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tables/table1.xml" ContentType="application/vnd.openxmlformats-officedocument.spreadsheetml.table+xml"/>
  <Override PartName="/xl/comments3.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3.xml" ContentType="application/vnd.openxmlformats-officedocument.drawing+xml"/>
  <Override PartName="/xl/charts/chart7.xml" ContentType="application/vnd.openxmlformats-officedocument.drawingml.chart+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Users/dennischew/work/personal-finance-tracker-excel/"/>
    </mc:Choice>
  </mc:AlternateContent>
  <xr:revisionPtr revIDLastSave="0" documentId="13_ncr:1_{3045B8D5-BEC9-0340-8133-FF7660A6071D}" xr6:coauthVersionLast="47" xr6:coauthVersionMax="47" xr10:uidLastSave="{00000000-0000-0000-0000-000000000000}"/>
  <bookViews>
    <workbookView xWindow="0" yWindow="540" windowWidth="23480" windowHeight="14440" tabRatio="500" firstSheet="11" activeTab="13" xr2:uid="{00000000-000D-0000-FFFF-FFFF00000000}"/>
  </bookViews>
  <sheets>
    <sheet name="Start Here" sheetId="1" r:id="rId1"/>
    <sheet name="Dashboard" sheetId="2" r:id="rId2"/>
    <sheet name="Settings" sheetId="3" r:id="rId3"/>
    <sheet name="Balance Sheet" sheetId="4" r:id="rId4"/>
    <sheet name="Cash Flow" sheetId="5" r:id="rId5"/>
    <sheet name="Net Worth History" sheetId="6" r:id="rId6"/>
    <sheet name="Insurance" sheetId="7" r:id="rId7"/>
    <sheet name="Housing" sheetId="8" r:id="rId8"/>
    <sheet name="Loan Calculator" sheetId="9" r:id="rId9"/>
    <sheet name="Retirement Plan" sheetId="10" r:id="rId10"/>
    <sheet name="Savings Goal Calculator" sheetId="18" r:id="rId11"/>
    <sheet name="Transactions" sheetId="11" r:id="rId12"/>
    <sheet name="Prices" sheetId="12" r:id="rId13"/>
    <sheet name="Allocation" sheetId="19" r:id="rId14"/>
    <sheet name="Stock Dashboard" sheetId="13" r:id="rId15"/>
    <sheet name="Portfolio History" sheetId="14" r:id="rId16"/>
    <sheet name="Shares" sheetId="15" r:id="rId17"/>
    <sheet name="All Ticker P&amp;L" sheetId="16" r:id="rId18"/>
    <sheet name="Portfolio Analysis" sheetId="17" r:id="rId19"/>
  </sheets>
  <definedNames>
    <definedName name="ColumnTitle1">Loan[[#Headers],[Pmt no.]]</definedName>
    <definedName name="EndingBalance">-FV(InterestRate/12,PaymentNumber,-MonthlyPayment,LoanAmount)</definedName>
    <definedName name="HeaderRow">ROW('Loan Calculator'!$16:$16)</definedName>
    <definedName name="InterestAmt">-IPMT(InterestRate/12,PaymentNumber,NumberOfPayments,LoanAmount)</definedName>
    <definedName name="InterestRate">'Loan Calculator'!$D$6</definedName>
    <definedName name="LastCol">COUNTA('Loan Calculator'!$16:$16)</definedName>
    <definedName name="LastRow">MATCH(9.99E+307,'Loan Calculator'!$B:$B)</definedName>
    <definedName name="LoanAmount">'Loan Calculator'!$D$5</definedName>
    <definedName name="LoanIsGood">IF(LoanAmount*InterestRate*LoanYears*LoanStartDate&gt;0,1,0)</definedName>
    <definedName name="LoanIsNotPaid">IF(PaymentNumber&lt;=NumberOfPayments,1,0)</definedName>
    <definedName name="LoanStartDate">'Loan Calculator'!$D$8</definedName>
    <definedName name="LoanValue">-FV(InterestRate/12,PaymentNumber-1,-MonthlyPayment,LoanAmount)</definedName>
    <definedName name="LoanYears">'Loan Calculator'!$D$7</definedName>
    <definedName name="MonthlyPayment">-PMT(InterestRate/12,NumberOfPayments,LoanAmount)</definedName>
    <definedName name="NumberOfPayments">'Loan Calculator'!$D$12</definedName>
    <definedName name="PaymentDate">DATE(YEAR(LoanStartDate),MONTH(LoanStartDate)+PaymentNumber,DAY(LoanStartDate))</definedName>
    <definedName name="PaymentNumber">ROW()-HeaderRow</definedName>
    <definedName name="Principal">-PPMT(InterestRate/12,PaymentNumber,NumberOfPayments,LoanAmount)</definedName>
    <definedName name="_xlnm.Print_Titles" localSheetId="8">'Loan Calculator'!$16:$16</definedName>
    <definedName name="PrintArea_SET">OFFSET('Loan Calculator'!$B$2,,,LastRow,LastCol)</definedName>
    <definedName name="RowTitleRegion1..D6">'Loan Calculator'!$B$5</definedName>
    <definedName name="RowTitleRegion2..H6">'Loan Calculator'!$B$11</definedName>
    <definedName name="Total_Interest">'Loan Calculator'!$D$13</definedName>
    <definedName name="TotalLoanCost">'Loan Calculator'!$D$14</definedName>
  </definedNames>
  <calcPr calcId="191029" fullCalcOnLoad="1"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Template</author>
  </authors>
  <commentList>
    <comment ref="B18" authorId="0" shapeId="0" xr:uid="{00000000-0006-0000-0300-000002000000}">
      <text>
        <r>
          <rPr>
            <sz val="10"/>
            <rFont val="Arial"/>
            <family val="2"/>
          </rPr>
          <t>Note:
Example: retain ~36 months of expenses as emergency cash 
Plus a CPF buffer for the upcoming home loan
Adjust to include SSB cash as needed</t>
        </r>
      </text>
    </comment>
    <comment ref="D25" authorId="0" shapeId="0" xr:uid="{00000000-0006-0000-0300-000005000000}">
      <text>
        <r>
          <rPr>
            <sz val="10"/>
            <rFont val="Arial"/>
            <family val="2"/>
          </rPr>
          <t xml:space="preserve">Note:
Reference: your university tuition fee schedule
</t>
        </r>
      </text>
    </comment>
    <comment ref="B32" authorId="0" shapeId="0" xr:uid="{00000000-0006-0000-0300-000003000000}">
      <text>
        <r>
          <rPr>
            <sz val="10"/>
            <rFont val="Arial"/>
            <family val="2"/>
          </rPr>
          <t>Note:
Update as needed</t>
        </r>
      </text>
    </comment>
    <comment ref="B33" authorId="0" shapeId="0" xr:uid="{00000000-0006-0000-0300-000004000000}">
      <text>
        <r>
          <rPr>
            <sz val="10"/>
            <rFont val="Arial"/>
            <family val="2"/>
          </rPr>
          <t>Note:
SRS accounted under shares</t>
        </r>
      </text>
    </comment>
    <comment ref="A37" authorId="0" shapeId="0" xr:uid="{00000000-0006-0000-0300-000001000000}">
      <text>
        <r>
          <rPr>
            <sz val="10"/>
            <rFont val="Arial"/>
            <family val="2"/>
          </rPr>
          <t xml:space="preserve">Note:
Example cost basis
</t>
        </r>
      </text>
    </comment>
    <comment ref="F68" authorId="0" shapeId="0" xr:uid="{00000000-0006-0000-0300-000006000000}">
      <text>
        <r>
          <rPr>
            <sz val="10"/>
            <rFont val="Arial"/>
            <family val="2"/>
          </rPr>
          <t>Note:
Deducts projected child university cost + allowance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Template</author>
  </authors>
  <commentList>
    <comment ref="C27" authorId="0" shapeId="0" xr:uid="{00000000-0006-0000-0700-000001000000}">
      <text>
        <r>
          <rPr>
            <sz val="10"/>
            <rFont val="Arial"/>
            <family val="2"/>
          </rPr>
          <t xml:space="preserve">Note:
$500 for stamp duty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Template</author>
  </authors>
  <commentList>
    <comment ref="C2" authorId="0" shapeId="0" xr:uid="{00000000-0006-0000-0900-000003000000}">
      <text>
        <r>
          <rPr>
            <sz val="10"/>
            <rFont val="Arial"/>
            <family val="2"/>
          </rPr>
          <t>Note:
(Excludes child tertiary bills)</t>
        </r>
      </text>
    </comment>
    <comment ref="A16" authorId="0" shapeId="0" xr:uid="{00000000-0006-0000-0900-000001000000}">
      <text>
        <r>
          <rPr>
            <sz val="10"/>
            <rFont val="Arial"/>
            <family val="2"/>
          </rPr>
          <t>Note:
Worksheet start year</t>
        </r>
      </text>
    </comment>
    <comment ref="A35" authorId="0" shapeId="0" xr:uid="{00000000-0006-0000-0900-000002000000}">
      <text>
        <r>
          <rPr>
            <sz val="10"/>
            <rFont val="Arial"/>
            <family val="2"/>
          </rPr>
          <t>Note:
SRS withdrawal age</t>
        </r>
      </text>
    </comment>
  </commentList>
</comments>
</file>

<file path=xl/sharedStrings.xml><?xml version="1.0" encoding="utf-8"?>
<sst xmlns="http://schemas.openxmlformats.org/spreadsheetml/2006/main" count="925" uniqueCount="630">
  <si>
    <t>PERSONAL FINANCE TRACKER</t>
  </si>
  <si>
    <t>A free template that grows with you — from basic financial planning to full portfolio management.</t>
  </si>
  <si>
    <t>HOW THIS WORKBOOK IS ORGANISED</t>
  </si>
  <si>
    <t>The tabs are colour-coded by level. Start with GREEN, add BLUE when you're ready, and graduate to PURPLE. GREY tabs are the engine room — they calculate everything automatically. Every tab: yellow cells are yours to edit, everything else is formulas.</t>
  </si>
  <si>
    <t xml:space="preserve">  LEVEL 1 — FOUNDATIONS · know where you stand (≈15 minutes)</t>
  </si>
  <si>
    <t>1.  Settings — your age, savings, growth &amp; inflation assumptions, FX rates. Everything reads from here.</t>
  </si>
  <si>
    <t>2.  Balance Sheet — list your accounts, investments, CPF and property. It totals your net worth and allocation.</t>
  </si>
  <si>
    <t>3.  Cash Flow — one row per month: income and expenses. This measures your real savings rate.</t>
  </si>
  <si>
    <t>4.  Net Worth History — one row per month with your latest net worth (from Balance Sheet E68).</t>
  </si>
  <si>
    <t>✓ Payoff: the Dashboard shows your net worth, asset allocation, emergency-fund months and savings-rate checks — red/amber/green.</t>
  </si>
  <si>
    <t>Heads-up: a few Balance Sheet lines pull from Insurance, Housing and the stock ledger (Levels 2–3), so sample values linger there until you reset those tabs too — see RESETTING THE SAMPLE DATA at the bottom of this sheet.</t>
  </si>
  <si>
    <t xml:space="preserve">  LEVEL 2 — LIFE PLANNING · protect and project</t>
  </si>
  <si>
    <t>5.  Insurance — your policies: coverage, premiums, cash values. Feeds the Balance Sheet and Retirement Plan.</t>
  </si>
  <si>
    <t>6.  Housing + Loan Calculator — plan a property purchase: mortgage amortisation, your equity share, and the CPF refund owed if you sell.</t>
  </si>
  <si>
    <t>7.  Retirement Plan — projects your assets to age 85 at 3% / 5% / 8% growth; savings stop and withdrawals start at your retirement age. Your retirement-age row highlights automatically. Add CPF/SRS/endowment unlocks in the FUTURE CASH-IN EVENTS table.</t>
  </si>
  <si>
    <t>✓ Payoff: retirement readiness %, your FI number, and an honest picture of whether the plan survives a low-growth world.</t>
  </si>
  <si>
    <t xml:space="preserve">  LEVEL 3 — PORTFOLIO MANAGEMENT · run your investments properly</t>
  </si>
  <si>
    <t>10. Portfolio History — once a month, copy A5:B5 of the LIVE row and paste-values into the first empty row below. Columns C–E (net invested, return %, dividends) fill in automatically — don't paste over them.</t>
  </si>
  <si>
    <t>✓ Payoff: the Stock Dashboard — XIRR (your true annual return), dividends, top holdings, concentration and data-quality checks; performance over time on Portfolio History; and the Allocation tab (purple) shows your weightings across three lenses — Total assets, Investible, and Risk (equity + REIT) — with each holding and asset class as a %. Classify holdings by editing the two yellow maps on that tab; it recalculates from Shares automatically.</t>
  </si>
  <si>
    <t xml:space="preserve">  ENGINE ROOM (grey tabs) — Shares · All Ticker P&amp;L · Portfolio Analysis. Fully automatic. Look, don't edit.</t>
  </si>
  <si>
    <t>CELL COLOUR LEGEND</t>
  </si>
  <si>
    <t>This colour = type your own number here (an input).</t>
  </si>
  <si>
    <t>No fill = calculated automatically. Dashboard, Stock Dashboard and the grey engine tabs are protected against accidental edits — Review &gt; Unprotect Sheet (no password). Other tabs are unprotected: stick to yellow cells.</t>
  </si>
  <si>
    <t>MONTHLY ROUTINE (≈10 minutes)</t>
  </si>
  <si>
    <t>TIPS &amp; DISCLAIMERS</t>
  </si>
  <si>
    <t>•  All numbers and stock names in this template are fictional examples — replace them with your own.</t>
  </si>
  <si>
    <t>•  Singapore terms (CPF = Central Provident Fund, SRS = Supplementary Retirement Scheme, SSB = Singapore Savings Bonds, BSD = Buyer Stamp Duty, HDB = public housing) — swap for your local equivalents if you're elsewhere.</t>
  </si>
  <si>
    <t>•  Once filled in, this file is a complete map of your finances. Keep your copy private; only share the blank/sample version.</t>
  </si>
  <si>
    <t>•  This template and any AI commentary are for personal organisation and education only — not financial advice.</t>
  </si>
  <si>
    <t>STOCK TRACKER REFERENCE</t>
  </si>
  <si>
    <t>•  Overall P&amp;L = market value + sell proceeds − buy cost (portfolio tracking, not tax-grade FIFO lot accounting). Dividends are added on top in All Ticker P&amp;L columns O–Q and in XIRR.</t>
  </si>
  <si>
    <t>•  The Stock Dashboard is current-state; Portfolio History is performance over time.</t>
  </si>
  <si>
    <t>•  Gold in the sample is a pseudo-ticker (CA:GOLD:SGD) so one ledger holds everything — you can do the same for CPF or SSB (e.g. CA:CPFOA:SGD); if you do, remove the matching manual Balance Sheet lines so nothing is counted twice. Small portfolios often flag 'top holding concentration' red — the sample's ~44% gold does exactly that, by design.</t>
  </si>
  <si>
    <t>IDEAS NOT YET BUILT</t>
  </si>
  <si>
    <t>Benchmark comparison vs an index · YTD return · monthly return bar chart · allocation drift tracking.</t>
  </si>
  <si>
    <t>RESETTING THE SAMPLE DATA (make it yours)</t>
  </si>
  <si>
    <t>Level 1 — overwrite the yellow numbers in Settings and Balance Sheet with your own; delete the sample rows in Cash Flow (row 13) and Net Worth History (rows 5–11).</t>
  </si>
  <si>
    <t>Level 2 — replace the policy rows on Insurance; set your property &amp; loan in Housing and the Loan Calculator; edit the FUTURE CASH-IN EVENTS table on Retirement Plan (rows 62–66).</t>
  </si>
  <si>
    <t>Level 3 — delete the sample rows inside the Transactions table (keep the header; keep one row as a format example until you're confident), then remove tickers you don't own from Prices. Clear the Portfolio History snapshot rows. On the Allocation tab, map any of your categories to an asset class (yellow map at right) and enter your property / CPF / cash under Other assets.</t>
  </si>
  <si>
    <t>The Dashboard, Stock Dashboard and all grey tabs update themselves — never edit those.</t>
  </si>
  <si>
    <t>DASHBOARD</t>
  </si>
  <si>
    <t>A live snapshot. Numbers flow from the other tabs — update those and this refreshes automatically.</t>
  </si>
  <si>
    <t>NET WORTH</t>
  </si>
  <si>
    <t>ASSET ALLOCATION</t>
  </si>
  <si>
    <t>Net Worth</t>
  </si>
  <si>
    <t>Class</t>
  </si>
  <si>
    <t>Value</t>
  </si>
  <si>
    <t>Assets (excl. home &amp; car)</t>
  </si>
  <si>
    <t>Total Assets</t>
  </si>
  <si>
    <t>Total Liabilities</t>
  </si>
  <si>
    <t>Liquid / Emergency Cash</t>
  </si>
  <si>
    <t>Liquid as % of Net Worth</t>
  </si>
  <si>
    <t>RETIREMENT</t>
  </si>
  <si>
    <t>Planned retirement age</t>
  </si>
  <si>
    <t>Projected portfolio @ retirement (5%)</t>
  </si>
  <si>
    <t>Projected dividend income/yr (5%)</t>
  </si>
  <si>
    <t>Target annual retirement sum</t>
  </si>
  <si>
    <t>INSURANCE</t>
  </si>
  <si>
    <t>Life / death coverage</t>
  </si>
  <si>
    <t>Critical illness coverage</t>
  </si>
  <si>
    <t>Total annual premium</t>
  </si>
  <si>
    <t>Insurance cash value (in net worth)</t>
  </si>
  <si>
    <t>HOUSING</t>
  </si>
  <si>
    <t>Property value (your share)</t>
  </si>
  <si>
    <t>Mortgage (your share)</t>
  </si>
  <si>
    <t>Home equity (your share)</t>
  </si>
  <si>
    <t>STATUS CHECKS</t>
  </si>
  <si>
    <t>Emergency fund (months of expenses)</t>
  </si>
  <si>
    <t>target ≥ 6</t>
  </si>
  <si>
    <t>Top holding concentration (stocks)</t>
  </si>
  <si>
    <t>target &lt; 10%</t>
  </si>
  <si>
    <t>FI number (target income ÷ safe withdrawal rate)</t>
  </si>
  <si>
    <t>Retirement readiness (proj @5% ÷ FI number)</t>
  </si>
  <si>
    <t>target ≥ 100%</t>
  </si>
  <si>
    <t>Actual savings rate (Cash Flow, last 12m)</t>
  </si>
  <si>
    <t>Actual annual savings (Cash Flow)</t>
  </si>
  <si>
    <t>SETTINGS &amp; ASSUMPTIONS</t>
  </si>
  <si>
    <t>Edit the yellow cells. The rest of the workbook reads its assumptions from here.</t>
  </si>
  <si>
    <t>YOUR PROFILE</t>
  </si>
  <si>
    <t>Current age</t>
  </si>
  <si>
    <t>Current year (projection base)</t>
  </si>
  <si>
    <t>Annual savings ($/yr)</t>
  </si>
  <si>
    <t>RETURN ASSUMPTIONS</t>
  </si>
  <si>
    <t>Annual inflation</t>
  </si>
  <si>
    <t>Conservative growth</t>
  </si>
  <si>
    <t>Moderate growth</t>
  </si>
  <si>
    <t>Aggressive growth</t>
  </si>
  <si>
    <t>Dividend yield (on portfolio)</t>
  </si>
  <si>
    <t>RETIREMENT TARGETS (Singapore)</t>
  </si>
  <si>
    <t>Target annual retirement sum ($/yr)</t>
  </si>
  <si>
    <t>Reserve for housing / HDB ($)</t>
  </si>
  <si>
    <t>FX TO SGD  (single source of truth — the Prices tab reads these)</t>
  </si>
  <si>
    <t>USD -&gt; SGD</t>
  </si>
  <si>
    <t>HKD -&gt; SGD</t>
  </si>
  <si>
    <t>Notes:</t>
  </si>
  <si>
    <t>CPF (Central Provident Fund), SRS (Supplementary Retirement Scheme), SSB (Singapore Savings Bonds),</t>
  </si>
  <si>
    <t>BSD (Buyer Stamp Duty), HDB (public housing). Replace with your local equivalents if you are outside Singapore.</t>
  </si>
  <si>
    <t>‘Current year (projection base)’ = the year that matches your current age above; the Retirement Plan projection counts up from it to age 85.</t>
  </si>
  <si>
    <t>SPENDING &amp; RETIREMENT TARGETS</t>
  </si>
  <si>
    <t>Monthly household expenses ($/mth)</t>
  </si>
  <si>
    <t>Safe withdrawal rate (for FI number)</t>
  </si>
  <si>
    <t>CHILD / EDUCATION ASSUMPTIONS  (used by Balance Sheet liabilities)</t>
  </si>
  <si>
    <t>Education inflation</t>
  </si>
  <si>
    <t>Years until university</t>
  </si>
  <si>
    <t>Degree cost per year (today's $)</t>
  </si>
  <si>
    <t>Degree length (years)</t>
  </si>
  <si>
    <t>Allowance during studies ($/mth)</t>
  </si>
  <si>
    <t>As at today — values update live from the other tabs</t>
  </si>
  <si>
    <t>Assets</t>
  </si>
  <si>
    <t>Liabilities and Net Worth</t>
  </si>
  <si>
    <t>Liquid Assets</t>
  </si>
  <si>
    <t>Current Liabilities</t>
  </si>
  <si>
    <t>POSB Cash</t>
  </si>
  <si>
    <t>OCBC Credit Balance</t>
  </si>
  <si>
    <t>e$aver (Closed)</t>
  </si>
  <si>
    <t>Maribank + POSB</t>
  </si>
  <si>
    <t>XtraSaver (Closed)</t>
  </si>
  <si>
    <t>UOB</t>
  </si>
  <si>
    <t>DASH by Standchart (Closed)</t>
  </si>
  <si>
    <t>Maybank</t>
  </si>
  <si>
    <t>Total</t>
  </si>
  <si>
    <t>Trust Bank</t>
  </si>
  <si>
    <t>Super Salary Acct (Closed)</t>
  </si>
  <si>
    <t>Maribank + Funds</t>
  </si>
  <si>
    <t>POSB Joint</t>
  </si>
  <si>
    <t>UOB ONE Account</t>
  </si>
  <si>
    <t>UOB Savings</t>
  </si>
  <si>
    <t>OCBC 360 + Joint Account</t>
  </si>
  <si>
    <t>DBS Multicurrency + MooMoo Cash Account + Webull Cash</t>
  </si>
  <si>
    <t>Long Term Liabilities</t>
  </si>
  <si>
    <t>Child Savings</t>
  </si>
  <si>
    <t>Investments (Cap Protected 2-3%)</t>
  </si>
  <si>
    <t>University Study Fund</t>
  </si>
  <si>
    <t>AIA Endowment Deposit (4% p.a.)</t>
  </si>
  <si>
    <t>UOB Home Loan</t>
  </si>
  <si>
    <t>Prudential Savings (Projected $100,000 @ 52)</t>
  </si>
  <si>
    <t>UOB/Prudential Savings (Projected $46,000 @ 52)</t>
  </si>
  <si>
    <t>Prudential Saving (2%PA till 2022 using SRS) (Closed)</t>
  </si>
  <si>
    <t>Child University Fund (e.g. degree @ $33k/yr)</t>
  </si>
  <si>
    <t>NTUC Savings/Insurance (Projected $40,000 @ 55)</t>
  </si>
  <si>
    <t>Child Allowance during studies (e.g. $1,500/mth)</t>
  </si>
  <si>
    <t>SRS Account (Supplementary Retirement Scheme)</t>
  </si>
  <si>
    <t>CPF Cash Top-ups for Family Members (tax relief)</t>
  </si>
  <si>
    <t>Child Development Account (CDA) Contributions</t>
  </si>
  <si>
    <t>Singapore Savings Bond (1.89% coupon, using SRS)</t>
  </si>
  <si>
    <t>Asset Allocation</t>
  </si>
  <si>
    <t>Temasek Bond (2.7% coupon)</t>
  </si>
  <si>
    <t>Amount</t>
  </si>
  <si>
    <t>Percentage</t>
  </si>
  <si>
    <t>AIA ILP</t>
  </si>
  <si>
    <t>Cash</t>
  </si>
  <si>
    <t>Equities/Crypto/High Risk Loans</t>
  </si>
  <si>
    <t>Personal Loan to Friend</t>
  </si>
  <si>
    <t>&lt;- high-risk subtotal (rows 34-37)</t>
  </si>
  <si>
    <t>Bonds</t>
  </si>
  <si>
    <t>Gold/Silver</t>
  </si>
  <si>
    <t>CPF SA Medisave</t>
  </si>
  <si>
    <t>Bonds (Min Yield at 3.16%)</t>
  </si>
  <si>
    <t>Singapore Savings Bond (Cash)</t>
  </si>
  <si>
    <t>Singapore Savings Bond (SRS)</t>
  </si>
  <si>
    <t>Gold+Silver</t>
  </si>
  <si>
    <t>CPF</t>
  </si>
  <si>
    <t>CPF OA (2.5%)</t>
  </si>
  <si>
    <t>CPF SA (4%)</t>
  </si>
  <si>
    <t>CPF Medisave</t>
  </si>
  <si>
    <t>Investment</t>
  </si>
  <si>
    <t>Real Properties</t>
  </si>
  <si>
    <t>Primary Residence (Condo)</t>
  </si>
  <si>
    <t>Personal Properties</t>
  </si>
  <si>
    <t>Car</t>
  </si>
  <si>
    <t>Total Assets (excl House/Car)</t>
  </si>
  <si>
    <t>&lt;- net worth after reserving child education costs (E25:E26)</t>
  </si>
  <si>
    <t>Emergency Cash</t>
  </si>
  <si>
    <t>3% dividend out of networth</t>
  </si>
  <si>
    <t>3% dividend out of networth / mth</t>
  </si>
  <si>
    <t>CASH FLOW  (monthly income &amp; spending — your measured savings rate)</t>
  </si>
  <si>
    <t>One row per month, yellow cells only. The averages below use your last 12 months of entries and are compared against the plan numbers in Settings.</t>
  </si>
  <si>
    <t>ACTUALS (last 12 months of entries)</t>
  </si>
  <si>
    <t>Average monthly take-home income</t>
  </si>
  <si>
    <t>Average monthly expenses</t>
  </si>
  <si>
    <t>Average savings rate</t>
  </si>
  <si>
    <t>Implied annual savings (actual)</t>
  </si>
  <si>
    <t>Tip: once a few months are entered, consider updating the yellow plan numbers in Settings to match reality.</t>
  </si>
  <si>
    <t>Month</t>
  </si>
  <si>
    <t>Take-home income</t>
  </si>
  <si>
    <t>Fixed expenses</t>
  </si>
  <si>
    <t>Variable expenses</t>
  </si>
  <si>
    <t>Total expenses</t>
  </si>
  <si>
    <t>Saved</t>
  </si>
  <si>
    <t>Savings rate</t>
  </si>
  <si>
    <t>Notes</t>
  </si>
  <si>
    <t>[Sample] replace with your own</t>
  </si>
  <si>
    <t>NET WORTH HISTORY</t>
  </si>
  <si>
    <t>Each month, record your net worth (copy the value from Balance Sheet cell E68). Add new rows at the bottom; the formulas will extend if you copy them down. (Sample rows are quarterly just to demonstrate the formulas — monthly is better.)</t>
  </si>
  <si>
    <t>Date</t>
  </si>
  <si>
    <t>MoM Change</t>
  </si>
  <si>
    <t>YoY Change</t>
  </si>
  <si>
    <t>YoY %</t>
  </si>
  <si>
    <t>12-mo Avg (MoM)</t>
  </si>
  <si>
    <t>Starting point</t>
  </si>
  <si>
    <t>Market dip</t>
  </si>
  <si>
    <t>Year-end bonus saved</t>
  </si>
  <si>
    <t>One row per policy. Yellow cells = type your own number. Current cash/surrender value flows to the Balance Sheet; projected maturity value feeds the Retirement Plan. Coverage is protection, not an asset.</t>
  </si>
  <si>
    <t>SUMMARY</t>
  </si>
  <si>
    <t>Current cash / surrender value (asset today)</t>
  </si>
  <si>
    <t>&lt;- flows to the Balance Sheet</t>
  </si>
  <si>
    <t>Projected maturity value (future)</t>
  </si>
  <si>
    <t>&lt;- feeds the Retirement Plan</t>
  </si>
  <si>
    <t>Total life / death coverage</t>
  </si>
  <si>
    <t>Total TPD coverage</t>
  </si>
  <si>
    <t>Total critical illness coverage</t>
  </si>
  <si>
    <t>Number of policies</t>
  </si>
  <si>
    <t>Policy</t>
  </si>
  <si>
    <t>Company</t>
  </si>
  <si>
    <t>Policy No.</t>
  </si>
  <si>
    <t>Plan Type / Name</t>
  </si>
  <si>
    <t>Category</t>
  </si>
  <si>
    <t>Commencement</t>
  </si>
  <si>
    <t>Maturity Age</t>
  </si>
  <si>
    <t>Current Cash /
Surrender Value</t>
  </si>
  <si>
    <t>Projected
Maturity Value</t>
  </si>
  <si>
    <t>Premium
Amount</t>
  </si>
  <si>
    <t>Frequency</t>
  </si>
  <si>
    <t>Annual
Premium</t>
  </si>
  <si>
    <t>Sum Assured
(Basic)</t>
  </si>
  <si>
    <t>Death
Benefit</t>
  </si>
  <si>
    <t>TPD
Benefit</t>
  </si>
  <si>
    <t>Critical Illness
Benefit</t>
  </si>
  <si>
    <t>Remarks</t>
  </si>
  <si>
    <t>Policy 1</t>
  </si>
  <si>
    <t>NTUC</t>
  </si>
  <si>
    <t>POL-0001</t>
  </si>
  <si>
    <t>Living Policy (Whole Life)</t>
  </si>
  <si>
    <t>Protection</t>
  </si>
  <si>
    <t>Monthly</t>
  </si>
  <si>
    <t>Participating whole life. TPD: 10% of S/A+bonus yrs1-4, 60% yr5 (till age 60). Convertible to annuity @60 +5%. Hosp benefit $30/day.</t>
  </si>
  <si>
    <t>Policy 2</t>
  </si>
  <si>
    <t>POL-0002</t>
  </si>
  <si>
    <t>Whole life + term rider 13/20 x $100k (till age 45). Disability income: TPD $6k/yr from 6th yr (till 65); Major illness $500/mth 20 yrs. Convertible to annuity @60 +5%.</t>
  </si>
  <si>
    <t>Policy 3</t>
  </si>
  <si>
    <t>Aviva</t>
  </si>
  <si>
    <t>POL-C1 / POL-C2</t>
  </si>
  <si>
    <t>Group Term Life + Living Care</t>
  </si>
  <si>
    <t>Term</t>
  </si>
  <si>
    <t>Term to 65, no cash value. Critical illness $300k. Hosp benefit $120/day (day 11-30).</t>
  </si>
  <si>
    <t>Policy 4</t>
  </si>
  <si>
    <t>Prudential</t>
  </si>
  <si>
    <t>POL-0004</t>
  </si>
  <si>
    <t>PruSave (Endowment)</t>
  </si>
  <si>
    <t>Endowment/Savings</t>
  </si>
  <si>
    <t>Endowment/savings plan. Projected maturity ~$110k @60. Convertible to annuity @60 +5%.</t>
  </si>
  <si>
    <t>Policy 5</t>
  </si>
  <si>
    <t>(UOB/Pru)</t>
  </si>
  <si>
    <t>UOB/Prudential Savings</t>
  </si>
  <si>
    <t>Savings plan projected ~$46k @52. Update premium/coverage from your policy document.</t>
  </si>
  <si>
    <t>Policy 6</t>
  </si>
  <si>
    <t>AIA</t>
  </si>
  <si>
    <t>(ILP)</t>
  </si>
  <si>
    <t>Investment-Linked Policy</t>
  </si>
  <si>
    <t>Investment-Linked</t>
  </si>
  <si>
    <t>Market-linked policy; cash value moves with fund NAV. Not capital-guaranteed.</t>
  </si>
  <si>
    <t>Policy 7</t>
  </si>
  <si>
    <t>(Endowment)</t>
  </si>
  <si>
    <t>Endowment Deposit (4% p.a.)</t>
  </si>
  <si>
    <t>AIA endowment deposit, ~4% p.a. Enter current surrender value when available.</t>
  </si>
  <si>
    <t>Notes: Cash/surrender value = what you'd realise if you cashed out today (the asset figure). Term/protection-only policies have no cash value. Add more policies on new rows below the table - the SUMMARY and linked sheets update automatically.</t>
  </si>
  <si>
    <t>HOUSING &amp; MORTGAGE</t>
  </si>
  <si>
    <t>Yellow = type your own number. Loan terms &amp; the full repayment schedule live on the Loan Calculator tab. Your ownership share of the property value and loan flows to the Balance Sheet.</t>
  </si>
  <si>
    <t>PROPERTY</t>
  </si>
  <si>
    <t>Current market value (100%)</t>
  </si>
  <si>
    <t>Original purchase price (100%)</t>
  </si>
  <si>
    <t>Purchase date</t>
  </si>
  <si>
    <t>Your ownership share</t>
  </si>
  <si>
    <t>Spouse ownership share</t>
  </si>
  <si>
    <t>MORTGAGE   (set loan terms on the Loan Calculator tab)</t>
  </si>
  <si>
    <t>Original loan amount</t>
  </si>
  <si>
    <t>Interest rate (p.a.)</t>
  </si>
  <si>
    <t>Loan tenure (years)</t>
  </si>
  <si>
    <t>Loan start date</t>
  </si>
  <si>
    <t>Monthly repayment</t>
  </si>
  <si>
    <t>Outstanding balance (today, 100%)</t>
  </si>
  <si>
    <t>YOUR POSITION   (flows to Balance Sheet)</t>
  </si>
  <si>
    <t>Property value - your share</t>
  </si>
  <si>
    <t>&lt;- Balance Sheet asset</t>
  </si>
  <si>
    <t>Outstanding loan - your share</t>
  </si>
  <si>
    <t>&lt;- Balance Sheet liability</t>
  </si>
  <si>
    <t>Home equity - your share</t>
  </si>
  <si>
    <t>Home equity - full (100%)</t>
  </si>
  <si>
    <t>PAYDOWN PLAN   (optional target)</t>
  </si>
  <si>
    <t>Target loan balance (100%)</t>
  </si>
  <si>
    <t>Target date</t>
  </si>
  <si>
    <t>Amount still to pay down (100%)</t>
  </si>
  <si>
    <t xml:space="preserve">  - your share</t>
  </si>
  <si>
    <t xml:space="preserve">  - spouse share</t>
  </si>
  <si>
    <t>Years to target (approx)</t>
  </si>
  <si>
    <t>Annual paydown needed - your share</t>
  </si>
  <si>
    <t>CPF FUNDING   (planning)</t>
  </si>
  <si>
    <t>Current CPF OA balance</t>
  </si>
  <si>
    <t>CPF OA contribution / month</t>
  </si>
  <si>
    <t>CPF OA contribution / year (13 mths)</t>
  </si>
  <si>
    <t>Emergency CPF buffer to keep</t>
  </si>
  <si>
    <t>CPF OA available after buffer</t>
  </si>
  <si>
    <t>PURCHASE FUNDING   (one-time record of how the purchase was paid)</t>
  </si>
  <si>
    <t>Funding source</t>
  </si>
  <si>
    <t>Spouse (45%)</t>
  </si>
  <si>
    <t>Self (55%)</t>
  </si>
  <si>
    <t>CPF used</t>
  </si>
  <si>
    <t>Cash used</t>
  </si>
  <si>
    <t>Total upfront paid</t>
  </si>
  <si>
    <t>Note: 'Your Position' (rows 20-22) are the only figures used by the Balance Sheet. Paydown, CPF and purchase-funding sections are planning/records and do not affect net worth.</t>
  </si>
  <si>
    <t xml:space="preserve"> </t>
  </si>
  <si>
    <t>Simple loan calculator</t>
  </si>
  <si>
    <t>Annual summary (auto-updates from the schedule below)</t>
  </si>
  <si>
    <t>Loan details</t>
  </si>
  <si>
    <t>Year</t>
  </si>
  <si>
    <t>Principal Paid</t>
  </si>
  <si>
    <t>Interest Paid</t>
  </si>
  <si>
    <t>Total Paid</t>
  </si>
  <si>
    <t>Loan amount</t>
  </si>
  <si>
    <t>Annual interest rate</t>
  </si>
  <si>
    <t>Loan period in years</t>
  </si>
  <si>
    <t>Start date of loan</t>
  </si>
  <si>
    <t>Loan summary</t>
  </si>
  <si>
    <t>Monthly payment</t>
  </si>
  <si>
    <t>Number of payments</t>
  </si>
  <si>
    <t>Total interest</t>
  </si>
  <si>
    <t>Total cost of loan</t>
  </si>
  <si>
    <t>Outstanding balance (today)</t>
  </si>
  <si>
    <t>Pmt no.</t>
  </si>
  <si>
    <t>Payment
date</t>
  </si>
  <si>
    <t>Beginning 
balance</t>
  </si>
  <si>
    <t>Payment</t>
  </si>
  <si>
    <t>Principal</t>
  </si>
  <si>
    <t>Cumulative Principal</t>
  </si>
  <si>
    <t>Interest</t>
  </si>
  <si>
    <t>Cumulative Interest</t>
  </si>
  <si>
    <t>Ending 
balance</t>
  </si>
  <si>
    <t>Annual Inflation</t>
  </si>
  <si>
    <t>(assumptions are set on the Settings tab)</t>
  </si>
  <si>
    <t>Current Asset linked to Balance Sheet Latest</t>
  </si>
  <si>
    <t>Annual Savings Rate</t>
  </si>
  <si>
    <t>3% Growth</t>
  </si>
  <si>
    <t>PROPERTY (from Housing)</t>
  </si>
  <si>
    <t>5% Growth</t>
  </si>
  <si>
    <t>8% Growth</t>
  </si>
  <si>
    <t>Dividend %</t>
  </si>
  <si>
    <t>Outstanding mortgage - your share</t>
  </si>
  <si>
    <t>Amount to reserve for HDB</t>
  </si>
  <si>
    <t>Amount still in CPF @55 estimated</t>
  </si>
  <si>
    <t>Amount still in CPF @65 estimated</t>
  </si>
  <si>
    <t>Current SRS Amount (disburse @62)</t>
  </si>
  <si>
    <t>Insurance/Endowment projected maturity (from Insurance)</t>
  </si>
  <si>
    <t>Age</t>
  </si>
  <si>
    <t>Retirement Sum (inflated)</t>
  </si>
  <si>
    <t>Actual Assets (Dec)</t>
  </si>
  <si>
    <t>Actual Cash (Dec)</t>
  </si>
  <si>
    <t>Assets @3%</t>
  </si>
  <si>
    <t>Accessible @3%</t>
  </si>
  <si>
    <t>Dividends @3%</t>
  </si>
  <si>
    <t>Assets @5%</t>
  </si>
  <si>
    <t>Accessible @5%</t>
  </si>
  <si>
    <t>Dividends @5%</t>
  </si>
  <si>
    <t>Assets @8%</t>
  </si>
  <si>
    <t>Accessible @8%</t>
  </si>
  <si>
    <t>Dividends @8%</t>
  </si>
  <si>
    <t>v8: Savings are added until the planned retirement age (Settings), then the inflated Annual Retirement Sum (col C) is withdrawn each year. Locked assets below unlock into the accessible-cash columns at the given age.</t>
  </si>
  <si>
    <t>FUTURE CASH-IN EVENTS  (yellow = edit; replaces v7's hardcoded CPF/SRS/endowment formulas)</t>
  </si>
  <si>
    <t>Description</t>
  </si>
  <si>
    <t>Amount (today's $)</t>
  </si>
  <si>
    <t>Growth p.a.</t>
  </si>
  <si>
    <t>Value at unlock</t>
  </si>
  <si>
    <t>CPF withdrawable at 55</t>
  </si>
  <si>
    <t>SRS disbursement</t>
  </si>
  <si>
    <t>CPF payout eligibility + endowment</t>
  </si>
  <si>
    <t>Sell (-1) Buy (1) Fees (0) Dividend (2)</t>
  </si>
  <si>
    <t>Exchange</t>
  </si>
  <si>
    <t>Symbol</t>
  </si>
  <si>
    <t>Units Purchased or Sold</t>
  </si>
  <si>
    <t>Currency</t>
  </si>
  <si>
    <t>Price Paid or Received</t>
  </si>
  <si>
    <t>Date of transaction (YYYY-MM-DD)</t>
  </si>
  <si>
    <t>Total after fees</t>
  </si>
  <si>
    <t>Transaction Details (Optional)</t>
  </si>
  <si>
    <t>Key</t>
  </si>
  <si>
    <t>Signed Units</t>
  </si>
  <si>
    <t>Buy Cost</t>
  </si>
  <si>
    <t>Sell Proceeds</t>
  </si>
  <si>
    <t>CA</t>
  </si>
  <si>
    <t>GOLD</t>
  </si>
  <si>
    <t>SGD</t>
  </si>
  <si>
    <t>[Sample] Gold via pseudo-ticker</t>
  </si>
  <si>
    <t>SGX</t>
  </si>
  <si>
    <t>Z74</t>
  </si>
  <si>
    <t>USX</t>
  </si>
  <si>
    <t>AAPL</t>
  </si>
  <si>
    <t>USD</t>
  </si>
  <si>
    <t>C38U</t>
  </si>
  <si>
    <t>CG</t>
  </si>
  <si>
    <t>BITCOIN</t>
  </si>
  <si>
    <t>HKEX</t>
  </si>
  <si>
    <t>700</t>
  </si>
  <si>
    <t>HKD</t>
  </si>
  <si>
    <t>[Sample] HKD position, currently at a loss</t>
  </si>
  <si>
    <t>MSFT</t>
  </si>
  <si>
    <t>A17U</t>
  </si>
  <si>
    <t>[Sample] Brokerage fee — action 0, zero units</t>
  </si>
  <si>
    <t>NVDA</t>
  </si>
  <si>
    <t>CLR</t>
  </si>
  <si>
    <t>[Sample] Sold — a closed position (see All Ticker P&amp;L)</t>
  </si>
  <si>
    <t>[Sample] Dividend received — action 2, Total = amount</t>
  </si>
  <si>
    <t>[Sample] Dividend received</t>
  </si>
  <si>
    <t>Current Price</t>
  </si>
  <si>
    <t>FX to SGD</t>
  </si>
  <si>
    <t>CA:GOLD:SGD</t>
  </si>
  <si>
    <t>Sample price — update manually</t>
  </si>
  <si>
    <t>Gold &amp; Silver</t>
  </si>
  <si>
    <t>CG:BITCOIN:USD</t>
  </si>
  <si>
    <t>Crypto</t>
  </si>
  <si>
    <t>HKEX:700:HKD</t>
  </si>
  <si>
    <t>US/HK Growth</t>
  </si>
  <si>
    <t>SGX:A17U:SGD</t>
  </si>
  <si>
    <t>Reit/Dividend</t>
  </si>
  <si>
    <t>SGX:C38U:SGD</t>
  </si>
  <si>
    <t>SGX:CLR:SGD</t>
  </si>
  <si>
    <t>Small Cap</t>
  </si>
  <si>
    <t>SGX:Z74:SGD</t>
  </si>
  <si>
    <t>USX:AAPL:USD</t>
  </si>
  <si>
    <t>USX:MSFT:USD</t>
  </si>
  <si>
    <t>Portfolio Dashboard</t>
  </si>
  <si>
    <t>Live Key</t>
  </si>
  <si>
    <t>Live Exchange</t>
  </si>
  <si>
    <t>Live Symbol</t>
  </si>
  <si>
    <t>Live Currency</t>
  </si>
  <si>
    <t>Live Units</t>
  </si>
  <si>
    <t>Live Market Value SGD</t>
  </si>
  <si>
    <t>Live Weight</t>
  </si>
  <si>
    <t>Live P&amp;L SGD</t>
  </si>
  <si>
    <t>Live P&amp;L %</t>
  </si>
  <si>
    <t>Holding Rank</t>
  </si>
  <si>
    <t>Negative Rank</t>
  </si>
  <si>
    <t>All Key</t>
  </si>
  <si>
    <t>All Exchange</t>
  </si>
  <si>
    <t>All Symbol</t>
  </si>
  <si>
    <t>All Currency</t>
  </si>
  <si>
    <t>All Units</t>
  </si>
  <si>
    <t>All Market Value SGD</t>
  </si>
  <si>
    <t>All P&amp;L SGD</t>
  </si>
  <si>
    <t>All P&amp;L %</t>
  </si>
  <si>
    <t>Winner Rank</t>
  </si>
  <si>
    <t>Loser Rank</t>
  </si>
  <si>
    <t>Negative P&amp;L Helper</t>
  </si>
  <si>
    <t>Current-state performance view. Performance over time lives on the Portfolio History tab; the XIRR engine is on Portfolio Analysis.</t>
  </si>
  <si>
    <t>Current Snapshot</t>
  </si>
  <si>
    <t>Top 10 Holdings by Market Value</t>
  </si>
  <si>
    <t>Open positions count</t>
  </si>
  <si>
    <t>Rank</t>
  </si>
  <si>
    <t>Market Value SGD</t>
  </si>
  <si>
    <t>Weight</t>
  </si>
  <si>
    <t>P&amp;L SGD</t>
  </si>
  <si>
    <t>P&amp;L %</t>
  </si>
  <si>
    <t>Portfolio market value SGD</t>
  </si>
  <si>
    <t>Total buy cost SGD</t>
  </si>
  <si>
    <t>Total sell proceeds SGD</t>
  </si>
  <si>
    <t>Open positions P&amp;L SGD</t>
  </si>
  <si>
    <t>Closed positions P&amp;L SGD</t>
  </si>
  <si>
    <t>Total P&amp;L SGD</t>
  </si>
  <si>
    <t>Total return on buy cost</t>
  </si>
  <si>
    <t>Top holding concentration</t>
  </si>
  <si>
    <t>Negative / short positions</t>
  </si>
  <si>
    <t>Price / FX warnings</t>
  </si>
  <si>
    <t>Portfolio XIRR p.a. (incl dividends)</t>
  </si>
  <si>
    <t>Dividends collected, all time (SGD)</t>
  </si>
  <si>
    <t>Allocation by Currency</t>
  </si>
  <si>
    <t>Allocation by Exchange</t>
  </si>
  <si>
    <t>Positions</t>
  </si>
  <si>
    <t>SSB</t>
  </si>
  <si>
    <t>Other / new categories</t>
  </si>
  <si>
    <t>Top 10 Winners by Total P&amp;L</t>
  </si>
  <si>
    <t>Top 10 Losers by Total P&amp;L</t>
  </si>
  <si>
    <t>Units Held</t>
  </si>
  <si>
    <t>Status</t>
  </si>
  <si>
    <t>Negative / Short Position Watchlist</t>
  </si>
  <si>
    <t>Data Checks</t>
  </si>
  <si>
    <t>Missing price or FX warnings</t>
  </si>
  <si>
    <t>Open positions with zero market value</t>
  </si>
  <si>
    <t>PORTFOLIO HISTORY  (monthly snapshots)</t>
  </si>
  <si>
    <t>Once a month: copy A5:B5 (date &amp; market value) from the LIVE row and Paste-Values into the first empty snapshot row below. Columns C–E fill in automatically — don't overwrite them. Return % is contribution-adjusted: (value now − value then − net new money) ÷ value then.</t>
  </si>
  <si>
    <t>Market value SGD</t>
  </si>
  <si>
    <t>Net invested since prev (auto)</t>
  </si>
  <si>
    <t>Return % (auto)</t>
  </si>
  <si>
    <t>Dividends to date (auto)</t>
  </si>
  <si>
    <t>LIVE — copy A5:B5 only, paste-values below</t>
  </si>
  <si>
    <t>SNAPSHOTS  (yellow = paste values here)</t>
  </si>
  <si>
    <t>Total Buy Cost</t>
  </si>
  <si>
    <t>Total Sell Proceeds</t>
  </si>
  <si>
    <t>Market Value</t>
  </si>
  <si>
    <t>Overall P&amp;L</t>
  </si>
  <si>
    <t>Overall P&amp;L SGD</t>
  </si>
  <si>
    <t>P&amp;L % on Buy Cost</t>
  </si>
  <si>
    <t>PORTFOLIO SUMMARY  (feeds Balance Sheet - equities/crypto/commodities only)</t>
  </si>
  <si>
    <t>Asset Class</t>
  </si>
  <si>
    <t>Market Value (S$)</t>
  </si>
  <si>
    <t>Cost (S$)</t>
  </si>
  <si>
    <t>Overall P/L (S$)</t>
  </si>
  <si>
    <t>P/L %</t>
  </si>
  <si>
    <t>Alloc %</t>
  </si>
  <si>
    <t>Commodities</t>
  </si>
  <si>
    <t>TOTAL PORTFOLIO</t>
  </si>
  <si>
    <t>Category is looked up from the Prices tab (editable). CPF &amp; SGS/SSB rows are</t>
  </si>
  <si>
    <t>tracked in the ledger but excluded here to avoid double-counting the Balance</t>
  </si>
  <si>
    <t>Sheet's own CPF/Bond sections.</t>
  </si>
  <si>
    <t>Live Rank</t>
  </si>
  <si>
    <t>Dividends SGD</t>
  </si>
  <si>
    <t>P&amp;L + Div SGD</t>
  </si>
  <si>
    <t>Return % incl Div</t>
  </si>
  <si>
    <t>PORTFOLIO ANALYSIS  (calculation engine — nothing to edit here)</t>
  </si>
  <si>
    <t>Every transaction becomes a dated cash flow in SGD (buys/fees out, sells/dividends in), plus today's market value. XIRR over these = money-weighted annual return. Assumption: historic flows are converted at CURRENT FX rates (Prices tab).</t>
  </si>
  <si>
    <t>Portfolio XIRR p.a. (since inception, incl dividends)</t>
  </si>
  <si>
    <t>Current portfolio market value (SGD)</t>
  </si>
  <si>
    <t>Action</t>
  </si>
  <si>
    <t>Total (txn ccy)</t>
  </si>
  <si>
    <t>Flow SGD</t>
  </si>
  <si>
    <t>Dividend SGD</t>
  </si>
  <si>
    <t>CURRENT PORTFOLIO VALUE (terminal flow)</t>
  </si>
  <si>
    <t>–  Savings Goal Calculator — solve for any one unknown: final amount, the return you would need, years to save, or the lump sum / annual amount to set aside for a goal. Uses your Settings growth rate.</t>
  </si>
  <si>
    <t>SAVINGS GOAL CALCULATOR</t>
  </si>
  <si>
    <t>How much to set aside — and over how long, at what return — to reach a savings goal. Four ways to solve it.</t>
  </si>
  <si>
    <t>Contributions are assumed at the start of each year (annuity-due). Returns are nominal annual; taxes and fees are not modelled. The figures below are an illustrative worked example — edit the yellow cells to make it yours.</t>
  </si>
  <si>
    <t>Expected-return cells pull from Settings (moderate growth, currently 5%). Type a % over any of them for a one-off what-if; Settings also holds conservative (3%) and aggressive (8%).</t>
  </si>
  <si>
    <t>1 · What will my savings grow to?</t>
  </si>
  <si>
    <t/>
  </si>
  <si>
    <t>Initial lump sum now</t>
  </si>
  <si>
    <t>$</t>
  </si>
  <si>
    <t>Annual savings added</t>
  </si>
  <si>
    <t>$/yr</t>
  </si>
  <si>
    <t>Years to accumulate</t>
  </si>
  <si>
    <t>yrs</t>
  </si>
  <si>
    <t>Expected annual return (from Settings)</t>
  </si>
  <si>
    <t>%/yr</t>
  </si>
  <si>
    <t>→ Projected total at maturity</t>
  </si>
  <si>
    <t>2 · What return do I need to hit a target?</t>
  </si>
  <si>
    <t>Target amount at maturity</t>
  </si>
  <si>
    <t>→ Required annual return</t>
  </si>
  <si>
    <t>3 · How many years must I save?</t>
  </si>
  <si>
    <t>→ Years needed</t>
  </si>
  <si>
    <t>4 · How much must I set aside for a goal?</t>
  </si>
  <si>
    <t>A)  Either one of these on its own:</t>
  </si>
  <si>
    <t>→ Lump sum now only</t>
  </si>
  <si>
    <t>→ Or annual savings only</t>
  </si>
  <si>
    <t>B)  Or combine a lump sum with annual savings:</t>
  </si>
  <si>
    <t>If my lump sum now is</t>
  </si>
  <si>
    <t>→ Annual savings I will also need</t>
  </si>
  <si>
    <t>If my annual savings is</t>
  </si>
  <si>
    <t>→ Lump sum I will also need</t>
  </si>
  <si>
    <t>Not financial advice — a simplified compound-growth model for personal planning. Verify anything important with a qualified professional.</t>
  </si>
  <si>
    <t>CAPACITY &amp; LIMITS  (how big this workbook can grow)</t>
  </si>
  <si>
    <t>•  Excel's grid stops at 1,048,576 rows — you will never reach it. Your real limits are far below that, and every one of them is visible.</t>
  </si>
  <si>
    <t>•  Transactions — the XIRR engine covers 10,000 trades. The banner in cell V1 of the Transactions tab shows a live count (e.g. ‘20 of 10,000’) and warns you if it is ever exceeded. At a few hundred trades a year, that is decades of history.</t>
  </si>
  <si>
    <t>•  Dividends, net-invested, holdings and P&amp;L read the Transactions table directly, so they have no limit below the grid — they grow automatically as you add rows.</t>
  </si>
  <si>
    <t>PRICES SHEET — HOW IT WORKS (updated in v1.3)</t>
  </si>
  <si>
    <t>The price list (columns A–H) is yours to maintain. Every faint-yellow cell is one you fill in: Key, Exchange, Symbol, Currency, Current Price, Notes and Category. FX to SGD is the only calculated column — it is left unshaded and works itself out from the Currency you enter. Keep one row per holding, starting at row 2.</t>
  </si>
  <si>
    <t>The TICKER SYNC panel (columns J–S) reads your live holdings and flags what to change. It never edits your price rows — it only tells you what to do:</t>
  </si>
  <si>
    <t>•  'Held now -&gt; in Prices?' lists every ticker you currently hold. Green 'OK - in Prices' means it is already on the price list. Red 'ADD TO PRICES' means you have bought something the price list is missing.</t>
  </si>
  <si>
    <t xml:space="preserve">    To add it — IMPORTANT, paste values only: select that row's Key, Exchange, Symbol and Currency in columns J-M, copy, click the first empty cell in column A, then use Paste Special &gt; Values (Ctrl+Shift+V on Windows, Ctrl+Cmd+V on Mac). Do NOT paste normally: J-M are live formulas, and pasting them as formulas makes the new row point at the wrong ticker. Column A must hold plain text or the price lookups break. Typing the four values by hand works just as well.</t>
  </si>
  <si>
    <t xml:space="preserve">    Then type the Current Price (E) and your Notes (G) and Category (H). FX to SGD (F) is the only calculated column — it fills itself in when the row joins the table; if it ever comes up blank, copy cell F from the row above.</t>
  </si>
  <si>
    <t>•  'Prices rows -&gt; still held?' checks each price row. Green 'held' means keep it. Red 'NOT HELD - review' means you have fully sold it — delete that whole row. Its realised P&amp;L and dividends stay in All Ticker P&amp;L.</t>
  </si>
  <si>
    <t>•  The counters at the top — Missing and Stale — should both read 0 when your price list matches your holdings exactly.</t>
  </si>
  <si>
    <t>Why a checklist and not fully automatic: the held-ticker list is derived live, but rows are not auto-inserted — that would reshuffle the list and pull your hand-typed prices out of line. The panel simply points you to the one row to add or remove.</t>
  </si>
  <si>
    <t>Paste new rows only into columns A–K — never over J–S (these are formulas). If J–S go blank, select a filled row and drag them down. Details on the Start Here tab.</t>
  </si>
  <si>
    <t>TICKER SYNC (live)</t>
  </si>
  <si>
    <t>Missing:</t>
  </si>
  <si>
    <t>Stale:</t>
  </si>
  <si>
    <t>HOW TO USE THIS PANEL</t>
  </si>
  <si>
    <t>Held now -&gt; in Prices?</t>
  </si>
  <si>
    <t>Prices rows -&gt; still held?</t>
  </si>
  <si>
    <t>Green = fine. Red 'ADD TO PRICES' = you hold it but it isn't in the price list on the left — add a row (paste the ticker into column A as values, then type the price).</t>
  </si>
  <si>
    <t>Red 'NOT HELD - review' = you have fully sold it — delete that price row.</t>
  </si>
  <si>
    <t>The Missing / Stale counts at the top should both read 0 when the price list matches your holdings.</t>
  </si>
  <si>
    <t>Holdings look missing here? The Transactions helper columns (J–S) were probably cleared by a paste — go to Transactions and drag J–S down. See Start Here.</t>
  </si>
  <si>
    <t>8.  Transactions — every buy (1), sell (-1), fee (0) and dividend (2). Type in the first blank row below the table, or paste a batch. This single ledger drives everything. Optional Fee and FX Rate columns record a trading fee and the actual SGD rate you converted at per transaction — FX Rate drives that row's SGD conversion (net-invested, XIRR); leave it blank to use the current rate.</t>
  </si>
  <si>
    <t>When pasting, paste only into columns A–K. The L–U helper formulas (Key, units, cost, flow…) are part of the ledger table, so they fill in automatically as you add rows. Don't paste over them — the Dashboard, Shares and Prices all read them, and overwriting blanks them. The banner in cell V1 warns you if any row is ever left without them.</t>
  </si>
  <si>
    <t>9.  Prices — your manual price list. Type the Current Price, Notes and Category for every ticker you hold; FX to SGD fills in automatically from the currency (set the actual FX rates once on the Settings tab). Bought or sold something? The green/red TICKER SYNC panel on the right tells you what to add or remove — see 'PRICES SHEET — HOW IT WORKS' near the bottom.</t>
  </si>
  <si>
    <t>1. Update current prices on the Prices tab (and FX rates on Settings if they've moved).   2. Add a Cash Flow row.   3. Add a Net Worth History row.   4. Copy A5:B5 on Portfolio History, paste-values below.</t>
  </si>
  <si>
    <t>•  Shares (grey) lists live positions only — its cost basis, proceeds and Overall P&amp;L reset when a ticker is fully sold and later rebought, so they reflect your current holding (not lifetime). All Ticker P&amp;L (grey) keeps closed positions for lifetime P&amp;L. Portfolio Analysis (grey) turns the ledger into dated cash flows for XIRR and the snapshot maths (historic FX approximated at current rates). The reset is date-driven and uses whole-column references, so entry order and inserted rows do not affect it.</t>
  </si>
  <si>
    <t>•  Prices TICKER SYNC panel — covers about 500 holdings (rows 2–501); you won't normally get near it. To extend, select the last panel row across columns J–S and fill it down.</t>
  </si>
  <si>
    <t>•  A cap you can see is a safe one: cell V1 on the Transactions tab shows your trade count against the 10,000 limit, so you'll notice long before it matters. (Keeping the L–U helper columns intact after a paste is covered under Transactions above.)</t>
  </si>
  <si>
    <t>In Cycle</t>
  </si>
  <si>
    <t>Running Units</t>
  </si>
  <si>
    <t>Sort Key</t>
  </si>
  <si>
    <t>Average Buy Cost</t>
  </si>
  <si>
    <t>FX Rate</t>
  </si>
  <si>
    <t>Fee</t>
  </si>
  <si>
    <t>PORTFOLIO ALLOCATION</t>
  </si>
  <si>
    <t>CATEGORY -&gt; ASSET CLASS  (edit)</t>
  </si>
  <si>
    <t>Weights across three lenses (Total / Investible / Risk). Edit the yellow maps at right; everything else recalculates from Shares and the Other assets block.</t>
  </si>
  <si>
    <t>Equity</t>
  </si>
  <si>
    <t>Lens</t>
  </si>
  <si>
    <t>Value (S$)</t>
  </si>
  <si>
    <t>Definition</t>
  </si>
  <si>
    <t>Total assets</t>
  </si>
  <si>
    <t>everything, incl. property</t>
  </si>
  <si>
    <t>Investible</t>
  </si>
  <si>
    <t>total - real estate</t>
  </si>
  <si>
    <t>REIT</t>
  </si>
  <si>
    <t>Risk portfolio</t>
  </si>
  <si>
    <t>equity + REIT only</t>
  </si>
  <si>
    <t>Store of Value</t>
  </si>
  <si>
    <t>ALLOCATION BY ASSET CLASS</t>
  </si>
  <si>
    <t>Asset class</t>
  </si>
  <si>
    <t>Market value</t>
  </si>
  <si>
    <t>% Risk</t>
  </si>
  <si>
    <t>% Investible</t>
  </si>
  <si>
    <t>% Total</t>
  </si>
  <si>
    <t>Risk?</t>
  </si>
  <si>
    <t>Inv?</t>
  </si>
  <si>
    <t>Bond</t>
  </si>
  <si>
    <t>ASSET CLASS -&gt; LENS  (edit Yes/No)</t>
  </si>
  <si>
    <t>Cash/CPF</t>
  </si>
  <si>
    <t>Investible?</t>
  </si>
  <si>
    <t>Real Estate</t>
  </si>
  <si>
    <t>Yes</t>
  </si>
  <si>
    <t>No</t>
  </si>
  <si>
    <t>OTHER ASSETS  (enter value or link to Balance Sheet; do not double-count anything already in your ledger)</t>
  </si>
  <si>
    <t>Asset</t>
  </si>
  <si>
    <t>Primary Residence</t>
  </si>
  <si>
    <t>Investment Property</t>
  </si>
  <si>
    <t>CPF (OA/SA/MA)</t>
  </si>
  <si>
    <t>HOLDINGS DETAIL  (auto from Shares)</t>
  </si>
  <si>
    <t>Price</t>
  </si>
  <si>
    <t>Avg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</si>
</sst>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164" formatCode="\$#,##0.00"/>
    <numFmt numFmtId="165" formatCode="m/d/yyyy"/>
    <numFmt numFmtId="166" formatCode="\$#,##0"/>
    <numFmt numFmtId="167" formatCode="0.0%"/>
    <numFmt numFmtId="168" formatCode="0.0"/>
    <numFmt numFmtId="169" formatCode="_(\$* #,##0.00_);_(\$* \(#,##0.00\);_(\$* \-??_);_(@_)"/>
    <numFmt numFmtId="170" formatCode="_-* #,##0.00_-;\-* #,##0.00_-;_-* \-??_-;_-@_-"/>
    <numFmt numFmtId="171" formatCode="_-\$* #,##0.00_-;&quot;-$&quot;* #,##0.00_-;_-\$* \-??_-;_-@_-"/>
    <numFmt numFmtId="172" formatCode="mmm\ yyyy"/>
    <numFmt numFmtId="173" formatCode="dd\ mmm\ yyyy"/>
    <numFmt numFmtId="174" formatCode="[$$-4809]#,##0.00"/>
    <numFmt numFmtId="175" formatCode="[$$-1004]#,##0.00"/>
    <numFmt numFmtId="176" formatCode="#,##0.00;\(#,##0.00\);\-"/>
    <numFmt numFmtId="177" formatCode="#,##0.##"/>
    <numFmt numFmtId="178" formatCode="dd/mm/yyyy"/>
    <numFmt numFmtId="179" formatCode="#,##0.########;\(#,##0.########\);\-"/>
    <numFmt numFmtId="180" formatCode="0.0000"/>
    <numFmt numFmtId="181" formatCode="#,##0;\(#,##0\);\-"/>
    <numFmt numFmtId="182" formatCode="0.0%;\(0.0%\);\-"/>
    <numFmt numFmtId="183" formatCode="#,##0;[Red]\(#,##0\);\-"/>
    <numFmt numFmtId="184" formatCode="0.0%;[Red]\(0.0%\);\-"/>
    <numFmt numFmtId="185" formatCode="yyyy\-mm\-dd"/>
    <numFmt numFmtId="186" formatCode="&quot;$&quot;#,##0.00"/>
  </numFmts>
  <fonts count="78" x14ac:knownFonts="1">
    <font>
      <sz val="10"/>
      <name val="Arial"/>
      <charset val="1"/>
    </font>
    <font>
      <sz val="10"/>
      <name val="Arial"/>
      <family val="2"/>
    </font>
    <font>
      <sz val="11"/>
      <color theme="1" tint="0.24988555558946501"/>
      <name val="Calibri"/>
      <family val="2"/>
      <charset val="1"/>
    </font>
    <font>
      <sz val="11"/>
      <name val="Arial"/>
      <family val="2"/>
      <charset val="1"/>
    </font>
    <font>
      <i/>
      <sz val="11"/>
      <color theme="1" tint="0.3498947111423078"/>
      <name val="Calibri"/>
      <family val="2"/>
      <charset val="1"/>
    </font>
    <font>
      <b/>
      <sz val="10"/>
      <color theme="1" tint="0.24988555558946501"/>
      <name val="Cambria"/>
      <family val="2"/>
      <charset val="1"/>
    </font>
    <font>
      <sz val="11"/>
      <color theme="1"/>
      <name val="Calibri"/>
      <family val="2"/>
      <charset val="1"/>
    </font>
    <font>
      <b/>
      <sz val="16"/>
      <color theme="1" tint="0.24988555558946501"/>
      <name val="Cambria"/>
      <family val="2"/>
      <charset val="1"/>
    </font>
    <font>
      <b/>
      <sz val="20"/>
      <color rgb="FF1F4E78"/>
      <name val="Cambria"/>
      <family val="1"/>
    </font>
    <font>
      <i/>
      <sz val="11"/>
      <color rgb="FF595959"/>
      <name val="Cambria"/>
      <family val="1"/>
    </font>
    <font>
      <sz val="11"/>
      <name val="Cambria"/>
      <family val="1"/>
    </font>
    <font>
      <b/>
      <sz val="13"/>
      <color rgb="FF1F4E78"/>
      <name val="Cambria"/>
      <family val="1"/>
    </font>
    <font>
      <sz val="11"/>
      <color rgb="FF000000"/>
      <name val="Cambria"/>
      <family val="1"/>
    </font>
    <font>
      <b/>
      <sz val="11"/>
      <color rgb="FFFFFFFF"/>
      <name val="Cambria"/>
      <family val="1"/>
    </font>
    <font>
      <i/>
      <sz val="11"/>
      <color rgb="FF2F6B3F"/>
      <name val="Cambria"/>
      <family val="1"/>
    </font>
    <font>
      <i/>
      <sz val="11"/>
      <color rgb="FFC55A11"/>
      <name val="Cambria"/>
      <family val="1"/>
    </font>
    <font>
      <i/>
      <sz val="11"/>
      <color rgb="FF2F5597"/>
      <name val="Cambria"/>
      <family val="1"/>
    </font>
    <font>
      <i/>
      <sz val="11"/>
      <color rgb="FF7030A0"/>
      <name val="Cambria"/>
      <family val="1"/>
    </font>
    <font>
      <b/>
      <sz val="20"/>
      <color rgb="FF1F4E78"/>
      <name val="Arial"/>
      <family val="2"/>
    </font>
    <font>
      <i/>
      <sz val="10"/>
      <color rgb="FF808080"/>
      <name val="Arial"/>
      <family val="2"/>
    </font>
    <font>
      <b/>
      <sz val="11"/>
      <color rgb="FF1F4E78"/>
      <name val="Arial"/>
      <family val="2"/>
    </font>
    <font>
      <b/>
      <sz val="12"/>
      <color rgb="FF1F4E78"/>
      <name val="Arial"/>
      <family val="2"/>
    </font>
    <font>
      <b/>
      <sz val="18"/>
      <name val="Arial"/>
      <family val="2"/>
    </font>
    <font>
      <b/>
      <sz val="11"/>
      <color rgb="FFFFFFFF"/>
      <name val="Arial"/>
      <family val="2"/>
    </font>
    <font>
      <b/>
      <sz val="12"/>
      <name val="Arial"/>
      <family val="2"/>
    </font>
    <font>
      <b/>
      <sz val="11"/>
      <color rgb="FF1F4E78"/>
      <name val="Cambria"/>
      <family val="1"/>
    </font>
    <font>
      <sz val="10"/>
      <color rgb="FF000000"/>
      <name val="Cambria"/>
      <family val="1"/>
    </font>
    <font>
      <b/>
      <sz val="12"/>
      <name val="Cambria"/>
      <family val="1"/>
    </font>
    <font>
      <i/>
      <sz val="9"/>
      <color rgb="FF808080"/>
      <name val="Cambria"/>
      <family val="1"/>
    </font>
    <font>
      <b/>
      <sz val="16"/>
      <color rgb="FF1F4E78"/>
      <name val="Arial"/>
      <family val="2"/>
    </font>
    <font>
      <i/>
      <sz val="9"/>
      <color rgb="FF808080"/>
      <name val="Arial"/>
      <family val="2"/>
    </font>
    <font>
      <b/>
      <i/>
      <sz val="10"/>
      <color rgb="FF808080"/>
      <name val="Arial"/>
      <family val="2"/>
    </font>
    <font>
      <b/>
      <sz val="13"/>
      <color rgb="FF1F4E78"/>
      <name val="Arial"/>
      <family val="2"/>
    </font>
    <font>
      <sz val="10"/>
      <name val="Arial"/>
      <family val="2"/>
      <charset val="1"/>
    </font>
    <font>
      <sz val="10"/>
      <color theme="0" tint="-0.14999847407452621"/>
      <name val="Arial"/>
      <family val="2"/>
      <charset val="1"/>
    </font>
    <font>
      <sz val="10"/>
      <color theme="0" tint="-0.499984740745262"/>
      <name val="Arial"/>
      <family val="2"/>
      <charset val="1"/>
    </font>
    <font>
      <b/>
      <sz val="10"/>
      <name val="Arial"/>
      <family val="2"/>
    </font>
    <font>
      <sz val="10"/>
      <color theme="1"/>
      <name val="Arial"/>
      <family val="2"/>
      <charset val="1"/>
    </font>
    <font>
      <b/>
      <sz val="10"/>
      <name val="Arial"/>
      <family val="2"/>
      <charset val="1"/>
    </font>
    <font>
      <sz val="10"/>
      <color rgb="FFFF0000"/>
      <name val="Arial"/>
      <family val="2"/>
      <charset val="1"/>
    </font>
    <font>
      <b/>
      <sz val="12"/>
      <color rgb="FF1F4E78"/>
      <name val="Cambria"/>
      <family val="1"/>
    </font>
    <font>
      <b/>
      <sz val="11"/>
      <name val="Cambria"/>
      <family val="1"/>
    </font>
    <font>
      <sz val="16"/>
      <name val="Arial"/>
      <family val="2"/>
      <charset val="1"/>
    </font>
    <font>
      <sz val="10"/>
      <name val="Cambria"/>
      <family val="1"/>
    </font>
    <font>
      <b/>
      <sz val="10"/>
      <name val="Cambria"/>
      <family val="1"/>
    </font>
    <font>
      <i/>
      <sz val="10"/>
      <name val="Arial"/>
      <family val="2"/>
      <charset val="1"/>
    </font>
    <font>
      <b/>
      <sz val="13"/>
      <name val="Cambria"/>
      <family val="1"/>
    </font>
    <font>
      <b/>
      <sz val="10"/>
      <color theme="1"/>
      <name val="Arial"/>
      <family val="2"/>
      <charset val="1"/>
    </font>
    <font>
      <b/>
      <sz val="14"/>
      <color rgb="FF1F4E78"/>
      <name val="Cambria"/>
      <family val="1"/>
    </font>
    <font>
      <i/>
      <sz val="10"/>
      <color rgb="FF595959"/>
      <name val="Cambria"/>
      <family val="1"/>
    </font>
    <font>
      <b/>
      <sz val="10"/>
      <color rgb="FF000000"/>
      <name val="Cambria"/>
      <family val="1"/>
    </font>
    <font>
      <i/>
      <sz val="9"/>
      <color rgb="FF1F4E78"/>
      <name val="Cambria"/>
      <family val="1"/>
    </font>
    <font>
      <b/>
      <sz val="10"/>
      <color rgb="FFFFFFFF"/>
      <name val="Cambria"/>
      <family val="1"/>
    </font>
    <font>
      <i/>
      <sz val="9"/>
      <name val="Cambria"/>
      <family val="1"/>
    </font>
    <font>
      <sz val="10"/>
      <name val="Tahoma"/>
      <family val="2"/>
      <charset val="1"/>
    </font>
    <font>
      <sz val="8"/>
      <color theme="1" tint="0.24988555558946501"/>
      <name val="Calibri"/>
      <family val="2"/>
      <charset val="1"/>
    </font>
    <font>
      <b/>
      <sz val="16"/>
      <color theme="5" tint="-0.499984740745262"/>
      <name val="Cambria"/>
      <family val="2"/>
      <charset val="1"/>
    </font>
    <font>
      <sz val="10"/>
      <color theme="1" tint="0.24988555558946501"/>
      <name val="Calibri"/>
      <family val="2"/>
      <charset val="238"/>
    </font>
    <font>
      <sz val="10"/>
      <name val="Calibri"/>
      <family val="2"/>
      <charset val="238"/>
    </font>
    <font>
      <sz val="10"/>
      <name val="Calibri"/>
      <family val="2"/>
      <charset val="1"/>
    </font>
    <font>
      <sz val="9"/>
      <color theme="1" tint="0.24988555558946501"/>
      <name val="Calibri"/>
      <family val="2"/>
      <charset val="1"/>
    </font>
    <font>
      <sz val="10"/>
      <color rgb="FF808080"/>
      <name val="Arial"/>
      <family val="2"/>
    </font>
    <font>
      <sz val="11"/>
      <color rgb="FF000000"/>
      <name val="Calibri"/>
      <family val="2"/>
      <charset val="1"/>
    </font>
    <font>
      <sz val="11"/>
      <color rgb="FF000000"/>
      <name val="Arial"/>
      <family val="2"/>
      <charset val="1"/>
    </font>
    <font>
      <sz val="11"/>
      <color rgb="FF008000"/>
      <name val="Arial"/>
      <family val="2"/>
      <charset val="1"/>
    </font>
    <font>
      <sz val="11"/>
      <color rgb="FF0000FF"/>
      <name val="Arial"/>
      <family val="2"/>
      <charset val="1"/>
    </font>
    <font>
      <b/>
      <sz val="18"/>
      <color rgb="FFFFFFFF"/>
      <name val="Arial"/>
      <family val="2"/>
    </font>
    <font>
      <b/>
      <sz val="11"/>
      <name val="Arial"/>
      <family val="2"/>
    </font>
    <font>
      <i/>
      <sz val="11"/>
      <color rgb="FF666666"/>
      <name val="Arial"/>
      <family val="2"/>
    </font>
    <font>
      <sz val="10"/>
      <color rgb="FF000000"/>
      <name val="Arial"/>
      <family val="2"/>
    </font>
    <font>
      <b/>
      <sz val="11"/>
      <color rgb="FFFFFFFF"/>
      <name val="Arial"/>
      <family val="2"/>
      <charset val="1"/>
    </font>
    <font>
      <b/>
      <sz val="16"/>
      <name val="Arial"/>
      <family val="2"/>
    </font>
    <font>
      <i/>
      <sz val="10"/>
      <color rgb="FF808080"/>
      <name val="Arial"/>
      <family val="2"/>
    </font>
    <font>
      <b/>
      <sz val="11"/>
      <name val="Arial"/>
      <family val="2"/>
    </font>
    <font>
      <sz val="10"/>
      <name val="Arial"/>
      <family val="2"/>
    </font>
    <font>
      <b/>
      <sz val="10"/>
      <name val="Arial"/>
      <family val="2"/>
    </font>
    <font>
      <b/>
      <sz val="11"/>
      <color rgb="FFFFFFFF"/>
      <name val="Calibri"/>
      <family val="2"/>
    </font>
    <font>
      <b/>
      <sz val="11"/>
      <color theme="1"/>
      <name val="Calibri"/>
      <family val="2"/>
    </font>
  </fonts>
  <fills count="37">
    <fill>
      <patternFill patternType="none"/>
    </fill>
    <fill>
      <patternFill patternType="gray125"/>
    </fill>
    <fill>
      <patternFill patternType="solid">
        <fgColor rgb="FF99B266"/>
        <bgColor rgb="FF9BBB59"/>
      </patternFill>
    </fill>
    <fill>
      <patternFill patternType="solid">
        <fgColor rgb="FF71AD47"/>
        <bgColor rgb="FF99B266"/>
      </patternFill>
    </fill>
    <fill>
      <patternFill patternType="solid">
        <fgColor rgb="FF4472C3"/>
        <bgColor rgb="FF4F81BD"/>
      </patternFill>
    </fill>
    <fill>
      <patternFill patternType="solid">
        <fgColor rgb="FF7030A0"/>
        <bgColor rgb="FF775D97"/>
      </patternFill>
    </fill>
    <fill>
      <patternFill patternType="solid">
        <fgColor rgb="FFAEA7B7"/>
        <bgColor rgb="FFB2B4BC"/>
      </patternFill>
    </fill>
    <fill>
      <patternFill patternType="solid">
        <fgColor rgb="FFFFF2CC"/>
        <bgColor rgb="FFFCE4D6"/>
      </patternFill>
    </fill>
    <fill>
      <patternFill patternType="solid">
        <fgColor rgb="FFD9E1F2"/>
        <bgColor rgb="FFD9E2F3"/>
      </patternFill>
    </fill>
    <fill>
      <patternFill patternType="solid">
        <fgColor rgb="FF1F4E78"/>
        <bgColor rgb="FF2F5597"/>
      </patternFill>
    </fill>
    <fill>
      <patternFill patternType="solid">
        <fgColor theme="8" tint="0.39988402966399123"/>
        <bgColor rgb="FF8EB3E3"/>
      </patternFill>
    </fill>
    <fill>
      <patternFill patternType="solid">
        <fgColor theme="8" tint="-0.249977111117893"/>
        <bgColor rgb="FF4F81BD"/>
      </patternFill>
    </fill>
    <fill>
      <patternFill patternType="solid">
        <fgColor theme="4" tint="-0.249977111117893"/>
        <bgColor rgb="FF2F5597"/>
      </patternFill>
    </fill>
    <fill>
      <patternFill patternType="solid">
        <fgColor theme="6"/>
        <bgColor rgb="FF99B266"/>
      </patternFill>
    </fill>
    <fill>
      <patternFill patternType="solid">
        <fgColor theme="3" tint="0.59987182226020086"/>
        <bgColor rgb="FF93CDDD"/>
      </patternFill>
    </fill>
    <fill>
      <patternFill patternType="solid">
        <fgColor rgb="FFFFFF00"/>
        <bgColor rgb="FFFFC000"/>
      </patternFill>
    </fill>
    <fill>
      <patternFill patternType="solid">
        <fgColor theme="5" tint="0.39988402966399123"/>
        <bgColor rgb="FFAEA7B7"/>
      </patternFill>
    </fill>
    <fill>
      <patternFill patternType="solid">
        <fgColor rgb="FF00FF00"/>
        <bgColor rgb="FF00FFFF"/>
      </patternFill>
    </fill>
    <fill>
      <patternFill patternType="solid">
        <fgColor theme="8"/>
        <bgColor rgb="FF3B9FB9"/>
      </patternFill>
    </fill>
    <fill>
      <patternFill patternType="solid">
        <fgColor rgb="FFC6EFCE"/>
        <bgColor rgb="FFE2EFDA"/>
      </patternFill>
    </fill>
    <fill>
      <patternFill patternType="solid">
        <fgColor rgb="FF00FFFF"/>
        <bgColor rgb="FF4BACC6"/>
      </patternFill>
    </fill>
    <fill>
      <patternFill patternType="solid">
        <fgColor theme="5"/>
        <bgColor rgb="FFA54541"/>
      </patternFill>
    </fill>
    <fill>
      <patternFill patternType="solid">
        <fgColor rgb="FFE2EFDA"/>
        <bgColor rgb="FFDDEBF7"/>
      </patternFill>
    </fill>
    <fill>
      <patternFill patternType="solid">
        <fgColor rgb="FFDDEBF7"/>
        <bgColor rgb="FFD9E2F3"/>
      </patternFill>
    </fill>
    <fill>
      <patternFill patternType="solid">
        <fgColor rgb="FFFCE4D6"/>
        <bgColor rgb="FFFFF2CC"/>
      </patternFill>
    </fill>
    <fill>
      <patternFill patternType="solid">
        <fgColor rgb="FFFFC000"/>
        <bgColor rgb="FFFFFF00"/>
      </patternFill>
    </fill>
    <fill>
      <patternFill patternType="solid">
        <fgColor rgb="FF92D050"/>
        <bgColor rgb="FF9BBB59"/>
      </patternFill>
    </fill>
    <fill>
      <patternFill patternType="solid">
        <fgColor theme="8" tint="0.59987182226020086"/>
        <bgColor rgb="FFC6EFCE"/>
      </patternFill>
    </fill>
    <fill>
      <patternFill patternType="solid">
        <fgColor rgb="FF5B9BD5"/>
        <bgColor rgb="FF4BACC6"/>
      </patternFill>
    </fill>
    <fill>
      <patternFill patternType="solid">
        <fgColor rgb="FF2F6B3F"/>
        <bgColor rgb="FF595959"/>
      </patternFill>
    </fill>
    <fill>
      <patternFill patternType="solid">
        <fgColor rgb="FFFFF2CC"/>
        <bgColor indexed="64"/>
      </patternFill>
    </fill>
    <fill>
      <patternFill patternType="solid">
        <fgColor rgb="FFD9E1F2"/>
        <bgColor indexed="64"/>
      </patternFill>
    </fill>
    <fill>
      <patternFill patternType="solid">
        <fgColor rgb="FFFFF3CC"/>
        <bgColor rgb="FF8EB3E3"/>
      </patternFill>
    </fill>
    <fill>
      <patternFill patternType="solid">
        <fgColor rgb="FFFFF3CC"/>
        <bgColor rgb="FF4F81BD"/>
      </patternFill>
    </fill>
    <fill>
      <patternFill patternType="solid">
        <fgColor rgb="FFFFF3CC"/>
        <bgColor indexed="64"/>
      </patternFill>
    </fill>
    <fill>
      <patternFill patternType="solid">
        <fgColor rgb="FF7030A0"/>
        <bgColor indexed="64"/>
      </patternFill>
    </fill>
    <fill>
      <patternFill patternType="solid">
        <fgColor rgb="FFFFF2CC"/>
        <bgColor indexed="64"/>
      </patternFill>
    </fill>
  </fills>
  <borders count="17">
    <border>
      <left/>
      <right/>
      <top/>
      <bottom/>
      <diagonal/>
    </border>
    <border>
      <left/>
      <right/>
      <top style="thin">
        <color theme="1" tint="0.49989318521683401"/>
      </top>
      <bottom style="thin">
        <color theme="1" tint="0.49989318521683401"/>
      </bottom>
      <diagonal/>
    </border>
    <border>
      <left/>
      <right/>
      <top/>
      <bottom style="medium">
        <color theme="4" tint="-0.499984740745262"/>
      </bottom>
      <diagonal/>
    </border>
    <border>
      <left/>
      <right/>
      <top/>
      <bottom style="thick">
        <color theme="4" tint="-0.499984740745262"/>
      </bottom>
      <diagonal/>
    </border>
    <border>
      <left style="thin">
        <color rgb="FFBFBFBA"/>
      </left>
      <right style="thin">
        <color rgb="FFBFBFBA"/>
      </right>
      <top style="thin">
        <color rgb="FFBFBFBA"/>
      </top>
      <bottom style="thin">
        <color rgb="FFBFBFBA"/>
      </bottom>
      <diagonal/>
    </border>
    <border>
      <left/>
      <right/>
      <top style="thin">
        <color auto="1"/>
      </top>
      <bottom style="thin">
        <color auto="1"/>
      </bottom>
      <diagonal/>
    </border>
    <border>
      <left/>
      <right style="thick">
        <color theme="8" tint="-9.9978637043366805E-2"/>
      </right>
      <top/>
      <bottom style="thick">
        <color theme="8" tint="-9.9978637043366805E-2"/>
      </bottom>
      <diagonal/>
    </border>
    <border>
      <left/>
      <right/>
      <top style="thick">
        <color theme="8" tint="-9.9978637043366805E-2"/>
      </top>
      <bottom/>
      <diagonal/>
    </border>
    <border>
      <left/>
      <right style="thick">
        <color theme="8" tint="-9.9978637043366805E-2"/>
      </right>
      <top/>
      <bottom/>
      <diagonal/>
    </border>
    <border>
      <left/>
      <right/>
      <top style="thick">
        <color theme="8" tint="-9.9978637043366805E-2"/>
      </top>
      <bottom style="thick">
        <color theme="8" tint="-9.9978637043366805E-2"/>
      </bottom>
      <diagonal/>
    </border>
    <border>
      <left/>
      <right style="thick">
        <color theme="8" tint="-9.9978637043366805E-2"/>
      </right>
      <top style="thick">
        <color theme="8" tint="-9.9978637043366805E-2"/>
      </top>
      <bottom style="thick">
        <color theme="8" tint="-9.9978637043366805E-2"/>
      </bottom>
      <diagonal/>
    </border>
    <border>
      <left style="thick">
        <color theme="8" tint="-9.9978637043366805E-2"/>
      </left>
      <right/>
      <top/>
      <bottom style="thick">
        <color theme="8" tint="-9.9978637043366805E-2"/>
      </bottom>
      <diagonal/>
    </border>
    <border>
      <left/>
      <right style="thick">
        <color theme="8" tint="-9.9978637043366805E-2"/>
      </right>
      <top style="thick">
        <color theme="8" tint="-9.9978637043366805E-2"/>
      </top>
      <bottom/>
      <diagonal/>
    </border>
    <border>
      <left style="thick">
        <color theme="8" tint="-9.9978637043366805E-2"/>
      </left>
      <right/>
      <top style="thick">
        <color theme="8" tint="-9.9978637043366805E-2"/>
      </top>
      <bottom style="thick">
        <color theme="8" tint="-9.9978637043366805E-2"/>
      </bottom>
      <diagonal/>
    </border>
    <border>
      <left style="thick">
        <color theme="8" tint="-9.9978637043366805E-2"/>
      </left>
      <right/>
      <top style="thick">
        <color theme="8" tint="-9.9978637043366805E-2"/>
      </top>
      <bottom/>
      <diagonal/>
    </border>
    <border>
      <left style="thin">
        <color auto="1"/>
      </left>
      <right style="thin">
        <color auto="1"/>
      </right>
      <top style="thin">
        <color auto="1"/>
      </top>
      <bottom style="thin">
        <color auto="1"/>
      </bottom>
      <diagonal/>
    </border>
    <border>
      <left style="thin">
        <color rgb="FFD9E2F3"/>
      </left>
      <right style="thin">
        <color rgb="FFD9E2F3"/>
      </right>
      <top style="thin">
        <color rgb="FFD9E2F3"/>
      </top>
      <bottom style="thin">
        <color rgb="FFD9E2F3"/>
      </bottom>
      <diagonal/>
    </border>
  </borders>
  <cellStyleXfs count="12">
    <xf numFmtId="0" fontId="0" fillId="0" borderId="0"/>
    <xf numFmtId="3" fontId="2" fillId="0" borderId="0"/>
    <xf numFmtId="164" fontId="3" fillId="0" borderId="0">
      <alignment horizontal="right"/>
    </xf>
    <xf numFmtId="165" fontId="2" fillId="0" borderId="0">
      <alignment vertical="center"/>
    </xf>
    <xf numFmtId="0" fontId="4" fillId="0" borderId="1">
      <alignment vertical="center"/>
    </xf>
    <xf numFmtId="0" fontId="5" fillId="0" borderId="2"/>
    <xf numFmtId="0" fontId="6" fillId="0" borderId="0"/>
    <xf numFmtId="0" fontId="6" fillId="0" borderId="0"/>
    <xf numFmtId="0" fontId="6" fillId="0" borderId="0"/>
    <xf numFmtId="0" fontId="2" fillId="0" borderId="0">
      <alignment vertical="center"/>
    </xf>
    <xf numFmtId="10" fontId="2" fillId="0" borderId="0"/>
    <xf numFmtId="0" fontId="7" fillId="2" borderId="3">
      <alignment vertical="center"/>
    </xf>
  </cellStyleXfs>
  <cellXfs count="323">
    <xf numFmtId="0" fontId="0" fillId="0" borderId="0" xfId="0"/>
    <xf numFmtId="0" fontId="8" fillId="0" borderId="0" xfId="0" applyFont="1" applyAlignment="1">
      <alignment vertical="top" wrapText="1"/>
    </xf>
    <xf numFmtId="0" fontId="9" fillId="0" borderId="0" xfId="0" applyFont="1" applyAlignment="1">
      <alignment vertical="top" wrapText="1"/>
    </xf>
    <xf numFmtId="0" fontId="10" fillId="0" borderId="0" xfId="0" applyFont="1"/>
    <xf numFmtId="0" fontId="11" fillId="0" borderId="0" xfId="0" applyFont="1" applyAlignment="1">
      <alignment vertical="top" wrapText="1"/>
    </xf>
    <xf numFmtId="0" fontId="12" fillId="0" borderId="0" xfId="0" applyFont="1" applyAlignment="1">
      <alignment vertical="top" wrapText="1"/>
    </xf>
    <xf numFmtId="0" fontId="10" fillId="0" borderId="0" xfId="0" applyFont="1" applyAlignment="1">
      <alignment vertical="top" wrapText="1"/>
    </xf>
    <xf numFmtId="0" fontId="13" fillId="3" borderId="0" xfId="0" applyFont="1" applyFill="1" applyAlignment="1">
      <alignment vertical="top" wrapText="1"/>
    </xf>
    <xf numFmtId="0" fontId="14" fillId="0" borderId="0" xfId="0" applyFont="1"/>
    <xf numFmtId="0" fontId="15" fillId="0" borderId="0" xfId="0" applyFont="1" applyAlignment="1">
      <alignment vertical="top" wrapText="1"/>
    </xf>
    <xf numFmtId="0" fontId="13" fillId="4" borderId="0" xfId="0" applyFont="1" applyFill="1"/>
    <xf numFmtId="0" fontId="12" fillId="0" borderId="0" xfId="0" applyFont="1"/>
    <xf numFmtId="0" fontId="16" fillId="0" borderId="0" xfId="0" applyFont="1" applyAlignment="1">
      <alignment vertical="top" wrapText="1"/>
    </xf>
    <xf numFmtId="0" fontId="13" fillId="5" borderId="0" xfId="0" applyFont="1" applyFill="1" applyAlignment="1">
      <alignment vertical="top" wrapText="1"/>
    </xf>
    <xf numFmtId="0" fontId="17" fillId="0" borderId="0" xfId="0" applyFont="1"/>
    <xf numFmtId="0" fontId="13" fillId="6" borderId="0" xfId="0" applyFont="1" applyFill="1" applyAlignment="1">
      <alignment vertical="top" wrapText="1"/>
    </xf>
    <xf numFmtId="0" fontId="12" fillId="7" borderId="0" xfId="0" applyFont="1" applyFill="1" applyAlignment="1">
      <alignment vertical="top" wrapText="1"/>
    </xf>
    <xf numFmtId="0" fontId="11" fillId="0" borderId="0" xfId="0" applyFont="1"/>
    <xf numFmtId="0" fontId="18" fillId="0" borderId="0" xfId="0" applyFont="1"/>
    <xf numFmtId="0" fontId="19" fillId="0" borderId="0" xfId="0" applyFont="1"/>
    <xf numFmtId="0" fontId="20" fillId="8" borderId="0" xfId="0" applyFont="1" applyFill="1"/>
    <xf numFmtId="0" fontId="0" fillId="8" borderId="0" xfId="0" applyFill="1"/>
    <xf numFmtId="0" fontId="21" fillId="0" borderId="0" xfId="0" applyFont="1"/>
    <xf numFmtId="166" fontId="22" fillId="0" borderId="0" xfId="0" applyNumberFormat="1" applyFont="1"/>
    <xf numFmtId="0" fontId="23" fillId="9" borderId="4" xfId="0" applyFont="1" applyFill="1" applyBorder="1" applyAlignment="1">
      <alignment horizontal="center" vertical="center" wrapText="1"/>
    </xf>
    <xf numFmtId="0" fontId="20" fillId="0" borderId="0" xfId="0" applyFont="1"/>
    <xf numFmtId="166" fontId="24" fillId="0" borderId="0" xfId="0" applyNumberFormat="1" applyFont="1"/>
    <xf numFmtId="166" fontId="0" fillId="0" borderId="0" xfId="0" applyNumberFormat="1"/>
    <xf numFmtId="167" fontId="24" fillId="0" borderId="0" xfId="0" applyNumberFormat="1" applyFont="1"/>
    <xf numFmtId="1" fontId="24" fillId="0" borderId="0" xfId="0" applyNumberFormat="1" applyFont="1"/>
    <xf numFmtId="0" fontId="25" fillId="0" borderId="0" xfId="0" applyFont="1"/>
    <xf numFmtId="0" fontId="26" fillId="0" borderId="0" xfId="0" applyFont="1"/>
    <xf numFmtId="164" fontId="0" fillId="0" borderId="0" xfId="0" applyNumberFormat="1"/>
    <xf numFmtId="0" fontId="25" fillId="8" borderId="0" xfId="0" applyFont="1" applyFill="1"/>
    <xf numFmtId="168" fontId="27" fillId="0" borderId="0" xfId="0" applyNumberFormat="1" applyFont="1"/>
    <xf numFmtId="0" fontId="28" fillId="0" borderId="0" xfId="0" applyFont="1"/>
    <xf numFmtId="167" fontId="27" fillId="0" borderId="0" xfId="0" applyNumberFormat="1" applyFont="1"/>
    <xf numFmtId="166" fontId="27" fillId="0" borderId="0" xfId="0" applyNumberFormat="1" applyFont="1"/>
    <xf numFmtId="9" fontId="27" fillId="0" borderId="0" xfId="0" applyNumberFormat="1" applyFont="1"/>
    <xf numFmtId="0" fontId="29" fillId="0" borderId="0" xfId="0" applyFont="1"/>
    <xf numFmtId="1" fontId="0" fillId="7" borderId="4" xfId="0" applyNumberFormat="1" applyFill="1" applyBorder="1" applyAlignment="1">
      <alignment horizontal="right"/>
    </xf>
    <xf numFmtId="166" fontId="0" fillId="7" borderId="4" xfId="0" applyNumberFormat="1" applyFill="1" applyBorder="1" applyAlignment="1">
      <alignment horizontal="right"/>
    </xf>
    <xf numFmtId="167" fontId="0" fillId="7" borderId="4" xfId="0" applyNumberFormat="1" applyFill="1" applyBorder="1" applyAlignment="1">
      <alignment horizontal="right"/>
    </xf>
    <xf numFmtId="2" fontId="0" fillId="7" borderId="4" xfId="0" applyNumberFormat="1" applyFill="1" applyBorder="1" applyAlignment="1">
      <alignment horizontal="right"/>
    </xf>
    <xf numFmtId="0" fontId="30" fillId="0" borderId="0" xfId="0" applyFont="1"/>
    <xf numFmtId="166" fontId="0" fillId="7" borderId="0" xfId="0" applyNumberFormat="1" applyFill="1"/>
    <xf numFmtId="167" fontId="0" fillId="7" borderId="0" xfId="0" applyNumberFormat="1" applyFill="1"/>
    <xf numFmtId="1" fontId="0" fillId="7" borderId="0" xfId="0" applyNumberFormat="1" applyFill="1"/>
    <xf numFmtId="0" fontId="31" fillId="0" borderId="0" xfId="0" applyFont="1"/>
    <xf numFmtId="0" fontId="0" fillId="0" borderId="5" xfId="0" applyBorder="1"/>
    <xf numFmtId="169" fontId="0" fillId="0" borderId="0" xfId="0" applyNumberFormat="1"/>
    <xf numFmtId="0" fontId="33" fillId="0" borderId="0" xfId="0" applyFont="1"/>
    <xf numFmtId="166" fontId="33" fillId="7" borderId="4" xfId="0" applyNumberFormat="1" applyFont="1" applyFill="1" applyBorder="1"/>
    <xf numFmtId="166" fontId="0" fillId="7" borderId="4" xfId="0" applyNumberFormat="1" applyFill="1" applyBorder="1"/>
    <xf numFmtId="0" fontId="34" fillId="0" borderId="0" xfId="0" applyFont="1"/>
    <xf numFmtId="166" fontId="35" fillId="7" borderId="4" xfId="0" applyNumberFormat="1" applyFont="1" applyFill="1" applyBorder="1"/>
    <xf numFmtId="166" fontId="34" fillId="7" borderId="4" xfId="0" applyNumberFormat="1" applyFont="1" applyFill="1" applyBorder="1"/>
    <xf numFmtId="0" fontId="36" fillId="0" borderId="0" xfId="0" applyFont="1"/>
    <xf numFmtId="166" fontId="36" fillId="0" borderId="0" xfId="0" applyNumberFormat="1" applyFont="1"/>
    <xf numFmtId="0" fontId="37" fillId="0" borderId="0" xfId="0" applyFont="1"/>
    <xf numFmtId="166" fontId="37" fillId="7" borderId="4" xfId="0" applyNumberFormat="1" applyFont="1" applyFill="1" applyBorder="1"/>
    <xf numFmtId="0" fontId="38" fillId="0" borderId="0" xfId="0" applyFont="1"/>
    <xf numFmtId="169" fontId="38" fillId="0" borderId="0" xfId="0" applyNumberFormat="1" applyFont="1"/>
    <xf numFmtId="0" fontId="35" fillId="11" borderId="0" xfId="0" applyFont="1" applyFill="1" applyAlignment="1">
      <alignment wrapText="1"/>
    </xf>
    <xf numFmtId="0" fontId="0" fillId="10" borderId="0" xfId="0" applyFill="1" applyAlignment="1">
      <alignment wrapText="1"/>
    </xf>
    <xf numFmtId="166" fontId="0" fillId="0" borderId="4" xfId="0" applyNumberFormat="1" applyBorder="1"/>
    <xf numFmtId="170" fontId="0" fillId="0" borderId="0" xfId="0" applyNumberFormat="1"/>
    <xf numFmtId="0" fontId="33" fillId="10" borderId="0" xfId="0" applyFont="1" applyFill="1" applyAlignment="1">
      <alignment wrapText="1"/>
    </xf>
    <xf numFmtId="0" fontId="35" fillId="10" borderId="0" xfId="0" applyFont="1" applyFill="1" applyAlignment="1">
      <alignment wrapText="1"/>
    </xf>
    <xf numFmtId="0" fontId="38" fillId="0" borderId="0" xfId="0" applyFont="1" applyAlignment="1">
      <alignment wrapText="1"/>
    </xf>
    <xf numFmtId="166" fontId="38" fillId="0" borderId="0" xfId="0" applyNumberFormat="1" applyFont="1"/>
    <xf numFmtId="0" fontId="33" fillId="11" borderId="0" xfId="0" applyFont="1" applyFill="1" applyAlignment="1">
      <alignment wrapText="1"/>
    </xf>
    <xf numFmtId="169" fontId="39" fillId="0" borderId="0" xfId="0" applyNumberFormat="1" applyFont="1"/>
    <xf numFmtId="0" fontId="40" fillId="0" borderId="0" xfId="0" applyFont="1"/>
    <xf numFmtId="169" fontId="35" fillId="7" borderId="0" xfId="0" applyNumberFormat="1" applyFont="1" applyFill="1"/>
    <xf numFmtId="0" fontId="41" fillId="9" borderId="4" xfId="0" applyFont="1" applyFill="1" applyBorder="1" applyAlignment="1">
      <alignment horizontal="center" vertical="center" wrapText="1"/>
    </xf>
    <xf numFmtId="0" fontId="0" fillId="10" borderId="0" xfId="0" applyFill="1"/>
    <xf numFmtId="0" fontId="42" fillId="12" borderId="4" xfId="0" applyFont="1" applyFill="1" applyBorder="1"/>
    <xf numFmtId="166" fontId="43" fillId="12" borderId="4" xfId="0" applyNumberFormat="1" applyFont="1" applyFill="1" applyBorder="1"/>
    <xf numFmtId="167" fontId="0" fillId="0" borderId="4" xfId="0" applyNumberFormat="1" applyBorder="1"/>
    <xf numFmtId="0" fontId="36" fillId="10" borderId="0" xfId="0" applyFont="1" applyFill="1"/>
    <xf numFmtId="166" fontId="36" fillId="10" borderId="0" xfId="0" applyNumberFormat="1" applyFont="1" applyFill="1"/>
    <xf numFmtId="0" fontId="42" fillId="13" borderId="4" xfId="0" applyFont="1" applyFill="1" applyBorder="1"/>
    <xf numFmtId="166" fontId="43" fillId="13" borderId="4" xfId="0" applyNumberFormat="1" applyFont="1" applyFill="1" applyBorder="1"/>
    <xf numFmtId="0" fontId="42" fillId="14" borderId="4" xfId="0" applyFont="1" applyFill="1" applyBorder="1"/>
    <xf numFmtId="166" fontId="43" fillId="14" borderId="4" xfId="0" applyNumberFormat="1" applyFont="1" applyFill="1" applyBorder="1"/>
    <xf numFmtId="167" fontId="0" fillId="15" borderId="4" xfId="0" applyNumberFormat="1" applyFill="1" applyBorder="1"/>
    <xf numFmtId="169" fontId="0" fillId="16" borderId="0" xfId="0" applyNumberFormat="1" applyFill="1"/>
    <xf numFmtId="0" fontId="33" fillId="16" borderId="0" xfId="0" applyFont="1" applyFill="1"/>
    <xf numFmtId="0" fontId="33" fillId="16" borderId="0" xfId="0" applyFont="1" applyFill="1" applyAlignment="1">
      <alignment wrapText="1"/>
    </xf>
    <xf numFmtId="166" fontId="0" fillId="16" borderId="0" xfId="0" applyNumberFormat="1" applyFill="1" applyAlignment="1">
      <alignment vertical="center"/>
    </xf>
    <xf numFmtId="10" fontId="0" fillId="0" borderId="0" xfId="0" applyNumberFormat="1"/>
    <xf numFmtId="166" fontId="0" fillId="16" borderId="0" xfId="0" applyNumberFormat="1" applyFill="1"/>
    <xf numFmtId="0" fontId="42" fillId="17" borderId="4" xfId="0" applyFont="1" applyFill="1" applyBorder="1"/>
    <xf numFmtId="166" fontId="43" fillId="17" borderId="4" xfId="0" applyNumberFormat="1" applyFont="1" applyFill="1" applyBorder="1"/>
    <xf numFmtId="0" fontId="42" fillId="15" borderId="4" xfId="0" applyFont="1" applyFill="1" applyBorder="1"/>
    <xf numFmtId="166" fontId="43" fillId="15" borderId="4" xfId="0" applyNumberFormat="1" applyFont="1" applyFill="1" applyBorder="1"/>
    <xf numFmtId="0" fontId="36" fillId="16" borderId="0" xfId="0" applyFont="1" applyFill="1"/>
    <xf numFmtId="166" fontId="36" fillId="16" borderId="0" xfId="0" applyNumberFormat="1" applyFont="1" applyFill="1"/>
    <xf numFmtId="0" fontId="42" fillId="18" borderId="4" xfId="0" applyFont="1" applyFill="1" applyBorder="1"/>
    <xf numFmtId="166" fontId="43" fillId="18" borderId="4" xfId="0" applyNumberFormat="1" applyFont="1" applyFill="1" applyBorder="1"/>
    <xf numFmtId="0" fontId="42" fillId="0" borderId="4" xfId="0" applyFont="1" applyBorder="1"/>
    <xf numFmtId="166" fontId="42" fillId="0" borderId="4" xfId="0" applyNumberFormat="1" applyFont="1" applyBorder="1"/>
    <xf numFmtId="171" fontId="0" fillId="0" borderId="0" xfId="0" applyNumberFormat="1"/>
    <xf numFmtId="0" fontId="0" fillId="16" borderId="0" xfId="0" applyFill="1" applyAlignment="1">
      <alignment wrapText="1"/>
    </xf>
    <xf numFmtId="0" fontId="42" fillId="0" borderId="0" xfId="0" applyFont="1"/>
    <xf numFmtId="166" fontId="43" fillId="0" borderId="0" xfId="0" applyNumberFormat="1" applyFont="1"/>
    <xf numFmtId="167" fontId="0" fillId="0" borderId="0" xfId="0" applyNumberFormat="1"/>
    <xf numFmtId="0" fontId="41" fillId="0" borderId="0" xfId="0" applyFont="1"/>
    <xf numFmtId="166" fontId="44" fillId="0" borderId="0" xfId="0" applyNumberFormat="1" applyFont="1"/>
    <xf numFmtId="167" fontId="41" fillId="0" borderId="0" xfId="0" applyNumberFormat="1" applyFont="1"/>
    <xf numFmtId="169" fontId="42" fillId="0" borderId="0" xfId="0" applyNumberFormat="1" applyFont="1"/>
    <xf numFmtId="166" fontId="38" fillId="15" borderId="0" xfId="0" applyNumberFormat="1" applyFont="1" applyFill="1"/>
    <xf numFmtId="0" fontId="0" fillId="15" borderId="0" xfId="0" applyFill="1"/>
    <xf numFmtId="0" fontId="36" fillId="15" borderId="0" xfId="0" applyFont="1" applyFill="1"/>
    <xf numFmtId="166" fontId="36" fillId="15" borderId="0" xfId="0" applyNumberFormat="1" applyFont="1" applyFill="1"/>
    <xf numFmtId="0" fontId="45" fillId="0" borderId="0" xfId="0" applyFont="1"/>
    <xf numFmtId="166" fontId="45" fillId="7" borderId="4" xfId="0" applyNumberFormat="1" applyFont="1" applyFill="1" applyBorder="1"/>
    <xf numFmtId="169" fontId="45" fillId="0" borderId="0" xfId="0" applyNumberFormat="1" applyFont="1"/>
    <xf numFmtId="0" fontId="46" fillId="0" borderId="0" xfId="0" applyFont="1"/>
    <xf numFmtId="166" fontId="46" fillId="19" borderId="0" xfId="0" applyNumberFormat="1" applyFont="1" applyFill="1"/>
    <xf numFmtId="171" fontId="46" fillId="19" borderId="0" xfId="0" applyNumberFormat="1" applyFont="1" applyFill="1"/>
    <xf numFmtId="0" fontId="47" fillId="0" borderId="0" xfId="0" applyFont="1"/>
    <xf numFmtId="166" fontId="36" fillId="20" borderId="0" xfId="0" applyNumberFormat="1" applyFont="1" applyFill="1"/>
    <xf numFmtId="171" fontId="36" fillId="0" borderId="0" xfId="0" applyNumberFormat="1" applyFont="1"/>
    <xf numFmtId="166" fontId="41" fillId="0" borderId="0" xfId="0" applyNumberFormat="1" applyFont="1"/>
    <xf numFmtId="172" fontId="0" fillId="7" borderId="0" xfId="0" applyNumberFormat="1" applyFill="1"/>
    <xf numFmtId="173" fontId="0" fillId="7" borderId="4" xfId="0" applyNumberFormat="1" applyFill="1" applyBorder="1"/>
    <xf numFmtId="0" fontId="0" fillId="0" borderId="4" xfId="0" applyBorder="1"/>
    <xf numFmtId="173" fontId="0" fillId="0" borderId="0" xfId="0" applyNumberFormat="1"/>
    <xf numFmtId="0" fontId="6" fillId="0" borderId="0" xfId="0" applyFont="1" applyAlignment="1">
      <alignment horizontal="left"/>
    </xf>
    <xf numFmtId="0" fontId="6" fillId="0" borderId="0" xfId="0" applyFont="1"/>
    <xf numFmtId="0" fontId="48" fillId="0" borderId="0" xfId="0" applyFont="1"/>
    <xf numFmtId="0" fontId="49" fillId="0" borderId="0" xfId="0" applyFont="1"/>
    <xf numFmtId="166" fontId="50" fillId="0" borderId="0" xfId="0" applyNumberFormat="1" applyFont="1"/>
    <xf numFmtId="0" fontId="51" fillId="0" borderId="0" xfId="0" applyFont="1"/>
    <xf numFmtId="173" fontId="10" fillId="0" borderId="0" xfId="0" applyNumberFormat="1" applyFont="1"/>
    <xf numFmtId="166" fontId="10" fillId="0" borderId="0" xfId="0" applyNumberFormat="1" applyFont="1"/>
    <xf numFmtId="164" fontId="10" fillId="0" borderId="0" xfId="0" applyNumberFormat="1" applyFont="1"/>
    <xf numFmtId="1" fontId="50" fillId="0" borderId="0" xfId="0" applyNumberFormat="1" applyFont="1"/>
    <xf numFmtId="0" fontId="52" fillId="9" borderId="4" xfId="0" applyFont="1" applyFill="1" applyBorder="1" applyAlignment="1">
      <alignment horizontal="center" vertical="center" wrapText="1"/>
    </xf>
    <xf numFmtId="164" fontId="52" fillId="9" borderId="4" xfId="0" applyNumberFormat="1" applyFont="1" applyFill="1" applyBorder="1" applyAlignment="1">
      <alignment horizontal="center" vertical="center" wrapText="1"/>
    </xf>
    <xf numFmtId="166" fontId="52" fillId="9" borderId="4" xfId="0" applyNumberFormat="1" applyFont="1" applyFill="1" applyBorder="1" applyAlignment="1">
      <alignment horizontal="center" vertical="center" wrapText="1"/>
    </xf>
    <xf numFmtId="0" fontId="10" fillId="0" borderId="4" xfId="0" applyFont="1" applyBorder="1"/>
    <xf numFmtId="0" fontId="10" fillId="7" borderId="4" xfId="0" applyFont="1" applyFill="1" applyBorder="1" applyAlignment="1">
      <alignment horizontal="center" vertical="center"/>
    </xf>
    <xf numFmtId="173" fontId="10" fillId="0" borderId="4" xfId="0" applyNumberFormat="1" applyFont="1" applyBorder="1"/>
    <xf numFmtId="1" fontId="10" fillId="7" borderId="4" xfId="0" applyNumberFormat="1" applyFont="1" applyFill="1" applyBorder="1" applyAlignment="1">
      <alignment horizontal="right"/>
    </xf>
    <xf numFmtId="166" fontId="10" fillId="7" borderId="4" xfId="0" applyNumberFormat="1" applyFont="1" applyFill="1" applyBorder="1" applyAlignment="1">
      <alignment horizontal="right"/>
    </xf>
    <xf numFmtId="164" fontId="10" fillId="7" borderId="4" xfId="0" applyNumberFormat="1" applyFont="1" applyFill="1" applyBorder="1" applyAlignment="1">
      <alignment horizontal="right"/>
    </xf>
    <xf numFmtId="0" fontId="10" fillId="7" borderId="4" xfId="0" applyFont="1" applyFill="1" applyBorder="1"/>
    <xf numFmtId="164" fontId="10" fillId="0" borderId="4" xfId="0" applyNumberFormat="1" applyFont="1" applyBorder="1" applyAlignment="1">
      <alignment horizontal="right"/>
    </xf>
    <xf numFmtId="0" fontId="10" fillId="0" borderId="4" xfId="0" applyFont="1" applyBorder="1" applyAlignment="1">
      <alignment vertical="top" wrapText="1"/>
    </xf>
    <xf numFmtId="166" fontId="10" fillId="0" borderId="4" xfId="0" applyNumberFormat="1" applyFont="1" applyBorder="1"/>
    <xf numFmtId="166" fontId="10" fillId="7" borderId="4" xfId="0" applyNumberFormat="1" applyFont="1" applyFill="1" applyBorder="1" applyAlignment="1">
      <alignment horizontal="center" vertical="center"/>
    </xf>
    <xf numFmtId="174" fontId="10" fillId="0" borderId="0" xfId="0" applyNumberFormat="1" applyFont="1"/>
    <xf numFmtId="174" fontId="25" fillId="8" borderId="0" xfId="0" applyNumberFormat="1" applyFont="1" applyFill="1"/>
    <xf numFmtId="166" fontId="26" fillId="7" borderId="0" xfId="0" applyNumberFormat="1" applyFont="1" applyFill="1"/>
    <xf numFmtId="173" fontId="26" fillId="7" borderId="0" xfId="0" applyNumberFormat="1" applyFont="1" applyFill="1"/>
    <xf numFmtId="167" fontId="26" fillId="7" borderId="0" xfId="0" applyNumberFormat="1" applyFont="1" applyFill="1"/>
    <xf numFmtId="167" fontId="26" fillId="0" borderId="0" xfId="0" applyNumberFormat="1" applyFont="1"/>
    <xf numFmtId="166" fontId="26" fillId="0" borderId="0" xfId="0" applyNumberFormat="1" applyFont="1"/>
    <xf numFmtId="1" fontId="26" fillId="0" borderId="0" xfId="0" applyNumberFormat="1" applyFont="1"/>
    <xf numFmtId="173" fontId="26" fillId="0" borderId="0" xfId="0" applyNumberFormat="1" applyFont="1"/>
    <xf numFmtId="174" fontId="51" fillId="0" borderId="0" xfId="0" applyNumberFormat="1" applyFont="1"/>
    <xf numFmtId="168" fontId="26" fillId="0" borderId="0" xfId="0" applyNumberFormat="1" applyFont="1"/>
    <xf numFmtId="0" fontId="52" fillId="9" borderId="4" xfId="0" applyFont="1" applyFill="1" applyBorder="1" applyAlignment="1">
      <alignment horizontal="center"/>
    </xf>
    <xf numFmtId="0" fontId="26" fillId="0" borderId="4" xfId="0" applyFont="1" applyBorder="1"/>
    <xf numFmtId="166" fontId="10" fillId="7" borderId="4" xfId="0" applyNumberFormat="1" applyFont="1" applyFill="1" applyBorder="1"/>
    <xf numFmtId="0" fontId="50" fillId="0" borderId="0" xfId="0" applyFont="1"/>
    <xf numFmtId="166" fontId="50" fillId="0" borderId="4" xfId="0" applyNumberFormat="1" applyFont="1" applyBorder="1"/>
    <xf numFmtId="0" fontId="53" fillId="0" borderId="0" xfId="0" applyFont="1"/>
    <xf numFmtId="0" fontId="2" fillId="0" borderId="0" xfId="0" applyFont="1" applyAlignment="1">
      <alignment vertical="center"/>
    </xf>
    <xf numFmtId="0" fontId="54" fillId="0" borderId="0" xfId="0" applyFont="1" applyAlignment="1">
      <alignment horizontal="center"/>
    </xf>
    <xf numFmtId="0" fontId="2" fillId="18" borderId="0" xfId="0" applyFont="1" applyFill="1" applyAlignment="1">
      <alignment vertical="center"/>
    </xf>
    <xf numFmtId="0" fontId="54" fillId="18" borderId="0" xfId="0" applyFont="1" applyFill="1" applyAlignment="1">
      <alignment horizontal="center"/>
    </xf>
    <xf numFmtId="0" fontId="55" fillId="18" borderId="0" xfId="0" applyFont="1" applyFill="1" applyAlignment="1">
      <alignment vertical="center"/>
    </xf>
    <xf numFmtId="0" fontId="20" fillId="0" borderId="0" xfId="0" applyFont="1" applyAlignment="1">
      <alignment vertical="center"/>
    </xf>
    <xf numFmtId="0" fontId="56" fillId="18" borderId="0" xfId="0" applyFont="1" applyFill="1" applyAlignment="1">
      <alignment horizontal="center" vertical="center"/>
    </xf>
    <xf numFmtId="0" fontId="56" fillId="18" borderId="0" xfId="0" applyFont="1" applyFill="1" applyAlignment="1">
      <alignment vertical="center"/>
    </xf>
    <xf numFmtId="0" fontId="57" fillId="18" borderId="0" xfId="0" applyFont="1" applyFill="1" applyAlignment="1">
      <alignment vertical="center"/>
    </xf>
    <xf numFmtId="0" fontId="57" fillId="18" borderId="6" xfId="0" applyFont="1" applyFill="1" applyBorder="1" applyAlignment="1">
      <alignment horizontal="right" vertical="center" indent="1"/>
    </xf>
    <xf numFmtId="166" fontId="58" fillId="7" borderId="4" xfId="0" applyNumberFormat="1" applyFont="1" applyFill="1" applyBorder="1" applyAlignment="1">
      <alignment horizontal="left" vertical="center" indent="1"/>
    </xf>
    <xf numFmtId="1" fontId="2" fillId="0" borderId="4" xfId="0" applyNumberFormat="1" applyFont="1" applyBorder="1" applyAlignment="1">
      <alignment horizontal="left" vertical="center"/>
    </xf>
    <xf numFmtId="166" fontId="2" fillId="0" borderId="4" xfId="0" applyNumberFormat="1" applyFont="1" applyBorder="1" applyAlignment="1">
      <alignment vertical="center"/>
    </xf>
    <xf numFmtId="0" fontId="57" fillId="18" borderId="7" xfId="0" applyFont="1" applyFill="1" applyBorder="1" applyAlignment="1">
      <alignment vertical="center"/>
    </xf>
    <xf numFmtId="0" fontId="57" fillId="18" borderId="8" xfId="0" applyFont="1" applyFill="1" applyBorder="1" applyAlignment="1">
      <alignment horizontal="right" vertical="center" indent="1"/>
    </xf>
    <xf numFmtId="167" fontId="58" fillId="7" borderId="4" xfId="0" applyNumberFormat="1" applyFont="1" applyFill="1" applyBorder="1" applyAlignment="1">
      <alignment horizontal="left" vertical="center" indent="1"/>
    </xf>
    <xf numFmtId="0" fontId="57" fillId="18" borderId="9" xfId="0" applyFont="1" applyFill="1" applyBorder="1" applyAlignment="1">
      <alignment vertical="center"/>
    </xf>
    <xf numFmtId="0" fontId="57" fillId="18" borderId="10" xfId="0" applyFont="1" applyFill="1" applyBorder="1" applyAlignment="1">
      <alignment horizontal="right" vertical="center" indent="1"/>
    </xf>
    <xf numFmtId="1" fontId="58" fillId="7" borderId="4" xfId="0" applyNumberFormat="1" applyFont="1" applyFill="1" applyBorder="1" applyAlignment="1">
      <alignment horizontal="left" vertical="center" indent="1"/>
    </xf>
    <xf numFmtId="0" fontId="57" fillId="18" borderId="0" xfId="0" applyFont="1" applyFill="1" applyAlignment="1">
      <alignment horizontal="right" vertical="center" indent="1"/>
    </xf>
    <xf numFmtId="173" fontId="58" fillId="7" borderId="4" xfId="0" applyNumberFormat="1" applyFont="1" applyFill="1" applyBorder="1" applyAlignment="1">
      <alignment horizontal="left" vertical="center" indent="1"/>
    </xf>
    <xf numFmtId="0" fontId="2" fillId="18" borderId="0" xfId="0" applyFont="1" applyFill="1" applyAlignment="1">
      <alignment horizontal="center" vertical="center"/>
    </xf>
    <xf numFmtId="166" fontId="59" fillId="18" borderId="11" xfId="0" applyNumberFormat="1" applyFont="1" applyFill="1" applyBorder="1" applyAlignment="1">
      <alignment horizontal="left" vertical="center" indent="1"/>
    </xf>
    <xf numFmtId="0" fontId="57" fillId="18" borderId="12" xfId="0" applyFont="1" applyFill="1" applyBorder="1" applyAlignment="1">
      <alignment horizontal="right" vertical="center" indent="1"/>
    </xf>
    <xf numFmtId="1" fontId="59" fillId="18" borderId="13" xfId="0" applyNumberFormat="1" applyFont="1" applyFill="1" applyBorder="1" applyAlignment="1">
      <alignment horizontal="left" vertical="center" indent="1"/>
    </xf>
    <xf numFmtId="166" fontId="59" fillId="18" borderId="14" xfId="0" applyNumberFormat="1" applyFont="1" applyFill="1" applyBorder="1" applyAlignment="1">
      <alignment horizontal="left" vertical="center" indent="1"/>
    </xf>
    <xf numFmtId="0" fontId="50" fillId="18" borderId="0" xfId="0" applyFont="1" applyFill="1" applyAlignment="1">
      <alignment vertical="center"/>
    </xf>
    <xf numFmtId="166" fontId="50" fillId="22" borderId="0" xfId="0" applyNumberFormat="1" applyFont="1" applyFill="1" applyAlignment="1">
      <alignment vertical="center"/>
    </xf>
    <xf numFmtId="3" fontId="60" fillId="0" borderId="0" xfId="0" applyNumberFormat="1" applyFont="1" applyAlignment="1">
      <alignment horizontal="center" vertical="center"/>
    </xf>
    <xf numFmtId="173" fontId="60" fillId="0" borderId="0" xfId="0" applyNumberFormat="1" applyFont="1" applyAlignment="1">
      <alignment horizontal="center" vertical="center"/>
    </xf>
    <xf numFmtId="166" fontId="60" fillId="0" borderId="0" xfId="0" applyNumberFormat="1" applyFont="1" applyAlignment="1">
      <alignment horizontal="center" vertical="center"/>
    </xf>
    <xf numFmtId="1" fontId="0" fillId="0" borderId="4" xfId="0" applyNumberFormat="1" applyBorder="1"/>
    <xf numFmtId="164" fontId="2" fillId="0" borderId="0" xfId="0" applyNumberFormat="1" applyFont="1" applyAlignment="1">
      <alignment vertical="center"/>
    </xf>
    <xf numFmtId="0" fontId="2" fillId="15" borderId="0" xfId="0" applyFont="1" applyFill="1" applyAlignment="1">
      <alignment vertical="center"/>
    </xf>
    <xf numFmtId="3" fontId="60" fillId="15" borderId="0" xfId="0" applyNumberFormat="1" applyFont="1" applyFill="1" applyAlignment="1">
      <alignment horizontal="center" vertical="center"/>
    </xf>
    <xf numFmtId="173" fontId="60" fillId="15" borderId="0" xfId="0" applyNumberFormat="1" applyFont="1" applyFill="1" applyAlignment="1">
      <alignment horizontal="center" vertical="center"/>
    </xf>
    <xf numFmtId="166" fontId="60" fillId="15" borderId="0" xfId="0" applyNumberFormat="1" applyFont="1" applyFill="1" applyAlignment="1">
      <alignment horizontal="center" vertical="center"/>
    </xf>
    <xf numFmtId="165" fontId="60" fillId="0" borderId="0" xfId="0" applyNumberFormat="1" applyFont="1" applyAlignment="1">
      <alignment horizontal="center" vertical="center"/>
    </xf>
    <xf numFmtId="164" fontId="60" fillId="0" borderId="0" xfId="0" applyNumberFormat="1" applyFont="1" applyAlignment="1">
      <alignment horizontal="center" vertical="center"/>
    </xf>
    <xf numFmtId="0" fontId="61" fillId="0" borderId="0" xfId="0" applyFont="1" applyAlignment="1">
      <alignment wrapText="1"/>
    </xf>
    <xf numFmtId="171" fontId="26" fillId="0" borderId="0" xfId="0" applyNumberFormat="1" applyFont="1"/>
    <xf numFmtId="17" fontId="13" fillId="9" borderId="4" xfId="0" applyNumberFormat="1" applyFont="1" applyFill="1" applyBorder="1" applyAlignment="1">
      <alignment horizontal="center" vertical="center" wrapText="1"/>
    </xf>
    <xf numFmtId="0" fontId="13" fillId="9" borderId="4" xfId="0" applyFont="1" applyFill="1" applyBorder="1" applyAlignment="1">
      <alignment horizontal="center" vertical="center" wrapText="1"/>
    </xf>
    <xf numFmtId="0" fontId="25" fillId="23" borderId="4" xfId="0" applyFont="1" applyFill="1" applyBorder="1" applyAlignment="1">
      <alignment horizontal="center" vertical="center" wrapText="1"/>
    </xf>
    <xf numFmtId="0" fontId="25" fillId="22" borderId="4" xfId="0" applyFont="1" applyFill="1" applyBorder="1" applyAlignment="1">
      <alignment horizontal="center" vertical="center" wrapText="1"/>
    </xf>
    <xf numFmtId="0" fontId="25" fillId="24" borderId="4" xfId="0" applyFont="1" applyFill="1" applyBorder="1" applyAlignment="1">
      <alignment horizontal="center" vertical="center" wrapText="1"/>
    </xf>
    <xf numFmtId="0" fontId="0" fillId="0" borderId="0" xfId="0" applyAlignment="1">
      <alignment wrapText="1"/>
    </xf>
    <xf numFmtId="1" fontId="33" fillId="0" borderId="15" xfId="0" applyNumberFormat="1" applyFont="1" applyBorder="1" applyAlignment="1">
      <alignment horizontal="right"/>
    </xf>
    <xf numFmtId="166" fontId="0" fillId="0" borderId="15" xfId="0" applyNumberFormat="1" applyBorder="1"/>
    <xf numFmtId="166" fontId="33" fillId="7" borderId="15" xfId="0" applyNumberFormat="1" applyFont="1" applyFill="1" applyBorder="1" applyAlignment="1">
      <alignment horizontal="center"/>
    </xf>
    <xf numFmtId="166" fontId="33" fillId="25" borderId="15" xfId="0" applyNumberFormat="1" applyFont="1" applyFill="1" applyBorder="1" applyAlignment="1">
      <alignment horizontal="center"/>
    </xf>
    <xf numFmtId="166" fontId="33" fillId="0" borderId="15" xfId="0" applyNumberFormat="1" applyFont="1" applyBorder="1" applyAlignment="1">
      <alignment horizontal="center"/>
    </xf>
    <xf numFmtId="1" fontId="0" fillId="26" borderId="15" xfId="0" applyNumberFormat="1" applyFill="1" applyBorder="1"/>
    <xf numFmtId="166" fontId="0" fillId="26" borderId="15" xfId="0" applyNumberFormat="1" applyFill="1" applyBorder="1"/>
    <xf numFmtId="166" fontId="0" fillId="7" borderId="15" xfId="0" applyNumberFormat="1" applyFill="1" applyBorder="1"/>
    <xf numFmtId="166" fontId="33" fillId="26" borderId="15" xfId="0" applyNumberFormat="1" applyFont="1" applyFill="1" applyBorder="1" applyAlignment="1">
      <alignment horizontal="center"/>
    </xf>
    <xf numFmtId="1" fontId="0" fillId="0" borderId="15" xfId="0" applyNumberFormat="1" applyBorder="1"/>
    <xf numFmtId="166" fontId="0" fillId="25" borderId="15" xfId="0" applyNumberFormat="1" applyFill="1" applyBorder="1"/>
    <xf numFmtId="1" fontId="0" fillId="27" borderId="15" xfId="0" applyNumberFormat="1" applyFill="1" applyBorder="1"/>
    <xf numFmtId="166" fontId="0" fillId="27" borderId="15" xfId="0" applyNumberFormat="1" applyFill="1" applyBorder="1"/>
    <xf numFmtId="166" fontId="33" fillId="10" borderId="15" xfId="0" applyNumberFormat="1" applyFont="1" applyFill="1" applyBorder="1" applyAlignment="1">
      <alignment horizontal="center"/>
    </xf>
    <xf numFmtId="0" fontId="0" fillId="27" borderId="0" xfId="0" applyFill="1"/>
    <xf numFmtId="1" fontId="0" fillId="10" borderId="15" xfId="0" applyNumberFormat="1" applyFill="1" applyBorder="1"/>
    <xf numFmtId="166" fontId="0" fillId="10" borderId="15" xfId="0" applyNumberFormat="1" applyFill="1" applyBorder="1"/>
    <xf numFmtId="0" fontId="0" fillId="26" borderId="0" xfId="0" applyFill="1"/>
    <xf numFmtId="175" fontId="0" fillId="0" borderId="0" xfId="0" applyNumberFormat="1"/>
    <xf numFmtId="0" fontId="0" fillId="7" borderId="0" xfId="0" applyFill="1"/>
    <xf numFmtId="0" fontId="62" fillId="0" borderId="0" xfId="0" applyFont="1"/>
    <xf numFmtId="176" fontId="63" fillId="7" borderId="15" xfId="0" applyNumberFormat="1" applyFont="1" applyFill="1" applyBorder="1"/>
    <xf numFmtId="0" fontId="63" fillId="7" borderId="15" xfId="0" applyFont="1" applyFill="1" applyBorder="1"/>
    <xf numFmtId="177" fontId="63" fillId="7" borderId="15" xfId="0" applyNumberFormat="1" applyFont="1" applyFill="1" applyBorder="1"/>
    <xf numFmtId="4" fontId="63" fillId="7" borderId="15" xfId="0" applyNumberFormat="1" applyFont="1" applyFill="1" applyBorder="1"/>
    <xf numFmtId="178" fontId="63" fillId="7" borderId="15" xfId="0" applyNumberFormat="1" applyFont="1" applyFill="1" applyBorder="1"/>
    <xf numFmtId="176" fontId="64" fillId="0" borderId="15" xfId="0" applyNumberFormat="1" applyFont="1" applyBorder="1"/>
    <xf numFmtId="179" fontId="64" fillId="0" borderId="15" xfId="0" applyNumberFormat="1" applyFont="1" applyBorder="1"/>
    <xf numFmtId="176" fontId="63" fillId="7" borderId="0" xfId="0" applyNumberFormat="1" applyFont="1" applyFill="1"/>
    <xf numFmtId="0" fontId="63" fillId="7" borderId="0" xfId="0" applyFont="1" applyFill="1"/>
    <xf numFmtId="177" fontId="63" fillId="7" borderId="0" xfId="0" applyNumberFormat="1" applyFont="1" applyFill="1"/>
    <xf numFmtId="4" fontId="63" fillId="7" borderId="0" xfId="0" applyNumberFormat="1" applyFont="1" applyFill="1"/>
    <xf numFmtId="178" fontId="63" fillId="7" borderId="0" xfId="0" applyNumberFormat="1" applyFont="1" applyFill="1"/>
    <xf numFmtId="177" fontId="0" fillId="7" borderId="0" xfId="0" applyNumberFormat="1" applyFill="1"/>
    <xf numFmtId="4" fontId="0" fillId="7" borderId="0" xfId="0" applyNumberFormat="1" applyFill="1"/>
    <xf numFmtId="0" fontId="65" fillId="7" borderId="15" xfId="0" applyFont="1" applyFill="1" applyBorder="1"/>
    <xf numFmtId="4" fontId="65" fillId="7" borderId="15" xfId="0" applyNumberFormat="1" applyFont="1" applyFill="1" applyBorder="1"/>
    <xf numFmtId="180" fontId="65" fillId="0" borderId="15" xfId="0" applyNumberFormat="1" applyFont="1" applyBorder="1"/>
    <xf numFmtId="0" fontId="66" fillId="9" borderId="0" xfId="0" applyFont="1" applyFill="1" applyAlignment="1">
      <alignment horizontal="left"/>
    </xf>
    <xf numFmtId="0" fontId="67" fillId="0" borderId="0" xfId="0" applyFont="1"/>
    <xf numFmtId="0" fontId="68" fillId="0" borderId="0" xfId="0" applyFont="1"/>
    <xf numFmtId="177" fontId="62" fillId="0" borderId="0" xfId="0" applyNumberFormat="1" applyFont="1"/>
    <xf numFmtId="181" fontId="62" fillId="0" borderId="0" xfId="0" applyNumberFormat="1" applyFont="1"/>
    <xf numFmtId="182" fontId="62" fillId="0" borderId="0" xfId="0" applyNumberFormat="1" applyFont="1"/>
    <xf numFmtId="0" fontId="23" fillId="9" borderId="16" xfId="0" applyFont="1" applyFill="1" applyBorder="1" applyAlignment="1">
      <alignment vertical="center"/>
    </xf>
    <xf numFmtId="0" fontId="23" fillId="28" borderId="16" xfId="0" applyFont="1" applyFill="1" applyBorder="1" applyAlignment="1">
      <alignment vertical="center"/>
    </xf>
    <xf numFmtId="1" fontId="23" fillId="28" borderId="16" xfId="0" applyNumberFormat="1" applyFont="1" applyFill="1" applyBorder="1" applyAlignment="1">
      <alignment vertical="center"/>
    </xf>
    <xf numFmtId="0" fontId="69" fillId="0" borderId="16" xfId="0" applyFont="1" applyBorder="1" applyAlignment="1">
      <alignment vertical="center"/>
    </xf>
    <xf numFmtId="183" fontId="69" fillId="0" borderId="16" xfId="0" applyNumberFormat="1" applyFont="1" applyBorder="1" applyAlignment="1">
      <alignment vertical="center"/>
    </xf>
    <xf numFmtId="184" fontId="69" fillId="0" borderId="16" xfId="0" applyNumberFormat="1" applyFont="1" applyBorder="1" applyAlignment="1">
      <alignment vertical="center"/>
    </xf>
    <xf numFmtId="1" fontId="69" fillId="7" borderId="16" xfId="0" applyNumberFormat="1" applyFont="1" applyFill="1" applyBorder="1" applyAlignment="1">
      <alignment vertical="center"/>
    </xf>
    <xf numFmtId="176" fontId="69" fillId="0" borderId="16" xfId="0" applyNumberFormat="1" applyFont="1" applyBorder="1" applyAlignment="1">
      <alignment vertical="center"/>
    </xf>
    <xf numFmtId="1" fontId="23" fillId="7" borderId="16" xfId="0" applyNumberFormat="1" applyFont="1" applyFill="1" applyBorder="1" applyAlignment="1">
      <alignment vertical="center"/>
    </xf>
    <xf numFmtId="0" fontId="69" fillId="24" borderId="16" xfId="0" applyFont="1" applyFill="1" applyBorder="1" applyAlignment="1">
      <alignment vertical="center"/>
    </xf>
    <xf numFmtId="176" fontId="69" fillId="24" borderId="16" xfId="0" applyNumberFormat="1" applyFont="1" applyFill="1" applyBorder="1" applyAlignment="1">
      <alignment vertical="center"/>
    </xf>
    <xf numFmtId="183" fontId="69" fillId="24" borderId="16" xfId="0" applyNumberFormat="1" applyFont="1" applyFill="1" applyBorder="1" applyAlignment="1">
      <alignment vertical="center"/>
    </xf>
    <xf numFmtId="184" fontId="69" fillId="24" borderId="16" xfId="0" applyNumberFormat="1" applyFont="1" applyFill="1" applyBorder="1" applyAlignment="1">
      <alignment vertical="center"/>
    </xf>
    <xf numFmtId="0" fontId="69" fillId="7" borderId="16" xfId="0" applyFont="1" applyFill="1" applyBorder="1" applyAlignment="1">
      <alignment vertical="center"/>
    </xf>
    <xf numFmtId="173" fontId="0" fillId="23" borderId="0" xfId="0" applyNumberFormat="1" applyFill="1"/>
    <xf numFmtId="166" fontId="0" fillId="23" borderId="0" xfId="0" applyNumberFormat="1" applyFill="1"/>
    <xf numFmtId="0" fontId="0" fillId="23" borderId="0" xfId="0" applyFill="1"/>
    <xf numFmtId="173" fontId="0" fillId="7" borderId="0" xfId="0" applyNumberFormat="1" applyFill="1"/>
    <xf numFmtId="0" fontId="70" fillId="29" borderId="15" xfId="0" applyFont="1" applyFill="1" applyBorder="1" applyAlignment="1">
      <alignment horizontal="center" vertical="center"/>
    </xf>
    <xf numFmtId="183" fontId="62" fillId="0" borderId="0" xfId="0" applyNumberFormat="1" applyFont="1"/>
    <xf numFmtId="4" fontId="62" fillId="0" borderId="0" xfId="0" applyNumberFormat="1" applyFont="1"/>
    <xf numFmtId="180" fontId="62" fillId="0" borderId="0" xfId="0" applyNumberFormat="1" applyFont="1"/>
    <xf numFmtId="184" fontId="62" fillId="0" borderId="0" xfId="0" applyNumberFormat="1" applyFont="1"/>
    <xf numFmtId="183" fontId="0" fillId="0" borderId="0" xfId="0" applyNumberFormat="1"/>
    <xf numFmtId="184" fontId="0" fillId="0" borderId="0" xfId="0" applyNumberFormat="1"/>
    <xf numFmtId="183" fontId="36" fillId="0" borderId="0" xfId="0" applyNumberFormat="1" applyFont="1"/>
    <xf numFmtId="184" fontId="36" fillId="0" borderId="0" xfId="0" applyNumberFormat="1" applyFont="1"/>
    <xf numFmtId="167" fontId="36" fillId="0" borderId="0" xfId="0" applyNumberFormat="1" applyFont="1"/>
    <xf numFmtId="0" fontId="70" fillId="9" borderId="15" xfId="0" applyFont="1" applyFill="1" applyBorder="1" applyAlignment="1">
      <alignment horizontal="center" vertical="center"/>
    </xf>
    <xf numFmtId="185" fontId="0" fillId="0" borderId="0" xfId="0" applyNumberFormat="1"/>
    <xf numFmtId="176" fontId="0" fillId="0" borderId="0" xfId="0" applyNumberFormat="1"/>
    <xf numFmtId="180" fontId="0" fillId="0" borderId="0" xfId="0" applyNumberFormat="1"/>
    <xf numFmtId="2" fontId="0" fillId="0" borderId="0" xfId="0" applyNumberFormat="1"/>
    <xf numFmtId="0" fontId="71" fillId="0" borderId="0" xfId="0" applyFont="1" applyAlignment="1">
      <alignment horizontal="left" vertical="center"/>
    </xf>
    <xf numFmtId="0" fontId="72" fillId="0" borderId="0" xfId="0" applyFont="1" applyAlignment="1">
      <alignment horizontal="left" vertical="center" wrapText="1"/>
    </xf>
    <xf numFmtId="0" fontId="73" fillId="31" borderId="0" xfId="0" applyFont="1" applyFill="1" applyAlignment="1">
      <alignment horizontal="left" vertical="center"/>
    </xf>
    <xf numFmtId="0" fontId="74" fillId="0" borderId="0" xfId="0" applyFont="1" applyAlignment="1">
      <alignment horizontal="left" vertical="center" wrapText="1"/>
    </xf>
    <xf numFmtId="166" fontId="74" fillId="30" borderId="0" xfId="0" applyNumberFormat="1" applyFont="1" applyFill="1" applyAlignment="1">
      <alignment horizontal="right" vertical="center"/>
    </xf>
    <xf numFmtId="167" fontId="74" fillId="30" borderId="0" xfId="0" applyNumberFormat="1" applyFont="1" applyFill="1" applyAlignment="1">
      <alignment horizontal="right" vertical="center"/>
    </xf>
    <xf numFmtId="1" fontId="74" fillId="30" borderId="0" xfId="0" applyNumberFormat="1" applyFont="1" applyFill="1" applyAlignment="1">
      <alignment horizontal="right" vertical="center"/>
    </xf>
    <xf numFmtId="166" fontId="75" fillId="0" borderId="0" xfId="0" applyNumberFormat="1" applyFont="1" applyAlignment="1">
      <alignment horizontal="right" vertical="center"/>
    </xf>
    <xf numFmtId="167" fontId="75" fillId="0" borderId="0" xfId="0" applyNumberFormat="1" applyFont="1" applyAlignment="1">
      <alignment horizontal="right" vertical="center"/>
    </xf>
    <xf numFmtId="168" fontId="75" fillId="0" borderId="0" xfId="0" applyNumberFormat="1" applyFont="1" applyAlignment="1">
      <alignment horizontal="right" vertical="center"/>
    </xf>
    <xf numFmtId="0" fontId="74" fillId="0" borderId="0" xfId="0" applyFont="1" applyAlignment="1">
      <alignment horizontal="left" vertical="center"/>
    </xf>
    <xf numFmtId="0" fontId="75" fillId="0" borderId="0" xfId="0" applyFont="1" applyAlignment="1">
      <alignment horizontal="left" vertical="center"/>
    </xf>
    <xf numFmtId="169" fontId="0" fillId="32" borderId="0" xfId="0" applyNumberFormat="1" applyFill="1"/>
    <xf numFmtId="166" fontId="0" fillId="33" borderId="0" xfId="0" applyNumberFormat="1" applyFill="1"/>
    <xf numFmtId="166" fontId="0" fillId="34" borderId="4" xfId="0" applyNumberFormat="1" applyFill="1" applyBorder="1"/>
    <xf numFmtId="4" fontId="0" fillId="0" borderId="0" xfId="0" applyNumberFormat="1"/>
    <xf numFmtId="0" fontId="76" fillId="35" borderId="0" xfId="0" applyFont="1" applyFill="1" applyAlignment="1">
      <alignment horizontal="left" vertical="center"/>
    </xf>
    <xf numFmtId="0" fontId="0" fillId="36" borderId="0" xfId="0" applyFill="1" applyProtection="1">
      <protection locked="0"/>
    </xf>
    <xf numFmtId="3" fontId="0" fillId="0" borderId="0" xfId="0" applyNumberFormat="1"/>
    <xf numFmtId="0" fontId="77" fillId="0" borderId="0" xfId="0" applyFont="1"/>
    <xf numFmtId="3" fontId="77" fillId="0" borderId="0" xfId="0" applyNumberFormat="1" applyFont="1"/>
    <xf numFmtId="167" fontId="77" fillId="0" borderId="0" xfId="0" applyNumberFormat="1" applyFont="1"/>
    <xf numFmtId="3" fontId="0" fillId="36" borderId="0" xfId="0" applyNumberFormat="1" applyFill="1" applyProtection="1">
      <protection locked="0"/>
    </xf>
    <xf numFmtId="0" fontId="32" fillId="0" borderId="5" xfId="0" applyFont="1" applyBorder="1" applyAlignment="1">
      <alignment horizontal="center"/>
    </xf>
    <xf numFmtId="0" fontId="32" fillId="21" borderId="0" xfId="0" applyFont="1" applyFill="1" applyAlignment="1">
      <alignment horizontal="center" vertical="center"/>
    </xf>
    <xf numFmtId="0" fontId="20" fillId="21" borderId="0" xfId="0" applyFont="1" applyFill="1" applyAlignment="1">
      <alignment horizontal="center" vertical="center"/>
    </xf>
    <xf numFmtId="186" fontId="0" fillId="0" borderId="0" xfId="0" applyNumberFormat="1"/>
    <xf numFmtId="186" fontId="77" fillId="0" borderId="0" xfId="0" applyNumberFormat="1" applyFont="1"/>
  </cellXfs>
  <cellStyles count="12">
    <cellStyle name="Comma 2" xfId="1" xr:uid="{00000000-0005-0000-0000-000006000000}"/>
    <cellStyle name="Currency 2" xfId="2" xr:uid="{00000000-0005-0000-0000-000007000000}"/>
    <cellStyle name="Date" xfId="3" xr:uid="{00000000-0005-0000-0000-000008000000}"/>
    <cellStyle name="Explanatory Text 2" xfId="4" xr:uid="{00000000-0005-0000-0000-000009000000}"/>
    <cellStyle name="Heading 1 2" xfId="5" xr:uid="{00000000-0005-0000-0000-00000A000000}"/>
    <cellStyle name="Normal" xfId="0" builtinId="0"/>
    <cellStyle name="Normal 2" xfId="6" xr:uid="{00000000-0005-0000-0000-00000B000000}"/>
    <cellStyle name="Normal 3" xfId="7" xr:uid="{00000000-0005-0000-0000-00000C000000}"/>
    <cellStyle name="Normal 4" xfId="8" xr:uid="{00000000-0005-0000-0000-00000D000000}"/>
    <cellStyle name="Normal 5" xfId="9" xr:uid="{00000000-0005-0000-0000-00000E000000}"/>
    <cellStyle name="Percent 2" xfId="10" xr:uid="{00000000-0005-0000-0000-00000F000000}"/>
    <cellStyle name="Title 2" xfId="11" xr:uid="{00000000-0005-0000-0000-000010000000}"/>
  </cellStyles>
  <dxfs count="22">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FFE699"/>
        </patternFill>
      </fill>
    </dxf>
    <dxf>
      <border diagonalUp="0" diagonalDown="0">
        <left/>
        <right/>
        <top/>
        <bottom/>
      </border>
    </dxf>
    <dxf>
      <border diagonalUp="0" diagonalDown="0">
        <left/>
        <right/>
        <top/>
        <bottom/>
      </border>
    </dxf>
    <dxf>
      <font>
        <color rgb="FFFFFFFF"/>
      </font>
      <fill>
        <patternFill>
          <bgColor theme="0"/>
        </patternFill>
      </fill>
      <border diagonalUp="0" diagonalDown="0">
        <left/>
        <right/>
        <top/>
        <bottom/>
      </border>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val="0"/>
        <i val="0"/>
        <strike val="0"/>
        <condense val="0"/>
        <extend val="0"/>
        <outline val="0"/>
        <shadow val="0"/>
        <u val="none"/>
        <vertAlign val="baseline"/>
        <sz val="11"/>
        <color rgb="FF000000"/>
        <name val="Arial"/>
        <family val="2"/>
        <charset val="1"/>
        <scheme val="none"/>
      </font>
      <numFmt numFmtId="178" formatCode="dd/mm/yyyy"/>
      <fill>
        <patternFill patternType="solid">
          <fgColor rgb="FFFCE4D6"/>
          <bgColor rgb="FFFFF2CC"/>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family val="2"/>
        <charset val="1"/>
        <scheme val="none"/>
      </font>
      <numFmt numFmtId="178" formatCode="dd/mm/yyyy"/>
      <fill>
        <patternFill patternType="solid">
          <fgColor rgb="FFFCE4D6"/>
          <bgColor rgb="FFFFF2CC"/>
        </patternFill>
      </fill>
      <border diagonalUp="0" diagonalDown="0">
        <left style="thin">
          <color auto="1"/>
        </left>
        <right style="thin">
          <color auto="1"/>
        </right>
        <top style="thin">
          <color auto="1"/>
        </top>
        <bottom style="thin">
          <color auto="1"/>
        </bottom>
        <vertical/>
        <horizontal/>
      </border>
    </dxf>
  </dxfs>
  <tableStyles count="0" defaultTableStyle="TableStyleMedium2" defaultPivotStyle="PivotStyleLight16"/>
  <colors>
    <indexedColors>
      <rgbColor rgb="FF000000"/>
      <rgbColor rgb="FFFFFFFF"/>
      <rgbColor rgb="FFFF0000"/>
      <rgbColor rgb="FF00FF00"/>
      <rgbColor rgb="FF0000FF"/>
      <rgbColor rgb="FFFFFF00"/>
      <rgbColor rgb="FF99B266"/>
      <rgbColor rgb="FF00FFFF"/>
      <rgbColor rgb="FF9C0006"/>
      <rgbColor rgb="FF008000"/>
      <rgbColor rgb="FFD9E1F2"/>
      <rgbColor rgb="FF9C6500"/>
      <rgbColor rgb="FFC0504D"/>
      <rgbColor rgb="FF2F6B3F"/>
      <rgbColor rgb="FFBFBFBA"/>
      <rgbColor rgb="FF808080"/>
      <rgbColor rgb="FF8EB3E3"/>
      <rgbColor rgb="FFA54541"/>
      <rgbColor rgb="FFFFF2CC"/>
      <rgbColor rgb="FFDDEBF7"/>
      <rgbColor rgb="FF666666"/>
      <rgbColor rgb="FFD99694"/>
      <rgbColor rgb="FF2F5597"/>
      <rgbColor rgb="FFD9D9D9"/>
      <rgbColor rgb="FFD9E2F3"/>
      <rgbColor rgb="FF9BBB59"/>
      <rgbColor rgb="FFFFE699"/>
      <rgbColor rgb="FF5B9BD5"/>
      <rgbColor rgb="FF4F81BD"/>
      <rgbColor rgb="FF71AD47"/>
      <rgbColor rgb="FF376092"/>
      <rgbColor rgb="FFB7DEE8"/>
      <rgbColor rgb="FF3B9FB9"/>
      <rgbColor rgb="FFE2EFDA"/>
      <rgbColor rgb="FFC6EFCE"/>
      <rgbColor rgb="FFFFEB9C"/>
      <rgbColor rgb="FF93CDDD"/>
      <rgbColor rgb="FFFCE4D6"/>
      <rgbColor rgb="FFB2B4BC"/>
      <rgbColor rgb="FFFFC7CE"/>
      <rgbColor rgb="FF4472C3"/>
      <rgbColor rgb="FF4BACC6"/>
      <rgbColor rgb="FF92D050"/>
      <rgbColor rgb="FFFFC000"/>
      <rgbColor rgb="FFD8813B"/>
      <rgbColor rgb="FFF07F32"/>
      <rgbColor rgb="FF775D97"/>
      <rgbColor rgb="FFAEA7B7"/>
      <rgbColor rgb="FF595959"/>
      <rgbColor rgb="FF31859C"/>
      <rgbColor rgb="FF006100"/>
      <rgbColor rgb="FF632523"/>
      <rgbColor rgb="FFC55A11"/>
      <rgbColor rgb="FF7030A0"/>
      <rgbColor rgb="FF1F4E78"/>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Asset Allocation</a:t>
            </a:r>
          </a:p>
        </c:rich>
      </c:tx>
      <c:overlay val="0"/>
      <c:spPr>
        <a:noFill/>
        <a:ln w="0">
          <a:noFill/>
        </a:ln>
      </c:spPr>
    </c:title>
    <c:autoTitleDeleted val="0"/>
    <c:plotArea>
      <c:layout/>
      <c:pieChart>
        <c:varyColors val="1"/>
        <c:ser>
          <c:idx val="0"/>
          <c:order val="0"/>
          <c:spPr>
            <a:solidFill>
              <a:srgbClr val="4F81BD"/>
            </a:solidFill>
            <a:ln w="12600">
              <a:noFill/>
            </a:ln>
          </c:spPr>
          <c:dPt>
            <c:idx val="0"/>
            <c:bubble3D val="0"/>
            <c:spPr>
              <a:solidFill>
                <a:srgbClr val="416A9C"/>
              </a:solidFill>
              <a:ln w="12600">
                <a:noFill/>
              </a:ln>
            </c:spPr>
            <c:extLst>
              <c:ext xmlns:c16="http://schemas.microsoft.com/office/drawing/2014/chart" uri="{C3380CC4-5D6E-409C-BE32-E72D297353CC}">
                <c16:uniqueId val="{00000001-F718-5B4D-8C72-596B5BA2298B}"/>
              </c:ext>
            </c:extLst>
          </c:dPt>
          <c:dPt>
            <c:idx val="1"/>
            <c:bubble3D val="0"/>
            <c:spPr>
              <a:solidFill>
                <a:srgbClr val="9F423F"/>
              </a:solidFill>
              <a:ln w="12600">
                <a:noFill/>
              </a:ln>
            </c:spPr>
            <c:extLst>
              <c:ext xmlns:c16="http://schemas.microsoft.com/office/drawing/2014/chart" uri="{C3380CC4-5D6E-409C-BE32-E72D297353CC}">
                <c16:uniqueId val="{00000003-F718-5B4D-8C72-596B5BA2298B}"/>
              </c:ext>
            </c:extLst>
          </c:dPt>
          <c:dPt>
            <c:idx val="2"/>
            <c:bubble3D val="0"/>
            <c:spPr>
              <a:solidFill>
                <a:srgbClr val="809B49"/>
              </a:solidFill>
              <a:ln w="12600">
                <a:noFill/>
              </a:ln>
            </c:spPr>
            <c:extLst>
              <c:ext xmlns:c16="http://schemas.microsoft.com/office/drawing/2014/chart" uri="{C3380CC4-5D6E-409C-BE32-E72D297353CC}">
                <c16:uniqueId val="{00000005-F718-5B4D-8C72-596B5BA2298B}"/>
              </c:ext>
            </c:extLst>
          </c:dPt>
          <c:dPt>
            <c:idx val="3"/>
            <c:bubble3D val="0"/>
            <c:spPr>
              <a:solidFill>
                <a:srgbClr val="6A5286"/>
              </a:solidFill>
              <a:ln w="12600">
                <a:noFill/>
              </a:ln>
            </c:spPr>
            <c:extLst>
              <c:ext xmlns:c16="http://schemas.microsoft.com/office/drawing/2014/chart" uri="{C3380CC4-5D6E-409C-BE32-E72D297353CC}">
                <c16:uniqueId val="{00000007-F718-5B4D-8C72-596B5BA2298B}"/>
              </c:ext>
            </c:extLst>
          </c:dPt>
          <c:dPt>
            <c:idx val="4"/>
            <c:bubble3D val="0"/>
            <c:spPr>
              <a:solidFill>
                <a:srgbClr val="3E8EA4"/>
              </a:solidFill>
              <a:ln w="12600">
                <a:noFill/>
              </a:ln>
            </c:spPr>
            <c:extLst>
              <c:ext xmlns:c16="http://schemas.microsoft.com/office/drawing/2014/chart" uri="{C3380CC4-5D6E-409C-BE32-E72D297353CC}">
                <c16:uniqueId val="{00000009-F718-5B4D-8C72-596B5BA2298B}"/>
              </c:ext>
            </c:extLst>
          </c:dPt>
          <c:dPt>
            <c:idx val="5"/>
            <c:bubble3D val="0"/>
            <c:spPr>
              <a:solidFill>
                <a:srgbClr val="CC7C3A"/>
              </a:solidFill>
              <a:ln w="12600">
                <a:noFill/>
              </a:ln>
            </c:spPr>
            <c:extLst>
              <c:ext xmlns:c16="http://schemas.microsoft.com/office/drawing/2014/chart" uri="{C3380CC4-5D6E-409C-BE32-E72D297353CC}">
                <c16:uniqueId val="{0000000B-F718-5B4D-8C72-596B5BA2298B}"/>
              </c:ext>
            </c:extLst>
          </c:dPt>
          <c:dPt>
            <c:idx val="6"/>
            <c:bubble3D val="0"/>
            <c:extLst>
              <c:ext xmlns:c16="http://schemas.microsoft.com/office/drawing/2014/chart" uri="{C3380CC4-5D6E-409C-BE32-E72D297353CC}">
                <c16:uniqueId val="{0000000D-F718-5B4D-8C72-596B5BA2298B}"/>
              </c:ext>
            </c:extLst>
          </c:dPt>
          <c:dPt>
            <c:idx val="7"/>
            <c:bubble3D val="0"/>
            <c:spPr>
              <a:solidFill>
                <a:srgbClr val="C0504D"/>
              </a:solidFill>
              <a:ln w="12600">
                <a:noFill/>
              </a:ln>
            </c:spPr>
            <c:extLst>
              <c:ext xmlns:c16="http://schemas.microsoft.com/office/drawing/2014/chart" uri="{C3380CC4-5D6E-409C-BE32-E72D297353CC}">
                <c16:uniqueId val="{0000000F-F718-5B4D-8C72-596B5BA2298B}"/>
              </c:ext>
            </c:extLst>
          </c:dPt>
          <c:dPt>
            <c:idx val="8"/>
            <c:bubble3D val="0"/>
            <c:spPr>
              <a:solidFill>
                <a:srgbClr val="9BBB59"/>
              </a:solidFill>
              <a:ln w="12600">
                <a:noFill/>
              </a:ln>
            </c:spPr>
            <c:extLst>
              <c:ext xmlns:c16="http://schemas.microsoft.com/office/drawing/2014/chart" uri="{C3380CC4-5D6E-409C-BE32-E72D297353CC}">
                <c16:uniqueId val="{00000011-F718-5B4D-8C72-596B5BA2298B}"/>
              </c:ext>
            </c:extLst>
          </c:dPt>
          <c:dPt>
            <c:idx val="9"/>
            <c:bubble3D val="0"/>
            <c:spPr>
              <a:solidFill>
                <a:srgbClr val="8064A2"/>
              </a:solidFill>
              <a:ln w="12600">
                <a:noFill/>
              </a:ln>
            </c:spPr>
            <c:extLst>
              <c:ext xmlns:c16="http://schemas.microsoft.com/office/drawing/2014/chart" uri="{C3380CC4-5D6E-409C-BE32-E72D297353CC}">
                <c16:uniqueId val="{00000013-F718-5B4D-8C72-596B5BA2298B}"/>
              </c:ext>
            </c:extLst>
          </c:dPt>
          <c:dPt>
            <c:idx val="10"/>
            <c:bubble3D val="0"/>
            <c:spPr>
              <a:solidFill>
                <a:srgbClr val="4BACC6"/>
              </a:solidFill>
              <a:ln w="12600">
                <a:noFill/>
              </a:ln>
            </c:spPr>
            <c:extLst>
              <c:ext xmlns:c16="http://schemas.microsoft.com/office/drawing/2014/chart" uri="{C3380CC4-5D6E-409C-BE32-E72D297353CC}">
                <c16:uniqueId val="{00000015-F718-5B4D-8C72-596B5BA2298B}"/>
              </c:ext>
            </c:extLst>
          </c:dPt>
          <c:dPt>
            <c:idx val="11"/>
            <c:bubble3D val="0"/>
            <c:spPr>
              <a:solidFill>
                <a:srgbClr val="F79646"/>
              </a:solidFill>
              <a:ln w="12600">
                <a:noFill/>
              </a:ln>
            </c:spPr>
            <c:extLst>
              <c:ext xmlns:c16="http://schemas.microsoft.com/office/drawing/2014/chart" uri="{C3380CC4-5D6E-409C-BE32-E72D297353CC}">
                <c16:uniqueId val="{00000017-F718-5B4D-8C72-596B5BA2298B}"/>
              </c:ext>
            </c:extLst>
          </c:dPt>
          <c:dPt>
            <c:idx val="12"/>
            <c:bubble3D val="0"/>
            <c:spPr>
              <a:solidFill>
                <a:srgbClr val="AABAD7"/>
              </a:solidFill>
              <a:ln w="12600">
                <a:noFill/>
              </a:ln>
            </c:spPr>
            <c:extLst>
              <c:ext xmlns:c16="http://schemas.microsoft.com/office/drawing/2014/chart" uri="{C3380CC4-5D6E-409C-BE32-E72D297353CC}">
                <c16:uniqueId val="{00000019-F718-5B4D-8C72-596B5BA2298B}"/>
              </c:ext>
            </c:extLst>
          </c:dPt>
          <c:dLbls>
            <c:dLbl>
              <c:idx val="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F718-5B4D-8C72-596B5BA2298B}"/>
                </c:ext>
              </c:extLst>
            </c:dLbl>
            <c:dLbl>
              <c:idx val="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F718-5B4D-8C72-596B5BA2298B}"/>
                </c:ext>
              </c:extLst>
            </c:dLbl>
            <c:dLbl>
              <c:idx val="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F718-5B4D-8C72-596B5BA2298B}"/>
                </c:ext>
              </c:extLst>
            </c:dLbl>
            <c:dLbl>
              <c:idx val="3"/>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F718-5B4D-8C72-596B5BA2298B}"/>
                </c:ext>
              </c:extLst>
            </c:dLbl>
            <c:dLbl>
              <c:idx val="4"/>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F718-5B4D-8C72-596B5BA2298B}"/>
                </c:ext>
              </c:extLst>
            </c:dLbl>
            <c:dLbl>
              <c:idx val="5"/>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F718-5B4D-8C72-596B5BA2298B}"/>
                </c:ext>
              </c:extLst>
            </c:dLbl>
            <c:dLbl>
              <c:idx val="6"/>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D-F718-5B4D-8C72-596B5BA2298B}"/>
                </c:ext>
              </c:extLst>
            </c:dLbl>
            <c:dLbl>
              <c:idx val="7"/>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F-F718-5B4D-8C72-596B5BA2298B}"/>
                </c:ext>
              </c:extLst>
            </c:dLbl>
            <c:dLbl>
              <c:idx val="8"/>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1-F718-5B4D-8C72-596B5BA2298B}"/>
                </c:ext>
              </c:extLst>
            </c:dLbl>
            <c:dLbl>
              <c:idx val="9"/>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3-F718-5B4D-8C72-596B5BA2298B}"/>
                </c:ext>
              </c:extLst>
            </c:dLbl>
            <c:dLbl>
              <c:idx val="1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5-F718-5B4D-8C72-596B5BA2298B}"/>
                </c:ext>
              </c:extLst>
            </c:dLbl>
            <c:dLbl>
              <c:idx val="1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7-F718-5B4D-8C72-596B5BA2298B}"/>
                </c:ext>
              </c:extLst>
            </c:dLbl>
            <c:dLbl>
              <c:idx val="1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9-F718-5B4D-8C72-596B5BA2298B}"/>
                </c:ext>
              </c:extLst>
            </c:dLbl>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Dashboard!$D$6:$D$18</c:f>
              <c:strCache>
                <c:ptCount val="13"/>
                <c:pt idx="0">
                  <c:v>Cash</c:v>
                </c:pt>
                <c:pt idx="1">
                  <c:v>Investments (Cap Protected 2-3%)</c:v>
                </c:pt>
                <c:pt idx="2">
                  <c:v>Crypto</c:v>
                </c:pt>
                <c:pt idx="3">
                  <c:v>Small Cap</c:v>
                </c:pt>
                <c:pt idx="4">
                  <c:v>US/HK Growth</c:v>
                </c:pt>
                <c:pt idx="5">
                  <c:v>Reit/Dividend</c:v>
                </c:pt>
                <c:pt idx="6">
                  <c:v>Bonds</c:v>
                </c:pt>
                <c:pt idx="7">
                  <c:v>Gold/Silver</c:v>
                </c:pt>
                <c:pt idx="8">
                  <c:v>Commodities</c:v>
                </c:pt>
                <c:pt idx="9">
                  <c:v>CPF OA (2.5%)</c:v>
                </c:pt>
                <c:pt idx="10">
                  <c:v>CPF SA Medisave</c:v>
                </c:pt>
                <c:pt idx="11">
                  <c:v>Real Properties</c:v>
                </c:pt>
                <c:pt idx="12">
                  <c:v>Personal Loan to Friend</c:v>
                </c:pt>
              </c:strCache>
            </c:strRef>
          </c:cat>
          <c:val>
            <c:numRef>
              <c:f>Dashboard!$E$6:$E$18</c:f>
              <c:numCache>
                <c:formatCode>\$#,##0</c:formatCode>
                <c:ptCount val="13"/>
                <c:pt idx="0">
                  <c:v>137500</c:v>
                </c:pt>
                <c:pt idx="1">
                  <c:v>317000</c:v>
                </c:pt>
                <c:pt idx="2">
                  <c:v>13252.53196468052</c:v>
                </c:pt>
                <c:pt idx="3">
                  <c:v>8149.9999999999991</c:v>
                </c:pt>
                <c:pt idx="4">
                  <c:v>39594.911132508634</c:v>
                </c:pt>
                <c:pt idx="5">
                  <c:v>38740</c:v>
                </c:pt>
                <c:pt idx="6">
                  <c:v>40000</c:v>
                </c:pt>
                <c:pt idx="7">
                  <c:v>78127</c:v>
                </c:pt>
                <c:pt idx="8">
                  <c:v>0</c:v>
                </c:pt>
                <c:pt idx="9">
                  <c:v>95000</c:v>
                </c:pt>
                <c:pt idx="10">
                  <c:v>180000</c:v>
                </c:pt>
                <c:pt idx="11">
                  <c:v>246733.03437019722</c:v>
                </c:pt>
                <c:pt idx="12">
                  <c:v>5000</c:v>
                </c:pt>
              </c:numCache>
            </c:numRef>
          </c:val>
          <c:extLst>
            <c:ext xmlns:c16="http://schemas.microsoft.com/office/drawing/2014/chart" uri="{C3380CC4-5D6E-409C-BE32-E72D297353CC}">
              <c16:uniqueId val="{0000001A-F718-5B4D-8C72-596B5BA2298B}"/>
            </c:ext>
          </c:extLst>
        </c:ser>
        <c:dLbls>
          <c:showLegendKey val="0"/>
          <c:showVal val="0"/>
          <c:showCatName val="0"/>
          <c:showSerName val="0"/>
          <c:showPercent val="0"/>
          <c:showBubbleSize val="0"/>
          <c:showLeaderLines val="1"/>
        </c:dLbls>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Net Worth Over Time</a:t>
            </a:r>
          </a:p>
        </c:rich>
      </c:tx>
      <c:overlay val="0"/>
      <c:spPr>
        <a:noFill/>
        <a:ln w="0">
          <a:noFill/>
        </a:ln>
      </c:spPr>
    </c:title>
    <c:autoTitleDeleted val="0"/>
    <c:plotArea>
      <c:layout/>
      <c:lineChart>
        <c:grouping val="standard"/>
        <c:varyColors val="0"/>
        <c:ser>
          <c:idx val="0"/>
          <c:order val="0"/>
          <c:spPr>
            <a:ln w="21960">
              <a:solidFill>
                <a:srgbClr val="4472C4"/>
              </a:solidFill>
              <a:round/>
            </a:ln>
          </c:spPr>
          <c:marker>
            <c:symbol val="circle"/>
            <c:size val="5"/>
            <c:spPr>
              <a:solidFill>
                <a:srgbClr val="4472C4"/>
              </a:solidFill>
            </c:spPr>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'Net Worth History'!$A$5:$A$40</c:f>
              <c:numCache>
                <c:formatCode>dd\ mmm\ yyyy</c:formatCode>
                <c:ptCount val="36"/>
                <c:pt idx="0">
                  <c:v>45627</c:v>
                </c:pt>
                <c:pt idx="1">
                  <c:v>45717</c:v>
                </c:pt>
                <c:pt idx="2">
                  <c:v>45809</c:v>
                </c:pt>
                <c:pt idx="3">
                  <c:v>45901</c:v>
                </c:pt>
                <c:pt idx="4">
                  <c:v>45992</c:v>
                </c:pt>
                <c:pt idx="5">
                  <c:v>46082</c:v>
                </c:pt>
                <c:pt idx="6">
                  <c:v>46174</c:v>
                </c:pt>
              </c:numCache>
            </c:numRef>
          </c:cat>
          <c:val>
            <c:numRef>
              <c:f>'Net Worth History'!$B$5:$B$40</c:f>
              <c:numCache>
                <c:formatCode>\$#,##0</c:formatCode>
                <c:ptCount val="36"/>
                <c:pt idx="0">
                  <c:v>1050000</c:v>
                </c:pt>
                <c:pt idx="1">
                  <c:v>1082000</c:v>
                </c:pt>
                <c:pt idx="2">
                  <c:v>1068000</c:v>
                </c:pt>
                <c:pt idx="3">
                  <c:v>1120000</c:v>
                </c:pt>
                <c:pt idx="4">
                  <c:v>1168000</c:v>
                </c:pt>
                <c:pt idx="5">
                  <c:v>1196000</c:v>
                </c:pt>
                <c:pt idx="6">
                  <c:v>1224000</c:v>
                </c:pt>
              </c:numCache>
            </c:numRef>
          </c:val>
          <c:smooth val="1"/>
          <c:extLst>
            <c:ext xmlns:c16="http://schemas.microsoft.com/office/drawing/2014/chart" uri="{C3380CC4-5D6E-409C-BE32-E72D297353CC}">
              <c16:uniqueId val="{00000000-48B1-284D-9F2B-62CC3070B22F}"/>
            </c:ext>
          </c:extLst>
        </c:ser>
        <c:dLbls>
          <c:showLegendKey val="0"/>
          <c:showVal val="0"/>
          <c:showCatName val="0"/>
          <c:showSerName val="0"/>
          <c:showPercent val="0"/>
          <c:showBubbleSize val="0"/>
        </c:dLbls>
        <c:hiLowLines>
          <c:spPr>
            <a:ln w="0">
              <a:noFill/>
            </a:ln>
          </c:spPr>
        </c:hiLowLines>
        <c:marker val="1"/>
        <c:smooth val="0"/>
        <c:axId val="37535772"/>
        <c:axId val="81894000"/>
      </c:lineChart>
      <c:dateAx>
        <c:axId val="37535772"/>
        <c:scaling>
          <c:orientation val="minMax"/>
        </c:scaling>
        <c:delete val="0"/>
        <c:axPos val="b"/>
        <c:numFmt formatCode="dd\ mmm\ yyyy"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81894000"/>
        <c:crosses val="autoZero"/>
        <c:auto val="1"/>
        <c:lblOffset val="100"/>
        <c:baseTimeUnit val="months"/>
      </c:dateAx>
      <c:valAx>
        <c:axId val="81894000"/>
        <c:scaling>
          <c:orientation val="minMax"/>
        </c:scaling>
        <c:delete val="0"/>
        <c:axPos val="l"/>
        <c:majorGridlines>
          <c:spPr>
            <a:ln w="0">
              <a:solidFill>
                <a:srgbClr val="B3B3B3"/>
              </a:solidFill>
            </a:ln>
          </c:spPr>
        </c:majorGridlines>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37535772"/>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Projected Assets to Age 85 (3% / 5% / 8% growth)</a:t>
            </a:r>
          </a:p>
        </c:rich>
      </c:tx>
      <c:overlay val="0"/>
      <c:spPr>
        <a:noFill/>
        <a:ln w="0">
          <a:noFill/>
        </a:ln>
      </c:spPr>
    </c:title>
    <c:autoTitleDeleted val="0"/>
    <c:plotArea>
      <c:layout/>
      <c:lineChart>
        <c:grouping val="standard"/>
        <c:varyColors val="0"/>
        <c:ser>
          <c:idx val="0"/>
          <c:order val="0"/>
          <c:tx>
            <c:v>3% growth</c:v>
          </c:tx>
          <c:spPr>
            <a:ln w="21960">
              <a:solidFill>
                <a:srgbClr val="A6A6A6"/>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'Retirement Plan'!$A$15:$A$58</c:f>
              <c:numCache>
                <c:formatCode>0</c:formatCode>
                <c:ptCount val="44"/>
                <c:pt idx="0">
                  <c:v>42</c:v>
                </c:pt>
                <c:pt idx="1">
                  <c:v>43</c:v>
                </c:pt>
                <c:pt idx="2">
                  <c:v>44</c:v>
                </c:pt>
                <c:pt idx="3">
                  <c:v>45</c:v>
                </c:pt>
                <c:pt idx="4">
                  <c:v>46</c:v>
                </c:pt>
                <c:pt idx="5">
                  <c:v>47</c:v>
                </c:pt>
                <c:pt idx="6">
                  <c:v>48</c:v>
                </c:pt>
                <c:pt idx="7">
                  <c:v>49</c:v>
                </c:pt>
                <c:pt idx="8">
                  <c:v>50</c:v>
                </c:pt>
                <c:pt idx="9">
                  <c:v>51</c:v>
                </c:pt>
                <c:pt idx="10">
                  <c:v>52</c:v>
                </c:pt>
                <c:pt idx="11">
                  <c:v>53</c:v>
                </c:pt>
                <c:pt idx="12">
                  <c:v>54</c:v>
                </c:pt>
                <c:pt idx="13">
                  <c:v>55</c:v>
                </c:pt>
                <c:pt idx="14">
                  <c:v>56</c:v>
                </c:pt>
                <c:pt idx="15">
                  <c:v>57</c:v>
                </c:pt>
                <c:pt idx="16">
                  <c:v>58</c:v>
                </c:pt>
                <c:pt idx="17">
                  <c:v>59</c:v>
                </c:pt>
                <c:pt idx="18">
                  <c:v>60</c:v>
                </c:pt>
                <c:pt idx="19">
                  <c:v>61</c:v>
                </c:pt>
                <c:pt idx="20">
                  <c:v>62</c:v>
                </c:pt>
                <c:pt idx="21">
                  <c:v>63</c:v>
                </c:pt>
                <c:pt idx="22">
                  <c:v>64</c:v>
                </c:pt>
                <c:pt idx="23">
                  <c:v>65</c:v>
                </c:pt>
                <c:pt idx="24">
                  <c:v>66</c:v>
                </c:pt>
                <c:pt idx="25">
                  <c:v>67</c:v>
                </c:pt>
                <c:pt idx="26">
                  <c:v>68</c:v>
                </c:pt>
                <c:pt idx="27">
                  <c:v>69</c:v>
                </c:pt>
                <c:pt idx="28">
                  <c:v>70</c:v>
                </c:pt>
                <c:pt idx="29">
                  <c:v>71</c:v>
                </c:pt>
                <c:pt idx="30">
                  <c:v>72</c:v>
                </c:pt>
                <c:pt idx="31">
                  <c:v>73</c:v>
                </c:pt>
                <c:pt idx="32">
                  <c:v>74</c:v>
                </c:pt>
                <c:pt idx="33">
                  <c:v>75</c:v>
                </c:pt>
                <c:pt idx="34">
                  <c:v>76</c:v>
                </c:pt>
                <c:pt idx="35">
                  <c:v>77</c:v>
                </c:pt>
                <c:pt idx="36">
                  <c:v>78</c:v>
                </c:pt>
                <c:pt idx="37">
                  <c:v>79</c:v>
                </c:pt>
                <c:pt idx="38">
                  <c:v>80</c:v>
                </c:pt>
                <c:pt idx="39">
                  <c:v>81</c:v>
                </c:pt>
                <c:pt idx="40">
                  <c:v>82</c:v>
                </c:pt>
                <c:pt idx="41">
                  <c:v>83</c:v>
                </c:pt>
                <c:pt idx="42">
                  <c:v>84</c:v>
                </c:pt>
                <c:pt idx="43">
                  <c:v>85</c:v>
                </c:pt>
              </c:numCache>
            </c:numRef>
          </c:cat>
          <c:val>
            <c:numRef>
              <c:f>'Retirement Plan'!$F$15:$F$58</c:f>
              <c:numCache>
                <c:formatCode>\$#,##0</c:formatCode>
                <c:ptCount val="44"/>
                <c:pt idx="0">
                  <c:v>1228147.4774673865</c:v>
                </c:pt>
                <c:pt idx="1">
                  <c:v>1294991.9017914082</c:v>
                </c:pt>
                <c:pt idx="2">
                  <c:v>1363841.6588451504</c:v>
                </c:pt>
                <c:pt idx="3">
                  <c:v>1434756.9086105048</c:v>
                </c:pt>
                <c:pt idx="4">
                  <c:v>1507799.6158688201</c:v>
                </c:pt>
                <c:pt idx="5">
                  <c:v>1583033.6043448849</c:v>
                </c:pt>
                <c:pt idx="6">
                  <c:v>1660524.6124752315</c:v>
                </c:pt>
                <c:pt idx="7">
                  <c:v>1740340.3508494885</c:v>
                </c:pt>
                <c:pt idx="8">
                  <c:v>1822550.5613749733</c:v>
                </c:pt>
                <c:pt idx="9">
                  <c:v>1907227.0782162226</c:v>
                </c:pt>
                <c:pt idx="10">
                  <c:v>1994443.8905627094</c:v>
                </c:pt>
                <c:pt idx="11">
                  <c:v>2084277.2072795907</c:v>
                </c:pt>
                <c:pt idx="12">
                  <c:v>2176805.5234979782</c:v>
                </c:pt>
                <c:pt idx="13">
                  <c:v>2272109.6892029177</c:v>
                </c:pt>
                <c:pt idx="14">
                  <c:v>2370272.9798790053</c:v>
                </c:pt>
                <c:pt idx="15">
                  <c:v>2471381.1692753755</c:v>
                </c:pt>
                <c:pt idx="16">
                  <c:v>2575522.604353637</c:v>
                </c:pt>
                <c:pt idx="17">
                  <c:v>2682788.282484246</c:v>
                </c:pt>
                <c:pt idx="18">
                  <c:v>2793271.9309587735</c:v>
                </c:pt>
                <c:pt idx="19">
                  <c:v>2781151.0777485869</c:v>
                </c:pt>
                <c:pt idx="20">
                  <c:v>2766268.623663621</c:v>
                </c:pt>
                <c:pt idx="21">
                  <c:v>2748481.7712956704</c:v>
                </c:pt>
                <c:pt idx="22">
                  <c:v>2727641.9405797347</c:v>
                </c:pt>
                <c:pt idx="23">
                  <c:v>2703594.5578459511</c:v>
                </c:pt>
                <c:pt idx="24">
                  <c:v>2676178.8376063742</c:v>
                </c:pt>
                <c:pt idx="25">
                  <c:v>2645227.556835236</c:v>
                </c:pt>
                <c:pt idx="26">
                  <c:v>2610566.8214934808</c:v>
                </c:pt>
                <c:pt idx="27">
                  <c:v>2572015.8250403027</c:v>
                </c:pt>
                <c:pt idx="28">
                  <c:v>2529386.5986660798</c:v>
                </c:pt>
                <c:pt idx="29">
                  <c:v>2482483.7529724939</c:v>
                </c:pt>
                <c:pt idx="30">
                  <c:v>2431104.2108167615</c:v>
                </c:pt>
                <c:pt idx="31">
                  <c:v>2375036.9310277342</c:v>
                </c:pt>
                <c:pt idx="32">
                  <c:v>2314062.622692198</c:v>
                </c:pt>
                <c:pt idx="33">
                  <c:v>2247953.4496999369</c:v>
                </c:pt>
                <c:pt idx="34">
                  <c:v>2176472.7252260819</c:v>
                </c:pt>
                <c:pt idx="35">
                  <c:v>2099374.5958188903</c:v>
                </c:pt>
                <c:pt idx="36">
                  <c:v>2016403.7147503833</c:v>
                </c:pt>
                <c:pt idx="37">
                  <c:v>1927294.9042762446</c:v>
                </c:pt>
                <c:pt idx="38">
                  <c:v>1831772.8064399653</c:v>
                </c:pt>
                <c:pt idx="39">
                  <c:v>1729551.5220444836</c:v>
                </c:pt>
                <c:pt idx="40">
                  <c:v>1620334.2374024205</c:v>
                </c:pt>
                <c:pt idx="41">
                  <c:v>1503812.8384635104</c:v>
                </c:pt>
                <c:pt idx="42">
                  <c:v>1379667.5119049083</c:v>
                </c:pt>
                <c:pt idx="43">
                  <c:v>1247566.3327567356</c:v>
                </c:pt>
              </c:numCache>
            </c:numRef>
          </c:val>
          <c:smooth val="1"/>
          <c:extLst>
            <c:ext xmlns:c16="http://schemas.microsoft.com/office/drawing/2014/chart" uri="{C3380CC4-5D6E-409C-BE32-E72D297353CC}">
              <c16:uniqueId val="{00000000-47E0-244E-907F-4C7D1AE9E5DE}"/>
            </c:ext>
          </c:extLst>
        </c:ser>
        <c:ser>
          <c:idx val="1"/>
          <c:order val="1"/>
          <c:tx>
            <c:v>5% growth</c:v>
          </c:tx>
          <c:spPr>
            <a:ln w="21960">
              <a:solidFill>
                <a:srgbClr val="4472C4"/>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'Retirement Plan'!$A$15:$A$58</c:f>
              <c:numCache>
                <c:formatCode>0</c:formatCode>
                <c:ptCount val="44"/>
                <c:pt idx="0">
                  <c:v>42</c:v>
                </c:pt>
                <c:pt idx="1">
                  <c:v>43</c:v>
                </c:pt>
                <c:pt idx="2">
                  <c:v>44</c:v>
                </c:pt>
                <c:pt idx="3">
                  <c:v>45</c:v>
                </c:pt>
                <c:pt idx="4">
                  <c:v>46</c:v>
                </c:pt>
                <c:pt idx="5">
                  <c:v>47</c:v>
                </c:pt>
                <c:pt idx="6">
                  <c:v>48</c:v>
                </c:pt>
                <c:pt idx="7">
                  <c:v>49</c:v>
                </c:pt>
                <c:pt idx="8">
                  <c:v>50</c:v>
                </c:pt>
                <c:pt idx="9">
                  <c:v>51</c:v>
                </c:pt>
                <c:pt idx="10">
                  <c:v>52</c:v>
                </c:pt>
                <c:pt idx="11">
                  <c:v>53</c:v>
                </c:pt>
                <c:pt idx="12">
                  <c:v>54</c:v>
                </c:pt>
                <c:pt idx="13">
                  <c:v>55</c:v>
                </c:pt>
                <c:pt idx="14">
                  <c:v>56</c:v>
                </c:pt>
                <c:pt idx="15">
                  <c:v>57</c:v>
                </c:pt>
                <c:pt idx="16">
                  <c:v>58</c:v>
                </c:pt>
                <c:pt idx="17">
                  <c:v>59</c:v>
                </c:pt>
                <c:pt idx="18">
                  <c:v>60</c:v>
                </c:pt>
                <c:pt idx="19">
                  <c:v>61</c:v>
                </c:pt>
                <c:pt idx="20">
                  <c:v>62</c:v>
                </c:pt>
                <c:pt idx="21">
                  <c:v>63</c:v>
                </c:pt>
                <c:pt idx="22">
                  <c:v>64</c:v>
                </c:pt>
                <c:pt idx="23">
                  <c:v>65</c:v>
                </c:pt>
                <c:pt idx="24">
                  <c:v>66</c:v>
                </c:pt>
                <c:pt idx="25">
                  <c:v>67</c:v>
                </c:pt>
                <c:pt idx="26">
                  <c:v>68</c:v>
                </c:pt>
                <c:pt idx="27">
                  <c:v>69</c:v>
                </c:pt>
                <c:pt idx="28">
                  <c:v>70</c:v>
                </c:pt>
                <c:pt idx="29">
                  <c:v>71</c:v>
                </c:pt>
                <c:pt idx="30">
                  <c:v>72</c:v>
                </c:pt>
                <c:pt idx="31">
                  <c:v>73</c:v>
                </c:pt>
                <c:pt idx="32">
                  <c:v>74</c:v>
                </c:pt>
                <c:pt idx="33">
                  <c:v>75</c:v>
                </c:pt>
                <c:pt idx="34">
                  <c:v>76</c:v>
                </c:pt>
                <c:pt idx="35">
                  <c:v>77</c:v>
                </c:pt>
                <c:pt idx="36">
                  <c:v>78</c:v>
                </c:pt>
                <c:pt idx="37">
                  <c:v>79</c:v>
                </c:pt>
                <c:pt idx="38">
                  <c:v>80</c:v>
                </c:pt>
                <c:pt idx="39">
                  <c:v>81</c:v>
                </c:pt>
                <c:pt idx="40">
                  <c:v>82</c:v>
                </c:pt>
                <c:pt idx="41">
                  <c:v>83</c:v>
                </c:pt>
                <c:pt idx="42">
                  <c:v>84</c:v>
                </c:pt>
                <c:pt idx="43">
                  <c:v>85</c:v>
                </c:pt>
              </c:numCache>
            </c:numRef>
          </c:cat>
          <c:val>
            <c:numRef>
              <c:f>'Retirement Plan'!$I$15:$I$58</c:f>
              <c:numCache>
                <c:formatCode>\$#,##0</c:formatCode>
                <c:ptCount val="44"/>
                <c:pt idx="0">
                  <c:v>1228147.4774673865</c:v>
                </c:pt>
                <c:pt idx="1">
                  <c:v>1319554.8513407558</c:v>
                </c:pt>
                <c:pt idx="2">
                  <c:v>1415532.5939077938</c:v>
                </c:pt>
                <c:pt idx="3">
                  <c:v>1516309.2236031834</c:v>
                </c:pt>
                <c:pt idx="4">
                  <c:v>1622124.6847833425</c:v>
                </c:pt>
                <c:pt idx="5">
                  <c:v>1733230.9190225098</c:v>
                </c:pt>
                <c:pt idx="6">
                  <c:v>1849892.4649736355</c:v>
                </c:pt>
                <c:pt idx="7">
                  <c:v>1972387.0882223174</c:v>
                </c:pt>
                <c:pt idx="8">
                  <c:v>2101006.4426334333</c:v>
                </c:pt>
                <c:pt idx="9">
                  <c:v>2236056.7647651052</c:v>
                </c:pt>
                <c:pt idx="10">
                  <c:v>2377859.6030033608</c:v>
                </c:pt>
                <c:pt idx="11">
                  <c:v>2526752.5831535291</c:v>
                </c:pt>
                <c:pt idx="12">
                  <c:v>2683090.2123112055</c:v>
                </c:pt>
                <c:pt idx="13">
                  <c:v>2847244.7229267657</c:v>
                </c:pt>
                <c:pt idx="14">
                  <c:v>3019606.959073104</c:v>
                </c:pt>
                <c:pt idx="15">
                  <c:v>3200587.3070267593</c:v>
                </c:pt>
                <c:pt idx="16">
                  <c:v>3390616.6723780972</c:v>
                </c:pt>
                <c:pt idx="17">
                  <c:v>3590147.5059970021</c:v>
                </c:pt>
                <c:pt idx="18">
                  <c:v>3799654.8812968526</c:v>
                </c:pt>
                <c:pt idx="19">
                  <c:v>3893718.6142227454</c:v>
                </c:pt>
                <c:pt idx="20">
                  <c:v>3990087.5585164595</c:v>
                </c:pt>
                <c:pt idx="21">
                  <c:v>4088817.0253644232</c:v>
                </c:pt>
                <c:pt idx="22">
                  <c:v>4189963.5927778389</c:v>
                </c:pt>
                <c:pt idx="23">
                  <c:v>4293585.1314655552</c:v>
                </c:pt>
                <c:pt idx="24">
                  <c:v>4399740.8310638778</c:v>
                </c:pt>
                <c:pt idx="25">
                  <c:v>4508491.2267177422</c:v>
                </c:pt>
                <c:pt idx="26">
                  <c:v>4619898.226006818</c:v>
                </c:pt>
                <c:pt idx="27">
                  <c:v>4734025.1362091759</c:v>
                </c:pt>
                <c:pt idx="28">
                  <c:v>4850936.6918942034</c:v>
                </c:pt>
                <c:pt idx="29">
                  <c:v>4970699.0828353465</c:v>
                </c:pt>
                <c:pt idx="30">
                  <c:v>5093379.9822322074</c:v>
                </c:pt>
                <c:pt idx="31">
                  <c:v>5219048.5752302883</c:v>
                </c:pt>
                <c:pt idx="32">
                  <c:v>5347775.5877254354</c:v>
                </c:pt>
                <c:pt idx="33">
                  <c:v>5479633.3154386794</c:v>
                </c:pt>
                <c:pt idx="34">
                  <c:v>5614695.6532457611</c:v>
                </c:pt>
                <c:pt idx="35">
                  <c:v>5753038.1247440754</c:v>
                </c:pt>
                <c:pt idx="36">
                  <c:v>5894737.9120382052</c:v>
                </c:pt>
                <c:pt idx="37">
                  <c:v>6039873.8857234651</c:v>
                </c:pt>
                <c:pt idx="38">
                  <c:v>6188526.6350450721</c:v>
                </c:pt>
                <c:pt idx="39">
                  <c:v>6340778.4982086448</c:v>
                </c:pt>
                <c:pt idx="40">
                  <c:v>6496713.5928156795</c:v>
                </c:pt>
                <c:pt idx="41">
                  <c:v>6656417.8463954804</c:v>
                </c:pt>
                <c:pt idx="42">
                  <c:v>6819979.0270027472</c:v>
                </c:pt>
                <c:pt idx="43">
                  <c:v>6987486.7738475651</c:v>
                </c:pt>
              </c:numCache>
            </c:numRef>
          </c:val>
          <c:smooth val="1"/>
          <c:extLst>
            <c:ext xmlns:c16="http://schemas.microsoft.com/office/drawing/2014/chart" uri="{C3380CC4-5D6E-409C-BE32-E72D297353CC}">
              <c16:uniqueId val="{00000001-47E0-244E-907F-4C7D1AE9E5DE}"/>
            </c:ext>
          </c:extLst>
        </c:ser>
        <c:ser>
          <c:idx val="2"/>
          <c:order val="2"/>
          <c:tx>
            <c:v>8% growth</c:v>
          </c:tx>
          <c:spPr>
            <a:ln w="21960">
              <a:solidFill>
                <a:srgbClr val="ED7D31"/>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'Retirement Plan'!$A$15:$A$58</c:f>
              <c:numCache>
                <c:formatCode>0</c:formatCode>
                <c:ptCount val="44"/>
                <c:pt idx="0">
                  <c:v>42</c:v>
                </c:pt>
                <c:pt idx="1">
                  <c:v>43</c:v>
                </c:pt>
                <c:pt idx="2">
                  <c:v>44</c:v>
                </c:pt>
                <c:pt idx="3">
                  <c:v>45</c:v>
                </c:pt>
                <c:pt idx="4">
                  <c:v>46</c:v>
                </c:pt>
                <c:pt idx="5">
                  <c:v>47</c:v>
                </c:pt>
                <c:pt idx="6">
                  <c:v>48</c:v>
                </c:pt>
                <c:pt idx="7">
                  <c:v>49</c:v>
                </c:pt>
                <c:pt idx="8">
                  <c:v>50</c:v>
                </c:pt>
                <c:pt idx="9">
                  <c:v>51</c:v>
                </c:pt>
                <c:pt idx="10">
                  <c:v>52</c:v>
                </c:pt>
                <c:pt idx="11">
                  <c:v>53</c:v>
                </c:pt>
                <c:pt idx="12">
                  <c:v>54</c:v>
                </c:pt>
                <c:pt idx="13">
                  <c:v>55</c:v>
                </c:pt>
                <c:pt idx="14">
                  <c:v>56</c:v>
                </c:pt>
                <c:pt idx="15">
                  <c:v>57</c:v>
                </c:pt>
                <c:pt idx="16">
                  <c:v>58</c:v>
                </c:pt>
                <c:pt idx="17">
                  <c:v>59</c:v>
                </c:pt>
                <c:pt idx="18">
                  <c:v>60</c:v>
                </c:pt>
                <c:pt idx="19">
                  <c:v>61</c:v>
                </c:pt>
                <c:pt idx="20">
                  <c:v>62</c:v>
                </c:pt>
                <c:pt idx="21">
                  <c:v>63</c:v>
                </c:pt>
                <c:pt idx="22">
                  <c:v>64</c:v>
                </c:pt>
                <c:pt idx="23">
                  <c:v>65</c:v>
                </c:pt>
                <c:pt idx="24">
                  <c:v>66</c:v>
                </c:pt>
                <c:pt idx="25">
                  <c:v>67</c:v>
                </c:pt>
                <c:pt idx="26">
                  <c:v>68</c:v>
                </c:pt>
                <c:pt idx="27">
                  <c:v>69</c:v>
                </c:pt>
                <c:pt idx="28">
                  <c:v>70</c:v>
                </c:pt>
                <c:pt idx="29">
                  <c:v>71</c:v>
                </c:pt>
                <c:pt idx="30">
                  <c:v>72</c:v>
                </c:pt>
                <c:pt idx="31">
                  <c:v>73</c:v>
                </c:pt>
                <c:pt idx="32">
                  <c:v>74</c:v>
                </c:pt>
                <c:pt idx="33">
                  <c:v>75</c:v>
                </c:pt>
                <c:pt idx="34">
                  <c:v>76</c:v>
                </c:pt>
                <c:pt idx="35">
                  <c:v>77</c:v>
                </c:pt>
                <c:pt idx="36">
                  <c:v>78</c:v>
                </c:pt>
                <c:pt idx="37">
                  <c:v>79</c:v>
                </c:pt>
                <c:pt idx="38">
                  <c:v>80</c:v>
                </c:pt>
                <c:pt idx="39">
                  <c:v>81</c:v>
                </c:pt>
                <c:pt idx="40">
                  <c:v>82</c:v>
                </c:pt>
                <c:pt idx="41">
                  <c:v>83</c:v>
                </c:pt>
                <c:pt idx="42">
                  <c:v>84</c:v>
                </c:pt>
                <c:pt idx="43">
                  <c:v>85</c:v>
                </c:pt>
              </c:numCache>
            </c:numRef>
          </c:cat>
          <c:val>
            <c:numRef>
              <c:f>'Retirement Plan'!$L$15:$L$58</c:f>
              <c:numCache>
                <c:formatCode>\$#,##0</c:formatCode>
                <c:ptCount val="44"/>
                <c:pt idx="0">
                  <c:v>1228147.4774673865</c:v>
                </c:pt>
                <c:pt idx="1">
                  <c:v>1356399.2756647775</c:v>
                </c:pt>
                <c:pt idx="2">
                  <c:v>1494911.2177179598</c:v>
                </c:pt>
                <c:pt idx="3">
                  <c:v>1644504.1151353966</c:v>
                </c:pt>
                <c:pt idx="4">
                  <c:v>1806064.4443462284</c:v>
                </c:pt>
                <c:pt idx="5">
                  <c:v>1980549.5998939269</c:v>
                </c:pt>
                <c:pt idx="6">
                  <c:v>2168993.5678854412</c:v>
                </c:pt>
                <c:pt idx="7">
                  <c:v>2372513.0533162765</c:v>
                </c:pt>
                <c:pt idx="8">
                  <c:v>2592314.0975815789</c:v>
                </c:pt>
                <c:pt idx="9">
                  <c:v>2829699.2253881055</c:v>
                </c:pt>
                <c:pt idx="10">
                  <c:v>3086075.163419154</c:v>
                </c:pt>
                <c:pt idx="11">
                  <c:v>3362961.1764926864</c:v>
                </c:pt>
                <c:pt idx="12">
                  <c:v>3661998.0706121013</c:v>
                </c:pt>
                <c:pt idx="13">
                  <c:v>3984957.9162610699</c:v>
                </c:pt>
                <c:pt idx="14">
                  <c:v>4333754.549561956</c:v>
                </c:pt>
                <c:pt idx="15">
                  <c:v>4710454.9135269132</c:v>
                </c:pt>
                <c:pt idx="16">
                  <c:v>5117291.3066090662</c:v>
                </c:pt>
                <c:pt idx="17">
                  <c:v>5556674.6111377915</c:v>
                </c:pt>
                <c:pt idx="18">
                  <c:v>6031208.5800288152</c:v>
                </c:pt>
                <c:pt idx="19">
                  <c:v>6417786.2552921716</c:v>
                </c:pt>
                <c:pt idx="20">
                  <c:v>6832892.1692981217</c:v>
                </c:pt>
                <c:pt idx="21">
                  <c:v>7278748.631764113</c:v>
                </c:pt>
                <c:pt idx="22">
                  <c:v>7757754.2384504369</c:v>
                </c:pt>
                <c:pt idx="23">
                  <c:v>8272497.9365752963</c:v>
                </c:pt>
                <c:pt idx="24">
                  <c:v>8825774.2145263664</c:v>
                </c:pt>
                <c:pt idx="25">
                  <c:v>9420599.5057891477</c:v>
                </c:pt>
                <c:pt idx="26">
                  <c:v>10060229.904205468</c:v>
                </c:pt>
                <c:pt idx="27">
                  <c:v>10748180.295443922</c:v>
                </c:pt>
                <c:pt idx="28">
                  <c:v>11488245.017954005</c:v>
                </c:pt>
                <c:pt idx="29">
                  <c:v>12284520.175736757</c:v>
                </c:pt>
                <c:pt idx="30">
                  <c:v>13141427.735050792</c:v>
                </c:pt>
                <c:pt idx="31">
                  <c:v>14063741.547741327</c:v>
                </c:pt>
                <c:pt idx="32">
                  <c:v>15056615.455294266</c:v>
                </c:pt>
                <c:pt idx="33">
                  <c:v>16125613.640044782</c:v>
                </c:pt>
                <c:pt idx="34">
                  <c:v>17276743.403283514</c:v>
                </c:pt>
                <c:pt idx="35">
                  <c:v>18516490.564382222</c:v>
                </c:pt>
                <c:pt idx="36">
                  <c:v>19851857.690589726</c:v>
                </c:pt>
                <c:pt idx="37">
                  <c:v>21290405.383920256</c:v>
                </c:pt>
                <c:pt idx="38">
                  <c:v>22840296.869669314</c:v>
                </c:pt>
                <c:pt idx="39">
                  <c:v>24510346.150654182</c:v>
                </c:pt>
                <c:pt idx="40">
                  <c:v>26310070.012403119</c:v>
                </c:pt>
                <c:pt idx="41">
                  <c:v>28249744.187334388</c:v>
                </c:pt>
                <c:pt idx="42">
                  <c:v>30340464.010608636</c:v>
                </c:pt>
                <c:pt idx="43">
                  <c:v>32594209.926952008</c:v>
                </c:pt>
              </c:numCache>
            </c:numRef>
          </c:val>
          <c:smooth val="1"/>
          <c:extLst>
            <c:ext xmlns:c16="http://schemas.microsoft.com/office/drawing/2014/chart" uri="{C3380CC4-5D6E-409C-BE32-E72D297353CC}">
              <c16:uniqueId val="{00000002-47E0-244E-907F-4C7D1AE9E5DE}"/>
            </c:ext>
          </c:extLst>
        </c:ser>
        <c:dLbls>
          <c:showLegendKey val="0"/>
          <c:showVal val="0"/>
          <c:showCatName val="0"/>
          <c:showSerName val="0"/>
          <c:showPercent val="0"/>
          <c:showBubbleSize val="0"/>
        </c:dLbls>
        <c:hiLowLines>
          <c:spPr>
            <a:ln w="0">
              <a:noFill/>
            </a:ln>
          </c:spPr>
        </c:hiLowLines>
        <c:smooth val="0"/>
        <c:axId val="39768566"/>
        <c:axId val="52054434"/>
      </c:lineChart>
      <c:catAx>
        <c:axId val="39768566"/>
        <c:scaling>
          <c:orientation val="minMax"/>
        </c:scaling>
        <c:delete val="0"/>
        <c:axPos val="b"/>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52054434"/>
        <c:crosses val="autoZero"/>
        <c:auto val="1"/>
        <c:lblAlgn val="ctr"/>
        <c:lblOffset val="100"/>
        <c:noMultiLvlLbl val="0"/>
      </c:catAx>
      <c:valAx>
        <c:axId val="52054434"/>
        <c:scaling>
          <c:orientation val="minMax"/>
        </c:scaling>
        <c:delete val="0"/>
        <c:axPos val="l"/>
        <c:majorGridlines>
          <c:spPr>
            <a:ln w="0">
              <a:solidFill>
                <a:srgbClr val="B3B3B3"/>
              </a:solidFill>
            </a:ln>
          </c:spPr>
        </c:majorGridlines>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39768566"/>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Top 10 Holdings (SGD)</a:t>
            </a:r>
          </a:p>
        </c:rich>
      </c:tx>
      <c:overlay val="0"/>
      <c:spPr>
        <a:noFill/>
        <a:ln w="0">
          <a:noFill/>
        </a:ln>
      </c:spPr>
    </c:title>
    <c:autoTitleDeleted val="0"/>
    <c:plotArea>
      <c:layout/>
      <c:barChart>
        <c:barDir val="bar"/>
        <c:grouping val="clustered"/>
        <c:varyColors val="0"/>
        <c:ser>
          <c:idx val="0"/>
          <c:order val="0"/>
          <c:spPr>
            <a:solidFill>
              <a:srgbClr val="4472C4"/>
            </a:solidFill>
            <a:ln w="12600">
              <a:noFill/>
            </a:ln>
          </c:spPr>
          <c:invertIfNegative val="0"/>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'Stock Dashboard'!$E$5:$E$14</c:f>
              <c:strCache>
                <c:ptCount val="9"/>
                <c:pt idx="0">
                  <c:v>CA:GOLD:SGD</c:v>
                </c:pt>
                <c:pt idx="1">
                  <c:v>USX:AAPL:USD</c:v>
                </c:pt>
                <c:pt idx="2">
                  <c:v>SGX:C38U:SGD</c:v>
                </c:pt>
                <c:pt idx="3">
                  <c:v>CG:BITCOIN:USD</c:v>
                </c:pt>
                <c:pt idx="4">
                  <c:v>SGX:Z74:SGD</c:v>
                </c:pt>
                <c:pt idx="5">
                  <c:v>SGX:A17U:SGD</c:v>
                </c:pt>
                <c:pt idx="6">
                  <c:v>USX:MSFT:USD</c:v>
                </c:pt>
                <c:pt idx="7">
                  <c:v>SGX:CLR:SGD</c:v>
                </c:pt>
                <c:pt idx="8">
                  <c:v>HKEX:700:HKD</c:v>
                </c:pt>
              </c:strCache>
            </c:strRef>
          </c:cat>
          <c:val>
            <c:numRef>
              <c:f>'Stock Dashboard'!$H$5:$H$14</c:f>
              <c:numCache>
                <c:formatCode>#,##0;[Red]\(#,##0\);\-</c:formatCode>
                <c:ptCount val="10"/>
                <c:pt idx="0">
                  <c:v>78127</c:v>
                </c:pt>
                <c:pt idx="1">
                  <c:v>20684.929735879363</c:v>
                </c:pt>
                <c:pt idx="2">
                  <c:v>16320</c:v>
                </c:pt>
                <c:pt idx="3">
                  <c:v>13252.53196468052</c:v>
                </c:pt>
                <c:pt idx="4">
                  <c:v>11460</c:v>
                </c:pt>
                <c:pt idx="5">
                  <c:v>10960</c:v>
                </c:pt>
                <c:pt idx="6">
                  <c:v>10859.588111336665</c:v>
                </c:pt>
                <c:pt idx="7">
                  <c:v>8149.9999999999991</c:v>
                </c:pt>
                <c:pt idx="8">
                  <c:v>8050.3932852926064</c:v>
                </c:pt>
                <c:pt idx="9">
                  <c:v>0</c:v>
                </c:pt>
              </c:numCache>
            </c:numRef>
          </c:val>
          <c:extLst>
            <c:ext xmlns:c16="http://schemas.microsoft.com/office/drawing/2014/chart" uri="{C3380CC4-5D6E-409C-BE32-E72D297353CC}">
              <c16:uniqueId val="{00000000-175F-0A4A-B931-0FD43FD34E26}"/>
            </c:ext>
          </c:extLst>
        </c:ser>
        <c:dLbls>
          <c:showLegendKey val="0"/>
          <c:showVal val="0"/>
          <c:showCatName val="0"/>
          <c:showSerName val="0"/>
          <c:showPercent val="0"/>
          <c:showBubbleSize val="0"/>
        </c:dLbls>
        <c:gapWidth val="150"/>
        <c:axId val="41431070"/>
        <c:axId val="76179940"/>
      </c:barChart>
      <c:catAx>
        <c:axId val="41431070"/>
        <c:scaling>
          <c:orientation val="minMax"/>
        </c:scaling>
        <c:delete val="0"/>
        <c:axPos val="l"/>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76179940"/>
        <c:crosses val="autoZero"/>
        <c:auto val="1"/>
        <c:lblAlgn val="ctr"/>
        <c:lblOffset val="100"/>
        <c:noMultiLvlLbl val="0"/>
      </c:catAx>
      <c:valAx>
        <c:axId val="76179940"/>
        <c:scaling>
          <c:orientation val="minMax"/>
        </c:scaling>
        <c:delete val="0"/>
        <c:axPos val="b"/>
        <c:majorGridlines>
          <c:spPr>
            <a:ln w="0">
              <a:solidFill>
                <a:srgbClr val="B3B3B3"/>
              </a:solidFill>
            </a:ln>
          </c:spPr>
        </c:majorGridlines>
        <c:numFmt formatCode="#,##0;[Red]\(#,##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41431070"/>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Currency Allocation</a:t>
            </a:r>
          </a:p>
        </c:rich>
      </c:tx>
      <c:overlay val="0"/>
      <c:spPr>
        <a:noFill/>
        <a:ln w="0">
          <a:noFill/>
        </a:ln>
      </c:spPr>
    </c:title>
    <c:autoTitleDeleted val="0"/>
    <c:plotArea>
      <c:layout/>
      <c:pieChart>
        <c:varyColors val="1"/>
        <c:ser>
          <c:idx val="0"/>
          <c:order val="0"/>
          <c:spPr>
            <a:solidFill>
              <a:srgbClr val="4F81BD"/>
            </a:solidFill>
            <a:ln w="12600">
              <a:noFill/>
            </a:ln>
          </c:spPr>
          <c:dPt>
            <c:idx val="0"/>
            <c:bubble3D val="0"/>
            <c:extLst>
              <c:ext xmlns:c16="http://schemas.microsoft.com/office/drawing/2014/chart" uri="{C3380CC4-5D6E-409C-BE32-E72D297353CC}">
                <c16:uniqueId val="{00000001-1B55-254D-A952-F26BE89BC317}"/>
              </c:ext>
            </c:extLst>
          </c:dPt>
          <c:dPt>
            <c:idx val="1"/>
            <c:bubble3D val="0"/>
            <c:spPr>
              <a:solidFill>
                <a:srgbClr val="C0504D"/>
              </a:solidFill>
              <a:ln w="12600">
                <a:noFill/>
              </a:ln>
            </c:spPr>
            <c:extLst>
              <c:ext xmlns:c16="http://schemas.microsoft.com/office/drawing/2014/chart" uri="{C3380CC4-5D6E-409C-BE32-E72D297353CC}">
                <c16:uniqueId val="{00000003-1B55-254D-A952-F26BE89BC317}"/>
              </c:ext>
            </c:extLst>
          </c:dPt>
          <c:dPt>
            <c:idx val="2"/>
            <c:bubble3D val="0"/>
            <c:spPr>
              <a:solidFill>
                <a:srgbClr val="9BBB59"/>
              </a:solidFill>
              <a:ln w="12600">
                <a:noFill/>
              </a:ln>
            </c:spPr>
            <c:extLst>
              <c:ext xmlns:c16="http://schemas.microsoft.com/office/drawing/2014/chart" uri="{C3380CC4-5D6E-409C-BE32-E72D297353CC}">
                <c16:uniqueId val="{00000005-1B55-254D-A952-F26BE89BC317}"/>
              </c:ext>
            </c:extLst>
          </c:dPt>
          <c:dPt>
            <c:idx val="3"/>
            <c:bubble3D val="0"/>
            <c:spPr>
              <a:solidFill>
                <a:srgbClr val="8064A2"/>
              </a:solidFill>
              <a:ln w="12600">
                <a:noFill/>
              </a:ln>
            </c:spPr>
            <c:extLst>
              <c:ext xmlns:c16="http://schemas.microsoft.com/office/drawing/2014/chart" uri="{C3380CC4-5D6E-409C-BE32-E72D297353CC}">
                <c16:uniqueId val="{00000007-1B55-254D-A952-F26BE89BC317}"/>
              </c:ext>
            </c:extLst>
          </c:dPt>
          <c:dLbls>
            <c:dLbl>
              <c:idx val="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1B55-254D-A952-F26BE89BC317}"/>
                </c:ext>
              </c:extLst>
            </c:dLbl>
            <c:dLbl>
              <c:idx val="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1B55-254D-A952-F26BE89BC317}"/>
                </c:ext>
              </c:extLst>
            </c:dLbl>
            <c:dLbl>
              <c:idx val="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1B55-254D-A952-F26BE89BC317}"/>
                </c:ext>
              </c:extLst>
            </c:dLbl>
            <c:dLbl>
              <c:idx val="3"/>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1B55-254D-A952-F26BE89BC317}"/>
                </c:ext>
              </c:extLst>
            </c:dLbl>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'Stock Dashboard'!$A$19:$A$22</c:f>
              <c:strCache>
                <c:ptCount val="4"/>
                <c:pt idx="0">
                  <c:v>SGD</c:v>
                </c:pt>
                <c:pt idx="1">
                  <c:v>HKD</c:v>
                </c:pt>
                <c:pt idx="2">
                  <c:v>USD</c:v>
                </c:pt>
                <c:pt idx="3">
                  <c:v>Other / new categories</c:v>
                </c:pt>
              </c:strCache>
            </c:strRef>
          </c:cat>
          <c:val>
            <c:numRef>
              <c:f>'Stock Dashboard'!$B$19:$B$22</c:f>
              <c:numCache>
                <c:formatCode>#,##0;[Red]\(#,##0\);\-</c:formatCode>
                <c:ptCount val="4"/>
                <c:pt idx="0">
                  <c:v>125017</c:v>
                </c:pt>
                <c:pt idx="1">
                  <c:v>8050.3932852926064</c:v>
                </c:pt>
                <c:pt idx="2">
                  <c:v>44797.049811896548</c:v>
                </c:pt>
                <c:pt idx="3">
                  <c:v>0</c:v>
                </c:pt>
              </c:numCache>
            </c:numRef>
          </c:val>
          <c:extLst>
            <c:ext xmlns:c16="http://schemas.microsoft.com/office/drawing/2014/chart" uri="{C3380CC4-5D6E-409C-BE32-E72D297353CC}">
              <c16:uniqueId val="{00000008-1B55-254D-A952-F26BE89BC317}"/>
            </c:ext>
          </c:extLst>
        </c:ser>
        <c:dLbls>
          <c:showLegendKey val="0"/>
          <c:showVal val="0"/>
          <c:showCatName val="0"/>
          <c:showSerName val="0"/>
          <c:showPercent val="0"/>
          <c:showBubbleSize val="0"/>
          <c:showLeaderLines val="1"/>
        </c:dLbls>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Exchange Allocation</a:t>
            </a:r>
          </a:p>
        </c:rich>
      </c:tx>
      <c:overlay val="0"/>
      <c:spPr>
        <a:noFill/>
        <a:ln w="0">
          <a:noFill/>
        </a:ln>
      </c:spPr>
    </c:title>
    <c:autoTitleDeleted val="0"/>
    <c:plotArea>
      <c:layout/>
      <c:pieChart>
        <c:varyColors val="1"/>
        <c:ser>
          <c:idx val="0"/>
          <c:order val="0"/>
          <c:spPr>
            <a:solidFill>
              <a:srgbClr val="4F81BD"/>
            </a:solidFill>
            <a:ln w="12600">
              <a:noFill/>
            </a:ln>
          </c:spPr>
          <c:dPt>
            <c:idx val="0"/>
            <c:bubble3D val="0"/>
            <c:spPr>
              <a:solidFill>
                <a:srgbClr val="4672A8"/>
              </a:solidFill>
              <a:ln w="12600">
                <a:noFill/>
              </a:ln>
            </c:spPr>
            <c:extLst>
              <c:ext xmlns:c16="http://schemas.microsoft.com/office/drawing/2014/chart" uri="{C3380CC4-5D6E-409C-BE32-E72D297353CC}">
                <c16:uniqueId val="{00000001-2EE5-0A4F-B00E-1363058E63A7}"/>
              </c:ext>
            </c:extLst>
          </c:dPt>
          <c:dPt>
            <c:idx val="1"/>
            <c:bubble3D val="0"/>
            <c:spPr>
              <a:solidFill>
                <a:srgbClr val="AB4744"/>
              </a:solidFill>
              <a:ln w="12600">
                <a:noFill/>
              </a:ln>
            </c:spPr>
            <c:extLst>
              <c:ext xmlns:c16="http://schemas.microsoft.com/office/drawing/2014/chart" uri="{C3380CC4-5D6E-409C-BE32-E72D297353CC}">
                <c16:uniqueId val="{00000003-2EE5-0A4F-B00E-1363058E63A7}"/>
              </c:ext>
            </c:extLst>
          </c:dPt>
          <c:dPt>
            <c:idx val="2"/>
            <c:bubble3D val="0"/>
            <c:spPr>
              <a:solidFill>
                <a:srgbClr val="8AA64F"/>
              </a:solidFill>
              <a:ln w="12600">
                <a:noFill/>
              </a:ln>
            </c:spPr>
            <c:extLst>
              <c:ext xmlns:c16="http://schemas.microsoft.com/office/drawing/2014/chart" uri="{C3380CC4-5D6E-409C-BE32-E72D297353CC}">
                <c16:uniqueId val="{00000005-2EE5-0A4F-B00E-1363058E63A7}"/>
              </c:ext>
            </c:extLst>
          </c:dPt>
          <c:dPt>
            <c:idx val="3"/>
            <c:bubble3D val="0"/>
            <c:spPr>
              <a:solidFill>
                <a:srgbClr val="725990"/>
              </a:solidFill>
              <a:ln w="12600">
                <a:noFill/>
              </a:ln>
            </c:spPr>
            <c:extLst>
              <c:ext xmlns:c16="http://schemas.microsoft.com/office/drawing/2014/chart" uri="{C3380CC4-5D6E-409C-BE32-E72D297353CC}">
                <c16:uniqueId val="{00000007-2EE5-0A4F-B00E-1363058E63A7}"/>
              </c:ext>
            </c:extLst>
          </c:dPt>
          <c:dPt>
            <c:idx val="4"/>
            <c:bubble3D val="0"/>
            <c:spPr>
              <a:solidFill>
                <a:srgbClr val="4299B0"/>
              </a:solidFill>
              <a:ln w="12600">
                <a:noFill/>
              </a:ln>
            </c:spPr>
            <c:extLst>
              <c:ext xmlns:c16="http://schemas.microsoft.com/office/drawing/2014/chart" uri="{C3380CC4-5D6E-409C-BE32-E72D297353CC}">
                <c16:uniqueId val="{00000009-2EE5-0A4F-B00E-1363058E63A7}"/>
              </c:ext>
            </c:extLst>
          </c:dPt>
          <c:dPt>
            <c:idx val="5"/>
            <c:bubble3D val="0"/>
            <c:spPr>
              <a:solidFill>
                <a:srgbClr val="DC853E"/>
              </a:solidFill>
              <a:ln w="12600">
                <a:noFill/>
              </a:ln>
            </c:spPr>
            <c:extLst>
              <c:ext xmlns:c16="http://schemas.microsoft.com/office/drawing/2014/chart" uri="{C3380CC4-5D6E-409C-BE32-E72D297353CC}">
                <c16:uniqueId val="{0000000B-2EE5-0A4F-B00E-1363058E63A7}"/>
              </c:ext>
            </c:extLst>
          </c:dPt>
          <c:dPt>
            <c:idx val="6"/>
            <c:bubble3D val="0"/>
            <c:spPr>
              <a:solidFill>
                <a:srgbClr val="93A9CE"/>
              </a:solidFill>
              <a:ln w="12600">
                <a:noFill/>
              </a:ln>
            </c:spPr>
            <c:extLst>
              <c:ext xmlns:c16="http://schemas.microsoft.com/office/drawing/2014/chart" uri="{C3380CC4-5D6E-409C-BE32-E72D297353CC}">
                <c16:uniqueId val="{0000000D-2EE5-0A4F-B00E-1363058E63A7}"/>
              </c:ext>
            </c:extLst>
          </c:dPt>
          <c:dLbls>
            <c:dLbl>
              <c:idx val="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2EE5-0A4F-B00E-1363058E63A7}"/>
                </c:ext>
              </c:extLst>
            </c:dLbl>
            <c:dLbl>
              <c:idx val="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2EE5-0A4F-B00E-1363058E63A7}"/>
                </c:ext>
              </c:extLst>
            </c:dLbl>
            <c:dLbl>
              <c:idx val="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2EE5-0A4F-B00E-1363058E63A7}"/>
                </c:ext>
              </c:extLst>
            </c:dLbl>
            <c:dLbl>
              <c:idx val="3"/>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2EE5-0A4F-B00E-1363058E63A7}"/>
                </c:ext>
              </c:extLst>
            </c:dLbl>
            <c:dLbl>
              <c:idx val="4"/>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2EE5-0A4F-B00E-1363058E63A7}"/>
                </c:ext>
              </c:extLst>
            </c:dLbl>
            <c:dLbl>
              <c:idx val="5"/>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2EE5-0A4F-B00E-1363058E63A7}"/>
                </c:ext>
              </c:extLst>
            </c:dLbl>
            <c:dLbl>
              <c:idx val="6"/>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D-2EE5-0A4F-B00E-1363058E63A7}"/>
                </c:ext>
              </c:extLst>
            </c:dLbl>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'Stock Dashboard'!$F$19:$F$25</c:f>
              <c:strCache>
                <c:ptCount val="7"/>
                <c:pt idx="0">
                  <c:v>CA</c:v>
                </c:pt>
                <c:pt idx="1">
                  <c:v>HKEX</c:v>
                </c:pt>
                <c:pt idx="2">
                  <c:v>SSB</c:v>
                </c:pt>
                <c:pt idx="3">
                  <c:v>SGX</c:v>
                </c:pt>
                <c:pt idx="4">
                  <c:v>USX</c:v>
                </c:pt>
                <c:pt idx="5">
                  <c:v>CG</c:v>
                </c:pt>
                <c:pt idx="6">
                  <c:v>Other / new categories</c:v>
                </c:pt>
              </c:strCache>
            </c:strRef>
          </c:cat>
          <c:val>
            <c:numRef>
              <c:f>'Stock Dashboard'!$G$19:$G$25</c:f>
              <c:numCache>
                <c:formatCode>#,##0;[Red]\(#,##0\);\-</c:formatCode>
                <c:ptCount val="7"/>
                <c:pt idx="0">
                  <c:v>78127</c:v>
                </c:pt>
                <c:pt idx="1">
                  <c:v>8050.3932852926064</c:v>
                </c:pt>
                <c:pt idx="2">
                  <c:v>0</c:v>
                </c:pt>
                <c:pt idx="3">
                  <c:v>46890</c:v>
                </c:pt>
                <c:pt idx="4">
                  <c:v>31544.517847216026</c:v>
                </c:pt>
                <c:pt idx="5">
                  <c:v>13252.53196468052</c:v>
                </c:pt>
                <c:pt idx="6">
                  <c:v>0</c:v>
                </c:pt>
              </c:numCache>
            </c:numRef>
          </c:val>
          <c:extLst>
            <c:ext xmlns:c16="http://schemas.microsoft.com/office/drawing/2014/chart" uri="{C3380CC4-5D6E-409C-BE32-E72D297353CC}">
              <c16:uniqueId val="{0000000E-2EE5-0A4F-B00E-1363058E63A7}"/>
            </c:ext>
          </c:extLst>
        </c:ser>
        <c:dLbls>
          <c:showLegendKey val="0"/>
          <c:showVal val="0"/>
          <c:showCatName val="0"/>
          <c:showSerName val="0"/>
          <c:showPercent val="0"/>
          <c:showBubbleSize val="0"/>
          <c:showLeaderLines val="1"/>
        </c:dLbls>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lang="en-SG" sz="1800" b="1" u="none" strike="noStrike">
                <a:solidFill>
                  <a:srgbClr val="000000"/>
                </a:solidFill>
                <a:uFillTx/>
                <a:latin typeface="Calibri"/>
              </a:rPr>
              <a:t>Portfolio Value Over Time</a:t>
            </a:r>
          </a:p>
        </c:rich>
      </c:tx>
      <c:overlay val="0"/>
      <c:spPr>
        <a:noFill/>
        <a:ln w="0">
          <a:noFill/>
        </a:ln>
      </c:spPr>
    </c:title>
    <c:autoTitleDeleted val="0"/>
    <c:plotArea>
      <c:layout/>
      <c:lineChart>
        <c:grouping val="standard"/>
        <c:varyColors val="0"/>
        <c:ser>
          <c:idx val="0"/>
          <c:order val="0"/>
          <c:spPr>
            <a:ln w="21960">
              <a:solidFill>
                <a:srgbClr val="7030A0"/>
              </a:solidFill>
              <a:round/>
            </a:ln>
          </c:spPr>
          <c:marker>
            <c:symbol val="circle"/>
            <c:size val="5"/>
            <c:spPr>
              <a:solidFill>
                <a:srgbClr val="7030A0"/>
              </a:solidFill>
            </c:spPr>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'Portfolio History'!$A$8:$A$60</c:f>
              <c:numCache>
                <c:formatCode>dd\ mmm\ yyyy</c:formatCode>
                <c:ptCount val="53"/>
              </c:numCache>
            </c:numRef>
          </c:cat>
          <c:val>
            <c:numRef>
              <c:f>'Portfolio History'!$B$8:$B$60</c:f>
              <c:numCache>
                <c:formatCode>\$#,##0</c:formatCode>
                <c:ptCount val="53"/>
              </c:numCache>
            </c:numRef>
          </c:val>
          <c:smooth val="1"/>
          <c:extLst>
            <c:ext xmlns:c16="http://schemas.microsoft.com/office/drawing/2014/chart" uri="{C3380CC4-5D6E-409C-BE32-E72D297353CC}">
              <c16:uniqueId val="{00000000-D3F7-D04E-BBD9-B3A8083C91C9}"/>
            </c:ext>
          </c:extLst>
        </c:ser>
        <c:dLbls>
          <c:showLegendKey val="0"/>
          <c:showVal val="0"/>
          <c:showCatName val="0"/>
          <c:showSerName val="0"/>
          <c:showPercent val="0"/>
          <c:showBubbleSize val="0"/>
        </c:dLbls>
        <c:hiLowLines>
          <c:spPr>
            <a:ln w="0">
              <a:noFill/>
            </a:ln>
          </c:spPr>
        </c:hiLowLines>
        <c:marker val="1"/>
        <c:smooth val="0"/>
        <c:axId val="15475808"/>
        <c:axId val="30453526"/>
      </c:lineChart>
      <c:catAx>
        <c:axId val="15475808"/>
        <c:scaling>
          <c:orientation val="minMax"/>
        </c:scaling>
        <c:delete val="0"/>
        <c:axPos val="b"/>
        <c:numFmt formatCode="dd\ mmm\ yyyy"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30453526"/>
        <c:crosses val="autoZero"/>
        <c:auto val="1"/>
        <c:lblAlgn val="ctr"/>
        <c:lblOffset val="100"/>
        <c:noMultiLvlLbl val="0"/>
      </c:catAx>
      <c:valAx>
        <c:axId val="30453526"/>
        <c:scaling>
          <c:orientation val="minMax"/>
        </c:scaling>
        <c:delete val="0"/>
        <c:axPos val="l"/>
        <c:majorGridlines>
          <c:spPr>
            <a:ln w="0">
              <a:solidFill>
                <a:srgbClr val="B3B3B3"/>
              </a:solidFill>
            </a:ln>
          </c:spPr>
        </c:majorGridlines>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15475808"/>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3</xdr:row>
      <xdr:rowOff>0</xdr:rowOff>
    </xdr:from>
    <xdr:to>
      <xdr:col>13</xdr:col>
      <xdr:colOff>398880</xdr:colOff>
      <xdr:row>18</xdr:row>
      <xdr:rowOff>87840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19</xdr:row>
      <xdr:rowOff>0</xdr:rowOff>
    </xdr:from>
    <xdr:to>
      <xdr:col>13</xdr:col>
      <xdr:colOff>398880</xdr:colOff>
      <xdr:row>37</xdr:row>
      <xdr:rowOff>125640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0</xdr:colOff>
      <xdr:row>35</xdr:row>
      <xdr:rowOff>0</xdr:rowOff>
    </xdr:from>
    <xdr:to>
      <xdr:col>13</xdr:col>
      <xdr:colOff>398880</xdr:colOff>
      <xdr:row>53</xdr:row>
      <xdr:rowOff>145080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0</xdr:colOff>
      <xdr:row>2</xdr:row>
      <xdr:rowOff>0</xdr:rowOff>
    </xdr:from>
    <xdr:to>
      <xdr:col>19</xdr:col>
      <xdr:colOff>479160</xdr:colOff>
      <xdr:row>17</xdr:row>
      <xdr:rowOff>21960</xdr:rowOff>
    </xdr:to>
    <xdr:graphicFrame macro="">
      <xdr:nvGraphicFramePr>
        <xdr:cNvPr id="4" name="Chart 1">
          <a:extLst>
            <a:ext uri="{FF2B5EF4-FFF2-40B4-BE49-F238E27FC236}">
              <a16:creationId xmlns:a16="http://schemas.microsoft.com/office/drawing/2014/main" id="{00000000-0008-0000-0D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0</xdr:colOff>
      <xdr:row>19</xdr:row>
      <xdr:rowOff>0</xdr:rowOff>
    </xdr:from>
    <xdr:to>
      <xdr:col>19</xdr:col>
      <xdr:colOff>479160</xdr:colOff>
      <xdr:row>34</xdr:row>
      <xdr:rowOff>21960</xdr:rowOff>
    </xdr:to>
    <xdr:graphicFrame macro="">
      <xdr:nvGraphicFramePr>
        <xdr:cNvPr id="5" name="Chart 2">
          <a:extLst>
            <a:ext uri="{FF2B5EF4-FFF2-40B4-BE49-F238E27FC236}">
              <a16:creationId xmlns:a16="http://schemas.microsoft.com/office/drawing/2014/main" id="{00000000-0008-0000-0D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0</xdr:colOff>
      <xdr:row>37</xdr:row>
      <xdr:rowOff>0</xdr:rowOff>
    </xdr:from>
    <xdr:to>
      <xdr:col>19</xdr:col>
      <xdr:colOff>479160</xdr:colOff>
      <xdr:row>52</xdr:row>
      <xdr:rowOff>21960</xdr:rowOff>
    </xdr:to>
    <xdr:graphicFrame macro="">
      <xdr:nvGraphicFramePr>
        <xdr:cNvPr id="6" name="Chart 3">
          <a:extLst>
            <a:ext uri="{FF2B5EF4-FFF2-40B4-BE49-F238E27FC236}">
              <a16:creationId xmlns:a16="http://schemas.microsoft.com/office/drawing/2014/main" id="{00000000-0008-0000-0D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0</xdr:colOff>
      <xdr:row>3</xdr:row>
      <xdr:rowOff>0</xdr:rowOff>
    </xdr:from>
    <xdr:to>
      <xdr:col>15</xdr:col>
      <xdr:colOff>507600</xdr:colOff>
      <xdr:row>20</xdr:row>
      <xdr:rowOff>1440</xdr:rowOff>
    </xdr:to>
    <xdr:graphicFrame macro="">
      <xdr:nvGraphicFramePr>
        <xdr:cNvPr id="7" name="Chart 1">
          <a:extLst>
            <a:ext uri="{FF2B5EF4-FFF2-40B4-BE49-F238E27FC236}">
              <a16:creationId xmlns:a16="http://schemas.microsoft.com/office/drawing/2014/main" id="{00000000-0008-0000-0E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oan" displayName="Loan" ref="B16:J256" totalsRowShown="0">
  <tableColumns count="9">
    <tableColumn id="1" xr3:uid="{00000000-0010-0000-0000-000001000000}" name="Pmt no."/>
    <tableColumn id="2" xr3:uid="{00000000-0010-0000-0000-000002000000}" name="Payment_x000a_date"/>
    <tableColumn id="3" xr3:uid="{00000000-0010-0000-0000-000003000000}" name="Beginning _x000a_balance"/>
    <tableColumn id="4" xr3:uid="{00000000-0010-0000-0000-000004000000}" name="Payment"/>
    <tableColumn id="5" xr3:uid="{00000000-0010-0000-0000-000005000000}" name="Principal"/>
    <tableColumn id="6" xr3:uid="{00000000-0010-0000-0000-000006000000}" name="Cumulative Principal"/>
    <tableColumn id="7" xr3:uid="{00000000-0010-0000-0000-000007000000}" name="Interest"/>
    <tableColumn id="8" xr3:uid="{00000000-0010-0000-0000-000008000000}" name="Cumulative Interest"/>
    <tableColumn id="9" xr3:uid="{00000000-0010-0000-0000-000009000000}" name="Ending _x000a_balanc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xn" displayName="Txn" ref="A1:U21" totalsRowShown="0">
  <autoFilter ref="A1:U21" xr:uid="{00000000-0009-0000-0100-000003000000}"/>
  <tableColumns count="21">
    <tableColumn id="1" xr3:uid="{00000000-0010-0000-0100-000001000000}" name="Sell (-1) Buy (1) Fees (0) Dividend (2)"/>
    <tableColumn id="2" xr3:uid="{00000000-0010-0000-0100-000002000000}" name="Exchange"/>
    <tableColumn id="3" xr3:uid="{00000000-0010-0000-0100-000003000000}" name="Symbol"/>
    <tableColumn id="4" xr3:uid="{00000000-0010-0000-0100-000004000000}" name="Units Purchased or Sold"/>
    <tableColumn id="5" xr3:uid="{00000000-0010-0000-0100-000005000000}" name="Currency"/>
    <tableColumn id="6" xr3:uid="{00000000-0010-0000-0100-000006000000}" name="Price Paid or Received"/>
    <tableColumn id="7" xr3:uid="{00000000-0010-0000-0100-000007000000}" name="Date of transaction (YYYY-MM-DD)"/>
    <tableColumn id="21" xr3:uid="{64AB48AD-8C82-2B42-A2F5-E42E815AF23C}" name="Fee" dataDxfId="21"/>
    <tableColumn id="20" xr3:uid="{5DB31DA0-DF12-AD43-BF17-BFD0C6D9FBAC}" name="FX Rate" dataDxfId="20"/>
    <tableColumn id="8" xr3:uid="{00000000-0010-0000-0100-000008000000}" name="Total after fees"/>
    <tableColumn id="9" xr3:uid="{00000000-0010-0000-0100-000009000000}" name="Transaction Details (Optional)"/>
    <tableColumn id="10" xr3:uid="{00000000-0010-0000-0100-00000A000000}" name="Key"/>
    <tableColumn id="11" xr3:uid="{00000000-0010-0000-0100-00000B000000}" name="Signed Units"/>
    <tableColumn id="12" xr3:uid="{00000000-0010-0000-0100-00000C000000}" name="Buy Cost"/>
    <tableColumn id="13" xr3:uid="{00000000-0010-0000-0100-00000D000000}" name="Sell Proceeds"/>
    <tableColumn id="14" xr3:uid="{00000000-0010-0000-0100-00000E000000}" name="FX to SGD"/>
    <tableColumn id="15" xr3:uid="{00000000-0010-0000-0100-00000F000000}" name="Flow SGD"/>
    <tableColumn id="16" xr3:uid="{00000000-0010-0000-0100-000010000000}" name="Dividend SGD"/>
    <tableColumn id="17" xr3:uid="{00000000-0010-0000-0100-000011000000}" name="Running Units"/>
    <tableColumn id="18" xr3:uid="{00000000-0010-0000-0100-000012000000}" name="Sort Key"/>
    <tableColumn id="19" xr3:uid="{00000000-0010-0000-0100-000013000000}" name="In Cycle"/>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Prices" displayName="Prices" ref="A1:H10" totalsRowShown="0">
  <autoFilter ref="A1:H10" xr:uid="{00000000-0009-0000-0100-000002000000}"/>
  <tableColumns count="8">
    <tableColumn id="1" xr3:uid="{00000000-0010-0000-0200-000001000000}" name="Key"/>
    <tableColumn id="2" xr3:uid="{00000000-0010-0000-0200-000002000000}" name="Exchange"/>
    <tableColumn id="3" xr3:uid="{00000000-0010-0000-0200-000003000000}" name="Symbol"/>
    <tableColumn id="4" xr3:uid="{00000000-0010-0000-0200-000004000000}" name="Currency"/>
    <tableColumn id="5" xr3:uid="{00000000-0010-0000-0200-000005000000}" name="Current Price"/>
    <tableColumn id="6" xr3:uid="{00000000-0010-0000-0200-000006000000}" name="FX to SGD"/>
    <tableColumn id="7" xr3:uid="{00000000-0010-0000-0200-000007000000}" name="Notes"/>
    <tableColumn id="8" xr3:uid="{00000000-0010-0000-0200-000008000000}" name="Category"/>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8FE0FA6-6333-2944-8DDC-F0DD0850DCCE}">
  <we:reference id="wa200009404" version="1.0.0.8" store="en-US" storeType="OMEX"/>
  <we:alternateReferences>
    <we:reference id="WA200009404" version="1.0.0.8" store="" storeType="OMEX"/>
  </we:alternateReferences>
  <we:properties>
    <we:property name="claude.fileId" value="&quot;245dd784-c529-41ca-849a-148bd1b7fdf0&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D7D31"/>
  </sheetPr>
  <dimension ref="B1:B85"/>
  <sheetViews>
    <sheetView showGridLines="0" topLeftCell="A58" zoomScale="179" zoomScaleNormal="100" workbookViewId="0">
      <selection activeCell="B64" sqref="B64"/>
    </sheetView>
  </sheetViews>
  <sheetFormatPr baseColWidth="10" defaultColWidth="8.6640625" defaultRowHeight="13" x14ac:dyDescent="0.15"/>
  <cols>
    <col min="1" max="1" width="3" customWidth="1"/>
    <col min="2" max="2" width="100" customWidth="1"/>
  </cols>
  <sheetData>
    <row r="1" spans="2:2" ht="27.75" customHeight="1" x14ac:dyDescent="0.15">
      <c r="B1" s="1" t="s">
        <v>0</v>
      </c>
    </row>
    <row r="2" spans="2:2" ht="12.75" customHeight="1" x14ac:dyDescent="0.15">
      <c r="B2" s="2" t="s">
        <v>1</v>
      </c>
    </row>
    <row r="3" spans="2:2" ht="13.5" customHeight="1" x14ac:dyDescent="0.15">
      <c r="B3" s="3"/>
    </row>
    <row r="4" spans="2:2" ht="16.5" customHeight="1" x14ac:dyDescent="0.15">
      <c r="B4" s="4" t="s">
        <v>2</v>
      </c>
    </row>
    <row r="5" spans="2:2" ht="25.5" customHeight="1" x14ac:dyDescent="0.15">
      <c r="B5" s="5" t="s">
        <v>3</v>
      </c>
    </row>
    <row r="6" spans="2:2" ht="25.5" customHeight="1" x14ac:dyDescent="0.15">
      <c r="B6" s="6"/>
    </row>
    <row r="7" spans="2:2" ht="12.75" customHeight="1" x14ac:dyDescent="0.15">
      <c r="B7" s="7" t="s">
        <v>4</v>
      </c>
    </row>
    <row r="8" spans="2:2" ht="12.75" customHeight="1" x14ac:dyDescent="0.15">
      <c r="B8" s="5" t="s">
        <v>5</v>
      </c>
    </row>
    <row r="9" spans="2:2" ht="12.75" customHeight="1" x14ac:dyDescent="0.15">
      <c r="B9" s="5" t="s">
        <v>6</v>
      </c>
    </row>
    <row r="10" spans="2:2" ht="12.75" customHeight="1" x14ac:dyDescent="0.15">
      <c r="B10" s="5" t="s">
        <v>7</v>
      </c>
    </row>
    <row r="11" spans="2:2" ht="12.75" customHeight="1" x14ac:dyDescent="0.15">
      <c r="B11" s="5" t="s">
        <v>8</v>
      </c>
    </row>
    <row r="12" spans="2:2" ht="13.5" customHeight="1" x14ac:dyDescent="0.15">
      <c r="B12" s="8" t="s">
        <v>9</v>
      </c>
    </row>
    <row r="13" spans="2:2" ht="16.5" customHeight="1" x14ac:dyDescent="0.15">
      <c r="B13" s="9" t="s">
        <v>10</v>
      </c>
    </row>
    <row r="14" spans="2:2" ht="12.75" customHeight="1" x14ac:dyDescent="0.15">
      <c r="B14" s="10" t="s">
        <v>11</v>
      </c>
    </row>
    <row r="15" spans="2:2" ht="12.75" customHeight="1" x14ac:dyDescent="0.15">
      <c r="B15" s="5" t="s">
        <v>12</v>
      </c>
    </row>
    <row r="16" spans="2:2" ht="13.5" customHeight="1" x14ac:dyDescent="0.15">
      <c r="B16" s="11" t="s">
        <v>13</v>
      </c>
    </row>
    <row r="17" spans="2:2" ht="16.5" customHeight="1" x14ac:dyDescent="0.15">
      <c r="B17" s="5" t="s">
        <v>14</v>
      </c>
    </row>
    <row r="18" spans="2:2" ht="12.75" customHeight="1" x14ac:dyDescent="0.15">
      <c r="B18" s="5" t="s">
        <v>524</v>
      </c>
    </row>
    <row r="19" spans="2:2" ht="12.75" customHeight="1" x14ac:dyDescent="0.15">
      <c r="B19" s="12" t="s">
        <v>15</v>
      </c>
    </row>
    <row r="20" spans="2:2" ht="12.75" customHeight="1" x14ac:dyDescent="0.15">
      <c r="B20" s="6"/>
    </row>
    <row r="21" spans="2:2" ht="12.75" customHeight="1" x14ac:dyDescent="0.15">
      <c r="B21" s="13" t="s">
        <v>16</v>
      </c>
    </row>
    <row r="22" spans="2:2" ht="12.75" customHeight="1" x14ac:dyDescent="0.15">
      <c r="B22" s="5" t="s">
        <v>579</v>
      </c>
    </row>
    <row r="23" spans="2:2" ht="12.75" customHeight="1" x14ac:dyDescent="0.15">
      <c r="B23" s="6" t="s">
        <v>580</v>
      </c>
    </row>
    <row r="24" spans="2:2" ht="13.5" customHeight="1" x14ac:dyDescent="0.15">
      <c r="B24" s="11" t="s">
        <v>581</v>
      </c>
    </row>
    <row r="25" spans="2:2" ht="12.75" customHeight="1" x14ac:dyDescent="0.15">
      <c r="B25" s="6" t="s">
        <v>17</v>
      </c>
    </row>
    <row r="26" spans="2:2" ht="13.5" customHeight="1" x14ac:dyDescent="0.15">
      <c r="B26" s="14" t="s">
        <v>18</v>
      </c>
    </row>
    <row r="27" spans="2:2" ht="15" customHeight="1" x14ac:dyDescent="0.15">
      <c r="B27" s="6"/>
    </row>
    <row r="28" spans="2:2" ht="45" customHeight="1" x14ac:dyDescent="0.15">
      <c r="B28" s="15" t="s">
        <v>19</v>
      </c>
    </row>
    <row r="29" spans="2:2" ht="30" customHeight="1" x14ac:dyDescent="0.15">
      <c r="B29" s="6"/>
    </row>
    <row r="30" spans="2:2" ht="30" customHeight="1" x14ac:dyDescent="0.15">
      <c r="B30" s="4" t="s">
        <v>20</v>
      </c>
    </row>
    <row r="31" spans="2:2" ht="15" customHeight="1" x14ac:dyDescent="0.15">
      <c r="B31" s="16" t="s">
        <v>21</v>
      </c>
    </row>
    <row r="32" spans="2:2" ht="30" customHeight="1" x14ac:dyDescent="0.15">
      <c r="B32" s="6" t="s">
        <v>22</v>
      </c>
    </row>
    <row r="33" spans="2:2" ht="30" customHeight="1" x14ac:dyDescent="0.15">
      <c r="B33" s="6"/>
    </row>
    <row r="34" spans="2:2" ht="30" customHeight="1" x14ac:dyDescent="0.15">
      <c r="B34" s="4" t="s">
        <v>23</v>
      </c>
    </row>
    <row r="35" spans="2:2" ht="30" customHeight="1" x14ac:dyDescent="0.15">
      <c r="B35" s="6" t="s">
        <v>582</v>
      </c>
    </row>
    <row r="36" spans="2:2" ht="13.5" customHeight="1" x14ac:dyDescent="0.15">
      <c r="B36" s="3"/>
    </row>
    <row r="37" spans="2:2" ht="15" customHeight="1" x14ac:dyDescent="0.15">
      <c r="B37" s="4" t="s">
        <v>24</v>
      </c>
    </row>
    <row r="38" spans="2:2" ht="30" customHeight="1" x14ac:dyDescent="0.15">
      <c r="B38" s="5" t="s">
        <v>25</v>
      </c>
    </row>
    <row r="39" spans="2:2" ht="30" customHeight="1" x14ac:dyDescent="0.15">
      <c r="B39" s="5" t="s">
        <v>26</v>
      </c>
    </row>
    <row r="40" spans="2:2" ht="30" customHeight="1" x14ac:dyDescent="0.15">
      <c r="B40" s="5" t="s">
        <v>27</v>
      </c>
    </row>
    <row r="41" spans="2:2" ht="30" customHeight="1" x14ac:dyDescent="0.15">
      <c r="B41" s="5" t="s">
        <v>28</v>
      </c>
    </row>
    <row r="42" spans="2:2" ht="30" customHeight="1" x14ac:dyDescent="0.15">
      <c r="B42" s="6"/>
    </row>
    <row r="43" spans="2:2" ht="30" customHeight="1" x14ac:dyDescent="0.15">
      <c r="B43" s="4" t="s">
        <v>29</v>
      </c>
    </row>
    <row r="44" spans="2:2" ht="30" customHeight="1" x14ac:dyDescent="0.15">
      <c r="B44" s="5" t="s">
        <v>30</v>
      </c>
    </row>
    <row r="45" spans="2:2" ht="15" customHeight="1" x14ac:dyDescent="0.15">
      <c r="B45" s="5" t="s">
        <v>583</v>
      </c>
    </row>
    <row r="46" spans="2:2" ht="15" customHeight="1" x14ac:dyDescent="0.15">
      <c r="B46" s="5" t="s">
        <v>31</v>
      </c>
    </row>
    <row r="47" spans="2:2" ht="13.5" customHeight="1" x14ac:dyDescent="0.15">
      <c r="B47" s="3" t="s">
        <v>32</v>
      </c>
    </row>
    <row r="48" spans="2:2" ht="12.75" customHeight="1" x14ac:dyDescent="0.15">
      <c r="B48" s="3"/>
    </row>
    <row r="49" spans="2:2" ht="18" customHeight="1" x14ac:dyDescent="0.15">
      <c r="B49" s="4" t="s">
        <v>555</v>
      </c>
    </row>
    <row r="50" spans="2:2" ht="12.75" customHeight="1" x14ac:dyDescent="0.15">
      <c r="B50" s="3" t="s">
        <v>556</v>
      </c>
    </row>
    <row r="51" spans="2:2" ht="12.75" customHeight="1" x14ac:dyDescent="0.15">
      <c r="B51" s="3" t="s">
        <v>557</v>
      </c>
    </row>
    <row r="52" spans="2:2" ht="12.75" customHeight="1" x14ac:dyDescent="0.15">
      <c r="B52" s="3" t="s">
        <v>558</v>
      </c>
    </row>
    <row r="53" spans="2:2" ht="12.75" customHeight="1" x14ac:dyDescent="0.15">
      <c r="B53" s="3" t="s">
        <v>584</v>
      </c>
    </row>
    <row r="54" spans="2:2" ht="12.75" customHeight="1" x14ac:dyDescent="0.15">
      <c r="B54" s="3" t="s">
        <v>585</v>
      </c>
    </row>
    <row r="55" spans="2:2" ht="12.75" customHeight="1" x14ac:dyDescent="0.15">
      <c r="B55" s="3"/>
    </row>
    <row r="56" spans="2:2" ht="18" customHeight="1" x14ac:dyDescent="0.15">
      <c r="B56" s="4" t="s">
        <v>33</v>
      </c>
    </row>
    <row r="57" spans="2:2" ht="13.5" customHeight="1" x14ac:dyDescent="0.15">
      <c r="B57" s="11" t="s">
        <v>34</v>
      </c>
    </row>
    <row r="58" spans="2:2" ht="14" x14ac:dyDescent="0.15">
      <c r="B58" s="3"/>
    </row>
    <row r="59" spans="2:2" ht="17" x14ac:dyDescent="0.2">
      <c r="B59" s="17" t="s">
        <v>35</v>
      </c>
    </row>
    <row r="60" spans="2:2" ht="12.75" customHeight="1" x14ac:dyDescent="0.15">
      <c r="B60" s="3" t="s">
        <v>36</v>
      </c>
    </row>
    <row r="61" spans="2:2" ht="13.5" customHeight="1" x14ac:dyDescent="0.15">
      <c r="B61" s="3" t="s">
        <v>37</v>
      </c>
    </row>
    <row r="62" spans="2:2" ht="12.75" customHeight="1" x14ac:dyDescent="0.15">
      <c r="B62" s="3" t="s">
        <v>38</v>
      </c>
    </row>
    <row r="63" spans="2:2" ht="12.75" customHeight="1" x14ac:dyDescent="0.15">
      <c r="B63" s="3" t="s">
        <v>39</v>
      </c>
    </row>
    <row r="64" spans="2:2" ht="12.75" customHeight="1" x14ac:dyDescent="0.15">
      <c r="B64" s="3"/>
    </row>
    <row r="65" spans="2:2" ht="16.5" customHeight="1" x14ac:dyDescent="0.15">
      <c r="B65" s="4" t="s">
        <v>559</v>
      </c>
    </row>
    <row r="66" spans="2:2" ht="12.75" customHeight="1" x14ac:dyDescent="0.15">
      <c r="B66" s="3" t="s">
        <v>560</v>
      </c>
    </row>
    <row r="67" spans="2:2" ht="13.5" customHeight="1" x14ac:dyDescent="0.15">
      <c r="B67" s="3" t="s">
        <v>561</v>
      </c>
    </row>
    <row r="68" spans="2:2" ht="12.75" customHeight="1" x14ac:dyDescent="0.15">
      <c r="B68" s="3" t="s">
        <v>562</v>
      </c>
    </row>
    <row r="69" spans="2:2" ht="12.75" customHeight="1" x14ac:dyDescent="0.15">
      <c r="B69" s="3" t="s">
        <v>563</v>
      </c>
    </row>
    <row r="70" spans="2:2" ht="13.5" customHeight="1" x14ac:dyDescent="0.15">
      <c r="B70" s="3" t="s">
        <v>564</v>
      </c>
    </row>
    <row r="71" spans="2:2" ht="13.5" customHeight="1" x14ac:dyDescent="0.15">
      <c r="B71" s="3" t="s">
        <v>565</v>
      </c>
    </row>
    <row r="72" spans="2:2" ht="13.5" customHeight="1" x14ac:dyDescent="0.15">
      <c r="B72" s="3" t="s">
        <v>566</v>
      </c>
    </row>
    <row r="73" spans="2:2" ht="13.5" customHeight="1" x14ac:dyDescent="0.15">
      <c r="B73" s="3" t="s">
        <v>567</v>
      </c>
    </row>
    <row r="74" spans="2:2" ht="12.75" customHeight="1" x14ac:dyDescent="0.15">
      <c r="B74" s="3"/>
    </row>
    <row r="75" spans="2:2" ht="12.75" customHeight="1" x14ac:dyDescent="0.15">
      <c r="B75" s="3"/>
    </row>
    <row r="76" spans="2:2" ht="12.75" customHeight="1" x14ac:dyDescent="0.15">
      <c r="B76" s="3"/>
    </row>
    <row r="77" spans="2:2" ht="12.75" customHeight="1" x14ac:dyDescent="0.15">
      <c r="B77" s="3"/>
    </row>
    <row r="78" spans="2:2" ht="12.75" customHeight="1" x14ac:dyDescent="0.15">
      <c r="B78" s="3"/>
    </row>
    <row r="79" spans="2:2" ht="12.75" customHeight="1" x14ac:dyDescent="0.15">
      <c r="B79" s="3"/>
    </row>
    <row r="80" spans="2:2" ht="12.75" customHeight="1" x14ac:dyDescent="0.15">
      <c r="B80" s="3"/>
    </row>
    <row r="81" spans="2:2" ht="12.75" customHeight="1" x14ac:dyDescent="0.15">
      <c r="B81" s="3"/>
    </row>
    <row r="82" spans="2:2" ht="12.75" customHeight="1" x14ac:dyDescent="0.15">
      <c r="B82" s="3"/>
    </row>
    <row r="83" spans="2:2" ht="12.75" customHeight="1" x14ac:dyDescent="0.15">
      <c r="B83" s="3"/>
    </row>
    <row r="84" spans="2:2" ht="12.75" customHeight="1" x14ac:dyDescent="0.15">
      <c r="B84" s="3"/>
    </row>
    <row r="85" spans="2:2" ht="12.75" customHeight="1" x14ac:dyDescent="0.15">
      <c r="B85" s="3"/>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E35"/>
  <sheetViews>
    <sheetView showGridLines="0" zoomScaleNormal="100" workbookViewId="0"/>
  </sheetViews>
  <sheetFormatPr baseColWidth="10" defaultColWidth="8.6640625" defaultRowHeight="13" x14ac:dyDescent="0.15"/>
  <cols>
    <col min="1" max="1" width="34" customWidth="1"/>
    <col min="2" max="2" width="24" customWidth="1"/>
    <col min="4" max="4" width="22" customWidth="1"/>
    <col min="5" max="5" width="15" customWidth="1"/>
  </cols>
  <sheetData>
    <row r="1" spans="1:5" ht="26.25" customHeight="1" x14ac:dyDescent="0.25">
      <c r="A1" s="18" t="s">
        <v>40</v>
      </c>
    </row>
    <row r="2" spans="1:5" ht="12.75" customHeight="1" x14ac:dyDescent="0.15">
      <c r="A2" s="19" t="s">
        <v>41</v>
      </c>
    </row>
    <row r="4" spans="1:5" ht="15" customHeight="1" x14ac:dyDescent="0.15">
      <c r="A4" s="20" t="s">
        <v>42</v>
      </c>
      <c r="B4" s="21"/>
      <c r="D4" s="20" t="s">
        <v>43</v>
      </c>
      <c r="E4" s="21"/>
    </row>
    <row r="5" spans="1:5" ht="23.25" customHeight="1" x14ac:dyDescent="0.25">
      <c r="A5" s="22" t="s">
        <v>44</v>
      </c>
      <c r="B5" s="23">
        <f ca="1">'Balance Sheet'!E68</f>
        <v>1228147.4774673865</v>
      </c>
      <c r="D5" s="24" t="s">
        <v>45</v>
      </c>
      <c r="E5" s="24" t="s">
        <v>46</v>
      </c>
    </row>
    <row r="6" spans="1:5" ht="15.75" customHeight="1" x14ac:dyDescent="0.2">
      <c r="A6" s="25" t="s">
        <v>47</v>
      </c>
      <c r="B6" s="26">
        <f>'Balance Sheet'!B68</f>
        <v>952364.44309718919</v>
      </c>
      <c r="D6" t="str">
        <f>'Balance Sheet'!J32</f>
        <v>Cash</v>
      </c>
      <c r="E6" s="27">
        <f>'Balance Sheet'!K32</f>
        <v>137500</v>
      </c>
    </row>
    <row r="7" spans="1:5" ht="15.75" customHeight="1" x14ac:dyDescent="0.2">
      <c r="A7" s="25" t="s">
        <v>48</v>
      </c>
      <c r="B7" s="26">
        <f>'Balance Sheet'!B67</f>
        <v>1822364.4430971893</v>
      </c>
      <c r="D7" t="str">
        <f>'Balance Sheet'!J33</f>
        <v>Investments (Cap Protected 2-3%)</v>
      </c>
      <c r="E7" s="27">
        <f>'Balance Sheet'!K33</f>
        <v>317000</v>
      </c>
    </row>
    <row r="8" spans="1:5" ht="15.75" customHeight="1" x14ac:dyDescent="0.2">
      <c r="A8" s="25" t="s">
        <v>49</v>
      </c>
      <c r="B8" s="26">
        <f ca="1">'Balance Sheet'!E67</f>
        <v>594216.9656298029</v>
      </c>
      <c r="D8" t="str">
        <f>'Balance Sheet'!J34</f>
        <v>Crypto</v>
      </c>
      <c r="E8" s="27">
        <f>'Balance Sheet'!K34</f>
        <v>13252.53196468052</v>
      </c>
    </row>
    <row r="9" spans="1:5" ht="15.75" customHeight="1" x14ac:dyDescent="0.2">
      <c r="A9" s="25" t="s">
        <v>50</v>
      </c>
      <c r="B9" s="26">
        <f>'Balance Sheet'!B18</f>
        <v>137500</v>
      </c>
      <c r="D9" t="str">
        <f>'Balance Sheet'!J35</f>
        <v>Small Cap</v>
      </c>
      <c r="E9" s="27">
        <f>'Balance Sheet'!K35</f>
        <v>8149.9999999999991</v>
      </c>
    </row>
    <row r="10" spans="1:5" ht="15.75" customHeight="1" x14ac:dyDescent="0.2">
      <c r="A10" s="25" t="s">
        <v>51</v>
      </c>
      <c r="B10" s="28">
        <f ca="1">IFERROR('Balance Sheet'!B18/'Balance Sheet'!E68,"")</f>
        <v>0.11195723846092524</v>
      </c>
      <c r="D10" t="str">
        <f>'Balance Sheet'!J36</f>
        <v>US/HK Growth</v>
      </c>
      <c r="E10" s="27">
        <f>'Balance Sheet'!K36</f>
        <v>39594.911132508634</v>
      </c>
    </row>
    <row r="11" spans="1:5" ht="12.75" customHeight="1" x14ac:dyDescent="0.15">
      <c r="D11" t="str">
        <f>'Balance Sheet'!J37</f>
        <v>Reit/Dividend</v>
      </c>
      <c r="E11" s="27">
        <f>'Balance Sheet'!K37</f>
        <v>38740</v>
      </c>
    </row>
    <row r="12" spans="1:5" ht="15" customHeight="1" x14ac:dyDescent="0.15">
      <c r="A12" s="20" t="s">
        <v>52</v>
      </c>
      <c r="B12" s="21"/>
      <c r="D12" t="str">
        <f>'Balance Sheet'!J38</f>
        <v>Bonds</v>
      </c>
      <c r="E12" s="27">
        <f>'Balance Sheet'!K38</f>
        <v>40000</v>
      </c>
    </row>
    <row r="13" spans="1:5" ht="15.75" customHeight="1" x14ac:dyDescent="0.2">
      <c r="A13" s="25" t="s">
        <v>53</v>
      </c>
      <c r="B13" s="29">
        <f>Settings!B7</f>
        <v>60</v>
      </c>
      <c r="D13" t="str">
        <f>'Balance Sheet'!J39</f>
        <v>Gold/Silver</v>
      </c>
      <c r="E13" s="27">
        <f>'Balance Sheet'!K39</f>
        <v>78127</v>
      </c>
    </row>
    <row r="14" spans="1:5" ht="15.75" customHeight="1" x14ac:dyDescent="0.2">
      <c r="A14" s="25" t="s">
        <v>54</v>
      </c>
      <c r="B14" s="26">
        <f ca="1">INDEX('Retirement Plan'!I15:I58,MATCH(Settings!B7,'Retirement Plan'!A15:A58,0))</f>
        <v>3799654.8812968526</v>
      </c>
      <c r="D14" t="str">
        <f>'Balance Sheet'!J40</f>
        <v>Commodities</v>
      </c>
      <c r="E14" s="27">
        <f>'Balance Sheet'!K40</f>
        <v>0</v>
      </c>
    </row>
    <row r="15" spans="1:5" ht="15.75" customHeight="1" x14ac:dyDescent="0.2">
      <c r="A15" s="25" t="s">
        <v>55</v>
      </c>
      <c r="B15" s="26">
        <f ca="1">INDEX('Retirement Plan'!K15:K58,MATCH(Settings!B7,'Retirement Plan'!A15:A58,0))</f>
        <v>101637.23991214228</v>
      </c>
      <c r="D15" t="str">
        <f>'Balance Sheet'!J41</f>
        <v>CPF OA (2.5%)</v>
      </c>
      <c r="E15" s="27">
        <f>'Balance Sheet'!K41</f>
        <v>95000</v>
      </c>
    </row>
    <row r="16" spans="1:5" ht="15.75" customHeight="1" x14ac:dyDescent="0.2">
      <c r="A16" s="25" t="s">
        <v>56</v>
      </c>
      <c r="B16" s="26">
        <f>Settings!B18</f>
        <v>60000</v>
      </c>
      <c r="D16" t="str">
        <f>'Balance Sheet'!J42</f>
        <v>CPF SA Medisave</v>
      </c>
      <c r="E16" s="27">
        <f>'Balance Sheet'!K42</f>
        <v>180000</v>
      </c>
    </row>
    <row r="17" spans="1:5" ht="12.75" customHeight="1" x14ac:dyDescent="0.15">
      <c r="D17" t="str">
        <f>'Balance Sheet'!J43</f>
        <v>Real Properties</v>
      </c>
      <c r="E17" s="27">
        <f ca="1">'Balance Sheet'!K43</f>
        <v>246733.03437019722</v>
      </c>
    </row>
    <row r="18" spans="1:5" ht="13.5" customHeight="1" x14ac:dyDescent="0.15">
      <c r="A18" s="30" t="s">
        <v>57</v>
      </c>
      <c r="D18" t="str">
        <f>'Balance Sheet'!J44</f>
        <v>Personal Loan to Friend</v>
      </c>
      <c r="E18" s="27">
        <f>'Balance Sheet'!K44</f>
        <v>5000</v>
      </c>
    </row>
    <row r="19" spans="1:5" ht="12.75" customHeight="1" x14ac:dyDescent="0.15">
      <c r="A19" s="31" t="s">
        <v>58</v>
      </c>
      <c r="B19" s="27">
        <f>Insurance!B8</f>
        <v>710000</v>
      </c>
    </row>
    <row r="20" spans="1:5" ht="12.75" customHeight="1" x14ac:dyDescent="0.15">
      <c r="A20" s="31" t="s">
        <v>59</v>
      </c>
      <c r="B20" s="27">
        <f>Insurance!B10</f>
        <v>410000</v>
      </c>
    </row>
    <row r="21" spans="1:5" ht="12.75" customHeight="1" x14ac:dyDescent="0.15">
      <c r="A21" s="31" t="s">
        <v>60</v>
      </c>
      <c r="B21" s="32">
        <f>Insurance!B7</f>
        <v>5048.8799999999992</v>
      </c>
    </row>
    <row r="22" spans="1:5" ht="12.75" customHeight="1" x14ac:dyDescent="0.15">
      <c r="A22" s="31" t="s">
        <v>61</v>
      </c>
      <c r="B22" s="27">
        <f>Insurance!B5</f>
        <v>135000</v>
      </c>
    </row>
    <row r="24" spans="1:5" ht="13.5" customHeight="1" x14ac:dyDescent="0.15">
      <c r="A24" s="30" t="s">
        <v>62</v>
      </c>
    </row>
    <row r="25" spans="1:5" ht="12.75" customHeight="1" x14ac:dyDescent="0.15">
      <c r="A25" s="31" t="s">
        <v>63</v>
      </c>
      <c r="B25" s="27">
        <f>Housing!B20</f>
        <v>825000.00000000012</v>
      </c>
    </row>
    <row r="26" spans="1:5" ht="12.75" customHeight="1" x14ac:dyDescent="0.15">
      <c r="A26" s="31" t="s">
        <v>64</v>
      </c>
      <c r="B26" s="27">
        <f ca="1">Housing!B21</f>
        <v>578266.9656298029</v>
      </c>
    </row>
    <row r="27" spans="1:5" ht="12.75" customHeight="1" x14ac:dyDescent="0.15">
      <c r="A27" s="31" t="s">
        <v>65</v>
      </c>
      <c r="B27" s="27">
        <f ca="1">Housing!B22</f>
        <v>246733.03437019722</v>
      </c>
    </row>
    <row r="29" spans="1:5" ht="13.5" customHeight="1" x14ac:dyDescent="0.15">
      <c r="A29" s="33" t="s">
        <v>66</v>
      </c>
    </row>
    <row r="30" spans="1:5" ht="12.75" customHeight="1" x14ac:dyDescent="0.2">
      <c r="A30" t="s">
        <v>67</v>
      </c>
      <c r="B30" s="34">
        <f>IFERROR('Balance Sheet'!B18/Settings!B31,"")</f>
        <v>27.5</v>
      </c>
      <c r="C30" s="35" t="s">
        <v>68</v>
      </c>
    </row>
    <row r="31" spans="1:5" ht="12.75" customHeight="1" x14ac:dyDescent="0.2">
      <c r="A31" t="s">
        <v>69</v>
      </c>
      <c r="B31" s="36">
        <f>'Stock Dashboard'!B12</f>
        <v>0.43925024383490546</v>
      </c>
      <c r="C31" s="35" t="s">
        <v>70</v>
      </c>
    </row>
    <row r="32" spans="1:5" ht="12.75" customHeight="1" x14ac:dyDescent="0.2">
      <c r="A32" t="s">
        <v>71</v>
      </c>
      <c r="B32" s="37">
        <f>IFERROR(Settings!B18/Settings!B32,"")</f>
        <v>1500000</v>
      </c>
    </row>
    <row r="33" spans="1:3" ht="12.75" customHeight="1" x14ac:dyDescent="0.2">
      <c r="A33" t="s">
        <v>72</v>
      </c>
      <c r="B33" s="38">
        <f ca="1">IFERROR(B14/B32,"")</f>
        <v>2.5331032541979019</v>
      </c>
      <c r="C33" s="35" t="s">
        <v>73</v>
      </c>
    </row>
    <row r="34" spans="1:3" ht="12.75" customHeight="1" x14ac:dyDescent="0.2">
      <c r="A34" t="s">
        <v>74</v>
      </c>
      <c r="B34" s="36">
        <f ca="1">'Cash Flow'!$B$7</f>
        <v>0.375</v>
      </c>
    </row>
    <row r="35" spans="1:3" ht="12.75" customHeight="1" x14ac:dyDescent="0.2">
      <c r="A35" t="s">
        <v>75</v>
      </c>
      <c r="B35" s="37">
        <f ca="1">'Cash Flow'!$B$8</f>
        <v>36000</v>
      </c>
      <c r="C35" s="35" t="str">
        <f>"plan: "&amp;TEXT(Settings!$B$8,"$#,##0")</f>
        <v>plan: $30,000</v>
      </c>
    </row>
  </sheetData>
  <sheetProtection sheet="1" formatColumns="0" formatRows="0"/>
  <conditionalFormatting sqref="B30">
    <cfRule type="cellIs" dxfId="19" priority="2" operator="greaterThanOrEqual">
      <formula>6</formula>
    </cfRule>
    <cfRule type="cellIs" dxfId="18" priority="3" operator="greaterThanOrEqual">
      <formula>3</formula>
    </cfRule>
    <cfRule type="cellIs" dxfId="17" priority="4" operator="lessThan">
      <formula>3</formula>
    </cfRule>
  </conditionalFormatting>
  <conditionalFormatting sqref="B31">
    <cfRule type="cellIs" dxfId="16" priority="5" operator="lessThan">
      <formula>0.1</formula>
    </cfRule>
    <cfRule type="cellIs" dxfId="15" priority="6" operator="greaterThanOrEqual">
      <formula>0.1</formula>
    </cfRule>
  </conditionalFormatting>
  <conditionalFormatting sqref="B33">
    <cfRule type="cellIs" dxfId="14" priority="7" operator="greaterThanOrEqual">
      <formula>1</formula>
    </cfRule>
    <cfRule type="cellIs" dxfId="13" priority="8" operator="greaterThanOrEqual">
      <formula>0.7</formula>
    </cfRule>
    <cfRule type="cellIs" dxfId="12" priority="9" operator="lessThan">
      <formula>0.7</formula>
    </cfRule>
  </conditionalFormatting>
  <conditionalFormatting sqref="B34">
    <cfRule type="cellIs" dxfId="11" priority="11" operator="greaterThanOrEqual">
      <formula>0.2</formula>
    </cfRule>
    <cfRule type="cellIs" dxfId="10" priority="12" operator="greaterThanOrEqual">
      <formula>0.1</formula>
    </cfRule>
    <cfRule type="cellIs" dxfId="9" priority="13" operator="lessThan">
      <formula>0.1</formula>
    </cfRule>
  </conditionalFormatting>
  <conditionalFormatting sqref="E6:E17">
    <cfRule type="dataBar" priority="10">
      <dataBar>
        <cfvo type="num" val="0"/>
        <cfvo type="max"/>
        <color rgb="FF638EC6"/>
      </dataBar>
      <extLst>
        <ext xmlns:x14="http://schemas.microsoft.com/office/spreadsheetml/2009/9/main" uri="{B025F937-C7B1-47D3-B67F-A62EFF666E3E}">
          <x14:id>{FB995C49-2695-4AD7-9697-F82D7CBA863B}</x14:id>
        </ext>
      </extLst>
    </cfRule>
  </conditionalFormatting>
  <pageMargins left="0.75" right="0.75" top="1" bottom="1" header="0.511811023622047" footer="0.511811023622047"/>
  <pageSetup paperSize="9" orientation="portrait" horizontalDpi="300" verticalDpi="300"/>
  <drawing r:id="rId1"/>
  <extLst>
    <ext xmlns:x14="http://schemas.microsoft.com/office/spreadsheetml/2009/9/main" uri="{78C0D931-6437-407d-A8EE-F0AAD7539E65}">
      <x14:conditionalFormattings>
        <x14:conditionalFormatting xmlns:xm="http://schemas.microsoft.com/office/excel/2006/main">
          <x14:cfRule type="dataBar" id="{FB995C49-2695-4AD7-9697-F82D7CBA863B}">
            <x14:dataBar axisPosition="none">
              <x14:cfvo type="num">
                <xm:f>0</xm:f>
              </x14:cfvo>
              <x14:cfvo type="max"/>
              <x14:negativeFillColor rgb="FF638EC6"/>
            </x14:dataBar>
          </x14:cfRule>
          <xm:sqref>E6:E17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A1:B39"/>
  <sheetViews>
    <sheetView zoomScaleNormal="100" workbookViewId="0"/>
  </sheetViews>
  <sheetFormatPr baseColWidth="10" defaultColWidth="8.6640625" defaultRowHeight="13" x14ac:dyDescent="0.15"/>
  <cols>
    <col min="1" max="1" width="34" customWidth="1"/>
    <col min="2" max="2" width="16" customWidth="1"/>
  </cols>
  <sheetData>
    <row r="1" spans="1:2" ht="20.25" customHeight="1" x14ac:dyDescent="0.2">
      <c r="A1" s="39" t="s">
        <v>76</v>
      </c>
    </row>
    <row r="2" spans="1:2" ht="12.75" customHeight="1" x14ac:dyDescent="0.15">
      <c r="A2" s="19" t="s">
        <v>77</v>
      </c>
    </row>
    <row r="4" spans="1:2" ht="15" customHeight="1" x14ac:dyDescent="0.15">
      <c r="A4" s="20" t="s">
        <v>78</v>
      </c>
      <c r="B4" s="21"/>
    </row>
    <row r="5" spans="1:2" ht="12.75" customHeight="1" x14ac:dyDescent="0.15">
      <c r="A5" t="s">
        <v>79</v>
      </c>
      <c r="B5" s="40">
        <v>42</v>
      </c>
    </row>
    <row r="6" spans="1:2" ht="12.75" customHeight="1" x14ac:dyDescent="0.15">
      <c r="A6" t="s">
        <v>80</v>
      </c>
      <c r="B6" s="40">
        <v>2026</v>
      </c>
    </row>
    <row r="7" spans="1:2" ht="12.75" customHeight="1" x14ac:dyDescent="0.15">
      <c r="A7" t="s">
        <v>53</v>
      </c>
      <c r="B7" s="40">
        <v>60</v>
      </c>
    </row>
    <row r="8" spans="1:2" ht="12.75" customHeight="1" x14ac:dyDescent="0.15">
      <c r="A8" t="s">
        <v>81</v>
      </c>
      <c r="B8" s="41">
        <v>30000</v>
      </c>
    </row>
    <row r="10" spans="1:2" ht="15" customHeight="1" x14ac:dyDescent="0.15">
      <c r="A10" s="20" t="s">
        <v>82</v>
      </c>
      <c r="B10" s="21"/>
    </row>
    <row r="11" spans="1:2" ht="12.75" customHeight="1" x14ac:dyDescent="0.15">
      <c r="A11" t="s">
        <v>83</v>
      </c>
      <c r="B11" s="42">
        <v>2.5000000000000001E-2</v>
      </c>
    </row>
    <row r="12" spans="1:2" ht="12.75" customHeight="1" x14ac:dyDescent="0.15">
      <c r="A12" t="s">
        <v>84</v>
      </c>
      <c r="B12" s="42">
        <v>0.03</v>
      </c>
    </row>
    <row r="13" spans="1:2" ht="12.75" customHeight="1" x14ac:dyDescent="0.15">
      <c r="A13" t="s">
        <v>85</v>
      </c>
      <c r="B13" s="42">
        <v>0.05</v>
      </c>
    </row>
    <row r="14" spans="1:2" ht="12.75" customHeight="1" x14ac:dyDescent="0.15">
      <c r="A14" t="s">
        <v>86</v>
      </c>
      <c r="B14" s="42">
        <v>0.08</v>
      </c>
    </row>
    <row r="15" spans="1:2" ht="12.75" customHeight="1" x14ac:dyDescent="0.15">
      <c r="A15" t="s">
        <v>87</v>
      </c>
      <c r="B15" s="42">
        <v>0.04</v>
      </c>
    </row>
    <row r="17" spans="1:2" ht="15" customHeight="1" x14ac:dyDescent="0.15">
      <c r="A17" s="20" t="s">
        <v>88</v>
      </c>
      <c r="B17" s="21"/>
    </row>
    <row r="18" spans="1:2" ht="12.75" customHeight="1" x14ac:dyDescent="0.15">
      <c r="A18" t="s">
        <v>89</v>
      </c>
      <c r="B18" s="41">
        <v>60000</v>
      </c>
    </row>
    <row r="19" spans="1:2" ht="12.75" customHeight="1" x14ac:dyDescent="0.15">
      <c r="A19" t="s">
        <v>90</v>
      </c>
      <c r="B19" s="41">
        <v>330000</v>
      </c>
    </row>
    <row r="21" spans="1:2" ht="15" customHeight="1" x14ac:dyDescent="0.15">
      <c r="A21" s="20" t="s">
        <v>91</v>
      </c>
      <c r="B21" s="21"/>
    </row>
    <row r="22" spans="1:2" ht="12.75" customHeight="1" x14ac:dyDescent="0.15">
      <c r="A22" t="s">
        <v>92</v>
      </c>
      <c r="B22" s="43">
        <v>1.2928081084924601</v>
      </c>
    </row>
    <row r="23" spans="1:2" ht="12.75" customHeight="1" x14ac:dyDescent="0.15">
      <c r="A23" t="s">
        <v>93</v>
      </c>
      <c r="B23" s="43">
        <v>0.16489949375855401</v>
      </c>
    </row>
    <row r="25" spans="1:2" ht="12.75" customHeight="1" x14ac:dyDescent="0.15">
      <c r="A25" s="44" t="s">
        <v>94</v>
      </c>
    </row>
    <row r="26" spans="1:2" ht="12.75" customHeight="1" x14ac:dyDescent="0.15">
      <c r="A26" s="44" t="s">
        <v>95</v>
      </c>
    </row>
    <row r="27" spans="1:2" ht="12.75" customHeight="1" x14ac:dyDescent="0.15">
      <c r="A27" s="44" t="s">
        <v>96</v>
      </c>
    </row>
    <row r="28" spans="1:2" ht="12.75" customHeight="1" x14ac:dyDescent="0.15">
      <c r="A28" s="44" t="s">
        <v>97</v>
      </c>
    </row>
    <row r="30" spans="1:2" ht="13.5" customHeight="1" x14ac:dyDescent="0.15">
      <c r="A30" s="30" t="s">
        <v>98</v>
      </c>
    </row>
    <row r="31" spans="1:2" ht="12.75" customHeight="1" x14ac:dyDescent="0.15">
      <c r="A31" t="s">
        <v>99</v>
      </c>
      <c r="B31" s="45">
        <v>5000</v>
      </c>
    </row>
    <row r="32" spans="1:2" ht="12.75" customHeight="1" x14ac:dyDescent="0.15">
      <c r="A32" t="s">
        <v>100</v>
      </c>
      <c r="B32" s="46">
        <v>0.04</v>
      </c>
    </row>
    <row r="34" spans="1:2" ht="13.5" customHeight="1" x14ac:dyDescent="0.15">
      <c r="A34" s="30" t="s">
        <v>101</v>
      </c>
    </row>
    <row r="35" spans="1:2" ht="12.75" customHeight="1" x14ac:dyDescent="0.15">
      <c r="A35" t="s">
        <v>102</v>
      </c>
      <c r="B35" s="46">
        <v>0.03</v>
      </c>
    </row>
    <row r="36" spans="1:2" ht="12.75" customHeight="1" x14ac:dyDescent="0.15">
      <c r="A36" t="s">
        <v>103</v>
      </c>
      <c r="B36" s="47">
        <v>14</v>
      </c>
    </row>
    <row r="37" spans="1:2" ht="12.75" customHeight="1" x14ac:dyDescent="0.15">
      <c r="A37" t="s">
        <v>104</v>
      </c>
      <c r="B37" s="45">
        <v>33000</v>
      </c>
    </row>
    <row r="38" spans="1:2" ht="12.75" customHeight="1" x14ac:dyDescent="0.15">
      <c r="A38" t="s">
        <v>105</v>
      </c>
      <c r="B38" s="47">
        <v>5</v>
      </c>
    </row>
    <row r="39" spans="1:2" ht="12.75" customHeight="1" x14ac:dyDescent="0.15">
      <c r="A39" t="s">
        <v>106</v>
      </c>
      <c r="B39" s="45">
        <v>1500</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N71"/>
  <sheetViews>
    <sheetView showGridLines="0" zoomScale="160" zoomScaleNormal="160" workbookViewId="0">
      <pane ySplit="2" topLeftCell="A17" activePane="bottomLeft" state="frozen"/>
      <selection pane="bottomLeft" activeCell="B21" sqref="B21:B26"/>
    </sheetView>
  </sheetViews>
  <sheetFormatPr baseColWidth="10" defaultColWidth="8.83203125" defaultRowHeight="13" x14ac:dyDescent="0.15"/>
  <cols>
    <col min="1" max="1" width="46" customWidth="1"/>
    <col min="2" max="2" width="15" customWidth="1"/>
    <col min="3" max="3" width="19.33203125" customWidth="1"/>
    <col min="4" max="4" width="42" customWidth="1"/>
    <col min="5" max="5" width="15" customWidth="1"/>
    <col min="6" max="6" width="41.33203125" customWidth="1"/>
    <col min="7" max="7" width="41.6640625" customWidth="1"/>
    <col min="8" max="8" width="12.5" customWidth="1"/>
    <col min="10" max="10" width="26" customWidth="1"/>
    <col min="11" max="11" width="14" customWidth="1"/>
    <col min="12" max="12" width="11" customWidth="1"/>
    <col min="13" max="13" width="11.6640625" customWidth="1"/>
  </cols>
  <sheetData>
    <row r="1" spans="1:5" ht="12.75" customHeight="1" x14ac:dyDescent="0.15">
      <c r="A1" s="48" t="s">
        <v>107</v>
      </c>
    </row>
    <row r="2" spans="1:5" ht="16.5" customHeight="1" x14ac:dyDescent="0.2">
      <c r="A2" s="318" t="s">
        <v>108</v>
      </c>
      <c r="B2" s="318"/>
      <c r="C2" s="49"/>
      <c r="D2" s="318" t="s">
        <v>109</v>
      </c>
      <c r="E2" s="318"/>
    </row>
    <row r="3" spans="1:5" ht="12.75" customHeight="1" x14ac:dyDescent="0.15">
      <c r="B3" s="50"/>
    </row>
    <row r="4" spans="1:5" ht="15" customHeight="1" x14ac:dyDescent="0.15">
      <c r="A4" s="20" t="s">
        <v>110</v>
      </c>
      <c r="B4" s="50"/>
      <c r="D4" s="20" t="s">
        <v>111</v>
      </c>
    </row>
    <row r="5" spans="1:5" ht="12.75" customHeight="1" x14ac:dyDescent="0.15">
      <c r="A5" s="51" t="s">
        <v>112</v>
      </c>
      <c r="B5" s="52">
        <v>8500</v>
      </c>
      <c r="D5" t="s">
        <v>113</v>
      </c>
      <c r="E5" s="53">
        <v>1800</v>
      </c>
    </row>
    <row r="6" spans="1:5" ht="12.75" customHeight="1" x14ac:dyDescent="0.15">
      <c r="A6" s="54" t="s">
        <v>114</v>
      </c>
      <c r="B6" s="55">
        <v>0</v>
      </c>
      <c r="D6" s="51" t="s">
        <v>115</v>
      </c>
      <c r="E6" s="53">
        <v>950</v>
      </c>
    </row>
    <row r="7" spans="1:5" ht="12.75" customHeight="1" x14ac:dyDescent="0.15">
      <c r="A7" s="54" t="s">
        <v>116</v>
      </c>
      <c r="B7" s="56">
        <v>0</v>
      </c>
      <c r="D7" s="51" t="s">
        <v>117</v>
      </c>
      <c r="E7" s="53">
        <v>1200</v>
      </c>
    </row>
    <row r="8" spans="1:5" ht="12.75" customHeight="1" x14ac:dyDescent="0.15">
      <c r="A8" s="54" t="s">
        <v>118</v>
      </c>
      <c r="B8" s="56">
        <v>0</v>
      </c>
      <c r="E8" s="50"/>
    </row>
    <row r="9" spans="1:5" ht="12.75" customHeight="1" x14ac:dyDescent="0.15">
      <c r="A9" t="s">
        <v>119</v>
      </c>
      <c r="B9" s="53">
        <v>15000</v>
      </c>
      <c r="D9" s="57" t="s">
        <v>120</v>
      </c>
      <c r="E9" s="58">
        <f>SUM(E5:E7)</f>
        <v>3950</v>
      </c>
    </row>
    <row r="10" spans="1:5" ht="12.75" customHeight="1" x14ac:dyDescent="0.15">
      <c r="A10" t="s">
        <v>121</v>
      </c>
      <c r="B10" s="53">
        <v>12000</v>
      </c>
      <c r="E10" s="50"/>
    </row>
    <row r="11" spans="1:5" ht="12.75" customHeight="1" x14ac:dyDescent="0.15">
      <c r="A11" s="54" t="s">
        <v>122</v>
      </c>
      <c r="B11" s="56">
        <v>0</v>
      </c>
      <c r="E11" s="50"/>
    </row>
    <row r="12" spans="1:5" ht="12.75" customHeight="1" x14ac:dyDescent="0.15">
      <c r="A12" s="59" t="s">
        <v>123</v>
      </c>
      <c r="B12" s="60">
        <v>20000</v>
      </c>
      <c r="E12" s="50"/>
    </row>
    <row r="13" spans="1:5" ht="12.75" customHeight="1" x14ac:dyDescent="0.15">
      <c r="A13" t="s">
        <v>124</v>
      </c>
      <c r="B13" s="53">
        <v>6500</v>
      </c>
      <c r="C13" s="50"/>
    </row>
    <row r="14" spans="1:5" ht="12.75" customHeight="1" x14ac:dyDescent="0.15">
      <c r="A14" t="s">
        <v>125</v>
      </c>
      <c r="B14" s="53">
        <v>38000</v>
      </c>
      <c r="C14" s="50"/>
      <c r="D14" s="61"/>
      <c r="E14" s="62"/>
    </row>
    <row r="15" spans="1:5" ht="12.75" customHeight="1" x14ac:dyDescent="0.15">
      <c r="A15" s="54" t="s">
        <v>126</v>
      </c>
      <c r="B15" s="56">
        <v>0</v>
      </c>
      <c r="C15" s="50"/>
      <c r="E15" s="50"/>
    </row>
    <row r="16" spans="1:5" ht="12.75" customHeight="1" x14ac:dyDescent="0.15">
      <c r="A16" t="s">
        <v>127</v>
      </c>
      <c r="B16" s="53">
        <v>28000</v>
      </c>
      <c r="C16" s="50"/>
      <c r="E16" s="50"/>
    </row>
    <row r="17" spans="1:12" ht="12.75" customHeight="1" x14ac:dyDescent="0.15">
      <c r="A17" s="51" t="s">
        <v>128</v>
      </c>
      <c r="B17" s="53">
        <v>9500</v>
      </c>
      <c r="C17" s="50"/>
      <c r="E17" s="50"/>
    </row>
    <row r="18" spans="1:12" ht="12.75" customHeight="1" x14ac:dyDescent="0.15">
      <c r="A18" s="57" t="s">
        <v>120</v>
      </c>
      <c r="B18" s="58">
        <f>SUM(B5:B17)</f>
        <v>137500</v>
      </c>
      <c r="E18" s="50"/>
    </row>
    <row r="19" spans="1:12" ht="15" customHeight="1" x14ac:dyDescent="0.15">
      <c r="B19" s="50"/>
      <c r="D19" s="20" t="s">
        <v>129</v>
      </c>
      <c r="E19" s="50"/>
    </row>
    <row r="20" spans="1:12" ht="12.75" customHeight="1" x14ac:dyDescent="0.15">
      <c r="D20" t="s">
        <v>130</v>
      </c>
      <c r="E20" s="53">
        <v>12000</v>
      </c>
    </row>
    <row r="21" spans="1:12" ht="15" customHeight="1" x14ac:dyDescent="0.15">
      <c r="A21" s="20" t="s">
        <v>131</v>
      </c>
      <c r="B21" s="307"/>
      <c r="D21" t="s">
        <v>132</v>
      </c>
      <c r="E21" s="53">
        <v>0</v>
      </c>
      <c r="H21" s="50"/>
    </row>
    <row r="22" spans="1:12" ht="12.75" customHeight="1" x14ac:dyDescent="0.15">
      <c r="A22" s="63" t="s">
        <v>133</v>
      </c>
      <c r="B22" s="308">
        <f>Insurance!H21</f>
        <v>0</v>
      </c>
      <c r="D22" t="s">
        <v>134</v>
      </c>
      <c r="E22" s="27">
        <f ca="1">Housing!B21</f>
        <v>578266.9656298029</v>
      </c>
    </row>
    <row r="23" spans="1:12" ht="12.75" customHeight="1" x14ac:dyDescent="0.15">
      <c r="A23" s="64" t="s">
        <v>135</v>
      </c>
      <c r="B23" s="309">
        <f>Insurance!H18</f>
        <v>60000</v>
      </c>
      <c r="C23" s="50"/>
      <c r="E23" s="50"/>
      <c r="F23" s="66"/>
    </row>
    <row r="24" spans="1:12" ht="12.75" customHeight="1" x14ac:dyDescent="0.15">
      <c r="A24" s="67" t="s">
        <v>136</v>
      </c>
      <c r="B24" s="309">
        <f>Insurance!H19</f>
        <v>28000</v>
      </c>
      <c r="C24" s="50"/>
      <c r="D24" s="57" t="s">
        <v>120</v>
      </c>
      <c r="E24" s="58">
        <f ca="1">SUM(E20:E22)</f>
        <v>590266.9656298029</v>
      </c>
      <c r="F24" s="66"/>
    </row>
    <row r="25" spans="1:12" ht="25.5" customHeight="1" x14ac:dyDescent="0.15">
      <c r="A25" s="68" t="s">
        <v>137</v>
      </c>
      <c r="B25" s="307"/>
      <c r="C25" s="50"/>
      <c r="D25" s="69" t="s">
        <v>138</v>
      </c>
      <c r="E25" s="70">
        <f>((1+Settings!$B$35)^Settings!$B$36)*Settings!$B$37*Settings!$B$38</f>
        <v>249577.30460109332</v>
      </c>
      <c r="F25" s="66"/>
    </row>
    <row r="26" spans="1:12" ht="25.5" customHeight="1" x14ac:dyDescent="0.15">
      <c r="A26" s="67" t="s">
        <v>139</v>
      </c>
      <c r="B26" s="309">
        <f>Insurance!H15+Insurance!H16</f>
        <v>22000</v>
      </c>
      <c r="C26" s="50"/>
      <c r="D26" s="69" t="s">
        <v>140</v>
      </c>
      <c r="E26" s="70">
        <f>((1+Settings!$B$35)^Settings!$B$36)*Settings!$B$39*12*Settings!$B$38</f>
        <v>136133.07523695999</v>
      </c>
      <c r="F26" s="50"/>
    </row>
    <row r="27" spans="1:12" ht="38.25" customHeight="1" x14ac:dyDescent="0.15">
      <c r="A27" s="67" t="s">
        <v>141</v>
      </c>
      <c r="B27" s="53">
        <v>120000</v>
      </c>
      <c r="C27" s="50"/>
      <c r="E27" s="50"/>
    </row>
    <row r="28" spans="1:12" ht="38.25" customHeight="1" x14ac:dyDescent="0.15">
      <c r="A28" s="67" t="s">
        <v>142</v>
      </c>
      <c r="B28" s="53">
        <v>35000</v>
      </c>
      <c r="C28" s="50"/>
      <c r="E28" s="50"/>
    </row>
    <row r="29" spans="1:12" ht="12.75" customHeight="1" x14ac:dyDescent="0.15">
      <c r="A29" s="67" t="s">
        <v>143</v>
      </c>
      <c r="B29" s="53">
        <v>9000</v>
      </c>
      <c r="C29" s="50"/>
      <c r="E29" s="50"/>
    </row>
    <row r="30" spans="1:12" ht="15" customHeight="1" x14ac:dyDescent="0.2">
      <c r="A30" s="71" t="s">
        <v>144</v>
      </c>
      <c r="B30" s="53">
        <v>18000</v>
      </c>
      <c r="C30" s="72"/>
      <c r="E30" s="50"/>
      <c r="J30" s="73" t="s">
        <v>145</v>
      </c>
    </row>
    <row r="31" spans="1:12" ht="30" customHeight="1" x14ac:dyDescent="0.15">
      <c r="A31" s="63" t="s">
        <v>146</v>
      </c>
      <c r="B31" s="74"/>
      <c r="C31" s="50"/>
      <c r="E31" s="50"/>
      <c r="J31" s="24"/>
      <c r="K31" s="75" t="s">
        <v>147</v>
      </c>
      <c r="L31" s="75" t="s">
        <v>148</v>
      </c>
    </row>
    <row r="32" spans="1:12" ht="20.25" customHeight="1" x14ac:dyDescent="0.2">
      <c r="A32" s="76" t="s">
        <v>149</v>
      </c>
      <c r="B32" s="65">
        <f>Insurance!H20</f>
        <v>25000</v>
      </c>
      <c r="C32" s="50"/>
      <c r="H32" s="50"/>
      <c r="J32" s="77" t="s">
        <v>150</v>
      </c>
      <c r="K32" s="78">
        <f>B18</f>
        <v>137500</v>
      </c>
      <c r="L32" s="79">
        <f t="shared" ref="L32:L44" ca="1" si="0">K32/SUM($K$32:$K$44)</f>
        <v>0.11466957656387845</v>
      </c>
    </row>
    <row r="33" spans="1:14" ht="20.25" customHeight="1" x14ac:dyDescent="0.2">
      <c r="A33" s="80" t="s">
        <v>120</v>
      </c>
      <c r="B33" s="81">
        <f>SUM(B22:B32)</f>
        <v>317000</v>
      </c>
      <c r="D33" s="61"/>
      <c r="E33" s="62"/>
      <c r="H33" s="50"/>
      <c r="J33" s="82" t="str">
        <f>$A$21</f>
        <v>Investments (Cap Protected 2-3%)</v>
      </c>
      <c r="K33" s="83">
        <f>$B$33</f>
        <v>317000</v>
      </c>
      <c r="L33" s="79">
        <f t="shared" ca="1" si="0"/>
        <v>0.26436549651454161</v>
      </c>
    </row>
    <row r="34" spans="1:14" ht="20.25" customHeight="1" x14ac:dyDescent="0.2">
      <c r="B34" s="50"/>
      <c r="D34" s="61"/>
      <c r="E34" s="62"/>
      <c r="H34" s="50"/>
      <c r="J34" s="84" t="str">
        <f>A37</f>
        <v>Crypto</v>
      </c>
      <c r="K34" s="85">
        <f>$B$37</f>
        <v>13252.53196468052</v>
      </c>
      <c r="L34" s="86">
        <f t="shared" ca="1" si="0"/>
        <v>1.1052088936648578E-2</v>
      </c>
    </row>
    <row r="35" spans="1:14" ht="20.25" customHeight="1" x14ac:dyDescent="0.2">
      <c r="A35" s="20" t="s">
        <v>151</v>
      </c>
      <c r="B35" s="87"/>
      <c r="D35" s="50"/>
      <c r="E35" s="62"/>
      <c r="H35" s="50"/>
      <c r="J35" s="84" t="str">
        <f>A40</f>
        <v>Small Cap</v>
      </c>
      <c r="K35" s="85">
        <f>$B$40</f>
        <v>8149.9999999999991</v>
      </c>
      <c r="L35" s="86">
        <f t="shared" ca="1" si="0"/>
        <v>6.7967785381498856E-3</v>
      </c>
    </row>
    <row r="36" spans="1:14" ht="20.25" customHeight="1" x14ac:dyDescent="0.2">
      <c r="A36" s="88" t="s">
        <v>152</v>
      </c>
      <c r="B36" s="53">
        <v>5000</v>
      </c>
      <c r="D36" s="50"/>
      <c r="E36" s="62"/>
      <c r="H36" s="50"/>
      <c r="J36" s="84" t="str">
        <f>A38</f>
        <v>US/HK Growth</v>
      </c>
      <c r="K36" s="85">
        <f>$B$38</f>
        <v>39594.911132508634</v>
      </c>
      <c r="L36" s="86">
        <f t="shared" ca="1" si="0"/>
        <v>3.3020594135630271E-2</v>
      </c>
    </row>
    <row r="37" spans="1:14" ht="20.25" customHeight="1" x14ac:dyDescent="0.2">
      <c r="A37" s="89" t="str">
        <f>Shares!S7</f>
        <v>Crypto</v>
      </c>
      <c r="B37" s="90">
        <f>Shares!T7</f>
        <v>13252.53196468052</v>
      </c>
      <c r="D37" s="50"/>
      <c r="E37" s="62"/>
      <c r="H37" s="50"/>
      <c r="J37" s="84" t="str">
        <f>A39</f>
        <v>Reit/Dividend</v>
      </c>
      <c r="K37" s="85">
        <f>$B$39</f>
        <v>38740</v>
      </c>
      <c r="L37" s="86">
        <f t="shared" ca="1" si="0"/>
        <v>3.2307631971524739E-2</v>
      </c>
      <c r="M37" s="91">
        <f ca="1">SUM(L34:L37)</f>
        <v>8.3177093581953465E-2</v>
      </c>
      <c r="N37" s="35" t="s">
        <v>153</v>
      </c>
    </row>
    <row r="38" spans="1:14" ht="20.25" customHeight="1" x14ac:dyDescent="0.2">
      <c r="A38" s="88" t="str">
        <f>Shares!S3</f>
        <v>US/HK Growth</v>
      </c>
      <c r="B38" s="92">
        <f>Shares!T3</f>
        <v>39594.911132508634</v>
      </c>
      <c r="E38" s="62"/>
      <c r="H38" s="50"/>
      <c r="J38" s="93" t="s">
        <v>154</v>
      </c>
      <c r="K38" s="94">
        <f>$B$46</f>
        <v>40000</v>
      </c>
      <c r="L38" s="79">
        <f t="shared" ca="1" si="0"/>
        <v>3.3358422273128276E-2</v>
      </c>
    </row>
    <row r="39" spans="1:14" ht="20.25" customHeight="1" x14ac:dyDescent="0.2">
      <c r="A39" s="88" t="str">
        <f>Shares!S4</f>
        <v>Reit/Dividend</v>
      </c>
      <c r="B39" s="92">
        <f>Shares!T4</f>
        <v>38740</v>
      </c>
      <c r="E39" s="62"/>
      <c r="H39" s="50"/>
      <c r="J39" s="95" t="s">
        <v>155</v>
      </c>
      <c r="K39" s="96">
        <f>B48</f>
        <v>78127</v>
      </c>
      <c r="L39" s="79">
        <f t="shared" ca="1" si="0"/>
        <v>6.5154836423317319E-2</v>
      </c>
    </row>
    <row r="40" spans="1:14" ht="20.25" customHeight="1" x14ac:dyDescent="0.2">
      <c r="A40" s="88" t="str">
        <f>Shares!S5</f>
        <v>Small Cap</v>
      </c>
      <c r="B40" s="92">
        <f>Shares!T5</f>
        <v>8149.9999999999991</v>
      </c>
      <c r="E40" s="62"/>
      <c r="H40" s="50"/>
      <c r="J40" s="95" t="str">
        <f>A49</f>
        <v>Commodities</v>
      </c>
      <c r="K40" s="96">
        <f>B49</f>
        <v>0</v>
      </c>
      <c r="L40" s="79">
        <f t="shared" ca="1" si="0"/>
        <v>0</v>
      </c>
    </row>
    <row r="41" spans="1:14" ht="20.25" customHeight="1" x14ac:dyDescent="0.2">
      <c r="A41" s="97" t="s">
        <v>120</v>
      </c>
      <c r="B41" s="98">
        <f>SUM(B36:B40)</f>
        <v>104737.44309718916</v>
      </c>
      <c r="E41" s="62"/>
      <c r="J41" s="99" t="str">
        <f>$A$53</f>
        <v>CPF OA (2.5%)</v>
      </c>
      <c r="K41" s="100">
        <f>$B$53</f>
        <v>95000</v>
      </c>
      <c r="L41" s="79">
        <f t="shared" ca="1" si="0"/>
        <v>7.9226252898679655E-2</v>
      </c>
    </row>
    <row r="42" spans="1:14" ht="20.25" customHeight="1" x14ac:dyDescent="0.2">
      <c r="A42" s="51"/>
      <c r="B42" s="50"/>
      <c r="E42" s="62"/>
      <c r="J42" s="99" t="s">
        <v>156</v>
      </c>
      <c r="K42" s="100">
        <f>$B54+$B55</f>
        <v>180000</v>
      </c>
      <c r="L42" s="79">
        <f t="shared" ca="1" si="0"/>
        <v>0.15011290022907725</v>
      </c>
    </row>
    <row r="43" spans="1:14" ht="20.25" customHeight="1" x14ac:dyDescent="0.2">
      <c r="A43" s="20" t="s">
        <v>157</v>
      </c>
      <c r="B43" s="87"/>
      <c r="E43" s="62"/>
      <c r="J43" s="101" t="str">
        <f>$A$59</f>
        <v>Real Properties</v>
      </c>
      <c r="K43" s="102">
        <f ca="1">$B$60-E22</f>
        <v>246733.03437019722</v>
      </c>
      <c r="L43" s="79">
        <f t="shared" ca="1" si="0"/>
        <v>0.2057656187312828</v>
      </c>
      <c r="M43" s="103"/>
    </row>
    <row r="44" spans="1:14" ht="20.25" customHeight="1" x14ac:dyDescent="0.2">
      <c r="A44" s="104" t="s">
        <v>158</v>
      </c>
      <c r="B44" s="53">
        <v>25000</v>
      </c>
      <c r="E44" s="62"/>
      <c r="J44" s="105" t="str">
        <f>$A$36</f>
        <v>Personal Loan to Friend</v>
      </c>
      <c r="K44" s="106">
        <f>$B$36</f>
        <v>5000</v>
      </c>
      <c r="L44" s="107">
        <f t="shared" ca="1" si="0"/>
        <v>4.1698027841410345E-3</v>
      </c>
    </row>
    <row r="45" spans="1:14" ht="20.25" customHeight="1" x14ac:dyDescent="0.15">
      <c r="A45" s="104" t="s">
        <v>159</v>
      </c>
      <c r="B45" s="53">
        <v>15000</v>
      </c>
      <c r="E45" s="62"/>
      <c r="J45" s="108" t="s">
        <v>120</v>
      </c>
      <c r="K45" s="109">
        <f ca="1">SUM(K32:K44)</f>
        <v>1199097.4774673865</v>
      </c>
      <c r="L45" s="110">
        <f ca="1">SUM(L32:L44)</f>
        <v>0.99999999999999978</v>
      </c>
    </row>
    <row r="46" spans="1:14" ht="20.25" customHeight="1" x14ac:dyDescent="0.2">
      <c r="A46" s="97" t="s">
        <v>120</v>
      </c>
      <c r="B46" s="98">
        <f>SUM(B44:B45)</f>
        <v>40000</v>
      </c>
      <c r="D46" s="62"/>
      <c r="E46" s="62"/>
      <c r="J46" s="105"/>
      <c r="K46" s="111"/>
    </row>
    <row r="47" spans="1:14" ht="28.5" customHeight="1" x14ac:dyDescent="0.2">
      <c r="A47" s="61"/>
      <c r="B47" s="62"/>
      <c r="D47" s="61"/>
      <c r="E47" s="62"/>
      <c r="J47" s="105"/>
      <c r="K47" s="111"/>
    </row>
    <row r="48" spans="1:14" ht="20.25" customHeight="1" x14ac:dyDescent="0.2">
      <c r="A48" s="20" t="s">
        <v>160</v>
      </c>
      <c r="B48" s="112">
        <f>Shares!T8</f>
        <v>78127</v>
      </c>
      <c r="D48" s="61"/>
      <c r="E48" s="62"/>
      <c r="J48" s="105"/>
      <c r="K48" s="111"/>
    </row>
    <row r="49" spans="1:11" ht="20.25" customHeight="1" x14ac:dyDescent="0.2">
      <c r="A49" s="113" t="str">
        <f>Shares!S6</f>
        <v>Commodities</v>
      </c>
      <c r="B49" s="112">
        <f>Shares!T6</f>
        <v>0</v>
      </c>
      <c r="D49" s="61"/>
      <c r="E49" s="62"/>
      <c r="J49" s="105"/>
      <c r="K49" s="111"/>
    </row>
    <row r="50" spans="1:11" ht="20.25" customHeight="1" x14ac:dyDescent="0.2">
      <c r="A50" s="114" t="s">
        <v>120</v>
      </c>
      <c r="B50" s="115">
        <f>SUM(B48:B49)</f>
        <v>78127</v>
      </c>
      <c r="D50" s="61"/>
      <c r="E50" s="62"/>
      <c r="J50" s="105"/>
      <c r="K50" s="111"/>
    </row>
    <row r="51" spans="1:11" ht="20.25" customHeight="1" x14ac:dyDescent="0.2">
      <c r="B51" s="50"/>
      <c r="D51" s="61"/>
      <c r="E51" s="62"/>
      <c r="J51" s="105"/>
      <c r="K51" s="111"/>
    </row>
    <row r="52" spans="1:11" ht="15" customHeight="1" x14ac:dyDescent="0.15">
      <c r="A52" s="20" t="s">
        <v>161</v>
      </c>
      <c r="B52" s="50"/>
      <c r="C52" s="50"/>
      <c r="D52" s="61"/>
      <c r="E52" s="62"/>
      <c r="J52" s="50"/>
    </row>
    <row r="53" spans="1:11" ht="12.75" customHeight="1" x14ac:dyDescent="0.15">
      <c r="A53" s="116" t="s">
        <v>162</v>
      </c>
      <c r="B53" s="117">
        <v>95000</v>
      </c>
      <c r="C53" s="50"/>
      <c r="D53" s="61"/>
      <c r="E53" s="62"/>
      <c r="J53" s="50"/>
    </row>
    <row r="54" spans="1:11" ht="12.75" customHeight="1" x14ac:dyDescent="0.15">
      <c r="A54" s="116" t="s">
        <v>163</v>
      </c>
      <c r="B54" s="117">
        <v>130000</v>
      </c>
      <c r="C54" s="50"/>
      <c r="E54" s="50"/>
    </row>
    <row r="55" spans="1:11" ht="12.75" customHeight="1" x14ac:dyDescent="0.15">
      <c r="A55" s="116" t="s">
        <v>164</v>
      </c>
      <c r="B55" s="117">
        <v>50000</v>
      </c>
      <c r="C55" s="103"/>
      <c r="E55" s="50"/>
    </row>
    <row r="56" spans="1:11" ht="12.75" customHeight="1" x14ac:dyDescent="0.15">
      <c r="A56" s="116" t="s">
        <v>165</v>
      </c>
      <c r="B56" s="117">
        <v>0</v>
      </c>
      <c r="E56" s="50"/>
    </row>
    <row r="57" spans="1:11" ht="12.75" customHeight="1" x14ac:dyDescent="0.15">
      <c r="A57" s="57" t="s">
        <v>120</v>
      </c>
      <c r="B57" s="58">
        <f>SUM(B53:B56)</f>
        <v>275000</v>
      </c>
      <c r="E57" s="50"/>
    </row>
    <row r="58" spans="1:11" ht="12.75" customHeight="1" x14ac:dyDescent="0.15">
      <c r="A58" s="116"/>
      <c r="B58" s="118"/>
      <c r="E58" s="50"/>
    </row>
    <row r="59" spans="1:11" ht="15" customHeight="1" x14ac:dyDescent="0.15">
      <c r="A59" s="20" t="s">
        <v>166</v>
      </c>
      <c r="B59" s="50"/>
      <c r="E59" s="50"/>
    </row>
    <row r="60" spans="1:11" ht="12.75" customHeight="1" x14ac:dyDescent="0.15">
      <c r="A60" t="s">
        <v>167</v>
      </c>
      <c r="B60" s="27">
        <f>Housing!B20</f>
        <v>825000.00000000012</v>
      </c>
      <c r="E60" s="50"/>
    </row>
    <row r="61" spans="1:11" ht="12.75" customHeight="1" x14ac:dyDescent="0.15">
      <c r="B61" s="50"/>
      <c r="E61" s="50"/>
    </row>
    <row r="62" spans="1:11" ht="15" customHeight="1" x14ac:dyDescent="0.15">
      <c r="A62" s="20" t="s">
        <v>168</v>
      </c>
      <c r="B62" s="50"/>
      <c r="E62" s="50"/>
    </row>
    <row r="63" spans="1:11" ht="12.75" customHeight="1" x14ac:dyDescent="0.15">
      <c r="A63" t="s">
        <v>169</v>
      </c>
      <c r="B63" s="53">
        <v>45000</v>
      </c>
      <c r="E63" s="50"/>
    </row>
    <row r="64" spans="1:11" ht="12.75" customHeight="1" x14ac:dyDescent="0.15">
      <c r="E64" s="50"/>
    </row>
    <row r="65" spans="1:7" ht="12.75" customHeight="1" x14ac:dyDescent="0.15">
      <c r="E65" s="50"/>
    </row>
    <row r="66" spans="1:7" ht="12.75" customHeight="1" x14ac:dyDescent="0.15">
      <c r="E66" s="50"/>
    </row>
    <row r="67" spans="1:7" ht="12.75" customHeight="1" x14ac:dyDescent="0.15">
      <c r="A67" s="57" t="s">
        <v>48</v>
      </c>
      <c r="B67" s="58">
        <f>B18+B33+B46+B57+B63+B50+B41+B60</f>
        <v>1822364.4430971893</v>
      </c>
      <c r="D67" s="57" t="s">
        <v>49</v>
      </c>
      <c r="E67" s="58">
        <f ca="1">E9+E24</f>
        <v>594216.9656298029</v>
      </c>
    </row>
    <row r="68" spans="1:7" ht="12.75" customHeight="1" x14ac:dyDescent="0.2">
      <c r="A68" s="57" t="s">
        <v>170</v>
      </c>
      <c r="B68" s="58">
        <f>B18+B33+B46+B50+B57+B41</f>
        <v>952364.44309718919</v>
      </c>
      <c r="D68" s="119" t="s">
        <v>44</v>
      </c>
      <c r="E68" s="120">
        <f ca="1">B67-E67</f>
        <v>1228147.4774673865</v>
      </c>
      <c r="F68" s="121">
        <f ca="1">E68-E25-E26</f>
        <v>842437.09762933326</v>
      </c>
      <c r="G68" s="35" t="s">
        <v>171</v>
      </c>
    </row>
    <row r="69" spans="1:7" ht="12.75" customHeight="1" x14ac:dyDescent="0.15">
      <c r="A69" s="122" t="s">
        <v>172</v>
      </c>
      <c r="B69" s="123">
        <f>B18</f>
        <v>137500</v>
      </c>
      <c r="D69" s="61" t="s">
        <v>173</v>
      </c>
      <c r="E69" s="58">
        <f ca="1">0.03*E68</f>
        <v>36844.424324021595</v>
      </c>
      <c r="F69" s="124">
        <f ca="1">0.03*F68</f>
        <v>25273.112928879997</v>
      </c>
    </row>
    <row r="70" spans="1:7" ht="12.75" customHeight="1" x14ac:dyDescent="0.15">
      <c r="D70" s="61" t="s">
        <v>174</v>
      </c>
      <c r="E70" s="58">
        <f ca="1">E69/12</f>
        <v>3070.3686936684662</v>
      </c>
      <c r="F70" s="124">
        <f ca="1">F69/12</f>
        <v>2106.0927440733331</v>
      </c>
    </row>
    <row r="71" spans="1:7" ht="12.75" customHeight="1" x14ac:dyDescent="0.15">
      <c r="E71" s="50"/>
    </row>
  </sheetData>
  <mergeCells count="2">
    <mergeCell ref="A2:B2"/>
    <mergeCell ref="D2:E2"/>
  </mergeCells>
  <conditionalFormatting sqref="L32:L42">
    <cfRule type="dataBar" priority="2">
      <dataBar>
        <cfvo type="num" val="0"/>
        <cfvo type="num" val="1"/>
        <color rgb="FF638EC6"/>
      </dataBar>
      <extLst>
        <ext xmlns:x14="http://schemas.microsoft.com/office/spreadsheetml/2009/9/main" uri="{B025F937-C7B1-47D3-B67F-A62EFF666E3E}">
          <x14:id>{C6D58088-F6DF-4F16-B6B8-B6E7F0739E94}</x14:id>
        </ext>
      </extLst>
    </cfRule>
  </conditionalFormatting>
  <pageMargins left="0.75" right="0.75" top="1" bottom="1" header="0.511811023622047" footer="0.511811023622047"/>
  <pageSetup scale="96" orientation="portrait" horizontalDpi="300" verticalDpi="300"/>
  <legacyDrawing r:id="rId1"/>
  <extLst>
    <ext xmlns:x14="http://schemas.microsoft.com/office/spreadsheetml/2009/9/main" uri="{78C0D931-6437-407d-A8EE-F0AAD7539E65}">
      <x14:conditionalFormattings>
        <x14:conditionalFormatting xmlns:xm="http://schemas.microsoft.com/office/excel/2006/main">
          <x14:cfRule type="dataBar" id="{C6D58088-F6DF-4F16-B6B8-B6E7F0739E94}">
            <x14:dataBar axisPosition="none">
              <x14:cfvo type="num">
                <xm:f>0</xm:f>
              </x14:cfvo>
              <x14:cfvo type="num">
                <xm:f>1</xm:f>
              </x14:cfvo>
              <x14:negativeFillColor rgb="FF638EC6"/>
            </x14:dataBar>
          </x14:cfRule>
          <xm:sqref>L32:L42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AD47"/>
  </sheetPr>
  <dimension ref="A1:H60"/>
  <sheetViews>
    <sheetView zoomScaleNormal="100" workbookViewId="0">
      <pane ySplit="12" topLeftCell="A13" activePane="bottomLeft" state="frozen"/>
      <selection pane="bottomLeft"/>
    </sheetView>
  </sheetViews>
  <sheetFormatPr baseColWidth="10" defaultColWidth="8.6640625" defaultRowHeight="13" x14ac:dyDescent="0.15"/>
  <cols>
    <col min="1" max="1" width="12" customWidth="1"/>
    <col min="2" max="2" width="16" customWidth="1"/>
    <col min="3" max="3" width="14" customWidth="1"/>
    <col min="4" max="4" width="16" customWidth="1"/>
    <col min="5" max="5" width="14" customWidth="1"/>
    <col min="6" max="7" width="12" customWidth="1"/>
    <col min="8" max="8" width="36" customWidth="1"/>
  </cols>
  <sheetData>
    <row r="1" spans="1:8" ht="15" customHeight="1" x14ac:dyDescent="0.2">
      <c r="A1" s="73" t="s">
        <v>175</v>
      </c>
    </row>
    <row r="2" spans="1:8" ht="15" customHeight="1" x14ac:dyDescent="0.15">
      <c r="A2" s="35" t="s">
        <v>176</v>
      </c>
    </row>
    <row r="4" spans="1:8" ht="15" customHeight="1" x14ac:dyDescent="0.15">
      <c r="A4" s="30" t="s">
        <v>177</v>
      </c>
    </row>
    <row r="5" spans="1:8" ht="15" customHeight="1" x14ac:dyDescent="0.15">
      <c r="A5" t="s">
        <v>178</v>
      </c>
      <c r="B5" s="125">
        <f ca="1">IFERROR(AVERAGEIFS($B$13:$B$60,$A$13:$A$60,"&gt;"&amp;EDATE(TODAY(),-12)),"")</f>
        <v>8000</v>
      </c>
    </row>
    <row r="6" spans="1:8" ht="15" customHeight="1" x14ac:dyDescent="0.15">
      <c r="A6" t="s">
        <v>179</v>
      </c>
      <c r="B6" s="125">
        <f ca="1">IFERROR(AVERAGEIFS($E$13:$E$60,$A$13:$A$60,"&gt;"&amp;EDATE(TODAY(),-12)),"")</f>
        <v>5000</v>
      </c>
      <c r="C6" s="35" t="str">
        <f>"plan (Settings): "&amp;TEXT(Settings!$B$31,"$#,##0")</f>
        <v>plan (Settings): $5,000</v>
      </c>
    </row>
    <row r="7" spans="1:8" ht="15" customHeight="1" x14ac:dyDescent="0.15">
      <c r="A7" t="s">
        <v>180</v>
      </c>
      <c r="B7" s="110">
        <f ca="1">IFERROR(1-B6/B5,"")</f>
        <v>0.375</v>
      </c>
    </row>
    <row r="8" spans="1:8" ht="15" customHeight="1" x14ac:dyDescent="0.15">
      <c r="A8" t="s">
        <v>181</v>
      </c>
      <c r="B8" s="125">
        <f ca="1">IFERROR((B5-B6)*12,"")</f>
        <v>36000</v>
      </c>
      <c r="C8" s="35" t="str">
        <f>"plan (Settings): "&amp;TEXT(Settings!$B$8,"$#,##0")</f>
        <v>plan (Settings): $30,000</v>
      </c>
    </row>
    <row r="10" spans="1:8" ht="15" customHeight="1" x14ac:dyDescent="0.15">
      <c r="A10" s="35" t="s">
        <v>182</v>
      </c>
    </row>
    <row r="12" spans="1:8" ht="15" customHeight="1" x14ac:dyDescent="0.15">
      <c r="A12" s="108" t="s">
        <v>183</v>
      </c>
      <c r="B12" s="108" t="s">
        <v>184</v>
      </c>
      <c r="C12" s="108" t="s">
        <v>185</v>
      </c>
      <c r="D12" s="108" t="s">
        <v>186</v>
      </c>
      <c r="E12" s="108" t="s">
        <v>187</v>
      </c>
      <c r="F12" s="108" t="s">
        <v>188</v>
      </c>
      <c r="G12" s="108" t="s">
        <v>189</v>
      </c>
      <c r="H12" s="108" t="s">
        <v>190</v>
      </c>
    </row>
    <row r="13" spans="1:8" ht="15" customHeight="1" x14ac:dyDescent="0.15">
      <c r="A13" s="126">
        <v>46174</v>
      </c>
      <c r="B13" s="45">
        <v>8000</v>
      </c>
      <c r="C13" s="45">
        <v>3500</v>
      </c>
      <c r="D13" s="45">
        <v>1500</v>
      </c>
      <c r="E13" s="27">
        <f t="shared" ref="E13:E60" si="0">IF($A13="","",$C13+$D13)</f>
        <v>5000</v>
      </c>
      <c r="F13" s="27">
        <f t="shared" ref="F13:F60" si="1">IF($A13="","",$B13-$E13)</f>
        <v>3000</v>
      </c>
      <c r="G13" s="107">
        <f t="shared" ref="G13:G60" si="2">IF(OR($A13="",$B13="",$B13=0),"",$F13/$B13)</f>
        <v>0.375</v>
      </c>
      <c r="H13" t="s">
        <v>191</v>
      </c>
    </row>
    <row r="14" spans="1:8" ht="15" customHeight="1" x14ac:dyDescent="0.15">
      <c r="A14" s="126"/>
      <c r="B14" s="45"/>
      <c r="C14" s="45"/>
      <c r="D14" s="45"/>
      <c r="E14" s="27" t="str">
        <f t="shared" si="0"/>
        <v/>
      </c>
      <c r="F14" s="27" t="str">
        <f t="shared" si="1"/>
        <v/>
      </c>
      <c r="G14" s="107" t="str">
        <f t="shared" si="2"/>
        <v/>
      </c>
    </row>
    <row r="15" spans="1:8" ht="15" customHeight="1" x14ac:dyDescent="0.15">
      <c r="A15" s="126"/>
      <c r="B15" s="45"/>
      <c r="C15" s="45"/>
      <c r="D15" s="45"/>
      <c r="E15" s="27" t="str">
        <f t="shared" si="0"/>
        <v/>
      </c>
      <c r="F15" s="27" t="str">
        <f t="shared" si="1"/>
        <v/>
      </c>
      <c r="G15" s="107" t="str">
        <f t="shared" si="2"/>
        <v/>
      </c>
    </row>
    <row r="16" spans="1:8" ht="15" customHeight="1" x14ac:dyDescent="0.15">
      <c r="A16" s="126"/>
      <c r="B16" s="45"/>
      <c r="C16" s="45"/>
      <c r="D16" s="45"/>
      <c r="E16" s="27" t="str">
        <f t="shared" si="0"/>
        <v/>
      </c>
      <c r="F16" s="27" t="str">
        <f t="shared" si="1"/>
        <v/>
      </c>
      <c r="G16" s="107" t="str">
        <f t="shared" si="2"/>
        <v/>
      </c>
    </row>
    <row r="17" spans="1:7" ht="15" customHeight="1" x14ac:dyDescent="0.15">
      <c r="A17" s="126"/>
      <c r="B17" s="45"/>
      <c r="C17" s="45"/>
      <c r="D17" s="45"/>
      <c r="E17" s="27" t="str">
        <f t="shared" si="0"/>
        <v/>
      </c>
      <c r="F17" s="27" t="str">
        <f t="shared" si="1"/>
        <v/>
      </c>
      <c r="G17" s="107" t="str">
        <f t="shared" si="2"/>
        <v/>
      </c>
    </row>
    <row r="18" spans="1:7" ht="15" customHeight="1" x14ac:dyDescent="0.15">
      <c r="A18" s="126"/>
      <c r="B18" s="45"/>
      <c r="C18" s="45"/>
      <c r="D18" s="45"/>
      <c r="E18" s="27" t="str">
        <f t="shared" si="0"/>
        <v/>
      </c>
      <c r="F18" s="27" t="str">
        <f t="shared" si="1"/>
        <v/>
      </c>
      <c r="G18" s="107" t="str">
        <f t="shared" si="2"/>
        <v/>
      </c>
    </row>
    <row r="19" spans="1:7" ht="15" customHeight="1" x14ac:dyDescent="0.15">
      <c r="A19" s="126"/>
      <c r="B19" s="45"/>
      <c r="C19" s="45"/>
      <c r="D19" s="45"/>
      <c r="E19" s="27" t="str">
        <f t="shared" si="0"/>
        <v/>
      </c>
      <c r="F19" s="27" t="str">
        <f t="shared" si="1"/>
        <v/>
      </c>
      <c r="G19" s="107" t="str">
        <f t="shared" si="2"/>
        <v/>
      </c>
    </row>
    <row r="20" spans="1:7" ht="15" customHeight="1" x14ac:dyDescent="0.15">
      <c r="A20" s="126"/>
      <c r="B20" s="45"/>
      <c r="C20" s="45"/>
      <c r="D20" s="45"/>
      <c r="E20" s="27" t="str">
        <f t="shared" si="0"/>
        <v/>
      </c>
      <c r="F20" s="27" t="str">
        <f t="shared" si="1"/>
        <v/>
      </c>
      <c r="G20" s="107" t="str">
        <f t="shared" si="2"/>
        <v/>
      </c>
    </row>
    <row r="21" spans="1:7" ht="15" customHeight="1" x14ac:dyDescent="0.15">
      <c r="A21" s="126"/>
      <c r="B21" s="45"/>
      <c r="C21" s="45"/>
      <c r="D21" s="45"/>
      <c r="E21" s="27" t="str">
        <f t="shared" si="0"/>
        <v/>
      </c>
      <c r="F21" s="27" t="str">
        <f t="shared" si="1"/>
        <v/>
      </c>
      <c r="G21" s="107" t="str">
        <f t="shared" si="2"/>
        <v/>
      </c>
    </row>
    <row r="22" spans="1:7" ht="15" customHeight="1" x14ac:dyDescent="0.15">
      <c r="A22" s="126"/>
      <c r="B22" s="45"/>
      <c r="C22" s="45"/>
      <c r="D22" s="45"/>
      <c r="E22" s="27" t="str">
        <f t="shared" si="0"/>
        <v/>
      </c>
      <c r="F22" s="27" t="str">
        <f t="shared" si="1"/>
        <v/>
      </c>
      <c r="G22" s="107" t="str">
        <f t="shared" si="2"/>
        <v/>
      </c>
    </row>
    <row r="23" spans="1:7" ht="15" customHeight="1" x14ac:dyDescent="0.15">
      <c r="A23" s="126"/>
      <c r="B23" s="45"/>
      <c r="C23" s="45"/>
      <c r="D23" s="45"/>
      <c r="E23" s="27" t="str">
        <f t="shared" si="0"/>
        <v/>
      </c>
      <c r="F23" s="27" t="str">
        <f t="shared" si="1"/>
        <v/>
      </c>
      <c r="G23" s="107" t="str">
        <f t="shared" si="2"/>
        <v/>
      </c>
    </row>
    <row r="24" spans="1:7" ht="15" customHeight="1" x14ac:dyDescent="0.15">
      <c r="A24" s="126"/>
      <c r="B24" s="45"/>
      <c r="C24" s="45"/>
      <c r="D24" s="45"/>
      <c r="E24" s="27" t="str">
        <f t="shared" si="0"/>
        <v/>
      </c>
      <c r="F24" s="27" t="str">
        <f t="shared" si="1"/>
        <v/>
      </c>
      <c r="G24" s="107" t="str">
        <f t="shared" si="2"/>
        <v/>
      </c>
    </row>
    <row r="25" spans="1:7" ht="15" customHeight="1" x14ac:dyDescent="0.15">
      <c r="A25" s="126"/>
      <c r="B25" s="45"/>
      <c r="C25" s="45"/>
      <c r="D25" s="45"/>
      <c r="E25" s="27" t="str">
        <f t="shared" si="0"/>
        <v/>
      </c>
      <c r="F25" s="27" t="str">
        <f t="shared" si="1"/>
        <v/>
      </c>
      <c r="G25" s="107" t="str">
        <f t="shared" si="2"/>
        <v/>
      </c>
    </row>
    <row r="26" spans="1:7" ht="15" customHeight="1" x14ac:dyDescent="0.15">
      <c r="A26" s="126"/>
      <c r="B26" s="45"/>
      <c r="C26" s="45"/>
      <c r="D26" s="45"/>
      <c r="E26" s="27" t="str">
        <f t="shared" si="0"/>
        <v/>
      </c>
      <c r="F26" s="27" t="str">
        <f t="shared" si="1"/>
        <v/>
      </c>
      <c r="G26" s="107" t="str">
        <f t="shared" si="2"/>
        <v/>
      </c>
    </row>
    <row r="27" spans="1:7" ht="15" customHeight="1" x14ac:dyDescent="0.15">
      <c r="A27" s="126"/>
      <c r="B27" s="45"/>
      <c r="C27" s="45"/>
      <c r="D27" s="45"/>
      <c r="E27" s="27" t="str">
        <f t="shared" si="0"/>
        <v/>
      </c>
      <c r="F27" s="27" t="str">
        <f t="shared" si="1"/>
        <v/>
      </c>
      <c r="G27" s="107" t="str">
        <f t="shared" si="2"/>
        <v/>
      </c>
    </row>
    <row r="28" spans="1:7" ht="15" customHeight="1" x14ac:dyDescent="0.15">
      <c r="A28" s="126"/>
      <c r="B28" s="45"/>
      <c r="C28" s="45"/>
      <c r="D28" s="45"/>
      <c r="E28" s="27" t="str">
        <f t="shared" si="0"/>
        <v/>
      </c>
      <c r="F28" s="27" t="str">
        <f t="shared" si="1"/>
        <v/>
      </c>
      <c r="G28" s="107" t="str">
        <f t="shared" si="2"/>
        <v/>
      </c>
    </row>
    <row r="29" spans="1:7" ht="15" customHeight="1" x14ac:dyDescent="0.15">
      <c r="A29" s="126"/>
      <c r="B29" s="45"/>
      <c r="C29" s="45"/>
      <c r="D29" s="45"/>
      <c r="E29" s="27" t="str">
        <f t="shared" si="0"/>
        <v/>
      </c>
      <c r="F29" s="27" t="str">
        <f t="shared" si="1"/>
        <v/>
      </c>
      <c r="G29" s="107" t="str">
        <f t="shared" si="2"/>
        <v/>
      </c>
    </row>
    <row r="30" spans="1:7" ht="15" customHeight="1" x14ac:dyDescent="0.15">
      <c r="A30" s="126"/>
      <c r="B30" s="45"/>
      <c r="C30" s="45"/>
      <c r="D30" s="45"/>
      <c r="E30" s="27" t="str">
        <f t="shared" si="0"/>
        <v/>
      </c>
      <c r="F30" s="27" t="str">
        <f t="shared" si="1"/>
        <v/>
      </c>
      <c r="G30" s="107" t="str">
        <f t="shared" si="2"/>
        <v/>
      </c>
    </row>
    <row r="31" spans="1:7" ht="15" customHeight="1" x14ac:dyDescent="0.15">
      <c r="A31" s="126"/>
      <c r="B31" s="45"/>
      <c r="C31" s="45"/>
      <c r="D31" s="45"/>
      <c r="E31" s="27" t="str">
        <f t="shared" si="0"/>
        <v/>
      </c>
      <c r="F31" s="27" t="str">
        <f t="shared" si="1"/>
        <v/>
      </c>
      <c r="G31" s="107" t="str">
        <f t="shared" si="2"/>
        <v/>
      </c>
    </row>
    <row r="32" spans="1:7" ht="15" customHeight="1" x14ac:dyDescent="0.15">
      <c r="A32" s="126"/>
      <c r="B32" s="45"/>
      <c r="C32" s="45"/>
      <c r="D32" s="45"/>
      <c r="E32" s="27" t="str">
        <f t="shared" si="0"/>
        <v/>
      </c>
      <c r="F32" s="27" t="str">
        <f t="shared" si="1"/>
        <v/>
      </c>
      <c r="G32" s="107" t="str">
        <f t="shared" si="2"/>
        <v/>
      </c>
    </row>
    <row r="33" spans="1:7" ht="15" customHeight="1" x14ac:dyDescent="0.15">
      <c r="A33" s="126"/>
      <c r="B33" s="45"/>
      <c r="C33" s="45"/>
      <c r="D33" s="45"/>
      <c r="E33" s="27" t="str">
        <f t="shared" si="0"/>
        <v/>
      </c>
      <c r="F33" s="27" t="str">
        <f t="shared" si="1"/>
        <v/>
      </c>
      <c r="G33" s="107" t="str">
        <f t="shared" si="2"/>
        <v/>
      </c>
    </row>
    <row r="34" spans="1:7" ht="15" customHeight="1" x14ac:dyDescent="0.15">
      <c r="A34" s="126"/>
      <c r="B34" s="45"/>
      <c r="C34" s="45"/>
      <c r="D34" s="45"/>
      <c r="E34" s="27" t="str">
        <f t="shared" si="0"/>
        <v/>
      </c>
      <c r="F34" s="27" t="str">
        <f t="shared" si="1"/>
        <v/>
      </c>
      <c r="G34" s="107" t="str">
        <f t="shared" si="2"/>
        <v/>
      </c>
    </row>
    <row r="35" spans="1:7" ht="15" customHeight="1" x14ac:dyDescent="0.15">
      <c r="A35" s="126"/>
      <c r="B35" s="45"/>
      <c r="C35" s="45"/>
      <c r="D35" s="45"/>
      <c r="E35" s="27" t="str">
        <f t="shared" si="0"/>
        <v/>
      </c>
      <c r="F35" s="27" t="str">
        <f t="shared" si="1"/>
        <v/>
      </c>
      <c r="G35" s="107" t="str">
        <f t="shared" si="2"/>
        <v/>
      </c>
    </row>
    <row r="36" spans="1:7" ht="15" customHeight="1" x14ac:dyDescent="0.15">
      <c r="A36" s="126"/>
      <c r="B36" s="45"/>
      <c r="C36" s="45"/>
      <c r="D36" s="45"/>
      <c r="E36" s="27" t="str">
        <f t="shared" si="0"/>
        <v/>
      </c>
      <c r="F36" s="27" t="str">
        <f t="shared" si="1"/>
        <v/>
      </c>
      <c r="G36" s="107" t="str">
        <f t="shared" si="2"/>
        <v/>
      </c>
    </row>
    <row r="37" spans="1:7" ht="15" customHeight="1" x14ac:dyDescent="0.15">
      <c r="A37" s="126"/>
      <c r="B37" s="45"/>
      <c r="C37" s="45"/>
      <c r="D37" s="45"/>
      <c r="E37" s="27" t="str">
        <f t="shared" si="0"/>
        <v/>
      </c>
      <c r="F37" s="27" t="str">
        <f t="shared" si="1"/>
        <v/>
      </c>
      <c r="G37" s="107" t="str">
        <f t="shared" si="2"/>
        <v/>
      </c>
    </row>
    <row r="38" spans="1:7" ht="15" customHeight="1" x14ac:dyDescent="0.15">
      <c r="A38" s="126"/>
      <c r="B38" s="45"/>
      <c r="C38" s="45"/>
      <c r="D38" s="45"/>
      <c r="E38" s="27" t="str">
        <f t="shared" si="0"/>
        <v/>
      </c>
      <c r="F38" s="27" t="str">
        <f t="shared" si="1"/>
        <v/>
      </c>
      <c r="G38" s="107" t="str">
        <f t="shared" si="2"/>
        <v/>
      </c>
    </row>
    <row r="39" spans="1:7" ht="15" customHeight="1" x14ac:dyDescent="0.15">
      <c r="A39" s="126"/>
      <c r="B39" s="45"/>
      <c r="C39" s="45"/>
      <c r="D39" s="45"/>
      <c r="E39" s="27" t="str">
        <f t="shared" si="0"/>
        <v/>
      </c>
      <c r="F39" s="27" t="str">
        <f t="shared" si="1"/>
        <v/>
      </c>
      <c r="G39" s="107" t="str">
        <f t="shared" si="2"/>
        <v/>
      </c>
    </row>
    <row r="40" spans="1:7" ht="15" customHeight="1" x14ac:dyDescent="0.15">
      <c r="A40" s="126"/>
      <c r="B40" s="45"/>
      <c r="C40" s="45"/>
      <c r="D40" s="45"/>
      <c r="E40" s="27" t="str">
        <f t="shared" si="0"/>
        <v/>
      </c>
      <c r="F40" s="27" t="str">
        <f t="shared" si="1"/>
        <v/>
      </c>
      <c r="G40" s="107" t="str">
        <f t="shared" si="2"/>
        <v/>
      </c>
    </row>
    <row r="41" spans="1:7" ht="15" customHeight="1" x14ac:dyDescent="0.15">
      <c r="A41" s="126"/>
      <c r="B41" s="45"/>
      <c r="C41" s="45"/>
      <c r="D41" s="45"/>
      <c r="E41" s="27" t="str">
        <f t="shared" si="0"/>
        <v/>
      </c>
      <c r="F41" s="27" t="str">
        <f t="shared" si="1"/>
        <v/>
      </c>
      <c r="G41" s="107" t="str">
        <f t="shared" si="2"/>
        <v/>
      </c>
    </row>
    <row r="42" spans="1:7" ht="15" customHeight="1" x14ac:dyDescent="0.15">
      <c r="A42" s="126"/>
      <c r="B42" s="45"/>
      <c r="C42" s="45"/>
      <c r="D42" s="45"/>
      <c r="E42" s="27" t="str">
        <f t="shared" si="0"/>
        <v/>
      </c>
      <c r="F42" s="27" t="str">
        <f t="shared" si="1"/>
        <v/>
      </c>
      <c r="G42" s="107" t="str">
        <f t="shared" si="2"/>
        <v/>
      </c>
    </row>
    <row r="43" spans="1:7" ht="15" customHeight="1" x14ac:dyDescent="0.15">
      <c r="A43" s="126"/>
      <c r="B43" s="45"/>
      <c r="C43" s="45"/>
      <c r="D43" s="45"/>
      <c r="E43" s="27" t="str">
        <f t="shared" si="0"/>
        <v/>
      </c>
      <c r="F43" s="27" t="str">
        <f t="shared" si="1"/>
        <v/>
      </c>
      <c r="G43" s="107" t="str">
        <f t="shared" si="2"/>
        <v/>
      </c>
    </row>
    <row r="44" spans="1:7" ht="15" customHeight="1" x14ac:dyDescent="0.15">
      <c r="A44" s="126"/>
      <c r="B44" s="45"/>
      <c r="C44" s="45"/>
      <c r="D44" s="45"/>
      <c r="E44" s="27" t="str">
        <f t="shared" si="0"/>
        <v/>
      </c>
      <c r="F44" s="27" t="str">
        <f t="shared" si="1"/>
        <v/>
      </c>
      <c r="G44" s="107" t="str">
        <f t="shared" si="2"/>
        <v/>
      </c>
    </row>
    <row r="45" spans="1:7" ht="15" customHeight="1" x14ac:dyDescent="0.15">
      <c r="A45" s="126"/>
      <c r="B45" s="45"/>
      <c r="C45" s="45"/>
      <c r="D45" s="45"/>
      <c r="E45" s="27" t="str">
        <f t="shared" si="0"/>
        <v/>
      </c>
      <c r="F45" s="27" t="str">
        <f t="shared" si="1"/>
        <v/>
      </c>
      <c r="G45" s="107" t="str">
        <f t="shared" si="2"/>
        <v/>
      </c>
    </row>
    <row r="46" spans="1:7" ht="15" customHeight="1" x14ac:dyDescent="0.15">
      <c r="A46" s="126"/>
      <c r="B46" s="45"/>
      <c r="C46" s="45"/>
      <c r="D46" s="45"/>
      <c r="E46" s="27" t="str">
        <f t="shared" si="0"/>
        <v/>
      </c>
      <c r="F46" s="27" t="str">
        <f t="shared" si="1"/>
        <v/>
      </c>
      <c r="G46" s="107" t="str">
        <f t="shared" si="2"/>
        <v/>
      </c>
    </row>
    <row r="47" spans="1:7" ht="15" customHeight="1" x14ac:dyDescent="0.15">
      <c r="A47" s="126"/>
      <c r="B47" s="45"/>
      <c r="C47" s="45"/>
      <c r="D47" s="45"/>
      <c r="E47" s="27" t="str">
        <f t="shared" si="0"/>
        <v/>
      </c>
      <c r="F47" s="27" t="str">
        <f t="shared" si="1"/>
        <v/>
      </c>
      <c r="G47" s="107" t="str">
        <f t="shared" si="2"/>
        <v/>
      </c>
    </row>
    <row r="48" spans="1:7" ht="15" customHeight="1" x14ac:dyDescent="0.15">
      <c r="A48" s="126"/>
      <c r="B48" s="45"/>
      <c r="C48" s="45"/>
      <c r="D48" s="45"/>
      <c r="E48" s="27" t="str">
        <f t="shared" si="0"/>
        <v/>
      </c>
      <c r="F48" s="27" t="str">
        <f t="shared" si="1"/>
        <v/>
      </c>
      <c r="G48" s="107" t="str">
        <f t="shared" si="2"/>
        <v/>
      </c>
    </row>
    <row r="49" spans="1:7" ht="15" customHeight="1" x14ac:dyDescent="0.15">
      <c r="A49" s="126"/>
      <c r="B49" s="45"/>
      <c r="C49" s="45"/>
      <c r="D49" s="45"/>
      <c r="E49" s="27" t="str">
        <f t="shared" si="0"/>
        <v/>
      </c>
      <c r="F49" s="27" t="str">
        <f t="shared" si="1"/>
        <v/>
      </c>
      <c r="G49" s="107" t="str">
        <f t="shared" si="2"/>
        <v/>
      </c>
    </row>
    <row r="50" spans="1:7" ht="15" customHeight="1" x14ac:dyDescent="0.15">
      <c r="A50" s="126"/>
      <c r="B50" s="45"/>
      <c r="C50" s="45"/>
      <c r="D50" s="45"/>
      <c r="E50" s="27" t="str">
        <f t="shared" si="0"/>
        <v/>
      </c>
      <c r="F50" s="27" t="str">
        <f t="shared" si="1"/>
        <v/>
      </c>
      <c r="G50" s="107" t="str">
        <f t="shared" si="2"/>
        <v/>
      </c>
    </row>
    <row r="51" spans="1:7" ht="15" customHeight="1" x14ac:dyDescent="0.15">
      <c r="A51" s="126"/>
      <c r="B51" s="45"/>
      <c r="C51" s="45"/>
      <c r="D51" s="45"/>
      <c r="E51" s="27" t="str">
        <f t="shared" si="0"/>
        <v/>
      </c>
      <c r="F51" s="27" t="str">
        <f t="shared" si="1"/>
        <v/>
      </c>
      <c r="G51" s="107" t="str">
        <f t="shared" si="2"/>
        <v/>
      </c>
    </row>
    <row r="52" spans="1:7" ht="15" customHeight="1" x14ac:dyDescent="0.15">
      <c r="A52" s="126"/>
      <c r="B52" s="45"/>
      <c r="C52" s="45"/>
      <c r="D52" s="45"/>
      <c r="E52" s="27" t="str">
        <f t="shared" si="0"/>
        <v/>
      </c>
      <c r="F52" s="27" t="str">
        <f t="shared" si="1"/>
        <v/>
      </c>
      <c r="G52" s="107" t="str">
        <f t="shared" si="2"/>
        <v/>
      </c>
    </row>
    <row r="53" spans="1:7" ht="15" customHeight="1" x14ac:dyDescent="0.15">
      <c r="A53" s="126"/>
      <c r="B53" s="45"/>
      <c r="C53" s="45"/>
      <c r="D53" s="45"/>
      <c r="E53" s="27" t="str">
        <f t="shared" si="0"/>
        <v/>
      </c>
      <c r="F53" s="27" t="str">
        <f t="shared" si="1"/>
        <v/>
      </c>
      <c r="G53" s="107" t="str">
        <f t="shared" si="2"/>
        <v/>
      </c>
    </row>
    <row r="54" spans="1:7" ht="15" customHeight="1" x14ac:dyDescent="0.15">
      <c r="A54" s="126"/>
      <c r="B54" s="45"/>
      <c r="C54" s="45"/>
      <c r="D54" s="45"/>
      <c r="E54" s="27" t="str">
        <f t="shared" si="0"/>
        <v/>
      </c>
      <c r="F54" s="27" t="str">
        <f t="shared" si="1"/>
        <v/>
      </c>
      <c r="G54" s="107" t="str">
        <f t="shared" si="2"/>
        <v/>
      </c>
    </row>
    <row r="55" spans="1:7" ht="15" customHeight="1" x14ac:dyDescent="0.15">
      <c r="A55" s="126"/>
      <c r="B55" s="45"/>
      <c r="C55" s="45"/>
      <c r="D55" s="45"/>
      <c r="E55" s="27" t="str">
        <f t="shared" si="0"/>
        <v/>
      </c>
      <c r="F55" s="27" t="str">
        <f t="shared" si="1"/>
        <v/>
      </c>
      <c r="G55" s="107" t="str">
        <f t="shared" si="2"/>
        <v/>
      </c>
    </row>
    <row r="56" spans="1:7" ht="15" customHeight="1" x14ac:dyDescent="0.15">
      <c r="A56" s="126"/>
      <c r="B56" s="45"/>
      <c r="C56" s="45"/>
      <c r="D56" s="45"/>
      <c r="E56" s="27" t="str">
        <f t="shared" si="0"/>
        <v/>
      </c>
      <c r="F56" s="27" t="str">
        <f t="shared" si="1"/>
        <v/>
      </c>
      <c r="G56" s="107" t="str">
        <f t="shared" si="2"/>
        <v/>
      </c>
    </row>
    <row r="57" spans="1:7" ht="15" customHeight="1" x14ac:dyDescent="0.15">
      <c r="A57" s="126"/>
      <c r="B57" s="45"/>
      <c r="C57" s="45"/>
      <c r="D57" s="45"/>
      <c r="E57" s="27" t="str">
        <f t="shared" si="0"/>
        <v/>
      </c>
      <c r="F57" s="27" t="str">
        <f t="shared" si="1"/>
        <v/>
      </c>
      <c r="G57" s="107" t="str">
        <f t="shared" si="2"/>
        <v/>
      </c>
    </row>
    <row r="58" spans="1:7" ht="15" customHeight="1" x14ac:dyDescent="0.15">
      <c r="A58" s="126"/>
      <c r="B58" s="45"/>
      <c r="C58" s="45"/>
      <c r="D58" s="45"/>
      <c r="E58" s="27" t="str">
        <f t="shared" si="0"/>
        <v/>
      </c>
      <c r="F58" s="27" t="str">
        <f t="shared" si="1"/>
        <v/>
      </c>
      <c r="G58" s="107" t="str">
        <f t="shared" si="2"/>
        <v/>
      </c>
    </row>
    <row r="59" spans="1:7" ht="15" customHeight="1" x14ac:dyDescent="0.15">
      <c r="A59" s="126"/>
      <c r="B59" s="45"/>
      <c r="C59" s="45"/>
      <c r="D59" s="45"/>
      <c r="E59" s="27" t="str">
        <f t="shared" si="0"/>
        <v/>
      </c>
      <c r="F59" s="27" t="str">
        <f t="shared" si="1"/>
        <v/>
      </c>
      <c r="G59" s="107" t="str">
        <f t="shared" si="2"/>
        <v/>
      </c>
    </row>
    <row r="60" spans="1:7" ht="15" customHeight="1" x14ac:dyDescent="0.15">
      <c r="A60" s="126"/>
      <c r="B60" s="45"/>
      <c r="C60" s="45"/>
      <c r="D60" s="45"/>
      <c r="E60" s="27" t="str">
        <f t="shared" si="0"/>
        <v/>
      </c>
      <c r="F60" s="27" t="str">
        <f t="shared" si="1"/>
        <v/>
      </c>
      <c r="G60" s="107" t="str">
        <f t="shared" si="2"/>
        <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AD47"/>
  </sheetPr>
  <dimension ref="A1:G40"/>
  <sheetViews>
    <sheetView zoomScaleNormal="100" workbookViewId="0">
      <pane ySplit="4" topLeftCell="A5" activePane="bottomLeft" state="frozen"/>
      <selection pane="bottomLeft"/>
    </sheetView>
  </sheetViews>
  <sheetFormatPr baseColWidth="10" defaultColWidth="8.6640625" defaultRowHeight="13" x14ac:dyDescent="0.15"/>
  <cols>
    <col min="1" max="1" width="14" customWidth="1"/>
    <col min="2" max="4" width="15" customWidth="1"/>
    <col min="5" max="5" width="10" customWidth="1"/>
    <col min="6" max="6" width="15" customWidth="1"/>
    <col min="7" max="7" width="28" customWidth="1"/>
  </cols>
  <sheetData>
    <row r="1" spans="1:7" ht="20.25" customHeight="1" x14ac:dyDescent="0.2">
      <c r="A1" s="39" t="s">
        <v>192</v>
      </c>
    </row>
    <row r="2" spans="1:7" ht="12.75" customHeight="1" x14ac:dyDescent="0.15">
      <c r="A2" s="19" t="s">
        <v>193</v>
      </c>
    </row>
    <row r="4" spans="1:7" ht="30" customHeight="1" x14ac:dyDescent="0.15">
      <c r="A4" s="24" t="s">
        <v>194</v>
      </c>
      <c r="B4" s="24" t="s">
        <v>44</v>
      </c>
      <c r="C4" s="24" t="s">
        <v>195</v>
      </c>
      <c r="D4" s="24" t="s">
        <v>196</v>
      </c>
      <c r="E4" s="24" t="s">
        <v>197</v>
      </c>
      <c r="F4" s="24" t="s">
        <v>198</v>
      </c>
      <c r="G4" s="24" t="s">
        <v>190</v>
      </c>
    </row>
    <row r="5" spans="1:7" ht="12.75" customHeight="1" x14ac:dyDescent="0.15">
      <c r="A5" s="127">
        <v>45627</v>
      </c>
      <c r="B5" s="53">
        <v>1050000</v>
      </c>
      <c r="C5" s="65"/>
      <c r="D5" s="65"/>
      <c r="E5" s="79"/>
      <c r="F5" s="65"/>
      <c r="G5" s="128" t="s">
        <v>199</v>
      </c>
    </row>
    <row r="6" spans="1:7" ht="12.75" customHeight="1" x14ac:dyDescent="0.15">
      <c r="A6" s="127">
        <v>45717</v>
      </c>
      <c r="B6" s="53">
        <v>1082000</v>
      </c>
      <c r="C6" s="65">
        <f t="shared" ref="C6:C40" si="0">IF(OR($A6="",$B6=""),"",IF($B5="","",$B6-$B5))</f>
        <v>32000</v>
      </c>
      <c r="D6" s="65" t="str">
        <f>IF(OR($A6="",$B6=""),"",IFERROR($B6-LOOKUP(EDATE($A6,-12),$A$5:$A5,$B$5:$B5),""))</f>
        <v/>
      </c>
      <c r="E6" s="79" t="str">
        <f t="shared" ref="E6:E40" si="1">IF($D6="","",IFERROR($D6/($B6-$D6),""))</f>
        <v/>
      </c>
      <c r="F6" s="65">
        <f>IF(OR($A6="",$B6=""),"",IFERROR(AVERAGEIFS($C$5:$C6,$A$5:$A6,"&gt;"&amp;EDATE($A6,-12),$A$5:$A6,"&lt;="&amp;$A6),""))</f>
        <v>32000</v>
      </c>
      <c r="G6" s="128"/>
    </row>
    <row r="7" spans="1:7" ht="12.75" customHeight="1" x14ac:dyDescent="0.15">
      <c r="A7" s="127">
        <v>45809</v>
      </c>
      <c r="B7" s="53">
        <v>1068000</v>
      </c>
      <c r="C7" s="65">
        <f t="shared" si="0"/>
        <v>-14000</v>
      </c>
      <c r="D7" s="65" t="str">
        <f>IF(OR($A7="",$B7=""),"",IFERROR($B7-LOOKUP(EDATE($A7,-12),$A$5:$A6,$B$5:$B6),""))</f>
        <v/>
      </c>
      <c r="E7" s="79" t="str">
        <f t="shared" si="1"/>
        <v/>
      </c>
      <c r="F7" s="65">
        <f>IF(OR($A7="",$B7=""),"",IFERROR(AVERAGEIFS($C$5:$C7,$A$5:$A7,"&gt;"&amp;EDATE($A7,-12),$A$5:$A7,"&lt;="&amp;$A7),""))</f>
        <v>9000</v>
      </c>
      <c r="G7" s="128" t="s">
        <v>200</v>
      </c>
    </row>
    <row r="8" spans="1:7" ht="12.75" customHeight="1" x14ac:dyDescent="0.15">
      <c r="A8" s="127">
        <v>45901</v>
      </c>
      <c r="B8" s="53">
        <v>1120000</v>
      </c>
      <c r="C8" s="65">
        <f t="shared" si="0"/>
        <v>52000</v>
      </c>
      <c r="D8" s="65" t="str">
        <f>IF(OR($A8="",$B8=""),"",IFERROR($B8-LOOKUP(EDATE($A8,-12),$A$5:$A7,$B$5:$B7),""))</f>
        <v/>
      </c>
      <c r="E8" s="79" t="str">
        <f t="shared" si="1"/>
        <v/>
      </c>
      <c r="F8" s="65">
        <f>IF(OR($A8="",$B8=""),"",IFERROR(AVERAGEIFS($C$5:$C8,$A$5:$A8,"&gt;"&amp;EDATE($A8,-12),$A$5:$A8,"&lt;="&amp;$A8),""))</f>
        <v>23333.333333333332</v>
      </c>
      <c r="G8" s="128"/>
    </row>
    <row r="9" spans="1:7" ht="12.75" customHeight="1" x14ac:dyDescent="0.15">
      <c r="A9" s="127">
        <v>45992</v>
      </c>
      <c r="B9" s="53">
        <v>1168000</v>
      </c>
      <c r="C9" s="65">
        <f t="shared" si="0"/>
        <v>48000</v>
      </c>
      <c r="D9" s="65">
        <f>IF(OR($A9="",$B9=""),"",IFERROR($B9-LOOKUP(EDATE($A9,-12),$A$5:$A8,$B$5:$B8),""))</f>
        <v>118000</v>
      </c>
      <c r="E9" s="79">
        <f t="shared" si="1"/>
        <v>0.11238095238095239</v>
      </c>
      <c r="F9" s="65">
        <f>IF(OR($A9="",$B9=""),"",IFERROR(AVERAGEIFS($C$5:$C9,$A$5:$A9,"&gt;"&amp;EDATE($A9,-12),$A$5:$A9,"&lt;="&amp;$A9),""))</f>
        <v>29500</v>
      </c>
      <c r="G9" s="128" t="s">
        <v>201</v>
      </c>
    </row>
    <row r="10" spans="1:7" ht="12.75" customHeight="1" x14ac:dyDescent="0.15">
      <c r="A10" s="127">
        <v>46082</v>
      </c>
      <c r="B10" s="53">
        <v>1196000</v>
      </c>
      <c r="C10" s="65">
        <f t="shared" si="0"/>
        <v>28000</v>
      </c>
      <c r="D10" s="65">
        <f>IF(OR($A10="",$B10=""),"",IFERROR($B10-LOOKUP(EDATE($A10,-12),$A$5:$A9,$B$5:$B9),""))</f>
        <v>114000</v>
      </c>
      <c r="E10" s="79">
        <f t="shared" si="1"/>
        <v>0.10536044362292052</v>
      </c>
      <c r="F10" s="65">
        <f>IF(OR($A10="",$B10=""),"",IFERROR(AVERAGEIFS($C$5:$C10,$A$5:$A10,"&gt;"&amp;EDATE($A10,-12),$A$5:$A10,"&lt;="&amp;$A10),""))</f>
        <v>28500</v>
      </c>
      <c r="G10" s="128"/>
    </row>
    <row r="11" spans="1:7" ht="12.75" customHeight="1" x14ac:dyDescent="0.15">
      <c r="A11" s="127">
        <v>46174</v>
      </c>
      <c r="B11" s="53">
        <v>1224000</v>
      </c>
      <c r="C11" s="65">
        <f t="shared" si="0"/>
        <v>28000</v>
      </c>
      <c r="D11" s="65">
        <f>IF(OR($A11="",$B11=""),"",IFERROR($B11-LOOKUP(EDATE($A11,-12),$A$5:$A10,$B$5:$B10),""))</f>
        <v>156000</v>
      </c>
      <c r="E11" s="79">
        <f t="shared" si="1"/>
        <v>0.14606741573033707</v>
      </c>
      <c r="F11" s="65">
        <f>IF(OR($A11="",$B11=""),"",IFERROR(AVERAGEIFS($C$5:$C11,$A$5:$A11,"&gt;"&amp;EDATE($A11,-12),$A$5:$A11,"&lt;="&amp;$A11),""))</f>
        <v>39000</v>
      </c>
      <c r="G11" s="128"/>
    </row>
    <row r="12" spans="1:7" ht="12.75" customHeight="1" x14ac:dyDescent="0.15">
      <c r="A12" s="129"/>
      <c r="B12" s="27"/>
      <c r="C12" s="27" t="str">
        <f t="shared" si="0"/>
        <v/>
      </c>
      <c r="D12" s="27" t="str">
        <f>IF(OR($A12="",$B12=""),"",IFERROR($B12-LOOKUP(EDATE($A12,-12),$A$5:$A11,$B$5:$B11),""))</f>
        <v/>
      </c>
      <c r="E12" s="107" t="str">
        <f t="shared" si="1"/>
        <v/>
      </c>
      <c r="F12" s="27" t="str">
        <f>IF(OR($A12="",$B12=""),"",IFERROR(AVERAGEIFS($C$5:$C12,$A$5:$A12,"&gt;"&amp;EDATE($A12,-12),$A$5:$A12,"&lt;="&amp;$A12),""))</f>
        <v/>
      </c>
    </row>
    <row r="13" spans="1:7" ht="12.75" customHeight="1" x14ac:dyDescent="0.15">
      <c r="A13" s="129"/>
      <c r="B13" s="27"/>
      <c r="C13" s="27" t="str">
        <f t="shared" si="0"/>
        <v/>
      </c>
      <c r="D13" s="27" t="str">
        <f>IF(OR($A13="",$B13=""),"",IFERROR($B13-LOOKUP(EDATE($A13,-12),$A$5:$A12,$B$5:$B12),""))</f>
        <v/>
      </c>
      <c r="E13" s="107" t="str">
        <f t="shared" si="1"/>
        <v/>
      </c>
      <c r="F13" s="27" t="str">
        <f>IF(OR($A13="",$B13=""),"",IFERROR(AVERAGEIFS($C$5:$C13,$A$5:$A13,"&gt;"&amp;EDATE($A13,-12),$A$5:$A13,"&lt;="&amp;$A13),""))</f>
        <v/>
      </c>
    </row>
    <row r="14" spans="1:7" ht="12.75" customHeight="1" x14ac:dyDescent="0.15">
      <c r="A14" s="129"/>
      <c r="B14" s="27"/>
      <c r="C14" s="27" t="str">
        <f t="shared" si="0"/>
        <v/>
      </c>
      <c r="D14" s="27" t="str">
        <f>IF(OR($A14="",$B14=""),"",IFERROR($B14-LOOKUP(EDATE($A14,-12),$A$5:$A13,$B$5:$B13),""))</f>
        <v/>
      </c>
      <c r="E14" s="107" t="str">
        <f t="shared" si="1"/>
        <v/>
      </c>
      <c r="F14" s="27" t="str">
        <f>IF(OR($A14="",$B14=""),"",IFERROR(AVERAGEIFS($C$5:$C14,$A$5:$A14,"&gt;"&amp;EDATE($A14,-12),$A$5:$A14,"&lt;="&amp;$A14),""))</f>
        <v/>
      </c>
    </row>
    <row r="15" spans="1:7" ht="12.75" customHeight="1" x14ac:dyDescent="0.15">
      <c r="A15" s="129"/>
      <c r="B15" s="27"/>
      <c r="C15" s="27" t="str">
        <f t="shared" si="0"/>
        <v/>
      </c>
      <c r="D15" s="27" t="str">
        <f>IF(OR($A15="",$B15=""),"",IFERROR($B15-LOOKUP(EDATE($A15,-12),$A$5:$A14,$B$5:$B14),""))</f>
        <v/>
      </c>
      <c r="E15" s="107" t="str">
        <f t="shared" si="1"/>
        <v/>
      </c>
      <c r="F15" s="27" t="str">
        <f>IF(OR($A15="",$B15=""),"",IFERROR(AVERAGEIFS($C$5:$C15,$A$5:$A15,"&gt;"&amp;EDATE($A15,-12),$A$5:$A15,"&lt;="&amp;$A15),""))</f>
        <v/>
      </c>
    </row>
    <row r="16" spans="1:7" ht="12.75" customHeight="1" x14ac:dyDescent="0.15">
      <c r="A16" s="129"/>
      <c r="B16" s="27"/>
      <c r="C16" s="27" t="str">
        <f t="shared" si="0"/>
        <v/>
      </c>
      <c r="D16" s="27" t="str">
        <f>IF(OR($A16="",$B16=""),"",IFERROR($B16-LOOKUP(EDATE($A16,-12),$A$5:$A15,$B$5:$B15),""))</f>
        <v/>
      </c>
      <c r="E16" s="107" t="str">
        <f t="shared" si="1"/>
        <v/>
      </c>
      <c r="F16" s="27" t="str">
        <f>IF(OR($A16="",$B16=""),"",IFERROR(AVERAGEIFS($C$5:$C16,$A$5:$A16,"&gt;"&amp;EDATE($A16,-12),$A$5:$A16,"&lt;="&amp;$A16),""))</f>
        <v/>
      </c>
    </row>
    <row r="17" spans="1:6" ht="12.75" customHeight="1" x14ac:dyDescent="0.15">
      <c r="A17" s="129"/>
      <c r="B17" s="27"/>
      <c r="C17" s="27" t="str">
        <f t="shared" si="0"/>
        <v/>
      </c>
      <c r="D17" s="27" t="str">
        <f>IF(OR($A17="",$B17=""),"",IFERROR($B17-LOOKUP(EDATE($A17,-12),$A$5:$A16,$B$5:$B16),""))</f>
        <v/>
      </c>
      <c r="E17" s="107" t="str">
        <f t="shared" si="1"/>
        <v/>
      </c>
      <c r="F17" s="27" t="str">
        <f>IF(OR($A17="",$B17=""),"",IFERROR(AVERAGEIFS($C$5:$C17,$A$5:$A17,"&gt;"&amp;EDATE($A17,-12),$A$5:$A17,"&lt;="&amp;$A17),""))</f>
        <v/>
      </c>
    </row>
    <row r="18" spans="1:6" ht="12.75" customHeight="1" x14ac:dyDescent="0.15">
      <c r="A18" s="129"/>
      <c r="B18" s="27"/>
      <c r="C18" s="27" t="str">
        <f t="shared" si="0"/>
        <v/>
      </c>
      <c r="D18" s="27" t="str">
        <f>IF(OR($A18="",$B18=""),"",IFERROR($B18-LOOKUP(EDATE($A18,-12),$A$5:$A17,$B$5:$B17),""))</f>
        <v/>
      </c>
      <c r="E18" s="107" t="str">
        <f t="shared" si="1"/>
        <v/>
      </c>
      <c r="F18" s="27" t="str">
        <f>IF(OR($A18="",$B18=""),"",IFERROR(AVERAGEIFS($C$5:$C18,$A$5:$A18,"&gt;"&amp;EDATE($A18,-12),$A$5:$A18,"&lt;="&amp;$A18),""))</f>
        <v/>
      </c>
    </row>
    <row r="19" spans="1:6" ht="12.75" customHeight="1" x14ac:dyDescent="0.15">
      <c r="A19" s="129"/>
      <c r="B19" s="27"/>
      <c r="C19" s="27" t="str">
        <f t="shared" si="0"/>
        <v/>
      </c>
      <c r="D19" s="27" t="str">
        <f>IF(OR($A19="",$B19=""),"",IFERROR($B19-LOOKUP(EDATE($A19,-12),$A$5:$A18,$B$5:$B18),""))</f>
        <v/>
      </c>
      <c r="E19" s="107" t="str">
        <f t="shared" si="1"/>
        <v/>
      </c>
      <c r="F19" s="27" t="str">
        <f>IF(OR($A19="",$B19=""),"",IFERROR(AVERAGEIFS($C$5:$C19,$A$5:$A19,"&gt;"&amp;EDATE($A19,-12),$A$5:$A19,"&lt;="&amp;$A19),""))</f>
        <v/>
      </c>
    </row>
    <row r="20" spans="1:6" ht="12.75" customHeight="1" x14ac:dyDescent="0.15">
      <c r="A20" s="129"/>
      <c r="B20" s="27"/>
      <c r="C20" s="27" t="str">
        <f t="shared" si="0"/>
        <v/>
      </c>
      <c r="D20" s="27" t="str">
        <f>IF(OR($A20="",$B20=""),"",IFERROR($B20-LOOKUP(EDATE($A20,-12),$A$5:$A19,$B$5:$B19),""))</f>
        <v/>
      </c>
      <c r="E20" s="107" t="str">
        <f t="shared" si="1"/>
        <v/>
      </c>
      <c r="F20" s="27" t="str">
        <f>IF(OR($A20="",$B20=""),"",IFERROR(AVERAGEIFS($C$5:$C20,$A$5:$A20,"&gt;"&amp;EDATE($A20,-12),$A$5:$A20,"&lt;="&amp;$A20),""))</f>
        <v/>
      </c>
    </row>
    <row r="21" spans="1:6" ht="12.75" customHeight="1" x14ac:dyDescent="0.15">
      <c r="A21" s="129"/>
      <c r="B21" s="27"/>
      <c r="C21" s="27" t="str">
        <f t="shared" si="0"/>
        <v/>
      </c>
      <c r="D21" s="27" t="str">
        <f>IF(OR($A21="",$B21=""),"",IFERROR($B21-LOOKUP(EDATE($A21,-12),$A$5:$A20,$B$5:$B20),""))</f>
        <v/>
      </c>
      <c r="E21" s="107" t="str">
        <f t="shared" si="1"/>
        <v/>
      </c>
      <c r="F21" s="27" t="str">
        <f>IF(OR($A21="",$B21=""),"",IFERROR(AVERAGEIFS($C$5:$C21,$A$5:$A21,"&gt;"&amp;EDATE($A21,-12),$A$5:$A21,"&lt;="&amp;$A21),""))</f>
        <v/>
      </c>
    </row>
    <row r="22" spans="1:6" ht="12.75" customHeight="1" x14ac:dyDescent="0.15">
      <c r="A22" s="129"/>
      <c r="B22" s="27"/>
      <c r="C22" s="27" t="str">
        <f t="shared" si="0"/>
        <v/>
      </c>
      <c r="D22" s="27" t="str">
        <f>IF(OR($A22="",$B22=""),"",IFERROR($B22-LOOKUP(EDATE($A22,-12),$A$5:$A21,$B$5:$B21),""))</f>
        <v/>
      </c>
      <c r="E22" s="107" t="str">
        <f t="shared" si="1"/>
        <v/>
      </c>
      <c r="F22" s="27" t="str">
        <f>IF(OR($A22="",$B22=""),"",IFERROR(AVERAGEIFS($C$5:$C22,$A$5:$A22,"&gt;"&amp;EDATE($A22,-12),$A$5:$A22,"&lt;="&amp;$A22),""))</f>
        <v/>
      </c>
    </row>
    <row r="23" spans="1:6" ht="12.75" customHeight="1" x14ac:dyDescent="0.15">
      <c r="A23" s="129"/>
      <c r="B23" s="27"/>
      <c r="C23" s="27" t="str">
        <f t="shared" si="0"/>
        <v/>
      </c>
      <c r="D23" s="27" t="str">
        <f>IF(OR($A23="",$B23=""),"",IFERROR($B23-LOOKUP(EDATE($A23,-12),$A$5:$A22,$B$5:$B22),""))</f>
        <v/>
      </c>
      <c r="E23" s="107" t="str">
        <f t="shared" si="1"/>
        <v/>
      </c>
      <c r="F23" s="27" t="str">
        <f>IF(OR($A23="",$B23=""),"",IFERROR(AVERAGEIFS($C$5:$C23,$A$5:$A23,"&gt;"&amp;EDATE($A23,-12),$A$5:$A23,"&lt;="&amp;$A23),""))</f>
        <v/>
      </c>
    </row>
    <row r="24" spans="1:6" ht="12.75" customHeight="1" x14ac:dyDescent="0.15">
      <c r="A24" s="129"/>
      <c r="B24" s="27"/>
      <c r="C24" s="27" t="str">
        <f t="shared" si="0"/>
        <v/>
      </c>
      <c r="D24" s="27" t="str">
        <f>IF(OR($A24="",$B24=""),"",IFERROR($B24-LOOKUP(EDATE($A24,-12),$A$5:$A23,$B$5:$B23),""))</f>
        <v/>
      </c>
      <c r="E24" s="107" t="str">
        <f t="shared" si="1"/>
        <v/>
      </c>
      <c r="F24" s="27" t="str">
        <f>IF(OR($A24="",$B24=""),"",IFERROR(AVERAGEIFS($C$5:$C24,$A$5:$A24,"&gt;"&amp;EDATE($A24,-12),$A$5:$A24,"&lt;="&amp;$A24),""))</f>
        <v/>
      </c>
    </row>
    <row r="25" spans="1:6" ht="12.75" customHeight="1" x14ac:dyDescent="0.15">
      <c r="A25" s="129"/>
      <c r="B25" s="27"/>
      <c r="C25" s="27" t="str">
        <f t="shared" si="0"/>
        <v/>
      </c>
      <c r="D25" s="27" t="str">
        <f>IF(OR($A25="",$B25=""),"",IFERROR($B25-LOOKUP(EDATE($A25,-12),$A$5:$A24,$B$5:$B24),""))</f>
        <v/>
      </c>
      <c r="E25" s="107" t="str">
        <f t="shared" si="1"/>
        <v/>
      </c>
      <c r="F25" s="27" t="str">
        <f>IF(OR($A25="",$B25=""),"",IFERROR(AVERAGEIFS($C$5:$C25,$A$5:$A25,"&gt;"&amp;EDATE($A25,-12),$A$5:$A25,"&lt;="&amp;$A25),""))</f>
        <v/>
      </c>
    </row>
    <row r="26" spans="1:6" ht="12.75" customHeight="1" x14ac:dyDescent="0.15">
      <c r="A26" s="129"/>
      <c r="B26" s="27"/>
      <c r="C26" s="27" t="str">
        <f t="shared" si="0"/>
        <v/>
      </c>
      <c r="D26" s="27" t="str">
        <f>IF(OR($A26="",$B26=""),"",IFERROR($B26-LOOKUP(EDATE($A26,-12),$A$5:$A25,$B$5:$B25),""))</f>
        <v/>
      </c>
      <c r="E26" s="107" t="str">
        <f t="shared" si="1"/>
        <v/>
      </c>
      <c r="F26" s="27" t="str">
        <f>IF(OR($A26="",$B26=""),"",IFERROR(AVERAGEIFS($C$5:$C26,$A$5:$A26,"&gt;"&amp;EDATE($A26,-12),$A$5:$A26,"&lt;="&amp;$A26),""))</f>
        <v/>
      </c>
    </row>
    <row r="27" spans="1:6" ht="12.75" customHeight="1" x14ac:dyDescent="0.15">
      <c r="A27" s="129"/>
      <c r="B27" s="27"/>
      <c r="C27" s="27" t="str">
        <f t="shared" si="0"/>
        <v/>
      </c>
      <c r="D27" s="27" t="str">
        <f>IF(OR($A27="",$B27=""),"",IFERROR($B27-LOOKUP(EDATE($A27,-12),$A$5:$A26,$B$5:$B26),""))</f>
        <v/>
      </c>
      <c r="E27" s="107" t="str">
        <f t="shared" si="1"/>
        <v/>
      </c>
      <c r="F27" s="27" t="str">
        <f>IF(OR($A27="",$B27=""),"",IFERROR(AVERAGEIFS($C$5:$C27,$A$5:$A27,"&gt;"&amp;EDATE($A27,-12),$A$5:$A27,"&lt;="&amp;$A27),""))</f>
        <v/>
      </c>
    </row>
    <row r="28" spans="1:6" ht="12.75" customHeight="1" x14ac:dyDescent="0.15">
      <c r="A28" s="129"/>
      <c r="B28" s="27"/>
      <c r="C28" s="27" t="str">
        <f t="shared" si="0"/>
        <v/>
      </c>
      <c r="D28" s="27" t="str">
        <f>IF(OR($A28="",$B28=""),"",IFERROR($B28-LOOKUP(EDATE($A28,-12),$A$5:$A27,$B$5:$B27),""))</f>
        <v/>
      </c>
      <c r="E28" s="107" t="str">
        <f t="shared" si="1"/>
        <v/>
      </c>
      <c r="F28" s="27" t="str">
        <f>IF(OR($A28="",$B28=""),"",IFERROR(AVERAGEIFS($C$5:$C28,$A$5:$A28,"&gt;"&amp;EDATE($A28,-12),$A$5:$A28,"&lt;="&amp;$A28),""))</f>
        <v/>
      </c>
    </row>
    <row r="29" spans="1:6" ht="12.75" customHeight="1" x14ac:dyDescent="0.15">
      <c r="A29" s="129"/>
      <c r="B29" s="27"/>
      <c r="C29" s="27" t="str">
        <f t="shared" si="0"/>
        <v/>
      </c>
      <c r="D29" s="27" t="str">
        <f>IF(OR($A29="",$B29=""),"",IFERROR($B29-LOOKUP(EDATE($A29,-12),$A$5:$A28,$B$5:$B28),""))</f>
        <v/>
      </c>
      <c r="E29" s="107" t="str">
        <f t="shared" si="1"/>
        <v/>
      </c>
      <c r="F29" s="27" t="str">
        <f>IF(OR($A29="",$B29=""),"",IFERROR(AVERAGEIFS($C$5:$C29,$A$5:$A29,"&gt;"&amp;EDATE($A29,-12),$A$5:$A29,"&lt;="&amp;$A29),""))</f>
        <v/>
      </c>
    </row>
    <row r="30" spans="1:6" ht="12.75" customHeight="1" x14ac:dyDescent="0.15">
      <c r="A30" s="129"/>
      <c r="B30" s="27"/>
      <c r="C30" s="27" t="str">
        <f t="shared" si="0"/>
        <v/>
      </c>
      <c r="D30" s="27" t="str">
        <f>IF(OR($A30="",$B30=""),"",IFERROR($B30-LOOKUP(EDATE($A30,-12),$A$5:$A29,$B$5:$B29),""))</f>
        <v/>
      </c>
      <c r="E30" s="107" t="str">
        <f t="shared" si="1"/>
        <v/>
      </c>
      <c r="F30" s="27" t="str">
        <f>IF(OR($A30="",$B30=""),"",IFERROR(AVERAGEIFS($C$5:$C30,$A$5:$A30,"&gt;"&amp;EDATE($A30,-12),$A$5:$A30,"&lt;="&amp;$A30),""))</f>
        <v/>
      </c>
    </row>
    <row r="31" spans="1:6" ht="12.75" customHeight="1" x14ac:dyDescent="0.15">
      <c r="A31" s="129"/>
      <c r="B31" s="27"/>
      <c r="C31" s="27" t="str">
        <f t="shared" si="0"/>
        <v/>
      </c>
      <c r="D31" s="27" t="str">
        <f>IF(OR($A31="",$B31=""),"",IFERROR($B31-LOOKUP(EDATE($A31,-12),$A$5:$A30,$B$5:$B30),""))</f>
        <v/>
      </c>
      <c r="E31" s="107" t="str">
        <f t="shared" si="1"/>
        <v/>
      </c>
      <c r="F31" s="27" t="str">
        <f>IF(OR($A31="",$B31=""),"",IFERROR(AVERAGEIFS($C$5:$C31,$A$5:$A31,"&gt;"&amp;EDATE($A31,-12),$A$5:$A31,"&lt;="&amp;$A31),""))</f>
        <v/>
      </c>
    </row>
    <row r="32" spans="1:6" ht="12.75" customHeight="1" x14ac:dyDescent="0.15">
      <c r="A32" s="129"/>
      <c r="B32" s="27"/>
      <c r="C32" s="27" t="str">
        <f t="shared" si="0"/>
        <v/>
      </c>
      <c r="D32" s="27" t="str">
        <f>IF(OR($A32="",$B32=""),"",IFERROR($B32-LOOKUP(EDATE($A32,-12),$A$5:$A31,$B$5:$B31),""))</f>
        <v/>
      </c>
      <c r="E32" s="107" t="str">
        <f t="shared" si="1"/>
        <v/>
      </c>
      <c r="F32" s="27" t="str">
        <f>IF(OR($A32="",$B32=""),"",IFERROR(AVERAGEIFS($C$5:$C32,$A$5:$A32,"&gt;"&amp;EDATE($A32,-12),$A$5:$A32,"&lt;="&amp;$A32),""))</f>
        <v/>
      </c>
    </row>
    <row r="33" spans="1:6" ht="12.75" customHeight="1" x14ac:dyDescent="0.15">
      <c r="A33" s="129"/>
      <c r="B33" s="27"/>
      <c r="C33" s="27" t="str">
        <f t="shared" si="0"/>
        <v/>
      </c>
      <c r="D33" s="27" t="str">
        <f>IF(OR($A33="",$B33=""),"",IFERROR($B33-LOOKUP(EDATE($A33,-12),$A$5:$A32,$B$5:$B32),""))</f>
        <v/>
      </c>
      <c r="E33" s="107" t="str">
        <f t="shared" si="1"/>
        <v/>
      </c>
      <c r="F33" s="27" t="str">
        <f>IF(OR($A33="",$B33=""),"",IFERROR(AVERAGEIFS($C$5:$C33,$A$5:$A33,"&gt;"&amp;EDATE($A33,-12),$A$5:$A33,"&lt;="&amp;$A33),""))</f>
        <v/>
      </c>
    </row>
    <row r="34" spans="1:6" ht="12.75" customHeight="1" x14ac:dyDescent="0.15">
      <c r="A34" s="129"/>
      <c r="B34" s="27"/>
      <c r="C34" s="27" t="str">
        <f t="shared" si="0"/>
        <v/>
      </c>
      <c r="D34" s="27" t="str">
        <f>IF(OR($A34="",$B34=""),"",IFERROR($B34-LOOKUP(EDATE($A34,-12),$A$5:$A33,$B$5:$B33),""))</f>
        <v/>
      </c>
      <c r="E34" s="107" t="str">
        <f t="shared" si="1"/>
        <v/>
      </c>
      <c r="F34" s="27" t="str">
        <f>IF(OR($A34="",$B34=""),"",IFERROR(AVERAGEIFS($C$5:$C34,$A$5:$A34,"&gt;"&amp;EDATE($A34,-12),$A$5:$A34,"&lt;="&amp;$A34),""))</f>
        <v/>
      </c>
    </row>
    <row r="35" spans="1:6" ht="12.75" customHeight="1" x14ac:dyDescent="0.15">
      <c r="A35" s="129"/>
      <c r="B35" s="27"/>
      <c r="C35" s="27" t="str">
        <f t="shared" si="0"/>
        <v/>
      </c>
      <c r="D35" s="27" t="str">
        <f>IF(OR($A35="",$B35=""),"",IFERROR($B35-LOOKUP(EDATE($A35,-12),$A$5:$A34,$B$5:$B34),""))</f>
        <v/>
      </c>
      <c r="E35" s="107" t="str">
        <f t="shared" si="1"/>
        <v/>
      </c>
      <c r="F35" s="27" t="str">
        <f>IF(OR($A35="",$B35=""),"",IFERROR(AVERAGEIFS($C$5:$C35,$A$5:$A35,"&gt;"&amp;EDATE($A35,-12),$A$5:$A35,"&lt;="&amp;$A35),""))</f>
        <v/>
      </c>
    </row>
    <row r="36" spans="1:6" ht="12.75" customHeight="1" x14ac:dyDescent="0.15">
      <c r="A36" s="129"/>
      <c r="B36" s="27"/>
      <c r="C36" s="27" t="str">
        <f t="shared" si="0"/>
        <v/>
      </c>
      <c r="D36" s="27" t="str">
        <f>IF(OR($A36="",$B36=""),"",IFERROR($B36-LOOKUP(EDATE($A36,-12),$A$5:$A35,$B$5:$B35),""))</f>
        <v/>
      </c>
      <c r="E36" s="107" t="str">
        <f t="shared" si="1"/>
        <v/>
      </c>
      <c r="F36" s="27" t="str">
        <f>IF(OR($A36="",$B36=""),"",IFERROR(AVERAGEIFS($C$5:$C36,$A$5:$A36,"&gt;"&amp;EDATE($A36,-12),$A$5:$A36,"&lt;="&amp;$A36),""))</f>
        <v/>
      </c>
    </row>
    <row r="37" spans="1:6" ht="12.75" customHeight="1" x14ac:dyDescent="0.15">
      <c r="A37" s="129"/>
      <c r="B37" s="27"/>
      <c r="C37" s="27" t="str">
        <f t="shared" si="0"/>
        <v/>
      </c>
      <c r="D37" s="27" t="str">
        <f>IF(OR($A37="",$B37=""),"",IFERROR($B37-LOOKUP(EDATE($A37,-12),$A$5:$A36,$B$5:$B36),""))</f>
        <v/>
      </c>
      <c r="E37" s="107" t="str">
        <f t="shared" si="1"/>
        <v/>
      </c>
      <c r="F37" s="27" t="str">
        <f>IF(OR($A37="",$B37=""),"",IFERROR(AVERAGEIFS($C$5:$C37,$A$5:$A37,"&gt;"&amp;EDATE($A37,-12),$A$5:$A37,"&lt;="&amp;$A37),""))</f>
        <v/>
      </c>
    </row>
    <row r="38" spans="1:6" ht="12.75" customHeight="1" x14ac:dyDescent="0.15">
      <c r="A38" s="129"/>
      <c r="B38" s="27"/>
      <c r="C38" s="27" t="str">
        <f t="shared" si="0"/>
        <v/>
      </c>
      <c r="D38" s="27" t="str">
        <f>IF(OR($A38="",$B38=""),"",IFERROR($B38-LOOKUP(EDATE($A38,-12),$A$5:$A37,$B$5:$B37),""))</f>
        <v/>
      </c>
      <c r="E38" s="107" t="str">
        <f t="shared" si="1"/>
        <v/>
      </c>
      <c r="F38" s="27" t="str">
        <f>IF(OR($A38="",$B38=""),"",IFERROR(AVERAGEIFS($C$5:$C38,$A$5:$A38,"&gt;"&amp;EDATE($A38,-12),$A$5:$A38,"&lt;="&amp;$A38),""))</f>
        <v/>
      </c>
    </row>
    <row r="39" spans="1:6" ht="12.75" customHeight="1" x14ac:dyDescent="0.15">
      <c r="A39" s="129"/>
      <c r="B39" s="27"/>
      <c r="C39" s="27" t="str">
        <f t="shared" si="0"/>
        <v/>
      </c>
      <c r="D39" s="27" t="str">
        <f>IF(OR($A39="",$B39=""),"",IFERROR($B39-LOOKUP(EDATE($A39,-12),$A$5:$A38,$B$5:$B38),""))</f>
        <v/>
      </c>
      <c r="E39" s="107" t="str">
        <f t="shared" si="1"/>
        <v/>
      </c>
      <c r="F39" s="27" t="str">
        <f>IF(OR($A39="",$B39=""),"",IFERROR(AVERAGEIFS($C$5:$C39,$A$5:$A39,"&gt;"&amp;EDATE($A39,-12),$A$5:$A39,"&lt;="&amp;$A39),""))</f>
        <v/>
      </c>
    </row>
    <row r="40" spans="1:6" ht="12.75" customHeight="1" x14ac:dyDescent="0.15">
      <c r="A40" s="129"/>
      <c r="B40" s="27"/>
      <c r="C40" s="27" t="str">
        <f t="shared" si="0"/>
        <v/>
      </c>
      <c r="D40" s="27" t="str">
        <f>IF(OR($A40="",$B40=""),"",IFERROR($B40-LOOKUP(EDATE($A40,-12),$A$5:$A39,$B$5:$B39),""))</f>
        <v/>
      </c>
      <c r="E40" s="107" t="str">
        <f t="shared" si="1"/>
        <v/>
      </c>
      <c r="F40" s="27" t="str">
        <f>IF(OR($A40="",$B40=""),"",IFERROR(AVERAGEIFS($C$5:$C40,$A$5:$A40,"&gt;"&amp;EDATE($A40,-12),$A$5:$A40,"&lt;="&amp;$A40),""))</f>
        <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72C4"/>
  </sheetPr>
  <dimension ref="A1:T40"/>
  <sheetViews>
    <sheetView zoomScaleNormal="100" workbookViewId="0">
      <pane ySplit="14" topLeftCell="A15" activePane="bottomLeft" state="frozen"/>
      <selection pane="bottomLeft"/>
    </sheetView>
  </sheetViews>
  <sheetFormatPr baseColWidth="10" defaultColWidth="15" defaultRowHeight="15" x14ac:dyDescent="0.2"/>
  <cols>
    <col min="1" max="1" width="10" style="130" customWidth="1"/>
    <col min="2" max="2" width="12" style="131" customWidth="1"/>
    <col min="3" max="4" width="16" style="131" customWidth="1"/>
    <col min="5" max="5" width="18" style="131" customWidth="1"/>
    <col min="6" max="6" width="14" style="131" customWidth="1"/>
    <col min="7" max="7" width="8" style="131" customWidth="1"/>
    <col min="8" max="16384" width="15" style="131"/>
  </cols>
  <sheetData>
    <row r="1" spans="1:20" ht="17.25" customHeight="1" x14ac:dyDescent="0.2">
      <c r="A1" s="132" t="s">
        <v>57</v>
      </c>
      <c r="B1" s="3"/>
      <c r="C1" s="3"/>
      <c r="D1" s="3"/>
      <c r="E1" s="3"/>
      <c r="F1" s="3"/>
      <c r="G1" s="3"/>
      <c r="H1" s="3"/>
      <c r="I1" s="3"/>
      <c r="J1" s="3"/>
      <c r="K1" s="3"/>
      <c r="L1" s="3"/>
      <c r="M1" s="3"/>
      <c r="N1" s="3"/>
      <c r="O1" s="3"/>
      <c r="P1" s="3"/>
      <c r="Q1" s="3"/>
      <c r="R1" s="3"/>
      <c r="S1" s="3"/>
      <c r="T1" s="3"/>
    </row>
    <row r="2" spans="1:20" ht="15" customHeight="1" x14ac:dyDescent="0.2">
      <c r="A2" s="133" t="s">
        <v>202</v>
      </c>
      <c r="B2" s="3"/>
      <c r="C2" s="3"/>
      <c r="D2" s="3"/>
      <c r="E2" s="3"/>
      <c r="F2" s="3"/>
      <c r="G2" s="3"/>
      <c r="H2" s="3"/>
      <c r="I2" s="3"/>
      <c r="J2" s="3"/>
      <c r="K2" s="3"/>
      <c r="L2" s="3"/>
      <c r="M2" s="3"/>
      <c r="N2" s="3"/>
      <c r="O2" s="3"/>
      <c r="P2" s="3"/>
      <c r="Q2" s="3"/>
      <c r="R2" s="3"/>
      <c r="S2" s="3"/>
      <c r="T2" s="3"/>
    </row>
    <row r="3" spans="1:20" ht="15" customHeight="1" x14ac:dyDescent="0.2">
      <c r="A3" s="3"/>
      <c r="B3" s="3"/>
      <c r="C3" s="3"/>
      <c r="D3" s="3"/>
      <c r="E3" s="3"/>
      <c r="F3" s="3"/>
      <c r="G3" s="3"/>
      <c r="H3" s="3"/>
      <c r="I3" s="3"/>
      <c r="J3" s="3"/>
      <c r="K3" s="3"/>
      <c r="L3" s="3"/>
      <c r="M3" s="3"/>
      <c r="N3" s="3"/>
      <c r="O3" s="3"/>
      <c r="P3" s="3"/>
      <c r="Q3" s="3"/>
      <c r="R3" s="3"/>
      <c r="S3" s="3"/>
      <c r="T3" s="3"/>
    </row>
    <row r="4" spans="1:20" ht="15" customHeight="1" x14ac:dyDescent="0.2">
      <c r="A4" s="33" t="s">
        <v>203</v>
      </c>
      <c r="B4" s="33"/>
      <c r="C4" s="33"/>
      <c r="D4" s="33"/>
      <c r="E4" s="33"/>
      <c r="F4" s="3"/>
      <c r="G4" s="3"/>
      <c r="H4" s="3"/>
      <c r="I4" s="3"/>
      <c r="J4" s="3"/>
      <c r="K4" s="3"/>
      <c r="L4" s="3"/>
      <c r="M4" s="3"/>
      <c r="N4" s="3"/>
      <c r="O4" s="3"/>
      <c r="P4" s="3"/>
      <c r="Q4" s="3"/>
      <c r="R4" s="3"/>
      <c r="S4" s="3"/>
      <c r="T4" s="3"/>
    </row>
    <row r="5" spans="1:20" ht="15" customHeight="1" x14ac:dyDescent="0.2">
      <c r="A5" s="31" t="s">
        <v>204</v>
      </c>
      <c r="B5" s="134">
        <f>SUM(H15:H21)</f>
        <v>135000</v>
      </c>
      <c r="C5" s="135" t="s">
        <v>205</v>
      </c>
      <c r="D5" s="3"/>
      <c r="E5" s="3"/>
      <c r="F5" s="3"/>
      <c r="G5" s="3"/>
      <c r="H5" s="3"/>
      <c r="I5" s="3"/>
      <c r="J5" s="3"/>
      <c r="K5" s="3"/>
      <c r="L5" s="3"/>
      <c r="M5" s="3"/>
      <c r="N5" s="3"/>
      <c r="O5" s="3"/>
      <c r="P5" s="3"/>
      <c r="Q5" s="3"/>
      <c r="R5" s="3"/>
      <c r="S5" s="3"/>
      <c r="T5" s="3"/>
    </row>
    <row r="6" spans="1:20" ht="30" customHeight="1" x14ac:dyDescent="0.2">
      <c r="A6" s="31" t="s">
        <v>206</v>
      </c>
      <c r="B6" s="134">
        <f>SUM(I15:I21)</f>
        <v>237422</v>
      </c>
      <c r="C6" s="135" t="s">
        <v>207</v>
      </c>
      <c r="D6" s="3"/>
      <c r="E6" s="3"/>
      <c r="F6" s="3"/>
      <c r="G6" s="3"/>
      <c r="H6" s="3"/>
      <c r="I6" s="3"/>
      <c r="J6" s="3"/>
      <c r="K6" s="3"/>
      <c r="L6" s="3"/>
      <c r="M6" s="3"/>
      <c r="N6" s="3"/>
      <c r="O6" s="3"/>
      <c r="P6" s="3"/>
      <c r="Q6" s="3"/>
      <c r="R6" s="3"/>
      <c r="S6" s="3"/>
      <c r="T6" s="3"/>
    </row>
    <row r="7" spans="1:20" ht="15" customHeight="1" x14ac:dyDescent="0.2">
      <c r="A7" s="31" t="s">
        <v>60</v>
      </c>
      <c r="B7" s="134">
        <f>SUM(L15:L21)</f>
        <v>5048.8799999999992</v>
      </c>
      <c r="C7" s="136"/>
      <c r="D7" s="136"/>
      <c r="E7" s="136"/>
      <c r="F7" s="3"/>
      <c r="G7" s="3"/>
      <c r="H7" s="3"/>
      <c r="I7" s="3"/>
      <c r="J7" s="3"/>
      <c r="K7" s="3"/>
      <c r="L7" s="3"/>
      <c r="M7" s="3"/>
      <c r="N7" s="3"/>
      <c r="O7" s="3"/>
      <c r="P7" s="3"/>
      <c r="Q7" s="3"/>
      <c r="R7" s="3"/>
      <c r="S7" s="3"/>
      <c r="T7" s="3"/>
    </row>
    <row r="8" spans="1:20" ht="15" customHeight="1" x14ac:dyDescent="0.2">
      <c r="A8" s="31" t="s">
        <v>208</v>
      </c>
      <c r="B8" s="134">
        <f>SUM(N15:N21)</f>
        <v>710000</v>
      </c>
      <c r="C8" s="3"/>
      <c r="D8" s="3"/>
      <c r="E8" s="3"/>
      <c r="F8" s="3"/>
      <c r="G8" s="3"/>
      <c r="H8" s="3"/>
      <c r="I8" s="3"/>
      <c r="J8" s="3"/>
      <c r="K8" s="3"/>
      <c r="L8" s="3"/>
      <c r="M8" s="3"/>
      <c r="N8" s="3"/>
      <c r="O8" s="3"/>
      <c r="P8" s="3"/>
      <c r="Q8" s="3"/>
      <c r="R8" s="3"/>
      <c r="S8" s="3"/>
      <c r="T8" s="3"/>
    </row>
    <row r="9" spans="1:20" ht="30" customHeight="1" x14ac:dyDescent="0.2">
      <c r="A9" s="31" t="s">
        <v>209</v>
      </c>
      <c r="B9" s="134">
        <f>SUM(O15:O21)</f>
        <v>710000</v>
      </c>
      <c r="C9" s="3"/>
      <c r="D9" s="3"/>
      <c r="E9" s="3"/>
      <c r="F9" s="3"/>
      <c r="G9" s="3"/>
      <c r="H9" s="3"/>
      <c r="I9" s="3"/>
      <c r="J9" s="3"/>
      <c r="K9" s="3"/>
      <c r="L9" s="3"/>
      <c r="M9" s="3"/>
      <c r="N9" s="3"/>
      <c r="O9" s="3"/>
      <c r="P9" s="3"/>
      <c r="Q9" s="3"/>
      <c r="R9" s="3"/>
      <c r="S9" s="3"/>
      <c r="T9" s="3"/>
    </row>
    <row r="10" spans="1:20" ht="15" customHeight="1" x14ac:dyDescent="0.2">
      <c r="A10" s="31" t="s">
        <v>210</v>
      </c>
      <c r="B10" s="134">
        <f>SUM(P15:P21)</f>
        <v>410000</v>
      </c>
      <c r="C10" s="137"/>
      <c r="D10" s="137"/>
      <c r="E10" s="137"/>
      <c r="F10" s="138"/>
      <c r="G10" s="3"/>
      <c r="H10" s="3"/>
      <c r="I10" s="3"/>
      <c r="J10" s="3"/>
      <c r="K10" s="3"/>
      <c r="L10" s="3"/>
      <c r="M10" s="3"/>
      <c r="N10" s="3"/>
      <c r="O10" s="3"/>
      <c r="P10" s="3"/>
      <c r="Q10" s="3"/>
      <c r="R10" s="3"/>
      <c r="S10" s="3"/>
      <c r="T10" s="3"/>
    </row>
    <row r="11" spans="1:20" ht="30" customHeight="1" x14ac:dyDescent="0.2">
      <c r="A11" s="31" t="s">
        <v>211</v>
      </c>
      <c r="B11" s="139">
        <f>COUNTA(A15:A21)</f>
        <v>7</v>
      </c>
      <c r="C11" s="138"/>
      <c r="D11" s="137"/>
      <c r="E11" s="137"/>
      <c r="F11" s="138"/>
      <c r="G11" s="3"/>
      <c r="H11" s="3"/>
      <c r="I11" s="3"/>
      <c r="J11" s="3"/>
      <c r="K11" s="3"/>
      <c r="L11" s="3"/>
      <c r="M11" s="3"/>
      <c r="N11" s="3"/>
      <c r="O11" s="3"/>
      <c r="P11" s="3"/>
      <c r="Q11" s="3"/>
      <c r="R11" s="3"/>
      <c r="S11" s="3"/>
      <c r="T11" s="3"/>
    </row>
    <row r="12" spans="1:20" ht="105" customHeight="1" x14ac:dyDescent="0.2">
      <c r="A12" s="3"/>
      <c r="B12" s="138"/>
      <c r="C12" s="138"/>
      <c r="D12" s="137"/>
      <c r="E12" s="137"/>
      <c r="F12" s="138"/>
      <c r="G12" s="3"/>
      <c r="H12" s="3"/>
      <c r="I12" s="3"/>
      <c r="J12" s="3"/>
      <c r="K12" s="3"/>
      <c r="L12" s="3"/>
      <c r="M12" s="3"/>
      <c r="N12" s="3"/>
      <c r="O12" s="3"/>
      <c r="P12" s="3"/>
      <c r="Q12" s="3"/>
      <c r="R12" s="3"/>
      <c r="S12" s="3"/>
      <c r="T12" s="3"/>
    </row>
    <row r="13" spans="1:20" ht="90" customHeight="1" x14ac:dyDescent="0.2">
      <c r="A13" s="3"/>
      <c r="B13" s="138"/>
      <c r="C13" s="138"/>
      <c r="D13" s="138"/>
      <c r="E13" s="138"/>
      <c r="F13" s="138"/>
      <c r="G13" s="3"/>
      <c r="H13" s="3"/>
      <c r="I13" s="3"/>
      <c r="J13" s="3"/>
      <c r="K13" s="3"/>
      <c r="L13" s="3"/>
      <c r="M13" s="3"/>
      <c r="N13" s="3"/>
      <c r="O13" s="3"/>
      <c r="P13" s="3"/>
      <c r="Q13" s="3"/>
      <c r="R13" s="3"/>
      <c r="S13" s="3"/>
      <c r="T13" s="3"/>
    </row>
    <row r="14" spans="1:20" ht="30" customHeight="1" x14ac:dyDescent="0.2">
      <c r="A14" s="140" t="s">
        <v>212</v>
      </c>
      <c r="B14" s="141" t="s">
        <v>213</v>
      </c>
      <c r="C14" s="141" t="s">
        <v>214</v>
      </c>
      <c r="D14" s="142" t="s">
        <v>215</v>
      </c>
      <c r="E14" s="142" t="s">
        <v>216</v>
      </c>
      <c r="F14" s="141" t="s">
        <v>217</v>
      </c>
      <c r="G14" s="140" t="s">
        <v>218</v>
      </c>
      <c r="H14" s="140" t="s">
        <v>219</v>
      </c>
      <c r="I14" s="140" t="s">
        <v>220</v>
      </c>
      <c r="J14" s="140" t="s">
        <v>221</v>
      </c>
      <c r="K14" s="140" t="s">
        <v>222</v>
      </c>
      <c r="L14" s="140" t="s">
        <v>223</v>
      </c>
      <c r="M14" s="140" t="s">
        <v>224</v>
      </c>
      <c r="N14" s="140" t="s">
        <v>225</v>
      </c>
      <c r="O14" s="140" t="s">
        <v>226</v>
      </c>
      <c r="P14" s="140" t="s">
        <v>227</v>
      </c>
      <c r="Q14" s="140" t="s">
        <v>228</v>
      </c>
      <c r="R14" s="3"/>
      <c r="S14" s="3"/>
      <c r="T14" s="3"/>
    </row>
    <row r="15" spans="1:20" ht="30" customHeight="1" x14ac:dyDescent="0.2">
      <c r="A15" s="143" t="s">
        <v>229</v>
      </c>
      <c r="B15" s="143" t="s">
        <v>230</v>
      </c>
      <c r="C15" s="143" t="s">
        <v>231</v>
      </c>
      <c r="D15" s="143" t="s">
        <v>232</v>
      </c>
      <c r="E15" s="144" t="s">
        <v>233</v>
      </c>
      <c r="F15" s="145">
        <v>37012</v>
      </c>
      <c r="G15" s="146">
        <v>60</v>
      </c>
      <c r="H15" s="147">
        <v>10000</v>
      </c>
      <c r="I15" s="147">
        <v>39188</v>
      </c>
      <c r="J15" s="148">
        <v>33.1</v>
      </c>
      <c r="K15" s="149" t="s">
        <v>234</v>
      </c>
      <c r="L15" s="150">
        <f t="shared" ref="L15:L21" si="0">IF(K15="Monthly",J15*12,IF(K15="Quarterly",J15*4,J15))</f>
        <v>397.20000000000005</v>
      </c>
      <c r="M15" s="147">
        <v>20000</v>
      </c>
      <c r="N15" s="147">
        <v>20000</v>
      </c>
      <c r="O15" s="147">
        <v>20000</v>
      </c>
      <c r="P15" s="147">
        <v>20000</v>
      </c>
      <c r="Q15" s="151" t="s">
        <v>235</v>
      </c>
      <c r="R15" s="3"/>
      <c r="S15" s="3"/>
      <c r="T15" s="3"/>
    </row>
    <row r="16" spans="1:20" ht="30" customHeight="1" x14ac:dyDescent="0.2">
      <c r="A16" s="143" t="s">
        <v>236</v>
      </c>
      <c r="B16" s="143" t="s">
        <v>230</v>
      </c>
      <c r="C16" s="143" t="s">
        <v>237</v>
      </c>
      <c r="D16" s="143" t="s">
        <v>232</v>
      </c>
      <c r="E16" s="144" t="s">
        <v>233</v>
      </c>
      <c r="F16" s="145">
        <v>38987</v>
      </c>
      <c r="G16" s="146">
        <v>60</v>
      </c>
      <c r="H16" s="147">
        <v>12000</v>
      </c>
      <c r="I16" s="147">
        <v>42234</v>
      </c>
      <c r="J16" s="148">
        <v>62.3</v>
      </c>
      <c r="K16" s="149" t="s">
        <v>234</v>
      </c>
      <c r="L16" s="150">
        <f t="shared" si="0"/>
        <v>747.59999999999991</v>
      </c>
      <c r="M16" s="147">
        <v>30000</v>
      </c>
      <c r="N16" s="147">
        <v>30000</v>
      </c>
      <c r="O16" s="147">
        <v>30000</v>
      </c>
      <c r="P16" s="147">
        <v>30000</v>
      </c>
      <c r="Q16" s="151" t="s">
        <v>238</v>
      </c>
      <c r="R16" s="3"/>
      <c r="S16" s="3"/>
      <c r="T16" s="3"/>
    </row>
    <row r="17" spans="1:20" ht="90" customHeight="1" x14ac:dyDescent="0.2">
      <c r="A17" s="143" t="s">
        <v>239</v>
      </c>
      <c r="B17" s="152" t="s">
        <v>240</v>
      </c>
      <c r="C17" s="152" t="s">
        <v>241</v>
      </c>
      <c r="D17" s="152" t="s">
        <v>242</v>
      </c>
      <c r="E17" s="153" t="s">
        <v>243</v>
      </c>
      <c r="F17" s="145">
        <v>40934</v>
      </c>
      <c r="G17" s="146">
        <v>65</v>
      </c>
      <c r="H17" s="147">
        <v>0</v>
      </c>
      <c r="I17" s="147">
        <v>0</v>
      </c>
      <c r="J17" s="148">
        <v>106.8</v>
      </c>
      <c r="K17" s="149" t="s">
        <v>234</v>
      </c>
      <c r="L17" s="150">
        <f t="shared" si="0"/>
        <v>1281.5999999999999</v>
      </c>
      <c r="M17" s="147">
        <v>600000</v>
      </c>
      <c r="N17" s="147">
        <v>600000</v>
      </c>
      <c r="O17" s="147">
        <v>600000</v>
      </c>
      <c r="P17" s="147">
        <v>300000</v>
      </c>
      <c r="Q17" s="151" t="s">
        <v>244</v>
      </c>
      <c r="R17" s="3"/>
      <c r="S17" s="3"/>
      <c r="T17" s="3"/>
    </row>
    <row r="18" spans="1:20" ht="102.75" customHeight="1" x14ac:dyDescent="0.2">
      <c r="A18" s="143" t="s">
        <v>245</v>
      </c>
      <c r="B18" s="143" t="s">
        <v>246</v>
      </c>
      <c r="C18" s="143" t="s">
        <v>247</v>
      </c>
      <c r="D18" s="143" t="s">
        <v>248</v>
      </c>
      <c r="E18" s="144" t="s">
        <v>249</v>
      </c>
      <c r="F18" s="145">
        <v>39499</v>
      </c>
      <c r="G18" s="146">
        <v>60</v>
      </c>
      <c r="H18" s="147">
        <v>60000</v>
      </c>
      <c r="I18" s="147">
        <v>110000</v>
      </c>
      <c r="J18" s="148">
        <v>218.54</v>
      </c>
      <c r="K18" s="149" t="s">
        <v>234</v>
      </c>
      <c r="L18" s="150">
        <f t="shared" si="0"/>
        <v>2622.48</v>
      </c>
      <c r="M18" s="147">
        <v>60000</v>
      </c>
      <c r="N18" s="147">
        <v>60000</v>
      </c>
      <c r="O18" s="147">
        <v>60000</v>
      </c>
      <c r="P18" s="147">
        <v>60000</v>
      </c>
      <c r="Q18" s="151" t="s">
        <v>250</v>
      </c>
      <c r="R18" s="3"/>
      <c r="S18" s="3"/>
      <c r="T18" s="3"/>
    </row>
    <row r="19" spans="1:20" ht="102.75" customHeight="1" x14ac:dyDescent="0.2">
      <c r="A19" s="143" t="s">
        <v>251</v>
      </c>
      <c r="B19" s="152" t="s">
        <v>246</v>
      </c>
      <c r="C19" s="152" t="s">
        <v>252</v>
      </c>
      <c r="D19" s="152" t="s">
        <v>253</v>
      </c>
      <c r="E19" s="153" t="s">
        <v>249</v>
      </c>
      <c r="F19" s="145"/>
      <c r="G19" s="146">
        <v>52</v>
      </c>
      <c r="H19" s="147">
        <v>28000</v>
      </c>
      <c r="I19" s="147">
        <v>46000</v>
      </c>
      <c r="J19" s="148"/>
      <c r="K19" s="149" t="s">
        <v>234</v>
      </c>
      <c r="L19" s="150">
        <f t="shared" si="0"/>
        <v>0</v>
      </c>
      <c r="M19" s="147"/>
      <c r="N19" s="147"/>
      <c r="O19" s="147"/>
      <c r="P19" s="147"/>
      <c r="Q19" s="151" t="s">
        <v>254</v>
      </c>
      <c r="R19" s="3"/>
      <c r="S19" s="3"/>
      <c r="T19" s="3"/>
    </row>
    <row r="20" spans="1:20" ht="30" customHeight="1" x14ac:dyDescent="0.2">
      <c r="A20" s="143" t="s">
        <v>255</v>
      </c>
      <c r="B20" s="143" t="s">
        <v>256</v>
      </c>
      <c r="C20" s="143" t="s">
        <v>257</v>
      </c>
      <c r="D20" s="143" t="s">
        <v>258</v>
      </c>
      <c r="E20" s="144" t="s">
        <v>259</v>
      </c>
      <c r="F20" s="145"/>
      <c r="G20" s="146"/>
      <c r="H20" s="147">
        <v>25000</v>
      </c>
      <c r="I20" s="147"/>
      <c r="J20" s="148"/>
      <c r="K20" s="149" t="s">
        <v>234</v>
      </c>
      <c r="L20" s="150">
        <f t="shared" si="0"/>
        <v>0</v>
      </c>
      <c r="M20" s="147"/>
      <c r="N20" s="147"/>
      <c r="O20" s="147"/>
      <c r="P20" s="147"/>
      <c r="Q20" s="151" t="s">
        <v>260</v>
      </c>
      <c r="R20" s="3"/>
      <c r="S20" s="3"/>
      <c r="T20" s="3"/>
    </row>
    <row r="21" spans="1:20" ht="77.25" customHeight="1" x14ac:dyDescent="0.2">
      <c r="A21" s="143" t="s">
        <v>261</v>
      </c>
      <c r="B21" s="143" t="s">
        <v>256</v>
      </c>
      <c r="C21" s="143" t="s">
        <v>262</v>
      </c>
      <c r="D21" s="143" t="s">
        <v>263</v>
      </c>
      <c r="E21" s="144" t="s">
        <v>249</v>
      </c>
      <c r="F21" s="145"/>
      <c r="G21" s="146"/>
      <c r="H21" s="147">
        <v>0</v>
      </c>
      <c r="I21" s="147"/>
      <c r="J21" s="148"/>
      <c r="K21" s="149" t="s">
        <v>234</v>
      </c>
      <c r="L21" s="150">
        <f t="shared" si="0"/>
        <v>0</v>
      </c>
      <c r="M21" s="147"/>
      <c r="N21" s="147"/>
      <c r="O21" s="147"/>
      <c r="P21" s="147"/>
      <c r="Q21" s="151" t="s">
        <v>264</v>
      </c>
      <c r="R21" s="3"/>
      <c r="S21" s="3"/>
      <c r="T21" s="3"/>
    </row>
    <row r="22" spans="1:20" ht="15" customHeight="1" x14ac:dyDescent="0.2">
      <c r="A22" s="3"/>
      <c r="B22" s="3"/>
      <c r="C22" s="3"/>
      <c r="D22" s="3"/>
      <c r="E22" s="3"/>
      <c r="F22" s="3"/>
      <c r="G22" s="3"/>
      <c r="H22" s="3"/>
      <c r="I22" s="3"/>
      <c r="J22" s="3"/>
      <c r="K22" s="3"/>
      <c r="L22" s="3"/>
      <c r="M22" s="3"/>
      <c r="N22" s="3"/>
      <c r="O22" s="3"/>
      <c r="P22" s="3"/>
      <c r="Q22" s="3"/>
      <c r="R22" s="3"/>
      <c r="S22" s="3"/>
      <c r="T22" s="3"/>
    </row>
    <row r="23" spans="1:20" ht="15" customHeight="1" x14ac:dyDescent="0.2">
      <c r="A23" s="135" t="s">
        <v>265</v>
      </c>
      <c r="B23" s="3"/>
      <c r="C23" s="3"/>
      <c r="D23" s="3"/>
      <c r="E23" s="3"/>
      <c r="F23" s="3"/>
      <c r="G23" s="3"/>
      <c r="H23" s="3"/>
      <c r="I23" s="3"/>
      <c r="J23" s="3"/>
      <c r="K23" s="3"/>
      <c r="L23" s="3"/>
      <c r="M23" s="3"/>
      <c r="N23" s="3"/>
      <c r="O23" s="3"/>
      <c r="P23" s="3"/>
      <c r="Q23" s="3"/>
      <c r="R23" s="3"/>
      <c r="S23" s="3"/>
      <c r="T23" s="3"/>
    </row>
    <row r="24" spans="1:20" ht="15" customHeight="1" x14ac:dyDescent="0.2">
      <c r="A24" s="3"/>
      <c r="B24" s="3"/>
      <c r="C24" s="3"/>
      <c r="D24" s="3"/>
      <c r="E24" s="3"/>
      <c r="F24" s="3"/>
      <c r="G24" s="3"/>
      <c r="H24" s="3"/>
      <c r="I24" s="3"/>
      <c r="J24" s="3"/>
      <c r="K24" s="3"/>
      <c r="L24" s="3"/>
      <c r="M24" s="3"/>
      <c r="N24" s="3"/>
      <c r="O24" s="3"/>
      <c r="P24" s="3"/>
      <c r="Q24" s="3"/>
      <c r="R24" s="3"/>
      <c r="S24" s="3"/>
      <c r="T24" s="3"/>
    </row>
    <row r="25" spans="1:20" ht="15" customHeight="1" x14ac:dyDescent="0.2">
      <c r="A25" s="3"/>
      <c r="B25" s="3"/>
      <c r="C25" s="3"/>
      <c r="D25" s="3"/>
      <c r="E25" s="3"/>
      <c r="F25" s="3"/>
      <c r="G25" s="3"/>
      <c r="H25" s="3"/>
      <c r="I25" s="3"/>
      <c r="J25" s="3"/>
      <c r="K25" s="3"/>
      <c r="L25" s="3"/>
      <c r="M25" s="3"/>
      <c r="N25" s="3"/>
      <c r="O25" s="3"/>
      <c r="P25" s="3"/>
      <c r="Q25" s="3"/>
      <c r="R25" s="3"/>
      <c r="S25" s="3"/>
      <c r="T25" s="3"/>
    </row>
    <row r="26" spans="1:20" ht="15" customHeight="1" x14ac:dyDescent="0.2">
      <c r="A26" s="3"/>
      <c r="B26" s="3"/>
      <c r="C26" s="3"/>
      <c r="D26" s="3"/>
      <c r="E26" s="3"/>
      <c r="F26" s="3"/>
      <c r="G26" s="3"/>
      <c r="H26" s="3"/>
      <c r="I26" s="3"/>
      <c r="J26" s="3"/>
      <c r="K26" s="3"/>
      <c r="L26" s="3"/>
      <c r="M26" s="3"/>
      <c r="N26" s="3"/>
      <c r="O26" s="3"/>
      <c r="P26" s="3"/>
      <c r="Q26" s="3"/>
      <c r="R26" s="3"/>
      <c r="S26" s="3"/>
      <c r="T26" s="3"/>
    </row>
    <row r="27" spans="1:20" ht="15" customHeight="1" x14ac:dyDescent="0.2">
      <c r="A27" s="3"/>
      <c r="B27" s="3"/>
      <c r="C27" s="3"/>
      <c r="D27" s="3"/>
      <c r="E27" s="3"/>
      <c r="F27" s="3"/>
      <c r="G27" s="3"/>
      <c r="H27" s="3"/>
      <c r="I27" s="3"/>
      <c r="J27" s="3"/>
      <c r="K27" s="3"/>
      <c r="L27" s="3"/>
      <c r="M27" s="3"/>
      <c r="N27" s="3"/>
      <c r="O27" s="3"/>
      <c r="P27" s="3"/>
      <c r="Q27" s="3"/>
      <c r="R27" s="3"/>
      <c r="S27" s="3"/>
      <c r="T27" s="3"/>
    </row>
    <row r="28" spans="1:20" ht="15" customHeight="1" x14ac:dyDescent="0.2">
      <c r="A28" s="3"/>
      <c r="B28" s="3"/>
      <c r="C28" s="3"/>
      <c r="D28" s="3"/>
      <c r="E28" s="3"/>
      <c r="F28" s="3"/>
      <c r="G28" s="3"/>
      <c r="H28" s="3"/>
      <c r="I28" s="3"/>
      <c r="J28" s="3"/>
      <c r="K28" s="3"/>
      <c r="L28" s="3"/>
      <c r="M28" s="3"/>
      <c r="N28" s="3"/>
      <c r="O28" s="3"/>
      <c r="P28" s="3"/>
      <c r="Q28" s="3"/>
      <c r="R28" s="3"/>
      <c r="S28" s="3"/>
      <c r="T28" s="3"/>
    </row>
    <row r="29" spans="1:20" ht="15" customHeight="1" x14ac:dyDescent="0.2">
      <c r="A29" s="3"/>
      <c r="B29" s="3"/>
      <c r="C29" s="3"/>
      <c r="D29" s="3"/>
      <c r="E29" s="3"/>
      <c r="F29" s="3"/>
      <c r="G29" s="3"/>
      <c r="H29" s="3"/>
      <c r="I29" s="3"/>
      <c r="J29" s="3"/>
      <c r="K29" s="3"/>
      <c r="L29" s="3"/>
      <c r="M29" s="3"/>
      <c r="N29" s="3"/>
      <c r="O29" s="3"/>
      <c r="P29" s="3"/>
      <c r="Q29" s="3"/>
      <c r="R29" s="3"/>
      <c r="S29" s="3"/>
      <c r="T29" s="3"/>
    </row>
    <row r="30" spans="1:20" ht="15" customHeight="1" x14ac:dyDescent="0.2">
      <c r="A30" s="3"/>
      <c r="B30" s="3"/>
      <c r="C30" s="3"/>
      <c r="D30" s="3"/>
      <c r="E30" s="3"/>
      <c r="F30" s="3"/>
      <c r="G30" s="3"/>
      <c r="H30" s="3"/>
      <c r="I30" s="3"/>
      <c r="J30" s="3"/>
      <c r="K30" s="3"/>
      <c r="L30" s="3"/>
      <c r="M30" s="3"/>
      <c r="N30" s="3"/>
      <c r="O30" s="3"/>
      <c r="P30" s="3"/>
      <c r="Q30" s="3"/>
      <c r="R30" s="3"/>
      <c r="S30" s="3"/>
      <c r="T30" s="3"/>
    </row>
    <row r="31" spans="1:20" ht="15" customHeight="1" x14ac:dyDescent="0.2">
      <c r="A31" s="3"/>
      <c r="B31" s="3"/>
      <c r="C31" s="3"/>
      <c r="D31" s="3"/>
      <c r="E31" s="3"/>
      <c r="F31" s="3"/>
      <c r="G31" s="3"/>
      <c r="H31" s="3"/>
      <c r="I31" s="3"/>
      <c r="J31" s="3"/>
      <c r="K31" s="3"/>
      <c r="L31" s="3"/>
      <c r="M31" s="3"/>
      <c r="N31" s="3"/>
      <c r="O31" s="3"/>
      <c r="P31" s="3"/>
      <c r="Q31" s="3"/>
      <c r="R31" s="3"/>
      <c r="S31" s="3"/>
      <c r="T31" s="3"/>
    </row>
    <row r="32" spans="1:20" ht="15" customHeight="1" x14ac:dyDescent="0.2">
      <c r="A32" s="3"/>
      <c r="B32" s="3"/>
      <c r="C32" s="3"/>
      <c r="D32" s="3"/>
      <c r="E32" s="3"/>
      <c r="F32" s="3"/>
      <c r="G32" s="3"/>
      <c r="H32" s="3"/>
      <c r="I32" s="3"/>
      <c r="J32" s="3"/>
      <c r="K32" s="3"/>
      <c r="L32" s="3"/>
      <c r="M32" s="3"/>
      <c r="N32" s="3"/>
      <c r="O32" s="3"/>
      <c r="P32" s="3"/>
      <c r="Q32" s="3"/>
      <c r="R32" s="3"/>
      <c r="S32" s="3"/>
      <c r="T32" s="3"/>
    </row>
    <row r="33" spans="1:20" ht="15" customHeight="1" x14ac:dyDescent="0.2">
      <c r="A33" s="3"/>
      <c r="B33" s="3"/>
      <c r="C33" s="3"/>
      <c r="D33" s="3"/>
      <c r="E33" s="3"/>
      <c r="F33" s="3"/>
      <c r="G33" s="3"/>
      <c r="H33" s="3"/>
      <c r="I33" s="3"/>
      <c r="J33" s="3"/>
      <c r="K33" s="3"/>
      <c r="L33" s="3"/>
      <c r="M33" s="3"/>
      <c r="N33" s="3"/>
      <c r="O33" s="3"/>
      <c r="P33" s="3"/>
      <c r="Q33" s="3"/>
      <c r="R33" s="3"/>
      <c r="S33" s="3"/>
      <c r="T33" s="3"/>
    </row>
    <row r="34" spans="1:20" ht="15" customHeight="1" x14ac:dyDescent="0.2">
      <c r="A34" s="3"/>
      <c r="B34" s="3"/>
      <c r="C34" s="3"/>
      <c r="D34" s="3"/>
      <c r="E34" s="3"/>
      <c r="F34" s="3"/>
      <c r="G34" s="3"/>
      <c r="H34" s="3"/>
      <c r="I34" s="3"/>
      <c r="J34" s="3"/>
      <c r="K34" s="3"/>
      <c r="L34" s="3"/>
      <c r="M34" s="3"/>
      <c r="N34" s="3"/>
      <c r="O34" s="3"/>
      <c r="P34" s="3"/>
      <c r="Q34" s="3"/>
      <c r="R34" s="3"/>
      <c r="S34" s="3"/>
      <c r="T34" s="3"/>
    </row>
    <row r="35" spans="1:20" ht="15" customHeight="1" x14ac:dyDescent="0.2">
      <c r="A35" s="3"/>
      <c r="B35" s="3"/>
      <c r="C35" s="3"/>
      <c r="D35" s="3"/>
      <c r="E35" s="3"/>
      <c r="F35" s="3"/>
      <c r="G35" s="3"/>
      <c r="H35" s="3"/>
      <c r="I35" s="3"/>
      <c r="J35" s="3"/>
      <c r="K35" s="3"/>
      <c r="L35" s="3"/>
      <c r="M35" s="3"/>
      <c r="N35" s="3"/>
      <c r="O35" s="3"/>
      <c r="P35" s="3"/>
      <c r="Q35" s="3"/>
      <c r="R35" s="3"/>
      <c r="S35" s="3"/>
      <c r="T35" s="3"/>
    </row>
    <row r="36" spans="1:20" ht="15" customHeight="1" x14ac:dyDescent="0.2">
      <c r="A36" s="3"/>
      <c r="B36" s="3"/>
      <c r="C36" s="3"/>
      <c r="D36" s="3"/>
      <c r="E36" s="3"/>
      <c r="F36" s="3"/>
      <c r="G36" s="3"/>
      <c r="H36" s="3"/>
      <c r="I36" s="3"/>
      <c r="J36" s="3"/>
      <c r="K36" s="3"/>
      <c r="L36" s="3"/>
      <c r="M36" s="3"/>
      <c r="N36" s="3"/>
      <c r="O36" s="3"/>
      <c r="P36" s="3"/>
      <c r="Q36" s="3"/>
      <c r="R36" s="3"/>
      <c r="S36" s="3"/>
      <c r="T36" s="3"/>
    </row>
    <row r="37" spans="1:20" ht="15" customHeight="1" x14ac:dyDescent="0.2">
      <c r="A37" s="3"/>
      <c r="B37" s="3"/>
      <c r="C37" s="3"/>
      <c r="D37" s="3"/>
      <c r="E37" s="3"/>
      <c r="F37" s="3"/>
      <c r="G37" s="3"/>
      <c r="H37" s="3"/>
      <c r="I37" s="3"/>
      <c r="J37" s="3"/>
      <c r="K37" s="3"/>
      <c r="L37" s="3"/>
      <c r="M37" s="3"/>
      <c r="N37" s="3"/>
      <c r="O37" s="3"/>
      <c r="P37" s="3"/>
      <c r="Q37" s="3"/>
      <c r="R37" s="3"/>
      <c r="S37" s="3"/>
      <c r="T37" s="3"/>
    </row>
    <row r="38" spans="1:20" ht="15" customHeight="1" x14ac:dyDescent="0.2">
      <c r="A38" s="3"/>
      <c r="B38" s="3"/>
      <c r="C38" s="3"/>
      <c r="D38" s="3"/>
      <c r="E38" s="3"/>
      <c r="F38" s="3"/>
      <c r="G38" s="3"/>
      <c r="H38" s="3"/>
      <c r="I38" s="3"/>
      <c r="J38" s="3"/>
      <c r="K38" s="3"/>
      <c r="L38" s="3"/>
      <c r="M38" s="3"/>
      <c r="N38" s="3"/>
      <c r="O38" s="3"/>
      <c r="P38" s="3"/>
      <c r="Q38" s="3"/>
      <c r="R38" s="3"/>
      <c r="S38" s="3"/>
      <c r="T38" s="3"/>
    </row>
    <row r="39" spans="1:20" ht="15" customHeight="1" x14ac:dyDescent="0.2">
      <c r="A39" s="3"/>
      <c r="B39" s="3"/>
      <c r="C39" s="3"/>
      <c r="D39" s="3"/>
      <c r="E39" s="3"/>
      <c r="F39" s="3"/>
      <c r="G39" s="3"/>
      <c r="H39" s="3"/>
      <c r="I39" s="3"/>
      <c r="J39" s="3"/>
      <c r="K39" s="3"/>
      <c r="L39" s="3"/>
      <c r="M39" s="3"/>
      <c r="N39" s="3"/>
      <c r="O39" s="3"/>
      <c r="P39" s="3"/>
      <c r="Q39" s="3"/>
      <c r="R39" s="3"/>
      <c r="S39" s="3"/>
      <c r="T39" s="3"/>
    </row>
    <row r="40" spans="1:20" ht="15" customHeight="1" x14ac:dyDescent="0.2">
      <c r="A40" s="3"/>
      <c r="B40" s="3"/>
      <c r="C40" s="3"/>
      <c r="D40" s="3"/>
      <c r="E40" s="3"/>
      <c r="F40" s="3"/>
      <c r="G40" s="3"/>
      <c r="H40" s="3"/>
      <c r="I40" s="3"/>
      <c r="J40" s="3"/>
      <c r="K40" s="3"/>
      <c r="L40" s="3"/>
      <c r="M40" s="3"/>
      <c r="N40" s="3"/>
      <c r="O40" s="3"/>
      <c r="P40" s="3"/>
      <c r="Q40" s="3"/>
      <c r="R40" s="3"/>
      <c r="S40" s="3"/>
      <c r="T40" s="3"/>
    </row>
  </sheetData>
  <dataValidations count="2">
    <dataValidation type="list" allowBlank="1" sqref="E15:E31" xr:uid="{00000000-0002-0000-0600-000000000000}">
      <formula1>"Protection,Endowment/Savings,Investment-Linked,Term,Annuity,Health/Medical"</formula1>
      <formula2>0</formula2>
    </dataValidation>
    <dataValidation type="list" allowBlank="1" sqref="K15:K31" xr:uid="{00000000-0002-0000-0600-000001000000}">
      <formula1>"Monthly,Quarterly,Annual"</formula1>
      <formula2>0</formula2>
    </dataValidation>
  </dataValidation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472C4"/>
  </sheetPr>
  <dimension ref="A1:J51"/>
  <sheetViews>
    <sheetView zoomScale="130" zoomScaleNormal="130" workbookViewId="0">
      <pane ySplit="2" topLeftCell="A43" activePane="bottomLeft" state="frozen"/>
      <selection pane="bottomLeft" activeCell="A49" sqref="A49:XFD55"/>
    </sheetView>
  </sheetViews>
  <sheetFormatPr baseColWidth="10" defaultColWidth="9.1640625" defaultRowHeight="15" x14ac:dyDescent="0.2"/>
  <cols>
    <col min="1" max="1" width="40" style="131" customWidth="1"/>
    <col min="2" max="5" width="16" style="131" customWidth="1"/>
    <col min="6" max="6" width="14" customWidth="1"/>
    <col min="7" max="8" width="13.6640625" style="131" customWidth="1"/>
    <col min="9" max="16384" width="9.1640625" style="131"/>
  </cols>
  <sheetData>
    <row r="1" spans="1:10" ht="15" customHeight="1" x14ac:dyDescent="0.2">
      <c r="A1" s="132" t="s">
        <v>266</v>
      </c>
      <c r="B1" s="3"/>
      <c r="C1" s="3"/>
      <c r="D1" s="3"/>
      <c r="E1" s="3"/>
      <c r="F1" s="3"/>
      <c r="G1" s="3"/>
      <c r="H1" s="3"/>
      <c r="I1" s="3"/>
      <c r="J1" s="3"/>
    </row>
    <row r="2" spans="1:10" ht="15" customHeight="1" x14ac:dyDescent="0.2">
      <c r="A2" s="133" t="s">
        <v>267</v>
      </c>
      <c r="B2" s="3"/>
      <c r="C2" s="3"/>
      <c r="D2" s="3"/>
      <c r="E2" s="3"/>
      <c r="F2" s="154"/>
      <c r="G2" s="3"/>
      <c r="H2" s="3"/>
      <c r="I2" s="3"/>
      <c r="J2" s="3"/>
    </row>
    <row r="3" spans="1:10" ht="15" customHeight="1" x14ac:dyDescent="0.2">
      <c r="A3" s="3"/>
      <c r="B3" s="137"/>
      <c r="C3" s="3"/>
      <c r="D3" s="154"/>
      <c r="E3" s="3"/>
      <c r="F3" s="154"/>
      <c r="G3" s="154"/>
      <c r="H3" s="3"/>
      <c r="I3" s="3"/>
      <c r="J3" s="3"/>
    </row>
    <row r="4" spans="1:10" ht="15" customHeight="1" x14ac:dyDescent="0.2">
      <c r="A4" s="33" t="s">
        <v>268</v>
      </c>
      <c r="B4" s="155"/>
      <c r="C4" s="155"/>
      <c r="D4" s="155"/>
      <c r="E4" s="3"/>
      <c r="F4" s="154"/>
      <c r="G4" s="154"/>
      <c r="H4" s="3"/>
      <c r="I4" s="3"/>
      <c r="J4" s="3"/>
    </row>
    <row r="5" spans="1:10" ht="15" customHeight="1" x14ac:dyDescent="0.2">
      <c r="A5" s="31" t="s">
        <v>269</v>
      </c>
      <c r="B5" s="156">
        <v>1500000</v>
      </c>
      <c r="C5" s="3"/>
      <c r="D5" s="3"/>
      <c r="E5" s="3"/>
      <c r="F5" s="3"/>
      <c r="G5" s="3"/>
      <c r="H5" s="3"/>
      <c r="I5" s="3"/>
      <c r="J5" s="3"/>
    </row>
    <row r="6" spans="1:10" ht="15" customHeight="1" x14ac:dyDescent="0.2">
      <c r="A6" s="31" t="s">
        <v>270</v>
      </c>
      <c r="B6" s="156">
        <v>1500000</v>
      </c>
      <c r="C6" s="3"/>
      <c r="D6" s="3"/>
      <c r="E6" s="3"/>
      <c r="F6" s="3"/>
      <c r="G6" s="3"/>
      <c r="H6" s="3"/>
      <c r="I6" s="3"/>
      <c r="J6" s="3"/>
    </row>
    <row r="7" spans="1:10" ht="15" customHeight="1" x14ac:dyDescent="0.2">
      <c r="A7" s="31" t="s">
        <v>271</v>
      </c>
      <c r="B7" s="157">
        <v>45658</v>
      </c>
      <c r="C7" s="3"/>
      <c r="D7" s="154"/>
      <c r="E7" s="3"/>
      <c r="F7" s="3"/>
      <c r="G7" s="3"/>
      <c r="H7" s="3"/>
      <c r="I7" s="3"/>
      <c r="J7" s="3"/>
    </row>
    <row r="8" spans="1:10" ht="15" customHeight="1" x14ac:dyDescent="0.2">
      <c r="A8" s="31" t="s">
        <v>272</v>
      </c>
      <c r="B8" s="158">
        <v>0.55000000000000004</v>
      </c>
      <c r="C8" s="154"/>
      <c r="D8" s="154"/>
      <c r="E8" s="3"/>
      <c r="F8" s="3"/>
      <c r="G8" s="3"/>
      <c r="H8" s="3"/>
      <c r="I8" s="3"/>
      <c r="J8" s="3"/>
    </row>
    <row r="9" spans="1:10" ht="15" customHeight="1" x14ac:dyDescent="0.2">
      <c r="A9" s="31" t="s">
        <v>273</v>
      </c>
      <c r="B9" s="159">
        <f>1-B8</f>
        <v>0.44999999999999996</v>
      </c>
      <c r="C9" s="3"/>
      <c r="D9" s="3"/>
      <c r="E9" s="3"/>
      <c r="F9" s="3"/>
      <c r="G9" s="3"/>
      <c r="H9" s="3"/>
      <c r="I9" s="3"/>
      <c r="J9" s="3"/>
    </row>
    <row r="10" spans="1:10" ht="15" customHeight="1" x14ac:dyDescent="0.2">
      <c r="A10" s="3"/>
      <c r="B10" s="154"/>
      <c r="C10" s="3"/>
      <c r="D10" s="3"/>
      <c r="E10" s="3"/>
      <c r="F10" s="3"/>
      <c r="G10" s="3"/>
      <c r="H10" s="3"/>
      <c r="I10" s="3"/>
      <c r="J10" s="3"/>
    </row>
    <row r="11" spans="1:10" ht="15" customHeight="1" x14ac:dyDescent="0.2">
      <c r="A11" s="33" t="s">
        <v>274</v>
      </c>
      <c r="B11" s="155"/>
      <c r="C11" s="33"/>
      <c r="D11" s="33"/>
      <c r="E11" s="3"/>
      <c r="F11" s="3"/>
      <c r="G11" s="3"/>
      <c r="H11" s="3"/>
      <c r="I11" s="3"/>
      <c r="J11" s="3"/>
    </row>
    <row r="12" spans="1:10" ht="15" customHeight="1" x14ac:dyDescent="0.2">
      <c r="A12" s="31" t="s">
        <v>275</v>
      </c>
      <c r="B12" s="160">
        <f>'Loan Calculator'!D5</f>
        <v>1125000</v>
      </c>
      <c r="C12" s="3"/>
      <c r="D12" s="3"/>
      <c r="E12" s="3"/>
      <c r="F12" s="3"/>
      <c r="G12" s="3"/>
      <c r="H12" s="3"/>
      <c r="I12" s="3"/>
      <c r="J12" s="3"/>
    </row>
    <row r="13" spans="1:10" ht="15" customHeight="1" x14ac:dyDescent="0.2">
      <c r="A13" s="31" t="s">
        <v>276</v>
      </c>
      <c r="B13" s="159">
        <f>'Loan Calculator'!D6</f>
        <v>0.02</v>
      </c>
      <c r="C13" s="3"/>
      <c r="D13" s="3"/>
      <c r="E13" s="3"/>
      <c r="F13" s="3"/>
      <c r="G13" s="3"/>
      <c r="H13" s="3"/>
      <c r="I13" s="3"/>
      <c r="J13" s="3"/>
    </row>
    <row r="14" spans="1:10" ht="15" customHeight="1" x14ac:dyDescent="0.2">
      <c r="A14" s="31" t="s">
        <v>277</v>
      </c>
      <c r="B14" s="161">
        <f>'Loan Calculator'!D7</f>
        <v>20</v>
      </c>
      <c r="C14" s="154"/>
      <c r="D14" s="154"/>
      <c r="E14" s="3"/>
      <c r="F14" s="3"/>
      <c r="G14" s="3"/>
      <c r="H14" s="3"/>
      <c r="I14" s="3"/>
      <c r="J14" s="3"/>
    </row>
    <row r="15" spans="1:10" ht="15" customHeight="1" x14ac:dyDescent="0.2">
      <c r="A15" s="31" t="s">
        <v>278</v>
      </c>
      <c r="B15" s="162">
        <f>'Loan Calculator'!D8</f>
        <v>45658</v>
      </c>
      <c r="C15" s="154"/>
      <c r="D15" s="154"/>
      <c r="E15" s="3"/>
      <c r="F15" s="3"/>
      <c r="G15" s="3"/>
      <c r="H15" s="3"/>
      <c r="I15" s="3"/>
      <c r="J15" s="3"/>
    </row>
    <row r="16" spans="1:10" ht="15" customHeight="1" x14ac:dyDescent="0.2">
      <c r="A16" s="31" t="s">
        <v>279</v>
      </c>
      <c r="B16" s="160">
        <f>'Loan Calculator'!D11</f>
        <v>5691.1875192575681</v>
      </c>
      <c r="C16" s="154"/>
      <c r="D16" s="154"/>
      <c r="E16" s="3"/>
      <c r="F16" s="3"/>
      <c r="G16" s="3"/>
      <c r="H16" s="3"/>
      <c r="I16" s="3"/>
      <c r="J16" s="3"/>
    </row>
    <row r="17" spans="1:10" ht="15" customHeight="1" x14ac:dyDescent="0.2">
      <c r="A17" s="31" t="s">
        <v>280</v>
      </c>
      <c r="B17" s="134">
        <f ca="1">'Loan Calculator'!D15</f>
        <v>1051394.482963278</v>
      </c>
      <c r="C17" s="154"/>
      <c r="D17" s="154"/>
      <c r="E17" s="3"/>
      <c r="F17" s="3"/>
      <c r="G17" s="3"/>
      <c r="H17" s="3"/>
      <c r="I17" s="3"/>
      <c r="J17" s="3"/>
    </row>
    <row r="18" spans="1:10" ht="15" customHeight="1" x14ac:dyDescent="0.2">
      <c r="A18" s="3"/>
      <c r="B18" s="154"/>
      <c r="C18" s="154"/>
      <c r="D18" s="154"/>
      <c r="E18" s="3"/>
      <c r="F18" s="3"/>
      <c r="G18" s="3"/>
      <c r="H18" s="3"/>
      <c r="I18" s="3"/>
      <c r="J18" s="3"/>
    </row>
    <row r="19" spans="1:10" ht="15" customHeight="1" x14ac:dyDescent="0.2">
      <c r="A19" s="33" t="s">
        <v>281</v>
      </c>
      <c r="B19" s="155"/>
      <c r="C19" s="155"/>
      <c r="D19" s="155"/>
      <c r="E19" s="3"/>
      <c r="F19" s="3"/>
      <c r="G19" s="3"/>
      <c r="H19" s="3"/>
      <c r="I19" s="3"/>
      <c r="J19" s="3"/>
    </row>
    <row r="20" spans="1:10" ht="15" customHeight="1" x14ac:dyDescent="0.2">
      <c r="A20" s="31" t="s">
        <v>282</v>
      </c>
      <c r="B20" s="134">
        <f>B5*B8</f>
        <v>825000.00000000012</v>
      </c>
      <c r="C20" s="154"/>
      <c r="D20" s="163" t="s">
        <v>283</v>
      </c>
      <c r="E20" s="3"/>
      <c r="F20" s="154"/>
      <c r="G20" s="154"/>
      <c r="H20" s="154"/>
      <c r="I20" s="3"/>
      <c r="J20" s="3"/>
    </row>
    <row r="21" spans="1:10" ht="15" customHeight="1" x14ac:dyDescent="0.2">
      <c r="A21" s="31" t="s">
        <v>284</v>
      </c>
      <c r="B21" s="134">
        <f ca="1">B17*B8</f>
        <v>578266.9656298029</v>
      </c>
      <c r="C21" s="154"/>
      <c r="D21" s="163" t="s">
        <v>285</v>
      </c>
      <c r="E21" s="3"/>
      <c r="F21" s="154"/>
      <c r="G21" s="154"/>
      <c r="H21" s="154"/>
      <c r="I21" s="3"/>
      <c r="J21" s="3"/>
    </row>
    <row r="22" spans="1:10" ht="15" customHeight="1" x14ac:dyDescent="0.2">
      <c r="A22" s="31" t="s">
        <v>286</v>
      </c>
      <c r="B22" s="134">
        <f ca="1">B20-B21</f>
        <v>246733.03437019722</v>
      </c>
      <c r="C22" s="154"/>
      <c r="D22" s="154"/>
      <c r="E22" s="3"/>
      <c r="F22" s="154"/>
      <c r="G22" s="154"/>
      <c r="H22" s="154"/>
      <c r="I22" s="3"/>
      <c r="J22" s="3"/>
    </row>
    <row r="23" spans="1:10" ht="15" customHeight="1" x14ac:dyDescent="0.2">
      <c r="A23" s="31" t="s">
        <v>287</v>
      </c>
      <c r="B23" s="160">
        <f ca="1">B5-B17</f>
        <v>448605.51703672204</v>
      </c>
      <c r="C23" s="154"/>
      <c r="D23" s="154"/>
      <c r="E23" s="3"/>
      <c r="F23" s="154"/>
      <c r="G23" s="154"/>
      <c r="H23" s="154"/>
      <c r="I23" s="3"/>
      <c r="J23" s="3"/>
    </row>
    <row r="24" spans="1:10" ht="15" customHeight="1" x14ac:dyDescent="0.2">
      <c r="A24" s="3"/>
      <c r="B24" s="154"/>
      <c r="C24" s="154"/>
      <c r="D24" s="154"/>
      <c r="E24" s="3"/>
      <c r="F24" s="154"/>
      <c r="G24" s="154"/>
      <c r="H24" s="154"/>
      <c r="I24" s="3"/>
      <c r="J24" s="3"/>
    </row>
    <row r="25" spans="1:10" ht="15" customHeight="1" x14ac:dyDescent="0.2">
      <c r="A25" s="33" t="s">
        <v>288</v>
      </c>
      <c r="B25" s="155"/>
      <c r="C25" s="155"/>
      <c r="D25" s="155"/>
      <c r="E25" s="3"/>
      <c r="F25" s="154"/>
      <c r="G25" s="154"/>
      <c r="H25" s="154"/>
      <c r="I25" s="3"/>
      <c r="J25" s="3"/>
    </row>
    <row r="26" spans="1:10" ht="15" customHeight="1" x14ac:dyDescent="0.2">
      <c r="A26" s="31" t="s">
        <v>289</v>
      </c>
      <c r="B26" s="156">
        <v>1000000</v>
      </c>
      <c r="C26" s="154"/>
      <c r="D26" s="154"/>
      <c r="E26" s="3"/>
      <c r="F26" s="3"/>
      <c r="G26" s="3"/>
      <c r="H26" s="3"/>
      <c r="I26" s="3"/>
      <c r="J26" s="3"/>
    </row>
    <row r="27" spans="1:10" ht="15" customHeight="1" x14ac:dyDescent="0.2">
      <c r="A27" s="31" t="s">
        <v>290</v>
      </c>
      <c r="B27" s="157">
        <v>47118</v>
      </c>
      <c r="C27" s="154"/>
      <c r="D27" s="154"/>
      <c r="E27" s="3"/>
      <c r="F27" s="3"/>
      <c r="G27" s="3"/>
      <c r="H27" s="3"/>
      <c r="I27" s="3"/>
      <c r="J27" s="3"/>
    </row>
    <row r="28" spans="1:10" ht="15" customHeight="1" x14ac:dyDescent="0.2">
      <c r="A28" s="31" t="s">
        <v>291</v>
      </c>
      <c r="B28" s="160">
        <f ca="1">MAX(0,B17-B26)</f>
        <v>51394.482963277958</v>
      </c>
      <c r="C28" s="137"/>
      <c r="D28" s="154"/>
      <c r="E28" s="3"/>
      <c r="F28" s="3"/>
      <c r="G28" s="3"/>
      <c r="H28" s="3"/>
      <c r="I28" s="3"/>
      <c r="J28" s="3"/>
    </row>
    <row r="29" spans="1:10" ht="15" customHeight="1" x14ac:dyDescent="0.2">
      <c r="A29" s="31" t="s">
        <v>292</v>
      </c>
      <c r="B29" s="160">
        <f ca="1">B28*B8</f>
        <v>28266.965629802879</v>
      </c>
      <c r="C29" s="154"/>
      <c r="D29" s="137"/>
      <c r="E29" s="3"/>
      <c r="F29" s="3"/>
      <c r="G29" s="3"/>
      <c r="H29" s="3"/>
      <c r="I29" s="3"/>
      <c r="J29" s="3"/>
    </row>
    <row r="30" spans="1:10" ht="15" customHeight="1" x14ac:dyDescent="0.2">
      <c r="A30" s="31" t="s">
        <v>293</v>
      </c>
      <c r="B30" s="160">
        <f ca="1">B28*B9</f>
        <v>23127.51733347508</v>
      </c>
      <c r="C30" s="154"/>
      <c r="D30" s="154"/>
      <c r="E30" s="154"/>
      <c r="F30" s="154"/>
      <c r="G30" s="3"/>
      <c r="H30" s="3"/>
      <c r="I30" s="3"/>
      <c r="J30" s="3"/>
    </row>
    <row r="31" spans="1:10" ht="15" customHeight="1" x14ac:dyDescent="0.2">
      <c r="A31" s="31" t="s">
        <v>294</v>
      </c>
      <c r="B31" s="164">
        <f ca="1">MAX(0,(B27-TODAY())/365)</f>
        <v>2.4109589041095889</v>
      </c>
      <c r="C31" s="154"/>
      <c r="D31" s="154"/>
      <c r="E31" s="3"/>
      <c r="F31" s="3"/>
      <c r="G31" s="3"/>
      <c r="H31" s="3"/>
      <c r="I31" s="3"/>
      <c r="J31" s="3"/>
    </row>
    <row r="32" spans="1:10" ht="15" customHeight="1" x14ac:dyDescent="0.2">
      <c r="A32" s="31" t="s">
        <v>295</v>
      </c>
      <c r="B32" s="160">
        <f ca="1">IFERROR(B29/B31,0)</f>
        <v>11724.366425997785</v>
      </c>
      <c r="C32" s="3"/>
      <c r="D32" s="3"/>
      <c r="E32" s="3"/>
      <c r="F32" s="3"/>
      <c r="G32" s="3"/>
      <c r="H32" s="3"/>
      <c r="I32" s="3"/>
      <c r="J32" s="3"/>
    </row>
    <row r="33" spans="1:10" ht="15" customHeight="1" x14ac:dyDescent="0.2">
      <c r="A33" s="3"/>
      <c r="B33" s="3"/>
      <c r="C33" s="3"/>
      <c r="D33" s="3"/>
      <c r="E33" s="3"/>
      <c r="F33" s="3"/>
      <c r="G33" s="3"/>
      <c r="H33" s="3"/>
      <c r="I33" s="3"/>
      <c r="J33" s="3"/>
    </row>
    <row r="34" spans="1:10" ht="15" customHeight="1" x14ac:dyDescent="0.2">
      <c r="A34" s="33" t="s">
        <v>296</v>
      </c>
      <c r="B34" s="33"/>
      <c r="C34" s="33"/>
      <c r="D34" s="33"/>
      <c r="E34" s="3"/>
      <c r="F34" s="3"/>
      <c r="G34" s="3"/>
      <c r="H34" s="3"/>
      <c r="I34" s="3"/>
      <c r="J34" s="3"/>
    </row>
    <row r="35" spans="1:10" ht="15" customHeight="1" x14ac:dyDescent="0.2">
      <c r="A35" s="31" t="s">
        <v>297</v>
      </c>
      <c r="B35" s="160">
        <f>'Balance Sheet'!B53</f>
        <v>95000</v>
      </c>
      <c r="C35" s="3"/>
      <c r="D35" s="3"/>
      <c r="E35" s="3"/>
      <c r="F35" s="3"/>
      <c r="G35" s="3"/>
      <c r="H35" s="3"/>
      <c r="I35" s="3"/>
      <c r="J35" s="3"/>
    </row>
    <row r="36" spans="1:10" ht="15" customHeight="1" x14ac:dyDescent="0.2">
      <c r="A36" s="31" t="s">
        <v>298</v>
      </c>
      <c r="B36" s="156">
        <v>2200</v>
      </c>
      <c r="C36" s="3"/>
      <c r="D36" s="3"/>
      <c r="E36" s="3"/>
      <c r="F36" s="3"/>
      <c r="G36" s="3"/>
      <c r="H36" s="3"/>
      <c r="I36" s="3"/>
      <c r="J36" s="3"/>
    </row>
    <row r="37" spans="1:10" ht="15" customHeight="1" x14ac:dyDescent="0.2">
      <c r="A37" s="31" t="s">
        <v>299</v>
      </c>
      <c r="B37" s="160">
        <f>B36*13</f>
        <v>28600</v>
      </c>
      <c r="C37" s="3"/>
      <c r="D37" s="3"/>
      <c r="E37" s="3"/>
      <c r="F37" s="3"/>
      <c r="G37" s="3"/>
      <c r="H37" s="3"/>
      <c r="I37" s="3"/>
      <c r="J37" s="3"/>
    </row>
    <row r="38" spans="1:10" ht="15" customHeight="1" x14ac:dyDescent="0.2">
      <c r="A38" s="31" t="s">
        <v>300</v>
      </c>
      <c r="B38" s="156">
        <v>236000</v>
      </c>
      <c r="C38" s="3"/>
      <c r="D38" s="3"/>
      <c r="E38" s="3"/>
      <c r="F38" s="3"/>
      <c r="G38" s="3"/>
      <c r="H38" s="3"/>
      <c r="I38" s="3"/>
      <c r="J38" s="3"/>
    </row>
    <row r="39" spans="1:10" ht="15" customHeight="1" x14ac:dyDescent="0.2">
      <c r="A39" s="31" t="s">
        <v>301</v>
      </c>
      <c r="B39" s="160">
        <f>B35-B38</f>
        <v>-141000</v>
      </c>
      <c r="C39" s="3"/>
      <c r="D39" s="3"/>
      <c r="E39" s="3"/>
      <c r="F39" s="3"/>
      <c r="G39" s="3"/>
      <c r="H39" s="3"/>
      <c r="I39" s="3"/>
      <c r="J39" s="3"/>
    </row>
    <row r="40" spans="1:10" ht="15" customHeight="1" x14ac:dyDescent="0.2">
      <c r="A40" s="3"/>
      <c r="B40" s="3"/>
      <c r="C40" s="3"/>
      <c r="D40" s="3"/>
      <c r="E40" s="3"/>
      <c r="F40" s="3"/>
      <c r="G40" s="3"/>
      <c r="H40" s="3"/>
      <c r="I40" s="3"/>
      <c r="J40" s="3"/>
    </row>
    <row r="41" spans="1:10" ht="15" customHeight="1" x14ac:dyDescent="0.2">
      <c r="A41" s="33" t="s">
        <v>302</v>
      </c>
      <c r="B41" s="33"/>
      <c r="C41" s="33"/>
      <c r="D41" s="33"/>
      <c r="E41" s="3"/>
      <c r="F41" s="3"/>
      <c r="G41" s="3"/>
      <c r="H41" s="3"/>
      <c r="I41" s="3"/>
      <c r="J41" s="3"/>
    </row>
    <row r="42" spans="1:10" ht="15" customHeight="1" x14ac:dyDescent="0.2">
      <c r="A42" s="165" t="s">
        <v>303</v>
      </c>
      <c r="B42" s="165" t="s">
        <v>304</v>
      </c>
      <c r="C42" s="165" t="s">
        <v>305</v>
      </c>
      <c r="D42" s="165" t="s">
        <v>120</v>
      </c>
      <c r="E42" s="3"/>
      <c r="F42" s="3"/>
      <c r="G42" s="3"/>
      <c r="H42" s="3"/>
      <c r="I42" s="3"/>
      <c r="J42" s="3"/>
    </row>
    <row r="43" spans="1:10" ht="15" customHeight="1" x14ac:dyDescent="0.2">
      <c r="A43" s="166" t="s">
        <v>306</v>
      </c>
      <c r="B43" s="167">
        <v>90000</v>
      </c>
      <c r="C43" s="167">
        <v>120000</v>
      </c>
      <c r="D43" s="152">
        <f>B43+C43</f>
        <v>210000</v>
      </c>
      <c r="E43" s="3"/>
      <c r="F43" s="3"/>
      <c r="G43" s="3"/>
      <c r="H43" s="3"/>
      <c r="I43" s="3"/>
      <c r="J43" s="3"/>
    </row>
    <row r="44" spans="1:10" ht="15" customHeight="1" x14ac:dyDescent="0.2">
      <c r="A44" s="166" t="s">
        <v>307</v>
      </c>
      <c r="B44" s="167">
        <v>170000</v>
      </c>
      <c r="C44" s="167">
        <v>120000</v>
      </c>
      <c r="D44" s="152">
        <f>B44+C44</f>
        <v>290000</v>
      </c>
      <c r="E44" s="3"/>
      <c r="F44" s="3"/>
      <c r="G44" s="3"/>
      <c r="H44" s="3"/>
      <c r="I44" s="3"/>
      <c r="J44" s="3"/>
    </row>
    <row r="45" spans="1:10" ht="15" customHeight="1" x14ac:dyDescent="0.2">
      <c r="A45" s="168" t="s">
        <v>308</v>
      </c>
      <c r="B45" s="169">
        <f>SUM(B43:B44)</f>
        <v>260000</v>
      </c>
      <c r="C45" s="169">
        <f>SUM(C43:C44)</f>
        <v>240000</v>
      </c>
      <c r="D45" s="169">
        <f>SUM(D43:D44)</f>
        <v>500000</v>
      </c>
      <c r="E45" s="3"/>
      <c r="F45" s="3"/>
      <c r="G45" s="3"/>
      <c r="H45" s="3"/>
      <c r="I45" s="3"/>
      <c r="J45" s="3"/>
    </row>
    <row r="46" spans="1:10" ht="15" customHeight="1" x14ac:dyDescent="0.2">
      <c r="A46" s="3"/>
      <c r="B46" s="3"/>
      <c r="C46" s="3"/>
      <c r="D46" s="3"/>
      <c r="E46" s="3"/>
      <c r="F46" s="3"/>
      <c r="G46" s="3"/>
      <c r="H46" s="3"/>
      <c r="I46" s="3"/>
      <c r="J46" s="3"/>
    </row>
    <row r="47" spans="1:10" ht="15" customHeight="1" x14ac:dyDescent="0.2">
      <c r="A47" s="135" t="s">
        <v>309</v>
      </c>
      <c r="B47" s="3"/>
      <c r="C47" s="3"/>
      <c r="D47" s="3"/>
      <c r="E47" s="3"/>
      <c r="F47" s="3"/>
      <c r="G47" s="3"/>
      <c r="H47" s="3"/>
      <c r="I47" s="3"/>
      <c r="J47" s="3"/>
    </row>
    <row r="48" spans="1:10" ht="15" customHeight="1" x14ac:dyDescent="0.2">
      <c r="A48" s="3"/>
      <c r="B48" s="3"/>
      <c r="C48" s="3"/>
      <c r="D48" s="3"/>
      <c r="E48" s="3"/>
      <c r="F48" s="3"/>
      <c r="G48" s="3"/>
      <c r="H48" s="3"/>
      <c r="I48" s="3"/>
      <c r="J48" s="3"/>
    </row>
    <row r="49" spans="1:10" ht="15" customHeight="1" x14ac:dyDescent="0.2">
      <c r="A49" s="3"/>
      <c r="B49" s="3"/>
      <c r="C49" s="3"/>
      <c r="D49" s="3"/>
      <c r="E49" s="3"/>
      <c r="F49" s="3"/>
      <c r="G49" s="3"/>
      <c r="H49" s="3"/>
      <c r="I49" s="3"/>
      <c r="J49" s="3"/>
    </row>
    <row r="50" spans="1:10" ht="15" customHeight="1" x14ac:dyDescent="0.2">
      <c r="A50" s="3"/>
      <c r="B50" s="3"/>
      <c r="C50" s="3"/>
      <c r="D50" s="3"/>
      <c r="E50" s="3"/>
      <c r="F50" s="3"/>
      <c r="G50" s="3"/>
      <c r="H50" s="3"/>
      <c r="I50" s="3"/>
      <c r="J50" s="3"/>
    </row>
    <row r="51" spans="1:10" ht="15" customHeight="1" x14ac:dyDescent="0.2">
      <c r="A51" s="3"/>
      <c r="B51" s="3"/>
      <c r="C51" s="3"/>
      <c r="D51" s="3"/>
      <c r="E51" s="3"/>
      <c r="F51" s="3"/>
      <c r="G51" s="3"/>
      <c r="H51" s="3"/>
      <c r="I51" s="3"/>
      <c r="J51" s="3"/>
    </row>
  </sheetData>
  <pageMargins left="0.7" right="0.7" top="0.75" bottom="0.75" header="0.511811023622047" footer="0.511811023622047"/>
  <pageSetup paperSize="9" orientation="portrait" horizontalDpi="300" verticalDpi="300"/>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472C4"/>
    <pageSetUpPr fitToPage="1"/>
  </sheetPr>
  <dimension ref="A1:R257"/>
  <sheetViews>
    <sheetView showGridLines="0" topLeftCell="A3" zoomScale="130" zoomScaleNormal="130" workbookViewId="0">
      <selection activeCell="D7" sqref="D7"/>
    </sheetView>
  </sheetViews>
  <sheetFormatPr baseColWidth="10" defaultColWidth="9.1640625" defaultRowHeight="15" x14ac:dyDescent="0.15"/>
  <cols>
    <col min="1" max="1" width="3.83203125" style="171" customWidth="1"/>
    <col min="2" max="2" width="8" style="172" customWidth="1"/>
    <col min="3" max="3" width="13" style="172" customWidth="1"/>
    <col min="4" max="4" width="15" style="172" customWidth="1"/>
    <col min="5" max="6" width="13" customWidth="1"/>
    <col min="7" max="7" width="16" customWidth="1"/>
    <col min="8" max="8" width="13" customWidth="1"/>
    <col min="9" max="9" width="16" customWidth="1"/>
    <col min="10" max="10" width="15" customWidth="1"/>
    <col min="11" max="11" width="34.5" style="171" customWidth="1"/>
    <col min="12" max="12" width="42.5" style="171" customWidth="1"/>
    <col min="13" max="13" width="8" style="171" customWidth="1"/>
    <col min="14" max="16" width="15" style="171" customWidth="1"/>
    <col min="17" max="17" width="51.1640625" style="171" customWidth="1"/>
    <col min="18" max="18" width="13.6640625" style="171" customWidth="1"/>
    <col min="19" max="16384" width="9.1640625" style="171"/>
  </cols>
  <sheetData>
    <row r="1" spans="1:16" ht="19.5" customHeight="1" x14ac:dyDescent="0.15">
      <c r="A1" s="173"/>
      <c r="B1" s="174"/>
      <c r="C1" s="174"/>
      <c r="D1" s="174"/>
      <c r="E1" s="174"/>
      <c r="F1" s="174"/>
      <c r="G1" s="174"/>
      <c r="H1" s="174"/>
      <c r="I1" s="174"/>
      <c r="J1" s="174"/>
      <c r="K1" s="175" t="s">
        <v>310</v>
      </c>
    </row>
    <row r="2" spans="1:16" ht="60.75" customHeight="1" x14ac:dyDescent="0.15">
      <c r="A2" s="173"/>
      <c r="B2" s="319" t="s">
        <v>311</v>
      </c>
      <c r="C2" s="319"/>
      <c r="D2" s="319"/>
      <c r="E2" s="319"/>
      <c r="F2" s="319"/>
      <c r="G2" s="319"/>
      <c r="H2" s="319"/>
      <c r="I2" s="319"/>
      <c r="J2" s="319"/>
      <c r="K2" s="173"/>
      <c r="M2" s="176" t="s">
        <v>312</v>
      </c>
    </row>
    <row r="3" spans="1:16" ht="24" customHeight="1" x14ac:dyDescent="0.15">
      <c r="A3" s="173"/>
      <c r="B3" s="177"/>
      <c r="C3" s="178"/>
      <c r="D3" s="178"/>
      <c r="E3" s="178"/>
      <c r="F3" s="178"/>
      <c r="G3" s="178"/>
      <c r="H3" s="178"/>
      <c r="I3" s="178"/>
      <c r="J3" s="178"/>
      <c r="K3" s="173"/>
    </row>
    <row r="4" spans="1:16" ht="24" customHeight="1" x14ac:dyDescent="0.15">
      <c r="A4" s="173"/>
      <c r="B4" s="320" t="s">
        <v>313</v>
      </c>
      <c r="C4" s="320"/>
      <c r="D4" s="320"/>
      <c r="E4" s="173"/>
      <c r="F4" s="174"/>
      <c r="G4" s="174"/>
      <c r="H4" s="174"/>
      <c r="I4" s="174"/>
      <c r="J4" s="174"/>
      <c r="K4" s="173"/>
      <c r="M4" s="24" t="s">
        <v>314</v>
      </c>
      <c r="N4" s="24" t="s">
        <v>315</v>
      </c>
      <c r="O4" s="24" t="s">
        <v>316</v>
      </c>
      <c r="P4" s="24" t="s">
        <v>317</v>
      </c>
    </row>
    <row r="5" spans="1:16" ht="24" customHeight="1" x14ac:dyDescent="0.15">
      <c r="A5" s="173"/>
      <c r="B5" s="179"/>
      <c r="C5" s="180" t="s">
        <v>318</v>
      </c>
      <c r="D5" s="181">
        <v>1125000</v>
      </c>
      <c r="E5" s="173"/>
      <c r="F5" s="174"/>
      <c r="G5" s="174"/>
      <c r="H5" s="174"/>
      <c r="I5" s="174"/>
      <c r="J5" s="174"/>
      <c r="K5" s="173"/>
      <c r="M5" s="182">
        <f>YEAR($D$8)</f>
        <v>2025</v>
      </c>
      <c r="N5" s="183">
        <f t="shared" ref="N5:N29" si="0">SUMPRODUCT(($M5=YEAR($C$17:$C$256))*$F$17:$F$256)</f>
        <v>42329.634830958035</v>
      </c>
      <c r="O5" s="183">
        <f t="shared" ref="O5:O29" si="1">SUMPRODUCT(($M5=YEAR($C$17:$C$256))*$H$17:$H$256)</f>
        <v>20273.42788087521</v>
      </c>
      <c r="P5" s="183">
        <f t="shared" ref="P5:P29" si="2">N5+O5</f>
        <v>62603.062711833249</v>
      </c>
    </row>
    <row r="6" spans="1:16" ht="24" customHeight="1" x14ac:dyDescent="0.15">
      <c r="A6" s="173"/>
      <c r="B6" s="184"/>
      <c r="C6" s="185" t="s">
        <v>319</v>
      </c>
      <c r="D6" s="186">
        <v>0.02</v>
      </c>
      <c r="E6" s="173"/>
      <c r="F6" s="174"/>
      <c r="G6" s="174"/>
      <c r="H6" s="174"/>
      <c r="I6" s="174"/>
      <c r="J6" s="174"/>
      <c r="K6" s="173"/>
      <c r="M6" s="182">
        <f t="shared" ref="M6:M29" si="3">M5+1</f>
        <v>2026</v>
      </c>
      <c r="N6" s="183">
        <f t="shared" si="0"/>
        <v>47070.768146896655</v>
      </c>
      <c r="O6" s="183">
        <f t="shared" si="1"/>
        <v>21223.482084194155</v>
      </c>
      <c r="P6" s="183">
        <f t="shared" si="2"/>
        <v>68294.250231090817</v>
      </c>
    </row>
    <row r="7" spans="1:16" ht="24" customHeight="1" x14ac:dyDescent="0.15">
      <c r="A7" s="173"/>
      <c r="B7" s="187"/>
      <c r="C7" s="188" t="s">
        <v>320</v>
      </c>
      <c r="D7" s="189">
        <v>20</v>
      </c>
      <c r="E7" s="173"/>
      <c r="F7" s="174"/>
      <c r="G7" s="174"/>
      <c r="H7" s="174"/>
      <c r="I7" s="174"/>
      <c r="J7" s="174"/>
      <c r="K7" s="173"/>
      <c r="M7" s="182">
        <f t="shared" si="3"/>
        <v>2027</v>
      </c>
      <c r="N7" s="183">
        <f t="shared" si="0"/>
        <v>48020.861273375107</v>
      </c>
      <c r="O7" s="183">
        <f t="shared" si="1"/>
        <v>20273.38895771571</v>
      </c>
      <c r="P7" s="183">
        <f t="shared" si="2"/>
        <v>68294.250231090817</v>
      </c>
    </row>
    <row r="8" spans="1:16" ht="24" customHeight="1" x14ac:dyDescent="0.15">
      <c r="A8" s="173"/>
      <c r="B8" s="179"/>
      <c r="C8" s="190" t="s">
        <v>321</v>
      </c>
      <c r="D8" s="191">
        <v>45658</v>
      </c>
      <c r="E8" s="173"/>
      <c r="F8" s="174"/>
      <c r="G8" s="174"/>
      <c r="H8" s="174"/>
      <c r="I8" s="174"/>
      <c r="J8" s="174"/>
      <c r="K8" s="173"/>
      <c r="M8" s="182">
        <f t="shared" si="3"/>
        <v>2028</v>
      </c>
      <c r="N8" s="183">
        <f t="shared" si="0"/>
        <v>48990.131417448945</v>
      </c>
      <c r="O8" s="183">
        <f t="shared" si="1"/>
        <v>19304.118813641875</v>
      </c>
      <c r="P8" s="183">
        <f t="shared" si="2"/>
        <v>68294.250231090817</v>
      </c>
    </row>
    <row r="9" spans="1:16" ht="9" customHeight="1" x14ac:dyDescent="0.15">
      <c r="A9" s="173"/>
      <c r="B9" s="192"/>
      <c r="C9" s="173"/>
      <c r="D9" s="173"/>
      <c r="E9" s="173"/>
      <c r="F9" s="173"/>
      <c r="G9" s="173"/>
      <c r="H9" s="173"/>
      <c r="I9" s="173"/>
      <c r="J9" s="173"/>
      <c r="K9" s="173"/>
      <c r="M9" s="182">
        <f t="shared" si="3"/>
        <v>2029</v>
      </c>
      <c r="N9" s="183">
        <f t="shared" si="0"/>
        <v>49978.965654862222</v>
      </c>
      <c r="O9" s="183">
        <f t="shared" si="1"/>
        <v>18315.284576228594</v>
      </c>
      <c r="P9" s="183">
        <f t="shared" si="2"/>
        <v>68294.250231090817</v>
      </c>
    </row>
    <row r="10" spans="1:16" ht="24" customHeight="1" x14ac:dyDescent="0.15">
      <c r="A10" s="173"/>
      <c r="B10" s="320" t="s">
        <v>322</v>
      </c>
      <c r="C10" s="320"/>
      <c r="D10" s="320"/>
      <c r="E10" s="173"/>
      <c r="F10" s="173"/>
      <c r="G10" s="173"/>
      <c r="H10" s="173"/>
      <c r="I10" s="173"/>
      <c r="J10" s="173"/>
      <c r="K10" s="173"/>
      <c r="M10" s="182">
        <f t="shared" si="3"/>
        <v>2030</v>
      </c>
      <c r="N10" s="183">
        <f t="shared" si="0"/>
        <v>50987.758874233514</v>
      </c>
      <c r="O10" s="183">
        <f t="shared" si="1"/>
        <v>17306.491356857317</v>
      </c>
      <c r="P10" s="183">
        <f t="shared" si="2"/>
        <v>68294.250231090831</v>
      </c>
    </row>
    <row r="11" spans="1:16" ht="24" customHeight="1" x14ac:dyDescent="0.15">
      <c r="A11" s="173"/>
      <c r="B11" s="179"/>
      <c r="C11" s="190" t="s">
        <v>323</v>
      </c>
      <c r="D11" s="193">
        <f>IFERROR(IF(LoanIsGood,MonthlyPayment,""), "")</f>
        <v>5691.1875192575681</v>
      </c>
      <c r="E11" s="173"/>
      <c r="F11" s="173"/>
      <c r="G11" s="173"/>
      <c r="H11" s="173"/>
      <c r="I11" s="173"/>
      <c r="J11" s="173"/>
      <c r="K11" s="173"/>
      <c r="M11" s="182">
        <f t="shared" si="3"/>
        <v>2031</v>
      </c>
      <c r="N11" s="183">
        <f t="shared" si="0"/>
        <v>52016.913934753662</v>
      </c>
      <c r="O11" s="183">
        <f t="shared" si="1"/>
        <v>16277.336296337162</v>
      </c>
      <c r="P11" s="183">
        <f t="shared" si="2"/>
        <v>68294.250231090817</v>
      </c>
    </row>
    <row r="12" spans="1:16" ht="24" customHeight="1" x14ac:dyDescent="0.15">
      <c r="A12" s="173"/>
      <c r="B12" s="187"/>
      <c r="C12" s="194" t="s">
        <v>324</v>
      </c>
      <c r="D12" s="195">
        <f>IFERROR(IF(LoanIsGood,LoanYears*12,""), "")</f>
        <v>240</v>
      </c>
      <c r="E12" s="173"/>
      <c r="F12" s="173"/>
      <c r="G12" s="173"/>
      <c r="H12" s="173"/>
      <c r="I12" s="173"/>
      <c r="J12" s="173"/>
      <c r="K12" s="173"/>
      <c r="M12" s="182">
        <f t="shared" si="3"/>
        <v>2032</v>
      </c>
      <c r="N12" s="183">
        <f t="shared" si="0"/>
        <v>53066.841827066775</v>
      </c>
      <c r="O12" s="183">
        <f t="shared" si="1"/>
        <v>15227.408404024054</v>
      </c>
      <c r="P12" s="183">
        <f t="shared" si="2"/>
        <v>68294.250231090831</v>
      </c>
    </row>
    <row r="13" spans="1:16" ht="24" customHeight="1" x14ac:dyDescent="0.15">
      <c r="A13" s="173"/>
      <c r="B13" s="179"/>
      <c r="C13" s="188" t="s">
        <v>325</v>
      </c>
      <c r="D13" s="196">
        <f>IFERROR(IF(LoanIsGood,TotalLoanCost-LoanAmount,""), "")</f>
        <v>240885.00462181633</v>
      </c>
      <c r="E13" s="173"/>
      <c r="F13" s="173"/>
      <c r="G13" s="173"/>
      <c r="H13" s="173"/>
      <c r="I13" s="173"/>
      <c r="J13" s="173"/>
      <c r="K13" s="173"/>
      <c r="M13" s="182">
        <f t="shared" si="3"/>
        <v>2033</v>
      </c>
      <c r="N13" s="183">
        <f t="shared" si="0"/>
        <v>54137.961837398259</v>
      </c>
      <c r="O13" s="183">
        <f t="shared" si="1"/>
        <v>14156.288393692565</v>
      </c>
      <c r="P13" s="183">
        <f t="shared" si="2"/>
        <v>68294.250231090817</v>
      </c>
    </row>
    <row r="14" spans="1:16" ht="24" customHeight="1" x14ac:dyDescent="0.15">
      <c r="A14" s="173"/>
      <c r="B14" s="184"/>
      <c r="C14" s="190" t="s">
        <v>326</v>
      </c>
      <c r="D14" s="196">
        <f>IFERROR(IF(LoanIsGood,MonthlyPayment*NumberOfPayments,""), "")</f>
        <v>1365885.0046218163</v>
      </c>
      <c r="E14" s="173"/>
      <c r="F14" s="173"/>
      <c r="G14" s="173"/>
      <c r="H14" s="173"/>
      <c r="I14" s="173"/>
      <c r="J14" s="173"/>
      <c r="K14" s="173"/>
      <c r="M14" s="182">
        <f t="shared" si="3"/>
        <v>2034</v>
      </c>
      <c r="N14" s="183">
        <f t="shared" si="0"/>
        <v>55230.701714995841</v>
      </c>
      <c r="O14" s="183">
        <f t="shared" si="1"/>
        <v>13063.548516094976</v>
      </c>
      <c r="P14" s="183">
        <f t="shared" si="2"/>
        <v>68294.250231090817</v>
      </c>
    </row>
    <row r="15" spans="1:16" ht="24" customHeight="1" x14ac:dyDescent="0.15">
      <c r="A15" s="173"/>
      <c r="B15" s="192"/>
      <c r="C15" s="197" t="s">
        <v>327</v>
      </c>
      <c r="D15" s="198">
        <f ca="1">IFERROR(LOOKUP(2,1/($C$17:$C$256&lt;=TODAY()),$J$17:$J$256),D5)</f>
        <v>1051394.482963278</v>
      </c>
      <c r="E15" s="173"/>
      <c r="F15" s="173"/>
      <c r="G15" s="173"/>
      <c r="H15" s="173"/>
      <c r="I15" s="173"/>
      <c r="J15" s="173"/>
      <c r="K15" s="173"/>
      <c r="M15" s="182">
        <f t="shared" si="3"/>
        <v>2035</v>
      </c>
      <c r="N15" s="183">
        <f t="shared" si="0"/>
        <v>56345.497842950223</v>
      </c>
      <c r="O15" s="183">
        <f t="shared" si="1"/>
        <v>11948.752388140592</v>
      </c>
      <c r="P15" s="183">
        <f t="shared" si="2"/>
        <v>68294.250231090817</v>
      </c>
    </row>
    <row r="16" spans="1:16" ht="40.5" customHeight="1" x14ac:dyDescent="0.15">
      <c r="A16" s="173"/>
      <c r="B16" s="24" t="s">
        <v>328</v>
      </c>
      <c r="C16" s="24" t="s">
        <v>329</v>
      </c>
      <c r="D16" s="24" t="s">
        <v>330</v>
      </c>
      <c r="E16" s="24" t="s">
        <v>331</v>
      </c>
      <c r="F16" s="24" t="s">
        <v>332</v>
      </c>
      <c r="G16" s="24" t="s">
        <v>333</v>
      </c>
      <c r="H16" s="24" t="s">
        <v>334</v>
      </c>
      <c r="I16" s="24" t="s">
        <v>335</v>
      </c>
      <c r="J16" s="24" t="s">
        <v>336</v>
      </c>
      <c r="K16" s="173"/>
      <c r="M16" s="182">
        <f t="shared" si="3"/>
        <v>2036</v>
      </c>
      <c r="N16" s="183">
        <f t="shared" si="0"/>
        <v>57482.795412463587</v>
      </c>
      <c r="O16" s="183">
        <f t="shared" si="1"/>
        <v>10811.454818627222</v>
      </c>
      <c r="P16" s="183">
        <f t="shared" si="2"/>
        <v>68294.250231090817</v>
      </c>
    </row>
    <row r="17" spans="1:18" ht="19.5" customHeight="1" x14ac:dyDescent="0.15">
      <c r="A17" s="173"/>
      <c r="B17" s="199">
        <f>IFERROR(IF(LoanIsNotPaid*LoanIsGood,PaymentNumber,""), "")</f>
        <v>1</v>
      </c>
      <c r="C17" s="200">
        <f>IFERROR(IF(LoanIsNotPaid*LoanIsGood,PaymentDate,LoanStartDate), LoanStartDate)</f>
        <v>45689</v>
      </c>
      <c r="D17" s="201">
        <f>IFERROR(IF(LoanIsNotPaid*LoanIsGood,LoanValue,""), "")</f>
        <v>1125000</v>
      </c>
      <c r="E17" s="201">
        <f>IFERROR(IF(LoanIsNotPaid*LoanIsGood,MonthlyPayment,0), 0)</f>
        <v>5691.1875192575681</v>
      </c>
      <c r="F17" s="201">
        <f>IFERROR(IF(LoanIsNotPaid*LoanIsGood,Principal,0), 0)</f>
        <v>3816.1875192575681</v>
      </c>
      <c r="G17" s="201">
        <f>SUM($F$17:F17)</f>
        <v>3816.1875192575681</v>
      </c>
      <c r="H17" s="201">
        <f>IFERROR(IF(LoanIsNotPaid*LoanIsGood,InterestAmt,0), 0)</f>
        <v>1875.0000000000002</v>
      </c>
      <c r="I17" s="201">
        <f>SUM($H$17:H17)</f>
        <v>1875.0000000000002</v>
      </c>
      <c r="J17" s="201">
        <f>IFERROR(IF(LoanIsNotPaid*LoanIsGood,EndingBalance,0), 0)</f>
        <v>1121183.8124807423</v>
      </c>
      <c r="K17" s="173"/>
      <c r="M17" s="202">
        <f t="shared" si="3"/>
        <v>2037</v>
      </c>
      <c r="N17" s="65">
        <f t="shared" si="0"/>
        <v>58643.048600635739</v>
      </c>
      <c r="O17" s="65">
        <f t="shared" si="1"/>
        <v>9651.2016304550853</v>
      </c>
      <c r="P17" s="65">
        <f t="shared" si="2"/>
        <v>68294.250231090817</v>
      </c>
      <c r="R17" s="203"/>
    </row>
    <row r="18" spans="1:18" ht="20.25" customHeight="1" x14ac:dyDescent="0.15">
      <c r="A18" s="173"/>
      <c r="B18" s="199">
        <f>IFERROR(IF(LoanIsNotPaid*LoanIsGood,PaymentNumber,""), "")</f>
        <v>2</v>
      </c>
      <c r="C18" s="200">
        <f>IFERROR(IF(LoanIsNotPaid*LoanIsGood,PaymentDate,LoanStartDate), LoanStartDate)</f>
        <v>45717</v>
      </c>
      <c r="D18" s="201">
        <f>IFERROR(IF(LoanIsNotPaid*LoanIsGood,LoanValue,""), "")</f>
        <v>1121183.8124807423</v>
      </c>
      <c r="E18" s="201">
        <f>IFERROR(IF(LoanIsNotPaid*LoanIsGood,MonthlyPayment,0), 0)</f>
        <v>5691.1875192575681</v>
      </c>
      <c r="F18" s="201">
        <f>IFERROR(IF(LoanIsNotPaid*LoanIsGood,Principal,0), 0)</f>
        <v>3822.5478317896636</v>
      </c>
      <c r="G18" s="201">
        <f>SUM($F$17:F18)</f>
        <v>7638.7353510472312</v>
      </c>
      <c r="H18" s="201">
        <f>IFERROR(IF(LoanIsNotPaid*LoanIsGood,InterestAmt,0), 0)</f>
        <v>1868.639687467904</v>
      </c>
      <c r="I18" s="201">
        <f>SUM($H$17:H18)</f>
        <v>3743.639687467904</v>
      </c>
      <c r="J18" s="201">
        <f>IFERROR(IF(LoanIsNotPaid*LoanIsGood,EndingBalance,0), 0)</f>
        <v>1117361.2646489525</v>
      </c>
      <c r="K18" s="173"/>
      <c r="M18" s="202">
        <f t="shared" si="3"/>
        <v>2038</v>
      </c>
      <c r="N18" s="65">
        <f t="shared" si="0"/>
        <v>59826.720751838533</v>
      </c>
      <c r="O18" s="65">
        <f t="shared" si="1"/>
        <v>8467.5294792522836</v>
      </c>
      <c r="P18" s="65">
        <f t="shared" si="2"/>
        <v>68294.250231090817</v>
      </c>
    </row>
    <row r="19" spans="1:18" ht="20.25" customHeight="1" x14ac:dyDescent="0.15">
      <c r="A19" s="173"/>
      <c r="B19" s="199">
        <f>IFERROR(IF(LoanIsNotPaid*LoanIsGood,PaymentNumber,""), "")</f>
        <v>3</v>
      </c>
      <c r="C19" s="200">
        <f>IFERROR(IF(LoanIsNotPaid*LoanIsGood,PaymentDate,LoanStartDate), LoanStartDate)</f>
        <v>45748</v>
      </c>
      <c r="D19" s="201">
        <f>IFERROR(IF(LoanIsNotPaid*LoanIsGood,LoanValue,""), "")</f>
        <v>1117361.2646489525</v>
      </c>
      <c r="E19" s="201">
        <f>IFERROR(IF(LoanIsNotPaid*LoanIsGood,MonthlyPayment,0), 0)</f>
        <v>5691.1875192575681</v>
      </c>
      <c r="F19" s="201">
        <f>IFERROR(IF(LoanIsNotPaid*LoanIsGood,Principal,0), 0)</f>
        <v>3828.9187448426464</v>
      </c>
      <c r="G19" s="201">
        <f>SUM($F$17:F19)</f>
        <v>11467.654095889877</v>
      </c>
      <c r="H19" s="201">
        <f>IFERROR(IF(LoanIsNotPaid*LoanIsGood,InterestAmt,0), 0)</f>
        <v>1862.2687744149214</v>
      </c>
      <c r="I19" s="201">
        <f>SUM($H$17:H19)</f>
        <v>5605.9084618828256</v>
      </c>
      <c r="J19" s="201">
        <f>IFERROR(IF(LoanIsNotPaid*LoanIsGood,EndingBalance,0), 0)</f>
        <v>1113532.34590411</v>
      </c>
      <c r="K19" s="173"/>
      <c r="M19" s="202">
        <f t="shared" si="3"/>
        <v>2039</v>
      </c>
      <c r="N19" s="65">
        <f t="shared" si="0"/>
        <v>61034.284562751491</v>
      </c>
      <c r="O19" s="65">
        <f t="shared" si="1"/>
        <v>7259.9656683393205</v>
      </c>
      <c r="P19" s="65">
        <f t="shared" si="2"/>
        <v>68294.250231090817</v>
      </c>
    </row>
    <row r="20" spans="1:18" ht="20.25" customHeight="1" x14ac:dyDescent="0.15">
      <c r="A20" s="173"/>
      <c r="B20" s="199">
        <f>IFERROR(IF(LoanIsNotPaid*LoanIsGood,PaymentNumber,""), "")</f>
        <v>4</v>
      </c>
      <c r="C20" s="200">
        <f>IFERROR(IF(LoanIsNotPaid*LoanIsGood,PaymentDate,LoanStartDate), LoanStartDate)</f>
        <v>45778</v>
      </c>
      <c r="D20" s="201">
        <f>IFERROR(IF(LoanIsNotPaid*LoanIsGood,LoanValue,""), "")</f>
        <v>1113532.34590411</v>
      </c>
      <c r="E20" s="201">
        <f>IFERROR(IF(LoanIsNotPaid*LoanIsGood,MonthlyPayment,0), 0)</f>
        <v>5691.1875192575681</v>
      </c>
      <c r="F20" s="201">
        <f>IFERROR(IF(LoanIsNotPaid*LoanIsGood,Principal,0), 0)</f>
        <v>3835.3002760840504</v>
      </c>
      <c r="G20" s="201">
        <f>SUM($F$17:F20)</f>
        <v>15302.954371973927</v>
      </c>
      <c r="H20" s="201">
        <f>IFERROR(IF(LoanIsNotPaid*LoanIsGood,InterestAmt,0), 0)</f>
        <v>1855.8872431735172</v>
      </c>
      <c r="I20" s="201">
        <f>SUM($H$17:H20)</f>
        <v>7461.7957050563427</v>
      </c>
      <c r="J20" s="201">
        <f>IFERROR(IF(LoanIsNotPaid*LoanIsGood,EndingBalance,0), 0)</f>
        <v>1109697.0456280254</v>
      </c>
      <c r="K20" s="173"/>
      <c r="M20" s="202">
        <f t="shared" si="3"/>
        <v>2040</v>
      </c>
      <c r="N20" s="65">
        <f t="shared" si="0"/>
        <v>62266.222271132036</v>
      </c>
      <c r="O20" s="65">
        <f t="shared" si="1"/>
        <v>6028.0279599587793</v>
      </c>
      <c r="P20" s="65">
        <f t="shared" si="2"/>
        <v>68294.250231090817</v>
      </c>
    </row>
    <row r="21" spans="1:18" ht="20.25" customHeight="1" x14ac:dyDescent="0.15">
      <c r="A21" s="173"/>
      <c r="B21" s="199">
        <f>IFERROR(IF(LoanIsNotPaid*LoanIsGood,PaymentNumber,""), "")</f>
        <v>5</v>
      </c>
      <c r="C21" s="200">
        <f>IFERROR(IF(LoanIsNotPaid*LoanIsGood,PaymentDate,LoanStartDate), LoanStartDate)</f>
        <v>45809</v>
      </c>
      <c r="D21" s="201">
        <f>IFERROR(IF(LoanIsNotPaid*LoanIsGood,LoanValue,""), "")</f>
        <v>1109697.0456280254</v>
      </c>
      <c r="E21" s="201">
        <f>IFERROR(IF(LoanIsNotPaid*LoanIsGood,MonthlyPayment,0), 0)</f>
        <v>5691.1875192575681</v>
      </c>
      <c r="F21" s="201">
        <f>IFERROR(IF(LoanIsNotPaid*LoanIsGood,Principal,0), 0)</f>
        <v>3841.6924432108576</v>
      </c>
      <c r="G21" s="201">
        <f>SUM($F$17:F21)</f>
        <v>19144.646815184784</v>
      </c>
      <c r="H21" s="201">
        <f>IFERROR(IF(LoanIsNotPaid*LoanIsGood,InterestAmt,0), 0)</f>
        <v>1849.4950760467104</v>
      </c>
      <c r="I21" s="201">
        <f>SUM($H$17:H21)</f>
        <v>9311.2907811030527</v>
      </c>
      <c r="J21" s="201">
        <f>IFERROR(IF(LoanIsNotPaid*LoanIsGood,EndingBalance,0), 0)</f>
        <v>1105855.3531848146</v>
      </c>
      <c r="K21" s="173"/>
      <c r="M21" s="202">
        <f t="shared" si="3"/>
        <v>2041</v>
      </c>
      <c r="N21" s="65">
        <f t="shared" si="0"/>
        <v>63523.025848395984</v>
      </c>
      <c r="O21" s="65">
        <f t="shared" si="1"/>
        <v>4771.2243826948306</v>
      </c>
      <c r="P21" s="65">
        <f t="shared" si="2"/>
        <v>68294.250231090817</v>
      </c>
    </row>
    <row r="22" spans="1:18" ht="20.25" customHeight="1" x14ac:dyDescent="0.15">
      <c r="A22" s="173"/>
      <c r="B22" s="199">
        <f>IFERROR(IF(LoanIsNotPaid*LoanIsGood,PaymentNumber,""), "")</f>
        <v>6</v>
      </c>
      <c r="C22" s="200">
        <f>IFERROR(IF(LoanIsNotPaid*LoanIsGood,PaymentDate,LoanStartDate), LoanStartDate)</f>
        <v>45839</v>
      </c>
      <c r="D22" s="201">
        <f>IFERROR(IF(LoanIsNotPaid*LoanIsGood,LoanValue,""), "")</f>
        <v>1105855.3531848146</v>
      </c>
      <c r="E22" s="201">
        <f>IFERROR(IF(LoanIsNotPaid*LoanIsGood,MonthlyPayment,0), 0)</f>
        <v>5691.1875192575681</v>
      </c>
      <c r="F22" s="201">
        <f>IFERROR(IF(LoanIsNotPaid*LoanIsGood,Principal,0), 0)</f>
        <v>3848.0952639495422</v>
      </c>
      <c r="G22" s="201">
        <f>SUM($F$17:F22)</f>
        <v>22992.742079134325</v>
      </c>
      <c r="H22" s="201">
        <f>IFERROR(IF(LoanIsNotPaid*LoanIsGood,InterestAmt,0), 0)</f>
        <v>1843.0922553080256</v>
      </c>
      <c r="I22" s="201">
        <f>SUM($H$17:H22)</f>
        <v>11154.383036411078</v>
      </c>
      <c r="J22" s="201">
        <f>IFERROR(IF(LoanIsNotPaid*LoanIsGood,EndingBalance,0), 0)</f>
        <v>1102007.257920865</v>
      </c>
      <c r="K22" s="173"/>
      <c r="M22" s="202">
        <f t="shared" si="3"/>
        <v>2042</v>
      </c>
      <c r="N22" s="65">
        <f t="shared" si="0"/>
        <v>64805.19719608521</v>
      </c>
      <c r="O22" s="65">
        <f t="shared" si="1"/>
        <v>3489.0530350056051</v>
      </c>
      <c r="P22" s="65">
        <f t="shared" si="2"/>
        <v>68294.250231090817</v>
      </c>
    </row>
    <row r="23" spans="1:18" ht="20.25" customHeight="1" x14ac:dyDescent="0.15">
      <c r="A23" s="173"/>
      <c r="B23" s="199">
        <f>IFERROR(IF(LoanIsNotPaid*LoanIsGood,PaymentNumber,""), "")</f>
        <v>7</v>
      </c>
      <c r="C23" s="200">
        <f>IFERROR(IF(LoanIsNotPaid*LoanIsGood,PaymentDate,LoanStartDate), LoanStartDate)</f>
        <v>45870</v>
      </c>
      <c r="D23" s="201">
        <f>IFERROR(IF(LoanIsNotPaid*LoanIsGood,LoanValue,""), "")</f>
        <v>1102007.257920865</v>
      </c>
      <c r="E23" s="201">
        <f>IFERROR(IF(LoanIsNotPaid*LoanIsGood,MonthlyPayment,0), 0)</f>
        <v>5691.1875192575681</v>
      </c>
      <c r="F23" s="201">
        <f>IFERROR(IF(LoanIsNotPaid*LoanIsGood,Principal,0), 0)</f>
        <v>3854.5087560561246</v>
      </c>
      <c r="G23" s="201">
        <f>SUM($F$17:F23)</f>
        <v>26847.250835190451</v>
      </c>
      <c r="H23" s="201">
        <f>IFERROR(IF(LoanIsNotPaid*LoanIsGood,InterestAmt,0), 0)</f>
        <v>1836.678763201443</v>
      </c>
      <c r="I23" s="201">
        <f>SUM($H$17:H23)</f>
        <v>12991.061799612522</v>
      </c>
      <c r="J23" s="201">
        <f>IFERROR(IF(LoanIsNotPaid*LoanIsGood,EndingBalance,0), 0)</f>
        <v>1098152.7491648088</v>
      </c>
      <c r="K23" s="173"/>
      <c r="M23" s="202">
        <f t="shared" si="3"/>
        <v>2043</v>
      </c>
      <c r="N23" s="65">
        <f t="shared" si="0"/>
        <v>66113.248346300825</v>
      </c>
      <c r="O23" s="65">
        <f t="shared" si="1"/>
        <v>2181.0018847899892</v>
      </c>
      <c r="P23" s="65">
        <f t="shared" si="2"/>
        <v>68294.250231090817</v>
      </c>
    </row>
    <row r="24" spans="1:18" ht="20.25" customHeight="1" x14ac:dyDescent="0.15">
      <c r="A24" s="173"/>
      <c r="B24" s="199">
        <f>IFERROR(IF(LoanIsNotPaid*LoanIsGood,PaymentNumber,""), "")</f>
        <v>8</v>
      </c>
      <c r="C24" s="200">
        <f>IFERROR(IF(LoanIsNotPaid*LoanIsGood,PaymentDate,LoanStartDate), LoanStartDate)</f>
        <v>45901</v>
      </c>
      <c r="D24" s="201">
        <f>IFERROR(IF(LoanIsNotPaid*LoanIsGood,LoanValue,""), "")</f>
        <v>1098152.7491648088</v>
      </c>
      <c r="E24" s="201">
        <f>IFERROR(IF(LoanIsNotPaid*LoanIsGood,MonthlyPayment,0), 0)</f>
        <v>5691.1875192575681</v>
      </c>
      <c r="F24" s="201">
        <f>IFERROR(IF(LoanIsNotPaid*LoanIsGood,Principal,0), 0)</f>
        <v>3860.9329373162182</v>
      </c>
      <c r="G24" s="201">
        <f>SUM($F$17:F24)</f>
        <v>30708.183772506669</v>
      </c>
      <c r="H24" s="201">
        <f>IFERROR(IF(LoanIsNotPaid*LoanIsGood,InterestAmt,0), 0)</f>
        <v>1830.2545819413497</v>
      </c>
      <c r="I24" s="201">
        <f>SUM($H$17:H24)</f>
        <v>14821.316381553872</v>
      </c>
      <c r="J24" s="201">
        <f>IFERROR(IF(LoanIsNotPaid*LoanIsGood,EndingBalance,0), 0)</f>
        <v>1094291.8162274919</v>
      </c>
      <c r="K24" s="173"/>
      <c r="M24" s="202">
        <f t="shared" si="3"/>
        <v>2044</v>
      </c>
      <c r="N24" s="65">
        <f t="shared" si="0"/>
        <v>67447.701666181994</v>
      </c>
      <c r="O24" s="65">
        <f t="shared" si="1"/>
        <v>846.54856490882412</v>
      </c>
      <c r="P24" s="65">
        <f t="shared" si="2"/>
        <v>68294.250231090817</v>
      </c>
    </row>
    <row r="25" spans="1:18" ht="20.25" customHeight="1" x14ac:dyDescent="0.15">
      <c r="A25" s="173"/>
      <c r="B25" s="199">
        <f>IFERROR(IF(LoanIsNotPaid*LoanIsGood,PaymentNumber,""), "")</f>
        <v>9</v>
      </c>
      <c r="C25" s="200">
        <f>IFERROR(IF(LoanIsNotPaid*LoanIsGood,PaymentDate,LoanStartDate), LoanStartDate)</f>
        <v>45931</v>
      </c>
      <c r="D25" s="201">
        <f>IFERROR(IF(LoanIsNotPaid*LoanIsGood,LoanValue,""), "")</f>
        <v>1094291.8162274919</v>
      </c>
      <c r="E25" s="201">
        <f>IFERROR(IF(LoanIsNotPaid*LoanIsGood,MonthlyPayment,0), 0)</f>
        <v>5691.1875192575681</v>
      </c>
      <c r="F25" s="201">
        <f>IFERROR(IF(LoanIsNotPaid*LoanIsGood,Principal,0), 0)</f>
        <v>3867.3678255450791</v>
      </c>
      <c r="G25" s="201">
        <f>SUM($F$17:F25)</f>
        <v>34575.551598051745</v>
      </c>
      <c r="H25" s="201">
        <f>IFERROR(IF(LoanIsNotPaid*LoanIsGood,InterestAmt,0), 0)</f>
        <v>1823.819693712489</v>
      </c>
      <c r="I25" s="201">
        <f>SUM($H$17:H25)</f>
        <v>16645.13607526636</v>
      </c>
      <c r="J25" s="201">
        <f>IFERROR(IF(LoanIsNotPaid*LoanIsGood,EndingBalance,0), 0)</f>
        <v>1090424.4484019473</v>
      </c>
      <c r="K25" s="173"/>
      <c r="M25" s="202">
        <f t="shared" si="3"/>
        <v>2045</v>
      </c>
      <c r="N25" s="65">
        <f t="shared" si="0"/>
        <v>5681.717989275443</v>
      </c>
      <c r="O25" s="65">
        <f t="shared" si="1"/>
        <v>9.4695299821257386</v>
      </c>
      <c r="P25" s="65">
        <f t="shared" si="2"/>
        <v>5691.187519257569</v>
      </c>
    </row>
    <row r="26" spans="1:18" ht="20.25" customHeight="1" x14ac:dyDescent="0.15">
      <c r="A26" s="173"/>
      <c r="B26" s="199">
        <f>IFERROR(IF(LoanIsNotPaid*LoanIsGood,PaymentNumber,""), "")</f>
        <v>10</v>
      </c>
      <c r="C26" s="200">
        <f>IFERROR(IF(LoanIsNotPaid*LoanIsGood,PaymentDate,LoanStartDate), LoanStartDate)</f>
        <v>45962</v>
      </c>
      <c r="D26" s="201">
        <f>IFERROR(IF(LoanIsNotPaid*LoanIsGood,LoanValue,""), "")</f>
        <v>1090424.4484019473</v>
      </c>
      <c r="E26" s="201">
        <f>IFERROR(IF(LoanIsNotPaid*LoanIsGood,MonthlyPayment,0), 0)</f>
        <v>5691.1875192575681</v>
      </c>
      <c r="F26" s="201">
        <f>IFERROR(IF(LoanIsNotPaid*LoanIsGood,Principal,0), 0)</f>
        <v>3873.8134385876538</v>
      </c>
      <c r="G26" s="201">
        <f>SUM($F$17:F26)</f>
        <v>38449.365036639399</v>
      </c>
      <c r="H26" s="201">
        <f>IFERROR(IF(LoanIsNotPaid*LoanIsGood,InterestAmt,0), 0)</f>
        <v>1817.3740806699141</v>
      </c>
      <c r="I26" s="201">
        <f>SUM($H$17:H26)</f>
        <v>18462.510155936274</v>
      </c>
      <c r="J26" s="201">
        <f>IFERROR(IF(LoanIsNotPaid*LoanIsGood,EndingBalance,0), 0)</f>
        <v>1086550.6349633592</v>
      </c>
      <c r="K26" s="173"/>
      <c r="M26" s="202">
        <f t="shared" si="3"/>
        <v>2046</v>
      </c>
      <c r="N26" s="65">
        <f t="shared" si="0"/>
        <v>0</v>
      </c>
      <c r="O26" s="65">
        <f t="shared" si="1"/>
        <v>0</v>
      </c>
      <c r="P26" s="65">
        <f t="shared" si="2"/>
        <v>0</v>
      </c>
    </row>
    <row r="27" spans="1:18" ht="20.25" customHeight="1" x14ac:dyDescent="0.15">
      <c r="A27" s="173"/>
      <c r="B27" s="199">
        <f>IFERROR(IF(LoanIsNotPaid*LoanIsGood,PaymentNumber,""), "")</f>
        <v>11</v>
      </c>
      <c r="C27" s="200">
        <f>IFERROR(IF(LoanIsNotPaid*LoanIsGood,PaymentDate,LoanStartDate), LoanStartDate)</f>
        <v>45992</v>
      </c>
      <c r="D27" s="201">
        <f>IFERROR(IF(LoanIsNotPaid*LoanIsGood,LoanValue,""), "")</f>
        <v>1086550.6349633592</v>
      </c>
      <c r="E27" s="201">
        <f>IFERROR(IF(LoanIsNotPaid*LoanIsGood,MonthlyPayment,0), 0)</f>
        <v>5691.1875192575681</v>
      </c>
      <c r="F27" s="201">
        <f>IFERROR(IF(LoanIsNotPaid*LoanIsGood,Principal,0), 0)</f>
        <v>3880.2697943186336</v>
      </c>
      <c r="G27" s="201">
        <f>SUM($F$17:F27)</f>
        <v>42329.634830958035</v>
      </c>
      <c r="H27" s="201">
        <f>IFERROR(IF(LoanIsNotPaid*LoanIsGood,InterestAmt,0), 0)</f>
        <v>1810.9177249389345</v>
      </c>
      <c r="I27" s="201">
        <f>SUM($H$17:H27)</f>
        <v>20273.42788087521</v>
      </c>
      <c r="J27" s="201">
        <f>IFERROR(IF(LoanIsNotPaid*LoanIsGood,EndingBalance,0), 0)</f>
        <v>1082670.3651690404</v>
      </c>
      <c r="K27" s="173"/>
      <c r="M27" s="202">
        <f t="shared" si="3"/>
        <v>2047</v>
      </c>
      <c r="N27" s="65">
        <f t="shared" si="0"/>
        <v>0</v>
      </c>
      <c r="O27" s="65">
        <f t="shared" si="1"/>
        <v>0</v>
      </c>
      <c r="P27" s="65">
        <f t="shared" si="2"/>
        <v>0</v>
      </c>
    </row>
    <row r="28" spans="1:18" ht="20.25" customHeight="1" x14ac:dyDescent="0.15">
      <c r="A28" s="173"/>
      <c r="B28" s="199">
        <f>IFERROR(IF(LoanIsNotPaid*LoanIsGood,PaymentNumber,""), "")</f>
        <v>12</v>
      </c>
      <c r="C28" s="200">
        <f>IFERROR(IF(LoanIsNotPaid*LoanIsGood,PaymentDate,LoanStartDate), LoanStartDate)</f>
        <v>46023</v>
      </c>
      <c r="D28" s="201">
        <f>IFERROR(IF(LoanIsNotPaid*LoanIsGood,LoanValue,""), "")</f>
        <v>1082670.3651690404</v>
      </c>
      <c r="E28" s="201">
        <f>IFERROR(IF(LoanIsNotPaid*LoanIsGood,MonthlyPayment,0), 0)</f>
        <v>5691.1875192575681</v>
      </c>
      <c r="F28" s="201">
        <f>IFERROR(IF(LoanIsNotPaid*LoanIsGood,Principal,0), 0)</f>
        <v>3886.7369106424976</v>
      </c>
      <c r="G28" s="201">
        <f>SUM($F$17:F28)</f>
        <v>46216.371741600531</v>
      </c>
      <c r="H28" s="201">
        <f>IFERROR(IF(LoanIsNotPaid*LoanIsGood,InterestAmt,0), 0)</f>
        <v>1804.4506086150702</v>
      </c>
      <c r="I28" s="201">
        <f>SUM($H$17:H28)</f>
        <v>22077.878489490278</v>
      </c>
      <c r="J28" s="201">
        <f>IFERROR(IF(LoanIsNotPaid*LoanIsGood,EndingBalance,0), 0)</f>
        <v>1078783.6282583978</v>
      </c>
      <c r="K28" s="173"/>
      <c r="M28" s="202">
        <f t="shared" si="3"/>
        <v>2048</v>
      </c>
      <c r="N28" s="65">
        <f t="shared" si="0"/>
        <v>0</v>
      </c>
      <c r="O28" s="65">
        <f t="shared" si="1"/>
        <v>0</v>
      </c>
      <c r="P28" s="65">
        <f t="shared" si="2"/>
        <v>0</v>
      </c>
    </row>
    <row r="29" spans="1:18" ht="20.25" customHeight="1" x14ac:dyDescent="0.15">
      <c r="A29" s="173"/>
      <c r="B29" s="199">
        <f>IFERROR(IF(LoanIsNotPaid*LoanIsGood,PaymentNumber,""), "")</f>
        <v>13</v>
      </c>
      <c r="C29" s="200">
        <f>IFERROR(IF(LoanIsNotPaid*LoanIsGood,PaymentDate,LoanStartDate), LoanStartDate)</f>
        <v>46054</v>
      </c>
      <c r="D29" s="201">
        <f>IFERROR(IF(LoanIsNotPaid*LoanIsGood,LoanValue,""), "")</f>
        <v>1078783.6282583978</v>
      </c>
      <c r="E29" s="201">
        <f>IFERROR(IF(LoanIsNotPaid*LoanIsGood,MonthlyPayment,0), 0)</f>
        <v>5691.1875192575681</v>
      </c>
      <c r="F29" s="201">
        <f>IFERROR(IF(LoanIsNotPaid*LoanIsGood,Principal,0), 0)</f>
        <v>3893.2148054935683</v>
      </c>
      <c r="G29" s="201">
        <f>SUM($F$17:F29)</f>
        <v>50109.586547094099</v>
      </c>
      <c r="H29" s="201">
        <f>IFERROR(IF(LoanIsNotPaid*LoanIsGood,InterestAmt,0), 0)</f>
        <v>1797.9727137639991</v>
      </c>
      <c r="I29" s="201">
        <f>SUM($H$17:H29)</f>
        <v>23875.851203254279</v>
      </c>
      <c r="J29" s="201">
        <f>IFERROR(IF(LoanIsNotPaid*LoanIsGood,EndingBalance,0), 0)</f>
        <v>1074890.4134529042</v>
      </c>
      <c r="K29" s="173"/>
      <c r="M29" s="202">
        <f t="shared" si="3"/>
        <v>2049</v>
      </c>
      <c r="N29" s="65">
        <f t="shared" si="0"/>
        <v>0</v>
      </c>
      <c r="O29" s="65">
        <f t="shared" si="1"/>
        <v>0</v>
      </c>
      <c r="P29" s="65">
        <f t="shared" si="2"/>
        <v>0</v>
      </c>
    </row>
    <row r="30" spans="1:18" ht="20.25" customHeight="1" x14ac:dyDescent="0.15">
      <c r="A30" s="173"/>
      <c r="B30" s="199">
        <f>IFERROR(IF(LoanIsNotPaid*LoanIsGood,PaymentNumber,""), "")</f>
        <v>14</v>
      </c>
      <c r="C30" s="200">
        <f>IFERROR(IF(LoanIsNotPaid*LoanIsGood,PaymentDate,LoanStartDate), LoanStartDate)</f>
        <v>46082</v>
      </c>
      <c r="D30" s="201">
        <f>IFERROR(IF(LoanIsNotPaid*LoanIsGood,LoanValue,""), "")</f>
        <v>1074890.4134529042</v>
      </c>
      <c r="E30" s="201">
        <f>IFERROR(IF(LoanIsNotPaid*LoanIsGood,MonthlyPayment,0), 0)</f>
        <v>5691.1875192575681</v>
      </c>
      <c r="F30" s="201">
        <f>IFERROR(IF(LoanIsNotPaid*LoanIsGood,Principal,0), 0)</f>
        <v>3899.7034968360576</v>
      </c>
      <c r="G30" s="201">
        <f>SUM($F$17:F30)</f>
        <v>54009.290043930159</v>
      </c>
      <c r="H30" s="201">
        <f>IFERROR(IF(LoanIsNotPaid*LoanIsGood,InterestAmt,0), 0)</f>
        <v>1791.4840224215097</v>
      </c>
      <c r="I30" s="201">
        <f>SUM($H$17:H30)</f>
        <v>25667.33522567579</v>
      </c>
      <c r="J30" s="201">
        <f>IFERROR(IF(LoanIsNotPaid*LoanIsGood,EndingBalance,0), 0)</f>
        <v>1070990.7099560676</v>
      </c>
      <c r="K30" s="173"/>
    </row>
    <row r="31" spans="1:18" ht="20.25" customHeight="1" x14ac:dyDescent="0.15">
      <c r="A31" s="173"/>
      <c r="B31" s="199">
        <f>IFERROR(IF(LoanIsNotPaid*LoanIsGood,PaymentNumber,""), "")</f>
        <v>15</v>
      </c>
      <c r="C31" s="200">
        <f>IFERROR(IF(LoanIsNotPaid*LoanIsGood,PaymentDate,LoanStartDate), LoanStartDate)</f>
        <v>46113</v>
      </c>
      <c r="D31" s="201">
        <f>IFERROR(IF(LoanIsNotPaid*LoanIsGood,LoanValue,""), "")</f>
        <v>1070990.7099560676</v>
      </c>
      <c r="E31" s="201">
        <f>IFERROR(IF(LoanIsNotPaid*LoanIsGood,MonthlyPayment,0), 0)</f>
        <v>5691.1875192575681</v>
      </c>
      <c r="F31" s="201">
        <f>IFERROR(IF(LoanIsNotPaid*LoanIsGood,Principal,0), 0)</f>
        <v>3906.2030026641182</v>
      </c>
      <c r="G31" s="201">
        <f>SUM($F$17:F31)</f>
        <v>57915.493046594274</v>
      </c>
      <c r="H31" s="201">
        <f>IFERROR(IF(LoanIsNotPaid*LoanIsGood,InterestAmt,0), 0)</f>
        <v>1784.9845165934505</v>
      </c>
      <c r="I31" s="201">
        <f>SUM($H$17:H31)</f>
        <v>27452.319742269239</v>
      </c>
      <c r="J31" s="201">
        <f>IFERROR(IF(LoanIsNotPaid*LoanIsGood,EndingBalance,0), 0)</f>
        <v>1067084.5069534036</v>
      </c>
      <c r="K31" s="173"/>
    </row>
    <row r="32" spans="1:18" ht="20.25" customHeight="1" x14ac:dyDescent="0.15">
      <c r="A32" s="173"/>
      <c r="B32" s="199">
        <f>IFERROR(IF(LoanIsNotPaid*LoanIsGood,PaymentNumber,""), "")</f>
        <v>16</v>
      </c>
      <c r="C32" s="200">
        <f>IFERROR(IF(LoanIsNotPaid*LoanIsGood,PaymentDate,LoanStartDate), LoanStartDate)</f>
        <v>46143</v>
      </c>
      <c r="D32" s="201">
        <f>IFERROR(IF(LoanIsNotPaid*LoanIsGood,LoanValue,""), "")</f>
        <v>1067084.5069534036</v>
      </c>
      <c r="E32" s="201">
        <f>IFERROR(IF(LoanIsNotPaid*LoanIsGood,MonthlyPayment,0), 0)</f>
        <v>5691.1875192575681</v>
      </c>
      <c r="F32" s="201">
        <f>IFERROR(IF(LoanIsNotPaid*LoanIsGood,Principal,0), 0)</f>
        <v>3912.713341001891</v>
      </c>
      <c r="G32" s="201">
        <f>SUM($F$17:F32)</f>
        <v>61828.206387596168</v>
      </c>
      <c r="H32" s="201">
        <f>IFERROR(IF(LoanIsNotPaid*LoanIsGood,InterestAmt,0), 0)</f>
        <v>1778.4741782556762</v>
      </c>
      <c r="I32" s="201">
        <f>SUM($H$17:H32)</f>
        <v>29230.793920524917</v>
      </c>
      <c r="J32" s="201">
        <f>IFERROR(IF(LoanIsNotPaid*LoanIsGood,EndingBalance,0), 0)</f>
        <v>1063171.7936124012</v>
      </c>
      <c r="K32" s="173"/>
    </row>
    <row r="33" spans="1:11" ht="20.25" customHeight="1" x14ac:dyDescent="0.15">
      <c r="A33" s="173"/>
      <c r="B33" s="199">
        <f>IFERROR(IF(LoanIsNotPaid*LoanIsGood,PaymentNumber,""), "")</f>
        <v>17</v>
      </c>
      <c r="C33" s="200">
        <f>IFERROR(IF(LoanIsNotPaid*LoanIsGood,PaymentDate,LoanStartDate), LoanStartDate)</f>
        <v>46174</v>
      </c>
      <c r="D33" s="201">
        <f>IFERROR(IF(LoanIsNotPaid*LoanIsGood,LoanValue,""), "")</f>
        <v>1063171.7936124012</v>
      </c>
      <c r="E33" s="201">
        <f>IFERROR(IF(LoanIsNotPaid*LoanIsGood,MonthlyPayment,0), 0)</f>
        <v>5691.1875192575681</v>
      </c>
      <c r="F33" s="201">
        <f>IFERROR(IF(LoanIsNotPaid*LoanIsGood,Principal,0), 0)</f>
        <v>3919.2345299035615</v>
      </c>
      <c r="G33" s="201">
        <f>SUM($F$17:F33)</f>
        <v>65747.440917499727</v>
      </c>
      <c r="H33" s="201">
        <f>IFERROR(IF(LoanIsNotPaid*LoanIsGood,InterestAmt,0), 0)</f>
        <v>1771.9529893540068</v>
      </c>
      <c r="I33" s="201">
        <f>SUM($H$17:H33)</f>
        <v>31002.746909878922</v>
      </c>
      <c r="J33" s="201">
        <f>IFERROR(IF(LoanIsNotPaid*LoanIsGood,EndingBalance,0), 0)</f>
        <v>1059252.5590824976</v>
      </c>
      <c r="K33" s="173"/>
    </row>
    <row r="34" spans="1:11" ht="20.25" customHeight="1" x14ac:dyDescent="0.15">
      <c r="A34" s="173"/>
      <c r="B34" s="199">
        <f>IFERROR(IF(LoanIsNotPaid*LoanIsGood,PaymentNumber,""), "")</f>
        <v>18</v>
      </c>
      <c r="C34" s="200">
        <f>IFERROR(IF(LoanIsNotPaid*LoanIsGood,PaymentDate,LoanStartDate), LoanStartDate)</f>
        <v>46204</v>
      </c>
      <c r="D34" s="201">
        <f>IFERROR(IF(LoanIsNotPaid*LoanIsGood,LoanValue,""), "")</f>
        <v>1059252.5590824976</v>
      </c>
      <c r="E34" s="201">
        <f>IFERROR(IF(LoanIsNotPaid*LoanIsGood,MonthlyPayment,0), 0)</f>
        <v>5691.1875192575681</v>
      </c>
      <c r="F34" s="201">
        <f>IFERROR(IF(LoanIsNotPaid*LoanIsGood,Principal,0), 0)</f>
        <v>3925.7665874534009</v>
      </c>
      <c r="G34" s="201">
        <f>SUM($F$17:F34)</f>
        <v>69673.207504953127</v>
      </c>
      <c r="H34" s="201">
        <f>IFERROR(IF(LoanIsNotPaid*LoanIsGood,InterestAmt,0), 0)</f>
        <v>1765.4209318041674</v>
      </c>
      <c r="I34" s="201">
        <f>SUM($H$17:H34)</f>
        <v>32768.167841683091</v>
      </c>
      <c r="J34" s="201">
        <f>IFERROR(IF(LoanIsNotPaid*LoanIsGood,EndingBalance,0), 0)</f>
        <v>1055326.7924950442</v>
      </c>
      <c r="K34" s="173"/>
    </row>
    <row r="35" spans="1:11" ht="20.25" customHeight="1" x14ac:dyDescent="0.15">
      <c r="A35" s="173"/>
      <c r="B35" s="199">
        <f>IFERROR(IF(LoanIsNotPaid*LoanIsGood,PaymentNumber,""), "")</f>
        <v>19</v>
      </c>
      <c r="C35" s="200">
        <f>IFERROR(IF(LoanIsNotPaid*LoanIsGood,PaymentDate,LoanStartDate), LoanStartDate)</f>
        <v>46235</v>
      </c>
      <c r="D35" s="201">
        <f>IFERROR(IF(LoanIsNotPaid*LoanIsGood,LoanValue,""), "")</f>
        <v>1055326.7924950442</v>
      </c>
      <c r="E35" s="201">
        <f>IFERROR(IF(LoanIsNotPaid*LoanIsGood,MonthlyPayment,0), 0)</f>
        <v>5691.1875192575681</v>
      </c>
      <c r="F35" s="201">
        <f>IFERROR(IF(LoanIsNotPaid*LoanIsGood,Principal,0), 0)</f>
        <v>3932.3095317658235</v>
      </c>
      <c r="G35" s="201">
        <f>SUM($F$17:F35)</f>
        <v>73605.517036718957</v>
      </c>
      <c r="H35" s="201">
        <f>IFERROR(IF(LoanIsNotPaid*LoanIsGood,InterestAmt,0), 0)</f>
        <v>1758.877987491745</v>
      </c>
      <c r="I35" s="201">
        <f>SUM($H$17:H35)</f>
        <v>34527.045829174836</v>
      </c>
      <c r="J35" s="201">
        <f>IFERROR(IF(LoanIsNotPaid*LoanIsGood,EndingBalance,0), 0)</f>
        <v>1051394.482963278</v>
      </c>
      <c r="K35" s="173"/>
    </row>
    <row r="36" spans="1:11" ht="20.25" customHeight="1" x14ac:dyDescent="0.15">
      <c r="A36" s="173"/>
      <c r="B36" s="199">
        <f>IFERROR(IF(LoanIsNotPaid*LoanIsGood,PaymentNumber,""), "")</f>
        <v>20</v>
      </c>
      <c r="C36" s="200">
        <f>IFERROR(IF(LoanIsNotPaid*LoanIsGood,PaymentDate,LoanStartDate), LoanStartDate)</f>
        <v>46266</v>
      </c>
      <c r="D36" s="201">
        <f>IFERROR(IF(LoanIsNotPaid*LoanIsGood,LoanValue,""), "")</f>
        <v>1051394.482963278</v>
      </c>
      <c r="E36" s="201">
        <f>IFERROR(IF(LoanIsNotPaid*LoanIsGood,MonthlyPayment,0), 0)</f>
        <v>5691.1875192575681</v>
      </c>
      <c r="F36" s="201">
        <f>IFERROR(IF(LoanIsNotPaid*LoanIsGood,Principal,0), 0)</f>
        <v>3938.8633809854327</v>
      </c>
      <c r="G36" s="201">
        <f>SUM($F$17:F36)</f>
        <v>77544.380417704393</v>
      </c>
      <c r="H36" s="201">
        <f>IFERROR(IF(LoanIsNotPaid*LoanIsGood,InterestAmt,0), 0)</f>
        <v>1752.3241382721355</v>
      </c>
      <c r="I36" s="201">
        <f>SUM($H$17:H36)</f>
        <v>36279.369967446975</v>
      </c>
      <c r="J36" s="201">
        <f>IFERROR(IF(LoanIsNotPaid*LoanIsGood,EndingBalance,0), 0)</f>
        <v>1047455.6195822926</v>
      </c>
      <c r="K36" s="173"/>
    </row>
    <row r="37" spans="1:11" ht="20.25" customHeight="1" x14ac:dyDescent="0.15">
      <c r="A37" s="173"/>
      <c r="B37" s="199">
        <f>IFERROR(IF(LoanIsNotPaid*LoanIsGood,PaymentNumber,""), "")</f>
        <v>21</v>
      </c>
      <c r="C37" s="200">
        <f>IFERROR(IF(LoanIsNotPaid*LoanIsGood,PaymentDate,LoanStartDate), LoanStartDate)</f>
        <v>46296</v>
      </c>
      <c r="D37" s="201">
        <f>IFERROR(IF(LoanIsNotPaid*LoanIsGood,LoanValue,""), "")</f>
        <v>1047455.6195822926</v>
      </c>
      <c r="E37" s="201">
        <f>IFERROR(IF(LoanIsNotPaid*LoanIsGood,MonthlyPayment,0), 0)</f>
        <v>5691.1875192575681</v>
      </c>
      <c r="F37" s="201">
        <f>IFERROR(IF(LoanIsNotPaid*LoanIsGood,Principal,0), 0)</f>
        <v>3945.4281532870755</v>
      </c>
      <c r="G37" s="201">
        <f>SUM($F$17:F37)</f>
        <v>81489.808570991474</v>
      </c>
      <c r="H37" s="201">
        <f>IFERROR(IF(LoanIsNotPaid*LoanIsGood,InterestAmt,0), 0)</f>
        <v>1745.759365970493</v>
      </c>
      <c r="I37" s="201">
        <f>SUM($H$17:H37)</f>
        <v>38025.12933341747</v>
      </c>
      <c r="J37" s="201">
        <f>IFERROR(IF(LoanIsNotPaid*LoanIsGood,EndingBalance,0), 0)</f>
        <v>1043510.1914290052</v>
      </c>
      <c r="K37" s="173"/>
    </row>
    <row r="38" spans="1:11" ht="20.25" customHeight="1" x14ac:dyDescent="0.15">
      <c r="A38" s="173"/>
      <c r="B38" s="199">
        <f>IFERROR(IF(LoanIsNotPaid*LoanIsGood,PaymentNumber,""), "")</f>
        <v>22</v>
      </c>
      <c r="C38" s="200">
        <f>IFERROR(IF(LoanIsNotPaid*LoanIsGood,PaymentDate,LoanStartDate), LoanStartDate)</f>
        <v>46327</v>
      </c>
      <c r="D38" s="201">
        <f>IFERROR(IF(LoanIsNotPaid*LoanIsGood,LoanValue,""), "")</f>
        <v>1043510.1914290052</v>
      </c>
      <c r="E38" s="201">
        <f>IFERROR(IF(LoanIsNotPaid*LoanIsGood,MonthlyPayment,0), 0)</f>
        <v>5691.1875192575681</v>
      </c>
      <c r="F38" s="201">
        <f>IFERROR(IF(LoanIsNotPaid*LoanIsGood,Principal,0), 0)</f>
        <v>3952.0038668758866</v>
      </c>
      <c r="G38" s="201">
        <f>SUM($F$17:F38)</f>
        <v>85441.812437867367</v>
      </c>
      <c r="H38" s="201">
        <f>IFERROR(IF(LoanIsNotPaid*LoanIsGood,InterestAmt,0), 0)</f>
        <v>1739.1836523816812</v>
      </c>
      <c r="I38" s="201">
        <f>SUM($H$17:H38)</f>
        <v>39764.312985799152</v>
      </c>
      <c r="J38" s="201">
        <f>IFERROR(IF(LoanIsNotPaid*LoanIsGood,EndingBalance,0), 0)</f>
        <v>1039558.1875621293</v>
      </c>
      <c r="K38" s="173"/>
    </row>
    <row r="39" spans="1:11" ht="20.25" customHeight="1" x14ac:dyDescent="0.15">
      <c r="A39" s="173"/>
      <c r="B39" s="199">
        <f>IFERROR(IF(LoanIsNotPaid*LoanIsGood,PaymentNumber,""), "")</f>
        <v>23</v>
      </c>
      <c r="C39" s="200">
        <f>IFERROR(IF(LoanIsNotPaid*LoanIsGood,PaymentDate,LoanStartDate), LoanStartDate)</f>
        <v>46357</v>
      </c>
      <c r="D39" s="201">
        <f>IFERROR(IF(LoanIsNotPaid*LoanIsGood,LoanValue,""), "")</f>
        <v>1039558.1875621293</v>
      </c>
      <c r="E39" s="201">
        <f>IFERROR(IF(LoanIsNotPaid*LoanIsGood,MonthlyPayment,0), 0)</f>
        <v>5691.1875192575681</v>
      </c>
      <c r="F39" s="201">
        <f>IFERROR(IF(LoanIsNotPaid*LoanIsGood,Principal,0), 0)</f>
        <v>3958.5905399873468</v>
      </c>
      <c r="G39" s="201">
        <f>SUM($F$17:F39)</f>
        <v>89400.402977854712</v>
      </c>
      <c r="H39" s="201">
        <f>IFERROR(IF(LoanIsNotPaid*LoanIsGood,InterestAmt,0), 0)</f>
        <v>1732.5969792702215</v>
      </c>
      <c r="I39" s="201">
        <f>SUM($H$17:H39)</f>
        <v>41496.909965069375</v>
      </c>
      <c r="J39" s="201">
        <f>IFERROR(IF(LoanIsNotPaid*LoanIsGood,EndingBalance,0), 0)</f>
        <v>1035599.5970221418</v>
      </c>
      <c r="K39" s="173"/>
    </row>
    <row r="40" spans="1:11" ht="20.25" customHeight="1" x14ac:dyDescent="0.15">
      <c r="A40" s="173"/>
      <c r="B40" s="199">
        <f>IFERROR(IF(LoanIsNotPaid*LoanIsGood,PaymentNumber,""), "")</f>
        <v>24</v>
      </c>
      <c r="C40" s="200">
        <f>IFERROR(IF(LoanIsNotPaid*LoanIsGood,PaymentDate,LoanStartDate), LoanStartDate)</f>
        <v>46388</v>
      </c>
      <c r="D40" s="201">
        <f>IFERROR(IF(LoanIsNotPaid*LoanIsGood,LoanValue,""), "")</f>
        <v>1035599.5970221418</v>
      </c>
      <c r="E40" s="201">
        <f>IFERROR(IF(LoanIsNotPaid*LoanIsGood,MonthlyPayment,0), 0)</f>
        <v>5691.1875192575681</v>
      </c>
      <c r="F40" s="201">
        <f>IFERROR(IF(LoanIsNotPaid*LoanIsGood,Principal,0), 0)</f>
        <v>3965.1881908873252</v>
      </c>
      <c r="G40" s="201">
        <f>SUM($F$17:F40)</f>
        <v>93365.59116874203</v>
      </c>
      <c r="H40" s="201">
        <f>IFERROR(IF(LoanIsNotPaid*LoanIsGood,InterestAmt,0), 0)</f>
        <v>1725.9993283702427</v>
      </c>
      <c r="I40" s="201">
        <f>SUM($H$17:H40)</f>
        <v>43222.909293439618</v>
      </c>
      <c r="J40" s="201">
        <f>IFERROR(IF(LoanIsNotPaid*LoanIsGood,EndingBalance,0), 0)</f>
        <v>1031634.4088312539</v>
      </c>
      <c r="K40" s="173"/>
    </row>
    <row r="41" spans="1:11" ht="20.25" customHeight="1" x14ac:dyDescent="0.15">
      <c r="A41" s="173"/>
      <c r="B41" s="199">
        <f>IFERROR(IF(LoanIsNotPaid*LoanIsGood,PaymentNumber,""), "")</f>
        <v>25</v>
      </c>
      <c r="C41" s="200">
        <f>IFERROR(IF(LoanIsNotPaid*LoanIsGood,PaymentDate,LoanStartDate), LoanStartDate)</f>
        <v>46419</v>
      </c>
      <c r="D41" s="201">
        <f>IFERROR(IF(LoanIsNotPaid*LoanIsGood,LoanValue,""), "")</f>
        <v>1031634.4088312539</v>
      </c>
      <c r="E41" s="201">
        <f>IFERROR(IF(LoanIsNotPaid*LoanIsGood,MonthlyPayment,0), 0)</f>
        <v>5691.1875192575681</v>
      </c>
      <c r="F41" s="201">
        <f>IFERROR(IF(LoanIsNotPaid*LoanIsGood,Principal,0), 0)</f>
        <v>3971.796837872138</v>
      </c>
      <c r="G41" s="201">
        <f>SUM($F$17:F41)</f>
        <v>97337.388006614172</v>
      </c>
      <c r="H41" s="201">
        <f>IFERROR(IF(LoanIsNotPaid*LoanIsGood,InterestAmt,0), 0)</f>
        <v>1719.3906813854303</v>
      </c>
      <c r="I41" s="201">
        <f>SUM($H$17:H41)</f>
        <v>44942.299974825051</v>
      </c>
      <c r="J41" s="201">
        <f>IFERROR(IF(LoanIsNotPaid*LoanIsGood,EndingBalance,0), 0)</f>
        <v>1027662.6119933822</v>
      </c>
      <c r="K41" s="173"/>
    </row>
    <row r="42" spans="1:11" ht="20.25" customHeight="1" x14ac:dyDescent="0.15">
      <c r="A42" s="173"/>
      <c r="B42" s="199">
        <f>IFERROR(IF(LoanIsNotPaid*LoanIsGood,PaymentNumber,""), "")</f>
        <v>26</v>
      </c>
      <c r="C42" s="200">
        <f>IFERROR(IF(LoanIsNotPaid*LoanIsGood,PaymentDate,LoanStartDate), LoanStartDate)</f>
        <v>46447</v>
      </c>
      <c r="D42" s="201">
        <f>IFERROR(IF(LoanIsNotPaid*LoanIsGood,LoanValue,""), "")</f>
        <v>1027662.6119933822</v>
      </c>
      <c r="E42" s="201">
        <f>IFERROR(IF(LoanIsNotPaid*LoanIsGood,MonthlyPayment,0), 0)</f>
        <v>5691.1875192575681</v>
      </c>
      <c r="F42" s="201">
        <f>IFERROR(IF(LoanIsNotPaid*LoanIsGood,Principal,0), 0)</f>
        <v>3978.4164992685915</v>
      </c>
      <c r="G42" s="201">
        <f>SUM($F$17:F42)</f>
        <v>101315.80450588277</v>
      </c>
      <c r="H42" s="201">
        <f>IFERROR(IF(LoanIsNotPaid*LoanIsGood,InterestAmt,0), 0)</f>
        <v>1712.7710199889766</v>
      </c>
      <c r="I42" s="201">
        <f>SUM($H$17:H42)</f>
        <v>46655.070994814028</v>
      </c>
      <c r="J42" s="201">
        <f>IFERROR(IF(LoanIsNotPaid*LoanIsGood,EndingBalance,0), 0)</f>
        <v>1023684.1954941133</v>
      </c>
      <c r="K42" s="173"/>
    </row>
    <row r="43" spans="1:11" ht="20.25" customHeight="1" x14ac:dyDescent="0.15">
      <c r="A43" s="173"/>
      <c r="B43" s="199">
        <f>IFERROR(IF(LoanIsNotPaid*LoanIsGood,PaymentNumber,""), "")</f>
        <v>27</v>
      </c>
      <c r="C43" s="200">
        <f>IFERROR(IF(LoanIsNotPaid*LoanIsGood,PaymentDate,LoanStartDate), LoanStartDate)</f>
        <v>46478</v>
      </c>
      <c r="D43" s="201">
        <f>IFERROR(IF(LoanIsNotPaid*LoanIsGood,LoanValue,""), "")</f>
        <v>1023684.1954941133</v>
      </c>
      <c r="E43" s="201">
        <f>IFERROR(IF(LoanIsNotPaid*LoanIsGood,MonthlyPayment,0), 0)</f>
        <v>5691.1875192575681</v>
      </c>
      <c r="F43" s="201">
        <f>IFERROR(IF(LoanIsNotPaid*LoanIsGood,Principal,0), 0)</f>
        <v>3985.0471934340394</v>
      </c>
      <c r="G43" s="201">
        <f>SUM($F$17:F43)</f>
        <v>105300.85169931682</v>
      </c>
      <c r="H43" s="201">
        <f>IFERROR(IF(LoanIsNotPaid*LoanIsGood,InterestAmt,0), 0)</f>
        <v>1706.1403258235289</v>
      </c>
      <c r="I43" s="201">
        <f>SUM($H$17:H43)</f>
        <v>48361.211320637558</v>
      </c>
      <c r="J43" s="201">
        <f>IFERROR(IF(LoanIsNotPaid*LoanIsGood,EndingBalance,0), 0)</f>
        <v>1019699.1483006791</v>
      </c>
      <c r="K43" s="173"/>
    </row>
    <row r="44" spans="1:11" ht="20.25" customHeight="1" x14ac:dyDescent="0.15">
      <c r="A44" s="173"/>
      <c r="B44" s="199">
        <f>IFERROR(IF(LoanIsNotPaid*LoanIsGood,PaymentNumber,""), "")</f>
        <v>28</v>
      </c>
      <c r="C44" s="200">
        <f>IFERROR(IF(LoanIsNotPaid*LoanIsGood,PaymentDate,LoanStartDate), LoanStartDate)</f>
        <v>46508</v>
      </c>
      <c r="D44" s="201">
        <f>IFERROR(IF(LoanIsNotPaid*LoanIsGood,LoanValue,""), "")</f>
        <v>1019699.1483006791</v>
      </c>
      <c r="E44" s="201">
        <f>IFERROR(IF(LoanIsNotPaid*LoanIsGood,MonthlyPayment,0), 0)</f>
        <v>5691.1875192575681</v>
      </c>
      <c r="F44" s="201">
        <f>IFERROR(IF(LoanIsNotPaid*LoanIsGood,Principal,0), 0)</f>
        <v>3991.6889387564293</v>
      </c>
      <c r="G44" s="201">
        <f>SUM($F$17:F44)</f>
        <v>109292.54063807325</v>
      </c>
      <c r="H44" s="201">
        <f>IFERROR(IF(LoanIsNotPaid*LoanIsGood,InterestAmt,0), 0)</f>
        <v>1699.498580501139</v>
      </c>
      <c r="I44" s="201">
        <f>SUM($H$17:H44)</f>
        <v>50060.709901138696</v>
      </c>
      <c r="J44" s="201">
        <f>IFERROR(IF(LoanIsNotPaid*LoanIsGood,EndingBalance,0), 0)</f>
        <v>1015707.4593619223</v>
      </c>
      <c r="K44" s="173"/>
    </row>
    <row r="45" spans="1:11" ht="20.25" customHeight="1" x14ac:dyDescent="0.15">
      <c r="A45" s="173"/>
      <c r="B45" s="199">
        <f>IFERROR(IF(LoanIsNotPaid*LoanIsGood,PaymentNumber,""), "")</f>
        <v>29</v>
      </c>
      <c r="C45" s="200">
        <f>IFERROR(IF(LoanIsNotPaid*LoanIsGood,PaymentDate,LoanStartDate), LoanStartDate)</f>
        <v>46539</v>
      </c>
      <c r="D45" s="201">
        <f>IFERROR(IF(LoanIsNotPaid*LoanIsGood,LoanValue,""), "")</f>
        <v>1015707.4593619223</v>
      </c>
      <c r="E45" s="201">
        <f>IFERROR(IF(LoanIsNotPaid*LoanIsGood,MonthlyPayment,0), 0)</f>
        <v>5691.1875192575681</v>
      </c>
      <c r="F45" s="201">
        <f>IFERROR(IF(LoanIsNotPaid*LoanIsGood,Principal,0), 0)</f>
        <v>3998.341753654357</v>
      </c>
      <c r="G45" s="201">
        <f>SUM($F$17:F45)</f>
        <v>113290.8823917276</v>
      </c>
      <c r="H45" s="201">
        <f>IFERROR(IF(LoanIsNotPaid*LoanIsGood,InterestAmt,0), 0)</f>
        <v>1692.8457656032115</v>
      </c>
      <c r="I45" s="201">
        <f>SUM($H$17:H45)</f>
        <v>51753.555666741908</v>
      </c>
      <c r="J45" s="201">
        <f>IFERROR(IF(LoanIsNotPaid*LoanIsGood,EndingBalance,0), 0)</f>
        <v>1011709.1176082677</v>
      </c>
      <c r="K45" s="173"/>
    </row>
    <row r="46" spans="1:11" ht="20.25" customHeight="1" x14ac:dyDescent="0.15">
      <c r="A46" s="173"/>
      <c r="B46" s="199">
        <f>IFERROR(IF(LoanIsNotPaid*LoanIsGood,PaymentNumber,""), "")</f>
        <v>30</v>
      </c>
      <c r="C46" s="200">
        <f>IFERROR(IF(LoanIsNotPaid*LoanIsGood,PaymentDate,LoanStartDate), LoanStartDate)</f>
        <v>46569</v>
      </c>
      <c r="D46" s="201">
        <f>IFERROR(IF(LoanIsNotPaid*LoanIsGood,LoanValue,""), "")</f>
        <v>1011709.1176082677</v>
      </c>
      <c r="E46" s="201">
        <f>IFERROR(IF(LoanIsNotPaid*LoanIsGood,MonthlyPayment,0), 0)</f>
        <v>5691.1875192575681</v>
      </c>
      <c r="F46" s="201">
        <f>IFERROR(IF(LoanIsNotPaid*LoanIsGood,Principal,0), 0)</f>
        <v>4005.0056565771138</v>
      </c>
      <c r="G46" s="201">
        <f>SUM($F$17:F46)</f>
        <v>117295.88804830471</v>
      </c>
      <c r="H46" s="201">
        <f>IFERROR(IF(LoanIsNotPaid*LoanIsGood,InterestAmt,0), 0)</f>
        <v>1686.1818626804543</v>
      </c>
      <c r="I46" s="201">
        <f>SUM($H$17:H46)</f>
        <v>53439.73752942236</v>
      </c>
      <c r="J46" s="201">
        <f>IFERROR(IF(LoanIsNotPaid*LoanIsGood,EndingBalance,0), 0)</f>
        <v>1007704.1119516906</v>
      </c>
      <c r="K46" s="173"/>
    </row>
    <row r="47" spans="1:11" ht="20.25" customHeight="1" x14ac:dyDescent="0.15">
      <c r="A47" s="173"/>
      <c r="B47" s="199">
        <f>IFERROR(IF(LoanIsNotPaid*LoanIsGood,PaymentNumber,""), "")</f>
        <v>31</v>
      </c>
      <c r="C47" s="200">
        <f>IFERROR(IF(LoanIsNotPaid*LoanIsGood,PaymentDate,LoanStartDate), LoanStartDate)</f>
        <v>46600</v>
      </c>
      <c r="D47" s="201">
        <f>IFERROR(IF(LoanIsNotPaid*LoanIsGood,LoanValue,""), "")</f>
        <v>1007704.1119516906</v>
      </c>
      <c r="E47" s="201">
        <f>IFERROR(IF(LoanIsNotPaid*LoanIsGood,MonthlyPayment,0), 0)</f>
        <v>5691.1875192575681</v>
      </c>
      <c r="F47" s="201">
        <f>IFERROR(IF(LoanIsNotPaid*LoanIsGood,Principal,0), 0)</f>
        <v>4011.6806660047423</v>
      </c>
      <c r="G47" s="201">
        <f>SUM($F$17:F47)</f>
        <v>121307.56871430945</v>
      </c>
      <c r="H47" s="201">
        <f>IFERROR(IF(LoanIsNotPaid*LoanIsGood,InterestAmt,0), 0)</f>
        <v>1679.506853252826</v>
      </c>
      <c r="I47" s="201">
        <f>SUM($H$17:H47)</f>
        <v>55119.244382675184</v>
      </c>
      <c r="J47" s="201">
        <f>IFERROR(IF(LoanIsNotPaid*LoanIsGood,EndingBalance,0), 0)</f>
        <v>1003692.4312856856</v>
      </c>
      <c r="K47" s="173"/>
    </row>
    <row r="48" spans="1:11" ht="20.25" customHeight="1" x14ac:dyDescent="0.15">
      <c r="A48" s="173"/>
      <c r="B48" s="199">
        <f>IFERROR(IF(LoanIsNotPaid*LoanIsGood,PaymentNumber,""), "")</f>
        <v>32</v>
      </c>
      <c r="C48" s="200">
        <f>IFERROR(IF(LoanIsNotPaid*LoanIsGood,PaymentDate,LoanStartDate), LoanStartDate)</f>
        <v>46631</v>
      </c>
      <c r="D48" s="201">
        <f>IFERROR(IF(LoanIsNotPaid*LoanIsGood,LoanValue,""), "")</f>
        <v>1003692.4312856856</v>
      </c>
      <c r="E48" s="201">
        <f>IFERROR(IF(LoanIsNotPaid*LoanIsGood,MonthlyPayment,0), 0)</f>
        <v>5691.1875192575681</v>
      </c>
      <c r="F48" s="201">
        <f>IFERROR(IF(LoanIsNotPaid*LoanIsGood,Principal,0), 0)</f>
        <v>4018.3668004480837</v>
      </c>
      <c r="G48" s="201">
        <f>SUM($F$17:F48)</f>
        <v>125325.93551475754</v>
      </c>
      <c r="H48" s="201">
        <f>IFERROR(IF(LoanIsNotPaid*LoanIsGood,InterestAmt,0), 0)</f>
        <v>1672.8207188094846</v>
      </c>
      <c r="I48" s="201">
        <f>SUM($H$17:H48)</f>
        <v>56792.065101484666</v>
      </c>
      <c r="J48" s="201">
        <f>IFERROR(IF(LoanIsNotPaid*LoanIsGood,EndingBalance,0), 0)</f>
        <v>999674.06448523724</v>
      </c>
      <c r="K48" s="173"/>
    </row>
    <row r="49" spans="1:11" ht="20.25" customHeight="1" x14ac:dyDescent="0.15">
      <c r="A49" s="173"/>
      <c r="B49" s="199">
        <f>IFERROR(IF(LoanIsNotPaid*LoanIsGood,PaymentNumber,""), "")</f>
        <v>33</v>
      </c>
      <c r="C49" s="200">
        <f>IFERROR(IF(LoanIsNotPaid*LoanIsGood,PaymentDate,LoanStartDate), LoanStartDate)</f>
        <v>46661</v>
      </c>
      <c r="D49" s="201">
        <f>IFERROR(IF(LoanIsNotPaid*LoanIsGood,LoanValue,""), "")</f>
        <v>999674.06448523724</v>
      </c>
      <c r="E49" s="201">
        <f>IFERROR(IF(LoanIsNotPaid*LoanIsGood,MonthlyPayment,0), 0)</f>
        <v>5691.1875192575681</v>
      </c>
      <c r="F49" s="201">
        <f>IFERROR(IF(LoanIsNotPaid*LoanIsGood,Principal,0), 0)</f>
        <v>4025.0640784488301</v>
      </c>
      <c r="G49" s="201">
        <f>SUM($F$17:F49)</f>
        <v>129350.99959320638</v>
      </c>
      <c r="H49" s="201">
        <f>IFERROR(IF(LoanIsNotPaid*LoanIsGood,InterestAmt,0), 0)</f>
        <v>1666.1234408087378</v>
      </c>
      <c r="I49" s="201">
        <f>SUM($H$17:H49)</f>
        <v>58458.188542293406</v>
      </c>
      <c r="J49" s="201">
        <f>IFERROR(IF(LoanIsNotPaid*LoanIsGood,EndingBalance,0), 0)</f>
        <v>995649.0004067882</v>
      </c>
      <c r="K49" s="173"/>
    </row>
    <row r="50" spans="1:11" ht="20.25" customHeight="1" x14ac:dyDescent="0.15">
      <c r="A50" s="173"/>
      <c r="B50" s="199">
        <f>IFERROR(IF(LoanIsNotPaid*LoanIsGood,PaymentNumber,""), "")</f>
        <v>34</v>
      </c>
      <c r="C50" s="200">
        <f>IFERROR(IF(LoanIsNotPaid*LoanIsGood,PaymentDate,LoanStartDate), LoanStartDate)</f>
        <v>46692</v>
      </c>
      <c r="D50" s="201">
        <f>IFERROR(IF(LoanIsNotPaid*LoanIsGood,LoanValue,""), "")</f>
        <v>995649.0004067882</v>
      </c>
      <c r="E50" s="201">
        <f>IFERROR(IF(LoanIsNotPaid*LoanIsGood,MonthlyPayment,0), 0)</f>
        <v>5691.1875192575681</v>
      </c>
      <c r="F50" s="201">
        <f>IFERROR(IF(LoanIsNotPaid*LoanIsGood,Principal,0), 0)</f>
        <v>4031.7725185795784</v>
      </c>
      <c r="G50" s="201">
        <f>SUM($F$17:F50)</f>
        <v>133382.77211178595</v>
      </c>
      <c r="H50" s="201">
        <f>IFERROR(IF(LoanIsNotPaid*LoanIsGood,InterestAmt,0), 0)</f>
        <v>1659.4150006779896</v>
      </c>
      <c r="I50" s="201">
        <f>SUM($H$17:H50)</f>
        <v>60117.603542971396</v>
      </c>
      <c r="J50" s="201">
        <f>IFERROR(IF(LoanIsNotPaid*LoanIsGood,EndingBalance,0), 0)</f>
        <v>991617.22788820858</v>
      </c>
      <c r="K50" s="173"/>
    </row>
    <row r="51" spans="1:11" ht="20.25" customHeight="1" x14ac:dyDescent="0.15">
      <c r="A51" s="173"/>
      <c r="B51" s="199">
        <f>IFERROR(IF(LoanIsNotPaid*LoanIsGood,PaymentNumber,""), "")</f>
        <v>35</v>
      </c>
      <c r="C51" s="200">
        <f>IFERROR(IF(LoanIsNotPaid*LoanIsGood,PaymentDate,LoanStartDate), LoanStartDate)</f>
        <v>46722</v>
      </c>
      <c r="D51" s="201">
        <f>IFERROR(IF(LoanIsNotPaid*LoanIsGood,LoanValue,""), "")</f>
        <v>991617.22788820858</v>
      </c>
      <c r="E51" s="201">
        <f>IFERROR(IF(LoanIsNotPaid*LoanIsGood,MonthlyPayment,0), 0)</f>
        <v>5691.1875192575681</v>
      </c>
      <c r="F51" s="201">
        <f>IFERROR(IF(LoanIsNotPaid*LoanIsGood,Principal,0), 0)</f>
        <v>4038.4921394438775</v>
      </c>
      <c r="G51" s="201">
        <f>SUM($F$17:F51)</f>
        <v>137421.26425122982</v>
      </c>
      <c r="H51" s="201">
        <f>IFERROR(IF(LoanIsNotPaid*LoanIsGood,InterestAmt,0), 0)</f>
        <v>1652.6953798136906</v>
      </c>
      <c r="I51" s="201">
        <f>SUM($H$17:H51)</f>
        <v>61770.298922785085</v>
      </c>
      <c r="J51" s="201">
        <f>IFERROR(IF(LoanIsNotPaid*LoanIsGood,EndingBalance,0), 0)</f>
        <v>987578.73574876459</v>
      </c>
      <c r="K51" s="173"/>
    </row>
    <row r="52" spans="1:11" ht="20.25" customHeight="1" x14ac:dyDescent="0.15">
      <c r="A52" s="173"/>
      <c r="B52" s="199">
        <f>IFERROR(IF(LoanIsNotPaid*LoanIsGood,PaymentNumber,""), "")</f>
        <v>36</v>
      </c>
      <c r="C52" s="200">
        <f>IFERROR(IF(LoanIsNotPaid*LoanIsGood,PaymentDate,LoanStartDate), LoanStartDate)</f>
        <v>46753</v>
      </c>
      <c r="D52" s="201">
        <f>IFERROR(IF(LoanIsNotPaid*LoanIsGood,LoanValue,""), "")</f>
        <v>987578.73574876459</v>
      </c>
      <c r="E52" s="201">
        <f>IFERROR(IF(LoanIsNotPaid*LoanIsGood,MonthlyPayment,0), 0)</f>
        <v>5691.1875192575681</v>
      </c>
      <c r="F52" s="201">
        <f>IFERROR(IF(LoanIsNotPaid*LoanIsGood,Principal,0), 0)</f>
        <v>4045.2229596762845</v>
      </c>
      <c r="G52" s="201">
        <f>SUM($F$17:F52)</f>
        <v>141466.48721090611</v>
      </c>
      <c r="H52" s="201">
        <f>IFERROR(IF(LoanIsNotPaid*LoanIsGood,InterestAmt,0), 0)</f>
        <v>1645.9645595812838</v>
      </c>
      <c r="I52" s="201">
        <f>SUM($H$17:H52)</f>
        <v>63416.263482366368</v>
      </c>
      <c r="J52" s="201">
        <f>IFERROR(IF(LoanIsNotPaid*LoanIsGood,EndingBalance,0), 0)</f>
        <v>983533.51278908807</v>
      </c>
      <c r="K52" s="173"/>
    </row>
    <row r="53" spans="1:11" ht="20.25" customHeight="1" x14ac:dyDescent="0.15">
      <c r="A53" s="173"/>
      <c r="B53" s="199">
        <f>IFERROR(IF(LoanIsNotPaid*LoanIsGood,PaymentNumber,""), "")</f>
        <v>37</v>
      </c>
      <c r="C53" s="200">
        <f>IFERROR(IF(LoanIsNotPaid*LoanIsGood,PaymentDate,LoanStartDate), LoanStartDate)</f>
        <v>46784</v>
      </c>
      <c r="D53" s="201">
        <f>IFERROR(IF(LoanIsNotPaid*LoanIsGood,LoanValue,""), "")</f>
        <v>983533.51278908807</v>
      </c>
      <c r="E53" s="201">
        <f>IFERROR(IF(LoanIsNotPaid*LoanIsGood,MonthlyPayment,0), 0)</f>
        <v>5691.1875192575681</v>
      </c>
      <c r="F53" s="201">
        <f>IFERROR(IF(LoanIsNotPaid*LoanIsGood,Principal,0), 0)</f>
        <v>4051.9649979424116</v>
      </c>
      <c r="G53" s="201">
        <f>SUM($F$17:F53)</f>
        <v>145518.45220884852</v>
      </c>
      <c r="H53" s="201">
        <f>IFERROR(IF(LoanIsNotPaid*LoanIsGood,InterestAmt,0), 0)</f>
        <v>1639.2225213151569</v>
      </c>
      <c r="I53" s="201">
        <f>SUM($H$17:H53)</f>
        <v>65055.486003681523</v>
      </c>
      <c r="J53" s="201">
        <f>IFERROR(IF(LoanIsNotPaid*LoanIsGood,EndingBalance,0), 0)</f>
        <v>979481.54779114539</v>
      </c>
      <c r="K53" s="173"/>
    </row>
    <row r="54" spans="1:11" ht="20.25" customHeight="1" x14ac:dyDescent="0.15">
      <c r="A54" s="173"/>
      <c r="B54" s="199">
        <f>IFERROR(IF(LoanIsNotPaid*LoanIsGood,PaymentNumber,""), "")</f>
        <v>38</v>
      </c>
      <c r="C54" s="200">
        <f>IFERROR(IF(LoanIsNotPaid*LoanIsGood,PaymentDate,LoanStartDate), LoanStartDate)</f>
        <v>46813</v>
      </c>
      <c r="D54" s="201">
        <f>IFERROR(IF(LoanIsNotPaid*LoanIsGood,LoanValue,""), "")</f>
        <v>979481.54779114539</v>
      </c>
      <c r="E54" s="201">
        <f>IFERROR(IF(LoanIsNotPaid*LoanIsGood,MonthlyPayment,0), 0)</f>
        <v>5691.1875192575681</v>
      </c>
      <c r="F54" s="201">
        <f>IFERROR(IF(LoanIsNotPaid*LoanIsGood,Principal,0), 0)</f>
        <v>4058.7182729389824</v>
      </c>
      <c r="G54" s="201">
        <f>SUM($F$17:F54)</f>
        <v>149577.1704817875</v>
      </c>
      <c r="H54" s="201">
        <f>IFERROR(IF(LoanIsNotPaid*LoanIsGood,InterestAmt,0), 0)</f>
        <v>1632.4692463185863</v>
      </c>
      <c r="I54" s="201">
        <f>SUM($H$17:H54)</f>
        <v>66687.955250000115</v>
      </c>
      <c r="J54" s="201">
        <f>IFERROR(IF(LoanIsNotPaid*LoanIsGood,EndingBalance,0), 0)</f>
        <v>975422.82951820653</v>
      </c>
      <c r="K54" s="173"/>
    </row>
    <row r="55" spans="1:11" ht="20.25" customHeight="1" x14ac:dyDescent="0.15">
      <c r="A55" s="173"/>
      <c r="B55" s="199">
        <f>IFERROR(IF(LoanIsNotPaid*LoanIsGood,PaymentNumber,""), "")</f>
        <v>39</v>
      </c>
      <c r="C55" s="200">
        <f>IFERROR(IF(LoanIsNotPaid*LoanIsGood,PaymentDate,LoanStartDate), LoanStartDate)</f>
        <v>46844</v>
      </c>
      <c r="D55" s="201">
        <f>IFERROR(IF(LoanIsNotPaid*LoanIsGood,LoanValue,""), "")</f>
        <v>975422.82951820653</v>
      </c>
      <c r="E55" s="201">
        <f>IFERROR(IF(LoanIsNotPaid*LoanIsGood,MonthlyPayment,0), 0)</f>
        <v>5691.1875192575681</v>
      </c>
      <c r="F55" s="201">
        <f>IFERROR(IF(LoanIsNotPaid*LoanIsGood,Principal,0), 0)</f>
        <v>4065.4828033938807</v>
      </c>
      <c r="G55" s="201">
        <f>SUM($F$17:F55)</f>
        <v>153642.65328518138</v>
      </c>
      <c r="H55" s="201">
        <f>IFERROR(IF(LoanIsNotPaid*LoanIsGood,InterestAmt,0), 0)</f>
        <v>1625.7047158636876</v>
      </c>
      <c r="I55" s="201">
        <f>SUM($H$17:H55)</f>
        <v>68313.659965863801</v>
      </c>
      <c r="J55" s="201">
        <f>IFERROR(IF(LoanIsNotPaid*LoanIsGood,EndingBalance,0), 0)</f>
        <v>971357.34671481221</v>
      </c>
      <c r="K55" s="173"/>
    </row>
    <row r="56" spans="1:11" ht="20.25" customHeight="1" x14ac:dyDescent="0.15">
      <c r="A56" s="173"/>
      <c r="B56" s="199">
        <f>IFERROR(IF(LoanIsNotPaid*LoanIsGood,PaymentNumber,""), "")</f>
        <v>40</v>
      </c>
      <c r="C56" s="200">
        <f>IFERROR(IF(LoanIsNotPaid*LoanIsGood,PaymentDate,LoanStartDate), LoanStartDate)</f>
        <v>46874</v>
      </c>
      <c r="D56" s="201">
        <f>IFERROR(IF(LoanIsNotPaid*LoanIsGood,LoanValue,""), "")</f>
        <v>971357.34671481221</v>
      </c>
      <c r="E56" s="201">
        <f>IFERROR(IF(LoanIsNotPaid*LoanIsGood,MonthlyPayment,0), 0)</f>
        <v>5691.1875192575681</v>
      </c>
      <c r="F56" s="201">
        <f>IFERROR(IF(LoanIsNotPaid*LoanIsGood,Principal,0), 0)</f>
        <v>4072.2586080662031</v>
      </c>
      <c r="G56" s="201">
        <f>SUM($F$17:F56)</f>
        <v>157714.9118932476</v>
      </c>
      <c r="H56" s="201">
        <f>IFERROR(IF(LoanIsNotPaid*LoanIsGood,InterestAmt,0), 0)</f>
        <v>1618.9289111913647</v>
      </c>
      <c r="I56" s="201">
        <f>SUM($H$17:H56)</f>
        <v>69932.588877055168</v>
      </c>
      <c r="J56" s="201">
        <f>IFERROR(IF(LoanIsNotPaid*LoanIsGood,EndingBalance,0), 0)</f>
        <v>967285.0881067455</v>
      </c>
      <c r="K56" s="173"/>
    </row>
    <row r="57" spans="1:11" ht="20.25" customHeight="1" x14ac:dyDescent="0.15">
      <c r="A57" s="173"/>
      <c r="B57" s="199">
        <f>IFERROR(IF(LoanIsNotPaid*LoanIsGood,PaymentNumber,""), "")</f>
        <v>41</v>
      </c>
      <c r="C57" s="200">
        <f>IFERROR(IF(LoanIsNotPaid*LoanIsGood,PaymentDate,LoanStartDate), LoanStartDate)</f>
        <v>46905</v>
      </c>
      <c r="D57" s="201">
        <f>IFERROR(IF(LoanIsNotPaid*LoanIsGood,LoanValue,""), "")</f>
        <v>967285.0881067455</v>
      </c>
      <c r="E57" s="201">
        <f>IFERROR(IF(LoanIsNotPaid*LoanIsGood,MonthlyPayment,0), 0)</f>
        <v>5691.1875192575681</v>
      </c>
      <c r="F57" s="201">
        <f>IFERROR(IF(LoanIsNotPaid*LoanIsGood,Principal,0), 0)</f>
        <v>4079.0457057463141</v>
      </c>
      <c r="G57" s="201">
        <f>SUM($F$17:F57)</f>
        <v>161793.9575989939</v>
      </c>
      <c r="H57" s="201">
        <f>IFERROR(IF(LoanIsNotPaid*LoanIsGood,InterestAmt,0), 0)</f>
        <v>1612.141813511254</v>
      </c>
      <c r="I57" s="201">
        <f>SUM($H$17:H57)</f>
        <v>71544.730690566415</v>
      </c>
      <c r="J57" s="201">
        <f>IFERROR(IF(LoanIsNotPaid*LoanIsGood,EndingBalance,0), 0)</f>
        <v>963206.04240099958</v>
      </c>
      <c r="K57" s="173"/>
    </row>
    <row r="58" spans="1:11" ht="20.25" customHeight="1" x14ac:dyDescent="0.15">
      <c r="A58" s="173"/>
      <c r="B58" s="199">
        <f>IFERROR(IF(LoanIsNotPaid*LoanIsGood,PaymentNumber,""), "")</f>
        <v>42</v>
      </c>
      <c r="C58" s="200">
        <f>IFERROR(IF(LoanIsNotPaid*LoanIsGood,PaymentDate,LoanStartDate), LoanStartDate)</f>
        <v>46935</v>
      </c>
      <c r="D58" s="201">
        <f>IFERROR(IF(LoanIsNotPaid*LoanIsGood,LoanValue,""), "")</f>
        <v>963206.04240099958</v>
      </c>
      <c r="E58" s="201">
        <f>IFERROR(IF(LoanIsNotPaid*LoanIsGood,MonthlyPayment,0), 0)</f>
        <v>5691.1875192575681</v>
      </c>
      <c r="F58" s="201">
        <f>IFERROR(IF(LoanIsNotPaid*LoanIsGood,Principal,0), 0)</f>
        <v>4085.8441152558912</v>
      </c>
      <c r="G58" s="201">
        <f>SUM($F$17:F58)</f>
        <v>165879.8017142498</v>
      </c>
      <c r="H58" s="201">
        <f>IFERROR(IF(LoanIsNotPaid*LoanIsGood,InterestAmt,0), 0)</f>
        <v>1605.3434040016773</v>
      </c>
      <c r="I58" s="201">
        <f>SUM($H$17:H58)</f>
        <v>73150.074094568088</v>
      </c>
      <c r="J58" s="201">
        <f>IFERROR(IF(LoanIsNotPaid*LoanIsGood,EndingBalance,0), 0)</f>
        <v>959120.19828574359</v>
      </c>
      <c r="K58" s="173"/>
    </row>
    <row r="59" spans="1:11" ht="20.25" customHeight="1" x14ac:dyDescent="0.15">
      <c r="A59" s="173"/>
      <c r="B59" s="199">
        <f>IFERROR(IF(LoanIsNotPaid*LoanIsGood,PaymentNumber,""), "")</f>
        <v>43</v>
      </c>
      <c r="C59" s="200">
        <f>IFERROR(IF(LoanIsNotPaid*LoanIsGood,PaymentDate,LoanStartDate), LoanStartDate)</f>
        <v>46966</v>
      </c>
      <c r="D59" s="201">
        <f>IFERROR(IF(LoanIsNotPaid*LoanIsGood,LoanValue,""), "")</f>
        <v>959120.19828574359</v>
      </c>
      <c r="E59" s="201">
        <f>IFERROR(IF(LoanIsNotPaid*LoanIsGood,MonthlyPayment,0), 0)</f>
        <v>5691.1875192575681</v>
      </c>
      <c r="F59" s="201">
        <f>IFERROR(IF(LoanIsNotPaid*LoanIsGood,Principal,0), 0)</f>
        <v>4092.6538554479835</v>
      </c>
      <c r="G59" s="201">
        <f>SUM($F$17:F59)</f>
        <v>169972.45556969778</v>
      </c>
      <c r="H59" s="201">
        <f>IFERROR(IF(LoanIsNotPaid*LoanIsGood,InterestAmt,0), 0)</f>
        <v>1598.5336638095839</v>
      </c>
      <c r="I59" s="201">
        <f>SUM($H$17:H59)</f>
        <v>74748.607758377679</v>
      </c>
      <c r="J59" s="201">
        <f>IFERROR(IF(LoanIsNotPaid*LoanIsGood,EndingBalance,0), 0)</f>
        <v>955027.54443029524</v>
      </c>
      <c r="K59" s="173"/>
    </row>
    <row r="60" spans="1:11" ht="20.25" customHeight="1" x14ac:dyDescent="0.15">
      <c r="A60" s="173"/>
      <c r="B60" s="199">
        <f>IFERROR(IF(LoanIsNotPaid*LoanIsGood,PaymentNumber,""), "")</f>
        <v>44</v>
      </c>
      <c r="C60" s="200">
        <f>IFERROR(IF(LoanIsNotPaid*LoanIsGood,PaymentDate,LoanStartDate), LoanStartDate)</f>
        <v>46997</v>
      </c>
      <c r="D60" s="201">
        <f>IFERROR(IF(LoanIsNotPaid*LoanIsGood,LoanValue,""), "")</f>
        <v>955027.54443029524</v>
      </c>
      <c r="E60" s="201">
        <f>IFERROR(IF(LoanIsNotPaid*LoanIsGood,MonthlyPayment,0), 0)</f>
        <v>5691.1875192575681</v>
      </c>
      <c r="F60" s="201">
        <f>IFERROR(IF(LoanIsNotPaid*LoanIsGood,Principal,0), 0)</f>
        <v>4099.4749452070637</v>
      </c>
      <c r="G60" s="201">
        <f>SUM($F$17:F60)</f>
        <v>174071.93051490485</v>
      </c>
      <c r="H60" s="201">
        <f>IFERROR(IF(LoanIsNotPaid*LoanIsGood,InterestAmt,0), 0)</f>
        <v>1591.7125740505039</v>
      </c>
      <c r="I60" s="201">
        <f>SUM($H$17:H60)</f>
        <v>76340.320332428179</v>
      </c>
      <c r="J60" s="201">
        <f>IFERROR(IF(LoanIsNotPaid*LoanIsGood,EndingBalance,0), 0)</f>
        <v>950928.06948508834</v>
      </c>
      <c r="K60" s="173"/>
    </row>
    <row r="61" spans="1:11" ht="20.25" customHeight="1" x14ac:dyDescent="0.15">
      <c r="A61" s="173"/>
      <c r="B61" s="199">
        <f>IFERROR(IF(LoanIsNotPaid*LoanIsGood,PaymentNumber,""), "")</f>
        <v>45</v>
      </c>
      <c r="C61" s="200">
        <f>IFERROR(IF(LoanIsNotPaid*LoanIsGood,PaymentDate,LoanStartDate), LoanStartDate)</f>
        <v>47027</v>
      </c>
      <c r="D61" s="201">
        <f>IFERROR(IF(LoanIsNotPaid*LoanIsGood,LoanValue,""), "")</f>
        <v>950928.06948508834</v>
      </c>
      <c r="E61" s="201">
        <f>IFERROR(IF(LoanIsNotPaid*LoanIsGood,MonthlyPayment,0), 0)</f>
        <v>5691.1875192575681</v>
      </c>
      <c r="F61" s="201">
        <f>IFERROR(IF(LoanIsNotPaid*LoanIsGood,Principal,0), 0)</f>
        <v>4106.3074034490755</v>
      </c>
      <c r="G61" s="201">
        <f>SUM($F$17:F61)</f>
        <v>178178.23791835393</v>
      </c>
      <c r="H61" s="201">
        <f>IFERROR(IF(LoanIsNotPaid*LoanIsGood,InterestAmt,0), 0)</f>
        <v>1584.8801158084921</v>
      </c>
      <c r="I61" s="201">
        <f>SUM($H$17:H61)</f>
        <v>77925.200448236676</v>
      </c>
      <c r="J61" s="201">
        <f>IFERROR(IF(LoanIsNotPaid*LoanIsGood,EndingBalance,0), 0)</f>
        <v>946821.76208163868</v>
      </c>
      <c r="K61" s="173"/>
    </row>
    <row r="62" spans="1:11" ht="20.25" customHeight="1" x14ac:dyDescent="0.15">
      <c r="A62" s="173"/>
      <c r="B62" s="199">
        <f>IFERROR(IF(LoanIsNotPaid*LoanIsGood,PaymentNumber,""), "")</f>
        <v>46</v>
      </c>
      <c r="C62" s="200">
        <f>IFERROR(IF(LoanIsNotPaid*LoanIsGood,PaymentDate,LoanStartDate), LoanStartDate)</f>
        <v>47058</v>
      </c>
      <c r="D62" s="201">
        <f>IFERROR(IF(LoanIsNotPaid*LoanIsGood,LoanValue,""), "")</f>
        <v>946821.76208163868</v>
      </c>
      <c r="E62" s="201">
        <f>IFERROR(IF(LoanIsNotPaid*LoanIsGood,MonthlyPayment,0), 0)</f>
        <v>5691.1875192575681</v>
      </c>
      <c r="F62" s="201">
        <f>IFERROR(IF(LoanIsNotPaid*LoanIsGood,Principal,0), 0)</f>
        <v>4113.1512491214908</v>
      </c>
      <c r="G62" s="201">
        <f>SUM($F$17:F62)</f>
        <v>182291.38916747543</v>
      </c>
      <c r="H62" s="201">
        <f>IFERROR(IF(LoanIsNotPaid*LoanIsGood,InterestAmt,0), 0)</f>
        <v>1578.0362701360773</v>
      </c>
      <c r="I62" s="201">
        <f>SUM($H$17:H62)</f>
        <v>79503.236718372747</v>
      </c>
      <c r="J62" s="201">
        <f>IFERROR(IF(LoanIsNotPaid*LoanIsGood,EndingBalance,0), 0)</f>
        <v>942708.61083251704</v>
      </c>
      <c r="K62" s="173"/>
    </row>
    <row r="63" spans="1:11" ht="20.25" customHeight="1" x14ac:dyDescent="0.15">
      <c r="A63" s="173"/>
      <c r="B63" s="199">
        <f>IFERROR(IF(LoanIsNotPaid*LoanIsGood,PaymentNumber,""), "")</f>
        <v>47</v>
      </c>
      <c r="C63" s="200">
        <f>IFERROR(IF(LoanIsNotPaid*LoanIsGood,PaymentDate,LoanStartDate), LoanStartDate)</f>
        <v>47088</v>
      </c>
      <c r="D63" s="201">
        <f>IFERROR(IF(LoanIsNotPaid*LoanIsGood,LoanValue,""), "")</f>
        <v>942708.61083251704</v>
      </c>
      <c r="E63" s="201">
        <f>IFERROR(IF(LoanIsNotPaid*LoanIsGood,MonthlyPayment,0), 0)</f>
        <v>5691.1875192575681</v>
      </c>
      <c r="F63" s="201">
        <f>IFERROR(IF(LoanIsNotPaid*LoanIsGood,Principal,0), 0)</f>
        <v>4120.0065012033601</v>
      </c>
      <c r="G63" s="201">
        <f>SUM($F$17:F63)</f>
        <v>186411.3956686788</v>
      </c>
      <c r="H63" s="201">
        <f>IFERROR(IF(LoanIsNotPaid*LoanIsGood,InterestAmt,0), 0)</f>
        <v>1571.1810180542079</v>
      </c>
      <c r="I63" s="201">
        <f>SUM($H$17:H63)</f>
        <v>81074.417736426956</v>
      </c>
      <c r="J63" s="201">
        <f>IFERROR(IF(LoanIsNotPaid*LoanIsGood,EndingBalance,0), 0)</f>
        <v>938588.60433131328</v>
      </c>
      <c r="K63" s="173"/>
    </row>
    <row r="64" spans="1:11" ht="20.25" customHeight="1" x14ac:dyDescent="0.15">
      <c r="A64" s="204"/>
      <c r="B64" s="205">
        <f>IFERROR(IF(LoanIsNotPaid*LoanIsGood,PaymentNumber,""), "")</f>
        <v>48</v>
      </c>
      <c r="C64" s="206">
        <f>IFERROR(IF(LoanIsNotPaid*LoanIsGood,PaymentDate,LoanStartDate), LoanStartDate)</f>
        <v>47119</v>
      </c>
      <c r="D64" s="207">
        <f>IFERROR(IF(LoanIsNotPaid*LoanIsGood,LoanValue,""), "")</f>
        <v>938588.60433131328</v>
      </c>
      <c r="E64" s="207">
        <f>IFERROR(IF(LoanIsNotPaid*LoanIsGood,MonthlyPayment,0), 0)</f>
        <v>5691.1875192575681</v>
      </c>
      <c r="F64" s="207">
        <f>IFERROR(IF(LoanIsNotPaid*LoanIsGood,Principal,0), 0)</f>
        <v>4126.8731787053657</v>
      </c>
      <c r="G64" s="207">
        <f>SUM($F$17:F64)</f>
        <v>190538.26884738417</v>
      </c>
      <c r="H64" s="207">
        <f>IFERROR(IF(LoanIsNotPaid*LoanIsGood,InterestAmt,0), 0)</f>
        <v>1564.3143405522026</v>
      </c>
      <c r="I64" s="207">
        <f>SUM($H$17:H64)</f>
        <v>82638.732076979155</v>
      </c>
      <c r="J64" s="207">
        <f>IFERROR(IF(LoanIsNotPaid*LoanIsGood,EndingBalance,0), 0)</f>
        <v>934461.73115260759</v>
      </c>
      <c r="K64" s="204"/>
    </row>
    <row r="65" spans="1:11" ht="20.25" customHeight="1" x14ac:dyDescent="0.15">
      <c r="A65" s="173"/>
      <c r="B65" s="199">
        <f>IFERROR(IF(LoanIsNotPaid*LoanIsGood,PaymentNumber,""), "")</f>
        <v>49</v>
      </c>
      <c r="C65" s="200">
        <f>IFERROR(IF(LoanIsNotPaid*LoanIsGood,PaymentDate,LoanStartDate), LoanStartDate)</f>
        <v>47150</v>
      </c>
      <c r="D65" s="201">
        <f>IFERROR(IF(LoanIsNotPaid*LoanIsGood,LoanValue,""), "")</f>
        <v>934461.73115260759</v>
      </c>
      <c r="E65" s="201">
        <f>IFERROR(IF(LoanIsNotPaid*LoanIsGood,MonthlyPayment,0), 0)</f>
        <v>5691.1875192575681</v>
      </c>
      <c r="F65" s="201">
        <f>IFERROR(IF(LoanIsNotPaid*LoanIsGood,Principal,0), 0)</f>
        <v>4133.7513006698746</v>
      </c>
      <c r="G65" s="201">
        <f>SUM($F$17:F65)</f>
        <v>194672.02014805406</v>
      </c>
      <c r="H65" s="201">
        <f>IFERROR(IF(LoanIsNotPaid*LoanIsGood,InterestAmt,0), 0)</f>
        <v>1557.4362185876935</v>
      </c>
      <c r="I65" s="201">
        <f>SUM($H$17:H65)</f>
        <v>84196.168295566851</v>
      </c>
      <c r="J65" s="201">
        <f>IFERROR(IF(LoanIsNotPaid*LoanIsGood,EndingBalance,0), 0)</f>
        <v>930327.97985193785</v>
      </c>
      <c r="K65" s="173"/>
    </row>
    <row r="66" spans="1:11" ht="20.25" customHeight="1" x14ac:dyDescent="0.15">
      <c r="A66" s="173"/>
      <c r="B66" s="199">
        <f>IFERROR(IF(LoanIsNotPaid*LoanIsGood,PaymentNumber,""), "")</f>
        <v>50</v>
      </c>
      <c r="C66" s="200">
        <f>IFERROR(IF(LoanIsNotPaid*LoanIsGood,PaymentDate,LoanStartDate), LoanStartDate)</f>
        <v>47178</v>
      </c>
      <c r="D66" s="201">
        <f>IFERROR(IF(LoanIsNotPaid*LoanIsGood,LoanValue,""), "")</f>
        <v>930327.97985193785</v>
      </c>
      <c r="E66" s="201">
        <f>IFERROR(IF(LoanIsNotPaid*LoanIsGood,MonthlyPayment,0), 0)</f>
        <v>5691.1875192575681</v>
      </c>
      <c r="F66" s="201">
        <f>IFERROR(IF(LoanIsNotPaid*LoanIsGood,Principal,0), 0)</f>
        <v>4140.6408861709906</v>
      </c>
      <c r="G66" s="201">
        <f>SUM($F$17:F66)</f>
        <v>198812.66103422505</v>
      </c>
      <c r="H66" s="201">
        <f>IFERROR(IF(LoanIsNotPaid*LoanIsGood,InterestAmt,0), 0)</f>
        <v>1550.546633086577</v>
      </c>
      <c r="I66" s="201">
        <f>SUM($H$17:H66)</f>
        <v>85746.714928653426</v>
      </c>
      <c r="J66" s="201">
        <f>IFERROR(IF(LoanIsNotPaid*LoanIsGood,EndingBalance,0), 0)</f>
        <v>926187.33896576683</v>
      </c>
      <c r="K66" s="173"/>
    </row>
    <row r="67" spans="1:11" ht="20.25" customHeight="1" x14ac:dyDescent="0.15">
      <c r="A67" s="173"/>
      <c r="B67" s="199">
        <f>IFERROR(IF(LoanIsNotPaid*LoanIsGood,PaymentNumber,""), "")</f>
        <v>51</v>
      </c>
      <c r="C67" s="200">
        <f>IFERROR(IF(LoanIsNotPaid*LoanIsGood,PaymentDate,LoanStartDate), LoanStartDate)</f>
        <v>47209</v>
      </c>
      <c r="D67" s="201">
        <f>IFERROR(IF(LoanIsNotPaid*LoanIsGood,LoanValue,""), "")</f>
        <v>926187.33896576683</v>
      </c>
      <c r="E67" s="201">
        <f>IFERROR(IF(LoanIsNotPaid*LoanIsGood,MonthlyPayment,0), 0)</f>
        <v>5691.1875192575681</v>
      </c>
      <c r="F67" s="201">
        <f>IFERROR(IF(LoanIsNotPaid*LoanIsGood,Principal,0), 0)</f>
        <v>4147.5419543146099</v>
      </c>
      <c r="G67" s="201">
        <f>SUM($F$17:F67)</f>
        <v>202960.20298853965</v>
      </c>
      <c r="H67" s="201">
        <f>IFERROR(IF(LoanIsNotPaid*LoanIsGood,InterestAmt,0), 0)</f>
        <v>1543.6455649429586</v>
      </c>
      <c r="I67" s="201">
        <f>SUM($H$17:H67)</f>
        <v>87290.360493596381</v>
      </c>
      <c r="J67" s="201">
        <f>IFERROR(IF(LoanIsNotPaid*LoanIsGood,EndingBalance,0), 0)</f>
        <v>922039.7970114518</v>
      </c>
      <c r="K67" s="173"/>
    </row>
    <row r="68" spans="1:11" ht="20.25" customHeight="1" x14ac:dyDescent="0.15">
      <c r="A68" s="173"/>
      <c r="B68" s="199">
        <f>IFERROR(IF(LoanIsNotPaid*LoanIsGood,PaymentNumber,""), "")</f>
        <v>52</v>
      </c>
      <c r="C68" s="200">
        <f>IFERROR(IF(LoanIsNotPaid*LoanIsGood,PaymentDate,LoanStartDate), LoanStartDate)</f>
        <v>47239</v>
      </c>
      <c r="D68" s="201">
        <f>IFERROR(IF(LoanIsNotPaid*LoanIsGood,LoanValue,""), "")</f>
        <v>922039.7970114518</v>
      </c>
      <c r="E68" s="201">
        <f>IFERROR(IF(LoanIsNotPaid*LoanIsGood,MonthlyPayment,0), 0)</f>
        <v>5691.1875192575681</v>
      </c>
      <c r="F68" s="201">
        <f>IFERROR(IF(LoanIsNotPaid*LoanIsGood,Principal,0), 0)</f>
        <v>4154.4545242384665</v>
      </c>
      <c r="G68" s="201">
        <f>SUM($F$17:F68)</f>
        <v>207114.65751277813</v>
      </c>
      <c r="H68" s="201">
        <f>IFERROR(IF(LoanIsNotPaid*LoanIsGood,InterestAmt,0), 0)</f>
        <v>1536.7329950191008</v>
      </c>
      <c r="I68" s="201">
        <f>SUM($H$17:H68)</f>
        <v>88827.093488615486</v>
      </c>
      <c r="J68" s="201">
        <f>IFERROR(IF(LoanIsNotPaid*LoanIsGood,EndingBalance,0), 0)</f>
        <v>917885.34248721343</v>
      </c>
      <c r="K68" s="173"/>
    </row>
    <row r="69" spans="1:11" ht="20.25" customHeight="1" x14ac:dyDescent="0.15">
      <c r="A69" s="173"/>
      <c r="B69" s="199">
        <f>IFERROR(IF(LoanIsNotPaid*LoanIsGood,PaymentNumber,""), "")</f>
        <v>53</v>
      </c>
      <c r="C69" s="200">
        <f>IFERROR(IF(LoanIsNotPaid*LoanIsGood,PaymentDate,LoanStartDate), LoanStartDate)</f>
        <v>47270</v>
      </c>
      <c r="D69" s="201">
        <f>IFERROR(IF(LoanIsNotPaid*LoanIsGood,LoanValue,""), "")</f>
        <v>917885.34248721343</v>
      </c>
      <c r="E69" s="201">
        <f>IFERROR(IF(LoanIsNotPaid*LoanIsGood,MonthlyPayment,0), 0)</f>
        <v>5691.1875192575681</v>
      </c>
      <c r="F69" s="201">
        <f>IFERROR(IF(LoanIsNotPaid*LoanIsGood,Principal,0), 0)</f>
        <v>4161.3786151121976</v>
      </c>
      <c r="G69" s="201">
        <f>SUM($F$17:F69)</f>
        <v>211276.03612789031</v>
      </c>
      <c r="H69" s="201">
        <f>IFERROR(IF(LoanIsNotPaid*LoanIsGood,InterestAmt,0), 0)</f>
        <v>1529.80890414537</v>
      </c>
      <c r="I69" s="201">
        <f>SUM($H$17:H69)</f>
        <v>90356.90239276085</v>
      </c>
      <c r="J69" s="201">
        <f>IFERROR(IF(LoanIsNotPaid*LoanIsGood,EndingBalance,0), 0)</f>
        <v>913723.96387210069</v>
      </c>
      <c r="K69" s="173"/>
    </row>
    <row r="70" spans="1:11" ht="20.25" customHeight="1" x14ac:dyDescent="0.15">
      <c r="A70" s="173"/>
      <c r="B70" s="199">
        <f>IFERROR(IF(LoanIsNotPaid*LoanIsGood,PaymentNumber,""), "")</f>
        <v>54</v>
      </c>
      <c r="C70" s="200">
        <f>IFERROR(IF(LoanIsNotPaid*LoanIsGood,PaymentDate,LoanStartDate), LoanStartDate)</f>
        <v>47300</v>
      </c>
      <c r="D70" s="201">
        <f>IFERROR(IF(LoanIsNotPaid*LoanIsGood,LoanValue,""), "")</f>
        <v>913723.96387210069</v>
      </c>
      <c r="E70" s="201">
        <f>IFERROR(IF(LoanIsNotPaid*LoanIsGood,MonthlyPayment,0), 0)</f>
        <v>5691.1875192575681</v>
      </c>
      <c r="F70" s="201">
        <f>IFERROR(IF(LoanIsNotPaid*LoanIsGood,Principal,0), 0)</f>
        <v>4168.3142461373855</v>
      </c>
      <c r="G70" s="201">
        <f>SUM($F$17:F70)</f>
        <v>215444.35037402771</v>
      </c>
      <c r="H70" s="201">
        <f>IFERROR(IF(LoanIsNotPaid*LoanIsGood,InterestAmt,0), 0)</f>
        <v>1522.8732731201833</v>
      </c>
      <c r="I70" s="201">
        <f>SUM($H$17:H70)</f>
        <v>91879.775665881039</v>
      </c>
      <c r="J70" s="201">
        <f>IFERROR(IF(LoanIsNotPaid*LoanIsGood,EndingBalance,0), 0)</f>
        <v>909555.64962596307</v>
      </c>
      <c r="K70" s="173"/>
    </row>
    <row r="71" spans="1:11" ht="20.25" customHeight="1" x14ac:dyDescent="0.15">
      <c r="A71" s="173"/>
      <c r="B71" s="199">
        <f>IFERROR(IF(LoanIsNotPaid*LoanIsGood,PaymentNumber,""), "")</f>
        <v>55</v>
      </c>
      <c r="C71" s="200">
        <f>IFERROR(IF(LoanIsNotPaid*LoanIsGood,PaymentDate,LoanStartDate), LoanStartDate)</f>
        <v>47331</v>
      </c>
      <c r="D71" s="201">
        <f>IFERROR(IF(LoanIsNotPaid*LoanIsGood,LoanValue,""), "")</f>
        <v>909555.64962596307</v>
      </c>
      <c r="E71" s="201">
        <f>IFERROR(IF(LoanIsNotPaid*LoanIsGood,MonthlyPayment,0), 0)</f>
        <v>5691.1875192575681</v>
      </c>
      <c r="F71" s="201">
        <f>IFERROR(IF(LoanIsNotPaid*LoanIsGood,Principal,0), 0)</f>
        <v>4175.2614365476138</v>
      </c>
      <c r="G71" s="201">
        <f>SUM($F$17:F71)</f>
        <v>219619.61181057533</v>
      </c>
      <c r="H71" s="201">
        <f>IFERROR(IF(LoanIsNotPaid*LoanIsGood,InterestAmt,0), 0)</f>
        <v>1515.9260827099542</v>
      </c>
      <c r="I71" s="201">
        <f>SUM($H$17:H71)</f>
        <v>93395.701748590989</v>
      </c>
      <c r="J71" s="201">
        <f>IFERROR(IF(LoanIsNotPaid*LoanIsGood,EndingBalance,0), 0)</f>
        <v>905380.38818941545</v>
      </c>
      <c r="K71" s="173"/>
    </row>
    <row r="72" spans="1:11" ht="20.25" customHeight="1" x14ac:dyDescent="0.15">
      <c r="A72" s="173"/>
      <c r="B72" s="199">
        <f>IFERROR(IF(LoanIsNotPaid*LoanIsGood,PaymentNumber,""), "")</f>
        <v>56</v>
      </c>
      <c r="C72" s="200">
        <f>IFERROR(IF(LoanIsNotPaid*LoanIsGood,PaymentDate,LoanStartDate), LoanStartDate)</f>
        <v>47362</v>
      </c>
      <c r="D72" s="201">
        <f>IFERROR(IF(LoanIsNotPaid*LoanIsGood,LoanValue,""), "")</f>
        <v>905380.38818941545</v>
      </c>
      <c r="E72" s="201">
        <f>IFERROR(IF(LoanIsNotPaid*LoanIsGood,MonthlyPayment,0), 0)</f>
        <v>5691.1875192575681</v>
      </c>
      <c r="F72" s="201">
        <f>IFERROR(IF(LoanIsNotPaid*LoanIsGood,Principal,0), 0)</f>
        <v>4182.2202056085271</v>
      </c>
      <c r="G72" s="201">
        <f>SUM($F$17:F72)</f>
        <v>223801.83201618385</v>
      </c>
      <c r="H72" s="201">
        <f>IFERROR(IF(LoanIsNotPaid*LoanIsGood,InterestAmt,0), 0)</f>
        <v>1508.9673136490414</v>
      </c>
      <c r="I72" s="201">
        <f>SUM($H$17:H72)</f>
        <v>94904.669062240035</v>
      </c>
      <c r="J72" s="201">
        <f>IFERROR(IF(LoanIsNotPaid*LoanIsGood,EndingBalance,0), 0)</f>
        <v>901198.16798380646</v>
      </c>
      <c r="K72" s="173"/>
    </row>
    <row r="73" spans="1:11" ht="20.25" customHeight="1" x14ac:dyDescent="0.15">
      <c r="A73" s="173"/>
      <c r="B73" s="199">
        <f>IFERROR(IF(LoanIsNotPaid*LoanIsGood,PaymentNumber,""), "")</f>
        <v>57</v>
      </c>
      <c r="C73" s="200">
        <f>IFERROR(IF(LoanIsNotPaid*LoanIsGood,PaymentDate,LoanStartDate), LoanStartDate)</f>
        <v>47392</v>
      </c>
      <c r="D73" s="201">
        <f>IFERROR(IF(LoanIsNotPaid*LoanIsGood,LoanValue,""), "")</f>
        <v>901198.16798380646</v>
      </c>
      <c r="E73" s="201">
        <f>IFERROR(IF(LoanIsNotPaid*LoanIsGood,MonthlyPayment,0), 0)</f>
        <v>5691.1875192575681</v>
      </c>
      <c r="F73" s="201">
        <f>IFERROR(IF(LoanIsNotPaid*LoanIsGood,Principal,0), 0)</f>
        <v>4189.1905726178738</v>
      </c>
      <c r="G73" s="201">
        <f>SUM($F$17:F73)</f>
        <v>227991.02258880172</v>
      </c>
      <c r="H73" s="201">
        <f>IFERROR(IF(LoanIsNotPaid*LoanIsGood,InterestAmt,0), 0)</f>
        <v>1501.996946639694</v>
      </c>
      <c r="I73" s="201">
        <f>SUM($H$17:H73)</f>
        <v>96406.666008879722</v>
      </c>
      <c r="J73" s="201">
        <f>IFERROR(IF(LoanIsNotPaid*LoanIsGood,EndingBalance,0), 0)</f>
        <v>897008.97741118865</v>
      </c>
      <c r="K73" s="173"/>
    </row>
    <row r="74" spans="1:11" ht="20.25" customHeight="1" x14ac:dyDescent="0.15">
      <c r="A74" s="173"/>
      <c r="B74" s="199">
        <f>IFERROR(IF(LoanIsNotPaid*LoanIsGood,PaymentNumber,""), "")</f>
        <v>58</v>
      </c>
      <c r="C74" s="200">
        <f>IFERROR(IF(LoanIsNotPaid*LoanIsGood,PaymentDate,LoanStartDate), LoanStartDate)</f>
        <v>47423</v>
      </c>
      <c r="D74" s="201">
        <f>IFERROR(IF(LoanIsNotPaid*LoanIsGood,LoanValue,""), "")</f>
        <v>897008.97741118865</v>
      </c>
      <c r="E74" s="201">
        <f>IFERROR(IF(LoanIsNotPaid*LoanIsGood,MonthlyPayment,0), 0)</f>
        <v>5691.1875192575681</v>
      </c>
      <c r="F74" s="201">
        <f>IFERROR(IF(LoanIsNotPaid*LoanIsGood,Principal,0), 0)</f>
        <v>4196.1725569055707</v>
      </c>
      <c r="G74" s="201">
        <f>SUM($F$17:F74)</f>
        <v>232187.19514570729</v>
      </c>
      <c r="H74" s="201">
        <f>IFERROR(IF(LoanIsNotPaid*LoanIsGood,InterestAmt,0), 0)</f>
        <v>1495.0149623519974</v>
      </c>
      <c r="I74" s="201">
        <f>SUM($H$17:H74)</f>
        <v>97901.680971231719</v>
      </c>
      <c r="J74" s="201">
        <f>IFERROR(IF(LoanIsNotPaid*LoanIsGood,EndingBalance,0), 0)</f>
        <v>892812.80485428311</v>
      </c>
      <c r="K74" s="173"/>
    </row>
    <row r="75" spans="1:11" ht="20.25" customHeight="1" x14ac:dyDescent="0.15">
      <c r="A75" s="173"/>
      <c r="B75" s="199">
        <f>IFERROR(IF(LoanIsNotPaid*LoanIsGood,PaymentNumber,""), "")</f>
        <v>59</v>
      </c>
      <c r="C75" s="200">
        <f>IFERROR(IF(LoanIsNotPaid*LoanIsGood,PaymentDate,LoanStartDate), LoanStartDate)</f>
        <v>47453</v>
      </c>
      <c r="D75" s="201">
        <f>IFERROR(IF(LoanIsNotPaid*LoanIsGood,LoanValue,""), "")</f>
        <v>892812.80485428311</v>
      </c>
      <c r="E75" s="201">
        <f>IFERROR(IF(LoanIsNotPaid*LoanIsGood,MonthlyPayment,0), 0)</f>
        <v>5691.1875192575681</v>
      </c>
      <c r="F75" s="201">
        <f>IFERROR(IF(LoanIsNotPaid*LoanIsGood,Principal,0), 0)</f>
        <v>4203.1661778337466</v>
      </c>
      <c r="G75" s="201">
        <f>SUM($F$17:F75)</f>
        <v>236390.36132354103</v>
      </c>
      <c r="H75" s="201">
        <f>IFERROR(IF(LoanIsNotPaid*LoanIsGood,InterestAmt,0), 0)</f>
        <v>1488.0213414238215</v>
      </c>
      <c r="I75" s="201">
        <f>SUM($H$17:H75)</f>
        <v>99389.702312655543</v>
      </c>
      <c r="J75" s="201">
        <f>IFERROR(IF(LoanIsNotPaid*LoanIsGood,EndingBalance,0), 0)</f>
        <v>888609.63867644896</v>
      </c>
      <c r="K75" s="173"/>
    </row>
    <row r="76" spans="1:11" ht="20.25" customHeight="1" x14ac:dyDescent="0.15">
      <c r="A76" s="173"/>
      <c r="B76" s="199">
        <f>IFERROR(IF(LoanIsNotPaid*LoanIsGood,PaymentNumber,""), "")</f>
        <v>60</v>
      </c>
      <c r="C76" s="200">
        <f>IFERROR(IF(LoanIsNotPaid*LoanIsGood,PaymentDate,LoanStartDate), LoanStartDate)</f>
        <v>47484</v>
      </c>
      <c r="D76" s="201">
        <f>IFERROR(IF(LoanIsNotPaid*LoanIsGood,LoanValue,""), "")</f>
        <v>888609.63867644896</v>
      </c>
      <c r="E76" s="201">
        <f>IFERROR(IF(LoanIsNotPaid*LoanIsGood,MonthlyPayment,0), 0)</f>
        <v>5691.1875192575681</v>
      </c>
      <c r="F76" s="201">
        <f>IFERROR(IF(LoanIsNotPaid*LoanIsGood,Principal,0), 0)</f>
        <v>4210.1714547968031</v>
      </c>
      <c r="G76" s="201">
        <f>SUM($F$17:F76)</f>
        <v>240600.53277833783</v>
      </c>
      <c r="H76" s="201">
        <f>IFERROR(IF(LoanIsNotPaid*LoanIsGood,InterestAmt,0), 0)</f>
        <v>1481.0160644607654</v>
      </c>
      <c r="I76" s="201">
        <f>SUM($H$17:H76)</f>
        <v>100870.71837711631</v>
      </c>
      <c r="J76" s="201">
        <f>IFERROR(IF(LoanIsNotPaid*LoanIsGood,EndingBalance,0), 0)</f>
        <v>884399.46722165239</v>
      </c>
      <c r="K76" s="173"/>
    </row>
    <row r="77" spans="1:11" ht="20.25" customHeight="1" x14ac:dyDescent="0.15">
      <c r="A77" s="173"/>
      <c r="B77" s="199">
        <f>IFERROR(IF(LoanIsNotPaid*LoanIsGood,PaymentNumber,""), "")</f>
        <v>61</v>
      </c>
      <c r="C77" s="200">
        <f>IFERROR(IF(LoanIsNotPaid*LoanIsGood,PaymentDate,LoanStartDate), LoanStartDate)</f>
        <v>47515</v>
      </c>
      <c r="D77" s="201">
        <f>IFERROR(IF(LoanIsNotPaid*LoanIsGood,LoanValue,""), "")</f>
        <v>884399.46722165239</v>
      </c>
      <c r="E77" s="201">
        <f>IFERROR(IF(LoanIsNotPaid*LoanIsGood,MonthlyPayment,0), 0)</f>
        <v>5691.1875192575681</v>
      </c>
      <c r="F77" s="201">
        <f>IFERROR(IF(LoanIsNotPaid*LoanIsGood,Principal,0), 0)</f>
        <v>4217.1884072214643</v>
      </c>
      <c r="G77" s="201">
        <f>SUM($F$17:F77)</f>
        <v>244817.72118555929</v>
      </c>
      <c r="H77" s="201">
        <f>IFERROR(IF(LoanIsNotPaid*LoanIsGood,InterestAmt,0), 0)</f>
        <v>1473.999112036104</v>
      </c>
      <c r="I77" s="201">
        <f>SUM($H$17:H77)</f>
        <v>102344.71748915242</v>
      </c>
      <c r="J77" s="201">
        <f>IFERROR(IF(LoanIsNotPaid*LoanIsGood,EndingBalance,0), 0)</f>
        <v>880182.27881443023</v>
      </c>
      <c r="K77" s="173"/>
    </row>
    <row r="78" spans="1:11" ht="20.25" customHeight="1" x14ac:dyDescent="0.15">
      <c r="A78" s="173"/>
      <c r="B78" s="199">
        <f>IFERROR(IF(LoanIsNotPaid*LoanIsGood,PaymentNumber,""), "")</f>
        <v>62</v>
      </c>
      <c r="C78" s="200">
        <f>IFERROR(IF(LoanIsNotPaid*LoanIsGood,PaymentDate,LoanStartDate), LoanStartDate)</f>
        <v>47543</v>
      </c>
      <c r="D78" s="201">
        <f>IFERROR(IF(LoanIsNotPaid*LoanIsGood,LoanValue,""), "")</f>
        <v>880182.27881443023</v>
      </c>
      <c r="E78" s="201">
        <f>IFERROR(IF(LoanIsNotPaid*LoanIsGood,MonthlyPayment,0), 0)</f>
        <v>5691.1875192575681</v>
      </c>
      <c r="F78" s="201">
        <f>IFERROR(IF(LoanIsNotPaid*LoanIsGood,Principal,0), 0)</f>
        <v>4224.2170545668332</v>
      </c>
      <c r="G78" s="201">
        <f>SUM($F$17:F78)</f>
        <v>249041.93824012612</v>
      </c>
      <c r="H78" s="201">
        <f>IFERROR(IF(LoanIsNotPaid*LoanIsGood,InterestAmt,0), 0)</f>
        <v>1466.9704646907348</v>
      </c>
      <c r="I78" s="201">
        <f>SUM($H$17:H78)</f>
        <v>103811.68795384315</v>
      </c>
      <c r="J78" s="201">
        <f>IFERROR(IF(LoanIsNotPaid*LoanIsGood,EndingBalance,0), 0)</f>
        <v>875958.06175986351</v>
      </c>
      <c r="K78" s="173"/>
    </row>
    <row r="79" spans="1:11" ht="20.25" customHeight="1" x14ac:dyDescent="0.15">
      <c r="A79" s="173"/>
      <c r="B79" s="199">
        <f>IFERROR(IF(LoanIsNotPaid*LoanIsGood,PaymentNumber,""), "")</f>
        <v>63</v>
      </c>
      <c r="C79" s="200">
        <f>IFERROR(IF(LoanIsNotPaid*LoanIsGood,PaymentDate,LoanStartDate), LoanStartDate)</f>
        <v>47574</v>
      </c>
      <c r="D79" s="201">
        <f>IFERROR(IF(LoanIsNotPaid*LoanIsGood,LoanValue,""), "")</f>
        <v>875958.06175986351</v>
      </c>
      <c r="E79" s="201">
        <f>IFERROR(IF(LoanIsNotPaid*LoanIsGood,MonthlyPayment,0), 0)</f>
        <v>5691.1875192575681</v>
      </c>
      <c r="F79" s="201">
        <f>IFERROR(IF(LoanIsNotPaid*LoanIsGood,Principal,0), 0)</f>
        <v>4231.2574163244453</v>
      </c>
      <c r="G79" s="201">
        <f>SUM($F$17:F79)</f>
        <v>253273.19565645058</v>
      </c>
      <c r="H79" s="201">
        <f>IFERROR(IF(LoanIsNotPaid*LoanIsGood,InterestAmt,0), 0)</f>
        <v>1459.9301029331232</v>
      </c>
      <c r="I79" s="201">
        <f>SUM($H$17:H79)</f>
        <v>105271.61805677628</v>
      </c>
      <c r="J79" s="201">
        <f>IFERROR(IF(LoanIsNotPaid*LoanIsGood,EndingBalance,0), 0)</f>
        <v>871726.80434353836</v>
      </c>
      <c r="K79" s="173"/>
    </row>
    <row r="80" spans="1:11" ht="20.25" customHeight="1" x14ac:dyDescent="0.15">
      <c r="A80" s="173"/>
      <c r="B80" s="199">
        <f>IFERROR(IF(LoanIsNotPaid*LoanIsGood,PaymentNumber,""), "")</f>
        <v>64</v>
      </c>
      <c r="C80" s="200">
        <f>IFERROR(IF(LoanIsNotPaid*LoanIsGood,PaymentDate,LoanStartDate), LoanStartDate)</f>
        <v>47604</v>
      </c>
      <c r="D80" s="201">
        <f>IFERROR(IF(LoanIsNotPaid*LoanIsGood,LoanValue,""), "")</f>
        <v>871726.80434353836</v>
      </c>
      <c r="E80" s="201">
        <f>IFERROR(IF(LoanIsNotPaid*LoanIsGood,MonthlyPayment,0), 0)</f>
        <v>5691.1875192575681</v>
      </c>
      <c r="F80" s="201">
        <f>IFERROR(IF(LoanIsNotPaid*LoanIsGood,Principal,0), 0)</f>
        <v>4238.3095120183189</v>
      </c>
      <c r="G80" s="201">
        <f>SUM($F$17:F80)</f>
        <v>257511.5051684689</v>
      </c>
      <c r="H80" s="201">
        <f>IFERROR(IF(LoanIsNotPaid*LoanIsGood,InterestAmt,0), 0)</f>
        <v>1452.8780072392494</v>
      </c>
      <c r="I80" s="201">
        <f>SUM($H$17:H80)</f>
        <v>106724.49606401553</v>
      </c>
      <c r="J80" s="201">
        <f>IFERROR(IF(LoanIsNotPaid*LoanIsGood,EndingBalance,0), 0)</f>
        <v>867488.49483152002</v>
      </c>
      <c r="K80" s="173"/>
    </row>
    <row r="81" spans="1:11" ht="20.25" customHeight="1" x14ac:dyDescent="0.15">
      <c r="A81" s="173"/>
      <c r="B81" s="199">
        <f>IFERROR(IF(LoanIsNotPaid*LoanIsGood,PaymentNumber,""), "")</f>
        <v>65</v>
      </c>
      <c r="C81" s="200">
        <f>IFERROR(IF(LoanIsNotPaid*LoanIsGood,PaymentDate,LoanStartDate), LoanStartDate)</f>
        <v>47635</v>
      </c>
      <c r="D81" s="201">
        <f>IFERROR(IF(LoanIsNotPaid*LoanIsGood,LoanValue,""), "")</f>
        <v>867488.49483152002</v>
      </c>
      <c r="E81" s="201">
        <f>IFERROR(IF(LoanIsNotPaid*LoanIsGood,MonthlyPayment,0), 0)</f>
        <v>5691.1875192575681</v>
      </c>
      <c r="F81" s="201">
        <f>IFERROR(IF(LoanIsNotPaid*LoanIsGood,Principal,0), 0)</f>
        <v>4245.3733612050155</v>
      </c>
      <c r="G81" s="201">
        <f>SUM($F$17:F81)</f>
        <v>261756.87852967391</v>
      </c>
      <c r="H81" s="201">
        <f>IFERROR(IF(LoanIsNotPaid*LoanIsGood,InterestAmt,0), 0)</f>
        <v>1445.8141580525521</v>
      </c>
      <c r="I81" s="201">
        <f>SUM($H$17:H81)</f>
        <v>108170.31022206809</v>
      </c>
      <c r="J81" s="201">
        <f>IFERROR(IF(LoanIsNotPaid*LoanIsGood,EndingBalance,0), 0)</f>
        <v>863243.12147031468</v>
      </c>
      <c r="K81" s="173"/>
    </row>
    <row r="82" spans="1:11" ht="20.25" customHeight="1" x14ac:dyDescent="0.15">
      <c r="A82" s="173"/>
      <c r="B82" s="199">
        <f>IFERROR(IF(LoanIsNotPaid*LoanIsGood,PaymentNumber,""), "")</f>
        <v>66</v>
      </c>
      <c r="C82" s="200">
        <f>IFERROR(IF(LoanIsNotPaid*LoanIsGood,PaymentDate,LoanStartDate), LoanStartDate)</f>
        <v>47665</v>
      </c>
      <c r="D82" s="201">
        <f>IFERROR(IF(LoanIsNotPaid*LoanIsGood,LoanValue,""), "")</f>
        <v>863243.12147031468</v>
      </c>
      <c r="E82" s="201">
        <f>IFERROR(IF(LoanIsNotPaid*LoanIsGood,MonthlyPayment,0), 0)</f>
        <v>5691.1875192575681</v>
      </c>
      <c r="F82" s="201">
        <f>IFERROR(IF(LoanIsNotPaid*LoanIsGood,Principal,0), 0)</f>
        <v>4252.4489834736914</v>
      </c>
      <c r="G82" s="201">
        <f>SUM($F$17:F82)</f>
        <v>266009.32751314761</v>
      </c>
      <c r="H82" s="201">
        <f>IFERROR(IF(LoanIsNotPaid*LoanIsGood,InterestAmt,0), 0)</f>
        <v>1438.7385357838771</v>
      </c>
      <c r="I82" s="201">
        <f>SUM($H$17:H82)</f>
        <v>109609.04875785197</v>
      </c>
      <c r="J82" s="201">
        <f>IFERROR(IF(LoanIsNotPaid*LoanIsGood,EndingBalance,0), 0)</f>
        <v>858990.67248684121</v>
      </c>
      <c r="K82" s="173"/>
    </row>
    <row r="83" spans="1:11" ht="20.25" customHeight="1" x14ac:dyDescent="0.15">
      <c r="A83" s="173"/>
      <c r="B83" s="199">
        <f>IFERROR(IF(LoanIsNotPaid*LoanIsGood,PaymentNumber,""), "")</f>
        <v>67</v>
      </c>
      <c r="C83" s="200">
        <f>IFERROR(IF(LoanIsNotPaid*LoanIsGood,PaymentDate,LoanStartDate), LoanStartDate)</f>
        <v>47696</v>
      </c>
      <c r="D83" s="201">
        <f>IFERROR(IF(LoanIsNotPaid*LoanIsGood,LoanValue,""), "")</f>
        <v>858990.67248684121</v>
      </c>
      <c r="E83" s="201">
        <f>IFERROR(IF(LoanIsNotPaid*LoanIsGood,MonthlyPayment,0), 0)</f>
        <v>5691.1875192575681</v>
      </c>
      <c r="F83" s="201">
        <f>IFERROR(IF(LoanIsNotPaid*LoanIsGood,Principal,0), 0)</f>
        <v>4259.5363984461474</v>
      </c>
      <c r="G83" s="201">
        <f>SUM($F$17:F83)</f>
        <v>270268.86391159374</v>
      </c>
      <c r="H83" s="201">
        <f>IFERROR(IF(LoanIsNotPaid*LoanIsGood,InterestAmt,0), 0)</f>
        <v>1431.6511208114207</v>
      </c>
      <c r="I83" s="201">
        <f>SUM($H$17:H83)</f>
        <v>111040.69987866339</v>
      </c>
      <c r="J83" s="201">
        <f>IFERROR(IF(LoanIsNotPaid*LoanIsGood,EndingBalance,0), 0)</f>
        <v>854731.13608839468</v>
      </c>
      <c r="K83" s="173"/>
    </row>
    <row r="84" spans="1:11" ht="20.25" customHeight="1" x14ac:dyDescent="0.15">
      <c r="A84" s="173"/>
      <c r="B84" s="199">
        <f>IFERROR(IF(LoanIsNotPaid*LoanIsGood,PaymentNumber,""), "")</f>
        <v>68</v>
      </c>
      <c r="C84" s="200">
        <f>IFERROR(IF(LoanIsNotPaid*LoanIsGood,PaymentDate,LoanStartDate), LoanStartDate)</f>
        <v>47727</v>
      </c>
      <c r="D84" s="201">
        <f>IFERROR(IF(LoanIsNotPaid*LoanIsGood,LoanValue,""), "")</f>
        <v>854731.13608839468</v>
      </c>
      <c r="E84" s="201">
        <f>IFERROR(IF(LoanIsNotPaid*LoanIsGood,MonthlyPayment,0), 0)</f>
        <v>5691.1875192575681</v>
      </c>
      <c r="F84" s="201">
        <f>IFERROR(IF(LoanIsNotPaid*LoanIsGood,Principal,0), 0)</f>
        <v>4266.6356257768912</v>
      </c>
      <c r="G84" s="201">
        <f>SUM($F$17:F84)</f>
        <v>274535.49953737063</v>
      </c>
      <c r="H84" s="201">
        <f>IFERROR(IF(LoanIsNotPaid*LoanIsGood,InterestAmt,0), 0)</f>
        <v>1424.5518934806776</v>
      </c>
      <c r="I84" s="201">
        <f>SUM($H$17:H84)</f>
        <v>112465.25177214407</v>
      </c>
      <c r="J84" s="201">
        <f>IFERROR(IF(LoanIsNotPaid*LoanIsGood,EndingBalance,0), 0)</f>
        <v>850464.50046261773</v>
      </c>
      <c r="K84" s="173"/>
    </row>
    <row r="85" spans="1:11" ht="20.25" customHeight="1" x14ac:dyDescent="0.15">
      <c r="A85" s="173"/>
      <c r="B85" s="199">
        <f>IFERROR(IF(LoanIsNotPaid*LoanIsGood,PaymentNumber,""), "")</f>
        <v>69</v>
      </c>
      <c r="C85" s="200">
        <f>IFERROR(IF(LoanIsNotPaid*LoanIsGood,PaymentDate,LoanStartDate), LoanStartDate)</f>
        <v>47757</v>
      </c>
      <c r="D85" s="201">
        <f>IFERROR(IF(LoanIsNotPaid*LoanIsGood,LoanValue,""), "")</f>
        <v>850464.50046261773</v>
      </c>
      <c r="E85" s="201">
        <f>IFERROR(IF(LoanIsNotPaid*LoanIsGood,MonthlyPayment,0), 0)</f>
        <v>5691.1875192575681</v>
      </c>
      <c r="F85" s="201">
        <f>IFERROR(IF(LoanIsNotPaid*LoanIsGood,Principal,0), 0)</f>
        <v>4273.7466851531844</v>
      </c>
      <c r="G85" s="201">
        <f>SUM($F$17:F85)</f>
        <v>278809.2462225238</v>
      </c>
      <c r="H85" s="201">
        <f>IFERROR(IF(LoanIsNotPaid*LoanIsGood,InterestAmt,0), 0)</f>
        <v>1417.4408341043829</v>
      </c>
      <c r="I85" s="201">
        <f>SUM($H$17:H85)</f>
        <v>113882.69260624846</v>
      </c>
      <c r="J85" s="201">
        <f>IFERROR(IF(LoanIsNotPaid*LoanIsGood,EndingBalance,0), 0)</f>
        <v>846190.75377746462</v>
      </c>
      <c r="K85" s="173"/>
    </row>
    <row r="86" spans="1:11" ht="20.25" customHeight="1" x14ac:dyDescent="0.15">
      <c r="A86" s="173"/>
      <c r="B86" s="199">
        <f>IFERROR(IF(LoanIsNotPaid*LoanIsGood,PaymentNumber,""), "")</f>
        <v>70</v>
      </c>
      <c r="C86" s="200">
        <f>IFERROR(IF(LoanIsNotPaid*LoanIsGood,PaymentDate,LoanStartDate), LoanStartDate)</f>
        <v>47788</v>
      </c>
      <c r="D86" s="201">
        <f>IFERROR(IF(LoanIsNotPaid*LoanIsGood,LoanValue,""), "")</f>
        <v>846190.75377746462</v>
      </c>
      <c r="E86" s="201">
        <f>IFERROR(IF(LoanIsNotPaid*LoanIsGood,MonthlyPayment,0), 0)</f>
        <v>5691.1875192575681</v>
      </c>
      <c r="F86" s="201">
        <f>IFERROR(IF(LoanIsNotPaid*LoanIsGood,Principal,0), 0)</f>
        <v>4280.8695962951069</v>
      </c>
      <c r="G86" s="201">
        <f>SUM($F$17:F86)</f>
        <v>283090.11581881891</v>
      </c>
      <c r="H86" s="201">
        <f>IFERROR(IF(LoanIsNotPaid*LoanIsGood,InterestAmt,0), 0)</f>
        <v>1410.3179229624604</v>
      </c>
      <c r="I86" s="201">
        <f>SUM($H$17:H86)</f>
        <v>115293.01052921092</v>
      </c>
      <c r="J86" s="201">
        <f>IFERROR(IF(LoanIsNotPaid*LoanIsGood,EndingBalance,0), 0)</f>
        <v>841909.88418116933</v>
      </c>
      <c r="K86" s="173"/>
    </row>
    <row r="87" spans="1:11" ht="20.25" customHeight="1" x14ac:dyDescent="0.15">
      <c r="A87" s="173"/>
      <c r="B87" s="199">
        <f>IFERROR(IF(LoanIsNotPaid*LoanIsGood,PaymentNumber,""), "")</f>
        <v>71</v>
      </c>
      <c r="C87" s="200">
        <f>IFERROR(IF(LoanIsNotPaid*LoanIsGood,PaymentDate,LoanStartDate), LoanStartDate)</f>
        <v>47818</v>
      </c>
      <c r="D87" s="201">
        <f>IFERROR(IF(LoanIsNotPaid*LoanIsGood,LoanValue,""), "")</f>
        <v>841909.88418116933</v>
      </c>
      <c r="E87" s="201">
        <f>IFERROR(IF(LoanIsNotPaid*LoanIsGood,MonthlyPayment,0), 0)</f>
        <v>5691.1875192575681</v>
      </c>
      <c r="F87" s="201">
        <f>IFERROR(IF(LoanIsNotPaid*LoanIsGood,Principal,0), 0)</f>
        <v>4288.0043789555993</v>
      </c>
      <c r="G87" s="201">
        <f>SUM($F$17:F87)</f>
        <v>287378.12019777449</v>
      </c>
      <c r="H87" s="201">
        <f>IFERROR(IF(LoanIsNotPaid*LoanIsGood,InterestAmt,0), 0)</f>
        <v>1403.1831403019689</v>
      </c>
      <c r="I87" s="201">
        <f>SUM($H$17:H87)</f>
        <v>116696.1936695129</v>
      </c>
      <c r="J87" s="201">
        <f>IFERROR(IF(LoanIsNotPaid*LoanIsGood,EndingBalance,0), 0)</f>
        <v>837621.87980221363</v>
      </c>
      <c r="K87" s="173"/>
    </row>
    <row r="88" spans="1:11" ht="20.25" customHeight="1" x14ac:dyDescent="0.15">
      <c r="A88" s="173"/>
      <c r="B88" s="199">
        <f>IFERROR(IF(LoanIsNotPaid*LoanIsGood,PaymentNumber,""), "")</f>
        <v>72</v>
      </c>
      <c r="C88" s="200">
        <f>IFERROR(IF(LoanIsNotPaid*LoanIsGood,PaymentDate,LoanStartDate), LoanStartDate)</f>
        <v>47849</v>
      </c>
      <c r="D88" s="201">
        <f>IFERROR(IF(LoanIsNotPaid*LoanIsGood,LoanValue,""), "")</f>
        <v>837621.87980221363</v>
      </c>
      <c r="E88" s="201">
        <f>IFERROR(IF(LoanIsNotPaid*LoanIsGood,MonthlyPayment,0), 0)</f>
        <v>5691.1875192575681</v>
      </c>
      <c r="F88" s="201">
        <f>IFERROR(IF(LoanIsNotPaid*LoanIsGood,Principal,0), 0)</f>
        <v>4295.1510529205252</v>
      </c>
      <c r="G88" s="201">
        <f>SUM($F$17:F88)</f>
        <v>291673.27125069499</v>
      </c>
      <c r="H88" s="201">
        <f>IFERROR(IF(LoanIsNotPaid*LoanIsGood,InterestAmt,0), 0)</f>
        <v>1396.0364663370426</v>
      </c>
      <c r="I88" s="201">
        <f>SUM($H$17:H88)</f>
        <v>118092.23013584994</v>
      </c>
      <c r="J88" s="201">
        <f>IFERROR(IF(LoanIsNotPaid*LoanIsGood,EndingBalance,0), 0)</f>
        <v>833326.72874929244</v>
      </c>
      <c r="K88" s="173"/>
    </row>
    <row r="89" spans="1:11" ht="20.25" customHeight="1" x14ac:dyDescent="0.15">
      <c r="A89" s="173"/>
      <c r="B89" s="199">
        <f>IFERROR(IF(LoanIsNotPaid*LoanIsGood,PaymentNumber,""), "")</f>
        <v>73</v>
      </c>
      <c r="C89" s="200">
        <f>IFERROR(IF(LoanIsNotPaid*LoanIsGood,PaymentDate,LoanStartDate), LoanStartDate)</f>
        <v>47880</v>
      </c>
      <c r="D89" s="201">
        <f>IFERROR(IF(LoanIsNotPaid*LoanIsGood,LoanValue,""), "")</f>
        <v>833326.72874929244</v>
      </c>
      <c r="E89" s="201">
        <f>IFERROR(IF(LoanIsNotPaid*LoanIsGood,MonthlyPayment,0), 0)</f>
        <v>5691.1875192575681</v>
      </c>
      <c r="F89" s="201">
        <f>IFERROR(IF(LoanIsNotPaid*LoanIsGood,Principal,0), 0)</f>
        <v>4302.3096380087263</v>
      </c>
      <c r="G89" s="201">
        <f>SUM($F$17:F89)</f>
        <v>295975.5808887037</v>
      </c>
      <c r="H89" s="201">
        <f>IFERROR(IF(LoanIsNotPaid*LoanIsGood,InterestAmt,0), 0)</f>
        <v>1388.877881248842</v>
      </c>
      <c r="I89" s="201">
        <f>SUM($H$17:H89)</f>
        <v>119481.10801709878</v>
      </c>
      <c r="J89" s="201">
        <f>IFERROR(IF(LoanIsNotPaid*LoanIsGood,EndingBalance,0), 0)</f>
        <v>829024.41911128373</v>
      </c>
      <c r="K89" s="173"/>
    </row>
    <row r="90" spans="1:11" ht="20.25" customHeight="1" x14ac:dyDescent="0.15">
      <c r="A90" s="173"/>
      <c r="B90" s="199">
        <f>IFERROR(IF(LoanIsNotPaid*LoanIsGood,PaymentNumber,""), "")</f>
        <v>74</v>
      </c>
      <c r="C90" s="200">
        <f>IFERROR(IF(LoanIsNotPaid*LoanIsGood,PaymentDate,LoanStartDate), LoanStartDate)</f>
        <v>47908</v>
      </c>
      <c r="D90" s="201">
        <f>IFERROR(IF(LoanIsNotPaid*LoanIsGood,LoanValue,""), "")</f>
        <v>829024.41911128373</v>
      </c>
      <c r="E90" s="201">
        <f>IFERROR(IF(LoanIsNotPaid*LoanIsGood,MonthlyPayment,0), 0)</f>
        <v>5691.1875192575681</v>
      </c>
      <c r="F90" s="201">
        <f>IFERROR(IF(LoanIsNotPaid*LoanIsGood,Principal,0), 0)</f>
        <v>4309.4801540720737</v>
      </c>
      <c r="G90" s="201">
        <f>SUM($F$17:F90)</f>
        <v>300285.06104277575</v>
      </c>
      <c r="H90" s="201">
        <f>IFERROR(IF(LoanIsNotPaid*LoanIsGood,InterestAmt,0), 0)</f>
        <v>1381.7073651854937</v>
      </c>
      <c r="I90" s="201">
        <f>SUM($H$17:H90)</f>
        <v>120862.81538228427</v>
      </c>
      <c r="J90" s="201">
        <f>IFERROR(IF(LoanIsNotPaid*LoanIsGood,EndingBalance,0), 0)</f>
        <v>824714.93895721156</v>
      </c>
      <c r="K90" s="173"/>
    </row>
    <row r="91" spans="1:11" ht="20.25" customHeight="1" x14ac:dyDescent="0.15">
      <c r="A91" s="173"/>
      <c r="B91" s="199">
        <f>IFERROR(IF(LoanIsNotPaid*LoanIsGood,PaymentNumber,""), "")</f>
        <v>75</v>
      </c>
      <c r="C91" s="200">
        <f>IFERROR(IF(LoanIsNotPaid*LoanIsGood,PaymentDate,LoanStartDate), LoanStartDate)</f>
        <v>47939</v>
      </c>
      <c r="D91" s="201">
        <f>IFERROR(IF(LoanIsNotPaid*LoanIsGood,LoanValue,""), "")</f>
        <v>824714.93895721156</v>
      </c>
      <c r="E91" s="201">
        <f>IFERROR(IF(LoanIsNotPaid*LoanIsGood,MonthlyPayment,0), 0)</f>
        <v>5691.1875192575681</v>
      </c>
      <c r="F91" s="201">
        <f>IFERROR(IF(LoanIsNotPaid*LoanIsGood,Principal,0), 0)</f>
        <v>4316.6626209955275</v>
      </c>
      <c r="G91" s="201">
        <f>SUM($F$17:F91)</f>
        <v>304601.72366377129</v>
      </c>
      <c r="H91" s="201">
        <f>IFERROR(IF(LoanIsNotPaid*LoanIsGood,InterestAmt,0), 0)</f>
        <v>1374.5248982620408</v>
      </c>
      <c r="I91" s="201">
        <f>SUM($H$17:H91)</f>
        <v>122237.34028054631</v>
      </c>
      <c r="J91" s="201">
        <f>IFERROR(IF(LoanIsNotPaid*LoanIsGood,EndingBalance,0), 0)</f>
        <v>820398.27633621567</v>
      </c>
      <c r="K91" s="173"/>
    </row>
    <row r="92" spans="1:11" ht="20.25" customHeight="1" x14ac:dyDescent="0.15">
      <c r="A92" s="173"/>
      <c r="B92" s="199">
        <f>IFERROR(IF(LoanIsNotPaid*LoanIsGood,PaymentNumber,""), "")</f>
        <v>76</v>
      </c>
      <c r="C92" s="200">
        <f>IFERROR(IF(LoanIsNotPaid*LoanIsGood,PaymentDate,LoanStartDate), LoanStartDate)</f>
        <v>47969</v>
      </c>
      <c r="D92" s="201">
        <f>IFERROR(IF(LoanIsNotPaid*LoanIsGood,LoanValue,""), "")</f>
        <v>820398.27633621567</v>
      </c>
      <c r="E92" s="201">
        <f>IFERROR(IF(LoanIsNotPaid*LoanIsGood,MonthlyPayment,0), 0)</f>
        <v>5691.1875192575681</v>
      </c>
      <c r="F92" s="201">
        <f>IFERROR(IF(LoanIsNotPaid*LoanIsGood,Principal,0), 0)</f>
        <v>4323.8570586971864</v>
      </c>
      <c r="G92" s="201">
        <f>SUM($F$17:F92)</f>
        <v>308925.5807224685</v>
      </c>
      <c r="H92" s="201">
        <f>IFERROR(IF(LoanIsNotPaid*LoanIsGood,InterestAmt,0), 0)</f>
        <v>1367.3304605603814</v>
      </c>
      <c r="I92" s="201">
        <f>SUM($H$17:H92)</f>
        <v>123604.67074110669</v>
      </c>
      <c r="J92" s="201">
        <f>IFERROR(IF(LoanIsNotPaid*LoanIsGood,EndingBalance,0), 0)</f>
        <v>816074.41927751841</v>
      </c>
      <c r="K92" s="173"/>
    </row>
    <row r="93" spans="1:11" ht="20.25" customHeight="1" x14ac:dyDescent="0.15">
      <c r="A93" s="173"/>
      <c r="B93" s="199">
        <f>IFERROR(IF(LoanIsNotPaid*LoanIsGood,PaymentNumber,""), "")</f>
        <v>77</v>
      </c>
      <c r="C93" s="200">
        <f>IFERROR(IF(LoanIsNotPaid*LoanIsGood,PaymentDate,LoanStartDate), LoanStartDate)</f>
        <v>48000</v>
      </c>
      <c r="D93" s="201">
        <f>IFERROR(IF(LoanIsNotPaid*LoanIsGood,LoanValue,""), "")</f>
        <v>816074.41927751841</v>
      </c>
      <c r="E93" s="201">
        <f>IFERROR(IF(LoanIsNotPaid*LoanIsGood,MonthlyPayment,0), 0)</f>
        <v>5691.1875192575681</v>
      </c>
      <c r="F93" s="201">
        <f>IFERROR(IF(LoanIsNotPaid*LoanIsGood,Principal,0), 0)</f>
        <v>4331.0634871283482</v>
      </c>
      <c r="G93" s="201">
        <f>SUM($F$17:F93)</f>
        <v>313256.64420959685</v>
      </c>
      <c r="H93" s="201">
        <f>IFERROR(IF(LoanIsNotPaid*LoanIsGood,InterestAmt,0), 0)</f>
        <v>1360.1240321292191</v>
      </c>
      <c r="I93" s="201">
        <f>SUM($H$17:H93)</f>
        <v>124964.7947732359</v>
      </c>
      <c r="J93" s="201">
        <f>IFERROR(IF(LoanIsNotPaid*LoanIsGood,EndingBalance,0), 0)</f>
        <v>811743.3557903897</v>
      </c>
      <c r="K93" s="173"/>
    </row>
    <row r="94" spans="1:11" ht="20.25" customHeight="1" x14ac:dyDescent="0.15">
      <c r="A94" s="173"/>
      <c r="B94" s="199">
        <f>IFERROR(IF(LoanIsNotPaid*LoanIsGood,PaymentNumber,""), "")</f>
        <v>78</v>
      </c>
      <c r="C94" s="200">
        <f>IFERROR(IF(LoanIsNotPaid*LoanIsGood,PaymentDate,LoanStartDate), LoanStartDate)</f>
        <v>48030</v>
      </c>
      <c r="D94" s="201">
        <f>IFERROR(IF(LoanIsNotPaid*LoanIsGood,LoanValue,""), "")</f>
        <v>811743.3557903897</v>
      </c>
      <c r="E94" s="201">
        <f>IFERROR(IF(LoanIsNotPaid*LoanIsGood,MonthlyPayment,0), 0)</f>
        <v>5691.1875192575681</v>
      </c>
      <c r="F94" s="201">
        <f>IFERROR(IF(LoanIsNotPaid*LoanIsGood,Principal,0), 0)</f>
        <v>4338.2819262735629</v>
      </c>
      <c r="G94" s="201">
        <f>SUM($F$17:F94)</f>
        <v>317594.9261358704</v>
      </c>
      <c r="H94" s="201">
        <f>IFERROR(IF(LoanIsNotPaid*LoanIsGood,InterestAmt,0), 0)</f>
        <v>1352.9055929840054</v>
      </c>
      <c r="I94" s="201">
        <f>SUM($H$17:H94)</f>
        <v>126317.70036621991</v>
      </c>
      <c r="J94" s="201">
        <f>IFERROR(IF(LoanIsNotPaid*LoanIsGood,EndingBalance,0), 0)</f>
        <v>807405.07386411587</v>
      </c>
      <c r="K94" s="173"/>
    </row>
    <row r="95" spans="1:11" ht="20.25" customHeight="1" x14ac:dyDescent="0.15">
      <c r="A95" s="173"/>
      <c r="B95" s="199">
        <f>IFERROR(IF(LoanIsNotPaid*LoanIsGood,PaymentNumber,""), "")</f>
        <v>79</v>
      </c>
      <c r="C95" s="200">
        <f>IFERROR(IF(LoanIsNotPaid*LoanIsGood,PaymentDate,LoanStartDate), LoanStartDate)</f>
        <v>48061</v>
      </c>
      <c r="D95" s="201">
        <f>IFERROR(IF(LoanIsNotPaid*LoanIsGood,LoanValue,""), "")</f>
        <v>807405.07386411587</v>
      </c>
      <c r="E95" s="201">
        <f>IFERROR(IF(LoanIsNotPaid*LoanIsGood,MonthlyPayment,0), 0)</f>
        <v>5691.1875192575681</v>
      </c>
      <c r="F95" s="201">
        <f>IFERROR(IF(LoanIsNotPaid*LoanIsGood,Principal,0), 0)</f>
        <v>4345.5123961506861</v>
      </c>
      <c r="G95" s="201">
        <f>SUM($F$17:F95)</f>
        <v>321940.43853202107</v>
      </c>
      <c r="H95" s="201">
        <f>IFERROR(IF(LoanIsNotPaid*LoanIsGood,InterestAmt,0), 0)</f>
        <v>1345.6751231068827</v>
      </c>
      <c r="I95" s="201">
        <f>SUM($H$17:H95)</f>
        <v>127663.37548932679</v>
      </c>
      <c r="J95" s="201">
        <f>IFERROR(IF(LoanIsNotPaid*LoanIsGood,EndingBalance,0), 0)</f>
        <v>803059.56146796537</v>
      </c>
      <c r="K95" s="173"/>
    </row>
    <row r="96" spans="1:11" ht="20.25" customHeight="1" x14ac:dyDescent="0.15">
      <c r="A96" s="173"/>
      <c r="B96" s="199">
        <f>IFERROR(IF(LoanIsNotPaid*LoanIsGood,PaymentNumber,""), "")</f>
        <v>80</v>
      </c>
      <c r="C96" s="200">
        <f>IFERROR(IF(LoanIsNotPaid*LoanIsGood,PaymentDate,LoanStartDate), LoanStartDate)</f>
        <v>48092</v>
      </c>
      <c r="D96" s="201">
        <f>IFERROR(IF(LoanIsNotPaid*LoanIsGood,LoanValue,""), "")</f>
        <v>803059.56146796537</v>
      </c>
      <c r="E96" s="201">
        <f>IFERROR(IF(LoanIsNotPaid*LoanIsGood,MonthlyPayment,0), 0)</f>
        <v>5691.1875192575681</v>
      </c>
      <c r="F96" s="201">
        <f>IFERROR(IF(LoanIsNotPaid*LoanIsGood,Principal,0), 0)</f>
        <v>4352.7549168109363</v>
      </c>
      <c r="G96" s="201">
        <f>SUM($F$17:F96)</f>
        <v>326293.19344883203</v>
      </c>
      <c r="H96" s="201">
        <f>IFERROR(IF(LoanIsNotPaid*LoanIsGood,InterestAmt,0), 0)</f>
        <v>1338.4326024466318</v>
      </c>
      <c r="I96" s="201">
        <f>SUM($H$17:H96)</f>
        <v>129001.80809177342</v>
      </c>
      <c r="J96" s="201">
        <f>IFERROR(IF(LoanIsNotPaid*LoanIsGood,EndingBalance,0), 0)</f>
        <v>798706.806551154</v>
      </c>
      <c r="K96" s="173"/>
    </row>
    <row r="97" spans="1:11" ht="20.25" customHeight="1" x14ac:dyDescent="0.15">
      <c r="A97" s="173"/>
      <c r="B97" s="199">
        <f>IFERROR(IF(LoanIsNotPaid*LoanIsGood,PaymentNumber,""), "")</f>
        <v>81</v>
      </c>
      <c r="C97" s="200">
        <f>IFERROR(IF(LoanIsNotPaid*LoanIsGood,PaymentDate,LoanStartDate), LoanStartDate)</f>
        <v>48122</v>
      </c>
      <c r="D97" s="201">
        <f>IFERROR(IF(LoanIsNotPaid*LoanIsGood,LoanValue,""), "")</f>
        <v>798706.806551154</v>
      </c>
      <c r="E97" s="201">
        <f>IFERROR(IF(LoanIsNotPaid*LoanIsGood,MonthlyPayment,0), 0)</f>
        <v>5691.1875192575681</v>
      </c>
      <c r="F97" s="201">
        <f>IFERROR(IF(LoanIsNotPaid*LoanIsGood,Principal,0), 0)</f>
        <v>4360.0095083389542</v>
      </c>
      <c r="G97" s="201">
        <f>SUM($F$17:F97)</f>
        <v>330653.20295717096</v>
      </c>
      <c r="H97" s="201">
        <f>IFERROR(IF(LoanIsNotPaid*LoanIsGood,InterestAmt,0), 0)</f>
        <v>1331.1780109186134</v>
      </c>
      <c r="I97" s="201">
        <f>SUM($H$17:H97)</f>
        <v>130332.98610269203</v>
      </c>
      <c r="J97" s="201">
        <f>IFERROR(IF(LoanIsNotPaid*LoanIsGood,EndingBalance,0), 0)</f>
        <v>794346.79704281478</v>
      </c>
      <c r="K97" s="173"/>
    </row>
    <row r="98" spans="1:11" ht="20.25" customHeight="1" x14ac:dyDescent="0.15">
      <c r="A98" s="173"/>
      <c r="B98" s="199">
        <f>IFERROR(IF(LoanIsNotPaid*LoanIsGood,PaymentNumber,""), "")</f>
        <v>82</v>
      </c>
      <c r="C98" s="200">
        <f>IFERROR(IF(LoanIsNotPaid*LoanIsGood,PaymentDate,LoanStartDate), LoanStartDate)</f>
        <v>48153</v>
      </c>
      <c r="D98" s="201">
        <f>IFERROR(IF(LoanIsNotPaid*LoanIsGood,LoanValue,""), "")</f>
        <v>794346.79704281478</v>
      </c>
      <c r="E98" s="201">
        <f>IFERROR(IF(LoanIsNotPaid*LoanIsGood,MonthlyPayment,0), 0)</f>
        <v>5691.1875192575681</v>
      </c>
      <c r="F98" s="201">
        <f>IFERROR(IF(LoanIsNotPaid*LoanIsGood,Principal,0), 0)</f>
        <v>4367.2761908528528</v>
      </c>
      <c r="G98" s="201">
        <f>SUM($F$17:F98)</f>
        <v>335020.47914802382</v>
      </c>
      <c r="H98" s="201">
        <f>IFERROR(IF(LoanIsNotPaid*LoanIsGood,InterestAmt,0), 0)</f>
        <v>1323.9113284047153</v>
      </c>
      <c r="I98" s="201">
        <f>SUM($H$17:H98)</f>
        <v>131656.89743109673</v>
      </c>
      <c r="J98" s="201">
        <f>IFERROR(IF(LoanIsNotPaid*LoanIsGood,EndingBalance,0), 0)</f>
        <v>789979.52085196192</v>
      </c>
      <c r="K98" s="173"/>
    </row>
    <row r="99" spans="1:11" ht="20.25" customHeight="1" x14ac:dyDescent="0.15">
      <c r="A99" s="173"/>
      <c r="B99" s="199">
        <f>IFERROR(IF(LoanIsNotPaid*LoanIsGood,PaymentNumber,""), "")</f>
        <v>83</v>
      </c>
      <c r="C99" s="200">
        <f>IFERROR(IF(LoanIsNotPaid*LoanIsGood,PaymentDate,LoanStartDate), LoanStartDate)</f>
        <v>48183</v>
      </c>
      <c r="D99" s="201">
        <f>IFERROR(IF(LoanIsNotPaid*LoanIsGood,LoanValue,""), "")</f>
        <v>789979.52085196192</v>
      </c>
      <c r="E99" s="201">
        <f>IFERROR(IF(LoanIsNotPaid*LoanIsGood,MonthlyPayment,0), 0)</f>
        <v>5691.1875192575681</v>
      </c>
      <c r="F99" s="201">
        <f>IFERROR(IF(LoanIsNotPaid*LoanIsGood,Principal,0), 0)</f>
        <v>4374.5549845042742</v>
      </c>
      <c r="G99" s="201">
        <f>SUM($F$17:F99)</f>
        <v>339395.03413252812</v>
      </c>
      <c r="H99" s="201">
        <f>IFERROR(IF(LoanIsNotPaid*LoanIsGood,InterestAmt,0), 0)</f>
        <v>1316.6325347532938</v>
      </c>
      <c r="I99" s="201">
        <f>SUM($H$17:H99)</f>
        <v>132973.52996585003</v>
      </c>
      <c r="J99" s="201">
        <f>IFERROR(IF(LoanIsNotPaid*LoanIsGood,EndingBalance,0), 0)</f>
        <v>785604.96586745721</v>
      </c>
      <c r="K99" s="173"/>
    </row>
    <row r="100" spans="1:11" ht="20.25" customHeight="1" x14ac:dyDescent="0.15">
      <c r="A100" s="173"/>
      <c r="B100" s="199">
        <f>IFERROR(IF(LoanIsNotPaid*LoanIsGood,PaymentNumber,""), "")</f>
        <v>84</v>
      </c>
      <c r="C100" s="200">
        <f>IFERROR(IF(LoanIsNotPaid*LoanIsGood,PaymentDate,LoanStartDate), LoanStartDate)</f>
        <v>48214</v>
      </c>
      <c r="D100" s="201">
        <f>IFERROR(IF(LoanIsNotPaid*LoanIsGood,LoanValue,""), "")</f>
        <v>785604.96586745721</v>
      </c>
      <c r="E100" s="201">
        <f>IFERROR(IF(LoanIsNotPaid*LoanIsGood,MonthlyPayment,0), 0)</f>
        <v>5691.1875192575681</v>
      </c>
      <c r="F100" s="201">
        <f>IFERROR(IF(LoanIsNotPaid*LoanIsGood,Principal,0), 0)</f>
        <v>4381.8459094784475</v>
      </c>
      <c r="G100" s="201">
        <f>SUM($F$17:F100)</f>
        <v>343776.88004200655</v>
      </c>
      <c r="H100" s="201">
        <f>IFERROR(IF(LoanIsNotPaid*LoanIsGood,InterestAmt,0), 0)</f>
        <v>1309.3416097791201</v>
      </c>
      <c r="I100" s="201">
        <f>SUM($H$17:H100)</f>
        <v>134282.87157562916</v>
      </c>
      <c r="J100" s="201">
        <f>IFERROR(IF(LoanIsNotPaid*LoanIsGood,EndingBalance,0), 0)</f>
        <v>781223.11995797837</v>
      </c>
      <c r="K100" s="173"/>
    </row>
    <row r="101" spans="1:11" ht="20.25" customHeight="1" x14ac:dyDescent="0.15">
      <c r="A101" s="173"/>
      <c r="B101" s="199">
        <f>IFERROR(IF(LoanIsNotPaid*LoanIsGood,PaymentNumber,""), "")</f>
        <v>85</v>
      </c>
      <c r="C101" s="200">
        <f>IFERROR(IF(LoanIsNotPaid*LoanIsGood,PaymentDate,LoanStartDate), LoanStartDate)</f>
        <v>48245</v>
      </c>
      <c r="D101" s="201">
        <f>IFERROR(IF(LoanIsNotPaid*LoanIsGood,LoanValue,""), "")</f>
        <v>781223.11995797837</v>
      </c>
      <c r="E101" s="201">
        <f>IFERROR(IF(LoanIsNotPaid*LoanIsGood,MonthlyPayment,0), 0)</f>
        <v>5691.1875192575681</v>
      </c>
      <c r="F101" s="201">
        <f>IFERROR(IF(LoanIsNotPaid*LoanIsGood,Principal,0), 0)</f>
        <v>4389.1489859942449</v>
      </c>
      <c r="G101" s="201">
        <f>SUM($F$17:F101)</f>
        <v>348166.02902800078</v>
      </c>
      <c r="H101" s="201">
        <f>IFERROR(IF(LoanIsNotPaid*LoanIsGood,InterestAmt,0), 0)</f>
        <v>1302.0385332633225</v>
      </c>
      <c r="I101" s="201">
        <f>SUM($H$17:H101)</f>
        <v>135584.91010889248</v>
      </c>
      <c r="J101" s="201">
        <f>IFERROR(IF(LoanIsNotPaid*LoanIsGood,EndingBalance,0), 0)</f>
        <v>776833.97097198362</v>
      </c>
      <c r="K101" s="173"/>
    </row>
    <row r="102" spans="1:11" ht="20.25" customHeight="1" x14ac:dyDescent="0.15">
      <c r="A102" s="173"/>
      <c r="B102" s="199">
        <f>IFERROR(IF(LoanIsNotPaid*LoanIsGood,PaymentNumber,""), "")</f>
        <v>86</v>
      </c>
      <c r="C102" s="200">
        <f>IFERROR(IF(LoanIsNotPaid*LoanIsGood,PaymentDate,LoanStartDate), LoanStartDate)</f>
        <v>48274</v>
      </c>
      <c r="D102" s="201">
        <f>IFERROR(IF(LoanIsNotPaid*LoanIsGood,LoanValue,""), "")</f>
        <v>776833.97097198362</v>
      </c>
      <c r="E102" s="201">
        <f>IFERROR(IF(LoanIsNotPaid*LoanIsGood,MonthlyPayment,0), 0)</f>
        <v>5691.1875192575681</v>
      </c>
      <c r="F102" s="201">
        <f>IFERROR(IF(LoanIsNotPaid*LoanIsGood,Principal,0), 0)</f>
        <v>4396.464234304236</v>
      </c>
      <c r="G102" s="201">
        <f>SUM($F$17:F102)</f>
        <v>352562.49326230504</v>
      </c>
      <c r="H102" s="201">
        <f>IFERROR(IF(LoanIsNotPaid*LoanIsGood,InterestAmt,0), 0)</f>
        <v>1294.7232849533323</v>
      </c>
      <c r="I102" s="201">
        <f>SUM($H$17:H102)</f>
        <v>136879.63339384581</v>
      </c>
      <c r="J102" s="201">
        <f>IFERROR(IF(LoanIsNotPaid*LoanIsGood,EndingBalance,0), 0)</f>
        <v>772437.50673767994</v>
      </c>
      <c r="K102" s="173"/>
    </row>
    <row r="103" spans="1:11" ht="20.25" customHeight="1" x14ac:dyDescent="0.15">
      <c r="A103" s="173"/>
      <c r="B103" s="199">
        <f>IFERROR(IF(LoanIsNotPaid*LoanIsGood,PaymentNumber,""), "")</f>
        <v>87</v>
      </c>
      <c r="C103" s="200">
        <f>IFERROR(IF(LoanIsNotPaid*LoanIsGood,PaymentDate,LoanStartDate), LoanStartDate)</f>
        <v>48305</v>
      </c>
      <c r="D103" s="201">
        <f>IFERROR(IF(LoanIsNotPaid*LoanIsGood,LoanValue,""), "")</f>
        <v>772437.50673767994</v>
      </c>
      <c r="E103" s="201">
        <f>IFERROR(IF(LoanIsNotPaid*LoanIsGood,MonthlyPayment,0), 0)</f>
        <v>5691.1875192575681</v>
      </c>
      <c r="F103" s="201">
        <f>IFERROR(IF(LoanIsNotPaid*LoanIsGood,Principal,0), 0)</f>
        <v>4403.7916746947431</v>
      </c>
      <c r="G103" s="201">
        <f>SUM($F$17:F103)</f>
        <v>356966.28493699979</v>
      </c>
      <c r="H103" s="201">
        <f>IFERROR(IF(LoanIsNotPaid*LoanIsGood,InterestAmt,0), 0)</f>
        <v>1287.3958445628252</v>
      </c>
      <c r="I103" s="201">
        <f>SUM($H$17:H103)</f>
        <v>138167.02923840864</v>
      </c>
      <c r="J103" s="201">
        <f>IFERROR(IF(LoanIsNotPaid*LoanIsGood,EndingBalance,0), 0)</f>
        <v>768033.71506298438</v>
      </c>
      <c r="K103" s="173"/>
    </row>
    <row r="104" spans="1:11" ht="20.25" customHeight="1" x14ac:dyDescent="0.15">
      <c r="A104" s="173"/>
      <c r="B104" s="199">
        <f>IFERROR(IF(LoanIsNotPaid*LoanIsGood,PaymentNumber,""), "")</f>
        <v>88</v>
      </c>
      <c r="C104" s="200">
        <f>IFERROR(IF(LoanIsNotPaid*LoanIsGood,PaymentDate,LoanStartDate), LoanStartDate)</f>
        <v>48335</v>
      </c>
      <c r="D104" s="201">
        <f>IFERROR(IF(LoanIsNotPaid*LoanIsGood,LoanValue,""), "")</f>
        <v>768033.71506298438</v>
      </c>
      <c r="E104" s="201">
        <f>IFERROR(IF(LoanIsNotPaid*LoanIsGood,MonthlyPayment,0), 0)</f>
        <v>5691.1875192575681</v>
      </c>
      <c r="F104" s="201">
        <f>IFERROR(IF(LoanIsNotPaid*LoanIsGood,Principal,0), 0)</f>
        <v>4411.1313274859012</v>
      </c>
      <c r="G104" s="201">
        <f>SUM($F$17:F104)</f>
        <v>361377.41626448568</v>
      </c>
      <c r="H104" s="201">
        <f>IFERROR(IF(LoanIsNotPaid*LoanIsGood,InterestAmt,0), 0)</f>
        <v>1280.0561917716673</v>
      </c>
      <c r="I104" s="201">
        <f>SUM($H$17:H104)</f>
        <v>139447.0854301803</v>
      </c>
      <c r="J104" s="201">
        <f>IFERROR(IF(LoanIsNotPaid*LoanIsGood,EndingBalance,0), 0)</f>
        <v>763622.58373549802</v>
      </c>
      <c r="K104" s="173"/>
    </row>
    <row r="105" spans="1:11" ht="20.25" customHeight="1" x14ac:dyDescent="0.15">
      <c r="A105" s="173"/>
      <c r="B105" s="199">
        <f>IFERROR(IF(LoanIsNotPaid*LoanIsGood,PaymentNumber,""), "")</f>
        <v>89</v>
      </c>
      <c r="C105" s="200">
        <f>IFERROR(IF(LoanIsNotPaid*LoanIsGood,PaymentDate,LoanStartDate), LoanStartDate)</f>
        <v>48366</v>
      </c>
      <c r="D105" s="201">
        <f>IFERROR(IF(LoanIsNotPaid*LoanIsGood,LoanValue,""), "")</f>
        <v>763622.58373549802</v>
      </c>
      <c r="E105" s="201">
        <f>IFERROR(IF(LoanIsNotPaid*LoanIsGood,MonthlyPayment,0), 0)</f>
        <v>5691.1875192575681</v>
      </c>
      <c r="F105" s="201">
        <f>IFERROR(IF(LoanIsNotPaid*LoanIsGood,Principal,0), 0)</f>
        <v>4418.4832130317109</v>
      </c>
      <c r="G105" s="201">
        <f>SUM($F$17:F105)</f>
        <v>365795.89947751741</v>
      </c>
      <c r="H105" s="201">
        <f>IFERROR(IF(LoanIsNotPaid*LoanIsGood,InterestAmt,0), 0)</f>
        <v>1272.7043062258574</v>
      </c>
      <c r="I105" s="201">
        <f>SUM($H$17:H105)</f>
        <v>140719.78973640615</v>
      </c>
      <c r="J105" s="201">
        <f>IFERROR(IF(LoanIsNotPaid*LoanIsGood,EndingBalance,0), 0)</f>
        <v>759204.10052246705</v>
      </c>
      <c r="K105" s="173"/>
    </row>
    <row r="106" spans="1:11" ht="20.25" customHeight="1" x14ac:dyDescent="0.15">
      <c r="A106" s="173"/>
      <c r="B106" s="199">
        <f>IFERROR(IF(LoanIsNotPaid*LoanIsGood,PaymentNumber,""), "")</f>
        <v>90</v>
      </c>
      <c r="C106" s="200">
        <f>IFERROR(IF(LoanIsNotPaid*LoanIsGood,PaymentDate,LoanStartDate), LoanStartDate)</f>
        <v>48396</v>
      </c>
      <c r="D106" s="201">
        <f>IFERROR(IF(LoanIsNotPaid*LoanIsGood,LoanValue,""), "")</f>
        <v>759204.10052246705</v>
      </c>
      <c r="E106" s="201">
        <f>IFERROR(IF(LoanIsNotPaid*LoanIsGood,MonthlyPayment,0), 0)</f>
        <v>5691.1875192575681</v>
      </c>
      <c r="F106" s="201">
        <f>IFERROR(IF(LoanIsNotPaid*LoanIsGood,Principal,0), 0)</f>
        <v>4425.8473517200964</v>
      </c>
      <c r="G106" s="201">
        <f>SUM($F$17:F106)</f>
        <v>370221.7468292375</v>
      </c>
      <c r="H106" s="201">
        <f>IFERROR(IF(LoanIsNotPaid*LoanIsGood,InterestAmt,0), 0)</f>
        <v>1265.3401675374714</v>
      </c>
      <c r="I106" s="201">
        <f>SUM($H$17:H106)</f>
        <v>141985.12990394363</v>
      </c>
      <c r="J106" s="201">
        <f>IFERROR(IF(LoanIsNotPaid*LoanIsGood,EndingBalance,0), 0)</f>
        <v>754778.25317074661</v>
      </c>
      <c r="K106" s="173"/>
    </row>
    <row r="107" spans="1:11" ht="20.25" customHeight="1" x14ac:dyDescent="0.15">
      <c r="A107" s="173"/>
      <c r="B107" s="199">
        <f>IFERROR(IF(LoanIsNotPaid*LoanIsGood,PaymentNumber,""), "")</f>
        <v>91</v>
      </c>
      <c r="C107" s="200">
        <f>IFERROR(IF(LoanIsNotPaid*LoanIsGood,PaymentDate,LoanStartDate), LoanStartDate)</f>
        <v>48427</v>
      </c>
      <c r="D107" s="201">
        <f>IFERROR(IF(LoanIsNotPaid*LoanIsGood,LoanValue,""), "")</f>
        <v>754778.25317074661</v>
      </c>
      <c r="E107" s="201">
        <f>IFERROR(IF(LoanIsNotPaid*LoanIsGood,MonthlyPayment,0), 0)</f>
        <v>5691.1875192575681</v>
      </c>
      <c r="F107" s="201">
        <f>IFERROR(IF(LoanIsNotPaid*LoanIsGood,Principal,0), 0)</f>
        <v>4433.2237639729638</v>
      </c>
      <c r="G107" s="201">
        <f>SUM($F$17:F107)</f>
        <v>374654.97059321048</v>
      </c>
      <c r="H107" s="201">
        <f>IFERROR(IF(LoanIsNotPaid*LoanIsGood,InterestAmt,0), 0)</f>
        <v>1257.9637552846043</v>
      </c>
      <c r="I107" s="201">
        <f>SUM($H$17:H107)</f>
        <v>143243.09365922824</v>
      </c>
      <c r="J107" s="201">
        <f>IFERROR(IF(LoanIsNotPaid*LoanIsGood,EndingBalance,0), 0)</f>
        <v>750345.02940677316</v>
      </c>
      <c r="K107" s="173"/>
    </row>
    <row r="108" spans="1:11" ht="20.25" customHeight="1" x14ac:dyDescent="0.15">
      <c r="A108" s="173"/>
      <c r="B108" s="199">
        <f>IFERROR(IF(LoanIsNotPaid*LoanIsGood,PaymentNumber,""), "")</f>
        <v>92</v>
      </c>
      <c r="C108" s="200">
        <f>IFERROR(IF(LoanIsNotPaid*LoanIsGood,PaymentDate,LoanStartDate), LoanStartDate)</f>
        <v>48458</v>
      </c>
      <c r="D108" s="201">
        <f>IFERROR(IF(LoanIsNotPaid*LoanIsGood,LoanValue,""), "")</f>
        <v>750345.02940677316</v>
      </c>
      <c r="E108" s="201">
        <f>IFERROR(IF(LoanIsNotPaid*LoanIsGood,MonthlyPayment,0), 0)</f>
        <v>5691.1875192575681</v>
      </c>
      <c r="F108" s="201">
        <f>IFERROR(IF(LoanIsNotPaid*LoanIsGood,Principal,0), 0)</f>
        <v>4440.6124702462521</v>
      </c>
      <c r="G108" s="201">
        <f>SUM($F$17:F108)</f>
        <v>379095.58306345675</v>
      </c>
      <c r="H108" s="201">
        <f>IFERROR(IF(LoanIsNotPaid*LoanIsGood,InterestAmt,0), 0)</f>
        <v>1250.5750490113162</v>
      </c>
      <c r="I108" s="201">
        <f>SUM($H$17:H108)</f>
        <v>144493.66870823957</v>
      </c>
      <c r="J108" s="201">
        <f>IFERROR(IF(LoanIsNotPaid*LoanIsGood,EndingBalance,0), 0)</f>
        <v>745904.41693652654</v>
      </c>
      <c r="K108" s="173"/>
    </row>
    <row r="109" spans="1:11" ht="20.25" customHeight="1" x14ac:dyDescent="0.15">
      <c r="A109" s="173"/>
      <c r="B109" s="199">
        <f>IFERROR(IF(LoanIsNotPaid*LoanIsGood,PaymentNumber,""), "")</f>
        <v>93</v>
      </c>
      <c r="C109" s="200">
        <f>IFERROR(IF(LoanIsNotPaid*LoanIsGood,PaymentDate,LoanStartDate), LoanStartDate)</f>
        <v>48488</v>
      </c>
      <c r="D109" s="201">
        <f>IFERROR(IF(LoanIsNotPaid*LoanIsGood,LoanValue,""), "")</f>
        <v>745904.41693652654</v>
      </c>
      <c r="E109" s="201">
        <f>IFERROR(IF(LoanIsNotPaid*LoanIsGood,MonthlyPayment,0), 0)</f>
        <v>5691.1875192575681</v>
      </c>
      <c r="F109" s="201">
        <f>IFERROR(IF(LoanIsNotPaid*LoanIsGood,Principal,0), 0)</f>
        <v>4448.0134910299957</v>
      </c>
      <c r="G109" s="201">
        <f>SUM($F$17:F109)</f>
        <v>383543.59655448672</v>
      </c>
      <c r="H109" s="201">
        <f>IFERROR(IF(LoanIsNotPaid*LoanIsGood,InterestAmt,0), 0)</f>
        <v>1243.1740282275723</v>
      </c>
      <c r="I109" s="201">
        <f>SUM($H$17:H109)</f>
        <v>145736.84273646714</v>
      </c>
      <c r="J109" s="201">
        <f>IFERROR(IF(LoanIsNotPaid*LoanIsGood,EndingBalance,0), 0)</f>
        <v>741456.40344549622</v>
      </c>
      <c r="K109" s="173"/>
    </row>
    <row r="110" spans="1:11" ht="20.25" customHeight="1" x14ac:dyDescent="0.15">
      <c r="A110" s="173"/>
      <c r="B110" s="199">
        <f>IFERROR(IF(LoanIsNotPaid*LoanIsGood,PaymentNumber,""), "")</f>
        <v>94</v>
      </c>
      <c r="C110" s="200">
        <f>IFERROR(IF(LoanIsNotPaid*LoanIsGood,PaymentDate,LoanStartDate), LoanStartDate)</f>
        <v>48519</v>
      </c>
      <c r="D110" s="201">
        <f>IFERROR(IF(LoanIsNotPaid*LoanIsGood,LoanValue,""), "")</f>
        <v>741456.40344549622</v>
      </c>
      <c r="E110" s="201">
        <f>IFERROR(IF(LoanIsNotPaid*LoanIsGood,MonthlyPayment,0), 0)</f>
        <v>5691.1875192575681</v>
      </c>
      <c r="F110" s="201">
        <f>IFERROR(IF(LoanIsNotPaid*LoanIsGood,Principal,0), 0)</f>
        <v>4455.4268468483788</v>
      </c>
      <c r="G110" s="201">
        <f>SUM($F$17:F110)</f>
        <v>387999.02340133511</v>
      </c>
      <c r="H110" s="201">
        <f>IFERROR(IF(LoanIsNotPaid*LoanIsGood,InterestAmt,0), 0)</f>
        <v>1235.7606724091891</v>
      </c>
      <c r="I110" s="201">
        <f>SUM($H$17:H110)</f>
        <v>146972.60340887631</v>
      </c>
      <c r="J110" s="201">
        <f>IFERROR(IF(LoanIsNotPaid*LoanIsGood,EndingBalance,0), 0)</f>
        <v>737000.97659864824</v>
      </c>
      <c r="K110" s="173"/>
    </row>
    <row r="111" spans="1:11" ht="20.25" customHeight="1" x14ac:dyDescent="0.15">
      <c r="A111" s="173"/>
      <c r="B111" s="199">
        <f>IFERROR(IF(LoanIsNotPaid*LoanIsGood,PaymentNumber,""), "")</f>
        <v>95</v>
      </c>
      <c r="C111" s="200">
        <f>IFERROR(IF(LoanIsNotPaid*LoanIsGood,PaymentDate,LoanStartDate), LoanStartDate)</f>
        <v>48549</v>
      </c>
      <c r="D111" s="201">
        <f>IFERROR(IF(LoanIsNotPaid*LoanIsGood,LoanValue,""), "")</f>
        <v>737000.97659864824</v>
      </c>
      <c r="E111" s="201">
        <f>IFERROR(IF(LoanIsNotPaid*LoanIsGood,MonthlyPayment,0), 0)</f>
        <v>5691.1875192575681</v>
      </c>
      <c r="F111" s="201">
        <f>IFERROR(IF(LoanIsNotPaid*LoanIsGood,Principal,0), 0)</f>
        <v>4462.8525582597931</v>
      </c>
      <c r="G111" s="201">
        <f>SUM($F$17:F111)</f>
        <v>392461.87595959491</v>
      </c>
      <c r="H111" s="201">
        <f>IFERROR(IF(LoanIsNotPaid*LoanIsGood,InterestAmt,0), 0)</f>
        <v>1228.3349609977752</v>
      </c>
      <c r="I111" s="201">
        <f>SUM($H$17:H111)</f>
        <v>148200.93836987409</v>
      </c>
      <c r="J111" s="201">
        <f>IFERROR(IF(LoanIsNotPaid*LoanIsGood,EndingBalance,0), 0)</f>
        <v>732538.12404038792</v>
      </c>
      <c r="K111" s="173"/>
    </row>
    <row r="112" spans="1:11" ht="20.25" customHeight="1" x14ac:dyDescent="0.15">
      <c r="A112" s="173"/>
      <c r="B112" s="199">
        <f>IFERROR(IF(LoanIsNotPaid*LoanIsGood,PaymentNumber,""), "")</f>
        <v>96</v>
      </c>
      <c r="C112" s="200">
        <f>IFERROR(IF(LoanIsNotPaid*LoanIsGood,PaymentDate,LoanStartDate), LoanStartDate)</f>
        <v>48580</v>
      </c>
      <c r="D112" s="201">
        <f>IFERROR(IF(LoanIsNotPaid*LoanIsGood,LoanValue,""), "")</f>
        <v>732538.12404038792</v>
      </c>
      <c r="E112" s="201">
        <f>IFERROR(IF(LoanIsNotPaid*LoanIsGood,MonthlyPayment,0), 0)</f>
        <v>5691.1875192575681</v>
      </c>
      <c r="F112" s="201">
        <f>IFERROR(IF(LoanIsNotPaid*LoanIsGood,Principal,0), 0)</f>
        <v>4470.2906458568923</v>
      </c>
      <c r="G112" s="201">
        <f>SUM($F$17:F112)</f>
        <v>396932.16660545178</v>
      </c>
      <c r="H112" s="201">
        <f>IFERROR(IF(LoanIsNotPaid*LoanIsGood,InterestAmt,0), 0)</f>
        <v>1220.8968734006753</v>
      </c>
      <c r="I112" s="201">
        <f>SUM($H$17:H112)</f>
        <v>149421.83524327475</v>
      </c>
      <c r="J112" s="201">
        <f>IFERROR(IF(LoanIsNotPaid*LoanIsGood,EndingBalance,0), 0)</f>
        <v>728067.83339453023</v>
      </c>
      <c r="K112" s="173"/>
    </row>
    <row r="113" spans="1:11" ht="20.25" customHeight="1" x14ac:dyDescent="0.15">
      <c r="A113" s="173"/>
      <c r="B113" s="199">
        <f>IFERROR(IF(LoanIsNotPaid*LoanIsGood,PaymentNumber,""), "")</f>
        <v>97</v>
      </c>
      <c r="C113" s="200">
        <f>IFERROR(IF(LoanIsNotPaid*LoanIsGood,PaymentDate,LoanStartDate), LoanStartDate)</f>
        <v>48611</v>
      </c>
      <c r="D113" s="201">
        <f>IFERROR(IF(LoanIsNotPaid*LoanIsGood,LoanValue,""), "")</f>
        <v>728067.83339453023</v>
      </c>
      <c r="E113" s="201">
        <f>IFERROR(IF(LoanIsNotPaid*LoanIsGood,MonthlyPayment,0), 0)</f>
        <v>5691.1875192575681</v>
      </c>
      <c r="F113" s="201">
        <f>IFERROR(IF(LoanIsNotPaid*LoanIsGood,Principal,0), 0)</f>
        <v>4477.7411302666542</v>
      </c>
      <c r="G113" s="201">
        <f>SUM($F$17:F113)</f>
        <v>401409.90773571841</v>
      </c>
      <c r="H113" s="201">
        <f>IFERROR(IF(LoanIsNotPaid*LoanIsGood,InterestAmt,0), 0)</f>
        <v>1213.4463889909139</v>
      </c>
      <c r="I113" s="201">
        <f>SUM($H$17:H113)</f>
        <v>150635.28163226566</v>
      </c>
      <c r="J113" s="201">
        <f>IFERROR(IF(LoanIsNotPaid*LoanIsGood,EndingBalance,0), 0)</f>
        <v>723590.09226426354</v>
      </c>
      <c r="K113" s="173"/>
    </row>
    <row r="114" spans="1:11" ht="20.25" customHeight="1" x14ac:dyDescent="0.15">
      <c r="A114" s="173"/>
      <c r="B114" s="199">
        <f>IFERROR(IF(LoanIsNotPaid*LoanIsGood,PaymentNumber,""), "")</f>
        <v>98</v>
      </c>
      <c r="C114" s="200">
        <f>IFERROR(IF(LoanIsNotPaid*LoanIsGood,PaymentDate,LoanStartDate), LoanStartDate)</f>
        <v>48639</v>
      </c>
      <c r="D114" s="201">
        <f>IFERROR(IF(LoanIsNotPaid*LoanIsGood,LoanValue,""), "")</f>
        <v>723590.09226426354</v>
      </c>
      <c r="E114" s="201">
        <f>IFERROR(IF(LoanIsNotPaid*LoanIsGood,MonthlyPayment,0), 0)</f>
        <v>5691.1875192575681</v>
      </c>
      <c r="F114" s="201">
        <f>IFERROR(IF(LoanIsNotPaid*LoanIsGood,Principal,0), 0)</f>
        <v>4485.2040321504319</v>
      </c>
      <c r="G114" s="201">
        <f>SUM($F$17:F114)</f>
        <v>405895.11176786886</v>
      </c>
      <c r="H114" s="201">
        <f>IFERROR(IF(LoanIsNotPaid*LoanIsGood,InterestAmt,0), 0)</f>
        <v>1205.9834871071359</v>
      </c>
      <c r="I114" s="201">
        <f>SUM($H$17:H114)</f>
        <v>151841.26511937278</v>
      </c>
      <c r="J114" s="201">
        <f>IFERROR(IF(LoanIsNotPaid*LoanIsGood,EndingBalance,0), 0)</f>
        <v>719104.8882321131</v>
      </c>
      <c r="K114" s="173"/>
    </row>
    <row r="115" spans="1:11" ht="20.25" customHeight="1" x14ac:dyDescent="0.15">
      <c r="A115" s="173"/>
      <c r="B115" s="199">
        <f>IFERROR(IF(LoanIsNotPaid*LoanIsGood,PaymentNumber,""), "")</f>
        <v>99</v>
      </c>
      <c r="C115" s="200">
        <f>IFERROR(IF(LoanIsNotPaid*LoanIsGood,PaymentDate,LoanStartDate), LoanStartDate)</f>
        <v>48670</v>
      </c>
      <c r="D115" s="201">
        <f>IFERROR(IF(LoanIsNotPaid*LoanIsGood,LoanValue,""), "")</f>
        <v>719104.8882321131</v>
      </c>
      <c r="E115" s="201">
        <f>IFERROR(IF(LoanIsNotPaid*LoanIsGood,MonthlyPayment,0), 0)</f>
        <v>5691.1875192575681</v>
      </c>
      <c r="F115" s="201">
        <f>IFERROR(IF(LoanIsNotPaid*LoanIsGood,Principal,0), 0)</f>
        <v>4492.6793722040165</v>
      </c>
      <c r="G115" s="201">
        <f>SUM($F$17:F115)</f>
        <v>410387.79114007286</v>
      </c>
      <c r="H115" s="201">
        <f>IFERROR(IF(LoanIsNotPaid*LoanIsGood,InterestAmt,0), 0)</f>
        <v>1198.5081470535522</v>
      </c>
      <c r="I115" s="201">
        <f>SUM($H$17:H115)</f>
        <v>153039.77326642635</v>
      </c>
      <c r="J115" s="201">
        <f>IFERROR(IF(LoanIsNotPaid*LoanIsGood,EndingBalance,0), 0)</f>
        <v>714612.20885990874</v>
      </c>
      <c r="K115" s="173"/>
    </row>
    <row r="116" spans="1:11" ht="20.25" customHeight="1" x14ac:dyDescent="0.15">
      <c r="A116" s="173"/>
      <c r="B116" s="199">
        <f>IFERROR(IF(LoanIsNotPaid*LoanIsGood,PaymentNumber,""), "")</f>
        <v>100</v>
      </c>
      <c r="C116" s="200">
        <f>IFERROR(IF(LoanIsNotPaid*LoanIsGood,PaymentDate,LoanStartDate), LoanStartDate)</f>
        <v>48700</v>
      </c>
      <c r="D116" s="201">
        <f>IFERROR(IF(LoanIsNotPaid*LoanIsGood,LoanValue,""), "")</f>
        <v>714612.20885990874</v>
      </c>
      <c r="E116" s="201">
        <f>IFERROR(IF(LoanIsNotPaid*LoanIsGood,MonthlyPayment,0), 0)</f>
        <v>5691.1875192575681</v>
      </c>
      <c r="F116" s="201">
        <f>IFERROR(IF(LoanIsNotPaid*LoanIsGood,Principal,0), 0)</f>
        <v>4500.1671711576892</v>
      </c>
      <c r="G116" s="201">
        <f>SUM($F$17:F116)</f>
        <v>414887.95831123053</v>
      </c>
      <c r="H116" s="201">
        <f>IFERROR(IF(LoanIsNotPaid*LoanIsGood,InterestAmt,0), 0)</f>
        <v>1191.0203480998789</v>
      </c>
      <c r="I116" s="201">
        <f>SUM($H$17:H116)</f>
        <v>154230.79361452622</v>
      </c>
      <c r="J116" s="201">
        <f>IFERROR(IF(LoanIsNotPaid*LoanIsGood,EndingBalance,0), 0)</f>
        <v>710112.04168875085</v>
      </c>
      <c r="K116" s="173"/>
    </row>
    <row r="117" spans="1:11" ht="20.25" customHeight="1" x14ac:dyDescent="0.15">
      <c r="A117" s="173"/>
      <c r="B117" s="199">
        <f>IFERROR(IF(LoanIsNotPaid*LoanIsGood,PaymentNumber,""), "")</f>
        <v>101</v>
      </c>
      <c r="C117" s="200">
        <f>IFERROR(IF(LoanIsNotPaid*LoanIsGood,PaymentDate,LoanStartDate), LoanStartDate)</f>
        <v>48731</v>
      </c>
      <c r="D117" s="201">
        <f>IFERROR(IF(LoanIsNotPaid*LoanIsGood,LoanValue,""), "")</f>
        <v>710112.04168875085</v>
      </c>
      <c r="E117" s="201">
        <f>IFERROR(IF(LoanIsNotPaid*LoanIsGood,MonthlyPayment,0), 0)</f>
        <v>5691.1875192575681</v>
      </c>
      <c r="F117" s="201">
        <f>IFERROR(IF(LoanIsNotPaid*LoanIsGood,Principal,0), 0)</f>
        <v>4507.6674497762851</v>
      </c>
      <c r="G117" s="201">
        <f>SUM($F$17:F117)</f>
        <v>419395.62576100678</v>
      </c>
      <c r="H117" s="201">
        <f>IFERROR(IF(LoanIsNotPaid*LoanIsGood,InterestAmt,0), 0)</f>
        <v>1183.5200694812827</v>
      </c>
      <c r="I117" s="201">
        <f>SUM($H$17:H117)</f>
        <v>155414.3136840075</v>
      </c>
      <c r="J117" s="201">
        <f>IFERROR(IF(LoanIsNotPaid*LoanIsGood,EndingBalance,0), 0)</f>
        <v>705604.37423897453</v>
      </c>
      <c r="K117" s="173"/>
    </row>
    <row r="118" spans="1:11" ht="20.25" customHeight="1" x14ac:dyDescent="0.15">
      <c r="A118" s="173"/>
      <c r="B118" s="199">
        <f>IFERROR(IF(LoanIsNotPaid*LoanIsGood,PaymentNumber,""), "")</f>
        <v>102</v>
      </c>
      <c r="C118" s="200">
        <f>IFERROR(IF(LoanIsNotPaid*LoanIsGood,PaymentDate,LoanStartDate), LoanStartDate)</f>
        <v>48761</v>
      </c>
      <c r="D118" s="201">
        <f>IFERROR(IF(LoanIsNotPaid*LoanIsGood,LoanValue,""), "")</f>
        <v>705604.37423897453</v>
      </c>
      <c r="E118" s="201">
        <f>IFERROR(IF(LoanIsNotPaid*LoanIsGood,MonthlyPayment,0), 0)</f>
        <v>5691.1875192575681</v>
      </c>
      <c r="F118" s="201">
        <f>IFERROR(IF(LoanIsNotPaid*LoanIsGood,Principal,0), 0)</f>
        <v>4515.1802288592462</v>
      </c>
      <c r="G118" s="201">
        <f>SUM($F$17:F118)</f>
        <v>423910.80598986603</v>
      </c>
      <c r="H118" s="201">
        <f>IFERROR(IF(LoanIsNotPaid*LoanIsGood,InterestAmt,0), 0)</f>
        <v>1176.0072903983223</v>
      </c>
      <c r="I118" s="201">
        <f>SUM($H$17:H118)</f>
        <v>156590.32097440583</v>
      </c>
      <c r="J118" s="201">
        <f>IFERROR(IF(LoanIsNotPaid*LoanIsGood,EndingBalance,0), 0)</f>
        <v>701089.19401011546</v>
      </c>
      <c r="K118" s="173"/>
    </row>
    <row r="119" spans="1:11" ht="20.25" customHeight="1" x14ac:dyDescent="0.15">
      <c r="A119" s="173"/>
      <c r="B119" s="199">
        <f>IFERROR(IF(LoanIsNotPaid*LoanIsGood,PaymentNumber,""), "")</f>
        <v>103</v>
      </c>
      <c r="C119" s="200">
        <f>IFERROR(IF(LoanIsNotPaid*LoanIsGood,PaymentDate,LoanStartDate), LoanStartDate)</f>
        <v>48792</v>
      </c>
      <c r="D119" s="201">
        <f>IFERROR(IF(LoanIsNotPaid*LoanIsGood,LoanValue,""), "")</f>
        <v>701089.19401011546</v>
      </c>
      <c r="E119" s="201">
        <f>IFERROR(IF(LoanIsNotPaid*LoanIsGood,MonthlyPayment,0), 0)</f>
        <v>5691.1875192575681</v>
      </c>
      <c r="F119" s="201">
        <f>IFERROR(IF(LoanIsNotPaid*LoanIsGood,Principal,0), 0)</f>
        <v>4522.7055292406776</v>
      </c>
      <c r="G119" s="201">
        <f>SUM($F$17:F119)</f>
        <v>428433.51151910669</v>
      </c>
      <c r="H119" s="201">
        <f>IFERROR(IF(LoanIsNotPaid*LoanIsGood,InterestAmt,0), 0)</f>
        <v>1168.48199001689</v>
      </c>
      <c r="I119" s="201">
        <f>SUM($H$17:H119)</f>
        <v>157758.80296442271</v>
      </c>
      <c r="J119" s="201">
        <f>IFERROR(IF(LoanIsNotPaid*LoanIsGood,EndingBalance,0), 0)</f>
        <v>696566.4884808741</v>
      </c>
      <c r="K119" s="173"/>
    </row>
    <row r="120" spans="1:11" ht="20.25" customHeight="1" x14ac:dyDescent="0.15">
      <c r="A120" s="173"/>
      <c r="B120" s="199">
        <f>IFERROR(IF(LoanIsNotPaid*LoanIsGood,PaymentNumber,""), "")</f>
        <v>104</v>
      </c>
      <c r="C120" s="200">
        <f>IFERROR(IF(LoanIsNotPaid*LoanIsGood,PaymentDate,LoanStartDate), LoanStartDate)</f>
        <v>48823</v>
      </c>
      <c r="D120" s="201">
        <f>IFERROR(IF(LoanIsNotPaid*LoanIsGood,LoanValue,""), "")</f>
        <v>696566.4884808741</v>
      </c>
      <c r="E120" s="201">
        <f>IFERROR(IF(LoanIsNotPaid*LoanIsGood,MonthlyPayment,0), 0)</f>
        <v>5691.1875192575681</v>
      </c>
      <c r="F120" s="201">
        <f>IFERROR(IF(LoanIsNotPaid*LoanIsGood,Principal,0), 0)</f>
        <v>4530.2433717894128</v>
      </c>
      <c r="G120" s="201">
        <f>SUM($F$17:F120)</f>
        <v>432963.75489089609</v>
      </c>
      <c r="H120" s="201">
        <f>IFERROR(IF(LoanIsNotPaid*LoanIsGood,InterestAmt,0), 0)</f>
        <v>1160.9441474681555</v>
      </c>
      <c r="I120" s="201">
        <f>SUM($H$17:H120)</f>
        <v>158919.74711189087</v>
      </c>
      <c r="J120" s="201">
        <f>IFERROR(IF(LoanIsNotPaid*LoanIsGood,EndingBalance,0), 0)</f>
        <v>692036.2451090843</v>
      </c>
      <c r="K120" s="173"/>
    </row>
    <row r="121" spans="1:11" ht="20.25" customHeight="1" x14ac:dyDescent="0.15">
      <c r="A121" s="173"/>
      <c r="B121" s="199">
        <f>IFERROR(IF(LoanIsNotPaid*LoanIsGood,PaymentNumber,""), "")</f>
        <v>105</v>
      </c>
      <c r="C121" s="200">
        <f>IFERROR(IF(LoanIsNotPaid*LoanIsGood,PaymentDate,LoanStartDate), LoanStartDate)</f>
        <v>48853</v>
      </c>
      <c r="D121" s="201">
        <f>IFERROR(IF(LoanIsNotPaid*LoanIsGood,LoanValue,""), "")</f>
        <v>692036.2451090843</v>
      </c>
      <c r="E121" s="201">
        <f>IFERROR(IF(LoanIsNotPaid*LoanIsGood,MonthlyPayment,0), 0)</f>
        <v>5691.1875192575681</v>
      </c>
      <c r="F121" s="201">
        <f>IFERROR(IF(LoanIsNotPaid*LoanIsGood,Principal,0), 0)</f>
        <v>4537.7937774090615</v>
      </c>
      <c r="G121" s="201">
        <f>SUM($F$17:F121)</f>
        <v>437501.54866830516</v>
      </c>
      <c r="H121" s="201">
        <f>IFERROR(IF(LoanIsNotPaid*LoanIsGood,InterestAmt,0), 0)</f>
        <v>1153.3937418485066</v>
      </c>
      <c r="I121" s="201">
        <f>SUM($H$17:H121)</f>
        <v>160073.14085373937</v>
      </c>
      <c r="J121" s="201">
        <f>IFERROR(IF(LoanIsNotPaid*LoanIsGood,EndingBalance,0), 0)</f>
        <v>687498.45133167552</v>
      </c>
      <c r="K121" s="173"/>
    </row>
    <row r="122" spans="1:11" ht="20.25" customHeight="1" x14ac:dyDescent="0.15">
      <c r="A122" s="173"/>
      <c r="B122" s="199">
        <f>IFERROR(IF(LoanIsNotPaid*LoanIsGood,PaymentNumber,""), "")</f>
        <v>106</v>
      </c>
      <c r="C122" s="200">
        <f>IFERROR(IF(LoanIsNotPaid*LoanIsGood,PaymentDate,LoanStartDate), LoanStartDate)</f>
        <v>48884</v>
      </c>
      <c r="D122" s="201">
        <f>IFERROR(IF(LoanIsNotPaid*LoanIsGood,LoanValue,""), "")</f>
        <v>687498.45133167552</v>
      </c>
      <c r="E122" s="201">
        <f>IFERROR(IF(LoanIsNotPaid*LoanIsGood,MonthlyPayment,0), 0)</f>
        <v>5691.1875192575681</v>
      </c>
      <c r="F122" s="201">
        <f>IFERROR(IF(LoanIsNotPaid*LoanIsGood,Principal,0), 0)</f>
        <v>4545.3567670380762</v>
      </c>
      <c r="G122" s="201">
        <f>SUM($F$17:F122)</f>
        <v>442046.90543534321</v>
      </c>
      <c r="H122" s="201">
        <f>IFERROR(IF(LoanIsNotPaid*LoanIsGood,InterestAmt,0), 0)</f>
        <v>1145.8307522194914</v>
      </c>
      <c r="I122" s="201">
        <f>SUM($H$17:H122)</f>
        <v>161218.97160595885</v>
      </c>
      <c r="J122" s="201">
        <f>IFERROR(IF(LoanIsNotPaid*LoanIsGood,EndingBalance,0), 0)</f>
        <v>682953.0945646374</v>
      </c>
      <c r="K122" s="173"/>
    </row>
    <row r="123" spans="1:11" ht="20.25" customHeight="1" x14ac:dyDescent="0.15">
      <c r="A123" s="173"/>
      <c r="B123" s="199">
        <f>IFERROR(IF(LoanIsNotPaid*LoanIsGood,PaymentNumber,""), "")</f>
        <v>107</v>
      </c>
      <c r="C123" s="200">
        <f>IFERROR(IF(LoanIsNotPaid*LoanIsGood,PaymentDate,LoanStartDate), LoanStartDate)</f>
        <v>48914</v>
      </c>
      <c r="D123" s="201">
        <f>IFERROR(IF(LoanIsNotPaid*LoanIsGood,LoanValue,""), "")</f>
        <v>682953.0945646374</v>
      </c>
      <c r="E123" s="201">
        <f>IFERROR(IF(LoanIsNotPaid*LoanIsGood,MonthlyPayment,0), 0)</f>
        <v>5691.1875192575681</v>
      </c>
      <c r="F123" s="201">
        <f>IFERROR(IF(LoanIsNotPaid*LoanIsGood,Principal,0), 0)</f>
        <v>4552.9323616498068</v>
      </c>
      <c r="G123" s="201">
        <f>SUM($F$17:F123)</f>
        <v>446599.83779699303</v>
      </c>
      <c r="H123" s="201">
        <f>IFERROR(IF(LoanIsNotPaid*LoanIsGood,InterestAmt,0), 0)</f>
        <v>1138.2551576077612</v>
      </c>
      <c r="I123" s="201">
        <f>SUM($H$17:H123)</f>
        <v>162357.22676356661</v>
      </c>
      <c r="J123" s="201">
        <f>IFERROR(IF(LoanIsNotPaid*LoanIsGood,EndingBalance,0), 0)</f>
        <v>678400.16220298689</v>
      </c>
      <c r="K123" s="173"/>
    </row>
    <row r="124" spans="1:11" ht="20.25" customHeight="1" x14ac:dyDescent="0.15">
      <c r="A124" s="204"/>
      <c r="B124" s="205">
        <f>IFERROR(IF(LoanIsNotPaid*LoanIsGood,PaymentNumber,""), "")</f>
        <v>108</v>
      </c>
      <c r="C124" s="206">
        <f>IFERROR(IF(LoanIsNotPaid*LoanIsGood,PaymentDate,LoanStartDate), LoanStartDate)</f>
        <v>48945</v>
      </c>
      <c r="D124" s="207">
        <f>IFERROR(IF(LoanIsNotPaid*LoanIsGood,LoanValue,""), "")</f>
        <v>678400.16220298689</v>
      </c>
      <c r="E124" s="207">
        <f>IFERROR(IF(LoanIsNotPaid*LoanIsGood,MonthlyPayment,0), 0)</f>
        <v>5691.1875192575681</v>
      </c>
      <c r="F124" s="207">
        <f>IFERROR(IF(LoanIsNotPaid*LoanIsGood,Principal,0), 0)</f>
        <v>4560.5205822525568</v>
      </c>
      <c r="G124" s="207">
        <f>SUM($F$17:F124)</f>
        <v>451160.35837924556</v>
      </c>
      <c r="H124" s="207">
        <f>IFERROR(IF(LoanIsNotPaid*LoanIsGood,InterestAmt,0), 0)</f>
        <v>1130.6669370050115</v>
      </c>
      <c r="I124" s="207">
        <f>SUM($H$17:H124)</f>
        <v>163487.89370057161</v>
      </c>
      <c r="J124" s="207">
        <f>IFERROR(IF(LoanIsNotPaid*LoanIsGood,EndingBalance,0), 0)</f>
        <v>673839.64162073459</v>
      </c>
      <c r="K124" s="204"/>
    </row>
    <row r="125" spans="1:11" ht="20.25" customHeight="1" x14ac:dyDescent="0.15">
      <c r="A125" s="173"/>
      <c r="B125" s="199">
        <f>IFERROR(IF(LoanIsNotPaid*LoanIsGood,PaymentNumber,""), "")</f>
        <v>109</v>
      </c>
      <c r="C125" s="200">
        <f>IFERROR(IF(LoanIsNotPaid*LoanIsGood,PaymentDate,LoanStartDate), LoanStartDate)</f>
        <v>48976</v>
      </c>
      <c r="D125" s="201">
        <f>IFERROR(IF(LoanIsNotPaid*LoanIsGood,LoanValue,""), "")</f>
        <v>673839.64162073459</v>
      </c>
      <c r="E125" s="201">
        <f>IFERROR(IF(LoanIsNotPaid*LoanIsGood,MonthlyPayment,0), 0)</f>
        <v>5691.1875192575681</v>
      </c>
      <c r="F125" s="201">
        <f>IFERROR(IF(LoanIsNotPaid*LoanIsGood,Principal,0), 0)</f>
        <v>4568.1214498896443</v>
      </c>
      <c r="G125" s="201">
        <f>SUM($F$17:F125)</f>
        <v>455728.47982913523</v>
      </c>
      <c r="H125" s="201">
        <f>IFERROR(IF(LoanIsNotPaid*LoanIsGood,InterestAmt,0), 0)</f>
        <v>1123.066069367924</v>
      </c>
      <c r="I125" s="201">
        <f>SUM($H$17:H125)</f>
        <v>164610.95976993954</v>
      </c>
      <c r="J125" s="201">
        <f>IFERROR(IF(LoanIsNotPaid*LoanIsGood,EndingBalance,0), 0)</f>
        <v>669271.52017084451</v>
      </c>
      <c r="K125" s="173"/>
    </row>
    <row r="126" spans="1:11" ht="20.25" customHeight="1" x14ac:dyDescent="0.15">
      <c r="A126" s="173"/>
      <c r="B126" s="199">
        <f>IFERROR(IF(LoanIsNotPaid*LoanIsGood,PaymentNumber,""), "")</f>
        <v>110</v>
      </c>
      <c r="C126" s="200">
        <f>IFERROR(IF(LoanIsNotPaid*LoanIsGood,PaymentDate,LoanStartDate), LoanStartDate)</f>
        <v>49004</v>
      </c>
      <c r="D126" s="201">
        <f>IFERROR(IF(LoanIsNotPaid*LoanIsGood,LoanValue,""), "")</f>
        <v>669271.52017084451</v>
      </c>
      <c r="E126" s="201">
        <f>IFERROR(IF(LoanIsNotPaid*LoanIsGood,MonthlyPayment,0), 0)</f>
        <v>5691.1875192575681</v>
      </c>
      <c r="F126" s="201">
        <f>IFERROR(IF(LoanIsNotPaid*LoanIsGood,Principal,0), 0)</f>
        <v>4575.7349856394603</v>
      </c>
      <c r="G126" s="201">
        <f>SUM($F$17:F126)</f>
        <v>460304.21481477469</v>
      </c>
      <c r="H126" s="201">
        <f>IFERROR(IF(LoanIsNotPaid*LoanIsGood,InterestAmt,0), 0)</f>
        <v>1115.452533618108</v>
      </c>
      <c r="I126" s="201">
        <f>SUM($H$17:H126)</f>
        <v>165726.41230355765</v>
      </c>
      <c r="J126" s="201">
        <f>IFERROR(IF(LoanIsNotPaid*LoanIsGood,EndingBalance,0), 0)</f>
        <v>664695.78518520447</v>
      </c>
      <c r="K126" s="173"/>
    </row>
    <row r="127" spans="1:11" ht="20.25" customHeight="1" x14ac:dyDescent="0.15">
      <c r="A127" s="173"/>
      <c r="B127" s="199">
        <f>IFERROR(IF(LoanIsNotPaid*LoanIsGood,PaymentNumber,""), "")</f>
        <v>111</v>
      </c>
      <c r="C127" s="200">
        <f>IFERROR(IF(LoanIsNotPaid*LoanIsGood,PaymentDate,LoanStartDate), LoanStartDate)</f>
        <v>49035</v>
      </c>
      <c r="D127" s="201">
        <f>IFERROR(IF(LoanIsNotPaid*LoanIsGood,LoanValue,""), "")</f>
        <v>664695.78518520447</v>
      </c>
      <c r="E127" s="201">
        <f>IFERROR(IF(LoanIsNotPaid*LoanIsGood,MonthlyPayment,0), 0)</f>
        <v>5691.1875192575681</v>
      </c>
      <c r="F127" s="201">
        <f>IFERROR(IF(LoanIsNotPaid*LoanIsGood,Principal,0), 0)</f>
        <v>4583.361210615526</v>
      </c>
      <c r="G127" s="201">
        <f>SUM($F$17:F127)</f>
        <v>464887.57602539024</v>
      </c>
      <c r="H127" s="201">
        <f>IFERROR(IF(LoanIsNotPaid*LoanIsGood,InterestAmt,0), 0)</f>
        <v>1107.8263086420422</v>
      </c>
      <c r="I127" s="201">
        <f>SUM($H$17:H127)</f>
        <v>166834.2386121997</v>
      </c>
      <c r="J127" s="201">
        <f>IFERROR(IF(LoanIsNotPaid*LoanIsGood,EndingBalance,0), 0)</f>
        <v>660112.42397458886</v>
      </c>
      <c r="K127" s="173"/>
    </row>
    <row r="128" spans="1:11" ht="20.25" customHeight="1" x14ac:dyDescent="0.15">
      <c r="A128" s="173"/>
      <c r="B128" s="199">
        <f>IFERROR(IF(LoanIsNotPaid*LoanIsGood,PaymentNumber,""), "")</f>
        <v>112</v>
      </c>
      <c r="C128" s="200">
        <f>IFERROR(IF(LoanIsNotPaid*LoanIsGood,PaymentDate,LoanStartDate), LoanStartDate)</f>
        <v>49065</v>
      </c>
      <c r="D128" s="201">
        <f>IFERROR(IF(LoanIsNotPaid*LoanIsGood,LoanValue,""), "")</f>
        <v>660112.42397458886</v>
      </c>
      <c r="E128" s="201">
        <f>IFERROR(IF(LoanIsNotPaid*LoanIsGood,MonthlyPayment,0), 0)</f>
        <v>5691.1875192575681</v>
      </c>
      <c r="F128" s="201">
        <f>IFERROR(IF(LoanIsNotPaid*LoanIsGood,Principal,0), 0)</f>
        <v>4591.0001459665518</v>
      </c>
      <c r="G128" s="201">
        <f>SUM($F$17:F128)</f>
        <v>469478.57617135678</v>
      </c>
      <c r="H128" s="201">
        <f>IFERROR(IF(LoanIsNotPaid*LoanIsGood,InterestAmt,0), 0)</f>
        <v>1100.1873732910165</v>
      </c>
      <c r="I128" s="201">
        <f>SUM($H$17:H128)</f>
        <v>167934.4259854907</v>
      </c>
      <c r="J128" s="201">
        <f>IFERROR(IF(LoanIsNotPaid*LoanIsGood,EndingBalance,0), 0)</f>
        <v>655521.42382862186</v>
      </c>
      <c r="K128" s="173"/>
    </row>
    <row r="129" spans="1:11" ht="20.25" customHeight="1" x14ac:dyDescent="0.15">
      <c r="A129" s="173"/>
      <c r="B129" s="199">
        <f>IFERROR(IF(LoanIsNotPaid*LoanIsGood,PaymentNumber,""), "")</f>
        <v>113</v>
      </c>
      <c r="C129" s="200">
        <f>IFERROR(IF(LoanIsNotPaid*LoanIsGood,PaymentDate,LoanStartDate), LoanStartDate)</f>
        <v>49096</v>
      </c>
      <c r="D129" s="201">
        <f>IFERROR(IF(LoanIsNotPaid*LoanIsGood,LoanValue,""), "")</f>
        <v>655521.42382862186</v>
      </c>
      <c r="E129" s="201">
        <f>IFERROR(IF(LoanIsNotPaid*LoanIsGood,MonthlyPayment,0), 0)</f>
        <v>5691.1875192575681</v>
      </c>
      <c r="F129" s="201">
        <f>IFERROR(IF(LoanIsNotPaid*LoanIsGood,Principal,0), 0)</f>
        <v>4598.6518128764956</v>
      </c>
      <c r="G129" s="201">
        <f>SUM($F$17:F129)</f>
        <v>474077.22798423329</v>
      </c>
      <c r="H129" s="201">
        <f>IFERROR(IF(LoanIsNotPaid*LoanIsGood,InterestAmt,0), 0)</f>
        <v>1092.5357063810723</v>
      </c>
      <c r="I129" s="201">
        <f>SUM($H$17:H129)</f>
        <v>169026.96169187178</v>
      </c>
      <c r="J129" s="201">
        <f>IFERROR(IF(LoanIsNotPaid*LoanIsGood,EndingBalance,0), 0)</f>
        <v>650922.77201574529</v>
      </c>
      <c r="K129" s="173"/>
    </row>
    <row r="130" spans="1:11" ht="20.25" customHeight="1" x14ac:dyDescent="0.15">
      <c r="A130" s="173"/>
      <c r="B130" s="199">
        <f>IFERROR(IF(LoanIsNotPaid*LoanIsGood,PaymentNumber,""), "")</f>
        <v>114</v>
      </c>
      <c r="C130" s="200">
        <f>IFERROR(IF(LoanIsNotPaid*LoanIsGood,PaymentDate,LoanStartDate), LoanStartDate)</f>
        <v>49126</v>
      </c>
      <c r="D130" s="201">
        <f>IFERROR(IF(LoanIsNotPaid*LoanIsGood,LoanValue,""), "")</f>
        <v>650922.77201574529</v>
      </c>
      <c r="E130" s="201">
        <f>IFERROR(IF(LoanIsNotPaid*LoanIsGood,MonthlyPayment,0), 0)</f>
        <v>5691.1875192575681</v>
      </c>
      <c r="F130" s="201">
        <f>IFERROR(IF(LoanIsNotPaid*LoanIsGood,Principal,0), 0)</f>
        <v>4606.3162325646235</v>
      </c>
      <c r="G130" s="201">
        <f>SUM($F$17:F130)</f>
        <v>478683.54421679792</v>
      </c>
      <c r="H130" s="201">
        <f>IFERROR(IF(LoanIsNotPaid*LoanIsGood,InterestAmt,0), 0)</f>
        <v>1084.8712866929443</v>
      </c>
      <c r="I130" s="201">
        <f>SUM($H$17:H130)</f>
        <v>170111.83297856472</v>
      </c>
      <c r="J130" s="201">
        <f>IFERROR(IF(LoanIsNotPaid*LoanIsGood,EndingBalance,0), 0)</f>
        <v>646316.45578318078</v>
      </c>
      <c r="K130" s="173"/>
    </row>
    <row r="131" spans="1:11" ht="20.25" customHeight="1" x14ac:dyDescent="0.15">
      <c r="A131" s="173"/>
      <c r="B131" s="199">
        <f>IFERROR(IF(LoanIsNotPaid*LoanIsGood,PaymentNumber,""), "")</f>
        <v>115</v>
      </c>
      <c r="C131" s="200">
        <f>IFERROR(IF(LoanIsNotPaid*LoanIsGood,PaymentDate,LoanStartDate), LoanStartDate)</f>
        <v>49157</v>
      </c>
      <c r="D131" s="201">
        <f>IFERROR(IF(LoanIsNotPaid*LoanIsGood,LoanValue,""), "")</f>
        <v>646316.45578318078</v>
      </c>
      <c r="E131" s="201">
        <f>IFERROR(IF(LoanIsNotPaid*LoanIsGood,MonthlyPayment,0), 0)</f>
        <v>5691.1875192575681</v>
      </c>
      <c r="F131" s="201">
        <f>IFERROR(IF(LoanIsNotPaid*LoanIsGood,Principal,0), 0)</f>
        <v>4613.9934262855641</v>
      </c>
      <c r="G131" s="201">
        <f>SUM($F$17:F131)</f>
        <v>483297.53764308349</v>
      </c>
      <c r="H131" s="201">
        <f>IFERROR(IF(LoanIsNotPaid*LoanIsGood,InterestAmt,0), 0)</f>
        <v>1077.1940929720035</v>
      </c>
      <c r="I131" s="201">
        <f>SUM($H$17:H131)</f>
        <v>171189.02707153672</v>
      </c>
      <c r="J131" s="201">
        <f>IFERROR(IF(LoanIsNotPaid*LoanIsGood,EndingBalance,0), 0)</f>
        <v>641702.46235689451</v>
      </c>
      <c r="K131" s="173"/>
    </row>
    <row r="132" spans="1:11" ht="20.25" customHeight="1" x14ac:dyDescent="0.15">
      <c r="A132" s="173"/>
      <c r="B132" s="199">
        <f>IFERROR(IF(LoanIsNotPaid*LoanIsGood,PaymentNumber,""), "")</f>
        <v>116</v>
      </c>
      <c r="C132" s="200">
        <f>IFERROR(IF(LoanIsNotPaid*LoanIsGood,PaymentDate,LoanStartDate), LoanStartDate)</f>
        <v>49188</v>
      </c>
      <c r="D132" s="201">
        <f>IFERROR(IF(LoanIsNotPaid*LoanIsGood,LoanValue,""), "")</f>
        <v>641702.46235689451</v>
      </c>
      <c r="E132" s="201">
        <f>IFERROR(IF(LoanIsNotPaid*LoanIsGood,MonthlyPayment,0), 0)</f>
        <v>5691.1875192575681</v>
      </c>
      <c r="F132" s="201">
        <f>IFERROR(IF(LoanIsNotPaid*LoanIsGood,Principal,0), 0)</f>
        <v>4621.6834153293739</v>
      </c>
      <c r="G132" s="201">
        <f>SUM($F$17:F132)</f>
        <v>487919.22105841286</v>
      </c>
      <c r="H132" s="201">
        <f>IFERROR(IF(LoanIsNotPaid*LoanIsGood,InterestAmt,0), 0)</f>
        <v>1069.5041039281944</v>
      </c>
      <c r="I132" s="201">
        <f>SUM($H$17:H132)</f>
        <v>172258.53117546492</v>
      </c>
      <c r="J132" s="201">
        <f>IFERROR(IF(LoanIsNotPaid*LoanIsGood,EndingBalance,0), 0)</f>
        <v>637080.77894156519</v>
      </c>
      <c r="K132" s="173"/>
    </row>
    <row r="133" spans="1:11" ht="20.25" customHeight="1" x14ac:dyDescent="0.15">
      <c r="A133" s="173"/>
      <c r="B133" s="199">
        <f>IFERROR(IF(LoanIsNotPaid*LoanIsGood,PaymentNumber,""), "")</f>
        <v>117</v>
      </c>
      <c r="C133" s="200">
        <f>IFERROR(IF(LoanIsNotPaid*LoanIsGood,PaymentDate,LoanStartDate), LoanStartDate)</f>
        <v>49218</v>
      </c>
      <c r="D133" s="201">
        <f>IFERROR(IF(LoanIsNotPaid*LoanIsGood,LoanValue,""), "")</f>
        <v>637080.77894156519</v>
      </c>
      <c r="E133" s="201">
        <f>IFERROR(IF(LoanIsNotPaid*LoanIsGood,MonthlyPayment,0), 0)</f>
        <v>5691.1875192575681</v>
      </c>
      <c r="F133" s="201">
        <f>IFERROR(IF(LoanIsNotPaid*LoanIsGood,Principal,0), 0)</f>
        <v>4629.3862210215893</v>
      </c>
      <c r="G133" s="201">
        <f>SUM($F$17:F133)</f>
        <v>492548.60727943445</v>
      </c>
      <c r="H133" s="201">
        <f>IFERROR(IF(LoanIsNotPaid*LoanIsGood,InterestAmt,0), 0)</f>
        <v>1061.8012982359785</v>
      </c>
      <c r="I133" s="201">
        <f>SUM($H$17:H133)</f>
        <v>173320.3324737009</v>
      </c>
      <c r="J133" s="201">
        <f>IFERROR(IF(LoanIsNotPaid*LoanIsGood,EndingBalance,0), 0)</f>
        <v>632451.39272054308</v>
      </c>
      <c r="K133" s="173"/>
    </row>
    <row r="134" spans="1:11" ht="20.25" customHeight="1" x14ac:dyDescent="0.15">
      <c r="A134" s="173"/>
      <c r="B134" s="199">
        <f>IFERROR(IF(LoanIsNotPaid*LoanIsGood,PaymentNumber,""), "")</f>
        <v>118</v>
      </c>
      <c r="C134" s="200">
        <f>IFERROR(IF(LoanIsNotPaid*LoanIsGood,PaymentDate,LoanStartDate), LoanStartDate)</f>
        <v>49249</v>
      </c>
      <c r="D134" s="201">
        <f>IFERROR(IF(LoanIsNotPaid*LoanIsGood,LoanValue,""), "")</f>
        <v>632451.39272054308</v>
      </c>
      <c r="E134" s="201">
        <f>IFERROR(IF(LoanIsNotPaid*LoanIsGood,MonthlyPayment,0), 0)</f>
        <v>5691.1875192575681</v>
      </c>
      <c r="F134" s="201">
        <f>IFERROR(IF(LoanIsNotPaid*LoanIsGood,Principal,0), 0)</f>
        <v>4637.1018647232922</v>
      </c>
      <c r="G134" s="201">
        <f>SUM($F$17:F134)</f>
        <v>497185.70914415776</v>
      </c>
      <c r="H134" s="201">
        <f>IFERROR(IF(LoanIsNotPaid*LoanIsGood,InterestAmt,0), 0)</f>
        <v>1054.0856545342763</v>
      </c>
      <c r="I134" s="201">
        <f>SUM($H$17:H134)</f>
        <v>174374.41812823518</v>
      </c>
      <c r="J134" s="201">
        <f>IFERROR(IF(LoanIsNotPaid*LoanIsGood,EndingBalance,0), 0)</f>
        <v>627814.29085582017</v>
      </c>
      <c r="K134" s="173"/>
    </row>
    <row r="135" spans="1:11" ht="20.25" customHeight="1" x14ac:dyDescent="0.15">
      <c r="A135" s="173"/>
      <c r="B135" s="199">
        <f>IFERROR(IF(LoanIsNotPaid*LoanIsGood,PaymentNumber,""), "")</f>
        <v>119</v>
      </c>
      <c r="C135" s="200">
        <f>IFERROR(IF(LoanIsNotPaid*LoanIsGood,PaymentDate,LoanStartDate), LoanStartDate)</f>
        <v>49279</v>
      </c>
      <c r="D135" s="201">
        <f>IFERROR(IF(LoanIsNotPaid*LoanIsGood,LoanValue,""), "")</f>
        <v>627814.29085582017</v>
      </c>
      <c r="E135" s="201">
        <f>IFERROR(IF(LoanIsNotPaid*LoanIsGood,MonthlyPayment,0), 0)</f>
        <v>5691.1875192575681</v>
      </c>
      <c r="F135" s="201">
        <f>IFERROR(IF(LoanIsNotPaid*LoanIsGood,Principal,0), 0)</f>
        <v>4644.830367831164</v>
      </c>
      <c r="G135" s="201">
        <f>SUM($F$17:F135)</f>
        <v>501830.53951198893</v>
      </c>
      <c r="H135" s="201">
        <f>IFERROR(IF(LoanIsNotPaid*LoanIsGood,InterestAmt,0), 0)</f>
        <v>1046.3571514264038</v>
      </c>
      <c r="I135" s="201">
        <f>SUM($H$17:H135)</f>
        <v>175420.77527966158</v>
      </c>
      <c r="J135" s="201">
        <f>IFERROR(IF(LoanIsNotPaid*LoanIsGood,EndingBalance,0), 0)</f>
        <v>623169.46048798854</v>
      </c>
      <c r="K135" s="173"/>
    </row>
    <row r="136" spans="1:11" ht="20.25" customHeight="1" x14ac:dyDescent="0.15">
      <c r="A136" s="173"/>
      <c r="B136" s="199">
        <f>IFERROR(IF(LoanIsNotPaid*LoanIsGood,PaymentNumber,""), "")</f>
        <v>120</v>
      </c>
      <c r="C136" s="200">
        <f>IFERROR(IF(LoanIsNotPaid*LoanIsGood,PaymentDate,LoanStartDate), LoanStartDate)</f>
        <v>49310</v>
      </c>
      <c r="D136" s="201">
        <f>IFERROR(IF(LoanIsNotPaid*LoanIsGood,LoanValue,""), "")</f>
        <v>623169.46048798854</v>
      </c>
      <c r="E136" s="201">
        <f>IFERROR(IF(LoanIsNotPaid*LoanIsGood,MonthlyPayment,0), 0)</f>
        <v>5691.1875192575681</v>
      </c>
      <c r="F136" s="201">
        <f>IFERROR(IF(LoanIsNotPaid*LoanIsGood,Principal,0), 0)</f>
        <v>4652.5717517775493</v>
      </c>
      <c r="G136" s="201">
        <f>SUM($F$17:F136)</f>
        <v>506483.11126376648</v>
      </c>
      <c r="H136" s="201">
        <f>IFERROR(IF(LoanIsNotPaid*LoanIsGood,InterestAmt,0), 0)</f>
        <v>1038.6157674800186</v>
      </c>
      <c r="I136" s="201">
        <f>SUM($H$17:H136)</f>
        <v>176459.3910471416</v>
      </c>
      <c r="J136" s="201">
        <f>IFERROR(IF(LoanIsNotPaid*LoanIsGood,EndingBalance,0), 0)</f>
        <v>618516.8887362103</v>
      </c>
      <c r="K136" s="173"/>
    </row>
    <row r="137" spans="1:11" ht="20.25" customHeight="1" x14ac:dyDescent="0.15">
      <c r="A137" s="173"/>
      <c r="B137" s="199">
        <f>IFERROR(IF(LoanIsNotPaid*LoanIsGood,PaymentNumber,""), "")</f>
        <v>121</v>
      </c>
      <c r="C137" s="200">
        <f>IFERROR(IF(LoanIsNotPaid*LoanIsGood,PaymentDate,LoanStartDate), LoanStartDate)</f>
        <v>49341</v>
      </c>
      <c r="D137" s="201">
        <f>IFERROR(IF(LoanIsNotPaid*LoanIsGood,LoanValue,""), "")</f>
        <v>618516.8887362103</v>
      </c>
      <c r="E137" s="201">
        <f>IFERROR(IF(LoanIsNotPaid*LoanIsGood,MonthlyPayment,0), 0)</f>
        <v>5691.1875192575681</v>
      </c>
      <c r="F137" s="201">
        <f>IFERROR(IF(LoanIsNotPaid*LoanIsGood,Principal,0), 0)</f>
        <v>4660.3260380305119</v>
      </c>
      <c r="G137" s="201">
        <f>SUM($F$17:F137)</f>
        <v>511143.43730179698</v>
      </c>
      <c r="H137" s="201">
        <f>IFERROR(IF(LoanIsNotPaid*LoanIsGood,InterestAmt,0), 0)</f>
        <v>1030.8614812270559</v>
      </c>
      <c r="I137" s="201">
        <f>SUM($H$17:H137)</f>
        <v>177490.25252836867</v>
      </c>
      <c r="J137" s="201">
        <f>IFERROR(IF(LoanIsNotPaid*LoanIsGood,EndingBalance,0), 0)</f>
        <v>613856.56269817997</v>
      </c>
      <c r="K137" s="173"/>
    </row>
    <row r="138" spans="1:11" ht="15" customHeight="1" x14ac:dyDescent="0.15">
      <c r="A138" s="173"/>
      <c r="B138" s="199">
        <f>IFERROR(IF(LoanIsNotPaid*LoanIsGood,PaymentNumber,""), "")</f>
        <v>122</v>
      </c>
      <c r="C138" s="200">
        <f>IFERROR(IF(LoanIsNotPaid*LoanIsGood,PaymentDate,LoanStartDate), LoanStartDate)</f>
        <v>49369</v>
      </c>
      <c r="D138" s="201">
        <f>IFERROR(IF(LoanIsNotPaid*LoanIsGood,LoanValue,""), "")</f>
        <v>613856.56269817997</v>
      </c>
      <c r="E138" s="201">
        <f>IFERROR(IF(LoanIsNotPaid*LoanIsGood,MonthlyPayment,0), 0)</f>
        <v>5691.1875192575681</v>
      </c>
      <c r="F138" s="201">
        <f>IFERROR(IF(LoanIsNotPaid*LoanIsGood,Principal,0), 0)</f>
        <v>4668.0932480938973</v>
      </c>
      <c r="G138" s="201">
        <f>SUM($F$17:F138)</f>
        <v>515811.53054989089</v>
      </c>
      <c r="H138" s="201">
        <f>IFERROR(IF(LoanIsNotPaid*LoanIsGood,InterestAmt,0), 0)</f>
        <v>1023.0942711636718</v>
      </c>
      <c r="I138" s="201">
        <f>SUM($H$17:H138)</f>
        <v>178513.34679953233</v>
      </c>
      <c r="J138" s="201">
        <f>IFERROR(IF(LoanIsNotPaid*LoanIsGood,EndingBalance,0), 0)</f>
        <v>609188.46945008554</v>
      </c>
    </row>
    <row r="139" spans="1:11" ht="15" customHeight="1" x14ac:dyDescent="0.15">
      <c r="A139" s="173"/>
      <c r="B139" s="199">
        <f>IFERROR(IF(LoanIsNotPaid*LoanIsGood,PaymentNumber,""), "")</f>
        <v>123</v>
      </c>
      <c r="C139" s="200">
        <f>IFERROR(IF(LoanIsNotPaid*LoanIsGood,PaymentDate,LoanStartDate), LoanStartDate)</f>
        <v>49400</v>
      </c>
      <c r="D139" s="201">
        <f>IFERROR(IF(LoanIsNotPaid*LoanIsGood,LoanValue,""), "")</f>
        <v>609188.46945008554</v>
      </c>
      <c r="E139" s="201">
        <f>IFERROR(IF(LoanIsNotPaid*LoanIsGood,MonthlyPayment,0), 0)</f>
        <v>5691.1875192575681</v>
      </c>
      <c r="F139" s="201">
        <f>IFERROR(IF(LoanIsNotPaid*LoanIsGood,Principal,0), 0)</f>
        <v>4675.8734035073858</v>
      </c>
      <c r="G139" s="201">
        <f>SUM($F$17:F139)</f>
        <v>520487.40395339829</v>
      </c>
      <c r="H139" s="201">
        <f>IFERROR(IF(LoanIsNotPaid*LoanIsGood,InterestAmt,0), 0)</f>
        <v>1015.3141157501821</v>
      </c>
      <c r="I139" s="201">
        <f>SUM($H$17:H139)</f>
        <v>179528.66091528253</v>
      </c>
      <c r="J139" s="201">
        <f>IFERROR(IF(LoanIsNotPaid*LoanIsGood,EndingBalance,0), 0)</f>
        <v>604512.59604657791</v>
      </c>
    </row>
    <row r="140" spans="1:11" ht="15" customHeight="1" x14ac:dyDescent="0.15">
      <c r="A140" s="173"/>
      <c r="B140" s="199">
        <f>IFERROR(IF(LoanIsNotPaid*LoanIsGood,PaymentNumber,""), "")</f>
        <v>124</v>
      </c>
      <c r="C140" s="200">
        <f>IFERROR(IF(LoanIsNotPaid*LoanIsGood,PaymentDate,LoanStartDate), LoanStartDate)</f>
        <v>49430</v>
      </c>
      <c r="D140" s="201">
        <f>IFERROR(IF(LoanIsNotPaid*LoanIsGood,LoanValue,""), "")</f>
        <v>604512.59604657791</v>
      </c>
      <c r="E140" s="201">
        <f>IFERROR(IF(LoanIsNotPaid*LoanIsGood,MonthlyPayment,0), 0)</f>
        <v>5691.1875192575681</v>
      </c>
      <c r="F140" s="201">
        <f>IFERROR(IF(LoanIsNotPaid*LoanIsGood,Principal,0), 0)</f>
        <v>4683.6665258465646</v>
      </c>
      <c r="G140" s="201">
        <f>SUM($F$17:F140)</f>
        <v>525171.07047924481</v>
      </c>
      <c r="H140" s="201">
        <f>IFERROR(IF(LoanIsNotPaid*LoanIsGood,InterestAmt,0), 0)</f>
        <v>1007.5209934110032</v>
      </c>
      <c r="I140" s="201">
        <f>SUM($H$17:H140)</f>
        <v>180536.18190869354</v>
      </c>
      <c r="J140" s="201">
        <f>IFERROR(IF(LoanIsNotPaid*LoanIsGood,EndingBalance,0), 0)</f>
        <v>599828.92952073179</v>
      </c>
    </row>
    <row r="141" spans="1:11" ht="15" customHeight="1" x14ac:dyDescent="0.15">
      <c r="A141" s="173"/>
      <c r="B141" s="199">
        <f>IFERROR(IF(LoanIsNotPaid*LoanIsGood,PaymentNumber,""), "")</f>
        <v>125</v>
      </c>
      <c r="C141" s="200">
        <f>IFERROR(IF(LoanIsNotPaid*LoanIsGood,PaymentDate,LoanStartDate), LoanStartDate)</f>
        <v>49461</v>
      </c>
      <c r="D141" s="201">
        <f>IFERROR(IF(LoanIsNotPaid*LoanIsGood,LoanValue,""), "")</f>
        <v>599828.92952073179</v>
      </c>
      <c r="E141" s="201">
        <f>IFERROR(IF(LoanIsNotPaid*LoanIsGood,MonthlyPayment,0), 0)</f>
        <v>5691.1875192575681</v>
      </c>
      <c r="F141" s="201">
        <f>IFERROR(IF(LoanIsNotPaid*LoanIsGood,Principal,0), 0)</f>
        <v>4691.4726367229759</v>
      </c>
      <c r="G141" s="201">
        <f>SUM($F$17:F141)</f>
        <v>529862.54311596777</v>
      </c>
      <c r="H141" s="201">
        <f>IFERROR(IF(LoanIsNotPaid*LoanIsGood,InterestAmt,0), 0)</f>
        <v>999.71488253459199</v>
      </c>
      <c r="I141" s="201">
        <f>SUM($H$17:H141)</f>
        <v>181535.89679122812</v>
      </c>
      <c r="J141" s="201">
        <f>IFERROR(IF(LoanIsNotPaid*LoanIsGood,EndingBalance,0), 0)</f>
        <v>595137.4568840079</v>
      </c>
    </row>
    <row r="142" spans="1:11" ht="15" customHeight="1" x14ac:dyDescent="0.15">
      <c r="A142" s="173"/>
      <c r="B142" s="199">
        <f>IFERROR(IF(LoanIsNotPaid*LoanIsGood,PaymentNumber,""), "")</f>
        <v>126</v>
      </c>
      <c r="C142" s="200">
        <f>IFERROR(IF(LoanIsNotPaid*LoanIsGood,PaymentDate,LoanStartDate), LoanStartDate)</f>
        <v>49491</v>
      </c>
      <c r="D142" s="201">
        <f>IFERROR(IF(LoanIsNotPaid*LoanIsGood,LoanValue,""), "")</f>
        <v>595137.4568840079</v>
      </c>
      <c r="E142" s="201">
        <f>IFERROR(IF(LoanIsNotPaid*LoanIsGood,MonthlyPayment,0), 0)</f>
        <v>5691.1875192575681</v>
      </c>
      <c r="F142" s="201">
        <f>IFERROR(IF(LoanIsNotPaid*LoanIsGood,Principal,0), 0)</f>
        <v>4699.2917577841808</v>
      </c>
      <c r="G142" s="201">
        <f>SUM($F$17:F142)</f>
        <v>534561.83487375197</v>
      </c>
      <c r="H142" s="201">
        <f>IFERROR(IF(LoanIsNotPaid*LoanIsGood,InterestAmt,0), 0)</f>
        <v>991.89576147338687</v>
      </c>
      <c r="I142" s="201">
        <f>SUM($H$17:H142)</f>
        <v>182527.79255270152</v>
      </c>
      <c r="J142" s="201">
        <f>IFERROR(IF(LoanIsNotPaid*LoanIsGood,EndingBalance,0), 0)</f>
        <v>590438.16512622405</v>
      </c>
    </row>
    <row r="143" spans="1:11" ht="15" customHeight="1" x14ac:dyDescent="0.15">
      <c r="A143" s="173"/>
      <c r="B143" s="199">
        <f>IFERROR(IF(LoanIsNotPaid*LoanIsGood,PaymentNumber,""), "")</f>
        <v>127</v>
      </c>
      <c r="C143" s="200">
        <f>IFERROR(IF(LoanIsNotPaid*LoanIsGood,PaymentDate,LoanStartDate), LoanStartDate)</f>
        <v>49522</v>
      </c>
      <c r="D143" s="201">
        <f>IFERROR(IF(LoanIsNotPaid*LoanIsGood,LoanValue,""), "")</f>
        <v>590438.16512622405</v>
      </c>
      <c r="E143" s="201">
        <f>IFERROR(IF(LoanIsNotPaid*LoanIsGood,MonthlyPayment,0), 0)</f>
        <v>5691.1875192575681</v>
      </c>
      <c r="F143" s="201">
        <f>IFERROR(IF(LoanIsNotPaid*LoanIsGood,Principal,0), 0)</f>
        <v>4707.1239107138217</v>
      </c>
      <c r="G143" s="201">
        <f>SUM($F$17:F143)</f>
        <v>539268.95878446579</v>
      </c>
      <c r="H143" s="201">
        <f>IFERROR(IF(LoanIsNotPaid*LoanIsGood,InterestAmt,0), 0)</f>
        <v>984.0636085437468</v>
      </c>
      <c r="I143" s="201">
        <f>SUM($H$17:H143)</f>
        <v>183511.85616124526</v>
      </c>
      <c r="J143" s="201">
        <f>IFERROR(IF(LoanIsNotPaid*LoanIsGood,EndingBalance,0), 0)</f>
        <v>585731.04121550918</v>
      </c>
    </row>
    <row r="144" spans="1:11" ht="15" customHeight="1" x14ac:dyDescent="0.15">
      <c r="A144" s="173"/>
      <c r="B144" s="199">
        <f>IFERROR(IF(LoanIsNotPaid*LoanIsGood,PaymentNumber,""), "")</f>
        <v>128</v>
      </c>
      <c r="C144" s="200">
        <f>IFERROR(IF(LoanIsNotPaid*LoanIsGood,PaymentDate,LoanStartDate), LoanStartDate)</f>
        <v>49553</v>
      </c>
      <c r="D144" s="201">
        <f>IFERROR(IF(LoanIsNotPaid*LoanIsGood,LoanValue,""), "")</f>
        <v>585731.04121550918</v>
      </c>
      <c r="E144" s="201">
        <f>IFERROR(IF(LoanIsNotPaid*LoanIsGood,MonthlyPayment,0), 0)</f>
        <v>5691.1875192575681</v>
      </c>
      <c r="F144" s="201">
        <f>IFERROR(IF(LoanIsNotPaid*LoanIsGood,Principal,0), 0)</f>
        <v>4714.969117231677</v>
      </c>
      <c r="G144" s="201">
        <f>SUM($F$17:F144)</f>
        <v>543983.92790169746</v>
      </c>
      <c r="H144" s="201">
        <f>IFERROR(IF(LoanIsNotPaid*LoanIsGood,InterestAmt,0), 0)</f>
        <v>976.21840202589044</v>
      </c>
      <c r="I144" s="201">
        <f>SUM($H$17:H144)</f>
        <v>184488.07456327116</v>
      </c>
      <c r="J144" s="201">
        <f>IFERROR(IF(LoanIsNotPaid*LoanIsGood,EndingBalance,0), 0)</f>
        <v>581016.07209827751</v>
      </c>
    </row>
    <row r="145" spans="1:10" ht="15" customHeight="1" x14ac:dyDescent="0.15">
      <c r="A145" s="173"/>
      <c r="B145" s="199">
        <f>IFERROR(IF(LoanIsNotPaid*LoanIsGood,PaymentNumber,""), "")</f>
        <v>129</v>
      </c>
      <c r="C145" s="200">
        <f>IFERROR(IF(LoanIsNotPaid*LoanIsGood,PaymentDate,LoanStartDate), LoanStartDate)</f>
        <v>49583</v>
      </c>
      <c r="D145" s="201">
        <f>IFERROR(IF(LoanIsNotPaid*LoanIsGood,LoanValue,""), "")</f>
        <v>581016.07209827751</v>
      </c>
      <c r="E145" s="201">
        <f>IFERROR(IF(LoanIsNotPaid*LoanIsGood,MonthlyPayment,0), 0)</f>
        <v>5691.1875192575681</v>
      </c>
      <c r="F145" s="201">
        <f>IFERROR(IF(LoanIsNotPaid*LoanIsGood,Principal,0), 0)</f>
        <v>4722.8273990937305</v>
      </c>
      <c r="G145" s="201">
        <f>SUM($F$17:F145)</f>
        <v>548706.75530079124</v>
      </c>
      <c r="H145" s="201">
        <f>IFERROR(IF(LoanIsNotPaid*LoanIsGood,InterestAmt,0), 0)</f>
        <v>968.36012016383768</v>
      </c>
      <c r="I145" s="201">
        <f>SUM($H$17:H145)</f>
        <v>185456.43468343501</v>
      </c>
      <c r="J145" s="201">
        <f>IFERROR(IF(LoanIsNotPaid*LoanIsGood,EndingBalance,0), 0)</f>
        <v>576293.2446991835</v>
      </c>
    </row>
    <row r="146" spans="1:10" ht="15" customHeight="1" x14ac:dyDescent="0.15">
      <c r="A146" s="173"/>
      <c r="B146" s="199">
        <f>IFERROR(IF(LoanIsNotPaid*LoanIsGood,PaymentNumber,""), "")</f>
        <v>130</v>
      </c>
      <c r="C146" s="200">
        <f>IFERROR(IF(LoanIsNotPaid*LoanIsGood,PaymentDate,LoanStartDate), LoanStartDate)</f>
        <v>49614</v>
      </c>
      <c r="D146" s="201">
        <f>IFERROR(IF(LoanIsNotPaid*LoanIsGood,LoanValue,""), "")</f>
        <v>576293.2446991835</v>
      </c>
      <c r="E146" s="201">
        <f>IFERROR(IF(LoanIsNotPaid*LoanIsGood,MonthlyPayment,0), 0)</f>
        <v>5691.1875192575681</v>
      </c>
      <c r="F146" s="201">
        <f>IFERROR(IF(LoanIsNotPaid*LoanIsGood,Principal,0), 0)</f>
        <v>4730.69877809222</v>
      </c>
      <c r="G146" s="201">
        <f>SUM($F$17:F146)</f>
        <v>553437.4540788834</v>
      </c>
      <c r="H146" s="201">
        <f>IFERROR(IF(LoanIsNotPaid*LoanIsGood,InterestAmt,0), 0)</f>
        <v>960.48874116534796</v>
      </c>
      <c r="I146" s="201">
        <f>SUM($H$17:H146)</f>
        <v>186416.92342460036</v>
      </c>
      <c r="J146" s="201">
        <f>IFERROR(IF(LoanIsNotPaid*LoanIsGood,EndingBalance,0), 0)</f>
        <v>571562.54592109122</v>
      </c>
    </row>
    <row r="147" spans="1:10" ht="15" customHeight="1" x14ac:dyDescent="0.15">
      <c r="A147" s="173"/>
      <c r="B147" s="199">
        <f>IFERROR(IF(LoanIsNotPaid*LoanIsGood,PaymentNumber,""), "")</f>
        <v>131</v>
      </c>
      <c r="C147" s="200">
        <f>IFERROR(IF(LoanIsNotPaid*LoanIsGood,PaymentDate,LoanStartDate), LoanStartDate)</f>
        <v>49644</v>
      </c>
      <c r="D147" s="201">
        <f>IFERROR(IF(LoanIsNotPaid*LoanIsGood,LoanValue,""), "")</f>
        <v>571562.54592109122</v>
      </c>
      <c r="E147" s="201">
        <f>IFERROR(IF(LoanIsNotPaid*LoanIsGood,MonthlyPayment,0), 0)</f>
        <v>5691.1875192575681</v>
      </c>
      <c r="F147" s="201">
        <f>IFERROR(IF(LoanIsNotPaid*LoanIsGood,Principal,0), 0)</f>
        <v>4738.5832760557068</v>
      </c>
      <c r="G147" s="201">
        <f>SUM($F$17:F147)</f>
        <v>558176.03735493915</v>
      </c>
      <c r="H147" s="201">
        <f>IFERROR(IF(LoanIsNotPaid*LoanIsGood,InterestAmt,0), 0)</f>
        <v>952.6042432018611</v>
      </c>
      <c r="I147" s="201">
        <f>SUM($H$17:H147)</f>
        <v>187369.52766780223</v>
      </c>
      <c r="J147" s="201">
        <f>IFERROR(IF(LoanIsNotPaid*LoanIsGood,EndingBalance,0), 0)</f>
        <v>566823.96264503535</v>
      </c>
    </row>
    <row r="148" spans="1:10" ht="15" customHeight="1" x14ac:dyDescent="0.15">
      <c r="A148" s="173"/>
      <c r="B148" s="199">
        <f>IFERROR(IF(LoanIsNotPaid*LoanIsGood,PaymentNumber,""), "")</f>
        <v>132</v>
      </c>
      <c r="C148" s="200">
        <f>IFERROR(IF(LoanIsNotPaid*LoanIsGood,PaymentDate,LoanStartDate), LoanStartDate)</f>
        <v>49675</v>
      </c>
      <c r="D148" s="201">
        <f>IFERROR(IF(LoanIsNotPaid*LoanIsGood,LoanValue,""), "")</f>
        <v>566823.96264503535</v>
      </c>
      <c r="E148" s="201">
        <f>IFERROR(IF(LoanIsNotPaid*LoanIsGood,MonthlyPayment,0), 0)</f>
        <v>5691.1875192575681</v>
      </c>
      <c r="F148" s="201">
        <f>IFERROR(IF(LoanIsNotPaid*LoanIsGood,Principal,0), 0)</f>
        <v>4746.4809148491331</v>
      </c>
      <c r="G148" s="201">
        <f>SUM($F$17:F148)</f>
        <v>562922.51826978824</v>
      </c>
      <c r="H148" s="201">
        <f>IFERROR(IF(LoanIsNotPaid*LoanIsGood,InterestAmt,0), 0)</f>
        <v>944.70660440843483</v>
      </c>
      <c r="I148" s="201">
        <f>SUM($H$17:H148)</f>
        <v>188314.23427221066</v>
      </c>
      <c r="J148" s="201">
        <f>IFERROR(IF(LoanIsNotPaid*LoanIsGood,EndingBalance,0), 0)</f>
        <v>562077.48173018557</v>
      </c>
    </row>
    <row r="149" spans="1:10" ht="15" customHeight="1" x14ac:dyDescent="0.15">
      <c r="A149" s="173"/>
      <c r="B149" s="199">
        <f>IFERROR(IF(LoanIsNotPaid*LoanIsGood,PaymentNumber,""), "")</f>
        <v>133</v>
      </c>
      <c r="C149" s="200">
        <f>IFERROR(IF(LoanIsNotPaid*LoanIsGood,PaymentDate,LoanStartDate), LoanStartDate)</f>
        <v>49706</v>
      </c>
      <c r="D149" s="201">
        <f>IFERROR(IF(LoanIsNotPaid*LoanIsGood,LoanValue,""), "")</f>
        <v>562077.48173018557</v>
      </c>
      <c r="E149" s="201">
        <f>IFERROR(IF(LoanIsNotPaid*LoanIsGood,MonthlyPayment,0), 0)</f>
        <v>5691.1875192575681</v>
      </c>
      <c r="F149" s="201">
        <f>IFERROR(IF(LoanIsNotPaid*LoanIsGood,Principal,0), 0)</f>
        <v>4754.3917163738815</v>
      </c>
      <c r="G149" s="201">
        <f>SUM($F$17:F149)</f>
        <v>567676.90998616209</v>
      </c>
      <c r="H149" s="201">
        <f>IFERROR(IF(LoanIsNotPaid*LoanIsGood,InterestAmt,0), 0)</f>
        <v>936.79580288368629</v>
      </c>
      <c r="I149" s="201">
        <f>SUM($H$17:H149)</f>
        <v>189251.03007509434</v>
      </c>
      <c r="J149" s="201">
        <f>IFERROR(IF(LoanIsNotPaid*LoanIsGood,EndingBalance,0), 0)</f>
        <v>557323.09001381195</v>
      </c>
    </row>
    <row r="150" spans="1:10" ht="15" customHeight="1" x14ac:dyDescent="0.15">
      <c r="A150" s="173"/>
      <c r="B150" s="199">
        <f>IFERROR(IF(LoanIsNotPaid*LoanIsGood,PaymentNumber,""), "")</f>
        <v>134</v>
      </c>
      <c r="C150" s="200">
        <f>IFERROR(IF(LoanIsNotPaid*LoanIsGood,PaymentDate,LoanStartDate), LoanStartDate)</f>
        <v>49735</v>
      </c>
      <c r="D150" s="201">
        <f>IFERROR(IF(LoanIsNotPaid*LoanIsGood,LoanValue,""), "")</f>
        <v>557323.09001381195</v>
      </c>
      <c r="E150" s="201">
        <f>IFERROR(IF(LoanIsNotPaid*LoanIsGood,MonthlyPayment,0), 0)</f>
        <v>5691.1875192575681</v>
      </c>
      <c r="F150" s="201">
        <f>IFERROR(IF(LoanIsNotPaid*LoanIsGood,Principal,0), 0)</f>
        <v>4762.3157025678383</v>
      </c>
      <c r="G150" s="201">
        <f>SUM($F$17:F150)</f>
        <v>572439.2256887299</v>
      </c>
      <c r="H150" s="201">
        <f>IFERROR(IF(LoanIsNotPaid*LoanIsGood,InterestAmt,0), 0)</f>
        <v>928.87181668972994</v>
      </c>
      <c r="I150" s="201">
        <f>SUM($H$17:H150)</f>
        <v>190179.90189178407</v>
      </c>
      <c r="J150" s="201">
        <f>IFERROR(IF(LoanIsNotPaid*LoanIsGood,EndingBalance,0), 0)</f>
        <v>552560.77431124402</v>
      </c>
    </row>
    <row r="151" spans="1:10" ht="15" customHeight="1" x14ac:dyDescent="0.15">
      <c r="A151" s="173"/>
      <c r="B151" s="199">
        <f>IFERROR(IF(LoanIsNotPaid*LoanIsGood,PaymentNumber,""), "")</f>
        <v>135</v>
      </c>
      <c r="C151" s="200">
        <f>IFERROR(IF(LoanIsNotPaid*LoanIsGood,PaymentDate,LoanStartDate), LoanStartDate)</f>
        <v>49766</v>
      </c>
      <c r="D151" s="201">
        <f>IFERROR(IF(LoanIsNotPaid*LoanIsGood,LoanValue,""), "")</f>
        <v>552560.77431124402</v>
      </c>
      <c r="E151" s="201">
        <f>IFERROR(IF(LoanIsNotPaid*LoanIsGood,MonthlyPayment,0), 0)</f>
        <v>5691.1875192575681</v>
      </c>
      <c r="F151" s="201">
        <f>IFERROR(IF(LoanIsNotPaid*LoanIsGood,Principal,0), 0)</f>
        <v>4770.2528954054515</v>
      </c>
      <c r="G151" s="201">
        <f>SUM($F$17:F151)</f>
        <v>577209.4785841353</v>
      </c>
      <c r="H151" s="201">
        <f>IFERROR(IF(LoanIsNotPaid*LoanIsGood,InterestAmt,0), 0)</f>
        <v>920.93462385211672</v>
      </c>
      <c r="I151" s="201">
        <f>SUM($H$17:H151)</f>
        <v>191100.83651563618</v>
      </c>
      <c r="J151" s="201">
        <f>IFERROR(IF(LoanIsNotPaid*LoanIsGood,EndingBalance,0), 0)</f>
        <v>547790.52141583827</v>
      </c>
    </row>
    <row r="152" spans="1:10" ht="15" customHeight="1" x14ac:dyDescent="0.15">
      <c r="A152" s="173"/>
      <c r="B152" s="199">
        <f>IFERROR(IF(LoanIsNotPaid*LoanIsGood,PaymentNumber,""), "")</f>
        <v>136</v>
      </c>
      <c r="C152" s="200">
        <f>IFERROR(IF(LoanIsNotPaid*LoanIsGood,PaymentDate,LoanStartDate), LoanStartDate)</f>
        <v>49796</v>
      </c>
      <c r="D152" s="201">
        <f>IFERROR(IF(LoanIsNotPaid*LoanIsGood,LoanValue,""), "")</f>
        <v>547790.52141583827</v>
      </c>
      <c r="E152" s="201">
        <f>IFERROR(IF(LoanIsNotPaid*LoanIsGood,MonthlyPayment,0), 0)</f>
        <v>5691.1875192575681</v>
      </c>
      <c r="F152" s="201">
        <f>IFERROR(IF(LoanIsNotPaid*LoanIsGood,Principal,0), 0)</f>
        <v>4778.2033168977932</v>
      </c>
      <c r="G152" s="201">
        <f>SUM($F$17:F152)</f>
        <v>581987.68190103304</v>
      </c>
      <c r="H152" s="201">
        <f>IFERROR(IF(LoanIsNotPaid*LoanIsGood,InterestAmt,0), 0)</f>
        <v>912.98420235977437</v>
      </c>
      <c r="I152" s="201">
        <f>SUM($H$17:H152)</f>
        <v>192013.82071799596</v>
      </c>
      <c r="J152" s="201">
        <f>IFERROR(IF(LoanIsNotPaid*LoanIsGood,EndingBalance,0), 0)</f>
        <v>543012.31809893972</v>
      </c>
    </row>
    <row r="153" spans="1:10" ht="15" customHeight="1" x14ac:dyDescent="0.15">
      <c r="A153" s="173"/>
      <c r="B153" s="199">
        <f>IFERROR(IF(LoanIsNotPaid*LoanIsGood,PaymentNumber,""), "")</f>
        <v>137</v>
      </c>
      <c r="C153" s="200">
        <f>IFERROR(IF(LoanIsNotPaid*LoanIsGood,PaymentDate,LoanStartDate), LoanStartDate)</f>
        <v>49827</v>
      </c>
      <c r="D153" s="201">
        <f>IFERROR(IF(LoanIsNotPaid*LoanIsGood,LoanValue,""), "")</f>
        <v>543012.31809893972</v>
      </c>
      <c r="E153" s="201">
        <f>IFERROR(IF(LoanIsNotPaid*LoanIsGood,MonthlyPayment,0), 0)</f>
        <v>5691.1875192575681</v>
      </c>
      <c r="F153" s="201">
        <f>IFERROR(IF(LoanIsNotPaid*LoanIsGood,Principal,0), 0)</f>
        <v>4786.1669890926241</v>
      </c>
      <c r="G153" s="201">
        <f>SUM($F$17:F153)</f>
        <v>586773.84889012564</v>
      </c>
      <c r="H153" s="201">
        <f>IFERROR(IF(LoanIsNotPaid*LoanIsGood,InterestAmt,0), 0)</f>
        <v>905.02053016494483</v>
      </c>
      <c r="I153" s="201">
        <f>SUM($H$17:H153)</f>
        <v>192918.8412481609</v>
      </c>
      <c r="J153" s="201">
        <f>IFERROR(IF(LoanIsNotPaid*LoanIsGood,EndingBalance,0), 0)</f>
        <v>538226.15110984747</v>
      </c>
    </row>
    <row r="154" spans="1:10" ht="15" customHeight="1" x14ac:dyDescent="0.15">
      <c r="A154" s="173"/>
      <c r="B154" s="199">
        <f>IFERROR(IF(LoanIsNotPaid*LoanIsGood,PaymentNumber,""), "")</f>
        <v>138</v>
      </c>
      <c r="C154" s="200">
        <f>IFERROR(IF(LoanIsNotPaid*LoanIsGood,PaymentDate,LoanStartDate), LoanStartDate)</f>
        <v>49857</v>
      </c>
      <c r="D154" s="201">
        <f>IFERROR(IF(LoanIsNotPaid*LoanIsGood,LoanValue,""), "")</f>
        <v>538226.15110984747</v>
      </c>
      <c r="E154" s="201">
        <f>IFERROR(IF(LoanIsNotPaid*LoanIsGood,MonthlyPayment,0), 0)</f>
        <v>5691.1875192575681</v>
      </c>
      <c r="F154" s="201">
        <f>IFERROR(IF(LoanIsNotPaid*LoanIsGood,Principal,0), 0)</f>
        <v>4794.1439340744446</v>
      </c>
      <c r="G154" s="201">
        <f>SUM($F$17:F154)</f>
        <v>591567.99282420008</v>
      </c>
      <c r="H154" s="201">
        <f>IFERROR(IF(LoanIsNotPaid*LoanIsGood,InterestAmt,0), 0)</f>
        <v>897.04358518312358</v>
      </c>
      <c r="I154" s="201">
        <f>SUM($H$17:H154)</f>
        <v>193815.88483334403</v>
      </c>
      <c r="J154" s="201">
        <f>IFERROR(IF(LoanIsNotPaid*LoanIsGood,EndingBalance,0), 0)</f>
        <v>533432.00717577257</v>
      </c>
    </row>
    <row r="155" spans="1:10" ht="15" customHeight="1" x14ac:dyDescent="0.15">
      <c r="A155" s="173"/>
      <c r="B155" s="199">
        <f>IFERROR(IF(LoanIsNotPaid*LoanIsGood,PaymentNumber,""), "")</f>
        <v>139</v>
      </c>
      <c r="C155" s="200">
        <f>IFERROR(IF(LoanIsNotPaid*LoanIsGood,PaymentDate,LoanStartDate), LoanStartDate)</f>
        <v>49888</v>
      </c>
      <c r="D155" s="201">
        <f>IFERROR(IF(LoanIsNotPaid*LoanIsGood,LoanValue,""), "")</f>
        <v>533432.00717577257</v>
      </c>
      <c r="E155" s="201">
        <f>IFERROR(IF(LoanIsNotPaid*LoanIsGood,MonthlyPayment,0), 0)</f>
        <v>5691.1875192575681</v>
      </c>
      <c r="F155" s="201">
        <f>IFERROR(IF(LoanIsNotPaid*LoanIsGood,Principal,0), 0)</f>
        <v>4802.1341739645686</v>
      </c>
      <c r="G155" s="201">
        <f>SUM($F$17:F155)</f>
        <v>596370.12699816469</v>
      </c>
      <c r="H155" s="201">
        <f>IFERROR(IF(LoanIsNotPaid*LoanIsGood,InterestAmt,0), 0)</f>
        <v>889.05334529299978</v>
      </c>
      <c r="I155" s="201">
        <f>SUM($H$17:H155)</f>
        <v>194704.93817863704</v>
      </c>
      <c r="J155" s="201">
        <f>IFERROR(IF(LoanIsNotPaid*LoanIsGood,EndingBalance,0), 0)</f>
        <v>528629.87300180749</v>
      </c>
    </row>
    <row r="156" spans="1:10" ht="15" customHeight="1" x14ac:dyDescent="0.15">
      <c r="A156" s="173"/>
      <c r="B156" s="199">
        <f>IFERROR(IF(LoanIsNotPaid*LoanIsGood,PaymentNumber,""), "")</f>
        <v>140</v>
      </c>
      <c r="C156" s="200">
        <f>IFERROR(IF(LoanIsNotPaid*LoanIsGood,PaymentDate,LoanStartDate), LoanStartDate)</f>
        <v>49919</v>
      </c>
      <c r="D156" s="201">
        <f>IFERROR(IF(LoanIsNotPaid*LoanIsGood,LoanValue,""), "")</f>
        <v>528629.87300180749</v>
      </c>
      <c r="E156" s="201">
        <f>IFERROR(IF(LoanIsNotPaid*LoanIsGood,MonthlyPayment,0), 0)</f>
        <v>5691.1875192575681</v>
      </c>
      <c r="F156" s="201">
        <f>IFERROR(IF(LoanIsNotPaid*LoanIsGood,Principal,0), 0)</f>
        <v>4810.1377309211766</v>
      </c>
      <c r="G156" s="201">
        <f>SUM($F$17:F156)</f>
        <v>601180.26472908584</v>
      </c>
      <c r="H156" s="201">
        <f>IFERROR(IF(LoanIsNotPaid*LoanIsGood,InterestAmt,0), 0)</f>
        <v>881.049788336392</v>
      </c>
      <c r="I156" s="201">
        <f>SUM($H$17:H156)</f>
        <v>195585.98796697342</v>
      </c>
      <c r="J156" s="201">
        <f>IFERROR(IF(LoanIsNotPaid*LoanIsGood,EndingBalance,0), 0)</f>
        <v>523819.73527088633</v>
      </c>
    </row>
    <row r="157" spans="1:10" ht="15" customHeight="1" x14ac:dyDescent="0.15">
      <c r="A157" s="173"/>
      <c r="B157" s="199">
        <f>IFERROR(IF(LoanIsNotPaid*LoanIsGood,PaymentNumber,""), "")</f>
        <v>141</v>
      </c>
      <c r="C157" s="200">
        <f>IFERROR(IF(LoanIsNotPaid*LoanIsGood,PaymentDate,LoanStartDate), LoanStartDate)</f>
        <v>49949</v>
      </c>
      <c r="D157" s="201">
        <f>IFERROR(IF(LoanIsNotPaid*LoanIsGood,LoanValue,""), "")</f>
        <v>523819.73527088633</v>
      </c>
      <c r="E157" s="201">
        <f>IFERROR(IF(LoanIsNotPaid*LoanIsGood,MonthlyPayment,0), 0)</f>
        <v>5691.1875192575681</v>
      </c>
      <c r="F157" s="201">
        <f>IFERROR(IF(LoanIsNotPaid*LoanIsGood,Principal,0), 0)</f>
        <v>4818.1546271393781</v>
      </c>
      <c r="G157" s="201">
        <f>SUM($F$17:F157)</f>
        <v>605998.41935622517</v>
      </c>
      <c r="H157" s="201">
        <f>IFERROR(IF(LoanIsNotPaid*LoanIsGood,InterestAmt,0), 0)</f>
        <v>873.03289211819003</v>
      </c>
      <c r="I157" s="201">
        <f>SUM($H$17:H157)</f>
        <v>196459.0208590916</v>
      </c>
      <c r="J157" s="201">
        <f>IFERROR(IF(LoanIsNotPaid*LoanIsGood,EndingBalance,0), 0)</f>
        <v>519001.58064374665</v>
      </c>
    </row>
    <row r="158" spans="1:10" ht="15" customHeight="1" x14ac:dyDescent="0.15">
      <c r="A158" s="173"/>
      <c r="B158" s="199">
        <f>IFERROR(IF(LoanIsNotPaid*LoanIsGood,PaymentNumber,""), "")</f>
        <v>142</v>
      </c>
      <c r="C158" s="200">
        <f>IFERROR(IF(LoanIsNotPaid*LoanIsGood,PaymentDate,LoanStartDate), LoanStartDate)</f>
        <v>49980</v>
      </c>
      <c r="D158" s="201">
        <f>IFERROR(IF(LoanIsNotPaid*LoanIsGood,LoanValue,""), "")</f>
        <v>519001.58064374665</v>
      </c>
      <c r="E158" s="201">
        <f>IFERROR(IF(LoanIsNotPaid*LoanIsGood,MonthlyPayment,0), 0)</f>
        <v>5691.1875192575681</v>
      </c>
      <c r="F158" s="201">
        <f>IFERROR(IF(LoanIsNotPaid*LoanIsGood,Principal,0), 0)</f>
        <v>4826.1848848512773</v>
      </c>
      <c r="G158" s="201">
        <f>SUM($F$17:F158)</f>
        <v>610824.60424107651</v>
      </c>
      <c r="H158" s="201">
        <f>IFERROR(IF(LoanIsNotPaid*LoanIsGood,InterestAmt,0), 0)</f>
        <v>865.00263440629089</v>
      </c>
      <c r="I158" s="201">
        <f>SUM($H$17:H158)</f>
        <v>197324.02349349789</v>
      </c>
      <c r="J158" s="201">
        <f>IFERROR(IF(LoanIsNotPaid*LoanIsGood,EndingBalance,0), 0)</f>
        <v>514175.39575889485</v>
      </c>
    </row>
    <row r="159" spans="1:10" ht="15" customHeight="1" x14ac:dyDescent="0.15">
      <c r="A159" s="173"/>
      <c r="B159" s="199">
        <f>IFERROR(IF(LoanIsNotPaid*LoanIsGood,PaymentNumber,""), "")</f>
        <v>143</v>
      </c>
      <c r="C159" s="200">
        <f>IFERROR(IF(LoanIsNotPaid*LoanIsGood,PaymentDate,LoanStartDate), LoanStartDate)</f>
        <v>50010</v>
      </c>
      <c r="D159" s="201">
        <f>IFERROR(IF(LoanIsNotPaid*LoanIsGood,LoanValue,""), "")</f>
        <v>514175.39575889485</v>
      </c>
      <c r="E159" s="201">
        <f>IFERROR(IF(LoanIsNotPaid*LoanIsGood,MonthlyPayment,0), 0)</f>
        <v>5691.1875192575681</v>
      </c>
      <c r="F159" s="201">
        <f>IFERROR(IF(LoanIsNotPaid*LoanIsGood,Principal,0), 0)</f>
        <v>4834.2285263260292</v>
      </c>
      <c r="G159" s="201">
        <f>SUM($F$17:F159)</f>
        <v>615658.83276740252</v>
      </c>
      <c r="H159" s="201">
        <f>IFERROR(IF(LoanIsNotPaid*LoanIsGood,InterestAmt,0), 0)</f>
        <v>856.95899293153889</v>
      </c>
      <c r="I159" s="201">
        <f>SUM($H$17:H159)</f>
        <v>198180.98248642942</v>
      </c>
      <c r="J159" s="201">
        <f>IFERROR(IF(LoanIsNotPaid*LoanIsGood,EndingBalance,0), 0)</f>
        <v>509341.16723256896</v>
      </c>
    </row>
    <row r="160" spans="1:10" ht="15" customHeight="1" x14ac:dyDescent="0.15">
      <c r="A160" s="173"/>
      <c r="B160" s="199">
        <f>IFERROR(IF(LoanIsNotPaid*LoanIsGood,PaymentNumber,""), "")</f>
        <v>144</v>
      </c>
      <c r="C160" s="200">
        <f>IFERROR(IF(LoanIsNotPaid*LoanIsGood,PaymentDate,LoanStartDate), LoanStartDate)</f>
        <v>50041</v>
      </c>
      <c r="D160" s="201">
        <f>IFERROR(IF(LoanIsNotPaid*LoanIsGood,LoanValue,""), "")</f>
        <v>509341.16723256896</v>
      </c>
      <c r="E160" s="201">
        <f>IFERROR(IF(LoanIsNotPaid*LoanIsGood,MonthlyPayment,0), 0)</f>
        <v>5691.1875192575681</v>
      </c>
      <c r="F160" s="201">
        <f>IFERROR(IF(LoanIsNotPaid*LoanIsGood,Principal,0), 0)</f>
        <v>4842.2855738699063</v>
      </c>
      <c r="G160" s="201">
        <f>SUM($F$17:F160)</f>
        <v>620501.11834127246</v>
      </c>
      <c r="H160" s="201">
        <f>IFERROR(IF(LoanIsNotPaid*LoanIsGood,InterestAmt,0), 0)</f>
        <v>848.90194538766218</v>
      </c>
      <c r="I160" s="201">
        <f>SUM($H$17:H160)</f>
        <v>199029.88443181707</v>
      </c>
      <c r="J160" s="201">
        <f>IFERROR(IF(LoanIsNotPaid*LoanIsGood,EndingBalance,0), 0)</f>
        <v>504498.88165869832</v>
      </c>
    </row>
    <row r="161" spans="1:10" ht="15" customHeight="1" x14ac:dyDescent="0.15">
      <c r="A161" s="173"/>
      <c r="B161" s="199">
        <f>IFERROR(IF(LoanIsNotPaid*LoanIsGood,PaymentNumber,""), "")</f>
        <v>145</v>
      </c>
      <c r="C161" s="200">
        <f>IFERROR(IF(LoanIsNotPaid*LoanIsGood,PaymentDate,LoanStartDate), LoanStartDate)</f>
        <v>50072</v>
      </c>
      <c r="D161" s="201">
        <f>IFERROR(IF(LoanIsNotPaid*LoanIsGood,LoanValue,""), "")</f>
        <v>504498.88165869832</v>
      </c>
      <c r="E161" s="201">
        <f>IFERROR(IF(LoanIsNotPaid*LoanIsGood,MonthlyPayment,0), 0)</f>
        <v>5691.1875192575681</v>
      </c>
      <c r="F161" s="201">
        <f>IFERROR(IF(LoanIsNotPaid*LoanIsGood,Principal,0), 0)</f>
        <v>4850.356049826356</v>
      </c>
      <c r="G161" s="201">
        <f>SUM($F$17:F161)</f>
        <v>625351.47439109883</v>
      </c>
      <c r="H161" s="201">
        <f>IFERROR(IF(LoanIsNotPaid*LoanIsGood,InterestAmt,0), 0)</f>
        <v>840.83146943121244</v>
      </c>
      <c r="I161" s="201">
        <f>SUM($H$17:H161)</f>
        <v>199870.71590124827</v>
      </c>
      <c r="J161" s="201">
        <f>IFERROR(IF(LoanIsNotPaid*LoanIsGood,EndingBalance,0), 0)</f>
        <v>499648.52560887218</v>
      </c>
    </row>
    <row r="162" spans="1:10" ht="15" customHeight="1" x14ac:dyDescent="0.15">
      <c r="A162" s="173"/>
      <c r="B162" s="199">
        <f>IFERROR(IF(LoanIsNotPaid*LoanIsGood,PaymentNumber,""), "")</f>
        <v>146</v>
      </c>
      <c r="C162" s="200">
        <f>IFERROR(IF(LoanIsNotPaid*LoanIsGood,PaymentDate,LoanStartDate), LoanStartDate)</f>
        <v>50100</v>
      </c>
      <c r="D162" s="201">
        <f>IFERROR(IF(LoanIsNotPaid*LoanIsGood,LoanValue,""), "")</f>
        <v>499648.52560887218</v>
      </c>
      <c r="E162" s="201">
        <f>IFERROR(IF(LoanIsNotPaid*LoanIsGood,MonthlyPayment,0), 0)</f>
        <v>5691.1875192575681</v>
      </c>
      <c r="F162" s="201">
        <f>IFERROR(IF(LoanIsNotPaid*LoanIsGood,Principal,0), 0)</f>
        <v>4858.4399765760663</v>
      </c>
      <c r="G162" s="201">
        <f>SUM($F$17:F162)</f>
        <v>630209.91436767485</v>
      </c>
      <c r="H162" s="201">
        <f>IFERROR(IF(LoanIsNotPaid*LoanIsGood,InterestAmt,0), 0)</f>
        <v>832.74754268150184</v>
      </c>
      <c r="I162" s="201">
        <f>SUM($H$17:H162)</f>
        <v>200703.46344392977</v>
      </c>
      <c r="J162" s="201">
        <f>IFERROR(IF(LoanIsNotPaid*LoanIsGood,EndingBalance,0), 0)</f>
        <v>494790.0856322957</v>
      </c>
    </row>
    <row r="163" spans="1:10" ht="15" customHeight="1" x14ac:dyDescent="0.15">
      <c r="A163" s="173"/>
      <c r="B163" s="199">
        <f>IFERROR(IF(LoanIsNotPaid*LoanIsGood,PaymentNumber,""), "")</f>
        <v>147</v>
      </c>
      <c r="C163" s="200">
        <f>IFERROR(IF(LoanIsNotPaid*LoanIsGood,PaymentDate,LoanStartDate), LoanStartDate)</f>
        <v>50131</v>
      </c>
      <c r="D163" s="201">
        <f>IFERROR(IF(LoanIsNotPaid*LoanIsGood,LoanValue,""), "")</f>
        <v>494790.0856322957</v>
      </c>
      <c r="E163" s="201">
        <f>IFERROR(IF(LoanIsNotPaid*LoanIsGood,MonthlyPayment,0), 0)</f>
        <v>5691.1875192575681</v>
      </c>
      <c r="F163" s="201">
        <f>IFERROR(IF(LoanIsNotPaid*LoanIsGood,Principal,0), 0)</f>
        <v>4866.5373765370259</v>
      </c>
      <c r="G163" s="201">
        <f>SUM($F$17:F163)</f>
        <v>635076.45174421184</v>
      </c>
      <c r="H163" s="201">
        <f>IFERROR(IF(LoanIsNotPaid*LoanIsGood,InterestAmt,0), 0)</f>
        <v>824.65014272054168</v>
      </c>
      <c r="I163" s="201">
        <f>SUM($H$17:H163)</f>
        <v>201528.11358665032</v>
      </c>
      <c r="J163" s="201">
        <f>IFERROR(IF(LoanIsNotPaid*LoanIsGood,EndingBalance,0), 0)</f>
        <v>489923.54825575836</v>
      </c>
    </row>
    <row r="164" spans="1:10" ht="15" customHeight="1" x14ac:dyDescent="0.15">
      <c r="A164" s="173"/>
      <c r="B164" s="199">
        <f>IFERROR(IF(LoanIsNotPaid*LoanIsGood,PaymentNumber,""), "")</f>
        <v>148</v>
      </c>
      <c r="C164" s="200">
        <f>IFERROR(IF(LoanIsNotPaid*LoanIsGood,PaymentDate,LoanStartDate), LoanStartDate)</f>
        <v>50161</v>
      </c>
      <c r="D164" s="201">
        <f>IFERROR(IF(LoanIsNotPaid*LoanIsGood,LoanValue,""), "")</f>
        <v>489923.54825575836</v>
      </c>
      <c r="E164" s="201">
        <f>IFERROR(IF(LoanIsNotPaid*LoanIsGood,MonthlyPayment,0), 0)</f>
        <v>5691.1875192575681</v>
      </c>
      <c r="F164" s="201">
        <f>IFERROR(IF(LoanIsNotPaid*LoanIsGood,Principal,0), 0)</f>
        <v>4874.648272164588</v>
      </c>
      <c r="G164" s="201">
        <f>SUM($F$17:F164)</f>
        <v>639951.10001637647</v>
      </c>
      <c r="H164" s="201">
        <f>IFERROR(IF(LoanIsNotPaid*LoanIsGood,InterestAmt,0), 0)</f>
        <v>816.53924709297985</v>
      </c>
      <c r="I164" s="201">
        <f>SUM($H$17:H164)</f>
        <v>202344.65283374328</v>
      </c>
      <c r="J164" s="201">
        <f>IFERROR(IF(LoanIsNotPaid*LoanIsGood,EndingBalance,0), 0)</f>
        <v>485048.89998359373</v>
      </c>
    </row>
    <row r="165" spans="1:10" ht="15" customHeight="1" x14ac:dyDescent="0.15">
      <c r="A165" s="173"/>
      <c r="B165" s="199">
        <f>IFERROR(IF(LoanIsNotPaid*LoanIsGood,PaymentNumber,""), "")</f>
        <v>149</v>
      </c>
      <c r="C165" s="200">
        <f>IFERROR(IF(LoanIsNotPaid*LoanIsGood,PaymentDate,LoanStartDate), LoanStartDate)</f>
        <v>50192</v>
      </c>
      <c r="D165" s="201">
        <f>IFERROR(IF(LoanIsNotPaid*LoanIsGood,LoanValue,""), "")</f>
        <v>485048.89998359373</v>
      </c>
      <c r="E165" s="201">
        <f>IFERROR(IF(LoanIsNotPaid*LoanIsGood,MonthlyPayment,0), 0)</f>
        <v>5691.1875192575681</v>
      </c>
      <c r="F165" s="201">
        <f>IFERROR(IF(LoanIsNotPaid*LoanIsGood,Principal,0), 0)</f>
        <v>4882.7726859515296</v>
      </c>
      <c r="G165" s="201">
        <f>SUM($F$17:F165)</f>
        <v>644833.87270232802</v>
      </c>
      <c r="H165" s="201">
        <f>IFERROR(IF(LoanIsNotPaid*LoanIsGood,InterestAmt,0), 0)</f>
        <v>808.41483330603899</v>
      </c>
      <c r="I165" s="201">
        <f>SUM($H$17:H165)</f>
        <v>203153.06766704933</v>
      </c>
      <c r="J165" s="201">
        <f>IFERROR(IF(LoanIsNotPaid*LoanIsGood,EndingBalance,0), 0)</f>
        <v>480166.12729764159</v>
      </c>
    </row>
    <row r="166" spans="1:10" ht="15" customHeight="1" x14ac:dyDescent="0.15">
      <c r="A166" s="173"/>
      <c r="B166" s="199">
        <f>IFERROR(IF(LoanIsNotPaid*LoanIsGood,PaymentNumber,""), "")</f>
        <v>150</v>
      </c>
      <c r="C166" s="200">
        <f>IFERROR(IF(LoanIsNotPaid*LoanIsGood,PaymentDate,LoanStartDate), LoanStartDate)</f>
        <v>50222</v>
      </c>
      <c r="D166" s="201">
        <f>IFERROR(IF(LoanIsNotPaid*LoanIsGood,LoanValue,""), "")</f>
        <v>480166.12729764159</v>
      </c>
      <c r="E166" s="201">
        <f>IFERROR(IF(LoanIsNotPaid*LoanIsGood,MonthlyPayment,0), 0)</f>
        <v>5691.1875192575681</v>
      </c>
      <c r="F166" s="201">
        <f>IFERROR(IF(LoanIsNotPaid*LoanIsGood,Principal,0), 0)</f>
        <v>4890.9106404281147</v>
      </c>
      <c r="G166" s="201">
        <f>SUM($F$17:F166)</f>
        <v>649724.7833427561</v>
      </c>
      <c r="H166" s="201">
        <f>IFERROR(IF(LoanIsNotPaid*LoanIsGood,InterestAmt,0), 0)</f>
        <v>800.27687882945304</v>
      </c>
      <c r="I166" s="201">
        <f>SUM($H$17:H166)</f>
        <v>203953.34454587879</v>
      </c>
      <c r="J166" s="201">
        <f>IFERROR(IF(LoanIsNotPaid*LoanIsGood,EndingBalance,0), 0)</f>
        <v>475275.21665721387</v>
      </c>
    </row>
    <row r="167" spans="1:10" ht="15" customHeight="1" x14ac:dyDescent="0.15">
      <c r="A167" s="173"/>
      <c r="B167" s="199">
        <f>IFERROR(IF(LoanIsNotPaid*LoanIsGood,PaymentNumber,""), "")</f>
        <v>151</v>
      </c>
      <c r="C167" s="200">
        <f>IFERROR(IF(LoanIsNotPaid*LoanIsGood,PaymentDate,LoanStartDate), LoanStartDate)</f>
        <v>50253</v>
      </c>
      <c r="D167" s="201">
        <f>IFERROR(IF(LoanIsNotPaid*LoanIsGood,LoanValue,""), "")</f>
        <v>475275.21665721387</v>
      </c>
      <c r="E167" s="201">
        <f>IFERROR(IF(LoanIsNotPaid*LoanIsGood,MonthlyPayment,0), 0)</f>
        <v>5691.1875192575681</v>
      </c>
      <c r="F167" s="201">
        <f>IFERROR(IF(LoanIsNotPaid*LoanIsGood,Principal,0), 0)</f>
        <v>4899.0621581621617</v>
      </c>
      <c r="G167" s="201">
        <f>SUM($F$17:F167)</f>
        <v>654623.84550091822</v>
      </c>
      <c r="H167" s="201">
        <f>IFERROR(IF(LoanIsNotPaid*LoanIsGood,InterestAmt,0), 0)</f>
        <v>792.12536109540622</v>
      </c>
      <c r="I167" s="201">
        <f>SUM($H$17:H167)</f>
        <v>204745.46990697421</v>
      </c>
      <c r="J167" s="201">
        <f>IFERROR(IF(LoanIsNotPaid*LoanIsGood,EndingBalance,0), 0)</f>
        <v>470376.15449905116</v>
      </c>
    </row>
    <row r="168" spans="1:10" ht="15" customHeight="1" x14ac:dyDescent="0.15">
      <c r="A168" s="173"/>
      <c r="B168" s="199">
        <f>IFERROR(IF(LoanIsNotPaid*LoanIsGood,PaymentNumber,""), "")</f>
        <v>152</v>
      </c>
      <c r="C168" s="200">
        <f>IFERROR(IF(LoanIsNotPaid*LoanIsGood,PaymentDate,LoanStartDate), LoanStartDate)</f>
        <v>50284</v>
      </c>
      <c r="D168" s="201">
        <f>IFERROR(IF(LoanIsNotPaid*LoanIsGood,LoanValue,""), "")</f>
        <v>470376.15449905116</v>
      </c>
      <c r="E168" s="201">
        <f>IFERROR(IF(LoanIsNotPaid*LoanIsGood,MonthlyPayment,0), 0)</f>
        <v>5691.1875192575681</v>
      </c>
      <c r="F168" s="201">
        <f>IFERROR(IF(LoanIsNotPaid*LoanIsGood,Principal,0), 0)</f>
        <v>4907.2272617590988</v>
      </c>
      <c r="G168" s="201">
        <f>SUM($F$17:F168)</f>
        <v>659531.07276267733</v>
      </c>
      <c r="H168" s="201">
        <f>IFERROR(IF(LoanIsNotPaid*LoanIsGood,InterestAmt,0), 0)</f>
        <v>783.96025749846922</v>
      </c>
      <c r="I168" s="201">
        <f>SUM($H$17:H168)</f>
        <v>205529.43016447267</v>
      </c>
      <c r="J168" s="201">
        <f>IFERROR(IF(LoanIsNotPaid*LoanIsGood,EndingBalance,0), 0)</f>
        <v>465468.92723729147</v>
      </c>
    </row>
    <row r="169" spans="1:10" ht="15" customHeight="1" x14ac:dyDescent="0.15">
      <c r="A169" s="173"/>
      <c r="B169" s="199">
        <f>IFERROR(IF(LoanIsNotPaid*LoanIsGood,PaymentNumber,""), "")</f>
        <v>153</v>
      </c>
      <c r="C169" s="200">
        <f>IFERROR(IF(LoanIsNotPaid*LoanIsGood,PaymentDate,LoanStartDate), LoanStartDate)</f>
        <v>50314</v>
      </c>
      <c r="D169" s="201">
        <f>IFERROR(IF(LoanIsNotPaid*LoanIsGood,LoanValue,""), "")</f>
        <v>465468.92723729147</v>
      </c>
      <c r="E169" s="201">
        <f>IFERROR(IF(LoanIsNotPaid*LoanIsGood,MonthlyPayment,0), 0)</f>
        <v>5691.1875192575681</v>
      </c>
      <c r="F169" s="201">
        <f>IFERROR(IF(LoanIsNotPaid*LoanIsGood,Principal,0), 0)</f>
        <v>4915.4059738620308</v>
      </c>
      <c r="G169" s="201">
        <f>SUM($F$17:F169)</f>
        <v>664446.47873653937</v>
      </c>
      <c r="H169" s="201">
        <f>IFERROR(IF(LoanIsNotPaid*LoanIsGood,InterestAmt,0), 0)</f>
        <v>775.78154539553725</v>
      </c>
      <c r="I169" s="201">
        <f>SUM($H$17:H169)</f>
        <v>206305.21170986819</v>
      </c>
      <c r="J169" s="201">
        <f>IFERROR(IF(LoanIsNotPaid*LoanIsGood,EndingBalance,0), 0)</f>
        <v>460553.52126342966</v>
      </c>
    </row>
    <row r="170" spans="1:10" ht="15" customHeight="1" x14ac:dyDescent="0.15">
      <c r="A170" s="173"/>
      <c r="B170" s="199">
        <f>IFERROR(IF(LoanIsNotPaid*LoanIsGood,PaymentNumber,""), "")</f>
        <v>154</v>
      </c>
      <c r="C170" s="200">
        <f>IFERROR(IF(LoanIsNotPaid*LoanIsGood,PaymentDate,LoanStartDate), LoanStartDate)</f>
        <v>50345</v>
      </c>
      <c r="D170" s="201">
        <f>IFERROR(IF(LoanIsNotPaid*LoanIsGood,LoanValue,""), "")</f>
        <v>460553.52126342966</v>
      </c>
      <c r="E170" s="201">
        <f>IFERROR(IF(LoanIsNotPaid*LoanIsGood,MonthlyPayment,0), 0)</f>
        <v>5691.1875192575681</v>
      </c>
      <c r="F170" s="201">
        <f>IFERROR(IF(LoanIsNotPaid*LoanIsGood,Principal,0), 0)</f>
        <v>4923.5983171518001</v>
      </c>
      <c r="G170" s="201">
        <f>SUM($F$17:F170)</f>
        <v>669370.07705369114</v>
      </c>
      <c r="H170" s="201">
        <f>IFERROR(IF(LoanIsNotPaid*LoanIsGood,InterestAmt,0), 0)</f>
        <v>767.5892021057673</v>
      </c>
      <c r="I170" s="201">
        <f>SUM($H$17:H170)</f>
        <v>207072.80091197396</v>
      </c>
      <c r="J170" s="201">
        <f>IFERROR(IF(LoanIsNotPaid*LoanIsGood,EndingBalance,0), 0)</f>
        <v>455629.92294627742</v>
      </c>
    </row>
    <row r="171" spans="1:10" ht="15" customHeight="1" x14ac:dyDescent="0.15">
      <c r="A171" s="173"/>
      <c r="B171" s="199">
        <f>IFERROR(IF(LoanIsNotPaid*LoanIsGood,PaymentNumber,""), "")</f>
        <v>155</v>
      </c>
      <c r="C171" s="200">
        <f>IFERROR(IF(LoanIsNotPaid*LoanIsGood,PaymentDate,LoanStartDate), LoanStartDate)</f>
        <v>50375</v>
      </c>
      <c r="D171" s="201">
        <f>IFERROR(IF(LoanIsNotPaid*LoanIsGood,LoanValue,""), "")</f>
        <v>455629.92294627742</v>
      </c>
      <c r="E171" s="201">
        <f>IFERROR(IF(LoanIsNotPaid*LoanIsGood,MonthlyPayment,0), 0)</f>
        <v>5691.1875192575681</v>
      </c>
      <c r="F171" s="201">
        <f>IFERROR(IF(LoanIsNotPaid*LoanIsGood,Principal,0), 0)</f>
        <v>4931.8043143470532</v>
      </c>
      <c r="G171" s="201">
        <f>SUM($F$17:F171)</f>
        <v>674301.88136803824</v>
      </c>
      <c r="H171" s="201">
        <f>IFERROR(IF(LoanIsNotPaid*LoanIsGood,InterestAmt,0), 0)</f>
        <v>759.38320491051434</v>
      </c>
      <c r="I171" s="201">
        <f>SUM($H$17:H171)</f>
        <v>207832.18411688448</v>
      </c>
      <c r="J171" s="201">
        <f>IFERROR(IF(LoanIsNotPaid*LoanIsGood,EndingBalance,0), 0)</f>
        <v>450698.11863192986</v>
      </c>
    </row>
    <row r="172" spans="1:10" ht="15" customHeight="1" x14ac:dyDescent="0.15">
      <c r="A172" s="173"/>
      <c r="B172" s="199">
        <f>IFERROR(IF(LoanIsNotPaid*LoanIsGood,PaymentNumber,""), "")</f>
        <v>156</v>
      </c>
      <c r="C172" s="200">
        <f>IFERROR(IF(LoanIsNotPaid*LoanIsGood,PaymentDate,LoanStartDate), LoanStartDate)</f>
        <v>50406</v>
      </c>
      <c r="D172" s="201">
        <f>IFERROR(IF(LoanIsNotPaid*LoanIsGood,LoanValue,""), "")</f>
        <v>450698.11863192986</v>
      </c>
      <c r="E172" s="201">
        <f>IFERROR(IF(LoanIsNotPaid*LoanIsGood,MonthlyPayment,0), 0)</f>
        <v>5691.1875192575681</v>
      </c>
      <c r="F172" s="201">
        <f>IFERROR(IF(LoanIsNotPaid*LoanIsGood,Principal,0), 0)</f>
        <v>4940.0239882042988</v>
      </c>
      <c r="G172" s="201">
        <f>SUM($F$17:F172)</f>
        <v>679241.90535624255</v>
      </c>
      <c r="H172" s="201">
        <f>IFERROR(IF(LoanIsNotPaid*LoanIsGood,InterestAmt,0), 0)</f>
        <v>751.16353105326937</v>
      </c>
      <c r="I172" s="201">
        <f>SUM($H$17:H172)</f>
        <v>208583.34764793774</v>
      </c>
      <c r="J172" s="201">
        <f>IFERROR(IF(LoanIsNotPaid*LoanIsGood,EndingBalance,0), 0)</f>
        <v>445758.09464372578</v>
      </c>
    </row>
    <row r="173" spans="1:10" ht="15" customHeight="1" x14ac:dyDescent="0.15">
      <c r="A173" s="173"/>
      <c r="B173" s="199">
        <f>IFERROR(IF(LoanIsNotPaid*LoanIsGood,PaymentNumber,""), "")</f>
        <v>157</v>
      </c>
      <c r="C173" s="200">
        <f>IFERROR(IF(LoanIsNotPaid*LoanIsGood,PaymentDate,LoanStartDate), LoanStartDate)</f>
        <v>50437</v>
      </c>
      <c r="D173" s="201">
        <f>IFERROR(IF(LoanIsNotPaid*LoanIsGood,LoanValue,""), "")</f>
        <v>445758.09464372578</v>
      </c>
      <c r="E173" s="201">
        <f>IFERROR(IF(LoanIsNotPaid*LoanIsGood,MonthlyPayment,0), 0)</f>
        <v>5691.1875192575681</v>
      </c>
      <c r="F173" s="201">
        <f>IFERROR(IF(LoanIsNotPaid*LoanIsGood,Principal,0), 0)</f>
        <v>4948.2573615179726</v>
      </c>
      <c r="G173" s="201">
        <f>SUM($F$17:F173)</f>
        <v>684190.16271776054</v>
      </c>
      <c r="H173" s="201">
        <f>IFERROR(IF(LoanIsNotPaid*LoanIsGood,InterestAmt,0), 0)</f>
        <v>742.93015773959553</v>
      </c>
      <c r="I173" s="201">
        <f>SUM($H$17:H173)</f>
        <v>209326.27780567732</v>
      </c>
      <c r="J173" s="201">
        <f>IFERROR(IF(LoanIsNotPaid*LoanIsGood,EndingBalance,0), 0)</f>
        <v>440809.8372822071</v>
      </c>
    </row>
    <row r="174" spans="1:10" ht="15" customHeight="1" x14ac:dyDescent="0.15">
      <c r="A174" s="173"/>
      <c r="B174" s="199">
        <f>IFERROR(IF(LoanIsNotPaid*LoanIsGood,PaymentNumber,""), "")</f>
        <v>158</v>
      </c>
      <c r="C174" s="200">
        <f>IFERROR(IF(LoanIsNotPaid*LoanIsGood,PaymentDate,LoanStartDate), LoanStartDate)</f>
        <v>50465</v>
      </c>
      <c r="D174" s="201">
        <f>IFERROR(IF(LoanIsNotPaid*LoanIsGood,LoanValue,""), "")</f>
        <v>440809.8372822071</v>
      </c>
      <c r="E174" s="201">
        <f>IFERROR(IF(LoanIsNotPaid*LoanIsGood,MonthlyPayment,0), 0)</f>
        <v>5691.1875192575681</v>
      </c>
      <c r="F174" s="201">
        <f>IFERROR(IF(LoanIsNotPaid*LoanIsGood,Principal,0), 0)</f>
        <v>4956.5044571205026</v>
      </c>
      <c r="G174" s="201">
        <f>SUM($F$17:F174)</f>
        <v>689146.66717488109</v>
      </c>
      <c r="H174" s="201">
        <f>IFERROR(IF(LoanIsNotPaid*LoanIsGood,InterestAmt,0), 0)</f>
        <v>734.68306213706558</v>
      </c>
      <c r="I174" s="201">
        <f>SUM($H$17:H174)</f>
        <v>210060.9608678144</v>
      </c>
      <c r="J174" s="201">
        <f>IFERROR(IF(LoanIsNotPaid*LoanIsGood,EndingBalance,0), 0)</f>
        <v>435853.33282508689</v>
      </c>
    </row>
    <row r="175" spans="1:10" ht="15" customHeight="1" x14ac:dyDescent="0.15">
      <c r="A175" s="173"/>
      <c r="B175" s="199">
        <f>IFERROR(IF(LoanIsNotPaid*LoanIsGood,PaymentNumber,""), "")</f>
        <v>159</v>
      </c>
      <c r="C175" s="200">
        <f>IFERROR(IF(LoanIsNotPaid*LoanIsGood,PaymentDate,LoanStartDate), LoanStartDate)</f>
        <v>50496</v>
      </c>
      <c r="D175" s="201">
        <f>IFERROR(IF(LoanIsNotPaid*LoanIsGood,LoanValue,""), "")</f>
        <v>435853.33282508689</v>
      </c>
      <c r="E175" s="201">
        <f>IFERROR(IF(LoanIsNotPaid*LoanIsGood,MonthlyPayment,0), 0)</f>
        <v>5691.1875192575681</v>
      </c>
      <c r="F175" s="201">
        <f>IFERROR(IF(LoanIsNotPaid*LoanIsGood,Principal,0), 0)</f>
        <v>4964.7652978823699</v>
      </c>
      <c r="G175" s="201">
        <f>SUM($F$17:F175)</f>
        <v>694111.43247276347</v>
      </c>
      <c r="H175" s="201">
        <f>IFERROR(IF(LoanIsNotPaid*LoanIsGood,InterestAmt,0), 0)</f>
        <v>726.42222137519798</v>
      </c>
      <c r="I175" s="201">
        <f>SUM($H$17:H175)</f>
        <v>210787.38308918959</v>
      </c>
      <c r="J175" s="201">
        <f>IFERROR(IF(LoanIsNotPaid*LoanIsGood,EndingBalance,0), 0)</f>
        <v>430888.56752720382</v>
      </c>
    </row>
    <row r="176" spans="1:10" ht="15" customHeight="1" x14ac:dyDescent="0.15">
      <c r="A176" s="173"/>
      <c r="B176" s="199">
        <f>IFERROR(IF(LoanIsNotPaid*LoanIsGood,PaymentNumber,""), "")</f>
        <v>160</v>
      </c>
      <c r="C176" s="200">
        <f>IFERROR(IF(LoanIsNotPaid*LoanIsGood,PaymentDate,LoanStartDate), LoanStartDate)</f>
        <v>50526</v>
      </c>
      <c r="D176" s="201">
        <f>IFERROR(IF(LoanIsNotPaid*LoanIsGood,LoanValue,""), "")</f>
        <v>430888.56752720382</v>
      </c>
      <c r="E176" s="201">
        <f>IFERROR(IF(LoanIsNotPaid*LoanIsGood,MonthlyPayment,0), 0)</f>
        <v>5691.1875192575681</v>
      </c>
      <c r="F176" s="201">
        <f>IFERROR(IF(LoanIsNotPaid*LoanIsGood,Principal,0), 0)</f>
        <v>4973.0399067121743</v>
      </c>
      <c r="G176" s="201">
        <f>SUM($F$17:F176)</f>
        <v>699084.4723794756</v>
      </c>
      <c r="H176" s="201">
        <f>IFERROR(IF(LoanIsNotPaid*LoanIsGood,InterestAmt,0), 0)</f>
        <v>718.14761254539394</v>
      </c>
      <c r="I176" s="201">
        <f>SUM($H$17:H176)</f>
        <v>211505.530701735</v>
      </c>
      <c r="J176" s="201">
        <f>IFERROR(IF(LoanIsNotPaid*LoanIsGood,EndingBalance,0), 0)</f>
        <v>425915.52762049146</v>
      </c>
    </row>
    <row r="177" spans="1:10" ht="15" customHeight="1" x14ac:dyDescent="0.15">
      <c r="A177" s="173"/>
      <c r="B177" s="199">
        <f>IFERROR(IF(LoanIsNotPaid*LoanIsGood,PaymentNumber,""), "")</f>
        <v>161</v>
      </c>
      <c r="C177" s="200">
        <f>IFERROR(IF(LoanIsNotPaid*LoanIsGood,PaymentDate,LoanStartDate), LoanStartDate)</f>
        <v>50557</v>
      </c>
      <c r="D177" s="201">
        <f>IFERROR(IF(LoanIsNotPaid*LoanIsGood,LoanValue,""), "")</f>
        <v>425915.52762049146</v>
      </c>
      <c r="E177" s="201">
        <f>IFERROR(IF(LoanIsNotPaid*LoanIsGood,MonthlyPayment,0), 0)</f>
        <v>5691.1875192575681</v>
      </c>
      <c r="F177" s="201">
        <f>IFERROR(IF(LoanIsNotPaid*LoanIsGood,Principal,0), 0)</f>
        <v>4981.3283065566948</v>
      </c>
      <c r="G177" s="201">
        <f>SUM($F$17:F177)</f>
        <v>704065.80068603228</v>
      </c>
      <c r="H177" s="201">
        <f>IFERROR(IF(LoanIsNotPaid*LoanIsGood,InterestAmt,0), 0)</f>
        <v>709.85921270087363</v>
      </c>
      <c r="I177" s="201">
        <f>SUM($H$17:H177)</f>
        <v>212215.38991443586</v>
      </c>
      <c r="J177" s="201">
        <f>IFERROR(IF(LoanIsNotPaid*LoanIsGood,EndingBalance,0), 0)</f>
        <v>420934.19931393396</v>
      </c>
    </row>
    <row r="178" spans="1:10" ht="15" customHeight="1" x14ac:dyDescent="0.15">
      <c r="A178" s="173"/>
      <c r="B178" s="199">
        <f>IFERROR(IF(LoanIsNotPaid*LoanIsGood,PaymentNumber,""), "")</f>
        <v>162</v>
      </c>
      <c r="C178" s="200">
        <f>IFERROR(IF(LoanIsNotPaid*LoanIsGood,PaymentDate,LoanStartDate), LoanStartDate)</f>
        <v>50587</v>
      </c>
      <c r="D178" s="201">
        <f>IFERROR(IF(LoanIsNotPaid*LoanIsGood,LoanValue,""), "")</f>
        <v>420934.19931393396</v>
      </c>
      <c r="E178" s="201">
        <f>IFERROR(IF(LoanIsNotPaid*LoanIsGood,MonthlyPayment,0), 0)</f>
        <v>5691.1875192575681</v>
      </c>
      <c r="F178" s="201">
        <f>IFERROR(IF(LoanIsNotPaid*LoanIsGood,Principal,0), 0)</f>
        <v>4989.6305204009559</v>
      </c>
      <c r="G178" s="201">
        <f>SUM($F$17:F178)</f>
        <v>709055.43120643322</v>
      </c>
      <c r="H178" s="201">
        <f>IFERROR(IF(LoanIsNotPaid*LoanIsGood,InterestAmt,0), 0)</f>
        <v>701.55699885661249</v>
      </c>
      <c r="I178" s="201">
        <f>SUM($H$17:H178)</f>
        <v>212916.94691329246</v>
      </c>
      <c r="J178" s="201">
        <f>IFERROR(IF(LoanIsNotPaid*LoanIsGood,EndingBalance,0), 0)</f>
        <v>415944.56879353337</v>
      </c>
    </row>
    <row r="179" spans="1:10" ht="15" customHeight="1" x14ac:dyDescent="0.15">
      <c r="A179" s="173"/>
      <c r="B179" s="199">
        <f>IFERROR(IF(LoanIsNotPaid*LoanIsGood,PaymentNumber,""), "")</f>
        <v>163</v>
      </c>
      <c r="C179" s="200">
        <f>IFERROR(IF(LoanIsNotPaid*LoanIsGood,PaymentDate,LoanStartDate), LoanStartDate)</f>
        <v>50618</v>
      </c>
      <c r="D179" s="201">
        <f>IFERROR(IF(LoanIsNotPaid*LoanIsGood,LoanValue,""), "")</f>
        <v>415944.56879353337</v>
      </c>
      <c r="E179" s="201">
        <f>IFERROR(IF(LoanIsNotPaid*LoanIsGood,MonthlyPayment,0), 0)</f>
        <v>5691.1875192575681</v>
      </c>
      <c r="F179" s="201">
        <f>IFERROR(IF(LoanIsNotPaid*LoanIsGood,Principal,0), 0)</f>
        <v>4997.9465712682904</v>
      </c>
      <c r="G179" s="201">
        <f>SUM($F$17:F179)</f>
        <v>714053.37777770148</v>
      </c>
      <c r="H179" s="201">
        <f>IFERROR(IF(LoanIsNotPaid*LoanIsGood,InterestAmt,0), 0)</f>
        <v>693.24094798927774</v>
      </c>
      <c r="I179" s="201">
        <f>SUM($H$17:H179)</f>
        <v>213610.18786128174</v>
      </c>
      <c r="J179" s="201">
        <f>IFERROR(IF(LoanIsNotPaid*LoanIsGood,EndingBalance,0), 0)</f>
        <v>410946.62222226453</v>
      </c>
    </row>
    <row r="180" spans="1:10" ht="15" customHeight="1" x14ac:dyDescent="0.15">
      <c r="A180" s="173"/>
      <c r="B180" s="199">
        <f>IFERROR(IF(LoanIsNotPaid*LoanIsGood,PaymentNumber,""), "")</f>
        <v>164</v>
      </c>
      <c r="C180" s="200">
        <f>IFERROR(IF(LoanIsNotPaid*LoanIsGood,PaymentDate,LoanStartDate), LoanStartDate)</f>
        <v>50649</v>
      </c>
      <c r="D180" s="201">
        <f>IFERROR(IF(LoanIsNotPaid*LoanIsGood,LoanValue,""), "")</f>
        <v>410946.62222226453</v>
      </c>
      <c r="E180" s="201">
        <f>IFERROR(IF(LoanIsNotPaid*LoanIsGood,MonthlyPayment,0), 0)</f>
        <v>5691.1875192575681</v>
      </c>
      <c r="F180" s="201">
        <f>IFERROR(IF(LoanIsNotPaid*LoanIsGood,Principal,0), 0)</f>
        <v>5006.2764822204044</v>
      </c>
      <c r="G180" s="201">
        <f>SUM($F$17:F180)</f>
        <v>719059.65425992187</v>
      </c>
      <c r="H180" s="201">
        <f>IFERROR(IF(LoanIsNotPaid*LoanIsGood,InterestAmt,0), 0)</f>
        <v>684.91103703716385</v>
      </c>
      <c r="I180" s="201">
        <f>SUM($H$17:H180)</f>
        <v>214295.09889831892</v>
      </c>
      <c r="J180" s="201">
        <f>IFERROR(IF(LoanIsNotPaid*LoanIsGood,EndingBalance,0), 0)</f>
        <v>405940.34574004379</v>
      </c>
    </row>
    <row r="181" spans="1:10" ht="15" customHeight="1" x14ac:dyDescent="0.15">
      <c r="A181" s="173"/>
      <c r="B181" s="199">
        <f>IFERROR(IF(LoanIsNotPaid*LoanIsGood,PaymentNumber,""), "")</f>
        <v>165</v>
      </c>
      <c r="C181" s="200">
        <f>IFERROR(IF(LoanIsNotPaid*LoanIsGood,PaymentDate,LoanStartDate), LoanStartDate)</f>
        <v>50679</v>
      </c>
      <c r="D181" s="201">
        <f>IFERROR(IF(LoanIsNotPaid*LoanIsGood,LoanValue,""), "")</f>
        <v>405940.34574004379</v>
      </c>
      <c r="E181" s="201">
        <f>IFERROR(IF(LoanIsNotPaid*LoanIsGood,MonthlyPayment,0), 0)</f>
        <v>5691.1875192575681</v>
      </c>
      <c r="F181" s="201">
        <f>IFERROR(IF(LoanIsNotPaid*LoanIsGood,Principal,0), 0)</f>
        <v>5014.6202763574383</v>
      </c>
      <c r="G181" s="201">
        <f>SUM($F$17:F181)</f>
        <v>724074.27453627926</v>
      </c>
      <c r="H181" s="201">
        <f>IFERROR(IF(LoanIsNotPaid*LoanIsGood,InterestAmt,0), 0)</f>
        <v>676.56724290012983</v>
      </c>
      <c r="I181" s="201">
        <f>SUM($H$17:H181)</f>
        <v>214971.66614121906</v>
      </c>
      <c r="J181" s="201">
        <f>IFERROR(IF(LoanIsNotPaid*LoanIsGood,EndingBalance,0), 0)</f>
        <v>400925.72546368605</v>
      </c>
    </row>
    <row r="182" spans="1:10" ht="15" customHeight="1" x14ac:dyDescent="0.15">
      <c r="A182" s="173"/>
      <c r="B182" s="199">
        <f>IFERROR(IF(LoanIsNotPaid*LoanIsGood,PaymentNumber,""), "")</f>
        <v>166</v>
      </c>
      <c r="C182" s="200">
        <f>IFERROR(IF(LoanIsNotPaid*LoanIsGood,PaymentDate,LoanStartDate), LoanStartDate)</f>
        <v>50710</v>
      </c>
      <c r="D182" s="201">
        <f>IFERROR(IF(LoanIsNotPaid*LoanIsGood,LoanValue,""), "")</f>
        <v>400925.72546368605</v>
      </c>
      <c r="E182" s="201">
        <f>IFERROR(IF(LoanIsNotPaid*LoanIsGood,MonthlyPayment,0), 0)</f>
        <v>5691.1875192575681</v>
      </c>
      <c r="F182" s="201">
        <f>IFERROR(IF(LoanIsNotPaid*LoanIsGood,Principal,0), 0)</f>
        <v>5022.9779768180342</v>
      </c>
      <c r="G182" s="201">
        <f>SUM($F$17:F182)</f>
        <v>729097.25251309725</v>
      </c>
      <c r="H182" s="201">
        <f>IFERROR(IF(LoanIsNotPaid*LoanIsGood,InterestAmt,0), 0)</f>
        <v>668.20954243953418</v>
      </c>
      <c r="I182" s="201">
        <f>SUM($H$17:H182)</f>
        <v>215639.87568365858</v>
      </c>
      <c r="J182" s="201">
        <f>IFERROR(IF(LoanIsNotPaid*LoanIsGood,EndingBalance,0), 0)</f>
        <v>395902.74748686794</v>
      </c>
    </row>
    <row r="183" spans="1:10" ht="15" customHeight="1" x14ac:dyDescent="0.15">
      <c r="A183" s="173"/>
      <c r="B183" s="199">
        <f>IFERROR(IF(LoanIsNotPaid*LoanIsGood,PaymentNumber,""), "")</f>
        <v>167</v>
      </c>
      <c r="C183" s="200">
        <f>IFERROR(IF(LoanIsNotPaid*LoanIsGood,PaymentDate,LoanStartDate), LoanStartDate)</f>
        <v>50740</v>
      </c>
      <c r="D183" s="201">
        <f>IFERROR(IF(LoanIsNotPaid*LoanIsGood,LoanValue,""), "")</f>
        <v>395902.74748686794</v>
      </c>
      <c r="E183" s="201">
        <f>IFERROR(IF(LoanIsNotPaid*LoanIsGood,MonthlyPayment,0), 0)</f>
        <v>5691.1875192575681</v>
      </c>
      <c r="F183" s="201">
        <f>IFERROR(IF(LoanIsNotPaid*LoanIsGood,Principal,0), 0)</f>
        <v>5031.3496067793976</v>
      </c>
      <c r="G183" s="201">
        <f>SUM($F$17:F183)</f>
        <v>734128.60211987665</v>
      </c>
      <c r="H183" s="201">
        <f>IFERROR(IF(LoanIsNotPaid*LoanIsGood,InterestAmt,0), 0)</f>
        <v>659.83791247817078</v>
      </c>
      <c r="I183" s="201">
        <f>SUM($H$17:H183)</f>
        <v>216299.71359613675</v>
      </c>
      <c r="J183" s="201">
        <f>IFERROR(IF(LoanIsNotPaid*LoanIsGood,EndingBalance,0), 0)</f>
        <v>390871.39788008854</v>
      </c>
    </row>
    <row r="184" spans="1:10" ht="15" customHeight="1" x14ac:dyDescent="0.15">
      <c r="A184" s="173"/>
      <c r="B184" s="199">
        <f>IFERROR(IF(LoanIsNotPaid*LoanIsGood,PaymentNumber,""), "")</f>
        <v>168</v>
      </c>
      <c r="C184" s="200">
        <f>IFERROR(IF(LoanIsNotPaid*LoanIsGood,PaymentDate,LoanStartDate), LoanStartDate)</f>
        <v>50771</v>
      </c>
      <c r="D184" s="201">
        <f>IFERROR(IF(LoanIsNotPaid*LoanIsGood,LoanValue,""), "")</f>
        <v>390871.39788008854</v>
      </c>
      <c r="E184" s="201">
        <f>IFERROR(IF(LoanIsNotPaid*LoanIsGood,MonthlyPayment,0), 0)</f>
        <v>5691.1875192575681</v>
      </c>
      <c r="F184" s="201">
        <f>IFERROR(IF(LoanIsNotPaid*LoanIsGood,Principal,0), 0)</f>
        <v>5039.735189457363</v>
      </c>
      <c r="G184" s="201">
        <f>SUM($F$17:F184)</f>
        <v>739168.33730933396</v>
      </c>
      <c r="H184" s="201">
        <f>IFERROR(IF(LoanIsNotPaid*LoanIsGood,InterestAmt,0), 0)</f>
        <v>651.45232980020501</v>
      </c>
      <c r="I184" s="201">
        <f>SUM($H$17:H184)</f>
        <v>216951.16592593695</v>
      </c>
      <c r="J184" s="201">
        <f>IFERROR(IF(LoanIsNotPaid*LoanIsGood,EndingBalance,0), 0)</f>
        <v>385831.66269062995</v>
      </c>
    </row>
    <row r="185" spans="1:10" ht="15" customHeight="1" x14ac:dyDescent="0.15">
      <c r="A185" s="173"/>
      <c r="B185" s="199">
        <f>IFERROR(IF(LoanIsNotPaid*LoanIsGood,PaymentNumber,""), "")</f>
        <v>169</v>
      </c>
      <c r="C185" s="200">
        <f>IFERROR(IF(LoanIsNotPaid*LoanIsGood,PaymentDate,LoanStartDate), LoanStartDate)</f>
        <v>50802</v>
      </c>
      <c r="D185" s="201">
        <f>IFERROR(IF(LoanIsNotPaid*LoanIsGood,LoanValue,""), "")</f>
        <v>385831.66269062995</v>
      </c>
      <c r="E185" s="201">
        <f>IFERROR(IF(LoanIsNotPaid*LoanIsGood,MonthlyPayment,0), 0)</f>
        <v>5691.1875192575681</v>
      </c>
      <c r="F185" s="201">
        <f>IFERROR(IF(LoanIsNotPaid*LoanIsGood,Principal,0), 0)</f>
        <v>5048.1347481064586</v>
      </c>
      <c r="G185" s="201">
        <f>SUM($F$17:F185)</f>
        <v>744216.47205744043</v>
      </c>
      <c r="H185" s="201">
        <f>IFERROR(IF(LoanIsNotPaid*LoanIsGood,InterestAmt,0), 0)</f>
        <v>643.05277115110948</v>
      </c>
      <c r="I185" s="201">
        <f>SUM($H$17:H185)</f>
        <v>217594.21869708807</v>
      </c>
      <c r="J185" s="201">
        <f>IFERROR(IF(LoanIsNotPaid*LoanIsGood,EndingBalance,0), 0)</f>
        <v>380783.52794252429</v>
      </c>
    </row>
    <row r="186" spans="1:10" ht="15" customHeight="1" x14ac:dyDescent="0.15">
      <c r="A186" s="173"/>
      <c r="B186" s="199">
        <f>IFERROR(IF(LoanIsNotPaid*LoanIsGood,PaymentNumber,""), "")</f>
        <v>170</v>
      </c>
      <c r="C186" s="200">
        <f>IFERROR(IF(LoanIsNotPaid*LoanIsGood,PaymentDate,LoanStartDate), LoanStartDate)</f>
        <v>50830</v>
      </c>
      <c r="D186" s="201">
        <f>IFERROR(IF(LoanIsNotPaid*LoanIsGood,LoanValue,""), "")</f>
        <v>380783.52794252429</v>
      </c>
      <c r="E186" s="201">
        <f>IFERROR(IF(LoanIsNotPaid*LoanIsGood,MonthlyPayment,0), 0)</f>
        <v>5691.1875192575681</v>
      </c>
      <c r="F186" s="201">
        <f>IFERROR(IF(LoanIsNotPaid*LoanIsGood,Principal,0), 0)</f>
        <v>5056.5483060199695</v>
      </c>
      <c r="G186" s="201">
        <f>SUM($F$17:F186)</f>
        <v>749273.02036346041</v>
      </c>
      <c r="H186" s="201">
        <f>IFERROR(IF(LoanIsNotPaid*LoanIsGood,InterestAmt,0), 0)</f>
        <v>634.6392132375986</v>
      </c>
      <c r="I186" s="201">
        <f>SUM($H$17:H186)</f>
        <v>218228.85791032566</v>
      </c>
      <c r="J186" s="201">
        <f>IFERROR(IF(LoanIsNotPaid*LoanIsGood,EndingBalance,0), 0)</f>
        <v>375726.97963650408</v>
      </c>
    </row>
    <row r="187" spans="1:10" ht="15" customHeight="1" x14ac:dyDescent="0.15">
      <c r="A187" s="173"/>
      <c r="B187" s="199">
        <f>IFERROR(IF(LoanIsNotPaid*LoanIsGood,PaymentNumber,""), "")</f>
        <v>171</v>
      </c>
      <c r="C187" s="200">
        <f>IFERROR(IF(LoanIsNotPaid*LoanIsGood,PaymentDate,LoanStartDate), LoanStartDate)</f>
        <v>50861</v>
      </c>
      <c r="D187" s="201">
        <f>IFERROR(IF(LoanIsNotPaid*LoanIsGood,LoanValue,""), "")</f>
        <v>375726.97963650408</v>
      </c>
      <c r="E187" s="201">
        <f>IFERROR(IF(LoanIsNotPaid*LoanIsGood,MonthlyPayment,0), 0)</f>
        <v>5691.1875192575681</v>
      </c>
      <c r="F187" s="201">
        <f>IFERROR(IF(LoanIsNotPaid*LoanIsGood,Principal,0), 0)</f>
        <v>5064.9758865300028</v>
      </c>
      <c r="G187" s="201">
        <f>SUM($F$17:F187)</f>
        <v>754337.99624999042</v>
      </c>
      <c r="H187" s="201">
        <f>IFERROR(IF(LoanIsNotPaid*LoanIsGood,InterestAmt,0), 0)</f>
        <v>626.21163272756542</v>
      </c>
      <c r="I187" s="201">
        <f>SUM($H$17:H187)</f>
        <v>218855.06954305322</v>
      </c>
      <c r="J187" s="201">
        <f>IFERROR(IF(LoanIsNotPaid*LoanIsGood,EndingBalance,0), 0)</f>
        <v>370662.00374997361</v>
      </c>
    </row>
    <row r="188" spans="1:10" ht="15" customHeight="1" x14ac:dyDescent="0.15">
      <c r="A188" s="173"/>
      <c r="B188" s="199">
        <f>IFERROR(IF(LoanIsNotPaid*LoanIsGood,PaymentNumber,""), "")</f>
        <v>172</v>
      </c>
      <c r="C188" s="200">
        <f>IFERROR(IF(LoanIsNotPaid*LoanIsGood,PaymentDate,LoanStartDate), LoanStartDate)</f>
        <v>50891</v>
      </c>
      <c r="D188" s="201">
        <f>IFERROR(IF(LoanIsNotPaid*LoanIsGood,LoanValue,""), "")</f>
        <v>370662.00374997361</v>
      </c>
      <c r="E188" s="201">
        <f>IFERROR(IF(LoanIsNotPaid*LoanIsGood,MonthlyPayment,0), 0)</f>
        <v>5691.1875192575681</v>
      </c>
      <c r="F188" s="201">
        <f>IFERROR(IF(LoanIsNotPaid*LoanIsGood,Principal,0), 0)</f>
        <v>5073.4175130075528</v>
      </c>
      <c r="G188" s="201">
        <f>SUM($F$17:F188)</f>
        <v>759411.41376299795</v>
      </c>
      <c r="H188" s="201">
        <f>IFERROR(IF(LoanIsNotPaid*LoanIsGood,InterestAmt,0), 0)</f>
        <v>617.7700062500154</v>
      </c>
      <c r="I188" s="201">
        <f>SUM($H$17:H188)</f>
        <v>219472.83954930323</v>
      </c>
      <c r="J188" s="201">
        <f>IFERROR(IF(LoanIsNotPaid*LoanIsGood,EndingBalance,0), 0)</f>
        <v>365588.58623696584</v>
      </c>
    </row>
    <row r="189" spans="1:10" ht="15" customHeight="1" x14ac:dyDescent="0.15">
      <c r="A189" s="173"/>
      <c r="B189" s="199">
        <f>IFERROR(IF(LoanIsNotPaid*LoanIsGood,PaymentNumber,""), "")</f>
        <v>173</v>
      </c>
      <c r="C189" s="200">
        <f>IFERROR(IF(LoanIsNotPaid*LoanIsGood,PaymentDate,LoanStartDate), LoanStartDate)</f>
        <v>50922</v>
      </c>
      <c r="D189" s="201">
        <f>IFERROR(IF(LoanIsNotPaid*LoanIsGood,LoanValue,""), "")</f>
        <v>365588.58623696584</v>
      </c>
      <c r="E189" s="201">
        <f>IFERROR(IF(LoanIsNotPaid*LoanIsGood,MonthlyPayment,0), 0)</f>
        <v>5691.1875192575681</v>
      </c>
      <c r="F189" s="201">
        <f>IFERROR(IF(LoanIsNotPaid*LoanIsGood,Principal,0), 0)</f>
        <v>5081.8732088625648</v>
      </c>
      <c r="G189" s="201">
        <f>SUM($F$17:F189)</f>
        <v>764493.28697186057</v>
      </c>
      <c r="H189" s="201">
        <f>IFERROR(IF(LoanIsNotPaid*LoanIsGood,InterestAmt,0), 0)</f>
        <v>609.31431039500274</v>
      </c>
      <c r="I189" s="201">
        <f>SUM($H$17:H189)</f>
        <v>220082.15385969824</v>
      </c>
      <c r="J189" s="201">
        <f>IFERROR(IF(LoanIsNotPaid*LoanIsGood,EndingBalance,0), 0)</f>
        <v>360506.71302810265</v>
      </c>
    </row>
    <row r="190" spans="1:10" ht="15" customHeight="1" x14ac:dyDescent="0.15">
      <c r="A190" s="173"/>
      <c r="B190" s="199">
        <f>IFERROR(IF(LoanIsNotPaid*LoanIsGood,PaymentNumber,""), "")</f>
        <v>174</v>
      </c>
      <c r="C190" s="200">
        <f>IFERROR(IF(LoanIsNotPaid*LoanIsGood,PaymentDate,LoanStartDate), LoanStartDate)</f>
        <v>50952</v>
      </c>
      <c r="D190" s="201">
        <f>IFERROR(IF(LoanIsNotPaid*LoanIsGood,LoanValue,""), "")</f>
        <v>360506.71302810265</v>
      </c>
      <c r="E190" s="201">
        <f>IFERROR(IF(LoanIsNotPaid*LoanIsGood,MonthlyPayment,0), 0)</f>
        <v>5691.1875192575681</v>
      </c>
      <c r="F190" s="201">
        <f>IFERROR(IF(LoanIsNotPaid*LoanIsGood,Principal,0), 0)</f>
        <v>5090.3429975440031</v>
      </c>
      <c r="G190" s="201">
        <f>SUM($F$17:F190)</f>
        <v>769583.62996940454</v>
      </c>
      <c r="H190" s="201">
        <f>IFERROR(IF(LoanIsNotPaid*LoanIsGood,InterestAmt,0), 0)</f>
        <v>600.8445217135652</v>
      </c>
      <c r="I190" s="201">
        <f>SUM($H$17:H190)</f>
        <v>220682.9983814118</v>
      </c>
      <c r="J190" s="201">
        <f>IFERROR(IF(LoanIsNotPaid*LoanIsGood,EndingBalance,0), 0)</f>
        <v>355416.37003055867</v>
      </c>
    </row>
    <row r="191" spans="1:10" ht="15" customHeight="1" x14ac:dyDescent="0.15">
      <c r="A191" s="173"/>
      <c r="B191" s="199">
        <f>IFERROR(IF(LoanIsNotPaid*LoanIsGood,PaymentNumber,""), "")</f>
        <v>175</v>
      </c>
      <c r="C191" s="200">
        <f>IFERROR(IF(LoanIsNotPaid*LoanIsGood,PaymentDate,LoanStartDate), LoanStartDate)</f>
        <v>50983</v>
      </c>
      <c r="D191" s="201">
        <f>IFERROR(IF(LoanIsNotPaid*LoanIsGood,LoanValue,""), "")</f>
        <v>355416.37003055867</v>
      </c>
      <c r="E191" s="201">
        <f>IFERROR(IF(LoanIsNotPaid*LoanIsGood,MonthlyPayment,0), 0)</f>
        <v>5691.1875192575681</v>
      </c>
      <c r="F191" s="201">
        <f>IFERROR(IF(LoanIsNotPaid*LoanIsGood,Principal,0), 0)</f>
        <v>5098.8269025399086</v>
      </c>
      <c r="G191" s="201">
        <f>SUM($F$17:F191)</f>
        <v>774682.45687194448</v>
      </c>
      <c r="H191" s="201">
        <f>IFERROR(IF(LoanIsNotPaid*LoanIsGood,InterestAmt,0), 0)</f>
        <v>592.36061671765856</v>
      </c>
      <c r="I191" s="201">
        <f>SUM($H$17:H191)</f>
        <v>221275.35899812946</v>
      </c>
      <c r="J191" s="201">
        <f>IFERROR(IF(LoanIsNotPaid*LoanIsGood,EndingBalance,0), 0)</f>
        <v>350317.5431280185</v>
      </c>
    </row>
    <row r="192" spans="1:10" ht="15" customHeight="1" x14ac:dyDescent="0.15">
      <c r="A192" s="173"/>
      <c r="B192" s="199">
        <f>IFERROR(IF(LoanIsNotPaid*LoanIsGood,PaymentNumber,""), "")</f>
        <v>176</v>
      </c>
      <c r="C192" s="200">
        <f>IFERROR(IF(LoanIsNotPaid*LoanIsGood,PaymentDate,LoanStartDate), LoanStartDate)</f>
        <v>51014</v>
      </c>
      <c r="D192" s="201">
        <f>IFERROR(IF(LoanIsNotPaid*LoanIsGood,LoanValue,""), "")</f>
        <v>350317.5431280185</v>
      </c>
      <c r="E192" s="201">
        <f>IFERROR(IF(LoanIsNotPaid*LoanIsGood,MonthlyPayment,0), 0)</f>
        <v>5691.1875192575681</v>
      </c>
      <c r="F192" s="201">
        <f>IFERROR(IF(LoanIsNotPaid*LoanIsGood,Principal,0), 0)</f>
        <v>5107.3249473774758</v>
      </c>
      <c r="G192" s="201">
        <f>SUM($F$17:F192)</f>
        <v>779789.78181932191</v>
      </c>
      <c r="H192" s="201">
        <f>IFERROR(IF(LoanIsNotPaid*LoanIsGood,InterestAmt,0), 0)</f>
        <v>583.86257188009199</v>
      </c>
      <c r="I192" s="201">
        <f>SUM($H$17:H192)</f>
        <v>221859.22157000957</v>
      </c>
      <c r="J192" s="201">
        <f>IFERROR(IF(LoanIsNotPaid*LoanIsGood,EndingBalance,0), 0)</f>
        <v>345210.21818064013</v>
      </c>
    </row>
    <row r="193" spans="1:10" ht="15" customHeight="1" x14ac:dyDescent="0.15">
      <c r="A193" s="173"/>
      <c r="B193" s="199">
        <f>IFERROR(IF(LoanIsNotPaid*LoanIsGood,PaymentNumber,""), "")</f>
        <v>177</v>
      </c>
      <c r="C193" s="200">
        <f>IFERROR(IF(LoanIsNotPaid*LoanIsGood,PaymentDate,LoanStartDate), LoanStartDate)</f>
        <v>51044</v>
      </c>
      <c r="D193" s="201">
        <f>IFERROR(IF(LoanIsNotPaid*LoanIsGood,LoanValue,""), "")</f>
        <v>345210.21818064013</v>
      </c>
      <c r="E193" s="201">
        <f>IFERROR(IF(LoanIsNotPaid*LoanIsGood,MonthlyPayment,0), 0)</f>
        <v>5691.1875192575681</v>
      </c>
      <c r="F193" s="201">
        <f>IFERROR(IF(LoanIsNotPaid*LoanIsGood,Principal,0), 0)</f>
        <v>5115.837155623105</v>
      </c>
      <c r="G193" s="201">
        <f>SUM($F$17:F193)</f>
        <v>784905.61897494504</v>
      </c>
      <c r="H193" s="201">
        <f>IFERROR(IF(LoanIsNotPaid*LoanIsGood,InterestAmt,0), 0)</f>
        <v>575.35036363446284</v>
      </c>
      <c r="I193" s="201">
        <f>SUM($H$17:H193)</f>
        <v>222434.57193364404</v>
      </c>
      <c r="J193" s="201">
        <f>IFERROR(IF(LoanIsNotPaid*LoanIsGood,EndingBalance,0), 0)</f>
        <v>340094.38102501724</v>
      </c>
    </row>
    <row r="194" spans="1:10" ht="15" customHeight="1" x14ac:dyDescent="0.15">
      <c r="A194" s="173"/>
      <c r="B194" s="199">
        <f>IFERROR(IF(LoanIsNotPaid*LoanIsGood,PaymentNumber,""), "")</f>
        <v>178</v>
      </c>
      <c r="C194" s="200">
        <f>IFERROR(IF(LoanIsNotPaid*LoanIsGood,PaymentDate,LoanStartDate), LoanStartDate)</f>
        <v>51075</v>
      </c>
      <c r="D194" s="201">
        <f>IFERROR(IF(LoanIsNotPaid*LoanIsGood,LoanValue,""), "")</f>
        <v>340094.38102501724</v>
      </c>
      <c r="E194" s="201">
        <f>IFERROR(IF(LoanIsNotPaid*LoanIsGood,MonthlyPayment,0), 0)</f>
        <v>5691.1875192575681</v>
      </c>
      <c r="F194" s="201">
        <f>IFERROR(IF(LoanIsNotPaid*LoanIsGood,Principal,0), 0)</f>
        <v>5124.3635508824764</v>
      </c>
      <c r="G194" s="201">
        <f>SUM($F$17:F194)</f>
        <v>790029.98252582748</v>
      </c>
      <c r="H194" s="201">
        <f>IFERROR(IF(LoanIsNotPaid*LoanIsGood,InterestAmt,0), 0)</f>
        <v>566.823968375091</v>
      </c>
      <c r="I194" s="201">
        <f>SUM($H$17:H194)</f>
        <v>223001.39590201914</v>
      </c>
      <c r="J194" s="201">
        <f>IFERROR(IF(LoanIsNotPaid*LoanIsGood,EndingBalance,0), 0)</f>
        <v>334970.01747413469</v>
      </c>
    </row>
    <row r="195" spans="1:10" ht="15" customHeight="1" x14ac:dyDescent="0.15">
      <c r="A195" s="173"/>
      <c r="B195" s="199">
        <f>IFERROR(IF(LoanIsNotPaid*LoanIsGood,PaymentNumber,""), "")</f>
        <v>179</v>
      </c>
      <c r="C195" s="200">
        <f>IFERROR(IF(LoanIsNotPaid*LoanIsGood,PaymentDate,LoanStartDate), LoanStartDate)</f>
        <v>51105</v>
      </c>
      <c r="D195" s="201">
        <f>IFERROR(IF(LoanIsNotPaid*LoanIsGood,LoanValue,""), "")</f>
        <v>334970.01747413469</v>
      </c>
      <c r="E195" s="201">
        <f>IFERROR(IF(LoanIsNotPaid*LoanIsGood,MonthlyPayment,0), 0)</f>
        <v>5691.1875192575681</v>
      </c>
      <c r="F195" s="201">
        <f>IFERROR(IF(LoanIsNotPaid*LoanIsGood,Principal,0), 0)</f>
        <v>5132.9041568006141</v>
      </c>
      <c r="G195" s="201">
        <f>SUM($F$17:F195)</f>
        <v>795162.88668262807</v>
      </c>
      <c r="H195" s="201">
        <f>IFERROR(IF(LoanIsNotPaid*LoanIsGood,InterestAmt,0), 0)</f>
        <v>558.28336245695345</v>
      </c>
      <c r="I195" s="201">
        <f>SUM($H$17:H195)</f>
        <v>223559.67926447609</v>
      </c>
      <c r="J195" s="201">
        <f>IFERROR(IF(LoanIsNotPaid*LoanIsGood,EndingBalance,0), 0)</f>
        <v>329837.11331733316</v>
      </c>
    </row>
    <row r="196" spans="1:10" ht="15" customHeight="1" x14ac:dyDescent="0.15">
      <c r="A196" s="173"/>
      <c r="B196" s="199">
        <f>IFERROR(IF(LoanIsNotPaid*LoanIsGood,PaymentNumber,""), "")</f>
        <v>180</v>
      </c>
      <c r="C196" s="200">
        <f>IFERROR(IF(LoanIsNotPaid*LoanIsGood,PaymentDate,LoanStartDate), LoanStartDate)</f>
        <v>51136</v>
      </c>
      <c r="D196" s="201">
        <f>IFERROR(IF(LoanIsNotPaid*LoanIsGood,LoanValue,""), "")</f>
        <v>329837.11331733316</v>
      </c>
      <c r="E196" s="201">
        <f>IFERROR(IF(LoanIsNotPaid*LoanIsGood,MonthlyPayment,0), 0)</f>
        <v>5691.1875192575681</v>
      </c>
      <c r="F196" s="201">
        <f>IFERROR(IF(LoanIsNotPaid*LoanIsGood,Principal,0), 0)</f>
        <v>5141.4589970619481</v>
      </c>
      <c r="G196" s="201">
        <f>SUM($F$17:F196)</f>
        <v>800304.34567969001</v>
      </c>
      <c r="H196" s="201">
        <f>IFERROR(IF(LoanIsNotPaid*LoanIsGood,InterestAmt,0), 0)</f>
        <v>549.72852219561923</v>
      </c>
      <c r="I196" s="201">
        <f>SUM($H$17:H196)</f>
        <v>224109.40778667171</v>
      </c>
      <c r="J196" s="201">
        <f>IFERROR(IF(LoanIsNotPaid*LoanIsGood,EndingBalance,0), 0)</f>
        <v>324695.65432027122</v>
      </c>
    </row>
    <row r="197" spans="1:10" ht="15" customHeight="1" x14ac:dyDescent="0.15">
      <c r="A197" s="173"/>
      <c r="B197" s="199">
        <f>IFERROR(IF(LoanIsNotPaid*LoanIsGood,PaymentNumber,""), "")</f>
        <v>181</v>
      </c>
      <c r="C197" s="200">
        <f>IFERROR(IF(LoanIsNotPaid*LoanIsGood,PaymentDate,LoanStartDate), LoanStartDate)</f>
        <v>51167</v>
      </c>
      <c r="D197" s="201">
        <f>IFERROR(IF(LoanIsNotPaid*LoanIsGood,LoanValue,""), "")</f>
        <v>324695.65432027122</v>
      </c>
      <c r="E197" s="201">
        <f>IFERROR(IF(LoanIsNotPaid*LoanIsGood,MonthlyPayment,0), 0)</f>
        <v>5691.1875192575681</v>
      </c>
      <c r="F197" s="201">
        <f>IFERROR(IF(LoanIsNotPaid*LoanIsGood,Principal,0), 0)</f>
        <v>5150.0280953903857</v>
      </c>
      <c r="G197" s="201">
        <f>SUM($F$17:F197)</f>
        <v>805454.37377508043</v>
      </c>
      <c r="H197" s="201">
        <f>IFERROR(IF(LoanIsNotPaid*LoanIsGood,InterestAmt,0), 0)</f>
        <v>541.15942386718268</v>
      </c>
      <c r="I197" s="201">
        <f>SUM($H$17:H197)</f>
        <v>224650.56721053889</v>
      </c>
      <c r="J197" s="201">
        <f>IFERROR(IF(LoanIsNotPaid*LoanIsGood,EndingBalance,0), 0)</f>
        <v>319545.62622488057</v>
      </c>
    </row>
    <row r="198" spans="1:10" ht="15" customHeight="1" x14ac:dyDescent="0.15">
      <c r="A198" s="173"/>
      <c r="B198" s="199">
        <f>IFERROR(IF(LoanIsNotPaid*LoanIsGood,PaymentNumber,""), "")</f>
        <v>182</v>
      </c>
      <c r="C198" s="200">
        <f>IFERROR(IF(LoanIsNotPaid*LoanIsGood,PaymentDate,LoanStartDate), LoanStartDate)</f>
        <v>51196</v>
      </c>
      <c r="D198" s="201">
        <f>IFERROR(IF(LoanIsNotPaid*LoanIsGood,LoanValue,""), "")</f>
        <v>319545.62622488057</v>
      </c>
      <c r="E198" s="201">
        <f>IFERROR(IF(LoanIsNotPaid*LoanIsGood,MonthlyPayment,0), 0)</f>
        <v>5691.1875192575681</v>
      </c>
      <c r="F198" s="201">
        <f>IFERROR(IF(LoanIsNotPaid*LoanIsGood,Principal,0), 0)</f>
        <v>5158.6114755493691</v>
      </c>
      <c r="G198" s="201">
        <f>SUM($F$17:F198)</f>
        <v>810612.98525062983</v>
      </c>
      <c r="H198" s="201">
        <f>IFERROR(IF(LoanIsNotPaid*LoanIsGood,InterestAmt,0), 0)</f>
        <v>532.57604370819877</v>
      </c>
      <c r="I198" s="201">
        <f>SUM($H$17:H198)</f>
        <v>225183.14325424709</v>
      </c>
      <c r="J198" s="201">
        <f>IFERROR(IF(LoanIsNotPaid*LoanIsGood,EndingBalance,0), 0)</f>
        <v>314387.01474933093</v>
      </c>
    </row>
    <row r="199" spans="1:10" ht="15" customHeight="1" x14ac:dyDescent="0.15">
      <c r="A199" s="173"/>
      <c r="B199" s="199">
        <f>IFERROR(IF(LoanIsNotPaid*LoanIsGood,PaymentNumber,""), "")</f>
        <v>183</v>
      </c>
      <c r="C199" s="200">
        <f>IFERROR(IF(LoanIsNotPaid*LoanIsGood,PaymentDate,LoanStartDate), LoanStartDate)</f>
        <v>51227</v>
      </c>
      <c r="D199" s="201">
        <f>IFERROR(IF(LoanIsNotPaid*LoanIsGood,LoanValue,""), "")</f>
        <v>314387.01474933093</v>
      </c>
      <c r="E199" s="201">
        <f>IFERROR(IF(LoanIsNotPaid*LoanIsGood,MonthlyPayment,0), 0)</f>
        <v>5691.1875192575681</v>
      </c>
      <c r="F199" s="201">
        <f>IFERROR(IF(LoanIsNotPaid*LoanIsGood,Principal,0), 0)</f>
        <v>5167.2091613419516</v>
      </c>
      <c r="G199" s="201">
        <f>SUM($F$17:F199)</f>
        <v>815780.19441197184</v>
      </c>
      <c r="H199" s="201">
        <f>IFERROR(IF(LoanIsNotPaid*LoanIsGood,InterestAmt,0), 0)</f>
        <v>523.97835791561636</v>
      </c>
      <c r="I199" s="201">
        <f>SUM($H$17:H199)</f>
        <v>225707.12161216271</v>
      </c>
      <c r="J199" s="201">
        <f>IFERROR(IF(LoanIsNotPaid*LoanIsGood,EndingBalance,0), 0)</f>
        <v>309219.80558798905</v>
      </c>
    </row>
    <row r="200" spans="1:10" ht="15" customHeight="1" x14ac:dyDescent="0.15">
      <c r="A200" s="173"/>
      <c r="B200" s="199">
        <f>IFERROR(IF(LoanIsNotPaid*LoanIsGood,PaymentNumber,""), "")</f>
        <v>184</v>
      </c>
      <c r="C200" s="200">
        <f>IFERROR(IF(LoanIsNotPaid*LoanIsGood,PaymentDate,LoanStartDate), LoanStartDate)</f>
        <v>51257</v>
      </c>
      <c r="D200" s="201">
        <f>IFERROR(IF(LoanIsNotPaid*LoanIsGood,LoanValue,""), "")</f>
        <v>309219.80558798905</v>
      </c>
      <c r="E200" s="201">
        <f>IFERROR(IF(LoanIsNotPaid*LoanIsGood,MonthlyPayment,0), 0)</f>
        <v>5691.1875192575681</v>
      </c>
      <c r="F200" s="201">
        <f>IFERROR(IF(LoanIsNotPaid*LoanIsGood,Principal,0), 0)</f>
        <v>5175.8211766108552</v>
      </c>
      <c r="G200" s="201">
        <f>SUM($F$17:F200)</f>
        <v>820956.01558858273</v>
      </c>
      <c r="H200" s="201">
        <f>IFERROR(IF(LoanIsNotPaid*LoanIsGood,InterestAmt,0), 0)</f>
        <v>515.36634264671329</v>
      </c>
      <c r="I200" s="201">
        <f>SUM($H$17:H200)</f>
        <v>226222.48795480942</v>
      </c>
      <c r="J200" s="201">
        <f>IFERROR(IF(LoanIsNotPaid*LoanIsGood,EndingBalance,0), 0)</f>
        <v>304043.98441137699</v>
      </c>
    </row>
    <row r="201" spans="1:10" ht="15" customHeight="1" x14ac:dyDescent="0.15">
      <c r="A201" s="173"/>
      <c r="B201" s="199">
        <f>IFERROR(IF(LoanIsNotPaid*LoanIsGood,PaymentNumber,""), "")</f>
        <v>185</v>
      </c>
      <c r="C201" s="200">
        <f>IFERROR(IF(LoanIsNotPaid*LoanIsGood,PaymentDate,LoanStartDate), LoanStartDate)</f>
        <v>51288</v>
      </c>
      <c r="D201" s="201">
        <f>IFERROR(IF(LoanIsNotPaid*LoanIsGood,LoanValue,""), "")</f>
        <v>304043.98441137699</v>
      </c>
      <c r="E201" s="201">
        <f>IFERROR(IF(LoanIsNotPaid*LoanIsGood,MonthlyPayment,0), 0)</f>
        <v>5691.1875192575681</v>
      </c>
      <c r="F201" s="201">
        <f>IFERROR(IF(LoanIsNotPaid*LoanIsGood,Principal,0), 0)</f>
        <v>5184.4475452385395</v>
      </c>
      <c r="G201" s="201">
        <f>SUM($F$17:F201)</f>
        <v>826140.46313382126</v>
      </c>
      <c r="H201" s="201">
        <f>IFERROR(IF(LoanIsNotPaid*LoanIsGood,InterestAmt,0), 0)</f>
        <v>506.73997401902835</v>
      </c>
      <c r="I201" s="201">
        <f>SUM($H$17:H201)</f>
        <v>226729.22792882845</v>
      </c>
      <c r="J201" s="201">
        <f>IFERROR(IF(LoanIsNotPaid*LoanIsGood,EndingBalance,0), 0)</f>
        <v>298859.53686613915</v>
      </c>
    </row>
    <row r="202" spans="1:10" ht="15" customHeight="1" x14ac:dyDescent="0.15">
      <c r="A202" s="173"/>
      <c r="B202" s="199">
        <f>IFERROR(IF(LoanIsNotPaid*LoanIsGood,PaymentNumber,""), "")</f>
        <v>186</v>
      </c>
      <c r="C202" s="200">
        <f>IFERROR(IF(LoanIsNotPaid*LoanIsGood,PaymentDate,LoanStartDate), LoanStartDate)</f>
        <v>51318</v>
      </c>
      <c r="D202" s="201">
        <f>IFERROR(IF(LoanIsNotPaid*LoanIsGood,LoanValue,""), "")</f>
        <v>298859.53686613915</v>
      </c>
      <c r="E202" s="201">
        <f>IFERROR(IF(LoanIsNotPaid*LoanIsGood,MonthlyPayment,0), 0)</f>
        <v>5691.1875192575681</v>
      </c>
      <c r="F202" s="201">
        <f>IFERROR(IF(LoanIsNotPaid*LoanIsGood,Principal,0), 0)</f>
        <v>5193.0882911472709</v>
      </c>
      <c r="G202" s="201">
        <f>SUM($F$17:F202)</f>
        <v>831333.55142496852</v>
      </c>
      <c r="H202" s="201">
        <f>IFERROR(IF(LoanIsNotPaid*LoanIsGood,InterestAmt,0), 0)</f>
        <v>498.09922811029753</v>
      </c>
      <c r="I202" s="201">
        <f>SUM($H$17:H202)</f>
        <v>227227.32715693876</v>
      </c>
      <c r="J202" s="201">
        <f>IFERROR(IF(LoanIsNotPaid*LoanIsGood,EndingBalance,0), 0)</f>
        <v>293666.4485749912</v>
      </c>
    </row>
    <row r="203" spans="1:10" ht="15" customHeight="1" x14ac:dyDescent="0.15">
      <c r="A203" s="173"/>
      <c r="B203" s="199">
        <f>IFERROR(IF(LoanIsNotPaid*LoanIsGood,PaymentNumber,""), "")</f>
        <v>187</v>
      </c>
      <c r="C203" s="200">
        <f>IFERROR(IF(LoanIsNotPaid*LoanIsGood,PaymentDate,LoanStartDate), LoanStartDate)</f>
        <v>51349</v>
      </c>
      <c r="D203" s="201">
        <f>IFERROR(IF(LoanIsNotPaid*LoanIsGood,LoanValue,""), "")</f>
        <v>293666.4485749912</v>
      </c>
      <c r="E203" s="201">
        <f>IFERROR(IF(LoanIsNotPaid*LoanIsGood,MonthlyPayment,0), 0)</f>
        <v>5691.1875192575681</v>
      </c>
      <c r="F203" s="201">
        <f>IFERROR(IF(LoanIsNotPaid*LoanIsGood,Principal,0), 0)</f>
        <v>5201.7434382991833</v>
      </c>
      <c r="G203" s="201">
        <f>SUM($F$17:F203)</f>
        <v>836535.29486326769</v>
      </c>
      <c r="H203" s="201">
        <f>IFERROR(IF(LoanIsNotPaid*LoanIsGood,InterestAmt,0), 0)</f>
        <v>489.44408095838537</v>
      </c>
      <c r="I203" s="201">
        <f>SUM($H$17:H203)</f>
        <v>227716.77123789713</v>
      </c>
      <c r="J203" s="201">
        <f>IFERROR(IF(LoanIsNotPaid*LoanIsGood,EndingBalance,0), 0)</f>
        <v>288464.70513669215</v>
      </c>
    </row>
    <row r="204" spans="1:10" ht="15" customHeight="1" x14ac:dyDescent="0.15">
      <c r="A204" s="173"/>
      <c r="B204" s="199">
        <f>IFERROR(IF(LoanIsNotPaid*LoanIsGood,PaymentNumber,""), "")</f>
        <v>188</v>
      </c>
      <c r="C204" s="200">
        <f>IFERROR(IF(LoanIsNotPaid*LoanIsGood,PaymentDate,LoanStartDate), LoanStartDate)</f>
        <v>51380</v>
      </c>
      <c r="D204" s="201">
        <f>IFERROR(IF(LoanIsNotPaid*LoanIsGood,LoanValue,""), "")</f>
        <v>288464.70513669215</v>
      </c>
      <c r="E204" s="201">
        <f>IFERROR(IF(LoanIsNotPaid*LoanIsGood,MonthlyPayment,0), 0)</f>
        <v>5691.1875192575681</v>
      </c>
      <c r="F204" s="201">
        <f>IFERROR(IF(LoanIsNotPaid*LoanIsGood,Principal,0), 0)</f>
        <v>5210.4130106963485</v>
      </c>
      <c r="G204" s="201">
        <f>SUM($F$17:F204)</f>
        <v>841745.70787396398</v>
      </c>
      <c r="H204" s="201">
        <f>IFERROR(IF(LoanIsNotPaid*LoanIsGood,InterestAmt,0), 0)</f>
        <v>480.77450856121999</v>
      </c>
      <c r="I204" s="201">
        <f>SUM($H$17:H204)</f>
        <v>228197.54574645835</v>
      </c>
      <c r="J204" s="201">
        <f>IFERROR(IF(LoanIsNotPaid*LoanIsGood,EndingBalance,0), 0)</f>
        <v>283254.29212599527</v>
      </c>
    </row>
    <row r="205" spans="1:10" ht="15" customHeight="1" x14ac:dyDescent="0.15">
      <c r="A205" s="173"/>
      <c r="B205" s="199">
        <f>IFERROR(IF(LoanIsNotPaid*LoanIsGood,PaymentNumber,""), "")</f>
        <v>189</v>
      </c>
      <c r="C205" s="200">
        <f>IFERROR(IF(LoanIsNotPaid*LoanIsGood,PaymentDate,LoanStartDate), LoanStartDate)</f>
        <v>51410</v>
      </c>
      <c r="D205" s="201">
        <f>IFERROR(IF(LoanIsNotPaid*LoanIsGood,LoanValue,""), "")</f>
        <v>283254.29212599527</v>
      </c>
      <c r="E205" s="201">
        <f>IFERROR(IF(LoanIsNotPaid*LoanIsGood,MonthlyPayment,0), 0)</f>
        <v>5691.1875192575681</v>
      </c>
      <c r="F205" s="201">
        <f>IFERROR(IF(LoanIsNotPaid*LoanIsGood,Principal,0), 0)</f>
        <v>5219.0970323808415</v>
      </c>
      <c r="G205" s="201">
        <f>SUM($F$17:F205)</f>
        <v>846964.80490634486</v>
      </c>
      <c r="H205" s="201">
        <f>IFERROR(IF(LoanIsNotPaid*LoanIsGood,InterestAmt,0), 0)</f>
        <v>472.09048687672612</v>
      </c>
      <c r="I205" s="201">
        <f>SUM($H$17:H205)</f>
        <v>228669.63623333507</v>
      </c>
      <c r="J205" s="201">
        <f>IFERROR(IF(LoanIsNotPaid*LoanIsGood,EndingBalance,0), 0)</f>
        <v>278035.19509361428</v>
      </c>
    </row>
    <row r="206" spans="1:10" ht="15" customHeight="1" x14ac:dyDescent="0.15">
      <c r="A206" s="173"/>
      <c r="B206" s="199">
        <f>IFERROR(IF(LoanIsNotPaid*LoanIsGood,PaymentNumber,""), "")</f>
        <v>190</v>
      </c>
      <c r="C206" s="200">
        <f>IFERROR(IF(LoanIsNotPaid*LoanIsGood,PaymentDate,LoanStartDate), LoanStartDate)</f>
        <v>51441</v>
      </c>
      <c r="D206" s="201">
        <f>IFERROR(IF(LoanIsNotPaid*LoanIsGood,LoanValue,""), "")</f>
        <v>278035.19509361428</v>
      </c>
      <c r="E206" s="201">
        <f>IFERROR(IF(LoanIsNotPaid*LoanIsGood,MonthlyPayment,0), 0)</f>
        <v>5691.1875192575681</v>
      </c>
      <c r="F206" s="201">
        <f>IFERROR(IF(LoanIsNotPaid*LoanIsGood,Principal,0), 0)</f>
        <v>5227.7955274348096</v>
      </c>
      <c r="G206" s="201">
        <f>SUM($F$17:F206)</f>
        <v>852192.60043377965</v>
      </c>
      <c r="H206" s="201">
        <f>IFERROR(IF(LoanIsNotPaid*LoanIsGood,InterestAmt,0), 0)</f>
        <v>463.39199182275803</v>
      </c>
      <c r="I206" s="201">
        <f>SUM($H$17:H206)</f>
        <v>229133.02822515782</v>
      </c>
      <c r="J206" s="201">
        <f>IFERROR(IF(LoanIsNotPaid*LoanIsGood,EndingBalance,0), 0)</f>
        <v>272807.39956617937</v>
      </c>
    </row>
    <row r="207" spans="1:10" ht="15" customHeight="1" x14ac:dyDescent="0.15">
      <c r="A207" s="173"/>
      <c r="B207" s="199">
        <f>IFERROR(IF(LoanIsNotPaid*LoanIsGood,PaymentNumber,""), "")</f>
        <v>191</v>
      </c>
      <c r="C207" s="200">
        <f>IFERROR(IF(LoanIsNotPaid*LoanIsGood,PaymentDate,LoanStartDate), LoanStartDate)</f>
        <v>51471</v>
      </c>
      <c r="D207" s="201">
        <f>IFERROR(IF(LoanIsNotPaid*LoanIsGood,LoanValue,""), "")</f>
        <v>272807.39956617937</v>
      </c>
      <c r="E207" s="201">
        <f>IFERROR(IF(LoanIsNotPaid*LoanIsGood,MonthlyPayment,0), 0)</f>
        <v>5691.1875192575681</v>
      </c>
      <c r="F207" s="201">
        <f>IFERROR(IF(LoanIsNotPaid*LoanIsGood,Principal,0), 0)</f>
        <v>5236.5085199805344</v>
      </c>
      <c r="G207" s="201">
        <f>SUM($F$17:F207)</f>
        <v>857429.10895376024</v>
      </c>
      <c r="H207" s="201">
        <f>IFERROR(IF(LoanIsNotPaid*LoanIsGood,InterestAmt,0), 0)</f>
        <v>454.67899927703337</v>
      </c>
      <c r="I207" s="201">
        <f>SUM($H$17:H207)</f>
        <v>229587.70722443485</v>
      </c>
      <c r="J207" s="201">
        <f>IFERROR(IF(LoanIsNotPaid*LoanIsGood,EndingBalance,0), 0)</f>
        <v>267570.89104619785</v>
      </c>
    </row>
    <row r="208" spans="1:10" ht="15" customHeight="1" x14ac:dyDescent="0.15">
      <c r="A208" s="173"/>
      <c r="B208" s="199">
        <f>IFERROR(IF(LoanIsNotPaid*LoanIsGood,PaymentNumber,""), "")</f>
        <v>192</v>
      </c>
      <c r="C208" s="200">
        <f>IFERROR(IF(LoanIsNotPaid*LoanIsGood,PaymentDate,LoanStartDate), LoanStartDate)</f>
        <v>51502</v>
      </c>
      <c r="D208" s="201">
        <f>IFERROR(IF(LoanIsNotPaid*LoanIsGood,LoanValue,""), "")</f>
        <v>267570.89104619785</v>
      </c>
      <c r="E208" s="201">
        <f>IFERROR(IF(LoanIsNotPaid*LoanIsGood,MonthlyPayment,0), 0)</f>
        <v>5691.1875192575681</v>
      </c>
      <c r="F208" s="201">
        <f>IFERROR(IF(LoanIsNotPaid*LoanIsGood,Principal,0), 0)</f>
        <v>5245.2360341805024</v>
      </c>
      <c r="G208" s="201">
        <f>SUM($F$17:F208)</f>
        <v>862674.34498794074</v>
      </c>
      <c r="H208" s="201">
        <f>IFERROR(IF(LoanIsNotPaid*LoanIsGood,InterestAmt,0), 0)</f>
        <v>445.9514850770658</v>
      </c>
      <c r="I208" s="201">
        <f>SUM($H$17:H208)</f>
        <v>230033.65870951192</v>
      </c>
      <c r="J208" s="201">
        <f>IFERROR(IF(LoanIsNotPaid*LoanIsGood,EndingBalance,0), 0)</f>
        <v>262325.65501201712</v>
      </c>
    </row>
    <row r="209" spans="1:10" ht="15" customHeight="1" x14ac:dyDescent="0.15">
      <c r="A209" s="173"/>
      <c r="B209" s="199">
        <f>IFERROR(IF(LoanIsNotPaid*LoanIsGood,PaymentNumber,""), "")</f>
        <v>193</v>
      </c>
      <c r="C209" s="200">
        <f>IFERROR(IF(LoanIsNotPaid*LoanIsGood,PaymentDate,LoanStartDate), LoanStartDate)</f>
        <v>51533</v>
      </c>
      <c r="D209" s="201">
        <f>IFERROR(IF(LoanIsNotPaid*LoanIsGood,LoanValue,""), "")</f>
        <v>262325.65501201712</v>
      </c>
      <c r="E209" s="201">
        <f>IFERROR(IF(LoanIsNotPaid*LoanIsGood,MonthlyPayment,0), 0)</f>
        <v>5691.1875192575681</v>
      </c>
      <c r="F209" s="201">
        <f>IFERROR(IF(LoanIsNotPaid*LoanIsGood,Principal,0), 0)</f>
        <v>5253.97809423747</v>
      </c>
      <c r="G209" s="201">
        <f>SUM($F$17:F209)</f>
        <v>867928.32308217825</v>
      </c>
      <c r="H209" s="201">
        <f>IFERROR(IF(LoanIsNotPaid*LoanIsGood,InterestAmt,0), 0)</f>
        <v>437.20942502009842</v>
      </c>
      <c r="I209" s="201">
        <f>SUM($H$17:H209)</f>
        <v>230470.86813453201</v>
      </c>
      <c r="J209" s="201">
        <f>IFERROR(IF(LoanIsNotPaid*LoanIsGood,EndingBalance,0), 0)</f>
        <v>257071.67691777926</v>
      </c>
    </row>
    <row r="210" spans="1:10" ht="15" customHeight="1" x14ac:dyDescent="0.15">
      <c r="A210" s="173"/>
      <c r="B210" s="199">
        <f>IFERROR(IF(LoanIsNotPaid*LoanIsGood,PaymentNumber,""), "")</f>
        <v>194</v>
      </c>
      <c r="C210" s="200">
        <f>IFERROR(IF(LoanIsNotPaid*LoanIsGood,PaymentDate,LoanStartDate), LoanStartDate)</f>
        <v>51561</v>
      </c>
      <c r="D210" s="201">
        <f>IFERROR(IF(LoanIsNotPaid*LoanIsGood,LoanValue,""), "")</f>
        <v>257071.67691777926</v>
      </c>
      <c r="E210" s="201">
        <f>IFERROR(IF(LoanIsNotPaid*LoanIsGood,MonthlyPayment,0), 0)</f>
        <v>5691.1875192575681</v>
      </c>
      <c r="F210" s="201">
        <f>IFERROR(IF(LoanIsNotPaid*LoanIsGood,Principal,0), 0)</f>
        <v>5262.7347243945323</v>
      </c>
      <c r="G210" s="201">
        <f>SUM($F$17:F210)</f>
        <v>873191.05780657276</v>
      </c>
      <c r="H210" s="201">
        <f>IFERROR(IF(LoanIsNotPaid*LoanIsGood,InterestAmt,0), 0)</f>
        <v>428.45279486303588</v>
      </c>
      <c r="I210" s="201">
        <f>SUM($H$17:H210)</f>
        <v>230899.32092939503</v>
      </c>
      <c r="J210" s="201">
        <f>IFERROR(IF(LoanIsNotPaid*LoanIsGood,EndingBalance,0), 0)</f>
        <v>251808.94219338475</v>
      </c>
    </row>
    <row r="211" spans="1:10" ht="15" customHeight="1" x14ac:dyDescent="0.15">
      <c r="A211" s="173"/>
      <c r="B211" s="199">
        <f>IFERROR(IF(LoanIsNotPaid*LoanIsGood,PaymentNumber,""), "")</f>
        <v>195</v>
      </c>
      <c r="C211" s="200">
        <f>IFERROR(IF(LoanIsNotPaid*LoanIsGood,PaymentDate,LoanStartDate), LoanStartDate)</f>
        <v>51592</v>
      </c>
      <c r="D211" s="201">
        <f>IFERROR(IF(LoanIsNotPaid*LoanIsGood,LoanValue,""), "")</f>
        <v>251808.94219338475</v>
      </c>
      <c r="E211" s="201">
        <f>IFERROR(IF(LoanIsNotPaid*LoanIsGood,MonthlyPayment,0), 0)</f>
        <v>5691.1875192575681</v>
      </c>
      <c r="F211" s="201">
        <f>IFERROR(IF(LoanIsNotPaid*LoanIsGood,Principal,0), 0)</f>
        <v>5271.5059489351897</v>
      </c>
      <c r="G211" s="201">
        <f>SUM($F$17:F211)</f>
        <v>878462.56375550793</v>
      </c>
      <c r="H211" s="201">
        <f>IFERROR(IF(LoanIsNotPaid*LoanIsGood,InterestAmt,0), 0)</f>
        <v>419.68157032237832</v>
      </c>
      <c r="I211" s="201">
        <f>SUM($H$17:H211)</f>
        <v>231319.0024997174</v>
      </c>
      <c r="J211" s="201">
        <f>IFERROR(IF(LoanIsNotPaid*LoanIsGood,EndingBalance,0), 0)</f>
        <v>246537.43624444911</v>
      </c>
    </row>
    <row r="212" spans="1:10" ht="15" customHeight="1" x14ac:dyDescent="0.15">
      <c r="A212" s="173"/>
      <c r="B212" s="199">
        <f>IFERROR(IF(LoanIsNotPaid*LoanIsGood,PaymentNumber,""), "")</f>
        <v>196</v>
      </c>
      <c r="C212" s="200">
        <f>IFERROR(IF(LoanIsNotPaid*LoanIsGood,PaymentDate,LoanStartDate), LoanStartDate)</f>
        <v>51622</v>
      </c>
      <c r="D212" s="201">
        <f>IFERROR(IF(LoanIsNotPaid*LoanIsGood,LoanValue,""), "")</f>
        <v>246537.43624444911</v>
      </c>
      <c r="E212" s="201">
        <f>IFERROR(IF(LoanIsNotPaid*LoanIsGood,MonthlyPayment,0), 0)</f>
        <v>5691.1875192575681</v>
      </c>
      <c r="F212" s="201">
        <f>IFERROR(IF(LoanIsNotPaid*LoanIsGood,Principal,0), 0)</f>
        <v>5280.2917921834151</v>
      </c>
      <c r="G212" s="201">
        <f>SUM($F$17:F212)</f>
        <v>883742.85554769135</v>
      </c>
      <c r="H212" s="201">
        <f>IFERROR(IF(LoanIsNotPaid*LoanIsGood,InterestAmt,0), 0)</f>
        <v>410.895727074153</v>
      </c>
      <c r="I212" s="201">
        <f>SUM($H$17:H212)</f>
        <v>231729.89822679156</v>
      </c>
      <c r="J212" s="201">
        <f>IFERROR(IF(LoanIsNotPaid*LoanIsGood,EndingBalance,0), 0)</f>
        <v>241257.14445226546</v>
      </c>
    </row>
    <row r="213" spans="1:10" ht="15" customHeight="1" x14ac:dyDescent="0.15">
      <c r="A213" s="173"/>
      <c r="B213" s="199">
        <f>IFERROR(IF(LoanIsNotPaid*LoanIsGood,PaymentNumber,""), "")</f>
        <v>197</v>
      </c>
      <c r="C213" s="200">
        <f>IFERROR(IF(LoanIsNotPaid*LoanIsGood,PaymentDate,LoanStartDate), LoanStartDate)</f>
        <v>51653</v>
      </c>
      <c r="D213" s="201">
        <f>IFERROR(IF(LoanIsNotPaid*LoanIsGood,LoanValue,""), "")</f>
        <v>241257.14445226546</v>
      </c>
      <c r="E213" s="201">
        <f>IFERROR(IF(LoanIsNotPaid*LoanIsGood,MonthlyPayment,0), 0)</f>
        <v>5691.1875192575681</v>
      </c>
      <c r="F213" s="201">
        <f>IFERROR(IF(LoanIsNotPaid*LoanIsGood,Principal,0), 0)</f>
        <v>5289.092278503721</v>
      </c>
      <c r="G213" s="201">
        <f>SUM($F$17:F213)</f>
        <v>889031.94782619504</v>
      </c>
      <c r="H213" s="201">
        <f>IFERROR(IF(LoanIsNotPaid*LoanIsGood,InterestAmt,0), 0)</f>
        <v>402.09524075384724</v>
      </c>
      <c r="I213" s="201">
        <f>SUM($H$17:H213)</f>
        <v>232131.9934675454</v>
      </c>
      <c r="J213" s="201">
        <f>IFERROR(IF(LoanIsNotPaid*LoanIsGood,EndingBalance,0), 0)</f>
        <v>235968.05217376212</v>
      </c>
    </row>
    <row r="214" spans="1:10" ht="15" customHeight="1" x14ac:dyDescent="0.15">
      <c r="A214" s="173"/>
      <c r="B214" s="199">
        <f>IFERROR(IF(LoanIsNotPaid*LoanIsGood,PaymentNumber,""), "")</f>
        <v>198</v>
      </c>
      <c r="C214" s="200">
        <f>IFERROR(IF(LoanIsNotPaid*LoanIsGood,PaymentDate,LoanStartDate), LoanStartDate)</f>
        <v>51683</v>
      </c>
      <c r="D214" s="201">
        <f>IFERROR(IF(LoanIsNotPaid*LoanIsGood,LoanValue,""), "")</f>
        <v>235968.05217376212</v>
      </c>
      <c r="E214" s="201">
        <f>IFERROR(IF(LoanIsNotPaid*LoanIsGood,MonthlyPayment,0), 0)</f>
        <v>5691.1875192575681</v>
      </c>
      <c r="F214" s="201">
        <f>IFERROR(IF(LoanIsNotPaid*LoanIsGood,Principal,0), 0)</f>
        <v>5297.9074323012264</v>
      </c>
      <c r="G214" s="201">
        <f>SUM($F$17:F214)</f>
        <v>894329.85525849625</v>
      </c>
      <c r="H214" s="201">
        <f>IFERROR(IF(LoanIsNotPaid*LoanIsGood,InterestAmt,0), 0)</f>
        <v>393.28008695634111</v>
      </c>
      <c r="I214" s="201">
        <f>SUM($H$17:H214)</f>
        <v>232525.27355450173</v>
      </c>
      <c r="J214" s="201">
        <f>IFERROR(IF(LoanIsNotPaid*LoanIsGood,EndingBalance,0), 0)</f>
        <v>230670.14474146068</v>
      </c>
    </row>
    <row r="215" spans="1:10" ht="15" customHeight="1" x14ac:dyDescent="0.15">
      <c r="A215" s="173"/>
      <c r="B215" s="199">
        <f>IFERROR(IF(LoanIsNotPaid*LoanIsGood,PaymentNumber,""), "")</f>
        <v>199</v>
      </c>
      <c r="C215" s="200">
        <f>IFERROR(IF(LoanIsNotPaid*LoanIsGood,PaymentDate,LoanStartDate), LoanStartDate)</f>
        <v>51714</v>
      </c>
      <c r="D215" s="201">
        <f>IFERROR(IF(LoanIsNotPaid*LoanIsGood,LoanValue,""), "")</f>
        <v>230670.14474146068</v>
      </c>
      <c r="E215" s="201">
        <f>IFERROR(IF(LoanIsNotPaid*LoanIsGood,MonthlyPayment,0), 0)</f>
        <v>5691.1875192575681</v>
      </c>
      <c r="F215" s="201">
        <f>IFERROR(IF(LoanIsNotPaid*LoanIsGood,Principal,0), 0)</f>
        <v>5306.7372780217293</v>
      </c>
      <c r="G215" s="201">
        <f>SUM($F$17:F215)</f>
        <v>899636.592536518</v>
      </c>
      <c r="H215" s="201">
        <f>IFERROR(IF(LoanIsNotPaid*LoanIsGood,InterestAmt,0), 0)</f>
        <v>384.45024123583903</v>
      </c>
      <c r="I215" s="201">
        <f>SUM($H$17:H215)</f>
        <v>232909.72379573758</v>
      </c>
      <c r="J215" s="201">
        <f>IFERROR(IF(LoanIsNotPaid*LoanIsGood,EndingBalance,0), 0)</f>
        <v>225363.40746343858</v>
      </c>
    </row>
    <row r="216" spans="1:10" ht="15" customHeight="1" x14ac:dyDescent="0.15">
      <c r="A216" s="173"/>
      <c r="B216" s="199">
        <f>IFERROR(IF(LoanIsNotPaid*LoanIsGood,PaymentNumber,""), "")</f>
        <v>200</v>
      </c>
      <c r="C216" s="200">
        <f>IFERROR(IF(LoanIsNotPaid*LoanIsGood,PaymentDate,LoanStartDate), LoanStartDate)</f>
        <v>51745</v>
      </c>
      <c r="D216" s="201">
        <f>IFERROR(IF(LoanIsNotPaid*LoanIsGood,LoanValue,""), "")</f>
        <v>225363.40746343858</v>
      </c>
      <c r="E216" s="201">
        <f>IFERROR(IF(LoanIsNotPaid*LoanIsGood,MonthlyPayment,0), 0)</f>
        <v>5691.1875192575681</v>
      </c>
      <c r="F216" s="201">
        <f>IFERROR(IF(LoanIsNotPaid*LoanIsGood,Principal,0), 0)</f>
        <v>5315.5818401517654</v>
      </c>
      <c r="G216" s="201">
        <f>SUM($F$17:F216)</f>
        <v>904952.17437666981</v>
      </c>
      <c r="H216" s="201">
        <f>IFERROR(IF(LoanIsNotPaid*LoanIsGood,InterestAmt,0), 0)</f>
        <v>375.60567910580284</v>
      </c>
      <c r="I216" s="201">
        <f>SUM($H$17:H216)</f>
        <v>233285.32947484337</v>
      </c>
      <c r="J216" s="201">
        <f>IFERROR(IF(LoanIsNotPaid*LoanIsGood,EndingBalance,0), 0)</f>
        <v>220047.82562328596</v>
      </c>
    </row>
    <row r="217" spans="1:10" ht="15" customHeight="1" x14ac:dyDescent="0.15">
      <c r="A217" s="173"/>
      <c r="B217" s="199">
        <f>IFERROR(IF(LoanIsNotPaid*LoanIsGood,PaymentNumber,""), "")</f>
        <v>201</v>
      </c>
      <c r="C217" s="200">
        <f>IFERROR(IF(LoanIsNotPaid*LoanIsGood,PaymentDate,LoanStartDate), LoanStartDate)</f>
        <v>51775</v>
      </c>
      <c r="D217" s="201">
        <f>IFERROR(IF(LoanIsNotPaid*LoanIsGood,LoanValue,""), "")</f>
        <v>220047.82562328596</v>
      </c>
      <c r="E217" s="201">
        <f>IFERROR(IF(LoanIsNotPaid*LoanIsGood,MonthlyPayment,0), 0)</f>
        <v>5691.1875192575681</v>
      </c>
      <c r="F217" s="201">
        <f>IFERROR(IF(LoanIsNotPaid*LoanIsGood,Principal,0), 0)</f>
        <v>5324.4411432186853</v>
      </c>
      <c r="G217" s="201">
        <f>SUM($F$17:F217)</f>
        <v>910276.61551988847</v>
      </c>
      <c r="H217" s="201">
        <f>IFERROR(IF(LoanIsNotPaid*LoanIsGood,InterestAmt,0), 0)</f>
        <v>366.74637603888323</v>
      </c>
      <c r="I217" s="201">
        <f>SUM($H$17:H217)</f>
        <v>233652.07585088225</v>
      </c>
      <c r="J217" s="201">
        <f>IFERROR(IF(LoanIsNotPaid*LoanIsGood,EndingBalance,0), 0)</f>
        <v>214723.38448006753</v>
      </c>
    </row>
    <row r="218" spans="1:10" ht="15" customHeight="1" x14ac:dyDescent="0.15">
      <c r="A218" s="173"/>
      <c r="B218" s="199">
        <f>IFERROR(IF(LoanIsNotPaid*LoanIsGood,PaymentNumber,""), "")</f>
        <v>202</v>
      </c>
      <c r="C218" s="200">
        <f>IFERROR(IF(LoanIsNotPaid*LoanIsGood,PaymentDate,LoanStartDate), LoanStartDate)</f>
        <v>51806</v>
      </c>
      <c r="D218" s="201">
        <f>IFERROR(IF(LoanIsNotPaid*LoanIsGood,LoanValue,""), "")</f>
        <v>214723.38448006753</v>
      </c>
      <c r="E218" s="201">
        <f>IFERROR(IF(LoanIsNotPaid*LoanIsGood,MonthlyPayment,0), 0)</f>
        <v>5691.1875192575681</v>
      </c>
      <c r="F218" s="201">
        <f>IFERROR(IF(LoanIsNotPaid*LoanIsGood,Principal,0), 0)</f>
        <v>5333.3152117907157</v>
      </c>
      <c r="G218" s="201">
        <f>SUM($F$17:F218)</f>
        <v>915609.9307316792</v>
      </c>
      <c r="H218" s="201">
        <f>IFERROR(IF(LoanIsNotPaid*LoanIsGood,InterestAmt,0), 0)</f>
        <v>357.87230746685202</v>
      </c>
      <c r="I218" s="201">
        <f>SUM($H$17:H218)</f>
        <v>234009.94815834909</v>
      </c>
      <c r="J218" s="201">
        <f>IFERROR(IF(LoanIsNotPaid*LoanIsGood,EndingBalance,0), 0)</f>
        <v>209390.06926827622</v>
      </c>
    </row>
    <row r="219" spans="1:10" ht="15" customHeight="1" x14ac:dyDescent="0.15">
      <c r="A219" s="173"/>
      <c r="B219" s="199">
        <f>IFERROR(IF(LoanIsNotPaid*LoanIsGood,PaymentNumber,""), "")</f>
        <v>203</v>
      </c>
      <c r="C219" s="200">
        <f>IFERROR(IF(LoanIsNotPaid*LoanIsGood,PaymentDate,LoanStartDate), LoanStartDate)</f>
        <v>51836</v>
      </c>
      <c r="D219" s="201">
        <f>IFERROR(IF(LoanIsNotPaid*LoanIsGood,LoanValue,""), "")</f>
        <v>209390.06926827622</v>
      </c>
      <c r="E219" s="201">
        <f>IFERROR(IF(LoanIsNotPaid*LoanIsGood,MonthlyPayment,0), 0)</f>
        <v>5691.1875192575681</v>
      </c>
      <c r="F219" s="201">
        <f>IFERROR(IF(LoanIsNotPaid*LoanIsGood,Principal,0), 0)</f>
        <v>5342.2040704770334</v>
      </c>
      <c r="G219" s="201">
        <f>SUM($F$17:F219)</f>
        <v>920952.13480215624</v>
      </c>
      <c r="H219" s="201">
        <f>IFERROR(IF(LoanIsNotPaid*LoanIsGood,InterestAmt,0), 0)</f>
        <v>348.98344878053422</v>
      </c>
      <c r="I219" s="201">
        <f>SUM($H$17:H219)</f>
        <v>234358.93160712961</v>
      </c>
      <c r="J219" s="201">
        <f>IFERROR(IF(LoanIsNotPaid*LoanIsGood,EndingBalance,0), 0)</f>
        <v>204047.8651977987</v>
      </c>
    </row>
    <row r="220" spans="1:10" ht="15" customHeight="1" x14ac:dyDescent="0.15">
      <c r="A220" s="173"/>
      <c r="B220" s="199">
        <f>IFERROR(IF(LoanIsNotPaid*LoanIsGood,PaymentNumber,""), "")</f>
        <v>204</v>
      </c>
      <c r="C220" s="200">
        <f>IFERROR(IF(LoanIsNotPaid*LoanIsGood,PaymentDate,LoanStartDate), LoanStartDate)</f>
        <v>51867</v>
      </c>
      <c r="D220" s="201">
        <f>IFERROR(IF(LoanIsNotPaid*LoanIsGood,LoanValue,""), "")</f>
        <v>204047.8651977987</v>
      </c>
      <c r="E220" s="201">
        <f>IFERROR(IF(LoanIsNotPaid*LoanIsGood,MonthlyPayment,0), 0)</f>
        <v>5691.1875192575681</v>
      </c>
      <c r="F220" s="201">
        <f>IFERROR(IF(LoanIsNotPaid*LoanIsGood,Principal,0), 0)</f>
        <v>5351.1077439278288</v>
      </c>
      <c r="G220" s="201">
        <f>SUM($F$17:F220)</f>
        <v>926303.2425460841</v>
      </c>
      <c r="H220" s="201">
        <f>IFERROR(IF(LoanIsNotPaid*LoanIsGood,InterestAmt,0), 0)</f>
        <v>340.07977532973916</v>
      </c>
      <c r="I220" s="201">
        <f>SUM($H$17:H220)</f>
        <v>234699.01138245934</v>
      </c>
      <c r="J220" s="201">
        <f>IFERROR(IF(LoanIsNotPaid*LoanIsGood,EndingBalance,0), 0)</f>
        <v>198696.75745387096</v>
      </c>
    </row>
    <row r="221" spans="1:10" ht="15" customHeight="1" x14ac:dyDescent="0.15">
      <c r="A221" s="173"/>
      <c r="B221" s="199">
        <f>IFERROR(IF(LoanIsNotPaid*LoanIsGood,PaymentNumber,""), "")</f>
        <v>205</v>
      </c>
      <c r="C221" s="200">
        <f>IFERROR(IF(LoanIsNotPaid*LoanIsGood,PaymentDate,LoanStartDate), LoanStartDate)</f>
        <v>51898</v>
      </c>
      <c r="D221" s="201">
        <f>IFERROR(IF(LoanIsNotPaid*LoanIsGood,LoanValue,""), "")</f>
        <v>198696.75745387096</v>
      </c>
      <c r="E221" s="201">
        <f>IFERROR(IF(LoanIsNotPaid*LoanIsGood,MonthlyPayment,0), 0)</f>
        <v>5691.1875192575681</v>
      </c>
      <c r="F221" s="201">
        <f>IFERROR(IF(LoanIsNotPaid*LoanIsGood,Principal,0), 0)</f>
        <v>5360.0262568343751</v>
      </c>
      <c r="G221" s="201">
        <f>SUM($F$17:F221)</f>
        <v>931663.26880291849</v>
      </c>
      <c r="H221" s="201">
        <f>IFERROR(IF(LoanIsNotPaid*LoanIsGood,InterestAmt,0), 0)</f>
        <v>331.16126242319274</v>
      </c>
      <c r="I221" s="201">
        <f>SUM($H$17:H221)</f>
        <v>235030.17264488252</v>
      </c>
      <c r="J221" s="201">
        <f>IFERROR(IF(LoanIsNotPaid*LoanIsGood,EndingBalance,0), 0)</f>
        <v>193336.73119703587</v>
      </c>
    </row>
    <row r="222" spans="1:10" ht="15" customHeight="1" x14ac:dyDescent="0.15">
      <c r="A222" s="173"/>
      <c r="B222" s="199">
        <f>IFERROR(IF(LoanIsNotPaid*LoanIsGood,PaymentNumber,""), "")</f>
        <v>206</v>
      </c>
      <c r="C222" s="200">
        <f>IFERROR(IF(LoanIsNotPaid*LoanIsGood,PaymentDate,LoanStartDate), LoanStartDate)</f>
        <v>51926</v>
      </c>
      <c r="D222" s="201">
        <f>IFERROR(IF(LoanIsNotPaid*LoanIsGood,LoanValue,""), "")</f>
        <v>193336.73119703587</v>
      </c>
      <c r="E222" s="201">
        <f>IFERROR(IF(LoanIsNotPaid*LoanIsGood,MonthlyPayment,0), 0)</f>
        <v>5691.1875192575681</v>
      </c>
      <c r="F222" s="201">
        <f>IFERROR(IF(LoanIsNotPaid*LoanIsGood,Principal,0), 0)</f>
        <v>5368.9596339290993</v>
      </c>
      <c r="G222" s="201">
        <f>SUM($F$17:F222)</f>
        <v>937032.22843684757</v>
      </c>
      <c r="H222" s="201">
        <f>IFERROR(IF(LoanIsNotPaid*LoanIsGood,InterestAmt,0), 0)</f>
        <v>322.22788532846886</v>
      </c>
      <c r="I222" s="201">
        <f>SUM($H$17:H222)</f>
        <v>235352.40053021099</v>
      </c>
      <c r="J222" s="201">
        <f>IFERROR(IF(LoanIsNotPaid*LoanIsGood,EndingBalance,0), 0)</f>
        <v>187967.77156310668</v>
      </c>
    </row>
    <row r="223" spans="1:10" ht="15" customHeight="1" x14ac:dyDescent="0.15">
      <c r="A223" s="173"/>
      <c r="B223" s="199">
        <f>IFERROR(IF(LoanIsNotPaid*LoanIsGood,PaymentNumber,""), "")</f>
        <v>207</v>
      </c>
      <c r="C223" s="200">
        <f>IFERROR(IF(LoanIsNotPaid*LoanIsGood,PaymentDate,LoanStartDate), LoanStartDate)</f>
        <v>51957</v>
      </c>
      <c r="D223" s="201">
        <f>IFERROR(IF(LoanIsNotPaid*LoanIsGood,LoanValue,""), "")</f>
        <v>187967.77156310668</v>
      </c>
      <c r="E223" s="201">
        <f>IFERROR(IF(LoanIsNotPaid*LoanIsGood,MonthlyPayment,0), 0)</f>
        <v>5691.1875192575681</v>
      </c>
      <c r="F223" s="201">
        <f>IFERROR(IF(LoanIsNotPaid*LoanIsGood,Principal,0), 0)</f>
        <v>5377.9078999856483</v>
      </c>
      <c r="G223" s="201">
        <f>SUM($F$17:F223)</f>
        <v>942410.13633683324</v>
      </c>
      <c r="H223" s="201">
        <f>IFERROR(IF(LoanIsNotPaid*LoanIsGood,InterestAmt,0), 0)</f>
        <v>313.2796192719203</v>
      </c>
      <c r="I223" s="201">
        <f>SUM($H$17:H223)</f>
        <v>235665.68014948291</v>
      </c>
      <c r="J223" s="201">
        <f>IFERROR(IF(LoanIsNotPaid*LoanIsGood,EndingBalance,0), 0)</f>
        <v>182589.86366312136</v>
      </c>
    </row>
    <row r="224" spans="1:10" ht="15" customHeight="1" x14ac:dyDescent="0.15">
      <c r="A224" s="173"/>
      <c r="B224" s="199">
        <f>IFERROR(IF(LoanIsNotPaid*LoanIsGood,PaymentNumber,""), "")</f>
        <v>208</v>
      </c>
      <c r="C224" s="200">
        <f>IFERROR(IF(LoanIsNotPaid*LoanIsGood,PaymentDate,LoanStartDate), LoanStartDate)</f>
        <v>51987</v>
      </c>
      <c r="D224" s="201">
        <f>IFERROR(IF(LoanIsNotPaid*LoanIsGood,LoanValue,""), "")</f>
        <v>182589.86366312136</v>
      </c>
      <c r="E224" s="201">
        <f>IFERROR(IF(LoanIsNotPaid*LoanIsGood,MonthlyPayment,0), 0)</f>
        <v>5691.1875192575681</v>
      </c>
      <c r="F224" s="201">
        <f>IFERROR(IF(LoanIsNotPaid*LoanIsGood,Principal,0), 0)</f>
        <v>5386.8710798189568</v>
      </c>
      <c r="G224" s="201">
        <f>SUM($F$17:F224)</f>
        <v>947797.00741665217</v>
      </c>
      <c r="H224" s="201">
        <f>IFERROR(IF(LoanIsNotPaid*LoanIsGood,InterestAmt,0), 0)</f>
        <v>304.31643943861093</v>
      </c>
      <c r="I224" s="201">
        <f>SUM($H$17:H224)</f>
        <v>235969.99658892152</v>
      </c>
      <c r="J224" s="201">
        <f>IFERROR(IF(LoanIsNotPaid*LoanIsGood,EndingBalance,0), 0)</f>
        <v>177202.99258330115</v>
      </c>
    </row>
    <row r="225" spans="1:10" ht="15" customHeight="1" x14ac:dyDescent="0.15">
      <c r="A225" s="173"/>
      <c r="B225" s="199">
        <f>IFERROR(IF(LoanIsNotPaid*LoanIsGood,PaymentNumber,""), "")</f>
        <v>209</v>
      </c>
      <c r="C225" s="200">
        <f>IFERROR(IF(LoanIsNotPaid*LoanIsGood,PaymentDate,LoanStartDate), LoanStartDate)</f>
        <v>52018</v>
      </c>
      <c r="D225" s="201">
        <f>IFERROR(IF(LoanIsNotPaid*LoanIsGood,LoanValue,""), "")</f>
        <v>177202.99258330115</v>
      </c>
      <c r="E225" s="201">
        <f>IFERROR(IF(LoanIsNotPaid*LoanIsGood,MonthlyPayment,0), 0)</f>
        <v>5691.1875192575681</v>
      </c>
      <c r="F225" s="201">
        <f>IFERROR(IF(LoanIsNotPaid*LoanIsGood,Principal,0), 0)</f>
        <v>5395.849198285322</v>
      </c>
      <c r="G225" s="201">
        <f>SUM($F$17:F225)</f>
        <v>953192.85661493754</v>
      </c>
      <c r="H225" s="201">
        <f>IFERROR(IF(LoanIsNotPaid*LoanIsGood,InterestAmt,0), 0)</f>
        <v>295.33832097224598</v>
      </c>
      <c r="I225" s="201">
        <f>SUM($H$17:H225)</f>
        <v>236265.33490989378</v>
      </c>
      <c r="J225" s="201">
        <f>IFERROR(IF(LoanIsNotPaid*LoanIsGood,EndingBalance,0), 0)</f>
        <v>171807.14338501589</v>
      </c>
    </row>
    <row r="226" spans="1:10" ht="15" customHeight="1" x14ac:dyDescent="0.15">
      <c r="A226" s="173"/>
      <c r="B226" s="199">
        <f>IFERROR(IF(LoanIsNotPaid*LoanIsGood,PaymentNumber,""), "")</f>
        <v>210</v>
      </c>
      <c r="C226" s="200">
        <f>IFERROR(IF(LoanIsNotPaid*LoanIsGood,PaymentDate,LoanStartDate), LoanStartDate)</f>
        <v>52048</v>
      </c>
      <c r="D226" s="201">
        <f>IFERROR(IF(LoanIsNotPaid*LoanIsGood,LoanValue,""), "")</f>
        <v>171807.14338501589</v>
      </c>
      <c r="E226" s="201">
        <f>IFERROR(IF(LoanIsNotPaid*LoanIsGood,MonthlyPayment,0), 0)</f>
        <v>5691.1875192575681</v>
      </c>
      <c r="F226" s="201">
        <f>IFERROR(IF(LoanIsNotPaid*LoanIsGood,Principal,0), 0)</f>
        <v>5404.8422802824643</v>
      </c>
      <c r="G226" s="201">
        <f>SUM($F$17:F226)</f>
        <v>958597.69889521995</v>
      </c>
      <c r="H226" s="201">
        <f>IFERROR(IF(LoanIsNotPaid*LoanIsGood,InterestAmt,0), 0)</f>
        <v>286.34523897510371</v>
      </c>
      <c r="I226" s="201">
        <f>SUM($H$17:H226)</f>
        <v>236551.68014886888</v>
      </c>
      <c r="J226" s="201">
        <f>IFERROR(IF(LoanIsNotPaid*LoanIsGood,EndingBalance,0), 0)</f>
        <v>166402.30110473372</v>
      </c>
    </row>
    <row r="227" spans="1:10" ht="15" customHeight="1" x14ac:dyDescent="0.15">
      <c r="A227" s="173"/>
      <c r="B227" s="199">
        <f>IFERROR(IF(LoanIsNotPaid*LoanIsGood,PaymentNumber,""), "")</f>
        <v>211</v>
      </c>
      <c r="C227" s="200">
        <f>IFERROR(IF(LoanIsNotPaid*LoanIsGood,PaymentDate,LoanStartDate), LoanStartDate)</f>
        <v>52079</v>
      </c>
      <c r="D227" s="201">
        <f>IFERROR(IF(LoanIsNotPaid*LoanIsGood,LoanValue,""), "")</f>
        <v>166402.30110473372</v>
      </c>
      <c r="E227" s="201">
        <f>IFERROR(IF(LoanIsNotPaid*LoanIsGood,MonthlyPayment,0), 0)</f>
        <v>5691.1875192575681</v>
      </c>
      <c r="F227" s="201">
        <f>IFERROR(IF(LoanIsNotPaid*LoanIsGood,Principal,0), 0)</f>
        <v>5413.8503507496016</v>
      </c>
      <c r="G227" s="201">
        <f>SUM($F$17:F227)</f>
        <v>964011.54924596951</v>
      </c>
      <c r="H227" s="201">
        <f>IFERROR(IF(LoanIsNotPaid*LoanIsGood,InterestAmt,0), 0)</f>
        <v>277.3371685079664</v>
      </c>
      <c r="I227" s="201">
        <f>SUM($H$17:H227)</f>
        <v>236829.01731737686</v>
      </c>
      <c r="J227" s="201">
        <f>IFERROR(IF(LoanIsNotPaid*LoanIsGood,EndingBalance,0), 0)</f>
        <v>160988.45075398334</v>
      </c>
    </row>
    <row r="228" spans="1:10" ht="15" customHeight="1" x14ac:dyDescent="0.15">
      <c r="A228" s="173"/>
      <c r="B228" s="199">
        <f>IFERROR(IF(LoanIsNotPaid*LoanIsGood,PaymentNumber,""), "")</f>
        <v>212</v>
      </c>
      <c r="C228" s="200">
        <f>IFERROR(IF(LoanIsNotPaid*LoanIsGood,PaymentDate,LoanStartDate), LoanStartDate)</f>
        <v>52110</v>
      </c>
      <c r="D228" s="201">
        <f>IFERROR(IF(LoanIsNotPaid*LoanIsGood,LoanValue,""), "")</f>
        <v>160988.45075398334</v>
      </c>
      <c r="E228" s="201">
        <f>IFERROR(IF(LoanIsNotPaid*LoanIsGood,MonthlyPayment,0), 0)</f>
        <v>5691.1875192575681</v>
      </c>
      <c r="F228" s="201">
        <f>IFERROR(IF(LoanIsNotPaid*LoanIsGood,Principal,0), 0)</f>
        <v>5422.8734346675174</v>
      </c>
      <c r="G228" s="201">
        <f>SUM($F$17:F228)</f>
        <v>969434.42268063698</v>
      </c>
      <c r="H228" s="201">
        <f>IFERROR(IF(LoanIsNotPaid*LoanIsGood,InterestAmt,0), 0)</f>
        <v>268.3140845900503</v>
      </c>
      <c r="I228" s="201">
        <f>SUM($H$17:H228)</f>
        <v>237097.33140196692</v>
      </c>
      <c r="J228" s="201">
        <f>IFERROR(IF(LoanIsNotPaid*LoanIsGood,EndingBalance,0), 0)</f>
        <v>155565.57731931517</v>
      </c>
    </row>
    <row r="229" spans="1:10" ht="15" customHeight="1" x14ac:dyDescent="0.15">
      <c r="A229" s="173"/>
      <c r="B229" s="199">
        <f>IFERROR(IF(LoanIsNotPaid*LoanIsGood,PaymentNumber,""), "")</f>
        <v>213</v>
      </c>
      <c r="C229" s="200">
        <f>IFERROR(IF(LoanIsNotPaid*LoanIsGood,PaymentDate,LoanStartDate), LoanStartDate)</f>
        <v>52140</v>
      </c>
      <c r="D229" s="201">
        <f>IFERROR(IF(LoanIsNotPaid*LoanIsGood,LoanValue,""), "")</f>
        <v>155565.57731931517</v>
      </c>
      <c r="E229" s="201">
        <f>IFERROR(IF(LoanIsNotPaid*LoanIsGood,MonthlyPayment,0), 0)</f>
        <v>5691.1875192575681</v>
      </c>
      <c r="F229" s="201">
        <f>IFERROR(IF(LoanIsNotPaid*LoanIsGood,Principal,0), 0)</f>
        <v>5431.91155705863</v>
      </c>
      <c r="G229" s="201">
        <f>SUM($F$17:F229)</f>
        <v>974866.33423769567</v>
      </c>
      <c r="H229" s="201">
        <f>IFERROR(IF(LoanIsNotPaid*LoanIsGood,InterestAmt,0), 0)</f>
        <v>259.27596219893786</v>
      </c>
      <c r="I229" s="201">
        <f>SUM($H$17:H229)</f>
        <v>237356.60736416586</v>
      </c>
      <c r="J229" s="201">
        <f>IFERROR(IF(LoanIsNotPaid*LoanIsGood,EndingBalance,0), 0)</f>
        <v>150133.66576225567</v>
      </c>
    </row>
    <row r="230" spans="1:10" ht="15" customHeight="1" x14ac:dyDescent="0.15">
      <c r="A230" s="173"/>
      <c r="B230" s="199">
        <f>IFERROR(IF(LoanIsNotPaid*LoanIsGood,PaymentNumber,""), "")</f>
        <v>214</v>
      </c>
      <c r="C230" s="200">
        <f>IFERROR(IF(LoanIsNotPaid*LoanIsGood,PaymentDate,LoanStartDate), LoanStartDate)</f>
        <v>52171</v>
      </c>
      <c r="D230" s="201">
        <f>IFERROR(IF(LoanIsNotPaid*LoanIsGood,LoanValue,""), "")</f>
        <v>150133.66576225567</v>
      </c>
      <c r="E230" s="201">
        <f>IFERROR(IF(LoanIsNotPaid*LoanIsGood,MonthlyPayment,0), 0)</f>
        <v>5691.1875192575681</v>
      </c>
      <c r="F230" s="201">
        <f>IFERROR(IF(LoanIsNotPaid*LoanIsGood,Principal,0), 0)</f>
        <v>5440.964742987062</v>
      </c>
      <c r="G230" s="201">
        <f>SUM($F$17:F230)</f>
        <v>980307.29898068274</v>
      </c>
      <c r="H230" s="201">
        <f>IFERROR(IF(LoanIsNotPaid*LoanIsGood,InterestAmt,0), 0)</f>
        <v>250.22277627050678</v>
      </c>
      <c r="I230" s="201">
        <f>SUM($H$17:H230)</f>
        <v>237606.83014043636</v>
      </c>
      <c r="J230" s="201">
        <f>IFERROR(IF(LoanIsNotPaid*LoanIsGood,EndingBalance,0), 0)</f>
        <v>144692.70101926941</v>
      </c>
    </row>
    <row r="231" spans="1:10" ht="15" customHeight="1" x14ac:dyDescent="0.15">
      <c r="A231" s="173"/>
      <c r="B231" s="199">
        <f>IFERROR(IF(LoanIsNotPaid*LoanIsGood,PaymentNumber,""), "")</f>
        <v>215</v>
      </c>
      <c r="C231" s="200">
        <f>IFERROR(IF(LoanIsNotPaid*LoanIsGood,PaymentDate,LoanStartDate), LoanStartDate)</f>
        <v>52201</v>
      </c>
      <c r="D231" s="201">
        <f>IFERROR(IF(LoanIsNotPaid*LoanIsGood,LoanValue,""), "")</f>
        <v>144692.70101926941</v>
      </c>
      <c r="E231" s="201">
        <f>IFERROR(IF(LoanIsNotPaid*LoanIsGood,MonthlyPayment,0), 0)</f>
        <v>5691.1875192575681</v>
      </c>
      <c r="F231" s="201">
        <f>IFERROR(IF(LoanIsNotPaid*LoanIsGood,Principal,0), 0)</f>
        <v>5450.0330175587069</v>
      </c>
      <c r="G231" s="201">
        <f>SUM($F$17:F231)</f>
        <v>985757.33199824148</v>
      </c>
      <c r="H231" s="201">
        <f>IFERROR(IF(LoanIsNotPaid*LoanIsGood,InterestAmt,0), 0)</f>
        <v>241.15450169886168</v>
      </c>
      <c r="I231" s="201">
        <f>SUM($H$17:H231)</f>
        <v>237847.98464213521</v>
      </c>
      <c r="J231" s="201">
        <f>IFERROR(IF(LoanIsNotPaid*LoanIsGood,EndingBalance,0), 0)</f>
        <v>139242.66800170974</v>
      </c>
    </row>
    <row r="232" spans="1:10" ht="15" customHeight="1" x14ac:dyDescent="0.15">
      <c r="A232" s="173"/>
      <c r="B232" s="199">
        <f>IFERROR(IF(LoanIsNotPaid*LoanIsGood,PaymentNumber,""), "")</f>
        <v>216</v>
      </c>
      <c r="C232" s="200">
        <f>IFERROR(IF(LoanIsNotPaid*LoanIsGood,PaymentDate,LoanStartDate), LoanStartDate)</f>
        <v>52232</v>
      </c>
      <c r="D232" s="201">
        <f>IFERROR(IF(LoanIsNotPaid*LoanIsGood,LoanValue,""), "")</f>
        <v>139242.66800170974</v>
      </c>
      <c r="E232" s="201">
        <f>IFERROR(IF(LoanIsNotPaid*LoanIsGood,MonthlyPayment,0), 0)</f>
        <v>5691.1875192575681</v>
      </c>
      <c r="F232" s="201">
        <f>IFERROR(IF(LoanIsNotPaid*LoanIsGood,Principal,0), 0)</f>
        <v>5459.1164059213042</v>
      </c>
      <c r="G232" s="201">
        <f>SUM($F$17:F232)</f>
        <v>991216.44840416277</v>
      </c>
      <c r="H232" s="201">
        <f>IFERROR(IF(LoanIsNotPaid*LoanIsGood,InterestAmt,0), 0)</f>
        <v>232.07111333626378</v>
      </c>
      <c r="I232" s="201">
        <f>SUM($H$17:H232)</f>
        <v>238080.05575547146</v>
      </c>
      <c r="J232" s="201">
        <f>IFERROR(IF(LoanIsNotPaid*LoanIsGood,EndingBalance,0), 0)</f>
        <v>133783.55159578752</v>
      </c>
    </row>
    <row r="233" spans="1:10" ht="15" customHeight="1" x14ac:dyDescent="0.15">
      <c r="A233" s="173"/>
      <c r="B233" s="199">
        <f>IFERROR(IF(LoanIsNotPaid*LoanIsGood,PaymentNumber,""), "")</f>
        <v>217</v>
      </c>
      <c r="C233" s="200">
        <f>IFERROR(IF(LoanIsNotPaid*LoanIsGood,PaymentDate,LoanStartDate), LoanStartDate)</f>
        <v>52263</v>
      </c>
      <c r="D233" s="201">
        <f>IFERROR(IF(LoanIsNotPaid*LoanIsGood,LoanValue,""), "")</f>
        <v>133783.55159578752</v>
      </c>
      <c r="E233" s="201">
        <f>IFERROR(IF(LoanIsNotPaid*LoanIsGood,MonthlyPayment,0), 0)</f>
        <v>5691.1875192575681</v>
      </c>
      <c r="F233" s="201">
        <f>IFERROR(IF(LoanIsNotPaid*LoanIsGood,Principal,0), 0)</f>
        <v>5468.2149332645067</v>
      </c>
      <c r="G233" s="201">
        <f>SUM($F$17:F233)</f>
        <v>996684.66333742731</v>
      </c>
      <c r="H233" s="201">
        <f>IFERROR(IF(LoanIsNotPaid*LoanIsGood,InterestAmt,0), 0)</f>
        <v>222.97258599306161</v>
      </c>
      <c r="I233" s="201">
        <f>SUM($H$17:H233)</f>
        <v>238303.02834146452</v>
      </c>
      <c r="J233" s="201">
        <f>IFERROR(IF(LoanIsNotPaid*LoanIsGood,EndingBalance,0), 0)</f>
        <v>128315.33666252345</v>
      </c>
    </row>
    <row r="234" spans="1:10" ht="15" customHeight="1" x14ac:dyDescent="0.15">
      <c r="A234" s="173"/>
      <c r="B234" s="199">
        <f>IFERROR(IF(LoanIsNotPaid*LoanIsGood,PaymentNumber,""), "")</f>
        <v>218</v>
      </c>
      <c r="C234" s="200">
        <f>IFERROR(IF(LoanIsNotPaid*LoanIsGood,PaymentDate,LoanStartDate), LoanStartDate)</f>
        <v>52291</v>
      </c>
      <c r="D234" s="201">
        <f>IFERROR(IF(LoanIsNotPaid*LoanIsGood,LoanValue,""), "")</f>
        <v>128315.33666252345</v>
      </c>
      <c r="E234" s="201">
        <f>IFERROR(IF(LoanIsNotPaid*LoanIsGood,MonthlyPayment,0), 0)</f>
        <v>5691.1875192575681</v>
      </c>
      <c r="F234" s="201">
        <f>IFERROR(IF(LoanIsNotPaid*LoanIsGood,Principal,0), 0)</f>
        <v>5477.3286248199474</v>
      </c>
      <c r="G234" s="201">
        <f>SUM($F$17:F234)</f>
        <v>1002161.9919622473</v>
      </c>
      <c r="H234" s="201">
        <f>IFERROR(IF(LoanIsNotPaid*LoanIsGood,InterestAmt,0), 0)</f>
        <v>213.85889443762079</v>
      </c>
      <c r="I234" s="201">
        <f>SUM($H$17:H234)</f>
        <v>238516.88723590213</v>
      </c>
      <c r="J234" s="201">
        <f>IFERROR(IF(LoanIsNotPaid*LoanIsGood,EndingBalance,0), 0)</f>
        <v>122838.00803770381</v>
      </c>
    </row>
    <row r="235" spans="1:10" ht="15" customHeight="1" x14ac:dyDescent="0.15">
      <c r="A235" s="173"/>
      <c r="B235" s="199">
        <f>IFERROR(IF(LoanIsNotPaid*LoanIsGood,PaymentNumber,""), "")</f>
        <v>219</v>
      </c>
      <c r="C235" s="200">
        <f>IFERROR(IF(LoanIsNotPaid*LoanIsGood,PaymentDate,LoanStartDate), LoanStartDate)</f>
        <v>52322</v>
      </c>
      <c r="D235" s="201">
        <f>IFERROR(IF(LoanIsNotPaid*LoanIsGood,LoanValue,""), "")</f>
        <v>122838.00803770381</v>
      </c>
      <c r="E235" s="201">
        <f>IFERROR(IF(LoanIsNotPaid*LoanIsGood,MonthlyPayment,0), 0)</f>
        <v>5691.1875192575681</v>
      </c>
      <c r="F235" s="201">
        <f>IFERROR(IF(LoanIsNotPaid*LoanIsGood,Principal,0), 0)</f>
        <v>5486.4575058613136</v>
      </c>
      <c r="G235" s="201">
        <f>SUM($F$17:F235)</f>
        <v>1007648.4494681086</v>
      </c>
      <c r="H235" s="201">
        <f>IFERROR(IF(LoanIsNotPaid*LoanIsGood,InterestAmt,0), 0)</f>
        <v>204.73001339625415</v>
      </c>
      <c r="I235" s="201">
        <f>SUM($H$17:H235)</f>
        <v>238721.61724929838</v>
      </c>
      <c r="J235" s="201">
        <f>IFERROR(IF(LoanIsNotPaid*LoanIsGood,EndingBalance,0), 0)</f>
        <v>117351.55053184181</v>
      </c>
    </row>
    <row r="236" spans="1:10" ht="15" customHeight="1" x14ac:dyDescent="0.15">
      <c r="A236" s="173"/>
      <c r="B236" s="199">
        <f>IFERROR(IF(LoanIsNotPaid*LoanIsGood,PaymentNumber,""), "")</f>
        <v>220</v>
      </c>
      <c r="C236" s="200">
        <f>IFERROR(IF(LoanIsNotPaid*LoanIsGood,PaymentDate,LoanStartDate), LoanStartDate)</f>
        <v>52352</v>
      </c>
      <c r="D236" s="201">
        <f>IFERROR(IF(LoanIsNotPaid*LoanIsGood,LoanValue,""), "")</f>
        <v>117351.55053184181</v>
      </c>
      <c r="E236" s="201">
        <f>IFERROR(IF(LoanIsNotPaid*LoanIsGood,MonthlyPayment,0), 0)</f>
        <v>5691.1875192575681</v>
      </c>
      <c r="F236" s="201">
        <f>IFERROR(IF(LoanIsNotPaid*LoanIsGood,Principal,0), 0)</f>
        <v>5495.6016017044158</v>
      </c>
      <c r="G236" s="201">
        <f>SUM($F$17:F236)</f>
        <v>1013144.051069813</v>
      </c>
      <c r="H236" s="201">
        <f>IFERROR(IF(LoanIsNotPaid*LoanIsGood,InterestAmt,0), 0)</f>
        <v>195.58591755315203</v>
      </c>
      <c r="I236" s="201">
        <f>SUM($H$17:H236)</f>
        <v>238917.20316685154</v>
      </c>
      <c r="J236" s="201">
        <f>IFERROR(IF(LoanIsNotPaid*LoanIsGood,EndingBalance,0), 0)</f>
        <v>111855.94893013686</v>
      </c>
    </row>
    <row r="237" spans="1:10" ht="15" customHeight="1" x14ac:dyDescent="0.15">
      <c r="A237" s="173"/>
      <c r="B237" s="199">
        <f>IFERROR(IF(LoanIsNotPaid*LoanIsGood,PaymentNumber,""), "")</f>
        <v>221</v>
      </c>
      <c r="C237" s="200">
        <f>IFERROR(IF(LoanIsNotPaid*LoanIsGood,PaymentDate,LoanStartDate), LoanStartDate)</f>
        <v>52383</v>
      </c>
      <c r="D237" s="201">
        <f>IFERROR(IF(LoanIsNotPaid*LoanIsGood,LoanValue,""), "")</f>
        <v>111855.94893013686</v>
      </c>
      <c r="E237" s="201">
        <f>IFERROR(IF(LoanIsNotPaid*LoanIsGood,MonthlyPayment,0), 0)</f>
        <v>5691.1875192575681</v>
      </c>
      <c r="F237" s="201">
        <f>IFERROR(IF(LoanIsNotPaid*LoanIsGood,Principal,0), 0)</f>
        <v>5504.7609377072567</v>
      </c>
      <c r="G237" s="201">
        <f>SUM($F$17:F237)</f>
        <v>1018648.8120075202</v>
      </c>
      <c r="H237" s="201">
        <f>IFERROR(IF(LoanIsNotPaid*LoanIsGood,InterestAmt,0), 0)</f>
        <v>186.42658155031131</v>
      </c>
      <c r="I237" s="201">
        <f>SUM($H$17:H237)</f>
        <v>239103.62974840184</v>
      </c>
      <c r="J237" s="201">
        <f>IFERROR(IF(LoanIsNotPaid*LoanIsGood,EndingBalance,0), 0)</f>
        <v>106351.18799242866</v>
      </c>
    </row>
    <row r="238" spans="1:10" ht="15" customHeight="1" x14ac:dyDescent="0.15">
      <c r="A238" s="173"/>
      <c r="B238" s="199">
        <f>IFERROR(IF(LoanIsNotPaid*LoanIsGood,PaymentNumber,""), "")</f>
        <v>222</v>
      </c>
      <c r="C238" s="200">
        <f>IFERROR(IF(LoanIsNotPaid*LoanIsGood,PaymentDate,LoanStartDate), LoanStartDate)</f>
        <v>52413</v>
      </c>
      <c r="D238" s="201">
        <f>IFERROR(IF(LoanIsNotPaid*LoanIsGood,LoanValue,""), "")</f>
        <v>106351.18799242866</v>
      </c>
      <c r="E238" s="201">
        <f>IFERROR(IF(LoanIsNotPaid*LoanIsGood,MonthlyPayment,0), 0)</f>
        <v>5691.1875192575681</v>
      </c>
      <c r="F238" s="201">
        <f>IFERROR(IF(LoanIsNotPaid*LoanIsGood,Principal,0), 0)</f>
        <v>5513.9355392701018</v>
      </c>
      <c r="G238" s="201">
        <f>SUM($F$17:F238)</f>
        <v>1024162.7475467903</v>
      </c>
      <c r="H238" s="201">
        <f>IFERROR(IF(LoanIsNotPaid*LoanIsGood,InterestAmt,0), 0)</f>
        <v>177.25197998746589</v>
      </c>
      <c r="I238" s="201">
        <f>SUM($H$17:H238)</f>
        <v>239280.8817283893</v>
      </c>
      <c r="J238" s="201">
        <f>IFERROR(IF(LoanIsNotPaid*LoanIsGood,EndingBalance,0), 0)</f>
        <v>100837.25245315931</v>
      </c>
    </row>
    <row r="239" spans="1:10" ht="15" customHeight="1" x14ac:dyDescent="0.15">
      <c r="A239" s="173"/>
      <c r="B239" s="199">
        <f>IFERROR(IF(LoanIsNotPaid*LoanIsGood,PaymentNumber,""), "")</f>
        <v>223</v>
      </c>
      <c r="C239" s="200">
        <f>IFERROR(IF(LoanIsNotPaid*LoanIsGood,PaymentDate,LoanStartDate), LoanStartDate)</f>
        <v>52444</v>
      </c>
      <c r="D239" s="201">
        <f>IFERROR(IF(LoanIsNotPaid*LoanIsGood,LoanValue,""), "")</f>
        <v>100837.25245315931</v>
      </c>
      <c r="E239" s="201">
        <f>IFERROR(IF(LoanIsNotPaid*LoanIsGood,MonthlyPayment,0), 0)</f>
        <v>5691.1875192575681</v>
      </c>
      <c r="F239" s="201">
        <f>IFERROR(IF(LoanIsNotPaid*LoanIsGood,Principal,0), 0)</f>
        <v>5523.1254318355523</v>
      </c>
      <c r="G239" s="201">
        <f>SUM($F$17:F239)</f>
        <v>1029685.8729786258</v>
      </c>
      <c r="H239" s="201">
        <f>IFERROR(IF(LoanIsNotPaid*LoanIsGood,InterestAmt,0), 0)</f>
        <v>168.06208742201571</v>
      </c>
      <c r="I239" s="201">
        <f>SUM($H$17:H239)</f>
        <v>239448.9438158113</v>
      </c>
      <c r="J239" s="201">
        <f>IFERROR(IF(LoanIsNotPaid*LoanIsGood,EndingBalance,0), 0)</f>
        <v>95314.127021323191</v>
      </c>
    </row>
    <row r="240" spans="1:10" ht="15" customHeight="1" x14ac:dyDescent="0.15">
      <c r="A240" s="173"/>
      <c r="B240" s="199">
        <f>IFERROR(IF(LoanIsNotPaid*LoanIsGood,PaymentNumber,""), "")</f>
        <v>224</v>
      </c>
      <c r="C240" s="200">
        <f>IFERROR(IF(LoanIsNotPaid*LoanIsGood,PaymentDate,LoanStartDate), LoanStartDate)</f>
        <v>52475</v>
      </c>
      <c r="D240" s="201">
        <f>IFERROR(IF(LoanIsNotPaid*LoanIsGood,LoanValue,""), "")</f>
        <v>95314.127021323191</v>
      </c>
      <c r="E240" s="201">
        <f>IFERROR(IF(LoanIsNotPaid*LoanIsGood,MonthlyPayment,0), 0)</f>
        <v>5691.1875192575681</v>
      </c>
      <c r="F240" s="201">
        <f>IFERROR(IF(LoanIsNotPaid*LoanIsGood,Principal,0), 0)</f>
        <v>5532.3306408886119</v>
      </c>
      <c r="G240" s="201">
        <f>SUM($F$17:F240)</f>
        <v>1035218.2036195145</v>
      </c>
      <c r="H240" s="201">
        <f>IFERROR(IF(LoanIsNotPaid*LoanIsGood,InterestAmt,0), 0)</f>
        <v>158.85687836895644</v>
      </c>
      <c r="I240" s="201">
        <f>SUM($H$17:H240)</f>
        <v>239607.80069418027</v>
      </c>
      <c r="J240" s="201">
        <f>IFERROR(IF(LoanIsNotPaid*LoanIsGood,EndingBalance,0), 0)</f>
        <v>89781.796380433487</v>
      </c>
    </row>
    <row r="241" spans="1:10" ht="15" customHeight="1" x14ac:dyDescent="0.15">
      <c r="A241" s="173"/>
      <c r="B241" s="199">
        <f>IFERROR(IF(LoanIsNotPaid*LoanIsGood,PaymentNumber,""), "")</f>
        <v>225</v>
      </c>
      <c r="C241" s="200">
        <f>IFERROR(IF(LoanIsNotPaid*LoanIsGood,PaymentDate,LoanStartDate), LoanStartDate)</f>
        <v>52505</v>
      </c>
      <c r="D241" s="201">
        <f>IFERROR(IF(LoanIsNotPaid*LoanIsGood,LoanValue,""), "")</f>
        <v>89781.796380433487</v>
      </c>
      <c r="E241" s="201">
        <f>IFERROR(IF(LoanIsNotPaid*LoanIsGood,MonthlyPayment,0), 0)</f>
        <v>5691.1875192575681</v>
      </c>
      <c r="F241" s="201">
        <f>IFERROR(IF(LoanIsNotPaid*LoanIsGood,Principal,0), 0)</f>
        <v>5541.5511919567589</v>
      </c>
      <c r="G241" s="201">
        <f>SUM($F$17:F241)</f>
        <v>1040759.7548114712</v>
      </c>
      <c r="H241" s="201">
        <f>IFERROR(IF(LoanIsNotPaid*LoanIsGood,InterestAmt,0), 0)</f>
        <v>149.63632730080874</v>
      </c>
      <c r="I241" s="201">
        <f>SUM($H$17:H241)</f>
        <v>239757.43702148108</v>
      </c>
      <c r="J241" s="201">
        <f>IFERROR(IF(LoanIsNotPaid*LoanIsGood,EndingBalance,0), 0)</f>
        <v>84240.245188476518</v>
      </c>
    </row>
    <row r="242" spans="1:10" ht="15" customHeight="1" x14ac:dyDescent="0.15">
      <c r="A242" s="173"/>
      <c r="B242" s="199">
        <f>IFERROR(IF(LoanIsNotPaid*LoanIsGood,PaymentNumber,""), "")</f>
        <v>226</v>
      </c>
      <c r="C242" s="200">
        <f>IFERROR(IF(LoanIsNotPaid*LoanIsGood,PaymentDate,LoanStartDate), LoanStartDate)</f>
        <v>52536</v>
      </c>
      <c r="D242" s="201">
        <f>IFERROR(IF(LoanIsNotPaid*LoanIsGood,LoanValue,""), "")</f>
        <v>84240.245188476518</v>
      </c>
      <c r="E242" s="201">
        <f>IFERROR(IF(LoanIsNotPaid*LoanIsGood,MonthlyPayment,0), 0)</f>
        <v>5691.1875192575681</v>
      </c>
      <c r="F242" s="201">
        <f>IFERROR(IF(LoanIsNotPaid*LoanIsGood,Principal,0), 0)</f>
        <v>5550.787110610021</v>
      </c>
      <c r="G242" s="201">
        <f>SUM($F$17:F242)</f>
        <v>1046310.5419220813</v>
      </c>
      <c r="H242" s="201">
        <f>IFERROR(IF(LoanIsNotPaid*LoanIsGood,InterestAmt,0), 0)</f>
        <v>140.40040864754749</v>
      </c>
      <c r="I242" s="201">
        <f>SUM($H$17:H242)</f>
        <v>239897.83743012862</v>
      </c>
      <c r="J242" s="201">
        <f>IFERROR(IF(LoanIsNotPaid*LoanIsGood,EndingBalance,0), 0)</f>
        <v>78689.458077866584</v>
      </c>
    </row>
    <row r="243" spans="1:10" ht="15" customHeight="1" x14ac:dyDescent="0.15">
      <c r="A243" s="173"/>
      <c r="B243" s="199">
        <f>IFERROR(IF(LoanIsNotPaid*LoanIsGood,PaymentNumber,""), "")</f>
        <v>227</v>
      </c>
      <c r="C243" s="200">
        <f>IFERROR(IF(LoanIsNotPaid*LoanIsGood,PaymentDate,LoanStartDate), LoanStartDate)</f>
        <v>52566</v>
      </c>
      <c r="D243" s="201">
        <f>IFERROR(IF(LoanIsNotPaid*LoanIsGood,LoanValue,""), "")</f>
        <v>78689.458077866584</v>
      </c>
      <c r="E243" s="201">
        <f>IFERROR(IF(LoanIsNotPaid*LoanIsGood,MonthlyPayment,0), 0)</f>
        <v>5691.1875192575681</v>
      </c>
      <c r="F243" s="201">
        <f>IFERROR(IF(LoanIsNotPaid*LoanIsGood,Principal,0), 0)</f>
        <v>5560.038422461037</v>
      </c>
      <c r="G243" s="201">
        <f>SUM($F$17:F243)</f>
        <v>1051870.5803445424</v>
      </c>
      <c r="H243" s="201">
        <f>IFERROR(IF(LoanIsNotPaid*LoanIsGood,InterestAmt,0), 0)</f>
        <v>131.14909679653081</v>
      </c>
      <c r="I243" s="201">
        <f>SUM($H$17:H243)</f>
        <v>240028.98652692515</v>
      </c>
      <c r="J243" s="201">
        <f>IFERROR(IF(LoanIsNotPaid*LoanIsGood,EndingBalance,0), 0)</f>
        <v>73129.419655404985</v>
      </c>
    </row>
    <row r="244" spans="1:10" ht="15" customHeight="1" x14ac:dyDescent="0.15">
      <c r="A244" s="173"/>
      <c r="B244" s="199">
        <f>IFERROR(IF(LoanIsNotPaid*LoanIsGood,PaymentNumber,""), "")</f>
        <v>228</v>
      </c>
      <c r="C244" s="200">
        <f>IFERROR(IF(LoanIsNotPaid*LoanIsGood,PaymentDate,LoanStartDate), LoanStartDate)</f>
        <v>52597</v>
      </c>
      <c r="D244" s="201">
        <f>IFERROR(IF(LoanIsNotPaid*LoanIsGood,LoanValue,""), "")</f>
        <v>73129.419655404985</v>
      </c>
      <c r="E244" s="201">
        <f>IFERROR(IF(LoanIsNotPaid*LoanIsGood,MonthlyPayment,0), 0)</f>
        <v>5691.1875192575681</v>
      </c>
      <c r="F244" s="201">
        <f>IFERROR(IF(LoanIsNotPaid*LoanIsGood,Principal,0), 0)</f>
        <v>5569.305153165139</v>
      </c>
      <c r="G244" s="201">
        <f>SUM($F$17:F244)</f>
        <v>1057439.8854977076</v>
      </c>
      <c r="H244" s="201">
        <f>IFERROR(IF(LoanIsNotPaid*LoanIsGood,InterestAmt,0), 0)</f>
        <v>121.88236609242908</v>
      </c>
      <c r="I244" s="201">
        <f>SUM($H$17:H244)</f>
        <v>240150.86889301758</v>
      </c>
      <c r="J244" s="201">
        <f>IFERROR(IF(LoanIsNotPaid*LoanIsGood,EndingBalance,0), 0)</f>
        <v>67560.114502239972</v>
      </c>
    </row>
    <row r="245" spans="1:10" ht="15" customHeight="1" x14ac:dyDescent="0.15">
      <c r="A245" s="173"/>
      <c r="B245" s="199">
        <f>IFERROR(IF(LoanIsNotPaid*LoanIsGood,PaymentNumber,""), "")</f>
        <v>229</v>
      </c>
      <c r="C245" s="200">
        <f>IFERROR(IF(LoanIsNotPaid*LoanIsGood,PaymentDate,LoanStartDate), LoanStartDate)</f>
        <v>52628</v>
      </c>
      <c r="D245" s="201">
        <f>IFERROR(IF(LoanIsNotPaid*LoanIsGood,LoanValue,""), "")</f>
        <v>67560.114502239972</v>
      </c>
      <c r="E245" s="201">
        <f>IFERROR(IF(LoanIsNotPaid*LoanIsGood,MonthlyPayment,0), 0)</f>
        <v>5691.1875192575681</v>
      </c>
      <c r="F245" s="201">
        <f>IFERROR(IF(LoanIsNotPaid*LoanIsGood,Principal,0), 0)</f>
        <v>5578.5873284204135</v>
      </c>
      <c r="G245" s="201">
        <f>SUM($F$17:F245)</f>
        <v>1063018.4728261281</v>
      </c>
      <c r="H245" s="201">
        <f>IFERROR(IF(LoanIsNotPaid*LoanIsGood,InterestAmt,0), 0)</f>
        <v>112.60019083715385</v>
      </c>
      <c r="I245" s="201">
        <f>SUM($H$17:H245)</f>
        <v>240263.46908385472</v>
      </c>
      <c r="J245" s="201">
        <f>IFERROR(IF(LoanIsNotPaid*LoanIsGood,EndingBalance,0), 0)</f>
        <v>61981.527173819253</v>
      </c>
    </row>
    <row r="246" spans="1:10" ht="15" customHeight="1" x14ac:dyDescent="0.15">
      <c r="A246" s="173"/>
      <c r="B246" s="199">
        <f>IFERROR(IF(LoanIsNotPaid*LoanIsGood,PaymentNumber,""), "")</f>
        <v>230</v>
      </c>
      <c r="C246" s="200">
        <f>IFERROR(IF(LoanIsNotPaid*LoanIsGood,PaymentDate,LoanStartDate), LoanStartDate)</f>
        <v>52657</v>
      </c>
      <c r="D246" s="201">
        <f>IFERROR(IF(LoanIsNotPaid*LoanIsGood,LoanValue,""), "")</f>
        <v>61981.527173819253</v>
      </c>
      <c r="E246" s="201">
        <f>IFERROR(IF(LoanIsNotPaid*LoanIsGood,MonthlyPayment,0), 0)</f>
        <v>5691.1875192575681</v>
      </c>
      <c r="F246" s="201">
        <f>IFERROR(IF(LoanIsNotPaid*LoanIsGood,Principal,0), 0)</f>
        <v>5587.8849739677808</v>
      </c>
      <c r="G246" s="201">
        <f>SUM($F$17:F246)</f>
        <v>1068606.3578000958</v>
      </c>
      <c r="H246" s="201">
        <f>IFERROR(IF(LoanIsNotPaid*LoanIsGood,InterestAmt,0), 0)</f>
        <v>103.30254528978647</v>
      </c>
      <c r="I246" s="201">
        <f>SUM($H$17:H246)</f>
        <v>240366.77162914452</v>
      </c>
      <c r="J246" s="201">
        <f>IFERROR(IF(LoanIsNotPaid*LoanIsGood,EndingBalance,0), 0)</f>
        <v>56393.642199852038</v>
      </c>
    </row>
    <row r="247" spans="1:10" ht="15" customHeight="1" x14ac:dyDescent="0.15">
      <c r="A247" s="173"/>
      <c r="B247" s="199">
        <f>IFERROR(IF(LoanIsNotPaid*LoanIsGood,PaymentNumber,""), "")</f>
        <v>231</v>
      </c>
      <c r="C247" s="200">
        <f>IFERROR(IF(LoanIsNotPaid*LoanIsGood,PaymentDate,LoanStartDate), LoanStartDate)</f>
        <v>52688</v>
      </c>
      <c r="D247" s="201">
        <f>IFERROR(IF(LoanIsNotPaid*LoanIsGood,LoanValue,""), "")</f>
        <v>56393.642199852038</v>
      </c>
      <c r="E247" s="201">
        <f>IFERROR(IF(LoanIsNotPaid*LoanIsGood,MonthlyPayment,0), 0)</f>
        <v>5691.1875192575681</v>
      </c>
      <c r="F247" s="201">
        <f>IFERROR(IF(LoanIsNotPaid*LoanIsGood,Principal,0), 0)</f>
        <v>5597.1981155910607</v>
      </c>
      <c r="G247" s="201">
        <f>SUM($F$17:F247)</f>
        <v>1074203.5559156868</v>
      </c>
      <c r="H247" s="201">
        <f>IFERROR(IF(LoanIsNotPaid*LoanIsGood,InterestAmt,0), 0)</f>
        <v>93.989403666506831</v>
      </c>
      <c r="I247" s="201">
        <f>SUM($H$17:H247)</f>
        <v>240460.76103281105</v>
      </c>
      <c r="J247" s="201">
        <f>IFERROR(IF(LoanIsNotPaid*LoanIsGood,EndingBalance,0), 0)</f>
        <v>50796.444084259449</v>
      </c>
    </row>
    <row r="248" spans="1:10" ht="15" customHeight="1" x14ac:dyDescent="0.15">
      <c r="A248" s="173"/>
      <c r="B248" s="199">
        <f>IFERROR(IF(LoanIsNotPaid*LoanIsGood,PaymentNumber,""), "")</f>
        <v>232</v>
      </c>
      <c r="C248" s="200">
        <f>IFERROR(IF(LoanIsNotPaid*LoanIsGood,PaymentDate,LoanStartDate), LoanStartDate)</f>
        <v>52718</v>
      </c>
      <c r="D248" s="201">
        <f>IFERROR(IF(LoanIsNotPaid*LoanIsGood,LoanValue,""), "")</f>
        <v>50796.444084259449</v>
      </c>
      <c r="E248" s="201">
        <f>IFERROR(IF(LoanIsNotPaid*LoanIsGood,MonthlyPayment,0), 0)</f>
        <v>5691.1875192575681</v>
      </c>
      <c r="F248" s="201">
        <f>IFERROR(IF(LoanIsNotPaid*LoanIsGood,Principal,0), 0)</f>
        <v>5606.5267791170463</v>
      </c>
      <c r="G248" s="201">
        <f>SUM($F$17:F248)</f>
        <v>1079810.0826948038</v>
      </c>
      <c r="H248" s="201">
        <f>IFERROR(IF(LoanIsNotPaid*LoanIsGood,InterestAmt,0), 0)</f>
        <v>84.660740140521739</v>
      </c>
      <c r="I248" s="201">
        <f>SUM($H$17:H248)</f>
        <v>240545.42177295158</v>
      </c>
      <c r="J248" s="201">
        <f>IFERROR(IF(LoanIsNotPaid*LoanIsGood,EndingBalance,0), 0)</f>
        <v>45189.917305141687</v>
      </c>
    </row>
    <row r="249" spans="1:10" ht="15" customHeight="1" x14ac:dyDescent="0.15">
      <c r="A249" s="173"/>
      <c r="B249" s="199">
        <f>IFERROR(IF(LoanIsNotPaid*LoanIsGood,PaymentNumber,""), "")</f>
        <v>233</v>
      </c>
      <c r="C249" s="200">
        <f>IFERROR(IF(LoanIsNotPaid*LoanIsGood,PaymentDate,LoanStartDate), LoanStartDate)</f>
        <v>52749</v>
      </c>
      <c r="D249" s="201">
        <f>IFERROR(IF(LoanIsNotPaid*LoanIsGood,LoanValue,""), "")</f>
        <v>45189.917305141687</v>
      </c>
      <c r="E249" s="201">
        <f>IFERROR(IF(LoanIsNotPaid*LoanIsGood,MonthlyPayment,0), 0)</f>
        <v>5691.1875192575681</v>
      </c>
      <c r="F249" s="201">
        <f>IFERROR(IF(LoanIsNotPaid*LoanIsGood,Principal,0), 0)</f>
        <v>5615.8709904155749</v>
      </c>
      <c r="G249" s="201">
        <f>SUM($F$17:F249)</f>
        <v>1085425.9536852194</v>
      </c>
      <c r="H249" s="201">
        <f>IFERROR(IF(LoanIsNotPaid*LoanIsGood,InterestAmt,0), 0)</f>
        <v>75.316528841993332</v>
      </c>
      <c r="I249" s="201">
        <f>SUM($H$17:H249)</f>
        <v>240620.73830179358</v>
      </c>
      <c r="J249" s="201">
        <f>IFERROR(IF(LoanIsNotPaid*LoanIsGood,EndingBalance,0), 0)</f>
        <v>39574.046314727049</v>
      </c>
    </row>
    <row r="250" spans="1:10" ht="15" customHeight="1" x14ac:dyDescent="0.15">
      <c r="A250" s="173"/>
      <c r="B250" s="199">
        <f>IFERROR(IF(LoanIsNotPaid*LoanIsGood,PaymentNumber,""), "")</f>
        <v>234</v>
      </c>
      <c r="C250" s="200">
        <f>IFERROR(IF(LoanIsNotPaid*LoanIsGood,PaymentDate,LoanStartDate), LoanStartDate)</f>
        <v>52779</v>
      </c>
      <c r="D250" s="201">
        <f>IFERROR(IF(LoanIsNotPaid*LoanIsGood,LoanValue,""), "")</f>
        <v>39574.046314727049</v>
      </c>
      <c r="E250" s="201">
        <f>IFERROR(IF(LoanIsNotPaid*LoanIsGood,MonthlyPayment,0), 0)</f>
        <v>5691.1875192575681</v>
      </c>
      <c r="F250" s="201">
        <f>IFERROR(IF(LoanIsNotPaid*LoanIsGood,Principal,0), 0)</f>
        <v>5625.2307753996001</v>
      </c>
      <c r="G250" s="201">
        <f>SUM($F$17:F250)</f>
        <v>1091051.184460619</v>
      </c>
      <c r="H250" s="201">
        <f>IFERROR(IF(LoanIsNotPaid*LoanIsGood,InterestAmt,0), 0)</f>
        <v>65.956743857967368</v>
      </c>
      <c r="I250" s="201">
        <f>SUM($H$17:H250)</f>
        <v>240686.69504565155</v>
      </c>
      <c r="J250" s="201">
        <f>IFERROR(IF(LoanIsNotPaid*LoanIsGood,EndingBalance,0), 0)</f>
        <v>33948.815539327217</v>
      </c>
    </row>
    <row r="251" spans="1:10" ht="15" customHeight="1" x14ac:dyDescent="0.15">
      <c r="A251" s="173"/>
      <c r="B251" s="199">
        <f>IFERROR(IF(LoanIsNotPaid*LoanIsGood,PaymentNumber,""), "")</f>
        <v>235</v>
      </c>
      <c r="C251" s="200">
        <f>IFERROR(IF(LoanIsNotPaid*LoanIsGood,PaymentDate,LoanStartDate), LoanStartDate)</f>
        <v>52810</v>
      </c>
      <c r="D251" s="201">
        <f>IFERROR(IF(LoanIsNotPaid*LoanIsGood,LoanValue,""), "")</f>
        <v>33948.815539327217</v>
      </c>
      <c r="E251" s="201">
        <f>IFERROR(IF(LoanIsNotPaid*LoanIsGood,MonthlyPayment,0), 0)</f>
        <v>5691.1875192575681</v>
      </c>
      <c r="F251" s="201">
        <f>IFERROR(IF(LoanIsNotPaid*LoanIsGood,Principal,0), 0)</f>
        <v>5634.606160025266</v>
      </c>
      <c r="G251" s="201">
        <f>SUM($F$17:F251)</f>
        <v>1096685.7906206443</v>
      </c>
      <c r="H251" s="201">
        <f>IFERROR(IF(LoanIsNotPaid*LoanIsGood,InterestAmt,0), 0)</f>
        <v>56.581359232301381</v>
      </c>
      <c r="I251" s="201">
        <f>SUM($H$17:H251)</f>
        <v>240743.27640488386</v>
      </c>
      <c r="J251" s="201">
        <f>IFERROR(IF(LoanIsNotPaid*LoanIsGood,EndingBalance,0), 0)</f>
        <v>28314.209379300941</v>
      </c>
    </row>
    <row r="252" spans="1:10" ht="15" customHeight="1" x14ac:dyDescent="0.15">
      <c r="A252" s="173"/>
      <c r="B252" s="199">
        <f>IFERROR(IF(LoanIsNotPaid*LoanIsGood,PaymentNumber,""), "")</f>
        <v>236</v>
      </c>
      <c r="C252" s="200">
        <f>IFERROR(IF(LoanIsNotPaid*LoanIsGood,PaymentDate,LoanStartDate), LoanStartDate)</f>
        <v>52841</v>
      </c>
      <c r="D252" s="201">
        <f>IFERROR(IF(LoanIsNotPaid*LoanIsGood,LoanValue,""), "")</f>
        <v>28314.209379300941</v>
      </c>
      <c r="E252" s="201">
        <f>IFERROR(IF(LoanIsNotPaid*LoanIsGood,MonthlyPayment,0), 0)</f>
        <v>5691.1875192575681</v>
      </c>
      <c r="F252" s="201">
        <f>IFERROR(IF(LoanIsNotPaid*LoanIsGood,Principal,0), 0)</f>
        <v>5643.9971702919756</v>
      </c>
      <c r="G252" s="201">
        <f>SUM($F$17:F252)</f>
        <v>1102329.7877909364</v>
      </c>
      <c r="H252" s="201">
        <f>IFERROR(IF(LoanIsNotPaid*LoanIsGood,InterestAmt,0), 0)</f>
        <v>47.190348965592584</v>
      </c>
      <c r="I252" s="201">
        <f>SUM($H$17:H252)</f>
        <v>240790.46675384944</v>
      </c>
      <c r="J252" s="201">
        <f>IFERROR(IF(LoanIsNotPaid*LoanIsGood,EndingBalance,0), 0)</f>
        <v>22670.2122090091</v>
      </c>
    </row>
    <row r="253" spans="1:10" ht="15" customHeight="1" x14ac:dyDescent="0.15">
      <c r="A253" s="173"/>
      <c r="B253" s="199">
        <f>IFERROR(IF(LoanIsNotPaid*LoanIsGood,PaymentNumber,""), "")</f>
        <v>237</v>
      </c>
      <c r="C253" s="200">
        <f>IFERROR(IF(LoanIsNotPaid*LoanIsGood,PaymentDate,LoanStartDate), LoanStartDate)</f>
        <v>52871</v>
      </c>
      <c r="D253" s="201">
        <f>IFERROR(IF(LoanIsNotPaid*LoanIsGood,LoanValue,""), "")</f>
        <v>22670.2122090091</v>
      </c>
      <c r="E253" s="201">
        <f>IFERROR(IF(LoanIsNotPaid*LoanIsGood,MonthlyPayment,0), 0)</f>
        <v>5691.1875192575681</v>
      </c>
      <c r="F253" s="201">
        <f>IFERROR(IF(LoanIsNotPaid*LoanIsGood,Principal,0), 0)</f>
        <v>5653.4038322424622</v>
      </c>
      <c r="G253" s="201">
        <f>SUM($F$17:F253)</f>
        <v>1107983.1916231788</v>
      </c>
      <c r="H253" s="201">
        <f>IFERROR(IF(LoanIsNotPaid*LoanIsGood,InterestAmt,0), 0)</f>
        <v>37.783687015105968</v>
      </c>
      <c r="I253" s="201">
        <f>SUM($H$17:H253)</f>
        <v>240828.25044086453</v>
      </c>
      <c r="J253" s="201">
        <f>IFERROR(IF(LoanIsNotPaid*LoanIsGood,EndingBalance,0), 0)</f>
        <v>17016.808376765577</v>
      </c>
    </row>
    <row r="254" spans="1:10" ht="15" customHeight="1" x14ac:dyDescent="0.15">
      <c r="A254" s="173"/>
      <c r="B254" s="199">
        <f>IFERROR(IF(LoanIsNotPaid*LoanIsGood,PaymentNumber,""), "")</f>
        <v>238</v>
      </c>
      <c r="C254" s="200">
        <f>IFERROR(IF(LoanIsNotPaid*LoanIsGood,PaymentDate,LoanStartDate), LoanStartDate)</f>
        <v>52902</v>
      </c>
      <c r="D254" s="201">
        <f>IFERROR(IF(LoanIsNotPaid*LoanIsGood,LoanValue,""), "")</f>
        <v>17016.808376765577</v>
      </c>
      <c r="E254" s="201">
        <f>IFERROR(IF(LoanIsNotPaid*LoanIsGood,MonthlyPayment,0), 0)</f>
        <v>5691.1875192575681</v>
      </c>
      <c r="F254" s="201">
        <f>IFERROR(IF(LoanIsNotPaid*LoanIsGood,Principal,0), 0)</f>
        <v>5662.8261719628663</v>
      </c>
      <c r="G254" s="201">
        <f>SUM($F$17:F254)</f>
        <v>1113646.0177951416</v>
      </c>
      <c r="H254" s="201">
        <f>IFERROR(IF(LoanIsNotPaid*LoanIsGood,InterestAmt,0), 0)</f>
        <v>28.361347294701858</v>
      </c>
      <c r="I254" s="201">
        <f>SUM($H$17:H254)</f>
        <v>240856.61178815924</v>
      </c>
      <c r="J254" s="201">
        <f>IFERROR(IF(LoanIsNotPaid*LoanIsGood,EndingBalance,0), 0)</f>
        <v>11353.982204802334</v>
      </c>
    </row>
    <row r="255" spans="1:10" ht="15" customHeight="1" x14ac:dyDescent="0.15">
      <c r="A255" s="173"/>
      <c r="B255" s="199">
        <f>IFERROR(IF(LoanIsNotPaid*LoanIsGood,PaymentNumber,""), "")</f>
        <v>239</v>
      </c>
      <c r="C255" s="200">
        <f>IFERROR(IF(LoanIsNotPaid*LoanIsGood,PaymentDate,LoanStartDate), LoanStartDate)</f>
        <v>52932</v>
      </c>
      <c r="D255" s="201">
        <f>IFERROR(IF(LoanIsNotPaid*LoanIsGood,LoanValue,""), "")</f>
        <v>11353.982204802334</v>
      </c>
      <c r="E255" s="201">
        <f>IFERROR(IF(LoanIsNotPaid*LoanIsGood,MonthlyPayment,0), 0)</f>
        <v>5691.1875192575681</v>
      </c>
      <c r="F255" s="201">
        <f>IFERROR(IF(LoanIsNotPaid*LoanIsGood,Principal,0), 0)</f>
        <v>5672.2642155828044</v>
      </c>
      <c r="G255" s="201">
        <f>SUM($F$17:F255)</f>
        <v>1119318.2820107243</v>
      </c>
      <c r="H255" s="201">
        <f>IFERROR(IF(LoanIsNotPaid*LoanIsGood,InterestAmt,0), 0)</f>
        <v>18.923303674763744</v>
      </c>
      <c r="I255" s="201">
        <f>SUM($H$17:H255)</f>
        <v>240875.535091834</v>
      </c>
      <c r="J255" s="201">
        <f>IFERROR(IF(LoanIsNotPaid*LoanIsGood,EndingBalance,0), 0)</f>
        <v>5681.7179892195854</v>
      </c>
    </row>
    <row r="256" spans="1:10" ht="15" customHeight="1" x14ac:dyDescent="0.15">
      <c r="A256" s="173"/>
      <c r="B256" s="199">
        <f>IFERROR(IF(LoanIsNotPaid*LoanIsGood,PaymentNumber,""), "")</f>
        <v>240</v>
      </c>
      <c r="C256" s="200">
        <f>IFERROR(IF(LoanIsNotPaid*LoanIsGood,PaymentDate,LoanStartDate), LoanStartDate)</f>
        <v>52963</v>
      </c>
      <c r="D256" s="201">
        <f>IFERROR(IF(LoanIsNotPaid*LoanIsGood,LoanValue,""), "")</f>
        <v>5681.7179892195854</v>
      </c>
      <c r="E256" s="201">
        <f>IFERROR(IF(LoanIsNotPaid*LoanIsGood,MonthlyPayment,0), 0)</f>
        <v>5691.1875192575681</v>
      </c>
      <c r="F256" s="201">
        <f>IFERROR(IF(LoanIsNotPaid*LoanIsGood,Principal,0), 0)</f>
        <v>5681.717989275443</v>
      </c>
      <c r="G256" s="201">
        <f>SUM($F$17:F256)</f>
        <v>1124999.9999999998</v>
      </c>
      <c r="H256" s="201">
        <f>IFERROR(IF(LoanIsNotPaid*LoanIsGood,InterestAmt,0), 0)</f>
        <v>9.4695299821257386</v>
      </c>
      <c r="I256" s="201">
        <f>SUM($H$17:H256)</f>
        <v>240885.00462181613</v>
      </c>
      <c r="J256" s="201">
        <f>IFERROR(IF(LoanIsNotPaid*LoanIsGood,EndingBalance,0), 0)</f>
        <v>-5.634501576423645E-8</v>
      </c>
    </row>
    <row r="257" spans="2:10" ht="15" customHeight="1" x14ac:dyDescent="0.15">
      <c r="B257" s="199"/>
      <c r="C257" s="208"/>
      <c r="D257" s="209"/>
      <c r="E257" s="209"/>
      <c r="F257" s="209"/>
      <c r="G257" s="209"/>
      <c r="H257" s="209"/>
      <c r="I257" s="209"/>
      <c r="J257" s="209"/>
    </row>
  </sheetData>
  <mergeCells count="3">
    <mergeCell ref="B2:J2"/>
    <mergeCell ref="B4:D4"/>
    <mergeCell ref="B10:D10"/>
  </mergeCells>
  <conditionalFormatting sqref="B17:J257">
    <cfRule type="expression" dxfId="8" priority="2">
      <formula>$B17=""</formula>
    </cfRule>
    <cfRule type="expression" dxfId="7" priority="3">
      <formula>NOT(LoanIsNotPaid)</formula>
    </cfRule>
    <cfRule type="expression" dxfId="6" priority="4">
      <formula>IF(ROW(B17)=LastRow,1,0)</formula>
    </cfRule>
  </conditionalFormatting>
  <dataValidations count="19">
    <dataValidation allowBlank="1" showInputMessage="1" showErrorMessage="1" prompt="Title of this worksheet is in this cell" sqref="B2:J2" xr:uid="{00000000-0002-0000-0800-000000000000}">
      <formula1>0</formula1>
      <formula2>0</formula2>
    </dataValidation>
    <dataValidation allowBlank="1" showInputMessage="1" showErrorMessage="1" prompt="Enter loan details to cells D5 to D8._x000a__x000a_The loan summary and payment table will auto update._x000a__x000a_To update the chart, go to Data ribbon -&gt; Refresh All" sqref="A1" xr:uid="{00000000-0002-0000-0800-000001000000}">
      <formula1>0</formula1>
      <formula2>0</formula2>
    </dataValidation>
    <dataValidation allowBlank="1" showInputMessage="1" showErrorMessage="1" prompt="Enter loan details to the cells below" sqref="B4:D4" xr:uid="{00000000-0002-0000-0800-000002000000}">
      <formula1>0</formula1>
      <formula2>0</formula2>
    </dataValidation>
    <dataValidation allowBlank="1" showInputMessage="1" showErrorMessage="1" prompt="Ending Balance is automatically updated in this column under this heading" sqref="J16" xr:uid="{00000000-0002-0000-0800-000003000000}">
      <formula1>0</formula1>
      <formula2>0</formula2>
    </dataValidation>
    <dataValidation allowBlank="1" showInputMessage="1" showErrorMessage="1" prompt="Interest amount is automatically updated in this column under this heading" sqref="H16:I16" xr:uid="{00000000-0002-0000-0800-000004000000}">
      <formula1>0</formula1>
      <formula2>0</formula2>
    </dataValidation>
    <dataValidation allowBlank="1" showInputMessage="1" showErrorMessage="1" prompt="Principal amount is automatically updated in this column under this heading" sqref="F16:G16" xr:uid="{00000000-0002-0000-0800-000005000000}">
      <formula1>0</formula1>
      <formula2>0</formula2>
    </dataValidation>
    <dataValidation allowBlank="1" showInputMessage="1" showErrorMessage="1" prompt="Payment amount is automatically calculated in this column under this heading" sqref="E16" xr:uid="{00000000-0002-0000-0800-000006000000}">
      <formula1>0</formula1>
      <formula2>0</formula2>
    </dataValidation>
    <dataValidation allowBlank="1" showInputMessage="1" showErrorMessage="1" prompt="Beginning Balance is automatically calculated in this column under this heading" sqref="D16" xr:uid="{00000000-0002-0000-0800-000007000000}">
      <formula1>0</formula1>
      <formula2>0</formula2>
    </dataValidation>
    <dataValidation allowBlank="1" showInputMessage="1" showErrorMessage="1" prompt="Payment Date is automatically updated in this column under this heading" sqref="C16" xr:uid="{00000000-0002-0000-0800-000008000000}">
      <formula1>0</formula1>
      <formula2>0</formula2>
    </dataValidation>
    <dataValidation allowBlank="1" showInputMessage="1" showErrorMessage="1" prompt="Payment Number is automatically updated in this column under this heading" sqref="B16" xr:uid="{00000000-0002-0000-0800-000009000000}">
      <formula1>0</formula1>
      <formula2>0</formula2>
    </dataValidation>
    <dataValidation allowBlank="1" showInputMessage="1" showErrorMessage="1" prompt="Number of payments is automatically calculated in this cell" sqref="D12" xr:uid="{00000000-0002-0000-0800-00000A000000}">
      <formula1>0</formula1>
      <formula2>0</formula2>
    </dataValidation>
    <dataValidation allowBlank="1" showInputMessage="1" showErrorMessage="1" prompt="Total interest is automatically calculated in this cell" sqref="D13" xr:uid="{00000000-0002-0000-0800-00000B000000}">
      <formula1>0</formula1>
      <formula2>0</formula2>
    </dataValidation>
    <dataValidation allowBlank="1" showInputMessage="1" showErrorMessage="1" prompt="Total cost of loan is automatically calculated in this cell" sqref="D14" xr:uid="{00000000-0002-0000-0800-00000C000000}">
      <formula1>0</formula1>
      <formula2>0</formula2>
    </dataValidation>
    <dataValidation allowBlank="1" showInputMessage="1" showErrorMessage="1" prompt="Monthly payment is automatically calculated in this cell" sqref="D11" xr:uid="{00000000-0002-0000-0800-00000D000000}">
      <formula1>0</formula1>
      <formula2>0</formula2>
    </dataValidation>
    <dataValidation allowBlank="1" showInputMessage="1" showErrorMessage="1" prompt="Enter start date of loan in this cell" sqref="D8" xr:uid="{00000000-0002-0000-0800-00000E000000}">
      <formula1>0</formula1>
      <formula2>0</formula2>
    </dataValidation>
    <dataValidation allowBlank="1" showInputMessage="1" showErrorMessage="1" prompt="Enter loan period in years in this cell" sqref="D7" xr:uid="{00000000-0002-0000-0800-00000F000000}">
      <formula1>0</formula1>
      <formula2>0</formula2>
    </dataValidation>
    <dataValidation allowBlank="1" showInputMessage="1" showErrorMessage="1" prompt="Enter annual interest rate in this cell" sqref="D6" xr:uid="{00000000-0002-0000-0800-000010000000}">
      <formula1>0</formula1>
      <formula2>0</formula2>
    </dataValidation>
    <dataValidation allowBlank="1" showInputMessage="1" showErrorMessage="1" prompt="Enter loan amount in this cell" sqref="D5" xr:uid="{00000000-0002-0000-0800-000011000000}">
      <formula1>0</formula1>
      <formula2>0</formula2>
    </dataValidation>
    <dataValidation allowBlank="1" showInputMessage="1" showErrorMessage="1" prompt="Loan Summary is automatically updated in cells below" sqref="B10" xr:uid="{00000000-0002-0000-0800-000012000000}">
      <formula1>0</formula1>
      <formula2>0</formula2>
    </dataValidation>
  </dataValidations>
  <printOptions horizontalCentered="1"/>
  <pageMargins left="0.4" right="0.4" top="0.4" bottom="0.4" header="0.511811023622047" footer="0.511811023622047"/>
  <pageSetup fitToHeight="0"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4472C4"/>
  </sheetPr>
  <dimension ref="A1:P66"/>
  <sheetViews>
    <sheetView zoomScale="130" zoomScaleNormal="130" workbookViewId="0">
      <pane xSplit="2" ySplit="14" topLeftCell="C15" activePane="bottomRight" state="frozen"/>
      <selection pane="topRight" activeCell="C1" sqref="C1"/>
      <selection pane="bottomLeft" activeCell="A15" sqref="A15"/>
      <selection pane="bottomRight"/>
    </sheetView>
  </sheetViews>
  <sheetFormatPr baseColWidth="10" defaultColWidth="8.83203125" defaultRowHeight="13" x14ac:dyDescent="0.15"/>
  <cols>
    <col min="1" max="2" width="8" customWidth="1"/>
    <col min="3" max="14" width="13" customWidth="1"/>
    <col min="15" max="15" width="27.5" customWidth="1"/>
    <col min="16" max="16" width="12.33203125" customWidth="1"/>
  </cols>
  <sheetData>
    <row r="1" spans="1:14" ht="25.5" customHeight="1" x14ac:dyDescent="0.15">
      <c r="A1" s="210" t="s">
        <v>337</v>
      </c>
      <c r="B1" s="107">
        <f>Settings!B11</f>
        <v>2.5000000000000001E-2</v>
      </c>
      <c r="E1" s="19" t="s">
        <v>338</v>
      </c>
    </row>
    <row r="2" spans="1:14" ht="25.5" customHeight="1" x14ac:dyDescent="0.15">
      <c r="A2" s="210" t="s">
        <v>339</v>
      </c>
      <c r="B2" s="27">
        <f ca="1">'Balance Sheet'!E68</f>
        <v>1228147.4774673865</v>
      </c>
      <c r="C2" s="27">
        <f ca="1">'Balance Sheet'!F68</f>
        <v>842437.09762933326</v>
      </c>
      <c r="D2" s="103"/>
      <c r="E2" s="103"/>
    </row>
    <row r="3" spans="1:14" ht="38.25" customHeight="1" x14ac:dyDescent="0.15">
      <c r="A3" s="210" t="s">
        <v>340</v>
      </c>
      <c r="B3" s="27">
        <f>Settings!B8</f>
        <v>30000</v>
      </c>
    </row>
    <row r="4" spans="1:14" ht="25.5" customHeight="1" x14ac:dyDescent="0.15">
      <c r="A4" s="210" t="s">
        <v>341</v>
      </c>
      <c r="B4" s="107">
        <f>Settings!B12</f>
        <v>0.03</v>
      </c>
      <c r="D4" s="30" t="s">
        <v>342</v>
      </c>
    </row>
    <row r="5" spans="1:14" ht="25.5" customHeight="1" x14ac:dyDescent="0.15">
      <c r="A5" s="210" t="s">
        <v>343</v>
      </c>
      <c r="B5" s="107">
        <f>Settings!B13</f>
        <v>0.05</v>
      </c>
      <c r="D5" s="31" t="s">
        <v>286</v>
      </c>
      <c r="E5" s="27">
        <f ca="1">Housing!B22</f>
        <v>246733.03437019722</v>
      </c>
    </row>
    <row r="6" spans="1:14" ht="25.5" customHeight="1" x14ac:dyDescent="0.15">
      <c r="A6" s="210" t="s">
        <v>344</v>
      </c>
      <c r="B6" s="107">
        <f>Settings!B14</f>
        <v>0.08</v>
      </c>
      <c r="D6" s="31" t="s">
        <v>282</v>
      </c>
      <c r="E6" s="27">
        <f>Housing!B20</f>
        <v>825000.00000000012</v>
      </c>
    </row>
    <row r="7" spans="1:14" ht="25.5" customHeight="1" x14ac:dyDescent="0.15">
      <c r="A7" s="210" t="s">
        <v>345</v>
      </c>
      <c r="B7" s="107">
        <f>Settings!B15</f>
        <v>0.04</v>
      </c>
      <c r="C7" s="103"/>
      <c r="D7" s="211" t="s">
        <v>346</v>
      </c>
      <c r="E7" s="27">
        <f ca="1">Housing!B21</f>
        <v>578266.9656298029</v>
      </c>
    </row>
    <row r="9" spans="1:14" ht="51" customHeight="1" x14ac:dyDescent="0.15">
      <c r="A9" s="210" t="s">
        <v>347</v>
      </c>
      <c r="B9" s="27">
        <f>Settings!B19</f>
        <v>330000</v>
      </c>
    </row>
    <row r="10" spans="1:14" ht="76.5" customHeight="1" x14ac:dyDescent="0.15">
      <c r="A10" s="210" t="s">
        <v>348</v>
      </c>
      <c r="B10" s="27">
        <f>'Balance Sheet'!B53</f>
        <v>95000</v>
      </c>
    </row>
    <row r="11" spans="1:14" ht="76.5" customHeight="1" x14ac:dyDescent="0.15">
      <c r="A11" s="210" t="s">
        <v>349</v>
      </c>
      <c r="B11" s="27">
        <f>'Balance Sheet'!B54+'Balance Sheet'!B55</f>
        <v>180000</v>
      </c>
    </row>
    <row r="12" spans="1:14" ht="63.75" customHeight="1" x14ac:dyDescent="0.15">
      <c r="A12" s="210" t="s">
        <v>350</v>
      </c>
      <c r="B12" s="27">
        <f>'Balance Sheet'!B27</f>
        <v>120000</v>
      </c>
    </row>
    <row r="13" spans="1:14" ht="12.75" customHeight="1" x14ac:dyDescent="0.15">
      <c r="A13" t="s">
        <v>351</v>
      </c>
      <c r="B13" s="27">
        <f>Insurance!B6</f>
        <v>237422</v>
      </c>
    </row>
    <row r="14" spans="1:14" s="217" customFormat="1" ht="48" customHeight="1" x14ac:dyDescent="0.15">
      <c r="A14" s="212" t="s">
        <v>352</v>
      </c>
      <c r="B14" s="213" t="s">
        <v>314</v>
      </c>
      <c r="C14" s="213" t="s">
        <v>353</v>
      </c>
      <c r="D14" s="213" t="s">
        <v>354</v>
      </c>
      <c r="E14" s="213" t="s">
        <v>355</v>
      </c>
      <c r="F14" s="214" t="s">
        <v>356</v>
      </c>
      <c r="G14" s="214" t="s">
        <v>357</v>
      </c>
      <c r="H14" s="214" t="s">
        <v>358</v>
      </c>
      <c r="I14" s="215" t="s">
        <v>359</v>
      </c>
      <c r="J14" s="215" t="s">
        <v>360</v>
      </c>
      <c r="K14" s="215" t="s">
        <v>361</v>
      </c>
      <c r="L14" s="216" t="s">
        <v>362</v>
      </c>
      <c r="M14" s="216" t="s">
        <v>363</v>
      </c>
      <c r="N14" s="216" t="s">
        <v>364</v>
      </c>
    </row>
    <row r="15" spans="1:14" ht="12.75" customHeight="1" x14ac:dyDescent="0.15">
      <c r="A15" s="218">
        <f>Settings!B5</f>
        <v>42</v>
      </c>
      <c r="B15" s="218">
        <f>Settings!B6</f>
        <v>2026</v>
      </c>
      <c r="C15" s="219">
        <f>Settings!B18</f>
        <v>60000</v>
      </c>
      <c r="D15" s="220">
        <v>1225000</v>
      </c>
      <c r="E15" s="221"/>
      <c r="F15" s="222">
        <f ca="1">$B$2</f>
        <v>1228147.4774673865</v>
      </c>
      <c r="G15" s="222">
        <f ca="1">MAX(0,$B$2-SUM($C$64:$C$66))</f>
        <v>376147.47746738652</v>
      </c>
      <c r="H15" s="219">
        <f t="shared" ref="H15:H58" ca="1" si="0">G15*$B$7</f>
        <v>15045.899098695461</v>
      </c>
      <c r="I15" s="222">
        <f ca="1">$B$2</f>
        <v>1228147.4774673865</v>
      </c>
      <c r="J15" s="222">
        <f ca="1">MAX(0,$B$2-SUM($C$64:$C$66))</f>
        <v>376147.47746738652</v>
      </c>
      <c r="K15" s="219">
        <f t="shared" ref="K15:K58" ca="1" si="1">J15*$B$7</f>
        <v>15045.899098695461</v>
      </c>
      <c r="L15" s="222">
        <f ca="1">$B$2</f>
        <v>1228147.4774673865</v>
      </c>
      <c r="M15" s="222">
        <f ca="1">MAX(0,$B$2-SUM($C$64:$C$66))</f>
        <v>376147.47746738652</v>
      </c>
      <c r="N15" s="219">
        <f t="shared" ref="N15:N58" ca="1" si="2">M15*$B$7</f>
        <v>15045.899098695461</v>
      </c>
    </row>
    <row r="16" spans="1:14" ht="12.75" customHeight="1" x14ac:dyDescent="0.15">
      <c r="A16" s="223">
        <f t="shared" ref="A16:A58" si="3">A15+1</f>
        <v>43</v>
      </c>
      <c r="B16" s="223">
        <f t="shared" ref="B16:B58" si="4">B15+1</f>
        <v>2027</v>
      </c>
      <c r="C16" s="224">
        <f t="shared" ref="C16:C58" si="5">(1+$B$1)*C15</f>
        <v>61499.999999999993</v>
      </c>
      <c r="D16" s="45"/>
      <c r="E16" s="225"/>
      <c r="F16" s="224">
        <f ca="1">(1+$B$4)*F15+IF($A16&lt;=Settings!$B$7,$B$3,-$C16)</f>
        <v>1294991.9017914082</v>
      </c>
      <c r="G16" s="226">
        <f ca="1">(1+$B$4)*G15+IF($A16&lt;=Settings!$B$7,$B$3,-$C16)+SUMIFS($E$64:$E$66,$A$64:$A$66,$A16)</f>
        <v>417431.90179140813</v>
      </c>
      <c r="H16" s="224">
        <f t="shared" ca="1" si="0"/>
        <v>16697.276071656324</v>
      </c>
      <c r="I16" s="224">
        <f ca="1">(1+$B$5)*I15+IF($A16&lt;=Settings!$B$7,$B$3,-$C16)</f>
        <v>1319554.8513407558</v>
      </c>
      <c r="J16" s="226">
        <f ca="1">(1+$B$5)*J15+IF($A16&lt;=Settings!$B$7,$B$3,-$C16)+SUMIFS($E$64:$E$66,$A$64:$A$66,$A16)</f>
        <v>424954.85134075588</v>
      </c>
      <c r="K16" s="224">
        <f t="shared" ca="1" si="1"/>
        <v>16998.194053630235</v>
      </c>
      <c r="L16" s="224">
        <f ca="1">(1+$B$6)*L15+IF($A16&lt;=Settings!$B$7,$B$3,-$C16)</f>
        <v>1356399.2756647775</v>
      </c>
      <c r="M16" s="226">
        <f ca="1">(1+$B$6)*M15+IF($A16&lt;=Settings!$B$7,$B$3,-$C16)+SUMIFS($E$64:$E$66,$A$64:$A$66,$A16)</f>
        <v>436239.27566477744</v>
      </c>
      <c r="N16" s="224">
        <f t="shared" ca="1" si="2"/>
        <v>17449.571026591097</v>
      </c>
    </row>
    <row r="17" spans="1:16" ht="12.75" customHeight="1" x14ac:dyDescent="0.15">
      <c r="A17" s="227">
        <f t="shared" si="3"/>
        <v>44</v>
      </c>
      <c r="B17" s="227">
        <f t="shared" si="4"/>
        <v>2028</v>
      </c>
      <c r="C17" s="219">
        <f t="shared" si="5"/>
        <v>63037.499999999985</v>
      </c>
      <c r="D17" s="225"/>
      <c r="E17" s="228"/>
      <c r="F17" s="219">
        <f ca="1">(1+$B$4)*F16+IF($A17&lt;=Settings!$B$7,$B$3,-$C17)</f>
        <v>1363841.6588451504</v>
      </c>
      <c r="G17" s="222">
        <f ca="1">(1+$B$4)*G16+IF($A17&lt;=Settings!$B$7,$B$3,-$C17)+SUMIFS($E$64:$E$66,$A$64:$A$66,$A17)</f>
        <v>459954.85884515039</v>
      </c>
      <c r="H17" s="219">
        <f t="shared" ca="1" si="0"/>
        <v>18398.194353806015</v>
      </c>
      <c r="I17" s="219">
        <f ca="1">(1+$B$5)*I16+IF($A17&lt;=Settings!$B$7,$B$3,-$C17)</f>
        <v>1415532.5939077938</v>
      </c>
      <c r="J17" s="222">
        <f ca="1">(1+$B$5)*J16+IF($A17&lt;=Settings!$B$7,$B$3,-$C17)+SUMIFS($E$64:$E$66,$A$64:$A$66,$A17)</f>
        <v>476202.59390779369</v>
      </c>
      <c r="K17" s="219">
        <f t="shared" ca="1" si="1"/>
        <v>19048.10375631175</v>
      </c>
      <c r="L17" s="219">
        <f ca="1">(1+$B$6)*L16+IF($A17&lt;=Settings!$B$7,$B$3,-$C17)</f>
        <v>1494911.2177179598</v>
      </c>
      <c r="M17" s="222">
        <f ca="1">(1+$B$6)*M16+IF($A17&lt;=Settings!$B$7,$B$3,-$C17)+SUMIFS($E$64:$E$66,$A$64:$A$66,$A17)</f>
        <v>501138.41771795967</v>
      </c>
      <c r="N17" s="219">
        <f t="shared" ca="1" si="2"/>
        <v>20045.536708718388</v>
      </c>
    </row>
    <row r="18" spans="1:16" ht="12.75" customHeight="1" x14ac:dyDescent="0.15">
      <c r="A18" s="223">
        <f t="shared" si="3"/>
        <v>45</v>
      </c>
      <c r="B18" s="223">
        <f t="shared" si="4"/>
        <v>2029</v>
      </c>
      <c r="C18" s="224">
        <f t="shared" si="5"/>
        <v>64613.437499999978</v>
      </c>
      <c r="D18" s="228"/>
      <c r="E18" s="228"/>
      <c r="F18" s="224">
        <f ca="1">(1+$B$4)*F17+IF($A18&lt;=Settings!$B$7,$B$3,-$C18)</f>
        <v>1434756.9086105048</v>
      </c>
      <c r="G18" s="226">
        <f ca="1">(1+$B$4)*G17+IF($A18&lt;=Settings!$B$7,$B$3,-$C18)+SUMIFS($E$64:$E$66,$A$64:$A$66,$A18)</f>
        <v>503753.5046105049</v>
      </c>
      <c r="H18" s="224">
        <f t="shared" ca="1" si="0"/>
        <v>20150.140184420197</v>
      </c>
      <c r="I18" s="224">
        <f ca="1">(1+$B$5)*I17+IF($A18&lt;=Settings!$B$7,$B$3,-$C18)</f>
        <v>1516309.2236031834</v>
      </c>
      <c r="J18" s="226">
        <f ca="1">(1+$B$5)*J17+IF($A18&lt;=Settings!$B$7,$B$3,-$C18)+SUMIFS($E$64:$E$66,$A$64:$A$66,$A18)</f>
        <v>530012.7236031834</v>
      </c>
      <c r="K18" s="224">
        <f t="shared" ca="1" si="1"/>
        <v>21200.508944127338</v>
      </c>
      <c r="L18" s="224">
        <f ca="1">(1+$B$6)*L17+IF($A18&lt;=Settings!$B$7,$B$3,-$C18)</f>
        <v>1644504.1151353966</v>
      </c>
      <c r="M18" s="226">
        <f ca="1">(1+$B$6)*M17+IF($A18&lt;=Settings!$B$7,$B$3,-$C18)+SUMIFS($E$64:$E$66,$A$64:$A$66,$A18)</f>
        <v>571229.49113539653</v>
      </c>
      <c r="N18" s="224">
        <f t="shared" ca="1" si="2"/>
        <v>22849.179645415861</v>
      </c>
      <c r="P18" s="103"/>
    </row>
    <row r="19" spans="1:16" ht="12.75" customHeight="1" x14ac:dyDescent="0.15">
      <c r="A19" s="227">
        <f t="shared" si="3"/>
        <v>46</v>
      </c>
      <c r="B19" s="227">
        <f t="shared" si="4"/>
        <v>2030</v>
      </c>
      <c r="C19" s="219">
        <f t="shared" si="5"/>
        <v>66228.773437499971</v>
      </c>
      <c r="D19" s="228"/>
      <c r="E19" s="228"/>
      <c r="F19" s="219">
        <f ca="1">(1+$B$4)*F18+IF($A19&lt;=Settings!$B$7,$B$3,-$C19)</f>
        <v>1507799.6158688201</v>
      </c>
      <c r="G19" s="222">
        <f ca="1">(1+$B$4)*G18+IF($A19&lt;=Settings!$B$7,$B$3,-$C19)+SUMIFS($E$64:$E$66,$A$64:$A$66,$A19)</f>
        <v>548866.10974882008</v>
      </c>
      <c r="H19" s="219">
        <f t="shared" ca="1" si="0"/>
        <v>21954.644389952802</v>
      </c>
      <c r="I19" s="219">
        <f ca="1">(1+$B$5)*I18+IF($A19&lt;=Settings!$B$7,$B$3,-$C19)</f>
        <v>1622124.6847833425</v>
      </c>
      <c r="J19" s="222">
        <f ca="1">(1+$B$5)*J18+IF($A19&lt;=Settings!$B$7,$B$3,-$C19)+SUMIFS($E$64:$E$66,$A$64:$A$66,$A19)</f>
        <v>586513.35978334257</v>
      </c>
      <c r="K19" s="219">
        <f t="shared" ca="1" si="1"/>
        <v>23460.534391333702</v>
      </c>
      <c r="L19" s="219">
        <f ca="1">(1+$B$6)*L18+IF($A19&lt;=Settings!$B$7,$B$3,-$C19)</f>
        <v>1806064.4443462284</v>
      </c>
      <c r="M19" s="222">
        <f ca="1">(1+$B$6)*M18+IF($A19&lt;=Settings!$B$7,$B$3,-$C19)+SUMIFS($E$64:$E$66,$A$64:$A$66,$A19)</f>
        <v>646927.85042622825</v>
      </c>
      <c r="N19" s="219">
        <f t="shared" ca="1" si="2"/>
        <v>25877.114017049131</v>
      </c>
      <c r="P19" s="103"/>
    </row>
    <row r="20" spans="1:16" ht="12.75" customHeight="1" x14ac:dyDescent="0.15">
      <c r="A20" s="227">
        <f t="shared" si="3"/>
        <v>47</v>
      </c>
      <c r="B20" s="227">
        <f t="shared" si="4"/>
        <v>2031</v>
      </c>
      <c r="C20" s="219">
        <f t="shared" si="5"/>
        <v>67884.492773437465</v>
      </c>
      <c r="D20" s="228"/>
      <c r="E20" s="228"/>
      <c r="F20" s="219">
        <f ca="1">(1+$B$4)*F19+IF($A20&lt;=Settings!$B$7,$B$3,-$C20)</f>
        <v>1583033.6043448849</v>
      </c>
      <c r="G20" s="222">
        <f ca="1">(1+$B$4)*G19+IF($A20&lt;=Settings!$B$7,$B$3,-$C20)+SUMIFS($E$64:$E$66,$A$64:$A$66,$A20)</f>
        <v>595332.09304128471</v>
      </c>
      <c r="H20" s="219">
        <f t="shared" ca="1" si="0"/>
        <v>23813.283721651387</v>
      </c>
      <c r="I20" s="219">
        <f ca="1">(1+$B$5)*I19+IF($A20&lt;=Settings!$B$7,$B$3,-$C20)</f>
        <v>1733230.9190225098</v>
      </c>
      <c r="J20" s="222">
        <f ca="1">(1+$B$5)*J19+IF($A20&lt;=Settings!$B$7,$B$3,-$C20)+SUMIFS($E$64:$E$66,$A$64:$A$66,$A20)</f>
        <v>645839.02777250973</v>
      </c>
      <c r="K20" s="219">
        <f t="shared" ca="1" si="1"/>
        <v>25833.561110900391</v>
      </c>
      <c r="L20" s="219">
        <f ca="1">(1+$B$6)*L19+IF($A20&lt;=Settings!$B$7,$B$3,-$C20)</f>
        <v>1980549.5998939269</v>
      </c>
      <c r="M20" s="222">
        <f ca="1">(1+$B$6)*M19+IF($A20&lt;=Settings!$B$7,$B$3,-$C20)+SUMIFS($E$64:$E$66,$A$64:$A$66,$A20)</f>
        <v>728682.07846032653</v>
      </c>
      <c r="N20" s="219">
        <f t="shared" ca="1" si="2"/>
        <v>29147.283138413062</v>
      </c>
      <c r="P20" s="103"/>
    </row>
    <row r="21" spans="1:16" ht="12.75" customHeight="1" x14ac:dyDescent="0.15">
      <c r="A21" s="227">
        <f t="shared" si="3"/>
        <v>48</v>
      </c>
      <c r="B21" s="227">
        <f t="shared" si="4"/>
        <v>2032</v>
      </c>
      <c r="C21" s="219">
        <f t="shared" si="5"/>
        <v>69581.605092773389</v>
      </c>
      <c r="D21" s="228"/>
      <c r="E21" s="228"/>
      <c r="F21" s="219">
        <f ca="1">(1+$B$4)*F20+IF($A21&lt;=Settings!$B$7,$B$3,-$C21)</f>
        <v>1660524.6124752315</v>
      </c>
      <c r="G21" s="222">
        <f ca="1">(1+$B$4)*G20+IF($A21&lt;=Settings!$B$7,$B$3,-$C21)+SUMIFS($E$64:$E$66,$A$64:$A$66,$A21)</f>
        <v>643192.05583252327</v>
      </c>
      <c r="H21" s="219">
        <f t="shared" ca="1" si="0"/>
        <v>25727.682233300933</v>
      </c>
      <c r="I21" s="219">
        <f ca="1">(1+$B$5)*I20+IF($A21&lt;=Settings!$B$7,$B$3,-$C21)</f>
        <v>1849892.4649736355</v>
      </c>
      <c r="J21" s="222">
        <f ca="1">(1+$B$5)*J20+IF($A21&lt;=Settings!$B$7,$B$3,-$C21)+SUMIFS($E$64:$E$66,$A$64:$A$66,$A21)</f>
        <v>708130.97916113527</v>
      </c>
      <c r="K21" s="219">
        <f t="shared" ca="1" si="1"/>
        <v>28325.239166445412</v>
      </c>
      <c r="L21" s="219">
        <f ca="1">(1+$B$6)*L20+IF($A21&lt;=Settings!$B$7,$B$3,-$C21)</f>
        <v>2168993.5678854412</v>
      </c>
      <c r="M21" s="222">
        <f ca="1">(1+$B$6)*M20+IF($A21&lt;=Settings!$B$7,$B$3,-$C21)+SUMIFS($E$64:$E$66,$A$64:$A$66,$A21)</f>
        <v>816976.64473715273</v>
      </c>
      <c r="N21" s="219">
        <f t="shared" ca="1" si="2"/>
        <v>32679.065789486111</v>
      </c>
      <c r="P21" s="103"/>
    </row>
    <row r="22" spans="1:16" ht="12.75" customHeight="1" x14ac:dyDescent="0.15">
      <c r="A22" s="227">
        <f t="shared" si="3"/>
        <v>49</v>
      </c>
      <c r="B22" s="227">
        <f t="shared" si="4"/>
        <v>2033</v>
      </c>
      <c r="C22" s="219">
        <f t="shared" si="5"/>
        <v>71321.145220092716</v>
      </c>
      <c r="D22" s="228"/>
      <c r="E22" s="228"/>
      <c r="F22" s="219">
        <f ca="1">(1+$B$4)*F21+IF($A22&lt;=Settings!$B$7,$B$3,-$C22)</f>
        <v>1740340.3508494885</v>
      </c>
      <c r="G22" s="222">
        <f ca="1">(1+$B$4)*G21+IF($A22&lt;=Settings!$B$7,$B$3,-$C22)+SUMIFS($E$64:$E$66,$A$64:$A$66,$A22)</f>
        <v>692487.81750749901</v>
      </c>
      <c r="H22" s="219">
        <f t="shared" ca="1" si="0"/>
        <v>27699.512700299962</v>
      </c>
      <c r="I22" s="219">
        <f ca="1">(1+$B$5)*I21+IF($A22&lt;=Settings!$B$7,$B$3,-$C22)</f>
        <v>1972387.0882223174</v>
      </c>
      <c r="J22" s="222">
        <f ca="1">(1+$B$5)*J21+IF($A22&lt;=Settings!$B$7,$B$3,-$C22)+SUMIFS($E$64:$E$66,$A$64:$A$66,$A22)</f>
        <v>773537.52811919211</v>
      </c>
      <c r="K22" s="219">
        <f t="shared" ca="1" si="1"/>
        <v>30941.501124767685</v>
      </c>
      <c r="L22" s="219">
        <f ca="1">(1+$B$6)*L21+IF($A22&lt;=Settings!$B$7,$B$3,-$C22)</f>
        <v>2372513.0533162765</v>
      </c>
      <c r="M22" s="222">
        <f ca="1">(1+$B$6)*M21+IF($A22&lt;=Settings!$B$7,$B$3,-$C22)+SUMIFS($E$64:$E$66,$A$64:$A$66,$A22)</f>
        <v>912334.77631612506</v>
      </c>
      <c r="N22" s="219">
        <f t="shared" ca="1" si="2"/>
        <v>36493.391052645005</v>
      </c>
      <c r="P22" s="103"/>
    </row>
    <row r="23" spans="1:16" ht="12.75" customHeight="1" x14ac:dyDescent="0.15">
      <c r="A23" s="223">
        <f t="shared" si="3"/>
        <v>50</v>
      </c>
      <c r="B23" s="223">
        <f t="shared" si="4"/>
        <v>2034</v>
      </c>
      <c r="C23" s="224">
        <f t="shared" si="5"/>
        <v>73104.173850595034</v>
      </c>
      <c r="D23" s="228"/>
      <c r="E23" s="228"/>
      <c r="F23" s="224">
        <f ca="1">(1+$B$4)*F22+IF($A23&lt;=Settings!$B$7,$B$3,-$C23)</f>
        <v>1822550.5613749733</v>
      </c>
      <c r="G23" s="226">
        <f ca="1">(1+$B$4)*G22+IF($A23&lt;=Settings!$B$7,$B$3,-$C23)+SUMIFS($E$64:$E$66,$A$64:$A$66,$A23)</f>
        <v>743262.45203272405</v>
      </c>
      <c r="H23" s="224">
        <f t="shared" ca="1" si="0"/>
        <v>29730.498081308964</v>
      </c>
      <c r="I23" s="224">
        <f ca="1">(1+$B$5)*I22+IF($A23&lt;=Settings!$B$7,$B$3,-$C23)</f>
        <v>2101006.4426334333</v>
      </c>
      <c r="J23" s="226">
        <f ca="1">(1+$B$5)*J22+IF($A23&lt;=Settings!$B$7,$B$3,-$C23)+SUMIFS($E$64:$E$66,$A$64:$A$66,$A23)</f>
        <v>842214.40452515171</v>
      </c>
      <c r="K23" s="224">
        <f t="shared" ca="1" si="1"/>
        <v>33688.576181006072</v>
      </c>
      <c r="L23" s="224">
        <f ca="1">(1+$B$6)*L22+IF($A23&lt;=Settings!$B$7,$B$3,-$C23)</f>
        <v>2592314.0975815789</v>
      </c>
      <c r="M23" s="226">
        <f ca="1">(1+$B$6)*M22+IF($A23&lt;=Settings!$B$7,$B$3,-$C23)+SUMIFS($E$64:$E$66,$A$64:$A$66,$A23)</f>
        <v>1015321.5584214152</v>
      </c>
      <c r="N23" s="224">
        <f t="shared" ca="1" si="2"/>
        <v>40612.862336856604</v>
      </c>
      <c r="P23" s="103"/>
    </row>
    <row r="24" spans="1:16" ht="12.75" customHeight="1" x14ac:dyDescent="0.15">
      <c r="A24" s="227">
        <f t="shared" si="3"/>
        <v>51</v>
      </c>
      <c r="B24" s="227">
        <f t="shared" si="4"/>
        <v>2035</v>
      </c>
      <c r="C24" s="219">
        <f t="shared" si="5"/>
        <v>74931.778196859901</v>
      </c>
      <c r="D24" s="228"/>
      <c r="E24" s="228"/>
      <c r="F24" s="219">
        <f ca="1">(1+$B$4)*F23+IF($A24&lt;=Settings!$B$7,$B$3,-$C24)</f>
        <v>1907227.0782162226</v>
      </c>
      <c r="G24" s="222">
        <f ca="1">(1+$B$4)*G23+IF($A24&lt;=Settings!$B$7,$B$3,-$C24)+SUMIFS($E$64:$E$66,$A$64:$A$66,$A24)</f>
        <v>795560.32559370575</v>
      </c>
      <c r="H24" s="219">
        <f t="shared" ca="1" si="0"/>
        <v>31822.413023748231</v>
      </c>
      <c r="I24" s="219">
        <f ca="1">(1+$B$5)*I23+IF($A24&lt;=Settings!$B$7,$B$3,-$C24)</f>
        <v>2236056.7647651052</v>
      </c>
      <c r="J24" s="222">
        <f ca="1">(1+$B$5)*J23+IF($A24&lt;=Settings!$B$7,$B$3,-$C24)+SUMIFS($E$64:$E$66,$A$64:$A$66,$A24)</f>
        <v>914325.12475140928</v>
      </c>
      <c r="K24" s="219">
        <f t="shared" ca="1" si="1"/>
        <v>36573.004990056375</v>
      </c>
      <c r="L24" s="219">
        <f ca="1">(1+$B$6)*L23+IF($A24&lt;=Settings!$B$7,$B$3,-$C24)</f>
        <v>2829699.2253881055</v>
      </c>
      <c r="M24" s="222">
        <f ca="1">(1+$B$6)*M23+IF($A24&lt;=Settings!$B$7,$B$3,-$C24)+SUMIFS($E$64:$E$66,$A$64:$A$66,$A24)</f>
        <v>1126547.2830951284</v>
      </c>
      <c r="N24" s="219">
        <f t="shared" ca="1" si="2"/>
        <v>45061.891323805139</v>
      </c>
    </row>
    <row r="25" spans="1:16" ht="12.75" customHeight="1" x14ac:dyDescent="0.15">
      <c r="A25" s="227">
        <f t="shared" si="3"/>
        <v>52</v>
      </c>
      <c r="B25" s="227">
        <f t="shared" si="4"/>
        <v>2036</v>
      </c>
      <c r="C25" s="219">
        <f t="shared" si="5"/>
        <v>76805.072651781389</v>
      </c>
      <c r="D25" s="228"/>
      <c r="E25" s="228"/>
      <c r="F25" s="219">
        <f ca="1">(1+$B$4)*F24+IF($A25&lt;=Settings!$B$7,$B$3,-$C25)</f>
        <v>1994443.8905627094</v>
      </c>
      <c r="G25" s="222">
        <f ca="1">(1+$B$4)*G24+IF($A25&lt;=Settings!$B$7,$B$3,-$C25)+SUMIFS($E$64:$E$66,$A$64:$A$66,$A25)</f>
        <v>849427.13536151696</v>
      </c>
      <c r="H25" s="219">
        <f t="shared" ca="1" si="0"/>
        <v>33977.085414460678</v>
      </c>
      <c r="I25" s="219">
        <f ca="1">(1+$B$5)*I24+IF($A25&lt;=Settings!$B$7,$B$3,-$C25)</f>
        <v>2377859.6030033608</v>
      </c>
      <c r="J25" s="222">
        <f ca="1">(1+$B$5)*J24+IF($A25&lt;=Settings!$B$7,$B$3,-$C25)+SUMIFS($E$64:$E$66,$A$64:$A$66,$A25)</f>
        <v>990041.38098897983</v>
      </c>
      <c r="K25" s="219">
        <f t="shared" ca="1" si="1"/>
        <v>39601.655239559193</v>
      </c>
      <c r="L25" s="219">
        <f ca="1">(1+$B$6)*L24+IF($A25&lt;=Settings!$B$7,$B$3,-$C25)</f>
        <v>3086075.163419154</v>
      </c>
      <c r="M25" s="222">
        <f ca="1">(1+$B$6)*M24+IF($A25&lt;=Settings!$B$7,$B$3,-$C25)+SUMIFS($E$64:$E$66,$A$64:$A$66,$A25)</f>
        <v>1246671.0657427388</v>
      </c>
      <c r="N25" s="219">
        <f t="shared" ca="1" si="2"/>
        <v>49866.84262970955</v>
      </c>
    </row>
    <row r="26" spans="1:16" ht="12.75" customHeight="1" x14ac:dyDescent="0.15">
      <c r="A26" s="227">
        <f t="shared" si="3"/>
        <v>53</v>
      </c>
      <c r="B26" s="227">
        <f t="shared" si="4"/>
        <v>2037</v>
      </c>
      <c r="C26" s="219">
        <f t="shared" si="5"/>
        <v>78725.199468075924</v>
      </c>
      <c r="D26" s="228"/>
      <c r="E26" s="228"/>
      <c r="F26" s="219">
        <f ca="1">(1+$B$4)*F25+IF($A26&lt;=Settings!$B$7,$B$3,-$C26)</f>
        <v>2084277.2072795907</v>
      </c>
      <c r="G26" s="222">
        <f ca="1">(1+$B$4)*G25+IF($A26&lt;=Settings!$B$7,$B$3,-$C26)+SUMIFS($E$64:$E$66,$A$64:$A$66,$A26)</f>
        <v>904909.94942236249</v>
      </c>
      <c r="H26" s="219">
        <f t="shared" ca="1" si="0"/>
        <v>36196.397976894499</v>
      </c>
      <c r="I26" s="219">
        <f ca="1">(1+$B$5)*I25+IF($A26&lt;=Settings!$B$7,$B$3,-$C26)</f>
        <v>2526752.5831535291</v>
      </c>
      <c r="J26" s="222">
        <f ca="1">(1+$B$5)*J25+IF($A26&lt;=Settings!$B$7,$B$3,-$C26)+SUMIFS($E$64:$E$66,$A$64:$A$66,$A26)</f>
        <v>1069543.4500384289</v>
      </c>
      <c r="K26" s="219">
        <f t="shared" ca="1" si="1"/>
        <v>42781.738001537153</v>
      </c>
      <c r="L26" s="219">
        <f ca="1">(1+$B$6)*L25+IF($A26&lt;=Settings!$B$7,$B$3,-$C26)</f>
        <v>3362961.1764926864</v>
      </c>
      <c r="M26" s="222">
        <f ca="1">(1+$B$6)*M25+IF($A26&lt;=Settings!$B$7,$B$3,-$C26)+SUMIFS($E$64:$E$66,$A$64:$A$66,$A26)</f>
        <v>1376404.751002158</v>
      </c>
      <c r="N26" s="219">
        <f t="shared" ca="1" si="2"/>
        <v>55056.190040086323</v>
      </c>
    </row>
    <row r="27" spans="1:16" ht="12.75" customHeight="1" x14ac:dyDescent="0.15">
      <c r="A27" s="227">
        <f t="shared" si="3"/>
        <v>54</v>
      </c>
      <c r="B27" s="227">
        <f t="shared" si="4"/>
        <v>2038</v>
      </c>
      <c r="C27" s="219">
        <f t="shared" si="5"/>
        <v>80693.329454777821</v>
      </c>
      <c r="D27" s="228"/>
      <c r="E27" s="228"/>
      <c r="F27" s="219">
        <f ca="1">(1+$B$4)*F26+IF($A27&lt;=Settings!$B$7,$B$3,-$C27)</f>
        <v>2176805.5234979782</v>
      </c>
      <c r="G27" s="222">
        <f ca="1">(1+$B$4)*G26+IF($A27&lt;=Settings!$B$7,$B$3,-$C27)+SUMIFS($E$64:$E$66,$A$64:$A$66,$A27)</f>
        <v>962057.24790503341</v>
      </c>
      <c r="H27" s="219">
        <f t="shared" ca="1" si="0"/>
        <v>38482.289916201335</v>
      </c>
      <c r="I27" s="219">
        <f ca="1">(1+$B$5)*I26+IF($A27&lt;=Settings!$B$7,$B$3,-$C27)</f>
        <v>2683090.2123112055</v>
      </c>
      <c r="J27" s="222">
        <f ca="1">(1+$B$5)*J26+IF($A27&lt;=Settings!$B$7,$B$3,-$C27)+SUMIFS($E$64:$E$66,$A$64:$A$66,$A27)</f>
        <v>1153020.6225403503</v>
      </c>
      <c r="K27" s="219">
        <f t="shared" ca="1" si="1"/>
        <v>46120.824901614011</v>
      </c>
      <c r="L27" s="219">
        <f ca="1">(1+$B$6)*L26+IF($A27&lt;=Settings!$B$7,$B$3,-$C27)</f>
        <v>3661998.0706121013</v>
      </c>
      <c r="M27" s="222">
        <f ca="1">(1+$B$6)*M26+IF($A27&lt;=Settings!$B$7,$B$3,-$C27)+SUMIFS($E$64:$E$66,$A$64:$A$66,$A27)</f>
        <v>1516517.1310823308</v>
      </c>
      <c r="N27" s="219">
        <f t="shared" ca="1" si="2"/>
        <v>60660.685243293236</v>
      </c>
    </row>
    <row r="28" spans="1:16" s="232" customFormat="1" ht="12.75" customHeight="1" x14ac:dyDescent="0.15">
      <c r="A28" s="229">
        <f t="shared" si="3"/>
        <v>55</v>
      </c>
      <c r="B28" s="229">
        <f t="shared" si="4"/>
        <v>2039</v>
      </c>
      <c r="C28" s="230">
        <f t="shared" si="5"/>
        <v>82710.662691147256</v>
      </c>
      <c r="D28" s="230"/>
      <c r="E28" s="230"/>
      <c r="F28" s="230">
        <f ca="1">(1+$B$4)*F27+IF($A28&lt;=Settings!$B$7,$B$3,-$C28)</f>
        <v>2272109.6892029177</v>
      </c>
      <c r="G28" s="231">
        <f ca="1">(1+$B$4)*G27+IF($A28&lt;=Settings!$B$7,$B$3,-$C28)+SUMIFS($E$64:$E$66,$A$64:$A$66,$A28)</f>
        <v>1641248.9355257892</v>
      </c>
      <c r="H28" s="230">
        <f t="shared" ca="1" si="0"/>
        <v>65649.957421031562</v>
      </c>
      <c r="I28" s="230">
        <f ca="1">(1+$B$5)*I27+IF($A28&lt;=Settings!$B$7,$B$3,-$C28)</f>
        <v>2847244.7229267657</v>
      </c>
      <c r="J28" s="231">
        <f ca="1">(1+$B$5)*J27+IF($A28&lt;=Settings!$B$7,$B$3,-$C28)+SUMIFS($E$64:$E$66,$A$64:$A$66,$A28)</f>
        <v>1861001.6238509724</v>
      </c>
      <c r="K28" s="230">
        <f t="shared" ca="1" si="1"/>
        <v>74440.064954038899</v>
      </c>
      <c r="L28" s="230">
        <f ca="1">(1+$B$6)*L27+IF($A28&lt;=Settings!$B$7,$B$3,-$C28)</f>
        <v>3984957.9162610699</v>
      </c>
      <c r="M28" s="231">
        <f ca="1">(1+$B$6)*M27+IF($A28&lt;=Settings!$B$7,$B$3,-$C28)+SUMIFS($E$64:$E$66,$A$64:$A$66,$A28)</f>
        <v>2288168.471752522</v>
      </c>
      <c r="N28" s="230">
        <f t="shared" ca="1" si="2"/>
        <v>91526.738870100889</v>
      </c>
    </row>
    <row r="29" spans="1:16" ht="12.75" customHeight="1" x14ac:dyDescent="0.15">
      <c r="A29" s="227">
        <f t="shared" si="3"/>
        <v>56</v>
      </c>
      <c r="B29" s="227">
        <f t="shared" si="4"/>
        <v>2040</v>
      </c>
      <c r="C29" s="219">
        <f t="shared" si="5"/>
        <v>84778.429258425924</v>
      </c>
      <c r="D29" s="228"/>
      <c r="E29" s="228"/>
      <c r="F29" s="219">
        <f ca="1">(1+$B$4)*F28+IF($A29&lt;=Settings!$B$7,$B$3,-$C29)</f>
        <v>2370272.9798790053</v>
      </c>
      <c r="G29" s="222">
        <f ca="1">(1+$B$4)*G28+IF($A29&lt;=Settings!$B$7,$B$3,-$C29)+SUMIFS($E$64:$E$66,$A$64:$A$66,$A29)</f>
        <v>1720486.4035915628</v>
      </c>
      <c r="H29" s="219">
        <f t="shared" ca="1" si="0"/>
        <v>68819.456143662508</v>
      </c>
      <c r="I29" s="219">
        <f ca="1">(1+$B$5)*I28+IF($A29&lt;=Settings!$B$7,$B$3,-$C29)</f>
        <v>3019606.959073104</v>
      </c>
      <c r="J29" s="222">
        <f ca="1">(1+$B$5)*J28+IF($A29&lt;=Settings!$B$7,$B$3,-$C29)+SUMIFS($E$64:$E$66,$A$64:$A$66,$A29)</f>
        <v>1984051.705043521</v>
      </c>
      <c r="K29" s="219">
        <f t="shared" ca="1" si="1"/>
        <v>79362.06820174084</v>
      </c>
      <c r="L29" s="219">
        <f ca="1">(1+$B$6)*L28+IF($A29&lt;=Settings!$B$7,$B$3,-$C29)</f>
        <v>4333754.549561956</v>
      </c>
      <c r="M29" s="222">
        <f ca="1">(1+$B$6)*M28+IF($A29&lt;=Settings!$B$7,$B$3,-$C29)+SUMIFS($E$64:$E$66,$A$64:$A$66,$A29)</f>
        <v>2501221.9494927241</v>
      </c>
      <c r="N29" s="219">
        <f t="shared" ca="1" si="2"/>
        <v>100048.87797970897</v>
      </c>
    </row>
    <row r="30" spans="1:16" ht="12.75" customHeight="1" x14ac:dyDescent="0.15">
      <c r="A30" s="227">
        <f t="shared" si="3"/>
        <v>57</v>
      </c>
      <c r="B30" s="227">
        <f t="shared" si="4"/>
        <v>2041</v>
      </c>
      <c r="C30" s="219">
        <f t="shared" si="5"/>
        <v>86897.889989886564</v>
      </c>
      <c r="D30" s="228"/>
      <c r="E30" s="228"/>
      <c r="F30" s="219">
        <f ca="1">(1+$B$4)*F29+IF($A30&lt;=Settings!$B$7,$B$3,-$C30)</f>
        <v>2471381.1692753755</v>
      </c>
      <c r="G30" s="222">
        <f ca="1">(1+$B$4)*G29+IF($A30&lt;=Settings!$B$7,$B$3,-$C30)+SUMIFS($E$64:$E$66,$A$64:$A$66,$A30)</f>
        <v>1802100.9956993097</v>
      </c>
      <c r="H30" s="219">
        <f t="shared" ca="1" si="0"/>
        <v>72084.039827972389</v>
      </c>
      <c r="I30" s="219">
        <f ca="1">(1+$B$5)*I29+IF($A30&lt;=Settings!$B$7,$B$3,-$C30)</f>
        <v>3200587.3070267593</v>
      </c>
      <c r="J30" s="222">
        <f ca="1">(1+$B$5)*J29+IF($A30&lt;=Settings!$B$7,$B$3,-$C30)+SUMIFS($E$64:$E$66,$A$64:$A$66,$A30)</f>
        <v>2113254.2902956968</v>
      </c>
      <c r="K30" s="219">
        <f t="shared" ca="1" si="1"/>
        <v>84530.171611827871</v>
      </c>
      <c r="L30" s="219">
        <f ca="1">(1+$B$6)*L29+IF($A30&lt;=Settings!$B$7,$B$3,-$C30)</f>
        <v>4710454.9135269132</v>
      </c>
      <c r="M30" s="222">
        <f ca="1">(1+$B$6)*M29+IF($A30&lt;=Settings!$B$7,$B$3,-$C30)+SUMIFS($E$64:$E$66,$A$64:$A$66,$A30)</f>
        <v>2731319.7054521423</v>
      </c>
      <c r="N30" s="219">
        <f t="shared" ca="1" si="2"/>
        <v>109252.7882180857</v>
      </c>
    </row>
    <row r="31" spans="1:16" ht="12.75" customHeight="1" x14ac:dyDescent="0.15">
      <c r="A31" s="227">
        <f t="shared" si="3"/>
        <v>58</v>
      </c>
      <c r="B31" s="227">
        <f t="shared" si="4"/>
        <v>2042</v>
      </c>
      <c r="C31" s="219">
        <f t="shared" si="5"/>
        <v>89070.337239633722</v>
      </c>
      <c r="D31" s="228"/>
      <c r="E31" s="228"/>
      <c r="F31" s="219">
        <f ca="1">(1+$B$4)*F30+IF($A31&lt;=Settings!$B$7,$B$3,-$C31)</f>
        <v>2575522.604353637</v>
      </c>
      <c r="G31" s="222">
        <f ca="1">(1+$B$4)*G30+IF($A31&lt;=Settings!$B$7,$B$3,-$C31)+SUMIFS($E$64:$E$66,$A$64:$A$66,$A31)</f>
        <v>1886164.025570289</v>
      </c>
      <c r="H31" s="219">
        <f t="shared" ca="1" si="0"/>
        <v>75446.561022811555</v>
      </c>
      <c r="I31" s="219">
        <f ca="1">(1+$B$5)*I30+IF($A31&lt;=Settings!$B$7,$B$3,-$C31)</f>
        <v>3390616.6723780972</v>
      </c>
      <c r="J31" s="222">
        <f ca="1">(1+$B$5)*J30+IF($A31&lt;=Settings!$B$7,$B$3,-$C31)+SUMIFS($E$64:$E$66,$A$64:$A$66,$A31)</f>
        <v>2248917.0048104818</v>
      </c>
      <c r="K31" s="219">
        <f t="shared" ca="1" si="1"/>
        <v>89956.68019241927</v>
      </c>
      <c r="L31" s="219">
        <f ca="1">(1+$B$6)*L30+IF($A31&lt;=Settings!$B$7,$B$3,-$C31)</f>
        <v>5117291.3066090662</v>
      </c>
      <c r="M31" s="222">
        <f ca="1">(1+$B$6)*M30+IF($A31&lt;=Settings!$B$7,$B$3,-$C31)+SUMIFS($E$64:$E$66,$A$64:$A$66,$A31)</f>
        <v>2979825.2818883141</v>
      </c>
      <c r="N31" s="219">
        <f t="shared" ca="1" si="2"/>
        <v>119193.01127553257</v>
      </c>
    </row>
    <row r="32" spans="1:16" ht="12.75" customHeight="1" x14ac:dyDescent="0.15">
      <c r="A32" s="227">
        <f t="shared" si="3"/>
        <v>59</v>
      </c>
      <c r="B32" s="227">
        <f t="shared" si="4"/>
        <v>2043</v>
      </c>
      <c r="C32" s="219">
        <f t="shared" si="5"/>
        <v>91297.095670624563</v>
      </c>
      <c r="D32" s="228"/>
      <c r="E32" s="228"/>
      <c r="F32" s="219">
        <f ca="1">(1+$B$4)*F31+IF($A32&lt;=Settings!$B$7,$B$3,-$C32)</f>
        <v>2682788.282484246</v>
      </c>
      <c r="G32" s="222">
        <f ca="1">(1+$B$4)*G31+IF($A32&lt;=Settings!$B$7,$B$3,-$C32)+SUMIFS($E$64:$E$66,$A$64:$A$66,$A32)</f>
        <v>1972748.9463373977</v>
      </c>
      <c r="H32" s="219">
        <f t="shared" ca="1" si="0"/>
        <v>78909.957853495915</v>
      </c>
      <c r="I32" s="219">
        <f ca="1">(1+$B$5)*I31+IF($A32&lt;=Settings!$B$7,$B$3,-$C32)</f>
        <v>3590147.5059970021</v>
      </c>
      <c r="J32" s="222">
        <f ca="1">(1+$B$5)*J31+IF($A32&lt;=Settings!$B$7,$B$3,-$C32)+SUMIFS($E$64:$E$66,$A$64:$A$66,$A32)</f>
        <v>2391362.8550510062</v>
      </c>
      <c r="K32" s="219">
        <f t="shared" ca="1" si="1"/>
        <v>95654.514202040256</v>
      </c>
      <c r="L32" s="219">
        <f ca="1">(1+$B$6)*L31+IF($A32&lt;=Settings!$B$7,$B$3,-$C32)</f>
        <v>5556674.6111377915</v>
      </c>
      <c r="M32" s="222">
        <f ca="1">(1+$B$6)*M31+IF($A32&lt;=Settings!$B$7,$B$3,-$C32)+SUMIFS($E$64:$E$66,$A$64:$A$66,$A32)</f>
        <v>3248211.3044393794</v>
      </c>
      <c r="N32" s="219">
        <f t="shared" ca="1" si="2"/>
        <v>129928.45217757518</v>
      </c>
    </row>
    <row r="33" spans="1:14" ht="12.75" customHeight="1" x14ac:dyDescent="0.15">
      <c r="A33" s="223">
        <f t="shared" si="3"/>
        <v>60</v>
      </c>
      <c r="B33" s="223">
        <f t="shared" si="4"/>
        <v>2044</v>
      </c>
      <c r="C33" s="224">
        <f t="shared" si="5"/>
        <v>93579.523062390173</v>
      </c>
      <c r="D33" s="228"/>
      <c r="E33" s="228"/>
      <c r="F33" s="224">
        <f ca="1">(1+$B$4)*F32+IF($A33&lt;=Settings!$B$7,$B$3,-$C33)</f>
        <v>2793271.9309587735</v>
      </c>
      <c r="G33" s="226">
        <f ca="1">(1+$B$4)*G32+IF($A33&lt;=Settings!$B$7,$B$3,-$C33)+SUMIFS($E$64:$E$66,$A$64:$A$66,$A33)</f>
        <v>2061931.4147275197</v>
      </c>
      <c r="H33" s="224">
        <f t="shared" ca="1" si="0"/>
        <v>82477.256589100798</v>
      </c>
      <c r="I33" s="224">
        <f ca="1">(1+$B$5)*I32+IF($A33&lt;=Settings!$B$7,$B$3,-$C33)</f>
        <v>3799654.8812968526</v>
      </c>
      <c r="J33" s="226">
        <f ca="1">(1+$B$5)*J32+IF($A33&lt;=Settings!$B$7,$B$3,-$C33)+SUMIFS($E$64:$E$66,$A$64:$A$66,$A33)</f>
        <v>2540930.9978035567</v>
      </c>
      <c r="K33" s="224">
        <f t="shared" ca="1" si="1"/>
        <v>101637.23991214228</v>
      </c>
      <c r="L33" s="224">
        <f ca="1">(1+$B$6)*L32+IF($A33&lt;=Settings!$B$7,$B$3,-$C33)</f>
        <v>6031208.5800288152</v>
      </c>
      <c r="M33" s="226">
        <f ca="1">(1+$B$6)*M32+IF($A33&lt;=Settings!$B$7,$B$3,-$C33)+SUMIFS($E$64:$E$66,$A$64:$A$66,$A33)</f>
        <v>3538068.20879453</v>
      </c>
      <c r="N33" s="224">
        <f t="shared" ca="1" si="2"/>
        <v>141522.7283517812</v>
      </c>
    </row>
    <row r="34" spans="1:14" ht="12.75" customHeight="1" x14ac:dyDescent="0.15">
      <c r="A34" s="227">
        <f t="shared" si="3"/>
        <v>61</v>
      </c>
      <c r="B34" s="227">
        <f t="shared" si="4"/>
        <v>2045</v>
      </c>
      <c r="C34" s="219">
        <f t="shared" si="5"/>
        <v>95919.011138949922</v>
      </c>
      <c r="D34" s="228"/>
      <c r="E34" s="228"/>
      <c r="F34" s="219">
        <f ca="1">(1+$B$4)*F33+IF($A34&lt;=Settings!$B$7,$B$3,-$C34)</f>
        <v>2781151.0777485869</v>
      </c>
      <c r="G34" s="222">
        <f ca="1">(1+$B$4)*G33+IF($A34&lt;=Settings!$B$7,$B$3,-$C34)+SUMIFS($E$64:$E$66,$A$64:$A$66,$A34)</f>
        <v>2027870.3460303955</v>
      </c>
      <c r="H34" s="219">
        <f t="shared" ca="1" si="0"/>
        <v>81114.813841215815</v>
      </c>
      <c r="I34" s="219">
        <f ca="1">(1+$B$5)*I33+IF($A34&lt;=Settings!$B$7,$B$3,-$C34)</f>
        <v>3893718.6142227454</v>
      </c>
      <c r="J34" s="222">
        <f ca="1">(1+$B$5)*J33+IF($A34&lt;=Settings!$B$7,$B$3,-$C34)+SUMIFS($E$64:$E$66,$A$64:$A$66,$A34)</f>
        <v>2572058.5365547845</v>
      </c>
      <c r="K34" s="219">
        <f t="shared" ca="1" si="1"/>
        <v>102882.34146219138</v>
      </c>
      <c r="L34" s="219">
        <f ca="1">(1+$B$6)*L33+IF($A34&lt;=Settings!$B$7,$B$3,-$C34)</f>
        <v>6417786.2552921716</v>
      </c>
      <c r="M34" s="222">
        <f ca="1">(1+$B$6)*M33+IF($A34&lt;=Settings!$B$7,$B$3,-$C34)+SUMIFS($E$64:$E$66,$A$64:$A$66,$A34)</f>
        <v>3725194.6543591428</v>
      </c>
      <c r="N34" s="219">
        <f t="shared" ca="1" si="2"/>
        <v>149007.78617436573</v>
      </c>
    </row>
    <row r="35" spans="1:14" s="76" customFormat="1" ht="12.75" customHeight="1" x14ac:dyDescent="0.15">
      <c r="A35" s="233">
        <f t="shared" si="3"/>
        <v>62</v>
      </c>
      <c r="B35" s="233">
        <f t="shared" si="4"/>
        <v>2046</v>
      </c>
      <c r="C35" s="234">
        <f t="shared" si="5"/>
        <v>98316.986417423657</v>
      </c>
      <c r="D35" s="234"/>
      <c r="E35" s="234"/>
      <c r="F35" s="234">
        <f ca="1">(1+$B$4)*F34+IF($A35&lt;=Settings!$B$7,$B$3,-$C35)</f>
        <v>2766268.623663621</v>
      </c>
      <c r="G35" s="231">
        <f ca="1">(1+$B$4)*G34+IF($A35&lt;=Settings!$B$7,$B$3,-$C35)+SUMIFS($E$64:$E$66,$A$64:$A$66,$A35)</f>
        <v>2243245.0428476017</v>
      </c>
      <c r="H35" s="234">
        <f t="shared" ca="1" si="0"/>
        <v>89729.801713904075</v>
      </c>
      <c r="I35" s="234">
        <f ca="1">(1+$B$5)*I34+IF($A35&lt;=Settings!$B$7,$B$3,-$C35)</f>
        <v>3990087.5585164595</v>
      </c>
      <c r="J35" s="231">
        <f ca="1">(1+$B$5)*J34+IF($A35&lt;=Settings!$B$7,$B$3,-$C35)+SUMIFS($E$64:$E$66,$A$64:$A$66,$A35)</f>
        <v>2855200.0498188185</v>
      </c>
      <c r="K35" s="234">
        <f t="shared" ca="1" si="1"/>
        <v>114208.00199275275</v>
      </c>
      <c r="L35" s="234">
        <f ca="1">(1+$B$6)*L34+IF($A35&lt;=Settings!$B$7,$B$3,-$C35)</f>
        <v>6832892.1692981217</v>
      </c>
      <c r="M35" s="231">
        <f ca="1">(1+$B$6)*M34+IF($A35&lt;=Settings!$B$7,$B$3,-$C35)+SUMIFS($E$64:$E$66,$A$64:$A$66,$A35)</f>
        <v>4177748.8131441688</v>
      </c>
      <c r="N35" s="234">
        <f t="shared" ca="1" si="2"/>
        <v>167109.95252576677</v>
      </c>
    </row>
    <row r="36" spans="1:14" ht="12.75" customHeight="1" x14ac:dyDescent="0.15">
      <c r="A36" s="227">
        <f t="shared" si="3"/>
        <v>63</v>
      </c>
      <c r="B36" s="227">
        <f t="shared" si="4"/>
        <v>2047</v>
      </c>
      <c r="C36" s="219">
        <f t="shared" si="5"/>
        <v>100774.91107785924</v>
      </c>
      <c r="D36" s="228"/>
      <c r="E36" s="228"/>
      <c r="F36" s="219">
        <f ca="1">(1+$B$4)*F35+IF($A36&lt;=Settings!$B$7,$B$3,-$C36)</f>
        <v>2748481.7712956704</v>
      </c>
      <c r="G36" s="222">
        <f ca="1">(1+$B$4)*G35+IF($A36&lt;=Settings!$B$7,$B$3,-$C36)+SUMIFS($E$64:$E$66,$A$64:$A$66,$A36)</f>
        <v>2209767.4830551706</v>
      </c>
      <c r="H36" s="219">
        <f t="shared" ca="1" si="0"/>
        <v>88390.699322206827</v>
      </c>
      <c r="I36" s="219">
        <f ca="1">(1+$B$5)*I35+IF($A36&lt;=Settings!$B$7,$B$3,-$C36)</f>
        <v>4088817.0253644232</v>
      </c>
      <c r="J36" s="222">
        <f ca="1">(1+$B$5)*J35+IF($A36&lt;=Settings!$B$7,$B$3,-$C36)+SUMIFS($E$64:$E$66,$A$64:$A$66,$A36)</f>
        <v>2897185.1412319001</v>
      </c>
      <c r="K36" s="219">
        <f t="shared" ca="1" si="1"/>
        <v>115887.405649276</v>
      </c>
      <c r="L36" s="219">
        <f ca="1">(1+$B$6)*L35+IF($A36&lt;=Settings!$B$7,$B$3,-$C36)</f>
        <v>7278748.631764113</v>
      </c>
      <c r="M36" s="222">
        <f ca="1">(1+$B$6)*M35+IF($A36&lt;=Settings!$B$7,$B$3,-$C36)+SUMIFS($E$64:$E$66,$A$64:$A$66,$A36)</f>
        <v>4411193.807117844</v>
      </c>
      <c r="N36" s="219">
        <f t="shared" ca="1" si="2"/>
        <v>176447.75228471376</v>
      </c>
    </row>
    <row r="37" spans="1:14" ht="12.75" customHeight="1" x14ac:dyDescent="0.15">
      <c r="A37" s="227">
        <f t="shared" si="3"/>
        <v>64</v>
      </c>
      <c r="B37" s="227">
        <f t="shared" si="4"/>
        <v>2048</v>
      </c>
      <c r="C37" s="219">
        <f t="shared" si="5"/>
        <v>103294.28385480572</v>
      </c>
      <c r="D37" s="228"/>
      <c r="E37" s="228"/>
      <c r="F37" s="219">
        <f ca="1">(1+$B$4)*F36+IF($A37&lt;=Settings!$B$7,$B$3,-$C37)</f>
        <v>2727641.9405797347</v>
      </c>
      <c r="G37" s="222">
        <f ca="1">(1+$B$4)*G36+IF($A37&lt;=Settings!$B$7,$B$3,-$C37)+SUMIFS($E$64:$E$66,$A$64:$A$66,$A37)</f>
        <v>2172766.2236920199</v>
      </c>
      <c r="H37" s="219">
        <f t="shared" ca="1" si="0"/>
        <v>86910.648947680806</v>
      </c>
      <c r="I37" s="219">
        <f ca="1">(1+$B$5)*I36+IF($A37&lt;=Settings!$B$7,$B$3,-$C37)</f>
        <v>4189963.5927778389</v>
      </c>
      <c r="J37" s="222">
        <f ca="1">(1+$B$5)*J36+IF($A37&lt;=Settings!$B$7,$B$3,-$C37)+SUMIFS($E$64:$E$66,$A$64:$A$66,$A37)</f>
        <v>2938750.1144386893</v>
      </c>
      <c r="K37" s="219">
        <f t="shared" ca="1" si="1"/>
        <v>117550.00457754757</v>
      </c>
      <c r="L37" s="219">
        <f ca="1">(1+$B$6)*L36+IF($A37&lt;=Settings!$B$7,$B$3,-$C37)</f>
        <v>7757754.2384504369</v>
      </c>
      <c r="M37" s="222">
        <f ca="1">(1+$B$6)*M36+IF($A37&lt;=Settings!$B$7,$B$3,-$C37)+SUMIFS($E$64:$E$66,$A$64:$A$66,$A37)</f>
        <v>4660795.0278324662</v>
      </c>
      <c r="N37" s="219">
        <f t="shared" ca="1" si="2"/>
        <v>186431.80111329866</v>
      </c>
    </row>
    <row r="38" spans="1:14" s="235" customFormat="1" ht="12.75" customHeight="1" x14ac:dyDescent="0.15">
      <c r="A38" s="223">
        <f t="shared" si="3"/>
        <v>65</v>
      </c>
      <c r="B38" s="223">
        <f t="shared" si="4"/>
        <v>2049</v>
      </c>
      <c r="C38" s="224">
        <f t="shared" si="5"/>
        <v>105876.64095117585</v>
      </c>
      <c r="D38" s="224"/>
      <c r="E38" s="224"/>
      <c r="F38" s="224">
        <f ca="1">(1+$B$4)*F37+IF($A38&lt;=Settings!$B$7,$B$3,-$C38)</f>
        <v>2703594.5578459511</v>
      </c>
      <c r="G38" s="226">
        <f ca="1">(1+$B$4)*G37+IF($A38&lt;=Settings!$B$7,$B$3,-$C38)+SUMIFS($E$64:$E$66,$A$64:$A$66,$A38)</f>
        <v>2777828.0417608735</v>
      </c>
      <c r="H38" s="224">
        <f t="shared" ca="1" si="0"/>
        <v>111113.12167043495</v>
      </c>
      <c r="I38" s="224">
        <f ca="1">(1+$B$5)*I37+IF($A38&lt;=Settings!$B$7,$B$3,-$C38)</f>
        <v>4293585.1314655552</v>
      </c>
      <c r="J38" s="226">
        <f ca="1">(1+$B$5)*J37+IF($A38&lt;=Settings!$B$7,$B$3,-$C38)+SUMIFS($E$64:$E$66,$A$64:$A$66,$A38)</f>
        <v>3625566.4515187168</v>
      </c>
      <c r="K38" s="224">
        <f t="shared" ca="1" si="1"/>
        <v>145022.65806074868</v>
      </c>
      <c r="L38" s="224">
        <f ca="1">(1+$B$6)*L37+IF($A38&lt;=Settings!$B$7,$B$3,-$C38)</f>
        <v>8272497.9365752963</v>
      </c>
      <c r="M38" s="226">
        <f ca="1">(1+$B$6)*M37+IF($A38&lt;=Settings!$B$7,$B$3,-$C38)+SUMIFS($E$64:$E$66,$A$64:$A$66,$A38)</f>
        <v>5573537.4614171553</v>
      </c>
      <c r="N38" s="224">
        <f t="shared" ca="1" si="2"/>
        <v>222941.49845668621</v>
      </c>
    </row>
    <row r="39" spans="1:14" ht="12.75" customHeight="1" x14ac:dyDescent="0.15">
      <c r="A39" s="227">
        <f t="shared" si="3"/>
        <v>66</v>
      </c>
      <c r="B39" s="227">
        <f t="shared" si="4"/>
        <v>2050</v>
      </c>
      <c r="C39" s="219">
        <f t="shared" si="5"/>
        <v>108523.55697495524</v>
      </c>
      <c r="D39" s="228"/>
      <c r="E39" s="228"/>
      <c r="F39" s="219">
        <f ca="1">(1+$B$4)*F38+IF($A39&lt;=Settings!$B$7,$B$3,-$C39)</f>
        <v>2676178.8376063742</v>
      </c>
      <c r="G39" s="222">
        <f ca="1">(1+$B$4)*G38+IF($A39&lt;=Settings!$B$7,$B$3,-$C39)+SUMIFS($E$64:$E$66,$A$64:$A$66,$A39)</f>
        <v>2752639.3260387443</v>
      </c>
      <c r="H39" s="219">
        <f t="shared" ca="1" si="0"/>
        <v>110105.57304154977</v>
      </c>
      <c r="I39" s="219">
        <f ca="1">(1+$B$5)*I38+IF($A39&lt;=Settings!$B$7,$B$3,-$C39)</f>
        <v>4399740.8310638778</v>
      </c>
      <c r="J39" s="222">
        <f ca="1">(1+$B$5)*J38+IF($A39&lt;=Settings!$B$7,$B$3,-$C39)+SUMIFS($E$64:$E$66,$A$64:$A$66,$A39)</f>
        <v>3698321.2171196975</v>
      </c>
      <c r="K39" s="219">
        <f t="shared" ca="1" si="1"/>
        <v>147932.8486847879</v>
      </c>
      <c r="L39" s="219">
        <f ca="1">(1+$B$6)*L38+IF($A39&lt;=Settings!$B$7,$B$3,-$C39)</f>
        <v>8825774.2145263664</v>
      </c>
      <c r="M39" s="222">
        <f ca="1">(1+$B$6)*M38+IF($A39&lt;=Settings!$B$7,$B$3,-$C39)+SUMIFS($E$64:$E$66,$A$64:$A$66,$A39)</f>
        <v>5910896.901355573</v>
      </c>
      <c r="N39" s="219">
        <f t="shared" ca="1" si="2"/>
        <v>236435.87605422293</v>
      </c>
    </row>
    <row r="40" spans="1:14" ht="12.75" customHeight="1" x14ac:dyDescent="0.15">
      <c r="A40" s="227">
        <f t="shared" si="3"/>
        <v>67</v>
      </c>
      <c r="B40" s="227">
        <f t="shared" si="4"/>
        <v>2051</v>
      </c>
      <c r="C40" s="219">
        <f t="shared" si="5"/>
        <v>111236.64589932912</v>
      </c>
      <c r="D40" s="228"/>
      <c r="E40" s="228"/>
      <c r="F40" s="219">
        <f ca="1">(1+$B$4)*F39+IF($A40&lt;=Settings!$B$7,$B$3,-$C40)</f>
        <v>2645227.556835236</v>
      </c>
      <c r="G40" s="222">
        <f ca="1">(1+$B$4)*G39+IF($A40&lt;=Settings!$B$7,$B$3,-$C40)+SUMIFS($E$64:$E$66,$A$64:$A$66,$A40)</f>
        <v>2723981.8599205771</v>
      </c>
      <c r="H40" s="219">
        <f t="shared" ca="1" si="0"/>
        <v>108959.27439682309</v>
      </c>
      <c r="I40" s="219">
        <f ca="1">(1+$B$5)*I39+IF($A40&lt;=Settings!$B$7,$B$3,-$C40)</f>
        <v>4508491.2267177422</v>
      </c>
      <c r="J40" s="222">
        <f ca="1">(1+$B$5)*J39+IF($A40&lt;=Settings!$B$7,$B$3,-$C40)+SUMIFS($E$64:$E$66,$A$64:$A$66,$A40)</f>
        <v>3772000.6320763533</v>
      </c>
      <c r="K40" s="219">
        <f t="shared" ca="1" si="1"/>
        <v>150880.02528305413</v>
      </c>
      <c r="L40" s="219">
        <f ca="1">(1+$B$6)*L39+IF($A40&lt;=Settings!$B$7,$B$3,-$C40)</f>
        <v>9420599.5057891477</v>
      </c>
      <c r="M40" s="222">
        <f ca="1">(1+$B$6)*M39+IF($A40&lt;=Settings!$B$7,$B$3,-$C40)+SUMIFS($E$64:$E$66,$A$64:$A$66,$A40)</f>
        <v>6272532.00756469</v>
      </c>
      <c r="N40" s="219">
        <f t="shared" ca="1" si="2"/>
        <v>250901.28030258761</v>
      </c>
    </row>
    <row r="41" spans="1:14" ht="12.75" customHeight="1" x14ac:dyDescent="0.15">
      <c r="A41" s="227">
        <f t="shared" si="3"/>
        <v>68</v>
      </c>
      <c r="B41" s="227">
        <f t="shared" si="4"/>
        <v>2052</v>
      </c>
      <c r="C41" s="219">
        <f t="shared" si="5"/>
        <v>114017.56204681234</v>
      </c>
      <c r="D41" s="228"/>
      <c r="E41" s="228"/>
      <c r="F41" s="219">
        <f ca="1">(1+$B$4)*F40+IF($A41&lt;=Settings!$B$7,$B$3,-$C41)</f>
        <v>2610566.8214934808</v>
      </c>
      <c r="G41" s="222">
        <f ca="1">(1+$B$4)*G40+IF($A41&lt;=Settings!$B$7,$B$3,-$C41)+SUMIFS($E$64:$E$66,$A$64:$A$66,$A41)</f>
        <v>2691683.7536713821</v>
      </c>
      <c r="H41" s="219">
        <f t="shared" ca="1" si="0"/>
        <v>107667.35014685529</v>
      </c>
      <c r="I41" s="219">
        <f ca="1">(1+$B$5)*I40+IF($A41&lt;=Settings!$B$7,$B$3,-$C41)</f>
        <v>4619898.226006818</v>
      </c>
      <c r="J41" s="222">
        <f ca="1">(1+$B$5)*J40+IF($A41&lt;=Settings!$B$7,$B$3,-$C41)+SUMIFS($E$64:$E$66,$A$64:$A$66,$A41)</f>
        <v>3846583.1016333587</v>
      </c>
      <c r="K41" s="219">
        <f t="shared" ca="1" si="1"/>
        <v>153863.32406533437</v>
      </c>
      <c r="L41" s="219">
        <f ca="1">(1+$B$6)*L40+IF($A41&lt;=Settings!$B$7,$B$3,-$C41)</f>
        <v>10060229.904205468</v>
      </c>
      <c r="M41" s="222">
        <f ca="1">(1+$B$6)*M40+IF($A41&lt;=Settings!$B$7,$B$3,-$C41)+SUMIFS($E$64:$E$66,$A$64:$A$66,$A41)</f>
        <v>6660317.0061230538</v>
      </c>
      <c r="N41" s="219">
        <f t="shared" ca="1" si="2"/>
        <v>266412.68024492217</v>
      </c>
    </row>
    <row r="42" spans="1:14" ht="12.75" customHeight="1" x14ac:dyDescent="0.15">
      <c r="A42" s="227">
        <f t="shared" si="3"/>
        <v>69</v>
      </c>
      <c r="B42" s="227">
        <f t="shared" si="4"/>
        <v>2053</v>
      </c>
      <c r="C42" s="219">
        <f t="shared" si="5"/>
        <v>116868.00109798263</v>
      </c>
      <c r="D42" s="228"/>
      <c r="E42" s="228"/>
      <c r="F42" s="219">
        <f ca="1">(1+$B$4)*F41+IF($A42&lt;=Settings!$B$7,$B$3,-$C42)</f>
        <v>2572015.8250403027</v>
      </c>
      <c r="G42" s="222">
        <f ca="1">(1+$B$4)*G41+IF($A42&lt;=Settings!$B$7,$B$3,-$C42)+SUMIFS($E$64:$E$66,$A$64:$A$66,$A42)</f>
        <v>2655566.265183541</v>
      </c>
      <c r="H42" s="219">
        <f t="shared" ca="1" si="0"/>
        <v>106222.65060734164</v>
      </c>
      <c r="I42" s="219">
        <f ca="1">(1+$B$5)*I41+IF($A42&lt;=Settings!$B$7,$B$3,-$C42)</f>
        <v>4734025.1362091759</v>
      </c>
      <c r="J42" s="222">
        <f ca="1">(1+$B$5)*J41+IF($A42&lt;=Settings!$B$7,$B$3,-$C42)+SUMIFS($E$64:$E$66,$A$64:$A$66,$A42)</f>
        <v>3922044.2556170439</v>
      </c>
      <c r="K42" s="219">
        <f t="shared" ca="1" si="1"/>
        <v>156881.77022468176</v>
      </c>
      <c r="L42" s="219">
        <f ca="1">(1+$B$6)*L41+IF($A42&lt;=Settings!$B$7,$B$3,-$C42)</f>
        <v>10748180.295443922</v>
      </c>
      <c r="M42" s="222">
        <f ca="1">(1+$B$6)*M41+IF($A42&lt;=Settings!$B$7,$B$3,-$C42)+SUMIFS($E$64:$E$66,$A$64:$A$66,$A42)</f>
        <v>7076274.3655149154</v>
      </c>
      <c r="N42" s="219">
        <f t="shared" ca="1" si="2"/>
        <v>283050.97462059662</v>
      </c>
    </row>
    <row r="43" spans="1:14" ht="12.75" customHeight="1" x14ac:dyDescent="0.15">
      <c r="A43" s="227">
        <f t="shared" si="3"/>
        <v>70</v>
      </c>
      <c r="B43" s="227">
        <f t="shared" si="4"/>
        <v>2054</v>
      </c>
      <c r="C43" s="219">
        <f t="shared" si="5"/>
        <v>119789.70112543218</v>
      </c>
      <c r="D43" s="228"/>
      <c r="E43" s="228"/>
      <c r="F43" s="219">
        <f ca="1">(1+$B$4)*F42+IF($A43&lt;=Settings!$B$7,$B$3,-$C43)</f>
        <v>2529386.5986660798</v>
      </c>
      <c r="G43" s="222">
        <f ca="1">(1+$B$4)*G42+IF($A43&lt;=Settings!$B$7,$B$3,-$C43)+SUMIFS($E$64:$E$66,$A$64:$A$66,$A43)</f>
        <v>2615443.5520136151</v>
      </c>
      <c r="H43" s="219">
        <f t="shared" ca="1" si="0"/>
        <v>104617.7420805446</v>
      </c>
      <c r="I43" s="219">
        <f ca="1">(1+$B$5)*I42+IF($A43&lt;=Settings!$B$7,$B$3,-$C43)</f>
        <v>4850936.6918942034</v>
      </c>
      <c r="J43" s="222">
        <f ca="1">(1+$B$5)*J42+IF($A43&lt;=Settings!$B$7,$B$3,-$C43)+SUMIFS($E$64:$E$66,$A$64:$A$66,$A43)</f>
        <v>3998356.767272464</v>
      </c>
      <c r="K43" s="219">
        <f t="shared" ca="1" si="1"/>
        <v>159934.27069089856</v>
      </c>
      <c r="L43" s="219">
        <f ca="1">(1+$B$6)*L42+IF($A43&lt;=Settings!$B$7,$B$3,-$C43)</f>
        <v>11488245.017954005</v>
      </c>
      <c r="M43" s="222">
        <f ca="1">(1+$B$6)*M42+IF($A43&lt;=Settings!$B$7,$B$3,-$C43)+SUMIFS($E$64:$E$66,$A$64:$A$66,$A43)</f>
        <v>7522586.6136306776</v>
      </c>
      <c r="N43" s="219">
        <f t="shared" ca="1" si="2"/>
        <v>300903.46454522712</v>
      </c>
    </row>
    <row r="44" spans="1:14" ht="12.75" customHeight="1" x14ac:dyDescent="0.15">
      <c r="A44" s="227">
        <f t="shared" si="3"/>
        <v>71</v>
      </c>
      <c r="B44" s="227">
        <f t="shared" si="4"/>
        <v>2055</v>
      </c>
      <c r="C44" s="219">
        <f t="shared" si="5"/>
        <v>122784.44365356799</v>
      </c>
      <c r="D44" s="228"/>
      <c r="E44" s="228"/>
      <c r="F44" s="219">
        <f ca="1">(1+$B$4)*F43+IF($A44&lt;=Settings!$B$7,$B$3,-$C44)</f>
        <v>2482483.7529724939</v>
      </c>
      <c r="G44" s="222">
        <f ca="1">(1+$B$4)*G43+IF($A44&lt;=Settings!$B$7,$B$3,-$C44)+SUMIFS($E$64:$E$66,$A$64:$A$66,$A44)</f>
        <v>2571122.4149204553</v>
      </c>
      <c r="H44" s="219">
        <f t="shared" ca="1" si="0"/>
        <v>102844.89659681822</v>
      </c>
      <c r="I44" s="219">
        <f ca="1">(1+$B$5)*I43+IF($A44&lt;=Settings!$B$7,$B$3,-$C44)</f>
        <v>4970699.0828353465</v>
      </c>
      <c r="J44" s="222">
        <f ca="1">(1+$B$5)*J43+IF($A44&lt;=Settings!$B$7,$B$3,-$C44)+SUMIFS($E$64:$E$66,$A$64:$A$66,$A44)</f>
        <v>4075490.1619825191</v>
      </c>
      <c r="K44" s="219">
        <f t="shared" ca="1" si="1"/>
        <v>163019.60647930077</v>
      </c>
      <c r="L44" s="219">
        <f ca="1">(1+$B$6)*L43+IF($A44&lt;=Settings!$B$7,$B$3,-$C44)</f>
        <v>12284520.175736757</v>
      </c>
      <c r="M44" s="222">
        <f ca="1">(1+$B$6)*M43+IF($A44&lt;=Settings!$B$7,$B$3,-$C44)+SUMIFS($E$64:$E$66,$A$64:$A$66,$A44)</f>
        <v>8001609.0990675651</v>
      </c>
      <c r="N44" s="219">
        <f t="shared" ca="1" si="2"/>
        <v>320064.36396270263</v>
      </c>
    </row>
    <row r="45" spans="1:14" ht="12.75" customHeight="1" x14ac:dyDescent="0.15">
      <c r="A45" s="227">
        <f t="shared" si="3"/>
        <v>72</v>
      </c>
      <c r="B45" s="227">
        <f t="shared" si="4"/>
        <v>2056</v>
      </c>
      <c r="C45" s="219">
        <f t="shared" si="5"/>
        <v>125854.05474490717</v>
      </c>
      <c r="D45" s="228"/>
      <c r="E45" s="228"/>
      <c r="F45" s="219">
        <f ca="1">(1+$B$4)*F44+IF($A45&lt;=Settings!$B$7,$B$3,-$C45)</f>
        <v>2431104.2108167615</v>
      </c>
      <c r="G45" s="222">
        <f ca="1">(1+$B$4)*G44+IF($A45&lt;=Settings!$B$7,$B$3,-$C45)+SUMIFS($E$64:$E$66,$A$64:$A$66,$A45)</f>
        <v>2522402.032623162</v>
      </c>
      <c r="H45" s="219">
        <f t="shared" ca="1" si="0"/>
        <v>100896.08130492648</v>
      </c>
      <c r="I45" s="219">
        <f ca="1">(1+$B$5)*I44+IF($A45&lt;=Settings!$B$7,$B$3,-$C45)</f>
        <v>5093379.9822322074</v>
      </c>
      <c r="J45" s="222">
        <f ca="1">(1+$B$5)*J44+IF($A45&lt;=Settings!$B$7,$B$3,-$C45)+SUMIFS($E$64:$E$66,$A$64:$A$66,$A45)</f>
        <v>4153410.6153367381</v>
      </c>
      <c r="K45" s="219">
        <f t="shared" ca="1" si="1"/>
        <v>166136.42461346951</v>
      </c>
      <c r="L45" s="219">
        <f ca="1">(1+$B$6)*L44+IF($A45&lt;=Settings!$B$7,$B$3,-$C45)</f>
        <v>13141427.735050792</v>
      </c>
      <c r="M45" s="222">
        <f ca="1">(1+$B$6)*M44+IF($A45&lt;=Settings!$B$7,$B$3,-$C45)+SUMIFS($E$64:$E$66,$A$64:$A$66,$A45)</f>
        <v>8515883.7722480632</v>
      </c>
      <c r="N45" s="219">
        <f t="shared" ca="1" si="2"/>
        <v>340635.35088992253</v>
      </c>
    </row>
    <row r="46" spans="1:14" ht="12.75" customHeight="1" x14ac:dyDescent="0.15">
      <c r="A46" s="227">
        <f t="shared" si="3"/>
        <v>73</v>
      </c>
      <c r="B46" s="227">
        <f t="shared" si="4"/>
        <v>2057</v>
      </c>
      <c r="C46" s="219">
        <f t="shared" si="5"/>
        <v>129000.40611352984</v>
      </c>
      <c r="D46" s="228"/>
      <c r="E46" s="228"/>
      <c r="F46" s="219">
        <f ca="1">(1+$B$4)*F45+IF($A46&lt;=Settings!$B$7,$B$3,-$C46)</f>
        <v>2375036.9310277342</v>
      </c>
      <c r="G46" s="222">
        <f ca="1">(1+$B$4)*G45+IF($A46&lt;=Settings!$B$7,$B$3,-$C46)+SUMIFS($E$64:$E$66,$A$64:$A$66,$A46)</f>
        <v>2469073.6874883268</v>
      </c>
      <c r="H46" s="219">
        <f t="shared" ca="1" si="0"/>
        <v>98762.947499533067</v>
      </c>
      <c r="I46" s="219">
        <f ca="1">(1+$B$5)*I45+IF($A46&lt;=Settings!$B$7,$B$3,-$C46)</f>
        <v>5219048.5752302883</v>
      </c>
      <c r="J46" s="222">
        <f ca="1">(1+$B$5)*J45+IF($A46&lt;=Settings!$B$7,$B$3,-$C46)+SUMIFS($E$64:$E$66,$A$64:$A$66,$A46)</f>
        <v>4232080.7399900453</v>
      </c>
      <c r="K46" s="219">
        <f t="shared" ca="1" si="1"/>
        <v>169283.22959960182</v>
      </c>
      <c r="L46" s="219">
        <f ca="1">(1+$B$6)*L45+IF($A46&lt;=Settings!$B$7,$B$3,-$C46)</f>
        <v>14063741.547741327</v>
      </c>
      <c r="M46" s="222">
        <f ca="1">(1+$B$6)*M45+IF($A46&lt;=Settings!$B$7,$B$3,-$C46)+SUMIFS($E$64:$E$66,$A$64:$A$66,$A46)</f>
        <v>9068154.0679143798</v>
      </c>
      <c r="N46" s="219">
        <f t="shared" ca="1" si="2"/>
        <v>362726.1627165752</v>
      </c>
    </row>
    <row r="47" spans="1:14" ht="12.75" customHeight="1" x14ac:dyDescent="0.15">
      <c r="A47" s="227">
        <f t="shared" si="3"/>
        <v>74</v>
      </c>
      <c r="B47" s="227">
        <f t="shared" si="4"/>
        <v>2058</v>
      </c>
      <c r="C47" s="219">
        <f t="shared" si="5"/>
        <v>132225.41626636806</v>
      </c>
      <c r="D47" s="228"/>
      <c r="E47" s="228"/>
      <c r="F47" s="219">
        <f ca="1">(1+$B$4)*F46+IF($A47&lt;=Settings!$B$7,$B$3,-$C47)</f>
        <v>2314062.622692198</v>
      </c>
      <c r="G47" s="222">
        <f ca="1">(1+$B$4)*G46+IF($A47&lt;=Settings!$B$7,$B$3,-$C47)+SUMIFS($E$64:$E$66,$A$64:$A$66,$A47)</f>
        <v>2410920.4818466082</v>
      </c>
      <c r="H47" s="219">
        <f t="shared" ca="1" si="0"/>
        <v>96436.819273864327</v>
      </c>
      <c r="I47" s="219">
        <f ca="1">(1+$B$5)*I46+IF($A47&lt;=Settings!$B$7,$B$3,-$C47)</f>
        <v>5347775.5877254354</v>
      </c>
      <c r="J47" s="222">
        <f ca="1">(1+$B$5)*J46+IF($A47&lt;=Settings!$B$7,$B$3,-$C47)+SUMIFS($E$64:$E$66,$A$64:$A$66,$A47)</f>
        <v>4311459.3607231798</v>
      </c>
      <c r="K47" s="219">
        <f t="shared" ca="1" si="1"/>
        <v>172458.3744289272</v>
      </c>
      <c r="L47" s="219">
        <f ca="1">(1+$B$6)*L46+IF($A47&lt;=Settings!$B$7,$B$3,-$C47)</f>
        <v>15056615.455294266</v>
      </c>
      <c r="M47" s="222">
        <f ca="1">(1+$B$6)*M46+IF($A47&lt;=Settings!$B$7,$B$3,-$C47)+SUMIFS($E$64:$E$66,$A$64:$A$66,$A47)</f>
        <v>9661380.9770811629</v>
      </c>
      <c r="N47" s="219">
        <f t="shared" ca="1" si="2"/>
        <v>386455.2390832465</v>
      </c>
    </row>
    <row r="48" spans="1:14" ht="12.75" customHeight="1" x14ac:dyDescent="0.15">
      <c r="A48" s="227">
        <f t="shared" si="3"/>
        <v>75</v>
      </c>
      <c r="B48" s="227">
        <f t="shared" si="4"/>
        <v>2059</v>
      </c>
      <c r="C48" s="219">
        <f t="shared" si="5"/>
        <v>135531.05167302725</v>
      </c>
      <c r="D48" s="228"/>
      <c r="E48" s="228"/>
      <c r="F48" s="219">
        <f ca="1">(1+$B$4)*F47+IF($A48&lt;=Settings!$B$7,$B$3,-$C48)</f>
        <v>2247953.4496999369</v>
      </c>
      <c r="G48" s="222">
        <f ca="1">(1+$B$4)*G47+IF($A48&lt;=Settings!$B$7,$B$3,-$C48)+SUMIFS($E$64:$E$66,$A$64:$A$66,$A48)</f>
        <v>2347717.0446289792</v>
      </c>
      <c r="H48" s="219">
        <f t="shared" ca="1" si="0"/>
        <v>93908.681785159162</v>
      </c>
      <c r="I48" s="219">
        <f ca="1">(1+$B$5)*I47+IF($A48&lt;=Settings!$B$7,$B$3,-$C48)</f>
        <v>5479633.3154386794</v>
      </c>
      <c r="J48" s="222">
        <f ca="1">(1+$B$5)*J47+IF($A48&lt;=Settings!$B$7,$B$3,-$C48)+SUMIFS($E$64:$E$66,$A$64:$A$66,$A48)</f>
        <v>4391501.277086311</v>
      </c>
      <c r="K48" s="219">
        <f t="shared" ca="1" si="1"/>
        <v>175660.05108345245</v>
      </c>
      <c r="L48" s="219">
        <f ca="1">(1+$B$6)*L47+IF($A48&lt;=Settings!$B$7,$B$3,-$C48)</f>
        <v>16125613.640044782</v>
      </c>
      <c r="M48" s="222">
        <f ca="1">(1+$B$6)*M47+IF($A48&lt;=Settings!$B$7,$B$3,-$C48)+SUMIFS($E$64:$E$66,$A$64:$A$66,$A48)</f>
        <v>10298760.403574631</v>
      </c>
      <c r="N48" s="219">
        <f t="shared" ca="1" si="2"/>
        <v>411950.41614298522</v>
      </c>
    </row>
    <row r="49" spans="1:14" ht="12.75" customHeight="1" x14ac:dyDescent="0.15">
      <c r="A49" s="227">
        <f t="shared" si="3"/>
        <v>76</v>
      </c>
      <c r="B49" s="227">
        <f t="shared" si="4"/>
        <v>2060</v>
      </c>
      <c r="C49" s="219">
        <f t="shared" si="5"/>
        <v>138919.32796485291</v>
      </c>
      <c r="D49" s="228"/>
      <c r="E49" s="228"/>
      <c r="F49" s="219">
        <f ca="1">(1+$B$4)*F48+IF($A49&lt;=Settings!$B$7,$B$3,-$C49)</f>
        <v>2176472.7252260819</v>
      </c>
      <c r="G49" s="222">
        <f ca="1">(1+$B$4)*G48+IF($A49&lt;=Settings!$B$7,$B$3,-$C49)+SUMIFS($E$64:$E$66,$A$64:$A$66,$A49)</f>
        <v>2279229.2280029957</v>
      </c>
      <c r="H49" s="219">
        <f t="shared" ca="1" si="0"/>
        <v>91169.169120119826</v>
      </c>
      <c r="I49" s="219">
        <f ca="1">(1+$B$5)*I48+IF($A49&lt;=Settings!$B$7,$B$3,-$C49)</f>
        <v>5614695.6532457611</v>
      </c>
      <c r="J49" s="222">
        <f ca="1">(1+$B$5)*J48+IF($A49&lt;=Settings!$B$7,$B$3,-$C49)+SUMIFS($E$64:$E$66,$A$64:$A$66,$A49)</f>
        <v>4472157.0129757738</v>
      </c>
      <c r="K49" s="219">
        <f t="shared" ca="1" si="1"/>
        <v>178886.28051903096</v>
      </c>
      <c r="L49" s="219">
        <f ca="1">(1+$B$6)*L48+IF($A49&lt;=Settings!$B$7,$B$3,-$C49)</f>
        <v>17276743.403283514</v>
      </c>
      <c r="M49" s="222">
        <f ca="1">(1+$B$6)*M48+IF($A49&lt;=Settings!$B$7,$B$3,-$C49)+SUMIFS($E$64:$E$66,$A$64:$A$66,$A49)</f>
        <v>10983741.907895748</v>
      </c>
      <c r="N49" s="219">
        <f t="shared" ca="1" si="2"/>
        <v>439349.67631582991</v>
      </c>
    </row>
    <row r="50" spans="1:14" ht="12.75" customHeight="1" x14ac:dyDescent="0.15">
      <c r="A50" s="227">
        <f t="shared" si="3"/>
        <v>77</v>
      </c>
      <c r="B50" s="227">
        <f t="shared" si="4"/>
        <v>2061</v>
      </c>
      <c r="C50" s="219">
        <f t="shared" si="5"/>
        <v>142392.31116397423</v>
      </c>
      <c r="D50" s="228"/>
      <c r="E50" s="228"/>
      <c r="F50" s="219">
        <f ca="1">(1+$B$4)*F49+IF($A50&lt;=Settings!$B$7,$B$3,-$C50)</f>
        <v>2099374.5958188903</v>
      </c>
      <c r="G50" s="222">
        <f ca="1">(1+$B$4)*G49+IF($A50&lt;=Settings!$B$7,$B$3,-$C50)+SUMIFS($E$64:$E$66,$A$64:$A$66,$A50)</f>
        <v>2205213.7936791116</v>
      </c>
      <c r="H50" s="219">
        <f t="shared" ca="1" si="0"/>
        <v>88208.551747164471</v>
      </c>
      <c r="I50" s="219">
        <f ca="1">(1+$B$5)*I49+IF($A50&lt;=Settings!$B$7,$B$3,-$C50)</f>
        <v>5753038.1247440754</v>
      </c>
      <c r="J50" s="222">
        <f ca="1">(1+$B$5)*J49+IF($A50&lt;=Settings!$B$7,$B$3,-$C50)+SUMIFS($E$64:$E$66,$A$64:$A$66,$A50)</f>
        <v>4553372.5524605885</v>
      </c>
      <c r="K50" s="219">
        <f t="shared" ca="1" si="1"/>
        <v>182134.90209842354</v>
      </c>
      <c r="L50" s="219">
        <f ca="1">(1+$B$6)*L49+IF($A50&lt;=Settings!$B$7,$B$3,-$C50)</f>
        <v>18516490.564382222</v>
      </c>
      <c r="M50" s="222">
        <f ca="1">(1+$B$6)*M49+IF($A50&lt;=Settings!$B$7,$B$3,-$C50)+SUMIFS($E$64:$E$66,$A$64:$A$66,$A50)</f>
        <v>11720048.949363433</v>
      </c>
      <c r="N50" s="219">
        <f t="shared" ca="1" si="2"/>
        <v>468801.95797453733</v>
      </c>
    </row>
    <row r="51" spans="1:14" ht="12.75" customHeight="1" x14ac:dyDescent="0.15">
      <c r="A51" s="227">
        <f t="shared" si="3"/>
        <v>78</v>
      </c>
      <c r="B51" s="227">
        <f t="shared" si="4"/>
        <v>2062</v>
      </c>
      <c r="C51" s="219">
        <f t="shared" si="5"/>
        <v>145952.11894307358</v>
      </c>
      <c r="D51" s="228"/>
      <c r="E51" s="228"/>
      <c r="F51" s="219">
        <f ca="1">(1+$B$4)*F50+IF($A51&lt;=Settings!$B$7,$B$3,-$C51)</f>
        <v>2016403.7147503833</v>
      </c>
      <c r="G51" s="222">
        <f ca="1">(1+$B$4)*G50+IF($A51&lt;=Settings!$B$7,$B$3,-$C51)+SUMIFS($E$64:$E$66,$A$64:$A$66,$A51)</f>
        <v>2125418.0885464111</v>
      </c>
      <c r="H51" s="219">
        <f t="shared" ca="1" si="0"/>
        <v>85016.723541856452</v>
      </c>
      <c r="I51" s="219">
        <f ca="1">(1+$B$5)*I50+IF($A51&lt;=Settings!$B$7,$B$3,-$C51)</f>
        <v>5894737.9120382052</v>
      </c>
      <c r="J51" s="222">
        <f ca="1">(1+$B$5)*J50+IF($A51&lt;=Settings!$B$7,$B$3,-$C51)+SUMIFS($E$64:$E$66,$A$64:$A$66,$A51)</f>
        <v>4635089.0611405447</v>
      </c>
      <c r="K51" s="219">
        <f t="shared" ca="1" si="1"/>
        <v>185403.56244562179</v>
      </c>
      <c r="L51" s="219">
        <f ca="1">(1+$B$6)*L50+IF($A51&lt;=Settings!$B$7,$B$3,-$C51)</f>
        <v>19851857.690589726</v>
      </c>
      <c r="M51" s="222">
        <f ca="1">(1+$B$6)*M50+IF($A51&lt;=Settings!$B$7,$B$3,-$C51)+SUMIFS($E$64:$E$66,$A$64:$A$66,$A51)</f>
        <v>12511700.746369435</v>
      </c>
      <c r="N51" s="219">
        <f t="shared" ca="1" si="2"/>
        <v>500468.02985477739</v>
      </c>
    </row>
    <row r="52" spans="1:14" ht="12.75" customHeight="1" x14ac:dyDescent="0.15">
      <c r="A52" s="227">
        <f t="shared" si="3"/>
        <v>79</v>
      </c>
      <c r="B52" s="227">
        <f t="shared" si="4"/>
        <v>2063</v>
      </c>
      <c r="C52" s="219">
        <f t="shared" si="5"/>
        <v>149600.9219166504</v>
      </c>
      <c r="D52" s="228"/>
      <c r="E52" s="228"/>
      <c r="F52" s="219">
        <f ca="1">(1+$B$4)*F51+IF($A52&lt;=Settings!$B$7,$B$3,-$C52)</f>
        <v>1927294.9042762446</v>
      </c>
      <c r="G52" s="222">
        <f ca="1">(1+$B$4)*G51+IF($A52&lt;=Settings!$B$7,$B$3,-$C52)+SUMIFS($E$64:$E$66,$A$64:$A$66,$A52)</f>
        <v>2039579.7092861531</v>
      </c>
      <c r="H52" s="219">
        <f t="shared" ca="1" si="0"/>
        <v>81583.188371446129</v>
      </c>
      <c r="I52" s="219">
        <f ca="1">(1+$B$5)*I51+IF($A52&lt;=Settings!$B$7,$B$3,-$C52)</f>
        <v>6039873.8857234651</v>
      </c>
      <c r="J52" s="222">
        <f ca="1">(1+$B$5)*J51+IF($A52&lt;=Settings!$B$7,$B$3,-$C52)+SUMIFS($E$64:$E$66,$A$64:$A$66,$A52)</f>
        <v>4717242.5922809215</v>
      </c>
      <c r="K52" s="219">
        <f t="shared" ca="1" si="1"/>
        <v>188689.70369123688</v>
      </c>
      <c r="L52" s="219">
        <f ca="1">(1+$B$6)*L51+IF($A52&lt;=Settings!$B$7,$B$3,-$C52)</f>
        <v>21290405.383920256</v>
      </c>
      <c r="M52" s="222">
        <f ca="1">(1+$B$6)*M51+IF($A52&lt;=Settings!$B$7,$B$3,-$C52)+SUMIFS($E$64:$E$66,$A$64:$A$66,$A52)</f>
        <v>13363035.88416234</v>
      </c>
      <c r="N52" s="219">
        <f t="shared" ca="1" si="2"/>
        <v>534521.43536649365</v>
      </c>
    </row>
    <row r="53" spans="1:14" ht="12.75" customHeight="1" x14ac:dyDescent="0.15">
      <c r="A53" s="227">
        <f t="shared" si="3"/>
        <v>80</v>
      </c>
      <c r="B53" s="227">
        <f t="shared" si="4"/>
        <v>2064</v>
      </c>
      <c r="C53" s="219">
        <f t="shared" si="5"/>
        <v>153340.94496456665</v>
      </c>
      <c r="D53" s="228"/>
      <c r="E53" s="228"/>
      <c r="F53" s="219">
        <f ca="1">(1+$B$4)*F52+IF($A53&lt;=Settings!$B$7,$B$3,-$C53)</f>
        <v>1831772.8064399653</v>
      </c>
      <c r="G53" s="222">
        <f ca="1">(1+$B$4)*G52+IF($A53&lt;=Settings!$B$7,$B$3,-$C53)+SUMIFS($E$64:$E$66,$A$64:$A$66,$A53)</f>
        <v>1947426.1556001711</v>
      </c>
      <c r="H53" s="219">
        <f t="shared" ca="1" si="0"/>
        <v>77897.046224006845</v>
      </c>
      <c r="I53" s="219">
        <f ca="1">(1+$B$5)*I52+IF($A53&lt;=Settings!$B$7,$B$3,-$C53)</f>
        <v>6188526.6350450721</v>
      </c>
      <c r="J53" s="222">
        <f ca="1">(1+$B$5)*J52+IF($A53&lt;=Settings!$B$7,$B$3,-$C53)+SUMIFS($E$64:$E$66,$A$64:$A$66,$A53)</f>
        <v>4799763.7769304011</v>
      </c>
      <c r="K53" s="219">
        <f t="shared" ca="1" si="1"/>
        <v>191990.55107721605</v>
      </c>
      <c r="L53" s="219">
        <f ca="1">(1+$B$6)*L52+IF($A53&lt;=Settings!$B$7,$B$3,-$C53)</f>
        <v>22840296.869669314</v>
      </c>
      <c r="M53" s="222">
        <f ca="1">(1+$B$6)*M52+IF($A53&lt;=Settings!$B$7,$B$3,-$C53)+SUMIFS($E$64:$E$66,$A$64:$A$66,$A53)</f>
        <v>14278737.80993076</v>
      </c>
      <c r="N53" s="219">
        <f t="shared" ca="1" si="2"/>
        <v>571149.51239723049</v>
      </c>
    </row>
    <row r="54" spans="1:14" ht="12.75" customHeight="1" x14ac:dyDescent="0.15">
      <c r="A54" s="227">
        <f t="shared" si="3"/>
        <v>81</v>
      </c>
      <c r="B54" s="227">
        <f t="shared" si="4"/>
        <v>2065</v>
      </c>
      <c r="C54" s="219">
        <f t="shared" si="5"/>
        <v>157174.46858868079</v>
      </c>
      <c r="D54" s="228"/>
      <c r="E54" s="228"/>
      <c r="F54" s="219">
        <f ca="1">(1+$B$4)*F53+IF($A54&lt;=Settings!$B$7,$B$3,-$C54)</f>
        <v>1729551.5220444836</v>
      </c>
      <c r="G54" s="222">
        <f ca="1">(1+$B$4)*G53+IF($A54&lt;=Settings!$B$7,$B$3,-$C54)+SUMIFS($E$64:$E$66,$A$64:$A$66,$A54)</f>
        <v>1848674.4716794954</v>
      </c>
      <c r="H54" s="219">
        <f t="shared" ca="1" si="0"/>
        <v>73946.978867179816</v>
      </c>
      <c r="I54" s="219">
        <f ca="1">(1+$B$5)*I53+IF($A54&lt;=Settings!$B$7,$B$3,-$C54)</f>
        <v>6340778.4982086448</v>
      </c>
      <c r="J54" s="222">
        <f ca="1">(1+$B$5)*J53+IF($A54&lt;=Settings!$B$7,$B$3,-$C54)+SUMIFS($E$64:$E$66,$A$64:$A$66,$A54)</f>
        <v>4882577.4971882403</v>
      </c>
      <c r="K54" s="219">
        <f t="shared" ca="1" si="1"/>
        <v>195303.09988752962</v>
      </c>
      <c r="L54" s="219">
        <f ca="1">(1+$B$6)*L53+IF($A54&lt;=Settings!$B$7,$B$3,-$C54)</f>
        <v>24510346.150654182</v>
      </c>
      <c r="M54" s="222">
        <f ca="1">(1+$B$6)*M53+IF($A54&lt;=Settings!$B$7,$B$3,-$C54)+SUMIFS($E$64:$E$66,$A$64:$A$66,$A54)</f>
        <v>15263862.366136542</v>
      </c>
      <c r="N54" s="219">
        <f t="shared" ca="1" si="2"/>
        <v>610554.49464546167</v>
      </c>
    </row>
    <row r="55" spans="1:14" ht="12.75" customHeight="1" x14ac:dyDescent="0.15">
      <c r="A55" s="227">
        <f t="shared" si="3"/>
        <v>82</v>
      </c>
      <c r="B55" s="227">
        <f t="shared" si="4"/>
        <v>2066</v>
      </c>
      <c r="C55" s="219">
        <f t="shared" si="5"/>
        <v>161103.83030339779</v>
      </c>
      <c r="D55" s="228"/>
      <c r="E55" s="228"/>
      <c r="F55" s="219">
        <f ca="1">(1+$B$4)*F54+IF($A55&lt;=Settings!$B$7,$B$3,-$C55)</f>
        <v>1620334.2374024205</v>
      </c>
      <c r="G55" s="222">
        <f ca="1">(1+$B$4)*G54+IF($A55&lt;=Settings!$B$7,$B$3,-$C55)+SUMIFS($E$64:$E$66,$A$64:$A$66,$A55)</f>
        <v>1743030.8755264827</v>
      </c>
      <c r="H55" s="219">
        <f t="shared" ca="1" si="0"/>
        <v>69721.235021059314</v>
      </c>
      <c r="I55" s="219">
        <f ca="1">(1+$B$5)*I54+IF($A55&lt;=Settings!$B$7,$B$3,-$C55)</f>
        <v>6496713.5928156795</v>
      </c>
      <c r="J55" s="222">
        <f ca="1">(1+$B$5)*J54+IF($A55&lt;=Settings!$B$7,$B$3,-$C55)+SUMIFS($E$64:$E$66,$A$64:$A$66,$A55)</f>
        <v>4965602.5417442545</v>
      </c>
      <c r="K55" s="219">
        <f t="shared" ca="1" si="1"/>
        <v>198624.1016697702</v>
      </c>
      <c r="L55" s="219">
        <f ca="1">(1+$B$6)*L54+IF($A55&lt;=Settings!$B$7,$B$3,-$C55)</f>
        <v>26310070.012403119</v>
      </c>
      <c r="M55" s="222">
        <f ca="1">(1+$B$6)*M54+IF($A55&lt;=Settings!$B$7,$B$3,-$C55)+SUMIFS($E$64:$E$66,$A$64:$A$66,$A55)</f>
        <v>16323867.525124069</v>
      </c>
      <c r="N55" s="219">
        <f t="shared" ca="1" si="2"/>
        <v>652954.70100496279</v>
      </c>
    </row>
    <row r="56" spans="1:14" ht="12.75" customHeight="1" x14ac:dyDescent="0.15">
      <c r="A56" s="227">
        <f t="shared" si="3"/>
        <v>83</v>
      </c>
      <c r="B56" s="227">
        <f t="shared" si="4"/>
        <v>2067</v>
      </c>
      <c r="C56" s="219">
        <f t="shared" si="5"/>
        <v>165131.42606098272</v>
      </c>
      <c r="D56" s="228"/>
      <c r="E56" s="228"/>
      <c r="F56" s="219">
        <f ca="1">(1+$B$4)*F55+IF($A56&lt;=Settings!$B$7,$B$3,-$C56)</f>
        <v>1503812.8384635104</v>
      </c>
      <c r="G56" s="222">
        <f ca="1">(1+$B$4)*G55+IF($A56&lt;=Settings!$B$7,$B$3,-$C56)+SUMIFS($E$64:$E$66,$A$64:$A$66,$A56)</f>
        <v>1630190.3757312945</v>
      </c>
      <c r="H56" s="219">
        <f t="shared" ca="1" si="0"/>
        <v>65207.615029251785</v>
      </c>
      <c r="I56" s="219">
        <f ca="1">(1+$B$5)*I55+IF($A56&lt;=Settings!$B$7,$B$3,-$C56)</f>
        <v>6656417.8463954804</v>
      </c>
      <c r="J56" s="222">
        <f ca="1">(1+$B$5)*J55+IF($A56&lt;=Settings!$B$7,$B$3,-$C56)+SUMIFS($E$64:$E$66,$A$64:$A$66,$A56)</f>
        <v>5048751.2427704846</v>
      </c>
      <c r="K56" s="219">
        <f t="shared" ca="1" si="1"/>
        <v>201950.04971081938</v>
      </c>
      <c r="L56" s="219">
        <f ca="1">(1+$B$6)*L55+IF($A56&lt;=Settings!$B$7,$B$3,-$C56)</f>
        <v>28249744.187334388</v>
      </c>
      <c r="M56" s="222">
        <f ca="1">(1+$B$6)*M55+IF($A56&lt;=Settings!$B$7,$B$3,-$C56)+SUMIFS($E$64:$E$66,$A$64:$A$66,$A56)</f>
        <v>17464645.501073014</v>
      </c>
      <c r="N56" s="219">
        <f t="shared" ca="1" si="2"/>
        <v>698585.82004292053</v>
      </c>
    </row>
    <row r="57" spans="1:14" ht="12.75" customHeight="1" x14ac:dyDescent="0.15">
      <c r="A57" s="227">
        <f t="shared" si="3"/>
        <v>84</v>
      </c>
      <c r="B57" s="227">
        <f t="shared" si="4"/>
        <v>2068</v>
      </c>
      <c r="C57" s="219">
        <f t="shared" si="5"/>
        <v>169259.71171250727</v>
      </c>
      <c r="D57" s="228"/>
      <c r="E57" s="228"/>
      <c r="F57" s="219">
        <f ca="1">(1+$B$4)*F56+IF($A57&lt;=Settings!$B$7,$B$3,-$C57)</f>
        <v>1379667.5119049083</v>
      </c>
      <c r="G57" s="222">
        <f ca="1">(1+$B$4)*G56+IF($A57&lt;=Settings!$B$7,$B$3,-$C57)+SUMIFS($E$64:$E$66,$A$64:$A$66,$A57)</f>
        <v>1509836.3752907261</v>
      </c>
      <c r="H57" s="219">
        <f t="shared" ca="1" si="0"/>
        <v>60393.455011629041</v>
      </c>
      <c r="I57" s="219">
        <f ca="1">(1+$B$5)*I56+IF($A57&lt;=Settings!$B$7,$B$3,-$C57)</f>
        <v>6819979.0270027472</v>
      </c>
      <c r="J57" s="222">
        <f ca="1">(1+$B$5)*J56+IF($A57&lt;=Settings!$B$7,$B$3,-$C57)+SUMIFS($E$64:$E$66,$A$64:$A$66,$A57)</f>
        <v>5131929.093196502</v>
      </c>
      <c r="K57" s="219">
        <f t="shared" ca="1" si="1"/>
        <v>205277.16372786008</v>
      </c>
      <c r="L57" s="219">
        <f ca="1">(1+$B$6)*L56+IF($A57&lt;=Settings!$B$7,$B$3,-$C57)</f>
        <v>30340464.010608636</v>
      </c>
      <c r="M57" s="222">
        <f ca="1">(1+$B$6)*M56+IF($A57&lt;=Settings!$B$7,$B$3,-$C57)+SUMIFS($E$64:$E$66,$A$64:$A$66,$A57)</f>
        <v>18692557.429446351</v>
      </c>
      <c r="N57" s="219">
        <f t="shared" ca="1" si="2"/>
        <v>747702.29717785399</v>
      </c>
    </row>
    <row r="58" spans="1:14" ht="12.75" customHeight="1" x14ac:dyDescent="0.15">
      <c r="A58" s="227">
        <f t="shared" si="3"/>
        <v>85</v>
      </c>
      <c r="B58" s="227">
        <f t="shared" si="4"/>
        <v>2069</v>
      </c>
      <c r="C58" s="219">
        <f t="shared" si="5"/>
        <v>173491.20450531994</v>
      </c>
      <c r="D58" s="228"/>
      <c r="E58" s="228"/>
      <c r="F58" s="219">
        <f ca="1">(1+$B$4)*F57+IF($A58&lt;=Settings!$B$7,$B$3,-$C58)</f>
        <v>1247566.3327567356</v>
      </c>
      <c r="G58" s="222">
        <f ca="1">(1+$B$4)*G57+IF($A58&lt;=Settings!$B$7,$B$3,-$C58)+SUMIFS($E$64:$E$66,$A$64:$A$66,$A58)</f>
        <v>1381640.262044128</v>
      </c>
      <c r="H58" s="219">
        <f t="shared" ca="1" si="0"/>
        <v>55265.610481765121</v>
      </c>
      <c r="I58" s="219">
        <f ca="1">(1+$B$5)*I57+IF($A58&lt;=Settings!$B$7,$B$3,-$C58)</f>
        <v>6987486.7738475651</v>
      </c>
      <c r="J58" s="222">
        <f ca="1">(1+$B$5)*J57+IF($A58&lt;=Settings!$B$7,$B$3,-$C58)+SUMIFS($E$64:$E$66,$A$64:$A$66,$A58)</f>
        <v>5215034.3433510074</v>
      </c>
      <c r="K58" s="219">
        <f t="shared" ca="1" si="1"/>
        <v>208601.3737340403</v>
      </c>
      <c r="L58" s="219">
        <f ca="1">(1+$B$6)*L57+IF($A58&lt;=Settings!$B$7,$B$3,-$C58)</f>
        <v>32594209.926952008</v>
      </c>
      <c r="M58" s="222">
        <f ca="1">(1+$B$6)*M57+IF($A58&lt;=Settings!$B$7,$B$3,-$C58)+SUMIFS($E$64:$E$66,$A$64:$A$66,$A58)</f>
        <v>20014470.81929674</v>
      </c>
      <c r="N58" s="219">
        <f t="shared" ca="1" si="2"/>
        <v>800578.83277186961</v>
      </c>
    </row>
    <row r="59" spans="1:14" ht="12.75" customHeight="1" x14ac:dyDescent="0.15">
      <c r="B59" s="236"/>
      <c r="C59" s="236"/>
      <c r="D59" s="236"/>
      <c r="E59" s="236"/>
      <c r="F59" s="236"/>
      <c r="G59" s="236"/>
      <c r="H59" s="236"/>
    </row>
    <row r="60" spans="1:14" ht="12.75" customHeight="1" x14ac:dyDescent="0.15">
      <c r="A60" s="170" t="s">
        <v>365</v>
      </c>
      <c r="B60" s="236"/>
      <c r="C60" s="236"/>
      <c r="D60" s="236"/>
      <c r="E60" s="236"/>
      <c r="F60" s="236"/>
      <c r="G60" s="236"/>
      <c r="H60" s="236"/>
    </row>
    <row r="62" spans="1:14" ht="13.5" customHeight="1" x14ac:dyDescent="0.15">
      <c r="A62" s="30" t="s">
        <v>366</v>
      </c>
    </row>
    <row r="63" spans="1:14" ht="13.5" customHeight="1" x14ac:dyDescent="0.15">
      <c r="A63" s="108" t="s">
        <v>352</v>
      </c>
      <c r="B63" s="108" t="s">
        <v>367</v>
      </c>
      <c r="C63" s="108" t="s">
        <v>368</v>
      </c>
      <c r="D63" s="108" t="s">
        <v>369</v>
      </c>
      <c r="E63" s="108" t="s">
        <v>370</v>
      </c>
    </row>
    <row r="64" spans="1:14" ht="12.75" customHeight="1" x14ac:dyDescent="0.15">
      <c r="A64" s="237">
        <v>55</v>
      </c>
      <c r="B64" s="237" t="s">
        <v>371</v>
      </c>
      <c r="C64" s="45">
        <v>450000</v>
      </c>
      <c r="D64" s="46">
        <v>2.5000000000000001E-2</v>
      </c>
      <c r="E64" s="27">
        <f>C64*(1+D64)^(A64-Settings!$B$5)</f>
        <v>620329.97018360475</v>
      </c>
    </row>
    <row r="65" spans="1:5" ht="12.75" customHeight="1" x14ac:dyDescent="0.15">
      <c r="A65" s="237">
        <v>62</v>
      </c>
      <c r="B65" s="237" t="s">
        <v>372</v>
      </c>
      <c r="C65" s="45">
        <v>140000</v>
      </c>
      <c r="D65" s="46">
        <v>0.03</v>
      </c>
      <c r="E65" s="27">
        <f>C65*(1+D65)^(A65-Settings!$B$5)</f>
        <v>252855.57285371787</v>
      </c>
    </row>
    <row r="66" spans="1:5" ht="12.75" customHeight="1" x14ac:dyDescent="0.15">
      <c r="A66" s="237">
        <v>65</v>
      </c>
      <c r="B66" s="237" t="s">
        <v>373</v>
      </c>
      <c r="C66" s="45">
        <v>262000</v>
      </c>
      <c r="D66" s="46">
        <v>0.04</v>
      </c>
      <c r="E66" s="27">
        <f>C66*(1+D66)^(A66-Settings!$B$5)</f>
        <v>645755.47230926843</v>
      </c>
    </row>
  </sheetData>
  <pageMargins left="0.7" right="0.7" top="0.75" bottom="0.75" header="0.511811023622047" footer="0.511811023622047"/>
  <pageSetup paperSize="9" orientation="portrait" horizontalDpi="300" verticalDpi="300"/>
  <legacyDrawing r:id="rId1"/>
  <extLst>
    <ext xmlns:x14="http://schemas.microsoft.com/office/spreadsheetml/2009/9/main" uri="{78C0D931-6437-407d-A8EE-F0AAD7539E65}">
      <x14:conditionalFormattings>
        <x14:conditionalFormatting xmlns:xm="http://schemas.microsoft.com/office/excel/2006/main">
          <x14:cfRule type="expression" priority="2" id="{00000000-000E-0000-0900-000002000000}">
            <xm:f>$A15=Settings!$B$7</xm:f>
            <x14:dxf>
              <fill>
                <patternFill>
                  <bgColor rgb="FFFFE699"/>
                </patternFill>
              </fill>
            </x14:dxf>
          </x14:cfRule>
          <xm:sqref>A15:N58</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4472C4"/>
  </sheetPr>
  <dimension ref="A1:C40"/>
  <sheetViews>
    <sheetView showGridLines="0" workbookViewId="0"/>
  </sheetViews>
  <sheetFormatPr baseColWidth="10" defaultColWidth="8.83203125" defaultRowHeight="13" x14ac:dyDescent="0.15"/>
  <cols>
    <col min="1" max="1" width="46" customWidth="1"/>
    <col min="2" max="2" width="16" customWidth="1"/>
    <col min="3" max="3" width="9" customWidth="1"/>
  </cols>
  <sheetData>
    <row r="1" spans="1:3" ht="20" x14ac:dyDescent="0.15">
      <c r="A1" s="295" t="s">
        <v>525</v>
      </c>
    </row>
    <row r="2" spans="1:3" ht="28" x14ac:dyDescent="0.15">
      <c r="A2" s="296" t="s">
        <v>526</v>
      </c>
    </row>
    <row r="3" spans="1:3" ht="70" x14ac:dyDescent="0.15">
      <c r="A3" s="296" t="s">
        <v>527</v>
      </c>
    </row>
    <row r="4" spans="1:3" ht="56" x14ac:dyDescent="0.15">
      <c r="A4" s="296" t="s">
        <v>528</v>
      </c>
    </row>
    <row r="6" spans="1:3" ht="14" x14ac:dyDescent="0.15">
      <c r="A6" s="297" t="s">
        <v>529</v>
      </c>
      <c r="B6" s="297" t="s">
        <v>530</v>
      </c>
      <c r="C6" s="297" t="s">
        <v>530</v>
      </c>
    </row>
    <row r="7" spans="1:3" ht="14" x14ac:dyDescent="0.15">
      <c r="A7" s="298" t="s">
        <v>531</v>
      </c>
      <c r="B7" s="299">
        <v>50000</v>
      </c>
      <c r="C7" s="305" t="s">
        <v>532</v>
      </c>
    </row>
    <row r="8" spans="1:3" ht="14" x14ac:dyDescent="0.15">
      <c r="A8" s="298" t="s">
        <v>533</v>
      </c>
      <c r="B8" s="299">
        <v>10000</v>
      </c>
      <c r="C8" s="305" t="s">
        <v>534</v>
      </c>
    </row>
    <row r="9" spans="1:3" ht="14" x14ac:dyDescent="0.15">
      <c r="A9" s="298" t="s">
        <v>535</v>
      </c>
      <c r="B9" s="301">
        <v>28</v>
      </c>
      <c r="C9" s="305" t="s">
        <v>536</v>
      </c>
    </row>
    <row r="10" spans="1:3" ht="14" x14ac:dyDescent="0.15">
      <c r="A10" s="298" t="s">
        <v>537</v>
      </c>
      <c r="B10" s="300">
        <f>Settings!$B$13</f>
        <v>0.05</v>
      </c>
      <c r="C10" s="305" t="s">
        <v>538</v>
      </c>
    </row>
    <row r="11" spans="1:3" x14ac:dyDescent="0.15">
      <c r="A11" s="306" t="s">
        <v>539</v>
      </c>
      <c r="B11" s="302">
        <f>FV(B10,B9,-B8,-B7,1)</f>
        <v>809233.57599924935</v>
      </c>
    </row>
    <row r="13" spans="1:3" ht="14" x14ac:dyDescent="0.15">
      <c r="A13" s="297" t="s">
        <v>540</v>
      </c>
      <c r="B13" s="297" t="s">
        <v>530</v>
      </c>
      <c r="C13" s="297" t="s">
        <v>530</v>
      </c>
    </row>
    <row r="14" spans="1:3" ht="14" x14ac:dyDescent="0.15">
      <c r="A14" s="298" t="s">
        <v>531</v>
      </c>
      <c r="B14" s="299">
        <v>50000</v>
      </c>
      <c r="C14" s="305" t="s">
        <v>532</v>
      </c>
    </row>
    <row r="15" spans="1:3" ht="14" x14ac:dyDescent="0.15">
      <c r="A15" s="298" t="s">
        <v>533</v>
      </c>
      <c r="B15" s="299">
        <v>10000</v>
      </c>
      <c r="C15" s="305" t="s">
        <v>534</v>
      </c>
    </row>
    <row r="16" spans="1:3" ht="14" x14ac:dyDescent="0.15">
      <c r="A16" s="298" t="s">
        <v>535</v>
      </c>
      <c r="B16" s="301">
        <v>28</v>
      </c>
      <c r="C16" s="305" t="s">
        <v>536</v>
      </c>
    </row>
    <row r="17" spans="1:3" ht="14" x14ac:dyDescent="0.15">
      <c r="A17" s="298" t="s">
        <v>541</v>
      </c>
      <c r="B17" s="299">
        <v>800000</v>
      </c>
      <c r="C17" s="305" t="s">
        <v>532</v>
      </c>
    </row>
    <row r="18" spans="1:3" x14ac:dyDescent="0.15">
      <c r="A18" s="306" t="s">
        <v>542</v>
      </c>
      <c r="B18" s="303">
        <f>IFERROR(RATE(B16,-B15,-B14,B17,1),"")</f>
        <v>4.9400440457586181E-2</v>
      </c>
      <c r="C18" s="305" t="s">
        <v>538</v>
      </c>
    </row>
    <row r="20" spans="1:3" ht="14" x14ac:dyDescent="0.15">
      <c r="A20" s="297" t="s">
        <v>543</v>
      </c>
      <c r="B20" s="297" t="s">
        <v>530</v>
      </c>
      <c r="C20" s="297" t="s">
        <v>530</v>
      </c>
    </row>
    <row r="21" spans="1:3" ht="14" x14ac:dyDescent="0.15">
      <c r="A21" s="298" t="s">
        <v>531</v>
      </c>
      <c r="B21" s="299">
        <v>50000</v>
      </c>
      <c r="C21" s="305" t="s">
        <v>532</v>
      </c>
    </row>
    <row r="22" spans="1:3" ht="14" x14ac:dyDescent="0.15">
      <c r="A22" s="298" t="s">
        <v>533</v>
      </c>
      <c r="B22" s="299">
        <v>16000</v>
      </c>
      <c r="C22" s="305" t="s">
        <v>534</v>
      </c>
    </row>
    <row r="23" spans="1:3" ht="14" x14ac:dyDescent="0.15">
      <c r="A23" s="298" t="s">
        <v>541</v>
      </c>
      <c r="B23" s="299">
        <v>800000</v>
      </c>
      <c r="C23" s="305" t="s">
        <v>532</v>
      </c>
    </row>
    <row r="24" spans="1:3" ht="14" x14ac:dyDescent="0.15">
      <c r="A24" s="298" t="s">
        <v>537</v>
      </c>
      <c r="B24" s="300">
        <f>Settings!$B$13</f>
        <v>0.05</v>
      </c>
      <c r="C24" s="305" t="s">
        <v>538</v>
      </c>
    </row>
    <row r="25" spans="1:3" x14ac:dyDescent="0.15">
      <c r="A25" s="306" t="s">
        <v>544</v>
      </c>
      <c r="B25" s="304">
        <f>IFERROR(NPER(B24,-B22,-B21,B23,1),"")</f>
        <v>22.123951583105139</v>
      </c>
      <c r="C25" s="305" t="s">
        <v>536</v>
      </c>
    </row>
    <row r="27" spans="1:3" ht="14" x14ac:dyDescent="0.15">
      <c r="A27" s="297" t="s">
        <v>545</v>
      </c>
      <c r="B27" s="297" t="s">
        <v>530</v>
      </c>
      <c r="C27" s="297" t="s">
        <v>530</v>
      </c>
    </row>
    <row r="28" spans="1:3" ht="14" x14ac:dyDescent="0.15">
      <c r="A28" s="298" t="s">
        <v>541</v>
      </c>
      <c r="B28" s="299">
        <v>800000</v>
      </c>
      <c r="C28" s="305" t="s">
        <v>532</v>
      </c>
    </row>
    <row r="29" spans="1:3" ht="14" x14ac:dyDescent="0.15">
      <c r="A29" s="298" t="s">
        <v>535</v>
      </c>
      <c r="B29" s="301">
        <v>28</v>
      </c>
      <c r="C29" s="305" t="s">
        <v>536</v>
      </c>
    </row>
    <row r="30" spans="1:3" ht="14" x14ac:dyDescent="0.15">
      <c r="A30" s="298" t="s">
        <v>537</v>
      </c>
      <c r="B30" s="300">
        <f>Settings!$B$13</f>
        <v>0.05</v>
      </c>
      <c r="C30" s="305" t="s">
        <v>538</v>
      </c>
    </row>
    <row r="31" spans="1:3" x14ac:dyDescent="0.15">
      <c r="A31" s="306" t="s">
        <v>546</v>
      </c>
    </row>
    <row r="32" spans="1:3" x14ac:dyDescent="0.15">
      <c r="A32" s="306" t="s">
        <v>547</v>
      </c>
      <c r="B32" s="302">
        <f>-PV(B30,B29,0,B28)</f>
        <v>204074.90971446686</v>
      </c>
      <c r="C32" s="305" t="s">
        <v>532</v>
      </c>
    </row>
    <row r="33" spans="1:3" x14ac:dyDescent="0.15">
      <c r="A33" s="306" t="s">
        <v>548</v>
      </c>
      <c r="B33" s="302">
        <f>-PMT(B30,B29,0,B28,1)</f>
        <v>13045.737461921326</v>
      </c>
      <c r="C33" s="305" t="s">
        <v>534</v>
      </c>
    </row>
    <row r="34" spans="1:3" x14ac:dyDescent="0.15">
      <c r="A34" s="306" t="s">
        <v>549</v>
      </c>
    </row>
    <row r="35" spans="1:3" ht="14" x14ac:dyDescent="0.15">
      <c r="A35" s="298" t="s">
        <v>550</v>
      </c>
      <c r="B35" s="299">
        <v>25000</v>
      </c>
      <c r="C35" s="305" t="s">
        <v>532</v>
      </c>
    </row>
    <row r="36" spans="1:3" x14ac:dyDescent="0.15">
      <c r="A36" s="306" t="s">
        <v>551</v>
      </c>
      <c r="B36" s="302">
        <f>-PMT(B30,B29,-B35,B28,1)</f>
        <v>11447.581975760098</v>
      </c>
      <c r="C36" s="305" t="s">
        <v>534</v>
      </c>
    </row>
    <row r="37" spans="1:3" ht="14" x14ac:dyDescent="0.15">
      <c r="A37" s="298" t="s">
        <v>552</v>
      </c>
      <c r="B37" s="299">
        <v>8000</v>
      </c>
      <c r="C37" s="305" t="s">
        <v>534</v>
      </c>
    </row>
    <row r="38" spans="1:3" x14ac:dyDescent="0.15">
      <c r="A38" s="306" t="s">
        <v>553</v>
      </c>
      <c r="B38" s="302">
        <f>-PV(B30,B29,-B37,B28,1)</f>
        <v>78930.640754504886</v>
      </c>
      <c r="C38" s="305" t="s">
        <v>532</v>
      </c>
    </row>
    <row r="40" spans="1:3" ht="42" x14ac:dyDescent="0.15">
      <c r="A40" s="296" t="s">
        <v>554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030A0"/>
  </sheetPr>
  <dimension ref="A1:V1048576"/>
  <sheetViews>
    <sheetView zoomScaleNormal="100" workbookViewId="0">
      <pane ySplit="1" topLeftCell="A2" activePane="bottomLeft" state="frozen"/>
      <selection pane="bottomLeft" activeCell="H2" sqref="H2"/>
    </sheetView>
  </sheetViews>
  <sheetFormatPr baseColWidth="10" defaultColWidth="8.6640625" defaultRowHeight="13" x14ac:dyDescent="0.15"/>
  <cols>
    <col min="1" max="1" width="18.6640625" customWidth="1"/>
    <col min="2" max="2" width="12.6640625" customWidth="1"/>
    <col min="4" max="4" width="18.6640625" customWidth="1"/>
    <col min="5" max="5" width="10.83203125" customWidth="1"/>
    <col min="6" max="6" width="18.6640625" customWidth="1"/>
    <col min="10" max="10" width="16.6640625" customWidth="1"/>
    <col min="11" max="11" width="34.6640625" customWidth="1"/>
    <col min="12" max="12" width="18.6640625" customWidth="1"/>
    <col min="13" max="13" width="16.6640625" customWidth="1"/>
    <col min="20" max="20" width="10" hidden="1" customWidth="1"/>
  </cols>
  <sheetData>
    <row r="1" spans="1:22" ht="15" customHeight="1" x14ac:dyDescent="0.2">
      <c r="A1" s="238" t="s">
        <v>374</v>
      </c>
      <c r="B1" s="238" t="s">
        <v>375</v>
      </c>
      <c r="C1" s="238" t="s">
        <v>376</v>
      </c>
      <c r="D1" s="238" t="s">
        <v>377</v>
      </c>
      <c r="E1" s="238" t="s">
        <v>378</v>
      </c>
      <c r="F1" s="238" t="s">
        <v>379</v>
      </c>
      <c r="G1" s="238" t="s">
        <v>380</v>
      </c>
      <c r="H1" s="238" t="s">
        <v>591</v>
      </c>
      <c r="I1" s="238" t="s">
        <v>590</v>
      </c>
      <c r="J1" s="238" t="s">
        <v>381</v>
      </c>
      <c r="K1" s="238" t="s">
        <v>382</v>
      </c>
      <c r="L1" s="238" t="s">
        <v>383</v>
      </c>
      <c r="M1" s="238" t="s">
        <v>384</v>
      </c>
      <c r="N1" s="238" t="s">
        <v>385</v>
      </c>
      <c r="O1" s="238" t="s">
        <v>386</v>
      </c>
      <c r="P1" s="238" t="s">
        <v>412</v>
      </c>
      <c r="Q1" s="238" t="s">
        <v>521</v>
      </c>
      <c r="R1" s="238" t="s">
        <v>522</v>
      </c>
      <c r="S1" s="238" t="s">
        <v>587</v>
      </c>
      <c r="T1" s="238" t="s">
        <v>588</v>
      </c>
      <c r="U1" t="s">
        <v>586</v>
      </c>
      <c r="V1" t="str">
        <f>IF((COUNTIF($L:$L,"?*")-1)&gt;COUNT($U:$U),"WARNING: "&amp;TEXT((COUNTIF($L:$L,"?*")-1)-COUNT($U:$U),"#,##0")&amp;" transaction(s) are missing helper formulas (In Cycle is blank) and are ignored by Shares. Select a filled cell in columns S-U and drag down over every row.",IF((COUNTIF($L:$L,"?*")-1)&gt;COUNTIF(Txn[Key],"?*"),"WARNING: "&amp;TEXT((COUNTIF($L:$L,"?*")-1)-COUNTIF(Txn[Key],"?*"),"#,##0")&amp;" transaction(s) sit OUTSIDE the ledger table and are ignored by Shares and the Dashboard. Click any ledger cell, then Table Design &gt; Resize Table to include every row.",IF(COUNTIF(Txn[Key],"?*")&gt;10000,"WARNING: over 10,000 transactions - the XIRR engine on Portfolio Analysis covers 10,000. Extend columns B and F there or XIRR will ignore the excess.","Ledger capacity OK ("&amp;TEXT(COUNTIF(Txn[Key],"?*"),"#,##0")&amp;" of 10,000 transactions)")))</f>
        <v>Ledger capacity OK (20 of 10,000 transactions)</v>
      </c>
    </row>
    <row r="2" spans="1:22" ht="15" customHeight="1" x14ac:dyDescent="0.15">
      <c r="A2" s="239">
        <v>1</v>
      </c>
      <c r="B2" s="240" t="s">
        <v>387</v>
      </c>
      <c r="C2" s="240" t="s">
        <v>388</v>
      </c>
      <c r="D2" s="241">
        <v>400</v>
      </c>
      <c r="E2" s="240" t="s">
        <v>389</v>
      </c>
      <c r="F2" s="242">
        <v>75</v>
      </c>
      <c r="G2" s="243">
        <v>43525</v>
      </c>
      <c r="H2" s="243"/>
      <c r="I2" s="243"/>
      <c r="J2" s="242">
        <v>30000</v>
      </c>
      <c r="K2" s="240" t="s">
        <v>390</v>
      </c>
      <c r="L2" s="244" t="str">
        <f t="shared" ref="L2:L65" si="0">IF(OR(B2="",C2="",E2=""),"",B2&amp;":"&amp;C2&amp;":"&amp;E2)</f>
        <v>CA:GOLD:SGD</v>
      </c>
      <c r="M2" s="245">
        <f t="shared" ref="M2:M65" si="1">IF(A2="","",A2*D2)</f>
        <v>400</v>
      </c>
      <c r="N2" s="244">
        <f t="shared" ref="N2:N65" si="2">IF(A2="","",IF(OR(A2=1,A2=0),J2,0))</f>
        <v>30000</v>
      </c>
      <c r="O2" s="244">
        <f t="shared" ref="O2:O65" si="3">IF(A2="","",IF(A2=-1,J2,0))</f>
        <v>0</v>
      </c>
      <c r="P2">
        <f>IF($I2&lt;&gt;"",$I2,IF($E2="SGD",1,IF($E2="USD",Settings!$B$22,IF($E2="HKD",Settings!$B$23,1))))</f>
        <v>1</v>
      </c>
      <c r="Q2">
        <f t="shared" ref="Q2:Q65" si="4">IF($L2="",0,($O2-$N2+IF($A2=2,$J2,0))*$P2)</f>
        <v>-30000</v>
      </c>
      <c r="R2">
        <f t="shared" ref="R2:R65" si="5">IF($L2="",0,IF($A2=2,$J2*$P2,0))</f>
        <v>0</v>
      </c>
      <c r="S2">
        <f t="shared" ref="S2:S65" si="6">IF(L2="","",SUMIFS($M:$M,$L:$L,L2,$T:$T,"&lt;="&amp;T2))</f>
        <v>400</v>
      </c>
      <c r="T2">
        <f t="shared" ref="T2:T65" si="7">IF(L2="","",INT(G2)*100000+ROW())</f>
        <v>4352500002</v>
      </c>
      <c r="U2">
        <f t="shared" ref="U2:U65" si="8">IF(L2="","",IF(AND(COUNTIFS($L:$L,L2,$S:$S,"&gt;-0.000001",$S:$S,"&lt;0.000001",$T:$T,"&gt;"&amp;T2)=0,ABS(S2)&gt;0.000001),1,0))</f>
        <v>1</v>
      </c>
      <c r="V2" t="s">
        <v>568</v>
      </c>
    </row>
    <row r="3" spans="1:22" ht="15" customHeight="1" x14ac:dyDescent="0.15">
      <c r="A3" s="239">
        <v>1</v>
      </c>
      <c r="B3" s="240" t="s">
        <v>391</v>
      </c>
      <c r="C3" s="240" t="s">
        <v>392</v>
      </c>
      <c r="D3" s="241">
        <v>3000</v>
      </c>
      <c r="E3" s="240" t="s">
        <v>389</v>
      </c>
      <c r="F3" s="242">
        <v>3.1</v>
      </c>
      <c r="G3" s="243">
        <v>43770</v>
      </c>
      <c r="H3" s="243"/>
      <c r="I3" s="243"/>
      <c r="J3" s="242">
        <v>9325</v>
      </c>
      <c r="K3" s="240"/>
      <c r="L3" s="244" t="str">
        <f t="shared" si="0"/>
        <v>SGX:Z74:SGD</v>
      </c>
      <c r="M3" s="245">
        <f t="shared" si="1"/>
        <v>3000</v>
      </c>
      <c r="N3" s="244">
        <f t="shared" si="2"/>
        <v>9325</v>
      </c>
      <c r="O3" s="244">
        <f t="shared" si="3"/>
        <v>0</v>
      </c>
      <c r="P3">
        <f>IF($I3&lt;&gt;"",$I3,IF($E3="SGD",1,IF($E3="USD",Settings!$B$22,IF($E3="HKD",Settings!$B$23,1))))</f>
        <v>1</v>
      </c>
      <c r="Q3">
        <f t="shared" si="4"/>
        <v>-9325</v>
      </c>
      <c r="R3">
        <f t="shared" si="5"/>
        <v>0</v>
      </c>
      <c r="S3">
        <f t="shared" si="6"/>
        <v>3000</v>
      </c>
      <c r="T3">
        <f t="shared" si="7"/>
        <v>4377000003</v>
      </c>
      <c r="U3">
        <f t="shared" si="8"/>
        <v>1</v>
      </c>
    </row>
    <row r="4" spans="1:22" ht="15" customHeight="1" x14ac:dyDescent="0.15">
      <c r="A4" s="239">
        <v>1</v>
      </c>
      <c r="B4" s="240" t="s">
        <v>393</v>
      </c>
      <c r="C4" s="240" t="s">
        <v>394</v>
      </c>
      <c r="D4" s="241">
        <v>50</v>
      </c>
      <c r="E4" s="240" t="s">
        <v>395</v>
      </c>
      <c r="F4" s="242">
        <v>80</v>
      </c>
      <c r="G4" s="243">
        <v>43966</v>
      </c>
      <c r="H4" s="243"/>
      <c r="I4" s="243"/>
      <c r="J4" s="242">
        <v>4005</v>
      </c>
      <c r="K4" s="240"/>
      <c r="L4" s="244" t="str">
        <f t="shared" si="0"/>
        <v>USX:AAPL:USD</v>
      </c>
      <c r="M4" s="245">
        <f t="shared" si="1"/>
        <v>50</v>
      </c>
      <c r="N4" s="244">
        <f t="shared" si="2"/>
        <v>4005</v>
      </c>
      <c r="O4" s="244">
        <f t="shared" si="3"/>
        <v>0</v>
      </c>
      <c r="P4">
        <f>IF($I4&lt;&gt;"",$I4,IF($E4="SGD",1,IF($E4="USD",Settings!$B$22,IF($E4="HKD",Settings!$B$23,1))))</f>
        <v>1.2928081084924601</v>
      </c>
      <c r="Q4">
        <f t="shared" si="4"/>
        <v>-5177.6964745123023</v>
      </c>
      <c r="R4">
        <f t="shared" si="5"/>
        <v>0</v>
      </c>
      <c r="S4">
        <f t="shared" si="6"/>
        <v>50</v>
      </c>
      <c r="T4">
        <f t="shared" si="7"/>
        <v>4396600004</v>
      </c>
      <c r="U4">
        <f t="shared" si="8"/>
        <v>1</v>
      </c>
    </row>
    <row r="5" spans="1:22" ht="15" customHeight="1" x14ac:dyDescent="0.15">
      <c r="A5" s="239">
        <v>1</v>
      </c>
      <c r="B5" s="240" t="s">
        <v>391</v>
      </c>
      <c r="C5" s="240" t="s">
        <v>396</v>
      </c>
      <c r="D5" s="241">
        <v>5000</v>
      </c>
      <c r="E5" s="240" t="s">
        <v>389</v>
      </c>
      <c r="F5" s="242">
        <v>1.9</v>
      </c>
      <c r="G5" s="243">
        <v>44046</v>
      </c>
      <c r="H5" s="243"/>
      <c r="I5" s="243"/>
      <c r="J5" s="242">
        <v>9525</v>
      </c>
      <c r="K5" s="240"/>
      <c r="L5" s="244" t="str">
        <f t="shared" si="0"/>
        <v>SGX:C38U:SGD</v>
      </c>
      <c r="M5" s="245">
        <f t="shared" si="1"/>
        <v>5000</v>
      </c>
      <c r="N5" s="244">
        <f t="shared" si="2"/>
        <v>9525</v>
      </c>
      <c r="O5" s="244">
        <f t="shared" si="3"/>
        <v>0</v>
      </c>
      <c r="P5">
        <f>IF($I5&lt;&gt;"",$I5,IF($E5="SGD",1,IF($E5="USD",Settings!$B$22,IF($E5="HKD",Settings!$B$23,1))))</f>
        <v>1</v>
      </c>
      <c r="Q5">
        <f t="shared" si="4"/>
        <v>-9525</v>
      </c>
      <c r="R5">
        <f t="shared" si="5"/>
        <v>0</v>
      </c>
      <c r="S5">
        <f t="shared" si="6"/>
        <v>5000</v>
      </c>
      <c r="T5">
        <f t="shared" si="7"/>
        <v>4404600005</v>
      </c>
      <c r="U5">
        <f t="shared" si="8"/>
        <v>1</v>
      </c>
    </row>
    <row r="6" spans="1:22" ht="15" customHeight="1" x14ac:dyDescent="0.15">
      <c r="A6" s="239">
        <v>1</v>
      </c>
      <c r="B6" s="240" t="s">
        <v>397</v>
      </c>
      <c r="C6" s="240" t="s">
        <v>398</v>
      </c>
      <c r="D6" s="241">
        <v>0.05</v>
      </c>
      <c r="E6" s="240" t="s">
        <v>395</v>
      </c>
      <c r="F6" s="242">
        <v>20000</v>
      </c>
      <c r="G6" s="243">
        <v>44166</v>
      </c>
      <c r="H6" s="243"/>
      <c r="I6" s="243"/>
      <c r="J6" s="242">
        <v>1000</v>
      </c>
      <c r="K6" s="240"/>
      <c r="L6" s="244" t="str">
        <f t="shared" si="0"/>
        <v>CG:BITCOIN:USD</v>
      </c>
      <c r="M6" s="245">
        <f t="shared" si="1"/>
        <v>0.05</v>
      </c>
      <c r="N6" s="244">
        <f t="shared" si="2"/>
        <v>1000</v>
      </c>
      <c r="O6" s="244">
        <f t="shared" si="3"/>
        <v>0</v>
      </c>
      <c r="P6">
        <f>IF($I6&lt;&gt;"",$I6,IF($E6="SGD",1,IF($E6="USD",Settings!$B$22,IF($E6="HKD",Settings!$B$23,1))))</f>
        <v>1.2928081084924601</v>
      </c>
      <c r="Q6">
        <f t="shared" si="4"/>
        <v>-1292.8081084924602</v>
      </c>
      <c r="R6">
        <f t="shared" si="5"/>
        <v>0</v>
      </c>
      <c r="S6">
        <f t="shared" si="6"/>
        <v>0.05</v>
      </c>
      <c r="T6">
        <f t="shared" si="7"/>
        <v>4416600006</v>
      </c>
      <c r="U6">
        <f t="shared" si="8"/>
        <v>1</v>
      </c>
    </row>
    <row r="7" spans="1:22" ht="15" customHeight="1" x14ac:dyDescent="0.15">
      <c r="A7" s="239">
        <v>1</v>
      </c>
      <c r="B7" s="240" t="s">
        <v>399</v>
      </c>
      <c r="C7" s="240" t="s">
        <v>400</v>
      </c>
      <c r="D7" s="241">
        <v>100</v>
      </c>
      <c r="E7" s="240" t="s">
        <v>401</v>
      </c>
      <c r="F7" s="242">
        <v>600</v>
      </c>
      <c r="G7" s="243">
        <v>44228</v>
      </c>
      <c r="H7" s="243"/>
      <c r="I7" s="243"/>
      <c r="J7" s="242">
        <v>60100</v>
      </c>
      <c r="K7" s="240" t="s">
        <v>402</v>
      </c>
      <c r="L7" s="244" t="str">
        <f t="shared" si="0"/>
        <v>HKEX:700:HKD</v>
      </c>
      <c r="M7" s="245">
        <f t="shared" si="1"/>
        <v>100</v>
      </c>
      <c r="N7" s="244">
        <f t="shared" si="2"/>
        <v>60100</v>
      </c>
      <c r="O7" s="244">
        <f t="shared" si="3"/>
        <v>0</v>
      </c>
      <c r="P7">
        <f>IF($I7&lt;&gt;"",$I7,IF($E7="SGD",1,IF($E7="USD",Settings!$B$22,IF($E7="HKD",Settings!$B$23,1))))</f>
        <v>0.16489949375855401</v>
      </c>
      <c r="Q7">
        <f t="shared" si="4"/>
        <v>-9910.4595748890952</v>
      </c>
      <c r="R7">
        <f t="shared" si="5"/>
        <v>0</v>
      </c>
      <c r="S7">
        <f t="shared" si="6"/>
        <v>100</v>
      </c>
      <c r="T7">
        <f t="shared" si="7"/>
        <v>4422800007</v>
      </c>
      <c r="U7">
        <f t="shared" si="8"/>
        <v>1</v>
      </c>
    </row>
    <row r="8" spans="1:22" ht="15" customHeight="1" x14ac:dyDescent="0.15">
      <c r="A8" s="239">
        <v>1</v>
      </c>
      <c r="B8" s="240" t="s">
        <v>393</v>
      </c>
      <c r="C8" s="240" t="s">
        <v>403</v>
      </c>
      <c r="D8" s="241">
        <v>20</v>
      </c>
      <c r="E8" s="240" t="s">
        <v>395</v>
      </c>
      <c r="F8" s="242">
        <v>230</v>
      </c>
      <c r="G8" s="243">
        <v>44256</v>
      </c>
      <c r="H8" s="243"/>
      <c r="I8" s="243"/>
      <c r="J8" s="242">
        <v>4605</v>
      </c>
      <c r="K8" s="240"/>
      <c r="L8" s="244" t="str">
        <f t="shared" si="0"/>
        <v>USX:MSFT:USD</v>
      </c>
      <c r="M8" s="245">
        <f t="shared" si="1"/>
        <v>20</v>
      </c>
      <c r="N8" s="244">
        <f t="shared" si="2"/>
        <v>4605</v>
      </c>
      <c r="O8" s="244">
        <f t="shared" si="3"/>
        <v>0</v>
      </c>
      <c r="P8">
        <f>IF($I8&lt;&gt;"",$I8,IF($E8="SGD",1,IF($E8="USD",Settings!$B$22,IF($E8="HKD",Settings!$B$23,1))))</f>
        <v>1.2928081084924601</v>
      </c>
      <c r="Q8">
        <f t="shared" si="4"/>
        <v>-5953.3813396077785</v>
      </c>
      <c r="R8">
        <f t="shared" si="5"/>
        <v>0</v>
      </c>
      <c r="S8">
        <f t="shared" si="6"/>
        <v>20</v>
      </c>
      <c r="T8">
        <f t="shared" si="7"/>
        <v>4425600008</v>
      </c>
      <c r="U8">
        <f t="shared" si="8"/>
        <v>1</v>
      </c>
    </row>
    <row r="9" spans="1:22" ht="15" customHeight="1" x14ac:dyDescent="0.15">
      <c r="A9" s="239">
        <v>1</v>
      </c>
      <c r="B9" s="240" t="s">
        <v>391</v>
      </c>
      <c r="C9" s="240" t="s">
        <v>404</v>
      </c>
      <c r="D9" s="241">
        <v>4000</v>
      </c>
      <c r="E9" s="240" t="s">
        <v>389</v>
      </c>
      <c r="F9" s="242">
        <v>2.95</v>
      </c>
      <c r="G9" s="243">
        <v>44326</v>
      </c>
      <c r="H9" s="243"/>
      <c r="I9" s="243"/>
      <c r="J9" s="242">
        <v>11825</v>
      </c>
      <c r="K9" s="240"/>
      <c r="L9" s="244" t="str">
        <f t="shared" si="0"/>
        <v>SGX:A17U:SGD</v>
      </c>
      <c r="M9" s="245">
        <f t="shared" si="1"/>
        <v>4000</v>
      </c>
      <c r="N9" s="244">
        <f t="shared" si="2"/>
        <v>11825</v>
      </c>
      <c r="O9" s="244">
        <f t="shared" si="3"/>
        <v>0</v>
      </c>
      <c r="P9">
        <f>IF($I9&lt;&gt;"",$I9,IF($E9="SGD",1,IF($E9="USD",Settings!$B$22,IF($E9="HKD",Settings!$B$23,1))))</f>
        <v>1</v>
      </c>
      <c r="Q9">
        <f t="shared" si="4"/>
        <v>-11825</v>
      </c>
      <c r="R9">
        <f t="shared" si="5"/>
        <v>0</v>
      </c>
      <c r="S9">
        <f t="shared" si="6"/>
        <v>4000</v>
      </c>
      <c r="T9">
        <f t="shared" si="7"/>
        <v>4432600009</v>
      </c>
      <c r="U9">
        <f t="shared" si="8"/>
        <v>1</v>
      </c>
    </row>
    <row r="10" spans="1:22" ht="15" customHeight="1" x14ac:dyDescent="0.15">
      <c r="A10" s="239">
        <v>0</v>
      </c>
      <c r="B10" s="240" t="s">
        <v>391</v>
      </c>
      <c r="C10" s="240" t="s">
        <v>404</v>
      </c>
      <c r="D10" s="241">
        <v>0</v>
      </c>
      <c r="E10" s="240" t="s">
        <v>389</v>
      </c>
      <c r="F10" s="242">
        <v>0</v>
      </c>
      <c r="G10" s="243">
        <v>44326</v>
      </c>
      <c r="H10" s="243"/>
      <c r="I10" s="243"/>
      <c r="J10" s="242">
        <v>25</v>
      </c>
      <c r="K10" s="240" t="s">
        <v>405</v>
      </c>
      <c r="L10" s="244" t="str">
        <f t="shared" si="0"/>
        <v>SGX:A17U:SGD</v>
      </c>
      <c r="M10" s="245">
        <f t="shared" si="1"/>
        <v>0</v>
      </c>
      <c r="N10" s="244">
        <f t="shared" si="2"/>
        <v>25</v>
      </c>
      <c r="O10" s="244">
        <f t="shared" si="3"/>
        <v>0</v>
      </c>
      <c r="P10">
        <f>IF($I10&lt;&gt;"",$I10,IF($E10="SGD",1,IF($E10="USD",Settings!$B$22,IF($E10="HKD",Settings!$B$23,1))))</f>
        <v>1</v>
      </c>
      <c r="Q10">
        <f t="shared" si="4"/>
        <v>-25</v>
      </c>
      <c r="R10">
        <f t="shared" si="5"/>
        <v>0</v>
      </c>
      <c r="S10">
        <f t="shared" si="6"/>
        <v>4000</v>
      </c>
      <c r="T10">
        <f t="shared" si="7"/>
        <v>4432600010</v>
      </c>
      <c r="U10">
        <f t="shared" si="8"/>
        <v>1</v>
      </c>
    </row>
    <row r="11" spans="1:22" ht="15" customHeight="1" x14ac:dyDescent="0.15">
      <c r="A11" s="239">
        <v>1</v>
      </c>
      <c r="B11" s="240" t="s">
        <v>387</v>
      </c>
      <c r="C11" s="240" t="s">
        <v>388</v>
      </c>
      <c r="D11" s="241">
        <v>300</v>
      </c>
      <c r="E11" s="240" t="s">
        <v>389</v>
      </c>
      <c r="F11" s="242">
        <v>85</v>
      </c>
      <c r="G11" s="243">
        <v>44348</v>
      </c>
      <c r="H11" s="243"/>
      <c r="I11" s="243"/>
      <c r="J11" s="242">
        <v>25500</v>
      </c>
      <c r="K11" s="240"/>
      <c r="L11" s="244" t="str">
        <f t="shared" si="0"/>
        <v>CA:GOLD:SGD</v>
      </c>
      <c r="M11" s="245">
        <f t="shared" si="1"/>
        <v>300</v>
      </c>
      <c r="N11" s="244">
        <f t="shared" si="2"/>
        <v>25500</v>
      </c>
      <c r="O11" s="244">
        <f t="shared" si="3"/>
        <v>0</v>
      </c>
      <c r="P11">
        <f>IF($I11&lt;&gt;"",$I11,IF($E11="SGD",1,IF($E11="USD",Settings!$B$22,IF($E11="HKD",Settings!$B$23,1))))</f>
        <v>1</v>
      </c>
      <c r="Q11">
        <f t="shared" si="4"/>
        <v>-25500</v>
      </c>
      <c r="R11">
        <f t="shared" si="5"/>
        <v>0</v>
      </c>
      <c r="S11">
        <f t="shared" si="6"/>
        <v>700</v>
      </c>
      <c r="T11">
        <f t="shared" si="7"/>
        <v>4434800011</v>
      </c>
      <c r="U11">
        <f t="shared" si="8"/>
        <v>1</v>
      </c>
    </row>
    <row r="12" spans="1:22" ht="15" customHeight="1" x14ac:dyDescent="0.15">
      <c r="A12" s="239">
        <v>1</v>
      </c>
      <c r="B12" s="240" t="s">
        <v>393</v>
      </c>
      <c r="C12" s="240" t="s">
        <v>394</v>
      </c>
      <c r="D12" s="241">
        <v>30</v>
      </c>
      <c r="E12" s="240" t="s">
        <v>395</v>
      </c>
      <c r="F12" s="242">
        <v>170</v>
      </c>
      <c r="G12" s="243">
        <v>44571</v>
      </c>
      <c r="H12" s="243"/>
      <c r="I12" s="243"/>
      <c r="J12" s="242">
        <v>5105</v>
      </c>
      <c r="K12" s="240"/>
      <c r="L12" s="244" t="str">
        <f t="shared" si="0"/>
        <v>USX:AAPL:USD</v>
      </c>
      <c r="M12" s="245">
        <f t="shared" si="1"/>
        <v>30</v>
      </c>
      <c r="N12" s="244">
        <f t="shared" si="2"/>
        <v>5105</v>
      </c>
      <c r="O12" s="244">
        <f t="shared" si="3"/>
        <v>0</v>
      </c>
      <c r="P12">
        <f>IF($I12&lt;&gt;"",$I12,IF($E12="SGD",1,IF($E12="USD",Settings!$B$22,IF($E12="HKD",Settings!$B$23,1))))</f>
        <v>1.2928081084924601</v>
      </c>
      <c r="Q12">
        <f t="shared" si="4"/>
        <v>-6599.7853938540084</v>
      </c>
      <c r="R12">
        <f t="shared" si="5"/>
        <v>0</v>
      </c>
      <c r="S12">
        <f t="shared" si="6"/>
        <v>80</v>
      </c>
      <c r="T12">
        <f t="shared" si="7"/>
        <v>4457100012</v>
      </c>
      <c r="U12">
        <f t="shared" si="8"/>
        <v>1</v>
      </c>
    </row>
    <row r="13" spans="1:22" ht="15" customHeight="1" x14ac:dyDescent="0.15">
      <c r="A13" s="239">
        <v>1</v>
      </c>
      <c r="B13" s="240" t="s">
        <v>391</v>
      </c>
      <c r="C13" s="240" t="s">
        <v>396</v>
      </c>
      <c r="D13" s="241">
        <v>3000</v>
      </c>
      <c r="E13" s="240" t="s">
        <v>389</v>
      </c>
      <c r="F13" s="242">
        <v>2.2000000000000002</v>
      </c>
      <c r="G13" s="243">
        <v>44621</v>
      </c>
      <c r="H13" s="243"/>
      <c r="I13" s="243"/>
      <c r="J13" s="242">
        <v>6625</v>
      </c>
      <c r="K13" s="240"/>
      <c r="L13" s="244" t="str">
        <f t="shared" si="0"/>
        <v>SGX:C38U:SGD</v>
      </c>
      <c r="M13" s="245">
        <f t="shared" si="1"/>
        <v>3000</v>
      </c>
      <c r="N13" s="244">
        <f t="shared" si="2"/>
        <v>6625</v>
      </c>
      <c r="O13" s="244">
        <f t="shared" si="3"/>
        <v>0</v>
      </c>
      <c r="P13">
        <f>IF($I13&lt;&gt;"",$I13,IF($E13="SGD",1,IF($E13="USD",Settings!$B$22,IF($E13="HKD",Settings!$B$23,1))))</f>
        <v>1</v>
      </c>
      <c r="Q13">
        <f t="shared" si="4"/>
        <v>-6625</v>
      </c>
      <c r="R13">
        <f t="shared" si="5"/>
        <v>0</v>
      </c>
      <c r="S13">
        <f t="shared" si="6"/>
        <v>8000</v>
      </c>
      <c r="T13">
        <f t="shared" si="7"/>
        <v>4462100013</v>
      </c>
      <c r="U13">
        <f t="shared" si="8"/>
        <v>1</v>
      </c>
    </row>
    <row r="14" spans="1:22" ht="15" customHeight="1" x14ac:dyDescent="0.15">
      <c r="A14" s="239">
        <v>1</v>
      </c>
      <c r="B14" s="240" t="s">
        <v>393</v>
      </c>
      <c r="C14" s="240" t="s">
        <v>406</v>
      </c>
      <c r="D14" s="241">
        <v>40</v>
      </c>
      <c r="E14" s="240" t="s">
        <v>395</v>
      </c>
      <c r="F14" s="242">
        <v>120</v>
      </c>
      <c r="G14" s="243">
        <v>44837</v>
      </c>
      <c r="H14" s="243"/>
      <c r="I14" s="243"/>
      <c r="J14" s="242">
        <v>4805</v>
      </c>
      <c r="K14" s="240"/>
      <c r="L14" s="244" t="str">
        <f t="shared" si="0"/>
        <v>USX:NVDA:USD</v>
      </c>
      <c r="M14" s="245">
        <f t="shared" si="1"/>
        <v>40</v>
      </c>
      <c r="N14" s="244">
        <f t="shared" si="2"/>
        <v>4805</v>
      </c>
      <c r="O14" s="244">
        <f t="shared" si="3"/>
        <v>0</v>
      </c>
      <c r="P14">
        <f>IF($I14&lt;&gt;"",$I14,IF($E14="SGD",1,IF($E14="USD",Settings!$B$22,IF($E14="HKD",Settings!$B$23,1))))</f>
        <v>1.2928081084924601</v>
      </c>
      <c r="Q14">
        <f t="shared" si="4"/>
        <v>-6211.9429613062703</v>
      </c>
      <c r="R14">
        <f t="shared" si="5"/>
        <v>0</v>
      </c>
      <c r="S14">
        <f t="shared" si="6"/>
        <v>40</v>
      </c>
      <c r="T14">
        <f t="shared" si="7"/>
        <v>4483700014</v>
      </c>
      <c r="U14">
        <f t="shared" si="8"/>
        <v>0</v>
      </c>
    </row>
    <row r="15" spans="1:22" ht="15" customHeight="1" x14ac:dyDescent="0.15">
      <c r="A15" s="239">
        <v>1</v>
      </c>
      <c r="B15" s="240" t="s">
        <v>397</v>
      </c>
      <c r="C15" s="240" t="s">
        <v>398</v>
      </c>
      <c r="D15" s="241">
        <v>0.05</v>
      </c>
      <c r="E15" s="240" t="s">
        <v>395</v>
      </c>
      <c r="F15" s="242">
        <v>17000</v>
      </c>
      <c r="G15" s="243">
        <v>44942</v>
      </c>
      <c r="H15" s="243"/>
      <c r="I15" s="243"/>
      <c r="J15" s="242">
        <v>850</v>
      </c>
      <c r="K15" s="240"/>
      <c r="L15" s="244" t="str">
        <f t="shared" si="0"/>
        <v>CG:BITCOIN:USD</v>
      </c>
      <c r="M15" s="245">
        <f t="shared" si="1"/>
        <v>0.05</v>
      </c>
      <c r="N15" s="244">
        <f t="shared" si="2"/>
        <v>850</v>
      </c>
      <c r="O15" s="244">
        <f t="shared" si="3"/>
        <v>0</v>
      </c>
      <c r="P15">
        <f>IF($I15&lt;&gt;"",$I15,IF($E15="SGD",1,IF($E15="USD",Settings!$B$22,IF($E15="HKD",Settings!$B$23,1))))</f>
        <v>1.2928081084924601</v>
      </c>
      <c r="Q15">
        <f t="shared" si="4"/>
        <v>-1098.8868922185911</v>
      </c>
      <c r="R15">
        <f t="shared" si="5"/>
        <v>0</v>
      </c>
      <c r="S15">
        <f t="shared" si="6"/>
        <v>0.1</v>
      </c>
      <c r="T15">
        <f t="shared" si="7"/>
        <v>4494200015</v>
      </c>
      <c r="U15">
        <f t="shared" si="8"/>
        <v>1</v>
      </c>
    </row>
    <row r="16" spans="1:22" ht="15" customHeight="1" x14ac:dyDescent="0.15">
      <c r="A16" s="239">
        <v>1</v>
      </c>
      <c r="B16" s="240" t="s">
        <v>391</v>
      </c>
      <c r="C16" s="240" t="s">
        <v>407</v>
      </c>
      <c r="D16" s="241">
        <v>10000</v>
      </c>
      <c r="E16" s="240" t="s">
        <v>389</v>
      </c>
      <c r="F16" s="242">
        <v>0.7</v>
      </c>
      <c r="G16" s="243">
        <v>45019</v>
      </c>
      <c r="H16" s="243"/>
      <c r="I16" s="243"/>
      <c r="J16" s="242">
        <v>7025</v>
      </c>
      <c r="K16" s="240"/>
      <c r="L16" s="244" t="str">
        <f t="shared" si="0"/>
        <v>SGX:CLR:SGD</v>
      </c>
      <c r="M16" s="245">
        <f t="shared" si="1"/>
        <v>10000</v>
      </c>
      <c r="N16" s="244">
        <f t="shared" si="2"/>
        <v>7025</v>
      </c>
      <c r="O16" s="244">
        <f t="shared" si="3"/>
        <v>0</v>
      </c>
      <c r="P16">
        <f>IF($I16&lt;&gt;"",$I16,IF($E16="SGD",1,IF($E16="USD",Settings!$B$22,IF($E16="HKD",Settings!$B$23,1))))</f>
        <v>1</v>
      </c>
      <c r="Q16">
        <f t="shared" si="4"/>
        <v>-7025</v>
      </c>
      <c r="R16">
        <f t="shared" si="5"/>
        <v>0</v>
      </c>
      <c r="S16">
        <f t="shared" si="6"/>
        <v>10000</v>
      </c>
      <c r="T16">
        <f t="shared" si="7"/>
        <v>4501900016</v>
      </c>
      <c r="U16">
        <f t="shared" si="8"/>
        <v>1</v>
      </c>
    </row>
    <row r="17" spans="1:21" ht="15" customHeight="1" x14ac:dyDescent="0.15">
      <c r="A17" s="239">
        <v>-1</v>
      </c>
      <c r="B17" s="240" t="s">
        <v>393</v>
      </c>
      <c r="C17" s="240" t="s">
        <v>406</v>
      </c>
      <c r="D17" s="241">
        <v>40</v>
      </c>
      <c r="E17" s="240" t="s">
        <v>395</v>
      </c>
      <c r="F17" s="242">
        <v>450</v>
      </c>
      <c r="G17" s="243">
        <v>45446</v>
      </c>
      <c r="H17" s="243"/>
      <c r="I17" s="243"/>
      <c r="J17" s="242">
        <v>17995</v>
      </c>
      <c r="K17" s="240" t="s">
        <v>408</v>
      </c>
      <c r="L17" s="244" t="str">
        <f t="shared" si="0"/>
        <v>USX:NVDA:USD</v>
      </c>
      <c r="M17" s="245">
        <f t="shared" si="1"/>
        <v>-40</v>
      </c>
      <c r="N17" s="244">
        <f t="shared" si="2"/>
        <v>0</v>
      </c>
      <c r="O17" s="244">
        <f t="shared" si="3"/>
        <v>17995</v>
      </c>
      <c r="P17">
        <f>IF($I17&lt;&gt;"",$I17,IF($E17="SGD",1,IF($E17="USD",Settings!$B$22,IF($E17="HKD",Settings!$B$23,1))))</f>
        <v>1.2928081084924601</v>
      </c>
      <c r="Q17">
        <f t="shared" si="4"/>
        <v>23264.081912321821</v>
      </c>
      <c r="R17">
        <f t="shared" si="5"/>
        <v>0</v>
      </c>
      <c r="S17">
        <f t="shared" si="6"/>
        <v>0</v>
      </c>
      <c r="T17">
        <f t="shared" si="7"/>
        <v>4544600017</v>
      </c>
      <c r="U17">
        <f t="shared" si="8"/>
        <v>0</v>
      </c>
    </row>
    <row r="18" spans="1:21" ht="15" customHeight="1" x14ac:dyDescent="0.15">
      <c r="A18" s="239">
        <v>2</v>
      </c>
      <c r="B18" s="240" t="s">
        <v>391</v>
      </c>
      <c r="C18" s="240" t="s">
        <v>396</v>
      </c>
      <c r="D18" s="241">
        <v>0</v>
      </c>
      <c r="E18" s="240" t="s">
        <v>389</v>
      </c>
      <c r="F18" s="242">
        <v>0</v>
      </c>
      <c r="G18" s="243">
        <v>45889</v>
      </c>
      <c r="H18" s="243"/>
      <c r="I18" s="243"/>
      <c r="J18" s="242">
        <v>280</v>
      </c>
      <c r="K18" s="240" t="s">
        <v>409</v>
      </c>
      <c r="L18" s="244" t="str">
        <f t="shared" si="0"/>
        <v>SGX:C38U:SGD</v>
      </c>
      <c r="M18" s="245">
        <f t="shared" si="1"/>
        <v>0</v>
      </c>
      <c r="N18" s="244">
        <f t="shared" si="2"/>
        <v>0</v>
      </c>
      <c r="O18" s="244">
        <f t="shared" si="3"/>
        <v>0</v>
      </c>
      <c r="P18">
        <f>IF($I18&lt;&gt;"",$I18,IF($E18="SGD",1,IF($E18="USD",Settings!$B$22,IF($E18="HKD",Settings!$B$23,1))))</f>
        <v>1</v>
      </c>
      <c r="Q18">
        <f t="shared" si="4"/>
        <v>280</v>
      </c>
      <c r="R18">
        <f t="shared" si="5"/>
        <v>280</v>
      </c>
      <c r="S18">
        <f t="shared" si="6"/>
        <v>8000</v>
      </c>
      <c r="T18">
        <f t="shared" si="7"/>
        <v>4588900018</v>
      </c>
      <c r="U18">
        <f t="shared" si="8"/>
        <v>1</v>
      </c>
    </row>
    <row r="19" spans="1:21" ht="15" customHeight="1" x14ac:dyDescent="0.15">
      <c r="A19" s="239">
        <v>2</v>
      </c>
      <c r="B19" s="240" t="s">
        <v>391</v>
      </c>
      <c r="C19" s="240" t="s">
        <v>392</v>
      </c>
      <c r="D19" s="241">
        <v>0</v>
      </c>
      <c r="E19" s="240" t="s">
        <v>389</v>
      </c>
      <c r="F19" s="242">
        <v>0</v>
      </c>
      <c r="G19" s="243">
        <v>46037</v>
      </c>
      <c r="H19" s="243"/>
      <c r="I19" s="243"/>
      <c r="J19" s="242">
        <v>200</v>
      </c>
      <c r="K19" s="240" t="s">
        <v>410</v>
      </c>
      <c r="L19" s="244" t="str">
        <f t="shared" si="0"/>
        <v>SGX:Z74:SGD</v>
      </c>
      <c r="M19" s="245">
        <f t="shared" si="1"/>
        <v>0</v>
      </c>
      <c r="N19" s="244">
        <f t="shared" si="2"/>
        <v>0</v>
      </c>
      <c r="O19" s="244">
        <f t="shared" si="3"/>
        <v>0</v>
      </c>
      <c r="P19">
        <f>IF($I19&lt;&gt;"",$I19,IF($E19="SGD",1,IF($E19="USD",Settings!$B$22,IF($E19="HKD",Settings!$B$23,1))))</f>
        <v>1</v>
      </c>
      <c r="Q19">
        <f t="shared" si="4"/>
        <v>200</v>
      </c>
      <c r="R19">
        <f t="shared" si="5"/>
        <v>200</v>
      </c>
      <c r="S19">
        <f t="shared" si="6"/>
        <v>3000</v>
      </c>
      <c r="T19">
        <f t="shared" si="7"/>
        <v>4603700019</v>
      </c>
      <c r="U19">
        <f t="shared" si="8"/>
        <v>1</v>
      </c>
    </row>
    <row r="20" spans="1:21" ht="15" customHeight="1" x14ac:dyDescent="0.15">
      <c r="A20" s="239">
        <v>2</v>
      </c>
      <c r="B20" s="240" t="s">
        <v>391</v>
      </c>
      <c r="C20" s="240" t="s">
        <v>396</v>
      </c>
      <c r="D20" s="241">
        <v>0</v>
      </c>
      <c r="E20" s="240" t="s">
        <v>389</v>
      </c>
      <c r="F20" s="242">
        <v>0</v>
      </c>
      <c r="G20" s="243">
        <v>46073</v>
      </c>
      <c r="H20" s="243"/>
      <c r="I20" s="243"/>
      <c r="J20" s="242">
        <v>300</v>
      </c>
      <c r="K20" s="240" t="s">
        <v>410</v>
      </c>
      <c r="L20" s="244" t="str">
        <f t="shared" si="0"/>
        <v>SGX:C38U:SGD</v>
      </c>
      <c r="M20" s="245">
        <f t="shared" si="1"/>
        <v>0</v>
      </c>
      <c r="N20" s="244">
        <f t="shared" si="2"/>
        <v>0</v>
      </c>
      <c r="O20" s="244">
        <f t="shared" si="3"/>
        <v>0</v>
      </c>
      <c r="P20">
        <f>IF($I20&lt;&gt;"",$I20,IF($E20="SGD",1,IF($E20="USD",Settings!$B$22,IF($E20="HKD",Settings!$B$23,1))))</f>
        <v>1</v>
      </c>
      <c r="Q20">
        <f t="shared" si="4"/>
        <v>300</v>
      </c>
      <c r="R20">
        <f t="shared" si="5"/>
        <v>300</v>
      </c>
      <c r="S20">
        <f t="shared" si="6"/>
        <v>8000</v>
      </c>
      <c r="T20">
        <f t="shared" si="7"/>
        <v>4607300020</v>
      </c>
      <c r="U20">
        <f t="shared" si="8"/>
        <v>1</v>
      </c>
    </row>
    <row r="21" spans="1:21" ht="15" customHeight="1" x14ac:dyDescent="0.15">
      <c r="A21" s="239">
        <v>2</v>
      </c>
      <c r="B21" s="240" t="s">
        <v>391</v>
      </c>
      <c r="C21" s="240" t="s">
        <v>404</v>
      </c>
      <c r="D21" s="241">
        <v>0</v>
      </c>
      <c r="E21" s="240" t="s">
        <v>389</v>
      </c>
      <c r="F21" s="242">
        <v>0</v>
      </c>
      <c r="G21" s="243">
        <v>46203</v>
      </c>
      <c r="H21" s="243"/>
      <c r="I21" s="243"/>
      <c r="J21" s="242">
        <v>310</v>
      </c>
      <c r="K21" s="240" t="s">
        <v>410</v>
      </c>
      <c r="L21" s="244" t="str">
        <f t="shared" si="0"/>
        <v>SGX:A17U:SGD</v>
      </c>
      <c r="M21" s="245">
        <f t="shared" si="1"/>
        <v>0</v>
      </c>
      <c r="N21" s="244">
        <f t="shared" si="2"/>
        <v>0</v>
      </c>
      <c r="O21" s="244">
        <f t="shared" si="3"/>
        <v>0</v>
      </c>
      <c r="P21">
        <f>IF($I21&lt;&gt;"",$I21,IF($E21="SGD",1,IF($E21="USD",Settings!$B$22,IF($E21="HKD",Settings!$B$23,1))))</f>
        <v>1</v>
      </c>
      <c r="Q21">
        <f t="shared" si="4"/>
        <v>310</v>
      </c>
      <c r="R21">
        <f t="shared" si="5"/>
        <v>310</v>
      </c>
      <c r="S21">
        <f t="shared" si="6"/>
        <v>4000</v>
      </c>
      <c r="T21">
        <f t="shared" si="7"/>
        <v>4620300021</v>
      </c>
      <c r="U21">
        <f t="shared" si="8"/>
        <v>1</v>
      </c>
    </row>
    <row r="22" spans="1:21" ht="15" customHeight="1" x14ac:dyDescent="0.15">
      <c r="A22" s="239"/>
      <c r="B22" s="240"/>
      <c r="C22" s="240"/>
      <c r="D22" s="241"/>
      <c r="E22" s="240"/>
      <c r="F22" s="242"/>
      <c r="G22" s="243"/>
      <c r="H22" s="243"/>
      <c r="I22" s="243"/>
      <c r="J22" s="242"/>
      <c r="K22" s="240"/>
      <c r="L22" s="244" t="str">
        <f t="shared" si="0"/>
        <v/>
      </c>
      <c r="M22" s="245" t="str">
        <f t="shared" si="1"/>
        <v/>
      </c>
      <c r="N22" s="244" t="str">
        <f t="shared" si="2"/>
        <v/>
      </c>
      <c r="O22" s="244" t="str">
        <f t="shared" si="3"/>
        <v/>
      </c>
      <c r="P22">
        <f>IF($I22&lt;&gt;"",$I22,IF($E22="SGD",1,IF($E22="USD",Settings!$B$22,IF($E22="HKD",Settings!$B$23,1))))</f>
        <v>1</v>
      </c>
      <c r="Q22">
        <f t="shared" si="4"/>
        <v>0</v>
      </c>
      <c r="R22">
        <f t="shared" si="5"/>
        <v>0</v>
      </c>
      <c r="S22" t="str">
        <f t="shared" si="6"/>
        <v/>
      </c>
      <c r="T22" t="str">
        <f t="shared" si="7"/>
        <v/>
      </c>
      <c r="U22" t="str">
        <f t="shared" si="8"/>
        <v/>
      </c>
    </row>
    <row r="23" spans="1:21" ht="15" customHeight="1" x14ac:dyDescent="0.15">
      <c r="A23" s="239"/>
      <c r="B23" s="240"/>
      <c r="C23" s="240"/>
      <c r="D23" s="241"/>
      <c r="E23" s="240"/>
      <c r="F23" s="242"/>
      <c r="G23" s="243"/>
      <c r="H23" s="243"/>
      <c r="I23" s="243"/>
      <c r="J23" s="242"/>
      <c r="K23" s="240"/>
      <c r="L23" s="244" t="str">
        <f t="shared" si="0"/>
        <v/>
      </c>
      <c r="M23" s="245" t="str">
        <f t="shared" si="1"/>
        <v/>
      </c>
      <c r="N23" s="244" t="str">
        <f t="shared" si="2"/>
        <v/>
      </c>
      <c r="O23" s="244" t="str">
        <f t="shared" si="3"/>
        <v/>
      </c>
      <c r="P23">
        <f>IF($I23&lt;&gt;"",$I23,IF($E23="SGD",1,IF($E23="USD",Settings!$B$22,IF($E23="HKD",Settings!$B$23,1))))</f>
        <v>1</v>
      </c>
      <c r="Q23">
        <f t="shared" si="4"/>
        <v>0</v>
      </c>
      <c r="R23">
        <f t="shared" si="5"/>
        <v>0</v>
      </c>
      <c r="S23" t="str">
        <f t="shared" si="6"/>
        <v/>
      </c>
      <c r="T23" t="str">
        <f t="shared" si="7"/>
        <v/>
      </c>
      <c r="U23" t="str">
        <f t="shared" si="8"/>
        <v/>
      </c>
    </row>
    <row r="24" spans="1:21" ht="15" customHeight="1" x14ac:dyDescent="0.15">
      <c r="A24" s="239"/>
      <c r="B24" s="240"/>
      <c r="C24" s="240"/>
      <c r="D24" s="241"/>
      <c r="E24" s="240"/>
      <c r="F24" s="242"/>
      <c r="G24" s="243"/>
      <c r="H24" s="243"/>
      <c r="I24" s="243"/>
      <c r="J24" s="242"/>
      <c r="K24" s="240"/>
      <c r="L24" s="244" t="str">
        <f t="shared" si="0"/>
        <v/>
      </c>
      <c r="M24" s="245" t="str">
        <f t="shared" si="1"/>
        <v/>
      </c>
      <c r="N24" s="244" t="str">
        <f t="shared" si="2"/>
        <v/>
      </c>
      <c r="O24" s="244" t="str">
        <f t="shared" si="3"/>
        <v/>
      </c>
      <c r="P24">
        <f>IF($I24&lt;&gt;"",$I24,IF($E24="SGD",1,IF($E24="USD",Settings!$B$22,IF($E24="HKD",Settings!$B$23,1))))</f>
        <v>1</v>
      </c>
      <c r="Q24">
        <f t="shared" si="4"/>
        <v>0</v>
      </c>
      <c r="R24">
        <f t="shared" si="5"/>
        <v>0</v>
      </c>
      <c r="S24" t="str">
        <f t="shared" si="6"/>
        <v/>
      </c>
      <c r="T24" t="str">
        <f t="shared" si="7"/>
        <v/>
      </c>
      <c r="U24" t="str">
        <f t="shared" si="8"/>
        <v/>
      </c>
    </row>
    <row r="25" spans="1:21" ht="15" customHeight="1" x14ac:dyDescent="0.15">
      <c r="A25" s="239"/>
      <c r="B25" s="240"/>
      <c r="C25" s="240"/>
      <c r="D25" s="241"/>
      <c r="E25" s="240"/>
      <c r="F25" s="242"/>
      <c r="G25" s="243"/>
      <c r="H25" s="243"/>
      <c r="I25" s="243"/>
      <c r="J25" s="242"/>
      <c r="K25" s="240"/>
      <c r="L25" s="244" t="str">
        <f t="shared" si="0"/>
        <v/>
      </c>
      <c r="M25" s="245" t="str">
        <f t="shared" si="1"/>
        <v/>
      </c>
      <c r="N25" s="244" t="str">
        <f t="shared" si="2"/>
        <v/>
      </c>
      <c r="O25" s="244" t="str">
        <f t="shared" si="3"/>
        <v/>
      </c>
      <c r="P25">
        <f>IF($I25&lt;&gt;"",$I25,IF($E25="SGD",1,IF($E25="USD",Settings!$B$22,IF($E25="HKD",Settings!$B$23,1))))</f>
        <v>1</v>
      </c>
      <c r="Q25">
        <f t="shared" si="4"/>
        <v>0</v>
      </c>
      <c r="R25">
        <f t="shared" si="5"/>
        <v>0</v>
      </c>
      <c r="S25" t="str">
        <f t="shared" si="6"/>
        <v/>
      </c>
      <c r="T25" t="str">
        <f t="shared" si="7"/>
        <v/>
      </c>
      <c r="U25" t="str">
        <f t="shared" si="8"/>
        <v/>
      </c>
    </row>
    <row r="26" spans="1:21" ht="15" customHeight="1" x14ac:dyDescent="0.15">
      <c r="A26" s="239"/>
      <c r="B26" s="240"/>
      <c r="C26" s="240"/>
      <c r="D26" s="241"/>
      <c r="E26" s="240"/>
      <c r="F26" s="242"/>
      <c r="G26" s="243"/>
      <c r="H26" s="243"/>
      <c r="I26" s="243"/>
      <c r="J26" s="242"/>
      <c r="K26" s="240"/>
      <c r="L26" s="244" t="str">
        <f t="shared" si="0"/>
        <v/>
      </c>
      <c r="M26" s="245" t="str">
        <f t="shared" si="1"/>
        <v/>
      </c>
      <c r="N26" s="244" t="str">
        <f t="shared" si="2"/>
        <v/>
      </c>
      <c r="O26" s="244" t="str">
        <f t="shared" si="3"/>
        <v/>
      </c>
      <c r="P26">
        <f>IF($I26&lt;&gt;"",$I26,IF($E26="SGD",1,IF($E26="USD",Settings!$B$22,IF($E26="HKD",Settings!$B$23,1))))</f>
        <v>1</v>
      </c>
      <c r="Q26">
        <f t="shared" si="4"/>
        <v>0</v>
      </c>
      <c r="R26">
        <f t="shared" si="5"/>
        <v>0</v>
      </c>
      <c r="S26" t="str">
        <f t="shared" si="6"/>
        <v/>
      </c>
      <c r="T26" t="str">
        <f t="shared" si="7"/>
        <v/>
      </c>
      <c r="U26" t="str">
        <f t="shared" si="8"/>
        <v/>
      </c>
    </row>
    <row r="27" spans="1:21" ht="15" customHeight="1" x14ac:dyDescent="0.15">
      <c r="A27" s="239"/>
      <c r="B27" s="240"/>
      <c r="C27" s="240"/>
      <c r="D27" s="241"/>
      <c r="E27" s="240"/>
      <c r="F27" s="242"/>
      <c r="G27" s="243"/>
      <c r="H27" s="243"/>
      <c r="I27" s="243"/>
      <c r="J27" s="242"/>
      <c r="K27" s="240"/>
      <c r="L27" s="244" t="str">
        <f t="shared" si="0"/>
        <v/>
      </c>
      <c r="M27" s="245" t="str">
        <f t="shared" si="1"/>
        <v/>
      </c>
      <c r="N27" s="244" t="str">
        <f t="shared" si="2"/>
        <v/>
      </c>
      <c r="O27" s="244" t="str">
        <f t="shared" si="3"/>
        <v/>
      </c>
      <c r="P27">
        <f>IF($I27&lt;&gt;"",$I27,IF($E27="SGD",1,IF($E27="USD",Settings!$B$22,IF($E27="HKD",Settings!$B$23,1))))</f>
        <v>1</v>
      </c>
      <c r="Q27">
        <f t="shared" si="4"/>
        <v>0</v>
      </c>
      <c r="R27">
        <f t="shared" si="5"/>
        <v>0</v>
      </c>
      <c r="S27" t="str">
        <f t="shared" si="6"/>
        <v/>
      </c>
      <c r="T27" t="str">
        <f t="shared" si="7"/>
        <v/>
      </c>
      <c r="U27" t="str">
        <f t="shared" si="8"/>
        <v/>
      </c>
    </row>
    <row r="28" spans="1:21" ht="15" customHeight="1" x14ac:dyDescent="0.15">
      <c r="A28" s="239"/>
      <c r="B28" s="240"/>
      <c r="C28" s="240"/>
      <c r="D28" s="241"/>
      <c r="E28" s="240"/>
      <c r="F28" s="242"/>
      <c r="G28" s="243"/>
      <c r="H28" s="243"/>
      <c r="I28" s="243"/>
      <c r="J28" s="242"/>
      <c r="K28" s="240"/>
      <c r="L28" s="244" t="str">
        <f t="shared" si="0"/>
        <v/>
      </c>
      <c r="M28" s="245" t="str">
        <f t="shared" si="1"/>
        <v/>
      </c>
      <c r="N28" s="244" t="str">
        <f t="shared" si="2"/>
        <v/>
      </c>
      <c r="O28" s="244" t="str">
        <f t="shared" si="3"/>
        <v/>
      </c>
      <c r="P28">
        <f>IF($I28&lt;&gt;"",$I28,IF($E28="SGD",1,IF($E28="USD",Settings!$B$22,IF($E28="HKD",Settings!$B$23,1))))</f>
        <v>1</v>
      </c>
      <c r="Q28">
        <f t="shared" si="4"/>
        <v>0</v>
      </c>
      <c r="R28">
        <f t="shared" si="5"/>
        <v>0</v>
      </c>
      <c r="S28" t="str">
        <f t="shared" si="6"/>
        <v/>
      </c>
      <c r="T28" t="str">
        <f t="shared" si="7"/>
        <v/>
      </c>
      <c r="U28" t="str">
        <f t="shared" si="8"/>
        <v/>
      </c>
    </row>
    <row r="29" spans="1:21" ht="15" customHeight="1" x14ac:dyDescent="0.15">
      <c r="A29" s="239"/>
      <c r="B29" s="240"/>
      <c r="C29" s="240"/>
      <c r="D29" s="241"/>
      <c r="E29" s="240"/>
      <c r="F29" s="242"/>
      <c r="G29" s="243"/>
      <c r="H29" s="243"/>
      <c r="I29" s="243"/>
      <c r="J29" s="242"/>
      <c r="K29" s="240"/>
      <c r="L29" s="244" t="str">
        <f t="shared" si="0"/>
        <v/>
      </c>
      <c r="M29" s="245" t="str">
        <f t="shared" si="1"/>
        <v/>
      </c>
      <c r="N29" s="244" t="str">
        <f t="shared" si="2"/>
        <v/>
      </c>
      <c r="O29" s="244" t="str">
        <f t="shared" si="3"/>
        <v/>
      </c>
      <c r="P29">
        <f>IF($I29&lt;&gt;"",$I29,IF($E29="SGD",1,IF($E29="USD",Settings!$B$22,IF($E29="HKD",Settings!$B$23,1))))</f>
        <v>1</v>
      </c>
      <c r="Q29">
        <f t="shared" si="4"/>
        <v>0</v>
      </c>
      <c r="R29">
        <f t="shared" si="5"/>
        <v>0</v>
      </c>
      <c r="S29" t="str">
        <f t="shared" si="6"/>
        <v/>
      </c>
      <c r="T29" t="str">
        <f t="shared" si="7"/>
        <v/>
      </c>
      <c r="U29" t="str">
        <f t="shared" si="8"/>
        <v/>
      </c>
    </row>
    <row r="30" spans="1:21" ht="15" customHeight="1" x14ac:dyDescent="0.15">
      <c r="A30" s="239"/>
      <c r="B30" s="240"/>
      <c r="C30" s="240"/>
      <c r="D30" s="241"/>
      <c r="E30" s="240"/>
      <c r="F30" s="242"/>
      <c r="G30" s="243"/>
      <c r="H30" s="243"/>
      <c r="I30" s="243"/>
      <c r="J30" s="242"/>
      <c r="K30" s="240"/>
      <c r="L30" s="244" t="str">
        <f t="shared" si="0"/>
        <v/>
      </c>
      <c r="M30" s="245" t="str">
        <f t="shared" si="1"/>
        <v/>
      </c>
      <c r="N30" s="244" t="str">
        <f t="shared" si="2"/>
        <v/>
      </c>
      <c r="O30" s="244" t="str">
        <f t="shared" si="3"/>
        <v/>
      </c>
      <c r="P30">
        <f>IF($I30&lt;&gt;"",$I30,IF($E30="SGD",1,IF($E30="USD",Settings!$B$22,IF($E30="HKD",Settings!$B$23,1))))</f>
        <v>1</v>
      </c>
      <c r="Q30">
        <f t="shared" si="4"/>
        <v>0</v>
      </c>
      <c r="R30">
        <f t="shared" si="5"/>
        <v>0</v>
      </c>
      <c r="S30" t="str">
        <f t="shared" si="6"/>
        <v/>
      </c>
      <c r="T30" t="str">
        <f t="shared" si="7"/>
        <v/>
      </c>
      <c r="U30" t="str">
        <f t="shared" si="8"/>
        <v/>
      </c>
    </row>
    <row r="31" spans="1:21" ht="15" customHeight="1" x14ac:dyDescent="0.15">
      <c r="A31" s="239"/>
      <c r="B31" s="240"/>
      <c r="C31" s="240"/>
      <c r="D31" s="241"/>
      <c r="E31" s="240"/>
      <c r="F31" s="242"/>
      <c r="G31" s="243"/>
      <c r="H31" s="243"/>
      <c r="I31" s="243"/>
      <c r="J31" s="242"/>
      <c r="K31" s="240"/>
      <c r="L31" s="244" t="str">
        <f t="shared" si="0"/>
        <v/>
      </c>
      <c r="M31" s="245" t="str">
        <f t="shared" si="1"/>
        <v/>
      </c>
      <c r="N31" s="244" t="str">
        <f t="shared" si="2"/>
        <v/>
      </c>
      <c r="O31" s="244" t="str">
        <f t="shared" si="3"/>
        <v/>
      </c>
      <c r="P31">
        <f>IF($I31&lt;&gt;"",$I31,IF($E31="SGD",1,IF($E31="USD",Settings!$B$22,IF($E31="HKD",Settings!$B$23,1))))</f>
        <v>1</v>
      </c>
      <c r="Q31">
        <f t="shared" si="4"/>
        <v>0</v>
      </c>
      <c r="R31">
        <f t="shared" si="5"/>
        <v>0</v>
      </c>
      <c r="S31" t="str">
        <f t="shared" si="6"/>
        <v/>
      </c>
      <c r="T31" t="str">
        <f t="shared" si="7"/>
        <v/>
      </c>
      <c r="U31" t="str">
        <f t="shared" si="8"/>
        <v/>
      </c>
    </row>
    <row r="32" spans="1:21" ht="15" customHeight="1" x14ac:dyDescent="0.15">
      <c r="A32" s="239"/>
      <c r="B32" s="240"/>
      <c r="C32" s="240"/>
      <c r="D32" s="241"/>
      <c r="E32" s="240"/>
      <c r="F32" s="242"/>
      <c r="G32" s="243"/>
      <c r="H32" s="243"/>
      <c r="I32" s="243"/>
      <c r="J32" s="242"/>
      <c r="K32" s="240"/>
      <c r="L32" s="244" t="str">
        <f t="shared" si="0"/>
        <v/>
      </c>
      <c r="M32" s="245" t="str">
        <f t="shared" si="1"/>
        <v/>
      </c>
      <c r="N32" s="244" t="str">
        <f t="shared" si="2"/>
        <v/>
      </c>
      <c r="O32" s="244" t="str">
        <f t="shared" si="3"/>
        <v/>
      </c>
      <c r="P32">
        <f>IF($I32&lt;&gt;"",$I32,IF($E32="SGD",1,IF($E32="USD",Settings!$B$22,IF($E32="HKD",Settings!$B$23,1))))</f>
        <v>1</v>
      </c>
      <c r="Q32">
        <f t="shared" si="4"/>
        <v>0</v>
      </c>
      <c r="R32">
        <f t="shared" si="5"/>
        <v>0</v>
      </c>
      <c r="S32" t="str">
        <f t="shared" si="6"/>
        <v/>
      </c>
      <c r="T32" t="str">
        <f t="shared" si="7"/>
        <v/>
      </c>
      <c r="U32" t="str">
        <f t="shared" si="8"/>
        <v/>
      </c>
    </row>
    <row r="33" spans="1:21" ht="15" customHeight="1" x14ac:dyDescent="0.15">
      <c r="A33" s="239"/>
      <c r="B33" s="240"/>
      <c r="C33" s="240"/>
      <c r="D33" s="241"/>
      <c r="E33" s="240"/>
      <c r="F33" s="242"/>
      <c r="G33" s="243"/>
      <c r="H33" s="243"/>
      <c r="I33" s="243"/>
      <c r="J33" s="242"/>
      <c r="K33" s="240"/>
      <c r="L33" s="244" t="str">
        <f t="shared" si="0"/>
        <v/>
      </c>
      <c r="M33" s="245" t="str">
        <f t="shared" si="1"/>
        <v/>
      </c>
      <c r="N33" s="244" t="str">
        <f t="shared" si="2"/>
        <v/>
      </c>
      <c r="O33" s="244" t="str">
        <f t="shared" si="3"/>
        <v/>
      </c>
      <c r="P33">
        <f>IF($I33&lt;&gt;"",$I33,IF($E33="SGD",1,IF($E33="USD",Settings!$B$22,IF($E33="HKD",Settings!$B$23,1))))</f>
        <v>1</v>
      </c>
      <c r="Q33">
        <f t="shared" si="4"/>
        <v>0</v>
      </c>
      <c r="R33">
        <f t="shared" si="5"/>
        <v>0</v>
      </c>
      <c r="S33" t="str">
        <f t="shared" si="6"/>
        <v/>
      </c>
      <c r="T33" t="str">
        <f t="shared" si="7"/>
        <v/>
      </c>
      <c r="U33" t="str">
        <f t="shared" si="8"/>
        <v/>
      </c>
    </row>
    <row r="34" spans="1:21" ht="15" customHeight="1" x14ac:dyDescent="0.15">
      <c r="A34" s="239"/>
      <c r="B34" s="240"/>
      <c r="C34" s="240"/>
      <c r="D34" s="241"/>
      <c r="E34" s="240"/>
      <c r="F34" s="242"/>
      <c r="G34" s="243"/>
      <c r="H34" s="243"/>
      <c r="I34" s="243"/>
      <c r="J34" s="242"/>
      <c r="K34" s="240"/>
      <c r="L34" s="244" t="str">
        <f t="shared" si="0"/>
        <v/>
      </c>
      <c r="M34" s="245" t="str">
        <f t="shared" si="1"/>
        <v/>
      </c>
      <c r="N34" s="244" t="str">
        <f t="shared" si="2"/>
        <v/>
      </c>
      <c r="O34" s="244" t="str">
        <f t="shared" si="3"/>
        <v/>
      </c>
      <c r="P34">
        <f>IF($I34&lt;&gt;"",$I34,IF($E34="SGD",1,IF($E34="USD",Settings!$B$22,IF($E34="HKD",Settings!$B$23,1))))</f>
        <v>1</v>
      </c>
      <c r="Q34">
        <f t="shared" si="4"/>
        <v>0</v>
      </c>
      <c r="R34">
        <f t="shared" si="5"/>
        <v>0</v>
      </c>
      <c r="S34" t="str">
        <f t="shared" si="6"/>
        <v/>
      </c>
      <c r="T34" t="str">
        <f t="shared" si="7"/>
        <v/>
      </c>
      <c r="U34" t="str">
        <f t="shared" si="8"/>
        <v/>
      </c>
    </row>
    <row r="35" spans="1:21" ht="15" customHeight="1" x14ac:dyDescent="0.15">
      <c r="A35" s="239"/>
      <c r="B35" s="240"/>
      <c r="C35" s="240"/>
      <c r="D35" s="241"/>
      <c r="E35" s="240"/>
      <c r="F35" s="242"/>
      <c r="G35" s="243"/>
      <c r="H35" s="243"/>
      <c r="I35" s="243"/>
      <c r="J35" s="242"/>
      <c r="K35" s="240"/>
      <c r="L35" s="244" t="str">
        <f t="shared" si="0"/>
        <v/>
      </c>
      <c r="M35" s="245" t="str">
        <f t="shared" si="1"/>
        <v/>
      </c>
      <c r="N35" s="244" t="str">
        <f t="shared" si="2"/>
        <v/>
      </c>
      <c r="O35" s="244" t="str">
        <f t="shared" si="3"/>
        <v/>
      </c>
      <c r="P35">
        <f>IF($I35&lt;&gt;"",$I35,IF($E35="SGD",1,IF($E35="USD",Settings!$B$22,IF($E35="HKD",Settings!$B$23,1))))</f>
        <v>1</v>
      </c>
      <c r="Q35">
        <f t="shared" si="4"/>
        <v>0</v>
      </c>
      <c r="R35">
        <f t="shared" si="5"/>
        <v>0</v>
      </c>
      <c r="S35" t="str">
        <f t="shared" si="6"/>
        <v/>
      </c>
      <c r="T35" t="str">
        <f t="shared" si="7"/>
        <v/>
      </c>
      <c r="U35" t="str">
        <f t="shared" si="8"/>
        <v/>
      </c>
    </row>
    <row r="36" spans="1:21" ht="15" customHeight="1" x14ac:dyDescent="0.15">
      <c r="A36" s="239"/>
      <c r="B36" s="240"/>
      <c r="C36" s="240"/>
      <c r="D36" s="241"/>
      <c r="E36" s="240"/>
      <c r="F36" s="242"/>
      <c r="G36" s="243"/>
      <c r="H36" s="243"/>
      <c r="I36" s="243"/>
      <c r="J36" s="242"/>
      <c r="K36" s="240"/>
      <c r="L36" s="244" t="str">
        <f t="shared" si="0"/>
        <v/>
      </c>
      <c r="M36" s="245" t="str">
        <f t="shared" si="1"/>
        <v/>
      </c>
      <c r="N36" s="244" t="str">
        <f t="shared" si="2"/>
        <v/>
      </c>
      <c r="O36" s="244" t="str">
        <f t="shared" si="3"/>
        <v/>
      </c>
      <c r="P36">
        <f>IF($I36&lt;&gt;"",$I36,IF($E36="SGD",1,IF($E36="USD",Settings!$B$22,IF($E36="HKD",Settings!$B$23,1))))</f>
        <v>1</v>
      </c>
      <c r="Q36">
        <f t="shared" si="4"/>
        <v>0</v>
      </c>
      <c r="R36">
        <f t="shared" si="5"/>
        <v>0</v>
      </c>
      <c r="S36" t="str">
        <f t="shared" si="6"/>
        <v/>
      </c>
      <c r="T36" t="str">
        <f t="shared" si="7"/>
        <v/>
      </c>
      <c r="U36" t="str">
        <f t="shared" si="8"/>
        <v/>
      </c>
    </row>
    <row r="37" spans="1:21" ht="15" customHeight="1" x14ac:dyDescent="0.15">
      <c r="A37" s="239"/>
      <c r="B37" s="240"/>
      <c r="C37" s="240"/>
      <c r="D37" s="241"/>
      <c r="E37" s="240"/>
      <c r="F37" s="242"/>
      <c r="G37" s="243"/>
      <c r="H37" s="243"/>
      <c r="I37" s="243"/>
      <c r="J37" s="242"/>
      <c r="K37" s="240"/>
      <c r="L37" s="244" t="str">
        <f t="shared" si="0"/>
        <v/>
      </c>
      <c r="M37" s="245" t="str">
        <f t="shared" si="1"/>
        <v/>
      </c>
      <c r="N37" s="244" t="str">
        <f t="shared" si="2"/>
        <v/>
      </c>
      <c r="O37" s="244" t="str">
        <f t="shared" si="3"/>
        <v/>
      </c>
      <c r="P37">
        <f>IF($I37&lt;&gt;"",$I37,IF($E37="SGD",1,IF($E37="USD",Settings!$B$22,IF($E37="HKD",Settings!$B$23,1))))</f>
        <v>1</v>
      </c>
      <c r="Q37">
        <f t="shared" si="4"/>
        <v>0</v>
      </c>
      <c r="R37">
        <f t="shared" si="5"/>
        <v>0</v>
      </c>
      <c r="S37" t="str">
        <f t="shared" si="6"/>
        <v/>
      </c>
      <c r="T37" t="str">
        <f t="shared" si="7"/>
        <v/>
      </c>
      <c r="U37" t="str">
        <f t="shared" si="8"/>
        <v/>
      </c>
    </row>
    <row r="38" spans="1:21" ht="15" customHeight="1" x14ac:dyDescent="0.15">
      <c r="A38" s="239"/>
      <c r="B38" s="240"/>
      <c r="C38" s="240"/>
      <c r="D38" s="241"/>
      <c r="E38" s="240"/>
      <c r="F38" s="242"/>
      <c r="G38" s="243"/>
      <c r="H38" s="243"/>
      <c r="I38" s="243"/>
      <c r="J38" s="242"/>
      <c r="K38" s="240"/>
      <c r="L38" s="244" t="str">
        <f t="shared" si="0"/>
        <v/>
      </c>
      <c r="M38" s="245" t="str">
        <f t="shared" si="1"/>
        <v/>
      </c>
      <c r="N38" s="244" t="str">
        <f t="shared" si="2"/>
        <v/>
      </c>
      <c r="O38" s="244" t="str">
        <f t="shared" si="3"/>
        <v/>
      </c>
      <c r="P38">
        <f>IF($I38&lt;&gt;"",$I38,IF($E38="SGD",1,IF($E38="USD",Settings!$B$22,IF($E38="HKD",Settings!$B$23,1))))</f>
        <v>1</v>
      </c>
      <c r="Q38">
        <f t="shared" si="4"/>
        <v>0</v>
      </c>
      <c r="R38">
        <f t="shared" si="5"/>
        <v>0</v>
      </c>
      <c r="S38" t="str">
        <f t="shared" si="6"/>
        <v/>
      </c>
      <c r="T38" t="str">
        <f t="shared" si="7"/>
        <v/>
      </c>
      <c r="U38" t="str">
        <f t="shared" si="8"/>
        <v/>
      </c>
    </row>
    <row r="39" spans="1:21" ht="15" customHeight="1" x14ac:dyDescent="0.15">
      <c r="A39" s="239"/>
      <c r="B39" s="240"/>
      <c r="C39" s="240"/>
      <c r="D39" s="241"/>
      <c r="E39" s="240"/>
      <c r="F39" s="242"/>
      <c r="G39" s="243"/>
      <c r="H39" s="243"/>
      <c r="I39" s="243"/>
      <c r="J39" s="242"/>
      <c r="K39" s="240"/>
      <c r="L39" s="244" t="str">
        <f t="shared" si="0"/>
        <v/>
      </c>
      <c r="M39" s="245" t="str">
        <f t="shared" si="1"/>
        <v/>
      </c>
      <c r="N39" s="244" t="str">
        <f t="shared" si="2"/>
        <v/>
      </c>
      <c r="O39" s="244" t="str">
        <f t="shared" si="3"/>
        <v/>
      </c>
      <c r="P39">
        <f>IF($I39&lt;&gt;"",$I39,IF($E39="SGD",1,IF($E39="USD",Settings!$B$22,IF($E39="HKD",Settings!$B$23,1))))</f>
        <v>1</v>
      </c>
      <c r="Q39">
        <f t="shared" si="4"/>
        <v>0</v>
      </c>
      <c r="R39">
        <f t="shared" si="5"/>
        <v>0</v>
      </c>
      <c r="S39" t="str">
        <f t="shared" si="6"/>
        <v/>
      </c>
      <c r="T39" t="str">
        <f t="shared" si="7"/>
        <v/>
      </c>
      <c r="U39" t="str">
        <f t="shared" si="8"/>
        <v/>
      </c>
    </row>
    <row r="40" spans="1:21" ht="15" customHeight="1" x14ac:dyDescent="0.15">
      <c r="A40" s="239"/>
      <c r="B40" s="240"/>
      <c r="C40" s="240"/>
      <c r="D40" s="241"/>
      <c r="E40" s="240"/>
      <c r="F40" s="242"/>
      <c r="G40" s="243"/>
      <c r="H40" s="243"/>
      <c r="I40" s="243"/>
      <c r="J40" s="242"/>
      <c r="K40" s="240"/>
      <c r="L40" s="244" t="str">
        <f t="shared" si="0"/>
        <v/>
      </c>
      <c r="M40" s="245" t="str">
        <f t="shared" si="1"/>
        <v/>
      </c>
      <c r="N40" s="244" t="str">
        <f t="shared" si="2"/>
        <v/>
      </c>
      <c r="O40" s="244" t="str">
        <f t="shared" si="3"/>
        <v/>
      </c>
      <c r="P40">
        <f>IF($I40&lt;&gt;"",$I40,IF($E40="SGD",1,IF($E40="USD",Settings!$B$22,IF($E40="HKD",Settings!$B$23,1))))</f>
        <v>1</v>
      </c>
      <c r="Q40">
        <f t="shared" si="4"/>
        <v>0</v>
      </c>
      <c r="R40">
        <f t="shared" si="5"/>
        <v>0</v>
      </c>
      <c r="S40" t="str">
        <f t="shared" si="6"/>
        <v/>
      </c>
      <c r="T40" t="str">
        <f t="shared" si="7"/>
        <v/>
      </c>
      <c r="U40" t="str">
        <f t="shared" si="8"/>
        <v/>
      </c>
    </row>
    <row r="41" spans="1:21" ht="15" customHeight="1" x14ac:dyDescent="0.15">
      <c r="A41" s="239"/>
      <c r="B41" s="240"/>
      <c r="C41" s="240"/>
      <c r="D41" s="241"/>
      <c r="E41" s="240"/>
      <c r="F41" s="242"/>
      <c r="G41" s="243"/>
      <c r="H41" s="243"/>
      <c r="I41" s="243"/>
      <c r="J41" s="242"/>
      <c r="K41" s="240"/>
      <c r="L41" s="244" t="str">
        <f t="shared" si="0"/>
        <v/>
      </c>
      <c r="M41" s="245" t="str">
        <f t="shared" si="1"/>
        <v/>
      </c>
      <c r="N41" s="244" t="str">
        <f t="shared" si="2"/>
        <v/>
      </c>
      <c r="O41" s="244" t="str">
        <f t="shared" si="3"/>
        <v/>
      </c>
      <c r="P41">
        <f>IF($I41&lt;&gt;"",$I41,IF($E41="SGD",1,IF($E41="USD",Settings!$B$22,IF($E41="HKD",Settings!$B$23,1))))</f>
        <v>1</v>
      </c>
      <c r="Q41">
        <f t="shared" si="4"/>
        <v>0</v>
      </c>
      <c r="R41">
        <f t="shared" si="5"/>
        <v>0</v>
      </c>
      <c r="S41" t="str">
        <f t="shared" si="6"/>
        <v/>
      </c>
      <c r="T41" t="str">
        <f t="shared" si="7"/>
        <v/>
      </c>
      <c r="U41" t="str">
        <f t="shared" si="8"/>
        <v/>
      </c>
    </row>
    <row r="42" spans="1:21" ht="15" customHeight="1" x14ac:dyDescent="0.15">
      <c r="A42" s="239"/>
      <c r="B42" s="240"/>
      <c r="C42" s="240"/>
      <c r="D42" s="241"/>
      <c r="E42" s="240"/>
      <c r="F42" s="242"/>
      <c r="G42" s="243"/>
      <c r="H42" s="243"/>
      <c r="I42" s="243"/>
      <c r="J42" s="242"/>
      <c r="K42" s="240"/>
      <c r="L42" s="244" t="str">
        <f t="shared" si="0"/>
        <v/>
      </c>
      <c r="M42" s="245" t="str">
        <f t="shared" si="1"/>
        <v/>
      </c>
      <c r="N42" s="244" t="str">
        <f t="shared" si="2"/>
        <v/>
      </c>
      <c r="O42" s="244" t="str">
        <f t="shared" si="3"/>
        <v/>
      </c>
      <c r="P42">
        <f>IF($I42&lt;&gt;"",$I42,IF($E42="SGD",1,IF($E42="USD",Settings!$B$22,IF($E42="HKD",Settings!$B$23,1))))</f>
        <v>1</v>
      </c>
      <c r="Q42">
        <f t="shared" si="4"/>
        <v>0</v>
      </c>
      <c r="R42">
        <f t="shared" si="5"/>
        <v>0</v>
      </c>
      <c r="S42" t="str">
        <f t="shared" si="6"/>
        <v/>
      </c>
      <c r="T42" t="str">
        <f t="shared" si="7"/>
        <v/>
      </c>
      <c r="U42" t="str">
        <f t="shared" si="8"/>
        <v/>
      </c>
    </row>
    <row r="43" spans="1:21" ht="15" customHeight="1" x14ac:dyDescent="0.15">
      <c r="A43" s="239"/>
      <c r="B43" s="240"/>
      <c r="C43" s="240"/>
      <c r="D43" s="241"/>
      <c r="E43" s="240"/>
      <c r="F43" s="242"/>
      <c r="G43" s="243"/>
      <c r="H43" s="243"/>
      <c r="I43" s="243"/>
      <c r="J43" s="242"/>
      <c r="K43" s="240"/>
      <c r="L43" s="244" t="str">
        <f t="shared" si="0"/>
        <v/>
      </c>
      <c r="M43" s="245" t="str">
        <f t="shared" si="1"/>
        <v/>
      </c>
      <c r="N43" s="244" t="str">
        <f t="shared" si="2"/>
        <v/>
      </c>
      <c r="O43" s="244" t="str">
        <f t="shared" si="3"/>
        <v/>
      </c>
      <c r="P43">
        <f>IF($I43&lt;&gt;"",$I43,IF($E43="SGD",1,IF($E43="USD",Settings!$B$22,IF($E43="HKD",Settings!$B$23,1))))</f>
        <v>1</v>
      </c>
      <c r="Q43">
        <f t="shared" si="4"/>
        <v>0</v>
      </c>
      <c r="R43">
        <f t="shared" si="5"/>
        <v>0</v>
      </c>
      <c r="S43" t="str">
        <f t="shared" si="6"/>
        <v/>
      </c>
      <c r="T43" t="str">
        <f t="shared" si="7"/>
        <v/>
      </c>
      <c r="U43" t="str">
        <f t="shared" si="8"/>
        <v/>
      </c>
    </row>
    <row r="44" spans="1:21" ht="15" customHeight="1" x14ac:dyDescent="0.15">
      <c r="A44" s="239"/>
      <c r="B44" s="240"/>
      <c r="C44" s="240"/>
      <c r="D44" s="241"/>
      <c r="E44" s="240"/>
      <c r="F44" s="242"/>
      <c r="G44" s="243"/>
      <c r="H44" s="243"/>
      <c r="I44" s="243"/>
      <c r="J44" s="242"/>
      <c r="K44" s="240"/>
      <c r="L44" s="244" t="str">
        <f t="shared" si="0"/>
        <v/>
      </c>
      <c r="M44" s="245" t="str">
        <f t="shared" si="1"/>
        <v/>
      </c>
      <c r="N44" s="244" t="str">
        <f t="shared" si="2"/>
        <v/>
      </c>
      <c r="O44" s="244" t="str">
        <f t="shared" si="3"/>
        <v/>
      </c>
      <c r="P44">
        <f>IF($I44&lt;&gt;"",$I44,IF($E44="SGD",1,IF($E44="USD",Settings!$B$22,IF($E44="HKD",Settings!$B$23,1))))</f>
        <v>1</v>
      </c>
      <c r="Q44">
        <f t="shared" si="4"/>
        <v>0</v>
      </c>
      <c r="R44">
        <f t="shared" si="5"/>
        <v>0</v>
      </c>
      <c r="S44" t="str">
        <f t="shared" si="6"/>
        <v/>
      </c>
      <c r="T44" t="str">
        <f t="shared" si="7"/>
        <v/>
      </c>
      <c r="U44" t="str">
        <f t="shared" si="8"/>
        <v/>
      </c>
    </row>
    <row r="45" spans="1:21" ht="15" customHeight="1" x14ac:dyDescent="0.15">
      <c r="A45" s="239"/>
      <c r="B45" s="240"/>
      <c r="C45" s="240"/>
      <c r="D45" s="241"/>
      <c r="E45" s="240"/>
      <c r="F45" s="242"/>
      <c r="G45" s="243"/>
      <c r="H45" s="243"/>
      <c r="I45" s="243"/>
      <c r="J45" s="242"/>
      <c r="K45" s="240"/>
      <c r="L45" s="244" t="str">
        <f t="shared" si="0"/>
        <v/>
      </c>
      <c r="M45" s="245" t="str">
        <f t="shared" si="1"/>
        <v/>
      </c>
      <c r="N45" s="244" t="str">
        <f t="shared" si="2"/>
        <v/>
      </c>
      <c r="O45" s="244" t="str">
        <f t="shared" si="3"/>
        <v/>
      </c>
      <c r="P45">
        <f>IF($I45&lt;&gt;"",$I45,IF($E45="SGD",1,IF($E45="USD",Settings!$B$22,IF($E45="HKD",Settings!$B$23,1))))</f>
        <v>1</v>
      </c>
      <c r="Q45">
        <f t="shared" si="4"/>
        <v>0</v>
      </c>
      <c r="R45">
        <f t="shared" si="5"/>
        <v>0</v>
      </c>
      <c r="S45" t="str">
        <f t="shared" si="6"/>
        <v/>
      </c>
      <c r="T45" t="str">
        <f t="shared" si="7"/>
        <v/>
      </c>
      <c r="U45" t="str">
        <f t="shared" si="8"/>
        <v/>
      </c>
    </row>
    <row r="46" spans="1:21" ht="15" customHeight="1" x14ac:dyDescent="0.15">
      <c r="A46" s="239"/>
      <c r="B46" s="240"/>
      <c r="C46" s="240"/>
      <c r="D46" s="241"/>
      <c r="E46" s="240"/>
      <c r="F46" s="242"/>
      <c r="G46" s="243"/>
      <c r="H46" s="243"/>
      <c r="I46" s="243"/>
      <c r="J46" s="242"/>
      <c r="K46" s="240"/>
      <c r="L46" s="244" t="str">
        <f t="shared" si="0"/>
        <v/>
      </c>
      <c r="M46" s="245" t="str">
        <f t="shared" si="1"/>
        <v/>
      </c>
      <c r="N46" s="244" t="str">
        <f t="shared" si="2"/>
        <v/>
      </c>
      <c r="O46" s="244" t="str">
        <f t="shared" si="3"/>
        <v/>
      </c>
      <c r="P46">
        <f>IF($I46&lt;&gt;"",$I46,IF($E46="SGD",1,IF($E46="USD",Settings!$B$22,IF($E46="HKD",Settings!$B$23,1))))</f>
        <v>1</v>
      </c>
      <c r="Q46">
        <f t="shared" si="4"/>
        <v>0</v>
      </c>
      <c r="R46">
        <f t="shared" si="5"/>
        <v>0</v>
      </c>
      <c r="S46" t="str">
        <f t="shared" si="6"/>
        <v/>
      </c>
      <c r="T46" t="str">
        <f t="shared" si="7"/>
        <v/>
      </c>
      <c r="U46" t="str">
        <f t="shared" si="8"/>
        <v/>
      </c>
    </row>
    <row r="47" spans="1:21" ht="15" customHeight="1" x14ac:dyDescent="0.15">
      <c r="A47" s="239"/>
      <c r="B47" s="240"/>
      <c r="C47" s="240"/>
      <c r="D47" s="241"/>
      <c r="E47" s="240"/>
      <c r="F47" s="242"/>
      <c r="G47" s="243"/>
      <c r="H47" s="243"/>
      <c r="I47" s="243"/>
      <c r="J47" s="242"/>
      <c r="K47" s="240"/>
      <c r="L47" s="244" t="str">
        <f t="shared" si="0"/>
        <v/>
      </c>
      <c r="M47" s="245" t="str">
        <f t="shared" si="1"/>
        <v/>
      </c>
      <c r="N47" s="244" t="str">
        <f t="shared" si="2"/>
        <v/>
      </c>
      <c r="O47" s="244" t="str">
        <f t="shared" si="3"/>
        <v/>
      </c>
      <c r="P47">
        <f>IF($I47&lt;&gt;"",$I47,IF($E47="SGD",1,IF($E47="USD",Settings!$B$22,IF($E47="HKD",Settings!$B$23,1))))</f>
        <v>1</v>
      </c>
      <c r="Q47">
        <f t="shared" si="4"/>
        <v>0</v>
      </c>
      <c r="R47">
        <f t="shared" si="5"/>
        <v>0</v>
      </c>
      <c r="S47" t="str">
        <f t="shared" si="6"/>
        <v/>
      </c>
      <c r="T47" t="str">
        <f t="shared" si="7"/>
        <v/>
      </c>
      <c r="U47" t="str">
        <f t="shared" si="8"/>
        <v/>
      </c>
    </row>
    <row r="48" spans="1:21" ht="15" customHeight="1" x14ac:dyDescent="0.15">
      <c r="A48" s="239"/>
      <c r="B48" s="240"/>
      <c r="C48" s="240"/>
      <c r="D48" s="241"/>
      <c r="E48" s="240"/>
      <c r="F48" s="242"/>
      <c r="G48" s="243"/>
      <c r="H48" s="243"/>
      <c r="I48" s="243"/>
      <c r="J48" s="242"/>
      <c r="K48" s="240"/>
      <c r="L48" s="244" t="str">
        <f t="shared" si="0"/>
        <v/>
      </c>
      <c r="M48" s="245" t="str">
        <f t="shared" si="1"/>
        <v/>
      </c>
      <c r="N48" s="244" t="str">
        <f t="shared" si="2"/>
        <v/>
      </c>
      <c r="O48" s="244" t="str">
        <f t="shared" si="3"/>
        <v/>
      </c>
      <c r="P48">
        <f>IF($I48&lt;&gt;"",$I48,IF($E48="SGD",1,IF($E48="USD",Settings!$B$22,IF($E48="HKD",Settings!$B$23,1))))</f>
        <v>1</v>
      </c>
      <c r="Q48">
        <f t="shared" si="4"/>
        <v>0</v>
      </c>
      <c r="R48">
        <f t="shared" si="5"/>
        <v>0</v>
      </c>
      <c r="S48" t="str">
        <f t="shared" si="6"/>
        <v/>
      </c>
      <c r="T48" t="str">
        <f t="shared" si="7"/>
        <v/>
      </c>
      <c r="U48" t="str">
        <f t="shared" si="8"/>
        <v/>
      </c>
    </row>
    <row r="49" spans="1:21" ht="15" customHeight="1" x14ac:dyDescent="0.15">
      <c r="A49" s="239"/>
      <c r="B49" s="240"/>
      <c r="C49" s="240"/>
      <c r="D49" s="241"/>
      <c r="E49" s="240"/>
      <c r="F49" s="242"/>
      <c r="G49" s="243"/>
      <c r="H49" s="243"/>
      <c r="I49" s="243"/>
      <c r="J49" s="242"/>
      <c r="K49" s="240"/>
      <c r="L49" s="244" t="str">
        <f t="shared" si="0"/>
        <v/>
      </c>
      <c r="M49" s="245" t="str">
        <f t="shared" si="1"/>
        <v/>
      </c>
      <c r="N49" s="244" t="str">
        <f t="shared" si="2"/>
        <v/>
      </c>
      <c r="O49" s="244" t="str">
        <f t="shared" si="3"/>
        <v/>
      </c>
      <c r="P49">
        <f>IF($I49&lt;&gt;"",$I49,IF($E49="SGD",1,IF($E49="USD",Settings!$B$22,IF($E49="HKD",Settings!$B$23,1))))</f>
        <v>1</v>
      </c>
      <c r="Q49">
        <f t="shared" si="4"/>
        <v>0</v>
      </c>
      <c r="R49">
        <f t="shared" si="5"/>
        <v>0</v>
      </c>
      <c r="S49" t="str">
        <f t="shared" si="6"/>
        <v/>
      </c>
      <c r="T49" t="str">
        <f t="shared" si="7"/>
        <v/>
      </c>
      <c r="U49" t="str">
        <f t="shared" si="8"/>
        <v/>
      </c>
    </row>
    <row r="50" spans="1:21" ht="15" customHeight="1" x14ac:dyDescent="0.15">
      <c r="A50" s="239"/>
      <c r="B50" s="240"/>
      <c r="C50" s="240"/>
      <c r="D50" s="241"/>
      <c r="E50" s="240"/>
      <c r="F50" s="242"/>
      <c r="G50" s="243"/>
      <c r="H50" s="243"/>
      <c r="I50" s="243"/>
      <c r="J50" s="242"/>
      <c r="K50" s="240"/>
      <c r="L50" s="244" t="str">
        <f t="shared" si="0"/>
        <v/>
      </c>
      <c r="M50" s="245" t="str">
        <f t="shared" si="1"/>
        <v/>
      </c>
      <c r="N50" s="244" t="str">
        <f t="shared" si="2"/>
        <v/>
      </c>
      <c r="O50" s="244" t="str">
        <f t="shared" si="3"/>
        <v/>
      </c>
      <c r="P50">
        <f>IF($I50&lt;&gt;"",$I50,IF($E50="SGD",1,IF($E50="USD",Settings!$B$22,IF($E50="HKD",Settings!$B$23,1))))</f>
        <v>1</v>
      </c>
      <c r="Q50">
        <f t="shared" si="4"/>
        <v>0</v>
      </c>
      <c r="R50">
        <f t="shared" si="5"/>
        <v>0</v>
      </c>
      <c r="S50" t="str">
        <f t="shared" si="6"/>
        <v/>
      </c>
      <c r="T50" t="str">
        <f t="shared" si="7"/>
        <v/>
      </c>
      <c r="U50" t="str">
        <f t="shared" si="8"/>
        <v/>
      </c>
    </row>
    <row r="51" spans="1:21" ht="15" customHeight="1" x14ac:dyDescent="0.15">
      <c r="A51" s="239"/>
      <c r="B51" s="240"/>
      <c r="C51" s="240"/>
      <c r="D51" s="241"/>
      <c r="E51" s="240"/>
      <c r="F51" s="242"/>
      <c r="G51" s="243"/>
      <c r="H51" s="243"/>
      <c r="I51" s="243"/>
      <c r="J51" s="242"/>
      <c r="K51" s="240"/>
      <c r="L51" s="244" t="str">
        <f t="shared" si="0"/>
        <v/>
      </c>
      <c r="M51" s="245" t="str">
        <f t="shared" si="1"/>
        <v/>
      </c>
      <c r="N51" s="244" t="str">
        <f t="shared" si="2"/>
        <v/>
      </c>
      <c r="O51" s="244" t="str">
        <f t="shared" si="3"/>
        <v/>
      </c>
      <c r="P51">
        <f>IF($I51&lt;&gt;"",$I51,IF($E51="SGD",1,IF($E51="USD",Settings!$B$22,IF($E51="HKD",Settings!$B$23,1))))</f>
        <v>1</v>
      </c>
      <c r="Q51">
        <f t="shared" si="4"/>
        <v>0</v>
      </c>
      <c r="R51">
        <f t="shared" si="5"/>
        <v>0</v>
      </c>
      <c r="S51" t="str">
        <f t="shared" si="6"/>
        <v/>
      </c>
      <c r="T51" t="str">
        <f t="shared" si="7"/>
        <v/>
      </c>
      <c r="U51" t="str">
        <f t="shared" si="8"/>
        <v/>
      </c>
    </row>
    <row r="52" spans="1:21" ht="15" customHeight="1" x14ac:dyDescent="0.15">
      <c r="A52" s="239"/>
      <c r="B52" s="240"/>
      <c r="C52" s="240"/>
      <c r="D52" s="241"/>
      <c r="E52" s="240"/>
      <c r="F52" s="242"/>
      <c r="G52" s="243"/>
      <c r="H52" s="243"/>
      <c r="I52" s="243"/>
      <c r="J52" s="242"/>
      <c r="K52" s="240"/>
      <c r="L52" s="244" t="str">
        <f t="shared" si="0"/>
        <v/>
      </c>
      <c r="M52" s="245" t="str">
        <f t="shared" si="1"/>
        <v/>
      </c>
      <c r="N52" s="244" t="str">
        <f t="shared" si="2"/>
        <v/>
      </c>
      <c r="O52" s="244" t="str">
        <f t="shared" si="3"/>
        <v/>
      </c>
      <c r="P52">
        <f>IF($I52&lt;&gt;"",$I52,IF($E52="SGD",1,IF($E52="USD",Settings!$B$22,IF($E52="HKD",Settings!$B$23,1))))</f>
        <v>1</v>
      </c>
      <c r="Q52">
        <f t="shared" si="4"/>
        <v>0</v>
      </c>
      <c r="R52">
        <f t="shared" si="5"/>
        <v>0</v>
      </c>
      <c r="S52" t="str">
        <f t="shared" si="6"/>
        <v/>
      </c>
      <c r="T52" t="str">
        <f t="shared" si="7"/>
        <v/>
      </c>
      <c r="U52" t="str">
        <f t="shared" si="8"/>
        <v/>
      </c>
    </row>
    <row r="53" spans="1:21" ht="15" customHeight="1" x14ac:dyDescent="0.15">
      <c r="A53" s="239"/>
      <c r="B53" s="240"/>
      <c r="C53" s="240"/>
      <c r="D53" s="241"/>
      <c r="E53" s="240"/>
      <c r="F53" s="242"/>
      <c r="G53" s="243"/>
      <c r="H53" s="243"/>
      <c r="I53" s="243"/>
      <c r="J53" s="242"/>
      <c r="K53" s="240"/>
      <c r="L53" s="244" t="str">
        <f t="shared" si="0"/>
        <v/>
      </c>
      <c r="M53" s="245" t="str">
        <f t="shared" si="1"/>
        <v/>
      </c>
      <c r="N53" s="244" t="str">
        <f t="shared" si="2"/>
        <v/>
      </c>
      <c r="O53" s="244" t="str">
        <f t="shared" si="3"/>
        <v/>
      </c>
      <c r="P53">
        <f>IF($I53&lt;&gt;"",$I53,IF($E53="SGD",1,IF($E53="USD",Settings!$B$22,IF($E53="HKD",Settings!$B$23,1))))</f>
        <v>1</v>
      </c>
      <c r="Q53">
        <f t="shared" si="4"/>
        <v>0</v>
      </c>
      <c r="R53">
        <f t="shared" si="5"/>
        <v>0</v>
      </c>
      <c r="S53" t="str">
        <f t="shared" si="6"/>
        <v/>
      </c>
      <c r="T53" t="str">
        <f t="shared" si="7"/>
        <v/>
      </c>
      <c r="U53" t="str">
        <f t="shared" si="8"/>
        <v/>
      </c>
    </row>
    <row r="54" spans="1:21" ht="15" customHeight="1" x14ac:dyDescent="0.15">
      <c r="A54" s="239"/>
      <c r="B54" s="240"/>
      <c r="C54" s="240"/>
      <c r="D54" s="241"/>
      <c r="E54" s="240"/>
      <c r="F54" s="242"/>
      <c r="G54" s="243"/>
      <c r="H54" s="243"/>
      <c r="I54" s="243"/>
      <c r="J54" s="242"/>
      <c r="K54" s="240"/>
      <c r="L54" s="244" t="str">
        <f t="shared" si="0"/>
        <v/>
      </c>
      <c r="M54" s="245" t="str">
        <f t="shared" si="1"/>
        <v/>
      </c>
      <c r="N54" s="244" t="str">
        <f t="shared" si="2"/>
        <v/>
      </c>
      <c r="O54" s="244" t="str">
        <f t="shared" si="3"/>
        <v/>
      </c>
      <c r="P54">
        <f>IF($I54&lt;&gt;"",$I54,IF($E54="SGD",1,IF($E54="USD",Settings!$B$22,IF($E54="HKD",Settings!$B$23,1))))</f>
        <v>1</v>
      </c>
      <c r="Q54">
        <f t="shared" si="4"/>
        <v>0</v>
      </c>
      <c r="R54">
        <f t="shared" si="5"/>
        <v>0</v>
      </c>
      <c r="S54" t="str">
        <f t="shared" si="6"/>
        <v/>
      </c>
      <c r="T54" t="str">
        <f t="shared" si="7"/>
        <v/>
      </c>
      <c r="U54" t="str">
        <f t="shared" si="8"/>
        <v/>
      </c>
    </row>
    <row r="55" spans="1:21" ht="15" customHeight="1" x14ac:dyDescent="0.15">
      <c r="A55" s="239"/>
      <c r="B55" s="240"/>
      <c r="C55" s="240"/>
      <c r="D55" s="241"/>
      <c r="E55" s="240"/>
      <c r="F55" s="242"/>
      <c r="G55" s="243"/>
      <c r="H55" s="243"/>
      <c r="I55" s="243"/>
      <c r="J55" s="242"/>
      <c r="K55" s="240"/>
      <c r="L55" s="244" t="str">
        <f t="shared" si="0"/>
        <v/>
      </c>
      <c r="M55" s="245" t="str">
        <f t="shared" si="1"/>
        <v/>
      </c>
      <c r="N55" s="244" t="str">
        <f t="shared" si="2"/>
        <v/>
      </c>
      <c r="O55" s="244" t="str">
        <f t="shared" si="3"/>
        <v/>
      </c>
      <c r="P55">
        <f>IF($I55&lt;&gt;"",$I55,IF($E55="SGD",1,IF($E55="USD",Settings!$B$22,IF($E55="HKD",Settings!$B$23,1))))</f>
        <v>1</v>
      </c>
      <c r="Q55">
        <f t="shared" si="4"/>
        <v>0</v>
      </c>
      <c r="R55">
        <f t="shared" si="5"/>
        <v>0</v>
      </c>
      <c r="S55" t="str">
        <f t="shared" si="6"/>
        <v/>
      </c>
      <c r="T55" t="str">
        <f t="shared" si="7"/>
        <v/>
      </c>
      <c r="U55" t="str">
        <f t="shared" si="8"/>
        <v/>
      </c>
    </row>
    <row r="56" spans="1:21" ht="15" customHeight="1" x14ac:dyDescent="0.15">
      <c r="A56" s="239"/>
      <c r="B56" s="240"/>
      <c r="C56" s="240"/>
      <c r="D56" s="241"/>
      <c r="E56" s="240"/>
      <c r="F56" s="242"/>
      <c r="G56" s="243"/>
      <c r="H56" s="243"/>
      <c r="I56" s="243"/>
      <c r="J56" s="242"/>
      <c r="K56" s="240"/>
      <c r="L56" s="244" t="str">
        <f t="shared" si="0"/>
        <v/>
      </c>
      <c r="M56" s="245" t="str">
        <f t="shared" si="1"/>
        <v/>
      </c>
      <c r="N56" s="244" t="str">
        <f t="shared" si="2"/>
        <v/>
      </c>
      <c r="O56" s="244" t="str">
        <f t="shared" si="3"/>
        <v/>
      </c>
      <c r="P56">
        <f>IF($I56&lt;&gt;"",$I56,IF($E56="SGD",1,IF($E56="USD",Settings!$B$22,IF($E56="HKD",Settings!$B$23,1))))</f>
        <v>1</v>
      </c>
      <c r="Q56">
        <f t="shared" si="4"/>
        <v>0</v>
      </c>
      <c r="R56">
        <f t="shared" si="5"/>
        <v>0</v>
      </c>
      <c r="S56" t="str">
        <f t="shared" si="6"/>
        <v/>
      </c>
      <c r="T56" t="str">
        <f t="shared" si="7"/>
        <v/>
      </c>
      <c r="U56" t="str">
        <f t="shared" si="8"/>
        <v/>
      </c>
    </row>
    <row r="57" spans="1:21" ht="15" customHeight="1" x14ac:dyDescent="0.15">
      <c r="A57" s="239"/>
      <c r="B57" s="240"/>
      <c r="C57" s="240"/>
      <c r="D57" s="241"/>
      <c r="E57" s="240"/>
      <c r="F57" s="242"/>
      <c r="G57" s="243"/>
      <c r="H57" s="243"/>
      <c r="I57" s="243"/>
      <c r="J57" s="242"/>
      <c r="K57" s="240"/>
      <c r="L57" s="244" t="str">
        <f t="shared" si="0"/>
        <v/>
      </c>
      <c r="M57" s="245" t="str">
        <f t="shared" si="1"/>
        <v/>
      </c>
      <c r="N57" s="244" t="str">
        <f t="shared" si="2"/>
        <v/>
      </c>
      <c r="O57" s="244" t="str">
        <f t="shared" si="3"/>
        <v/>
      </c>
      <c r="P57">
        <f>IF($I57&lt;&gt;"",$I57,IF($E57="SGD",1,IF($E57="USD",Settings!$B$22,IF($E57="HKD",Settings!$B$23,1))))</f>
        <v>1</v>
      </c>
      <c r="Q57">
        <f t="shared" si="4"/>
        <v>0</v>
      </c>
      <c r="R57">
        <f t="shared" si="5"/>
        <v>0</v>
      </c>
      <c r="S57" t="str">
        <f t="shared" si="6"/>
        <v/>
      </c>
      <c r="T57" t="str">
        <f t="shared" si="7"/>
        <v/>
      </c>
      <c r="U57" t="str">
        <f t="shared" si="8"/>
        <v/>
      </c>
    </row>
    <row r="58" spans="1:21" ht="15" customHeight="1" x14ac:dyDescent="0.15">
      <c r="A58" s="239"/>
      <c r="B58" s="240"/>
      <c r="C58" s="240"/>
      <c r="D58" s="241"/>
      <c r="E58" s="240"/>
      <c r="F58" s="242"/>
      <c r="G58" s="243"/>
      <c r="H58" s="243"/>
      <c r="I58" s="243"/>
      <c r="J58" s="242"/>
      <c r="K58" s="240"/>
      <c r="L58" s="244" t="str">
        <f t="shared" si="0"/>
        <v/>
      </c>
      <c r="M58" s="245" t="str">
        <f t="shared" si="1"/>
        <v/>
      </c>
      <c r="N58" s="244" t="str">
        <f t="shared" si="2"/>
        <v/>
      </c>
      <c r="O58" s="244" t="str">
        <f t="shared" si="3"/>
        <v/>
      </c>
      <c r="P58">
        <f>IF($I58&lt;&gt;"",$I58,IF($E58="SGD",1,IF($E58="USD",Settings!$B$22,IF($E58="HKD",Settings!$B$23,1))))</f>
        <v>1</v>
      </c>
      <c r="Q58">
        <f t="shared" si="4"/>
        <v>0</v>
      </c>
      <c r="R58">
        <f t="shared" si="5"/>
        <v>0</v>
      </c>
      <c r="S58" t="str">
        <f t="shared" si="6"/>
        <v/>
      </c>
      <c r="T58" t="str">
        <f t="shared" si="7"/>
        <v/>
      </c>
      <c r="U58" t="str">
        <f t="shared" si="8"/>
        <v/>
      </c>
    </row>
    <row r="59" spans="1:21" ht="15" customHeight="1" x14ac:dyDescent="0.15">
      <c r="A59" s="239"/>
      <c r="B59" s="240"/>
      <c r="C59" s="240"/>
      <c r="D59" s="241"/>
      <c r="E59" s="240"/>
      <c r="F59" s="242"/>
      <c r="G59" s="243"/>
      <c r="H59" s="243"/>
      <c r="I59" s="243"/>
      <c r="J59" s="242"/>
      <c r="K59" s="240"/>
      <c r="L59" s="244" t="str">
        <f t="shared" si="0"/>
        <v/>
      </c>
      <c r="M59" s="245" t="str">
        <f t="shared" si="1"/>
        <v/>
      </c>
      <c r="N59" s="244" t="str">
        <f t="shared" si="2"/>
        <v/>
      </c>
      <c r="O59" s="244" t="str">
        <f t="shared" si="3"/>
        <v/>
      </c>
      <c r="P59">
        <f>IF($I59&lt;&gt;"",$I59,IF($E59="SGD",1,IF($E59="USD",Settings!$B$22,IF($E59="HKD",Settings!$B$23,1))))</f>
        <v>1</v>
      </c>
      <c r="Q59">
        <f t="shared" si="4"/>
        <v>0</v>
      </c>
      <c r="R59">
        <f t="shared" si="5"/>
        <v>0</v>
      </c>
      <c r="S59" t="str">
        <f t="shared" si="6"/>
        <v/>
      </c>
      <c r="T59" t="str">
        <f t="shared" si="7"/>
        <v/>
      </c>
      <c r="U59" t="str">
        <f t="shared" si="8"/>
        <v/>
      </c>
    </row>
    <row r="60" spans="1:21" ht="15" customHeight="1" x14ac:dyDescent="0.15">
      <c r="A60" s="239"/>
      <c r="B60" s="240"/>
      <c r="C60" s="240"/>
      <c r="D60" s="241"/>
      <c r="E60" s="240"/>
      <c r="F60" s="242"/>
      <c r="G60" s="243"/>
      <c r="H60" s="243"/>
      <c r="I60" s="243"/>
      <c r="J60" s="242"/>
      <c r="K60" s="240"/>
      <c r="L60" s="244" t="str">
        <f t="shared" si="0"/>
        <v/>
      </c>
      <c r="M60" s="245" t="str">
        <f t="shared" si="1"/>
        <v/>
      </c>
      <c r="N60" s="244" t="str">
        <f t="shared" si="2"/>
        <v/>
      </c>
      <c r="O60" s="244" t="str">
        <f t="shared" si="3"/>
        <v/>
      </c>
      <c r="P60">
        <f>IF($I60&lt;&gt;"",$I60,IF($E60="SGD",1,IF($E60="USD",Settings!$B$22,IF($E60="HKD",Settings!$B$23,1))))</f>
        <v>1</v>
      </c>
      <c r="Q60">
        <f t="shared" si="4"/>
        <v>0</v>
      </c>
      <c r="R60">
        <f t="shared" si="5"/>
        <v>0</v>
      </c>
      <c r="S60" t="str">
        <f t="shared" si="6"/>
        <v/>
      </c>
      <c r="T60" t="str">
        <f t="shared" si="7"/>
        <v/>
      </c>
      <c r="U60" t="str">
        <f t="shared" si="8"/>
        <v/>
      </c>
    </row>
    <row r="61" spans="1:21" ht="15" customHeight="1" x14ac:dyDescent="0.15">
      <c r="A61" s="239"/>
      <c r="B61" s="240"/>
      <c r="C61" s="240"/>
      <c r="D61" s="241"/>
      <c r="E61" s="240"/>
      <c r="F61" s="242"/>
      <c r="G61" s="243"/>
      <c r="H61" s="243"/>
      <c r="I61" s="243"/>
      <c r="J61" s="242"/>
      <c r="K61" s="240"/>
      <c r="L61" s="244" t="str">
        <f t="shared" si="0"/>
        <v/>
      </c>
      <c r="M61" s="245" t="str">
        <f t="shared" si="1"/>
        <v/>
      </c>
      <c r="N61" s="244" t="str">
        <f t="shared" si="2"/>
        <v/>
      </c>
      <c r="O61" s="244" t="str">
        <f t="shared" si="3"/>
        <v/>
      </c>
      <c r="P61">
        <f>IF($I61&lt;&gt;"",$I61,IF($E61="SGD",1,IF($E61="USD",Settings!$B$22,IF($E61="HKD",Settings!$B$23,1))))</f>
        <v>1</v>
      </c>
      <c r="Q61">
        <f t="shared" si="4"/>
        <v>0</v>
      </c>
      <c r="R61">
        <f t="shared" si="5"/>
        <v>0</v>
      </c>
      <c r="S61" t="str">
        <f t="shared" si="6"/>
        <v/>
      </c>
      <c r="T61" t="str">
        <f t="shared" si="7"/>
        <v/>
      </c>
      <c r="U61" t="str">
        <f t="shared" si="8"/>
        <v/>
      </c>
    </row>
    <row r="62" spans="1:21" ht="15" customHeight="1" x14ac:dyDescent="0.15">
      <c r="A62" s="239"/>
      <c r="B62" s="240"/>
      <c r="C62" s="240"/>
      <c r="D62" s="241"/>
      <c r="E62" s="240"/>
      <c r="F62" s="242"/>
      <c r="G62" s="243"/>
      <c r="H62" s="243"/>
      <c r="I62" s="243"/>
      <c r="J62" s="242"/>
      <c r="K62" s="240"/>
      <c r="L62" s="244" t="str">
        <f t="shared" si="0"/>
        <v/>
      </c>
      <c r="M62" s="245" t="str">
        <f t="shared" si="1"/>
        <v/>
      </c>
      <c r="N62" s="244" t="str">
        <f t="shared" si="2"/>
        <v/>
      </c>
      <c r="O62" s="244" t="str">
        <f t="shared" si="3"/>
        <v/>
      </c>
      <c r="P62">
        <f>IF($I62&lt;&gt;"",$I62,IF($E62="SGD",1,IF($E62="USD",Settings!$B$22,IF($E62="HKD",Settings!$B$23,1))))</f>
        <v>1</v>
      </c>
      <c r="Q62">
        <f t="shared" si="4"/>
        <v>0</v>
      </c>
      <c r="R62">
        <f t="shared" si="5"/>
        <v>0</v>
      </c>
      <c r="S62" t="str">
        <f t="shared" si="6"/>
        <v/>
      </c>
      <c r="T62" t="str">
        <f t="shared" si="7"/>
        <v/>
      </c>
      <c r="U62" t="str">
        <f t="shared" si="8"/>
        <v/>
      </c>
    </row>
    <row r="63" spans="1:21" ht="15" customHeight="1" x14ac:dyDescent="0.15">
      <c r="A63" s="239"/>
      <c r="B63" s="240"/>
      <c r="C63" s="240"/>
      <c r="D63" s="241"/>
      <c r="E63" s="240"/>
      <c r="F63" s="242"/>
      <c r="G63" s="243"/>
      <c r="H63" s="243"/>
      <c r="I63" s="243"/>
      <c r="J63" s="242"/>
      <c r="K63" s="240"/>
      <c r="L63" s="244" t="str">
        <f t="shared" si="0"/>
        <v/>
      </c>
      <c r="M63" s="245" t="str">
        <f t="shared" si="1"/>
        <v/>
      </c>
      <c r="N63" s="244" t="str">
        <f t="shared" si="2"/>
        <v/>
      </c>
      <c r="O63" s="244" t="str">
        <f t="shared" si="3"/>
        <v/>
      </c>
      <c r="P63">
        <f>IF($I63&lt;&gt;"",$I63,IF($E63="SGD",1,IF($E63="USD",Settings!$B$22,IF($E63="HKD",Settings!$B$23,1))))</f>
        <v>1</v>
      </c>
      <c r="Q63">
        <f t="shared" si="4"/>
        <v>0</v>
      </c>
      <c r="R63">
        <f t="shared" si="5"/>
        <v>0</v>
      </c>
      <c r="S63" t="str">
        <f t="shared" si="6"/>
        <v/>
      </c>
      <c r="T63" t="str">
        <f t="shared" si="7"/>
        <v/>
      </c>
      <c r="U63" t="str">
        <f t="shared" si="8"/>
        <v/>
      </c>
    </row>
    <row r="64" spans="1:21" ht="15" customHeight="1" x14ac:dyDescent="0.15">
      <c r="A64" s="239"/>
      <c r="B64" s="240"/>
      <c r="C64" s="240"/>
      <c r="D64" s="241"/>
      <c r="E64" s="240"/>
      <c r="F64" s="242"/>
      <c r="G64" s="243"/>
      <c r="H64" s="243"/>
      <c r="I64" s="243"/>
      <c r="J64" s="242"/>
      <c r="K64" s="240"/>
      <c r="L64" s="244" t="str">
        <f t="shared" si="0"/>
        <v/>
      </c>
      <c r="M64" s="245" t="str">
        <f t="shared" si="1"/>
        <v/>
      </c>
      <c r="N64" s="244" t="str">
        <f t="shared" si="2"/>
        <v/>
      </c>
      <c r="O64" s="244" t="str">
        <f t="shared" si="3"/>
        <v/>
      </c>
      <c r="P64">
        <f>IF($I64&lt;&gt;"",$I64,IF($E64="SGD",1,IF($E64="USD",Settings!$B$22,IF($E64="HKD",Settings!$B$23,1))))</f>
        <v>1</v>
      </c>
      <c r="Q64">
        <f t="shared" si="4"/>
        <v>0</v>
      </c>
      <c r="R64">
        <f t="shared" si="5"/>
        <v>0</v>
      </c>
      <c r="S64" t="str">
        <f t="shared" si="6"/>
        <v/>
      </c>
      <c r="T64" t="str">
        <f t="shared" si="7"/>
        <v/>
      </c>
      <c r="U64" t="str">
        <f t="shared" si="8"/>
        <v/>
      </c>
    </row>
    <row r="65" spans="1:21" ht="15" customHeight="1" x14ac:dyDescent="0.15">
      <c r="A65" s="239"/>
      <c r="B65" s="240"/>
      <c r="C65" s="240"/>
      <c r="D65" s="241"/>
      <c r="E65" s="240"/>
      <c r="F65" s="242"/>
      <c r="G65" s="243"/>
      <c r="H65" s="243"/>
      <c r="I65" s="243"/>
      <c r="J65" s="242"/>
      <c r="K65" s="240"/>
      <c r="L65" s="244" t="str">
        <f t="shared" si="0"/>
        <v/>
      </c>
      <c r="M65" s="245" t="str">
        <f t="shared" si="1"/>
        <v/>
      </c>
      <c r="N65" s="244" t="str">
        <f t="shared" si="2"/>
        <v/>
      </c>
      <c r="O65" s="244" t="str">
        <f t="shared" si="3"/>
        <v/>
      </c>
      <c r="P65">
        <f>IF($I65&lt;&gt;"",$I65,IF($E65="SGD",1,IF($E65="USD",Settings!$B$22,IF($E65="HKD",Settings!$B$23,1))))</f>
        <v>1</v>
      </c>
      <c r="Q65">
        <f t="shared" si="4"/>
        <v>0</v>
      </c>
      <c r="R65">
        <f t="shared" si="5"/>
        <v>0</v>
      </c>
      <c r="S65" t="str">
        <f t="shared" si="6"/>
        <v/>
      </c>
      <c r="T65" t="str">
        <f t="shared" si="7"/>
        <v/>
      </c>
      <c r="U65" t="str">
        <f t="shared" si="8"/>
        <v/>
      </c>
    </row>
    <row r="66" spans="1:21" ht="15" customHeight="1" x14ac:dyDescent="0.15">
      <c r="A66" s="239"/>
      <c r="B66" s="240"/>
      <c r="C66" s="240"/>
      <c r="D66" s="241"/>
      <c r="E66" s="240"/>
      <c r="F66" s="242"/>
      <c r="G66" s="243"/>
      <c r="H66" s="243"/>
      <c r="I66" s="243"/>
      <c r="J66" s="242"/>
      <c r="K66" s="240"/>
      <c r="L66" s="244" t="str">
        <f t="shared" ref="L66:L129" si="9">IF(OR(B66="",C66="",E66=""),"",B66&amp;":"&amp;C66&amp;":"&amp;E66)</f>
        <v/>
      </c>
      <c r="M66" s="245" t="str">
        <f t="shared" ref="M66:M129" si="10">IF(A66="","",A66*D66)</f>
        <v/>
      </c>
      <c r="N66" s="244" t="str">
        <f t="shared" ref="N66:N129" si="11">IF(A66="","",IF(OR(A66=1,A66=0),J66,0))</f>
        <v/>
      </c>
      <c r="O66" s="244" t="str">
        <f t="shared" ref="O66:O129" si="12">IF(A66="","",IF(A66=-1,J66,0))</f>
        <v/>
      </c>
      <c r="P66">
        <f>IF($I66&lt;&gt;"",$I66,IF($E66="SGD",1,IF($E66="USD",Settings!$B$22,IF($E66="HKD",Settings!$B$23,1))))</f>
        <v>1</v>
      </c>
      <c r="Q66">
        <f t="shared" ref="Q66:Q129" si="13">IF($L66="",0,($O66-$N66+IF($A66=2,$J66,0))*$P66)</f>
        <v>0</v>
      </c>
      <c r="R66">
        <f t="shared" ref="R66:R129" si="14">IF($L66="",0,IF($A66=2,$J66*$P66,0))</f>
        <v>0</v>
      </c>
      <c r="S66" t="str">
        <f t="shared" ref="S66:S129" si="15">IF(L66="","",SUMIFS($M:$M,$L:$L,L66,$T:$T,"&lt;="&amp;T66))</f>
        <v/>
      </c>
      <c r="T66" t="str">
        <f t="shared" ref="T66:T129" si="16">IF(L66="","",INT(G66)*100000+ROW())</f>
        <v/>
      </c>
      <c r="U66" t="str">
        <f t="shared" ref="U66:U129" si="17">IF(L66="","",IF(AND(COUNTIFS($L:$L,L66,$S:$S,"&gt;-0.000001",$S:$S,"&lt;0.000001",$T:$T,"&gt;"&amp;T66)=0,ABS(S66)&gt;0.000001),1,0))</f>
        <v/>
      </c>
    </row>
    <row r="67" spans="1:21" ht="15" customHeight="1" x14ac:dyDescent="0.15">
      <c r="A67" s="239"/>
      <c r="B67" s="240"/>
      <c r="C67" s="240"/>
      <c r="D67" s="241"/>
      <c r="E67" s="240"/>
      <c r="F67" s="242"/>
      <c r="G67" s="243"/>
      <c r="H67" s="243"/>
      <c r="I67" s="243"/>
      <c r="J67" s="242"/>
      <c r="K67" s="240"/>
      <c r="L67" s="244" t="str">
        <f t="shared" si="9"/>
        <v/>
      </c>
      <c r="M67" s="245" t="str">
        <f t="shared" si="10"/>
        <v/>
      </c>
      <c r="N67" s="244" t="str">
        <f t="shared" si="11"/>
        <v/>
      </c>
      <c r="O67" s="244" t="str">
        <f t="shared" si="12"/>
        <v/>
      </c>
      <c r="P67">
        <f>IF($I67&lt;&gt;"",$I67,IF($E67="SGD",1,IF($E67="USD",Settings!$B$22,IF($E67="HKD",Settings!$B$23,1))))</f>
        <v>1</v>
      </c>
      <c r="Q67">
        <f t="shared" si="13"/>
        <v>0</v>
      </c>
      <c r="R67">
        <f t="shared" si="14"/>
        <v>0</v>
      </c>
      <c r="S67" t="str">
        <f t="shared" si="15"/>
        <v/>
      </c>
      <c r="T67" t="str">
        <f t="shared" si="16"/>
        <v/>
      </c>
      <c r="U67" t="str">
        <f t="shared" si="17"/>
        <v/>
      </c>
    </row>
    <row r="68" spans="1:21" ht="15" customHeight="1" x14ac:dyDescent="0.15">
      <c r="A68" s="239"/>
      <c r="B68" s="240"/>
      <c r="C68" s="240"/>
      <c r="D68" s="241"/>
      <c r="E68" s="240"/>
      <c r="F68" s="242"/>
      <c r="G68" s="243"/>
      <c r="H68" s="243"/>
      <c r="I68" s="243"/>
      <c r="J68" s="242"/>
      <c r="K68" s="240"/>
      <c r="L68" s="244" t="str">
        <f t="shared" si="9"/>
        <v/>
      </c>
      <c r="M68" s="245" t="str">
        <f t="shared" si="10"/>
        <v/>
      </c>
      <c r="N68" s="244" t="str">
        <f t="shared" si="11"/>
        <v/>
      </c>
      <c r="O68" s="244" t="str">
        <f t="shared" si="12"/>
        <v/>
      </c>
      <c r="P68">
        <f>IF($I68&lt;&gt;"",$I68,IF($E68="SGD",1,IF($E68="USD",Settings!$B$22,IF($E68="HKD",Settings!$B$23,1))))</f>
        <v>1</v>
      </c>
      <c r="Q68">
        <f t="shared" si="13"/>
        <v>0</v>
      </c>
      <c r="R68">
        <f t="shared" si="14"/>
        <v>0</v>
      </c>
      <c r="S68" t="str">
        <f t="shared" si="15"/>
        <v/>
      </c>
      <c r="T68" t="str">
        <f t="shared" si="16"/>
        <v/>
      </c>
      <c r="U68" t="str">
        <f t="shared" si="17"/>
        <v/>
      </c>
    </row>
    <row r="69" spans="1:21" ht="15" customHeight="1" x14ac:dyDescent="0.15">
      <c r="A69" s="239"/>
      <c r="B69" s="240"/>
      <c r="C69" s="240"/>
      <c r="D69" s="241"/>
      <c r="E69" s="240"/>
      <c r="F69" s="242"/>
      <c r="G69" s="243"/>
      <c r="H69" s="243"/>
      <c r="I69" s="243"/>
      <c r="J69" s="242"/>
      <c r="K69" s="240"/>
      <c r="L69" s="244" t="str">
        <f t="shared" si="9"/>
        <v/>
      </c>
      <c r="M69" s="245" t="str">
        <f t="shared" si="10"/>
        <v/>
      </c>
      <c r="N69" s="244" t="str">
        <f t="shared" si="11"/>
        <v/>
      </c>
      <c r="O69" s="244" t="str">
        <f t="shared" si="12"/>
        <v/>
      </c>
      <c r="P69">
        <f>IF($I69&lt;&gt;"",$I69,IF($E69="SGD",1,IF($E69="USD",Settings!$B$22,IF($E69="HKD",Settings!$B$23,1))))</f>
        <v>1</v>
      </c>
      <c r="Q69">
        <f t="shared" si="13"/>
        <v>0</v>
      </c>
      <c r="R69">
        <f t="shared" si="14"/>
        <v>0</v>
      </c>
      <c r="S69" t="str">
        <f t="shared" si="15"/>
        <v/>
      </c>
      <c r="T69" t="str">
        <f t="shared" si="16"/>
        <v/>
      </c>
      <c r="U69" t="str">
        <f t="shared" si="17"/>
        <v/>
      </c>
    </row>
    <row r="70" spans="1:21" ht="15" customHeight="1" x14ac:dyDescent="0.15">
      <c r="A70" s="239"/>
      <c r="B70" s="240"/>
      <c r="C70" s="240"/>
      <c r="D70" s="241"/>
      <c r="E70" s="240"/>
      <c r="F70" s="242"/>
      <c r="G70" s="243"/>
      <c r="H70" s="243"/>
      <c r="I70" s="243"/>
      <c r="J70" s="242"/>
      <c r="K70" s="240"/>
      <c r="L70" s="244" t="str">
        <f t="shared" si="9"/>
        <v/>
      </c>
      <c r="M70" s="245" t="str">
        <f t="shared" si="10"/>
        <v/>
      </c>
      <c r="N70" s="244" t="str">
        <f t="shared" si="11"/>
        <v/>
      </c>
      <c r="O70" s="244" t="str">
        <f t="shared" si="12"/>
        <v/>
      </c>
      <c r="P70">
        <f>IF($I70&lt;&gt;"",$I70,IF($E70="SGD",1,IF($E70="USD",Settings!$B$22,IF($E70="HKD",Settings!$B$23,1))))</f>
        <v>1</v>
      </c>
      <c r="Q70">
        <f t="shared" si="13"/>
        <v>0</v>
      </c>
      <c r="R70">
        <f t="shared" si="14"/>
        <v>0</v>
      </c>
      <c r="S70" t="str">
        <f t="shared" si="15"/>
        <v/>
      </c>
      <c r="T70" t="str">
        <f t="shared" si="16"/>
        <v/>
      </c>
      <c r="U70" t="str">
        <f t="shared" si="17"/>
        <v/>
      </c>
    </row>
    <row r="71" spans="1:21" ht="15" customHeight="1" x14ac:dyDescent="0.15">
      <c r="A71" s="239"/>
      <c r="B71" s="240"/>
      <c r="C71" s="240"/>
      <c r="D71" s="241"/>
      <c r="E71" s="240"/>
      <c r="F71" s="242"/>
      <c r="G71" s="243"/>
      <c r="H71" s="243"/>
      <c r="I71" s="243"/>
      <c r="J71" s="242"/>
      <c r="K71" s="240"/>
      <c r="L71" s="244" t="str">
        <f t="shared" si="9"/>
        <v/>
      </c>
      <c r="M71" s="245" t="str">
        <f t="shared" si="10"/>
        <v/>
      </c>
      <c r="N71" s="244" t="str">
        <f t="shared" si="11"/>
        <v/>
      </c>
      <c r="O71" s="244" t="str">
        <f t="shared" si="12"/>
        <v/>
      </c>
      <c r="P71">
        <f>IF($I71&lt;&gt;"",$I71,IF($E71="SGD",1,IF($E71="USD",Settings!$B$22,IF($E71="HKD",Settings!$B$23,1))))</f>
        <v>1</v>
      </c>
      <c r="Q71">
        <f t="shared" si="13"/>
        <v>0</v>
      </c>
      <c r="R71">
        <f t="shared" si="14"/>
        <v>0</v>
      </c>
      <c r="S71" t="str">
        <f t="shared" si="15"/>
        <v/>
      </c>
      <c r="T71" t="str">
        <f t="shared" si="16"/>
        <v/>
      </c>
      <c r="U71" t="str">
        <f t="shared" si="17"/>
        <v/>
      </c>
    </row>
    <row r="72" spans="1:21" ht="15" customHeight="1" x14ac:dyDescent="0.15">
      <c r="A72" s="239"/>
      <c r="B72" s="240"/>
      <c r="C72" s="240"/>
      <c r="D72" s="241"/>
      <c r="E72" s="240"/>
      <c r="F72" s="242"/>
      <c r="G72" s="243"/>
      <c r="H72" s="243"/>
      <c r="I72" s="243"/>
      <c r="J72" s="242"/>
      <c r="K72" s="240"/>
      <c r="L72" s="244" t="str">
        <f t="shared" si="9"/>
        <v/>
      </c>
      <c r="M72" s="245" t="str">
        <f t="shared" si="10"/>
        <v/>
      </c>
      <c r="N72" s="244" t="str">
        <f t="shared" si="11"/>
        <v/>
      </c>
      <c r="O72" s="244" t="str">
        <f t="shared" si="12"/>
        <v/>
      </c>
      <c r="P72">
        <f>IF($I72&lt;&gt;"",$I72,IF($E72="SGD",1,IF($E72="USD",Settings!$B$22,IF($E72="HKD",Settings!$B$23,1))))</f>
        <v>1</v>
      </c>
      <c r="Q72">
        <f t="shared" si="13"/>
        <v>0</v>
      </c>
      <c r="R72">
        <f t="shared" si="14"/>
        <v>0</v>
      </c>
      <c r="S72" t="str">
        <f t="shared" si="15"/>
        <v/>
      </c>
      <c r="T72" t="str">
        <f t="shared" si="16"/>
        <v/>
      </c>
      <c r="U72" t="str">
        <f t="shared" si="17"/>
        <v/>
      </c>
    </row>
    <row r="73" spans="1:21" ht="15" customHeight="1" x14ac:dyDescent="0.15">
      <c r="A73" s="239"/>
      <c r="B73" s="240"/>
      <c r="C73" s="240"/>
      <c r="D73" s="241"/>
      <c r="E73" s="240"/>
      <c r="F73" s="242"/>
      <c r="G73" s="243"/>
      <c r="H73" s="243"/>
      <c r="I73" s="243"/>
      <c r="J73" s="242"/>
      <c r="K73" s="240"/>
      <c r="L73" s="244" t="str">
        <f t="shared" si="9"/>
        <v/>
      </c>
      <c r="M73" s="245" t="str">
        <f t="shared" si="10"/>
        <v/>
      </c>
      <c r="N73" s="244" t="str">
        <f t="shared" si="11"/>
        <v/>
      </c>
      <c r="O73" s="244" t="str">
        <f t="shared" si="12"/>
        <v/>
      </c>
      <c r="P73">
        <f>IF($I73&lt;&gt;"",$I73,IF($E73="SGD",1,IF($E73="USD",Settings!$B$22,IF($E73="HKD",Settings!$B$23,1))))</f>
        <v>1</v>
      </c>
      <c r="Q73">
        <f t="shared" si="13"/>
        <v>0</v>
      </c>
      <c r="R73">
        <f t="shared" si="14"/>
        <v>0</v>
      </c>
      <c r="S73" t="str">
        <f t="shared" si="15"/>
        <v/>
      </c>
      <c r="T73" t="str">
        <f t="shared" si="16"/>
        <v/>
      </c>
      <c r="U73" t="str">
        <f t="shared" si="17"/>
        <v/>
      </c>
    </row>
    <row r="74" spans="1:21" ht="15" customHeight="1" x14ac:dyDescent="0.15">
      <c r="A74" s="239"/>
      <c r="B74" s="240"/>
      <c r="C74" s="240"/>
      <c r="D74" s="241"/>
      <c r="E74" s="240"/>
      <c r="F74" s="242"/>
      <c r="G74" s="243"/>
      <c r="H74" s="243"/>
      <c r="I74" s="243"/>
      <c r="J74" s="242"/>
      <c r="K74" s="240"/>
      <c r="L74" s="244" t="str">
        <f t="shared" si="9"/>
        <v/>
      </c>
      <c r="M74" s="245" t="str">
        <f t="shared" si="10"/>
        <v/>
      </c>
      <c r="N74" s="244" t="str">
        <f t="shared" si="11"/>
        <v/>
      </c>
      <c r="O74" s="244" t="str">
        <f t="shared" si="12"/>
        <v/>
      </c>
      <c r="P74">
        <f>IF($I74&lt;&gt;"",$I74,IF($E74="SGD",1,IF($E74="USD",Settings!$B$22,IF($E74="HKD",Settings!$B$23,1))))</f>
        <v>1</v>
      </c>
      <c r="Q74">
        <f t="shared" si="13"/>
        <v>0</v>
      </c>
      <c r="R74">
        <f t="shared" si="14"/>
        <v>0</v>
      </c>
      <c r="S74" t="str">
        <f t="shared" si="15"/>
        <v/>
      </c>
      <c r="T74" t="str">
        <f t="shared" si="16"/>
        <v/>
      </c>
      <c r="U74" t="str">
        <f t="shared" si="17"/>
        <v/>
      </c>
    </row>
    <row r="75" spans="1:21" ht="15" customHeight="1" x14ac:dyDescent="0.15">
      <c r="A75" s="239"/>
      <c r="B75" s="240"/>
      <c r="C75" s="240"/>
      <c r="D75" s="241"/>
      <c r="E75" s="240"/>
      <c r="F75" s="242"/>
      <c r="G75" s="243"/>
      <c r="H75" s="243"/>
      <c r="I75" s="243"/>
      <c r="J75" s="242"/>
      <c r="K75" s="240"/>
      <c r="L75" s="244" t="str">
        <f t="shared" si="9"/>
        <v/>
      </c>
      <c r="M75" s="245" t="str">
        <f t="shared" si="10"/>
        <v/>
      </c>
      <c r="N75" s="244" t="str">
        <f t="shared" si="11"/>
        <v/>
      </c>
      <c r="O75" s="244" t="str">
        <f t="shared" si="12"/>
        <v/>
      </c>
      <c r="P75">
        <f>IF($I75&lt;&gt;"",$I75,IF($E75="SGD",1,IF($E75="USD",Settings!$B$22,IF($E75="HKD",Settings!$B$23,1))))</f>
        <v>1</v>
      </c>
      <c r="Q75">
        <f t="shared" si="13"/>
        <v>0</v>
      </c>
      <c r="R75">
        <f t="shared" si="14"/>
        <v>0</v>
      </c>
      <c r="S75" t="str">
        <f t="shared" si="15"/>
        <v/>
      </c>
      <c r="T75" t="str">
        <f t="shared" si="16"/>
        <v/>
      </c>
      <c r="U75" t="str">
        <f t="shared" si="17"/>
        <v/>
      </c>
    </row>
    <row r="76" spans="1:21" ht="15" customHeight="1" x14ac:dyDescent="0.15">
      <c r="A76" s="239"/>
      <c r="B76" s="240"/>
      <c r="C76" s="240"/>
      <c r="D76" s="241"/>
      <c r="E76" s="240"/>
      <c r="F76" s="242"/>
      <c r="G76" s="243"/>
      <c r="H76" s="243"/>
      <c r="I76" s="243"/>
      <c r="J76" s="242"/>
      <c r="K76" s="240"/>
      <c r="L76" s="244" t="str">
        <f t="shared" si="9"/>
        <v/>
      </c>
      <c r="M76" s="245" t="str">
        <f t="shared" si="10"/>
        <v/>
      </c>
      <c r="N76" s="244" t="str">
        <f t="shared" si="11"/>
        <v/>
      </c>
      <c r="O76" s="244" t="str">
        <f t="shared" si="12"/>
        <v/>
      </c>
      <c r="P76">
        <f>IF($I76&lt;&gt;"",$I76,IF($E76="SGD",1,IF($E76="USD",Settings!$B$22,IF($E76="HKD",Settings!$B$23,1))))</f>
        <v>1</v>
      </c>
      <c r="Q76">
        <f t="shared" si="13"/>
        <v>0</v>
      </c>
      <c r="R76">
        <f t="shared" si="14"/>
        <v>0</v>
      </c>
      <c r="S76" t="str">
        <f t="shared" si="15"/>
        <v/>
      </c>
      <c r="T76" t="str">
        <f t="shared" si="16"/>
        <v/>
      </c>
      <c r="U76" t="str">
        <f t="shared" si="17"/>
        <v/>
      </c>
    </row>
    <row r="77" spans="1:21" ht="15" customHeight="1" x14ac:dyDescent="0.15">
      <c r="A77" s="239"/>
      <c r="B77" s="240"/>
      <c r="C77" s="240"/>
      <c r="D77" s="241"/>
      <c r="E77" s="240"/>
      <c r="F77" s="242"/>
      <c r="G77" s="243"/>
      <c r="H77" s="243"/>
      <c r="I77" s="243"/>
      <c r="J77" s="242"/>
      <c r="K77" s="240"/>
      <c r="L77" s="244" t="str">
        <f t="shared" si="9"/>
        <v/>
      </c>
      <c r="M77" s="245" t="str">
        <f t="shared" si="10"/>
        <v/>
      </c>
      <c r="N77" s="244" t="str">
        <f t="shared" si="11"/>
        <v/>
      </c>
      <c r="O77" s="244" t="str">
        <f t="shared" si="12"/>
        <v/>
      </c>
      <c r="P77">
        <f>IF($I77&lt;&gt;"",$I77,IF($E77="SGD",1,IF($E77="USD",Settings!$B$22,IF($E77="HKD",Settings!$B$23,1))))</f>
        <v>1</v>
      </c>
      <c r="Q77">
        <f t="shared" si="13"/>
        <v>0</v>
      </c>
      <c r="R77">
        <f t="shared" si="14"/>
        <v>0</v>
      </c>
      <c r="S77" t="str">
        <f t="shared" si="15"/>
        <v/>
      </c>
      <c r="T77" t="str">
        <f t="shared" si="16"/>
        <v/>
      </c>
      <c r="U77" t="str">
        <f t="shared" si="17"/>
        <v/>
      </c>
    </row>
    <row r="78" spans="1:21" ht="15" customHeight="1" x14ac:dyDescent="0.15">
      <c r="A78" s="239"/>
      <c r="B78" s="240"/>
      <c r="C78" s="240"/>
      <c r="D78" s="241"/>
      <c r="E78" s="240"/>
      <c r="F78" s="242"/>
      <c r="G78" s="243"/>
      <c r="H78" s="243"/>
      <c r="I78" s="243"/>
      <c r="J78" s="242"/>
      <c r="K78" s="240"/>
      <c r="L78" s="244" t="str">
        <f t="shared" si="9"/>
        <v/>
      </c>
      <c r="M78" s="245" t="str">
        <f t="shared" si="10"/>
        <v/>
      </c>
      <c r="N78" s="244" t="str">
        <f t="shared" si="11"/>
        <v/>
      </c>
      <c r="O78" s="244" t="str">
        <f t="shared" si="12"/>
        <v/>
      </c>
      <c r="P78">
        <f>IF($I78&lt;&gt;"",$I78,IF($E78="SGD",1,IF($E78="USD",Settings!$B$22,IF($E78="HKD",Settings!$B$23,1))))</f>
        <v>1</v>
      </c>
      <c r="Q78">
        <f t="shared" si="13"/>
        <v>0</v>
      </c>
      <c r="R78">
        <f t="shared" si="14"/>
        <v>0</v>
      </c>
      <c r="S78" t="str">
        <f t="shared" si="15"/>
        <v/>
      </c>
      <c r="T78" t="str">
        <f t="shared" si="16"/>
        <v/>
      </c>
      <c r="U78" t="str">
        <f t="shared" si="17"/>
        <v/>
      </c>
    </row>
    <row r="79" spans="1:21" ht="15" customHeight="1" x14ac:dyDescent="0.15">
      <c r="A79" s="239"/>
      <c r="B79" s="240"/>
      <c r="C79" s="240"/>
      <c r="D79" s="241"/>
      <c r="E79" s="240"/>
      <c r="F79" s="242"/>
      <c r="G79" s="243"/>
      <c r="H79" s="243"/>
      <c r="I79" s="243"/>
      <c r="J79" s="242"/>
      <c r="K79" s="240"/>
      <c r="L79" s="244" t="str">
        <f t="shared" si="9"/>
        <v/>
      </c>
      <c r="M79" s="245" t="str">
        <f t="shared" si="10"/>
        <v/>
      </c>
      <c r="N79" s="244" t="str">
        <f t="shared" si="11"/>
        <v/>
      </c>
      <c r="O79" s="244" t="str">
        <f t="shared" si="12"/>
        <v/>
      </c>
      <c r="P79">
        <f>IF($I79&lt;&gt;"",$I79,IF($E79="SGD",1,IF($E79="USD",Settings!$B$22,IF($E79="HKD",Settings!$B$23,1))))</f>
        <v>1</v>
      </c>
      <c r="Q79">
        <f t="shared" si="13"/>
        <v>0</v>
      </c>
      <c r="R79">
        <f t="shared" si="14"/>
        <v>0</v>
      </c>
      <c r="S79" t="str">
        <f t="shared" si="15"/>
        <v/>
      </c>
      <c r="T79" t="str">
        <f t="shared" si="16"/>
        <v/>
      </c>
      <c r="U79" t="str">
        <f t="shared" si="17"/>
        <v/>
      </c>
    </row>
    <row r="80" spans="1:21" ht="15" customHeight="1" x14ac:dyDescent="0.15">
      <c r="A80" s="239"/>
      <c r="B80" s="240"/>
      <c r="C80" s="240"/>
      <c r="D80" s="241"/>
      <c r="E80" s="240"/>
      <c r="F80" s="242"/>
      <c r="G80" s="243"/>
      <c r="H80" s="243"/>
      <c r="I80" s="243"/>
      <c r="J80" s="242"/>
      <c r="K80" s="240"/>
      <c r="L80" s="244" t="str">
        <f t="shared" si="9"/>
        <v/>
      </c>
      <c r="M80" s="245" t="str">
        <f t="shared" si="10"/>
        <v/>
      </c>
      <c r="N80" s="244" t="str">
        <f t="shared" si="11"/>
        <v/>
      </c>
      <c r="O80" s="244" t="str">
        <f t="shared" si="12"/>
        <v/>
      </c>
      <c r="P80">
        <f>IF($I80&lt;&gt;"",$I80,IF($E80="SGD",1,IF($E80="USD",Settings!$B$22,IF($E80="HKD",Settings!$B$23,1))))</f>
        <v>1</v>
      </c>
      <c r="Q80">
        <f t="shared" si="13"/>
        <v>0</v>
      </c>
      <c r="R80">
        <f t="shared" si="14"/>
        <v>0</v>
      </c>
      <c r="S80" t="str">
        <f t="shared" si="15"/>
        <v/>
      </c>
      <c r="T80" t="str">
        <f t="shared" si="16"/>
        <v/>
      </c>
      <c r="U80" t="str">
        <f t="shared" si="17"/>
        <v/>
      </c>
    </row>
    <row r="81" spans="1:21" ht="15" customHeight="1" x14ac:dyDescent="0.15">
      <c r="A81" s="239"/>
      <c r="B81" s="240"/>
      <c r="C81" s="240"/>
      <c r="D81" s="241"/>
      <c r="E81" s="240"/>
      <c r="F81" s="242"/>
      <c r="G81" s="243"/>
      <c r="H81" s="243"/>
      <c r="I81" s="243"/>
      <c r="J81" s="242"/>
      <c r="K81" s="240"/>
      <c r="L81" s="244" t="str">
        <f t="shared" si="9"/>
        <v/>
      </c>
      <c r="M81" s="245" t="str">
        <f t="shared" si="10"/>
        <v/>
      </c>
      <c r="N81" s="244" t="str">
        <f t="shared" si="11"/>
        <v/>
      </c>
      <c r="O81" s="244" t="str">
        <f t="shared" si="12"/>
        <v/>
      </c>
      <c r="P81">
        <f>IF($I81&lt;&gt;"",$I81,IF($E81="SGD",1,IF($E81="USD",Settings!$B$22,IF($E81="HKD",Settings!$B$23,1))))</f>
        <v>1</v>
      </c>
      <c r="Q81">
        <f t="shared" si="13"/>
        <v>0</v>
      </c>
      <c r="R81">
        <f t="shared" si="14"/>
        <v>0</v>
      </c>
      <c r="S81" t="str">
        <f t="shared" si="15"/>
        <v/>
      </c>
      <c r="T81" t="str">
        <f t="shared" si="16"/>
        <v/>
      </c>
      <c r="U81" t="str">
        <f t="shared" si="17"/>
        <v/>
      </c>
    </row>
    <row r="82" spans="1:21" ht="15" customHeight="1" x14ac:dyDescent="0.15">
      <c r="A82" s="239"/>
      <c r="B82" s="240"/>
      <c r="C82" s="240"/>
      <c r="D82" s="241"/>
      <c r="E82" s="240"/>
      <c r="F82" s="242"/>
      <c r="G82" s="243"/>
      <c r="H82" s="243"/>
      <c r="I82" s="243"/>
      <c r="J82" s="242"/>
      <c r="K82" s="240"/>
      <c r="L82" s="244" t="str">
        <f t="shared" si="9"/>
        <v/>
      </c>
      <c r="M82" s="245" t="str">
        <f t="shared" si="10"/>
        <v/>
      </c>
      <c r="N82" s="244" t="str">
        <f t="shared" si="11"/>
        <v/>
      </c>
      <c r="O82" s="244" t="str">
        <f t="shared" si="12"/>
        <v/>
      </c>
      <c r="P82">
        <f>IF($I82&lt;&gt;"",$I82,IF($E82="SGD",1,IF($E82="USD",Settings!$B$22,IF($E82="HKD",Settings!$B$23,1))))</f>
        <v>1</v>
      </c>
      <c r="Q82">
        <f t="shared" si="13"/>
        <v>0</v>
      </c>
      <c r="R82">
        <f t="shared" si="14"/>
        <v>0</v>
      </c>
      <c r="S82" t="str">
        <f t="shared" si="15"/>
        <v/>
      </c>
      <c r="T82" t="str">
        <f t="shared" si="16"/>
        <v/>
      </c>
      <c r="U82" t="str">
        <f t="shared" si="17"/>
        <v/>
      </c>
    </row>
    <row r="83" spans="1:21" ht="15" customHeight="1" x14ac:dyDescent="0.15">
      <c r="A83" s="239"/>
      <c r="B83" s="240"/>
      <c r="C83" s="240"/>
      <c r="D83" s="241"/>
      <c r="E83" s="240"/>
      <c r="F83" s="242"/>
      <c r="G83" s="243"/>
      <c r="H83" s="243"/>
      <c r="I83" s="243"/>
      <c r="J83" s="242"/>
      <c r="K83" s="240"/>
      <c r="L83" s="244" t="str">
        <f t="shared" si="9"/>
        <v/>
      </c>
      <c r="M83" s="245" t="str">
        <f t="shared" si="10"/>
        <v/>
      </c>
      <c r="N83" s="244" t="str">
        <f t="shared" si="11"/>
        <v/>
      </c>
      <c r="O83" s="244" t="str">
        <f t="shared" si="12"/>
        <v/>
      </c>
      <c r="P83">
        <f>IF($I83&lt;&gt;"",$I83,IF($E83="SGD",1,IF($E83="USD",Settings!$B$22,IF($E83="HKD",Settings!$B$23,1))))</f>
        <v>1</v>
      </c>
      <c r="Q83">
        <f t="shared" si="13"/>
        <v>0</v>
      </c>
      <c r="R83">
        <f t="shared" si="14"/>
        <v>0</v>
      </c>
      <c r="S83" t="str">
        <f t="shared" si="15"/>
        <v/>
      </c>
      <c r="T83" t="str">
        <f t="shared" si="16"/>
        <v/>
      </c>
      <c r="U83" t="str">
        <f t="shared" si="17"/>
        <v/>
      </c>
    </row>
    <row r="84" spans="1:21" ht="15" customHeight="1" x14ac:dyDescent="0.15">
      <c r="A84" s="239"/>
      <c r="B84" s="240"/>
      <c r="C84" s="240"/>
      <c r="D84" s="241"/>
      <c r="E84" s="240"/>
      <c r="F84" s="242"/>
      <c r="G84" s="243"/>
      <c r="H84" s="243"/>
      <c r="I84" s="243"/>
      <c r="J84" s="242"/>
      <c r="K84" s="240"/>
      <c r="L84" s="244" t="str">
        <f t="shared" si="9"/>
        <v/>
      </c>
      <c r="M84" s="245" t="str">
        <f t="shared" si="10"/>
        <v/>
      </c>
      <c r="N84" s="244" t="str">
        <f t="shared" si="11"/>
        <v/>
      </c>
      <c r="O84" s="244" t="str">
        <f t="shared" si="12"/>
        <v/>
      </c>
      <c r="P84">
        <f>IF($I84&lt;&gt;"",$I84,IF($E84="SGD",1,IF($E84="USD",Settings!$B$22,IF($E84="HKD",Settings!$B$23,1))))</f>
        <v>1</v>
      </c>
      <c r="Q84">
        <f t="shared" si="13"/>
        <v>0</v>
      </c>
      <c r="R84">
        <f t="shared" si="14"/>
        <v>0</v>
      </c>
      <c r="S84" t="str">
        <f t="shared" si="15"/>
        <v/>
      </c>
      <c r="T84" t="str">
        <f t="shared" si="16"/>
        <v/>
      </c>
      <c r="U84" t="str">
        <f t="shared" si="17"/>
        <v/>
      </c>
    </row>
    <row r="85" spans="1:21" ht="15" customHeight="1" x14ac:dyDescent="0.15">
      <c r="A85" s="239"/>
      <c r="B85" s="240"/>
      <c r="C85" s="240"/>
      <c r="D85" s="241"/>
      <c r="E85" s="240"/>
      <c r="F85" s="242"/>
      <c r="G85" s="243"/>
      <c r="H85" s="243"/>
      <c r="I85" s="243"/>
      <c r="J85" s="242"/>
      <c r="K85" s="240"/>
      <c r="L85" s="244" t="str">
        <f t="shared" si="9"/>
        <v/>
      </c>
      <c r="M85" s="245" t="str">
        <f t="shared" si="10"/>
        <v/>
      </c>
      <c r="N85" s="244" t="str">
        <f t="shared" si="11"/>
        <v/>
      </c>
      <c r="O85" s="244" t="str">
        <f t="shared" si="12"/>
        <v/>
      </c>
      <c r="P85">
        <f>IF($I85&lt;&gt;"",$I85,IF($E85="SGD",1,IF($E85="USD",Settings!$B$22,IF($E85="HKD",Settings!$B$23,1))))</f>
        <v>1</v>
      </c>
      <c r="Q85">
        <f t="shared" si="13"/>
        <v>0</v>
      </c>
      <c r="R85">
        <f t="shared" si="14"/>
        <v>0</v>
      </c>
      <c r="S85" t="str">
        <f t="shared" si="15"/>
        <v/>
      </c>
      <c r="T85" t="str">
        <f t="shared" si="16"/>
        <v/>
      </c>
      <c r="U85" t="str">
        <f t="shared" si="17"/>
        <v/>
      </c>
    </row>
    <row r="86" spans="1:21" ht="15" customHeight="1" x14ac:dyDescent="0.15">
      <c r="A86" s="239"/>
      <c r="B86" s="240"/>
      <c r="C86" s="240"/>
      <c r="D86" s="241"/>
      <c r="E86" s="240"/>
      <c r="F86" s="242"/>
      <c r="G86" s="243"/>
      <c r="H86" s="243"/>
      <c r="I86" s="243"/>
      <c r="J86" s="242"/>
      <c r="K86" s="240"/>
      <c r="L86" s="244" t="str">
        <f t="shared" si="9"/>
        <v/>
      </c>
      <c r="M86" s="245" t="str">
        <f t="shared" si="10"/>
        <v/>
      </c>
      <c r="N86" s="244" t="str">
        <f t="shared" si="11"/>
        <v/>
      </c>
      <c r="O86" s="244" t="str">
        <f t="shared" si="12"/>
        <v/>
      </c>
      <c r="P86">
        <f>IF($I86&lt;&gt;"",$I86,IF($E86="SGD",1,IF($E86="USD",Settings!$B$22,IF($E86="HKD",Settings!$B$23,1))))</f>
        <v>1</v>
      </c>
      <c r="Q86">
        <f t="shared" si="13"/>
        <v>0</v>
      </c>
      <c r="R86">
        <f t="shared" si="14"/>
        <v>0</v>
      </c>
      <c r="S86" t="str">
        <f t="shared" si="15"/>
        <v/>
      </c>
      <c r="T86" t="str">
        <f t="shared" si="16"/>
        <v/>
      </c>
      <c r="U86" t="str">
        <f t="shared" si="17"/>
        <v/>
      </c>
    </row>
    <row r="87" spans="1:21" ht="15" customHeight="1" x14ac:dyDescent="0.15">
      <c r="A87" s="239"/>
      <c r="B87" s="240"/>
      <c r="C87" s="240"/>
      <c r="D87" s="241"/>
      <c r="E87" s="240"/>
      <c r="F87" s="242"/>
      <c r="G87" s="243"/>
      <c r="H87" s="243"/>
      <c r="I87" s="243"/>
      <c r="J87" s="242"/>
      <c r="K87" s="240"/>
      <c r="L87" s="244" t="str">
        <f t="shared" si="9"/>
        <v/>
      </c>
      <c r="M87" s="245" t="str">
        <f t="shared" si="10"/>
        <v/>
      </c>
      <c r="N87" s="244" t="str">
        <f t="shared" si="11"/>
        <v/>
      </c>
      <c r="O87" s="244" t="str">
        <f t="shared" si="12"/>
        <v/>
      </c>
      <c r="P87">
        <f>IF($I87&lt;&gt;"",$I87,IF($E87="SGD",1,IF($E87="USD",Settings!$B$22,IF($E87="HKD",Settings!$B$23,1))))</f>
        <v>1</v>
      </c>
      <c r="Q87">
        <f t="shared" si="13"/>
        <v>0</v>
      </c>
      <c r="R87">
        <f t="shared" si="14"/>
        <v>0</v>
      </c>
      <c r="S87" t="str">
        <f t="shared" si="15"/>
        <v/>
      </c>
      <c r="T87" t="str">
        <f t="shared" si="16"/>
        <v/>
      </c>
      <c r="U87" t="str">
        <f t="shared" si="17"/>
        <v/>
      </c>
    </row>
    <row r="88" spans="1:21" ht="15" customHeight="1" x14ac:dyDescent="0.15">
      <c r="A88" s="239"/>
      <c r="B88" s="240"/>
      <c r="C88" s="240"/>
      <c r="D88" s="241"/>
      <c r="E88" s="240"/>
      <c r="F88" s="242"/>
      <c r="G88" s="243"/>
      <c r="H88" s="243"/>
      <c r="I88" s="243"/>
      <c r="J88" s="242"/>
      <c r="K88" s="240"/>
      <c r="L88" s="244" t="str">
        <f t="shared" si="9"/>
        <v/>
      </c>
      <c r="M88" s="245" t="str">
        <f t="shared" si="10"/>
        <v/>
      </c>
      <c r="N88" s="244" t="str">
        <f t="shared" si="11"/>
        <v/>
      </c>
      <c r="O88" s="244" t="str">
        <f t="shared" si="12"/>
        <v/>
      </c>
      <c r="P88">
        <f>IF($I88&lt;&gt;"",$I88,IF($E88="SGD",1,IF($E88="USD",Settings!$B$22,IF($E88="HKD",Settings!$B$23,1))))</f>
        <v>1</v>
      </c>
      <c r="Q88">
        <f t="shared" si="13"/>
        <v>0</v>
      </c>
      <c r="R88">
        <f t="shared" si="14"/>
        <v>0</v>
      </c>
      <c r="S88" t="str">
        <f t="shared" si="15"/>
        <v/>
      </c>
      <c r="T88" t="str">
        <f t="shared" si="16"/>
        <v/>
      </c>
      <c r="U88" t="str">
        <f t="shared" si="17"/>
        <v/>
      </c>
    </row>
    <row r="89" spans="1:21" ht="15" customHeight="1" x14ac:dyDescent="0.15">
      <c r="A89" s="239"/>
      <c r="B89" s="240"/>
      <c r="C89" s="240"/>
      <c r="D89" s="241"/>
      <c r="E89" s="240"/>
      <c r="F89" s="242"/>
      <c r="G89" s="243"/>
      <c r="H89" s="243"/>
      <c r="I89" s="243"/>
      <c r="J89" s="242"/>
      <c r="K89" s="240"/>
      <c r="L89" s="244" t="str">
        <f t="shared" si="9"/>
        <v/>
      </c>
      <c r="M89" s="245" t="str">
        <f t="shared" si="10"/>
        <v/>
      </c>
      <c r="N89" s="244" t="str">
        <f t="shared" si="11"/>
        <v/>
      </c>
      <c r="O89" s="244" t="str">
        <f t="shared" si="12"/>
        <v/>
      </c>
      <c r="P89">
        <f>IF($I89&lt;&gt;"",$I89,IF($E89="SGD",1,IF($E89="USD",Settings!$B$22,IF($E89="HKD",Settings!$B$23,1))))</f>
        <v>1</v>
      </c>
      <c r="Q89">
        <f t="shared" si="13"/>
        <v>0</v>
      </c>
      <c r="R89">
        <f t="shared" si="14"/>
        <v>0</v>
      </c>
      <c r="S89" t="str">
        <f t="shared" si="15"/>
        <v/>
      </c>
      <c r="T89" t="str">
        <f t="shared" si="16"/>
        <v/>
      </c>
      <c r="U89" t="str">
        <f t="shared" si="17"/>
        <v/>
      </c>
    </row>
    <row r="90" spans="1:21" ht="15" customHeight="1" x14ac:dyDescent="0.15">
      <c r="A90" s="239"/>
      <c r="B90" s="240"/>
      <c r="C90" s="240"/>
      <c r="D90" s="241"/>
      <c r="E90" s="240"/>
      <c r="F90" s="242"/>
      <c r="G90" s="243"/>
      <c r="H90" s="243"/>
      <c r="I90" s="243"/>
      <c r="J90" s="242"/>
      <c r="K90" s="240"/>
      <c r="L90" s="244" t="str">
        <f t="shared" si="9"/>
        <v/>
      </c>
      <c r="M90" s="245" t="str">
        <f t="shared" si="10"/>
        <v/>
      </c>
      <c r="N90" s="244" t="str">
        <f t="shared" si="11"/>
        <v/>
      </c>
      <c r="O90" s="244" t="str">
        <f t="shared" si="12"/>
        <v/>
      </c>
      <c r="P90">
        <f>IF($I90&lt;&gt;"",$I90,IF($E90="SGD",1,IF($E90="USD",Settings!$B$22,IF($E90="HKD",Settings!$B$23,1))))</f>
        <v>1</v>
      </c>
      <c r="Q90">
        <f t="shared" si="13"/>
        <v>0</v>
      </c>
      <c r="R90">
        <f t="shared" si="14"/>
        <v>0</v>
      </c>
      <c r="S90" t="str">
        <f t="shared" si="15"/>
        <v/>
      </c>
      <c r="T90" t="str">
        <f t="shared" si="16"/>
        <v/>
      </c>
      <c r="U90" t="str">
        <f t="shared" si="17"/>
        <v/>
      </c>
    </row>
    <row r="91" spans="1:21" ht="15" customHeight="1" x14ac:dyDescent="0.15">
      <c r="A91" s="239"/>
      <c r="B91" s="240"/>
      <c r="C91" s="240"/>
      <c r="D91" s="241"/>
      <c r="E91" s="240"/>
      <c r="F91" s="242"/>
      <c r="G91" s="243"/>
      <c r="H91" s="243"/>
      <c r="I91" s="243"/>
      <c r="J91" s="242"/>
      <c r="K91" s="240"/>
      <c r="L91" s="244" t="str">
        <f t="shared" si="9"/>
        <v/>
      </c>
      <c r="M91" s="245" t="str">
        <f t="shared" si="10"/>
        <v/>
      </c>
      <c r="N91" s="244" t="str">
        <f t="shared" si="11"/>
        <v/>
      </c>
      <c r="O91" s="244" t="str">
        <f t="shared" si="12"/>
        <v/>
      </c>
      <c r="P91">
        <f>IF($I91&lt;&gt;"",$I91,IF($E91="SGD",1,IF($E91="USD",Settings!$B$22,IF($E91="HKD",Settings!$B$23,1))))</f>
        <v>1</v>
      </c>
      <c r="Q91">
        <f t="shared" si="13"/>
        <v>0</v>
      </c>
      <c r="R91">
        <f t="shared" si="14"/>
        <v>0</v>
      </c>
      <c r="S91" t="str">
        <f t="shared" si="15"/>
        <v/>
      </c>
      <c r="T91" t="str">
        <f t="shared" si="16"/>
        <v/>
      </c>
      <c r="U91" t="str">
        <f t="shared" si="17"/>
        <v/>
      </c>
    </row>
    <row r="92" spans="1:21" ht="15" customHeight="1" x14ac:dyDescent="0.15">
      <c r="A92" s="239"/>
      <c r="B92" s="240"/>
      <c r="C92" s="240"/>
      <c r="D92" s="241"/>
      <c r="E92" s="240"/>
      <c r="F92" s="242"/>
      <c r="G92" s="243"/>
      <c r="H92" s="243"/>
      <c r="I92" s="243"/>
      <c r="J92" s="242"/>
      <c r="K92" s="240"/>
      <c r="L92" s="244" t="str">
        <f t="shared" si="9"/>
        <v/>
      </c>
      <c r="M92" s="245" t="str">
        <f t="shared" si="10"/>
        <v/>
      </c>
      <c r="N92" s="244" t="str">
        <f t="shared" si="11"/>
        <v/>
      </c>
      <c r="O92" s="244" t="str">
        <f t="shared" si="12"/>
        <v/>
      </c>
      <c r="P92">
        <f>IF($I92&lt;&gt;"",$I92,IF($E92="SGD",1,IF($E92="USD",Settings!$B$22,IF($E92="HKD",Settings!$B$23,1))))</f>
        <v>1</v>
      </c>
      <c r="Q92">
        <f t="shared" si="13"/>
        <v>0</v>
      </c>
      <c r="R92">
        <f t="shared" si="14"/>
        <v>0</v>
      </c>
      <c r="S92" t="str">
        <f t="shared" si="15"/>
        <v/>
      </c>
      <c r="T92" t="str">
        <f t="shared" si="16"/>
        <v/>
      </c>
      <c r="U92" t="str">
        <f t="shared" si="17"/>
        <v/>
      </c>
    </row>
    <row r="93" spans="1:21" ht="15" customHeight="1" x14ac:dyDescent="0.15">
      <c r="A93" s="239"/>
      <c r="B93" s="240"/>
      <c r="C93" s="240"/>
      <c r="D93" s="241"/>
      <c r="E93" s="240"/>
      <c r="F93" s="242"/>
      <c r="G93" s="243"/>
      <c r="H93" s="243"/>
      <c r="I93" s="243"/>
      <c r="J93" s="242"/>
      <c r="K93" s="240"/>
      <c r="L93" s="244" t="str">
        <f t="shared" si="9"/>
        <v/>
      </c>
      <c r="M93" s="245" t="str">
        <f t="shared" si="10"/>
        <v/>
      </c>
      <c r="N93" s="244" t="str">
        <f t="shared" si="11"/>
        <v/>
      </c>
      <c r="O93" s="244" t="str">
        <f t="shared" si="12"/>
        <v/>
      </c>
      <c r="P93">
        <f>IF($I93&lt;&gt;"",$I93,IF($E93="SGD",1,IF($E93="USD",Settings!$B$22,IF($E93="HKD",Settings!$B$23,1))))</f>
        <v>1</v>
      </c>
      <c r="Q93">
        <f t="shared" si="13"/>
        <v>0</v>
      </c>
      <c r="R93">
        <f t="shared" si="14"/>
        <v>0</v>
      </c>
      <c r="S93" t="str">
        <f t="shared" si="15"/>
        <v/>
      </c>
      <c r="T93" t="str">
        <f t="shared" si="16"/>
        <v/>
      </c>
      <c r="U93" t="str">
        <f t="shared" si="17"/>
        <v/>
      </c>
    </row>
    <row r="94" spans="1:21" ht="15" customHeight="1" x14ac:dyDescent="0.15">
      <c r="A94" s="239"/>
      <c r="B94" s="240"/>
      <c r="C94" s="240"/>
      <c r="D94" s="241"/>
      <c r="E94" s="240"/>
      <c r="F94" s="242"/>
      <c r="G94" s="243"/>
      <c r="H94" s="243"/>
      <c r="I94" s="243"/>
      <c r="J94" s="242"/>
      <c r="K94" s="240"/>
      <c r="L94" s="244" t="str">
        <f t="shared" si="9"/>
        <v/>
      </c>
      <c r="M94" s="245" t="str">
        <f t="shared" si="10"/>
        <v/>
      </c>
      <c r="N94" s="244" t="str">
        <f t="shared" si="11"/>
        <v/>
      </c>
      <c r="O94" s="244" t="str">
        <f t="shared" si="12"/>
        <v/>
      </c>
      <c r="P94">
        <f>IF($I94&lt;&gt;"",$I94,IF($E94="SGD",1,IF($E94="USD",Settings!$B$22,IF($E94="HKD",Settings!$B$23,1))))</f>
        <v>1</v>
      </c>
      <c r="Q94">
        <f t="shared" si="13"/>
        <v>0</v>
      </c>
      <c r="R94">
        <f t="shared" si="14"/>
        <v>0</v>
      </c>
      <c r="S94" t="str">
        <f t="shared" si="15"/>
        <v/>
      </c>
      <c r="T94" t="str">
        <f t="shared" si="16"/>
        <v/>
      </c>
      <c r="U94" t="str">
        <f t="shared" si="17"/>
        <v/>
      </c>
    </row>
    <row r="95" spans="1:21" ht="15" customHeight="1" x14ac:dyDescent="0.15">
      <c r="A95" s="239"/>
      <c r="B95" s="240"/>
      <c r="C95" s="240"/>
      <c r="D95" s="241"/>
      <c r="E95" s="240"/>
      <c r="F95" s="242"/>
      <c r="G95" s="243"/>
      <c r="H95" s="243"/>
      <c r="I95" s="243"/>
      <c r="J95" s="242"/>
      <c r="K95" s="240"/>
      <c r="L95" s="244" t="str">
        <f t="shared" si="9"/>
        <v/>
      </c>
      <c r="M95" s="245" t="str">
        <f t="shared" si="10"/>
        <v/>
      </c>
      <c r="N95" s="244" t="str">
        <f t="shared" si="11"/>
        <v/>
      </c>
      <c r="O95" s="244" t="str">
        <f t="shared" si="12"/>
        <v/>
      </c>
      <c r="P95">
        <f>IF($I95&lt;&gt;"",$I95,IF($E95="SGD",1,IF($E95="USD",Settings!$B$22,IF($E95="HKD",Settings!$B$23,1))))</f>
        <v>1</v>
      </c>
      <c r="Q95">
        <f t="shared" si="13"/>
        <v>0</v>
      </c>
      <c r="R95">
        <f t="shared" si="14"/>
        <v>0</v>
      </c>
      <c r="S95" t="str">
        <f t="shared" si="15"/>
        <v/>
      </c>
      <c r="T95" t="str">
        <f t="shared" si="16"/>
        <v/>
      </c>
      <c r="U95" t="str">
        <f t="shared" si="17"/>
        <v/>
      </c>
    </row>
    <row r="96" spans="1:21" ht="15" customHeight="1" x14ac:dyDescent="0.15">
      <c r="A96" s="239"/>
      <c r="B96" s="240"/>
      <c r="C96" s="240"/>
      <c r="D96" s="241"/>
      <c r="E96" s="240"/>
      <c r="F96" s="242"/>
      <c r="G96" s="243"/>
      <c r="H96" s="243"/>
      <c r="I96" s="243"/>
      <c r="J96" s="242"/>
      <c r="K96" s="240"/>
      <c r="L96" s="244" t="str">
        <f t="shared" si="9"/>
        <v/>
      </c>
      <c r="M96" s="245" t="str">
        <f t="shared" si="10"/>
        <v/>
      </c>
      <c r="N96" s="244" t="str">
        <f t="shared" si="11"/>
        <v/>
      </c>
      <c r="O96" s="244" t="str">
        <f t="shared" si="12"/>
        <v/>
      </c>
      <c r="P96">
        <f>IF($I96&lt;&gt;"",$I96,IF($E96="SGD",1,IF($E96="USD",Settings!$B$22,IF($E96="HKD",Settings!$B$23,1))))</f>
        <v>1</v>
      </c>
      <c r="Q96">
        <f t="shared" si="13"/>
        <v>0</v>
      </c>
      <c r="R96">
        <f t="shared" si="14"/>
        <v>0</v>
      </c>
      <c r="S96" t="str">
        <f t="shared" si="15"/>
        <v/>
      </c>
      <c r="T96" t="str">
        <f t="shared" si="16"/>
        <v/>
      </c>
      <c r="U96" t="str">
        <f t="shared" si="17"/>
        <v/>
      </c>
    </row>
    <row r="97" spans="1:21" ht="15" customHeight="1" x14ac:dyDescent="0.15">
      <c r="A97" s="239"/>
      <c r="B97" s="240"/>
      <c r="C97" s="240"/>
      <c r="D97" s="241"/>
      <c r="E97" s="240"/>
      <c r="F97" s="242"/>
      <c r="G97" s="243"/>
      <c r="H97" s="243"/>
      <c r="I97" s="243"/>
      <c r="J97" s="242"/>
      <c r="K97" s="240"/>
      <c r="L97" s="244" t="str">
        <f t="shared" si="9"/>
        <v/>
      </c>
      <c r="M97" s="245" t="str">
        <f t="shared" si="10"/>
        <v/>
      </c>
      <c r="N97" s="244" t="str">
        <f t="shared" si="11"/>
        <v/>
      </c>
      <c r="O97" s="244" t="str">
        <f t="shared" si="12"/>
        <v/>
      </c>
      <c r="P97">
        <f>IF($I97&lt;&gt;"",$I97,IF($E97="SGD",1,IF($E97="USD",Settings!$B$22,IF($E97="HKD",Settings!$B$23,1))))</f>
        <v>1</v>
      </c>
      <c r="Q97">
        <f t="shared" si="13"/>
        <v>0</v>
      </c>
      <c r="R97">
        <f t="shared" si="14"/>
        <v>0</v>
      </c>
      <c r="S97" t="str">
        <f t="shared" si="15"/>
        <v/>
      </c>
      <c r="T97" t="str">
        <f t="shared" si="16"/>
        <v/>
      </c>
      <c r="U97" t="str">
        <f t="shared" si="17"/>
        <v/>
      </c>
    </row>
    <row r="98" spans="1:21" ht="15" customHeight="1" x14ac:dyDescent="0.15">
      <c r="A98" s="239"/>
      <c r="B98" s="240"/>
      <c r="C98" s="240"/>
      <c r="D98" s="241"/>
      <c r="E98" s="240"/>
      <c r="F98" s="242"/>
      <c r="G98" s="243"/>
      <c r="H98" s="243"/>
      <c r="I98" s="243"/>
      <c r="J98" s="242"/>
      <c r="K98" s="240"/>
      <c r="L98" s="244" t="str">
        <f t="shared" si="9"/>
        <v/>
      </c>
      <c r="M98" s="245" t="str">
        <f t="shared" si="10"/>
        <v/>
      </c>
      <c r="N98" s="244" t="str">
        <f t="shared" si="11"/>
        <v/>
      </c>
      <c r="O98" s="244" t="str">
        <f t="shared" si="12"/>
        <v/>
      </c>
      <c r="P98">
        <f>IF($I98&lt;&gt;"",$I98,IF($E98="SGD",1,IF($E98="USD",Settings!$B$22,IF($E98="HKD",Settings!$B$23,1))))</f>
        <v>1</v>
      </c>
      <c r="Q98">
        <f t="shared" si="13"/>
        <v>0</v>
      </c>
      <c r="R98">
        <f t="shared" si="14"/>
        <v>0</v>
      </c>
      <c r="S98" t="str">
        <f t="shared" si="15"/>
        <v/>
      </c>
      <c r="T98" t="str">
        <f t="shared" si="16"/>
        <v/>
      </c>
      <c r="U98" t="str">
        <f t="shared" si="17"/>
        <v/>
      </c>
    </row>
    <row r="99" spans="1:21" ht="15" customHeight="1" x14ac:dyDescent="0.15">
      <c r="A99" s="239"/>
      <c r="B99" s="240"/>
      <c r="C99" s="240"/>
      <c r="D99" s="241"/>
      <c r="E99" s="240"/>
      <c r="F99" s="242"/>
      <c r="G99" s="243"/>
      <c r="H99" s="243"/>
      <c r="I99" s="243"/>
      <c r="J99" s="242"/>
      <c r="K99" s="240"/>
      <c r="L99" s="244" t="str">
        <f t="shared" si="9"/>
        <v/>
      </c>
      <c r="M99" s="245" t="str">
        <f t="shared" si="10"/>
        <v/>
      </c>
      <c r="N99" s="244" t="str">
        <f t="shared" si="11"/>
        <v/>
      </c>
      <c r="O99" s="244" t="str">
        <f t="shared" si="12"/>
        <v/>
      </c>
      <c r="P99">
        <f>IF($I99&lt;&gt;"",$I99,IF($E99="SGD",1,IF($E99="USD",Settings!$B$22,IF($E99="HKD",Settings!$B$23,1))))</f>
        <v>1</v>
      </c>
      <c r="Q99">
        <f t="shared" si="13"/>
        <v>0</v>
      </c>
      <c r="R99">
        <f t="shared" si="14"/>
        <v>0</v>
      </c>
      <c r="S99" t="str">
        <f t="shared" si="15"/>
        <v/>
      </c>
      <c r="T99" t="str">
        <f t="shared" si="16"/>
        <v/>
      </c>
      <c r="U99" t="str">
        <f t="shared" si="17"/>
        <v/>
      </c>
    </row>
    <row r="100" spans="1:21" ht="15" customHeight="1" x14ac:dyDescent="0.15">
      <c r="A100" s="239"/>
      <c r="B100" s="240"/>
      <c r="C100" s="240"/>
      <c r="D100" s="241"/>
      <c r="E100" s="240"/>
      <c r="F100" s="242"/>
      <c r="G100" s="243"/>
      <c r="H100" s="243"/>
      <c r="I100" s="243"/>
      <c r="J100" s="242"/>
      <c r="K100" s="240"/>
      <c r="L100" s="244" t="str">
        <f t="shared" si="9"/>
        <v/>
      </c>
      <c r="M100" s="245" t="str">
        <f t="shared" si="10"/>
        <v/>
      </c>
      <c r="N100" s="244" t="str">
        <f t="shared" si="11"/>
        <v/>
      </c>
      <c r="O100" s="244" t="str">
        <f t="shared" si="12"/>
        <v/>
      </c>
      <c r="P100">
        <f>IF($I100&lt;&gt;"",$I100,IF($E100="SGD",1,IF($E100="USD",Settings!$B$22,IF($E100="HKD",Settings!$B$23,1))))</f>
        <v>1</v>
      </c>
      <c r="Q100">
        <f t="shared" si="13"/>
        <v>0</v>
      </c>
      <c r="R100">
        <f t="shared" si="14"/>
        <v>0</v>
      </c>
      <c r="S100" t="str">
        <f t="shared" si="15"/>
        <v/>
      </c>
      <c r="T100" t="str">
        <f t="shared" si="16"/>
        <v/>
      </c>
      <c r="U100" t="str">
        <f t="shared" si="17"/>
        <v/>
      </c>
    </row>
    <row r="101" spans="1:21" ht="15" customHeight="1" x14ac:dyDescent="0.15">
      <c r="A101" s="239"/>
      <c r="B101" s="240"/>
      <c r="C101" s="240"/>
      <c r="D101" s="241"/>
      <c r="E101" s="240"/>
      <c r="F101" s="242"/>
      <c r="G101" s="243"/>
      <c r="H101" s="243"/>
      <c r="I101" s="243"/>
      <c r="J101" s="242"/>
      <c r="K101" s="240"/>
      <c r="L101" s="244" t="str">
        <f t="shared" si="9"/>
        <v/>
      </c>
      <c r="M101" s="245" t="str">
        <f t="shared" si="10"/>
        <v/>
      </c>
      <c r="N101" s="244" t="str">
        <f t="shared" si="11"/>
        <v/>
      </c>
      <c r="O101" s="244" t="str">
        <f t="shared" si="12"/>
        <v/>
      </c>
      <c r="P101">
        <f>IF($I101&lt;&gt;"",$I101,IF($E101="SGD",1,IF($E101="USD",Settings!$B$22,IF($E101="HKD",Settings!$B$23,1))))</f>
        <v>1</v>
      </c>
      <c r="Q101">
        <f t="shared" si="13"/>
        <v>0</v>
      </c>
      <c r="R101">
        <f t="shared" si="14"/>
        <v>0</v>
      </c>
      <c r="S101" t="str">
        <f t="shared" si="15"/>
        <v/>
      </c>
      <c r="T101" t="str">
        <f t="shared" si="16"/>
        <v/>
      </c>
      <c r="U101" t="str">
        <f t="shared" si="17"/>
        <v/>
      </c>
    </row>
    <row r="102" spans="1:21" ht="15" customHeight="1" x14ac:dyDescent="0.15">
      <c r="A102" s="239"/>
      <c r="B102" s="240"/>
      <c r="C102" s="240"/>
      <c r="D102" s="241"/>
      <c r="E102" s="240"/>
      <c r="F102" s="242"/>
      <c r="G102" s="243"/>
      <c r="H102" s="243"/>
      <c r="I102" s="243"/>
      <c r="J102" s="242"/>
      <c r="K102" s="240"/>
      <c r="L102" s="244" t="str">
        <f t="shared" si="9"/>
        <v/>
      </c>
      <c r="M102" s="245" t="str">
        <f t="shared" si="10"/>
        <v/>
      </c>
      <c r="N102" s="244" t="str">
        <f t="shared" si="11"/>
        <v/>
      </c>
      <c r="O102" s="244" t="str">
        <f t="shared" si="12"/>
        <v/>
      </c>
      <c r="P102">
        <f>IF($I102&lt;&gt;"",$I102,IF($E102="SGD",1,IF($E102="USD",Settings!$B$22,IF($E102="HKD",Settings!$B$23,1))))</f>
        <v>1</v>
      </c>
      <c r="Q102">
        <f t="shared" si="13"/>
        <v>0</v>
      </c>
      <c r="R102">
        <f t="shared" si="14"/>
        <v>0</v>
      </c>
      <c r="S102" t="str">
        <f t="shared" si="15"/>
        <v/>
      </c>
      <c r="T102" t="str">
        <f t="shared" si="16"/>
        <v/>
      </c>
      <c r="U102" t="str">
        <f t="shared" si="17"/>
        <v/>
      </c>
    </row>
    <row r="103" spans="1:21" ht="15" customHeight="1" x14ac:dyDescent="0.15">
      <c r="A103" s="239"/>
      <c r="B103" s="240"/>
      <c r="C103" s="240"/>
      <c r="D103" s="241"/>
      <c r="E103" s="240"/>
      <c r="F103" s="242"/>
      <c r="G103" s="243"/>
      <c r="H103" s="243"/>
      <c r="I103" s="243"/>
      <c r="J103" s="242"/>
      <c r="K103" s="240"/>
      <c r="L103" s="244" t="str">
        <f t="shared" si="9"/>
        <v/>
      </c>
      <c r="M103" s="245" t="str">
        <f t="shared" si="10"/>
        <v/>
      </c>
      <c r="N103" s="244" t="str">
        <f t="shared" si="11"/>
        <v/>
      </c>
      <c r="O103" s="244" t="str">
        <f t="shared" si="12"/>
        <v/>
      </c>
      <c r="P103">
        <f>IF($I103&lt;&gt;"",$I103,IF($E103="SGD",1,IF($E103="USD",Settings!$B$22,IF($E103="HKD",Settings!$B$23,1))))</f>
        <v>1</v>
      </c>
      <c r="Q103">
        <f t="shared" si="13"/>
        <v>0</v>
      </c>
      <c r="R103">
        <f t="shared" si="14"/>
        <v>0</v>
      </c>
      <c r="S103" t="str">
        <f t="shared" si="15"/>
        <v/>
      </c>
      <c r="T103" t="str">
        <f t="shared" si="16"/>
        <v/>
      </c>
      <c r="U103" t="str">
        <f t="shared" si="17"/>
        <v/>
      </c>
    </row>
    <row r="104" spans="1:21" ht="15" customHeight="1" x14ac:dyDescent="0.15">
      <c r="A104" s="239"/>
      <c r="B104" s="240"/>
      <c r="C104" s="240"/>
      <c r="D104" s="241"/>
      <c r="E104" s="240"/>
      <c r="F104" s="242"/>
      <c r="G104" s="243"/>
      <c r="H104" s="243"/>
      <c r="I104" s="243"/>
      <c r="J104" s="242"/>
      <c r="K104" s="240"/>
      <c r="L104" s="244" t="str">
        <f t="shared" si="9"/>
        <v/>
      </c>
      <c r="M104" s="245" t="str">
        <f t="shared" si="10"/>
        <v/>
      </c>
      <c r="N104" s="244" t="str">
        <f t="shared" si="11"/>
        <v/>
      </c>
      <c r="O104" s="244" t="str">
        <f t="shared" si="12"/>
        <v/>
      </c>
      <c r="P104">
        <f>IF($I104&lt;&gt;"",$I104,IF($E104="SGD",1,IF($E104="USD",Settings!$B$22,IF($E104="HKD",Settings!$B$23,1))))</f>
        <v>1</v>
      </c>
      <c r="Q104">
        <f t="shared" si="13"/>
        <v>0</v>
      </c>
      <c r="R104">
        <f t="shared" si="14"/>
        <v>0</v>
      </c>
      <c r="S104" t="str">
        <f t="shared" si="15"/>
        <v/>
      </c>
      <c r="T104" t="str">
        <f t="shared" si="16"/>
        <v/>
      </c>
      <c r="U104" t="str">
        <f t="shared" si="17"/>
        <v/>
      </c>
    </row>
    <row r="105" spans="1:21" ht="15" customHeight="1" x14ac:dyDescent="0.15">
      <c r="A105" s="239"/>
      <c r="B105" s="240"/>
      <c r="C105" s="240"/>
      <c r="D105" s="241"/>
      <c r="E105" s="240"/>
      <c r="F105" s="242"/>
      <c r="G105" s="243"/>
      <c r="H105" s="243"/>
      <c r="I105" s="243"/>
      <c r="J105" s="242"/>
      <c r="K105" s="240"/>
      <c r="L105" s="244" t="str">
        <f t="shared" si="9"/>
        <v/>
      </c>
      <c r="M105" s="245" t="str">
        <f t="shared" si="10"/>
        <v/>
      </c>
      <c r="N105" s="244" t="str">
        <f t="shared" si="11"/>
        <v/>
      </c>
      <c r="O105" s="244" t="str">
        <f t="shared" si="12"/>
        <v/>
      </c>
      <c r="P105">
        <f>IF($I105&lt;&gt;"",$I105,IF($E105="SGD",1,IF($E105="USD",Settings!$B$22,IF($E105="HKD",Settings!$B$23,1))))</f>
        <v>1</v>
      </c>
      <c r="Q105">
        <f t="shared" si="13"/>
        <v>0</v>
      </c>
      <c r="R105">
        <f t="shared" si="14"/>
        <v>0</v>
      </c>
      <c r="S105" t="str">
        <f t="shared" si="15"/>
        <v/>
      </c>
      <c r="T105" t="str">
        <f t="shared" si="16"/>
        <v/>
      </c>
      <c r="U105" t="str">
        <f t="shared" si="17"/>
        <v/>
      </c>
    </row>
    <row r="106" spans="1:21" ht="15" customHeight="1" x14ac:dyDescent="0.15">
      <c r="A106" s="239"/>
      <c r="B106" s="240"/>
      <c r="C106" s="240"/>
      <c r="D106" s="241"/>
      <c r="E106" s="240"/>
      <c r="F106" s="242"/>
      <c r="G106" s="243"/>
      <c r="H106" s="243"/>
      <c r="I106" s="243"/>
      <c r="J106" s="242"/>
      <c r="K106" s="240"/>
      <c r="L106" s="244" t="str">
        <f t="shared" si="9"/>
        <v/>
      </c>
      <c r="M106" s="245" t="str">
        <f t="shared" si="10"/>
        <v/>
      </c>
      <c r="N106" s="244" t="str">
        <f t="shared" si="11"/>
        <v/>
      </c>
      <c r="O106" s="244" t="str">
        <f t="shared" si="12"/>
        <v/>
      </c>
      <c r="P106">
        <f>IF($I106&lt;&gt;"",$I106,IF($E106="SGD",1,IF($E106="USD",Settings!$B$22,IF($E106="HKD",Settings!$B$23,1))))</f>
        <v>1</v>
      </c>
      <c r="Q106">
        <f t="shared" si="13"/>
        <v>0</v>
      </c>
      <c r="R106">
        <f t="shared" si="14"/>
        <v>0</v>
      </c>
      <c r="S106" t="str">
        <f t="shared" si="15"/>
        <v/>
      </c>
      <c r="T106" t="str">
        <f t="shared" si="16"/>
        <v/>
      </c>
      <c r="U106" t="str">
        <f t="shared" si="17"/>
        <v/>
      </c>
    </row>
    <row r="107" spans="1:21" ht="15" customHeight="1" x14ac:dyDescent="0.15">
      <c r="A107" s="239"/>
      <c r="B107" s="240"/>
      <c r="C107" s="240"/>
      <c r="D107" s="241"/>
      <c r="E107" s="240"/>
      <c r="F107" s="242"/>
      <c r="G107" s="243"/>
      <c r="H107" s="243"/>
      <c r="I107" s="243"/>
      <c r="J107" s="242"/>
      <c r="K107" s="240"/>
      <c r="L107" s="244" t="str">
        <f t="shared" si="9"/>
        <v/>
      </c>
      <c r="M107" s="245" t="str">
        <f t="shared" si="10"/>
        <v/>
      </c>
      <c r="N107" s="244" t="str">
        <f t="shared" si="11"/>
        <v/>
      </c>
      <c r="O107" s="244" t="str">
        <f t="shared" si="12"/>
        <v/>
      </c>
      <c r="P107">
        <f>IF($I107&lt;&gt;"",$I107,IF($E107="SGD",1,IF($E107="USD",Settings!$B$22,IF($E107="HKD",Settings!$B$23,1))))</f>
        <v>1</v>
      </c>
      <c r="Q107">
        <f t="shared" si="13"/>
        <v>0</v>
      </c>
      <c r="R107">
        <f t="shared" si="14"/>
        <v>0</v>
      </c>
      <c r="S107" t="str">
        <f t="shared" si="15"/>
        <v/>
      </c>
      <c r="T107" t="str">
        <f t="shared" si="16"/>
        <v/>
      </c>
      <c r="U107" t="str">
        <f t="shared" si="17"/>
        <v/>
      </c>
    </row>
    <row r="108" spans="1:21" ht="15" customHeight="1" x14ac:dyDescent="0.15">
      <c r="A108" s="239"/>
      <c r="B108" s="240"/>
      <c r="C108" s="240"/>
      <c r="D108" s="241"/>
      <c r="E108" s="240"/>
      <c r="F108" s="242"/>
      <c r="G108" s="243"/>
      <c r="H108" s="243"/>
      <c r="I108" s="243"/>
      <c r="J108" s="242"/>
      <c r="K108" s="240"/>
      <c r="L108" s="244" t="str">
        <f t="shared" si="9"/>
        <v/>
      </c>
      <c r="M108" s="245" t="str">
        <f t="shared" si="10"/>
        <v/>
      </c>
      <c r="N108" s="244" t="str">
        <f t="shared" si="11"/>
        <v/>
      </c>
      <c r="O108" s="244" t="str">
        <f t="shared" si="12"/>
        <v/>
      </c>
      <c r="P108">
        <f>IF($I108&lt;&gt;"",$I108,IF($E108="SGD",1,IF($E108="USD",Settings!$B$22,IF($E108="HKD",Settings!$B$23,1))))</f>
        <v>1</v>
      </c>
      <c r="Q108">
        <f t="shared" si="13"/>
        <v>0</v>
      </c>
      <c r="R108">
        <f t="shared" si="14"/>
        <v>0</v>
      </c>
      <c r="S108" t="str">
        <f t="shared" si="15"/>
        <v/>
      </c>
      <c r="T108" t="str">
        <f t="shared" si="16"/>
        <v/>
      </c>
      <c r="U108" t="str">
        <f t="shared" si="17"/>
        <v/>
      </c>
    </row>
    <row r="109" spans="1:21" ht="15" customHeight="1" x14ac:dyDescent="0.15">
      <c r="A109" s="239"/>
      <c r="B109" s="240"/>
      <c r="C109" s="240"/>
      <c r="D109" s="241"/>
      <c r="E109" s="240"/>
      <c r="F109" s="242"/>
      <c r="G109" s="243"/>
      <c r="H109" s="243"/>
      <c r="I109" s="243"/>
      <c r="J109" s="242"/>
      <c r="K109" s="240"/>
      <c r="L109" s="244" t="str">
        <f t="shared" si="9"/>
        <v/>
      </c>
      <c r="M109" s="245" t="str">
        <f t="shared" si="10"/>
        <v/>
      </c>
      <c r="N109" s="244" t="str">
        <f t="shared" si="11"/>
        <v/>
      </c>
      <c r="O109" s="244" t="str">
        <f t="shared" si="12"/>
        <v/>
      </c>
      <c r="P109">
        <f>IF($I109&lt;&gt;"",$I109,IF($E109="SGD",1,IF($E109="USD",Settings!$B$22,IF($E109="HKD",Settings!$B$23,1))))</f>
        <v>1</v>
      </c>
      <c r="Q109">
        <f t="shared" si="13"/>
        <v>0</v>
      </c>
      <c r="R109">
        <f t="shared" si="14"/>
        <v>0</v>
      </c>
      <c r="S109" t="str">
        <f t="shared" si="15"/>
        <v/>
      </c>
      <c r="T109" t="str">
        <f t="shared" si="16"/>
        <v/>
      </c>
      <c r="U109" t="str">
        <f t="shared" si="17"/>
        <v/>
      </c>
    </row>
    <row r="110" spans="1:21" ht="15" customHeight="1" x14ac:dyDescent="0.15">
      <c r="A110" s="239"/>
      <c r="B110" s="240"/>
      <c r="C110" s="240"/>
      <c r="D110" s="241"/>
      <c r="E110" s="240"/>
      <c r="F110" s="242"/>
      <c r="G110" s="243"/>
      <c r="H110" s="243"/>
      <c r="I110" s="243"/>
      <c r="J110" s="242"/>
      <c r="K110" s="240"/>
      <c r="L110" s="244" t="str">
        <f t="shared" si="9"/>
        <v/>
      </c>
      <c r="M110" s="245" t="str">
        <f t="shared" si="10"/>
        <v/>
      </c>
      <c r="N110" s="244" t="str">
        <f t="shared" si="11"/>
        <v/>
      </c>
      <c r="O110" s="244" t="str">
        <f t="shared" si="12"/>
        <v/>
      </c>
      <c r="P110">
        <f>IF($I110&lt;&gt;"",$I110,IF($E110="SGD",1,IF($E110="USD",Settings!$B$22,IF($E110="HKD",Settings!$B$23,1))))</f>
        <v>1</v>
      </c>
      <c r="Q110">
        <f t="shared" si="13"/>
        <v>0</v>
      </c>
      <c r="R110">
        <f t="shared" si="14"/>
        <v>0</v>
      </c>
      <c r="S110" t="str">
        <f t="shared" si="15"/>
        <v/>
      </c>
      <c r="T110" t="str">
        <f t="shared" si="16"/>
        <v/>
      </c>
      <c r="U110" t="str">
        <f t="shared" si="17"/>
        <v/>
      </c>
    </row>
    <row r="111" spans="1:21" ht="15" customHeight="1" x14ac:dyDescent="0.15">
      <c r="A111" s="239"/>
      <c r="B111" s="240"/>
      <c r="C111" s="240"/>
      <c r="D111" s="241"/>
      <c r="E111" s="240"/>
      <c r="F111" s="242"/>
      <c r="G111" s="243"/>
      <c r="H111" s="243"/>
      <c r="I111" s="243"/>
      <c r="J111" s="242"/>
      <c r="K111" s="240"/>
      <c r="L111" s="244" t="str">
        <f t="shared" si="9"/>
        <v/>
      </c>
      <c r="M111" s="245" t="str">
        <f t="shared" si="10"/>
        <v/>
      </c>
      <c r="N111" s="244" t="str">
        <f t="shared" si="11"/>
        <v/>
      </c>
      <c r="O111" s="244" t="str">
        <f t="shared" si="12"/>
        <v/>
      </c>
      <c r="P111">
        <f>IF($I111&lt;&gt;"",$I111,IF($E111="SGD",1,IF($E111="USD",Settings!$B$22,IF($E111="HKD",Settings!$B$23,1))))</f>
        <v>1</v>
      </c>
      <c r="Q111">
        <f t="shared" si="13"/>
        <v>0</v>
      </c>
      <c r="R111">
        <f t="shared" si="14"/>
        <v>0</v>
      </c>
      <c r="S111" t="str">
        <f t="shared" si="15"/>
        <v/>
      </c>
      <c r="T111" t="str">
        <f t="shared" si="16"/>
        <v/>
      </c>
      <c r="U111" t="str">
        <f t="shared" si="17"/>
        <v/>
      </c>
    </row>
    <row r="112" spans="1:21" ht="15" customHeight="1" x14ac:dyDescent="0.15">
      <c r="A112" s="239"/>
      <c r="B112" s="240"/>
      <c r="C112" s="240"/>
      <c r="D112" s="241"/>
      <c r="E112" s="240"/>
      <c r="F112" s="242"/>
      <c r="G112" s="243"/>
      <c r="H112" s="243"/>
      <c r="I112" s="243"/>
      <c r="J112" s="242"/>
      <c r="K112" s="240"/>
      <c r="L112" s="244" t="str">
        <f t="shared" si="9"/>
        <v/>
      </c>
      <c r="M112" s="245" t="str">
        <f t="shared" si="10"/>
        <v/>
      </c>
      <c r="N112" s="244" t="str">
        <f t="shared" si="11"/>
        <v/>
      </c>
      <c r="O112" s="244" t="str">
        <f t="shared" si="12"/>
        <v/>
      </c>
      <c r="P112">
        <f>IF($I112&lt;&gt;"",$I112,IF($E112="SGD",1,IF($E112="USD",Settings!$B$22,IF($E112="HKD",Settings!$B$23,1))))</f>
        <v>1</v>
      </c>
      <c r="Q112">
        <f t="shared" si="13"/>
        <v>0</v>
      </c>
      <c r="R112">
        <f t="shared" si="14"/>
        <v>0</v>
      </c>
      <c r="S112" t="str">
        <f t="shared" si="15"/>
        <v/>
      </c>
      <c r="T112" t="str">
        <f t="shared" si="16"/>
        <v/>
      </c>
      <c r="U112" t="str">
        <f t="shared" si="17"/>
        <v/>
      </c>
    </row>
    <row r="113" spans="1:21" ht="15" customHeight="1" x14ac:dyDescent="0.15">
      <c r="A113" s="239"/>
      <c r="B113" s="240"/>
      <c r="C113" s="240"/>
      <c r="D113" s="241"/>
      <c r="E113" s="240"/>
      <c r="F113" s="242"/>
      <c r="G113" s="243"/>
      <c r="H113" s="243"/>
      <c r="I113" s="243"/>
      <c r="J113" s="242"/>
      <c r="K113" s="240"/>
      <c r="L113" s="244" t="str">
        <f t="shared" si="9"/>
        <v/>
      </c>
      <c r="M113" s="245" t="str">
        <f t="shared" si="10"/>
        <v/>
      </c>
      <c r="N113" s="244" t="str">
        <f t="shared" si="11"/>
        <v/>
      </c>
      <c r="O113" s="244" t="str">
        <f t="shared" si="12"/>
        <v/>
      </c>
      <c r="P113">
        <f>IF($I113&lt;&gt;"",$I113,IF($E113="SGD",1,IF($E113="USD",Settings!$B$22,IF($E113="HKD",Settings!$B$23,1))))</f>
        <v>1</v>
      </c>
      <c r="Q113">
        <f t="shared" si="13"/>
        <v>0</v>
      </c>
      <c r="R113">
        <f t="shared" si="14"/>
        <v>0</v>
      </c>
      <c r="S113" t="str">
        <f t="shared" si="15"/>
        <v/>
      </c>
      <c r="T113" t="str">
        <f t="shared" si="16"/>
        <v/>
      </c>
      <c r="U113" t="str">
        <f t="shared" si="17"/>
        <v/>
      </c>
    </row>
    <row r="114" spans="1:21" ht="15" customHeight="1" x14ac:dyDescent="0.15">
      <c r="A114" s="239"/>
      <c r="B114" s="240"/>
      <c r="C114" s="240"/>
      <c r="D114" s="241"/>
      <c r="E114" s="240"/>
      <c r="F114" s="242"/>
      <c r="G114" s="243"/>
      <c r="H114" s="243"/>
      <c r="I114" s="243"/>
      <c r="J114" s="242"/>
      <c r="K114" s="240"/>
      <c r="L114" s="244" t="str">
        <f t="shared" si="9"/>
        <v/>
      </c>
      <c r="M114" s="245" t="str">
        <f t="shared" si="10"/>
        <v/>
      </c>
      <c r="N114" s="244" t="str">
        <f t="shared" si="11"/>
        <v/>
      </c>
      <c r="O114" s="244" t="str">
        <f t="shared" si="12"/>
        <v/>
      </c>
      <c r="P114">
        <f>IF($I114&lt;&gt;"",$I114,IF($E114="SGD",1,IF($E114="USD",Settings!$B$22,IF($E114="HKD",Settings!$B$23,1))))</f>
        <v>1</v>
      </c>
      <c r="Q114">
        <f t="shared" si="13"/>
        <v>0</v>
      </c>
      <c r="R114">
        <f t="shared" si="14"/>
        <v>0</v>
      </c>
      <c r="S114" t="str">
        <f t="shared" si="15"/>
        <v/>
      </c>
      <c r="T114" t="str">
        <f t="shared" si="16"/>
        <v/>
      </c>
      <c r="U114" t="str">
        <f t="shared" si="17"/>
        <v/>
      </c>
    </row>
    <row r="115" spans="1:21" ht="15" customHeight="1" x14ac:dyDescent="0.15">
      <c r="A115" s="239"/>
      <c r="B115" s="240"/>
      <c r="C115" s="240"/>
      <c r="D115" s="241"/>
      <c r="E115" s="240"/>
      <c r="F115" s="242"/>
      <c r="G115" s="243"/>
      <c r="H115" s="243"/>
      <c r="I115" s="243"/>
      <c r="J115" s="242"/>
      <c r="K115" s="240"/>
      <c r="L115" s="244" t="str">
        <f t="shared" si="9"/>
        <v/>
      </c>
      <c r="M115" s="245" t="str">
        <f t="shared" si="10"/>
        <v/>
      </c>
      <c r="N115" s="244" t="str">
        <f t="shared" si="11"/>
        <v/>
      </c>
      <c r="O115" s="244" t="str">
        <f t="shared" si="12"/>
        <v/>
      </c>
      <c r="P115">
        <f>IF($I115&lt;&gt;"",$I115,IF($E115="SGD",1,IF($E115="USD",Settings!$B$22,IF($E115="HKD",Settings!$B$23,1))))</f>
        <v>1</v>
      </c>
      <c r="Q115">
        <f t="shared" si="13"/>
        <v>0</v>
      </c>
      <c r="R115">
        <f t="shared" si="14"/>
        <v>0</v>
      </c>
      <c r="S115" t="str">
        <f t="shared" si="15"/>
        <v/>
      </c>
      <c r="T115" t="str">
        <f t="shared" si="16"/>
        <v/>
      </c>
      <c r="U115" t="str">
        <f t="shared" si="17"/>
        <v/>
      </c>
    </row>
    <row r="116" spans="1:21" ht="15" customHeight="1" x14ac:dyDescent="0.15">
      <c r="A116" s="239"/>
      <c r="B116" s="240"/>
      <c r="C116" s="240"/>
      <c r="D116" s="241"/>
      <c r="E116" s="240"/>
      <c r="F116" s="242"/>
      <c r="G116" s="243"/>
      <c r="H116" s="243"/>
      <c r="I116" s="243"/>
      <c r="J116" s="242"/>
      <c r="K116" s="240"/>
      <c r="L116" s="244" t="str">
        <f t="shared" si="9"/>
        <v/>
      </c>
      <c r="M116" s="245" t="str">
        <f t="shared" si="10"/>
        <v/>
      </c>
      <c r="N116" s="244" t="str">
        <f t="shared" si="11"/>
        <v/>
      </c>
      <c r="O116" s="244" t="str">
        <f t="shared" si="12"/>
        <v/>
      </c>
      <c r="P116">
        <f>IF($I116&lt;&gt;"",$I116,IF($E116="SGD",1,IF($E116="USD",Settings!$B$22,IF($E116="HKD",Settings!$B$23,1))))</f>
        <v>1</v>
      </c>
      <c r="Q116">
        <f t="shared" si="13"/>
        <v>0</v>
      </c>
      <c r="R116">
        <f t="shared" si="14"/>
        <v>0</v>
      </c>
      <c r="S116" t="str">
        <f t="shared" si="15"/>
        <v/>
      </c>
      <c r="T116" t="str">
        <f t="shared" si="16"/>
        <v/>
      </c>
      <c r="U116" t="str">
        <f t="shared" si="17"/>
        <v/>
      </c>
    </row>
    <row r="117" spans="1:21" ht="15" customHeight="1" x14ac:dyDescent="0.15">
      <c r="A117" s="239"/>
      <c r="B117" s="240"/>
      <c r="C117" s="240"/>
      <c r="D117" s="241"/>
      <c r="E117" s="240"/>
      <c r="F117" s="242"/>
      <c r="G117" s="243"/>
      <c r="H117" s="243"/>
      <c r="I117" s="243"/>
      <c r="J117" s="242"/>
      <c r="K117" s="240"/>
      <c r="L117" s="244" t="str">
        <f t="shared" si="9"/>
        <v/>
      </c>
      <c r="M117" s="245" t="str">
        <f t="shared" si="10"/>
        <v/>
      </c>
      <c r="N117" s="244" t="str">
        <f t="shared" si="11"/>
        <v/>
      </c>
      <c r="O117" s="244" t="str">
        <f t="shared" si="12"/>
        <v/>
      </c>
      <c r="P117">
        <f>IF($I117&lt;&gt;"",$I117,IF($E117="SGD",1,IF($E117="USD",Settings!$B$22,IF($E117="HKD",Settings!$B$23,1))))</f>
        <v>1</v>
      </c>
      <c r="Q117">
        <f t="shared" si="13"/>
        <v>0</v>
      </c>
      <c r="R117">
        <f t="shared" si="14"/>
        <v>0</v>
      </c>
      <c r="S117" t="str">
        <f t="shared" si="15"/>
        <v/>
      </c>
      <c r="T117" t="str">
        <f t="shared" si="16"/>
        <v/>
      </c>
      <c r="U117" t="str">
        <f t="shared" si="17"/>
        <v/>
      </c>
    </row>
    <row r="118" spans="1:21" ht="15" customHeight="1" x14ac:dyDescent="0.15">
      <c r="A118" s="239"/>
      <c r="B118" s="240"/>
      <c r="C118" s="240"/>
      <c r="D118" s="241"/>
      <c r="E118" s="240"/>
      <c r="F118" s="242"/>
      <c r="G118" s="243"/>
      <c r="H118" s="243"/>
      <c r="I118" s="243"/>
      <c r="J118" s="242"/>
      <c r="K118" s="240"/>
      <c r="L118" s="244" t="str">
        <f t="shared" si="9"/>
        <v/>
      </c>
      <c r="M118" s="245" t="str">
        <f t="shared" si="10"/>
        <v/>
      </c>
      <c r="N118" s="244" t="str">
        <f t="shared" si="11"/>
        <v/>
      </c>
      <c r="O118" s="244" t="str">
        <f t="shared" si="12"/>
        <v/>
      </c>
      <c r="P118">
        <f>IF($I118&lt;&gt;"",$I118,IF($E118="SGD",1,IF($E118="USD",Settings!$B$22,IF($E118="HKD",Settings!$B$23,1))))</f>
        <v>1</v>
      </c>
      <c r="Q118">
        <f t="shared" si="13"/>
        <v>0</v>
      </c>
      <c r="R118">
        <f t="shared" si="14"/>
        <v>0</v>
      </c>
      <c r="S118" t="str">
        <f t="shared" si="15"/>
        <v/>
      </c>
      <c r="T118" t="str">
        <f t="shared" si="16"/>
        <v/>
      </c>
      <c r="U118" t="str">
        <f t="shared" si="17"/>
        <v/>
      </c>
    </row>
    <row r="119" spans="1:21" ht="15" customHeight="1" x14ac:dyDescent="0.15">
      <c r="A119" s="239"/>
      <c r="B119" s="240"/>
      <c r="C119" s="240"/>
      <c r="D119" s="241"/>
      <c r="E119" s="240"/>
      <c r="F119" s="242"/>
      <c r="G119" s="243"/>
      <c r="H119" s="243"/>
      <c r="I119" s="243"/>
      <c r="J119" s="242"/>
      <c r="K119" s="240"/>
      <c r="L119" s="244" t="str">
        <f t="shared" si="9"/>
        <v/>
      </c>
      <c r="M119" s="245" t="str">
        <f t="shared" si="10"/>
        <v/>
      </c>
      <c r="N119" s="244" t="str">
        <f t="shared" si="11"/>
        <v/>
      </c>
      <c r="O119" s="244" t="str">
        <f t="shared" si="12"/>
        <v/>
      </c>
      <c r="P119">
        <f>IF($I119&lt;&gt;"",$I119,IF($E119="SGD",1,IF($E119="USD",Settings!$B$22,IF($E119="HKD",Settings!$B$23,1))))</f>
        <v>1</v>
      </c>
      <c r="Q119">
        <f t="shared" si="13"/>
        <v>0</v>
      </c>
      <c r="R119">
        <f t="shared" si="14"/>
        <v>0</v>
      </c>
      <c r="S119" t="str">
        <f t="shared" si="15"/>
        <v/>
      </c>
      <c r="T119" t="str">
        <f t="shared" si="16"/>
        <v/>
      </c>
      <c r="U119" t="str">
        <f t="shared" si="17"/>
        <v/>
      </c>
    </row>
    <row r="120" spans="1:21" ht="15" customHeight="1" x14ac:dyDescent="0.15">
      <c r="A120" s="239"/>
      <c r="B120" s="240"/>
      <c r="C120" s="240"/>
      <c r="D120" s="241"/>
      <c r="E120" s="240"/>
      <c r="F120" s="242"/>
      <c r="G120" s="243"/>
      <c r="H120" s="243"/>
      <c r="I120" s="243"/>
      <c r="J120" s="242"/>
      <c r="K120" s="240"/>
      <c r="L120" s="244" t="str">
        <f t="shared" si="9"/>
        <v/>
      </c>
      <c r="M120" s="245" t="str">
        <f t="shared" si="10"/>
        <v/>
      </c>
      <c r="N120" s="244" t="str">
        <f t="shared" si="11"/>
        <v/>
      </c>
      <c r="O120" s="244" t="str">
        <f t="shared" si="12"/>
        <v/>
      </c>
      <c r="P120">
        <f>IF($I120&lt;&gt;"",$I120,IF($E120="SGD",1,IF($E120="USD",Settings!$B$22,IF($E120="HKD",Settings!$B$23,1))))</f>
        <v>1</v>
      </c>
      <c r="Q120">
        <f t="shared" si="13"/>
        <v>0</v>
      </c>
      <c r="R120">
        <f t="shared" si="14"/>
        <v>0</v>
      </c>
      <c r="S120" t="str">
        <f t="shared" si="15"/>
        <v/>
      </c>
      <c r="T120" t="str">
        <f t="shared" si="16"/>
        <v/>
      </c>
      <c r="U120" t="str">
        <f t="shared" si="17"/>
        <v/>
      </c>
    </row>
    <row r="121" spans="1:21" ht="15" customHeight="1" x14ac:dyDescent="0.15">
      <c r="A121" s="239"/>
      <c r="B121" s="240"/>
      <c r="C121" s="240"/>
      <c r="D121" s="241"/>
      <c r="E121" s="240"/>
      <c r="F121" s="242"/>
      <c r="G121" s="243"/>
      <c r="H121" s="243"/>
      <c r="I121" s="243"/>
      <c r="J121" s="242"/>
      <c r="K121" s="240"/>
      <c r="L121" s="244" t="str">
        <f t="shared" si="9"/>
        <v/>
      </c>
      <c r="M121" s="245" t="str">
        <f t="shared" si="10"/>
        <v/>
      </c>
      <c r="N121" s="244" t="str">
        <f t="shared" si="11"/>
        <v/>
      </c>
      <c r="O121" s="244" t="str">
        <f t="shared" si="12"/>
        <v/>
      </c>
      <c r="P121">
        <f>IF($I121&lt;&gt;"",$I121,IF($E121="SGD",1,IF($E121="USD",Settings!$B$22,IF($E121="HKD",Settings!$B$23,1))))</f>
        <v>1</v>
      </c>
      <c r="Q121">
        <f t="shared" si="13"/>
        <v>0</v>
      </c>
      <c r="R121">
        <f t="shared" si="14"/>
        <v>0</v>
      </c>
      <c r="S121" t="str">
        <f t="shared" si="15"/>
        <v/>
      </c>
      <c r="T121" t="str">
        <f t="shared" si="16"/>
        <v/>
      </c>
      <c r="U121" t="str">
        <f t="shared" si="17"/>
        <v/>
      </c>
    </row>
    <row r="122" spans="1:21" ht="15" customHeight="1" x14ac:dyDescent="0.15">
      <c r="A122" s="239"/>
      <c r="B122" s="240"/>
      <c r="C122" s="240"/>
      <c r="D122" s="241"/>
      <c r="E122" s="240"/>
      <c r="F122" s="242"/>
      <c r="G122" s="243"/>
      <c r="H122" s="243"/>
      <c r="I122" s="243"/>
      <c r="J122" s="242"/>
      <c r="K122" s="240"/>
      <c r="L122" s="244" t="str">
        <f t="shared" si="9"/>
        <v/>
      </c>
      <c r="M122" s="245" t="str">
        <f t="shared" si="10"/>
        <v/>
      </c>
      <c r="N122" s="244" t="str">
        <f t="shared" si="11"/>
        <v/>
      </c>
      <c r="O122" s="244" t="str">
        <f t="shared" si="12"/>
        <v/>
      </c>
      <c r="P122">
        <f>IF($I122&lt;&gt;"",$I122,IF($E122="SGD",1,IF($E122="USD",Settings!$B$22,IF($E122="HKD",Settings!$B$23,1))))</f>
        <v>1</v>
      </c>
      <c r="Q122">
        <f t="shared" si="13"/>
        <v>0</v>
      </c>
      <c r="R122">
        <f t="shared" si="14"/>
        <v>0</v>
      </c>
      <c r="S122" t="str">
        <f t="shared" si="15"/>
        <v/>
      </c>
      <c r="T122" t="str">
        <f t="shared" si="16"/>
        <v/>
      </c>
      <c r="U122" t="str">
        <f t="shared" si="17"/>
        <v/>
      </c>
    </row>
    <row r="123" spans="1:21" ht="15" customHeight="1" x14ac:dyDescent="0.15">
      <c r="A123" s="239"/>
      <c r="B123" s="240"/>
      <c r="C123" s="240"/>
      <c r="D123" s="241"/>
      <c r="E123" s="240"/>
      <c r="F123" s="242"/>
      <c r="G123" s="243"/>
      <c r="H123" s="243"/>
      <c r="I123" s="243"/>
      <c r="J123" s="242"/>
      <c r="K123" s="240"/>
      <c r="L123" s="244" t="str">
        <f t="shared" si="9"/>
        <v/>
      </c>
      <c r="M123" s="245" t="str">
        <f t="shared" si="10"/>
        <v/>
      </c>
      <c r="N123" s="244" t="str">
        <f t="shared" si="11"/>
        <v/>
      </c>
      <c r="O123" s="244" t="str">
        <f t="shared" si="12"/>
        <v/>
      </c>
      <c r="P123">
        <f>IF($I123&lt;&gt;"",$I123,IF($E123="SGD",1,IF($E123="USD",Settings!$B$22,IF($E123="HKD",Settings!$B$23,1))))</f>
        <v>1</v>
      </c>
      <c r="Q123">
        <f t="shared" si="13"/>
        <v>0</v>
      </c>
      <c r="R123">
        <f t="shared" si="14"/>
        <v>0</v>
      </c>
      <c r="S123" t="str">
        <f t="shared" si="15"/>
        <v/>
      </c>
      <c r="T123" t="str">
        <f t="shared" si="16"/>
        <v/>
      </c>
      <c r="U123" t="str">
        <f t="shared" si="17"/>
        <v/>
      </c>
    </row>
    <row r="124" spans="1:21" ht="15" customHeight="1" x14ac:dyDescent="0.15">
      <c r="A124" s="239"/>
      <c r="B124" s="240"/>
      <c r="C124" s="240"/>
      <c r="D124" s="241"/>
      <c r="E124" s="240"/>
      <c r="F124" s="242"/>
      <c r="G124" s="243"/>
      <c r="H124" s="243"/>
      <c r="I124" s="243"/>
      <c r="J124" s="242"/>
      <c r="K124" s="240"/>
      <c r="L124" s="244" t="str">
        <f t="shared" si="9"/>
        <v/>
      </c>
      <c r="M124" s="245" t="str">
        <f t="shared" si="10"/>
        <v/>
      </c>
      <c r="N124" s="244" t="str">
        <f t="shared" si="11"/>
        <v/>
      </c>
      <c r="O124" s="244" t="str">
        <f t="shared" si="12"/>
        <v/>
      </c>
      <c r="P124">
        <f>IF($I124&lt;&gt;"",$I124,IF($E124="SGD",1,IF($E124="USD",Settings!$B$22,IF($E124="HKD",Settings!$B$23,1))))</f>
        <v>1</v>
      </c>
      <c r="Q124">
        <f t="shared" si="13"/>
        <v>0</v>
      </c>
      <c r="R124">
        <f t="shared" si="14"/>
        <v>0</v>
      </c>
      <c r="S124" t="str">
        <f t="shared" si="15"/>
        <v/>
      </c>
      <c r="T124" t="str">
        <f t="shared" si="16"/>
        <v/>
      </c>
      <c r="U124" t="str">
        <f t="shared" si="17"/>
        <v/>
      </c>
    </row>
    <row r="125" spans="1:21" ht="15" customHeight="1" x14ac:dyDescent="0.15">
      <c r="A125" s="239"/>
      <c r="B125" s="240"/>
      <c r="C125" s="240"/>
      <c r="D125" s="241"/>
      <c r="E125" s="240"/>
      <c r="F125" s="242"/>
      <c r="G125" s="243"/>
      <c r="H125" s="243"/>
      <c r="I125" s="243"/>
      <c r="J125" s="242"/>
      <c r="K125" s="240"/>
      <c r="L125" s="244" t="str">
        <f t="shared" si="9"/>
        <v/>
      </c>
      <c r="M125" s="245" t="str">
        <f t="shared" si="10"/>
        <v/>
      </c>
      <c r="N125" s="244" t="str">
        <f t="shared" si="11"/>
        <v/>
      </c>
      <c r="O125" s="244" t="str">
        <f t="shared" si="12"/>
        <v/>
      </c>
      <c r="P125">
        <f>IF($I125&lt;&gt;"",$I125,IF($E125="SGD",1,IF($E125="USD",Settings!$B$22,IF($E125="HKD",Settings!$B$23,1))))</f>
        <v>1</v>
      </c>
      <c r="Q125">
        <f t="shared" si="13"/>
        <v>0</v>
      </c>
      <c r="R125">
        <f t="shared" si="14"/>
        <v>0</v>
      </c>
      <c r="S125" t="str">
        <f t="shared" si="15"/>
        <v/>
      </c>
      <c r="T125" t="str">
        <f t="shared" si="16"/>
        <v/>
      </c>
      <c r="U125" t="str">
        <f t="shared" si="17"/>
        <v/>
      </c>
    </row>
    <row r="126" spans="1:21" ht="15" customHeight="1" x14ac:dyDescent="0.15">
      <c r="A126" s="239"/>
      <c r="B126" s="240"/>
      <c r="C126" s="240"/>
      <c r="D126" s="241"/>
      <c r="E126" s="240"/>
      <c r="F126" s="242"/>
      <c r="G126" s="243"/>
      <c r="H126" s="243"/>
      <c r="I126" s="243"/>
      <c r="J126" s="242"/>
      <c r="K126" s="240"/>
      <c r="L126" s="244" t="str">
        <f t="shared" si="9"/>
        <v/>
      </c>
      <c r="M126" s="245" t="str">
        <f t="shared" si="10"/>
        <v/>
      </c>
      <c r="N126" s="244" t="str">
        <f t="shared" si="11"/>
        <v/>
      </c>
      <c r="O126" s="244" t="str">
        <f t="shared" si="12"/>
        <v/>
      </c>
      <c r="P126">
        <f>IF($I126&lt;&gt;"",$I126,IF($E126="SGD",1,IF($E126="USD",Settings!$B$22,IF($E126="HKD",Settings!$B$23,1))))</f>
        <v>1</v>
      </c>
      <c r="Q126">
        <f t="shared" si="13"/>
        <v>0</v>
      </c>
      <c r="R126">
        <f t="shared" si="14"/>
        <v>0</v>
      </c>
      <c r="S126" t="str">
        <f t="shared" si="15"/>
        <v/>
      </c>
      <c r="T126" t="str">
        <f t="shared" si="16"/>
        <v/>
      </c>
      <c r="U126" t="str">
        <f t="shared" si="17"/>
        <v/>
      </c>
    </row>
    <row r="127" spans="1:21" ht="15" customHeight="1" x14ac:dyDescent="0.15">
      <c r="A127" s="239"/>
      <c r="B127" s="240"/>
      <c r="C127" s="240"/>
      <c r="D127" s="241"/>
      <c r="E127" s="240"/>
      <c r="F127" s="242"/>
      <c r="G127" s="243"/>
      <c r="H127" s="243"/>
      <c r="I127" s="243"/>
      <c r="J127" s="242"/>
      <c r="K127" s="240"/>
      <c r="L127" s="244" t="str">
        <f t="shared" si="9"/>
        <v/>
      </c>
      <c r="M127" s="245" t="str">
        <f t="shared" si="10"/>
        <v/>
      </c>
      <c r="N127" s="244" t="str">
        <f t="shared" si="11"/>
        <v/>
      </c>
      <c r="O127" s="244" t="str">
        <f t="shared" si="12"/>
        <v/>
      </c>
      <c r="P127">
        <f>IF($I127&lt;&gt;"",$I127,IF($E127="SGD",1,IF($E127="USD",Settings!$B$22,IF($E127="HKD",Settings!$B$23,1))))</f>
        <v>1</v>
      </c>
      <c r="Q127">
        <f t="shared" si="13"/>
        <v>0</v>
      </c>
      <c r="R127">
        <f t="shared" si="14"/>
        <v>0</v>
      </c>
      <c r="S127" t="str">
        <f t="shared" si="15"/>
        <v/>
      </c>
      <c r="T127" t="str">
        <f t="shared" si="16"/>
        <v/>
      </c>
      <c r="U127" t="str">
        <f t="shared" si="17"/>
        <v/>
      </c>
    </row>
    <row r="128" spans="1:21" ht="15" customHeight="1" x14ac:dyDescent="0.15">
      <c r="A128" s="239"/>
      <c r="B128" s="240"/>
      <c r="C128" s="240"/>
      <c r="D128" s="241"/>
      <c r="E128" s="240"/>
      <c r="F128" s="242"/>
      <c r="G128" s="243"/>
      <c r="H128" s="243"/>
      <c r="I128" s="243"/>
      <c r="J128" s="242"/>
      <c r="K128" s="240"/>
      <c r="L128" s="244" t="str">
        <f t="shared" si="9"/>
        <v/>
      </c>
      <c r="M128" s="245" t="str">
        <f t="shared" si="10"/>
        <v/>
      </c>
      <c r="N128" s="244" t="str">
        <f t="shared" si="11"/>
        <v/>
      </c>
      <c r="O128" s="244" t="str">
        <f t="shared" si="12"/>
        <v/>
      </c>
      <c r="P128">
        <f>IF($I128&lt;&gt;"",$I128,IF($E128="SGD",1,IF($E128="USD",Settings!$B$22,IF($E128="HKD",Settings!$B$23,1))))</f>
        <v>1</v>
      </c>
      <c r="Q128">
        <f t="shared" si="13"/>
        <v>0</v>
      </c>
      <c r="R128">
        <f t="shared" si="14"/>
        <v>0</v>
      </c>
      <c r="S128" t="str">
        <f t="shared" si="15"/>
        <v/>
      </c>
      <c r="T128" t="str">
        <f t="shared" si="16"/>
        <v/>
      </c>
      <c r="U128" t="str">
        <f t="shared" si="17"/>
        <v/>
      </c>
    </row>
    <row r="129" spans="1:21" ht="15" customHeight="1" x14ac:dyDescent="0.15">
      <c r="A129" s="239"/>
      <c r="B129" s="240"/>
      <c r="C129" s="240"/>
      <c r="D129" s="241"/>
      <c r="E129" s="240"/>
      <c r="F129" s="242"/>
      <c r="G129" s="243"/>
      <c r="H129" s="243"/>
      <c r="I129" s="243"/>
      <c r="J129" s="242"/>
      <c r="K129" s="240"/>
      <c r="L129" s="244" t="str">
        <f t="shared" si="9"/>
        <v/>
      </c>
      <c r="M129" s="245" t="str">
        <f t="shared" si="10"/>
        <v/>
      </c>
      <c r="N129" s="244" t="str">
        <f t="shared" si="11"/>
        <v/>
      </c>
      <c r="O129" s="244" t="str">
        <f t="shared" si="12"/>
        <v/>
      </c>
      <c r="P129">
        <f>IF($I129&lt;&gt;"",$I129,IF($E129="SGD",1,IF($E129="USD",Settings!$B$22,IF($E129="HKD",Settings!$B$23,1))))</f>
        <v>1</v>
      </c>
      <c r="Q129">
        <f t="shared" si="13"/>
        <v>0</v>
      </c>
      <c r="R129">
        <f t="shared" si="14"/>
        <v>0</v>
      </c>
      <c r="S129" t="str">
        <f t="shared" si="15"/>
        <v/>
      </c>
      <c r="T129" t="str">
        <f t="shared" si="16"/>
        <v/>
      </c>
      <c r="U129" t="str">
        <f t="shared" si="17"/>
        <v/>
      </c>
    </row>
    <row r="130" spans="1:21" ht="15" customHeight="1" x14ac:dyDescent="0.15">
      <c r="A130" s="239"/>
      <c r="B130" s="240"/>
      <c r="C130" s="240"/>
      <c r="D130" s="241"/>
      <c r="E130" s="240"/>
      <c r="F130" s="242"/>
      <c r="G130" s="243"/>
      <c r="H130" s="243"/>
      <c r="I130" s="243"/>
      <c r="J130" s="242"/>
      <c r="K130" s="240"/>
      <c r="L130" s="244" t="str">
        <f t="shared" ref="L130:L193" si="18">IF(OR(B130="",C130="",E130=""),"",B130&amp;":"&amp;C130&amp;":"&amp;E130)</f>
        <v/>
      </c>
      <c r="M130" s="245" t="str">
        <f t="shared" ref="M130:M193" si="19">IF(A130="","",A130*D130)</f>
        <v/>
      </c>
      <c r="N130" s="244" t="str">
        <f t="shared" ref="N130:N193" si="20">IF(A130="","",IF(OR(A130=1,A130=0),J130,0))</f>
        <v/>
      </c>
      <c r="O130" s="244" t="str">
        <f t="shared" ref="O130:O193" si="21">IF(A130="","",IF(A130=-1,J130,0))</f>
        <v/>
      </c>
      <c r="P130">
        <f>IF($I130&lt;&gt;"",$I130,IF($E130="SGD",1,IF($E130="USD",Settings!$B$22,IF($E130="HKD",Settings!$B$23,1))))</f>
        <v>1</v>
      </c>
      <c r="Q130">
        <f t="shared" ref="Q130:Q193" si="22">IF($L130="",0,($O130-$N130+IF($A130=2,$J130,0))*$P130)</f>
        <v>0</v>
      </c>
      <c r="R130">
        <f t="shared" ref="R130:R193" si="23">IF($L130="",0,IF($A130=2,$J130*$P130,0))</f>
        <v>0</v>
      </c>
      <c r="S130" t="str">
        <f t="shared" ref="S130:S193" si="24">IF(L130="","",SUMIFS($M:$M,$L:$L,L130,$T:$T,"&lt;="&amp;T130))</f>
        <v/>
      </c>
      <c r="T130" t="str">
        <f t="shared" ref="T130:T193" si="25">IF(L130="","",INT(G130)*100000+ROW())</f>
        <v/>
      </c>
      <c r="U130" t="str">
        <f t="shared" ref="U130:U193" si="26">IF(L130="","",IF(AND(COUNTIFS($L:$L,L130,$S:$S,"&gt;-0.000001",$S:$S,"&lt;0.000001",$T:$T,"&gt;"&amp;T130)=0,ABS(S130)&gt;0.000001),1,0))</f>
        <v/>
      </c>
    </row>
    <row r="131" spans="1:21" ht="15" customHeight="1" x14ac:dyDescent="0.15">
      <c r="A131" s="239"/>
      <c r="B131" s="240"/>
      <c r="C131" s="240"/>
      <c r="D131" s="241"/>
      <c r="E131" s="240"/>
      <c r="F131" s="242"/>
      <c r="G131" s="243"/>
      <c r="H131" s="243"/>
      <c r="I131" s="243"/>
      <c r="J131" s="242"/>
      <c r="K131" s="240"/>
      <c r="L131" s="244" t="str">
        <f t="shared" si="18"/>
        <v/>
      </c>
      <c r="M131" s="245" t="str">
        <f t="shared" si="19"/>
        <v/>
      </c>
      <c r="N131" s="244" t="str">
        <f t="shared" si="20"/>
        <v/>
      </c>
      <c r="O131" s="244" t="str">
        <f t="shared" si="21"/>
        <v/>
      </c>
      <c r="P131">
        <f>IF($I131&lt;&gt;"",$I131,IF($E131="SGD",1,IF($E131="USD",Settings!$B$22,IF($E131="HKD",Settings!$B$23,1))))</f>
        <v>1</v>
      </c>
      <c r="Q131">
        <f t="shared" si="22"/>
        <v>0</v>
      </c>
      <c r="R131">
        <f t="shared" si="23"/>
        <v>0</v>
      </c>
      <c r="S131" t="str">
        <f t="shared" si="24"/>
        <v/>
      </c>
      <c r="T131" t="str">
        <f t="shared" si="25"/>
        <v/>
      </c>
      <c r="U131" t="str">
        <f t="shared" si="26"/>
        <v/>
      </c>
    </row>
    <row r="132" spans="1:21" ht="15" customHeight="1" x14ac:dyDescent="0.15">
      <c r="A132" s="239"/>
      <c r="B132" s="240"/>
      <c r="C132" s="240"/>
      <c r="D132" s="241"/>
      <c r="E132" s="240"/>
      <c r="F132" s="242"/>
      <c r="G132" s="243"/>
      <c r="H132" s="243"/>
      <c r="I132" s="243"/>
      <c r="J132" s="242"/>
      <c r="K132" s="240"/>
      <c r="L132" s="244" t="str">
        <f t="shared" si="18"/>
        <v/>
      </c>
      <c r="M132" s="245" t="str">
        <f t="shared" si="19"/>
        <v/>
      </c>
      <c r="N132" s="244" t="str">
        <f t="shared" si="20"/>
        <v/>
      </c>
      <c r="O132" s="244" t="str">
        <f t="shared" si="21"/>
        <v/>
      </c>
      <c r="P132">
        <f>IF($I132&lt;&gt;"",$I132,IF($E132="SGD",1,IF($E132="USD",Settings!$B$22,IF($E132="HKD",Settings!$B$23,1))))</f>
        <v>1</v>
      </c>
      <c r="Q132">
        <f t="shared" si="22"/>
        <v>0</v>
      </c>
      <c r="R132">
        <f t="shared" si="23"/>
        <v>0</v>
      </c>
      <c r="S132" t="str">
        <f t="shared" si="24"/>
        <v/>
      </c>
      <c r="T132" t="str">
        <f t="shared" si="25"/>
        <v/>
      </c>
      <c r="U132" t="str">
        <f t="shared" si="26"/>
        <v/>
      </c>
    </row>
    <row r="133" spans="1:21" ht="15" customHeight="1" x14ac:dyDescent="0.15">
      <c r="A133" s="239"/>
      <c r="B133" s="240"/>
      <c r="C133" s="240"/>
      <c r="D133" s="241"/>
      <c r="E133" s="240"/>
      <c r="F133" s="242"/>
      <c r="G133" s="243"/>
      <c r="H133" s="243"/>
      <c r="I133" s="243"/>
      <c r="J133" s="242"/>
      <c r="K133" s="240"/>
      <c r="L133" s="244" t="str">
        <f t="shared" si="18"/>
        <v/>
      </c>
      <c r="M133" s="245" t="str">
        <f t="shared" si="19"/>
        <v/>
      </c>
      <c r="N133" s="244" t="str">
        <f t="shared" si="20"/>
        <v/>
      </c>
      <c r="O133" s="244" t="str">
        <f t="shared" si="21"/>
        <v/>
      </c>
      <c r="P133">
        <f>IF($I133&lt;&gt;"",$I133,IF($E133="SGD",1,IF($E133="USD",Settings!$B$22,IF($E133="HKD",Settings!$B$23,1))))</f>
        <v>1</v>
      </c>
      <c r="Q133">
        <f t="shared" si="22"/>
        <v>0</v>
      </c>
      <c r="R133">
        <f t="shared" si="23"/>
        <v>0</v>
      </c>
      <c r="S133" t="str">
        <f t="shared" si="24"/>
        <v/>
      </c>
      <c r="T133" t="str">
        <f t="shared" si="25"/>
        <v/>
      </c>
      <c r="U133" t="str">
        <f t="shared" si="26"/>
        <v/>
      </c>
    </row>
    <row r="134" spans="1:21" ht="15" customHeight="1" x14ac:dyDescent="0.15">
      <c r="A134" s="239"/>
      <c r="B134" s="240"/>
      <c r="C134" s="240"/>
      <c r="D134" s="241"/>
      <c r="E134" s="240"/>
      <c r="F134" s="242"/>
      <c r="G134" s="243"/>
      <c r="H134" s="243"/>
      <c r="I134" s="243"/>
      <c r="J134" s="242"/>
      <c r="K134" s="240"/>
      <c r="L134" s="244" t="str">
        <f t="shared" si="18"/>
        <v/>
      </c>
      <c r="M134" s="245" t="str">
        <f t="shared" si="19"/>
        <v/>
      </c>
      <c r="N134" s="244" t="str">
        <f t="shared" si="20"/>
        <v/>
      </c>
      <c r="O134" s="244" t="str">
        <f t="shared" si="21"/>
        <v/>
      </c>
      <c r="P134">
        <f>IF($I134&lt;&gt;"",$I134,IF($E134="SGD",1,IF($E134="USD",Settings!$B$22,IF($E134="HKD",Settings!$B$23,1))))</f>
        <v>1</v>
      </c>
      <c r="Q134">
        <f t="shared" si="22"/>
        <v>0</v>
      </c>
      <c r="R134">
        <f t="shared" si="23"/>
        <v>0</v>
      </c>
      <c r="S134" t="str">
        <f t="shared" si="24"/>
        <v/>
      </c>
      <c r="T134" t="str">
        <f t="shared" si="25"/>
        <v/>
      </c>
      <c r="U134" t="str">
        <f t="shared" si="26"/>
        <v/>
      </c>
    </row>
    <row r="135" spans="1:21" ht="15" customHeight="1" x14ac:dyDescent="0.15">
      <c r="A135" s="239"/>
      <c r="B135" s="240"/>
      <c r="C135" s="240"/>
      <c r="D135" s="241"/>
      <c r="E135" s="240"/>
      <c r="F135" s="242"/>
      <c r="G135" s="243"/>
      <c r="H135" s="243"/>
      <c r="I135" s="243"/>
      <c r="J135" s="242"/>
      <c r="K135" s="240"/>
      <c r="L135" s="244" t="str">
        <f t="shared" si="18"/>
        <v/>
      </c>
      <c r="M135" s="245" t="str">
        <f t="shared" si="19"/>
        <v/>
      </c>
      <c r="N135" s="244" t="str">
        <f t="shared" si="20"/>
        <v/>
      </c>
      <c r="O135" s="244" t="str">
        <f t="shared" si="21"/>
        <v/>
      </c>
      <c r="P135">
        <f>IF($I135&lt;&gt;"",$I135,IF($E135="SGD",1,IF($E135="USD",Settings!$B$22,IF($E135="HKD",Settings!$B$23,1))))</f>
        <v>1</v>
      </c>
      <c r="Q135">
        <f t="shared" si="22"/>
        <v>0</v>
      </c>
      <c r="R135">
        <f t="shared" si="23"/>
        <v>0</v>
      </c>
      <c r="S135" t="str">
        <f t="shared" si="24"/>
        <v/>
      </c>
      <c r="T135" t="str">
        <f t="shared" si="25"/>
        <v/>
      </c>
      <c r="U135" t="str">
        <f t="shared" si="26"/>
        <v/>
      </c>
    </row>
    <row r="136" spans="1:21" ht="15" customHeight="1" x14ac:dyDescent="0.15">
      <c r="A136" s="239"/>
      <c r="B136" s="240"/>
      <c r="C136" s="240"/>
      <c r="D136" s="241"/>
      <c r="E136" s="240"/>
      <c r="F136" s="242"/>
      <c r="G136" s="243"/>
      <c r="H136" s="243"/>
      <c r="I136" s="243"/>
      <c r="J136" s="242"/>
      <c r="K136" s="240"/>
      <c r="L136" s="244" t="str">
        <f t="shared" si="18"/>
        <v/>
      </c>
      <c r="M136" s="245" t="str">
        <f t="shared" si="19"/>
        <v/>
      </c>
      <c r="N136" s="244" t="str">
        <f t="shared" si="20"/>
        <v/>
      </c>
      <c r="O136" s="244" t="str">
        <f t="shared" si="21"/>
        <v/>
      </c>
      <c r="P136">
        <f>IF($I136&lt;&gt;"",$I136,IF($E136="SGD",1,IF($E136="USD",Settings!$B$22,IF($E136="HKD",Settings!$B$23,1))))</f>
        <v>1</v>
      </c>
      <c r="Q136">
        <f t="shared" si="22"/>
        <v>0</v>
      </c>
      <c r="R136">
        <f t="shared" si="23"/>
        <v>0</v>
      </c>
      <c r="S136" t="str">
        <f t="shared" si="24"/>
        <v/>
      </c>
      <c r="T136" t="str">
        <f t="shared" si="25"/>
        <v/>
      </c>
      <c r="U136" t="str">
        <f t="shared" si="26"/>
        <v/>
      </c>
    </row>
    <row r="137" spans="1:21" ht="15" customHeight="1" x14ac:dyDescent="0.15">
      <c r="A137" s="239"/>
      <c r="B137" s="240"/>
      <c r="C137" s="240"/>
      <c r="D137" s="241"/>
      <c r="E137" s="240"/>
      <c r="F137" s="242"/>
      <c r="G137" s="243"/>
      <c r="H137" s="243"/>
      <c r="I137" s="243"/>
      <c r="J137" s="242"/>
      <c r="K137" s="240"/>
      <c r="L137" s="244" t="str">
        <f t="shared" si="18"/>
        <v/>
      </c>
      <c r="M137" s="245" t="str">
        <f t="shared" si="19"/>
        <v/>
      </c>
      <c r="N137" s="244" t="str">
        <f t="shared" si="20"/>
        <v/>
      </c>
      <c r="O137" s="244" t="str">
        <f t="shared" si="21"/>
        <v/>
      </c>
      <c r="P137">
        <f>IF($I137&lt;&gt;"",$I137,IF($E137="SGD",1,IF($E137="USD",Settings!$B$22,IF($E137="HKD",Settings!$B$23,1))))</f>
        <v>1</v>
      </c>
      <c r="Q137">
        <f t="shared" si="22"/>
        <v>0</v>
      </c>
      <c r="R137">
        <f t="shared" si="23"/>
        <v>0</v>
      </c>
      <c r="S137" t="str">
        <f t="shared" si="24"/>
        <v/>
      </c>
      <c r="T137" t="str">
        <f t="shared" si="25"/>
        <v/>
      </c>
      <c r="U137" t="str">
        <f t="shared" si="26"/>
        <v/>
      </c>
    </row>
    <row r="138" spans="1:21" ht="15" customHeight="1" x14ac:dyDescent="0.15">
      <c r="A138" s="239"/>
      <c r="B138" s="240"/>
      <c r="C138" s="240"/>
      <c r="D138" s="241"/>
      <c r="E138" s="240"/>
      <c r="F138" s="242"/>
      <c r="G138" s="243"/>
      <c r="H138" s="243"/>
      <c r="I138" s="243"/>
      <c r="J138" s="242"/>
      <c r="K138" s="240"/>
      <c r="L138" s="244" t="str">
        <f t="shared" si="18"/>
        <v/>
      </c>
      <c r="M138" s="245" t="str">
        <f t="shared" si="19"/>
        <v/>
      </c>
      <c r="N138" s="244" t="str">
        <f t="shared" si="20"/>
        <v/>
      </c>
      <c r="O138" s="244" t="str">
        <f t="shared" si="21"/>
        <v/>
      </c>
      <c r="P138">
        <f>IF($I138&lt;&gt;"",$I138,IF($E138="SGD",1,IF($E138="USD",Settings!$B$22,IF($E138="HKD",Settings!$B$23,1))))</f>
        <v>1</v>
      </c>
      <c r="Q138">
        <f t="shared" si="22"/>
        <v>0</v>
      </c>
      <c r="R138">
        <f t="shared" si="23"/>
        <v>0</v>
      </c>
      <c r="S138" t="str">
        <f t="shared" si="24"/>
        <v/>
      </c>
      <c r="T138" t="str">
        <f t="shared" si="25"/>
        <v/>
      </c>
      <c r="U138" t="str">
        <f t="shared" si="26"/>
        <v/>
      </c>
    </row>
    <row r="139" spans="1:21" ht="15" customHeight="1" x14ac:dyDescent="0.15">
      <c r="A139" s="239"/>
      <c r="B139" s="240"/>
      <c r="C139" s="240"/>
      <c r="D139" s="241"/>
      <c r="E139" s="240"/>
      <c r="F139" s="242"/>
      <c r="G139" s="243"/>
      <c r="H139" s="243"/>
      <c r="I139" s="243"/>
      <c r="J139" s="242"/>
      <c r="K139" s="240"/>
      <c r="L139" s="244" t="str">
        <f t="shared" si="18"/>
        <v/>
      </c>
      <c r="M139" s="245" t="str">
        <f t="shared" si="19"/>
        <v/>
      </c>
      <c r="N139" s="244" t="str">
        <f t="shared" si="20"/>
        <v/>
      </c>
      <c r="O139" s="244" t="str">
        <f t="shared" si="21"/>
        <v/>
      </c>
      <c r="P139">
        <f>IF($I139&lt;&gt;"",$I139,IF($E139="SGD",1,IF($E139="USD",Settings!$B$22,IF($E139="HKD",Settings!$B$23,1))))</f>
        <v>1</v>
      </c>
      <c r="Q139">
        <f t="shared" si="22"/>
        <v>0</v>
      </c>
      <c r="R139">
        <f t="shared" si="23"/>
        <v>0</v>
      </c>
      <c r="S139" t="str">
        <f t="shared" si="24"/>
        <v/>
      </c>
      <c r="T139" t="str">
        <f t="shared" si="25"/>
        <v/>
      </c>
      <c r="U139" t="str">
        <f t="shared" si="26"/>
        <v/>
      </c>
    </row>
    <row r="140" spans="1:21" ht="15" customHeight="1" x14ac:dyDescent="0.15">
      <c r="A140" s="239"/>
      <c r="B140" s="240"/>
      <c r="C140" s="240"/>
      <c r="D140" s="241"/>
      <c r="E140" s="240"/>
      <c r="F140" s="242"/>
      <c r="G140" s="243"/>
      <c r="H140" s="243"/>
      <c r="I140" s="243"/>
      <c r="J140" s="242"/>
      <c r="K140" s="240"/>
      <c r="L140" s="244" t="str">
        <f t="shared" si="18"/>
        <v/>
      </c>
      <c r="M140" s="245" t="str">
        <f t="shared" si="19"/>
        <v/>
      </c>
      <c r="N140" s="244" t="str">
        <f t="shared" si="20"/>
        <v/>
      </c>
      <c r="O140" s="244" t="str">
        <f t="shared" si="21"/>
        <v/>
      </c>
      <c r="P140">
        <f>IF($I140&lt;&gt;"",$I140,IF($E140="SGD",1,IF($E140="USD",Settings!$B$22,IF($E140="HKD",Settings!$B$23,1))))</f>
        <v>1</v>
      </c>
      <c r="Q140">
        <f t="shared" si="22"/>
        <v>0</v>
      </c>
      <c r="R140">
        <f t="shared" si="23"/>
        <v>0</v>
      </c>
      <c r="S140" t="str">
        <f t="shared" si="24"/>
        <v/>
      </c>
      <c r="T140" t="str">
        <f t="shared" si="25"/>
        <v/>
      </c>
      <c r="U140" t="str">
        <f t="shared" si="26"/>
        <v/>
      </c>
    </row>
    <row r="141" spans="1:21" ht="15" customHeight="1" x14ac:dyDescent="0.15">
      <c r="A141" s="239"/>
      <c r="B141" s="240"/>
      <c r="C141" s="240"/>
      <c r="D141" s="241"/>
      <c r="E141" s="240"/>
      <c r="F141" s="242"/>
      <c r="G141" s="243"/>
      <c r="H141" s="243"/>
      <c r="I141" s="243"/>
      <c r="J141" s="242"/>
      <c r="K141" s="240"/>
      <c r="L141" s="244" t="str">
        <f t="shared" si="18"/>
        <v/>
      </c>
      <c r="M141" s="245" t="str">
        <f t="shared" si="19"/>
        <v/>
      </c>
      <c r="N141" s="244" t="str">
        <f t="shared" si="20"/>
        <v/>
      </c>
      <c r="O141" s="244" t="str">
        <f t="shared" si="21"/>
        <v/>
      </c>
      <c r="P141">
        <f>IF($I141&lt;&gt;"",$I141,IF($E141="SGD",1,IF($E141="USD",Settings!$B$22,IF($E141="HKD",Settings!$B$23,1))))</f>
        <v>1</v>
      </c>
      <c r="Q141">
        <f t="shared" si="22"/>
        <v>0</v>
      </c>
      <c r="R141">
        <f t="shared" si="23"/>
        <v>0</v>
      </c>
      <c r="S141" t="str">
        <f t="shared" si="24"/>
        <v/>
      </c>
      <c r="T141" t="str">
        <f t="shared" si="25"/>
        <v/>
      </c>
      <c r="U141" t="str">
        <f t="shared" si="26"/>
        <v/>
      </c>
    </row>
    <row r="142" spans="1:21" ht="15" customHeight="1" x14ac:dyDescent="0.15">
      <c r="A142" s="239"/>
      <c r="B142" s="240"/>
      <c r="C142" s="240"/>
      <c r="D142" s="241"/>
      <c r="E142" s="240"/>
      <c r="F142" s="242"/>
      <c r="G142" s="243"/>
      <c r="H142" s="243"/>
      <c r="I142" s="243"/>
      <c r="J142" s="242"/>
      <c r="K142" s="240"/>
      <c r="L142" s="244" t="str">
        <f t="shared" si="18"/>
        <v/>
      </c>
      <c r="M142" s="245" t="str">
        <f t="shared" si="19"/>
        <v/>
      </c>
      <c r="N142" s="244" t="str">
        <f t="shared" si="20"/>
        <v/>
      </c>
      <c r="O142" s="244" t="str">
        <f t="shared" si="21"/>
        <v/>
      </c>
      <c r="P142">
        <f>IF($I142&lt;&gt;"",$I142,IF($E142="SGD",1,IF($E142="USD",Settings!$B$22,IF($E142="HKD",Settings!$B$23,1))))</f>
        <v>1</v>
      </c>
      <c r="Q142">
        <f t="shared" si="22"/>
        <v>0</v>
      </c>
      <c r="R142">
        <f t="shared" si="23"/>
        <v>0</v>
      </c>
      <c r="S142" t="str">
        <f t="shared" si="24"/>
        <v/>
      </c>
      <c r="T142" t="str">
        <f t="shared" si="25"/>
        <v/>
      </c>
      <c r="U142" t="str">
        <f t="shared" si="26"/>
        <v/>
      </c>
    </row>
    <row r="143" spans="1:21" ht="15" customHeight="1" x14ac:dyDescent="0.15">
      <c r="A143" s="239"/>
      <c r="B143" s="240"/>
      <c r="C143" s="240"/>
      <c r="D143" s="241"/>
      <c r="E143" s="240"/>
      <c r="F143" s="242"/>
      <c r="G143" s="243"/>
      <c r="H143" s="243"/>
      <c r="I143" s="243"/>
      <c r="J143" s="242"/>
      <c r="K143" s="240"/>
      <c r="L143" s="244" t="str">
        <f t="shared" si="18"/>
        <v/>
      </c>
      <c r="M143" s="245" t="str">
        <f t="shared" si="19"/>
        <v/>
      </c>
      <c r="N143" s="244" t="str">
        <f t="shared" si="20"/>
        <v/>
      </c>
      <c r="O143" s="244" t="str">
        <f t="shared" si="21"/>
        <v/>
      </c>
      <c r="P143">
        <f>IF($I143&lt;&gt;"",$I143,IF($E143="SGD",1,IF($E143="USD",Settings!$B$22,IF($E143="HKD",Settings!$B$23,1))))</f>
        <v>1</v>
      </c>
      <c r="Q143">
        <f t="shared" si="22"/>
        <v>0</v>
      </c>
      <c r="R143">
        <f t="shared" si="23"/>
        <v>0</v>
      </c>
      <c r="S143" t="str">
        <f t="shared" si="24"/>
        <v/>
      </c>
      <c r="T143" t="str">
        <f t="shared" si="25"/>
        <v/>
      </c>
      <c r="U143" t="str">
        <f t="shared" si="26"/>
        <v/>
      </c>
    </row>
    <row r="144" spans="1:21" ht="15" customHeight="1" x14ac:dyDescent="0.15">
      <c r="A144" s="239"/>
      <c r="B144" s="240"/>
      <c r="C144" s="240"/>
      <c r="D144" s="241"/>
      <c r="E144" s="240"/>
      <c r="F144" s="242"/>
      <c r="G144" s="243"/>
      <c r="H144" s="243"/>
      <c r="I144" s="243"/>
      <c r="J144" s="242"/>
      <c r="K144" s="240"/>
      <c r="L144" s="244" t="str">
        <f t="shared" si="18"/>
        <v/>
      </c>
      <c r="M144" s="245" t="str">
        <f t="shared" si="19"/>
        <v/>
      </c>
      <c r="N144" s="244" t="str">
        <f t="shared" si="20"/>
        <v/>
      </c>
      <c r="O144" s="244" t="str">
        <f t="shared" si="21"/>
        <v/>
      </c>
      <c r="P144">
        <f>IF($I144&lt;&gt;"",$I144,IF($E144="SGD",1,IF($E144="USD",Settings!$B$22,IF($E144="HKD",Settings!$B$23,1))))</f>
        <v>1</v>
      </c>
      <c r="Q144">
        <f t="shared" si="22"/>
        <v>0</v>
      </c>
      <c r="R144">
        <f t="shared" si="23"/>
        <v>0</v>
      </c>
      <c r="S144" t="str">
        <f t="shared" si="24"/>
        <v/>
      </c>
      <c r="T144" t="str">
        <f t="shared" si="25"/>
        <v/>
      </c>
      <c r="U144" t="str">
        <f t="shared" si="26"/>
        <v/>
      </c>
    </row>
    <row r="145" spans="1:21" ht="15" customHeight="1" x14ac:dyDescent="0.15">
      <c r="A145" s="239"/>
      <c r="B145" s="240"/>
      <c r="C145" s="240"/>
      <c r="D145" s="241"/>
      <c r="E145" s="240"/>
      <c r="F145" s="242"/>
      <c r="G145" s="243"/>
      <c r="H145" s="243"/>
      <c r="I145" s="243"/>
      <c r="J145" s="242"/>
      <c r="K145" s="240"/>
      <c r="L145" s="244" t="str">
        <f t="shared" si="18"/>
        <v/>
      </c>
      <c r="M145" s="245" t="str">
        <f t="shared" si="19"/>
        <v/>
      </c>
      <c r="N145" s="244" t="str">
        <f t="shared" si="20"/>
        <v/>
      </c>
      <c r="O145" s="244" t="str">
        <f t="shared" si="21"/>
        <v/>
      </c>
      <c r="P145">
        <f>IF($I145&lt;&gt;"",$I145,IF($E145="SGD",1,IF($E145="USD",Settings!$B$22,IF($E145="HKD",Settings!$B$23,1))))</f>
        <v>1</v>
      </c>
      <c r="Q145">
        <f t="shared" si="22"/>
        <v>0</v>
      </c>
      <c r="R145">
        <f t="shared" si="23"/>
        <v>0</v>
      </c>
      <c r="S145" t="str">
        <f t="shared" si="24"/>
        <v/>
      </c>
      <c r="T145" t="str">
        <f t="shared" si="25"/>
        <v/>
      </c>
      <c r="U145" t="str">
        <f t="shared" si="26"/>
        <v/>
      </c>
    </row>
    <row r="146" spans="1:21" ht="15" customHeight="1" x14ac:dyDescent="0.15">
      <c r="A146" s="239"/>
      <c r="B146" s="240"/>
      <c r="C146" s="240"/>
      <c r="D146" s="241"/>
      <c r="E146" s="240"/>
      <c r="F146" s="242"/>
      <c r="G146" s="243"/>
      <c r="H146" s="243"/>
      <c r="I146" s="243"/>
      <c r="J146" s="242"/>
      <c r="K146" s="240"/>
      <c r="L146" s="244" t="str">
        <f t="shared" si="18"/>
        <v/>
      </c>
      <c r="M146" s="245" t="str">
        <f t="shared" si="19"/>
        <v/>
      </c>
      <c r="N146" s="244" t="str">
        <f t="shared" si="20"/>
        <v/>
      </c>
      <c r="O146" s="244" t="str">
        <f t="shared" si="21"/>
        <v/>
      </c>
      <c r="P146">
        <f>IF($I146&lt;&gt;"",$I146,IF($E146="SGD",1,IF($E146="USD",Settings!$B$22,IF($E146="HKD",Settings!$B$23,1))))</f>
        <v>1</v>
      </c>
      <c r="Q146">
        <f t="shared" si="22"/>
        <v>0</v>
      </c>
      <c r="R146">
        <f t="shared" si="23"/>
        <v>0</v>
      </c>
      <c r="S146" t="str">
        <f t="shared" si="24"/>
        <v/>
      </c>
      <c r="T146" t="str">
        <f t="shared" si="25"/>
        <v/>
      </c>
      <c r="U146" t="str">
        <f t="shared" si="26"/>
        <v/>
      </c>
    </row>
    <row r="147" spans="1:21" ht="15" customHeight="1" x14ac:dyDescent="0.15">
      <c r="A147" s="239"/>
      <c r="B147" s="240"/>
      <c r="C147" s="240"/>
      <c r="D147" s="241"/>
      <c r="E147" s="240"/>
      <c r="F147" s="242"/>
      <c r="G147" s="243"/>
      <c r="H147" s="243"/>
      <c r="I147" s="243"/>
      <c r="J147" s="242"/>
      <c r="K147" s="240"/>
      <c r="L147" s="244" t="str">
        <f t="shared" si="18"/>
        <v/>
      </c>
      <c r="M147" s="245" t="str">
        <f t="shared" si="19"/>
        <v/>
      </c>
      <c r="N147" s="244" t="str">
        <f t="shared" si="20"/>
        <v/>
      </c>
      <c r="O147" s="244" t="str">
        <f t="shared" si="21"/>
        <v/>
      </c>
      <c r="P147">
        <f>IF($I147&lt;&gt;"",$I147,IF($E147="SGD",1,IF($E147="USD",Settings!$B$22,IF($E147="HKD",Settings!$B$23,1))))</f>
        <v>1</v>
      </c>
      <c r="Q147">
        <f t="shared" si="22"/>
        <v>0</v>
      </c>
      <c r="R147">
        <f t="shared" si="23"/>
        <v>0</v>
      </c>
      <c r="S147" t="str">
        <f t="shared" si="24"/>
        <v/>
      </c>
      <c r="T147" t="str">
        <f t="shared" si="25"/>
        <v/>
      </c>
      <c r="U147" t="str">
        <f t="shared" si="26"/>
        <v/>
      </c>
    </row>
    <row r="148" spans="1:21" ht="15" customHeight="1" x14ac:dyDescent="0.15">
      <c r="A148" s="239"/>
      <c r="B148" s="240"/>
      <c r="C148" s="240"/>
      <c r="D148" s="241"/>
      <c r="E148" s="240"/>
      <c r="F148" s="242"/>
      <c r="G148" s="243"/>
      <c r="H148" s="243"/>
      <c r="I148" s="243"/>
      <c r="J148" s="242"/>
      <c r="K148" s="240"/>
      <c r="L148" s="244" t="str">
        <f t="shared" si="18"/>
        <v/>
      </c>
      <c r="M148" s="245" t="str">
        <f t="shared" si="19"/>
        <v/>
      </c>
      <c r="N148" s="244" t="str">
        <f t="shared" si="20"/>
        <v/>
      </c>
      <c r="O148" s="244" t="str">
        <f t="shared" si="21"/>
        <v/>
      </c>
      <c r="P148">
        <f>IF($I148&lt;&gt;"",$I148,IF($E148="SGD",1,IF($E148="USD",Settings!$B$22,IF($E148="HKD",Settings!$B$23,1))))</f>
        <v>1</v>
      </c>
      <c r="Q148">
        <f t="shared" si="22"/>
        <v>0</v>
      </c>
      <c r="R148">
        <f t="shared" si="23"/>
        <v>0</v>
      </c>
      <c r="S148" t="str">
        <f t="shared" si="24"/>
        <v/>
      </c>
      <c r="T148" t="str">
        <f t="shared" si="25"/>
        <v/>
      </c>
      <c r="U148" t="str">
        <f t="shared" si="26"/>
        <v/>
      </c>
    </row>
    <row r="149" spans="1:21" ht="15" customHeight="1" x14ac:dyDescent="0.15">
      <c r="A149" s="239"/>
      <c r="B149" s="240"/>
      <c r="C149" s="240"/>
      <c r="D149" s="241"/>
      <c r="E149" s="240"/>
      <c r="F149" s="242"/>
      <c r="G149" s="243"/>
      <c r="H149" s="243"/>
      <c r="I149" s="243"/>
      <c r="J149" s="242"/>
      <c r="K149" s="240"/>
      <c r="L149" s="244" t="str">
        <f t="shared" si="18"/>
        <v/>
      </c>
      <c r="M149" s="245" t="str">
        <f t="shared" si="19"/>
        <v/>
      </c>
      <c r="N149" s="244" t="str">
        <f t="shared" si="20"/>
        <v/>
      </c>
      <c r="O149" s="244" t="str">
        <f t="shared" si="21"/>
        <v/>
      </c>
      <c r="P149">
        <f>IF($I149&lt;&gt;"",$I149,IF($E149="SGD",1,IF($E149="USD",Settings!$B$22,IF($E149="HKD",Settings!$B$23,1))))</f>
        <v>1</v>
      </c>
      <c r="Q149">
        <f t="shared" si="22"/>
        <v>0</v>
      </c>
      <c r="R149">
        <f t="shared" si="23"/>
        <v>0</v>
      </c>
      <c r="S149" t="str">
        <f t="shared" si="24"/>
        <v/>
      </c>
      <c r="T149" t="str">
        <f t="shared" si="25"/>
        <v/>
      </c>
      <c r="U149" t="str">
        <f t="shared" si="26"/>
        <v/>
      </c>
    </row>
    <row r="150" spans="1:21" ht="15" customHeight="1" x14ac:dyDescent="0.15">
      <c r="A150" s="239"/>
      <c r="B150" s="240"/>
      <c r="C150" s="240"/>
      <c r="D150" s="241"/>
      <c r="E150" s="240"/>
      <c r="F150" s="242"/>
      <c r="G150" s="243"/>
      <c r="H150" s="243"/>
      <c r="I150" s="243"/>
      <c r="J150" s="242"/>
      <c r="K150" s="240"/>
      <c r="L150" s="244" t="str">
        <f t="shared" si="18"/>
        <v/>
      </c>
      <c r="M150" s="245" t="str">
        <f t="shared" si="19"/>
        <v/>
      </c>
      <c r="N150" s="244" t="str">
        <f t="shared" si="20"/>
        <v/>
      </c>
      <c r="O150" s="244" t="str">
        <f t="shared" si="21"/>
        <v/>
      </c>
      <c r="P150">
        <f>IF($I150&lt;&gt;"",$I150,IF($E150="SGD",1,IF($E150="USD",Settings!$B$22,IF($E150="HKD",Settings!$B$23,1))))</f>
        <v>1</v>
      </c>
      <c r="Q150">
        <f t="shared" si="22"/>
        <v>0</v>
      </c>
      <c r="R150">
        <f t="shared" si="23"/>
        <v>0</v>
      </c>
      <c r="S150" t="str">
        <f t="shared" si="24"/>
        <v/>
      </c>
      <c r="T150" t="str">
        <f t="shared" si="25"/>
        <v/>
      </c>
      <c r="U150" t="str">
        <f t="shared" si="26"/>
        <v/>
      </c>
    </row>
    <row r="151" spans="1:21" ht="15" customHeight="1" x14ac:dyDescent="0.15">
      <c r="A151" s="239"/>
      <c r="B151" s="240"/>
      <c r="C151" s="240"/>
      <c r="D151" s="241"/>
      <c r="E151" s="240"/>
      <c r="F151" s="242"/>
      <c r="G151" s="243"/>
      <c r="H151" s="243"/>
      <c r="I151" s="243"/>
      <c r="J151" s="242"/>
      <c r="K151" s="240"/>
      <c r="L151" s="244" t="str">
        <f t="shared" si="18"/>
        <v/>
      </c>
      <c r="M151" s="245" t="str">
        <f t="shared" si="19"/>
        <v/>
      </c>
      <c r="N151" s="244" t="str">
        <f t="shared" si="20"/>
        <v/>
      </c>
      <c r="O151" s="244" t="str">
        <f t="shared" si="21"/>
        <v/>
      </c>
      <c r="P151">
        <f>IF($I151&lt;&gt;"",$I151,IF($E151="SGD",1,IF($E151="USD",Settings!$B$22,IF($E151="HKD",Settings!$B$23,1))))</f>
        <v>1</v>
      </c>
      <c r="Q151">
        <f t="shared" si="22"/>
        <v>0</v>
      </c>
      <c r="R151">
        <f t="shared" si="23"/>
        <v>0</v>
      </c>
      <c r="S151" t="str">
        <f t="shared" si="24"/>
        <v/>
      </c>
      <c r="T151" t="str">
        <f t="shared" si="25"/>
        <v/>
      </c>
      <c r="U151" t="str">
        <f t="shared" si="26"/>
        <v/>
      </c>
    </row>
    <row r="152" spans="1:21" ht="15" customHeight="1" x14ac:dyDescent="0.15">
      <c r="A152" s="239"/>
      <c r="B152" s="240"/>
      <c r="C152" s="240"/>
      <c r="D152" s="241"/>
      <c r="E152" s="240"/>
      <c r="F152" s="242"/>
      <c r="G152" s="243"/>
      <c r="H152" s="243"/>
      <c r="I152" s="243"/>
      <c r="J152" s="242"/>
      <c r="K152" s="240"/>
      <c r="L152" s="244" t="str">
        <f t="shared" si="18"/>
        <v/>
      </c>
      <c r="M152" s="245" t="str">
        <f t="shared" si="19"/>
        <v/>
      </c>
      <c r="N152" s="244" t="str">
        <f t="shared" si="20"/>
        <v/>
      </c>
      <c r="O152" s="244" t="str">
        <f t="shared" si="21"/>
        <v/>
      </c>
      <c r="P152">
        <f>IF($I152&lt;&gt;"",$I152,IF($E152="SGD",1,IF($E152="USD",Settings!$B$22,IF($E152="HKD",Settings!$B$23,1))))</f>
        <v>1</v>
      </c>
      <c r="Q152">
        <f t="shared" si="22"/>
        <v>0</v>
      </c>
      <c r="R152">
        <f t="shared" si="23"/>
        <v>0</v>
      </c>
      <c r="S152" t="str">
        <f t="shared" si="24"/>
        <v/>
      </c>
      <c r="T152" t="str">
        <f t="shared" si="25"/>
        <v/>
      </c>
      <c r="U152" t="str">
        <f t="shared" si="26"/>
        <v/>
      </c>
    </row>
    <row r="153" spans="1:21" ht="15" customHeight="1" x14ac:dyDescent="0.15">
      <c r="A153" s="239"/>
      <c r="B153" s="240"/>
      <c r="C153" s="240"/>
      <c r="D153" s="241"/>
      <c r="E153" s="240"/>
      <c r="F153" s="242"/>
      <c r="G153" s="243"/>
      <c r="H153" s="243"/>
      <c r="I153" s="243"/>
      <c r="J153" s="242"/>
      <c r="K153" s="240"/>
      <c r="L153" s="244" t="str">
        <f t="shared" si="18"/>
        <v/>
      </c>
      <c r="M153" s="245" t="str">
        <f t="shared" si="19"/>
        <v/>
      </c>
      <c r="N153" s="244" t="str">
        <f t="shared" si="20"/>
        <v/>
      </c>
      <c r="O153" s="244" t="str">
        <f t="shared" si="21"/>
        <v/>
      </c>
      <c r="P153">
        <f>IF($I153&lt;&gt;"",$I153,IF($E153="SGD",1,IF($E153="USD",Settings!$B$22,IF($E153="HKD",Settings!$B$23,1))))</f>
        <v>1</v>
      </c>
      <c r="Q153">
        <f t="shared" si="22"/>
        <v>0</v>
      </c>
      <c r="R153">
        <f t="shared" si="23"/>
        <v>0</v>
      </c>
      <c r="S153" t="str">
        <f t="shared" si="24"/>
        <v/>
      </c>
      <c r="T153" t="str">
        <f t="shared" si="25"/>
        <v/>
      </c>
      <c r="U153" t="str">
        <f t="shared" si="26"/>
        <v/>
      </c>
    </row>
    <row r="154" spans="1:21" ht="15" customHeight="1" x14ac:dyDescent="0.15">
      <c r="A154" s="239"/>
      <c r="B154" s="240"/>
      <c r="C154" s="240"/>
      <c r="D154" s="241"/>
      <c r="E154" s="240"/>
      <c r="F154" s="242"/>
      <c r="G154" s="243"/>
      <c r="H154" s="243"/>
      <c r="I154" s="243"/>
      <c r="J154" s="242"/>
      <c r="K154" s="240"/>
      <c r="L154" s="244" t="str">
        <f t="shared" si="18"/>
        <v/>
      </c>
      <c r="M154" s="245" t="str">
        <f t="shared" si="19"/>
        <v/>
      </c>
      <c r="N154" s="244" t="str">
        <f t="shared" si="20"/>
        <v/>
      </c>
      <c r="O154" s="244" t="str">
        <f t="shared" si="21"/>
        <v/>
      </c>
      <c r="P154">
        <f>IF($I154&lt;&gt;"",$I154,IF($E154="SGD",1,IF($E154="USD",Settings!$B$22,IF($E154="HKD",Settings!$B$23,1))))</f>
        <v>1</v>
      </c>
      <c r="Q154">
        <f t="shared" si="22"/>
        <v>0</v>
      </c>
      <c r="R154">
        <f t="shared" si="23"/>
        <v>0</v>
      </c>
      <c r="S154" t="str">
        <f t="shared" si="24"/>
        <v/>
      </c>
      <c r="T154" t="str">
        <f t="shared" si="25"/>
        <v/>
      </c>
      <c r="U154" t="str">
        <f t="shared" si="26"/>
        <v/>
      </c>
    </row>
    <row r="155" spans="1:21" ht="15" customHeight="1" x14ac:dyDescent="0.15">
      <c r="A155" s="239"/>
      <c r="B155" s="240"/>
      <c r="C155" s="240"/>
      <c r="D155" s="241"/>
      <c r="E155" s="240"/>
      <c r="F155" s="242"/>
      <c r="G155" s="243"/>
      <c r="H155" s="243"/>
      <c r="I155" s="243"/>
      <c r="J155" s="242"/>
      <c r="K155" s="240"/>
      <c r="L155" s="244" t="str">
        <f t="shared" si="18"/>
        <v/>
      </c>
      <c r="M155" s="245" t="str">
        <f t="shared" si="19"/>
        <v/>
      </c>
      <c r="N155" s="244" t="str">
        <f t="shared" si="20"/>
        <v/>
      </c>
      <c r="O155" s="244" t="str">
        <f t="shared" si="21"/>
        <v/>
      </c>
      <c r="P155">
        <f>IF($I155&lt;&gt;"",$I155,IF($E155="SGD",1,IF($E155="USD",Settings!$B$22,IF($E155="HKD",Settings!$B$23,1))))</f>
        <v>1</v>
      </c>
      <c r="Q155">
        <f t="shared" si="22"/>
        <v>0</v>
      </c>
      <c r="R155">
        <f t="shared" si="23"/>
        <v>0</v>
      </c>
      <c r="S155" t="str">
        <f t="shared" si="24"/>
        <v/>
      </c>
      <c r="T155" t="str">
        <f t="shared" si="25"/>
        <v/>
      </c>
      <c r="U155" t="str">
        <f t="shared" si="26"/>
        <v/>
      </c>
    </row>
    <row r="156" spans="1:21" ht="15" customHeight="1" x14ac:dyDescent="0.15">
      <c r="A156" s="239"/>
      <c r="B156" s="240"/>
      <c r="C156" s="240"/>
      <c r="D156" s="241"/>
      <c r="E156" s="240"/>
      <c r="F156" s="242"/>
      <c r="G156" s="243"/>
      <c r="H156" s="243"/>
      <c r="I156" s="243"/>
      <c r="J156" s="242"/>
      <c r="K156" s="240"/>
      <c r="L156" s="244" t="str">
        <f t="shared" si="18"/>
        <v/>
      </c>
      <c r="M156" s="245" t="str">
        <f t="shared" si="19"/>
        <v/>
      </c>
      <c r="N156" s="244" t="str">
        <f t="shared" si="20"/>
        <v/>
      </c>
      <c r="O156" s="244" t="str">
        <f t="shared" si="21"/>
        <v/>
      </c>
      <c r="P156">
        <f>IF($I156&lt;&gt;"",$I156,IF($E156="SGD",1,IF($E156="USD",Settings!$B$22,IF($E156="HKD",Settings!$B$23,1))))</f>
        <v>1</v>
      </c>
      <c r="Q156">
        <f t="shared" si="22"/>
        <v>0</v>
      </c>
      <c r="R156">
        <f t="shared" si="23"/>
        <v>0</v>
      </c>
      <c r="S156" t="str">
        <f t="shared" si="24"/>
        <v/>
      </c>
      <c r="T156" t="str">
        <f t="shared" si="25"/>
        <v/>
      </c>
      <c r="U156" t="str">
        <f t="shared" si="26"/>
        <v/>
      </c>
    </row>
    <row r="157" spans="1:21" ht="15" customHeight="1" x14ac:dyDescent="0.15">
      <c r="A157" s="239"/>
      <c r="B157" s="240"/>
      <c r="C157" s="240"/>
      <c r="D157" s="241"/>
      <c r="E157" s="240"/>
      <c r="F157" s="242"/>
      <c r="G157" s="243"/>
      <c r="H157" s="243"/>
      <c r="I157" s="243"/>
      <c r="J157" s="242"/>
      <c r="K157" s="240"/>
      <c r="L157" s="244" t="str">
        <f t="shared" si="18"/>
        <v/>
      </c>
      <c r="M157" s="245" t="str">
        <f t="shared" si="19"/>
        <v/>
      </c>
      <c r="N157" s="244" t="str">
        <f t="shared" si="20"/>
        <v/>
      </c>
      <c r="O157" s="244" t="str">
        <f t="shared" si="21"/>
        <v/>
      </c>
      <c r="P157">
        <f>IF($I157&lt;&gt;"",$I157,IF($E157="SGD",1,IF($E157="USD",Settings!$B$22,IF($E157="HKD",Settings!$B$23,1))))</f>
        <v>1</v>
      </c>
      <c r="Q157">
        <f t="shared" si="22"/>
        <v>0</v>
      </c>
      <c r="R157">
        <f t="shared" si="23"/>
        <v>0</v>
      </c>
      <c r="S157" t="str">
        <f t="shared" si="24"/>
        <v/>
      </c>
      <c r="T157" t="str">
        <f t="shared" si="25"/>
        <v/>
      </c>
      <c r="U157" t="str">
        <f t="shared" si="26"/>
        <v/>
      </c>
    </row>
    <row r="158" spans="1:21" ht="15" customHeight="1" x14ac:dyDescent="0.15">
      <c r="A158" s="239"/>
      <c r="B158" s="240"/>
      <c r="C158" s="240"/>
      <c r="D158" s="241"/>
      <c r="E158" s="240"/>
      <c r="F158" s="242"/>
      <c r="G158" s="243"/>
      <c r="H158" s="243"/>
      <c r="I158" s="243"/>
      <c r="J158" s="242"/>
      <c r="K158" s="240"/>
      <c r="L158" s="244" t="str">
        <f t="shared" si="18"/>
        <v/>
      </c>
      <c r="M158" s="245" t="str">
        <f t="shared" si="19"/>
        <v/>
      </c>
      <c r="N158" s="244" t="str">
        <f t="shared" si="20"/>
        <v/>
      </c>
      <c r="O158" s="244" t="str">
        <f t="shared" si="21"/>
        <v/>
      </c>
      <c r="P158">
        <f>IF($I158&lt;&gt;"",$I158,IF($E158="SGD",1,IF($E158="USD",Settings!$B$22,IF($E158="HKD",Settings!$B$23,1))))</f>
        <v>1</v>
      </c>
      <c r="Q158">
        <f t="shared" si="22"/>
        <v>0</v>
      </c>
      <c r="R158">
        <f t="shared" si="23"/>
        <v>0</v>
      </c>
      <c r="S158" t="str">
        <f t="shared" si="24"/>
        <v/>
      </c>
      <c r="T158" t="str">
        <f t="shared" si="25"/>
        <v/>
      </c>
      <c r="U158" t="str">
        <f t="shared" si="26"/>
        <v/>
      </c>
    </row>
    <row r="159" spans="1:21" ht="15" customHeight="1" x14ac:dyDescent="0.15">
      <c r="A159" s="239"/>
      <c r="B159" s="240"/>
      <c r="C159" s="240"/>
      <c r="D159" s="241"/>
      <c r="E159" s="240"/>
      <c r="F159" s="242"/>
      <c r="G159" s="243"/>
      <c r="H159" s="243"/>
      <c r="I159" s="243"/>
      <c r="J159" s="242"/>
      <c r="K159" s="240"/>
      <c r="L159" s="244" t="str">
        <f t="shared" si="18"/>
        <v/>
      </c>
      <c r="M159" s="245" t="str">
        <f t="shared" si="19"/>
        <v/>
      </c>
      <c r="N159" s="244" t="str">
        <f t="shared" si="20"/>
        <v/>
      </c>
      <c r="O159" s="244" t="str">
        <f t="shared" si="21"/>
        <v/>
      </c>
      <c r="P159">
        <f>IF($I159&lt;&gt;"",$I159,IF($E159="SGD",1,IF($E159="USD",Settings!$B$22,IF($E159="HKD",Settings!$B$23,1))))</f>
        <v>1</v>
      </c>
      <c r="Q159">
        <f t="shared" si="22"/>
        <v>0</v>
      </c>
      <c r="R159">
        <f t="shared" si="23"/>
        <v>0</v>
      </c>
      <c r="S159" t="str">
        <f t="shared" si="24"/>
        <v/>
      </c>
      <c r="T159" t="str">
        <f t="shared" si="25"/>
        <v/>
      </c>
      <c r="U159" t="str">
        <f t="shared" si="26"/>
        <v/>
      </c>
    </row>
    <row r="160" spans="1:21" ht="15" customHeight="1" x14ac:dyDescent="0.15">
      <c r="A160" s="239"/>
      <c r="B160" s="240"/>
      <c r="C160" s="240"/>
      <c r="D160" s="241"/>
      <c r="E160" s="240"/>
      <c r="F160" s="242"/>
      <c r="G160" s="243"/>
      <c r="H160" s="243"/>
      <c r="I160" s="243"/>
      <c r="J160" s="242"/>
      <c r="K160" s="240"/>
      <c r="L160" s="244" t="str">
        <f t="shared" si="18"/>
        <v/>
      </c>
      <c r="M160" s="245" t="str">
        <f t="shared" si="19"/>
        <v/>
      </c>
      <c r="N160" s="244" t="str">
        <f t="shared" si="20"/>
        <v/>
      </c>
      <c r="O160" s="244" t="str">
        <f t="shared" si="21"/>
        <v/>
      </c>
      <c r="P160">
        <f>IF($I160&lt;&gt;"",$I160,IF($E160="SGD",1,IF($E160="USD",Settings!$B$22,IF($E160="HKD",Settings!$B$23,1))))</f>
        <v>1</v>
      </c>
      <c r="Q160">
        <f t="shared" si="22"/>
        <v>0</v>
      </c>
      <c r="R160">
        <f t="shared" si="23"/>
        <v>0</v>
      </c>
      <c r="S160" t="str">
        <f t="shared" si="24"/>
        <v/>
      </c>
      <c r="T160" t="str">
        <f t="shared" si="25"/>
        <v/>
      </c>
      <c r="U160" t="str">
        <f t="shared" si="26"/>
        <v/>
      </c>
    </row>
    <row r="161" spans="1:21" ht="15" customHeight="1" x14ac:dyDescent="0.15">
      <c r="A161" s="239"/>
      <c r="B161" s="240"/>
      <c r="C161" s="240"/>
      <c r="D161" s="241"/>
      <c r="E161" s="240"/>
      <c r="F161" s="242"/>
      <c r="G161" s="243"/>
      <c r="H161" s="243"/>
      <c r="I161" s="243"/>
      <c r="J161" s="242"/>
      <c r="K161" s="240"/>
      <c r="L161" s="244" t="str">
        <f t="shared" si="18"/>
        <v/>
      </c>
      <c r="M161" s="245" t="str">
        <f t="shared" si="19"/>
        <v/>
      </c>
      <c r="N161" s="244" t="str">
        <f t="shared" si="20"/>
        <v/>
      </c>
      <c r="O161" s="244" t="str">
        <f t="shared" si="21"/>
        <v/>
      </c>
      <c r="P161">
        <f>IF($I161&lt;&gt;"",$I161,IF($E161="SGD",1,IF($E161="USD",Settings!$B$22,IF($E161="HKD",Settings!$B$23,1))))</f>
        <v>1</v>
      </c>
      <c r="Q161">
        <f t="shared" si="22"/>
        <v>0</v>
      </c>
      <c r="R161">
        <f t="shared" si="23"/>
        <v>0</v>
      </c>
      <c r="S161" t="str">
        <f t="shared" si="24"/>
        <v/>
      </c>
      <c r="T161" t="str">
        <f t="shared" si="25"/>
        <v/>
      </c>
      <c r="U161" t="str">
        <f t="shared" si="26"/>
        <v/>
      </c>
    </row>
    <row r="162" spans="1:21" ht="15" customHeight="1" x14ac:dyDescent="0.15">
      <c r="A162" s="239"/>
      <c r="B162" s="240"/>
      <c r="C162" s="240"/>
      <c r="D162" s="241"/>
      <c r="E162" s="240"/>
      <c r="F162" s="242"/>
      <c r="G162" s="243"/>
      <c r="H162" s="243"/>
      <c r="I162" s="243"/>
      <c r="J162" s="242"/>
      <c r="K162" s="240"/>
      <c r="L162" s="244" t="str">
        <f t="shared" si="18"/>
        <v/>
      </c>
      <c r="M162" s="245" t="str">
        <f t="shared" si="19"/>
        <v/>
      </c>
      <c r="N162" s="244" t="str">
        <f t="shared" si="20"/>
        <v/>
      </c>
      <c r="O162" s="244" t="str">
        <f t="shared" si="21"/>
        <v/>
      </c>
      <c r="P162">
        <f>IF($I162&lt;&gt;"",$I162,IF($E162="SGD",1,IF($E162="USD",Settings!$B$22,IF($E162="HKD",Settings!$B$23,1))))</f>
        <v>1</v>
      </c>
      <c r="Q162">
        <f t="shared" si="22"/>
        <v>0</v>
      </c>
      <c r="R162">
        <f t="shared" si="23"/>
        <v>0</v>
      </c>
      <c r="S162" t="str">
        <f t="shared" si="24"/>
        <v/>
      </c>
      <c r="T162" t="str">
        <f t="shared" si="25"/>
        <v/>
      </c>
      <c r="U162" t="str">
        <f t="shared" si="26"/>
        <v/>
      </c>
    </row>
    <row r="163" spans="1:21" ht="15" customHeight="1" x14ac:dyDescent="0.15">
      <c r="A163" s="239"/>
      <c r="B163" s="240"/>
      <c r="C163" s="240"/>
      <c r="D163" s="241"/>
      <c r="E163" s="240"/>
      <c r="F163" s="242"/>
      <c r="G163" s="243"/>
      <c r="H163" s="243"/>
      <c r="I163" s="243"/>
      <c r="J163" s="242"/>
      <c r="K163" s="240"/>
      <c r="L163" s="244" t="str">
        <f t="shared" si="18"/>
        <v/>
      </c>
      <c r="M163" s="245" t="str">
        <f t="shared" si="19"/>
        <v/>
      </c>
      <c r="N163" s="244" t="str">
        <f t="shared" si="20"/>
        <v/>
      </c>
      <c r="O163" s="244" t="str">
        <f t="shared" si="21"/>
        <v/>
      </c>
      <c r="P163">
        <f>IF($I163&lt;&gt;"",$I163,IF($E163="SGD",1,IF($E163="USD",Settings!$B$22,IF($E163="HKD",Settings!$B$23,1))))</f>
        <v>1</v>
      </c>
      <c r="Q163">
        <f t="shared" si="22"/>
        <v>0</v>
      </c>
      <c r="R163">
        <f t="shared" si="23"/>
        <v>0</v>
      </c>
      <c r="S163" t="str">
        <f t="shared" si="24"/>
        <v/>
      </c>
      <c r="T163" t="str">
        <f t="shared" si="25"/>
        <v/>
      </c>
      <c r="U163" t="str">
        <f t="shared" si="26"/>
        <v/>
      </c>
    </row>
    <row r="164" spans="1:21" ht="15" customHeight="1" x14ac:dyDescent="0.15">
      <c r="A164" s="239"/>
      <c r="B164" s="240"/>
      <c r="C164" s="240"/>
      <c r="D164" s="241"/>
      <c r="E164" s="240"/>
      <c r="F164" s="242"/>
      <c r="G164" s="243"/>
      <c r="H164" s="243"/>
      <c r="I164" s="243"/>
      <c r="J164" s="242"/>
      <c r="K164" s="240"/>
      <c r="L164" s="244" t="str">
        <f t="shared" si="18"/>
        <v/>
      </c>
      <c r="M164" s="245" t="str">
        <f t="shared" si="19"/>
        <v/>
      </c>
      <c r="N164" s="244" t="str">
        <f t="shared" si="20"/>
        <v/>
      </c>
      <c r="O164" s="244" t="str">
        <f t="shared" si="21"/>
        <v/>
      </c>
      <c r="P164">
        <f>IF($I164&lt;&gt;"",$I164,IF($E164="SGD",1,IF($E164="USD",Settings!$B$22,IF($E164="HKD",Settings!$B$23,1))))</f>
        <v>1</v>
      </c>
      <c r="Q164">
        <f t="shared" si="22"/>
        <v>0</v>
      </c>
      <c r="R164">
        <f t="shared" si="23"/>
        <v>0</v>
      </c>
      <c r="S164" t="str">
        <f t="shared" si="24"/>
        <v/>
      </c>
      <c r="T164" t="str">
        <f t="shared" si="25"/>
        <v/>
      </c>
      <c r="U164" t="str">
        <f t="shared" si="26"/>
        <v/>
      </c>
    </row>
    <row r="165" spans="1:21" ht="15" customHeight="1" x14ac:dyDescent="0.15">
      <c r="A165" s="239"/>
      <c r="B165" s="240"/>
      <c r="C165" s="240"/>
      <c r="D165" s="241"/>
      <c r="E165" s="240"/>
      <c r="F165" s="242"/>
      <c r="G165" s="243"/>
      <c r="H165" s="243"/>
      <c r="I165" s="243"/>
      <c r="J165" s="242"/>
      <c r="K165" s="240"/>
      <c r="L165" s="244" t="str">
        <f t="shared" si="18"/>
        <v/>
      </c>
      <c r="M165" s="245" t="str">
        <f t="shared" si="19"/>
        <v/>
      </c>
      <c r="N165" s="244" t="str">
        <f t="shared" si="20"/>
        <v/>
      </c>
      <c r="O165" s="244" t="str">
        <f t="shared" si="21"/>
        <v/>
      </c>
      <c r="P165">
        <f>IF($I165&lt;&gt;"",$I165,IF($E165="SGD",1,IF($E165="USD",Settings!$B$22,IF($E165="HKD",Settings!$B$23,1))))</f>
        <v>1</v>
      </c>
      <c r="Q165">
        <f t="shared" si="22"/>
        <v>0</v>
      </c>
      <c r="R165">
        <f t="shared" si="23"/>
        <v>0</v>
      </c>
      <c r="S165" t="str">
        <f t="shared" si="24"/>
        <v/>
      </c>
      <c r="T165" t="str">
        <f t="shared" si="25"/>
        <v/>
      </c>
      <c r="U165" t="str">
        <f t="shared" si="26"/>
        <v/>
      </c>
    </row>
    <row r="166" spans="1:21" ht="15" customHeight="1" x14ac:dyDescent="0.15">
      <c r="A166" s="239"/>
      <c r="B166" s="240"/>
      <c r="C166" s="240"/>
      <c r="D166" s="241"/>
      <c r="E166" s="240"/>
      <c r="F166" s="242"/>
      <c r="G166" s="243"/>
      <c r="H166" s="243"/>
      <c r="I166" s="243"/>
      <c r="J166" s="242"/>
      <c r="K166" s="240"/>
      <c r="L166" s="244" t="str">
        <f t="shared" si="18"/>
        <v/>
      </c>
      <c r="M166" s="245" t="str">
        <f t="shared" si="19"/>
        <v/>
      </c>
      <c r="N166" s="244" t="str">
        <f t="shared" si="20"/>
        <v/>
      </c>
      <c r="O166" s="244" t="str">
        <f t="shared" si="21"/>
        <v/>
      </c>
      <c r="P166">
        <f>IF($I166&lt;&gt;"",$I166,IF($E166="SGD",1,IF($E166="USD",Settings!$B$22,IF($E166="HKD",Settings!$B$23,1))))</f>
        <v>1</v>
      </c>
      <c r="Q166">
        <f t="shared" si="22"/>
        <v>0</v>
      </c>
      <c r="R166">
        <f t="shared" si="23"/>
        <v>0</v>
      </c>
      <c r="S166" t="str">
        <f t="shared" si="24"/>
        <v/>
      </c>
      <c r="T166" t="str">
        <f t="shared" si="25"/>
        <v/>
      </c>
      <c r="U166" t="str">
        <f t="shared" si="26"/>
        <v/>
      </c>
    </row>
    <row r="167" spans="1:21" ht="15" customHeight="1" x14ac:dyDescent="0.15">
      <c r="A167" s="239"/>
      <c r="B167" s="240"/>
      <c r="C167" s="240"/>
      <c r="D167" s="241"/>
      <c r="E167" s="240"/>
      <c r="F167" s="242"/>
      <c r="G167" s="243"/>
      <c r="H167" s="243"/>
      <c r="I167" s="243"/>
      <c r="J167" s="242"/>
      <c r="K167" s="240"/>
      <c r="L167" s="244" t="str">
        <f t="shared" si="18"/>
        <v/>
      </c>
      <c r="M167" s="245" t="str">
        <f t="shared" si="19"/>
        <v/>
      </c>
      <c r="N167" s="244" t="str">
        <f t="shared" si="20"/>
        <v/>
      </c>
      <c r="O167" s="244" t="str">
        <f t="shared" si="21"/>
        <v/>
      </c>
      <c r="P167">
        <f>IF($I167&lt;&gt;"",$I167,IF($E167="SGD",1,IF($E167="USD",Settings!$B$22,IF($E167="HKD",Settings!$B$23,1))))</f>
        <v>1</v>
      </c>
      <c r="Q167">
        <f t="shared" si="22"/>
        <v>0</v>
      </c>
      <c r="R167">
        <f t="shared" si="23"/>
        <v>0</v>
      </c>
      <c r="S167" t="str">
        <f t="shared" si="24"/>
        <v/>
      </c>
      <c r="T167" t="str">
        <f t="shared" si="25"/>
        <v/>
      </c>
      <c r="U167" t="str">
        <f t="shared" si="26"/>
        <v/>
      </c>
    </row>
    <row r="168" spans="1:21" ht="15" customHeight="1" x14ac:dyDescent="0.15">
      <c r="A168" s="239"/>
      <c r="B168" s="240"/>
      <c r="C168" s="240"/>
      <c r="D168" s="241"/>
      <c r="E168" s="240"/>
      <c r="F168" s="242"/>
      <c r="G168" s="243"/>
      <c r="H168" s="243"/>
      <c r="I168" s="243"/>
      <c r="J168" s="242"/>
      <c r="K168" s="240"/>
      <c r="L168" s="244" t="str">
        <f t="shared" si="18"/>
        <v/>
      </c>
      <c r="M168" s="245" t="str">
        <f t="shared" si="19"/>
        <v/>
      </c>
      <c r="N168" s="244" t="str">
        <f t="shared" si="20"/>
        <v/>
      </c>
      <c r="O168" s="244" t="str">
        <f t="shared" si="21"/>
        <v/>
      </c>
      <c r="P168">
        <f>IF($I168&lt;&gt;"",$I168,IF($E168="SGD",1,IF($E168="USD",Settings!$B$22,IF($E168="HKD",Settings!$B$23,1))))</f>
        <v>1</v>
      </c>
      <c r="Q168">
        <f t="shared" si="22"/>
        <v>0</v>
      </c>
      <c r="R168">
        <f t="shared" si="23"/>
        <v>0</v>
      </c>
      <c r="S168" t="str">
        <f t="shared" si="24"/>
        <v/>
      </c>
      <c r="T168" t="str">
        <f t="shared" si="25"/>
        <v/>
      </c>
      <c r="U168" t="str">
        <f t="shared" si="26"/>
        <v/>
      </c>
    </row>
    <row r="169" spans="1:21" ht="15" customHeight="1" x14ac:dyDescent="0.15">
      <c r="A169" s="239"/>
      <c r="B169" s="240"/>
      <c r="C169" s="240"/>
      <c r="D169" s="241"/>
      <c r="E169" s="240"/>
      <c r="F169" s="242"/>
      <c r="G169" s="243"/>
      <c r="H169" s="243"/>
      <c r="I169" s="243"/>
      <c r="J169" s="242"/>
      <c r="K169" s="240"/>
      <c r="L169" s="244" t="str">
        <f t="shared" si="18"/>
        <v/>
      </c>
      <c r="M169" s="245" t="str">
        <f t="shared" si="19"/>
        <v/>
      </c>
      <c r="N169" s="244" t="str">
        <f t="shared" si="20"/>
        <v/>
      </c>
      <c r="O169" s="244" t="str">
        <f t="shared" si="21"/>
        <v/>
      </c>
      <c r="P169">
        <f>IF($I169&lt;&gt;"",$I169,IF($E169="SGD",1,IF($E169="USD",Settings!$B$22,IF($E169="HKD",Settings!$B$23,1))))</f>
        <v>1</v>
      </c>
      <c r="Q169">
        <f t="shared" si="22"/>
        <v>0</v>
      </c>
      <c r="R169">
        <f t="shared" si="23"/>
        <v>0</v>
      </c>
      <c r="S169" t="str">
        <f t="shared" si="24"/>
        <v/>
      </c>
      <c r="T169" t="str">
        <f t="shared" si="25"/>
        <v/>
      </c>
      <c r="U169" t="str">
        <f t="shared" si="26"/>
        <v/>
      </c>
    </row>
    <row r="170" spans="1:21" ht="15" customHeight="1" x14ac:dyDescent="0.15">
      <c r="A170" s="239"/>
      <c r="B170" s="240"/>
      <c r="C170" s="240"/>
      <c r="D170" s="241"/>
      <c r="E170" s="240"/>
      <c r="F170" s="242"/>
      <c r="G170" s="243"/>
      <c r="H170" s="243"/>
      <c r="I170" s="243"/>
      <c r="J170" s="242"/>
      <c r="K170" s="240"/>
      <c r="L170" s="244" t="str">
        <f t="shared" si="18"/>
        <v/>
      </c>
      <c r="M170" s="245" t="str">
        <f t="shared" si="19"/>
        <v/>
      </c>
      <c r="N170" s="244" t="str">
        <f t="shared" si="20"/>
        <v/>
      </c>
      <c r="O170" s="244" t="str">
        <f t="shared" si="21"/>
        <v/>
      </c>
      <c r="P170">
        <f>IF($I170&lt;&gt;"",$I170,IF($E170="SGD",1,IF($E170="USD",Settings!$B$22,IF($E170="HKD",Settings!$B$23,1))))</f>
        <v>1</v>
      </c>
      <c r="Q170">
        <f t="shared" si="22"/>
        <v>0</v>
      </c>
      <c r="R170">
        <f t="shared" si="23"/>
        <v>0</v>
      </c>
      <c r="S170" t="str">
        <f t="shared" si="24"/>
        <v/>
      </c>
      <c r="T170" t="str">
        <f t="shared" si="25"/>
        <v/>
      </c>
      <c r="U170" t="str">
        <f t="shared" si="26"/>
        <v/>
      </c>
    </row>
    <row r="171" spans="1:21" ht="15" customHeight="1" x14ac:dyDescent="0.15">
      <c r="A171" s="239"/>
      <c r="B171" s="240"/>
      <c r="C171" s="240"/>
      <c r="D171" s="241"/>
      <c r="E171" s="240"/>
      <c r="F171" s="242"/>
      <c r="G171" s="243"/>
      <c r="H171" s="243"/>
      <c r="I171" s="243"/>
      <c r="J171" s="242"/>
      <c r="K171" s="240"/>
      <c r="L171" s="244" t="str">
        <f t="shared" si="18"/>
        <v/>
      </c>
      <c r="M171" s="245" t="str">
        <f t="shared" si="19"/>
        <v/>
      </c>
      <c r="N171" s="244" t="str">
        <f t="shared" si="20"/>
        <v/>
      </c>
      <c r="O171" s="244" t="str">
        <f t="shared" si="21"/>
        <v/>
      </c>
      <c r="P171">
        <f>IF($I171&lt;&gt;"",$I171,IF($E171="SGD",1,IF($E171="USD",Settings!$B$22,IF($E171="HKD",Settings!$B$23,1))))</f>
        <v>1</v>
      </c>
      <c r="Q171">
        <f t="shared" si="22"/>
        <v>0</v>
      </c>
      <c r="R171">
        <f t="shared" si="23"/>
        <v>0</v>
      </c>
      <c r="S171" t="str">
        <f t="shared" si="24"/>
        <v/>
      </c>
      <c r="T171" t="str">
        <f t="shared" si="25"/>
        <v/>
      </c>
      <c r="U171" t="str">
        <f t="shared" si="26"/>
        <v/>
      </c>
    </row>
    <row r="172" spans="1:21" ht="15" customHeight="1" x14ac:dyDescent="0.15">
      <c r="A172" s="239"/>
      <c r="B172" s="240"/>
      <c r="C172" s="240"/>
      <c r="D172" s="241"/>
      <c r="E172" s="240"/>
      <c r="F172" s="242"/>
      <c r="G172" s="243"/>
      <c r="H172" s="243"/>
      <c r="I172" s="243"/>
      <c r="J172" s="242"/>
      <c r="K172" s="240"/>
      <c r="L172" s="244" t="str">
        <f t="shared" si="18"/>
        <v/>
      </c>
      <c r="M172" s="245" t="str">
        <f t="shared" si="19"/>
        <v/>
      </c>
      <c r="N172" s="244" t="str">
        <f t="shared" si="20"/>
        <v/>
      </c>
      <c r="O172" s="244" t="str">
        <f t="shared" si="21"/>
        <v/>
      </c>
      <c r="P172">
        <f>IF($I172&lt;&gt;"",$I172,IF($E172="SGD",1,IF($E172="USD",Settings!$B$22,IF($E172="HKD",Settings!$B$23,1))))</f>
        <v>1</v>
      </c>
      <c r="Q172">
        <f t="shared" si="22"/>
        <v>0</v>
      </c>
      <c r="R172">
        <f t="shared" si="23"/>
        <v>0</v>
      </c>
      <c r="S172" t="str">
        <f t="shared" si="24"/>
        <v/>
      </c>
      <c r="T172" t="str">
        <f t="shared" si="25"/>
        <v/>
      </c>
      <c r="U172" t="str">
        <f t="shared" si="26"/>
        <v/>
      </c>
    </row>
    <row r="173" spans="1:21" ht="15" customHeight="1" x14ac:dyDescent="0.15">
      <c r="A173" s="239"/>
      <c r="B173" s="240"/>
      <c r="C173" s="240"/>
      <c r="D173" s="241"/>
      <c r="E173" s="240"/>
      <c r="F173" s="242"/>
      <c r="G173" s="243"/>
      <c r="H173" s="243"/>
      <c r="I173" s="243"/>
      <c r="J173" s="242"/>
      <c r="K173" s="240"/>
      <c r="L173" s="244" t="str">
        <f t="shared" si="18"/>
        <v/>
      </c>
      <c r="M173" s="245" t="str">
        <f t="shared" si="19"/>
        <v/>
      </c>
      <c r="N173" s="244" t="str">
        <f t="shared" si="20"/>
        <v/>
      </c>
      <c r="O173" s="244" t="str">
        <f t="shared" si="21"/>
        <v/>
      </c>
      <c r="P173">
        <f>IF($I173&lt;&gt;"",$I173,IF($E173="SGD",1,IF($E173="USD",Settings!$B$22,IF($E173="HKD",Settings!$B$23,1))))</f>
        <v>1</v>
      </c>
      <c r="Q173">
        <f t="shared" si="22"/>
        <v>0</v>
      </c>
      <c r="R173">
        <f t="shared" si="23"/>
        <v>0</v>
      </c>
      <c r="S173" t="str">
        <f t="shared" si="24"/>
        <v/>
      </c>
      <c r="T173" t="str">
        <f t="shared" si="25"/>
        <v/>
      </c>
      <c r="U173" t="str">
        <f t="shared" si="26"/>
        <v/>
      </c>
    </row>
    <row r="174" spans="1:21" ht="15" customHeight="1" x14ac:dyDescent="0.15">
      <c r="A174" s="239"/>
      <c r="B174" s="240"/>
      <c r="C174" s="240"/>
      <c r="D174" s="241"/>
      <c r="E174" s="240"/>
      <c r="F174" s="242"/>
      <c r="G174" s="243"/>
      <c r="H174" s="243"/>
      <c r="I174" s="243"/>
      <c r="J174" s="242"/>
      <c r="K174" s="240"/>
      <c r="L174" s="244" t="str">
        <f t="shared" si="18"/>
        <v/>
      </c>
      <c r="M174" s="245" t="str">
        <f t="shared" si="19"/>
        <v/>
      </c>
      <c r="N174" s="244" t="str">
        <f t="shared" si="20"/>
        <v/>
      </c>
      <c r="O174" s="244" t="str">
        <f t="shared" si="21"/>
        <v/>
      </c>
      <c r="P174">
        <f>IF($I174&lt;&gt;"",$I174,IF($E174="SGD",1,IF($E174="USD",Settings!$B$22,IF($E174="HKD",Settings!$B$23,1))))</f>
        <v>1</v>
      </c>
      <c r="Q174">
        <f t="shared" si="22"/>
        <v>0</v>
      </c>
      <c r="R174">
        <f t="shared" si="23"/>
        <v>0</v>
      </c>
      <c r="S174" t="str">
        <f t="shared" si="24"/>
        <v/>
      </c>
      <c r="T174" t="str">
        <f t="shared" si="25"/>
        <v/>
      </c>
      <c r="U174" t="str">
        <f t="shared" si="26"/>
        <v/>
      </c>
    </row>
    <row r="175" spans="1:21" ht="15" customHeight="1" x14ac:dyDescent="0.15">
      <c r="A175" s="239"/>
      <c r="B175" s="240"/>
      <c r="C175" s="240"/>
      <c r="D175" s="241"/>
      <c r="E175" s="240"/>
      <c r="F175" s="242"/>
      <c r="G175" s="243"/>
      <c r="H175" s="243"/>
      <c r="I175" s="243"/>
      <c r="J175" s="242"/>
      <c r="K175" s="240"/>
      <c r="L175" s="244" t="str">
        <f t="shared" si="18"/>
        <v/>
      </c>
      <c r="M175" s="245" t="str">
        <f t="shared" si="19"/>
        <v/>
      </c>
      <c r="N175" s="244" t="str">
        <f t="shared" si="20"/>
        <v/>
      </c>
      <c r="O175" s="244" t="str">
        <f t="shared" si="21"/>
        <v/>
      </c>
      <c r="P175">
        <f>IF($I175&lt;&gt;"",$I175,IF($E175="SGD",1,IF($E175="USD",Settings!$B$22,IF($E175="HKD",Settings!$B$23,1))))</f>
        <v>1</v>
      </c>
      <c r="Q175">
        <f t="shared" si="22"/>
        <v>0</v>
      </c>
      <c r="R175">
        <f t="shared" si="23"/>
        <v>0</v>
      </c>
      <c r="S175" t="str">
        <f t="shared" si="24"/>
        <v/>
      </c>
      <c r="T175" t="str">
        <f t="shared" si="25"/>
        <v/>
      </c>
      <c r="U175" t="str">
        <f t="shared" si="26"/>
        <v/>
      </c>
    </row>
    <row r="176" spans="1:21" ht="15" customHeight="1" x14ac:dyDescent="0.15">
      <c r="A176" s="239"/>
      <c r="B176" s="240"/>
      <c r="C176" s="240"/>
      <c r="D176" s="241"/>
      <c r="E176" s="240"/>
      <c r="F176" s="242"/>
      <c r="G176" s="243"/>
      <c r="H176" s="243"/>
      <c r="I176" s="243"/>
      <c r="J176" s="242"/>
      <c r="K176" s="240"/>
      <c r="L176" s="244" t="str">
        <f t="shared" si="18"/>
        <v/>
      </c>
      <c r="M176" s="245" t="str">
        <f t="shared" si="19"/>
        <v/>
      </c>
      <c r="N176" s="244" t="str">
        <f t="shared" si="20"/>
        <v/>
      </c>
      <c r="O176" s="244" t="str">
        <f t="shared" si="21"/>
        <v/>
      </c>
      <c r="P176">
        <f>IF($I176&lt;&gt;"",$I176,IF($E176="SGD",1,IF($E176="USD",Settings!$B$22,IF($E176="HKD",Settings!$B$23,1))))</f>
        <v>1</v>
      </c>
      <c r="Q176">
        <f t="shared" si="22"/>
        <v>0</v>
      </c>
      <c r="R176">
        <f t="shared" si="23"/>
        <v>0</v>
      </c>
      <c r="S176" t="str">
        <f t="shared" si="24"/>
        <v/>
      </c>
      <c r="T176" t="str">
        <f t="shared" si="25"/>
        <v/>
      </c>
      <c r="U176" t="str">
        <f t="shared" si="26"/>
        <v/>
      </c>
    </row>
    <row r="177" spans="1:21" ht="15" customHeight="1" x14ac:dyDescent="0.15">
      <c r="A177" s="239"/>
      <c r="B177" s="240"/>
      <c r="C177" s="240"/>
      <c r="D177" s="241"/>
      <c r="E177" s="240"/>
      <c r="F177" s="242"/>
      <c r="G177" s="243"/>
      <c r="H177" s="243"/>
      <c r="I177" s="243"/>
      <c r="J177" s="242"/>
      <c r="K177" s="240"/>
      <c r="L177" s="244" t="str">
        <f t="shared" si="18"/>
        <v/>
      </c>
      <c r="M177" s="245" t="str">
        <f t="shared" si="19"/>
        <v/>
      </c>
      <c r="N177" s="244" t="str">
        <f t="shared" si="20"/>
        <v/>
      </c>
      <c r="O177" s="244" t="str">
        <f t="shared" si="21"/>
        <v/>
      </c>
      <c r="P177">
        <f>IF($I177&lt;&gt;"",$I177,IF($E177="SGD",1,IF($E177="USD",Settings!$B$22,IF($E177="HKD",Settings!$B$23,1))))</f>
        <v>1</v>
      </c>
      <c r="Q177">
        <f t="shared" si="22"/>
        <v>0</v>
      </c>
      <c r="R177">
        <f t="shared" si="23"/>
        <v>0</v>
      </c>
      <c r="S177" t="str">
        <f t="shared" si="24"/>
        <v/>
      </c>
      <c r="T177" t="str">
        <f t="shared" si="25"/>
        <v/>
      </c>
      <c r="U177" t="str">
        <f t="shared" si="26"/>
        <v/>
      </c>
    </row>
    <row r="178" spans="1:21" ht="15" customHeight="1" x14ac:dyDescent="0.15">
      <c r="A178" s="239"/>
      <c r="B178" s="240"/>
      <c r="C178" s="240"/>
      <c r="D178" s="241"/>
      <c r="E178" s="240"/>
      <c r="F178" s="242"/>
      <c r="G178" s="243"/>
      <c r="H178" s="243"/>
      <c r="I178" s="243"/>
      <c r="J178" s="242"/>
      <c r="K178" s="240"/>
      <c r="L178" s="244" t="str">
        <f t="shared" si="18"/>
        <v/>
      </c>
      <c r="M178" s="245" t="str">
        <f t="shared" si="19"/>
        <v/>
      </c>
      <c r="N178" s="244" t="str">
        <f t="shared" si="20"/>
        <v/>
      </c>
      <c r="O178" s="244" t="str">
        <f t="shared" si="21"/>
        <v/>
      </c>
      <c r="P178">
        <f>IF($I178&lt;&gt;"",$I178,IF($E178="SGD",1,IF($E178="USD",Settings!$B$22,IF($E178="HKD",Settings!$B$23,1))))</f>
        <v>1</v>
      </c>
      <c r="Q178">
        <f t="shared" si="22"/>
        <v>0</v>
      </c>
      <c r="R178">
        <f t="shared" si="23"/>
        <v>0</v>
      </c>
      <c r="S178" t="str">
        <f t="shared" si="24"/>
        <v/>
      </c>
      <c r="T178" t="str">
        <f t="shared" si="25"/>
        <v/>
      </c>
      <c r="U178" t="str">
        <f t="shared" si="26"/>
        <v/>
      </c>
    </row>
    <row r="179" spans="1:21" ht="15" customHeight="1" x14ac:dyDescent="0.15">
      <c r="A179" s="239"/>
      <c r="B179" s="240"/>
      <c r="C179" s="240"/>
      <c r="D179" s="241"/>
      <c r="E179" s="240"/>
      <c r="F179" s="242"/>
      <c r="G179" s="243"/>
      <c r="H179" s="243"/>
      <c r="I179" s="243"/>
      <c r="J179" s="242"/>
      <c r="K179" s="240"/>
      <c r="L179" s="244" t="str">
        <f t="shared" si="18"/>
        <v/>
      </c>
      <c r="M179" s="245" t="str">
        <f t="shared" si="19"/>
        <v/>
      </c>
      <c r="N179" s="244" t="str">
        <f t="shared" si="20"/>
        <v/>
      </c>
      <c r="O179" s="244" t="str">
        <f t="shared" si="21"/>
        <v/>
      </c>
      <c r="P179">
        <f>IF($I179&lt;&gt;"",$I179,IF($E179="SGD",1,IF($E179="USD",Settings!$B$22,IF($E179="HKD",Settings!$B$23,1))))</f>
        <v>1</v>
      </c>
      <c r="Q179">
        <f t="shared" si="22"/>
        <v>0</v>
      </c>
      <c r="R179">
        <f t="shared" si="23"/>
        <v>0</v>
      </c>
      <c r="S179" t="str">
        <f t="shared" si="24"/>
        <v/>
      </c>
      <c r="T179" t="str">
        <f t="shared" si="25"/>
        <v/>
      </c>
      <c r="U179" t="str">
        <f t="shared" si="26"/>
        <v/>
      </c>
    </row>
    <row r="180" spans="1:21" ht="15" customHeight="1" x14ac:dyDescent="0.15">
      <c r="A180" s="239"/>
      <c r="B180" s="240"/>
      <c r="C180" s="240"/>
      <c r="D180" s="241"/>
      <c r="E180" s="240"/>
      <c r="F180" s="242"/>
      <c r="G180" s="243"/>
      <c r="H180" s="243"/>
      <c r="I180" s="243"/>
      <c r="J180" s="242"/>
      <c r="K180" s="240"/>
      <c r="L180" s="244" t="str">
        <f t="shared" si="18"/>
        <v/>
      </c>
      <c r="M180" s="245" t="str">
        <f t="shared" si="19"/>
        <v/>
      </c>
      <c r="N180" s="244" t="str">
        <f t="shared" si="20"/>
        <v/>
      </c>
      <c r="O180" s="244" t="str">
        <f t="shared" si="21"/>
        <v/>
      </c>
      <c r="P180">
        <f>IF($I180&lt;&gt;"",$I180,IF($E180="SGD",1,IF($E180="USD",Settings!$B$22,IF($E180="HKD",Settings!$B$23,1))))</f>
        <v>1</v>
      </c>
      <c r="Q180">
        <f t="shared" si="22"/>
        <v>0</v>
      </c>
      <c r="R180">
        <f t="shared" si="23"/>
        <v>0</v>
      </c>
      <c r="S180" t="str">
        <f t="shared" si="24"/>
        <v/>
      </c>
      <c r="T180" t="str">
        <f t="shared" si="25"/>
        <v/>
      </c>
      <c r="U180" t="str">
        <f t="shared" si="26"/>
        <v/>
      </c>
    </row>
    <row r="181" spans="1:21" ht="15" customHeight="1" x14ac:dyDescent="0.15">
      <c r="A181" s="239"/>
      <c r="B181" s="240"/>
      <c r="C181" s="240"/>
      <c r="D181" s="241"/>
      <c r="E181" s="240"/>
      <c r="F181" s="242"/>
      <c r="G181" s="243"/>
      <c r="H181" s="243"/>
      <c r="I181" s="243"/>
      <c r="J181" s="242"/>
      <c r="K181" s="240"/>
      <c r="L181" s="244" t="str">
        <f t="shared" si="18"/>
        <v/>
      </c>
      <c r="M181" s="245" t="str">
        <f t="shared" si="19"/>
        <v/>
      </c>
      <c r="N181" s="244" t="str">
        <f t="shared" si="20"/>
        <v/>
      </c>
      <c r="O181" s="244" t="str">
        <f t="shared" si="21"/>
        <v/>
      </c>
      <c r="P181">
        <f>IF($I181&lt;&gt;"",$I181,IF($E181="SGD",1,IF($E181="USD",Settings!$B$22,IF($E181="HKD",Settings!$B$23,1))))</f>
        <v>1</v>
      </c>
      <c r="Q181">
        <f t="shared" si="22"/>
        <v>0</v>
      </c>
      <c r="R181">
        <f t="shared" si="23"/>
        <v>0</v>
      </c>
      <c r="S181" t="str">
        <f t="shared" si="24"/>
        <v/>
      </c>
      <c r="T181" t="str">
        <f t="shared" si="25"/>
        <v/>
      </c>
      <c r="U181" t="str">
        <f t="shared" si="26"/>
        <v/>
      </c>
    </row>
    <row r="182" spans="1:21" ht="15" customHeight="1" x14ac:dyDescent="0.15">
      <c r="A182" s="239"/>
      <c r="B182" s="240"/>
      <c r="C182" s="240"/>
      <c r="D182" s="241"/>
      <c r="E182" s="240"/>
      <c r="F182" s="242"/>
      <c r="G182" s="243"/>
      <c r="H182" s="243"/>
      <c r="I182" s="243"/>
      <c r="J182" s="242"/>
      <c r="K182" s="240"/>
      <c r="L182" s="244" t="str">
        <f t="shared" si="18"/>
        <v/>
      </c>
      <c r="M182" s="245" t="str">
        <f t="shared" si="19"/>
        <v/>
      </c>
      <c r="N182" s="244" t="str">
        <f t="shared" si="20"/>
        <v/>
      </c>
      <c r="O182" s="244" t="str">
        <f t="shared" si="21"/>
        <v/>
      </c>
      <c r="P182">
        <f>IF($I182&lt;&gt;"",$I182,IF($E182="SGD",1,IF($E182="USD",Settings!$B$22,IF($E182="HKD",Settings!$B$23,1))))</f>
        <v>1</v>
      </c>
      <c r="Q182">
        <f t="shared" si="22"/>
        <v>0</v>
      </c>
      <c r="R182">
        <f t="shared" si="23"/>
        <v>0</v>
      </c>
      <c r="S182" t="str">
        <f t="shared" si="24"/>
        <v/>
      </c>
      <c r="T182" t="str">
        <f t="shared" si="25"/>
        <v/>
      </c>
      <c r="U182" t="str">
        <f t="shared" si="26"/>
        <v/>
      </c>
    </row>
    <row r="183" spans="1:21" ht="15" customHeight="1" x14ac:dyDescent="0.15">
      <c r="A183" s="239"/>
      <c r="B183" s="240"/>
      <c r="C183" s="240"/>
      <c r="D183" s="241"/>
      <c r="E183" s="240"/>
      <c r="F183" s="242"/>
      <c r="G183" s="243"/>
      <c r="H183" s="243"/>
      <c r="I183" s="243"/>
      <c r="J183" s="242"/>
      <c r="K183" s="240"/>
      <c r="L183" s="244" t="str">
        <f t="shared" si="18"/>
        <v/>
      </c>
      <c r="M183" s="245" t="str">
        <f t="shared" si="19"/>
        <v/>
      </c>
      <c r="N183" s="244" t="str">
        <f t="shared" si="20"/>
        <v/>
      </c>
      <c r="O183" s="244" t="str">
        <f t="shared" si="21"/>
        <v/>
      </c>
      <c r="P183">
        <f>IF($I183&lt;&gt;"",$I183,IF($E183="SGD",1,IF($E183="USD",Settings!$B$22,IF($E183="HKD",Settings!$B$23,1))))</f>
        <v>1</v>
      </c>
      <c r="Q183">
        <f t="shared" si="22"/>
        <v>0</v>
      </c>
      <c r="R183">
        <f t="shared" si="23"/>
        <v>0</v>
      </c>
      <c r="S183" t="str">
        <f t="shared" si="24"/>
        <v/>
      </c>
      <c r="T183" t="str">
        <f t="shared" si="25"/>
        <v/>
      </c>
      <c r="U183" t="str">
        <f t="shared" si="26"/>
        <v/>
      </c>
    </row>
    <row r="184" spans="1:21" ht="15" customHeight="1" x14ac:dyDescent="0.15">
      <c r="A184" s="239"/>
      <c r="B184" s="240"/>
      <c r="C184" s="240"/>
      <c r="D184" s="241"/>
      <c r="E184" s="240"/>
      <c r="F184" s="242"/>
      <c r="G184" s="243"/>
      <c r="H184" s="243"/>
      <c r="I184" s="243"/>
      <c r="J184" s="242"/>
      <c r="K184" s="240"/>
      <c r="L184" s="244" t="str">
        <f t="shared" si="18"/>
        <v/>
      </c>
      <c r="M184" s="245" t="str">
        <f t="shared" si="19"/>
        <v/>
      </c>
      <c r="N184" s="244" t="str">
        <f t="shared" si="20"/>
        <v/>
      </c>
      <c r="O184" s="244" t="str">
        <f t="shared" si="21"/>
        <v/>
      </c>
      <c r="P184">
        <f>IF($I184&lt;&gt;"",$I184,IF($E184="SGD",1,IF($E184="USD",Settings!$B$22,IF($E184="HKD",Settings!$B$23,1))))</f>
        <v>1</v>
      </c>
      <c r="Q184">
        <f t="shared" si="22"/>
        <v>0</v>
      </c>
      <c r="R184">
        <f t="shared" si="23"/>
        <v>0</v>
      </c>
      <c r="S184" t="str">
        <f t="shared" si="24"/>
        <v/>
      </c>
      <c r="T184" t="str">
        <f t="shared" si="25"/>
        <v/>
      </c>
      <c r="U184" t="str">
        <f t="shared" si="26"/>
        <v/>
      </c>
    </row>
    <row r="185" spans="1:21" ht="15" customHeight="1" x14ac:dyDescent="0.15">
      <c r="A185" s="239"/>
      <c r="B185" s="240"/>
      <c r="C185" s="240"/>
      <c r="D185" s="241"/>
      <c r="E185" s="240"/>
      <c r="F185" s="242"/>
      <c r="G185" s="243"/>
      <c r="H185" s="243"/>
      <c r="I185" s="243"/>
      <c r="J185" s="242"/>
      <c r="K185" s="240"/>
      <c r="L185" s="244" t="str">
        <f t="shared" si="18"/>
        <v/>
      </c>
      <c r="M185" s="245" t="str">
        <f t="shared" si="19"/>
        <v/>
      </c>
      <c r="N185" s="244" t="str">
        <f t="shared" si="20"/>
        <v/>
      </c>
      <c r="O185" s="244" t="str">
        <f t="shared" si="21"/>
        <v/>
      </c>
      <c r="P185">
        <f>IF($I185&lt;&gt;"",$I185,IF($E185="SGD",1,IF($E185="USD",Settings!$B$22,IF($E185="HKD",Settings!$B$23,1))))</f>
        <v>1</v>
      </c>
      <c r="Q185">
        <f t="shared" si="22"/>
        <v>0</v>
      </c>
      <c r="R185">
        <f t="shared" si="23"/>
        <v>0</v>
      </c>
      <c r="S185" t="str">
        <f t="shared" si="24"/>
        <v/>
      </c>
      <c r="T185" t="str">
        <f t="shared" si="25"/>
        <v/>
      </c>
      <c r="U185" t="str">
        <f t="shared" si="26"/>
        <v/>
      </c>
    </row>
    <row r="186" spans="1:21" ht="15" customHeight="1" x14ac:dyDescent="0.15">
      <c r="A186" s="239"/>
      <c r="B186" s="240"/>
      <c r="C186" s="240"/>
      <c r="D186" s="241"/>
      <c r="E186" s="240"/>
      <c r="F186" s="242"/>
      <c r="G186" s="243"/>
      <c r="H186" s="243"/>
      <c r="I186" s="243"/>
      <c r="J186" s="242"/>
      <c r="K186" s="240"/>
      <c r="L186" s="244" t="str">
        <f t="shared" si="18"/>
        <v/>
      </c>
      <c r="M186" s="245" t="str">
        <f t="shared" si="19"/>
        <v/>
      </c>
      <c r="N186" s="244" t="str">
        <f t="shared" si="20"/>
        <v/>
      </c>
      <c r="O186" s="244" t="str">
        <f t="shared" si="21"/>
        <v/>
      </c>
      <c r="P186">
        <f>IF($I186&lt;&gt;"",$I186,IF($E186="SGD",1,IF($E186="USD",Settings!$B$22,IF($E186="HKD",Settings!$B$23,1))))</f>
        <v>1</v>
      </c>
      <c r="Q186">
        <f t="shared" si="22"/>
        <v>0</v>
      </c>
      <c r="R186">
        <f t="shared" si="23"/>
        <v>0</v>
      </c>
      <c r="S186" t="str">
        <f t="shared" si="24"/>
        <v/>
      </c>
      <c r="T186" t="str">
        <f t="shared" si="25"/>
        <v/>
      </c>
      <c r="U186" t="str">
        <f t="shared" si="26"/>
        <v/>
      </c>
    </row>
    <row r="187" spans="1:21" ht="15" customHeight="1" x14ac:dyDescent="0.15">
      <c r="A187" s="239"/>
      <c r="B187" s="240"/>
      <c r="C187" s="240"/>
      <c r="D187" s="241"/>
      <c r="E187" s="240"/>
      <c r="F187" s="242"/>
      <c r="G187" s="243"/>
      <c r="H187" s="243"/>
      <c r="I187" s="243"/>
      <c r="J187" s="242"/>
      <c r="K187" s="240"/>
      <c r="L187" s="244" t="str">
        <f t="shared" si="18"/>
        <v/>
      </c>
      <c r="M187" s="245" t="str">
        <f t="shared" si="19"/>
        <v/>
      </c>
      <c r="N187" s="244" t="str">
        <f t="shared" si="20"/>
        <v/>
      </c>
      <c r="O187" s="244" t="str">
        <f t="shared" si="21"/>
        <v/>
      </c>
      <c r="P187">
        <f>IF($I187&lt;&gt;"",$I187,IF($E187="SGD",1,IF($E187="USD",Settings!$B$22,IF($E187="HKD",Settings!$B$23,1))))</f>
        <v>1</v>
      </c>
      <c r="Q187">
        <f t="shared" si="22"/>
        <v>0</v>
      </c>
      <c r="R187">
        <f t="shared" si="23"/>
        <v>0</v>
      </c>
      <c r="S187" t="str">
        <f t="shared" si="24"/>
        <v/>
      </c>
      <c r="T187" t="str">
        <f t="shared" si="25"/>
        <v/>
      </c>
      <c r="U187" t="str">
        <f t="shared" si="26"/>
        <v/>
      </c>
    </row>
    <row r="188" spans="1:21" ht="15" customHeight="1" x14ac:dyDescent="0.15">
      <c r="A188" s="239"/>
      <c r="B188" s="240"/>
      <c r="C188" s="240"/>
      <c r="D188" s="241"/>
      <c r="E188" s="240"/>
      <c r="F188" s="242"/>
      <c r="G188" s="243"/>
      <c r="H188" s="243"/>
      <c r="I188" s="243"/>
      <c r="J188" s="242"/>
      <c r="K188" s="240"/>
      <c r="L188" s="244" t="str">
        <f t="shared" si="18"/>
        <v/>
      </c>
      <c r="M188" s="245" t="str">
        <f t="shared" si="19"/>
        <v/>
      </c>
      <c r="N188" s="244" t="str">
        <f t="shared" si="20"/>
        <v/>
      </c>
      <c r="O188" s="244" t="str">
        <f t="shared" si="21"/>
        <v/>
      </c>
      <c r="P188">
        <f>IF($I188&lt;&gt;"",$I188,IF($E188="SGD",1,IF($E188="USD",Settings!$B$22,IF($E188="HKD",Settings!$B$23,1))))</f>
        <v>1</v>
      </c>
      <c r="Q188">
        <f t="shared" si="22"/>
        <v>0</v>
      </c>
      <c r="R188">
        <f t="shared" si="23"/>
        <v>0</v>
      </c>
      <c r="S188" t="str">
        <f t="shared" si="24"/>
        <v/>
      </c>
      <c r="T188" t="str">
        <f t="shared" si="25"/>
        <v/>
      </c>
      <c r="U188" t="str">
        <f t="shared" si="26"/>
        <v/>
      </c>
    </row>
    <row r="189" spans="1:21" ht="15" customHeight="1" x14ac:dyDescent="0.15">
      <c r="A189" s="239"/>
      <c r="B189" s="240"/>
      <c r="C189" s="240"/>
      <c r="D189" s="241"/>
      <c r="E189" s="240"/>
      <c r="F189" s="242"/>
      <c r="G189" s="243"/>
      <c r="H189" s="243"/>
      <c r="I189" s="243"/>
      <c r="J189" s="242"/>
      <c r="K189" s="240"/>
      <c r="L189" s="244" t="str">
        <f t="shared" si="18"/>
        <v/>
      </c>
      <c r="M189" s="245" t="str">
        <f t="shared" si="19"/>
        <v/>
      </c>
      <c r="N189" s="244" t="str">
        <f t="shared" si="20"/>
        <v/>
      </c>
      <c r="O189" s="244" t="str">
        <f t="shared" si="21"/>
        <v/>
      </c>
      <c r="P189">
        <f>IF($I189&lt;&gt;"",$I189,IF($E189="SGD",1,IF($E189="USD",Settings!$B$22,IF($E189="HKD",Settings!$B$23,1))))</f>
        <v>1</v>
      </c>
      <c r="Q189">
        <f t="shared" si="22"/>
        <v>0</v>
      </c>
      <c r="R189">
        <f t="shared" si="23"/>
        <v>0</v>
      </c>
      <c r="S189" t="str">
        <f t="shared" si="24"/>
        <v/>
      </c>
      <c r="T189" t="str">
        <f t="shared" si="25"/>
        <v/>
      </c>
      <c r="U189" t="str">
        <f t="shared" si="26"/>
        <v/>
      </c>
    </row>
    <row r="190" spans="1:21" ht="15" customHeight="1" x14ac:dyDescent="0.15">
      <c r="A190" s="239"/>
      <c r="B190" s="240"/>
      <c r="C190" s="240"/>
      <c r="D190" s="241"/>
      <c r="E190" s="240"/>
      <c r="F190" s="242"/>
      <c r="G190" s="243"/>
      <c r="H190" s="243"/>
      <c r="I190" s="243"/>
      <c r="J190" s="242"/>
      <c r="K190" s="240"/>
      <c r="L190" s="244" t="str">
        <f t="shared" si="18"/>
        <v/>
      </c>
      <c r="M190" s="245" t="str">
        <f t="shared" si="19"/>
        <v/>
      </c>
      <c r="N190" s="244" t="str">
        <f t="shared" si="20"/>
        <v/>
      </c>
      <c r="O190" s="244" t="str">
        <f t="shared" si="21"/>
        <v/>
      </c>
      <c r="P190">
        <f>IF($I190&lt;&gt;"",$I190,IF($E190="SGD",1,IF($E190="USD",Settings!$B$22,IF($E190="HKD",Settings!$B$23,1))))</f>
        <v>1</v>
      </c>
      <c r="Q190">
        <f t="shared" si="22"/>
        <v>0</v>
      </c>
      <c r="R190">
        <f t="shared" si="23"/>
        <v>0</v>
      </c>
      <c r="S190" t="str">
        <f t="shared" si="24"/>
        <v/>
      </c>
      <c r="T190" t="str">
        <f t="shared" si="25"/>
        <v/>
      </c>
      <c r="U190" t="str">
        <f t="shared" si="26"/>
        <v/>
      </c>
    </row>
    <row r="191" spans="1:21" ht="15" customHeight="1" x14ac:dyDescent="0.15">
      <c r="A191" s="239"/>
      <c r="B191" s="240"/>
      <c r="C191" s="240"/>
      <c r="D191" s="241"/>
      <c r="E191" s="240"/>
      <c r="F191" s="242"/>
      <c r="G191" s="243"/>
      <c r="H191" s="243"/>
      <c r="I191" s="243"/>
      <c r="J191" s="242"/>
      <c r="K191" s="240"/>
      <c r="L191" s="244" t="str">
        <f t="shared" si="18"/>
        <v/>
      </c>
      <c r="M191" s="245" t="str">
        <f t="shared" si="19"/>
        <v/>
      </c>
      <c r="N191" s="244" t="str">
        <f t="shared" si="20"/>
        <v/>
      </c>
      <c r="O191" s="244" t="str">
        <f t="shared" si="21"/>
        <v/>
      </c>
      <c r="P191">
        <f>IF($I191&lt;&gt;"",$I191,IF($E191="SGD",1,IF($E191="USD",Settings!$B$22,IF($E191="HKD",Settings!$B$23,1))))</f>
        <v>1</v>
      </c>
      <c r="Q191">
        <f t="shared" si="22"/>
        <v>0</v>
      </c>
      <c r="R191">
        <f t="shared" si="23"/>
        <v>0</v>
      </c>
      <c r="S191" t="str">
        <f t="shared" si="24"/>
        <v/>
      </c>
      <c r="T191" t="str">
        <f t="shared" si="25"/>
        <v/>
      </c>
      <c r="U191" t="str">
        <f t="shared" si="26"/>
        <v/>
      </c>
    </row>
    <row r="192" spans="1:21" ht="15" customHeight="1" x14ac:dyDescent="0.15">
      <c r="A192" s="239"/>
      <c r="B192" s="240"/>
      <c r="C192" s="240"/>
      <c r="D192" s="241"/>
      <c r="E192" s="240"/>
      <c r="F192" s="242"/>
      <c r="G192" s="243"/>
      <c r="H192" s="243"/>
      <c r="I192" s="243"/>
      <c r="J192" s="242"/>
      <c r="K192" s="240"/>
      <c r="L192" s="244" t="str">
        <f t="shared" si="18"/>
        <v/>
      </c>
      <c r="M192" s="245" t="str">
        <f t="shared" si="19"/>
        <v/>
      </c>
      <c r="N192" s="244" t="str">
        <f t="shared" si="20"/>
        <v/>
      </c>
      <c r="O192" s="244" t="str">
        <f t="shared" si="21"/>
        <v/>
      </c>
      <c r="P192">
        <f>IF($I192&lt;&gt;"",$I192,IF($E192="SGD",1,IF($E192="USD",Settings!$B$22,IF($E192="HKD",Settings!$B$23,1))))</f>
        <v>1</v>
      </c>
      <c r="Q192">
        <f t="shared" si="22"/>
        <v>0</v>
      </c>
      <c r="R192">
        <f t="shared" si="23"/>
        <v>0</v>
      </c>
      <c r="S192" t="str">
        <f t="shared" si="24"/>
        <v/>
      </c>
      <c r="T192" t="str">
        <f t="shared" si="25"/>
        <v/>
      </c>
      <c r="U192" t="str">
        <f t="shared" si="26"/>
        <v/>
      </c>
    </row>
    <row r="193" spans="1:21" ht="15" customHeight="1" x14ac:dyDescent="0.15">
      <c r="A193" s="239"/>
      <c r="B193" s="240"/>
      <c r="C193" s="240"/>
      <c r="D193" s="241"/>
      <c r="E193" s="240"/>
      <c r="F193" s="242"/>
      <c r="G193" s="243"/>
      <c r="H193" s="243"/>
      <c r="I193" s="243"/>
      <c r="J193" s="242"/>
      <c r="K193" s="240"/>
      <c r="L193" s="244" t="str">
        <f t="shared" si="18"/>
        <v/>
      </c>
      <c r="M193" s="245" t="str">
        <f t="shared" si="19"/>
        <v/>
      </c>
      <c r="N193" s="244" t="str">
        <f t="shared" si="20"/>
        <v/>
      </c>
      <c r="O193" s="244" t="str">
        <f t="shared" si="21"/>
        <v/>
      </c>
      <c r="P193">
        <f>IF($I193&lt;&gt;"",$I193,IF($E193="SGD",1,IF($E193="USD",Settings!$B$22,IF($E193="HKD",Settings!$B$23,1))))</f>
        <v>1</v>
      </c>
      <c r="Q193">
        <f t="shared" si="22"/>
        <v>0</v>
      </c>
      <c r="R193">
        <f t="shared" si="23"/>
        <v>0</v>
      </c>
      <c r="S193" t="str">
        <f t="shared" si="24"/>
        <v/>
      </c>
      <c r="T193" t="str">
        <f t="shared" si="25"/>
        <v/>
      </c>
      <c r="U193" t="str">
        <f t="shared" si="26"/>
        <v/>
      </c>
    </row>
    <row r="194" spans="1:21" ht="15" customHeight="1" x14ac:dyDescent="0.15">
      <c r="A194" s="239"/>
      <c r="B194" s="240"/>
      <c r="C194" s="240"/>
      <c r="D194" s="241"/>
      <c r="E194" s="240"/>
      <c r="F194" s="242"/>
      <c r="G194" s="243"/>
      <c r="H194" s="243"/>
      <c r="I194" s="243"/>
      <c r="J194" s="242"/>
      <c r="K194" s="240"/>
      <c r="L194" s="244" t="str">
        <f t="shared" ref="L194:L257" si="27">IF(OR(B194="",C194="",E194=""),"",B194&amp;":"&amp;C194&amp;":"&amp;E194)</f>
        <v/>
      </c>
      <c r="M194" s="245" t="str">
        <f t="shared" ref="M194:M257" si="28">IF(A194="","",A194*D194)</f>
        <v/>
      </c>
      <c r="N194" s="244" t="str">
        <f t="shared" ref="N194:N257" si="29">IF(A194="","",IF(OR(A194=1,A194=0),J194,0))</f>
        <v/>
      </c>
      <c r="O194" s="244" t="str">
        <f t="shared" ref="O194:O257" si="30">IF(A194="","",IF(A194=-1,J194,0))</f>
        <v/>
      </c>
      <c r="P194">
        <f>IF($I194&lt;&gt;"",$I194,IF($E194="SGD",1,IF($E194="USD",Settings!$B$22,IF($E194="HKD",Settings!$B$23,1))))</f>
        <v>1</v>
      </c>
      <c r="Q194">
        <f t="shared" ref="Q194:Q257" si="31">IF($L194="",0,($O194-$N194+IF($A194=2,$J194,0))*$P194)</f>
        <v>0</v>
      </c>
      <c r="R194">
        <f t="shared" ref="R194:R257" si="32">IF($L194="",0,IF($A194=2,$J194*$P194,0))</f>
        <v>0</v>
      </c>
      <c r="S194" t="str">
        <f t="shared" ref="S194:S257" si="33">IF(L194="","",SUMIFS($M:$M,$L:$L,L194,$T:$T,"&lt;="&amp;T194))</f>
        <v/>
      </c>
      <c r="T194" t="str">
        <f t="shared" ref="T194:T257" si="34">IF(L194="","",INT(G194)*100000+ROW())</f>
        <v/>
      </c>
      <c r="U194" t="str">
        <f t="shared" ref="U194:U257" si="35">IF(L194="","",IF(AND(COUNTIFS($L:$L,L194,$S:$S,"&gt;-0.000001",$S:$S,"&lt;0.000001",$T:$T,"&gt;"&amp;T194)=0,ABS(S194)&gt;0.000001),1,0))</f>
        <v/>
      </c>
    </row>
    <row r="195" spans="1:21" ht="15" customHeight="1" x14ac:dyDescent="0.15">
      <c r="A195" s="239"/>
      <c r="B195" s="240"/>
      <c r="C195" s="240"/>
      <c r="D195" s="241"/>
      <c r="E195" s="240"/>
      <c r="F195" s="242"/>
      <c r="G195" s="243"/>
      <c r="H195" s="243"/>
      <c r="I195" s="243"/>
      <c r="J195" s="242"/>
      <c r="K195" s="240"/>
      <c r="L195" s="244" t="str">
        <f t="shared" si="27"/>
        <v/>
      </c>
      <c r="M195" s="245" t="str">
        <f t="shared" si="28"/>
        <v/>
      </c>
      <c r="N195" s="244" t="str">
        <f t="shared" si="29"/>
        <v/>
      </c>
      <c r="O195" s="244" t="str">
        <f t="shared" si="30"/>
        <v/>
      </c>
      <c r="P195">
        <f>IF($I195&lt;&gt;"",$I195,IF($E195="SGD",1,IF($E195="USD",Settings!$B$22,IF($E195="HKD",Settings!$B$23,1))))</f>
        <v>1</v>
      </c>
      <c r="Q195">
        <f t="shared" si="31"/>
        <v>0</v>
      </c>
      <c r="R195">
        <f t="shared" si="32"/>
        <v>0</v>
      </c>
      <c r="S195" t="str">
        <f t="shared" si="33"/>
        <v/>
      </c>
      <c r="T195" t="str">
        <f t="shared" si="34"/>
        <v/>
      </c>
      <c r="U195" t="str">
        <f t="shared" si="35"/>
        <v/>
      </c>
    </row>
    <row r="196" spans="1:21" ht="15" customHeight="1" x14ac:dyDescent="0.15">
      <c r="A196" s="239"/>
      <c r="B196" s="240"/>
      <c r="C196" s="240"/>
      <c r="D196" s="241"/>
      <c r="E196" s="240"/>
      <c r="F196" s="242"/>
      <c r="G196" s="243"/>
      <c r="H196" s="243"/>
      <c r="I196" s="243"/>
      <c r="J196" s="242"/>
      <c r="K196" s="240"/>
      <c r="L196" s="244" t="str">
        <f t="shared" si="27"/>
        <v/>
      </c>
      <c r="M196" s="245" t="str">
        <f t="shared" si="28"/>
        <v/>
      </c>
      <c r="N196" s="244" t="str">
        <f t="shared" si="29"/>
        <v/>
      </c>
      <c r="O196" s="244" t="str">
        <f t="shared" si="30"/>
        <v/>
      </c>
      <c r="P196">
        <f>IF($I196&lt;&gt;"",$I196,IF($E196="SGD",1,IF($E196="USD",Settings!$B$22,IF($E196="HKD",Settings!$B$23,1))))</f>
        <v>1</v>
      </c>
      <c r="Q196">
        <f t="shared" si="31"/>
        <v>0</v>
      </c>
      <c r="R196">
        <f t="shared" si="32"/>
        <v>0</v>
      </c>
      <c r="S196" t="str">
        <f t="shared" si="33"/>
        <v/>
      </c>
      <c r="T196" t="str">
        <f t="shared" si="34"/>
        <v/>
      </c>
      <c r="U196" t="str">
        <f t="shared" si="35"/>
        <v/>
      </c>
    </row>
    <row r="197" spans="1:21" ht="15" customHeight="1" x14ac:dyDescent="0.15">
      <c r="A197" s="239"/>
      <c r="B197" s="240"/>
      <c r="C197" s="240"/>
      <c r="D197" s="241"/>
      <c r="E197" s="240"/>
      <c r="F197" s="242"/>
      <c r="G197" s="243"/>
      <c r="H197" s="243"/>
      <c r="I197" s="243"/>
      <c r="J197" s="242"/>
      <c r="K197" s="240"/>
      <c r="L197" s="244" t="str">
        <f t="shared" si="27"/>
        <v/>
      </c>
      <c r="M197" s="245" t="str">
        <f t="shared" si="28"/>
        <v/>
      </c>
      <c r="N197" s="244" t="str">
        <f t="shared" si="29"/>
        <v/>
      </c>
      <c r="O197" s="244" t="str">
        <f t="shared" si="30"/>
        <v/>
      </c>
      <c r="P197">
        <f>IF($I197&lt;&gt;"",$I197,IF($E197="SGD",1,IF($E197="USD",Settings!$B$22,IF($E197="HKD",Settings!$B$23,1))))</f>
        <v>1</v>
      </c>
      <c r="Q197">
        <f t="shared" si="31"/>
        <v>0</v>
      </c>
      <c r="R197">
        <f t="shared" si="32"/>
        <v>0</v>
      </c>
      <c r="S197" t="str">
        <f t="shared" si="33"/>
        <v/>
      </c>
      <c r="T197" t="str">
        <f t="shared" si="34"/>
        <v/>
      </c>
      <c r="U197" t="str">
        <f t="shared" si="35"/>
        <v/>
      </c>
    </row>
    <row r="198" spans="1:21" ht="15" customHeight="1" x14ac:dyDescent="0.15">
      <c r="A198" s="239"/>
      <c r="B198" s="240"/>
      <c r="C198" s="240"/>
      <c r="D198" s="241"/>
      <c r="E198" s="240"/>
      <c r="F198" s="242"/>
      <c r="G198" s="243"/>
      <c r="H198" s="243"/>
      <c r="I198" s="243"/>
      <c r="J198" s="242"/>
      <c r="K198" s="240"/>
      <c r="L198" s="244" t="str">
        <f t="shared" si="27"/>
        <v/>
      </c>
      <c r="M198" s="245" t="str">
        <f t="shared" si="28"/>
        <v/>
      </c>
      <c r="N198" s="244" t="str">
        <f t="shared" si="29"/>
        <v/>
      </c>
      <c r="O198" s="244" t="str">
        <f t="shared" si="30"/>
        <v/>
      </c>
      <c r="P198">
        <f>IF($I198&lt;&gt;"",$I198,IF($E198="SGD",1,IF($E198="USD",Settings!$B$22,IF($E198="HKD",Settings!$B$23,1))))</f>
        <v>1</v>
      </c>
      <c r="Q198">
        <f t="shared" si="31"/>
        <v>0</v>
      </c>
      <c r="R198">
        <f t="shared" si="32"/>
        <v>0</v>
      </c>
      <c r="S198" t="str">
        <f t="shared" si="33"/>
        <v/>
      </c>
      <c r="T198" t="str">
        <f t="shared" si="34"/>
        <v/>
      </c>
      <c r="U198" t="str">
        <f t="shared" si="35"/>
        <v/>
      </c>
    </row>
    <row r="199" spans="1:21" ht="15" customHeight="1" x14ac:dyDescent="0.15">
      <c r="A199" s="239"/>
      <c r="B199" s="240"/>
      <c r="C199" s="240"/>
      <c r="D199" s="241"/>
      <c r="E199" s="240"/>
      <c r="F199" s="242"/>
      <c r="G199" s="243"/>
      <c r="H199" s="243"/>
      <c r="I199" s="243"/>
      <c r="J199" s="242"/>
      <c r="K199" s="240"/>
      <c r="L199" s="244" t="str">
        <f t="shared" si="27"/>
        <v/>
      </c>
      <c r="M199" s="245" t="str">
        <f t="shared" si="28"/>
        <v/>
      </c>
      <c r="N199" s="244" t="str">
        <f t="shared" si="29"/>
        <v/>
      </c>
      <c r="O199" s="244" t="str">
        <f t="shared" si="30"/>
        <v/>
      </c>
      <c r="P199">
        <f>IF($I199&lt;&gt;"",$I199,IF($E199="SGD",1,IF($E199="USD",Settings!$B$22,IF($E199="HKD",Settings!$B$23,1))))</f>
        <v>1</v>
      </c>
      <c r="Q199">
        <f t="shared" si="31"/>
        <v>0</v>
      </c>
      <c r="R199">
        <f t="shared" si="32"/>
        <v>0</v>
      </c>
      <c r="S199" t="str">
        <f t="shared" si="33"/>
        <v/>
      </c>
      <c r="T199" t="str">
        <f t="shared" si="34"/>
        <v/>
      </c>
      <c r="U199" t="str">
        <f t="shared" si="35"/>
        <v/>
      </c>
    </row>
    <row r="200" spans="1:21" ht="15" customHeight="1" x14ac:dyDescent="0.15">
      <c r="A200" s="239"/>
      <c r="B200" s="240"/>
      <c r="C200" s="240"/>
      <c r="D200" s="241"/>
      <c r="E200" s="240"/>
      <c r="F200" s="242"/>
      <c r="G200" s="243"/>
      <c r="H200" s="243"/>
      <c r="I200" s="243"/>
      <c r="J200" s="242"/>
      <c r="K200" s="240"/>
      <c r="L200" s="244" t="str">
        <f t="shared" si="27"/>
        <v/>
      </c>
      <c r="M200" s="245" t="str">
        <f t="shared" si="28"/>
        <v/>
      </c>
      <c r="N200" s="244" t="str">
        <f t="shared" si="29"/>
        <v/>
      </c>
      <c r="O200" s="244" t="str">
        <f t="shared" si="30"/>
        <v/>
      </c>
      <c r="P200">
        <f>IF($I200&lt;&gt;"",$I200,IF($E200="SGD",1,IF($E200="USD",Settings!$B$22,IF($E200="HKD",Settings!$B$23,1))))</f>
        <v>1</v>
      </c>
      <c r="Q200">
        <f t="shared" si="31"/>
        <v>0</v>
      </c>
      <c r="R200">
        <f t="shared" si="32"/>
        <v>0</v>
      </c>
      <c r="S200" t="str">
        <f t="shared" si="33"/>
        <v/>
      </c>
      <c r="T200" t="str">
        <f t="shared" si="34"/>
        <v/>
      </c>
      <c r="U200" t="str">
        <f t="shared" si="35"/>
        <v/>
      </c>
    </row>
    <row r="201" spans="1:21" ht="15" customHeight="1" x14ac:dyDescent="0.15">
      <c r="A201" s="239"/>
      <c r="B201" s="240"/>
      <c r="C201" s="240"/>
      <c r="D201" s="241"/>
      <c r="E201" s="240"/>
      <c r="F201" s="242"/>
      <c r="G201" s="243"/>
      <c r="H201" s="243"/>
      <c r="I201" s="243"/>
      <c r="J201" s="242"/>
      <c r="K201" s="240"/>
      <c r="L201" s="244" t="str">
        <f t="shared" si="27"/>
        <v/>
      </c>
      <c r="M201" s="245" t="str">
        <f t="shared" si="28"/>
        <v/>
      </c>
      <c r="N201" s="244" t="str">
        <f t="shared" si="29"/>
        <v/>
      </c>
      <c r="O201" s="244" t="str">
        <f t="shared" si="30"/>
        <v/>
      </c>
      <c r="P201">
        <f>IF($I201&lt;&gt;"",$I201,IF($E201="SGD",1,IF($E201="USD",Settings!$B$22,IF($E201="HKD",Settings!$B$23,1))))</f>
        <v>1</v>
      </c>
      <c r="Q201">
        <f t="shared" si="31"/>
        <v>0</v>
      </c>
      <c r="R201">
        <f t="shared" si="32"/>
        <v>0</v>
      </c>
      <c r="S201" t="str">
        <f t="shared" si="33"/>
        <v/>
      </c>
      <c r="T201" t="str">
        <f t="shared" si="34"/>
        <v/>
      </c>
      <c r="U201" t="str">
        <f t="shared" si="35"/>
        <v/>
      </c>
    </row>
    <row r="202" spans="1:21" ht="15" customHeight="1" x14ac:dyDescent="0.15">
      <c r="A202" s="239"/>
      <c r="B202" s="240"/>
      <c r="C202" s="240"/>
      <c r="D202" s="241"/>
      <c r="E202" s="240"/>
      <c r="F202" s="242"/>
      <c r="G202" s="243"/>
      <c r="H202" s="243"/>
      <c r="I202" s="243"/>
      <c r="J202" s="242"/>
      <c r="K202" s="240"/>
      <c r="L202" s="244" t="str">
        <f t="shared" si="27"/>
        <v/>
      </c>
      <c r="M202" s="245" t="str">
        <f t="shared" si="28"/>
        <v/>
      </c>
      <c r="N202" s="244" t="str">
        <f t="shared" si="29"/>
        <v/>
      </c>
      <c r="O202" s="244" t="str">
        <f t="shared" si="30"/>
        <v/>
      </c>
      <c r="P202">
        <f>IF($I202&lt;&gt;"",$I202,IF($E202="SGD",1,IF($E202="USD",Settings!$B$22,IF($E202="HKD",Settings!$B$23,1))))</f>
        <v>1</v>
      </c>
      <c r="Q202">
        <f t="shared" si="31"/>
        <v>0</v>
      </c>
      <c r="R202">
        <f t="shared" si="32"/>
        <v>0</v>
      </c>
      <c r="S202" t="str">
        <f t="shared" si="33"/>
        <v/>
      </c>
      <c r="T202" t="str">
        <f t="shared" si="34"/>
        <v/>
      </c>
      <c r="U202" t="str">
        <f t="shared" si="35"/>
        <v/>
      </c>
    </row>
    <row r="203" spans="1:21" ht="15" customHeight="1" x14ac:dyDescent="0.15">
      <c r="A203" s="239"/>
      <c r="B203" s="240"/>
      <c r="C203" s="240"/>
      <c r="D203" s="241"/>
      <c r="E203" s="240"/>
      <c r="F203" s="242"/>
      <c r="G203" s="243"/>
      <c r="H203" s="243"/>
      <c r="I203" s="243"/>
      <c r="J203" s="242"/>
      <c r="K203" s="240"/>
      <c r="L203" s="244" t="str">
        <f t="shared" si="27"/>
        <v/>
      </c>
      <c r="M203" s="245" t="str">
        <f t="shared" si="28"/>
        <v/>
      </c>
      <c r="N203" s="244" t="str">
        <f t="shared" si="29"/>
        <v/>
      </c>
      <c r="O203" s="244" t="str">
        <f t="shared" si="30"/>
        <v/>
      </c>
      <c r="P203">
        <f>IF($I203&lt;&gt;"",$I203,IF($E203="SGD",1,IF($E203="USD",Settings!$B$22,IF($E203="HKD",Settings!$B$23,1))))</f>
        <v>1</v>
      </c>
      <c r="Q203">
        <f t="shared" si="31"/>
        <v>0</v>
      </c>
      <c r="R203">
        <f t="shared" si="32"/>
        <v>0</v>
      </c>
      <c r="S203" t="str">
        <f t="shared" si="33"/>
        <v/>
      </c>
      <c r="T203" t="str">
        <f t="shared" si="34"/>
        <v/>
      </c>
      <c r="U203" t="str">
        <f t="shared" si="35"/>
        <v/>
      </c>
    </row>
    <row r="204" spans="1:21" ht="15" customHeight="1" x14ac:dyDescent="0.15">
      <c r="A204" s="239"/>
      <c r="B204" s="240"/>
      <c r="C204" s="240"/>
      <c r="D204" s="241"/>
      <c r="E204" s="240"/>
      <c r="F204" s="242"/>
      <c r="G204" s="243"/>
      <c r="H204" s="243"/>
      <c r="I204" s="243"/>
      <c r="J204" s="242"/>
      <c r="K204" s="240"/>
      <c r="L204" s="244" t="str">
        <f t="shared" si="27"/>
        <v/>
      </c>
      <c r="M204" s="245" t="str">
        <f t="shared" si="28"/>
        <v/>
      </c>
      <c r="N204" s="244" t="str">
        <f t="shared" si="29"/>
        <v/>
      </c>
      <c r="O204" s="244" t="str">
        <f t="shared" si="30"/>
        <v/>
      </c>
      <c r="P204">
        <f>IF($I204&lt;&gt;"",$I204,IF($E204="SGD",1,IF($E204="USD",Settings!$B$22,IF($E204="HKD",Settings!$B$23,1))))</f>
        <v>1</v>
      </c>
      <c r="Q204">
        <f t="shared" si="31"/>
        <v>0</v>
      </c>
      <c r="R204">
        <f t="shared" si="32"/>
        <v>0</v>
      </c>
      <c r="S204" t="str">
        <f t="shared" si="33"/>
        <v/>
      </c>
      <c r="T204" t="str">
        <f t="shared" si="34"/>
        <v/>
      </c>
      <c r="U204" t="str">
        <f t="shared" si="35"/>
        <v/>
      </c>
    </row>
    <row r="205" spans="1:21" ht="15" customHeight="1" x14ac:dyDescent="0.15">
      <c r="A205" s="239"/>
      <c r="B205" s="240"/>
      <c r="C205" s="240"/>
      <c r="D205" s="241"/>
      <c r="E205" s="240"/>
      <c r="F205" s="242"/>
      <c r="G205" s="243"/>
      <c r="H205" s="243"/>
      <c r="I205" s="243"/>
      <c r="J205" s="242"/>
      <c r="K205" s="240"/>
      <c r="L205" s="244" t="str">
        <f t="shared" si="27"/>
        <v/>
      </c>
      <c r="M205" s="245" t="str">
        <f t="shared" si="28"/>
        <v/>
      </c>
      <c r="N205" s="244" t="str">
        <f t="shared" si="29"/>
        <v/>
      </c>
      <c r="O205" s="244" t="str">
        <f t="shared" si="30"/>
        <v/>
      </c>
      <c r="P205">
        <f>IF($I205&lt;&gt;"",$I205,IF($E205="SGD",1,IF($E205="USD",Settings!$B$22,IF($E205="HKD",Settings!$B$23,1))))</f>
        <v>1</v>
      </c>
      <c r="Q205">
        <f t="shared" si="31"/>
        <v>0</v>
      </c>
      <c r="R205">
        <f t="shared" si="32"/>
        <v>0</v>
      </c>
      <c r="S205" t="str">
        <f t="shared" si="33"/>
        <v/>
      </c>
      <c r="T205" t="str">
        <f t="shared" si="34"/>
        <v/>
      </c>
      <c r="U205" t="str">
        <f t="shared" si="35"/>
        <v/>
      </c>
    </row>
    <row r="206" spans="1:21" ht="15" customHeight="1" x14ac:dyDescent="0.15">
      <c r="A206" s="239"/>
      <c r="B206" s="240"/>
      <c r="C206" s="240"/>
      <c r="D206" s="241"/>
      <c r="E206" s="240"/>
      <c r="F206" s="242"/>
      <c r="G206" s="243"/>
      <c r="H206" s="243"/>
      <c r="I206" s="243"/>
      <c r="J206" s="242"/>
      <c r="K206" s="240"/>
      <c r="L206" s="244" t="str">
        <f t="shared" si="27"/>
        <v/>
      </c>
      <c r="M206" s="245" t="str">
        <f t="shared" si="28"/>
        <v/>
      </c>
      <c r="N206" s="244" t="str">
        <f t="shared" si="29"/>
        <v/>
      </c>
      <c r="O206" s="244" t="str">
        <f t="shared" si="30"/>
        <v/>
      </c>
      <c r="P206">
        <f>IF($I206&lt;&gt;"",$I206,IF($E206="SGD",1,IF($E206="USD",Settings!$B$22,IF($E206="HKD",Settings!$B$23,1))))</f>
        <v>1</v>
      </c>
      <c r="Q206">
        <f t="shared" si="31"/>
        <v>0</v>
      </c>
      <c r="R206">
        <f t="shared" si="32"/>
        <v>0</v>
      </c>
      <c r="S206" t="str">
        <f t="shared" si="33"/>
        <v/>
      </c>
      <c r="T206" t="str">
        <f t="shared" si="34"/>
        <v/>
      </c>
      <c r="U206" t="str">
        <f t="shared" si="35"/>
        <v/>
      </c>
    </row>
    <row r="207" spans="1:21" ht="15" customHeight="1" x14ac:dyDescent="0.15">
      <c r="A207" s="239"/>
      <c r="B207" s="240"/>
      <c r="C207" s="240"/>
      <c r="D207" s="241"/>
      <c r="E207" s="240"/>
      <c r="F207" s="242"/>
      <c r="G207" s="243"/>
      <c r="H207" s="243"/>
      <c r="I207" s="243"/>
      <c r="J207" s="242"/>
      <c r="K207" s="240"/>
      <c r="L207" s="244" t="str">
        <f t="shared" si="27"/>
        <v/>
      </c>
      <c r="M207" s="245" t="str">
        <f t="shared" si="28"/>
        <v/>
      </c>
      <c r="N207" s="244" t="str">
        <f t="shared" si="29"/>
        <v/>
      </c>
      <c r="O207" s="244" t="str">
        <f t="shared" si="30"/>
        <v/>
      </c>
      <c r="P207">
        <f>IF($I207&lt;&gt;"",$I207,IF($E207="SGD",1,IF($E207="USD",Settings!$B$22,IF($E207="HKD",Settings!$B$23,1))))</f>
        <v>1</v>
      </c>
      <c r="Q207">
        <f t="shared" si="31"/>
        <v>0</v>
      </c>
      <c r="R207">
        <f t="shared" si="32"/>
        <v>0</v>
      </c>
      <c r="S207" t="str">
        <f t="shared" si="33"/>
        <v/>
      </c>
      <c r="T207" t="str">
        <f t="shared" si="34"/>
        <v/>
      </c>
      <c r="U207" t="str">
        <f t="shared" si="35"/>
        <v/>
      </c>
    </row>
    <row r="208" spans="1:21" ht="15" customHeight="1" x14ac:dyDescent="0.15">
      <c r="A208" s="239"/>
      <c r="B208" s="240"/>
      <c r="C208" s="240"/>
      <c r="D208" s="241"/>
      <c r="E208" s="240"/>
      <c r="F208" s="242"/>
      <c r="G208" s="243"/>
      <c r="H208" s="243"/>
      <c r="I208" s="243"/>
      <c r="J208" s="242"/>
      <c r="K208" s="240"/>
      <c r="L208" s="244" t="str">
        <f t="shared" si="27"/>
        <v/>
      </c>
      <c r="M208" s="245" t="str">
        <f t="shared" si="28"/>
        <v/>
      </c>
      <c r="N208" s="244" t="str">
        <f t="shared" si="29"/>
        <v/>
      </c>
      <c r="O208" s="244" t="str">
        <f t="shared" si="30"/>
        <v/>
      </c>
      <c r="P208">
        <f>IF($I208&lt;&gt;"",$I208,IF($E208="SGD",1,IF($E208="USD",Settings!$B$22,IF($E208="HKD",Settings!$B$23,1))))</f>
        <v>1</v>
      </c>
      <c r="Q208">
        <f t="shared" si="31"/>
        <v>0</v>
      </c>
      <c r="R208">
        <f t="shared" si="32"/>
        <v>0</v>
      </c>
      <c r="S208" t="str">
        <f t="shared" si="33"/>
        <v/>
      </c>
      <c r="T208" t="str">
        <f t="shared" si="34"/>
        <v/>
      </c>
      <c r="U208" t="str">
        <f t="shared" si="35"/>
        <v/>
      </c>
    </row>
    <row r="209" spans="1:21" ht="15" customHeight="1" x14ac:dyDescent="0.15">
      <c r="A209" s="239"/>
      <c r="B209" s="240"/>
      <c r="C209" s="240"/>
      <c r="D209" s="241"/>
      <c r="E209" s="240"/>
      <c r="F209" s="242"/>
      <c r="G209" s="243"/>
      <c r="H209" s="243"/>
      <c r="I209" s="243"/>
      <c r="J209" s="242"/>
      <c r="K209" s="240"/>
      <c r="L209" s="244" t="str">
        <f t="shared" si="27"/>
        <v/>
      </c>
      <c r="M209" s="245" t="str">
        <f t="shared" si="28"/>
        <v/>
      </c>
      <c r="N209" s="244" t="str">
        <f t="shared" si="29"/>
        <v/>
      </c>
      <c r="O209" s="244" t="str">
        <f t="shared" si="30"/>
        <v/>
      </c>
      <c r="P209">
        <f>IF($I209&lt;&gt;"",$I209,IF($E209="SGD",1,IF($E209="USD",Settings!$B$22,IF($E209="HKD",Settings!$B$23,1))))</f>
        <v>1</v>
      </c>
      <c r="Q209">
        <f t="shared" si="31"/>
        <v>0</v>
      </c>
      <c r="R209">
        <f t="shared" si="32"/>
        <v>0</v>
      </c>
      <c r="S209" t="str">
        <f t="shared" si="33"/>
        <v/>
      </c>
      <c r="T209" t="str">
        <f t="shared" si="34"/>
        <v/>
      </c>
      <c r="U209" t="str">
        <f t="shared" si="35"/>
        <v/>
      </c>
    </row>
    <row r="210" spans="1:21" ht="15" customHeight="1" x14ac:dyDescent="0.15">
      <c r="A210" s="239"/>
      <c r="B210" s="240"/>
      <c r="C210" s="240"/>
      <c r="D210" s="241"/>
      <c r="E210" s="240"/>
      <c r="F210" s="242"/>
      <c r="G210" s="243"/>
      <c r="H210" s="243"/>
      <c r="I210" s="243"/>
      <c r="J210" s="242"/>
      <c r="K210" s="240"/>
      <c r="L210" s="244" t="str">
        <f t="shared" si="27"/>
        <v/>
      </c>
      <c r="M210" s="245" t="str">
        <f t="shared" si="28"/>
        <v/>
      </c>
      <c r="N210" s="244" t="str">
        <f t="shared" si="29"/>
        <v/>
      </c>
      <c r="O210" s="244" t="str">
        <f t="shared" si="30"/>
        <v/>
      </c>
      <c r="P210">
        <f>IF($I210&lt;&gt;"",$I210,IF($E210="SGD",1,IF($E210="USD",Settings!$B$22,IF($E210="HKD",Settings!$B$23,1))))</f>
        <v>1</v>
      </c>
      <c r="Q210">
        <f t="shared" si="31"/>
        <v>0</v>
      </c>
      <c r="R210">
        <f t="shared" si="32"/>
        <v>0</v>
      </c>
      <c r="S210" t="str">
        <f t="shared" si="33"/>
        <v/>
      </c>
      <c r="T210" t="str">
        <f t="shared" si="34"/>
        <v/>
      </c>
      <c r="U210" t="str">
        <f t="shared" si="35"/>
        <v/>
      </c>
    </row>
    <row r="211" spans="1:21" ht="15" customHeight="1" x14ac:dyDescent="0.15">
      <c r="A211" s="239"/>
      <c r="B211" s="240"/>
      <c r="C211" s="240"/>
      <c r="D211" s="241"/>
      <c r="E211" s="240"/>
      <c r="F211" s="242"/>
      <c r="G211" s="243"/>
      <c r="H211" s="243"/>
      <c r="I211" s="243"/>
      <c r="J211" s="242"/>
      <c r="K211" s="240"/>
      <c r="L211" s="244" t="str">
        <f t="shared" si="27"/>
        <v/>
      </c>
      <c r="M211" s="245" t="str">
        <f t="shared" si="28"/>
        <v/>
      </c>
      <c r="N211" s="244" t="str">
        <f t="shared" si="29"/>
        <v/>
      </c>
      <c r="O211" s="244" t="str">
        <f t="shared" si="30"/>
        <v/>
      </c>
      <c r="P211">
        <f>IF($I211&lt;&gt;"",$I211,IF($E211="SGD",1,IF($E211="USD",Settings!$B$22,IF($E211="HKD",Settings!$B$23,1))))</f>
        <v>1</v>
      </c>
      <c r="Q211">
        <f t="shared" si="31"/>
        <v>0</v>
      </c>
      <c r="R211">
        <f t="shared" si="32"/>
        <v>0</v>
      </c>
      <c r="S211" t="str">
        <f t="shared" si="33"/>
        <v/>
      </c>
      <c r="T211" t="str">
        <f t="shared" si="34"/>
        <v/>
      </c>
      <c r="U211" t="str">
        <f t="shared" si="35"/>
        <v/>
      </c>
    </row>
    <row r="212" spans="1:21" ht="15" customHeight="1" x14ac:dyDescent="0.15">
      <c r="A212" s="239"/>
      <c r="B212" s="240"/>
      <c r="C212" s="240"/>
      <c r="D212" s="241"/>
      <c r="E212" s="240"/>
      <c r="F212" s="242"/>
      <c r="G212" s="243"/>
      <c r="H212" s="243"/>
      <c r="I212" s="243"/>
      <c r="J212" s="242"/>
      <c r="K212" s="240"/>
      <c r="L212" s="244" t="str">
        <f t="shared" si="27"/>
        <v/>
      </c>
      <c r="M212" s="245" t="str">
        <f t="shared" si="28"/>
        <v/>
      </c>
      <c r="N212" s="244" t="str">
        <f t="shared" si="29"/>
        <v/>
      </c>
      <c r="O212" s="244" t="str">
        <f t="shared" si="30"/>
        <v/>
      </c>
      <c r="P212">
        <f>IF($I212&lt;&gt;"",$I212,IF($E212="SGD",1,IF($E212="USD",Settings!$B$22,IF($E212="HKD",Settings!$B$23,1))))</f>
        <v>1</v>
      </c>
      <c r="Q212">
        <f t="shared" si="31"/>
        <v>0</v>
      </c>
      <c r="R212">
        <f t="shared" si="32"/>
        <v>0</v>
      </c>
      <c r="S212" t="str">
        <f t="shared" si="33"/>
        <v/>
      </c>
      <c r="T212" t="str">
        <f t="shared" si="34"/>
        <v/>
      </c>
      <c r="U212" t="str">
        <f t="shared" si="35"/>
        <v/>
      </c>
    </row>
    <row r="213" spans="1:21" ht="15" customHeight="1" x14ac:dyDescent="0.15">
      <c r="A213" s="239"/>
      <c r="B213" s="240"/>
      <c r="C213" s="240"/>
      <c r="D213" s="241"/>
      <c r="E213" s="240"/>
      <c r="F213" s="242"/>
      <c r="G213" s="243"/>
      <c r="H213" s="243"/>
      <c r="I213" s="243"/>
      <c r="J213" s="242"/>
      <c r="K213" s="240"/>
      <c r="L213" s="244" t="str">
        <f t="shared" si="27"/>
        <v/>
      </c>
      <c r="M213" s="245" t="str">
        <f t="shared" si="28"/>
        <v/>
      </c>
      <c r="N213" s="244" t="str">
        <f t="shared" si="29"/>
        <v/>
      </c>
      <c r="O213" s="244" t="str">
        <f t="shared" si="30"/>
        <v/>
      </c>
      <c r="P213">
        <f>IF($I213&lt;&gt;"",$I213,IF($E213="SGD",1,IF($E213="USD",Settings!$B$22,IF($E213="HKD",Settings!$B$23,1))))</f>
        <v>1</v>
      </c>
      <c r="Q213">
        <f t="shared" si="31"/>
        <v>0</v>
      </c>
      <c r="R213">
        <f t="shared" si="32"/>
        <v>0</v>
      </c>
      <c r="S213" t="str">
        <f t="shared" si="33"/>
        <v/>
      </c>
      <c r="T213" t="str">
        <f t="shared" si="34"/>
        <v/>
      </c>
      <c r="U213" t="str">
        <f t="shared" si="35"/>
        <v/>
      </c>
    </row>
    <row r="214" spans="1:21" ht="15" customHeight="1" x14ac:dyDescent="0.15">
      <c r="A214" s="239"/>
      <c r="B214" s="240"/>
      <c r="C214" s="240"/>
      <c r="D214" s="241"/>
      <c r="E214" s="240"/>
      <c r="F214" s="242"/>
      <c r="G214" s="243"/>
      <c r="H214" s="243"/>
      <c r="I214" s="243"/>
      <c r="J214" s="242"/>
      <c r="K214" s="240"/>
      <c r="L214" s="244" t="str">
        <f t="shared" si="27"/>
        <v/>
      </c>
      <c r="M214" s="245" t="str">
        <f t="shared" si="28"/>
        <v/>
      </c>
      <c r="N214" s="244" t="str">
        <f t="shared" si="29"/>
        <v/>
      </c>
      <c r="O214" s="244" t="str">
        <f t="shared" si="30"/>
        <v/>
      </c>
      <c r="P214">
        <f>IF($I214&lt;&gt;"",$I214,IF($E214="SGD",1,IF($E214="USD",Settings!$B$22,IF($E214="HKD",Settings!$B$23,1))))</f>
        <v>1</v>
      </c>
      <c r="Q214">
        <f t="shared" si="31"/>
        <v>0</v>
      </c>
      <c r="R214">
        <f t="shared" si="32"/>
        <v>0</v>
      </c>
      <c r="S214" t="str">
        <f t="shared" si="33"/>
        <v/>
      </c>
      <c r="T214" t="str">
        <f t="shared" si="34"/>
        <v/>
      </c>
      <c r="U214" t="str">
        <f t="shared" si="35"/>
        <v/>
      </c>
    </row>
    <row r="215" spans="1:21" ht="15" customHeight="1" x14ac:dyDescent="0.15">
      <c r="A215" s="239"/>
      <c r="B215" s="240"/>
      <c r="C215" s="240"/>
      <c r="D215" s="241"/>
      <c r="E215" s="240"/>
      <c r="F215" s="242"/>
      <c r="G215" s="243"/>
      <c r="H215" s="243"/>
      <c r="I215" s="243"/>
      <c r="J215" s="242"/>
      <c r="K215" s="240"/>
      <c r="L215" s="244" t="str">
        <f t="shared" si="27"/>
        <v/>
      </c>
      <c r="M215" s="245" t="str">
        <f t="shared" si="28"/>
        <v/>
      </c>
      <c r="N215" s="244" t="str">
        <f t="shared" si="29"/>
        <v/>
      </c>
      <c r="O215" s="244" t="str">
        <f t="shared" si="30"/>
        <v/>
      </c>
      <c r="P215">
        <f>IF($I215&lt;&gt;"",$I215,IF($E215="SGD",1,IF($E215="USD",Settings!$B$22,IF($E215="HKD",Settings!$B$23,1))))</f>
        <v>1</v>
      </c>
      <c r="Q215">
        <f t="shared" si="31"/>
        <v>0</v>
      </c>
      <c r="R215">
        <f t="shared" si="32"/>
        <v>0</v>
      </c>
      <c r="S215" t="str">
        <f t="shared" si="33"/>
        <v/>
      </c>
      <c r="T215" t="str">
        <f t="shared" si="34"/>
        <v/>
      </c>
      <c r="U215" t="str">
        <f t="shared" si="35"/>
        <v/>
      </c>
    </row>
    <row r="216" spans="1:21" ht="15" customHeight="1" x14ac:dyDescent="0.15">
      <c r="A216" s="239"/>
      <c r="B216" s="240"/>
      <c r="C216" s="240"/>
      <c r="D216" s="241"/>
      <c r="E216" s="240"/>
      <c r="F216" s="242"/>
      <c r="G216" s="243"/>
      <c r="H216" s="243"/>
      <c r="I216" s="243"/>
      <c r="J216" s="242"/>
      <c r="K216" s="240"/>
      <c r="L216" s="244" t="str">
        <f t="shared" si="27"/>
        <v/>
      </c>
      <c r="M216" s="245" t="str">
        <f t="shared" si="28"/>
        <v/>
      </c>
      <c r="N216" s="244" t="str">
        <f t="shared" si="29"/>
        <v/>
      </c>
      <c r="O216" s="244" t="str">
        <f t="shared" si="30"/>
        <v/>
      </c>
      <c r="P216">
        <f>IF($I216&lt;&gt;"",$I216,IF($E216="SGD",1,IF($E216="USD",Settings!$B$22,IF($E216="HKD",Settings!$B$23,1))))</f>
        <v>1</v>
      </c>
      <c r="Q216">
        <f t="shared" si="31"/>
        <v>0</v>
      </c>
      <c r="R216">
        <f t="shared" si="32"/>
        <v>0</v>
      </c>
      <c r="S216" t="str">
        <f t="shared" si="33"/>
        <v/>
      </c>
      <c r="T216" t="str">
        <f t="shared" si="34"/>
        <v/>
      </c>
      <c r="U216" t="str">
        <f t="shared" si="35"/>
        <v/>
      </c>
    </row>
    <row r="217" spans="1:21" ht="15" customHeight="1" x14ac:dyDescent="0.15">
      <c r="A217" s="239"/>
      <c r="B217" s="240"/>
      <c r="C217" s="240"/>
      <c r="D217" s="241"/>
      <c r="E217" s="240"/>
      <c r="F217" s="242"/>
      <c r="G217" s="243"/>
      <c r="H217" s="243"/>
      <c r="I217" s="243"/>
      <c r="J217" s="242"/>
      <c r="K217" s="240"/>
      <c r="L217" s="244" t="str">
        <f t="shared" si="27"/>
        <v/>
      </c>
      <c r="M217" s="245" t="str">
        <f t="shared" si="28"/>
        <v/>
      </c>
      <c r="N217" s="244" t="str">
        <f t="shared" si="29"/>
        <v/>
      </c>
      <c r="O217" s="244" t="str">
        <f t="shared" si="30"/>
        <v/>
      </c>
      <c r="P217">
        <f>IF($I217&lt;&gt;"",$I217,IF($E217="SGD",1,IF($E217="USD",Settings!$B$22,IF($E217="HKD",Settings!$B$23,1))))</f>
        <v>1</v>
      </c>
      <c r="Q217">
        <f t="shared" si="31"/>
        <v>0</v>
      </c>
      <c r="R217">
        <f t="shared" si="32"/>
        <v>0</v>
      </c>
      <c r="S217" t="str">
        <f t="shared" si="33"/>
        <v/>
      </c>
      <c r="T217" t="str">
        <f t="shared" si="34"/>
        <v/>
      </c>
      <c r="U217" t="str">
        <f t="shared" si="35"/>
        <v/>
      </c>
    </row>
    <row r="218" spans="1:21" ht="15" customHeight="1" x14ac:dyDescent="0.15">
      <c r="A218" s="239"/>
      <c r="B218" s="240"/>
      <c r="C218" s="240"/>
      <c r="D218" s="241"/>
      <c r="E218" s="240"/>
      <c r="F218" s="242"/>
      <c r="G218" s="243"/>
      <c r="H218" s="243"/>
      <c r="I218" s="243"/>
      <c r="J218" s="242"/>
      <c r="K218" s="240"/>
      <c r="L218" s="244" t="str">
        <f t="shared" si="27"/>
        <v/>
      </c>
      <c r="M218" s="245" t="str">
        <f t="shared" si="28"/>
        <v/>
      </c>
      <c r="N218" s="244" t="str">
        <f t="shared" si="29"/>
        <v/>
      </c>
      <c r="O218" s="244" t="str">
        <f t="shared" si="30"/>
        <v/>
      </c>
      <c r="P218">
        <f>IF($I218&lt;&gt;"",$I218,IF($E218="SGD",1,IF($E218="USD",Settings!$B$22,IF($E218="HKD",Settings!$B$23,1))))</f>
        <v>1</v>
      </c>
      <c r="Q218">
        <f t="shared" si="31"/>
        <v>0</v>
      </c>
      <c r="R218">
        <f t="shared" si="32"/>
        <v>0</v>
      </c>
      <c r="S218" t="str">
        <f t="shared" si="33"/>
        <v/>
      </c>
      <c r="T218" t="str">
        <f t="shared" si="34"/>
        <v/>
      </c>
      <c r="U218" t="str">
        <f t="shared" si="35"/>
        <v/>
      </c>
    </row>
    <row r="219" spans="1:21" ht="15" customHeight="1" x14ac:dyDescent="0.15">
      <c r="A219" s="239"/>
      <c r="B219" s="240"/>
      <c r="C219" s="240"/>
      <c r="D219" s="241"/>
      <c r="E219" s="240"/>
      <c r="F219" s="242"/>
      <c r="G219" s="243"/>
      <c r="H219" s="243"/>
      <c r="I219" s="243"/>
      <c r="J219" s="242"/>
      <c r="K219" s="240"/>
      <c r="L219" s="244" t="str">
        <f t="shared" si="27"/>
        <v/>
      </c>
      <c r="M219" s="245" t="str">
        <f t="shared" si="28"/>
        <v/>
      </c>
      <c r="N219" s="244" t="str">
        <f t="shared" si="29"/>
        <v/>
      </c>
      <c r="O219" s="244" t="str">
        <f t="shared" si="30"/>
        <v/>
      </c>
      <c r="P219">
        <f>IF($I219&lt;&gt;"",$I219,IF($E219="SGD",1,IF($E219="USD",Settings!$B$22,IF($E219="HKD",Settings!$B$23,1))))</f>
        <v>1</v>
      </c>
      <c r="Q219">
        <f t="shared" si="31"/>
        <v>0</v>
      </c>
      <c r="R219">
        <f t="shared" si="32"/>
        <v>0</v>
      </c>
      <c r="S219" t="str">
        <f t="shared" si="33"/>
        <v/>
      </c>
      <c r="T219" t="str">
        <f t="shared" si="34"/>
        <v/>
      </c>
      <c r="U219" t="str">
        <f t="shared" si="35"/>
        <v/>
      </c>
    </row>
    <row r="220" spans="1:21" ht="15" customHeight="1" x14ac:dyDescent="0.15">
      <c r="A220" s="239"/>
      <c r="B220" s="240"/>
      <c r="C220" s="240"/>
      <c r="D220" s="241"/>
      <c r="E220" s="240"/>
      <c r="F220" s="242"/>
      <c r="G220" s="243"/>
      <c r="H220" s="243"/>
      <c r="I220" s="243"/>
      <c r="J220" s="242"/>
      <c r="K220" s="240"/>
      <c r="L220" s="244" t="str">
        <f t="shared" si="27"/>
        <v/>
      </c>
      <c r="M220" s="245" t="str">
        <f t="shared" si="28"/>
        <v/>
      </c>
      <c r="N220" s="244" t="str">
        <f t="shared" si="29"/>
        <v/>
      </c>
      <c r="O220" s="244" t="str">
        <f t="shared" si="30"/>
        <v/>
      </c>
      <c r="P220">
        <f>IF($I220&lt;&gt;"",$I220,IF($E220="SGD",1,IF($E220="USD",Settings!$B$22,IF($E220="HKD",Settings!$B$23,1))))</f>
        <v>1</v>
      </c>
      <c r="Q220">
        <f t="shared" si="31"/>
        <v>0</v>
      </c>
      <c r="R220">
        <f t="shared" si="32"/>
        <v>0</v>
      </c>
      <c r="S220" t="str">
        <f t="shared" si="33"/>
        <v/>
      </c>
      <c r="T220" t="str">
        <f t="shared" si="34"/>
        <v/>
      </c>
      <c r="U220" t="str">
        <f t="shared" si="35"/>
        <v/>
      </c>
    </row>
    <row r="221" spans="1:21" ht="15" customHeight="1" x14ac:dyDescent="0.15">
      <c r="A221" s="239"/>
      <c r="B221" s="240"/>
      <c r="C221" s="240"/>
      <c r="D221" s="241"/>
      <c r="E221" s="240"/>
      <c r="F221" s="242"/>
      <c r="G221" s="243"/>
      <c r="H221" s="243"/>
      <c r="I221" s="243"/>
      <c r="J221" s="242"/>
      <c r="K221" s="240"/>
      <c r="L221" s="244" t="str">
        <f t="shared" si="27"/>
        <v/>
      </c>
      <c r="M221" s="245" t="str">
        <f t="shared" si="28"/>
        <v/>
      </c>
      <c r="N221" s="244" t="str">
        <f t="shared" si="29"/>
        <v/>
      </c>
      <c r="O221" s="244" t="str">
        <f t="shared" si="30"/>
        <v/>
      </c>
      <c r="P221">
        <f>IF($I221&lt;&gt;"",$I221,IF($E221="SGD",1,IF($E221="USD",Settings!$B$22,IF($E221="HKD",Settings!$B$23,1))))</f>
        <v>1</v>
      </c>
      <c r="Q221">
        <f t="shared" si="31"/>
        <v>0</v>
      </c>
      <c r="R221">
        <f t="shared" si="32"/>
        <v>0</v>
      </c>
      <c r="S221" t="str">
        <f t="shared" si="33"/>
        <v/>
      </c>
      <c r="T221" t="str">
        <f t="shared" si="34"/>
        <v/>
      </c>
      <c r="U221" t="str">
        <f t="shared" si="35"/>
        <v/>
      </c>
    </row>
    <row r="222" spans="1:21" ht="15" customHeight="1" x14ac:dyDescent="0.15">
      <c r="A222" s="239"/>
      <c r="B222" s="240"/>
      <c r="C222" s="240"/>
      <c r="D222" s="241"/>
      <c r="E222" s="240"/>
      <c r="F222" s="242"/>
      <c r="G222" s="243"/>
      <c r="H222" s="243"/>
      <c r="I222" s="243"/>
      <c r="J222" s="242"/>
      <c r="K222" s="240"/>
      <c r="L222" s="244" t="str">
        <f t="shared" si="27"/>
        <v/>
      </c>
      <c r="M222" s="245" t="str">
        <f t="shared" si="28"/>
        <v/>
      </c>
      <c r="N222" s="244" t="str">
        <f t="shared" si="29"/>
        <v/>
      </c>
      <c r="O222" s="244" t="str">
        <f t="shared" si="30"/>
        <v/>
      </c>
      <c r="P222">
        <f>IF($I222&lt;&gt;"",$I222,IF($E222="SGD",1,IF($E222="USD",Settings!$B$22,IF($E222="HKD",Settings!$B$23,1))))</f>
        <v>1</v>
      </c>
      <c r="Q222">
        <f t="shared" si="31"/>
        <v>0</v>
      </c>
      <c r="R222">
        <f t="shared" si="32"/>
        <v>0</v>
      </c>
      <c r="S222" t="str">
        <f t="shared" si="33"/>
        <v/>
      </c>
      <c r="T222" t="str">
        <f t="shared" si="34"/>
        <v/>
      </c>
      <c r="U222" t="str">
        <f t="shared" si="35"/>
        <v/>
      </c>
    </row>
    <row r="223" spans="1:21" ht="15" customHeight="1" x14ac:dyDescent="0.15">
      <c r="A223" s="239"/>
      <c r="B223" s="240"/>
      <c r="C223" s="240"/>
      <c r="D223" s="241"/>
      <c r="E223" s="240"/>
      <c r="F223" s="242"/>
      <c r="G223" s="243"/>
      <c r="H223" s="243"/>
      <c r="I223" s="243"/>
      <c r="J223" s="242"/>
      <c r="K223" s="240"/>
      <c r="L223" s="244" t="str">
        <f t="shared" si="27"/>
        <v/>
      </c>
      <c r="M223" s="245" t="str">
        <f t="shared" si="28"/>
        <v/>
      </c>
      <c r="N223" s="244" t="str">
        <f t="shared" si="29"/>
        <v/>
      </c>
      <c r="O223" s="244" t="str">
        <f t="shared" si="30"/>
        <v/>
      </c>
      <c r="P223">
        <f>IF($I223&lt;&gt;"",$I223,IF($E223="SGD",1,IF($E223="USD",Settings!$B$22,IF($E223="HKD",Settings!$B$23,1))))</f>
        <v>1</v>
      </c>
      <c r="Q223">
        <f t="shared" si="31"/>
        <v>0</v>
      </c>
      <c r="R223">
        <f t="shared" si="32"/>
        <v>0</v>
      </c>
      <c r="S223" t="str">
        <f t="shared" si="33"/>
        <v/>
      </c>
      <c r="T223" t="str">
        <f t="shared" si="34"/>
        <v/>
      </c>
      <c r="U223" t="str">
        <f t="shared" si="35"/>
        <v/>
      </c>
    </row>
    <row r="224" spans="1:21" ht="15" customHeight="1" x14ac:dyDescent="0.15">
      <c r="A224" s="239"/>
      <c r="B224" s="240"/>
      <c r="C224" s="240"/>
      <c r="D224" s="241"/>
      <c r="E224" s="240"/>
      <c r="F224" s="242"/>
      <c r="G224" s="243"/>
      <c r="H224" s="243"/>
      <c r="I224" s="243"/>
      <c r="J224" s="242"/>
      <c r="K224" s="240"/>
      <c r="L224" s="244" t="str">
        <f t="shared" si="27"/>
        <v/>
      </c>
      <c r="M224" s="245" t="str">
        <f t="shared" si="28"/>
        <v/>
      </c>
      <c r="N224" s="244" t="str">
        <f t="shared" si="29"/>
        <v/>
      </c>
      <c r="O224" s="244" t="str">
        <f t="shared" si="30"/>
        <v/>
      </c>
      <c r="P224">
        <f>IF($I224&lt;&gt;"",$I224,IF($E224="SGD",1,IF($E224="USD",Settings!$B$22,IF($E224="HKD",Settings!$B$23,1))))</f>
        <v>1</v>
      </c>
      <c r="Q224">
        <f t="shared" si="31"/>
        <v>0</v>
      </c>
      <c r="R224">
        <f t="shared" si="32"/>
        <v>0</v>
      </c>
      <c r="S224" t="str">
        <f t="shared" si="33"/>
        <v/>
      </c>
      <c r="T224" t="str">
        <f t="shared" si="34"/>
        <v/>
      </c>
      <c r="U224" t="str">
        <f t="shared" si="35"/>
        <v/>
      </c>
    </row>
    <row r="225" spans="1:21" ht="15" customHeight="1" x14ac:dyDescent="0.15">
      <c r="A225" s="239"/>
      <c r="B225" s="240"/>
      <c r="C225" s="240"/>
      <c r="D225" s="241"/>
      <c r="E225" s="240"/>
      <c r="F225" s="242"/>
      <c r="G225" s="243"/>
      <c r="H225" s="243"/>
      <c r="I225" s="243"/>
      <c r="J225" s="242"/>
      <c r="K225" s="240"/>
      <c r="L225" s="244" t="str">
        <f t="shared" si="27"/>
        <v/>
      </c>
      <c r="M225" s="245" t="str">
        <f t="shared" si="28"/>
        <v/>
      </c>
      <c r="N225" s="244" t="str">
        <f t="shared" si="29"/>
        <v/>
      </c>
      <c r="O225" s="244" t="str">
        <f t="shared" si="30"/>
        <v/>
      </c>
      <c r="P225">
        <f>IF($I225&lt;&gt;"",$I225,IF($E225="SGD",1,IF($E225="USD",Settings!$B$22,IF($E225="HKD",Settings!$B$23,1))))</f>
        <v>1</v>
      </c>
      <c r="Q225">
        <f t="shared" si="31"/>
        <v>0</v>
      </c>
      <c r="R225">
        <f t="shared" si="32"/>
        <v>0</v>
      </c>
      <c r="S225" t="str">
        <f t="shared" si="33"/>
        <v/>
      </c>
      <c r="T225" t="str">
        <f t="shared" si="34"/>
        <v/>
      </c>
      <c r="U225" t="str">
        <f t="shared" si="35"/>
        <v/>
      </c>
    </row>
    <row r="226" spans="1:21" ht="15" customHeight="1" x14ac:dyDescent="0.15">
      <c r="A226" s="239"/>
      <c r="B226" s="240"/>
      <c r="C226" s="240"/>
      <c r="D226" s="241"/>
      <c r="E226" s="240"/>
      <c r="F226" s="242"/>
      <c r="G226" s="243"/>
      <c r="H226" s="243"/>
      <c r="I226" s="243"/>
      <c r="J226" s="242"/>
      <c r="K226" s="240"/>
      <c r="L226" s="244" t="str">
        <f t="shared" si="27"/>
        <v/>
      </c>
      <c r="M226" s="245" t="str">
        <f t="shared" si="28"/>
        <v/>
      </c>
      <c r="N226" s="244" t="str">
        <f t="shared" si="29"/>
        <v/>
      </c>
      <c r="O226" s="244" t="str">
        <f t="shared" si="30"/>
        <v/>
      </c>
      <c r="P226">
        <f>IF($I226&lt;&gt;"",$I226,IF($E226="SGD",1,IF($E226="USD",Settings!$B$22,IF($E226="HKD",Settings!$B$23,1))))</f>
        <v>1</v>
      </c>
      <c r="Q226">
        <f t="shared" si="31"/>
        <v>0</v>
      </c>
      <c r="R226">
        <f t="shared" si="32"/>
        <v>0</v>
      </c>
      <c r="S226" t="str">
        <f t="shared" si="33"/>
        <v/>
      </c>
      <c r="T226" t="str">
        <f t="shared" si="34"/>
        <v/>
      </c>
      <c r="U226" t="str">
        <f t="shared" si="35"/>
        <v/>
      </c>
    </row>
    <row r="227" spans="1:21" ht="15" customHeight="1" x14ac:dyDescent="0.15">
      <c r="A227" s="239"/>
      <c r="B227" s="240"/>
      <c r="C227" s="240"/>
      <c r="D227" s="241"/>
      <c r="E227" s="240"/>
      <c r="F227" s="242"/>
      <c r="G227" s="243"/>
      <c r="H227" s="243"/>
      <c r="I227" s="243"/>
      <c r="J227" s="242"/>
      <c r="K227" s="240"/>
      <c r="L227" s="244" t="str">
        <f t="shared" si="27"/>
        <v/>
      </c>
      <c r="M227" s="245" t="str">
        <f t="shared" si="28"/>
        <v/>
      </c>
      <c r="N227" s="244" t="str">
        <f t="shared" si="29"/>
        <v/>
      </c>
      <c r="O227" s="244" t="str">
        <f t="shared" si="30"/>
        <v/>
      </c>
      <c r="P227">
        <f>IF($I227&lt;&gt;"",$I227,IF($E227="SGD",1,IF($E227="USD",Settings!$B$22,IF($E227="HKD",Settings!$B$23,1))))</f>
        <v>1</v>
      </c>
      <c r="Q227">
        <f t="shared" si="31"/>
        <v>0</v>
      </c>
      <c r="R227">
        <f t="shared" si="32"/>
        <v>0</v>
      </c>
      <c r="S227" t="str">
        <f t="shared" si="33"/>
        <v/>
      </c>
      <c r="T227" t="str">
        <f t="shared" si="34"/>
        <v/>
      </c>
      <c r="U227" t="str">
        <f t="shared" si="35"/>
        <v/>
      </c>
    </row>
    <row r="228" spans="1:21" ht="15" customHeight="1" x14ac:dyDescent="0.15">
      <c r="A228" s="239"/>
      <c r="B228" s="240"/>
      <c r="C228" s="240"/>
      <c r="D228" s="241"/>
      <c r="E228" s="240"/>
      <c r="F228" s="242"/>
      <c r="G228" s="243"/>
      <c r="H228" s="243"/>
      <c r="I228" s="243"/>
      <c r="J228" s="242"/>
      <c r="K228" s="240"/>
      <c r="L228" s="244" t="str">
        <f t="shared" si="27"/>
        <v/>
      </c>
      <c r="M228" s="245" t="str">
        <f t="shared" si="28"/>
        <v/>
      </c>
      <c r="N228" s="244" t="str">
        <f t="shared" si="29"/>
        <v/>
      </c>
      <c r="O228" s="244" t="str">
        <f t="shared" si="30"/>
        <v/>
      </c>
      <c r="P228">
        <f>IF($I228&lt;&gt;"",$I228,IF($E228="SGD",1,IF($E228="USD",Settings!$B$22,IF($E228="HKD",Settings!$B$23,1))))</f>
        <v>1</v>
      </c>
      <c r="Q228">
        <f t="shared" si="31"/>
        <v>0</v>
      </c>
      <c r="R228">
        <f t="shared" si="32"/>
        <v>0</v>
      </c>
      <c r="S228" t="str">
        <f t="shared" si="33"/>
        <v/>
      </c>
      <c r="T228" t="str">
        <f t="shared" si="34"/>
        <v/>
      </c>
      <c r="U228" t="str">
        <f t="shared" si="35"/>
        <v/>
      </c>
    </row>
    <row r="229" spans="1:21" ht="15" customHeight="1" x14ac:dyDescent="0.15">
      <c r="A229" s="239"/>
      <c r="B229" s="240"/>
      <c r="C229" s="240"/>
      <c r="D229" s="241"/>
      <c r="E229" s="240"/>
      <c r="F229" s="242"/>
      <c r="G229" s="243"/>
      <c r="H229" s="243"/>
      <c r="I229" s="243"/>
      <c r="J229" s="242"/>
      <c r="K229" s="240"/>
      <c r="L229" s="244" t="str">
        <f t="shared" si="27"/>
        <v/>
      </c>
      <c r="M229" s="245" t="str">
        <f t="shared" si="28"/>
        <v/>
      </c>
      <c r="N229" s="244" t="str">
        <f t="shared" si="29"/>
        <v/>
      </c>
      <c r="O229" s="244" t="str">
        <f t="shared" si="30"/>
        <v/>
      </c>
      <c r="P229">
        <f>IF($I229&lt;&gt;"",$I229,IF($E229="SGD",1,IF($E229="USD",Settings!$B$22,IF($E229="HKD",Settings!$B$23,1))))</f>
        <v>1</v>
      </c>
      <c r="Q229">
        <f t="shared" si="31"/>
        <v>0</v>
      </c>
      <c r="R229">
        <f t="shared" si="32"/>
        <v>0</v>
      </c>
      <c r="S229" t="str">
        <f t="shared" si="33"/>
        <v/>
      </c>
      <c r="T229" t="str">
        <f t="shared" si="34"/>
        <v/>
      </c>
      <c r="U229" t="str">
        <f t="shared" si="35"/>
        <v/>
      </c>
    </row>
    <row r="230" spans="1:21" ht="15" customHeight="1" x14ac:dyDescent="0.15">
      <c r="A230" s="239"/>
      <c r="B230" s="240"/>
      <c r="C230" s="240"/>
      <c r="D230" s="241"/>
      <c r="E230" s="240"/>
      <c r="F230" s="242"/>
      <c r="G230" s="243"/>
      <c r="H230" s="243"/>
      <c r="I230" s="243"/>
      <c r="J230" s="242"/>
      <c r="K230" s="240"/>
      <c r="L230" s="244" t="str">
        <f t="shared" si="27"/>
        <v/>
      </c>
      <c r="M230" s="245" t="str">
        <f t="shared" si="28"/>
        <v/>
      </c>
      <c r="N230" s="244" t="str">
        <f t="shared" si="29"/>
        <v/>
      </c>
      <c r="O230" s="244" t="str">
        <f t="shared" si="30"/>
        <v/>
      </c>
      <c r="P230">
        <f>IF($I230&lt;&gt;"",$I230,IF($E230="SGD",1,IF($E230="USD",Settings!$B$22,IF($E230="HKD",Settings!$B$23,1))))</f>
        <v>1</v>
      </c>
      <c r="Q230">
        <f t="shared" si="31"/>
        <v>0</v>
      </c>
      <c r="R230">
        <f t="shared" si="32"/>
        <v>0</v>
      </c>
      <c r="S230" t="str">
        <f t="shared" si="33"/>
        <v/>
      </c>
      <c r="T230" t="str">
        <f t="shared" si="34"/>
        <v/>
      </c>
      <c r="U230" t="str">
        <f t="shared" si="35"/>
        <v/>
      </c>
    </row>
    <row r="231" spans="1:21" ht="15" customHeight="1" x14ac:dyDescent="0.15">
      <c r="A231" s="239"/>
      <c r="B231" s="240"/>
      <c r="C231" s="240"/>
      <c r="D231" s="241"/>
      <c r="E231" s="240"/>
      <c r="F231" s="242"/>
      <c r="G231" s="243"/>
      <c r="H231" s="243"/>
      <c r="I231" s="243"/>
      <c r="J231" s="242"/>
      <c r="K231" s="240"/>
      <c r="L231" s="244" t="str">
        <f t="shared" si="27"/>
        <v/>
      </c>
      <c r="M231" s="245" t="str">
        <f t="shared" si="28"/>
        <v/>
      </c>
      <c r="N231" s="244" t="str">
        <f t="shared" si="29"/>
        <v/>
      </c>
      <c r="O231" s="244" t="str">
        <f t="shared" si="30"/>
        <v/>
      </c>
      <c r="P231">
        <f>IF($I231&lt;&gt;"",$I231,IF($E231="SGD",1,IF($E231="USD",Settings!$B$22,IF($E231="HKD",Settings!$B$23,1))))</f>
        <v>1</v>
      </c>
      <c r="Q231">
        <f t="shared" si="31"/>
        <v>0</v>
      </c>
      <c r="R231">
        <f t="shared" si="32"/>
        <v>0</v>
      </c>
      <c r="S231" t="str">
        <f t="shared" si="33"/>
        <v/>
      </c>
      <c r="T231" t="str">
        <f t="shared" si="34"/>
        <v/>
      </c>
      <c r="U231" t="str">
        <f t="shared" si="35"/>
        <v/>
      </c>
    </row>
    <row r="232" spans="1:21" ht="15" customHeight="1" x14ac:dyDescent="0.15">
      <c r="A232" s="239"/>
      <c r="B232" s="240"/>
      <c r="C232" s="240"/>
      <c r="D232" s="241"/>
      <c r="E232" s="240"/>
      <c r="F232" s="242"/>
      <c r="G232" s="243"/>
      <c r="H232" s="243"/>
      <c r="I232" s="243"/>
      <c r="J232" s="242"/>
      <c r="K232" s="240"/>
      <c r="L232" s="244" t="str">
        <f t="shared" si="27"/>
        <v/>
      </c>
      <c r="M232" s="245" t="str">
        <f t="shared" si="28"/>
        <v/>
      </c>
      <c r="N232" s="244" t="str">
        <f t="shared" si="29"/>
        <v/>
      </c>
      <c r="O232" s="244" t="str">
        <f t="shared" si="30"/>
        <v/>
      </c>
      <c r="P232">
        <f>IF($I232&lt;&gt;"",$I232,IF($E232="SGD",1,IF($E232="USD",Settings!$B$22,IF($E232="HKD",Settings!$B$23,1))))</f>
        <v>1</v>
      </c>
      <c r="Q232">
        <f t="shared" si="31"/>
        <v>0</v>
      </c>
      <c r="R232">
        <f t="shared" si="32"/>
        <v>0</v>
      </c>
      <c r="S232" t="str">
        <f t="shared" si="33"/>
        <v/>
      </c>
      <c r="T232" t="str">
        <f t="shared" si="34"/>
        <v/>
      </c>
      <c r="U232" t="str">
        <f t="shared" si="35"/>
        <v/>
      </c>
    </row>
    <row r="233" spans="1:21" ht="15" customHeight="1" x14ac:dyDescent="0.15">
      <c r="A233" s="239"/>
      <c r="B233" s="240"/>
      <c r="C233" s="240"/>
      <c r="D233" s="241"/>
      <c r="E233" s="240"/>
      <c r="F233" s="242"/>
      <c r="G233" s="243"/>
      <c r="H233" s="243"/>
      <c r="I233" s="243"/>
      <c r="J233" s="242"/>
      <c r="K233" s="240"/>
      <c r="L233" s="244" t="str">
        <f t="shared" si="27"/>
        <v/>
      </c>
      <c r="M233" s="245" t="str">
        <f t="shared" si="28"/>
        <v/>
      </c>
      <c r="N233" s="244" t="str">
        <f t="shared" si="29"/>
        <v/>
      </c>
      <c r="O233" s="244" t="str">
        <f t="shared" si="30"/>
        <v/>
      </c>
      <c r="P233">
        <f>IF($I233&lt;&gt;"",$I233,IF($E233="SGD",1,IF($E233="USD",Settings!$B$22,IF($E233="HKD",Settings!$B$23,1))))</f>
        <v>1</v>
      </c>
      <c r="Q233">
        <f t="shared" si="31"/>
        <v>0</v>
      </c>
      <c r="R233">
        <f t="shared" si="32"/>
        <v>0</v>
      </c>
      <c r="S233" t="str">
        <f t="shared" si="33"/>
        <v/>
      </c>
      <c r="T233" t="str">
        <f t="shared" si="34"/>
        <v/>
      </c>
      <c r="U233" t="str">
        <f t="shared" si="35"/>
        <v/>
      </c>
    </row>
    <row r="234" spans="1:21" ht="15" customHeight="1" x14ac:dyDescent="0.15">
      <c r="A234" s="239"/>
      <c r="B234" s="240"/>
      <c r="C234" s="240"/>
      <c r="D234" s="241"/>
      <c r="E234" s="240"/>
      <c r="F234" s="242"/>
      <c r="G234" s="243"/>
      <c r="H234" s="243"/>
      <c r="I234" s="243"/>
      <c r="J234" s="242"/>
      <c r="K234" s="240"/>
      <c r="L234" s="244" t="str">
        <f t="shared" si="27"/>
        <v/>
      </c>
      <c r="M234" s="245" t="str">
        <f t="shared" si="28"/>
        <v/>
      </c>
      <c r="N234" s="244" t="str">
        <f t="shared" si="29"/>
        <v/>
      </c>
      <c r="O234" s="244" t="str">
        <f t="shared" si="30"/>
        <v/>
      </c>
      <c r="P234">
        <f>IF($I234&lt;&gt;"",$I234,IF($E234="SGD",1,IF($E234="USD",Settings!$B$22,IF($E234="HKD",Settings!$B$23,1))))</f>
        <v>1</v>
      </c>
      <c r="Q234">
        <f t="shared" si="31"/>
        <v>0</v>
      </c>
      <c r="R234">
        <f t="shared" si="32"/>
        <v>0</v>
      </c>
      <c r="S234" t="str">
        <f t="shared" si="33"/>
        <v/>
      </c>
      <c r="T234" t="str">
        <f t="shared" si="34"/>
        <v/>
      </c>
      <c r="U234" t="str">
        <f t="shared" si="35"/>
        <v/>
      </c>
    </row>
    <row r="235" spans="1:21" ht="15" customHeight="1" x14ac:dyDescent="0.15">
      <c r="A235" s="239"/>
      <c r="B235" s="240"/>
      <c r="C235" s="240"/>
      <c r="D235" s="241"/>
      <c r="E235" s="240"/>
      <c r="F235" s="242"/>
      <c r="G235" s="243"/>
      <c r="H235" s="243"/>
      <c r="I235" s="243"/>
      <c r="J235" s="242"/>
      <c r="K235" s="240"/>
      <c r="L235" s="244" t="str">
        <f t="shared" si="27"/>
        <v/>
      </c>
      <c r="M235" s="245" t="str">
        <f t="shared" si="28"/>
        <v/>
      </c>
      <c r="N235" s="244" t="str">
        <f t="shared" si="29"/>
        <v/>
      </c>
      <c r="O235" s="244" t="str">
        <f t="shared" si="30"/>
        <v/>
      </c>
      <c r="P235">
        <f>IF($I235&lt;&gt;"",$I235,IF($E235="SGD",1,IF($E235="USD",Settings!$B$22,IF($E235="HKD",Settings!$B$23,1))))</f>
        <v>1</v>
      </c>
      <c r="Q235">
        <f t="shared" si="31"/>
        <v>0</v>
      </c>
      <c r="R235">
        <f t="shared" si="32"/>
        <v>0</v>
      </c>
      <c r="S235" t="str">
        <f t="shared" si="33"/>
        <v/>
      </c>
      <c r="T235" t="str">
        <f t="shared" si="34"/>
        <v/>
      </c>
      <c r="U235" t="str">
        <f t="shared" si="35"/>
        <v/>
      </c>
    </row>
    <row r="236" spans="1:21" ht="15" customHeight="1" x14ac:dyDescent="0.15">
      <c r="A236" s="239"/>
      <c r="B236" s="240"/>
      <c r="C236" s="240"/>
      <c r="D236" s="241"/>
      <c r="E236" s="240"/>
      <c r="F236" s="242"/>
      <c r="G236" s="243"/>
      <c r="H236" s="243"/>
      <c r="I236" s="243"/>
      <c r="J236" s="242"/>
      <c r="K236" s="240"/>
      <c r="L236" s="244" t="str">
        <f t="shared" si="27"/>
        <v/>
      </c>
      <c r="M236" s="245" t="str">
        <f t="shared" si="28"/>
        <v/>
      </c>
      <c r="N236" s="244" t="str">
        <f t="shared" si="29"/>
        <v/>
      </c>
      <c r="O236" s="244" t="str">
        <f t="shared" si="30"/>
        <v/>
      </c>
      <c r="P236">
        <f>IF($I236&lt;&gt;"",$I236,IF($E236="SGD",1,IF($E236="USD",Settings!$B$22,IF($E236="HKD",Settings!$B$23,1))))</f>
        <v>1</v>
      </c>
      <c r="Q236">
        <f t="shared" si="31"/>
        <v>0</v>
      </c>
      <c r="R236">
        <f t="shared" si="32"/>
        <v>0</v>
      </c>
      <c r="S236" t="str">
        <f t="shared" si="33"/>
        <v/>
      </c>
      <c r="T236" t="str">
        <f t="shared" si="34"/>
        <v/>
      </c>
      <c r="U236" t="str">
        <f t="shared" si="35"/>
        <v/>
      </c>
    </row>
    <row r="237" spans="1:21" ht="15" customHeight="1" x14ac:dyDescent="0.15">
      <c r="A237" s="239"/>
      <c r="B237" s="240"/>
      <c r="C237" s="240"/>
      <c r="D237" s="241"/>
      <c r="E237" s="240"/>
      <c r="F237" s="242"/>
      <c r="G237" s="243"/>
      <c r="H237" s="243"/>
      <c r="I237" s="243"/>
      <c r="J237" s="242"/>
      <c r="K237" s="240"/>
      <c r="L237" s="244" t="str">
        <f t="shared" si="27"/>
        <v/>
      </c>
      <c r="M237" s="245" t="str">
        <f t="shared" si="28"/>
        <v/>
      </c>
      <c r="N237" s="244" t="str">
        <f t="shared" si="29"/>
        <v/>
      </c>
      <c r="O237" s="244" t="str">
        <f t="shared" si="30"/>
        <v/>
      </c>
      <c r="P237">
        <f>IF($I237&lt;&gt;"",$I237,IF($E237="SGD",1,IF($E237="USD",Settings!$B$22,IF($E237="HKD",Settings!$B$23,1))))</f>
        <v>1</v>
      </c>
      <c r="Q237">
        <f t="shared" si="31"/>
        <v>0</v>
      </c>
      <c r="R237">
        <f t="shared" si="32"/>
        <v>0</v>
      </c>
      <c r="S237" t="str">
        <f t="shared" si="33"/>
        <v/>
      </c>
      <c r="T237" t="str">
        <f t="shared" si="34"/>
        <v/>
      </c>
      <c r="U237" t="str">
        <f t="shared" si="35"/>
        <v/>
      </c>
    </row>
    <row r="238" spans="1:21" ht="15" customHeight="1" x14ac:dyDescent="0.15">
      <c r="A238" s="239"/>
      <c r="B238" s="240"/>
      <c r="C238" s="240"/>
      <c r="D238" s="241"/>
      <c r="E238" s="240"/>
      <c r="F238" s="242"/>
      <c r="G238" s="243"/>
      <c r="H238" s="243"/>
      <c r="I238" s="243"/>
      <c r="J238" s="242"/>
      <c r="K238" s="240"/>
      <c r="L238" s="244" t="str">
        <f t="shared" si="27"/>
        <v/>
      </c>
      <c r="M238" s="245" t="str">
        <f t="shared" si="28"/>
        <v/>
      </c>
      <c r="N238" s="244" t="str">
        <f t="shared" si="29"/>
        <v/>
      </c>
      <c r="O238" s="244" t="str">
        <f t="shared" si="30"/>
        <v/>
      </c>
      <c r="P238">
        <f>IF($I238&lt;&gt;"",$I238,IF($E238="SGD",1,IF($E238="USD",Settings!$B$22,IF($E238="HKD",Settings!$B$23,1))))</f>
        <v>1</v>
      </c>
      <c r="Q238">
        <f t="shared" si="31"/>
        <v>0</v>
      </c>
      <c r="R238">
        <f t="shared" si="32"/>
        <v>0</v>
      </c>
      <c r="S238" t="str">
        <f t="shared" si="33"/>
        <v/>
      </c>
      <c r="T238" t="str">
        <f t="shared" si="34"/>
        <v/>
      </c>
      <c r="U238" t="str">
        <f t="shared" si="35"/>
        <v/>
      </c>
    </row>
    <row r="239" spans="1:21" ht="15" customHeight="1" x14ac:dyDescent="0.15">
      <c r="A239" s="239"/>
      <c r="B239" s="240"/>
      <c r="C239" s="240"/>
      <c r="D239" s="241"/>
      <c r="E239" s="240"/>
      <c r="F239" s="242"/>
      <c r="G239" s="243"/>
      <c r="H239" s="243"/>
      <c r="I239" s="243"/>
      <c r="J239" s="242"/>
      <c r="K239" s="240"/>
      <c r="L239" s="244" t="str">
        <f t="shared" si="27"/>
        <v/>
      </c>
      <c r="M239" s="245" t="str">
        <f t="shared" si="28"/>
        <v/>
      </c>
      <c r="N239" s="244" t="str">
        <f t="shared" si="29"/>
        <v/>
      </c>
      <c r="O239" s="244" t="str">
        <f t="shared" si="30"/>
        <v/>
      </c>
      <c r="P239">
        <f>IF($I239&lt;&gt;"",$I239,IF($E239="SGD",1,IF($E239="USD",Settings!$B$22,IF($E239="HKD",Settings!$B$23,1))))</f>
        <v>1</v>
      </c>
      <c r="Q239">
        <f t="shared" si="31"/>
        <v>0</v>
      </c>
      <c r="R239">
        <f t="shared" si="32"/>
        <v>0</v>
      </c>
      <c r="S239" t="str">
        <f t="shared" si="33"/>
        <v/>
      </c>
      <c r="T239" t="str">
        <f t="shared" si="34"/>
        <v/>
      </c>
      <c r="U239" t="str">
        <f t="shared" si="35"/>
        <v/>
      </c>
    </row>
    <row r="240" spans="1:21" ht="15" customHeight="1" x14ac:dyDescent="0.15">
      <c r="A240" s="239"/>
      <c r="B240" s="240"/>
      <c r="C240" s="240"/>
      <c r="D240" s="241"/>
      <c r="E240" s="240"/>
      <c r="F240" s="242"/>
      <c r="G240" s="243"/>
      <c r="H240" s="243"/>
      <c r="I240" s="243"/>
      <c r="J240" s="242"/>
      <c r="K240" s="240"/>
      <c r="L240" s="244" t="str">
        <f t="shared" si="27"/>
        <v/>
      </c>
      <c r="M240" s="245" t="str">
        <f t="shared" si="28"/>
        <v/>
      </c>
      <c r="N240" s="244" t="str">
        <f t="shared" si="29"/>
        <v/>
      </c>
      <c r="O240" s="244" t="str">
        <f t="shared" si="30"/>
        <v/>
      </c>
      <c r="P240">
        <f>IF($I240&lt;&gt;"",$I240,IF($E240="SGD",1,IF($E240="USD",Settings!$B$22,IF($E240="HKD",Settings!$B$23,1))))</f>
        <v>1</v>
      </c>
      <c r="Q240">
        <f t="shared" si="31"/>
        <v>0</v>
      </c>
      <c r="R240">
        <f t="shared" si="32"/>
        <v>0</v>
      </c>
      <c r="S240" t="str">
        <f t="shared" si="33"/>
        <v/>
      </c>
      <c r="T240" t="str">
        <f t="shared" si="34"/>
        <v/>
      </c>
      <c r="U240" t="str">
        <f t="shared" si="35"/>
        <v/>
      </c>
    </row>
    <row r="241" spans="1:21" ht="15" customHeight="1" x14ac:dyDescent="0.15">
      <c r="A241" s="239"/>
      <c r="B241" s="240"/>
      <c r="C241" s="240"/>
      <c r="D241" s="241"/>
      <c r="E241" s="240"/>
      <c r="F241" s="242"/>
      <c r="G241" s="243"/>
      <c r="H241" s="243"/>
      <c r="I241" s="243"/>
      <c r="J241" s="242"/>
      <c r="K241" s="240"/>
      <c r="L241" s="244" t="str">
        <f t="shared" si="27"/>
        <v/>
      </c>
      <c r="M241" s="245" t="str">
        <f t="shared" si="28"/>
        <v/>
      </c>
      <c r="N241" s="244" t="str">
        <f t="shared" si="29"/>
        <v/>
      </c>
      <c r="O241" s="244" t="str">
        <f t="shared" si="30"/>
        <v/>
      </c>
      <c r="P241">
        <f>IF($I241&lt;&gt;"",$I241,IF($E241="SGD",1,IF($E241="USD",Settings!$B$22,IF($E241="HKD",Settings!$B$23,1))))</f>
        <v>1</v>
      </c>
      <c r="Q241">
        <f t="shared" si="31"/>
        <v>0</v>
      </c>
      <c r="R241">
        <f t="shared" si="32"/>
        <v>0</v>
      </c>
      <c r="S241" t="str">
        <f t="shared" si="33"/>
        <v/>
      </c>
      <c r="T241" t="str">
        <f t="shared" si="34"/>
        <v/>
      </c>
      <c r="U241" t="str">
        <f t="shared" si="35"/>
        <v/>
      </c>
    </row>
    <row r="242" spans="1:21" ht="15" customHeight="1" x14ac:dyDescent="0.15">
      <c r="A242" s="239"/>
      <c r="B242" s="240"/>
      <c r="C242" s="240"/>
      <c r="D242" s="241"/>
      <c r="E242" s="240"/>
      <c r="F242" s="242"/>
      <c r="G242" s="243"/>
      <c r="H242" s="243"/>
      <c r="I242" s="243"/>
      <c r="J242" s="242"/>
      <c r="K242" s="240"/>
      <c r="L242" s="244" t="str">
        <f t="shared" si="27"/>
        <v/>
      </c>
      <c r="M242" s="245" t="str">
        <f t="shared" si="28"/>
        <v/>
      </c>
      <c r="N242" s="244" t="str">
        <f t="shared" si="29"/>
        <v/>
      </c>
      <c r="O242" s="244" t="str">
        <f t="shared" si="30"/>
        <v/>
      </c>
      <c r="P242">
        <f>IF($I242&lt;&gt;"",$I242,IF($E242="SGD",1,IF($E242="USD",Settings!$B$22,IF($E242="HKD",Settings!$B$23,1))))</f>
        <v>1</v>
      </c>
      <c r="Q242">
        <f t="shared" si="31"/>
        <v>0</v>
      </c>
      <c r="R242">
        <f t="shared" si="32"/>
        <v>0</v>
      </c>
      <c r="S242" t="str">
        <f t="shared" si="33"/>
        <v/>
      </c>
      <c r="T242" t="str">
        <f t="shared" si="34"/>
        <v/>
      </c>
      <c r="U242" t="str">
        <f t="shared" si="35"/>
        <v/>
      </c>
    </row>
    <row r="243" spans="1:21" ht="15" customHeight="1" x14ac:dyDescent="0.15">
      <c r="A243" s="239"/>
      <c r="B243" s="240"/>
      <c r="C243" s="240"/>
      <c r="D243" s="241"/>
      <c r="E243" s="240"/>
      <c r="F243" s="242"/>
      <c r="G243" s="243"/>
      <c r="H243" s="243"/>
      <c r="I243" s="243"/>
      <c r="J243" s="242"/>
      <c r="K243" s="240"/>
      <c r="L243" s="244" t="str">
        <f t="shared" si="27"/>
        <v/>
      </c>
      <c r="M243" s="245" t="str">
        <f t="shared" si="28"/>
        <v/>
      </c>
      <c r="N243" s="244" t="str">
        <f t="shared" si="29"/>
        <v/>
      </c>
      <c r="O243" s="244" t="str">
        <f t="shared" si="30"/>
        <v/>
      </c>
      <c r="P243">
        <f>IF($I243&lt;&gt;"",$I243,IF($E243="SGD",1,IF($E243="USD",Settings!$B$22,IF($E243="HKD",Settings!$B$23,1))))</f>
        <v>1</v>
      </c>
      <c r="Q243">
        <f t="shared" si="31"/>
        <v>0</v>
      </c>
      <c r="R243">
        <f t="shared" si="32"/>
        <v>0</v>
      </c>
      <c r="S243" t="str">
        <f t="shared" si="33"/>
        <v/>
      </c>
      <c r="T243" t="str">
        <f t="shared" si="34"/>
        <v/>
      </c>
      <c r="U243" t="str">
        <f t="shared" si="35"/>
        <v/>
      </c>
    </row>
    <row r="244" spans="1:21" ht="15" customHeight="1" x14ac:dyDescent="0.15">
      <c r="A244" s="239"/>
      <c r="B244" s="240"/>
      <c r="C244" s="240"/>
      <c r="D244" s="241"/>
      <c r="E244" s="240"/>
      <c r="F244" s="242"/>
      <c r="G244" s="243"/>
      <c r="H244" s="243"/>
      <c r="I244" s="243"/>
      <c r="J244" s="242"/>
      <c r="K244" s="240"/>
      <c r="L244" s="244" t="str">
        <f t="shared" si="27"/>
        <v/>
      </c>
      <c r="M244" s="245" t="str">
        <f t="shared" si="28"/>
        <v/>
      </c>
      <c r="N244" s="244" t="str">
        <f t="shared" si="29"/>
        <v/>
      </c>
      <c r="O244" s="244" t="str">
        <f t="shared" si="30"/>
        <v/>
      </c>
      <c r="P244">
        <f>IF($I244&lt;&gt;"",$I244,IF($E244="SGD",1,IF($E244="USD",Settings!$B$22,IF($E244="HKD",Settings!$B$23,1))))</f>
        <v>1</v>
      </c>
      <c r="Q244">
        <f t="shared" si="31"/>
        <v>0</v>
      </c>
      <c r="R244">
        <f t="shared" si="32"/>
        <v>0</v>
      </c>
      <c r="S244" t="str">
        <f t="shared" si="33"/>
        <v/>
      </c>
      <c r="T244" t="str">
        <f t="shared" si="34"/>
        <v/>
      </c>
      <c r="U244" t="str">
        <f t="shared" si="35"/>
        <v/>
      </c>
    </row>
    <row r="245" spans="1:21" ht="15" customHeight="1" x14ac:dyDescent="0.15">
      <c r="A245" s="239"/>
      <c r="B245" s="240"/>
      <c r="C245" s="240"/>
      <c r="D245" s="241"/>
      <c r="E245" s="240"/>
      <c r="F245" s="242"/>
      <c r="G245" s="243"/>
      <c r="H245" s="243"/>
      <c r="I245" s="243"/>
      <c r="J245" s="242"/>
      <c r="K245" s="240"/>
      <c r="L245" s="244" t="str">
        <f t="shared" si="27"/>
        <v/>
      </c>
      <c r="M245" s="245" t="str">
        <f t="shared" si="28"/>
        <v/>
      </c>
      <c r="N245" s="244" t="str">
        <f t="shared" si="29"/>
        <v/>
      </c>
      <c r="O245" s="244" t="str">
        <f t="shared" si="30"/>
        <v/>
      </c>
      <c r="P245">
        <f>IF($I245&lt;&gt;"",$I245,IF($E245="SGD",1,IF($E245="USD",Settings!$B$22,IF($E245="HKD",Settings!$B$23,1))))</f>
        <v>1</v>
      </c>
      <c r="Q245">
        <f t="shared" si="31"/>
        <v>0</v>
      </c>
      <c r="R245">
        <f t="shared" si="32"/>
        <v>0</v>
      </c>
      <c r="S245" t="str">
        <f t="shared" si="33"/>
        <v/>
      </c>
      <c r="T245" t="str">
        <f t="shared" si="34"/>
        <v/>
      </c>
      <c r="U245" t="str">
        <f t="shared" si="35"/>
        <v/>
      </c>
    </row>
    <row r="246" spans="1:21" ht="15" customHeight="1" x14ac:dyDescent="0.15">
      <c r="A246" s="239"/>
      <c r="B246" s="240"/>
      <c r="C246" s="240"/>
      <c r="D246" s="241"/>
      <c r="E246" s="240"/>
      <c r="F246" s="242"/>
      <c r="G246" s="243"/>
      <c r="H246" s="243"/>
      <c r="I246" s="243"/>
      <c r="J246" s="242"/>
      <c r="K246" s="240"/>
      <c r="L246" s="244" t="str">
        <f t="shared" si="27"/>
        <v/>
      </c>
      <c r="M246" s="245" t="str">
        <f t="shared" si="28"/>
        <v/>
      </c>
      <c r="N246" s="244" t="str">
        <f t="shared" si="29"/>
        <v/>
      </c>
      <c r="O246" s="244" t="str">
        <f t="shared" si="30"/>
        <v/>
      </c>
      <c r="P246">
        <f>IF($I246&lt;&gt;"",$I246,IF($E246="SGD",1,IF($E246="USD",Settings!$B$22,IF($E246="HKD",Settings!$B$23,1))))</f>
        <v>1</v>
      </c>
      <c r="Q246">
        <f t="shared" si="31"/>
        <v>0</v>
      </c>
      <c r="R246">
        <f t="shared" si="32"/>
        <v>0</v>
      </c>
      <c r="S246" t="str">
        <f t="shared" si="33"/>
        <v/>
      </c>
      <c r="T246" t="str">
        <f t="shared" si="34"/>
        <v/>
      </c>
      <c r="U246" t="str">
        <f t="shared" si="35"/>
        <v/>
      </c>
    </row>
    <row r="247" spans="1:21" ht="15" customHeight="1" x14ac:dyDescent="0.15">
      <c r="A247" s="239"/>
      <c r="B247" s="240"/>
      <c r="C247" s="240"/>
      <c r="D247" s="241"/>
      <c r="E247" s="240"/>
      <c r="F247" s="242"/>
      <c r="G247" s="243"/>
      <c r="H247" s="243"/>
      <c r="I247" s="243"/>
      <c r="J247" s="242"/>
      <c r="K247" s="240"/>
      <c r="L247" s="244" t="str">
        <f t="shared" si="27"/>
        <v/>
      </c>
      <c r="M247" s="245" t="str">
        <f t="shared" si="28"/>
        <v/>
      </c>
      <c r="N247" s="244" t="str">
        <f t="shared" si="29"/>
        <v/>
      </c>
      <c r="O247" s="244" t="str">
        <f t="shared" si="30"/>
        <v/>
      </c>
      <c r="P247">
        <f>IF($I247&lt;&gt;"",$I247,IF($E247="SGD",1,IF($E247="USD",Settings!$B$22,IF($E247="HKD",Settings!$B$23,1))))</f>
        <v>1</v>
      </c>
      <c r="Q247">
        <f t="shared" si="31"/>
        <v>0</v>
      </c>
      <c r="R247">
        <f t="shared" si="32"/>
        <v>0</v>
      </c>
      <c r="S247" t="str">
        <f t="shared" si="33"/>
        <v/>
      </c>
      <c r="T247" t="str">
        <f t="shared" si="34"/>
        <v/>
      </c>
      <c r="U247" t="str">
        <f t="shared" si="35"/>
        <v/>
      </c>
    </row>
    <row r="248" spans="1:21" ht="15" customHeight="1" x14ac:dyDescent="0.15">
      <c r="A248" s="239"/>
      <c r="B248" s="240"/>
      <c r="C248" s="240"/>
      <c r="D248" s="241"/>
      <c r="E248" s="240"/>
      <c r="F248" s="242"/>
      <c r="G248" s="243"/>
      <c r="H248" s="243"/>
      <c r="I248" s="243"/>
      <c r="J248" s="242"/>
      <c r="K248" s="240"/>
      <c r="L248" s="244" t="str">
        <f t="shared" si="27"/>
        <v/>
      </c>
      <c r="M248" s="245" t="str">
        <f t="shared" si="28"/>
        <v/>
      </c>
      <c r="N248" s="244" t="str">
        <f t="shared" si="29"/>
        <v/>
      </c>
      <c r="O248" s="244" t="str">
        <f t="shared" si="30"/>
        <v/>
      </c>
      <c r="P248">
        <f>IF($I248&lt;&gt;"",$I248,IF($E248="SGD",1,IF($E248="USD",Settings!$B$22,IF($E248="HKD",Settings!$B$23,1))))</f>
        <v>1</v>
      </c>
      <c r="Q248">
        <f t="shared" si="31"/>
        <v>0</v>
      </c>
      <c r="R248">
        <f t="shared" si="32"/>
        <v>0</v>
      </c>
      <c r="S248" t="str">
        <f t="shared" si="33"/>
        <v/>
      </c>
      <c r="T248" t="str">
        <f t="shared" si="34"/>
        <v/>
      </c>
      <c r="U248" t="str">
        <f t="shared" si="35"/>
        <v/>
      </c>
    </row>
    <row r="249" spans="1:21" ht="15" customHeight="1" x14ac:dyDescent="0.15">
      <c r="A249" s="239"/>
      <c r="B249" s="240"/>
      <c r="C249" s="240"/>
      <c r="D249" s="241"/>
      <c r="E249" s="240"/>
      <c r="F249" s="242"/>
      <c r="G249" s="243"/>
      <c r="H249" s="243"/>
      <c r="I249" s="243"/>
      <c r="J249" s="242"/>
      <c r="K249" s="240"/>
      <c r="L249" s="244" t="str">
        <f t="shared" si="27"/>
        <v/>
      </c>
      <c r="M249" s="245" t="str">
        <f t="shared" si="28"/>
        <v/>
      </c>
      <c r="N249" s="244" t="str">
        <f t="shared" si="29"/>
        <v/>
      </c>
      <c r="O249" s="244" t="str">
        <f t="shared" si="30"/>
        <v/>
      </c>
      <c r="P249">
        <f>IF($I249&lt;&gt;"",$I249,IF($E249="SGD",1,IF($E249="USD",Settings!$B$22,IF($E249="HKD",Settings!$B$23,1))))</f>
        <v>1</v>
      </c>
      <c r="Q249">
        <f t="shared" si="31"/>
        <v>0</v>
      </c>
      <c r="R249">
        <f t="shared" si="32"/>
        <v>0</v>
      </c>
      <c r="S249" t="str">
        <f t="shared" si="33"/>
        <v/>
      </c>
      <c r="T249" t="str">
        <f t="shared" si="34"/>
        <v/>
      </c>
      <c r="U249" t="str">
        <f t="shared" si="35"/>
        <v/>
      </c>
    </row>
    <row r="250" spans="1:21" ht="15" customHeight="1" x14ac:dyDescent="0.15">
      <c r="A250" s="239"/>
      <c r="B250" s="240"/>
      <c r="C250" s="240"/>
      <c r="D250" s="241"/>
      <c r="E250" s="240"/>
      <c r="F250" s="242"/>
      <c r="G250" s="243"/>
      <c r="H250" s="243"/>
      <c r="I250" s="243"/>
      <c r="J250" s="242"/>
      <c r="K250" s="240"/>
      <c r="L250" s="244" t="str">
        <f t="shared" si="27"/>
        <v/>
      </c>
      <c r="M250" s="245" t="str">
        <f t="shared" si="28"/>
        <v/>
      </c>
      <c r="N250" s="244" t="str">
        <f t="shared" si="29"/>
        <v/>
      </c>
      <c r="O250" s="244" t="str">
        <f t="shared" si="30"/>
        <v/>
      </c>
      <c r="P250">
        <f>IF($I250&lt;&gt;"",$I250,IF($E250="SGD",1,IF($E250="USD",Settings!$B$22,IF($E250="HKD",Settings!$B$23,1))))</f>
        <v>1</v>
      </c>
      <c r="Q250">
        <f t="shared" si="31"/>
        <v>0</v>
      </c>
      <c r="R250">
        <f t="shared" si="32"/>
        <v>0</v>
      </c>
      <c r="S250" t="str">
        <f t="shared" si="33"/>
        <v/>
      </c>
      <c r="T250" t="str">
        <f t="shared" si="34"/>
        <v/>
      </c>
      <c r="U250" t="str">
        <f t="shared" si="35"/>
        <v/>
      </c>
    </row>
    <row r="251" spans="1:21" ht="15" customHeight="1" x14ac:dyDescent="0.15">
      <c r="A251" s="239"/>
      <c r="B251" s="240"/>
      <c r="C251" s="240"/>
      <c r="D251" s="241"/>
      <c r="E251" s="240"/>
      <c r="F251" s="242"/>
      <c r="G251" s="243"/>
      <c r="H251" s="243"/>
      <c r="I251" s="243"/>
      <c r="J251" s="242"/>
      <c r="K251" s="240"/>
      <c r="L251" s="244" t="str">
        <f t="shared" si="27"/>
        <v/>
      </c>
      <c r="M251" s="245" t="str">
        <f t="shared" si="28"/>
        <v/>
      </c>
      <c r="N251" s="244" t="str">
        <f t="shared" si="29"/>
        <v/>
      </c>
      <c r="O251" s="244" t="str">
        <f t="shared" si="30"/>
        <v/>
      </c>
      <c r="P251">
        <f>IF($I251&lt;&gt;"",$I251,IF($E251="SGD",1,IF($E251="USD",Settings!$B$22,IF($E251="HKD",Settings!$B$23,1))))</f>
        <v>1</v>
      </c>
      <c r="Q251">
        <f t="shared" si="31"/>
        <v>0</v>
      </c>
      <c r="R251">
        <f t="shared" si="32"/>
        <v>0</v>
      </c>
      <c r="S251" t="str">
        <f t="shared" si="33"/>
        <v/>
      </c>
      <c r="T251" t="str">
        <f t="shared" si="34"/>
        <v/>
      </c>
      <c r="U251" t="str">
        <f t="shared" si="35"/>
        <v/>
      </c>
    </row>
    <row r="252" spans="1:21" ht="15" customHeight="1" x14ac:dyDescent="0.15">
      <c r="A252" s="239"/>
      <c r="B252" s="240"/>
      <c r="C252" s="240"/>
      <c r="D252" s="241"/>
      <c r="E252" s="240"/>
      <c r="F252" s="242"/>
      <c r="G252" s="243"/>
      <c r="H252" s="243"/>
      <c r="I252" s="243"/>
      <c r="J252" s="242"/>
      <c r="K252" s="240"/>
      <c r="L252" s="244" t="str">
        <f t="shared" si="27"/>
        <v/>
      </c>
      <c r="M252" s="245" t="str">
        <f t="shared" si="28"/>
        <v/>
      </c>
      <c r="N252" s="244" t="str">
        <f t="shared" si="29"/>
        <v/>
      </c>
      <c r="O252" s="244" t="str">
        <f t="shared" si="30"/>
        <v/>
      </c>
      <c r="P252">
        <f>IF($I252&lt;&gt;"",$I252,IF($E252="SGD",1,IF($E252="USD",Settings!$B$22,IF($E252="HKD",Settings!$B$23,1))))</f>
        <v>1</v>
      </c>
      <c r="Q252">
        <f t="shared" si="31"/>
        <v>0</v>
      </c>
      <c r="R252">
        <f t="shared" si="32"/>
        <v>0</v>
      </c>
      <c r="S252" t="str">
        <f t="shared" si="33"/>
        <v/>
      </c>
      <c r="T252" t="str">
        <f t="shared" si="34"/>
        <v/>
      </c>
      <c r="U252" t="str">
        <f t="shared" si="35"/>
        <v/>
      </c>
    </row>
    <row r="253" spans="1:21" ht="15" customHeight="1" x14ac:dyDescent="0.15">
      <c r="A253" s="239"/>
      <c r="B253" s="240"/>
      <c r="C253" s="240"/>
      <c r="D253" s="241"/>
      <c r="E253" s="240"/>
      <c r="F253" s="242"/>
      <c r="G253" s="243"/>
      <c r="H253" s="243"/>
      <c r="I253" s="243"/>
      <c r="J253" s="242"/>
      <c r="K253" s="240"/>
      <c r="L253" s="244" t="str">
        <f t="shared" si="27"/>
        <v/>
      </c>
      <c r="M253" s="245" t="str">
        <f t="shared" si="28"/>
        <v/>
      </c>
      <c r="N253" s="244" t="str">
        <f t="shared" si="29"/>
        <v/>
      </c>
      <c r="O253" s="244" t="str">
        <f t="shared" si="30"/>
        <v/>
      </c>
      <c r="P253">
        <f>IF($I253&lt;&gt;"",$I253,IF($E253="SGD",1,IF($E253="USD",Settings!$B$22,IF($E253="HKD",Settings!$B$23,1))))</f>
        <v>1</v>
      </c>
      <c r="Q253">
        <f t="shared" si="31"/>
        <v>0</v>
      </c>
      <c r="R253">
        <f t="shared" si="32"/>
        <v>0</v>
      </c>
      <c r="S253" t="str">
        <f t="shared" si="33"/>
        <v/>
      </c>
      <c r="T253" t="str">
        <f t="shared" si="34"/>
        <v/>
      </c>
      <c r="U253" t="str">
        <f t="shared" si="35"/>
        <v/>
      </c>
    </row>
    <row r="254" spans="1:21" ht="15" customHeight="1" x14ac:dyDescent="0.15">
      <c r="A254" s="239"/>
      <c r="B254" s="240"/>
      <c r="C254" s="240"/>
      <c r="D254" s="241"/>
      <c r="E254" s="240"/>
      <c r="F254" s="242"/>
      <c r="G254" s="243"/>
      <c r="H254" s="243"/>
      <c r="I254" s="243"/>
      <c r="J254" s="242"/>
      <c r="K254" s="240"/>
      <c r="L254" s="244" t="str">
        <f t="shared" si="27"/>
        <v/>
      </c>
      <c r="M254" s="245" t="str">
        <f t="shared" si="28"/>
        <v/>
      </c>
      <c r="N254" s="244" t="str">
        <f t="shared" si="29"/>
        <v/>
      </c>
      <c r="O254" s="244" t="str">
        <f t="shared" si="30"/>
        <v/>
      </c>
      <c r="P254">
        <f>IF($I254&lt;&gt;"",$I254,IF($E254="SGD",1,IF($E254="USD",Settings!$B$22,IF($E254="HKD",Settings!$B$23,1))))</f>
        <v>1</v>
      </c>
      <c r="Q254">
        <f t="shared" si="31"/>
        <v>0</v>
      </c>
      <c r="R254">
        <f t="shared" si="32"/>
        <v>0</v>
      </c>
      <c r="S254" t="str">
        <f t="shared" si="33"/>
        <v/>
      </c>
      <c r="T254" t="str">
        <f t="shared" si="34"/>
        <v/>
      </c>
      <c r="U254" t="str">
        <f t="shared" si="35"/>
        <v/>
      </c>
    </row>
    <row r="255" spans="1:21" ht="15" customHeight="1" x14ac:dyDescent="0.15">
      <c r="A255" s="239"/>
      <c r="B255" s="240"/>
      <c r="C255" s="240"/>
      <c r="D255" s="241"/>
      <c r="E255" s="240"/>
      <c r="F255" s="242"/>
      <c r="G255" s="243"/>
      <c r="H255" s="243"/>
      <c r="I255" s="243"/>
      <c r="J255" s="242"/>
      <c r="K255" s="240"/>
      <c r="L255" s="244" t="str">
        <f t="shared" si="27"/>
        <v/>
      </c>
      <c r="M255" s="245" t="str">
        <f t="shared" si="28"/>
        <v/>
      </c>
      <c r="N255" s="244" t="str">
        <f t="shared" si="29"/>
        <v/>
      </c>
      <c r="O255" s="244" t="str">
        <f t="shared" si="30"/>
        <v/>
      </c>
      <c r="P255">
        <f>IF($I255&lt;&gt;"",$I255,IF($E255="SGD",1,IF($E255="USD",Settings!$B$22,IF($E255="HKD",Settings!$B$23,1))))</f>
        <v>1</v>
      </c>
      <c r="Q255">
        <f t="shared" si="31"/>
        <v>0</v>
      </c>
      <c r="R255">
        <f t="shared" si="32"/>
        <v>0</v>
      </c>
      <c r="S255" t="str">
        <f t="shared" si="33"/>
        <v/>
      </c>
      <c r="T255" t="str">
        <f t="shared" si="34"/>
        <v/>
      </c>
      <c r="U255" t="str">
        <f t="shared" si="35"/>
        <v/>
      </c>
    </row>
    <row r="256" spans="1:21" ht="15" customHeight="1" x14ac:dyDescent="0.15">
      <c r="A256" s="239"/>
      <c r="B256" s="240"/>
      <c r="C256" s="240"/>
      <c r="D256" s="241"/>
      <c r="E256" s="240"/>
      <c r="F256" s="242"/>
      <c r="G256" s="243"/>
      <c r="H256" s="243"/>
      <c r="I256" s="243"/>
      <c r="J256" s="242"/>
      <c r="K256" s="240"/>
      <c r="L256" s="244" t="str">
        <f t="shared" si="27"/>
        <v/>
      </c>
      <c r="M256" s="245" t="str">
        <f t="shared" si="28"/>
        <v/>
      </c>
      <c r="N256" s="244" t="str">
        <f t="shared" si="29"/>
        <v/>
      </c>
      <c r="O256" s="244" t="str">
        <f t="shared" si="30"/>
        <v/>
      </c>
      <c r="P256">
        <f>IF($I256&lt;&gt;"",$I256,IF($E256="SGD",1,IF($E256="USD",Settings!$B$22,IF($E256="HKD",Settings!$B$23,1))))</f>
        <v>1</v>
      </c>
      <c r="Q256">
        <f t="shared" si="31"/>
        <v>0</v>
      </c>
      <c r="R256">
        <f t="shared" si="32"/>
        <v>0</v>
      </c>
      <c r="S256" t="str">
        <f t="shared" si="33"/>
        <v/>
      </c>
      <c r="T256" t="str">
        <f t="shared" si="34"/>
        <v/>
      </c>
      <c r="U256" t="str">
        <f t="shared" si="35"/>
        <v/>
      </c>
    </row>
    <row r="257" spans="1:21" ht="15" customHeight="1" x14ac:dyDescent="0.15">
      <c r="A257" s="239"/>
      <c r="B257" s="240"/>
      <c r="C257" s="240"/>
      <c r="D257" s="241"/>
      <c r="E257" s="240"/>
      <c r="F257" s="242"/>
      <c r="G257" s="243"/>
      <c r="H257" s="243"/>
      <c r="I257" s="243"/>
      <c r="J257" s="242"/>
      <c r="K257" s="240"/>
      <c r="L257" s="244" t="str">
        <f t="shared" si="27"/>
        <v/>
      </c>
      <c r="M257" s="245" t="str">
        <f t="shared" si="28"/>
        <v/>
      </c>
      <c r="N257" s="244" t="str">
        <f t="shared" si="29"/>
        <v/>
      </c>
      <c r="O257" s="244" t="str">
        <f t="shared" si="30"/>
        <v/>
      </c>
      <c r="P257">
        <f>IF($I257&lt;&gt;"",$I257,IF($E257="SGD",1,IF($E257="USD",Settings!$B$22,IF($E257="HKD",Settings!$B$23,1))))</f>
        <v>1</v>
      </c>
      <c r="Q257">
        <f t="shared" si="31"/>
        <v>0</v>
      </c>
      <c r="R257">
        <f t="shared" si="32"/>
        <v>0</v>
      </c>
      <c r="S257" t="str">
        <f t="shared" si="33"/>
        <v/>
      </c>
      <c r="T257" t="str">
        <f t="shared" si="34"/>
        <v/>
      </c>
      <c r="U257" t="str">
        <f t="shared" si="35"/>
        <v/>
      </c>
    </row>
    <row r="258" spans="1:21" ht="15" customHeight="1" x14ac:dyDescent="0.15">
      <c r="A258" s="239"/>
      <c r="B258" s="240"/>
      <c r="C258" s="240"/>
      <c r="D258" s="241"/>
      <c r="E258" s="240"/>
      <c r="F258" s="242"/>
      <c r="G258" s="243"/>
      <c r="H258" s="243"/>
      <c r="I258" s="243"/>
      <c r="J258" s="242"/>
      <c r="K258" s="240"/>
      <c r="L258" s="244" t="str">
        <f t="shared" ref="L258:L321" si="36">IF(OR(B258="",C258="",E258=""),"",B258&amp;":"&amp;C258&amp;":"&amp;E258)</f>
        <v/>
      </c>
      <c r="M258" s="245" t="str">
        <f t="shared" ref="M258:M321" si="37">IF(A258="","",A258*D258)</f>
        <v/>
      </c>
      <c r="N258" s="244" t="str">
        <f t="shared" ref="N258:N321" si="38">IF(A258="","",IF(OR(A258=1,A258=0),J258,0))</f>
        <v/>
      </c>
      <c r="O258" s="244" t="str">
        <f t="shared" ref="O258:O321" si="39">IF(A258="","",IF(A258=-1,J258,0))</f>
        <v/>
      </c>
      <c r="P258">
        <f>IF($I258&lt;&gt;"",$I258,IF($E258="SGD",1,IF($E258="USD",Settings!$B$22,IF($E258="HKD",Settings!$B$23,1))))</f>
        <v>1</v>
      </c>
      <c r="Q258">
        <f t="shared" ref="Q258:Q321" si="40">IF($L258="",0,($O258-$N258+IF($A258=2,$J258,0))*$P258)</f>
        <v>0</v>
      </c>
      <c r="R258">
        <f t="shared" ref="R258:R321" si="41">IF($L258="",0,IF($A258=2,$J258*$P258,0))</f>
        <v>0</v>
      </c>
      <c r="S258" t="str">
        <f t="shared" ref="S258:S321" si="42">IF(L258="","",SUMIFS($M:$M,$L:$L,L258,$T:$T,"&lt;="&amp;T258))</f>
        <v/>
      </c>
      <c r="T258" t="str">
        <f t="shared" ref="T258:T321" si="43">IF(L258="","",INT(G258)*100000+ROW())</f>
        <v/>
      </c>
      <c r="U258" t="str">
        <f t="shared" ref="U258:U321" si="44">IF(L258="","",IF(AND(COUNTIFS($L:$L,L258,$S:$S,"&gt;-0.000001",$S:$S,"&lt;0.000001",$T:$T,"&gt;"&amp;T258)=0,ABS(S258)&gt;0.000001),1,0))</f>
        <v/>
      </c>
    </row>
    <row r="259" spans="1:21" ht="15" customHeight="1" x14ac:dyDescent="0.15">
      <c r="A259" s="239"/>
      <c r="B259" s="240"/>
      <c r="C259" s="240"/>
      <c r="D259" s="241"/>
      <c r="E259" s="240"/>
      <c r="F259" s="242"/>
      <c r="G259" s="243"/>
      <c r="H259" s="243"/>
      <c r="I259" s="243"/>
      <c r="J259" s="242"/>
      <c r="K259" s="240"/>
      <c r="L259" s="244" t="str">
        <f t="shared" si="36"/>
        <v/>
      </c>
      <c r="M259" s="245" t="str">
        <f t="shared" si="37"/>
        <v/>
      </c>
      <c r="N259" s="244" t="str">
        <f t="shared" si="38"/>
        <v/>
      </c>
      <c r="O259" s="244" t="str">
        <f t="shared" si="39"/>
        <v/>
      </c>
      <c r="P259">
        <f>IF($I259&lt;&gt;"",$I259,IF($E259="SGD",1,IF($E259="USD",Settings!$B$22,IF($E259="HKD",Settings!$B$23,1))))</f>
        <v>1</v>
      </c>
      <c r="Q259">
        <f t="shared" si="40"/>
        <v>0</v>
      </c>
      <c r="R259">
        <f t="shared" si="41"/>
        <v>0</v>
      </c>
      <c r="S259" t="str">
        <f t="shared" si="42"/>
        <v/>
      </c>
      <c r="T259" t="str">
        <f t="shared" si="43"/>
        <v/>
      </c>
      <c r="U259" t="str">
        <f t="shared" si="44"/>
        <v/>
      </c>
    </row>
    <row r="260" spans="1:21" ht="15" customHeight="1" x14ac:dyDescent="0.15">
      <c r="A260" s="239"/>
      <c r="B260" s="240"/>
      <c r="C260" s="240"/>
      <c r="D260" s="241"/>
      <c r="E260" s="240"/>
      <c r="F260" s="242"/>
      <c r="G260" s="243"/>
      <c r="H260" s="243"/>
      <c r="I260" s="243"/>
      <c r="J260" s="242"/>
      <c r="K260" s="240"/>
      <c r="L260" s="244" t="str">
        <f t="shared" si="36"/>
        <v/>
      </c>
      <c r="M260" s="245" t="str">
        <f t="shared" si="37"/>
        <v/>
      </c>
      <c r="N260" s="244" t="str">
        <f t="shared" si="38"/>
        <v/>
      </c>
      <c r="O260" s="244" t="str">
        <f t="shared" si="39"/>
        <v/>
      </c>
      <c r="P260">
        <f>IF($I260&lt;&gt;"",$I260,IF($E260="SGD",1,IF($E260="USD",Settings!$B$22,IF($E260="HKD",Settings!$B$23,1))))</f>
        <v>1</v>
      </c>
      <c r="Q260">
        <f t="shared" si="40"/>
        <v>0</v>
      </c>
      <c r="R260">
        <f t="shared" si="41"/>
        <v>0</v>
      </c>
      <c r="S260" t="str">
        <f t="shared" si="42"/>
        <v/>
      </c>
      <c r="T260" t="str">
        <f t="shared" si="43"/>
        <v/>
      </c>
      <c r="U260" t="str">
        <f t="shared" si="44"/>
        <v/>
      </c>
    </row>
    <row r="261" spans="1:21" ht="15" customHeight="1" x14ac:dyDescent="0.15">
      <c r="A261" s="239"/>
      <c r="B261" s="240"/>
      <c r="C261" s="240"/>
      <c r="D261" s="241"/>
      <c r="E261" s="240"/>
      <c r="F261" s="242"/>
      <c r="G261" s="243"/>
      <c r="H261" s="243"/>
      <c r="I261" s="243"/>
      <c r="J261" s="242"/>
      <c r="K261" s="240"/>
      <c r="L261" s="244" t="str">
        <f t="shared" si="36"/>
        <v/>
      </c>
      <c r="M261" s="245" t="str">
        <f t="shared" si="37"/>
        <v/>
      </c>
      <c r="N261" s="244" t="str">
        <f t="shared" si="38"/>
        <v/>
      </c>
      <c r="O261" s="244" t="str">
        <f t="shared" si="39"/>
        <v/>
      </c>
      <c r="P261">
        <f>IF($I261&lt;&gt;"",$I261,IF($E261="SGD",1,IF($E261="USD",Settings!$B$22,IF($E261="HKD",Settings!$B$23,1))))</f>
        <v>1</v>
      </c>
      <c r="Q261">
        <f t="shared" si="40"/>
        <v>0</v>
      </c>
      <c r="R261">
        <f t="shared" si="41"/>
        <v>0</v>
      </c>
      <c r="S261" t="str">
        <f t="shared" si="42"/>
        <v/>
      </c>
      <c r="T261" t="str">
        <f t="shared" si="43"/>
        <v/>
      </c>
      <c r="U261" t="str">
        <f t="shared" si="44"/>
        <v/>
      </c>
    </row>
    <row r="262" spans="1:21" ht="15" customHeight="1" x14ac:dyDescent="0.15">
      <c r="A262" s="239"/>
      <c r="B262" s="240"/>
      <c r="C262" s="240"/>
      <c r="D262" s="241"/>
      <c r="E262" s="240"/>
      <c r="F262" s="242"/>
      <c r="G262" s="243"/>
      <c r="H262" s="243"/>
      <c r="I262" s="243"/>
      <c r="J262" s="242"/>
      <c r="K262" s="240"/>
      <c r="L262" s="244" t="str">
        <f t="shared" si="36"/>
        <v/>
      </c>
      <c r="M262" s="245" t="str">
        <f t="shared" si="37"/>
        <v/>
      </c>
      <c r="N262" s="244" t="str">
        <f t="shared" si="38"/>
        <v/>
      </c>
      <c r="O262" s="244" t="str">
        <f t="shared" si="39"/>
        <v/>
      </c>
      <c r="P262">
        <f>IF($I262&lt;&gt;"",$I262,IF($E262="SGD",1,IF($E262="USD",Settings!$B$22,IF($E262="HKD",Settings!$B$23,1))))</f>
        <v>1</v>
      </c>
      <c r="Q262">
        <f t="shared" si="40"/>
        <v>0</v>
      </c>
      <c r="R262">
        <f t="shared" si="41"/>
        <v>0</v>
      </c>
      <c r="S262" t="str">
        <f t="shared" si="42"/>
        <v/>
      </c>
      <c r="T262" t="str">
        <f t="shared" si="43"/>
        <v/>
      </c>
      <c r="U262" t="str">
        <f t="shared" si="44"/>
        <v/>
      </c>
    </row>
    <row r="263" spans="1:21" ht="15" customHeight="1" x14ac:dyDescent="0.15">
      <c r="A263" s="239"/>
      <c r="B263" s="240"/>
      <c r="C263" s="240"/>
      <c r="D263" s="241"/>
      <c r="E263" s="240"/>
      <c r="F263" s="242"/>
      <c r="G263" s="243"/>
      <c r="H263" s="243"/>
      <c r="I263" s="243"/>
      <c r="J263" s="242"/>
      <c r="K263" s="240"/>
      <c r="L263" s="244" t="str">
        <f t="shared" si="36"/>
        <v/>
      </c>
      <c r="M263" s="245" t="str">
        <f t="shared" si="37"/>
        <v/>
      </c>
      <c r="N263" s="244" t="str">
        <f t="shared" si="38"/>
        <v/>
      </c>
      <c r="O263" s="244" t="str">
        <f t="shared" si="39"/>
        <v/>
      </c>
      <c r="P263">
        <f>IF($I263&lt;&gt;"",$I263,IF($E263="SGD",1,IF($E263="USD",Settings!$B$22,IF($E263="HKD",Settings!$B$23,1))))</f>
        <v>1</v>
      </c>
      <c r="Q263">
        <f t="shared" si="40"/>
        <v>0</v>
      </c>
      <c r="R263">
        <f t="shared" si="41"/>
        <v>0</v>
      </c>
      <c r="S263" t="str">
        <f t="shared" si="42"/>
        <v/>
      </c>
      <c r="T263" t="str">
        <f t="shared" si="43"/>
        <v/>
      </c>
      <c r="U263" t="str">
        <f t="shared" si="44"/>
        <v/>
      </c>
    </row>
    <row r="264" spans="1:21" ht="15" customHeight="1" x14ac:dyDescent="0.15">
      <c r="A264" s="239"/>
      <c r="B264" s="240"/>
      <c r="C264" s="240"/>
      <c r="D264" s="241"/>
      <c r="E264" s="240"/>
      <c r="F264" s="242"/>
      <c r="G264" s="243"/>
      <c r="H264" s="243"/>
      <c r="I264" s="243"/>
      <c r="J264" s="242"/>
      <c r="K264" s="240"/>
      <c r="L264" s="244" t="str">
        <f t="shared" si="36"/>
        <v/>
      </c>
      <c r="M264" s="245" t="str">
        <f t="shared" si="37"/>
        <v/>
      </c>
      <c r="N264" s="244" t="str">
        <f t="shared" si="38"/>
        <v/>
      </c>
      <c r="O264" s="244" t="str">
        <f t="shared" si="39"/>
        <v/>
      </c>
      <c r="P264">
        <f>IF($I264&lt;&gt;"",$I264,IF($E264="SGD",1,IF($E264="USD",Settings!$B$22,IF($E264="HKD",Settings!$B$23,1))))</f>
        <v>1</v>
      </c>
      <c r="Q264">
        <f t="shared" si="40"/>
        <v>0</v>
      </c>
      <c r="R264">
        <f t="shared" si="41"/>
        <v>0</v>
      </c>
      <c r="S264" t="str">
        <f t="shared" si="42"/>
        <v/>
      </c>
      <c r="T264" t="str">
        <f t="shared" si="43"/>
        <v/>
      </c>
      <c r="U264" t="str">
        <f t="shared" si="44"/>
        <v/>
      </c>
    </row>
    <row r="265" spans="1:21" ht="15" customHeight="1" x14ac:dyDescent="0.15">
      <c r="A265" s="239"/>
      <c r="B265" s="240"/>
      <c r="C265" s="240"/>
      <c r="D265" s="241"/>
      <c r="E265" s="240"/>
      <c r="F265" s="242"/>
      <c r="G265" s="243"/>
      <c r="H265" s="243"/>
      <c r="I265" s="243"/>
      <c r="J265" s="242"/>
      <c r="K265" s="240"/>
      <c r="L265" s="244" t="str">
        <f t="shared" si="36"/>
        <v/>
      </c>
      <c r="M265" s="245" t="str">
        <f t="shared" si="37"/>
        <v/>
      </c>
      <c r="N265" s="244" t="str">
        <f t="shared" si="38"/>
        <v/>
      </c>
      <c r="O265" s="244" t="str">
        <f t="shared" si="39"/>
        <v/>
      </c>
      <c r="P265">
        <f>IF($I265&lt;&gt;"",$I265,IF($E265="SGD",1,IF($E265="USD",Settings!$B$22,IF($E265="HKD",Settings!$B$23,1))))</f>
        <v>1</v>
      </c>
      <c r="Q265">
        <f t="shared" si="40"/>
        <v>0</v>
      </c>
      <c r="R265">
        <f t="shared" si="41"/>
        <v>0</v>
      </c>
      <c r="S265" t="str">
        <f t="shared" si="42"/>
        <v/>
      </c>
      <c r="T265" t="str">
        <f t="shared" si="43"/>
        <v/>
      </c>
      <c r="U265" t="str">
        <f t="shared" si="44"/>
        <v/>
      </c>
    </row>
    <row r="266" spans="1:21" ht="15" customHeight="1" x14ac:dyDescent="0.15">
      <c r="A266" s="239"/>
      <c r="B266" s="240"/>
      <c r="C266" s="240"/>
      <c r="D266" s="241"/>
      <c r="E266" s="240"/>
      <c r="F266" s="242"/>
      <c r="G266" s="243"/>
      <c r="H266" s="243"/>
      <c r="I266" s="243"/>
      <c r="J266" s="242"/>
      <c r="K266" s="240"/>
      <c r="L266" s="244" t="str">
        <f t="shared" si="36"/>
        <v/>
      </c>
      <c r="M266" s="245" t="str">
        <f t="shared" si="37"/>
        <v/>
      </c>
      <c r="N266" s="244" t="str">
        <f t="shared" si="38"/>
        <v/>
      </c>
      <c r="O266" s="244" t="str">
        <f t="shared" si="39"/>
        <v/>
      </c>
      <c r="P266">
        <f>IF($I266&lt;&gt;"",$I266,IF($E266="SGD",1,IF($E266="USD",Settings!$B$22,IF($E266="HKD",Settings!$B$23,1))))</f>
        <v>1</v>
      </c>
      <c r="Q266">
        <f t="shared" si="40"/>
        <v>0</v>
      </c>
      <c r="R266">
        <f t="shared" si="41"/>
        <v>0</v>
      </c>
      <c r="S266" t="str">
        <f t="shared" si="42"/>
        <v/>
      </c>
      <c r="T266" t="str">
        <f t="shared" si="43"/>
        <v/>
      </c>
      <c r="U266" t="str">
        <f t="shared" si="44"/>
        <v/>
      </c>
    </row>
    <row r="267" spans="1:21" ht="15" customHeight="1" x14ac:dyDescent="0.15">
      <c r="A267" s="239"/>
      <c r="B267" s="240"/>
      <c r="C267" s="240"/>
      <c r="D267" s="241"/>
      <c r="E267" s="240"/>
      <c r="F267" s="242"/>
      <c r="G267" s="243"/>
      <c r="H267" s="243"/>
      <c r="I267" s="243"/>
      <c r="J267" s="242"/>
      <c r="K267" s="240"/>
      <c r="L267" s="244" t="str">
        <f t="shared" si="36"/>
        <v/>
      </c>
      <c r="M267" s="245" t="str">
        <f t="shared" si="37"/>
        <v/>
      </c>
      <c r="N267" s="244" t="str">
        <f t="shared" si="38"/>
        <v/>
      </c>
      <c r="O267" s="244" t="str">
        <f t="shared" si="39"/>
        <v/>
      </c>
      <c r="P267">
        <f>IF($I267&lt;&gt;"",$I267,IF($E267="SGD",1,IF($E267="USD",Settings!$B$22,IF($E267="HKD",Settings!$B$23,1))))</f>
        <v>1</v>
      </c>
      <c r="Q267">
        <f t="shared" si="40"/>
        <v>0</v>
      </c>
      <c r="R267">
        <f t="shared" si="41"/>
        <v>0</v>
      </c>
      <c r="S267" t="str">
        <f t="shared" si="42"/>
        <v/>
      </c>
      <c r="T267" t="str">
        <f t="shared" si="43"/>
        <v/>
      </c>
      <c r="U267" t="str">
        <f t="shared" si="44"/>
        <v/>
      </c>
    </row>
    <row r="268" spans="1:21" ht="15" customHeight="1" x14ac:dyDescent="0.15">
      <c r="A268" s="239"/>
      <c r="B268" s="240"/>
      <c r="C268" s="240"/>
      <c r="D268" s="241"/>
      <c r="E268" s="240"/>
      <c r="F268" s="242"/>
      <c r="G268" s="243"/>
      <c r="H268" s="243"/>
      <c r="I268" s="243"/>
      <c r="J268" s="242"/>
      <c r="K268" s="240"/>
      <c r="L268" s="244" t="str">
        <f t="shared" si="36"/>
        <v/>
      </c>
      <c r="M268" s="245" t="str">
        <f t="shared" si="37"/>
        <v/>
      </c>
      <c r="N268" s="244" t="str">
        <f t="shared" si="38"/>
        <v/>
      </c>
      <c r="O268" s="244" t="str">
        <f t="shared" si="39"/>
        <v/>
      </c>
      <c r="P268">
        <f>IF($I268&lt;&gt;"",$I268,IF($E268="SGD",1,IF($E268="USD",Settings!$B$22,IF($E268="HKD",Settings!$B$23,1))))</f>
        <v>1</v>
      </c>
      <c r="Q268">
        <f t="shared" si="40"/>
        <v>0</v>
      </c>
      <c r="R268">
        <f t="shared" si="41"/>
        <v>0</v>
      </c>
      <c r="S268" t="str">
        <f t="shared" si="42"/>
        <v/>
      </c>
      <c r="T268" t="str">
        <f t="shared" si="43"/>
        <v/>
      </c>
      <c r="U268" t="str">
        <f t="shared" si="44"/>
        <v/>
      </c>
    </row>
    <row r="269" spans="1:21" ht="15" customHeight="1" x14ac:dyDescent="0.15">
      <c r="A269" s="239"/>
      <c r="B269" s="240"/>
      <c r="C269" s="240"/>
      <c r="D269" s="241"/>
      <c r="E269" s="240"/>
      <c r="F269" s="242"/>
      <c r="G269" s="243"/>
      <c r="H269" s="243"/>
      <c r="I269" s="243"/>
      <c r="J269" s="242"/>
      <c r="K269" s="240"/>
      <c r="L269" s="244" t="str">
        <f t="shared" si="36"/>
        <v/>
      </c>
      <c r="M269" s="245" t="str">
        <f t="shared" si="37"/>
        <v/>
      </c>
      <c r="N269" s="244" t="str">
        <f t="shared" si="38"/>
        <v/>
      </c>
      <c r="O269" s="244" t="str">
        <f t="shared" si="39"/>
        <v/>
      </c>
      <c r="P269">
        <f>IF($I269&lt;&gt;"",$I269,IF($E269="SGD",1,IF($E269="USD",Settings!$B$22,IF($E269="HKD",Settings!$B$23,1))))</f>
        <v>1</v>
      </c>
      <c r="Q269">
        <f t="shared" si="40"/>
        <v>0</v>
      </c>
      <c r="R269">
        <f t="shared" si="41"/>
        <v>0</v>
      </c>
      <c r="S269" t="str">
        <f t="shared" si="42"/>
        <v/>
      </c>
      <c r="T269" t="str">
        <f t="shared" si="43"/>
        <v/>
      </c>
      <c r="U269" t="str">
        <f t="shared" si="44"/>
        <v/>
      </c>
    </row>
    <row r="270" spans="1:21" ht="15" customHeight="1" x14ac:dyDescent="0.15">
      <c r="A270" s="239"/>
      <c r="B270" s="240"/>
      <c r="C270" s="240"/>
      <c r="D270" s="241"/>
      <c r="E270" s="240"/>
      <c r="F270" s="242"/>
      <c r="G270" s="243"/>
      <c r="H270" s="243"/>
      <c r="I270" s="243"/>
      <c r="J270" s="242"/>
      <c r="K270" s="240"/>
      <c r="L270" s="244" t="str">
        <f t="shared" si="36"/>
        <v/>
      </c>
      <c r="M270" s="245" t="str">
        <f t="shared" si="37"/>
        <v/>
      </c>
      <c r="N270" s="244" t="str">
        <f t="shared" si="38"/>
        <v/>
      </c>
      <c r="O270" s="244" t="str">
        <f t="shared" si="39"/>
        <v/>
      </c>
      <c r="P270">
        <f>IF($I270&lt;&gt;"",$I270,IF($E270="SGD",1,IF($E270="USD",Settings!$B$22,IF($E270="HKD",Settings!$B$23,1))))</f>
        <v>1</v>
      </c>
      <c r="Q270">
        <f t="shared" si="40"/>
        <v>0</v>
      </c>
      <c r="R270">
        <f t="shared" si="41"/>
        <v>0</v>
      </c>
      <c r="S270" t="str">
        <f t="shared" si="42"/>
        <v/>
      </c>
      <c r="T270" t="str">
        <f t="shared" si="43"/>
        <v/>
      </c>
      <c r="U270" t="str">
        <f t="shared" si="44"/>
        <v/>
      </c>
    </row>
    <row r="271" spans="1:21" ht="15" customHeight="1" x14ac:dyDescent="0.15">
      <c r="A271" s="239"/>
      <c r="B271" s="240"/>
      <c r="C271" s="240"/>
      <c r="D271" s="241"/>
      <c r="E271" s="240"/>
      <c r="F271" s="242"/>
      <c r="G271" s="243"/>
      <c r="H271" s="243"/>
      <c r="I271" s="243"/>
      <c r="J271" s="242"/>
      <c r="K271" s="240"/>
      <c r="L271" s="244" t="str">
        <f t="shared" si="36"/>
        <v/>
      </c>
      <c r="M271" s="245" t="str">
        <f t="shared" si="37"/>
        <v/>
      </c>
      <c r="N271" s="244" t="str">
        <f t="shared" si="38"/>
        <v/>
      </c>
      <c r="O271" s="244" t="str">
        <f t="shared" si="39"/>
        <v/>
      </c>
      <c r="P271">
        <f>IF($I271&lt;&gt;"",$I271,IF($E271="SGD",1,IF($E271="USD",Settings!$B$22,IF($E271="HKD",Settings!$B$23,1))))</f>
        <v>1</v>
      </c>
      <c r="Q271">
        <f t="shared" si="40"/>
        <v>0</v>
      </c>
      <c r="R271">
        <f t="shared" si="41"/>
        <v>0</v>
      </c>
      <c r="S271" t="str">
        <f t="shared" si="42"/>
        <v/>
      </c>
      <c r="T271" t="str">
        <f t="shared" si="43"/>
        <v/>
      </c>
      <c r="U271" t="str">
        <f t="shared" si="44"/>
        <v/>
      </c>
    </row>
    <row r="272" spans="1:21" ht="15" customHeight="1" x14ac:dyDescent="0.15">
      <c r="A272" s="239"/>
      <c r="B272" s="240"/>
      <c r="C272" s="240"/>
      <c r="D272" s="241"/>
      <c r="E272" s="240"/>
      <c r="F272" s="242"/>
      <c r="G272" s="243"/>
      <c r="H272" s="243"/>
      <c r="I272" s="243"/>
      <c r="J272" s="242"/>
      <c r="K272" s="240"/>
      <c r="L272" s="244" t="str">
        <f t="shared" si="36"/>
        <v/>
      </c>
      <c r="M272" s="245" t="str">
        <f t="shared" si="37"/>
        <v/>
      </c>
      <c r="N272" s="244" t="str">
        <f t="shared" si="38"/>
        <v/>
      </c>
      <c r="O272" s="244" t="str">
        <f t="shared" si="39"/>
        <v/>
      </c>
      <c r="P272">
        <f>IF($I272&lt;&gt;"",$I272,IF($E272="SGD",1,IF($E272="USD",Settings!$B$22,IF($E272="HKD",Settings!$B$23,1))))</f>
        <v>1</v>
      </c>
      <c r="Q272">
        <f t="shared" si="40"/>
        <v>0</v>
      </c>
      <c r="R272">
        <f t="shared" si="41"/>
        <v>0</v>
      </c>
      <c r="S272" t="str">
        <f t="shared" si="42"/>
        <v/>
      </c>
      <c r="T272" t="str">
        <f t="shared" si="43"/>
        <v/>
      </c>
      <c r="U272" t="str">
        <f t="shared" si="44"/>
        <v/>
      </c>
    </row>
    <row r="273" spans="1:21" ht="15" customHeight="1" x14ac:dyDescent="0.15">
      <c r="A273" s="239"/>
      <c r="B273" s="240"/>
      <c r="C273" s="240"/>
      <c r="D273" s="241"/>
      <c r="E273" s="240"/>
      <c r="F273" s="242"/>
      <c r="G273" s="243"/>
      <c r="H273" s="243"/>
      <c r="I273" s="243"/>
      <c r="J273" s="242"/>
      <c r="K273" s="240"/>
      <c r="L273" s="244" t="str">
        <f t="shared" si="36"/>
        <v/>
      </c>
      <c r="M273" s="245" t="str">
        <f t="shared" si="37"/>
        <v/>
      </c>
      <c r="N273" s="244" t="str">
        <f t="shared" si="38"/>
        <v/>
      </c>
      <c r="O273" s="244" t="str">
        <f t="shared" si="39"/>
        <v/>
      </c>
      <c r="P273">
        <f>IF($I273&lt;&gt;"",$I273,IF($E273="SGD",1,IF($E273="USD",Settings!$B$22,IF($E273="HKD",Settings!$B$23,1))))</f>
        <v>1</v>
      </c>
      <c r="Q273">
        <f t="shared" si="40"/>
        <v>0</v>
      </c>
      <c r="R273">
        <f t="shared" si="41"/>
        <v>0</v>
      </c>
      <c r="S273" t="str">
        <f t="shared" si="42"/>
        <v/>
      </c>
      <c r="T273" t="str">
        <f t="shared" si="43"/>
        <v/>
      </c>
      <c r="U273" t="str">
        <f t="shared" si="44"/>
        <v/>
      </c>
    </row>
    <row r="274" spans="1:21" ht="15" customHeight="1" x14ac:dyDescent="0.15">
      <c r="A274" s="239"/>
      <c r="B274" s="240"/>
      <c r="C274" s="240"/>
      <c r="D274" s="241"/>
      <c r="E274" s="240"/>
      <c r="F274" s="242"/>
      <c r="G274" s="243"/>
      <c r="H274" s="243"/>
      <c r="I274" s="243"/>
      <c r="J274" s="242"/>
      <c r="K274" s="240"/>
      <c r="L274" s="244" t="str">
        <f t="shared" si="36"/>
        <v/>
      </c>
      <c r="M274" s="245" t="str">
        <f t="shared" si="37"/>
        <v/>
      </c>
      <c r="N274" s="244" t="str">
        <f t="shared" si="38"/>
        <v/>
      </c>
      <c r="O274" s="244" t="str">
        <f t="shared" si="39"/>
        <v/>
      </c>
      <c r="P274">
        <f>IF($I274&lt;&gt;"",$I274,IF($E274="SGD",1,IF($E274="USD",Settings!$B$22,IF($E274="HKD",Settings!$B$23,1))))</f>
        <v>1</v>
      </c>
      <c r="Q274">
        <f t="shared" si="40"/>
        <v>0</v>
      </c>
      <c r="R274">
        <f t="shared" si="41"/>
        <v>0</v>
      </c>
      <c r="S274" t="str">
        <f t="shared" si="42"/>
        <v/>
      </c>
      <c r="T274" t="str">
        <f t="shared" si="43"/>
        <v/>
      </c>
      <c r="U274" t="str">
        <f t="shared" si="44"/>
        <v/>
      </c>
    </row>
    <row r="275" spans="1:21" ht="15" customHeight="1" x14ac:dyDescent="0.15">
      <c r="A275" s="239"/>
      <c r="B275" s="240"/>
      <c r="C275" s="240"/>
      <c r="D275" s="241"/>
      <c r="E275" s="240"/>
      <c r="F275" s="242"/>
      <c r="G275" s="243"/>
      <c r="H275" s="243"/>
      <c r="I275" s="243"/>
      <c r="J275" s="242"/>
      <c r="K275" s="240"/>
      <c r="L275" s="244" t="str">
        <f t="shared" si="36"/>
        <v/>
      </c>
      <c r="M275" s="245" t="str">
        <f t="shared" si="37"/>
        <v/>
      </c>
      <c r="N275" s="244" t="str">
        <f t="shared" si="38"/>
        <v/>
      </c>
      <c r="O275" s="244" t="str">
        <f t="shared" si="39"/>
        <v/>
      </c>
      <c r="P275">
        <f>IF($I275&lt;&gt;"",$I275,IF($E275="SGD",1,IF($E275="USD",Settings!$B$22,IF($E275="HKD",Settings!$B$23,1))))</f>
        <v>1</v>
      </c>
      <c r="Q275">
        <f t="shared" si="40"/>
        <v>0</v>
      </c>
      <c r="R275">
        <f t="shared" si="41"/>
        <v>0</v>
      </c>
      <c r="S275" t="str">
        <f t="shared" si="42"/>
        <v/>
      </c>
      <c r="T275" t="str">
        <f t="shared" si="43"/>
        <v/>
      </c>
      <c r="U275" t="str">
        <f t="shared" si="44"/>
        <v/>
      </c>
    </row>
    <row r="276" spans="1:21" ht="15" customHeight="1" x14ac:dyDescent="0.15">
      <c r="A276" s="239"/>
      <c r="B276" s="240"/>
      <c r="C276" s="240"/>
      <c r="D276" s="241"/>
      <c r="E276" s="240"/>
      <c r="F276" s="242"/>
      <c r="G276" s="243"/>
      <c r="H276" s="243"/>
      <c r="I276" s="243"/>
      <c r="J276" s="242"/>
      <c r="K276" s="240"/>
      <c r="L276" s="244" t="str">
        <f t="shared" si="36"/>
        <v/>
      </c>
      <c r="M276" s="245" t="str">
        <f t="shared" si="37"/>
        <v/>
      </c>
      <c r="N276" s="244" t="str">
        <f t="shared" si="38"/>
        <v/>
      </c>
      <c r="O276" s="244" t="str">
        <f t="shared" si="39"/>
        <v/>
      </c>
      <c r="P276">
        <f>IF($I276&lt;&gt;"",$I276,IF($E276="SGD",1,IF($E276="USD",Settings!$B$22,IF($E276="HKD",Settings!$B$23,1))))</f>
        <v>1</v>
      </c>
      <c r="Q276">
        <f t="shared" si="40"/>
        <v>0</v>
      </c>
      <c r="R276">
        <f t="shared" si="41"/>
        <v>0</v>
      </c>
      <c r="S276" t="str">
        <f t="shared" si="42"/>
        <v/>
      </c>
      <c r="T276" t="str">
        <f t="shared" si="43"/>
        <v/>
      </c>
      <c r="U276" t="str">
        <f t="shared" si="44"/>
        <v/>
      </c>
    </row>
    <row r="277" spans="1:21" ht="15" customHeight="1" x14ac:dyDescent="0.15">
      <c r="A277" s="239"/>
      <c r="B277" s="240"/>
      <c r="C277" s="240"/>
      <c r="D277" s="241"/>
      <c r="E277" s="240"/>
      <c r="F277" s="242"/>
      <c r="G277" s="243"/>
      <c r="H277" s="243"/>
      <c r="I277" s="243"/>
      <c r="J277" s="242"/>
      <c r="K277" s="240"/>
      <c r="L277" s="244" t="str">
        <f t="shared" si="36"/>
        <v/>
      </c>
      <c r="M277" s="245" t="str">
        <f t="shared" si="37"/>
        <v/>
      </c>
      <c r="N277" s="244" t="str">
        <f t="shared" si="38"/>
        <v/>
      </c>
      <c r="O277" s="244" t="str">
        <f t="shared" si="39"/>
        <v/>
      </c>
      <c r="P277">
        <f>IF($I277&lt;&gt;"",$I277,IF($E277="SGD",1,IF($E277="USD",Settings!$B$22,IF($E277="HKD",Settings!$B$23,1))))</f>
        <v>1</v>
      </c>
      <c r="Q277">
        <f t="shared" si="40"/>
        <v>0</v>
      </c>
      <c r="R277">
        <f t="shared" si="41"/>
        <v>0</v>
      </c>
      <c r="S277" t="str">
        <f t="shared" si="42"/>
        <v/>
      </c>
      <c r="T277" t="str">
        <f t="shared" si="43"/>
        <v/>
      </c>
      <c r="U277" t="str">
        <f t="shared" si="44"/>
        <v/>
      </c>
    </row>
    <row r="278" spans="1:21" ht="15" customHeight="1" x14ac:dyDescent="0.15">
      <c r="A278" s="239"/>
      <c r="B278" s="240"/>
      <c r="C278" s="240"/>
      <c r="D278" s="241"/>
      <c r="E278" s="240"/>
      <c r="F278" s="242"/>
      <c r="G278" s="243"/>
      <c r="H278" s="243"/>
      <c r="I278" s="243"/>
      <c r="J278" s="242"/>
      <c r="K278" s="240"/>
      <c r="L278" s="244" t="str">
        <f t="shared" si="36"/>
        <v/>
      </c>
      <c r="M278" s="245" t="str">
        <f t="shared" si="37"/>
        <v/>
      </c>
      <c r="N278" s="244" t="str">
        <f t="shared" si="38"/>
        <v/>
      </c>
      <c r="O278" s="244" t="str">
        <f t="shared" si="39"/>
        <v/>
      </c>
      <c r="P278">
        <f>IF($I278&lt;&gt;"",$I278,IF($E278="SGD",1,IF($E278="USD",Settings!$B$22,IF($E278="HKD",Settings!$B$23,1))))</f>
        <v>1</v>
      </c>
      <c r="Q278">
        <f t="shared" si="40"/>
        <v>0</v>
      </c>
      <c r="R278">
        <f t="shared" si="41"/>
        <v>0</v>
      </c>
      <c r="S278" t="str">
        <f t="shared" si="42"/>
        <v/>
      </c>
      <c r="T278" t="str">
        <f t="shared" si="43"/>
        <v/>
      </c>
      <c r="U278" t="str">
        <f t="shared" si="44"/>
        <v/>
      </c>
    </row>
    <row r="279" spans="1:21" ht="15" customHeight="1" x14ac:dyDescent="0.15">
      <c r="A279" s="239"/>
      <c r="B279" s="240"/>
      <c r="C279" s="240"/>
      <c r="D279" s="241"/>
      <c r="E279" s="240"/>
      <c r="F279" s="242"/>
      <c r="G279" s="243"/>
      <c r="H279" s="243"/>
      <c r="I279" s="243"/>
      <c r="J279" s="242"/>
      <c r="K279" s="240"/>
      <c r="L279" s="244" t="str">
        <f t="shared" si="36"/>
        <v/>
      </c>
      <c r="M279" s="245" t="str">
        <f t="shared" si="37"/>
        <v/>
      </c>
      <c r="N279" s="244" t="str">
        <f t="shared" si="38"/>
        <v/>
      </c>
      <c r="O279" s="244" t="str">
        <f t="shared" si="39"/>
        <v/>
      </c>
      <c r="P279">
        <f>IF($I279&lt;&gt;"",$I279,IF($E279="SGD",1,IF($E279="USD",Settings!$B$22,IF($E279="HKD",Settings!$B$23,1))))</f>
        <v>1</v>
      </c>
      <c r="Q279">
        <f t="shared" si="40"/>
        <v>0</v>
      </c>
      <c r="R279">
        <f t="shared" si="41"/>
        <v>0</v>
      </c>
      <c r="S279" t="str">
        <f t="shared" si="42"/>
        <v/>
      </c>
      <c r="T279" t="str">
        <f t="shared" si="43"/>
        <v/>
      </c>
      <c r="U279" t="str">
        <f t="shared" si="44"/>
        <v/>
      </c>
    </row>
    <row r="280" spans="1:21" ht="15" customHeight="1" x14ac:dyDescent="0.15">
      <c r="A280" s="239"/>
      <c r="B280" s="240"/>
      <c r="C280" s="240"/>
      <c r="D280" s="241"/>
      <c r="E280" s="240"/>
      <c r="F280" s="242"/>
      <c r="G280" s="243"/>
      <c r="H280" s="243"/>
      <c r="I280" s="243"/>
      <c r="J280" s="242"/>
      <c r="K280" s="240"/>
      <c r="L280" s="244" t="str">
        <f t="shared" si="36"/>
        <v/>
      </c>
      <c r="M280" s="245" t="str">
        <f t="shared" si="37"/>
        <v/>
      </c>
      <c r="N280" s="244" t="str">
        <f t="shared" si="38"/>
        <v/>
      </c>
      <c r="O280" s="244" t="str">
        <f t="shared" si="39"/>
        <v/>
      </c>
      <c r="P280">
        <f>IF($I280&lt;&gt;"",$I280,IF($E280="SGD",1,IF($E280="USD",Settings!$B$22,IF($E280="HKD",Settings!$B$23,1))))</f>
        <v>1</v>
      </c>
      <c r="Q280">
        <f t="shared" si="40"/>
        <v>0</v>
      </c>
      <c r="R280">
        <f t="shared" si="41"/>
        <v>0</v>
      </c>
      <c r="S280" t="str">
        <f t="shared" si="42"/>
        <v/>
      </c>
      <c r="T280" t="str">
        <f t="shared" si="43"/>
        <v/>
      </c>
      <c r="U280" t="str">
        <f t="shared" si="44"/>
        <v/>
      </c>
    </row>
    <row r="281" spans="1:21" ht="15" customHeight="1" x14ac:dyDescent="0.15">
      <c r="A281" s="239"/>
      <c r="B281" s="240"/>
      <c r="C281" s="240"/>
      <c r="D281" s="241"/>
      <c r="E281" s="240"/>
      <c r="F281" s="242"/>
      <c r="G281" s="243"/>
      <c r="H281" s="243"/>
      <c r="I281" s="243"/>
      <c r="J281" s="242"/>
      <c r="K281" s="240"/>
      <c r="L281" s="244" t="str">
        <f t="shared" si="36"/>
        <v/>
      </c>
      <c r="M281" s="245" t="str">
        <f t="shared" si="37"/>
        <v/>
      </c>
      <c r="N281" s="244" t="str">
        <f t="shared" si="38"/>
        <v/>
      </c>
      <c r="O281" s="244" t="str">
        <f t="shared" si="39"/>
        <v/>
      </c>
      <c r="P281">
        <f>IF($I281&lt;&gt;"",$I281,IF($E281="SGD",1,IF($E281="USD",Settings!$B$22,IF($E281="HKD",Settings!$B$23,1))))</f>
        <v>1</v>
      </c>
      <c r="Q281">
        <f t="shared" si="40"/>
        <v>0</v>
      </c>
      <c r="R281">
        <f t="shared" si="41"/>
        <v>0</v>
      </c>
      <c r="S281" t="str">
        <f t="shared" si="42"/>
        <v/>
      </c>
      <c r="T281" t="str">
        <f t="shared" si="43"/>
        <v/>
      </c>
      <c r="U281" t="str">
        <f t="shared" si="44"/>
        <v/>
      </c>
    </row>
    <row r="282" spans="1:21" ht="15" customHeight="1" x14ac:dyDescent="0.15">
      <c r="A282" s="239"/>
      <c r="B282" s="240"/>
      <c r="C282" s="240"/>
      <c r="D282" s="241"/>
      <c r="E282" s="240"/>
      <c r="F282" s="242"/>
      <c r="G282" s="243"/>
      <c r="H282" s="243"/>
      <c r="I282" s="243"/>
      <c r="J282" s="242"/>
      <c r="K282" s="240"/>
      <c r="L282" s="244" t="str">
        <f t="shared" si="36"/>
        <v/>
      </c>
      <c r="M282" s="245" t="str">
        <f t="shared" si="37"/>
        <v/>
      </c>
      <c r="N282" s="244" t="str">
        <f t="shared" si="38"/>
        <v/>
      </c>
      <c r="O282" s="244" t="str">
        <f t="shared" si="39"/>
        <v/>
      </c>
      <c r="P282">
        <f>IF($I282&lt;&gt;"",$I282,IF($E282="SGD",1,IF($E282="USD",Settings!$B$22,IF($E282="HKD",Settings!$B$23,1))))</f>
        <v>1</v>
      </c>
      <c r="Q282">
        <f t="shared" si="40"/>
        <v>0</v>
      </c>
      <c r="R282">
        <f t="shared" si="41"/>
        <v>0</v>
      </c>
      <c r="S282" t="str">
        <f t="shared" si="42"/>
        <v/>
      </c>
      <c r="T282" t="str">
        <f t="shared" si="43"/>
        <v/>
      </c>
      <c r="U282" t="str">
        <f t="shared" si="44"/>
        <v/>
      </c>
    </row>
    <row r="283" spans="1:21" ht="15" customHeight="1" x14ac:dyDescent="0.15">
      <c r="A283" s="239"/>
      <c r="B283" s="240"/>
      <c r="C283" s="240"/>
      <c r="D283" s="241"/>
      <c r="E283" s="240"/>
      <c r="F283" s="242"/>
      <c r="G283" s="243"/>
      <c r="H283" s="243"/>
      <c r="I283" s="243"/>
      <c r="J283" s="242"/>
      <c r="K283" s="240"/>
      <c r="L283" s="244" t="str">
        <f t="shared" si="36"/>
        <v/>
      </c>
      <c r="M283" s="245" t="str">
        <f t="shared" si="37"/>
        <v/>
      </c>
      <c r="N283" s="244" t="str">
        <f t="shared" si="38"/>
        <v/>
      </c>
      <c r="O283" s="244" t="str">
        <f t="shared" si="39"/>
        <v/>
      </c>
      <c r="P283">
        <f>IF($I283&lt;&gt;"",$I283,IF($E283="SGD",1,IF($E283="USD",Settings!$B$22,IF($E283="HKD",Settings!$B$23,1))))</f>
        <v>1</v>
      </c>
      <c r="Q283">
        <f t="shared" si="40"/>
        <v>0</v>
      </c>
      <c r="R283">
        <f t="shared" si="41"/>
        <v>0</v>
      </c>
      <c r="S283" t="str">
        <f t="shared" si="42"/>
        <v/>
      </c>
      <c r="T283" t="str">
        <f t="shared" si="43"/>
        <v/>
      </c>
      <c r="U283" t="str">
        <f t="shared" si="44"/>
        <v/>
      </c>
    </row>
    <row r="284" spans="1:21" ht="15" customHeight="1" x14ac:dyDescent="0.15">
      <c r="A284" s="246"/>
      <c r="B284" s="247"/>
      <c r="C284" s="247"/>
      <c r="D284" s="248"/>
      <c r="E284" s="247"/>
      <c r="F284" s="249"/>
      <c r="G284" s="250"/>
      <c r="H284" s="250"/>
      <c r="I284" s="250"/>
      <c r="J284" s="249"/>
      <c r="K284" s="247"/>
      <c r="L284" s="244" t="str">
        <f t="shared" si="36"/>
        <v/>
      </c>
      <c r="M284" s="245" t="str">
        <f t="shared" si="37"/>
        <v/>
      </c>
      <c r="N284" s="244" t="str">
        <f t="shared" si="38"/>
        <v/>
      </c>
      <c r="O284" s="244" t="str">
        <f t="shared" si="39"/>
        <v/>
      </c>
      <c r="P284">
        <f>IF($I284&lt;&gt;"",$I284,IF($E284="SGD",1,IF($E284="USD",Settings!$B$22,IF($E284="HKD",Settings!$B$23,1))))</f>
        <v>1</v>
      </c>
      <c r="Q284">
        <f t="shared" si="40"/>
        <v>0</v>
      </c>
      <c r="R284">
        <f t="shared" si="41"/>
        <v>0</v>
      </c>
      <c r="S284" t="str">
        <f t="shared" si="42"/>
        <v/>
      </c>
      <c r="T284" t="str">
        <f t="shared" si="43"/>
        <v/>
      </c>
      <c r="U284" t="str">
        <f t="shared" si="44"/>
        <v/>
      </c>
    </row>
    <row r="285" spans="1:21" ht="15" customHeight="1" x14ac:dyDescent="0.15">
      <c r="A285" s="246"/>
      <c r="B285" s="247"/>
      <c r="C285" s="247"/>
      <c r="D285" s="248"/>
      <c r="E285" s="247"/>
      <c r="F285" s="249"/>
      <c r="G285" s="250"/>
      <c r="H285" s="250"/>
      <c r="I285" s="250"/>
      <c r="J285" s="249"/>
      <c r="K285" s="247"/>
      <c r="L285" s="244" t="str">
        <f t="shared" si="36"/>
        <v/>
      </c>
      <c r="M285" s="245" t="str">
        <f t="shared" si="37"/>
        <v/>
      </c>
      <c r="N285" s="244" t="str">
        <f t="shared" si="38"/>
        <v/>
      </c>
      <c r="O285" s="244" t="str">
        <f t="shared" si="39"/>
        <v/>
      </c>
      <c r="P285">
        <f>IF($I285&lt;&gt;"",$I285,IF($E285="SGD",1,IF($E285="USD",Settings!$B$22,IF($E285="HKD",Settings!$B$23,1))))</f>
        <v>1</v>
      </c>
      <c r="Q285">
        <f t="shared" si="40"/>
        <v>0</v>
      </c>
      <c r="R285">
        <f t="shared" si="41"/>
        <v>0</v>
      </c>
      <c r="S285" t="str">
        <f t="shared" si="42"/>
        <v/>
      </c>
      <c r="T285" t="str">
        <f t="shared" si="43"/>
        <v/>
      </c>
      <c r="U285" t="str">
        <f t="shared" si="44"/>
        <v/>
      </c>
    </row>
    <row r="286" spans="1:21" ht="15" customHeight="1" x14ac:dyDescent="0.15">
      <c r="A286" s="237"/>
      <c r="B286" s="237"/>
      <c r="C286" s="237"/>
      <c r="D286" s="251"/>
      <c r="E286" s="237"/>
      <c r="F286" s="252"/>
      <c r="G286" s="237"/>
      <c r="H286" s="237"/>
      <c r="I286" s="237"/>
      <c r="J286" s="252"/>
      <c r="K286" s="237"/>
      <c r="L286" s="244" t="str">
        <f t="shared" si="36"/>
        <v/>
      </c>
      <c r="M286" s="245" t="str">
        <f t="shared" si="37"/>
        <v/>
      </c>
      <c r="N286" s="244" t="str">
        <f t="shared" si="38"/>
        <v/>
      </c>
      <c r="O286" s="244" t="str">
        <f t="shared" si="39"/>
        <v/>
      </c>
      <c r="P286">
        <f>IF($I286&lt;&gt;"",$I286,IF($E286="SGD",1,IF($E286="USD",Settings!$B$22,IF($E286="HKD",Settings!$B$23,1))))</f>
        <v>1</v>
      </c>
      <c r="Q286">
        <f t="shared" si="40"/>
        <v>0</v>
      </c>
      <c r="R286">
        <f t="shared" si="41"/>
        <v>0</v>
      </c>
      <c r="S286" t="str">
        <f t="shared" si="42"/>
        <v/>
      </c>
      <c r="T286" t="str">
        <f t="shared" si="43"/>
        <v/>
      </c>
      <c r="U286" t="str">
        <f t="shared" si="44"/>
        <v/>
      </c>
    </row>
    <row r="287" spans="1:21" ht="15" customHeight="1" x14ac:dyDescent="0.15">
      <c r="A287" s="237"/>
      <c r="B287" s="237"/>
      <c r="C287" s="237"/>
      <c r="D287" s="251"/>
      <c r="E287" s="237"/>
      <c r="F287" s="252"/>
      <c r="G287" s="237"/>
      <c r="H287" s="237"/>
      <c r="I287" s="237"/>
      <c r="J287" s="252"/>
      <c r="K287" s="237"/>
      <c r="L287" s="244" t="str">
        <f t="shared" si="36"/>
        <v/>
      </c>
      <c r="M287" s="245" t="str">
        <f t="shared" si="37"/>
        <v/>
      </c>
      <c r="N287" s="244" t="str">
        <f t="shared" si="38"/>
        <v/>
      </c>
      <c r="O287" s="244" t="str">
        <f t="shared" si="39"/>
        <v/>
      </c>
      <c r="P287">
        <f>IF($I287&lt;&gt;"",$I287,IF($E287="SGD",1,IF($E287="USD",Settings!$B$22,IF($E287="HKD",Settings!$B$23,1))))</f>
        <v>1</v>
      </c>
      <c r="Q287">
        <f t="shared" si="40"/>
        <v>0</v>
      </c>
      <c r="R287">
        <f t="shared" si="41"/>
        <v>0</v>
      </c>
      <c r="S287" t="str">
        <f t="shared" si="42"/>
        <v/>
      </c>
      <c r="T287" t="str">
        <f t="shared" si="43"/>
        <v/>
      </c>
      <c r="U287" t="str">
        <f t="shared" si="44"/>
        <v/>
      </c>
    </row>
    <row r="288" spans="1:21" ht="15" customHeight="1" x14ac:dyDescent="0.15">
      <c r="A288" s="237"/>
      <c r="B288" s="237"/>
      <c r="C288" s="237"/>
      <c r="D288" s="251"/>
      <c r="E288" s="237"/>
      <c r="F288" s="252"/>
      <c r="G288" s="237"/>
      <c r="H288" s="237"/>
      <c r="I288" s="237"/>
      <c r="J288" s="252"/>
      <c r="K288" s="237"/>
      <c r="L288" s="244" t="str">
        <f t="shared" si="36"/>
        <v/>
      </c>
      <c r="M288" s="245" t="str">
        <f t="shared" si="37"/>
        <v/>
      </c>
      <c r="N288" s="244" t="str">
        <f t="shared" si="38"/>
        <v/>
      </c>
      <c r="O288" s="244" t="str">
        <f t="shared" si="39"/>
        <v/>
      </c>
      <c r="P288">
        <f>IF($I288&lt;&gt;"",$I288,IF($E288="SGD",1,IF($E288="USD",Settings!$B$22,IF($E288="HKD",Settings!$B$23,1))))</f>
        <v>1</v>
      </c>
      <c r="Q288">
        <f t="shared" si="40"/>
        <v>0</v>
      </c>
      <c r="R288">
        <f t="shared" si="41"/>
        <v>0</v>
      </c>
      <c r="S288" t="str">
        <f t="shared" si="42"/>
        <v/>
      </c>
      <c r="T288" t="str">
        <f t="shared" si="43"/>
        <v/>
      </c>
      <c r="U288" t="str">
        <f t="shared" si="44"/>
        <v/>
      </c>
    </row>
    <row r="289" spans="1:21" ht="15" customHeight="1" x14ac:dyDescent="0.15">
      <c r="A289" s="237"/>
      <c r="B289" s="237"/>
      <c r="C289" s="237"/>
      <c r="D289" s="251"/>
      <c r="E289" s="237"/>
      <c r="F289" s="252"/>
      <c r="G289" s="237"/>
      <c r="H289" s="237"/>
      <c r="I289" s="237"/>
      <c r="J289" s="252"/>
      <c r="K289" s="237"/>
      <c r="L289" s="244" t="str">
        <f t="shared" si="36"/>
        <v/>
      </c>
      <c r="M289" s="245" t="str">
        <f t="shared" si="37"/>
        <v/>
      </c>
      <c r="N289" s="244" t="str">
        <f t="shared" si="38"/>
        <v/>
      </c>
      <c r="O289" s="244" t="str">
        <f t="shared" si="39"/>
        <v/>
      </c>
      <c r="P289">
        <f>IF($I289&lt;&gt;"",$I289,IF($E289="SGD",1,IF($E289="USD",Settings!$B$22,IF($E289="HKD",Settings!$B$23,1))))</f>
        <v>1</v>
      </c>
      <c r="Q289">
        <f t="shared" si="40"/>
        <v>0</v>
      </c>
      <c r="R289">
        <f t="shared" si="41"/>
        <v>0</v>
      </c>
      <c r="S289" t="str">
        <f t="shared" si="42"/>
        <v/>
      </c>
      <c r="T289" t="str">
        <f t="shared" si="43"/>
        <v/>
      </c>
      <c r="U289" t="str">
        <f t="shared" si="44"/>
        <v/>
      </c>
    </row>
    <row r="290" spans="1:21" ht="15" customHeight="1" x14ac:dyDescent="0.15">
      <c r="A290" s="237"/>
      <c r="B290" s="237"/>
      <c r="C290" s="237"/>
      <c r="D290" s="251"/>
      <c r="E290" s="237"/>
      <c r="F290" s="252"/>
      <c r="G290" s="237"/>
      <c r="H290" s="237"/>
      <c r="I290" s="237"/>
      <c r="J290" s="252"/>
      <c r="K290" s="237"/>
      <c r="L290" s="244" t="str">
        <f t="shared" si="36"/>
        <v/>
      </c>
      <c r="M290" s="245" t="str">
        <f t="shared" si="37"/>
        <v/>
      </c>
      <c r="N290" s="244" t="str">
        <f t="shared" si="38"/>
        <v/>
      </c>
      <c r="O290" s="244" t="str">
        <f t="shared" si="39"/>
        <v/>
      </c>
      <c r="P290">
        <f>IF($I290&lt;&gt;"",$I290,IF($E290="SGD",1,IF($E290="USD",Settings!$B$22,IF($E290="HKD",Settings!$B$23,1))))</f>
        <v>1</v>
      </c>
      <c r="Q290">
        <f t="shared" si="40"/>
        <v>0</v>
      </c>
      <c r="R290">
        <f t="shared" si="41"/>
        <v>0</v>
      </c>
      <c r="S290" t="str">
        <f t="shared" si="42"/>
        <v/>
      </c>
      <c r="T290" t="str">
        <f t="shared" si="43"/>
        <v/>
      </c>
      <c r="U290" t="str">
        <f t="shared" si="44"/>
        <v/>
      </c>
    </row>
    <row r="291" spans="1:21" ht="15" customHeight="1" x14ac:dyDescent="0.15">
      <c r="A291" s="237"/>
      <c r="B291" s="237"/>
      <c r="C291" s="237"/>
      <c r="D291" s="251"/>
      <c r="E291" s="237"/>
      <c r="F291" s="252"/>
      <c r="G291" s="237"/>
      <c r="H291" s="237"/>
      <c r="I291" s="237"/>
      <c r="J291" s="252"/>
      <c r="K291" s="237"/>
      <c r="L291" s="244" t="str">
        <f t="shared" si="36"/>
        <v/>
      </c>
      <c r="M291" s="245" t="str">
        <f t="shared" si="37"/>
        <v/>
      </c>
      <c r="N291" s="244" t="str">
        <f t="shared" si="38"/>
        <v/>
      </c>
      <c r="O291" s="244" t="str">
        <f t="shared" si="39"/>
        <v/>
      </c>
      <c r="P291">
        <f>IF($I291&lt;&gt;"",$I291,IF($E291="SGD",1,IF($E291="USD",Settings!$B$22,IF($E291="HKD",Settings!$B$23,1))))</f>
        <v>1</v>
      </c>
      <c r="Q291">
        <f t="shared" si="40"/>
        <v>0</v>
      </c>
      <c r="R291">
        <f t="shared" si="41"/>
        <v>0</v>
      </c>
      <c r="S291" t="str">
        <f t="shared" si="42"/>
        <v/>
      </c>
      <c r="T291" t="str">
        <f t="shared" si="43"/>
        <v/>
      </c>
      <c r="U291" t="str">
        <f t="shared" si="44"/>
        <v/>
      </c>
    </row>
    <row r="292" spans="1:21" ht="15" customHeight="1" x14ac:dyDescent="0.15">
      <c r="A292" s="237"/>
      <c r="B292" s="237"/>
      <c r="C292" s="237"/>
      <c r="D292" s="251"/>
      <c r="E292" s="237"/>
      <c r="F292" s="252"/>
      <c r="G292" s="237"/>
      <c r="H292" s="237"/>
      <c r="I292" s="237"/>
      <c r="J292" s="252"/>
      <c r="K292" s="237"/>
      <c r="L292" s="244" t="str">
        <f t="shared" si="36"/>
        <v/>
      </c>
      <c r="M292" s="245" t="str">
        <f t="shared" si="37"/>
        <v/>
      </c>
      <c r="N292" s="244" t="str">
        <f t="shared" si="38"/>
        <v/>
      </c>
      <c r="O292" s="244" t="str">
        <f t="shared" si="39"/>
        <v/>
      </c>
      <c r="P292">
        <f>IF($I292&lt;&gt;"",$I292,IF($E292="SGD",1,IF($E292="USD",Settings!$B$22,IF($E292="HKD",Settings!$B$23,1))))</f>
        <v>1</v>
      </c>
      <c r="Q292">
        <f t="shared" si="40"/>
        <v>0</v>
      </c>
      <c r="R292">
        <f t="shared" si="41"/>
        <v>0</v>
      </c>
      <c r="S292" t="str">
        <f t="shared" si="42"/>
        <v/>
      </c>
      <c r="T292" t="str">
        <f t="shared" si="43"/>
        <v/>
      </c>
      <c r="U292" t="str">
        <f t="shared" si="44"/>
        <v/>
      </c>
    </row>
    <row r="293" spans="1:21" ht="15" customHeight="1" x14ac:dyDescent="0.15">
      <c r="A293" s="237"/>
      <c r="B293" s="237"/>
      <c r="C293" s="237"/>
      <c r="D293" s="251"/>
      <c r="E293" s="237"/>
      <c r="F293" s="252"/>
      <c r="G293" s="237"/>
      <c r="H293" s="237"/>
      <c r="I293" s="237"/>
      <c r="J293" s="252"/>
      <c r="K293" s="237"/>
      <c r="L293" s="244" t="str">
        <f t="shared" si="36"/>
        <v/>
      </c>
      <c r="M293" s="245" t="str">
        <f t="shared" si="37"/>
        <v/>
      </c>
      <c r="N293" s="244" t="str">
        <f t="shared" si="38"/>
        <v/>
      </c>
      <c r="O293" s="244" t="str">
        <f t="shared" si="39"/>
        <v/>
      </c>
      <c r="P293">
        <f>IF($I293&lt;&gt;"",$I293,IF($E293="SGD",1,IF($E293="USD",Settings!$B$22,IF($E293="HKD",Settings!$B$23,1))))</f>
        <v>1</v>
      </c>
      <c r="Q293">
        <f t="shared" si="40"/>
        <v>0</v>
      </c>
      <c r="R293">
        <f t="shared" si="41"/>
        <v>0</v>
      </c>
      <c r="S293" t="str">
        <f t="shared" si="42"/>
        <v/>
      </c>
      <c r="T293" t="str">
        <f t="shared" si="43"/>
        <v/>
      </c>
      <c r="U293" t="str">
        <f t="shared" si="44"/>
        <v/>
      </c>
    </row>
    <row r="294" spans="1:21" ht="15" customHeight="1" x14ac:dyDescent="0.15">
      <c r="A294" s="237"/>
      <c r="B294" s="237"/>
      <c r="C294" s="237"/>
      <c r="D294" s="251"/>
      <c r="E294" s="237"/>
      <c r="F294" s="252"/>
      <c r="G294" s="237"/>
      <c r="H294" s="237"/>
      <c r="I294" s="237"/>
      <c r="J294" s="252"/>
      <c r="K294" s="237"/>
      <c r="L294" s="244" t="str">
        <f t="shared" si="36"/>
        <v/>
      </c>
      <c r="M294" s="245" t="str">
        <f t="shared" si="37"/>
        <v/>
      </c>
      <c r="N294" s="244" t="str">
        <f t="shared" si="38"/>
        <v/>
      </c>
      <c r="O294" s="244" t="str">
        <f t="shared" si="39"/>
        <v/>
      </c>
      <c r="P294">
        <f>IF($I294&lt;&gt;"",$I294,IF($E294="SGD",1,IF($E294="USD",Settings!$B$22,IF($E294="HKD",Settings!$B$23,1))))</f>
        <v>1</v>
      </c>
      <c r="Q294">
        <f t="shared" si="40"/>
        <v>0</v>
      </c>
      <c r="R294">
        <f t="shared" si="41"/>
        <v>0</v>
      </c>
      <c r="S294" t="str">
        <f t="shared" si="42"/>
        <v/>
      </c>
      <c r="T294" t="str">
        <f t="shared" si="43"/>
        <v/>
      </c>
      <c r="U294" t="str">
        <f t="shared" si="44"/>
        <v/>
      </c>
    </row>
    <row r="295" spans="1:21" ht="15" customHeight="1" x14ac:dyDescent="0.15">
      <c r="A295" s="237"/>
      <c r="B295" s="237"/>
      <c r="C295" s="237"/>
      <c r="D295" s="251"/>
      <c r="E295" s="237"/>
      <c r="F295" s="252"/>
      <c r="G295" s="237"/>
      <c r="H295" s="237"/>
      <c r="I295" s="237"/>
      <c r="J295" s="252"/>
      <c r="K295" s="237"/>
      <c r="L295" s="244" t="str">
        <f t="shared" si="36"/>
        <v/>
      </c>
      <c r="M295" s="245" t="str">
        <f t="shared" si="37"/>
        <v/>
      </c>
      <c r="N295" s="244" t="str">
        <f t="shared" si="38"/>
        <v/>
      </c>
      <c r="O295" s="244" t="str">
        <f t="shared" si="39"/>
        <v/>
      </c>
      <c r="P295">
        <f>IF($I295&lt;&gt;"",$I295,IF($E295="SGD",1,IF($E295="USD",Settings!$B$22,IF($E295="HKD",Settings!$B$23,1))))</f>
        <v>1</v>
      </c>
      <c r="Q295">
        <f t="shared" si="40"/>
        <v>0</v>
      </c>
      <c r="R295">
        <f t="shared" si="41"/>
        <v>0</v>
      </c>
      <c r="S295" t="str">
        <f t="shared" si="42"/>
        <v/>
      </c>
      <c r="T295" t="str">
        <f t="shared" si="43"/>
        <v/>
      </c>
      <c r="U295" t="str">
        <f t="shared" si="44"/>
        <v/>
      </c>
    </row>
    <row r="296" spans="1:21" ht="15" customHeight="1" x14ac:dyDescent="0.15">
      <c r="A296" s="237"/>
      <c r="B296" s="237"/>
      <c r="C296" s="237"/>
      <c r="D296" s="251"/>
      <c r="E296" s="237"/>
      <c r="F296" s="252"/>
      <c r="G296" s="237"/>
      <c r="H296" s="237"/>
      <c r="I296" s="237"/>
      <c r="J296" s="252"/>
      <c r="K296" s="237"/>
      <c r="L296" s="244" t="str">
        <f t="shared" si="36"/>
        <v/>
      </c>
      <c r="M296" s="245" t="str">
        <f t="shared" si="37"/>
        <v/>
      </c>
      <c r="N296" s="244" t="str">
        <f t="shared" si="38"/>
        <v/>
      </c>
      <c r="O296" s="244" t="str">
        <f t="shared" si="39"/>
        <v/>
      </c>
      <c r="P296">
        <f>IF($I296&lt;&gt;"",$I296,IF($E296="SGD",1,IF($E296="USD",Settings!$B$22,IF($E296="HKD",Settings!$B$23,1))))</f>
        <v>1</v>
      </c>
      <c r="Q296">
        <f t="shared" si="40"/>
        <v>0</v>
      </c>
      <c r="R296">
        <f t="shared" si="41"/>
        <v>0</v>
      </c>
      <c r="S296" t="str">
        <f t="shared" si="42"/>
        <v/>
      </c>
      <c r="T296" t="str">
        <f t="shared" si="43"/>
        <v/>
      </c>
      <c r="U296" t="str">
        <f t="shared" si="44"/>
        <v/>
      </c>
    </row>
    <row r="297" spans="1:21" ht="15" customHeight="1" x14ac:dyDescent="0.15">
      <c r="A297" s="237"/>
      <c r="B297" s="237"/>
      <c r="C297" s="237"/>
      <c r="D297" s="251"/>
      <c r="E297" s="237"/>
      <c r="F297" s="252"/>
      <c r="G297" s="237"/>
      <c r="H297" s="237"/>
      <c r="I297" s="237"/>
      <c r="J297" s="252"/>
      <c r="K297" s="237"/>
      <c r="L297" s="244" t="str">
        <f t="shared" si="36"/>
        <v/>
      </c>
      <c r="M297" s="245" t="str">
        <f t="shared" si="37"/>
        <v/>
      </c>
      <c r="N297" s="244" t="str">
        <f t="shared" si="38"/>
        <v/>
      </c>
      <c r="O297" s="244" t="str">
        <f t="shared" si="39"/>
        <v/>
      </c>
      <c r="P297">
        <f>IF($I297&lt;&gt;"",$I297,IF($E297="SGD",1,IF($E297="USD",Settings!$B$22,IF($E297="HKD",Settings!$B$23,1))))</f>
        <v>1</v>
      </c>
      <c r="Q297">
        <f t="shared" si="40"/>
        <v>0</v>
      </c>
      <c r="R297">
        <f t="shared" si="41"/>
        <v>0</v>
      </c>
      <c r="S297" t="str">
        <f t="shared" si="42"/>
        <v/>
      </c>
      <c r="T297" t="str">
        <f t="shared" si="43"/>
        <v/>
      </c>
      <c r="U297" t="str">
        <f t="shared" si="44"/>
        <v/>
      </c>
    </row>
    <row r="298" spans="1:21" ht="15" customHeight="1" x14ac:dyDescent="0.15">
      <c r="A298" s="237"/>
      <c r="B298" s="237"/>
      <c r="C298" s="237"/>
      <c r="D298" s="251"/>
      <c r="E298" s="237"/>
      <c r="F298" s="252"/>
      <c r="G298" s="237"/>
      <c r="H298" s="237"/>
      <c r="I298" s="237"/>
      <c r="J298" s="252"/>
      <c r="K298" s="237"/>
      <c r="L298" s="244" t="str">
        <f t="shared" si="36"/>
        <v/>
      </c>
      <c r="M298" s="245" t="str">
        <f t="shared" si="37"/>
        <v/>
      </c>
      <c r="N298" s="244" t="str">
        <f t="shared" si="38"/>
        <v/>
      </c>
      <c r="O298" s="244" t="str">
        <f t="shared" si="39"/>
        <v/>
      </c>
      <c r="P298">
        <f>IF($I298&lt;&gt;"",$I298,IF($E298="SGD",1,IF($E298="USD",Settings!$B$22,IF($E298="HKD",Settings!$B$23,1))))</f>
        <v>1</v>
      </c>
      <c r="Q298">
        <f t="shared" si="40"/>
        <v>0</v>
      </c>
      <c r="R298">
        <f t="shared" si="41"/>
        <v>0</v>
      </c>
      <c r="S298" t="str">
        <f t="shared" si="42"/>
        <v/>
      </c>
      <c r="T298" t="str">
        <f t="shared" si="43"/>
        <v/>
      </c>
      <c r="U298" t="str">
        <f t="shared" si="44"/>
        <v/>
      </c>
    </row>
    <row r="299" spans="1:21" ht="15" customHeight="1" x14ac:dyDescent="0.15">
      <c r="A299" s="237"/>
      <c r="B299" s="237"/>
      <c r="C299" s="237"/>
      <c r="D299" s="251"/>
      <c r="E299" s="237"/>
      <c r="F299" s="252"/>
      <c r="G299" s="237"/>
      <c r="H299" s="237"/>
      <c r="I299" s="237"/>
      <c r="J299" s="252"/>
      <c r="K299" s="237"/>
      <c r="L299" s="244" t="str">
        <f t="shared" si="36"/>
        <v/>
      </c>
      <c r="M299" s="245" t="str">
        <f t="shared" si="37"/>
        <v/>
      </c>
      <c r="N299" s="244" t="str">
        <f t="shared" si="38"/>
        <v/>
      </c>
      <c r="O299" s="244" t="str">
        <f t="shared" si="39"/>
        <v/>
      </c>
      <c r="P299">
        <f>IF($I299&lt;&gt;"",$I299,IF($E299="SGD",1,IF($E299="USD",Settings!$B$22,IF($E299="HKD",Settings!$B$23,1))))</f>
        <v>1</v>
      </c>
      <c r="Q299">
        <f t="shared" si="40"/>
        <v>0</v>
      </c>
      <c r="R299">
        <f t="shared" si="41"/>
        <v>0</v>
      </c>
      <c r="S299" t="str">
        <f t="shared" si="42"/>
        <v/>
      </c>
      <c r="T299" t="str">
        <f t="shared" si="43"/>
        <v/>
      </c>
      <c r="U299" t="str">
        <f t="shared" si="44"/>
        <v/>
      </c>
    </row>
    <row r="300" spans="1:21" ht="15" customHeight="1" x14ac:dyDescent="0.15">
      <c r="A300" s="237"/>
      <c r="B300" s="237"/>
      <c r="C300" s="237"/>
      <c r="D300" s="251"/>
      <c r="E300" s="237"/>
      <c r="F300" s="252"/>
      <c r="G300" s="237"/>
      <c r="H300" s="237"/>
      <c r="I300" s="237"/>
      <c r="J300" s="252"/>
      <c r="K300" s="237"/>
      <c r="L300" s="244" t="str">
        <f t="shared" si="36"/>
        <v/>
      </c>
      <c r="M300" s="245" t="str">
        <f t="shared" si="37"/>
        <v/>
      </c>
      <c r="N300" s="244" t="str">
        <f t="shared" si="38"/>
        <v/>
      </c>
      <c r="O300" s="244" t="str">
        <f t="shared" si="39"/>
        <v/>
      </c>
      <c r="P300">
        <f>IF($I300&lt;&gt;"",$I300,IF($E300="SGD",1,IF($E300="USD",Settings!$B$22,IF($E300="HKD",Settings!$B$23,1))))</f>
        <v>1</v>
      </c>
      <c r="Q300">
        <f t="shared" si="40"/>
        <v>0</v>
      </c>
      <c r="R300">
        <f t="shared" si="41"/>
        <v>0</v>
      </c>
      <c r="S300" t="str">
        <f t="shared" si="42"/>
        <v/>
      </c>
      <c r="T300" t="str">
        <f t="shared" si="43"/>
        <v/>
      </c>
      <c r="U300" t="str">
        <f t="shared" si="44"/>
        <v/>
      </c>
    </row>
    <row r="301" spans="1:21" ht="15" customHeight="1" x14ac:dyDescent="0.15">
      <c r="A301" s="237"/>
      <c r="B301" s="237"/>
      <c r="C301" s="237"/>
      <c r="D301" s="251"/>
      <c r="E301" s="237"/>
      <c r="F301" s="252"/>
      <c r="G301" s="237"/>
      <c r="H301" s="237"/>
      <c r="I301" s="237"/>
      <c r="J301" s="252"/>
      <c r="K301" s="237"/>
      <c r="L301" s="244" t="str">
        <f t="shared" si="36"/>
        <v/>
      </c>
      <c r="M301" s="245" t="str">
        <f t="shared" si="37"/>
        <v/>
      </c>
      <c r="N301" s="244" t="str">
        <f t="shared" si="38"/>
        <v/>
      </c>
      <c r="O301" s="244" t="str">
        <f t="shared" si="39"/>
        <v/>
      </c>
      <c r="P301">
        <f>IF($I301&lt;&gt;"",$I301,IF($E301="SGD",1,IF($E301="USD",Settings!$B$22,IF($E301="HKD",Settings!$B$23,1))))</f>
        <v>1</v>
      </c>
      <c r="Q301">
        <f t="shared" si="40"/>
        <v>0</v>
      </c>
      <c r="R301">
        <f t="shared" si="41"/>
        <v>0</v>
      </c>
      <c r="S301" t="str">
        <f t="shared" si="42"/>
        <v/>
      </c>
      <c r="T301" t="str">
        <f t="shared" si="43"/>
        <v/>
      </c>
      <c r="U301" t="str">
        <f t="shared" si="44"/>
        <v/>
      </c>
    </row>
    <row r="302" spans="1:21" ht="15" customHeight="1" x14ac:dyDescent="0.15">
      <c r="A302" s="237"/>
      <c r="B302" s="237"/>
      <c r="C302" s="237"/>
      <c r="D302" s="251"/>
      <c r="E302" s="237"/>
      <c r="F302" s="252"/>
      <c r="G302" s="237"/>
      <c r="H302" s="237"/>
      <c r="I302" s="237"/>
      <c r="J302" s="252"/>
      <c r="K302" s="237"/>
      <c r="L302" s="244" t="str">
        <f t="shared" si="36"/>
        <v/>
      </c>
      <c r="M302" s="245" t="str">
        <f t="shared" si="37"/>
        <v/>
      </c>
      <c r="N302" s="244" t="str">
        <f t="shared" si="38"/>
        <v/>
      </c>
      <c r="O302" s="244" t="str">
        <f t="shared" si="39"/>
        <v/>
      </c>
      <c r="P302">
        <f>IF($I302&lt;&gt;"",$I302,IF($E302="SGD",1,IF($E302="USD",Settings!$B$22,IF($E302="HKD",Settings!$B$23,1))))</f>
        <v>1</v>
      </c>
      <c r="Q302">
        <f t="shared" si="40"/>
        <v>0</v>
      </c>
      <c r="R302">
        <f t="shared" si="41"/>
        <v>0</v>
      </c>
      <c r="S302" t="str">
        <f t="shared" si="42"/>
        <v/>
      </c>
      <c r="T302" t="str">
        <f t="shared" si="43"/>
        <v/>
      </c>
      <c r="U302" t="str">
        <f t="shared" si="44"/>
        <v/>
      </c>
    </row>
    <row r="303" spans="1:21" ht="15" customHeight="1" x14ac:dyDescent="0.15">
      <c r="A303" s="237"/>
      <c r="B303" s="237"/>
      <c r="C303" s="237"/>
      <c r="D303" s="251"/>
      <c r="E303" s="237"/>
      <c r="F303" s="252"/>
      <c r="G303" s="237"/>
      <c r="H303" s="237"/>
      <c r="I303" s="237"/>
      <c r="J303" s="252"/>
      <c r="K303" s="237"/>
      <c r="L303" s="244" t="str">
        <f t="shared" si="36"/>
        <v/>
      </c>
      <c r="M303" s="245" t="str">
        <f t="shared" si="37"/>
        <v/>
      </c>
      <c r="N303" s="244" t="str">
        <f t="shared" si="38"/>
        <v/>
      </c>
      <c r="O303" s="244" t="str">
        <f t="shared" si="39"/>
        <v/>
      </c>
      <c r="P303">
        <f>IF($I303&lt;&gt;"",$I303,IF($E303="SGD",1,IF($E303="USD",Settings!$B$22,IF($E303="HKD",Settings!$B$23,1))))</f>
        <v>1</v>
      </c>
      <c r="Q303">
        <f t="shared" si="40"/>
        <v>0</v>
      </c>
      <c r="R303">
        <f t="shared" si="41"/>
        <v>0</v>
      </c>
      <c r="S303" t="str">
        <f t="shared" si="42"/>
        <v/>
      </c>
      <c r="T303" t="str">
        <f t="shared" si="43"/>
        <v/>
      </c>
      <c r="U303" t="str">
        <f t="shared" si="44"/>
        <v/>
      </c>
    </row>
    <row r="304" spans="1:21" ht="15" customHeight="1" x14ac:dyDescent="0.15">
      <c r="A304" s="237"/>
      <c r="B304" s="237"/>
      <c r="C304" s="237"/>
      <c r="D304" s="251"/>
      <c r="E304" s="237"/>
      <c r="F304" s="252"/>
      <c r="G304" s="237"/>
      <c r="H304" s="237"/>
      <c r="I304" s="237"/>
      <c r="J304" s="252"/>
      <c r="K304" s="237"/>
      <c r="L304" s="244" t="str">
        <f t="shared" si="36"/>
        <v/>
      </c>
      <c r="M304" s="245" t="str">
        <f t="shared" si="37"/>
        <v/>
      </c>
      <c r="N304" s="244" t="str">
        <f t="shared" si="38"/>
        <v/>
      </c>
      <c r="O304" s="244" t="str">
        <f t="shared" si="39"/>
        <v/>
      </c>
      <c r="P304">
        <f>IF($I304&lt;&gt;"",$I304,IF($E304="SGD",1,IF($E304="USD",Settings!$B$22,IF($E304="HKD",Settings!$B$23,1))))</f>
        <v>1</v>
      </c>
      <c r="Q304">
        <f t="shared" si="40"/>
        <v>0</v>
      </c>
      <c r="R304">
        <f t="shared" si="41"/>
        <v>0</v>
      </c>
      <c r="S304" t="str">
        <f t="shared" si="42"/>
        <v/>
      </c>
      <c r="T304" t="str">
        <f t="shared" si="43"/>
        <v/>
      </c>
      <c r="U304" t="str">
        <f t="shared" si="44"/>
        <v/>
      </c>
    </row>
    <row r="305" spans="1:21" ht="15" customHeight="1" x14ac:dyDescent="0.15">
      <c r="A305" s="237"/>
      <c r="B305" s="237"/>
      <c r="C305" s="237"/>
      <c r="D305" s="251"/>
      <c r="E305" s="237"/>
      <c r="F305" s="252"/>
      <c r="G305" s="237"/>
      <c r="H305" s="237"/>
      <c r="I305" s="237"/>
      <c r="J305" s="252"/>
      <c r="K305" s="237"/>
      <c r="L305" s="244" t="str">
        <f t="shared" si="36"/>
        <v/>
      </c>
      <c r="M305" s="245" t="str">
        <f t="shared" si="37"/>
        <v/>
      </c>
      <c r="N305" s="244" t="str">
        <f t="shared" si="38"/>
        <v/>
      </c>
      <c r="O305" s="244" t="str">
        <f t="shared" si="39"/>
        <v/>
      </c>
      <c r="P305">
        <f>IF($I305&lt;&gt;"",$I305,IF($E305="SGD",1,IF($E305="USD",Settings!$B$22,IF($E305="HKD",Settings!$B$23,1))))</f>
        <v>1</v>
      </c>
      <c r="Q305">
        <f t="shared" si="40"/>
        <v>0</v>
      </c>
      <c r="R305">
        <f t="shared" si="41"/>
        <v>0</v>
      </c>
      <c r="S305" t="str">
        <f t="shared" si="42"/>
        <v/>
      </c>
      <c r="T305" t="str">
        <f t="shared" si="43"/>
        <v/>
      </c>
      <c r="U305" t="str">
        <f t="shared" si="44"/>
        <v/>
      </c>
    </row>
    <row r="306" spans="1:21" ht="15" customHeight="1" x14ac:dyDescent="0.15">
      <c r="A306" s="237"/>
      <c r="B306" s="237"/>
      <c r="C306" s="237"/>
      <c r="D306" s="251"/>
      <c r="E306" s="237"/>
      <c r="F306" s="252"/>
      <c r="G306" s="237"/>
      <c r="H306" s="237"/>
      <c r="I306" s="237"/>
      <c r="J306" s="252"/>
      <c r="K306" s="237"/>
      <c r="L306" s="244" t="str">
        <f t="shared" si="36"/>
        <v/>
      </c>
      <c r="M306" s="245" t="str">
        <f t="shared" si="37"/>
        <v/>
      </c>
      <c r="N306" s="244" t="str">
        <f t="shared" si="38"/>
        <v/>
      </c>
      <c r="O306" s="244" t="str">
        <f t="shared" si="39"/>
        <v/>
      </c>
      <c r="P306">
        <f>IF($I306&lt;&gt;"",$I306,IF($E306="SGD",1,IF($E306="USD",Settings!$B$22,IF($E306="HKD",Settings!$B$23,1))))</f>
        <v>1</v>
      </c>
      <c r="Q306">
        <f t="shared" si="40"/>
        <v>0</v>
      </c>
      <c r="R306">
        <f t="shared" si="41"/>
        <v>0</v>
      </c>
      <c r="S306" t="str">
        <f t="shared" si="42"/>
        <v/>
      </c>
      <c r="T306" t="str">
        <f t="shared" si="43"/>
        <v/>
      </c>
      <c r="U306" t="str">
        <f t="shared" si="44"/>
        <v/>
      </c>
    </row>
    <row r="307" spans="1:21" ht="15" customHeight="1" x14ac:dyDescent="0.15">
      <c r="A307" s="237"/>
      <c r="B307" s="237"/>
      <c r="C307" s="237"/>
      <c r="D307" s="251"/>
      <c r="E307" s="237"/>
      <c r="F307" s="252"/>
      <c r="G307" s="237"/>
      <c r="H307" s="237"/>
      <c r="I307" s="237"/>
      <c r="J307" s="252"/>
      <c r="K307" s="237"/>
      <c r="L307" s="244" t="str">
        <f t="shared" si="36"/>
        <v/>
      </c>
      <c r="M307" s="245" t="str">
        <f t="shared" si="37"/>
        <v/>
      </c>
      <c r="N307" s="244" t="str">
        <f t="shared" si="38"/>
        <v/>
      </c>
      <c r="O307" s="244" t="str">
        <f t="shared" si="39"/>
        <v/>
      </c>
      <c r="P307">
        <f>IF($I307&lt;&gt;"",$I307,IF($E307="SGD",1,IF($E307="USD",Settings!$B$22,IF($E307="HKD",Settings!$B$23,1))))</f>
        <v>1</v>
      </c>
      <c r="Q307">
        <f t="shared" si="40"/>
        <v>0</v>
      </c>
      <c r="R307">
        <f t="shared" si="41"/>
        <v>0</v>
      </c>
      <c r="S307" t="str">
        <f t="shared" si="42"/>
        <v/>
      </c>
      <c r="T307" t="str">
        <f t="shared" si="43"/>
        <v/>
      </c>
      <c r="U307" t="str">
        <f t="shared" si="44"/>
        <v/>
      </c>
    </row>
    <row r="308" spans="1:21" ht="15" customHeight="1" x14ac:dyDescent="0.15">
      <c r="A308" s="237"/>
      <c r="B308" s="237"/>
      <c r="C308" s="237"/>
      <c r="D308" s="251"/>
      <c r="E308" s="237"/>
      <c r="F308" s="252"/>
      <c r="G308" s="237"/>
      <c r="H308" s="237"/>
      <c r="I308" s="237"/>
      <c r="J308" s="252"/>
      <c r="K308" s="237"/>
      <c r="L308" s="244" t="str">
        <f t="shared" si="36"/>
        <v/>
      </c>
      <c r="M308" s="245" t="str">
        <f t="shared" si="37"/>
        <v/>
      </c>
      <c r="N308" s="244" t="str">
        <f t="shared" si="38"/>
        <v/>
      </c>
      <c r="O308" s="244" t="str">
        <f t="shared" si="39"/>
        <v/>
      </c>
      <c r="P308">
        <f>IF($I308&lt;&gt;"",$I308,IF($E308="SGD",1,IF($E308="USD",Settings!$B$22,IF($E308="HKD",Settings!$B$23,1))))</f>
        <v>1</v>
      </c>
      <c r="Q308">
        <f t="shared" si="40"/>
        <v>0</v>
      </c>
      <c r="R308">
        <f t="shared" si="41"/>
        <v>0</v>
      </c>
      <c r="S308" t="str">
        <f t="shared" si="42"/>
        <v/>
      </c>
      <c r="T308" t="str">
        <f t="shared" si="43"/>
        <v/>
      </c>
      <c r="U308" t="str">
        <f t="shared" si="44"/>
        <v/>
      </c>
    </row>
    <row r="309" spans="1:21" ht="15" customHeight="1" x14ac:dyDescent="0.15">
      <c r="A309" s="237"/>
      <c r="B309" s="237"/>
      <c r="C309" s="237"/>
      <c r="D309" s="251"/>
      <c r="E309" s="237"/>
      <c r="F309" s="252"/>
      <c r="G309" s="237"/>
      <c r="H309" s="237"/>
      <c r="I309" s="237"/>
      <c r="J309" s="252"/>
      <c r="K309" s="237"/>
      <c r="L309" s="244" t="str">
        <f t="shared" si="36"/>
        <v/>
      </c>
      <c r="M309" s="245" t="str">
        <f t="shared" si="37"/>
        <v/>
      </c>
      <c r="N309" s="244" t="str">
        <f t="shared" si="38"/>
        <v/>
      </c>
      <c r="O309" s="244" t="str">
        <f t="shared" si="39"/>
        <v/>
      </c>
      <c r="P309">
        <f>IF($I309&lt;&gt;"",$I309,IF($E309="SGD",1,IF($E309="USD",Settings!$B$22,IF($E309="HKD",Settings!$B$23,1))))</f>
        <v>1</v>
      </c>
      <c r="Q309">
        <f t="shared" si="40"/>
        <v>0</v>
      </c>
      <c r="R309">
        <f t="shared" si="41"/>
        <v>0</v>
      </c>
      <c r="S309" t="str">
        <f t="shared" si="42"/>
        <v/>
      </c>
      <c r="T309" t="str">
        <f t="shared" si="43"/>
        <v/>
      </c>
      <c r="U309" t="str">
        <f t="shared" si="44"/>
        <v/>
      </c>
    </row>
    <row r="310" spans="1:21" ht="15" customHeight="1" x14ac:dyDescent="0.15">
      <c r="A310" s="237"/>
      <c r="B310" s="237"/>
      <c r="C310" s="237"/>
      <c r="D310" s="251"/>
      <c r="E310" s="237"/>
      <c r="F310" s="252"/>
      <c r="G310" s="237"/>
      <c r="H310" s="237"/>
      <c r="I310" s="237"/>
      <c r="J310" s="252"/>
      <c r="K310" s="237"/>
      <c r="L310" s="244" t="str">
        <f t="shared" si="36"/>
        <v/>
      </c>
      <c r="M310" s="245" t="str">
        <f t="shared" si="37"/>
        <v/>
      </c>
      <c r="N310" s="244" t="str">
        <f t="shared" si="38"/>
        <v/>
      </c>
      <c r="O310" s="244" t="str">
        <f t="shared" si="39"/>
        <v/>
      </c>
      <c r="P310">
        <f>IF($I310&lt;&gt;"",$I310,IF($E310="SGD",1,IF($E310="USD",Settings!$B$22,IF($E310="HKD",Settings!$B$23,1))))</f>
        <v>1</v>
      </c>
      <c r="Q310">
        <f t="shared" si="40"/>
        <v>0</v>
      </c>
      <c r="R310">
        <f t="shared" si="41"/>
        <v>0</v>
      </c>
      <c r="S310" t="str">
        <f t="shared" si="42"/>
        <v/>
      </c>
      <c r="T310" t="str">
        <f t="shared" si="43"/>
        <v/>
      </c>
      <c r="U310" t="str">
        <f t="shared" si="44"/>
        <v/>
      </c>
    </row>
    <row r="311" spans="1:21" ht="15" customHeight="1" x14ac:dyDescent="0.15">
      <c r="A311" s="237"/>
      <c r="B311" s="237"/>
      <c r="C311" s="237"/>
      <c r="D311" s="251"/>
      <c r="E311" s="237"/>
      <c r="F311" s="252"/>
      <c r="G311" s="237"/>
      <c r="H311" s="237"/>
      <c r="I311" s="237"/>
      <c r="J311" s="252"/>
      <c r="K311" s="237"/>
      <c r="L311" s="244" t="str">
        <f t="shared" si="36"/>
        <v/>
      </c>
      <c r="M311" s="245" t="str">
        <f t="shared" si="37"/>
        <v/>
      </c>
      <c r="N311" s="244" t="str">
        <f t="shared" si="38"/>
        <v/>
      </c>
      <c r="O311" s="244" t="str">
        <f t="shared" si="39"/>
        <v/>
      </c>
      <c r="P311">
        <f>IF($I311&lt;&gt;"",$I311,IF($E311="SGD",1,IF($E311="USD",Settings!$B$22,IF($E311="HKD",Settings!$B$23,1))))</f>
        <v>1</v>
      </c>
      <c r="Q311">
        <f t="shared" si="40"/>
        <v>0</v>
      </c>
      <c r="R311">
        <f t="shared" si="41"/>
        <v>0</v>
      </c>
      <c r="S311" t="str">
        <f t="shared" si="42"/>
        <v/>
      </c>
      <c r="T311" t="str">
        <f t="shared" si="43"/>
        <v/>
      </c>
      <c r="U311" t="str">
        <f t="shared" si="44"/>
        <v/>
      </c>
    </row>
    <row r="312" spans="1:21" ht="15" customHeight="1" x14ac:dyDescent="0.15">
      <c r="A312" s="237"/>
      <c r="B312" s="237"/>
      <c r="C312" s="237"/>
      <c r="D312" s="251"/>
      <c r="E312" s="237"/>
      <c r="F312" s="252"/>
      <c r="G312" s="237"/>
      <c r="H312" s="237"/>
      <c r="I312" s="237"/>
      <c r="J312" s="252"/>
      <c r="K312" s="237"/>
      <c r="L312" s="244" t="str">
        <f t="shared" si="36"/>
        <v/>
      </c>
      <c r="M312" s="245" t="str">
        <f t="shared" si="37"/>
        <v/>
      </c>
      <c r="N312" s="244" t="str">
        <f t="shared" si="38"/>
        <v/>
      </c>
      <c r="O312" s="244" t="str">
        <f t="shared" si="39"/>
        <v/>
      </c>
      <c r="P312">
        <f>IF($I312&lt;&gt;"",$I312,IF($E312="SGD",1,IF($E312="USD",Settings!$B$22,IF($E312="HKD",Settings!$B$23,1))))</f>
        <v>1</v>
      </c>
      <c r="Q312">
        <f t="shared" si="40"/>
        <v>0</v>
      </c>
      <c r="R312">
        <f t="shared" si="41"/>
        <v>0</v>
      </c>
      <c r="S312" t="str">
        <f t="shared" si="42"/>
        <v/>
      </c>
      <c r="T312" t="str">
        <f t="shared" si="43"/>
        <v/>
      </c>
      <c r="U312" t="str">
        <f t="shared" si="44"/>
        <v/>
      </c>
    </row>
    <row r="313" spans="1:21" ht="15" customHeight="1" x14ac:dyDescent="0.15">
      <c r="A313" s="237"/>
      <c r="B313" s="237"/>
      <c r="C313" s="237"/>
      <c r="D313" s="251"/>
      <c r="E313" s="237"/>
      <c r="F313" s="252"/>
      <c r="G313" s="237"/>
      <c r="H313" s="237"/>
      <c r="I313" s="237"/>
      <c r="J313" s="252"/>
      <c r="K313" s="237"/>
      <c r="L313" s="244" t="str">
        <f t="shared" si="36"/>
        <v/>
      </c>
      <c r="M313" s="245" t="str">
        <f t="shared" si="37"/>
        <v/>
      </c>
      <c r="N313" s="244" t="str">
        <f t="shared" si="38"/>
        <v/>
      </c>
      <c r="O313" s="244" t="str">
        <f t="shared" si="39"/>
        <v/>
      </c>
      <c r="P313">
        <f>IF($I313&lt;&gt;"",$I313,IF($E313="SGD",1,IF($E313="USD",Settings!$B$22,IF($E313="HKD",Settings!$B$23,1))))</f>
        <v>1</v>
      </c>
      <c r="Q313">
        <f t="shared" si="40"/>
        <v>0</v>
      </c>
      <c r="R313">
        <f t="shared" si="41"/>
        <v>0</v>
      </c>
      <c r="S313" t="str">
        <f t="shared" si="42"/>
        <v/>
      </c>
      <c r="T313" t="str">
        <f t="shared" si="43"/>
        <v/>
      </c>
      <c r="U313" t="str">
        <f t="shared" si="44"/>
        <v/>
      </c>
    </row>
    <row r="314" spans="1:21" ht="15" customHeight="1" x14ac:dyDescent="0.15">
      <c r="A314" s="237"/>
      <c r="B314" s="237"/>
      <c r="C314" s="237"/>
      <c r="D314" s="251"/>
      <c r="E314" s="237"/>
      <c r="F314" s="252"/>
      <c r="G314" s="237"/>
      <c r="H314" s="237"/>
      <c r="I314" s="237"/>
      <c r="J314" s="252"/>
      <c r="K314" s="237"/>
      <c r="L314" s="244" t="str">
        <f t="shared" si="36"/>
        <v/>
      </c>
      <c r="M314" s="245" t="str">
        <f t="shared" si="37"/>
        <v/>
      </c>
      <c r="N314" s="244" t="str">
        <f t="shared" si="38"/>
        <v/>
      </c>
      <c r="O314" s="244" t="str">
        <f t="shared" si="39"/>
        <v/>
      </c>
      <c r="P314">
        <f>IF($I314&lt;&gt;"",$I314,IF($E314="SGD",1,IF($E314="USD",Settings!$B$22,IF($E314="HKD",Settings!$B$23,1))))</f>
        <v>1</v>
      </c>
      <c r="Q314">
        <f t="shared" si="40"/>
        <v>0</v>
      </c>
      <c r="R314">
        <f t="shared" si="41"/>
        <v>0</v>
      </c>
      <c r="S314" t="str">
        <f t="shared" si="42"/>
        <v/>
      </c>
      <c r="T314" t="str">
        <f t="shared" si="43"/>
        <v/>
      </c>
      <c r="U314" t="str">
        <f t="shared" si="44"/>
        <v/>
      </c>
    </row>
    <row r="315" spans="1:21" ht="15" customHeight="1" x14ac:dyDescent="0.15">
      <c r="A315" s="237"/>
      <c r="B315" s="237"/>
      <c r="C315" s="237"/>
      <c r="D315" s="251"/>
      <c r="E315" s="237"/>
      <c r="F315" s="252"/>
      <c r="G315" s="237"/>
      <c r="H315" s="237"/>
      <c r="I315" s="237"/>
      <c r="J315" s="252"/>
      <c r="K315" s="237"/>
      <c r="L315" s="244" t="str">
        <f t="shared" si="36"/>
        <v/>
      </c>
      <c r="M315" s="245" t="str">
        <f t="shared" si="37"/>
        <v/>
      </c>
      <c r="N315" s="244" t="str">
        <f t="shared" si="38"/>
        <v/>
      </c>
      <c r="O315" s="244" t="str">
        <f t="shared" si="39"/>
        <v/>
      </c>
      <c r="P315">
        <f>IF($I315&lt;&gt;"",$I315,IF($E315="SGD",1,IF($E315="USD",Settings!$B$22,IF($E315="HKD",Settings!$B$23,1))))</f>
        <v>1</v>
      </c>
      <c r="Q315">
        <f t="shared" si="40"/>
        <v>0</v>
      </c>
      <c r="R315">
        <f t="shared" si="41"/>
        <v>0</v>
      </c>
      <c r="S315" t="str">
        <f t="shared" si="42"/>
        <v/>
      </c>
      <c r="T315" t="str">
        <f t="shared" si="43"/>
        <v/>
      </c>
      <c r="U315" t="str">
        <f t="shared" si="44"/>
        <v/>
      </c>
    </row>
    <row r="316" spans="1:21" ht="15" customHeight="1" x14ac:dyDescent="0.15">
      <c r="A316" s="237"/>
      <c r="B316" s="237"/>
      <c r="C316" s="237"/>
      <c r="D316" s="251"/>
      <c r="E316" s="237"/>
      <c r="F316" s="252"/>
      <c r="G316" s="237"/>
      <c r="H316" s="237"/>
      <c r="I316" s="237"/>
      <c r="J316" s="252"/>
      <c r="K316" s="237"/>
      <c r="L316" s="244" t="str">
        <f t="shared" si="36"/>
        <v/>
      </c>
      <c r="M316" s="245" t="str">
        <f t="shared" si="37"/>
        <v/>
      </c>
      <c r="N316" s="244" t="str">
        <f t="shared" si="38"/>
        <v/>
      </c>
      <c r="O316" s="244" t="str">
        <f t="shared" si="39"/>
        <v/>
      </c>
      <c r="P316">
        <f>IF($I316&lt;&gt;"",$I316,IF($E316="SGD",1,IF($E316="USD",Settings!$B$22,IF($E316="HKD",Settings!$B$23,1))))</f>
        <v>1</v>
      </c>
      <c r="Q316">
        <f t="shared" si="40"/>
        <v>0</v>
      </c>
      <c r="R316">
        <f t="shared" si="41"/>
        <v>0</v>
      </c>
      <c r="S316" t="str">
        <f t="shared" si="42"/>
        <v/>
      </c>
      <c r="T316" t="str">
        <f t="shared" si="43"/>
        <v/>
      </c>
      <c r="U316" t="str">
        <f t="shared" si="44"/>
        <v/>
      </c>
    </row>
    <row r="317" spans="1:21" ht="15" customHeight="1" x14ac:dyDescent="0.15">
      <c r="A317" s="237"/>
      <c r="B317" s="237"/>
      <c r="C317" s="237"/>
      <c r="D317" s="251"/>
      <c r="E317" s="237"/>
      <c r="F317" s="252"/>
      <c r="G317" s="237"/>
      <c r="H317" s="237"/>
      <c r="I317" s="237"/>
      <c r="J317" s="252"/>
      <c r="K317" s="237"/>
      <c r="L317" s="244" t="str">
        <f t="shared" si="36"/>
        <v/>
      </c>
      <c r="M317" s="245" t="str">
        <f t="shared" si="37"/>
        <v/>
      </c>
      <c r="N317" s="244" t="str">
        <f t="shared" si="38"/>
        <v/>
      </c>
      <c r="O317" s="244" t="str">
        <f t="shared" si="39"/>
        <v/>
      </c>
      <c r="P317">
        <f>IF($I317&lt;&gt;"",$I317,IF($E317="SGD",1,IF($E317="USD",Settings!$B$22,IF($E317="HKD",Settings!$B$23,1))))</f>
        <v>1</v>
      </c>
      <c r="Q317">
        <f t="shared" si="40"/>
        <v>0</v>
      </c>
      <c r="R317">
        <f t="shared" si="41"/>
        <v>0</v>
      </c>
      <c r="S317" t="str">
        <f t="shared" si="42"/>
        <v/>
      </c>
      <c r="T317" t="str">
        <f t="shared" si="43"/>
        <v/>
      </c>
      <c r="U317" t="str">
        <f t="shared" si="44"/>
        <v/>
      </c>
    </row>
    <row r="318" spans="1:21" ht="15" customHeight="1" x14ac:dyDescent="0.15">
      <c r="A318" s="237"/>
      <c r="B318" s="237"/>
      <c r="C318" s="237"/>
      <c r="D318" s="251"/>
      <c r="E318" s="237"/>
      <c r="F318" s="252"/>
      <c r="G318" s="237"/>
      <c r="H318" s="237"/>
      <c r="I318" s="237"/>
      <c r="J318" s="252"/>
      <c r="K318" s="237"/>
      <c r="L318" s="244" t="str">
        <f t="shared" si="36"/>
        <v/>
      </c>
      <c r="M318" s="245" t="str">
        <f t="shared" si="37"/>
        <v/>
      </c>
      <c r="N318" s="244" t="str">
        <f t="shared" si="38"/>
        <v/>
      </c>
      <c r="O318" s="244" t="str">
        <f t="shared" si="39"/>
        <v/>
      </c>
      <c r="P318">
        <f>IF($I318&lt;&gt;"",$I318,IF($E318="SGD",1,IF($E318="USD",Settings!$B$22,IF($E318="HKD",Settings!$B$23,1))))</f>
        <v>1</v>
      </c>
      <c r="Q318">
        <f t="shared" si="40"/>
        <v>0</v>
      </c>
      <c r="R318">
        <f t="shared" si="41"/>
        <v>0</v>
      </c>
      <c r="S318" t="str">
        <f t="shared" si="42"/>
        <v/>
      </c>
      <c r="T318" t="str">
        <f t="shared" si="43"/>
        <v/>
      </c>
      <c r="U318" t="str">
        <f t="shared" si="44"/>
        <v/>
      </c>
    </row>
    <row r="319" spans="1:21" ht="15" customHeight="1" x14ac:dyDescent="0.15">
      <c r="A319" s="237"/>
      <c r="B319" s="237"/>
      <c r="C319" s="237"/>
      <c r="D319" s="251"/>
      <c r="E319" s="237"/>
      <c r="F319" s="252"/>
      <c r="G319" s="237"/>
      <c r="H319" s="237"/>
      <c r="I319" s="237"/>
      <c r="J319" s="252"/>
      <c r="K319" s="237"/>
      <c r="L319" s="244" t="str">
        <f t="shared" si="36"/>
        <v/>
      </c>
      <c r="M319" s="245" t="str">
        <f t="shared" si="37"/>
        <v/>
      </c>
      <c r="N319" s="244" t="str">
        <f t="shared" si="38"/>
        <v/>
      </c>
      <c r="O319" s="244" t="str">
        <f t="shared" si="39"/>
        <v/>
      </c>
      <c r="P319">
        <f>IF($I319&lt;&gt;"",$I319,IF($E319="SGD",1,IF($E319="USD",Settings!$B$22,IF($E319="HKD",Settings!$B$23,1))))</f>
        <v>1</v>
      </c>
      <c r="Q319">
        <f t="shared" si="40"/>
        <v>0</v>
      </c>
      <c r="R319">
        <f t="shared" si="41"/>
        <v>0</v>
      </c>
      <c r="S319" t="str">
        <f t="shared" si="42"/>
        <v/>
      </c>
      <c r="T319" t="str">
        <f t="shared" si="43"/>
        <v/>
      </c>
      <c r="U319" t="str">
        <f t="shared" si="44"/>
        <v/>
      </c>
    </row>
    <row r="320" spans="1:21" ht="15" customHeight="1" x14ac:dyDescent="0.15">
      <c r="A320" s="237"/>
      <c r="B320" s="237"/>
      <c r="C320" s="237"/>
      <c r="D320" s="251"/>
      <c r="E320" s="237"/>
      <c r="F320" s="252"/>
      <c r="G320" s="237"/>
      <c r="H320" s="237"/>
      <c r="I320" s="237"/>
      <c r="J320" s="252"/>
      <c r="K320" s="237"/>
      <c r="L320" s="244" t="str">
        <f t="shared" si="36"/>
        <v/>
      </c>
      <c r="M320" s="245" t="str">
        <f t="shared" si="37"/>
        <v/>
      </c>
      <c r="N320" s="244" t="str">
        <f t="shared" si="38"/>
        <v/>
      </c>
      <c r="O320" s="244" t="str">
        <f t="shared" si="39"/>
        <v/>
      </c>
      <c r="P320">
        <f>IF($I320&lt;&gt;"",$I320,IF($E320="SGD",1,IF($E320="USD",Settings!$B$22,IF($E320="HKD",Settings!$B$23,1))))</f>
        <v>1</v>
      </c>
      <c r="Q320">
        <f t="shared" si="40"/>
        <v>0</v>
      </c>
      <c r="R320">
        <f t="shared" si="41"/>
        <v>0</v>
      </c>
      <c r="S320" t="str">
        <f t="shared" si="42"/>
        <v/>
      </c>
      <c r="T320" t="str">
        <f t="shared" si="43"/>
        <v/>
      </c>
      <c r="U320" t="str">
        <f t="shared" si="44"/>
        <v/>
      </c>
    </row>
    <row r="321" spans="1:21" ht="15" customHeight="1" x14ac:dyDescent="0.15">
      <c r="A321" s="237"/>
      <c r="B321" s="237"/>
      <c r="C321" s="237"/>
      <c r="D321" s="251"/>
      <c r="E321" s="237"/>
      <c r="F321" s="252"/>
      <c r="G321" s="237"/>
      <c r="H321" s="237"/>
      <c r="I321" s="237"/>
      <c r="J321" s="252"/>
      <c r="K321" s="237"/>
      <c r="L321" s="244" t="str">
        <f t="shared" si="36"/>
        <v/>
      </c>
      <c r="M321" s="245" t="str">
        <f t="shared" si="37"/>
        <v/>
      </c>
      <c r="N321" s="244" t="str">
        <f t="shared" si="38"/>
        <v/>
      </c>
      <c r="O321" s="244" t="str">
        <f t="shared" si="39"/>
        <v/>
      </c>
      <c r="P321">
        <f>IF($I321&lt;&gt;"",$I321,IF($E321="SGD",1,IF($E321="USD",Settings!$B$22,IF($E321="HKD",Settings!$B$23,1))))</f>
        <v>1</v>
      </c>
      <c r="Q321">
        <f t="shared" si="40"/>
        <v>0</v>
      </c>
      <c r="R321">
        <f t="shared" si="41"/>
        <v>0</v>
      </c>
      <c r="S321" t="str">
        <f t="shared" si="42"/>
        <v/>
      </c>
      <c r="T321" t="str">
        <f t="shared" si="43"/>
        <v/>
      </c>
      <c r="U321" t="str">
        <f t="shared" si="44"/>
        <v/>
      </c>
    </row>
    <row r="322" spans="1:21" ht="15" customHeight="1" x14ac:dyDescent="0.15">
      <c r="A322" s="237"/>
      <c r="B322" s="237"/>
      <c r="C322" s="237"/>
      <c r="D322" s="251"/>
      <c r="E322" s="237"/>
      <c r="F322" s="252"/>
      <c r="G322" s="237"/>
      <c r="H322" s="237"/>
      <c r="I322" s="237"/>
      <c r="J322" s="252"/>
      <c r="K322" s="237"/>
      <c r="L322" s="244" t="str">
        <f t="shared" ref="L322:L385" si="45">IF(OR(B322="",C322="",E322=""),"",B322&amp;":"&amp;C322&amp;":"&amp;E322)</f>
        <v/>
      </c>
      <c r="M322" s="245" t="str">
        <f t="shared" ref="M322:M385" si="46">IF(A322="","",A322*D322)</f>
        <v/>
      </c>
      <c r="N322" s="244" t="str">
        <f t="shared" ref="N322:N385" si="47">IF(A322="","",IF(OR(A322=1,A322=0),J322,0))</f>
        <v/>
      </c>
      <c r="O322" s="244" t="str">
        <f t="shared" ref="O322:O385" si="48">IF(A322="","",IF(A322=-1,J322,0))</f>
        <v/>
      </c>
      <c r="P322">
        <f>IF($I322&lt;&gt;"",$I322,IF($E322="SGD",1,IF($E322="USD",Settings!$B$22,IF($E322="HKD",Settings!$B$23,1))))</f>
        <v>1</v>
      </c>
      <c r="Q322">
        <f t="shared" ref="Q322:Q385" si="49">IF($L322="",0,($O322-$N322+IF($A322=2,$J322,0))*$P322)</f>
        <v>0</v>
      </c>
      <c r="R322">
        <f t="shared" ref="R322:R385" si="50">IF($L322="",0,IF($A322=2,$J322*$P322,0))</f>
        <v>0</v>
      </c>
      <c r="S322" t="str">
        <f t="shared" ref="S322:S385" si="51">IF(L322="","",SUMIFS($M:$M,$L:$L,L322,$T:$T,"&lt;="&amp;T322))</f>
        <v/>
      </c>
      <c r="T322" t="str">
        <f t="shared" ref="T322:T385" si="52">IF(L322="","",INT(G322)*100000+ROW())</f>
        <v/>
      </c>
      <c r="U322" t="str">
        <f t="shared" ref="U322:U385" si="53">IF(L322="","",IF(AND(COUNTIFS($L:$L,L322,$S:$S,"&gt;-0.000001",$S:$S,"&lt;0.000001",$T:$T,"&gt;"&amp;T322)=0,ABS(S322)&gt;0.000001),1,0))</f>
        <v/>
      </c>
    </row>
    <row r="323" spans="1:21" ht="15" customHeight="1" x14ac:dyDescent="0.15">
      <c r="A323" s="237"/>
      <c r="B323" s="237"/>
      <c r="C323" s="237"/>
      <c r="D323" s="251"/>
      <c r="E323" s="237"/>
      <c r="F323" s="252"/>
      <c r="G323" s="237"/>
      <c r="H323" s="237"/>
      <c r="I323" s="237"/>
      <c r="J323" s="252"/>
      <c r="K323" s="237"/>
      <c r="L323" s="244" t="str">
        <f t="shared" si="45"/>
        <v/>
      </c>
      <c r="M323" s="245" t="str">
        <f t="shared" si="46"/>
        <v/>
      </c>
      <c r="N323" s="244" t="str">
        <f t="shared" si="47"/>
        <v/>
      </c>
      <c r="O323" s="244" t="str">
        <f t="shared" si="48"/>
        <v/>
      </c>
      <c r="P323">
        <f>IF($I323&lt;&gt;"",$I323,IF($E323="SGD",1,IF($E323="USD",Settings!$B$22,IF($E323="HKD",Settings!$B$23,1))))</f>
        <v>1</v>
      </c>
      <c r="Q323">
        <f t="shared" si="49"/>
        <v>0</v>
      </c>
      <c r="R323">
        <f t="shared" si="50"/>
        <v>0</v>
      </c>
      <c r="S323" t="str">
        <f t="shared" si="51"/>
        <v/>
      </c>
      <c r="T323" t="str">
        <f t="shared" si="52"/>
        <v/>
      </c>
      <c r="U323" t="str">
        <f t="shared" si="53"/>
        <v/>
      </c>
    </row>
    <row r="324" spans="1:21" ht="15" customHeight="1" x14ac:dyDescent="0.15">
      <c r="A324" s="237"/>
      <c r="B324" s="237"/>
      <c r="C324" s="237"/>
      <c r="D324" s="251"/>
      <c r="E324" s="237"/>
      <c r="F324" s="252"/>
      <c r="G324" s="237"/>
      <c r="H324" s="237"/>
      <c r="I324" s="237"/>
      <c r="J324" s="252"/>
      <c r="K324" s="237"/>
      <c r="L324" s="244" t="str">
        <f t="shared" si="45"/>
        <v/>
      </c>
      <c r="M324" s="245" t="str">
        <f t="shared" si="46"/>
        <v/>
      </c>
      <c r="N324" s="244" t="str">
        <f t="shared" si="47"/>
        <v/>
      </c>
      <c r="O324" s="244" t="str">
        <f t="shared" si="48"/>
        <v/>
      </c>
      <c r="P324">
        <f>IF($I324&lt;&gt;"",$I324,IF($E324="SGD",1,IF($E324="USD",Settings!$B$22,IF($E324="HKD",Settings!$B$23,1))))</f>
        <v>1</v>
      </c>
      <c r="Q324">
        <f t="shared" si="49"/>
        <v>0</v>
      </c>
      <c r="R324">
        <f t="shared" si="50"/>
        <v>0</v>
      </c>
      <c r="S324" t="str">
        <f t="shared" si="51"/>
        <v/>
      </c>
      <c r="T324" t="str">
        <f t="shared" si="52"/>
        <v/>
      </c>
      <c r="U324" t="str">
        <f t="shared" si="53"/>
        <v/>
      </c>
    </row>
    <row r="325" spans="1:21" ht="15" customHeight="1" x14ac:dyDescent="0.15">
      <c r="A325" s="237"/>
      <c r="B325" s="237"/>
      <c r="C325" s="237"/>
      <c r="D325" s="251"/>
      <c r="E325" s="237"/>
      <c r="F325" s="252"/>
      <c r="G325" s="237"/>
      <c r="H325" s="237"/>
      <c r="I325" s="237"/>
      <c r="J325" s="252"/>
      <c r="K325" s="237"/>
      <c r="L325" s="244" t="str">
        <f t="shared" si="45"/>
        <v/>
      </c>
      <c r="M325" s="245" t="str">
        <f t="shared" si="46"/>
        <v/>
      </c>
      <c r="N325" s="244" t="str">
        <f t="shared" si="47"/>
        <v/>
      </c>
      <c r="O325" s="244" t="str">
        <f t="shared" si="48"/>
        <v/>
      </c>
      <c r="P325">
        <f>IF($I325&lt;&gt;"",$I325,IF($E325="SGD",1,IF($E325="USD",Settings!$B$22,IF($E325="HKD",Settings!$B$23,1))))</f>
        <v>1</v>
      </c>
      <c r="Q325">
        <f t="shared" si="49"/>
        <v>0</v>
      </c>
      <c r="R325">
        <f t="shared" si="50"/>
        <v>0</v>
      </c>
      <c r="S325" t="str">
        <f t="shared" si="51"/>
        <v/>
      </c>
      <c r="T325" t="str">
        <f t="shared" si="52"/>
        <v/>
      </c>
      <c r="U325" t="str">
        <f t="shared" si="53"/>
        <v/>
      </c>
    </row>
    <row r="326" spans="1:21" ht="15" customHeight="1" x14ac:dyDescent="0.15">
      <c r="A326" s="237"/>
      <c r="B326" s="237"/>
      <c r="C326" s="237"/>
      <c r="D326" s="251"/>
      <c r="E326" s="237"/>
      <c r="F326" s="252"/>
      <c r="G326" s="237"/>
      <c r="H326" s="237"/>
      <c r="I326" s="237"/>
      <c r="J326" s="252"/>
      <c r="K326" s="237"/>
      <c r="L326" s="244" t="str">
        <f t="shared" si="45"/>
        <v/>
      </c>
      <c r="M326" s="245" t="str">
        <f t="shared" si="46"/>
        <v/>
      </c>
      <c r="N326" s="244" t="str">
        <f t="shared" si="47"/>
        <v/>
      </c>
      <c r="O326" s="244" t="str">
        <f t="shared" si="48"/>
        <v/>
      </c>
      <c r="P326">
        <f>IF($I326&lt;&gt;"",$I326,IF($E326="SGD",1,IF($E326="USD",Settings!$B$22,IF($E326="HKD",Settings!$B$23,1))))</f>
        <v>1</v>
      </c>
      <c r="Q326">
        <f t="shared" si="49"/>
        <v>0</v>
      </c>
      <c r="R326">
        <f t="shared" si="50"/>
        <v>0</v>
      </c>
      <c r="S326" t="str">
        <f t="shared" si="51"/>
        <v/>
      </c>
      <c r="T326" t="str">
        <f t="shared" si="52"/>
        <v/>
      </c>
      <c r="U326" t="str">
        <f t="shared" si="53"/>
        <v/>
      </c>
    </row>
    <row r="327" spans="1:21" ht="15" customHeight="1" x14ac:dyDescent="0.15">
      <c r="A327" s="237"/>
      <c r="B327" s="237"/>
      <c r="C327" s="237"/>
      <c r="D327" s="251"/>
      <c r="E327" s="237"/>
      <c r="F327" s="252"/>
      <c r="G327" s="237"/>
      <c r="H327" s="237"/>
      <c r="I327" s="237"/>
      <c r="J327" s="252"/>
      <c r="K327" s="237"/>
      <c r="L327" s="244" t="str">
        <f t="shared" si="45"/>
        <v/>
      </c>
      <c r="M327" s="245" t="str">
        <f t="shared" si="46"/>
        <v/>
      </c>
      <c r="N327" s="244" t="str">
        <f t="shared" si="47"/>
        <v/>
      </c>
      <c r="O327" s="244" t="str">
        <f t="shared" si="48"/>
        <v/>
      </c>
      <c r="P327">
        <f>IF($I327&lt;&gt;"",$I327,IF($E327="SGD",1,IF($E327="USD",Settings!$B$22,IF($E327="HKD",Settings!$B$23,1))))</f>
        <v>1</v>
      </c>
      <c r="Q327">
        <f t="shared" si="49"/>
        <v>0</v>
      </c>
      <c r="R327">
        <f t="shared" si="50"/>
        <v>0</v>
      </c>
      <c r="S327" t="str">
        <f t="shared" si="51"/>
        <v/>
      </c>
      <c r="T327" t="str">
        <f t="shared" si="52"/>
        <v/>
      </c>
      <c r="U327" t="str">
        <f t="shared" si="53"/>
        <v/>
      </c>
    </row>
    <row r="328" spans="1:21" ht="15" customHeight="1" x14ac:dyDescent="0.15">
      <c r="A328" s="237"/>
      <c r="B328" s="237"/>
      <c r="C328" s="237"/>
      <c r="D328" s="251"/>
      <c r="E328" s="237"/>
      <c r="F328" s="252"/>
      <c r="G328" s="237"/>
      <c r="H328" s="237"/>
      <c r="I328" s="237"/>
      <c r="J328" s="252"/>
      <c r="K328" s="237"/>
      <c r="L328" s="244" t="str">
        <f t="shared" si="45"/>
        <v/>
      </c>
      <c r="M328" s="245" t="str">
        <f t="shared" si="46"/>
        <v/>
      </c>
      <c r="N328" s="244" t="str">
        <f t="shared" si="47"/>
        <v/>
      </c>
      <c r="O328" s="244" t="str">
        <f t="shared" si="48"/>
        <v/>
      </c>
      <c r="P328">
        <f>IF($I328&lt;&gt;"",$I328,IF($E328="SGD",1,IF($E328="USD",Settings!$B$22,IF($E328="HKD",Settings!$B$23,1))))</f>
        <v>1</v>
      </c>
      <c r="Q328">
        <f t="shared" si="49"/>
        <v>0</v>
      </c>
      <c r="R328">
        <f t="shared" si="50"/>
        <v>0</v>
      </c>
      <c r="S328" t="str">
        <f t="shared" si="51"/>
        <v/>
      </c>
      <c r="T328" t="str">
        <f t="shared" si="52"/>
        <v/>
      </c>
      <c r="U328" t="str">
        <f t="shared" si="53"/>
        <v/>
      </c>
    </row>
    <row r="329" spans="1:21" ht="15" customHeight="1" x14ac:dyDescent="0.15">
      <c r="A329" s="237"/>
      <c r="B329" s="237"/>
      <c r="C329" s="237"/>
      <c r="D329" s="251"/>
      <c r="E329" s="237"/>
      <c r="F329" s="252"/>
      <c r="G329" s="237"/>
      <c r="H329" s="237"/>
      <c r="I329" s="237"/>
      <c r="J329" s="252"/>
      <c r="K329" s="237"/>
      <c r="L329" s="244" t="str">
        <f t="shared" si="45"/>
        <v/>
      </c>
      <c r="M329" s="245" t="str">
        <f t="shared" si="46"/>
        <v/>
      </c>
      <c r="N329" s="244" t="str">
        <f t="shared" si="47"/>
        <v/>
      </c>
      <c r="O329" s="244" t="str">
        <f t="shared" si="48"/>
        <v/>
      </c>
      <c r="P329">
        <f>IF($I329&lt;&gt;"",$I329,IF($E329="SGD",1,IF($E329="USD",Settings!$B$22,IF($E329="HKD",Settings!$B$23,1))))</f>
        <v>1</v>
      </c>
      <c r="Q329">
        <f t="shared" si="49"/>
        <v>0</v>
      </c>
      <c r="R329">
        <f t="shared" si="50"/>
        <v>0</v>
      </c>
      <c r="S329" t="str">
        <f t="shared" si="51"/>
        <v/>
      </c>
      <c r="T329" t="str">
        <f t="shared" si="52"/>
        <v/>
      </c>
      <c r="U329" t="str">
        <f t="shared" si="53"/>
        <v/>
      </c>
    </row>
    <row r="330" spans="1:21" ht="15" customHeight="1" x14ac:dyDescent="0.15">
      <c r="A330" s="237"/>
      <c r="B330" s="237"/>
      <c r="C330" s="237"/>
      <c r="D330" s="251"/>
      <c r="E330" s="237"/>
      <c r="F330" s="252"/>
      <c r="G330" s="237"/>
      <c r="H330" s="237"/>
      <c r="I330" s="237"/>
      <c r="J330" s="252"/>
      <c r="K330" s="237"/>
      <c r="L330" s="244" t="str">
        <f t="shared" si="45"/>
        <v/>
      </c>
      <c r="M330" s="245" t="str">
        <f t="shared" si="46"/>
        <v/>
      </c>
      <c r="N330" s="244" t="str">
        <f t="shared" si="47"/>
        <v/>
      </c>
      <c r="O330" s="244" t="str">
        <f t="shared" si="48"/>
        <v/>
      </c>
      <c r="P330">
        <f>IF($I330&lt;&gt;"",$I330,IF($E330="SGD",1,IF($E330="USD",Settings!$B$22,IF($E330="HKD",Settings!$B$23,1))))</f>
        <v>1</v>
      </c>
      <c r="Q330">
        <f t="shared" si="49"/>
        <v>0</v>
      </c>
      <c r="R330">
        <f t="shared" si="50"/>
        <v>0</v>
      </c>
      <c r="S330" t="str">
        <f t="shared" si="51"/>
        <v/>
      </c>
      <c r="T330" t="str">
        <f t="shared" si="52"/>
        <v/>
      </c>
      <c r="U330" t="str">
        <f t="shared" si="53"/>
        <v/>
      </c>
    </row>
    <row r="331" spans="1:21" ht="15" customHeight="1" x14ac:dyDescent="0.15">
      <c r="A331" s="237"/>
      <c r="B331" s="237"/>
      <c r="C331" s="237"/>
      <c r="D331" s="251"/>
      <c r="E331" s="237"/>
      <c r="F331" s="252"/>
      <c r="G331" s="237"/>
      <c r="H331" s="237"/>
      <c r="I331" s="237"/>
      <c r="J331" s="252"/>
      <c r="K331" s="237"/>
      <c r="L331" s="244" t="str">
        <f t="shared" si="45"/>
        <v/>
      </c>
      <c r="M331" s="245" t="str">
        <f t="shared" si="46"/>
        <v/>
      </c>
      <c r="N331" s="244" t="str">
        <f t="shared" si="47"/>
        <v/>
      </c>
      <c r="O331" s="244" t="str">
        <f t="shared" si="48"/>
        <v/>
      </c>
      <c r="P331">
        <f>IF($I331&lt;&gt;"",$I331,IF($E331="SGD",1,IF($E331="USD",Settings!$B$22,IF($E331="HKD",Settings!$B$23,1))))</f>
        <v>1</v>
      </c>
      <c r="Q331">
        <f t="shared" si="49"/>
        <v>0</v>
      </c>
      <c r="R331">
        <f t="shared" si="50"/>
        <v>0</v>
      </c>
      <c r="S331" t="str">
        <f t="shared" si="51"/>
        <v/>
      </c>
      <c r="T331" t="str">
        <f t="shared" si="52"/>
        <v/>
      </c>
      <c r="U331" t="str">
        <f t="shared" si="53"/>
        <v/>
      </c>
    </row>
    <row r="332" spans="1:21" ht="15" customHeight="1" x14ac:dyDescent="0.15">
      <c r="A332" s="237"/>
      <c r="B332" s="237"/>
      <c r="C332" s="237"/>
      <c r="D332" s="251"/>
      <c r="E332" s="237"/>
      <c r="F332" s="252"/>
      <c r="G332" s="237"/>
      <c r="H332" s="237"/>
      <c r="I332" s="237"/>
      <c r="J332" s="252"/>
      <c r="K332" s="237"/>
      <c r="L332" s="244" t="str">
        <f t="shared" si="45"/>
        <v/>
      </c>
      <c r="M332" s="245" t="str">
        <f t="shared" si="46"/>
        <v/>
      </c>
      <c r="N332" s="244" t="str">
        <f t="shared" si="47"/>
        <v/>
      </c>
      <c r="O332" s="244" t="str">
        <f t="shared" si="48"/>
        <v/>
      </c>
      <c r="P332">
        <f>IF($I332&lt;&gt;"",$I332,IF($E332="SGD",1,IF($E332="USD",Settings!$B$22,IF($E332="HKD",Settings!$B$23,1))))</f>
        <v>1</v>
      </c>
      <c r="Q332">
        <f t="shared" si="49"/>
        <v>0</v>
      </c>
      <c r="R332">
        <f t="shared" si="50"/>
        <v>0</v>
      </c>
      <c r="S332" t="str">
        <f t="shared" si="51"/>
        <v/>
      </c>
      <c r="T332" t="str">
        <f t="shared" si="52"/>
        <v/>
      </c>
      <c r="U332" t="str">
        <f t="shared" si="53"/>
        <v/>
      </c>
    </row>
    <row r="333" spans="1:21" ht="15" customHeight="1" x14ac:dyDescent="0.15">
      <c r="A333" s="237"/>
      <c r="B333" s="237"/>
      <c r="C333" s="237"/>
      <c r="D333" s="251"/>
      <c r="E333" s="237"/>
      <c r="F333" s="252"/>
      <c r="G333" s="237"/>
      <c r="H333" s="237"/>
      <c r="I333" s="237"/>
      <c r="J333" s="252"/>
      <c r="K333" s="237"/>
      <c r="L333" s="244" t="str">
        <f t="shared" si="45"/>
        <v/>
      </c>
      <c r="M333" s="245" t="str">
        <f t="shared" si="46"/>
        <v/>
      </c>
      <c r="N333" s="244" t="str">
        <f t="shared" si="47"/>
        <v/>
      </c>
      <c r="O333" s="244" t="str">
        <f t="shared" si="48"/>
        <v/>
      </c>
      <c r="P333">
        <f>IF($I333&lt;&gt;"",$I333,IF($E333="SGD",1,IF($E333="USD",Settings!$B$22,IF($E333="HKD",Settings!$B$23,1))))</f>
        <v>1</v>
      </c>
      <c r="Q333">
        <f t="shared" si="49"/>
        <v>0</v>
      </c>
      <c r="R333">
        <f t="shared" si="50"/>
        <v>0</v>
      </c>
      <c r="S333" t="str">
        <f t="shared" si="51"/>
        <v/>
      </c>
      <c r="T333" t="str">
        <f t="shared" si="52"/>
        <v/>
      </c>
      <c r="U333" t="str">
        <f t="shared" si="53"/>
        <v/>
      </c>
    </row>
    <row r="334" spans="1:21" ht="15" customHeight="1" x14ac:dyDescent="0.15">
      <c r="A334" s="237"/>
      <c r="B334" s="237"/>
      <c r="C334" s="237"/>
      <c r="D334" s="251"/>
      <c r="E334" s="237"/>
      <c r="F334" s="252"/>
      <c r="G334" s="237"/>
      <c r="H334" s="237"/>
      <c r="I334" s="237"/>
      <c r="J334" s="252"/>
      <c r="K334" s="237"/>
      <c r="L334" s="244" t="str">
        <f t="shared" si="45"/>
        <v/>
      </c>
      <c r="M334" s="245" t="str">
        <f t="shared" si="46"/>
        <v/>
      </c>
      <c r="N334" s="244" t="str">
        <f t="shared" si="47"/>
        <v/>
      </c>
      <c r="O334" s="244" t="str">
        <f t="shared" si="48"/>
        <v/>
      </c>
      <c r="P334">
        <f>IF($I334&lt;&gt;"",$I334,IF($E334="SGD",1,IF($E334="USD",Settings!$B$22,IF($E334="HKD",Settings!$B$23,1))))</f>
        <v>1</v>
      </c>
      <c r="Q334">
        <f t="shared" si="49"/>
        <v>0</v>
      </c>
      <c r="R334">
        <f t="shared" si="50"/>
        <v>0</v>
      </c>
      <c r="S334" t="str">
        <f t="shared" si="51"/>
        <v/>
      </c>
      <c r="T334" t="str">
        <f t="shared" si="52"/>
        <v/>
      </c>
      <c r="U334" t="str">
        <f t="shared" si="53"/>
        <v/>
      </c>
    </row>
    <row r="335" spans="1:21" ht="15" customHeight="1" x14ac:dyDescent="0.15">
      <c r="A335" s="237"/>
      <c r="B335" s="237"/>
      <c r="C335" s="237"/>
      <c r="D335" s="251"/>
      <c r="E335" s="237"/>
      <c r="F335" s="252"/>
      <c r="G335" s="237"/>
      <c r="H335" s="237"/>
      <c r="I335" s="237"/>
      <c r="J335" s="252"/>
      <c r="K335" s="237"/>
      <c r="L335" s="244" t="str">
        <f t="shared" si="45"/>
        <v/>
      </c>
      <c r="M335" s="245" t="str">
        <f t="shared" si="46"/>
        <v/>
      </c>
      <c r="N335" s="244" t="str">
        <f t="shared" si="47"/>
        <v/>
      </c>
      <c r="O335" s="244" t="str">
        <f t="shared" si="48"/>
        <v/>
      </c>
      <c r="P335">
        <f>IF($I335&lt;&gt;"",$I335,IF($E335="SGD",1,IF($E335="USD",Settings!$B$22,IF($E335="HKD",Settings!$B$23,1))))</f>
        <v>1</v>
      </c>
      <c r="Q335">
        <f t="shared" si="49"/>
        <v>0</v>
      </c>
      <c r="R335">
        <f t="shared" si="50"/>
        <v>0</v>
      </c>
      <c r="S335" t="str">
        <f t="shared" si="51"/>
        <v/>
      </c>
      <c r="T335" t="str">
        <f t="shared" si="52"/>
        <v/>
      </c>
      <c r="U335" t="str">
        <f t="shared" si="53"/>
        <v/>
      </c>
    </row>
    <row r="336" spans="1:21" ht="15" customHeight="1" x14ac:dyDescent="0.15">
      <c r="A336" s="237"/>
      <c r="B336" s="237"/>
      <c r="C336" s="237"/>
      <c r="D336" s="251"/>
      <c r="E336" s="237"/>
      <c r="F336" s="252"/>
      <c r="G336" s="237"/>
      <c r="H336" s="237"/>
      <c r="I336" s="237"/>
      <c r="J336" s="252"/>
      <c r="K336" s="237"/>
      <c r="L336" s="244" t="str">
        <f t="shared" si="45"/>
        <v/>
      </c>
      <c r="M336" s="245" t="str">
        <f t="shared" si="46"/>
        <v/>
      </c>
      <c r="N336" s="244" t="str">
        <f t="shared" si="47"/>
        <v/>
      </c>
      <c r="O336" s="244" t="str">
        <f t="shared" si="48"/>
        <v/>
      </c>
      <c r="P336">
        <f>IF($I336&lt;&gt;"",$I336,IF($E336="SGD",1,IF($E336="USD",Settings!$B$22,IF($E336="HKD",Settings!$B$23,1))))</f>
        <v>1</v>
      </c>
      <c r="Q336">
        <f t="shared" si="49"/>
        <v>0</v>
      </c>
      <c r="R336">
        <f t="shared" si="50"/>
        <v>0</v>
      </c>
      <c r="S336" t="str">
        <f t="shared" si="51"/>
        <v/>
      </c>
      <c r="T336" t="str">
        <f t="shared" si="52"/>
        <v/>
      </c>
      <c r="U336" t="str">
        <f t="shared" si="53"/>
        <v/>
      </c>
    </row>
    <row r="337" spans="1:21" ht="15" customHeight="1" x14ac:dyDescent="0.15">
      <c r="A337" s="237"/>
      <c r="B337" s="237"/>
      <c r="C337" s="237"/>
      <c r="D337" s="251"/>
      <c r="E337" s="237"/>
      <c r="F337" s="252"/>
      <c r="G337" s="237"/>
      <c r="H337" s="237"/>
      <c r="I337" s="237"/>
      <c r="J337" s="252"/>
      <c r="K337" s="237"/>
      <c r="L337" s="244" t="str">
        <f t="shared" si="45"/>
        <v/>
      </c>
      <c r="M337" s="245" t="str">
        <f t="shared" si="46"/>
        <v/>
      </c>
      <c r="N337" s="244" t="str">
        <f t="shared" si="47"/>
        <v/>
      </c>
      <c r="O337" s="244" t="str">
        <f t="shared" si="48"/>
        <v/>
      </c>
      <c r="P337">
        <f>IF($I337&lt;&gt;"",$I337,IF($E337="SGD",1,IF($E337="USD",Settings!$B$22,IF($E337="HKD",Settings!$B$23,1))))</f>
        <v>1</v>
      </c>
      <c r="Q337">
        <f t="shared" si="49"/>
        <v>0</v>
      </c>
      <c r="R337">
        <f t="shared" si="50"/>
        <v>0</v>
      </c>
      <c r="S337" t="str">
        <f t="shared" si="51"/>
        <v/>
      </c>
      <c r="T337" t="str">
        <f t="shared" si="52"/>
        <v/>
      </c>
      <c r="U337" t="str">
        <f t="shared" si="53"/>
        <v/>
      </c>
    </row>
    <row r="338" spans="1:21" ht="15" customHeight="1" x14ac:dyDescent="0.15">
      <c r="A338" s="237"/>
      <c r="B338" s="237"/>
      <c r="C338" s="237"/>
      <c r="D338" s="251"/>
      <c r="E338" s="237"/>
      <c r="F338" s="252"/>
      <c r="G338" s="237"/>
      <c r="H338" s="237"/>
      <c r="I338" s="237"/>
      <c r="J338" s="252"/>
      <c r="K338" s="237"/>
      <c r="L338" s="244" t="str">
        <f t="shared" si="45"/>
        <v/>
      </c>
      <c r="M338" s="245" t="str">
        <f t="shared" si="46"/>
        <v/>
      </c>
      <c r="N338" s="244" t="str">
        <f t="shared" si="47"/>
        <v/>
      </c>
      <c r="O338" s="244" t="str">
        <f t="shared" si="48"/>
        <v/>
      </c>
      <c r="P338">
        <f>IF($I338&lt;&gt;"",$I338,IF($E338="SGD",1,IF($E338="USD",Settings!$B$22,IF($E338="HKD",Settings!$B$23,1))))</f>
        <v>1</v>
      </c>
      <c r="Q338">
        <f t="shared" si="49"/>
        <v>0</v>
      </c>
      <c r="R338">
        <f t="shared" si="50"/>
        <v>0</v>
      </c>
      <c r="S338" t="str">
        <f t="shared" si="51"/>
        <v/>
      </c>
      <c r="T338" t="str">
        <f t="shared" si="52"/>
        <v/>
      </c>
      <c r="U338" t="str">
        <f t="shared" si="53"/>
        <v/>
      </c>
    </row>
    <row r="339" spans="1:21" ht="15" customHeight="1" x14ac:dyDescent="0.15">
      <c r="A339" s="237"/>
      <c r="B339" s="237"/>
      <c r="C339" s="237"/>
      <c r="D339" s="251"/>
      <c r="E339" s="237"/>
      <c r="F339" s="252"/>
      <c r="G339" s="237"/>
      <c r="H339" s="237"/>
      <c r="I339" s="237"/>
      <c r="J339" s="252"/>
      <c r="K339" s="237"/>
      <c r="L339" s="244" t="str">
        <f t="shared" si="45"/>
        <v/>
      </c>
      <c r="M339" s="245" t="str">
        <f t="shared" si="46"/>
        <v/>
      </c>
      <c r="N339" s="244" t="str">
        <f t="shared" si="47"/>
        <v/>
      </c>
      <c r="O339" s="244" t="str">
        <f t="shared" si="48"/>
        <v/>
      </c>
      <c r="P339">
        <f>IF($I339&lt;&gt;"",$I339,IF($E339="SGD",1,IF($E339="USD",Settings!$B$22,IF($E339="HKD",Settings!$B$23,1))))</f>
        <v>1</v>
      </c>
      <c r="Q339">
        <f t="shared" si="49"/>
        <v>0</v>
      </c>
      <c r="R339">
        <f t="shared" si="50"/>
        <v>0</v>
      </c>
      <c r="S339" t="str">
        <f t="shared" si="51"/>
        <v/>
      </c>
      <c r="T339" t="str">
        <f t="shared" si="52"/>
        <v/>
      </c>
      <c r="U339" t="str">
        <f t="shared" si="53"/>
        <v/>
      </c>
    </row>
    <row r="340" spans="1:21" ht="15" customHeight="1" x14ac:dyDescent="0.15">
      <c r="A340" s="237"/>
      <c r="B340" s="237"/>
      <c r="C340" s="237"/>
      <c r="D340" s="251"/>
      <c r="E340" s="237"/>
      <c r="F340" s="252"/>
      <c r="G340" s="237"/>
      <c r="H340" s="237"/>
      <c r="I340" s="237"/>
      <c r="J340" s="252"/>
      <c r="K340" s="237"/>
      <c r="L340" s="244" t="str">
        <f t="shared" si="45"/>
        <v/>
      </c>
      <c r="M340" s="245" t="str">
        <f t="shared" si="46"/>
        <v/>
      </c>
      <c r="N340" s="244" t="str">
        <f t="shared" si="47"/>
        <v/>
      </c>
      <c r="O340" s="244" t="str">
        <f t="shared" si="48"/>
        <v/>
      </c>
      <c r="P340">
        <f>IF($I340&lt;&gt;"",$I340,IF($E340="SGD",1,IF($E340="USD",Settings!$B$22,IF($E340="HKD",Settings!$B$23,1))))</f>
        <v>1</v>
      </c>
      <c r="Q340">
        <f t="shared" si="49"/>
        <v>0</v>
      </c>
      <c r="R340">
        <f t="shared" si="50"/>
        <v>0</v>
      </c>
      <c r="S340" t="str">
        <f t="shared" si="51"/>
        <v/>
      </c>
      <c r="T340" t="str">
        <f t="shared" si="52"/>
        <v/>
      </c>
      <c r="U340" t="str">
        <f t="shared" si="53"/>
        <v/>
      </c>
    </row>
    <row r="341" spans="1:21" ht="15" customHeight="1" x14ac:dyDescent="0.15">
      <c r="A341" s="237"/>
      <c r="B341" s="237"/>
      <c r="C341" s="237"/>
      <c r="D341" s="251"/>
      <c r="E341" s="237"/>
      <c r="F341" s="252"/>
      <c r="G341" s="237"/>
      <c r="H341" s="237"/>
      <c r="I341" s="237"/>
      <c r="J341" s="252"/>
      <c r="K341" s="237"/>
      <c r="L341" s="244" t="str">
        <f t="shared" si="45"/>
        <v/>
      </c>
      <c r="M341" s="245" t="str">
        <f t="shared" si="46"/>
        <v/>
      </c>
      <c r="N341" s="244" t="str">
        <f t="shared" si="47"/>
        <v/>
      </c>
      <c r="O341" s="244" t="str">
        <f t="shared" si="48"/>
        <v/>
      </c>
      <c r="P341">
        <f>IF($I341&lt;&gt;"",$I341,IF($E341="SGD",1,IF($E341="USD",Settings!$B$22,IF($E341="HKD",Settings!$B$23,1))))</f>
        <v>1</v>
      </c>
      <c r="Q341">
        <f t="shared" si="49"/>
        <v>0</v>
      </c>
      <c r="R341">
        <f t="shared" si="50"/>
        <v>0</v>
      </c>
      <c r="S341" t="str">
        <f t="shared" si="51"/>
        <v/>
      </c>
      <c r="T341" t="str">
        <f t="shared" si="52"/>
        <v/>
      </c>
      <c r="U341" t="str">
        <f t="shared" si="53"/>
        <v/>
      </c>
    </row>
    <row r="342" spans="1:21" ht="15" customHeight="1" x14ac:dyDescent="0.15">
      <c r="A342" s="237"/>
      <c r="B342" s="237"/>
      <c r="C342" s="237"/>
      <c r="D342" s="251"/>
      <c r="E342" s="237"/>
      <c r="F342" s="252"/>
      <c r="G342" s="237"/>
      <c r="H342" s="237"/>
      <c r="I342" s="237"/>
      <c r="J342" s="252"/>
      <c r="K342" s="237"/>
      <c r="L342" s="244" t="str">
        <f t="shared" si="45"/>
        <v/>
      </c>
      <c r="M342" s="245" t="str">
        <f t="shared" si="46"/>
        <v/>
      </c>
      <c r="N342" s="244" t="str">
        <f t="shared" si="47"/>
        <v/>
      </c>
      <c r="O342" s="244" t="str">
        <f t="shared" si="48"/>
        <v/>
      </c>
      <c r="P342">
        <f>IF($I342&lt;&gt;"",$I342,IF($E342="SGD",1,IF($E342="USD",Settings!$B$22,IF($E342="HKD",Settings!$B$23,1))))</f>
        <v>1</v>
      </c>
      <c r="Q342">
        <f t="shared" si="49"/>
        <v>0</v>
      </c>
      <c r="R342">
        <f t="shared" si="50"/>
        <v>0</v>
      </c>
      <c r="S342" t="str">
        <f t="shared" si="51"/>
        <v/>
      </c>
      <c r="T342" t="str">
        <f t="shared" si="52"/>
        <v/>
      </c>
      <c r="U342" t="str">
        <f t="shared" si="53"/>
        <v/>
      </c>
    </row>
    <row r="343" spans="1:21" ht="15" customHeight="1" x14ac:dyDescent="0.15">
      <c r="A343" s="237"/>
      <c r="B343" s="237"/>
      <c r="C343" s="237"/>
      <c r="D343" s="251"/>
      <c r="E343" s="237"/>
      <c r="F343" s="252"/>
      <c r="G343" s="237"/>
      <c r="H343" s="237"/>
      <c r="I343" s="237"/>
      <c r="J343" s="252"/>
      <c r="K343" s="237"/>
      <c r="L343" s="244" t="str">
        <f t="shared" si="45"/>
        <v/>
      </c>
      <c r="M343" s="245" t="str">
        <f t="shared" si="46"/>
        <v/>
      </c>
      <c r="N343" s="244" t="str">
        <f t="shared" si="47"/>
        <v/>
      </c>
      <c r="O343" s="244" t="str">
        <f t="shared" si="48"/>
        <v/>
      </c>
      <c r="P343">
        <f>IF($I343&lt;&gt;"",$I343,IF($E343="SGD",1,IF($E343="USD",Settings!$B$22,IF($E343="HKD",Settings!$B$23,1))))</f>
        <v>1</v>
      </c>
      <c r="Q343">
        <f t="shared" si="49"/>
        <v>0</v>
      </c>
      <c r="R343">
        <f t="shared" si="50"/>
        <v>0</v>
      </c>
      <c r="S343" t="str">
        <f t="shared" si="51"/>
        <v/>
      </c>
      <c r="T343" t="str">
        <f t="shared" si="52"/>
        <v/>
      </c>
      <c r="U343" t="str">
        <f t="shared" si="53"/>
        <v/>
      </c>
    </row>
    <row r="344" spans="1:21" ht="15" customHeight="1" x14ac:dyDescent="0.15">
      <c r="A344" s="237"/>
      <c r="B344" s="237"/>
      <c r="C344" s="237"/>
      <c r="D344" s="251"/>
      <c r="E344" s="237"/>
      <c r="F344" s="252"/>
      <c r="G344" s="237"/>
      <c r="H344" s="237"/>
      <c r="I344" s="237"/>
      <c r="J344" s="252"/>
      <c r="K344" s="237"/>
      <c r="L344" s="244" t="str">
        <f t="shared" si="45"/>
        <v/>
      </c>
      <c r="M344" s="245" t="str">
        <f t="shared" si="46"/>
        <v/>
      </c>
      <c r="N344" s="244" t="str">
        <f t="shared" si="47"/>
        <v/>
      </c>
      <c r="O344" s="244" t="str">
        <f t="shared" si="48"/>
        <v/>
      </c>
      <c r="P344">
        <f>IF($I344&lt;&gt;"",$I344,IF($E344="SGD",1,IF($E344="USD",Settings!$B$22,IF($E344="HKD",Settings!$B$23,1))))</f>
        <v>1</v>
      </c>
      <c r="Q344">
        <f t="shared" si="49"/>
        <v>0</v>
      </c>
      <c r="R344">
        <f t="shared" si="50"/>
        <v>0</v>
      </c>
      <c r="S344" t="str">
        <f t="shared" si="51"/>
        <v/>
      </c>
      <c r="T344" t="str">
        <f t="shared" si="52"/>
        <v/>
      </c>
      <c r="U344" t="str">
        <f t="shared" si="53"/>
        <v/>
      </c>
    </row>
    <row r="345" spans="1:21" ht="15" customHeight="1" x14ac:dyDescent="0.15">
      <c r="A345" s="237"/>
      <c r="B345" s="237"/>
      <c r="C345" s="237"/>
      <c r="D345" s="251"/>
      <c r="E345" s="237"/>
      <c r="F345" s="252"/>
      <c r="G345" s="237"/>
      <c r="H345" s="237"/>
      <c r="I345" s="237"/>
      <c r="J345" s="252"/>
      <c r="K345" s="237"/>
      <c r="L345" s="244" t="str">
        <f t="shared" si="45"/>
        <v/>
      </c>
      <c r="M345" s="245" t="str">
        <f t="shared" si="46"/>
        <v/>
      </c>
      <c r="N345" s="244" t="str">
        <f t="shared" si="47"/>
        <v/>
      </c>
      <c r="O345" s="244" t="str">
        <f t="shared" si="48"/>
        <v/>
      </c>
      <c r="P345">
        <f>IF($I345&lt;&gt;"",$I345,IF($E345="SGD",1,IF($E345="USD",Settings!$B$22,IF($E345="HKD",Settings!$B$23,1))))</f>
        <v>1</v>
      </c>
      <c r="Q345">
        <f t="shared" si="49"/>
        <v>0</v>
      </c>
      <c r="R345">
        <f t="shared" si="50"/>
        <v>0</v>
      </c>
      <c r="S345" t="str">
        <f t="shared" si="51"/>
        <v/>
      </c>
      <c r="T345" t="str">
        <f t="shared" si="52"/>
        <v/>
      </c>
      <c r="U345" t="str">
        <f t="shared" si="53"/>
        <v/>
      </c>
    </row>
    <row r="346" spans="1:21" ht="15" customHeight="1" x14ac:dyDescent="0.15">
      <c r="A346" s="237"/>
      <c r="B346" s="237"/>
      <c r="C346" s="237"/>
      <c r="D346" s="251"/>
      <c r="E346" s="237"/>
      <c r="F346" s="252"/>
      <c r="G346" s="237"/>
      <c r="H346" s="237"/>
      <c r="I346" s="237"/>
      <c r="J346" s="252"/>
      <c r="K346" s="237"/>
      <c r="L346" s="244" t="str">
        <f t="shared" si="45"/>
        <v/>
      </c>
      <c r="M346" s="245" t="str">
        <f t="shared" si="46"/>
        <v/>
      </c>
      <c r="N346" s="244" t="str">
        <f t="shared" si="47"/>
        <v/>
      </c>
      <c r="O346" s="244" t="str">
        <f t="shared" si="48"/>
        <v/>
      </c>
      <c r="P346">
        <f>IF($I346&lt;&gt;"",$I346,IF($E346="SGD",1,IF($E346="USD",Settings!$B$22,IF($E346="HKD",Settings!$B$23,1))))</f>
        <v>1</v>
      </c>
      <c r="Q346">
        <f t="shared" si="49"/>
        <v>0</v>
      </c>
      <c r="R346">
        <f t="shared" si="50"/>
        <v>0</v>
      </c>
      <c r="S346" t="str">
        <f t="shared" si="51"/>
        <v/>
      </c>
      <c r="T346" t="str">
        <f t="shared" si="52"/>
        <v/>
      </c>
      <c r="U346" t="str">
        <f t="shared" si="53"/>
        <v/>
      </c>
    </row>
    <row r="347" spans="1:21" ht="15" customHeight="1" x14ac:dyDescent="0.15">
      <c r="A347" s="237"/>
      <c r="B347" s="237"/>
      <c r="C347" s="237"/>
      <c r="D347" s="251"/>
      <c r="E347" s="237"/>
      <c r="F347" s="252"/>
      <c r="G347" s="237"/>
      <c r="H347" s="237"/>
      <c r="I347" s="237"/>
      <c r="J347" s="252"/>
      <c r="K347" s="237"/>
      <c r="L347" s="244" t="str">
        <f t="shared" si="45"/>
        <v/>
      </c>
      <c r="M347" s="245" t="str">
        <f t="shared" si="46"/>
        <v/>
      </c>
      <c r="N347" s="244" t="str">
        <f t="shared" si="47"/>
        <v/>
      </c>
      <c r="O347" s="244" t="str">
        <f t="shared" si="48"/>
        <v/>
      </c>
      <c r="P347">
        <f>IF($I347&lt;&gt;"",$I347,IF($E347="SGD",1,IF($E347="USD",Settings!$B$22,IF($E347="HKD",Settings!$B$23,1))))</f>
        <v>1</v>
      </c>
      <c r="Q347">
        <f t="shared" si="49"/>
        <v>0</v>
      </c>
      <c r="R347">
        <f t="shared" si="50"/>
        <v>0</v>
      </c>
      <c r="S347" t="str">
        <f t="shared" si="51"/>
        <v/>
      </c>
      <c r="T347" t="str">
        <f t="shared" si="52"/>
        <v/>
      </c>
      <c r="U347" t="str">
        <f t="shared" si="53"/>
        <v/>
      </c>
    </row>
    <row r="348" spans="1:21" ht="15" customHeight="1" x14ac:dyDescent="0.15">
      <c r="A348" s="237"/>
      <c r="B348" s="237"/>
      <c r="C348" s="237"/>
      <c r="D348" s="251"/>
      <c r="E348" s="237"/>
      <c r="F348" s="252"/>
      <c r="G348" s="237"/>
      <c r="H348" s="237"/>
      <c r="I348" s="237"/>
      <c r="J348" s="252"/>
      <c r="K348" s="237"/>
      <c r="L348" s="244" t="str">
        <f t="shared" si="45"/>
        <v/>
      </c>
      <c r="M348" s="245" t="str">
        <f t="shared" si="46"/>
        <v/>
      </c>
      <c r="N348" s="244" t="str">
        <f t="shared" si="47"/>
        <v/>
      </c>
      <c r="O348" s="244" t="str">
        <f t="shared" si="48"/>
        <v/>
      </c>
      <c r="P348">
        <f>IF($I348&lt;&gt;"",$I348,IF($E348="SGD",1,IF($E348="USD",Settings!$B$22,IF($E348="HKD",Settings!$B$23,1))))</f>
        <v>1</v>
      </c>
      <c r="Q348">
        <f t="shared" si="49"/>
        <v>0</v>
      </c>
      <c r="R348">
        <f t="shared" si="50"/>
        <v>0</v>
      </c>
      <c r="S348" t="str">
        <f t="shared" si="51"/>
        <v/>
      </c>
      <c r="T348" t="str">
        <f t="shared" si="52"/>
        <v/>
      </c>
      <c r="U348" t="str">
        <f t="shared" si="53"/>
        <v/>
      </c>
    </row>
    <row r="349" spans="1:21" ht="15" customHeight="1" x14ac:dyDescent="0.15">
      <c r="A349" s="237"/>
      <c r="B349" s="237"/>
      <c r="C349" s="237"/>
      <c r="D349" s="251"/>
      <c r="E349" s="237"/>
      <c r="F349" s="252"/>
      <c r="G349" s="237"/>
      <c r="H349" s="237"/>
      <c r="I349" s="237"/>
      <c r="J349" s="252"/>
      <c r="K349" s="237"/>
      <c r="L349" s="244" t="str">
        <f t="shared" si="45"/>
        <v/>
      </c>
      <c r="M349" s="245" t="str">
        <f t="shared" si="46"/>
        <v/>
      </c>
      <c r="N349" s="244" t="str">
        <f t="shared" si="47"/>
        <v/>
      </c>
      <c r="O349" s="244" t="str">
        <f t="shared" si="48"/>
        <v/>
      </c>
      <c r="P349">
        <f>IF($I349&lt;&gt;"",$I349,IF($E349="SGD",1,IF($E349="USD",Settings!$B$22,IF($E349="HKD",Settings!$B$23,1))))</f>
        <v>1</v>
      </c>
      <c r="Q349">
        <f t="shared" si="49"/>
        <v>0</v>
      </c>
      <c r="R349">
        <f t="shared" si="50"/>
        <v>0</v>
      </c>
      <c r="S349" t="str">
        <f t="shared" si="51"/>
        <v/>
      </c>
      <c r="T349" t="str">
        <f t="shared" si="52"/>
        <v/>
      </c>
      <c r="U349" t="str">
        <f t="shared" si="53"/>
        <v/>
      </c>
    </row>
    <row r="350" spans="1:21" ht="15" customHeight="1" x14ac:dyDescent="0.15">
      <c r="A350" s="237"/>
      <c r="B350" s="237"/>
      <c r="C350" s="237"/>
      <c r="D350" s="251"/>
      <c r="E350" s="237"/>
      <c r="F350" s="252"/>
      <c r="G350" s="237"/>
      <c r="H350" s="237"/>
      <c r="I350" s="237"/>
      <c r="J350" s="252"/>
      <c r="K350" s="237"/>
      <c r="L350" s="244" t="str">
        <f t="shared" si="45"/>
        <v/>
      </c>
      <c r="M350" s="245" t="str">
        <f t="shared" si="46"/>
        <v/>
      </c>
      <c r="N350" s="244" t="str">
        <f t="shared" si="47"/>
        <v/>
      </c>
      <c r="O350" s="244" t="str">
        <f t="shared" si="48"/>
        <v/>
      </c>
      <c r="P350">
        <f>IF($I350&lt;&gt;"",$I350,IF($E350="SGD",1,IF($E350="USD",Settings!$B$22,IF($E350="HKD",Settings!$B$23,1))))</f>
        <v>1</v>
      </c>
      <c r="Q350">
        <f t="shared" si="49"/>
        <v>0</v>
      </c>
      <c r="R350">
        <f t="shared" si="50"/>
        <v>0</v>
      </c>
      <c r="S350" t="str">
        <f t="shared" si="51"/>
        <v/>
      </c>
      <c r="T350" t="str">
        <f t="shared" si="52"/>
        <v/>
      </c>
      <c r="U350" t="str">
        <f t="shared" si="53"/>
        <v/>
      </c>
    </row>
    <row r="351" spans="1:21" ht="15" customHeight="1" x14ac:dyDescent="0.15">
      <c r="A351" s="237"/>
      <c r="B351" s="237"/>
      <c r="C351" s="237"/>
      <c r="D351" s="251"/>
      <c r="E351" s="237"/>
      <c r="F351" s="252"/>
      <c r="G351" s="237"/>
      <c r="H351" s="237"/>
      <c r="I351" s="237"/>
      <c r="J351" s="252"/>
      <c r="K351" s="237"/>
      <c r="L351" s="244" t="str">
        <f t="shared" si="45"/>
        <v/>
      </c>
      <c r="M351" s="245" t="str">
        <f t="shared" si="46"/>
        <v/>
      </c>
      <c r="N351" s="244" t="str">
        <f t="shared" si="47"/>
        <v/>
      </c>
      <c r="O351" s="244" t="str">
        <f t="shared" si="48"/>
        <v/>
      </c>
      <c r="P351">
        <f>IF($I351&lt;&gt;"",$I351,IF($E351="SGD",1,IF($E351="USD",Settings!$B$22,IF($E351="HKD",Settings!$B$23,1))))</f>
        <v>1</v>
      </c>
      <c r="Q351">
        <f t="shared" si="49"/>
        <v>0</v>
      </c>
      <c r="R351">
        <f t="shared" si="50"/>
        <v>0</v>
      </c>
      <c r="S351" t="str">
        <f t="shared" si="51"/>
        <v/>
      </c>
      <c r="T351" t="str">
        <f t="shared" si="52"/>
        <v/>
      </c>
      <c r="U351" t="str">
        <f t="shared" si="53"/>
        <v/>
      </c>
    </row>
    <row r="352" spans="1:21" ht="15" customHeight="1" x14ac:dyDescent="0.15">
      <c r="A352" s="237"/>
      <c r="B352" s="237"/>
      <c r="C352" s="237"/>
      <c r="D352" s="251"/>
      <c r="E352" s="237"/>
      <c r="F352" s="252"/>
      <c r="G352" s="237"/>
      <c r="H352" s="237"/>
      <c r="I352" s="237"/>
      <c r="J352" s="252"/>
      <c r="K352" s="237"/>
      <c r="L352" s="244" t="str">
        <f t="shared" si="45"/>
        <v/>
      </c>
      <c r="M352" s="245" t="str">
        <f t="shared" si="46"/>
        <v/>
      </c>
      <c r="N352" s="244" t="str">
        <f t="shared" si="47"/>
        <v/>
      </c>
      <c r="O352" s="244" t="str">
        <f t="shared" si="48"/>
        <v/>
      </c>
      <c r="P352">
        <f>IF($I352&lt;&gt;"",$I352,IF($E352="SGD",1,IF($E352="USD",Settings!$B$22,IF($E352="HKD",Settings!$B$23,1))))</f>
        <v>1</v>
      </c>
      <c r="Q352">
        <f t="shared" si="49"/>
        <v>0</v>
      </c>
      <c r="R352">
        <f t="shared" si="50"/>
        <v>0</v>
      </c>
      <c r="S352" t="str">
        <f t="shared" si="51"/>
        <v/>
      </c>
      <c r="T352" t="str">
        <f t="shared" si="52"/>
        <v/>
      </c>
      <c r="U352" t="str">
        <f t="shared" si="53"/>
        <v/>
      </c>
    </row>
    <row r="353" spans="1:21" ht="15" customHeight="1" x14ac:dyDescent="0.15">
      <c r="A353" s="237"/>
      <c r="B353" s="237"/>
      <c r="C353" s="237"/>
      <c r="D353" s="251"/>
      <c r="E353" s="237"/>
      <c r="F353" s="252"/>
      <c r="G353" s="237"/>
      <c r="H353" s="237"/>
      <c r="I353" s="237"/>
      <c r="J353" s="252"/>
      <c r="K353" s="237"/>
      <c r="L353" s="244" t="str">
        <f t="shared" si="45"/>
        <v/>
      </c>
      <c r="M353" s="245" t="str">
        <f t="shared" si="46"/>
        <v/>
      </c>
      <c r="N353" s="244" t="str">
        <f t="shared" si="47"/>
        <v/>
      </c>
      <c r="O353" s="244" t="str">
        <f t="shared" si="48"/>
        <v/>
      </c>
      <c r="P353">
        <f>IF($I353&lt;&gt;"",$I353,IF($E353="SGD",1,IF($E353="USD",Settings!$B$22,IF($E353="HKD",Settings!$B$23,1))))</f>
        <v>1</v>
      </c>
      <c r="Q353">
        <f t="shared" si="49"/>
        <v>0</v>
      </c>
      <c r="R353">
        <f t="shared" si="50"/>
        <v>0</v>
      </c>
      <c r="S353" t="str">
        <f t="shared" si="51"/>
        <v/>
      </c>
      <c r="T353" t="str">
        <f t="shared" si="52"/>
        <v/>
      </c>
      <c r="U353" t="str">
        <f t="shared" si="53"/>
        <v/>
      </c>
    </row>
    <row r="354" spans="1:21" ht="15" customHeight="1" x14ac:dyDescent="0.15">
      <c r="A354" s="237"/>
      <c r="B354" s="237"/>
      <c r="C354" s="237"/>
      <c r="D354" s="251"/>
      <c r="E354" s="237"/>
      <c r="F354" s="252"/>
      <c r="G354" s="237"/>
      <c r="H354" s="237"/>
      <c r="I354" s="237"/>
      <c r="J354" s="252"/>
      <c r="K354" s="237"/>
      <c r="L354" s="244" t="str">
        <f t="shared" si="45"/>
        <v/>
      </c>
      <c r="M354" s="245" t="str">
        <f t="shared" si="46"/>
        <v/>
      </c>
      <c r="N354" s="244" t="str">
        <f t="shared" si="47"/>
        <v/>
      </c>
      <c r="O354" s="244" t="str">
        <f t="shared" si="48"/>
        <v/>
      </c>
      <c r="P354">
        <f>IF($I354&lt;&gt;"",$I354,IF($E354="SGD",1,IF($E354="USD",Settings!$B$22,IF($E354="HKD",Settings!$B$23,1))))</f>
        <v>1</v>
      </c>
      <c r="Q354">
        <f t="shared" si="49"/>
        <v>0</v>
      </c>
      <c r="R354">
        <f t="shared" si="50"/>
        <v>0</v>
      </c>
      <c r="S354" t="str">
        <f t="shared" si="51"/>
        <v/>
      </c>
      <c r="T354" t="str">
        <f t="shared" si="52"/>
        <v/>
      </c>
      <c r="U354" t="str">
        <f t="shared" si="53"/>
        <v/>
      </c>
    </row>
    <row r="355" spans="1:21" ht="15" customHeight="1" x14ac:dyDescent="0.15">
      <c r="A355" s="237"/>
      <c r="B355" s="237"/>
      <c r="C355" s="237"/>
      <c r="D355" s="251"/>
      <c r="E355" s="237"/>
      <c r="F355" s="252"/>
      <c r="G355" s="237"/>
      <c r="H355" s="237"/>
      <c r="I355" s="237"/>
      <c r="J355" s="252"/>
      <c r="K355" s="237"/>
      <c r="L355" s="244" t="str">
        <f t="shared" si="45"/>
        <v/>
      </c>
      <c r="M355" s="245" t="str">
        <f t="shared" si="46"/>
        <v/>
      </c>
      <c r="N355" s="244" t="str">
        <f t="shared" si="47"/>
        <v/>
      </c>
      <c r="O355" s="244" t="str">
        <f t="shared" si="48"/>
        <v/>
      </c>
      <c r="P355">
        <f>IF($I355&lt;&gt;"",$I355,IF($E355="SGD",1,IF($E355="USD",Settings!$B$22,IF($E355="HKD",Settings!$B$23,1))))</f>
        <v>1</v>
      </c>
      <c r="Q355">
        <f t="shared" si="49"/>
        <v>0</v>
      </c>
      <c r="R355">
        <f t="shared" si="50"/>
        <v>0</v>
      </c>
      <c r="S355" t="str">
        <f t="shared" si="51"/>
        <v/>
      </c>
      <c r="T355" t="str">
        <f t="shared" si="52"/>
        <v/>
      </c>
      <c r="U355" t="str">
        <f t="shared" si="53"/>
        <v/>
      </c>
    </row>
    <row r="356" spans="1:21" ht="15" customHeight="1" x14ac:dyDescent="0.15">
      <c r="A356" s="237"/>
      <c r="B356" s="237"/>
      <c r="C356" s="237"/>
      <c r="D356" s="251"/>
      <c r="E356" s="237"/>
      <c r="F356" s="252"/>
      <c r="G356" s="237"/>
      <c r="H356" s="237"/>
      <c r="I356" s="237"/>
      <c r="J356" s="252"/>
      <c r="K356" s="237"/>
      <c r="L356" s="244" t="str">
        <f t="shared" si="45"/>
        <v/>
      </c>
      <c r="M356" s="245" t="str">
        <f t="shared" si="46"/>
        <v/>
      </c>
      <c r="N356" s="244" t="str">
        <f t="shared" si="47"/>
        <v/>
      </c>
      <c r="O356" s="244" t="str">
        <f t="shared" si="48"/>
        <v/>
      </c>
      <c r="P356">
        <f>IF($I356&lt;&gt;"",$I356,IF($E356="SGD",1,IF($E356="USD",Settings!$B$22,IF($E356="HKD",Settings!$B$23,1))))</f>
        <v>1</v>
      </c>
      <c r="Q356">
        <f t="shared" si="49"/>
        <v>0</v>
      </c>
      <c r="R356">
        <f t="shared" si="50"/>
        <v>0</v>
      </c>
      <c r="S356" t="str">
        <f t="shared" si="51"/>
        <v/>
      </c>
      <c r="T356" t="str">
        <f t="shared" si="52"/>
        <v/>
      </c>
      <c r="U356" t="str">
        <f t="shared" si="53"/>
        <v/>
      </c>
    </row>
    <row r="357" spans="1:21" ht="15" customHeight="1" x14ac:dyDescent="0.15">
      <c r="A357" s="237"/>
      <c r="B357" s="237"/>
      <c r="C357" s="237"/>
      <c r="D357" s="251"/>
      <c r="E357" s="237"/>
      <c r="F357" s="252"/>
      <c r="G357" s="237"/>
      <c r="H357" s="237"/>
      <c r="I357" s="237"/>
      <c r="J357" s="252"/>
      <c r="K357" s="237"/>
      <c r="L357" s="244" t="str">
        <f t="shared" si="45"/>
        <v/>
      </c>
      <c r="M357" s="245" t="str">
        <f t="shared" si="46"/>
        <v/>
      </c>
      <c r="N357" s="244" t="str">
        <f t="shared" si="47"/>
        <v/>
      </c>
      <c r="O357" s="244" t="str">
        <f t="shared" si="48"/>
        <v/>
      </c>
      <c r="P357">
        <f>IF($I357&lt;&gt;"",$I357,IF($E357="SGD",1,IF($E357="USD",Settings!$B$22,IF($E357="HKD",Settings!$B$23,1))))</f>
        <v>1</v>
      </c>
      <c r="Q357">
        <f t="shared" si="49"/>
        <v>0</v>
      </c>
      <c r="R357">
        <f t="shared" si="50"/>
        <v>0</v>
      </c>
      <c r="S357" t="str">
        <f t="shared" si="51"/>
        <v/>
      </c>
      <c r="T357" t="str">
        <f t="shared" si="52"/>
        <v/>
      </c>
      <c r="U357" t="str">
        <f t="shared" si="53"/>
        <v/>
      </c>
    </row>
    <row r="358" spans="1:21" ht="15" customHeight="1" x14ac:dyDescent="0.15">
      <c r="A358" s="237"/>
      <c r="B358" s="237"/>
      <c r="C358" s="237"/>
      <c r="D358" s="251"/>
      <c r="E358" s="237"/>
      <c r="F358" s="252"/>
      <c r="G358" s="237"/>
      <c r="H358" s="237"/>
      <c r="I358" s="237"/>
      <c r="J358" s="252"/>
      <c r="K358" s="237"/>
      <c r="L358" s="244" t="str">
        <f t="shared" si="45"/>
        <v/>
      </c>
      <c r="M358" s="245" t="str">
        <f t="shared" si="46"/>
        <v/>
      </c>
      <c r="N358" s="244" t="str">
        <f t="shared" si="47"/>
        <v/>
      </c>
      <c r="O358" s="244" t="str">
        <f t="shared" si="48"/>
        <v/>
      </c>
      <c r="P358">
        <f>IF($I358&lt;&gt;"",$I358,IF($E358="SGD",1,IF($E358="USD",Settings!$B$22,IF($E358="HKD",Settings!$B$23,1))))</f>
        <v>1</v>
      </c>
      <c r="Q358">
        <f t="shared" si="49"/>
        <v>0</v>
      </c>
      <c r="R358">
        <f t="shared" si="50"/>
        <v>0</v>
      </c>
      <c r="S358" t="str">
        <f t="shared" si="51"/>
        <v/>
      </c>
      <c r="T358" t="str">
        <f t="shared" si="52"/>
        <v/>
      </c>
      <c r="U358" t="str">
        <f t="shared" si="53"/>
        <v/>
      </c>
    </row>
    <row r="359" spans="1:21" ht="15" customHeight="1" x14ac:dyDescent="0.15">
      <c r="A359" s="237"/>
      <c r="B359" s="237"/>
      <c r="C359" s="237"/>
      <c r="D359" s="251"/>
      <c r="E359" s="237"/>
      <c r="F359" s="252"/>
      <c r="G359" s="237"/>
      <c r="H359" s="237"/>
      <c r="I359" s="237"/>
      <c r="J359" s="252"/>
      <c r="K359" s="237"/>
      <c r="L359" s="244" t="str">
        <f t="shared" si="45"/>
        <v/>
      </c>
      <c r="M359" s="245" t="str">
        <f t="shared" si="46"/>
        <v/>
      </c>
      <c r="N359" s="244" t="str">
        <f t="shared" si="47"/>
        <v/>
      </c>
      <c r="O359" s="244" t="str">
        <f t="shared" si="48"/>
        <v/>
      </c>
      <c r="P359">
        <f>IF($I359&lt;&gt;"",$I359,IF($E359="SGD",1,IF($E359="USD",Settings!$B$22,IF($E359="HKD",Settings!$B$23,1))))</f>
        <v>1</v>
      </c>
      <c r="Q359">
        <f t="shared" si="49"/>
        <v>0</v>
      </c>
      <c r="R359">
        <f t="shared" si="50"/>
        <v>0</v>
      </c>
      <c r="S359" t="str">
        <f t="shared" si="51"/>
        <v/>
      </c>
      <c r="T359" t="str">
        <f t="shared" si="52"/>
        <v/>
      </c>
      <c r="U359" t="str">
        <f t="shared" si="53"/>
        <v/>
      </c>
    </row>
    <row r="360" spans="1:21" ht="15" customHeight="1" x14ac:dyDescent="0.15">
      <c r="A360" s="237"/>
      <c r="B360" s="237"/>
      <c r="C360" s="237"/>
      <c r="D360" s="251"/>
      <c r="E360" s="237"/>
      <c r="F360" s="252"/>
      <c r="G360" s="237"/>
      <c r="H360" s="237"/>
      <c r="I360" s="237"/>
      <c r="J360" s="252"/>
      <c r="K360" s="237"/>
      <c r="L360" s="244" t="str">
        <f t="shared" si="45"/>
        <v/>
      </c>
      <c r="M360" s="245" t="str">
        <f t="shared" si="46"/>
        <v/>
      </c>
      <c r="N360" s="244" t="str">
        <f t="shared" si="47"/>
        <v/>
      </c>
      <c r="O360" s="244" t="str">
        <f t="shared" si="48"/>
        <v/>
      </c>
      <c r="P360">
        <f>IF($I360&lt;&gt;"",$I360,IF($E360="SGD",1,IF($E360="USD",Settings!$B$22,IF($E360="HKD",Settings!$B$23,1))))</f>
        <v>1</v>
      </c>
      <c r="Q360">
        <f t="shared" si="49"/>
        <v>0</v>
      </c>
      <c r="R360">
        <f t="shared" si="50"/>
        <v>0</v>
      </c>
      <c r="S360" t="str">
        <f t="shared" si="51"/>
        <v/>
      </c>
      <c r="T360" t="str">
        <f t="shared" si="52"/>
        <v/>
      </c>
      <c r="U360" t="str">
        <f t="shared" si="53"/>
        <v/>
      </c>
    </row>
    <row r="361" spans="1:21" ht="15" customHeight="1" x14ac:dyDescent="0.15">
      <c r="A361" s="237"/>
      <c r="B361" s="237"/>
      <c r="C361" s="237"/>
      <c r="D361" s="251"/>
      <c r="E361" s="237"/>
      <c r="F361" s="252"/>
      <c r="G361" s="237"/>
      <c r="H361" s="237"/>
      <c r="I361" s="237"/>
      <c r="J361" s="252"/>
      <c r="K361" s="237"/>
      <c r="L361" s="244" t="str">
        <f t="shared" si="45"/>
        <v/>
      </c>
      <c r="M361" s="245" t="str">
        <f t="shared" si="46"/>
        <v/>
      </c>
      <c r="N361" s="244" t="str">
        <f t="shared" si="47"/>
        <v/>
      </c>
      <c r="O361" s="244" t="str">
        <f t="shared" si="48"/>
        <v/>
      </c>
      <c r="P361">
        <f>IF($I361&lt;&gt;"",$I361,IF($E361="SGD",1,IF($E361="USD",Settings!$B$22,IF($E361="HKD",Settings!$B$23,1))))</f>
        <v>1</v>
      </c>
      <c r="Q361">
        <f t="shared" si="49"/>
        <v>0</v>
      </c>
      <c r="R361">
        <f t="shared" si="50"/>
        <v>0</v>
      </c>
      <c r="S361" t="str">
        <f t="shared" si="51"/>
        <v/>
      </c>
      <c r="T361" t="str">
        <f t="shared" si="52"/>
        <v/>
      </c>
      <c r="U361" t="str">
        <f t="shared" si="53"/>
        <v/>
      </c>
    </row>
    <row r="362" spans="1:21" ht="15" customHeight="1" x14ac:dyDescent="0.15">
      <c r="A362" s="237"/>
      <c r="B362" s="237"/>
      <c r="C362" s="237"/>
      <c r="D362" s="251"/>
      <c r="E362" s="237"/>
      <c r="F362" s="252"/>
      <c r="G362" s="237"/>
      <c r="H362" s="237"/>
      <c r="I362" s="237"/>
      <c r="J362" s="252"/>
      <c r="K362" s="237"/>
      <c r="L362" s="244" t="str">
        <f t="shared" si="45"/>
        <v/>
      </c>
      <c r="M362" s="245" t="str">
        <f t="shared" si="46"/>
        <v/>
      </c>
      <c r="N362" s="244" t="str">
        <f t="shared" si="47"/>
        <v/>
      </c>
      <c r="O362" s="244" t="str">
        <f t="shared" si="48"/>
        <v/>
      </c>
      <c r="P362">
        <f>IF($I362&lt;&gt;"",$I362,IF($E362="SGD",1,IF($E362="USD",Settings!$B$22,IF($E362="HKD",Settings!$B$23,1))))</f>
        <v>1</v>
      </c>
      <c r="Q362">
        <f t="shared" si="49"/>
        <v>0</v>
      </c>
      <c r="R362">
        <f t="shared" si="50"/>
        <v>0</v>
      </c>
      <c r="S362" t="str">
        <f t="shared" si="51"/>
        <v/>
      </c>
      <c r="T362" t="str">
        <f t="shared" si="52"/>
        <v/>
      </c>
      <c r="U362" t="str">
        <f t="shared" si="53"/>
        <v/>
      </c>
    </row>
    <row r="363" spans="1:21" ht="15" customHeight="1" x14ac:dyDescent="0.15">
      <c r="A363" s="237"/>
      <c r="B363" s="237"/>
      <c r="C363" s="237"/>
      <c r="D363" s="251"/>
      <c r="E363" s="237"/>
      <c r="F363" s="252"/>
      <c r="G363" s="237"/>
      <c r="H363" s="237"/>
      <c r="I363" s="237"/>
      <c r="J363" s="252"/>
      <c r="K363" s="237"/>
      <c r="L363" s="244" t="str">
        <f t="shared" si="45"/>
        <v/>
      </c>
      <c r="M363" s="245" t="str">
        <f t="shared" si="46"/>
        <v/>
      </c>
      <c r="N363" s="244" t="str">
        <f t="shared" si="47"/>
        <v/>
      </c>
      <c r="O363" s="244" t="str">
        <f t="shared" si="48"/>
        <v/>
      </c>
      <c r="P363">
        <f>IF($I363&lt;&gt;"",$I363,IF($E363="SGD",1,IF($E363="USD",Settings!$B$22,IF($E363="HKD",Settings!$B$23,1))))</f>
        <v>1</v>
      </c>
      <c r="Q363">
        <f t="shared" si="49"/>
        <v>0</v>
      </c>
      <c r="R363">
        <f t="shared" si="50"/>
        <v>0</v>
      </c>
      <c r="S363" t="str">
        <f t="shared" si="51"/>
        <v/>
      </c>
      <c r="T363" t="str">
        <f t="shared" si="52"/>
        <v/>
      </c>
      <c r="U363" t="str">
        <f t="shared" si="53"/>
        <v/>
      </c>
    </row>
    <row r="364" spans="1:21" ht="15" customHeight="1" x14ac:dyDescent="0.15">
      <c r="A364" s="237"/>
      <c r="B364" s="237"/>
      <c r="C364" s="237"/>
      <c r="D364" s="251"/>
      <c r="E364" s="237"/>
      <c r="F364" s="252"/>
      <c r="G364" s="237"/>
      <c r="H364" s="237"/>
      <c r="I364" s="237"/>
      <c r="J364" s="252"/>
      <c r="K364" s="237"/>
      <c r="L364" s="244" t="str">
        <f t="shared" si="45"/>
        <v/>
      </c>
      <c r="M364" s="245" t="str">
        <f t="shared" si="46"/>
        <v/>
      </c>
      <c r="N364" s="244" t="str">
        <f t="shared" si="47"/>
        <v/>
      </c>
      <c r="O364" s="244" t="str">
        <f t="shared" si="48"/>
        <v/>
      </c>
      <c r="P364">
        <f>IF($I364&lt;&gt;"",$I364,IF($E364="SGD",1,IF($E364="USD",Settings!$B$22,IF($E364="HKD",Settings!$B$23,1))))</f>
        <v>1</v>
      </c>
      <c r="Q364">
        <f t="shared" si="49"/>
        <v>0</v>
      </c>
      <c r="R364">
        <f t="shared" si="50"/>
        <v>0</v>
      </c>
      <c r="S364" t="str">
        <f t="shared" si="51"/>
        <v/>
      </c>
      <c r="T364" t="str">
        <f t="shared" si="52"/>
        <v/>
      </c>
      <c r="U364" t="str">
        <f t="shared" si="53"/>
        <v/>
      </c>
    </row>
    <row r="365" spans="1:21" ht="15" customHeight="1" x14ac:dyDescent="0.15">
      <c r="A365" s="237"/>
      <c r="B365" s="237"/>
      <c r="C365" s="237"/>
      <c r="D365" s="251"/>
      <c r="E365" s="237"/>
      <c r="F365" s="252"/>
      <c r="G365" s="237"/>
      <c r="H365" s="237"/>
      <c r="I365" s="237"/>
      <c r="J365" s="252"/>
      <c r="K365" s="237"/>
      <c r="L365" s="244" t="str">
        <f t="shared" si="45"/>
        <v/>
      </c>
      <c r="M365" s="245" t="str">
        <f t="shared" si="46"/>
        <v/>
      </c>
      <c r="N365" s="244" t="str">
        <f t="shared" si="47"/>
        <v/>
      </c>
      <c r="O365" s="244" t="str">
        <f t="shared" si="48"/>
        <v/>
      </c>
      <c r="P365">
        <f>IF($I365&lt;&gt;"",$I365,IF($E365="SGD",1,IF($E365="USD",Settings!$B$22,IF($E365="HKD",Settings!$B$23,1))))</f>
        <v>1</v>
      </c>
      <c r="Q365">
        <f t="shared" si="49"/>
        <v>0</v>
      </c>
      <c r="R365">
        <f t="shared" si="50"/>
        <v>0</v>
      </c>
      <c r="S365" t="str">
        <f t="shared" si="51"/>
        <v/>
      </c>
      <c r="T365" t="str">
        <f t="shared" si="52"/>
        <v/>
      </c>
      <c r="U365" t="str">
        <f t="shared" si="53"/>
        <v/>
      </c>
    </row>
    <row r="366" spans="1:21" ht="15" customHeight="1" x14ac:dyDescent="0.15">
      <c r="A366" s="237"/>
      <c r="B366" s="237"/>
      <c r="C366" s="237"/>
      <c r="D366" s="251"/>
      <c r="E366" s="237"/>
      <c r="F366" s="252"/>
      <c r="G366" s="237"/>
      <c r="H366" s="237"/>
      <c r="I366" s="237"/>
      <c r="J366" s="252"/>
      <c r="K366" s="237"/>
      <c r="L366" s="244" t="str">
        <f t="shared" si="45"/>
        <v/>
      </c>
      <c r="M366" s="245" t="str">
        <f t="shared" si="46"/>
        <v/>
      </c>
      <c r="N366" s="244" t="str">
        <f t="shared" si="47"/>
        <v/>
      </c>
      <c r="O366" s="244" t="str">
        <f t="shared" si="48"/>
        <v/>
      </c>
      <c r="P366">
        <f>IF($I366&lt;&gt;"",$I366,IF($E366="SGD",1,IF($E366="USD",Settings!$B$22,IF($E366="HKD",Settings!$B$23,1))))</f>
        <v>1</v>
      </c>
      <c r="Q366">
        <f t="shared" si="49"/>
        <v>0</v>
      </c>
      <c r="R366">
        <f t="shared" si="50"/>
        <v>0</v>
      </c>
      <c r="S366" t="str">
        <f t="shared" si="51"/>
        <v/>
      </c>
      <c r="T366" t="str">
        <f t="shared" si="52"/>
        <v/>
      </c>
      <c r="U366" t="str">
        <f t="shared" si="53"/>
        <v/>
      </c>
    </row>
    <row r="367" spans="1:21" ht="15" customHeight="1" x14ac:dyDescent="0.15">
      <c r="A367" s="237"/>
      <c r="B367" s="237"/>
      <c r="C367" s="237"/>
      <c r="D367" s="251"/>
      <c r="E367" s="237"/>
      <c r="F367" s="252"/>
      <c r="G367" s="237"/>
      <c r="H367" s="237"/>
      <c r="I367" s="237"/>
      <c r="J367" s="252"/>
      <c r="K367" s="237"/>
      <c r="L367" s="244" t="str">
        <f t="shared" si="45"/>
        <v/>
      </c>
      <c r="M367" s="245" t="str">
        <f t="shared" si="46"/>
        <v/>
      </c>
      <c r="N367" s="244" t="str">
        <f t="shared" si="47"/>
        <v/>
      </c>
      <c r="O367" s="244" t="str">
        <f t="shared" si="48"/>
        <v/>
      </c>
      <c r="P367">
        <f>IF($I367&lt;&gt;"",$I367,IF($E367="SGD",1,IF($E367="USD",Settings!$B$22,IF($E367="HKD",Settings!$B$23,1))))</f>
        <v>1</v>
      </c>
      <c r="Q367">
        <f t="shared" si="49"/>
        <v>0</v>
      </c>
      <c r="R367">
        <f t="shared" si="50"/>
        <v>0</v>
      </c>
      <c r="S367" t="str">
        <f t="shared" si="51"/>
        <v/>
      </c>
      <c r="T367" t="str">
        <f t="shared" si="52"/>
        <v/>
      </c>
      <c r="U367" t="str">
        <f t="shared" si="53"/>
        <v/>
      </c>
    </row>
    <row r="368" spans="1:21" ht="15" customHeight="1" x14ac:dyDescent="0.15">
      <c r="A368" s="237"/>
      <c r="B368" s="237"/>
      <c r="C368" s="237"/>
      <c r="D368" s="251"/>
      <c r="E368" s="237"/>
      <c r="F368" s="252"/>
      <c r="G368" s="237"/>
      <c r="H368" s="237"/>
      <c r="I368" s="237"/>
      <c r="J368" s="252"/>
      <c r="K368" s="237"/>
      <c r="L368" s="244" t="str">
        <f t="shared" si="45"/>
        <v/>
      </c>
      <c r="M368" s="245" t="str">
        <f t="shared" si="46"/>
        <v/>
      </c>
      <c r="N368" s="244" t="str">
        <f t="shared" si="47"/>
        <v/>
      </c>
      <c r="O368" s="244" t="str">
        <f t="shared" si="48"/>
        <v/>
      </c>
      <c r="P368">
        <f>IF($I368&lt;&gt;"",$I368,IF($E368="SGD",1,IF($E368="USD",Settings!$B$22,IF($E368="HKD",Settings!$B$23,1))))</f>
        <v>1</v>
      </c>
      <c r="Q368">
        <f t="shared" si="49"/>
        <v>0</v>
      </c>
      <c r="R368">
        <f t="shared" si="50"/>
        <v>0</v>
      </c>
      <c r="S368" t="str">
        <f t="shared" si="51"/>
        <v/>
      </c>
      <c r="T368" t="str">
        <f t="shared" si="52"/>
        <v/>
      </c>
      <c r="U368" t="str">
        <f t="shared" si="53"/>
        <v/>
      </c>
    </row>
    <row r="369" spans="1:21" ht="15" customHeight="1" x14ac:dyDescent="0.15">
      <c r="A369" s="237"/>
      <c r="B369" s="237"/>
      <c r="C369" s="237"/>
      <c r="D369" s="251"/>
      <c r="E369" s="237"/>
      <c r="F369" s="252"/>
      <c r="G369" s="237"/>
      <c r="H369" s="237"/>
      <c r="I369" s="237"/>
      <c r="J369" s="252"/>
      <c r="K369" s="237"/>
      <c r="L369" s="244" t="str">
        <f t="shared" si="45"/>
        <v/>
      </c>
      <c r="M369" s="245" t="str">
        <f t="shared" si="46"/>
        <v/>
      </c>
      <c r="N369" s="244" t="str">
        <f t="shared" si="47"/>
        <v/>
      </c>
      <c r="O369" s="244" t="str">
        <f t="shared" si="48"/>
        <v/>
      </c>
      <c r="P369">
        <f>IF($I369&lt;&gt;"",$I369,IF($E369="SGD",1,IF($E369="USD",Settings!$B$22,IF($E369="HKD",Settings!$B$23,1))))</f>
        <v>1</v>
      </c>
      <c r="Q369">
        <f t="shared" si="49"/>
        <v>0</v>
      </c>
      <c r="R369">
        <f t="shared" si="50"/>
        <v>0</v>
      </c>
      <c r="S369" t="str">
        <f t="shared" si="51"/>
        <v/>
      </c>
      <c r="T369" t="str">
        <f t="shared" si="52"/>
        <v/>
      </c>
      <c r="U369" t="str">
        <f t="shared" si="53"/>
        <v/>
      </c>
    </row>
    <row r="370" spans="1:21" ht="15" customHeight="1" x14ac:dyDescent="0.15">
      <c r="A370" s="237"/>
      <c r="B370" s="237"/>
      <c r="C370" s="237"/>
      <c r="D370" s="251"/>
      <c r="E370" s="237"/>
      <c r="F370" s="252"/>
      <c r="G370" s="237"/>
      <c r="H370" s="237"/>
      <c r="I370" s="237"/>
      <c r="J370" s="252"/>
      <c r="K370" s="237"/>
      <c r="L370" s="244" t="str">
        <f t="shared" si="45"/>
        <v/>
      </c>
      <c r="M370" s="245" t="str">
        <f t="shared" si="46"/>
        <v/>
      </c>
      <c r="N370" s="244" t="str">
        <f t="shared" si="47"/>
        <v/>
      </c>
      <c r="O370" s="244" t="str">
        <f t="shared" si="48"/>
        <v/>
      </c>
      <c r="P370">
        <f>IF($I370&lt;&gt;"",$I370,IF($E370="SGD",1,IF($E370="USD",Settings!$B$22,IF($E370="HKD",Settings!$B$23,1))))</f>
        <v>1</v>
      </c>
      <c r="Q370">
        <f t="shared" si="49"/>
        <v>0</v>
      </c>
      <c r="R370">
        <f t="shared" si="50"/>
        <v>0</v>
      </c>
      <c r="S370" t="str">
        <f t="shared" si="51"/>
        <v/>
      </c>
      <c r="T370" t="str">
        <f t="shared" si="52"/>
        <v/>
      </c>
      <c r="U370" t="str">
        <f t="shared" si="53"/>
        <v/>
      </c>
    </row>
    <row r="371" spans="1:21" ht="15" customHeight="1" x14ac:dyDescent="0.15">
      <c r="A371" s="237"/>
      <c r="B371" s="237"/>
      <c r="C371" s="237"/>
      <c r="D371" s="251"/>
      <c r="E371" s="237"/>
      <c r="F371" s="252"/>
      <c r="G371" s="237"/>
      <c r="H371" s="237"/>
      <c r="I371" s="237"/>
      <c r="J371" s="252"/>
      <c r="K371" s="237"/>
      <c r="L371" s="244" t="str">
        <f t="shared" si="45"/>
        <v/>
      </c>
      <c r="M371" s="245" t="str">
        <f t="shared" si="46"/>
        <v/>
      </c>
      <c r="N371" s="244" t="str">
        <f t="shared" si="47"/>
        <v/>
      </c>
      <c r="O371" s="244" t="str">
        <f t="shared" si="48"/>
        <v/>
      </c>
      <c r="P371">
        <f>IF($I371&lt;&gt;"",$I371,IF($E371="SGD",1,IF($E371="USD",Settings!$B$22,IF($E371="HKD",Settings!$B$23,1))))</f>
        <v>1</v>
      </c>
      <c r="Q371">
        <f t="shared" si="49"/>
        <v>0</v>
      </c>
      <c r="R371">
        <f t="shared" si="50"/>
        <v>0</v>
      </c>
      <c r="S371" t="str">
        <f t="shared" si="51"/>
        <v/>
      </c>
      <c r="T371" t="str">
        <f t="shared" si="52"/>
        <v/>
      </c>
      <c r="U371" t="str">
        <f t="shared" si="53"/>
        <v/>
      </c>
    </row>
    <row r="372" spans="1:21" ht="15" customHeight="1" x14ac:dyDescent="0.15">
      <c r="A372" s="237"/>
      <c r="B372" s="237"/>
      <c r="C372" s="237"/>
      <c r="D372" s="251"/>
      <c r="E372" s="237"/>
      <c r="F372" s="252"/>
      <c r="G372" s="237"/>
      <c r="H372" s="237"/>
      <c r="I372" s="237"/>
      <c r="J372" s="252"/>
      <c r="K372" s="237"/>
      <c r="L372" s="244" t="str">
        <f t="shared" si="45"/>
        <v/>
      </c>
      <c r="M372" s="245" t="str">
        <f t="shared" si="46"/>
        <v/>
      </c>
      <c r="N372" s="244" t="str">
        <f t="shared" si="47"/>
        <v/>
      </c>
      <c r="O372" s="244" t="str">
        <f t="shared" si="48"/>
        <v/>
      </c>
      <c r="P372">
        <f>IF($I372&lt;&gt;"",$I372,IF($E372="SGD",1,IF($E372="USD",Settings!$B$22,IF($E372="HKD",Settings!$B$23,1))))</f>
        <v>1</v>
      </c>
      <c r="Q372">
        <f t="shared" si="49"/>
        <v>0</v>
      </c>
      <c r="R372">
        <f t="shared" si="50"/>
        <v>0</v>
      </c>
      <c r="S372" t="str">
        <f t="shared" si="51"/>
        <v/>
      </c>
      <c r="T372" t="str">
        <f t="shared" si="52"/>
        <v/>
      </c>
      <c r="U372" t="str">
        <f t="shared" si="53"/>
        <v/>
      </c>
    </row>
    <row r="373" spans="1:21" ht="15" customHeight="1" x14ac:dyDescent="0.15">
      <c r="A373" s="237"/>
      <c r="B373" s="237"/>
      <c r="C373" s="237"/>
      <c r="D373" s="251"/>
      <c r="E373" s="237"/>
      <c r="F373" s="252"/>
      <c r="G373" s="237"/>
      <c r="H373" s="237"/>
      <c r="I373" s="237"/>
      <c r="J373" s="252"/>
      <c r="K373" s="237"/>
      <c r="L373" s="244" t="str">
        <f t="shared" si="45"/>
        <v/>
      </c>
      <c r="M373" s="245" t="str">
        <f t="shared" si="46"/>
        <v/>
      </c>
      <c r="N373" s="244" t="str">
        <f t="shared" si="47"/>
        <v/>
      </c>
      <c r="O373" s="244" t="str">
        <f t="shared" si="48"/>
        <v/>
      </c>
      <c r="P373">
        <f>IF($I373&lt;&gt;"",$I373,IF($E373="SGD",1,IF($E373="USD",Settings!$B$22,IF($E373="HKD",Settings!$B$23,1))))</f>
        <v>1</v>
      </c>
      <c r="Q373">
        <f t="shared" si="49"/>
        <v>0</v>
      </c>
      <c r="R373">
        <f t="shared" si="50"/>
        <v>0</v>
      </c>
      <c r="S373" t="str">
        <f t="shared" si="51"/>
        <v/>
      </c>
      <c r="T373" t="str">
        <f t="shared" si="52"/>
        <v/>
      </c>
      <c r="U373" t="str">
        <f t="shared" si="53"/>
        <v/>
      </c>
    </row>
    <row r="374" spans="1:21" ht="15" customHeight="1" x14ac:dyDescent="0.15">
      <c r="A374" s="237"/>
      <c r="B374" s="237"/>
      <c r="C374" s="237"/>
      <c r="D374" s="251"/>
      <c r="E374" s="237"/>
      <c r="F374" s="252"/>
      <c r="G374" s="237"/>
      <c r="H374" s="237"/>
      <c r="I374" s="237"/>
      <c r="J374" s="252"/>
      <c r="K374" s="237"/>
      <c r="L374" s="244" t="str">
        <f t="shared" si="45"/>
        <v/>
      </c>
      <c r="M374" s="245" t="str">
        <f t="shared" si="46"/>
        <v/>
      </c>
      <c r="N374" s="244" t="str">
        <f t="shared" si="47"/>
        <v/>
      </c>
      <c r="O374" s="244" t="str">
        <f t="shared" si="48"/>
        <v/>
      </c>
      <c r="P374">
        <f>IF($I374&lt;&gt;"",$I374,IF($E374="SGD",1,IF($E374="USD",Settings!$B$22,IF($E374="HKD",Settings!$B$23,1))))</f>
        <v>1</v>
      </c>
      <c r="Q374">
        <f t="shared" si="49"/>
        <v>0</v>
      </c>
      <c r="R374">
        <f t="shared" si="50"/>
        <v>0</v>
      </c>
      <c r="S374" t="str">
        <f t="shared" si="51"/>
        <v/>
      </c>
      <c r="T374" t="str">
        <f t="shared" si="52"/>
        <v/>
      </c>
      <c r="U374" t="str">
        <f t="shared" si="53"/>
        <v/>
      </c>
    </row>
    <row r="375" spans="1:21" ht="15" customHeight="1" x14ac:dyDescent="0.15">
      <c r="A375" s="237"/>
      <c r="B375" s="237"/>
      <c r="C375" s="237"/>
      <c r="D375" s="251"/>
      <c r="E375" s="237"/>
      <c r="F375" s="252"/>
      <c r="G375" s="237"/>
      <c r="H375" s="237"/>
      <c r="I375" s="237"/>
      <c r="J375" s="252"/>
      <c r="K375" s="237"/>
      <c r="L375" s="244" t="str">
        <f t="shared" si="45"/>
        <v/>
      </c>
      <c r="M375" s="245" t="str">
        <f t="shared" si="46"/>
        <v/>
      </c>
      <c r="N375" s="244" t="str">
        <f t="shared" si="47"/>
        <v/>
      </c>
      <c r="O375" s="244" t="str">
        <f t="shared" si="48"/>
        <v/>
      </c>
      <c r="P375">
        <f>IF($I375&lt;&gt;"",$I375,IF($E375="SGD",1,IF($E375="USD",Settings!$B$22,IF($E375="HKD",Settings!$B$23,1))))</f>
        <v>1</v>
      </c>
      <c r="Q375">
        <f t="shared" si="49"/>
        <v>0</v>
      </c>
      <c r="R375">
        <f t="shared" si="50"/>
        <v>0</v>
      </c>
      <c r="S375" t="str">
        <f t="shared" si="51"/>
        <v/>
      </c>
      <c r="T375" t="str">
        <f t="shared" si="52"/>
        <v/>
      </c>
      <c r="U375" t="str">
        <f t="shared" si="53"/>
        <v/>
      </c>
    </row>
    <row r="376" spans="1:21" ht="15" customHeight="1" x14ac:dyDescent="0.15">
      <c r="A376" s="237"/>
      <c r="B376" s="237"/>
      <c r="C376" s="237"/>
      <c r="D376" s="251"/>
      <c r="E376" s="237"/>
      <c r="F376" s="252"/>
      <c r="G376" s="237"/>
      <c r="H376" s="237"/>
      <c r="I376" s="237"/>
      <c r="J376" s="252"/>
      <c r="K376" s="237"/>
      <c r="L376" s="244" t="str">
        <f t="shared" si="45"/>
        <v/>
      </c>
      <c r="M376" s="245" t="str">
        <f t="shared" si="46"/>
        <v/>
      </c>
      <c r="N376" s="244" t="str">
        <f t="shared" si="47"/>
        <v/>
      </c>
      <c r="O376" s="244" t="str">
        <f t="shared" si="48"/>
        <v/>
      </c>
      <c r="P376">
        <f>IF($I376&lt;&gt;"",$I376,IF($E376="SGD",1,IF($E376="USD",Settings!$B$22,IF($E376="HKD",Settings!$B$23,1))))</f>
        <v>1</v>
      </c>
      <c r="Q376">
        <f t="shared" si="49"/>
        <v>0</v>
      </c>
      <c r="R376">
        <f t="shared" si="50"/>
        <v>0</v>
      </c>
      <c r="S376" t="str">
        <f t="shared" si="51"/>
        <v/>
      </c>
      <c r="T376" t="str">
        <f t="shared" si="52"/>
        <v/>
      </c>
      <c r="U376" t="str">
        <f t="shared" si="53"/>
        <v/>
      </c>
    </row>
    <row r="377" spans="1:21" ht="15" customHeight="1" x14ac:dyDescent="0.15">
      <c r="A377" s="237"/>
      <c r="B377" s="237"/>
      <c r="C377" s="237"/>
      <c r="D377" s="251"/>
      <c r="E377" s="237"/>
      <c r="F377" s="252"/>
      <c r="G377" s="237"/>
      <c r="H377" s="237"/>
      <c r="I377" s="237"/>
      <c r="J377" s="252"/>
      <c r="K377" s="237"/>
      <c r="L377" s="244" t="str">
        <f t="shared" si="45"/>
        <v/>
      </c>
      <c r="M377" s="245" t="str">
        <f t="shared" si="46"/>
        <v/>
      </c>
      <c r="N377" s="244" t="str">
        <f t="shared" si="47"/>
        <v/>
      </c>
      <c r="O377" s="244" t="str">
        <f t="shared" si="48"/>
        <v/>
      </c>
      <c r="P377">
        <f>IF($I377&lt;&gt;"",$I377,IF($E377="SGD",1,IF($E377="USD",Settings!$B$22,IF($E377="HKD",Settings!$B$23,1))))</f>
        <v>1</v>
      </c>
      <c r="Q377">
        <f t="shared" si="49"/>
        <v>0</v>
      </c>
      <c r="R377">
        <f t="shared" si="50"/>
        <v>0</v>
      </c>
      <c r="S377" t="str">
        <f t="shared" si="51"/>
        <v/>
      </c>
      <c r="T377" t="str">
        <f t="shared" si="52"/>
        <v/>
      </c>
      <c r="U377" t="str">
        <f t="shared" si="53"/>
        <v/>
      </c>
    </row>
    <row r="378" spans="1:21" ht="15" customHeight="1" x14ac:dyDescent="0.15">
      <c r="A378" s="237"/>
      <c r="B378" s="237"/>
      <c r="C378" s="237"/>
      <c r="D378" s="251"/>
      <c r="E378" s="237"/>
      <c r="F378" s="252"/>
      <c r="G378" s="237"/>
      <c r="H378" s="237"/>
      <c r="I378" s="237"/>
      <c r="J378" s="252"/>
      <c r="K378" s="237"/>
      <c r="L378" s="244" t="str">
        <f t="shared" si="45"/>
        <v/>
      </c>
      <c r="M378" s="245" t="str">
        <f t="shared" si="46"/>
        <v/>
      </c>
      <c r="N378" s="244" t="str">
        <f t="shared" si="47"/>
        <v/>
      </c>
      <c r="O378" s="244" t="str">
        <f t="shared" si="48"/>
        <v/>
      </c>
      <c r="P378">
        <f>IF($I378&lt;&gt;"",$I378,IF($E378="SGD",1,IF($E378="USD",Settings!$B$22,IF($E378="HKD",Settings!$B$23,1))))</f>
        <v>1</v>
      </c>
      <c r="Q378">
        <f t="shared" si="49"/>
        <v>0</v>
      </c>
      <c r="R378">
        <f t="shared" si="50"/>
        <v>0</v>
      </c>
      <c r="S378" t="str">
        <f t="shared" si="51"/>
        <v/>
      </c>
      <c r="T378" t="str">
        <f t="shared" si="52"/>
        <v/>
      </c>
      <c r="U378" t="str">
        <f t="shared" si="53"/>
        <v/>
      </c>
    </row>
    <row r="379" spans="1:21" ht="15" customHeight="1" x14ac:dyDescent="0.15">
      <c r="A379" s="237"/>
      <c r="B379" s="237"/>
      <c r="C379" s="237"/>
      <c r="D379" s="251"/>
      <c r="E379" s="237"/>
      <c r="F379" s="252"/>
      <c r="G379" s="237"/>
      <c r="H379" s="237"/>
      <c r="I379" s="237"/>
      <c r="J379" s="252"/>
      <c r="K379" s="237"/>
      <c r="L379" s="244" t="str">
        <f t="shared" si="45"/>
        <v/>
      </c>
      <c r="M379" s="245" t="str">
        <f t="shared" si="46"/>
        <v/>
      </c>
      <c r="N379" s="244" t="str">
        <f t="shared" si="47"/>
        <v/>
      </c>
      <c r="O379" s="244" t="str">
        <f t="shared" si="48"/>
        <v/>
      </c>
      <c r="P379">
        <f>IF($I379&lt;&gt;"",$I379,IF($E379="SGD",1,IF($E379="USD",Settings!$B$22,IF($E379="HKD",Settings!$B$23,1))))</f>
        <v>1</v>
      </c>
      <c r="Q379">
        <f t="shared" si="49"/>
        <v>0</v>
      </c>
      <c r="R379">
        <f t="shared" si="50"/>
        <v>0</v>
      </c>
      <c r="S379" t="str">
        <f t="shared" si="51"/>
        <v/>
      </c>
      <c r="T379" t="str">
        <f t="shared" si="52"/>
        <v/>
      </c>
      <c r="U379" t="str">
        <f t="shared" si="53"/>
        <v/>
      </c>
    </row>
    <row r="380" spans="1:21" ht="15" customHeight="1" x14ac:dyDescent="0.15">
      <c r="A380" s="237"/>
      <c r="B380" s="237"/>
      <c r="C380" s="237"/>
      <c r="D380" s="251"/>
      <c r="E380" s="237"/>
      <c r="F380" s="252"/>
      <c r="G380" s="237"/>
      <c r="H380" s="237"/>
      <c r="I380" s="237"/>
      <c r="J380" s="252"/>
      <c r="K380" s="237"/>
      <c r="L380" s="244" t="str">
        <f t="shared" si="45"/>
        <v/>
      </c>
      <c r="M380" s="245" t="str">
        <f t="shared" si="46"/>
        <v/>
      </c>
      <c r="N380" s="244" t="str">
        <f t="shared" si="47"/>
        <v/>
      </c>
      <c r="O380" s="244" t="str">
        <f t="shared" si="48"/>
        <v/>
      </c>
      <c r="P380">
        <f>IF($I380&lt;&gt;"",$I380,IF($E380="SGD",1,IF($E380="USD",Settings!$B$22,IF($E380="HKD",Settings!$B$23,1))))</f>
        <v>1</v>
      </c>
      <c r="Q380">
        <f t="shared" si="49"/>
        <v>0</v>
      </c>
      <c r="R380">
        <f t="shared" si="50"/>
        <v>0</v>
      </c>
      <c r="S380" t="str">
        <f t="shared" si="51"/>
        <v/>
      </c>
      <c r="T380" t="str">
        <f t="shared" si="52"/>
        <v/>
      </c>
      <c r="U380" t="str">
        <f t="shared" si="53"/>
        <v/>
      </c>
    </row>
    <row r="381" spans="1:21" ht="15" customHeight="1" x14ac:dyDescent="0.15">
      <c r="A381" s="237"/>
      <c r="B381" s="237"/>
      <c r="C381" s="237"/>
      <c r="D381" s="251"/>
      <c r="E381" s="237"/>
      <c r="F381" s="252"/>
      <c r="G381" s="237"/>
      <c r="H381" s="237"/>
      <c r="I381" s="237"/>
      <c r="J381" s="252"/>
      <c r="K381" s="237"/>
      <c r="L381" s="244" t="str">
        <f t="shared" si="45"/>
        <v/>
      </c>
      <c r="M381" s="245" t="str">
        <f t="shared" si="46"/>
        <v/>
      </c>
      <c r="N381" s="244" t="str">
        <f t="shared" si="47"/>
        <v/>
      </c>
      <c r="O381" s="244" t="str">
        <f t="shared" si="48"/>
        <v/>
      </c>
      <c r="P381">
        <f>IF($I381&lt;&gt;"",$I381,IF($E381="SGD",1,IF($E381="USD",Settings!$B$22,IF($E381="HKD",Settings!$B$23,1))))</f>
        <v>1</v>
      </c>
      <c r="Q381">
        <f t="shared" si="49"/>
        <v>0</v>
      </c>
      <c r="R381">
        <f t="shared" si="50"/>
        <v>0</v>
      </c>
      <c r="S381" t="str">
        <f t="shared" si="51"/>
        <v/>
      </c>
      <c r="T381" t="str">
        <f t="shared" si="52"/>
        <v/>
      </c>
      <c r="U381" t="str">
        <f t="shared" si="53"/>
        <v/>
      </c>
    </row>
    <row r="382" spans="1:21" ht="15" customHeight="1" x14ac:dyDescent="0.15">
      <c r="A382" s="237"/>
      <c r="B382" s="237"/>
      <c r="C382" s="237"/>
      <c r="D382" s="251"/>
      <c r="E382" s="237"/>
      <c r="F382" s="252"/>
      <c r="G382" s="237"/>
      <c r="H382" s="237"/>
      <c r="I382" s="237"/>
      <c r="J382" s="252"/>
      <c r="K382" s="237"/>
      <c r="L382" s="244" t="str">
        <f t="shared" si="45"/>
        <v/>
      </c>
      <c r="M382" s="245" t="str">
        <f t="shared" si="46"/>
        <v/>
      </c>
      <c r="N382" s="244" t="str">
        <f t="shared" si="47"/>
        <v/>
      </c>
      <c r="O382" s="244" t="str">
        <f t="shared" si="48"/>
        <v/>
      </c>
      <c r="P382">
        <f>IF($I382&lt;&gt;"",$I382,IF($E382="SGD",1,IF($E382="USD",Settings!$B$22,IF($E382="HKD",Settings!$B$23,1))))</f>
        <v>1</v>
      </c>
      <c r="Q382">
        <f t="shared" si="49"/>
        <v>0</v>
      </c>
      <c r="R382">
        <f t="shared" si="50"/>
        <v>0</v>
      </c>
      <c r="S382" t="str">
        <f t="shared" si="51"/>
        <v/>
      </c>
      <c r="T382" t="str">
        <f t="shared" si="52"/>
        <v/>
      </c>
      <c r="U382" t="str">
        <f t="shared" si="53"/>
        <v/>
      </c>
    </row>
    <row r="383" spans="1:21" ht="15" customHeight="1" x14ac:dyDescent="0.15">
      <c r="A383" s="237"/>
      <c r="B383" s="237"/>
      <c r="C383" s="237"/>
      <c r="D383" s="251"/>
      <c r="E383" s="237"/>
      <c r="F383" s="252"/>
      <c r="G383" s="237"/>
      <c r="H383" s="237"/>
      <c r="I383" s="237"/>
      <c r="J383" s="252"/>
      <c r="K383" s="237"/>
      <c r="L383" s="244" t="str">
        <f t="shared" si="45"/>
        <v/>
      </c>
      <c r="M383" s="245" t="str">
        <f t="shared" si="46"/>
        <v/>
      </c>
      <c r="N383" s="244" t="str">
        <f t="shared" si="47"/>
        <v/>
      </c>
      <c r="O383" s="244" t="str">
        <f t="shared" si="48"/>
        <v/>
      </c>
      <c r="P383">
        <f>IF($I383&lt;&gt;"",$I383,IF($E383="SGD",1,IF($E383="USD",Settings!$B$22,IF($E383="HKD",Settings!$B$23,1))))</f>
        <v>1</v>
      </c>
      <c r="Q383">
        <f t="shared" si="49"/>
        <v>0</v>
      </c>
      <c r="R383">
        <f t="shared" si="50"/>
        <v>0</v>
      </c>
      <c r="S383" t="str">
        <f t="shared" si="51"/>
        <v/>
      </c>
      <c r="T383" t="str">
        <f t="shared" si="52"/>
        <v/>
      </c>
      <c r="U383" t="str">
        <f t="shared" si="53"/>
        <v/>
      </c>
    </row>
    <row r="384" spans="1:21" ht="15" customHeight="1" x14ac:dyDescent="0.15">
      <c r="A384" s="237"/>
      <c r="B384" s="237"/>
      <c r="C384" s="237"/>
      <c r="D384" s="251"/>
      <c r="E384" s="237"/>
      <c r="F384" s="252"/>
      <c r="G384" s="237"/>
      <c r="H384" s="237"/>
      <c r="I384" s="237"/>
      <c r="J384" s="252"/>
      <c r="K384" s="237"/>
      <c r="L384" s="244" t="str">
        <f t="shared" si="45"/>
        <v/>
      </c>
      <c r="M384" s="245" t="str">
        <f t="shared" si="46"/>
        <v/>
      </c>
      <c r="N384" s="244" t="str">
        <f t="shared" si="47"/>
        <v/>
      </c>
      <c r="O384" s="244" t="str">
        <f t="shared" si="48"/>
        <v/>
      </c>
      <c r="P384">
        <f>IF($I384&lt;&gt;"",$I384,IF($E384="SGD",1,IF($E384="USD",Settings!$B$22,IF($E384="HKD",Settings!$B$23,1))))</f>
        <v>1</v>
      </c>
      <c r="Q384">
        <f t="shared" si="49"/>
        <v>0</v>
      </c>
      <c r="R384">
        <f t="shared" si="50"/>
        <v>0</v>
      </c>
      <c r="S384" t="str">
        <f t="shared" si="51"/>
        <v/>
      </c>
      <c r="T384" t="str">
        <f t="shared" si="52"/>
        <v/>
      </c>
      <c r="U384" t="str">
        <f t="shared" si="53"/>
        <v/>
      </c>
    </row>
    <row r="385" spans="1:21" ht="15" customHeight="1" x14ac:dyDescent="0.15">
      <c r="A385" s="237"/>
      <c r="B385" s="237"/>
      <c r="C385" s="237"/>
      <c r="D385" s="251"/>
      <c r="E385" s="237"/>
      <c r="F385" s="252"/>
      <c r="G385" s="237"/>
      <c r="H385" s="237"/>
      <c r="I385" s="237"/>
      <c r="J385" s="252"/>
      <c r="K385" s="237"/>
      <c r="L385" s="244" t="str">
        <f t="shared" si="45"/>
        <v/>
      </c>
      <c r="M385" s="245" t="str">
        <f t="shared" si="46"/>
        <v/>
      </c>
      <c r="N385" s="244" t="str">
        <f t="shared" si="47"/>
        <v/>
      </c>
      <c r="O385" s="244" t="str">
        <f t="shared" si="48"/>
        <v/>
      </c>
      <c r="P385">
        <f>IF($I385&lt;&gt;"",$I385,IF($E385="SGD",1,IF($E385="USD",Settings!$B$22,IF($E385="HKD",Settings!$B$23,1))))</f>
        <v>1</v>
      </c>
      <c r="Q385">
        <f t="shared" si="49"/>
        <v>0</v>
      </c>
      <c r="R385">
        <f t="shared" si="50"/>
        <v>0</v>
      </c>
      <c r="S385" t="str">
        <f t="shared" si="51"/>
        <v/>
      </c>
      <c r="T385" t="str">
        <f t="shared" si="52"/>
        <v/>
      </c>
      <c r="U385" t="str">
        <f t="shared" si="53"/>
        <v/>
      </c>
    </row>
    <row r="386" spans="1:21" ht="15" customHeight="1" x14ac:dyDescent="0.15">
      <c r="A386" s="237"/>
      <c r="B386" s="237"/>
      <c r="C386" s="237"/>
      <c r="D386" s="251"/>
      <c r="E386" s="237"/>
      <c r="F386" s="252"/>
      <c r="G386" s="237"/>
      <c r="H386" s="237"/>
      <c r="I386" s="237"/>
      <c r="J386" s="252"/>
      <c r="K386" s="237"/>
      <c r="L386" s="244" t="str">
        <f t="shared" ref="L386:L449" si="54">IF(OR(B386="",C386="",E386=""),"",B386&amp;":"&amp;C386&amp;":"&amp;E386)</f>
        <v/>
      </c>
      <c r="M386" s="245" t="str">
        <f t="shared" ref="M386:M449" si="55">IF(A386="","",A386*D386)</f>
        <v/>
      </c>
      <c r="N386" s="244" t="str">
        <f t="shared" ref="N386:N449" si="56">IF(A386="","",IF(OR(A386=1,A386=0),J386,0))</f>
        <v/>
      </c>
      <c r="O386" s="244" t="str">
        <f t="shared" ref="O386:O449" si="57">IF(A386="","",IF(A386=-1,J386,0))</f>
        <v/>
      </c>
      <c r="P386">
        <f>IF($I386&lt;&gt;"",$I386,IF($E386="SGD",1,IF($E386="USD",Settings!$B$22,IF($E386="HKD",Settings!$B$23,1))))</f>
        <v>1</v>
      </c>
      <c r="Q386">
        <f t="shared" ref="Q386:Q449" si="58">IF($L386="",0,($O386-$N386+IF($A386=2,$J386,0))*$P386)</f>
        <v>0</v>
      </c>
      <c r="R386">
        <f t="shared" ref="R386:R449" si="59">IF($L386="",0,IF($A386=2,$J386*$P386,0))</f>
        <v>0</v>
      </c>
      <c r="S386" t="str">
        <f t="shared" ref="S386:S449" si="60">IF(L386="","",SUMIFS($M:$M,$L:$L,L386,$T:$T,"&lt;="&amp;T386))</f>
        <v/>
      </c>
      <c r="T386" t="str">
        <f t="shared" ref="T386:T449" si="61">IF(L386="","",INT(G386)*100000+ROW())</f>
        <v/>
      </c>
      <c r="U386" t="str">
        <f t="shared" ref="U386:U449" si="62">IF(L386="","",IF(AND(COUNTIFS($L:$L,L386,$S:$S,"&gt;-0.000001",$S:$S,"&lt;0.000001",$T:$T,"&gt;"&amp;T386)=0,ABS(S386)&gt;0.000001),1,0))</f>
        <v/>
      </c>
    </row>
    <row r="387" spans="1:21" ht="15" customHeight="1" x14ac:dyDescent="0.15">
      <c r="A387" s="237"/>
      <c r="B387" s="237"/>
      <c r="C387" s="237"/>
      <c r="D387" s="251"/>
      <c r="E387" s="237"/>
      <c r="F387" s="252"/>
      <c r="G387" s="237"/>
      <c r="H387" s="237"/>
      <c r="I387" s="237"/>
      <c r="J387" s="252"/>
      <c r="K387" s="237"/>
      <c r="L387" s="244" t="str">
        <f t="shared" si="54"/>
        <v/>
      </c>
      <c r="M387" s="245" t="str">
        <f t="shared" si="55"/>
        <v/>
      </c>
      <c r="N387" s="244" t="str">
        <f t="shared" si="56"/>
        <v/>
      </c>
      <c r="O387" s="244" t="str">
        <f t="shared" si="57"/>
        <v/>
      </c>
      <c r="P387">
        <f>IF($I387&lt;&gt;"",$I387,IF($E387="SGD",1,IF($E387="USD",Settings!$B$22,IF($E387="HKD",Settings!$B$23,1))))</f>
        <v>1</v>
      </c>
      <c r="Q387">
        <f t="shared" si="58"/>
        <v>0</v>
      </c>
      <c r="R387">
        <f t="shared" si="59"/>
        <v>0</v>
      </c>
      <c r="S387" t="str">
        <f t="shared" si="60"/>
        <v/>
      </c>
      <c r="T387" t="str">
        <f t="shared" si="61"/>
        <v/>
      </c>
      <c r="U387" t="str">
        <f t="shared" si="62"/>
        <v/>
      </c>
    </row>
    <row r="388" spans="1:21" ht="15" customHeight="1" x14ac:dyDescent="0.15">
      <c r="A388" s="237"/>
      <c r="B388" s="237"/>
      <c r="C388" s="237"/>
      <c r="D388" s="251"/>
      <c r="E388" s="237"/>
      <c r="F388" s="252"/>
      <c r="G388" s="237"/>
      <c r="H388" s="237"/>
      <c r="I388" s="237"/>
      <c r="J388" s="252"/>
      <c r="K388" s="237"/>
      <c r="L388" s="244" t="str">
        <f t="shared" si="54"/>
        <v/>
      </c>
      <c r="M388" s="245" t="str">
        <f t="shared" si="55"/>
        <v/>
      </c>
      <c r="N388" s="244" t="str">
        <f t="shared" si="56"/>
        <v/>
      </c>
      <c r="O388" s="244" t="str">
        <f t="shared" si="57"/>
        <v/>
      </c>
      <c r="P388">
        <f>IF($I388&lt;&gt;"",$I388,IF($E388="SGD",1,IF($E388="USD",Settings!$B$22,IF($E388="HKD",Settings!$B$23,1))))</f>
        <v>1</v>
      </c>
      <c r="Q388">
        <f t="shared" si="58"/>
        <v>0</v>
      </c>
      <c r="R388">
        <f t="shared" si="59"/>
        <v>0</v>
      </c>
      <c r="S388" t="str">
        <f t="shared" si="60"/>
        <v/>
      </c>
      <c r="T388" t="str">
        <f t="shared" si="61"/>
        <v/>
      </c>
      <c r="U388" t="str">
        <f t="shared" si="62"/>
        <v/>
      </c>
    </row>
    <row r="389" spans="1:21" ht="15" customHeight="1" x14ac:dyDescent="0.15">
      <c r="A389" s="237"/>
      <c r="B389" s="237"/>
      <c r="C389" s="237"/>
      <c r="D389" s="251"/>
      <c r="E389" s="237"/>
      <c r="F389" s="252"/>
      <c r="G389" s="237"/>
      <c r="H389" s="237"/>
      <c r="I389" s="237"/>
      <c r="J389" s="252"/>
      <c r="K389" s="237"/>
      <c r="L389" s="244" t="str">
        <f t="shared" si="54"/>
        <v/>
      </c>
      <c r="M389" s="245" t="str">
        <f t="shared" si="55"/>
        <v/>
      </c>
      <c r="N389" s="244" t="str">
        <f t="shared" si="56"/>
        <v/>
      </c>
      <c r="O389" s="244" t="str">
        <f t="shared" si="57"/>
        <v/>
      </c>
      <c r="P389">
        <f>IF($I389&lt;&gt;"",$I389,IF($E389="SGD",1,IF($E389="USD",Settings!$B$22,IF($E389="HKD",Settings!$B$23,1))))</f>
        <v>1</v>
      </c>
      <c r="Q389">
        <f t="shared" si="58"/>
        <v>0</v>
      </c>
      <c r="R389">
        <f t="shared" si="59"/>
        <v>0</v>
      </c>
      <c r="S389" t="str">
        <f t="shared" si="60"/>
        <v/>
      </c>
      <c r="T389" t="str">
        <f t="shared" si="61"/>
        <v/>
      </c>
      <c r="U389" t="str">
        <f t="shared" si="62"/>
        <v/>
      </c>
    </row>
    <row r="390" spans="1:21" ht="15" customHeight="1" x14ac:dyDescent="0.15">
      <c r="A390" s="237"/>
      <c r="B390" s="237"/>
      <c r="C390" s="237"/>
      <c r="D390" s="251"/>
      <c r="E390" s="237"/>
      <c r="F390" s="252"/>
      <c r="G390" s="237"/>
      <c r="H390" s="237"/>
      <c r="I390" s="237"/>
      <c r="J390" s="252"/>
      <c r="K390" s="237"/>
      <c r="L390" s="244" t="str">
        <f t="shared" si="54"/>
        <v/>
      </c>
      <c r="M390" s="245" t="str">
        <f t="shared" si="55"/>
        <v/>
      </c>
      <c r="N390" s="244" t="str">
        <f t="shared" si="56"/>
        <v/>
      </c>
      <c r="O390" s="244" t="str">
        <f t="shared" si="57"/>
        <v/>
      </c>
      <c r="P390">
        <f>IF($I390&lt;&gt;"",$I390,IF($E390="SGD",1,IF($E390="USD",Settings!$B$22,IF($E390="HKD",Settings!$B$23,1))))</f>
        <v>1</v>
      </c>
      <c r="Q390">
        <f t="shared" si="58"/>
        <v>0</v>
      </c>
      <c r="R390">
        <f t="shared" si="59"/>
        <v>0</v>
      </c>
      <c r="S390" t="str">
        <f t="shared" si="60"/>
        <v/>
      </c>
      <c r="T390" t="str">
        <f t="shared" si="61"/>
        <v/>
      </c>
      <c r="U390" t="str">
        <f t="shared" si="62"/>
        <v/>
      </c>
    </row>
    <row r="391" spans="1:21" ht="15" customHeight="1" x14ac:dyDescent="0.15">
      <c r="A391" s="237"/>
      <c r="B391" s="237"/>
      <c r="C391" s="237"/>
      <c r="D391" s="251"/>
      <c r="E391" s="237"/>
      <c r="F391" s="252"/>
      <c r="G391" s="237"/>
      <c r="H391" s="237"/>
      <c r="I391" s="237"/>
      <c r="J391" s="252"/>
      <c r="K391" s="237"/>
      <c r="L391" s="244" t="str">
        <f t="shared" si="54"/>
        <v/>
      </c>
      <c r="M391" s="245" t="str">
        <f t="shared" si="55"/>
        <v/>
      </c>
      <c r="N391" s="244" t="str">
        <f t="shared" si="56"/>
        <v/>
      </c>
      <c r="O391" s="244" t="str">
        <f t="shared" si="57"/>
        <v/>
      </c>
      <c r="P391">
        <f>IF($I391&lt;&gt;"",$I391,IF($E391="SGD",1,IF($E391="USD",Settings!$B$22,IF($E391="HKD",Settings!$B$23,1))))</f>
        <v>1</v>
      </c>
      <c r="Q391">
        <f t="shared" si="58"/>
        <v>0</v>
      </c>
      <c r="R391">
        <f t="shared" si="59"/>
        <v>0</v>
      </c>
      <c r="S391" t="str">
        <f t="shared" si="60"/>
        <v/>
      </c>
      <c r="T391" t="str">
        <f t="shared" si="61"/>
        <v/>
      </c>
      <c r="U391" t="str">
        <f t="shared" si="62"/>
        <v/>
      </c>
    </row>
    <row r="392" spans="1:21" ht="15" customHeight="1" x14ac:dyDescent="0.15">
      <c r="A392" s="237"/>
      <c r="B392" s="237"/>
      <c r="C392" s="237"/>
      <c r="D392" s="251"/>
      <c r="E392" s="237"/>
      <c r="F392" s="252"/>
      <c r="G392" s="237"/>
      <c r="H392" s="237"/>
      <c r="I392" s="237"/>
      <c r="J392" s="252"/>
      <c r="K392" s="237"/>
      <c r="L392" s="244" t="str">
        <f t="shared" si="54"/>
        <v/>
      </c>
      <c r="M392" s="245" t="str">
        <f t="shared" si="55"/>
        <v/>
      </c>
      <c r="N392" s="244" t="str">
        <f t="shared" si="56"/>
        <v/>
      </c>
      <c r="O392" s="244" t="str">
        <f t="shared" si="57"/>
        <v/>
      </c>
      <c r="P392">
        <f>IF($I392&lt;&gt;"",$I392,IF($E392="SGD",1,IF($E392="USD",Settings!$B$22,IF($E392="HKD",Settings!$B$23,1))))</f>
        <v>1</v>
      </c>
      <c r="Q392">
        <f t="shared" si="58"/>
        <v>0</v>
      </c>
      <c r="R392">
        <f t="shared" si="59"/>
        <v>0</v>
      </c>
      <c r="S392" t="str">
        <f t="shared" si="60"/>
        <v/>
      </c>
      <c r="T392" t="str">
        <f t="shared" si="61"/>
        <v/>
      </c>
      <c r="U392" t="str">
        <f t="shared" si="62"/>
        <v/>
      </c>
    </row>
    <row r="393" spans="1:21" ht="15" customHeight="1" x14ac:dyDescent="0.15">
      <c r="A393" s="237"/>
      <c r="B393" s="237"/>
      <c r="C393" s="237"/>
      <c r="D393" s="251"/>
      <c r="E393" s="237"/>
      <c r="F393" s="252"/>
      <c r="G393" s="237"/>
      <c r="H393" s="237"/>
      <c r="I393" s="237"/>
      <c r="J393" s="252"/>
      <c r="K393" s="237"/>
      <c r="L393" s="244" t="str">
        <f t="shared" si="54"/>
        <v/>
      </c>
      <c r="M393" s="245" t="str">
        <f t="shared" si="55"/>
        <v/>
      </c>
      <c r="N393" s="244" t="str">
        <f t="shared" si="56"/>
        <v/>
      </c>
      <c r="O393" s="244" t="str">
        <f t="shared" si="57"/>
        <v/>
      </c>
      <c r="P393">
        <f>IF($I393&lt;&gt;"",$I393,IF($E393="SGD",1,IF($E393="USD",Settings!$B$22,IF($E393="HKD",Settings!$B$23,1))))</f>
        <v>1</v>
      </c>
      <c r="Q393">
        <f t="shared" si="58"/>
        <v>0</v>
      </c>
      <c r="R393">
        <f t="shared" si="59"/>
        <v>0</v>
      </c>
      <c r="S393" t="str">
        <f t="shared" si="60"/>
        <v/>
      </c>
      <c r="T393" t="str">
        <f t="shared" si="61"/>
        <v/>
      </c>
      <c r="U393" t="str">
        <f t="shared" si="62"/>
        <v/>
      </c>
    </row>
    <row r="394" spans="1:21" ht="15" customHeight="1" x14ac:dyDescent="0.15">
      <c r="A394" s="237"/>
      <c r="B394" s="237"/>
      <c r="C394" s="237"/>
      <c r="D394" s="251"/>
      <c r="E394" s="237"/>
      <c r="F394" s="252"/>
      <c r="G394" s="237"/>
      <c r="H394" s="237"/>
      <c r="I394" s="237"/>
      <c r="J394" s="252"/>
      <c r="K394" s="237"/>
      <c r="L394" s="244" t="str">
        <f t="shared" si="54"/>
        <v/>
      </c>
      <c r="M394" s="245" t="str">
        <f t="shared" si="55"/>
        <v/>
      </c>
      <c r="N394" s="244" t="str">
        <f t="shared" si="56"/>
        <v/>
      </c>
      <c r="O394" s="244" t="str">
        <f t="shared" si="57"/>
        <v/>
      </c>
      <c r="P394">
        <f>IF($I394&lt;&gt;"",$I394,IF($E394="SGD",1,IF($E394="USD",Settings!$B$22,IF($E394="HKD",Settings!$B$23,1))))</f>
        <v>1</v>
      </c>
      <c r="Q394">
        <f t="shared" si="58"/>
        <v>0</v>
      </c>
      <c r="R394">
        <f t="shared" si="59"/>
        <v>0</v>
      </c>
      <c r="S394" t="str">
        <f t="shared" si="60"/>
        <v/>
      </c>
      <c r="T394" t="str">
        <f t="shared" si="61"/>
        <v/>
      </c>
      <c r="U394" t="str">
        <f t="shared" si="62"/>
        <v/>
      </c>
    </row>
    <row r="395" spans="1:21" ht="15" customHeight="1" x14ac:dyDescent="0.15">
      <c r="A395" s="237"/>
      <c r="B395" s="237"/>
      <c r="C395" s="237"/>
      <c r="D395" s="251"/>
      <c r="E395" s="237"/>
      <c r="F395" s="252"/>
      <c r="G395" s="237"/>
      <c r="H395" s="237"/>
      <c r="I395" s="237"/>
      <c r="J395" s="252"/>
      <c r="K395" s="237"/>
      <c r="L395" s="244" t="str">
        <f t="shared" si="54"/>
        <v/>
      </c>
      <c r="M395" s="245" t="str">
        <f t="shared" si="55"/>
        <v/>
      </c>
      <c r="N395" s="244" t="str">
        <f t="shared" si="56"/>
        <v/>
      </c>
      <c r="O395" s="244" t="str">
        <f t="shared" si="57"/>
        <v/>
      </c>
      <c r="P395">
        <f>IF($I395&lt;&gt;"",$I395,IF($E395="SGD",1,IF($E395="USD",Settings!$B$22,IF($E395="HKD",Settings!$B$23,1))))</f>
        <v>1</v>
      </c>
      <c r="Q395">
        <f t="shared" si="58"/>
        <v>0</v>
      </c>
      <c r="R395">
        <f t="shared" si="59"/>
        <v>0</v>
      </c>
      <c r="S395" t="str">
        <f t="shared" si="60"/>
        <v/>
      </c>
      <c r="T395" t="str">
        <f t="shared" si="61"/>
        <v/>
      </c>
      <c r="U395" t="str">
        <f t="shared" si="62"/>
        <v/>
      </c>
    </row>
    <row r="396" spans="1:21" ht="15" customHeight="1" x14ac:dyDescent="0.15">
      <c r="A396" s="237"/>
      <c r="B396" s="237"/>
      <c r="C396" s="237"/>
      <c r="D396" s="251"/>
      <c r="E396" s="237"/>
      <c r="F396" s="252"/>
      <c r="G396" s="237"/>
      <c r="H396" s="237"/>
      <c r="I396" s="237"/>
      <c r="J396" s="252"/>
      <c r="K396" s="237"/>
      <c r="L396" s="244" t="str">
        <f t="shared" si="54"/>
        <v/>
      </c>
      <c r="M396" s="245" t="str">
        <f t="shared" si="55"/>
        <v/>
      </c>
      <c r="N396" s="244" t="str">
        <f t="shared" si="56"/>
        <v/>
      </c>
      <c r="O396" s="244" t="str">
        <f t="shared" si="57"/>
        <v/>
      </c>
      <c r="P396">
        <f>IF($I396&lt;&gt;"",$I396,IF($E396="SGD",1,IF($E396="USD",Settings!$B$22,IF($E396="HKD",Settings!$B$23,1))))</f>
        <v>1</v>
      </c>
      <c r="Q396">
        <f t="shared" si="58"/>
        <v>0</v>
      </c>
      <c r="R396">
        <f t="shared" si="59"/>
        <v>0</v>
      </c>
      <c r="S396" t="str">
        <f t="shared" si="60"/>
        <v/>
      </c>
      <c r="T396" t="str">
        <f t="shared" si="61"/>
        <v/>
      </c>
      <c r="U396" t="str">
        <f t="shared" si="62"/>
        <v/>
      </c>
    </row>
    <row r="397" spans="1:21" ht="15" customHeight="1" x14ac:dyDescent="0.15">
      <c r="A397" s="237"/>
      <c r="B397" s="237"/>
      <c r="C397" s="237"/>
      <c r="D397" s="251"/>
      <c r="E397" s="237"/>
      <c r="F397" s="252"/>
      <c r="G397" s="237"/>
      <c r="H397" s="237"/>
      <c r="I397" s="237"/>
      <c r="J397" s="252"/>
      <c r="K397" s="237"/>
      <c r="L397" s="244" t="str">
        <f t="shared" si="54"/>
        <v/>
      </c>
      <c r="M397" s="245" t="str">
        <f t="shared" si="55"/>
        <v/>
      </c>
      <c r="N397" s="244" t="str">
        <f t="shared" si="56"/>
        <v/>
      </c>
      <c r="O397" s="244" t="str">
        <f t="shared" si="57"/>
        <v/>
      </c>
      <c r="P397">
        <f>IF($I397&lt;&gt;"",$I397,IF($E397="SGD",1,IF($E397="USD",Settings!$B$22,IF($E397="HKD",Settings!$B$23,1))))</f>
        <v>1</v>
      </c>
      <c r="Q397">
        <f t="shared" si="58"/>
        <v>0</v>
      </c>
      <c r="R397">
        <f t="shared" si="59"/>
        <v>0</v>
      </c>
      <c r="S397" t="str">
        <f t="shared" si="60"/>
        <v/>
      </c>
      <c r="T397" t="str">
        <f t="shared" si="61"/>
        <v/>
      </c>
      <c r="U397" t="str">
        <f t="shared" si="62"/>
        <v/>
      </c>
    </row>
    <row r="398" spans="1:21" ht="15" customHeight="1" x14ac:dyDescent="0.15">
      <c r="A398" s="237"/>
      <c r="B398" s="237"/>
      <c r="C398" s="237"/>
      <c r="D398" s="251"/>
      <c r="E398" s="237"/>
      <c r="F398" s="252"/>
      <c r="G398" s="237"/>
      <c r="H398" s="237"/>
      <c r="I398" s="237"/>
      <c r="J398" s="252"/>
      <c r="K398" s="237"/>
      <c r="L398" s="244" t="str">
        <f t="shared" si="54"/>
        <v/>
      </c>
      <c r="M398" s="245" t="str">
        <f t="shared" si="55"/>
        <v/>
      </c>
      <c r="N398" s="244" t="str">
        <f t="shared" si="56"/>
        <v/>
      </c>
      <c r="O398" s="244" t="str">
        <f t="shared" si="57"/>
        <v/>
      </c>
      <c r="P398">
        <f>IF($I398&lt;&gt;"",$I398,IF($E398="SGD",1,IF($E398="USD",Settings!$B$22,IF($E398="HKD",Settings!$B$23,1))))</f>
        <v>1</v>
      </c>
      <c r="Q398">
        <f t="shared" si="58"/>
        <v>0</v>
      </c>
      <c r="R398">
        <f t="shared" si="59"/>
        <v>0</v>
      </c>
      <c r="S398" t="str">
        <f t="shared" si="60"/>
        <v/>
      </c>
      <c r="T398" t="str">
        <f t="shared" si="61"/>
        <v/>
      </c>
      <c r="U398" t="str">
        <f t="shared" si="62"/>
        <v/>
      </c>
    </row>
    <row r="399" spans="1:21" ht="15" customHeight="1" x14ac:dyDescent="0.15">
      <c r="A399" s="237"/>
      <c r="B399" s="237"/>
      <c r="C399" s="237"/>
      <c r="D399" s="251"/>
      <c r="E399" s="237"/>
      <c r="F399" s="252"/>
      <c r="G399" s="237"/>
      <c r="H399" s="237"/>
      <c r="I399" s="237"/>
      <c r="J399" s="252"/>
      <c r="K399" s="237"/>
      <c r="L399" s="244" t="str">
        <f t="shared" si="54"/>
        <v/>
      </c>
      <c r="M399" s="245" t="str">
        <f t="shared" si="55"/>
        <v/>
      </c>
      <c r="N399" s="244" t="str">
        <f t="shared" si="56"/>
        <v/>
      </c>
      <c r="O399" s="244" t="str">
        <f t="shared" si="57"/>
        <v/>
      </c>
      <c r="P399">
        <f>IF($I399&lt;&gt;"",$I399,IF($E399="SGD",1,IF($E399="USD",Settings!$B$22,IF($E399="HKD",Settings!$B$23,1))))</f>
        <v>1</v>
      </c>
      <c r="Q399">
        <f t="shared" si="58"/>
        <v>0</v>
      </c>
      <c r="R399">
        <f t="shared" si="59"/>
        <v>0</v>
      </c>
      <c r="S399" t="str">
        <f t="shared" si="60"/>
        <v/>
      </c>
      <c r="T399" t="str">
        <f t="shared" si="61"/>
        <v/>
      </c>
      <c r="U399" t="str">
        <f t="shared" si="62"/>
        <v/>
      </c>
    </row>
    <row r="400" spans="1:21" ht="15" customHeight="1" x14ac:dyDescent="0.15">
      <c r="A400" s="237"/>
      <c r="B400" s="237"/>
      <c r="C400" s="237"/>
      <c r="D400" s="251"/>
      <c r="E400" s="237"/>
      <c r="F400" s="252"/>
      <c r="G400" s="237"/>
      <c r="H400" s="237"/>
      <c r="I400" s="237"/>
      <c r="J400" s="252"/>
      <c r="K400" s="237"/>
      <c r="L400" s="244" t="str">
        <f t="shared" si="54"/>
        <v/>
      </c>
      <c r="M400" s="245" t="str">
        <f t="shared" si="55"/>
        <v/>
      </c>
      <c r="N400" s="244" t="str">
        <f t="shared" si="56"/>
        <v/>
      </c>
      <c r="O400" s="244" t="str">
        <f t="shared" si="57"/>
        <v/>
      </c>
      <c r="P400">
        <f>IF($I400&lt;&gt;"",$I400,IF($E400="SGD",1,IF($E400="USD",Settings!$B$22,IF($E400="HKD",Settings!$B$23,1))))</f>
        <v>1</v>
      </c>
      <c r="Q400">
        <f t="shared" si="58"/>
        <v>0</v>
      </c>
      <c r="R400">
        <f t="shared" si="59"/>
        <v>0</v>
      </c>
      <c r="S400" t="str">
        <f t="shared" si="60"/>
        <v/>
      </c>
      <c r="T400" t="str">
        <f t="shared" si="61"/>
        <v/>
      </c>
      <c r="U400" t="str">
        <f t="shared" si="62"/>
        <v/>
      </c>
    </row>
    <row r="401" spans="1:21" ht="15" customHeight="1" x14ac:dyDescent="0.15">
      <c r="A401" s="237"/>
      <c r="B401" s="237"/>
      <c r="C401" s="237"/>
      <c r="D401" s="251"/>
      <c r="E401" s="237"/>
      <c r="F401" s="252"/>
      <c r="G401" s="237"/>
      <c r="H401" s="237"/>
      <c r="I401" s="237"/>
      <c r="J401" s="252"/>
      <c r="K401" s="237"/>
      <c r="L401" s="244" t="str">
        <f t="shared" si="54"/>
        <v/>
      </c>
      <c r="M401" s="245" t="str">
        <f t="shared" si="55"/>
        <v/>
      </c>
      <c r="N401" s="244" t="str">
        <f t="shared" si="56"/>
        <v/>
      </c>
      <c r="O401" s="244" t="str">
        <f t="shared" si="57"/>
        <v/>
      </c>
      <c r="P401">
        <f>IF($I401&lt;&gt;"",$I401,IF($E401="SGD",1,IF($E401="USD",Settings!$B$22,IF($E401="HKD",Settings!$B$23,1))))</f>
        <v>1</v>
      </c>
      <c r="Q401">
        <f t="shared" si="58"/>
        <v>0</v>
      </c>
      <c r="R401">
        <f t="shared" si="59"/>
        <v>0</v>
      </c>
      <c r="S401" t="str">
        <f t="shared" si="60"/>
        <v/>
      </c>
      <c r="T401" t="str">
        <f t="shared" si="61"/>
        <v/>
      </c>
      <c r="U401" t="str">
        <f t="shared" si="62"/>
        <v/>
      </c>
    </row>
    <row r="402" spans="1:21" ht="15" customHeight="1" x14ac:dyDescent="0.15">
      <c r="A402" s="237"/>
      <c r="B402" s="237"/>
      <c r="C402" s="237"/>
      <c r="D402" s="251"/>
      <c r="E402" s="237"/>
      <c r="F402" s="252"/>
      <c r="G402" s="237"/>
      <c r="H402" s="237"/>
      <c r="I402" s="237"/>
      <c r="J402" s="252"/>
      <c r="K402" s="237"/>
      <c r="L402" s="244" t="str">
        <f t="shared" si="54"/>
        <v/>
      </c>
      <c r="M402" s="245" t="str">
        <f t="shared" si="55"/>
        <v/>
      </c>
      <c r="N402" s="244" t="str">
        <f t="shared" si="56"/>
        <v/>
      </c>
      <c r="O402" s="244" t="str">
        <f t="shared" si="57"/>
        <v/>
      </c>
      <c r="P402">
        <f>IF($I402&lt;&gt;"",$I402,IF($E402="SGD",1,IF($E402="USD",Settings!$B$22,IF($E402="HKD",Settings!$B$23,1))))</f>
        <v>1</v>
      </c>
      <c r="Q402">
        <f t="shared" si="58"/>
        <v>0</v>
      </c>
      <c r="R402">
        <f t="shared" si="59"/>
        <v>0</v>
      </c>
      <c r="S402" t="str">
        <f t="shared" si="60"/>
        <v/>
      </c>
      <c r="T402" t="str">
        <f t="shared" si="61"/>
        <v/>
      </c>
      <c r="U402" t="str">
        <f t="shared" si="62"/>
        <v/>
      </c>
    </row>
    <row r="403" spans="1:21" ht="15" customHeight="1" x14ac:dyDescent="0.15">
      <c r="A403" s="237"/>
      <c r="B403" s="237"/>
      <c r="C403" s="237"/>
      <c r="D403" s="251"/>
      <c r="E403" s="237"/>
      <c r="F403" s="252"/>
      <c r="G403" s="237"/>
      <c r="H403" s="237"/>
      <c r="I403" s="237"/>
      <c r="J403" s="252"/>
      <c r="K403" s="237"/>
      <c r="L403" s="244" t="str">
        <f t="shared" si="54"/>
        <v/>
      </c>
      <c r="M403" s="245" t="str">
        <f t="shared" si="55"/>
        <v/>
      </c>
      <c r="N403" s="244" t="str">
        <f t="shared" si="56"/>
        <v/>
      </c>
      <c r="O403" s="244" t="str">
        <f t="shared" si="57"/>
        <v/>
      </c>
      <c r="P403">
        <f>IF($I403&lt;&gt;"",$I403,IF($E403="SGD",1,IF($E403="USD",Settings!$B$22,IF($E403="HKD",Settings!$B$23,1))))</f>
        <v>1</v>
      </c>
      <c r="Q403">
        <f t="shared" si="58"/>
        <v>0</v>
      </c>
      <c r="R403">
        <f t="shared" si="59"/>
        <v>0</v>
      </c>
      <c r="S403" t="str">
        <f t="shared" si="60"/>
        <v/>
      </c>
      <c r="T403" t="str">
        <f t="shared" si="61"/>
        <v/>
      </c>
      <c r="U403" t="str">
        <f t="shared" si="62"/>
        <v/>
      </c>
    </row>
    <row r="404" spans="1:21" ht="15" customHeight="1" x14ac:dyDescent="0.15">
      <c r="A404" s="237"/>
      <c r="B404" s="237"/>
      <c r="C404" s="237"/>
      <c r="D404" s="251"/>
      <c r="E404" s="237"/>
      <c r="F404" s="252"/>
      <c r="G404" s="237"/>
      <c r="H404" s="237"/>
      <c r="I404" s="237"/>
      <c r="J404" s="252"/>
      <c r="K404" s="237"/>
      <c r="L404" s="244" t="str">
        <f t="shared" si="54"/>
        <v/>
      </c>
      <c r="M404" s="245" t="str">
        <f t="shared" si="55"/>
        <v/>
      </c>
      <c r="N404" s="244" t="str">
        <f t="shared" si="56"/>
        <v/>
      </c>
      <c r="O404" s="244" t="str">
        <f t="shared" si="57"/>
        <v/>
      </c>
      <c r="P404">
        <f>IF($I404&lt;&gt;"",$I404,IF($E404="SGD",1,IF($E404="USD",Settings!$B$22,IF($E404="HKD",Settings!$B$23,1))))</f>
        <v>1</v>
      </c>
      <c r="Q404">
        <f t="shared" si="58"/>
        <v>0</v>
      </c>
      <c r="R404">
        <f t="shared" si="59"/>
        <v>0</v>
      </c>
      <c r="S404" t="str">
        <f t="shared" si="60"/>
        <v/>
      </c>
      <c r="T404" t="str">
        <f t="shared" si="61"/>
        <v/>
      </c>
      <c r="U404" t="str">
        <f t="shared" si="62"/>
        <v/>
      </c>
    </row>
    <row r="405" spans="1:21" ht="15" customHeight="1" x14ac:dyDescent="0.15">
      <c r="A405" s="237"/>
      <c r="B405" s="237"/>
      <c r="C405" s="237"/>
      <c r="D405" s="251"/>
      <c r="E405" s="237"/>
      <c r="F405" s="252"/>
      <c r="G405" s="237"/>
      <c r="H405" s="237"/>
      <c r="I405" s="237"/>
      <c r="J405" s="252"/>
      <c r="K405" s="237"/>
      <c r="L405" s="244" t="str">
        <f t="shared" si="54"/>
        <v/>
      </c>
      <c r="M405" s="245" t="str">
        <f t="shared" si="55"/>
        <v/>
      </c>
      <c r="N405" s="244" t="str">
        <f t="shared" si="56"/>
        <v/>
      </c>
      <c r="O405" s="244" t="str">
        <f t="shared" si="57"/>
        <v/>
      </c>
      <c r="P405">
        <f>IF($I405&lt;&gt;"",$I405,IF($E405="SGD",1,IF($E405="USD",Settings!$B$22,IF($E405="HKD",Settings!$B$23,1))))</f>
        <v>1</v>
      </c>
      <c r="Q405">
        <f t="shared" si="58"/>
        <v>0</v>
      </c>
      <c r="R405">
        <f t="shared" si="59"/>
        <v>0</v>
      </c>
      <c r="S405" t="str">
        <f t="shared" si="60"/>
        <v/>
      </c>
      <c r="T405" t="str">
        <f t="shared" si="61"/>
        <v/>
      </c>
      <c r="U405" t="str">
        <f t="shared" si="62"/>
        <v/>
      </c>
    </row>
    <row r="406" spans="1:21" ht="15" customHeight="1" x14ac:dyDescent="0.15">
      <c r="A406" s="237"/>
      <c r="B406" s="237"/>
      <c r="C406" s="237"/>
      <c r="D406" s="251"/>
      <c r="E406" s="237"/>
      <c r="F406" s="252"/>
      <c r="G406" s="237"/>
      <c r="H406" s="237"/>
      <c r="I406" s="237"/>
      <c r="J406" s="252"/>
      <c r="K406" s="237"/>
      <c r="L406" s="244" t="str">
        <f t="shared" si="54"/>
        <v/>
      </c>
      <c r="M406" s="245" t="str">
        <f t="shared" si="55"/>
        <v/>
      </c>
      <c r="N406" s="244" t="str">
        <f t="shared" si="56"/>
        <v/>
      </c>
      <c r="O406" s="244" t="str">
        <f t="shared" si="57"/>
        <v/>
      </c>
      <c r="P406">
        <f>IF($I406&lt;&gt;"",$I406,IF($E406="SGD",1,IF($E406="USD",Settings!$B$22,IF($E406="HKD",Settings!$B$23,1))))</f>
        <v>1</v>
      </c>
      <c r="Q406">
        <f t="shared" si="58"/>
        <v>0</v>
      </c>
      <c r="R406">
        <f t="shared" si="59"/>
        <v>0</v>
      </c>
      <c r="S406" t="str">
        <f t="shared" si="60"/>
        <v/>
      </c>
      <c r="T406" t="str">
        <f t="shared" si="61"/>
        <v/>
      </c>
      <c r="U406" t="str">
        <f t="shared" si="62"/>
        <v/>
      </c>
    </row>
    <row r="407" spans="1:21" ht="15" customHeight="1" x14ac:dyDescent="0.15">
      <c r="A407" s="237"/>
      <c r="B407" s="237"/>
      <c r="C407" s="237"/>
      <c r="D407" s="251"/>
      <c r="E407" s="237"/>
      <c r="F407" s="252"/>
      <c r="G407" s="237"/>
      <c r="H407" s="237"/>
      <c r="I407" s="237"/>
      <c r="J407" s="252"/>
      <c r="K407" s="237"/>
      <c r="L407" s="244" t="str">
        <f t="shared" si="54"/>
        <v/>
      </c>
      <c r="M407" s="245" t="str">
        <f t="shared" si="55"/>
        <v/>
      </c>
      <c r="N407" s="244" t="str">
        <f t="shared" si="56"/>
        <v/>
      </c>
      <c r="O407" s="244" t="str">
        <f t="shared" si="57"/>
        <v/>
      </c>
      <c r="P407">
        <f>IF($I407&lt;&gt;"",$I407,IF($E407="SGD",1,IF($E407="USD",Settings!$B$22,IF($E407="HKD",Settings!$B$23,1))))</f>
        <v>1</v>
      </c>
      <c r="Q407">
        <f t="shared" si="58"/>
        <v>0</v>
      </c>
      <c r="R407">
        <f t="shared" si="59"/>
        <v>0</v>
      </c>
      <c r="S407" t="str">
        <f t="shared" si="60"/>
        <v/>
      </c>
      <c r="T407" t="str">
        <f t="shared" si="61"/>
        <v/>
      </c>
      <c r="U407" t="str">
        <f t="shared" si="62"/>
        <v/>
      </c>
    </row>
    <row r="408" spans="1:21" ht="15" customHeight="1" x14ac:dyDescent="0.15">
      <c r="A408" s="237"/>
      <c r="B408" s="237"/>
      <c r="C408" s="237"/>
      <c r="D408" s="251"/>
      <c r="E408" s="237"/>
      <c r="F408" s="252"/>
      <c r="G408" s="237"/>
      <c r="H408" s="237"/>
      <c r="I408" s="237"/>
      <c r="J408" s="252"/>
      <c r="K408" s="237"/>
      <c r="L408" s="244" t="str">
        <f t="shared" si="54"/>
        <v/>
      </c>
      <c r="M408" s="245" t="str">
        <f t="shared" si="55"/>
        <v/>
      </c>
      <c r="N408" s="244" t="str">
        <f t="shared" si="56"/>
        <v/>
      </c>
      <c r="O408" s="244" t="str">
        <f t="shared" si="57"/>
        <v/>
      </c>
      <c r="P408">
        <f>IF($I408&lt;&gt;"",$I408,IF($E408="SGD",1,IF($E408="USD",Settings!$B$22,IF($E408="HKD",Settings!$B$23,1))))</f>
        <v>1</v>
      </c>
      <c r="Q408">
        <f t="shared" si="58"/>
        <v>0</v>
      </c>
      <c r="R408">
        <f t="shared" si="59"/>
        <v>0</v>
      </c>
      <c r="S408" t="str">
        <f t="shared" si="60"/>
        <v/>
      </c>
      <c r="T408" t="str">
        <f t="shared" si="61"/>
        <v/>
      </c>
      <c r="U408" t="str">
        <f t="shared" si="62"/>
        <v/>
      </c>
    </row>
    <row r="409" spans="1:21" ht="15" customHeight="1" x14ac:dyDescent="0.15">
      <c r="A409" s="237"/>
      <c r="B409" s="237"/>
      <c r="C409" s="237"/>
      <c r="D409" s="251"/>
      <c r="E409" s="237"/>
      <c r="F409" s="252"/>
      <c r="G409" s="237"/>
      <c r="H409" s="237"/>
      <c r="I409" s="237"/>
      <c r="J409" s="252"/>
      <c r="K409" s="237"/>
      <c r="L409" s="244" t="str">
        <f t="shared" si="54"/>
        <v/>
      </c>
      <c r="M409" s="245" t="str">
        <f t="shared" si="55"/>
        <v/>
      </c>
      <c r="N409" s="244" t="str">
        <f t="shared" si="56"/>
        <v/>
      </c>
      <c r="O409" s="244" t="str">
        <f t="shared" si="57"/>
        <v/>
      </c>
      <c r="P409">
        <f>IF($I409&lt;&gt;"",$I409,IF($E409="SGD",1,IF($E409="USD",Settings!$B$22,IF($E409="HKD",Settings!$B$23,1))))</f>
        <v>1</v>
      </c>
      <c r="Q409">
        <f t="shared" si="58"/>
        <v>0</v>
      </c>
      <c r="R409">
        <f t="shared" si="59"/>
        <v>0</v>
      </c>
      <c r="S409" t="str">
        <f t="shared" si="60"/>
        <v/>
      </c>
      <c r="T409" t="str">
        <f t="shared" si="61"/>
        <v/>
      </c>
      <c r="U409" t="str">
        <f t="shared" si="62"/>
        <v/>
      </c>
    </row>
    <row r="410" spans="1:21" ht="15" customHeight="1" x14ac:dyDescent="0.15">
      <c r="A410" s="237"/>
      <c r="B410" s="237"/>
      <c r="C410" s="237"/>
      <c r="D410" s="251"/>
      <c r="E410" s="237"/>
      <c r="F410" s="252"/>
      <c r="G410" s="237"/>
      <c r="H410" s="237"/>
      <c r="I410" s="237"/>
      <c r="J410" s="252"/>
      <c r="K410" s="237"/>
      <c r="L410" s="244" t="str">
        <f t="shared" si="54"/>
        <v/>
      </c>
      <c r="M410" s="245" t="str">
        <f t="shared" si="55"/>
        <v/>
      </c>
      <c r="N410" s="244" t="str">
        <f t="shared" si="56"/>
        <v/>
      </c>
      <c r="O410" s="244" t="str">
        <f t="shared" si="57"/>
        <v/>
      </c>
      <c r="P410">
        <f>IF($I410&lt;&gt;"",$I410,IF($E410="SGD",1,IF($E410="USD",Settings!$B$22,IF($E410="HKD",Settings!$B$23,1))))</f>
        <v>1</v>
      </c>
      <c r="Q410">
        <f t="shared" si="58"/>
        <v>0</v>
      </c>
      <c r="R410">
        <f t="shared" si="59"/>
        <v>0</v>
      </c>
      <c r="S410" t="str">
        <f t="shared" si="60"/>
        <v/>
      </c>
      <c r="T410" t="str">
        <f t="shared" si="61"/>
        <v/>
      </c>
      <c r="U410" t="str">
        <f t="shared" si="62"/>
        <v/>
      </c>
    </row>
    <row r="411" spans="1:21" ht="15" customHeight="1" x14ac:dyDescent="0.15">
      <c r="A411" s="237"/>
      <c r="B411" s="237"/>
      <c r="C411" s="237"/>
      <c r="D411" s="251"/>
      <c r="E411" s="237"/>
      <c r="F411" s="252"/>
      <c r="G411" s="237"/>
      <c r="H411" s="237"/>
      <c r="I411" s="237"/>
      <c r="J411" s="252"/>
      <c r="K411" s="237"/>
      <c r="L411" s="244" t="str">
        <f t="shared" si="54"/>
        <v/>
      </c>
      <c r="M411" s="245" t="str">
        <f t="shared" si="55"/>
        <v/>
      </c>
      <c r="N411" s="244" t="str">
        <f t="shared" si="56"/>
        <v/>
      </c>
      <c r="O411" s="244" t="str">
        <f t="shared" si="57"/>
        <v/>
      </c>
      <c r="P411">
        <f>IF($I411&lt;&gt;"",$I411,IF($E411="SGD",1,IF($E411="USD",Settings!$B$22,IF($E411="HKD",Settings!$B$23,1))))</f>
        <v>1</v>
      </c>
      <c r="Q411">
        <f t="shared" si="58"/>
        <v>0</v>
      </c>
      <c r="R411">
        <f t="shared" si="59"/>
        <v>0</v>
      </c>
      <c r="S411" t="str">
        <f t="shared" si="60"/>
        <v/>
      </c>
      <c r="T411" t="str">
        <f t="shared" si="61"/>
        <v/>
      </c>
      <c r="U411" t="str">
        <f t="shared" si="62"/>
        <v/>
      </c>
    </row>
    <row r="412" spans="1:21" ht="15" customHeight="1" x14ac:dyDescent="0.15">
      <c r="A412" s="237"/>
      <c r="B412" s="237"/>
      <c r="C412" s="237"/>
      <c r="D412" s="251"/>
      <c r="E412" s="237"/>
      <c r="F412" s="252"/>
      <c r="G412" s="237"/>
      <c r="H412" s="237"/>
      <c r="I412" s="237"/>
      <c r="J412" s="252"/>
      <c r="K412" s="237"/>
      <c r="L412" s="244" t="str">
        <f t="shared" si="54"/>
        <v/>
      </c>
      <c r="M412" s="245" t="str">
        <f t="shared" si="55"/>
        <v/>
      </c>
      <c r="N412" s="244" t="str">
        <f t="shared" si="56"/>
        <v/>
      </c>
      <c r="O412" s="244" t="str">
        <f t="shared" si="57"/>
        <v/>
      </c>
      <c r="P412">
        <f>IF($I412&lt;&gt;"",$I412,IF($E412="SGD",1,IF($E412="USD",Settings!$B$22,IF($E412="HKD",Settings!$B$23,1))))</f>
        <v>1</v>
      </c>
      <c r="Q412">
        <f t="shared" si="58"/>
        <v>0</v>
      </c>
      <c r="R412">
        <f t="shared" si="59"/>
        <v>0</v>
      </c>
      <c r="S412" t="str">
        <f t="shared" si="60"/>
        <v/>
      </c>
      <c r="T412" t="str">
        <f t="shared" si="61"/>
        <v/>
      </c>
      <c r="U412" t="str">
        <f t="shared" si="62"/>
        <v/>
      </c>
    </row>
    <row r="413" spans="1:21" ht="15" customHeight="1" x14ac:dyDescent="0.15">
      <c r="A413" s="237"/>
      <c r="B413" s="237"/>
      <c r="C413" s="237"/>
      <c r="D413" s="251"/>
      <c r="E413" s="237"/>
      <c r="F413" s="252"/>
      <c r="G413" s="237"/>
      <c r="H413" s="237"/>
      <c r="I413" s="237"/>
      <c r="J413" s="252"/>
      <c r="K413" s="237"/>
      <c r="L413" s="244" t="str">
        <f t="shared" si="54"/>
        <v/>
      </c>
      <c r="M413" s="245" t="str">
        <f t="shared" si="55"/>
        <v/>
      </c>
      <c r="N413" s="244" t="str">
        <f t="shared" si="56"/>
        <v/>
      </c>
      <c r="O413" s="244" t="str">
        <f t="shared" si="57"/>
        <v/>
      </c>
      <c r="P413">
        <f>IF($I413&lt;&gt;"",$I413,IF($E413="SGD",1,IF($E413="USD",Settings!$B$22,IF($E413="HKD",Settings!$B$23,1))))</f>
        <v>1</v>
      </c>
      <c r="Q413">
        <f t="shared" si="58"/>
        <v>0</v>
      </c>
      <c r="R413">
        <f t="shared" si="59"/>
        <v>0</v>
      </c>
      <c r="S413" t="str">
        <f t="shared" si="60"/>
        <v/>
      </c>
      <c r="T413" t="str">
        <f t="shared" si="61"/>
        <v/>
      </c>
      <c r="U413" t="str">
        <f t="shared" si="62"/>
        <v/>
      </c>
    </row>
    <row r="414" spans="1:21" ht="15" customHeight="1" x14ac:dyDescent="0.15">
      <c r="A414" s="237"/>
      <c r="B414" s="237"/>
      <c r="C414" s="237"/>
      <c r="D414" s="251"/>
      <c r="E414" s="237"/>
      <c r="F414" s="252"/>
      <c r="G414" s="237"/>
      <c r="H414" s="237"/>
      <c r="I414" s="237"/>
      <c r="J414" s="252"/>
      <c r="K414" s="237"/>
      <c r="L414" s="244" t="str">
        <f t="shared" si="54"/>
        <v/>
      </c>
      <c r="M414" s="245" t="str">
        <f t="shared" si="55"/>
        <v/>
      </c>
      <c r="N414" s="244" t="str">
        <f t="shared" si="56"/>
        <v/>
      </c>
      <c r="O414" s="244" t="str">
        <f t="shared" si="57"/>
        <v/>
      </c>
      <c r="P414">
        <f>IF($I414&lt;&gt;"",$I414,IF($E414="SGD",1,IF($E414="USD",Settings!$B$22,IF($E414="HKD",Settings!$B$23,1))))</f>
        <v>1</v>
      </c>
      <c r="Q414">
        <f t="shared" si="58"/>
        <v>0</v>
      </c>
      <c r="R414">
        <f t="shared" si="59"/>
        <v>0</v>
      </c>
      <c r="S414" t="str">
        <f t="shared" si="60"/>
        <v/>
      </c>
      <c r="T414" t="str">
        <f t="shared" si="61"/>
        <v/>
      </c>
      <c r="U414" t="str">
        <f t="shared" si="62"/>
        <v/>
      </c>
    </row>
    <row r="415" spans="1:21" ht="15" customHeight="1" x14ac:dyDescent="0.15">
      <c r="A415" s="237"/>
      <c r="B415" s="237"/>
      <c r="C415" s="237"/>
      <c r="D415" s="251"/>
      <c r="E415" s="237"/>
      <c r="F415" s="252"/>
      <c r="G415" s="237"/>
      <c r="H415" s="237"/>
      <c r="I415" s="237"/>
      <c r="J415" s="252"/>
      <c r="K415" s="237"/>
      <c r="L415" s="244" t="str">
        <f t="shared" si="54"/>
        <v/>
      </c>
      <c r="M415" s="245" t="str">
        <f t="shared" si="55"/>
        <v/>
      </c>
      <c r="N415" s="244" t="str">
        <f t="shared" si="56"/>
        <v/>
      </c>
      <c r="O415" s="244" t="str">
        <f t="shared" si="57"/>
        <v/>
      </c>
      <c r="P415">
        <f>IF($I415&lt;&gt;"",$I415,IF($E415="SGD",1,IF($E415="USD",Settings!$B$22,IF($E415="HKD",Settings!$B$23,1))))</f>
        <v>1</v>
      </c>
      <c r="Q415">
        <f t="shared" si="58"/>
        <v>0</v>
      </c>
      <c r="R415">
        <f t="shared" si="59"/>
        <v>0</v>
      </c>
      <c r="S415" t="str">
        <f t="shared" si="60"/>
        <v/>
      </c>
      <c r="T415" t="str">
        <f t="shared" si="61"/>
        <v/>
      </c>
      <c r="U415" t="str">
        <f t="shared" si="62"/>
        <v/>
      </c>
    </row>
    <row r="416" spans="1:21" ht="15" customHeight="1" x14ac:dyDescent="0.15">
      <c r="A416" s="237"/>
      <c r="B416" s="237"/>
      <c r="C416" s="237"/>
      <c r="D416" s="251"/>
      <c r="E416" s="237"/>
      <c r="F416" s="252"/>
      <c r="G416" s="237"/>
      <c r="H416" s="237"/>
      <c r="I416" s="237"/>
      <c r="J416" s="252"/>
      <c r="K416" s="237"/>
      <c r="L416" s="244" t="str">
        <f t="shared" si="54"/>
        <v/>
      </c>
      <c r="M416" s="245" t="str">
        <f t="shared" si="55"/>
        <v/>
      </c>
      <c r="N416" s="244" t="str">
        <f t="shared" si="56"/>
        <v/>
      </c>
      <c r="O416" s="244" t="str">
        <f t="shared" si="57"/>
        <v/>
      </c>
      <c r="P416">
        <f>IF($I416&lt;&gt;"",$I416,IF($E416="SGD",1,IF($E416="USD",Settings!$B$22,IF($E416="HKD",Settings!$B$23,1))))</f>
        <v>1</v>
      </c>
      <c r="Q416">
        <f t="shared" si="58"/>
        <v>0</v>
      </c>
      <c r="R416">
        <f t="shared" si="59"/>
        <v>0</v>
      </c>
      <c r="S416" t="str">
        <f t="shared" si="60"/>
        <v/>
      </c>
      <c r="T416" t="str">
        <f t="shared" si="61"/>
        <v/>
      </c>
      <c r="U416" t="str">
        <f t="shared" si="62"/>
        <v/>
      </c>
    </row>
    <row r="417" spans="1:21" ht="15" customHeight="1" x14ac:dyDescent="0.15">
      <c r="A417" s="237"/>
      <c r="B417" s="237"/>
      <c r="C417" s="237"/>
      <c r="D417" s="251"/>
      <c r="E417" s="237"/>
      <c r="F417" s="252"/>
      <c r="G417" s="237"/>
      <c r="H417" s="237"/>
      <c r="I417" s="237"/>
      <c r="J417" s="252"/>
      <c r="K417" s="237"/>
      <c r="L417" s="244" t="str">
        <f t="shared" si="54"/>
        <v/>
      </c>
      <c r="M417" s="245" t="str">
        <f t="shared" si="55"/>
        <v/>
      </c>
      <c r="N417" s="244" t="str">
        <f t="shared" si="56"/>
        <v/>
      </c>
      <c r="O417" s="244" t="str">
        <f t="shared" si="57"/>
        <v/>
      </c>
      <c r="P417">
        <f>IF($I417&lt;&gt;"",$I417,IF($E417="SGD",1,IF($E417="USD",Settings!$B$22,IF($E417="HKD",Settings!$B$23,1))))</f>
        <v>1</v>
      </c>
      <c r="Q417">
        <f t="shared" si="58"/>
        <v>0</v>
      </c>
      <c r="R417">
        <f t="shared" si="59"/>
        <v>0</v>
      </c>
      <c r="S417" t="str">
        <f t="shared" si="60"/>
        <v/>
      </c>
      <c r="T417" t="str">
        <f t="shared" si="61"/>
        <v/>
      </c>
      <c r="U417" t="str">
        <f t="shared" si="62"/>
        <v/>
      </c>
    </row>
    <row r="418" spans="1:21" ht="15" customHeight="1" x14ac:dyDescent="0.15">
      <c r="A418" s="237"/>
      <c r="B418" s="237"/>
      <c r="C418" s="237"/>
      <c r="D418" s="251"/>
      <c r="E418" s="237"/>
      <c r="F418" s="252"/>
      <c r="G418" s="237"/>
      <c r="H418" s="237"/>
      <c r="I418" s="237"/>
      <c r="J418" s="252"/>
      <c r="K418" s="237"/>
      <c r="L418" s="244" t="str">
        <f t="shared" si="54"/>
        <v/>
      </c>
      <c r="M418" s="245" t="str">
        <f t="shared" si="55"/>
        <v/>
      </c>
      <c r="N418" s="244" t="str">
        <f t="shared" si="56"/>
        <v/>
      </c>
      <c r="O418" s="244" t="str">
        <f t="shared" si="57"/>
        <v/>
      </c>
      <c r="P418">
        <f>IF($I418&lt;&gt;"",$I418,IF($E418="SGD",1,IF($E418="USD",Settings!$B$22,IF($E418="HKD",Settings!$B$23,1))))</f>
        <v>1</v>
      </c>
      <c r="Q418">
        <f t="shared" si="58"/>
        <v>0</v>
      </c>
      <c r="R418">
        <f t="shared" si="59"/>
        <v>0</v>
      </c>
      <c r="S418" t="str">
        <f t="shared" si="60"/>
        <v/>
      </c>
      <c r="T418" t="str">
        <f t="shared" si="61"/>
        <v/>
      </c>
      <c r="U418" t="str">
        <f t="shared" si="62"/>
        <v/>
      </c>
    </row>
    <row r="419" spans="1:21" ht="15" customHeight="1" x14ac:dyDescent="0.15">
      <c r="A419" s="237"/>
      <c r="B419" s="237"/>
      <c r="C419" s="237"/>
      <c r="D419" s="251"/>
      <c r="E419" s="237"/>
      <c r="F419" s="252"/>
      <c r="G419" s="237"/>
      <c r="H419" s="237"/>
      <c r="I419" s="237"/>
      <c r="J419" s="252"/>
      <c r="K419" s="237"/>
      <c r="L419" s="244" t="str">
        <f t="shared" si="54"/>
        <v/>
      </c>
      <c r="M419" s="245" t="str">
        <f t="shared" si="55"/>
        <v/>
      </c>
      <c r="N419" s="244" t="str">
        <f t="shared" si="56"/>
        <v/>
      </c>
      <c r="O419" s="244" t="str">
        <f t="shared" si="57"/>
        <v/>
      </c>
      <c r="P419">
        <f>IF($I419&lt;&gt;"",$I419,IF($E419="SGD",1,IF($E419="USD",Settings!$B$22,IF($E419="HKD",Settings!$B$23,1))))</f>
        <v>1</v>
      </c>
      <c r="Q419">
        <f t="shared" si="58"/>
        <v>0</v>
      </c>
      <c r="R419">
        <f t="shared" si="59"/>
        <v>0</v>
      </c>
      <c r="S419" t="str">
        <f t="shared" si="60"/>
        <v/>
      </c>
      <c r="T419" t="str">
        <f t="shared" si="61"/>
        <v/>
      </c>
      <c r="U419" t="str">
        <f t="shared" si="62"/>
        <v/>
      </c>
    </row>
    <row r="420" spans="1:21" ht="15" customHeight="1" x14ac:dyDescent="0.15">
      <c r="A420" s="237"/>
      <c r="B420" s="237"/>
      <c r="C420" s="237"/>
      <c r="D420" s="251"/>
      <c r="E420" s="237"/>
      <c r="F420" s="252"/>
      <c r="G420" s="237"/>
      <c r="H420" s="237"/>
      <c r="I420" s="237"/>
      <c r="J420" s="252"/>
      <c r="K420" s="237"/>
      <c r="L420" s="244" t="str">
        <f t="shared" si="54"/>
        <v/>
      </c>
      <c r="M420" s="245" t="str">
        <f t="shared" si="55"/>
        <v/>
      </c>
      <c r="N420" s="244" t="str">
        <f t="shared" si="56"/>
        <v/>
      </c>
      <c r="O420" s="244" t="str">
        <f t="shared" si="57"/>
        <v/>
      </c>
      <c r="P420">
        <f>IF($I420&lt;&gt;"",$I420,IF($E420="SGD",1,IF($E420="USD",Settings!$B$22,IF($E420="HKD",Settings!$B$23,1))))</f>
        <v>1</v>
      </c>
      <c r="Q420">
        <f t="shared" si="58"/>
        <v>0</v>
      </c>
      <c r="R420">
        <f t="shared" si="59"/>
        <v>0</v>
      </c>
      <c r="S420" t="str">
        <f t="shared" si="60"/>
        <v/>
      </c>
      <c r="T420" t="str">
        <f t="shared" si="61"/>
        <v/>
      </c>
      <c r="U420" t="str">
        <f t="shared" si="62"/>
        <v/>
      </c>
    </row>
    <row r="421" spans="1:21" ht="15" customHeight="1" x14ac:dyDescent="0.15">
      <c r="A421" s="237"/>
      <c r="B421" s="237"/>
      <c r="C421" s="237"/>
      <c r="D421" s="251"/>
      <c r="E421" s="237"/>
      <c r="F421" s="252"/>
      <c r="G421" s="237"/>
      <c r="H421" s="237"/>
      <c r="I421" s="237"/>
      <c r="J421" s="252"/>
      <c r="K421" s="237"/>
      <c r="L421" s="244" t="str">
        <f t="shared" si="54"/>
        <v/>
      </c>
      <c r="M421" s="245" t="str">
        <f t="shared" si="55"/>
        <v/>
      </c>
      <c r="N421" s="244" t="str">
        <f t="shared" si="56"/>
        <v/>
      </c>
      <c r="O421" s="244" t="str">
        <f t="shared" si="57"/>
        <v/>
      </c>
      <c r="P421">
        <f>IF($I421&lt;&gt;"",$I421,IF($E421="SGD",1,IF($E421="USD",Settings!$B$22,IF($E421="HKD",Settings!$B$23,1))))</f>
        <v>1</v>
      </c>
      <c r="Q421">
        <f t="shared" si="58"/>
        <v>0</v>
      </c>
      <c r="R421">
        <f t="shared" si="59"/>
        <v>0</v>
      </c>
      <c r="S421" t="str">
        <f t="shared" si="60"/>
        <v/>
      </c>
      <c r="T421" t="str">
        <f t="shared" si="61"/>
        <v/>
      </c>
      <c r="U421" t="str">
        <f t="shared" si="62"/>
        <v/>
      </c>
    </row>
    <row r="422" spans="1:21" ht="15" customHeight="1" x14ac:dyDescent="0.15">
      <c r="A422" s="237"/>
      <c r="B422" s="237"/>
      <c r="C422" s="237"/>
      <c r="D422" s="251"/>
      <c r="E422" s="237"/>
      <c r="F422" s="252"/>
      <c r="G422" s="237"/>
      <c r="H422" s="237"/>
      <c r="I422" s="237"/>
      <c r="J422" s="252"/>
      <c r="K422" s="237"/>
      <c r="L422" s="244" t="str">
        <f t="shared" si="54"/>
        <v/>
      </c>
      <c r="M422" s="245" t="str">
        <f t="shared" si="55"/>
        <v/>
      </c>
      <c r="N422" s="244" t="str">
        <f t="shared" si="56"/>
        <v/>
      </c>
      <c r="O422" s="244" t="str">
        <f t="shared" si="57"/>
        <v/>
      </c>
      <c r="P422">
        <f>IF($I422&lt;&gt;"",$I422,IF($E422="SGD",1,IF($E422="USD",Settings!$B$22,IF($E422="HKD",Settings!$B$23,1))))</f>
        <v>1</v>
      </c>
      <c r="Q422">
        <f t="shared" si="58"/>
        <v>0</v>
      </c>
      <c r="R422">
        <f t="shared" si="59"/>
        <v>0</v>
      </c>
      <c r="S422" t="str">
        <f t="shared" si="60"/>
        <v/>
      </c>
      <c r="T422" t="str">
        <f t="shared" si="61"/>
        <v/>
      </c>
      <c r="U422" t="str">
        <f t="shared" si="62"/>
        <v/>
      </c>
    </row>
    <row r="423" spans="1:21" ht="15" customHeight="1" x14ac:dyDescent="0.15">
      <c r="A423" s="237"/>
      <c r="B423" s="237"/>
      <c r="C423" s="237"/>
      <c r="D423" s="251"/>
      <c r="E423" s="237"/>
      <c r="F423" s="252"/>
      <c r="G423" s="237"/>
      <c r="H423" s="237"/>
      <c r="I423" s="237"/>
      <c r="J423" s="252"/>
      <c r="K423" s="237"/>
      <c r="L423" s="244" t="str">
        <f t="shared" si="54"/>
        <v/>
      </c>
      <c r="M423" s="245" t="str">
        <f t="shared" si="55"/>
        <v/>
      </c>
      <c r="N423" s="244" t="str">
        <f t="shared" si="56"/>
        <v/>
      </c>
      <c r="O423" s="244" t="str">
        <f t="shared" si="57"/>
        <v/>
      </c>
      <c r="P423">
        <f>IF($I423&lt;&gt;"",$I423,IF($E423="SGD",1,IF($E423="USD",Settings!$B$22,IF($E423="HKD",Settings!$B$23,1))))</f>
        <v>1</v>
      </c>
      <c r="Q423">
        <f t="shared" si="58"/>
        <v>0</v>
      </c>
      <c r="R423">
        <f t="shared" si="59"/>
        <v>0</v>
      </c>
      <c r="S423" t="str">
        <f t="shared" si="60"/>
        <v/>
      </c>
      <c r="T423" t="str">
        <f t="shared" si="61"/>
        <v/>
      </c>
      <c r="U423" t="str">
        <f t="shared" si="62"/>
        <v/>
      </c>
    </row>
    <row r="424" spans="1:21" ht="15" customHeight="1" x14ac:dyDescent="0.15">
      <c r="A424" s="237"/>
      <c r="B424" s="237"/>
      <c r="C424" s="237"/>
      <c r="D424" s="251"/>
      <c r="E424" s="237"/>
      <c r="F424" s="252"/>
      <c r="G424" s="237"/>
      <c r="H424" s="237"/>
      <c r="I424" s="237"/>
      <c r="J424" s="252"/>
      <c r="K424" s="237"/>
      <c r="L424" s="244" t="str">
        <f t="shared" si="54"/>
        <v/>
      </c>
      <c r="M424" s="245" t="str">
        <f t="shared" si="55"/>
        <v/>
      </c>
      <c r="N424" s="244" t="str">
        <f t="shared" si="56"/>
        <v/>
      </c>
      <c r="O424" s="244" t="str">
        <f t="shared" si="57"/>
        <v/>
      </c>
      <c r="P424">
        <f>IF($I424&lt;&gt;"",$I424,IF($E424="SGD",1,IF($E424="USD",Settings!$B$22,IF($E424="HKD",Settings!$B$23,1))))</f>
        <v>1</v>
      </c>
      <c r="Q424">
        <f t="shared" si="58"/>
        <v>0</v>
      </c>
      <c r="R424">
        <f t="shared" si="59"/>
        <v>0</v>
      </c>
      <c r="S424" t="str">
        <f t="shared" si="60"/>
        <v/>
      </c>
      <c r="T424" t="str">
        <f t="shared" si="61"/>
        <v/>
      </c>
      <c r="U424" t="str">
        <f t="shared" si="62"/>
        <v/>
      </c>
    </row>
    <row r="425" spans="1:21" ht="15" customHeight="1" x14ac:dyDescent="0.15">
      <c r="A425" s="237"/>
      <c r="B425" s="237"/>
      <c r="C425" s="237"/>
      <c r="D425" s="251"/>
      <c r="E425" s="237"/>
      <c r="F425" s="252"/>
      <c r="G425" s="237"/>
      <c r="H425" s="237"/>
      <c r="I425" s="237"/>
      <c r="J425" s="252"/>
      <c r="K425" s="237"/>
      <c r="L425" s="244" t="str">
        <f t="shared" si="54"/>
        <v/>
      </c>
      <c r="M425" s="245" t="str">
        <f t="shared" si="55"/>
        <v/>
      </c>
      <c r="N425" s="244" t="str">
        <f t="shared" si="56"/>
        <v/>
      </c>
      <c r="O425" s="244" t="str">
        <f t="shared" si="57"/>
        <v/>
      </c>
      <c r="P425">
        <f>IF($I425&lt;&gt;"",$I425,IF($E425="SGD",1,IF($E425="USD",Settings!$B$22,IF($E425="HKD",Settings!$B$23,1))))</f>
        <v>1</v>
      </c>
      <c r="Q425">
        <f t="shared" si="58"/>
        <v>0</v>
      </c>
      <c r="R425">
        <f t="shared" si="59"/>
        <v>0</v>
      </c>
      <c r="S425" t="str">
        <f t="shared" si="60"/>
        <v/>
      </c>
      <c r="T425" t="str">
        <f t="shared" si="61"/>
        <v/>
      </c>
      <c r="U425" t="str">
        <f t="shared" si="62"/>
        <v/>
      </c>
    </row>
    <row r="426" spans="1:21" ht="15" customHeight="1" x14ac:dyDescent="0.15">
      <c r="A426" s="237"/>
      <c r="B426" s="237"/>
      <c r="C426" s="237"/>
      <c r="D426" s="251"/>
      <c r="E426" s="237"/>
      <c r="F426" s="252"/>
      <c r="G426" s="237"/>
      <c r="H426" s="237"/>
      <c r="I426" s="237"/>
      <c r="J426" s="252"/>
      <c r="K426" s="237"/>
      <c r="L426" s="244" t="str">
        <f t="shared" si="54"/>
        <v/>
      </c>
      <c r="M426" s="245" t="str">
        <f t="shared" si="55"/>
        <v/>
      </c>
      <c r="N426" s="244" t="str">
        <f t="shared" si="56"/>
        <v/>
      </c>
      <c r="O426" s="244" t="str">
        <f t="shared" si="57"/>
        <v/>
      </c>
      <c r="P426">
        <f>IF($I426&lt;&gt;"",$I426,IF($E426="SGD",1,IF($E426="USD",Settings!$B$22,IF($E426="HKD",Settings!$B$23,1))))</f>
        <v>1</v>
      </c>
      <c r="Q426">
        <f t="shared" si="58"/>
        <v>0</v>
      </c>
      <c r="R426">
        <f t="shared" si="59"/>
        <v>0</v>
      </c>
      <c r="S426" t="str">
        <f t="shared" si="60"/>
        <v/>
      </c>
      <c r="T426" t="str">
        <f t="shared" si="61"/>
        <v/>
      </c>
      <c r="U426" t="str">
        <f t="shared" si="62"/>
        <v/>
      </c>
    </row>
    <row r="427" spans="1:21" ht="15" customHeight="1" x14ac:dyDescent="0.15">
      <c r="A427" s="237"/>
      <c r="B427" s="237"/>
      <c r="C427" s="237"/>
      <c r="D427" s="251"/>
      <c r="E427" s="237"/>
      <c r="F427" s="252"/>
      <c r="G427" s="237"/>
      <c r="H427" s="237"/>
      <c r="I427" s="237"/>
      <c r="J427" s="252"/>
      <c r="K427" s="237"/>
      <c r="L427" s="244" t="str">
        <f t="shared" si="54"/>
        <v/>
      </c>
      <c r="M427" s="245" t="str">
        <f t="shared" si="55"/>
        <v/>
      </c>
      <c r="N427" s="244" t="str">
        <f t="shared" si="56"/>
        <v/>
      </c>
      <c r="O427" s="244" t="str">
        <f t="shared" si="57"/>
        <v/>
      </c>
      <c r="P427">
        <f>IF($I427&lt;&gt;"",$I427,IF($E427="SGD",1,IF($E427="USD",Settings!$B$22,IF($E427="HKD",Settings!$B$23,1))))</f>
        <v>1</v>
      </c>
      <c r="Q427">
        <f t="shared" si="58"/>
        <v>0</v>
      </c>
      <c r="R427">
        <f t="shared" si="59"/>
        <v>0</v>
      </c>
      <c r="S427" t="str">
        <f t="shared" si="60"/>
        <v/>
      </c>
      <c r="T427" t="str">
        <f t="shared" si="61"/>
        <v/>
      </c>
      <c r="U427" t="str">
        <f t="shared" si="62"/>
        <v/>
      </c>
    </row>
    <row r="428" spans="1:21" ht="15" customHeight="1" x14ac:dyDescent="0.15">
      <c r="A428" s="237"/>
      <c r="B428" s="237"/>
      <c r="C428" s="237"/>
      <c r="D428" s="251"/>
      <c r="E428" s="237"/>
      <c r="F428" s="252"/>
      <c r="G428" s="237"/>
      <c r="H428" s="237"/>
      <c r="I428" s="237"/>
      <c r="J428" s="252"/>
      <c r="K428" s="237"/>
      <c r="L428" s="244" t="str">
        <f t="shared" si="54"/>
        <v/>
      </c>
      <c r="M428" s="245" t="str">
        <f t="shared" si="55"/>
        <v/>
      </c>
      <c r="N428" s="244" t="str">
        <f t="shared" si="56"/>
        <v/>
      </c>
      <c r="O428" s="244" t="str">
        <f t="shared" si="57"/>
        <v/>
      </c>
      <c r="P428">
        <f>IF($I428&lt;&gt;"",$I428,IF($E428="SGD",1,IF($E428="USD",Settings!$B$22,IF($E428="HKD",Settings!$B$23,1))))</f>
        <v>1</v>
      </c>
      <c r="Q428">
        <f t="shared" si="58"/>
        <v>0</v>
      </c>
      <c r="R428">
        <f t="shared" si="59"/>
        <v>0</v>
      </c>
      <c r="S428" t="str">
        <f t="shared" si="60"/>
        <v/>
      </c>
      <c r="T428" t="str">
        <f t="shared" si="61"/>
        <v/>
      </c>
      <c r="U428" t="str">
        <f t="shared" si="62"/>
        <v/>
      </c>
    </row>
    <row r="429" spans="1:21" ht="15" customHeight="1" x14ac:dyDescent="0.15">
      <c r="A429" s="237"/>
      <c r="B429" s="237"/>
      <c r="C429" s="237"/>
      <c r="D429" s="251"/>
      <c r="E429" s="237"/>
      <c r="F429" s="252"/>
      <c r="G429" s="237"/>
      <c r="H429" s="237"/>
      <c r="I429" s="237"/>
      <c r="J429" s="252"/>
      <c r="K429" s="237"/>
      <c r="L429" s="244" t="str">
        <f t="shared" si="54"/>
        <v/>
      </c>
      <c r="M429" s="245" t="str">
        <f t="shared" si="55"/>
        <v/>
      </c>
      <c r="N429" s="244" t="str">
        <f t="shared" si="56"/>
        <v/>
      </c>
      <c r="O429" s="244" t="str">
        <f t="shared" si="57"/>
        <v/>
      </c>
      <c r="P429">
        <f>IF($I429&lt;&gt;"",$I429,IF($E429="SGD",1,IF($E429="USD",Settings!$B$22,IF($E429="HKD",Settings!$B$23,1))))</f>
        <v>1</v>
      </c>
      <c r="Q429">
        <f t="shared" si="58"/>
        <v>0</v>
      </c>
      <c r="R429">
        <f t="shared" si="59"/>
        <v>0</v>
      </c>
      <c r="S429" t="str">
        <f t="shared" si="60"/>
        <v/>
      </c>
      <c r="T429" t="str">
        <f t="shared" si="61"/>
        <v/>
      </c>
      <c r="U429" t="str">
        <f t="shared" si="62"/>
        <v/>
      </c>
    </row>
    <row r="430" spans="1:21" ht="15" customHeight="1" x14ac:dyDescent="0.15">
      <c r="A430" s="237"/>
      <c r="B430" s="237"/>
      <c r="C430" s="237"/>
      <c r="D430" s="251"/>
      <c r="E430" s="237"/>
      <c r="F430" s="252"/>
      <c r="G430" s="237"/>
      <c r="H430" s="237"/>
      <c r="I430" s="237"/>
      <c r="J430" s="252"/>
      <c r="K430" s="237"/>
      <c r="L430" s="244" t="str">
        <f t="shared" si="54"/>
        <v/>
      </c>
      <c r="M430" s="245" t="str">
        <f t="shared" si="55"/>
        <v/>
      </c>
      <c r="N430" s="244" t="str">
        <f t="shared" si="56"/>
        <v/>
      </c>
      <c r="O430" s="244" t="str">
        <f t="shared" si="57"/>
        <v/>
      </c>
      <c r="P430">
        <f>IF($I430&lt;&gt;"",$I430,IF($E430="SGD",1,IF($E430="USD",Settings!$B$22,IF($E430="HKD",Settings!$B$23,1))))</f>
        <v>1</v>
      </c>
      <c r="Q430">
        <f t="shared" si="58"/>
        <v>0</v>
      </c>
      <c r="R430">
        <f t="shared" si="59"/>
        <v>0</v>
      </c>
      <c r="S430" t="str">
        <f t="shared" si="60"/>
        <v/>
      </c>
      <c r="T430" t="str">
        <f t="shared" si="61"/>
        <v/>
      </c>
      <c r="U430" t="str">
        <f t="shared" si="62"/>
        <v/>
      </c>
    </row>
    <row r="431" spans="1:21" ht="15" customHeight="1" x14ac:dyDescent="0.15">
      <c r="A431" s="237"/>
      <c r="B431" s="237"/>
      <c r="C431" s="237"/>
      <c r="D431" s="251"/>
      <c r="E431" s="237"/>
      <c r="F431" s="252"/>
      <c r="G431" s="237"/>
      <c r="H431" s="237"/>
      <c r="I431" s="237"/>
      <c r="J431" s="252"/>
      <c r="K431" s="237"/>
      <c r="L431" s="244" t="str">
        <f t="shared" si="54"/>
        <v/>
      </c>
      <c r="M431" s="245" t="str">
        <f t="shared" si="55"/>
        <v/>
      </c>
      <c r="N431" s="244" t="str">
        <f t="shared" si="56"/>
        <v/>
      </c>
      <c r="O431" s="244" t="str">
        <f t="shared" si="57"/>
        <v/>
      </c>
      <c r="P431">
        <f>IF($I431&lt;&gt;"",$I431,IF($E431="SGD",1,IF($E431="USD",Settings!$B$22,IF($E431="HKD",Settings!$B$23,1))))</f>
        <v>1</v>
      </c>
      <c r="Q431">
        <f t="shared" si="58"/>
        <v>0</v>
      </c>
      <c r="R431">
        <f t="shared" si="59"/>
        <v>0</v>
      </c>
      <c r="S431" t="str">
        <f t="shared" si="60"/>
        <v/>
      </c>
      <c r="T431" t="str">
        <f t="shared" si="61"/>
        <v/>
      </c>
      <c r="U431" t="str">
        <f t="shared" si="62"/>
        <v/>
      </c>
    </row>
    <row r="432" spans="1:21" ht="15" customHeight="1" x14ac:dyDescent="0.15">
      <c r="A432" s="237"/>
      <c r="B432" s="237"/>
      <c r="C432" s="237"/>
      <c r="D432" s="251"/>
      <c r="E432" s="237"/>
      <c r="F432" s="252"/>
      <c r="G432" s="237"/>
      <c r="H432" s="237"/>
      <c r="I432" s="237"/>
      <c r="J432" s="252"/>
      <c r="K432" s="237"/>
      <c r="L432" s="244" t="str">
        <f t="shared" si="54"/>
        <v/>
      </c>
      <c r="M432" s="245" t="str">
        <f t="shared" si="55"/>
        <v/>
      </c>
      <c r="N432" s="244" t="str">
        <f t="shared" si="56"/>
        <v/>
      </c>
      <c r="O432" s="244" t="str">
        <f t="shared" si="57"/>
        <v/>
      </c>
      <c r="P432">
        <f>IF($I432&lt;&gt;"",$I432,IF($E432="SGD",1,IF($E432="USD",Settings!$B$22,IF($E432="HKD",Settings!$B$23,1))))</f>
        <v>1</v>
      </c>
      <c r="Q432">
        <f t="shared" si="58"/>
        <v>0</v>
      </c>
      <c r="R432">
        <f t="shared" si="59"/>
        <v>0</v>
      </c>
      <c r="S432" t="str">
        <f t="shared" si="60"/>
        <v/>
      </c>
      <c r="T432" t="str">
        <f t="shared" si="61"/>
        <v/>
      </c>
      <c r="U432" t="str">
        <f t="shared" si="62"/>
        <v/>
      </c>
    </row>
    <row r="433" spans="1:21" ht="15" customHeight="1" x14ac:dyDescent="0.15">
      <c r="A433" s="237"/>
      <c r="B433" s="237"/>
      <c r="C433" s="237"/>
      <c r="D433" s="251"/>
      <c r="E433" s="237"/>
      <c r="F433" s="252"/>
      <c r="G433" s="237"/>
      <c r="H433" s="237"/>
      <c r="I433" s="237"/>
      <c r="J433" s="252"/>
      <c r="K433" s="237"/>
      <c r="L433" s="244" t="str">
        <f t="shared" si="54"/>
        <v/>
      </c>
      <c r="M433" s="245" t="str">
        <f t="shared" si="55"/>
        <v/>
      </c>
      <c r="N433" s="244" t="str">
        <f t="shared" si="56"/>
        <v/>
      </c>
      <c r="O433" s="244" t="str">
        <f t="shared" si="57"/>
        <v/>
      </c>
      <c r="P433">
        <f>IF($I433&lt;&gt;"",$I433,IF($E433="SGD",1,IF($E433="USD",Settings!$B$22,IF($E433="HKD",Settings!$B$23,1))))</f>
        <v>1</v>
      </c>
      <c r="Q433">
        <f t="shared" si="58"/>
        <v>0</v>
      </c>
      <c r="R433">
        <f t="shared" si="59"/>
        <v>0</v>
      </c>
      <c r="S433" t="str">
        <f t="shared" si="60"/>
        <v/>
      </c>
      <c r="T433" t="str">
        <f t="shared" si="61"/>
        <v/>
      </c>
      <c r="U433" t="str">
        <f t="shared" si="62"/>
        <v/>
      </c>
    </row>
    <row r="434" spans="1:21" ht="15" customHeight="1" x14ac:dyDescent="0.15">
      <c r="A434" s="237"/>
      <c r="B434" s="237"/>
      <c r="C434" s="237"/>
      <c r="D434" s="251"/>
      <c r="E434" s="237"/>
      <c r="F434" s="252"/>
      <c r="G434" s="237"/>
      <c r="H434" s="237"/>
      <c r="I434" s="237"/>
      <c r="J434" s="252"/>
      <c r="K434" s="237"/>
      <c r="L434" s="244" t="str">
        <f t="shared" si="54"/>
        <v/>
      </c>
      <c r="M434" s="245" t="str">
        <f t="shared" si="55"/>
        <v/>
      </c>
      <c r="N434" s="244" t="str">
        <f t="shared" si="56"/>
        <v/>
      </c>
      <c r="O434" s="244" t="str">
        <f t="shared" si="57"/>
        <v/>
      </c>
      <c r="P434">
        <f>IF($I434&lt;&gt;"",$I434,IF($E434="SGD",1,IF($E434="USD",Settings!$B$22,IF($E434="HKD",Settings!$B$23,1))))</f>
        <v>1</v>
      </c>
      <c r="Q434">
        <f t="shared" si="58"/>
        <v>0</v>
      </c>
      <c r="R434">
        <f t="shared" si="59"/>
        <v>0</v>
      </c>
      <c r="S434" t="str">
        <f t="shared" si="60"/>
        <v/>
      </c>
      <c r="T434" t="str">
        <f t="shared" si="61"/>
        <v/>
      </c>
      <c r="U434" t="str">
        <f t="shared" si="62"/>
        <v/>
      </c>
    </row>
    <row r="435" spans="1:21" ht="15" customHeight="1" x14ac:dyDescent="0.15">
      <c r="A435" s="237"/>
      <c r="B435" s="237"/>
      <c r="C435" s="237"/>
      <c r="D435" s="251"/>
      <c r="E435" s="237"/>
      <c r="F435" s="252"/>
      <c r="G435" s="237"/>
      <c r="H435" s="237"/>
      <c r="I435" s="237"/>
      <c r="J435" s="252"/>
      <c r="K435" s="237"/>
      <c r="L435" s="244" t="str">
        <f t="shared" si="54"/>
        <v/>
      </c>
      <c r="M435" s="245" t="str">
        <f t="shared" si="55"/>
        <v/>
      </c>
      <c r="N435" s="244" t="str">
        <f t="shared" si="56"/>
        <v/>
      </c>
      <c r="O435" s="244" t="str">
        <f t="shared" si="57"/>
        <v/>
      </c>
      <c r="P435">
        <f>IF($I435&lt;&gt;"",$I435,IF($E435="SGD",1,IF($E435="USD",Settings!$B$22,IF($E435="HKD",Settings!$B$23,1))))</f>
        <v>1</v>
      </c>
      <c r="Q435">
        <f t="shared" si="58"/>
        <v>0</v>
      </c>
      <c r="R435">
        <f t="shared" si="59"/>
        <v>0</v>
      </c>
      <c r="S435" t="str">
        <f t="shared" si="60"/>
        <v/>
      </c>
      <c r="T435" t="str">
        <f t="shared" si="61"/>
        <v/>
      </c>
      <c r="U435" t="str">
        <f t="shared" si="62"/>
        <v/>
      </c>
    </row>
    <row r="436" spans="1:21" ht="15" customHeight="1" x14ac:dyDescent="0.15">
      <c r="A436" s="237"/>
      <c r="B436" s="237"/>
      <c r="C436" s="237"/>
      <c r="D436" s="251"/>
      <c r="E436" s="237"/>
      <c r="F436" s="252"/>
      <c r="G436" s="237"/>
      <c r="H436" s="237"/>
      <c r="I436" s="237"/>
      <c r="J436" s="252"/>
      <c r="K436" s="237"/>
      <c r="L436" s="244" t="str">
        <f t="shared" si="54"/>
        <v/>
      </c>
      <c r="M436" s="245" t="str">
        <f t="shared" si="55"/>
        <v/>
      </c>
      <c r="N436" s="244" t="str">
        <f t="shared" si="56"/>
        <v/>
      </c>
      <c r="O436" s="244" t="str">
        <f t="shared" si="57"/>
        <v/>
      </c>
      <c r="P436">
        <f>IF($I436&lt;&gt;"",$I436,IF($E436="SGD",1,IF($E436="USD",Settings!$B$22,IF($E436="HKD",Settings!$B$23,1))))</f>
        <v>1</v>
      </c>
      <c r="Q436">
        <f t="shared" si="58"/>
        <v>0</v>
      </c>
      <c r="R436">
        <f t="shared" si="59"/>
        <v>0</v>
      </c>
      <c r="S436" t="str">
        <f t="shared" si="60"/>
        <v/>
      </c>
      <c r="T436" t="str">
        <f t="shared" si="61"/>
        <v/>
      </c>
      <c r="U436" t="str">
        <f t="shared" si="62"/>
        <v/>
      </c>
    </row>
    <row r="437" spans="1:21" ht="15" customHeight="1" x14ac:dyDescent="0.15">
      <c r="A437" s="237"/>
      <c r="B437" s="237"/>
      <c r="C437" s="237"/>
      <c r="D437" s="251"/>
      <c r="E437" s="237"/>
      <c r="F437" s="252"/>
      <c r="G437" s="237"/>
      <c r="H437" s="237"/>
      <c r="I437" s="237"/>
      <c r="J437" s="252"/>
      <c r="K437" s="237"/>
      <c r="L437" s="244" t="str">
        <f t="shared" si="54"/>
        <v/>
      </c>
      <c r="M437" s="245" t="str">
        <f t="shared" si="55"/>
        <v/>
      </c>
      <c r="N437" s="244" t="str">
        <f t="shared" si="56"/>
        <v/>
      </c>
      <c r="O437" s="244" t="str">
        <f t="shared" si="57"/>
        <v/>
      </c>
      <c r="P437">
        <f>IF($I437&lt;&gt;"",$I437,IF($E437="SGD",1,IF($E437="USD",Settings!$B$22,IF($E437="HKD",Settings!$B$23,1))))</f>
        <v>1</v>
      </c>
      <c r="Q437">
        <f t="shared" si="58"/>
        <v>0</v>
      </c>
      <c r="R437">
        <f t="shared" si="59"/>
        <v>0</v>
      </c>
      <c r="S437" t="str">
        <f t="shared" si="60"/>
        <v/>
      </c>
      <c r="T437" t="str">
        <f t="shared" si="61"/>
        <v/>
      </c>
      <c r="U437" t="str">
        <f t="shared" si="62"/>
        <v/>
      </c>
    </row>
    <row r="438" spans="1:21" ht="15" customHeight="1" x14ac:dyDescent="0.15">
      <c r="A438" s="237"/>
      <c r="B438" s="237"/>
      <c r="C438" s="237"/>
      <c r="D438" s="251"/>
      <c r="E438" s="237"/>
      <c r="F438" s="252"/>
      <c r="G438" s="237"/>
      <c r="H438" s="237"/>
      <c r="I438" s="237"/>
      <c r="J438" s="252"/>
      <c r="K438" s="237"/>
      <c r="L438" s="244" t="str">
        <f t="shared" si="54"/>
        <v/>
      </c>
      <c r="M438" s="245" t="str">
        <f t="shared" si="55"/>
        <v/>
      </c>
      <c r="N438" s="244" t="str">
        <f t="shared" si="56"/>
        <v/>
      </c>
      <c r="O438" s="244" t="str">
        <f t="shared" si="57"/>
        <v/>
      </c>
      <c r="P438">
        <f>IF($I438&lt;&gt;"",$I438,IF($E438="SGD",1,IF($E438="USD",Settings!$B$22,IF($E438="HKD",Settings!$B$23,1))))</f>
        <v>1</v>
      </c>
      <c r="Q438">
        <f t="shared" si="58"/>
        <v>0</v>
      </c>
      <c r="R438">
        <f t="shared" si="59"/>
        <v>0</v>
      </c>
      <c r="S438" t="str">
        <f t="shared" si="60"/>
        <v/>
      </c>
      <c r="T438" t="str">
        <f t="shared" si="61"/>
        <v/>
      </c>
      <c r="U438" t="str">
        <f t="shared" si="62"/>
        <v/>
      </c>
    </row>
    <row r="439" spans="1:21" ht="15" customHeight="1" x14ac:dyDescent="0.15">
      <c r="A439" s="237"/>
      <c r="B439" s="237"/>
      <c r="C439" s="237"/>
      <c r="D439" s="251"/>
      <c r="E439" s="237"/>
      <c r="F439" s="252"/>
      <c r="G439" s="237"/>
      <c r="H439" s="237"/>
      <c r="I439" s="237"/>
      <c r="J439" s="252"/>
      <c r="K439" s="237"/>
      <c r="L439" s="244" t="str">
        <f t="shared" si="54"/>
        <v/>
      </c>
      <c r="M439" s="245" t="str">
        <f t="shared" si="55"/>
        <v/>
      </c>
      <c r="N439" s="244" t="str">
        <f t="shared" si="56"/>
        <v/>
      </c>
      <c r="O439" s="244" t="str">
        <f t="shared" si="57"/>
        <v/>
      </c>
      <c r="P439">
        <f>IF($I439&lt;&gt;"",$I439,IF($E439="SGD",1,IF($E439="USD",Settings!$B$22,IF($E439="HKD",Settings!$B$23,1))))</f>
        <v>1</v>
      </c>
      <c r="Q439">
        <f t="shared" si="58"/>
        <v>0</v>
      </c>
      <c r="R439">
        <f t="shared" si="59"/>
        <v>0</v>
      </c>
      <c r="S439" t="str">
        <f t="shared" si="60"/>
        <v/>
      </c>
      <c r="T439" t="str">
        <f t="shared" si="61"/>
        <v/>
      </c>
      <c r="U439" t="str">
        <f t="shared" si="62"/>
        <v/>
      </c>
    </row>
    <row r="440" spans="1:21" ht="15" customHeight="1" x14ac:dyDescent="0.15">
      <c r="A440" s="237"/>
      <c r="B440" s="237"/>
      <c r="C440" s="237"/>
      <c r="D440" s="251"/>
      <c r="E440" s="237"/>
      <c r="F440" s="252"/>
      <c r="G440" s="237"/>
      <c r="H440" s="237"/>
      <c r="I440" s="237"/>
      <c r="J440" s="252"/>
      <c r="K440" s="237"/>
      <c r="L440" s="244" t="str">
        <f t="shared" si="54"/>
        <v/>
      </c>
      <c r="M440" s="245" t="str">
        <f t="shared" si="55"/>
        <v/>
      </c>
      <c r="N440" s="244" t="str">
        <f t="shared" si="56"/>
        <v/>
      </c>
      <c r="O440" s="244" t="str">
        <f t="shared" si="57"/>
        <v/>
      </c>
      <c r="P440">
        <f>IF($I440&lt;&gt;"",$I440,IF($E440="SGD",1,IF($E440="USD",Settings!$B$22,IF($E440="HKD",Settings!$B$23,1))))</f>
        <v>1</v>
      </c>
      <c r="Q440">
        <f t="shared" si="58"/>
        <v>0</v>
      </c>
      <c r="R440">
        <f t="shared" si="59"/>
        <v>0</v>
      </c>
      <c r="S440" t="str">
        <f t="shared" si="60"/>
        <v/>
      </c>
      <c r="T440" t="str">
        <f t="shared" si="61"/>
        <v/>
      </c>
      <c r="U440" t="str">
        <f t="shared" si="62"/>
        <v/>
      </c>
    </row>
    <row r="441" spans="1:21" ht="15" customHeight="1" x14ac:dyDescent="0.15">
      <c r="A441" s="237"/>
      <c r="B441" s="237"/>
      <c r="C441" s="237"/>
      <c r="D441" s="251"/>
      <c r="E441" s="237"/>
      <c r="F441" s="252"/>
      <c r="G441" s="237"/>
      <c r="H441" s="237"/>
      <c r="I441" s="237"/>
      <c r="J441" s="252"/>
      <c r="K441" s="237"/>
      <c r="L441" s="244" t="str">
        <f t="shared" si="54"/>
        <v/>
      </c>
      <c r="M441" s="245" t="str">
        <f t="shared" si="55"/>
        <v/>
      </c>
      <c r="N441" s="244" t="str">
        <f t="shared" si="56"/>
        <v/>
      </c>
      <c r="O441" s="244" t="str">
        <f t="shared" si="57"/>
        <v/>
      </c>
      <c r="P441">
        <f>IF($I441&lt;&gt;"",$I441,IF($E441="SGD",1,IF($E441="USD",Settings!$B$22,IF($E441="HKD",Settings!$B$23,1))))</f>
        <v>1</v>
      </c>
      <c r="Q441">
        <f t="shared" si="58"/>
        <v>0</v>
      </c>
      <c r="R441">
        <f t="shared" si="59"/>
        <v>0</v>
      </c>
      <c r="S441" t="str">
        <f t="shared" si="60"/>
        <v/>
      </c>
      <c r="T441" t="str">
        <f t="shared" si="61"/>
        <v/>
      </c>
      <c r="U441" t="str">
        <f t="shared" si="62"/>
        <v/>
      </c>
    </row>
    <row r="442" spans="1:21" ht="15" customHeight="1" x14ac:dyDescent="0.15">
      <c r="A442" s="237"/>
      <c r="B442" s="237"/>
      <c r="C442" s="237"/>
      <c r="D442" s="251"/>
      <c r="E442" s="237"/>
      <c r="F442" s="252"/>
      <c r="G442" s="237"/>
      <c r="H442" s="237"/>
      <c r="I442" s="237"/>
      <c r="J442" s="252"/>
      <c r="K442" s="237"/>
      <c r="L442" s="244" t="str">
        <f t="shared" si="54"/>
        <v/>
      </c>
      <c r="M442" s="245" t="str">
        <f t="shared" si="55"/>
        <v/>
      </c>
      <c r="N442" s="244" t="str">
        <f t="shared" si="56"/>
        <v/>
      </c>
      <c r="O442" s="244" t="str">
        <f t="shared" si="57"/>
        <v/>
      </c>
      <c r="P442">
        <f>IF($I442&lt;&gt;"",$I442,IF($E442="SGD",1,IF($E442="USD",Settings!$B$22,IF($E442="HKD",Settings!$B$23,1))))</f>
        <v>1</v>
      </c>
      <c r="Q442">
        <f t="shared" si="58"/>
        <v>0</v>
      </c>
      <c r="R442">
        <f t="shared" si="59"/>
        <v>0</v>
      </c>
      <c r="S442" t="str">
        <f t="shared" si="60"/>
        <v/>
      </c>
      <c r="T442" t="str">
        <f t="shared" si="61"/>
        <v/>
      </c>
      <c r="U442" t="str">
        <f t="shared" si="62"/>
        <v/>
      </c>
    </row>
    <row r="443" spans="1:21" ht="15" customHeight="1" x14ac:dyDescent="0.15">
      <c r="A443" s="237"/>
      <c r="B443" s="237"/>
      <c r="C443" s="237"/>
      <c r="D443" s="251"/>
      <c r="E443" s="237"/>
      <c r="F443" s="252"/>
      <c r="G443" s="237"/>
      <c r="H443" s="237"/>
      <c r="I443" s="237"/>
      <c r="J443" s="252"/>
      <c r="K443" s="237"/>
      <c r="L443" s="244" t="str">
        <f t="shared" si="54"/>
        <v/>
      </c>
      <c r="M443" s="245" t="str">
        <f t="shared" si="55"/>
        <v/>
      </c>
      <c r="N443" s="244" t="str">
        <f t="shared" si="56"/>
        <v/>
      </c>
      <c r="O443" s="244" t="str">
        <f t="shared" si="57"/>
        <v/>
      </c>
      <c r="P443">
        <f>IF($I443&lt;&gt;"",$I443,IF($E443="SGD",1,IF($E443="USD",Settings!$B$22,IF($E443="HKD",Settings!$B$23,1))))</f>
        <v>1</v>
      </c>
      <c r="Q443">
        <f t="shared" si="58"/>
        <v>0</v>
      </c>
      <c r="R443">
        <f t="shared" si="59"/>
        <v>0</v>
      </c>
      <c r="S443" t="str">
        <f t="shared" si="60"/>
        <v/>
      </c>
      <c r="T443" t="str">
        <f t="shared" si="61"/>
        <v/>
      </c>
      <c r="U443" t="str">
        <f t="shared" si="62"/>
        <v/>
      </c>
    </row>
    <row r="444" spans="1:21" ht="15" customHeight="1" x14ac:dyDescent="0.15">
      <c r="A444" s="237"/>
      <c r="B444" s="237"/>
      <c r="C444" s="237"/>
      <c r="D444" s="251"/>
      <c r="E444" s="237"/>
      <c r="F444" s="252"/>
      <c r="G444" s="237"/>
      <c r="H444" s="237"/>
      <c r="I444" s="237"/>
      <c r="J444" s="252"/>
      <c r="K444" s="237"/>
      <c r="L444" s="244" t="str">
        <f t="shared" si="54"/>
        <v/>
      </c>
      <c r="M444" s="245" t="str">
        <f t="shared" si="55"/>
        <v/>
      </c>
      <c r="N444" s="244" t="str">
        <f t="shared" si="56"/>
        <v/>
      </c>
      <c r="O444" s="244" t="str">
        <f t="shared" si="57"/>
        <v/>
      </c>
      <c r="P444">
        <f>IF($I444&lt;&gt;"",$I444,IF($E444="SGD",1,IF($E444="USD",Settings!$B$22,IF($E444="HKD",Settings!$B$23,1))))</f>
        <v>1</v>
      </c>
      <c r="Q444">
        <f t="shared" si="58"/>
        <v>0</v>
      </c>
      <c r="R444">
        <f t="shared" si="59"/>
        <v>0</v>
      </c>
      <c r="S444" t="str">
        <f t="shared" si="60"/>
        <v/>
      </c>
      <c r="T444" t="str">
        <f t="shared" si="61"/>
        <v/>
      </c>
      <c r="U444" t="str">
        <f t="shared" si="62"/>
        <v/>
      </c>
    </row>
    <row r="445" spans="1:21" ht="15" customHeight="1" x14ac:dyDescent="0.15">
      <c r="A445" s="237"/>
      <c r="B445" s="237"/>
      <c r="C445" s="237"/>
      <c r="D445" s="251"/>
      <c r="E445" s="237"/>
      <c r="F445" s="252"/>
      <c r="G445" s="237"/>
      <c r="H445" s="237"/>
      <c r="I445" s="237"/>
      <c r="J445" s="252"/>
      <c r="K445" s="237"/>
      <c r="L445" s="244" t="str">
        <f t="shared" si="54"/>
        <v/>
      </c>
      <c r="M445" s="245" t="str">
        <f t="shared" si="55"/>
        <v/>
      </c>
      <c r="N445" s="244" t="str">
        <f t="shared" si="56"/>
        <v/>
      </c>
      <c r="O445" s="244" t="str">
        <f t="shared" si="57"/>
        <v/>
      </c>
      <c r="P445">
        <f>IF($I445&lt;&gt;"",$I445,IF($E445="SGD",1,IF($E445="USD",Settings!$B$22,IF($E445="HKD",Settings!$B$23,1))))</f>
        <v>1</v>
      </c>
      <c r="Q445">
        <f t="shared" si="58"/>
        <v>0</v>
      </c>
      <c r="R445">
        <f t="shared" si="59"/>
        <v>0</v>
      </c>
      <c r="S445" t="str">
        <f t="shared" si="60"/>
        <v/>
      </c>
      <c r="T445" t="str">
        <f t="shared" si="61"/>
        <v/>
      </c>
      <c r="U445" t="str">
        <f t="shared" si="62"/>
        <v/>
      </c>
    </row>
    <row r="446" spans="1:21" ht="15" customHeight="1" x14ac:dyDescent="0.15">
      <c r="A446" s="237"/>
      <c r="B446" s="237"/>
      <c r="C446" s="237"/>
      <c r="D446" s="251"/>
      <c r="E446" s="237"/>
      <c r="F446" s="252"/>
      <c r="G446" s="237"/>
      <c r="H446" s="237"/>
      <c r="I446" s="237"/>
      <c r="J446" s="252"/>
      <c r="K446" s="237"/>
      <c r="L446" s="244" t="str">
        <f t="shared" si="54"/>
        <v/>
      </c>
      <c r="M446" s="245" t="str">
        <f t="shared" si="55"/>
        <v/>
      </c>
      <c r="N446" s="244" t="str">
        <f t="shared" si="56"/>
        <v/>
      </c>
      <c r="O446" s="244" t="str">
        <f t="shared" si="57"/>
        <v/>
      </c>
      <c r="P446">
        <f>IF($I446&lt;&gt;"",$I446,IF($E446="SGD",1,IF($E446="USD",Settings!$B$22,IF($E446="HKD",Settings!$B$23,1))))</f>
        <v>1</v>
      </c>
      <c r="Q446">
        <f t="shared" si="58"/>
        <v>0</v>
      </c>
      <c r="R446">
        <f t="shared" si="59"/>
        <v>0</v>
      </c>
      <c r="S446" t="str">
        <f t="shared" si="60"/>
        <v/>
      </c>
      <c r="T446" t="str">
        <f t="shared" si="61"/>
        <v/>
      </c>
      <c r="U446" t="str">
        <f t="shared" si="62"/>
        <v/>
      </c>
    </row>
    <row r="447" spans="1:21" ht="15" customHeight="1" x14ac:dyDescent="0.15">
      <c r="A447" s="237"/>
      <c r="B447" s="237"/>
      <c r="C447" s="237"/>
      <c r="D447" s="251"/>
      <c r="E447" s="237"/>
      <c r="F447" s="252"/>
      <c r="G447" s="237"/>
      <c r="H447" s="237"/>
      <c r="I447" s="237"/>
      <c r="J447" s="252"/>
      <c r="K447" s="237"/>
      <c r="L447" s="244" t="str">
        <f t="shared" si="54"/>
        <v/>
      </c>
      <c r="M447" s="245" t="str">
        <f t="shared" si="55"/>
        <v/>
      </c>
      <c r="N447" s="244" t="str">
        <f t="shared" si="56"/>
        <v/>
      </c>
      <c r="O447" s="244" t="str">
        <f t="shared" si="57"/>
        <v/>
      </c>
      <c r="P447">
        <f>IF($I447&lt;&gt;"",$I447,IF($E447="SGD",1,IF($E447="USD",Settings!$B$22,IF($E447="HKD",Settings!$B$23,1))))</f>
        <v>1</v>
      </c>
      <c r="Q447">
        <f t="shared" si="58"/>
        <v>0</v>
      </c>
      <c r="R447">
        <f t="shared" si="59"/>
        <v>0</v>
      </c>
      <c r="S447" t="str">
        <f t="shared" si="60"/>
        <v/>
      </c>
      <c r="T447" t="str">
        <f t="shared" si="61"/>
        <v/>
      </c>
      <c r="U447" t="str">
        <f t="shared" si="62"/>
        <v/>
      </c>
    </row>
    <row r="448" spans="1:21" ht="15" customHeight="1" x14ac:dyDescent="0.15">
      <c r="A448" s="237"/>
      <c r="B448" s="237"/>
      <c r="C448" s="237"/>
      <c r="D448" s="251"/>
      <c r="E448" s="237"/>
      <c r="F448" s="252"/>
      <c r="G448" s="237"/>
      <c r="H448" s="237"/>
      <c r="I448" s="237"/>
      <c r="J448" s="252"/>
      <c r="K448" s="237"/>
      <c r="L448" s="244" t="str">
        <f t="shared" si="54"/>
        <v/>
      </c>
      <c r="M448" s="245" t="str">
        <f t="shared" si="55"/>
        <v/>
      </c>
      <c r="N448" s="244" t="str">
        <f t="shared" si="56"/>
        <v/>
      </c>
      <c r="O448" s="244" t="str">
        <f t="shared" si="57"/>
        <v/>
      </c>
      <c r="P448">
        <f>IF($I448&lt;&gt;"",$I448,IF($E448="SGD",1,IF($E448="USD",Settings!$B$22,IF($E448="HKD",Settings!$B$23,1))))</f>
        <v>1</v>
      </c>
      <c r="Q448">
        <f t="shared" si="58"/>
        <v>0</v>
      </c>
      <c r="R448">
        <f t="shared" si="59"/>
        <v>0</v>
      </c>
      <c r="S448" t="str">
        <f t="shared" si="60"/>
        <v/>
      </c>
      <c r="T448" t="str">
        <f t="shared" si="61"/>
        <v/>
      </c>
      <c r="U448" t="str">
        <f t="shared" si="62"/>
        <v/>
      </c>
    </row>
    <row r="449" spans="1:21" ht="15" customHeight="1" x14ac:dyDescent="0.15">
      <c r="A449" s="237"/>
      <c r="B449" s="237"/>
      <c r="C449" s="237"/>
      <c r="D449" s="251"/>
      <c r="E449" s="237"/>
      <c r="F449" s="252"/>
      <c r="G449" s="237"/>
      <c r="H449" s="237"/>
      <c r="I449" s="237"/>
      <c r="J449" s="252"/>
      <c r="K449" s="237"/>
      <c r="L449" s="244" t="str">
        <f t="shared" si="54"/>
        <v/>
      </c>
      <c r="M449" s="245" t="str">
        <f t="shared" si="55"/>
        <v/>
      </c>
      <c r="N449" s="244" t="str">
        <f t="shared" si="56"/>
        <v/>
      </c>
      <c r="O449" s="244" t="str">
        <f t="shared" si="57"/>
        <v/>
      </c>
      <c r="P449">
        <f>IF($I449&lt;&gt;"",$I449,IF($E449="SGD",1,IF($E449="USD",Settings!$B$22,IF($E449="HKD",Settings!$B$23,1))))</f>
        <v>1</v>
      </c>
      <c r="Q449">
        <f t="shared" si="58"/>
        <v>0</v>
      </c>
      <c r="R449">
        <f t="shared" si="59"/>
        <v>0</v>
      </c>
      <c r="S449" t="str">
        <f t="shared" si="60"/>
        <v/>
      </c>
      <c r="T449" t="str">
        <f t="shared" si="61"/>
        <v/>
      </c>
      <c r="U449" t="str">
        <f t="shared" si="62"/>
        <v/>
      </c>
    </row>
    <row r="450" spans="1:21" ht="15" customHeight="1" x14ac:dyDescent="0.15">
      <c r="A450" s="237"/>
      <c r="B450" s="237"/>
      <c r="C450" s="237"/>
      <c r="D450" s="251"/>
      <c r="E450" s="237"/>
      <c r="F450" s="252"/>
      <c r="G450" s="237"/>
      <c r="H450" s="237"/>
      <c r="I450" s="237"/>
      <c r="J450" s="252"/>
      <c r="K450" s="237"/>
      <c r="L450" s="244" t="str">
        <f t="shared" ref="L450:L513" si="63">IF(OR(B450="",C450="",E450=""),"",B450&amp;":"&amp;C450&amp;":"&amp;E450)</f>
        <v/>
      </c>
      <c r="M450" s="245" t="str">
        <f t="shared" ref="M450:M513" si="64">IF(A450="","",A450*D450)</f>
        <v/>
      </c>
      <c r="N450" s="244" t="str">
        <f t="shared" ref="N450:N513" si="65">IF(A450="","",IF(OR(A450=1,A450=0),J450,0))</f>
        <v/>
      </c>
      <c r="O450" s="244" t="str">
        <f t="shared" ref="O450:O513" si="66">IF(A450="","",IF(A450=-1,J450,0))</f>
        <v/>
      </c>
      <c r="P450">
        <f>IF($I450&lt;&gt;"",$I450,IF($E450="SGD",1,IF($E450="USD",Settings!$B$22,IF($E450="HKD",Settings!$B$23,1))))</f>
        <v>1</v>
      </c>
      <c r="Q450">
        <f t="shared" ref="Q450:Q513" si="67">IF($L450="",0,($O450-$N450+IF($A450=2,$J450,0))*$P450)</f>
        <v>0</v>
      </c>
      <c r="R450">
        <f t="shared" ref="R450:R513" si="68">IF($L450="",0,IF($A450=2,$J450*$P450,0))</f>
        <v>0</v>
      </c>
      <c r="S450" t="str">
        <f t="shared" ref="S450:S513" si="69">IF(L450="","",SUMIFS($M:$M,$L:$L,L450,$T:$T,"&lt;="&amp;T450))</f>
        <v/>
      </c>
      <c r="T450" t="str">
        <f t="shared" ref="T450:T513" si="70">IF(L450="","",INT(G450)*100000+ROW())</f>
        <v/>
      </c>
      <c r="U450" t="str">
        <f t="shared" ref="U450:U513" si="71">IF(L450="","",IF(AND(COUNTIFS($L:$L,L450,$S:$S,"&gt;-0.000001",$S:$S,"&lt;0.000001",$T:$T,"&gt;"&amp;T450)=0,ABS(S450)&gt;0.000001),1,0))</f>
        <v/>
      </c>
    </row>
    <row r="451" spans="1:21" ht="15" customHeight="1" x14ac:dyDescent="0.15">
      <c r="A451" s="237"/>
      <c r="B451" s="237"/>
      <c r="C451" s="237"/>
      <c r="D451" s="251"/>
      <c r="E451" s="237"/>
      <c r="F451" s="252"/>
      <c r="G451" s="237"/>
      <c r="H451" s="237"/>
      <c r="I451" s="237"/>
      <c r="J451" s="252"/>
      <c r="K451" s="237"/>
      <c r="L451" s="244" t="str">
        <f t="shared" si="63"/>
        <v/>
      </c>
      <c r="M451" s="245" t="str">
        <f t="shared" si="64"/>
        <v/>
      </c>
      <c r="N451" s="244" t="str">
        <f t="shared" si="65"/>
        <v/>
      </c>
      <c r="O451" s="244" t="str">
        <f t="shared" si="66"/>
        <v/>
      </c>
      <c r="P451">
        <f>IF($I451&lt;&gt;"",$I451,IF($E451="SGD",1,IF($E451="USD",Settings!$B$22,IF($E451="HKD",Settings!$B$23,1))))</f>
        <v>1</v>
      </c>
      <c r="Q451">
        <f t="shared" si="67"/>
        <v>0</v>
      </c>
      <c r="R451">
        <f t="shared" si="68"/>
        <v>0</v>
      </c>
      <c r="S451" t="str">
        <f t="shared" si="69"/>
        <v/>
      </c>
      <c r="T451" t="str">
        <f t="shared" si="70"/>
        <v/>
      </c>
      <c r="U451" t="str">
        <f t="shared" si="71"/>
        <v/>
      </c>
    </row>
    <row r="452" spans="1:21" ht="15" customHeight="1" x14ac:dyDescent="0.15">
      <c r="A452" s="237"/>
      <c r="B452" s="237"/>
      <c r="C452" s="237"/>
      <c r="D452" s="251"/>
      <c r="E452" s="237"/>
      <c r="F452" s="252"/>
      <c r="G452" s="237"/>
      <c r="H452" s="237"/>
      <c r="I452" s="237"/>
      <c r="J452" s="252"/>
      <c r="K452" s="237"/>
      <c r="L452" s="244" t="str">
        <f t="shared" si="63"/>
        <v/>
      </c>
      <c r="M452" s="245" t="str">
        <f t="shared" si="64"/>
        <v/>
      </c>
      <c r="N452" s="244" t="str">
        <f t="shared" si="65"/>
        <v/>
      </c>
      <c r="O452" s="244" t="str">
        <f t="shared" si="66"/>
        <v/>
      </c>
      <c r="P452">
        <f>IF($I452&lt;&gt;"",$I452,IF($E452="SGD",1,IF($E452="USD",Settings!$B$22,IF($E452="HKD",Settings!$B$23,1))))</f>
        <v>1</v>
      </c>
      <c r="Q452">
        <f t="shared" si="67"/>
        <v>0</v>
      </c>
      <c r="R452">
        <f t="shared" si="68"/>
        <v>0</v>
      </c>
      <c r="S452" t="str">
        <f t="shared" si="69"/>
        <v/>
      </c>
      <c r="T452" t="str">
        <f t="shared" si="70"/>
        <v/>
      </c>
      <c r="U452" t="str">
        <f t="shared" si="71"/>
        <v/>
      </c>
    </row>
    <row r="453" spans="1:21" ht="15" customHeight="1" x14ac:dyDescent="0.15">
      <c r="A453" s="237"/>
      <c r="B453" s="237"/>
      <c r="C453" s="237"/>
      <c r="D453" s="251"/>
      <c r="E453" s="237"/>
      <c r="F453" s="252"/>
      <c r="G453" s="237"/>
      <c r="H453" s="237"/>
      <c r="I453" s="237"/>
      <c r="J453" s="252"/>
      <c r="K453" s="237"/>
      <c r="L453" s="244" t="str">
        <f t="shared" si="63"/>
        <v/>
      </c>
      <c r="M453" s="245" t="str">
        <f t="shared" si="64"/>
        <v/>
      </c>
      <c r="N453" s="244" t="str">
        <f t="shared" si="65"/>
        <v/>
      </c>
      <c r="O453" s="244" t="str">
        <f t="shared" si="66"/>
        <v/>
      </c>
      <c r="P453">
        <f>IF($I453&lt;&gt;"",$I453,IF($E453="SGD",1,IF($E453="USD",Settings!$B$22,IF($E453="HKD",Settings!$B$23,1))))</f>
        <v>1</v>
      </c>
      <c r="Q453">
        <f t="shared" si="67"/>
        <v>0</v>
      </c>
      <c r="R453">
        <f t="shared" si="68"/>
        <v>0</v>
      </c>
      <c r="S453" t="str">
        <f t="shared" si="69"/>
        <v/>
      </c>
      <c r="T453" t="str">
        <f t="shared" si="70"/>
        <v/>
      </c>
      <c r="U453" t="str">
        <f t="shared" si="71"/>
        <v/>
      </c>
    </row>
    <row r="454" spans="1:21" ht="15" customHeight="1" x14ac:dyDescent="0.15">
      <c r="A454" s="237"/>
      <c r="B454" s="237"/>
      <c r="C454" s="237"/>
      <c r="D454" s="251"/>
      <c r="E454" s="237"/>
      <c r="F454" s="252"/>
      <c r="G454" s="237"/>
      <c r="H454" s="237"/>
      <c r="I454" s="237"/>
      <c r="J454" s="252"/>
      <c r="K454" s="237"/>
      <c r="L454" s="244" t="str">
        <f t="shared" si="63"/>
        <v/>
      </c>
      <c r="M454" s="245" t="str">
        <f t="shared" si="64"/>
        <v/>
      </c>
      <c r="N454" s="244" t="str">
        <f t="shared" si="65"/>
        <v/>
      </c>
      <c r="O454" s="244" t="str">
        <f t="shared" si="66"/>
        <v/>
      </c>
      <c r="P454">
        <f>IF($I454&lt;&gt;"",$I454,IF($E454="SGD",1,IF($E454="USD",Settings!$B$22,IF($E454="HKD",Settings!$B$23,1))))</f>
        <v>1</v>
      </c>
      <c r="Q454">
        <f t="shared" si="67"/>
        <v>0</v>
      </c>
      <c r="R454">
        <f t="shared" si="68"/>
        <v>0</v>
      </c>
      <c r="S454" t="str">
        <f t="shared" si="69"/>
        <v/>
      </c>
      <c r="T454" t="str">
        <f t="shared" si="70"/>
        <v/>
      </c>
      <c r="U454" t="str">
        <f t="shared" si="71"/>
        <v/>
      </c>
    </row>
    <row r="455" spans="1:21" ht="15" customHeight="1" x14ac:dyDescent="0.15">
      <c r="A455" s="237"/>
      <c r="B455" s="237"/>
      <c r="C455" s="237"/>
      <c r="D455" s="251"/>
      <c r="E455" s="237"/>
      <c r="F455" s="252"/>
      <c r="G455" s="237"/>
      <c r="H455" s="237"/>
      <c r="I455" s="237"/>
      <c r="J455" s="252"/>
      <c r="K455" s="237"/>
      <c r="L455" s="244" t="str">
        <f t="shared" si="63"/>
        <v/>
      </c>
      <c r="M455" s="245" t="str">
        <f t="shared" si="64"/>
        <v/>
      </c>
      <c r="N455" s="244" t="str">
        <f t="shared" si="65"/>
        <v/>
      </c>
      <c r="O455" s="244" t="str">
        <f t="shared" si="66"/>
        <v/>
      </c>
      <c r="P455">
        <f>IF($I455&lt;&gt;"",$I455,IF($E455="SGD",1,IF($E455="USD",Settings!$B$22,IF($E455="HKD",Settings!$B$23,1))))</f>
        <v>1</v>
      </c>
      <c r="Q455">
        <f t="shared" si="67"/>
        <v>0</v>
      </c>
      <c r="R455">
        <f t="shared" si="68"/>
        <v>0</v>
      </c>
      <c r="S455" t="str">
        <f t="shared" si="69"/>
        <v/>
      </c>
      <c r="T455" t="str">
        <f t="shared" si="70"/>
        <v/>
      </c>
      <c r="U455" t="str">
        <f t="shared" si="71"/>
        <v/>
      </c>
    </row>
    <row r="456" spans="1:21" ht="15" customHeight="1" x14ac:dyDescent="0.15">
      <c r="A456" s="237"/>
      <c r="B456" s="237"/>
      <c r="C456" s="237"/>
      <c r="D456" s="251"/>
      <c r="E456" s="237"/>
      <c r="F456" s="252"/>
      <c r="G456" s="237"/>
      <c r="H456" s="237"/>
      <c r="I456" s="237"/>
      <c r="J456" s="252"/>
      <c r="K456" s="237"/>
      <c r="L456" s="244" t="str">
        <f t="shared" si="63"/>
        <v/>
      </c>
      <c r="M456" s="245" t="str">
        <f t="shared" si="64"/>
        <v/>
      </c>
      <c r="N456" s="244" t="str">
        <f t="shared" si="65"/>
        <v/>
      </c>
      <c r="O456" s="244" t="str">
        <f t="shared" si="66"/>
        <v/>
      </c>
      <c r="P456">
        <f>IF($I456&lt;&gt;"",$I456,IF($E456="SGD",1,IF($E456="USD",Settings!$B$22,IF($E456="HKD",Settings!$B$23,1))))</f>
        <v>1</v>
      </c>
      <c r="Q456">
        <f t="shared" si="67"/>
        <v>0</v>
      </c>
      <c r="R456">
        <f t="shared" si="68"/>
        <v>0</v>
      </c>
      <c r="S456" t="str">
        <f t="shared" si="69"/>
        <v/>
      </c>
      <c r="T456" t="str">
        <f t="shared" si="70"/>
        <v/>
      </c>
      <c r="U456" t="str">
        <f t="shared" si="71"/>
        <v/>
      </c>
    </row>
    <row r="457" spans="1:21" ht="15" customHeight="1" x14ac:dyDescent="0.15">
      <c r="A457" s="237"/>
      <c r="B457" s="237"/>
      <c r="C457" s="237"/>
      <c r="D457" s="251"/>
      <c r="E457" s="237"/>
      <c r="F457" s="252"/>
      <c r="G457" s="237"/>
      <c r="H457" s="237"/>
      <c r="I457" s="237"/>
      <c r="J457" s="252"/>
      <c r="K457" s="237"/>
      <c r="L457" s="244" t="str">
        <f t="shared" si="63"/>
        <v/>
      </c>
      <c r="M457" s="245" t="str">
        <f t="shared" si="64"/>
        <v/>
      </c>
      <c r="N457" s="244" t="str">
        <f t="shared" si="65"/>
        <v/>
      </c>
      <c r="O457" s="244" t="str">
        <f t="shared" si="66"/>
        <v/>
      </c>
      <c r="P457">
        <f>IF($I457&lt;&gt;"",$I457,IF($E457="SGD",1,IF($E457="USD",Settings!$B$22,IF($E457="HKD",Settings!$B$23,1))))</f>
        <v>1</v>
      </c>
      <c r="Q457">
        <f t="shared" si="67"/>
        <v>0</v>
      </c>
      <c r="R457">
        <f t="shared" si="68"/>
        <v>0</v>
      </c>
      <c r="S457" t="str">
        <f t="shared" si="69"/>
        <v/>
      </c>
      <c r="T457" t="str">
        <f t="shared" si="70"/>
        <v/>
      </c>
      <c r="U457" t="str">
        <f t="shared" si="71"/>
        <v/>
      </c>
    </row>
    <row r="458" spans="1:21" ht="15" customHeight="1" x14ac:dyDescent="0.15">
      <c r="A458" s="237"/>
      <c r="B458" s="237"/>
      <c r="C458" s="237"/>
      <c r="D458" s="251"/>
      <c r="E458" s="237"/>
      <c r="F458" s="252"/>
      <c r="G458" s="237"/>
      <c r="H458" s="237"/>
      <c r="I458" s="237"/>
      <c r="J458" s="252"/>
      <c r="K458" s="237"/>
      <c r="L458" s="244" t="str">
        <f t="shared" si="63"/>
        <v/>
      </c>
      <c r="M458" s="245" t="str">
        <f t="shared" si="64"/>
        <v/>
      </c>
      <c r="N458" s="244" t="str">
        <f t="shared" si="65"/>
        <v/>
      </c>
      <c r="O458" s="244" t="str">
        <f t="shared" si="66"/>
        <v/>
      </c>
      <c r="P458">
        <f>IF($I458&lt;&gt;"",$I458,IF($E458="SGD",1,IF($E458="USD",Settings!$B$22,IF($E458="HKD",Settings!$B$23,1))))</f>
        <v>1</v>
      </c>
      <c r="Q458">
        <f t="shared" si="67"/>
        <v>0</v>
      </c>
      <c r="R458">
        <f t="shared" si="68"/>
        <v>0</v>
      </c>
      <c r="S458" t="str">
        <f t="shared" si="69"/>
        <v/>
      </c>
      <c r="T458" t="str">
        <f t="shared" si="70"/>
        <v/>
      </c>
      <c r="U458" t="str">
        <f t="shared" si="71"/>
        <v/>
      </c>
    </row>
    <row r="459" spans="1:21" ht="15" customHeight="1" x14ac:dyDescent="0.15">
      <c r="A459" s="237"/>
      <c r="B459" s="237"/>
      <c r="C459" s="237"/>
      <c r="D459" s="251"/>
      <c r="E459" s="237"/>
      <c r="F459" s="252"/>
      <c r="G459" s="237"/>
      <c r="H459" s="237"/>
      <c r="I459" s="237"/>
      <c r="J459" s="252"/>
      <c r="K459" s="237"/>
      <c r="L459" s="244" t="str">
        <f t="shared" si="63"/>
        <v/>
      </c>
      <c r="M459" s="245" t="str">
        <f t="shared" si="64"/>
        <v/>
      </c>
      <c r="N459" s="244" t="str">
        <f t="shared" si="65"/>
        <v/>
      </c>
      <c r="O459" s="244" t="str">
        <f t="shared" si="66"/>
        <v/>
      </c>
      <c r="P459">
        <f>IF($I459&lt;&gt;"",$I459,IF($E459="SGD",1,IF($E459="USD",Settings!$B$22,IF($E459="HKD",Settings!$B$23,1))))</f>
        <v>1</v>
      </c>
      <c r="Q459">
        <f t="shared" si="67"/>
        <v>0</v>
      </c>
      <c r="R459">
        <f t="shared" si="68"/>
        <v>0</v>
      </c>
      <c r="S459" t="str">
        <f t="shared" si="69"/>
        <v/>
      </c>
      <c r="T459" t="str">
        <f t="shared" si="70"/>
        <v/>
      </c>
      <c r="U459" t="str">
        <f t="shared" si="71"/>
        <v/>
      </c>
    </row>
    <row r="460" spans="1:21" ht="15" customHeight="1" x14ac:dyDescent="0.15">
      <c r="A460" s="237"/>
      <c r="B460" s="237"/>
      <c r="C460" s="237"/>
      <c r="D460" s="251"/>
      <c r="E460" s="237"/>
      <c r="F460" s="252"/>
      <c r="G460" s="237"/>
      <c r="H460" s="237"/>
      <c r="I460" s="237"/>
      <c r="J460" s="252"/>
      <c r="K460" s="237"/>
      <c r="L460" s="244" t="str">
        <f t="shared" si="63"/>
        <v/>
      </c>
      <c r="M460" s="245" t="str">
        <f t="shared" si="64"/>
        <v/>
      </c>
      <c r="N460" s="244" t="str">
        <f t="shared" si="65"/>
        <v/>
      </c>
      <c r="O460" s="244" t="str">
        <f t="shared" si="66"/>
        <v/>
      </c>
      <c r="P460">
        <f>IF($I460&lt;&gt;"",$I460,IF($E460="SGD",1,IF($E460="USD",Settings!$B$22,IF($E460="HKD",Settings!$B$23,1))))</f>
        <v>1</v>
      </c>
      <c r="Q460">
        <f t="shared" si="67"/>
        <v>0</v>
      </c>
      <c r="R460">
        <f t="shared" si="68"/>
        <v>0</v>
      </c>
      <c r="S460" t="str">
        <f t="shared" si="69"/>
        <v/>
      </c>
      <c r="T460" t="str">
        <f t="shared" si="70"/>
        <v/>
      </c>
      <c r="U460" t="str">
        <f t="shared" si="71"/>
        <v/>
      </c>
    </row>
    <row r="461" spans="1:21" ht="15" customHeight="1" x14ac:dyDescent="0.15">
      <c r="A461" s="237"/>
      <c r="B461" s="237"/>
      <c r="C461" s="237"/>
      <c r="D461" s="251"/>
      <c r="E461" s="237"/>
      <c r="F461" s="252"/>
      <c r="G461" s="237"/>
      <c r="H461" s="237"/>
      <c r="I461" s="237"/>
      <c r="J461" s="252"/>
      <c r="K461" s="237"/>
      <c r="L461" s="244" t="str">
        <f t="shared" si="63"/>
        <v/>
      </c>
      <c r="M461" s="245" t="str">
        <f t="shared" si="64"/>
        <v/>
      </c>
      <c r="N461" s="244" t="str">
        <f t="shared" si="65"/>
        <v/>
      </c>
      <c r="O461" s="244" t="str">
        <f t="shared" si="66"/>
        <v/>
      </c>
      <c r="P461">
        <f>IF($I461&lt;&gt;"",$I461,IF($E461="SGD",1,IF($E461="USD",Settings!$B$22,IF($E461="HKD",Settings!$B$23,1))))</f>
        <v>1</v>
      </c>
      <c r="Q461">
        <f t="shared" si="67"/>
        <v>0</v>
      </c>
      <c r="R461">
        <f t="shared" si="68"/>
        <v>0</v>
      </c>
      <c r="S461" t="str">
        <f t="shared" si="69"/>
        <v/>
      </c>
      <c r="T461" t="str">
        <f t="shared" si="70"/>
        <v/>
      </c>
      <c r="U461" t="str">
        <f t="shared" si="71"/>
        <v/>
      </c>
    </row>
    <row r="462" spans="1:21" ht="15" customHeight="1" x14ac:dyDescent="0.15">
      <c r="A462" s="237"/>
      <c r="B462" s="237"/>
      <c r="C462" s="237"/>
      <c r="D462" s="251"/>
      <c r="E462" s="237"/>
      <c r="F462" s="252"/>
      <c r="G462" s="237"/>
      <c r="H462" s="237"/>
      <c r="I462" s="237"/>
      <c r="J462" s="252"/>
      <c r="K462" s="237"/>
      <c r="L462" s="244" t="str">
        <f t="shared" si="63"/>
        <v/>
      </c>
      <c r="M462" s="245" t="str">
        <f t="shared" si="64"/>
        <v/>
      </c>
      <c r="N462" s="244" t="str">
        <f t="shared" si="65"/>
        <v/>
      </c>
      <c r="O462" s="244" t="str">
        <f t="shared" si="66"/>
        <v/>
      </c>
      <c r="P462">
        <f>IF($I462&lt;&gt;"",$I462,IF($E462="SGD",1,IF($E462="USD",Settings!$B$22,IF($E462="HKD",Settings!$B$23,1))))</f>
        <v>1</v>
      </c>
      <c r="Q462">
        <f t="shared" si="67"/>
        <v>0</v>
      </c>
      <c r="R462">
        <f t="shared" si="68"/>
        <v>0</v>
      </c>
      <c r="S462" t="str">
        <f t="shared" si="69"/>
        <v/>
      </c>
      <c r="T462" t="str">
        <f t="shared" si="70"/>
        <v/>
      </c>
      <c r="U462" t="str">
        <f t="shared" si="71"/>
        <v/>
      </c>
    </row>
    <row r="463" spans="1:21" ht="15" customHeight="1" x14ac:dyDescent="0.15">
      <c r="A463" s="237"/>
      <c r="B463" s="237"/>
      <c r="C463" s="237"/>
      <c r="D463" s="251"/>
      <c r="E463" s="237"/>
      <c r="F463" s="252"/>
      <c r="G463" s="237"/>
      <c r="H463" s="237"/>
      <c r="I463" s="237"/>
      <c r="J463" s="252"/>
      <c r="K463" s="237"/>
      <c r="L463" s="244" t="str">
        <f t="shared" si="63"/>
        <v/>
      </c>
      <c r="M463" s="245" t="str">
        <f t="shared" si="64"/>
        <v/>
      </c>
      <c r="N463" s="244" t="str">
        <f t="shared" si="65"/>
        <v/>
      </c>
      <c r="O463" s="244" t="str">
        <f t="shared" si="66"/>
        <v/>
      </c>
      <c r="P463">
        <f>IF($I463&lt;&gt;"",$I463,IF($E463="SGD",1,IF($E463="USD",Settings!$B$22,IF($E463="HKD",Settings!$B$23,1))))</f>
        <v>1</v>
      </c>
      <c r="Q463">
        <f t="shared" si="67"/>
        <v>0</v>
      </c>
      <c r="R463">
        <f t="shared" si="68"/>
        <v>0</v>
      </c>
      <c r="S463" t="str">
        <f t="shared" si="69"/>
        <v/>
      </c>
      <c r="T463" t="str">
        <f t="shared" si="70"/>
        <v/>
      </c>
      <c r="U463" t="str">
        <f t="shared" si="71"/>
        <v/>
      </c>
    </row>
    <row r="464" spans="1:21" ht="15" customHeight="1" x14ac:dyDescent="0.15">
      <c r="A464" s="237"/>
      <c r="B464" s="237"/>
      <c r="C464" s="237"/>
      <c r="D464" s="251"/>
      <c r="E464" s="237"/>
      <c r="F464" s="252"/>
      <c r="G464" s="237"/>
      <c r="H464" s="237"/>
      <c r="I464" s="237"/>
      <c r="J464" s="252"/>
      <c r="K464" s="237"/>
      <c r="L464" s="244" t="str">
        <f t="shared" si="63"/>
        <v/>
      </c>
      <c r="M464" s="245" t="str">
        <f t="shared" si="64"/>
        <v/>
      </c>
      <c r="N464" s="244" t="str">
        <f t="shared" si="65"/>
        <v/>
      </c>
      <c r="O464" s="244" t="str">
        <f t="shared" si="66"/>
        <v/>
      </c>
      <c r="P464">
        <f>IF($I464&lt;&gt;"",$I464,IF($E464="SGD",1,IF($E464="USD",Settings!$B$22,IF($E464="HKD",Settings!$B$23,1))))</f>
        <v>1</v>
      </c>
      <c r="Q464">
        <f t="shared" si="67"/>
        <v>0</v>
      </c>
      <c r="R464">
        <f t="shared" si="68"/>
        <v>0</v>
      </c>
      <c r="S464" t="str">
        <f t="shared" si="69"/>
        <v/>
      </c>
      <c r="T464" t="str">
        <f t="shared" si="70"/>
        <v/>
      </c>
      <c r="U464" t="str">
        <f t="shared" si="71"/>
        <v/>
      </c>
    </row>
    <row r="465" spans="1:21" ht="15" customHeight="1" x14ac:dyDescent="0.15">
      <c r="A465" s="237"/>
      <c r="B465" s="237"/>
      <c r="C465" s="237"/>
      <c r="D465" s="251"/>
      <c r="E465" s="237"/>
      <c r="F465" s="252"/>
      <c r="G465" s="237"/>
      <c r="H465" s="237"/>
      <c r="I465" s="237"/>
      <c r="J465" s="252"/>
      <c r="K465" s="237"/>
      <c r="L465" s="244" t="str">
        <f t="shared" si="63"/>
        <v/>
      </c>
      <c r="M465" s="245" t="str">
        <f t="shared" si="64"/>
        <v/>
      </c>
      <c r="N465" s="244" t="str">
        <f t="shared" si="65"/>
        <v/>
      </c>
      <c r="O465" s="244" t="str">
        <f t="shared" si="66"/>
        <v/>
      </c>
      <c r="P465">
        <f>IF($I465&lt;&gt;"",$I465,IF($E465="SGD",1,IF($E465="USD",Settings!$B$22,IF($E465="HKD",Settings!$B$23,1))))</f>
        <v>1</v>
      </c>
      <c r="Q465">
        <f t="shared" si="67"/>
        <v>0</v>
      </c>
      <c r="R465">
        <f t="shared" si="68"/>
        <v>0</v>
      </c>
      <c r="S465" t="str">
        <f t="shared" si="69"/>
        <v/>
      </c>
      <c r="T465" t="str">
        <f t="shared" si="70"/>
        <v/>
      </c>
      <c r="U465" t="str">
        <f t="shared" si="71"/>
        <v/>
      </c>
    </row>
    <row r="466" spans="1:21" ht="15" customHeight="1" x14ac:dyDescent="0.15">
      <c r="A466" s="237"/>
      <c r="B466" s="237"/>
      <c r="C466" s="237"/>
      <c r="D466" s="251"/>
      <c r="E466" s="237"/>
      <c r="F466" s="252"/>
      <c r="G466" s="237"/>
      <c r="H466" s="237"/>
      <c r="I466" s="237"/>
      <c r="J466" s="252"/>
      <c r="K466" s="237"/>
      <c r="L466" s="244" t="str">
        <f t="shared" si="63"/>
        <v/>
      </c>
      <c r="M466" s="245" t="str">
        <f t="shared" si="64"/>
        <v/>
      </c>
      <c r="N466" s="244" t="str">
        <f t="shared" si="65"/>
        <v/>
      </c>
      <c r="O466" s="244" t="str">
        <f t="shared" si="66"/>
        <v/>
      </c>
      <c r="P466">
        <f>IF($I466&lt;&gt;"",$I466,IF($E466="SGD",1,IF($E466="USD",Settings!$B$22,IF($E466="HKD",Settings!$B$23,1))))</f>
        <v>1</v>
      </c>
      <c r="Q466">
        <f t="shared" si="67"/>
        <v>0</v>
      </c>
      <c r="R466">
        <f t="shared" si="68"/>
        <v>0</v>
      </c>
      <c r="S466" t="str">
        <f t="shared" si="69"/>
        <v/>
      </c>
      <c r="T466" t="str">
        <f t="shared" si="70"/>
        <v/>
      </c>
      <c r="U466" t="str">
        <f t="shared" si="71"/>
        <v/>
      </c>
    </row>
    <row r="467" spans="1:21" ht="15" customHeight="1" x14ac:dyDescent="0.15">
      <c r="A467" s="237"/>
      <c r="B467" s="237"/>
      <c r="C467" s="237"/>
      <c r="D467" s="251"/>
      <c r="E467" s="237"/>
      <c r="F467" s="252"/>
      <c r="G467" s="237"/>
      <c r="H467" s="237"/>
      <c r="I467" s="237"/>
      <c r="J467" s="252"/>
      <c r="K467" s="237"/>
      <c r="L467" s="244" t="str">
        <f t="shared" si="63"/>
        <v/>
      </c>
      <c r="M467" s="245" t="str">
        <f t="shared" si="64"/>
        <v/>
      </c>
      <c r="N467" s="244" t="str">
        <f t="shared" si="65"/>
        <v/>
      </c>
      <c r="O467" s="244" t="str">
        <f t="shared" si="66"/>
        <v/>
      </c>
      <c r="P467">
        <f>IF($I467&lt;&gt;"",$I467,IF($E467="SGD",1,IF($E467="USD",Settings!$B$22,IF($E467="HKD",Settings!$B$23,1))))</f>
        <v>1</v>
      </c>
      <c r="Q467">
        <f t="shared" si="67"/>
        <v>0</v>
      </c>
      <c r="R467">
        <f t="shared" si="68"/>
        <v>0</v>
      </c>
      <c r="S467" t="str">
        <f t="shared" si="69"/>
        <v/>
      </c>
      <c r="T467" t="str">
        <f t="shared" si="70"/>
        <v/>
      </c>
      <c r="U467" t="str">
        <f t="shared" si="71"/>
        <v/>
      </c>
    </row>
    <row r="468" spans="1:21" ht="15" customHeight="1" x14ac:dyDescent="0.15">
      <c r="A468" s="237"/>
      <c r="B468" s="237"/>
      <c r="C468" s="237"/>
      <c r="D468" s="251"/>
      <c r="E468" s="237"/>
      <c r="F468" s="252"/>
      <c r="G468" s="237"/>
      <c r="H468" s="237"/>
      <c r="I468" s="237"/>
      <c r="J468" s="252"/>
      <c r="K468" s="237"/>
      <c r="L468" s="244" t="str">
        <f t="shared" si="63"/>
        <v/>
      </c>
      <c r="M468" s="245" t="str">
        <f t="shared" si="64"/>
        <v/>
      </c>
      <c r="N468" s="244" t="str">
        <f t="shared" si="65"/>
        <v/>
      </c>
      <c r="O468" s="244" t="str">
        <f t="shared" si="66"/>
        <v/>
      </c>
      <c r="P468">
        <f>IF($I468&lt;&gt;"",$I468,IF($E468="SGD",1,IF($E468="USD",Settings!$B$22,IF($E468="HKD",Settings!$B$23,1))))</f>
        <v>1</v>
      </c>
      <c r="Q468">
        <f t="shared" si="67"/>
        <v>0</v>
      </c>
      <c r="R468">
        <f t="shared" si="68"/>
        <v>0</v>
      </c>
      <c r="S468" t="str">
        <f t="shared" si="69"/>
        <v/>
      </c>
      <c r="T468" t="str">
        <f t="shared" si="70"/>
        <v/>
      </c>
      <c r="U468" t="str">
        <f t="shared" si="71"/>
        <v/>
      </c>
    </row>
    <row r="469" spans="1:21" ht="15" customHeight="1" x14ac:dyDescent="0.15">
      <c r="A469" s="237"/>
      <c r="B469" s="237"/>
      <c r="C469" s="237"/>
      <c r="D469" s="251"/>
      <c r="E469" s="237"/>
      <c r="F469" s="252"/>
      <c r="G469" s="237"/>
      <c r="H469" s="237"/>
      <c r="I469" s="237"/>
      <c r="J469" s="252"/>
      <c r="K469" s="237"/>
      <c r="L469" s="244" t="str">
        <f t="shared" si="63"/>
        <v/>
      </c>
      <c r="M469" s="245" t="str">
        <f t="shared" si="64"/>
        <v/>
      </c>
      <c r="N469" s="244" t="str">
        <f t="shared" si="65"/>
        <v/>
      </c>
      <c r="O469" s="244" t="str">
        <f t="shared" si="66"/>
        <v/>
      </c>
      <c r="P469">
        <f>IF($I469&lt;&gt;"",$I469,IF($E469="SGD",1,IF($E469="USD",Settings!$B$22,IF($E469="HKD",Settings!$B$23,1))))</f>
        <v>1</v>
      </c>
      <c r="Q469">
        <f t="shared" si="67"/>
        <v>0</v>
      </c>
      <c r="R469">
        <f t="shared" si="68"/>
        <v>0</v>
      </c>
      <c r="S469" t="str">
        <f t="shared" si="69"/>
        <v/>
      </c>
      <c r="T469" t="str">
        <f t="shared" si="70"/>
        <v/>
      </c>
      <c r="U469" t="str">
        <f t="shared" si="71"/>
        <v/>
      </c>
    </row>
    <row r="470" spans="1:21" ht="15" customHeight="1" x14ac:dyDescent="0.15">
      <c r="A470" s="237"/>
      <c r="B470" s="237"/>
      <c r="C470" s="237"/>
      <c r="D470" s="251"/>
      <c r="E470" s="237"/>
      <c r="F470" s="252"/>
      <c r="G470" s="237"/>
      <c r="H470" s="237"/>
      <c r="I470" s="237"/>
      <c r="J470" s="252"/>
      <c r="K470" s="237"/>
      <c r="L470" s="244" t="str">
        <f t="shared" si="63"/>
        <v/>
      </c>
      <c r="M470" s="245" t="str">
        <f t="shared" si="64"/>
        <v/>
      </c>
      <c r="N470" s="244" t="str">
        <f t="shared" si="65"/>
        <v/>
      </c>
      <c r="O470" s="244" t="str">
        <f t="shared" si="66"/>
        <v/>
      </c>
      <c r="P470">
        <f>IF($I470&lt;&gt;"",$I470,IF($E470="SGD",1,IF($E470="USD",Settings!$B$22,IF($E470="HKD",Settings!$B$23,1))))</f>
        <v>1</v>
      </c>
      <c r="Q470">
        <f t="shared" si="67"/>
        <v>0</v>
      </c>
      <c r="R470">
        <f t="shared" si="68"/>
        <v>0</v>
      </c>
      <c r="S470" t="str">
        <f t="shared" si="69"/>
        <v/>
      </c>
      <c r="T470" t="str">
        <f t="shared" si="70"/>
        <v/>
      </c>
      <c r="U470" t="str">
        <f t="shared" si="71"/>
        <v/>
      </c>
    </row>
    <row r="471" spans="1:21" ht="15" customHeight="1" x14ac:dyDescent="0.15">
      <c r="A471" s="237"/>
      <c r="B471" s="237"/>
      <c r="C471" s="237"/>
      <c r="D471" s="251"/>
      <c r="E471" s="237"/>
      <c r="F471" s="252"/>
      <c r="G471" s="237"/>
      <c r="H471" s="237"/>
      <c r="I471" s="237"/>
      <c r="J471" s="252"/>
      <c r="K471" s="237"/>
      <c r="L471" s="244" t="str">
        <f t="shared" si="63"/>
        <v/>
      </c>
      <c r="M471" s="245" t="str">
        <f t="shared" si="64"/>
        <v/>
      </c>
      <c r="N471" s="244" t="str">
        <f t="shared" si="65"/>
        <v/>
      </c>
      <c r="O471" s="244" t="str">
        <f t="shared" si="66"/>
        <v/>
      </c>
      <c r="P471">
        <f>IF($I471&lt;&gt;"",$I471,IF($E471="SGD",1,IF($E471="USD",Settings!$B$22,IF($E471="HKD",Settings!$B$23,1))))</f>
        <v>1</v>
      </c>
      <c r="Q471">
        <f t="shared" si="67"/>
        <v>0</v>
      </c>
      <c r="R471">
        <f t="shared" si="68"/>
        <v>0</v>
      </c>
      <c r="S471" t="str">
        <f t="shared" si="69"/>
        <v/>
      </c>
      <c r="T471" t="str">
        <f t="shared" si="70"/>
        <v/>
      </c>
      <c r="U471" t="str">
        <f t="shared" si="71"/>
        <v/>
      </c>
    </row>
    <row r="472" spans="1:21" ht="15" customHeight="1" x14ac:dyDescent="0.15">
      <c r="A472" s="237"/>
      <c r="B472" s="237"/>
      <c r="C472" s="237"/>
      <c r="D472" s="251"/>
      <c r="E472" s="237"/>
      <c r="F472" s="252"/>
      <c r="G472" s="237"/>
      <c r="H472" s="237"/>
      <c r="I472" s="237"/>
      <c r="J472" s="252"/>
      <c r="K472" s="237"/>
      <c r="L472" s="244" t="str">
        <f t="shared" si="63"/>
        <v/>
      </c>
      <c r="M472" s="245" t="str">
        <f t="shared" si="64"/>
        <v/>
      </c>
      <c r="N472" s="244" t="str">
        <f t="shared" si="65"/>
        <v/>
      </c>
      <c r="O472" s="244" t="str">
        <f t="shared" si="66"/>
        <v/>
      </c>
      <c r="P472">
        <f>IF($I472&lt;&gt;"",$I472,IF($E472="SGD",1,IF($E472="USD",Settings!$B$22,IF($E472="HKD",Settings!$B$23,1))))</f>
        <v>1</v>
      </c>
      <c r="Q472">
        <f t="shared" si="67"/>
        <v>0</v>
      </c>
      <c r="R472">
        <f t="shared" si="68"/>
        <v>0</v>
      </c>
      <c r="S472" t="str">
        <f t="shared" si="69"/>
        <v/>
      </c>
      <c r="T472" t="str">
        <f t="shared" si="70"/>
        <v/>
      </c>
      <c r="U472" t="str">
        <f t="shared" si="71"/>
        <v/>
      </c>
    </row>
    <row r="473" spans="1:21" ht="15" customHeight="1" x14ac:dyDescent="0.15">
      <c r="A473" s="237"/>
      <c r="B473" s="237"/>
      <c r="C473" s="237"/>
      <c r="D473" s="251"/>
      <c r="E473" s="237"/>
      <c r="F473" s="252"/>
      <c r="G473" s="237"/>
      <c r="H473" s="237"/>
      <c r="I473" s="237"/>
      <c r="J473" s="252"/>
      <c r="K473" s="237"/>
      <c r="L473" s="244" t="str">
        <f t="shared" si="63"/>
        <v/>
      </c>
      <c r="M473" s="245" t="str">
        <f t="shared" si="64"/>
        <v/>
      </c>
      <c r="N473" s="244" t="str">
        <f t="shared" si="65"/>
        <v/>
      </c>
      <c r="O473" s="244" t="str">
        <f t="shared" si="66"/>
        <v/>
      </c>
      <c r="P473">
        <f>IF($I473&lt;&gt;"",$I473,IF($E473="SGD",1,IF($E473="USD",Settings!$B$22,IF($E473="HKD",Settings!$B$23,1))))</f>
        <v>1</v>
      </c>
      <c r="Q473">
        <f t="shared" si="67"/>
        <v>0</v>
      </c>
      <c r="R473">
        <f t="shared" si="68"/>
        <v>0</v>
      </c>
      <c r="S473" t="str">
        <f t="shared" si="69"/>
        <v/>
      </c>
      <c r="T473" t="str">
        <f t="shared" si="70"/>
        <v/>
      </c>
      <c r="U473" t="str">
        <f t="shared" si="71"/>
        <v/>
      </c>
    </row>
    <row r="474" spans="1:21" ht="15" customHeight="1" x14ac:dyDescent="0.15">
      <c r="A474" s="237"/>
      <c r="B474" s="237"/>
      <c r="C474" s="237"/>
      <c r="D474" s="251"/>
      <c r="E474" s="237"/>
      <c r="F474" s="252"/>
      <c r="G474" s="237"/>
      <c r="H474" s="237"/>
      <c r="I474" s="237"/>
      <c r="J474" s="252"/>
      <c r="K474" s="237"/>
      <c r="L474" s="244" t="str">
        <f t="shared" si="63"/>
        <v/>
      </c>
      <c r="M474" s="245" t="str">
        <f t="shared" si="64"/>
        <v/>
      </c>
      <c r="N474" s="244" t="str">
        <f t="shared" si="65"/>
        <v/>
      </c>
      <c r="O474" s="244" t="str">
        <f t="shared" si="66"/>
        <v/>
      </c>
      <c r="P474">
        <f>IF($I474&lt;&gt;"",$I474,IF($E474="SGD",1,IF($E474="USD",Settings!$B$22,IF($E474="HKD",Settings!$B$23,1))))</f>
        <v>1</v>
      </c>
      <c r="Q474">
        <f t="shared" si="67"/>
        <v>0</v>
      </c>
      <c r="R474">
        <f t="shared" si="68"/>
        <v>0</v>
      </c>
      <c r="S474" t="str">
        <f t="shared" si="69"/>
        <v/>
      </c>
      <c r="T474" t="str">
        <f t="shared" si="70"/>
        <v/>
      </c>
      <c r="U474" t="str">
        <f t="shared" si="71"/>
        <v/>
      </c>
    </row>
    <row r="475" spans="1:21" ht="15" customHeight="1" x14ac:dyDescent="0.15">
      <c r="A475" s="237"/>
      <c r="B475" s="237"/>
      <c r="C475" s="237"/>
      <c r="D475" s="251"/>
      <c r="E475" s="237"/>
      <c r="F475" s="252"/>
      <c r="G475" s="237"/>
      <c r="H475" s="237"/>
      <c r="I475" s="237"/>
      <c r="J475" s="252"/>
      <c r="K475" s="237"/>
      <c r="L475" s="244" t="str">
        <f t="shared" si="63"/>
        <v/>
      </c>
      <c r="M475" s="245" t="str">
        <f t="shared" si="64"/>
        <v/>
      </c>
      <c r="N475" s="244" t="str">
        <f t="shared" si="65"/>
        <v/>
      </c>
      <c r="O475" s="244" t="str">
        <f t="shared" si="66"/>
        <v/>
      </c>
      <c r="P475">
        <f>IF($I475&lt;&gt;"",$I475,IF($E475="SGD",1,IF($E475="USD",Settings!$B$22,IF($E475="HKD",Settings!$B$23,1))))</f>
        <v>1</v>
      </c>
      <c r="Q475">
        <f t="shared" si="67"/>
        <v>0</v>
      </c>
      <c r="R475">
        <f t="shared" si="68"/>
        <v>0</v>
      </c>
      <c r="S475" t="str">
        <f t="shared" si="69"/>
        <v/>
      </c>
      <c r="T475" t="str">
        <f t="shared" si="70"/>
        <v/>
      </c>
      <c r="U475" t="str">
        <f t="shared" si="71"/>
        <v/>
      </c>
    </row>
    <row r="476" spans="1:21" ht="15" customHeight="1" x14ac:dyDescent="0.15">
      <c r="A476" s="237"/>
      <c r="B476" s="237"/>
      <c r="C476" s="237"/>
      <c r="D476" s="251"/>
      <c r="E476" s="237"/>
      <c r="F476" s="252"/>
      <c r="G476" s="237"/>
      <c r="H476" s="237"/>
      <c r="I476" s="237"/>
      <c r="J476" s="252"/>
      <c r="K476" s="237"/>
      <c r="L476" s="244" t="str">
        <f t="shared" si="63"/>
        <v/>
      </c>
      <c r="M476" s="245" t="str">
        <f t="shared" si="64"/>
        <v/>
      </c>
      <c r="N476" s="244" t="str">
        <f t="shared" si="65"/>
        <v/>
      </c>
      <c r="O476" s="244" t="str">
        <f t="shared" si="66"/>
        <v/>
      </c>
      <c r="P476">
        <f>IF($I476&lt;&gt;"",$I476,IF($E476="SGD",1,IF($E476="USD",Settings!$B$22,IF($E476="HKD",Settings!$B$23,1))))</f>
        <v>1</v>
      </c>
      <c r="Q476">
        <f t="shared" si="67"/>
        <v>0</v>
      </c>
      <c r="R476">
        <f t="shared" si="68"/>
        <v>0</v>
      </c>
      <c r="S476" t="str">
        <f t="shared" si="69"/>
        <v/>
      </c>
      <c r="T476" t="str">
        <f t="shared" si="70"/>
        <v/>
      </c>
      <c r="U476" t="str">
        <f t="shared" si="71"/>
        <v/>
      </c>
    </row>
    <row r="477" spans="1:21" ht="15" customHeight="1" x14ac:dyDescent="0.15">
      <c r="A477" s="237"/>
      <c r="B477" s="237"/>
      <c r="C477" s="237"/>
      <c r="D477" s="251"/>
      <c r="E477" s="237"/>
      <c r="F477" s="252"/>
      <c r="G477" s="237"/>
      <c r="H477" s="237"/>
      <c r="I477" s="237"/>
      <c r="J477" s="252"/>
      <c r="K477" s="237"/>
      <c r="L477" s="244" t="str">
        <f t="shared" si="63"/>
        <v/>
      </c>
      <c r="M477" s="245" t="str">
        <f t="shared" si="64"/>
        <v/>
      </c>
      <c r="N477" s="244" t="str">
        <f t="shared" si="65"/>
        <v/>
      </c>
      <c r="O477" s="244" t="str">
        <f t="shared" si="66"/>
        <v/>
      </c>
      <c r="P477">
        <f>IF($I477&lt;&gt;"",$I477,IF($E477="SGD",1,IF($E477="USD",Settings!$B$22,IF($E477="HKD",Settings!$B$23,1))))</f>
        <v>1</v>
      </c>
      <c r="Q477">
        <f t="shared" si="67"/>
        <v>0</v>
      </c>
      <c r="R477">
        <f t="shared" si="68"/>
        <v>0</v>
      </c>
      <c r="S477" t="str">
        <f t="shared" si="69"/>
        <v/>
      </c>
      <c r="T477" t="str">
        <f t="shared" si="70"/>
        <v/>
      </c>
      <c r="U477" t="str">
        <f t="shared" si="71"/>
        <v/>
      </c>
    </row>
    <row r="478" spans="1:21" ht="15" customHeight="1" x14ac:dyDescent="0.15">
      <c r="A478" s="237"/>
      <c r="B478" s="237"/>
      <c r="C478" s="237"/>
      <c r="D478" s="251"/>
      <c r="E478" s="237"/>
      <c r="F478" s="252"/>
      <c r="G478" s="237"/>
      <c r="H478" s="237"/>
      <c r="I478" s="237"/>
      <c r="J478" s="252"/>
      <c r="K478" s="237"/>
      <c r="L478" s="244" t="str">
        <f t="shared" si="63"/>
        <v/>
      </c>
      <c r="M478" s="245" t="str">
        <f t="shared" si="64"/>
        <v/>
      </c>
      <c r="N478" s="244" t="str">
        <f t="shared" si="65"/>
        <v/>
      </c>
      <c r="O478" s="244" t="str">
        <f t="shared" si="66"/>
        <v/>
      </c>
      <c r="P478">
        <f>IF($I478&lt;&gt;"",$I478,IF($E478="SGD",1,IF($E478="USD",Settings!$B$22,IF($E478="HKD",Settings!$B$23,1))))</f>
        <v>1</v>
      </c>
      <c r="Q478">
        <f t="shared" si="67"/>
        <v>0</v>
      </c>
      <c r="R478">
        <f t="shared" si="68"/>
        <v>0</v>
      </c>
      <c r="S478" t="str">
        <f t="shared" si="69"/>
        <v/>
      </c>
      <c r="T478" t="str">
        <f t="shared" si="70"/>
        <v/>
      </c>
      <c r="U478" t="str">
        <f t="shared" si="71"/>
        <v/>
      </c>
    </row>
    <row r="479" spans="1:21" ht="15" customHeight="1" x14ac:dyDescent="0.15">
      <c r="A479" s="237"/>
      <c r="B479" s="237"/>
      <c r="C479" s="237"/>
      <c r="D479" s="251"/>
      <c r="E479" s="237"/>
      <c r="F479" s="252"/>
      <c r="G479" s="237"/>
      <c r="H479" s="237"/>
      <c r="I479" s="237"/>
      <c r="J479" s="252"/>
      <c r="K479" s="237"/>
      <c r="L479" s="244" t="str">
        <f t="shared" si="63"/>
        <v/>
      </c>
      <c r="M479" s="245" t="str">
        <f t="shared" si="64"/>
        <v/>
      </c>
      <c r="N479" s="244" t="str">
        <f t="shared" si="65"/>
        <v/>
      </c>
      <c r="O479" s="244" t="str">
        <f t="shared" si="66"/>
        <v/>
      </c>
      <c r="P479">
        <f>IF($I479&lt;&gt;"",$I479,IF($E479="SGD",1,IF($E479="USD",Settings!$B$22,IF($E479="HKD",Settings!$B$23,1))))</f>
        <v>1</v>
      </c>
      <c r="Q479">
        <f t="shared" si="67"/>
        <v>0</v>
      </c>
      <c r="R479">
        <f t="shared" si="68"/>
        <v>0</v>
      </c>
      <c r="S479" t="str">
        <f t="shared" si="69"/>
        <v/>
      </c>
      <c r="T479" t="str">
        <f t="shared" si="70"/>
        <v/>
      </c>
      <c r="U479" t="str">
        <f t="shared" si="71"/>
        <v/>
      </c>
    </row>
    <row r="480" spans="1:21" ht="15" customHeight="1" x14ac:dyDescent="0.15">
      <c r="A480" s="237"/>
      <c r="B480" s="237"/>
      <c r="C480" s="237"/>
      <c r="D480" s="251"/>
      <c r="E480" s="237"/>
      <c r="F480" s="252"/>
      <c r="G480" s="237"/>
      <c r="H480" s="237"/>
      <c r="I480" s="237"/>
      <c r="J480" s="252"/>
      <c r="K480" s="237"/>
      <c r="L480" s="244" t="str">
        <f t="shared" si="63"/>
        <v/>
      </c>
      <c r="M480" s="245" t="str">
        <f t="shared" si="64"/>
        <v/>
      </c>
      <c r="N480" s="244" t="str">
        <f t="shared" si="65"/>
        <v/>
      </c>
      <c r="O480" s="244" t="str">
        <f t="shared" si="66"/>
        <v/>
      </c>
      <c r="P480">
        <f>IF($I480&lt;&gt;"",$I480,IF($E480="SGD",1,IF($E480="USD",Settings!$B$22,IF($E480="HKD",Settings!$B$23,1))))</f>
        <v>1</v>
      </c>
      <c r="Q480">
        <f t="shared" si="67"/>
        <v>0</v>
      </c>
      <c r="R480">
        <f t="shared" si="68"/>
        <v>0</v>
      </c>
      <c r="S480" t="str">
        <f t="shared" si="69"/>
        <v/>
      </c>
      <c r="T480" t="str">
        <f t="shared" si="70"/>
        <v/>
      </c>
      <c r="U480" t="str">
        <f t="shared" si="71"/>
        <v/>
      </c>
    </row>
    <row r="481" spans="1:21" ht="15" customHeight="1" x14ac:dyDescent="0.15">
      <c r="A481" s="237"/>
      <c r="B481" s="237"/>
      <c r="C481" s="237"/>
      <c r="D481" s="251"/>
      <c r="E481" s="237"/>
      <c r="F481" s="252"/>
      <c r="G481" s="237"/>
      <c r="H481" s="237"/>
      <c r="I481" s="237"/>
      <c r="J481" s="252"/>
      <c r="K481" s="237"/>
      <c r="L481" s="244" t="str">
        <f t="shared" si="63"/>
        <v/>
      </c>
      <c r="M481" s="245" t="str">
        <f t="shared" si="64"/>
        <v/>
      </c>
      <c r="N481" s="244" t="str">
        <f t="shared" si="65"/>
        <v/>
      </c>
      <c r="O481" s="244" t="str">
        <f t="shared" si="66"/>
        <v/>
      </c>
      <c r="P481">
        <f>IF($I481&lt;&gt;"",$I481,IF($E481="SGD",1,IF($E481="USD",Settings!$B$22,IF($E481="HKD",Settings!$B$23,1))))</f>
        <v>1</v>
      </c>
      <c r="Q481">
        <f t="shared" si="67"/>
        <v>0</v>
      </c>
      <c r="R481">
        <f t="shared" si="68"/>
        <v>0</v>
      </c>
      <c r="S481" t="str">
        <f t="shared" si="69"/>
        <v/>
      </c>
      <c r="T481" t="str">
        <f t="shared" si="70"/>
        <v/>
      </c>
      <c r="U481" t="str">
        <f t="shared" si="71"/>
        <v/>
      </c>
    </row>
    <row r="482" spans="1:21" ht="15" customHeight="1" x14ac:dyDescent="0.15">
      <c r="A482" s="237"/>
      <c r="B482" s="237"/>
      <c r="C482" s="237"/>
      <c r="D482" s="251"/>
      <c r="E482" s="237"/>
      <c r="F482" s="252"/>
      <c r="G482" s="237"/>
      <c r="H482" s="237"/>
      <c r="I482" s="237"/>
      <c r="J482" s="252"/>
      <c r="K482" s="237"/>
      <c r="L482" s="244" t="str">
        <f t="shared" si="63"/>
        <v/>
      </c>
      <c r="M482" s="245" t="str">
        <f t="shared" si="64"/>
        <v/>
      </c>
      <c r="N482" s="244" t="str">
        <f t="shared" si="65"/>
        <v/>
      </c>
      <c r="O482" s="244" t="str">
        <f t="shared" si="66"/>
        <v/>
      </c>
      <c r="P482">
        <f>IF($I482&lt;&gt;"",$I482,IF($E482="SGD",1,IF($E482="USD",Settings!$B$22,IF($E482="HKD",Settings!$B$23,1))))</f>
        <v>1</v>
      </c>
      <c r="Q482">
        <f t="shared" si="67"/>
        <v>0</v>
      </c>
      <c r="R482">
        <f t="shared" si="68"/>
        <v>0</v>
      </c>
      <c r="S482" t="str">
        <f t="shared" si="69"/>
        <v/>
      </c>
      <c r="T482" t="str">
        <f t="shared" si="70"/>
        <v/>
      </c>
      <c r="U482" t="str">
        <f t="shared" si="71"/>
        <v/>
      </c>
    </row>
    <row r="483" spans="1:21" ht="15" customHeight="1" x14ac:dyDescent="0.15">
      <c r="A483" s="237"/>
      <c r="B483" s="237"/>
      <c r="C483" s="237"/>
      <c r="D483" s="251"/>
      <c r="E483" s="237"/>
      <c r="F483" s="252"/>
      <c r="G483" s="237"/>
      <c r="H483" s="237"/>
      <c r="I483" s="237"/>
      <c r="J483" s="252"/>
      <c r="K483" s="237"/>
      <c r="L483" s="244" t="str">
        <f t="shared" si="63"/>
        <v/>
      </c>
      <c r="M483" s="245" t="str">
        <f t="shared" si="64"/>
        <v/>
      </c>
      <c r="N483" s="244" t="str">
        <f t="shared" si="65"/>
        <v/>
      </c>
      <c r="O483" s="244" t="str">
        <f t="shared" si="66"/>
        <v/>
      </c>
      <c r="P483">
        <f>IF($I483&lt;&gt;"",$I483,IF($E483="SGD",1,IF($E483="USD",Settings!$B$22,IF($E483="HKD",Settings!$B$23,1))))</f>
        <v>1</v>
      </c>
      <c r="Q483">
        <f t="shared" si="67"/>
        <v>0</v>
      </c>
      <c r="R483">
        <f t="shared" si="68"/>
        <v>0</v>
      </c>
      <c r="S483" t="str">
        <f t="shared" si="69"/>
        <v/>
      </c>
      <c r="T483" t="str">
        <f t="shared" si="70"/>
        <v/>
      </c>
      <c r="U483" t="str">
        <f t="shared" si="71"/>
        <v/>
      </c>
    </row>
    <row r="484" spans="1:21" ht="15" customHeight="1" x14ac:dyDescent="0.15">
      <c r="A484" s="237"/>
      <c r="B484" s="237"/>
      <c r="C484" s="237"/>
      <c r="D484" s="251"/>
      <c r="E484" s="237"/>
      <c r="F484" s="252"/>
      <c r="G484" s="237"/>
      <c r="H484" s="237"/>
      <c r="I484" s="237"/>
      <c r="J484" s="252"/>
      <c r="K484" s="237"/>
      <c r="L484" s="244" t="str">
        <f t="shared" si="63"/>
        <v/>
      </c>
      <c r="M484" s="245" t="str">
        <f t="shared" si="64"/>
        <v/>
      </c>
      <c r="N484" s="244" t="str">
        <f t="shared" si="65"/>
        <v/>
      </c>
      <c r="O484" s="244" t="str">
        <f t="shared" si="66"/>
        <v/>
      </c>
      <c r="P484">
        <f>IF($I484&lt;&gt;"",$I484,IF($E484="SGD",1,IF($E484="USD",Settings!$B$22,IF($E484="HKD",Settings!$B$23,1))))</f>
        <v>1</v>
      </c>
      <c r="Q484">
        <f t="shared" si="67"/>
        <v>0</v>
      </c>
      <c r="R484">
        <f t="shared" si="68"/>
        <v>0</v>
      </c>
      <c r="S484" t="str">
        <f t="shared" si="69"/>
        <v/>
      </c>
      <c r="T484" t="str">
        <f t="shared" si="70"/>
        <v/>
      </c>
      <c r="U484" t="str">
        <f t="shared" si="71"/>
        <v/>
      </c>
    </row>
    <row r="485" spans="1:21" ht="15" customHeight="1" x14ac:dyDescent="0.15">
      <c r="A485" s="237"/>
      <c r="B485" s="237"/>
      <c r="C485" s="237"/>
      <c r="D485" s="251"/>
      <c r="E485" s="237"/>
      <c r="F485" s="252"/>
      <c r="G485" s="237"/>
      <c r="H485" s="237"/>
      <c r="I485" s="237"/>
      <c r="J485" s="252"/>
      <c r="K485" s="237"/>
      <c r="L485" s="244" t="str">
        <f t="shared" si="63"/>
        <v/>
      </c>
      <c r="M485" s="245" t="str">
        <f t="shared" si="64"/>
        <v/>
      </c>
      <c r="N485" s="244" t="str">
        <f t="shared" si="65"/>
        <v/>
      </c>
      <c r="O485" s="244" t="str">
        <f t="shared" si="66"/>
        <v/>
      </c>
      <c r="P485">
        <f>IF($I485&lt;&gt;"",$I485,IF($E485="SGD",1,IF($E485="USD",Settings!$B$22,IF($E485="HKD",Settings!$B$23,1))))</f>
        <v>1</v>
      </c>
      <c r="Q485">
        <f t="shared" si="67"/>
        <v>0</v>
      </c>
      <c r="R485">
        <f t="shared" si="68"/>
        <v>0</v>
      </c>
      <c r="S485" t="str">
        <f t="shared" si="69"/>
        <v/>
      </c>
      <c r="T485" t="str">
        <f t="shared" si="70"/>
        <v/>
      </c>
      <c r="U485" t="str">
        <f t="shared" si="71"/>
        <v/>
      </c>
    </row>
    <row r="486" spans="1:21" ht="15" customHeight="1" x14ac:dyDescent="0.15">
      <c r="A486" s="237"/>
      <c r="B486" s="237"/>
      <c r="C486" s="237"/>
      <c r="D486" s="251"/>
      <c r="E486" s="237"/>
      <c r="F486" s="252"/>
      <c r="G486" s="237"/>
      <c r="H486" s="237"/>
      <c r="I486" s="237"/>
      <c r="J486" s="252"/>
      <c r="K486" s="237"/>
      <c r="L486" s="244" t="str">
        <f t="shared" si="63"/>
        <v/>
      </c>
      <c r="M486" s="245" t="str">
        <f t="shared" si="64"/>
        <v/>
      </c>
      <c r="N486" s="244" t="str">
        <f t="shared" si="65"/>
        <v/>
      </c>
      <c r="O486" s="244" t="str">
        <f t="shared" si="66"/>
        <v/>
      </c>
      <c r="P486">
        <f>IF($I486&lt;&gt;"",$I486,IF($E486="SGD",1,IF($E486="USD",Settings!$B$22,IF($E486="HKD",Settings!$B$23,1))))</f>
        <v>1</v>
      </c>
      <c r="Q486">
        <f t="shared" si="67"/>
        <v>0</v>
      </c>
      <c r="R486">
        <f t="shared" si="68"/>
        <v>0</v>
      </c>
      <c r="S486" t="str">
        <f t="shared" si="69"/>
        <v/>
      </c>
      <c r="T486" t="str">
        <f t="shared" si="70"/>
        <v/>
      </c>
      <c r="U486" t="str">
        <f t="shared" si="71"/>
        <v/>
      </c>
    </row>
    <row r="487" spans="1:21" ht="15" customHeight="1" x14ac:dyDescent="0.15">
      <c r="A487" s="237"/>
      <c r="B487" s="237"/>
      <c r="C487" s="237"/>
      <c r="D487" s="251"/>
      <c r="E487" s="237"/>
      <c r="F487" s="252"/>
      <c r="G487" s="237"/>
      <c r="H487" s="237"/>
      <c r="I487" s="237"/>
      <c r="J487" s="252"/>
      <c r="K487" s="237"/>
      <c r="L487" s="244" t="str">
        <f t="shared" si="63"/>
        <v/>
      </c>
      <c r="M487" s="245" t="str">
        <f t="shared" si="64"/>
        <v/>
      </c>
      <c r="N487" s="244" t="str">
        <f t="shared" si="65"/>
        <v/>
      </c>
      <c r="O487" s="244" t="str">
        <f t="shared" si="66"/>
        <v/>
      </c>
      <c r="P487">
        <f>IF($I487&lt;&gt;"",$I487,IF($E487="SGD",1,IF($E487="USD",Settings!$B$22,IF($E487="HKD",Settings!$B$23,1))))</f>
        <v>1</v>
      </c>
      <c r="Q487">
        <f t="shared" si="67"/>
        <v>0</v>
      </c>
      <c r="R487">
        <f t="shared" si="68"/>
        <v>0</v>
      </c>
      <c r="S487" t="str">
        <f t="shared" si="69"/>
        <v/>
      </c>
      <c r="T487" t="str">
        <f t="shared" si="70"/>
        <v/>
      </c>
      <c r="U487" t="str">
        <f t="shared" si="71"/>
        <v/>
      </c>
    </row>
    <row r="488" spans="1:21" ht="15" customHeight="1" x14ac:dyDescent="0.15">
      <c r="A488" s="237"/>
      <c r="B488" s="237"/>
      <c r="C488" s="237"/>
      <c r="D488" s="251"/>
      <c r="E488" s="237"/>
      <c r="F488" s="252"/>
      <c r="G488" s="237"/>
      <c r="H488" s="237"/>
      <c r="I488" s="237"/>
      <c r="J488" s="252"/>
      <c r="K488" s="237"/>
      <c r="L488" s="244" t="str">
        <f t="shared" si="63"/>
        <v/>
      </c>
      <c r="M488" s="245" t="str">
        <f t="shared" si="64"/>
        <v/>
      </c>
      <c r="N488" s="244" t="str">
        <f t="shared" si="65"/>
        <v/>
      </c>
      <c r="O488" s="244" t="str">
        <f t="shared" si="66"/>
        <v/>
      </c>
      <c r="P488">
        <f>IF($I488&lt;&gt;"",$I488,IF($E488="SGD",1,IF($E488="USD",Settings!$B$22,IF($E488="HKD",Settings!$B$23,1))))</f>
        <v>1</v>
      </c>
      <c r="Q488">
        <f t="shared" si="67"/>
        <v>0</v>
      </c>
      <c r="R488">
        <f t="shared" si="68"/>
        <v>0</v>
      </c>
      <c r="S488" t="str">
        <f t="shared" si="69"/>
        <v/>
      </c>
      <c r="T488" t="str">
        <f t="shared" si="70"/>
        <v/>
      </c>
      <c r="U488" t="str">
        <f t="shared" si="71"/>
        <v/>
      </c>
    </row>
    <row r="489" spans="1:21" ht="15" customHeight="1" x14ac:dyDescent="0.15">
      <c r="A489" s="237"/>
      <c r="B489" s="237"/>
      <c r="C489" s="237"/>
      <c r="D489" s="251"/>
      <c r="E489" s="237"/>
      <c r="F489" s="252"/>
      <c r="G489" s="237"/>
      <c r="H489" s="237"/>
      <c r="I489" s="237"/>
      <c r="J489" s="252"/>
      <c r="K489" s="237"/>
      <c r="L489" s="244" t="str">
        <f t="shared" si="63"/>
        <v/>
      </c>
      <c r="M489" s="245" t="str">
        <f t="shared" si="64"/>
        <v/>
      </c>
      <c r="N489" s="244" t="str">
        <f t="shared" si="65"/>
        <v/>
      </c>
      <c r="O489" s="244" t="str">
        <f t="shared" si="66"/>
        <v/>
      </c>
      <c r="P489">
        <f>IF($I489&lt;&gt;"",$I489,IF($E489="SGD",1,IF($E489="USD",Settings!$B$22,IF($E489="HKD",Settings!$B$23,1))))</f>
        <v>1</v>
      </c>
      <c r="Q489">
        <f t="shared" si="67"/>
        <v>0</v>
      </c>
      <c r="R489">
        <f t="shared" si="68"/>
        <v>0</v>
      </c>
      <c r="S489" t="str">
        <f t="shared" si="69"/>
        <v/>
      </c>
      <c r="T489" t="str">
        <f t="shared" si="70"/>
        <v/>
      </c>
      <c r="U489" t="str">
        <f t="shared" si="71"/>
        <v/>
      </c>
    </row>
    <row r="490" spans="1:21" ht="15" customHeight="1" x14ac:dyDescent="0.15">
      <c r="A490" s="237"/>
      <c r="B490" s="237"/>
      <c r="C490" s="237"/>
      <c r="D490" s="251"/>
      <c r="E490" s="237"/>
      <c r="F490" s="252"/>
      <c r="G490" s="237"/>
      <c r="H490" s="237"/>
      <c r="I490" s="237"/>
      <c r="J490" s="252"/>
      <c r="K490" s="237"/>
      <c r="L490" s="244" t="str">
        <f t="shared" si="63"/>
        <v/>
      </c>
      <c r="M490" s="245" t="str">
        <f t="shared" si="64"/>
        <v/>
      </c>
      <c r="N490" s="244" t="str">
        <f t="shared" si="65"/>
        <v/>
      </c>
      <c r="O490" s="244" t="str">
        <f t="shared" si="66"/>
        <v/>
      </c>
      <c r="P490">
        <f>IF($I490&lt;&gt;"",$I490,IF($E490="SGD",1,IF($E490="USD",Settings!$B$22,IF($E490="HKD",Settings!$B$23,1))))</f>
        <v>1</v>
      </c>
      <c r="Q490">
        <f t="shared" si="67"/>
        <v>0</v>
      </c>
      <c r="R490">
        <f t="shared" si="68"/>
        <v>0</v>
      </c>
      <c r="S490" t="str">
        <f t="shared" si="69"/>
        <v/>
      </c>
      <c r="T490" t="str">
        <f t="shared" si="70"/>
        <v/>
      </c>
      <c r="U490" t="str">
        <f t="shared" si="71"/>
        <v/>
      </c>
    </row>
    <row r="491" spans="1:21" ht="15" customHeight="1" x14ac:dyDescent="0.15">
      <c r="A491" s="237"/>
      <c r="B491" s="237"/>
      <c r="C491" s="237"/>
      <c r="D491" s="251"/>
      <c r="E491" s="237"/>
      <c r="F491" s="252"/>
      <c r="G491" s="237"/>
      <c r="H491" s="237"/>
      <c r="I491" s="237"/>
      <c r="J491" s="252"/>
      <c r="K491" s="237"/>
      <c r="L491" s="244" t="str">
        <f t="shared" si="63"/>
        <v/>
      </c>
      <c r="M491" s="245" t="str">
        <f t="shared" si="64"/>
        <v/>
      </c>
      <c r="N491" s="244" t="str">
        <f t="shared" si="65"/>
        <v/>
      </c>
      <c r="O491" s="244" t="str">
        <f t="shared" si="66"/>
        <v/>
      </c>
      <c r="P491">
        <f>IF($I491&lt;&gt;"",$I491,IF($E491="SGD",1,IF($E491="USD",Settings!$B$22,IF($E491="HKD",Settings!$B$23,1))))</f>
        <v>1</v>
      </c>
      <c r="Q491">
        <f t="shared" si="67"/>
        <v>0</v>
      </c>
      <c r="R491">
        <f t="shared" si="68"/>
        <v>0</v>
      </c>
      <c r="S491" t="str">
        <f t="shared" si="69"/>
        <v/>
      </c>
      <c r="T491" t="str">
        <f t="shared" si="70"/>
        <v/>
      </c>
      <c r="U491" t="str">
        <f t="shared" si="71"/>
        <v/>
      </c>
    </row>
    <row r="492" spans="1:21" ht="15" customHeight="1" x14ac:dyDescent="0.15">
      <c r="A492" s="237"/>
      <c r="B492" s="237"/>
      <c r="C492" s="237"/>
      <c r="D492" s="251"/>
      <c r="E492" s="237"/>
      <c r="F492" s="252"/>
      <c r="G492" s="237"/>
      <c r="H492" s="237"/>
      <c r="I492" s="237"/>
      <c r="J492" s="252"/>
      <c r="K492" s="237"/>
      <c r="L492" s="244" t="str">
        <f t="shared" si="63"/>
        <v/>
      </c>
      <c r="M492" s="245" t="str">
        <f t="shared" si="64"/>
        <v/>
      </c>
      <c r="N492" s="244" t="str">
        <f t="shared" si="65"/>
        <v/>
      </c>
      <c r="O492" s="244" t="str">
        <f t="shared" si="66"/>
        <v/>
      </c>
      <c r="P492">
        <f>IF($I492&lt;&gt;"",$I492,IF($E492="SGD",1,IF($E492="USD",Settings!$B$22,IF($E492="HKD",Settings!$B$23,1))))</f>
        <v>1</v>
      </c>
      <c r="Q492">
        <f t="shared" si="67"/>
        <v>0</v>
      </c>
      <c r="R492">
        <f t="shared" si="68"/>
        <v>0</v>
      </c>
      <c r="S492" t="str">
        <f t="shared" si="69"/>
        <v/>
      </c>
      <c r="T492" t="str">
        <f t="shared" si="70"/>
        <v/>
      </c>
      <c r="U492" t="str">
        <f t="shared" si="71"/>
        <v/>
      </c>
    </row>
    <row r="493" spans="1:21" ht="15" customHeight="1" x14ac:dyDescent="0.15">
      <c r="A493" s="237"/>
      <c r="B493" s="237"/>
      <c r="C493" s="237"/>
      <c r="D493" s="251"/>
      <c r="E493" s="237"/>
      <c r="F493" s="252"/>
      <c r="G493" s="237"/>
      <c r="H493" s="237"/>
      <c r="I493" s="237"/>
      <c r="J493" s="252"/>
      <c r="K493" s="237"/>
      <c r="L493" s="244" t="str">
        <f t="shared" si="63"/>
        <v/>
      </c>
      <c r="M493" s="245" t="str">
        <f t="shared" si="64"/>
        <v/>
      </c>
      <c r="N493" s="244" t="str">
        <f t="shared" si="65"/>
        <v/>
      </c>
      <c r="O493" s="244" t="str">
        <f t="shared" si="66"/>
        <v/>
      </c>
      <c r="P493">
        <f>IF($I493&lt;&gt;"",$I493,IF($E493="SGD",1,IF($E493="USD",Settings!$B$22,IF($E493="HKD",Settings!$B$23,1))))</f>
        <v>1</v>
      </c>
      <c r="Q493">
        <f t="shared" si="67"/>
        <v>0</v>
      </c>
      <c r="R493">
        <f t="shared" si="68"/>
        <v>0</v>
      </c>
      <c r="S493" t="str">
        <f t="shared" si="69"/>
        <v/>
      </c>
      <c r="T493" t="str">
        <f t="shared" si="70"/>
        <v/>
      </c>
      <c r="U493" t="str">
        <f t="shared" si="71"/>
        <v/>
      </c>
    </row>
    <row r="494" spans="1:21" ht="15" customHeight="1" x14ac:dyDescent="0.15">
      <c r="A494" s="237"/>
      <c r="B494" s="237"/>
      <c r="C494" s="237"/>
      <c r="D494" s="251"/>
      <c r="E494" s="237"/>
      <c r="F494" s="252"/>
      <c r="G494" s="237"/>
      <c r="H494" s="237"/>
      <c r="I494" s="237"/>
      <c r="J494" s="252"/>
      <c r="K494" s="237"/>
      <c r="L494" s="244" t="str">
        <f t="shared" si="63"/>
        <v/>
      </c>
      <c r="M494" s="245" t="str">
        <f t="shared" si="64"/>
        <v/>
      </c>
      <c r="N494" s="244" t="str">
        <f t="shared" si="65"/>
        <v/>
      </c>
      <c r="O494" s="244" t="str">
        <f t="shared" si="66"/>
        <v/>
      </c>
      <c r="P494">
        <f>IF($I494&lt;&gt;"",$I494,IF($E494="SGD",1,IF($E494="USD",Settings!$B$22,IF($E494="HKD",Settings!$B$23,1))))</f>
        <v>1</v>
      </c>
      <c r="Q494">
        <f t="shared" si="67"/>
        <v>0</v>
      </c>
      <c r="R494">
        <f t="shared" si="68"/>
        <v>0</v>
      </c>
      <c r="S494" t="str">
        <f t="shared" si="69"/>
        <v/>
      </c>
      <c r="T494" t="str">
        <f t="shared" si="70"/>
        <v/>
      </c>
      <c r="U494" t="str">
        <f t="shared" si="71"/>
        <v/>
      </c>
    </row>
    <row r="495" spans="1:21" ht="15" customHeight="1" x14ac:dyDescent="0.15">
      <c r="A495" s="237"/>
      <c r="B495" s="237"/>
      <c r="C495" s="237"/>
      <c r="D495" s="251"/>
      <c r="E495" s="237"/>
      <c r="F495" s="252"/>
      <c r="G495" s="237"/>
      <c r="H495" s="237"/>
      <c r="I495" s="237"/>
      <c r="J495" s="252"/>
      <c r="K495" s="237"/>
      <c r="L495" s="244" t="str">
        <f t="shared" si="63"/>
        <v/>
      </c>
      <c r="M495" s="245" t="str">
        <f t="shared" si="64"/>
        <v/>
      </c>
      <c r="N495" s="244" t="str">
        <f t="shared" si="65"/>
        <v/>
      </c>
      <c r="O495" s="244" t="str">
        <f t="shared" si="66"/>
        <v/>
      </c>
      <c r="P495">
        <f>IF($I495&lt;&gt;"",$I495,IF($E495="SGD",1,IF($E495="USD",Settings!$B$22,IF($E495="HKD",Settings!$B$23,1))))</f>
        <v>1</v>
      </c>
      <c r="Q495">
        <f t="shared" si="67"/>
        <v>0</v>
      </c>
      <c r="R495">
        <f t="shared" si="68"/>
        <v>0</v>
      </c>
      <c r="S495" t="str">
        <f t="shared" si="69"/>
        <v/>
      </c>
      <c r="T495" t="str">
        <f t="shared" si="70"/>
        <v/>
      </c>
      <c r="U495" t="str">
        <f t="shared" si="71"/>
        <v/>
      </c>
    </row>
    <row r="496" spans="1:21" ht="15" customHeight="1" x14ac:dyDescent="0.15">
      <c r="A496" s="237"/>
      <c r="B496" s="237"/>
      <c r="C496" s="237"/>
      <c r="D496" s="251"/>
      <c r="E496" s="237"/>
      <c r="F496" s="252"/>
      <c r="G496" s="237"/>
      <c r="H496" s="237"/>
      <c r="I496" s="237"/>
      <c r="J496" s="252"/>
      <c r="K496" s="237"/>
      <c r="L496" s="244" t="str">
        <f t="shared" si="63"/>
        <v/>
      </c>
      <c r="M496" s="245" t="str">
        <f t="shared" si="64"/>
        <v/>
      </c>
      <c r="N496" s="244" t="str">
        <f t="shared" si="65"/>
        <v/>
      </c>
      <c r="O496" s="244" t="str">
        <f t="shared" si="66"/>
        <v/>
      </c>
      <c r="P496">
        <f>IF($I496&lt;&gt;"",$I496,IF($E496="SGD",1,IF($E496="USD",Settings!$B$22,IF($E496="HKD",Settings!$B$23,1))))</f>
        <v>1</v>
      </c>
      <c r="Q496">
        <f t="shared" si="67"/>
        <v>0</v>
      </c>
      <c r="R496">
        <f t="shared" si="68"/>
        <v>0</v>
      </c>
      <c r="S496" t="str">
        <f t="shared" si="69"/>
        <v/>
      </c>
      <c r="T496" t="str">
        <f t="shared" si="70"/>
        <v/>
      </c>
      <c r="U496" t="str">
        <f t="shared" si="71"/>
        <v/>
      </c>
    </row>
    <row r="497" spans="1:21" ht="15" customHeight="1" x14ac:dyDescent="0.15">
      <c r="A497" s="237"/>
      <c r="B497" s="237"/>
      <c r="C497" s="237"/>
      <c r="D497" s="251"/>
      <c r="E497" s="237"/>
      <c r="F497" s="252"/>
      <c r="G497" s="237"/>
      <c r="H497" s="237"/>
      <c r="I497" s="237"/>
      <c r="J497" s="252"/>
      <c r="K497" s="237"/>
      <c r="L497" s="244" t="str">
        <f t="shared" si="63"/>
        <v/>
      </c>
      <c r="M497" s="245" t="str">
        <f t="shared" si="64"/>
        <v/>
      </c>
      <c r="N497" s="244" t="str">
        <f t="shared" si="65"/>
        <v/>
      </c>
      <c r="O497" s="244" t="str">
        <f t="shared" si="66"/>
        <v/>
      </c>
      <c r="P497">
        <f>IF($I497&lt;&gt;"",$I497,IF($E497="SGD",1,IF($E497="USD",Settings!$B$22,IF($E497="HKD",Settings!$B$23,1))))</f>
        <v>1</v>
      </c>
      <c r="Q497">
        <f t="shared" si="67"/>
        <v>0</v>
      </c>
      <c r="R497">
        <f t="shared" si="68"/>
        <v>0</v>
      </c>
      <c r="S497" t="str">
        <f t="shared" si="69"/>
        <v/>
      </c>
      <c r="T497" t="str">
        <f t="shared" si="70"/>
        <v/>
      </c>
      <c r="U497" t="str">
        <f t="shared" si="71"/>
        <v/>
      </c>
    </row>
    <row r="498" spans="1:21" ht="15" customHeight="1" x14ac:dyDescent="0.15">
      <c r="A498" s="237"/>
      <c r="B498" s="237"/>
      <c r="C498" s="237"/>
      <c r="D498" s="251"/>
      <c r="E498" s="237"/>
      <c r="F498" s="252"/>
      <c r="G498" s="237"/>
      <c r="H498" s="237"/>
      <c r="I498" s="237"/>
      <c r="J498" s="252"/>
      <c r="K498" s="237"/>
      <c r="L498" s="244" t="str">
        <f t="shared" si="63"/>
        <v/>
      </c>
      <c r="M498" s="245" t="str">
        <f t="shared" si="64"/>
        <v/>
      </c>
      <c r="N498" s="244" t="str">
        <f t="shared" si="65"/>
        <v/>
      </c>
      <c r="O498" s="244" t="str">
        <f t="shared" si="66"/>
        <v/>
      </c>
      <c r="P498">
        <f>IF($I498&lt;&gt;"",$I498,IF($E498="SGD",1,IF($E498="USD",Settings!$B$22,IF($E498="HKD",Settings!$B$23,1))))</f>
        <v>1</v>
      </c>
      <c r="Q498">
        <f t="shared" si="67"/>
        <v>0</v>
      </c>
      <c r="R498">
        <f t="shared" si="68"/>
        <v>0</v>
      </c>
      <c r="S498" t="str">
        <f t="shared" si="69"/>
        <v/>
      </c>
      <c r="T498" t="str">
        <f t="shared" si="70"/>
        <v/>
      </c>
      <c r="U498" t="str">
        <f t="shared" si="71"/>
        <v/>
      </c>
    </row>
    <row r="499" spans="1:21" ht="15" customHeight="1" x14ac:dyDescent="0.15">
      <c r="A499" s="237"/>
      <c r="B499" s="237"/>
      <c r="C499" s="237"/>
      <c r="D499" s="251"/>
      <c r="E499" s="237"/>
      <c r="F499" s="252"/>
      <c r="G499" s="237"/>
      <c r="H499" s="237"/>
      <c r="I499" s="237"/>
      <c r="J499" s="252"/>
      <c r="K499" s="237"/>
      <c r="L499" s="244" t="str">
        <f t="shared" si="63"/>
        <v/>
      </c>
      <c r="M499" s="245" t="str">
        <f t="shared" si="64"/>
        <v/>
      </c>
      <c r="N499" s="244" t="str">
        <f t="shared" si="65"/>
        <v/>
      </c>
      <c r="O499" s="244" t="str">
        <f t="shared" si="66"/>
        <v/>
      </c>
      <c r="P499">
        <f>IF($I499&lt;&gt;"",$I499,IF($E499="SGD",1,IF($E499="USD",Settings!$B$22,IF($E499="HKD",Settings!$B$23,1))))</f>
        <v>1</v>
      </c>
      <c r="Q499">
        <f t="shared" si="67"/>
        <v>0</v>
      </c>
      <c r="R499">
        <f t="shared" si="68"/>
        <v>0</v>
      </c>
      <c r="S499" t="str">
        <f t="shared" si="69"/>
        <v/>
      </c>
      <c r="T499" t="str">
        <f t="shared" si="70"/>
        <v/>
      </c>
      <c r="U499" t="str">
        <f t="shared" si="71"/>
        <v/>
      </c>
    </row>
    <row r="500" spans="1:21" ht="15" customHeight="1" x14ac:dyDescent="0.15">
      <c r="A500" s="237"/>
      <c r="B500" s="237"/>
      <c r="C500" s="237"/>
      <c r="D500" s="251"/>
      <c r="E500" s="237"/>
      <c r="F500" s="252"/>
      <c r="G500" s="237"/>
      <c r="H500" s="237"/>
      <c r="I500" s="237"/>
      <c r="J500" s="252"/>
      <c r="K500" s="237"/>
      <c r="L500" s="244" t="str">
        <f t="shared" si="63"/>
        <v/>
      </c>
      <c r="M500" s="245" t="str">
        <f t="shared" si="64"/>
        <v/>
      </c>
      <c r="N500" s="244" t="str">
        <f t="shared" si="65"/>
        <v/>
      </c>
      <c r="O500" s="244" t="str">
        <f t="shared" si="66"/>
        <v/>
      </c>
      <c r="P500">
        <f>IF($I500&lt;&gt;"",$I500,IF($E500="SGD",1,IF($E500="USD",Settings!$B$22,IF($E500="HKD",Settings!$B$23,1))))</f>
        <v>1</v>
      </c>
      <c r="Q500">
        <f t="shared" si="67"/>
        <v>0</v>
      </c>
      <c r="R500">
        <f t="shared" si="68"/>
        <v>0</v>
      </c>
      <c r="S500" t="str">
        <f t="shared" si="69"/>
        <v/>
      </c>
      <c r="T500" t="str">
        <f t="shared" si="70"/>
        <v/>
      </c>
      <c r="U500" t="str">
        <f t="shared" si="71"/>
        <v/>
      </c>
    </row>
    <row r="501" spans="1:21" ht="15" customHeight="1" x14ac:dyDescent="0.15">
      <c r="A501" s="237"/>
      <c r="B501" s="237"/>
      <c r="C501" s="237"/>
      <c r="D501" s="251"/>
      <c r="E501" s="237"/>
      <c r="F501" s="252"/>
      <c r="G501" s="237"/>
      <c r="H501" s="237"/>
      <c r="I501" s="237"/>
      <c r="J501" s="252"/>
      <c r="K501" s="237"/>
      <c r="L501" s="244" t="str">
        <f t="shared" si="63"/>
        <v/>
      </c>
      <c r="M501" s="245" t="str">
        <f t="shared" si="64"/>
        <v/>
      </c>
      <c r="N501" s="244" t="str">
        <f t="shared" si="65"/>
        <v/>
      </c>
      <c r="O501" s="244" t="str">
        <f t="shared" si="66"/>
        <v/>
      </c>
      <c r="P501">
        <f>IF($I501&lt;&gt;"",$I501,IF($E501="SGD",1,IF($E501="USD",Settings!$B$22,IF($E501="HKD",Settings!$B$23,1))))</f>
        <v>1</v>
      </c>
      <c r="Q501">
        <f t="shared" si="67"/>
        <v>0</v>
      </c>
      <c r="R501">
        <f t="shared" si="68"/>
        <v>0</v>
      </c>
      <c r="S501" t="str">
        <f t="shared" si="69"/>
        <v/>
      </c>
      <c r="T501" t="str">
        <f t="shared" si="70"/>
        <v/>
      </c>
      <c r="U501" t="str">
        <f t="shared" si="71"/>
        <v/>
      </c>
    </row>
    <row r="502" spans="1:21" ht="15" customHeight="1" x14ac:dyDescent="0.15">
      <c r="A502" s="237"/>
      <c r="B502" s="237"/>
      <c r="C502" s="237"/>
      <c r="D502" s="251"/>
      <c r="E502" s="237"/>
      <c r="F502" s="252"/>
      <c r="G502" s="237"/>
      <c r="H502" s="237"/>
      <c r="I502" s="237"/>
      <c r="J502" s="252"/>
      <c r="K502" s="237"/>
      <c r="L502" s="244" t="str">
        <f t="shared" si="63"/>
        <v/>
      </c>
      <c r="M502" s="245" t="str">
        <f t="shared" si="64"/>
        <v/>
      </c>
      <c r="N502" s="244" t="str">
        <f t="shared" si="65"/>
        <v/>
      </c>
      <c r="O502" s="244" t="str">
        <f t="shared" si="66"/>
        <v/>
      </c>
      <c r="P502">
        <f>IF($I502&lt;&gt;"",$I502,IF($E502="SGD",1,IF($E502="USD",Settings!$B$22,IF($E502="HKD",Settings!$B$23,1))))</f>
        <v>1</v>
      </c>
      <c r="Q502">
        <f t="shared" si="67"/>
        <v>0</v>
      </c>
      <c r="R502">
        <f t="shared" si="68"/>
        <v>0</v>
      </c>
      <c r="S502" t="str">
        <f t="shared" si="69"/>
        <v/>
      </c>
      <c r="T502" t="str">
        <f t="shared" si="70"/>
        <v/>
      </c>
      <c r="U502" t="str">
        <f t="shared" si="71"/>
        <v/>
      </c>
    </row>
    <row r="503" spans="1:21" ht="15" customHeight="1" x14ac:dyDescent="0.15">
      <c r="A503" s="237"/>
      <c r="B503" s="237"/>
      <c r="C503" s="237"/>
      <c r="D503" s="251"/>
      <c r="E503" s="237"/>
      <c r="F503" s="252"/>
      <c r="G503" s="237"/>
      <c r="H503" s="237"/>
      <c r="I503" s="237"/>
      <c r="J503" s="252"/>
      <c r="K503" s="237"/>
      <c r="L503" s="244" t="str">
        <f t="shared" si="63"/>
        <v/>
      </c>
      <c r="M503" s="245" t="str">
        <f t="shared" si="64"/>
        <v/>
      </c>
      <c r="N503" s="244" t="str">
        <f t="shared" si="65"/>
        <v/>
      </c>
      <c r="O503" s="244" t="str">
        <f t="shared" si="66"/>
        <v/>
      </c>
      <c r="P503">
        <f>IF($I503&lt;&gt;"",$I503,IF($E503="SGD",1,IF($E503="USD",Settings!$B$22,IF($E503="HKD",Settings!$B$23,1))))</f>
        <v>1</v>
      </c>
      <c r="Q503">
        <f t="shared" si="67"/>
        <v>0</v>
      </c>
      <c r="R503">
        <f t="shared" si="68"/>
        <v>0</v>
      </c>
      <c r="S503" t="str">
        <f t="shared" si="69"/>
        <v/>
      </c>
      <c r="T503" t="str">
        <f t="shared" si="70"/>
        <v/>
      </c>
      <c r="U503" t="str">
        <f t="shared" si="71"/>
        <v/>
      </c>
    </row>
    <row r="504" spans="1:21" ht="15" customHeight="1" x14ac:dyDescent="0.15">
      <c r="A504" s="237"/>
      <c r="B504" s="237"/>
      <c r="C504" s="237"/>
      <c r="D504" s="251"/>
      <c r="E504" s="237"/>
      <c r="F504" s="252"/>
      <c r="G504" s="237"/>
      <c r="H504" s="237"/>
      <c r="I504" s="237"/>
      <c r="J504" s="252"/>
      <c r="K504" s="237"/>
      <c r="L504" s="244" t="str">
        <f t="shared" si="63"/>
        <v/>
      </c>
      <c r="M504" s="245" t="str">
        <f t="shared" si="64"/>
        <v/>
      </c>
      <c r="N504" s="244" t="str">
        <f t="shared" si="65"/>
        <v/>
      </c>
      <c r="O504" s="244" t="str">
        <f t="shared" si="66"/>
        <v/>
      </c>
      <c r="P504">
        <f>IF($I504&lt;&gt;"",$I504,IF($E504="SGD",1,IF($E504="USD",Settings!$B$22,IF($E504="HKD",Settings!$B$23,1))))</f>
        <v>1</v>
      </c>
      <c r="Q504">
        <f t="shared" si="67"/>
        <v>0</v>
      </c>
      <c r="R504">
        <f t="shared" si="68"/>
        <v>0</v>
      </c>
      <c r="S504" t="str">
        <f t="shared" si="69"/>
        <v/>
      </c>
      <c r="T504" t="str">
        <f t="shared" si="70"/>
        <v/>
      </c>
      <c r="U504" t="str">
        <f t="shared" si="71"/>
        <v/>
      </c>
    </row>
    <row r="505" spans="1:21" ht="15" customHeight="1" x14ac:dyDescent="0.15">
      <c r="A505" s="237"/>
      <c r="B505" s="237"/>
      <c r="C505" s="237"/>
      <c r="D505" s="251"/>
      <c r="E505" s="237"/>
      <c r="F505" s="252"/>
      <c r="G505" s="237"/>
      <c r="H505" s="237"/>
      <c r="I505" s="237"/>
      <c r="J505" s="252"/>
      <c r="K505" s="237"/>
      <c r="L505" s="244" t="str">
        <f t="shared" si="63"/>
        <v/>
      </c>
      <c r="M505" s="245" t="str">
        <f t="shared" si="64"/>
        <v/>
      </c>
      <c r="N505" s="244" t="str">
        <f t="shared" si="65"/>
        <v/>
      </c>
      <c r="O505" s="244" t="str">
        <f t="shared" si="66"/>
        <v/>
      </c>
      <c r="P505">
        <f>IF($I505&lt;&gt;"",$I505,IF($E505="SGD",1,IF($E505="USD",Settings!$B$22,IF($E505="HKD",Settings!$B$23,1))))</f>
        <v>1</v>
      </c>
      <c r="Q505">
        <f t="shared" si="67"/>
        <v>0</v>
      </c>
      <c r="R505">
        <f t="shared" si="68"/>
        <v>0</v>
      </c>
      <c r="S505" t="str">
        <f t="shared" si="69"/>
        <v/>
      </c>
      <c r="T505" t="str">
        <f t="shared" si="70"/>
        <v/>
      </c>
      <c r="U505" t="str">
        <f t="shared" si="71"/>
        <v/>
      </c>
    </row>
    <row r="506" spans="1:21" ht="15" customHeight="1" x14ac:dyDescent="0.15">
      <c r="A506" s="237"/>
      <c r="B506" s="237"/>
      <c r="C506" s="237"/>
      <c r="D506" s="251"/>
      <c r="E506" s="237"/>
      <c r="F506" s="252"/>
      <c r="G506" s="237"/>
      <c r="H506" s="237"/>
      <c r="I506" s="237"/>
      <c r="J506" s="252"/>
      <c r="K506" s="237"/>
      <c r="L506" s="244" t="str">
        <f t="shared" si="63"/>
        <v/>
      </c>
      <c r="M506" s="245" t="str">
        <f t="shared" si="64"/>
        <v/>
      </c>
      <c r="N506" s="244" t="str">
        <f t="shared" si="65"/>
        <v/>
      </c>
      <c r="O506" s="244" t="str">
        <f t="shared" si="66"/>
        <v/>
      </c>
      <c r="P506">
        <f>IF($I506&lt;&gt;"",$I506,IF($E506="SGD",1,IF($E506="USD",Settings!$B$22,IF($E506="HKD",Settings!$B$23,1))))</f>
        <v>1</v>
      </c>
      <c r="Q506">
        <f t="shared" si="67"/>
        <v>0</v>
      </c>
      <c r="R506">
        <f t="shared" si="68"/>
        <v>0</v>
      </c>
      <c r="S506" t="str">
        <f t="shared" si="69"/>
        <v/>
      </c>
      <c r="T506" t="str">
        <f t="shared" si="70"/>
        <v/>
      </c>
      <c r="U506" t="str">
        <f t="shared" si="71"/>
        <v/>
      </c>
    </row>
    <row r="507" spans="1:21" ht="15" customHeight="1" x14ac:dyDescent="0.15">
      <c r="A507" s="237"/>
      <c r="B507" s="237"/>
      <c r="C507" s="237"/>
      <c r="D507" s="251"/>
      <c r="E507" s="237"/>
      <c r="F507" s="252"/>
      <c r="G507" s="237"/>
      <c r="H507" s="237"/>
      <c r="I507" s="237"/>
      <c r="J507" s="252"/>
      <c r="K507" s="237"/>
      <c r="L507" s="244" t="str">
        <f t="shared" si="63"/>
        <v/>
      </c>
      <c r="M507" s="245" t="str">
        <f t="shared" si="64"/>
        <v/>
      </c>
      <c r="N507" s="244" t="str">
        <f t="shared" si="65"/>
        <v/>
      </c>
      <c r="O507" s="244" t="str">
        <f t="shared" si="66"/>
        <v/>
      </c>
      <c r="P507">
        <f>IF($I507&lt;&gt;"",$I507,IF($E507="SGD",1,IF($E507="USD",Settings!$B$22,IF($E507="HKD",Settings!$B$23,1))))</f>
        <v>1</v>
      </c>
      <c r="Q507">
        <f t="shared" si="67"/>
        <v>0</v>
      </c>
      <c r="R507">
        <f t="shared" si="68"/>
        <v>0</v>
      </c>
      <c r="S507" t="str">
        <f t="shared" si="69"/>
        <v/>
      </c>
      <c r="T507" t="str">
        <f t="shared" si="70"/>
        <v/>
      </c>
      <c r="U507" t="str">
        <f t="shared" si="71"/>
        <v/>
      </c>
    </row>
    <row r="508" spans="1:21" ht="15" customHeight="1" x14ac:dyDescent="0.15">
      <c r="A508" s="237"/>
      <c r="B508" s="237"/>
      <c r="C508" s="237"/>
      <c r="D508" s="251"/>
      <c r="E508" s="237"/>
      <c r="F508" s="252"/>
      <c r="G508" s="237"/>
      <c r="H508" s="237"/>
      <c r="I508" s="237"/>
      <c r="J508" s="252"/>
      <c r="K508" s="237"/>
      <c r="L508" s="244" t="str">
        <f t="shared" si="63"/>
        <v/>
      </c>
      <c r="M508" s="245" t="str">
        <f t="shared" si="64"/>
        <v/>
      </c>
      <c r="N508" s="244" t="str">
        <f t="shared" si="65"/>
        <v/>
      </c>
      <c r="O508" s="244" t="str">
        <f t="shared" si="66"/>
        <v/>
      </c>
      <c r="P508">
        <f>IF($I508&lt;&gt;"",$I508,IF($E508="SGD",1,IF($E508="USD",Settings!$B$22,IF($E508="HKD",Settings!$B$23,1))))</f>
        <v>1</v>
      </c>
      <c r="Q508">
        <f t="shared" si="67"/>
        <v>0</v>
      </c>
      <c r="R508">
        <f t="shared" si="68"/>
        <v>0</v>
      </c>
      <c r="S508" t="str">
        <f t="shared" si="69"/>
        <v/>
      </c>
      <c r="T508" t="str">
        <f t="shared" si="70"/>
        <v/>
      </c>
      <c r="U508" t="str">
        <f t="shared" si="71"/>
        <v/>
      </c>
    </row>
    <row r="509" spans="1:21" ht="15" customHeight="1" x14ac:dyDescent="0.15">
      <c r="A509" s="237"/>
      <c r="B509" s="237"/>
      <c r="C509" s="237"/>
      <c r="D509" s="251"/>
      <c r="E509" s="237"/>
      <c r="F509" s="252"/>
      <c r="G509" s="237"/>
      <c r="H509" s="237"/>
      <c r="I509" s="237"/>
      <c r="J509" s="252"/>
      <c r="K509" s="237"/>
      <c r="L509" s="244" t="str">
        <f t="shared" si="63"/>
        <v/>
      </c>
      <c r="M509" s="245" t="str">
        <f t="shared" si="64"/>
        <v/>
      </c>
      <c r="N509" s="244" t="str">
        <f t="shared" si="65"/>
        <v/>
      </c>
      <c r="O509" s="244" t="str">
        <f t="shared" si="66"/>
        <v/>
      </c>
      <c r="P509">
        <f>IF($I509&lt;&gt;"",$I509,IF($E509="SGD",1,IF($E509="USD",Settings!$B$22,IF($E509="HKD",Settings!$B$23,1))))</f>
        <v>1</v>
      </c>
      <c r="Q509">
        <f t="shared" si="67"/>
        <v>0</v>
      </c>
      <c r="R509">
        <f t="shared" si="68"/>
        <v>0</v>
      </c>
      <c r="S509" t="str">
        <f t="shared" si="69"/>
        <v/>
      </c>
      <c r="T509" t="str">
        <f t="shared" si="70"/>
        <v/>
      </c>
      <c r="U509" t="str">
        <f t="shared" si="71"/>
        <v/>
      </c>
    </row>
    <row r="510" spans="1:21" ht="15" customHeight="1" x14ac:dyDescent="0.15">
      <c r="A510" s="237"/>
      <c r="B510" s="237"/>
      <c r="C510" s="237"/>
      <c r="D510" s="251"/>
      <c r="E510" s="237"/>
      <c r="F510" s="252"/>
      <c r="G510" s="237"/>
      <c r="H510" s="237"/>
      <c r="I510" s="237"/>
      <c r="J510" s="252"/>
      <c r="K510" s="237"/>
      <c r="L510" s="244" t="str">
        <f t="shared" si="63"/>
        <v/>
      </c>
      <c r="M510" s="245" t="str">
        <f t="shared" si="64"/>
        <v/>
      </c>
      <c r="N510" s="244" t="str">
        <f t="shared" si="65"/>
        <v/>
      </c>
      <c r="O510" s="244" t="str">
        <f t="shared" si="66"/>
        <v/>
      </c>
      <c r="P510">
        <f>IF($I510&lt;&gt;"",$I510,IF($E510="SGD",1,IF($E510="USD",Settings!$B$22,IF($E510="HKD",Settings!$B$23,1))))</f>
        <v>1</v>
      </c>
      <c r="Q510">
        <f t="shared" si="67"/>
        <v>0</v>
      </c>
      <c r="R510">
        <f t="shared" si="68"/>
        <v>0</v>
      </c>
      <c r="S510" t="str">
        <f t="shared" si="69"/>
        <v/>
      </c>
      <c r="T510" t="str">
        <f t="shared" si="70"/>
        <v/>
      </c>
      <c r="U510" t="str">
        <f t="shared" si="71"/>
        <v/>
      </c>
    </row>
    <row r="511" spans="1:21" ht="15" customHeight="1" x14ac:dyDescent="0.15">
      <c r="A511" s="237"/>
      <c r="B511" s="237"/>
      <c r="C511" s="237"/>
      <c r="D511" s="251"/>
      <c r="E511" s="237"/>
      <c r="F511" s="252"/>
      <c r="G511" s="237"/>
      <c r="H511" s="237"/>
      <c r="I511" s="237"/>
      <c r="J511" s="252"/>
      <c r="K511" s="237"/>
      <c r="L511" s="244" t="str">
        <f t="shared" si="63"/>
        <v/>
      </c>
      <c r="M511" s="245" t="str">
        <f t="shared" si="64"/>
        <v/>
      </c>
      <c r="N511" s="244" t="str">
        <f t="shared" si="65"/>
        <v/>
      </c>
      <c r="O511" s="244" t="str">
        <f t="shared" si="66"/>
        <v/>
      </c>
      <c r="P511">
        <f>IF($I511&lt;&gt;"",$I511,IF($E511="SGD",1,IF($E511="USD",Settings!$B$22,IF($E511="HKD",Settings!$B$23,1))))</f>
        <v>1</v>
      </c>
      <c r="Q511">
        <f t="shared" si="67"/>
        <v>0</v>
      </c>
      <c r="R511">
        <f t="shared" si="68"/>
        <v>0</v>
      </c>
      <c r="S511" t="str">
        <f t="shared" si="69"/>
        <v/>
      </c>
      <c r="T511" t="str">
        <f t="shared" si="70"/>
        <v/>
      </c>
      <c r="U511" t="str">
        <f t="shared" si="71"/>
        <v/>
      </c>
    </row>
    <row r="512" spans="1:21" ht="15" customHeight="1" x14ac:dyDescent="0.15">
      <c r="A512" s="237"/>
      <c r="B512" s="237"/>
      <c r="C512" s="237"/>
      <c r="D512" s="251"/>
      <c r="E512" s="237"/>
      <c r="F512" s="252"/>
      <c r="G512" s="237"/>
      <c r="H512" s="237"/>
      <c r="I512" s="237"/>
      <c r="J512" s="252"/>
      <c r="K512" s="237"/>
      <c r="L512" s="244" t="str">
        <f t="shared" si="63"/>
        <v/>
      </c>
      <c r="M512" s="245" t="str">
        <f t="shared" si="64"/>
        <v/>
      </c>
      <c r="N512" s="244" t="str">
        <f t="shared" si="65"/>
        <v/>
      </c>
      <c r="O512" s="244" t="str">
        <f t="shared" si="66"/>
        <v/>
      </c>
      <c r="P512">
        <f>IF($I512&lt;&gt;"",$I512,IF($E512="SGD",1,IF($E512="USD",Settings!$B$22,IF($E512="HKD",Settings!$B$23,1))))</f>
        <v>1</v>
      </c>
      <c r="Q512">
        <f t="shared" si="67"/>
        <v>0</v>
      </c>
      <c r="R512">
        <f t="shared" si="68"/>
        <v>0</v>
      </c>
      <c r="S512" t="str">
        <f t="shared" si="69"/>
        <v/>
      </c>
      <c r="T512" t="str">
        <f t="shared" si="70"/>
        <v/>
      </c>
      <c r="U512" t="str">
        <f t="shared" si="71"/>
        <v/>
      </c>
    </row>
    <row r="513" spans="1:21" ht="15" customHeight="1" x14ac:dyDescent="0.15">
      <c r="A513" s="237"/>
      <c r="B513" s="237"/>
      <c r="C513" s="237"/>
      <c r="D513" s="251"/>
      <c r="E513" s="237"/>
      <c r="F513" s="252"/>
      <c r="G513" s="237"/>
      <c r="H513" s="237"/>
      <c r="I513" s="237"/>
      <c r="J513" s="252"/>
      <c r="K513" s="237"/>
      <c r="L513" s="244" t="str">
        <f t="shared" si="63"/>
        <v/>
      </c>
      <c r="M513" s="245" t="str">
        <f t="shared" si="64"/>
        <v/>
      </c>
      <c r="N513" s="244" t="str">
        <f t="shared" si="65"/>
        <v/>
      </c>
      <c r="O513" s="244" t="str">
        <f t="shared" si="66"/>
        <v/>
      </c>
      <c r="P513">
        <f>IF($I513&lt;&gt;"",$I513,IF($E513="SGD",1,IF($E513="USD",Settings!$B$22,IF($E513="HKD",Settings!$B$23,1))))</f>
        <v>1</v>
      </c>
      <c r="Q513">
        <f t="shared" si="67"/>
        <v>0</v>
      </c>
      <c r="R513">
        <f t="shared" si="68"/>
        <v>0</v>
      </c>
      <c r="S513" t="str">
        <f t="shared" si="69"/>
        <v/>
      </c>
      <c r="T513" t="str">
        <f t="shared" si="70"/>
        <v/>
      </c>
      <c r="U513" t="str">
        <f t="shared" si="71"/>
        <v/>
      </c>
    </row>
    <row r="514" spans="1:21" ht="15" customHeight="1" x14ac:dyDescent="0.15">
      <c r="A514" s="237"/>
      <c r="B514" s="237"/>
      <c r="C514" s="237"/>
      <c r="D514" s="251"/>
      <c r="E514" s="237"/>
      <c r="F514" s="252"/>
      <c r="G514" s="237"/>
      <c r="H514" s="237"/>
      <c r="I514" s="237"/>
      <c r="J514" s="252"/>
      <c r="K514" s="237"/>
      <c r="L514" s="244" t="str">
        <f t="shared" ref="L514:L577" si="72">IF(OR(B514="",C514="",E514=""),"",B514&amp;":"&amp;C514&amp;":"&amp;E514)</f>
        <v/>
      </c>
      <c r="M514" s="245" t="str">
        <f t="shared" ref="M514:M577" si="73">IF(A514="","",A514*D514)</f>
        <v/>
      </c>
      <c r="N514" s="244" t="str">
        <f t="shared" ref="N514:N577" si="74">IF(A514="","",IF(OR(A514=1,A514=0),J514,0))</f>
        <v/>
      </c>
      <c r="O514" s="244" t="str">
        <f t="shared" ref="O514:O577" si="75">IF(A514="","",IF(A514=-1,J514,0))</f>
        <v/>
      </c>
      <c r="P514">
        <f>IF($I514&lt;&gt;"",$I514,IF($E514="SGD",1,IF($E514="USD",Settings!$B$22,IF($E514="HKD",Settings!$B$23,1))))</f>
        <v>1</v>
      </c>
      <c r="Q514">
        <f t="shared" ref="Q514:Q577" si="76">IF($L514="",0,($O514-$N514+IF($A514=2,$J514,0))*$P514)</f>
        <v>0</v>
      </c>
      <c r="R514">
        <f t="shared" ref="R514:R577" si="77">IF($L514="",0,IF($A514=2,$J514*$P514,0))</f>
        <v>0</v>
      </c>
      <c r="S514" t="str">
        <f t="shared" ref="S514:S577" si="78">IF(L514="","",SUMIFS($M:$M,$L:$L,L514,$T:$T,"&lt;="&amp;T514))</f>
        <v/>
      </c>
      <c r="T514" t="str">
        <f t="shared" ref="T514:T577" si="79">IF(L514="","",INT(G514)*100000+ROW())</f>
        <v/>
      </c>
      <c r="U514" t="str">
        <f t="shared" ref="U514:U577" si="80">IF(L514="","",IF(AND(COUNTIFS($L:$L,L514,$S:$S,"&gt;-0.000001",$S:$S,"&lt;0.000001",$T:$T,"&gt;"&amp;T514)=0,ABS(S514)&gt;0.000001),1,0))</f>
        <v/>
      </c>
    </row>
    <row r="515" spans="1:21" ht="15" customHeight="1" x14ac:dyDescent="0.15">
      <c r="A515" s="237"/>
      <c r="B515" s="237"/>
      <c r="C515" s="237"/>
      <c r="D515" s="251"/>
      <c r="E515" s="237"/>
      <c r="F515" s="252"/>
      <c r="G515" s="237"/>
      <c r="H515" s="237"/>
      <c r="I515" s="237"/>
      <c r="J515" s="252"/>
      <c r="K515" s="237"/>
      <c r="L515" s="244" t="str">
        <f t="shared" si="72"/>
        <v/>
      </c>
      <c r="M515" s="245" t="str">
        <f t="shared" si="73"/>
        <v/>
      </c>
      <c r="N515" s="244" t="str">
        <f t="shared" si="74"/>
        <v/>
      </c>
      <c r="O515" s="244" t="str">
        <f t="shared" si="75"/>
        <v/>
      </c>
      <c r="P515">
        <f>IF($I515&lt;&gt;"",$I515,IF($E515="SGD",1,IF($E515="USD",Settings!$B$22,IF($E515="HKD",Settings!$B$23,1))))</f>
        <v>1</v>
      </c>
      <c r="Q515">
        <f t="shared" si="76"/>
        <v>0</v>
      </c>
      <c r="R515">
        <f t="shared" si="77"/>
        <v>0</v>
      </c>
      <c r="S515" t="str">
        <f t="shared" si="78"/>
        <v/>
      </c>
      <c r="T515" t="str">
        <f t="shared" si="79"/>
        <v/>
      </c>
      <c r="U515" t="str">
        <f t="shared" si="80"/>
        <v/>
      </c>
    </row>
    <row r="516" spans="1:21" ht="15" customHeight="1" x14ac:dyDescent="0.15">
      <c r="A516" s="237"/>
      <c r="B516" s="237"/>
      <c r="C516" s="237"/>
      <c r="D516" s="251"/>
      <c r="E516" s="237"/>
      <c r="F516" s="252"/>
      <c r="G516" s="237"/>
      <c r="H516" s="237"/>
      <c r="I516" s="237"/>
      <c r="J516" s="252"/>
      <c r="K516" s="237"/>
      <c r="L516" s="244" t="str">
        <f t="shared" si="72"/>
        <v/>
      </c>
      <c r="M516" s="245" t="str">
        <f t="shared" si="73"/>
        <v/>
      </c>
      <c r="N516" s="244" t="str">
        <f t="shared" si="74"/>
        <v/>
      </c>
      <c r="O516" s="244" t="str">
        <f t="shared" si="75"/>
        <v/>
      </c>
      <c r="P516">
        <f>IF($I516&lt;&gt;"",$I516,IF($E516="SGD",1,IF($E516="USD",Settings!$B$22,IF($E516="HKD",Settings!$B$23,1))))</f>
        <v>1</v>
      </c>
      <c r="Q516">
        <f t="shared" si="76"/>
        <v>0</v>
      </c>
      <c r="R516">
        <f t="shared" si="77"/>
        <v>0</v>
      </c>
      <c r="S516" t="str">
        <f t="shared" si="78"/>
        <v/>
      </c>
      <c r="T516" t="str">
        <f t="shared" si="79"/>
        <v/>
      </c>
      <c r="U516" t="str">
        <f t="shared" si="80"/>
        <v/>
      </c>
    </row>
    <row r="517" spans="1:21" ht="15" customHeight="1" x14ac:dyDescent="0.15">
      <c r="A517" s="237"/>
      <c r="B517" s="237"/>
      <c r="C517" s="237"/>
      <c r="D517" s="251"/>
      <c r="E517" s="237"/>
      <c r="F517" s="252"/>
      <c r="G517" s="237"/>
      <c r="H517" s="237"/>
      <c r="I517" s="237"/>
      <c r="J517" s="252"/>
      <c r="K517" s="237"/>
      <c r="L517" s="244" t="str">
        <f t="shared" si="72"/>
        <v/>
      </c>
      <c r="M517" s="245" t="str">
        <f t="shared" si="73"/>
        <v/>
      </c>
      <c r="N517" s="244" t="str">
        <f t="shared" si="74"/>
        <v/>
      </c>
      <c r="O517" s="244" t="str">
        <f t="shared" si="75"/>
        <v/>
      </c>
      <c r="P517">
        <f>IF($I517&lt;&gt;"",$I517,IF($E517="SGD",1,IF($E517="USD",Settings!$B$22,IF($E517="HKD",Settings!$B$23,1))))</f>
        <v>1</v>
      </c>
      <c r="Q517">
        <f t="shared" si="76"/>
        <v>0</v>
      </c>
      <c r="R517">
        <f t="shared" si="77"/>
        <v>0</v>
      </c>
      <c r="S517" t="str">
        <f t="shared" si="78"/>
        <v/>
      </c>
      <c r="T517" t="str">
        <f t="shared" si="79"/>
        <v/>
      </c>
      <c r="U517" t="str">
        <f t="shared" si="80"/>
        <v/>
      </c>
    </row>
    <row r="518" spans="1:21" ht="15" customHeight="1" x14ac:dyDescent="0.15">
      <c r="A518" s="237"/>
      <c r="B518" s="237"/>
      <c r="C518" s="237"/>
      <c r="D518" s="251"/>
      <c r="E518" s="237"/>
      <c r="F518" s="252"/>
      <c r="G518" s="237"/>
      <c r="H518" s="237"/>
      <c r="I518" s="237"/>
      <c r="J518" s="252"/>
      <c r="K518" s="237"/>
      <c r="L518" s="244" t="str">
        <f t="shared" si="72"/>
        <v/>
      </c>
      <c r="M518" s="245" t="str">
        <f t="shared" si="73"/>
        <v/>
      </c>
      <c r="N518" s="244" t="str">
        <f t="shared" si="74"/>
        <v/>
      </c>
      <c r="O518" s="244" t="str">
        <f t="shared" si="75"/>
        <v/>
      </c>
      <c r="P518">
        <f>IF($I518&lt;&gt;"",$I518,IF($E518="SGD",1,IF($E518="USD",Settings!$B$22,IF($E518="HKD",Settings!$B$23,1))))</f>
        <v>1</v>
      </c>
      <c r="Q518">
        <f t="shared" si="76"/>
        <v>0</v>
      </c>
      <c r="R518">
        <f t="shared" si="77"/>
        <v>0</v>
      </c>
      <c r="S518" t="str">
        <f t="shared" si="78"/>
        <v/>
      </c>
      <c r="T518" t="str">
        <f t="shared" si="79"/>
        <v/>
      </c>
      <c r="U518" t="str">
        <f t="shared" si="80"/>
        <v/>
      </c>
    </row>
    <row r="519" spans="1:21" ht="15" customHeight="1" x14ac:dyDescent="0.15">
      <c r="A519" s="237"/>
      <c r="B519" s="237"/>
      <c r="C519" s="237"/>
      <c r="D519" s="251"/>
      <c r="E519" s="237"/>
      <c r="F519" s="252"/>
      <c r="G519" s="237"/>
      <c r="H519" s="237"/>
      <c r="I519" s="237"/>
      <c r="J519" s="252"/>
      <c r="K519" s="237"/>
      <c r="L519" s="244" t="str">
        <f t="shared" si="72"/>
        <v/>
      </c>
      <c r="M519" s="245" t="str">
        <f t="shared" si="73"/>
        <v/>
      </c>
      <c r="N519" s="244" t="str">
        <f t="shared" si="74"/>
        <v/>
      </c>
      <c r="O519" s="244" t="str">
        <f t="shared" si="75"/>
        <v/>
      </c>
      <c r="P519">
        <f>IF($I519&lt;&gt;"",$I519,IF($E519="SGD",1,IF($E519="USD",Settings!$B$22,IF($E519="HKD",Settings!$B$23,1))))</f>
        <v>1</v>
      </c>
      <c r="Q519">
        <f t="shared" si="76"/>
        <v>0</v>
      </c>
      <c r="R519">
        <f t="shared" si="77"/>
        <v>0</v>
      </c>
      <c r="S519" t="str">
        <f t="shared" si="78"/>
        <v/>
      </c>
      <c r="T519" t="str">
        <f t="shared" si="79"/>
        <v/>
      </c>
      <c r="U519" t="str">
        <f t="shared" si="80"/>
        <v/>
      </c>
    </row>
    <row r="520" spans="1:21" ht="15" customHeight="1" x14ac:dyDescent="0.15">
      <c r="A520" s="237"/>
      <c r="B520" s="237"/>
      <c r="C520" s="237"/>
      <c r="D520" s="251"/>
      <c r="E520" s="237"/>
      <c r="F520" s="252"/>
      <c r="G520" s="237"/>
      <c r="H520" s="237"/>
      <c r="I520" s="237"/>
      <c r="J520" s="252"/>
      <c r="K520" s="237"/>
      <c r="L520" s="244" t="str">
        <f t="shared" si="72"/>
        <v/>
      </c>
      <c r="M520" s="245" t="str">
        <f t="shared" si="73"/>
        <v/>
      </c>
      <c r="N520" s="244" t="str">
        <f t="shared" si="74"/>
        <v/>
      </c>
      <c r="O520" s="244" t="str">
        <f t="shared" si="75"/>
        <v/>
      </c>
      <c r="P520">
        <f>IF($I520&lt;&gt;"",$I520,IF($E520="SGD",1,IF($E520="USD",Settings!$B$22,IF($E520="HKD",Settings!$B$23,1))))</f>
        <v>1</v>
      </c>
      <c r="Q520">
        <f t="shared" si="76"/>
        <v>0</v>
      </c>
      <c r="R520">
        <f t="shared" si="77"/>
        <v>0</v>
      </c>
      <c r="S520" t="str">
        <f t="shared" si="78"/>
        <v/>
      </c>
      <c r="T520" t="str">
        <f t="shared" si="79"/>
        <v/>
      </c>
      <c r="U520" t="str">
        <f t="shared" si="80"/>
        <v/>
      </c>
    </row>
    <row r="521" spans="1:21" ht="15" customHeight="1" x14ac:dyDescent="0.15">
      <c r="A521" s="237"/>
      <c r="B521" s="237"/>
      <c r="C521" s="237"/>
      <c r="D521" s="251"/>
      <c r="E521" s="237"/>
      <c r="F521" s="252"/>
      <c r="G521" s="237"/>
      <c r="H521" s="237"/>
      <c r="I521" s="237"/>
      <c r="J521" s="252"/>
      <c r="K521" s="237"/>
      <c r="L521" s="244" t="str">
        <f t="shared" si="72"/>
        <v/>
      </c>
      <c r="M521" s="245" t="str">
        <f t="shared" si="73"/>
        <v/>
      </c>
      <c r="N521" s="244" t="str">
        <f t="shared" si="74"/>
        <v/>
      </c>
      <c r="O521" s="244" t="str">
        <f t="shared" si="75"/>
        <v/>
      </c>
      <c r="P521">
        <f>IF($I521&lt;&gt;"",$I521,IF($E521="SGD",1,IF($E521="USD",Settings!$B$22,IF($E521="HKD",Settings!$B$23,1))))</f>
        <v>1</v>
      </c>
      <c r="Q521">
        <f t="shared" si="76"/>
        <v>0</v>
      </c>
      <c r="R521">
        <f t="shared" si="77"/>
        <v>0</v>
      </c>
      <c r="S521" t="str">
        <f t="shared" si="78"/>
        <v/>
      </c>
      <c r="T521" t="str">
        <f t="shared" si="79"/>
        <v/>
      </c>
      <c r="U521" t="str">
        <f t="shared" si="80"/>
        <v/>
      </c>
    </row>
    <row r="522" spans="1:21" ht="15" customHeight="1" x14ac:dyDescent="0.15">
      <c r="A522" s="237"/>
      <c r="B522" s="237"/>
      <c r="C522" s="237"/>
      <c r="D522" s="251"/>
      <c r="E522" s="237"/>
      <c r="F522" s="252"/>
      <c r="G522" s="237"/>
      <c r="H522" s="237"/>
      <c r="I522" s="237"/>
      <c r="J522" s="252"/>
      <c r="K522" s="237"/>
      <c r="L522" s="244" t="str">
        <f t="shared" si="72"/>
        <v/>
      </c>
      <c r="M522" s="245" t="str">
        <f t="shared" si="73"/>
        <v/>
      </c>
      <c r="N522" s="244" t="str">
        <f t="shared" si="74"/>
        <v/>
      </c>
      <c r="O522" s="244" t="str">
        <f t="shared" si="75"/>
        <v/>
      </c>
      <c r="P522">
        <f>IF($I522&lt;&gt;"",$I522,IF($E522="SGD",1,IF($E522="USD",Settings!$B$22,IF($E522="HKD",Settings!$B$23,1))))</f>
        <v>1</v>
      </c>
      <c r="Q522">
        <f t="shared" si="76"/>
        <v>0</v>
      </c>
      <c r="R522">
        <f t="shared" si="77"/>
        <v>0</v>
      </c>
      <c r="S522" t="str">
        <f t="shared" si="78"/>
        <v/>
      </c>
      <c r="T522" t="str">
        <f t="shared" si="79"/>
        <v/>
      </c>
      <c r="U522" t="str">
        <f t="shared" si="80"/>
        <v/>
      </c>
    </row>
    <row r="523" spans="1:21" ht="15" customHeight="1" x14ac:dyDescent="0.15">
      <c r="A523" s="237"/>
      <c r="B523" s="237"/>
      <c r="C523" s="237"/>
      <c r="D523" s="251"/>
      <c r="E523" s="237"/>
      <c r="F523" s="252"/>
      <c r="G523" s="237"/>
      <c r="H523" s="237"/>
      <c r="I523" s="237"/>
      <c r="J523" s="252"/>
      <c r="K523" s="237"/>
      <c r="L523" s="244" t="str">
        <f t="shared" si="72"/>
        <v/>
      </c>
      <c r="M523" s="245" t="str">
        <f t="shared" si="73"/>
        <v/>
      </c>
      <c r="N523" s="244" t="str">
        <f t="shared" si="74"/>
        <v/>
      </c>
      <c r="O523" s="244" t="str">
        <f t="shared" si="75"/>
        <v/>
      </c>
      <c r="P523">
        <f>IF($I523&lt;&gt;"",$I523,IF($E523="SGD",1,IF($E523="USD",Settings!$B$22,IF($E523="HKD",Settings!$B$23,1))))</f>
        <v>1</v>
      </c>
      <c r="Q523">
        <f t="shared" si="76"/>
        <v>0</v>
      </c>
      <c r="R523">
        <f t="shared" si="77"/>
        <v>0</v>
      </c>
      <c r="S523" t="str">
        <f t="shared" si="78"/>
        <v/>
      </c>
      <c r="T523" t="str">
        <f t="shared" si="79"/>
        <v/>
      </c>
      <c r="U523" t="str">
        <f t="shared" si="80"/>
        <v/>
      </c>
    </row>
    <row r="524" spans="1:21" ht="15" customHeight="1" x14ac:dyDescent="0.15">
      <c r="A524" s="237"/>
      <c r="B524" s="237"/>
      <c r="C524" s="237"/>
      <c r="D524" s="251"/>
      <c r="E524" s="237"/>
      <c r="F524" s="252"/>
      <c r="G524" s="237"/>
      <c r="H524" s="237"/>
      <c r="I524" s="237"/>
      <c r="J524" s="252"/>
      <c r="K524" s="237"/>
      <c r="L524" s="244" t="str">
        <f t="shared" si="72"/>
        <v/>
      </c>
      <c r="M524" s="245" t="str">
        <f t="shared" si="73"/>
        <v/>
      </c>
      <c r="N524" s="244" t="str">
        <f t="shared" si="74"/>
        <v/>
      </c>
      <c r="O524" s="244" t="str">
        <f t="shared" si="75"/>
        <v/>
      </c>
      <c r="P524">
        <f>IF($I524&lt;&gt;"",$I524,IF($E524="SGD",1,IF($E524="USD",Settings!$B$22,IF($E524="HKD",Settings!$B$23,1))))</f>
        <v>1</v>
      </c>
      <c r="Q524">
        <f t="shared" si="76"/>
        <v>0</v>
      </c>
      <c r="R524">
        <f t="shared" si="77"/>
        <v>0</v>
      </c>
      <c r="S524" t="str">
        <f t="shared" si="78"/>
        <v/>
      </c>
      <c r="T524" t="str">
        <f t="shared" si="79"/>
        <v/>
      </c>
      <c r="U524" t="str">
        <f t="shared" si="80"/>
        <v/>
      </c>
    </row>
    <row r="525" spans="1:21" ht="15" customHeight="1" x14ac:dyDescent="0.15">
      <c r="A525" s="237"/>
      <c r="B525" s="237"/>
      <c r="C525" s="237"/>
      <c r="D525" s="251"/>
      <c r="E525" s="237"/>
      <c r="F525" s="252"/>
      <c r="G525" s="237"/>
      <c r="H525" s="237"/>
      <c r="I525" s="237"/>
      <c r="J525" s="252"/>
      <c r="K525" s="237"/>
      <c r="L525" s="244" t="str">
        <f t="shared" si="72"/>
        <v/>
      </c>
      <c r="M525" s="245" t="str">
        <f t="shared" si="73"/>
        <v/>
      </c>
      <c r="N525" s="244" t="str">
        <f t="shared" si="74"/>
        <v/>
      </c>
      <c r="O525" s="244" t="str">
        <f t="shared" si="75"/>
        <v/>
      </c>
      <c r="P525">
        <f>IF($I525&lt;&gt;"",$I525,IF($E525="SGD",1,IF($E525="USD",Settings!$B$22,IF($E525="HKD",Settings!$B$23,1))))</f>
        <v>1</v>
      </c>
      <c r="Q525">
        <f t="shared" si="76"/>
        <v>0</v>
      </c>
      <c r="R525">
        <f t="shared" si="77"/>
        <v>0</v>
      </c>
      <c r="S525" t="str">
        <f t="shared" si="78"/>
        <v/>
      </c>
      <c r="T525" t="str">
        <f t="shared" si="79"/>
        <v/>
      </c>
      <c r="U525" t="str">
        <f t="shared" si="80"/>
        <v/>
      </c>
    </row>
    <row r="526" spans="1:21" ht="15" customHeight="1" x14ac:dyDescent="0.15">
      <c r="A526" s="237"/>
      <c r="B526" s="237"/>
      <c r="C526" s="237"/>
      <c r="D526" s="251"/>
      <c r="E526" s="237"/>
      <c r="F526" s="252"/>
      <c r="G526" s="237"/>
      <c r="H526" s="237"/>
      <c r="I526" s="237"/>
      <c r="J526" s="252"/>
      <c r="K526" s="237"/>
      <c r="L526" s="244" t="str">
        <f t="shared" si="72"/>
        <v/>
      </c>
      <c r="M526" s="245" t="str">
        <f t="shared" si="73"/>
        <v/>
      </c>
      <c r="N526" s="244" t="str">
        <f t="shared" si="74"/>
        <v/>
      </c>
      <c r="O526" s="244" t="str">
        <f t="shared" si="75"/>
        <v/>
      </c>
      <c r="P526">
        <f>IF($I526&lt;&gt;"",$I526,IF($E526="SGD",1,IF($E526="USD",Settings!$B$22,IF($E526="HKD",Settings!$B$23,1))))</f>
        <v>1</v>
      </c>
      <c r="Q526">
        <f t="shared" si="76"/>
        <v>0</v>
      </c>
      <c r="R526">
        <f t="shared" si="77"/>
        <v>0</v>
      </c>
      <c r="S526" t="str">
        <f t="shared" si="78"/>
        <v/>
      </c>
      <c r="T526" t="str">
        <f t="shared" si="79"/>
        <v/>
      </c>
      <c r="U526" t="str">
        <f t="shared" si="80"/>
        <v/>
      </c>
    </row>
    <row r="527" spans="1:21" ht="15" customHeight="1" x14ac:dyDescent="0.15">
      <c r="A527" s="237"/>
      <c r="B527" s="237"/>
      <c r="C527" s="237"/>
      <c r="D527" s="251"/>
      <c r="E527" s="237"/>
      <c r="F527" s="252"/>
      <c r="G527" s="237"/>
      <c r="H527" s="237"/>
      <c r="I527" s="237"/>
      <c r="J527" s="252"/>
      <c r="K527" s="237"/>
      <c r="L527" s="244" t="str">
        <f t="shared" si="72"/>
        <v/>
      </c>
      <c r="M527" s="245" t="str">
        <f t="shared" si="73"/>
        <v/>
      </c>
      <c r="N527" s="244" t="str">
        <f t="shared" si="74"/>
        <v/>
      </c>
      <c r="O527" s="244" t="str">
        <f t="shared" si="75"/>
        <v/>
      </c>
      <c r="P527">
        <f>IF($I527&lt;&gt;"",$I527,IF($E527="SGD",1,IF($E527="USD",Settings!$B$22,IF($E527="HKD",Settings!$B$23,1))))</f>
        <v>1</v>
      </c>
      <c r="Q527">
        <f t="shared" si="76"/>
        <v>0</v>
      </c>
      <c r="R527">
        <f t="shared" si="77"/>
        <v>0</v>
      </c>
      <c r="S527" t="str">
        <f t="shared" si="78"/>
        <v/>
      </c>
      <c r="T527" t="str">
        <f t="shared" si="79"/>
        <v/>
      </c>
      <c r="U527" t="str">
        <f t="shared" si="80"/>
        <v/>
      </c>
    </row>
    <row r="528" spans="1:21" ht="15" customHeight="1" x14ac:dyDescent="0.15">
      <c r="A528" s="237"/>
      <c r="B528" s="237"/>
      <c r="C528" s="237"/>
      <c r="D528" s="251"/>
      <c r="E528" s="237"/>
      <c r="F528" s="252"/>
      <c r="G528" s="237"/>
      <c r="H528" s="237"/>
      <c r="I528" s="237"/>
      <c r="J528" s="252"/>
      <c r="K528" s="237"/>
      <c r="L528" s="244" t="str">
        <f t="shared" si="72"/>
        <v/>
      </c>
      <c r="M528" s="245" t="str">
        <f t="shared" si="73"/>
        <v/>
      </c>
      <c r="N528" s="244" t="str">
        <f t="shared" si="74"/>
        <v/>
      </c>
      <c r="O528" s="244" t="str">
        <f t="shared" si="75"/>
        <v/>
      </c>
      <c r="P528">
        <f>IF($I528&lt;&gt;"",$I528,IF($E528="SGD",1,IF($E528="USD",Settings!$B$22,IF($E528="HKD",Settings!$B$23,1))))</f>
        <v>1</v>
      </c>
      <c r="Q528">
        <f t="shared" si="76"/>
        <v>0</v>
      </c>
      <c r="R528">
        <f t="shared" si="77"/>
        <v>0</v>
      </c>
      <c r="S528" t="str">
        <f t="shared" si="78"/>
        <v/>
      </c>
      <c r="T528" t="str">
        <f t="shared" si="79"/>
        <v/>
      </c>
      <c r="U528" t="str">
        <f t="shared" si="80"/>
        <v/>
      </c>
    </row>
    <row r="529" spans="1:21" ht="15" customHeight="1" x14ac:dyDescent="0.15">
      <c r="A529" s="237"/>
      <c r="B529" s="237"/>
      <c r="C529" s="237"/>
      <c r="D529" s="251"/>
      <c r="E529" s="237"/>
      <c r="F529" s="252"/>
      <c r="G529" s="237"/>
      <c r="H529" s="237"/>
      <c r="I529" s="237"/>
      <c r="J529" s="252"/>
      <c r="K529" s="237"/>
      <c r="L529" s="244" t="str">
        <f t="shared" si="72"/>
        <v/>
      </c>
      <c r="M529" s="245" t="str">
        <f t="shared" si="73"/>
        <v/>
      </c>
      <c r="N529" s="244" t="str">
        <f t="shared" si="74"/>
        <v/>
      </c>
      <c r="O529" s="244" t="str">
        <f t="shared" si="75"/>
        <v/>
      </c>
      <c r="P529">
        <f>IF($I529&lt;&gt;"",$I529,IF($E529="SGD",1,IF($E529="USD",Settings!$B$22,IF($E529="HKD",Settings!$B$23,1))))</f>
        <v>1</v>
      </c>
      <c r="Q529">
        <f t="shared" si="76"/>
        <v>0</v>
      </c>
      <c r="R529">
        <f t="shared" si="77"/>
        <v>0</v>
      </c>
      <c r="S529" t="str">
        <f t="shared" si="78"/>
        <v/>
      </c>
      <c r="T529" t="str">
        <f t="shared" si="79"/>
        <v/>
      </c>
      <c r="U529" t="str">
        <f t="shared" si="80"/>
        <v/>
      </c>
    </row>
    <row r="530" spans="1:21" ht="15" customHeight="1" x14ac:dyDescent="0.15">
      <c r="A530" s="237"/>
      <c r="B530" s="237"/>
      <c r="C530" s="237"/>
      <c r="D530" s="251"/>
      <c r="E530" s="237"/>
      <c r="F530" s="252"/>
      <c r="G530" s="237"/>
      <c r="H530" s="237"/>
      <c r="I530" s="237"/>
      <c r="J530" s="252"/>
      <c r="K530" s="237"/>
      <c r="L530" s="244" t="str">
        <f t="shared" si="72"/>
        <v/>
      </c>
      <c r="M530" s="245" t="str">
        <f t="shared" si="73"/>
        <v/>
      </c>
      <c r="N530" s="244" t="str">
        <f t="shared" si="74"/>
        <v/>
      </c>
      <c r="O530" s="244" t="str">
        <f t="shared" si="75"/>
        <v/>
      </c>
      <c r="P530">
        <f>IF($I530&lt;&gt;"",$I530,IF($E530="SGD",1,IF($E530="USD",Settings!$B$22,IF($E530="HKD",Settings!$B$23,1))))</f>
        <v>1</v>
      </c>
      <c r="Q530">
        <f t="shared" si="76"/>
        <v>0</v>
      </c>
      <c r="R530">
        <f t="shared" si="77"/>
        <v>0</v>
      </c>
      <c r="S530" t="str">
        <f t="shared" si="78"/>
        <v/>
      </c>
      <c r="T530" t="str">
        <f t="shared" si="79"/>
        <v/>
      </c>
      <c r="U530" t="str">
        <f t="shared" si="80"/>
        <v/>
      </c>
    </row>
    <row r="531" spans="1:21" ht="15" customHeight="1" x14ac:dyDescent="0.15">
      <c r="A531" s="237"/>
      <c r="B531" s="237"/>
      <c r="C531" s="237"/>
      <c r="D531" s="251"/>
      <c r="E531" s="237"/>
      <c r="F531" s="252"/>
      <c r="G531" s="237"/>
      <c r="H531" s="237"/>
      <c r="I531" s="237"/>
      <c r="J531" s="252"/>
      <c r="K531" s="237"/>
      <c r="L531" s="244" t="str">
        <f t="shared" si="72"/>
        <v/>
      </c>
      <c r="M531" s="245" t="str">
        <f t="shared" si="73"/>
        <v/>
      </c>
      <c r="N531" s="244" t="str">
        <f t="shared" si="74"/>
        <v/>
      </c>
      <c r="O531" s="244" t="str">
        <f t="shared" si="75"/>
        <v/>
      </c>
      <c r="P531">
        <f>IF($I531&lt;&gt;"",$I531,IF($E531="SGD",1,IF($E531="USD",Settings!$B$22,IF($E531="HKD",Settings!$B$23,1))))</f>
        <v>1</v>
      </c>
      <c r="Q531">
        <f t="shared" si="76"/>
        <v>0</v>
      </c>
      <c r="R531">
        <f t="shared" si="77"/>
        <v>0</v>
      </c>
      <c r="S531" t="str">
        <f t="shared" si="78"/>
        <v/>
      </c>
      <c r="T531" t="str">
        <f t="shared" si="79"/>
        <v/>
      </c>
      <c r="U531" t="str">
        <f t="shared" si="80"/>
        <v/>
      </c>
    </row>
    <row r="532" spans="1:21" ht="15" customHeight="1" x14ac:dyDescent="0.15">
      <c r="A532" s="237"/>
      <c r="B532" s="237"/>
      <c r="C532" s="237"/>
      <c r="D532" s="251"/>
      <c r="E532" s="237"/>
      <c r="F532" s="252"/>
      <c r="G532" s="237"/>
      <c r="H532" s="237"/>
      <c r="I532" s="237"/>
      <c r="J532" s="252"/>
      <c r="K532" s="237"/>
      <c r="L532" s="244" t="str">
        <f t="shared" si="72"/>
        <v/>
      </c>
      <c r="M532" s="245" t="str">
        <f t="shared" si="73"/>
        <v/>
      </c>
      <c r="N532" s="244" t="str">
        <f t="shared" si="74"/>
        <v/>
      </c>
      <c r="O532" s="244" t="str">
        <f t="shared" si="75"/>
        <v/>
      </c>
      <c r="P532">
        <f>IF($I532&lt;&gt;"",$I532,IF($E532="SGD",1,IF($E532="USD",Settings!$B$22,IF($E532="HKD",Settings!$B$23,1))))</f>
        <v>1</v>
      </c>
      <c r="Q532">
        <f t="shared" si="76"/>
        <v>0</v>
      </c>
      <c r="R532">
        <f t="shared" si="77"/>
        <v>0</v>
      </c>
      <c r="S532" t="str">
        <f t="shared" si="78"/>
        <v/>
      </c>
      <c r="T532" t="str">
        <f t="shared" si="79"/>
        <v/>
      </c>
      <c r="U532" t="str">
        <f t="shared" si="80"/>
        <v/>
      </c>
    </row>
    <row r="533" spans="1:21" ht="15" customHeight="1" x14ac:dyDescent="0.15">
      <c r="A533" s="237"/>
      <c r="B533" s="237"/>
      <c r="C533" s="237"/>
      <c r="D533" s="251"/>
      <c r="E533" s="237"/>
      <c r="F533" s="252"/>
      <c r="G533" s="237"/>
      <c r="H533" s="237"/>
      <c r="I533" s="237"/>
      <c r="J533" s="252"/>
      <c r="K533" s="237"/>
      <c r="L533" s="244" t="str">
        <f t="shared" si="72"/>
        <v/>
      </c>
      <c r="M533" s="245" t="str">
        <f t="shared" si="73"/>
        <v/>
      </c>
      <c r="N533" s="244" t="str">
        <f t="shared" si="74"/>
        <v/>
      </c>
      <c r="O533" s="244" t="str">
        <f t="shared" si="75"/>
        <v/>
      </c>
      <c r="P533">
        <f>IF($I533&lt;&gt;"",$I533,IF($E533="SGD",1,IF($E533="USD",Settings!$B$22,IF($E533="HKD",Settings!$B$23,1))))</f>
        <v>1</v>
      </c>
      <c r="Q533">
        <f t="shared" si="76"/>
        <v>0</v>
      </c>
      <c r="R533">
        <f t="shared" si="77"/>
        <v>0</v>
      </c>
      <c r="S533" t="str">
        <f t="shared" si="78"/>
        <v/>
      </c>
      <c r="T533" t="str">
        <f t="shared" si="79"/>
        <v/>
      </c>
      <c r="U533" t="str">
        <f t="shared" si="80"/>
        <v/>
      </c>
    </row>
    <row r="534" spans="1:21" ht="15" customHeight="1" x14ac:dyDescent="0.15">
      <c r="A534" s="237"/>
      <c r="B534" s="237"/>
      <c r="C534" s="237"/>
      <c r="D534" s="251"/>
      <c r="E534" s="237"/>
      <c r="F534" s="252"/>
      <c r="G534" s="237"/>
      <c r="H534" s="237"/>
      <c r="I534" s="237"/>
      <c r="J534" s="252"/>
      <c r="K534" s="237"/>
      <c r="L534" s="244" t="str">
        <f t="shared" si="72"/>
        <v/>
      </c>
      <c r="M534" s="245" t="str">
        <f t="shared" si="73"/>
        <v/>
      </c>
      <c r="N534" s="244" t="str">
        <f t="shared" si="74"/>
        <v/>
      </c>
      <c r="O534" s="244" t="str">
        <f t="shared" si="75"/>
        <v/>
      </c>
      <c r="P534">
        <f>IF($I534&lt;&gt;"",$I534,IF($E534="SGD",1,IF($E534="USD",Settings!$B$22,IF($E534="HKD",Settings!$B$23,1))))</f>
        <v>1</v>
      </c>
      <c r="Q534">
        <f t="shared" si="76"/>
        <v>0</v>
      </c>
      <c r="R534">
        <f t="shared" si="77"/>
        <v>0</v>
      </c>
      <c r="S534" t="str">
        <f t="shared" si="78"/>
        <v/>
      </c>
      <c r="T534" t="str">
        <f t="shared" si="79"/>
        <v/>
      </c>
      <c r="U534" t="str">
        <f t="shared" si="80"/>
        <v/>
      </c>
    </row>
    <row r="535" spans="1:21" ht="15" customHeight="1" x14ac:dyDescent="0.15">
      <c r="A535" s="237"/>
      <c r="B535" s="237"/>
      <c r="C535" s="237"/>
      <c r="D535" s="251"/>
      <c r="E535" s="237"/>
      <c r="F535" s="252"/>
      <c r="G535" s="237"/>
      <c r="H535" s="237"/>
      <c r="I535" s="237"/>
      <c r="J535" s="252"/>
      <c r="K535" s="237"/>
      <c r="L535" s="244" t="str">
        <f t="shared" si="72"/>
        <v/>
      </c>
      <c r="M535" s="245" t="str">
        <f t="shared" si="73"/>
        <v/>
      </c>
      <c r="N535" s="244" t="str">
        <f t="shared" si="74"/>
        <v/>
      </c>
      <c r="O535" s="244" t="str">
        <f t="shared" si="75"/>
        <v/>
      </c>
      <c r="P535">
        <f>IF($I535&lt;&gt;"",$I535,IF($E535="SGD",1,IF($E535="USD",Settings!$B$22,IF($E535="HKD",Settings!$B$23,1))))</f>
        <v>1</v>
      </c>
      <c r="Q535">
        <f t="shared" si="76"/>
        <v>0</v>
      </c>
      <c r="R535">
        <f t="shared" si="77"/>
        <v>0</v>
      </c>
      <c r="S535" t="str">
        <f t="shared" si="78"/>
        <v/>
      </c>
      <c r="T535" t="str">
        <f t="shared" si="79"/>
        <v/>
      </c>
      <c r="U535" t="str">
        <f t="shared" si="80"/>
        <v/>
      </c>
    </row>
    <row r="536" spans="1:21" ht="15" customHeight="1" x14ac:dyDescent="0.15">
      <c r="A536" s="237"/>
      <c r="B536" s="237"/>
      <c r="C536" s="237"/>
      <c r="D536" s="251"/>
      <c r="E536" s="237"/>
      <c r="F536" s="252"/>
      <c r="G536" s="237"/>
      <c r="H536" s="237"/>
      <c r="I536" s="237"/>
      <c r="J536" s="252"/>
      <c r="K536" s="237"/>
      <c r="L536" s="244" t="str">
        <f t="shared" si="72"/>
        <v/>
      </c>
      <c r="M536" s="245" t="str">
        <f t="shared" si="73"/>
        <v/>
      </c>
      <c r="N536" s="244" t="str">
        <f t="shared" si="74"/>
        <v/>
      </c>
      <c r="O536" s="244" t="str">
        <f t="shared" si="75"/>
        <v/>
      </c>
      <c r="P536">
        <f>IF($I536&lt;&gt;"",$I536,IF($E536="SGD",1,IF($E536="USD",Settings!$B$22,IF($E536="HKD",Settings!$B$23,1))))</f>
        <v>1</v>
      </c>
      <c r="Q536">
        <f t="shared" si="76"/>
        <v>0</v>
      </c>
      <c r="R536">
        <f t="shared" si="77"/>
        <v>0</v>
      </c>
      <c r="S536" t="str">
        <f t="shared" si="78"/>
        <v/>
      </c>
      <c r="T536" t="str">
        <f t="shared" si="79"/>
        <v/>
      </c>
      <c r="U536" t="str">
        <f t="shared" si="80"/>
        <v/>
      </c>
    </row>
    <row r="537" spans="1:21" ht="15" customHeight="1" x14ac:dyDescent="0.15">
      <c r="A537" s="237"/>
      <c r="B537" s="237"/>
      <c r="C537" s="237"/>
      <c r="D537" s="251"/>
      <c r="E537" s="237"/>
      <c r="F537" s="252"/>
      <c r="G537" s="237"/>
      <c r="H537" s="237"/>
      <c r="I537" s="237"/>
      <c r="J537" s="252"/>
      <c r="K537" s="237"/>
      <c r="L537" s="244" t="str">
        <f t="shared" si="72"/>
        <v/>
      </c>
      <c r="M537" s="245" t="str">
        <f t="shared" si="73"/>
        <v/>
      </c>
      <c r="N537" s="244" t="str">
        <f t="shared" si="74"/>
        <v/>
      </c>
      <c r="O537" s="244" t="str">
        <f t="shared" si="75"/>
        <v/>
      </c>
      <c r="P537">
        <f>IF($I537&lt;&gt;"",$I537,IF($E537="SGD",1,IF($E537="USD",Settings!$B$22,IF($E537="HKD",Settings!$B$23,1))))</f>
        <v>1</v>
      </c>
      <c r="Q537">
        <f t="shared" si="76"/>
        <v>0</v>
      </c>
      <c r="R537">
        <f t="shared" si="77"/>
        <v>0</v>
      </c>
      <c r="S537" t="str">
        <f t="shared" si="78"/>
        <v/>
      </c>
      <c r="T537" t="str">
        <f t="shared" si="79"/>
        <v/>
      </c>
      <c r="U537" t="str">
        <f t="shared" si="80"/>
        <v/>
      </c>
    </row>
    <row r="538" spans="1:21" ht="15" customHeight="1" x14ac:dyDescent="0.15">
      <c r="A538" s="237"/>
      <c r="B538" s="237"/>
      <c r="C538" s="237"/>
      <c r="D538" s="251"/>
      <c r="E538" s="237"/>
      <c r="F538" s="252"/>
      <c r="G538" s="237"/>
      <c r="H538" s="237"/>
      <c r="I538" s="237"/>
      <c r="J538" s="252"/>
      <c r="K538" s="237"/>
      <c r="L538" s="244" t="str">
        <f t="shared" si="72"/>
        <v/>
      </c>
      <c r="M538" s="245" t="str">
        <f t="shared" si="73"/>
        <v/>
      </c>
      <c r="N538" s="244" t="str">
        <f t="shared" si="74"/>
        <v/>
      </c>
      <c r="O538" s="244" t="str">
        <f t="shared" si="75"/>
        <v/>
      </c>
      <c r="P538">
        <f>IF($I538&lt;&gt;"",$I538,IF($E538="SGD",1,IF($E538="USD",Settings!$B$22,IF($E538="HKD",Settings!$B$23,1))))</f>
        <v>1</v>
      </c>
      <c r="Q538">
        <f t="shared" si="76"/>
        <v>0</v>
      </c>
      <c r="R538">
        <f t="shared" si="77"/>
        <v>0</v>
      </c>
      <c r="S538" t="str">
        <f t="shared" si="78"/>
        <v/>
      </c>
      <c r="T538" t="str">
        <f t="shared" si="79"/>
        <v/>
      </c>
      <c r="U538" t="str">
        <f t="shared" si="80"/>
        <v/>
      </c>
    </row>
    <row r="539" spans="1:21" ht="15" customHeight="1" x14ac:dyDescent="0.15">
      <c r="A539" s="237"/>
      <c r="B539" s="237"/>
      <c r="C539" s="237"/>
      <c r="D539" s="251"/>
      <c r="E539" s="237"/>
      <c r="F539" s="252"/>
      <c r="G539" s="237"/>
      <c r="H539" s="237"/>
      <c r="I539" s="237"/>
      <c r="J539" s="252"/>
      <c r="K539" s="237"/>
      <c r="L539" s="244" t="str">
        <f t="shared" si="72"/>
        <v/>
      </c>
      <c r="M539" s="245" t="str">
        <f t="shared" si="73"/>
        <v/>
      </c>
      <c r="N539" s="244" t="str">
        <f t="shared" si="74"/>
        <v/>
      </c>
      <c r="O539" s="244" t="str">
        <f t="shared" si="75"/>
        <v/>
      </c>
      <c r="P539">
        <f>IF($I539&lt;&gt;"",$I539,IF($E539="SGD",1,IF($E539="USD",Settings!$B$22,IF($E539="HKD",Settings!$B$23,1))))</f>
        <v>1</v>
      </c>
      <c r="Q539">
        <f t="shared" si="76"/>
        <v>0</v>
      </c>
      <c r="R539">
        <f t="shared" si="77"/>
        <v>0</v>
      </c>
      <c r="S539" t="str">
        <f t="shared" si="78"/>
        <v/>
      </c>
      <c r="T539" t="str">
        <f t="shared" si="79"/>
        <v/>
      </c>
      <c r="U539" t="str">
        <f t="shared" si="80"/>
        <v/>
      </c>
    </row>
    <row r="540" spans="1:21" ht="15" customHeight="1" x14ac:dyDescent="0.15">
      <c r="A540" s="237"/>
      <c r="B540" s="237"/>
      <c r="C540" s="237"/>
      <c r="D540" s="251"/>
      <c r="E540" s="237"/>
      <c r="F540" s="252"/>
      <c r="G540" s="237"/>
      <c r="H540" s="237"/>
      <c r="I540" s="237"/>
      <c r="J540" s="252"/>
      <c r="K540" s="237"/>
      <c r="L540" s="244" t="str">
        <f t="shared" si="72"/>
        <v/>
      </c>
      <c r="M540" s="245" t="str">
        <f t="shared" si="73"/>
        <v/>
      </c>
      <c r="N540" s="244" t="str">
        <f t="shared" si="74"/>
        <v/>
      </c>
      <c r="O540" s="244" t="str">
        <f t="shared" si="75"/>
        <v/>
      </c>
      <c r="P540">
        <f>IF($I540&lt;&gt;"",$I540,IF($E540="SGD",1,IF($E540="USD",Settings!$B$22,IF($E540="HKD",Settings!$B$23,1))))</f>
        <v>1</v>
      </c>
      <c r="Q540">
        <f t="shared" si="76"/>
        <v>0</v>
      </c>
      <c r="R540">
        <f t="shared" si="77"/>
        <v>0</v>
      </c>
      <c r="S540" t="str">
        <f t="shared" si="78"/>
        <v/>
      </c>
      <c r="T540" t="str">
        <f t="shared" si="79"/>
        <v/>
      </c>
      <c r="U540" t="str">
        <f t="shared" si="80"/>
        <v/>
      </c>
    </row>
    <row r="541" spans="1:21" ht="15" customHeight="1" x14ac:dyDescent="0.15">
      <c r="A541" s="237"/>
      <c r="B541" s="237"/>
      <c r="C541" s="237"/>
      <c r="D541" s="251"/>
      <c r="E541" s="237"/>
      <c r="F541" s="252"/>
      <c r="G541" s="237"/>
      <c r="H541" s="237"/>
      <c r="I541" s="237"/>
      <c r="J541" s="252"/>
      <c r="K541" s="237"/>
      <c r="L541" s="244" t="str">
        <f t="shared" si="72"/>
        <v/>
      </c>
      <c r="M541" s="245" t="str">
        <f t="shared" si="73"/>
        <v/>
      </c>
      <c r="N541" s="244" t="str">
        <f t="shared" si="74"/>
        <v/>
      </c>
      <c r="O541" s="244" t="str">
        <f t="shared" si="75"/>
        <v/>
      </c>
      <c r="P541">
        <f>IF($I541&lt;&gt;"",$I541,IF($E541="SGD",1,IF($E541="USD",Settings!$B$22,IF($E541="HKD",Settings!$B$23,1))))</f>
        <v>1</v>
      </c>
      <c r="Q541">
        <f t="shared" si="76"/>
        <v>0</v>
      </c>
      <c r="R541">
        <f t="shared" si="77"/>
        <v>0</v>
      </c>
      <c r="S541" t="str">
        <f t="shared" si="78"/>
        <v/>
      </c>
      <c r="T541" t="str">
        <f t="shared" si="79"/>
        <v/>
      </c>
      <c r="U541" t="str">
        <f t="shared" si="80"/>
        <v/>
      </c>
    </row>
    <row r="542" spans="1:21" ht="15" customHeight="1" x14ac:dyDescent="0.15">
      <c r="A542" s="237"/>
      <c r="B542" s="237"/>
      <c r="C542" s="237"/>
      <c r="D542" s="251"/>
      <c r="E542" s="237"/>
      <c r="F542" s="252"/>
      <c r="G542" s="237"/>
      <c r="H542" s="237"/>
      <c r="I542" s="237"/>
      <c r="J542" s="252"/>
      <c r="K542" s="237"/>
      <c r="L542" s="244" t="str">
        <f t="shared" si="72"/>
        <v/>
      </c>
      <c r="M542" s="245" t="str">
        <f t="shared" si="73"/>
        <v/>
      </c>
      <c r="N542" s="244" t="str">
        <f t="shared" si="74"/>
        <v/>
      </c>
      <c r="O542" s="244" t="str">
        <f t="shared" si="75"/>
        <v/>
      </c>
      <c r="P542">
        <f>IF($I542&lt;&gt;"",$I542,IF($E542="SGD",1,IF($E542="USD",Settings!$B$22,IF($E542="HKD",Settings!$B$23,1))))</f>
        <v>1</v>
      </c>
      <c r="Q542">
        <f t="shared" si="76"/>
        <v>0</v>
      </c>
      <c r="R542">
        <f t="shared" si="77"/>
        <v>0</v>
      </c>
      <c r="S542" t="str">
        <f t="shared" si="78"/>
        <v/>
      </c>
      <c r="T542" t="str">
        <f t="shared" si="79"/>
        <v/>
      </c>
      <c r="U542" t="str">
        <f t="shared" si="80"/>
        <v/>
      </c>
    </row>
    <row r="543" spans="1:21" ht="15" customHeight="1" x14ac:dyDescent="0.15">
      <c r="A543" s="237"/>
      <c r="B543" s="237"/>
      <c r="C543" s="237"/>
      <c r="D543" s="251"/>
      <c r="E543" s="237"/>
      <c r="F543" s="252"/>
      <c r="G543" s="237"/>
      <c r="H543" s="237"/>
      <c r="I543" s="237"/>
      <c r="J543" s="252"/>
      <c r="K543" s="237"/>
      <c r="L543" s="244" t="str">
        <f t="shared" si="72"/>
        <v/>
      </c>
      <c r="M543" s="245" t="str">
        <f t="shared" si="73"/>
        <v/>
      </c>
      <c r="N543" s="244" t="str">
        <f t="shared" si="74"/>
        <v/>
      </c>
      <c r="O543" s="244" t="str">
        <f t="shared" si="75"/>
        <v/>
      </c>
      <c r="P543">
        <f>IF($I543&lt;&gt;"",$I543,IF($E543="SGD",1,IF($E543="USD",Settings!$B$22,IF($E543="HKD",Settings!$B$23,1))))</f>
        <v>1</v>
      </c>
      <c r="Q543">
        <f t="shared" si="76"/>
        <v>0</v>
      </c>
      <c r="R543">
        <f t="shared" si="77"/>
        <v>0</v>
      </c>
      <c r="S543" t="str">
        <f t="shared" si="78"/>
        <v/>
      </c>
      <c r="T543" t="str">
        <f t="shared" si="79"/>
        <v/>
      </c>
      <c r="U543" t="str">
        <f t="shared" si="80"/>
        <v/>
      </c>
    </row>
    <row r="544" spans="1:21" ht="15" customHeight="1" x14ac:dyDescent="0.15">
      <c r="A544" s="237"/>
      <c r="B544" s="237"/>
      <c r="C544" s="237"/>
      <c r="D544" s="251"/>
      <c r="E544" s="237"/>
      <c r="F544" s="252"/>
      <c r="G544" s="237"/>
      <c r="H544" s="237"/>
      <c r="I544" s="237"/>
      <c r="J544" s="252"/>
      <c r="K544" s="237"/>
      <c r="L544" s="244" t="str">
        <f t="shared" si="72"/>
        <v/>
      </c>
      <c r="M544" s="245" t="str">
        <f t="shared" si="73"/>
        <v/>
      </c>
      <c r="N544" s="244" t="str">
        <f t="shared" si="74"/>
        <v/>
      </c>
      <c r="O544" s="244" t="str">
        <f t="shared" si="75"/>
        <v/>
      </c>
      <c r="P544">
        <f>IF($I544&lt;&gt;"",$I544,IF($E544="SGD",1,IF($E544="USD",Settings!$B$22,IF($E544="HKD",Settings!$B$23,1))))</f>
        <v>1</v>
      </c>
      <c r="Q544">
        <f t="shared" si="76"/>
        <v>0</v>
      </c>
      <c r="R544">
        <f t="shared" si="77"/>
        <v>0</v>
      </c>
      <c r="S544" t="str">
        <f t="shared" si="78"/>
        <v/>
      </c>
      <c r="T544" t="str">
        <f t="shared" si="79"/>
        <v/>
      </c>
      <c r="U544" t="str">
        <f t="shared" si="80"/>
        <v/>
      </c>
    </row>
    <row r="545" spans="1:21" ht="15" customHeight="1" x14ac:dyDescent="0.15">
      <c r="A545" s="237"/>
      <c r="B545" s="237"/>
      <c r="C545" s="237"/>
      <c r="D545" s="251"/>
      <c r="E545" s="237"/>
      <c r="F545" s="252"/>
      <c r="G545" s="237"/>
      <c r="H545" s="237"/>
      <c r="I545" s="237"/>
      <c r="J545" s="252"/>
      <c r="K545" s="237"/>
      <c r="L545" s="244" t="str">
        <f t="shared" si="72"/>
        <v/>
      </c>
      <c r="M545" s="245" t="str">
        <f t="shared" si="73"/>
        <v/>
      </c>
      <c r="N545" s="244" t="str">
        <f t="shared" si="74"/>
        <v/>
      </c>
      <c r="O545" s="244" t="str">
        <f t="shared" si="75"/>
        <v/>
      </c>
      <c r="P545">
        <f>IF($I545&lt;&gt;"",$I545,IF($E545="SGD",1,IF($E545="USD",Settings!$B$22,IF($E545="HKD",Settings!$B$23,1))))</f>
        <v>1</v>
      </c>
      <c r="Q545">
        <f t="shared" si="76"/>
        <v>0</v>
      </c>
      <c r="R545">
        <f t="shared" si="77"/>
        <v>0</v>
      </c>
      <c r="S545" t="str">
        <f t="shared" si="78"/>
        <v/>
      </c>
      <c r="T545" t="str">
        <f t="shared" si="79"/>
        <v/>
      </c>
      <c r="U545" t="str">
        <f t="shared" si="80"/>
        <v/>
      </c>
    </row>
    <row r="546" spans="1:21" ht="15" customHeight="1" x14ac:dyDescent="0.15">
      <c r="A546" s="237"/>
      <c r="B546" s="237"/>
      <c r="C546" s="237"/>
      <c r="D546" s="251"/>
      <c r="E546" s="237"/>
      <c r="F546" s="252"/>
      <c r="G546" s="237"/>
      <c r="H546" s="237"/>
      <c r="I546" s="237"/>
      <c r="J546" s="252"/>
      <c r="K546" s="237"/>
      <c r="L546" s="244" t="str">
        <f t="shared" si="72"/>
        <v/>
      </c>
      <c r="M546" s="245" t="str">
        <f t="shared" si="73"/>
        <v/>
      </c>
      <c r="N546" s="244" t="str">
        <f t="shared" si="74"/>
        <v/>
      </c>
      <c r="O546" s="244" t="str">
        <f t="shared" si="75"/>
        <v/>
      </c>
      <c r="P546">
        <f>IF($I546&lt;&gt;"",$I546,IF($E546="SGD",1,IF($E546="USD",Settings!$B$22,IF($E546="HKD",Settings!$B$23,1))))</f>
        <v>1</v>
      </c>
      <c r="Q546">
        <f t="shared" si="76"/>
        <v>0</v>
      </c>
      <c r="R546">
        <f t="shared" si="77"/>
        <v>0</v>
      </c>
      <c r="S546" t="str">
        <f t="shared" si="78"/>
        <v/>
      </c>
      <c r="T546" t="str">
        <f t="shared" si="79"/>
        <v/>
      </c>
      <c r="U546" t="str">
        <f t="shared" si="80"/>
        <v/>
      </c>
    </row>
    <row r="547" spans="1:21" ht="15" customHeight="1" x14ac:dyDescent="0.15">
      <c r="A547" s="237"/>
      <c r="B547" s="237"/>
      <c r="C547" s="237"/>
      <c r="D547" s="251"/>
      <c r="E547" s="237"/>
      <c r="F547" s="252"/>
      <c r="G547" s="237"/>
      <c r="H547" s="237"/>
      <c r="I547" s="237"/>
      <c r="J547" s="252"/>
      <c r="K547" s="237"/>
      <c r="L547" s="244" t="str">
        <f t="shared" si="72"/>
        <v/>
      </c>
      <c r="M547" s="245" t="str">
        <f t="shared" si="73"/>
        <v/>
      </c>
      <c r="N547" s="244" t="str">
        <f t="shared" si="74"/>
        <v/>
      </c>
      <c r="O547" s="244" t="str">
        <f t="shared" si="75"/>
        <v/>
      </c>
      <c r="P547">
        <f>IF($I547&lt;&gt;"",$I547,IF($E547="SGD",1,IF($E547="USD",Settings!$B$22,IF($E547="HKD",Settings!$B$23,1))))</f>
        <v>1</v>
      </c>
      <c r="Q547">
        <f t="shared" si="76"/>
        <v>0</v>
      </c>
      <c r="R547">
        <f t="shared" si="77"/>
        <v>0</v>
      </c>
      <c r="S547" t="str">
        <f t="shared" si="78"/>
        <v/>
      </c>
      <c r="T547" t="str">
        <f t="shared" si="79"/>
        <v/>
      </c>
      <c r="U547" t="str">
        <f t="shared" si="80"/>
        <v/>
      </c>
    </row>
    <row r="548" spans="1:21" ht="15" customHeight="1" x14ac:dyDescent="0.15">
      <c r="A548" s="237"/>
      <c r="B548" s="237"/>
      <c r="C548" s="237"/>
      <c r="D548" s="251"/>
      <c r="E548" s="237"/>
      <c r="F548" s="252"/>
      <c r="G548" s="237"/>
      <c r="H548" s="237"/>
      <c r="I548" s="237"/>
      <c r="J548" s="252"/>
      <c r="K548" s="237"/>
      <c r="L548" s="244" t="str">
        <f t="shared" si="72"/>
        <v/>
      </c>
      <c r="M548" s="245" t="str">
        <f t="shared" si="73"/>
        <v/>
      </c>
      <c r="N548" s="244" t="str">
        <f t="shared" si="74"/>
        <v/>
      </c>
      <c r="O548" s="244" t="str">
        <f t="shared" si="75"/>
        <v/>
      </c>
      <c r="P548">
        <f>IF($I548&lt;&gt;"",$I548,IF($E548="SGD",1,IF($E548="USD",Settings!$B$22,IF($E548="HKD",Settings!$B$23,1))))</f>
        <v>1</v>
      </c>
      <c r="Q548">
        <f t="shared" si="76"/>
        <v>0</v>
      </c>
      <c r="R548">
        <f t="shared" si="77"/>
        <v>0</v>
      </c>
      <c r="S548" t="str">
        <f t="shared" si="78"/>
        <v/>
      </c>
      <c r="T548" t="str">
        <f t="shared" si="79"/>
        <v/>
      </c>
      <c r="U548" t="str">
        <f t="shared" si="80"/>
        <v/>
      </c>
    </row>
    <row r="549" spans="1:21" ht="15" customHeight="1" x14ac:dyDescent="0.15">
      <c r="A549" s="237"/>
      <c r="B549" s="237"/>
      <c r="C549" s="237"/>
      <c r="D549" s="251"/>
      <c r="E549" s="237"/>
      <c r="F549" s="252"/>
      <c r="G549" s="237"/>
      <c r="H549" s="237"/>
      <c r="I549" s="237"/>
      <c r="J549" s="252"/>
      <c r="K549" s="237"/>
      <c r="L549" s="244" t="str">
        <f t="shared" si="72"/>
        <v/>
      </c>
      <c r="M549" s="245" t="str">
        <f t="shared" si="73"/>
        <v/>
      </c>
      <c r="N549" s="244" t="str">
        <f t="shared" si="74"/>
        <v/>
      </c>
      <c r="O549" s="244" t="str">
        <f t="shared" si="75"/>
        <v/>
      </c>
      <c r="P549">
        <f>IF($I549&lt;&gt;"",$I549,IF($E549="SGD",1,IF($E549="USD",Settings!$B$22,IF($E549="HKD",Settings!$B$23,1))))</f>
        <v>1</v>
      </c>
      <c r="Q549">
        <f t="shared" si="76"/>
        <v>0</v>
      </c>
      <c r="R549">
        <f t="shared" si="77"/>
        <v>0</v>
      </c>
      <c r="S549" t="str">
        <f t="shared" si="78"/>
        <v/>
      </c>
      <c r="T549" t="str">
        <f t="shared" si="79"/>
        <v/>
      </c>
      <c r="U549" t="str">
        <f t="shared" si="80"/>
        <v/>
      </c>
    </row>
    <row r="550" spans="1:21" ht="15" customHeight="1" x14ac:dyDescent="0.15">
      <c r="A550" s="237"/>
      <c r="B550" s="237"/>
      <c r="C550" s="237"/>
      <c r="D550" s="251"/>
      <c r="E550" s="237"/>
      <c r="F550" s="252"/>
      <c r="G550" s="237"/>
      <c r="H550" s="237"/>
      <c r="I550" s="237"/>
      <c r="J550" s="252"/>
      <c r="K550" s="237"/>
      <c r="L550" s="244" t="str">
        <f t="shared" si="72"/>
        <v/>
      </c>
      <c r="M550" s="245" t="str">
        <f t="shared" si="73"/>
        <v/>
      </c>
      <c r="N550" s="244" t="str">
        <f t="shared" si="74"/>
        <v/>
      </c>
      <c r="O550" s="244" t="str">
        <f t="shared" si="75"/>
        <v/>
      </c>
      <c r="P550">
        <f>IF($I550&lt;&gt;"",$I550,IF($E550="SGD",1,IF($E550="USD",Settings!$B$22,IF($E550="HKD",Settings!$B$23,1))))</f>
        <v>1</v>
      </c>
      <c r="Q550">
        <f t="shared" si="76"/>
        <v>0</v>
      </c>
      <c r="R550">
        <f t="shared" si="77"/>
        <v>0</v>
      </c>
      <c r="S550" t="str">
        <f t="shared" si="78"/>
        <v/>
      </c>
      <c r="T550" t="str">
        <f t="shared" si="79"/>
        <v/>
      </c>
      <c r="U550" t="str">
        <f t="shared" si="80"/>
        <v/>
      </c>
    </row>
    <row r="551" spans="1:21" ht="15" customHeight="1" x14ac:dyDescent="0.15">
      <c r="A551" s="237"/>
      <c r="B551" s="237"/>
      <c r="C551" s="237"/>
      <c r="D551" s="251"/>
      <c r="E551" s="237"/>
      <c r="F551" s="252"/>
      <c r="G551" s="237"/>
      <c r="H551" s="237"/>
      <c r="I551" s="237"/>
      <c r="J551" s="252"/>
      <c r="K551" s="237"/>
      <c r="L551" s="244" t="str">
        <f t="shared" si="72"/>
        <v/>
      </c>
      <c r="M551" s="245" t="str">
        <f t="shared" si="73"/>
        <v/>
      </c>
      <c r="N551" s="244" t="str">
        <f t="shared" si="74"/>
        <v/>
      </c>
      <c r="O551" s="244" t="str">
        <f t="shared" si="75"/>
        <v/>
      </c>
      <c r="P551">
        <f>IF($I551&lt;&gt;"",$I551,IF($E551="SGD",1,IF($E551="USD",Settings!$B$22,IF($E551="HKD",Settings!$B$23,1))))</f>
        <v>1</v>
      </c>
      <c r="Q551">
        <f t="shared" si="76"/>
        <v>0</v>
      </c>
      <c r="R551">
        <f t="shared" si="77"/>
        <v>0</v>
      </c>
      <c r="S551" t="str">
        <f t="shared" si="78"/>
        <v/>
      </c>
      <c r="T551" t="str">
        <f t="shared" si="79"/>
        <v/>
      </c>
      <c r="U551" t="str">
        <f t="shared" si="80"/>
        <v/>
      </c>
    </row>
    <row r="552" spans="1:21" ht="15" customHeight="1" x14ac:dyDescent="0.15">
      <c r="A552" s="237"/>
      <c r="B552" s="237"/>
      <c r="C552" s="237"/>
      <c r="D552" s="251"/>
      <c r="E552" s="237"/>
      <c r="F552" s="252"/>
      <c r="G552" s="237"/>
      <c r="H552" s="237"/>
      <c r="I552" s="237"/>
      <c r="J552" s="252"/>
      <c r="K552" s="237"/>
      <c r="L552" s="244" t="str">
        <f t="shared" si="72"/>
        <v/>
      </c>
      <c r="M552" s="245" t="str">
        <f t="shared" si="73"/>
        <v/>
      </c>
      <c r="N552" s="244" t="str">
        <f t="shared" si="74"/>
        <v/>
      </c>
      <c r="O552" s="244" t="str">
        <f t="shared" si="75"/>
        <v/>
      </c>
      <c r="P552">
        <f>IF($I552&lt;&gt;"",$I552,IF($E552="SGD",1,IF($E552="USD",Settings!$B$22,IF($E552="HKD",Settings!$B$23,1))))</f>
        <v>1</v>
      </c>
      <c r="Q552">
        <f t="shared" si="76"/>
        <v>0</v>
      </c>
      <c r="R552">
        <f t="shared" si="77"/>
        <v>0</v>
      </c>
      <c r="S552" t="str">
        <f t="shared" si="78"/>
        <v/>
      </c>
      <c r="T552" t="str">
        <f t="shared" si="79"/>
        <v/>
      </c>
      <c r="U552" t="str">
        <f t="shared" si="80"/>
        <v/>
      </c>
    </row>
    <row r="553" spans="1:21" ht="15" customHeight="1" x14ac:dyDescent="0.15">
      <c r="A553" s="237"/>
      <c r="B553" s="237"/>
      <c r="C553" s="237"/>
      <c r="D553" s="251"/>
      <c r="E553" s="237"/>
      <c r="F553" s="252"/>
      <c r="G553" s="237"/>
      <c r="H553" s="237"/>
      <c r="I553" s="237"/>
      <c r="J553" s="252"/>
      <c r="K553" s="237"/>
      <c r="L553" s="244" t="str">
        <f t="shared" si="72"/>
        <v/>
      </c>
      <c r="M553" s="245" t="str">
        <f t="shared" si="73"/>
        <v/>
      </c>
      <c r="N553" s="244" t="str">
        <f t="shared" si="74"/>
        <v/>
      </c>
      <c r="O553" s="244" t="str">
        <f t="shared" si="75"/>
        <v/>
      </c>
      <c r="P553">
        <f>IF($I553&lt;&gt;"",$I553,IF($E553="SGD",1,IF($E553="USD",Settings!$B$22,IF($E553="HKD",Settings!$B$23,1))))</f>
        <v>1</v>
      </c>
      <c r="Q553">
        <f t="shared" si="76"/>
        <v>0</v>
      </c>
      <c r="R553">
        <f t="shared" si="77"/>
        <v>0</v>
      </c>
      <c r="S553" t="str">
        <f t="shared" si="78"/>
        <v/>
      </c>
      <c r="T553" t="str">
        <f t="shared" si="79"/>
        <v/>
      </c>
      <c r="U553" t="str">
        <f t="shared" si="80"/>
        <v/>
      </c>
    </row>
    <row r="554" spans="1:21" ht="15" customHeight="1" x14ac:dyDescent="0.15">
      <c r="A554" s="237"/>
      <c r="B554" s="237"/>
      <c r="C554" s="237"/>
      <c r="D554" s="251"/>
      <c r="E554" s="237"/>
      <c r="F554" s="252"/>
      <c r="G554" s="237"/>
      <c r="H554" s="237"/>
      <c r="I554" s="237"/>
      <c r="J554" s="252"/>
      <c r="K554" s="237"/>
      <c r="L554" s="244" t="str">
        <f t="shared" si="72"/>
        <v/>
      </c>
      <c r="M554" s="245" t="str">
        <f t="shared" si="73"/>
        <v/>
      </c>
      <c r="N554" s="244" t="str">
        <f t="shared" si="74"/>
        <v/>
      </c>
      <c r="O554" s="244" t="str">
        <f t="shared" si="75"/>
        <v/>
      </c>
      <c r="P554">
        <f>IF($I554&lt;&gt;"",$I554,IF($E554="SGD",1,IF($E554="USD",Settings!$B$22,IF($E554="HKD",Settings!$B$23,1))))</f>
        <v>1</v>
      </c>
      <c r="Q554">
        <f t="shared" si="76"/>
        <v>0</v>
      </c>
      <c r="R554">
        <f t="shared" si="77"/>
        <v>0</v>
      </c>
      <c r="S554" t="str">
        <f t="shared" si="78"/>
        <v/>
      </c>
      <c r="T554" t="str">
        <f t="shared" si="79"/>
        <v/>
      </c>
      <c r="U554" t="str">
        <f t="shared" si="80"/>
        <v/>
      </c>
    </row>
    <row r="555" spans="1:21" ht="15" customHeight="1" x14ac:dyDescent="0.15">
      <c r="A555" s="237"/>
      <c r="B555" s="237"/>
      <c r="C555" s="237"/>
      <c r="D555" s="251"/>
      <c r="E555" s="237"/>
      <c r="F555" s="252"/>
      <c r="G555" s="237"/>
      <c r="H555" s="237"/>
      <c r="I555" s="237"/>
      <c r="J555" s="252"/>
      <c r="K555" s="237"/>
      <c r="L555" s="244" t="str">
        <f t="shared" si="72"/>
        <v/>
      </c>
      <c r="M555" s="245" t="str">
        <f t="shared" si="73"/>
        <v/>
      </c>
      <c r="N555" s="244" t="str">
        <f t="shared" si="74"/>
        <v/>
      </c>
      <c r="O555" s="244" t="str">
        <f t="shared" si="75"/>
        <v/>
      </c>
      <c r="P555">
        <f>IF($I555&lt;&gt;"",$I555,IF($E555="SGD",1,IF($E555="USD",Settings!$B$22,IF($E555="HKD",Settings!$B$23,1))))</f>
        <v>1</v>
      </c>
      <c r="Q555">
        <f t="shared" si="76"/>
        <v>0</v>
      </c>
      <c r="R555">
        <f t="shared" si="77"/>
        <v>0</v>
      </c>
      <c r="S555" t="str">
        <f t="shared" si="78"/>
        <v/>
      </c>
      <c r="T555" t="str">
        <f t="shared" si="79"/>
        <v/>
      </c>
      <c r="U555" t="str">
        <f t="shared" si="80"/>
        <v/>
      </c>
    </row>
    <row r="556" spans="1:21" ht="15" customHeight="1" x14ac:dyDescent="0.15">
      <c r="A556" s="237"/>
      <c r="B556" s="237"/>
      <c r="C556" s="237"/>
      <c r="D556" s="251"/>
      <c r="E556" s="237"/>
      <c r="F556" s="252"/>
      <c r="G556" s="237"/>
      <c r="H556" s="237"/>
      <c r="I556" s="237"/>
      <c r="J556" s="252"/>
      <c r="K556" s="237"/>
      <c r="L556" s="244" t="str">
        <f t="shared" si="72"/>
        <v/>
      </c>
      <c r="M556" s="245" t="str">
        <f t="shared" si="73"/>
        <v/>
      </c>
      <c r="N556" s="244" t="str">
        <f t="shared" si="74"/>
        <v/>
      </c>
      <c r="O556" s="244" t="str">
        <f t="shared" si="75"/>
        <v/>
      </c>
      <c r="P556">
        <f>IF($I556&lt;&gt;"",$I556,IF($E556="SGD",1,IF($E556="USD",Settings!$B$22,IF($E556="HKD",Settings!$B$23,1))))</f>
        <v>1</v>
      </c>
      <c r="Q556">
        <f t="shared" si="76"/>
        <v>0</v>
      </c>
      <c r="R556">
        <f t="shared" si="77"/>
        <v>0</v>
      </c>
      <c r="S556" t="str">
        <f t="shared" si="78"/>
        <v/>
      </c>
      <c r="T556" t="str">
        <f t="shared" si="79"/>
        <v/>
      </c>
      <c r="U556" t="str">
        <f t="shared" si="80"/>
        <v/>
      </c>
    </row>
    <row r="557" spans="1:21" ht="15" customHeight="1" x14ac:dyDescent="0.15">
      <c r="A557" s="237"/>
      <c r="B557" s="237"/>
      <c r="C557" s="237"/>
      <c r="D557" s="251"/>
      <c r="E557" s="237"/>
      <c r="F557" s="252"/>
      <c r="G557" s="237"/>
      <c r="H557" s="237"/>
      <c r="I557" s="237"/>
      <c r="J557" s="252"/>
      <c r="K557" s="237"/>
      <c r="L557" s="244" t="str">
        <f t="shared" si="72"/>
        <v/>
      </c>
      <c r="M557" s="245" t="str">
        <f t="shared" si="73"/>
        <v/>
      </c>
      <c r="N557" s="244" t="str">
        <f t="shared" si="74"/>
        <v/>
      </c>
      <c r="O557" s="244" t="str">
        <f t="shared" si="75"/>
        <v/>
      </c>
      <c r="P557">
        <f>IF($I557&lt;&gt;"",$I557,IF($E557="SGD",1,IF($E557="USD",Settings!$B$22,IF($E557="HKD",Settings!$B$23,1))))</f>
        <v>1</v>
      </c>
      <c r="Q557">
        <f t="shared" si="76"/>
        <v>0</v>
      </c>
      <c r="R557">
        <f t="shared" si="77"/>
        <v>0</v>
      </c>
      <c r="S557" t="str">
        <f t="shared" si="78"/>
        <v/>
      </c>
      <c r="T557" t="str">
        <f t="shared" si="79"/>
        <v/>
      </c>
      <c r="U557" t="str">
        <f t="shared" si="80"/>
        <v/>
      </c>
    </row>
    <row r="558" spans="1:21" ht="15" customHeight="1" x14ac:dyDescent="0.15">
      <c r="A558" s="237"/>
      <c r="B558" s="237"/>
      <c r="C558" s="237"/>
      <c r="D558" s="251"/>
      <c r="E558" s="237"/>
      <c r="F558" s="252"/>
      <c r="G558" s="237"/>
      <c r="H558" s="237"/>
      <c r="I558" s="237"/>
      <c r="J558" s="252"/>
      <c r="K558" s="237"/>
      <c r="L558" s="244" t="str">
        <f t="shared" si="72"/>
        <v/>
      </c>
      <c r="M558" s="245" t="str">
        <f t="shared" si="73"/>
        <v/>
      </c>
      <c r="N558" s="244" t="str">
        <f t="shared" si="74"/>
        <v/>
      </c>
      <c r="O558" s="244" t="str">
        <f t="shared" si="75"/>
        <v/>
      </c>
      <c r="P558">
        <f>IF($I558&lt;&gt;"",$I558,IF($E558="SGD",1,IF($E558="USD",Settings!$B$22,IF($E558="HKD",Settings!$B$23,1))))</f>
        <v>1</v>
      </c>
      <c r="Q558">
        <f t="shared" si="76"/>
        <v>0</v>
      </c>
      <c r="R558">
        <f t="shared" si="77"/>
        <v>0</v>
      </c>
      <c r="S558" t="str">
        <f t="shared" si="78"/>
        <v/>
      </c>
      <c r="T558" t="str">
        <f t="shared" si="79"/>
        <v/>
      </c>
      <c r="U558" t="str">
        <f t="shared" si="80"/>
        <v/>
      </c>
    </row>
    <row r="559" spans="1:21" ht="15" customHeight="1" x14ac:dyDescent="0.15">
      <c r="A559" s="237"/>
      <c r="B559" s="237"/>
      <c r="C559" s="237"/>
      <c r="D559" s="251"/>
      <c r="E559" s="237"/>
      <c r="F559" s="252"/>
      <c r="G559" s="237"/>
      <c r="H559" s="237"/>
      <c r="I559" s="237"/>
      <c r="J559" s="252"/>
      <c r="K559" s="237"/>
      <c r="L559" s="244" t="str">
        <f t="shared" si="72"/>
        <v/>
      </c>
      <c r="M559" s="245" t="str">
        <f t="shared" si="73"/>
        <v/>
      </c>
      <c r="N559" s="244" t="str">
        <f t="shared" si="74"/>
        <v/>
      </c>
      <c r="O559" s="244" t="str">
        <f t="shared" si="75"/>
        <v/>
      </c>
      <c r="P559">
        <f>IF($I559&lt;&gt;"",$I559,IF($E559="SGD",1,IF($E559="USD",Settings!$B$22,IF($E559="HKD",Settings!$B$23,1))))</f>
        <v>1</v>
      </c>
      <c r="Q559">
        <f t="shared" si="76"/>
        <v>0</v>
      </c>
      <c r="R559">
        <f t="shared" si="77"/>
        <v>0</v>
      </c>
      <c r="S559" t="str">
        <f t="shared" si="78"/>
        <v/>
      </c>
      <c r="T559" t="str">
        <f t="shared" si="79"/>
        <v/>
      </c>
      <c r="U559" t="str">
        <f t="shared" si="80"/>
        <v/>
      </c>
    </row>
    <row r="560" spans="1:21" ht="15" customHeight="1" x14ac:dyDescent="0.15">
      <c r="A560" s="237"/>
      <c r="B560" s="237"/>
      <c r="C560" s="237"/>
      <c r="D560" s="251"/>
      <c r="E560" s="237"/>
      <c r="F560" s="252"/>
      <c r="G560" s="237"/>
      <c r="H560" s="237"/>
      <c r="I560" s="237"/>
      <c r="J560" s="252"/>
      <c r="K560" s="237"/>
      <c r="L560" s="244" t="str">
        <f t="shared" si="72"/>
        <v/>
      </c>
      <c r="M560" s="245" t="str">
        <f t="shared" si="73"/>
        <v/>
      </c>
      <c r="N560" s="244" t="str">
        <f t="shared" si="74"/>
        <v/>
      </c>
      <c r="O560" s="244" t="str">
        <f t="shared" si="75"/>
        <v/>
      </c>
      <c r="P560">
        <f>IF($I560&lt;&gt;"",$I560,IF($E560="SGD",1,IF($E560="USD",Settings!$B$22,IF($E560="HKD",Settings!$B$23,1))))</f>
        <v>1</v>
      </c>
      <c r="Q560">
        <f t="shared" si="76"/>
        <v>0</v>
      </c>
      <c r="R560">
        <f t="shared" si="77"/>
        <v>0</v>
      </c>
      <c r="S560" t="str">
        <f t="shared" si="78"/>
        <v/>
      </c>
      <c r="T560" t="str">
        <f t="shared" si="79"/>
        <v/>
      </c>
      <c r="U560" t="str">
        <f t="shared" si="80"/>
        <v/>
      </c>
    </row>
    <row r="561" spans="1:21" ht="15" customHeight="1" x14ac:dyDescent="0.15">
      <c r="A561" s="237"/>
      <c r="B561" s="237"/>
      <c r="C561" s="237"/>
      <c r="D561" s="251"/>
      <c r="E561" s="237"/>
      <c r="F561" s="252"/>
      <c r="G561" s="237"/>
      <c r="H561" s="237"/>
      <c r="I561" s="237"/>
      <c r="J561" s="252"/>
      <c r="K561" s="237"/>
      <c r="L561" s="244" t="str">
        <f t="shared" si="72"/>
        <v/>
      </c>
      <c r="M561" s="245" t="str">
        <f t="shared" si="73"/>
        <v/>
      </c>
      <c r="N561" s="244" t="str">
        <f t="shared" si="74"/>
        <v/>
      </c>
      <c r="O561" s="244" t="str">
        <f t="shared" si="75"/>
        <v/>
      </c>
      <c r="P561">
        <f>IF($I561&lt;&gt;"",$I561,IF($E561="SGD",1,IF($E561="USD",Settings!$B$22,IF($E561="HKD",Settings!$B$23,1))))</f>
        <v>1</v>
      </c>
      <c r="Q561">
        <f t="shared" si="76"/>
        <v>0</v>
      </c>
      <c r="R561">
        <f t="shared" si="77"/>
        <v>0</v>
      </c>
      <c r="S561" t="str">
        <f t="shared" si="78"/>
        <v/>
      </c>
      <c r="T561" t="str">
        <f t="shared" si="79"/>
        <v/>
      </c>
      <c r="U561" t="str">
        <f t="shared" si="80"/>
        <v/>
      </c>
    </row>
    <row r="562" spans="1:21" ht="15" customHeight="1" x14ac:dyDescent="0.15">
      <c r="A562" s="237"/>
      <c r="B562" s="237"/>
      <c r="C562" s="237"/>
      <c r="D562" s="251"/>
      <c r="E562" s="237"/>
      <c r="F562" s="252"/>
      <c r="G562" s="237"/>
      <c r="H562" s="237"/>
      <c r="I562" s="237"/>
      <c r="J562" s="252"/>
      <c r="K562" s="237"/>
      <c r="L562" s="244" t="str">
        <f t="shared" si="72"/>
        <v/>
      </c>
      <c r="M562" s="245" t="str">
        <f t="shared" si="73"/>
        <v/>
      </c>
      <c r="N562" s="244" t="str">
        <f t="shared" si="74"/>
        <v/>
      </c>
      <c r="O562" s="244" t="str">
        <f t="shared" si="75"/>
        <v/>
      </c>
      <c r="P562">
        <f>IF($I562&lt;&gt;"",$I562,IF($E562="SGD",1,IF($E562="USD",Settings!$B$22,IF($E562="HKD",Settings!$B$23,1))))</f>
        <v>1</v>
      </c>
      <c r="Q562">
        <f t="shared" si="76"/>
        <v>0</v>
      </c>
      <c r="R562">
        <f t="shared" si="77"/>
        <v>0</v>
      </c>
      <c r="S562" t="str">
        <f t="shared" si="78"/>
        <v/>
      </c>
      <c r="T562" t="str">
        <f t="shared" si="79"/>
        <v/>
      </c>
      <c r="U562" t="str">
        <f t="shared" si="80"/>
        <v/>
      </c>
    </row>
    <row r="563" spans="1:21" ht="15" customHeight="1" x14ac:dyDescent="0.15">
      <c r="A563" s="237"/>
      <c r="B563" s="237"/>
      <c r="C563" s="237"/>
      <c r="D563" s="251"/>
      <c r="E563" s="237"/>
      <c r="F563" s="252"/>
      <c r="G563" s="237"/>
      <c r="H563" s="237"/>
      <c r="I563" s="237"/>
      <c r="J563" s="252"/>
      <c r="K563" s="237"/>
      <c r="L563" s="244" t="str">
        <f t="shared" si="72"/>
        <v/>
      </c>
      <c r="M563" s="245" t="str">
        <f t="shared" si="73"/>
        <v/>
      </c>
      <c r="N563" s="244" t="str">
        <f t="shared" si="74"/>
        <v/>
      </c>
      <c r="O563" s="244" t="str">
        <f t="shared" si="75"/>
        <v/>
      </c>
      <c r="P563">
        <f>IF($I563&lt;&gt;"",$I563,IF($E563="SGD",1,IF($E563="USD",Settings!$B$22,IF($E563="HKD",Settings!$B$23,1))))</f>
        <v>1</v>
      </c>
      <c r="Q563">
        <f t="shared" si="76"/>
        <v>0</v>
      </c>
      <c r="R563">
        <f t="shared" si="77"/>
        <v>0</v>
      </c>
      <c r="S563" t="str">
        <f t="shared" si="78"/>
        <v/>
      </c>
      <c r="T563" t="str">
        <f t="shared" si="79"/>
        <v/>
      </c>
      <c r="U563" t="str">
        <f t="shared" si="80"/>
        <v/>
      </c>
    </row>
    <row r="564" spans="1:21" ht="15" customHeight="1" x14ac:dyDescent="0.15">
      <c r="A564" s="237"/>
      <c r="B564" s="237"/>
      <c r="C564" s="237"/>
      <c r="D564" s="251"/>
      <c r="E564" s="237"/>
      <c r="F564" s="252"/>
      <c r="G564" s="237"/>
      <c r="H564" s="237"/>
      <c r="I564" s="237"/>
      <c r="J564" s="252"/>
      <c r="K564" s="237"/>
      <c r="L564" s="244" t="str">
        <f t="shared" si="72"/>
        <v/>
      </c>
      <c r="M564" s="245" t="str">
        <f t="shared" si="73"/>
        <v/>
      </c>
      <c r="N564" s="244" t="str">
        <f t="shared" si="74"/>
        <v/>
      </c>
      <c r="O564" s="244" t="str">
        <f t="shared" si="75"/>
        <v/>
      </c>
      <c r="P564">
        <f>IF($I564&lt;&gt;"",$I564,IF($E564="SGD",1,IF($E564="USD",Settings!$B$22,IF($E564="HKD",Settings!$B$23,1))))</f>
        <v>1</v>
      </c>
      <c r="Q564">
        <f t="shared" si="76"/>
        <v>0</v>
      </c>
      <c r="R564">
        <f t="shared" si="77"/>
        <v>0</v>
      </c>
      <c r="S564" t="str">
        <f t="shared" si="78"/>
        <v/>
      </c>
      <c r="T564" t="str">
        <f t="shared" si="79"/>
        <v/>
      </c>
      <c r="U564" t="str">
        <f t="shared" si="80"/>
        <v/>
      </c>
    </row>
    <row r="565" spans="1:21" ht="15" customHeight="1" x14ac:dyDescent="0.15">
      <c r="A565" s="237"/>
      <c r="B565" s="237"/>
      <c r="C565" s="237"/>
      <c r="D565" s="251"/>
      <c r="E565" s="237"/>
      <c r="F565" s="252"/>
      <c r="G565" s="237"/>
      <c r="H565" s="237"/>
      <c r="I565" s="237"/>
      <c r="J565" s="252"/>
      <c r="K565" s="237"/>
      <c r="L565" s="244" t="str">
        <f t="shared" si="72"/>
        <v/>
      </c>
      <c r="M565" s="245" t="str">
        <f t="shared" si="73"/>
        <v/>
      </c>
      <c r="N565" s="244" t="str">
        <f t="shared" si="74"/>
        <v/>
      </c>
      <c r="O565" s="244" t="str">
        <f t="shared" si="75"/>
        <v/>
      </c>
      <c r="P565">
        <f>IF($I565&lt;&gt;"",$I565,IF($E565="SGD",1,IF($E565="USD",Settings!$B$22,IF($E565="HKD",Settings!$B$23,1))))</f>
        <v>1</v>
      </c>
      <c r="Q565">
        <f t="shared" si="76"/>
        <v>0</v>
      </c>
      <c r="R565">
        <f t="shared" si="77"/>
        <v>0</v>
      </c>
      <c r="S565" t="str">
        <f t="shared" si="78"/>
        <v/>
      </c>
      <c r="T565" t="str">
        <f t="shared" si="79"/>
        <v/>
      </c>
      <c r="U565" t="str">
        <f t="shared" si="80"/>
        <v/>
      </c>
    </row>
    <row r="566" spans="1:21" ht="15" customHeight="1" x14ac:dyDescent="0.15">
      <c r="A566" s="237"/>
      <c r="B566" s="237"/>
      <c r="C566" s="237"/>
      <c r="D566" s="251"/>
      <c r="E566" s="237"/>
      <c r="F566" s="252"/>
      <c r="G566" s="237"/>
      <c r="H566" s="237"/>
      <c r="I566" s="237"/>
      <c r="J566" s="252"/>
      <c r="K566" s="237"/>
      <c r="L566" s="244" t="str">
        <f t="shared" si="72"/>
        <v/>
      </c>
      <c r="M566" s="245" t="str">
        <f t="shared" si="73"/>
        <v/>
      </c>
      <c r="N566" s="244" t="str">
        <f t="shared" si="74"/>
        <v/>
      </c>
      <c r="O566" s="244" t="str">
        <f t="shared" si="75"/>
        <v/>
      </c>
      <c r="P566">
        <f>IF($I566&lt;&gt;"",$I566,IF($E566="SGD",1,IF($E566="USD",Settings!$B$22,IF($E566="HKD",Settings!$B$23,1))))</f>
        <v>1</v>
      </c>
      <c r="Q566">
        <f t="shared" si="76"/>
        <v>0</v>
      </c>
      <c r="R566">
        <f t="shared" si="77"/>
        <v>0</v>
      </c>
      <c r="S566" t="str">
        <f t="shared" si="78"/>
        <v/>
      </c>
      <c r="T566" t="str">
        <f t="shared" si="79"/>
        <v/>
      </c>
      <c r="U566" t="str">
        <f t="shared" si="80"/>
        <v/>
      </c>
    </row>
    <row r="567" spans="1:21" ht="15" customHeight="1" x14ac:dyDescent="0.15">
      <c r="A567" s="237"/>
      <c r="B567" s="237"/>
      <c r="C567" s="237"/>
      <c r="D567" s="251"/>
      <c r="E567" s="237"/>
      <c r="F567" s="252"/>
      <c r="G567" s="237"/>
      <c r="H567" s="237"/>
      <c r="I567" s="237"/>
      <c r="J567" s="252"/>
      <c r="K567" s="237"/>
      <c r="L567" s="244" t="str">
        <f t="shared" si="72"/>
        <v/>
      </c>
      <c r="M567" s="245" t="str">
        <f t="shared" si="73"/>
        <v/>
      </c>
      <c r="N567" s="244" t="str">
        <f t="shared" si="74"/>
        <v/>
      </c>
      <c r="O567" s="244" t="str">
        <f t="shared" si="75"/>
        <v/>
      </c>
      <c r="P567">
        <f>IF($I567&lt;&gt;"",$I567,IF($E567="SGD",1,IF($E567="USD",Settings!$B$22,IF($E567="HKD",Settings!$B$23,1))))</f>
        <v>1</v>
      </c>
      <c r="Q567">
        <f t="shared" si="76"/>
        <v>0</v>
      </c>
      <c r="R567">
        <f t="shared" si="77"/>
        <v>0</v>
      </c>
      <c r="S567" t="str">
        <f t="shared" si="78"/>
        <v/>
      </c>
      <c r="T567" t="str">
        <f t="shared" si="79"/>
        <v/>
      </c>
      <c r="U567" t="str">
        <f t="shared" si="80"/>
        <v/>
      </c>
    </row>
    <row r="568" spans="1:21" ht="15" customHeight="1" x14ac:dyDescent="0.15">
      <c r="A568" s="237"/>
      <c r="B568" s="237"/>
      <c r="C568" s="237"/>
      <c r="D568" s="251"/>
      <c r="E568" s="237"/>
      <c r="F568" s="252"/>
      <c r="G568" s="237"/>
      <c r="H568" s="237"/>
      <c r="I568" s="237"/>
      <c r="J568" s="252"/>
      <c r="K568" s="237"/>
      <c r="L568" s="244" t="str">
        <f t="shared" si="72"/>
        <v/>
      </c>
      <c r="M568" s="245" t="str">
        <f t="shared" si="73"/>
        <v/>
      </c>
      <c r="N568" s="244" t="str">
        <f t="shared" si="74"/>
        <v/>
      </c>
      <c r="O568" s="244" t="str">
        <f t="shared" si="75"/>
        <v/>
      </c>
      <c r="P568">
        <f>IF($I568&lt;&gt;"",$I568,IF($E568="SGD",1,IF($E568="USD",Settings!$B$22,IF($E568="HKD",Settings!$B$23,1))))</f>
        <v>1</v>
      </c>
      <c r="Q568">
        <f t="shared" si="76"/>
        <v>0</v>
      </c>
      <c r="R568">
        <f t="shared" si="77"/>
        <v>0</v>
      </c>
      <c r="S568" t="str">
        <f t="shared" si="78"/>
        <v/>
      </c>
      <c r="T568" t="str">
        <f t="shared" si="79"/>
        <v/>
      </c>
      <c r="U568" t="str">
        <f t="shared" si="80"/>
        <v/>
      </c>
    </row>
    <row r="569" spans="1:21" ht="15" customHeight="1" x14ac:dyDescent="0.15">
      <c r="A569" s="237"/>
      <c r="B569" s="237"/>
      <c r="C569" s="237"/>
      <c r="D569" s="251"/>
      <c r="E569" s="237"/>
      <c r="F569" s="252"/>
      <c r="G569" s="237"/>
      <c r="H569" s="237"/>
      <c r="I569" s="237"/>
      <c r="J569" s="252"/>
      <c r="K569" s="237"/>
      <c r="L569" s="244" t="str">
        <f t="shared" si="72"/>
        <v/>
      </c>
      <c r="M569" s="245" t="str">
        <f t="shared" si="73"/>
        <v/>
      </c>
      <c r="N569" s="244" t="str">
        <f t="shared" si="74"/>
        <v/>
      </c>
      <c r="O569" s="244" t="str">
        <f t="shared" si="75"/>
        <v/>
      </c>
      <c r="P569">
        <f>IF($I569&lt;&gt;"",$I569,IF($E569="SGD",1,IF($E569="USD",Settings!$B$22,IF($E569="HKD",Settings!$B$23,1))))</f>
        <v>1</v>
      </c>
      <c r="Q569">
        <f t="shared" si="76"/>
        <v>0</v>
      </c>
      <c r="R569">
        <f t="shared" si="77"/>
        <v>0</v>
      </c>
      <c r="S569" t="str">
        <f t="shared" si="78"/>
        <v/>
      </c>
      <c r="T569" t="str">
        <f t="shared" si="79"/>
        <v/>
      </c>
      <c r="U569" t="str">
        <f t="shared" si="80"/>
        <v/>
      </c>
    </row>
    <row r="570" spans="1:21" ht="15" customHeight="1" x14ac:dyDescent="0.15">
      <c r="A570" s="237"/>
      <c r="B570" s="237"/>
      <c r="C570" s="237"/>
      <c r="D570" s="251"/>
      <c r="E570" s="237"/>
      <c r="F570" s="252"/>
      <c r="G570" s="237"/>
      <c r="H570" s="237"/>
      <c r="I570" s="237"/>
      <c r="J570" s="252"/>
      <c r="K570" s="237"/>
      <c r="L570" s="244" t="str">
        <f t="shared" si="72"/>
        <v/>
      </c>
      <c r="M570" s="245" t="str">
        <f t="shared" si="73"/>
        <v/>
      </c>
      <c r="N570" s="244" t="str">
        <f t="shared" si="74"/>
        <v/>
      </c>
      <c r="O570" s="244" t="str">
        <f t="shared" si="75"/>
        <v/>
      </c>
      <c r="P570">
        <f>IF($I570&lt;&gt;"",$I570,IF($E570="SGD",1,IF($E570="USD",Settings!$B$22,IF($E570="HKD",Settings!$B$23,1))))</f>
        <v>1</v>
      </c>
      <c r="Q570">
        <f t="shared" si="76"/>
        <v>0</v>
      </c>
      <c r="R570">
        <f t="shared" si="77"/>
        <v>0</v>
      </c>
      <c r="S570" t="str">
        <f t="shared" si="78"/>
        <v/>
      </c>
      <c r="T570" t="str">
        <f t="shared" si="79"/>
        <v/>
      </c>
      <c r="U570" t="str">
        <f t="shared" si="80"/>
        <v/>
      </c>
    </row>
    <row r="571" spans="1:21" ht="15" customHeight="1" x14ac:dyDescent="0.15">
      <c r="A571" s="237"/>
      <c r="B571" s="237"/>
      <c r="C571" s="237"/>
      <c r="D571" s="251"/>
      <c r="E571" s="237"/>
      <c r="F571" s="252"/>
      <c r="G571" s="237"/>
      <c r="H571" s="237"/>
      <c r="I571" s="237"/>
      <c r="J571" s="252"/>
      <c r="K571" s="237"/>
      <c r="L571" s="244" t="str">
        <f t="shared" si="72"/>
        <v/>
      </c>
      <c r="M571" s="245" t="str">
        <f t="shared" si="73"/>
        <v/>
      </c>
      <c r="N571" s="244" t="str">
        <f t="shared" si="74"/>
        <v/>
      </c>
      <c r="O571" s="244" t="str">
        <f t="shared" si="75"/>
        <v/>
      </c>
      <c r="P571">
        <f>IF($I571&lt;&gt;"",$I571,IF($E571="SGD",1,IF($E571="USD",Settings!$B$22,IF($E571="HKD",Settings!$B$23,1))))</f>
        <v>1</v>
      </c>
      <c r="Q571">
        <f t="shared" si="76"/>
        <v>0</v>
      </c>
      <c r="R571">
        <f t="shared" si="77"/>
        <v>0</v>
      </c>
      <c r="S571" t="str">
        <f t="shared" si="78"/>
        <v/>
      </c>
      <c r="T571" t="str">
        <f t="shared" si="79"/>
        <v/>
      </c>
      <c r="U571" t="str">
        <f t="shared" si="80"/>
        <v/>
      </c>
    </row>
    <row r="572" spans="1:21" ht="15" customHeight="1" x14ac:dyDescent="0.15">
      <c r="A572" s="237"/>
      <c r="B572" s="237"/>
      <c r="C572" s="237"/>
      <c r="D572" s="251"/>
      <c r="E572" s="237"/>
      <c r="F572" s="252"/>
      <c r="G572" s="237"/>
      <c r="H572" s="237"/>
      <c r="I572" s="237"/>
      <c r="J572" s="252"/>
      <c r="K572" s="237"/>
      <c r="L572" s="244" t="str">
        <f t="shared" si="72"/>
        <v/>
      </c>
      <c r="M572" s="245" t="str">
        <f t="shared" si="73"/>
        <v/>
      </c>
      <c r="N572" s="244" t="str">
        <f t="shared" si="74"/>
        <v/>
      </c>
      <c r="O572" s="244" t="str">
        <f t="shared" si="75"/>
        <v/>
      </c>
      <c r="P572">
        <f>IF($I572&lt;&gt;"",$I572,IF($E572="SGD",1,IF($E572="USD",Settings!$B$22,IF($E572="HKD",Settings!$B$23,1))))</f>
        <v>1</v>
      </c>
      <c r="Q572">
        <f t="shared" si="76"/>
        <v>0</v>
      </c>
      <c r="R572">
        <f t="shared" si="77"/>
        <v>0</v>
      </c>
      <c r="S572" t="str">
        <f t="shared" si="78"/>
        <v/>
      </c>
      <c r="T572" t="str">
        <f t="shared" si="79"/>
        <v/>
      </c>
      <c r="U572" t="str">
        <f t="shared" si="80"/>
        <v/>
      </c>
    </row>
    <row r="573" spans="1:21" ht="15" customHeight="1" x14ac:dyDescent="0.15">
      <c r="A573" s="237"/>
      <c r="B573" s="237"/>
      <c r="C573" s="237"/>
      <c r="D573" s="251"/>
      <c r="E573" s="237"/>
      <c r="F573" s="252"/>
      <c r="G573" s="237"/>
      <c r="H573" s="237"/>
      <c r="I573" s="237"/>
      <c r="J573" s="252"/>
      <c r="K573" s="237"/>
      <c r="L573" s="244" t="str">
        <f t="shared" si="72"/>
        <v/>
      </c>
      <c r="M573" s="245" t="str">
        <f t="shared" si="73"/>
        <v/>
      </c>
      <c r="N573" s="244" t="str">
        <f t="shared" si="74"/>
        <v/>
      </c>
      <c r="O573" s="244" t="str">
        <f t="shared" si="75"/>
        <v/>
      </c>
      <c r="P573">
        <f>IF($I573&lt;&gt;"",$I573,IF($E573="SGD",1,IF($E573="USD",Settings!$B$22,IF($E573="HKD",Settings!$B$23,1))))</f>
        <v>1</v>
      </c>
      <c r="Q573">
        <f t="shared" si="76"/>
        <v>0</v>
      </c>
      <c r="R573">
        <f t="shared" si="77"/>
        <v>0</v>
      </c>
      <c r="S573" t="str">
        <f t="shared" si="78"/>
        <v/>
      </c>
      <c r="T573" t="str">
        <f t="shared" si="79"/>
        <v/>
      </c>
      <c r="U573" t="str">
        <f t="shared" si="80"/>
        <v/>
      </c>
    </row>
    <row r="574" spans="1:21" ht="15" customHeight="1" x14ac:dyDescent="0.15">
      <c r="A574" s="237"/>
      <c r="B574" s="237"/>
      <c r="C574" s="237"/>
      <c r="D574" s="251"/>
      <c r="E574" s="237"/>
      <c r="F574" s="252"/>
      <c r="G574" s="237"/>
      <c r="H574" s="237"/>
      <c r="I574" s="237"/>
      <c r="J574" s="252"/>
      <c r="K574" s="237"/>
      <c r="L574" s="244" t="str">
        <f t="shared" si="72"/>
        <v/>
      </c>
      <c r="M574" s="245" t="str">
        <f t="shared" si="73"/>
        <v/>
      </c>
      <c r="N574" s="244" t="str">
        <f t="shared" si="74"/>
        <v/>
      </c>
      <c r="O574" s="244" t="str">
        <f t="shared" si="75"/>
        <v/>
      </c>
      <c r="P574">
        <f>IF($I574&lt;&gt;"",$I574,IF($E574="SGD",1,IF($E574="USD",Settings!$B$22,IF($E574="HKD",Settings!$B$23,1))))</f>
        <v>1</v>
      </c>
      <c r="Q574">
        <f t="shared" si="76"/>
        <v>0</v>
      </c>
      <c r="R574">
        <f t="shared" si="77"/>
        <v>0</v>
      </c>
      <c r="S574" t="str">
        <f t="shared" si="78"/>
        <v/>
      </c>
      <c r="T574" t="str">
        <f t="shared" si="79"/>
        <v/>
      </c>
      <c r="U574" t="str">
        <f t="shared" si="80"/>
        <v/>
      </c>
    </row>
    <row r="575" spans="1:21" ht="15" customHeight="1" x14ac:dyDescent="0.15">
      <c r="A575" s="237"/>
      <c r="B575" s="237"/>
      <c r="C575" s="237"/>
      <c r="D575" s="251"/>
      <c r="E575" s="237"/>
      <c r="F575" s="252"/>
      <c r="G575" s="237"/>
      <c r="H575" s="237"/>
      <c r="I575" s="237"/>
      <c r="J575" s="252"/>
      <c r="K575" s="237"/>
      <c r="L575" s="244" t="str">
        <f t="shared" si="72"/>
        <v/>
      </c>
      <c r="M575" s="245" t="str">
        <f t="shared" si="73"/>
        <v/>
      </c>
      <c r="N575" s="244" t="str">
        <f t="shared" si="74"/>
        <v/>
      </c>
      <c r="O575" s="244" t="str">
        <f t="shared" si="75"/>
        <v/>
      </c>
      <c r="P575">
        <f>IF($I575&lt;&gt;"",$I575,IF($E575="SGD",1,IF($E575="USD",Settings!$B$22,IF($E575="HKD",Settings!$B$23,1))))</f>
        <v>1</v>
      </c>
      <c r="Q575">
        <f t="shared" si="76"/>
        <v>0</v>
      </c>
      <c r="R575">
        <f t="shared" si="77"/>
        <v>0</v>
      </c>
      <c r="S575" t="str">
        <f t="shared" si="78"/>
        <v/>
      </c>
      <c r="T575" t="str">
        <f t="shared" si="79"/>
        <v/>
      </c>
      <c r="U575" t="str">
        <f t="shared" si="80"/>
        <v/>
      </c>
    </row>
    <row r="576" spans="1:21" ht="15" customHeight="1" x14ac:dyDescent="0.15">
      <c r="A576" s="237"/>
      <c r="B576" s="237"/>
      <c r="C576" s="237"/>
      <c r="D576" s="251"/>
      <c r="E576" s="237"/>
      <c r="F576" s="252"/>
      <c r="G576" s="237"/>
      <c r="H576" s="237"/>
      <c r="I576" s="237"/>
      <c r="J576" s="252"/>
      <c r="K576" s="237"/>
      <c r="L576" s="244" t="str">
        <f t="shared" si="72"/>
        <v/>
      </c>
      <c r="M576" s="245" t="str">
        <f t="shared" si="73"/>
        <v/>
      </c>
      <c r="N576" s="244" t="str">
        <f t="shared" si="74"/>
        <v/>
      </c>
      <c r="O576" s="244" t="str">
        <f t="shared" si="75"/>
        <v/>
      </c>
      <c r="P576">
        <f>IF($I576&lt;&gt;"",$I576,IF($E576="SGD",1,IF($E576="USD",Settings!$B$22,IF($E576="HKD",Settings!$B$23,1))))</f>
        <v>1</v>
      </c>
      <c r="Q576">
        <f t="shared" si="76"/>
        <v>0</v>
      </c>
      <c r="R576">
        <f t="shared" si="77"/>
        <v>0</v>
      </c>
      <c r="S576" t="str">
        <f t="shared" si="78"/>
        <v/>
      </c>
      <c r="T576" t="str">
        <f t="shared" si="79"/>
        <v/>
      </c>
      <c r="U576" t="str">
        <f t="shared" si="80"/>
        <v/>
      </c>
    </row>
    <row r="577" spans="1:21" ht="15" customHeight="1" x14ac:dyDescent="0.15">
      <c r="A577" s="237"/>
      <c r="B577" s="237"/>
      <c r="C577" s="237"/>
      <c r="D577" s="251"/>
      <c r="E577" s="237"/>
      <c r="F577" s="252"/>
      <c r="G577" s="237"/>
      <c r="H577" s="237"/>
      <c r="I577" s="237"/>
      <c r="J577" s="252"/>
      <c r="K577" s="237"/>
      <c r="L577" s="244" t="str">
        <f t="shared" si="72"/>
        <v/>
      </c>
      <c r="M577" s="245" t="str">
        <f t="shared" si="73"/>
        <v/>
      </c>
      <c r="N577" s="244" t="str">
        <f t="shared" si="74"/>
        <v/>
      </c>
      <c r="O577" s="244" t="str">
        <f t="shared" si="75"/>
        <v/>
      </c>
      <c r="P577">
        <f>IF($I577&lt;&gt;"",$I577,IF($E577="SGD",1,IF($E577="USD",Settings!$B$22,IF($E577="HKD",Settings!$B$23,1))))</f>
        <v>1</v>
      </c>
      <c r="Q577">
        <f t="shared" si="76"/>
        <v>0</v>
      </c>
      <c r="R577">
        <f t="shared" si="77"/>
        <v>0</v>
      </c>
      <c r="S577" t="str">
        <f t="shared" si="78"/>
        <v/>
      </c>
      <c r="T577" t="str">
        <f t="shared" si="79"/>
        <v/>
      </c>
      <c r="U577" t="str">
        <f t="shared" si="80"/>
        <v/>
      </c>
    </row>
    <row r="578" spans="1:21" ht="15" customHeight="1" x14ac:dyDescent="0.15">
      <c r="A578" s="237"/>
      <c r="B578" s="237"/>
      <c r="C578" s="237"/>
      <c r="D578" s="251"/>
      <c r="E578" s="237"/>
      <c r="F578" s="252"/>
      <c r="G578" s="237"/>
      <c r="H578" s="237"/>
      <c r="I578" s="237"/>
      <c r="J578" s="252"/>
      <c r="K578" s="237"/>
      <c r="L578" s="244" t="str">
        <f t="shared" ref="L578:L641" si="81">IF(OR(B578="",C578="",E578=""),"",B578&amp;":"&amp;C578&amp;":"&amp;E578)</f>
        <v/>
      </c>
      <c r="M578" s="245" t="str">
        <f t="shared" ref="M578:M641" si="82">IF(A578="","",A578*D578)</f>
        <v/>
      </c>
      <c r="N578" s="244" t="str">
        <f t="shared" ref="N578:N641" si="83">IF(A578="","",IF(OR(A578=1,A578=0),J578,0))</f>
        <v/>
      </c>
      <c r="O578" s="244" t="str">
        <f t="shared" ref="O578:O641" si="84">IF(A578="","",IF(A578=-1,J578,0))</f>
        <v/>
      </c>
      <c r="P578">
        <f>IF($I578&lt;&gt;"",$I578,IF($E578="SGD",1,IF($E578="USD",Settings!$B$22,IF($E578="HKD",Settings!$B$23,1))))</f>
        <v>1</v>
      </c>
      <c r="Q578">
        <f t="shared" ref="Q578:Q641" si="85">IF($L578="",0,($O578-$N578+IF($A578=2,$J578,0))*$P578)</f>
        <v>0</v>
      </c>
      <c r="R578">
        <f t="shared" ref="R578:R641" si="86">IF($L578="",0,IF($A578=2,$J578*$P578,0))</f>
        <v>0</v>
      </c>
      <c r="S578" t="str">
        <f t="shared" ref="S578:S641" si="87">IF(L578="","",SUMIFS($M:$M,$L:$L,L578,$T:$T,"&lt;="&amp;T578))</f>
        <v/>
      </c>
      <c r="T578" t="str">
        <f t="shared" ref="T578:T641" si="88">IF(L578="","",INT(G578)*100000+ROW())</f>
        <v/>
      </c>
      <c r="U578" t="str">
        <f t="shared" ref="U578:U641" si="89">IF(L578="","",IF(AND(COUNTIFS($L:$L,L578,$S:$S,"&gt;-0.000001",$S:$S,"&lt;0.000001",$T:$T,"&gt;"&amp;T578)=0,ABS(S578)&gt;0.000001),1,0))</f>
        <v/>
      </c>
    </row>
    <row r="579" spans="1:21" ht="15" customHeight="1" x14ac:dyDescent="0.15">
      <c r="A579" s="237"/>
      <c r="B579" s="237"/>
      <c r="C579" s="237"/>
      <c r="D579" s="251"/>
      <c r="E579" s="237"/>
      <c r="F579" s="252"/>
      <c r="G579" s="237"/>
      <c r="H579" s="237"/>
      <c r="I579" s="237"/>
      <c r="J579" s="252"/>
      <c r="K579" s="237"/>
      <c r="L579" s="244" t="str">
        <f t="shared" si="81"/>
        <v/>
      </c>
      <c r="M579" s="245" t="str">
        <f t="shared" si="82"/>
        <v/>
      </c>
      <c r="N579" s="244" t="str">
        <f t="shared" si="83"/>
        <v/>
      </c>
      <c r="O579" s="244" t="str">
        <f t="shared" si="84"/>
        <v/>
      </c>
      <c r="P579">
        <f>IF($I579&lt;&gt;"",$I579,IF($E579="SGD",1,IF($E579="USD",Settings!$B$22,IF($E579="HKD",Settings!$B$23,1))))</f>
        <v>1</v>
      </c>
      <c r="Q579">
        <f t="shared" si="85"/>
        <v>0</v>
      </c>
      <c r="R579">
        <f t="shared" si="86"/>
        <v>0</v>
      </c>
      <c r="S579" t="str">
        <f t="shared" si="87"/>
        <v/>
      </c>
      <c r="T579" t="str">
        <f t="shared" si="88"/>
        <v/>
      </c>
      <c r="U579" t="str">
        <f t="shared" si="89"/>
        <v/>
      </c>
    </row>
    <row r="580" spans="1:21" ht="15" customHeight="1" x14ac:dyDescent="0.15">
      <c r="A580" s="237"/>
      <c r="B580" s="237"/>
      <c r="C580" s="237"/>
      <c r="D580" s="251"/>
      <c r="E580" s="237"/>
      <c r="F580" s="252"/>
      <c r="G580" s="237"/>
      <c r="H580" s="237"/>
      <c r="I580" s="237"/>
      <c r="J580" s="252"/>
      <c r="K580" s="237"/>
      <c r="L580" s="244" t="str">
        <f t="shared" si="81"/>
        <v/>
      </c>
      <c r="M580" s="245" t="str">
        <f t="shared" si="82"/>
        <v/>
      </c>
      <c r="N580" s="244" t="str">
        <f t="shared" si="83"/>
        <v/>
      </c>
      <c r="O580" s="244" t="str">
        <f t="shared" si="84"/>
        <v/>
      </c>
      <c r="P580">
        <f>IF($I580&lt;&gt;"",$I580,IF($E580="SGD",1,IF($E580="USD",Settings!$B$22,IF($E580="HKD",Settings!$B$23,1))))</f>
        <v>1</v>
      </c>
      <c r="Q580">
        <f t="shared" si="85"/>
        <v>0</v>
      </c>
      <c r="R580">
        <f t="shared" si="86"/>
        <v>0</v>
      </c>
      <c r="S580" t="str">
        <f t="shared" si="87"/>
        <v/>
      </c>
      <c r="T580" t="str">
        <f t="shared" si="88"/>
        <v/>
      </c>
      <c r="U580" t="str">
        <f t="shared" si="89"/>
        <v/>
      </c>
    </row>
    <row r="581" spans="1:21" ht="15" customHeight="1" x14ac:dyDescent="0.15">
      <c r="A581" s="237"/>
      <c r="B581" s="237"/>
      <c r="C581" s="237"/>
      <c r="D581" s="251"/>
      <c r="E581" s="237"/>
      <c r="F581" s="252"/>
      <c r="G581" s="237"/>
      <c r="H581" s="237"/>
      <c r="I581" s="237"/>
      <c r="J581" s="252"/>
      <c r="K581" s="237"/>
      <c r="L581" s="244" t="str">
        <f t="shared" si="81"/>
        <v/>
      </c>
      <c r="M581" s="245" t="str">
        <f t="shared" si="82"/>
        <v/>
      </c>
      <c r="N581" s="244" t="str">
        <f t="shared" si="83"/>
        <v/>
      </c>
      <c r="O581" s="244" t="str">
        <f t="shared" si="84"/>
        <v/>
      </c>
      <c r="P581">
        <f>IF($I581&lt;&gt;"",$I581,IF($E581="SGD",1,IF($E581="USD",Settings!$B$22,IF($E581="HKD",Settings!$B$23,1))))</f>
        <v>1</v>
      </c>
      <c r="Q581">
        <f t="shared" si="85"/>
        <v>0</v>
      </c>
      <c r="R581">
        <f t="shared" si="86"/>
        <v>0</v>
      </c>
      <c r="S581" t="str">
        <f t="shared" si="87"/>
        <v/>
      </c>
      <c r="T581" t="str">
        <f t="shared" si="88"/>
        <v/>
      </c>
      <c r="U581" t="str">
        <f t="shared" si="89"/>
        <v/>
      </c>
    </row>
    <row r="582" spans="1:21" ht="15" customHeight="1" x14ac:dyDescent="0.15">
      <c r="A582" s="237"/>
      <c r="B582" s="237"/>
      <c r="C582" s="237"/>
      <c r="D582" s="251"/>
      <c r="E582" s="237"/>
      <c r="F582" s="252"/>
      <c r="G582" s="237"/>
      <c r="H582" s="237"/>
      <c r="I582" s="237"/>
      <c r="J582" s="252"/>
      <c r="K582" s="237"/>
      <c r="L582" s="244" t="str">
        <f t="shared" si="81"/>
        <v/>
      </c>
      <c r="M582" s="245" t="str">
        <f t="shared" si="82"/>
        <v/>
      </c>
      <c r="N582" s="244" t="str">
        <f t="shared" si="83"/>
        <v/>
      </c>
      <c r="O582" s="244" t="str">
        <f t="shared" si="84"/>
        <v/>
      </c>
      <c r="P582">
        <f>IF($I582&lt;&gt;"",$I582,IF($E582="SGD",1,IF($E582="USD",Settings!$B$22,IF($E582="HKD",Settings!$B$23,1))))</f>
        <v>1</v>
      </c>
      <c r="Q582">
        <f t="shared" si="85"/>
        <v>0</v>
      </c>
      <c r="R582">
        <f t="shared" si="86"/>
        <v>0</v>
      </c>
      <c r="S582" t="str">
        <f t="shared" si="87"/>
        <v/>
      </c>
      <c r="T582" t="str">
        <f t="shared" si="88"/>
        <v/>
      </c>
      <c r="U582" t="str">
        <f t="shared" si="89"/>
        <v/>
      </c>
    </row>
    <row r="583" spans="1:21" ht="15" customHeight="1" x14ac:dyDescent="0.15">
      <c r="A583" s="237"/>
      <c r="B583" s="237"/>
      <c r="C583" s="237"/>
      <c r="D583" s="251"/>
      <c r="E583" s="237"/>
      <c r="F583" s="252"/>
      <c r="G583" s="237"/>
      <c r="H583" s="237"/>
      <c r="I583" s="237"/>
      <c r="J583" s="252"/>
      <c r="K583" s="237"/>
      <c r="L583" s="244" t="str">
        <f t="shared" si="81"/>
        <v/>
      </c>
      <c r="M583" s="245" t="str">
        <f t="shared" si="82"/>
        <v/>
      </c>
      <c r="N583" s="244" t="str">
        <f t="shared" si="83"/>
        <v/>
      </c>
      <c r="O583" s="244" t="str">
        <f t="shared" si="84"/>
        <v/>
      </c>
      <c r="P583">
        <f>IF($I583&lt;&gt;"",$I583,IF($E583="SGD",1,IF($E583="USD",Settings!$B$22,IF($E583="HKD",Settings!$B$23,1))))</f>
        <v>1</v>
      </c>
      <c r="Q583">
        <f t="shared" si="85"/>
        <v>0</v>
      </c>
      <c r="R583">
        <f t="shared" si="86"/>
        <v>0</v>
      </c>
      <c r="S583" t="str">
        <f t="shared" si="87"/>
        <v/>
      </c>
      <c r="T583" t="str">
        <f t="shared" si="88"/>
        <v/>
      </c>
      <c r="U583" t="str">
        <f t="shared" si="89"/>
        <v/>
      </c>
    </row>
    <row r="584" spans="1:21" ht="15" customHeight="1" x14ac:dyDescent="0.15">
      <c r="A584" s="237"/>
      <c r="B584" s="237"/>
      <c r="C584" s="237"/>
      <c r="D584" s="251"/>
      <c r="E584" s="237"/>
      <c r="F584" s="252"/>
      <c r="G584" s="237"/>
      <c r="H584" s="237"/>
      <c r="I584" s="237"/>
      <c r="J584" s="252"/>
      <c r="K584" s="237"/>
      <c r="L584" s="244" t="str">
        <f t="shared" si="81"/>
        <v/>
      </c>
      <c r="M584" s="245" t="str">
        <f t="shared" si="82"/>
        <v/>
      </c>
      <c r="N584" s="244" t="str">
        <f t="shared" si="83"/>
        <v/>
      </c>
      <c r="O584" s="244" t="str">
        <f t="shared" si="84"/>
        <v/>
      </c>
      <c r="P584">
        <f>IF($I584&lt;&gt;"",$I584,IF($E584="SGD",1,IF($E584="USD",Settings!$B$22,IF($E584="HKD",Settings!$B$23,1))))</f>
        <v>1</v>
      </c>
      <c r="Q584">
        <f t="shared" si="85"/>
        <v>0</v>
      </c>
      <c r="R584">
        <f t="shared" si="86"/>
        <v>0</v>
      </c>
      <c r="S584" t="str">
        <f t="shared" si="87"/>
        <v/>
      </c>
      <c r="T584" t="str">
        <f t="shared" si="88"/>
        <v/>
      </c>
      <c r="U584" t="str">
        <f t="shared" si="89"/>
        <v/>
      </c>
    </row>
    <row r="585" spans="1:21" ht="15" customHeight="1" x14ac:dyDescent="0.15">
      <c r="A585" s="237"/>
      <c r="B585" s="237"/>
      <c r="C585" s="237"/>
      <c r="D585" s="251"/>
      <c r="E585" s="237"/>
      <c r="F585" s="252"/>
      <c r="G585" s="237"/>
      <c r="H585" s="237"/>
      <c r="I585" s="237"/>
      <c r="J585" s="252"/>
      <c r="K585" s="237"/>
      <c r="L585" s="244" t="str">
        <f t="shared" si="81"/>
        <v/>
      </c>
      <c r="M585" s="245" t="str">
        <f t="shared" si="82"/>
        <v/>
      </c>
      <c r="N585" s="244" t="str">
        <f t="shared" si="83"/>
        <v/>
      </c>
      <c r="O585" s="244" t="str">
        <f t="shared" si="84"/>
        <v/>
      </c>
      <c r="P585">
        <f>IF($I585&lt;&gt;"",$I585,IF($E585="SGD",1,IF($E585="USD",Settings!$B$22,IF($E585="HKD",Settings!$B$23,1))))</f>
        <v>1</v>
      </c>
      <c r="Q585">
        <f t="shared" si="85"/>
        <v>0</v>
      </c>
      <c r="R585">
        <f t="shared" si="86"/>
        <v>0</v>
      </c>
      <c r="S585" t="str">
        <f t="shared" si="87"/>
        <v/>
      </c>
      <c r="T585" t="str">
        <f t="shared" si="88"/>
        <v/>
      </c>
      <c r="U585" t="str">
        <f t="shared" si="89"/>
        <v/>
      </c>
    </row>
    <row r="586" spans="1:21" ht="15" customHeight="1" x14ac:dyDescent="0.15">
      <c r="A586" s="237"/>
      <c r="B586" s="237"/>
      <c r="C586" s="237"/>
      <c r="D586" s="251"/>
      <c r="E586" s="237"/>
      <c r="F586" s="252"/>
      <c r="G586" s="237"/>
      <c r="H586" s="237"/>
      <c r="I586" s="237"/>
      <c r="J586" s="252"/>
      <c r="K586" s="237"/>
      <c r="L586" s="244" t="str">
        <f t="shared" si="81"/>
        <v/>
      </c>
      <c r="M586" s="245" t="str">
        <f t="shared" si="82"/>
        <v/>
      </c>
      <c r="N586" s="244" t="str">
        <f t="shared" si="83"/>
        <v/>
      </c>
      <c r="O586" s="244" t="str">
        <f t="shared" si="84"/>
        <v/>
      </c>
      <c r="P586">
        <f>IF($I586&lt;&gt;"",$I586,IF($E586="SGD",1,IF($E586="USD",Settings!$B$22,IF($E586="HKD",Settings!$B$23,1))))</f>
        <v>1</v>
      </c>
      <c r="Q586">
        <f t="shared" si="85"/>
        <v>0</v>
      </c>
      <c r="R586">
        <f t="shared" si="86"/>
        <v>0</v>
      </c>
      <c r="S586" t="str">
        <f t="shared" si="87"/>
        <v/>
      </c>
      <c r="T586" t="str">
        <f t="shared" si="88"/>
        <v/>
      </c>
      <c r="U586" t="str">
        <f t="shared" si="89"/>
        <v/>
      </c>
    </row>
    <row r="587" spans="1:21" ht="15" customHeight="1" x14ac:dyDescent="0.15">
      <c r="A587" s="237"/>
      <c r="B587" s="237"/>
      <c r="C587" s="237"/>
      <c r="D587" s="251"/>
      <c r="E587" s="237"/>
      <c r="F587" s="252"/>
      <c r="G587" s="237"/>
      <c r="H587" s="237"/>
      <c r="I587" s="237"/>
      <c r="J587" s="252"/>
      <c r="K587" s="237"/>
      <c r="L587" s="244" t="str">
        <f t="shared" si="81"/>
        <v/>
      </c>
      <c r="M587" s="245" t="str">
        <f t="shared" si="82"/>
        <v/>
      </c>
      <c r="N587" s="244" t="str">
        <f t="shared" si="83"/>
        <v/>
      </c>
      <c r="O587" s="244" t="str">
        <f t="shared" si="84"/>
        <v/>
      </c>
      <c r="P587">
        <f>IF($I587&lt;&gt;"",$I587,IF($E587="SGD",1,IF($E587="USD",Settings!$B$22,IF($E587="HKD",Settings!$B$23,1))))</f>
        <v>1</v>
      </c>
      <c r="Q587">
        <f t="shared" si="85"/>
        <v>0</v>
      </c>
      <c r="R587">
        <f t="shared" si="86"/>
        <v>0</v>
      </c>
      <c r="S587" t="str">
        <f t="shared" si="87"/>
        <v/>
      </c>
      <c r="T587" t="str">
        <f t="shared" si="88"/>
        <v/>
      </c>
      <c r="U587" t="str">
        <f t="shared" si="89"/>
        <v/>
      </c>
    </row>
    <row r="588" spans="1:21" ht="15" customHeight="1" x14ac:dyDescent="0.15">
      <c r="A588" s="237"/>
      <c r="B588" s="237"/>
      <c r="C588" s="237"/>
      <c r="D588" s="251"/>
      <c r="E588" s="237"/>
      <c r="F588" s="252"/>
      <c r="G588" s="237"/>
      <c r="H588" s="237"/>
      <c r="I588" s="237"/>
      <c r="J588" s="252"/>
      <c r="K588" s="237"/>
      <c r="L588" s="244" t="str">
        <f t="shared" si="81"/>
        <v/>
      </c>
      <c r="M588" s="245" t="str">
        <f t="shared" si="82"/>
        <v/>
      </c>
      <c r="N588" s="244" t="str">
        <f t="shared" si="83"/>
        <v/>
      </c>
      <c r="O588" s="244" t="str">
        <f t="shared" si="84"/>
        <v/>
      </c>
      <c r="P588">
        <f>IF($I588&lt;&gt;"",$I588,IF($E588="SGD",1,IF($E588="USD",Settings!$B$22,IF($E588="HKD",Settings!$B$23,1))))</f>
        <v>1</v>
      </c>
      <c r="Q588">
        <f t="shared" si="85"/>
        <v>0</v>
      </c>
      <c r="R588">
        <f t="shared" si="86"/>
        <v>0</v>
      </c>
      <c r="S588" t="str">
        <f t="shared" si="87"/>
        <v/>
      </c>
      <c r="T588" t="str">
        <f t="shared" si="88"/>
        <v/>
      </c>
      <c r="U588" t="str">
        <f t="shared" si="89"/>
        <v/>
      </c>
    </row>
    <row r="589" spans="1:21" ht="15" customHeight="1" x14ac:dyDescent="0.15">
      <c r="A589" s="237"/>
      <c r="B589" s="237"/>
      <c r="C589" s="237"/>
      <c r="D589" s="251"/>
      <c r="E589" s="237"/>
      <c r="F589" s="252"/>
      <c r="G589" s="237"/>
      <c r="H589" s="237"/>
      <c r="I589" s="237"/>
      <c r="J589" s="252"/>
      <c r="K589" s="237"/>
      <c r="L589" s="244" t="str">
        <f t="shared" si="81"/>
        <v/>
      </c>
      <c r="M589" s="245" t="str">
        <f t="shared" si="82"/>
        <v/>
      </c>
      <c r="N589" s="244" t="str">
        <f t="shared" si="83"/>
        <v/>
      </c>
      <c r="O589" s="244" t="str">
        <f t="shared" si="84"/>
        <v/>
      </c>
      <c r="P589">
        <f>IF($I589&lt;&gt;"",$I589,IF($E589="SGD",1,IF($E589="USD",Settings!$B$22,IF($E589="HKD",Settings!$B$23,1))))</f>
        <v>1</v>
      </c>
      <c r="Q589">
        <f t="shared" si="85"/>
        <v>0</v>
      </c>
      <c r="R589">
        <f t="shared" si="86"/>
        <v>0</v>
      </c>
      <c r="S589" t="str">
        <f t="shared" si="87"/>
        <v/>
      </c>
      <c r="T589" t="str">
        <f t="shared" si="88"/>
        <v/>
      </c>
      <c r="U589" t="str">
        <f t="shared" si="89"/>
        <v/>
      </c>
    </row>
    <row r="590" spans="1:21" ht="15" customHeight="1" x14ac:dyDescent="0.15">
      <c r="A590" s="237"/>
      <c r="B590" s="237"/>
      <c r="C590" s="237"/>
      <c r="D590" s="251"/>
      <c r="E590" s="237"/>
      <c r="F590" s="252"/>
      <c r="G590" s="237"/>
      <c r="H590" s="237"/>
      <c r="I590" s="237"/>
      <c r="J590" s="252"/>
      <c r="K590" s="237"/>
      <c r="L590" s="244" t="str">
        <f t="shared" si="81"/>
        <v/>
      </c>
      <c r="M590" s="245" t="str">
        <f t="shared" si="82"/>
        <v/>
      </c>
      <c r="N590" s="244" t="str">
        <f t="shared" si="83"/>
        <v/>
      </c>
      <c r="O590" s="244" t="str">
        <f t="shared" si="84"/>
        <v/>
      </c>
      <c r="P590">
        <f>IF($I590&lt;&gt;"",$I590,IF($E590="SGD",1,IF($E590="USD",Settings!$B$22,IF($E590="HKD",Settings!$B$23,1))))</f>
        <v>1</v>
      </c>
      <c r="Q590">
        <f t="shared" si="85"/>
        <v>0</v>
      </c>
      <c r="R590">
        <f t="shared" si="86"/>
        <v>0</v>
      </c>
      <c r="S590" t="str">
        <f t="shared" si="87"/>
        <v/>
      </c>
      <c r="T590" t="str">
        <f t="shared" si="88"/>
        <v/>
      </c>
      <c r="U590" t="str">
        <f t="shared" si="89"/>
        <v/>
      </c>
    </row>
    <row r="591" spans="1:21" ht="15" customHeight="1" x14ac:dyDescent="0.15">
      <c r="A591" s="237"/>
      <c r="B591" s="237"/>
      <c r="C591" s="237"/>
      <c r="D591" s="251"/>
      <c r="E591" s="237"/>
      <c r="F591" s="252"/>
      <c r="G591" s="237"/>
      <c r="H591" s="237"/>
      <c r="I591" s="237"/>
      <c r="J591" s="252"/>
      <c r="K591" s="237"/>
      <c r="L591" s="244" t="str">
        <f t="shared" si="81"/>
        <v/>
      </c>
      <c r="M591" s="245" t="str">
        <f t="shared" si="82"/>
        <v/>
      </c>
      <c r="N591" s="244" t="str">
        <f t="shared" si="83"/>
        <v/>
      </c>
      <c r="O591" s="244" t="str">
        <f t="shared" si="84"/>
        <v/>
      </c>
      <c r="P591">
        <f>IF($I591&lt;&gt;"",$I591,IF($E591="SGD",1,IF($E591="USD",Settings!$B$22,IF($E591="HKD",Settings!$B$23,1))))</f>
        <v>1</v>
      </c>
      <c r="Q591">
        <f t="shared" si="85"/>
        <v>0</v>
      </c>
      <c r="R591">
        <f t="shared" si="86"/>
        <v>0</v>
      </c>
      <c r="S591" t="str">
        <f t="shared" si="87"/>
        <v/>
      </c>
      <c r="T591" t="str">
        <f t="shared" si="88"/>
        <v/>
      </c>
      <c r="U591" t="str">
        <f t="shared" si="89"/>
        <v/>
      </c>
    </row>
    <row r="592" spans="1:21" ht="15" customHeight="1" x14ac:dyDescent="0.15">
      <c r="A592" s="237"/>
      <c r="B592" s="237"/>
      <c r="C592" s="237"/>
      <c r="D592" s="251"/>
      <c r="E592" s="237"/>
      <c r="F592" s="252"/>
      <c r="G592" s="237"/>
      <c r="H592" s="237"/>
      <c r="I592" s="237"/>
      <c r="J592" s="252"/>
      <c r="K592" s="237"/>
      <c r="L592" s="244" t="str">
        <f t="shared" si="81"/>
        <v/>
      </c>
      <c r="M592" s="245" t="str">
        <f t="shared" si="82"/>
        <v/>
      </c>
      <c r="N592" s="244" t="str">
        <f t="shared" si="83"/>
        <v/>
      </c>
      <c r="O592" s="244" t="str">
        <f t="shared" si="84"/>
        <v/>
      </c>
      <c r="P592">
        <f>IF($I592&lt;&gt;"",$I592,IF($E592="SGD",1,IF($E592="USD",Settings!$B$22,IF($E592="HKD",Settings!$B$23,1))))</f>
        <v>1</v>
      </c>
      <c r="Q592">
        <f t="shared" si="85"/>
        <v>0</v>
      </c>
      <c r="R592">
        <f t="shared" si="86"/>
        <v>0</v>
      </c>
      <c r="S592" t="str">
        <f t="shared" si="87"/>
        <v/>
      </c>
      <c r="T592" t="str">
        <f t="shared" si="88"/>
        <v/>
      </c>
      <c r="U592" t="str">
        <f t="shared" si="89"/>
        <v/>
      </c>
    </row>
    <row r="593" spans="1:21" ht="15" customHeight="1" x14ac:dyDescent="0.15">
      <c r="A593" s="237"/>
      <c r="B593" s="237"/>
      <c r="C593" s="237"/>
      <c r="D593" s="251"/>
      <c r="E593" s="237"/>
      <c r="F593" s="252"/>
      <c r="G593" s="237"/>
      <c r="H593" s="237"/>
      <c r="I593" s="237"/>
      <c r="J593" s="252"/>
      <c r="K593" s="237"/>
      <c r="L593" s="244" t="str">
        <f t="shared" si="81"/>
        <v/>
      </c>
      <c r="M593" s="245" t="str">
        <f t="shared" si="82"/>
        <v/>
      </c>
      <c r="N593" s="244" t="str">
        <f t="shared" si="83"/>
        <v/>
      </c>
      <c r="O593" s="244" t="str">
        <f t="shared" si="84"/>
        <v/>
      </c>
      <c r="P593">
        <f>IF($I593&lt;&gt;"",$I593,IF($E593="SGD",1,IF($E593="USD",Settings!$B$22,IF($E593="HKD",Settings!$B$23,1))))</f>
        <v>1</v>
      </c>
      <c r="Q593">
        <f t="shared" si="85"/>
        <v>0</v>
      </c>
      <c r="R593">
        <f t="shared" si="86"/>
        <v>0</v>
      </c>
      <c r="S593" t="str">
        <f t="shared" si="87"/>
        <v/>
      </c>
      <c r="T593" t="str">
        <f t="shared" si="88"/>
        <v/>
      </c>
      <c r="U593" t="str">
        <f t="shared" si="89"/>
        <v/>
      </c>
    </row>
    <row r="594" spans="1:21" ht="15" customHeight="1" x14ac:dyDescent="0.15">
      <c r="A594" s="237"/>
      <c r="B594" s="237"/>
      <c r="C594" s="237"/>
      <c r="D594" s="251"/>
      <c r="E594" s="237"/>
      <c r="F594" s="252"/>
      <c r="G594" s="237"/>
      <c r="H594" s="237"/>
      <c r="I594" s="237"/>
      <c r="J594" s="252"/>
      <c r="K594" s="237"/>
      <c r="L594" s="244" t="str">
        <f t="shared" si="81"/>
        <v/>
      </c>
      <c r="M594" s="245" t="str">
        <f t="shared" si="82"/>
        <v/>
      </c>
      <c r="N594" s="244" t="str">
        <f t="shared" si="83"/>
        <v/>
      </c>
      <c r="O594" s="244" t="str">
        <f t="shared" si="84"/>
        <v/>
      </c>
      <c r="P594">
        <f>IF($I594&lt;&gt;"",$I594,IF($E594="SGD",1,IF($E594="USD",Settings!$B$22,IF($E594="HKD",Settings!$B$23,1))))</f>
        <v>1</v>
      </c>
      <c r="Q594">
        <f t="shared" si="85"/>
        <v>0</v>
      </c>
      <c r="R594">
        <f t="shared" si="86"/>
        <v>0</v>
      </c>
      <c r="S594" t="str">
        <f t="shared" si="87"/>
        <v/>
      </c>
      <c r="T594" t="str">
        <f t="shared" si="88"/>
        <v/>
      </c>
      <c r="U594" t="str">
        <f t="shared" si="89"/>
        <v/>
      </c>
    </row>
    <row r="595" spans="1:21" ht="15" customHeight="1" x14ac:dyDescent="0.15">
      <c r="A595" s="237"/>
      <c r="B595" s="237"/>
      <c r="C595" s="237"/>
      <c r="D595" s="251"/>
      <c r="E595" s="237"/>
      <c r="F595" s="252"/>
      <c r="G595" s="237"/>
      <c r="H595" s="237"/>
      <c r="I595" s="237"/>
      <c r="J595" s="252"/>
      <c r="K595" s="237"/>
      <c r="L595" s="244" t="str">
        <f t="shared" si="81"/>
        <v/>
      </c>
      <c r="M595" s="245" t="str">
        <f t="shared" si="82"/>
        <v/>
      </c>
      <c r="N595" s="244" t="str">
        <f t="shared" si="83"/>
        <v/>
      </c>
      <c r="O595" s="244" t="str">
        <f t="shared" si="84"/>
        <v/>
      </c>
      <c r="P595">
        <f>IF($I595&lt;&gt;"",$I595,IF($E595="SGD",1,IF($E595="USD",Settings!$B$22,IF($E595="HKD",Settings!$B$23,1))))</f>
        <v>1</v>
      </c>
      <c r="Q595">
        <f t="shared" si="85"/>
        <v>0</v>
      </c>
      <c r="R595">
        <f t="shared" si="86"/>
        <v>0</v>
      </c>
      <c r="S595" t="str">
        <f t="shared" si="87"/>
        <v/>
      </c>
      <c r="T595" t="str">
        <f t="shared" si="88"/>
        <v/>
      </c>
      <c r="U595" t="str">
        <f t="shared" si="89"/>
        <v/>
      </c>
    </row>
    <row r="596" spans="1:21" ht="15" customHeight="1" x14ac:dyDescent="0.15">
      <c r="A596" s="237"/>
      <c r="B596" s="237"/>
      <c r="C596" s="237"/>
      <c r="D596" s="251"/>
      <c r="E596" s="237"/>
      <c r="F596" s="252"/>
      <c r="G596" s="237"/>
      <c r="H596" s="237"/>
      <c r="I596" s="237"/>
      <c r="J596" s="252"/>
      <c r="K596" s="237"/>
      <c r="L596" s="244" t="str">
        <f t="shared" si="81"/>
        <v/>
      </c>
      <c r="M596" s="245" t="str">
        <f t="shared" si="82"/>
        <v/>
      </c>
      <c r="N596" s="244" t="str">
        <f t="shared" si="83"/>
        <v/>
      </c>
      <c r="O596" s="244" t="str">
        <f t="shared" si="84"/>
        <v/>
      </c>
      <c r="P596">
        <f>IF($I596&lt;&gt;"",$I596,IF($E596="SGD",1,IF($E596="USD",Settings!$B$22,IF($E596="HKD",Settings!$B$23,1))))</f>
        <v>1</v>
      </c>
      <c r="Q596">
        <f t="shared" si="85"/>
        <v>0</v>
      </c>
      <c r="R596">
        <f t="shared" si="86"/>
        <v>0</v>
      </c>
      <c r="S596" t="str">
        <f t="shared" si="87"/>
        <v/>
      </c>
      <c r="T596" t="str">
        <f t="shared" si="88"/>
        <v/>
      </c>
      <c r="U596" t="str">
        <f t="shared" si="89"/>
        <v/>
      </c>
    </row>
    <row r="597" spans="1:21" ht="15" customHeight="1" x14ac:dyDescent="0.15">
      <c r="A597" s="237"/>
      <c r="B597" s="237"/>
      <c r="C597" s="237"/>
      <c r="D597" s="251"/>
      <c r="E597" s="237"/>
      <c r="F597" s="252"/>
      <c r="G597" s="237"/>
      <c r="H597" s="237"/>
      <c r="I597" s="237"/>
      <c r="J597" s="252"/>
      <c r="K597" s="237"/>
      <c r="L597" s="244" t="str">
        <f t="shared" si="81"/>
        <v/>
      </c>
      <c r="M597" s="245" t="str">
        <f t="shared" si="82"/>
        <v/>
      </c>
      <c r="N597" s="244" t="str">
        <f t="shared" si="83"/>
        <v/>
      </c>
      <c r="O597" s="244" t="str">
        <f t="shared" si="84"/>
        <v/>
      </c>
      <c r="P597">
        <f>IF($I597&lt;&gt;"",$I597,IF($E597="SGD",1,IF($E597="USD",Settings!$B$22,IF($E597="HKD",Settings!$B$23,1))))</f>
        <v>1</v>
      </c>
      <c r="Q597">
        <f t="shared" si="85"/>
        <v>0</v>
      </c>
      <c r="R597">
        <f t="shared" si="86"/>
        <v>0</v>
      </c>
      <c r="S597" t="str">
        <f t="shared" si="87"/>
        <v/>
      </c>
      <c r="T597" t="str">
        <f t="shared" si="88"/>
        <v/>
      </c>
      <c r="U597" t="str">
        <f t="shared" si="89"/>
        <v/>
      </c>
    </row>
    <row r="598" spans="1:21" ht="15" customHeight="1" x14ac:dyDescent="0.15">
      <c r="A598" s="237"/>
      <c r="B598" s="237"/>
      <c r="C598" s="237"/>
      <c r="D598" s="251"/>
      <c r="E598" s="237"/>
      <c r="F598" s="252"/>
      <c r="G598" s="237"/>
      <c r="H598" s="237"/>
      <c r="I598" s="237"/>
      <c r="J598" s="252"/>
      <c r="K598" s="237"/>
      <c r="L598" s="244" t="str">
        <f t="shared" si="81"/>
        <v/>
      </c>
      <c r="M598" s="245" t="str">
        <f t="shared" si="82"/>
        <v/>
      </c>
      <c r="N598" s="244" t="str">
        <f t="shared" si="83"/>
        <v/>
      </c>
      <c r="O598" s="244" t="str">
        <f t="shared" si="84"/>
        <v/>
      </c>
      <c r="P598">
        <f>IF($I598&lt;&gt;"",$I598,IF($E598="SGD",1,IF($E598="USD",Settings!$B$22,IF($E598="HKD",Settings!$B$23,1))))</f>
        <v>1</v>
      </c>
      <c r="Q598">
        <f t="shared" si="85"/>
        <v>0</v>
      </c>
      <c r="R598">
        <f t="shared" si="86"/>
        <v>0</v>
      </c>
      <c r="S598" t="str">
        <f t="shared" si="87"/>
        <v/>
      </c>
      <c r="T598" t="str">
        <f t="shared" si="88"/>
        <v/>
      </c>
      <c r="U598" t="str">
        <f t="shared" si="89"/>
        <v/>
      </c>
    </row>
    <row r="599" spans="1:21" ht="15" customHeight="1" x14ac:dyDescent="0.15">
      <c r="A599" s="237"/>
      <c r="B599" s="237"/>
      <c r="C599" s="237"/>
      <c r="D599" s="251"/>
      <c r="E599" s="237"/>
      <c r="F599" s="252"/>
      <c r="G599" s="237"/>
      <c r="H599" s="237"/>
      <c r="I599" s="237"/>
      <c r="J599" s="252"/>
      <c r="K599" s="237"/>
      <c r="L599" s="244" t="str">
        <f t="shared" si="81"/>
        <v/>
      </c>
      <c r="M599" s="245" t="str">
        <f t="shared" si="82"/>
        <v/>
      </c>
      <c r="N599" s="244" t="str">
        <f t="shared" si="83"/>
        <v/>
      </c>
      <c r="O599" s="244" t="str">
        <f t="shared" si="84"/>
        <v/>
      </c>
      <c r="P599">
        <f>IF($I599&lt;&gt;"",$I599,IF($E599="SGD",1,IF($E599="USD",Settings!$B$22,IF($E599="HKD",Settings!$B$23,1))))</f>
        <v>1</v>
      </c>
      <c r="Q599">
        <f t="shared" si="85"/>
        <v>0</v>
      </c>
      <c r="R599">
        <f t="shared" si="86"/>
        <v>0</v>
      </c>
      <c r="S599" t="str">
        <f t="shared" si="87"/>
        <v/>
      </c>
      <c r="T599" t="str">
        <f t="shared" si="88"/>
        <v/>
      </c>
      <c r="U599" t="str">
        <f t="shared" si="89"/>
        <v/>
      </c>
    </row>
    <row r="600" spans="1:21" ht="15" customHeight="1" x14ac:dyDescent="0.15">
      <c r="A600" s="237"/>
      <c r="B600" s="237"/>
      <c r="C600" s="237"/>
      <c r="D600" s="251"/>
      <c r="E600" s="237"/>
      <c r="F600" s="252"/>
      <c r="G600" s="237"/>
      <c r="H600" s="237"/>
      <c r="I600" s="237"/>
      <c r="J600" s="252"/>
      <c r="K600" s="237"/>
      <c r="L600" s="244" t="str">
        <f t="shared" si="81"/>
        <v/>
      </c>
      <c r="M600" s="245" t="str">
        <f t="shared" si="82"/>
        <v/>
      </c>
      <c r="N600" s="244" t="str">
        <f t="shared" si="83"/>
        <v/>
      </c>
      <c r="O600" s="244" t="str">
        <f t="shared" si="84"/>
        <v/>
      </c>
      <c r="P600">
        <f>IF($I600&lt;&gt;"",$I600,IF($E600="SGD",1,IF($E600="USD",Settings!$B$22,IF($E600="HKD",Settings!$B$23,1))))</f>
        <v>1</v>
      </c>
      <c r="Q600">
        <f t="shared" si="85"/>
        <v>0</v>
      </c>
      <c r="R600">
        <f t="shared" si="86"/>
        <v>0</v>
      </c>
      <c r="S600" t="str">
        <f t="shared" si="87"/>
        <v/>
      </c>
      <c r="T600" t="str">
        <f t="shared" si="88"/>
        <v/>
      </c>
      <c r="U600" t="str">
        <f t="shared" si="89"/>
        <v/>
      </c>
    </row>
    <row r="601" spans="1:21" ht="15" customHeight="1" x14ac:dyDescent="0.15">
      <c r="A601" s="237"/>
      <c r="B601" s="237"/>
      <c r="C601" s="237"/>
      <c r="D601" s="251"/>
      <c r="E601" s="237"/>
      <c r="F601" s="252"/>
      <c r="G601" s="237"/>
      <c r="H601" s="237"/>
      <c r="I601" s="237"/>
      <c r="J601" s="252"/>
      <c r="K601" s="237"/>
      <c r="L601" s="244" t="str">
        <f t="shared" si="81"/>
        <v/>
      </c>
      <c r="M601" s="245" t="str">
        <f t="shared" si="82"/>
        <v/>
      </c>
      <c r="N601" s="244" t="str">
        <f t="shared" si="83"/>
        <v/>
      </c>
      <c r="O601" s="244" t="str">
        <f t="shared" si="84"/>
        <v/>
      </c>
      <c r="P601">
        <f>IF($I601&lt;&gt;"",$I601,IF($E601="SGD",1,IF($E601="USD",Settings!$B$22,IF($E601="HKD",Settings!$B$23,1))))</f>
        <v>1</v>
      </c>
      <c r="Q601">
        <f t="shared" si="85"/>
        <v>0</v>
      </c>
      <c r="R601">
        <f t="shared" si="86"/>
        <v>0</v>
      </c>
      <c r="S601" t="str">
        <f t="shared" si="87"/>
        <v/>
      </c>
      <c r="T601" t="str">
        <f t="shared" si="88"/>
        <v/>
      </c>
      <c r="U601" t="str">
        <f t="shared" si="89"/>
        <v/>
      </c>
    </row>
    <row r="602" spans="1:21" ht="15" customHeight="1" x14ac:dyDescent="0.15">
      <c r="A602" s="237"/>
      <c r="B602" s="237"/>
      <c r="C602" s="237"/>
      <c r="D602" s="251"/>
      <c r="E602" s="237"/>
      <c r="F602" s="252"/>
      <c r="G602" s="237"/>
      <c r="H602" s="237"/>
      <c r="I602" s="237"/>
      <c r="J602" s="252"/>
      <c r="K602" s="237"/>
      <c r="L602" s="244" t="str">
        <f t="shared" si="81"/>
        <v/>
      </c>
      <c r="M602" s="245" t="str">
        <f t="shared" si="82"/>
        <v/>
      </c>
      <c r="N602" s="244" t="str">
        <f t="shared" si="83"/>
        <v/>
      </c>
      <c r="O602" s="244" t="str">
        <f t="shared" si="84"/>
        <v/>
      </c>
      <c r="P602">
        <f>IF($I602&lt;&gt;"",$I602,IF($E602="SGD",1,IF($E602="USD",Settings!$B$22,IF($E602="HKD",Settings!$B$23,1))))</f>
        <v>1</v>
      </c>
      <c r="Q602">
        <f t="shared" si="85"/>
        <v>0</v>
      </c>
      <c r="R602">
        <f t="shared" si="86"/>
        <v>0</v>
      </c>
      <c r="S602" t="str">
        <f t="shared" si="87"/>
        <v/>
      </c>
      <c r="T602" t="str">
        <f t="shared" si="88"/>
        <v/>
      </c>
      <c r="U602" t="str">
        <f t="shared" si="89"/>
        <v/>
      </c>
    </row>
    <row r="603" spans="1:21" ht="15" customHeight="1" x14ac:dyDescent="0.15">
      <c r="A603" s="237"/>
      <c r="B603" s="237"/>
      <c r="C603" s="237"/>
      <c r="D603" s="251"/>
      <c r="E603" s="237"/>
      <c r="F603" s="252"/>
      <c r="G603" s="237"/>
      <c r="H603" s="237"/>
      <c r="I603" s="237"/>
      <c r="J603" s="252"/>
      <c r="K603" s="237"/>
      <c r="L603" s="244" t="str">
        <f t="shared" si="81"/>
        <v/>
      </c>
      <c r="M603" s="245" t="str">
        <f t="shared" si="82"/>
        <v/>
      </c>
      <c r="N603" s="244" t="str">
        <f t="shared" si="83"/>
        <v/>
      </c>
      <c r="O603" s="244" t="str">
        <f t="shared" si="84"/>
        <v/>
      </c>
      <c r="P603">
        <f>IF($I603&lt;&gt;"",$I603,IF($E603="SGD",1,IF($E603="USD",Settings!$B$22,IF($E603="HKD",Settings!$B$23,1))))</f>
        <v>1</v>
      </c>
      <c r="Q603">
        <f t="shared" si="85"/>
        <v>0</v>
      </c>
      <c r="R603">
        <f t="shared" si="86"/>
        <v>0</v>
      </c>
      <c r="S603" t="str">
        <f t="shared" si="87"/>
        <v/>
      </c>
      <c r="T603" t="str">
        <f t="shared" si="88"/>
        <v/>
      </c>
      <c r="U603" t="str">
        <f t="shared" si="89"/>
        <v/>
      </c>
    </row>
    <row r="604" spans="1:21" ht="15" customHeight="1" x14ac:dyDescent="0.15">
      <c r="A604" s="237"/>
      <c r="B604" s="237"/>
      <c r="C604" s="237"/>
      <c r="D604" s="251"/>
      <c r="E604" s="237"/>
      <c r="F604" s="252"/>
      <c r="G604" s="237"/>
      <c r="H604" s="237"/>
      <c r="I604" s="237"/>
      <c r="J604" s="252"/>
      <c r="K604" s="237"/>
      <c r="L604" s="244" t="str">
        <f t="shared" si="81"/>
        <v/>
      </c>
      <c r="M604" s="245" t="str">
        <f t="shared" si="82"/>
        <v/>
      </c>
      <c r="N604" s="244" t="str">
        <f t="shared" si="83"/>
        <v/>
      </c>
      <c r="O604" s="244" t="str">
        <f t="shared" si="84"/>
        <v/>
      </c>
      <c r="P604">
        <f>IF($I604&lt;&gt;"",$I604,IF($E604="SGD",1,IF($E604="USD",Settings!$B$22,IF($E604="HKD",Settings!$B$23,1))))</f>
        <v>1</v>
      </c>
      <c r="Q604">
        <f t="shared" si="85"/>
        <v>0</v>
      </c>
      <c r="R604">
        <f t="shared" si="86"/>
        <v>0</v>
      </c>
      <c r="S604" t="str">
        <f t="shared" si="87"/>
        <v/>
      </c>
      <c r="T604" t="str">
        <f t="shared" si="88"/>
        <v/>
      </c>
      <c r="U604" t="str">
        <f t="shared" si="89"/>
        <v/>
      </c>
    </row>
    <row r="605" spans="1:21" ht="15" customHeight="1" x14ac:dyDescent="0.15">
      <c r="A605" s="237"/>
      <c r="B605" s="237"/>
      <c r="C605" s="237"/>
      <c r="D605" s="251"/>
      <c r="E605" s="237"/>
      <c r="F605" s="252"/>
      <c r="G605" s="237"/>
      <c r="H605" s="237"/>
      <c r="I605" s="237"/>
      <c r="J605" s="252"/>
      <c r="K605" s="237"/>
      <c r="L605" s="244" t="str">
        <f t="shared" si="81"/>
        <v/>
      </c>
      <c r="M605" s="245" t="str">
        <f t="shared" si="82"/>
        <v/>
      </c>
      <c r="N605" s="244" t="str">
        <f t="shared" si="83"/>
        <v/>
      </c>
      <c r="O605" s="244" t="str">
        <f t="shared" si="84"/>
        <v/>
      </c>
      <c r="P605">
        <f>IF($I605&lt;&gt;"",$I605,IF($E605="SGD",1,IF($E605="USD",Settings!$B$22,IF($E605="HKD",Settings!$B$23,1))))</f>
        <v>1</v>
      </c>
      <c r="Q605">
        <f t="shared" si="85"/>
        <v>0</v>
      </c>
      <c r="R605">
        <f t="shared" si="86"/>
        <v>0</v>
      </c>
      <c r="S605" t="str">
        <f t="shared" si="87"/>
        <v/>
      </c>
      <c r="T605" t="str">
        <f t="shared" si="88"/>
        <v/>
      </c>
      <c r="U605" t="str">
        <f t="shared" si="89"/>
        <v/>
      </c>
    </row>
    <row r="606" spans="1:21" ht="15" customHeight="1" x14ac:dyDescent="0.15">
      <c r="A606" s="237"/>
      <c r="B606" s="237"/>
      <c r="C606" s="237"/>
      <c r="D606" s="251"/>
      <c r="E606" s="237"/>
      <c r="F606" s="252"/>
      <c r="G606" s="237"/>
      <c r="H606" s="237"/>
      <c r="I606" s="237"/>
      <c r="J606" s="252"/>
      <c r="K606" s="237"/>
      <c r="L606" s="244" t="str">
        <f t="shared" si="81"/>
        <v/>
      </c>
      <c r="M606" s="245" t="str">
        <f t="shared" si="82"/>
        <v/>
      </c>
      <c r="N606" s="244" t="str">
        <f t="shared" si="83"/>
        <v/>
      </c>
      <c r="O606" s="244" t="str">
        <f t="shared" si="84"/>
        <v/>
      </c>
      <c r="P606">
        <f>IF($I606&lt;&gt;"",$I606,IF($E606="SGD",1,IF($E606="USD",Settings!$B$22,IF($E606="HKD",Settings!$B$23,1))))</f>
        <v>1</v>
      </c>
      <c r="Q606">
        <f t="shared" si="85"/>
        <v>0</v>
      </c>
      <c r="R606">
        <f t="shared" si="86"/>
        <v>0</v>
      </c>
      <c r="S606" t="str">
        <f t="shared" si="87"/>
        <v/>
      </c>
      <c r="T606" t="str">
        <f t="shared" si="88"/>
        <v/>
      </c>
      <c r="U606" t="str">
        <f t="shared" si="89"/>
        <v/>
      </c>
    </row>
    <row r="607" spans="1:21" ht="15" customHeight="1" x14ac:dyDescent="0.15">
      <c r="A607" s="237"/>
      <c r="B607" s="237"/>
      <c r="C607" s="237"/>
      <c r="D607" s="251"/>
      <c r="E607" s="237"/>
      <c r="F607" s="252"/>
      <c r="G607" s="237"/>
      <c r="H607" s="237"/>
      <c r="I607" s="237"/>
      <c r="J607" s="252"/>
      <c r="K607" s="237"/>
      <c r="L607" s="244" t="str">
        <f t="shared" si="81"/>
        <v/>
      </c>
      <c r="M607" s="245" t="str">
        <f t="shared" si="82"/>
        <v/>
      </c>
      <c r="N607" s="244" t="str">
        <f t="shared" si="83"/>
        <v/>
      </c>
      <c r="O607" s="244" t="str">
        <f t="shared" si="84"/>
        <v/>
      </c>
      <c r="P607">
        <f>IF($I607&lt;&gt;"",$I607,IF($E607="SGD",1,IF($E607="USD",Settings!$B$22,IF($E607="HKD",Settings!$B$23,1))))</f>
        <v>1</v>
      </c>
      <c r="Q607">
        <f t="shared" si="85"/>
        <v>0</v>
      </c>
      <c r="R607">
        <f t="shared" si="86"/>
        <v>0</v>
      </c>
      <c r="S607" t="str">
        <f t="shared" si="87"/>
        <v/>
      </c>
      <c r="T607" t="str">
        <f t="shared" si="88"/>
        <v/>
      </c>
      <c r="U607" t="str">
        <f t="shared" si="89"/>
        <v/>
      </c>
    </row>
    <row r="608" spans="1:21" ht="15" customHeight="1" x14ac:dyDescent="0.15">
      <c r="A608" s="237"/>
      <c r="B608" s="237"/>
      <c r="C608" s="237"/>
      <c r="D608" s="251"/>
      <c r="E608" s="237"/>
      <c r="F608" s="252"/>
      <c r="G608" s="237"/>
      <c r="H608" s="237"/>
      <c r="I608" s="237"/>
      <c r="J608" s="252"/>
      <c r="K608" s="237"/>
      <c r="L608" s="244" t="str">
        <f t="shared" si="81"/>
        <v/>
      </c>
      <c r="M608" s="245" t="str">
        <f t="shared" si="82"/>
        <v/>
      </c>
      <c r="N608" s="244" t="str">
        <f t="shared" si="83"/>
        <v/>
      </c>
      <c r="O608" s="244" t="str">
        <f t="shared" si="84"/>
        <v/>
      </c>
      <c r="P608">
        <f>IF($I608&lt;&gt;"",$I608,IF($E608="SGD",1,IF($E608="USD",Settings!$B$22,IF($E608="HKD",Settings!$B$23,1))))</f>
        <v>1</v>
      </c>
      <c r="Q608">
        <f t="shared" si="85"/>
        <v>0</v>
      </c>
      <c r="R608">
        <f t="shared" si="86"/>
        <v>0</v>
      </c>
      <c r="S608" t="str">
        <f t="shared" si="87"/>
        <v/>
      </c>
      <c r="T608" t="str">
        <f t="shared" si="88"/>
        <v/>
      </c>
      <c r="U608" t="str">
        <f t="shared" si="89"/>
        <v/>
      </c>
    </row>
    <row r="609" spans="1:21" ht="15" customHeight="1" x14ac:dyDescent="0.15">
      <c r="A609" s="237"/>
      <c r="B609" s="237"/>
      <c r="C609" s="237"/>
      <c r="D609" s="251"/>
      <c r="E609" s="237"/>
      <c r="F609" s="252"/>
      <c r="G609" s="237"/>
      <c r="H609" s="237"/>
      <c r="I609" s="237"/>
      <c r="J609" s="252"/>
      <c r="K609" s="237"/>
      <c r="L609" s="244" t="str">
        <f t="shared" si="81"/>
        <v/>
      </c>
      <c r="M609" s="245" t="str">
        <f t="shared" si="82"/>
        <v/>
      </c>
      <c r="N609" s="244" t="str">
        <f t="shared" si="83"/>
        <v/>
      </c>
      <c r="O609" s="244" t="str">
        <f t="shared" si="84"/>
        <v/>
      </c>
      <c r="P609">
        <f>IF($I609&lt;&gt;"",$I609,IF($E609="SGD",1,IF($E609="USD",Settings!$B$22,IF($E609="HKD",Settings!$B$23,1))))</f>
        <v>1</v>
      </c>
      <c r="Q609">
        <f t="shared" si="85"/>
        <v>0</v>
      </c>
      <c r="R609">
        <f t="shared" si="86"/>
        <v>0</v>
      </c>
      <c r="S609" t="str">
        <f t="shared" si="87"/>
        <v/>
      </c>
      <c r="T609" t="str">
        <f t="shared" si="88"/>
        <v/>
      </c>
      <c r="U609" t="str">
        <f t="shared" si="89"/>
        <v/>
      </c>
    </row>
    <row r="610" spans="1:21" ht="15" customHeight="1" x14ac:dyDescent="0.15">
      <c r="A610" s="237"/>
      <c r="B610" s="237"/>
      <c r="C610" s="237"/>
      <c r="D610" s="251"/>
      <c r="E610" s="237"/>
      <c r="F610" s="252"/>
      <c r="G610" s="237"/>
      <c r="H610" s="237"/>
      <c r="I610" s="237"/>
      <c r="J610" s="252"/>
      <c r="K610" s="237"/>
      <c r="L610" s="244" t="str">
        <f t="shared" si="81"/>
        <v/>
      </c>
      <c r="M610" s="245" t="str">
        <f t="shared" si="82"/>
        <v/>
      </c>
      <c r="N610" s="244" t="str">
        <f t="shared" si="83"/>
        <v/>
      </c>
      <c r="O610" s="244" t="str">
        <f t="shared" si="84"/>
        <v/>
      </c>
      <c r="P610">
        <f>IF($I610&lt;&gt;"",$I610,IF($E610="SGD",1,IF($E610="USD",Settings!$B$22,IF($E610="HKD",Settings!$B$23,1))))</f>
        <v>1</v>
      </c>
      <c r="Q610">
        <f t="shared" si="85"/>
        <v>0</v>
      </c>
      <c r="R610">
        <f t="shared" si="86"/>
        <v>0</v>
      </c>
      <c r="S610" t="str">
        <f t="shared" si="87"/>
        <v/>
      </c>
      <c r="T610" t="str">
        <f t="shared" si="88"/>
        <v/>
      </c>
      <c r="U610" t="str">
        <f t="shared" si="89"/>
        <v/>
      </c>
    </row>
    <row r="611" spans="1:21" ht="15" customHeight="1" x14ac:dyDescent="0.15">
      <c r="A611" s="237"/>
      <c r="B611" s="237"/>
      <c r="C611" s="237"/>
      <c r="D611" s="251"/>
      <c r="E611" s="237"/>
      <c r="F611" s="252"/>
      <c r="G611" s="237"/>
      <c r="H611" s="237"/>
      <c r="I611" s="237"/>
      <c r="J611" s="252"/>
      <c r="K611" s="237"/>
      <c r="L611" s="244" t="str">
        <f t="shared" si="81"/>
        <v/>
      </c>
      <c r="M611" s="245" t="str">
        <f t="shared" si="82"/>
        <v/>
      </c>
      <c r="N611" s="244" t="str">
        <f t="shared" si="83"/>
        <v/>
      </c>
      <c r="O611" s="244" t="str">
        <f t="shared" si="84"/>
        <v/>
      </c>
      <c r="P611">
        <f>IF($I611&lt;&gt;"",$I611,IF($E611="SGD",1,IF($E611="USD",Settings!$B$22,IF($E611="HKD",Settings!$B$23,1))))</f>
        <v>1</v>
      </c>
      <c r="Q611">
        <f t="shared" si="85"/>
        <v>0</v>
      </c>
      <c r="R611">
        <f t="shared" si="86"/>
        <v>0</v>
      </c>
      <c r="S611" t="str">
        <f t="shared" si="87"/>
        <v/>
      </c>
      <c r="T611" t="str">
        <f t="shared" si="88"/>
        <v/>
      </c>
      <c r="U611" t="str">
        <f t="shared" si="89"/>
        <v/>
      </c>
    </row>
    <row r="612" spans="1:21" ht="15" customHeight="1" x14ac:dyDescent="0.15">
      <c r="A612" s="237"/>
      <c r="B612" s="237"/>
      <c r="C612" s="237"/>
      <c r="D612" s="251"/>
      <c r="E612" s="237"/>
      <c r="F612" s="252"/>
      <c r="G612" s="237"/>
      <c r="H612" s="237"/>
      <c r="I612" s="237"/>
      <c r="J612" s="252"/>
      <c r="K612" s="237"/>
      <c r="L612" s="244" t="str">
        <f t="shared" si="81"/>
        <v/>
      </c>
      <c r="M612" s="245" t="str">
        <f t="shared" si="82"/>
        <v/>
      </c>
      <c r="N612" s="244" t="str">
        <f t="shared" si="83"/>
        <v/>
      </c>
      <c r="O612" s="244" t="str">
        <f t="shared" si="84"/>
        <v/>
      </c>
      <c r="P612">
        <f>IF($I612&lt;&gt;"",$I612,IF($E612="SGD",1,IF($E612="USD",Settings!$B$22,IF($E612="HKD",Settings!$B$23,1))))</f>
        <v>1</v>
      </c>
      <c r="Q612">
        <f t="shared" si="85"/>
        <v>0</v>
      </c>
      <c r="R612">
        <f t="shared" si="86"/>
        <v>0</v>
      </c>
      <c r="S612" t="str">
        <f t="shared" si="87"/>
        <v/>
      </c>
      <c r="T612" t="str">
        <f t="shared" si="88"/>
        <v/>
      </c>
      <c r="U612" t="str">
        <f t="shared" si="89"/>
        <v/>
      </c>
    </row>
    <row r="613" spans="1:21" ht="15" customHeight="1" x14ac:dyDescent="0.15">
      <c r="A613" s="237"/>
      <c r="B613" s="237"/>
      <c r="C613" s="237"/>
      <c r="D613" s="251"/>
      <c r="E613" s="237"/>
      <c r="F613" s="252"/>
      <c r="G613" s="237"/>
      <c r="H613" s="237"/>
      <c r="I613" s="237"/>
      <c r="J613" s="252"/>
      <c r="K613" s="237"/>
      <c r="L613" s="244" t="str">
        <f t="shared" si="81"/>
        <v/>
      </c>
      <c r="M613" s="245" t="str">
        <f t="shared" si="82"/>
        <v/>
      </c>
      <c r="N613" s="244" t="str">
        <f t="shared" si="83"/>
        <v/>
      </c>
      <c r="O613" s="244" t="str">
        <f t="shared" si="84"/>
        <v/>
      </c>
      <c r="P613">
        <f>IF($I613&lt;&gt;"",$I613,IF($E613="SGD",1,IF($E613="USD",Settings!$B$22,IF($E613="HKD",Settings!$B$23,1))))</f>
        <v>1</v>
      </c>
      <c r="Q613">
        <f t="shared" si="85"/>
        <v>0</v>
      </c>
      <c r="R613">
        <f t="shared" si="86"/>
        <v>0</v>
      </c>
      <c r="S613" t="str">
        <f t="shared" si="87"/>
        <v/>
      </c>
      <c r="T613" t="str">
        <f t="shared" si="88"/>
        <v/>
      </c>
      <c r="U613" t="str">
        <f t="shared" si="89"/>
        <v/>
      </c>
    </row>
    <row r="614" spans="1:21" ht="15" customHeight="1" x14ac:dyDescent="0.15">
      <c r="A614" s="237"/>
      <c r="B614" s="237"/>
      <c r="C614" s="237"/>
      <c r="D614" s="251"/>
      <c r="E614" s="237"/>
      <c r="F614" s="252"/>
      <c r="G614" s="237"/>
      <c r="H614" s="237"/>
      <c r="I614" s="237"/>
      <c r="J614" s="252"/>
      <c r="K614" s="237"/>
      <c r="L614" s="244" t="str">
        <f t="shared" si="81"/>
        <v/>
      </c>
      <c r="M614" s="245" t="str">
        <f t="shared" si="82"/>
        <v/>
      </c>
      <c r="N614" s="244" t="str">
        <f t="shared" si="83"/>
        <v/>
      </c>
      <c r="O614" s="244" t="str">
        <f t="shared" si="84"/>
        <v/>
      </c>
      <c r="P614">
        <f>IF($I614&lt;&gt;"",$I614,IF($E614="SGD",1,IF($E614="USD",Settings!$B$22,IF($E614="HKD",Settings!$B$23,1))))</f>
        <v>1</v>
      </c>
      <c r="Q614">
        <f t="shared" si="85"/>
        <v>0</v>
      </c>
      <c r="R614">
        <f t="shared" si="86"/>
        <v>0</v>
      </c>
      <c r="S614" t="str">
        <f t="shared" si="87"/>
        <v/>
      </c>
      <c r="T614" t="str">
        <f t="shared" si="88"/>
        <v/>
      </c>
      <c r="U614" t="str">
        <f t="shared" si="89"/>
        <v/>
      </c>
    </row>
    <row r="615" spans="1:21" ht="15" customHeight="1" x14ac:dyDescent="0.15">
      <c r="A615" s="237"/>
      <c r="B615" s="237"/>
      <c r="C615" s="237"/>
      <c r="D615" s="251"/>
      <c r="E615" s="237"/>
      <c r="F615" s="252"/>
      <c r="G615" s="237"/>
      <c r="H615" s="237"/>
      <c r="I615" s="237"/>
      <c r="J615" s="252"/>
      <c r="K615" s="237"/>
      <c r="L615" s="244" t="str">
        <f t="shared" si="81"/>
        <v/>
      </c>
      <c r="M615" s="245" t="str">
        <f t="shared" si="82"/>
        <v/>
      </c>
      <c r="N615" s="244" t="str">
        <f t="shared" si="83"/>
        <v/>
      </c>
      <c r="O615" s="244" t="str">
        <f t="shared" si="84"/>
        <v/>
      </c>
      <c r="P615">
        <f>IF($I615&lt;&gt;"",$I615,IF($E615="SGD",1,IF($E615="USD",Settings!$B$22,IF($E615="HKD",Settings!$B$23,1))))</f>
        <v>1</v>
      </c>
      <c r="Q615">
        <f t="shared" si="85"/>
        <v>0</v>
      </c>
      <c r="R615">
        <f t="shared" si="86"/>
        <v>0</v>
      </c>
      <c r="S615" t="str">
        <f t="shared" si="87"/>
        <v/>
      </c>
      <c r="T615" t="str">
        <f t="shared" si="88"/>
        <v/>
      </c>
      <c r="U615" t="str">
        <f t="shared" si="89"/>
        <v/>
      </c>
    </row>
    <row r="616" spans="1:21" ht="15" customHeight="1" x14ac:dyDescent="0.15">
      <c r="A616" s="237"/>
      <c r="B616" s="237"/>
      <c r="C616" s="237"/>
      <c r="D616" s="251"/>
      <c r="E616" s="237"/>
      <c r="F616" s="252"/>
      <c r="G616" s="237"/>
      <c r="H616" s="237"/>
      <c r="I616" s="237"/>
      <c r="J616" s="252"/>
      <c r="K616" s="237"/>
      <c r="L616" s="244" t="str">
        <f t="shared" si="81"/>
        <v/>
      </c>
      <c r="M616" s="245" t="str">
        <f t="shared" si="82"/>
        <v/>
      </c>
      <c r="N616" s="244" t="str">
        <f t="shared" si="83"/>
        <v/>
      </c>
      <c r="O616" s="244" t="str">
        <f t="shared" si="84"/>
        <v/>
      </c>
      <c r="P616">
        <f>IF($I616&lt;&gt;"",$I616,IF($E616="SGD",1,IF($E616="USD",Settings!$B$22,IF($E616="HKD",Settings!$B$23,1))))</f>
        <v>1</v>
      </c>
      <c r="Q616">
        <f t="shared" si="85"/>
        <v>0</v>
      </c>
      <c r="R616">
        <f t="shared" si="86"/>
        <v>0</v>
      </c>
      <c r="S616" t="str">
        <f t="shared" si="87"/>
        <v/>
      </c>
      <c r="T616" t="str">
        <f t="shared" si="88"/>
        <v/>
      </c>
      <c r="U616" t="str">
        <f t="shared" si="89"/>
        <v/>
      </c>
    </row>
    <row r="617" spans="1:21" ht="15" customHeight="1" x14ac:dyDescent="0.15">
      <c r="A617" s="237"/>
      <c r="B617" s="237"/>
      <c r="C617" s="237"/>
      <c r="D617" s="251"/>
      <c r="E617" s="237"/>
      <c r="F617" s="252"/>
      <c r="G617" s="237"/>
      <c r="H617" s="237"/>
      <c r="I617" s="237"/>
      <c r="J617" s="252"/>
      <c r="K617" s="237"/>
      <c r="L617" s="244" t="str">
        <f t="shared" si="81"/>
        <v/>
      </c>
      <c r="M617" s="245" t="str">
        <f t="shared" si="82"/>
        <v/>
      </c>
      <c r="N617" s="244" t="str">
        <f t="shared" si="83"/>
        <v/>
      </c>
      <c r="O617" s="244" t="str">
        <f t="shared" si="84"/>
        <v/>
      </c>
      <c r="P617">
        <f>IF($I617&lt;&gt;"",$I617,IF($E617="SGD",1,IF($E617="USD",Settings!$B$22,IF($E617="HKD",Settings!$B$23,1))))</f>
        <v>1</v>
      </c>
      <c r="Q617">
        <f t="shared" si="85"/>
        <v>0</v>
      </c>
      <c r="R617">
        <f t="shared" si="86"/>
        <v>0</v>
      </c>
      <c r="S617" t="str">
        <f t="shared" si="87"/>
        <v/>
      </c>
      <c r="T617" t="str">
        <f t="shared" si="88"/>
        <v/>
      </c>
      <c r="U617" t="str">
        <f t="shared" si="89"/>
        <v/>
      </c>
    </row>
    <row r="618" spans="1:21" ht="15" customHeight="1" x14ac:dyDescent="0.15">
      <c r="A618" s="237"/>
      <c r="B618" s="237"/>
      <c r="C618" s="237"/>
      <c r="D618" s="251"/>
      <c r="E618" s="237"/>
      <c r="F618" s="252"/>
      <c r="G618" s="237"/>
      <c r="H618" s="237"/>
      <c r="I618" s="237"/>
      <c r="J618" s="252"/>
      <c r="K618" s="237"/>
      <c r="L618" s="244" t="str">
        <f t="shared" si="81"/>
        <v/>
      </c>
      <c r="M618" s="245" t="str">
        <f t="shared" si="82"/>
        <v/>
      </c>
      <c r="N618" s="244" t="str">
        <f t="shared" si="83"/>
        <v/>
      </c>
      <c r="O618" s="244" t="str">
        <f t="shared" si="84"/>
        <v/>
      </c>
      <c r="P618">
        <f>IF($I618&lt;&gt;"",$I618,IF($E618="SGD",1,IF($E618="USD",Settings!$B$22,IF($E618="HKD",Settings!$B$23,1))))</f>
        <v>1</v>
      </c>
      <c r="Q618">
        <f t="shared" si="85"/>
        <v>0</v>
      </c>
      <c r="R618">
        <f t="shared" si="86"/>
        <v>0</v>
      </c>
      <c r="S618" t="str">
        <f t="shared" si="87"/>
        <v/>
      </c>
      <c r="T618" t="str">
        <f t="shared" si="88"/>
        <v/>
      </c>
      <c r="U618" t="str">
        <f t="shared" si="89"/>
        <v/>
      </c>
    </row>
    <row r="619" spans="1:21" ht="15" customHeight="1" x14ac:dyDescent="0.15">
      <c r="A619" s="237"/>
      <c r="B619" s="237"/>
      <c r="C619" s="237"/>
      <c r="D619" s="251"/>
      <c r="E619" s="237"/>
      <c r="F619" s="252"/>
      <c r="G619" s="237"/>
      <c r="H619" s="237"/>
      <c r="I619" s="237"/>
      <c r="J619" s="252"/>
      <c r="K619" s="237"/>
      <c r="L619" s="244" t="str">
        <f t="shared" si="81"/>
        <v/>
      </c>
      <c r="M619" s="245" t="str">
        <f t="shared" si="82"/>
        <v/>
      </c>
      <c r="N619" s="244" t="str">
        <f t="shared" si="83"/>
        <v/>
      </c>
      <c r="O619" s="244" t="str">
        <f t="shared" si="84"/>
        <v/>
      </c>
      <c r="P619">
        <f>IF($I619&lt;&gt;"",$I619,IF($E619="SGD",1,IF($E619="USD",Settings!$B$22,IF($E619="HKD",Settings!$B$23,1))))</f>
        <v>1</v>
      </c>
      <c r="Q619">
        <f t="shared" si="85"/>
        <v>0</v>
      </c>
      <c r="R619">
        <f t="shared" si="86"/>
        <v>0</v>
      </c>
      <c r="S619" t="str">
        <f t="shared" si="87"/>
        <v/>
      </c>
      <c r="T619" t="str">
        <f t="shared" si="88"/>
        <v/>
      </c>
      <c r="U619" t="str">
        <f t="shared" si="89"/>
        <v/>
      </c>
    </row>
    <row r="620" spans="1:21" ht="15" customHeight="1" x14ac:dyDescent="0.15">
      <c r="A620" s="237"/>
      <c r="B620" s="237"/>
      <c r="C620" s="237"/>
      <c r="D620" s="251"/>
      <c r="E620" s="237"/>
      <c r="F620" s="252"/>
      <c r="G620" s="237"/>
      <c r="H620" s="237"/>
      <c r="I620" s="237"/>
      <c r="J620" s="252"/>
      <c r="K620" s="237"/>
      <c r="L620" s="244" t="str">
        <f t="shared" si="81"/>
        <v/>
      </c>
      <c r="M620" s="245" t="str">
        <f t="shared" si="82"/>
        <v/>
      </c>
      <c r="N620" s="244" t="str">
        <f t="shared" si="83"/>
        <v/>
      </c>
      <c r="O620" s="244" t="str">
        <f t="shared" si="84"/>
        <v/>
      </c>
      <c r="P620">
        <f>IF($I620&lt;&gt;"",$I620,IF($E620="SGD",1,IF($E620="USD",Settings!$B$22,IF($E620="HKD",Settings!$B$23,1))))</f>
        <v>1</v>
      </c>
      <c r="Q620">
        <f t="shared" si="85"/>
        <v>0</v>
      </c>
      <c r="R620">
        <f t="shared" si="86"/>
        <v>0</v>
      </c>
      <c r="S620" t="str">
        <f t="shared" si="87"/>
        <v/>
      </c>
      <c r="T620" t="str">
        <f t="shared" si="88"/>
        <v/>
      </c>
      <c r="U620" t="str">
        <f t="shared" si="89"/>
        <v/>
      </c>
    </row>
    <row r="621" spans="1:21" ht="15" customHeight="1" x14ac:dyDescent="0.15">
      <c r="A621" s="237"/>
      <c r="B621" s="237"/>
      <c r="C621" s="237"/>
      <c r="D621" s="251"/>
      <c r="E621" s="237"/>
      <c r="F621" s="252"/>
      <c r="G621" s="237"/>
      <c r="H621" s="237"/>
      <c r="I621" s="237"/>
      <c r="J621" s="252"/>
      <c r="K621" s="237"/>
      <c r="L621" s="244" t="str">
        <f t="shared" si="81"/>
        <v/>
      </c>
      <c r="M621" s="245" t="str">
        <f t="shared" si="82"/>
        <v/>
      </c>
      <c r="N621" s="244" t="str">
        <f t="shared" si="83"/>
        <v/>
      </c>
      <c r="O621" s="244" t="str">
        <f t="shared" si="84"/>
        <v/>
      </c>
      <c r="P621">
        <f>IF($I621&lt;&gt;"",$I621,IF($E621="SGD",1,IF($E621="USD",Settings!$B$22,IF($E621="HKD",Settings!$B$23,1))))</f>
        <v>1</v>
      </c>
      <c r="Q621">
        <f t="shared" si="85"/>
        <v>0</v>
      </c>
      <c r="R621">
        <f t="shared" si="86"/>
        <v>0</v>
      </c>
      <c r="S621" t="str">
        <f t="shared" si="87"/>
        <v/>
      </c>
      <c r="T621" t="str">
        <f t="shared" si="88"/>
        <v/>
      </c>
      <c r="U621" t="str">
        <f t="shared" si="89"/>
        <v/>
      </c>
    </row>
    <row r="622" spans="1:21" ht="15" customHeight="1" x14ac:dyDescent="0.15">
      <c r="A622" s="237"/>
      <c r="B622" s="237"/>
      <c r="C622" s="237"/>
      <c r="D622" s="251"/>
      <c r="E622" s="237"/>
      <c r="F622" s="252"/>
      <c r="G622" s="237"/>
      <c r="H622" s="237"/>
      <c r="I622" s="237"/>
      <c r="J622" s="252"/>
      <c r="K622" s="237"/>
      <c r="L622" s="244" t="str">
        <f t="shared" si="81"/>
        <v/>
      </c>
      <c r="M622" s="245" t="str">
        <f t="shared" si="82"/>
        <v/>
      </c>
      <c r="N622" s="244" t="str">
        <f t="shared" si="83"/>
        <v/>
      </c>
      <c r="O622" s="244" t="str">
        <f t="shared" si="84"/>
        <v/>
      </c>
      <c r="P622">
        <f>IF($I622&lt;&gt;"",$I622,IF($E622="SGD",1,IF($E622="USD",Settings!$B$22,IF($E622="HKD",Settings!$B$23,1))))</f>
        <v>1</v>
      </c>
      <c r="Q622">
        <f t="shared" si="85"/>
        <v>0</v>
      </c>
      <c r="R622">
        <f t="shared" si="86"/>
        <v>0</v>
      </c>
      <c r="S622" t="str">
        <f t="shared" si="87"/>
        <v/>
      </c>
      <c r="T622" t="str">
        <f t="shared" si="88"/>
        <v/>
      </c>
      <c r="U622" t="str">
        <f t="shared" si="89"/>
        <v/>
      </c>
    </row>
    <row r="623" spans="1:21" ht="15" customHeight="1" x14ac:dyDescent="0.15">
      <c r="A623" s="237"/>
      <c r="B623" s="237"/>
      <c r="C623" s="237"/>
      <c r="D623" s="251"/>
      <c r="E623" s="237"/>
      <c r="F623" s="252"/>
      <c r="G623" s="237"/>
      <c r="H623" s="237"/>
      <c r="I623" s="237"/>
      <c r="J623" s="252"/>
      <c r="K623" s="237"/>
      <c r="L623" s="244" t="str">
        <f t="shared" si="81"/>
        <v/>
      </c>
      <c r="M623" s="245" t="str">
        <f t="shared" si="82"/>
        <v/>
      </c>
      <c r="N623" s="244" t="str">
        <f t="shared" si="83"/>
        <v/>
      </c>
      <c r="O623" s="244" t="str">
        <f t="shared" si="84"/>
        <v/>
      </c>
      <c r="P623">
        <f>IF($I623&lt;&gt;"",$I623,IF($E623="SGD",1,IF($E623="USD",Settings!$B$22,IF($E623="HKD",Settings!$B$23,1))))</f>
        <v>1</v>
      </c>
      <c r="Q623">
        <f t="shared" si="85"/>
        <v>0</v>
      </c>
      <c r="R623">
        <f t="shared" si="86"/>
        <v>0</v>
      </c>
      <c r="S623" t="str">
        <f t="shared" si="87"/>
        <v/>
      </c>
      <c r="T623" t="str">
        <f t="shared" si="88"/>
        <v/>
      </c>
      <c r="U623" t="str">
        <f t="shared" si="89"/>
        <v/>
      </c>
    </row>
    <row r="624" spans="1:21" ht="15" customHeight="1" x14ac:dyDescent="0.15">
      <c r="A624" s="237"/>
      <c r="B624" s="237"/>
      <c r="C624" s="237"/>
      <c r="D624" s="251"/>
      <c r="E624" s="237"/>
      <c r="F624" s="252"/>
      <c r="G624" s="237"/>
      <c r="H624" s="237"/>
      <c r="I624" s="237"/>
      <c r="J624" s="252"/>
      <c r="K624" s="237"/>
      <c r="L624" s="244" t="str">
        <f t="shared" si="81"/>
        <v/>
      </c>
      <c r="M624" s="245" t="str">
        <f t="shared" si="82"/>
        <v/>
      </c>
      <c r="N624" s="244" t="str">
        <f t="shared" si="83"/>
        <v/>
      </c>
      <c r="O624" s="244" t="str">
        <f t="shared" si="84"/>
        <v/>
      </c>
      <c r="P624">
        <f>IF($I624&lt;&gt;"",$I624,IF($E624="SGD",1,IF($E624="USD",Settings!$B$22,IF($E624="HKD",Settings!$B$23,1))))</f>
        <v>1</v>
      </c>
      <c r="Q624">
        <f t="shared" si="85"/>
        <v>0</v>
      </c>
      <c r="R624">
        <f t="shared" si="86"/>
        <v>0</v>
      </c>
      <c r="S624" t="str">
        <f t="shared" si="87"/>
        <v/>
      </c>
      <c r="T624" t="str">
        <f t="shared" si="88"/>
        <v/>
      </c>
      <c r="U624" t="str">
        <f t="shared" si="89"/>
        <v/>
      </c>
    </row>
    <row r="625" spans="1:21" ht="15" customHeight="1" x14ac:dyDescent="0.15">
      <c r="A625" s="237"/>
      <c r="B625" s="237"/>
      <c r="C625" s="237"/>
      <c r="D625" s="251"/>
      <c r="E625" s="237"/>
      <c r="F625" s="252"/>
      <c r="G625" s="237"/>
      <c r="H625" s="237"/>
      <c r="I625" s="237"/>
      <c r="J625" s="252"/>
      <c r="K625" s="237"/>
      <c r="L625" s="244" t="str">
        <f t="shared" si="81"/>
        <v/>
      </c>
      <c r="M625" s="245" t="str">
        <f t="shared" si="82"/>
        <v/>
      </c>
      <c r="N625" s="244" t="str">
        <f t="shared" si="83"/>
        <v/>
      </c>
      <c r="O625" s="244" t="str">
        <f t="shared" si="84"/>
        <v/>
      </c>
      <c r="P625">
        <f>IF($I625&lt;&gt;"",$I625,IF($E625="SGD",1,IF($E625="USD",Settings!$B$22,IF($E625="HKD",Settings!$B$23,1))))</f>
        <v>1</v>
      </c>
      <c r="Q625">
        <f t="shared" si="85"/>
        <v>0</v>
      </c>
      <c r="R625">
        <f t="shared" si="86"/>
        <v>0</v>
      </c>
      <c r="S625" t="str">
        <f t="shared" si="87"/>
        <v/>
      </c>
      <c r="T625" t="str">
        <f t="shared" si="88"/>
        <v/>
      </c>
      <c r="U625" t="str">
        <f t="shared" si="89"/>
        <v/>
      </c>
    </row>
    <row r="626" spans="1:21" ht="15" customHeight="1" x14ac:dyDescent="0.15">
      <c r="A626" s="237"/>
      <c r="B626" s="237"/>
      <c r="C626" s="237"/>
      <c r="D626" s="251"/>
      <c r="E626" s="237"/>
      <c r="F626" s="252"/>
      <c r="G626" s="237"/>
      <c r="H626" s="237"/>
      <c r="I626" s="237"/>
      <c r="J626" s="252"/>
      <c r="K626" s="237"/>
      <c r="L626" s="244" t="str">
        <f t="shared" si="81"/>
        <v/>
      </c>
      <c r="M626" s="245" t="str">
        <f t="shared" si="82"/>
        <v/>
      </c>
      <c r="N626" s="244" t="str">
        <f t="shared" si="83"/>
        <v/>
      </c>
      <c r="O626" s="244" t="str">
        <f t="shared" si="84"/>
        <v/>
      </c>
      <c r="P626">
        <f>IF($I626&lt;&gt;"",$I626,IF($E626="SGD",1,IF($E626="USD",Settings!$B$22,IF($E626="HKD",Settings!$B$23,1))))</f>
        <v>1</v>
      </c>
      <c r="Q626">
        <f t="shared" si="85"/>
        <v>0</v>
      </c>
      <c r="R626">
        <f t="shared" si="86"/>
        <v>0</v>
      </c>
      <c r="S626" t="str">
        <f t="shared" si="87"/>
        <v/>
      </c>
      <c r="T626" t="str">
        <f t="shared" si="88"/>
        <v/>
      </c>
      <c r="U626" t="str">
        <f t="shared" si="89"/>
        <v/>
      </c>
    </row>
    <row r="627" spans="1:21" ht="15" customHeight="1" x14ac:dyDescent="0.15">
      <c r="A627" s="237"/>
      <c r="B627" s="237"/>
      <c r="C627" s="237"/>
      <c r="D627" s="251"/>
      <c r="E627" s="237"/>
      <c r="F627" s="252"/>
      <c r="G627" s="237"/>
      <c r="H627" s="237"/>
      <c r="I627" s="237"/>
      <c r="J627" s="252"/>
      <c r="K627" s="237"/>
      <c r="L627" s="244" t="str">
        <f t="shared" si="81"/>
        <v/>
      </c>
      <c r="M627" s="245" t="str">
        <f t="shared" si="82"/>
        <v/>
      </c>
      <c r="N627" s="244" t="str">
        <f t="shared" si="83"/>
        <v/>
      </c>
      <c r="O627" s="244" t="str">
        <f t="shared" si="84"/>
        <v/>
      </c>
      <c r="P627">
        <f>IF($I627&lt;&gt;"",$I627,IF($E627="SGD",1,IF($E627="USD",Settings!$B$22,IF($E627="HKD",Settings!$B$23,1))))</f>
        <v>1</v>
      </c>
      <c r="Q627">
        <f t="shared" si="85"/>
        <v>0</v>
      </c>
      <c r="R627">
        <f t="shared" si="86"/>
        <v>0</v>
      </c>
      <c r="S627" t="str">
        <f t="shared" si="87"/>
        <v/>
      </c>
      <c r="T627" t="str">
        <f t="shared" si="88"/>
        <v/>
      </c>
      <c r="U627" t="str">
        <f t="shared" si="89"/>
        <v/>
      </c>
    </row>
    <row r="628" spans="1:21" ht="15" customHeight="1" x14ac:dyDescent="0.15">
      <c r="A628" s="237"/>
      <c r="B628" s="237"/>
      <c r="C628" s="237"/>
      <c r="D628" s="251"/>
      <c r="E628" s="237"/>
      <c r="F628" s="252"/>
      <c r="G628" s="237"/>
      <c r="H628" s="237"/>
      <c r="I628" s="237"/>
      <c r="J628" s="252"/>
      <c r="K628" s="237"/>
      <c r="L628" s="244" t="str">
        <f t="shared" si="81"/>
        <v/>
      </c>
      <c r="M628" s="245" t="str">
        <f t="shared" si="82"/>
        <v/>
      </c>
      <c r="N628" s="244" t="str">
        <f t="shared" si="83"/>
        <v/>
      </c>
      <c r="O628" s="244" t="str">
        <f t="shared" si="84"/>
        <v/>
      </c>
      <c r="P628">
        <f>IF($I628&lt;&gt;"",$I628,IF($E628="SGD",1,IF($E628="USD",Settings!$B$22,IF($E628="HKD",Settings!$B$23,1))))</f>
        <v>1</v>
      </c>
      <c r="Q628">
        <f t="shared" si="85"/>
        <v>0</v>
      </c>
      <c r="R628">
        <f t="shared" si="86"/>
        <v>0</v>
      </c>
      <c r="S628" t="str">
        <f t="shared" si="87"/>
        <v/>
      </c>
      <c r="T628" t="str">
        <f t="shared" si="88"/>
        <v/>
      </c>
      <c r="U628" t="str">
        <f t="shared" si="89"/>
        <v/>
      </c>
    </row>
    <row r="629" spans="1:21" ht="15" customHeight="1" x14ac:dyDescent="0.15">
      <c r="A629" s="237"/>
      <c r="B629" s="237"/>
      <c r="C629" s="237"/>
      <c r="D629" s="251"/>
      <c r="E629" s="237"/>
      <c r="F629" s="252"/>
      <c r="G629" s="237"/>
      <c r="H629" s="237"/>
      <c r="I629" s="237"/>
      <c r="J629" s="252"/>
      <c r="K629" s="237"/>
      <c r="L629" s="244" t="str">
        <f t="shared" si="81"/>
        <v/>
      </c>
      <c r="M629" s="245" t="str">
        <f t="shared" si="82"/>
        <v/>
      </c>
      <c r="N629" s="244" t="str">
        <f t="shared" si="83"/>
        <v/>
      </c>
      <c r="O629" s="244" t="str">
        <f t="shared" si="84"/>
        <v/>
      </c>
      <c r="P629">
        <f>IF($I629&lt;&gt;"",$I629,IF($E629="SGD",1,IF($E629="USD",Settings!$B$22,IF($E629="HKD",Settings!$B$23,1))))</f>
        <v>1</v>
      </c>
      <c r="Q629">
        <f t="shared" si="85"/>
        <v>0</v>
      </c>
      <c r="R629">
        <f t="shared" si="86"/>
        <v>0</v>
      </c>
      <c r="S629" t="str">
        <f t="shared" si="87"/>
        <v/>
      </c>
      <c r="T629" t="str">
        <f t="shared" si="88"/>
        <v/>
      </c>
      <c r="U629" t="str">
        <f t="shared" si="89"/>
        <v/>
      </c>
    </row>
    <row r="630" spans="1:21" ht="15" customHeight="1" x14ac:dyDescent="0.15">
      <c r="A630" s="237"/>
      <c r="B630" s="237"/>
      <c r="C630" s="237"/>
      <c r="D630" s="251"/>
      <c r="E630" s="237"/>
      <c r="F630" s="252"/>
      <c r="G630" s="237"/>
      <c r="H630" s="237"/>
      <c r="I630" s="237"/>
      <c r="J630" s="252"/>
      <c r="K630" s="237"/>
      <c r="L630" s="244" t="str">
        <f t="shared" si="81"/>
        <v/>
      </c>
      <c r="M630" s="245" t="str">
        <f t="shared" si="82"/>
        <v/>
      </c>
      <c r="N630" s="244" t="str">
        <f t="shared" si="83"/>
        <v/>
      </c>
      <c r="O630" s="244" t="str">
        <f t="shared" si="84"/>
        <v/>
      </c>
      <c r="P630">
        <f>IF($I630&lt;&gt;"",$I630,IF($E630="SGD",1,IF($E630="USD",Settings!$B$22,IF($E630="HKD",Settings!$B$23,1))))</f>
        <v>1</v>
      </c>
      <c r="Q630">
        <f t="shared" si="85"/>
        <v>0</v>
      </c>
      <c r="R630">
        <f t="shared" si="86"/>
        <v>0</v>
      </c>
      <c r="S630" t="str">
        <f t="shared" si="87"/>
        <v/>
      </c>
      <c r="T630" t="str">
        <f t="shared" si="88"/>
        <v/>
      </c>
      <c r="U630" t="str">
        <f t="shared" si="89"/>
        <v/>
      </c>
    </row>
    <row r="631" spans="1:21" ht="15" customHeight="1" x14ac:dyDescent="0.15">
      <c r="A631" s="237"/>
      <c r="B631" s="237"/>
      <c r="C631" s="237"/>
      <c r="D631" s="251"/>
      <c r="E631" s="237"/>
      <c r="F631" s="252"/>
      <c r="G631" s="237"/>
      <c r="H631" s="237"/>
      <c r="I631" s="237"/>
      <c r="J631" s="252"/>
      <c r="K631" s="237"/>
      <c r="L631" s="244" t="str">
        <f t="shared" si="81"/>
        <v/>
      </c>
      <c r="M631" s="245" t="str">
        <f t="shared" si="82"/>
        <v/>
      </c>
      <c r="N631" s="244" t="str">
        <f t="shared" si="83"/>
        <v/>
      </c>
      <c r="O631" s="244" t="str">
        <f t="shared" si="84"/>
        <v/>
      </c>
      <c r="P631">
        <f>IF($I631&lt;&gt;"",$I631,IF($E631="SGD",1,IF($E631="USD",Settings!$B$22,IF($E631="HKD",Settings!$B$23,1))))</f>
        <v>1</v>
      </c>
      <c r="Q631">
        <f t="shared" si="85"/>
        <v>0</v>
      </c>
      <c r="R631">
        <f t="shared" si="86"/>
        <v>0</v>
      </c>
      <c r="S631" t="str">
        <f t="shared" si="87"/>
        <v/>
      </c>
      <c r="T631" t="str">
        <f t="shared" si="88"/>
        <v/>
      </c>
      <c r="U631" t="str">
        <f t="shared" si="89"/>
        <v/>
      </c>
    </row>
    <row r="632" spans="1:21" ht="15" customHeight="1" x14ac:dyDescent="0.15">
      <c r="A632" s="237"/>
      <c r="B632" s="237"/>
      <c r="C632" s="237"/>
      <c r="D632" s="251"/>
      <c r="E632" s="237"/>
      <c r="F632" s="252"/>
      <c r="G632" s="237"/>
      <c r="H632" s="237"/>
      <c r="I632" s="237"/>
      <c r="J632" s="252"/>
      <c r="K632" s="237"/>
      <c r="L632" s="244" t="str">
        <f t="shared" si="81"/>
        <v/>
      </c>
      <c r="M632" s="245" t="str">
        <f t="shared" si="82"/>
        <v/>
      </c>
      <c r="N632" s="244" t="str">
        <f t="shared" si="83"/>
        <v/>
      </c>
      <c r="O632" s="244" t="str">
        <f t="shared" si="84"/>
        <v/>
      </c>
      <c r="P632">
        <f>IF($I632&lt;&gt;"",$I632,IF($E632="SGD",1,IF($E632="USD",Settings!$B$22,IF($E632="HKD",Settings!$B$23,1))))</f>
        <v>1</v>
      </c>
      <c r="Q632">
        <f t="shared" si="85"/>
        <v>0</v>
      </c>
      <c r="R632">
        <f t="shared" si="86"/>
        <v>0</v>
      </c>
      <c r="S632" t="str">
        <f t="shared" si="87"/>
        <v/>
      </c>
      <c r="T632" t="str">
        <f t="shared" si="88"/>
        <v/>
      </c>
      <c r="U632" t="str">
        <f t="shared" si="89"/>
        <v/>
      </c>
    </row>
    <row r="633" spans="1:21" ht="15" customHeight="1" x14ac:dyDescent="0.15">
      <c r="A633" s="237"/>
      <c r="B633" s="237"/>
      <c r="C633" s="237"/>
      <c r="D633" s="251"/>
      <c r="E633" s="237"/>
      <c r="F633" s="252"/>
      <c r="G633" s="237"/>
      <c r="H633" s="237"/>
      <c r="I633" s="237"/>
      <c r="J633" s="252"/>
      <c r="K633" s="237"/>
      <c r="L633" s="244" t="str">
        <f t="shared" si="81"/>
        <v/>
      </c>
      <c r="M633" s="245" t="str">
        <f t="shared" si="82"/>
        <v/>
      </c>
      <c r="N633" s="244" t="str">
        <f t="shared" si="83"/>
        <v/>
      </c>
      <c r="O633" s="244" t="str">
        <f t="shared" si="84"/>
        <v/>
      </c>
      <c r="P633">
        <f>IF($I633&lt;&gt;"",$I633,IF($E633="SGD",1,IF($E633="USD",Settings!$B$22,IF($E633="HKD",Settings!$B$23,1))))</f>
        <v>1</v>
      </c>
      <c r="Q633">
        <f t="shared" si="85"/>
        <v>0</v>
      </c>
      <c r="R633">
        <f t="shared" si="86"/>
        <v>0</v>
      </c>
      <c r="S633" t="str">
        <f t="shared" si="87"/>
        <v/>
      </c>
      <c r="T633" t="str">
        <f t="shared" si="88"/>
        <v/>
      </c>
      <c r="U633" t="str">
        <f t="shared" si="89"/>
        <v/>
      </c>
    </row>
    <row r="634" spans="1:21" ht="15" customHeight="1" x14ac:dyDescent="0.15">
      <c r="A634" s="237"/>
      <c r="B634" s="237"/>
      <c r="C634" s="237"/>
      <c r="D634" s="251"/>
      <c r="E634" s="237"/>
      <c r="F634" s="252"/>
      <c r="G634" s="237"/>
      <c r="H634" s="237"/>
      <c r="I634" s="237"/>
      <c r="J634" s="252"/>
      <c r="K634" s="237"/>
      <c r="L634" s="244" t="str">
        <f t="shared" si="81"/>
        <v/>
      </c>
      <c r="M634" s="245" t="str">
        <f t="shared" si="82"/>
        <v/>
      </c>
      <c r="N634" s="244" t="str">
        <f t="shared" si="83"/>
        <v/>
      </c>
      <c r="O634" s="244" t="str">
        <f t="shared" si="84"/>
        <v/>
      </c>
      <c r="P634">
        <f>IF($I634&lt;&gt;"",$I634,IF($E634="SGD",1,IF($E634="USD",Settings!$B$22,IF($E634="HKD",Settings!$B$23,1))))</f>
        <v>1</v>
      </c>
      <c r="Q634">
        <f t="shared" si="85"/>
        <v>0</v>
      </c>
      <c r="R634">
        <f t="shared" si="86"/>
        <v>0</v>
      </c>
      <c r="S634" t="str">
        <f t="shared" si="87"/>
        <v/>
      </c>
      <c r="T634" t="str">
        <f t="shared" si="88"/>
        <v/>
      </c>
      <c r="U634" t="str">
        <f t="shared" si="89"/>
        <v/>
      </c>
    </row>
    <row r="635" spans="1:21" ht="15" customHeight="1" x14ac:dyDescent="0.15">
      <c r="A635" s="237"/>
      <c r="B635" s="237"/>
      <c r="C635" s="237"/>
      <c r="D635" s="251"/>
      <c r="E635" s="237"/>
      <c r="F635" s="252"/>
      <c r="G635" s="237"/>
      <c r="H635" s="237"/>
      <c r="I635" s="237"/>
      <c r="J635" s="252"/>
      <c r="K635" s="237"/>
      <c r="L635" s="244" t="str">
        <f t="shared" si="81"/>
        <v/>
      </c>
      <c r="M635" s="245" t="str">
        <f t="shared" si="82"/>
        <v/>
      </c>
      <c r="N635" s="244" t="str">
        <f t="shared" si="83"/>
        <v/>
      </c>
      <c r="O635" s="244" t="str">
        <f t="shared" si="84"/>
        <v/>
      </c>
      <c r="P635">
        <f>IF($I635&lt;&gt;"",$I635,IF($E635="SGD",1,IF($E635="USD",Settings!$B$22,IF($E635="HKD",Settings!$B$23,1))))</f>
        <v>1</v>
      </c>
      <c r="Q635">
        <f t="shared" si="85"/>
        <v>0</v>
      </c>
      <c r="R635">
        <f t="shared" si="86"/>
        <v>0</v>
      </c>
      <c r="S635" t="str">
        <f t="shared" si="87"/>
        <v/>
      </c>
      <c r="T635" t="str">
        <f t="shared" si="88"/>
        <v/>
      </c>
      <c r="U635" t="str">
        <f t="shared" si="89"/>
        <v/>
      </c>
    </row>
    <row r="636" spans="1:21" ht="15" customHeight="1" x14ac:dyDescent="0.15">
      <c r="A636" s="237"/>
      <c r="B636" s="237"/>
      <c r="C636" s="237"/>
      <c r="D636" s="251"/>
      <c r="E636" s="237"/>
      <c r="F636" s="252"/>
      <c r="G636" s="237"/>
      <c r="H636" s="237"/>
      <c r="I636" s="237"/>
      <c r="J636" s="252"/>
      <c r="K636" s="237"/>
      <c r="L636" s="244" t="str">
        <f t="shared" si="81"/>
        <v/>
      </c>
      <c r="M636" s="245" t="str">
        <f t="shared" si="82"/>
        <v/>
      </c>
      <c r="N636" s="244" t="str">
        <f t="shared" si="83"/>
        <v/>
      </c>
      <c r="O636" s="244" t="str">
        <f t="shared" si="84"/>
        <v/>
      </c>
      <c r="P636">
        <f>IF($I636&lt;&gt;"",$I636,IF($E636="SGD",1,IF($E636="USD",Settings!$B$22,IF($E636="HKD",Settings!$B$23,1))))</f>
        <v>1</v>
      </c>
      <c r="Q636">
        <f t="shared" si="85"/>
        <v>0</v>
      </c>
      <c r="R636">
        <f t="shared" si="86"/>
        <v>0</v>
      </c>
      <c r="S636" t="str">
        <f t="shared" si="87"/>
        <v/>
      </c>
      <c r="T636" t="str">
        <f t="shared" si="88"/>
        <v/>
      </c>
      <c r="U636" t="str">
        <f t="shared" si="89"/>
        <v/>
      </c>
    </row>
    <row r="637" spans="1:21" ht="15" customHeight="1" x14ac:dyDescent="0.15">
      <c r="A637" s="237"/>
      <c r="B637" s="237"/>
      <c r="C637" s="237"/>
      <c r="D637" s="251"/>
      <c r="E637" s="237"/>
      <c r="F637" s="252"/>
      <c r="G637" s="237"/>
      <c r="H637" s="237"/>
      <c r="I637" s="237"/>
      <c r="J637" s="252"/>
      <c r="K637" s="237"/>
      <c r="L637" s="244" t="str">
        <f t="shared" si="81"/>
        <v/>
      </c>
      <c r="M637" s="245" t="str">
        <f t="shared" si="82"/>
        <v/>
      </c>
      <c r="N637" s="244" t="str">
        <f t="shared" si="83"/>
        <v/>
      </c>
      <c r="O637" s="244" t="str">
        <f t="shared" si="84"/>
        <v/>
      </c>
      <c r="P637">
        <f>IF($I637&lt;&gt;"",$I637,IF($E637="SGD",1,IF($E637="USD",Settings!$B$22,IF($E637="HKD",Settings!$B$23,1))))</f>
        <v>1</v>
      </c>
      <c r="Q637">
        <f t="shared" si="85"/>
        <v>0</v>
      </c>
      <c r="R637">
        <f t="shared" si="86"/>
        <v>0</v>
      </c>
      <c r="S637" t="str">
        <f t="shared" si="87"/>
        <v/>
      </c>
      <c r="T637" t="str">
        <f t="shared" si="88"/>
        <v/>
      </c>
      <c r="U637" t="str">
        <f t="shared" si="89"/>
        <v/>
      </c>
    </row>
    <row r="638" spans="1:21" ht="15" customHeight="1" x14ac:dyDescent="0.15">
      <c r="A638" s="237"/>
      <c r="B638" s="237"/>
      <c r="C638" s="237"/>
      <c r="D638" s="251"/>
      <c r="E638" s="237"/>
      <c r="F638" s="252"/>
      <c r="G638" s="237"/>
      <c r="H638" s="237"/>
      <c r="I638" s="237"/>
      <c r="J638" s="252"/>
      <c r="K638" s="237"/>
      <c r="L638" s="244" t="str">
        <f t="shared" si="81"/>
        <v/>
      </c>
      <c r="M638" s="245" t="str">
        <f t="shared" si="82"/>
        <v/>
      </c>
      <c r="N638" s="244" t="str">
        <f t="shared" si="83"/>
        <v/>
      </c>
      <c r="O638" s="244" t="str">
        <f t="shared" si="84"/>
        <v/>
      </c>
      <c r="P638">
        <f>IF($I638&lt;&gt;"",$I638,IF($E638="SGD",1,IF($E638="USD",Settings!$B$22,IF($E638="HKD",Settings!$B$23,1))))</f>
        <v>1</v>
      </c>
      <c r="Q638">
        <f t="shared" si="85"/>
        <v>0</v>
      </c>
      <c r="R638">
        <f t="shared" si="86"/>
        <v>0</v>
      </c>
      <c r="S638" t="str">
        <f t="shared" si="87"/>
        <v/>
      </c>
      <c r="T638" t="str">
        <f t="shared" si="88"/>
        <v/>
      </c>
      <c r="U638" t="str">
        <f t="shared" si="89"/>
        <v/>
      </c>
    </row>
    <row r="639" spans="1:21" ht="15" customHeight="1" x14ac:dyDescent="0.15">
      <c r="A639" s="237"/>
      <c r="B639" s="237"/>
      <c r="C639" s="237"/>
      <c r="D639" s="251"/>
      <c r="E639" s="237"/>
      <c r="F639" s="252"/>
      <c r="G639" s="237"/>
      <c r="H639" s="237"/>
      <c r="I639" s="237"/>
      <c r="J639" s="252"/>
      <c r="K639" s="237"/>
      <c r="L639" s="244" t="str">
        <f t="shared" si="81"/>
        <v/>
      </c>
      <c r="M639" s="245" t="str">
        <f t="shared" si="82"/>
        <v/>
      </c>
      <c r="N639" s="244" t="str">
        <f t="shared" si="83"/>
        <v/>
      </c>
      <c r="O639" s="244" t="str">
        <f t="shared" si="84"/>
        <v/>
      </c>
      <c r="P639">
        <f>IF($I639&lt;&gt;"",$I639,IF($E639="SGD",1,IF($E639="USD",Settings!$B$22,IF($E639="HKD",Settings!$B$23,1))))</f>
        <v>1</v>
      </c>
      <c r="Q639">
        <f t="shared" si="85"/>
        <v>0</v>
      </c>
      <c r="R639">
        <f t="shared" si="86"/>
        <v>0</v>
      </c>
      <c r="S639" t="str">
        <f t="shared" si="87"/>
        <v/>
      </c>
      <c r="T639" t="str">
        <f t="shared" si="88"/>
        <v/>
      </c>
      <c r="U639" t="str">
        <f t="shared" si="89"/>
        <v/>
      </c>
    </row>
    <row r="640" spans="1:21" ht="15" customHeight="1" x14ac:dyDescent="0.15">
      <c r="A640" s="237"/>
      <c r="B640" s="237"/>
      <c r="C640" s="237"/>
      <c r="D640" s="251"/>
      <c r="E640" s="237"/>
      <c r="F640" s="252"/>
      <c r="G640" s="237"/>
      <c r="H640" s="237"/>
      <c r="I640" s="237"/>
      <c r="J640" s="252"/>
      <c r="K640" s="237"/>
      <c r="L640" s="244" t="str">
        <f t="shared" si="81"/>
        <v/>
      </c>
      <c r="M640" s="245" t="str">
        <f t="shared" si="82"/>
        <v/>
      </c>
      <c r="N640" s="244" t="str">
        <f t="shared" si="83"/>
        <v/>
      </c>
      <c r="O640" s="244" t="str">
        <f t="shared" si="84"/>
        <v/>
      </c>
      <c r="P640">
        <f>IF($I640&lt;&gt;"",$I640,IF($E640="SGD",1,IF($E640="USD",Settings!$B$22,IF($E640="HKD",Settings!$B$23,1))))</f>
        <v>1</v>
      </c>
      <c r="Q640">
        <f t="shared" si="85"/>
        <v>0</v>
      </c>
      <c r="R640">
        <f t="shared" si="86"/>
        <v>0</v>
      </c>
      <c r="S640" t="str">
        <f t="shared" si="87"/>
        <v/>
      </c>
      <c r="T640" t="str">
        <f t="shared" si="88"/>
        <v/>
      </c>
      <c r="U640" t="str">
        <f t="shared" si="89"/>
        <v/>
      </c>
    </row>
    <row r="641" spans="1:21" ht="15" customHeight="1" x14ac:dyDescent="0.15">
      <c r="A641" s="237"/>
      <c r="B641" s="237"/>
      <c r="C641" s="237"/>
      <c r="D641" s="251"/>
      <c r="E641" s="237"/>
      <c r="F641" s="252"/>
      <c r="G641" s="237"/>
      <c r="H641" s="237"/>
      <c r="I641" s="237"/>
      <c r="J641" s="252"/>
      <c r="K641" s="237"/>
      <c r="L641" s="244" t="str">
        <f t="shared" si="81"/>
        <v/>
      </c>
      <c r="M641" s="245" t="str">
        <f t="shared" si="82"/>
        <v/>
      </c>
      <c r="N641" s="244" t="str">
        <f t="shared" si="83"/>
        <v/>
      </c>
      <c r="O641" s="244" t="str">
        <f t="shared" si="84"/>
        <v/>
      </c>
      <c r="P641">
        <f>IF($I641&lt;&gt;"",$I641,IF($E641="SGD",1,IF($E641="USD",Settings!$B$22,IF($E641="HKD",Settings!$B$23,1))))</f>
        <v>1</v>
      </c>
      <c r="Q641">
        <f t="shared" si="85"/>
        <v>0</v>
      </c>
      <c r="R641">
        <f t="shared" si="86"/>
        <v>0</v>
      </c>
      <c r="S641" t="str">
        <f t="shared" si="87"/>
        <v/>
      </c>
      <c r="T641" t="str">
        <f t="shared" si="88"/>
        <v/>
      </c>
      <c r="U641" t="str">
        <f t="shared" si="89"/>
        <v/>
      </c>
    </row>
    <row r="642" spans="1:21" ht="15" customHeight="1" x14ac:dyDescent="0.15">
      <c r="A642" s="237"/>
      <c r="B642" s="237"/>
      <c r="C642" s="237"/>
      <c r="D642" s="251"/>
      <c r="E642" s="237"/>
      <c r="F642" s="252"/>
      <c r="G642" s="237"/>
      <c r="H642" s="237"/>
      <c r="I642" s="237"/>
      <c r="J642" s="252"/>
      <c r="K642" s="237"/>
      <c r="L642" s="244" t="str">
        <f t="shared" ref="L642:L705" si="90">IF(OR(B642="",C642="",E642=""),"",B642&amp;":"&amp;C642&amp;":"&amp;E642)</f>
        <v/>
      </c>
      <c r="M642" s="245" t="str">
        <f t="shared" ref="M642:M705" si="91">IF(A642="","",A642*D642)</f>
        <v/>
      </c>
      <c r="N642" s="244" t="str">
        <f t="shared" ref="N642:N705" si="92">IF(A642="","",IF(OR(A642=1,A642=0),J642,0))</f>
        <v/>
      </c>
      <c r="O642" s="244" t="str">
        <f t="shared" ref="O642:O705" si="93">IF(A642="","",IF(A642=-1,J642,0))</f>
        <v/>
      </c>
      <c r="P642">
        <f>IF($I642&lt;&gt;"",$I642,IF($E642="SGD",1,IF($E642="USD",Settings!$B$22,IF($E642="HKD",Settings!$B$23,1))))</f>
        <v>1</v>
      </c>
      <c r="Q642">
        <f t="shared" ref="Q642:Q705" si="94">IF($L642="",0,($O642-$N642+IF($A642=2,$J642,0))*$P642)</f>
        <v>0</v>
      </c>
      <c r="R642">
        <f t="shared" ref="R642:R705" si="95">IF($L642="",0,IF($A642=2,$J642*$P642,0))</f>
        <v>0</v>
      </c>
      <c r="S642" t="str">
        <f t="shared" ref="S642:S705" si="96">IF(L642="","",SUMIFS($M:$M,$L:$L,L642,$T:$T,"&lt;="&amp;T642))</f>
        <v/>
      </c>
      <c r="T642" t="str">
        <f t="shared" ref="T642:T705" si="97">IF(L642="","",INT(G642)*100000+ROW())</f>
        <v/>
      </c>
      <c r="U642" t="str">
        <f t="shared" ref="U642:U705" si="98">IF(L642="","",IF(AND(COUNTIFS($L:$L,L642,$S:$S,"&gt;-0.000001",$S:$S,"&lt;0.000001",$T:$T,"&gt;"&amp;T642)=0,ABS(S642)&gt;0.000001),1,0))</f>
        <v/>
      </c>
    </row>
    <row r="643" spans="1:21" ht="15" customHeight="1" x14ac:dyDescent="0.15">
      <c r="A643" s="237"/>
      <c r="B643" s="237"/>
      <c r="C643" s="237"/>
      <c r="D643" s="251"/>
      <c r="E643" s="237"/>
      <c r="F643" s="252"/>
      <c r="G643" s="237"/>
      <c r="H643" s="237"/>
      <c r="I643" s="237"/>
      <c r="J643" s="252"/>
      <c r="K643" s="237"/>
      <c r="L643" s="244" t="str">
        <f t="shared" si="90"/>
        <v/>
      </c>
      <c r="M643" s="245" t="str">
        <f t="shared" si="91"/>
        <v/>
      </c>
      <c r="N643" s="244" t="str">
        <f t="shared" si="92"/>
        <v/>
      </c>
      <c r="O643" s="244" t="str">
        <f t="shared" si="93"/>
        <v/>
      </c>
      <c r="P643">
        <f>IF($I643&lt;&gt;"",$I643,IF($E643="SGD",1,IF($E643="USD",Settings!$B$22,IF($E643="HKD",Settings!$B$23,1))))</f>
        <v>1</v>
      </c>
      <c r="Q643">
        <f t="shared" si="94"/>
        <v>0</v>
      </c>
      <c r="R643">
        <f t="shared" si="95"/>
        <v>0</v>
      </c>
      <c r="S643" t="str">
        <f t="shared" si="96"/>
        <v/>
      </c>
      <c r="T643" t="str">
        <f t="shared" si="97"/>
        <v/>
      </c>
      <c r="U643" t="str">
        <f t="shared" si="98"/>
        <v/>
      </c>
    </row>
    <row r="644" spans="1:21" ht="15" customHeight="1" x14ac:dyDescent="0.15">
      <c r="A644" s="237"/>
      <c r="B644" s="237"/>
      <c r="C644" s="237"/>
      <c r="D644" s="251"/>
      <c r="E644" s="237"/>
      <c r="F644" s="252"/>
      <c r="G644" s="237"/>
      <c r="H644" s="237"/>
      <c r="I644" s="237"/>
      <c r="J644" s="252"/>
      <c r="K644" s="237"/>
      <c r="L644" s="244" t="str">
        <f t="shared" si="90"/>
        <v/>
      </c>
      <c r="M644" s="245" t="str">
        <f t="shared" si="91"/>
        <v/>
      </c>
      <c r="N644" s="244" t="str">
        <f t="shared" si="92"/>
        <v/>
      </c>
      <c r="O644" s="244" t="str">
        <f t="shared" si="93"/>
        <v/>
      </c>
      <c r="P644">
        <f>IF($I644&lt;&gt;"",$I644,IF($E644="SGD",1,IF($E644="USD",Settings!$B$22,IF($E644="HKD",Settings!$B$23,1))))</f>
        <v>1</v>
      </c>
      <c r="Q644">
        <f t="shared" si="94"/>
        <v>0</v>
      </c>
      <c r="R644">
        <f t="shared" si="95"/>
        <v>0</v>
      </c>
      <c r="S644" t="str">
        <f t="shared" si="96"/>
        <v/>
      </c>
      <c r="T644" t="str">
        <f t="shared" si="97"/>
        <v/>
      </c>
      <c r="U644" t="str">
        <f t="shared" si="98"/>
        <v/>
      </c>
    </row>
    <row r="645" spans="1:21" ht="15" customHeight="1" x14ac:dyDescent="0.15">
      <c r="A645" s="237"/>
      <c r="B645" s="237"/>
      <c r="C645" s="237"/>
      <c r="D645" s="251"/>
      <c r="E645" s="237"/>
      <c r="F645" s="252"/>
      <c r="G645" s="237"/>
      <c r="H645" s="237"/>
      <c r="I645" s="237"/>
      <c r="J645" s="252"/>
      <c r="K645" s="237"/>
      <c r="L645" s="244" t="str">
        <f t="shared" si="90"/>
        <v/>
      </c>
      <c r="M645" s="245" t="str">
        <f t="shared" si="91"/>
        <v/>
      </c>
      <c r="N645" s="244" t="str">
        <f t="shared" si="92"/>
        <v/>
      </c>
      <c r="O645" s="244" t="str">
        <f t="shared" si="93"/>
        <v/>
      </c>
      <c r="P645">
        <f>IF($I645&lt;&gt;"",$I645,IF($E645="SGD",1,IF($E645="USD",Settings!$B$22,IF($E645="HKD",Settings!$B$23,1))))</f>
        <v>1</v>
      </c>
      <c r="Q645">
        <f t="shared" si="94"/>
        <v>0</v>
      </c>
      <c r="R645">
        <f t="shared" si="95"/>
        <v>0</v>
      </c>
      <c r="S645" t="str">
        <f t="shared" si="96"/>
        <v/>
      </c>
      <c r="T645" t="str">
        <f t="shared" si="97"/>
        <v/>
      </c>
      <c r="U645" t="str">
        <f t="shared" si="98"/>
        <v/>
      </c>
    </row>
    <row r="646" spans="1:21" ht="15" customHeight="1" x14ac:dyDescent="0.15">
      <c r="A646" s="237"/>
      <c r="B646" s="237"/>
      <c r="C646" s="237"/>
      <c r="D646" s="251"/>
      <c r="E646" s="237"/>
      <c r="F646" s="252"/>
      <c r="G646" s="237"/>
      <c r="H646" s="237"/>
      <c r="I646" s="237"/>
      <c r="J646" s="252"/>
      <c r="K646" s="237"/>
      <c r="L646" s="244" t="str">
        <f t="shared" si="90"/>
        <v/>
      </c>
      <c r="M646" s="245" t="str">
        <f t="shared" si="91"/>
        <v/>
      </c>
      <c r="N646" s="244" t="str">
        <f t="shared" si="92"/>
        <v/>
      </c>
      <c r="O646" s="244" t="str">
        <f t="shared" si="93"/>
        <v/>
      </c>
      <c r="P646">
        <f>IF($I646&lt;&gt;"",$I646,IF($E646="SGD",1,IF($E646="USD",Settings!$B$22,IF($E646="HKD",Settings!$B$23,1))))</f>
        <v>1</v>
      </c>
      <c r="Q646">
        <f t="shared" si="94"/>
        <v>0</v>
      </c>
      <c r="R646">
        <f t="shared" si="95"/>
        <v>0</v>
      </c>
      <c r="S646" t="str">
        <f t="shared" si="96"/>
        <v/>
      </c>
      <c r="T646" t="str">
        <f t="shared" si="97"/>
        <v/>
      </c>
      <c r="U646" t="str">
        <f t="shared" si="98"/>
        <v/>
      </c>
    </row>
    <row r="647" spans="1:21" ht="15" customHeight="1" x14ac:dyDescent="0.15">
      <c r="A647" s="237"/>
      <c r="B647" s="237"/>
      <c r="C647" s="237"/>
      <c r="D647" s="251"/>
      <c r="E647" s="237"/>
      <c r="F647" s="252"/>
      <c r="G647" s="237"/>
      <c r="H647" s="237"/>
      <c r="I647" s="237"/>
      <c r="J647" s="252"/>
      <c r="K647" s="237"/>
      <c r="L647" s="244" t="str">
        <f t="shared" si="90"/>
        <v/>
      </c>
      <c r="M647" s="245" t="str">
        <f t="shared" si="91"/>
        <v/>
      </c>
      <c r="N647" s="244" t="str">
        <f t="shared" si="92"/>
        <v/>
      </c>
      <c r="O647" s="244" t="str">
        <f t="shared" si="93"/>
        <v/>
      </c>
      <c r="P647">
        <f>IF($I647&lt;&gt;"",$I647,IF($E647="SGD",1,IF($E647="USD",Settings!$B$22,IF($E647="HKD",Settings!$B$23,1))))</f>
        <v>1</v>
      </c>
      <c r="Q647">
        <f t="shared" si="94"/>
        <v>0</v>
      </c>
      <c r="R647">
        <f t="shared" si="95"/>
        <v>0</v>
      </c>
      <c r="S647" t="str">
        <f t="shared" si="96"/>
        <v/>
      </c>
      <c r="T647" t="str">
        <f t="shared" si="97"/>
        <v/>
      </c>
      <c r="U647" t="str">
        <f t="shared" si="98"/>
        <v/>
      </c>
    </row>
    <row r="648" spans="1:21" ht="15" customHeight="1" x14ac:dyDescent="0.15">
      <c r="A648" s="237"/>
      <c r="B648" s="237"/>
      <c r="C648" s="237"/>
      <c r="D648" s="251"/>
      <c r="E648" s="237"/>
      <c r="F648" s="252"/>
      <c r="G648" s="237"/>
      <c r="H648" s="237"/>
      <c r="I648" s="237"/>
      <c r="J648" s="252"/>
      <c r="K648" s="237"/>
      <c r="L648" s="244" t="str">
        <f t="shared" si="90"/>
        <v/>
      </c>
      <c r="M648" s="245" t="str">
        <f t="shared" si="91"/>
        <v/>
      </c>
      <c r="N648" s="244" t="str">
        <f t="shared" si="92"/>
        <v/>
      </c>
      <c r="O648" s="244" t="str">
        <f t="shared" si="93"/>
        <v/>
      </c>
      <c r="P648">
        <f>IF($I648&lt;&gt;"",$I648,IF($E648="SGD",1,IF($E648="USD",Settings!$B$22,IF($E648="HKD",Settings!$B$23,1))))</f>
        <v>1</v>
      </c>
      <c r="Q648">
        <f t="shared" si="94"/>
        <v>0</v>
      </c>
      <c r="R648">
        <f t="shared" si="95"/>
        <v>0</v>
      </c>
      <c r="S648" t="str">
        <f t="shared" si="96"/>
        <v/>
      </c>
      <c r="T648" t="str">
        <f t="shared" si="97"/>
        <v/>
      </c>
      <c r="U648" t="str">
        <f t="shared" si="98"/>
        <v/>
      </c>
    </row>
    <row r="649" spans="1:21" ht="15" customHeight="1" x14ac:dyDescent="0.15">
      <c r="A649" s="237"/>
      <c r="B649" s="237"/>
      <c r="C649" s="237"/>
      <c r="D649" s="251"/>
      <c r="E649" s="237"/>
      <c r="F649" s="252"/>
      <c r="G649" s="237"/>
      <c r="H649" s="237"/>
      <c r="I649" s="237"/>
      <c r="J649" s="252"/>
      <c r="K649" s="237"/>
      <c r="L649" s="244" t="str">
        <f t="shared" si="90"/>
        <v/>
      </c>
      <c r="M649" s="245" t="str">
        <f t="shared" si="91"/>
        <v/>
      </c>
      <c r="N649" s="244" t="str">
        <f t="shared" si="92"/>
        <v/>
      </c>
      <c r="O649" s="244" t="str">
        <f t="shared" si="93"/>
        <v/>
      </c>
      <c r="P649">
        <f>IF($I649&lt;&gt;"",$I649,IF($E649="SGD",1,IF($E649="USD",Settings!$B$22,IF($E649="HKD",Settings!$B$23,1))))</f>
        <v>1</v>
      </c>
      <c r="Q649">
        <f t="shared" si="94"/>
        <v>0</v>
      </c>
      <c r="R649">
        <f t="shared" si="95"/>
        <v>0</v>
      </c>
      <c r="S649" t="str">
        <f t="shared" si="96"/>
        <v/>
      </c>
      <c r="T649" t="str">
        <f t="shared" si="97"/>
        <v/>
      </c>
      <c r="U649" t="str">
        <f t="shared" si="98"/>
        <v/>
      </c>
    </row>
    <row r="650" spans="1:21" ht="15" customHeight="1" x14ac:dyDescent="0.15">
      <c r="A650" s="237"/>
      <c r="B650" s="237"/>
      <c r="C650" s="237"/>
      <c r="D650" s="251"/>
      <c r="E650" s="237"/>
      <c r="F650" s="252"/>
      <c r="G650" s="237"/>
      <c r="H650" s="237"/>
      <c r="I650" s="237"/>
      <c r="J650" s="252"/>
      <c r="K650" s="237"/>
      <c r="L650" s="244" t="str">
        <f t="shared" si="90"/>
        <v/>
      </c>
      <c r="M650" s="245" t="str">
        <f t="shared" si="91"/>
        <v/>
      </c>
      <c r="N650" s="244" t="str">
        <f t="shared" si="92"/>
        <v/>
      </c>
      <c r="O650" s="244" t="str">
        <f t="shared" si="93"/>
        <v/>
      </c>
      <c r="P650">
        <f>IF($I650&lt;&gt;"",$I650,IF($E650="SGD",1,IF($E650="USD",Settings!$B$22,IF($E650="HKD",Settings!$B$23,1))))</f>
        <v>1</v>
      </c>
      <c r="Q650">
        <f t="shared" si="94"/>
        <v>0</v>
      </c>
      <c r="R650">
        <f t="shared" si="95"/>
        <v>0</v>
      </c>
      <c r="S650" t="str">
        <f t="shared" si="96"/>
        <v/>
      </c>
      <c r="T650" t="str">
        <f t="shared" si="97"/>
        <v/>
      </c>
      <c r="U650" t="str">
        <f t="shared" si="98"/>
        <v/>
      </c>
    </row>
    <row r="651" spans="1:21" ht="15" customHeight="1" x14ac:dyDescent="0.15">
      <c r="A651" s="237"/>
      <c r="B651" s="237"/>
      <c r="C651" s="237"/>
      <c r="D651" s="251"/>
      <c r="E651" s="237"/>
      <c r="F651" s="252"/>
      <c r="G651" s="237"/>
      <c r="H651" s="237"/>
      <c r="I651" s="237"/>
      <c r="J651" s="252"/>
      <c r="K651" s="237"/>
      <c r="L651" s="244" t="str">
        <f t="shared" si="90"/>
        <v/>
      </c>
      <c r="M651" s="245" t="str">
        <f t="shared" si="91"/>
        <v/>
      </c>
      <c r="N651" s="244" t="str">
        <f t="shared" si="92"/>
        <v/>
      </c>
      <c r="O651" s="244" t="str">
        <f t="shared" si="93"/>
        <v/>
      </c>
      <c r="P651">
        <f>IF($I651&lt;&gt;"",$I651,IF($E651="SGD",1,IF($E651="USD",Settings!$B$22,IF($E651="HKD",Settings!$B$23,1))))</f>
        <v>1</v>
      </c>
      <c r="Q651">
        <f t="shared" si="94"/>
        <v>0</v>
      </c>
      <c r="R651">
        <f t="shared" si="95"/>
        <v>0</v>
      </c>
      <c r="S651" t="str">
        <f t="shared" si="96"/>
        <v/>
      </c>
      <c r="T651" t="str">
        <f t="shared" si="97"/>
        <v/>
      </c>
      <c r="U651" t="str">
        <f t="shared" si="98"/>
        <v/>
      </c>
    </row>
    <row r="652" spans="1:21" ht="15" customHeight="1" x14ac:dyDescent="0.15">
      <c r="A652" s="237"/>
      <c r="B652" s="237"/>
      <c r="C652" s="237"/>
      <c r="D652" s="251"/>
      <c r="E652" s="237"/>
      <c r="F652" s="252"/>
      <c r="G652" s="237"/>
      <c r="H652" s="237"/>
      <c r="I652" s="237"/>
      <c r="J652" s="252"/>
      <c r="K652" s="237"/>
      <c r="L652" s="244" t="str">
        <f t="shared" si="90"/>
        <v/>
      </c>
      <c r="M652" s="245" t="str">
        <f t="shared" si="91"/>
        <v/>
      </c>
      <c r="N652" s="244" t="str">
        <f t="shared" si="92"/>
        <v/>
      </c>
      <c r="O652" s="244" t="str">
        <f t="shared" si="93"/>
        <v/>
      </c>
      <c r="P652">
        <f>IF($I652&lt;&gt;"",$I652,IF($E652="SGD",1,IF($E652="USD",Settings!$B$22,IF($E652="HKD",Settings!$B$23,1))))</f>
        <v>1</v>
      </c>
      <c r="Q652">
        <f t="shared" si="94"/>
        <v>0</v>
      </c>
      <c r="R652">
        <f t="shared" si="95"/>
        <v>0</v>
      </c>
      <c r="S652" t="str">
        <f t="shared" si="96"/>
        <v/>
      </c>
      <c r="T652" t="str">
        <f t="shared" si="97"/>
        <v/>
      </c>
      <c r="U652" t="str">
        <f t="shared" si="98"/>
        <v/>
      </c>
    </row>
    <row r="653" spans="1:21" ht="15" customHeight="1" x14ac:dyDescent="0.15">
      <c r="A653" s="237"/>
      <c r="B653" s="237"/>
      <c r="C653" s="237"/>
      <c r="D653" s="251"/>
      <c r="E653" s="237"/>
      <c r="F653" s="252"/>
      <c r="G653" s="237"/>
      <c r="H653" s="237"/>
      <c r="I653" s="237"/>
      <c r="J653" s="252"/>
      <c r="K653" s="237"/>
      <c r="L653" s="244" t="str">
        <f t="shared" si="90"/>
        <v/>
      </c>
      <c r="M653" s="245" t="str">
        <f t="shared" si="91"/>
        <v/>
      </c>
      <c r="N653" s="244" t="str">
        <f t="shared" si="92"/>
        <v/>
      </c>
      <c r="O653" s="244" t="str">
        <f t="shared" si="93"/>
        <v/>
      </c>
      <c r="P653">
        <f>IF($I653&lt;&gt;"",$I653,IF($E653="SGD",1,IF($E653="USD",Settings!$B$22,IF($E653="HKD",Settings!$B$23,1))))</f>
        <v>1</v>
      </c>
      <c r="Q653">
        <f t="shared" si="94"/>
        <v>0</v>
      </c>
      <c r="R653">
        <f t="shared" si="95"/>
        <v>0</v>
      </c>
      <c r="S653" t="str">
        <f t="shared" si="96"/>
        <v/>
      </c>
      <c r="T653" t="str">
        <f t="shared" si="97"/>
        <v/>
      </c>
      <c r="U653" t="str">
        <f t="shared" si="98"/>
        <v/>
      </c>
    </row>
    <row r="654" spans="1:21" ht="15" customHeight="1" x14ac:dyDescent="0.15">
      <c r="A654" s="237"/>
      <c r="B654" s="237"/>
      <c r="C654" s="237"/>
      <c r="D654" s="251"/>
      <c r="E654" s="237"/>
      <c r="F654" s="252"/>
      <c r="G654" s="237"/>
      <c r="H654" s="237"/>
      <c r="I654" s="237"/>
      <c r="J654" s="252"/>
      <c r="K654" s="237"/>
      <c r="L654" s="244" t="str">
        <f t="shared" si="90"/>
        <v/>
      </c>
      <c r="M654" s="245" t="str">
        <f t="shared" si="91"/>
        <v/>
      </c>
      <c r="N654" s="244" t="str">
        <f t="shared" si="92"/>
        <v/>
      </c>
      <c r="O654" s="244" t="str">
        <f t="shared" si="93"/>
        <v/>
      </c>
      <c r="P654">
        <f>IF($I654&lt;&gt;"",$I654,IF($E654="SGD",1,IF($E654="USD",Settings!$B$22,IF($E654="HKD",Settings!$B$23,1))))</f>
        <v>1</v>
      </c>
      <c r="Q654">
        <f t="shared" si="94"/>
        <v>0</v>
      </c>
      <c r="R654">
        <f t="shared" si="95"/>
        <v>0</v>
      </c>
      <c r="S654" t="str">
        <f t="shared" si="96"/>
        <v/>
      </c>
      <c r="T654" t="str">
        <f t="shared" si="97"/>
        <v/>
      </c>
      <c r="U654" t="str">
        <f t="shared" si="98"/>
        <v/>
      </c>
    </row>
    <row r="655" spans="1:21" ht="15" customHeight="1" x14ac:dyDescent="0.15">
      <c r="A655" s="237"/>
      <c r="B655" s="237"/>
      <c r="C655" s="237"/>
      <c r="D655" s="251"/>
      <c r="E655" s="237"/>
      <c r="F655" s="252"/>
      <c r="G655" s="237"/>
      <c r="H655" s="237"/>
      <c r="I655" s="237"/>
      <c r="J655" s="252"/>
      <c r="K655" s="237"/>
      <c r="L655" s="244" t="str">
        <f t="shared" si="90"/>
        <v/>
      </c>
      <c r="M655" s="245" t="str">
        <f t="shared" si="91"/>
        <v/>
      </c>
      <c r="N655" s="244" t="str">
        <f t="shared" si="92"/>
        <v/>
      </c>
      <c r="O655" s="244" t="str">
        <f t="shared" si="93"/>
        <v/>
      </c>
      <c r="P655">
        <f>IF($I655&lt;&gt;"",$I655,IF($E655="SGD",1,IF($E655="USD",Settings!$B$22,IF($E655="HKD",Settings!$B$23,1))))</f>
        <v>1</v>
      </c>
      <c r="Q655">
        <f t="shared" si="94"/>
        <v>0</v>
      </c>
      <c r="R655">
        <f t="shared" si="95"/>
        <v>0</v>
      </c>
      <c r="S655" t="str">
        <f t="shared" si="96"/>
        <v/>
      </c>
      <c r="T655" t="str">
        <f t="shared" si="97"/>
        <v/>
      </c>
      <c r="U655" t="str">
        <f t="shared" si="98"/>
        <v/>
      </c>
    </row>
    <row r="656" spans="1:21" ht="15" customHeight="1" x14ac:dyDescent="0.15">
      <c r="A656" s="237"/>
      <c r="B656" s="237"/>
      <c r="C656" s="237"/>
      <c r="D656" s="251"/>
      <c r="E656" s="237"/>
      <c r="F656" s="252"/>
      <c r="G656" s="237"/>
      <c r="H656" s="237"/>
      <c r="I656" s="237"/>
      <c r="J656" s="252"/>
      <c r="K656" s="237"/>
      <c r="L656" s="244" t="str">
        <f t="shared" si="90"/>
        <v/>
      </c>
      <c r="M656" s="245" t="str">
        <f t="shared" si="91"/>
        <v/>
      </c>
      <c r="N656" s="244" t="str">
        <f t="shared" si="92"/>
        <v/>
      </c>
      <c r="O656" s="244" t="str">
        <f t="shared" si="93"/>
        <v/>
      </c>
      <c r="P656">
        <f>IF($I656&lt;&gt;"",$I656,IF($E656="SGD",1,IF($E656="USD",Settings!$B$22,IF($E656="HKD",Settings!$B$23,1))))</f>
        <v>1</v>
      </c>
      <c r="Q656">
        <f t="shared" si="94"/>
        <v>0</v>
      </c>
      <c r="R656">
        <f t="shared" si="95"/>
        <v>0</v>
      </c>
      <c r="S656" t="str">
        <f t="shared" si="96"/>
        <v/>
      </c>
      <c r="T656" t="str">
        <f t="shared" si="97"/>
        <v/>
      </c>
      <c r="U656" t="str">
        <f t="shared" si="98"/>
        <v/>
      </c>
    </row>
    <row r="657" spans="1:21" ht="15" customHeight="1" x14ac:dyDescent="0.15">
      <c r="A657" s="237"/>
      <c r="B657" s="237"/>
      <c r="C657" s="237"/>
      <c r="D657" s="251"/>
      <c r="E657" s="237"/>
      <c r="F657" s="252"/>
      <c r="G657" s="237"/>
      <c r="H657" s="237"/>
      <c r="I657" s="237"/>
      <c r="J657" s="252"/>
      <c r="K657" s="237"/>
      <c r="L657" s="244" t="str">
        <f t="shared" si="90"/>
        <v/>
      </c>
      <c r="M657" s="245" t="str">
        <f t="shared" si="91"/>
        <v/>
      </c>
      <c r="N657" s="244" t="str">
        <f t="shared" si="92"/>
        <v/>
      </c>
      <c r="O657" s="244" t="str">
        <f t="shared" si="93"/>
        <v/>
      </c>
      <c r="P657">
        <f>IF($I657&lt;&gt;"",$I657,IF($E657="SGD",1,IF($E657="USD",Settings!$B$22,IF($E657="HKD",Settings!$B$23,1))))</f>
        <v>1</v>
      </c>
      <c r="Q657">
        <f t="shared" si="94"/>
        <v>0</v>
      </c>
      <c r="R657">
        <f t="shared" si="95"/>
        <v>0</v>
      </c>
      <c r="S657" t="str">
        <f t="shared" si="96"/>
        <v/>
      </c>
      <c r="T657" t="str">
        <f t="shared" si="97"/>
        <v/>
      </c>
      <c r="U657" t="str">
        <f t="shared" si="98"/>
        <v/>
      </c>
    </row>
    <row r="658" spans="1:21" ht="15" customHeight="1" x14ac:dyDescent="0.15">
      <c r="A658" s="237"/>
      <c r="B658" s="237"/>
      <c r="C658" s="237"/>
      <c r="D658" s="251"/>
      <c r="E658" s="237"/>
      <c r="F658" s="252"/>
      <c r="G658" s="237"/>
      <c r="H658" s="237"/>
      <c r="I658" s="237"/>
      <c r="J658" s="252"/>
      <c r="K658" s="237"/>
      <c r="L658" s="244" t="str">
        <f t="shared" si="90"/>
        <v/>
      </c>
      <c r="M658" s="245" t="str">
        <f t="shared" si="91"/>
        <v/>
      </c>
      <c r="N658" s="244" t="str">
        <f t="shared" si="92"/>
        <v/>
      </c>
      <c r="O658" s="244" t="str">
        <f t="shared" si="93"/>
        <v/>
      </c>
      <c r="P658">
        <f>IF($I658&lt;&gt;"",$I658,IF($E658="SGD",1,IF($E658="USD",Settings!$B$22,IF($E658="HKD",Settings!$B$23,1))))</f>
        <v>1</v>
      </c>
      <c r="Q658">
        <f t="shared" si="94"/>
        <v>0</v>
      </c>
      <c r="R658">
        <f t="shared" si="95"/>
        <v>0</v>
      </c>
      <c r="S658" t="str">
        <f t="shared" si="96"/>
        <v/>
      </c>
      <c r="T658" t="str">
        <f t="shared" si="97"/>
        <v/>
      </c>
      <c r="U658" t="str">
        <f t="shared" si="98"/>
        <v/>
      </c>
    </row>
    <row r="659" spans="1:21" ht="15" customHeight="1" x14ac:dyDescent="0.15">
      <c r="A659" s="237"/>
      <c r="B659" s="237"/>
      <c r="C659" s="237"/>
      <c r="D659" s="251"/>
      <c r="E659" s="237"/>
      <c r="F659" s="252"/>
      <c r="G659" s="237"/>
      <c r="H659" s="237"/>
      <c r="I659" s="237"/>
      <c r="J659" s="252"/>
      <c r="K659" s="237"/>
      <c r="L659" s="244" t="str">
        <f t="shared" si="90"/>
        <v/>
      </c>
      <c r="M659" s="245" t="str">
        <f t="shared" si="91"/>
        <v/>
      </c>
      <c r="N659" s="244" t="str">
        <f t="shared" si="92"/>
        <v/>
      </c>
      <c r="O659" s="244" t="str">
        <f t="shared" si="93"/>
        <v/>
      </c>
      <c r="P659">
        <f>IF($I659&lt;&gt;"",$I659,IF($E659="SGD",1,IF($E659="USD",Settings!$B$22,IF($E659="HKD",Settings!$B$23,1))))</f>
        <v>1</v>
      </c>
      <c r="Q659">
        <f t="shared" si="94"/>
        <v>0</v>
      </c>
      <c r="R659">
        <f t="shared" si="95"/>
        <v>0</v>
      </c>
      <c r="S659" t="str">
        <f t="shared" si="96"/>
        <v/>
      </c>
      <c r="T659" t="str">
        <f t="shared" si="97"/>
        <v/>
      </c>
      <c r="U659" t="str">
        <f t="shared" si="98"/>
        <v/>
      </c>
    </row>
    <row r="660" spans="1:21" ht="15" customHeight="1" x14ac:dyDescent="0.15">
      <c r="A660" s="237"/>
      <c r="B660" s="237"/>
      <c r="C660" s="237"/>
      <c r="D660" s="251"/>
      <c r="E660" s="237"/>
      <c r="F660" s="252"/>
      <c r="G660" s="237"/>
      <c r="H660" s="237"/>
      <c r="I660" s="237"/>
      <c r="J660" s="252"/>
      <c r="K660" s="237"/>
      <c r="L660" s="244" t="str">
        <f t="shared" si="90"/>
        <v/>
      </c>
      <c r="M660" s="245" t="str">
        <f t="shared" si="91"/>
        <v/>
      </c>
      <c r="N660" s="244" t="str">
        <f t="shared" si="92"/>
        <v/>
      </c>
      <c r="O660" s="244" t="str">
        <f t="shared" si="93"/>
        <v/>
      </c>
      <c r="P660">
        <f>IF($I660&lt;&gt;"",$I660,IF($E660="SGD",1,IF($E660="USD",Settings!$B$22,IF($E660="HKD",Settings!$B$23,1))))</f>
        <v>1</v>
      </c>
      <c r="Q660">
        <f t="shared" si="94"/>
        <v>0</v>
      </c>
      <c r="R660">
        <f t="shared" si="95"/>
        <v>0</v>
      </c>
      <c r="S660" t="str">
        <f t="shared" si="96"/>
        <v/>
      </c>
      <c r="T660" t="str">
        <f t="shared" si="97"/>
        <v/>
      </c>
      <c r="U660" t="str">
        <f t="shared" si="98"/>
        <v/>
      </c>
    </row>
    <row r="661" spans="1:21" ht="15" customHeight="1" x14ac:dyDescent="0.15">
      <c r="A661" s="237"/>
      <c r="B661" s="237"/>
      <c r="C661" s="237"/>
      <c r="D661" s="251"/>
      <c r="E661" s="237"/>
      <c r="F661" s="252"/>
      <c r="G661" s="237"/>
      <c r="H661" s="237"/>
      <c r="I661" s="237"/>
      <c r="J661" s="252"/>
      <c r="K661" s="237"/>
      <c r="L661" s="244" t="str">
        <f t="shared" si="90"/>
        <v/>
      </c>
      <c r="M661" s="245" t="str">
        <f t="shared" si="91"/>
        <v/>
      </c>
      <c r="N661" s="244" t="str">
        <f t="shared" si="92"/>
        <v/>
      </c>
      <c r="O661" s="244" t="str">
        <f t="shared" si="93"/>
        <v/>
      </c>
      <c r="P661">
        <f>IF($I661&lt;&gt;"",$I661,IF($E661="SGD",1,IF($E661="USD",Settings!$B$22,IF($E661="HKD",Settings!$B$23,1))))</f>
        <v>1</v>
      </c>
      <c r="Q661">
        <f t="shared" si="94"/>
        <v>0</v>
      </c>
      <c r="R661">
        <f t="shared" si="95"/>
        <v>0</v>
      </c>
      <c r="S661" t="str">
        <f t="shared" si="96"/>
        <v/>
      </c>
      <c r="T661" t="str">
        <f t="shared" si="97"/>
        <v/>
      </c>
      <c r="U661" t="str">
        <f t="shared" si="98"/>
        <v/>
      </c>
    </row>
    <row r="662" spans="1:21" ht="15" customHeight="1" x14ac:dyDescent="0.15">
      <c r="A662" s="237"/>
      <c r="B662" s="237"/>
      <c r="C662" s="237"/>
      <c r="D662" s="251"/>
      <c r="E662" s="237"/>
      <c r="F662" s="252"/>
      <c r="G662" s="237"/>
      <c r="H662" s="237"/>
      <c r="I662" s="237"/>
      <c r="J662" s="252"/>
      <c r="K662" s="237"/>
      <c r="L662" s="244" t="str">
        <f t="shared" si="90"/>
        <v/>
      </c>
      <c r="M662" s="245" t="str">
        <f t="shared" si="91"/>
        <v/>
      </c>
      <c r="N662" s="244" t="str">
        <f t="shared" si="92"/>
        <v/>
      </c>
      <c r="O662" s="244" t="str">
        <f t="shared" si="93"/>
        <v/>
      </c>
      <c r="P662">
        <f>IF($I662&lt;&gt;"",$I662,IF($E662="SGD",1,IF($E662="USD",Settings!$B$22,IF($E662="HKD",Settings!$B$23,1))))</f>
        <v>1</v>
      </c>
      <c r="Q662">
        <f t="shared" si="94"/>
        <v>0</v>
      </c>
      <c r="R662">
        <f t="shared" si="95"/>
        <v>0</v>
      </c>
      <c r="S662" t="str">
        <f t="shared" si="96"/>
        <v/>
      </c>
      <c r="T662" t="str">
        <f t="shared" si="97"/>
        <v/>
      </c>
      <c r="U662" t="str">
        <f t="shared" si="98"/>
        <v/>
      </c>
    </row>
    <row r="663" spans="1:21" ht="15" customHeight="1" x14ac:dyDescent="0.15">
      <c r="A663" s="237"/>
      <c r="B663" s="237"/>
      <c r="C663" s="237"/>
      <c r="D663" s="251"/>
      <c r="E663" s="237"/>
      <c r="F663" s="252"/>
      <c r="G663" s="237"/>
      <c r="H663" s="237"/>
      <c r="I663" s="237"/>
      <c r="J663" s="252"/>
      <c r="K663" s="237"/>
      <c r="L663" s="244" t="str">
        <f t="shared" si="90"/>
        <v/>
      </c>
      <c r="M663" s="245" t="str">
        <f t="shared" si="91"/>
        <v/>
      </c>
      <c r="N663" s="244" t="str">
        <f t="shared" si="92"/>
        <v/>
      </c>
      <c r="O663" s="244" t="str">
        <f t="shared" si="93"/>
        <v/>
      </c>
      <c r="P663">
        <f>IF($I663&lt;&gt;"",$I663,IF($E663="SGD",1,IF($E663="USD",Settings!$B$22,IF($E663="HKD",Settings!$B$23,1))))</f>
        <v>1</v>
      </c>
      <c r="Q663">
        <f t="shared" si="94"/>
        <v>0</v>
      </c>
      <c r="R663">
        <f t="shared" si="95"/>
        <v>0</v>
      </c>
      <c r="S663" t="str">
        <f t="shared" si="96"/>
        <v/>
      </c>
      <c r="T663" t="str">
        <f t="shared" si="97"/>
        <v/>
      </c>
      <c r="U663" t="str">
        <f t="shared" si="98"/>
        <v/>
      </c>
    </row>
    <row r="664" spans="1:21" ht="15" customHeight="1" x14ac:dyDescent="0.15">
      <c r="A664" s="237"/>
      <c r="B664" s="237"/>
      <c r="C664" s="237"/>
      <c r="D664" s="251"/>
      <c r="E664" s="237"/>
      <c r="F664" s="252"/>
      <c r="G664" s="237"/>
      <c r="H664" s="237"/>
      <c r="I664" s="237"/>
      <c r="J664" s="252"/>
      <c r="K664" s="237"/>
      <c r="L664" s="244" t="str">
        <f t="shared" si="90"/>
        <v/>
      </c>
      <c r="M664" s="245" t="str">
        <f t="shared" si="91"/>
        <v/>
      </c>
      <c r="N664" s="244" t="str">
        <f t="shared" si="92"/>
        <v/>
      </c>
      <c r="O664" s="244" t="str">
        <f t="shared" si="93"/>
        <v/>
      </c>
      <c r="P664">
        <f>IF($I664&lt;&gt;"",$I664,IF($E664="SGD",1,IF($E664="USD",Settings!$B$22,IF($E664="HKD",Settings!$B$23,1))))</f>
        <v>1</v>
      </c>
      <c r="Q664">
        <f t="shared" si="94"/>
        <v>0</v>
      </c>
      <c r="R664">
        <f t="shared" si="95"/>
        <v>0</v>
      </c>
      <c r="S664" t="str">
        <f t="shared" si="96"/>
        <v/>
      </c>
      <c r="T664" t="str">
        <f t="shared" si="97"/>
        <v/>
      </c>
      <c r="U664" t="str">
        <f t="shared" si="98"/>
        <v/>
      </c>
    </row>
    <row r="665" spans="1:21" ht="15" customHeight="1" x14ac:dyDescent="0.15">
      <c r="A665" s="237"/>
      <c r="B665" s="237"/>
      <c r="C665" s="237"/>
      <c r="D665" s="251"/>
      <c r="E665" s="237"/>
      <c r="F665" s="252"/>
      <c r="G665" s="237"/>
      <c r="H665" s="237"/>
      <c r="I665" s="237"/>
      <c r="J665" s="252"/>
      <c r="K665" s="237"/>
      <c r="L665" s="244" t="str">
        <f t="shared" si="90"/>
        <v/>
      </c>
      <c r="M665" s="245" t="str">
        <f t="shared" si="91"/>
        <v/>
      </c>
      <c r="N665" s="244" t="str">
        <f t="shared" si="92"/>
        <v/>
      </c>
      <c r="O665" s="244" t="str">
        <f t="shared" si="93"/>
        <v/>
      </c>
      <c r="P665">
        <f>IF($I665&lt;&gt;"",$I665,IF($E665="SGD",1,IF($E665="USD",Settings!$B$22,IF($E665="HKD",Settings!$B$23,1))))</f>
        <v>1</v>
      </c>
      <c r="Q665">
        <f t="shared" si="94"/>
        <v>0</v>
      </c>
      <c r="R665">
        <f t="shared" si="95"/>
        <v>0</v>
      </c>
      <c r="S665" t="str">
        <f t="shared" si="96"/>
        <v/>
      </c>
      <c r="T665" t="str">
        <f t="shared" si="97"/>
        <v/>
      </c>
      <c r="U665" t="str">
        <f t="shared" si="98"/>
        <v/>
      </c>
    </row>
    <row r="666" spans="1:21" ht="15" customHeight="1" x14ac:dyDescent="0.15">
      <c r="A666" s="237"/>
      <c r="B666" s="237"/>
      <c r="C666" s="237"/>
      <c r="D666" s="251"/>
      <c r="E666" s="237"/>
      <c r="F666" s="252"/>
      <c r="G666" s="237"/>
      <c r="H666" s="237"/>
      <c r="I666" s="237"/>
      <c r="J666" s="252"/>
      <c r="K666" s="237"/>
      <c r="L666" s="244" t="str">
        <f t="shared" si="90"/>
        <v/>
      </c>
      <c r="M666" s="245" t="str">
        <f t="shared" si="91"/>
        <v/>
      </c>
      <c r="N666" s="244" t="str">
        <f t="shared" si="92"/>
        <v/>
      </c>
      <c r="O666" s="244" t="str">
        <f t="shared" si="93"/>
        <v/>
      </c>
      <c r="P666">
        <f>IF($I666&lt;&gt;"",$I666,IF($E666="SGD",1,IF($E666="USD",Settings!$B$22,IF($E666="HKD",Settings!$B$23,1))))</f>
        <v>1</v>
      </c>
      <c r="Q666">
        <f t="shared" si="94"/>
        <v>0</v>
      </c>
      <c r="R666">
        <f t="shared" si="95"/>
        <v>0</v>
      </c>
      <c r="S666" t="str">
        <f t="shared" si="96"/>
        <v/>
      </c>
      <c r="T666" t="str">
        <f t="shared" si="97"/>
        <v/>
      </c>
      <c r="U666" t="str">
        <f t="shared" si="98"/>
        <v/>
      </c>
    </row>
    <row r="667" spans="1:21" ht="15" customHeight="1" x14ac:dyDescent="0.15">
      <c r="A667" s="237"/>
      <c r="B667" s="237"/>
      <c r="C667" s="237"/>
      <c r="D667" s="251"/>
      <c r="E667" s="237"/>
      <c r="F667" s="252"/>
      <c r="G667" s="237"/>
      <c r="H667" s="237"/>
      <c r="I667" s="237"/>
      <c r="J667" s="252"/>
      <c r="K667" s="237"/>
      <c r="L667" s="244" t="str">
        <f t="shared" si="90"/>
        <v/>
      </c>
      <c r="M667" s="245" t="str">
        <f t="shared" si="91"/>
        <v/>
      </c>
      <c r="N667" s="244" t="str">
        <f t="shared" si="92"/>
        <v/>
      </c>
      <c r="O667" s="244" t="str">
        <f t="shared" si="93"/>
        <v/>
      </c>
      <c r="P667">
        <f>IF($I667&lt;&gt;"",$I667,IF($E667="SGD",1,IF($E667="USD",Settings!$B$22,IF($E667="HKD",Settings!$B$23,1))))</f>
        <v>1</v>
      </c>
      <c r="Q667">
        <f t="shared" si="94"/>
        <v>0</v>
      </c>
      <c r="R667">
        <f t="shared" si="95"/>
        <v>0</v>
      </c>
      <c r="S667" t="str">
        <f t="shared" si="96"/>
        <v/>
      </c>
      <c r="T667" t="str">
        <f t="shared" si="97"/>
        <v/>
      </c>
      <c r="U667" t="str">
        <f t="shared" si="98"/>
        <v/>
      </c>
    </row>
    <row r="668" spans="1:21" ht="15" customHeight="1" x14ac:dyDescent="0.15">
      <c r="A668" s="237"/>
      <c r="B668" s="237"/>
      <c r="C668" s="237"/>
      <c r="D668" s="251"/>
      <c r="E668" s="237"/>
      <c r="F668" s="252"/>
      <c r="G668" s="237"/>
      <c r="H668" s="237"/>
      <c r="I668" s="237"/>
      <c r="J668" s="252"/>
      <c r="K668" s="237"/>
      <c r="L668" s="244" t="str">
        <f t="shared" si="90"/>
        <v/>
      </c>
      <c r="M668" s="245" t="str">
        <f t="shared" si="91"/>
        <v/>
      </c>
      <c r="N668" s="244" t="str">
        <f t="shared" si="92"/>
        <v/>
      </c>
      <c r="O668" s="244" t="str">
        <f t="shared" si="93"/>
        <v/>
      </c>
      <c r="P668">
        <f>IF($I668&lt;&gt;"",$I668,IF($E668="SGD",1,IF($E668="USD",Settings!$B$22,IF($E668="HKD",Settings!$B$23,1))))</f>
        <v>1</v>
      </c>
      <c r="Q668">
        <f t="shared" si="94"/>
        <v>0</v>
      </c>
      <c r="R668">
        <f t="shared" si="95"/>
        <v>0</v>
      </c>
      <c r="S668" t="str">
        <f t="shared" si="96"/>
        <v/>
      </c>
      <c r="T668" t="str">
        <f t="shared" si="97"/>
        <v/>
      </c>
      <c r="U668" t="str">
        <f t="shared" si="98"/>
        <v/>
      </c>
    </row>
    <row r="669" spans="1:21" ht="15" customHeight="1" x14ac:dyDescent="0.15">
      <c r="A669" s="237"/>
      <c r="B669" s="237"/>
      <c r="C669" s="237"/>
      <c r="D669" s="251"/>
      <c r="E669" s="237"/>
      <c r="F669" s="252"/>
      <c r="G669" s="237"/>
      <c r="H669" s="237"/>
      <c r="I669" s="237"/>
      <c r="J669" s="252"/>
      <c r="K669" s="237"/>
      <c r="L669" s="244" t="str">
        <f t="shared" si="90"/>
        <v/>
      </c>
      <c r="M669" s="245" t="str">
        <f t="shared" si="91"/>
        <v/>
      </c>
      <c r="N669" s="244" t="str">
        <f t="shared" si="92"/>
        <v/>
      </c>
      <c r="O669" s="244" t="str">
        <f t="shared" si="93"/>
        <v/>
      </c>
      <c r="P669">
        <f>IF($I669&lt;&gt;"",$I669,IF($E669="SGD",1,IF($E669="USD",Settings!$B$22,IF($E669="HKD",Settings!$B$23,1))))</f>
        <v>1</v>
      </c>
      <c r="Q669">
        <f t="shared" si="94"/>
        <v>0</v>
      </c>
      <c r="R669">
        <f t="shared" si="95"/>
        <v>0</v>
      </c>
      <c r="S669" t="str">
        <f t="shared" si="96"/>
        <v/>
      </c>
      <c r="T669" t="str">
        <f t="shared" si="97"/>
        <v/>
      </c>
      <c r="U669" t="str">
        <f t="shared" si="98"/>
        <v/>
      </c>
    </row>
    <row r="670" spans="1:21" ht="15" customHeight="1" x14ac:dyDescent="0.15">
      <c r="A670" s="237"/>
      <c r="B670" s="237"/>
      <c r="C670" s="237"/>
      <c r="D670" s="251"/>
      <c r="E670" s="237"/>
      <c r="F670" s="252"/>
      <c r="G670" s="237"/>
      <c r="H670" s="237"/>
      <c r="I670" s="237"/>
      <c r="J670" s="252"/>
      <c r="K670" s="237"/>
      <c r="L670" s="244" t="str">
        <f t="shared" si="90"/>
        <v/>
      </c>
      <c r="M670" s="245" t="str">
        <f t="shared" si="91"/>
        <v/>
      </c>
      <c r="N670" s="244" t="str">
        <f t="shared" si="92"/>
        <v/>
      </c>
      <c r="O670" s="244" t="str">
        <f t="shared" si="93"/>
        <v/>
      </c>
      <c r="P670">
        <f>IF($I670&lt;&gt;"",$I670,IF($E670="SGD",1,IF($E670="USD",Settings!$B$22,IF($E670="HKD",Settings!$B$23,1))))</f>
        <v>1</v>
      </c>
      <c r="Q670">
        <f t="shared" si="94"/>
        <v>0</v>
      </c>
      <c r="R670">
        <f t="shared" si="95"/>
        <v>0</v>
      </c>
      <c r="S670" t="str">
        <f t="shared" si="96"/>
        <v/>
      </c>
      <c r="T670" t="str">
        <f t="shared" si="97"/>
        <v/>
      </c>
      <c r="U670" t="str">
        <f t="shared" si="98"/>
        <v/>
      </c>
    </row>
    <row r="671" spans="1:21" ht="15" customHeight="1" x14ac:dyDescent="0.15">
      <c r="A671" s="237"/>
      <c r="B671" s="237"/>
      <c r="C671" s="237"/>
      <c r="D671" s="251"/>
      <c r="E671" s="237"/>
      <c r="F671" s="252"/>
      <c r="G671" s="237"/>
      <c r="H671" s="237"/>
      <c r="I671" s="237"/>
      <c r="J671" s="252"/>
      <c r="K671" s="237"/>
      <c r="L671" s="244" t="str">
        <f t="shared" si="90"/>
        <v/>
      </c>
      <c r="M671" s="245" t="str">
        <f t="shared" si="91"/>
        <v/>
      </c>
      <c r="N671" s="244" t="str">
        <f t="shared" si="92"/>
        <v/>
      </c>
      <c r="O671" s="244" t="str">
        <f t="shared" si="93"/>
        <v/>
      </c>
      <c r="P671">
        <f>IF($I671&lt;&gt;"",$I671,IF($E671="SGD",1,IF($E671="USD",Settings!$B$22,IF($E671="HKD",Settings!$B$23,1))))</f>
        <v>1</v>
      </c>
      <c r="Q671">
        <f t="shared" si="94"/>
        <v>0</v>
      </c>
      <c r="R671">
        <f t="shared" si="95"/>
        <v>0</v>
      </c>
      <c r="S671" t="str">
        <f t="shared" si="96"/>
        <v/>
      </c>
      <c r="T671" t="str">
        <f t="shared" si="97"/>
        <v/>
      </c>
      <c r="U671" t="str">
        <f t="shared" si="98"/>
        <v/>
      </c>
    </row>
    <row r="672" spans="1:21" ht="15" customHeight="1" x14ac:dyDescent="0.15">
      <c r="A672" s="237"/>
      <c r="B672" s="237"/>
      <c r="C672" s="237"/>
      <c r="D672" s="251"/>
      <c r="E672" s="237"/>
      <c r="F672" s="252"/>
      <c r="G672" s="237"/>
      <c r="H672" s="237"/>
      <c r="I672" s="237"/>
      <c r="J672" s="252"/>
      <c r="K672" s="237"/>
      <c r="L672" s="244" t="str">
        <f t="shared" si="90"/>
        <v/>
      </c>
      <c r="M672" s="245" t="str">
        <f t="shared" si="91"/>
        <v/>
      </c>
      <c r="N672" s="244" t="str">
        <f t="shared" si="92"/>
        <v/>
      </c>
      <c r="O672" s="244" t="str">
        <f t="shared" si="93"/>
        <v/>
      </c>
      <c r="P672">
        <f>IF($I672&lt;&gt;"",$I672,IF($E672="SGD",1,IF($E672="USD",Settings!$B$22,IF($E672="HKD",Settings!$B$23,1))))</f>
        <v>1</v>
      </c>
      <c r="Q672">
        <f t="shared" si="94"/>
        <v>0</v>
      </c>
      <c r="R672">
        <f t="shared" si="95"/>
        <v>0</v>
      </c>
      <c r="S672" t="str">
        <f t="shared" si="96"/>
        <v/>
      </c>
      <c r="T672" t="str">
        <f t="shared" si="97"/>
        <v/>
      </c>
      <c r="U672" t="str">
        <f t="shared" si="98"/>
        <v/>
      </c>
    </row>
    <row r="673" spans="1:21" ht="15" customHeight="1" x14ac:dyDescent="0.15">
      <c r="A673" s="237"/>
      <c r="B673" s="237"/>
      <c r="C673" s="237"/>
      <c r="D673" s="251"/>
      <c r="E673" s="237"/>
      <c r="F673" s="252"/>
      <c r="G673" s="237"/>
      <c r="H673" s="237"/>
      <c r="I673" s="237"/>
      <c r="J673" s="252"/>
      <c r="K673" s="237"/>
      <c r="L673" s="244" t="str">
        <f t="shared" si="90"/>
        <v/>
      </c>
      <c r="M673" s="245" t="str">
        <f t="shared" si="91"/>
        <v/>
      </c>
      <c r="N673" s="244" t="str">
        <f t="shared" si="92"/>
        <v/>
      </c>
      <c r="O673" s="244" t="str">
        <f t="shared" si="93"/>
        <v/>
      </c>
      <c r="P673">
        <f>IF($I673&lt;&gt;"",$I673,IF($E673="SGD",1,IF($E673="USD",Settings!$B$22,IF($E673="HKD",Settings!$B$23,1))))</f>
        <v>1</v>
      </c>
      <c r="Q673">
        <f t="shared" si="94"/>
        <v>0</v>
      </c>
      <c r="R673">
        <f t="shared" si="95"/>
        <v>0</v>
      </c>
      <c r="S673" t="str">
        <f t="shared" si="96"/>
        <v/>
      </c>
      <c r="T673" t="str">
        <f t="shared" si="97"/>
        <v/>
      </c>
      <c r="U673" t="str">
        <f t="shared" si="98"/>
        <v/>
      </c>
    </row>
    <row r="674" spans="1:21" ht="15" customHeight="1" x14ac:dyDescent="0.15">
      <c r="A674" s="237"/>
      <c r="B674" s="237"/>
      <c r="C674" s="237"/>
      <c r="D674" s="251"/>
      <c r="E674" s="237"/>
      <c r="F674" s="252"/>
      <c r="G674" s="237"/>
      <c r="H674" s="237"/>
      <c r="I674" s="237"/>
      <c r="J674" s="252"/>
      <c r="K674" s="237"/>
      <c r="L674" s="244" t="str">
        <f t="shared" si="90"/>
        <v/>
      </c>
      <c r="M674" s="245" t="str">
        <f t="shared" si="91"/>
        <v/>
      </c>
      <c r="N674" s="244" t="str">
        <f t="shared" si="92"/>
        <v/>
      </c>
      <c r="O674" s="244" t="str">
        <f t="shared" si="93"/>
        <v/>
      </c>
      <c r="P674">
        <f>IF($I674&lt;&gt;"",$I674,IF($E674="SGD",1,IF($E674="USD",Settings!$B$22,IF($E674="HKD",Settings!$B$23,1))))</f>
        <v>1</v>
      </c>
      <c r="Q674">
        <f t="shared" si="94"/>
        <v>0</v>
      </c>
      <c r="R674">
        <f t="shared" si="95"/>
        <v>0</v>
      </c>
      <c r="S674" t="str">
        <f t="shared" si="96"/>
        <v/>
      </c>
      <c r="T674" t="str">
        <f t="shared" si="97"/>
        <v/>
      </c>
      <c r="U674" t="str">
        <f t="shared" si="98"/>
        <v/>
      </c>
    </row>
    <row r="675" spans="1:21" ht="15" customHeight="1" x14ac:dyDescent="0.15">
      <c r="A675" s="237"/>
      <c r="B675" s="237"/>
      <c r="C675" s="237"/>
      <c r="D675" s="251"/>
      <c r="E675" s="237"/>
      <c r="F675" s="252"/>
      <c r="G675" s="237"/>
      <c r="H675" s="237"/>
      <c r="I675" s="237"/>
      <c r="J675" s="252"/>
      <c r="K675" s="237"/>
      <c r="L675" s="244" t="str">
        <f t="shared" si="90"/>
        <v/>
      </c>
      <c r="M675" s="245" t="str">
        <f t="shared" si="91"/>
        <v/>
      </c>
      <c r="N675" s="244" t="str">
        <f t="shared" si="92"/>
        <v/>
      </c>
      <c r="O675" s="244" t="str">
        <f t="shared" si="93"/>
        <v/>
      </c>
      <c r="P675">
        <f>IF($I675&lt;&gt;"",$I675,IF($E675="SGD",1,IF($E675="USD",Settings!$B$22,IF($E675="HKD",Settings!$B$23,1))))</f>
        <v>1</v>
      </c>
      <c r="Q675">
        <f t="shared" si="94"/>
        <v>0</v>
      </c>
      <c r="R675">
        <f t="shared" si="95"/>
        <v>0</v>
      </c>
      <c r="S675" t="str">
        <f t="shared" si="96"/>
        <v/>
      </c>
      <c r="T675" t="str">
        <f t="shared" si="97"/>
        <v/>
      </c>
      <c r="U675" t="str">
        <f t="shared" si="98"/>
        <v/>
      </c>
    </row>
    <row r="676" spans="1:21" ht="15" customHeight="1" x14ac:dyDescent="0.15">
      <c r="A676" s="237"/>
      <c r="B676" s="237"/>
      <c r="C676" s="237"/>
      <c r="D676" s="251"/>
      <c r="E676" s="237"/>
      <c r="F676" s="252"/>
      <c r="G676" s="237"/>
      <c r="H676" s="237"/>
      <c r="I676" s="237"/>
      <c r="J676" s="252"/>
      <c r="K676" s="237"/>
      <c r="L676" s="244" t="str">
        <f t="shared" si="90"/>
        <v/>
      </c>
      <c r="M676" s="245" t="str">
        <f t="shared" si="91"/>
        <v/>
      </c>
      <c r="N676" s="244" t="str">
        <f t="shared" si="92"/>
        <v/>
      </c>
      <c r="O676" s="244" t="str">
        <f t="shared" si="93"/>
        <v/>
      </c>
      <c r="P676">
        <f>IF($I676&lt;&gt;"",$I676,IF($E676="SGD",1,IF($E676="USD",Settings!$B$22,IF($E676="HKD",Settings!$B$23,1))))</f>
        <v>1</v>
      </c>
      <c r="Q676">
        <f t="shared" si="94"/>
        <v>0</v>
      </c>
      <c r="R676">
        <f t="shared" si="95"/>
        <v>0</v>
      </c>
      <c r="S676" t="str">
        <f t="shared" si="96"/>
        <v/>
      </c>
      <c r="T676" t="str">
        <f t="shared" si="97"/>
        <v/>
      </c>
      <c r="U676" t="str">
        <f t="shared" si="98"/>
        <v/>
      </c>
    </row>
    <row r="677" spans="1:21" ht="15" customHeight="1" x14ac:dyDescent="0.15">
      <c r="A677" s="237"/>
      <c r="B677" s="237"/>
      <c r="C677" s="237"/>
      <c r="D677" s="251"/>
      <c r="E677" s="237"/>
      <c r="F677" s="252"/>
      <c r="G677" s="237"/>
      <c r="H677" s="237"/>
      <c r="I677" s="237"/>
      <c r="J677" s="252"/>
      <c r="K677" s="237"/>
      <c r="L677" s="244" t="str">
        <f t="shared" si="90"/>
        <v/>
      </c>
      <c r="M677" s="245" t="str">
        <f t="shared" si="91"/>
        <v/>
      </c>
      <c r="N677" s="244" t="str">
        <f t="shared" si="92"/>
        <v/>
      </c>
      <c r="O677" s="244" t="str">
        <f t="shared" si="93"/>
        <v/>
      </c>
      <c r="P677">
        <f>IF($I677&lt;&gt;"",$I677,IF($E677="SGD",1,IF($E677="USD",Settings!$B$22,IF($E677="HKD",Settings!$B$23,1))))</f>
        <v>1</v>
      </c>
      <c r="Q677">
        <f t="shared" si="94"/>
        <v>0</v>
      </c>
      <c r="R677">
        <f t="shared" si="95"/>
        <v>0</v>
      </c>
      <c r="S677" t="str">
        <f t="shared" si="96"/>
        <v/>
      </c>
      <c r="T677" t="str">
        <f t="shared" si="97"/>
        <v/>
      </c>
      <c r="U677" t="str">
        <f t="shared" si="98"/>
        <v/>
      </c>
    </row>
    <row r="678" spans="1:21" ht="15" customHeight="1" x14ac:dyDescent="0.15">
      <c r="A678" s="237"/>
      <c r="B678" s="237"/>
      <c r="C678" s="237"/>
      <c r="D678" s="251"/>
      <c r="E678" s="237"/>
      <c r="F678" s="252"/>
      <c r="G678" s="237"/>
      <c r="H678" s="237"/>
      <c r="I678" s="237"/>
      <c r="J678" s="252"/>
      <c r="K678" s="237"/>
      <c r="L678" s="244" t="str">
        <f t="shared" si="90"/>
        <v/>
      </c>
      <c r="M678" s="245" t="str">
        <f t="shared" si="91"/>
        <v/>
      </c>
      <c r="N678" s="244" t="str">
        <f t="shared" si="92"/>
        <v/>
      </c>
      <c r="O678" s="244" t="str">
        <f t="shared" si="93"/>
        <v/>
      </c>
      <c r="P678">
        <f>IF($I678&lt;&gt;"",$I678,IF($E678="SGD",1,IF($E678="USD",Settings!$B$22,IF($E678="HKD",Settings!$B$23,1))))</f>
        <v>1</v>
      </c>
      <c r="Q678">
        <f t="shared" si="94"/>
        <v>0</v>
      </c>
      <c r="R678">
        <f t="shared" si="95"/>
        <v>0</v>
      </c>
      <c r="S678" t="str">
        <f t="shared" si="96"/>
        <v/>
      </c>
      <c r="T678" t="str">
        <f t="shared" si="97"/>
        <v/>
      </c>
      <c r="U678" t="str">
        <f t="shared" si="98"/>
        <v/>
      </c>
    </row>
    <row r="679" spans="1:21" ht="15" customHeight="1" x14ac:dyDescent="0.15">
      <c r="A679" s="237"/>
      <c r="B679" s="237"/>
      <c r="C679" s="237"/>
      <c r="D679" s="251"/>
      <c r="E679" s="237"/>
      <c r="F679" s="252"/>
      <c r="G679" s="237"/>
      <c r="H679" s="237"/>
      <c r="I679" s="237"/>
      <c r="J679" s="252"/>
      <c r="K679" s="237"/>
      <c r="L679" s="244" t="str">
        <f t="shared" si="90"/>
        <v/>
      </c>
      <c r="M679" s="245" t="str">
        <f t="shared" si="91"/>
        <v/>
      </c>
      <c r="N679" s="244" t="str">
        <f t="shared" si="92"/>
        <v/>
      </c>
      <c r="O679" s="244" t="str">
        <f t="shared" si="93"/>
        <v/>
      </c>
      <c r="P679">
        <f>IF($I679&lt;&gt;"",$I679,IF($E679="SGD",1,IF($E679="USD",Settings!$B$22,IF($E679="HKD",Settings!$B$23,1))))</f>
        <v>1</v>
      </c>
      <c r="Q679">
        <f t="shared" si="94"/>
        <v>0</v>
      </c>
      <c r="R679">
        <f t="shared" si="95"/>
        <v>0</v>
      </c>
      <c r="S679" t="str">
        <f t="shared" si="96"/>
        <v/>
      </c>
      <c r="T679" t="str">
        <f t="shared" si="97"/>
        <v/>
      </c>
      <c r="U679" t="str">
        <f t="shared" si="98"/>
        <v/>
      </c>
    </row>
    <row r="680" spans="1:21" ht="15" customHeight="1" x14ac:dyDescent="0.15">
      <c r="A680" s="237"/>
      <c r="B680" s="237"/>
      <c r="C680" s="237"/>
      <c r="D680" s="251"/>
      <c r="E680" s="237"/>
      <c r="F680" s="252"/>
      <c r="G680" s="237"/>
      <c r="H680" s="237"/>
      <c r="I680" s="237"/>
      <c r="J680" s="252"/>
      <c r="K680" s="237"/>
      <c r="L680" s="244" t="str">
        <f t="shared" si="90"/>
        <v/>
      </c>
      <c r="M680" s="245" t="str">
        <f t="shared" si="91"/>
        <v/>
      </c>
      <c r="N680" s="244" t="str">
        <f t="shared" si="92"/>
        <v/>
      </c>
      <c r="O680" s="244" t="str">
        <f t="shared" si="93"/>
        <v/>
      </c>
      <c r="P680">
        <f>IF($I680&lt;&gt;"",$I680,IF($E680="SGD",1,IF($E680="USD",Settings!$B$22,IF($E680="HKD",Settings!$B$23,1))))</f>
        <v>1</v>
      </c>
      <c r="Q680">
        <f t="shared" si="94"/>
        <v>0</v>
      </c>
      <c r="R680">
        <f t="shared" si="95"/>
        <v>0</v>
      </c>
      <c r="S680" t="str">
        <f t="shared" si="96"/>
        <v/>
      </c>
      <c r="T680" t="str">
        <f t="shared" si="97"/>
        <v/>
      </c>
      <c r="U680" t="str">
        <f t="shared" si="98"/>
        <v/>
      </c>
    </row>
    <row r="681" spans="1:21" ht="15" customHeight="1" x14ac:dyDescent="0.15">
      <c r="A681" s="237"/>
      <c r="B681" s="237"/>
      <c r="C681" s="237"/>
      <c r="D681" s="251"/>
      <c r="E681" s="237"/>
      <c r="F681" s="252"/>
      <c r="G681" s="237"/>
      <c r="H681" s="237"/>
      <c r="I681" s="237"/>
      <c r="J681" s="252"/>
      <c r="K681" s="237"/>
      <c r="L681" s="244" t="str">
        <f t="shared" si="90"/>
        <v/>
      </c>
      <c r="M681" s="245" t="str">
        <f t="shared" si="91"/>
        <v/>
      </c>
      <c r="N681" s="244" t="str">
        <f t="shared" si="92"/>
        <v/>
      </c>
      <c r="O681" s="244" t="str">
        <f t="shared" si="93"/>
        <v/>
      </c>
      <c r="P681">
        <f>IF($I681&lt;&gt;"",$I681,IF($E681="SGD",1,IF($E681="USD",Settings!$B$22,IF($E681="HKD",Settings!$B$23,1))))</f>
        <v>1</v>
      </c>
      <c r="Q681">
        <f t="shared" si="94"/>
        <v>0</v>
      </c>
      <c r="R681">
        <f t="shared" si="95"/>
        <v>0</v>
      </c>
      <c r="S681" t="str">
        <f t="shared" si="96"/>
        <v/>
      </c>
      <c r="T681" t="str">
        <f t="shared" si="97"/>
        <v/>
      </c>
      <c r="U681" t="str">
        <f t="shared" si="98"/>
        <v/>
      </c>
    </row>
    <row r="682" spans="1:21" ht="15" customHeight="1" x14ac:dyDescent="0.15">
      <c r="A682" s="237"/>
      <c r="B682" s="237"/>
      <c r="C682" s="237"/>
      <c r="D682" s="251"/>
      <c r="E682" s="237"/>
      <c r="F682" s="252"/>
      <c r="G682" s="237"/>
      <c r="H682" s="237"/>
      <c r="I682" s="237"/>
      <c r="J682" s="252"/>
      <c r="K682" s="237"/>
      <c r="L682" s="244" t="str">
        <f t="shared" si="90"/>
        <v/>
      </c>
      <c r="M682" s="245" t="str">
        <f t="shared" si="91"/>
        <v/>
      </c>
      <c r="N682" s="244" t="str">
        <f t="shared" si="92"/>
        <v/>
      </c>
      <c r="O682" s="244" t="str">
        <f t="shared" si="93"/>
        <v/>
      </c>
      <c r="P682">
        <f>IF($I682&lt;&gt;"",$I682,IF($E682="SGD",1,IF($E682="USD",Settings!$B$22,IF($E682="HKD",Settings!$B$23,1))))</f>
        <v>1</v>
      </c>
      <c r="Q682">
        <f t="shared" si="94"/>
        <v>0</v>
      </c>
      <c r="R682">
        <f t="shared" si="95"/>
        <v>0</v>
      </c>
      <c r="S682" t="str">
        <f t="shared" si="96"/>
        <v/>
      </c>
      <c r="T682" t="str">
        <f t="shared" si="97"/>
        <v/>
      </c>
      <c r="U682" t="str">
        <f t="shared" si="98"/>
        <v/>
      </c>
    </row>
    <row r="683" spans="1:21" ht="15" customHeight="1" x14ac:dyDescent="0.15">
      <c r="A683" s="237"/>
      <c r="B683" s="237"/>
      <c r="C683" s="237"/>
      <c r="D683" s="251"/>
      <c r="E683" s="237"/>
      <c r="F683" s="252"/>
      <c r="G683" s="237"/>
      <c r="H683" s="237"/>
      <c r="I683" s="237"/>
      <c r="J683" s="252"/>
      <c r="K683" s="237"/>
      <c r="L683" s="244" t="str">
        <f t="shared" si="90"/>
        <v/>
      </c>
      <c r="M683" s="245" t="str">
        <f t="shared" si="91"/>
        <v/>
      </c>
      <c r="N683" s="244" t="str">
        <f t="shared" si="92"/>
        <v/>
      </c>
      <c r="O683" s="244" t="str">
        <f t="shared" si="93"/>
        <v/>
      </c>
      <c r="P683">
        <f>IF($I683&lt;&gt;"",$I683,IF($E683="SGD",1,IF($E683="USD",Settings!$B$22,IF($E683="HKD",Settings!$B$23,1))))</f>
        <v>1</v>
      </c>
      <c r="Q683">
        <f t="shared" si="94"/>
        <v>0</v>
      </c>
      <c r="R683">
        <f t="shared" si="95"/>
        <v>0</v>
      </c>
      <c r="S683" t="str">
        <f t="shared" si="96"/>
        <v/>
      </c>
      <c r="T683" t="str">
        <f t="shared" si="97"/>
        <v/>
      </c>
      <c r="U683" t="str">
        <f t="shared" si="98"/>
        <v/>
      </c>
    </row>
    <row r="684" spans="1:21" ht="15" customHeight="1" x14ac:dyDescent="0.15">
      <c r="A684" s="237"/>
      <c r="B684" s="237"/>
      <c r="C684" s="237"/>
      <c r="D684" s="251"/>
      <c r="E684" s="237"/>
      <c r="F684" s="252"/>
      <c r="G684" s="237"/>
      <c r="H684" s="237"/>
      <c r="I684" s="237"/>
      <c r="J684" s="252"/>
      <c r="K684" s="237"/>
      <c r="L684" s="244" t="str">
        <f t="shared" si="90"/>
        <v/>
      </c>
      <c r="M684" s="245" t="str">
        <f t="shared" si="91"/>
        <v/>
      </c>
      <c r="N684" s="244" t="str">
        <f t="shared" si="92"/>
        <v/>
      </c>
      <c r="O684" s="244" t="str">
        <f t="shared" si="93"/>
        <v/>
      </c>
      <c r="P684">
        <f>IF($I684&lt;&gt;"",$I684,IF($E684="SGD",1,IF($E684="USD",Settings!$B$22,IF($E684="HKD",Settings!$B$23,1))))</f>
        <v>1</v>
      </c>
      <c r="Q684">
        <f t="shared" si="94"/>
        <v>0</v>
      </c>
      <c r="R684">
        <f t="shared" si="95"/>
        <v>0</v>
      </c>
      <c r="S684" t="str">
        <f t="shared" si="96"/>
        <v/>
      </c>
      <c r="T684" t="str">
        <f t="shared" si="97"/>
        <v/>
      </c>
      <c r="U684" t="str">
        <f t="shared" si="98"/>
        <v/>
      </c>
    </row>
    <row r="685" spans="1:21" ht="15" customHeight="1" x14ac:dyDescent="0.15">
      <c r="A685" s="237"/>
      <c r="B685" s="237"/>
      <c r="C685" s="237"/>
      <c r="D685" s="251"/>
      <c r="E685" s="237"/>
      <c r="F685" s="252"/>
      <c r="G685" s="237"/>
      <c r="H685" s="237"/>
      <c r="I685" s="237"/>
      <c r="J685" s="252"/>
      <c r="K685" s="237"/>
      <c r="L685" s="244" t="str">
        <f t="shared" si="90"/>
        <v/>
      </c>
      <c r="M685" s="245" t="str">
        <f t="shared" si="91"/>
        <v/>
      </c>
      <c r="N685" s="244" t="str">
        <f t="shared" si="92"/>
        <v/>
      </c>
      <c r="O685" s="244" t="str">
        <f t="shared" si="93"/>
        <v/>
      </c>
      <c r="P685">
        <f>IF($I685&lt;&gt;"",$I685,IF($E685="SGD",1,IF($E685="USD",Settings!$B$22,IF($E685="HKD",Settings!$B$23,1))))</f>
        <v>1</v>
      </c>
      <c r="Q685">
        <f t="shared" si="94"/>
        <v>0</v>
      </c>
      <c r="R685">
        <f t="shared" si="95"/>
        <v>0</v>
      </c>
      <c r="S685" t="str">
        <f t="shared" si="96"/>
        <v/>
      </c>
      <c r="T685" t="str">
        <f t="shared" si="97"/>
        <v/>
      </c>
      <c r="U685" t="str">
        <f t="shared" si="98"/>
        <v/>
      </c>
    </row>
    <row r="686" spans="1:21" ht="15" customHeight="1" x14ac:dyDescent="0.15">
      <c r="A686" s="237"/>
      <c r="B686" s="237"/>
      <c r="C686" s="237"/>
      <c r="D686" s="251"/>
      <c r="E686" s="237"/>
      <c r="F686" s="252"/>
      <c r="G686" s="237"/>
      <c r="H686" s="237"/>
      <c r="I686" s="237"/>
      <c r="J686" s="252"/>
      <c r="K686" s="237"/>
      <c r="L686" s="244" t="str">
        <f t="shared" si="90"/>
        <v/>
      </c>
      <c r="M686" s="245" t="str">
        <f t="shared" si="91"/>
        <v/>
      </c>
      <c r="N686" s="244" t="str">
        <f t="shared" si="92"/>
        <v/>
      </c>
      <c r="O686" s="244" t="str">
        <f t="shared" si="93"/>
        <v/>
      </c>
      <c r="P686">
        <f>IF($I686&lt;&gt;"",$I686,IF($E686="SGD",1,IF($E686="USD",Settings!$B$22,IF($E686="HKD",Settings!$B$23,1))))</f>
        <v>1</v>
      </c>
      <c r="Q686">
        <f t="shared" si="94"/>
        <v>0</v>
      </c>
      <c r="R686">
        <f t="shared" si="95"/>
        <v>0</v>
      </c>
      <c r="S686" t="str">
        <f t="shared" si="96"/>
        <v/>
      </c>
      <c r="T686" t="str">
        <f t="shared" si="97"/>
        <v/>
      </c>
      <c r="U686" t="str">
        <f t="shared" si="98"/>
        <v/>
      </c>
    </row>
    <row r="687" spans="1:21" ht="15" customHeight="1" x14ac:dyDescent="0.15">
      <c r="A687" s="237"/>
      <c r="B687" s="237"/>
      <c r="C687" s="237"/>
      <c r="D687" s="251"/>
      <c r="E687" s="237"/>
      <c r="F687" s="252"/>
      <c r="G687" s="237"/>
      <c r="H687" s="237"/>
      <c r="I687" s="237"/>
      <c r="J687" s="252"/>
      <c r="K687" s="237"/>
      <c r="L687" s="244" t="str">
        <f t="shared" si="90"/>
        <v/>
      </c>
      <c r="M687" s="245" t="str">
        <f t="shared" si="91"/>
        <v/>
      </c>
      <c r="N687" s="244" t="str">
        <f t="shared" si="92"/>
        <v/>
      </c>
      <c r="O687" s="244" t="str">
        <f t="shared" si="93"/>
        <v/>
      </c>
      <c r="P687">
        <f>IF($I687&lt;&gt;"",$I687,IF($E687="SGD",1,IF($E687="USD",Settings!$B$22,IF($E687="HKD",Settings!$B$23,1))))</f>
        <v>1</v>
      </c>
      <c r="Q687">
        <f t="shared" si="94"/>
        <v>0</v>
      </c>
      <c r="R687">
        <f t="shared" si="95"/>
        <v>0</v>
      </c>
      <c r="S687" t="str">
        <f t="shared" si="96"/>
        <v/>
      </c>
      <c r="T687" t="str">
        <f t="shared" si="97"/>
        <v/>
      </c>
      <c r="U687" t="str">
        <f t="shared" si="98"/>
        <v/>
      </c>
    </row>
    <row r="688" spans="1:21" ht="15" customHeight="1" x14ac:dyDescent="0.15">
      <c r="A688" s="237"/>
      <c r="B688" s="237"/>
      <c r="C688" s="237"/>
      <c r="D688" s="251"/>
      <c r="E688" s="237"/>
      <c r="F688" s="252"/>
      <c r="G688" s="237"/>
      <c r="H688" s="237"/>
      <c r="I688" s="237"/>
      <c r="J688" s="252"/>
      <c r="K688" s="237"/>
      <c r="L688" s="244" t="str">
        <f t="shared" si="90"/>
        <v/>
      </c>
      <c r="M688" s="245" t="str">
        <f t="shared" si="91"/>
        <v/>
      </c>
      <c r="N688" s="244" t="str">
        <f t="shared" si="92"/>
        <v/>
      </c>
      <c r="O688" s="244" t="str">
        <f t="shared" si="93"/>
        <v/>
      </c>
      <c r="P688">
        <f>IF($I688&lt;&gt;"",$I688,IF($E688="SGD",1,IF($E688="USD",Settings!$B$22,IF($E688="HKD",Settings!$B$23,1))))</f>
        <v>1</v>
      </c>
      <c r="Q688">
        <f t="shared" si="94"/>
        <v>0</v>
      </c>
      <c r="R688">
        <f t="shared" si="95"/>
        <v>0</v>
      </c>
      <c r="S688" t="str">
        <f t="shared" si="96"/>
        <v/>
      </c>
      <c r="T688" t="str">
        <f t="shared" si="97"/>
        <v/>
      </c>
      <c r="U688" t="str">
        <f t="shared" si="98"/>
        <v/>
      </c>
    </row>
    <row r="689" spans="1:21" ht="15" customHeight="1" x14ac:dyDescent="0.15">
      <c r="A689" s="237"/>
      <c r="B689" s="237"/>
      <c r="C689" s="237"/>
      <c r="D689" s="251"/>
      <c r="E689" s="237"/>
      <c r="F689" s="252"/>
      <c r="G689" s="237"/>
      <c r="H689" s="237"/>
      <c r="I689" s="237"/>
      <c r="J689" s="252"/>
      <c r="K689" s="237"/>
      <c r="L689" s="244" t="str">
        <f t="shared" si="90"/>
        <v/>
      </c>
      <c r="M689" s="245" t="str">
        <f t="shared" si="91"/>
        <v/>
      </c>
      <c r="N689" s="244" t="str">
        <f t="shared" si="92"/>
        <v/>
      </c>
      <c r="O689" s="244" t="str">
        <f t="shared" si="93"/>
        <v/>
      </c>
      <c r="P689">
        <f>IF($I689&lt;&gt;"",$I689,IF($E689="SGD",1,IF($E689="USD",Settings!$B$22,IF($E689="HKD",Settings!$B$23,1))))</f>
        <v>1</v>
      </c>
      <c r="Q689">
        <f t="shared" si="94"/>
        <v>0</v>
      </c>
      <c r="R689">
        <f t="shared" si="95"/>
        <v>0</v>
      </c>
      <c r="S689" t="str">
        <f t="shared" si="96"/>
        <v/>
      </c>
      <c r="T689" t="str">
        <f t="shared" si="97"/>
        <v/>
      </c>
      <c r="U689" t="str">
        <f t="shared" si="98"/>
        <v/>
      </c>
    </row>
    <row r="690" spans="1:21" ht="15" customHeight="1" x14ac:dyDescent="0.15">
      <c r="A690" s="237"/>
      <c r="B690" s="237"/>
      <c r="C690" s="237"/>
      <c r="D690" s="251"/>
      <c r="E690" s="237"/>
      <c r="F690" s="252"/>
      <c r="G690" s="237"/>
      <c r="H690" s="237"/>
      <c r="I690" s="237"/>
      <c r="J690" s="252"/>
      <c r="K690" s="237"/>
      <c r="L690" s="244" t="str">
        <f t="shared" si="90"/>
        <v/>
      </c>
      <c r="M690" s="245" t="str">
        <f t="shared" si="91"/>
        <v/>
      </c>
      <c r="N690" s="244" t="str">
        <f t="shared" si="92"/>
        <v/>
      </c>
      <c r="O690" s="244" t="str">
        <f t="shared" si="93"/>
        <v/>
      </c>
      <c r="P690">
        <f>IF($I690&lt;&gt;"",$I690,IF($E690="SGD",1,IF($E690="USD",Settings!$B$22,IF($E690="HKD",Settings!$B$23,1))))</f>
        <v>1</v>
      </c>
      <c r="Q690">
        <f t="shared" si="94"/>
        <v>0</v>
      </c>
      <c r="R690">
        <f t="shared" si="95"/>
        <v>0</v>
      </c>
      <c r="S690" t="str">
        <f t="shared" si="96"/>
        <v/>
      </c>
      <c r="T690" t="str">
        <f t="shared" si="97"/>
        <v/>
      </c>
      <c r="U690" t="str">
        <f t="shared" si="98"/>
        <v/>
      </c>
    </row>
    <row r="691" spans="1:21" ht="15" customHeight="1" x14ac:dyDescent="0.15">
      <c r="A691" s="237"/>
      <c r="B691" s="237"/>
      <c r="C691" s="237"/>
      <c r="D691" s="251"/>
      <c r="E691" s="237"/>
      <c r="F691" s="252"/>
      <c r="G691" s="237"/>
      <c r="H691" s="237"/>
      <c r="I691" s="237"/>
      <c r="J691" s="252"/>
      <c r="K691" s="237"/>
      <c r="L691" s="244" t="str">
        <f t="shared" si="90"/>
        <v/>
      </c>
      <c r="M691" s="245" t="str">
        <f t="shared" si="91"/>
        <v/>
      </c>
      <c r="N691" s="244" t="str">
        <f t="shared" si="92"/>
        <v/>
      </c>
      <c r="O691" s="244" t="str">
        <f t="shared" si="93"/>
        <v/>
      </c>
      <c r="P691">
        <f>IF($I691&lt;&gt;"",$I691,IF($E691="SGD",1,IF($E691="USD",Settings!$B$22,IF($E691="HKD",Settings!$B$23,1))))</f>
        <v>1</v>
      </c>
      <c r="Q691">
        <f t="shared" si="94"/>
        <v>0</v>
      </c>
      <c r="R691">
        <f t="shared" si="95"/>
        <v>0</v>
      </c>
      <c r="S691" t="str">
        <f t="shared" si="96"/>
        <v/>
      </c>
      <c r="T691" t="str">
        <f t="shared" si="97"/>
        <v/>
      </c>
      <c r="U691" t="str">
        <f t="shared" si="98"/>
        <v/>
      </c>
    </row>
    <row r="692" spans="1:21" ht="15" customHeight="1" x14ac:dyDescent="0.15">
      <c r="A692" s="237"/>
      <c r="B692" s="237"/>
      <c r="C692" s="237"/>
      <c r="D692" s="251"/>
      <c r="E692" s="237"/>
      <c r="F692" s="252"/>
      <c r="G692" s="237"/>
      <c r="H692" s="237"/>
      <c r="I692" s="237"/>
      <c r="J692" s="252"/>
      <c r="K692" s="237"/>
      <c r="L692" s="244" t="str">
        <f t="shared" si="90"/>
        <v/>
      </c>
      <c r="M692" s="245" t="str">
        <f t="shared" si="91"/>
        <v/>
      </c>
      <c r="N692" s="244" t="str">
        <f t="shared" si="92"/>
        <v/>
      </c>
      <c r="O692" s="244" t="str">
        <f t="shared" si="93"/>
        <v/>
      </c>
      <c r="P692">
        <f>IF($I692&lt;&gt;"",$I692,IF($E692="SGD",1,IF($E692="USD",Settings!$B$22,IF($E692="HKD",Settings!$B$23,1))))</f>
        <v>1</v>
      </c>
      <c r="Q692">
        <f t="shared" si="94"/>
        <v>0</v>
      </c>
      <c r="R692">
        <f t="shared" si="95"/>
        <v>0</v>
      </c>
      <c r="S692" t="str">
        <f t="shared" si="96"/>
        <v/>
      </c>
      <c r="T692" t="str">
        <f t="shared" si="97"/>
        <v/>
      </c>
      <c r="U692" t="str">
        <f t="shared" si="98"/>
        <v/>
      </c>
    </row>
    <row r="693" spans="1:21" ht="15" customHeight="1" x14ac:dyDescent="0.15">
      <c r="A693" s="237"/>
      <c r="B693" s="237"/>
      <c r="C693" s="237"/>
      <c r="D693" s="251"/>
      <c r="E693" s="237"/>
      <c r="F693" s="252"/>
      <c r="G693" s="237"/>
      <c r="H693" s="237"/>
      <c r="I693" s="237"/>
      <c r="J693" s="252"/>
      <c r="K693" s="237"/>
      <c r="L693" s="244" t="str">
        <f t="shared" si="90"/>
        <v/>
      </c>
      <c r="M693" s="245" t="str">
        <f t="shared" si="91"/>
        <v/>
      </c>
      <c r="N693" s="244" t="str">
        <f t="shared" si="92"/>
        <v/>
      </c>
      <c r="O693" s="244" t="str">
        <f t="shared" si="93"/>
        <v/>
      </c>
      <c r="P693">
        <f>IF($I693&lt;&gt;"",$I693,IF($E693="SGD",1,IF($E693="USD",Settings!$B$22,IF($E693="HKD",Settings!$B$23,1))))</f>
        <v>1</v>
      </c>
      <c r="Q693">
        <f t="shared" si="94"/>
        <v>0</v>
      </c>
      <c r="R693">
        <f t="shared" si="95"/>
        <v>0</v>
      </c>
      <c r="S693" t="str">
        <f t="shared" si="96"/>
        <v/>
      </c>
      <c r="T693" t="str">
        <f t="shared" si="97"/>
        <v/>
      </c>
      <c r="U693" t="str">
        <f t="shared" si="98"/>
        <v/>
      </c>
    </row>
    <row r="694" spans="1:21" ht="15" customHeight="1" x14ac:dyDescent="0.15">
      <c r="A694" s="237"/>
      <c r="B694" s="237"/>
      <c r="C694" s="237"/>
      <c r="D694" s="251"/>
      <c r="E694" s="237"/>
      <c r="F694" s="252"/>
      <c r="G694" s="237"/>
      <c r="H694" s="237"/>
      <c r="I694" s="237"/>
      <c r="J694" s="252"/>
      <c r="K694" s="237"/>
      <c r="L694" s="244" t="str">
        <f t="shared" si="90"/>
        <v/>
      </c>
      <c r="M694" s="245" t="str">
        <f t="shared" si="91"/>
        <v/>
      </c>
      <c r="N694" s="244" t="str">
        <f t="shared" si="92"/>
        <v/>
      </c>
      <c r="O694" s="244" t="str">
        <f t="shared" si="93"/>
        <v/>
      </c>
      <c r="P694">
        <f>IF($I694&lt;&gt;"",$I694,IF($E694="SGD",1,IF($E694="USD",Settings!$B$22,IF($E694="HKD",Settings!$B$23,1))))</f>
        <v>1</v>
      </c>
      <c r="Q694">
        <f t="shared" si="94"/>
        <v>0</v>
      </c>
      <c r="R694">
        <f t="shared" si="95"/>
        <v>0</v>
      </c>
      <c r="S694" t="str">
        <f t="shared" si="96"/>
        <v/>
      </c>
      <c r="T694" t="str">
        <f t="shared" si="97"/>
        <v/>
      </c>
      <c r="U694" t="str">
        <f t="shared" si="98"/>
        <v/>
      </c>
    </row>
    <row r="695" spans="1:21" ht="15" customHeight="1" x14ac:dyDescent="0.15">
      <c r="A695" s="237"/>
      <c r="B695" s="237"/>
      <c r="C695" s="237"/>
      <c r="D695" s="251"/>
      <c r="E695" s="237"/>
      <c r="F695" s="252"/>
      <c r="G695" s="237"/>
      <c r="H695" s="237"/>
      <c r="I695" s="237"/>
      <c r="J695" s="252"/>
      <c r="K695" s="237"/>
      <c r="L695" s="244" t="str">
        <f t="shared" si="90"/>
        <v/>
      </c>
      <c r="M695" s="245" t="str">
        <f t="shared" si="91"/>
        <v/>
      </c>
      <c r="N695" s="244" t="str">
        <f t="shared" si="92"/>
        <v/>
      </c>
      <c r="O695" s="244" t="str">
        <f t="shared" si="93"/>
        <v/>
      </c>
      <c r="P695">
        <f>IF($I695&lt;&gt;"",$I695,IF($E695="SGD",1,IF($E695="USD",Settings!$B$22,IF($E695="HKD",Settings!$B$23,1))))</f>
        <v>1</v>
      </c>
      <c r="Q695">
        <f t="shared" si="94"/>
        <v>0</v>
      </c>
      <c r="R695">
        <f t="shared" si="95"/>
        <v>0</v>
      </c>
      <c r="S695" t="str">
        <f t="shared" si="96"/>
        <v/>
      </c>
      <c r="T695" t="str">
        <f t="shared" si="97"/>
        <v/>
      </c>
      <c r="U695" t="str">
        <f t="shared" si="98"/>
        <v/>
      </c>
    </row>
    <row r="696" spans="1:21" ht="15" customHeight="1" x14ac:dyDescent="0.15">
      <c r="A696" s="237"/>
      <c r="B696" s="237"/>
      <c r="C696" s="237"/>
      <c r="D696" s="251"/>
      <c r="E696" s="237"/>
      <c r="F696" s="252"/>
      <c r="G696" s="237"/>
      <c r="H696" s="237"/>
      <c r="I696" s="237"/>
      <c r="J696" s="252"/>
      <c r="K696" s="237"/>
      <c r="L696" s="244" t="str">
        <f t="shared" si="90"/>
        <v/>
      </c>
      <c r="M696" s="245" t="str">
        <f t="shared" si="91"/>
        <v/>
      </c>
      <c r="N696" s="244" t="str">
        <f t="shared" si="92"/>
        <v/>
      </c>
      <c r="O696" s="244" t="str">
        <f t="shared" si="93"/>
        <v/>
      </c>
      <c r="P696">
        <f>IF($I696&lt;&gt;"",$I696,IF($E696="SGD",1,IF($E696="USD",Settings!$B$22,IF($E696="HKD",Settings!$B$23,1))))</f>
        <v>1</v>
      </c>
      <c r="Q696">
        <f t="shared" si="94"/>
        <v>0</v>
      </c>
      <c r="R696">
        <f t="shared" si="95"/>
        <v>0</v>
      </c>
      <c r="S696" t="str">
        <f t="shared" si="96"/>
        <v/>
      </c>
      <c r="T696" t="str">
        <f t="shared" si="97"/>
        <v/>
      </c>
      <c r="U696" t="str">
        <f t="shared" si="98"/>
        <v/>
      </c>
    </row>
    <row r="697" spans="1:21" ht="15" customHeight="1" x14ac:dyDescent="0.15">
      <c r="A697" s="237"/>
      <c r="B697" s="237"/>
      <c r="C697" s="237"/>
      <c r="D697" s="251"/>
      <c r="E697" s="237"/>
      <c r="F697" s="252"/>
      <c r="G697" s="237"/>
      <c r="H697" s="237"/>
      <c r="I697" s="237"/>
      <c r="J697" s="252"/>
      <c r="K697" s="237"/>
      <c r="L697" s="244" t="str">
        <f t="shared" si="90"/>
        <v/>
      </c>
      <c r="M697" s="245" t="str">
        <f t="shared" si="91"/>
        <v/>
      </c>
      <c r="N697" s="244" t="str">
        <f t="shared" si="92"/>
        <v/>
      </c>
      <c r="O697" s="244" t="str">
        <f t="shared" si="93"/>
        <v/>
      </c>
      <c r="P697">
        <f>IF($I697&lt;&gt;"",$I697,IF($E697="SGD",1,IF($E697="USD",Settings!$B$22,IF($E697="HKD",Settings!$B$23,1))))</f>
        <v>1</v>
      </c>
      <c r="Q697">
        <f t="shared" si="94"/>
        <v>0</v>
      </c>
      <c r="R697">
        <f t="shared" si="95"/>
        <v>0</v>
      </c>
      <c r="S697" t="str">
        <f t="shared" si="96"/>
        <v/>
      </c>
      <c r="T697" t="str">
        <f t="shared" si="97"/>
        <v/>
      </c>
      <c r="U697" t="str">
        <f t="shared" si="98"/>
        <v/>
      </c>
    </row>
    <row r="698" spans="1:21" ht="15" customHeight="1" x14ac:dyDescent="0.15">
      <c r="A698" s="237"/>
      <c r="B698" s="237"/>
      <c r="C698" s="237"/>
      <c r="D698" s="251"/>
      <c r="E698" s="237"/>
      <c r="F698" s="252"/>
      <c r="G698" s="237"/>
      <c r="H698" s="237"/>
      <c r="I698" s="237"/>
      <c r="J698" s="252"/>
      <c r="K698" s="237"/>
      <c r="L698" s="244" t="str">
        <f t="shared" si="90"/>
        <v/>
      </c>
      <c r="M698" s="245" t="str">
        <f t="shared" si="91"/>
        <v/>
      </c>
      <c r="N698" s="244" t="str">
        <f t="shared" si="92"/>
        <v/>
      </c>
      <c r="O698" s="244" t="str">
        <f t="shared" si="93"/>
        <v/>
      </c>
      <c r="P698">
        <f>IF($I698&lt;&gt;"",$I698,IF($E698="SGD",1,IF($E698="USD",Settings!$B$22,IF($E698="HKD",Settings!$B$23,1))))</f>
        <v>1</v>
      </c>
      <c r="Q698">
        <f t="shared" si="94"/>
        <v>0</v>
      </c>
      <c r="R698">
        <f t="shared" si="95"/>
        <v>0</v>
      </c>
      <c r="S698" t="str">
        <f t="shared" si="96"/>
        <v/>
      </c>
      <c r="T698" t="str">
        <f t="shared" si="97"/>
        <v/>
      </c>
      <c r="U698" t="str">
        <f t="shared" si="98"/>
        <v/>
      </c>
    </row>
    <row r="699" spans="1:21" ht="15" customHeight="1" x14ac:dyDescent="0.15">
      <c r="A699" s="237"/>
      <c r="B699" s="237"/>
      <c r="C699" s="237"/>
      <c r="D699" s="251"/>
      <c r="E699" s="237"/>
      <c r="F699" s="252"/>
      <c r="G699" s="237"/>
      <c r="H699" s="237"/>
      <c r="I699" s="237"/>
      <c r="J699" s="252"/>
      <c r="K699" s="237"/>
      <c r="L699" s="244" t="str">
        <f t="shared" si="90"/>
        <v/>
      </c>
      <c r="M699" s="245" t="str">
        <f t="shared" si="91"/>
        <v/>
      </c>
      <c r="N699" s="244" t="str">
        <f t="shared" si="92"/>
        <v/>
      </c>
      <c r="O699" s="244" t="str">
        <f t="shared" si="93"/>
        <v/>
      </c>
      <c r="P699">
        <f>IF($I699&lt;&gt;"",$I699,IF($E699="SGD",1,IF($E699="USD",Settings!$B$22,IF($E699="HKD",Settings!$B$23,1))))</f>
        <v>1</v>
      </c>
      <c r="Q699">
        <f t="shared" si="94"/>
        <v>0</v>
      </c>
      <c r="R699">
        <f t="shared" si="95"/>
        <v>0</v>
      </c>
      <c r="S699" t="str">
        <f t="shared" si="96"/>
        <v/>
      </c>
      <c r="T699" t="str">
        <f t="shared" si="97"/>
        <v/>
      </c>
      <c r="U699" t="str">
        <f t="shared" si="98"/>
        <v/>
      </c>
    </row>
    <row r="700" spans="1:21" ht="15" customHeight="1" x14ac:dyDescent="0.15">
      <c r="A700" s="237"/>
      <c r="B700" s="237"/>
      <c r="C700" s="237"/>
      <c r="D700" s="251"/>
      <c r="E700" s="237"/>
      <c r="F700" s="252"/>
      <c r="G700" s="237"/>
      <c r="H700" s="237"/>
      <c r="I700" s="237"/>
      <c r="J700" s="252"/>
      <c r="K700" s="237"/>
      <c r="L700" s="244" t="str">
        <f t="shared" si="90"/>
        <v/>
      </c>
      <c r="M700" s="245" t="str">
        <f t="shared" si="91"/>
        <v/>
      </c>
      <c r="N700" s="244" t="str">
        <f t="shared" si="92"/>
        <v/>
      </c>
      <c r="O700" s="244" t="str">
        <f t="shared" si="93"/>
        <v/>
      </c>
      <c r="P700">
        <f>IF($I700&lt;&gt;"",$I700,IF($E700="SGD",1,IF($E700="USD",Settings!$B$22,IF($E700="HKD",Settings!$B$23,1))))</f>
        <v>1</v>
      </c>
      <c r="Q700">
        <f t="shared" si="94"/>
        <v>0</v>
      </c>
      <c r="R700">
        <f t="shared" si="95"/>
        <v>0</v>
      </c>
      <c r="S700" t="str">
        <f t="shared" si="96"/>
        <v/>
      </c>
      <c r="T700" t="str">
        <f t="shared" si="97"/>
        <v/>
      </c>
      <c r="U700" t="str">
        <f t="shared" si="98"/>
        <v/>
      </c>
    </row>
    <row r="701" spans="1:21" ht="15" customHeight="1" x14ac:dyDescent="0.15">
      <c r="A701" s="237"/>
      <c r="B701" s="237"/>
      <c r="C701" s="237"/>
      <c r="D701" s="251"/>
      <c r="E701" s="237"/>
      <c r="F701" s="252"/>
      <c r="G701" s="237"/>
      <c r="H701" s="237"/>
      <c r="I701" s="237"/>
      <c r="J701" s="252"/>
      <c r="K701" s="237"/>
      <c r="L701" s="244" t="str">
        <f t="shared" si="90"/>
        <v/>
      </c>
      <c r="M701" s="245" t="str">
        <f t="shared" si="91"/>
        <v/>
      </c>
      <c r="N701" s="244" t="str">
        <f t="shared" si="92"/>
        <v/>
      </c>
      <c r="O701" s="244" t="str">
        <f t="shared" si="93"/>
        <v/>
      </c>
      <c r="P701">
        <f>IF($I701&lt;&gt;"",$I701,IF($E701="SGD",1,IF($E701="USD",Settings!$B$22,IF($E701="HKD",Settings!$B$23,1))))</f>
        <v>1</v>
      </c>
      <c r="Q701">
        <f t="shared" si="94"/>
        <v>0</v>
      </c>
      <c r="R701">
        <f t="shared" si="95"/>
        <v>0</v>
      </c>
      <c r="S701" t="str">
        <f t="shared" si="96"/>
        <v/>
      </c>
      <c r="T701" t="str">
        <f t="shared" si="97"/>
        <v/>
      </c>
      <c r="U701" t="str">
        <f t="shared" si="98"/>
        <v/>
      </c>
    </row>
    <row r="702" spans="1:21" ht="15" customHeight="1" x14ac:dyDescent="0.15">
      <c r="A702" s="237"/>
      <c r="B702" s="237"/>
      <c r="C702" s="237"/>
      <c r="D702" s="251"/>
      <c r="E702" s="237"/>
      <c r="F702" s="252"/>
      <c r="G702" s="237"/>
      <c r="H702" s="237"/>
      <c r="I702" s="237"/>
      <c r="J702" s="252"/>
      <c r="K702" s="237"/>
      <c r="L702" s="244" t="str">
        <f t="shared" si="90"/>
        <v/>
      </c>
      <c r="M702" s="245" t="str">
        <f t="shared" si="91"/>
        <v/>
      </c>
      <c r="N702" s="244" t="str">
        <f t="shared" si="92"/>
        <v/>
      </c>
      <c r="O702" s="244" t="str">
        <f t="shared" si="93"/>
        <v/>
      </c>
      <c r="P702">
        <f>IF($I702&lt;&gt;"",$I702,IF($E702="SGD",1,IF($E702="USD",Settings!$B$22,IF($E702="HKD",Settings!$B$23,1))))</f>
        <v>1</v>
      </c>
      <c r="Q702">
        <f t="shared" si="94"/>
        <v>0</v>
      </c>
      <c r="R702">
        <f t="shared" si="95"/>
        <v>0</v>
      </c>
      <c r="S702" t="str">
        <f t="shared" si="96"/>
        <v/>
      </c>
      <c r="T702" t="str">
        <f t="shared" si="97"/>
        <v/>
      </c>
      <c r="U702" t="str">
        <f t="shared" si="98"/>
        <v/>
      </c>
    </row>
    <row r="703" spans="1:21" ht="15" customHeight="1" x14ac:dyDescent="0.15">
      <c r="A703" s="237"/>
      <c r="B703" s="237"/>
      <c r="C703" s="237"/>
      <c r="D703" s="251"/>
      <c r="E703" s="237"/>
      <c r="F703" s="252"/>
      <c r="G703" s="237"/>
      <c r="H703" s="237"/>
      <c r="I703" s="237"/>
      <c r="J703" s="252"/>
      <c r="K703" s="237"/>
      <c r="L703" s="244" t="str">
        <f t="shared" si="90"/>
        <v/>
      </c>
      <c r="M703" s="245" t="str">
        <f t="shared" si="91"/>
        <v/>
      </c>
      <c r="N703" s="244" t="str">
        <f t="shared" si="92"/>
        <v/>
      </c>
      <c r="O703" s="244" t="str">
        <f t="shared" si="93"/>
        <v/>
      </c>
      <c r="P703">
        <f>IF($I703&lt;&gt;"",$I703,IF($E703="SGD",1,IF($E703="USD",Settings!$B$22,IF($E703="HKD",Settings!$B$23,1))))</f>
        <v>1</v>
      </c>
      <c r="Q703">
        <f t="shared" si="94"/>
        <v>0</v>
      </c>
      <c r="R703">
        <f t="shared" si="95"/>
        <v>0</v>
      </c>
      <c r="S703" t="str">
        <f t="shared" si="96"/>
        <v/>
      </c>
      <c r="T703" t="str">
        <f t="shared" si="97"/>
        <v/>
      </c>
      <c r="U703" t="str">
        <f t="shared" si="98"/>
        <v/>
      </c>
    </row>
    <row r="704" spans="1:21" ht="15" customHeight="1" x14ac:dyDescent="0.15">
      <c r="A704" s="237"/>
      <c r="B704" s="237"/>
      <c r="C704" s="237"/>
      <c r="D704" s="251"/>
      <c r="E704" s="237"/>
      <c r="F704" s="252"/>
      <c r="G704" s="237"/>
      <c r="H704" s="237"/>
      <c r="I704" s="237"/>
      <c r="J704" s="252"/>
      <c r="K704" s="237"/>
      <c r="L704" s="244" t="str">
        <f t="shared" si="90"/>
        <v/>
      </c>
      <c r="M704" s="245" t="str">
        <f t="shared" si="91"/>
        <v/>
      </c>
      <c r="N704" s="244" t="str">
        <f t="shared" si="92"/>
        <v/>
      </c>
      <c r="O704" s="244" t="str">
        <f t="shared" si="93"/>
        <v/>
      </c>
      <c r="P704">
        <f>IF($I704&lt;&gt;"",$I704,IF($E704="SGD",1,IF($E704="USD",Settings!$B$22,IF($E704="HKD",Settings!$B$23,1))))</f>
        <v>1</v>
      </c>
      <c r="Q704">
        <f t="shared" si="94"/>
        <v>0</v>
      </c>
      <c r="R704">
        <f t="shared" si="95"/>
        <v>0</v>
      </c>
      <c r="S704" t="str">
        <f t="shared" si="96"/>
        <v/>
      </c>
      <c r="T704" t="str">
        <f t="shared" si="97"/>
        <v/>
      </c>
      <c r="U704" t="str">
        <f t="shared" si="98"/>
        <v/>
      </c>
    </row>
    <row r="705" spans="1:21" ht="15" customHeight="1" x14ac:dyDescent="0.15">
      <c r="A705" s="237"/>
      <c r="B705" s="237"/>
      <c r="C705" s="237"/>
      <c r="D705" s="251"/>
      <c r="E705" s="237"/>
      <c r="F705" s="252"/>
      <c r="G705" s="237"/>
      <c r="H705" s="237"/>
      <c r="I705" s="237"/>
      <c r="J705" s="252"/>
      <c r="K705" s="237"/>
      <c r="L705" s="244" t="str">
        <f t="shared" si="90"/>
        <v/>
      </c>
      <c r="M705" s="245" t="str">
        <f t="shared" si="91"/>
        <v/>
      </c>
      <c r="N705" s="244" t="str">
        <f t="shared" si="92"/>
        <v/>
      </c>
      <c r="O705" s="244" t="str">
        <f t="shared" si="93"/>
        <v/>
      </c>
      <c r="P705">
        <f>IF($I705&lt;&gt;"",$I705,IF($E705="SGD",1,IF($E705="USD",Settings!$B$22,IF($E705="HKD",Settings!$B$23,1))))</f>
        <v>1</v>
      </c>
      <c r="Q705">
        <f t="shared" si="94"/>
        <v>0</v>
      </c>
      <c r="R705">
        <f t="shared" si="95"/>
        <v>0</v>
      </c>
      <c r="S705" t="str">
        <f t="shared" si="96"/>
        <v/>
      </c>
      <c r="T705" t="str">
        <f t="shared" si="97"/>
        <v/>
      </c>
      <c r="U705" t="str">
        <f t="shared" si="98"/>
        <v/>
      </c>
    </row>
    <row r="706" spans="1:21" ht="15" customHeight="1" x14ac:dyDescent="0.15">
      <c r="A706" s="237"/>
      <c r="B706" s="237"/>
      <c r="C706" s="237"/>
      <c r="D706" s="251"/>
      <c r="E706" s="237"/>
      <c r="F706" s="252"/>
      <c r="G706" s="237"/>
      <c r="H706" s="237"/>
      <c r="I706" s="237"/>
      <c r="J706" s="252"/>
      <c r="K706" s="237"/>
      <c r="L706" s="244" t="str">
        <f t="shared" ref="L706:L769" si="99">IF(OR(B706="",C706="",E706=""),"",B706&amp;":"&amp;C706&amp;":"&amp;E706)</f>
        <v/>
      </c>
      <c r="M706" s="245" t="str">
        <f t="shared" ref="M706:M769" si="100">IF(A706="","",A706*D706)</f>
        <v/>
      </c>
      <c r="N706" s="244" t="str">
        <f t="shared" ref="N706:N769" si="101">IF(A706="","",IF(OR(A706=1,A706=0),J706,0))</f>
        <v/>
      </c>
      <c r="O706" s="244" t="str">
        <f t="shared" ref="O706:O769" si="102">IF(A706="","",IF(A706=-1,J706,0))</f>
        <v/>
      </c>
      <c r="P706">
        <f>IF($I706&lt;&gt;"",$I706,IF($E706="SGD",1,IF($E706="USD",Settings!$B$22,IF($E706="HKD",Settings!$B$23,1))))</f>
        <v>1</v>
      </c>
      <c r="Q706">
        <f t="shared" ref="Q706:Q769" si="103">IF($L706="",0,($O706-$N706+IF($A706=2,$J706,0))*$P706)</f>
        <v>0</v>
      </c>
      <c r="R706">
        <f t="shared" ref="R706:R769" si="104">IF($L706="",0,IF($A706=2,$J706*$P706,0))</f>
        <v>0</v>
      </c>
      <c r="S706" t="str">
        <f t="shared" ref="S706:S769" si="105">IF(L706="","",SUMIFS($M:$M,$L:$L,L706,$T:$T,"&lt;="&amp;T706))</f>
        <v/>
      </c>
      <c r="T706" t="str">
        <f t="shared" ref="T706:T769" si="106">IF(L706="","",INT(G706)*100000+ROW())</f>
        <v/>
      </c>
      <c r="U706" t="str">
        <f t="shared" ref="U706:U769" si="107">IF(L706="","",IF(AND(COUNTIFS($L:$L,L706,$S:$S,"&gt;-0.000001",$S:$S,"&lt;0.000001",$T:$T,"&gt;"&amp;T706)=0,ABS(S706)&gt;0.000001),1,0))</f>
        <v/>
      </c>
    </row>
    <row r="707" spans="1:21" ht="15" customHeight="1" x14ac:dyDescent="0.15">
      <c r="A707" s="237"/>
      <c r="B707" s="237"/>
      <c r="C707" s="237"/>
      <c r="D707" s="251"/>
      <c r="E707" s="237"/>
      <c r="F707" s="252"/>
      <c r="G707" s="237"/>
      <c r="H707" s="237"/>
      <c r="I707" s="237"/>
      <c r="J707" s="252"/>
      <c r="K707" s="237"/>
      <c r="L707" s="244" t="str">
        <f t="shared" si="99"/>
        <v/>
      </c>
      <c r="M707" s="245" t="str">
        <f t="shared" si="100"/>
        <v/>
      </c>
      <c r="N707" s="244" t="str">
        <f t="shared" si="101"/>
        <v/>
      </c>
      <c r="O707" s="244" t="str">
        <f t="shared" si="102"/>
        <v/>
      </c>
      <c r="P707">
        <f>IF($I707&lt;&gt;"",$I707,IF($E707="SGD",1,IF($E707="USD",Settings!$B$22,IF($E707="HKD",Settings!$B$23,1))))</f>
        <v>1</v>
      </c>
      <c r="Q707">
        <f t="shared" si="103"/>
        <v>0</v>
      </c>
      <c r="R707">
        <f t="shared" si="104"/>
        <v>0</v>
      </c>
      <c r="S707" t="str">
        <f t="shared" si="105"/>
        <v/>
      </c>
      <c r="T707" t="str">
        <f t="shared" si="106"/>
        <v/>
      </c>
      <c r="U707" t="str">
        <f t="shared" si="107"/>
        <v/>
      </c>
    </row>
    <row r="708" spans="1:21" ht="15" customHeight="1" x14ac:dyDescent="0.15">
      <c r="A708" s="237"/>
      <c r="B708" s="237"/>
      <c r="C708" s="237"/>
      <c r="D708" s="251"/>
      <c r="E708" s="237"/>
      <c r="F708" s="252"/>
      <c r="G708" s="237"/>
      <c r="H708" s="237"/>
      <c r="I708" s="237"/>
      <c r="J708" s="252"/>
      <c r="K708" s="237"/>
      <c r="L708" s="244" t="str">
        <f t="shared" si="99"/>
        <v/>
      </c>
      <c r="M708" s="245" t="str">
        <f t="shared" si="100"/>
        <v/>
      </c>
      <c r="N708" s="244" t="str">
        <f t="shared" si="101"/>
        <v/>
      </c>
      <c r="O708" s="244" t="str">
        <f t="shared" si="102"/>
        <v/>
      </c>
      <c r="P708">
        <f>IF($I708&lt;&gt;"",$I708,IF($E708="SGD",1,IF($E708="USD",Settings!$B$22,IF($E708="HKD",Settings!$B$23,1))))</f>
        <v>1</v>
      </c>
      <c r="Q708">
        <f t="shared" si="103"/>
        <v>0</v>
      </c>
      <c r="R708">
        <f t="shared" si="104"/>
        <v>0</v>
      </c>
      <c r="S708" t="str">
        <f t="shared" si="105"/>
        <v/>
      </c>
      <c r="T708" t="str">
        <f t="shared" si="106"/>
        <v/>
      </c>
      <c r="U708" t="str">
        <f t="shared" si="107"/>
        <v/>
      </c>
    </row>
    <row r="709" spans="1:21" ht="15" customHeight="1" x14ac:dyDescent="0.15">
      <c r="A709" s="237"/>
      <c r="B709" s="237"/>
      <c r="C709" s="237"/>
      <c r="D709" s="251"/>
      <c r="E709" s="237"/>
      <c r="F709" s="252"/>
      <c r="G709" s="237"/>
      <c r="H709" s="237"/>
      <c r="I709" s="237"/>
      <c r="J709" s="252"/>
      <c r="K709" s="237"/>
      <c r="L709" s="244" t="str">
        <f t="shared" si="99"/>
        <v/>
      </c>
      <c r="M709" s="245" t="str">
        <f t="shared" si="100"/>
        <v/>
      </c>
      <c r="N709" s="244" t="str">
        <f t="shared" si="101"/>
        <v/>
      </c>
      <c r="O709" s="244" t="str">
        <f t="shared" si="102"/>
        <v/>
      </c>
      <c r="P709">
        <f>IF($I709&lt;&gt;"",$I709,IF($E709="SGD",1,IF($E709="USD",Settings!$B$22,IF($E709="HKD",Settings!$B$23,1))))</f>
        <v>1</v>
      </c>
      <c r="Q709">
        <f t="shared" si="103"/>
        <v>0</v>
      </c>
      <c r="R709">
        <f t="shared" si="104"/>
        <v>0</v>
      </c>
      <c r="S709" t="str">
        <f t="shared" si="105"/>
        <v/>
      </c>
      <c r="T709" t="str">
        <f t="shared" si="106"/>
        <v/>
      </c>
      <c r="U709" t="str">
        <f t="shared" si="107"/>
        <v/>
      </c>
    </row>
    <row r="710" spans="1:21" ht="15" customHeight="1" x14ac:dyDescent="0.15">
      <c r="A710" s="237"/>
      <c r="B710" s="237"/>
      <c r="C710" s="237"/>
      <c r="D710" s="251"/>
      <c r="E710" s="237"/>
      <c r="F710" s="252"/>
      <c r="G710" s="237"/>
      <c r="H710" s="237"/>
      <c r="I710" s="237"/>
      <c r="J710" s="252"/>
      <c r="K710" s="237"/>
      <c r="L710" s="244" t="str">
        <f t="shared" si="99"/>
        <v/>
      </c>
      <c r="M710" s="245" t="str">
        <f t="shared" si="100"/>
        <v/>
      </c>
      <c r="N710" s="244" t="str">
        <f t="shared" si="101"/>
        <v/>
      </c>
      <c r="O710" s="244" t="str">
        <f t="shared" si="102"/>
        <v/>
      </c>
      <c r="P710">
        <f>IF($I710&lt;&gt;"",$I710,IF($E710="SGD",1,IF($E710="USD",Settings!$B$22,IF($E710="HKD",Settings!$B$23,1))))</f>
        <v>1</v>
      </c>
      <c r="Q710">
        <f t="shared" si="103"/>
        <v>0</v>
      </c>
      <c r="R710">
        <f t="shared" si="104"/>
        <v>0</v>
      </c>
      <c r="S710" t="str">
        <f t="shared" si="105"/>
        <v/>
      </c>
      <c r="T710" t="str">
        <f t="shared" si="106"/>
        <v/>
      </c>
      <c r="U710" t="str">
        <f t="shared" si="107"/>
        <v/>
      </c>
    </row>
    <row r="711" spans="1:21" ht="15" customHeight="1" x14ac:dyDescent="0.15">
      <c r="A711" s="237"/>
      <c r="B711" s="237"/>
      <c r="C711" s="237"/>
      <c r="D711" s="251"/>
      <c r="E711" s="237"/>
      <c r="F711" s="252"/>
      <c r="G711" s="237"/>
      <c r="H711" s="237"/>
      <c r="I711" s="237"/>
      <c r="J711" s="252"/>
      <c r="K711" s="237"/>
      <c r="L711" s="244" t="str">
        <f t="shared" si="99"/>
        <v/>
      </c>
      <c r="M711" s="245" t="str">
        <f t="shared" si="100"/>
        <v/>
      </c>
      <c r="N711" s="244" t="str">
        <f t="shared" si="101"/>
        <v/>
      </c>
      <c r="O711" s="244" t="str">
        <f t="shared" si="102"/>
        <v/>
      </c>
      <c r="P711">
        <f>IF($I711&lt;&gt;"",$I711,IF($E711="SGD",1,IF($E711="USD",Settings!$B$22,IF($E711="HKD",Settings!$B$23,1))))</f>
        <v>1</v>
      </c>
      <c r="Q711">
        <f t="shared" si="103"/>
        <v>0</v>
      </c>
      <c r="R711">
        <f t="shared" si="104"/>
        <v>0</v>
      </c>
      <c r="S711" t="str">
        <f t="shared" si="105"/>
        <v/>
      </c>
      <c r="T711" t="str">
        <f t="shared" si="106"/>
        <v/>
      </c>
      <c r="U711" t="str">
        <f t="shared" si="107"/>
        <v/>
      </c>
    </row>
    <row r="712" spans="1:21" ht="15" customHeight="1" x14ac:dyDescent="0.15">
      <c r="A712" s="237"/>
      <c r="B712" s="237"/>
      <c r="C712" s="237"/>
      <c r="D712" s="251"/>
      <c r="E712" s="237"/>
      <c r="F712" s="252"/>
      <c r="G712" s="237"/>
      <c r="H712" s="237"/>
      <c r="I712" s="237"/>
      <c r="J712" s="252"/>
      <c r="K712" s="237"/>
      <c r="L712" s="244" t="str">
        <f t="shared" si="99"/>
        <v/>
      </c>
      <c r="M712" s="245" t="str">
        <f t="shared" si="100"/>
        <v/>
      </c>
      <c r="N712" s="244" t="str">
        <f t="shared" si="101"/>
        <v/>
      </c>
      <c r="O712" s="244" t="str">
        <f t="shared" si="102"/>
        <v/>
      </c>
      <c r="P712">
        <f>IF($I712&lt;&gt;"",$I712,IF($E712="SGD",1,IF($E712="USD",Settings!$B$22,IF($E712="HKD",Settings!$B$23,1))))</f>
        <v>1</v>
      </c>
      <c r="Q712">
        <f t="shared" si="103"/>
        <v>0</v>
      </c>
      <c r="R712">
        <f t="shared" si="104"/>
        <v>0</v>
      </c>
      <c r="S712" t="str">
        <f t="shared" si="105"/>
        <v/>
      </c>
      <c r="T712" t="str">
        <f t="shared" si="106"/>
        <v/>
      </c>
      <c r="U712" t="str">
        <f t="shared" si="107"/>
        <v/>
      </c>
    </row>
    <row r="713" spans="1:21" ht="15" customHeight="1" x14ac:dyDescent="0.15">
      <c r="A713" s="237"/>
      <c r="B713" s="237"/>
      <c r="C713" s="237"/>
      <c r="D713" s="251"/>
      <c r="E713" s="237"/>
      <c r="F713" s="252"/>
      <c r="G713" s="237"/>
      <c r="H713" s="237"/>
      <c r="I713" s="237"/>
      <c r="J713" s="252"/>
      <c r="K713" s="237"/>
      <c r="L713" s="244" t="str">
        <f t="shared" si="99"/>
        <v/>
      </c>
      <c r="M713" s="245" t="str">
        <f t="shared" si="100"/>
        <v/>
      </c>
      <c r="N713" s="244" t="str">
        <f t="shared" si="101"/>
        <v/>
      </c>
      <c r="O713" s="244" t="str">
        <f t="shared" si="102"/>
        <v/>
      </c>
      <c r="P713">
        <f>IF($I713&lt;&gt;"",$I713,IF($E713="SGD",1,IF($E713="USD",Settings!$B$22,IF($E713="HKD",Settings!$B$23,1))))</f>
        <v>1</v>
      </c>
      <c r="Q713">
        <f t="shared" si="103"/>
        <v>0</v>
      </c>
      <c r="R713">
        <f t="shared" si="104"/>
        <v>0</v>
      </c>
      <c r="S713" t="str">
        <f t="shared" si="105"/>
        <v/>
      </c>
      <c r="T713" t="str">
        <f t="shared" si="106"/>
        <v/>
      </c>
      <c r="U713" t="str">
        <f t="shared" si="107"/>
        <v/>
      </c>
    </row>
    <row r="714" spans="1:21" ht="15" customHeight="1" x14ac:dyDescent="0.15">
      <c r="A714" s="237"/>
      <c r="B714" s="237"/>
      <c r="C714" s="237"/>
      <c r="D714" s="251"/>
      <c r="E714" s="237"/>
      <c r="F714" s="252"/>
      <c r="G714" s="237"/>
      <c r="H714" s="237"/>
      <c r="I714" s="237"/>
      <c r="J714" s="252"/>
      <c r="K714" s="237"/>
      <c r="L714" s="244" t="str">
        <f t="shared" si="99"/>
        <v/>
      </c>
      <c r="M714" s="245" t="str">
        <f t="shared" si="100"/>
        <v/>
      </c>
      <c r="N714" s="244" t="str">
        <f t="shared" si="101"/>
        <v/>
      </c>
      <c r="O714" s="244" t="str">
        <f t="shared" si="102"/>
        <v/>
      </c>
      <c r="P714">
        <f>IF($I714&lt;&gt;"",$I714,IF($E714="SGD",1,IF($E714="USD",Settings!$B$22,IF($E714="HKD",Settings!$B$23,1))))</f>
        <v>1</v>
      </c>
      <c r="Q714">
        <f t="shared" si="103"/>
        <v>0</v>
      </c>
      <c r="R714">
        <f t="shared" si="104"/>
        <v>0</v>
      </c>
      <c r="S714" t="str">
        <f t="shared" si="105"/>
        <v/>
      </c>
      <c r="T714" t="str">
        <f t="shared" si="106"/>
        <v/>
      </c>
      <c r="U714" t="str">
        <f t="shared" si="107"/>
        <v/>
      </c>
    </row>
    <row r="715" spans="1:21" ht="15" customHeight="1" x14ac:dyDescent="0.15">
      <c r="A715" s="237"/>
      <c r="B715" s="237"/>
      <c r="C715" s="237"/>
      <c r="D715" s="251"/>
      <c r="E715" s="237"/>
      <c r="F715" s="252"/>
      <c r="G715" s="237"/>
      <c r="H715" s="237"/>
      <c r="I715" s="237"/>
      <c r="J715" s="252"/>
      <c r="K715" s="237"/>
      <c r="L715" s="244" t="str">
        <f t="shared" si="99"/>
        <v/>
      </c>
      <c r="M715" s="245" t="str">
        <f t="shared" si="100"/>
        <v/>
      </c>
      <c r="N715" s="244" t="str">
        <f t="shared" si="101"/>
        <v/>
      </c>
      <c r="O715" s="244" t="str">
        <f t="shared" si="102"/>
        <v/>
      </c>
      <c r="P715">
        <f>IF($I715&lt;&gt;"",$I715,IF($E715="SGD",1,IF($E715="USD",Settings!$B$22,IF($E715="HKD",Settings!$B$23,1))))</f>
        <v>1</v>
      </c>
      <c r="Q715">
        <f t="shared" si="103"/>
        <v>0</v>
      </c>
      <c r="R715">
        <f t="shared" si="104"/>
        <v>0</v>
      </c>
      <c r="S715" t="str">
        <f t="shared" si="105"/>
        <v/>
      </c>
      <c r="T715" t="str">
        <f t="shared" si="106"/>
        <v/>
      </c>
      <c r="U715" t="str">
        <f t="shared" si="107"/>
        <v/>
      </c>
    </row>
    <row r="716" spans="1:21" ht="15" customHeight="1" x14ac:dyDescent="0.15">
      <c r="A716" s="237"/>
      <c r="B716" s="237"/>
      <c r="C716" s="237"/>
      <c r="D716" s="251"/>
      <c r="E716" s="237"/>
      <c r="F716" s="252"/>
      <c r="G716" s="237"/>
      <c r="H716" s="237"/>
      <c r="I716" s="237"/>
      <c r="J716" s="252"/>
      <c r="K716" s="237"/>
      <c r="L716" s="244" t="str">
        <f t="shared" si="99"/>
        <v/>
      </c>
      <c r="M716" s="245" t="str">
        <f t="shared" si="100"/>
        <v/>
      </c>
      <c r="N716" s="244" t="str">
        <f t="shared" si="101"/>
        <v/>
      </c>
      <c r="O716" s="244" t="str">
        <f t="shared" si="102"/>
        <v/>
      </c>
      <c r="P716">
        <f>IF($I716&lt;&gt;"",$I716,IF($E716="SGD",1,IF($E716="USD",Settings!$B$22,IF($E716="HKD",Settings!$B$23,1))))</f>
        <v>1</v>
      </c>
      <c r="Q716">
        <f t="shared" si="103"/>
        <v>0</v>
      </c>
      <c r="R716">
        <f t="shared" si="104"/>
        <v>0</v>
      </c>
      <c r="S716" t="str">
        <f t="shared" si="105"/>
        <v/>
      </c>
      <c r="T716" t="str">
        <f t="shared" si="106"/>
        <v/>
      </c>
      <c r="U716" t="str">
        <f t="shared" si="107"/>
        <v/>
      </c>
    </row>
    <row r="717" spans="1:21" ht="15" customHeight="1" x14ac:dyDescent="0.15">
      <c r="A717" s="237"/>
      <c r="B717" s="237"/>
      <c r="C717" s="237"/>
      <c r="D717" s="251"/>
      <c r="E717" s="237"/>
      <c r="F717" s="252"/>
      <c r="G717" s="237"/>
      <c r="H717" s="237"/>
      <c r="I717" s="237"/>
      <c r="J717" s="252"/>
      <c r="K717" s="237"/>
      <c r="L717" s="244" t="str">
        <f t="shared" si="99"/>
        <v/>
      </c>
      <c r="M717" s="245" t="str">
        <f t="shared" si="100"/>
        <v/>
      </c>
      <c r="N717" s="244" t="str">
        <f t="shared" si="101"/>
        <v/>
      </c>
      <c r="O717" s="244" t="str">
        <f t="shared" si="102"/>
        <v/>
      </c>
      <c r="P717">
        <f>IF($I717&lt;&gt;"",$I717,IF($E717="SGD",1,IF($E717="USD",Settings!$B$22,IF($E717="HKD",Settings!$B$23,1))))</f>
        <v>1</v>
      </c>
      <c r="Q717">
        <f t="shared" si="103"/>
        <v>0</v>
      </c>
      <c r="R717">
        <f t="shared" si="104"/>
        <v>0</v>
      </c>
      <c r="S717" t="str">
        <f t="shared" si="105"/>
        <v/>
      </c>
      <c r="T717" t="str">
        <f t="shared" si="106"/>
        <v/>
      </c>
      <c r="U717" t="str">
        <f t="shared" si="107"/>
        <v/>
      </c>
    </row>
    <row r="718" spans="1:21" ht="15" customHeight="1" x14ac:dyDescent="0.15">
      <c r="A718" s="237"/>
      <c r="B718" s="237"/>
      <c r="C718" s="237"/>
      <c r="D718" s="251"/>
      <c r="E718" s="237"/>
      <c r="F718" s="252"/>
      <c r="G718" s="237"/>
      <c r="H718" s="237"/>
      <c r="I718" s="237"/>
      <c r="J718" s="252"/>
      <c r="K718" s="237"/>
      <c r="L718" s="244" t="str">
        <f t="shared" si="99"/>
        <v/>
      </c>
      <c r="M718" s="245" t="str">
        <f t="shared" si="100"/>
        <v/>
      </c>
      <c r="N718" s="244" t="str">
        <f t="shared" si="101"/>
        <v/>
      </c>
      <c r="O718" s="244" t="str">
        <f t="shared" si="102"/>
        <v/>
      </c>
      <c r="P718">
        <f>IF($I718&lt;&gt;"",$I718,IF($E718="SGD",1,IF($E718="USD",Settings!$B$22,IF($E718="HKD",Settings!$B$23,1))))</f>
        <v>1</v>
      </c>
      <c r="Q718">
        <f t="shared" si="103"/>
        <v>0</v>
      </c>
      <c r="R718">
        <f t="shared" si="104"/>
        <v>0</v>
      </c>
      <c r="S718" t="str">
        <f t="shared" si="105"/>
        <v/>
      </c>
      <c r="T718" t="str">
        <f t="shared" si="106"/>
        <v/>
      </c>
      <c r="U718" t="str">
        <f t="shared" si="107"/>
        <v/>
      </c>
    </row>
    <row r="719" spans="1:21" ht="15" customHeight="1" x14ac:dyDescent="0.15">
      <c r="A719" s="237"/>
      <c r="B719" s="237"/>
      <c r="C719" s="237"/>
      <c r="D719" s="251"/>
      <c r="E719" s="237"/>
      <c r="F719" s="252"/>
      <c r="G719" s="237"/>
      <c r="H719" s="237"/>
      <c r="I719" s="237"/>
      <c r="J719" s="252"/>
      <c r="K719" s="237"/>
      <c r="L719" s="244" t="str">
        <f t="shared" si="99"/>
        <v/>
      </c>
      <c r="M719" s="245" t="str">
        <f t="shared" si="100"/>
        <v/>
      </c>
      <c r="N719" s="244" t="str">
        <f t="shared" si="101"/>
        <v/>
      </c>
      <c r="O719" s="244" t="str">
        <f t="shared" si="102"/>
        <v/>
      </c>
      <c r="P719">
        <f>IF($I719&lt;&gt;"",$I719,IF($E719="SGD",1,IF($E719="USD",Settings!$B$22,IF($E719="HKD",Settings!$B$23,1))))</f>
        <v>1</v>
      </c>
      <c r="Q719">
        <f t="shared" si="103"/>
        <v>0</v>
      </c>
      <c r="R719">
        <f t="shared" si="104"/>
        <v>0</v>
      </c>
      <c r="S719" t="str">
        <f t="shared" si="105"/>
        <v/>
      </c>
      <c r="T719" t="str">
        <f t="shared" si="106"/>
        <v/>
      </c>
      <c r="U719" t="str">
        <f t="shared" si="107"/>
        <v/>
      </c>
    </row>
    <row r="720" spans="1:21" ht="15" customHeight="1" x14ac:dyDescent="0.15">
      <c r="A720" s="237"/>
      <c r="B720" s="237"/>
      <c r="C720" s="237"/>
      <c r="D720" s="251"/>
      <c r="E720" s="237"/>
      <c r="F720" s="252"/>
      <c r="G720" s="237"/>
      <c r="H720" s="237"/>
      <c r="I720" s="237"/>
      <c r="J720" s="252"/>
      <c r="K720" s="237"/>
      <c r="L720" s="244" t="str">
        <f t="shared" si="99"/>
        <v/>
      </c>
      <c r="M720" s="245" t="str">
        <f t="shared" si="100"/>
        <v/>
      </c>
      <c r="N720" s="244" t="str">
        <f t="shared" si="101"/>
        <v/>
      </c>
      <c r="O720" s="244" t="str">
        <f t="shared" si="102"/>
        <v/>
      </c>
      <c r="P720">
        <f>IF($I720&lt;&gt;"",$I720,IF($E720="SGD",1,IF($E720="USD",Settings!$B$22,IF($E720="HKD",Settings!$B$23,1))))</f>
        <v>1</v>
      </c>
      <c r="Q720">
        <f t="shared" si="103"/>
        <v>0</v>
      </c>
      <c r="R720">
        <f t="shared" si="104"/>
        <v>0</v>
      </c>
      <c r="S720" t="str">
        <f t="shared" si="105"/>
        <v/>
      </c>
      <c r="T720" t="str">
        <f t="shared" si="106"/>
        <v/>
      </c>
      <c r="U720" t="str">
        <f t="shared" si="107"/>
        <v/>
      </c>
    </row>
    <row r="721" spans="1:21" ht="15" customHeight="1" x14ac:dyDescent="0.15">
      <c r="A721" s="237"/>
      <c r="B721" s="237"/>
      <c r="C721" s="237"/>
      <c r="D721" s="251"/>
      <c r="E721" s="237"/>
      <c r="F721" s="252"/>
      <c r="G721" s="237"/>
      <c r="H721" s="237"/>
      <c r="I721" s="237"/>
      <c r="J721" s="252"/>
      <c r="K721" s="237"/>
      <c r="L721" s="244" t="str">
        <f t="shared" si="99"/>
        <v/>
      </c>
      <c r="M721" s="245" t="str">
        <f t="shared" si="100"/>
        <v/>
      </c>
      <c r="N721" s="244" t="str">
        <f t="shared" si="101"/>
        <v/>
      </c>
      <c r="O721" s="244" t="str">
        <f t="shared" si="102"/>
        <v/>
      </c>
      <c r="P721">
        <f>IF($I721&lt;&gt;"",$I721,IF($E721="SGD",1,IF($E721="USD",Settings!$B$22,IF($E721="HKD",Settings!$B$23,1))))</f>
        <v>1</v>
      </c>
      <c r="Q721">
        <f t="shared" si="103"/>
        <v>0</v>
      </c>
      <c r="R721">
        <f t="shared" si="104"/>
        <v>0</v>
      </c>
      <c r="S721" t="str">
        <f t="shared" si="105"/>
        <v/>
      </c>
      <c r="T721" t="str">
        <f t="shared" si="106"/>
        <v/>
      </c>
      <c r="U721" t="str">
        <f t="shared" si="107"/>
        <v/>
      </c>
    </row>
    <row r="722" spans="1:21" ht="15" customHeight="1" x14ac:dyDescent="0.15">
      <c r="A722" s="237"/>
      <c r="B722" s="237"/>
      <c r="C722" s="237"/>
      <c r="D722" s="251"/>
      <c r="E722" s="237"/>
      <c r="F722" s="252"/>
      <c r="G722" s="237"/>
      <c r="H722" s="237"/>
      <c r="I722" s="237"/>
      <c r="J722" s="252"/>
      <c r="K722" s="237"/>
      <c r="L722" s="244" t="str">
        <f t="shared" si="99"/>
        <v/>
      </c>
      <c r="M722" s="245" t="str">
        <f t="shared" si="100"/>
        <v/>
      </c>
      <c r="N722" s="244" t="str">
        <f t="shared" si="101"/>
        <v/>
      </c>
      <c r="O722" s="244" t="str">
        <f t="shared" si="102"/>
        <v/>
      </c>
      <c r="P722">
        <f>IF($I722&lt;&gt;"",$I722,IF($E722="SGD",1,IF($E722="USD",Settings!$B$22,IF($E722="HKD",Settings!$B$23,1))))</f>
        <v>1</v>
      </c>
      <c r="Q722">
        <f t="shared" si="103"/>
        <v>0</v>
      </c>
      <c r="R722">
        <f t="shared" si="104"/>
        <v>0</v>
      </c>
      <c r="S722" t="str">
        <f t="shared" si="105"/>
        <v/>
      </c>
      <c r="T722" t="str">
        <f t="shared" si="106"/>
        <v/>
      </c>
      <c r="U722" t="str">
        <f t="shared" si="107"/>
        <v/>
      </c>
    </row>
    <row r="723" spans="1:21" ht="15" customHeight="1" x14ac:dyDescent="0.15">
      <c r="A723" s="237"/>
      <c r="B723" s="237"/>
      <c r="C723" s="237"/>
      <c r="D723" s="251"/>
      <c r="E723" s="237"/>
      <c r="F723" s="252"/>
      <c r="G723" s="237"/>
      <c r="H723" s="237"/>
      <c r="I723" s="237"/>
      <c r="J723" s="252"/>
      <c r="K723" s="237"/>
      <c r="L723" s="244" t="str">
        <f t="shared" si="99"/>
        <v/>
      </c>
      <c r="M723" s="245" t="str">
        <f t="shared" si="100"/>
        <v/>
      </c>
      <c r="N723" s="244" t="str">
        <f t="shared" si="101"/>
        <v/>
      </c>
      <c r="O723" s="244" t="str">
        <f t="shared" si="102"/>
        <v/>
      </c>
      <c r="P723">
        <f>IF($I723&lt;&gt;"",$I723,IF($E723="SGD",1,IF($E723="USD",Settings!$B$22,IF($E723="HKD",Settings!$B$23,1))))</f>
        <v>1</v>
      </c>
      <c r="Q723">
        <f t="shared" si="103"/>
        <v>0</v>
      </c>
      <c r="R723">
        <f t="shared" si="104"/>
        <v>0</v>
      </c>
      <c r="S723" t="str">
        <f t="shared" si="105"/>
        <v/>
      </c>
      <c r="T723" t="str">
        <f t="shared" si="106"/>
        <v/>
      </c>
      <c r="U723" t="str">
        <f t="shared" si="107"/>
        <v/>
      </c>
    </row>
    <row r="724" spans="1:21" ht="15" customHeight="1" x14ac:dyDescent="0.15">
      <c r="A724" s="237"/>
      <c r="B724" s="237"/>
      <c r="C724" s="237"/>
      <c r="D724" s="251"/>
      <c r="E724" s="237"/>
      <c r="F724" s="252"/>
      <c r="G724" s="237"/>
      <c r="H724" s="237"/>
      <c r="I724" s="237"/>
      <c r="J724" s="252"/>
      <c r="K724" s="237"/>
      <c r="L724" s="244" t="str">
        <f t="shared" si="99"/>
        <v/>
      </c>
      <c r="M724" s="245" t="str">
        <f t="shared" si="100"/>
        <v/>
      </c>
      <c r="N724" s="244" t="str">
        <f t="shared" si="101"/>
        <v/>
      </c>
      <c r="O724" s="244" t="str">
        <f t="shared" si="102"/>
        <v/>
      </c>
      <c r="P724">
        <f>IF($I724&lt;&gt;"",$I724,IF($E724="SGD",1,IF($E724="USD",Settings!$B$22,IF($E724="HKD",Settings!$B$23,1))))</f>
        <v>1</v>
      </c>
      <c r="Q724">
        <f t="shared" si="103"/>
        <v>0</v>
      </c>
      <c r="R724">
        <f t="shared" si="104"/>
        <v>0</v>
      </c>
      <c r="S724" t="str">
        <f t="shared" si="105"/>
        <v/>
      </c>
      <c r="T724" t="str">
        <f t="shared" si="106"/>
        <v/>
      </c>
      <c r="U724" t="str">
        <f t="shared" si="107"/>
        <v/>
      </c>
    </row>
    <row r="725" spans="1:21" ht="15" customHeight="1" x14ac:dyDescent="0.15">
      <c r="A725" s="237"/>
      <c r="B725" s="237"/>
      <c r="C725" s="237"/>
      <c r="D725" s="251"/>
      <c r="E725" s="237"/>
      <c r="F725" s="252"/>
      <c r="G725" s="237"/>
      <c r="H725" s="237"/>
      <c r="I725" s="237"/>
      <c r="J725" s="252"/>
      <c r="K725" s="237"/>
      <c r="L725" s="244" t="str">
        <f t="shared" si="99"/>
        <v/>
      </c>
      <c r="M725" s="245" t="str">
        <f t="shared" si="100"/>
        <v/>
      </c>
      <c r="N725" s="244" t="str">
        <f t="shared" si="101"/>
        <v/>
      </c>
      <c r="O725" s="244" t="str">
        <f t="shared" si="102"/>
        <v/>
      </c>
      <c r="P725">
        <f>IF($I725&lt;&gt;"",$I725,IF($E725="SGD",1,IF($E725="USD",Settings!$B$22,IF($E725="HKD",Settings!$B$23,1))))</f>
        <v>1</v>
      </c>
      <c r="Q725">
        <f t="shared" si="103"/>
        <v>0</v>
      </c>
      <c r="R725">
        <f t="shared" si="104"/>
        <v>0</v>
      </c>
      <c r="S725" t="str">
        <f t="shared" si="105"/>
        <v/>
      </c>
      <c r="T725" t="str">
        <f t="shared" si="106"/>
        <v/>
      </c>
      <c r="U725" t="str">
        <f t="shared" si="107"/>
        <v/>
      </c>
    </row>
    <row r="726" spans="1:21" ht="15" customHeight="1" x14ac:dyDescent="0.15">
      <c r="A726" s="237"/>
      <c r="B726" s="237"/>
      <c r="C726" s="237"/>
      <c r="D726" s="251"/>
      <c r="E726" s="237"/>
      <c r="F726" s="252"/>
      <c r="G726" s="237"/>
      <c r="H726" s="237"/>
      <c r="I726" s="237"/>
      <c r="J726" s="252"/>
      <c r="K726" s="237"/>
      <c r="L726" s="244" t="str">
        <f t="shared" si="99"/>
        <v/>
      </c>
      <c r="M726" s="245" t="str">
        <f t="shared" si="100"/>
        <v/>
      </c>
      <c r="N726" s="244" t="str">
        <f t="shared" si="101"/>
        <v/>
      </c>
      <c r="O726" s="244" t="str">
        <f t="shared" si="102"/>
        <v/>
      </c>
      <c r="P726">
        <f>IF($I726&lt;&gt;"",$I726,IF($E726="SGD",1,IF($E726="USD",Settings!$B$22,IF($E726="HKD",Settings!$B$23,1))))</f>
        <v>1</v>
      </c>
      <c r="Q726">
        <f t="shared" si="103"/>
        <v>0</v>
      </c>
      <c r="R726">
        <f t="shared" si="104"/>
        <v>0</v>
      </c>
      <c r="S726" t="str">
        <f t="shared" si="105"/>
        <v/>
      </c>
      <c r="T726" t="str">
        <f t="shared" si="106"/>
        <v/>
      </c>
      <c r="U726" t="str">
        <f t="shared" si="107"/>
        <v/>
      </c>
    </row>
    <row r="727" spans="1:21" ht="15" customHeight="1" x14ac:dyDescent="0.15">
      <c r="A727" s="237"/>
      <c r="B727" s="237"/>
      <c r="C727" s="237"/>
      <c r="D727" s="251"/>
      <c r="E727" s="237"/>
      <c r="F727" s="252"/>
      <c r="G727" s="237"/>
      <c r="H727" s="237"/>
      <c r="I727" s="237"/>
      <c r="J727" s="252"/>
      <c r="K727" s="237"/>
      <c r="L727" s="244" t="str">
        <f t="shared" si="99"/>
        <v/>
      </c>
      <c r="M727" s="245" t="str">
        <f t="shared" si="100"/>
        <v/>
      </c>
      <c r="N727" s="244" t="str">
        <f t="shared" si="101"/>
        <v/>
      </c>
      <c r="O727" s="244" t="str">
        <f t="shared" si="102"/>
        <v/>
      </c>
      <c r="P727">
        <f>IF($I727&lt;&gt;"",$I727,IF($E727="SGD",1,IF($E727="USD",Settings!$B$22,IF($E727="HKD",Settings!$B$23,1))))</f>
        <v>1</v>
      </c>
      <c r="Q727">
        <f t="shared" si="103"/>
        <v>0</v>
      </c>
      <c r="R727">
        <f t="shared" si="104"/>
        <v>0</v>
      </c>
      <c r="S727" t="str">
        <f t="shared" si="105"/>
        <v/>
      </c>
      <c r="T727" t="str">
        <f t="shared" si="106"/>
        <v/>
      </c>
      <c r="U727" t="str">
        <f t="shared" si="107"/>
        <v/>
      </c>
    </row>
    <row r="728" spans="1:21" ht="15" customHeight="1" x14ac:dyDescent="0.15">
      <c r="A728" s="237"/>
      <c r="B728" s="237"/>
      <c r="C728" s="237"/>
      <c r="D728" s="251"/>
      <c r="E728" s="237"/>
      <c r="F728" s="252"/>
      <c r="G728" s="237"/>
      <c r="H728" s="237"/>
      <c r="I728" s="237"/>
      <c r="J728" s="252"/>
      <c r="K728" s="237"/>
      <c r="L728" s="244" t="str">
        <f t="shared" si="99"/>
        <v/>
      </c>
      <c r="M728" s="245" t="str">
        <f t="shared" si="100"/>
        <v/>
      </c>
      <c r="N728" s="244" t="str">
        <f t="shared" si="101"/>
        <v/>
      </c>
      <c r="O728" s="244" t="str">
        <f t="shared" si="102"/>
        <v/>
      </c>
      <c r="P728">
        <f>IF($I728&lt;&gt;"",$I728,IF($E728="SGD",1,IF($E728="USD",Settings!$B$22,IF($E728="HKD",Settings!$B$23,1))))</f>
        <v>1</v>
      </c>
      <c r="Q728">
        <f t="shared" si="103"/>
        <v>0</v>
      </c>
      <c r="R728">
        <f t="shared" si="104"/>
        <v>0</v>
      </c>
      <c r="S728" t="str">
        <f t="shared" si="105"/>
        <v/>
      </c>
      <c r="T728" t="str">
        <f t="shared" si="106"/>
        <v/>
      </c>
      <c r="U728" t="str">
        <f t="shared" si="107"/>
        <v/>
      </c>
    </row>
    <row r="729" spans="1:21" ht="15" customHeight="1" x14ac:dyDescent="0.15">
      <c r="A729" s="237"/>
      <c r="B729" s="237"/>
      <c r="C729" s="237"/>
      <c r="D729" s="251"/>
      <c r="E729" s="237"/>
      <c r="F729" s="252"/>
      <c r="G729" s="237"/>
      <c r="H729" s="237"/>
      <c r="I729" s="237"/>
      <c r="J729" s="252"/>
      <c r="K729" s="237"/>
      <c r="L729" s="244" t="str">
        <f t="shared" si="99"/>
        <v/>
      </c>
      <c r="M729" s="245" t="str">
        <f t="shared" si="100"/>
        <v/>
      </c>
      <c r="N729" s="244" t="str">
        <f t="shared" si="101"/>
        <v/>
      </c>
      <c r="O729" s="244" t="str">
        <f t="shared" si="102"/>
        <v/>
      </c>
      <c r="P729">
        <f>IF($I729&lt;&gt;"",$I729,IF($E729="SGD",1,IF($E729="USD",Settings!$B$22,IF($E729="HKD",Settings!$B$23,1))))</f>
        <v>1</v>
      </c>
      <c r="Q729">
        <f t="shared" si="103"/>
        <v>0</v>
      </c>
      <c r="R729">
        <f t="shared" si="104"/>
        <v>0</v>
      </c>
      <c r="S729" t="str">
        <f t="shared" si="105"/>
        <v/>
      </c>
      <c r="T729" t="str">
        <f t="shared" si="106"/>
        <v/>
      </c>
      <c r="U729" t="str">
        <f t="shared" si="107"/>
        <v/>
      </c>
    </row>
    <row r="730" spans="1:21" ht="15" customHeight="1" x14ac:dyDescent="0.15">
      <c r="A730" s="237"/>
      <c r="B730" s="237"/>
      <c r="C730" s="237"/>
      <c r="D730" s="251"/>
      <c r="E730" s="237"/>
      <c r="F730" s="252"/>
      <c r="G730" s="237"/>
      <c r="H730" s="237"/>
      <c r="I730" s="237"/>
      <c r="J730" s="252"/>
      <c r="K730" s="237"/>
      <c r="L730" s="244" t="str">
        <f t="shared" si="99"/>
        <v/>
      </c>
      <c r="M730" s="245" t="str">
        <f t="shared" si="100"/>
        <v/>
      </c>
      <c r="N730" s="244" t="str">
        <f t="shared" si="101"/>
        <v/>
      </c>
      <c r="O730" s="244" t="str">
        <f t="shared" si="102"/>
        <v/>
      </c>
      <c r="P730">
        <f>IF($I730&lt;&gt;"",$I730,IF($E730="SGD",1,IF($E730="USD",Settings!$B$22,IF($E730="HKD",Settings!$B$23,1))))</f>
        <v>1</v>
      </c>
      <c r="Q730">
        <f t="shared" si="103"/>
        <v>0</v>
      </c>
      <c r="R730">
        <f t="shared" si="104"/>
        <v>0</v>
      </c>
      <c r="S730" t="str">
        <f t="shared" si="105"/>
        <v/>
      </c>
      <c r="T730" t="str">
        <f t="shared" si="106"/>
        <v/>
      </c>
      <c r="U730" t="str">
        <f t="shared" si="107"/>
        <v/>
      </c>
    </row>
    <row r="731" spans="1:21" ht="15" customHeight="1" x14ac:dyDescent="0.15">
      <c r="A731" s="237"/>
      <c r="B731" s="237"/>
      <c r="C731" s="237"/>
      <c r="D731" s="251"/>
      <c r="E731" s="237"/>
      <c r="F731" s="252"/>
      <c r="G731" s="237"/>
      <c r="H731" s="237"/>
      <c r="I731" s="237"/>
      <c r="J731" s="252"/>
      <c r="K731" s="237"/>
      <c r="L731" s="244" t="str">
        <f t="shared" si="99"/>
        <v/>
      </c>
      <c r="M731" s="245" t="str">
        <f t="shared" si="100"/>
        <v/>
      </c>
      <c r="N731" s="244" t="str">
        <f t="shared" si="101"/>
        <v/>
      </c>
      <c r="O731" s="244" t="str">
        <f t="shared" si="102"/>
        <v/>
      </c>
      <c r="P731">
        <f>IF($I731&lt;&gt;"",$I731,IF($E731="SGD",1,IF($E731="USD",Settings!$B$22,IF($E731="HKD",Settings!$B$23,1))))</f>
        <v>1</v>
      </c>
      <c r="Q731">
        <f t="shared" si="103"/>
        <v>0</v>
      </c>
      <c r="R731">
        <f t="shared" si="104"/>
        <v>0</v>
      </c>
      <c r="S731" t="str">
        <f t="shared" si="105"/>
        <v/>
      </c>
      <c r="T731" t="str">
        <f t="shared" si="106"/>
        <v/>
      </c>
      <c r="U731" t="str">
        <f t="shared" si="107"/>
        <v/>
      </c>
    </row>
    <row r="732" spans="1:21" ht="15" customHeight="1" x14ac:dyDescent="0.15">
      <c r="A732" s="237"/>
      <c r="B732" s="237"/>
      <c r="C732" s="237"/>
      <c r="D732" s="251"/>
      <c r="E732" s="237"/>
      <c r="F732" s="252"/>
      <c r="G732" s="237"/>
      <c r="H732" s="237"/>
      <c r="I732" s="237"/>
      <c r="J732" s="252"/>
      <c r="K732" s="237"/>
      <c r="L732" s="244" t="str">
        <f t="shared" si="99"/>
        <v/>
      </c>
      <c r="M732" s="245" t="str">
        <f t="shared" si="100"/>
        <v/>
      </c>
      <c r="N732" s="244" t="str">
        <f t="shared" si="101"/>
        <v/>
      </c>
      <c r="O732" s="244" t="str">
        <f t="shared" si="102"/>
        <v/>
      </c>
      <c r="P732">
        <f>IF($I732&lt;&gt;"",$I732,IF($E732="SGD",1,IF($E732="USD",Settings!$B$22,IF($E732="HKD",Settings!$B$23,1))))</f>
        <v>1</v>
      </c>
      <c r="Q732">
        <f t="shared" si="103"/>
        <v>0</v>
      </c>
      <c r="R732">
        <f t="shared" si="104"/>
        <v>0</v>
      </c>
      <c r="S732" t="str">
        <f t="shared" si="105"/>
        <v/>
      </c>
      <c r="T732" t="str">
        <f t="shared" si="106"/>
        <v/>
      </c>
      <c r="U732" t="str">
        <f t="shared" si="107"/>
        <v/>
      </c>
    </row>
    <row r="733" spans="1:21" ht="15" customHeight="1" x14ac:dyDescent="0.15">
      <c r="A733" s="237"/>
      <c r="B733" s="237"/>
      <c r="C733" s="237"/>
      <c r="D733" s="251"/>
      <c r="E733" s="237"/>
      <c r="F733" s="252"/>
      <c r="G733" s="237"/>
      <c r="H733" s="237"/>
      <c r="I733" s="237"/>
      <c r="J733" s="252"/>
      <c r="K733" s="237"/>
      <c r="L733" s="244" t="str">
        <f t="shared" si="99"/>
        <v/>
      </c>
      <c r="M733" s="245" t="str">
        <f t="shared" si="100"/>
        <v/>
      </c>
      <c r="N733" s="244" t="str">
        <f t="shared" si="101"/>
        <v/>
      </c>
      <c r="O733" s="244" t="str">
        <f t="shared" si="102"/>
        <v/>
      </c>
      <c r="P733">
        <f>IF($I733&lt;&gt;"",$I733,IF($E733="SGD",1,IF($E733="USD",Settings!$B$22,IF($E733="HKD",Settings!$B$23,1))))</f>
        <v>1</v>
      </c>
      <c r="Q733">
        <f t="shared" si="103"/>
        <v>0</v>
      </c>
      <c r="R733">
        <f t="shared" si="104"/>
        <v>0</v>
      </c>
      <c r="S733" t="str">
        <f t="shared" si="105"/>
        <v/>
      </c>
      <c r="T733" t="str">
        <f t="shared" si="106"/>
        <v/>
      </c>
      <c r="U733" t="str">
        <f t="shared" si="107"/>
        <v/>
      </c>
    </row>
    <row r="734" spans="1:21" ht="15" customHeight="1" x14ac:dyDescent="0.15">
      <c r="A734" s="237"/>
      <c r="B734" s="237"/>
      <c r="C734" s="237"/>
      <c r="D734" s="251"/>
      <c r="E734" s="237"/>
      <c r="F734" s="252"/>
      <c r="G734" s="237"/>
      <c r="H734" s="237"/>
      <c r="I734" s="237"/>
      <c r="J734" s="252"/>
      <c r="K734" s="237"/>
      <c r="L734" s="244" t="str">
        <f t="shared" si="99"/>
        <v/>
      </c>
      <c r="M734" s="245" t="str">
        <f t="shared" si="100"/>
        <v/>
      </c>
      <c r="N734" s="244" t="str">
        <f t="shared" si="101"/>
        <v/>
      </c>
      <c r="O734" s="244" t="str">
        <f t="shared" si="102"/>
        <v/>
      </c>
      <c r="P734">
        <f>IF($I734&lt;&gt;"",$I734,IF($E734="SGD",1,IF($E734="USD",Settings!$B$22,IF($E734="HKD",Settings!$B$23,1))))</f>
        <v>1</v>
      </c>
      <c r="Q734">
        <f t="shared" si="103"/>
        <v>0</v>
      </c>
      <c r="R734">
        <f t="shared" si="104"/>
        <v>0</v>
      </c>
      <c r="S734" t="str">
        <f t="shared" si="105"/>
        <v/>
      </c>
      <c r="T734" t="str">
        <f t="shared" si="106"/>
        <v/>
      </c>
      <c r="U734" t="str">
        <f t="shared" si="107"/>
        <v/>
      </c>
    </row>
    <row r="735" spans="1:21" ht="15" customHeight="1" x14ac:dyDescent="0.15">
      <c r="A735" s="237"/>
      <c r="B735" s="237"/>
      <c r="C735" s="237"/>
      <c r="D735" s="251"/>
      <c r="E735" s="237"/>
      <c r="F735" s="252"/>
      <c r="G735" s="237"/>
      <c r="H735" s="237"/>
      <c r="I735" s="237"/>
      <c r="J735" s="252"/>
      <c r="K735" s="237"/>
      <c r="L735" s="244" t="str">
        <f t="shared" si="99"/>
        <v/>
      </c>
      <c r="M735" s="245" t="str">
        <f t="shared" si="100"/>
        <v/>
      </c>
      <c r="N735" s="244" t="str">
        <f t="shared" si="101"/>
        <v/>
      </c>
      <c r="O735" s="244" t="str">
        <f t="shared" si="102"/>
        <v/>
      </c>
      <c r="P735">
        <f>IF($I735&lt;&gt;"",$I735,IF($E735="SGD",1,IF($E735="USD",Settings!$B$22,IF($E735="HKD",Settings!$B$23,1))))</f>
        <v>1</v>
      </c>
      <c r="Q735">
        <f t="shared" si="103"/>
        <v>0</v>
      </c>
      <c r="R735">
        <f t="shared" si="104"/>
        <v>0</v>
      </c>
      <c r="S735" t="str">
        <f t="shared" si="105"/>
        <v/>
      </c>
      <c r="T735" t="str">
        <f t="shared" si="106"/>
        <v/>
      </c>
      <c r="U735" t="str">
        <f t="shared" si="107"/>
        <v/>
      </c>
    </row>
    <row r="736" spans="1:21" ht="15" customHeight="1" x14ac:dyDescent="0.15">
      <c r="A736" s="237"/>
      <c r="B736" s="237"/>
      <c r="C736" s="237"/>
      <c r="D736" s="251"/>
      <c r="E736" s="237"/>
      <c r="F736" s="252"/>
      <c r="G736" s="237"/>
      <c r="H736" s="237"/>
      <c r="I736" s="237"/>
      <c r="J736" s="252"/>
      <c r="K736" s="237"/>
      <c r="L736" s="244" t="str">
        <f t="shared" si="99"/>
        <v/>
      </c>
      <c r="M736" s="245" t="str">
        <f t="shared" si="100"/>
        <v/>
      </c>
      <c r="N736" s="244" t="str">
        <f t="shared" si="101"/>
        <v/>
      </c>
      <c r="O736" s="244" t="str">
        <f t="shared" si="102"/>
        <v/>
      </c>
      <c r="P736">
        <f>IF($I736&lt;&gt;"",$I736,IF($E736="SGD",1,IF($E736="USD",Settings!$B$22,IF($E736="HKD",Settings!$B$23,1))))</f>
        <v>1</v>
      </c>
      <c r="Q736">
        <f t="shared" si="103"/>
        <v>0</v>
      </c>
      <c r="R736">
        <f t="shared" si="104"/>
        <v>0</v>
      </c>
      <c r="S736" t="str">
        <f t="shared" si="105"/>
        <v/>
      </c>
      <c r="T736" t="str">
        <f t="shared" si="106"/>
        <v/>
      </c>
      <c r="U736" t="str">
        <f t="shared" si="107"/>
        <v/>
      </c>
    </row>
    <row r="737" spans="1:21" ht="15" customHeight="1" x14ac:dyDescent="0.15">
      <c r="A737" s="237"/>
      <c r="B737" s="237"/>
      <c r="C737" s="237"/>
      <c r="D737" s="251"/>
      <c r="E737" s="237"/>
      <c r="F737" s="252"/>
      <c r="G737" s="237"/>
      <c r="H737" s="237"/>
      <c r="I737" s="237"/>
      <c r="J737" s="252"/>
      <c r="K737" s="237"/>
      <c r="L737" s="244" t="str">
        <f t="shared" si="99"/>
        <v/>
      </c>
      <c r="M737" s="245" t="str">
        <f t="shared" si="100"/>
        <v/>
      </c>
      <c r="N737" s="244" t="str">
        <f t="shared" si="101"/>
        <v/>
      </c>
      <c r="O737" s="244" t="str">
        <f t="shared" si="102"/>
        <v/>
      </c>
      <c r="P737">
        <f>IF($I737&lt;&gt;"",$I737,IF($E737="SGD",1,IF($E737="USD",Settings!$B$22,IF($E737="HKD",Settings!$B$23,1))))</f>
        <v>1</v>
      </c>
      <c r="Q737">
        <f t="shared" si="103"/>
        <v>0</v>
      </c>
      <c r="R737">
        <f t="shared" si="104"/>
        <v>0</v>
      </c>
      <c r="S737" t="str">
        <f t="shared" si="105"/>
        <v/>
      </c>
      <c r="T737" t="str">
        <f t="shared" si="106"/>
        <v/>
      </c>
      <c r="U737" t="str">
        <f t="shared" si="107"/>
        <v/>
      </c>
    </row>
    <row r="738" spans="1:21" ht="15" customHeight="1" x14ac:dyDescent="0.15">
      <c r="A738" s="237"/>
      <c r="B738" s="237"/>
      <c r="C738" s="237"/>
      <c r="D738" s="251"/>
      <c r="E738" s="237"/>
      <c r="F738" s="252"/>
      <c r="G738" s="237"/>
      <c r="H738" s="237"/>
      <c r="I738" s="237"/>
      <c r="J738" s="252"/>
      <c r="K738" s="237"/>
      <c r="L738" s="244" t="str">
        <f t="shared" si="99"/>
        <v/>
      </c>
      <c r="M738" s="245" t="str">
        <f t="shared" si="100"/>
        <v/>
      </c>
      <c r="N738" s="244" t="str">
        <f t="shared" si="101"/>
        <v/>
      </c>
      <c r="O738" s="244" t="str">
        <f t="shared" si="102"/>
        <v/>
      </c>
      <c r="P738">
        <f>IF($I738&lt;&gt;"",$I738,IF($E738="SGD",1,IF($E738="USD",Settings!$B$22,IF($E738="HKD",Settings!$B$23,1))))</f>
        <v>1</v>
      </c>
      <c r="Q738">
        <f t="shared" si="103"/>
        <v>0</v>
      </c>
      <c r="R738">
        <f t="shared" si="104"/>
        <v>0</v>
      </c>
      <c r="S738" t="str">
        <f t="shared" si="105"/>
        <v/>
      </c>
      <c r="T738" t="str">
        <f t="shared" si="106"/>
        <v/>
      </c>
      <c r="U738" t="str">
        <f t="shared" si="107"/>
        <v/>
      </c>
    </row>
    <row r="739" spans="1:21" ht="15" customHeight="1" x14ac:dyDescent="0.15">
      <c r="A739" s="237"/>
      <c r="B739" s="237"/>
      <c r="C739" s="237"/>
      <c r="D739" s="251"/>
      <c r="E739" s="237"/>
      <c r="F739" s="252"/>
      <c r="G739" s="237"/>
      <c r="H739" s="237"/>
      <c r="I739" s="237"/>
      <c r="J739" s="252"/>
      <c r="K739" s="237"/>
      <c r="L739" s="244" t="str">
        <f t="shared" si="99"/>
        <v/>
      </c>
      <c r="M739" s="245" t="str">
        <f t="shared" si="100"/>
        <v/>
      </c>
      <c r="N739" s="244" t="str">
        <f t="shared" si="101"/>
        <v/>
      </c>
      <c r="O739" s="244" t="str">
        <f t="shared" si="102"/>
        <v/>
      </c>
      <c r="P739">
        <f>IF($I739&lt;&gt;"",$I739,IF($E739="SGD",1,IF($E739="USD",Settings!$B$22,IF($E739="HKD",Settings!$B$23,1))))</f>
        <v>1</v>
      </c>
      <c r="Q739">
        <f t="shared" si="103"/>
        <v>0</v>
      </c>
      <c r="R739">
        <f t="shared" si="104"/>
        <v>0</v>
      </c>
      <c r="S739" t="str">
        <f t="shared" si="105"/>
        <v/>
      </c>
      <c r="T739" t="str">
        <f t="shared" si="106"/>
        <v/>
      </c>
      <c r="U739" t="str">
        <f t="shared" si="107"/>
        <v/>
      </c>
    </row>
    <row r="740" spans="1:21" ht="15" customHeight="1" x14ac:dyDescent="0.15">
      <c r="A740" s="237"/>
      <c r="B740" s="237"/>
      <c r="C740" s="237"/>
      <c r="D740" s="251"/>
      <c r="E740" s="237"/>
      <c r="F740" s="252"/>
      <c r="G740" s="237"/>
      <c r="H740" s="237"/>
      <c r="I740" s="237"/>
      <c r="J740" s="252"/>
      <c r="K740" s="237"/>
      <c r="L740" s="244" t="str">
        <f t="shared" si="99"/>
        <v/>
      </c>
      <c r="M740" s="245" t="str">
        <f t="shared" si="100"/>
        <v/>
      </c>
      <c r="N740" s="244" t="str">
        <f t="shared" si="101"/>
        <v/>
      </c>
      <c r="O740" s="244" t="str">
        <f t="shared" si="102"/>
        <v/>
      </c>
      <c r="P740">
        <f>IF($I740&lt;&gt;"",$I740,IF($E740="SGD",1,IF($E740="USD",Settings!$B$22,IF($E740="HKD",Settings!$B$23,1))))</f>
        <v>1</v>
      </c>
      <c r="Q740">
        <f t="shared" si="103"/>
        <v>0</v>
      </c>
      <c r="R740">
        <f t="shared" si="104"/>
        <v>0</v>
      </c>
      <c r="S740" t="str">
        <f t="shared" si="105"/>
        <v/>
      </c>
      <c r="T740" t="str">
        <f t="shared" si="106"/>
        <v/>
      </c>
      <c r="U740" t="str">
        <f t="shared" si="107"/>
        <v/>
      </c>
    </row>
    <row r="741" spans="1:21" ht="15" customHeight="1" x14ac:dyDescent="0.15">
      <c r="A741" s="237"/>
      <c r="B741" s="237"/>
      <c r="C741" s="237"/>
      <c r="D741" s="251"/>
      <c r="E741" s="237"/>
      <c r="F741" s="252"/>
      <c r="G741" s="237"/>
      <c r="H741" s="237"/>
      <c r="I741" s="237"/>
      <c r="J741" s="252"/>
      <c r="K741" s="237"/>
      <c r="L741" s="244" t="str">
        <f t="shared" si="99"/>
        <v/>
      </c>
      <c r="M741" s="245" t="str">
        <f t="shared" si="100"/>
        <v/>
      </c>
      <c r="N741" s="244" t="str">
        <f t="shared" si="101"/>
        <v/>
      </c>
      <c r="O741" s="244" t="str">
        <f t="shared" si="102"/>
        <v/>
      </c>
      <c r="P741">
        <f>IF($I741&lt;&gt;"",$I741,IF($E741="SGD",1,IF($E741="USD",Settings!$B$22,IF($E741="HKD",Settings!$B$23,1))))</f>
        <v>1</v>
      </c>
      <c r="Q741">
        <f t="shared" si="103"/>
        <v>0</v>
      </c>
      <c r="R741">
        <f t="shared" si="104"/>
        <v>0</v>
      </c>
      <c r="S741" t="str">
        <f t="shared" si="105"/>
        <v/>
      </c>
      <c r="T741" t="str">
        <f t="shared" si="106"/>
        <v/>
      </c>
      <c r="U741" t="str">
        <f t="shared" si="107"/>
        <v/>
      </c>
    </row>
    <row r="742" spans="1:21" ht="15" customHeight="1" x14ac:dyDescent="0.15">
      <c r="A742" s="237"/>
      <c r="B742" s="237"/>
      <c r="C742" s="237"/>
      <c r="D742" s="251"/>
      <c r="E742" s="237"/>
      <c r="F742" s="252"/>
      <c r="G742" s="237"/>
      <c r="H742" s="237"/>
      <c r="I742" s="237"/>
      <c r="J742" s="252"/>
      <c r="K742" s="237"/>
      <c r="L742" s="244" t="str">
        <f t="shared" si="99"/>
        <v/>
      </c>
      <c r="M742" s="245" t="str">
        <f t="shared" si="100"/>
        <v/>
      </c>
      <c r="N742" s="244" t="str">
        <f t="shared" si="101"/>
        <v/>
      </c>
      <c r="O742" s="244" t="str">
        <f t="shared" si="102"/>
        <v/>
      </c>
      <c r="P742">
        <f>IF($I742&lt;&gt;"",$I742,IF($E742="SGD",1,IF($E742="USD",Settings!$B$22,IF($E742="HKD",Settings!$B$23,1))))</f>
        <v>1</v>
      </c>
      <c r="Q742">
        <f t="shared" si="103"/>
        <v>0</v>
      </c>
      <c r="R742">
        <f t="shared" si="104"/>
        <v>0</v>
      </c>
      <c r="S742" t="str">
        <f t="shared" si="105"/>
        <v/>
      </c>
      <c r="T742" t="str">
        <f t="shared" si="106"/>
        <v/>
      </c>
      <c r="U742" t="str">
        <f t="shared" si="107"/>
        <v/>
      </c>
    </row>
    <row r="743" spans="1:21" ht="15" customHeight="1" x14ac:dyDescent="0.15">
      <c r="A743" s="237"/>
      <c r="B743" s="237"/>
      <c r="C743" s="237"/>
      <c r="D743" s="251"/>
      <c r="E743" s="237"/>
      <c r="F743" s="252"/>
      <c r="G743" s="237"/>
      <c r="H743" s="237"/>
      <c r="I743" s="237"/>
      <c r="J743" s="252"/>
      <c r="K743" s="237"/>
      <c r="L743" s="244" t="str">
        <f t="shared" si="99"/>
        <v/>
      </c>
      <c r="M743" s="245" t="str">
        <f t="shared" si="100"/>
        <v/>
      </c>
      <c r="N743" s="244" t="str">
        <f t="shared" si="101"/>
        <v/>
      </c>
      <c r="O743" s="244" t="str">
        <f t="shared" si="102"/>
        <v/>
      </c>
      <c r="P743">
        <f>IF($I743&lt;&gt;"",$I743,IF($E743="SGD",1,IF($E743="USD",Settings!$B$22,IF($E743="HKD",Settings!$B$23,1))))</f>
        <v>1</v>
      </c>
      <c r="Q743">
        <f t="shared" si="103"/>
        <v>0</v>
      </c>
      <c r="R743">
        <f t="shared" si="104"/>
        <v>0</v>
      </c>
      <c r="S743" t="str">
        <f t="shared" si="105"/>
        <v/>
      </c>
      <c r="T743" t="str">
        <f t="shared" si="106"/>
        <v/>
      </c>
      <c r="U743" t="str">
        <f t="shared" si="107"/>
        <v/>
      </c>
    </row>
    <row r="744" spans="1:21" ht="15" customHeight="1" x14ac:dyDescent="0.15">
      <c r="A744" s="237"/>
      <c r="B744" s="237"/>
      <c r="C744" s="237"/>
      <c r="D744" s="251"/>
      <c r="E744" s="237"/>
      <c r="F744" s="252"/>
      <c r="G744" s="237"/>
      <c r="H744" s="237"/>
      <c r="I744" s="237"/>
      <c r="J744" s="252"/>
      <c r="K744" s="237"/>
      <c r="L744" s="244" t="str">
        <f t="shared" si="99"/>
        <v/>
      </c>
      <c r="M744" s="245" t="str">
        <f t="shared" si="100"/>
        <v/>
      </c>
      <c r="N744" s="244" t="str">
        <f t="shared" si="101"/>
        <v/>
      </c>
      <c r="O744" s="244" t="str">
        <f t="shared" si="102"/>
        <v/>
      </c>
      <c r="P744">
        <f>IF($I744&lt;&gt;"",$I744,IF($E744="SGD",1,IF($E744="USD",Settings!$B$22,IF($E744="HKD",Settings!$B$23,1))))</f>
        <v>1</v>
      </c>
      <c r="Q744">
        <f t="shared" si="103"/>
        <v>0</v>
      </c>
      <c r="R744">
        <f t="shared" si="104"/>
        <v>0</v>
      </c>
      <c r="S744" t="str">
        <f t="shared" si="105"/>
        <v/>
      </c>
      <c r="T744" t="str">
        <f t="shared" si="106"/>
        <v/>
      </c>
      <c r="U744" t="str">
        <f t="shared" si="107"/>
        <v/>
      </c>
    </row>
    <row r="745" spans="1:21" ht="15" customHeight="1" x14ac:dyDescent="0.15">
      <c r="A745" s="237"/>
      <c r="B745" s="237"/>
      <c r="C745" s="237"/>
      <c r="D745" s="251"/>
      <c r="E745" s="237"/>
      <c r="F745" s="252"/>
      <c r="G745" s="237"/>
      <c r="H745" s="237"/>
      <c r="I745" s="237"/>
      <c r="J745" s="252"/>
      <c r="K745" s="237"/>
      <c r="L745" s="244" t="str">
        <f t="shared" si="99"/>
        <v/>
      </c>
      <c r="M745" s="245" t="str">
        <f t="shared" si="100"/>
        <v/>
      </c>
      <c r="N745" s="244" t="str">
        <f t="shared" si="101"/>
        <v/>
      </c>
      <c r="O745" s="244" t="str">
        <f t="shared" si="102"/>
        <v/>
      </c>
      <c r="P745">
        <f>IF($I745&lt;&gt;"",$I745,IF($E745="SGD",1,IF($E745="USD",Settings!$B$22,IF($E745="HKD",Settings!$B$23,1))))</f>
        <v>1</v>
      </c>
      <c r="Q745">
        <f t="shared" si="103"/>
        <v>0</v>
      </c>
      <c r="R745">
        <f t="shared" si="104"/>
        <v>0</v>
      </c>
      <c r="S745" t="str">
        <f t="shared" si="105"/>
        <v/>
      </c>
      <c r="T745" t="str">
        <f t="shared" si="106"/>
        <v/>
      </c>
      <c r="U745" t="str">
        <f t="shared" si="107"/>
        <v/>
      </c>
    </row>
    <row r="746" spans="1:21" ht="15" customHeight="1" x14ac:dyDescent="0.15">
      <c r="A746" s="237"/>
      <c r="B746" s="237"/>
      <c r="C746" s="237"/>
      <c r="D746" s="251"/>
      <c r="E746" s="237"/>
      <c r="F746" s="252"/>
      <c r="G746" s="237"/>
      <c r="H746" s="237"/>
      <c r="I746" s="237"/>
      <c r="J746" s="252"/>
      <c r="K746" s="237"/>
      <c r="L746" s="244" t="str">
        <f t="shared" si="99"/>
        <v/>
      </c>
      <c r="M746" s="245" t="str">
        <f t="shared" si="100"/>
        <v/>
      </c>
      <c r="N746" s="244" t="str">
        <f t="shared" si="101"/>
        <v/>
      </c>
      <c r="O746" s="244" t="str">
        <f t="shared" si="102"/>
        <v/>
      </c>
      <c r="P746">
        <f>IF($I746&lt;&gt;"",$I746,IF($E746="SGD",1,IF($E746="USD",Settings!$B$22,IF($E746="HKD",Settings!$B$23,1))))</f>
        <v>1</v>
      </c>
      <c r="Q746">
        <f t="shared" si="103"/>
        <v>0</v>
      </c>
      <c r="R746">
        <f t="shared" si="104"/>
        <v>0</v>
      </c>
      <c r="S746" t="str">
        <f t="shared" si="105"/>
        <v/>
      </c>
      <c r="T746" t="str">
        <f t="shared" si="106"/>
        <v/>
      </c>
      <c r="U746" t="str">
        <f t="shared" si="107"/>
        <v/>
      </c>
    </row>
    <row r="747" spans="1:21" ht="15" customHeight="1" x14ac:dyDescent="0.15">
      <c r="A747" s="237"/>
      <c r="B747" s="237"/>
      <c r="C747" s="237"/>
      <c r="D747" s="251"/>
      <c r="E747" s="237"/>
      <c r="F747" s="252"/>
      <c r="G747" s="237"/>
      <c r="H747" s="237"/>
      <c r="I747" s="237"/>
      <c r="J747" s="252"/>
      <c r="K747" s="237"/>
      <c r="L747" s="244" t="str">
        <f t="shared" si="99"/>
        <v/>
      </c>
      <c r="M747" s="245" t="str">
        <f t="shared" si="100"/>
        <v/>
      </c>
      <c r="N747" s="244" t="str">
        <f t="shared" si="101"/>
        <v/>
      </c>
      <c r="O747" s="244" t="str">
        <f t="shared" si="102"/>
        <v/>
      </c>
      <c r="P747">
        <f>IF($I747&lt;&gt;"",$I747,IF($E747="SGD",1,IF($E747="USD",Settings!$B$22,IF($E747="HKD",Settings!$B$23,1))))</f>
        <v>1</v>
      </c>
      <c r="Q747">
        <f t="shared" si="103"/>
        <v>0</v>
      </c>
      <c r="R747">
        <f t="shared" si="104"/>
        <v>0</v>
      </c>
      <c r="S747" t="str">
        <f t="shared" si="105"/>
        <v/>
      </c>
      <c r="T747" t="str">
        <f t="shared" si="106"/>
        <v/>
      </c>
      <c r="U747" t="str">
        <f t="shared" si="107"/>
        <v/>
      </c>
    </row>
    <row r="748" spans="1:21" ht="15" customHeight="1" x14ac:dyDescent="0.15">
      <c r="A748" s="237"/>
      <c r="B748" s="237"/>
      <c r="C748" s="237"/>
      <c r="D748" s="251"/>
      <c r="E748" s="237"/>
      <c r="F748" s="252"/>
      <c r="G748" s="237"/>
      <c r="H748" s="237"/>
      <c r="I748" s="237"/>
      <c r="J748" s="252"/>
      <c r="K748" s="237"/>
      <c r="L748" s="244" t="str">
        <f t="shared" si="99"/>
        <v/>
      </c>
      <c r="M748" s="245" t="str">
        <f t="shared" si="100"/>
        <v/>
      </c>
      <c r="N748" s="244" t="str">
        <f t="shared" si="101"/>
        <v/>
      </c>
      <c r="O748" s="244" t="str">
        <f t="shared" si="102"/>
        <v/>
      </c>
      <c r="P748">
        <f>IF($I748&lt;&gt;"",$I748,IF($E748="SGD",1,IF($E748="USD",Settings!$B$22,IF($E748="HKD",Settings!$B$23,1))))</f>
        <v>1</v>
      </c>
      <c r="Q748">
        <f t="shared" si="103"/>
        <v>0</v>
      </c>
      <c r="R748">
        <f t="shared" si="104"/>
        <v>0</v>
      </c>
      <c r="S748" t="str">
        <f t="shared" si="105"/>
        <v/>
      </c>
      <c r="T748" t="str">
        <f t="shared" si="106"/>
        <v/>
      </c>
      <c r="U748" t="str">
        <f t="shared" si="107"/>
        <v/>
      </c>
    </row>
    <row r="749" spans="1:21" ht="15" customHeight="1" x14ac:dyDescent="0.15">
      <c r="A749" s="237"/>
      <c r="B749" s="237"/>
      <c r="C749" s="237"/>
      <c r="D749" s="251"/>
      <c r="E749" s="237"/>
      <c r="F749" s="252"/>
      <c r="G749" s="237"/>
      <c r="H749" s="237"/>
      <c r="I749" s="237"/>
      <c r="J749" s="252"/>
      <c r="K749" s="237"/>
      <c r="L749" s="244" t="str">
        <f t="shared" si="99"/>
        <v/>
      </c>
      <c r="M749" s="245" t="str">
        <f t="shared" si="100"/>
        <v/>
      </c>
      <c r="N749" s="244" t="str">
        <f t="shared" si="101"/>
        <v/>
      </c>
      <c r="O749" s="244" t="str">
        <f t="shared" si="102"/>
        <v/>
      </c>
      <c r="P749">
        <f>IF($I749&lt;&gt;"",$I749,IF($E749="SGD",1,IF($E749="USD",Settings!$B$22,IF($E749="HKD",Settings!$B$23,1))))</f>
        <v>1</v>
      </c>
      <c r="Q749">
        <f t="shared" si="103"/>
        <v>0</v>
      </c>
      <c r="R749">
        <f t="shared" si="104"/>
        <v>0</v>
      </c>
      <c r="S749" t="str">
        <f t="shared" si="105"/>
        <v/>
      </c>
      <c r="T749" t="str">
        <f t="shared" si="106"/>
        <v/>
      </c>
      <c r="U749" t="str">
        <f t="shared" si="107"/>
        <v/>
      </c>
    </row>
    <row r="750" spans="1:21" ht="15" customHeight="1" x14ac:dyDescent="0.15">
      <c r="A750" s="237"/>
      <c r="B750" s="237"/>
      <c r="C750" s="237"/>
      <c r="D750" s="251"/>
      <c r="E750" s="237"/>
      <c r="F750" s="252"/>
      <c r="G750" s="237"/>
      <c r="H750" s="237"/>
      <c r="I750" s="237"/>
      <c r="J750" s="252"/>
      <c r="K750" s="237"/>
      <c r="L750" s="244" t="str">
        <f t="shared" si="99"/>
        <v/>
      </c>
      <c r="M750" s="245" t="str">
        <f t="shared" si="100"/>
        <v/>
      </c>
      <c r="N750" s="244" t="str">
        <f t="shared" si="101"/>
        <v/>
      </c>
      <c r="O750" s="244" t="str">
        <f t="shared" si="102"/>
        <v/>
      </c>
      <c r="P750">
        <f>IF($I750&lt;&gt;"",$I750,IF($E750="SGD",1,IF($E750="USD",Settings!$B$22,IF($E750="HKD",Settings!$B$23,1))))</f>
        <v>1</v>
      </c>
      <c r="Q750">
        <f t="shared" si="103"/>
        <v>0</v>
      </c>
      <c r="R750">
        <f t="shared" si="104"/>
        <v>0</v>
      </c>
      <c r="S750" t="str">
        <f t="shared" si="105"/>
        <v/>
      </c>
      <c r="T750" t="str">
        <f t="shared" si="106"/>
        <v/>
      </c>
      <c r="U750" t="str">
        <f t="shared" si="107"/>
        <v/>
      </c>
    </row>
    <row r="751" spans="1:21" ht="15" customHeight="1" x14ac:dyDescent="0.15">
      <c r="A751" s="237"/>
      <c r="B751" s="237"/>
      <c r="C751" s="237"/>
      <c r="D751" s="251"/>
      <c r="E751" s="237"/>
      <c r="F751" s="252"/>
      <c r="G751" s="237"/>
      <c r="H751" s="237"/>
      <c r="I751" s="237"/>
      <c r="J751" s="252"/>
      <c r="K751" s="237"/>
      <c r="L751" s="244" t="str">
        <f t="shared" si="99"/>
        <v/>
      </c>
      <c r="M751" s="245" t="str">
        <f t="shared" si="100"/>
        <v/>
      </c>
      <c r="N751" s="244" t="str">
        <f t="shared" si="101"/>
        <v/>
      </c>
      <c r="O751" s="244" t="str">
        <f t="shared" si="102"/>
        <v/>
      </c>
      <c r="P751">
        <f>IF($I751&lt;&gt;"",$I751,IF($E751="SGD",1,IF($E751="USD",Settings!$B$22,IF($E751="HKD",Settings!$B$23,1))))</f>
        <v>1</v>
      </c>
      <c r="Q751">
        <f t="shared" si="103"/>
        <v>0</v>
      </c>
      <c r="R751">
        <f t="shared" si="104"/>
        <v>0</v>
      </c>
      <c r="S751" t="str">
        <f t="shared" si="105"/>
        <v/>
      </c>
      <c r="T751" t="str">
        <f t="shared" si="106"/>
        <v/>
      </c>
      <c r="U751" t="str">
        <f t="shared" si="107"/>
        <v/>
      </c>
    </row>
    <row r="752" spans="1:21" ht="15" customHeight="1" x14ac:dyDescent="0.15">
      <c r="A752" s="237"/>
      <c r="B752" s="237"/>
      <c r="C752" s="237"/>
      <c r="D752" s="251"/>
      <c r="E752" s="237"/>
      <c r="F752" s="252"/>
      <c r="G752" s="237"/>
      <c r="H752" s="237"/>
      <c r="I752" s="237"/>
      <c r="J752" s="252"/>
      <c r="K752" s="237"/>
      <c r="L752" s="244" t="str">
        <f t="shared" si="99"/>
        <v/>
      </c>
      <c r="M752" s="245" t="str">
        <f t="shared" si="100"/>
        <v/>
      </c>
      <c r="N752" s="244" t="str">
        <f t="shared" si="101"/>
        <v/>
      </c>
      <c r="O752" s="244" t="str">
        <f t="shared" si="102"/>
        <v/>
      </c>
      <c r="P752">
        <f>IF($I752&lt;&gt;"",$I752,IF($E752="SGD",1,IF($E752="USD",Settings!$B$22,IF($E752="HKD",Settings!$B$23,1))))</f>
        <v>1</v>
      </c>
      <c r="Q752">
        <f t="shared" si="103"/>
        <v>0</v>
      </c>
      <c r="R752">
        <f t="shared" si="104"/>
        <v>0</v>
      </c>
      <c r="S752" t="str">
        <f t="shared" si="105"/>
        <v/>
      </c>
      <c r="T752" t="str">
        <f t="shared" si="106"/>
        <v/>
      </c>
      <c r="U752" t="str">
        <f t="shared" si="107"/>
        <v/>
      </c>
    </row>
    <row r="753" spans="1:21" ht="15" customHeight="1" x14ac:dyDescent="0.15">
      <c r="A753" s="237"/>
      <c r="B753" s="237"/>
      <c r="C753" s="237"/>
      <c r="D753" s="251"/>
      <c r="E753" s="237"/>
      <c r="F753" s="252"/>
      <c r="G753" s="237"/>
      <c r="H753" s="237"/>
      <c r="I753" s="237"/>
      <c r="J753" s="252"/>
      <c r="K753" s="237"/>
      <c r="L753" s="244" t="str">
        <f t="shared" si="99"/>
        <v/>
      </c>
      <c r="M753" s="245" t="str">
        <f t="shared" si="100"/>
        <v/>
      </c>
      <c r="N753" s="244" t="str">
        <f t="shared" si="101"/>
        <v/>
      </c>
      <c r="O753" s="244" t="str">
        <f t="shared" si="102"/>
        <v/>
      </c>
      <c r="P753">
        <f>IF($I753&lt;&gt;"",$I753,IF($E753="SGD",1,IF($E753="USD",Settings!$B$22,IF($E753="HKD",Settings!$B$23,1))))</f>
        <v>1</v>
      </c>
      <c r="Q753">
        <f t="shared" si="103"/>
        <v>0</v>
      </c>
      <c r="R753">
        <f t="shared" si="104"/>
        <v>0</v>
      </c>
      <c r="S753" t="str">
        <f t="shared" si="105"/>
        <v/>
      </c>
      <c r="T753" t="str">
        <f t="shared" si="106"/>
        <v/>
      </c>
      <c r="U753" t="str">
        <f t="shared" si="107"/>
        <v/>
      </c>
    </row>
    <row r="754" spans="1:21" ht="15" customHeight="1" x14ac:dyDescent="0.15">
      <c r="A754" s="237"/>
      <c r="B754" s="237"/>
      <c r="C754" s="237"/>
      <c r="D754" s="251"/>
      <c r="E754" s="237"/>
      <c r="F754" s="252"/>
      <c r="G754" s="237"/>
      <c r="H754" s="237"/>
      <c r="I754" s="237"/>
      <c r="J754" s="252"/>
      <c r="K754" s="237"/>
      <c r="L754" s="244" t="str">
        <f t="shared" si="99"/>
        <v/>
      </c>
      <c r="M754" s="245" t="str">
        <f t="shared" si="100"/>
        <v/>
      </c>
      <c r="N754" s="244" t="str">
        <f t="shared" si="101"/>
        <v/>
      </c>
      <c r="O754" s="244" t="str">
        <f t="shared" si="102"/>
        <v/>
      </c>
      <c r="P754">
        <f>IF($I754&lt;&gt;"",$I754,IF($E754="SGD",1,IF($E754="USD",Settings!$B$22,IF($E754="HKD",Settings!$B$23,1))))</f>
        <v>1</v>
      </c>
      <c r="Q754">
        <f t="shared" si="103"/>
        <v>0</v>
      </c>
      <c r="R754">
        <f t="shared" si="104"/>
        <v>0</v>
      </c>
      <c r="S754" t="str">
        <f t="shared" si="105"/>
        <v/>
      </c>
      <c r="T754" t="str">
        <f t="shared" si="106"/>
        <v/>
      </c>
      <c r="U754" t="str">
        <f t="shared" si="107"/>
        <v/>
      </c>
    </row>
    <row r="755" spans="1:21" ht="15" customHeight="1" x14ac:dyDescent="0.15">
      <c r="A755" s="237"/>
      <c r="B755" s="237"/>
      <c r="C755" s="237"/>
      <c r="D755" s="251"/>
      <c r="E755" s="237"/>
      <c r="F755" s="252"/>
      <c r="G755" s="237"/>
      <c r="H755" s="237"/>
      <c r="I755" s="237"/>
      <c r="J755" s="252"/>
      <c r="K755" s="237"/>
      <c r="L755" s="244" t="str">
        <f t="shared" si="99"/>
        <v/>
      </c>
      <c r="M755" s="245" t="str">
        <f t="shared" si="100"/>
        <v/>
      </c>
      <c r="N755" s="244" t="str">
        <f t="shared" si="101"/>
        <v/>
      </c>
      <c r="O755" s="244" t="str">
        <f t="shared" si="102"/>
        <v/>
      </c>
      <c r="P755">
        <f>IF($I755&lt;&gt;"",$I755,IF($E755="SGD",1,IF($E755="USD",Settings!$B$22,IF($E755="HKD",Settings!$B$23,1))))</f>
        <v>1</v>
      </c>
      <c r="Q755">
        <f t="shared" si="103"/>
        <v>0</v>
      </c>
      <c r="R755">
        <f t="shared" si="104"/>
        <v>0</v>
      </c>
      <c r="S755" t="str">
        <f t="shared" si="105"/>
        <v/>
      </c>
      <c r="T755" t="str">
        <f t="shared" si="106"/>
        <v/>
      </c>
      <c r="U755" t="str">
        <f t="shared" si="107"/>
        <v/>
      </c>
    </row>
    <row r="756" spans="1:21" ht="15" customHeight="1" x14ac:dyDescent="0.15">
      <c r="A756" s="237"/>
      <c r="B756" s="237"/>
      <c r="C756" s="237"/>
      <c r="D756" s="251"/>
      <c r="E756" s="237"/>
      <c r="F756" s="252"/>
      <c r="G756" s="237"/>
      <c r="H756" s="237"/>
      <c r="I756" s="237"/>
      <c r="J756" s="252"/>
      <c r="K756" s="237"/>
      <c r="L756" s="244" t="str">
        <f t="shared" si="99"/>
        <v/>
      </c>
      <c r="M756" s="245" t="str">
        <f t="shared" si="100"/>
        <v/>
      </c>
      <c r="N756" s="244" t="str">
        <f t="shared" si="101"/>
        <v/>
      </c>
      <c r="O756" s="244" t="str">
        <f t="shared" si="102"/>
        <v/>
      </c>
      <c r="P756">
        <f>IF($I756&lt;&gt;"",$I756,IF($E756="SGD",1,IF($E756="USD",Settings!$B$22,IF($E756="HKD",Settings!$B$23,1))))</f>
        <v>1</v>
      </c>
      <c r="Q756">
        <f t="shared" si="103"/>
        <v>0</v>
      </c>
      <c r="R756">
        <f t="shared" si="104"/>
        <v>0</v>
      </c>
      <c r="S756" t="str">
        <f t="shared" si="105"/>
        <v/>
      </c>
      <c r="T756" t="str">
        <f t="shared" si="106"/>
        <v/>
      </c>
      <c r="U756" t="str">
        <f t="shared" si="107"/>
        <v/>
      </c>
    </row>
    <row r="757" spans="1:21" ht="15" customHeight="1" x14ac:dyDescent="0.15">
      <c r="A757" s="237"/>
      <c r="B757" s="237"/>
      <c r="C757" s="237"/>
      <c r="D757" s="251"/>
      <c r="E757" s="237"/>
      <c r="F757" s="252"/>
      <c r="G757" s="237"/>
      <c r="H757" s="237"/>
      <c r="I757" s="237"/>
      <c r="J757" s="252"/>
      <c r="K757" s="237"/>
      <c r="L757" s="244" t="str">
        <f t="shared" si="99"/>
        <v/>
      </c>
      <c r="M757" s="245" t="str">
        <f t="shared" si="100"/>
        <v/>
      </c>
      <c r="N757" s="244" t="str">
        <f t="shared" si="101"/>
        <v/>
      </c>
      <c r="O757" s="244" t="str">
        <f t="shared" si="102"/>
        <v/>
      </c>
      <c r="P757">
        <f>IF($I757&lt;&gt;"",$I757,IF($E757="SGD",1,IF($E757="USD",Settings!$B$22,IF($E757="HKD",Settings!$B$23,1))))</f>
        <v>1</v>
      </c>
      <c r="Q757">
        <f t="shared" si="103"/>
        <v>0</v>
      </c>
      <c r="R757">
        <f t="shared" si="104"/>
        <v>0</v>
      </c>
      <c r="S757" t="str">
        <f t="shared" si="105"/>
        <v/>
      </c>
      <c r="T757" t="str">
        <f t="shared" si="106"/>
        <v/>
      </c>
      <c r="U757" t="str">
        <f t="shared" si="107"/>
        <v/>
      </c>
    </row>
    <row r="758" spans="1:21" ht="15" customHeight="1" x14ac:dyDescent="0.15">
      <c r="A758" s="237"/>
      <c r="B758" s="237"/>
      <c r="C758" s="237"/>
      <c r="D758" s="251"/>
      <c r="E758" s="237"/>
      <c r="F758" s="252"/>
      <c r="G758" s="237"/>
      <c r="H758" s="237"/>
      <c r="I758" s="237"/>
      <c r="J758" s="252"/>
      <c r="K758" s="237"/>
      <c r="L758" s="244" t="str">
        <f t="shared" si="99"/>
        <v/>
      </c>
      <c r="M758" s="245" t="str">
        <f t="shared" si="100"/>
        <v/>
      </c>
      <c r="N758" s="244" t="str">
        <f t="shared" si="101"/>
        <v/>
      </c>
      <c r="O758" s="244" t="str">
        <f t="shared" si="102"/>
        <v/>
      </c>
      <c r="P758">
        <f>IF($I758&lt;&gt;"",$I758,IF($E758="SGD",1,IF($E758="USD",Settings!$B$22,IF($E758="HKD",Settings!$B$23,1))))</f>
        <v>1</v>
      </c>
      <c r="Q758">
        <f t="shared" si="103"/>
        <v>0</v>
      </c>
      <c r="R758">
        <f t="shared" si="104"/>
        <v>0</v>
      </c>
      <c r="S758" t="str">
        <f t="shared" si="105"/>
        <v/>
      </c>
      <c r="T758" t="str">
        <f t="shared" si="106"/>
        <v/>
      </c>
      <c r="U758" t="str">
        <f t="shared" si="107"/>
        <v/>
      </c>
    </row>
    <row r="759" spans="1:21" ht="15" customHeight="1" x14ac:dyDescent="0.15">
      <c r="A759" s="237"/>
      <c r="B759" s="237"/>
      <c r="C759" s="237"/>
      <c r="D759" s="251"/>
      <c r="E759" s="237"/>
      <c r="F759" s="252"/>
      <c r="G759" s="237"/>
      <c r="H759" s="237"/>
      <c r="I759" s="237"/>
      <c r="J759" s="252"/>
      <c r="K759" s="237"/>
      <c r="L759" s="244" t="str">
        <f t="shared" si="99"/>
        <v/>
      </c>
      <c r="M759" s="245" t="str">
        <f t="shared" si="100"/>
        <v/>
      </c>
      <c r="N759" s="244" t="str">
        <f t="shared" si="101"/>
        <v/>
      </c>
      <c r="O759" s="244" t="str">
        <f t="shared" si="102"/>
        <v/>
      </c>
      <c r="P759">
        <f>IF($I759&lt;&gt;"",$I759,IF($E759="SGD",1,IF($E759="USD",Settings!$B$22,IF($E759="HKD",Settings!$B$23,1))))</f>
        <v>1</v>
      </c>
      <c r="Q759">
        <f t="shared" si="103"/>
        <v>0</v>
      </c>
      <c r="R759">
        <f t="shared" si="104"/>
        <v>0</v>
      </c>
      <c r="S759" t="str">
        <f t="shared" si="105"/>
        <v/>
      </c>
      <c r="T759" t="str">
        <f t="shared" si="106"/>
        <v/>
      </c>
      <c r="U759" t="str">
        <f t="shared" si="107"/>
        <v/>
      </c>
    </row>
    <row r="760" spans="1:21" ht="15" customHeight="1" x14ac:dyDescent="0.15">
      <c r="A760" s="237"/>
      <c r="B760" s="237"/>
      <c r="C760" s="237"/>
      <c r="D760" s="251"/>
      <c r="E760" s="237"/>
      <c r="F760" s="252"/>
      <c r="G760" s="237"/>
      <c r="H760" s="237"/>
      <c r="I760" s="237"/>
      <c r="J760" s="252"/>
      <c r="K760" s="237"/>
      <c r="L760" s="244" t="str">
        <f t="shared" si="99"/>
        <v/>
      </c>
      <c r="M760" s="245" t="str">
        <f t="shared" si="100"/>
        <v/>
      </c>
      <c r="N760" s="244" t="str">
        <f t="shared" si="101"/>
        <v/>
      </c>
      <c r="O760" s="244" t="str">
        <f t="shared" si="102"/>
        <v/>
      </c>
      <c r="P760">
        <f>IF($I760&lt;&gt;"",$I760,IF($E760="SGD",1,IF($E760="USD",Settings!$B$22,IF($E760="HKD",Settings!$B$23,1))))</f>
        <v>1</v>
      </c>
      <c r="Q760">
        <f t="shared" si="103"/>
        <v>0</v>
      </c>
      <c r="R760">
        <f t="shared" si="104"/>
        <v>0</v>
      </c>
      <c r="S760" t="str">
        <f t="shared" si="105"/>
        <v/>
      </c>
      <c r="T760" t="str">
        <f t="shared" si="106"/>
        <v/>
      </c>
      <c r="U760" t="str">
        <f t="shared" si="107"/>
        <v/>
      </c>
    </row>
    <row r="761" spans="1:21" ht="15" customHeight="1" x14ac:dyDescent="0.15">
      <c r="A761" s="237"/>
      <c r="B761" s="237"/>
      <c r="C761" s="237"/>
      <c r="D761" s="251"/>
      <c r="E761" s="237"/>
      <c r="F761" s="252"/>
      <c r="G761" s="237"/>
      <c r="H761" s="237"/>
      <c r="I761" s="237"/>
      <c r="J761" s="252"/>
      <c r="K761" s="237"/>
      <c r="L761" s="244" t="str">
        <f t="shared" si="99"/>
        <v/>
      </c>
      <c r="M761" s="245" t="str">
        <f t="shared" si="100"/>
        <v/>
      </c>
      <c r="N761" s="244" t="str">
        <f t="shared" si="101"/>
        <v/>
      </c>
      <c r="O761" s="244" t="str">
        <f t="shared" si="102"/>
        <v/>
      </c>
      <c r="P761">
        <f>IF($I761&lt;&gt;"",$I761,IF($E761="SGD",1,IF($E761="USD",Settings!$B$22,IF($E761="HKD",Settings!$B$23,1))))</f>
        <v>1</v>
      </c>
      <c r="Q761">
        <f t="shared" si="103"/>
        <v>0</v>
      </c>
      <c r="R761">
        <f t="shared" si="104"/>
        <v>0</v>
      </c>
      <c r="S761" t="str">
        <f t="shared" si="105"/>
        <v/>
      </c>
      <c r="T761" t="str">
        <f t="shared" si="106"/>
        <v/>
      </c>
      <c r="U761" t="str">
        <f t="shared" si="107"/>
        <v/>
      </c>
    </row>
    <row r="762" spans="1:21" ht="15" customHeight="1" x14ac:dyDescent="0.15">
      <c r="A762" s="237"/>
      <c r="B762" s="237"/>
      <c r="C762" s="237"/>
      <c r="D762" s="251"/>
      <c r="E762" s="237"/>
      <c r="F762" s="252"/>
      <c r="G762" s="237"/>
      <c r="H762" s="237"/>
      <c r="I762" s="237"/>
      <c r="J762" s="252"/>
      <c r="K762" s="237"/>
      <c r="L762" s="244" t="str">
        <f t="shared" si="99"/>
        <v/>
      </c>
      <c r="M762" s="245" t="str">
        <f t="shared" si="100"/>
        <v/>
      </c>
      <c r="N762" s="244" t="str">
        <f t="shared" si="101"/>
        <v/>
      </c>
      <c r="O762" s="244" t="str">
        <f t="shared" si="102"/>
        <v/>
      </c>
      <c r="P762">
        <f>IF($I762&lt;&gt;"",$I762,IF($E762="SGD",1,IF($E762="USD",Settings!$B$22,IF($E762="HKD",Settings!$B$23,1))))</f>
        <v>1</v>
      </c>
      <c r="Q762">
        <f t="shared" si="103"/>
        <v>0</v>
      </c>
      <c r="R762">
        <f t="shared" si="104"/>
        <v>0</v>
      </c>
      <c r="S762" t="str">
        <f t="shared" si="105"/>
        <v/>
      </c>
      <c r="T762" t="str">
        <f t="shared" si="106"/>
        <v/>
      </c>
      <c r="U762" t="str">
        <f t="shared" si="107"/>
        <v/>
      </c>
    </row>
    <row r="763" spans="1:21" ht="15" customHeight="1" x14ac:dyDescent="0.15">
      <c r="A763" s="237"/>
      <c r="B763" s="237"/>
      <c r="C763" s="237"/>
      <c r="D763" s="251"/>
      <c r="E763" s="237"/>
      <c r="F763" s="252"/>
      <c r="G763" s="237"/>
      <c r="H763" s="237"/>
      <c r="I763" s="237"/>
      <c r="J763" s="252"/>
      <c r="K763" s="237"/>
      <c r="L763" s="244" t="str">
        <f t="shared" si="99"/>
        <v/>
      </c>
      <c r="M763" s="245" t="str">
        <f t="shared" si="100"/>
        <v/>
      </c>
      <c r="N763" s="244" t="str">
        <f t="shared" si="101"/>
        <v/>
      </c>
      <c r="O763" s="244" t="str">
        <f t="shared" si="102"/>
        <v/>
      </c>
      <c r="P763">
        <f>IF($I763&lt;&gt;"",$I763,IF($E763="SGD",1,IF($E763="USD",Settings!$B$22,IF($E763="HKD",Settings!$B$23,1))))</f>
        <v>1</v>
      </c>
      <c r="Q763">
        <f t="shared" si="103"/>
        <v>0</v>
      </c>
      <c r="R763">
        <f t="shared" si="104"/>
        <v>0</v>
      </c>
      <c r="S763" t="str">
        <f t="shared" si="105"/>
        <v/>
      </c>
      <c r="T763" t="str">
        <f t="shared" si="106"/>
        <v/>
      </c>
      <c r="U763" t="str">
        <f t="shared" si="107"/>
        <v/>
      </c>
    </row>
    <row r="764" spans="1:21" ht="15" customHeight="1" x14ac:dyDescent="0.15">
      <c r="A764" s="237"/>
      <c r="B764" s="237"/>
      <c r="C764" s="237"/>
      <c r="D764" s="251"/>
      <c r="E764" s="237"/>
      <c r="F764" s="252"/>
      <c r="G764" s="237"/>
      <c r="H764" s="237"/>
      <c r="I764" s="237"/>
      <c r="J764" s="252"/>
      <c r="K764" s="237"/>
      <c r="L764" s="244" t="str">
        <f t="shared" si="99"/>
        <v/>
      </c>
      <c r="M764" s="245" t="str">
        <f t="shared" si="100"/>
        <v/>
      </c>
      <c r="N764" s="244" t="str">
        <f t="shared" si="101"/>
        <v/>
      </c>
      <c r="O764" s="244" t="str">
        <f t="shared" si="102"/>
        <v/>
      </c>
      <c r="P764">
        <f>IF($I764&lt;&gt;"",$I764,IF($E764="SGD",1,IF($E764="USD",Settings!$B$22,IF($E764="HKD",Settings!$B$23,1))))</f>
        <v>1</v>
      </c>
      <c r="Q764">
        <f t="shared" si="103"/>
        <v>0</v>
      </c>
      <c r="R764">
        <f t="shared" si="104"/>
        <v>0</v>
      </c>
      <c r="S764" t="str">
        <f t="shared" si="105"/>
        <v/>
      </c>
      <c r="T764" t="str">
        <f t="shared" si="106"/>
        <v/>
      </c>
      <c r="U764" t="str">
        <f t="shared" si="107"/>
        <v/>
      </c>
    </row>
    <row r="765" spans="1:21" ht="15" customHeight="1" x14ac:dyDescent="0.15">
      <c r="A765" s="237"/>
      <c r="B765" s="237"/>
      <c r="C765" s="237"/>
      <c r="D765" s="251"/>
      <c r="E765" s="237"/>
      <c r="F765" s="252"/>
      <c r="G765" s="237"/>
      <c r="H765" s="237"/>
      <c r="I765" s="237"/>
      <c r="J765" s="252"/>
      <c r="K765" s="237"/>
      <c r="L765" s="244" t="str">
        <f t="shared" si="99"/>
        <v/>
      </c>
      <c r="M765" s="245" t="str">
        <f t="shared" si="100"/>
        <v/>
      </c>
      <c r="N765" s="244" t="str">
        <f t="shared" si="101"/>
        <v/>
      </c>
      <c r="O765" s="244" t="str">
        <f t="shared" si="102"/>
        <v/>
      </c>
      <c r="P765">
        <f>IF($I765&lt;&gt;"",$I765,IF($E765="SGD",1,IF($E765="USD",Settings!$B$22,IF($E765="HKD",Settings!$B$23,1))))</f>
        <v>1</v>
      </c>
      <c r="Q765">
        <f t="shared" si="103"/>
        <v>0</v>
      </c>
      <c r="R765">
        <f t="shared" si="104"/>
        <v>0</v>
      </c>
      <c r="S765" t="str">
        <f t="shared" si="105"/>
        <v/>
      </c>
      <c r="T765" t="str">
        <f t="shared" si="106"/>
        <v/>
      </c>
      <c r="U765" t="str">
        <f t="shared" si="107"/>
        <v/>
      </c>
    </row>
    <row r="766" spans="1:21" ht="15" customHeight="1" x14ac:dyDescent="0.15">
      <c r="A766" s="237"/>
      <c r="B766" s="237"/>
      <c r="C766" s="237"/>
      <c r="D766" s="251"/>
      <c r="E766" s="237"/>
      <c r="F766" s="252"/>
      <c r="G766" s="237"/>
      <c r="H766" s="237"/>
      <c r="I766" s="237"/>
      <c r="J766" s="252"/>
      <c r="K766" s="237"/>
      <c r="L766" s="244" t="str">
        <f t="shared" si="99"/>
        <v/>
      </c>
      <c r="M766" s="245" t="str">
        <f t="shared" si="100"/>
        <v/>
      </c>
      <c r="N766" s="244" t="str">
        <f t="shared" si="101"/>
        <v/>
      </c>
      <c r="O766" s="244" t="str">
        <f t="shared" si="102"/>
        <v/>
      </c>
      <c r="P766">
        <f>IF($I766&lt;&gt;"",$I766,IF($E766="SGD",1,IF($E766="USD",Settings!$B$22,IF($E766="HKD",Settings!$B$23,1))))</f>
        <v>1</v>
      </c>
      <c r="Q766">
        <f t="shared" si="103"/>
        <v>0</v>
      </c>
      <c r="R766">
        <f t="shared" si="104"/>
        <v>0</v>
      </c>
      <c r="S766" t="str">
        <f t="shared" si="105"/>
        <v/>
      </c>
      <c r="T766" t="str">
        <f t="shared" si="106"/>
        <v/>
      </c>
      <c r="U766" t="str">
        <f t="shared" si="107"/>
        <v/>
      </c>
    </row>
    <row r="767" spans="1:21" ht="15" customHeight="1" x14ac:dyDescent="0.15">
      <c r="A767" s="237"/>
      <c r="B767" s="237"/>
      <c r="C767" s="237"/>
      <c r="D767" s="251"/>
      <c r="E767" s="237"/>
      <c r="F767" s="252"/>
      <c r="G767" s="237"/>
      <c r="H767" s="237"/>
      <c r="I767" s="237"/>
      <c r="J767" s="252"/>
      <c r="K767" s="237"/>
      <c r="L767" s="244" t="str">
        <f t="shared" si="99"/>
        <v/>
      </c>
      <c r="M767" s="245" t="str">
        <f t="shared" si="100"/>
        <v/>
      </c>
      <c r="N767" s="244" t="str">
        <f t="shared" si="101"/>
        <v/>
      </c>
      <c r="O767" s="244" t="str">
        <f t="shared" si="102"/>
        <v/>
      </c>
      <c r="P767">
        <f>IF($I767&lt;&gt;"",$I767,IF($E767="SGD",1,IF($E767="USD",Settings!$B$22,IF($E767="HKD",Settings!$B$23,1))))</f>
        <v>1</v>
      </c>
      <c r="Q767">
        <f t="shared" si="103"/>
        <v>0</v>
      </c>
      <c r="R767">
        <f t="shared" si="104"/>
        <v>0</v>
      </c>
      <c r="S767" t="str">
        <f t="shared" si="105"/>
        <v/>
      </c>
      <c r="T767" t="str">
        <f t="shared" si="106"/>
        <v/>
      </c>
      <c r="U767" t="str">
        <f t="shared" si="107"/>
        <v/>
      </c>
    </row>
    <row r="768" spans="1:21" ht="15" customHeight="1" x14ac:dyDescent="0.15">
      <c r="A768" s="237"/>
      <c r="B768" s="237"/>
      <c r="C768" s="237"/>
      <c r="D768" s="251"/>
      <c r="E768" s="237"/>
      <c r="F768" s="252"/>
      <c r="G768" s="237"/>
      <c r="H768" s="237"/>
      <c r="I768" s="237"/>
      <c r="J768" s="252"/>
      <c r="K768" s="237"/>
      <c r="L768" s="244" t="str">
        <f t="shared" si="99"/>
        <v/>
      </c>
      <c r="M768" s="245" t="str">
        <f t="shared" si="100"/>
        <v/>
      </c>
      <c r="N768" s="244" t="str">
        <f t="shared" si="101"/>
        <v/>
      </c>
      <c r="O768" s="244" t="str">
        <f t="shared" si="102"/>
        <v/>
      </c>
      <c r="P768">
        <f>IF($I768&lt;&gt;"",$I768,IF($E768="SGD",1,IF($E768="USD",Settings!$B$22,IF($E768="HKD",Settings!$B$23,1))))</f>
        <v>1</v>
      </c>
      <c r="Q768">
        <f t="shared" si="103"/>
        <v>0</v>
      </c>
      <c r="R768">
        <f t="shared" si="104"/>
        <v>0</v>
      </c>
      <c r="S768" t="str">
        <f t="shared" si="105"/>
        <v/>
      </c>
      <c r="T768" t="str">
        <f t="shared" si="106"/>
        <v/>
      </c>
      <c r="U768" t="str">
        <f t="shared" si="107"/>
        <v/>
      </c>
    </row>
    <row r="769" spans="1:21" ht="15" customHeight="1" x14ac:dyDescent="0.15">
      <c r="A769" s="237"/>
      <c r="B769" s="237"/>
      <c r="C769" s="237"/>
      <c r="D769" s="251"/>
      <c r="E769" s="237"/>
      <c r="F769" s="252"/>
      <c r="G769" s="237"/>
      <c r="H769" s="237"/>
      <c r="I769" s="237"/>
      <c r="J769" s="252"/>
      <c r="K769" s="237"/>
      <c r="L769" s="244" t="str">
        <f t="shared" si="99"/>
        <v/>
      </c>
      <c r="M769" s="245" t="str">
        <f t="shared" si="100"/>
        <v/>
      </c>
      <c r="N769" s="244" t="str">
        <f t="shared" si="101"/>
        <v/>
      </c>
      <c r="O769" s="244" t="str">
        <f t="shared" si="102"/>
        <v/>
      </c>
      <c r="P769">
        <f>IF($I769&lt;&gt;"",$I769,IF($E769="SGD",1,IF($E769="USD",Settings!$B$22,IF($E769="HKD",Settings!$B$23,1))))</f>
        <v>1</v>
      </c>
      <c r="Q769">
        <f t="shared" si="103"/>
        <v>0</v>
      </c>
      <c r="R769">
        <f t="shared" si="104"/>
        <v>0</v>
      </c>
      <c r="S769" t="str">
        <f t="shared" si="105"/>
        <v/>
      </c>
      <c r="T769" t="str">
        <f t="shared" si="106"/>
        <v/>
      </c>
      <c r="U769" t="str">
        <f t="shared" si="107"/>
        <v/>
      </c>
    </row>
    <row r="770" spans="1:21" ht="15" customHeight="1" x14ac:dyDescent="0.15">
      <c r="A770" s="237"/>
      <c r="B770" s="237"/>
      <c r="C770" s="237"/>
      <c r="D770" s="251"/>
      <c r="E770" s="237"/>
      <c r="F770" s="252"/>
      <c r="G770" s="237"/>
      <c r="H770" s="237"/>
      <c r="I770" s="237"/>
      <c r="J770" s="252"/>
      <c r="K770" s="237"/>
      <c r="L770" s="244" t="str">
        <f t="shared" ref="L770:L833" si="108">IF(OR(B770="",C770="",E770=""),"",B770&amp;":"&amp;C770&amp;":"&amp;E770)</f>
        <v/>
      </c>
      <c r="M770" s="245" t="str">
        <f t="shared" ref="M770:M833" si="109">IF(A770="","",A770*D770)</f>
        <v/>
      </c>
      <c r="N770" s="244" t="str">
        <f t="shared" ref="N770:N833" si="110">IF(A770="","",IF(OR(A770=1,A770=0),J770,0))</f>
        <v/>
      </c>
      <c r="O770" s="244" t="str">
        <f t="shared" ref="O770:O833" si="111">IF(A770="","",IF(A770=-1,J770,0))</f>
        <v/>
      </c>
      <c r="P770">
        <f>IF($I770&lt;&gt;"",$I770,IF($E770="SGD",1,IF($E770="USD",Settings!$B$22,IF($E770="HKD",Settings!$B$23,1))))</f>
        <v>1</v>
      </c>
      <c r="Q770">
        <f t="shared" ref="Q770:Q833" si="112">IF($L770="",0,($O770-$N770+IF($A770=2,$J770,0))*$P770)</f>
        <v>0</v>
      </c>
      <c r="R770">
        <f t="shared" ref="R770:R833" si="113">IF($L770="",0,IF($A770=2,$J770*$P770,0))</f>
        <v>0</v>
      </c>
      <c r="S770" t="str">
        <f t="shared" ref="S770:S833" si="114">IF(L770="","",SUMIFS($M:$M,$L:$L,L770,$T:$T,"&lt;="&amp;T770))</f>
        <v/>
      </c>
      <c r="T770" t="str">
        <f t="shared" ref="T770:T833" si="115">IF(L770="","",INT(G770)*100000+ROW())</f>
        <v/>
      </c>
      <c r="U770" t="str">
        <f t="shared" ref="U770:U833" si="116">IF(L770="","",IF(AND(COUNTIFS($L:$L,L770,$S:$S,"&gt;-0.000001",$S:$S,"&lt;0.000001",$T:$T,"&gt;"&amp;T770)=0,ABS(S770)&gt;0.000001),1,0))</f>
        <v/>
      </c>
    </row>
    <row r="771" spans="1:21" ht="15" customHeight="1" x14ac:dyDescent="0.15">
      <c r="A771" s="237"/>
      <c r="B771" s="237"/>
      <c r="C771" s="237"/>
      <c r="D771" s="251"/>
      <c r="E771" s="237"/>
      <c r="F771" s="252"/>
      <c r="G771" s="237"/>
      <c r="H771" s="237"/>
      <c r="I771" s="237"/>
      <c r="J771" s="252"/>
      <c r="K771" s="237"/>
      <c r="L771" s="244" t="str">
        <f t="shared" si="108"/>
        <v/>
      </c>
      <c r="M771" s="245" t="str">
        <f t="shared" si="109"/>
        <v/>
      </c>
      <c r="N771" s="244" t="str">
        <f t="shared" si="110"/>
        <v/>
      </c>
      <c r="O771" s="244" t="str">
        <f t="shared" si="111"/>
        <v/>
      </c>
      <c r="P771">
        <f>IF($I771&lt;&gt;"",$I771,IF($E771="SGD",1,IF($E771="USD",Settings!$B$22,IF($E771="HKD",Settings!$B$23,1))))</f>
        <v>1</v>
      </c>
      <c r="Q771">
        <f t="shared" si="112"/>
        <v>0</v>
      </c>
      <c r="R771">
        <f t="shared" si="113"/>
        <v>0</v>
      </c>
      <c r="S771" t="str">
        <f t="shared" si="114"/>
        <v/>
      </c>
      <c r="T771" t="str">
        <f t="shared" si="115"/>
        <v/>
      </c>
      <c r="U771" t="str">
        <f t="shared" si="116"/>
        <v/>
      </c>
    </row>
    <row r="772" spans="1:21" ht="15" customHeight="1" x14ac:dyDescent="0.15">
      <c r="A772" s="237"/>
      <c r="B772" s="237"/>
      <c r="C772" s="237"/>
      <c r="D772" s="251"/>
      <c r="E772" s="237"/>
      <c r="F772" s="252"/>
      <c r="G772" s="237"/>
      <c r="H772" s="237"/>
      <c r="I772" s="237"/>
      <c r="J772" s="252"/>
      <c r="K772" s="237"/>
      <c r="L772" s="244" t="str">
        <f t="shared" si="108"/>
        <v/>
      </c>
      <c r="M772" s="245" t="str">
        <f t="shared" si="109"/>
        <v/>
      </c>
      <c r="N772" s="244" t="str">
        <f t="shared" si="110"/>
        <v/>
      </c>
      <c r="O772" s="244" t="str">
        <f t="shared" si="111"/>
        <v/>
      </c>
      <c r="P772">
        <f>IF($I772&lt;&gt;"",$I772,IF($E772="SGD",1,IF($E772="USD",Settings!$B$22,IF($E772="HKD",Settings!$B$23,1))))</f>
        <v>1</v>
      </c>
      <c r="Q772">
        <f t="shared" si="112"/>
        <v>0</v>
      </c>
      <c r="R772">
        <f t="shared" si="113"/>
        <v>0</v>
      </c>
      <c r="S772" t="str">
        <f t="shared" si="114"/>
        <v/>
      </c>
      <c r="T772" t="str">
        <f t="shared" si="115"/>
        <v/>
      </c>
      <c r="U772" t="str">
        <f t="shared" si="116"/>
        <v/>
      </c>
    </row>
    <row r="773" spans="1:21" ht="15" customHeight="1" x14ac:dyDescent="0.15">
      <c r="A773" s="237"/>
      <c r="B773" s="237"/>
      <c r="C773" s="237"/>
      <c r="D773" s="251"/>
      <c r="E773" s="237"/>
      <c r="F773" s="252"/>
      <c r="G773" s="237"/>
      <c r="H773" s="237"/>
      <c r="I773" s="237"/>
      <c r="J773" s="252"/>
      <c r="K773" s="237"/>
      <c r="L773" s="244" t="str">
        <f t="shared" si="108"/>
        <v/>
      </c>
      <c r="M773" s="245" t="str">
        <f t="shared" si="109"/>
        <v/>
      </c>
      <c r="N773" s="244" t="str">
        <f t="shared" si="110"/>
        <v/>
      </c>
      <c r="O773" s="244" t="str">
        <f t="shared" si="111"/>
        <v/>
      </c>
      <c r="P773">
        <f>IF($I773&lt;&gt;"",$I773,IF($E773="SGD",1,IF($E773="USD",Settings!$B$22,IF($E773="HKD",Settings!$B$23,1))))</f>
        <v>1</v>
      </c>
      <c r="Q773">
        <f t="shared" si="112"/>
        <v>0</v>
      </c>
      <c r="R773">
        <f t="shared" si="113"/>
        <v>0</v>
      </c>
      <c r="S773" t="str">
        <f t="shared" si="114"/>
        <v/>
      </c>
      <c r="T773" t="str">
        <f t="shared" si="115"/>
        <v/>
      </c>
      <c r="U773" t="str">
        <f t="shared" si="116"/>
        <v/>
      </c>
    </row>
    <row r="774" spans="1:21" ht="15" customHeight="1" x14ac:dyDescent="0.15">
      <c r="A774" s="237"/>
      <c r="B774" s="237"/>
      <c r="C774" s="237"/>
      <c r="D774" s="251"/>
      <c r="E774" s="237"/>
      <c r="F774" s="252"/>
      <c r="G774" s="237"/>
      <c r="H774" s="237"/>
      <c r="I774" s="237"/>
      <c r="J774" s="252"/>
      <c r="K774" s="237"/>
      <c r="L774" s="244" t="str">
        <f t="shared" si="108"/>
        <v/>
      </c>
      <c r="M774" s="245" t="str">
        <f t="shared" si="109"/>
        <v/>
      </c>
      <c r="N774" s="244" t="str">
        <f t="shared" si="110"/>
        <v/>
      </c>
      <c r="O774" s="244" t="str">
        <f t="shared" si="111"/>
        <v/>
      </c>
      <c r="P774">
        <f>IF($I774&lt;&gt;"",$I774,IF($E774="SGD",1,IF($E774="USD",Settings!$B$22,IF($E774="HKD",Settings!$B$23,1))))</f>
        <v>1</v>
      </c>
      <c r="Q774">
        <f t="shared" si="112"/>
        <v>0</v>
      </c>
      <c r="R774">
        <f t="shared" si="113"/>
        <v>0</v>
      </c>
      <c r="S774" t="str">
        <f t="shared" si="114"/>
        <v/>
      </c>
      <c r="T774" t="str">
        <f t="shared" si="115"/>
        <v/>
      </c>
      <c r="U774" t="str">
        <f t="shared" si="116"/>
        <v/>
      </c>
    </row>
    <row r="775" spans="1:21" ht="15" customHeight="1" x14ac:dyDescent="0.15">
      <c r="A775" s="237"/>
      <c r="B775" s="237"/>
      <c r="C775" s="237"/>
      <c r="D775" s="251"/>
      <c r="E775" s="237"/>
      <c r="F775" s="252"/>
      <c r="G775" s="237"/>
      <c r="H775" s="237"/>
      <c r="I775" s="237"/>
      <c r="J775" s="252"/>
      <c r="K775" s="237"/>
      <c r="L775" s="244" t="str">
        <f t="shared" si="108"/>
        <v/>
      </c>
      <c r="M775" s="245" t="str">
        <f t="shared" si="109"/>
        <v/>
      </c>
      <c r="N775" s="244" t="str">
        <f t="shared" si="110"/>
        <v/>
      </c>
      <c r="O775" s="244" t="str">
        <f t="shared" si="111"/>
        <v/>
      </c>
      <c r="P775">
        <f>IF($I775&lt;&gt;"",$I775,IF($E775="SGD",1,IF($E775="USD",Settings!$B$22,IF($E775="HKD",Settings!$B$23,1))))</f>
        <v>1</v>
      </c>
      <c r="Q775">
        <f t="shared" si="112"/>
        <v>0</v>
      </c>
      <c r="R775">
        <f t="shared" si="113"/>
        <v>0</v>
      </c>
      <c r="S775" t="str">
        <f t="shared" si="114"/>
        <v/>
      </c>
      <c r="T775" t="str">
        <f t="shared" si="115"/>
        <v/>
      </c>
      <c r="U775" t="str">
        <f t="shared" si="116"/>
        <v/>
      </c>
    </row>
    <row r="776" spans="1:21" ht="15" customHeight="1" x14ac:dyDescent="0.15">
      <c r="A776" s="237"/>
      <c r="B776" s="237"/>
      <c r="C776" s="237"/>
      <c r="D776" s="251"/>
      <c r="E776" s="237"/>
      <c r="F776" s="252"/>
      <c r="G776" s="237"/>
      <c r="H776" s="237"/>
      <c r="I776" s="237"/>
      <c r="J776" s="252"/>
      <c r="K776" s="237"/>
      <c r="L776" s="244" t="str">
        <f t="shared" si="108"/>
        <v/>
      </c>
      <c r="M776" s="245" t="str">
        <f t="shared" si="109"/>
        <v/>
      </c>
      <c r="N776" s="244" t="str">
        <f t="shared" si="110"/>
        <v/>
      </c>
      <c r="O776" s="244" t="str">
        <f t="shared" si="111"/>
        <v/>
      </c>
      <c r="P776">
        <f>IF($I776&lt;&gt;"",$I776,IF($E776="SGD",1,IF($E776="USD",Settings!$B$22,IF($E776="HKD",Settings!$B$23,1))))</f>
        <v>1</v>
      </c>
      <c r="Q776">
        <f t="shared" si="112"/>
        <v>0</v>
      </c>
      <c r="R776">
        <f t="shared" si="113"/>
        <v>0</v>
      </c>
      <c r="S776" t="str">
        <f t="shared" si="114"/>
        <v/>
      </c>
      <c r="T776" t="str">
        <f t="shared" si="115"/>
        <v/>
      </c>
      <c r="U776" t="str">
        <f t="shared" si="116"/>
        <v/>
      </c>
    </row>
    <row r="777" spans="1:21" ht="15" customHeight="1" x14ac:dyDescent="0.15">
      <c r="A777" s="237"/>
      <c r="B777" s="237"/>
      <c r="C777" s="237"/>
      <c r="D777" s="251"/>
      <c r="E777" s="237"/>
      <c r="F777" s="252"/>
      <c r="G777" s="237"/>
      <c r="H777" s="237"/>
      <c r="I777" s="237"/>
      <c r="J777" s="252"/>
      <c r="K777" s="237"/>
      <c r="L777" s="244" t="str">
        <f t="shared" si="108"/>
        <v/>
      </c>
      <c r="M777" s="245" t="str">
        <f t="shared" si="109"/>
        <v/>
      </c>
      <c r="N777" s="244" t="str">
        <f t="shared" si="110"/>
        <v/>
      </c>
      <c r="O777" s="244" t="str">
        <f t="shared" si="111"/>
        <v/>
      </c>
      <c r="P777">
        <f>IF($I777&lt;&gt;"",$I777,IF($E777="SGD",1,IF($E777="USD",Settings!$B$22,IF($E777="HKD",Settings!$B$23,1))))</f>
        <v>1</v>
      </c>
      <c r="Q777">
        <f t="shared" si="112"/>
        <v>0</v>
      </c>
      <c r="R777">
        <f t="shared" si="113"/>
        <v>0</v>
      </c>
      <c r="S777" t="str">
        <f t="shared" si="114"/>
        <v/>
      </c>
      <c r="T777" t="str">
        <f t="shared" si="115"/>
        <v/>
      </c>
      <c r="U777" t="str">
        <f t="shared" si="116"/>
        <v/>
      </c>
    </row>
    <row r="778" spans="1:21" ht="15" customHeight="1" x14ac:dyDescent="0.15">
      <c r="A778" s="237"/>
      <c r="B778" s="237"/>
      <c r="C778" s="237"/>
      <c r="D778" s="251"/>
      <c r="E778" s="237"/>
      <c r="F778" s="252"/>
      <c r="G778" s="237"/>
      <c r="H778" s="237"/>
      <c r="I778" s="237"/>
      <c r="J778" s="252"/>
      <c r="K778" s="237"/>
      <c r="L778" s="244" t="str">
        <f t="shared" si="108"/>
        <v/>
      </c>
      <c r="M778" s="245" t="str">
        <f t="shared" si="109"/>
        <v/>
      </c>
      <c r="N778" s="244" t="str">
        <f t="shared" si="110"/>
        <v/>
      </c>
      <c r="O778" s="244" t="str">
        <f t="shared" si="111"/>
        <v/>
      </c>
      <c r="P778">
        <f>IF($I778&lt;&gt;"",$I778,IF($E778="SGD",1,IF($E778="USD",Settings!$B$22,IF($E778="HKD",Settings!$B$23,1))))</f>
        <v>1</v>
      </c>
      <c r="Q778">
        <f t="shared" si="112"/>
        <v>0</v>
      </c>
      <c r="R778">
        <f t="shared" si="113"/>
        <v>0</v>
      </c>
      <c r="S778" t="str">
        <f t="shared" si="114"/>
        <v/>
      </c>
      <c r="T778" t="str">
        <f t="shared" si="115"/>
        <v/>
      </c>
      <c r="U778" t="str">
        <f t="shared" si="116"/>
        <v/>
      </c>
    </row>
    <row r="779" spans="1:21" ht="15" customHeight="1" x14ac:dyDescent="0.15">
      <c r="A779" s="237"/>
      <c r="B779" s="237"/>
      <c r="C779" s="237"/>
      <c r="D779" s="251"/>
      <c r="E779" s="237"/>
      <c r="F779" s="252"/>
      <c r="G779" s="237"/>
      <c r="H779" s="237"/>
      <c r="I779" s="237"/>
      <c r="J779" s="252"/>
      <c r="K779" s="237"/>
      <c r="L779" s="244" t="str">
        <f t="shared" si="108"/>
        <v/>
      </c>
      <c r="M779" s="245" t="str">
        <f t="shared" si="109"/>
        <v/>
      </c>
      <c r="N779" s="244" t="str">
        <f t="shared" si="110"/>
        <v/>
      </c>
      <c r="O779" s="244" t="str">
        <f t="shared" si="111"/>
        <v/>
      </c>
      <c r="P779">
        <f>IF($I779&lt;&gt;"",$I779,IF($E779="SGD",1,IF($E779="USD",Settings!$B$22,IF($E779="HKD",Settings!$B$23,1))))</f>
        <v>1</v>
      </c>
      <c r="Q779">
        <f t="shared" si="112"/>
        <v>0</v>
      </c>
      <c r="R779">
        <f t="shared" si="113"/>
        <v>0</v>
      </c>
      <c r="S779" t="str">
        <f t="shared" si="114"/>
        <v/>
      </c>
      <c r="T779" t="str">
        <f t="shared" si="115"/>
        <v/>
      </c>
      <c r="U779" t="str">
        <f t="shared" si="116"/>
        <v/>
      </c>
    </row>
    <row r="780" spans="1:21" ht="15" customHeight="1" x14ac:dyDescent="0.15">
      <c r="A780" s="237"/>
      <c r="B780" s="237"/>
      <c r="C780" s="237"/>
      <c r="D780" s="251"/>
      <c r="E780" s="237"/>
      <c r="F780" s="252"/>
      <c r="G780" s="237"/>
      <c r="H780" s="237"/>
      <c r="I780" s="237"/>
      <c r="J780" s="252"/>
      <c r="K780" s="237"/>
      <c r="L780" s="244" t="str">
        <f t="shared" si="108"/>
        <v/>
      </c>
      <c r="M780" s="245" t="str">
        <f t="shared" si="109"/>
        <v/>
      </c>
      <c r="N780" s="244" t="str">
        <f t="shared" si="110"/>
        <v/>
      </c>
      <c r="O780" s="244" t="str">
        <f t="shared" si="111"/>
        <v/>
      </c>
      <c r="P780">
        <f>IF($I780&lt;&gt;"",$I780,IF($E780="SGD",1,IF($E780="USD",Settings!$B$22,IF($E780="HKD",Settings!$B$23,1))))</f>
        <v>1</v>
      </c>
      <c r="Q780">
        <f t="shared" si="112"/>
        <v>0</v>
      </c>
      <c r="R780">
        <f t="shared" si="113"/>
        <v>0</v>
      </c>
      <c r="S780" t="str">
        <f t="shared" si="114"/>
        <v/>
      </c>
      <c r="T780" t="str">
        <f t="shared" si="115"/>
        <v/>
      </c>
      <c r="U780" t="str">
        <f t="shared" si="116"/>
        <v/>
      </c>
    </row>
    <row r="781" spans="1:21" ht="15" customHeight="1" x14ac:dyDescent="0.15">
      <c r="A781" s="237"/>
      <c r="B781" s="237"/>
      <c r="C781" s="237"/>
      <c r="D781" s="251"/>
      <c r="E781" s="237"/>
      <c r="F781" s="252"/>
      <c r="G781" s="237"/>
      <c r="H781" s="237"/>
      <c r="I781" s="237"/>
      <c r="J781" s="252"/>
      <c r="K781" s="237"/>
      <c r="L781" s="244" t="str">
        <f t="shared" si="108"/>
        <v/>
      </c>
      <c r="M781" s="245" t="str">
        <f t="shared" si="109"/>
        <v/>
      </c>
      <c r="N781" s="244" t="str">
        <f t="shared" si="110"/>
        <v/>
      </c>
      <c r="O781" s="244" t="str">
        <f t="shared" si="111"/>
        <v/>
      </c>
      <c r="P781">
        <f>IF($I781&lt;&gt;"",$I781,IF($E781="SGD",1,IF($E781="USD",Settings!$B$22,IF($E781="HKD",Settings!$B$23,1))))</f>
        <v>1</v>
      </c>
      <c r="Q781">
        <f t="shared" si="112"/>
        <v>0</v>
      </c>
      <c r="R781">
        <f t="shared" si="113"/>
        <v>0</v>
      </c>
      <c r="S781" t="str">
        <f t="shared" si="114"/>
        <v/>
      </c>
      <c r="T781" t="str">
        <f t="shared" si="115"/>
        <v/>
      </c>
      <c r="U781" t="str">
        <f t="shared" si="116"/>
        <v/>
      </c>
    </row>
    <row r="782" spans="1:21" ht="15" customHeight="1" x14ac:dyDescent="0.15">
      <c r="A782" s="237"/>
      <c r="B782" s="237"/>
      <c r="C782" s="237"/>
      <c r="D782" s="251"/>
      <c r="E782" s="237"/>
      <c r="F782" s="252"/>
      <c r="G782" s="237"/>
      <c r="H782" s="237"/>
      <c r="I782" s="237"/>
      <c r="J782" s="252"/>
      <c r="K782" s="237"/>
      <c r="L782" s="244" t="str">
        <f t="shared" si="108"/>
        <v/>
      </c>
      <c r="M782" s="245" t="str">
        <f t="shared" si="109"/>
        <v/>
      </c>
      <c r="N782" s="244" t="str">
        <f t="shared" si="110"/>
        <v/>
      </c>
      <c r="O782" s="244" t="str">
        <f t="shared" si="111"/>
        <v/>
      </c>
      <c r="P782">
        <f>IF($I782&lt;&gt;"",$I782,IF($E782="SGD",1,IF($E782="USD",Settings!$B$22,IF($E782="HKD",Settings!$B$23,1))))</f>
        <v>1</v>
      </c>
      <c r="Q782">
        <f t="shared" si="112"/>
        <v>0</v>
      </c>
      <c r="R782">
        <f t="shared" si="113"/>
        <v>0</v>
      </c>
      <c r="S782" t="str">
        <f t="shared" si="114"/>
        <v/>
      </c>
      <c r="T782" t="str">
        <f t="shared" si="115"/>
        <v/>
      </c>
      <c r="U782" t="str">
        <f t="shared" si="116"/>
        <v/>
      </c>
    </row>
    <row r="783" spans="1:21" ht="15" customHeight="1" x14ac:dyDescent="0.15">
      <c r="A783" s="237"/>
      <c r="B783" s="237"/>
      <c r="C783" s="237"/>
      <c r="D783" s="251"/>
      <c r="E783" s="237"/>
      <c r="F783" s="252"/>
      <c r="G783" s="237"/>
      <c r="H783" s="237"/>
      <c r="I783" s="237"/>
      <c r="J783" s="252"/>
      <c r="K783" s="237"/>
      <c r="L783" s="244" t="str">
        <f t="shared" si="108"/>
        <v/>
      </c>
      <c r="M783" s="245" t="str">
        <f t="shared" si="109"/>
        <v/>
      </c>
      <c r="N783" s="244" t="str">
        <f t="shared" si="110"/>
        <v/>
      </c>
      <c r="O783" s="244" t="str">
        <f t="shared" si="111"/>
        <v/>
      </c>
      <c r="P783">
        <f>IF($I783&lt;&gt;"",$I783,IF($E783="SGD",1,IF($E783="USD",Settings!$B$22,IF($E783="HKD",Settings!$B$23,1))))</f>
        <v>1</v>
      </c>
      <c r="Q783">
        <f t="shared" si="112"/>
        <v>0</v>
      </c>
      <c r="R783">
        <f t="shared" si="113"/>
        <v>0</v>
      </c>
      <c r="S783" t="str">
        <f t="shared" si="114"/>
        <v/>
      </c>
      <c r="T783" t="str">
        <f t="shared" si="115"/>
        <v/>
      </c>
      <c r="U783" t="str">
        <f t="shared" si="116"/>
        <v/>
      </c>
    </row>
    <row r="784" spans="1:21" ht="15" customHeight="1" x14ac:dyDescent="0.15">
      <c r="A784" s="237"/>
      <c r="B784" s="237"/>
      <c r="C784" s="237"/>
      <c r="D784" s="251"/>
      <c r="E784" s="237"/>
      <c r="F784" s="252"/>
      <c r="G784" s="237"/>
      <c r="H784" s="237"/>
      <c r="I784" s="237"/>
      <c r="J784" s="252"/>
      <c r="K784" s="237"/>
      <c r="L784" s="244" t="str">
        <f t="shared" si="108"/>
        <v/>
      </c>
      <c r="M784" s="245" t="str">
        <f t="shared" si="109"/>
        <v/>
      </c>
      <c r="N784" s="244" t="str">
        <f t="shared" si="110"/>
        <v/>
      </c>
      <c r="O784" s="244" t="str">
        <f t="shared" si="111"/>
        <v/>
      </c>
      <c r="P784">
        <f>IF($I784&lt;&gt;"",$I784,IF($E784="SGD",1,IF($E784="USD",Settings!$B$22,IF($E784="HKD",Settings!$B$23,1))))</f>
        <v>1</v>
      </c>
      <c r="Q784">
        <f t="shared" si="112"/>
        <v>0</v>
      </c>
      <c r="R784">
        <f t="shared" si="113"/>
        <v>0</v>
      </c>
      <c r="S784" t="str">
        <f t="shared" si="114"/>
        <v/>
      </c>
      <c r="T784" t="str">
        <f t="shared" si="115"/>
        <v/>
      </c>
      <c r="U784" t="str">
        <f t="shared" si="116"/>
        <v/>
      </c>
    </row>
    <row r="785" spans="1:21" ht="15" customHeight="1" x14ac:dyDescent="0.15">
      <c r="A785" s="237"/>
      <c r="B785" s="237"/>
      <c r="C785" s="237"/>
      <c r="D785" s="251"/>
      <c r="E785" s="237"/>
      <c r="F785" s="252"/>
      <c r="G785" s="237"/>
      <c r="H785" s="237"/>
      <c r="I785" s="237"/>
      <c r="J785" s="252"/>
      <c r="K785" s="237"/>
      <c r="L785" s="244" t="str">
        <f t="shared" si="108"/>
        <v/>
      </c>
      <c r="M785" s="245" t="str">
        <f t="shared" si="109"/>
        <v/>
      </c>
      <c r="N785" s="244" t="str">
        <f t="shared" si="110"/>
        <v/>
      </c>
      <c r="O785" s="244" t="str">
        <f t="shared" si="111"/>
        <v/>
      </c>
      <c r="P785">
        <f>IF($I785&lt;&gt;"",$I785,IF($E785="SGD",1,IF($E785="USD",Settings!$B$22,IF($E785="HKD",Settings!$B$23,1))))</f>
        <v>1</v>
      </c>
      <c r="Q785">
        <f t="shared" si="112"/>
        <v>0</v>
      </c>
      <c r="R785">
        <f t="shared" si="113"/>
        <v>0</v>
      </c>
      <c r="S785" t="str">
        <f t="shared" si="114"/>
        <v/>
      </c>
      <c r="T785" t="str">
        <f t="shared" si="115"/>
        <v/>
      </c>
      <c r="U785" t="str">
        <f t="shared" si="116"/>
        <v/>
      </c>
    </row>
    <row r="786" spans="1:21" ht="15" customHeight="1" x14ac:dyDescent="0.15">
      <c r="A786" s="237"/>
      <c r="B786" s="237"/>
      <c r="C786" s="237"/>
      <c r="D786" s="251"/>
      <c r="E786" s="237"/>
      <c r="F786" s="252"/>
      <c r="G786" s="237"/>
      <c r="H786" s="237"/>
      <c r="I786" s="237"/>
      <c r="J786" s="252"/>
      <c r="K786" s="237"/>
      <c r="L786" s="244" t="str">
        <f t="shared" si="108"/>
        <v/>
      </c>
      <c r="M786" s="245" t="str">
        <f t="shared" si="109"/>
        <v/>
      </c>
      <c r="N786" s="244" t="str">
        <f t="shared" si="110"/>
        <v/>
      </c>
      <c r="O786" s="244" t="str">
        <f t="shared" si="111"/>
        <v/>
      </c>
      <c r="P786">
        <f>IF($I786&lt;&gt;"",$I786,IF($E786="SGD",1,IF($E786="USD",Settings!$B$22,IF($E786="HKD",Settings!$B$23,1))))</f>
        <v>1</v>
      </c>
      <c r="Q786">
        <f t="shared" si="112"/>
        <v>0</v>
      </c>
      <c r="R786">
        <f t="shared" si="113"/>
        <v>0</v>
      </c>
      <c r="S786" t="str">
        <f t="shared" si="114"/>
        <v/>
      </c>
      <c r="T786" t="str">
        <f t="shared" si="115"/>
        <v/>
      </c>
      <c r="U786" t="str">
        <f t="shared" si="116"/>
        <v/>
      </c>
    </row>
    <row r="787" spans="1:21" ht="15" customHeight="1" x14ac:dyDescent="0.15">
      <c r="A787" s="237"/>
      <c r="B787" s="237"/>
      <c r="C787" s="237"/>
      <c r="D787" s="251"/>
      <c r="E787" s="237"/>
      <c r="F787" s="252"/>
      <c r="G787" s="237"/>
      <c r="H787" s="237"/>
      <c r="I787" s="237"/>
      <c r="J787" s="252"/>
      <c r="K787" s="237"/>
      <c r="L787" s="244" t="str">
        <f t="shared" si="108"/>
        <v/>
      </c>
      <c r="M787" s="245" t="str">
        <f t="shared" si="109"/>
        <v/>
      </c>
      <c r="N787" s="244" t="str">
        <f t="shared" si="110"/>
        <v/>
      </c>
      <c r="O787" s="244" t="str">
        <f t="shared" si="111"/>
        <v/>
      </c>
      <c r="P787">
        <f>IF($I787&lt;&gt;"",$I787,IF($E787="SGD",1,IF($E787="USD",Settings!$B$22,IF($E787="HKD",Settings!$B$23,1))))</f>
        <v>1</v>
      </c>
      <c r="Q787">
        <f t="shared" si="112"/>
        <v>0</v>
      </c>
      <c r="R787">
        <f t="shared" si="113"/>
        <v>0</v>
      </c>
      <c r="S787" t="str">
        <f t="shared" si="114"/>
        <v/>
      </c>
      <c r="T787" t="str">
        <f t="shared" si="115"/>
        <v/>
      </c>
      <c r="U787" t="str">
        <f t="shared" si="116"/>
        <v/>
      </c>
    </row>
    <row r="788" spans="1:21" ht="15" customHeight="1" x14ac:dyDescent="0.15">
      <c r="A788" s="237"/>
      <c r="B788" s="237"/>
      <c r="C788" s="237"/>
      <c r="D788" s="251"/>
      <c r="E788" s="237"/>
      <c r="F788" s="252"/>
      <c r="G788" s="237"/>
      <c r="H788" s="237"/>
      <c r="I788" s="237"/>
      <c r="J788" s="252"/>
      <c r="K788" s="237"/>
      <c r="L788" s="244" t="str">
        <f t="shared" si="108"/>
        <v/>
      </c>
      <c r="M788" s="245" t="str">
        <f t="shared" si="109"/>
        <v/>
      </c>
      <c r="N788" s="244" t="str">
        <f t="shared" si="110"/>
        <v/>
      </c>
      <c r="O788" s="244" t="str">
        <f t="shared" si="111"/>
        <v/>
      </c>
      <c r="P788">
        <f>IF($I788&lt;&gt;"",$I788,IF($E788="SGD",1,IF($E788="USD",Settings!$B$22,IF($E788="HKD",Settings!$B$23,1))))</f>
        <v>1</v>
      </c>
      <c r="Q788">
        <f t="shared" si="112"/>
        <v>0</v>
      </c>
      <c r="R788">
        <f t="shared" si="113"/>
        <v>0</v>
      </c>
      <c r="S788" t="str">
        <f t="shared" si="114"/>
        <v/>
      </c>
      <c r="T788" t="str">
        <f t="shared" si="115"/>
        <v/>
      </c>
      <c r="U788" t="str">
        <f t="shared" si="116"/>
        <v/>
      </c>
    </row>
    <row r="789" spans="1:21" ht="15" customHeight="1" x14ac:dyDescent="0.15">
      <c r="A789" s="237"/>
      <c r="B789" s="237"/>
      <c r="C789" s="237"/>
      <c r="D789" s="251"/>
      <c r="E789" s="237"/>
      <c r="F789" s="252"/>
      <c r="G789" s="237"/>
      <c r="H789" s="237"/>
      <c r="I789" s="237"/>
      <c r="J789" s="252"/>
      <c r="K789" s="237"/>
      <c r="L789" s="244" t="str">
        <f t="shared" si="108"/>
        <v/>
      </c>
      <c r="M789" s="245" t="str">
        <f t="shared" si="109"/>
        <v/>
      </c>
      <c r="N789" s="244" t="str">
        <f t="shared" si="110"/>
        <v/>
      </c>
      <c r="O789" s="244" t="str">
        <f t="shared" si="111"/>
        <v/>
      </c>
      <c r="P789">
        <f>IF($I789&lt;&gt;"",$I789,IF($E789="SGD",1,IF($E789="USD",Settings!$B$22,IF($E789="HKD",Settings!$B$23,1))))</f>
        <v>1</v>
      </c>
      <c r="Q789">
        <f t="shared" si="112"/>
        <v>0</v>
      </c>
      <c r="R789">
        <f t="shared" si="113"/>
        <v>0</v>
      </c>
      <c r="S789" t="str">
        <f t="shared" si="114"/>
        <v/>
      </c>
      <c r="T789" t="str">
        <f t="shared" si="115"/>
        <v/>
      </c>
      <c r="U789" t="str">
        <f t="shared" si="116"/>
        <v/>
      </c>
    </row>
    <row r="790" spans="1:21" ht="15" customHeight="1" x14ac:dyDescent="0.15">
      <c r="A790" s="237"/>
      <c r="B790" s="237"/>
      <c r="C790" s="237"/>
      <c r="D790" s="251"/>
      <c r="E790" s="237"/>
      <c r="F790" s="252"/>
      <c r="G790" s="237"/>
      <c r="H790" s="237"/>
      <c r="I790" s="237"/>
      <c r="J790" s="252"/>
      <c r="K790" s="237"/>
      <c r="L790" s="244" t="str">
        <f t="shared" si="108"/>
        <v/>
      </c>
      <c r="M790" s="245" t="str">
        <f t="shared" si="109"/>
        <v/>
      </c>
      <c r="N790" s="244" t="str">
        <f t="shared" si="110"/>
        <v/>
      </c>
      <c r="O790" s="244" t="str">
        <f t="shared" si="111"/>
        <v/>
      </c>
      <c r="P790">
        <f>IF($I790&lt;&gt;"",$I790,IF($E790="SGD",1,IF($E790="USD",Settings!$B$22,IF($E790="HKD",Settings!$B$23,1))))</f>
        <v>1</v>
      </c>
      <c r="Q790">
        <f t="shared" si="112"/>
        <v>0</v>
      </c>
      <c r="R790">
        <f t="shared" si="113"/>
        <v>0</v>
      </c>
      <c r="S790" t="str">
        <f t="shared" si="114"/>
        <v/>
      </c>
      <c r="T790" t="str">
        <f t="shared" si="115"/>
        <v/>
      </c>
      <c r="U790" t="str">
        <f t="shared" si="116"/>
        <v/>
      </c>
    </row>
    <row r="791" spans="1:21" ht="15" customHeight="1" x14ac:dyDescent="0.15">
      <c r="A791" s="237"/>
      <c r="B791" s="237"/>
      <c r="C791" s="237"/>
      <c r="D791" s="251"/>
      <c r="E791" s="237"/>
      <c r="F791" s="252"/>
      <c r="G791" s="237"/>
      <c r="H791" s="237"/>
      <c r="I791" s="237"/>
      <c r="J791" s="252"/>
      <c r="K791" s="237"/>
      <c r="L791" s="244" t="str">
        <f t="shared" si="108"/>
        <v/>
      </c>
      <c r="M791" s="245" t="str">
        <f t="shared" si="109"/>
        <v/>
      </c>
      <c r="N791" s="244" t="str">
        <f t="shared" si="110"/>
        <v/>
      </c>
      <c r="O791" s="244" t="str">
        <f t="shared" si="111"/>
        <v/>
      </c>
      <c r="P791">
        <f>IF($I791&lt;&gt;"",$I791,IF($E791="SGD",1,IF($E791="USD",Settings!$B$22,IF($E791="HKD",Settings!$B$23,1))))</f>
        <v>1</v>
      </c>
      <c r="Q791">
        <f t="shared" si="112"/>
        <v>0</v>
      </c>
      <c r="R791">
        <f t="shared" si="113"/>
        <v>0</v>
      </c>
      <c r="S791" t="str">
        <f t="shared" si="114"/>
        <v/>
      </c>
      <c r="T791" t="str">
        <f t="shared" si="115"/>
        <v/>
      </c>
      <c r="U791" t="str">
        <f t="shared" si="116"/>
        <v/>
      </c>
    </row>
    <row r="792" spans="1:21" ht="15" customHeight="1" x14ac:dyDescent="0.15">
      <c r="A792" s="237"/>
      <c r="B792" s="237"/>
      <c r="C792" s="237"/>
      <c r="D792" s="251"/>
      <c r="E792" s="237"/>
      <c r="F792" s="252"/>
      <c r="G792" s="237"/>
      <c r="H792" s="237"/>
      <c r="I792" s="237"/>
      <c r="J792" s="252"/>
      <c r="K792" s="237"/>
      <c r="L792" s="244" t="str">
        <f t="shared" si="108"/>
        <v/>
      </c>
      <c r="M792" s="245" t="str">
        <f t="shared" si="109"/>
        <v/>
      </c>
      <c r="N792" s="244" t="str">
        <f t="shared" si="110"/>
        <v/>
      </c>
      <c r="O792" s="244" t="str">
        <f t="shared" si="111"/>
        <v/>
      </c>
      <c r="P792">
        <f>IF($I792&lt;&gt;"",$I792,IF($E792="SGD",1,IF($E792="USD",Settings!$B$22,IF($E792="HKD",Settings!$B$23,1))))</f>
        <v>1</v>
      </c>
      <c r="Q792">
        <f t="shared" si="112"/>
        <v>0</v>
      </c>
      <c r="R792">
        <f t="shared" si="113"/>
        <v>0</v>
      </c>
      <c r="S792" t="str">
        <f t="shared" si="114"/>
        <v/>
      </c>
      <c r="T792" t="str">
        <f t="shared" si="115"/>
        <v/>
      </c>
      <c r="U792" t="str">
        <f t="shared" si="116"/>
        <v/>
      </c>
    </row>
    <row r="793" spans="1:21" ht="15" customHeight="1" x14ac:dyDescent="0.15">
      <c r="A793" s="237"/>
      <c r="B793" s="237"/>
      <c r="C793" s="237"/>
      <c r="D793" s="251"/>
      <c r="E793" s="237"/>
      <c r="F793" s="252"/>
      <c r="G793" s="237"/>
      <c r="H793" s="237"/>
      <c r="I793" s="237"/>
      <c r="J793" s="252"/>
      <c r="K793" s="237"/>
      <c r="L793" s="244" t="str">
        <f t="shared" si="108"/>
        <v/>
      </c>
      <c r="M793" s="245" t="str">
        <f t="shared" si="109"/>
        <v/>
      </c>
      <c r="N793" s="244" t="str">
        <f t="shared" si="110"/>
        <v/>
      </c>
      <c r="O793" s="244" t="str">
        <f t="shared" si="111"/>
        <v/>
      </c>
      <c r="P793">
        <f>IF($I793&lt;&gt;"",$I793,IF($E793="SGD",1,IF($E793="USD",Settings!$B$22,IF($E793="HKD",Settings!$B$23,1))))</f>
        <v>1</v>
      </c>
      <c r="Q793">
        <f t="shared" si="112"/>
        <v>0</v>
      </c>
      <c r="R793">
        <f t="shared" si="113"/>
        <v>0</v>
      </c>
      <c r="S793" t="str">
        <f t="shared" si="114"/>
        <v/>
      </c>
      <c r="T793" t="str">
        <f t="shared" si="115"/>
        <v/>
      </c>
      <c r="U793" t="str">
        <f t="shared" si="116"/>
        <v/>
      </c>
    </row>
    <row r="794" spans="1:21" ht="15" customHeight="1" x14ac:dyDescent="0.15">
      <c r="A794" s="237"/>
      <c r="B794" s="237"/>
      <c r="C794" s="237"/>
      <c r="D794" s="251"/>
      <c r="E794" s="237"/>
      <c r="F794" s="252"/>
      <c r="G794" s="237"/>
      <c r="H794" s="237"/>
      <c r="I794" s="237"/>
      <c r="J794" s="252"/>
      <c r="K794" s="237"/>
      <c r="L794" s="244" t="str">
        <f t="shared" si="108"/>
        <v/>
      </c>
      <c r="M794" s="245" t="str">
        <f t="shared" si="109"/>
        <v/>
      </c>
      <c r="N794" s="244" t="str">
        <f t="shared" si="110"/>
        <v/>
      </c>
      <c r="O794" s="244" t="str">
        <f t="shared" si="111"/>
        <v/>
      </c>
      <c r="P794">
        <f>IF($I794&lt;&gt;"",$I794,IF($E794="SGD",1,IF($E794="USD",Settings!$B$22,IF($E794="HKD",Settings!$B$23,1))))</f>
        <v>1</v>
      </c>
      <c r="Q794">
        <f t="shared" si="112"/>
        <v>0</v>
      </c>
      <c r="R794">
        <f t="shared" si="113"/>
        <v>0</v>
      </c>
      <c r="S794" t="str">
        <f t="shared" si="114"/>
        <v/>
      </c>
      <c r="T794" t="str">
        <f t="shared" si="115"/>
        <v/>
      </c>
      <c r="U794" t="str">
        <f t="shared" si="116"/>
        <v/>
      </c>
    </row>
    <row r="795" spans="1:21" ht="15" customHeight="1" x14ac:dyDescent="0.15">
      <c r="A795" s="237"/>
      <c r="B795" s="237"/>
      <c r="C795" s="237"/>
      <c r="D795" s="251"/>
      <c r="E795" s="237"/>
      <c r="F795" s="252"/>
      <c r="G795" s="237"/>
      <c r="H795" s="237"/>
      <c r="I795" s="237"/>
      <c r="J795" s="252"/>
      <c r="K795" s="237"/>
      <c r="L795" s="244" t="str">
        <f t="shared" si="108"/>
        <v/>
      </c>
      <c r="M795" s="245" t="str">
        <f t="shared" si="109"/>
        <v/>
      </c>
      <c r="N795" s="244" t="str">
        <f t="shared" si="110"/>
        <v/>
      </c>
      <c r="O795" s="244" t="str">
        <f t="shared" si="111"/>
        <v/>
      </c>
      <c r="P795">
        <f>IF($I795&lt;&gt;"",$I795,IF($E795="SGD",1,IF($E795="USD",Settings!$B$22,IF($E795="HKD",Settings!$B$23,1))))</f>
        <v>1</v>
      </c>
      <c r="Q795">
        <f t="shared" si="112"/>
        <v>0</v>
      </c>
      <c r="R795">
        <f t="shared" si="113"/>
        <v>0</v>
      </c>
      <c r="S795" t="str">
        <f t="shared" si="114"/>
        <v/>
      </c>
      <c r="T795" t="str">
        <f t="shared" si="115"/>
        <v/>
      </c>
      <c r="U795" t="str">
        <f t="shared" si="116"/>
        <v/>
      </c>
    </row>
    <row r="796" spans="1:21" ht="15" customHeight="1" x14ac:dyDescent="0.15">
      <c r="A796" s="237"/>
      <c r="B796" s="237"/>
      <c r="C796" s="237"/>
      <c r="D796" s="251"/>
      <c r="E796" s="237"/>
      <c r="F796" s="252"/>
      <c r="G796" s="237"/>
      <c r="H796" s="237"/>
      <c r="I796" s="237"/>
      <c r="J796" s="252"/>
      <c r="K796" s="237"/>
      <c r="L796" s="244" t="str">
        <f t="shared" si="108"/>
        <v/>
      </c>
      <c r="M796" s="245" t="str">
        <f t="shared" si="109"/>
        <v/>
      </c>
      <c r="N796" s="244" t="str">
        <f t="shared" si="110"/>
        <v/>
      </c>
      <c r="O796" s="244" t="str">
        <f t="shared" si="111"/>
        <v/>
      </c>
      <c r="P796">
        <f>IF($I796&lt;&gt;"",$I796,IF($E796="SGD",1,IF($E796="USD",Settings!$B$22,IF($E796="HKD",Settings!$B$23,1))))</f>
        <v>1</v>
      </c>
      <c r="Q796">
        <f t="shared" si="112"/>
        <v>0</v>
      </c>
      <c r="R796">
        <f t="shared" si="113"/>
        <v>0</v>
      </c>
      <c r="S796" t="str">
        <f t="shared" si="114"/>
        <v/>
      </c>
      <c r="T796" t="str">
        <f t="shared" si="115"/>
        <v/>
      </c>
      <c r="U796" t="str">
        <f t="shared" si="116"/>
        <v/>
      </c>
    </row>
    <row r="797" spans="1:21" ht="15" customHeight="1" x14ac:dyDescent="0.15">
      <c r="A797" s="237"/>
      <c r="B797" s="237"/>
      <c r="C797" s="237"/>
      <c r="D797" s="251"/>
      <c r="E797" s="237"/>
      <c r="F797" s="252"/>
      <c r="G797" s="237"/>
      <c r="H797" s="237"/>
      <c r="I797" s="237"/>
      <c r="J797" s="252"/>
      <c r="K797" s="237"/>
      <c r="L797" s="244" t="str">
        <f t="shared" si="108"/>
        <v/>
      </c>
      <c r="M797" s="245" t="str">
        <f t="shared" si="109"/>
        <v/>
      </c>
      <c r="N797" s="244" t="str">
        <f t="shared" si="110"/>
        <v/>
      </c>
      <c r="O797" s="244" t="str">
        <f t="shared" si="111"/>
        <v/>
      </c>
      <c r="P797">
        <f>IF($I797&lt;&gt;"",$I797,IF($E797="SGD",1,IF($E797="USD",Settings!$B$22,IF($E797="HKD",Settings!$B$23,1))))</f>
        <v>1</v>
      </c>
      <c r="Q797">
        <f t="shared" si="112"/>
        <v>0</v>
      </c>
      <c r="R797">
        <f t="shared" si="113"/>
        <v>0</v>
      </c>
      <c r="S797" t="str">
        <f t="shared" si="114"/>
        <v/>
      </c>
      <c r="T797" t="str">
        <f t="shared" si="115"/>
        <v/>
      </c>
      <c r="U797" t="str">
        <f t="shared" si="116"/>
        <v/>
      </c>
    </row>
    <row r="798" spans="1:21" ht="15" customHeight="1" x14ac:dyDescent="0.15">
      <c r="A798" s="237"/>
      <c r="B798" s="237"/>
      <c r="C798" s="237"/>
      <c r="D798" s="251"/>
      <c r="E798" s="237"/>
      <c r="F798" s="252"/>
      <c r="G798" s="237"/>
      <c r="H798" s="237"/>
      <c r="I798" s="237"/>
      <c r="J798" s="252"/>
      <c r="K798" s="237"/>
      <c r="L798" s="244" t="str">
        <f t="shared" si="108"/>
        <v/>
      </c>
      <c r="M798" s="245" t="str">
        <f t="shared" si="109"/>
        <v/>
      </c>
      <c r="N798" s="244" t="str">
        <f t="shared" si="110"/>
        <v/>
      </c>
      <c r="O798" s="244" t="str">
        <f t="shared" si="111"/>
        <v/>
      </c>
      <c r="P798">
        <f>IF($I798&lt;&gt;"",$I798,IF($E798="SGD",1,IF($E798="USD",Settings!$B$22,IF($E798="HKD",Settings!$B$23,1))))</f>
        <v>1</v>
      </c>
      <c r="Q798">
        <f t="shared" si="112"/>
        <v>0</v>
      </c>
      <c r="R798">
        <f t="shared" si="113"/>
        <v>0</v>
      </c>
      <c r="S798" t="str">
        <f t="shared" si="114"/>
        <v/>
      </c>
      <c r="T798" t="str">
        <f t="shared" si="115"/>
        <v/>
      </c>
      <c r="U798" t="str">
        <f t="shared" si="116"/>
        <v/>
      </c>
    </row>
    <row r="799" spans="1:21" ht="15" customHeight="1" x14ac:dyDescent="0.15">
      <c r="A799" s="237"/>
      <c r="B799" s="237"/>
      <c r="C799" s="237"/>
      <c r="D799" s="251"/>
      <c r="E799" s="237"/>
      <c r="F799" s="252"/>
      <c r="G799" s="237"/>
      <c r="H799" s="237"/>
      <c r="I799" s="237"/>
      <c r="J799" s="252"/>
      <c r="K799" s="237"/>
      <c r="L799" s="244" t="str">
        <f t="shared" si="108"/>
        <v/>
      </c>
      <c r="M799" s="245" t="str">
        <f t="shared" si="109"/>
        <v/>
      </c>
      <c r="N799" s="244" t="str">
        <f t="shared" si="110"/>
        <v/>
      </c>
      <c r="O799" s="244" t="str">
        <f t="shared" si="111"/>
        <v/>
      </c>
      <c r="P799">
        <f>IF($I799&lt;&gt;"",$I799,IF($E799="SGD",1,IF($E799="USD",Settings!$B$22,IF($E799="HKD",Settings!$B$23,1))))</f>
        <v>1</v>
      </c>
      <c r="Q799">
        <f t="shared" si="112"/>
        <v>0</v>
      </c>
      <c r="R799">
        <f t="shared" si="113"/>
        <v>0</v>
      </c>
      <c r="S799" t="str">
        <f t="shared" si="114"/>
        <v/>
      </c>
      <c r="T799" t="str">
        <f t="shared" si="115"/>
        <v/>
      </c>
      <c r="U799" t="str">
        <f t="shared" si="116"/>
        <v/>
      </c>
    </row>
    <row r="800" spans="1:21" ht="15" customHeight="1" x14ac:dyDescent="0.15">
      <c r="A800" s="237"/>
      <c r="B800" s="237"/>
      <c r="C800" s="237"/>
      <c r="D800" s="251"/>
      <c r="E800" s="237"/>
      <c r="F800" s="252"/>
      <c r="G800" s="237"/>
      <c r="H800" s="237"/>
      <c r="I800" s="237"/>
      <c r="J800" s="252"/>
      <c r="K800" s="237"/>
      <c r="L800" s="244" t="str">
        <f t="shared" si="108"/>
        <v/>
      </c>
      <c r="M800" s="245" t="str">
        <f t="shared" si="109"/>
        <v/>
      </c>
      <c r="N800" s="244" t="str">
        <f t="shared" si="110"/>
        <v/>
      </c>
      <c r="O800" s="244" t="str">
        <f t="shared" si="111"/>
        <v/>
      </c>
      <c r="P800">
        <f>IF($I800&lt;&gt;"",$I800,IF($E800="SGD",1,IF($E800="USD",Settings!$B$22,IF($E800="HKD",Settings!$B$23,1))))</f>
        <v>1</v>
      </c>
      <c r="Q800">
        <f t="shared" si="112"/>
        <v>0</v>
      </c>
      <c r="R800">
        <f t="shared" si="113"/>
        <v>0</v>
      </c>
      <c r="S800" t="str">
        <f t="shared" si="114"/>
        <v/>
      </c>
      <c r="T800" t="str">
        <f t="shared" si="115"/>
        <v/>
      </c>
      <c r="U800" t="str">
        <f t="shared" si="116"/>
        <v/>
      </c>
    </row>
    <row r="801" spans="1:21" ht="15" customHeight="1" x14ac:dyDescent="0.15">
      <c r="A801" s="237"/>
      <c r="B801" s="237"/>
      <c r="C801" s="237"/>
      <c r="D801" s="251"/>
      <c r="E801" s="237"/>
      <c r="F801" s="252"/>
      <c r="G801" s="237"/>
      <c r="H801" s="237"/>
      <c r="I801" s="237"/>
      <c r="J801" s="252"/>
      <c r="K801" s="237"/>
      <c r="L801" s="244" t="str">
        <f t="shared" si="108"/>
        <v/>
      </c>
      <c r="M801" s="245" t="str">
        <f t="shared" si="109"/>
        <v/>
      </c>
      <c r="N801" s="244" t="str">
        <f t="shared" si="110"/>
        <v/>
      </c>
      <c r="O801" s="244" t="str">
        <f t="shared" si="111"/>
        <v/>
      </c>
      <c r="P801">
        <f>IF($I801&lt;&gt;"",$I801,IF($E801="SGD",1,IF($E801="USD",Settings!$B$22,IF($E801="HKD",Settings!$B$23,1))))</f>
        <v>1</v>
      </c>
      <c r="Q801">
        <f t="shared" si="112"/>
        <v>0</v>
      </c>
      <c r="R801">
        <f t="shared" si="113"/>
        <v>0</v>
      </c>
      <c r="S801" t="str">
        <f t="shared" si="114"/>
        <v/>
      </c>
      <c r="T801" t="str">
        <f t="shared" si="115"/>
        <v/>
      </c>
      <c r="U801" t="str">
        <f t="shared" si="116"/>
        <v/>
      </c>
    </row>
    <row r="802" spans="1:21" ht="15" customHeight="1" x14ac:dyDescent="0.15">
      <c r="A802" s="237"/>
      <c r="B802" s="237"/>
      <c r="C802" s="237"/>
      <c r="D802" s="251"/>
      <c r="E802" s="237"/>
      <c r="F802" s="252"/>
      <c r="G802" s="237"/>
      <c r="H802" s="237"/>
      <c r="I802" s="237"/>
      <c r="J802" s="252"/>
      <c r="K802" s="237"/>
      <c r="L802" s="244" t="str">
        <f t="shared" si="108"/>
        <v/>
      </c>
      <c r="M802" s="245" t="str">
        <f t="shared" si="109"/>
        <v/>
      </c>
      <c r="N802" s="244" t="str">
        <f t="shared" si="110"/>
        <v/>
      </c>
      <c r="O802" s="244" t="str">
        <f t="shared" si="111"/>
        <v/>
      </c>
      <c r="P802">
        <f>IF($I802&lt;&gt;"",$I802,IF($E802="SGD",1,IF($E802="USD",Settings!$B$22,IF($E802="HKD",Settings!$B$23,1))))</f>
        <v>1</v>
      </c>
      <c r="Q802">
        <f t="shared" si="112"/>
        <v>0</v>
      </c>
      <c r="R802">
        <f t="shared" si="113"/>
        <v>0</v>
      </c>
      <c r="S802" t="str">
        <f t="shared" si="114"/>
        <v/>
      </c>
      <c r="T802" t="str">
        <f t="shared" si="115"/>
        <v/>
      </c>
      <c r="U802" t="str">
        <f t="shared" si="116"/>
        <v/>
      </c>
    </row>
    <row r="803" spans="1:21" ht="15" customHeight="1" x14ac:dyDescent="0.15">
      <c r="A803" s="237"/>
      <c r="B803" s="237"/>
      <c r="C803" s="237"/>
      <c r="D803" s="251"/>
      <c r="E803" s="237"/>
      <c r="F803" s="252"/>
      <c r="G803" s="237"/>
      <c r="H803" s="237"/>
      <c r="I803" s="237"/>
      <c r="J803" s="252"/>
      <c r="K803" s="237"/>
      <c r="L803" s="244" t="str">
        <f t="shared" si="108"/>
        <v/>
      </c>
      <c r="M803" s="245" t="str">
        <f t="shared" si="109"/>
        <v/>
      </c>
      <c r="N803" s="244" t="str">
        <f t="shared" si="110"/>
        <v/>
      </c>
      <c r="O803" s="244" t="str">
        <f t="shared" si="111"/>
        <v/>
      </c>
      <c r="P803">
        <f>IF($I803&lt;&gt;"",$I803,IF($E803="SGD",1,IF($E803="USD",Settings!$B$22,IF($E803="HKD",Settings!$B$23,1))))</f>
        <v>1</v>
      </c>
      <c r="Q803">
        <f t="shared" si="112"/>
        <v>0</v>
      </c>
      <c r="R803">
        <f t="shared" si="113"/>
        <v>0</v>
      </c>
      <c r="S803" t="str">
        <f t="shared" si="114"/>
        <v/>
      </c>
      <c r="T803" t="str">
        <f t="shared" si="115"/>
        <v/>
      </c>
      <c r="U803" t="str">
        <f t="shared" si="116"/>
        <v/>
      </c>
    </row>
    <row r="804" spans="1:21" ht="15" customHeight="1" x14ac:dyDescent="0.15">
      <c r="A804" s="237"/>
      <c r="B804" s="237"/>
      <c r="C804" s="237"/>
      <c r="D804" s="251"/>
      <c r="E804" s="237"/>
      <c r="F804" s="252"/>
      <c r="G804" s="237"/>
      <c r="H804" s="237"/>
      <c r="I804" s="237"/>
      <c r="J804" s="252"/>
      <c r="K804" s="237"/>
      <c r="L804" s="244" t="str">
        <f t="shared" si="108"/>
        <v/>
      </c>
      <c r="M804" s="245" t="str">
        <f t="shared" si="109"/>
        <v/>
      </c>
      <c r="N804" s="244" t="str">
        <f t="shared" si="110"/>
        <v/>
      </c>
      <c r="O804" s="244" t="str">
        <f t="shared" si="111"/>
        <v/>
      </c>
      <c r="P804">
        <f>IF($I804&lt;&gt;"",$I804,IF($E804="SGD",1,IF($E804="USD",Settings!$B$22,IF($E804="HKD",Settings!$B$23,1))))</f>
        <v>1</v>
      </c>
      <c r="Q804">
        <f t="shared" si="112"/>
        <v>0</v>
      </c>
      <c r="R804">
        <f t="shared" si="113"/>
        <v>0</v>
      </c>
      <c r="S804" t="str">
        <f t="shared" si="114"/>
        <v/>
      </c>
      <c r="T804" t="str">
        <f t="shared" si="115"/>
        <v/>
      </c>
      <c r="U804" t="str">
        <f t="shared" si="116"/>
        <v/>
      </c>
    </row>
    <row r="805" spans="1:21" ht="15" customHeight="1" x14ac:dyDescent="0.15">
      <c r="A805" s="237"/>
      <c r="B805" s="237"/>
      <c r="C805" s="237"/>
      <c r="D805" s="251"/>
      <c r="E805" s="237"/>
      <c r="F805" s="252"/>
      <c r="G805" s="237"/>
      <c r="H805" s="237"/>
      <c r="I805" s="237"/>
      <c r="J805" s="252"/>
      <c r="K805" s="237"/>
      <c r="L805" s="244" t="str">
        <f t="shared" si="108"/>
        <v/>
      </c>
      <c r="M805" s="245" t="str">
        <f t="shared" si="109"/>
        <v/>
      </c>
      <c r="N805" s="244" t="str">
        <f t="shared" si="110"/>
        <v/>
      </c>
      <c r="O805" s="244" t="str">
        <f t="shared" si="111"/>
        <v/>
      </c>
      <c r="P805">
        <f>IF($I805&lt;&gt;"",$I805,IF($E805="SGD",1,IF($E805="USD",Settings!$B$22,IF($E805="HKD",Settings!$B$23,1))))</f>
        <v>1</v>
      </c>
      <c r="Q805">
        <f t="shared" si="112"/>
        <v>0</v>
      </c>
      <c r="R805">
        <f t="shared" si="113"/>
        <v>0</v>
      </c>
      <c r="S805" t="str">
        <f t="shared" si="114"/>
        <v/>
      </c>
      <c r="T805" t="str">
        <f t="shared" si="115"/>
        <v/>
      </c>
      <c r="U805" t="str">
        <f t="shared" si="116"/>
        <v/>
      </c>
    </row>
    <row r="806" spans="1:21" ht="15" customHeight="1" x14ac:dyDescent="0.15">
      <c r="A806" s="237"/>
      <c r="B806" s="237"/>
      <c r="C806" s="237"/>
      <c r="D806" s="251"/>
      <c r="E806" s="237"/>
      <c r="F806" s="252"/>
      <c r="G806" s="237"/>
      <c r="H806" s="237"/>
      <c r="I806" s="237"/>
      <c r="J806" s="252"/>
      <c r="K806" s="237"/>
      <c r="L806" s="244" t="str">
        <f t="shared" si="108"/>
        <v/>
      </c>
      <c r="M806" s="245" t="str">
        <f t="shared" si="109"/>
        <v/>
      </c>
      <c r="N806" s="244" t="str">
        <f t="shared" si="110"/>
        <v/>
      </c>
      <c r="O806" s="244" t="str">
        <f t="shared" si="111"/>
        <v/>
      </c>
      <c r="P806">
        <f>IF($I806&lt;&gt;"",$I806,IF($E806="SGD",1,IF($E806="USD",Settings!$B$22,IF($E806="HKD",Settings!$B$23,1))))</f>
        <v>1</v>
      </c>
      <c r="Q806">
        <f t="shared" si="112"/>
        <v>0</v>
      </c>
      <c r="R806">
        <f t="shared" si="113"/>
        <v>0</v>
      </c>
      <c r="S806" t="str">
        <f t="shared" si="114"/>
        <v/>
      </c>
      <c r="T806" t="str">
        <f t="shared" si="115"/>
        <v/>
      </c>
      <c r="U806" t="str">
        <f t="shared" si="116"/>
        <v/>
      </c>
    </row>
    <row r="807" spans="1:21" ht="15" customHeight="1" x14ac:dyDescent="0.15">
      <c r="A807" s="237"/>
      <c r="B807" s="237"/>
      <c r="C807" s="237"/>
      <c r="D807" s="251"/>
      <c r="E807" s="237"/>
      <c r="F807" s="252"/>
      <c r="G807" s="237"/>
      <c r="H807" s="237"/>
      <c r="I807" s="237"/>
      <c r="J807" s="252"/>
      <c r="K807" s="237"/>
      <c r="L807" s="244" t="str">
        <f t="shared" si="108"/>
        <v/>
      </c>
      <c r="M807" s="245" t="str">
        <f t="shared" si="109"/>
        <v/>
      </c>
      <c r="N807" s="244" t="str">
        <f t="shared" si="110"/>
        <v/>
      </c>
      <c r="O807" s="244" t="str">
        <f t="shared" si="111"/>
        <v/>
      </c>
      <c r="P807">
        <f>IF($I807&lt;&gt;"",$I807,IF($E807="SGD",1,IF($E807="USD",Settings!$B$22,IF($E807="HKD",Settings!$B$23,1))))</f>
        <v>1</v>
      </c>
      <c r="Q807">
        <f t="shared" si="112"/>
        <v>0</v>
      </c>
      <c r="R807">
        <f t="shared" si="113"/>
        <v>0</v>
      </c>
      <c r="S807" t="str">
        <f t="shared" si="114"/>
        <v/>
      </c>
      <c r="T807" t="str">
        <f t="shared" si="115"/>
        <v/>
      </c>
      <c r="U807" t="str">
        <f t="shared" si="116"/>
        <v/>
      </c>
    </row>
    <row r="808" spans="1:21" ht="15" customHeight="1" x14ac:dyDescent="0.15">
      <c r="A808" s="237"/>
      <c r="B808" s="237"/>
      <c r="C808" s="237"/>
      <c r="D808" s="251"/>
      <c r="E808" s="237"/>
      <c r="F808" s="252"/>
      <c r="G808" s="237"/>
      <c r="H808" s="237"/>
      <c r="I808" s="237"/>
      <c r="J808" s="252"/>
      <c r="K808" s="237"/>
      <c r="L808" s="244" t="str">
        <f t="shared" si="108"/>
        <v/>
      </c>
      <c r="M808" s="245" t="str">
        <f t="shared" si="109"/>
        <v/>
      </c>
      <c r="N808" s="244" t="str">
        <f t="shared" si="110"/>
        <v/>
      </c>
      <c r="O808" s="244" t="str">
        <f t="shared" si="111"/>
        <v/>
      </c>
      <c r="P808">
        <f>IF($I808&lt;&gt;"",$I808,IF($E808="SGD",1,IF($E808="USD",Settings!$B$22,IF($E808="HKD",Settings!$B$23,1))))</f>
        <v>1</v>
      </c>
      <c r="Q808">
        <f t="shared" si="112"/>
        <v>0</v>
      </c>
      <c r="R808">
        <f t="shared" si="113"/>
        <v>0</v>
      </c>
      <c r="S808" t="str">
        <f t="shared" si="114"/>
        <v/>
      </c>
      <c r="T808" t="str">
        <f t="shared" si="115"/>
        <v/>
      </c>
      <c r="U808" t="str">
        <f t="shared" si="116"/>
        <v/>
      </c>
    </row>
    <row r="809" spans="1:21" ht="15" customHeight="1" x14ac:dyDescent="0.15">
      <c r="A809" s="237"/>
      <c r="B809" s="237"/>
      <c r="C809" s="237"/>
      <c r="D809" s="251"/>
      <c r="E809" s="237"/>
      <c r="F809" s="252"/>
      <c r="G809" s="237"/>
      <c r="H809" s="237"/>
      <c r="I809" s="237"/>
      <c r="J809" s="252"/>
      <c r="K809" s="237"/>
      <c r="L809" s="244" t="str">
        <f t="shared" si="108"/>
        <v/>
      </c>
      <c r="M809" s="245" t="str">
        <f t="shared" si="109"/>
        <v/>
      </c>
      <c r="N809" s="244" t="str">
        <f t="shared" si="110"/>
        <v/>
      </c>
      <c r="O809" s="244" t="str">
        <f t="shared" si="111"/>
        <v/>
      </c>
      <c r="P809">
        <f>IF($I809&lt;&gt;"",$I809,IF($E809="SGD",1,IF($E809="USD",Settings!$B$22,IF($E809="HKD",Settings!$B$23,1))))</f>
        <v>1</v>
      </c>
      <c r="Q809">
        <f t="shared" si="112"/>
        <v>0</v>
      </c>
      <c r="R809">
        <f t="shared" si="113"/>
        <v>0</v>
      </c>
      <c r="S809" t="str">
        <f t="shared" si="114"/>
        <v/>
      </c>
      <c r="T809" t="str">
        <f t="shared" si="115"/>
        <v/>
      </c>
      <c r="U809" t="str">
        <f t="shared" si="116"/>
        <v/>
      </c>
    </row>
    <row r="810" spans="1:21" ht="15" customHeight="1" x14ac:dyDescent="0.15">
      <c r="A810" s="237"/>
      <c r="B810" s="237"/>
      <c r="C810" s="237"/>
      <c r="D810" s="251"/>
      <c r="E810" s="237"/>
      <c r="F810" s="252"/>
      <c r="G810" s="237"/>
      <c r="H810" s="237"/>
      <c r="I810" s="237"/>
      <c r="J810" s="252"/>
      <c r="K810" s="237"/>
      <c r="L810" s="244" t="str">
        <f t="shared" si="108"/>
        <v/>
      </c>
      <c r="M810" s="245" t="str">
        <f t="shared" si="109"/>
        <v/>
      </c>
      <c r="N810" s="244" t="str">
        <f t="shared" si="110"/>
        <v/>
      </c>
      <c r="O810" s="244" t="str">
        <f t="shared" si="111"/>
        <v/>
      </c>
      <c r="P810">
        <f>IF($I810&lt;&gt;"",$I810,IF($E810="SGD",1,IF($E810="USD",Settings!$B$22,IF($E810="HKD",Settings!$B$23,1))))</f>
        <v>1</v>
      </c>
      <c r="Q810">
        <f t="shared" si="112"/>
        <v>0</v>
      </c>
      <c r="R810">
        <f t="shared" si="113"/>
        <v>0</v>
      </c>
      <c r="S810" t="str">
        <f t="shared" si="114"/>
        <v/>
      </c>
      <c r="T810" t="str">
        <f t="shared" si="115"/>
        <v/>
      </c>
      <c r="U810" t="str">
        <f t="shared" si="116"/>
        <v/>
      </c>
    </row>
    <row r="811" spans="1:21" ht="15" customHeight="1" x14ac:dyDescent="0.15">
      <c r="A811" s="237"/>
      <c r="B811" s="237"/>
      <c r="C811" s="237"/>
      <c r="D811" s="251"/>
      <c r="E811" s="237"/>
      <c r="F811" s="252"/>
      <c r="G811" s="237"/>
      <c r="H811" s="237"/>
      <c r="I811" s="237"/>
      <c r="J811" s="252"/>
      <c r="K811" s="237"/>
      <c r="L811" s="244" t="str">
        <f t="shared" si="108"/>
        <v/>
      </c>
      <c r="M811" s="245" t="str">
        <f t="shared" si="109"/>
        <v/>
      </c>
      <c r="N811" s="244" t="str">
        <f t="shared" si="110"/>
        <v/>
      </c>
      <c r="O811" s="244" t="str">
        <f t="shared" si="111"/>
        <v/>
      </c>
      <c r="P811">
        <f>IF($I811&lt;&gt;"",$I811,IF($E811="SGD",1,IF($E811="USD",Settings!$B$22,IF($E811="HKD",Settings!$B$23,1))))</f>
        <v>1</v>
      </c>
      <c r="Q811">
        <f t="shared" si="112"/>
        <v>0</v>
      </c>
      <c r="R811">
        <f t="shared" si="113"/>
        <v>0</v>
      </c>
      <c r="S811" t="str">
        <f t="shared" si="114"/>
        <v/>
      </c>
      <c r="T811" t="str">
        <f t="shared" si="115"/>
        <v/>
      </c>
      <c r="U811" t="str">
        <f t="shared" si="116"/>
        <v/>
      </c>
    </row>
    <row r="812" spans="1:21" ht="15" customHeight="1" x14ac:dyDescent="0.15">
      <c r="A812" s="237"/>
      <c r="B812" s="237"/>
      <c r="C812" s="237"/>
      <c r="D812" s="251"/>
      <c r="E812" s="237"/>
      <c r="F812" s="252"/>
      <c r="G812" s="237"/>
      <c r="H812" s="237"/>
      <c r="I812" s="237"/>
      <c r="J812" s="252"/>
      <c r="K812" s="237"/>
      <c r="L812" s="244" t="str">
        <f t="shared" si="108"/>
        <v/>
      </c>
      <c r="M812" s="245" t="str">
        <f t="shared" si="109"/>
        <v/>
      </c>
      <c r="N812" s="244" t="str">
        <f t="shared" si="110"/>
        <v/>
      </c>
      <c r="O812" s="244" t="str">
        <f t="shared" si="111"/>
        <v/>
      </c>
      <c r="P812">
        <f>IF($I812&lt;&gt;"",$I812,IF($E812="SGD",1,IF($E812="USD",Settings!$B$22,IF($E812="HKD",Settings!$B$23,1))))</f>
        <v>1</v>
      </c>
      <c r="Q812">
        <f t="shared" si="112"/>
        <v>0</v>
      </c>
      <c r="R812">
        <f t="shared" si="113"/>
        <v>0</v>
      </c>
      <c r="S812" t="str">
        <f t="shared" si="114"/>
        <v/>
      </c>
      <c r="T812" t="str">
        <f t="shared" si="115"/>
        <v/>
      </c>
      <c r="U812" t="str">
        <f t="shared" si="116"/>
        <v/>
      </c>
    </row>
    <row r="813" spans="1:21" ht="15" customHeight="1" x14ac:dyDescent="0.15">
      <c r="A813" s="237"/>
      <c r="B813" s="237"/>
      <c r="C813" s="237"/>
      <c r="D813" s="251"/>
      <c r="E813" s="237"/>
      <c r="F813" s="252"/>
      <c r="G813" s="237"/>
      <c r="H813" s="237"/>
      <c r="I813" s="237"/>
      <c r="J813" s="252"/>
      <c r="K813" s="237"/>
      <c r="L813" s="244" t="str">
        <f t="shared" si="108"/>
        <v/>
      </c>
      <c r="M813" s="245" t="str">
        <f t="shared" si="109"/>
        <v/>
      </c>
      <c r="N813" s="244" t="str">
        <f t="shared" si="110"/>
        <v/>
      </c>
      <c r="O813" s="244" t="str">
        <f t="shared" si="111"/>
        <v/>
      </c>
      <c r="P813">
        <f>IF($I813&lt;&gt;"",$I813,IF($E813="SGD",1,IF($E813="USD",Settings!$B$22,IF($E813="HKD",Settings!$B$23,1))))</f>
        <v>1</v>
      </c>
      <c r="Q813">
        <f t="shared" si="112"/>
        <v>0</v>
      </c>
      <c r="R813">
        <f t="shared" si="113"/>
        <v>0</v>
      </c>
      <c r="S813" t="str">
        <f t="shared" si="114"/>
        <v/>
      </c>
      <c r="T813" t="str">
        <f t="shared" si="115"/>
        <v/>
      </c>
      <c r="U813" t="str">
        <f t="shared" si="116"/>
        <v/>
      </c>
    </row>
    <row r="814" spans="1:21" ht="15" customHeight="1" x14ac:dyDescent="0.15">
      <c r="A814" s="237"/>
      <c r="B814" s="237"/>
      <c r="C814" s="237"/>
      <c r="D814" s="251"/>
      <c r="E814" s="237"/>
      <c r="F814" s="252"/>
      <c r="G814" s="237"/>
      <c r="H814" s="237"/>
      <c r="I814" s="237"/>
      <c r="J814" s="252"/>
      <c r="K814" s="237"/>
      <c r="L814" s="244" t="str">
        <f t="shared" si="108"/>
        <v/>
      </c>
      <c r="M814" s="245" t="str">
        <f t="shared" si="109"/>
        <v/>
      </c>
      <c r="N814" s="244" t="str">
        <f t="shared" si="110"/>
        <v/>
      </c>
      <c r="O814" s="244" t="str">
        <f t="shared" si="111"/>
        <v/>
      </c>
      <c r="P814">
        <f>IF($I814&lt;&gt;"",$I814,IF($E814="SGD",1,IF($E814="USD",Settings!$B$22,IF($E814="HKD",Settings!$B$23,1))))</f>
        <v>1</v>
      </c>
      <c r="Q814">
        <f t="shared" si="112"/>
        <v>0</v>
      </c>
      <c r="R814">
        <f t="shared" si="113"/>
        <v>0</v>
      </c>
      <c r="S814" t="str">
        <f t="shared" si="114"/>
        <v/>
      </c>
      <c r="T814" t="str">
        <f t="shared" si="115"/>
        <v/>
      </c>
      <c r="U814" t="str">
        <f t="shared" si="116"/>
        <v/>
      </c>
    </row>
    <row r="815" spans="1:21" ht="15" customHeight="1" x14ac:dyDescent="0.15">
      <c r="A815" s="237"/>
      <c r="B815" s="237"/>
      <c r="C815" s="237"/>
      <c r="D815" s="251"/>
      <c r="E815" s="237"/>
      <c r="F815" s="252"/>
      <c r="G815" s="237"/>
      <c r="H815" s="237"/>
      <c r="I815" s="237"/>
      <c r="J815" s="252"/>
      <c r="K815" s="237"/>
      <c r="L815" s="244" t="str">
        <f t="shared" si="108"/>
        <v/>
      </c>
      <c r="M815" s="245" t="str">
        <f t="shared" si="109"/>
        <v/>
      </c>
      <c r="N815" s="244" t="str">
        <f t="shared" si="110"/>
        <v/>
      </c>
      <c r="O815" s="244" t="str">
        <f t="shared" si="111"/>
        <v/>
      </c>
      <c r="P815">
        <f>IF($I815&lt;&gt;"",$I815,IF($E815="SGD",1,IF($E815="USD",Settings!$B$22,IF($E815="HKD",Settings!$B$23,1))))</f>
        <v>1</v>
      </c>
      <c r="Q815">
        <f t="shared" si="112"/>
        <v>0</v>
      </c>
      <c r="R815">
        <f t="shared" si="113"/>
        <v>0</v>
      </c>
      <c r="S815" t="str">
        <f t="shared" si="114"/>
        <v/>
      </c>
      <c r="T815" t="str">
        <f t="shared" si="115"/>
        <v/>
      </c>
      <c r="U815" t="str">
        <f t="shared" si="116"/>
        <v/>
      </c>
    </row>
    <row r="816" spans="1:21" ht="15" customHeight="1" x14ac:dyDescent="0.15">
      <c r="A816" s="237"/>
      <c r="B816" s="237"/>
      <c r="C816" s="237"/>
      <c r="D816" s="251"/>
      <c r="E816" s="237"/>
      <c r="F816" s="252"/>
      <c r="G816" s="237"/>
      <c r="H816" s="237"/>
      <c r="I816" s="237"/>
      <c r="J816" s="252"/>
      <c r="K816" s="237"/>
      <c r="L816" s="244" t="str">
        <f t="shared" si="108"/>
        <v/>
      </c>
      <c r="M816" s="245" t="str">
        <f t="shared" si="109"/>
        <v/>
      </c>
      <c r="N816" s="244" t="str">
        <f t="shared" si="110"/>
        <v/>
      </c>
      <c r="O816" s="244" t="str">
        <f t="shared" si="111"/>
        <v/>
      </c>
      <c r="P816">
        <f>IF($I816&lt;&gt;"",$I816,IF($E816="SGD",1,IF($E816="USD",Settings!$B$22,IF($E816="HKD",Settings!$B$23,1))))</f>
        <v>1</v>
      </c>
      <c r="Q816">
        <f t="shared" si="112"/>
        <v>0</v>
      </c>
      <c r="R816">
        <f t="shared" si="113"/>
        <v>0</v>
      </c>
      <c r="S816" t="str">
        <f t="shared" si="114"/>
        <v/>
      </c>
      <c r="T816" t="str">
        <f t="shared" si="115"/>
        <v/>
      </c>
      <c r="U816" t="str">
        <f t="shared" si="116"/>
        <v/>
      </c>
    </row>
    <row r="817" spans="1:21" ht="15" customHeight="1" x14ac:dyDescent="0.15">
      <c r="A817" s="237"/>
      <c r="B817" s="237"/>
      <c r="C817" s="237"/>
      <c r="D817" s="251"/>
      <c r="E817" s="237"/>
      <c r="F817" s="252"/>
      <c r="G817" s="237"/>
      <c r="H817" s="237"/>
      <c r="I817" s="237"/>
      <c r="J817" s="252"/>
      <c r="K817" s="237"/>
      <c r="L817" s="244" t="str">
        <f t="shared" si="108"/>
        <v/>
      </c>
      <c r="M817" s="245" t="str">
        <f t="shared" si="109"/>
        <v/>
      </c>
      <c r="N817" s="244" t="str">
        <f t="shared" si="110"/>
        <v/>
      </c>
      <c r="O817" s="244" t="str">
        <f t="shared" si="111"/>
        <v/>
      </c>
      <c r="P817">
        <f>IF($I817&lt;&gt;"",$I817,IF($E817="SGD",1,IF($E817="USD",Settings!$B$22,IF($E817="HKD",Settings!$B$23,1))))</f>
        <v>1</v>
      </c>
      <c r="Q817">
        <f t="shared" si="112"/>
        <v>0</v>
      </c>
      <c r="R817">
        <f t="shared" si="113"/>
        <v>0</v>
      </c>
      <c r="S817" t="str">
        <f t="shared" si="114"/>
        <v/>
      </c>
      <c r="T817" t="str">
        <f t="shared" si="115"/>
        <v/>
      </c>
      <c r="U817" t="str">
        <f t="shared" si="116"/>
        <v/>
      </c>
    </row>
    <row r="818" spans="1:21" ht="15" customHeight="1" x14ac:dyDescent="0.15">
      <c r="A818" s="237"/>
      <c r="B818" s="237"/>
      <c r="C818" s="237"/>
      <c r="D818" s="251"/>
      <c r="E818" s="237"/>
      <c r="F818" s="252"/>
      <c r="G818" s="237"/>
      <c r="H818" s="237"/>
      <c r="I818" s="237"/>
      <c r="J818" s="252"/>
      <c r="K818" s="237"/>
      <c r="L818" s="244" t="str">
        <f t="shared" si="108"/>
        <v/>
      </c>
      <c r="M818" s="245" t="str">
        <f t="shared" si="109"/>
        <v/>
      </c>
      <c r="N818" s="244" t="str">
        <f t="shared" si="110"/>
        <v/>
      </c>
      <c r="O818" s="244" t="str">
        <f t="shared" si="111"/>
        <v/>
      </c>
      <c r="P818">
        <f>IF($I818&lt;&gt;"",$I818,IF($E818="SGD",1,IF($E818="USD",Settings!$B$22,IF($E818="HKD",Settings!$B$23,1))))</f>
        <v>1</v>
      </c>
      <c r="Q818">
        <f t="shared" si="112"/>
        <v>0</v>
      </c>
      <c r="R818">
        <f t="shared" si="113"/>
        <v>0</v>
      </c>
      <c r="S818" t="str">
        <f t="shared" si="114"/>
        <v/>
      </c>
      <c r="T818" t="str">
        <f t="shared" si="115"/>
        <v/>
      </c>
      <c r="U818" t="str">
        <f t="shared" si="116"/>
        <v/>
      </c>
    </row>
    <row r="819" spans="1:21" ht="15" customHeight="1" x14ac:dyDescent="0.15">
      <c r="A819" s="237"/>
      <c r="B819" s="237"/>
      <c r="C819" s="237"/>
      <c r="D819" s="251"/>
      <c r="E819" s="237"/>
      <c r="F819" s="252"/>
      <c r="G819" s="237"/>
      <c r="H819" s="237"/>
      <c r="I819" s="237"/>
      <c r="J819" s="252"/>
      <c r="K819" s="237"/>
      <c r="L819" s="244" t="str">
        <f t="shared" si="108"/>
        <v/>
      </c>
      <c r="M819" s="245" t="str">
        <f t="shared" si="109"/>
        <v/>
      </c>
      <c r="N819" s="244" t="str">
        <f t="shared" si="110"/>
        <v/>
      </c>
      <c r="O819" s="244" t="str">
        <f t="shared" si="111"/>
        <v/>
      </c>
      <c r="P819">
        <f>IF($I819&lt;&gt;"",$I819,IF($E819="SGD",1,IF($E819="USD",Settings!$B$22,IF($E819="HKD",Settings!$B$23,1))))</f>
        <v>1</v>
      </c>
      <c r="Q819">
        <f t="shared" si="112"/>
        <v>0</v>
      </c>
      <c r="R819">
        <f t="shared" si="113"/>
        <v>0</v>
      </c>
      <c r="S819" t="str">
        <f t="shared" si="114"/>
        <v/>
      </c>
      <c r="T819" t="str">
        <f t="shared" si="115"/>
        <v/>
      </c>
      <c r="U819" t="str">
        <f t="shared" si="116"/>
        <v/>
      </c>
    </row>
    <row r="820" spans="1:21" ht="15" customHeight="1" x14ac:dyDescent="0.15">
      <c r="A820" s="237"/>
      <c r="B820" s="237"/>
      <c r="C820" s="237"/>
      <c r="D820" s="251"/>
      <c r="E820" s="237"/>
      <c r="F820" s="252"/>
      <c r="G820" s="237"/>
      <c r="H820" s="237"/>
      <c r="I820" s="237"/>
      <c r="J820" s="252"/>
      <c r="K820" s="237"/>
      <c r="L820" s="244" t="str">
        <f t="shared" si="108"/>
        <v/>
      </c>
      <c r="M820" s="245" t="str">
        <f t="shared" si="109"/>
        <v/>
      </c>
      <c r="N820" s="244" t="str">
        <f t="shared" si="110"/>
        <v/>
      </c>
      <c r="O820" s="244" t="str">
        <f t="shared" si="111"/>
        <v/>
      </c>
      <c r="P820">
        <f>IF($I820&lt;&gt;"",$I820,IF($E820="SGD",1,IF($E820="USD",Settings!$B$22,IF($E820="HKD",Settings!$B$23,1))))</f>
        <v>1</v>
      </c>
      <c r="Q820">
        <f t="shared" si="112"/>
        <v>0</v>
      </c>
      <c r="R820">
        <f t="shared" si="113"/>
        <v>0</v>
      </c>
      <c r="S820" t="str">
        <f t="shared" si="114"/>
        <v/>
      </c>
      <c r="T820" t="str">
        <f t="shared" si="115"/>
        <v/>
      </c>
      <c r="U820" t="str">
        <f t="shared" si="116"/>
        <v/>
      </c>
    </row>
    <row r="821" spans="1:21" ht="15" customHeight="1" x14ac:dyDescent="0.15">
      <c r="A821" s="237"/>
      <c r="B821" s="237"/>
      <c r="C821" s="237"/>
      <c r="D821" s="251"/>
      <c r="E821" s="237"/>
      <c r="F821" s="252"/>
      <c r="G821" s="237"/>
      <c r="H821" s="237"/>
      <c r="I821" s="237"/>
      <c r="J821" s="252"/>
      <c r="K821" s="237"/>
      <c r="L821" s="244" t="str">
        <f t="shared" si="108"/>
        <v/>
      </c>
      <c r="M821" s="245" t="str">
        <f t="shared" si="109"/>
        <v/>
      </c>
      <c r="N821" s="244" t="str">
        <f t="shared" si="110"/>
        <v/>
      </c>
      <c r="O821" s="244" t="str">
        <f t="shared" si="111"/>
        <v/>
      </c>
      <c r="P821">
        <f>IF($I821&lt;&gt;"",$I821,IF($E821="SGD",1,IF($E821="USD",Settings!$B$22,IF($E821="HKD",Settings!$B$23,1))))</f>
        <v>1</v>
      </c>
      <c r="Q821">
        <f t="shared" si="112"/>
        <v>0</v>
      </c>
      <c r="R821">
        <f t="shared" si="113"/>
        <v>0</v>
      </c>
      <c r="S821" t="str">
        <f t="shared" si="114"/>
        <v/>
      </c>
      <c r="T821" t="str">
        <f t="shared" si="115"/>
        <v/>
      </c>
      <c r="U821" t="str">
        <f t="shared" si="116"/>
        <v/>
      </c>
    </row>
    <row r="822" spans="1:21" ht="15" customHeight="1" x14ac:dyDescent="0.15">
      <c r="A822" s="237"/>
      <c r="B822" s="237"/>
      <c r="C822" s="237"/>
      <c r="D822" s="251"/>
      <c r="E822" s="237"/>
      <c r="F822" s="252"/>
      <c r="G822" s="237"/>
      <c r="H822" s="237"/>
      <c r="I822" s="237"/>
      <c r="J822" s="252"/>
      <c r="K822" s="237"/>
      <c r="L822" s="244" t="str">
        <f t="shared" si="108"/>
        <v/>
      </c>
      <c r="M822" s="245" t="str">
        <f t="shared" si="109"/>
        <v/>
      </c>
      <c r="N822" s="244" t="str">
        <f t="shared" si="110"/>
        <v/>
      </c>
      <c r="O822" s="244" t="str">
        <f t="shared" si="111"/>
        <v/>
      </c>
      <c r="P822">
        <f>IF($I822&lt;&gt;"",$I822,IF($E822="SGD",1,IF($E822="USD",Settings!$B$22,IF($E822="HKD",Settings!$B$23,1))))</f>
        <v>1</v>
      </c>
      <c r="Q822">
        <f t="shared" si="112"/>
        <v>0</v>
      </c>
      <c r="R822">
        <f t="shared" si="113"/>
        <v>0</v>
      </c>
      <c r="S822" t="str">
        <f t="shared" si="114"/>
        <v/>
      </c>
      <c r="T822" t="str">
        <f t="shared" si="115"/>
        <v/>
      </c>
      <c r="U822" t="str">
        <f t="shared" si="116"/>
        <v/>
      </c>
    </row>
    <row r="823" spans="1:21" ht="15" customHeight="1" x14ac:dyDescent="0.15">
      <c r="A823" s="237"/>
      <c r="B823" s="237"/>
      <c r="C823" s="237"/>
      <c r="D823" s="251"/>
      <c r="E823" s="237"/>
      <c r="F823" s="252"/>
      <c r="G823" s="237"/>
      <c r="H823" s="237"/>
      <c r="I823" s="237"/>
      <c r="J823" s="252"/>
      <c r="K823" s="237"/>
      <c r="L823" s="244" t="str">
        <f t="shared" si="108"/>
        <v/>
      </c>
      <c r="M823" s="245" t="str">
        <f t="shared" si="109"/>
        <v/>
      </c>
      <c r="N823" s="244" t="str">
        <f t="shared" si="110"/>
        <v/>
      </c>
      <c r="O823" s="244" t="str">
        <f t="shared" si="111"/>
        <v/>
      </c>
      <c r="P823">
        <f>IF($I823&lt;&gt;"",$I823,IF($E823="SGD",1,IF($E823="USD",Settings!$B$22,IF($E823="HKD",Settings!$B$23,1))))</f>
        <v>1</v>
      </c>
      <c r="Q823">
        <f t="shared" si="112"/>
        <v>0</v>
      </c>
      <c r="R823">
        <f t="shared" si="113"/>
        <v>0</v>
      </c>
      <c r="S823" t="str">
        <f t="shared" si="114"/>
        <v/>
      </c>
      <c r="T823" t="str">
        <f t="shared" si="115"/>
        <v/>
      </c>
      <c r="U823" t="str">
        <f t="shared" si="116"/>
        <v/>
      </c>
    </row>
    <row r="824" spans="1:21" ht="15" customHeight="1" x14ac:dyDescent="0.15">
      <c r="A824" s="237"/>
      <c r="B824" s="237"/>
      <c r="C824" s="237"/>
      <c r="D824" s="251"/>
      <c r="E824" s="237"/>
      <c r="F824" s="252"/>
      <c r="G824" s="237"/>
      <c r="H824" s="237"/>
      <c r="I824" s="237"/>
      <c r="J824" s="252"/>
      <c r="K824" s="237"/>
      <c r="L824" s="244" t="str">
        <f t="shared" si="108"/>
        <v/>
      </c>
      <c r="M824" s="245" t="str">
        <f t="shared" si="109"/>
        <v/>
      </c>
      <c r="N824" s="244" t="str">
        <f t="shared" si="110"/>
        <v/>
      </c>
      <c r="O824" s="244" t="str">
        <f t="shared" si="111"/>
        <v/>
      </c>
      <c r="P824">
        <f>IF($I824&lt;&gt;"",$I824,IF($E824="SGD",1,IF($E824="USD",Settings!$B$22,IF($E824="HKD",Settings!$B$23,1))))</f>
        <v>1</v>
      </c>
      <c r="Q824">
        <f t="shared" si="112"/>
        <v>0</v>
      </c>
      <c r="R824">
        <f t="shared" si="113"/>
        <v>0</v>
      </c>
      <c r="S824" t="str">
        <f t="shared" si="114"/>
        <v/>
      </c>
      <c r="T824" t="str">
        <f t="shared" si="115"/>
        <v/>
      </c>
      <c r="U824" t="str">
        <f t="shared" si="116"/>
        <v/>
      </c>
    </row>
    <row r="825" spans="1:21" ht="15" customHeight="1" x14ac:dyDescent="0.15">
      <c r="A825" s="237"/>
      <c r="B825" s="237"/>
      <c r="C825" s="237"/>
      <c r="D825" s="251"/>
      <c r="E825" s="237"/>
      <c r="F825" s="252"/>
      <c r="G825" s="237"/>
      <c r="H825" s="237"/>
      <c r="I825" s="237"/>
      <c r="J825" s="252"/>
      <c r="K825" s="237"/>
      <c r="L825" s="244" t="str">
        <f t="shared" si="108"/>
        <v/>
      </c>
      <c r="M825" s="245" t="str">
        <f t="shared" si="109"/>
        <v/>
      </c>
      <c r="N825" s="244" t="str">
        <f t="shared" si="110"/>
        <v/>
      </c>
      <c r="O825" s="244" t="str">
        <f t="shared" si="111"/>
        <v/>
      </c>
      <c r="P825">
        <f>IF($I825&lt;&gt;"",$I825,IF($E825="SGD",1,IF($E825="USD",Settings!$B$22,IF($E825="HKD",Settings!$B$23,1))))</f>
        <v>1</v>
      </c>
      <c r="Q825">
        <f t="shared" si="112"/>
        <v>0</v>
      </c>
      <c r="R825">
        <f t="shared" si="113"/>
        <v>0</v>
      </c>
      <c r="S825" t="str">
        <f t="shared" si="114"/>
        <v/>
      </c>
      <c r="T825" t="str">
        <f t="shared" si="115"/>
        <v/>
      </c>
      <c r="U825" t="str">
        <f t="shared" si="116"/>
        <v/>
      </c>
    </row>
    <row r="826" spans="1:21" ht="15" customHeight="1" x14ac:dyDescent="0.15">
      <c r="A826" s="237"/>
      <c r="B826" s="237"/>
      <c r="C826" s="237"/>
      <c r="D826" s="251"/>
      <c r="E826" s="237"/>
      <c r="F826" s="252"/>
      <c r="G826" s="237"/>
      <c r="H826" s="237"/>
      <c r="I826" s="237"/>
      <c r="J826" s="252"/>
      <c r="K826" s="237"/>
      <c r="L826" s="244" t="str">
        <f t="shared" si="108"/>
        <v/>
      </c>
      <c r="M826" s="245" t="str">
        <f t="shared" si="109"/>
        <v/>
      </c>
      <c r="N826" s="244" t="str">
        <f t="shared" si="110"/>
        <v/>
      </c>
      <c r="O826" s="244" t="str">
        <f t="shared" si="111"/>
        <v/>
      </c>
      <c r="P826">
        <f>IF($I826&lt;&gt;"",$I826,IF($E826="SGD",1,IF($E826="USD",Settings!$B$22,IF($E826="HKD",Settings!$B$23,1))))</f>
        <v>1</v>
      </c>
      <c r="Q826">
        <f t="shared" si="112"/>
        <v>0</v>
      </c>
      <c r="R826">
        <f t="shared" si="113"/>
        <v>0</v>
      </c>
      <c r="S826" t="str">
        <f t="shared" si="114"/>
        <v/>
      </c>
      <c r="T826" t="str">
        <f t="shared" si="115"/>
        <v/>
      </c>
      <c r="U826" t="str">
        <f t="shared" si="116"/>
        <v/>
      </c>
    </row>
    <row r="827" spans="1:21" ht="15" customHeight="1" x14ac:dyDescent="0.15">
      <c r="A827" s="237"/>
      <c r="B827" s="237"/>
      <c r="C827" s="237"/>
      <c r="D827" s="251"/>
      <c r="E827" s="237"/>
      <c r="F827" s="252"/>
      <c r="G827" s="237"/>
      <c r="H827" s="237"/>
      <c r="I827" s="237"/>
      <c r="J827" s="252"/>
      <c r="K827" s="237"/>
      <c r="L827" s="244" t="str">
        <f t="shared" si="108"/>
        <v/>
      </c>
      <c r="M827" s="245" t="str">
        <f t="shared" si="109"/>
        <v/>
      </c>
      <c r="N827" s="244" t="str">
        <f t="shared" si="110"/>
        <v/>
      </c>
      <c r="O827" s="244" t="str">
        <f t="shared" si="111"/>
        <v/>
      </c>
      <c r="P827">
        <f>IF($I827&lt;&gt;"",$I827,IF($E827="SGD",1,IF($E827="USD",Settings!$B$22,IF($E827="HKD",Settings!$B$23,1))))</f>
        <v>1</v>
      </c>
      <c r="Q827">
        <f t="shared" si="112"/>
        <v>0</v>
      </c>
      <c r="R827">
        <f t="shared" si="113"/>
        <v>0</v>
      </c>
      <c r="S827" t="str">
        <f t="shared" si="114"/>
        <v/>
      </c>
      <c r="T827" t="str">
        <f t="shared" si="115"/>
        <v/>
      </c>
      <c r="U827" t="str">
        <f t="shared" si="116"/>
        <v/>
      </c>
    </row>
    <row r="828" spans="1:21" ht="15" customHeight="1" x14ac:dyDescent="0.15">
      <c r="A828" s="237"/>
      <c r="B828" s="237"/>
      <c r="C828" s="237"/>
      <c r="D828" s="251"/>
      <c r="E828" s="237"/>
      <c r="F828" s="252"/>
      <c r="G828" s="237"/>
      <c r="H828" s="237"/>
      <c r="I828" s="237"/>
      <c r="J828" s="252"/>
      <c r="K828" s="237"/>
      <c r="L828" s="244" t="str">
        <f t="shared" si="108"/>
        <v/>
      </c>
      <c r="M828" s="245" t="str">
        <f t="shared" si="109"/>
        <v/>
      </c>
      <c r="N828" s="244" t="str">
        <f t="shared" si="110"/>
        <v/>
      </c>
      <c r="O828" s="244" t="str">
        <f t="shared" si="111"/>
        <v/>
      </c>
      <c r="P828">
        <f>IF($I828&lt;&gt;"",$I828,IF($E828="SGD",1,IF($E828="USD",Settings!$B$22,IF($E828="HKD",Settings!$B$23,1))))</f>
        <v>1</v>
      </c>
      <c r="Q828">
        <f t="shared" si="112"/>
        <v>0</v>
      </c>
      <c r="R828">
        <f t="shared" si="113"/>
        <v>0</v>
      </c>
      <c r="S828" t="str">
        <f t="shared" si="114"/>
        <v/>
      </c>
      <c r="T828" t="str">
        <f t="shared" si="115"/>
        <v/>
      </c>
      <c r="U828" t="str">
        <f t="shared" si="116"/>
        <v/>
      </c>
    </row>
    <row r="829" spans="1:21" ht="15" customHeight="1" x14ac:dyDescent="0.15">
      <c r="A829" s="237"/>
      <c r="B829" s="237"/>
      <c r="C829" s="237"/>
      <c r="D829" s="251"/>
      <c r="E829" s="237"/>
      <c r="F829" s="252"/>
      <c r="G829" s="237"/>
      <c r="H829" s="237"/>
      <c r="I829" s="237"/>
      <c r="J829" s="252"/>
      <c r="K829" s="237"/>
      <c r="L829" s="244" t="str">
        <f t="shared" si="108"/>
        <v/>
      </c>
      <c r="M829" s="245" t="str">
        <f t="shared" si="109"/>
        <v/>
      </c>
      <c r="N829" s="244" t="str">
        <f t="shared" si="110"/>
        <v/>
      </c>
      <c r="O829" s="244" t="str">
        <f t="shared" si="111"/>
        <v/>
      </c>
      <c r="P829">
        <f>IF($I829&lt;&gt;"",$I829,IF($E829="SGD",1,IF($E829="USD",Settings!$B$22,IF($E829="HKD",Settings!$B$23,1))))</f>
        <v>1</v>
      </c>
      <c r="Q829">
        <f t="shared" si="112"/>
        <v>0</v>
      </c>
      <c r="R829">
        <f t="shared" si="113"/>
        <v>0</v>
      </c>
      <c r="S829" t="str">
        <f t="shared" si="114"/>
        <v/>
      </c>
      <c r="T829" t="str">
        <f t="shared" si="115"/>
        <v/>
      </c>
      <c r="U829" t="str">
        <f t="shared" si="116"/>
        <v/>
      </c>
    </row>
    <row r="830" spans="1:21" ht="15" customHeight="1" x14ac:dyDescent="0.15">
      <c r="A830" s="237"/>
      <c r="B830" s="237"/>
      <c r="C830" s="237"/>
      <c r="D830" s="251"/>
      <c r="E830" s="237"/>
      <c r="F830" s="252"/>
      <c r="G830" s="237"/>
      <c r="H830" s="237"/>
      <c r="I830" s="237"/>
      <c r="J830" s="252"/>
      <c r="K830" s="237"/>
      <c r="L830" s="244" t="str">
        <f t="shared" si="108"/>
        <v/>
      </c>
      <c r="M830" s="245" t="str">
        <f t="shared" si="109"/>
        <v/>
      </c>
      <c r="N830" s="244" t="str">
        <f t="shared" si="110"/>
        <v/>
      </c>
      <c r="O830" s="244" t="str">
        <f t="shared" si="111"/>
        <v/>
      </c>
      <c r="P830">
        <f>IF($I830&lt;&gt;"",$I830,IF($E830="SGD",1,IF($E830="USD",Settings!$B$22,IF($E830="HKD",Settings!$B$23,1))))</f>
        <v>1</v>
      </c>
      <c r="Q830">
        <f t="shared" si="112"/>
        <v>0</v>
      </c>
      <c r="R830">
        <f t="shared" si="113"/>
        <v>0</v>
      </c>
      <c r="S830" t="str">
        <f t="shared" si="114"/>
        <v/>
      </c>
      <c r="T830" t="str">
        <f t="shared" si="115"/>
        <v/>
      </c>
      <c r="U830" t="str">
        <f t="shared" si="116"/>
        <v/>
      </c>
    </row>
    <row r="831" spans="1:21" ht="15" customHeight="1" x14ac:dyDescent="0.15">
      <c r="A831" s="237"/>
      <c r="B831" s="237"/>
      <c r="C831" s="237"/>
      <c r="D831" s="251"/>
      <c r="E831" s="237"/>
      <c r="F831" s="252"/>
      <c r="G831" s="237"/>
      <c r="H831" s="237"/>
      <c r="I831" s="237"/>
      <c r="J831" s="252"/>
      <c r="K831" s="237"/>
      <c r="L831" s="244" t="str">
        <f t="shared" si="108"/>
        <v/>
      </c>
      <c r="M831" s="245" t="str">
        <f t="shared" si="109"/>
        <v/>
      </c>
      <c r="N831" s="244" t="str">
        <f t="shared" si="110"/>
        <v/>
      </c>
      <c r="O831" s="244" t="str">
        <f t="shared" si="111"/>
        <v/>
      </c>
      <c r="P831">
        <f>IF($I831&lt;&gt;"",$I831,IF($E831="SGD",1,IF($E831="USD",Settings!$B$22,IF($E831="HKD",Settings!$B$23,1))))</f>
        <v>1</v>
      </c>
      <c r="Q831">
        <f t="shared" si="112"/>
        <v>0</v>
      </c>
      <c r="R831">
        <f t="shared" si="113"/>
        <v>0</v>
      </c>
      <c r="S831" t="str">
        <f t="shared" si="114"/>
        <v/>
      </c>
      <c r="T831" t="str">
        <f t="shared" si="115"/>
        <v/>
      </c>
      <c r="U831" t="str">
        <f t="shared" si="116"/>
        <v/>
      </c>
    </row>
    <row r="832" spans="1:21" ht="15" customHeight="1" x14ac:dyDescent="0.15">
      <c r="A832" s="237"/>
      <c r="B832" s="237"/>
      <c r="C832" s="237"/>
      <c r="D832" s="251"/>
      <c r="E832" s="237"/>
      <c r="F832" s="252"/>
      <c r="G832" s="237"/>
      <c r="H832" s="237"/>
      <c r="I832" s="237"/>
      <c r="J832" s="252"/>
      <c r="K832" s="237"/>
      <c r="L832" s="244" t="str">
        <f t="shared" si="108"/>
        <v/>
      </c>
      <c r="M832" s="245" t="str">
        <f t="shared" si="109"/>
        <v/>
      </c>
      <c r="N832" s="244" t="str">
        <f t="shared" si="110"/>
        <v/>
      </c>
      <c r="O832" s="244" t="str">
        <f t="shared" si="111"/>
        <v/>
      </c>
      <c r="P832">
        <f>IF($I832&lt;&gt;"",$I832,IF($E832="SGD",1,IF($E832="USD",Settings!$B$22,IF($E832="HKD",Settings!$B$23,1))))</f>
        <v>1</v>
      </c>
      <c r="Q832">
        <f t="shared" si="112"/>
        <v>0</v>
      </c>
      <c r="R832">
        <f t="shared" si="113"/>
        <v>0</v>
      </c>
      <c r="S832" t="str">
        <f t="shared" si="114"/>
        <v/>
      </c>
      <c r="T832" t="str">
        <f t="shared" si="115"/>
        <v/>
      </c>
      <c r="U832" t="str">
        <f t="shared" si="116"/>
        <v/>
      </c>
    </row>
    <row r="833" spans="1:21" ht="15" customHeight="1" x14ac:dyDescent="0.15">
      <c r="A833" s="237"/>
      <c r="B833" s="237"/>
      <c r="C833" s="237"/>
      <c r="D833" s="251"/>
      <c r="E833" s="237"/>
      <c r="F833" s="252"/>
      <c r="G833" s="237"/>
      <c r="H833" s="237"/>
      <c r="I833" s="237"/>
      <c r="J833" s="252"/>
      <c r="K833" s="237"/>
      <c r="L833" s="244" t="str">
        <f t="shared" si="108"/>
        <v/>
      </c>
      <c r="M833" s="245" t="str">
        <f t="shared" si="109"/>
        <v/>
      </c>
      <c r="N833" s="244" t="str">
        <f t="shared" si="110"/>
        <v/>
      </c>
      <c r="O833" s="244" t="str">
        <f t="shared" si="111"/>
        <v/>
      </c>
      <c r="P833">
        <f>IF($I833&lt;&gt;"",$I833,IF($E833="SGD",1,IF($E833="USD",Settings!$B$22,IF($E833="HKD",Settings!$B$23,1))))</f>
        <v>1</v>
      </c>
      <c r="Q833">
        <f t="shared" si="112"/>
        <v>0</v>
      </c>
      <c r="R833">
        <f t="shared" si="113"/>
        <v>0</v>
      </c>
      <c r="S833" t="str">
        <f t="shared" si="114"/>
        <v/>
      </c>
      <c r="T833" t="str">
        <f t="shared" si="115"/>
        <v/>
      </c>
      <c r="U833" t="str">
        <f t="shared" si="116"/>
        <v/>
      </c>
    </row>
    <row r="834" spans="1:21" ht="15" customHeight="1" x14ac:dyDescent="0.15">
      <c r="A834" s="237"/>
      <c r="B834" s="237"/>
      <c r="C834" s="237"/>
      <c r="D834" s="251"/>
      <c r="E834" s="237"/>
      <c r="F834" s="252"/>
      <c r="G834" s="237"/>
      <c r="H834" s="237"/>
      <c r="I834" s="237"/>
      <c r="J834" s="252"/>
      <c r="K834" s="237"/>
      <c r="L834" s="244" t="str">
        <f t="shared" ref="L834:L897" si="117">IF(OR(B834="",C834="",E834=""),"",B834&amp;":"&amp;C834&amp;":"&amp;E834)</f>
        <v/>
      </c>
      <c r="M834" s="245" t="str">
        <f t="shared" ref="M834:M897" si="118">IF(A834="","",A834*D834)</f>
        <v/>
      </c>
      <c r="N834" s="244" t="str">
        <f t="shared" ref="N834:N897" si="119">IF(A834="","",IF(OR(A834=1,A834=0),J834,0))</f>
        <v/>
      </c>
      <c r="O834" s="244" t="str">
        <f t="shared" ref="O834:O897" si="120">IF(A834="","",IF(A834=-1,J834,0))</f>
        <v/>
      </c>
      <c r="P834">
        <f>IF($I834&lt;&gt;"",$I834,IF($E834="SGD",1,IF($E834="USD",Settings!$B$22,IF($E834="HKD",Settings!$B$23,1))))</f>
        <v>1</v>
      </c>
      <c r="Q834">
        <f t="shared" ref="Q834:Q897" si="121">IF($L834="",0,($O834-$N834+IF($A834=2,$J834,0))*$P834)</f>
        <v>0</v>
      </c>
      <c r="R834">
        <f t="shared" ref="R834:R897" si="122">IF($L834="",0,IF($A834=2,$J834*$P834,0))</f>
        <v>0</v>
      </c>
      <c r="S834" t="str">
        <f t="shared" ref="S834:S897" si="123">IF(L834="","",SUMIFS($M:$M,$L:$L,L834,$T:$T,"&lt;="&amp;T834))</f>
        <v/>
      </c>
      <c r="T834" t="str">
        <f t="shared" ref="T834:T897" si="124">IF(L834="","",INT(G834)*100000+ROW())</f>
        <v/>
      </c>
      <c r="U834" t="str">
        <f t="shared" ref="U834:U897" si="125">IF(L834="","",IF(AND(COUNTIFS($L:$L,L834,$S:$S,"&gt;-0.000001",$S:$S,"&lt;0.000001",$T:$T,"&gt;"&amp;T834)=0,ABS(S834)&gt;0.000001),1,0))</f>
        <v/>
      </c>
    </row>
    <row r="835" spans="1:21" ht="15" customHeight="1" x14ac:dyDescent="0.15">
      <c r="A835" s="237"/>
      <c r="B835" s="237"/>
      <c r="C835" s="237"/>
      <c r="D835" s="251"/>
      <c r="E835" s="237"/>
      <c r="F835" s="252"/>
      <c r="G835" s="237"/>
      <c r="H835" s="237"/>
      <c r="I835" s="237"/>
      <c r="J835" s="252"/>
      <c r="K835" s="237"/>
      <c r="L835" s="244" t="str">
        <f t="shared" si="117"/>
        <v/>
      </c>
      <c r="M835" s="245" t="str">
        <f t="shared" si="118"/>
        <v/>
      </c>
      <c r="N835" s="244" t="str">
        <f t="shared" si="119"/>
        <v/>
      </c>
      <c r="O835" s="244" t="str">
        <f t="shared" si="120"/>
        <v/>
      </c>
      <c r="P835">
        <f>IF($I835&lt;&gt;"",$I835,IF($E835="SGD",1,IF($E835="USD",Settings!$B$22,IF($E835="HKD",Settings!$B$23,1))))</f>
        <v>1</v>
      </c>
      <c r="Q835">
        <f t="shared" si="121"/>
        <v>0</v>
      </c>
      <c r="R835">
        <f t="shared" si="122"/>
        <v>0</v>
      </c>
      <c r="S835" t="str">
        <f t="shared" si="123"/>
        <v/>
      </c>
      <c r="T835" t="str">
        <f t="shared" si="124"/>
        <v/>
      </c>
      <c r="U835" t="str">
        <f t="shared" si="125"/>
        <v/>
      </c>
    </row>
    <row r="836" spans="1:21" ht="15" customHeight="1" x14ac:dyDescent="0.15">
      <c r="A836" s="237"/>
      <c r="B836" s="237"/>
      <c r="C836" s="237"/>
      <c r="D836" s="251"/>
      <c r="E836" s="237"/>
      <c r="F836" s="252"/>
      <c r="G836" s="237"/>
      <c r="H836" s="237"/>
      <c r="I836" s="237"/>
      <c r="J836" s="252"/>
      <c r="K836" s="237"/>
      <c r="L836" s="244" t="str">
        <f t="shared" si="117"/>
        <v/>
      </c>
      <c r="M836" s="245" t="str">
        <f t="shared" si="118"/>
        <v/>
      </c>
      <c r="N836" s="244" t="str">
        <f t="shared" si="119"/>
        <v/>
      </c>
      <c r="O836" s="244" t="str">
        <f t="shared" si="120"/>
        <v/>
      </c>
      <c r="P836">
        <f>IF($I836&lt;&gt;"",$I836,IF($E836="SGD",1,IF($E836="USD",Settings!$B$22,IF($E836="HKD",Settings!$B$23,1))))</f>
        <v>1</v>
      </c>
      <c r="Q836">
        <f t="shared" si="121"/>
        <v>0</v>
      </c>
      <c r="R836">
        <f t="shared" si="122"/>
        <v>0</v>
      </c>
      <c r="S836" t="str">
        <f t="shared" si="123"/>
        <v/>
      </c>
      <c r="T836" t="str">
        <f t="shared" si="124"/>
        <v/>
      </c>
      <c r="U836" t="str">
        <f t="shared" si="125"/>
        <v/>
      </c>
    </row>
    <row r="837" spans="1:21" ht="15" customHeight="1" x14ac:dyDescent="0.15">
      <c r="A837" s="237"/>
      <c r="B837" s="237"/>
      <c r="C837" s="237"/>
      <c r="D837" s="251"/>
      <c r="E837" s="237"/>
      <c r="F837" s="252"/>
      <c r="G837" s="237"/>
      <c r="H837" s="237"/>
      <c r="I837" s="237"/>
      <c r="J837" s="252"/>
      <c r="K837" s="237"/>
      <c r="L837" s="244" t="str">
        <f t="shared" si="117"/>
        <v/>
      </c>
      <c r="M837" s="245" t="str">
        <f t="shared" si="118"/>
        <v/>
      </c>
      <c r="N837" s="244" t="str">
        <f t="shared" si="119"/>
        <v/>
      </c>
      <c r="O837" s="244" t="str">
        <f t="shared" si="120"/>
        <v/>
      </c>
      <c r="P837">
        <f>IF($I837&lt;&gt;"",$I837,IF($E837="SGD",1,IF($E837="USD",Settings!$B$22,IF($E837="HKD",Settings!$B$23,1))))</f>
        <v>1</v>
      </c>
      <c r="Q837">
        <f t="shared" si="121"/>
        <v>0</v>
      </c>
      <c r="R837">
        <f t="shared" si="122"/>
        <v>0</v>
      </c>
      <c r="S837" t="str">
        <f t="shared" si="123"/>
        <v/>
      </c>
      <c r="T837" t="str">
        <f t="shared" si="124"/>
        <v/>
      </c>
      <c r="U837" t="str">
        <f t="shared" si="125"/>
        <v/>
      </c>
    </row>
    <row r="838" spans="1:21" ht="15" customHeight="1" x14ac:dyDescent="0.15">
      <c r="A838" s="237"/>
      <c r="B838" s="237"/>
      <c r="C838" s="237"/>
      <c r="D838" s="251"/>
      <c r="E838" s="237"/>
      <c r="F838" s="252"/>
      <c r="G838" s="237"/>
      <c r="H838" s="237"/>
      <c r="I838" s="237"/>
      <c r="J838" s="252"/>
      <c r="K838" s="237"/>
      <c r="L838" s="244" t="str">
        <f t="shared" si="117"/>
        <v/>
      </c>
      <c r="M838" s="245" t="str">
        <f t="shared" si="118"/>
        <v/>
      </c>
      <c r="N838" s="244" t="str">
        <f t="shared" si="119"/>
        <v/>
      </c>
      <c r="O838" s="244" t="str">
        <f t="shared" si="120"/>
        <v/>
      </c>
      <c r="P838">
        <f>IF($I838&lt;&gt;"",$I838,IF($E838="SGD",1,IF($E838="USD",Settings!$B$22,IF($E838="HKD",Settings!$B$23,1))))</f>
        <v>1</v>
      </c>
      <c r="Q838">
        <f t="shared" si="121"/>
        <v>0</v>
      </c>
      <c r="R838">
        <f t="shared" si="122"/>
        <v>0</v>
      </c>
      <c r="S838" t="str">
        <f t="shared" si="123"/>
        <v/>
      </c>
      <c r="T838" t="str">
        <f t="shared" si="124"/>
        <v/>
      </c>
      <c r="U838" t="str">
        <f t="shared" si="125"/>
        <v/>
      </c>
    </row>
    <row r="839" spans="1:21" ht="15" customHeight="1" x14ac:dyDescent="0.15">
      <c r="A839" s="237"/>
      <c r="B839" s="237"/>
      <c r="C839" s="237"/>
      <c r="D839" s="251"/>
      <c r="E839" s="237"/>
      <c r="F839" s="252"/>
      <c r="G839" s="237"/>
      <c r="H839" s="237"/>
      <c r="I839" s="237"/>
      <c r="J839" s="252"/>
      <c r="K839" s="237"/>
      <c r="L839" s="244" t="str">
        <f t="shared" si="117"/>
        <v/>
      </c>
      <c r="M839" s="245" t="str">
        <f t="shared" si="118"/>
        <v/>
      </c>
      <c r="N839" s="244" t="str">
        <f t="shared" si="119"/>
        <v/>
      </c>
      <c r="O839" s="244" t="str">
        <f t="shared" si="120"/>
        <v/>
      </c>
      <c r="P839">
        <f>IF($I839&lt;&gt;"",$I839,IF($E839="SGD",1,IF($E839="USD",Settings!$B$22,IF($E839="HKD",Settings!$B$23,1))))</f>
        <v>1</v>
      </c>
      <c r="Q839">
        <f t="shared" si="121"/>
        <v>0</v>
      </c>
      <c r="R839">
        <f t="shared" si="122"/>
        <v>0</v>
      </c>
      <c r="S839" t="str">
        <f t="shared" si="123"/>
        <v/>
      </c>
      <c r="T839" t="str">
        <f t="shared" si="124"/>
        <v/>
      </c>
      <c r="U839" t="str">
        <f t="shared" si="125"/>
        <v/>
      </c>
    </row>
    <row r="840" spans="1:21" ht="15" customHeight="1" x14ac:dyDescent="0.15">
      <c r="A840" s="237"/>
      <c r="B840" s="237"/>
      <c r="C840" s="237"/>
      <c r="D840" s="251"/>
      <c r="E840" s="237"/>
      <c r="F840" s="252"/>
      <c r="G840" s="237"/>
      <c r="H840" s="237"/>
      <c r="I840" s="237"/>
      <c r="J840" s="252"/>
      <c r="K840" s="237"/>
      <c r="L840" s="244" t="str">
        <f t="shared" si="117"/>
        <v/>
      </c>
      <c r="M840" s="245" t="str">
        <f t="shared" si="118"/>
        <v/>
      </c>
      <c r="N840" s="244" t="str">
        <f t="shared" si="119"/>
        <v/>
      </c>
      <c r="O840" s="244" t="str">
        <f t="shared" si="120"/>
        <v/>
      </c>
      <c r="P840">
        <f>IF($I840&lt;&gt;"",$I840,IF($E840="SGD",1,IF($E840="USD",Settings!$B$22,IF($E840="HKD",Settings!$B$23,1))))</f>
        <v>1</v>
      </c>
      <c r="Q840">
        <f t="shared" si="121"/>
        <v>0</v>
      </c>
      <c r="R840">
        <f t="shared" si="122"/>
        <v>0</v>
      </c>
      <c r="S840" t="str">
        <f t="shared" si="123"/>
        <v/>
      </c>
      <c r="T840" t="str">
        <f t="shared" si="124"/>
        <v/>
      </c>
      <c r="U840" t="str">
        <f t="shared" si="125"/>
        <v/>
      </c>
    </row>
    <row r="841" spans="1:21" ht="15" customHeight="1" x14ac:dyDescent="0.15">
      <c r="A841" s="237"/>
      <c r="B841" s="237"/>
      <c r="C841" s="237"/>
      <c r="D841" s="251"/>
      <c r="E841" s="237"/>
      <c r="F841" s="252"/>
      <c r="G841" s="237"/>
      <c r="H841" s="237"/>
      <c r="I841" s="237"/>
      <c r="J841" s="252"/>
      <c r="K841" s="237"/>
      <c r="L841" s="244" t="str">
        <f t="shared" si="117"/>
        <v/>
      </c>
      <c r="M841" s="245" t="str">
        <f t="shared" si="118"/>
        <v/>
      </c>
      <c r="N841" s="244" t="str">
        <f t="shared" si="119"/>
        <v/>
      </c>
      <c r="O841" s="244" t="str">
        <f t="shared" si="120"/>
        <v/>
      </c>
      <c r="P841">
        <f>IF($I841&lt;&gt;"",$I841,IF($E841="SGD",1,IF($E841="USD",Settings!$B$22,IF($E841="HKD",Settings!$B$23,1))))</f>
        <v>1</v>
      </c>
      <c r="Q841">
        <f t="shared" si="121"/>
        <v>0</v>
      </c>
      <c r="R841">
        <f t="shared" si="122"/>
        <v>0</v>
      </c>
      <c r="S841" t="str">
        <f t="shared" si="123"/>
        <v/>
      </c>
      <c r="T841" t="str">
        <f t="shared" si="124"/>
        <v/>
      </c>
      <c r="U841" t="str">
        <f t="shared" si="125"/>
        <v/>
      </c>
    </row>
    <row r="842" spans="1:21" ht="15" customHeight="1" x14ac:dyDescent="0.15">
      <c r="A842" s="237"/>
      <c r="B842" s="237"/>
      <c r="C842" s="237"/>
      <c r="D842" s="251"/>
      <c r="E842" s="237"/>
      <c r="F842" s="252"/>
      <c r="G842" s="237"/>
      <c r="H842" s="237"/>
      <c r="I842" s="237"/>
      <c r="J842" s="252"/>
      <c r="K842" s="237"/>
      <c r="L842" s="244" t="str">
        <f t="shared" si="117"/>
        <v/>
      </c>
      <c r="M842" s="245" t="str">
        <f t="shared" si="118"/>
        <v/>
      </c>
      <c r="N842" s="244" t="str">
        <f t="shared" si="119"/>
        <v/>
      </c>
      <c r="O842" s="244" t="str">
        <f t="shared" si="120"/>
        <v/>
      </c>
      <c r="P842">
        <f>IF($I842&lt;&gt;"",$I842,IF($E842="SGD",1,IF($E842="USD",Settings!$B$22,IF($E842="HKD",Settings!$B$23,1))))</f>
        <v>1</v>
      </c>
      <c r="Q842">
        <f t="shared" si="121"/>
        <v>0</v>
      </c>
      <c r="R842">
        <f t="shared" si="122"/>
        <v>0</v>
      </c>
      <c r="S842" t="str">
        <f t="shared" si="123"/>
        <v/>
      </c>
      <c r="T842" t="str">
        <f t="shared" si="124"/>
        <v/>
      </c>
      <c r="U842" t="str">
        <f t="shared" si="125"/>
        <v/>
      </c>
    </row>
    <row r="843" spans="1:21" ht="15" customHeight="1" x14ac:dyDescent="0.15">
      <c r="A843" s="237"/>
      <c r="B843" s="237"/>
      <c r="C843" s="237"/>
      <c r="D843" s="251"/>
      <c r="E843" s="237"/>
      <c r="F843" s="252"/>
      <c r="G843" s="237"/>
      <c r="H843" s="237"/>
      <c r="I843" s="237"/>
      <c r="J843" s="252"/>
      <c r="K843" s="237"/>
      <c r="L843" s="244" t="str">
        <f t="shared" si="117"/>
        <v/>
      </c>
      <c r="M843" s="245" t="str">
        <f t="shared" si="118"/>
        <v/>
      </c>
      <c r="N843" s="244" t="str">
        <f t="shared" si="119"/>
        <v/>
      </c>
      <c r="O843" s="244" t="str">
        <f t="shared" si="120"/>
        <v/>
      </c>
      <c r="P843">
        <f>IF($I843&lt;&gt;"",$I843,IF($E843="SGD",1,IF($E843="USD",Settings!$B$22,IF($E843="HKD",Settings!$B$23,1))))</f>
        <v>1</v>
      </c>
      <c r="Q843">
        <f t="shared" si="121"/>
        <v>0</v>
      </c>
      <c r="R843">
        <f t="shared" si="122"/>
        <v>0</v>
      </c>
      <c r="S843" t="str">
        <f t="shared" si="123"/>
        <v/>
      </c>
      <c r="T843" t="str">
        <f t="shared" si="124"/>
        <v/>
      </c>
      <c r="U843" t="str">
        <f t="shared" si="125"/>
        <v/>
      </c>
    </row>
    <row r="844" spans="1:21" ht="15" customHeight="1" x14ac:dyDescent="0.15">
      <c r="A844" s="237"/>
      <c r="B844" s="237"/>
      <c r="C844" s="237"/>
      <c r="D844" s="251"/>
      <c r="E844" s="237"/>
      <c r="F844" s="252"/>
      <c r="G844" s="237"/>
      <c r="H844" s="237"/>
      <c r="I844" s="237"/>
      <c r="J844" s="252"/>
      <c r="K844" s="237"/>
      <c r="L844" s="244" t="str">
        <f t="shared" si="117"/>
        <v/>
      </c>
      <c r="M844" s="245" t="str">
        <f t="shared" si="118"/>
        <v/>
      </c>
      <c r="N844" s="244" t="str">
        <f t="shared" si="119"/>
        <v/>
      </c>
      <c r="O844" s="244" t="str">
        <f t="shared" si="120"/>
        <v/>
      </c>
      <c r="P844">
        <f>IF($I844&lt;&gt;"",$I844,IF($E844="SGD",1,IF($E844="USD",Settings!$B$22,IF($E844="HKD",Settings!$B$23,1))))</f>
        <v>1</v>
      </c>
      <c r="Q844">
        <f t="shared" si="121"/>
        <v>0</v>
      </c>
      <c r="R844">
        <f t="shared" si="122"/>
        <v>0</v>
      </c>
      <c r="S844" t="str">
        <f t="shared" si="123"/>
        <v/>
      </c>
      <c r="T844" t="str">
        <f t="shared" si="124"/>
        <v/>
      </c>
      <c r="U844" t="str">
        <f t="shared" si="125"/>
        <v/>
      </c>
    </row>
    <row r="845" spans="1:21" ht="15" customHeight="1" x14ac:dyDescent="0.15">
      <c r="A845" s="237"/>
      <c r="B845" s="237"/>
      <c r="C845" s="237"/>
      <c r="D845" s="251"/>
      <c r="E845" s="237"/>
      <c r="F845" s="252"/>
      <c r="G845" s="237"/>
      <c r="H845" s="237"/>
      <c r="I845" s="237"/>
      <c r="J845" s="252"/>
      <c r="K845" s="237"/>
      <c r="L845" s="244" t="str">
        <f t="shared" si="117"/>
        <v/>
      </c>
      <c r="M845" s="245" t="str">
        <f t="shared" si="118"/>
        <v/>
      </c>
      <c r="N845" s="244" t="str">
        <f t="shared" si="119"/>
        <v/>
      </c>
      <c r="O845" s="244" t="str">
        <f t="shared" si="120"/>
        <v/>
      </c>
      <c r="P845">
        <f>IF($I845&lt;&gt;"",$I845,IF($E845="SGD",1,IF($E845="USD",Settings!$B$22,IF($E845="HKD",Settings!$B$23,1))))</f>
        <v>1</v>
      </c>
      <c r="Q845">
        <f t="shared" si="121"/>
        <v>0</v>
      </c>
      <c r="R845">
        <f t="shared" si="122"/>
        <v>0</v>
      </c>
      <c r="S845" t="str">
        <f t="shared" si="123"/>
        <v/>
      </c>
      <c r="T845" t="str">
        <f t="shared" si="124"/>
        <v/>
      </c>
      <c r="U845" t="str">
        <f t="shared" si="125"/>
        <v/>
      </c>
    </row>
    <row r="846" spans="1:21" ht="15" customHeight="1" x14ac:dyDescent="0.15">
      <c r="A846" s="237"/>
      <c r="B846" s="237"/>
      <c r="C846" s="237"/>
      <c r="D846" s="251"/>
      <c r="E846" s="237"/>
      <c r="F846" s="252"/>
      <c r="G846" s="237"/>
      <c r="H846" s="237"/>
      <c r="I846" s="237"/>
      <c r="J846" s="252"/>
      <c r="K846" s="237"/>
      <c r="L846" s="244" t="str">
        <f t="shared" si="117"/>
        <v/>
      </c>
      <c r="M846" s="245" t="str">
        <f t="shared" si="118"/>
        <v/>
      </c>
      <c r="N846" s="244" t="str">
        <f t="shared" si="119"/>
        <v/>
      </c>
      <c r="O846" s="244" t="str">
        <f t="shared" si="120"/>
        <v/>
      </c>
      <c r="P846">
        <f>IF($I846&lt;&gt;"",$I846,IF($E846="SGD",1,IF($E846="USD",Settings!$B$22,IF($E846="HKD",Settings!$B$23,1))))</f>
        <v>1</v>
      </c>
      <c r="Q846">
        <f t="shared" si="121"/>
        <v>0</v>
      </c>
      <c r="R846">
        <f t="shared" si="122"/>
        <v>0</v>
      </c>
      <c r="S846" t="str">
        <f t="shared" si="123"/>
        <v/>
      </c>
      <c r="T846" t="str">
        <f t="shared" si="124"/>
        <v/>
      </c>
      <c r="U846" t="str">
        <f t="shared" si="125"/>
        <v/>
      </c>
    </row>
    <row r="847" spans="1:21" ht="15" customHeight="1" x14ac:dyDescent="0.15">
      <c r="A847" s="237"/>
      <c r="B847" s="237"/>
      <c r="C847" s="237"/>
      <c r="D847" s="251"/>
      <c r="E847" s="237"/>
      <c r="F847" s="252"/>
      <c r="G847" s="237"/>
      <c r="H847" s="237"/>
      <c r="I847" s="237"/>
      <c r="J847" s="252"/>
      <c r="K847" s="237"/>
      <c r="L847" s="244" t="str">
        <f t="shared" si="117"/>
        <v/>
      </c>
      <c r="M847" s="245" t="str">
        <f t="shared" si="118"/>
        <v/>
      </c>
      <c r="N847" s="244" t="str">
        <f t="shared" si="119"/>
        <v/>
      </c>
      <c r="O847" s="244" t="str">
        <f t="shared" si="120"/>
        <v/>
      </c>
      <c r="P847">
        <f>IF($I847&lt;&gt;"",$I847,IF($E847="SGD",1,IF($E847="USD",Settings!$B$22,IF($E847="HKD",Settings!$B$23,1))))</f>
        <v>1</v>
      </c>
      <c r="Q847">
        <f t="shared" si="121"/>
        <v>0</v>
      </c>
      <c r="R847">
        <f t="shared" si="122"/>
        <v>0</v>
      </c>
      <c r="S847" t="str">
        <f t="shared" si="123"/>
        <v/>
      </c>
      <c r="T847" t="str">
        <f t="shared" si="124"/>
        <v/>
      </c>
      <c r="U847" t="str">
        <f t="shared" si="125"/>
        <v/>
      </c>
    </row>
    <row r="848" spans="1:21" ht="15" customHeight="1" x14ac:dyDescent="0.15">
      <c r="A848" s="237"/>
      <c r="B848" s="237"/>
      <c r="C848" s="237"/>
      <c r="D848" s="251"/>
      <c r="E848" s="237"/>
      <c r="F848" s="252"/>
      <c r="G848" s="237"/>
      <c r="H848" s="237"/>
      <c r="I848" s="237"/>
      <c r="J848" s="252"/>
      <c r="K848" s="237"/>
      <c r="L848" s="244" t="str">
        <f t="shared" si="117"/>
        <v/>
      </c>
      <c r="M848" s="245" t="str">
        <f t="shared" si="118"/>
        <v/>
      </c>
      <c r="N848" s="244" t="str">
        <f t="shared" si="119"/>
        <v/>
      </c>
      <c r="O848" s="244" t="str">
        <f t="shared" si="120"/>
        <v/>
      </c>
      <c r="P848">
        <f>IF($I848&lt;&gt;"",$I848,IF($E848="SGD",1,IF($E848="USD",Settings!$B$22,IF($E848="HKD",Settings!$B$23,1))))</f>
        <v>1</v>
      </c>
      <c r="Q848">
        <f t="shared" si="121"/>
        <v>0</v>
      </c>
      <c r="R848">
        <f t="shared" si="122"/>
        <v>0</v>
      </c>
      <c r="S848" t="str">
        <f t="shared" si="123"/>
        <v/>
      </c>
      <c r="T848" t="str">
        <f t="shared" si="124"/>
        <v/>
      </c>
      <c r="U848" t="str">
        <f t="shared" si="125"/>
        <v/>
      </c>
    </row>
    <row r="849" spans="1:21" ht="15" customHeight="1" x14ac:dyDescent="0.15">
      <c r="A849" s="237"/>
      <c r="B849" s="237"/>
      <c r="C849" s="237"/>
      <c r="D849" s="251"/>
      <c r="E849" s="237"/>
      <c r="F849" s="252"/>
      <c r="G849" s="237"/>
      <c r="H849" s="237"/>
      <c r="I849" s="237"/>
      <c r="J849" s="252"/>
      <c r="K849" s="237"/>
      <c r="L849" s="244" t="str">
        <f t="shared" si="117"/>
        <v/>
      </c>
      <c r="M849" s="245" t="str">
        <f t="shared" si="118"/>
        <v/>
      </c>
      <c r="N849" s="244" t="str">
        <f t="shared" si="119"/>
        <v/>
      </c>
      <c r="O849" s="244" t="str">
        <f t="shared" si="120"/>
        <v/>
      </c>
      <c r="P849">
        <f>IF($I849&lt;&gt;"",$I849,IF($E849="SGD",1,IF($E849="USD",Settings!$B$22,IF($E849="HKD",Settings!$B$23,1))))</f>
        <v>1</v>
      </c>
      <c r="Q849">
        <f t="shared" si="121"/>
        <v>0</v>
      </c>
      <c r="R849">
        <f t="shared" si="122"/>
        <v>0</v>
      </c>
      <c r="S849" t="str">
        <f t="shared" si="123"/>
        <v/>
      </c>
      <c r="T849" t="str">
        <f t="shared" si="124"/>
        <v/>
      </c>
      <c r="U849" t="str">
        <f t="shared" si="125"/>
        <v/>
      </c>
    </row>
    <row r="850" spans="1:21" ht="15" customHeight="1" x14ac:dyDescent="0.15">
      <c r="A850" s="237"/>
      <c r="B850" s="237"/>
      <c r="C850" s="237"/>
      <c r="D850" s="251"/>
      <c r="E850" s="237"/>
      <c r="F850" s="252"/>
      <c r="G850" s="237"/>
      <c r="H850" s="237"/>
      <c r="I850" s="237"/>
      <c r="J850" s="252"/>
      <c r="K850" s="237"/>
      <c r="L850" s="244" t="str">
        <f t="shared" si="117"/>
        <v/>
      </c>
      <c r="M850" s="245" t="str">
        <f t="shared" si="118"/>
        <v/>
      </c>
      <c r="N850" s="244" t="str">
        <f t="shared" si="119"/>
        <v/>
      </c>
      <c r="O850" s="244" t="str">
        <f t="shared" si="120"/>
        <v/>
      </c>
      <c r="P850">
        <f>IF($I850&lt;&gt;"",$I850,IF($E850="SGD",1,IF($E850="USD",Settings!$B$22,IF($E850="HKD",Settings!$B$23,1))))</f>
        <v>1</v>
      </c>
      <c r="Q850">
        <f t="shared" si="121"/>
        <v>0</v>
      </c>
      <c r="R850">
        <f t="shared" si="122"/>
        <v>0</v>
      </c>
      <c r="S850" t="str">
        <f t="shared" si="123"/>
        <v/>
      </c>
      <c r="T850" t="str">
        <f t="shared" si="124"/>
        <v/>
      </c>
      <c r="U850" t="str">
        <f t="shared" si="125"/>
        <v/>
      </c>
    </row>
    <row r="851" spans="1:21" ht="15" customHeight="1" x14ac:dyDescent="0.15">
      <c r="A851" s="237"/>
      <c r="B851" s="237"/>
      <c r="C851" s="237"/>
      <c r="D851" s="251"/>
      <c r="E851" s="237"/>
      <c r="F851" s="252"/>
      <c r="G851" s="237"/>
      <c r="H851" s="237"/>
      <c r="I851" s="237"/>
      <c r="J851" s="252"/>
      <c r="K851" s="237"/>
      <c r="L851" s="244" t="str">
        <f t="shared" si="117"/>
        <v/>
      </c>
      <c r="M851" s="245" t="str">
        <f t="shared" si="118"/>
        <v/>
      </c>
      <c r="N851" s="244" t="str">
        <f t="shared" si="119"/>
        <v/>
      </c>
      <c r="O851" s="244" t="str">
        <f t="shared" si="120"/>
        <v/>
      </c>
      <c r="P851">
        <f>IF($I851&lt;&gt;"",$I851,IF($E851="SGD",1,IF($E851="USD",Settings!$B$22,IF($E851="HKD",Settings!$B$23,1))))</f>
        <v>1</v>
      </c>
      <c r="Q851">
        <f t="shared" si="121"/>
        <v>0</v>
      </c>
      <c r="R851">
        <f t="shared" si="122"/>
        <v>0</v>
      </c>
      <c r="S851" t="str">
        <f t="shared" si="123"/>
        <v/>
      </c>
      <c r="T851" t="str">
        <f t="shared" si="124"/>
        <v/>
      </c>
      <c r="U851" t="str">
        <f t="shared" si="125"/>
        <v/>
      </c>
    </row>
    <row r="852" spans="1:21" ht="15" customHeight="1" x14ac:dyDescent="0.15">
      <c r="A852" s="237"/>
      <c r="B852" s="237"/>
      <c r="C852" s="237"/>
      <c r="D852" s="251"/>
      <c r="E852" s="237"/>
      <c r="F852" s="252"/>
      <c r="G852" s="237"/>
      <c r="H852" s="237"/>
      <c r="I852" s="237"/>
      <c r="J852" s="252"/>
      <c r="K852" s="237"/>
      <c r="L852" s="244" t="str">
        <f t="shared" si="117"/>
        <v/>
      </c>
      <c r="M852" s="245" t="str">
        <f t="shared" si="118"/>
        <v/>
      </c>
      <c r="N852" s="244" t="str">
        <f t="shared" si="119"/>
        <v/>
      </c>
      <c r="O852" s="244" t="str">
        <f t="shared" si="120"/>
        <v/>
      </c>
      <c r="P852">
        <f>IF($I852&lt;&gt;"",$I852,IF($E852="SGD",1,IF($E852="USD",Settings!$B$22,IF($E852="HKD",Settings!$B$23,1))))</f>
        <v>1</v>
      </c>
      <c r="Q852">
        <f t="shared" si="121"/>
        <v>0</v>
      </c>
      <c r="R852">
        <f t="shared" si="122"/>
        <v>0</v>
      </c>
      <c r="S852" t="str">
        <f t="shared" si="123"/>
        <v/>
      </c>
      <c r="T852" t="str">
        <f t="shared" si="124"/>
        <v/>
      </c>
      <c r="U852" t="str">
        <f t="shared" si="125"/>
        <v/>
      </c>
    </row>
    <row r="853" spans="1:21" ht="15" customHeight="1" x14ac:dyDescent="0.15">
      <c r="A853" s="237"/>
      <c r="B853" s="237"/>
      <c r="C853" s="237"/>
      <c r="D853" s="251"/>
      <c r="E853" s="237"/>
      <c r="F853" s="252"/>
      <c r="G853" s="237"/>
      <c r="H853" s="237"/>
      <c r="I853" s="237"/>
      <c r="J853" s="252"/>
      <c r="K853" s="237"/>
      <c r="L853" s="244" t="str">
        <f t="shared" si="117"/>
        <v/>
      </c>
      <c r="M853" s="245" t="str">
        <f t="shared" si="118"/>
        <v/>
      </c>
      <c r="N853" s="244" t="str">
        <f t="shared" si="119"/>
        <v/>
      </c>
      <c r="O853" s="244" t="str">
        <f t="shared" si="120"/>
        <v/>
      </c>
      <c r="P853">
        <f>IF($I853&lt;&gt;"",$I853,IF($E853="SGD",1,IF($E853="USD",Settings!$B$22,IF($E853="HKD",Settings!$B$23,1))))</f>
        <v>1</v>
      </c>
      <c r="Q853">
        <f t="shared" si="121"/>
        <v>0</v>
      </c>
      <c r="R853">
        <f t="shared" si="122"/>
        <v>0</v>
      </c>
      <c r="S853" t="str">
        <f t="shared" si="123"/>
        <v/>
      </c>
      <c r="T853" t="str">
        <f t="shared" si="124"/>
        <v/>
      </c>
      <c r="U853" t="str">
        <f t="shared" si="125"/>
        <v/>
      </c>
    </row>
    <row r="854" spans="1:21" ht="15" customHeight="1" x14ac:dyDescent="0.15">
      <c r="A854" s="237"/>
      <c r="B854" s="237"/>
      <c r="C854" s="237"/>
      <c r="D854" s="251"/>
      <c r="E854" s="237"/>
      <c r="F854" s="252"/>
      <c r="G854" s="237"/>
      <c r="H854" s="237"/>
      <c r="I854" s="237"/>
      <c r="J854" s="252"/>
      <c r="K854" s="237"/>
      <c r="L854" s="244" t="str">
        <f t="shared" si="117"/>
        <v/>
      </c>
      <c r="M854" s="245" t="str">
        <f t="shared" si="118"/>
        <v/>
      </c>
      <c r="N854" s="244" t="str">
        <f t="shared" si="119"/>
        <v/>
      </c>
      <c r="O854" s="244" t="str">
        <f t="shared" si="120"/>
        <v/>
      </c>
      <c r="P854">
        <f>IF($I854&lt;&gt;"",$I854,IF($E854="SGD",1,IF($E854="USD",Settings!$B$22,IF($E854="HKD",Settings!$B$23,1))))</f>
        <v>1</v>
      </c>
      <c r="Q854">
        <f t="shared" si="121"/>
        <v>0</v>
      </c>
      <c r="R854">
        <f t="shared" si="122"/>
        <v>0</v>
      </c>
      <c r="S854" t="str">
        <f t="shared" si="123"/>
        <v/>
      </c>
      <c r="T854" t="str">
        <f t="shared" si="124"/>
        <v/>
      </c>
      <c r="U854" t="str">
        <f t="shared" si="125"/>
        <v/>
      </c>
    </row>
    <row r="855" spans="1:21" ht="15" customHeight="1" x14ac:dyDescent="0.15">
      <c r="A855" s="237"/>
      <c r="B855" s="237"/>
      <c r="C855" s="237"/>
      <c r="D855" s="251"/>
      <c r="E855" s="237"/>
      <c r="F855" s="252"/>
      <c r="G855" s="237"/>
      <c r="H855" s="237"/>
      <c r="I855" s="237"/>
      <c r="J855" s="252"/>
      <c r="K855" s="237"/>
      <c r="L855" s="244" t="str">
        <f t="shared" si="117"/>
        <v/>
      </c>
      <c r="M855" s="245" t="str">
        <f t="shared" si="118"/>
        <v/>
      </c>
      <c r="N855" s="244" t="str">
        <f t="shared" si="119"/>
        <v/>
      </c>
      <c r="O855" s="244" t="str">
        <f t="shared" si="120"/>
        <v/>
      </c>
      <c r="P855">
        <f>IF($I855&lt;&gt;"",$I855,IF($E855="SGD",1,IF($E855="USD",Settings!$B$22,IF($E855="HKD",Settings!$B$23,1))))</f>
        <v>1</v>
      </c>
      <c r="Q855">
        <f t="shared" si="121"/>
        <v>0</v>
      </c>
      <c r="R855">
        <f t="shared" si="122"/>
        <v>0</v>
      </c>
      <c r="S855" t="str">
        <f t="shared" si="123"/>
        <v/>
      </c>
      <c r="T855" t="str">
        <f t="shared" si="124"/>
        <v/>
      </c>
      <c r="U855" t="str">
        <f t="shared" si="125"/>
        <v/>
      </c>
    </row>
    <row r="856" spans="1:21" ht="15" customHeight="1" x14ac:dyDescent="0.15">
      <c r="A856" s="237"/>
      <c r="B856" s="237"/>
      <c r="C856" s="237"/>
      <c r="D856" s="251"/>
      <c r="E856" s="237"/>
      <c r="F856" s="252"/>
      <c r="G856" s="237"/>
      <c r="H856" s="237"/>
      <c r="I856" s="237"/>
      <c r="J856" s="252"/>
      <c r="K856" s="237"/>
      <c r="L856" s="244" t="str">
        <f t="shared" si="117"/>
        <v/>
      </c>
      <c r="M856" s="245" t="str">
        <f t="shared" si="118"/>
        <v/>
      </c>
      <c r="N856" s="244" t="str">
        <f t="shared" si="119"/>
        <v/>
      </c>
      <c r="O856" s="244" t="str">
        <f t="shared" si="120"/>
        <v/>
      </c>
      <c r="P856">
        <f>IF($I856&lt;&gt;"",$I856,IF($E856="SGD",1,IF($E856="USD",Settings!$B$22,IF($E856="HKD",Settings!$B$23,1))))</f>
        <v>1</v>
      </c>
      <c r="Q856">
        <f t="shared" si="121"/>
        <v>0</v>
      </c>
      <c r="R856">
        <f t="shared" si="122"/>
        <v>0</v>
      </c>
      <c r="S856" t="str">
        <f t="shared" si="123"/>
        <v/>
      </c>
      <c r="T856" t="str">
        <f t="shared" si="124"/>
        <v/>
      </c>
      <c r="U856" t="str">
        <f t="shared" si="125"/>
        <v/>
      </c>
    </row>
    <row r="857" spans="1:21" ht="15" customHeight="1" x14ac:dyDescent="0.15">
      <c r="A857" s="237"/>
      <c r="B857" s="237"/>
      <c r="C857" s="237"/>
      <c r="D857" s="251"/>
      <c r="E857" s="237"/>
      <c r="F857" s="252"/>
      <c r="G857" s="237"/>
      <c r="H857" s="237"/>
      <c r="I857" s="237"/>
      <c r="J857" s="252"/>
      <c r="K857" s="237"/>
      <c r="L857" s="244" t="str">
        <f t="shared" si="117"/>
        <v/>
      </c>
      <c r="M857" s="245" t="str">
        <f t="shared" si="118"/>
        <v/>
      </c>
      <c r="N857" s="244" t="str">
        <f t="shared" si="119"/>
        <v/>
      </c>
      <c r="O857" s="244" t="str">
        <f t="shared" si="120"/>
        <v/>
      </c>
      <c r="P857">
        <f>IF($I857&lt;&gt;"",$I857,IF($E857="SGD",1,IF($E857="USD",Settings!$B$22,IF($E857="HKD",Settings!$B$23,1))))</f>
        <v>1</v>
      </c>
      <c r="Q857">
        <f t="shared" si="121"/>
        <v>0</v>
      </c>
      <c r="R857">
        <f t="shared" si="122"/>
        <v>0</v>
      </c>
      <c r="S857" t="str">
        <f t="shared" si="123"/>
        <v/>
      </c>
      <c r="T857" t="str">
        <f t="shared" si="124"/>
        <v/>
      </c>
      <c r="U857" t="str">
        <f t="shared" si="125"/>
        <v/>
      </c>
    </row>
    <row r="858" spans="1:21" ht="15" customHeight="1" x14ac:dyDescent="0.15">
      <c r="A858" s="237"/>
      <c r="B858" s="237"/>
      <c r="C858" s="237"/>
      <c r="D858" s="251"/>
      <c r="E858" s="237"/>
      <c r="F858" s="252"/>
      <c r="G858" s="237"/>
      <c r="H858" s="237"/>
      <c r="I858" s="237"/>
      <c r="J858" s="252"/>
      <c r="K858" s="237"/>
      <c r="L858" s="244" t="str">
        <f t="shared" si="117"/>
        <v/>
      </c>
      <c r="M858" s="245" t="str">
        <f t="shared" si="118"/>
        <v/>
      </c>
      <c r="N858" s="244" t="str">
        <f t="shared" si="119"/>
        <v/>
      </c>
      <c r="O858" s="244" t="str">
        <f t="shared" si="120"/>
        <v/>
      </c>
      <c r="P858">
        <f>IF($I858&lt;&gt;"",$I858,IF($E858="SGD",1,IF($E858="USD",Settings!$B$22,IF($E858="HKD",Settings!$B$23,1))))</f>
        <v>1</v>
      </c>
      <c r="Q858">
        <f t="shared" si="121"/>
        <v>0</v>
      </c>
      <c r="R858">
        <f t="shared" si="122"/>
        <v>0</v>
      </c>
      <c r="S858" t="str">
        <f t="shared" si="123"/>
        <v/>
      </c>
      <c r="T858" t="str">
        <f t="shared" si="124"/>
        <v/>
      </c>
      <c r="U858" t="str">
        <f t="shared" si="125"/>
        <v/>
      </c>
    </row>
    <row r="859" spans="1:21" ht="15" customHeight="1" x14ac:dyDescent="0.15">
      <c r="A859" s="237"/>
      <c r="B859" s="237"/>
      <c r="C859" s="237"/>
      <c r="D859" s="251"/>
      <c r="E859" s="237"/>
      <c r="F859" s="252"/>
      <c r="G859" s="237"/>
      <c r="H859" s="237"/>
      <c r="I859" s="237"/>
      <c r="J859" s="252"/>
      <c r="K859" s="237"/>
      <c r="L859" s="244" t="str">
        <f t="shared" si="117"/>
        <v/>
      </c>
      <c r="M859" s="245" t="str">
        <f t="shared" si="118"/>
        <v/>
      </c>
      <c r="N859" s="244" t="str">
        <f t="shared" si="119"/>
        <v/>
      </c>
      <c r="O859" s="244" t="str">
        <f t="shared" si="120"/>
        <v/>
      </c>
      <c r="P859">
        <f>IF($I859&lt;&gt;"",$I859,IF($E859="SGD",1,IF($E859="USD",Settings!$B$22,IF($E859="HKD",Settings!$B$23,1))))</f>
        <v>1</v>
      </c>
      <c r="Q859">
        <f t="shared" si="121"/>
        <v>0</v>
      </c>
      <c r="R859">
        <f t="shared" si="122"/>
        <v>0</v>
      </c>
      <c r="S859" t="str">
        <f t="shared" si="123"/>
        <v/>
      </c>
      <c r="T859" t="str">
        <f t="shared" si="124"/>
        <v/>
      </c>
      <c r="U859" t="str">
        <f t="shared" si="125"/>
        <v/>
      </c>
    </row>
    <row r="860" spans="1:21" ht="15" customHeight="1" x14ac:dyDescent="0.15">
      <c r="A860" s="237"/>
      <c r="B860" s="237"/>
      <c r="C860" s="237"/>
      <c r="D860" s="251"/>
      <c r="E860" s="237"/>
      <c r="F860" s="252"/>
      <c r="G860" s="237"/>
      <c r="H860" s="237"/>
      <c r="I860" s="237"/>
      <c r="J860" s="252"/>
      <c r="K860" s="237"/>
      <c r="L860" s="244" t="str">
        <f t="shared" si="117"/>
        <v/>
      </c>
      <c r="M860" s="245" t="str">
        <f t="shared" si="118"/>
        <v/>
      </c>
      <c r="N860" s="244" t="str">
        <f t="shared" si="119"/>
        <v/>
      </c>
      <c r="O860" s="244" t="str">
        <f t="shared" si="120"/>
        <v/>
      </c>
      <c r="P860">
        <f>IF($I860&lt;&gt;"",$I860,IF($E860="SGD",1,IF($E860="USD",Settings!$B$22,IF($E860="HKD",Settings!$B$23,1))))</f>
        <v>1</v>
      </c>
      <c r="Q860">
        <f t="shared" si="121"/>
        <v>0</v>
      </c>
      <c r="R860">
        <f t="shared" si="122"/>
        <v>0</v>
      </c>
      <c r="S860" t="str">
        <f t="shared" si="123"/>
        <v/>
      </c>
      <c r="T860" t="str">
        <f t="shared" si="124"/>
        <v/>
      </c>
      <c r="U860" t="str">
        <f t="shared" si="125"/>
        <v/>
      </c>
    </row>
    <row r="861" spans="1:21" ht="15" customHeight="1" x14ac:dyDescent="0.15">
      <c r="A861" s="237"/>
      <c r="B861" s="237"/>
      <c r="C861" s="237"/>
      <c r="D861" s="251"/>
      <c r="E861" s="237"/>
      <c r="F861" s="252"/>
      <c r="G861" s="237"/>
      <c r="H861" s="237"/>
      <c r="I861" s="237"/>
      <c r="J861" s="252"/>
      <c r="K861" s="237"/>
      <c r="L861" s="244" t="str">
        <f t="shared" si="117"/>
        <v/>
      </c>
      <c r="M861" s="245" t="str">
        <f t="shared" si="118"/>
        <v/>
      </c>
      <c r="N861" s="244" t="str">
        <f t="shared" si="119"/>
        <v/>
      </c>
      <c r="O861" s="244" t="str">
        <f t="shared" si="120"/>
        <v/>
      </c>
      <c r="P861">
        <f>IF($I861&lt;&gt;"",$I861,IF($E861="SGD",1,IF($E861="USD",Settings!$B$22,IF($E861="HKD",Settings!$B$23,1))))</f>
        <v>1</v>
      </c>
      <c r="Q861">
        <f t="shared" si="121"/>
        <v>0</v>
      </c>
      <c r="R861">
        <f t="shared" si="122"/>
        <v>0</v>
      </c>
      <c r="S861" t="str">
        <f t="shared" si="123"/>
        <v/>
      </c>
      <c r="T861" t="str">
        <f t="shared" si="124"/>
        <v/>
      </c>
      <c r="U861" t="str">
        <f t="shared" si="125"/>
        <v/>
      </c>
    </row>
    <row r="862" spans="1:21" ht="15" customHeight="1" x14ac:dyDescent="0.15">
      <c r="A862" s="237"/>
      <c r="B862" s="237"/>
      <c r="C862" s="237"/>
      <c r="D862" s="251"/>
      <c r="E862" s="237"/>
      <c r="F862" s="252"/>
      <c r="G862" s="237"/>
      <c r="H862" s="237"/>
      <c r="I862" s="237"/>
      <c r="J862" s="252"/>
      <c r="K862" s="237"/>
      <c r="L862" s="244" t="str">
        <f t="shared" si="117"/>
        <v/>
      </c>
      <c r="M862" s="245" t="str">
        <f t="shared" si="118"/>
        <v/>
      </c>
      <c r="N862" s="244" t="str">
        <f t="shared" si="119"/>
        <v/>
      </c>
      <c r="O862" s="244" t="str">
        <f t="shared" si="120"/>
        <v/>
      </c>
      <c r="P862">
        <f>IF($I862&lt;&gt;"",$I862,IF($E862="SGD",1,IF($E862="USD",Settings!$B$22,IF($E862="HKD",Settings!$B$23,1))))</f>
        <v>1</v>
      </c>
      <c r="Q862">
        <f t="shared" si="121"/>
        <v>0</v>
      </c>
      <c r="R862">
        <f t="shared" si="122"/>
        <v>0</v>
      </c>
      <c r="S862" t="str">
        <f t="shared" si="123"/>
        <v/>
      </c>
      <c r="T862" t="str">
        <f t="shared" si="124"/>
        <v/>
      </c>
      <c r="U862" t="str">
        <f t="shared" si="125"/>
        <v/>
      </c>
    </row>
    <row r="863" spans="1:21" ht="15" customHeight="1" x14ac:dyDescent="0.15">
      <c r="A863" s="237"/>
      <c r="B863" s="237"/>
      <c r="C863" s="237"/>
      <c r="D863" s="251"/>
      <c r="E863" s="237"/>
      <c r="F863" s="252"/>
      <c r="G863" s="237"/>
      <c r="H863" s="237"/>
      <c r="I863" s="237"/>
      <c r="J863" s="252"/>
      <c r="K863" s="237"/>
      <c r="L863" s="244" t="str">
        <f t="shared" si="117"/>
        <v/>
      </c>
      <c r="M863" s="245" t="str">
        <f t="shared" si="118"/>
        <v/>
      </c>
      <c r="N863" s="244" t="str">
        <f t="shared" si="119"/>
        <v/>
      </c>
      <c r="O863" s="244" t="str">
        <f t="shared" si="120"/>
        <v/>
      </c>
      <c r="P863">
        <f>IF($I863&lt;&gt;"",$I863,IF($E863="SGD",1,IF($E863="USD",Settings!$B$22,IF($E863="HKD",Settings!$B$23,1))))</f>
        <v>1</v>
      </c>
      <c r="Q863">
        <f t="shared" si="121"/>
        <v>0</v>
      </c>
      <c r="R863">
        <f t="shared" si="122"/>
        <v>0</v>
      </c>
      <c r="S863" t="str">
        <f t="shared" si="123"/>
        <v/>
      </c>
      <c r="T863" t="str">
        <f t="shared" si="124"/>
        <v/>
      </c>
      <c r="U863" t="str">
        <f t="shared" si="125"/>
        <v/>
      </c>
    </row>
    <row r="864" spans="1:21" ht="15" customHeight="1" x14ac:dyDescent="0.15">
      <c r="A864" s="237"/>
      <c r="B864" s="237"/>
      <c r="C864" s="237"/>
      <c r="D864" s="251"/>
      <c r="E864" s="237"/>
      <c r="F864" s="252"/>
      <c r="G864" s="237"/>
      <c r="H864" s="237"/>
      <c r="I864" s="237"/>
      <c r="J864" s="252"/>
      <c r="K864" s="237"/>
      <c r="L864" s="244" t="str">
        <f t="shared" si="117"/>
        <v/>
      </c>
      <c r="M864" s="245" t="str">
        <f t="shared" si="118"/>
        <v/>
      </c>
      <c r="N864" s="244" t="str">
        <f t="shared" si="119"/>
        <v/>
      </c>
      <c r="O864" s="244" t="str">
        <f t="shared" si="120"/>
        <v/>
      </c>
      <c r="P864">
        <f>IF($I864&lt;&gt;"",$I864,IF($E864="SGD",1,IF($E864="USD",Settings!$B$22,IF($E864="HKD",Settings!$B$23,1))))</f>
        <v>1</v>
      </c>
      <c r="Q864">
        <f t="shared" si="121"/>
        <v>0</v>
      </c>
      <c r="R864">
        <f t="shared" si="122"/>
        <v>0</v>
      </c>
      <c r="S864" t="str">
        <f t="shared" si="123"/>
        <v/>
      </c>
      <c r="T864" t="str">
        <f t="shared" si="124"/>
        <v/>
      </c>
      <c r="U864" t="str">
        <f t="shared" si="125"/>
        <v/>
      </c>
    </row>
    <row r="865" spans="1:21" ht="15" customHeight="1" x14ac:dyDescent="0.15">
      <c r="A865" s="237"/>
      <c r="B865" s="237"/>
      <c r="C865" s="237"/>
      <c r="D865" s="251"/>
      <c r="E865" s="237"/>
      <c r="F865" s="252"/>
      <c r="G865" s="237"/>
      <c r="H865" s="237"/>
      <c r="I865" s="237"/>
      <c r="J865" s="252"/>
      <c r="K865" s="237"/>
      <c r="L865" s="244" t="str">
        <f t="shared" si="117"/>
        <v/>
      </c>
      <c r="M865" s="245" t="str">
        <f t="shared" si="118"/>
        <v/>
      </c>
      <c r="N865" s="244" t="str">
        <f t="shared" si="119"/>
        <v/>
      </c>
      <c r="O865" s="244" t="str">
        <f t="shared" si="120"/>
        <v/>
      </c>
      <c r="P865">
        <f>IF($I865&lt;&gt;"",$I865,IF($E865="SGD",1,IF($E865="USD",Settings!$B$22,IF($E865="HKD",Settings!$B$23,1))))</f>
        <v>1</v>
      </c>
      <c r="Q865">
        <f t="shared" si="121"/>
        <v>0</v>
      </c>
      <c r="R865">
        <f t="shared" si="122"/>
        <v>0</v>
      </c>
      <c r="S865" t="str">
        <f t="shared" si="123"/>
        <v/>
      </c>
      <c r="T865" t="str">
        <f t="shared" si="124"/>
        <v/>
      </c>
      <c r="U865" t="str">
        <f t="shared" si="125"/>
        <v/>
      </c>
    </row>
    <row r="866" spans="1:21" ht="15" customHeight="1" x14ac:dyDescent="0.15">
      <c r="A866" s="237"/>
      <c r="B866" s="237"/>
      <c r="C866" s="237"/>
      <c r="D866" s="251"/>
      <c r="E866" s="237"/>
      <c r="F866" s="252"/>
      <c r="G866" s="237"/>
      <c r="H866" s="237"/>
      <c r="I866" s="237"/>
      <c r="J866" s="252"/>
      <c r="K866" s="237"/>
      <c r="L866" s="244" t="str">
        <f t="shared" si="117"/>
        <v/>
      </c>
      <c r="M866" s="245" t="str">
        <f t="shared" si="118"/>
        <v/>
      </c>
      <c r="N866" s="244" t="str">
        <f t="shared" si="119"/>
        <v/>
      </c>
      <c r="O866" s="244" t="str">
        <f t="shared" si="120"/>
        <v/>
      </c>
      <c r="P866">
        <f>IF($I866&lt;&gt;"",$I866,IF($E866="SGD",1,IF($E866="USD",Settings!$B$22,IF($E866="HKD",Settings!$B$23,1))))</f>
        <v>1</v>
      </c>
      <c r="Q866">
        <f t="shared" si="121"/>
        <v>0</v>
      </c>
      <c r="R866">
        <f t="shared" si="122"/>
        <v>0</v>
      </c>
      <c r="S866" t="str">
        <f t="shared" si="123"/>
        <v/>
      </c>
      <c r="T866" t="str">
        <f t="shared" si="124"/>
        <v/>
      </c>
      <c r="U866" t="str">
        <f t="shared" si="125"/>
        <v/>
      </c>
    </row>
    <row r="867" spans="1:21" ht="15" customHeight="1" x14ac:dyDescent="0.15">
      <c r="A867" s="237"/>
      <c r="B867" s="237"/>
      <c r="C867" s="237"/>
      <c r="D867" s="251"/>
      <c r="E867" s="237"/>
      <c r="F867" s="252"/>
      <c r="G867" s="237"/>
      <c r="H867" s="237"/>
      <c r="I867" s="237"/>
      <c r="J867" s="252"/>
      <c r="K867" s="237"/>
      <c r="L867" s="244" t="str">
        <f t="shared" si="117"/>
        <v/>
      </c>
      <c r="M867" s="245" t="str">
        <f t="shared" si="118"/>
        <v/>
      </c>
      <c r="N867" s="244" t="str">
        <f t="shared" si="119"/>
        <v/>
      </c>
      <c r="O867" s="244" t="str">
        <f t="shared" si="120"/>
        <v/>
      </c>
      <c r="P867">
        <f>IF($I867&lt;&gt;"",$I867,IF($E867="SGD",1,IF($E867="USD",Settings!$B$22,IF($E867="HKD",Settings!$B$23,1))))</f>
        <v>1</v>
      </c>
      <c r="Q867">
        <f t="shared" si="121"/>
        <v>0</v>
      </c>
      <c r="R867">
        <f t="shared" si="122"/>
        <v>0</v>
      </c>
      <c r="S867" t="str">
        <f t="shared" si="123"/>
        <v/>
      </c>
      <c r="T867" t="str">
        <f t="shared" si="124"/>
        <v/>
      </c>
      <c r="U867" t="str">
        <f t="shared" si="125"/>
        <v/>
      </c>
    </row>
    <row r="868" spans="1:21" ht="15" customHeight="1" x14ac:dyDescent="0.15">
      <c r="A868" s="237"/>
      <c r="B868" s="237"/>
      <c r="C868" s="237"/>
      <c r="D868" s="251"/>
      <c r="E868" s="237"/>
      <c r="F868" s="252"/>
      <c r="G868" s="237"/>
      <c r="H868" s="237"/>
      <c r="I868" s="237"/>
      <c r="J868" s="252"/>
      <c r="K868" s="237"/>
      <c r="L868" s="244" t="str">
        <f t="shared" si="117"/>
        <v/>
      </c>
      <c r="M868" s="245" t="str">
        <f t="shared" si="118"/>
        <v/>
      </c>
      <c r="N868" s="244" t="str">
        <f t="shared" si="119"/>
        <v/>
      </c>
      <c r="O868" s="244" t="str">
        <f t="shared" si="120"/>
        <v/>
      </c>
      <c r="P868">
        <f>IF($I868&lt;&gt;"",$I868,IF($E868="SGD",1,IF($E868="USD",Settings!$B$22,IF($E868="HKD",Settings!$B$23,1))))</f>
        <v>1</v>
      </c>
      <c r="Q868">
        <f t="shared" si="121"/>
        <v>0</v>
      </c>
      <c r="R868">
        <f t="shared" si="122"/>
        <v>0</v>
      </c>
      <c r="S868" t="str">
        <f t="shared" si="123"/>
        <v/>
      </c>
      <c r="T868" t="str">
        <f t="shared" si="124"/>
        <v/>
      </c>
      <c r="U868" t="str">
        <f t="shared" si="125"/>
        <v/>
      </c>
    </row>
    <row r="869" spans="1:21" ht="15" customHeight="1" x14ac:dyDescent="0.15">
      <c r="A869" s="237"/>
      <c r="B869" s="237"/>
      <c r="C869" s="237"/>
      <c r="D869" s="251"/>
      <c r="E869" s="237"/>
      <c r="F869" s="252"/>
      <c r="G869" s="237"/>
      <c r="H869" s="237"/>
      <c r="I869" s="237"/>
      <c r="J869" s="252"/>
      <c r="K869" s="237"/>
      <c r="L869" s="244" t="str">
        <f t="shared" si="117"/>
        <v/>
      </c>
      <c r="M869" s="245" t="str">
        <f t="shared" si="118"/>
        <v/>
      </c>
      <c r="N869" s="244" t="str">
        <f t="shared" si="119"/>
        <v/>
      </c>
      <c r="O869" s="244" t="str">
        <f t="shared" si="120"/>
        <v/>
      </c>
      <c r="P869">
        <f>IF($I869&lt;&gt;"",$I869,IF($E869="SGD",1,IF($E869="USD",Settings!$B$22,IF($E869="HKD",Settings!$B$23,1))))</f>
        <v>1</v>
      </c>
      <c r="Q869">
        <f t="shared" si="121"/>
        <v>0</v>
      </c>
      <c r="R869">
        <f t="shared" si="122"/>
        <v>0</v>
      </c>
      <c r="S869" t="str">
        <f t="shared" si="123"/>
        <v/>
      </c>
      <c r="T869" t="str">
        <f t="shared" si="124"/>
        <v/>
      </c>
      <c r="U869" t="str">
        <f t="shared" si="125"/>
        <v/>
      </c>
    </row>
    <row r="870" spans="1:21" ht="15" customHeight="1" x14ac:dyDescent="0.15">
      <c r="A870" s="237"/>
      <c r="B870" s="237"/>
      <c r="C870" s="237"/>
      <c r="D870" s="251"/>
      <c r="E870" s="237"/>
      <c r="F870" s="252"/>
      <c r="G870" s="237"/>
      <c r="H870" s="237"/>
      <c r="I870" s="237"/>
      <c r="J870" s="252"/>
      <c r="K870" s="237"/>
      <c r="L870" s="244" t="str">
        <f t="shared" si="117"/>
        <v/>
      </c>
      <c r="M870" s="245" t="str">
        <f t="shared" si="118"/>
        <v/>
      </c>
      <c r="N870" s="244" t="str">
        <f t="shared" si="119"/>
        <v/>
      </c>
      <c r="O870" s="244" t="str">
        <f t="shared" si="120"/>
        <v/>
      </c>
      <c r="P870">
        <f>IF($I870&lt;&gt;"",$I870,IF($E870="SGD",1,IF($E870="USD",Settings!$B$22,IF($E870="HKD",Settings!$B$23,1))))</f>
        <v>1</v>
      </c>
      <c r="Q870">
        <f t="shared" si="121"/>
        <v>0</v>
      </c>
      <c r="R870">
        <f t="shared" si="122"/>
        <v>0</v>
      </c>
      <c r="S870" t="str">
        <f t="shared" si="123"/>
        <v/>
      </c>
      <c r="T870" t="str">
        <f t="shared" si="124"/>
        <v/>
      </c>
      <c r="U870" t="str">
        <f t="shared" si="125"/>
        <v/>
      </c>
    </row>
    <row r="871" spans="1:21" ht="15" customHeight="1" x14ac:dyDescent="0.15">
      <c r="A871" s="237"/>
      <c r="B871" s="237"/>
      <c r="C871" s="237"/>
      <c r="D871" s="251"/>
      <c r="E871" s="237"/>
      <c r="F871" s="252"/>
      <c r="G871" s="237"/>
      <c r="H871" s="237"/>
      <c r="I871" s="237"/>
      <c r="J871" s="252"/>
      <c r="K871" s="237"/>
      <c r="L871" s="244" t="str">
        <f t="shared" si="117"/>
        <v/>
      </c>
      <c r="M871" s="245" t="str">
        <f t="shared" si="118"/>
        <v/>
      </c>
      <c r="N871" s="244" t="str">
        <f t="shared" si="119"/>
        <v/>
      </c>
      <c r="O871" s="244" t="str">
        <f t="shared" si="120"/>
        <v/>
      </c>
      <c r="P871">
        <f>IF($I871&lt;&gt;"",$I871,IF($E871="SGD",1,IF($E871="USD",Settings!$B$22,IF($E871="HKD",Settings!$B$23,1))))</f>
        <v>1</v>
      </c>
      <c r="Q871">
        <f t="shared" si="121"/>
        <v>0</v>
      </c>
      <c r="R871">
        <f t="shared" si="122"/>
        <v>0</v>
      </c>
      <c r="S871" t="str">
        <f t="shared" si="123"/>
        <v/>
      </c>
      <c r="T871" t="str">
        <f t="shared" si="124"/>
        <v/>
      </c>
      <c r="U871" t="str">
        <f t="shared" si="125"/>
        <v/>
      </c>
    </row>
    <row r="872" spans="1:21" ht="15" customHeight="1" x14ac:dyDescent="0.15">
      <c r="A872" s="237"/>
      <c r="B872" s="237"/>
      <c r="C872" s="237"/>
      <c r="D872" s="251"/>
      <c r="E872" s="237"/>
      <c r="F872" s="252"/>
      <c r="G872" s="237"/>
      <c r="H872" s="237"/>
      <c r="I872" s="237"/>
      <c r="J872" s="252"/>
      <c r="K872" s="237"/>
      <c r="L872" s="244" t="str">
        <f t="shared" si="117"/>
        <v/>
      </c>
      <c r="M872" s="245" t="str">
        <f t="shared" si="118"/>
        <v/>
      </c>
      <c r="N872" s="244" t="str">
        <f t="shared" si="119"/>
        <v/>
      </c>
      <c r="O872" s="244" t="str">
        <f t="shared" si="120"/>
        <v/>
      </c>
      <c r="P872">
        <f>IF($I872&lt;&gt;"",$I872,IF($E872="SGD",1,IF($E872="USD",Settings!$B$22,IF($E872="HKD",Settings!$B$23,1))))</f>
        <v>1</v>
      </c>
      <c r="Q872">
        <f t="shared" si="121"/>
        <v>0</v>
      </c>
      <c r="R872">
        <f t="shared" si="122"/>
        <v>0</v>
      </c>
      <c r="S872" t="str">
        <f t="shared" si="123"/>
        <v/>
      </c>
      <c r="T872" t="str">
        <f t="shared" si="124"/>
        <v/>
      </c>
      <c r="U872" t="str">
        <f t="shared" si="125"/>
        <v/>
      </c>
    </row>
    <row r="873" spans="1:21" ht="15" customHeight="1" x14ac:dyDescent="0.15">
      <c r="A873" s="237"/>
      <c r="B873" s="237"/>
      <c r="C873" s="237"/>
      <c r="D873" s="251"/>
      <c r="E873" s="237"/>
      <c r="F873" s="252"/>
      <c r="G873" s="237"/>
      <c r="H873" s="237"/>
      <c r="I873" s="237"/>
      <c r="J873" s="252"/>
      <c r="K873" s="237"/>
      <c r="L873" s="244" t="str">
        <f t="shared" si="117"/>
        <v/>
      </c>
      <c r="M873" s="245" t="str">
        <f t="shared" si="118"/>
        <v/>
      </c>
      <c r="N873" s="244" t="str">
        <f t="shared" si="119"/>
        <v/>
      </c>
      <c r="O873" s="244" t="str">
        <f t="shared" si="120"/>
        <v/>
      </c>
      <c r="P873">
        <f>IF($I873&lt;&gt;"",$I873,IF($E873="SGD",1,IF($E873="USD",Settings!$B$22,IF($E873="HKD",Settings!$B$23,1))))</f>
        <v>1</v>
      </c>
      <c r="Q873">
        <f t="shared" si="121"/>
        <v>0</v>
      </c>
      <c r="R873">
        <f t="shared" si="122"/>
        <v>0</v>
      </c>
      <c r="S873" t="str">
        <f t="shared" si="123"/>
        <v/>
      </c>
      <c r="T873" t="str">
        <f t="shared" si="124"/>
        <v/>
      </c>
      <c r="U873" t="str">
        <f t="shared" si="125"/>
        <v/>
      </c>
    </row>
    <row r="874" spans="1:21" ht="15" customHeight="1" x14ac:dyDescent="0.15">
      <c r="A874" s="237"/>
      <c r="B874" s="237"/>
      <c r="C874" s="237"/>
      <c r="D874" s="251"/>
      <c r="E874" s="237"/>
      <c r="F874" s="252"/>
      <c r="G874" s="237"/>
      <c r="H874" s="237"/>
      <c r="I874" s="237"/>
      <c r="J874" s="252"/>
      <c r="K874" s="237"/>
      <c r="L874" s="244" t="str">
        <f t="shared" si="117"/>
        <v/>
      </c>
      <c r="M874" s="245" t="str">
        <f t="shared" si="118"/>
        <v/>
      </c>
      <c r="N874" s="244" t="str">
        <f t="shared" si="119"/>
        <v/>
      </c>
      <c r="O874" s="244" t="str">
        <f t="shared" si="120"/>
        <v/>
      </c>
      <c r="P874">
        <f>IF($I874&lt;&gt;"",$I874,IF($E874="SGD",1,IF($E874="USD",Settings!$B$22,IF($E874="HKD",Settings!$B$23,1))))</f>
        <v>1</v>
      </c>
      <c r="Q874">
        <f t="shared" si="121"/>
        <v>0</v>
      </c>
      <c r="R874">
        <f t="shared" si="122"/>
        <v>0</v>
      </c>
      <c r="S874" t="str">
        <f t="shared" si="123"/>
        <v/>
      </c>
      <c r="T874" t="str">
        <f t="shared" si="124"/>
        <v/>
      </c>
      <c r="U874" t="str">
        <f t="shared" si="125"/>
        <v/>
      </c>
    </row>
    <row r="875" spans="1:21" ht="15" customHeight="1" x14ac:dyDescent="0.15">
      <c r="A875" s="237"/>
      <c r="B875" s="237"/>
      <c r="C875" s="237"/>
      <c r="D875" s="251"/>
      <c r="E875" s="237"/>
      <c r="F875" s="252"/>
      <c r="G875" s="237"/>
      <c r="H875" s="237"/>
      <c r="I875" s="237"/>
      <c r="J875" s="252"/>
      <c r="K875" s="237"/>
      <c r="L875" s="244" t="str">
        <f t="shared" si="117"/>
        <v/>
      </c>
      <c r="M875" s="245" t="str">
        <f t="shared" si="118"/>
        <v/>
      </c>
      <c r="N875" s="244" t="str">
        <f t="shared" si="119"/>
        <v/>
      </c>
      <c r="O875" s="244" t="str">
        <f t="shared" si="120"/>
        <v/>
      </c>
      <c r="P875">
        <f>IF($I875&lt;&gt;"",$I875,IF($E875="SGD",1,IF($E875="USD",Settings!$B$22,IF($E875="HKD",Settings!$B$23,1))))</f>
        <v>1</v>
      </c>
      <c r="Q875">
        <f t="shared" si="121"/>
        <v>0</v>
      </c>
      <c r="R875">
        <f t="shared" si="122"/>
        <v>0</v>
      </c>
      <c r="S875" t="str">
        <f t="shared" si="123"/>
        <v/>
      </c>
      <c r="T875" t="str">
        <f t="shared" si="124"/>
        <v/>
      </c>
      <c r="U875" t="str">
        <f t="shared" si="125"/>
        <v/>
      </c>
    </row>
    <row r="876" spans="1:21" ht="15" customHeight="1" x14ac:dyDescent="0.15">
      <c r="A876" s="237"/>
      <c r="B876" s="237"/>
      <c r="C876" s="237"/>
      <c r="D876" s="251"/>
      <c r="E876" s="237"/>
      <c r="F876" s="252"/>
      <c r="G876" s="237"/>
      <c r="H876" s="237"/>
      <c r="I876" s="237"/>
      <c r="J876" s="252"/>
      <c r="K876" s="237"/>
      <c r="L876" s="244" t="str">
        <f t="shared" si="117"/>
        <v/>
      </c>
      <c r="M876" s="245" t="str">
        <f t="shared" si="118"/>
        <v/>
      </c>
      <c r="N876" s="244" t="str">
        <f t="shared" si="119"/>
        <v/>
      </c>
      <c r="O876" s="244" t="str">
        <f t="shared" si="120"/>
        <v/>
      </c>
      <c r="P876">
        <f>IF($I876&lt;&gt;"",$I876,IF($E876="SGD",1,IF($E876="USD",Settings!$B$22,IF($E876="HKD",Settings!$B$23,1))))</f>
        <v>1</v>
      </c>
      <c r="Q876">
        <f t="shared" si="121"/>
        <v>0</v>
      </c>
      <c r="R876">
        <f t="shared" si="122"/>
        <v>0</v>
      </c>
      <c r="S876" t="str">
        <f t="shared" si="123"/>
        <v/>
      </c>
      <c r="T876" t="str">
        <f t="shared" si="124"/>
        <v/>
      </c>
      <c r="U876" t="str">
        <f t="shared" si="125"/>
        <v/>
      </c>
    </row>
    <row r="877" spans="1:21" ht="15" customHeight="1" x14ac:dyDescent="0.15">
      <c r="A877" s="237"/>
      <c r="B877" s="237"/>
      <c r="C877" s="237"/>
      <c r="D877" s="251"/>
      <c r="E877" s="237"/>
      <c r="F877" s="252"/>
      <c r="G877" s="237"/>
      <c r="H877" s="237"/>
      <c r="I877" s="237"/>
      <c r="J877" s="252"/>
      <c r="K877" s="237"/>
      <c r="L877" s="244" t="str">
        <f t="shared" si="117"/>
        <v/>
      </c>
      <c r="M877" s="245" t="str">
        <f t="shared" si="118"/>
        <v/>
      </c>
      <c r="N877" s="244" t="str">
        <f t="shared" si="119"/>
        <v/>
      </c>
      <c r="O877" s="244" t="str">
        <f t="shared" si="120"/>
        <v/>
      </c>
      <c r="P877">
        <f>IF($I877&lt;&gt;"",$I877,IF($E877="SGD",1,IF($E877="USD",Settings!$B$22,IF($E877="HKD",Settings!$B$23,1))))</f>
        <v>1</v>
      </c>
      <c r="Q877">
        <f t="shared" si="121"/>
        <v>0</v>
      </c>
      <c r="R877">
        <f t="shared" si="122"/>
        <v>0</v>
      </c>
      <c r="S877" t="str">
        <f t="shared" si="123"/>
        <v/>
      </c>
      <c r="T877" t="str">
        <f t="shared" si="124"/>
        <v/>
      </c>
      <c r="U877" t="str">
        <f t="shared" si="125"/>
        <v/>
      </c>
    </row>
    <row r="878" spans="1:21" ht="15" customHeight="1" x14ac:dyDescent="0.15">
      <c r="A878" s="237"/>
      <c r="B878" s="237"/>
      <c r="C878" s="237"/>
      <c r="D878" s="251"/>
      <c r="E878" s="237"/>
      <c r="F878" s="252"/>
      <c r="G878" s="237"/>
      <c r="H878" s="237"/>
      <c r="I878" s="237"/>
      <c r="J878" s="252"/>
      <c r="K878" s="237"/>
      <c r="L878" s="244" t="str">
        <f t="shared" si="117"/>
        <v/>
      </c>
      <c r="M878" s="245" t="str">
        <f t="shared" si="118"/>
        <v/>
      </c>
      <c r="N878" s="244" t="str">
        <f t="shared" si="119"/>
        <v/>
      </c>
      <c r="O878" s="244" t="str">
        <f t="shared" si="120"/>
        <v/>
      </c>
      <c r="P878">
        <f>IF($I878&lt;&gt;"",$I878,IF($E878="SGD",1,IF($E878="USD",Settings!$B$22,IF($E878="HKD",Settings!$B$23,1))))</f>
        <v>1</v>
      </c>
      <c r="Q878">
        <f t="shared" si="121"/>
        <v>0</v>
      </c>
      <c r="R878">
        <f t="shared" si="122"/>
        <v>0</v>
      </c>
      <c r="S878" t="str">
        <f t="shared" si="123"/>
        <v/>
      </c>
      <c r="T878" t="str">
        <f t="shared" si="124"/>
        <v/>
      </c>
      <c r="U878" t="str">
        <f t="shared" si="125"/>
        <v/>
      </c>
    </row>
    <row r="879" spans="1:21" ht="15" customHeight="1" x14ac:dyDescent="0.15">
      <c r="A879" s="237"/>
      <c r="B879" s="237"/>
      <c r="C879" s="237"/>
      <c r="D879" s="251"/>
      <c r="E879" s="237"/>
      <c r="F879" s="252"/>
      <c r="G879" s="237"/>
      <c r="H879" s="237"/>
      <c r="I879" s="237"/>
      <c r="J879" s="252"/>
      <c r="K879" s="237"/>
      <c r="L879" s="244" t="str">
        <f t="shared" si="117"/>
        <v/>
      </c>
      <c r="M879" s="245" t="str">
        <f t="shared" si="118"/>
        <v/>
      </c>
      <c r="N879" s="244" t="str">
        <f t="shared" si="119"/>
        <v/>
      </c>
      <c r="O879" s="244" t="str">
        <f t="shared" si="120"/>
        <v/>
      </c>
      <c r="P879">
        <f>IF($I879&lt;&gt;"",$I879,IF($E879="SGD",1,IF($E879="USD",Settings!$B$22,IF($E879="HKD",Settings!$B$23,1))))</f>
        <v>1</v>
      </c>
      <c r="Q879">
        <f t="shared" si="121"/>
        <v>0</v>
      </c>
      <c r="R879">
        <f t="shared" si="122"/>
        <v>0</v>
      </c>
      <c r="S879" t="str">
        <f t="shared" si="123"/>
        <v/>
      </c>
      <c r="T879" t="str">
        <f t="shared" si="124"/>
        <v/>
      </c>
      <c r="U879" t="str">
        <f t="shared" si="125"/>
        <v/>
      </c>
    </row>
    <row r="880" spans="1:21" ht="15" customHeight="1" x14ac:dyDescent="0.15">
      <c r="A880" s="237"/>
      <c r="B880" s="237"/>
      <c r="C880" s="237"/>
      <c r="D880" s="251"/>
      <c r="E880" s="237"/>
      <c r="F880" s="252"/>
      <c r="G880" s="237"/>
      <c r="H880" s="237"/>
      <c r="I880" s="237"/>
      <c r="J880" s="252"/>
      <c r="K880" s="237"/>
      <c r="L880" s="244" t="str">
        <f t="shared" si="117"/>
        <v/>
      </c>
      <c r="M880" s="245" t="str">
        <f t="shared" si="118"/>
        <v/>
      </c>
      <c r="N880" s="244" t="str">
        <f t="shared" si="119"/>
        <v/>
      </c>
      <c r="O880" s="244" t="str">
        <f t="shared" si="120"/>
        <v/>
      </c>
      <c r="P880">
        <f>IF($I880&lt;&gt;"",$I880,IF($E880="SGD",1,IF($E880="USD",Settings!$B$22,IF($E880="HKD",Settings!$B$23,1))))</f>
        <v>1</v>
      </c>
      <c r="Q880">
        <f t="shared" si="121"/>
        <v>0</v>
      </c>
      <c r="R880">
        <f t="shared" si="122"/>
        <v>0</v>
      </c>
      <c r="S880" t="str">
        <f t="shared" si="123"/>
        <v/>
      </c>
      <c r="T880" t="str">
        <f t="shared" si="124"/>
        <v/>
      </c>
      <c r="U880" t="str">
        <f t="shared" si="125"/>
        <v/>
      </c>
    </row>
    <row r="881" spans="1:21" ht="15" customHeight="1" x14ac:dyDescent="0.15">
      <c r="A881" s="237"/>
      <c r="B881" s="237"/>
      <c r="C881" s="237"/>
      <c r="D881" s="251"/>
      <c r="E881" s="237"/>
      <c r="F881" s="252"/>
      <c r="G881" s="237"/>
      <c r="H881" s="237"/>
      <c r="I881" s="237"/>
      <c r="J881" s="252"/>
      <c r="K881" s="237"/>
      <c r="L881" s="244" t="str">
        <f t="shared" si="117"/>
        <v/>
      </c>
      <c r="M881" s="245" t="str">
        <f t="shared" si="118"/>
        <v/>
      </c>
      <c r="N881" s="244" t="str">
        <f t="shared" si="119"/>
        <v/>
      </c>
      <c r="O881" s="244" t="str">
        <f t="shared" si="120"/>
        <v/>
      </c>
      <c r="P881">
        <f>IF($I881&lt;&gt;"",$I881,IF($E881="SGD",1,IF($E881="USD",Settings!$B$22,IF($E881="HKD",Settings!$B$23,1))))</f>
        <v>1</v>
      </c>
      <c r="Q881">
        <f t="shared" si="121"/>
        <v>0</v>
      </c>
      <c r="R881">
        <f t="shared" si="122"/>
        <v>0</v>
      </c>
      <c r="S881" t="str">
        <f t="shared" si="123"/>
        <v/>
      </c>
      <c r="T881" t="str">
        <f t="shared" si="124"/>
        <v/>
      </c>
      <c r="U881" t="str">
        <f t="shared" si="125"/>
        <v/>
      </c>
    </row>
    <row r="882" spans="1:21" ht="15" customHeight="1" x14ac:dyDescent="0.15">
      <c r="A882" s="237"/>
      <c r="B882" s="237"/>
      <c r="C882" s="237"/>
      <c r="D882" s="251"/>
      <c r="E882" s="237"/>
      <c r="F882" s="252"/>
      <c r="G882" s="237"/>
      <c r="H882" s="237"/>
      <c r="I882" s="237"/>
      <c r="J882" s="252"/>
      <c r="K882" s="237"/>
      <c r="L882" s="244" t="str">
        <f t="shared" si="117"/>
        <v/>
      </c>
      <c r="M882" s="245" t="str">
        <f t="shared" si="118"/>
        <v/>
      </c>
      <c r="N882" s="244" t="str">
        <f t="shared" si="119"/>
        <v/>
      </c>
      <c r="O882" s="244" t="str">
        <f t="shared" si="120"/>
        <v/>
      </c>
      <c r="P882">
        <f>IF($I882&lt;&gt;"",$I882,IF($E882="SGD",1,IF($E882="USD",Settings!$B$22,IF($E882="HKD",Settings!$B$23,1))))</f>
        <v>1</v>
      </c>
      <c r="Q882">
        <f t="shared" si="121"/>
        <v>0</v>
      </c>
      <c r="R882">
        <f t="shared" si="122"/>
        <v>0</v>
      </c>
      <c r="S882" t="str">
        <f t="shared" si="123"/>
        <v/>
      </c>
      <c r="T882" t="str">
        <f t="shared" si="124"/>
        <v/>
      </c>
      <c r="U882" t="str">
        <f t="shared" si="125"/>
        <v/>
      </c>
    </row>
    <row r="883" spans="1:21" ht="15" customHeight="1" x14ac:dyDescent="0.15">
      <c r="A883" s="237"/>
      <c r="B883" s="237"/>
      <c r="C883" s="237"/>
      <c r="D883" s="251"/>
      <c r="E883" s="237"/>
      <c r="F883" s="252"/>
      <c r="G883" s="237"/>
      <c r="H883" s="237"/>
      <c r="I883" s="237"/>
      <c r="J883" s="252"/>
      <c r="K883" s="237"/>
      <c r="L883" s="244" t="str">
        <f t="shared" si="117"/>
        <v/>
      </c>
      <c r="M883" s="245" t="str">
        <f t="shared" si="118"/>
        <v/>
      </c>
      <c r="N883" s="244" t="str">
        <f t="shared" si="119"/>
        <v/>
      </c>
      <c r="O883" s="244" t="str">
        <f t="shared" si="120"/>
        <v/>
      </c>
      <c r="P883">
        <f>IF($I883&lt;&gt;"",$I883,IF($E883="SGD",1,IF($E883="USD",Settings!$B$22,IF($E883="HKD",Settings!$B$23,1))))</f>
        <v>1</v>
      </c>
      <c r="Q883">
        <f t="shared" si="121"/>
        <v>0</v>
      </c>
      <c r="R883">
        <f t="shared" si="122"/>
        <v>0</v>
      </c>
      <c r="S883" t="str">
        <f t="shared" si="123"/>
        <v/>
      </c>
      <c r="T883" t="str">
        <f t="shared" si="124"/>
        <v/>
      </c>
      <c r="U883" t="str">
        <f t="shared" si="125"/>
        <v/>
      </c>
    </row>
    <row r="884" spans="1:21" ht="15" customHeight="1" x14ac:dyDescent="0.15">
      <c r="A884" s="237"/>
      <c r="B884" s="237"/>
      <c r="C884" s="237"/>
      <c r="D884" s="251"/>
      <c r="E884" s="237"/>
      <c r="F884" s="252"/>
      <c r="G884" s="237"/>
      <c r="H884" s="237"/>
      <c r="I884" s="237"/>
      <c r="J884" s="252"/>
      <c r="K884" s="237"/>
      <c r="L884" s="244" t="str">
        <f t="shared" si="117"/>
        <v/>
      </c>
      <c r="M884" s="245" t="str">
        <f t="shared" si="118"/>
        <v/>
      </c>
      <c r="N884" s="244" t="str">
        <f t="shared" si="119"/>
        <v/>
      </c>
      <c r="O884" s="244" t="str">
        <f t="shared" si="120"/>
        <v/>
      </c>
      <c r="P884">
        <f>IF($I884&lt;&gt;"",$I884,IF($E884="SGD",1,IF($E884="USD",Settings!$B$22,IF($E884="HKD",Settings!$B$23,1))))</f>
        <v>1</v>
      </c>
      <c r="Q884">
        <f t="shared" si="121"/>
        <v>0</v>
      </c>
      <c r="R884">
        <f t="shared" si="122"/>
        <v>0</v>
      </c>
      <c r="S884" t="str">
        <f t="shared" si="123"/>
        <v/>
      </c>
      <c r="T884" t="str">
        <f t="shared" si="124"/>
        <v/>
      </c>
      <c r="U884" t="str">
        <f t="shared" si="125"/>
        <v/>
      </c>
    </row>
    <row r="885" spans="1:21" ht="15" customHeight="1" x14ac:dyDescent="0.15">
      <c r="A885" s="237"/>
      <c r="B885" s="237"/>
      <c r="C885" s="237"/>
      <c r="D885" s="251"/>
      <c r="E885" s="237"/>
      <c r="F885" s="252"/>
      <c r="G885" s="237"/>
      <c r="H885" s="237"/>
      <c r="I885" s="237"/>
      <c r="J885" s="252"/>
      <c r="K885" s="237"/>
      <c r="L885" s="244" t="str">
        <f t="shared" si="117"/>
        <v/>
      </c>
      <c r="M885" s="245" t="str">
        <f t="shared" si="118"/>
        <v/>
      </c>
      <c r="N885" s="244" t="str">
        <f t="shared" si="119"/>
        <v/>
      </c>
      <c r="O885" s="244" t="str">
        <f t="shared" si="120"/>
        <v/>
      </c>
      <c r="P885">
        <f>IF($I885&lt;&gt;"",$I885,IF($E885="SGD",1,IF($E885="USD",Settings!$B$22,IF($E885="HKD",Settings!$B$23,1))))</f>
        <v>1</v>
      </c>
      <c r="Q885">
        <f t="shared" si="121"/>
        <v>0</v>
      </c>
      <c r="R885">
        <f t="shared" si="122"/>
        <v>0</v>
      </c>
      <c r="S885" t="str">
        <f t="shared" si="123"/>
        <v/>
      </c>
      <c r="T885" t="str">
        <f t="shared" si="124"/>
        <v/>
      </c>
      <c r="U885" t="str">
        <f t="shared" si="125"/>
        <v/>
      </c>
    </row>
    <row r="886" spans="1:21" ht="15" customHeight="1" x14ac:dyDescent="0.15">
      <c r="A886" s="237"/>
      <c r="B886" s="237"/>
      <c r="C886" s="237"/>
      <c r="D886" s="251"/>
      <c r="E886" s="237"/>
      <c r="F886" s="252"/>
      <c r="G886" s="237"/>
      <c r="H886" s="237"/>
      <c r="I886" s="237"/>
      <c r="J886" s="252"/>
      <c r="K886" s="237"/>
      <c r="L886" s="244" t="str">
        <f t="shared" si="117"/>
        <v/>
      </c>
      <c r="M886" s="245" t="str">
        <f t="shared" si="118"/>
        <v/>
      </c>
      <c r="N886" s="244" t="str">
        <f t="shared" si="119"/>
        <v/>
      </c>
      <c r="O886" s="244" t="str">
        <f t="shared" si="120"/>
        <v/>
      </c>
      <c r="P886">
        <f>IF($I886&lt;&gt;"",$I886,IF($E886="SGD",1,IF($E886="USD",Settings!$B$22,IF($E886="HKD",Settings!$B$23,1))))</f>
        <v>1</v>
      </c>
      <c r="Q886">
        <f t="shared" si="121"/>
        <v>0</v>
      </c>
      <c r="R886">
        <f t="shared" si="122"/>
        <v>0</v>
      </c>
      <c r="S886" t="str">
        <f t="shared" si="123"/>
        <v/>
      </c>
      <c r="T886" t="str">
        <f t="shared" si="124"/>
        <v/>
      </c>
      <c r="U886" t="str">
        <f t="shared" si="125"/>
        <v/>
      </c>
    </row>
    <row r="887" spans="1:21" ht="15" customHeight="1" x14ac:dyDescent="0.15">
      <c r="A887" s="237"/>
      <c r="B887" s="237"/>
      <c r="C887" s="237"/>
      <c r="D887" s="251"/>
      <c r="E887" s="237"/>
      <c r="F887" s="252"/>
      <c r="G887" s="237"/>
      <c r="H887" s="237"/>
      <c r="I887" s="237"/>
      <c r="J887" s="252"/>
      <c r="K887" s="237"/>
      <c r="L887" s="244" t="str">
        <f t="shared" si="117"/>
        <v/>
      </c>
      <c r="M887" s="245" t="str">
        <f t="shared" si="118"/>
        <v/>
      </c>
      <c r="N887" s="244" t="str">
        <f t="shared" si="119"/>
        <v/>
      </c>
      <c r="O887" s="244" t="str">
        <f t="shared" si="120"/>
        <v/>
      </c>
      <c r="P887">
        <f>IF($I887&lt;&gt;"",$I887,IF($E887="SGD",1,IF($E887="USD",Settings!$B$22,IF($E887="HKD",Settings!$B$23,1))))</f>
        <v>1</v>
      </c>
      <c r="Q887">
        <f t="shared" si="121"/>
        <v>0</v>
      </c>
      <c r="R887">
        <f t="shared" si="122"/>
        <v>0</v>
      </c>
      <c r="S887" t="str">
        <f t="shared" si="123"/>
        <v/>
      </c>
      <c r="T887" t="str">
        <f t="shared" si="124"/>
        <v/>
      </c>
      <c r="U887" t="str">
        <f t="shared" si="125"/>
        <v/>
      </c>
    </row>
    <row r="888" spans="1:21" ht="15" customHeight="1" x14ac:dyDescent="0.15">
      <c r="A888" s="237"/>
      <c r="B888" s="237"/>
      <c r="C888" s="237"/>
      <c r="D888" s="251"/>
      <c r="E888" s="237"/>
      <c r="F888" s="252"/>
      <c r="G888" s="237"/>
      <c r="H888" s="237"/>
      <c r="I888" s="237"/>
      <c r="J888" s="252"/>
      <c r="K888" s="237"/>
      <c r="L888" s="244" t="str">
        <f t="shared" si="117"/>
        <v/>
      </c>
      <c r="M888" s="245" t="str">
        <f t="shared" si="118"/>
        <v/>
      </c>
      <c r="N888" s="244" t="str">
        <f t="shared" si="119"/>
        <v/>
      </c>
      <c r="O888" s="244" t="str">
        <f t="shared" si="120"/>
        <v/>
      </c>
      <c r="P888">
        <f>IF($I888&lt;&gt;"",$I888,IF($E888="SGD",1,IF($E888="USD",Settings!$B$22,IF($E888="HKD",Settings!$B$23,1))))</f>
        <v>1</v>
      </c>
      <c r="Q888">
        <f t="shared" si="121"/>
        <v>0</v>
      </c>
      <c r="R888">
        <f t="shared" si="122"/>
        <v>0</v>
      </c>
      <c r="S888" t="str">
        <f t="shared" si="123"/>
        <v/>
      </c>
      <c r="T888" t="str">
        <f t="shared" si="124"/>
        <v/>
      </c>
      <c r="U888" t="str">
        <f t="shared" si="125"/>
        <v/>
      </c>
    </row>
    <row r="889" spans="1:21" ht="15" customHeight="1" x14ac:dyDescent="0.15">
      <c r="A889" s="237"/>
      <c r="B889" s="237"/>
      <c r="C889" s="237"/>
      <c r="D889" s="251"/>
      <c r="E889" s="237"/>
      <c r="F889" s="252"/>
      <c r="G889" s="237"/>
      <c r="H889" s="237"/>
      <c r="I889" s="237"/>
      <c r="J889" s="252"/>
      <c r="K889" s="237"/>
      <c r="L889" s="244" t="str">
        <f t="shared" si="117"/>
        <v/>
      </c>
      <c r="M889" s="245" t="str">
        <f t="shared" si="118"/>
        <v/>
      </c>
      <c r="N889" s="244" t="str">
        <f t="shared" si="119"/>
        <v/>
      </c>
      <c r="O889" s="244" t="str">
        <f t="shared" si="120"/>
        <v/>
      </c>
      <c r="P889">
        <f>IF($I889&lt;&gt;"",$I889,IF($E889="SGD",1,IF($E889="USD",Settings!$B$22,IF($E889="HKD",Settings!$B$23,1))))</f>
        <v>1</v>
      </c>
      <c r="Q889">
        <f t="shared" si="121"/>
        <v>0</v>
      </c>
      <c r="R889">
        <f t="shared" si="122"/>
        <v>0</v>
      </c>
      <c r="S889" t="str">
        <f t="shared" si="123"/>
        <v/>
      </c>
      <c r="T889" t="str">
        <f t="shared" si="124"/>
        <v/>
      </c>
      <c r="U889" t="str">
        <f t="shared" si="125"/>
        <v/>
      </c>
    </row>
    <row r="890" spans="1:21" ht="15" customHeight="1" x14ac:dyDescent="0.15">
      <c r="A890" s="237"/>
      <c r="B890" s="237"/>
      <c r="C890" s="237"/>
      <c r="D890" s="251"/>
      <c r="E890" s="237"/>
      <c r="F890" s="252"/>
      <c r="G890" s="237"/>
      <c r="H890" s="237"/>
      <c r="I890" s="237"/>
      <c r="J890" s="252"/>
      <c r="K890" s="237"/>
      <c r="L890" s="244" t="str">
        <f t="shared" si="117"/>
        <v/>
      </c>
      <c r="M890" s="245" t="str">
        <f t="shared" si="118"/>
        <v/>
      </c>
      <c r="N890" s="244" t="str">
        <f t="shared" si="119"/>
        <v/>
      </c>
      <c r="O890" s="244" t="str">
        <f t="shared" si="120"/>
        <v/>
      </c>
      <c r="P890">
        <f>IF($I890&lt;&gt;"",$I890,IF($E890="SGD",1,IF($E890="USD",Settings!$B$22,IF($E890="HKD",Settings!$B$23,1))))</f>
        <v>1</v>
      </c>
      <c r="Q890">
        <f t="shared" si="121"/>
        <v>0</v>
      </c>
      <c r="R890">
        <f t="shared" si="122"/>
        <v>0</v>
      </c>
      <c r="S890" t="str">
        <f t="shared" si="123"/>
        <v/>
      </c>
      <c r="T890" t="str">
        <f t="shared" si="124"/>
        <v/>
      </c>
      <c r="U890" t="str">
        <f t="shared" si="125"/>
        <v/>
      </c>
    </row>
    <row r="891" spans="1:21" ht="15" customHeight="1" x14ac:dyDescent="0.15">
      <c r="A891" s="237"/>
      <c r="B891" s="237"/>
      <c r="C891" s="237"/>
      <c r="D891" s="251"/>
      <c r="E891" s="237"/>
      <c r="F891" s="252"/>
      <c r="G891" s="237"/>
      <c r="H891" s="237"/>
      <c r="I891" s="237"/>
      <c r="J891" s="252"/>
      <c r="K891" s="237"/>
      <c r="L891" s="244" t="str">
        <f t="shared" si="117"/>
        <v/>
      </c>
      <c r="M891" s="245" t="str">
        <f t="shared" si="118"/>
        <v/>
      </c>
      <c r="N891" s="244" t="str">
        <f t="shared" si="119"/>
        <v/>
      </c>
      <c r="O891" s="244" t="str">
        <f t="shared" si="120"/>
        <v/>
      </c>
      <c r="P891">
        <f>IF($I891&lt;&gt;"",$I891,IF($E891="SGD",1,IF($E891="USD",Settings!$B$22,IF($E891="HKD",Settings!$B$23,1))))</f>
        <v>1</v>
      </c>
      <c r="Q891">
        <f t="shared" si="121"/>
        <v>0</v>
      </c>
      <c r="R891">
        <f t="shared" si="122"/>
        <v>0</v>
      </c>
      <c r="S891" t="str">
        <f t="shared" si="123"/>
        <v/>
      </c>
      <c r="T891" t="str">
        <f t="shared" si="124"/>
        <v/>
      </c>
      <c r="U891" t="str">
        <f t="shared" si="125"/>
        <v/>
      </c>
    </row>
    <row r="892" spans="1:21" ht="15" customHeight="1" x14ac:dyDescent="0.15">
      <c r="A892" s="237"/>
      <c r="B892" s="237"/>
      <c r="C892" s="237"/>
      <c r="D892" s="251"/>
      <c r="E892" s="237"/>
      <c r="F892" s="252"/>
      <c r="G892" s="237"/>
      <c r="H892" s="237"/>
      <c r="I892" s="237"/>
      <c r="J892" s="252"/>
      <c r="K892" s="237"/>
      <c r="L892" s="244" t="str">
        <f t="shared" si="117"/>
        <v/>
      </c>
      <c r="M892" s="245" t="str">
        <f t="shared" si="118"/>
        <v/>
      </c>
      <c r="N892" s="244" t="str">
        <f t="shared" si="119"/>
        <v/>
      </c>
      <c r="O892" s="244" t="str">
        <f t="shared" si="120"/>
        <v/>
      </c>
      <c r="P892">
        <f>IF($I892&lt;&gt;"",$I892,IF($E892="SGD",1,IF($E892="USD",Settings!$B$22,IF($E892="HKD",Settings!$B$23,1))))</f>
        <v>1</v>
      </c>
      <c r="Q892">
        <f t="shared" si="121"/>
        <v>0</v>
      </c>
      <c r="R892">
        <f t="shared" si="122"/>
        <v>0</v>
      </c>
      <c r="S892" t="str">
        <f t="shared" si="123"/>
        <v/>
      </c>
      <c r="T892" t="str">
        <f t="shared" si="124"/>
        <v/>
      </c>
      <c r="U892" t="str">
        <f t="shared" si="125"/>
        <v/>
      </c>
    </row>
    <row r="893" spans="1:21" ht="15" customHeight="1" x14ac:dyDescent="0.15">
      <c r="A893" s="237"/>
      <c r="B893" s="237"/>
      <c r="C893" s="237"/>
      <c r="D893" s="251"/>
      <c r="E893" s="237"/>
      <c r="F893" s="252"/>
      <c r="G893" s="237"/>
      <c r="H893" s="237"/>
      <c r="I893" s="237"/>
      <c r="J893" s="252"/>
      <c r="K893" s="237"/>
      <c r="L893" s="244" t="str">
        <f t="shared" si="117"/>
        <v/>
      </c>
      <c r="M893" s="245" t="str">
        <f t="shared" si="118"/>
        <v/>
      </c>
      <c r="N893" s="244" t="str">
        <f t="shared" si="119"/>
        <v/>
      </c>
      <c r="O893" s="244" t="str">
        <f t="shared" si="120"/>
        <v/>
      </c>
      <c r="P893">
        <f>IF($I893&lt;&gt;"",$I893,IF($E893="SGD",1,IF($E893="USD",Settings!$B$22,IF($E893="HKD",Settings!$B$23,1))))</f>
        <v>1</v>
      </c>
      <c r="Q893">
        <f t="shared" si="121"/>
        <v>0</v>
      </c>
      <c r="R893">
        <f t="shared" si="122"/>
        <v>0</v>
      </c>
      <c r="S893" t="str">
        <f t="shared" si="123"/>
        <v/>
      </c>
      <c r="T893" t="str">
        <f t="shared" si="124"/>
        <v/>
      </c>
      <c r="U893" t="str">
        <f t="shared" si="125"/>
        <v/>
      </c>
    </row>
    <row r="894" spans="1:21" ht="15" customHeight="1" x14ac:dyDescent="0.15">
      <c r="A894" s="237"/>
      <c r="B894" s="237"/>
      <c r="C894" s="237"/>
      <c r="D894" s="251"/>
      <c r="E894" s="237"/>
      <c r="F894" s="252"/>
      <c r="G894" s="237"/>
      <c r="H894" s="237"/>
      <c r="I894" s="237"/>
      <c r="J894" s="252"/>
      <c r="K894" s="237"/>
      <c r="L894" s="244" t="str">
        <f t="shared" si="117"/>
        <v/>
      </c>
      <c r="M894" s="245" t="str">
        <f t="shared" si="118"/>
        <v/>
      </c>
      <c r="N894" s="244" t="str">
        <f t="shared" si="119"/>
        <v/>
      </c>
      <c r="O894" s="244" t="str">
        <f t="shared" si="120"/>
        <v/>
      </c>
      <c r="P894">
        <f>IF($I894&lt;&gt;"",$I894,IF($E894="SGD",1,IF($E894="USD",Settings!$B$22,IF($E894="HKD",Settings!$B$23,1))))</f>
        <v>1</v>
      </c>
      <c r="Q894">
        <f t="shared" si="121"/>
        <v>0</v>
      </c>
      <c r="R894">
        <f t="shared" si="122"/>
        <v>0</v>
      </c>
      <c r="S894" t="str">
        <f t="shared" si="123"/>
        <v/>
      </c>
      <c r="T894" t="str">
        <f t="shared" si="124"/>
        <v/>
      </c>
      <c r="U894" t="str">
        <f t="shared" si="125"/>
        <v/>
      </c>
    </row>
    <row r="895" spans="1:21" ht="15" customHeight="1" x14ac:dyDescent="0.15">
      <c r="A895" s="237"/>
      <c r="B895" s="237"/>
      <c r="C895" s="237"/>
      <c r="D895" s="251"/>
      <c r="E895" s="237"/>
      <c r="F895" s="252"/>
      <c r="G895" s="237"/>
      <c r="H895" s="237"/>
      <c r="I895" s="237"/>
      <c r="J895" s="252"/>
      <c r="K895" s="237"/>
      <c r="L895" s="244" t="str">
        <f t="shared" si="117"/>
        <v/>
      </c>
      <c r="M895" s="245" t="str">
        <f t="shared" si="118"/>
        <v/>
      </c>
      <c r="N895" s="244" t="str">
        <f t="shared" si="119"/>
        <v/>
      </c>
      <c r="O895" s="244" t="str">
        <f t="shared" si="120"/>
        <v/>
      </c>
      <c r="P895">
        <f>IF($I895&lt;&gt;"",$I895,IF($E895="SGD",1,IF($E895="USD",Settings!$B$22,IF($E895="HKD",Settings!$B$23,1))))</f>
        <v>1</v>
      </c>
      <c r="Q895">
        <f t="shared" si="121"/>
        <v>0</v>
      </c>
      <c r="R895">
        <f t="shared" si="122"/>
        <v>0</v>
      </c>
      <c r="S895" t="str">
        <f t="shared" si="123"/>
        <v/>
      </c>
      <c r="T895" t="str">
        <f t="shared" si="124"/>
        <v/>
      </c>
      <c r="U895" t="str">
        <f t="shared" si="125"/>
        <v/>
      </c>
    </row>
    <row r="896" spans="1:21" ht="15" customHeight="1" x14ac:dyDescent="0.15">
      <c r="A896" s="237"/>
      <c r="B896" s="237"/>
      <c r="C896" s="237"/>
      <c r="D896" s="251"/>
      <c r="E896" s="237"/>
      <c r="F896" s="252"/>
      <c r="G896" s="237"/>
      <c r="H896" s="237"/>
      <c r="I896" s="237"/>
      <c r="J896" s="252"/>
      <c r="K896" s="237"/>
      <c r="L896" s="244" t="str">
        <f t="shared" si="117"/>
        <v/>
      </c>
      <c r="M896" s="245" t="str">
        <f t="shared" si="118"/>
        <v/>
      </c>
      <c r="N896" s="244" t="str">
        <f t="shared" si="119"/>
        <v/>
      </c>
      <c r="O896" s="244" t="str">
        <f t="shared" si="120"/>
        <v/>
      </c>
      <c r="P896">
        <f>IF($I896&lt;&gt;"",$I896,IF($E896="SGD",1,IF($E896="USD",Settings!$B$22,IF($E896="HKD",Settings!$B$23,1))))</f>
        <v>1</v>
      </c>
      <c r="Q896">
        <f t="shared" si="121"/>
        <v>0</v>
      </c>
      <c r="R896">
        <f t="shared" si="122"/>
        <v>0</v>
      </c>
      <c r="S896" t="str">
        <f t="shared" si="123"/>
        <v/>
      </c>
      <c r="T896" t="str">
        <f t="shared" si="124"/>
        <v/>
      </c>
      <c r="U896" t="str">
        <f t="shared" si="125"/>
        <v/>
      </c>
    </row>
    <row r="897" spans="1:21" ht="15" customHeight="1" x14ac:dyDescent="0.15">
      <c r="A897" s="237"/>
      <c r="B897" s="237"/>
      <c r="C897" s="237"/>
      <c r="D897" s="251"/>
      <c r="E897" s="237"/>
      <c r="F897" s="252"/>
      <c r="G897" s="237"/>
      <c r="H897" s="237"/>
      <c r="I897" s="237"/>
      <c r="J897" s="252"/>
      <c r="K897" s="237"/>
      <c r="L897" s="244" t="str">
        <f t="shared" si="117"/>
        <v/>
      </c>
      <c r="M897" s="245" t="str">
        <f t="shared" si="118"/>
        <v/>
      </c>
      <c r="N897" s="244" t="str">
        <f t="shared" si="119"/>
        <v/>
      </c>
      <c r="O897" s="244" t="str">
        <f t="shared" si="120"/>
        <v/>
      </c>
      <c r="P897">
        <f>IF($I897&lt;&gt;"",$I897,IF($E897="SGD",1,IF($E897="USD",Settings!$B$22,IF($E897="HKD",Settings!$B$23,1))))</f>
        <v>1</v>
      </c>
      <c r="Q897">
        <f t="shared" si="121"/>
        <v>0</v>
      </c>
      <c r="R897">
        <f t="shared" si="122"/>
        <v>0</v>
      </c>
      <c r="S897" t="str">
        <f t="shared" si="123"/>
        <v/>
      </c>
      <c r="T897" t="str">
        <f t="shared" si="124"/>
        <v/>
      </c>
      <c r="U897" t="str">
        <f t="shared" si="125"/>
        <v/>
      </c>
    </row>
    <row r="898" spans="1:21" ht="15" customHeight="1" x14ac:dyDescent="0.15">
      <c r="A898" s="237"/>
      <c r="B898" s="237"/>
      <c r="C898" s="237"/>
      <c r="D898" s="251"/>
      <c r="E898" s="237"/>
      <c r="F898" s="252"/>
      <c r="G898" s="237"/>
      <c r="H898" s="237"/>
      <c r="I898" s="237"/>
      <c r="J898" s="252"/>
      <c r="K898" s="237"/>
      <c r="L898" s="244" t="str">
        <f t="shared" ref="L898:L961" si="126">IF(OR(B898="",C898="",E898=""),"",B898&amp;":"&amp;C898&amp;":"&amp;E898)</f>
        <v/>
      </c>
      <c r="M898" s="245" t="str">
        <f t="shared" ref="M898:M961" si="127">IF(A898="","",A898*D898)</f>
        <v/>
      </c>
      <c r="N898" s="244" t="str">
        <f t="shared" ref="N898:N961" si="128">IF(A898="","",IF(OR(A898=1,A898=0),J898,0))</f>
        <v/>
      </c>
      <c r="O898" s="244" t="str">
        <f t="shared" ref="O898:O961" si="129">IF(A898="","",IF(A898=-1,J898,0))</f>
        <v/>
      </c>
      <c r="P898">
        <f>IF($I898&lt;&gt;"",$I898,IF($E898="SGD",1,IF($E898="USD",Settings!$B$22,IF($E898="HKD",Settings!$B$23,1))))</f>
        <v>1</v>
      </c>
      <c r="Q898">
        <f t="shared" ref="Q898:Q961" si="130">IF($L898="",0,($O898-$N898+IF($A898=2,$J898,0))*$P898)</f>
        <v>0</v>
      </c>
      <c r="R898">
        <f t="shared" ref="R898:R961" si="131">IF($L898="",0,IF($A898=2,$J898*$P898,0))</f>
        <v>0</v>
      </c>
      <c r="S898" t="str">
        <f t="shared" ref="S898:S961" si="132">IF(L898="","",SUMIFS($M:$M,$L:$L,L898,$T:$T,"&lt;="&amp;T898))</f>
        <v/>
      </c>
      <c r="T898" t="str">
        <f t="shared" ref="T898:T961" si="133">IF(L898="","",INT(G898)*100000+ROW())</f>
        <v/>
      </c>
      <c r="U898" t="str">
        <f t="shared" ref="U898:U961" si="134">IF(L898="","",IF(AND(COUNTIFS($L:$L,L898,$S:$S,"&gt;-0.000001",$S:$S,"&lt;0.000001",$T:$T,"&gt;"&amp;T898)=0,ABS(S898)&gt;0.000001),1,0))</f>
        <v/>
      </c>
    </row>
    <row r="899" spans="1:21" ht="15" customHeight="1" x14ac:dyDescent="0.15">
      <c r="A899" s="237"/>
      <c r="B899" s="237"/>
      <c r="C899" s="237"/>
      <c r="D899" s="251"/>
      <c r="E899" s="237"/>
      <c r="F899" s="252"/>
      <c r="G899" s="237"/>
      <c r="H899" s="237"/>
      <c r="I899" s="237"/>
      <c r="J899" s="252"/>
      <c r="K899" s="237"/>
      <c r="L899" s="244" t="str">
        <f t="shared" si="126"/>
        <v/>
      </c>
      <c r="M899" s="245" t="str">
        <f t="shared" si="127"/>
        <v/>
      </c>
      <c r="N899" s="244" t="str">
        <f t="shared" si="128"/>
        <v/>
      </c>
      <c r="O899" s="244" t="str">
        <f t="shared" si="129"/>
        <v/>
      </c>
      <c r="P899">
        <f>IF($I899&lt;&gt;"",$I899,IF($E899="SGD",1,IF($E899="USD",Settings!$B$22,IF($E899="HKD",Settings!$B$23,1))))</f>
        <v>1</v>
      </c>
      <c r="Q899">
        <f t="shared" si="130"/>
        <v>0</v>
      </c>
      <c r="R899">
        <f t="shared" si="131"/>
        <v>0</v>
      </c>
      <c r="S899" t="str">
        <f t="shared" si="132"/>
        <v/>
      </c>
      <c r="T899" t="str">
        <f t="shared" si="133"/>
        <v/>
      </c>
      <c r="U899" t="str">
        <f t="shared" si="134"/>
        <v/>
      </c>
    </row>
    <row r="900" spans="1:21" ht="15" customHeight="1" x14ac:dyDescent="0.15">
      <c r="A900" s="237"/>
      <c r="B900" s="237"/>
      <c r="C900" s="237"/>
      <c r="D900" s="251"/>
      <c r="E900" s="237"/>
      <c r="F900" s="252"/>
      <c r="G900" s="237"/>
      <c r="H900" s="237"/>
      <c r="I900" s="237"/>
      <c r="J900" s="252"/>
      <c r="K900" s="237"/>
      <c r="L900" s="244" t="str">
        <f t="shared" si="126"/>
        <v/>
      </c>
      <c r="M900" s="245" t="str">
        <f t="shared" si="127"/>
        <v/>
      </c>
      <c r="N900" s="244" t="str">
        <f t="shared" si="128"/>
        <v/>
      </c>
      <c r="O900" s="244" t="str">
        <f t="shared" si="129"/>
        <v/>
      </c>
      <c r="P900">
        <f>IF($I900&lt;&gt;"",$I900,IF($E900="SGD",1,IF($E900="USD",Settings!$B$22,IF($E900="HKD",Settings!$B$23,1))))</f>
        <v>1</v>
      </c>
      <c r="Q900">
        <f t="shared" si="130"/>
        <v>0</v>
      </c>
      <c r="R900">
        <f t="shared" si="131"/>
        <v>0</v>
      </c>
      <c r="S900" t="str">
        <f t="shared" si="132"/>
        <v/>
      </c>
      <c r="T900" t="str">
        <f t="shared" si="133"/>
        <v/>
      </c>
      <c r="U900" t="str">
        <f t="shared" si="134"/>
        <v/>
      </c>
    </row>
    <row r="901" spans="1:21" ht="15" customHeight="1" x14ac:dyDescent="0.15">
      <c r="A901" s="237"/>
      <c r="B901" s="237"/>
      <c r="C901" s="237"/>
      <c r="D901" s="251"/>
      <c r="E901" s="237"/>
      <c r="F901" s="252"/>
      <c r="G901" s="237"/>
      <c r="H901" s="237"/>
      <c r="I901" s="237"/>
      <c r="J901" s="252"/>
      <c r="K901" s="237"/>
      <c r="L901" s="244" t="str">
        <f t="shared" si="126"/>
        <v/>
      </c>
      <c r="M901" s="245" t="str">
        <f t="shared" si="127"/>
        <v/>
      </c>
      <c r="N901" s="244" t="str">
        <f t="shared" si="128"/>
        <v/>
      </c>
      <c r="O901" s="244" t="str">
        <f t="shared" si="129"/>
        <v/>
      </c>
      <c r="P901">
        <f>IF($I901&lt;&gt;"",$I901,IF($E901="SGD",1,IF($E901="USD",Settings!$B$22,IF($E901="HKD",Settings!$B$23,1))))</f>
        <v>1</v>
      </c>
      <c r="Q901">
        <f t="shared" si="130"/>
        <v>0</v>
      </c>
      <c r="R901">
        <f t="shared" si="131"/>
        <v>0</v>
      </c>
      <c r="S901" t="str">
        <f t="shared" si="132"/>
        <v/>
      </c>
      <c r="T901" t="str">
        <f t="shared" si="133"/>
        <v/>
      </c>
      <c r="U901" t="str">
        <f t="shared" si="134"/>
        <v/>
      </c>
    </row>
    <row r="902" spans="1:21" ht="15" customHeight="1" x14ac:dyDescent="0.15">
      <c r="A902" s="237"/>
      <c r="B902" s="237"/>
      <c r="C902" s="237"/>
      <c r="D902" s="251"/>
      <c r="E902" s="237"/>
      <c r="F902" s="252"/>
      <c r="G902" s="237"/>
      <c r="H902" s="237"/>
      <c r="I902" s="237"/>
      <c r="J902" s="252"/>
      <c r="K902" s="237"/>
      <c r="L902" s="244" t="str">
        <f t="shared" si="126"/>
        <v/>
      </c>
      <c r="M902" s="245" t="str">
        <f t="shared" si="127"/>
        <v/>
      </c>
      <c r="N902" s="244" t="str">
        <f t="shared" si="128"/>
        <v/>
      </c>
      <c r="O902" s="244" t="str">
        <f t="shared" si="129"/>
        <v/>
      </c>
      <c r="P902">
        <f>IF($I902&lt;&gt;"",$I902,IF($E902="SGD",1,IF($E902="USD",Settings!$B$22,IF($E902="HKD",Settings!$B$23,1))))</f>
        <v>1</v>
      </c>
      <c r="Q902">
        <f t="shared" si="130"/>
        <v>0</v>
      </c>
      <c r="R902">
        <f t="shared" si="131"/>
        <v>0</v>
      </c>
      <c r="S902" t="str">
        <f t="shared" si="132"/>
        <v/>
      </c>
      <c r="T902" t="str">
        <f t="shared" si="133"/>
        <v/>
      </c>
      <c r="U902" t="str">
        <f t="shared" si="134"/>
        <v/>
      </c>
    </row>
    <row r="903" spans="1:21" ht="15" customHeight="1" x14ac:dyDescent="0.15">
      <c r="A903" s="237"/>
      <c r="B903" s="237"/>
      <c r="C903" s="237"/>
      <c r="D903" s="251"/>
      <c r="E903" s="237"/>
      <c r="F903" s="252"/>
      <c r="G903" s="237"/>
      <c r="H903" s="237"/>
      <c r="I903" s="237"/>
      <c r="J903" s="252"/>
      <c r="K903" s="237"/>
      <c r="L903" s="244" t="str">
        <f t="shared" si="126"/>
        <v/>
      </c>
      <c r="M903" s="245" t="str">
        <f t="shared" si="127"/>
        <v/>
      </c>
      <c r="N903" s="244" t="str">
        <f t="shared" si="128"/>
        <v/>
      </c>
      <c r="O903" s="244" t="str">
        <f t="shared" si="129"/>
        <v/>
      </c>
      <c r="P903">
        <f>IF($I903&lt;&gt;"",$I903,IF($E903="SGD",1,IF($E903="USD",Settings!$B$22,IF($E903="HKD",Settings!$B$23,1))))</f>
        <v>1</v>
      </c>
      <c r="Q903">
        <f t="shared" si="130"/>
        <v>0</v>
      </c>
      <c r="R903">
        <f t="shared" si="131"/>
        <v>0</v>
      </c>
      <c r="S903" t="str">
        <f t="shared" si="132"/>
        <v/>
      </c>
      <c r="T903" t="str">
        <f t="shared" si="133"/>
        <v/>
      </c>
      <c r="U903" t="str">
        <f t="shared" si="134"/>
        <v/>
      </c>
    </row>
    <row r="904" spans="1:21" ht="15" customHeight="1" x14ac:dyDescent="0.15">
      <c r="A904" s="237"/>
      <c r="B904" s="237"/>
      <c r="C904" s="237"/>
      <c r="D904" s="251"/>
      <c r="E904" s="237"/>
      <c r="F904" s="252"/>
      <c r="G904" s="237"/>
      <c r="H904" s="237"/>
      <c r="I904" s="237"/>
      <c r="J904" s="252"/>
      <c r="K904" s="237"/>
      <c r="L904" s="244" t="str">
        <f t="shared" si="126"/>
        <v/>
      </c>
      <c r="M904" s="245" t="str">
        <f t="shared" si="127"/>
        <v/>
      </c>
      <c r="N904" s="244" t="str">
        <f t="shared" si="128"/>
        <v/>
      </c>
      <c r="O904" s="244" t="str">
        <f t="shared" si="129"/>
        <v/>
      </c>
      <c r="P904">
        <f>IF($I904&lt;&gt;"",$I904,IF($E904="SGD",1,IF($E904="USD",Settings!$B$22,IF($E904="HKD",Settings!$B$23,1))))</f>
        <v>1</v>
      </c>
      <c r="Q904">
        <f t="shared" si="130"/>
        <v>0</v>
      </c>
      <c r="R904">
        <f t="shared" si="131"/>
        <v>0</v>
      </c>
      <c r="S904" t="str">
        <f t="shared" si="132"/>
        <v/>
      </c>
      <c r="T904" t="str">
        <f t="shared" si="133"/>
        <v/>
      </c>
      <c r="U904" t="str">
        <f t="shared" si="134"/>
        <v/>
      </c>
    </row>
    <row r="905" spans="1:21" ht="15" customHeight="1" x14ac:dyDescent="0.15">
      <c r="A905" s="237"/>
      <c r="B905" s="237"/>
      <c r="C905" s="237"/>
      <c r="D905" s="251"/>
      <c r="E905" s="237"/>
      <c r="F905" s="252"/>
      <c r="G905" s="237"/>
      <c r="H905" s="237"/>
      <c r="I905" s="237"/>
      <c r="J905" s="252"/>
      <c r="K905" s="237"/>
      <c r="L905" s="244" t="str">
        <f t="shared" si="126"/>
        <v/>
      </c>
      <c r="M905" s="245" t="str">
        <f t="shared" si="127"/>
        <v/>
      </c>
      <c r="N905" s="244" t="str">
        <f t="shared" si="128"/>
        <v/>
      </c>
      <c r="O905" s="244" t="str">
        <f t="shared" si="129"/>
        <v/>
      </c>
      <c r="P905">
        <f>IF($I905&lt;&gt;"",$I905,IF($E905="SGD",1,IF($E905="USD",Settings!$B$22,IF($E905="HKD",Settings!$B$23,1))))</f>
        <v>1</v>
      </c>
      <c r="Q905">
        <f t="shared" si="130"/>
        <v>0</v>
      </c>
      <c r="R905">
        <f t="shared" si="131"/>
        <v>0</v>
      </c>
      <c r="S905" t="str">
        <f t="shared" si="132"/>
        <v/>
      </c>
      <c r="T905" t="str">
        <f t="shared" si="133"/>
        <v/>
      </c>
      <c r="U905" t="str">
        <f t="shared" si="134"/>
        <v/>
      </c>
    </row>
    <row r="906" spans="1:21" ht="15" customHeight="1" x14ac:dyDescent="0.15">
      <c r="A906" s="237"/>
      <c r="B906" s="237"/>
      <c r="C906" s="237"/>
      <c r="D906" s="251"/>
      <c r="E906" s="237"/>
      <c r="F906" s="252"/>
      <c r="G906" s="237"/>
      <c r="H906" s="237"/>
      <c r="I906" s="237"/>
      <c r="J906" s="252"/>
      <c r="K906" s="237"/>
      <c r="L906" s="244" t="str">
        <f t="shared" si="126"/>
        <v/>
      </c>
      <c r="M906" s="245" t="str">
        <f t="shared" si="127"/>
        <v/>
      </c>
      <c r="N906" s="244" t="str">
        <f t="shared" si="128"/>
        <v/>
      </c>
      <c r="O906" s="244" t="str">
        <f t="shared" si="129"/>
        <v/>
      </c>
      <c r="P906">
        <f>IF($I906&lt;&gt;"",$I906,IF($E906="SGD",1,IF($E906="USD",Settings!$B$22,IF($E906="HKD",Settings!$B$23,1))))</f>
        <v>1</v>
      </c>
      <c r="Q906">
        <f t="shared" si="130"/>
        <v>0</v>
      </c>
      <c r="R906">
        <f t="shared" si="131"/>
        <v>0</v>
      </c>
      <c r="S906" t="str">
        <f t="shared" si="132"/>
        <v/>
      </c>
      <c r="T906" t="str">
        <f t="shared" si="133"/>
        <v/>
      </c>
      <c r="U906" t="str">
        <f t="shared" si="134"/>
        <v/>
      </c>
    </row>
    <row r="907" spans="1:21" ht="15" customHeight="1" x14ac:dyDescent="0.15">
      <c r="A907" s="237"/>
      <c r="B907" s="237"/>
      <c r="C907" s="237"/>
      <c r="D907" s="251"/>
      <c r="E907" s="237"/>
      <c r="F907" s="252"/>
      <c r="G907" s="237"/>
      <c r="H907" s="237"/>
      <c r="I907" s="237"/>
      <c r="J907" s="252"/>
      <c r="K907" s="237"/>
      <c r="L907" s="244" t="str">
        <f t="shared" si="126"/>
        <v/>
      </c>
      <c r="M907" s="245" t="str">
        <f t="shared" si="127"/>
        <v/>
      </c>
      <c r="N907" s="244" t="str">
        <f t="shared" si="128"/>
        <v/>
      </c>
      <c r="O907" s="244" t="str">
        <f t="shared" si="129"/>
        <v/>
      </c>
      <c r="P907">
        <f>IF($I907&lt;&gt;"",$I907,IF($E907="SGD",1,IF($E907="USD",Settings!$B$22,IF($E907="HKD",Settings!$B$23,1))))</f>
        <v>1</v>
      </c>
      <c r="Q907">
        <f t="shared" si="130"/>
        <v>0</v>
      </c>
      <c r="R907">
        <f t="shared" si="131"/>
        <v>0</v>
      </c>
      <c r="S907" t="str">
        <f t="shared" si="132"/>
        <v/>
      </c>
      <c r="T907" t="str">
        <f t="shared" si="133"/>
        <v/>
      </c>
      <c r="U907" t="str">
        <f t="shared" si="134"/>
        <v/>
      </c>
    </row>
    <row r="908" spans="1:21" ht="15" customHeight="1" x14ac:dyDescent="0.15">
      <c r="A908" s="237"/>
      <c r="B908" s="237"/>
      <c r="C908" s="237"/>
      <c r="D908" s="251"/>
      <c r="E908" s="237"/>
      <c r="F908" s="252"/>
      <c r="G908" s="237"/>
      <c r="H908" s="237"/>
      <c r="I908" s="237"/>
      <c r="J908" s="252"/>
      <c r="K908" s="237"/>
      <c r="L908" s="244" t="str">
        <f t="shared" si="126"/>
        <v/>
      </c>
      <c r="M908" s="245" t="str">
        <f t="shared" si="127"/>
        <v/>
      </c>
      <c r="N908" s="244" t="str">
        <f t="shared" si="128"/>
        <v/>
      </c>
      <c r="O908" s="244" t="str">
        <f t="shared" si="129"/>
        <v/>
      </c>
      <c r="P908">
        <f>IF($I908&lt;&gt;"",$I908,IF($E908="SGD",1,IF($E908="USD",Settings!$B$22,IF($E908="HKD",Settings!$B$23,1))))</f>
        <v>1</v>
      </c>
      <c r="Q908">
        <f t="shared" si="130"/>
        <v>0</v>
      </c>
      <c r="R908">
        <f t="shared" si="131"/>
        <v>0</v>
      </c>
      <c r="S908" t="str">
        <f t="shared" si="132"/>
        <v/>
      </c>
      <c r="T908" t="str">
        <f t="shared" si="133"/>
        <v/>
      </c>
      <c r="U908" t="str">
        <f t="shared" si="134"/>
        <v/>
      </c>
    </row>
    <row r="909" spans="1:21" ht="15" customHeight="1" x14ac:dyDescent="0.15">
      <c r="A909" s="237"/>
      <c r="B909" s="237"/>
      <c r="C909" s="237"/>
      <c r="D909" s="251"/>
      <c r="E909" s="237"/>
      <c r="F909" s="252"/>
      <c r="G909" s="237"/>
      <c r="H909" s="237"/>
      <c r="I909" s="237"/>
      <c r="J909" s="252"/>
      <c r="K909" s="237"/>
      <c r="L909" s="244" t="str">
        <f t="shared" si="126"/>
        <v/>
      </c>
      <c r="M909" s="245" t="str">
        <f t="shared" si="127"/>
        <v/>
      </c>
      <c r="N909" s="244" t="str">
        <f t="shared" si="128"/>
        <v/>
      </c>
      <c r="O909" s="244" t="str">
        <f t="shared" si="129"/>
        <v/>
      </c>
      <c r="P909">
        <f>IF($I909&lt;&gt;"",$I909,IF($E909="SGD",1,IF($E909="USD",Settings!$B$22,IF($E909="HKD",Settings!$B$23,1))))</f>
        <v>1</v>
      </c>
      <c r="Q909">
        <f t="shared" si="130"/>
        <v>0</v>
      </c>
      <c r="R909">
        <f t="shared" si="131"/>
        <v>0</v>
      </c>
      <c r="S909" t="str">
        <f t="shared" si="132"/>
        <v/>
      </c>
      <c r="T909" t="str">
        <f t="shared" si="133"/>
        <v/>
      </c>
      <c r="U909" t="str">
        <f t="shared" si="134"/>
        <v/>
      </c>
    </row>
    <row r="910" spans="1:21" ht="15" customHeight="1" x14ac:dyDescent="0.15">
      <c r="A910" s="237"/>
      <c r="B910" s="237"/>
      <c r="C910" s="237"/>
      <c r="D910" s="251"/>
      <c r="E910" s="237"/>
      <c r="F910" s="252"/>
      <c r="G910" s="237"/>
      <c r="H910" s="237"/>
      <c r="I910" s="237"/>
      <c r="J910" s="252"/>
      <c r="K910" s="237"/>
      <c r="L910" s="244" t="str">
        <f t="shared" si="126"/>
        <v/>
      </c>
      <c r="M910" s="245" t="str">
        <f t="shared" si="127"/>
        <v/>
      </c>
      <c r="N910" s="244" t="str">
        <f t="shared" si="128"/>
        <v/>
      </c>
      <c r="O910" s="244" t="str">
        <f t="shared" si="129"/>
        <v/>
      </c>
      <c r="P910">
        <f>IF($I910&lt;&gt;"",$I910,IF($E910="SGD",1,IF($E910="USD",Settings!$B$22,IF($E910="HKD",Settings!$B$23,1))))</f>
        <v>1</v>
      </c>
      <c r="Q910">
        <f t="shared" si="130"/>
        <v>0</v>
      </c>
      <c r="R910">
        <f t="shared" si="131"/>
        <v>0</v>
      </c>
      <c r="S910" t="str">
        <f t="shared" si="132"/>
        <v/>
      </c>
      <c r="T910" t="str">
        <f t="shared" si="133"/>
        <v/>
      </c>
      <c r="U910" t="str">
        <f t="shared" si="134"/>
        <v/>
      </c>
    </row>
    <row r="911" spans="1:21" ht="15" customHeight="1" x14ac:dyDescent="0.15">
      <c r="A911" s="237"/>
      <c r="B911" s="237"/>
      <c r="C911" s="237"/>
      <c r="D911" s="251"/>
      <c r="E911" s="237"/>
      <c r="F911" s="252"/>
      <c r="G911" s="237"/>
      <c r="H911" s="237"/>
      <c r="I911" s="237"/>
      <c r="J911" s="252"/>
      <c r="K911" s="237"/>
      <c r="L911" s="244" t="str">
        <f t="shared" si="126"/>
        <v/>
      </c>
      <c r="M911" s="245" t="str">
        <f t="shared" si="127"/>
        <v/>
      </c>
      <c r="N911" s="244" t="str">
        <f t="shared" si="128"/>
        <v/>
      </c>
      <c r="O911" s="244" t="str">
        <f t="shared" si="129"/>
        <v/>
      </c>
      <c r="P911">
        <f>IF($I911&lt;&gt;"",$I911,IF($E911="SGD",1,IF($E911="USD",Settings!$B$22,IF($E911="HKD",Settings!$B$23,1))))</f>
        <v>1</v>
      </c>
      <c r="Q911">
        <f t="shared" si="130"/>
        <v>0</v>
      </c>
      <c r="R911">
        <f t="shared" si="131"/>
        <v>0</v>
      </c>
      <c r="S911" t="str">
        <f t="shared" si="132"/>
        <v/>
      </c>
      <c r="T911" t="str">
        <f t="shared" si="133"/>
        <v/>
      </c>
      <c r="U911" t="str">
        <f t="shared" si="134"/>
        <v/>
      </c>
    </row>
    <row r="912" spans="1:21" ht="15" customHeight="1" x14ac:dyDescent="0.15">
      <c r="A912" s="237"/>
      <c r="B912" s="237"/>
      <c r="C912" s="237"/>
      <c r="D912" s="251"/>
      <c r="E912" s="237"/>
      <c r="F912" s="252"/>
      <c r="G912" s="237"/>
      <c r="H912" s="237"/>
      <c r="I912" s="237"/>
      <c r="J912" s="252"/>
      <c r="K912" s="237"/>
      <c r="L912" s="244" t="str">
        <f t="shared" si="126"/>
        <v/>
      </c>
      <c r="M912" s="245" t="str">
        <f t="shared" si="127"/>
        <v/>
      </c>
      <c r="N912" s="244" t="str">
        <f t="shared" si="128"/>
        <v/>
      </c>
      <c r="O912" s="244" t="str">
        <f t="shared" si="129"/>
        <v/>
      </c>
      <c r="P912">
        <f>IF($I912&lt;&gt;"",$I912,IF($E912="SGD",1,IF($E912="USD",Settings!$B$22,IF($E912="HKD",Settings!$B$23,1))))</f>
        <v>1</v>
      </c>
      <c r="Q912">
        <f t="shared" si="130"/>
        <v>0</v>
      </c>
      <c r="R912">
        <f t="shared" si="131"/>
        <v>0</v>
      </c>
      <c r="S912" t="str">
        <f t="shared" si="132"/>
        <v/>
      </c>
      <c r="T912" t="str">
        <f t="shared" si="133"/>
        <v/>
      </c>
      <c r="U912" t="str">
        <f t="shared" si="134"/>
        <v/>
      </c>
    </row>
    <row r="913" spans="1:21" ht="15" customHeight="1" x14ac:dyDescent="0.15">
      <c r="A913" s="237"/>
      <c r="B913" s="237"/>
      <c r="C913" s="237"/>
      <c r="D913" s="251"/>
      <c r="E913" s="237"/>
      <c r="F913" s="252"/>
      <c r="G913" s="237"/>
      <c r="H913" s="237"/>
      <c r="I913" s="237"/>
      <c r="J913" s="252"/>
      <c r="K913" s="237"/>
      <c r="L913" s="244" t="str">
        <f t="shared" si="126"/>
        <v/>
      </c>
      <c r="M913" s="245" t="str">
        <f t="shared" si="127"/>
        <v/>
      </c>
      <c r="N913" s="244" t="str">
        <f t="shared" si="128"/>
        <v/>
      </c>
      <c r="O913" s="244" t="str">
        <f t="shared" si="129"/>
        <v/>
      </c>
      <c r="P913">
        <f>IF($I913&lt;&gt;"",$I913,IF($E913="SGD",1,IF($E913="USD",Settings!$B$22,IF($E913="HKD",Settings!$B$23,1))))</f>
        <v>1</v>
      </c>
      <c r="Q913">
        <f t="shared" si="130"/>
        <v>0</v>
      </c>
      <c r="R913">
        <f t="shared" si="131"/>
        <v>0</v>
      </c>
      <c r="S913" t="str">
        <f t="shared" si="132"/>
        <v/>
      </c>
      <c r="T913" t="str">
        <f t="shared" si="133"/>
        <v/>
      </c>
      <c r="U913" t="str">
        <f t="shared" si="134"/>
        <v/>
      </c>
    </row>
    <row r="914" spans="1:21" ht="15" customHeight="1" x14ac:dyDescent="0.15">
      <c r="A914" s="237"/>
      <c r="B914" s="237"/>
      <c r="C914" s="237"/>
      <c r="D914" s="251"/>
      <c r="E914" s="237"/>
      <c r="F914" s="252"/>
      <c r="G914" s="237"/>
      <c r="H914" s="237"/>
      <c r="I914" s="237"/>
      <c r="J914" s="252"/>
      <c r="K914" s="237"/>
      <c r="L914" s="244" t="str">
        <f t="shared" si="126"/>
        <v/>
      </c>
      <c r="M914" s="245" t="str">
        <f t="shared" si="127"/>
        <v/>
      </c>
      <c r="N914" s="244" t="str">
        <f t="shared" si="128"/>
        <v/>
      </c>
      <c r="O914" s="244" t="str">
        <f t="shared" si="129"/>
        <v/>
      </c>
      <c r="P914">
        <f>IF($I914&lt;&gt;"",$I914,IF($E914="SGD",1,IF($E914="USD",Settings!$B$22,IF($E914="HKD",Settings!$B$23,1))))</f>
        <v>1</v>
      </c>
      <c r="Q914">
        <f t="shared" si="130"/>
        <v>0</v>
      </c>
      <c r="R914">
        <f t="shared" si="131"/>
        <v>0</v>
      </c>
      <c r="S914" t="str">
        <f t="shared" si="132"/>
        <v/>
      </c>
      <c r="T914" t="str">
        <f t="shared" si="133"/>
        <v/>
      </c>
      <c r="U914" t="str">
        <f t="shared" si="134"/>
        <v/>
      </c>
    </row>
    <row r="915" spans="1:21" ht="15" customHeight="1" x14ac:dyDescent="0.15">
      <c r="A915" s="237"/>
      <c r="B915" s="237"/>
      <c r="C915" s="237"/>
      <c r="D915" s="251"/>
      <c r="E915" s="237"/>
      <c r="F915" s="252"/>
      <c r="G915" s="237"/>
      <c r="H915" s="237"/>
      <c r="I915" s="237"/>
      <c r="J915" s="252"/>
      <c r="K915" s="237"/>
      <c r="L915" s="244" t="str">
        <f t="shared" si="126"/>
        <v/>
      </c>
      <c r="M915" s="245" t="str">
        <f t="shared" si="127"/>
        <v/>
      </c>
      <c r="N915" s="244" t="str">
        <f t="shared" si="128"/>
        <v/>
      </c>
      <c r="O915" s="244" t="str">
        <f t="shared" si="129"/>
        <v/>
      </c>
      <c r="P915">
        <f>IF($I915&lt;&gt;"",$I915,IF($E915="SGD",1,IF($E915="USD",Settings!$B$22,IF($E915="HKD",Settings!$B$23,1))))</f>
        <v>1</v>
      </c>
      <c r="Q915">
        <f t="shared" si="130"/>
        <v>0</v>
      </c>
      <c r="R915">
        <f t="shared" si="131"/>
        <v>0</v>
      </c>
      <c r="S915" t="str">
        <f t="shared" si="132"/>
        <v/>
      </c>
      <c r="T915" t="str">
        <f t="shared" si="133"/>
        <v/>
      </c>
      <c r="U915" t="str">
        <f t="shared" si="134"/>
        <v/>
      </c>
    </row>
    <row r="916" spans="1:21" ht="15" customHeight="1" x14ac:dyDescent="0.15">
      <c r="A916" s="237"/>
      <c r="B916" s="237"/>
      <c r="C916" s="237"/>
      <c r="D916" s="251"/>
      <c r="E916" s="237"/>
      <c r="F916" s="252"/>
      <c r="G916" s="237"/>
      <c r="H916" s="237"/>
      <c r="I916" s="237"/>
      <c r="J916" s="252"/>
      <c r="K916" s="237"/>
      <c r="L916" s="244" t="str">
        <f t="shared" si="126"/>
        <v/>
      </c>
      <c r="M916" s="245" t="str">
        <f t="shared" si="127"/>
        <v/>
      </c>
      <c r="N916" s="244" t="str">
        <f t="shared" si="128"/>
        <v/>
      </c>
      <c r="O916" s="244" t="str">
        <f t="shared" si="129"/>
        <v/>
      </c>
      <c r="P916">
        <f>IF($I916&lt;&gt;"",$I916,IF($E916="SGD",1,IF($E916="USD",Settings!$B$22,IF($E916="HKD",Settings!$B$23,1))))</f>
        <v>1</v>
      </c>
      <c r="Q916">
        <f t="shared" si="130"/>
        <v>0</v>
      </c>
      <c r="R916">
        <f t="shared" si="131"/>
        <v>0</v>
      </c>
      <c r="S916" t="str">
        <f t="shared" si="132"/>
        <v/>
      </c>
      <c r="T916" t="str">
        <f t="shared" si="133"/>
        <v/>
      </c>
      <c r="U916" t="str">
        <f t="shared" si="134"/>
        <v/>
      </c>
    </row>
    <row r="917" spans="1:21" ht="15" customHeight="1" x14ac:dyDescent="0.15">
      <c r="A917" s="237"/>
      <c r="B917" s="237"/>
      <c r="C917" s="237"/>
      <c r="D917" s="251"/>
      <c r="E917" s="237"/>
      <c r="F917" s="252"/>
      <c r="G917" s="237"/>
      <c r="H917" s="237"/>
      <c r="I917" s="237"/>
      <c r="J917" s="252"/>
      <c r="K917" s="237"/>
      <c r="L917" s="244" t="str">
        <f t="shared" si="126"/>
        <v/>
      </c>
      <c r="M917" s="245" t="str">
        <f t="shared" si="127"/>
        <v/>
      </c>
      <c r="N917" s="244" t="str">
        <f t="shared" si="128"/>
        <v/>
      </c>
      <c r="O917" s="244" t="str">
        <f t="shared" si="129"/>
        <v/>
      </c>
      <c r="P917">
        <f>IF($I917&lt;&gt;"",$I917,IF($E917="SGD",1,IF($E917="USD",Settings!$B$22,IF($E917="HKD",Settings!$B$23,1))))</f>
        <v>1</v>
      </c>
      <c r="Q917">
        <f t="shared" si="130"/>
        <v>0</v>
      </c>
      <c r="R917">
        <f t="shared" si="131"/>
        <v>0</v>
      </c>
      <c r="S917" t="str">
        <f t="shared" si="132"/>
        <v/>
      </c>
      <c r="T917" t="str">
        <f t="shared" si="133"/>
        <v/>
      </c>
      <c r="U917" t="str">
        <f t="shared" si="134"/>
        <v/>
      </c>
    </row>
    <row r="918" spans="1:21" ht="15" customHeight="1" x14ac:dyDescent="0.15">
      <c r="A918" s="237"/>
      <c r="B918" s="237"/>
      <c r="C918" s="237"/>
      <c r="D918" s="251"/>
      <c r="E918" s="237"/>
      <c r="F918" s="252"/>
      <c r="G918" s="237"/>
      <c r="H918" s="237"/>
      <c r="I918" s="237"/>
      <c r="J918" s="252"/>
      <c r="K918" s="237"/>
      <c r="L918" s="244" t="str">
        <f t="shared" si="126"/>
        <v/>
      </c>
      <c r="M918" s="245" t="str">
        <f t="shared" si="127"/>
        <v/>
      </c>
      <c r="N918" s="244" t="str">
        <f t="shared" si="128"/>
        <v/>
      </c>
      <c r="O918" s="244" t="str">
        <f t="shared" si="129"/>
        <v/>
      </c>
      <c r="P918">
        <f>IF($I918&lt;&gt;"",$I918,IF($E918="SGD",1,IF($E918="USD",Settings!$B$22,IF($E918="HKD",Settings!$B$23,1))))</f>
        <v>1</v>
      </c>
      <c r="Q918">
        <f t="shared" si="130"/>
        <v>0</v>
      </c>
      <c r="R918">
        <f t="shared" si="131"/>
        <v>0</v>
      </c>
      <c r="S918" t="str">
        <f t="shared" si="132"/>
        <v/>
      </c>
      <c r="T918" t="str">
        <f t="shared" si="133"/>
        <v/>
      </c>
      <c r="U918" t="str">
        <f t="shared" si="134"/>
        <v/>
      </c>
    </row>
    <row r="919" spans="1:21" ht="15" customHeight="1" x14ac:dyDescent="0.15">
      <c r="A919" s="237"/>
      <c r="B919" s="237"/>
      <c r="C919" s="237"/>
      <c r="D919" s="251"/>
      <c r="E919" s="237"/>
      <c r="F919" s="252"/>
      <c r="G919" s="237"/>
      <c r="H919" s="237"/>
      <c r="I919" s="237"/>
      <c r="J919" s="252"/>
      <c r="K919" s="237"/>
      <c r="L919" s="244" t="str">
        <f t="shared" si="126"/>
        <v/>
      </c>
      <c r="M919" s="245" t="str">
        <f t="shared" si="127"/>
        <v/>
      </c>
      <c r="N919" s="244" t="str">
        <f t="shared" si="128"/>
        <v/>
      </c>
      <c r="O919" s="244" t="str">
        <f t="shared" si="129"/>
        <v/>
      </c>
      <c r="P919">
        <f>IF($I919&lt;&gt;"",$I919,IF($E919="SGD",1,IF($E919="USD",Settings!$B$22,IF($E919="HKD",Settings!$B$23,1))))</f>
        <v>1</v>
      </c>
      <c r="Q919">
        <f t="shared" si="130"/>
        <v>0</v>
      </c>
      <c r="R919">
        <f t="shared" si="131"/>
        <v>0</v>
      </c>
      <c r="S919" t="str">
        <f t="shared" si="132"/>
        <v/>
      </c>
      <c r="T919" t="str">
        <f t="shared" si="133"/>
        <v/>
      </c>
      <c r="U919" t="str">
        <f t="shared" si="134"/>
        <v/>
      </c>
    </row>
    <row r="920" spans="1:21" ht="15" customHeight="1" x14ac:dyDescent="0.15">
      <c r="A920" s="237"/>
      <c r="B920" s="237"/>
      <c r="C920" s="237"/>
      <c r="D920" s="251"/>
      <c r="E920" s="237"/>
      <c r="F920" s="252"/>
      <c r="G920" s="237"/>
      <c r="H920" s="237"/>
      <c r="I920" s="237"/>
      <c r="J920" s="252"/>
      <c r="K920" s="237"/>
      <c r="L920" s="244" t="str">
        <f t="shared" si="126"/>
        <v/>
      </c>
      <c r="M920" s="245" t="str">
        <f t="shared" si="127"/>
        <v/>
      </c>
      <c r="N920" s="244" t="str">
        <f t="shared" si="128"/>
        <v/>
      </c>
      <c r="O920" s="244" t="str">
        <f t="shared" si="129"/>
        <v/>
      </c>
      <c r="P920">
        <f>IF($I920&lt;&gt;"",$I920,IF($E920="SGD",1,IF($E920="USD",Settings!$B$22,IF($E920="HKD",Settings!$B$23,1))))</f>
        <v>1</v>
      </c>
      <c r="Q920">
        <f t="shared" si="130"/>
        <v>0</v>
      </c>
      <c r="R920">
        <f t="shared" si="131"/>
        <v>0</v>
      </c>
      <c r="S920" t="str">
        <f t="shared" si="132"/>
        <v/>
      </c>
      <c r="T920" t="str">
        <f t="shared" si="133"/>
        <v/>
      </c>
      <c r="U920" t="str">
        <f t="shared" si="134"/>
        <v/>
      </c>
    </row>
    <row r="921" spans="1:21" ht="15" customHeight="1" x14ac:dyDescent="0.15">
      <c r="A921" s="237"/>
      <c r="B921" s="237"/>
      <c r="C921" s="237"/>
      <c r="D921" s="251"/>
      <c r="E921" s="237"/>
      <c r="F921" s="252"/>
      <c r="G921" s="237"/>
      <c r="H921" s="237"/>
      <c r="I921" s="237"/>
      <c r="J921" s="252"/>
      <c r="K921" s="237"/>
      <c r="L921" s="244" t="str">
        <f t="shared" si="126"/>
        <v/>
      </c>
      <c r="M921" s="245" t="str">
        <f t="shared" si="127"/>
        <v/>
      </c>
      <c r="N921" s="244" t="str">
        <f t="shared" si="128"/>
        <v/>
      </c>
      <c r="O921" s="244" t="str">
        <f t="shared" si="129"/>
        <v/>
      </c>
      <c r="P921">
        <f>IF($I921&lt;&gt;"",$I921,IF($E921="SGD",1,IF($E921="USD",Settings!$B$22,IF($E921="HKD",Settings!$B$23,1))))</f>
        <v>1</v>
      </c>
      <c r="Q921">
        <f t="shared" si="130"/>
        <v>0</v>
      </c>
      <c r="R921">
        <f t="shared" si="131"/>
        <v>0</v>
      </c>
      <c r="S921" t="str">
        <f t="shared" si="132"/>
        <v/>
      </c>
      <c r="T921" t="str">
        <f t="shared" si="133"/>
        <v/>
      </c>
      <c r="U921" t="str">
        <f t="shared" si="134"/>
        <v/>
      </c>
    </row>
    <row r="922" spans="1:21" ht="15" customHeight="1" x14ac:dyDescent="0.15">
      <c r="A922" s="237"/>
      <c r="B922" s="237"/>
      <c r="C922" s="237"/>
      <c r="D922" s="251"/>
      <c r="E922" s="237"/>
      <c r="F922" s="252"/>
      <c r="G922" s="237"/>
      <c r="H922" s="237"/>
      <c r="I922" s="237"/>
      <c r="J922" s="252"/>
      <c r="K922" s="237"/>
      <c r="L922" s="244" t="str">
        <f t="shared" si="126"/>
        <v/>
      </c>
      <c r="M922" s="245" t="str">
        <f t="shared" si="127"/>
        <v/>
      </c>
      <c r="N922" s="244" t="str">
        <f t="shared" si="128"/>
        <v/>
      </c>
      <c r="O922" s="244" t="str">
        <f t="shared" si="129"/>
        <v/>
      </c>
      <c r="P922">
        <f>IF($I922&lt;&gt;"",$I922,IF($E922="SGD",1,IF($E922="USD",Settings!$B$22,IF($E922="HKD",Settings!$B$23,1))))</f>
        <v>1</v>
      </c>
      <c r="Q922">
        <f t="shared" si="130"/>
        <v>0</v>
      </c>
      <c r="R922">
        <f t="shared" si="131"/>
        <v>0</v>
      </c>
      <c r="S922" t="str">
        <f t="shared" si="132"/>
        <v/>
      </c>
      <c r="T922" t="str">
        <f t="shared" si="133"/>
        <v/>
      </c>
      <c r="U922" t="str">
        <f t="shared" si="134"/>
        <v/>
      </c>
    </row>
    <row r="923" spans="1:21" ht="15" customHeight="1" x14ac:dyDescent="0.15">
      <c r="A923" s="237"/>
      <c r="B923" s="237"/>
      <c r="C923" s="237"/>
      <c r="D923" s="251"/>
      <c r="E923" s="237"/>
      <c r="F923" s="252"/>
      <c r="G923" s="237"/>
      <c r="H923" s="237"/>
      <c r="I923" s="237"/>
      <c r="J923" s="252"/>
      <c r="K923" s="237"/>
      <c r="L923" s="244" t="str">
        <f t="shared" si="126"/>
        <v/>
      </c>
      <c r="M923" s="245" t="str">
        <f t="shared" si="127"/>
        <v/>
      </c>
      <c r="N923" s="244" t="str">
        <f t="shared" si="128"/>
        <v/>
      </c>
      <c r="O923" s="244" t="str">
        <f t="shared" si="129"/>
        <v/>
      </c>
      <c r="P923">
        <f>IF($I923&lt;&gt;"",$I923,IF($E923="SGD",1,IF($E923="USD",Settings!$B$22,IF($E923="HKD",Settings!$B$23,1))))</f>
        <v>1</v>
      </c>
      <c r="Q923">
        <f t="shared" si="130"/>
        <v>0</v>
      </c>
      <c r="R923">
        <f t="shared" si="131"/>
        <v>0</v>
      </c>
      <c r="S923" t="str">
        <f t="shared" si="132"/>
        <v/>
      </c>
      <c r="T923" t="str">
        <f t="shared" si="133"/>
        <v/>
      </c>
      <c r="U923" t="str">
        <f t="shared" si="134"/>
        <v/>
      </c>
    </row>
    <row r="924" spans="1:21" ht="15" customHeight="1" x14ac:dyDescent="0.15">
      <c r="A924" s="237"/>
      <c r="B924" s="237"/>
      <c r="C924" s="237"/>
      <c r="D924" s="251"/>
      <c r="E924" s="237"/>
      <c r="F924" s="252"/>
      <c r="G924" s="237"/>
      <c r="H924" s="237"/>
      <c r="I924" s="237"/>
      <c r="J924" s="252"/>
      <c r="K924" s="237"/>
      <c r="L924" s="244" t="str">
        <f t="shared" si="126"/>
        <v/>
      </c>
      <c r="M924" s="245" t="str">
        <f t="shared" si="127"/>
        <v/>
      </c>
      <c r="N924" s="244" t="str">
        <f t="shared" si="128"/>
        <v/>
      </c>
      <c r="O924" s="244" t="str">
        <f t="shared" si="129"/>
        <v/>
      </c>
      <c r="P924">
        <f>IF($I924&lt;&gt;"",$I924,IF($E924="SGD",1,IF($E924="USD",Settings!$B$22,IF($E924="HKD",Settings!$B$23,1))))</f>
        <v>1</v>
      </c>
      <c r="Q924">
        <f t="shared" si="130"/>
        <v>0</v>
      </c>
      <c r="R924">
        <f t="shared" si="131"/>
        <v>0</v>
      </c>
      <c r="S924" t="str">
        <f t="shared" si="132"/>
        <v/>
      </c>
      <c r="T924" t="str">
        <f t="shared" si="133"/>
        <v/>
      </c>
      <c r="U924" t="str">
        <f t="shared" si="134"/>
        <v/>
      </c>
    </row>
    <row r="925" spans="1:21" ht="15" customHeight="1" x14ac:dyDescent="0.15">
      <c r="A925" s="237"/>
      <c r="B925" s="237"/>
      <c r="C925" s="237"/>
      <c r="D925" s="251"/>
      <c r="E925" s="237"/>
      <c r="F925" s="252"/>
      <c r="G925" s="237"/>
      <c r="H925" s="237"/>
      <c r="I925" s="237"/>
      <c r="J925" s="252"/>
      <c r="K925" s="237"/>
      <c r="L925" s="244" t="str">
        <f t="shared" si="126"/>
        <v/>
      </c>
      <c r="M925" s="245" t="str">
        <f t="shared" si="127"/>
        <v/>
      </c>
      <c r="N925" s="244" t="str">
        <f t="shared" si="128"/>
        <v/>
      </c>
      <c r="O925" s="244" t="str">
        <f t="shared" si="129"/>
        <v/>
      </c>
      <c r="P925">
        <f>IF($I925&lt;&gt;"",$I925,IF($E925="SGD",1,IF($E925="USD",Settings!$B$22,IF($E925="HKD",Settings!$B$23,1))))</f>
        <v>1</v>
      </c>
      <c r="Q925">
        <f t="shared" si="130"/>
        <v>0</v>
      </c>
      <c r="R925">
        <f t="shared" si="131"/>
        <v>0</v>
      </c>
      <c r="S925" t="str">
        <f t="shared" si="132"/>
        <v/>
      </c>
      <c r="T925" t="str">
        <f t="shared" si="133"/>
        <v/>
      </c>
      <c r="U925" t="str">
        <f t="shared" si="134"/>
        <v/>
      </c>
    </row>
    <row r="926" spans="1:21" ht="15" customHeight="1" x14ac:dyDescent="0.15">
      <c r="A926" s="237"/>
      <c r="B926" s="237"/>
      <c r="C926" s="237"/>
      <c r="D926" s="251"/>
      <c r="E926" s="237"/>
      <c r="F926" s="252"/>
      <c r="G926" s="237"/>
      <c r="H926" s="237"/>
      <c r="I926" s="237"/>
      <c r="J926" s="252"/>
      <c r="K926" s="237"/>
      <c r="L926" s="244" t="str">
        <f t="shared" si="126"/>
        <v/>
      </c>
      <c r="M926" s="245" t="str">
        <f t="shared" si="127"/>
        <v/>
      </c>
      <c r="N926" s="244" t="str">
        <f t="shared" si="128"/>
        <v/>
      </c>
      <c r="O926" s="244" t="str">
        <f t="shared" si="129"/>
        <v/>
      </c>
      <c r="P926">
        <f>IF($I926&lt;&gt;"",$I926,IF($E926="SGD",1,IF($E926="USD",Settings!$B$22,IF($E926="HKD",Settings!$B$23,1))))</f>
        <v>1</v>
      </c>
      <c r="Q926">
        <f t="shared" si="130"/>
        <v>0</v>
      </c>
      <c r="R926">
        <f t="shared" si="131"/>
        <v>0</v>
      </c>
      <c r="S926" t="str">
        <f t="shared" si="132"/>
        <v/>
      </c>
      <c r="T926" t="str">
        <f t="shared" si="133"/>
        <v/>
      </c>
      <c r="U926" t="str">
        <f t="shared" si="134"/>
        <v/>
      </c>
    </row>
    <row r="927" spans="1:21" ht="15" customHeight="1" x14ac:dyDescent="0.15">
      <c r="A927" s="237"/>
      <c r="B927" s="237"/>
      <c r="C927" s="237"/>
      <c r="D927" s="251"/>
      <c r="E927" s="237"/>
      <c r="F927" s="252"/>
      <c r="G927" s="237"/>
      <c r="H927" s="237"/>
      <c r="I927" s="237"/>
      <c r="J927" s="252"/>
      <c r="K927" s="237"/>
      <c r="L927" s="244" t="str">
        <f t="shared" si="126"/>
        <v/>
      </c>
      <c r="M927" s="245" t="str">
        <f t="shared" si="127"/>
        <v/>
      </c>
      <c r="N927" s="244" t="str">
        <f t="shared" si="128"/>
        <v/>
      </c>
      <c r="O927" s="244" t="str">
        <f t="shared" si="129"/>
        <v/>
      </c>
      <c r="P927">
        <f>IF($I927&lt;&gt;"",$I927,IF($E927="SGD",1,IF($E927="USD",Settings!$B$22,IF($E927="HKD",Settings!$B$23,1))))</f>
        <v>1</v>
      </c>
      <c r="Q927">
        <f t="shared" si="130"/>
        <v>0</v>
      </c>
      <c r="R927">
        <f t="shared" si="131"/>
        <v>0</v>
      </c>
      <c r="S927" t="str">
        <f t="shared" si="132"/>
        <v/>
      </c>
      <c r="T927" t="str">
        <f t="shared" si="133"/>
        <v/>
      </c>
      <c r="U927" t="str">
        <f t="shared" si="134"/>
        <v/>
      </c>
    </row>
    <row r="928" spans="1:21" ht="15" customHeight="1" x14ac:dyDescent="0.15">
      <c r="A928" s="237"/>
      <c r="B928" s="237"/>
      <c r="C928" s="237"/>
      <c r="D928" s="251"/>
      <c r="E928" s="237"/>
      <c r="F928" s="252"/>
      <c r="G928" s="237"/>
      <c r="H928" s="237"/>
      <c r="I928" s="237"/>
      <c r="J928" s="252"/>
      <c r="K928" s="237"/>
      <c r="L928" s="244" t="str">
        <f t="shared" si="126"/>
        <v/>
      </c>
      <c r="M928" s="245" t="str">
        <f t="shared" si="127"/>
        <v/>
      </c>
      <c r="N928" s="244" t="str">
        <f t="shared" si="128"/>
        <v/>
      </c>
      <c r="O928" s="244" t="str">
        <f t="shared" si="129"/>
        <v/>
      </c>
      <c r="P928">
        <f>IF($I928&lt;&gt;"",$I928,IF($E928="SGD",1,IF($E928="USD",Settings!$B$22,IF($E928="HKD",Settings!$B$23,1))))</f>
        <v>1</v>
      </c>
      <c r="Q928">
        <f t="shared" si="130"/>
        <v>0</v>
      </c>
      <c r="R928">
        <f t="shared" si="131"/>
        <v>0</v>
      </c>
      <c r="S928" t="str">
        <f t="shared" si="132"/>
        <v/>
      </c>
      <c r="T928" t="str">
        <f t="shared" si="133"/>
        <v/>
      </c>
      <c r="U928" t="str">
        <f t="shared" si="134"/>
        <v/>
      </c>
    </row>
    <row r="929" spans="1:21" ht="15" customHeight="1" x14ac:dyDescent="0.15">
      <c r="A929" s="237"/>
      <c r="B929" s="237"/>
      <c r="C929" s="237"/>
      <c r="D929" s="251"/>
      <c r="E929" s="237"/>
      <c r="F929" s="252"/>
      <c r="G929" s="237"/>
      <c r="H929" s="237"/>
      <c r="I929" s="237"/>
      <c r="J929" s="252"/>
      <c r="K929" s="237"/>
      <c r="L929" s="244" t="str">
        <f t="shared" si="126"/>
        <v/>
      </c>
      <c r="M929" s="245" t="str">
        <f t="shared" si="127"/>
        <v/>
      </c>
      <c r="N929" s="244" t="str">
        <f t="shared" si="128"/>
        <v/>
      </c>
      <c r="O929" s="244" t="str">
        <f t="shared" si="129"/>
        <v/>
      </c>
      <c r="P929">
        <f>IF($I929&lt;&gt;"",$I929,IF($E929="SGD",1,IF($E929="USD",Settings!$B$22,IF($E929="HKD",Settings!$B$23,1))))</f>
        <v>1</v>
      </c>
      <c r="Q929">
        <f t="shared" si="130"/>
        <v>0</v>
      </c>
      <c r="R929">
        <f t="shared" si="131"/>
        <v>0</v>
      </c>
      <c r="S929" t="str">
        <f t="shared" si="132"/>
        <v/>
      </c>
      <c r="T929" t="str">
        <f t="shared" si="133"/>
        <v/>
      </c>
      <c r="U929" t="str">
        <f t="shared" si="134"/>
        <v/>
      </c>
    </row>
    <row r="930" spans="1:21" ht="15" customHeight="1" x14ac:dyDescent="0.15">
      <c r="A930" s="237"/>
      <c r="B930" s="237"/>
      <c r="C930" s="237"/>
      <c r="D930" s="251"/>
      <c r="E930" s="237"/>
      <c r="F930" s="252"/>
      <c r="G930" s="237"/>
      <c r="H930" s="237"/>
      <c r="I930" s="237"/>
      <c r="J930" s="252"/>
      <c r="K930" s="237"/>
      <c r="L930" s="244" t="str">
        <f t="shared" si="126"/>
        <v/>
      </c>
      <c r="M930" s="245" t="str">
        <f t="shared" si="127"/>
        <v/>
      </c>
      <c r="N930" s="244" t="str">
        <f t="shared" si="128"/>
        <v/>
      </c>
      <c r="O930" s="244" t="str">
        <f t="shared" si="129"/>
        <v/>
      </c>
      <c r="P930">
        <f>IF($I930&lt;&gt;"",$I930,IF($E930="SGD",1,IF($E930="USD",Settings!$B$22,IF($E930="HKD",Settings!$B$23,1))))</f>
        <v>1</v>
      </c>
      <c r="Q930">
        <f t="shared" si="130"/>
        <v>0</v>
      </c>
      <c r="R930">
        <f t="shared" si="131"/>
        <v>0</v>
      </c>
      <c r="S930" t="str">
        <f t="shared" si="132"/>
        <v/>
      </c>
      <c r="T930" t="str">
        <f t="shared" si="133"/>
        <v/>
      </c>
      <c r="U930" t="str">
        <f t="shared" si="134"/>
        <v/>
      </c>
    </row>
    <row r="931" spans="1:21" ht="15" customHeight="1" x14ac:dyDescent="0.15">
      <c r="A931" s="237"/>
      <c r="B931" s="237"/>
      <c r="C931" s="237"/>
      <c r="D931" s="251"/>
      <c r="E931" s="237"/>
      <c r="F931" s="252"/>
      <c r="G931" s="237"/>
      <c r="H931" s="237"/>
      <c r="I931" s="237"/>
      <c r="J931" s="252"/>
      <c r="K931" s="237"/>
      <c r="L931" s="244" t="str">
        <f t="shared" si="126"/>
        <v/>
      </c>
      <c r="M931" s="245" t="str">
        <f t="shared" si="127"/>
        <v/>
      </c>
      <c r="N931" s="244" t="str">
        <f t="shared" si="128"/>
        <v/>
      </c>
      <c r="O931" s="244" t="str">
        <f t="shared" si="129"/>
        <v/>
      </c>
      <c r="P931">
        <f>IF($I931&lt;&gt;"",$I931,IF($E931="SGD",1,IF($E931="USD",Settings!$B$22,IF($E931="HKD",Settings!$B$23,1))))</f>
        <v>1</v>
      </c>
      <c r="Q931">
        <f t="shared" si="130"/>
        <v>0</v>
      </c>
      <c r="R931">
        <f t="shared" si="131"/>
        <v>0</v>
      </c>
      <c r="S931" t="str">
        <f t="shared" si="132"/>
        <v/>
      </c>
      <c r="T931" t="str">
        <f t="shared" si="133"/>
        <v/>
      </c>
      <c r="U931" t="str">
        <f t="shared" si="134"/>
        <v/>
      </c>
    </row>
    <row r="932" spans="1:21" ht="15" customHeight="1" x14ac:dyDescent="0.15">
      <c r="A932" s="237"/>
      <c r="B932" s="237"/>
      <c r="C932" s="237"/>
      <c r="D932" s="251"/>
      <c r="E932" s="237"/>
      <c r="F932" s="252"/>
      <c r="G932" s="237"/>
      <c r="H932" s="237"/>
      <c r="I932" s="237"/>
      <c r="J932" s="252"/>
      <c r="K932" s="237"/>
      <c r="L932" s="244" t="str">
        <f t="shared" si="126"/>
        <v/>
      </c>
      <c r="M932" s="245" t="str">
        <f t="shared" si="127"/>
        <v/>
      </c>
      <c r="N932" s="244" t="str">
        <f t="shared" si="128"/>
        <v/>
      </c>
      <c r="O932" s="244" t="str">
        <f t="shared" si="129"/>
        <v/>
      </c>
      <c r="P932">
        <f>IF($I932&lt;&gt;"",$I932,IF($E932="SGD",1,IF($E932="USD",Settings!$B$22,IF($E932="HKD",Settings!$B$23,1))))</f>
        <v>1</v>
      </c>
      <c r="Q932">
        <f t="shared" si="130"/>
        <v>0</v>
      </c>
      <c r="R932">
        <f t="shared" si="131"/>
        <v>0</v>
      </c>
      <c r="S932" t="str">
        <f t="shared" si="132"/>
        <v/>
      </c>
      <c r="T932" t="str">
        <f t="shared" si="133"/>
        <v/>
      </c>
      <c r="U932" t="str">
        <f t="shared" si="134"/>
        <v/>
      </c>
    </row>
    <row r="933" spans="1:21" ht="15" customHeight="1" x14ac:dyDescent="0.15">
      <c r="A933" s="237"/>
      <c r="B933" s="237"/>
      <c r="C933" s="237"/>
      <c r="D933" s="251"/>
      <c r="E933" s="237"/>
      <c r="F933" s="252"/>
      <c r="G933" s="237"/>
      <c r="H933" s="237"/>
      <c r="I933" s="237"/>
      <c r="J933" s="252"/>
      <c r="K933" s="237"/>
      <c r="L933" s="244" t="str">
        <f t="shared" si="126"/>
        <v/>
      </c>
      <c r="M933" s="245" t="str">
        <f t="shared" si="127"/>
        <v/>
      </c>
      <c r="N933" s="244" t="str">
        <f t="shared" si="128"/>
        <v/>
      </c>
      <c r="O933" s="244" t="str">
        <f t="shared" si="129"/>
        <v/>
      </c>
      <c r="P933">
        <f>IF($I933&lt;&gt;"",$I933,IF($E933="SGD",1,IF($E933="USD",Settings!$B$22,IF($E933="HKD",Settings!$B$23,1))))</f>
        <v>1</v>
      </c>
      <c r="Q933">
        <f t="shared" si="130"/>
        <v>0</v>
      </c>
      <c r="R933">
        <f t="shared" si="131"/>
        <v>0</v>
      </c>
      <c r="S933" t="str">
        <f t="shared" si="132"/>
        <v/>
      </c>
      <c r="T933" t="str">
        <f t="shared" si="133"/>
        <v/>
      </c>
      <c r="U933" t="str">
        <f t="shared" si="134"/>
        <v/>
      </c>
    </row>
    <row r="934" spans="1:21" ht="15" customHeight="1" x14ac:dyDescent="0.15">
      <c r="A934" s="237"/>
      <c r="B934" s="237"/>
      <c r="C934" s="237"/>
      <c r="D934" s="251"/>
      <c r="E934" s="237"/>
      <c r="F934" s="252"/>
      <c r="G934" s="237"/>
      <c r="H934" s="237"/>
      <c r="I934" s="237"/>
      <c r="J934" s="252"/>
      <c r="K934" s="237"/>
      <c r="L934" s="244" t="str">
        <f t="shared" si="126"/>
        <v/>
      </c>
      <c r="M934" s="245" t="str">
        <f t="shared" si="127"/>
        <v/>
      </c>
      <c r="N934" s="244" t="str">
        <f t="shared" si="128"/>
        <v/>
      </c>
      <c r="O934" s="244" t="str">
        <f t="shared" si="129"/>
        <v/>
      </c>
      <c r="P934">
        <f>IF($I934&lt;&gt;"",$I934,IF($E934="SGD",1,IF($E934="USD",Settings!$B$22,IF($E934="HKD",Settings!$B$23,1))))</f>
        <v>1</v>
      </c>
      <c r="Q934">
        <f t="shared" si="130"/>
        <v>0</v>
      </c>
      <c r="R934">
        <f t="shared" si="131"/>
        <v>0</v>
      </c>
      <c r="S934" t="str">
        <f t="shared" si="132"/>
        <v/>
      </c>
      <c r="T934" t="str">
        <f t="shared" si="133"/>
        <v/>
      </c>
      <c r="U934" t="str">
        <f t="shared" si="134"/>
        <v/>
      </c>
    </row>
    <row r="935" spans="1:21" ht="15" customHeight="1" x14ac:dyDescent="0.15">
      <c r="A935" s="237"/>
      <c r="B935" s="237"/>
      <c r="C935" s="237"/>
      <c r="D935" s="251"/>
      <c r="E935" s="237"/>
      <c r="F935" s="252"/>
      <c r="G935" s="237"/>
      <c r="H935" s="237"/>
      <c r="I935" s="237"/>
      <c r="J935" s="252"/>
      <c r="K935" s="237"/>
      <c r="L935" s="244" t="str">
        <f t="shared" si="126"/>
        <v/>
      </c>
      <c r="M935" s="245" t="str">
        <f t="shared" si="127"/>
        <v/>
      </c>
      <c r="N935" s="244" t="str">
        <f t="shared" si="128"/>
        <v/>
      </c>
      <c r="O935" s="244" t="str">
        <f t="shared" si="129"/>
        <v/>
      </c>
      <c r="P935">
        <f>IF($I935&lt;&gt;"",$I935,IF($E935="SGD",1,IF($E935="USD",Settings!$B$22,IF($E935="HKD",Settings!$B$23,1))))</f>
        <v>1</v>
      </c>
      <c r="Q935">
        <f t="shared" si="130"/>
        <v>0</v>
      </c>
      <c r="R935">
        <f t="shared" si="131"/>
        <v>0</v>
      </c>
      <c r="S935" t="str">
        <f t="shared" si="132"/>
        <v/>
      </c>
      <c r="T935" t="str">
        <f t="shared" si="133"/>
        <v/>
      </c>
      <c r="U935" t="str">
        <f t="shared" si="134"/>
        <v/>
      </c>
    </row>
    <row r="936" spans="1:21" ht="15" customHeight="1" x14ac:dyDescent="0.15">
      <c r="A936" s="237"/>
      <c r="B936" s="237"/>
      <c r="C936" s="237"/>
      <c r="D936" s="251"/>
      <c r="E936" s="237"/>
      <c r="F936" s="252"/>
      <c r="G936" s="237"/>
      <c r="H936" s="237"/>
      <c r="I936" s="237"/>
      <c r="J936" s="252"/>
      <c r="K936" s="237"/>
      <c r="L936" s="244" t="str">
        <f t="shared" si="126"/>
        <v/>
      </c>
      <c r="M936" s="245" t="str">
        <f t="shared" si="127"/>
        <v/>
      </c>
      <c r="N936" s="244" t="str">
        <f t="shared" si="128"/>
        <v/>
      </c>
      <c r="O936" s="244" t="str">
        <f t="shared" si="129"/>
        <v/>
      </c>
      <c r="P936">
        <f>IF($I936&lt;&gt;"",$I936,IF($E936="SGD",1,IF($E936="USD",Settings!$B$22,IF($E936="HKD",Settings!$B$23,1))))</f>
        <v>1</v>
      </c>
      <c r="Q936">
        <f t="shared" si="130"/>
        <v>0</v>
      </c>
      <c r="R936">
        <f t="shared" si="131"/>
        <v>0</v>
      </c>
      <c r="S936" t="str">
        <f t="shared" si="132"/>
        <v/>
      </c>
      <c r="T936" t="str">
        <f t="shared" si="133"/>
        <v/>
      </c>
      <c r="U936" t="str">
        <f t="shared" si="134"/>
        <v/>
      </c>
    </row>
    <row r="937" spans="1:21" ht="15" customHeight="1" x14ac:dyDescent="0.15">
      <c r="A937" s="237"/>
      <c r="B937" s="237"/>
      <c r="C937" s="237"/>
      <c r="D937" s="251"/>
      <c r="E937" s="237"/>
      <c r="F937" s="252"/>
      <c r="G937" s="237"/>
      <c r="H937" s="237"/>
      <c r="I937" s="237"/>
      <c r="J937" s="252"/>
      <c r="K937" s="237"/>
      <c r="L937" s="244" t="str">
        <f t="shared" si="126"/>
        <v/>
      </c>
      <c r="M937" s="245" t="str">
        <f t="shared" si="127"/>
        <v/>
      </c>
      <c r="N937" s="244" t="str">
        <f t="shared" si="128"/>
        <v/>
      </c>
      <c r="O937" s="244" t="str">
        <f t="shared" si="129"/>
        <v/>
      </c>
      <c r="P937">
        <f>IF($I937&lt;&gt;"",$I937,IF($E937="SGD",1,IF($E937="USD",Settings!$B$22,IF($E937="HKD",Settings!$B$23,1))))</f>
        <v>1</v>
      </c>
      <c r="Q937">
        <f t="shared" si="130"/>
        <v>0</v>
      </c>
      <c r="R937">
        <f t="shared" si="131"/>
        <v>0</v>
      </c>
      <c r="S937" t="str">
        <f t="shared" si="132"/>
        <v/>
      </c>
      <c r="T937" t="str">
        <f t="shared" si="133"/>
        <v/>
      </c>
      <c r="U937" t="str">
        <f t="shared" si="134"/>
        <v/>
      </c>
    </row>
    <row r="938" spans="1:21" ht="15" customHeight="1" x14ac:dyDescent="0.15">
      <c r="A938" s="237"/>
      <c r="B938" s="237"/>
      <c r="C938" s="237"/>
      <c r="D938" s="251"/>
      <c r="E938" s="237"/>
      <c r="F938" s="252"/>
      <c r="G938" s="237"/>
      <c r="H938" s="237"/>
      <c r="I938" s="237"/>
      <c r="J938" s="252"/>
      <c r="K938" s="237"/>
      <c r="L938" s="244" t="str">
        <f t="shared" si="126"/>
        <v/>
      </c>
      <c r="M938" s="245" t="str">
        <f t="shared" si="127"/>
        <v/>
      </c>
      <c r="N938" s="244" t="str">
        <f t="shared" si="128"/>
        <v/>
      </c>
      <c r="O938" s="244" t="str">
        <f t="shared" si="129"/>
        <v/>
      </c>
      <c r="P938">
        <f>IF($I938&lt;&gt;"",$I938,IF($E938="SGD",1,IF($E938="USD",Settings!$B$22,IF($E938="HKD",Settings!$B$23,1))))</f>
        <v>1</v>
      </c>
      <c r="Q938">
        <f t="shared" si="130"/>
        <v>0</v>
      </c>
      <c r="R938">
        <f t="shared" si="131"/>
        <v>0</v>
      </c>
      <c r="S938" t="str">
        <f t="shared" si="132"/>
        <v/>
      </c>
      <c r="T938" t="str">
        <f t="shared" si="133"/>
        <v/>
      </c>
      <c r="U938" t="str">
        <f t="shared" si="134"/>
        <v/>
      </c>
    </row>
    <row r="939" spans="1:21" ht="15" customHeight="1" x14ac:dyDescent="0.15">
      <c r="A939" s="237"/>
      <c r="B939" s="237"/>
      <c r="C939" s="237"/>
      <c r="D939" s="251"/>
      <c r="E939" s="237"/>
      <c r="F939" s="252"/>
      <c r="G939" s="237"/>
      <c r="H939" s="237"/>
      <c r="I939" s="237"/>
      <c r="J939" s="252"/>
      <c r="K939" s="237"/>
      <c r="L939" s="244" t="str">
        <f t="shared" si="126"/>
        <v/>
      </c>
      <c r="M939" s="245" t="str">
        <f t="shared" si="127"/>
        <v/>
      </c>
      <c r="N939" s="244" t="str">
        <f t="shared" si="128"/>
        <v/>
      </c>
      <c r="O939" s="244" t="str">
        <f t="shared" si="129"/>
        <v/>
      </c>
      <c r="P939">
        <f>IF($I939&lt;&gt;"",$I939,IF($E939="SGD",1,IF($E939="USD",Settings!$B$22,IF($E939="HKD",Settings!$B$23,1))))</f>
        <v>1</v>
      </c>
      <c r="Q939">
        <f t="shared" si="130"/>
        <v>0</v>
      </c>
      <c r="R939">
        <f t="shared" si="131"/>
        <v>0</v>
      </c>
      <c r="S939" t="str">
        <f t="shared" si="132"/>
        <v/>
      </c>
      <c r="T939" t="str">
        <f t="shared" si="133"/>
        <v/>
      </c>
      <c r="U939" t="str">
        <f t="shared" si="134"/>
        <v/>
      </c>
    </row>
    <row r="940" spans="1:21" ht="15" customHeight="1" x14ac:dyDescent="0.15">
      <c r="A940" s="237"/>
      <c r="B940" s="237"/>
      <c r="C940" s="237"/>
      <c r="D940" s="251"/>
      <c r="E940" s="237"/>
      <c r="F940" s="252"/>
      <c r="G940" s="237"/>
      <c r="H940" s="237"/>
      <c r="I940" s="237"/>
      <c r="J940" s="252"/>
      <c r="K940" s="237"/>
      <c r="L940" s="244" t="str">
        <f t="shared" si="126"/>
        <v/>
      </c>
      <c r="M940" s="245" t="str">
        <f t="shared" si="127"/>
        <v/>
      </c>
      <c r="N940" s="244" t="str">
        <f t="shared" si="128"/>
        <v/>
      </c>
      <c r="O940" s="244" t="str">
        <f t="shared" si="129"/>
        <v/>
      </c>
      <c r="P940">
        <f>IF($I940&lt;&gt;"",$I940,IF($E940="SGD",1,IF($E940="USD",Settings!$B$22,IF($E940="HKD",Settings!$B$23,1))))</f>
        <v>1</v>
      </c>
      <c r="Q940">
        <f t="shared" si="130"/>
        <v>0</v>
      </c>
      <c r="R940">
        <f t="shared" si="131"/>
        <v>0</v>
      </c>
      <c r="S940" t="str">
        <f t="shared" si="132"/>
        <v/>
      </c>
      <c r="T940" t="str">
        <f t="shared" si="133"/>
        <v/>
      </c>
      <c r="U940" t="str">
        <f t="shared" si="134"/>
        <v/>
      </c>
    </row>
    <row r="941" spans="1:21" ht="15" customHeight="1" x14ac:dyDescent="0.15">
      <c r="A941" s="237"/>
      <c r="B941" s="237"/>
      <c r="C941" s="237"/>
      <c r="D941" s="251"/>
      <c r="E941" s="237"/>
      <c r="F941" s="252"/>
      <c r="G941" s="237"/>
      <c r="H941" s="237"/>
      <c r="I941" s="237"/>
      <c r="J941" s="252"/>
      <c r="K941" s="237"/>
      <c r="L941" s="244" t="str">
        <f t="shared" si="126"/>
        <v/>
      </c>
      <c r="M941" s="245" t="str">
        <f t="shared" si="127"/>
        <v/>
      </c>
      <c r="N941" s="244" t="str">
        <f t="shared" si="128"/>
        <v/>
      </c>
      <c r="O941" s="244" t="str">
        <f t="shared" si="129"/>
        <v/>
      </c>
      <c r="P941">
        <f>IF($I941&lt;&gt;"",$I941,IF($E941="SGD",1,IF($E941="USD",Settings!$B$22,IF($E941="HKD",Settings!$B$23,1))))</f>
        <v>1</v>
      </c>
      <c r="Q941">
        <f t="shared" si="130"/>
        <v>0</v>
      </c>
      <c r="R941">
        <f t="shared" si="131"/>
        <v>0</v>
      </c>
      <c r="S941" t="str">
        <f t="shared" si="132"/>
        <v/>
      </c>
      <c r="T941" t="str">
        <f t="shared" si="133"/>
        <v/>
      </c>
      <c r="U941" t="str">
        <f t="shared" si="134"/>
        <v/>
      </c>
    </row>
    <row r="942" spans="1:21" ht="15" customHeight="1" x14ac:dyDescent="0.15">
      <c r="A942" s="237"/>
      <c r="B942" s="237"/>
      <c r="C942" s="237"/>
      <c r="D942" s="251"/>
      <c r="E942" s="237"/>
      <c r="F942" s="252"/>
      <c r="G942" s="237"/>
      <c r="H942" s="237"/>
      <c r="I942" s="237"/>
      <c r="J942" s="252"/>
      <c r="K942" s="237"/>
      <c r="L942" s="244" t="str">
        <f t="shared" si="126"/>
        <v/>
      </c>
      <c r="M942" s="245" t="str">
        <f t="shared" si="127"/>
        <v/>
      </c>
      <c r="N942" s="244" t="str">
        <f t="shared" si="128"/>
        <v/>
      </c>
      <c r="O942" s="244" t="str">
        <f t="shared" si="129"/>
        <v/>
      </c>
      <c r="P942">
        <f>IF($I942&lt;&gt;"",$I942,IF($E942="SGD",1,IF($E942="USD",Settings!$B$22,IF($E942="HKD",Settings!$B$23,1))))</f>
        <v>1</v>
      </c>
      <c r="Q942">
        <f t="shared" si="130"/>
        <v>0</v>
      </c>
      <c r="R942">
        <f t="shared" si="131"/>
        <v>0</v>
      </c>
      <c r="S942" t="str">
        <f t="shared" si="132"/>
        <v/>
      </c>
      <c r="T942" t="str">
        <f t="shared" si="133"/>
        <v/>
      </c>
      <c r="U942" t="str">
        <f t="shared" si="134"/>
        <v/>
      </c>
    </row>
    <row r="943" spans="1:21" ht="15" customHeight="1" x14ac:dyDescent="0.15">
      <c r="A943" s="237"/>
      <c r="B943" s="237"/>
      <c r="C943" s="237"/>
      <c r="D943" s="251"/>
      <c r="E943" s="237"/>
      <c r="F943" s="252"/>
      <c r="G943" s="237"/>
      <c r="H943" s="237"/>
      <c r="I943" s="237"/>
      <c r="J943" s="252"/>
      <c r="K943" s="237"/>
      <c r="L943" s="244" t="str">
        <f t="shared" si="126"/>
        <v/>
      </c>
      <c r="M943" s="245" t="str">
        <f t="shared" si="127"/>
        <v/>
      </c>
      <c r="N943" s="244" t="str">
        <f t="shared" si="128"/>
        <v/>
      </c>
      <c r="O943" s="244" t="str">
        <f t="shared" si="129"/>
        <v/>
      </c>
      <c r="P943">
        <f>IF($I943&lt;&gt;"",$I943,IF($E943="SGD",1,IF($E943="USD",Settings!$B$22,IF($E943="HKD",Settings!$B$23,1))))</f>
        <v>1</v>
      </c>
      <c r="Q943">
        <f t="shared" si="130"/>
        <v>0</v>
      </c>
      <c r="R943">
        <f t="shared" si="131"/>
        <v>0</v>
      </c>
      <c r="S943" t="str">
        <f t="shared" si="132"/>
        <v/>
      </c>
      <c r="T943" t="str">
        <f t="shared" si="133"/>
        <v/>
      </c>
      <c r="U943" t="str">
        <f t="shared" si="134"/>
        <v/>
      </c>
    </row>
    <row r="944" spans="1:21" ht="15" customHeight="1" x14ac:dyDescent="0.15">
      <c r="A944" s="237"/>
      <c r="B944" s="237"/>
      <c r="C944" s="237"/>
      <c r="D944" s="251"/>
      <c r="E944" s="237"/>
      <c r="F944" s="252"/>
      <c r="G944" s="237"/>
      <c r="H944" s="237"/>
      <c r="I944" s="237"/>
      <c r="J944" s="252"/>
      <c r="K944" s="237"/>
      <c r="L944" s="244" t="str">
        <f t="shared" si="126"/>
        <v/>
      </c>
      <c r="M944" s="245" t="str">
        <f t="shared" si="127"/>
        <v/>
      </c>
      <c r="N944" s="244" t="str">
        <f t="shared" si="128"/>
        <v/>
      </c>
      <c r="O944" s="244" t="str">
        <f t="shared" si="129"/>
        <v/>
      </c>
      <c r="P944">
        <f>IF($I944&lt;&gt;"",$I944,IF($E944="SGD",1,IF($E944="USD",Settings!$B$22,IF($E944="HKD",Settings!$B$23,1))))</f>
        <v>1</v>
      </c>
      <c r="Q944">
        <f t="shared" si="130"/>
        <v>0</v>
      </c>
      <c r="R944">
        <f t="shared" si="131"/>
        <v>0</v>
      </c>
      <c r="S944" t="str">
        <f t="shared" si="132"/>
        <v/>
      </c>
      <c r="T944" t="str">
        <f t="shared" si="133"/>
        <v/>
      </c>
      <c r="U944" t="str">
        <f t="shared" si="134"/>
        <v/>
      </c>
    </row>
    <row r="945" spans="1:21" ht="15" customHeight="1" x14ac:dyDescent="0.15">
      <c r="A945" s="237"/>
      <c r="B945" s="237"/>
      <c r="C945" s="237"/>
      <c r="D945" s="251"/>
      <c r="E945" s="237"/>
      <c r="F945" s="252"/>
      <c r="G945" s="237"/>
      <c r="H945" s="237"/>
      <c r="I945" s="237"/>
      <c r="J945" s="252"/>
      <c r="K945" s="237"/>
      <c r="L945" s="244" t="str">
        <f t="shared" si="126"/>
        <v/>
      </c>
      <c r="M945" s="245" t="str">
        <f t="shared" si="127"/>
        <v/>
      </c>
      <c r="N945" s="244" t="str">
        <f t="shared" si="128"/>
        <v/>
      </c>
      <c r="O945" s="244" t="str">
        <f t="shared" si="129"/>
        <v/>
      </c>
      <c r="P945">
        <f>IF($I945&lt;&gt;"",$I945,IF($E945="SGD",1,IF($E945="USD",Settings!$B$22,IF($E945="HKD",Settings!$B$23,1))))</f>
        <v>1</v>
      </c>
      <c r="Q945">
        <f t="shared" si="130"/>
        <v>0</v>
      </c>
      <c r="R945">
        <f t="shared" si="131"/>
        <v>0</v>
      </c>
      <c r="S945" t="str">
        <f t="shared" si="132"/>
        <v/>
      </c>
      <c r="T945" t="str">
        <f t="shared" si="133"/>
        <v/>
      </c>
      <c r="U945" t="str">
        <f t="shared" si="134"/>
        <v/>
      </c>
    </row>
    <row r="946" spans="1:21" ht="15" customHeight="1" x14ac:dyDescent="0.15">
      <c r="A946" s="237"/>
      <c r="B946" s="237"/>
      <c r="C946" s="237"/>
      <c r="D946" s="251"/>
      <c r="E946" s="237"/>
      <c r="F946" s="252"/>
      <c r="G946" s="237"/>
      <c r="H946" s="237"/>
      <c r="I946" s="237"/>
      <c r="J946" s="252"/>
      <c r="K946" s="237"/>
      <c r="L946" s="244" t="str">
        <f t="shared" si="126"/>
        <v/>
      </c>
      <c r="M946" s="245" t="str">
        <f t="shared" si="127"/>
        <v/>
      </c>
      <c r="N946" s="244" t="str">
        <f t="shared" si="128"/>
        <v/>
      </c>
      <c r="O946" s="244" t="str">
        <f t="shared" si="129"/>
        <v/>
      </c>
      <c r="P946">
        <f>IF($I946&lt;&gt;"",$I946,IF($E946="SGD",1,IF($E946="USD",Settings!$B$22,IF($E946="HKD",Settings!$B$23,1))))</f>
        <v>1</v>
      </c>
      <c r="Q946">
        <f t="shared" si="130"/>
        <v>0</v>
      </c>
      <c r="R946">
        <f t="shared" si="131"/>
        <v>0</v>
      </c>
      <c r="S946" t="str">
        <f t="shared" si="132"/>
        <v/>
      </c>
      <c r="T946" t="str">
        <f t="shared" si="133"/>
        <v/>
      </c>
      <c r="U946" t="str">
        <f t="shared" si="134"/>
        <v/>
      </c>
    </row>
    <row r="947" spans="1:21" ht="15" customHeight="1" x14ac:dyDescent="0.15">
      <c r="A947" s="237"/>
      <c r="B947" s="237"/>
      <c r="C947" s="237"/>
      <c r="D947" s="251"/>
      <c r="E947" s="237"/>
      <c r="F947" s="252"/>
      <c r="G947" s="237"/>
      <c r="H947" s="237"/>
      <c r="I947" s="237"/>
      <c r="J947" s="252"/>
      <c r="K947" s="237"/>
      <c r="L947" s="244" t="str">
        <f t="shared" si="126"/>
        <v/>
      </c>
      <c r="M947" s="245" t="str">
        <f t="shared" si="127"/>
        <v/>
      </c>
      <c r="N947" s="244" t="str">
        <f t="shared" si="128"/>
        <v/>
      </c>
      <c r="O947" s="244" t="str">
        <f t="shared" si="129"/>
        <v/>
      </c>
      <c r="P947">
        <f>IF($I947&lt;&gt;"",$I947,IF($E947="SGD",1,IF($E947="USD",Settings!$B$22,IF($E947="HKD",Settings!$B$23,1))))</f>
        <v>1</v>
      </c>
      <c r="Q947">
        <f t="shared" si="130"/>
        <v>0</v>
      </c>
      <c r="R947">
        <f t="shared" si="131"/>
        <v>0</v>
      </c>
      <c r="S947" t="str">
        <f t="shared" si="132"/>
        <v/>
      </c>
      <c r="T947" t="str">
        <f t="shared" si="133"/>
        <v/>
      </c>
      <c r="U947" t="str">
        <f t="shared" si="134"/>
        <v/>
      </c>
    </row>
    <row r="948" spans="1:21" ht="15" customHeight="1" x14ac:dyDescent="0.15">
      <c r="A948" s="237"/>
      <c r="B948" s="237"/>
      <c r="C948" s="237"/>
      <c r="D948" s="251"/>
      <c r="E948" s="237"/>
      <c r="F948" s="252"/>
      <c r="G948" s="237"/>
      <c r="H948" s="237"/>
      <c r="I948" s="237"/>
      <c r="J948" s="252"/>
      <c r="K948" s="237"/>
      <c r="L948" s="244" t="str">
        <f t="shared" si="126"/>
        <v/>
      </c>
      <c r="M948" s="245" t="str">
        <f t="shared" si="127"/>
        <v/>
      </c>
      <c r="N948" s="244" t="str">
        <f t="shared" si="128"/>
        <v/>
      </c>
      <c r="O948" s="244" t="str">
        <f t="shared" si="129"/>
        <v/>
      </c>
      <c r="P948">
        <f>IF($I948&lt;&gt;"",$I948,IF($E948="SGD",1,IF($E948="USD",Settings!$B$22,IF($E948="HKD",Settings!$B$23,1))))</f>
        <v>1</v>
      </c>
      <c r="Q948">
        <f t="shared" si="130"/>
        <v>0</v>
      </c>
      <c r="R948">
        <f t="shared" si="131"/>
        <v>0</v>
      </c>
      <c r="S948" t="str">
        <f t="shared" si="132"/>
        <v/>
      </c>
      <c r="T948" t="str">
        <f t="shared" si="133"/>
        <v/>
      </c>
      <c r="U948" t="str">
        <f t="shared" si="134"/>
        <v/>
      </c>
    </row>
    <row r="949" spans="1:21" ht="15" customHeight="1" x14ac:dyDescent="0.15">
      <c r="A949" s="237"/>
      <c r="B949" s="237"/>
      <c r="C949" s="237"/>
      <c r="D949" s="251"/>
      <c r="E949" s="237"/>
      <c r="F949" s="252"/>
      <c r="G949" s="237"/>
      <c r="H949" s="237"/>
      <c r="I949" s="237"/>
      <c r="J949" s="252"/>
      <c r="K949" s="237"/>
      <c r="L949" s="244" t="str">
        <f t="shared" si="126"/>
        <v/>
      </c>
      <c r="M949" s="245" t="str">
        <f t="shared" si="127"/>
        <v/>
      </c>
      <c r="N949" s="244" t="str">
        <f t="shared" si="128"/>
        <v/>
      </c>
      <c r="O949" s="244" t="str">
        <f t="shared" si="129"/>
        <v/>
      </c>
      <c r="P949">
        <f>IF($I949&lt;&gt;"",$I949,IF($E949="SGD",1,IF($E949="USD",Settings!$B$22,IF($E949="HKD",Settings!$B$23,1))))</f>
        <v>1</v>
      </c>
      <c r="Q949">
        <f t="shared" si="130"/>
        <v>0</v>
      </c>
      <c r="R949">
        <f t="shared" si="131"/>
        <v>0</v>
      </c>
      <c r="S949" t="str">
        <f t="shared" si="132"/>
        <v/>
      </c>
      <c r="T949" t="str">
        <f t="shared" si="133"/>
        <v/>
      </c>
      <c r="U949" t="str">
        <f t="shared" si="134"/>
        <v/>
      </c>
    </row>
    <row r="950" spans="1:21" ht="15" customHeight="1" x14ac:dyDescent="0.15">
      <c r="A950" s="237"/>
      <c r="B950" s="237"/>
      <c r="C950" s="237"/>
      <c r="D950" s="251"/>
      <c r="E950" s="237"/>
      <c r="F950" s="252"/>
      <c r="G950" s="237"/>
      <c r="H950" s="237"/>
      <c r="I950" s="237"/>
      <c r="J950" s="252"/>
      <c r="K950" s="237"/>
      <c r="L950" s="244" t="str">
        <f t="shared" si="126"/>
        <v/>
      </c>
      <c r="M950" s="245" t="str">
        <f t="shared" si="127"/>
        <v/>
      </c>
      <c r="N950" s="244" t="str">
        <f t="shared" si="128"/>
        <v/>
      </c>
      <c r="O950" s="244" t="str">
        <f t="shared" si="129"/>
        <v/>
      </c>
      <c r="P950">
        <f>IF($I950&lt;&gt;"",$I950,IF($E950="SGD",1,IF($E950="USD",Settings!$B$22,IF($E950="HKD",Settings!$B$23,1))))</f>
        <v>1</v>
      </c>
      <c r="Q950">
        <f t="shared" si="130"/>
        <v>0</v>
      </c>
      <c r="R950">
        <f t="shared" si="131"/>
        <v>0</v>
      </c>
      <c r="S950" t="str">
        <f t="shared" si="132"/>
        <v/>
      </c>
      <c r="T950" t="str">
        <f t="shared" si="133"/>
        <v/>
      </c>
      <c r="U950" t="str">
        <f t="shared" si="134"/>
        <v/>
      </c>
    </row>
    <row r="951" spans="1:21" ht="15" customHeight="1" x14ac:dyDescent="0.15">
      <c r="A951" s="237"/>
      <c r="B951" s="237"/>
      <c r="C951" s="237"/>
      <c r="D951" s="251"/>
      <c r="E951" s="237"/>
      <c r="F951" s="252"/>
      <c r="G951" s="237"/>
      <c r="H951" s="237"/>
      <c r="I951" s="237"/>
      <c r="J951" s="252"/>
      <c r="K951" s="237"/>
      <c r="L951" s="244" t="str">
        <f t="shared" si="126"/>
        <v/>
      </c>
      <c r="M951" s="245" t="str">
        <f t="shared" si="127"/>
        <v/>
      </c>
      <c r="N951" s="244" t="str">
        <f t="shared" si="128"/>
        <v/>
      </c>
      <c r="O951" s="244" t="str">
        <f t="shared" si="129"/>
        <v/>
      </c>
      <c r="P951">
        <f>IF($I951&lt;&gt;"",$I951,IF($E951="SGD",1,IF($E951="USD",Settings!$B$22,IF($E951="HKD",Settings!$B$23,1))))</f>
        <v>1</v>
      </c>
      <c r="Q951">
        <f t="shared" si="130"/>
        <v>0</v>
      </c>
      <c r="R951">
        <f t="shared" si="131"/>
        <v>0</v>
      </c>
      <c r="S951" t="str">
        <f t="shared" si="132"/>
        <v/>
      </c>
      <c r="T951" t="str">
        <f t="shared" si="133"/>
        <v/>
      </c>
      <c r="U951" t="str">
        <f t="shared" si="134"/>
        <v/>
      </c>
    </row>
    <row r="952" spans="1:21" ht="15" customHeight="1" x14ac:dyDescent="0.15">
      <c r="A952" s="237"/>
      <c r="B952" s="237"/>
      <c r="C952" s="237"/>
      <c r="D952" s="251"/>
      <c r="E952" s="237"/>
      <c r="F952" s="252"/>
      <c r="G952" s="237"/>
      <c r="H952" s="237"/>
      <c r="I952" s="237"/>
      <c r="J952" s="252"/>
      <c r="K952" s="237"/>
      <c r="L952" s="244" t="str">
        <f t="shared" si="126"/>
        <v/>
      </c>
      <c r="M952" s="245" t="str">
        <f t="shared" si="127"/>
        <v/>
      </c>
      <c r="N952" s="244" t="str">
        <f t="shared" si="128"/>
        <v/>
      </c>
      <c r="O952" s="244" t="str">
        <f t="shared" si="129"/>
        <v/>
      </c>
      <c r="P952">
        <f>IF($I952&lt;&gt;"",$I952,IF($E952="SGD",1,IF($E952="USD",Settings!$B$22,IF($E952="HKD",Settings!$B$23,1))))</f>
        <v>1</v>
      </c>
      <c r="Q952">
        <f t="shared" si="130"/>
        <v>0</v>
      </c>
      <c r="R952">
        <f t="shared" si="131"/>
        <v>0</v>
      </c>
      <c r="S952" t="str">
        <f t="shared" si="132"/>
        <v/>
      </c>
      <c r="T952" t="str">
        <f t="shared" si="133"/>
        <v/>
      </c>
      <c r="U952" t="str">
        <f t="shared" si="134"/>
        <v/>
      </c>
    </row>
    <row r="953" spans="1:21" ht="15" customHeight="1" x14ac:dyDescent="0.15">
      <c r="A953" s="237"/>
      <c r="B953" s="237"/>
      <c r="C953" s="237"/>
      <c r="D953" s="251"/>
      <c r="E953" s="237"/>
      <c r="F953" s="252"/>
      <c r="G953" s="237"/>
      <c r="H953" s="237"/>
      <c r="I953" s="237"/>
      <c r="J953" s="252"/>
      <c r="K953" s="237"/>
      <c r="L953" s="244" t="str">
        <f t="shared" si="126"/>
        <v/>
      </c>
      <c r="M953" s="245" t="str">
        <f t="shared" si="127"/>
        <v/>
      </c>
      <c r="N953" s="244" t="str">
        <f t="shared" si="128"/>
        <v/>
      </c>
      <c r="O953" s="244" t="str">
        <f t="shared" si="129"/>
        <v/>
      </c>
      <c r="P953">
        <f>IF($I953&lt;&gt;"",$I953,IF($E953="SGD",1,IF($E953="USD",Settings!$B$22,IF($E953="HKD",Settings!$B$23,1))))</f>
        <v>1</v>
      </c>
      <c r="Q953">
        <f t="shared" si="130"/>
        <v>0</v>
      </c>
      <c r="R953">
        <f t="shared" si="131"/>
        <v>0</v>
      </c>
      <c r="S953" t="str">
        <f t="shared" si="132"/>
        <v/>
      </c>
      <c r="T953" t="str">
        <f t="shared" si="133"/>
        <v/>
      </c>
      <c r="U953" t="str">
        <f t="shared" si="134"/>
        <v/>
      </c>
    </row>
    <row r="954" spans="1:21" ht="15" customHeight="1" x14ac:dyDescent="0.15">
      <c r="A954" s="237"/>
      <c r="B954" s="237"/>
      <c r="C954" s="237"/>
      <c r="D954" s="251"/>
      <c r="E954" s="237"/>
      <c r="F954" s="252"/>
      <c r="G954" s="237"/>
      <c r="H954" s="237"/>
      <c r="I954" s="237"/>
      <c r="J954" s="252"/>
      <c r="K954" s="237"/>
      <c r="L954" s="244" t="str">
        <f t="shared" si="126"/>
        <v/>
      </c>
      <c r="M954" s="245" t="str">
        <f t="shared" si="127"/>
        <v/>
      </c>
      <c r="N954" s="244" t="str">
        <f t="shared" si="128"/>
        <v/>
      </c>
      <c r="O954" s="244" t="str">
        <f t="shared" si="129"/>
        <v/>
      </c>
      <c r="P954">
        <f>IF($I954&lt;&gt;"",$I954,IF($E954="SGD",1,IF($E954="USD",Settings!$B$22,IF($E954="HKD",Settings!$B$23,1))))</f>
        <v>1</v>
      </c>
      <c r="Q954">
        <f t="shared" si="130"/>
        <v>0</v>
      </c>
      <c r="R954">
        <f t="shared" si="131"/>
        <v>0</v>
      </c>
      <c r="S954" t="str">
        <f t="shared" si="132"/>
        <v/>
      </c>
      <c r="T954" t="str">
        <f t="shared" si="133"/>
        <v/>
      </c>
      <c r="U954" t="str">
        <f t="shared" si="134"/>
        <v/>
      </c>
    </row>
    <row r="955" spans="1:21" ht="15" customHeight="1" x14ac:dyDescent="0.15">
      <c r="A955" s="237"/>
      <c r="B955" s="237"/>
      <c r="C955" s="237"/>
      <c r="D955" s="251"/>
      <c r="E955" s="237"/>
      <c r="F955" s="252"/>
      <c r="G955" s="237"/>
      <c r="H955" s="237"/>
      <c r="I955" s="237"/>
      <c r="J955" s="252"/>
      <c r="K955" s="237"/>
      <c r="L955" s="244" t="str">
        <f t="shared" si="126"/>
        <v/>
      </c>
      <c r="M955" s="245" t="str">
        <f t="shared" si="127"/>
        <v/>
      </c>
      <c r="N955" s="244" t="str">
        <f t="shared" si="128"/>
        <v/>
      </c>
      <c r="O955" s="244" t="str">
        <f t="shared" si="129"/>
        <v/>
      </c>
      <c r="P955">
        <f>IF($I955&lt;&gt;"",$I955,IF($E955="SGD",1,IF($E955="USD",Settings!$B$22,IF($E955="HKD",Settings!$B$23,1))))</f>
        <v>1</v>
      </c>
      <c r="Q955">
        <f t="shared" si="130"/>
        <v>0</v>
      </c>
      <c r="R955">
        <f t="shared" si="131"/>
        <v>0</v>
      </c>
      <c r="S955" t="str">
        <f t="shared" si="132"/>
        <v/>
      </c>
      <c r="T955" t="str">
        <f t="shared" si="133"/>
        <v/>
      </c>
      <c r="U955" t="str">
        <f t="shared" si="134"/>
        <v/>
      </c>
    </row>
    <row r="956" spans="1:21" ht="15" customHeight="1" x14ac:dyDescent="0.15">
      <c r="A956" s="237"/>
      <c r="B956" s="237"/>
      <c r="C956" s="237"/>
      <c r="D956" s="251"/>
      <c r="E956" s="237"/>
      <c r="F956" s="252"/>
      <c r="G956" s="237"/>
      <c r="H956" s="237"/>
      <c r="I956" s="237"/>
      <c r="J956" s="252"/>
      <c r="K956" s="237"/>
      <c r="L956" s="244" t="str">
        <f t="shared" si="126"/>
        <v/>
      </c>
      <c r="M956" s="245" t="str">
        <f t="shared" si="127"/>
        <v/>
      </c>
      <c r="N956" s="244" t="str">
        <f t="shared" si="128"/>
        <v/>
      </c>
      <c r="O956" s="244" t="str">
        <f t="shared" si="129"/>
        <v/>
      </c>
      <c r="P956">
        <f>IF($I956&lt;&gt;"",$I956,IF($E956="SGD",1,IF($E956="USD",Settings!$B$22,IF($E956="HKD",Settings!$B$23,1))))</f>
        <v>1</v>
      </c>
      <c r="Q956">
        <f t="shared" si="130"/>
        <v>0</v>
      </c>
      <c r="R956">
        <f t="shared" si="131"/>
        <v>0</v>
      </c>
      <c r="S956" t="str">
        <f t="shared" si="132"/>
        <v/>
      </c>
      <c r="T956" t="str">
        <f t="shared" si="133"/>
        <v/>
      </c>
      <c r="U956" t="str">
        <f t="shared" si="134"/>
        <v/>
      </c>
    </row>
    <row r="957" spans="1:21" ht="15" customHeight="1" x14ac:dyDescent="0.15">
      <c r="A957" s="237"/>
      <c r="B957" s="237"/>
      <c r="C957" s="237"/>
      <c r="D957" s="251"/>
      <c r="E957" s="237"/>
      <c r="F957" s="252"/>
      <c r="G957" s="237"/>
      <c r="H957" s="237"/>
      <c r="I957" s="237"/>
      <c r="J957" s="252"/>
      <c r="K957" s="237"/>
      <c r="L957" s="244" t="str">
        <f t="shared" si="126"/>
        <v/>
      </c>
      <c r="M957" s="245" t="str">
        <f t="shared" si="127"/>
        <v/>
      </c>
      <c r="N957" s="244" t="str">
        <f t="shared" si="128"/>
        <v/>
      </c>
      <c r="O957" s="244" t="str">
        <f t="shared" si="129"/>
        <v/>
      </c>
      <c r="P957">
        <f>IF($I957&lt;&gt;"",$I957,IF($E957="SGD",1,IF($E957="USD",Settings!$B$22,IF($E957="HKD",Settings!$B$23,1))))</f>
        <v>1</v>
      </c>
      <c r="Q957">
        <f t="shared" si="130"/>
        <v>0</v>
      </c>
      <c r="R957">
        <f t="shared" si="131"/>
        <v>0</v>
      </c>
      <c r="S957" t="str">
        <f t="shared" si="132"/>
        <v/>
      </c>
      <c r="T957" t="str">
        <f t="shared" si="133"/>
        <v/>
      </c>
      <c r="U957" t="str">
        <f t="shared" si="134"/>
        <v/>
      </c>
    </row>
    <row r="958" spans="1:21" ht="15" customHeight="1" x14ac:dyDescent="0.15">
      <c r="A958" s="237"/>
      <c r="B958" s="237"/>
      <c r="C958" s="237"/>
      <c r="D958" s="251"/>
      <c r="E958" s="237"/>
      <c r="F958" s="252"/>
      <c r="G958" s="237"/>
      <c r="H958" s="237"/>
      <c r="I958" s="237"/>
      <c r="J958" s="252"/>
      <c r="K958" s="237"/>
      <c r="L958" s="244" t="str">
        <f t="shared" si="126"/>
        <v/>
      </c>
      <c r="M958" s="245" t="str">
        <f t="shared" si="127"/>
        <v/>
      </c>
      <c r="N958" s="244" t="str">
        <f t="shared" si="128"/>
        <v/>
      </c>
      <c r="O958" s="244" t="str">
        <f t="shared" si="129"/>
        <v/>
      </c>
      <c r="P958">
        <f>IF($I958&lt;&gt;"",$I958,IF($E958="SGD",1,IF($E958="USD",Settings!$B$22,IF($E958="HKD",Settings!$B$23,1))))</f>
        <v>1</v>
      </c>
      <c r="Q958">
        <f t="shared" si="130"/>
        <v>0</v>
      </c>
      <c r="R958">
        <f t="shared" si="131"/>
        <v>0</v>
      </c>
      <c r="S958" t="str">
        <f t="shared" si="132"/>
        <v/>
      </c>
      <c r="T958" t="str">
        <f t="shared" si="133"/>
        <v/>
      </c>
      <c r="U958" t="str">
        <f t="shared" si="134"/>
        <v/>
      </c>
    </row>
    <row r="959" spans="1:21" ht="15" customHeight="1" x14ac:dyDescent="0.15">
      <c r="A959" s="237"/>
      <c r="B959" s="237"/>
      <c r="C959" s="237"/>
      <c r="D959" s="251"/>
      <c r="E959" s="237"/>
      <c r="F959" s="252"/>
      <c r="G959" s="237"/>
      <c r="H959" s="237"/>
      <c r="I959" s="237"/>
      <c r="J959" s="252"/>
      <c r="K959" s="237"/>
      <c r="L959" s="244" t="str">
        <f t="shared" si="126"/>
        <v/>
      </c>
      <c r="M959" s="245" t="str">
        <f t="shared" si="127"/>
        <v/>
      </c>
      <c r="N959" s="244" t="str">
        <f t="shared" si="128"/>
        <v/>
      </c>
      <c r="O959" s="244" t="str">
        <f t="shared" si="129"/>
        <v/>
      </c>
      <c r="P959">
        <f>IF($I959&lt;&gt;"",$I959,IF($E959="SGD",1,IF($E959="USD",Settings!$B$22,IF($E959="HKD",Settings!$B$23,1))))</f>
        <v>1</v>
      </c>
      <c r="Q959">
        <f t="shared" si="130"/>
        <v>0</v>
      </c>
      <c r="R959">
        <f t="shared" si="131"/>
        <v>0</v>
      </c>
      <c r="S959" t="str">
        <f t="shared" si="132"/>
        <v/>
      </c>
      <c r="T959" t="str">
        <f t="shared" si="133"/>
        <v/>
      </c>
      <c r="U959" t="str">
        <f t="shared" si="134"/>
        <v/>
      </c>
    </row>
    <row r="960" spans="1:21" ht="15" customHeight="1" x14ac:dyDescent="0.15">
      <c r="A960" s="237"/>
      <c r="B960" s="237"/>
      <c r="C960" s="237"/>
      <c r="D960" s="251"/>
      <c r="E960" s="237"/>
      <c r="F960" s="252"/>
      <c r="G960" s="237"/>
      <c r="H960" s="237"/>
      <c r="I960" s="237"/>
      <c r="J960" s="252"/>
      <c r="K960" s="237"/>
      <c r="L960" s="244" t="str">
        <f t="shared" si="126"/>
        <v/>
      </c>
      <c r="M960" s="245" t="str">
        <f t="shared" si="127"/>
        <v/>
      </c>
      <c r="N960" s="244" t="str">
        <f t="shared" si="128"/>
        <v/>
      </c>
      <c r="O960" s="244" t="str">
        <f t="shared" si="129"/>
        <v/>
      </c>
      <c r="P960">
        <f>IF($I960&lt;&gt;"",$I960,IF($E960="SGD",1,IF($E960="USD",Settings!$B$22,IF($E960="HKD",Settings!$B$23,1))))</f>
        <v>1</v>
      </c>
      <c r="Q960">
        <f t="shared" si="130"/>
        <v>0</v>
      </c>
      <c r="R960">
        <f t="shared" si="131"/>
        <v>0</v>
      </c>
      <c r="S960" t="str">
        <f t="shared" si="132"/>
        <v/>
      </c>
      <c r="T960" t="str">
        <f t="shared" si="133"/>
        <v/>
      </c>
      <c r="U960" t="str">
        <f t="shared" si="134"/>
        <v/>
      </c>
    </row>
    <row r="961" spans="1:21" ht="15" customHeight="1" x14ac:dyDescent="0.15">
      <c r="A961" s="237"/>
      <c r="B961" s="237"/>
      <c r="C961" s="237"/>
      <c r="D961" s="251"/>
      <c r="E961" s="237"/>
      <c r="F961" s="252"/>
      <c r="G961" s="237"/>
      <c r="H961" s="237"/>
      <c r="I961" s="237"/>
      <c r="J961" s="252"/>
      <c r="K961" s="237"/>
      <c r="L961" s="244" t="str">
        <f t="shared" si="126"/>
        <v/>
      </c>
      <c r="M961" s="245" t="str">
        <f t="shared" si="127"/>
        <v/>
      </c>
      <c r="N961" s="244" t="str">
        <f t="shared" si="128"/>
        <v/>
      </c>
      <c r="O961" s="244" t="str">
        <f t="shared" si="129"/>
        <v/>
      </c>
      <c r="P961">
        <f>IF($I961&lt;&gt;"",$I961,IF($E961="SGD",1,IF($E961="USD",Settings!$B$22,IF($E961="HKD",Settings!$B$23,1))))</f>
        <v>1</v>
      </c>
      <c r="Q961">
        <f t="shared" si="130"/>
        <v>0</v>
      </c>
      <c r="R961">
        <f t="shared" si="131"/>
        <v>0</v>
      </c>
      <c r="S961" t="str">
        <f t="shared" si="132"/>
        <v/>
      </c>
      <c r="T961" t="str">
        <f t="shared" si="133"/>
        <v/>
      </c>
      <c r="U961" t="str">
        <f t="shared" si="134"/>
        <v/>
      </c>
    </row>
    <row r="962" spans="1:21" ht="15" customHeight="1" x14ac:dyDescent="0.15">
      <c r="A962" s="237"/>
      <c r="B962" s="237"/>
      <c r="C962" s="237"/>
      <c r="D962" s="251"/>
      <c r="E962" s="237"/>
      <c r="F962" s="252"/>
      <c r="G962" s="237"/>
      <c r="H962" s="237"/>
      <c r="I962" s="237"/>
      <c r="J962" s="252"/>
      <c r="K962" s="237"/>
      <c r="L962" s="244" t="str">
        <f t="shared" ref="L962:L1000" si="135">IF(OR(B962="",C962="",E962=""),"",B962&amp;":"&amp;C962&amp;":"&amp;E962)</f>
        <v/>
      </c>
      <c r="M962" s="245" t="str">
        <f t="shared" ref="M962:M1000" si="136">IF(A962="","",A962*D962)</f>
        <v/>
      </c>
      <c r="N962" s="244" t="str">
        <f t="shared" ref="N962:N1000" si="137">IF(A962="","",IF(OR(A962=1,A962=0),J962,0))</f>
        <v/>
      </c>
      <c r="O962" s="244" t="str">
        <f t="shared" ref="O962:O1000" si="138">IF(A962="","",IF(A962=-1,J962,0))</f>
        <v/>
      </c>
      <c r="P962">
        <f>IF($I962&lt;&gt;"",$I962,IF($E962="SGD",1,IF($E962="USD",Settings!$B$22,IF($E962="HKD",Settings!$B$23,1))))</f>
        <v>1</v>
      </c>
      <c r="Q962">
        <f t="shared" ref="Q962:Q1000" si="139">IF($L962="",0,($O962-$N962+IF($A962=2,$J962,0))*$P962)</f>
        <v>0</v>
      </c>
      <c r="R962">
        <f t="shared" ref="R962:R1000" si="140">IF($L962="",0,IF($A962=2,$J962*$P962,0))</f>
        <v>0</v>
      </c>
      <c r="S962" t="str">
        <f t="shared" ref="S962:S1025" si="141">IF(L962="","",SUMIFS($M:$M,$L:$L,L962,$T:$T,"&lt;="&amp;T962))</f>
        <v/>
      </c>
      <c r="T962" t="str">
        <f t="shared" ref="T962:T1025" si="142">IF(L962="","",INT(G962)*100000+ROW())</f>
        <v/>
      </c>
      <c r="U962" t="str">
        <f t="shared" ref="U962:U1025" si="143">IF(L962="","",IF(AND(COUNTIFS($L:$L,L962,$S:$S,"&gt;-0.000001",$S:$S,"&lt;0.000001",$T:$T,"&gt;"&amp;T962)=0,ABS(S962)&gt;0.000001),1,0))</f>
        <v/>
      </c>
    </row>
    <row r="963" spans="1:21" ht="15" customHeight="1" x14ac:dyDescent="0.15">
      <c r="A963" s="237"/>
      <c r="B963" s="237"/>
      <c r="C963" s="237"/>
      <c r="D963" s="251"/>
      <c r="E963" s="237"/>
      <c r="F963" s="252"/>
      <c r="G963" s="237"/>
      <c r="H963" s="237"/>
      <c r="I963" s="237"/>
      <c r="J963" s="252"/>
      <c r="K963" s="237"/>
      <c r="L963" s="244" t="str">
        <f t="shared" si="135"/>
        <v/>
      </c>
      <c r="M963" s="245" t="str">
        <f t="shared" si="136"/>
        <v/>
      </c>
      <c r="N963" s="244" t="str">
        <f t="shared" si="137"/>
        <v/>
      </c>
      <c r="O963" s="244" t="str">
        <f t="shared" si="138"/>
        <v/>
      </c>
      <c r="P963">
        <f>IF($I963&lt;&gt;"",$I963,IF($E963="SGD",1,IF($E963="USD",Settings!$B$22,IF($E963="HKD",Settings!$B$23,1))))</f>
        <v>1</v>
      </c>
      <c r="Q963">
        <f t="shared" si="139"/>
        <v>0</v>
      </c>
      <c r="R963">
        <f t="shared" si="140"/>
        <v>0</v>
      </c>
      <c r="S963" t="str">
        <f t="shared" si="141"/>
        <v/>
      </c>
      <c r="T963" t="str">
        <f t="shared" si="142"/>
        <v/>
      </c>
      <c r="U963" t="str">
        <f t="shared" si="143"/>
        <v/>
      </c>
    </row>
    <row r="964" spans="1:21" ht="15" customHeight="1" x14ac:dyDescent="0.15">
      <c r="A964" s="237"/>
      <c r="B964" s="237"/>
      <c r="C964" s="237"/>
      <c r="D964" s="251"/>
      <c r="E964" s="237"/>
      <c r="F964" s="252"/>
      <c r="G964" s="237"/>
      <c r="H964" s="237"/>
      <c r="I964" s="237"/>
      <c r="J964" s="252"/>
      <c r="K964" s="237"/>
      <c r="L964" s="244" t="str">
        <f t="shared" si="135"/>
        <v/>
      </c>
      <c r="M964" s="245" t="str">
        <f t="shared" si="136"/>
        <v/>
      </c>
      <c r="N964" s="244" t="str">
        <f t="shared" si="137"/>
        <v/>
      </c>
      <c r="O964" s="244" t="str">
        <f t="shared" si="138"/>
        <v/>
      </c>
      <c r="P964">
        <f>IF($I964&lt;&gt;"",$I964,IF($E964="SGD",1,IF($E964="USD",Settings!$B$22,IF($E964="HKD",Settings!$B$23,1))))</f>
        <v>1</v>
      </c>
      <c r="Q964">
        <f t="shared" si="139"/>
        <v>0</v>
      </c>
      <c r="R964">
        <f t="shared" si="140"/>
        <v>0</v>
      </c>
      <c r="S964" t="str">
        <f t="shared" si="141"/>
        <v/>
      </c>
      <c r="T964" t="str">
        <f t="shared" si="142"/>
        <v/>
      </c>
      <c r="U964" t="str">
        <f t="shared" si="143"/>
        <v/>
      </c>
    </row>
    <row r="965" spans="1:21" ht="15" customHeight="1" x14ac:dyDescent="0.15">
      <c r="A965" s="237"/>
      <c r="B965" s="237"/>
      <c r="C965" s="237"/>
      <c r="D965" s="251"/>
      <c r="E965" s="237"/>
      <c r="F965" s="252"/>
      <c r="G965" s="237"/>
      <c r="H965" s="237"/>
      <c r="I965" s="237"/>
      <c r="J965" s="252"/>
      <c r="K965" s="237"/>
      <c r="L965" s="244" t="str">
        <f t="shared" si="135"/>
        <v/>
      </c>
      <c r="M965" s="245" t="str">
        <f t="shared" si="136"/>
        <v/>
      </c>
      <c r="N965" s="244" t="str">
        <f t="shared" si="137"/>
        <v/>
      </c>
      <c r="O965" s="244" t="str">
        <f t="shared" si="138"/>
        <v/>
      </c>
      <c r="P965">
        <f>IF($I965&lt;&gt;"",$I965,IF($E965="SGD",1,IF($E965="USD",Settings!$B$22,IF($E965="HKD",Settings!$B$23,1))))</f>
        <v>1</v>
      </c>
      <c r="Q965">
        <f t="shared" si="139"/>
        <v>0</v>
      </c>
      <c r="R965">
        <f t="shared" si="140"/>
        <v>0</v>
      </c>
      <c r="S965" t="str">
        <f t="shared" si="141"/>
        <v/>
      </c>
      <c r="T965" t="str">
        <f t="shared" si="142"/>
        <v/>
      </c>
      <c r="U965" t="str">
        <f t="shared" si="143"/>
        <v/>
      </c>
    </row>
    <row r="966" spans="1:21" ht="15" customHeight="1" x14ac:dyDescent="0.15">
      <c r="A966" s="237"/>
      <c r="B966" s="237"/>
      <c r="C966" s="237"/>
      <c r="D966" s="251"/>
      <c r="E966" s="237"/>
      <c r="F966" s="252"/>
      <c r="G966" s="237"/>
      <c r="H966" s="237"/>
      <c r="I966" s="237"/>
      <c r="J966" s="252"/>
      <c r="K966" s="237"/>
      <c r="L966" s="244" t="str">
        <f t="shared" si="135"/>
        <v/>
      </c>
      <c r="M966" s="245" t="str">
        <f t="shared" si="136"/>
        <v/>
      </c>
      <c r="N966" s="244" t="str">
        <f t="shared" si="137"/>
        <v/>
      </c>
      <c r="O966" s="244" t="str">
        <f t="shared" si="138"/>
        <v/>
      </c>
      <c r="P966">
        <f>IF($I966&lt;&gt;"",$I966,IF($E966="SGD",1,IF($E966="USD",Settings!$B$22,IF($E966="HKD",Settings!$B$23,1))))</f>
        <v>1</v>
      </c>
      <c r="Q966">
        <f t="shared" si="139"/>
        <v>0</v>
      </c>
      <c r="R966">
        <f t="shared" si="140"/>
        <v>0</v>
      </c>
      <c r="S966" t="str">
        <f t="shared" si="141"/>
        <v/>
      </c>
      <c r="T966" t="str">
        <f t="shared" si="142"/>
        <v/>
      </c>
      <c r="U966" t="str">
        <f t="shared" si="143"/>
        <v/>
      </c>
    </row>
    <row r="967" spans="1:21" ht="15" customHeight="1" x14ac:dyDescent="0.15">
      <c r="A967" s="237"/>
      <c r="B967" s="237"/>
      <c r="C967" s="237"/>
      <c r="D967" s="251"/>
      <c r="E967" s="237"/>
      <c r="F967" s="252"/>
      <c r="G967" s="237"/>
      <c r="H967" s="237"/>
      <c r="I967" s="237"/>
      <c r="J967" s="252"/>
      <c r="K967" s="237"/>
      <c r="L967" s="244" t="str">
        <f t="shared" si="135"/>
        <v/>
      </c>
      <c r="M967" s="245" t="str">
        <f t="shared" si="136"/>
        <v/>
      </c>
      <c r="N967" s="244" t="str">
        <f t="shared" si="137"/>
        <v/>
      </c>
      <c r="O967" s="244" t="str">
        <f t="shared" si="138"/>
        <v/>
      </c>
      <c r="P967">
        <f>IF($I967&lt;&gt;"",$I967,IF($E967="SGD",1,IF($E967="USD",Settings!$B$22,IF($E967="HKD",Settings!$B$23,1))))</f>
        <v>1</v>
      </c>
      <c r="Q967">
        <f t="shared" si="139"/>
        <v>0</v>
      </c>
      <c r="R967">
        <f t="shared" si="140"/>
        <v>0</v>
      </c>
      <c r="S967" t="str">
        <f t="shared" si="141"/>
        <v/>
      </c>
      <c r="T967" t="str">
        <f t="shared" si="142"/>
        <v/>
      </c>
      <c r="U967" t="str">
        <f t="shared" si="143"/>
        <v/>
      </c>
    </row>
    <row r="968" spans="1:21" ht="15" customHeight="1" x14ac:dyDescent="0.15">
      <c r="A968" s="237"/>
      <c r="B968" s="237"/>
      <c r="C968" s="237"/>
      <c r="D968" s="251"/>
      <c r="E968" s="237"/>
      <c r="F968" s="252"/>
      <c r="G968" s="237"/>
      <c r="H968" s="237"/>
      <c r="I968" s="237"/>
      <c r="J968" s="252"/>
      <c r="K968" s="237"/>
      <c r="L968" s="244" t="str">
        <f t="shared" si="135"/>
        <v/>
      </c>
      <c r="M968" s="245" t="str">
        <f t="shared" si="136"/>
        <v/>
      </c>
      <c r="N968" s="244" t="str">
        <f t="shared" si="137"/>
        <v/>
      </c>
      <c r="O968" s="244" t="str">
        <f t="shared" si="138"/>
        <v/>
      </c>
      <c r="P968">
        <f>IF($I968&lt;&gt;"",$I968,IF($E968="SGD",1,IF($E968="USD",Settings!$B$22,IF($E968="HKD",Settings!$B$23,1))))</f>
        <v>1</v>
      </c>
      <c r="Q968">
        <f t="shared" si="139"/>
        <v>0</v>
      </c>
      <c r="R968">
        <f t="shared" si="140"/>
        <v>0</v>
      </c>
      <c r="S968" t="str">
        <f t="shared" si="141"/>
        <v/>
      </c>
      <c r="T968" t="str">
        <f t="shared" si="142"/>
        <v/>
      </c>
      <c r="U968" t="str">
        <f t="shared" si="143"/>
        <v/>
      </c>
    </row>
    <row r="969" spans="1:21" ht="15" customHeight="1" x14ac:dyDescent="0.15">
      <c r="A969" s="237"/>
      <c r="B969" s="237"/>
      <c r="C969" s="237"/>
      <c r="D969" s="251"/>
      <c r="E969" s="237"/>
      <c r="F969" s="252"/>
      <c r="G969" s="237"/>
      <c r="H969" s="237"/>
      <c r="I969" s="237"/>
      <c r="J969" s="252"/>
      <c r="K969" s="237"/>
      <c r="L969" s="244" t="str">
        <f t="shared" si="135"/>
        <v/>
      </c>
      <c r="M969" s="245" t="str">
        <f t="shared" si="136"/>
        <v/>
      </c>
      <c r="N969" s="244" t="str">
        <f t="shared" si="137"/>
        <v/>
      </c>
      <c r="O969" s="244" t="str">
        <f t="shared" si="138"/>
        <v/>
      </c>
      <c r="P969">
        <f>IF($I969&lt;&gt;"",$I969,IF($E969="SGD",1,IF($E969="USD",Settings!$B$22,IF($E969="HKD",Settings!$B$23,1))))</f>
        <v>1</v>
      </c>
      <c r="Q969">
        <f t="shared" si="139"/>
        <v>0</v>
      </c>
      <c r="R969">
        <f t="shared" si="140"/>
        <v>0</v>
      </c>
      <c r="S969" t="str">
        <f t="shared" si="141"/>
        <v/>
      </c>
      <c r="T969" t="str">
        <f t="shared" si="142"/>
        <v/>
      </c>
      <c r="U969" t="str">
        <f t="shared" si="143"/>
        <v/>
      </c>
    </row>
    <row r="970" spans="1:21" ht="15" customHeight="1" x14ac:dyDescent="0.15">
      <c r="A970" s="237"/>
      <c r="B970" s="237"/>
      <c r="C970" s="237"/>
      <c r="D970" s="251"/>
      <c r="E970" s="237"/>
      <c r="F970" s="252"/>
      <c r="G970" s="237"/>
      <c r="H970" s="237"/>
      <c r="I970" s="237"/>
      <c r="J970" s="252"/>
      <c r="K970" s="237"/>
      <c r="L970" s="244" t="str">
        <f t="shared" si="135"/>
        <v/>
      </c>
      <c r="M970" s="245" t="str">
        <f t="shared" si="136"/>
        <v/>
      </c>
      <c r="N970" s="244" t="str">
        <f t="shared" si="137"/>
        <v/>
      </c>
      <c r="O970" s="244" t="str">
        <f t="shared" si="138"/>
        <v/>
      </c>
      <c r="P970">
        <f>IF($I970&lt;&gt;"",$I970,IF($E970="SGD",1,IF($E970="USD",Settings!$B$22,IF($E970="HKD",Settings!$B$23,1))))</f>
        <v>1</v>
      </c>
      <c r="Q970">
        <f t="shared" si="139"/>
        <v>0</v>
      </c>
      <c r="R970">
        <f t="shared" si="140"/>
        <v>0</v>
      </c>
      <c r="S970" t="str">
        <f t="shared" si="141"/>
        <v/>
      </c>
      <c r="T970" t="str">
        <f t="shared" si="142"/>
        <v/>
      </c>
      <c r="U970" t="str">
        <f t="shared" si="143"/>
        <v/>
      </c>
    </row>
    <row r="971" spans="1:21" ht="15" customHeight="1" x14ac:dyDescent="0.15">
      <c r="A971" s="237"/>
      <c r="B971" s="237"/>
      <c r="C971" s="237"/>
      <c r="D971" s="251"/>
      <c r="E971" s="237"/>
      <c r="F971" s="252"/>
      <c r="G971" s="237"/>
      <c r="H971" s="237"/>
      <c r="I971" s="237"/>
      <c r="J971" s="252"/>
      <c r="K971" s="237"/>
      <c r="L971" s="244" t="str">
        <f t="shared" si="135"/>
        <v/>
      </c>
      <c r="M971" s="245" t="str">
        <f t="shared" si="136"/>
        <v/>
      </c>
      <c r="N971" s="244" t="str">
        <f t="shared" si="137"/>
        <v/>
      </c>
      <c r="O971" s="244" t="str">
        <f t="shared" si="138"/>
        <v/>
      </c>
      <c r="P971">
        <f>IF($I971&lt;&gt;"",$I971,IF($E971="SGD",1,IF($E971="USD",Settings!$B$22,IF($E971="HKD",Settings!$B$23,1))))</f>
        <v>1</v>
      </c>
      <c r="Q971">
        <f t="shared" si="139"/>
        <v>0</v>
      </c>
      <c r="R971">
        <f t="shared" si="140"/>
        <v>0</v>
      </c>
      <c r="S971" t="str">
        <f t="shared" si="141"/>
        <v/>
      </c>
      <c r="T971" t="str">
        <f t="shared" si="142"/>
        <v/>
      </c>
      <c r="U971" t="str">
        <f t="shared" si="143"/>
        <v/>
      </c>
    </row>
    <row r="972" spans="1:21" ht="15" customHeight="1" x14ac:dyDescent="0.15">
      <c r="A972" s="237"/>
      <c r="B972" s="237"/>
      <c r="C972" s="237"/>
      <c r="D972" s="251"/>
      <c r="E972" s="237"/>
      <c r="F972" s="252"/>
      <c r="G972" s="237"/>
      <c r="H972" s="237"/>
      <c r="I972" s="237"/>
      <c r="J972" s="252"/>
      <c r="K972" s="237"/>
      <c r="L972" s="244" t="str">
        <f t="shared" si="135"/>
        <v/>
      </c>
      <c r="M972" s="245" t="str">
        <f t="shared" si="136"/>
        <v/>
      </c>
      <c r="N972" s="244" t="str">
        <f t="shared" si="137"/>
        <v/>
      </c>
      <c r="O972" s="244" t="str">
        <f t="shared" si="138"/>
        <v/>
      </c>
      <c r="P972">
        <f>IF($I972&lt;&gt;"",$I972,IF($E972="SGD",1,IF($E972="USD",Settings!$B$22,IF($E972="HKD",Settings!$B$23,1))))</f>
        <v>1</v>
      </c>
      <c r="Q972">
        <f t="shared" si="139"/>
        <v>0</v>
      </c>
      <c r="R972">
        <f t="shared" si="140"/>
        <v>0</v>
      </c>
      <c r="S972" t="str">
        <f t="shared" si="141"/>
        <v/>
      </c>
      <c r="T972" t="str">
        <f t="shared" si="142"/>
        <v/>
      </c>
      <c r="U972" t="str">
        <f t="shared" si="143"/>
        <v/>
      </c>
    </row>
    <row r="973" spans="1:21" ht="15" customHeight="1" x14ac:dyDescent="0.15">
      <c r="A973" s="237"/>
      <c r="B973" s="237"/>
      <c r="C973" s="237"/>
      <c r="D973" s="251"/>
      <c r="E973" s="237"/>
      <c r="F973" s="252"/>
      <c r="G973" s="237"/>
      <c r="H973" s="237"/>
      <c r="I973" s="237"/>
      <c r="J973" s="252"/>
      <c r="K973" s="237"/>
      <c r="L973" s="244" t="str">
        <f t="shared" si="135"/>
        <v/>
      </c>
      <c r="M973" s="245" t="str">
        <f t="shared" si="136"/>
        <v/>
      </c>
      <c r="N973" s="244" t="str">
        <f t="shared" si="137"/>
        <v/>
      </c>
      <c r="O973" s="244" t="str">
        <f t="shared" si="138"/>
        <v/>
      </c>
      <c r="P973">
        <f>IF($I973&lt;&gt;"",$I973,IF($E973="SGD",1,IF($E973="USD",Settings!$B$22,IF($E973="HKD",Settings!$B$23,1))))</f>
        <v>1</v>
      </c>
      <c r="Q973">
        <f t="shared" si="139"/>
        <v>0</v>
      </c>
      <c r="R973">
        <f t="shared" si="140"/>
        <v>0</v>
      </c>
      <c r="S973" t="str">
        <f t="shared" si="141"/>
        <v/>
      </c>
      <c r="T973" t="str">
        <f t="shared" si="142"/>
        <v/>
      </c>
      <c r="U973" t="str">
        <f t="shared" si="143"/>
        <v/>
      </c>
    </row>
    <row r="974" spans="1:21" ht="15" customHeight="1" x14ac:dyDescent="0.15">
      <c r="A974" s="237"/>
      <c r="B974" s="237"/>
      <c r="C974" s="237"/>
      <c r="D974" s="251"/>
      <c r="E974" s="237"/>
      <c r="F974" s="252"/>
      <c r="G974" s="237"/>
      <c r="H974" s="237"/>
      <c r="I974" s="237"/>
      <c r="J974" s="252"/>
      <c r="K974" s="237"/>
      <c r="L974" s="244" t="str">
        <f t="shared" si="135"/>
        <v/>
      </c>
      <c r="M974" s="245" t="str">
        <f t="shared" si="136"/>
        <v/>
      </c>
      <c r="N974" s="244" t="str">
        <f t="shared" si="137"/>
        <v/>
      </c>
      <c r="O974" s="244" t="str">
        <f t="shared" si="138"/>
        <v/>
      </c>
      <c r="P974">
        <f>IF($I974&lt;&gt;"",$I974,IF($E974="SGD",1,IF($E974="USD",Settings!$B$22,IF($E974="HKD",Settings!$B$23,1))))</f>
        <v>1</v>
      </c>
      <c r="Q974">
        <f t="shared" si="139"/>
        <v>0</v>
      </c>
      <c r="R974">
        <f t="shared" si="140"/>
        <v>0</v>
      </c>
      <c r="S974" t="str">
        <f t="shared" si="141"/>
        <v/>
      </c>
      <c r="T974" t="str">
        <f t="shared" si="142"/>
        <v/>
      </c>
      <c r="U974" t="str">
        <f t="shared" si="143"/>
        <v/>
      </c>
    </row>
    <row r="975" spans="1:21" ht="15" customHeight="1" x14ac:dyDescent="0.15">
      <c r="A975" s="237"/>
      <c r="B975" s="237"/>
      <c r="C975" s="237"/>
      <c r="D975" s="251"/>
      <c r="E975" s="237"/>
      <c r="F975" s="252"/>
      <c r="G975" s="237"/>
      <c r="H975" s="237"/>
      <c r="I975" s="237"/>
      <c r="J975" s="252"/>
      <c r="K975" s="237"/>
      <c r="L975" s="244" t="str">
        <f t="shared" si="135"/>
        <v/>
      </c>
      <c r="M975" s="245" t="str">
        <f t="shared" si="136"/>
        <v/>
      </c>
      <c r="N975" s="244" t="str">
        <f t="shared" si="137"/>
        <v/>
      </c>
      <c r="O975" s="244" t="str">
        <f t="shared" si="138"/>
        <v/>
      </c>
      <c r="P975">
        <f>IF($I975&lt;&gt;"",$I975,IF($E975="SGD",1,IF($E975="USD",Settings!$B$22,IF($E975="HKD",Settings!$B$23,1))))</f>
        <v>1</v>
      </c>
      <c r="Q975">
        <f t="shared" si="139"/>
        <v>0</v>
      </c>
      <c r="R975">
        <f t="shared" si="140"/>
        <v>0</v>
      </c>
      <c r="S975" t="str">
        <f t="shared" si="141"/>
        <v/>
      </c>
      <c r="T975" t="str">
        <f t="shared" si="142"/>
        <v/>
      </c>
      <c r="U975" t="str">
        <f t="shared" si="143"/>
        <v/>
      </c>
    </row>
    <row r="976" spans="1:21" ht="15" customHeight="1" x14ac:dyDescent="0.15">
      <c r="A976" s="237"/>
      <c r="B976" s="237"/>
      <c r="C976" s="237"/>
      <c r="D976" s="251"/>
      <c r="E976" s="237"/>
      <c r="F976" s="252"/>
      <c r="G976" s="237"/>
      <c r="H976" s="237"/>
      <c r="I976" s="237"/>
      <c r="J976" s="252"/>
      <c r="K976" s="237"/>
      <c r="L976" s="244" t="str">
        <f t="shared" si="135"/>
        <v/>
      </c>
      <c r="M976" s="245" t="str">
        <f t="shared" si="136"/>
        <v/>
      </c>
      <c r="N976" s="244" t="str">
        <f t="shared" si="137"/>
        <v/>
      </c>
      <c r="O976" s="244" t="str">
        <f t="shared" si="138"/>
        <v/>
      </c>
      <c r="P976">
        <f>IF($I976&lt;&gt;"",$I976,IF($E976="SGD",1,IF($E976="USD",Settings!$B$22,IF($E976="HKD",Settings!$B$23,1))))</f>
        <v>1</v>
      </c>
      <c r="Q976">
        <f t="shared" si="139"/>
        <v>0</v>
      </c>
      <c r="R976">
        <f t="shared" si="140"/>
        <v>0</v>
      </c>
      <c r="S976" t="str">
        <f t="shared" si="141"/>
        <v/>
      </c>
      <c r="T976" t="str">
        <f t="shared" si="142"/>
        <v/>
      </c>
      <c r="U976" t="str">
        <f t="shared" si="143"/>
        <v/>
      </c>
    </row>
    <row r="977" spans="1:21" ht="15" customHeight="1" x14ac:dyDescent="0.15">
      <c r="A977" s="237"/>
      <c r="B977" s="237"/>
      <c r="C977" s="237"/>
      <c r="D977" s="251"/>
      <c r="E977" s="237"/>
      <c r="F977" s="252"/>
      <c r="G977" s="237"/>
      <c r="H977" s="237"/>
      <c r="I977" s="237"/>
      <c r="J977" s="252"/>
      <c r="K977" s="237"/>
      <c r="L977" s="244" t="str">
        <f t="shared" si="135"/>
        <v/>
      </c>
      <c r="M977" s="245" t="str">
        <f t="shared" si="136"/>
        <v/>
      </c>
      <c r="N977" s="244" t="str">
        <f t="shared" si="137"/>
        <v/>
      </c>
      <c r="O977" s="244" t="str">
        <f t="shared" si="138"/>
        <v/>
      </c>
      <c r="P977">
        <f>IF($I977&lt;&gt;"",$I977,IF($E977="SGD",1,IF($E977="USD",Settings!$B$22,IF($E977="HKD",Settings!$B$23,1))))</f>
        <v>1</v>
      </c>
      <c r="Q977">
        <f t="shared" si="139"/>
        <v>0</v>
      </c>
      <c r="R977">
        <f t="shared" si="140"/>
        <v>0</v>
      </c>
      <c r="S977" t="str">
        <f t="shared" si="141"/>
        <v/>
      </c>
      <c r="T977" t="str">
        <f t="shared" si="142"/>
        <v/>
      </c>
      <c r="U977" t="str">
        <f t="shared" si="143"/>
        <v/>
      </c>
    </row>
    <row r="978" spans="1:21" ht="15" customHeight="1" x14ac:dyDescent="0.15">
      <c r="A978" s="237"/>
      <c r="B978" s="237"/>
      <c r="C978" s="237"/>
      <c r="D978" s="251"/>
      <c r="E978" s="237"/>
      <c r="F978" s="252"/>
      <c r="G978" s="237"/>
      <c r="H978" s="237"/>
      <c r="I978" s="237"/>
      <c r="J978" s="252"/>
      <c r="K978" s="237"/>
      <c r="L978" s="244" t="str">
        <f t="shared" si="135"/>
        <v/>
      </c>
      <c r="M978" s="245" t="str">
        <f t="shared" si="136"/>
        <v/>
      </c>
      <c r="N978" s="244" t="str">
        <f t="shared" si="137"/>
        <v/>
      </c>
      <c r="O978" s="244" t="str">
        <f t="shared" si="138"/>
        <v/>
      </c>
      <c r="P978">
        <f>IF($I978&lt;&gt;"",$I978,IF($E978="SGD",1,IF($E978="USD",Settings!$B$22,IF($E978="HKD",Settings!$B$23,1))))</f>
        <v>1</v>
      </c>
      <c r="Q978">
        <f t="shared" si="139"/>
        <v>0</v>
      </c>
      <c r="R978">
        <f t="shared" si="140"/>
        <v>0</v>
      </c>
      <c r="S978" t="str">
        <f t="shared" si="141"/>
        <v/>
      </c>
      <c r="T978" t="str">
        <f t="shared" si="142"/>
        <v/>
      </c>
      <c r="U978" t="str">
        <f t="shared" si="143"/>
        <v/>
      </c>
    </row>
    <row r="979" spans="1:21" ht="15" customHeight="1" x14ac:dyDescent="0.15">
      <c r="A979" s="237"/>
      <c r="B979" s="237"/>
      <c r="C979" s="237"/>
      <c r="D979" s="251"/>
      <c r="E979" s="237"/>
      <c r="F979" s="252"/>
      <c r="G979" s="237"/>
      <c r="H979" s="237"/>
      <c r="I979" s="237"/>
      <c r="J979" s="252"/>
      <c r="K979" s="237"/>
      <c r="L979" s="244" t="str">
        <f t="shared" si="135"/>
        <v/>
      </c>
      <c r="M979" s="245" t="str">
        <f t="shared" si="136"/>
        <v/>
      </c>
      <c r="N979" s="244" t="str">
        <f t="shared" si="137"/>
        <v/>
      </c>
      <c r="O979" s="244" t="str">
        <f t="shared" si="138"/>
        <v/>
      </c>
      <c r="P979">
        <f>IF($I979&lt;&gt;"",$I979,IF($E979="SGD",1,IF($E979="USD",Settings!$B$22,IF($E979="HKD",Settings!$B$23,1))))</f>
        <v>1</v>
      </c>
      <c r="Q979">
        <f t="shared" si="139"/>
        <v>0</v>
      </c>
      <c r="R979">
        <f t="shared" si="140"/>
        <v>0</v>
      </c>
      <c r="S979" t="str">
        <f t="shared" si="141"/>
        <v/>
      </c>
      <c r="T979" t="str">
        <f t="shared" si="142"/>
        <v/>
      </c>
      <c r="U979" t="str">
        <f t="shared" si="143"/>
        <v/>
      </c>
    </row>
    <row r="980" spans="1:21" ht="15" customHeight="1" x14ac:dyDescent="0.15">
      <c r="A980" s="237"/>
      <c r="B980" s="237"/>
      <c r="C980" s="237"/>
      <c r="D980" s="251"/>
      <c r="E980" s="237"/>
      <c r="F980" s="252"/>
      <c r="G980" s="237"/>
      <c r="H980" s="237"/>
      <c r="I980" s="237"/>
      <c r="J980" s="252"/>
      <c r="K980" s="237"/>
      <c r="L980" s="244" t="str">
        <f t="shared" si="135"/>
        <v/>
      </c>
      <c r="M980" s="245" t="str">
        <f t="shared" si="136"/>
        <v/>
      </c>
      <c r="N980" s="244" t="str">
        <f t="shared" si="137"/>
        <v/>
      </c>
      <c r="O980" s="244" t="str">
        <f t="shared" si="138"/>
        <v/>
      </c>
      <c r="P980">
        <f>IF($I980&lt;&gt;"",$I980,IF($E980="SGD",1,IF($E980="USD",Settings!$B$22,IF($E980="HKD",Settings!$B$23,1))))</f>
        <v>1</v>
      </c>
      <c r="Q980">
        <f t="shared" si="139"/>
        <v>0</v>
      </c>
      <c r="R980">
        <f t="shared" si="140"/>
        <v>0</v>
      </c>
      <c r="S980" t="str">
        <f t="shared" si="141"/>
        <v/>
      </c>
      <c r="T980" t="str">
        <f t="shared" si="142"/>
        <v/>
      </c>
      <c r="U980" t="str">
        <f t="shared" si="143"/>
        <v/>
      </c>
    </row>
    <row r="981" spans="1:21" ht="15" customHeight="1" x14ac:dyDescent="0.15">
      <c r="A981" s="237"/>
      <c r="B981" s="237"/>
      <c r="C981" s="237"/>
      <c r="D981" s="251"/>
      <c r="E981" s="237"/>
      <c r="F981" s="252"/>
      <c r="G981" s="237"/>
      <c r="H981" s="237"/>
      <c r="I981" s="237"/>
      <c r="J981" s="252"/>
      <c r="K981" s="237"/>
      <c r="L981" s="244" t="str">
        <f t="shared" si="135"/>
        <v/>
      </c>
      <c r="M981" s="245" t="str">
        <f t="shared" si="136"/>
        <v/>
      </c>
      <c r="N981" s="244" t="str">
        <f t="shared" si="137"/>
        <v/>
      </c>
      <c r="O981" s="244" t="str">
        <f t="shared" si="138"/>
        <v/>
      </c>
      <c r="P981">
        <f>IF($I981&lt;&gt;"",$I981,IF($E981="SGD",1,IF($E981="USD",Settings!$B$22,IF($E981="HKD",Settings!$B$23,1))))</f>
        <v>1</v>
      </c>
      <c r="Q981">
        <f t="shared" si="139"/>
        <v>0</v>
      </c>
      <c r="R981">
        <f t="shared" si="140"/>
        <v>0</v>
      </c>
      <c r="S981" t="str">
        <f t="shared" si="141"/>
        <v/>
      </c>
      <c r="T981" t="str">
        <f t="shared" si="142"/>
        <v/>
      </c>
      <c r="U981" t="str">
        <f t="shared" si="143"/>
        <v/>
      </c>
    </row>
    <row r="982" spans="1:21" ht="15" customHeight="1" x14ac:dyDescent="0.15">
      <c r="A982" s="237"/>
      <c r="B982" s="237"/>
      <c r="C982" s="237"/>
      <c r="D982" s="251"/>
      <c r="E982" s="237"/>
      <c r="F982" s="252"/>
      <c r="G982" s="237"/>
      <c r="H982" s="237"/>
      <c r="I982" s="237"/>
      <c r="J982" s="252"/>
      <c r="K982" s="237"/>
      <c r="L982" s="244" t="str">
        <f t="shared" si="135"/>
        <v/>
      </c>
      <c r="M982" s="245" t="str">
        <f t="shared" si="136"/>
        <v/>
      </c>
      <c r="N982" s="244" t="str">
        <f t="shared" si="137"/>
        <v/>
      </c>
      <c r="O982" s="244" t="str">
        <f t="shared" si="138"/>
        <v/>
      </c>
      <c r="P982">
        <f>IF($I982&lt;&gt;"",$I982,IF($E982="SGD",1,IF($E982="USD",Settings!$B$22,IF($E982="HKD",Settings!$B$23,1))))</f>
        <v>1</v>
      </c>
      <c r="Q982">
        <f t="shared" si="139"/>
        <v>0</v>
      </c>
      <c r="R982">
        <f t="shared" si="140"/>
        <v>0</v>
      </c>
      <c r="S982" t="str">
        <f t="shared" si="141"/>
        <v/>
      </c>
      <c r="T982" t="str">
        <f t="shared" si="142"/>
        <v/>
      </c>
      <c r="U982" t="str">
        <f t="shared" si="143"/>
        <v/>
      </c>
    </row>
    <row r="983" spans="1:21" ht="15" customHeight="1" x14ac:dyDescent="0.15">
      <c r="A983" s="237"/>
      <c r="B983" s="237"/>
      <c r="C983" s="237"/>
      <c r="D983" s="251"/>
      <c r="E983" s="237"/>
      <c r="F983" s="252"/>
      <c r="G983" s="237"/>
      <c r="H983" s="237"/>
      <c r="I983" s="237"/>
      <c r="J983" s="252"/>
      <c r="K983" s="237"/>
      <c r="L983" s="244" t="str">
        <f t="shared" si="135"/>
        <v/>
      </c>
      <c r="M983" s="245" t="str">
        <f t="shared" si="136"/>
        <v/>
      </c>
      <c r="N983" s="244" t="str">
        <f t="shared" si="137"/>
        <v/>
      </c>
      <c r="O983" s="244" t="str">
        <f t="shared" si="138"/>
        <v/>
      </c>
      <c r="P983">
        <f>IF($I983&lt;&gt;"",$I983,IF($E983="SGD",1,IF($E983="USD",Settings!$B$22,IF($E983="HKD",Settings!$B$23,1))))</f>
        <v>1</v>
      </c>
      <c r="Q983">
        <f t="shared" si="139"/>
        <v>0</v>
      </c>
      <c r="R983">
        <f t="shared" si="140"/>
        <v>0</v>
      </c>
      <c r="S983" t="str">
        <f t="shared" si="141"/>
        <v/>
      </c>
      <c r="T983" t="str">
        <f t="shared" si="142"/>
        <v/>
      </c>
      <c r="U983" t="str">
        <f t="shared" si="143"/>
        <v/>
      </c>
    </row>
    <row r="984" spans="1:21" ht="15" customHeight="1" x14ac:dyDescent="0.15">
      <c r="A984" s="237"/>
      <c r="B984" s="237"/>
      <c r="C984" s="237"/>
      <c r="D984" s="251"/>
      <c r="E984" s="237"/>
      <c r="F984" s="252"/>
      <c r="G984" s="237"/>
      <c r="H984" s="237"/>
      <c r="I984" s="237"/>
      <c r="J984" s="252"/>
      <c r="K984" s="237"/>
      <c r="L984" s="244" t="str">
        <f t="shared" si="135"/>
        <v/>
      </c>
      <c r="M984" s="245" t="str">
        <f t="shared" si="136"/>
        <v/>
      </c>
      <c r="N984" s="244" t="str">
        <f t="shared" si="137"/>
        <v/>
      </c>
      <c r="O984" s="244" t="str">
        <f t="shared" si="138"/>
        <v/>
      </c>
      <c r="P984">
        <f>IF($I984&lt;&gt;"",$I984,IF($E984="SGD",1,IF($E984="USD",Settings!$B$22,IF($E984="HKD",Settings!$B$23,1))))</f>
        <v>1</v>
      </c>
      <c r="Q984">
        <f t="shared" si="139"/>
        <v>0</v>
      </c>
      <c r="R984">
        <f t="shared" si="140"/>
        <v>0</v>
      </c>
      <c r="S984" t="str">
        <f t="shared" si="141"/>
        <v/>
      </c>
      <c r="T984" t="str">
        <f t="shared" si="142"/>
        <v/>
      </c>
      <c r="U984" t="str">
        <f t="shared" si="143"/>
        <v/>
      </c>
    </row>
    <row r="985" spans="1:21" ht="15" customHeight="1" x14ac:dyDescent="0.15">
      <c r="A985" s="237"/>
      <c r="B985" s="237"/>
      <c r="C985" s="237"/>
      <c r="D985" s="251"/>
      <c r="E985" s="237"/>
      <c r="F985" s="252"/>
      <c r="G985" s="237"/>
      <c r="H985" s="237"/>
      <c r="I985" s="237"/>
      <c r="J985" s="252"/>
      <c r="K985" s="237"/>
      <c r="L985" s="244" t="str">
        <f t="shared" si="135"/>
        <v/>
      </c>
      <c r="M985" s="245" t="str">
        <f t="shared" si="136"/>
        <v/>
      </c>
      <c r="N985" s="244" t="str">
        <f t="shared" si="137"/>
        <v/>
      </c>
      <c r="O985" s="244" t="str">
        <f t="shared" si="138"/>
        <v/>
      </c>
      <c r="P985">
        <f>IF($I985&lt;&gt;"",$I985,IF($E985="SGD",1,IF($E985="USD",Settings!$B$22,IF($E985="HKD",Settings!$B$23,1))))</f>
        <v>1</v>
      </c>
      <c r="Q985">
        <f t="shared" si="139"/>
        <v>0</v>
      </c>
      <c r="R985">
        <f t="shared" si="140"/>
        <v>0</v>
      </c>
      <c r="S985" t="str">
        <f t="shared" si="141"/>
        <v/>
      </c>
      <c r="T985" t="str">
        <f t="shared" si="142"/>
        <v/>
      </c>
      <c r="U985" t="str">
        <f t="shared" si="143"/>
        <v/>
      </c>
    </row>
    <row r="986" spans="1:21" ht="15" customHeight="1" x14ac:dyDescent="0.15">
      <c r="A986" s="237"/>
      <c r="B986" s="237"/>
      <c r="C986" s="237"/>
      <c r="D986" s="251"/>
      <c r="E986" s="237"/>
      <c r="F986" s="252"/>
      <c r="G986" s="237"/>
      <c r="H986" s="237"/>
      <c r="I986" s="237"/>
      <c r="J986" s="252"/>
      <c r="K986" s="237"/>
      <c r="L986" s="244" t="str">
        <f t="shared" si="135"/>
        <v/>
      </c>
      <c r="M986" s="245" t="str">
        <f t="shared" si="136"/>
        <v/>
      </c>
      <c r="N986" s="244" t="str">
        <f t="shared" si="137"/>
        <v/>
      </c>
      <c r="O986" s="244" t="str">
        <f t="shared" si="138"/>
        <v/>
      </c>
      <c r="P986">
        <f>IF($I986&lt;&gt;"",$I986,IF($E986="SGD",1,IF($E986="USD",Settings!$B$22,IF($E986="HKD",Settings!$B$23,1))))</f>
        <v>1</v>
      </c>
      <c r="Q986">
        <f t="shared" si="139"/>
        <v>0</v>
      </c>
      <c r="R986">
        <f t="shared" si="140"/>
        <v>0</v>
      </c>
      <c r="S986" t="str">
        <f t="shared" si="141"/>
        <v/>
      </c>
      <c r="T986" t="str">
        <f t="shared" si="142"/>
        <v/>
      </c>
      <c r="U986" t="str">
        <f t="shared" si="143"/>
        <v/>
      </c>
    </row>
    <row r="987" spans="1:21" ht="15" customHeight="1" x14ac:dyDescent="0.15">
      <c r="A987" s="237"/>
      <c r="B987" s="237"/>
      <c r="C987" s="237"/>
      <c r="D987" s="251"/>
      <c r="E987" s="237"/>
      <c r="F987" s="252"/>
      <c r="G987" s="237"/>
      <c r="H987" s="237"/>
      <c r="I987" s="237"/>
      <c r="J987" s="252"/>
      <c r="K987" s="237"/>
      <c r="L987" s="244" t="str">
        <f t="shared" si="135"/>
        <v/>
      </c>
      <c r="M987" s="245" t="str">
        <f t="shared" si="136"/>
        <v/>
      </c>
      <c r="N987" s="244" t="str">
        <f t="shared" si="137"/>
        <v/>
      </c>
      <c r="O987" s="244" t="str">
        <f t="shared" si="138"/>
        <v/>
      </c>
      <c r="P987">
        <f>IF($I987&lt;&gt;"",$I987,IF($E987="SGD",1,IF($E987="USD",Settings!$B$22,IF($E987="HKD",Settings!$B$23,1))))</f>
        <v>1</v>
      </c>
      <c r="Q987">
        <f t="shared" si="139"/>
        <v>0</v>
      </c>
      <c r="R987">
        <f t="shared" si="140"/>
        <v>0</v>
      </c>
      <c r="S987" t="str">
        <f t="shared" si="141"/>
        <v/>
      </c>
      <c r="T987" t="str">
        <f t="shared" si="142"/>
        <v/>
      </c>
      <c r="U987" t="str">
        <f t="shared" si="143"/>
        <v/>
      </c>
    </row>
    <row r="988" spans="1:21" ht="15" customHeight="1" x14ac:dyDescent="0.15">
      <c r="A988" s="237"/>
      <c r="B988" s="237"/>
      <c r="C988" s="237"/>
      <c r="D988" s="251"/>
      <c r="E988" s="237"/>
      <c r="F988" s="252"/>
      <c r="G988" s="237"/>
      <c r="H988" s="237"/>
      <c r="I988" s="237"/>
      <c r="J988" s="252"/>
      <c r="K988" s="237"/>
      <c r="L988" s="244" t="str">
        <f t="shared" si="135"/>
        <v/>
      </c>
      <c r="M988" s="245" t="str">
        <f t="shared" si="136"/>
        <v/>
      </c>
      <c r="N988" s="244" t="str">
        <f t="shared" si="137"/>
        <v/>
      </c>
      <c r="O988" s="244" t="str">
        <f t="shared" si="138"/>
        <v/>
      </c>
      <c r="P988">
        <f>IF($I988&lt;&gt;"",$I988,IF($E988="SGD",1,IF($E988="USD",Settings!$B$22,IF($E988="HKD",Settings!$B$23,1))))</f>
        <v>1</v>
      </c>
      <c r="Q988">
        <f t="shared" si="139"/>
        <v>0</v>
      </c>
      <c r="R988">
        <f t="shared" si="140"/>
        <v>0</v>
      </c>
      <c r="S988" t="str">
        <f t="shared" si="141"/>
        <v/>
      </c>
      <c r="T988" t="str">
        <f t="shared" si="142"/>
        <v/>
      </c>
      <c r="U988" t="str">
        <f t="shared" si="143"/>
        <v/>
      </c>
    </row>
    <row r="989" spans="1:21" ht="15" customHeight="1" x14ac:dyDescent="0.15">
      <c r="A989" s="237"/>
      <c r="B989" s="237"/>
      <c r="C989" s="237"/>
      <c r="D989" s="251"/>
      <c r="E989" s="237"/>
      <c r="F989" s="252"/>
      <c r="G989" s="237"/>
      <c r="H989" s="237"/>
      <c r="I989" s="237"/>
      <c r="J989" s="252"/>
      <c r="K989" s="237"/>
      <c r="L989" s="244" t="str">
        <f t="shared" si="135"/>
        <v/>
      </c>
      <c r="M989" s="245" t="str">
        <f t="shared" si="136"/>
        <v/>
      </c>
      <c r="N989" s="244" t="str">
        <f t="shared" si="137"/>
        <v/>
      </c>
      <c r="O989" s="244" t="str">
        <f t="shared" si="138"/>
        <v/>
      </c>
      <c r="P989">
        <f>IF($I989&lt;&gt;"",$I989,IF($E989="SGD",1,IF($E989="USD",Settings!$B$22,IF($E989="HKD",Settings!$B$23,1))))</f>
        <v>1</v>
      </c>
      <c r="Q989">
        <f t="shared" si="139"/>
        <v>0</v>
      </c>
      <c r="R989">
        <f t="shared" si="140"/>
        <v>0</v>
      </c>
      <c r="S989" t="str">
        <f t="shared" si="141"/>
        <v/>
      </c>
      <c r="T989" t="str">
        <f t="shared" si="142"/>
        <v/>
      </c>
      <c r="U989" t="str">
        <f t="shared" si="143"/>
        <v/>
      </c>
    </row>
    <row r="990" spans="1:21" ht="15" customHeight="1" x14ac:dyDescent="0.15">
      <c r="A990" s="237"/>
      <c r="B990" s="237"/>
      <c r="C990" s="237"/>
      <c r="D990" s="251"/>
      <c r="E990" s="237"/>
      <c r="F990" s="252"/>
      <c r="G990" s="237"/>
      <c r="H990" s="237"/>
      <c r="I990" s="237"/>
      <c r="J990" s="252"/>
      <c r="K990" s="237"/>
      <c r="L990" s="244" t="str">
        <f t="shared" si="135"/>
        <v/>
      </c>
      <c r="M990" s="245" t="str">
        <f t="shared" si="136"/>
        <v/>
      </c>
      <c r="N990" s="244" t="str">
        <f t="shared" si="137"/>
        <v/>
      </c>
      <c r="O990" s="244" t="str">
        <f t="shared" si="138"/>
        <v/>
      </c>
      <c r="P990">
        <f>IF($I990&lt;&gt;"",$I990,IF($E990="SGD",1,IF($E990="USD",Settings!$B$22,IF($E990="HKD",Settings!$B$23,1))))</f>
        <v>1</v>
      </c>
      <c r="Q990">
        <f t="shared" si="139"/>
        <v>0</v>
      </c>
      <c r="R990">
        <f t="shared" si="140"/>
        <v>0</v>
      </c>
      <c r="S990" t="str">
        <f t="shared" si="141"/>
        <v/>
      </c>
      <c r="T990" t="str">
        <f t="shared" si="142"/>
        <v/>
      </c>
      <c r="U990" t="str">
        <f t="shared" si="143"/>
        <v/>
      </c>
    </row>
    <row r="991" spans="1:21" ht="15" customHeight="1" x14ac:dyDescent="0.15">
      <c r="A991" s="237"/>
      <c r="B991" s="237"/>
      <c r="C991" s="237"/>
      <c r="D991" s="251"/>
      <c r="E991" s="237"/>
      <c r="F991" s="252"/>
      <c r="G991" s="237"/>
      <c r="H991" s="237"/>
      <c r="I991" s="237"/>
      <c r="J991" s="252"/>
      <c r="K991" s="237"/>
      <c r="L991" s="244" t="str">
        <f t="shared" si="135"/>
        <v/>
      </c>
      <c r="M991" s="245" t="str">
        <f t="shared" si="136"/>
        <v/>
      </c>
      <c r="N991" s="244" t="str">
        <f t="shared" si="137"/>
        <v/>
      </c>
      <c r="O991" s="244" t="str">
        <f t="shared" si="138"/>
        <v/>
      </c>
      <c r="P991">
        <f>IF($I991&lt;&gt;"",$I991,IF($E991="SGD",1,IF($E991="USD",Settings!$B$22,IF($E991="HKD",Settings!$B$23,1))))</f>
        <v>1</v>
      </c>
      <c r="Q991">
        <f t="shared" si="139"/>
        <v>0</v>
      </c>
      <c r="R991">
        <f t="shared" si="140"/>
        <v>0</v>
      </c>
      <c r="S991" t="str">
        <f t="shared" si="141"/>
        <v/>
      </c>
      <c r="T991" t="str">
        <f t="shared" si="142"/>
        <v/>
      </c>
      <c r="U991" t="str">
        <f t="shared" si="143"/>
        <v/>
      </c>
    </row>
    <row r="992" spans="1:21" ht="15" customHeight="1" x14ac:dyDescent="0.15">
      <c r="A992" s="237"/>
      <c r="B992" s="237"/>
      <c r="C992" s="237"/>
      <c r="D992" s="251"/>
      <c r="E992" s="237"/>
      <c r="F992" s="252"/>
      <c r="G992" s="237"/>
      <c r="H992" s="237"/>
      <c r="I992" s="237"/>
      <c r="J992" s="252"/>
      <c r="K992" s="237"/>
      <c r="L992" s="244" t="str">
        <f t="shared" si="135"/>
        <v/>
      </c>
      <c r="M992" s="245" t="str">
        <f t="shared" si="136"/>
        <v/>
      </c>
      <c r="N992" s="244" t="str">
        <f t="shared" si="137"/>
        <v/>
      </c>
      <c r="O992" s="244" t="str">
        <f t="shared" si="138"/>
        <v/>
      </c>
      <c r="P992">
        <f>IF($I992&lt;&gt;"",$I992,IF($E992="SGD",1,IF($E992="USD",Settings!$B$22,IF($E992="HKD",Settings!$B$23,1))))</f>
        <v>1</v>
      </c>
      <c r="Q992">
        <f t="shared" si="139"/>
        <v>0</v>
      </c>
      <c r="R992">
        <f t="shared" si="140"/>
        <v>0</v>
      </c>
      <c r="S992" t="str">
        <f t="shared" si="141"/>
        <v/>
      </c>
      <c r="T992" t="str">
        <f t="shared" si="142"/>
        <v/>
      </c>
      <c r="U992" t="str">
        <f t="shared" si="143"/>
        <v/>
      </c>
    </row>
    <row r="993" spans="1:21" ht="15" customHeight="1" x14ac:dyDescent="0.15">
      <c r="A993" s="237"/>
      <c r="B993" s="237"/>
      <c r="C993" s="237"/>
      <c r="D993" s="251"/>
      <c r="E993" s="237"/>
      <c r="F993" s="252"/>
      <c r="G993" s="237"/>
      <c r="H993" s="237"/>
      <c r="I993" s="237"/>
      <c r="J993" s="252"/>
      <c r="K993" s="237"/>
      <c r="L993" s="244" t="str">
        <f t="shared" si="135"/>
        <v/>
      </c>
      <c r="M993" s="245" t="str">
        <f t="shared" si="136"/>
        <v/>
      </c>
      <c r="N993" s="244" t="str">
        <f t="shared" si="137"/>
        <v/>
      </c>
      <c r="O993" s="244" t="str">
        <f t="shared" si="138"/>
        <v/>
      </c>
      <c r="P993">
        <f>IF($I993&lt;&gt;"",$I993,IF($E993="SGD",1,IF($E993="USD",Settings!$B$22,IF($E993="HKD",Settings!$B$23,1))))</f>
        <v>1</v>
      </c>
      <c r="Q993">
        <f t="shared" si="139"/>
        <v>0</v>
      </c>
      <c r="R993">
        <f t="shared" si="140"/>
        <v>0</v>
      </c>
      <c r="S993" t="str">
        <f t="shared" si="141"/>
        <v/>
      </c>
      <c r="T993" t="str">
        <f t="shared" si="142"/>
        <v/>
      </c>
      <c r="U993" t="str">
        <f t="shared" si="143"/>
        <v/>
      </c>
    </row>
    <row r="994" spans="1:21" ht="15" customHeight="1" x14ac:dyDescent="0.15">
      <c r="A994" s="237"/>
      <c r="B994" s="237"/>
      <c r="C994" s="237"/>
      <c r="D994" s="251"/>
      <c r="E994" s="237"/>
      <c r="F994" s="252"/>
      <c r="G994" s="237"/>
      <c r="H994" s="237"/>
      <c r="I994" s="237"/>
      <c r="J994" s="252"/>
      <c r="K994" s="237"/>
      <c r="L994" s="244" t="str">
        <f t="shared" si="135"/>
        <v/>
      </c>
      <c r="M994" s="245" t="str">
        <f t="shared" si="136"/>
        <v/>
      </c>
      <c r="N994" s="244" t="str">
        <f t="shared" si="137"/>
        <v/>
      </c>
      <c r="O994" s="244" t="str">
        <f t="shared" si="138"/>
        <v/>
      </c>
      <c r="P994">
        <f>IF($I994&lt;&gt;"",$I994,IF($E994="SGD",1,IF($E994="USD",Settings!$B$22,IF($E994="HKD",Settings!$B$23,1))))</f>
        <v>1</v>
      </c>
      <c r="Q994">
        <f t="shared" si="139"/>
        <v>0</v>
      </c>
      <c r="R994">
        <f t="shared" si="140"/>
        <v>0</v>
      </c>
      <c r="S994" t="str">
        <f t="shared" si="141"/>
        <v/>
      </c>
      <c r="T994" t="str">
        <f t="shared" si="142"/>
        <v/>
      </c>
      <c r="U994" t="str">
        <f t="shared" si="143"/>
        <v/>
      </c>
    </row>
    <row r="995" spans="1:21" ht="15" customHeight="1" x14ac:dyDescent="0.15">
      <c r="A995" s="237"/>
      <c r="B995" s="237"/>
      <c r="C995" s="237"/>
      <c r="D995" s="251"/>
      <c r="E995" s="237"/>
      <c r="F995" s="252"/>
      <c r="G995" s="237"/>
      <c r="H995" s="237"/>
      <c r="I995" s="237"/>
      <c r="J995" s="252"/>
      <c r="K995" s="237"/>
      <c r="L995" s="244" t="str">
        <f t="shared" si="135"/>
        <v/>
      </c>
      <c r="M995" s="245" t="str">
        <f t="shared" si="136"/>
        <v/>
      </c>
      <c r="N995" s="244" t="str">
        <f t="shared" si="137"/>
        <v/>
      </c>
      <c r="O995" s="244" t="str">
        <f t="shared" si="138"/>
        <v/>
      </c>
      <c r="P995">
        <f>IF($I995&lt;&gt;"",$I995,IF($E995="SGD",1,IF($E995="USD",Settings!$B$22,IF($E995="HKD",Settings!$B$23,1))))</f>
        <v>1</v>
      </c>
      <c r="Q995">
        <f t="shared" si="139"/>
        <v>0</v>
      </c>
      <c r="R995">
        <f t="shared" si="140"/>
        <v>0</v>
      </c>
      <c r="S995" t="str">
        <f t="shared" si="141"/>
        <v/>
      </c>
      <c r="T995" t="str">
        <f t="shared" si="142"/>
        <v/>
      </c>
      <c r="U995" t="str">
        <f t="shared" si="143"/>
        <v/>
      </c>
    </row>
    <row r="996" spans="1:21" ht="15" customHeight="1" x14ac:dyDescent="0.15">
      <c r="A996" s="237"/>
      <c r="B996" s="237"/>
      <c r="C996" s="237"/>
      <c r="D996" s="251"/>
      <c r="E996" s="237"/>
      <c r="F996" s="252"/>
      <c r="G996" s="237"/>
      <c r="H996" s="237"/>
      <c r="I996" s="237"/>
      <c r="J996" s="252"/>
      <c r="K996" s="237"/>
      <c r="L996" s="244" t="str">
        <f t="shared" si="135"/>
        <v/>
      </c>
      <c r="M996" s="245" t="str">
        <f t="shared" si="136"/>
        <v/>
      </c>
      <c r="N996" s="244" t="str">
        <f t="shared" si="137"/>
        <v/>
      </c>
      <c r="O996" s="244" t="str">
        <f t="shared" si="138"/>
        <v/>
      </c>
      <c r="P996">
        <f>IF($I996&lt;&gt;"",$I996,IF($E996="SGD",1,IF($E996="USD",Settings!$B$22,IF($E996="HKD",Settings!$B$23,1))))</f>
        <v>1</v>
      </c>
      <c r="Q996">
        <f t="shared" si="139"/>
        <v>0</v>
      </c>
      <c r="R996">
        <f t="shared" si="140"/>
        <v>0</v>
      </c>
      <c r="S996" t="str">
        <f t="shared" si="141"/>
        <v/>
      </c>
      <c r="T996" t="str">
        <f t="shared" si="142"/>
        <v/>
      </c>
      <c r="U996" t="str">
        <f t="shared" si="143"/>
        <v/>
      </c>
    </row>
    <row r="997" spans="1:21" ht="15" customHeight="1" x14ac:dyDescent="0.15">
      <c r="A997" s="237"/>
      <c r="B997" s="237"/>
      <c r="C997" s="237"/>
      <c r="D997" s="251"/>
      <c r="E997" s="237"/>
      <c r="F997" s="252"/>
      <c r="G997" s="237"/>
      <c r="H997" s="237"/>
      <c r="I997" s="237"/>
      <c r="J997" s="252"/>
      <c r="K997" s="237"/>
      <c r="L997" s="244" t="str">
        <f t="shared" si="135"/>
        <v/>
      </c>
      <c r="M997" s="245" t="str">
        <f t="shared" si="136"/>
        <v/>
      </c>
      <c r="N997" s="244" t="str">
        <f t="shared" si="137"/>
        <v/>
      </c>
      <c r="O997" s="244" t="str">
        <f t="shared" si="138"/>
        <v/>
      </c>
      <c r="P997">
        <f>IF($I997&lt;&gt;"",$I997,IF($E997="SGD",1,IF($E997="USD",Settings!$B$22,IF($E997="HKD",Settings!$B$23,1))))</f>
        <v>1</v>
      </c>
      <c r="Q997">
        <f t="shared" si="139"/>
        <v>0</v>
      </c>
      <c r="R997">
        <f t="shared" si="140"/>
        <v>0</v>
      </c>
      <c r="S997" t="str">
        <f t="shared" si="141"/>
        <v/>
      </c>
      <c r="T997" t="str">
        <f t="shared" si="142"/>
        <v/>
      </c>
      <c r="U997" t="str">
        <f t="shared" si="143"/>
        <v/>
      </c>
    </row>
    <row r="998" spans="1:21" ht="15" customHeight="1" x14ac:dyDescent="0.15">
      <c r="A998" s="237"/>
      <c r="B998" s="237"/>
      <c r="C998" s="237"/>
      <c r="D998" s="251"/>
      <c r="E998" s="237"/>
      <c r="F998" s="252"/>
      <c r="G998" s="237"/>
      <c r="H998" s="237"/>
      <c r="I998" s="237"/>
      <c r="J998" s="252"/>
      <c r="K998" s="237"/>
      <c r="L998" s="244" t="str">
        <f t="shared" si="135"/>
        <v/>
      </c>
      <c r="M998" s="245" t="str">
        <f t="shared" si="136"/>
        <v/>
      </c>
      <c r="N998" s="244" t="str">
        <f t="shared" si="137"/>
        <v/>
      </c>
      <c r="O998" s="244" t="str">
        <f t="shared" si="138"/>
        <v/>
      </c>
      <c r="P998">
        <f>IF($I998&lt;&gt;"",$I998,IF($E998="SGD",1,IF($E998="USD",Settings!$B$22,IF($E998="HKD",Settings!$B$23,1))))</f>
        <v>1</v>
      </c>
      <c r="Q998">
        <f t="shared" si="139"/>
        <v>0</v>
      </c>
      <c r="R998">
        <f t="shared" si="140"/>
        <v>0</v>
      </c>
      <c r="S998" t="str">
        <f t="shared" si="141"/>
        <v/>
      </c>
      <c r="T998" t="str">
        <f t="shared" si="142"/>
        <v/>
      </c>
      <c r="U998" t="str">
        <f t="shared" si="143"/>
        <v/>
      </c>
    </row>
    <row r="999" spans="1:21" ht="15" customHeight="1" x14ac:dyDescent="0.15">
      <c r="A999" s="237"/>
      <c r="B999" s="237"/>
      <c r="C999" s="237"/>
      <c r="D999" s="251"/>
      <c r="E999" s="237"/>
      <c r="F999" s="252"/>
      <c r="G999" s="237"/>
      <c r="H999" s="237"/>
      <c r="I999" s="237"/>
      <c r="J999" s="252"/>
      <c r="K999" s="237"/>
      <c r="L999" s="244" t="str">
        <f t="shared" si="135"/>
        <v/>
      </c>
      <c r="M999" s="245" t="str">
        <f t="shared" si="136"/>
        <v/>
      </c>
      <c r="N999" s="244" t="str">
        <f t="shared" si="137"/>
        <v/>
      </c>
      <c r="O999" s="244" t="str">
        <f t="shared" si="138"/>
        <v/>
      </c>
      <c r="P999">
        <f>IF($I999&lt;&gt;"",$I999,IF($E999="SGD",1,IF($E999="USD",Settings!$B$22,IF($E999="HKD",Settings!$B$23,1))))</f>
        <v>1</v>
      </c>
      <c r="Q999">
        <f t="shared" si="139"/>
        <v>0</v>
      </c>
      <c r="R999">
        <f t="shared" si="140"/>
        <v>0</v>
      </c>
      <c r="S999" t="str">
        <f t="shared" si="141"/>
        <v/>
      </c>
      <c r="T999" t="str">
        <f t="shared" si="142"/>
        <v/>
      </c>
      <c r="U999" t="str">
        <f t="shared" si="143"/>
        <v/>
      </c>
    </row>
    <row r="1000" spans="1:21" ht="15" customHeight="1" x14ac:dyDescent="0.15">
      <c r="A1000" s="237"/>
      <c r="B1000" s="237"/>
      <c r="C1000" s="237"/>
      <c r="D1000" s="251"/>
      <c r="E1000" s="237"/>
      <c r="F1000" s="252"/>
      <c r="G1000" s="237"/>
      <c r="H1000" s="237"/>
      <c r="I1000" s="237"/>
      <c r="J1000" s="252"/>
      <c r="K1000" s="237"/>
      <c r="L1000" s="244" t="str">
        <f t="shared" si="135"/>
        <v/>
      </c>
      <c r="M1000" s="245" t="str">
        <f t="shared" si="136"/>
        <v/>
      </c>
      <c r="N1000" s="244" t="str">
        <f t="shared" si="137"/>
        <v/>
      </c>
      <c r="O1000" s="244" t="str">
        <f t="shared" si="138"/>
        <v/>
      </c>
      <c r="P1000">
        <f>IF($I1000&lt;&gt;"",$I1000,IF($E1000="SGD",1,IF($E1000="USD",Settings!$B$22,IF($E1000="HKD",Settings!$B$23,1))))</f>
        <v>1</v>
      </c>
      <c r="Q1000">
        <f t="shared" si="139"/>
        <v>0</v>
      </c>
      <c r="R1000">
        <f t="shared" si="140"/>
        <v>0</v>
      </c>
      <c r="S1000" t="str">
        <f t="shared" si="141"/>
        <v/>
      </c>
      <c r="T1000" t="str">
        <f t="shared" si="142"/>
        <v/>
      </c>
      <c r="U1000" t="str">
        <f t="shared" si="143"/>
        <v/>
      </c>
    </row>
    <row r="1001" spans="1:21" ht="15" customHeight="1" x14ac:dyDescent="0.15">
      <c r="L1001" s="244" t="str">
        <f t="shared" ref="L1001:L1064" si="144">IF(OR(B1001="",C1001="",E1001=""),"",B1001&amp;":"&amp;C1001&amp;":"&amp;E1001)</f>
        <v/>
      </c>
      <c r="M1001" s="245" t="str">
        <f t="shared" ref="M1001:M1064" si="145">IF(A1001="","",A1001*D1001)</f>
        <v/>
      </c>
      <c r="N1001" s="244" t="str">
        <f t="shared" ref="N1001:N1064" si="146">IF(A1001="","",IF(OR(A1001=1,A1001=0),J1001,0))</f>
        <v/>
      </c>
      <c r="O1001" s="244" t="str">
        <f t="shared" ref="O1001:O1064" si="147">IF(A1001="","",IF(A1001=-1,J1001,0))</f>
        <v/>
      </c>
      <c r="P1001">
        <f>IF($I1001&lt;&gt;"",$I1001,IF($E1001="SGD",1,IF($E1001="USD",Settings!$B$22,IF($E1001="HKD",Settings!$B$23,1))))</f>
        <v>1</v>
      </c>
      <c r="Q1001">
        <f t="shared" ref="Q1001:Q1064" si="148">IF($L1001="",0,($O1001-$N1001+IF($A1001=2,$J1001,0))*$P1001)</f>
        <v>0</v>
      </c>
      <c r="R1001">
        <f t="shared" ref="R1001:R1064" si="149">IF($L1001="",0,IF($A1001=2,$J1001*$P1001,0))</f>
        <v>0</v>
      </c>
      <c r="S1001" t="str">
        <f t="shared" si="141"/>
        <v/>
      </c>
      <c r="T1001" t="str">
        <f t="shared" si="142"/>
        <v/>
      </c>
      <c r="U1001" t="str">
        <f t="shared" si="143"/>
        <v/>
      </c>
    </row>
    <row r="1002" spans="1:21" ht="15" customHeight="1" x14ac:dyDescent="0.15">
      <c r="L1002" s="244" t="str">
        <f t="shared" si="144"/>
        <v/>
      </c>
      <c r="M1002" s="245" t="str">
        <f t="shared" si="145"/>
        <v/>
      </c>
      <c r="N1002" s="244" t="str">
        <f t="shared" si="146"/>
        <v/>
      </c>
      <c r="O1002" s="244" t="str">
        <f t="shared" si="147"/>
        <v/>
      </c>
      <c r="P1002">
        <f>IF($I1002&lt;&gt;"",$I1002,IF($E1002="SGD",1,IF($E1002="USD",Settings!$B$22,IF($E1002="HKD",Settings!$B$23,1))))</f>
        <v>1</v>
      </c>
      <c r="Q1002">
        <f t="shared" si="148"/>
        <v>0</v>
      </c>
      <c r="R1002">
        <f t="shared" si="149"/>
        <v>0</v>
      </c>
      <c r="S1002" t="str">
        <f t="shared" si="141"/>
        <v/>
      </c>
      <c r="T1002" t="str">
        <f t="shared" si="142"/>
        <v/>
      </c>
      <c r="U1002" t="str">
        <f t="shared" si="143"/>
        <v/>
      </c>
    </row>
    <row r="1003" spans="1:21" ht="15" customHeight="1" x14ac:dyDescent="0.15">
      <c r="L1003" s="244" t="str">
        <f t="shared" si="144"/>
        <v/>
      </c>
      <c r="M1003" s="245" t="str">
        <f t="shared" si="145"/>
        <v/>
      </c>
      <c r="N1003" s="244" t="str">
        <f t="shared" si="146"/>
        <v/>
      </c>
      <c r="O1003" s="244" t="str">
        <f t="shared" si="147"/>
        <v/>
      </c>
      <c r="P1003">
        <f>IF($I1003&lt;&gt;"",$I1003,IF($E1003="SGD",1,IF($E1003="USD",Settings!$B$22,IF($E1003="HKD",Settings!$B$23,1))))</f>
        <v>1</v>
      </c>
      <c r="Q1003">
        <f t="shared" si="148"/>
        <v>0</v>
      </c>
      <c r="R1003">
        <f t="shared" si="149"/>
        <v>0</v>
      </c>
      <c r="S1003" t="str">
        <f t="shared" si="141"/>
        <v/>
      </c>
      <c r="T1003" t="str">
        <f t="shared" si="142"/>
        <v/>
      </c>
      <c r="U1003" t="str">
        <f t="shared" si="143"/>
        <v/>
      </c>
    </row>
    <row r="1004" spans="1:21" ht="15" customHeight="1" x14ac:dyDescent="0.15">
      <c r="L1004" s="244" t="str">
        <f t="shared" si="144"/>
        <v/>
      </c>
      <c r="M1004" s="245" t="str">
        <f t="shared" si="145"/>
        <v/>
      </c>
      <c r="N1004" s="244" t="str">
        <f t="shared" si="146"/>
        <v/>
      </c>
      <c r="O1004" s="244" t="str">
        <f t="shared" si="147"/>
        <v/>
      </c>
      <c r="P1004">
        <f>IF($I1004&lt;&gt;"",$I1004,IF($E1004="SGD",1,IF($E1004="USD",Settings!$B$22,IF($E1004="HKD",Settings!$B$23,1))))</f>
        <v>1</v>
      </c>
      <c r="Q1004">
        <f t="shared" si="148"/>
        <v>0</v>
      </c>
      <c r="R1004">
        <f t="shared" si="149"/>
        <v>0</v>
      </c>
      <c r="S1004" t="str">
        <f t="shared" si="141"/>
        <v/>
      </c>
      <c r="T1004" t="str">
        <f t="shared" si="142"/>
        <v/>
      </c>
      <c r="U1004" t="str">
        <f t="shared" si="143"/>
        <v/>
      </c>
    </row>
    <row r="1005" spans="1:21" ht="15" customHeight="1" x14ac:dyDescent="0.15">
      <c r="L1005" s="244" t="str">
        <f t="shared" si="144"/>
        <v/>
      </c>
      <c r="M1005" s="245" t="str">
        <f t="shared" si="145"/>
        <v/>
      </c>
      <c r="N1005" s="244" t="str">
        <f t="shared" si="146"/>
        <v/>
      </c>
      <c r="O1005" s="244" t="str">
        <f t="shared" si="147"/>
        <v/>
      </c>
      <c r="P1005">
        <f>IF($I1005&lt;&gt;"",$I1005,IF($E1005="SGD",1,IF($E1005="USD",Settings!$B$22,IF($E1005="HKD",Settings!$B$23,1))))</f>
        <v>1</v>
      </c>
      <c r="Q1005">
        <f t="shared" si="148"/>
        <v>0</v>
      </c>
      <c r="R1005">
        <f t="shared" si="149"/>
        <v>0</v>
      </c>
      <c r="S1005" t="str">
        <f t="shared" si="141"/>
        <v/>
      </c>
      <c r="T1005" t="str">
        <f t="shared" si="142"/>
        <v/>
      </c>
      <c r="U1005" t="str">
        <f t="shared" si="143"/>
        <v/>
      </c>
    </row>
    <row r="1006" spans="1:21" ht="15" customHeight="1" x14ac:dyDescent="0.15">
      <c r="L1006" s="244" t="str">
        <f t="shared" si="144"/>
        <v/>
      </c>
      <c r="M1006" s="245" t="str">
        <f t="shared" si="145"/>
        <v/>
      </c>
      <c r="N1006" s="244" t="str">
        <f t="shared" si="146"/>
        <v/>
      </c>
      <c r="O1006" s="244" t="str">
        <f t="shared" si="147"/>
        <v/>
      </c>
      <c r="P1006">
        <f>IF($I1006&lt;&gt;"",$I1006,IF($E1006="SGD",1,IF($E1006="USD",Settings!$B$22,IF($E1006="HKD",Settings!$B$23,1))))</f>
        <v>1</v>
      </c>
      <c r="Q1006">
        <f t="shared" si="148"/>
        <v>0</v>
      </c>
      <c r="R1006">
        <f t="shared" si="149"/>
        <v>0</v>
      </c>
      <c r="S1006" t="str">
        <f t="shared" si="141"/>
        <v/>
      </c>
      <c r="T1006" t="str">
        <f t="shared" si="142"/>
        <v/>
      </c>
      <c r="U1006" t="str">
        <f t="shared" si="143"/>
        <v/>
      </c>
    </row>
    <row r="1007" spans="1:21" ht="15" customHeight="1" x14ac:dyDescent="0.15">
      <c r="L1007" s="244" t="str">
        <f t="shared" si="144"/>
        <v/>
      </c>
      <c r="M1007" s="245" t="str">
        <f t="shared" si="145"/>
        <v/>
      </c>
      <c r="N1007" s="244" t="str">
        <f t="shared" si="146"/>
        <v/>
      </c>
      <c r="O1007" s="244" t="str">
        <f t="shared" si="147"/>
        <v/>
      </c>
      <c r="P1007">
        <f>IF($I1007&lt;&gt;"",$I1007,IF($E1007="SGD",1,IF($E1007="USD",Settings!$B$22,IF($E1007="HKD",Settings!$B$23,1))))</f>
        <v>1</v>
      </c>
      <c r="Q1007">
        <f t="shared" si="148"/>
        <v>0</v>
      </c>
      <c r="R1007">
        <f t="shared" si="149"/>
        <v>0</v>
      </c>
      <c r="S1007" t="str">
        <f t="shared" si="141"/>
        <v/>
      </c>
      <c r="T1007" t="str">
        <f t="shared" si="142"/>
        <v/>
      </c>
      <c r="U1007" t="str">
        <f t="shared" si="143"/>
        <v/>
      </c>
    </row>
    <row r="1008" spans="1:21" ht="15" customHeight="1" x14ac:dyDescent="0.15">
      <c r="L1008" s="244" t="str">
        <f t="shared" si="144"/>
        <v/>
      </c>
      <c r="M1008" s="245" t="str">
        <f t="shared" si="145"/>
        <v/>
      </c>
      <c r="N1008" s="244" t="str">
        <f t="shared" si="146"/>
        <v/>
      </c>
      <c r="O1008" s="244" t="str">
        <f t="shared" si="147"/>
        <v/>
      </c>
      <c r="P1008">
        <f>IF($I1008&lt;&gt;"",$I1008,IF($E1008="SGD",1,IF($E1008="USD",Settings!$B$22,IF($E1008="HKD",Settings!$B$23,1))))</f>
        <v>1</v>
      </c>
      <c r="Q1008">
        <f t="shared" si="148"/>
        <v>0</v>
      </c>
      <c r="R1008">
        <f t="shared" si="149"/>
        <v>0</v>
      </c>
      <c r="S1008" t="str">
        <f t="shared" si="141"/>
        <v/>
      </c>
      <c r="T1008" t="str">
        <f t="shared" si="142"/>
        <v/>
      </c>
      <c r="U1008" t="str">
        <f t="shared" si="143"/>
        <v/>
      </c>
    </row>
    <row r="1009" spans="12:21" ht="15" customHeight="1" x14ac:dyDescent="0.15">
      <c r="L1009" s="244" t="str">
        <f t="shared" si="144"/>
        <v/>
      </c>
      <c r="M1009" s="245" t="str">
        <f t="shared" si="145"/>
        <v/>
      </c>
      <c r="N1009" s="244" t="str">
        <f t="shared" si="146"/>
        <v/>
      </c>
      <c r="O1009" s="244" t="str">
        <f t="shared" si="147"/>
        <v/>
      </c>
      <c r="P1009">
        <f>IF($I1009&lt;&gt;"",$I1009,IF($E1009="SGD",1,IF($E1009="USD",Settings!$B$22,IF($E1009="HKD",Settings!$B$23,1))))</f>
        <v>1</v>
      </c>
      <c r="Q1009">
        <f t="shared" si="148"/>
        <v>0</v>
      </c>
      <c r="R1009">
        <f t="shared" si="149"/>
        <v>0</v>
      </c>
      <c r="S1009" t="str">
        <f t="shared" si="141"/>
        <v/>
      </c>
      <c r="T1009" t="str">
        <f t="shared" si="142"/>
        <v/>
      </c>
      <c r="U1009" t="str">
        <f t="shared" si="143"/>
        <v/>
      </c>
    </row>
    <row r="1010" spans="12:21" ht="15" customHeight="1" x14ac:dyDescent="0.15">
      <c r="L1010" s="244" t="str">
        <f t="shared" si="144"/>
        <v/>
      </c>
      <c r="M1010" s="245" t="str">
        <f t="shared" si="145"/>
        <v/>
      </c>
      <c r="N1010" s="244" t="str">
        <f t="shared" si="146"/>
        <v/>
      </c>
      <c r="O1010" s="244" t="str">
        <f t="shared" si="147"/>
        <v/>
      </c>
      <c r="P1010">
        <f>IF($I1010&lt;&gt;"",$I1010,IF($E1010="SGD",1,IF($E1010="USD",Settings!$B$22,IF($E1010="HKD",Settings!$B$23,1))))</f>
        <v>1</v>
      </c>
      <c r="Q1010">
        <f t="shared" si="148"/>
        <v>0</v>
      </c>
      <c r="R1010">
        <f t="shared" si="149"/>
        <v>0</v>
      </c>
      <c r="S1010" t="str">
        <f t="shared" si="141"/>
        <v/>
      </c>
      <c r="T1010" t="str">
        <f t="shared" si="142"/>
        <v/>
      </c>
      <c r="U1010" t="str">
        <f t="shared" si="143"/>
        <v/>
      </c>
    </row>
    <row r="1011" spans="12:21" ht="15" customHeight="1" x14ac:dyDescent="0.15">
      <c r="L1011" s="244" t="str">
        <f t="shared" si="144"/>
        <v/>
      </c>
      <c r="M1011" s="245" t="str">
        <f t="shared" si="145"/>
        <v/>
      </c>
      <c r="N1011" s="244" t="str">
        <f t="shared" si="146"/>
        <v/>
      </c>
      <c r="O1011" s="244" t="str">
        <f t="shared" si="147"/>
        <v/>
      </c>
      <c r="P1011">
        <f>IF($I1011&lt;&gt;"",$I1011,IF($E1011="SGD",1,IF($E1011="USD",Settings!$B$22,IF($E1011="HKD",Settings!$B$23,1))))</f>
        <v>1</v>
      </c>
      <c r="Q1011">
        <f t="shared" si="148"/>
        <v>0</v>
      </c>
      <c r="R1011">
        <f t="shared" si="149"/>
        <v>0</v>
      </c>
      <c r="S1011" t="str">
        <f t="shared" si="141"/>
        <v/>
      </c>
      <c r="T1011" t="str">
        <f t="shared" si="142"/>
        <v/>
      </c>
      <c r="U1011" t="str">
        <f t="shared" si="143"/>
        <v/>
      </c>
    </row>
    <row r="1012" spans="12:21" ht="15" customHeight="1" x14ac:dyDescent="0.15">
      <c r="L1012" s="244" t="str">
        <f t="shared" si="144"/>
        <v/>
      </c>
      <c r="M1012" s="245" t="str">
        <f t="shared" si="145"/>
        <v/>
      </c>
      <c r="N1012" s="244" t="str">
        <f t="shared" si="146"/>
        <v/>
      </c>
      <c r="O1012" s="244" t="str">
        <f t="shared" si="147"/>
        <v/>
      </c>
      <c r="P1012">
        <f>IF($I1012&lt;&gt;"",$I1012,IF($E1012="SGD",1,IF($E1012="USD",Settings!$B$22,IF($E1012="HKD",Settings!$B$23,1))))</f>
        <v>1</v>
      </c>
      <c r="Q1012">
        <f t="shared" si="148"/>
        <v>0</v>
      </c>
      <c r="R1012">
        <f t="shared" si="149"/>
        <v>0</v>
      </c>
      <c r="S1012" t="str">
        <f t="shared" si="141"/>
        <v/>
      </c>
      <c r="T1012" t="str">
        <f t="shared" si="142"/>
        <v/>
      </c>
      <c r="U1012" t="str">
        <f t="shared" si="143"/>
        <v/>
      </c>
    </row>
    <row r="1013" spans="12:21" ht="15" customHeight="1" x14ac:dyDescent="0.15">
      <c r="L1013" s="244" t="str">
        <f t="shared" si="144"/>
        <v/>
      </c>
      <c r="M1013" s="245" t="str">
        <f t="shared" si="145"/>
        <v/>
      </c>
      <c r="N1013" s="244" t="str">
        <f t="shared" si="146"/>
        <v/>
      </c>
      <c r="O1013" s="244" t="str">
        <f t="shared" si="147"/>
        <v/>
      </c>
      <c r="P1013">
        <f>IF($I1013&lt;&gt;"",$I1013,IF($E1013="SGD",1,IF($E1013="USD",Settings!$B$22,IF($E1013="HKD",Settings!$B$23,1))))</f>
        <v>1</v>
      </c>
      <c r="Q1013">
        <f t="shared" si="148"/>
        <v>0</v>
      </c>
      <c r="R1013">
        <f t="shared" si="149"/>
        <v>0</v>
      </c>
      <c r="S1013" t="str">
        <f t="shared" si="141"/>
        <v/>
      </c>
      <c r="T1013" t="str">
        <f t="shared" si="142"/>
        <v/>
      </c>
      <c r="U1013" t="str">
        <f t="shared" si="143"/>
        <v/>
      </c>
    </row>
    <row r="1014" spans="12:21" ht="15" customHeight="1" x14ac:dyDescent="0.15">
      <c r="L1014" s="244" t="str">
        <f t="shared" si="144"/>
        <v/>
      </c>
      <c r="M1014" s="245" t="str">
        <f t="shared" si="145"/>
        <v/>
      </c>
      <c r="N1014" s="244" t="str">
        <f t="shared" si="146"/>
        <v/>
      </c>
      <c r="O1014" s="244" t="str">
        <f t="shared" si="147"/>
        <v/>
      </c>
      <c r="P1014">
        <f>IF($I1014&lt;&gt;"",$I1014,IF($E1014="SGD",1,IF($E1014="USD",Settings!$B$22,IF($E1014="HKD",Settings!$B$23,1))))</f>
        <v>1</v>
      </c>
      <c r="Q1014">
        <f t="shared" si="148"/>
        <v>0</v>
      </c>
      <c r="R1014">
        <f t="shared" si="149"/>
        <v>0</v>
      </c>
      <c r="S1014" t="str">
        <f t="shared" si="141"/>
        <v/>
      </c>
      <c r="T1014" t="str">
        <f t="shared" si="142"/>
        <v/>
      </c>
      <c r="U1014" t="str">
        <f t="shared" si="143"/>
        <v/>
      </c>
    </row>
    <row r="1015" spans="12:21" ht="15" customHeight="1" x14ac:dyDescent="0.15">
      <c r="L1015" s="244" t="str">
        <f t="shared" si="144"/>
        <v/>
      </c>
      <c r="M1015" s="245" t="str">
        <f t="shared" si="145"/>
        <v/>
      </c>
      <c r="N1015" s="244" t="str">
        <f t="shared" si="146"/>
        <v/>
      </c>
      <c r="O1015" s="244" t="str">
        <f t="shared" si="147"/>
        <v/>
      </c>
      <c r="P1015">
        <f>IF($I1015&lt;&gt;"",$I1015,IF($E1015="SGD",1,IF($E1015="USD",Settings!$B$22,IF($E1015="HKD",Settings!$B$23,1))))</f>
        <v>1</v>
      </c>
      <c r="Q1015">
        <f t="shared" si="148"/>
        <v>0</v>
      </c>
      <c r="R1015">
        <f t="shared" si="149"/>
        <v>0</v>
      </c>
      <c r="S1015" t="str">
        <f t="shared" si="141"/>
        <v/>
      </c>
      <c r="T1015" t="str">
        <f t="shared" si="142"/>
        <v/>
      </c>
      <c r="U1015" t="str">
        <f t="shared" si="143"/>
        <v/>
      </c>
    </row>
    <row r="1016" spans="12:21" ht="15" customHeight="1" x14ac:dyDescent="0.15">
      <c r="L1016" s="244" t="str">
        <f t="shared" si="144"/>
        <v/>
      </c>
      <c r="M1016" s="245" t="str">
        <f t="shared" si="145"/>
        <v/>
      </c>
      <c r="N1016" s="244" t="str">
        <f t="shared" si="146"/>
        <v/>
      </c>
      <c r="O1016" s="244" t="str">
        <f t="shared" si="147"/>
        <v/>
      </c>
      <c r="P1016">
        <f>IF($I1016&lt;&gt;"",$I1016,IF($E1016="SGD",1,IF($E1016="USD",Settings!$B$22,IF($E1016="HKD",Settings!$B$23,1))))</f>
        <v>1</v>
      </c>
      <c r="Q1016">
        <f t="shared" si="148"/>
        <v>0</v>
      </c>
      <c r="R1016">
        <f t="shared" si="149"/>
        <v>0</v>
      </c>
      <c r="S1016" t="str">
        <f t="shared" si="141"/>
        <v/>
      </c>
      <c r="T1016" t="str">
        <f t="shared" si="142"/>
        <v/>
      </c>
      <c r="U1016" t="str">
        <f t="shared" si="143"/>
        <v/>
      </c>
    </row>
    <row r="1017" spans="12:21" ht="15" customHeight="1" x14ac:dyDescent="0.15">
      <c r="L1017" s="244" t="str">
        <f t="shared" si="144"/>
        <v/>
      </c>
      <c r="M1017" s="245" t="str">
        <f t="shared" si="145"/>
        <v/>
      </c>
      <c r="N1017" s="244" t="str">
        <f t="shared" si="146"/>
        <v/>
      </c>
      <c r="O1017" s="244" t="str">
        <f t="shared" si="147"/>
        <v/>
      </c>
      <c r="P1017">
        <f>IF($I1017&lt;&gt;"",$I1017,IF($E1017="SGD",1,IF($E1017="USD",Settings!$B$22,IF($E1017="HKD",Settings!$B$23,1))))</f>
        <v>1</v>
      </c>
      <c r="Q1017">
        <f t="shared" si="148"/>
        <v>0</v>
      </c>
      <c r="R1017">
        <f t="shared" si="149"/>
        <v>0</v>
      </c>
      <c r="S1017" t="str">
        <f t="shared" si="141"/>
        <v/>
      </c>
      <c r="T1017" t="str">
        <f t="shared" si="142"/>
        <v/>
      </c>
      <c r="U1017" t="str">
        <f t="shared" si="143"/>
        <v/>
      </c>
    </row>
    <row r="1018" spans="12:21" ht="15" customHeight="1" x14ac:dyDescent="0.15">
      <c r="L1018" s="244" t="str">
        <f t="shared" si="144"/>
        <v/>
      </c>
      <c r="M1018" s="245" t="str">
        <f t="shared" si="145"/>
        <v/>
      </c>
      <c r="N1018" s="244" t="str">
        <f t="shared" si="146"/>
        <v/>
      </c>
      <c r="O1018" s="244" t="str">
        <f t="shared" si="147"/>
        <v/>
      </c>
      <c r="P1018">
        <f>IF($I1018&lt;&gt;"",$I1018,IF($E1018="SGD",1,IF($E1018="USD",Settings!$B$22,IF($E1018="HKD",Settings!$B$23,1))))</f>
        <v>1</v>
      </c>
      <c r="Q1018">
        <f t="shared" si="148"/>
        <v>0</v>
      </c>
      <c r="R1018">
        <f t="shared" si="149"/>
        <v>0</v>
      </c>
      <c r="S1018" t="str">
        <f t="shared" si="141"/>
        <v/>
      </c>
      <c r="T1018" t="str">
        <f t="shared" si="142"/>
        <v/>
      </c>
      <c r="U1018" t="str">
        <f t="shared" si="143"/>
        <v/>
      </c>
    </row>
    <row r="1019" spans="12:21" ht="15" customHeight="1" x14ac:dyDescent="0.15">
      <c r="L1019" s="244" t="str">
        <f t="shared" si="144"/>
        <v/>
      </c>
      <c r="M1019" s="245" t="str">
        <f t="shared" si="145"/>
        <v/>
      </c>
      <c r="N1019" s="244" t="str">
        <f t="shared" si="146"/>
        <v/>
      </c>
      <c r="O1019" s="244" t="str">
        <f t="shared" si="147"/>
        <v/>
      </c>
      <c r="P1019">
        <f>IF($I1019&lt;&gt;"",$I1019,IF($E1019="SGD",1,IF($E1019="USD",Settings!$B$22,IF($E1019="HKD",Settings!$B$23,1))))</f>
        <v>1</v>
      </c>
      <c r="Q1019">
        <f t="shared" si="148"/>
        <v>0</v>
      </c>
      <c r="R1019">
        <f t="shared" si="149"/>
        <v>0</v>
      </c>
      <c r="S1019" t="str">
        <f t="shared" si="141"/>
        <v/>
      </c>
      <c r="T1019" t="str">
        <f t="shared" si="142"/>
        <v/>
      </c>
      <c r="U1019" t="str">
        <f t="shared" si="143"/>
        <v/>
      </c>
    </row>
    <row r="1020" spans="12:21" ht="15" customHeight="1" x14ac:dyDescent="0.15">
      <c r="L1020" s="244" t="str">
        <f t="shared" si="144"/>
        <v/>
      </c>
      <c r="M1020" s="245" t="str">
        <f t="shared" si="145"/>
        <v/>
      </c>
      <c r="N1020" s="244" t="str">
        <f t="shared" si="146"/>
        <v/>
      </c>
      <c r="O1020" s="244" t="str">
        <f t="shared" si="147"/>
        <v/>
      </c>
      <c r="P1020">
        <f>IF($I1020&lt;&gt;"",$I1020,IF($E1020="SGD",1,IF($E1020="USD",Settings!$B$22,IF($E1020="HKD",Settings!$B$23,1))))</f>
        <v>1</v>
      </c>
      <c r="Q1020">
        <f t="shared" si="148"/>
        <v>0</v>
      </c>
      <c r="R1020">
        <f t="shared" si="149"/>
        <v>0</v>
      </c>
      <c r="S1020" t="str">
        <f t="shared" si="141"/>
        <v/>
      </c>
      <c r="T1020" t="str">
        <f t="shared" si="142"/>
        <v/>
      </c>
      <c r="U1020" t="str">
        <f t="shared" si="143"/>
        <v/>
      </c>
    </row>
    <row r="1021" spans="12:21" ht="15" customHeight="1" x14ac:dyDescent="0.15">
      <c r="L1021" s="244" t="str">
        <f t="shared" si="144"/>
        <v/>
      </c>
      <c r="M1021" s="245" t="str">
        <f t="shared" si="145"/>
        <v/>
      </c>
      <c r="N1021" s="244" t="str">
        <f t="shared" si="146"/>
        <v/>
      </c>
      <c r="O1021" s="244" t="str">
        <f t="shared" si="147"/>
        <v/>
      </c>
      <c r="P1021">
        <f>IF($I1021&lt;&gt;"",$I1021,IF($E1021="SGD",1,IF($E1021="USD",Settings!$B$22,IF($E1021="HKD",Settings!$B$23,1))))</f>
        <v>1</v>
      </c>
      <c r="Q1021">
        <f t="shared" si="148"/>
        <v>0</v>
      </c>
      <c r="R1021">
        <f t="shared" si="149"/>
        <v>0</v>
      </c>
      <c r="S1021" t="str">
        <f t="shared" si="141"/>
        <v/>
      </c>
      <c r="T1021" t="str">
        <f t="shared" si="142"/>
        <v/>
      </c>
      <c r="U1021" t="str">
        <f t="shared" si="143"/>
        <v/>
      </c>
    </row>
    <row r="1022" spans="12:21" ht="15" customHeight="1" x14ac:dyDescent="0.15">
      <c r="L1022" s="244" t="str">
        <f t="shared" si="144"/>
        <v/>
      </c>
      <c r="M1022" s="245" t="str">
        <f t="shared" si="145"/>
        <v/>
      </c>
      <c r="N1022" s="244" t="str">
        <f t="shared" si="146"/>
        <v/>
      </c>
      <c r="O1022" s="244" t="str">
        <f t="shared" si="147"/>
        <v/>
      </c>
      <c r="P1022">
        <f>IF($I1022&lt;&gt;"",$I1022,IF($E1022="SGD",1,IF($E1022="USD",Settings!$B$22,IF($E1022="HKD",Settings!$B$23,1))))</f>
        <v>1</v>
      </c>
      <c r="Q1022">
        <f t="shared" si="148"/>
        <v>0</v>
      </c>
      <c r="R1022">
        <f t="shared" si="149"/>
        <v>0</v>
      </c>
      <c r="S1022" t="str">
        <f t="shared" si="141"/>
        <v/>
      </c>
      <c r="T1022" t="str">
        <f t="shared" si="142"/>
        <v/>
      </c>
      <c r="U1022" t="str">
        <f t="shared" si="143"/>
        <v/>
      </c>
    </row>
    <row r="1023" spans="12:21" ht="15" customHeight="1" x14ac:dyDescent="0.15">
      <c r="L1023" s="244" t="str">
        <f t="shared" si="144"/>
        <v/>
      </c>
      <c r="M1023" s="245" t="str">
        <f t="shared" si="145"/>
        <v/>
      </c>
      <c r="N1023" s="244" t="str">
        <f t="shared" si="146"/>
        <v/>
      </c>
      <c r="O1023" s="244" t="str">
        <f t="shared" si="147"/>
        <v/>
      </c>
      <c r="P1023">
        <f>IF($I1023&lt;&gt;"",$I1023,IF($E1023="SGD",1,IF($E1023="USD",Settings!$B$22,IF($E1023="HKD",Settings!$B$23,1))))</f>
        <v>1</v>
      </c>
      <c r="Q1023">
        <f t="shared" si="148"/>
        <v>0</v>
      </c>
      <c r="R1023">
        <f t="shared" si="149"/>
        <v>0</v>
      </c>
      <c r="S1023" t="str">
        <f t="shared" si="141"/>
        <v/>
      </c>
      <c r="T1023" t="str">
        <f t="shared" si="142"/>
        <v/>
      </c>
      <c r="U1023" t="str">
        <f t="shared" si="143"/>
        <v/>
      </c>
    </row>
    <row r="1024" spans="12:21" ht="15" customHeight="1" x14ac:dyDescent="0.15">
      <c r="L1024" s="244" t="str">
        <f t="shared" si="144"/>
        <v/>
      </c>
      <c r="M1024" s="245" t="str">
        <f t="shared" si="145"/>
        <v/>
      </c>
      <c r="N1024" s="244" t="str">
        <f t="shared" si="146"/>
        <v/>
      </c>
      <c r="O1024" s="244" t="str">
        <f t="shared" si="147"/>
        <v/>
      </c>
      <c r="P1024">
        <f>IF($I1024&lt;&gt;"",$I1024,IF($E1024="SGD",1,IF($E1024="USD",Settings!$B$22,IF($E1024="HKD",Settings!$B$23,1))))</f>
        <v>1</v>
      </c>
      <c r="Q1024">
        <f t="shared" si="148"/>
        <v>0</v>
      </c>
      <c r="R1024">
        <f t="shared" si="149"/>
        <v>0</v>
      </c>
      <c r="S1024" t="str">
        <f t="shared" si="141"/>
        <v/>
      </c>
      <c r="T1024" t="str">
        <f t="shared" si="142"/>
        <v/>
      </c>
      <c r="U1024" t="str">
        <f t="shared" si="143"/>
        <v/>
      </c>
    </row>
    <row r="1025" spans="12:21" ht="15" customHeight="1" x14ac:dyDescent="0.15">
      <c r="L1025" s="244" t="str">
        <f t="shared" si="144"/>
        <v/>
      </c>
      <c r="M1025" s="245" t="str">
        <f t="shared" si="145"/>
        <v/>
      </c>
      <c r="N1025" s="244" t="str">
        <f t="shared" si="146"/>
        <v/>
      </c>
      <c r="O1025" s="244" t="str">
        <f t="shared" si="147"/>
        <v/>
      </c>
      <c r="P1025">
        <f>IF($I1025&lt;&gt;"",$I1025,IF($E1025="SGD",1,IF($E1025="USD",Settings!$B$22,IF($E1025="HKD",Settings!$B$23,1))))</f>
        <v>1</v>
      </c>
      <c r="Q1025">
        <f t="shared" si="148"/>
        <v>0</v>
      </c>
      <c r="R1025">
        <f t="shared" si="149"/>
        <v>0</v>
      </c>
      <c r="S1025" t="str">
        <f t="shared" si="141"/>
        <v/>
      </c>
      <c r="T1025" t="str">
        <f t="shared" si="142"/>
        <v/>
      </c>
      <c r="U1025" t="str">
        <f t="shared" si="143"/>
        <v/>
      </c>
    </row>
    <row r="1026" spans="12:21" ht="15" customHeight="1" x14ac:dyDescent="0.15">
      <c r="L1026" s="244" t="str">
        <f t="shared" si="144"/>
        <v/>
      </c>
      <c r="M1026" s="245" t="str">
        <f t="shared" si="145"/>
        <v/>
      </c>
      <c r="N1026" s="244" t="str">
        <f t="shared" si="146"/>
        <v/>
      </c>
      <c r="O1026" s="244" t="str">
        <f t="shared" si="147"/>
        <v/>
      </c>
      <c r="P1026">
        <f>IF($I1026&lt;&gt;"",$I1026,IF($E1026="SGD",1,IF($E1026="USD",Settings!$B$22,IF($E1026="HKD",Settings!$B$23,1))))</f>
        <v>1</v>
      </c>
      <c r="Q1026">
        <f t="shared" si="148"/>
        <v>0</v>
      </c>
      <c r="R1026">
        <f t="shared" si="149"/>
        <v>0</v>
      </c>
      <c r="S1026" t="str">
        <f t="shared" ref="S1026:S1089" si="150">IF(L1026="","",SUMIFS($M:$M,$L:$L,L1026,$T:$T,"&lt;="&amp;T1026))</f>
        <v/>
      </c>
      <c r="T1026" t="str">
        <f t="shared" ref="T1026:T1089" si="151">IF(L1026="","",INT(G1026)*100000+ROW())</f>
        <v/>
      </c>
      <c r="U1026" t="str">
        <f t="shared" ref="U1026:U1089" si="152">IF(L1026="","",IF(AND(COUNTIFS($L:$L,L1026,$S:$S,"&gt;-0.000001",$S:$S,"&lt;0.000001",$T:$T,"&gt;"&amp;T1026)=0,ABS(S1026)&gt;0.000001),1,0))</f>
        <v/>
      </c>
    </row>
    <row r="1027" spans="12:21" ht="15" customHeight="1" x14ac:dyDescent="0.15">
      <c r="L1027" s="244" t="str">
        <f t="shared" si="144"/>
        <v/>
      </c>
      <c r="M1027" s="245" t="str">
        <f t="shared" si="145"/>
        <v/>
      </c>
      <c r="N1027" s="244" t="str">
        <f t="shared" si="146"/>
        <v/>
      </c>
      <c r="O1027" s="244" t="str">
        <f t="shared" si="147"/>
        <v/>
      </c>
      <c r="P1027">
        <f>IF($I1027&lt;&gt;"",$I1027,IF($E1027="SGD",1,IF($E1027="USD",Settings!$B$22,IF($E1027="HKD",Settings!$B$23,1))))</f>
        <v>1</v>
      </c>
      <c r="Q1027">
        <f t="shared" si="148"/>
        <v>0</v>
      </c>
      <c r="R1027">
        <f t="shared" si="149"/>
        <v>0</v>
      </c>
      <c r="S1027" t="str">
        <f t="shared" si="150"/>
        <v/>
      </c>
      <c r="T1027" t="str">
        <f t="shared" si="151"/>
        <v/>
      </c>
      <c r="U1027" t="str">
        <f t="shared" si="152"/>
        <v/>
      </c>
    </row>
    <row r="1028" spans="12:21" ht="15" customHeight="1" x14ac:dyDescent="0.15">
      <c r="L1028" s="244" t="str">
        <f t="shared" si="144"/>
        <v/>
      </c>
      <c r="M1028" s="245" t="str">
        <f t="shared" si="145"/>
        <v/>
      </c>
      <c r="N1028" s="244" t="str">
        <f t="shared" si="146"/>
        <v/>
      </c>
      <c r="O1028" s="244" t="str">
        <f t="shared" si="147"/>
        <v/>
      </c>
      <c r="P1028">
        <f>IF($I1028&lt;&gt;"",$I1028,IF($E1028="SGD",1,IF($E1028="USD",Settings!$B$22,IF($E1028="HKD",Settings!$B$23,1))))</f>
        <v>1</v>
      </c>
      <c r="Q1028">
        <f t="shared" si="148"/>
        <v>0</v>
      </c>
      <c r="R1028">
        <f t="shared" si="149"/>
        <v>0</v>
      </c>
      <c r="S1028" t="str">
        <f t="shared" si="150"/>
        <v/>
      </c>
      <c r="T1028" t="str">
        <f t="shared" si="151"/>
        <v/>
      </c>
      <c r="U1028" t="str">
        <f t="shared" si="152"/>
        <v/>
      </c>
    </row>
    <row r="1029" spans="12:21" ht="15" customHeight="1" x14ac:dyDescent="0.15">
      <c r="L1029" s="244" t="str">
        <f t="shared" si="144"/>
        <v/>
      </c>
      <c r="M1029" s="245" t="str">
        <f t="shared" si="145"/>
        <v/>
      </c>
      <c r="N1029" s="244" t="str">
        <f t="shared" si="146"/>
        <v/>
      </c>
      <c r="O1029" s="244" t="str">
        <f t="shared" si="147"/>
        <v/>
      </c>
      <c r="P1029">
        <f>IF($I1029&lt;&gt;"",$I1029,IF($E1029="SGD",1,IF($E1029="USD",Settings!$B$22,IF($E1029="HKD",Settings!$B$23,1))))</f>
        <v>1</v>
      </c>
      <c r="Q1029">
        <f t="shared" si="148"/>
        <v>0</v>
      </c>
      <c r="R1029">
        <f t="shared" si="149"/>
        <v>0</v>
      </c>
      <c r="S1029" t="str">
        <f t="shared" si="150"/>
        <v/>
      </c>
      <c r="T1029" t="str">
        <f t="shared" si="151"/>
        <v/>
      </c>
      <c r="U1029" t="str">
        <f t="shared" si="152"/>
        <v/>
      </c>
    </row>
    <row r="1030" spans="12:21" ht="15" customHeight="1" x14ac:dyDescent="0.15">
      <c r="L1030" s="244" t="str">
        <f t="shared" si="144"/>
        <v/>
      </c>
      <c r="M1030" s="245" t="str">
        <f t="shared" si="145"/>
        <v/>
      </c>
      <c r="N1030" s="244" t="str">
        <f t="shared" si="146"/>
        <v/>
      </c>
      <c r="O1030" s="244" t="str">
        <f t="shared" si="147"/>
        <v/>
      </c>
      <c r="P1030">
        <f>IF($I1030&lt;&gt;"",$I1030,IF($E1030="SGD",1,IF($E1030="USD",Settings!$B$22,IF($E1030="HKD",Settings!$B$23,1))))</f>
        <v>1</v>
      </c>
      <c r="Q1030">
        <f t="shared" si="148"/>
        <v>0</v>
      </c>
      <c r="R1030">
        <f t="shared" si="149"/>
        <v>0</v>
      </c>
      <c r="S1030" t="str">
        <f t="shared" si="150"/>
        <v/>
      </c>
      <c r="T1030" t="str">
        <f t="shared" si="151"/>
        <v/>
      </c>
      <c r="U1030" t="str">
        <f t="shared" si="152"/>
        <v/>
      </c>
    </row>
    <row r="1031" spans="12:21" ht="15" customHeight="1" x14ac:dyDescent="0.15">
      <c r="L1031" s="244" t="str">
        <f t="shared" si="144"/>
        <v/>
      </c>
      <c r="M1031" s="245" t="str">
        <f t="shared" si="145"/>
        <v/>
      </c>
      <c r="N1031" s="244" t="str">
        <f t="shared" si="146"/>
        <v/>
      </c>
      <c r="O1031" s="244" t="str">
        <f t="shared" si="147"/>
        <v/>
      </c>
      <c r="P1031">
        <f>IF($I1031&lt;&gt;"",$I1031,IF($E1031="SGD",1,IF($E1031="USD",Settings!$B$22,IF($E1031="HKD",Settings!$B$23,1))))</f>
        <v>1</v>
      </c>
      <c r="Q1031">
        <f t="shared" si="148"/>
        <v>0</v>
      </c>
      <c r="R1031">
        <f t="shared" si="149"/>
        <v>0</v>
      </c>
      <c r="S1031" t="str">
        <f t="shared" si="150"/>
        <v/>
      </c>
      <c r="T1031" t="str">
        <f t="shared" si="151"/>
        <v/>
      </c>
      <c r="U1031" t="str">
        <f t="shared" si="152"/>
        <v/>
      </c>
    </row>
    <row r="1032" spans="12:21" ht="15" customHeight="1" x14ac:dyDescent="0.15">
      <c r="L1032" s="244" t="str">
        <f t="shared" si="144"/>
        <v/>
      </c>
      <c r="M1032" s="245" t="str">
        <f t="shared" si="145"/>
        <v/>
      </c>
      <c r="N1032" s="244" t="str">
        <f t="shared" si="146"/>
        <v/>
      </c>
      <c r="O1032" s="244" t="str">
        <f t="shared" si="147"/>
        <v/>
      </c>
      <c r="P1032">
        <f>IF($I1032&lt;&gt;"",$I1032,IF($E1032="SGD",1,IF($E1032="USD",Settings!$B$22,IF($E1032="HKD",Settings!$B$23,1))))</f>
        <v>1</v>
      </c>
      <c r="Q1032">
        <f t="shared" si="148"/>
        <v>0</v>
      </c>
      <c r="R1032">
        <f t="shared" si="149"/>
        <v>0</v>
      </c>
      <c r="S1032" t="str">
        <f t="shared" si="150"/>
        <v/>
      </c>
      <c r="T1032" t="str">
        <f t="shared" si="151"/>
        <v/>
      </c>
      <c r="U1032" t="str">
        <f t="shared" si="152"/>
        <v/>
      </c>
    </row>
    <row r="1033" spans="12:21" ht="15" customHeight="1" x14ac:dyDescent="0.15">
      <c r="L1033" s="244" t="str">
        <f t="shared" si="144"/>
        <v/>
      </c>
      <c r="M1033" s="245" t="str">
        <f t="shared" si="145"/>
        <v/>
      </c>
      <c r="N1033" s="244" t="str">
        <f t="shared" si="146"/>
        <v/>
      </c>
      <c r="O1033" s="244" t="str">
        <f t="shared" si="147"/>
        <v/>
      </c>
      <c r="P1033">
        <f>IF($I1033&lt;&gt;"",$I1033,IF($E1033="SGD",1,IF($E1033="USD",Settings!$B$22,IF($E1033="HKD",Settings!$B$23,1))))</f>
        <v>1</v>
      </c>
      <c r="Q1033">
        <f t="shared" si="148"/>
        <v>0</v>
      </c>
      <c r="R1033">
        <f t="shared" si="149"/>
        <v>0</v>
      </c>
      <c r="S1033" t="str">
        <f t="shared" si="150"/>
        <v/>
      </c>
      <c r="T1033" t="str">
        <f t="shared" si="151"/>
        <v/>
      </c>
      <c r="U1033" t="str">
        <f t="shared" si="152"/>
        <v/>
      </c>
    </row>
    <row r="1034" spans="12:21" ht="15" customHeight="1" x14ac:dyDescent="0.15">
      <c r="L1034" s="244" t="str">
        <f t="shared" si="144"/>
        <v/>
      </c>
      <c r="M1034" s="245" t="str">
        <f t="shared" si="145"/>
        <v/>
      </c>
      <c r="N1034" s="244" t="str">
        <f t="shared" si="146"/>
        <v/>
      </c>
      <c r="O1034" s="244" t="str">
        <f t="shared" si="147"/>
        <v/>
      </c>
      <c r="P1034">
        <f>IF($I1034&lt;&gt;"",$I1034,IF($E1034="SGD",1,IF($E1034="USD",Settings!$B$22,IF($E1034="HKD",Settings!$B$23,1))))</f>
        <v>1</v>
      </c>
      <c r="Q1034">
        <f t="shared" si="148"/>
        <v>0</v>
      </c>
      <c r="R1034">
        <f t="shared" si="149"/>
        <v>0</v>
      </c>
      <c r="S1034" t="str">
        <f t="shared" si="150"/>
        <v/>
      </c>
      <c r="T1034" t="str">
        <f t="shared" si="151"/>
        <v/>
      </c>
      <c r="U1034" t="str">
        <f t="shared" si="152"/>
        <v/>
      </c>
    </row>
    <row r="1035" spans="12:21" ht="15" customHeight="1" x14ac:dyDescent="0.15">
      <c r="L1035" s="244" t="str">
        <f t="shared" si="144"/>
        <v/>
      </c>
      <c r="M1035" s="245" t="str">
        <f t="shared" si="145"/>
        <v/>
      </c>
      <c r="N1035" s="244" t="str">
        <f t="shared" si="146"/>
        <v/>
      </c>
      <c r="O1035" s="244" t="str">
        <f t="shared" si="147"/>
        <v/>
      </c>
      <c r="P1035">
        <f>IF($I1035&lt;&gt;"",$I1035,IF($E1035="SGD",1,IF($E1035="USD",Settings!$B$22,IF($E1035="HKD",Settings!$B$23,1))))</f>
        <v>1</v>
      </c>
      <c r="Q1035">
        <f t="shared" si="148"/>
        <v>0</v>
      </c>
      <c r="R1035">
        <f t="shared" si="149"/>
        <v>0</v>
      </c>
      <c r="S1035" t="str">
        <f t="shared" si="150"/>
        <v/>
      </c>
      <c r="T1035" t="str">
        <f t="shared" si="151"/>
        <v/>
      </c>
      <c r="U1035" t="str">
        <f t="shared" si="152"/>
        <v/>
      </c>
    </row>
    <row r="1036" spans="12:21" ht="15" customHeight="1" x14ac:dyDescent="0.15">
      <c r="L1036" s="244" t="str">
        <f t="shared" si="144"/>
        <v/>
      </c>
      <c r="M1036" s="245" t="str">
        <f t="shared" si="145"/>
        <v/>
      </c>
      <c r="N1036" s="244" t="str">
        <f t="shared" si="146"/>
        <v/>
      </c>
      <c r="O1036" s="244" t="str">
        <f t="shared" si="147"/>
        <v/>
      </c>
      <c r="P1036">
        <f>IF($I1036&lt;&gt;"",$I1036,IF($E1036="SGD",1,IF($E1036="USD",Settings!$B$22,IF($E1036="HKD",Settings!$B$23,1))))</f>
        <v>1</v>
      </c>
      <c r="Q1036">
        <f t="shared" si="148"/>
        <v>0</v>
      </c>
      <c r="R1036">
        <f t="shared" si="149"/>
        <v>0</v>
      </c>
      <c r="S1036" t="str">
        <f t="shared" si="150"/>
        <v/>
      </c>
      <c r="T1036" t="str">
        <f t="shared" si="151"/>
        <v/>
      </c>
      <c r="U1036" t="str">
        <f t="shared" si="152"/>
        <v/>
      </c>
    </row>
    <row r="1037" spans="12:21" ht="15" customHeight="1" x14ac:dyDescent="0.15">
      <c r="L1037" s="244" t="str">
        <f t="shared" si="144"/>
        <v/>
      </c>
      <c r="M1037" s="245" t="str">
        <f t="shared" si="145"/>
        <v/>
      </c>
      <c r="N1037" s="244" t="str">
        <f t="shared" si="146"/>
        <v/>
      </c>
      <c r="O1037" s="244" t="str">
        <f t="shared" si="147"/>
        <v/>
      </c>
      <c r="P1037">
        <f>IF($I1037&lt;&gt;"",$I1037,IF($E1037="SGD",1,IF($E1037="USD",Settings!$B$22,IF($E1037="HKD",Settings!$B$23,1))))</f>
        <v>1</v>
      </c>
      <c r="Q1037">
        <f t="shared" si="148"/>
        <v>0</v>
      </c>
      <c r="R1037">
        <f t="shared" si="149"/>
        <v>0</v>
      </c>
      <c r="S1037" t="str">
        <f t="shared" si="150"/>
        <v/>
      </c>
      <c r="T1037" t="str">
        <f t="shared" si="151"/>
        <v/>
      </c>
      <c r="U1037" t="str">
        <f t="shared" si="152"/>
        <v/>
      </c>
    </row>
    <row r="1038" spans="12:21" ht="15" customHeight="1" x14ac:dyDescent="0.15">
      <c r="L1038" s="244" t="str">
        <f t="shared" si="144"/>
        <v/>
      </c>
      <c r="M1038" s="245" t="str">
        <f t="shared" si="145"/>
        <v/>
      </c>
      <c r="N1038" s="244" t="str">
        <f t="shared" si="146"/>
        <v/>
      </c>
      <c r="O1038" s="244" t="str">
        <f t="shared" si="147"/>
        <v/>
      </c>
      <c r="P1038">
        <f>IF($I1038&lt;&gt;"",$I1038,IF($E1038="SGD",1,IF($E1038="USD",Settings!$B$22,IF($E1038="HKD",Settings!$B$23,1))))</f>
        <v>1</v>
      </c>
      <c r="Q1038">
        <f t="shared" si="148"/>
        <v>0</v>
      </c>
      <c r="R1038">
        <f t="shared" si="149"/>
        <v>0</v>
      </c>
      <c r="S1038" t="str">
        <f t="shared" si="150"/>
        <v/>
      </c>
      <c r="T1038" t="str">
        <f t="shared" si="151"/>
        <v/>
      </c>
      <c r="U1038" t="str">
        <f t="shared" si="152"/>
        <v/>
      </c>
    </row>
    <row r="1039" spans="12:21" ht="15" customHeight="1" x14ac:dyDescent="0.15">
      <c r="L1039" s="244" t="str">
        <f t="shared" si="144"/>
        <v/>
      </c>
      <c r="M1039" s="245" t="str">
        <f t="shared" si="145"/>
        <v/>
      </c>
      <c r="N1039" s="244" t="str">
        <f t="shared" si="146"/>
        <v/>
      </c>
      <c r="O1039" s="244" t="str">
        <f t="shared" si="147"/>
        <v/>
      </c>
      <c r="P1039">
        <f>IF($I1039&lt;&gt;"",$I1039,IF($E1039="SGD",1,IF($E1039="USD",Settings!$B$22,IF($E1039="HKD",Settings!$B$23,1))))</f>
        <v>1</v>
      </c>
      <c r="Q1039">
        <f t="shared" si="148"/>
        <v>0</v>
      </c>
      <c r="R1039">
        <f t="shared" si="149"/>
        <v>0</v>
      </c>
      <c r="S1039" t="str">
        <f t="shared" si="150"/>
        <v/>
      </c>
      <c r="T1039" t="str">
        <f t="shared" si="151"/>
        <v/>
      </c>
      <c r="U1039" t="str">
        <f t="shared" si="152"/>
        <v/>
      </c>
    </row>
    <row r="1040" spans="12:21" ht="15" customHeight="1" x14ac:dyDescent="0.15">
      <c r="L1040" s="244" t="str">
        <f t="shared" si="144"/>
        <v/>
      </c>
      <c r="M1040" s="245" t="str">
        <f t="shared" si="145"/>
        <v/>
      </c>
      <c r="N1040" s="244" t="str">
        <f t="shared" si="146"/>
        <v/>
      </c>
      <c r="O1040" s="244" t="str">
        <f t="shared" si="147"/>
        <v/>
      </c>
      <c r="P1040">
        <f>IF($I1040&lt;&gt;"",$I1040,IF($E1040="SGD",1,IF($E1040="USD",Settings!$B$22,IF($E1040="HKD",Settings!$B$23,1))))</f>
        <v>1</v>
      </c>
      <c r="Q1040">
        <f t="shared" si="148"/>
        <v>0</v>
      </c>
      <c r="R1040">
        <f t="shared" si="149"/>
        <v>0</v>
      </c>
      <c r="S1040" t="str">
        <f t="shared" si="150"/>
        <v/>
      </c>
      <c r="T1040" t="str">
        <f t="shared" si="151"/>
        <v/>
      </c>
      <c r="U1040" t="str">
        <f t="shared" si="152"/>
        <v/>
      </c>
    </row>
    <row r="1041" spans="12:21" ht="15" customHeight="1" x14ac:dyDescent="0.15">
      <c r="L1041" s="244" t="str">
        <f t="shared" si="144"/>
        <v/>
      </c>
      <c r="M1041" s="245" t="str">
        <f t="shared" si="145"/>
        <v/>
      </c>
      <c r="N1041" s="244" t="str">
        <f t="shared" si="146"/>
        <v/>
      </c>
      <c r="O1041" s="244" t="str">
        <f t="shared" si="147"/>
        <v/>
      </c>
      <c r="P1041">
        <f>IF($I1041&lt;&gt;"",$I1041,IF($E1041="SGD",1,IF($E1041="USD",Settings!$B$22,IF($E1041="HKD",Settings!$B$23,1))))</f>
        <v>1</v>
      </c>
      <c r="Q1041">
        <f t="shared" si="148"/>
        <v>0</v>
      </c>
      <c r="R1041">
        <f t="shared" si="149"/>
        <v>0</v>
      </c>
      <c r="S1041" t="str">
        <f t="shared" si="150"/>
        <v/>
      </c>
      <c r="T1041" t="str">
        <f t="shared" si="151"/>
        <v/>
      </c>
      <c r="U1041" t="str">
        <f t="shared" si="152"/>
        <v/>
      </c>
    </row>
    <row r="1042" spans="12:21" ht="15" customHeight="1" x14ac:dyDescent="0.15">
      <c r="L1042" s="244" t="str">
        <f t="shared" si="144"/>
        <v/>
      </c>
      <c r="M1042" s="245" t="str">
        <f t="shared" si="145"/>
        <v/>
      </c>
      <c r="N1042" s="244" t="str">
        <f t="shared" si="146"/>
        <v/>
      </c>
      <c r="O1042" s="244" t="str">
        <f t="shared" si="147"/>
        <v/>
      </c>
      <c r="P1042">
        <f>IF($I1042&lt;&gt;"",$I1042,IF($E1042="SGD",1,IF($E1042="USD",Settings!$B$22,IF($E1042="HKD",Settings!$B$23,1))))</f>
        <v>1</v>
      </c>
      <c r="Q1042">
        <f t="shared" si="148"/>
        <v>0</v>
      </c>
      <c r="R1042">
        <f t="shared" si="149"/>
        <v>0</v>
      </c>
      <c r="S1042" t="str">
        <f t="shared" si="150"/>
        <v/>
      </c>
      <c r="T1042" t="str">
        <f t="shared" si="151"/>
        <v/>
      </c>
      <c r="U1042" t="str">
        <f t="shared" si="152"/>
        <v/>
      </c>
    </row>
    <row r="1043" spans="12:21" ht="15" customHeight="1" x14ac:dyDescent="0.15">
      <c r="L1043" s="244" t="str">
        <f t="shared" si="144"/>
        <v/>
      </c>
      <c r="M1043" s="245" t="str">
        <f t="shared" si="145"/>
        <v/>
      </c>
      <c r="N1043" s="244" t="str">
        <f t="shared" si="146"/>
        <v/>
      </c>
      <c r="O1043" s="244" t="str">
        <f t="shared" si="147"/>
        <v/>
      </c>
      <c r="P1043">
        <f>IF($I1043&lt;&gt;"",$I1043,IF($E1043="SGD",1,IF($E1043="USD",Settings!$B$22,IF($E1043="HKD",Settings!$B$23,1))))</f>
        <v>1</v>
      </c>
      <c r="Q1043">
        <f t="shared" si="148"/>
        <v>0</v>
      </c>
      <c r="R1043">
        <f t="shared" si="149"/>
        <v>0</v>
      </c>
      <c r="S1043" t="str">
        <f t="shared" si="150"/>
        <v/>
      </c>
      <c r="T1043" t="str">
        <f t="shared" si="151"/>
        <v/>
      </c>
      <c r="U1043" t="str">
        <f t="shared" si="152"/>
        <v/>
      </c>
    </row>
    <row r="1044" spans="12:21" ht="15" customHeight="1" x14ac:dyDescent="0.15">
      <c r="L1044" s="244" t="str">
        <f t="shared" si="144"/>
        <v/>
      </c>
      <c r="M1044" s="245" t="str">
        <f t="shared" si="145"/>
        <v/>
      </c>
      <c r="N1044" s="244" t="str">
        <f t="shared" si="146"/>
        <v/>
      </c>
      <c r="O1044" s="244" t="str">
        <f t="shared" si="147"/>
        <v/>
      </c>
      <c r="P1044">
        <f>IF($I1044&lt;&gt;"",$I1044,IF($E1044="SGD",1,IF($E1044="USD",Settings!$B$22,IF($E1044="HKD",Settings!$B$23,1))))</f>
        <v>1</v>
      </c>
      <c r="Q1044">
        <f t="shared" si="148"/>
        <v>0</v>
      </c>
      <c r="R1044">
        <f t="shared" si="149"/>
        <v>0</v>
      </c>
      <c r="S1044" t="str">
        <f t="shared" si="150"/>
        <v/>
      </c>
      <c r="T1044" t="str">
        <f t="shared" si="151"/>
        <v/>
      </c>
      <c r="U1044" t="str">
        <f t="shared" si="152"/>
        <v/>
      </c>
    </row>
    <row r="1045" spans="12:21" ht="15" customHeight="1" x14ac:dyDescent="0.15">
      <c r="L1045" s="244" t="str">
        <f t="shared" si="144"/>
        <v/>
      </c>
      <c r="M1045" s="245" t="str">
        <f t="shared" si="145"/>
        <v/>
      </c>
      <c r="N1045" s="244" t="str">
        <f t="shared" si="146"/>
        <v/>
      </c>
      <c r="O1045" s="244" t="str">
        <f t="shared" si="147"/>
        <v/>
      </c>
      <c r="P1045">
        <f>IF($I1045&lt;&gt;"",$I1045,IF($E1045="SGD",1,IF($E1045="USD",Settings!$B$22,IF($E1045="HKD",Settings!$B$23,1))))</f>
        <v>1</v>
      </c>
      <c r="Q1045">
        <f t="shared" si="148"/>
        <v>0</v>
      </c>
      <c r="R1045">
        <f t="shared" si="149"/>
        <v>0</v>
      </c>
      <c r="S1045" t="str">
        <f t="shared" si="150"/>
        <v/>
      </c>
      <c r="T1045" t="str">
        <f t="shared" si="151"/>
        <v/>
      </c>
      <c r="U1045" t="str">
        <f t="shared" si="152"/>
        <v/>
      </c>
    </row>
    <row r="1046" spans="12:21" ht="15" customHeight="1" x14ac:dyDescent="0.15">
      <c r="L1046" s="244" t="str">
        <f t="shared" si="144"/>
        <v/>
      </c>
      <c r="M1046" s="245" t="str">
        <f t="shared" si="145"/>
        <v/>
      </c>
      <c r="N1046" s="244" t="str">
        <f t="shared" si="146"/>
        <v/>
      </c>
      <c r="O1046" s="244" t="str">
        <f t="shared" si="147"/>
        <v/>
      </c>
      <c r="P1046">
        <f>IF($I1046&lt;&gt;"",$I1046,IF($E1046="SGD",1,IF($E1046="USD",Settings!$B$22,IF($E1046="HKD",Settings!$B$23,1))))</f>
        <v>1</v>
      </c>
      <c r="Q1046">
        <f t="shared" si="148"/>
        <v>0</v>
      </c>
      <c r="R1046">
        <f t="shared" si="149"/>
        <v>0</v>
      </c>
      <c r="S1046" t="str">
        <f t="shared" si="150"/>
        <v/>
      </c>
      <c r="T1046" t="str">
        <f t="shared" si="151"/>
        <v/>
      </c>
      <c r="U1046" t="str">
        <f t="shared" si="152"/>
        <v/>
      </c>
    </row>
    <row r="1047" spans="12:21" ht="15" customHeight="1" x14ac:dyDescent="0.15">
      <c r="L1047" s="244" t="str">
        <f t="shared" si="144"/>
        <v/>
      </c>
      <c r="M1047" s="245" t="str">
        <f t="shared" si="145"/>
        <v/>
      </c>
      <c r="N1047" s="244" t="str">
        <f t="shared" si="146"/>
        <v/>
      </c>
      <c r="O1047" s="244" t="str">
        <f t="shared" si="147"/>
        <v/>
      </c>
      <c r="P1047">
        <f>IF($I1047&lt;&gt;"",$I1047,IF($E1047="SGD",1,IF($E1047="USD",Settings!$B$22,IF($E1047="HKD",Settings!$B$23,1))))</f>
        <v>1</v>
      </c>
      <c r="Q1047">
        <f t="shared" si="148"/>
        <v>0</v>
      </c>
      <c r="R1047">
        <f t="shared" si="149"/>
        <v>0</v>
      </c>
      <c r="S1047" t="str">
        <f t="shared" si="150"/>
        <v/>
      </c>
      <c r="T1047" t="str">
        <f t="shared" si="151"/>
        <v/>
      </c>
      <c r="U1047" t="str">
        <f t="shared" si="152"/>
        <v/>
      </c>
    </row>
    <row r="1048" spans="12:21" ht="15" customHeight="1" x14ac:dyDescent="0.15">
      <c r="L1048" s="244" t="str">
        <f t="shared" si="144"/>
        <v/>
      </c>
      <c r="M1048" s="245" t="str">
        <f t="shared" si="145"/>
        <v/>
      </c>
      <c r="N1048" s="244" t="str">
        <f t="shared" si="146"/>
        <v/>
      </c>
      <c r="O1048" s="244" t="str">
        <f t="shared" si="147"/>
        <v/>
      </c>
      <c r="P1048">
        <f>IF($I1048&lt;&gt;"",$I1048,IF($E1048="SGD",1,IF($E1048="USD",Settings!$B$22,IF($E1048="HKD",Settings!$B$23,1))))</f>
        <v>1</v>
      </c>
      <c r="Q1048">
        <f t="shared" si="148"/>
        <v>0</v>
      </c>
      <c r="R1048">
        <f t="shared" si="149"/>
        <v>0</v>
      </c>
      <c r="S1048" t="str">
        <f t="shared" si="150"/>
        <v/>
      </c>
      <c r="T1048" t="str">
        <f t="shared" si="151"/>
        <v/>
      </c>
      <c r="U1048" t="str">
        <f t="shared" si="152"/>
        <v/>
      </c>
    </row>
    <row r="1049" spans="12:21" ht="15" customHeight="1" x14ac:dyDescent="0.15">
      <c r="L1049" s="244" t="str">
        <f t="shared" si="144"/>
        <v/>
      </c>
      <c r="M1049" s="245" t="str">
        <f t="shared" si="145"/>
        <v/>
      </c>
      <c r="N1049" s="244" t="str">
        <f t="shared" si="146"/>
        <v/>
      </c>
      <c r="O1049" s="244" t="str">
        <f t="shared" si="147"/>
        <v/>
      </c>
      <c r="P1049">
        <f>IF($I1049&lt;&gt;"",$I1049,IF($E1049="SGD",1,IF($E1049="USD",Settings!$B$22,IF($E1049="HKD",Settings!$B$23,1))))</f>
        <v>1</v>
      </c>
      <c r="Q1049">
        <f t="shared" si="148"/>
        <v>0</v>
      </c>
      <c r="R1049">
        <f t="shared" si="149"/>
        <v>0</v>
      </c>
      <c r="S1049" t="str">
        <f t="shared" si="150"/>
        <v/>
      </c>
      <c r="T1049" t="str">
        <f t="shared" si="151"/>
        <v/>
      </c>
      <c r="U1049" t="str">
        <f t="shared" si="152"/>
        <v/>
      </c>
    </row>
    <row r="1050" spans="12:21" ht="15" customHeight="1" x14ac:dyDescent="0.15">
      <c r="L1050" s="244" t="str">
        <f t="shared" si="144"/>
        <v/>
      </c>
      <c r="M1050" s="245" t="str">
        <f t="shared" si="145"/>
        <v/>
      </c>
      <c r="N1050" s="244" t="str">
        <f t="shared" si="146"/>
        <v/>
      </c>
      <c r="O1050" s="244" t="str">
        <f t="shared" si="147"/>
        <v/>
      </c>
      <c r="P1050">
        <f>IF($I1050&lt;&gt;"",$I1050,IF($E1050="SGD",1,IF($E1050="USD",Settings!$B$22,IF($E1050="HKD",Settings!$B$23,1))))</f>
        <v>1</v>
      </c>
      <c r="Q1050">
        <f t="shared" si="148"/>
        <v>0</v>
      </c>
      <c r="R1050">
        <f t="shared" si="149"/>
        <v>0</v>
      </c>
      <c r="S1050" t="str">
        <f t="shared" si="150"/>
        <v/>
      </c>
      <c r="T1050" t="str">
        <f t="shared" si="151"/>
        <v/>
      </c>
      <c r="U1050" t="str">
        <f t="shared" si="152"/>
        <v/>
      </c>
    </row>
    <row r="1051" spans="12:21" ht="15" customHeight="1" x14ac:dyDescent="0.15">
      <c r="L1051" s="244" t="str">
        <f t="shared" si="144"/>
        <v/>
      </c>
      <c r="M1051" s="245" t="str">
        <f t="shared" si="145"/>
        <v/>
      </c>
      <c r="N1051" s="244" t="str">
        <f t="shared" si="146"/>
        <v/>
      </c>
      <c r="O1051" s="244" t="str">
        <f t="shared" si="147"/>
        <v/>
      </c>
      <c r="P1051">
        <f>IF($I1051&lt;&gt;"",$I1051,IF($E1051="SGD",1,IF($E1051="USD",Settings!$B$22,IF($E1051="HKD",Settings!$B$23,1))))</f>
        <v>1</v>
      </c>
      <c r="Q1051">
        <f t="shared" si="148"/>
        <v>0</v>
      </c>
      <c r="R1051">
        <f t="shared" si="149"/>
        <v>0</v>
      </c>
      <c r="S1051" t="str">
        <f t="shared" si="150"/>
        <v/>
      </c>
      <c r="T1051" t="str">
        <f t="shared" si="151"/>
        <v/>
      </c>
      <c r="U1051" t="str">
        <f t="shared" si="152"/>
        <v/>
      </c>
    </row>
    <row r="1052" spans="12:21" ht="15" customHeight="1" x14ac:dyDescent="0.15">
      <c r="L1052" s="244" t="str">
        <f t="shared" si="144"/>
        <v/>
      </c>
      <c r="M1052" s="245" t="str">
        <f t="shared" si="145"/>
        <v/>
      </c>
      <c r="N1052" s="244" t="str">
        <f t="shared" si="146"/>
        <v/>
      </c>
      <c r="O1052" s="244" t="str">
        <f t="shared" si="147"/>
        <v/>
      </c>
      <c r="P1052">
        <f>IF($I1052&lt;&gt;"",$I1052,IF($E1052="SGD",1,IF($E1052="USD",Settings!$B$22,IF($E1052="HKD",Settings!$B$23,1))))</f>
        <v>1</v>
      </c>
      <c r="Q1052">
        <f t="shared" si="148"/>
        <v>0</v>
      </c>
      <c r="R1052">
        <f t="shared" si="149"/>
        <v>0</v>
      </c>
      <c r="S1052" t="str">
        <f t="shared" si="150"/>
        <v/>
      </c>
      <c r="T1052" t="str">
        <f t="shared" si="151"/>
        <v/>
      </c>
      <c r="U1052" t="str">
        <f t="shared" si="152"/>
        <v/>
      </c>
    </row>
    <row r="1053" spans="12:21" ht="15" customHeight="1" x14ac:dyDescent="0.15">
      <c r="L1053" s="244" t="str">
        <f t="shared" si="144"/>
        <v/>
      </c>
      <c r="M1053" s="245" t="str">
        <f t="shared" si="145"/>
        <v/>
      </c>
      <c r="N1053" s="244" t="str">
        <f t="shared" si="146"/>
        <v/>
      </c>
      <c r="O1053" s="244" t="str">
        <f t="shared" si="147"/>
        <v/>
      </c>
      <c r="P1053">
        <f>IF($I1053&lt;&gt;"",$I1053,IF($E1053="SGD",1,IF($E1053="USD",Settings!$B$22,IF($E1053="HKD",Settings!$B$23,1))))</f>
        <v>1</v>
      </c>
      <c r="Q1053">
        <f t="shared" si="148"/>
        <v>0</v>
      </c>
      <c r="R1053">
        <f t="shared" si="149"/>
        <v>0</v>
      </c>
      <c r="S1053" t="str">
        <f t="shared" si="150"/>
        <v/>
      </c>
      <c r="T1053" t="str">
        <f t="shared" si="151"/>
        <v/>
      </c>
      <c r="U1053" t="str">
        <f t="shared" si="152"/>
        <v/>
      </c>
    </row>
    <row r="1054" spans="12:21" ht="15" customHeight="1" x14ac:dyDescent="0.15">
      <c r="L1054" s="244" t="str">
        <f t="shared" si="144"/>
        <v/>
      </c>
      <c r="M1054" s="245" t="str">
        <f t="shared" si="145"/>
        <v/>
      </c>
      <c r="N1054" s="244" t="str">
        <f t="shared" si="146"/>
        <v/>
      </c>
      <c r="O1054" s="244" t="str">
        <f t="shared" si="147"/>
        <v/>
      </c>
      <c r="P1054">
        <f>IF($I1054&lt;&gt;"",$I1054,IF($E1054="SGD",1,IF($E1054="USD",Settings!$B$22,IF($E1054="HKD",Settings!$B$23,1))))</f>
        <v>1</v>
      </c>
      <c r="Q1054">
        <f t="shared" si="148"/>
        <v>0</v>
      </c>
      <c r="R1054">
        <f t="shared" si="149"/>
        <v>0</v>
      </c>
      <c r="S1054" t="str">
        <f t="shared" si="150"/>
        <v/>
      </c>
      <c r="T1054" t="str">
        <f t="shared" si="151"/>
        <v/>
      </c>
      <c r="U1054" t="str">
        <f t="shared" si="152"/>
        <v/>
      </c>
    </row>
    <row r="1055" spans="12:21" ht="15" customHeight="1" x14ac:dyDescent="0.15">
      <c r="L1055" s="244" t="str">
        <f t="shared" si="144"/>
        <v/>
      </c>
      <c r="M1055" s="245" t="str">
        <f t="shared" si="145"/>
        <v/>
      </c>
      <c r="N1055" s="244" t="str">
        <f t="shared" si="146"/>
        <v/>
      </c>
      <c r="O1055" s="244" t="str">
        <f t="shared" si="147"/>
        <v/>
      </c>
      <c r="P1055">
        <f>IF($I1055&lt;&gt;"",$I1055,IF($E1055="SGD",1,IF($E1055="USD",Settings!$B$22,IF($E1055="HKD",Settings!$B$23,1))))</f>
        <v>1</v>
      </c>
      <c r="Q1055">
        <f t="shared" si="148"/>
        <v>0</v>
      </c>
      <c r="R1055">
        <f t="shared" si="149"/>
        <v>0</v>
      </c>
      <c r="S1055" t="str">
        <f t="shared" si="150"/>
        <v/>
      </c>
      <c r="T1055" t="str">
        <f t="shared" si="151"/>
        <v/>
      </c>
      <c r="U1055" t="str">
        <f t="shared" si="152"/>
        <v/>
      </c>
    </row>
    <row r="1056" spans="12:21" ht="15" customHeight="1" x14ac:dyDescent="0.15">
      <c r="L1056" s="244" t="str">
        <f t="shared" si="144"/>
        <v/>
      </c>
      <c r="M1056" s="245" t="str">
        <f t="shared" si="145"/>
        <v/>
      </c>
      <c r="N1056" s="244" t="str">
        <f t="shared" si="146"/>
        <v/>
      </c>
      <c r="O1056" s="244" t="str">
        <f t="shared" si="147"/>
        <v/>
      </c>
      <c r="P1056">
        <f>IF($I1056&lt;&gt;"",$I1056,IF($E1056="SGD",1,IF($E1056="USD",Settings!$B$22,IF($E1056="HKD",Settings!$B$23,1))))</f>
        <v>1</v>
      </c>
      <c r="Q1056">
        <f t="shared" si="148"/>
        <v>0</v>
      </c>
      <c r="R1056">
        <f t="shared" si="149"/>
        <v>0</v>
      </c>
      <c r="S1056" t="str">
        <f t="shared" si="150"/>
        <v/>
      </c>
      <c r="T1056" t="str">
        <f t="shared" si="151"/>
        <v/>
      </c>
      <c r="U1056" t="str">
        <f t="shared" si="152"/>
        <v/>
      </c>
    </row>
    <row r="1057" spans="12:21" ht="15" customHeight="1" x14ac:dyDescent="0.15">
      <c r="L1057" s="244" t="str">
        <f t="shared" si="144"/>
        <v/>
      </c>
      <c r="M1057" s="245" t="str">
        <f t="shared" si="145"/>
        <v/>
      </c>
      <c r="N1057" s="244" t="str">
        <f t="shared" si="146"/>
        <v/>
      </c>
      <c r="O1057" s="244" t="str">
        <f t="shared" si="147"/>
        <v/>
      </c>
      <c r="P1057">
        <f>IF($I1057&lt;&gt;"",$I1057,IF($E1057="SGD",1,IF($E1057="USD",Settings!$B$22,IF($E1057="HKD",Settings!$B$23,1))))</f>
        <v>1</v>
      </c>
      <c r="Q1057">
        <f t="shared" si="148"/>
        <v>0</v>
      </c>
      <c r="R1057">
        <f t="shared" si="149"/>
        <v>0</v>
      </c>
      <c r="S1057" t="str">
        <f t="shared" si="150"/>
        <v/>
      </c>
      <c r="T1057" t="str">
        <f t="shared" si="151"/>
        <v/>
      </c>
      <c r="U1057" t="str">
        <f t="shared" si="152"/>
        <v/>
      </c>
    </row>
    <row r="1058" spans="12:21" ht="15" customHeight="1" x14ac:dyDescent="0.15">
      <c r="L1058" s="244" t="str">
        <f t="shared" si="144"/>
        <v/>
      </c>
      <c r="M1058" s="245" t="str">
        <f t="shared" si="145"/>
        <v/>
      </c>
      <c r="N1058" s="244" t="str">
        <f t="shared" si="146"/>
        <v/>
      </c>
      <c r="O1058" s="244" t="str">
        <f t="shared" si="147"/>
        <v/>
      </c>
      <c r="P1058">
        <f>IF($I1058&lt;&gt;"",$I1058,IF($E1058="SGD",1,IF($E1058="USD",Settings!$B$22,IF($E1058="HKD",Settings!$B$23,1))))</f>
        <v>1</v>
      </c>
      <c r="Q1058">
        <f t="shared" si="148"/>
        <v>0</v>
      </c>
      <c r="R1058">
        <f t="shared" si="149"/>
        <v>0</v>
      </c>
      <c r="S1058" t="str">
        <f t="shared" si="150"/>
        <v/>
      </c>
      <c r="T1058" t="str">
        <f t="shared" si="151"/>
        <v/>
      </c>
      <c r="U1058" t="str">
        <f t="shared" si="152"/>
        <v/>
      </c>
    </row>
    <row r="1059" spans="12:21" ht="15" customHeight="1" x14ac:dyDescent="0.15">
      <c r="L1059" s="244" t="str">
        <f t="shared" si="144"/>
        <v/>
      </c>
      <c r="M1059" s="245" t="str">
        <f t="shared" si="145"/>
        <v/>
      </c>
      <c r="N1059" s="244" t="str">
        <f t="shared" si="146"/>
        <v/>
      </c>
      <c r="O1059" s="244" t="str">
        <f t="shared" si="147"/>
        <v/>
      </c>
      <c r="P1059">
        <f>IF($I1059&lt;&gt;"",$I1059,IF($E1059="SGD",1,IF($E1059="USD",Settings!$B$22,IF($E1059="HKD",Settings!$B$23,1))))</f>
        <v>1</v>
      </c>
      <c r="Q1059">
        <f t="shared" si="148"/>
        <v>0</v>
      </c>
      <c r="R1059">
        <f t="shared" si="149"/>
        <v>0</v>
      </c>
      <c r="S1059" t="str">
        <f t="shared" si="150"/>
        <v/>
      </c>
      <c r="T1059" t="str">
        <f t="shared" si="151"/>
        <v/>
      </c>
      <c r="U1059" t="str">
        <f t="shared" si="152"/>
        <v/>
      </c>
    </row>
    <row r="1060" spans="12:21" ht="15" customHeight="1" x14ac:dyDescent="0.15">
      <c r="L1060" s="244" t="str">
        <f t="shared" si="144"/>
        <v/>
      </c>
      <c r="M1060" s="245" t="str">
        <f t="shared" si="145"/>
        <v/>
      </c>
      <c r="N1060" s="244" t="str">
        <f t="shared" si="146"/>
        <v/>
      </c>
      <c r="O1060" s="244" t="str">
        <f t="shared" si="147"/>
        <v/>
      </c>
      <c r="P1060">
        <f>IF($I1060&lt;&gt;"",$I1060,IF($E1060="SGD",1,IF($E1060="USD",Settings!$B$22,IF($E1060="HKD",Settings!$B$23,1))))</f>
        <v>1</v>
      </c>
      <c r="Q1060">
        <f t="shared" si="148"/>
        <v>0</v>
      </c>
      <c r="R1060">
        <f t="shared" si="149"/>
        <v>0</v>
      </c>
      <c r="S1060" t="str">
        <f t="shared" si="150"/>
        <v/>
      </c>
      <c r="T1060" t="str">
        <f t="shared" si="151"/>
        <v/>
      </c>
      <c r="U1060" t="str">
        <f t="shared" si="152"/>
        <v/>
      </c>
    </row>
    <row r="1061" spans="12:21" ht="15" customHeight="1" x14ac:dyDescent="0.15">
      <c r="L1061" s="244" t="str">
        <f t="shared" si="144"/>
        <v/>
      </c>
      <c r="M1061" s="245" t="str">
        <f t="shared" si="145"/>
        <v/>
      </c>
      <c r="N1061" s="244" t="str">
        <f t="shared" si="146"/>
        <v/>
      </c>
      <c r="O1061" s="244" t="str">
        <f t="shared" si="147"/>
        <v/>
      </c>
      <c r="P1061">
        <f>IF($I1061&lt;&gt;"",$I1061,IF($E1061="SGD",1,IF($E1061="USD",Settings!$B$22,IF($E1061="HKD",Settings!$B$23,1))))</f>
        <v>1</v>
      </c>
      <c r="Q1061">
        <f t="shared" si="148"/>
        <v>0</v>
      </c>
      <c r="R1061">
        <f t="shared" si="149"/>
        <v>0</v>
      </c>
      <c r="S1061" t="str">
        <f t="shared" si="150"/>
        <v/>
      </c>
      <c r="T1061" t="str">
        <f t="shared" si="151"/>
        <v/>
      </c>
      <c r="U1061" t="str">
        <f t="shared" si="152"/>
        <v/>
      </c>
    </row>
    <row r="1062" spans="12:21" ht="15" customHeight="1" x14ac:dyDescent="0.15">
      <c r="L1062" s="244" t="str">
        <f t="shared" si="144"/>
        <v/>
      </c>
      <c r="M1062" s="245" t="str">
        <f t="shared" si="145"/>
        <v/>
      </c>
      <c r="N1062" s="244" t="str">
        <f t="shared" si="146"/>
        <v/>
      </c>
      <c r="O1062" s="244" t="str">
        <f t="shared" si="147"/>
        <v/>
      </c>
      <c r="P1062">
        <f>IF($I1062&lt;&gt;"",$I1062,IF($E1062="SGD",1,IF($E1062="USD",Settings!$B$22,IF($E1062="HKD",Settings!$B$23,1))))</f>
        <v>1</v>
      </c>
      <c r="Q1062">
        <f t="shared" si="148"/>
        <v>0</v>
      </c>
      <c r="R1062">
        <f t="shared" si="149"/>
        <v>0</v>
      </c>
      <c r="S1062" t="str">
        <f t="shared" si="150"/>
        <v/>
      </c>
      <c r="T1062" t="str">
        <f t="shared" si="151"/>
        <v/>
      </c>
      <c r="U1062" t="str">
        <f t="shared" si="152"/>
        <v/>
      </c>
    </row>
    <row r="1063" spans="12:21" ht="15" customHeight="1" x14ac:dyDescent="0.15">
      <c r="L1063" s="244" t="str">
        <f t="shared" si="144"/>
        <v/>
      </c>
      <c r="M1063" s="245" t="str">
        <f t="shared" si="145"/>
        <v/>
      </c>
      <c r="N1063" s="244" t="str">
        <f t="shared" si="146"/>
        <v/>
      </c>
      <c r="O1063" s="244" t="str">
        <f t="shared" si="147"/>
        <v/>
      </c>
      <c r="P1063">
        <f>IF($I1063&lt;&gt;"",$I1063,IF($E1063="SGD",1,IF($E1063="USD",Settings!$B$22,IF($E1063="HKD",Settings!$B$23,1))))</f>
        <v>1</v>
      </c>
      <c r="Q1063">
        <f t="shared" si="148"/>
        <v>0</v>
      </c>
      <c r="R1063">
        <f t="shared" si="149"/>
        <v>0</v>
      </c>
      <c r="S1063" t="str">
        <f t="shared" si="150"/>
        <v/>
      </c>
      <c r="T1063" t="str">
        <f t="shared" si="151"/>
        <v/>
      </c>
      <c r="U1063" t="str">
        <f t="shared" si="152"/>
        <v/>
      </c>
    </row>
    <row r="1064" spans="12:21" ht="15" customHeight="1" x14ac:dyDescent="0.15">
      <c r="L1064" s="244" t="str">
        <f t="shared" si="144"/>
        <v/>
      </c>
      <c r="M1064" s="245" t="str">
        <f t="shared" si="145"/>
        <v/>
      </c>
      <c r="N1064" s="244" t="str">
        <f t="shared" si="146"/>
        <v/>
      </c>
      <c r="O1064" s="244" t="str">
        <f t="shared" si="147"/>
        <v/>
      </c>
      <c r="P1064">
        <f>IF($I1064&lt;&gt;"",$I1064,IF($E1064="SGD",1,IF($E1064="USD",Settings!$B$22,IF($E1064="HKD",Settings!$B$23,1))))</f>
        <v>1</v>
      </c>
      <c r="Q1064">
        <f t="shared" si="148"/>
        <v>0</v>
      </c>
      <c r="R1064">
        <f t="shared" si="149"/>
        <v>0</v>
      </c>
      <c r="S1064" t="str">
        <f t="shared" si="150"/>
        <v/>
      </c>
      <c r="T1064" t="str">
        <f t="shared" si="151"/>
        <v/>
      </c>
      <c r="U1064" t="str">
        <f t="shared" si="152"/>
        <v/>
      </c>
    </row>
    <row r="1065" spans="12:21" ht="15" customHeight="1" x14ac:dyDescent="0.15">
      <c r="L1065" s="244" t="str">
        <f t="shared" ref="L1065:L1128" si="153">IF(OR(B1065="",C1065="",E1065=""),"",B1065&amp;":"&amp;C1065&amp;":"&amp;E1065)</f>
        <v/>
      </c>
      <c r="M1065" s="245" t="str">
        <f t="shared" ref="M1065:M1128" si="154">IF(A1065="","",A1065*D1065)</f>
        <v/>
      </c>
      <c r="N1065" s="244" t="str">
        <f t="shared" ref="N1065:N1128" si="155">IF(A1065="","",IF(OR(A1065=1,A1065=0),J1065,0))</f>
        <v/>
      </c>
      <c r="O1065" s="244" t="str">
        <f t="shared" ref="O1065:O1128" si="156">IF(A1065="","",IF(A1065=-1,J1065,0))</f>
        <v/>
      </c>
      <c r="P1065">
        <f>IF($I1065&lt;&gt;"",$I1065,IF($E1065="SGD",1,IF($E1065="USD",Settings!$B$22,IF($E1065="HKD",Settings!$B$23,1))))</f>
        <v>1</v>
      </c>
      <c r="Q1065">
        <f t="shared" ref="Q1065:Q1128" si="157">IF($L1065="",0,($O1065-$N1065+IF($A1065=2,$J1065,0))*$P1065)</f>
        <v>0</v>
      </c>
      <c r="R1065">
        <f t="shared" ref="R1065:R1128" si="158">IF($L1065="",0,IF($A1065=2,$J1065*$P1065,0))</f>
        <v>0</v>
      </c>
      <c r="S1065" t="str">
        <f t="shared" si="150"/>
        <v/>
      </c>
      <c r="T1065" t="str">
        <f t="shared" si="151"/>
        <v/>
      </c>
      <c r="U1065" t="str">
        <f t="shared" si="152"/>
        <v/>
      </c>
    </row>
    <row r="1066" spans="12:21" ht="15" customHeight="1" x14ac:dyDescent="0.15">
      <c r="L1066" s="244" t="str">
        <f t="shared" si="153"/>
        <v/>
      </c>
      <c r="M1066" s="245" t="str">
        <f t="shared" si="154"/>
        <v/>
      </c>
      <c r="N1066" s="244" t="str">
        <f t="shared" si="155"/>
        <v/>
      </c>
      <c r="O1066" s="244" t="str">
        <f t="shared" si="156"/>
        <v/>
      </c>
      <c r="P1066">
        <f>IF($I1066&lt;&gt;"",$I1066,IF($E1066="SGD",1,IF($E1066="USD",Settings!$B$22,IF($E1066="HKD",Settings!$B$23,1))))</f>
        <v>1</v>
      </c>
      <c r="Q1066">
        <f t="shared" si="157"/>
        <v>0</v>
      </c>
      <c r="R1066">
        <f t="shared" si="158"/>
        <v>0</v>
      </c>
      <c r="S1066" t="str">
        <f t="shared" si="150"/>
        <v/>
      </c>
      <c r="T1066" t="str">
        <f t="shared" si="151"/>
        <v/>
      </c>
      <c r="U1066" t="str">
        <f t="shared" si="152"/>
        <v/>
      </c>
    </row>
    <row r="1067" spans="12:21" ht="15" customHeight="1" x14ac:dyDescent="0.15">
      <c r="L1067" s="244" t="str">
        <f t="shared" si="153"/>
        <v/>
      </c>
      <c r="M1067" s="245" t="str">
        <f t="shared" si="154"/>
        <v/>
      </c>
      <c r="N1067" s="244" t="str">
        <f t="shared" si="155"/>
        <v/>
      </c>
      <c r="O1067" s="244" t="str">
        <f t="shared" si="156"/>
        <v/>
      </c>
      <c r="P1067">
        <f>IF($I1067&lt;&gt;"",$I1067,IF($E1067="SGD",1,IF($E1067="USD",Settings!$B$22,IF($E1067="HKD",Settings!$B$23,1))))</f>
        <v>1</v>
      </c>
      <c r="Q1067">
        <f t="shared" si="157"/>
        <v>0</v>
      </c>
      <c r="R1067">
        <f t="shared" si="158"/>
        <v>0</v>
      </c>
      <c r="S1067" t="str">
        <f t="shared" si="150"/>
        <v/>
      </c>
      <c r="T1067" t="str">
        <f t="shared" si="151"/>
        <v/>
      </c>
      <c r="U1067" t="str">
        <f t="shared" si="152"/>
        <v/>
      </c>
    </row>
    <row r="1068" spans="12:21" ht="15" customHeight="1" x14ac:dyDescent="0.15">
      <c r="L1068" s="244" t="str">
        <f t="shared" si="153"/>
        <v/>
      </c>
      <c r="M1068" s="245" t="str">
        <f t="shared" si="154"/>
        <v/>
      </c>
      <c r="N1068" s="244" t="str">
        <f t="shared" si="155"/>
        <v/>
      </c>
      <c r="O1068" s="244" t="str">
        <f t="shared" si="156"/>
        <v/>
      </c>
      <c r="P1068">
        <f>IF($I1068&lt;&gt;"",$I1068,IF($E1068="SGD",1,IF($E1068="USD",Settings!$B$22,IF($E1068="HKD",Settings!$B$23,1))))</f>
        <v>1</v>
      </c>
      <c r="Q1068">
        <f t="shared" si="157"/>
        <v>0</v>
      </c>
      <c r="R1068">
        <f t="shared" si="158"/>
        <v>0</v>
      </c>
      <c r="S1068" t="str">
        <f t="shared" si="150"/>
        <v/>
      </c>
      <c r="T1068" t="str">
        <f t="shared" si="151"/>
        <v/>
      </c>
      <c r="U1068" t="str">
        <f t="shared" si="152"/>
        <v/>
      </c>
    </row>
    <row r="1069" spans="12:21" ht="15" customHeight="1" x14ac:dyDescent="0.15">
      <c r="L1069" s="244" t="str">
        <f t="shared" si="153"/>
        <v/>
      </c>
      <c r="M1069" s="245" t="str">
        <f t="shared" si="154"/>
        <v/>
      </c>
      <c r="N1069" s="244" t="str">
        <f t="shared" si="155"/>
        <v/>
      </c>
      <c r="O1069" s="244" t="str">
        <f t="shared" si="156"/>
        <v/>
      </c>
      <c r="P1069">
        <f>IF($I1069&lt;&gt;"",$I1069,IF($E1069="SGD",1,IF($E1069="USD",Settings!$B$22,IF($E1069="HKD",Settings!$B$23,1))))</f>
        <v>1</v>
      </c>
      <c r="Q1069">
        <f t="shared" si="157"/>
        <v>0</v>
      </c>
      <c r="R1069">
        <f t="shared" si="158"/>
        <v>0</v>
      </c>
      <c r="S1069" t="str">
        <f t="shared" si="150"/>
        <v/>
      </c>
      <c r="T1069" t="str">
        <f t="shared" si="151"/>
        <v/>
      </c>
      <c r="U1069" t="str">
        <f t="shared" si="152"/>
        <v/>
      </c>
    </row>
    <row r="1070" spans="12:21" ht="15" customHeight="1" x14ac:dyDescent="0.15">
      <c r="L1070" s="244" t="str">
        <f t="shared" si="153"/>
        <v/>
      </c>
      <c r="M1070" s="245" t="str">
        <f t="shared" si="154"/>
        <v/>
      </c>
      <c r="N1070" s="244" t="str">
        <f t="shared" si="155"/>
        <v/>
      </c>
      <c r="O1070" s="244" t="str">
        <f t="shared" si="156"/>
        <v/>
      </c>
      <c r="P1070">
        <f>IF($I1070&lt;&gt;"",$I1070,IF($E1070="SGD",1,IF($E1070="USD",Settings!$B$22,IF($E1070="HKD",Settings!$B$23,1))))</f>
        <v>1</v>
      </c>
      <c r="Q1070">
        <f t="shared" si="157"/>
        <v>0</v>
      </c>
      <c r="R1070">
        <f t="shared" si="158"/>
        <v>0</v>
      </c>
      <c r="S1070" t="str">
        <f t="shared" si="150"/>
        <v/>
      </c>
      <c r="T1070" t="str">
        <f t="shared" si="151"/>
        <v/>
      </c>
      <c r="U1070" t="str">
        <f t="shared" si="152"/>
        <v/>
      </c>
    </row>
    <row r="1071" spans="12:21" ht="15" customHeight="1" x14ac:dyDescent="0.15">
      <c r="L1071" s="244" t="str">
        <f t="shared" si="153"/>
        <v/>
      </c>
      <c r="M1071" s="245" t="str">
        <f t="shared" si="154"/>
        <v/>
      </c>
      <c r="N1071" s="244" t="str">
        <f t="shared" si="155"/>
        <v/>
      </c>
      <c r="O1071" s="244" t="str">
        <f t="shared" si="156"/>
        <v/>
      </c>
      <c r="P1071">
        <f>IF($I1071&lt;&gt;"",$I1071,IF($E1071="SGD",1,IF($E1071="USD",Settings!$B$22,IF($E1071="HKD",Settings!$B$23,1))))</f>
        <v>1</v>
      </c>
      <c r="Q1071">
        <f t="shared" si="157"/>
        <v>0</v>
      </c>
      <c r="R1071">
        <f t="shared" si="158"/>
        <v>0</v>
      </c>
      <c r="S1071" t="str">
        <f t="shared" si="150"/>
        <v/>
      </c>
      <c r="T1071" t="str">
        <f t="shared" si="151"/>
        <v/>
      </c>
      <c r="U1071" t="str">
        <f t="shared" si="152"/>
        <v/>
      </c>
    </row>
    <row r="1072" spans="12:21" ht="15" customHeight="1" x14ac:dyDescent="0.15">
      <c r="L1072" s="244" t="str">
        <f t="shared" si="153"/>
        <v/>
      </c>
      <c r="M1072" s="245" t="str">
        <f t="shared" si="154"/>
        <v/>
      </c>
      <c r="N1072" s="244" t="str">
        <f t="shared" si="155"/>
        <v/>
      </c>
      <c r="O1072" s="244" t="str">
        <f t="shared" si="156"/>
        <v/>
      </c>
      <c r="P1072">
        <f>IF($I1072&lt;&gt;"",$I1072,IF($E1072="SGD",1,IF($E1072="USD",Settings!$B$22,IF($E1072="HKD",Settings!$B$23,1))))</f>
        <v>1</v>
      </c>
      <c r="Q1072">
        <f t="shared" si="157"/>
        <v>0</v>
      </c>
      <c r="R1072">
        <f t="shared" si="158"/>
        <v>0</v>
      </c>
      <c r="S1072" t="str">
        <f t="shared" si="150"/>
        <v/>
      </c>
      <c r="T1072" t="str">
        <f t="shared" si="151"/>
        <v/>
      </c>
      <c r="U1072" t="str">
        <f t="shared" si="152"/>
        <v/>
      </c>
    </row>
    <row r="1073" spans="12:21" ht="15" customHeight="1" x14ac:dyDescent="0.15">
      <c r="L1073" s="244" t="str">
        <f t="shared" si="153"/>
        <v/>
      </c>
      <c r="M1073" s="245" t="str">
        <f t="shared" si="154"/>
        <v/>
      </c>
      <c r="N1073" s="244" t="str">
        <f t="shared" si="155"/>
        <v/>
      </c>
      <c r="O1073" s="244" t="str">
        <f t="shared" si="156"/>
        <v/>
      </c>
      <c r="P1073">
        <f>IF($I1073&lt;&gt;"",$I1073,IF($E1073="SGD",1,IF($E1073="USD",Settings!$B$22,IF($E1073="HKD",Settings!$B$23,1))))</f>
        <v>1</v>
      </c>
      <c r="Q1073">
        <f t="shared" si="157"/>
        <v>0</v>
      </c>
      <c r="R1073">
        <f t="shared" si="158"/>
        <v>0</v>
      </c>
      <c r="S1073" t="str">
        <f t="shared" si="150"/>
        <v/>
      </c>
      <c r="T1073" t="str">
        <f t="shared" si="151"/>
        <v/>
      </c>
      <c r="U1073" t="str">
        <f t="shared" si="152"/>
        <v/>
      </c>
    </row>
    <row r="1074" spans="12:21" ht="15" customHeight="1" x14ac:dyDescent="0.15">
      <c r="L1074" s="244" t="str">
        <f t="shared" si="153"/>
        <v/>
      </c>
      <c r="M1074" s="245" t="str">
        <f t="shared" si="154"/>
        <v/>
      </c>
      <c r="N1074" s="244" t="str">
        <f t="shared" si="155"/>
        <v/>
      </c>
      <c r="O1074" s="244" t="str">
        <f t="shared" si="156"/>
        <v/>
      </c>
      <c r="P1074">
        <f>IF($I1074&lt;&gt;"",$I1074,IF($E1074="SGD",1,IF($E1074="USD",Settings!$B$22,IF($E1074="HKD",Settings!$B$23,1))))</f>
        <v>1</v>
      </c>
      <c r="Q1074">
        <f t="shared" si="157"/>
        <v>0</v>
      </c>
      <c r="R1074">
        <f t="shared" si="158"/>
        <v>0</v>
      </c>
      <c r="S1074" t="str">
        <f t="shared" si="150"/>
        <v/>
      </c>
      <c r="T1074" t="str">
        <f t="shared" si="151"/>
        <v/>
      </c>
      <c r="U1074" t="str">
        <f t="shared" si="152"/>
        <v/>
      </c>
    </row>
    <row r="1075" spans="12:21" ht="15" customHeight="1" x14ac:dyDescent="0.15">
      <c r="L1075" s="244" t="str">
        <f t="shared" si="153"/>
        <v/>
      </c>
      <c r="M1075" s="245" t="str">
        <f t="shared" si="154"/>
        <v/>
      </c>
      <c r="N1075" s="244" t="str">
        <f t="shared" si="155"/>
        <v/>
      </c>
      <c r="O1075" s="244" t="str">
        <f t="shared" si="156"/>
        <v/>
      </c>
      <c r="P1075">
        <f>IF($I1075&lt;&gt;"",$I1075,IF($E1075="SGD",1,IF($E1075="USD",Settings!$B$22,IF($E1075="HKD",Settings!$B$23,1))))</f>
        <v>1</v>
      </c>
      <c r="Q1075">
        <f t="shared" si="157"/>
        <v>0</v>
      </c>
      <c r="R1075">
        <f t="shared" si="158"/>
        <v>0</v>
      </c>
      <c r="S1075" t="str">
        <f t="shared" si="150"/>
        <v/>
      </c>
      <c r="T1075" t="str">
        <f t="shared" si="151"/>
        <v/>
      </c>
      <c r="U1075" t="str">
        <f t="shared" si="152"/>
        <v/>
      </c>
    </row>
    <row r="1076" spans="12:21" ht="15" customHeight="1" x14ac:dyDescent="0.15">
      <c r="L1076" s="244" t="str">
        <f t="shared" si="153"/>
        <v/>
      </c>
      <c r="M1076" s="245" t="str">
        <f t="shared" si="154"/>
        <v/>
      </c>
      <c r="N1076" s="244" t="str">
        <f t="shared" si="155"/>
        <v/>
      </c>
      <c r="O1076" s="244" t="str">
        <f t="shared" si="156"/>
        <v/>
      </c>
      <c r="P1076">
        <f>IF($I1076&lt;&gt;"",$I1076,IF($E1076="SGD",1,IF($E1076="USD",Settings!$B$22,IF($E1076="HKD",Settings!$B$23,1))))</f>
        <v>1</v>
      </c>
      <c r="Q1076">
        <f t="shared" si="157"/>
        <v>0</v>
      </c>
      <c r="R1076">
        <f t="shared" si="158"/>
        <v>0</v>
      </c>
      <c r="S1076" t="str">
        <f t="shared" si="150"/>
        <v/>
      </c>
      <c r="T1076" t="str">
        <f t="shared" si="151"/>
        <v/>
      </c>
      <c r="U1076" t="str">
        <f t="shared" si="152"/>
        <v/>
      </c>
    </row>
    <row r="1077" spans="12:21" ht="15" customHeight="1" x14ac:dyDescent="0.15">
      <c r="L1077" s="244" t="str">
        <f t="shared" si="153"/>
        <v/>
      </c>
      <c r="M1077" s="245" t="str">
        <f t="shared" si="154"/>
        <v/>
      </c>
      <c r="N1077" s="244" t="str">
        <f t="shared" si="155"/>
        <v/>
      </c>
      <c r="O1077" s="244" t="str">
        <f t="shared" si="156"/>
        <v/>
      </c>
      <c r="P1077">
        <f>IF($I1077&lt;&gt;"",$I1077,IF($E1077="SGD",1,IF($E1077="USD",Settings!$B$22,IF($E1077="HKD",Settings!$B$23,1))))</f>
        <v>1</v>
      </c>
      <c r="Q1077">
        <f t="shared" si="157"/>
        <v>0</v>
      </c>
      <c r="R1077">
        <f t="shared" si="158"/>
        <v>0</v>
      </c>
      <c r="S1077" t="str">
        <f t="shared" si="150"/>
        <v/>
      </c>
      <c r="T1077" t="str">
        <f t="shared" si="151"/>
        <v/>
      </c>
      <c r="U1077" t="str">
        <f t="shared" si="152"/>
        <v/>
      </c>
    </row>
    <row r="1078" spans="12:21" ht="15" customHeight="1" x14ac:dyDescent="0.15">
      <c r="L1078" s="244" t="str">
        <f t="shared" si="153"/>
        <v/>
      </c>
      <c r="M1078" s="245" t="str">
        <f t="shared" si="154"/>
        <v/>
      </c>
      <c r="N1078" s="244" t="str">
        <f t="shared" si="155"/>
        <v/>
      </c>
      <c r="O1078" s="244" t="str">
        <f t="shared" si="156"/>
        <v/>
      </c>
      <c r="P1078">
        <f>IF($I1078&lt;&gt;"",$I1078,IF($E1078="SGD",1,IF($E1078="USD",Settings!$B$22,IF($E1078="HKD",Settings!$B$23,1))))</f>
        <v>1</v>
      </c>
      <c r="Q1078">
        <f t="shared" si="157"/>
        <v>0</v>
      </c>
      <c r="R1078">
        <f t="shared" si="158"/>
        <v>0</v>
      </c>
      <c r="S1078" t="str">
        <f t="shared" si="150"/>
        <v/>
      </c>
      <c r="T1078" t="str">
        <f t="shared" si="151"/>
        <v/>
      </c>
      <c r="U1078" t="str">
        <f t="shared" si="152"/>
        <v/>
      </c>
    </row>
    <row r="1079" spans="12:21" ht="15" customHeight="1" x14ac:dyDescent="0.15">
      <c r="L1079" s="244" t="str">
        <f t="shared" si="153"/>
        <v/>
      </c>
      <c r="M1079" s="245" t="str">
        <f t="shared" si="154"/>
        <v/>
      </c>
      <c r="N1079" s="244" t="str">
        <f t="shared" si="155"/>
        <v/>
      </c>
      <c r="O1079" s="244" t="str">
        <f t="shared" si="156"/>
        <v/>
      </c>
      <c r="P1079">
        <f>IF($I1079&lt;&gt;"",$I1079,IF($E1079="SGD",1,IF($E1079="USD",Settings!$B$22,IF($E1079="HKD",Settings!$B$23,1))))</f>
        <v>1</v>
      </c>
      <c r="Q1079">
        <f t="shared" si="157"/>
        <v>0</v>
      </c>
      <c r="R1079">
        <f t="shared" si="158"/>
        <v>0</v>
      </c>
      <c r="S1079" t="str">
        <f t="shared" si="150"/>
        <v/>
      </c>
      <c r="T1079" t="str">
        <f t="shared" si="151"/>
        <v/>
      </c>
      <c r="U1079" t="str">
        <f t="shared" si="152"/>
        <v/>
      </c>
    </row>
    <row r="1080" spans="12:21" ht="15" customHeight="1" x14ac:dyDescent="0.15">
      <c r="L1080" s="244" t="str">
        <f t="shared" si="153"/>
        <v/>
      </c>
      <c r="M1080" s="245" t="str">
        <f t="shared" si="154"/>
        <v/>
      </c>
      <c r="N1080" s="244" t="str">
        <f t="shared" si="155"/>
        <v/>
      </c>
      <c r="O1080" s="244" t="str">
        <f t="shared" si="156"/>
        <v/>
      </c>
      <c r="P1080">
        <f>IF($I1080&lt;&gt;"",$I1080,IF($E1080="SGD",1,IF($E1080="USD",Settings!$B$22,IF($E1080="HKD",Settings!$B$23,1))))</f>
        <v>1</v>
      </c>
      <c r="Q1080">
        <f t="shared" si="157"/>
        <v>0</v>
      </c>
      <c r="R1080">
        <f t="shared" si="158"/>
        <v>0</v>
      </c>
      <c r="S1080" t="str">
        <f t="shared" si="150"/>
        <v/>
      </c>
      <c r="T1080" t="str">
        <f t="shared" si="151"/>
        <v/>
      </c>
      <c r="U1080" t="str">
        <f t="shared" si="152"/>
        <v/>
      </c>
    </row>
    <row r="1081" spans="12:21" ht="15" customHeight="1" x14ac:dyDescent="0.15">
      <c r="L1081" s="244" t="str">
        <f t="shared" si="153"/>
        <v/>
      </c>
      <c r="M1081" s="245" t="str">
        <f t="shared" si="154"/>
        <v/>
      </c>
      <c r="N1081" s="244" t="str">
        <f t="shared" si="155"/>
        <v/>
      </c>
      <c r="O1081" s="244" t="str">
        <f t="shared" si="156"/>
        <v/>
      </c>
      <c r="P1081">
        <f>IF($I1081&lt;&gt;"",$I1081,IF($E1081="SGD",1,IF($E1081="USD",Settings!$B$22,IF($E1081="HKD",Settings!$B$23,1))))</f>
        <v>1</v>
      </c>
      <c r="Q1081">
        <f t="shared" si="157"/>
        <v>0</v>
      </c>
      <c r="R1081">
        <f t="shared" si="158"/>
        <v>0</v>
      </c>
      <c r="S1081" t="str">
        <f t="shared" si="150"/>
        <v/>
      </c>
      <c r="T1081" t="str">
        <f t="shared" si="151"/>
        <v/>
      </c>
      <c r="U1081" t="str">
        <f t="shared" si="152"/>
        <v/>
      </c>
    </row>
    <row r="1082" spans="12:21" ht="15" customHeight="1" x14ac:dyDescent="0.15">
      <c r="L1082" s="244" t="str">
        <f t="shared" si="153"/>
        <v/>
      </c>
      <c r="M1082" s="245" t="str">
        <f t="shared" si="154"/>
        <v/>
      </c>
      <c r="N1082" s="244" t="str">
        <f t="shared" si="155"/>
        <v/>
      </c>
      <c r="O1082" s="244" t="str">
        <f t="shared" si="156"/>
        <v/>
      </c>
      <c r="P1082">
        <f>IF($I1082&lt;&gt;"",$I1082,IF($E1082="SGD",1,IF($E1082="USD",Settings!$B$22,IF($E1082="HKD",Settings!$B$23,1))))</f>
        <v>1</v>
      </c>
      <c r="Q1082">
        <f t="shared" si="157"/>
        <v>0</v>
      </c>
      <c r="R1082">
        <f t="shared" si="158"/>
        <v>0</v>
      </c>
      <c r="S1082" t="str">
        <f t="shared" si="150"/>
        <v/>
      </c>
      <c r="T1082" t="str">
        <f t="shared" si="151"/>
        <v/>
      </c>
      <c r="U1082" t="str">
        <f t="shared" si="152"/>
        <v/>
      </c>
    </row>
    <row r="1083" spans="12:21" ht="15" customHeight="1" x14ac:dyDescent="0.15">
      <c r="L1083" s="244" t="str">
        <f t="shared" si="153"/>
        <v/>
      </c>
      <c r="M1083" s="245" t="str">
        <f t="shared" si="154"/>
        <v/>
      </c>
      <c r="N1083" s="244" t="str">
        <f t="shared" si="155"/>
        <v/>
      </c>
      <c r="O1083" s="244" t="str">
        <f t="shared" si="156"/>
        <v/>
      </c>
      <c r="P1083">
        <f>IF($I1083&lt;&gt;"",$I1083,IF($E1083="SGD",1,IF($E1083="USD",Settings!$B$22,IF($E1083="HKD",Settings!$B$23,1))))</f>
        <v>1</v>
      </c>
      <c r="Q1083">
        <f t="shared" si="157"/>
        <v>0</v>
      </c>
      <c r="R1083">
        <f t="shared" si="158"/>
        <v>0</v>
      </c>
      <c r="S1083" t="str">
        <f t="shared" si="150"/>
        <v/>
      </c>
      <c r="T1083" t="str">
        <f t="shared" si="151"/>
        <v/>
      </c>
      <c r="U1083" t="str">
        <f t="shared" si="152"/>
        <v/>
      </c>
    </row>
    <row r="1084" spans="12:21" ht="15" customHeight="1" x14ac:dyDescent="0.15">
      <c r="L1084" s="244" t="str">
        <f t="shared" si="153"/>
        <v/>
      </c>
      <c r="M1084" s="245" t="str">
        <f t="shared" si="154"/>
        <v/>
      </c>
      <c r="N1084" s="244" t="str">
        <f t="shared" si="155"/>
        <v/>
      </c>
      <c r="O1084" s="244" t="str">
        <f t="shared" si="156"/>
        <v/>
      </c>
      <c r="P1084">
        <f>IF($I1084&lt;&gt;"",$I1084,IF($E1084="SGD",1,IF($E1084="USD",Settings!$B$22,IF($E1084="HKD",Settings!$B$23,1))))</f>
        <v>1</v>
      </c>
      <c r="Q1084">
        <f t="shared" si="157"/>
        <v>0</v>
      </c>
      <c r="R1084">
        <f t="shared" si="158"/>
        <v>0</v>
      </c>
      <c r="S1084" t="str">
        <f t="shared" si="150"/>
        <v/>
      </c>
      <c r="T1084" t="str">
        <f t="shared" si="151"/>
        <v/>
      </c>
      <c r="U1084" t="str">
        <f t="shared" si="152"/>
        <v/>
      </c>
    </row>
    <row r="1085" spans="12:21" ht="15" customHeight="1" x14ac:dyDescent="0.15">
      <c r="L1085" s="244" t="str">
        <f t="shared" si="153"/>
        <v/>
      </c>
      <c r="M1085" s="245" t="str">
        <f t="shared" si="154"/>
        <v/>
      </c>
      <c r="N1085" s="244" t="str">
        <f t="shared" si="155"/>
        <v/>
      </c>
      <c r="O1085" s="244" t="str">
        <f t="shared" si="156"/>
        <v/>
      </c>
      <c r="P1085">
        <f>IF($I1085&lt;&gt;"",$I1085,IF($E1085="SGD",1,IF($E1085="USD",Settings!$B$22,IF($E1085="HKD",Settings!$B$23,1))))</f>
        <v>1</v>
      </c>
      <c r="Q1085">
        <f t="shared" si="157"/>
        <v>0</v>
      </c>
      <c r="R1085">
        <f t="shared" si="158"/>
        <v>0</v>
      </c>
      <c r="S1085" t="str">
        <f t="shared" si="150"/>
        <v/>
      </c>
      <c r="T1085" t="str">
        <f t="shared" si="151"/>
        <v/>
      </c>
      <c r="U1085" t="str">
        <f t="shared" si="152"/>
        <v/>
      </c>
    </row>
    <row r="1086" spans="12:21" ht="15" customHeight="1" x14ac:dyDescent="0.15">
      <c r="L1086" s="244" t="str">
        <f t="shared" si="153"/>
        <v/>
      </c>
      <c r="M1086" s="245" t="str">
        <f t="shared" si="154"/>
        <v/>
      </c>
      <c r="N1086" s="244" t="str">
        <f t="shared" si="155"/>
        <v/>
      </c>
      <c r="O1086" s="244" t="str">
        <f t="shared" si="156"/>
        <v/>
      </c>
      <c r="P1086">
        <f>IF($I1086&lt;&gt;"",$I1086,IF($E1086="SGD",1,IF($E1086="USD",Settings!$B$22,IF($E1086="HKD",Settings!$B$23,1))))</f>
        <v>1</v>
      </c>
      <c r="Q1086">
        <f t="shared" si="157"/>
        <v>0</v>
      </c>
      <c r="R1086">
        <f t="shared" si="158"/>
        <v>0</v>
      </c>
      <c r="S1086" t="str">
        <f t="shared" si="150"/>
        <v/>
      </c>
      <c r="T1086" t="str">
        <f t="shared" si="151"/>
        <v/>
      </c>
      <c r="U1086" t="str">
        <f t="shared" si="152"/>
        <v/>
      </c>
    </row>
    <row r="1087" spans="12:21" ht="15" customHeight="1" x14ac:dyDescent="0.15">
      <c r="L1087" s="244" t="str">
        <f t="shared" si="153"/>
        <v/>
      </c>
      <c r="M1087" s="245" t="str">
        <f t="shared" si="154"/>
        <v/>
      </c>
      <c r="N1087" s="244" t="str">
        <f t="shared" si="155"/>
        <v/>
      </c>
      <c r="O1087" s="244" t="str">
        <f t="shared" si="156"/>
        <v/>
      </c>
      <c r="P1087">
        <f>IF($I1087&lt;&gt;"",$I1087,IF($E1087="SGD",1,IF($E1087="USD",Settings!$B$22,IF($E1087="HKD",Settings!$B$23,1))))</f>
        <v>1</v>
      </c>
      <c r="Q1087">
        <f t="shared" si="157"/>
        <v>0</v>
      </c>
      <c r="R1087">
        <f t="shared" si="158"/>
        <v>0</v>
      </c>
      <c r="S1087" t="str">
        <f t="shared" si="150"/>
        <v/>
      </c>
      <c r="T1087" t="str">
        <f t="shared" si="151"/>
        <v/>
      </c>
      <c r="U1087" t="str">
        <f t="shared" si="152"/>
        <v/>
      </c>
    </row>
    <row r="1088" spans="12:21" ht="15" customHeight="1" x14ac:dyDescent="0.15">
      <c r="L1088" s="244" t="str">
        <f t="shared" si="153"/>
        <v/>
      </c>
      <c r="M1088" s="245" t="str">
        <f t="shared" si="154"/>
        <v/>
      </c>
      <c r="N1088" s="244" t="str">
        <f t="shared" si="155"/>
        <v/>
      </c>
      <c r="O1088" s="244" t="str">
        <f t="shared" si="156"/>
        <v/>
      </c>
      <c r="P1088">
        <f>IF($I1088&lt;&gt;"",$I1088,IF($E1088="SGD",1,IF($E1088="USD",Settings!$B$22,IF($E1088="HKD",Settings!$B$23,1))))</f>
        <v>1</v>
      </c>
      <c r="Q1088">
        <f t="shared" si="157"/>
        <v>0</v>
      </c>
      <c r="R1088">
        <f t="shared" si="158"/>
        <v>0</v>
      </c>
      <c r="S1088" t="str">
        <f t="shared" si="150"/>
        <v/>
      </c>
      <c r="T1088" t="str">
        <f t="shared" si="151"/>
        <v/>
      </c>
      <c r="U1088" t="str">
        <f t="shared" si="152"/>
        <v/>
      </c>
    </row>
    <row r="1089" spans="12:21" ht="15" customHeight="1" x14ac:dyDescent="0.15">
      <c r="L1089" s="244" t="str">
        <f t="shared" si="153"/>
        <v/>
      </c>
      <c r="M1089" s="245" t="str">
        <f t="shared" si="154"/>
        <v/>
      </c>
      <c r="N1089" s="244" t="str">
        <f t="shared" si="155"/>
        <v/>
      </c>
      <c r="O1089" s="244" t="str">
        <f t="shared" si="156"/>
        <v/>
      </c>
      <c r="P1089">
        <f>IF($I1089&lt;&gt;"",$I1089,IF($E1089="SGD",1,IF($E1089="USD",Settings!$B$22,IF($E1089="HKD",Settings!$B$23,1))))</f>
        <v>1</v>
      </c>
      <c r="Q1089">
        <f t="shared" si="157"/>
        <v>0</v>
      </c>
      <c r="R1089">
        <f t="shared" si="158"/>
        <v>0</v>
      </c>
      <c r="S1089" t="str">
        <f t="shared" si="150"/>
        <v/>
      </c>
      <c r="T1089" t="str">
        <f t="shared" si="151"/>
        <v/>
      </c>
      <c r="U1089" t="str">
        <f t="shared" si="152"/>
        <v/>
      </c>
    </row>
    <row r="1090" spans="12:21" ht="15" customHeight="1" x14ac:dyDescent="0.15">
      <c r="L1090" s="244" t="str">
        <f t="shared" si="153"/>
        <v/>
      </c>
      <c r="M1090" s="245" t="str">
        <f t="shared" si="154"/>
        <v/>
      </c>
      <c r="N1090" s="244" t="str">
        <f t="shared" si="155"/>
        <v/>
      </c>
      <c r="O1090" s="244" t="str">
        <f t="shared" si="156"/>
        <v/>
      </c>
      <c r="P1090">
        <f>IF($I1090&lt;&gt;"",$I1090,IF($E1090="SGD",1,IF($E1090="USD",Settings!$B$22,IF($E1090="HKD",Settings!$B$23,1))))</f>
        <v>1</v>
      </c>
      <c r="Q1090">
        <f t="shared" si="157"/>
        <v>0</v>
      </c>
      <c r="R1090">
        <f t="shared" si="158"/>
        <v>0</v>
      </c>
      <c r="S1090" t="str">
        <f t="shared" ref="S1090:S1153" si="159">IF(L1090="","",SUMIFS($M:$M,$L:$L,L1090,$T:$T,"&lt;="&amp;T1090))</f>
        <v/>
      </c>
      <c r="T1090" t="str">
        <f t="shared" ref="T1090:T1153" si="160">IF(L1090="","",INT(G1090)*100000+ROW())</f>
        <v/>
      </c>
      <c r="U1090" t="str">
        <f t="shared" ref="U1090:U1153" si="161">IF(L1090="","",IF(AND(COUNTIFS($L:$L,L1090,$S:$S,"&gt;-0.000001",$S:$S,"&lt;0.000001",$T:$T,"&gt;"&amp;T1090)=0,ABS(S1090)&gt;0.000001),1,0))</f>
        <v/>
      </c>
    </row>
    <row r="1091" spans="12:21" ht="15" customHeight="1" x14ac:dyDescent="0.15">
      <c r="L1091" s="244" t="str">
        <f t="shared" si="153"/>
        <v/>
      </c>
      <c r="M1091" s="245" t="str">
        <f t="shared" si="154"/>
        <v/>
      </c>
      <c r="N1091" s="244" t="str">
        <f t="shared" si="155"/>
        <v/>
      </c>
      <c r="O1091" s="244" t="str">
        <f t="shared" si="156"/>
        <v/>
      </c>
      <c r="P1091">
        <f>IF($I1091&lt;&gt;"",$I1091,IF($E1091="SGD",1,IF($E1091="USD",Settings!$B$22,IF($E1091="HKD",Settings!$B$23,1))))</f>
        <v>1</v>
      </c>
      <c r="Q1091">
        <f t="shared" si="157"/>
        <v>0</v>
      </c>
      <c r="R1091">
        <f t="shared" si="158"/>
        <v>0</v>
      </c>
      <c r="S1091" t="str">
        <f t="shared" si="159"/>
        <v/>
      </c>
      <c r="T1091" t="str">
        <f t="shared" si="160"/>
        <v/>
      </c>
      <c r="U1091" t="str">
        <f t="shared" si="161"/>
        <v/>
      </c>
    </row>
    <row r="1092" spans="12:21" ht="15" customHeight="1" x14ac:dyDescent="0.15">
      <c r="L1092" s="244" t="str">
        <f t="shared" si="153"/>
        <v/>
      </c>
      <c r="M1092" s="245" t="str">
        <f t="shared" si="154"/>
        <v/>
      </c>
      <c r="N1092" s="244" t="str">
        <f t="shared" si="155"/>
        <v/>
      </c>
      <c r="O1092" s="244" t="str">
        <f t="shared" si="156"/>
        <v/>
      </c>
      <c r="P1092">
        <f>IF($I1092&lt;&gt;"",$I1092,IF($E1092="SGD",1,IF($E1092="USD",Settings!$B$22,IF($E1092="HKD",Settings!$B$23,1))))</f>
        <v>1</v>
      </c>
      <c r="Q1092">
        <f t="shared" si="157"/>
        <v>0</v>
      </c>
      <c r="R1092">
        <f t="shared" si="158"/>
        <v>0</v>
      </c>
      <c r="S1092" t="str">
        <f t="shared" si="159"/>
        <v/>
      </c>
      <c r="T1092" t="str">
        <f t="shared" si="160"/>
        <v/>
      </c>
      <c r="U1092" t="str">
        <f t="shared" si="161"/>
        <v/>
      </c>
    </row>
    <row r="1093" spans="12:21" ht="15" customHeight="1" x14ac:dyDescent="0.15">
      <c r="L1093" s="244" t="str">
        <f t="shared" si="153"/>
        <v/>
      </c>
      <c r="M1093" s="245" t="str">
        <f t="shared" si="154"/>
        <v/>
      </c>
      <c r="N1093" s="244" t="str">
        <f t="shared" si="155"/>
        <v/>
      </c>
      <c r="O1093" s="244" t="str">
        <f t="shared" si="156"/>
        <v/>
      </c>
      <c r="P1093">
        <f>IF($I1093&lt;&gt;"",$I1093,IF($E1093="SGD",1,IF($E1093="USD",Settings!$B$22,IF($E1093="HKD",Settings!$B$23,1))))</f>
        <v>1</v>
      </c>
      <c r="Q1093">
        <f t="shared" si="157"/>
        <v>0</v>
      </c>
      <c r="R1093">
        <f t="shared" si="158"/>
        <v>0</v>
      </c>
      <c r="S1093" t="str">
        <f t="shared" si="159"/>
        <v/>
      </c>
      <c r="T1093" t="str">
        <f t="shared" si="160"/>
        <v/>
      </c>
      <c r="U1093" t="str">
        <f t="shared" si="161"/>
        <v/>
      </c>
    </row>
    <row r="1094" spans="12:21" ht="15" customHeight="1" x14ac:dyDescent="0.15">
      <c r="L1094" s="244" t="str">
        <f t="shared" si="153"/>
        <v/>
      </c>
      <c r="M1094" s="245" t="str">
        <f t="shared" si="154"/>
        <v/>
      </c>
      <c r="N1094" s="244" t="str">
        <f t="shared" si="155"/>
        <v/>
      </c>
      <c r="O1094" s="244" t="str">
        <f t="shared" si="156"/>
        <v/>
      </c>
      <c r="P1094">
        <f>IF($I1094&lt;&gt;"",$I1094,IF($E1094="SGD",1,IF($E1094="USD",Settings!$B$22,IF($E1094="HKD",Settings!$B$23,1))))</f>
        <v>1</v>
      </c>
      <c r="Q1094">
        <f t="shared" si="157"/>
        <v>0</v>
      </c>
      <c r="R1094">
        <f t="shared" si="158"/>
        <v>0</v>
      </c>
      <c r="S1094" t="str">
        <f t="shared" si="159"/>
        <v/>
      </c>
      <c r="T1094" t="str">
        <f t="shared" si="160"/>
        <v/>
      </c>
      <c r="U1094" t="str">
        <f t="shared" si="161"/>
        <v/>
      </c>
    </row>
    <row r="1095" spans="12:21" ht="15" customHeight="1" x14ac:dyDescent="0.15">
      <c r="L1095" s="244" t="str">
        <f t="shared" si="153"/>
        <v/>
      </c>
      <c r="M1095" s="245" t="str">
        <f t="shared" si="154"/>
        <v/>
      </c>
      <c r="N1095" s="244" t="str">
        <f t="shared" si="155"/>
        <v/>
      </c>
      <c r="O1095" s="244" t="str">
        <f t="shared" si="156"/>
        <v/>
      </c>
      <c r="P1095">
        <f>IF($I1095&lt;&gt;"",$I1095,IF($E1095="SGD",1,IF($E1095="USD",Settings!$B$22,IF($E1095="HKD",Settings!$B$23,1))))</f>
        <v>1</v>
      </c>
      <c r="Q1095">
        <f t="shared" si="157"/>
        <v>0</v>
      </c>
      <c r="R1095">
        <f t="shared" si="158"/>
        <v>0</v>
      </c>
      <c r="S1095" t="str">
        <f t="shared" si="159"/>
        <v/>
      </c>
      <c r="T1095" t="str">
        <f t="shared" si="160"/>
        <v/>
      </c>
      <c r="U1095" t="str">
        <f t="shared" si="161"/>
        <v/>
      </c>
    </row>
    <row r="1096" spans="12:21" ht="15" customHeight="1" x14ac:dyDescent="0.15">
      <c r="L1096" s="244" t="str">
        <f t="shared" si="153"/>
        <v/>
      </c>
      <c r="M1096" s="245" t="str">
        <f t="shared" si="154"/>
        <v/>
      </c>
      <c r="N1096" s="244" t="str">
        <f t="shared" si="155"/>
        <v/>
      </c>
      <c r="O1096" s="244" t="str">
        <f t="shared" si="156"/>
        <v/>
      </c>
      <c r="P1096">
        <f>IF($I1096&lt;&gt;"",$I1096,IF($E1096="SGD",1,IF($E1096="USD",Settings!$B$22,IF($E1096="HKD",Settings!$B$23,1))))</f>
        <v>1</v>
      </c>
      <c r="Q1096">
        <f t="shared" si="157"/>
        <v>0</v>
      </c>
      <c r="R1096">
        <f t="shared" si="158"/>
        <v>0</v>
      </c>
      <c r="S1096" t="str">
        <f t="shared" si="159"/>
        <v/>
      </c>
      <c r="T1096" t="str">
        <f t="shared" si="160"/>
        <v/>
      </c>
      <c r="U1096" t="str">
        <f t="shared" si="161"/>
        <v/>
      </c>
    </row>
    <row r="1097" spans="12:21" ht="15" customHeight="1" x14ac:dyDescent="0.15">
      <c r="L1097" s="244" t="str">
        <f t="shared" si="153"/>
        <v/>
      </c>
      <c r="M1097" s="245" t="str">
        <f t="shared" si="154"/>
        <v/>
      </c>
      <c r="N1097" s="244" t="str">
        <f t="shared" si="155"/>
        <v/>
      </c>
      <c r="O1097" s="244" t="str">
        <f t="shared" si="156"/>
        <v/>
      </c>
      <c r="P1097">
        <f>IF($I1097&lt;&gt;"",$I1097,IF($E1097="SGD",1,IF($E1097="USD",Settings!$B$22,IF($E1097="HKD",Settings!$B$23,1))))</f>
        <v>1</v>
      </c>
      <c r="Q1097">
        <f t="shared" si="157"/>
        <v>0</v>
      </c>
      <c r="R1097">
        <f t="shared" si="158"/>
        <v>0</v>
      </c>
      <c r="S1097" t="str">
        <f t="shared" si="159"/>
        <v/>
      </c>
      <c r="T1097" t="str">
        <f t="shared" si="160"/>
        <v/>
      </c>
      <c r="U1097" t="str">
        <f t="shared" si="161"/>
        <v/>
      </c>
    </row>
    <row r="1098" spans="12:21" ht="15" customHeight="1" x14ac:dyDescent="0.15">
      <c r="L1098" s="244" t="str">
        <f t="shared" si="153"/>
        <v/>
      </c>
      <c r="M1098" s="245" t="str">
        <f t="shared" si="154"/>
        <v/>
      </c>
      <c r="N1098" s="244" t="str">
        <f t="shared" si="155"/>
        <v/>
      </c>
      <c r="O1098" s="244" t="str">
        <f t="shared" si="156"/>
        <v/>
      </c>
      <c r="P1098">
        <f>IF($I1098&lt;&gt;"",$I1098,IF($E1098="SGD",1,IF($E1098="USD",Settings!$B$22,IF($E1098="HKD",Settings!$B$23,1))))</f>
        <v>1</v>
      </c>
      <c r="Q1098">
        <f t="shared" si="157"/>
        <v>0</v>
      </c>
      <c r="R1098">
        <f t="shared" si="158"/>
        <v>0</v>
      </c>
      <c r="S1098" t="str">
        <f t="shared" si="159"/>
        <v/>
      </c>
      <c r="T1098" t="str">
        <f t="shared" si="160"/>
        <v/>
      </c>
      <c r="U1098" t="str">
        <f t="shared" si="161"/>
        <v/>
      </c>
    </row>
    <row r="1099" spans="12:21" ht="15" customHeight="1" x14ac:dyDescent="0.15">
      <c r="L1099" s="244" t="str">
        <f t="shared" si="153"/>
        <v/>
      </c>
      <c r="M1099" s="245" t="str">
        <f t="shared" si="154"/>
        <v/>
      </c>
      <c r="N1099" s="244" t="str">
        <f t="shared" si="155"/>
        <v/>
      </c>
      <c r="O1099" s="244" t="str">
        <f t="shared" si="156"/>
        <v/>
      </c>
      <c r="P1099">
        <f>IF($I1099&lt;&gt;"",$I1099,IF($E1099="SGD",1,IF($E1099="USD",Settings!$B$22,IF($E1099="HKD",Settings!$B$23,1))))</f>
        <v>1</v>
      </c>
      <c r="Q1099">
        <f t="shared" si="157"/>
        <v>0</v>
      </c>
      <c r="R1099">
        <f t="shared" si="158"/>
        <v>0</v>
      </c>
      <c r="S1099" t="str">
        <f t="shared" si="159"/>
        <v/>
      </c>
      <c r="T1099" t="str">
        <f t="shared" si="160"/>
        <v/>
      </c>
      <c r="U1099" t="str">
        <f t="shared" si="161"/>
        <v/>
      </c>
    </row>
    <row r="1100" spans="12:21" ht="15" customHeight="1" x14ac:dyDescent="0.15">
      <c r="L1100" s="244" t="str">
        <f t="shared" si="153"/>
        <v/>
      </c>
      <c r="M1100" s="245" t="str">
        <f t="shared" si="154"/>
        <v/>
      </c>
      <c r="N1100" s="244" t="str">
        <f t="shared" si="155"/>
        <v/>
      </c>
      <c r="O1100" s="244" t="str">
        <f t="shared" si="156"/>
        <v/>
      </c>
      <c r="P1100">
        <f>IF($I1100&lt;&gt;"",$I1100,IF($E1100="SGD",1,IF($E1100="USD",Settings!$B$22,IF($E1100="HKD",Settings!$B$23,1))))</f>
        <v>1</v>
      </c>
      <c r="Q1100">
        <f t="shared" si="157"/>
        <v>0</v>
      </c>
      <c r="R1100">
        <f t="shared" si="158"/>
        <v>0</v>
      </c>
      <c r="S1100" t="str">
        <f t="shared" si="159"/>
        <v/>
      </c>
      <c r="T1100" t="str">
        <f t="shared" si="160"/>
        <v/>
      </c>
      <c r="U1100" t="str">
        <f t="shared" si="161"/>
        <v/>
      </c>
    </row>
    <row r="1101" spans="12:21" ht="15" customHeight="1" x14ac:dyDescent="0.15">
      <c r="L1101" s="244" t="str">
        <f t="shared" si="153"/>
        <v/>
      </c>
      <c r="M1101" s="245" t="str">
        <f t="shared" si="154"/>
        <v/>
      </c>
      <c r="N1101" s="244" t="str">
        <f t="shared" si="155"/>
        <v/>
      </c>
      <c r="O1101" s="244" t="str">
        <f t="shared" si="156"/>
        <v/>
      </c>
      <c r="P1101">
        <f>IF($I1101&lt;&gt;"",$I1101,IF($E1101="SGD",1,IF($E1101="USD",Settings!$B$22,IF($E1101="HKD",Settings!$B$23,1))))</f>
        <v>1</v>
      </c>
      <c r="Q1101">
        <f t="shared" si="157"/>
        <v>0</v>
      </c>
      <c r="R1101">
        <f t="shared" si="158"/>
        <v>0</v>
      </c>
      <c r="S1101" t="str">
        <f t="shared" si="159"/>
        <v/>
      </c>
      <c r="T1101" t="str">
        <f t="shared" si="160"/>
        <v/>
      </c>
      <c r="U1101" t="str">
        <f t="shared" si="161"/>
        <v/>
      </c>
    </row>
    <row r="1102" spans="12:21" ht="15" customHeight="1" x14ac:dyDescent="0.15">
      <c r="L1102" s="244" t="str">
        <f t="shared" si="153"/>
        <v/>
      </c>
      <c r="M1102" s="245" t="str">
        <f t="shared" si="154"/>
        <v/>
      </c>
      <c r="N1102" s="244" t="str">
        <f t="shared" si="155"/>
        <v/>
      </c>
      <c r="O1102" s="244" t="str">
        <f t="shared" si="156"/>
        <v/>
      </c>
      <c r="P1102">
        <f>IF($I1102&lt;&gt;"",$I1102,IF($E1102="SGD",1,IF($E1102="USD",Settings!$B$22,IF($E1102="HKD",Settings!$B$23,1))))</f>
        <v>1</v>
      </c>
      <c r="Q1102">
        <f t="shared" si="157"/>
        <v>0</v>
      </c>
      <c r="R1102">
        <f t="shared" si="158"/>
        <v>0</v>
      </c>
      <c r="S1102" t="str">
        <f t="shared" si="159"/>
        <v/>
      </c>
      <c r="T1102" t="str">
        <f t="shared" si="160"/>
        <v/>
      </c>
      <c r="U1102" t="str">
        <f t="shared" si="161"/>
        <v/>
      </c>
    </row>
    <row r="1103" spans="12:21" ht="15" customHeight="1" x14ac:dyDescent="0.15">
      <c r="L1103" s="244" t="str">
        <f t="shared" si="153"/>
        <v/>
      </c>
      <c r="M1103" s="245" t="str">
        <f t="shared" si="154"/>
        <v/>
      </c>
      <c r="N1103" s="244" t="str">
        <f t="shared" si="155"/>
        <v/>
      </c>
      <c r="O1103" s="244" t="str">
        <f t="shared" si="156"/>
        <v/>
      </c>
      <c r="P1103">
        <f>IF($I1103&lt;&gt;"",$I1103,IF($E1103="SGD",1,IF($E1103="USD",Settings!$B$22,IF($E1103="HKD",Settings!$B$23,1))))</f>
        <v>1</v>
      </c>
      <c r="Q1103">
        <f t="shared" si="157"/>
        <v>0</v>
      </c>
      <c r="R1103">
        <f t="shared" si="158"/>
        <v>0</v>
      </c>
      <c r="S1103" t="str">
        <f t="shared" si="159"/>
        <v/>
      </c>
      <c r="T1103" t="str">
        <f t="shared" si="160"/>
        <v/>
      </c>
      <c r="U1103" t="str">
        <f t="shared" si="161"/>
        <v/>
      </c>
    </row>
    <row r="1104" spans="12:21" ht="15" customHeight="1" x14ac:dyDescent="0.15">
      <c r="L1104" s="244" t="str">
        <f t="shared" si="153"/>
        <v/>
      </c>
      <c r="M1104" s="245" t="str">
        <f t="shared" si="154"/>
        <v/>
      </c>
      <c r="N1104" s="244" t="str">
        <f t="shared" si="155"/>
        <v/>
      </c>
      <c r="O1104" s="244" t="str">
        <f t="shared" si="156"/>
        <v/>
      </c>
      <c r="P1104">
        <f>IF($I1104&lt;&gt;"",$I1104,IF($E1104="SGD",1,IF($E1104="USD",Settings!$B$22,IF($E1104="HKD",Settings!$B$23,1))))</f>
        <v>1</v>
      </c>
      <c r="Q1104">
        <f t="shared" si="157"/>
        <v>0</v>
      </c>
      <c r="R1104">
        <f t="shared" si="158"/>
        <v>0</v>
      </c>
      <c r="S1104" t="str">
        <f t="shared" si="159"/>
        <v/>
      </c>
      <c r="T1104" t="str">
        <f t="shared" si="160"/>
        <v/>
      </c>
      <c r="U1104" t="str">
        <f t="shared" si="161"/>
        <v/>
      </c>
    </row>
    <row r="1105" spans="12:21" ht="15" customHeight="1" x14ac:dyDescent="0.15">
      <c r="L1105" s="244" t="str">
        <f t="shared" si="153"/>
        <v/>
      </c>
      <c r="M1105" s="245" t="str">
        <f t="shared" si="154"/>
        <v/>
      </c>
      <c r="N1105" s="244" t="str">
        <f t="shared" si="155"/>
        <v/>
      </c>
      <c r="O1105" s="244" t="str">
        <f t="shared" si="156"/>
        <v/>
      </c>
      <c r="P1105">
        <f>IF($I1105&lt;&gt;"",$I1105,IF($E1105="SGD",1,IF($E1105="USD",Settings!$B$22,IF($E1105="HKD",Settings!$B$23,1))))</f>
        <v>1</v>
      </c>
      <c r="Q1105">
        <f t="shared" si="157"/>
        <v>0</v>
      </c>
      <c r="R1105">
        <f t="shared" si="158"/>
        <v>0</v>
      </c>
      <c r="S1105" t="str">
        <f t="shared" si="159"/>
        <v/>
      </c>
      <c r="T1105" t="str">
        <f t="shared" si="160"/>
        <v/>
      </c>
      <c r="U1105" t="str">
        <f t="shared" si="161"/>
        <v/>
      </c>
    </row>
    <row r="1106" spans="12:21" ht="15" customHeight="1" x14ac:dyDescent="0.15">
      <c r="L1106" s="244" t="str">
        <f t="shared" si="153"/>
        <v/>
      </c>
      <c r="M1106" s="245" t="str">
        <f t="shared" si="154"/>
        <v/>
      </c>
      <c r="N1106" s="244" t="str">
        <f t="shared" si="155"/>
        <v/>
      </c>
      <c r="O1106" s="244" t="str">
        <f t="shared" si="156"/>
        <v/>
      </c>
      <c r="P1106">
        <f>IF($I1106&lt;&gt;"",$I1106,IF($E1106="SGD",1,IF($E1106="USD",Settings!$B$22,IF($E1106="HKD",Settings!$B$23,1))))</f>
        <v>1</v>
      </c>
      <c r="Q1106">
        <f t="shared" si="157"/>
        <v>0</v>
      </c>
      <c r="R1106">
        <f t="shared" si="158"/>
        <v>0</v>
      </c>
      <c r="S1106" t="str">
        <f t="shared" si="159"/>
        <v/>
      </c>
      <c r="T1106" t="str">
        <f t="shared" si="160"/>
        <v/>
      </c>
      <c r="U1106" t="str">
        <f t="shared" si="161"/>
        <v/>
      </c>
    </row>
    <row r="1107" spans="12:21" ht="15" customHeight="1" x14ac:dyDescent="0.15">
      <c r="L1107" s="244" t="str">
        <f t="shared" si="153"/>
        <v/>
      </c>
      <c r="M1107" s="245" t="str">
        <f t="shared" si="154"/>
        <v/>
      </c>
      <c r="N1107" s="244" t="str">
        <f t="shared" si="155"/>
        <v/>
      </c>
      <c r="O1107" s="244" t="str">
        <f t="shared" si="156"/>
        <v/>
      </c>
      <c r="P1107">
        <f>IF($I1107&lt;&gt;"",$I1107,IF($E1107="SGD",1,IF($E1107="USD",Settings!$B$22,IF($E1107="HKD",Settings!$B$23,1))))</f>
        <v>1</v>
      </c>
      <c r="Q1107">
        <f t="shared" si="157"/>
        <v>0</v>
      </c>
      <c r="R1107">
        <f t="shared" si="158"/>
        <v>0</v>
      </c>
      <c r="S1107" t="str">
        <f t="shared" si="159"/>
        <v/>
      </c>
      <c r="T1107" t="str">
        <f t="shared" si="160"/>
        <v/>
      </c>
      <c r="U1107" t="str">
        <f t="shared" si="161"/>
        <v/>
      </c>
    </row>
    <row r="1108" spans="12:21" ht="15" customHeight="1" x14ac:dyDescent="0.15">
      <c r="L1108" s="244" t="str">
        <f t="shared" si="153"/>
        <v/>
      </c>
      <c r="M1108" s="245" t="str">
        <f t="shared" si="154"/>
        <v/>
      </c>
      <c r="N1108" s="244" t="str">
        <f t="shared" si="155"/>
        <v/>
      </c>
      <c r="O1108" s="244" t="str">
        <f t="shared" si="156"/>
        <v/>
      </c>
      <c r="P1108">
        <f>IF($I1108&lt;&gt;"",$I1108,IF($E1108="SGD",1,IF($E1108="USD",Settings!$B$22,IF($E1108="HKD",Settings!$B$23,1))))</f>
        <v>1</v>
      </c>
      <c r="Q1108">
        <f t="shared" si="157"/>
        <v>0</v>
      </c>
      <c r="R1108">
        <f t="shared" si="158"/>
        <v>0</v>
      </c>
      <c r="S1108" t="str">
        <f t="shared" si="159"/>
        <v/>
      </c>
      <c r="T1108" t="str">
        <f t="shared" si="160"/>
        <v/>
      </c>
      <c r="U1108" t="str">
        <f t="shared" si="161"/>
        <v/>
      </c>
    </row>
    <row r="1109" spans="12:21" ht="15" customHeight="1" x14ac:dyDescent="0.15">
      <c r="L1109" s="244" t="str">
        <f t="shared" si="153"/>
        <v/>
      </c>
      <c r="M1109" s="245" t="str">
        <f t="shared" si="154"/>
        <v/>
      </c>
      <c r="N1109" s="244" t="str">
        <f t="shared" si="155"/>
        <v/>
      </c>
      <c r="O1109" s="244" t="str">
        <f t="shared" si="156"/>
        <v/>
      </c>
      <c r="P1109">
        <f>IF($I1109&lt;&gt;"",$I1109,IF($E1109="SGD",1,IF($E1109="USD",Settings!$B$22,IF($E1109="HKD",Settings!$B$23,1))))</f>
        <v>1</v>
      </c>
      <c r="Q1109">
        <f t="shared" si="157"/>
        <v>0</v>
      </c>
      <c r="R1109">
        <f t="shared" si="158"/>
        <v>0</v>
      </c>
      <c r="S1109" t="str">
        <f t="shared" si="159"/>
        <v/>
      </c>
      <c r="T1109" t="str">
        <f t="shared" si="160"/>
        <v/>
      </c>
      <c r="U1109" t="str">
        <f t="shared" si="161"/>
        <v/>
      </c>
    </row>
    <row r="1110" spans="12:21" ht="15" customHeight="1" x14ac:dyDescent="0.15">
      <c r="L1110" s="244" t="str">
        <f t="shared" si="153"/>
        <v/>
      </c>
      <c r="M1110" s="245" t="str">
        <f t="shared" si="154"/>
        <v/>
      </c>
      <c r="N1110" s="244" t="str">
        <f t="shared" si="155"/>
        <v/>
      </c>
      <c r="O1110" s="244" t="str">
        <f t="shared" si="156"/>
        <v/>
      </c>
      <c r="P1110">
        <f>IF($I1110&lt;&gt;"",$I1110,IF($E1110="SGD",1,IF($E1110="USD",Settings!$B$22,IF($E1110="HKD",Settings!$B$23,1))))</f>
        <v>1</v>
      </c>
      <c r="Q1110">
        <f t="shared" si="157"/>
        <v>0</v>
      </c>
      <c r="R1110">
        <f t="shared" si="158"/>
        <v>0</v>
      </c>
      <c r="S1110" t="str">
        <f t="shared" si="159"/>
        <v/>
      </c>
      <c r="T1110" t="str">
        <f t="shared" si="160"/>
        <v/>
      </c>
      <c r="U1110" t="str">
        <f t="shared" si="161"/>
        <v/>
      </c>
    </row>
    <row r="1111" spans="12:21" ht="15" customHeight="1" x14ac:dyDescent="0.15">
      <c r="L1111" s="244" t="str">
        <f t="shared" si="153"/>
        <v/>
      </c>
      <c r="M1111" s="245" t="str">
        <f t="shared" si="154"/>
        <v/>
      </c>
      <c r="N1111" s="244" t="str">
        <f t="shared" si="155"/>
        <v/>
      </c>
      <c r="O1111" s="244" t="str">
        <f t="shared" si="156"/>
        <v/>
      </c>
      <c r="P1111">
        <f>IF($I1111&lt;&gt;"",$I1111,IF($E1111="SGD",1,IF($E1111="USD",Settings!$B$22,IF($E1111="HKD",Settings!$B$23,1))))</f>
        <v>1</v>
      </c>
      <c r="Q1111">
        <f t="shared" si="157"/>
        <v>0</v>
      </c>
      <c r="R1111">
        <f t="shared" si="158"/>
        <v>0</v>
      </c>
      <c r="S1111" t="str">
        <f t="shared" si="159"/>
        <v/>
      </c>
      <c r="T1111" t="str">
        <f t="shared" si="160"/>
        <v/>
      </c>
      <c r="U1111" t="str">
        <f t="shared" si="161"/>
        <v/>
      </c>
    </row>
    <row r="1112" spans="12:21" ht="15" customHeight="1" x14ac:dyDescent="0.15">
      <c r="L1112" s="244" t="str">
        <f t="shared" si="153"/>
        <v/>
      </c>
      <c r="M1112" s="245" t="str">
        <f t="shared" si="154"/>
        <v/>
      </c>
      <c r="N1112" s="244" t="str">
        <f t="shared" si="155"/>
        <v/>
      </c>
      <c r="O1112" s="244" t="str">
        <f t="shared" si="156"/>
        <v/>
      </c>
      <c r="P1112">
        <f>IF($I1112&lt;&gt;"",$I1112,IF($E1112="SGD",1,IF($E1112="USD",Settings!$B$22,IF($E1112="HKD",Settings!$B$23,1))))</f>
        <v>1</v>
      </c>
      <c r="Q1112">
        <f t="shared" si="157"/>
        <v>0</v>
      </c>
      <c r="R1112">
        <f t="shared" si="158"/>
        <v>0</v>
      </c>
      <c r="S1112" t="str">
        <f t="shared" si="159"/>
        <v/>
      </c>
      <c r="T1112" t="str">
        <f t="shared" si="160"/>
        <v/>
      </c>
      <c r="U1112" t="str">
        <f t="shared" si="161"/>
        <v/>
      </c>
    </row>
    <row r="1113" spans="12:21" ht="15" customHeight="1" x14ac:dyDescent="0.15">
      <c r="L1113" s="244" t="str">
        <f t="shared" si="153"/>
        <v/>
      </c>
      <c r="M1113" s="245" t="str">
        <f t="shared" si="154"/>
        <v/>
      </c>
      <c r="N1113" s="244" t="str">
        <f t="shared" si="155"/>
        <v/>
      </c>
      <c r="O1113" s="244" t="str">
        <f t="shared" si="156"/>
        <v/>
      </c>
      <c r="P1113">
        <f>IF($I1113&lt;&gt;"",$I1113,IF($E1113="SGD",1,IF($E1113="USD",Settings!$B$22,IF($E1113="HKD",Settings!$B$23,1))))</f>
        <v>1</v>
      </c>
      <c r="Q1113">
        <f t="shared" si="157"/>
        <v>0</v>
      </c>
      <c r="R1113">
        <f t="shared" si="158"/>
        <v>0</v>
      </c>
      <c r="S1113" t="str">
        <f t="shared" si="159"/>
        <v/>
      </c>
      <c r="T1113" t="str">
        <f t="shared" si="160"/>
        <v/>
      </c>
      <c r="U1113" t="str">
        <f t="shared" si="161"/>
        <v/>
      </c>
    </row>
    <row r="1114" spans="12:21" ht="15" customHeight="1" x14ac:dyDescent="0.15">
      <c r="L1114" s="244" t="str">
        <f t="shared" si="153"/>
        <v/>
      </c>
      <c r="M1114" s="245" t="str">
        <f t="shared" si="154"/>
        <v/>
      </c>
      <c r="N1114" s="244" t="str">
        <f t="shared" si="155"/>
        <v/>
      </c>
      <c r="O1114" s="244" t="str">
        <f t="shared" si="156"/>
        <v/>
      </c>
      <c r="P1114">
        <f>IF($I1114&lt;&gt;"",$I1114,IF($E1114="SGD",1,IF($E1114="USD",Settings!$B$22,IF($E1114="HKD",Settings!$B$23,1))))</f>
        <v>1</v>
      </c>
      <c r="Q1114">
        <f t="shared" si="157"/>
        <v>0</v>
      </c>
      <c r="R1114">
        <f t="shared" si="158"/>
        <v>0</v>
      </c>
      <c r="S1114" t="str">
        <f t="shared" si="159"/>
        <v/>
      </c>
      <c r="T1114" t="str">
        <f t="shared" si="160"/>
        <v/>
      </c>
      <c r="U1114" t="str">
        <f t="shared" si="161"/>
        <v/>
      </c>
    </row>
    <row r="1115" spans="12:21" ht="15" customHeight="1" x14ac:dyDescent="0.15">
      <c r="L1115" s="244" t="str">
        <f t="shared" si="153"/>
        <v/>
      </c>
      <c r="M1115" s="245" t="str">
        <f t="shared" si="154"/>
        <v/>
      </c>
      <c r="N1115" s="244" t="str">
        <f t="shared" si="155"/>
        <v/>
      </c>
      <c r="O1115" s="244" t="str">
        <f t="shared" si="156"/>
        <v/>
      </c>
      <c r="P1115">
        <f>IF($I1115&lt;&gt;"",$I1115,IF($E1115="SGD",1,IF($E1115="USD",Settings!$B$22,IF($E1115="HKD",Settings!$B$23,1))))</f>
        <v>1</v>
      </c>
      <c r="Q1115">
        <f t="shared" si="157"/>
        <v>0</v>
      </c>
      <c r="R1115">
        <f t="shared" si="158"/>
        <v>0</v>
      </c>
      <c r="S1115" t="str">
        <f t="shared" si="159"/>
        <v/>
      </c>
      <c r="T1115" t="str">
        <f t="shared" si="160"/>
        <v/>
      </c>
      <c r="U1115" t="str">
        <f t="shared" si="161"/>
        <v/>
      </c>
    </row>
    <row r="1116" spans="12:21" ht="15" customHeight="1" x14ac:dyDescent="0.15">
      <c r="L1116" s="244" t="str">
        <f t="shared" si="153"/>
        <v/>
      </c>
      <c r="M1116" s="245" t="str">
        <f t="shared" si="154"/>
        <v/>
      </c>
      <c r="N1116" s="244" t="str">
        <f t="shared" si="155"/>
        <v/>
      </c>
      <c r="O1116" s="244" t="str">
        <f t="shared" si="156"/>
        <v/>
      </c>
      <c r="P1116">
        <f>IF($I1116&lt;&gt;"",$I1116,IF($E1116="SGD",1,IF($E1116="USD",Settings!$B$22,IF($E1116="HKD",Settings!$B$23,1))))</f>
        <v>1</v>
      </c>
      <c r="Q1116">
        <f t="shared" si="157"/>
        <v>0</v>
      </c>
      <c r="R1116">
        <f t="shared" si="158"/>
        <v>0</v>
      </c>
      <c r="S1116" t="str">
        <f t="shared" si="159"/>
        <v/>
      </c>
      <c r="T1116" t="str">
        <f t="shared" si="160"/>
        <v/>
      </c>
      <c r="U1116" t="str">
        <f t="shared" si="161"/>
        <v/>
      </c>
    </row>
    <row r="1117" spans="12:21" ht="15" customHeight="1" x14ac:dyDescent="0.15">
      <c r="L1117" s="244" t="str">
        <f t="shared" si="153"/>
        <v/>
      </c>
      <c r="M1117" s="245" t="str">
        <f t="shared" si="154"/>
        <v/>
      </c>
      <c r="N1117" s="244" t="str">
        <f t="shared" si="155"/>
        <v/>
      </c>
      <c r="O1117" s="244" t="str">
        <f t="shared" si="156"/>
        <v/>
      </c>
      <c r="P1117">
        <f>IF($I1117&lt;&gt;"",$I1117,IF($E1117="SGD",1,IF($E1117="USD",Settings!$B$22,IF($E1117="HKD",Settings!$B$23,1))))</f>
        <v>1</v>
      </c>
      <c r="Q1117">
        <f t="shared" si="157"/>
        <v>0</v>
      </c>
      <c r="R1117">
        <f t="shared" si="158"/>
        <v>0</v>
      </c>
      <c r="S1117" t="str">
        <f t="shared" si="159"/>
        <v/>
      </c>
      <c r="T1117" t="str">
        <f t="shared" si="160"/>
        <v/>
      </c>
      <c r="U1117" t="str">
        <f t="shared" si="161"/>
        <v/>
      </c>
    </row>
    <row r="1118" spans="12:21" ht="15" customHeight="1" x14ac:dyDescent="0.15">
      <c r="L1118" s="244" t="str">
        <f t="shared" si="153"/>
        <v/>
      </c>
      <c r="M1118" s="245" t="str">
        <f t="shared" si="154"/>
        <v/>
      </c>
      <c r="N1118" s="244" t="str">
        <f t="shared" si="155"/>
        <v/>
      </c>
      <c r="O1118" s="244" t="str">
        <f t="shared" si="156"/>
        <v/>
      </c>
      <c r="P1118">
        <f>IF($I1118&lt;&gt;"",$I1118,IF($E1118="SGD",1,IF($E1118="USD",Settings!$B$22,IF($E1118="HKD",Settings!$B$23,1))))</f>
        <v>1</v>
      </c>
      <c r="Q1118">
        <f t="shared" si="157"/>
        <v>0</v>
      </c>
      <c r="R1118">
        <f t="shared" si="158"/>
        <v>0</v>
      </c>
      <c r="S1118" t="str">
        <f t="shared" si="159"/>
        <v/>
      </c>
      <c r="T1118" t="str">
        <f t="shared" si="160"/>
        <v/>
      </c>
      <c r="U1118" t="str">
        <f t="shared" si="161"/>
        <v/>
      </c>
    </row>
    <row r="1119" spans="12:21" ht="15" customHeight="1" x14ac:dyDescent="0.15">
      <c r="L1119" s="244" t="str">
        <f t="shared" si="153"/>
        <v/>
      </c>
      <c r="M1119" s="245" t="str">
        <f t="shared" si="154"/>
        <v/>
      </c>
      <c r="N1119" s="244" t="str">
        <f t="shared" si="155"/>
        <v/>
      </c>
      <c r="O1119" s="244" t="str">
        <f t="shared" si="156"/>
        <v/>
      </c>
      <c r="P1119">
        <f>IF($I1119&lt;&gt;"",$I1119,IF($E1119="SGD",1,IF($E1119="USD",Settings!$B$22,IF($E1119="HKD",Settings!$B$23,1))))</f>
        <v>1</v>
      </c>
      <c r="Q1119">
        <f t="shared" si="157"/>
        <v>0</v>
      </c>
      <c r="R1119">
        <f t="shared" si="158"/>
        <v>0</v>
      </c>
      <c r="S1119" t="str">
        <f t="shared" si="159"/>
        <v/>
      </c>
      <c r="T1119" t="str">
        <f t="shared" si="160"/>
        <v/>
      </c>
      <c r="U1119" t="str">
        <f t="shared" si="161"/>
        <v/>
      </c>
    </row>
    <row r="1120" spans="12:21" ht="15" customHeight="1" x14ac:dyDescent="0.15">
      <c r="L1120" s="244" t="str">
        <f t="shared" si="153"/>
        <v/>
      </c>
      <c r="M1120" s="245" t="str">
        <f t="shared" si="154"/>
        <v/>
      </c>
      <c r="N1120" s="244" t="str">
        <f t="shared" si="155"/>
        <v/>
      </c>
      <c r="O1120" s="244" t="str">
        <f t="shared" si="156"/>
        <v/>
      </c>
      <c r="P1120">
        <f>IF($I1120&lt;&gt;"",$I1120,IF($E1120="SGD",1,IF($E1120="USD",Settings!$B$22,IF($E1120="HKD",Settings!$B$23,1))))</f>
        <v>1</v>
      </c>
      <c r="Q1120">
        <f t="shared" si="157"/>
        <v>0</v>
      </c>
      <c r="R1120">
        <f t="shared" si="158"/>
        <v>0</v>
      </c>
      <c r="S1120" t="str">
        <f t="shared" si="159"/>
        <v/>
      </c>
      <c r="T1120" t="str">
        <f t="shared" si="160"/>
        <v/>
      </c>
      <c r="U1120" t="str">
        <f t="shared" si="161"/>
        <v/>
      </c>
    </row>
    <row r="1121" spans="12:21" ht="15" customHeight="1" x14ac:dyDescent="0.15">
      <c r="L1121" s="244" t="str">
        <f t="shared" si="153"/>
        <v/>
      </c>
      <c r="M1121" s="245" t="str">
        <f t="shared" si="154"/>
        <v/>
      </c>
      <c r="N1121" s="244" t="str">
        <f t="shared" si="155"/>
        <v/>
      </c>
      <c r="O1121" s="244" t="str">
        <f t="shared" si="156"/>
        <v/>
      </c>
      <c r="P1121">
        <f>IF($I1121&lt;&gt;"",$I1121,IF($E1121="SGD",1,IF($E1121="USD",Settings!$B$22,IF($E1121="HKD",Settings!$B$23,1))))</f>
        <v>1</v>
      </c>
      <c r="Q1121">
        <f t="shared" si="157"/>
        <v>0</v>
      </c>
      <c r="R1121">
        <f t="shared" si="158"/>
        <v>0</v>
      </c>
      <c r="S1121" t="str">
        <f t="shared" si="159"/>
        <v/>
      </c>
      <c r="T1121" t="str">
        <f t="shared" si="160"/>
        <v/>
      </c>
      <c r="U1121" t="str">
        <f t="shared" si="161"/>
        <v/>
      </c>
    </row>
    <row r="1122" spans="12:21" ht="15" customHeight="1" x14ac:dyDescent="0.15">
      <c r="L1122" s="244" t="str">
        <f t="shared" si="153"/>
        <v/>
      </c>
      <c r="M1122" s="245" t="str">
        <f t="shared" si="154"/>
        <v/>
      </c>
      <c r="N1122" s="244" t="str">
        <f t="shared" si="155"/>
        <v/>
      </c>
      <c r="O1122" s="244" t="str">
        <f t="shared" si="156"/>
        <v/>
      </c>
      <c r="P1122">
        <f>IF($I1122&lt;&gt;"",$I1122,IF($E1122="SGD",1,IF($E1122="USD",Settings!$B$22,IF($E1122="HKD",Settings!$B$23,1))))</f>
        <v>1</v>
      </c>
      <c r="Q1122">
        <f t="shared" si="157"/>
        <v>0</v>
      </c>
      <c r="R1122">
        <f t="shared" si="158"/>
        <v>0</v>
      </c>
      <c r="S1122" t="str">
        <f t="shared" si="159"/>
        <v/>
      </c>
      <c r="T1122" t="str">
        <f t="shared" si="160"/>
        <v/>
      </c>
      <c r="U1122" t="str">
        <f t="shared" si="161"/>
        <v/>
      </c>
    </row>
    <row r="1123" spans="12:21" ht="15" customHeight="1" x14ac:dyDescent="0.15">
      <c r="L1123" s="244" t="str">
        <f t="shared" si="153"/>
        <v/>
      </c>
      <c r="M1123" s="245" t="str">
        <f t="shared" si="154"/>
        <v/>
      </c>
      <c r="N1123" s="244" t="str">
        <f t="shared" si="155"/>
        <v/>
      </c>
      <c r="O1123" s="244" t="str">
        <f t="shared" si="156"/>
        <v/>
      </c>
      <c r="P1123">
        <f>IF($I1123&lt;&gt;"",$I1123,IF($E1123="SGD",1,IF($E1123="USD",Settings!$B$22,IF($E1123="HKD",Settings!$B$23,1))))</f>
        <v>1</v>
      </c>
      <c r="Q1123">
        <f t="shared" si="157"/>
        <v>0</v>
      </c>
      <c r="R1123">
        <f t="shared" si="158"/>
        <v>0</v>
      </c>
      <c r="S1123" t="str">
        <f t="shared" si="159"/>
        <v/>
      </c>
      <c r="T1123" t="str">
        <f t="shared" si="160"/>
        <v/>
      </c>
      <c r="U1123" t="str">
        <f t="shared" si="161"/>
        <v/>
      </c>
    </row>
    <row r="1124" spans="12:21" ht="15" customHeight="1" x14ac:dyDescent="0.15">
      <c r="L1124" s="244" t="str">
        <f t="shared" si="153"/>
        <v/>
      </c>
      <c r="M1124" s="245" t="str">
        <f t="shared" si="154"/>
        <v/>
      </c>
      <c r="N1124" s="244" t="str">
        <f t="shared" si="155"/>
        <v/>
      </c>
      <c r="O1124" s="244" t="str">
        <f t="shared" si="156"/>
        <v/>
      </c>
      <c r="P1124">
        <f>IF($I1124&lt;&gt;"",$I1124,IF($E1124="SGD",1,IF($E1124="USD",Settings!$B$22,IF($E1124="HKD",Settings!$B$23,1))))</f>
        <v>1</v>
      </c>
      <c r="Q1124">
        <f t="shared" si="157"/>
        <v>0</v>
      </c>
      <c r="R1124">
        <f t="shared" si="158"/>
        <v>0</v>
      </c>
      <c r="S1124" t="str">
        <f t="shared" si="159"/>
        <v/>
      </c>
      <c r="T1124" t="str">
        <f t="shared" si="160"/>
        <v/>
      </c>
      <c r="U1124" t="str">
        <f t="shared" si="161"/>
        <v/>
      </c>
    </row>
    <row r="1125" spans="12:21" ht="15" customHeight="1" x14ac:dyDescent="0.15">
      <c r="L1125" s="244" t="str">
        <f t="shared" si="153"/>
        <v/>
      </c>
      <c r="M1125" s="245" t="str">
        <f t="shared" si="154"/>
        <v/>
      </c>
      <c r="N1125" s="244" t="str">
        <f t="shared" si="155"/>
        <v/>
      </c>
      <c r="O1125" s="244" t="str">
        <f t="shared" si="156"/>
        <v/>
      </c>
      <c r="P1125">
        <f>IF($I1125&lt;&gt;"",$I1125,IF($E1125="SGD",1,IF($E1125="USD",Settings!$B$22,IF($E1125="HKD",Settings!$B$23,1))))</f>
        <v>1</v>
      </c>
      <c r="Q1125">
        <f t="shared" si="157"/>
        <v>0</v>
      </c>
      <c r="R1125">
        <f t="shared" si="158"/>
        <v>0</v>
      </c>
      <c r="S1125" t="str">
        <f t="shared" si="159"/>
        <v/>
      </c>
      <c r="T1125" t="str">
        <f t="shared" si="160"/>
        <v/>
      </c>
      <c r="U1125" t="str">
        <f t="shared" si="161"/>
        <v/>
      </c>
    </row>
    <row r="1126" spans="12:21" ht="15" customHeight="1" x14ac:dyDescent="0.15">
      <c r="L1126" s="244" t="str">
        <f t="shared" si="153"/>
        <v/>
      </c>
      <c r="M1126" s="245" t="str">
        <f t="shared" si="154"/>
        <v/>
      </c>
      <c r="N1126" s="244" t="str">
        <f t="shared" si="155"/>
        <v/>
      </c>
      <c r="O1126" s="244" t="str">
        <f t="shared" si="156"/>
        <v/>
      </c>
      <c r="P1126">
        <f>IF($I1126&lt;&gt;"",$I1126,IF($E1126="SGD",1,IF($E1126="USD",Settings!$B$22,IF($E1126="HKD",Settings!$B$23,1))))</f>
        <v>1</v>
      </c>
      <c r="Q1126">
        <f t="shared" si="157"/>
        <v>0</v>
      </c>
      <c r="R1126">
        <f t="shared" si="158"/>
        <v>0</v>
      </c>
      <c r="S1126" t="str">
        <f t="shared" si="159"/>
        <v/>
      </c>
      <c r="T1126" t="str">
        <f t="shared" si="160"/>
        <v/>
      </c>
      <c r="U1126" t="str">
        <f t="shared" si="161"/>
        <v/>
      </c>
    </row>
    <row r="1127" spans="12:21" ht="15" customHeight="1" x14ac:dyDescent="0.15">
      <c r="L1127" s="244" t="str">
        <f t="shared" si="153"/>
        <v/>
      </c>
      <c r="M1127" s="245" t="str">
        <f t="shared" si="154"/>
        <v/>
      </c>
      <c r="N1127" s="244" t="str">
        <f t="shared" si="155"/>
        <v/>
      </c>
      <c r="O1127" s="244" t="str">
        <f t="shared" si="156"/>
        <v/>
      </c>
      <c r="P1127">
        <f>IF($I1127&lt;&gt;"",$I1127,IF($E1127="SGD",1,IF($E1127="USD",Settings!$B$22,IF($E1127="HKD",Settings!$B$23,1))))</f>
        <v>1</v>
      </c>
      <c r="Q1127">
        <f t="shared" si="157"/>
        <v>0</v>
      </c>
      <c r="R1127">
        <f t="shared" si="158"/>
        <v>0</v>
      </c>
      <c r="S1127" t="str">
        <f t="shared" si="159"/>
        <v/>
      </c>
      <c r="T1127" t="str">
        <f t="shared" si="160"/>
        <v/>
      </c>
      <c r="U1127" t="str">
        <f t="shared" si="161"/>
        <v/>
      </c>
    </row>
    <row r="1128" spans="12:21" ht="15" customHeight="1" x14ac:dyDescent="0.15">
      <c r="L1128" s="244" t="str">
        <f t="shared" si="153"/>
        <v/>
      </c>
      <c r="M1128" s="245" t="str">
        <f t="shared" si="154"/>
        <v/>
      </c>
      <c r="N1128" s="244" t="str">
        <f t="shared" si="155"/>
        <v/>
      </c>
      <c r="O1128" s="244" t="str">
        <f t="shared" si="156"/>
        <v/>
      </c>
      <c r="P1128">
        <f>IF($I1128&lt;&gt;"",$I1128,IF($E1128="SGD",1,IF($E1128="USD",Settings!$B$22,IF($E1128="HKD",Settings!$B$23,1))))</f>
        <v>1</v>
      </c>
      <c r="Q1128">
        <f t="shared" si="157"/>
        <v>0</v>
      </c>
      <c r="R1128">
        <f t="shared" si="158"/>
        <v>0</v>
      </c>
      <c r="S1128" t="str">
        <f t="shared" si="159"/>
        <v/>
      </c>
      <c r="T1128" t="str">
        <f t="shared" si="160"/>
        <v/>
      </c>
      <c r="U1128" t="str">
        <f t="shared" si="161"/>
        <v/>
      </c>
    </row>
    <row r="1129" spans="12:21" ht="15" customHeight="1" x14ac:dyDescent="0.15">
      <c r="L1129" s="244" t="str">
        <f t="shared" ref="L1129:L1192" si="162">IF(OR(B1129="",C1129="",E1129=""),"",B1129&amp;":"&amp;C1129&amp;":"&amp;E1129)</f>
        <v/>
      </c>
      <c r="M1129" s="245" t="str">
        <f t="shared" ref="M1129:M1192" si="163">IF(A1129="","",A1129*D1129)</f>
        <v/>
      </c>
      <c r="N1129" s="244" t="str">
        <f t="shared" ref="N1129:N1192" si="164">IF(A1129="","",IF(OR(A1129=1,A1129=0),J1129,0))</f>
        <v/>
      </c>
      <c r="O1129" s="244" t="str">
        <f t="shared" ref="O1129:O1192" si="165">IF(A1129="","",IF(A1129=-1,J1129,0))</f>
        <v/>
      </c>
      <c r="P1129">
        <f>IF($I1129&lt;&gt;"",$I1129,IF($E1129="SGD",1,IF($E1129="USD",Settings!$B$22,IF($E1129="HKD",Settings!$B$23,1))))</f>
        <v>1</v>
      </c>
      <c r="Q1129">
        <f t="shared" ref="Q1129:Q1192" si="166">IF($L1129="",0,($O1129-$N1129+IF($A1129=2,$J1129,0))*$P1129)</f>
        <v>0</v>
      </c>
      <c r="R1129">
        <f t="shared" ref="R1129:R1192" si="167">IF($L1129="",0,IF($A1129=2,$J1129*$P1129,0))</f>
        <v>0</v>
      </c>
      <c r="S1129" t="str">
        <f t="shared" si="159"/>
        <v/>
      </c>
      <c r="T1129" t="str">
        <f t="shared" si="160"/>
        <v/>
      </c>
      <c r="U1129" t="str">
        <f t="shared" si="161"/>
        <v/>
      </c>
    </row>
    <row r="1130" spans="12:21" ht="15" customHeight="1" x14ac:dyDescent="0.15">
      <c r="L1130" s="244" t="str">
        <f t="shared" si="162"/>
        <v/>
      </c>
      <c r="M1130" s="245" t="str">
        <f t="shared" si="163"/>
        <v/>
      </c>
      <c r="N1130" s="244" t="str">
        <f t="shared" si="164"/>
        <v/>
      </c>
      <c r="O1130" s="244" t="str">
        <f t="shared" si="165"/>
        <v/>
      </c>
      <c r="P1130">
        <f>IF($I1130&lt;&gt;"",$I1130,IF($E1130="SGD",1,IF($E1130="USD",Settings!$B$22,IF($E1130="HKD",Settings!$B$23,1))))</f>
        <v>1</v>
      </c>
      <c r="Q1130">
        <f t="shared" si="166"/>
        <v>0</v>
      </c>
      <c r="R1130">
        <f t="shared" si="167"/>
        <v>0</v>
      </c>
      <c r="S1130" t="str">
        <f t="shared" si="159"/>
        <v/>
      </c>
      <c r="T1130" t="str">
        <f t="shared" si="160"/>
        <v/>
      </c>
      <c r="U1130" t="str">
        <f t="shared" si="161"/>
        <v/>
      </c>
    </row>
    <row r="1131" spans="12:21" ht="15" customHeight="1" x14ac:dyDescent="0.15">
      <c r="L1131" s="244" t="str">
        <f t="shared" si="162"/>
        <v/>
      </c>
      <c r="M1131" s="245" t="str">
        <f t="shared" si="163"/>
        <v/>
      </c>
      <c r="N1131" s="244" t="str">
        <f t="shared" si="164"/>
        <v/>
      </c>
      <c r="O1131" s="244" t="str">
        <f t="shared" si="165"/>
        <v/>
      </c>
      <c r="P1131">
        <f>IF($I1131&lt;&gt;"",$I1131,IF($E1131="SGD",1,IF($E1131="USD",Settings!$B$22,IF($E1131="HKD",Settings!$B$23,1))))</f>
        <v>1</v>
      </c>
      <c r="Q1131">
        <f t="shared" si="166"/>
        <v>0</v>
      </c>
      <c r="R1131">
        <f t="shared" si="167"/>
        <v>0</v>
      </c>
      <c r="S1131" t="str">
        <f t="shared" si="159"/>
        <v/>
      </c>
      <c r="T1131" t="str">
        <f t="shared" si="160"/>
        <v/>
      </c>
      <c r="U1131" t="str">
        <f t="shared" si="161"/>
        <v/>
      </c>
    </row>
    <row r="1132" spans="12:21" ht="15" customHeight="1" x14ac:dyDescent="0.15">
      <c r="L1132" s="244" t="str">
        <f t="shared" si="162"/>
        <v/>
      </c>
      <c r="M1132" s="245" t="str">
        <f t="shared" si="163"/>
        <v/>
      </c>
      <c r="N1132" s="244" t="str">
        <f t="shared" si="164"/>
        <v/>
      </c>
      <c r="O1132" s="244" t="str">
        <f t="shared" si="165"/>
        <v/>
      </c>
      <c r="P1132">
        <f>IF($I1132&lt;&gt;"",$I1132,IF($E1132="SGD",1,IF($E1132="USD",Settings!$B$22,IF($E1132="HKD",Settings!$B$23,1))))</f>
        <v>1</v>
      </c>
      <c r="Q1132">
        <f t="shared" si="166"/>
        <v>0</v>
      </c>
      <c r="R1132">
        <f t="shared" si="167"/>
        <v>0</v>
      </c>
      <c r="S1132" t="str">
        <f t="shared" si="159"/>
        <v/>
      </c>
      <c r="T1132" t="str">
        <f t="shared" si="160"/>
        <v/>
      </c>
      <c r="U1132" t="str">
        <f t="shared" si="161"/>
        <v/>
      </c>
    </row>
    <row r="1133" spans="12:21" ht="15" customHeight="1" x14ac:dyDescent="0.15">
      <c r="L1133" s="244" t="str">
        <f t="shared" si="162"/>
        <v/>
      </c>
      <c r="M1133" s="245" t="str">
        <f t="shared" si="163"/>
        <v/>
      </c>
      <c r="N1133" s="244" t="str">
        <f t="shared" si="164"/>
        <v/>
      </c>
      <c r="O1133" s="244" t="str">
        <f t="shared" si="165"/>
        <v/>
      </c>
      <c r="P1133">
        <f>IF($I1133&lt;&gt;"",$I1133,IF($E1133="SGD",1,IF($E1133="USD",Settings!$B$22,IF($E1133="HKD",Settings!$B$23,1))))</f>
        <v>1</v>
      </c>
      <c r="Q1133">
        <f t="shared" si="166"/>
        <v>0</v>
      </c>
      <c r="R1133">
        <f t="shared" si="167"/>
        <v>0</v>
      </c>
      <c r="S1133" t="str">
        <f t="shared" si="159"/>
        <v/>
      </c>
      <c r="T1133" t="str">
        <f t="shared" si="160"/>
        <v/>
      </c>
      <c r="U1133" t="str">
        <f t="shared" si="161"/>
        <v/>
      </c>
    </row>
    <row r="1134" spans="12:21" ht="15" customHeight="1" x14ac:dyDescent="0.15">
      <c r="L1134" s="244" t="str">
        <f t="shared" si="162"/>
        <v/>
      </c>
      <c r="M1134" s="245" t="str">
        <f t="shared" si="163"/>
        <v/>
      </c>
      <c r="N1134" s="244" t="str">
        <f t="shared" si="164"/>
        <v/>
      </c>
      <c r="O1134" s="244" t="str">
        <f t="shared" si="165"/>
        <v/>
      </c>
      <c r="P1134">
        <f>IF($I1134&lt;&gt;"",$I1134,IF($E1134="SGD",1,IF($E1134="USD",Settings!$B$22,IF($E1134="HKD",Settings!$B$23,1))))</f>
        <v>1</v>
      </c>
      <c r="Q1134">
        <f t="shared" si="166"/>
        <v>0</v>
      </c>
      <c r="R1134">
        <f t="shared" si="167"/>
        <v>0</v>
      </c>
      <c r="S1134" t="str">
        <f t="shared" si="159"/>
        <v/>
      </c>
      <c r="T1134" t="str">
        <f t="shared" si="160"/>
        <v/>
      </c>
      <c r="U1134" t="str">
        <f t="shared" si="161"/>
        <v/>
      </c>
    </row>
    <row r="1135" spans="12:21" ht="15" customHeight="1" x14ac:dyDescent="0.15">
      <c r="L1135" s="244" t="str">
        <f t="shared" si="162"/>
        <v/>
      </c>
      <c r="M1135" s="245" t="str">
        <f t="shared" si="163"/>
        <v/>
      </c>
      <c r="N1135" s="244" t="str">
        <f t="shared" si="164"/>
        <v/>
      </c>
      <c r="O1135" s="244" t="str">
        <f t="shared" si="165"/>
        <v/>
      </c>
      <c r="P1135">
        <f>IF($I1135&lt;&gt;"",$I1135,IF($E1135="SGD",1,IF($E1135="USD",Settings!$B$22,IF($E1135="HKD",Settings!$B$23,1))))</f>
        <v>1</v>
      </c>
      <c r="Q1135">
        <f t="shared" si="166"/>
        <v>0</v>
      </c>
      <c r="R1135">
        <f t="shared" si="167"/>
        <v>0</v>
      </c>
      <c r="S1135" t="str">
        <f t="shared" si="159"/>
        <v/>
      </c>
      <c r="T1135" t="str">
        <f t="shared" si="160"/>
        <v/>
      </c>
      <c r="U1135" t="str">
        <f t="shared" si="161"/>
        <v/>
      </c>
    </row>
    <row r="1136" spans="12:21" ht="15" customHeight="1" x14ac:dyDescent="0.15">
      <c r="L1136" s="244" t="str">
        <f t="shared" si="162"/>
        <v/>
      </c>
      <c r="M1136" s="245" t="str">
        <f t="shared" si="163"/>
        <v/>
      </c>
      <c r="N1136" s="244" t="str">
        <f t="shared" si="164"/>
        <v/>
      </c>
      <c r="O1136" s="244" t="str">
        <f t="shared" si="165"/>
        <v/>
      </c>
      <c r="P1136">
        <f>IF($I1136&lt;&gt;"",$I1136,IF($E1136="SGD",1,IF($E1136="USD",Settings!$B$22,IF($E1136="HKD",Settings!$B$23,1))))</f>
        <v>1</v>
      </c>
      <c r="Q1136">
        <f t="shared" si="166"/>
        <v>0</v>
      </c>
      <c r="R1136">
        <f t="shared" si="167"/>
        <v>0</v>
      </c>
      <c r="S1136" t="str">
        <f t="shared" si="159"/>
        <v/>
      </c>
      <c r="T1136" t="str">
        <f t="shared" si="160"/>
        <v/>
      </c>
      <c r="U1136" t="str">
        <f t="shared" si="161"/>
        <v/>
      </c>
    </row>
    <row r="1137" spans="12:21" ht="15" customHeight="1" x14ac:dyDescent="0.15">
      <c r="L1137" s="244" t="str">
        <f t="shared" si="162"/>
        <v/>
      </c>
      <c r="M1137" s="245" t="str">
        <f t="shared" si="163"/>
        <v/>
      </c>
      <c r="N1137" s="244" t="str">
        <f t="shared" si="164"/>
        <v/>
      </c>
      <c r="O1137" s="244" t="str">
        <f t="shared" si="165"/>
        <v/>
      </c>
      <c r="P1137">
        <f>IF($I1137&lt;&gt;"",$I1137,IF($E1137="SGD",1,IF($E1137="USD",Settings!$B$22,IF($E1137="HKD",Settings!$B$23,1))))</f>
        <v>1</v>
      </c>
      <c r="Q1137">
        <f t="shared" si="166"/>
        <v>0</v>
      </c>
      <c r="R1137">
        <f t="shared" si="167"/>
        <v>0</v>
      </c>
      <c r="S1137" t="str">
        <f t="shared" si="159"/>
        <v/>
      </c>
      <c r="T1137" t="str">
        <f t="shared" si="160"/>
        <v/>
      </c>
      <c r="U1137" t="str">
        <f t="shared" si="161"/>
        <v/>
      </c>
    </row>
    <row r="1138" spans="12:21" ht="15" customHeight="1" x14ac:dyDescent="0.15">
      <c r="L1138" s="244" t="str">
        <f t="shared" si="162"/>
        <v/>
      </c>
      <c r="M1138" s="245" t="str">
        <f t="shared" si="163"/>
        <v/>
      </c>
      <c r="N1138" s="244" t="str">
        <f t="shared" si="164"/>
        <v/>
      </c>
      <c r="O1138" s="244" t="str">
        <f t="shared" si="165"/>
        <v/>
      </c>
      <c r="P1138">
        <f>IF($I1138&lt;&gt;"",$I1138,IF($E1138="SGD",1,IF($E1138="USD",Settings!$B$22,IF($E1138="HKD",Settings!$B$23,1))))</f>
        <v>1</v>
      </c>
      <c r="Q1138">
        <f t="shared" si="166"/>
        <v>0</v>
      </c>
      <c r="R1138">
        <f t="shared" si="167"/>
        <v>0</v>
      </c>
      <c r="S1138" t="str">
        <f t="shared" si="159"/>
        <v/>
      </c>
      <c r="T1138" t="str">
        <f t="shared" si="160"/>
        <v/>
      </c>
      <c r="U1138" t="str">
        <f t="shared" si="161"/>
        <v/>
      </c>
    </row>
    <row r="1139" spans="12:21" ht="15" customHeight="1" x14ac:dyDescent="0.15">
      <c r="L1139" s="244" t="str">
        <f t="shared" si="162"/>
        <v/>
      </c>
      <c r="M1139" s="245" t="str">
        <f t="shared" si="163"/>
        <v/>
      </c>
      <c r="N1139" s="244" t="str">
        <f t="shared" si="164"/>
        <v/>
      </c>
      <c r="O1139" s="244" t="str">
        <f t="shared" si="165"/>
        <v/>
      </c>
      <c r="P1139">
        <f>IF($I1139&lt;&gt;"",$I1139,IF($E1139="SGD",1,IF($E1139="USD",Settings!$B$22,IF($E1139="HKD",Settings!$B$23,1))))</f>
        <v>1</v>
      </c>
      <c r="Q1139">
        <f t="shared" si="166"/>
        <v>0</v>
      </c>
      <c r="R1139">
        <f t="shared" si="167"/>
        <v>0</v>
      </c>
      <c r="S1139" t="str">
        <f t="shared" si="159"/>
        <v/>
      </c>
      <c r="T1139" t="str">
        <f t="shared" si="160"/>
        <v/>
      </c>
      <c r="U1139" t="str">
        <f t="shared" si="161"/>
        <v/>
      </c>
    </row>
    <row r="1140" spans="12:21" ht="15" customHeight="1" x14ac:dyDescent="0.15">
      <c r="L1140" s="244" t="str">
        <f t="shared" si="162"/>
        <v/>
      </c>
      <c r="M1140" s="245" t="str">
        <f t="shared" si="163"/>
        <v/>
      </c>
      <c r="N1140" s="244" t="str">
        <f t="shared" si="164"/>
        <v/>
      </c>
      <c r="O1140" s="244" t="str">
        <f t="shared" si="165"/>
        <v/>
      </c>
      <c r="P1140">
        <f>IF($I1140&lt;&gt;"",$I1140,IF($E1140="SGD",1,IF($E1140="USD",Settings!$B$22,IF($E1140="HKD",Settings!$B$23,1))))</f>
        <v>1</v>
      </c>
      <c r="Q1140">
        <f t="shared" si="166"/>
        <v>0</v>
      </c>
      <c r="R1140">
        <f t="shared" si="167"/>
        <v>0</v>
      </c>
      <c r="S1140" t="str">
        <f t="shared" si="159"/>
        <v/>
      </c>
      <c r="T1140" t="str">
        <f t="shared" si="160"/>
        <v/>
      </c>
      <c r="U1140" t="str">
        <f t="shared" si="161"/>
        <v/>
      </c>
    </row>
    <row r="1141" spans="12:21" ht="15" customHeight="1" x14ac:dyDescent="0.15">
      <c r="L1141" s="244" t="str">
        <f t="shared" si="162"/>
        <v/>
      </c>
      <c r="M1141" s="245" t="str">
        <f t="shared" si="163"/>
        <v/>
      </c>
      <c r="N1141" s="244" t="str">
        <f t="shared" si="164"/>
        <v/>
      </c>
      <c r="O1141" s="244" t="str">
        <f t="shared" si="165"/>
        <v/>
      </c>
      <c r="P1141">
        <f>IF($I1141&lt;&gt;"",$I1141,IF($E1141="SGD",1,IF($E1141="USD",Settings!$B$22,IF($E1141="HKD",Settings!$B$23,1))))</f>
        <v>1</v>
      </c>
      <c r="Q1141">
        <f t="shared" si="166"/>
        <v>0</v>
      </c>
      <c r="R1141">
        <f t="shared" si="167"/>
        <v>0</v>
      </c>
      <c r="S1141" t="str">
        <f t="shared" si="159"/>
        <v/>
      </c>
      <c r="T1141" t="str">
        <f t="shared" si="160"/>
        <v/>
      </c>
      <c r="U1141" t="str">
        <f t="shared" si="161"/>
        <v/>
      </c>
    </row>
    <row r="1142" spans="12:21" ht="15" customHeight="1" x14ac:dyDescent="0.15">
      <c r="L1142" s="244" t="str">
        <f t="shared" si="162"/>
        <v/>
      </c>
      <c r="M1142" s="245" t="str">
        <f t="shared" si="163"/>
        <v/>
      </c>
      <c r="N1142" s="244" t="str">
        <f t="shared" si="164"/>
        <v/>
      </c>
      <c r="O1142" s="244" t="str">
        <f t="shared" si="165"/>
        <v/>
      </c>
      <c r="P1142">
        <f>IF($I1142&lt;&gt;"",$I1142,IF($E1142="SGD",1,IF($E1142="USD",Settings!$B$22,IF($E1142="HKD",Settings!$B$23,1))))</f>
        <v>1</v>
      </c>
      <c r="Q1142">
        <f t="shared" si="166"/>
        <v>0</v>
      </c>
      <c r="R1142">
        <f t="shared" si="167"/>
        <v>0</v>
      </c>
      <c r="S1142" t="str">
        <f t="shared" si="159"/>
        <v/>
      </c>
      <c r="T1142" t="str">
        <f t="shared" si="160"/>
        <v/>
      </c>
      <c r="U1142" t="str">
        <f t="shared" si="161"/>
        <v/>
      </c>
    </row>
    <row r="1143" spans="12:21" ht="15" customHeight="1" x14ac:dyDescent="0.15">
      <c r="L1143" s="244" t="str">
        <f t="shared" si="162"/>
        <v/>
      </c>
      <c r="M1143" s="245" t="str">
        <f t="shared" si="163"/>
        <v/>
      </c>
      <c r="N1143" s="244" t="str">
        <f t="shared" si="164"/>
        <v/>
      </c>
      <c r="O1143" s="244" t="str">
        <f t="shared" si="165"/>
        <v/>
      </c>
      <c r="P1143">
        <f>IF($I1143&lt;&gt;"",$I1143,IF($E1143="SGD",1,IF($E1143="USD",Settings!$B$22,IF($E1143="HKD",Settings!$B$23,1))))</f>
        <v>1</v>
      </c>
      <c r="Q1143">
        <f t="shared" si="166"/>
        <v>0</v>
      </c>
      <c r="R1143">
        <f t="shared" si="167"/>
        <v>0</v>
      </c>
      <c r="S1143" t="str">
        <f t="shared" si="159"/>
        <v/>
      </c>
      <c r="T1143" t="str">
        <f t="shared" si="160"/>
        <v/>
      </c>
      <c r="U1143" t="str">
        <f t="shared" si="161"/>
        <v/>
      </c>
    </row>
    <row r="1144" spans="12:21" ht="15" customHeight="1" x14ac:dyDescent="0.15">
      <c r="L1144" s="244" t="str">
        <f t="shared" si="162"/>
        <v/>
      </c>
      <c r="M1144" s="245" t="str">
        <f t="shared" si="163"/>
        <v/>
      </c>
      <c r="N1144" s="244" t="str">
        <f t="shared" si="164"/>
        <v/>
      </c>
      <c r="O1144" s="244" t="str">
        <f t="shared" si="165"/>
        <v/>
      </c>
      <c r="P1144">
        <f>IF($I1144&lt;&gt;"",$I1144,IF($E1144="SGD",1,IF($E1144="USD",Settings!$B$22,IF($E1144="HKD",Settings!$B$23,1))))</f>
        <v>1</v>
      </c>
      <c r="Q1144">
        <f t="shared" si="166"/>
        <v>0</v>
      </c>
      <c r="R1144">
        <f t="shared" si="167"/>
        <v>0</v>
      </c>
      <c r="S1144" t="str">
        <f t="shared" si="159"/>
        <v/>
      </c>
      <c r="T1144" t="str">
        <f t="shared" si="160"/>
        <v/>
      </c>
      <c r="U1144" t="str">
        <f t="shared" si="161"/>
        <v/>
      </c>
    </row>
    <row r="1145" spans="12:21" ht="15" customHeight="1" x14ac:dyDescent="0.15">
      <c r="L1145" s="244" t="str">
        <f t="shared" si="162"/>
        <v/>
      </c>
      <c r="M1145" s="245" t="str">
        <f t="shared" si="163"/>
        <v/>
      </c>
      <c r="N1145" s="244" t="str">
        <f t="shared" si="164"/>
        <v/>
      </c>
      <c r="O1145" s="244" t="str">
        <f t="shared" si="165"/>
        <v/>
      </c>
      <c r="P1145">
        <f>IF($I1145&lt;&gt;"",$I1145,IF($E1145="SGD",1,IF($E1145="USD",Settings!$B$22,IF($E1145="HKD",Settings!$B$23,1))))</f>
        <v>1</v>
      </c>
      <c r="Q1145">
        <f t="shared" si="166"/>
        <v>0</v>
      </c>
      <c r="R1145">
        <f t="shared" si="167"/>
        <v>0</v>
      </c>
      <c r="S1145" t="str">
        <f t="shared" si="159"/>
        <v/>
      </c>
      <c r="T1145" t="str">
        <f t="shared" si="160"/>
        <v/>
      </c>
      <c r="U1145" t="str">
        <f t="shared" si="161"/>
        <v/>
      </c>
    </row>
    <row r="1146" spans="12:21" ht="15" customHeight="1" x14ac:dyDescent="0.15">
      <c r="L1146" s="244" t="str">
        <f t="shared" si="162"/>
        <v/>
      </c>
      <c r="M1146" s="245" t="str">
        <f t="shared" si="163"/>
        <v/>
      </c>
      <c r="N1146" s="244" t="str">
        <f t="shared" si="164"/>
        <v/>
      </c>
      <c r="O1146" s="244" t="str">
        <f t="shared" si="165"/>
        <v/>
      </c>
      <c r="P1146">
        <f>IF($I1146&lt;&gt;"",$I1146,IF($E1146="SGD",1,IF($E1146="USD",Settings!$B$22,IF($E1146="HKD",Settings!$B$23,1))))</f>
        <v>1</v>
      </c>
      <c r="Q1146">
        <f t="shared" si="166"/>
        <v>0</v>
      </c>
      <c r="R1146">
        <f t="shared" si="167"/>
        <v>0</v>
      </c>
      <c r="S1146" t="str">
        <f t="shared" si="159"/>
        <v/>
      </c>
      <c r="T1146" t="str">
        <f t="shared" si="160"/>
        <v/>
      </c>
      <c r="U1146" t="str">
        <f t="shared" si="161"/>
        <v/>
      </c>
    </row>
    <row r="1147" spans="12:21" ht="15" customHeight="1" x14ac:dyDescent="0.15">
      <c r="L1147" s="244" t="str">
        <f t="shared" si="162"/>
        <v/>
      </c>
      <c r="M1147" s="245" t="str">
        <f t="shared" si="163"/>
        <v/>
      </c>
      <c r="N1147" s="244" t="str">
        <f t="shared" si="164"/>
        <v/>
      </c>
      <c r="O1147" s="244" t="str">
        <f t="shared" si="165"/>
        <v/>
      </c>
      <c r="P1147">
        <f>IF($I1147&lt;&gt;"",$I1147,IF($E1147="SGD",1,IF($E1147="USD",Settings!$B$22,IF($E1147="HKD",Settings!$B$23,1))))</f>
        <v>1</v>
      </c>
      <c r="Q1147">
        <f t="shared" si="166"/>
        <v>0</v>
      </c>
      <c r="R1147">
        <f t="shared" si="167"/>
        <v>0</v>
      </c>
      <c r="S1147" t="str">
        <f t="shared" si="159"/>
        <v/>
      </c>
      <c r="T1147" t="str">
        <f t="shared" si="160"/>
        <v/>
      </c>
      <c r="U1147" t="str">
        <f t="shared" si="161"/>
        <v/>
      </c>
    </row>
    <row r="1148" spans="12:21" ht="15" customHeight="1" x14ac:dyDescent="0.15">
      <c r="L1148" s="244" t="str">
        <f t="shared" si="162"/>
        <v/>
      </c>
      <c r="M1148" s="245" t="str">
        <f t="shared" si="163"/>
        <v/>
      </c>
      <c r="N1148" s="244" t="str">
        <f t="shared" si="164"/>
        <v/>
      </c>
      <c r="O1148" s="244" t="str">
        <f t="shared" si="165"/>
        <v/>
      </c>
      <c r="P1148">
        <f>IF($I1148&lt;&gt;"",$I1148,IF($E1148="SGD",1,IF($E1148="USD",Settings!$B$22,IF($E1148="HKD",Settings!$B$23,1))))</f>
        <v>1</v>
      </c>
      <c r="Q1148">
        <f t="shared" si="166"/>
        <v>0</v>
      </c>
      <c r="R1148">
        <f t="shared" si="167"/>
        <v>0</v>
      </c>
      <c r="S1148" t="str">
        <f t="shared" si="159"/>
        <v/>
      </c>
      <c r="T1148" t="str">
        <f t="shared" si="160"/>
        <v/>
      </c>
      <c r="U1148" t="str">
        <f t="shared" si="161"/>
        <v/>
      </c>
    </row>
    <row r="1149" spans="12:21" ht="15" customHeight="1" x14ac:dyDescent="0.15">
      <c r="L1149" s="244" t="str">
        <f t="shared" si="162"/>
        <v/>
      </c>
      <c r="M1149" s="245" t="str">
        <f t="shared" si="163"/>
        <v/>
      </c>
      <c r="N1149" s="244" t="str">
        <f t="shared" si="164"/>
        <v/>
      </c>
      <c r="O1149" s="244" t="str">
        <f t="shared" si="165"/>
        <v/>
      </c>
      <c r="P1149">
        <f>IF($I1149&lt;&gt;"",$I1149,IF($E1149="SGD",1,IF($E1149="USD",Settings!$B$22,IF($E1149="HKD",Settings!$B$23,1))))</f>
        <v>1</v>
      </c>
      <c r="Q1149">
        <f t="shared" si="166"/>
        <v>0</v>
      </c>
      <c r="R1149">
        <f t="shared" si="167"/>
        <v>0</v>
      </c>
      <c r="S1149" t="str">
        <f t="shared" si="159"/>
        <v/>
      </c>
      <c r="T1149" t="str">
        <f t="shared" si="160"/>
        <v/>
      </c>
      <c r="U1149" t="str">
        <f t="shared" si="161"/>
        <v/>
      </c>
    </row>
    <row r="1150" spans="12:21" ht="15" customHeight="1" x14ac:dyDescent="0.15">
      <c r="L1150" s="244" t="str">
        <f t="shared" si="162"/>
        <v/>
      </c>
      <c r="M1150" s="245" t="str">
        <f t="shared" si="163"/>
        <v/>
      </c>
      <c r="N1150" s="244" t="str">
        <f t="shared" si="164"/>
        <v/>
      </c>
      <c r="O1150" s="244" t="str">
        <f t="shared" si="165"/>
        <v/>
      </c>
      <c r="P1150">
        <f>IF($I1150&lt;&gt;"",$I1150,IF($E1150="SGD",1,IF($E1150="USD",Settings!$B$22,IF($E1150="HKD",Settings!$B$23,1))))</f>
        <v>1</v>
      </c>
      <c r="Q1150">
        <f t="shared" si="166"/>
        <v>0</v>
      </c>
      <c r="R1150">
        <f t="shared" si="167"/>
        <v>0</v>
      </c>
      <c r="S1150" t="str">
        <f t="shared" si="159"/>
        <v/>
      </c>
      <c r="T1150" t="str">
        <f t="shared" si="160"/>
        <v/>
      </c>
      <c r="U1150" t="str">
        <f t="shared" si="161"/>
        <v/>
      </c>
    </row>
    <row r="1151" spans="12:21" ht="15" customHeight="1" x14ac:dyDescent="0.15">
      <c r="L1151" s="244" t="str">
        <f t="shared" si="162"/>
        <v/>
      </c>
      <c r="M1151" s="245" t="str">
        <f t="shared" si="163"/>
        <v/>
      </c>
      <c r="N1151" s="244" t="str">
        <f t="shared" si="164"/>
        <v/>
      </c>
      <c r="O1151" s="244" t="str">
        <f t="shared" si="165"/>
        <v/>
      </c>
      <c r="P1151">
        <f>IF($I1151&lt;&gt;"",$I1151,IF($E1151="SGD",1,IF($E1151="USD",Settings!$B$22,IF($E1151="HKD",Settings!$B$23,1))))</f>
        <v>1</v>
      </c>
      <c r="Q1151">
        <f t="shared" si="166"/>
        <v>0</v>
      </c>
      <c r="R1151">
        <f t="shared" si="167"/>
        <v>0</v>
      </c>
      <c r="S1151" t="str">
        <f t="shared" si="159"/>
        <v/>
      </c>
      <c r="T1151" t="str">
        <f t="shared" si="160"/>
        <v/>
      </c>
      <c r="U1151" t="str">
        <f t="shared" si="161"/>
        <v/>
      </c>
    </row>
    <row r="1152" spans="12:21" ht="15" customHeight="1" x14ac:dyDescent="0.15">
      <c r="L1152" s="244" t="str">
        <f t="shared" si="162"/>
        <v/>
      </c>
      <c r="M1152" s="245" t="str">
        <f t="shared" si="163"/>
        <v/>
      </c>
      <c r="N1152" s="244" t="str">
        <f t="shared" si="164"/>
        <v/>
      </c>
      <c r="O1152" s="244" t="str">
        <f t="shared" si="165"/>
        <v/>
      </c>
      <c r="P1152">
        <f>IF($I1152&lt;&gt;"",$I1152,IF($E1152="SGD",1,IF($E1152="USD",Settings!$B$22,IF($E1152="HKD",Settings!$B$23,1))))</f>
        <v>1</v>
      </c>
      <c r="Q1152">
        <f t="shared" si="166"/>
        <v>0</v>
      </c>
      <c r="R1152">
        <f t="shared" si="167"/>
        <v>0</v>
      </c>
      <c r="S1152" t="str">
        <f t="shared" si="159"/>
        <v/>
      </c>
      <c r="T1152" t="str">
        <f t="shared" si="160"/>
        <v/>
      </c>
      <c r="U1152" t="str">
        <f t="shared" si="161"/>
        <v/>
      </c>
    </row>
    <row r="1153" spans="12:21" ht="15" customHeight="1" x14ac:dyDescent="0.15">
      <c r="L1153" s="244" t="str">
        <f t="shared" si="162"/>
        <v/>
      </c>
      <c r="M1153" s="245" t="str">
        <f t="shared" si="163"/>
        <v/>
      </c>
      <c r="N1153" s="244" t="str">
        <f t="shared" si="164"/>
        <v/>
      </c>
      <c r="O1153" s="244" t="str">
        <f t="shared" si="165"/>
        <v/>
      </c>
      <c r="P1153">
        <f>IF($I1153&lt;&gt;"",$I1153,IF($E1153="SGD",1,IF($E1153="USD",Settings!$B$22,IF($E1153="HKD",Settings!$B$23,1))))</f>
        <v>1</v>
      </c>
      <c r="Q1153">
        <f t="shared" si="166"/>
        <v>0</v>
      </c>
      <c r="R1153">
        <f t="shared" si="167"/>
        <v>0</v>
      </c>
      <c r="S1153" t="str">
        <f t="shared" si="159"/>
        <v/>
      </c>
      <c r="T1153" t="str">
        <f t="shared" si="160"/>
        <v/>
      </c>
      <c r="U1153" t="str">
        <f t="shared" si="161"/>
        <v/>
      </c>
    </row>
    <row r="1154" spans="12:21" ht="15" customHeight="1" x14ac:dyDescent="0.15">
      <c r="L1154" s="244" t="str">
        <f t="shared" si="162"/>
        <v/>
      </c>
      <c r="M1154" s="245" t="str">
        <f t="shared" si="163"/>
        <v/>
      </c>
      <c r="N1154" s="244" t="str">
        <f t="shared" si="164"/>
        <v/>
      </c>
      <c r="O1154" s="244" t="str">
        <f t="shared" si="165"/>
        <v/>
      </c>
      <c r="P1154">
        <f>IF($I1154&lt;&gt;"",$I1154,IF($E1154="SGD",1,IF($E1154="USD",Settings!$B$22,IF($E1154="HKD",Settings!$B$23,1))))</f>
        <v>1</v>
      </c>
      <c r="Q1154">
        <f t="shared" si="166"/>
        <v>0</v>
      </c>
      <c r="R1154">
        <f t="shared" si="167"/>
        <v>0</v>
      </c>
      <c r="S1154" t="str">
        <f t="shared" ref="S1154:S1217" si="168">IF(L1154="","",SUMIFS($M:$M,$L:$L,L1154,$T:$T,"&lt;="&amp;T1154))</f>
        <v/>
      </c>
      <c r="T1154" t="str">
        <f t="shared" ref="T1154:T1217" si="169">IF(L1154="","",INT(G1154)*100000+ROW())</f>
        <v/>
      </c>
      <c r="U1154" t="str">
        <f t="shared" ref="U1154:U1217" si="170">IF(L1154="","",IF(AND(COUNTIFS($L:$L,L1154,$S:$S,"&gt;-0.000001",$S:$S,"&lt;0.000001",$T:$T,"&gt;"&amp;T1154)=0,ABS(S1154)&gt;0.000001),1,0))</f>
        <v/>
      </c>
    </row>
    <row r="1155" spans="12:21" ht="15" customHeight="1" x14ac:dyDescent="0.15">
      <c r="L1155" s="244" t="str">
        <f t="shared" si="162"/>
        <v/>
      </c>
      <c r="M1155" s="245" t="str">
        <f t="shared" si="163"/>
        <v/>
      </c>
      <c r="N1155" s="244" t="str">
        <f t="shared" si="164"/>
        <v/>
      </c>
      <c r="O1155" s="244" t="str">
        <f t="shared" si="165"/>
        <v/>
      </c>
      <c r="P1155">
        <f>IF($I1155&lt;&gt;"",$I1155,IF($E1155="SGD",1,IF($E1155="USD",Settings!$B$22,IF($E1155="HKD",Settings!$B$23,1))))</f>
        <v>1</v>
      </c>
      <c r="Q1155">
        <f t="shared" si="166"/>
        <v>0</v>
      </c>
      <c r="R1155">
        <f t="shared" si="167"/>
        <v>0</v>
      </c>
      <c r="S1155" t="str">
        <f t="shared" si="168"/>
        <v/>
      </c>
      <c r="T1155" t="str">
        <f t="shared" si="169"/>
        <v/>
      </c>
      <c r="U1155" t="str">
        <f t="shared" si="170"/>
        <v/>
      </c>
    </row>
    <row r="1156" spans="12:21" ht="15" customHeight="1" x14ac:dyDescent="0.15">
      <c r="L1156" s="244" t="str">
        <f t="shared" si="162"/>
        <v/>
      </c>
      <c r="M1156" s="245" t="str">
        <f t="shared" si="163"/>
        <v/>
      </c>
      <c r="N1156" s="244" t="str">
        <f t="shared" si="164"/>
        <v/>
      </c>
      <c r="O1156" s="244" t="str">
        <f t="shared" si="165"/>
        <v/>
      </c>
      <c r="P1156">
        <f>IF($I1156&lt;&gt;"",$I1156,IF($E1156="SGD",1,IF($E1156="USD",Settings!$B$22,IF($E1156="HKD",Settings!$B$23,1))))</f>
        <v>1</v>
      </c>
      <c r="Q1156">
        <f t="shared" si="166"/>
        <v>0</v>
      </c>
      <c r="R1156">
        <f t="shared" si="167"/>
        <v>0</v>
      </c>
      <c r="S1156" t="str">
        <f t="shared" si="168"/>
        <v/>
      </c>
      <c r="T1156" t="str">
        <f t="shared" si="169"/>
        <v/>
      </c>
      <c r="U1156" t="str">
        <f t="shared" si="170"/>
        <v/>
      </c>
    </row>
    <row r="1157" spans="12:21" ht="15" customHeight="1" x14ac:dyDescent="0.15">
      <c r="L1157" s="244" t="str">
        <f t="shared" si="162"/>
        <v/>
      </c>
      <c r="M1157" s="245" t="str">
        <f t="shared" si="163"/>
        <v/>
      </c>
      <c r="N1157" s="244" t="str">
        <f t="shared" si="164"/>
        <v/>
      </c>
      <c r="O1157" s="244" t="str">
        <f t="shared" si="165"/>
        <v/>
      </c>
      <c r="P1157">
        <f>IF($I1157&lt;&gt;"",$I1157,IF($E1157="SGD",1,IF($E1157="USD",Settings!$B$22,IF($E1157="HKD",Settings!$B$23,1))))</f>
        <v>1</v>
      </c>
      <c r="Q1157">
        <f t="shared" si="166"/>
        <v>0</v>
      </c>
      <c r="R1157">
        <f t="shared" si="167"/>
        <v>0</v>
      </c>
      <c r="S1157" t="str">
        <f t="shared" si="168"/>
        <v/>
      </c>
      <c r="T1157" t="str">
        <f t="shared" si="169"/>
        <v/>
      </c>
      <c r="U1157" t="str">
        <f t="shared" si="170"/>
        <v/>
      </c>
    </row>
    <row r="1158" spans="12:21" ht="15" customHeight="1" x14ac:dyDescent="0.15">
      <c r="L1158" s="244" t="str">
        <f t="shared" si="162"/>
        <v/>
      </c>
      <c r="M1158" s="245" t="str">
        <f t="shared" si="163"/>
        <v/>
      </c>
      <c r="N1158" s="244" t="str">
        <f t="shared" si="164"/>
        <v/>
      </c>
      <c r="O1158" s="244" t="str">
        <f t="shared" si="165"/>
        <v/>
      </c>
      <c r="P1158">
        <f>IF($I1158&lt;&gt;"",$I1158,IF($E1158="SGD",1,IF($E1158="USD",Settings!$B$22,IF($E1158="HKD",Settings!$B$23,1))))</f>
        <v>1</v>
      </c>
      <c r="Q1158">
        <f t="shared" si="166"/>
        <v>0</v>
      </c>
      <c r="R1158">
        <f t="shared" si="167"/>
        <v>0</v>
      </c>
      <c r="S1158" t="str">
        <f t="shared" si="168"/>
        <v/>
      </c>
      <c r="T1158" t="str">
        <f t="shared" si="169"/>
        <v/>
      </c>
      <c r="U1158" t="str">
        <f t="shared" si="170"/>
        <v/>
      </c>
    </row>
    <row r="1159" spans="12:21" ht="15" customHeight="1" x14ac:dyDescent="0.15">
      <c r="L1159" s="244" t="str">
        <f t="shared" si="162"/>
        <v/>
      </c>
      <c r="M1159" s="245" t="str">
        <f t="shared" si="163"/>
        <v/>
      </c>
      <c r="N1159" s="244" t="str">
        <f t="shared" si="164"/>
        <v/>
      </c>
      <c r="O1159" s="244" t="str">
        <f t="shared" si="165"/>
        <v/>
      </c>
      <c r="P1159">
        <f>IF($I1159&lt;&gt;"",$I1159,IF($E1159="SGD",1,IF($E1159="USD",Settings!$B$22,IF($E1159="HKD",Settings!$B$23,1))))</f>
        <v>1</v>
      </c>
      <c r="Q1159">
        <f t="shared" si="166"/>
        <v>0</v>
      </c>
      <c r="R1159">
        <f t="shared" si="167"/>
        <v>0</v>
      </c>
      <c r="S1159" t="str">
        <f t="shared" si="168"/>
        <v/>
      </c>
      <c r="T1159" t="str">
        <f t="shared" si="169"/>
        <v/>
      </c>
      <c r="U1159" t="str">
        <f t="shared" si="170"/>
        <v/>
      </c>
    </row>
    <row r="1160" spans="12:21" ht="15" customHeight="1" x14ac:dyDescent="0.15">
      <c r="L1160" s="244" t="str">
        <f t="shared" si="162"/>
        <v/>
      </c>
      <c r="M1160" s="245" t="str">
        <f t="shared" si="163"/>
        <v/>
      </c>
      <c r="N1160" s="244" t="str">
        <f t="shared" si="164"/>
        <v/>
      </c>
      <c r="O1160" s="244" t="str">
        <f t="shared" si="165"/>
        <v/>
      </c>
      <c r="P1160">
        <f>IF($I1160&lt;&gt;"",$I1160,IF($E1160="SGD",1,IF($E1160="USD",Settings!$B$22,IF($E1160="HKD",Settings!$B$23,1))))</f>
        <v>1</v>
      </c>
      <c r="Q1160">
        <f t="shared" si="166"/>
        <v>0</v>
      </c>
      <c r="R1160">
        <f t="shared" si="167"/>
        <v>0</v>
      </c>
      <c r="S1160" t="str">
        <f t="shared" si="168"/>
        <v/>
      </c>
      <c r="T1160" t="str">
        <f t="shared" si="169"/>
        <v/>
      </c>
      <c r="U1160" t="str">
        <f t="shared" si="170"/>
        <v/>
      </c>
    </row>
    <row r="1161" spans="12:21" ht="15" customHeight="1" x14ac:dyDescent="0.15">
      <c r="L1161" s="244" t="str">
        <f t="shared" si="162"/>
        <v/>
      </c>
      <c r="M1161" s="245" t="str">
        <f t="shared" si="163"/>
        <v/>
      </c>
      <c r="N1161" s="244" t="str">
        <f t="shared" si="164"/>
        <v/>
      </c>
      <c r="O1161" s="244" t="str">
        <f t="shared" si="165"/>
        <v/>
      </c>
      <c r="P1161">
        <f>IF($I1161&lt;&gt;"",$I1161,IF($E1161="SGD",1,IF($E1161="USD",Settings!$B$22,IF($E1161="HKD",Settings!$B$23,1))))</f>
        <v>1</v>
      </c>
      <c r="Q1161">
        <f t="shared" si="166"/>
        <v>0</v>
      </c>
      <c r="R1161">
        <f t="shared" si="167"/>
        <v>0</v>
      </c>
      <c r="S1161" t="str">
        <f t="shared" si="168"/>
        <v/>
      </c>
      <c r="T1161" t="str">
        <f t="shared" si="169"/>
        <v/>
      </c>
      <c r="U1161" t="str">
        <f t="shared" si="170"/>
        <v/>
      </c>
    </row>
    <row r="1162" spans="12:21" ht="15" customHeight="1" x14ac:dyDescent="0.15">
      <c r="L1162" s="244" t="str">
        <f t="shared" si="162"/>
        <v/>
      </c>
      <c r="M1162" s="245" t="str">
        <f t="shared" si="163"/>
        <v/>
      </c>
      <c r="N1162" s="244" t="str">
        <f t="shared" si="164"/>
        <v/>
      </c>
      <c r="O1162" s="244" t="str">
        <f t="shared" si="165"/>
        <v/>
      </c>
      <c r="P1162">
        <f>IF($I1162&lt;&gt;"",$I1162,IF($E1162="SGD",1,IF($E1162="USD",Settings!$B$22,IF($E1162="HKD",Settings!$B$23,1))))</f>
        <v>1</v>
      </c>
      <c r="Q1162">
        <f t="shared" si="166"/>
        <v>0</v>
      </c>
      <c r="R1162">
        <f t="shared" si="167"/>
        <v>0</v>
      </c>
      <c r="S1162" t="str">
        <f t="shared" si="168"/>
        <v/>
      </c>
      <c r="T1162" t="str">
        <f t="shared" si="169"/>
        <v/>
      </c>
      <c r="U1162" t="str">
        <f t="shared" si="170"/>
        <v/>
      </c>
    </row>
    <row r="1163" spans="12:21" ht="15" customHeight="1" x14ac:dyDescent="0.15">
      <c r="L1163" s="244" t="str">
        <f t="shared" si="162"/>
        <v/>
      </c>
      <c r="M1163" s="245" t="str">
        <f t="shared" si="163"/>
        <v/>
      </c>
      <c r="N1163" s="244" t="str">
        <f t="shared" si="164"/>
        <v/>
      </c>
      <c r="O1163" s="244" t="str">
        <f t="shared" si="165"/>
        <v/>
      </c>
      <c r="P1163">
        <f>IF($I1163&lt;&gt;"",$I1163,IF($E1163="SGD",1,IF($E1163="USD",Settings!$B$22,IF($E1163="HKD",Settings!$B$23,1))))</f>
        <v>1</v>
      </c>
      <c r="Q1163">
        <f t="shared" si="166"/>
        <v>0</v>
      </c>
      <c r="R1163">
        <f t="shared" si="167"/>
        <v>0</v>
      </c>
      <c r="S1163" t="str">
        <f t="shared" si="168"/>
        <v/>
      </c>
      <c r="T1163" t="str">
        <f t="shared" si="169"/>
        <v/>
      </c>
      <c r="U1163" t="str">
        <f t="shared" si="170"/>
        <v/>
      </c>
    </row>
    <row r="1164" spans="12:21" ht="15" customHeight="1" x14ac:dyDescent="0.15">
      <c r="L1164" s="244" t="str">
        <f t="shared" si="162"/>
        <v/>
      </c>
      <c r="M1164" s="245" t="str">
        <f t="shared" si="163"/>
        <v/>
      </c>
      <c r="N1164" s="244" t="str">
        <f t="shared" si="164"/>
        <v/>
      </c>
      <c r="O1164" s="244" t="str">
        <f t="shared" si="165"/>
        <v/>
      </c>
      <c r="P1164">
        <f>IF($I1164&lt;&gt;"",$I1164,IF($E1164="SGD",1,IF($E1164="USD",Settings!$B$22,IF($E1164="HKD",Settings!$B$23,1))))</f>
        <v>1</v>
      </c>
      <c r="Q1164">
        <f t="shared" si="166"/>
        <v>0</v>
      </c>
      <c r="R1164">
        <f t="shared" si="167"/>
        <v>0</v>
      </c>
      <c r="S1164" t="str">
        <f t="shared" si="168"/>
        <v/>
      </c>
      <c r="T1164" t="str">
        <f t="shared" si="169"/>
        <v/>
      </c>
      <c r="U1164" t="str">
        <f t="shared" si="170"/>
        <v/>
      </c>
    </row>
    <row r="1165" spans="12:21" ht="15" customHeight="1" x14ac:dyDescent="0.15">
      <c r="L1165" s="244" t="str">
        <f t="shared" si="162"/>
        <v/>
      </c>
      <c r="M1165" s="245" t="str">
        <f t="shared" si="163"/>
        <v/>
      </c>
      <c r="N1165" s="244" t="str">
        <f t="shared" si="164"/>
        <v/>
      </c>
      <c r="O1165" s="244" t="str">
        <f t="shared" si="165"/>
        <v/>
      </c>
      <c r="P1165">
        <f>IF($I1165&lt;&gt;"",$I1165,IF($E1165="SGD",1,IF($E1165="USD",Settings!$B$22,IF($E1165="HKD",Settings!$B$23,1))))</f>
        <v>1</v>
      </c>
      <c r="Q1165">
        <f t="shared" si="166"/>
        <v>0</v>
      </c>
      <c r="R1165">
        <f t="shared" si="167"/>
        <v>0</v>
      </c>
      <c r="S1165" t="str">
        <f t="shared" si="168"/>
        <v/>
      </c>
      <c r="T1165" t="str">
        <f t="shared" si="169"/>
        <v/>
      </c>
      <c r="U1165" t="str">
        <f t="shared" si="170"/>
        <v/>
      </c>
    </row>
    <row r="1166" spans="12:21" ht="15" customHeight="1" x14ac:dyDescent="0.15">
      <c r="L1166" s="244" t="str">
        <f t="shared" si="162"/>
        <v/>
      </c>
      <c r="M1166" s="245" t="str">
        <f t="shared" si="163"/>
        <v/>
      </c>
      <c r="N1166" s="244" t="str">
        <f t="shared" si="164"/>
        <v/>
      </c>
      <c r="O1166" s="244" t="str">
        <f t="shared" si="165"/>
        <v/>
      </c>
      <c r="P1166">
        <f>IF($I1166&lt;&gt;"",$I1166,IF($E1166="SGD",1,IF($E1166="USD",Settings!$B$22,IF($E1166="HKD",Settings!$B$23,1))))</f>
        <v>1</v>
      </c>
      <c r="Q1166">
        <f t="shared" si="166"/>
        <v>0</v>
      </c>
      <c r="R1166">
        <f t="shared" si="167"/>
        <v>0</v>
      </c>
      <c r="S1166" t="str">
        <f t="shared" si="168"/>
        <v/>
      </c>
      <c r="T1166" t="str">
        <f t="shared" si="169"/>
        <v/>
      </c>
      <c r="U1166" t="str">
        <f t="shared" si="170"/>
        <v/>
      </c>
    </row>
    <row r="1167" spans="12:21" ht="15" customHeight="1" x14ac:dyDescent="0.15">
      <c r="L1167" s="244" t="str">
        <f t="shared" si="162"/>
        <v/>
      </c>
      <c r="M1167" s="245" t="str">
        <f t="shared" si="163"/>
        <v/>
      </c>
      <c r="N1167" s="244" t="str">
        <f t="shared" si="164"/>
        <v/>
      </c>
      <c r="O1167" s="244" t="str">
        <f t="shared" si="165"/>
        <v/>
      </c>
      <c r="P1167">
        <f>IF($I1167&lt;&gt;"",$I1167,IF($E1167="SGD",1,IF($E1167="USD",Settings!$B$22,IF($E1167="HKD",Settings!$B$23,1))))</f>
        <v>1</v>
      </c>
      <c r="Q1167">
        <f t="shared" si="166"/>
        <v>0</v>
      </c>
      <c r="R1167">
        <f t="shared" si="167"/>
        <v>0</v>
      </c>
      <c r="S1167" t="str">
        <f t="shared" si="168"/>
        <v/>
      </c>
      <c r="T1167" t="str">
        <f t="shared" si="169"/>
        <v/>
      </c>
      <c r="U1167" t="str">
        <f t="shared" si="170"/>
        <v/>
      </c>
    </row>
    <row r="1168" spans="12:21" ht="15" customHeight="1" x14ac:dyDescent="0.15">
      <c r="L1168" s="244" t="str">
        <f t="shared" si="162"/>
        <v/>
      </c>
      <c r="M1168" s="245" t="str">
        <f t="shared" si="163"/>
        <v/>
      </c>
      <c r="N1168" s="244" t="str">
        <f t="shared" si="164"/>
        <v/>
      </c>
      <c r="O1168" s="244" t="str">
        <f t="shared" si="165"/>
        <v/>
      </c>
      <c r="P1168">
        <f>IF($I1168&lt;&gt;"",$I1168,IF($E1168="SGD",1,IF($E1168="USD",Settings!$B$22,IF($E1168="HKD",Settings!$B$23,1))))</f>
        <v>1</v>
      </c>
      <c r="Q1168">
        <f t="shared" si="166"/>
        <v>0</v>
      </c>
      <c r="R1168">
        <f t="shared" si="167"/>
        <v>0</v>
      </c>
      <c r="S1168" t="str">
        <f t="shared" si="168"/>
        <v/>
      </c>
      <c r="T1168" t="str">
        <f t="shared" si="169"/>
        <v/>
      </c>
      <c r="U1168" t="str">
        <f t="shared" si="170"/>
        <v/>
      </c>
    </row>
    <row r="1169" spans="12:21" ht="15" customHeight="1" x14ac:dyDescent="0.15">
      <c r="L1169" s="244" t="str">
        <f t="shared" si="162"/>
        <v/>
      </c>
      <c r="M1169" s="245" t="str">
        <f t="shared" si="163"/>
        <v/>
      </c>
      <c r="N1169" s="244" t="str">
        <f t="shared" si="164"/>
        <v/>
      </c>
      <c r="O1169" s="244" t="str">
        <f t="shared" si="165"/>
        <v/>
      </c>
      <c r="P1169">
        <f>IF($I1169&lt;&gt;"",$I1169,IF($E1169="SGD",1,IF($E1169="USD",Settings!$B$22,IF($E1169="HKD",Settings!$B$23,1))))</f>
        <v>1</v>
      </c>
      <c r="Q1169">
        <f t="shared" si="166"/>
        <v>0</v>
      </c>
      <c r="R1169">
        <f t="shared" si="167"/>
        <v>0</v>
      </c>
      <c r="S1169" t="str">
        <f t="shared" si="168"/>
        <v/>
      </c>
      <c r="T1169" t="str">
        <f t="shared" si="169"/>
        <v/>
      </c>
      <c r="U1169" t="str">
        <f t="shared" si="170"/>
        <v/>
      </c>
    </row>
    <row r="1170" spans="12:21" ht="15" customHeight="1" x14ac:dyDescent="0.15">
      <c r="L1170" s="244" t="str">
        <f t="shared" si="162"/>
        <v/>
      </c>
      <c r="M1170" s="245" t="str">
        <f t="shared" si="163"/>
        <v/>
      </c>
      <c r="N1170" s="244" t="str">
        <f t="shared" si="164"/>
        <v/>
      </c>
      <c r="O1170" s="244" t="str">
        <f t="shared" si="165"/>
        <v/>
      </c>
      <c r="P1170">
        <f>IF($I1170&lt;&gt;"",$I1170,IF($E1170="SGD",1,IF($E1170="USD",Settings!$B$22,IF($E1170="HKD",Settings!$B$23,1))))</f>
        <v>1</v>
      </c>
      <c r="Q1170">
        <f t="shared" si="166"/>
        <v>0</v>
      </c>
      <c r="R1170">
        <f t="shared" si="167"/>
        <v>0</v>
      </c>
      <c r="S1170" t="str">
        <f t="shared" si="168"/>
        <v/>
      </c>
      <c r="T1170" t="str">
        <f t="shared" si="169"/>
        <v/>
      </c>
      <c r="U1170" t="str">
        <f t="shared" si="170"/>
        <v/>
      </c>
    </row>
    <row r="1171" spans="12:21" ht="15" customHeight="1" x14ac:dyDescent="0.15">
      <c r="L1171" s="244" t="str">
        <f t="shared" si="162"/>
        <v/>
      </c>
      <c r="M1171" s="245" t="str">
        <f t="shared" si="163"/>
        <v/>
      </c>
      <c r="N1171" s="244" t="str">
        <f t="shared" si="164"/>
        <v/>
      </c>
      <c r="O1171" s="244" t="str">
        <f t="shared" si="165"/>
        <v/>
      </c>
      <c r="P1171">
        <f>IF($I1171&lt;&gt;"",$I1171,IF($E1171="SGD",1,IF($E1171="USD",Settings!$B$22,IF($E1171="HKD",Settings!$B$23,1))))</f>
        <v>1</v>
      </c>
      <c r="Q1171">
        <f t="shared" si="166"/>
        <v>0</v>
      </c>
      <c r="R1171">
        <f t="shared" si="167"/>
        <v>0</v>
      </c>
      <c r="S1171" t="str">
        <f t="shared" si="168"/>
        <v/>
      </c>
      <c r="T1171" t="str">
        <f t="shared" si="169"/>
        <v/>
      </c>
      <c r="U1171" t="str">
        <f t="shared" si="170"/>
        <v/>
      </c>
    </row>
    <row r="1172" spans="12:21" ht="15" customHeight="1" x14ac:dyDescent="0.15">
      <c r="L1172" s="244" t="str">
        <f t="shared" si="162"/>
        <v/>
      </c>
      <c r="M1172" s="245" t="str">
        <f t="shared" si="163"/>
        <v/>
      </c>
      <c r="N1172" s="244" t="str">
        <f t="shared" si="164"/>
        <v/>
      </c>
      <c r="O1172" s="244" t="str">
        <f t="shared" si="165"/>
        <v/>
      </c>
      <c r="P1172">
        <f>IF($I1172&lt;&gt;"",$I1172,IF($E1172="SGD",1,IF($E1172="USD",Settings!$B$22,IF($E1172="HKD",Settings!$B$23,1))))</f>
        <v>1</v>
      </c>
      <c r="Q1172">
        <f t="shared" si="166"/>
        <v>0</v>
      </c>
      <c r="R1172">
        <f t="shared" si="167"/>
        <v>0</v>
      </c>
      <c r="S1172" t="str">
        <f t="shared" si="168"/>
        <v/>
      </c>
      <c r="T1172" t="str">
        <f t="shared" si="169"/>
        <v/>
      </c>
      <c r="U1172" t="str">
        <f t="shared" si="170"/>
        <v/>
      </c>
    </row>
    <row r="1173" spans="12:21" ht="15" customHeight="1" x14ac:dyDescent="0.15">
      <c r="L1173" s="244" t="str">
        <f t="shared" si="162"/>
        <v/>
      </c>
      <c r="M1173" s="245" t="str">
        <f t="shared" si="163"/>
        <v/>
      </c>
      <c r="N1173" s="244" t="str">
        <f t="shared" si="164"/>
        <v/>
      </c>
      <c r="O1173" s="244" t="str">
        <f t="shared" si="165"/>
        <v/>
      </c>
      <c r="P1173">
        <f>IF($I1173&lt;&gt;"",$I1173,IF($E1173="SGD",1,IF($E1173="USD",Settings!$B$22,IF($E1173="HKD",Settings!$B$23,1))))</f>
        <v>1</v>
      </c>
      <c r="Q1173">
        <f t="shared" si="166"/>
        <v>0</v>
      </c>
      <c r="R1173">
        <f t="shared" si="167"/>
        <v>0</v>
      </c>
      <c r="S1173" t="str">
        <f t="shared" si="168"/>
        <v/>
      </c>
      <c r="T1173" t="str">
        <f t="shared" si="169"/>
        <v/>
      </c>
      <c r="U1173" t="str">
        <f t="shared" si="170"/>
        <v/>
      </c>
    </row>
    <row r="1174" spans="12:21" ht="15" customHeight="1" x14ac:dyDescent="0.15">
      <c r="L1174" s="244" t="str">
        <f t="shared" si="162"/>
        <v/>
      </c>
      <c r="M1174" s="245" t="str">
        <f t="shared" si="163"/>
        <v/>
      </c>
      <c r="N1174" s="244" t="str">
        <f t="shared" si="164"/>
        <v/>
      </c>
      <c r="O1174" s="244" t="str">
        <f t="shared" si="165"/>
        <v/>
      </c>
      <c r="P1174">
        <f>IF($I1174&lt;&gt;"",$I1174,IF($E1174="SGD",1,IF($E1174="USD",Settings!$B$22,IF($E1174="HKD",Settings!$B$23,1))))</f>
        <v>1</v>
      </c>
      <c r="Q1174">
        <f t="shared" si="166"/>
        <v>0</v>
      </c>
      <c r="R1174">
        <f t="shared" si="167"/>
        <v>0</v>
      </c>
      <c r="S1174" t="str">
        <f t="shared" si="168"/>
        <v/>
      </c>
      <c r="T1174" t="str">
        <f t="shared" si="169"/>
        <v/>
      </c>
      <c r="U1174" t="str">
        <f t="shared" si="170"/>
        <v/>
      </c>
    </row>
    <row r="1175" spans="12:21" ht="15" customHeight="1" x14ac:dyDescent="0.15">
      <c r="L1175" s="244" t="str">
        <f t="shared" si="162"/>
        <v/>
      </c>
      <c r="M1175" s="245" t="str">
        <f t="shared" si="163"/>
        <v/>
      </c>
      <c r="N1175" s="244" t="str">
        <f t="shared" si="164"/>
        <v/>
      </c>
      <c r="O1175" s="244" t="str">
        <f t="shared" si="165"/>
        <v/>
      </c>
      <c r="P1175">
        <f>IF($I1175&lt;&gt;"",$I1175,IF($E1175="SGD",1,IF($E1175="USD",Settings!$B$22,IF($E1175="HKD",Settings!$B$23,1))))</f>
        <v>1</v>
      </c>
      <c r="Q1175">
        <f t="shared" si="166"/>
        <v>0</v>
      </c>
      <c r="R1175">
        <f t="shared" si="167"/>
        <v>0</v>
      </c>
      <c r="S1175" t="str">
        <f t="shared" si="168"/>
        <v/>
      </c>
      <c r="T1175" t="str">
        <f t="shared" si="169"/>
        <v/>
      </c>
      <c r="U1175" t="str">
        <f t="shared" si="170"/>
        <v/>
      </c>
    </row>
    <row r="1176" spans="12:21" ht="15" customHeight="1" x14ac:dyDescent="0.15">
      <c r="L1176" s="244" t="str">
        <f t="shared" si="162"/>
        <v/>
      </c>
      <c r="M1176" s="245" t="str">
        <f t="shared" si="163"/>
        <v/>
      </c>
      <c r="N1176" s="244" t="str">
        <f t="shared" si="164"/>
        <v/>
      </c>
      <c r="O1176" s="244" t="str">
        <f t="shared" si="165"/>
        <v/>
      </c>
      <c r="P1176">
        <f>IF($I1176&lt;&gt;"",$I1176,IF($E1176="SGD",1,IF($E1176="USD",Settings!$B$22,IF($E1176="HKD",Settings!$B$23,1))))</f>
        <v>1</v>
      </c>
      <c r="Q1176">
        <f t="shared" si="166"/>
        <v>0</v>
      </c>
      <c r="R1176">
        <f t="shared" si="167"/>
        <v>0</v>
      </c>
      <c r="S1176" t="str">
        <f t="shared" si="168"/>
        <v/>
      </c>
      <c r="T1176" t="str">
        <f t="shared" si="169"/>
        <v/>
      </c>
      <c r="U1176" t="str">
        <f t="shared" si="170"/>
        <v/>
      </c>
    </row>
    <row r="1177" spans="12:21" ht="15" customHeight="1" x14ac:dyDescent="0.15">
      <c r="L1177" s="244" t="str">
        <f t="shared" si="162"/>
        <v/>
      </c>
      <c r="M1177" s="245" t="str">
        <f t="shared" si="163"/>
        <v/>
      </c>
      <c r="N1177" s="244" t="str">
        <f t="shared" si="164"/>
        <v/>
      </c>
      <c r="O1177" s="244" t="str">
        <f t="shared" si="165"/>
        <v/>
      </c>
      <c r="P1177">
        <f>IF($I1177&lt;&gt;"",$I1177,IF($E1177="SGD",1,IF($E1177="USD",Settings!$B$22,IF($E1177="HKD",Settings!$B$23,1))))</f>
        <v>1</v>
      </c>
      <c r="Q1177">
        <f t="shared" si="166"/>
        <v>0</v>
      </c>
      <c r="R1177">
        <f t="shared" si="167"/>
        <v>0</v>
      </c>
      <c r="S1177" t="str">
        <f t="shared" si="168"/>
        <v/>
      </c>
      <c r="T1177" t="str">
        <f t="shared" si="169"/>
        <v/>
      </c>
      <c r="U1177" t="str">
        <f t="shared" si="170"/>
        <v/>
      </c>
    </row>
    <row r="1178" spans="12:21" ht="15" customHeight="1" x14ac:dyDescent="0.15">
      <c r="L1178" s="244" t="str">
        <f t="shared" si="162"/>
        <v/>
      </c>
      <c r="M1178" s="245" t="str">
        <f t="shared" si="163"/>
        <v/>
      </c>
      <c r="N1178" s="244" t="str">
        <f t="shared" si="164"/>
        <v/>
      </c>
      <c r="O1178" s="244" t="str">
        <f t="shared" si="165"/>
        <v/>
      </c>
      <c r="P1178">
        <f>IF($I1178&lt;&gt;"",$I1178,IF($E1178="SGD",1,IF($E1178="USD",Settings!$B$22,IF($E1178="HKD",Settings!$B$23,1))))</f>
        <v>1</v>
      </c>
      <c r="Q1178">
        <f t="shared" si="166"/>
        <v>0</v>
      </c>
      <c r="R1178">
        <f t="shared" si="167"/>
        <v>0</v>
      </c>
      <c r="S1178" t="str">
        <f t="shared" si="168"/>
        <v/>
      </c>
      <c r="T1178" t="str">
        <f t="shared" si="169"/>
        <v/>
      </c>
      <c r="U1178" t="str">
        <f t="shared" si="170"/>
        <v/>
      </c>
    </row>
    <row r="1179" spans="12:21" ht="15" customHeight="1" x14ac:dyDescent="0.15">
      <c r="L1179" s="244" t="str">
        <f t="shared" si="162"/>
        <v/>
      </c>
      <c r="M1179" s="245" t="str">
        <f t="shared" si="163"/>
        <v/>
      </c>
      <c r="N1179" s="244" t="str">
        <f t="shared" si="164"/>
        <v/>
      </c>
      <c r="O1179" s="244" t="str">
        <f t="shared" si="165"/>
        <v/>
      </c>
      <c r="P1179">
        <f>IF($I1179&lt;&gt;"",$I1179,IF($E1179="SGD",1,IF($E1179="USD",Settings!$B$22,IF($E1179="HKD",Settings!$B$23,1))))</f>
        <v>1</v>
      </c>
      <c r="Q1179">
        <f t="shared" si="166"/>
        <v>0</v>
      </c>
      <c r="R1179">
        <f t="shared" si="167"/>
        <v>0</v>
      </c>
      <c r="S1179" t="str">
        <f t="shared" si="168"/>
        <v/>
      </c>
      <c r="T1179" t="str">
        <f t="shared" si="169"/>
        <v/>
      </c>
      <c r="U1179" t="str">
        <f t="shared" si="170"/>
        <v/>
      </c>
    </row>
    <row r="1180" spans="12:21" ht="15" customHeight="1" x14ac:dyDescent="0.15">
      <c r="L1180" s="244" t="str">
        <f t="shared" si="162"/>
        <v/>
      </c>
      <c r="M1180" s="245" t="str">
        <f t="shared" si="163"/>
        <v/>
      </c>
      <c r="N1180" s="244" t="str">
        <f t="shared" si="164"/>
        <v/>
      </c>
      <c r="O1180" s="244" t="str">
        <f t="shared" si="165"/>
        <v/>
      </c>
      <c r="P1180">
        <f>IF($I1180&lt;&gt;"",$I1180,IF($E1180="SGD",1,IF($E1180="USD",Settings!$B$22,IF($E1180="HKD",Settings!$B$23,1))))</f>
        <v>1</v>
      </c>
      <c r="Q1180">
        <f t="shared" si="166"/>
        <v>0</v>
      </c>
      <c r="R1180">
        <f t="shared" si="167"/>
        <v>0</v>
      </c>
      <c r="S1180" t="str">
        <f t="shared" si="168"/>
        <v/>
      </c>
      <c r="T1180" t="str">
        <f t="shared" si="169"/>
        <v/>
      </c>
      <c r="U1180" t="str">
        <f t="shared" si="170"/>
        <v/>
      </c>
    </row>
    <row r="1181" spans="12:21" ht="15" customHeight="1" x14ac:dyDescent="0.15">
      <c r="L1181" s="244" t="str">
        <f t="shared" si="162"/>
        <v/>
      </c>
      <c r="M1181" s="245" t="str">
        <f t="shared" si="163"/>
        <v/>
      </c>
      <c r="N1181" s="244" t="str">
        <f t="shared" si="164"/>
        <v/>
      </c>
      <c r="O1181" s="244" t="str">
        <f t="shared" si="165"/>
        <v/>
      </c>
      <c r="P1181">
        <f>IF($I1181&lt;&gt;"",$I1181,IF($E1181="SGD",1,IF($E1181="USD",Settings!$B$22,IF($E1181="HKD",Settings!$B$23,1))))</f>
        <v>1</v>
      </c>
      <c r="Q1181">
        <f t="shared" si="166"/>
        <v>0</v>
      </c>
      <c r="R1181">
        <f t="shared" si="167"/>
        <v>0</v>
      </c>
      <c r="S1181" t="str">
        <f t="shared" si="168"/>
        <v/>
      </c>
      <c r="T1181" t="str">
        <f t="shared" si="169"/>
        <v/>
      </c>
      <c r="U1181" t="str">
        <f t="shared" si="170"/>
        <v/>
      </c>
    </row>
    <row r="1182" spans="12:21" ht="15" customHeight="1" x14ac:dyDescent="0.15">
      <c r="L1182" s="244" t="str">
        <f t="shared" si="162"/>
        <v/>
      </c>
      <c r="M1182" s="245" t="str">
        <f t="shared" si="163"/>
        <v/>
      </c>
      <c r="N1182" s="244" t="str">
        <f t="shared" si="164"/>
        <v/>
      </c>
      <c r="O1182" s="244" t="str">
        <f t="shared" si="165"/>
        <v/>
      </c>
      <c r="P1182">
        <f>IF($I1182&lt;&gt;"",$I1182,IF($E1182="SGD",1,IF($E1182="USD",Settings!$B$22,IF($E1182="HKD",Settings!$B$23,1))))</f>
        <v>1</v>
      </c>
      <c r="Q1182">
        <f t="shared" si="166"/>
        <v>0</v>
      </c>
      <c r="R1182">
        <f t="shared" si="167"/>
        <v>0</v>
      </c>
      <c r="S1182" t="str">
        <f t="shared" si="168"/>
        <v/>
      </c>
      <c r="T1182" t="str">
        <f t="shared" si="169"/>
        <v/>
      </c>
      <c r="U1182" t="str">
        <f t="shared" si="170"/>
        <v/>
      </c>
    </row>
    <row r="1183" spans="12:21" ht="15" customHeight="1" x14ac:dyDescent="0.15">
      <c r="L1183" s="244" t="str">
        <f t="shared" si="162"/>
        <v/>
      </c>
      <c r="M1183" s="245" t="str">
        <f t="shared" si="163"/>
        <v/>
      </c>
      <c r="N1183" s="244" t="str">
        <f t="shared" si="164"/>
        <v/>
      </c>
      <c r="O1183" s="244" t="str">
        <f t="shared" si="165"/>
        <v/>
      </c>
      <c r="P1183">
        <f>IF($I1183&lt;&gt;"",$I1183,IF($E1183="SGD",1,IF($E1183="USD",Settings!$B$22,IF($E1183="HKD",Settings!$B$23,1))))</f>
        <v>1</v>
      </c>
      <c r="Q1183">
        <f t="shared" si="166"/>
        <v>0</v>
      </c>
      <c r="R1183">
        <f t="shared" si="167"/>
        <v>0</v>
      </c>
      <c r="S1183" t="str">
        <f t="shared" si="168"/>
        <v/>
      </c>
      <c r="T1183" t="str">
        <f t="shared" si="169"/>
        <v/>
      </c>
      <c r="U1183" t="str">
        <f t="shared" si="170"/>
        <v/>
      </c>
    </row>
    <row r="1184" spans="12:21" ht="15" customHeight="1" x14ac:dyDescent="0.15">
      <c r="L1184" s="244" t="str">
        <f t="shared" si="162"/>
        <v/>
      </c>
      <c r="M1184" s="245" t="str">
        <f t="shared" si="163"/>
        <v/>
      </c>
      <c r="N1184" s="244" t="str">
        <f t="shared" si="164"/>
        <v/>
      </c>
      <c r="O1184" s="244" t="str">
        <f t="shared" si="165"/>
        <v/>
      </c>
      <c r="P1184">
        <f>IF($I1184&lt;&gt;"",$I1184,IF($E1184="SGD",1,IF($E1184="USD",Settings!$B$22,IF($E1184="HKD",Settings!$B$23,1))))</f>
        <v>1</v>
      </c>
      <c r="Q1184">
        <f t="shared" si="166"/>
        <v>0</v>
      </c>
      <c r="R1184">
        <f t="shared" si="167"/>
        <v>0</v>
      </c>
      <c r="S1184" t="str">
        <f t="shared" si="168"/>
        <v/>
      </c>
      <c r="T1184" t="str">
        <f t="shared" si="169"/>
        <v/>
      </c>
      <c r="U1184" t="str">
        <f t="shared" si="170"/>
        <v/>
      </c>
    </row>
    <row r="1185" spans="12:21" ht="15" customHeight="1" x14ac:dyDescent="0.15">
      <c r="L1185" s="244" t="str">
        <f t="shared" si="162"/>
        <v/>
      </c>
      <c r="M1185" s="245" t="str">
        <f t="shared" si="163"/>
        <v/>
      </c>
      <c r="N1185" s="244" t="str">
        <f t="shared" si="164"/>
        <v/>
      </c>
      <c r="O1185" s="244" t="str">
        <f t="shared" si="165"/>
        <v/>
      </c>
      <c r="P1185">
        <f>IF($I1185&lt;&gt;"",$I1185,IF($E1185="SGD",1,IF($E1185="USD",Settings!$B$22,IF($E1185="HKD",Settings!$B$23,1))))</f>
        <v>1</v>
      </c>
      <c r="Q1185">
        <f t="shared" si="166"/>
        <v>0</v>
      </c>
      <c r="R1185">
        <f t="shared" si="167"/>
        <v>0</v>
      </c>
      <c r="S1185" t="str">
        <f t="shared" si="168"/>
        <v/>
      </c>
      <c r="T1185" t="str">
        <f t="shared" si="169"/>
        <v/>
      </c>
      <c r="U1185" t="str">
        <f t="shared" si="170"/>
        <v/>
      </c>
    </row>
    <row r="1186" spans="12:21" ht="15" customHeight="1" x14ac:dyDescent="0.15">
      <c r="L1186" s="244" t="str">
        <f t="shared" si="162"/>
        <v/>
      </c>
      <c r="M1186" s="245" t="str">
        <f t="shared" si="163"/>
        <v/>
      </c>
      <c r="N1186" s="244" t="str">
        <f t="shared" si="164"/>
        <v/>
      </c>
      <c r="O1186" s="244" t="str">
        <f t="shared" si="165"/>
        <v/>
      </c>
      <c r="P1186">
        <f>IF($I1186&lt;&gt;"",$I1186,IF($E1186="SGD",1,IF($E1186="USD",Settings!$B$22,IF($E1186="HKD",Settings!$B$23,1))))</f>
        <v>1</v>
      </c>
      <c r="Q1186">
        <f t="shared" si="166"/>
        <v>0</v>
      </c>
      <c r="R1186">
        <f t="shared" si="167"/>
        <v>0</v>
      </c>
      <c r="S1186" t="str">
        <f t="shared" si="168"/>
        <v/>
      </c>
      <c r="T1186" t="str">
        <f t="shared" si="169"/>
        <v/>
      </c>
      <c r="U1186" t="str">
        <f t="shared" si="170"/>
        <v/>
      </c>
    </row>
    <row r="1187" spans="12:21" ht="15" customHeight="1" x14ac:dyDescent="0.15">
      <c r="L1187" s="244" t="str">
        <f t="shared" si="162"/>
        <v/>
      </c>
      <c r="M1187" s="245" t="str">
        <f t="shared" si="163"/>
        <v/>
      </c>
      <c r="N1187" s="244" t="str">
        <f t="shared" si="164"/>
        <v/>
      </c>
      <c r="O1187" s="244" t="str">
        <f t="shared" si="165"/>
        <v/>
      </c>
      <c r="P1187">
        <f>IF($I1187&lt;&gt;"",$I1187,IF($E1187="SGD",1,IF($E1187="USD",Settings!$B$22,IF($E1187="HKD",Settings!$B$23,1))))</f>
        <v>1</v>
      </c>
      <c r="Q1187">
        <f t="shared" si="166"/>
        <v>0</v>
      </c>
      <c r="R1187">
        <f t="shared" si="167"/>
        <v>0</v>
      </c>
      <c r="S1187" t="str">
        <f t="shared" si="168"/>
        <v/>
      </c>
      <c r="T1187" t="str">
        <f t="shared" si="169"/>
        <v/>
      </c>
      <c r="U1187" t="str">
        <f t="shared" si="170"/>
        <v/>
      </c>
    </row>
    <row r="1188" spans="12:21" ht="15" customHeight="1" x14ac:dyDescent="0.15">
      <c r="L1188" s="244" t="str">
        <f t="shared" si="162"/>
        <v/>
      </c>
      <c r="M1188" s="245" t="str">
        <f t="shared" si="163"/>
        <v/>
      </c>
      <c r="N1188" s="244" t="str">
        <f t="shared" si="164"/>
        <v/>
      </c>
      <c r="O1188" s="244" t="str">
        <f t="shared" si="165"/>
        <v/>
      </c>
      <c r="P1188">
        <f>IF($I1188&lt;&gt;"",$I1188,IF($E1188="SGD",1,IF($E1188="USD",Settings!$B$22,IF($E1188="HKD",Settings!$B$23,1))))</f>
        <v>1</v>
      </c>
      <c r="Q1188">
        <f t="shared" si="166"/>
        <v>0</v>
      </c>
      <c r="R1188">
        <f t="shared" si="167"/>
        <v>0</v>
      </c>
      <c r="S1188" t="str">
        <f t="shared" si="168"/>
        <v/>
      </c>
      <c r="T1188" t="str">
        <f t="shared" si="169"/>
        <v/>
      </c>
      <c r="U1188" t="str">
        <f t="shared" si="170"/>
        <v/>
      </c>
    </row>
    <row r="1189" spans="12:21" ht="15" customHeight="1" x14ac:dyDescent="0.15">
      <c r="L1189" s="244" t="str">
        <f t="shared" si="162"/>
        <v/>
      </c>
      <c r="M1189" s="245" t="str">
        <f t="shared" si="163"/>
        <v/>
      </c>
      <c r="N1189" s="244" t="str">
        <f t="shared" si="164"/>
        <v/>
      </c>
      <c r="O1189" s="244" t="str">
        <f t="shared" si="165"/>
        <v/>
      </c>
      <c r="P1189">
        <f>IF($I1189&lt;&gt;"",$I1189,IF($E1189="SGD",1,IF($E1189="USD",Settings!$B$22,IF($E1189="HKD",Settings!$B$23,1))))</f>
        <v>1</v>
      </c>
      <c r="Q1189">
        <f t="shared" si="166"/>
        <v>0</v>
      </c>
      <c r="R1189">
        <f t="shared" si="167"/>
        <v>0</v>
      </c>
      <c r="S1189" t="str">
        <f t="shared" si="168"/>
        <v/>
      </c>
      <c r="T1189" t="str">
        <f t="shared" si="169"/>
        <v/>
      </c>
      <c r="U1189" t="str">
        <f t="shared" si="170"/>
        <v/>
      </c>
    </row>
    <row r="1190" spans="12:21" ht="15" customHeight="1" x14ac:dyDescent="0.15">
      <c r="L1190" s="244" t="str">
        <f t="shared" si="162"/>
        <v/>
      </c>
      <c r="M1190" s="245" t="str">
        <f t="shared" si="163"/>
        <v/>
      </c>
      <c r="N1190" s="244" t="str">
        <f t="shared" si="164"/>
        <v/>
      </c>
      <c r="O1190" s="244" t="str">
        <f t="shared" si="165"/>
        <v/>
      </c>
      <c r="P1190">
        <f>IF($I1190&lt;&gt;"",$I1190,IF($E1190="SGD",1,IF($E1190="USD",Settings!$B$22,IF($E1190="HKD",Settings!$B$23,1))))</f>
        <v>1</v>
      </c>
      <c r="Q1190">
        <f t="shared" si="166"/>
        <v>0</v>
      </c>
      <c r="R1190">
        <f t="shared" si="167"/>
        <v>0</v>
      </c>
      <c r="S1190" t="str">
        <f t="shared" si="168"/>
        <v/>
      </c>
      <c r="T1190" t="str">
        <f t="shared" si="169"/>
        <v/>
      </c>
      <c r="U1190" t="str">
        <f t="shared" si="170"/>
        <v/>
      </c>
    </row>
    <row r="1191" spans="12:21" ht="15" customHeight="1" x14ac:dyDescent="0.15">
      <c r="L1191" s="244" t="str">
        <f t="shared" si="162"/>
        <v/>
      </c>
      <c r="M1191" s="245" t="str">
        <f t="shared" si="163"/>
        <v/>
      </c>
      <c r="N1191" s="244" t="str">
        <f t="shared" si="164"/>
        <v/>
      </c>
      <c r="O1191" s="244" t="str">
        <f t="shared" si="165"/>
        <v/>
      </c>
      <c r="P1191">
        <f>IF($I1191&lt;&gt;"",$I1191,IF($E1191="SGD",1,IF($E1191="USD",Settings!$B$22,IF($E1191="HKD",Settings!$B$23,1))))</f>
        <v>1</v>
      </c>
      <c r="Q1191">
        <f t="shared" si="166"/>
        <v>0</v>
      </c>
      <c r="R1191">
        <f t="shared" si="167"/>
        <v>0</v>
      </c>
      <c r="S1191" t="str">
        <f t="shared" si="168"/>
        <v/>
      </c>
      <c r="T1191" t="str">
        <f t="shared" si="169"/>
        <v/>
      </c>
      <c r="U1191" t="str">
        <f t="shared" si="170"/>
        <v/>
      </c>
    </row>
    <row r="1192" spans="12:21" ht="15" customHeight="1" x14ac:dyDescent="0.15">
      <c r="L1192" s="244" t="str">
        <f t="shared" si="162"/>
        <v/>
      </c>
      <c r="M1192" s="245" t="str">
        <f t="shared" si="163"/>
        <v/>
      </c>
      <c r="N1192" s="244" t="str">
        <f t="shared" si="164"/>
        <v/>
      </c>
      <c r="O1192" s="244" t="str">
        <f t="shared" si="165"/>
        <v/>
      </c>
      <c r="P1192">
        <f>IF($I1192&lt;&gt;"",$I1192,IF($E1192="SGD",1,IF($E1192="USD",Settings!$B$22,IF($E1192="HKD",Settings!$B$23,1))))</f>
        <v>1</v>
      </c>
      <c r="Q1192">
        <f t="shared" si="166"/>
        <v>0</v>
      </c>
      <c r="R1192">
        <f t="shared" si="167"/>
        <v>0</v>
      </c>
      <c r="S1192" t="str">
        <f t="shared" si="168"/>
        <v/>
      </c>
      <c r="T1192" t="str">
        <f t="shared" si="169"/>
        <v/>
      </c>
      <c r="U1192" t="str">
        <f t="shared" si="170"/>
        <v/>
      </c>
    </row>
    <row r="1193" spans="12:21" ht="15" customHeight="1" x14ac:dyDescent="0.15">
      <c r="L1193" s="244" t="str">
        <f t="shared" ref="L1193:L1256" si="171">IF(OR(B1193="",C1193="",E1193=""),"",B1193&amp;":"&amp;C1193&amp;":"&amp;E1193)</f>
        <v/>
      </c>
      <c r="M1193" s="245" t="str">
        <f t="shared" ref="M1193:M1256" si="172">IF(A1193="","",A1193*D1193)</f>
        <v/>
      </c>
      <c r="N1193" s="244" t="str">
        <f t="shared" ref="N1193:N1256" si="173">IF(A1193="","",IF(OR(A1193=1,A1193=0),J1193,0))</f>
        <v/>
      </c>
      <c r="O1193" s="244" t="str">
        <f t="shared" ref="O1193:O1256" si="174">IF(A1193="","",IF(A1193=-1,J1193,0))</f>
        <v/>
      </c>
      <c r="P1193">
        <f>IF($I1193&lt;&gt;"",$I1193,IF($E1193="SGD",1,IF($E1193="USD",Settings!$B$22,IF($E1193="HKD",Settings!$B$23,1))))</f>
        <v>1</v>
      </c>
      <c r="Q1193">
        <f t="shared" ref="Q1193:Q1256" si="175">IF($L1193="",0,($O1193-$N1193+IF($A1193=2,$J1193,0))*$P1193)</f>
        <v>0</v>
      </c>
      <c r="R1193">
        <f t="shared" ref="R1193:R1256" si="176">IF($L1193="",0,IF($A1193=2,$J1193*$P1193,0))</f>
        <v>0</v>
      </c>
      <c r="S1193" t="str">
        <f t="shared" si="168"/>
        <v/>
      </c>
      <c r="T1193" t="str">
        <f t="shared" si="169"/>
        <v/>
      </c>
      <c r="U1193" t="str">
        <f t="shared" si="170"/>
        <v/>
      </c>
    </row>
    <row r="1194" spans="12:21" ht="15" customHeight="1" x14ac:dyDescent="0.15">
      <c r="L1194" s="244" t="str">
        <f t="shared" si="171"/>
        <v/>
      </c>
      <c r="M1194" s="245" t="str">
        <f t="shared" si="172"/>
        <v/>
      </c>
      <c r="N1194" s="244" t="str">
        <f t="shared" si="173"/>
        <v/>
      </c>
      <c r="O1194" s="244" t="str">
        <f t="shared" si="174"/>
        <v/>
      </c>
      <c r="P1194">
        <f>IF($I1194&lt;&gt;"",$I1194,IF($E1194="SGD",1,IF($E1194="USD",Settings!$B$22,IF($E1194="HKD",Settings!$B$23,1))))</f>
        <v>1</v>
      </c>
      <c r="Q1194">
        <f t="shared" si="175"/>
        <v>0</v>
      </c>
      <c r="R1194">
        <f t="shared" si="176"/>
        <v>0</v>
      </c>
      <c r="S1194" t="str">
        <f t="shared" si="168"/>
        <v/>
      </c>
      <c r="T1194" t="str">
        <f t="shared" si="169"/>
        <v/>
      </c>
      <c r="U1194" t="str">
        <f t="shared" si="170"/>
        <v/>
      </c>
    </row>
    <row r="1195" spans="12:21" ht="15" customHeight="1" x14ac:dyDescent="0.15">
      <c r="L1195" s="244" t="str">
        <f t="shared" si="171"/>
        <v/>
      </c>
      <c r="M1195" s="245" t="str">
        <f t="shared" si="172"/>
        <v/>
      </c>
      <c r="N1195" s="244" t="str">
        <f t="shared" si="173"/>
        <v/>
      </c>
      <c r="O1195" s="244" t="str">
        <f t="shared" si="174"/>
        <v/>
      </c>
      <c r="P1195">
        <f>IF($I1195&lt;&gt;"",$I1195,IF($E1195="SGD",1,IF($E1195="USD",Settings!$B$22,IF($E1195="HKD",Settings!$B$23,1))))</f>
        <v>1</v>
      </c>
      <c r="Q1195">
        <f t="shared" si="175"/>
        <v>0</v>
      </c>
      <c r="R1195">
        <f t="shared" si="176"/>
        <v>0</v>
      </c>
      <c r="S1195" t="str">
        <f t="shared" si="168"/>
        <v/>
      </c>
      <c r="T1195" t="str">
        <f t="shared" si="169"/>
        <v/>
      </c>
      <c r="U1195" t="str">
        <f t="shared" si="170"/>
        <v/>
      </c>
    </row>
    <row r="1196" spans="12:21" ht="15" customHeight="1" x14ac:dyDescent="0.15">
      <c r="L1196" s="244" t="str">
        <f t="shared" si="171"/>
        <v/>
      </c>
      <c r="M1196" s="245" t="str">
        <f t="shared" si="172"/>
        <v/>
      </c>
      <c r="N1196" s="244" t="str">
        <f t="shared" si="173"/>
        <v/>
      </c>
      <c r="O1196" s="244" t="str">
        <f t="shared" si="174"/>
        <v/>
      </c>
      <c r="P1196">
        <f>IF($I1196&lt;&gt;"",$I1196,IF($E1196="SGD",1,IF($E1196="USD",Settings!$B$22,IF($E1196="HKD",Settings!$B$23,1))))</f>
        <v>1</v>
      </c>
      <c r="Q1196">
        <f t="shared" si="175"/>
        <v>0</v>
      </c>
      <c r="R1196">
        <f t="shared" si="176"/>
        <v>0</v>
      </c>
      <c r="S1196" t="str">
        <f t="shared" si="168"/>
        <v/>
      </c>
      <c r="T1196" t="str">
        <f t="shared" si="169"/>
        <v/>
      </c>
      <c r="U1196" t="str">
        <f t="shared" si="170"/>
        <v/>
      </c>
    </row>
    <row r="1197" spans="12:21" ht="15" customHeight="1" x14ac:dyDescent="0.15">
      <c r="L1197" s="244" t="str">
        <f t="shared" si="171"/>
        <v/>
      </c>
      <c r="M1197" s="245" t="str">
        <f t="shared" si="172"/>
        <v/>
      </c>
      <c r="N1197" s="244" t="str">
        <f t="shared" si="173"/>
        <v/>
      </c>
      <c r="O1197" s="244" t="str">
        <f t="shared" si="174"/>
        <v/>
      </c>
      <c r="P1197">
        <f>IF($I1197&lt;&gt;"",$I1197,IF($E1197="SGD",1,IF($E1197="USD",Settings!$B$22,IF($E1197="HKD",Settings!$B$23,1))))</f>
        <v>1</v>
      </c>
      <c r="Q1197">
        <f t="shared" si="175"/>
        <v>0</v>
      </c>
      <c r="R1197">
        <f t="shared" si="176"/>
        <v>0</v>
      </c>
      <c r="S1197" t="str">
        <f t="shared" si="168"/>
        <v/>
      </c>
      <c r="T1197" t="str">
        <f t="shared" si="169"/>
        <v/>
      </c>
      <c r="U1197" t="str">
        <f t="shared" si="170"/>
        <v/>
      </c>
    </row>
    <row r="1198" spans="12:21" ht="15" customHeight="1" x14ac:dyDescent="0.15">
      <c r="L1198" s="244" t="str">
        <f t="shared" si="171"/>
        <v/>
      </c>
      <c r="M1198" s="245" t="str">
        <f t="shared" si="172"/>
        <v/>
      </c>
      <c r="N1198" s="244" t="str">
        <f t="shared" si="173"/>
        <v/>
      </c>
      <c r="O1198" s="244" t="str">
        <f t="shared" si="174"/>
        <v/>
      </c>
      <c r="P1198">
        <f>IF($I1198&lt;&gt;"",$I1198,IF($E1198="SGD",1,IF($E1198="USD",Settings!$B$22,IF($E1198="HKD",Settings!$B$23,1))))</f>
        <v>1</v>
      </c>
      <c r="Q1198">
        <f t="shared" si="175"/>
        <v>0</v>
      </c>
      <c r="R1198">
        <f t="shared" si="176"/>
        <v>0</v>
      </c>
      <c r="S1198" t="str">
        <f t="shared" si="168"/>
        <v/>
      </c>
      <c r="T1198" t="str">
        <f t="shared" si="169"/>
        <v/>
      </c>
      <c r="U1198" t="str">
        <f t="shared" si="170"/>
        <v/>
      </c>
    </row>
    <row r="1199" spans="12:21" ht="15" customHeight="1" x14ac:dyDescent="0.15">
      <c r="L1199" s="244" t="str">
        <f t="shared" si="171"/>
        <v/>
      </c>
      <c r="M1199" s="245" t="str">
        <f t="shared" si="172"/>
        <v/>
      </c>
      <c r="N1199" s="244" t="str">
        <f t="shared" si="173"/>
        <v/>
      </c>
      <c r="O1199" s="244" t="str">
        <f t="shared" si="174"/>
        <v/>
      </c>
      <c r="P1199">
        <f>IF($I1199&lt;&gt;"",$I1199,IF($E1199="SGD",1,IF($E1199="USD",Settings!$B$22,IF($E1199="HKD",Settings!$B$23,1))))</f>
        <v>1</v>
      </c>
      <c r="Q1199">
        <f t="shared" si="175"/>
        <v>0</v>
      </c>
      <c r="R1199">
        <f t="shared" si="176"/>
        <v>0</v>
      </c>
      <c r="S1199" t="str">
        <f t="shared" si="168"/>
        <v/>
      </c>
      <c r="T1199" t="str">
        <f t="shared" si="169"/>
        <v/>
      </c>
      <c r="U1199" t="str">
        <f t="shared" si="170"/>
        <v/>
      </c>
    </row>
    <row r="1200" spans="12:21" ht="15" customHeight="1" x14ac:dyDescent="0.15">
      <c r="L1200" s="244" t="str">
        <f t="shared" si="171"/>
        <v/>
      </c>
      <c r="M1200" s="245" t="str">
        <f t="shared" si="172"/>
        <v/>
      </c>
      <c r="N1200" s="244" t="str">
        <f t="shared" si="173"/>
        <v/>
      </c>
      <c r="O1200" s="244" t="str">
        <f t="shared" si="174"/>
        <v/>
      </c>
      <c r="P1200">
        <f>IF($I1200&lt;&gt;"",$I1200,IF($E1200="SGD",1,IF($E1200="USD",Settings!$B$22,IF($E1200="HKD",Settings!$B$23,1))))</f>
        <v>1</v>
      </c>
      <c r="Q1200">
        <f t="shared" si="175"/>
        <v>0</v>
      </c>
      <c r="R1200">
        <f t="shared" si="176"/>
        <v>0</v>
      </c>
      <c r="S1200" t="str">
        <f t="shared" si="168"/>
        <v/>
      </c>
      <c r="T1200" t="str">
        <f t="shared" si="169"/>
        <v/>
      </c>
      <c r="U1200" t="str">
        <f t="shared" si="170"/>
        <v/>
      </c>
    </row>
    <row r="1201" spans="12:21" ht="15" customHeight="1" x14ac:dyDescent="0.15">
      <c r="L1201" s="244" t="str">
        <f t="shared" si="171"/>
        <v/>
      </c>
      <c r="M1201" s="245" t="str">
        <f t="shared" si="172"/>
        <v/>
      </c>
      <c r="N1201" s="244" t="str">
        <f t="shared" si="173"/>
        <v/>
      </c>
      <c r="O1201" s="244" t="str">
        <f t="shared" si="174"/>
        <v/>
      </c>
      <c r="P1201">
        <f>IF($I1201&lt;&gt;"",$I1201,IF($E1201="SGD",1,IF($E1201="USD",Settings!$B$22,IF($E1201="HKD",Settings!$B$23,1))))</f>
        <v>1</v>
      </c>
      <c r="Q1201">
        <f t="shared" si="175"/>
        <v>0</v>
      </c>
      <c r="R1201">
        <f t="shared" si="176"/>
        <v>0</v>
      </c>
      <c r="S1201" t="str">
        <f t="shared" si="168"/>
        <v/>
      </c>
      <c r="T1201" t="str">
        <f t="shared" si="169"/>
        <v/>
      </c>
      <c r="U1201" t="str">
        <f t="shared" si="170"/>
        <v/>
      </c>
    </row>
    <row r="1202" spans="12:21" ht="15" customHeight="1" x14ac:dyDescent="0.15">
      <c r="L1202" s="244" t="str">
        <f t="shared" si="171"/>
        <v/>
      </c>
      <c r="M1202" s="245" t="str">
        <f t="shared" si="172"/>
        <v/>
      </c>
      <c r="N1202" s="244" t="str">
        <f t="shared" si="173"/>
        <v/>
      </c>
      <c r="O1202" s="244" t="str">
        <f t="shared" si="174"/>
        <v/>
      </c>
      <c r="P1202">
        <f>IF($I1202&lt;&gt;"",$I1202,IF($E1202="SGD",1,IF($E1202="USD",Settings!$B$22,IF($E1202="HKD",Settings!$B$23,1))))</f>
        <v>1</v>
      </c>
      <c r="Q1202">
        <f t="shared" si="175"/>
        <v>0</v>
      </c>
      <c r="R1202">
        <f t="shared" si="176"/>
        <v>0</v>
      </c>
      <c r="S1202" t="str">
        <f t="shared" si="168"/>
        <v/>
      </c>
      <c r="T1202" t="str">
        <f t="shared" si="169"/>
        <v/>
      </c>
      <c r="U1202" t="str">
        <f t="shared" si="170"/>
        <v/>
      </c>
    </row>
    <row r="1203" spans="12:21" ht="15" customHeight="1" x14ac:dyDescent="0.15">
      <c r="L1203" s="244" t="str">
        <f t="shared" si="171"/>
        <v/>
      </c>
      <c r="M1203" s="245" t="str">
        <f t="shared" si="172"/>
        <v/>
      </c>
      <c r="N1203" s="244" t="str">
        <f t="shared" si="173"/>
        <v/>
      </c>
      <c r="O1203" s="244" t="str">
        <f t="shared" si="174"/>
        <v/>
      </c>
      <c r="P1203">
        <f>IF($I1203&lt;&gt;"",$I1203,IF($E1203="SGD",1,IF($E1203="USD",Settings!$B$22,IF($E1203="HKD",Settings!$B$23,1))))</f>
        <v>1</v>
      </c>
      <c r="Q1203">
        <f t="shared" si="175"/>
        <v>0</v>
      </c>
      <c r="R1203">
        <f t="shared" si="176"/>
        <v>0</v>
      </c>
      <c r="S1203" t="str">
        <f t="shared" si="168"/>
        <v/>
      </c>
      <c r="T1203" t="str">
        <f t="shared" si="169"/>
        <v/>
      </c>
      <c r="U1203" t="str">
        <f t="shared" si="170"/>
        <v/>
      </c>
    </row>
    <row r="1204" spans="12:21" ht="15" customHeight="1" x14ac:dyDescent="0.15">
      <c r="L1204" s="244" t="str">
        <f t="shared" si="171"/>
        <v/>
      </c>
      <c r="M1204" s="245" t="str">
        <f t="shared" si="172"/>
        <v/>
      </c>
      <c r="N1204" s="244" t="str">
        <f t="shared" si="173"/>
        <v/>
      </c>
      <c r="O1204" s="244" t="str">
        <f t="shared" si="174"/>
        <v/>
      </c>
      <c r="P1204">
        <f>IF($I1204&lt;&gt;"",$I1204,IF($E1204="SGD",1,IF($E1204="USD",Settings!$B$22,IF($E1204="HKD",Settings!$B$23,1))))</f>
        <v>1</v>
      </c>
      <c r="Q1204">
        <f t="shared" si="175"/>
        <v>0</v>
      </c>
      <c r="R1204">
        <f t="shared" si="176"/>
        <v>0</v>
      </c>
      <c r="S1204" t="str">
        <f t="shared" si="168"/>
        <v/>
      </c>
      <c r="T1204" t="str">
        <f t="shared" si="169"/>
        <v/>
      </c>
      <c r="U1204" t="str">
        <f t="shared" si="170"/>
        <v/>
      </c>
    </row>
    <row r="1205" spans="12:21" ht="15" customHeight="1" x14ac:dyDescent="0.15">
      <c r="L1205" s="244" t="str">
        <f t="shared" si="171"/>
        <v/>
      </c>
      <c r="M1205" s="245" t="str">
        <f t="shared" si="172"/>
        <v/>
      </c>
      <c r="N1205" s="244" t="str">
        <f t="shared" si="173"/>
        <v/>
      </c>
      <c r="O1205" s="244" t="str">
        <f t="shared" si="174"/>
        <v/>
      </c>
      <c r="P1205">
        <f>IF($I1205&lt;&gt;"",$I1205,IF($E1205="SGD",1,IF($E1205="USD",Settings!$B$22,IF($E1205="HKD",Settings!$B$23,1))))</f>
        <v>1</v>
      </c>
      <c r="Q1205">
        <f t="shared" si="175"/>
        <v>0</v>
      </c>
      <c r="R1205">
        <f t="shared" si="176"/>
        <v>0</v>
      </c>
      <c r="S1205" t="str">
        <f t="shared" si="168"/>
        <v/>
      </c>
      <c r="T1205" t="str">
        <f t="shared" si="169"/>
        <v/>
      </c>
      <c r="U1205" t="str">
        <f t="shared" si="170"/>
        <v/>
      </c>
    </row>
    <row r="1206" spans="12:21" ht="15" customHeight="1" x14ac:dyDescent="0.15">
      <c r="L1206" s="244" t="str">
        <f t="shared" si="171"/>
        <v/>
      </c>
      <c r="M1206" s="245" t="str">
        <f t="shared" si="172"/>
        <v/>
      </c>
      <c r="N1206" s="244" t="str">
        <f t="shared" si="173"/>
        <v/>
      </c>
      <c r="O1206" s="244" t="str">
        <f t="shared" si="174"/>
        <v/>
      </c>
      <c r="P1206">
        <f>IF($I1206&lt;&gt;"",$I1206,IF($E1206="SGD",1,IF($E1206="USD",Settings!$B$22,IF($E1206="HKD",Settings!$B$23,1))))</f>
        <v>1</v>
      </c>
      <c r="Q1206">
        <f t="shared" si="175"/>
        <v>0</v>
      </c>
      <c r="R1206">
        <f t="shared" si="176"/>
        <v>0</v>
      </c>
      <c r="S1206" t="str">
        <f t="shared" si="168"/>
        <v/>
      </c>
      <c r="T1206" t="str">
        <f t="shared" si="169"/>
        <v/>
      </c>
      <c r="U1206" t="str">
        <f t="shared" si="170"/>
        <v/>
      </c>
    </row>
    <row r="1207" spans="12:21" ht="15" customHeight="1" x14ac:dyDescent="0.15">
      <c r="L1207" s="244" t="str">
        <f t="shared" si="171"/>
        <v/>
      </c>
      <c r="M1207" s="245" t="str">
        <f t="shared" si="172"/>
        <v/>
      </c>
      <c r="N1207" s="244" t="str">
        <f t="shared" si="173"/>
        <v/>
      </c>
      <c r="O1207" s="244" t="str">
        <f t="shared" si="174"/>
        <v/>
      </c>
      <c r="P1207">
        <f>IF($I1207&lt;&gt;"",$I1207,IF($E1207="SGD",1,IF($E1207="USD",Settings!$B$22,IF($E1207="HKD",Settings!$B$23,1))))</f>
        <v>1</v>
      </c>
      <c r="Q1207">
        <f t="shared" si="175"/>
        <v>0</v>
      </c>
      <c r="R1207">
        <f t="shared" si="176"/>
        <v>0</v>
      </c>
      <c r="S1207" t="str">
        <f t="shared" si="168"/>
        <v/>
      </c>
      <c r="T1207" t="str">
        <f t="shared" si="169"/>
        <v/>
      </c>
      <c r="U1207" t="str">
        <f t="shared" si="170"/>
        <v/>
      </c>
    </row>
    <row r="1208" spans="12:21" ht="15" customHeight="1" x14ac:dyDescent="0.15">
      <c r="L1208" s="244" t="str">
        <f t="shared" si="171"/>
        <v/>
      </c>
      <c r="M1208" s="245" t="str">
        <f t="shared" si="172"/>
        <v/>
      </c>
      <c r="N1208" s="244" t="str">
        <f t="shared" si="173"/>
        <v/>
      </c>
      <c r="O1208" s="244" t="str">
        <f t="shared" si="174"/>
        <v/>
      </c>
      <c r="P1208">
        <f>IF($I1208&lt;&gt;"",$I1208,IF($E1208="SGD",1,IF($E1208="USD",Settings!$B$22,IF($E1208="HKD",Settings!$B$23,1))))</f>
        <v>1</v>
      </c>
      <c r="Q1208">
        <f t="shared" si="175"/>
        <v>0</v>
      </c>
      <c r="R1208">
        <f t="shared" si="176"/>
        <v>0</v>
      </c>
      <c r="S1208" t="str">
        <f t="shared" si="168"/>
        <v/>
      </c>
      <c r="T1208" t="str">
        <f t="shared" si="169"/>
        <v/>
      </c>
      <c r="U1208" t="str">
        <f t="shared" si="170"/>
        <v/>
      </c>
    </row>
    <row r="1209" spans="12:21" ht="15" customHeight="1" x14ac:dyDescent="0.15">
      <c r="L1209" s="244" t="str">
        <f t="shared" si="171"/>
        <v/>
      </c>
      <c r="M1209" s="245" t="str">
        <f t="shared" si="172"/>
        <v/>
      </c>
      <c r="N1209" s="244" t="str">
        <f t="shared" si="173"/>
        <v/>
      </c>
      <c r="O1209" s="244" t="str">
        <f t="shared" si="174"/>
        <v/>
      </c>
      <c r="P1209">
        <f>IF($I1209&lt;&gt;"",$I1209,IF($E1209="SGD",1,IF($E1209="USD",Settings!$B$22,IF($E1209="HKD",Settings!$B$23,1))))</f>
        <v>1</v>
      </c>
      <c r="Q1209">
        <f t="shared" si="175"/>
        <v>0</v>
      </c>
      <c r="R1209">
        <f t="shared" si="176"/>
        <v>0</v>
      </c>
      <c r="S1209" t="str">
        <f t="shared" si="168"/>
        <v/>
      </c>
      <c r="T1209" t="str">
        <f t="shared" si="169"/>
        <v/>
      </c>
      <c r="U1209" t="str">
        <f t="shared" si="170"/>
        <v/>
      </c>
    </row>
    <row r="1210" spans="12:21" ht="15" customHeight="1" x14ac:dyDescent="0.15">
      <c r="L1210" s="244" t="str">
        <f t="shared" si="171"/>
        <v/>
      </c>
      <c r="M1210" s="245" t="str">
        <f t="shared" si="172"/>
        <v/>
      </c>
      <c r="N1210" s="244" t="str">
        <f t="shared" si="173"/>
        <v/>
      </c>
      <c r="O1210" s="244" t="str">
        <f t="shared" si="174"/>
        <v/>
      </c>
      <c r="P1210">
        <f>IF($I1210&lt;&gt;"",$I1210,IF($E1210="SGD",1,IF($E1210="USD",Settings!$B$22,IF($E1210="HKD",Settings!$B$23,1))))</f>
        <v>1</v>
      </c>
      <c r="Q1210">
        <f t="shared" si="175"/>
        <v>0</v>
      </c>
      <c r="R1210">
        <f t="shared" si="176"/>
        <v>0</v>
      </c>
      <c r="S1210" t="str">
        <f t="shared" si="168"/>
        <v/>
      </c>
      <c r="T1210" t="str">
        <f t="shared" si="169"/>
        <v/>
      </c>
      <c r="U1210" t="str">
        <f t="shared" si="170"/>
        <v/>
      </c>
    </row>
    <row r="1211" spans="12:21" ht="15" customHeight="1" x14ac:dyDescent="0.15">
      <c r="L1211" s="244" t="str">
        <f t="shared" si="171"/>
        <v/>
      </c>
      <c r="M1211" s="245" t="str">
        <f t="shared" si="172"/>
        <v/>
      </c>
      <c r="N1211" s="244" t="str">
        <f t="shared" si="173"/>
        <v/>
      </c>
      <c r="O1211" s="244" t="str">
        <f t="shared" si="174"/>
        <v/>
      </c>
      <c r="P1211">
        <f>IF($I1211&lt;&gt;"",$I1211,IF($E1211="SGD",1,IF($E1211="USD",Settings!$B$22,IF($E1211="HKD",Settings!$B$23,1))))</f>
        <v>1</v>
      </c>
      <c r="Q1211">
        <f t="shared" si="175"/>
        <v>0</v>
      </c>
      <c r="R1211">
        <f t="shared" si="176"/>
        <v>0</v>
      </c>
      <c r="S1211" t="str">
        <f t="shared" si="168"/>
        <v/>
      </c>
      <c r="T1211" t="str">
        <f t="shared" si="169"/>
        <v/>
      </c>
      <c r="U1211" t="str">
        <f t="shared" si="170"/>
        <v/>
      </c>
    </row>
    <row r="1212" spans="12:21" ht="15" customHeight="1" x14ac:dyDescent="0.15">
      <c r="L1212" s="244" t="str">
        <f t="shared" si="171"/>
        <v/>
      </c>
      <c r="M1212" s="245" t="str">
        <f t="shared" si="172"/>
        <v/>
      </c>
      <c r="N1212" s="244" t="str">
        <f t="shared" si="173"/>
        <v/>
      </c>
      <c r="O1212" s="244" t="str">
        <f t="shared" si="174"/>
        <v/>
      </c>
      <c r="P1212">
        <f>IF($I1212&lt;&gt;"",$I1212,IF($E1212="SGD",1,IF($E1212="USD",Settings!$B$22,IF($E1212="HKD",Settings!$B$23,1))))</f>
        <v>1</v>
      </c>
      <c r="Q1212">
        <f t="shared" si="175"/>
        <v>0</v>
      </c>
      <c r="R1212">
        <f t="shared" si="176"/>
        <v>0</v>
      </c>
      <c r="S1212" t="str">
        <f t="shared" si="168"/>
        <v/>
      </c>
      <c r="T1212" t="str">
        <f t="shared" si="169"/>
        <v/>
      </c>
      <c r="U1212" t="str">
        <f t="shared" si="170"/>
        <v/>
      </c>
    </row>
    <row r="1213" spans="12:21" ht="15" customHeight="1" x14ac:dyDescent="0.15">
      <c r="L1213" s="244" t="str">
        <f t="shared" si="171"/>
        <v/>
      </c>
      <c r="M1213" s="245" t="str">
        <f t="shared" si="172"/>
        <v/>
      </c>
      <c r="N1213" s="244" t="str">
        <f t="shared" si="173"/>
        <v/>
      </c>
      <c r="O1213" s="244" t="str">
        <f t="shared" si="174"/>
        <v/>
      </c>
      <c r="P1213">
        <f>IF($I1213&lt;&gt;"",$I1213,IF($E1213="SGD",1,IF($E1213="USD",Settings!$B$22,IF($E1213="HKD",Settings!$B$23,1))))</f>
        <v>1</v>
      </c>
      <c r="Q1213">
        <f t="shared" si="175"/>
        <v>0</v>
      </c>
      <c r="R1213">
        <f t="shared" si="176"/>
        <v>0</v>
      </c>
      <c r="S1213" t="str">
        <f t="shared" si="168"/>
        <v/>
      </c>
      <c r="T1213" t="str">
        <f t="shared" si="169"/>
        <v/>
      </c>
      <c r="U1213" t="str">
        <f t="shared" si="170"/>
        <v/>
      </c>
    </row>
    <row r="1214" spans="12:21" ht="15" customHeight="1" x14ac:dyDescent="0.15">
      <c r="L1214" s="244" t="str">
        <f t="shared" si="171"/>
        <v/>
      </c>
      <c r="M1214" s="245" t="str">
        <f t="shared" si="172"/>
        <v/>
      </c>
      <c r="N1214" s="244" t="str">
        <f t="shared" si="173"/>
        <v/>
      </c>
      <c r="O1214" s="244" t="str">
        <f t="shared" si="174"/>
        <v/>
      </c>
      <c r="P1214">
        <f>IF($I1214&lt;&gt;"",$I1214,IF($E1214="SGD",1,IF($E1214="USD",Settings!$B$22,IF($E1214="HKD",Settings!$B$23,1))))</f>
        <v>1</v>
      </c>
      <c r="Q1214">
        <f t="shared" si="175"/>
        <v>0</v>
      </c>
      <c r="R1214">
        <f t="shared" si="176"/>
        <v>0</v>
      </c>
      <c r="S1214" t="str">
        <f t="shared" si="168"/>
        <v/>
      </c>
      <c r="T1214" t="str">
        <f t="shared" si="169"/>
        <v/>
      </c>
      <c r="U1214" t="str">
        <f t="shared" si="170"/>
        <v/>
      </c>
    </row>
    <row r="1215" spans="12:21" ht="15" customHeight="1" x14ac:dyDescent="0.15">
      <c r="L1215" s="244" t="str">
        <f t="shared" si="171"/>
        <v/>
      </c>
      <c r="M1215" s="245" t="str">
        <f t="shared" si="172"/>
        <v/>
      </c>
      <c r="N1215" s="244" t="str">
        <f t="shared" si="173"/>
        <v/>
      </c>
      <c r="O1215" s="244" t="str">
        <f t="shared" si="174"/>
        <v/>
      </c>
      <c r="P1215">
        <f>IF($I1215&lt;&gt;"",$I1215,IF($E1215="SGD",1,IF($E1215="USD",Settings!$B$22,IF($E1215="HKD",Settings!$B$23,1))))</f>
        <v>1</v>
      </c>
      <c r="Q1215">
        <f t="shared" si="175"/>
        <v>0</v>
      </c>
      <c r="R1215">
        <f t="shared" si="176"/>
        <v>0</v>
      </c>
      <c r="S1215" t="str">
        <f t="shared" si="168"/>
        <v/>
      </c>
      <c r="T1215" t="str">
        <f t="shared" si="169"/>
        <v/>
      </c>
      <c r="U1215" t="str">
        <f t="shared" si="170"/>
        <v/>
      </c>
    </row>
    <row r="1216" spans="12:21" ht="15" customHeight="1" x14ac:dyDescent="0.15">
      <c r="L1216" s="244" t="str">
        <f t="shared" si="171"/>
        <v/>
      </c>
      <c r="M1216" s="245" t="str">
        <f t="shared" si="172"/>
        <v/>
      </c>
      <c r="N1216" s="244" t="str">
        <f t="shared" si="173"/>
        <v/>
      </c>
      <c r="O1216" s="244" t="str">
        <f t="shared" si="174"/>
        <v/>
      </c>
      <c r="P1216">
        <f>IF($I1216&lt;&gt;"",$I1216,IF($E1216="SGD",1,IF($E1216="USD",Settings!$B$22,IF($E1216="HKD",Settings!$B$23,1))))</f>
        <v>1</v>
      </c>
      <c r="Q1216">
        <f t="shared" si="175"/>
        <v>0</v>
      </c>
      <c r="R1216">
        <f t="shared" si="176"/>
        <v>0</v>
      </c>
      <c r="S1216" t="str">
        <f t="shared" si="168"/>
        <v/>
      </c>
      <c r="T1216" t="str">
        <f t="shared" si="169"/>
        <v/>
      </c>
      <c r="U1216" t="str">
        <f t="shared" si="170"/>
        <v/>
      </c>
    </row>
    <row r="1217" spans="12:21" ht="15" customHeight="1" x14ac:dyDescent="0.15">
      <c r="L1217" s="244" t="str">
        <f t="shared" si="171"/>
        <v/>
      </c>
      <c r="M1217" s="245" t="str">
        <f t="shared" si="172"/>
        <v/>
      </c>
      <c r="N1217" s="244" t="str">
        <f t="shared" si="173"/>
        <v/>
      </c>
      <c r="O1217" s="244" t="str">
        <f t="shared" si="174"/>
        <v/>
      </c>
      <c r="P1217">
        <f>IF($I1217&lt;&gt;"",$I1217,IF($E1217="SGD",1,IF($E1217="USD",Settings!$B$22,IF($E1217="HKD",Settings!$B$23,1))))</f>
        <v>1</v>
      </c>
      <c r="Q1217">
        <f t="shared" si="175"/>
        <v>0</v>
      </c>
      <c r="R1217">
        <f t="shared" si="176"/>
        <v>0</v>
      </c>
      <c r="S1217" t="str">
        <f t="shared" si="168"/>
        <v/>
      </c>
      <c r="T1217" t="str">
        <f t="shared" si="169"/>
        <v/>
      </c>
      <c r="U1217" t="str">
        <f t="shared" si="170"/>
        <v/>
      </c>
    </row>
    <row r="1218" spans="12:21" ht="15" customHeight="1" x14ac:dyDescent="0.15">
      <c r="L1218" s="244" t="str">
        <f t="shared" si="171"/>
        <v/>
      </c>
      <c r="M1218" s="245" t="str">
        <f t="shared" si="172"/>
        <v/>
      </c>
      <c r="N1218" s="244" t="str">
        <f t="shared" si="173"/>
        <v/>
      </c>
      <c r="O1218" s="244" t="str">
        <f t="shared" si="174"/>
        <v/>
      </c>
      <c r="P1218">
        <f>IF($I1218&lt;&gt;"",$I1218,IF($E1218="SGD",1,IF($E1218="USD",Settings!$B$22,IF($E1218="HKD",Settings!$B$23,1))))</f>
        <v>1</v>
      </c>
      <c r="Q1218">
        <f t="shared" si="175"/>
        <v>0</v>
      </c>
      <c r="R1218">
        <f t="shared" si="176"/>
        <v>0</v>
      </c>
      <c r="S1218" t="str">
        <f t="shared" ref="S1218:S1281" si="177">IF(L1218="","",SUMIFS($M:$M,$L:$L,L1218,$T:$T,"&lt;="&amp;T1218))</f>
        <v/>
      </c>
      <c r="T1218" t="str">
        <f t="shared" ref="T1218:T1281" si="178">IF(L1218="","",INT(G1218)*100000+ROW())</f>
        <v/>
      </c>
      <c r="U1218" t="str">
        <f t="shared" ref="U1218:U1281" si="179">IF(L1218="","",IF(AND(COUNTIFS($L:$L,L1218,$S:$S,"&gt;-0.000001",$S:$S,"&lt;0.000001",$T:$T,"&gt;"&amp;T1218)=0,ABS(S1218)&gt;0.000001),1,0))</f>
        <v/>
      </c>
    </row>
    <row r="1219" spans="12:21" ht="15" customHeight="1" x14ac:dyDescent="0.15">
      <c r="L1219" s="244" t="str">
        <f t="shared" si="171"/>
        <v/>
      </c>
      <c r="M1219" s="245" t="str">
        <f t="shared" si="172"/>
        <v/>
      </c>
      <c r="N1219" s="244" t="str">
        <f t="shared" si="173"/>
        <v/>
      </c>
      <c r="O1219" s="244" t="str">
        <f t="shared" si="174"/>
        <v/>
      </c>
      <c r="P1219">
        <f>IF($I1219&lt;&gt;"",$I1219,IF($E1219="SGD",1,IF($E1219="USD",Settings!$B$22,IF($E1219="HKD",Settings!$B$23,1))))</f>
        <v>1</v>
      </c>
      <c r="Q1219">
        <f t="shared" si="175"/>
        <v>0</v>
      </c>
      <c r="R1219">
        <f t="shared" si="176"/>
        <v>0</v>
      </c>
      <c r="S1219" t="str">
        <f t="shared" si="177"/>
        <v/>
      </c>
      <c r="T1219" t="str">
        <f t="shared" si="178"/>
        <v/>
      </c>
      <c r="U1219" t="str">
        <f t="shared" si="179"/>
        <v/>
      </c>
    </row>
    <row r="1220" spans="12:21" ht="15" customHeight="1" x14ac:dyDescent="0.15">
      <c r="L1220" s="244" t="str">
        <f t="shared" si="171"/>
        <v/>
      </c>
      <c r="M1220" s="245" t="str">
        <f t="shared" si="172"/>
        <v/>
      </c>
      <c r="N1220" s="244" t="str">
        <f t="shared" si="173"/>
        <v/>
      </c>
      <c r="O1220" s="244" t="str">
        <f t="shared" si="174"/>
        <v/>
      </c>
      <c r="P1220">
        <f>IF($I1220&lt;&gt;"",$I1220,IF($E1220="SGD",1,IF($E1220="USD",Settings!$B$22,IF($E1220="HKD",Settings!$B$23,1))))</f>
        <v>1</v>
      </c>
      <c r="Q1220">
        <f t="shared" si="175"/>
        <v>0</v>
      </c>
      <c r="R1220">
        <f t="shared" si="176"/>
        <v>0</v>
      </c>
      <c r="S1220" t="str">
        <f t="shared" si="177"/>
        <v/>
      </c>
      <c r="T1220" t="str">
        <f t="shared" si="178"/>
        <v/>
      </c>
      <c r="U1220" t="str">
        <f t="shared" si="179"/>
        <v/>
      </c>
    </row>
    <row r="1221" spans="12:21" ht="15" customHeight="1" x14ac:dyDescent="0.15">
      <c r="L1221" s="244" t="str">
        <f t="shared" si="171"/>
        <v/>
      </c>
      <c r="M1221" s="245" t="str">
        <f t="shared" si="172"/>
        <v/>
      </c>
      <c r="N1221" s="244" t="str">
        <f t="shared" si="173"/>
        <v/>
      </c>
      <c r="O1221" s="244" t="str">
        <f t="shared" si="174"/>
        <v/>
      </c>
      <c r="P1221">
        <f>IF($I1221&lt;&gt;"",$I1221,IF($E1221="SGD",1,IF($E1221="USD",Settings!$B$22,IF($E1221="HKD",Settings!$B$23,1))))</f>
        <v>1</v>
      </c>
      <c r="Q1221">
        <f t="shared" si="175"/>
        <v>0</v>
      </c>
      <c r="R1221">
        <f t="shared" si="176"/>
        <v>0</v>
      </c>
      <c r="S1221" t="str">
        <f t="shared" si="177"/>
        <v/>
      </c>
      <c r="T1221" t="str">
        <f t="shared" si="178"/>
        <v/>
      </c>
      <c r="U1221" t="str">
        <f t="shared" si="179"/>
        <v/>
      </c>
    </row>
    <row r="1222" spans="12:21" ht="15" customHeight="1" x14ac:dyDescent="0.15">
      <c r="L1222" s="244" t="str">
        <f t="shared" si="171"/>
        <v/>
      </c>
      <c r="M1222" s="245" t="str">
        <f t="shared" si="172"/>
        <v/>
      </c>
      <c r="N1222" s="244" t="str">
        <f t="shared" si="173"/>
        <v/>
      </c>
      <c r="O1222" s="244" t="str">
        <f t="shared" si="174"/>
        <v/>
      </c>
      <c r="P1222">
        <f>IF($I1222&lt;&gt;"",$I1222,IF($E1222="SGD",1,IF($E1222="USD",Settings!$B$22,IF($E1222="HKD",Settings!$B$23,1))))</f>
        <v>1</v>
      </c>
      <c r="Q1222">
        <f t="shared" si="175"/>
        <v>0</v>
      </c>
      <c r="R1222">
        <f t="shared" si="176"/>
        <v>0</v>
      </c>
      <c r="S1222" t="str">
        <f t="shared" si="177"/>
        <v/>
      </c>
      <c r="T1222" t="str">
        <f t="shared" si="178"/>
        <v/>
      </c>
      <c r="U1222" t="str">
        <f t="shared" si="179"/>
        <v/>
      </c>
    </row>
    <row r="1223" spans="12:21" ht="15" customHeight="1" x14ac:dyDescent="0.15">
      <c r="L1223" s="244" t="str">
        <f t="shared" si="171"/>
        <v/>
      </c>
      <c r="M1223" s="245" t="str">
        <f t="shared" si="172"/>
        <v/>
      </c>
      <c r="N1223" s="244" t="str">
        <f t="shared" si="173"/>
        <v/>
      </c>
      <c r="O1223" s="244" t="str">
        <f t="shared" si="174"/>
        <v/>
      </c>
      <c r="P1223">
        <f>IF($I1223&lt;&gt;"",$I1223,IF($E1223="SGD",1,IF($E1223="USD",Settings!$B$22,IF($E1223="HKD",Settings!$B$23,1))))</f>
        <v>1</v>
      </c>
      <c r="Q1223">
        <f t="shared" si="175"/>
        <v>0</v>
      </c>
      <c r="R1223">
        <f t="shared" si="176"/>
        <v>0</v>
      </c>
      <c r="S1223" t="str">
        <f t="shared" si="177"/>
        <v/>
      </c>
      <c r="T1223" t="str">
        <f t="shared" si="178"/>
        <v/>
      </c>
      <c r="U1223" t="str">
        <f t="shared" si="179"/>
        <v/>
      </c>
    </row>
    <row r="1224" spans="12:21" ht="15" customHeight="1" x14ac:dyDescent="0.15">
      <c r="L1224" s="244" t="str">
        <f t="shared" si="171"/>
        <v/>
      </c>
      <c r="M1224" s="245" t="str">
        <f t="shared" si="172"/>
        <v/>
      </c>
      <c r="N1224" s="244" t="str">
        <f t="shared" si="173"/>
        <v/>
      </c>
      <c r="O1224" s="244" t="str">
        <f t="shared" si="174"/>
        <v/>
      </c>
      <c r="P1224">
        <f>IF($I1224&lt;&gt;"",$I1224,IF($E1224="SGD",1,IF($E1224="USD",Settings!$B$22,IF($E1224="HKD",Settings!$B$23,1))))</f>
        <v>1</v>
      </c>
      <c r="Q1224">
        <f t="shared" si="175"/>
        <v>0</v>
      </c>
      <c r="R1224">
        <f t="shared" si="176"/>
        <v>0</v>
      </c>
      <c r="S1224" t="str">
        <f t="shared" si="177"/>
        <v/>
      </c>
      <c r="T1224" t="str">
        <f t="shared" si="178"/>
        <v/>
      </c>
      <c r="U1224" t="str">
        <f t="shared" si="179"/>
        <v/>
      </c>
    </row>
    <row r="1225" spans="12:21" ht="15" customHeight="1" x14ac:dyDescent="0.15">
      <c r="L1225" s="244" t="str">
        <f t="shared" si="171"/>
        <v/>
      </c>
      <c r="M1225" s="245" t="str">
        <f t="shared" si="172"/>
        <v/>
      </c>
      <c r="N1225" s="244" t="str">
        <f t="shared" si="173"/>
        <v/>
      </c>
      <c r="O1225" s="244" t="str">
        <f t="shared" si="174"/>
        <v/>
      </c>
      <c r="P1225">
        <f>IF($I1225&lt;&gt;"",$I1225,IF($E1225="SGD",1,IF($E1225="USD",Settings!$B$22,IF($E1225="HKD",Settings!$B$23,1))))</f>
        <v>1</v>
      </c>
      <c r="Q1225">
        <f t="shared" si="175"/>
        <v>0</v>
      </c>
      <c r="R1225">
        <f t="shared" si="176"/>
        <v>0</v>
      </c>
      <c r="S1225" t="str">
        <f t="shared" si="177"/>
        <v/>
      </c>
      <c r="T1225" t="str">
        <f t="shared" si="178"/>
        <v/>
      </c>
      <c r="U1225" t="str">
        <f t="shared" si="179"/>
        <v/>
      </c>
    </row>
    <row r="1226" spans="12:21" ht="15" customHeight="1" x14ac:dyDescent="0.15">
      <c r="L1226" s="244" t="str">
        <f t="shared" si="171"/>
        <v/>
      </c>
      <c r="M1226" s="245" t="str">
        <f t="shared" si="172"/>
        <v/>
      </c>
      <c r="N1226" s="244" t="str">
        <f t="shared" si="173"/>
        <v/>
      </c>
      <c r="O1226" s="244" t="str">
        <f t="shared" si="174"/>
        <v/>
      </c>
      <c r="P1226">
        <f>IF($I1226&lt;&gt;"",$I1226,IF($E1226="SGD",1,IF($E1226="USD",Settings!$B$22,IF($E1226="HKD",Settings!$B$23,1))))</f>
        <v>1</v>
      </c>
      <c r="Q1226">
        <f t="shared" si="175"/>
        <v>0</v>
      </c>
      <c r="R1226">
        <f t="shared" si="176"/>
        <v>0</v>
      </c>
      <c r="S1226" t="str">
        <f t="shared" si="177"/>
        <v/>
      </c>
      <c r="T1226" t="str">
        <f t="shared" si="178"/>
        <v/>
      </c>
      <c r="U1226" t="str">
        <f t="shared" si="179"/>
        <v/>
      </c>
    </row>
    <row r="1227" spans="12:21" ht="15" customHeight="1" x14ac:dyDescent="0.15">
      <c r="L1227" s="244" t="str">
        <f t="shared" si="171"/>
        <v/>
      </c>
      <c r="M1227" s="245" t="str">
        <f t="shared" si="172"/>
        <v/>
      </c>
      <c r="N1227" s="244" t="str">
        <f t="shared" si="173"/>
        <v/>
      </c>
      <c r="O1227" s="244" t="str">
        <f t="shared" si="174"/>
        <v/>
      </c>
      <c r="P1227">
        <f>IF($I1227&lt;&gt;"",$I1227,IF($E1227="SGD",1,IF($E1227="USD",Settings!$B$22,IF($E1227="HKD",Settings!$B$23,1))))</f>
        <v>1</v>
      </c>
      <c r="Q1227">
        <f t="shared" si="175"/>
        <v>0</v>
      </c>
      <c r="R1227">
        <f t="shared" si="176"/>
        <v>0</v>
      </c>
      <c r="S1227" t="str">
        <f t="shared" si="177"/>
        <v/>
      </c>
      <c r="T1227" t="str">
        <f t="shared" si="178"/>
        <v/>
      </c>
      <c r="U1227" t="str">
        <f t="shared" si="179"/>
        <v/>
      </c>
    </row>
    <row r="1228" spans="12:21" ht="15" customHeight="1" x14ac:dyDescent="0.15">
      <c r="L1228" s="244" t="str">
        <f t="shared" si="171"/>
        <v/>
      </c>
      <c r="M1228" s="245" t="str">
        <f t="shared" si="172"/>
        <v/>
      </c>
      <c r="N1228" s="244" t="str">
        <f t="shared" si="173"/>
        <v/>
      </c>
      <c r="O1228" s="244" t="str">
        <f t="shared" si="174"/>
        <v/>
      </c>
      <c r="P1228">
        <f>IF($I1228&lt;&gt;"",$I1228,IF($E1228="SGD",1,IF($E1228="USD",Settings!$B$22,IF($E1228="HKD",Settings!$B$23,1))))</f>
        <v>1</v>
      </c>
      <c r="Q1228">
        <f t="shared" si="175"/>
        <v>0</v>
      </c>
      <c r="R1228">
        <f t="shared" si="176"/>
        <v>0</v>
      </c>
      <c r="S1228" t="str">
        <f t="shared" si="177"/>
        <v/>
      </c>
      <c r="T1228" t="str">
        <f t="shared" si="178"/>
        <v/>
      </c>
      <c r="U1228" t="str">
        <f t="shared" si="179"/>
        <v/>
      </c>
    </row>
    <row r="1229" spans="12:21" ht="15" customHeight="1" x14ac:dyDescent="0.15">
      <c r="L1229" s="244" t="str">
        <f t="shared" si="171"/>
        <v/>
      </c>
      <c r="M1229" s="245" t="str">
        <f t="shared" si="172"/>
        <v/>
      </c>
      <c r="N1229" s="244" t="str">
        <f t="shared" si="173"/>
        <v/>
      </c>
      <c r="O1229" s="244" t="str">
        <f t="shared" si="174"/>
        <v/>
      </c>
      <c r="P1229">
        <f>IF($I1229&lt;&gt;"",$I1229,IF($E1229="SGD",1,IF($E1229="USD",Settings!$B$22,IF($E1229="HKD",Settings!$B$23,1))))</f>
        <v>1</v>
      </c>
      <c r="Q1229">
        <f t="shared" si="175"/>
        <v>0</v>
      </c>
      <c r="R1229">
        <f t="shared" si="176"/>
        <v>0</v>
      </c>
      <c r="S1229" t="str">
        <f t="shared" si="177"/>
        <v/>
      </c>
      <c r="T1229" t="str">
        <f t="shared" si="178"/>
        <v/>
      </c>
      <c r="U1229" t="str">
        <f t="shared" si="179"/>
        <v/>
      </c>
    </row>
    <row r="1230" spans="12:21" ht="15" customHeight="1" x14ac:dyDescent="0.15">
      <c r="L1230" s="244" t="str">
        <f t="shared" si="171"/>
        <v/>
      </c>
      <c r="M1230" s="245" t="str">
        <f t="shared" si="172"/>
        <v/>
      </c>
      <c r="N1230" s="244" t="str">
        <f t="shared" si="173"/>
        <v/>
      </c>
      <c r="O1230" s="244" t="str">
        <f t="shared" si="174"/>
        <v/>
      </c>
      <c r="P1230">
        <f>IF($I1230&lt;&gt;"",$I1230,IF($E1230="SGD",1,IF($E1230="USD",Settings!$B$22,IF($E1230="HKD",Settings!$B$23,1))))</f>
        <v>1</v>
      </c>
      <c r="Q1230">
        <f t="shared" si="175"/>
        <v>0</v>
      </c>
      <c r="R1230">
        <f t="shared" si="176"/>
        <v>0</v>
      </c>
      <c r="S1230" t="str">
        <f t="shared" si="177"/>
        <v/>
      </c>
      <c r="T1230" t="str">
        <f t="shared" si="178"/>
        <v/>
      </c>
      <c r="U1230" t="str">
        <f t="shared" si="179"/>
        <v/>
      </c>
    </row>
    <row r="1231" spans="12:21" ht="15" customHeight="1" x14ac:dyDescent="0.15">
      <c r="L1231" s="244" t="str">
        <f t="shared" si="171"/>
        <v/>
      </c>
      <c r="M1231" s="245" t="str">
        <f t="shared" si="172"/>
        <v/>
      </c>
      <c r="N1231" s="244" t="str">
        <f t="shared" si="173"/>
        <v/>
      </c>
      <c r="O1231" s="244" t="str">
        <f t="shared" si="174"/>
        <v/>
      </c>
      <c r="P1231">
        <f>IF($I1231&lt;&gt;"",$I1231,IF($E1231="SGD",1,IF($E1231="USD",Settings!$B$22,IF($E1231="HKD",Settings!$B$23,1))))</f>
        <v>1</v>
      </c>
      <c r="Q1231">
        <f t="shared" si="175"/>
        <v>0</v>
      </c>
      <c r="R1231">
        <f t="shared" si="176"/>
        <v>0</v>
      </c>
      <c r="S1231" t="str">
        <f t="shared" si="177"/>
        <v/>
      </c>
      <c r="T1231" t="str">
        <f t="shared" si="178"/>
        <v/>
      </c>
      <c r="U1231" t="str">
        <f t="shared" si="179"/>
        <v/>
      </c>
    </row>
    <row r="1232" spans="12:21" ht="15" customHeight="1" x14ac:dyDescent="0.15">
      <c r="L1232" s="244" t="str">
        <f t="shared" si="171"/>
        <v/>
      </c>
      <c r="M1232" s="245" t="str">
        <f t="shared" si="172"/>
        <v/>
      </c>
      <c r="N1232" s="244" t="str">
        <f t="shared" si="173"/>
        <v/>
      </c>
      <c r="O1232" s="244" t="str">
        <f t="shared" si="174"/>
        <v/>
      </c>
      <c r="P1232">
        <f>IF($I1232&lt;&gt;"",$I1232,IF($E1232="SGD",1,IF($E1232="USD",Settings!$B$22,IF($E1232="HKD",Settings!$B$23,1))))</f>
        <v>1</v>
      </c>
      <c r="Q1232">
        <f t="shared" si="175"/>
        <v>0</v>
      </c>
      <c r="R1232">
        <f t="shared" si="176"/>
        <v>0</v>
      </c>
      <c r="S1232" t="str">
        <f t="shared" si="177"/>
        <v/>
      </c>
      <c r="T1232" t="str">
        <f t="shared" si="178"/>
        <v/>
      </c>
      <c r="U1232" t="str">
        <f t="shared" si="179"/>
        <v/>
      </c>
    </row>
    <row r="1233" spans="12:21" ht="15" customHeight="1" x14ac:dyDescent="0.15">
      <c r="L1233" s="244" t="str">
        <f t="shared" si="171"/>
        <v/>
      </c>
      <c r="M1233" s="245" t="str">
        <f t="shared" si="172"/>
        <v/>
      </c>
      <c r="N1233" s="244" t="str">
        <f t="shared" si="173"/>
        <v/>
      </c>
      <c r="O1233" s="244" t="str">
        <f t="shared" si="174"/>
        <v/>
      </c>
      <c r="P1233">
        <f>IF($I1233&lt;&gt;"",$I1233,IF($E1233="SGD",1,IF($E1233="USD",Settings!$B$22,IF($E1233="HKD",Settings!$B$23,1))))</f>
        <v>1</v>
      </c>
      <c r="Q1233">
        <f t="shared" si="175"/>
        <v>0</v>
      </c>
      <c r="R1233">
        <f t="shared" si="176"/>
        <v>0</v>
      </c>
      <c r="S1233" t="str">
        <f t="shared" si="177"/>
        <v/>
      </c>
      <c r="T1233" t="str">
        <f t="shared" si="178"/>
        <v/>
      </c>
      <c r="U1233" t="str">
        <f t="shared" si="179"/>
        <v/>
      </c>
    </row>
    <row r="1234" spans="12:21" ht="15" customHeight="1" x14ac:dyDescent="0.15">
      <c r="L1234" s="244" t="str">
        <f t="shared" si="171"/>
        <v/>
      </c>
      <c r="M1234" s="245" t="str">
        <f t="shared" si="172"/>
        <v/>
      </c>
      <c r="N1234" s="244" t="str">
        <f t="shared" si="173"/>
        <v/>
      </c>
      <c r="O1234" s="244" t="str">
        <f t="shared" si="174"/>
        <v/>
      </c>
      <c r="P1234">
        <f>IF($I1234&lt;&gt;"",$I1234,IF($E1234="SGD",1,IF($E1234="USD",Settings!$B$22,IF($E1234="HKD",Settings!$B$23,1))))</f>
        <v>1</v>
      </c>
      <c r="Q1234">
        <f t="shared" si="175"/>
        <v>0</v>
      </c>
      <c r="R1234">
        <f t="shared" si="176"/>
        <v>0</v>
      </c>
      <c r="S1234" t="str">
        <f t="shared" si="177"/>
        <v/>
      </c>
      <c r="T1234" t="str">
        <f t="shared" si="178"/>
        <v/>
      </c>
      <c r="U1234" t="str">
        <f t="shared" si="179"/>
        <v/>
      </c>
    </row>
    <row r="1235" spans="12:21" ht="15" customHeight="1" x14ac:dyDescent="0.15">
      <c r="L1235" s="244" t="str">
        <f t="shared" si="171"/>
        <v/>
      </c>
      <c r="M1235" s="245" t="str">
        <f t="shared" si="172"/>
        <v/>
      </c>
      <c r="N1235" s="244" t="str">
        <f t="shared" si="173"/>
        <v/>
      </c>
      <c r="O1235" s="244" t="str">
        <f t="shared" si="174"/>
        <v/>
      </c>
      <c r="P1235">
        <f>IF($I1235&lt;&gt;"",$I1235,IF($E1235="SGD",1,IF($E1235="USD",Settings!$B$22,IF($E1235="HKD",Settings!$B$23,1))))</f>
        <v>1</v>
      </c>
      <c r="Q1235">
        <f t="shared" si="175"/>
        <v>0</v>
      </c>
      <c r="R1235">
        <f t="shared" si="176"/>
        <v>0</v>
      </c>
      <c r="S1235" t="str">
        <f t="shared" si="177"/>
        <v/>
      </c>
      <c r="T1235" t="str">
        <f t="shared" si="178"/>
        <v/>
      </c>
      <c r="U1235" t="str">
        <f t="shared" si="179"/>
        <v/>
      </c>
    </row>
    <row r="1236" spans="12:21" ht="15" customHeight="1" x14ac:dyDescent="0.15">
      <c r="L1236" s="244" t="str">
        <f t="shared" si="171"/>
        <v/>
      </c>
      <c r="M1236" s="245" t="str">
        <f t="shared" si="172"/>
        <v/>
      </c>
      <c r="N1236" s="244" t="str">
        <f t="shared" si="173"/>
        <v/>
      </c>
      <c r="O1236" s="244" t="str">
        <f t="shared" si="174"/>
        <v/>
      </c>
      <c r="P1236">
        <f>IF($I1236&lt;&gt;"",$I1236,IF($E1236="SGD",1,IF($E1236="USD",Settings!$B$22,IF($E1236="HKD",Settings!$B$23,1))))</f>
        <v>1</v>
      </c>
      <c r="Q1236">
        <f t="shared" si="175"/>
        <v>0</v>
      </c>
      <c r="R1236">
        <f t="shared" si="176"/>
        <v>0</v>
      </c>
      <c r="S1236" t="str">
        <f t="shared" si="177"/>
        <v/>
      </c>
      <c r="T1236" t="str">
        <f t="shared" si="178"/>
        <v/>
      </c>
      <c r="U1236" t="str">
        <f t="shared" si="179"/>
        <v/>
      </c>
    </row>
    <row r="1237" spans="12:21" ht="15" customHeight="1" x14ac:dyDescent="0.15">
      <c r="L1237" s="244" t="str">
        <f t="shared" si="171"/>
        <v/>
      </c>
      <c r="M1237" s="245" t="str">
        <f t="shared" si="172"/>
        <v/>
      </c>
      <c r="N1237" s="244" t="str">
        <f t="shared" si="173"/>
        <v/>
      </c>
      <c r="O1237" s="244" t="str">
        <f t="shared" si="174"/>
        <v/>
      </c>
      <c r="P1237">
        <f>IF($I1237&lt;&gt;"",$I1237,IF($E1237="SGD",1,IF($E1237="USD",Settings!$B$22,IF($E1237="HKD",Settings!$B$23,1))))</f>
        <v>1</v>
      </c>
      <c r="Q1237">
        <f t="shared" si="175"/>
        <v>0</v>
      </c>
      <c r="R1237">
        <f t="shared" si="176"/>
        <v>0</v>
      </c>
      <c r="S1237" t="str">
        <f t="shared" si="177"/>
        <v/>
      </c>
      <c r="T1237" t="str">
        <f t="shared" si="178"/>
        <v/>
      </c>
      <c r="U1237" t="str">
        <f t="shared" si="179"/>
        <v/>
      </c>
    </row>
    <row r="1238" spans="12:21" ht="15" customHeight="1" x14ac:dyDescent="0.15">
      <c r="L1238" s="244" t="str">
        <f t="shared" si="171"/>
        <v/>
      </c>
      <c r="M1238" s="245" t="str">
        <f t="shared" si="172"/>
        <v/>
      </c>
      <c r="N1238" s="244" t="str">
        <f t="shared" si="173"/>
        <v/>
      </c>
      <c r="O1238" s="244" t="str">
        <f t="shared" si="174"/>
        <v/>
      </c>
      <c r="P1238">
        <f>IF($I1238&lt;&gt;"",$I1238,IF($E1238="SGD",1,IF($E1238="USD",Settings!$B$22,IF($E1238="HKD",Settings!$B$23,1))))</f>
        <v>1</v>
      </c>
      <c r="Q1238">
        <f t="shared" si="175"/>
        <v>0</v>
      </c>
      <c r="R1238">
        <f t="shared" si="176"/>
        <v>0</v>
      </c>
      <c r="S1238" t="str">
        <f t="shared" si="177"/>
        <v/>
      </c>
      <c r="T1238" t="str">
        <f t="shared" si="178"/>
        <v/>
      </c>
      <c r="U1238" t="str">
        <f t="shared" si="179"/>
        <v/>
      </c>
    </row>
    <row r="1239" spans="12:21" ht="15" customHeight="1" x14ac:dyDescent="0.15">
      <c r="L1239" s="244" t="str">
        <f t="shared" si="171"/>
        <v/>
      </c>
      <c r="M1239" s="245" t="str">
        <f t="shared" si="172"/>
        <v/>
      </c>
      <c r="N1239" s="244" t="str">
        <f t="shared" si="173"/>
        <v/>
      </c>
      <c r="O1239" s="244" t="str">
        <f t="shared" si="174"/>
        <v/>
      </c>
      <c r="P1239">
        <f>IF($I1239&lt;&gt;"",$I1239,IF($E1239="SGD",1,IF($E1239="USD",Settings!$B$22,IF($E1239="HKD",Settings!$B$23,1))))</f>
        <v>1</v>
      </c>
      <c r="Q1239">
        <f t="shared" si="175"/>
        <v>0</v>
      </c>
      <c r="R1239">
        <f t="shared" si="176"/>
        <v>0</v>
      </c>
      <c r="S1239" t="str">
        <f t="shared" si="177"/>
        <v/>
      </c>
      <c r="T1239" t="str">
        <f t="shared" si="178"/>
        <v/>
      </c>
      <c r="U1239" t="str">
        <f t="shared" si="179"/>
        <v/>
      </c>
    </row>
    <row r="1240" spans="12:21" ht="15" customHeight="1" x14ac:dyDescent="0.15">
      <c r="L1240" s="244" t="str">
        <f t="shared" si="171"/>
        <v/>
      </c>
      <c r="M1240" s="245" t="str">
        <f t="shared" si="172"/>
        <v/>
      </c>
      <c r="N1240" s="244" t="str">
        <f t="shared" si="173"/>
        <v/>
      </c>
      <c r="O1240" s="244" t="str">
        <f t="shared" si="174"/>
        <v/>
      </c>
      <c r="P1240">
        <f>IF($I1240&lt;&gt;"",$I1240,IF($E1240="SGD",1,IF($E1240="USD",Settings!$B$22,IF($E1240="HKD",Settings!$B$23,1))))</f>
        <v>1</v>
      </c>
      <c r="Q1240">
        <f t="shared" si="175"/>
        <v>0</v>
      </c>
      <c r="R1240">
        <f t="shared" si="176"/>
        <v>0</v>
      </c>
      <c r="S1240" t="str">
        <f t="shared" si="177"/>
        <v/>
      </c>
      <c r="T1240" t="str">
        <f t="shared" si="178"/>
        <v/>
      </c>
      <c r="U1240" t="str">
        <f t="shared" si="179"/>
        <v/>
      </c>
    </row>
    <row r="1241" spans="12:21" ht="15" customHeight="1" x14ac:dyDescent="0.15">
      <c r="L1241" s="244" t="str">
        <f t="shared" si="171"/>
        <v/>
      </c>
      <c r="M1241" s="245" t="str">
        <f t="shared" si="172"/>
        <v/>
      </c>
      <c r="N1241" s="244" t="str">
        <f t="shared" si="173"/>
        <v/>
      </c>
      <c r="O1241" s="244" t="str">
        <f t="shared" si="174"/>
        <v/>
      </c>
      <c r="P1241">
        <f>IF($I1241&lt;&gt;"",$I1241,IF($E1241="SGD",1,IF($E1241="USD",Settings!$B$22,IF($E1241="HKD",Settings!$B$23,1))))</f>
        <v>1</v>
      </c>
      <c r="Q1241">
        <f t="shared" si="175"/>
        <v>0</v>
      </c>
      <c r="R1241">
        <f t="shared" si="176"/>
        <v>0</v>
      </c>
      <c r="S1241" t="str">
        <f t="shared" si="177"/>
        <v/>
      </c>
      <c r="T1241" t="str">
        <f t="shared" si="178"/>
        <v/>
      </c>
      <c r="U1241" t="str">
        <f t="shared" si="179"/>
        <v/>
      </c>
    </row>
    <row r="1242" spans="12:21" ht="15" customHeight="1" x14ac:dyDescent="0.15">
      <c r="L1242" s="244" t="str">
        <f t="shared" si="171"/>
        <v/>
      </c>
      <c r="M1242" s="245" t="str">
        <f t="shared" si="172"/>
        <v/>
      </c>
      <c r="N1242" s="244" t="str">
        <f t="shared" si="173"/>
        <v/>
      </c>
      <c r="O1242" s="244" t="str">
        <f t="shared" si="174"/>
        <v/>
      </c>
      <c r="P1242">
        <f>IF($I1242&lt;&gt;"",$I1242,IF($E1242="SGD",1,IF($E1242="USD",Settings!$B$22,IF($E1242="HKD",Settings!$B$23,1))))</f>
        <v>1</v>
      </c>
      <c r="Q1242">
        <f t="shared" si="175"/>
        <v>0</v>
      </c>
      <c r="R1242">
        <f t="shared" si="176"/>
        <v>0</v>
      </c>
      <c r="S1242" t="str">
        <f t="shared" si="177"/>
        <v/>
      </c>
      <c r="T1242" t="str">
        <f t="shared" si="178"/>
        <v/>
      </c>
      <c r="U1242" t="str">
        <f t="shared" si="179"/>
        <v/>
      </c>
    </row>
    <row r="1243" spans="12:21" ht="15" customHeight="1" x14ac:dyDescent="0.15">
      <c r="L1243" s="244" t="str">
        <f t="shared" si="171"/>
        <v/>
      </c>
      <c r="M1243" s="245" t="str">
        <f t="shared" si="172"/>
        <v/>
      </c>
      <c r="N1243" s="244" t="str">
        <f t="shared" si="173"/>
        <v/>
      </c>
      <c r="O1243" s="244" t="str">
        <f t="shared" si="174"/>
        <v/>
      </c>
      <c r="P1243">
        <f>IF($I1243&lt;&gt;"",$I1243,IF($E1243="SGD",1,IF($E1243="USD",Settings!$B$22,IF($E1243="HKD",Settings!$B$23,1))))</f>
        <v>1</v>
      </c>
      <c r="Q1243">
        <f t="shared" si="175"/>
        <v>0</v>
      </c>
      <c r="R1243">
        <f t="shared" si="176"/>
        <v>0</v>
      </c>
      <c r="S1243" t="str">
        <f t="shared" si="177"/>
        <v/>
      </c>
      <c r="T1243" t="str">
        <f t="shared" si="178"/>
        <v/>
      </c>
      <c r="U1243" t="str">
        <f t="shared" si="179"/>
        <v/>
      </c>
    </row>
    <row r="1244" spans="12:21" ht="15" customHeight="1" x14ac:dyDescent="0.15">
      <c r="L1244" s="244" t="str">
        <f t="shared" si="171"/>
        <v/>
      </c>
      <c r="M1244" s="245" t="str">
        <f t="shared" si="172"/>
        <v/>
      </c>
      <c r="N1244" s="244" t="str">
        <f t="shared" si="173"/>
        <v/>
      </c>
      <c r="O1244" s="244" t="str">
        <f t="shared" si="174"/>
        <v/>
      </c>
      <c r="P1244">
        <f>IF($I1244&lt;&gt;"",$I1244,IF($E1244="SGD",1,IF($E1244="USD",Settings!$B$22,IF($E1244="HKD",Settings!$B$23,1))))</f>
        <v>1</v>
      </c>
      <c r="Q1244">
        <f t="shared" si="175"/>
        <v>0</v>
      </c>
      <c r="R1244">
        <f t="shared" si="176"/>
        <v>0</v>
      </c>
      <c r="S1244" t="str">
        <f t="shared" si="177"/>
        <v/>
      </c>
      <c r="T1244" t="str">
        <f t="shared" si="178"/>
        <v/>
      </c>
      <c r="U1244" t="str">
        <f t="shared" si="179"/>
        <v/>
      </c>
    </row>
    <row r="1245" spans="12:21" ht="15" customHeight="1" x14ac:dyDescent="0.15">
      <c r="L1245" s="244" t="str">
        <f t="shared" si="171"/>
        <v/>
      </c>
      <c r="M1245" s="245" t="str">
        <f t="shared" si="172"/>
        <v/>
      </c>
      <c r="N1245" s="244" t="str">
        <f t="shared" si="173"/>
        <v/>
      </c>
      <c r="O1245" s="244" t="str">
        <f t="shared" si="174"/>
        <v/>
      </c>
      <c r="P1245">
        <f>IF($I1245&lt;&gt;"",$I1245,IF($E1245="SGD",1,IF($E1245="USD",Settings!$B$22,IF($E1245="HKD",Settings!$B$23,1))))</f>
        <v>1</v>
      </c>
      <c r="Q1245">
        <f t="shared" si="175"/>
        <v>0</v>
      </c>
      <c r="R1245">
        <f t="shared" si="176"/>
        <v>0</v>
      </c>
      <c r="S1245" t="str">
        <f t="shared" si="177"/>
        <v/>
      </c>
      <c r="T1245" t="str">
        <f t="shared" si="178"/>
        <v/>
      </c>
      <c r="U1245" t="str">
        <f t="shared" si="179"/>
        <v/>
      </c>
    </row>
    <row r="1246" spans="12:21" ht="15" customHeight="1" x14ac:dyDescent="0.15">
      <c r="L1246" s="244" t="str">
        <f t="shared" si="171"/>
        <v/>
      </c>
      <c r="M1246" s="245" t="str">
        <f t="shared" si="172"/>
        <v/>
      </c>
      <c r="N1246" s="244" t="str">
        <f t="shared" si="173"/>
        <v/>
      </c>
      <c r="O1246" s="244" t="str">
        <f t="shared" si="174"/>
        <v/>
      </c>
      <c r="P1246">
        <f>IF($I1246&lt;&gt;"",$I1246,IF($E1246="SGD",1,IF($E1246="USD",Settings!$B$22,IF($E1246="HKD",Settings!$B$23,1))))</f>
        <v>1</v>
      </c>
      <c r="Q1246">
        <f t="shared" si="175"/>
        <v>0</v>
      </c>
      <c r="R1246">
        <f t="shared" si="176"/>
        <v>0</v>
      </c>
      <c r="S1246" t="str">
        <f t="shared" si="177"/>
        <v/>
      </c>
      <c r="T1246" t="str">
        <f t="shared" si="178"/>
        <v/>
      </c>
      <c r="U1246" t="str">
        <f t="shared" si="179"/>
        <v/>
      </c>
    </row>
    <row r="1247" spans="12:21" ht="15" customHeight="1" x14ac:dyDescent="0.15">
      <c r="L1247" s="244" t="str">
        <f t="shared" si="171"/>
        <v/>
      </c>
      <c r="M1247" s="245" t="str">
        <f t="shared" si="172"/>
        <v/>
      </c>
      <c r="N1247" s="244" t="str">
        <f t="shared" si="173"/>
        <v/>
      </c>
      <c r="O1247" s="244" t="str">
        <f t="shared" si="174"/>
        <v/>
      </c>
      <c r="P1247">
        <f>IF($I1247&lt;&gt;"",$I1247,IF($E1247="SGD",1,IF($E1247="USD",Settings!$B$22,IF($E1247="HKD",Settings!$B$23,1))))</f>
        <v>1</v>
      </c>
      <c r="Q1247">
        <f t="shared" si="175"/>
        <v>0</v>
      </c>
      <c r="R1247">
        <f t="shared" si="176"/>
        <v>0</v>
      </c>
      <c r="S1247" t="str">
        <f t="shared" si="177"/>
        <v/>
      </c>
      <c r="T1247" t="str">
        <f t="shared" si="178"/>
        <v/>
      </c>
      <c r="U1247" t="str">
        <f t="shared" si="179"/>
        <v/>
      </c>
    </row>
    <row r="1248" spans="12:21" ht="15" customHeight="1" x14ac:dyDescent="0.15">
      <c r="L1248" s="244" t="str">
        <f t="shared" si="171"/>
        <v/>
      </c>
      <c r="M1248" s="245" t="str">
        <f t="shared" si="172"/>
        <v/>
      </c>
      <c r="N1248" s="244" t="str">
        <f t="shared" si="173"/>
        <v/>
      </c>
      <c r="O1248" s="244" t="str">
        <f t="shared" si="174"/>
        <v/>
      </c>
      <c r="P1248">
        <f>IF($I1248&lt;&gt;"",$I1248,IF($E1248="SGD",1,IF($E1248="USD",Settings!$B$22,IF($E1248="HKD",Settings!$B$23,1))))</f>
        <v>1</v>
      </c>
      <c r="Q1248">
        <f t="shared" si="175"/>
        <v>0</v>
      </c>
      <c r="R1248">
        <f t="shared" si="176"/>
        <v>0</v>
      </c>
      <c r="S1248" t="str">
        <f t="shared" si="177"/>
        <v/>
      </c>
      <c r="T1248" t="str">
        <f t="shared" si="178"/>
        <v/>
      </c>
      <c r="U1248" t="str">
        <f t="shared" si="179"/>
        <v/>
      </c>
    </row>
    <row r="1249" spans="12:21" ht="15" customHeight="1" x14ac:dyDescent="0.15">
      <c r="L1249" s="244" t="str">
        <f t="shared" si="171"/>
        <v/>
      </c>
      <c r="M1249" s="245" t="str">
        <f t="shared" si="172"/>
        <v/>
      </c>
      <c r="N1249" s="244" t="str">
        <f t="shared" si="173"/>
        <v/>
      </c>
      <c r="O1249" s="244" t="str">
        <f t="shared" si="174"/>
        <v/>
      </c>
      <c r="P1249">
        <f>IF($I1249&lt;&gt;"",$I1249,IF($E1249="SGD",1,IF($E1249="USD",Settings!$B$22,IF($E1249="HKD",Settings!$B$23,1))))</f>
        <v>1</v>
      </c>
      <c r="Q1249">
        <f t="shared" si="175"/>
        <v>0</v>
      </c>
      <c r="R1249">
        <f t="shared" si="176"/>
        <v>0</v>
      </c>
      <c r="S1249" t="str">
        <f t="shared" si="177"/>
        <v/>
      </c>
      <c r="T1249" t="str">
        <f t="shared" si="178"/>
        <v/>
      </c>
      <c r="U1249" t="str">
        <f t="shared" si="179"/>
        <v/>
      </c>
    </row>
    <row r="1250" spans="12:21" ht="15" customHeight="1" x14ac:dyDescent="0.15">
      <c r="L1250" s="244" t="str">
        <f t="shared" si="171"/>
        <v/>
      </c>
      <c r="M1250" s="245" t="str">
        <f t="shared" si="172"/>
        <v/>
      </c>
      <c r="N1250" s="244" t="str">
        <f t="shared" si="173"/>
        <v/>
      </c>
      <c r="O1250" s="244" t="str">
        <f t="shared" si="174"/>
        <v/>
      </c>
      <c r="P1250">
        <f>IF($I1250&lt;&gt;"",$I1250,IF($E1250="SGD",1,IF($E1250="USD",Settings!$B$22,IF($E1250="HKD",Settings!$B$23,1))))</f>
        <v>1</v>
      </c>
      <c r="Q1250">
        <f t="shared" si="175"/>
        <v>0</v>
      </c>
      <c r="R1250">
        <f t="shared" si="176"/>
        <v>0</v>
      </c>
      <c r="S1250" t="str">
        <f t="shared" si="177"/>
        <v/>
      </c>
      <c r="T1250" t="str">
        <f t="shared" si="178"/>
        <v/>
      </c>
      <c r="U1250" t="str">
        <f t="shared" si="179"/>
        <v/>
      </c>
    </row>
    <row r="1251" spans="12:21" ht="15" customHeight="1" x14ac:dyDescent="0.15">
      <c r="L1251" s="244" t="str">
        <f t="shared" si="171"/>
        <v/>
      </c>
      <c r="M1251" s="245" t="str">
        <f t="shared" si="172"/>
        <v/>
      </c>
      <c r="N1251" s="244" t="str">
        <f t="shared" si="173"/>
        <v/>
      </c>
      <c r="O1251" s="244" t="str">
        <f t="shared" si="174"/>
        <v/>
      </c>
      <c r="P1251">
        <f>IF($I1251&lt;&gt;"",$I1251,IF($E1251="SGD",1,IF($E1251="USD",Settings!$B$22,IF($E1251="HKD",Settings!$B$23,1))))</f>
        <v>1</v>
      </c>
      <c r="Q1251">
        <f t="shared" si="175"/>
        <v>0</v>
      </c>
      <c r="R1251">
        <f t="shared" si="176"/>
        <v>0</v>
      </c>
      <c r="S1251" t="str">
        <f t="shared" si="177"/>
        <v/>
      </c>
      <c r="T1251" t="str">
        <f t="shared" si="178"/>
        <v/>
      </c>
      <c r="U1251" t="str">
        <f t="shared" si="179"/>
        <v/>
      </c>
    </row>
    <row r="1252" spans="12:21" ht="15" customHeight="1" x14ac:dyDescent="0.15">
      <c r="L1252" s="244" t="str">
        <f t="shared" si="171"/>
        <v/>
      </c>
      <c r="M1252" s="245" t="str">
        <f t="shared" si="172"/>
        <v/>
      </c>
      <c r="N1252" s="244" t="str">
        <f t="shared" si="173"/>
        <v/>
      </c>
      <c r="O1252" s="244" t="str">
        <f t="shared" si="174"/>
        <v/>
      </c>
      <c r="P1252">
        <f>IF($I1252&lt;&gt;"",$I1252,IF($E1252="SGD",1,IF($E1252="USD",Settings!$B$22,IF($E1252="HKD",Settings!$B$23,1))))</f>
        <v>1</v>
      </c>
      <c r="Q1252">
        <f t="shared" si="175"/>
        <v>0</v>
      </c>
      <c r="R1252">
        <f t="shared" si="176"/>
        <v>0</v>
      </c>
      <c r="S1252" t="str">
        <f t="shared" si="177"/>
        <v/>
      </c>
      <c r="T1252" t="str">
        <f t="shared" si="178"/>
        <v/>
      </c>
      <c r="U1252" t="str">
        <f t="shared" si="179"/>
        <v/>
      </c>
    </row>
    <row r="1253" spans="12:21" ht="15" customHeight="1" x14ac:dyDescent="0.15">
      <c r="L1253" s="244" t="str">
        <f t="shared" si="171"/>
        <v/>
      </c>
      <c r="M1253" s="245" t="str">
        <f t="shared" si="172"/>
        <v/>
      </c>
      <c r="N1253" s="244" t="str">
        <f t="shared" si="173"/>
        <v/>
      </c>
      <c r="O1253" s="244" t="str">
        <f t="shared" si="174"/>
        <v/>
      </c>
      <c r="P1253">
        <f>IF($I1253&lt;&gt;"",$I1253,IF($E1253="SGD",1,IF($E1253="USD",Settings!$B$22,IF($E1253="HKD",Settings!$B$23,1))))</f>
        <v>1</v>
      </c>
      <c r="Q1253">
        <f t="shared" si="175"/>
        <v>0</v>
      </c>
      <c r="R1253">
        <f t="shared" si="176"/>
        <v>0</v>
      </c>
      <c r="S1253" t="str">
        <f t="shared" si="177"/>
        <v/>
      </c>
      <c r="T1253" t="str">
        <f t="shared" si="178"/>
        <v/>
      </c>
      <c r="U1253" t="str">
        <f t="shared" si="179"/>
        <v/>
      </c>
    </row>
    <row r="1254" spans="12:21" ht="15" customHeight="1" x14ac:dyDescent="0.15">
      <c r="L1254" s="244" t="str">
        <f t="shared" si="171"/>
        <v/>
      </c>
      <c r="M1254" s="245" t="str">
        <f t="shared" si="172"/>
        <v/>
      </c>
      <c r="N1254" s="244" t="str">
        <f t="shared" si="173"/>
        <v/>
      </c>
      <c r="O1254" s="244" t="str">
        <f t="shared" si="174"/>
        <v/>
      </c>
      <c r="P1254">
        <f>IF($I1254&lt;&gt;"",$I1254,IF($E1254="SGD",1,IF($E1254="USD",Settings!$B$22,IF($E1254="HKD",Settings!$B$23,1))))</f>
        <v>1</v>
      </c>
      <c r="Q1254">
        <f t="shared" si="175"/>
        <v>0</v>
      </c>
      <c r="R1254">
        <f t="shared" si="176"/>
        <v>0</v>
      </c>
      <c r="S1254" t="str">
        <f t="shared" si="177"/>
        <v/>
      </c>
      <c r="T1254" t="str">
        <f t="shared" si="178"/>
        <v/>
      </c>
      <c r="U1254" t="str">
        <f t="shared" si="179"/>
        <v/>
      </c>
    </row>
    <row r="1255" spans="12:21" ht="15" customHeight="1" x14ac:dyDescent="0.15">
      <c r="L1255" s="244" t="str">
        <f t="shared" si="171"/>
        <v/>
      </c>
      <c r="M1255" s="245" t="str">
        <f t="shared" si="172"/>
        <v/>
      </c>
      <c r="N1255" s="244" t="str">
        <f t="shared" si="173"/>
        <v/>
      </c>
      <c r="O1255" s="244" t="str">
        <f t="shared" si="174"/>
        <v/>
      </c>
      <c r="P1255">
        <f>IF($I1255&lt;&gt;"",$I1255,IF($E1255="SGD",1,IF($E1255="USD",Settings!$B$22,IF($E1255="HKD",Settings!$B$23,1))))</f>
        <v>1</v>
      </c>
      <c r="Q1255">
        <f t="shared" si="175"/>
        <v>0</v>
      </c>
      <c r="R1255">
        <f t="shared" si="176"/>
        <v>0</v>
      </c>
      <c r="S1255" t="str">
        <f t="shared" si="177"/>
        <v/>
      </c>
      <c r="T1255" t="str">
        <f t="shared" si="178"/>
        <v/>
      </c>
      <c r="U1255" t="str">
        <f t="shared" si="179"/>
        <v/>
      </c>
    </row>
    <row r="1256" spans="12:21" ht="15" customHeight="1" x14ac:dyDescent="0.15">
      <c r="L1256" s="244" t="str">
        <f t="shared" si="171"/>
        <v/>
      </c>
      <c r="M1256" s="245" t="str">
        <f t="shared" si="172"/>
        <v/>
      </c>
      <c r="N1256" s="244" t="str">
        <f t="shared" si="173"/>
        <v/>
      </c>
      <c r="O1256" s="244" t="str">
        <f t="shared" si="174"/>
        <v/>
      </c>
      <c r="P1256">
        <f>IF($I1256&lt;&gt;"",$I1256,IF($E1256="SGD",1,IF($E1256="USD",Settings!$B$22,IF($E1256="HKD",Settings!$B$23,1))))</f>
        <v>1</v>
      </c>
      <c r="Q1256">
        <f t="shared" si="175"/>
        <v>0</v>
      </c>
      <c r="R1256">
        <f t="shared" si="176"/>
        <v>0</v>
      </c>
      <c r="S1256" t="str">
        <f t="shared" si="177"/>
        <v/>
      </c>
      <c r="T1256" t="str">
        <f t="shared" si="178"/>
        <v/>
      </c>
      <c r="U1256" t="str">
        <f t="shared" si="179"/>
        <v/>
      </c>
    </row>
    <row r="1257" spans="12:21" ht="15" customHeight="1" x14ac:dyDescent="0.15">
      <c r="L1257" s="244" t="str">
        <f t="shared" ref="L1257:L1320" si="180">IF(OR(B1257="",C1257="",E1257=""),"",B1257&amp;":"&amp;C1257&amp;":"&amp;E1257)</f>
        <v/>
      </c>
      <c r="M1257" s="245" t="str">
        <f t="shared" ref="M1257:M1320" si="181">IF(A1257="","",A1257*D1257)</f>
        <v/>
      </c>
      <c r="N1257" s="244" t="str">
        <f t="shared" ref="N1257:N1320" si="182">IF(A1257="","",IF(OR(A1257=1,A1257=0),J1257,0))</f>
        <v/>
      </c>
      <c r="O1257" s="244" t="str">
        <f t="shared" ref="O1257:O1320" si="183">IF(A1257="","",IF(A1257=-1,J1257,0))</f>
        <v/>
      </c>
      <c r="P1257">
        <f>IF($I1257&lt;&gt;"",$I1257,IF($E1257="SGD",1,IF($E1257="USD",Settings!$B$22,IF($E1257="HKD",Settings!$B$23,1))))</f>
        <v>1</v>
      </c>
      <c r="Q1257">
        <f t="shared" ref="Q1257:Q1320" si="184">IF($L1257="",0,($O1257-$N1257+IF($A1257=2,$J1257,0))*$P1257)</f>
        <v>0</v>
      </c>
      <c r="R1257">
        <f t="shared" ref="R1257:R1320" si="185">IF($L1257="",0,IF($A1257=2,$J1257*$P1257,0))</f>
        <v>0</v>
      </c>
      <c r="S1257" t="str">
        <f t="shared" si="177"/>
        <v/>
      </c>
      <c r="T1257" t="str">
        <f t="shared" si="178"/>
        <v/>
      </c>
      <c r="U1257" t="str">
        <f t="shared" si="179"/>
        <v/>
      </c>
    </row>
    <row r="1258" spans="12:21" ht="15" customHeight="1" x14ac:dyDescent="0.15">
      <c r="L1258" s="244" t="str">
        <f t="shared" si="180"/>
        <v/>
      </c>
      <c r="M1258" s="245" t="str">
        <f t="shared" si="181"/>
        <v/>
      </c>
      <c r="N1258" s="244" t="str">
        <f t="shared" si="182"/>
        <v/>
      </c>
      <c r="O1258" s="244" t="str">
        <f t="shared" si="183"/>
        <v/>
      </c>
      <c r="P1258">
        <f>IF($I1258&lt;&gt;"",$I1258,IF($E1258="SGD",1,IF($E1258="USD",Settings!$B$22,IF($E1258="HKD",Settings!$B$23,1))))</f>
        <v>1</v>
      </c>
      <c r="Q1258">
        <f t="shared" si="184"/>
        <v>0</v>
      </c>
      <c r="R1258">
        <f t="shared" si="185"/>
        <v>0</v>
      </c>
      <c r="S1258" t="str">
        <f t="shared" si="177"/>
        <v/>
      </c>
      <c r="T1258" t="str">
        <f t="shared" si="178"/>
        <v/>
      </c>
      <c r="U1258" t="str">
        <f t="shared" si="179"/>
        <v/>
      </c>
    </row>
    <row r="1259" spans="12:21" ht="15" customHeight="1" x14ac:dyDescent="0.15">
      <c r="L1259" s="244" t="str">
        <f t="shared" si="180"/>
        <v/>
      </c>
      <c r="M1259" s="245" t="str">
        <f t="shared" si="181"/>
        <v/>
      </c>
      <c r="N1259" s="244" t="str">
        <f t="shared" si="182"/>
        <v/>
      </c>
      <c r="O1259" s="244" t="str">
        <f t="shared" si="183"/>
        <v/>
      </c>
      <c r="P1259">
        <f>IF($I1259&lt;&gt;"",$I1259,IF($E1259="SGD",1,IF($E1259="USD",Settings!$B$22,IF($E1259="HKD",Settings!$B$23,1))))</f>
        <v>1</v>
      </c>
      <c r="Q1259">
        <f t="shared" si="184"/>
        <v>0</v>
      </c>
      <c r="R1259">
        <f t="shared" si="185"/>
        <v>0</v>
      </c>
      <c r="S1259" t="str">
        <f t="shared" si="177"/>
        <v/>
      </c>
      <c r="T1259" t="str">
        <f t="shared" si="178"/>
        <v/>
      </c>
      <c r="U1259" t="str">
        <f t="shared" si="179"/>
        <v/>
      </c>
    </row>
    <row r="1260" spans="12:21" ht="15" customHeight="1" x14ac:dyDescent="0.15">
      <c r="L1260" s="244" t="str">
        <f t="shared" si="180"/>
        <v/>
      </c>
      <c r="M1260" s="245" t="str">
        <f t="shared" si="181"/>
        <v/>
      </c>
      <c r="N1260" s="244" t="str">
        <f t="shared" si="182"/>
        <v/>
      </c>
      <c r="O1260" s="244" t="str">
        <f t="shared" si="183"/>
        <v/>
      </c>
      <c r="P1260">
        <f>IF($I1260&lt;&gt;"",$I1260,IF($E1260="SGD",1,IF($E1260="USD",Settings!$B$22,IF($E1260="HKD",Settings!$B$23,1))))</f>
        <v>1</v>
      </c>
      <c r="Q1260">
        <f t="shared" si="184"/>
        <v>0</v>
      </c>
      <c r="R1260">
        <f t="shared" si="185"/>
        <v>0</v>
      </c>
      <c r="S1260" t="str">
        <f t="shared" si="177"/>
        <v/>
      </c>
      <c r="T1260" t="str">
        <f t="shared" si="178"/>
        <v/>
      </c>
      <c r="U1260" t="str">
        <f t="shared" si="179"/>
        <v/>
      </c>
    </row>
    <row r="1261" spans="12:21" ht="15" customHeight="1" x14ac:dyDescent="0.15">
      <c r="L1261" s="244" t="str">
        <f t="shared" si="180"/>
        <v/>
      </c>
      <c r="M1261" s="245" t="str">
        <f t="shared" si="181"/>
        <v/>
      </c>
      <c r="N1261" s="244" t="str">
        <f t="shared" si="182"/>
        <v/>
      </c>
      <c r="O1261" s="244" t="str">
        <f t="shared" si="183"/>
        <v/>
      </c>
      <c r="P1261">
        <f>IF($I1261&lt;&gt;"",$I1261,IF($E1261="SGD",1,IF($E1261="USD",Settings!$B$22,IF($E1261="HKD",Settings!$B$23,1))))</f>
        <v>1</v>
      </c>
      <c r="Q1261">
        <f t="shared" si="184"/>
        <v>0</v>
      </c>
      <c r="R1261">
        <f t="shared" si="185"/>
        <v>0</v>
      </c>
      <c r="S1261" t="str">
        <f t="shared" si="177"/>
        <v/>
      </c>
      <c r="T1261" t="str">
        <f t="shared" si="178"/>
        <v/>
      </c>
      <c r="U1261" t="str">
        <f t="shared" si="179"/>
        <v/>
      </c>
    </row>
    <row r="1262" spans="12:21" ht="15" customHeight="1" x14ac:dyDescent="0.15">
      <c r="L1262" s="244" t="str">
        <f t="shared" si="180"/>
        <v/>
      </c>
      <c r="M1262" s="245" t="str">
        <f t="shared" si="181"/>
        <v/>
      </c>
      <c r="N1262" s="244" t="str">
        <f t="shared" si="182"/>
        <v/>
      </c>
      <c r="O1262" s="244" t="str">
        <f t="shared" si="183"/>
        <v/>
      </c>
      <c r="P1262">
        <f>IF($I1262&lt;&gt;"",$I1262,IF($E1262="SGD",1,IF($E1262="USD",Settings!$B$22,IF($E1262="HKD",Settings!$B$23,1))))</f>
        <v>1</v>
      </c>
      <c r="Q1262">
        <f t="shared" si="184"/>
        <v>0</v>
      </c>
      <c r="R1262">
        <f t="shared" si="185"/>
        <v>0</v>
      </c>
      <c r="S1262" t="str">
        <f t="shared" si="177"/>
        <v/>
      </c>
      <c r="T1262" t="str">
        <f t="shared" si="178"/>
        <v/>
      </c>
      <c r="U1262" t="str">
        <f t="shared" si="179"/>
        <v/>
      </c>
    </row>
    <row r="1263" spans="12:21" ht="15" customHeight="1" x14ac:dyDescent="0.15">
      <c r="L1263" s="244" t="str">
        <f t="shared" si="180"/>
        <v/>
      </c>
      <c r="M1263" s="245" t="str">
        <f t="shared" si="181"/>
        <v/>
      </c>
      <c r="N1263" s="244" t="str">
        <f t="shared" si="182"/>
        <v/>
      </c>
      <c r="O1263" s="244" t="str">
        <f t="shared" si="183"/>
        <v/>
      </c>
      <c r="P1263">
        <f>IF($I1263&lt;&gt;"",$I1263,IF($E1263="SGD",1,IF($E1263="USD",Settings!$B$22,IF($E1263="HKD",Settings!$B$23,1))))</f>
        <v>1</v>
      </c>
      <c r="Q1263">
        <f t="shared" si="184"/>
        <v>0</v>
      </c>
      <c r="R1263">
        <f t="shared" si="185"/>
        <v>0</v>
      </c>
      <c r="S1263" t="str">
        <f t="shared" si="177"/>
        <v/>
      </c>
      <c r="T1263" t="str">
        <f t="shared" si="178"/>
        <v/>
      </c>
      <c r="U1263" t="str">
        <f t="shared" si="179"/>
        <v/>
      </c>
    </row>
    <row r="1264" spans="12:21" ht="15" customHeight="1" x14ac:dyDescent="0.15">
      <c r="L1264" s="244" t="str">
        <f t="shared" si="180"/>
        <v/>
      </c>
      <c r="M1264" s="245" t="str">
        <f t="shared" si="181"/>
        <v/>
      </c>
      <c r="N1264" s="244" t="str">
        <f t="shared" si="182"/>
        <v/>
      </c>
      <c r="O1264" s="244" t="str">
        <f t="shared" si="183"/>
        <v/>
      </c>
      <c r="P1264">
        <f>IF($I1264&lt;&gt;"",$I1264,IF($E1264="SGD",1,IF($E1264="USD",Settings!$B$22,IF($E1264="HKD",Settings!$B$23,1))))</f>
        <v>1</v>
      </c>
      <c r="Q1264">
        <f t="shared" si="184"/>
        <v>0</v>
      </c>
      <c r="R1264">
        <f t="shared" si="185"/>
        <v>0</v>
      </c>
      <c r="S1264" t="str">
        <f t="shared" si="177"/>
        <v/>
      </c>
      <c r="T1264" t="str">
        <f t="shared" si="178"/>
        <v/>
      </c>
      <c r="U1264" t="str">
        <f t="shared" si="179"/>
        <v/>
      </c>
    </row>
    <row r="1265" spans="12:21" ht="15" customHeight="1" x14ac:dyDescent="0.15">
      <c r="L1265" s="244" t="str">
        <f t="shared" si="180"/>
        <v/>
      </c>
      <c r="M1265" s="245" t="str">
        <f t="shared" si="181"/>
        <v/>
      </c>
      <c r="N1265" s="244" t="str">
        <f t="shared" si="182"/>
        <v/>
      </c>
      <c r="O1265" s="244" t="str">
        <f t="shared" si="183"/>
        <v/>
      </c>
      <c r="P1265">
        <f>IF($I1265&lt;&gt;"",$I1265,IF($E1265="SGD",1,IF($E1265="USD",Settings!$B$22,IF($E1265="HKD",Settings!$B$23,1))))</f>
        <v>1</v>
      </c>
      <c r="Q1265">
        <f t="shared" si="184"/>
        <v>0</v>
      </c>
      <c r="R1265">
        <f t="shared" si="185"/>
        <v>0</v>
      </c>
      <c r="S1265" t="str">
        <f t="shared" si="177"/>
        <v/>
      </c>
      <c r="T1265" t="str">
        <f t="shared" si="178"/>
        <v/>
      </c>
      <c r="U1265" t="str">
        <f t="shared" si="179"/>
        <v/>
      </c>
    </row>
    <row r="1266" spans="12:21" ht="15" customHeight="1" x14ac:dyDescent="0.15">
      <c r="L1266" s="244" t="str">
        <f t="shared" si="180"/>
        <v/>
      </c>
      <c r="M1266" s="245" t="str">
        <f t="shared" si="181"/>
        <v/>
      </c>
      <c r="N1266" s="244" t="str">
        <f t="shared" si="182"/>
        <v/>
      </c>
      <c r="O1266" s="244" t="str">
        <f t="shared" si="183"/>
        <v/>
      </c>
      <c r="P1266">
        <f>IF($I1266&lt;&gt;"",$I1266,IF($E1266="SGD",1,IF($E1266="USD",Settings!$B$22,IF($E1266="HKD",Settings!$B$23,1))))</f>
        <v>1</v>
      </c>
      <c r="Q1266">
        <f t="shared" si="184"/>
        <v>0</v>
      </c>
      <c r="R1266">
        <f t="shared" si="185"/>
        <v>0</v>
      </c>
      <c r="S1266" t="str">
        <f t="shared" si="177"/>
        <v/>
      </c>
      <c r="T1266" t="str">
        <f t="shared" si="178"/>
        <v/>
      </c>
      <c r="U1266" t="str">
        <f t="shared" si="179"/>
        <v/>
      </c>
    </row>
    <row r="1267" spans="12:21" ht="15" customHeight="1" x14ac:dyDescent="0.15">
      <c r="L1267" s="244" t="str">
        <f t="shared" si="180"/>
        <v/>
      </c>
      <c r="M1267" s="245" t="str">
        <f t="shared" si="181"/>
        <v/>
      </c>
      <c r="N1267" s="244" t="str">
        <f t="shared" si="182"/>
        <v/>
      </c>
      <c r="O1267" s="244" t="str">
        <f t="shared" si="183"/>
        <v/>
      </c>
      <c r="P1267">
        <f>IF($I1267&lt;&gt;"",$I1267,IF($E1267="SGD",1,IF($E1267="USD",Settings!$B$22,IF($E1267="HKD",Settings!$B$23,1))))</f>
        <v>1</v>
      </c>
      <c r="Q1267">
        <f t="shared" si="184"/>
        <v>0</v>
      </c>
      <c r="R1267">
        <f t="shared" si="185"/>
        <v>0</v>
      </c>
      <c r="S1267" t="str">
        <f t="shared" si="177"/>
        <v/>
      </c>
      <c r="T1267" t="str">
        <f t="shared" si="178"/>
        <v/>
      </c>
      <c r="U1267" t="str">
        <f t="shared" si="179"/>
        <v/>
      </c>
    </row>
    <row r="1268" spans="12:21" ht="15" customHeight="1" x14ac:dyDescent="0.15">
      <c r="L1268" s="244" t="str">
        <f t="shared" si="180"/>
        <v/>
      </c>
      <c r="M1268" s="245" t="str">
        <f t="shared" si="181"/>
        <v/>
      </c>
      <c r="N1268" s="244" t="str">
        <f t="shared" si="182"/>
        <v/>
      </c>
      <c r="O1268" s="244" t="str">
        <f t="shared" si="183"/>
        <v/>
      </c>
      <c r="P1268">
        <f>IF($I1268&lt;&gt;"",$I1268,IF($E1268="SGD",1,IF($E1268="USD",Settings!$B$22,IF($E1268="HKD",Settings!$B$23,1))))</f>
        <v>1</v>
      </c>
      <c r="Q1268">
        <f t="shared" si="184"/>
        <v>0</v>
      </c>
      <c r="R1268">
        <f t="shared" si="185"/>
        <v>0</v>
      </c>
      <c r="S1268" t="str">
        <f t="shared" si="177"/>
        <v/>
      </c>
      <c r="T1268" t="str">
        <f t="shared" si="178"/>
        <v/>
      </c>
      <c r="U1268" t="str">
        <f t="shared" si="179"/>
        <v/>
      </c>
    </row>
    <row r="1269" spans="12:21" ht="15" customHeight="1" x14ac:dyDescent="0.15">
      <c r="L1269" s="244" t="str">
        <f t="shared" si="180"/>
        <v/>
      </c>
      <c r="M1269" s="245" t="str">
        <f t="shared" si="181"/>
        <v/>
      </c>
      <c r="N1269" s="244" t="str">
        <f t="shared" si="182"/>
        <v/>
      </c>
      <c r="O1269" s="244" t="str">
        <f t="shared" si="183"/>
        <v/>
      </c>
      <c r="P1269">
        <f>IF($I1269&lt;&gt;"",$I1269,IF($E1269="SGD",1,IF($E1269="USD",Settings!$B$22,IF($E1269="HKD",Settings!$B$23,1))))</f>
        <v>1</v>
      </c>
      <c r="Q1269">
        <f t="shared" si="184"/>
        <v>0</v>
      </c>
      <c r="R1269">
        <f t="shared" si="185"/>
        <v>0</v>
      </c>
      <c r="S1269" t="str">
        <f t="shared" si="177"/>
        <v/>
      </c>
      <c r="T1269" t="str">
        <f t="shared" si="178"/>
        <v/>
      </c>
      <c r="U1269" t="str">
        <f t="shared" si="179"/>
        <v/>
      </c>
    </row>
    <row r="1270" spans="12:21" ht="15" customHeight="1" x14ac:dyDescent="0.15">
      <c r="L1270" s="244" t="str">
        <f t="shared" si="180"/>
        <v/>
      </c>
      <c r="M1270" s="245" t="str">
        <f t="shared" si="181"/>
        <v/>
      </c>
      <c r="N1270" s="244" t="str">
        <f t="shared" si="182"/>
        <v/>
      </c>
      <c r="O1270" s="244" t="str">
        <f t="shared" si="183"/>
        <v/>
      </c>
      <c r="P1270">
        <f>IF($I1270&lt;&gt;"",$I1270,IF($E1270="SGD",1,IF($E1270="USD",Settings!$B$22,IF($E1270="HKD",Settings!$B$23,1))))</f>
        <v>1</v>
      </c>
      <c r="Q1270">
        <f t="shared" si="184"/>
        <v>0</v>
      </c>
      <c r="R1270">
        <f t="shared" si="185"/>
        <v>0</v>
      </c>
      <c r="S1270" t="str">
        <f t="shared" si="177"/>
        <v/>
      </c>
      <c r="T1270" t="str">
        <f t="shared" si="178"/>
        <v/>
      </c>
      <c r="U1270" t="str">
        <f t="shared" si="179"/>
        <v/>
      </c>
    </row>
    <row r="1271" spans="12:21" ht="15" customHeight="1" x14ac:dyDescent="0.15">
      <c r="L1271" s="244" t="str">
        <f t="shared" si="180"/>
        <v/>
      </c>
      <c r="M1271" s="245" t="str">
        <f t="shared" si="181"/>
        <v/>
      </c>
      <c r="N1271" s="244" t="str">
        <f t="shared" si="182"/>
        <v/>
      </c>
      <c r="O1271" s="244" t="str">
        <f t="shared" si="183"/>
        <v/>
      </c>
      <c r="P1271">
        <f>IF($I1271&lt;&gt;"",$I1271,IF($E1271="SGD",1,IF($E1271="USD",Settings!$B$22,IF($E1271="HKD",Settings!$B$23,1))))</f>
        <v>1</v>
      </c>
      <c r="Q1271">
        <f t="shared" si="184"/>
        <v>0</v>
      </c>
      <c r="R1271">
        <f t="shared" si="185"/>
        <v>0</v>
      </c>
      <c r="S1271" t="str">
        <f t="shared" si="177"/>
        <v/>
      </c>
      <c r="T1271" t="str">
        <f t="shared" si="178"/>
        <v/>
      </c>
      <c r="U1271" t="str">
        <f t="shared" si="179"/>
        <v/>
      </c>
    </row>
    <row r="1272" spans="12:21" ht="15" customHeight="1" x14ac:dyDescent="0.15">
      <c r="L1272" s="244" t="str">
        <f t="shared" si="180"/>
        <v/>
      </c>
      <c r="M1272" s="245" t="str">
        <f t="shared" si="181"/>
        <v/>
      </c>
      <c r="N1272" s="244" t="str">
        <f t="shared" si="182"/>
        <v/>
      </c>
      <c r="O1272" s="244" t="str">
        <f t="shared" si="183"/>
        <v/>
      </c>
      <c r="P1272">
        <f>IF($I1272&lt;&gt;"",$I1272,IF($E1272="SGD",1,IF($E1272="USD",Settings!$B$22,IF($E1272="HKD",Settings!$B$23,1))))</f>
        <v>1</v>
      </c>
      <c r="Q1272">
        <f t="shared" si="184"/>
        <v>0</v>
      </c>
      <c r="R1272">
        <f t="shared" si="185"/>
        <v>0</v>
      </c>
      <c r="S1272" t="str">
        <f t="shared" si="177"/>
        <v/>
      </c>
      <c r="T1272" t="str">
        <f t="shared" si="178"/>
        <v/>
      </c>
      <c r="U1272" t="str">
        <f t="shared" si="179"/>
        <v/>
      </c>
    </row>
    <row r="1273" spans="12:21" ht="15" customHeight="1" x14ac:dyDescent="0.15">
      <c r="L1273" s="244" t="str">
        <f t="shared" si="180"/>
        <v/>
      </c>
      <c r="M1273" s="245" t="str">
        <f t="shared" si="181"/>
        <v/>
      </c>
      <c r="N1273" s="244" t="str">
        <f t="shared" si="182"/>
        <v/>
      </c>
      <c r="O1273" s="244" t="str">
        <f t="shared" si="183"/>
        <v/>
      </c>
      <c r="P1273">
        <f>IF($I1273&lt;&gt;"",$I1273,IF($E1273="SGD",1,IF($E1273="USD",Settings!$B$22,IF($E1273="HKD",Settings!$B$23,1))))</f>
        <v>1</v>
      </c>
      <c r="Q1273">
        <f t="shared" si="184"/>
        <v>0</v>
      </c>
      <c r="R1273">
        <f t="shared" si="185"/>
        <v>0</v>
      </c>
      <c r="S1273" t="str">
        <f t="shared" si="177"/>
        <v/>
      </c>
      <c r="T1273" t="str">
        <f t="shared" si="178"/>
        <v/>
      </c>
      <c r="U1273" t="str">
        <f t="shared" si="179"/>
        <v/>
      </c>
    </row>
    <row r="1274" spans="12:21" ht="15" customHeight="1" x14ac:dyDescent="0.15">
      <c r="L1274" s="244" t="str">
        <f t="shared" si="180"/>
        <v/>
      </c>
      <c r="M1274" s="245" t="str">
        <f t="shared" si="181"/>
        <v/>
      </c>
      <c r="N1274" s="244" t="str">
        <f t="shared" si="182"/>
        <v/>
      </c>
      <c r="O1274" s="244" t="str">
        <f t="shared" si="183"/>
        <v/>
      </c>
      <c r="P1274">
        <f>IF($I1274&lt;&gt;"",$I1274,IF($E1274="SGD",1,IF($E1274="USD",Settings!$B$22,IF($E1274="HKD",Settings!$B$23,1))))</f>
        <v>1</v>
      </c>
      <c r="Q1274">
        <f t="shared" si="184"/>
        <v>0</v>
      </c>
      <c r="R1274">
        <f t="shared" si="185"/>
        <v>0</v>
      </c>
      <c r="S1274" t="str">
        <f t="shared" si="177"/>
        <v/>
      </c>
      <c r="T1274" t="str">
        <f t="shared" si="178"/>
        <v/>
      </c>
      <c r="U1274" t="str">
        <f t="shared" si="179"/>
        <v/>
      </c>
    </row>
    <row r="1275" spans="12:21" ht="15" customHeight="1" x14ac:dyDescent="0.15">
      <c r="L1275" s="244" t="str">
        <f t="shared" si="180"/>
        <v/>
      </c>
      <c r="M1275" s="245" t="str">
        <f t="shared" si="181"/>
        <v/>
      </c>
      <c r="N1275" s="244" t="str">
        <f t="shared" si="182"/>
        <v/>
      </c>
      <c r="O1275" s="244" t="str">
        <f t="shared" si="183"/>
        <v/>
      </c>
      <c r="P1275">
        <f>IF($I1275&lt;&gt;"",$I1275,IF($E1275="SGD",1,IF($E1275="USD",Settings!$B$22,IF($E1275="HKD",Settings!$B$23,1))))</f>
        <v>1</v>
      </c>
      <c r="Q1275">
        <f t="shared" si="184"/>
        <v>0</v>
      </c>
      <c r="R1275">
        <f t="shared" si="185"/>
        <v>0</v>
      </c>
      <c r="S1275" t="str">
        <f t="shared" si="177"/>
        <v/>
      </c>
      <c r="T1275" t="str">
        <f t="shared" si="178"/>
        <v/>
      </c>
      <c r="U1275" t="str">
        <f t="shared" si="179"/>
        <v/>
      </c>
    </row>
    <row r="1276" spans="12:21" ht="15" customHeight="1" x14ac:dyDescent="0.15">
      <c r="L1276" s="244" t="str">
        <f t="shared" si="180"/>
        <v/>
      </c>
      <c r="M1276" s="245" t="str">
        <f t="shared" si="181"/>
        <v/>
      </c>
      <c r="N1276" s="244" t="str">
        <f t="shared" si="182"/>
        <v/>
      </c>
      <c r="O1276" s="244" t="str">
        <f t="shared" si="183"/>
        <v/>
      </c>
      <c r="P1276">
        <f>IF($I1276&lt;&gt;"",$I1276,IF($E1276="SGD",1,IF($E1276="USD",Settings!$B$22,IF($E1276="HKD",Settings!$B$23,1))))</f>
        <v>1</v>
      </c>
      <c r="Q1276">
        <f t="shared" si="184"/>
        <v>0</v>
      </c>
      <c r="R1276">
        <f t="shared" si="185"/>
        <v>0</v>
      </c>
      <c r="S1276" t="str">
        <f t="shared" si="177"/>
        <v/>
      </c>
      <c r="T1276" t="str">
        <f t="shared" si="178"/>
        <v/>
      </c>
      <c r="U1276" t="str">
        <f t="shared" si="179"/>
        <v/>
      </c>
    </row>
    <row r="1277" spans="12:21" ht="15" customHeight="1" x14ac:dyDescent="0.15">
      <c r="L1277" s="244" t="str">
        <f t="shared" si="180"/>
        <v/>
      </c>
      <c r="M1277" s="245" t="str">
        <f t="shared" si="181"/>
        <v/>
      </c>
      <c r="N1277" s="244" t="str">
        <f t="shared" si="182"/>
        <v/>
      </c>
      <c r="O1277" s="244" t="str">
        <f t="shared" si="183"/>
        <v/>
      </c>
      <c r="P1277">
        <f>IF($I1277&lt;&gt;"",$I1277,IF($E1277="SGD",1,IF($E1277="USD",Settings!$B$22,IF($E1277="HKD",Settings!$B$23,1))))</f>
        <v>1</v>
      </c>
      <c r="Q1277">
        <f t="shared" si="184"/>
        <v>0</v>
      </c>
      <c r="R1277">
        <f t="shared" si="185"/>
        <v>0</v>
      </c>
      <c r="S1277" t="str">
        <f t="shared" si="177"/>
        <v/>
      </c>
      <c r="T1277" t="str">
        <f t="shared" si="178"/>
        <v/>
      </c>
      <c r="U1277" t="str">
        <f t="shared" si="179"/>
        <v/>
      </c>
    </row>
    <row r="1278" spans="12:21" ht="15" customHeight="1" x14ac:dyDescent="0.15">
      <c r="L1278" s="244" t="str">
        <f t="shared" si="180"/>
        <v/>
      </c>
      <c r="M1278" s="245" t="str">
        <f t="shared" si="181"/>
        <v/>
      </c>
      <c r="N1278" s="244" t="str">
        <f t="shared" si="182"/>
        <v/>
      </c>
      <c r="O1278" s="244" t="str">
        <f t="shared" si="183"/>
        <v/>
      </c>
      <c r="P1278">
        <f>IF($I1278&lt;&gt;"",$I1278,IF($E1278="SGD",1,IF($E1278="USD",Settings!$B$22,IF($E1278="HKD",Settings!$B$23,1))))</f>
        <v>1</v>
      </c>
      <c r="Q1278">
        <f t="shared" si="184"/>
        <v>0</v>
      </c>
      <c r="R1278">
        <f t="shared" si="185"/>
        <v>0</v>
      </c>
      <c r="S1278" t="str">
        <f t="shared" si="177"/>
        <v/>
      </c>
      <c r="T1278" t="str">
        <f t="shared" si="178"/>
        <v/>
      </c>
      <c r="U1278" t="str">
        <f t="shared" si="179"/>
        <v/>
      </c>
    </row>
    <row r="1279" spans="12:21" ht="15" customHeight="1" x14ac:dyDescent="0.15">
      <c r="L1279" s="244" t="str">
        <f t="shared" si="180"/>
        <v/>
      </c>
      <c r="M1279" s="245" t="str">
        <f t="shared" si="181"/>
        <v/>
      </c>
      <c r="N1279" s="244" t="str">
        <f t="shared" si="182"/>
        <v/>
      </c>
      <c r="O1279" s="244" t="str">
        <f t="shared" si="183"/>
        <v/>
      </c>
      <c r="P1279">
        <f>IF($I1279&lt;&gt;"",$I1279,IF($E1279="SGD",1,IF($E1279="USD",Settings!$B$22,IF($E1279="HKD",Settings!$B$23,1))))</f>
        <v>1</v>
      </c>
      <c r="Q1279">
        <f t="shared" si="184"/>
        <v>0</v>
      </c>
      <c r="R1279">
        <f t="shared" si="185"/>
        <v>0</v>
      </c>
      <c r="S1279" t="str">
        <f t="shared" si="177"/>
        <v/>
      </c>
      <c r="T1279" t="str">
        <f t="shared" si="178"/>
        <v/>
      </c>
      <c r="U1279" t="str">
        <f t="shared" si="179"/>
        <v/>
      </c>
    </row>
    <row r="1280" spans="12:21" ht="15" customHeight="1" x14ac:dyDescent="0.15">
      <c r="L1280" s="244" t="str">
        <f t="shared" si="180"/>
        <v/>
      </c>
      <c r="M1280" s="245" t="str">
        <f t="shared" si="181"/>
        <v/>
      </c>
      <c r="N1280" s="244" t="str">
        <f t="shared" si="182"/>
        <v/>
      </c>
      <c r="O1280" s="244" t="str">
        <f t="shared" si="183"/>
        <v/>
      </c>
      <c r="P1280">
        <f>IF($I1280&lt;&gt;"",$I1280,IF($E1280="SGD",1,IF($E1280="USD",Settings!$B$22,IF($E1280="HKD",Settings!$B$23,1))))</f>
        <v>1</v>
      </c>
      <c r="Q1280">
        <f t="shared" si="184"/>
        <v>0</v>
      </c>
      <c r="R1280">
        <f t="shared" si="185"/>
        <v>0</v>
      </c>
      <c r="S1280" t="str">
        <f t="shared" si="177"/>
        <v/>
      </c>
      <c r="T1280" t="str">
        <f t="shared" si="178"/>
        <v/>
      </c>
      <c r="U1280" t="str">
        <f t="shared" si="179"/>
        <v/>
      </c>
    </row>
    <row r="1281" spans="12:21" ht="15" customHeight="1" x14ac:dyDescent="0.15">
      <c r="L1281" s="244" t="str">
        <f t="shared" si="180"/>
        <v/>
      </c>
      <c r="M1281" s="245" t="str">
        <f t="shared" si="181"/>
        <v/>
      </c>
      <c r="N1281" s="244" t="str">
        <f t="shared" si="182"/>
        <v/>
      </c>
      <c r="O1281" s="244" t="str">
        <f t="shared" si="183"/>
        <v/>
      </c>
      <c r="P1281">
        <f>IF($I1281&lt;&gt;"",$I1281,IF($E1281="SGD",1,IF($E1281="USD",Settings!$B$22,IF($E1281="HKD",Settings!$B$23,1))))</f>
        <v>1</v>
      </c>
      <c r="Q1281">
        <f t="shared" si="184"/>
        <v>0</v>
      </c>
      <c r="R1281">
        <f t="shared" si="185"/>
        <v>0</v>
      </c>
      <c r="S1281" t="str">
        <f t="shared" si="177"/>
        <v/>
      </c>
      <c r="T1281" t="str">
        <f t="shared" si="178"/>
        <v/>
      </c>
      <c r="U1281" t="str">
        <f t="shared" si="179"/>
        <v/>
      </c>
    </row>
    <row r="1282" spans="12:21" ht="15" customHeight="1" x14ac:dyDescent="0.15">
      <c r="L1282" s="244" t="str">
        <f t="shared" si="180"/>
        <v/>
      </c>
      <c r="M1282" s="245" t="str">
        <f t="shared" si="181"/>
        <v/>
      </c>
      <c r="N1282" s="244" t="str">
        <f t="shared" si="182"/>
        <v/>
      </c>
      <c r="O1282" s="244" t="str">
        <f t="shared" si="183"/>
        <v/>
      </c>
      <c r="P1282">
        <f>IF($I1282&lt;&gt;"",$I1282,IF($E1282="SGD",1,IF($E1282="USD",Settings!$B$22,IF($E1282="HKD",Settings!$B$23,1))))</f>
        <v>1</v>
      </c>
      <c r="Q1282">
        <f t="shared" si="184"/>
        <v>0</v>
      </c>
      <c r="R1282">
        <f t="shared" si="185"/>
        <v>0</v>
      </c>
      <c r="S1282" t="str">
        <f t="shared" ref="S1282:S1345" si="186">IF(L1282="","",SUMIFS($M:$M,$L:$L,L1282,$T:$T,"&lt;="&amp;T1282))</f>
        <v/>
      </c>
      <c r="T1282" t="str">
        <f t="shared" ref="T1282:T1345" si="187">IF(L1282="","",INT(G1282)*100000+ROW())</f>
        <v/>
      </c>
      <c r="U1282" t="str">
        <f t="shared" ref="U1282:U1345" si="188">IF(L1282="","",IF(AND(COUNTIFS($L:$L,L1282,$S:$S,"&gt;-0.000001",$S:$S,"&lt;0.000001",$T:$T,"&gt;"&amp;T1282)=0,ABS(S1282)&gt;0.000001),1,0))</f>
        <v/>
      </c>
    </row>
    <row r="1283" spans="12:21" ht="15" customHeight="1" x14ac:dyDescent="0.15">
      <c r="L1283" s="244" t="str">
        <f t="shared" si="180"/>
        <v/>
      </c>
      <c r="M1283" s="245" t="str">
        <f t="shared" si="181"/>
        <v/>
      </c>
      <c r="N1283" s="244" t="str">
        <f t="shared" si="182"/>
        <v/>
      </c>
      <c r="O1283" s="244" t="str">
        <f t="shared" si="183"/>
        <v/>
      </c>
      <c r="P1283">
        <f>IF($I1283&lt;&gt;"",$I1283,IF($E1283="SGD",1,IF($E1283="USD",Settings!$B$22,IF($E1283="HKD",Settings!$B$23,1))))</f>
        <v>1</v>
      </c>
      <c r="Q1283">
        <f t="shared" si="184"/>
        <v>0</v>
      </c>
      <c r="R1283">
        <f t="shared" si="185"/>
        <v>0</v>
      </c>
      <c r="S1283" t="str">
        <f t="shared" si="186"/>
        <v/>
      </c>
      <c r="T1283" t="str">
        <f t="shared" si="187"/>
        <v/>
      </c>
      <c r="U1283" t="str">
        <f t="shared" si="188"/>
        <v/>
      </c>
    </row>
    <row r="1284" spans="12:21" ht="15" customHeight="1" x14ac:dyDescent="0.15">
      <c r="L1284" s="244" t="str">
        <f t="shared" si="180"/>
        <v/>
      </c>
      <c r="M1284" s="245" t="str">
        <f t="shared" si="181"/>
        <v/>
      </c>
      <c r="N1284" s="244" t="str">
        <f t="shared" si="182"/>
        <v/>
      </c>
      <c r="O1284" s="244" t="str">
        <f t="shared" si="183"/>
        <v/>
      </c>
      <c r="P1284">
        <f>IF($I1284&lt;&gt;"",$I1284,IF($E1284="SGD",1,IF($E1284="USD",Settings!$B$22,IF($E1284="HKD",Settings!$B$23,1))))</f>
        <v>1</v>
      </c>
      <c r="Q1284">
        <f t="shared" si="184"/>
        <v>0</v>
      </c>
      <c r="R1284">
        <f t="shared" si="185"/>
        <v>0</v>
      </c>
      <c r="S1284" t="str">
        <f t="shared" si="186"/>
        <v/>
      </c>
      <c r="T1284" t="str">
        <f t="shared" si="187"/>
        <v/>
      </c>
      <c r="U1284" t="str">
        <f t="shared" si="188"/>
        <v/>
      </c>
    </row>
    <row r="1285" spans="12:21" ht="15" customHeight="1" x14ac:dyDescent="0.15">
      <c r="L1285" s="244" t="str">
        <f t="shared" si="180"/>
        <v/>
      </c>
      <c r="M1285" s="245" t="str">
        <f t="shared" si="181"/>
        <v/>
      </c>
      <c r="N1285" s="244" t="str">
        <f t="shared" si="182"/>
        <v/>
      </c>
      <c r="O1285" s="244" t="str">
        <f t="shared" si="183"/>
        <v/>
      </c>
      <c r="P1285">
        <f>IF($I1285&lt;&gt;"",$I1285,IF($E1285="SGD",1,IF($E1285="USD",Settings!$B$22,IF($E1285="HKD",Settings!$B$23,1))))</f>
        <v>1</v>
      </c>
      <c r="Q1285">
        <f t="shared" si="184"/>
        <v>0</v>
      </c>
      <c r="R1285">
        <f t="shared" si="185"/>
        <v>0</v>
      </c>
      <c r="S1285" t="str">
        <f t="shared" si="186"/>
        <v/>
      </c>
      <c r="T1285" t="str">
        <f t="shared" si="187"/>
        <v/>
      </c>
      <c r="U1285" t="str">
        <f t="shared" si="188"/>
        <v/>
      </c>
    </row>
    <row r="1286" spans="12:21" ht="15" customHeight="1" x14ac:dyDescent="0.15">
      <c r="L1286" s="244" t="str">
        <f t="shared" si="180"/>
        <v/>
      </c>
      <c r="M1286" s="245" t="str">
        <f t="shared" si="181"/>
        <v/>
      </c>
      <c r="N1286" s="244" t="str">
        <f t="shared" si="182"/>
        <v/>
      </c>
      <c r="O1286" s="244" t="str">
        <f t="shared" si="183"/>
        <v/>
      </c>
      <c r="P1286">
        <f>IF($I1286&lt;&gt;"",$I1286,IF($E1286="SGD",1,IF($E1286="USD",Settings!$B$22,IF($E1286="HKD",Settings!$B$23,1))))</f>
        <v>1</v>
      </c>
      <c r="Q1286">
        <f t="shared" si="184"/>
        <v>0</v>
      </c>
      <c r="R1286">
        <f t="shared" si="185"/>
        <v>0</v>
      </c>
      <c r="S1286" t="str">
        <f t="shared" si="186"/>
        <v/>
      </c>
      <c r="T1286" t="str">
        <f t="shared" si="187"/>
        <v/>
      </c>
      <c r="U1286" t="str">
        <f t="shared" si="188"/>
        <v/>
      </c>
    </row>
    <row r="1287" spans="12:21" ht="15" customHeight="1" x14ac:dyDescent="0.15">
      <c r="L1287" s="244" t="str">
        <f t="shared" si="180"/>
        <v/>
      </c>
      <c r="M1287" s="245" t="str">
        <f t="shared" si="181"/>
        <v/>
      </c>
      <c r="N1287" s="244" t="str">
        <f t="shared" si="182"/>
        <v/>
      </c>
      <c r="O1287" s="244" t="str">
        <f t="shared" si="183"/>
        <v/>
      </c>
      <c r="P1287">
        <f>IF($I1287&lt;&gt;"",$I1287,IF($E1287="SGD",1,IF($E1287="USD",Settings!$B$22,IF($E1287="HKD",Settings!$B$23,1))))</f>
        <v>1</v>
      </c>
      <c r="Q1287">
        <f t="shared" si="184"/>
        <v>0</v>
      </c>
      <c r="R1287">
        <f t="shared" si="185"/>
        <v>0</v>
      </c>
      <c r="S1287" t="str">
        <f t="shared" si="186"/>
        <v/>
      </c>
      <c r="T1287" t="str">
        <f t="shared" si="187"/>
        <v/>
      </c>
      <c r="U1287" t="str">
        <f t="shared" si="188"/>
        <v/>
      </c>
    </row>
    <row r="1288" spans="12:21" ht="15" customHeight="1" x14ac:dyDescent="0.15">
      <c r="L1288" s="244" t="str">
        <f t="shared" si="180"/>
        <v/>
      </c>
      <c r="M1288" s="245" t="str">
        <f t="shared" si="181"/>
        <v/>
      </c>
      <c r="N1288" s="244" t="str">
        <f t="shared" si="182"/>
        <v/>
      </c>
      <c r="O1288" s="244" t="str">
        <f t="shared" si="183"/>
        <v/>
      </c>
      <c r="P1288">
        <f>IF($I1288&lt;&gt;"",$I1288,IF($E1288="SGD",1,IF($E1288="USD",Settings!$B$22,IF($E1288="HKD",Settings!$B$23,1))))</f>
        <v>1</v>
      </c>
      <c r="Q1288">
        <f t="shared" si="184"/>
        <v>0</v>
      </c>
      <c r="R1288">
        <f t="shared" si="185"/>
        <v>0</v>
      </c>
      <c r="S1288" t="str">
        <f t="shared" si="186"/>
        <v/>
      </c>
      <c r="T1288" t="str">
        <f t="shared" si="187"/>
        <v/>
      </c>
      <c r="U1288" t="str">
        <f t="shared" si="188"/>
        <v/>
      </c>
    </row>
    <row r="1289" spans="12:21" ht="15" customHeight="1" x14ac:dyDescent="0.15">
      <c r="L1289" s="244" t="str">
        <f t="shared" si="180"/>
        <v/>
      </c>
      <c r="M1289" s="245" t="str">
        <f t="shared" si="181"/>
        <v/>
      </c>
      <c r="N1289" s="244" t="str">
        <f t="shared" si="182"/>
        <v/>
      </c>
      <c r="O1289" s="244" t="str">
        <f t="shared" si="183"/>
        <v/>
      </c>
      <c r="P1289">
        <f>IF($I1289&lt;&gt;"",$I1289,IF($E1289="SGD",1,IF($E1289="USD",Settings!$B$22,IF($E1289="HKD",Settings!$B$23,1))))</f>
        <v>1</v>
      </c>
      <c r="Q1289">
        <f t="shared" si="184"/>
        <v>0</v>
      </c>
      <c r="R1289">
        <f t="shared" si="185"/>
        <v>0</v>
      </c>
      <c r="S1289" t="str">
        <f t="shared" si="186"/>
        <v/>
      </c>
      <c r="T1289" t="str">
        <f t="shared" si="187"/>
        <v/>
      </c>
      <c r="U1289" t="str">
        <f t="shared" si="188"/>
        <v/>
      </c>
    </row>
    <row r="1290" spans="12:21" ht="15" customHeight="1" x14ac:dyDescent="0.15">
      <c r="L1290" s="244" t="str">
        <f t="shared" si="180"/>
        <v/>
      </c>
      <c r="M1290" s="245" t="str">
        <f t="shared" si="181"/>
        <v/>
      </c>
      <c r="N1290" s="244" t="str">
        <f t="shared" si="182"/>
        <v/>
      </c>
      <c r="O1290" s="244" t="str">
        <f t="shared" si="183"/>
        <v/>
      </c>
      <c r="P1290">
        <f>IF($I1290&lt;&gt;"",$I1290,IF($E1290="SGD",1,IF($E1290="USD",Settings!$B$22,IF($E1290="HKD",Settings!$B$23,1))))</f>
        <v>1</v>
      </c>
      <c r="Q1290">
        <f t="shared" si="184"/>
        <v>0</v>
      </c>
      <c r="R1290">
        <f t="shared" si="185"/>
        <v>0</v>
      </c>
      <c r="S1290" t="str">
        <f t="shared" si="186"/>
        <v/>
      </c>
      <c r="T1290" t="str">
        <f t="shared" si="187"/>
        <v/>
      </c>
      <c r="U1290" t="str">
        <f t="shared" si="188"/>
        <v/>
      </c>
    </row>
    <row r="1291" spans="12:21" ht="15" customHeight="1" x14ac:dyDescent="0.15">
      <c r="L1291" s="244" t="str">
        <f t="shared" si="180"/>
        <v/>
      </c>
      <c r="M1291" s="245" t="str">
        <f t="shared" si="181"/>
        <v/>
      </c>
      <c r="N1291" s="244" t="str">
        <f t="shared" si="182"/>
        <v/>
      </c>
      <c r="O1291" s="244" t="str">
        <f t="shared" si="183"/>
        <v/>
      </c>
      <c r="P1291">
        <f>IF($I1291&lt;&gt;"",$I1291,IF($E1291="SGD",1,IF($E1291="USD",Settings!$B$22,IF($E1291="HKD",Settings!$B$23,1))))</f>
        <v>1</v>
      </c>
      <c r="Q1291">
        <f t="shared" si="184"/>
        <v>0</v>
      </c>
      <c r="R1291">
        <f t="shared" si="185"/>
        <v>0</v>
      </c>
      <c r="S1291" t="str">
        <f t="shared" si="186"/>
        <v/>
      </c>
      <c r="T1291" t="str">
        <f t="shared" si="187"/>
        <v/>
      </c>
      <c r="U1291" t="str">
        <f t="shared" si="188"/>
        <v/>
      </c>
    </row>
    <row r="1292" spans="12:21" ht="15" customHeight="1" x14ac:dyDescent="0.15">
      <c r="L1292" s="244" t="str">
        <f t="shared" si="180"/>
        <v/>
      </c>
      <c r="M1292" s="245" t="str">
        <f t="shared" si="181"/>
        <v/>
      </c>
      <c r="N1292" s="244" t="str">
        <f t="shared" si="182"/>
        <v/>
      </c>
      <c r="O1292" s="244" t="str">
        <f t="shared" si="183"/>
        <v/>
      </c>
      <c r="P1292">
        <f>IF($I1292&lt;&gt;"",$I1292,IF($E1292="SGD",1,IF($E1292="USD",Settings!$B$22,IF($E1292="HKD",Settings!$B$23,1))))</f>
        <v>1</v>
      </c>
      <c r="Q1292">
        <f t="shared" si="184"/>
        <v>0</v>
      </c>
      <c r="R1292">
        <f t="shared" si="185"/>
        <v>0</v>
      </c>
      <c r="S1292" t="str">
        <f t="shared" si="186"/>
        <v/>
      </c>
      <c r="T1292" t="str">
        <f t="shared" si="187"/>
        <v/>
      </c>
      <c r="U1292" t="str">
        <f t="shared" si="188"/>
        <v/>
      </c>
    </row>
    <row r="1293" spans="12:21" ht="15" customHeight="1" x14ac:dyDescent="0.15">
      <c r="L1293" s="244" t="str">
        <f t="shared" si="180"/>
        <v/>
      </c>
      <c r="M1293" s="245" t="str">
        <f t="shared" si="181"/>
        <v/>
      </c>
      <c r="N1293" s="244" t="str">
        <f t="shared" si="182"/>
        <v/>
      </c>
      <c r="O1293" s="244" t="str">
        <f t="shared" si="183"/>
        <v/>
      </c>
      <c r="P1293">
        <f>IF($I1293&lt;&gt;"",$I1293,IF($E1293="SGD",1,IF($E1293="USD",Settings!$B$22,IF($E1293="HKD",Settings!$B$23,1))))</f>
        <v>1</v>
      </c>
      <c r="Q1293">
        <f t="shared" si="184"/>
        <v>0</v>
      </c>
      <c r="R1293">
        <f t="shared" si="185"/>
        <v>0</v>
      </c>
      <c r="S1293" t="str">
        <f t="shared" si="186"/>
        <v/>
      </c>
      <c r="T1293" t="str">
        <f t="shared" si="187"/>
        <v/>
      </c>
      <c r="U1293" t="str">
        <f t="shared" si="188"/>
        <v/>
      </c>
    </row>
    <row r="1294" spans="12:21" ht="15" customHeight="1" x14ac:dyDescent="0.15">
      <c r="L1294" s="244" t="str">
        <f t="shared" si="180"/>
        <v/>
      </c>
      <c r="M1294" s="245" t="str">
        <f t="shared" si="181"/>
        <v/>
      </c>
      <c r="N1294" s="244" t="str">
        <f t="shared" si="182"/>
        <v/>
      </c>
      <c r="O1294" s="244" t="str">
        <f t="shared" si="183"/>
        <v/>
      </c>
      <c r="P1294">
        <f>IF($I1294&lt;&gt;"",$I1294,IF($E1294="SGD",1,IF($E1294="USD",Settings!$B$22,IF($E1294="HKD",Settings!$B$23,1))))</f>
        <v>1</v>
      </c>
      <c r="Q1294">
        <f t="shared" si="184"/>
        <v>0</v>
      </c>
      <c r="R1294">
        <f t="shared" si="185"/>
        <v>0</v>
      </c>
      <c r="S1294" t="str">
        <f t="shared" si="186"/>
        <v/>
      </c>
      <c r="T1294" t="str">
        <f t="shared" si="187"/>
        <v/>
      </c>
      <c r="U1294" t="str">
        <f t="shared" si="188"/>
        <v/>
      </c>
    </row>
    <row r="1295" spans="12:21" ht="15" customHeight="1" x14ac:dyDescent="0.15">
      <c r="L1295" s="244" t="str">
        <f t="shared" si="180"/>
        <v/>
      </c>
      <c r="M1295" s="245" t="str">
        <f t="shared" si="181"/>
        <v/>
      </c>
      <c r="N1295" s="244" t="str">
        <f t="shared" si="182"/>
        <v/>
      </c>
      <c r="O1295" s="244" t="str">
        <f t="shared" si="183"/>
        <v/>
      </c>
      <c r="P1295">
        <f>IF($I1295&lt;&gt;"",$I1295,IF($E1295="SGD",1,IF($E1295="USD",Settings!$B$22,IF($E1295="HKD",Settings!$B$23,1))))</f>
        <v>1</v>
      </c>
      <c r="Q1295">
        <f t="shared" si="184"/>
        <v>0</v>
      </c>
      <c r="R1295">
        <f t="shared" si="185"/>
        <v>0</v>
      </c>
      <c r="S1295" t="str">
        <f t="shared" si="186"/>
        <v/>
      </c>
      <c r="T1295" t="str">
        <f t="shared" si="187"/>
        <v/>
      </c>
      <c r="U1295" t="str">
        <f t="shared" si="188"/>
        <v/>
      </c>
    </row>
    <row r="1296" spans="12:21" ht="15" customHeight="1" x14ac:dyDescent="0.15">
      <c r="L1296" s="244" t="str">
        <f t="shared" si="180"/>
        <v/>
      </c>
      <c r="M1296" s="245" t="str">
        <f t="shared" si="181"/>
        <v/>
      </c>
      <c r="N1296" s="244" t="str">
        <f t="shared" si="182"/>
        <v/>
      </c>
      <c r="O1296" s="244" t="str">
        <f t="shared" si="183"/>
        <v/>
      </c>
      <c r="P1296">
        <f>IF($I1296&lt;&gt;"",$I1296,IF($E1296="SGD",1,IF($E1296="USD",Settings!$B$22,IF($E1296="HKD",Settings!$B$23,1))))</f>
        <v>1</v>
      </c>
      <c r="Q1296">
        <f t="shared" si="184"/>
        <v>0</v>
      </c>
      <c r="R1296">
        <f t="shared" si="185"/>
        <v>0</v>
      </c>
      <c r="S1296" t="str">
        <f t="shared" si="186"/>
        <v/>
      </c>
      <c r="T1296" t="str">
        <f t="shared" si="187"/>
        <v/>
      </c>
      <c r="U1296" t="str">
        <f t="shared" si="188"/>
        <v/>
      </c>
    </row>
    <row r="1297" spans="12:21" ht="15" customHeight="1" x14ac:dyDescent="0.15">
      <c r="L1297" s="244" t="str">
        <f t="shared" si="180"/>
        <v/>
      </c>
      <c r="M1297" s="245" t="str">
        <f t="shared" si="181"/>
        <v/>
      </c>
      <c r="N1297" s="244" t="str">
        <f t="shared" si="182"/>
        <v/>
      </c>
      <c r="O1297" s="244" t="str">
        <f t="shared" si="183"/>
        <v/>
      </c>
      <c r="P1297">
        <f>IF($I1297&lt;&gt;"",$I1297,IF($E1297="SGD",1,IF($E1297="USD",Settings!$B$22,IF($E1297="HKD",Settings!$B$23,1))))</f>
        <v>1</v>
      </c>
      <c r="Q1297">
        <f t="shared" si="184"/>
        <v>0</v>
      </c>
      <c r="R1297">
        <f t="shared" si="185"/>
        <v>0</v>
      </c>
      <c r="S1297" t="str">
        <f t="shared" si="186"/>
        <v/>
      </c>
      <c r="T1297" t="str">
        <f t="shared" si="187"/>
        <v/>
      </c>
      <c r="U1297" t="str">
        <f t="shared" si="188"/>
        <v/>
      </c>
    </row>
    <row r="1298" spans="12:21" ht="15" customHeight="1" x14ac:dyDescent="0.15">
      <c r="L1298" s="244" t="str">
        <f t="shared" si="180"/>
        <v/>
      </c>
      <c r="M1298" s="245" t="str">
        <f t="shared" si="181"/>
        <v/>
      </c>
      <c r="N1298" s="244" t="str">
        <f t="shared" si="182"/>
        <v/>
      </c>
      <c r="O1298" s="244" t="str">
        <f t="shared" si="183"/>
        <v/>
      </c>
      <c r="P1298">
        <f>IF($I1298&lt;&gt;"",$I1298,IF($E1298="SGD",1,IF($E1298="USD",Settings!$B$22,IF($E1298="HKD",Settings!$B$23,1))))</f>
        <v>1</v>
      </c>
      <c r="Q1298">
        <f t="shared" si="184"/>
        <v>0</v>
      </c>
      <c r="R1298">
        <f t="shared" si="185"/>
        <v>0</v>
      </c>
      <c r="S1298" t="str">
        <f t="shared" si="186"/>
        <v/>
      </c>
      <c r="T1298" t="str">
        <f t="shared" si="187"/>
        <v/>
      </c>
      <c r="U1298" t="str">
        <f t="shared" si="188"/>
        <v/>
      </c>
    </row>
    <row r="1299" spans="12:21" ht="15" customHeight="1" x14ac:dyDescent="0.15">
      <c r="L1299" s="244" t="str">
        <f t="shared" si="180"/>
        <v/>
      </c>
      <c r="M1299" s="245" t="str">
        <f t="shared" si="181"/>
        <v/>
      </c>
      <c r="N1299" s="244" t="str">
        <f t="shared" si="182"/>
        <v/>
      </c>
      <c r="O1299" s="244" t="str">
        <f t="shared" si="183"/>
        <v/>
      </c>
      <c r="P1299">
        <f>IF($I1299&lt;&gt;"",$I1299,IF($E1299="SGD",1,IF($E1299="USD",Settings!$B$22,IF($E1299="HKD",Settings!$B$23,1))))</f>
        <v>1</v>
      </c>
      <c r="Q1299">
        <f t="shared" si="184"/>
        <v>0</v>
      </c>
      <c r="R1299">
        <f t="shared" si="185"/>
        <v>0</v>
      </c>
      <c r="S1299" t="str">
        <f t="shared" si="186"/>
        <v/>
      </c>
      <c r="T1299" t="str">
        <f t="shared" si="187"/>
        <v/>
      </c>
      <c r="U1299" t="str">
        <f t="shared" si="188"/>
        <v/>
      </c>
    </row>
    <row r="1300" spans="12:21" ht="15" customHeight="1" x14ac:dyDescent="0.15">
      <c r="L1300" s="244" t="str">
        <f t="shared" si="180"/>
        <v/>
      </c>
      <c r="M1300" s="245" t="str">
        <f t="shared" si="181"/>
        <v/>
      </c>
      <c r="N1300" s="244" t="str">
        <f t="shared" si="182"/>
        <v/>
      </c>
      <c r="O1300" s="244" t="str">
        <f t="shared" si="183"/>
        <v/>
      </c>
      <c r="P1300">
        <f>IF($I1300&lt;&gt;"",$I1300,IF($E1300="SGD",1,IF($E1300="USD",Settings!$B$22,IF($E1300="HKD",Settings!$B$23,1))))</f>
        <v>1</v>
      </c>
      <c r="Q1300">
        <f t="shared" si="184"/>
        <v>0</v>
      </c>
      <c r="R1300">
        <f t="shared" si="185"/>
        <v>0</v>
      </c>
      <c r="S1300" t="str">
        <f t="shared" si="186"/>
        <v/>
      </c>
      <c r="T1300" t="str">
        <f t="shared" si="187"/>
        <v/>
      </c>
      <c r="U1300" t="str">
        <f t="shared" si="188"/>
        <v/>
      </c>
    </row>
    <row r="1301" spans="12:21" ht="15" customHeight="1" x14ac:dyDescent="0.15">
      <c r="L1301" s="244" t="str">
        <f t="shared" si="180"/>
        <v/>
      </c>
      <c r="M1301" s="245" t="str">
        <f t="shared" si="181"/>
        <v/>
      </c>
      <c r="N1301" s="244" t="str">
        <f t="shared" si="182"/>
        <v/>
      </c>
      <c r="O1301" s="244" t="str">
        <f t="shared" si="183"/>
        <v/>
      </c>
      <c r="P1301">
        <f>IF($I1301&lt;&gt;"",$I1301,IF($E1301="SGD",1,IF($E1301="USD",Settings!$B$22,IF($E1301="HKD",Settings!$B$23,1))))</f>
        <v>1</v>
      </c>
      <c r="Q1301">
        <f t="shared" si="184"/>
        <v>0</v>
      </c>
      <c r="R1301">
        <f t="shared" si="185"/>
        <v>0</v>
      </c>
      <c r="S1301" t="str">
        <f t="shared" si="186"/>
        <v/>
      </c>
      <c r="T1301" t="str">
        <f t="shared" si="187"/>
        <v/>
      </c>
      <c r="U1301" t="str">
        <f t="shared" si="188"/>
        <v/>
      </c>
    </row>
    <row r="1302" spans="12:21" ht="15" customHeight="1" x14ac:dyDescent="0.15">
      <c r="L1302" s="244" t="str">
        <f t="shared" si="180"/>
        <v/>
      </c>
      <c r="M1302" s="245" t="str">
        <f t="shared" si="181"/>
        <v/>
      </c>
      <c r="N1302" s="244" t="str">
        <f t="shared" si="182"/>
        <v/>
      </c>
      <c r="O1302" s="244" t="str">
        <f t="shared" si="183"/>
        <v/>
      </c>
      <c r="P1302">
        <f>IF($I1302&lt;&gt;"",$I1302,IF($E1302="SGD",1,IF($E1302="USD",Settings!$B$22,IF($E1302="HKD",Settings!$B$23,1))))</f>
        <v>1</v>
      </c>
      <c r="Q1302">
        <f t="shared" si="184"/>
        <v>0</v>
      </c>
      <c r="R1302">
        <f t="shared" si="185"/>
        <v>0</v>
      </c>
      <c r="S1302" t="str">
        <f t="shared" si="186"/>
        <v/>
      </c>
      <c r="T1302" t="str">
        <f t="shared" si="187"/>
        <v/>
      </c>
      <c r="U1302" t="str">
        <f t="shared" si="188"/>
        <v/>
      </c>
    </row>
    <row r="1303" spans="12:21" ht="15" customHeight="1" x14ac:dyDescent="0.15">
      <c r="L1303" s="244" t="str">
        <f t="shared" si="180"/>
        <v/>
      </c>
      <c r="M1303" s="245" t="str">
        <f t="shared" si="181"/>
        <v/>
      </c>
      <c r="N1303" s="244" t="str">
        <f t="shared" si="182"/>
        <v/>
      </c>
      <c r="O1303" s="244" t="str">
        <f t="shared" si="183"/>
        <v/>
      </c>
      <c r="P1303">
        <f>IF($I1303&lt;&gt;"",$I1303,IF($E1303="SGD",1,IF($E1303="USD",Settings!$B$22,IF($E1303="HKD",Settings!$B$23,1))))</f>
        <v>1</v>
      </c>
      <c r="Q1303">
        <f t="shared" si="184"/>
        <v>0</v>
      </c>
      <c r="R1303">
        <f t="shared" si="185"/>
        <v>0</v>
      </c>
      <c r="S1303" t="str">
        <f t="shared" si="186"/>
        <v/>
      </c>
      <c r="T1303" t="str">
        <f t="shared" si="187"/>
        <v/>
      </c>
      <c r="U1303" t="str">
        <f t="shared" si="188"/>
        <v/>
      </c>
    </row>
    <row r="1304" spans="12:21" ht="15" customHeight="1" x14ac:dyDescent="0.15">
      <c r="L1304" s="244" t="str">
        <f t="shared" si="180"/>
        <v/>
      </c>
      <c r="M1304" s="245" t="str">
        <f t="shared" si="181"/>
        <v/>
      </c>
      <c r="N1304" s="244" t="str">
        <f t="shared" si="182"/>
        <v/>
      </c>
      <c r="O1304" s="244" t="str">
        <f t="shared" si="183"/>
        <v/>
      </c>
      <c r="P1304">
        <f>IF($I1304&lt;&gt;"",$I1304,IF($E1304="SGD",1,IF($E1304="USD",Settings!$B$22,IF($E1304="HKD",Settings!$B$23,1))))</f>
        <v>1</v>
      </c>
      <c r="Q1304">
        <f t="shared" si="184"/>
        <v>0</v>
      </c>
      <c r="R1304">
        <f t="shared" si="185"/>
        <v>0</v>
      </c>
      <c r="S1304" t="str">
        <f t="shared" si="186"/>
        <v/>
      </c>
      <c r="T1304" t="str">
        <f t="shared" si="187"/>
        <v/>
      </c>
      <c r="U1304" t="str">
        <f t="shared" si="188"/>
        <v/>
      </c>
    </row>
    <row r="1305" spans="12:21" ht="15" customHeight="1" x14ac:dyDescent="0.15">
      <c r="L1305" s="244" t="str">
        <f t="shared" si="180"/>
        <v/>
      </c>
      <c r="M1305" s="245" t="str">
        <f t="shared" si="181"/>
        <v/>
      </c>
      <c r="N1305" s="244" t="str">
        <f t="shared" si="182"/>
        <v/>
      </c>
      <c r="O1305" s="244" t="str">
        <f t="shared" si="183"/>
        <v/>
      </c>
      <c r="P1305">
        <f>IF($I1305&lt;&gt;"",$I1305,IF($E1305="SGD",1,IF($E1305="USD",Settings!$B$22,IF($E1305="HKD",Settings!$B$23,1))))</f>
        <v>1</v>
      </c>
      <c r="Q1305">
        <f t="shared" si="184"/>
        <v>0</v>
      </c>
      <c r="R1305">
        <f t="shared" si="185"/>
        <v>0</v>
      </c>
      <c r="S1305" t="str">
        <f t="shared" si="186"/>
        <v/>
      </c>
      <c r="T1305" t="str">
        <f t="shared" si="187"/>
        <v/>
      </c>
      <c r="U1305" t="str">
        <f t="shared" si="188"/>
        <v/>
      </c>
    </row>
    <row r="1306" spans="12:21" ht="15" customHeight="1" x14ac:dyDescent="0.15">
      <c r="L1306" s="244" t="str">
        <f t="shared" si="180"/>
        <v/>
      </c>
      <c r="M1306" s="245" t="str">
        <f t="shared" si="181"/>
        <v/>
      </c>
      <c r="N1306" s="244" t="str">
        <f t="shared" si="182"/>
        <v/>
      </c>
      <c r="O1306" s="244" t="str">
        <f t="shared" si="183"/>
        <v/>
      </c>
      <c r="P1306">
        <f>IF($I1306&lt;&gt;"",$I1306,IF($E1306="SGD",1,IF($E1306="USD",Settings!$B$22,IF($E1306="HKD",Settings!$B$23,1))))</f>
        <v>1</v>
      </c>
      <c r="Q1306">
        <f t="shared" si="184"/>
        <v>0</v>
      </c>
      <c r="R1306">
        <f t="shared" si="185"/>
        <v>0</v>
      </c>
      <c r="S1306" t="str">
        <f t="shared" si="186"/>
        <v/>
      </c>
      <c r="T1306" t="str">
        <f t="shared" si="187"/>
        <v/>
      </c>
      <c r="U1306" t="str">
        <f t="shared" si="188"/>
        <v/>
      </c>
    </row>
    <row r="1307" spans="12:21" ht="15" customHeight="1" x14ac:dyDescent="0.15">
      <c r="L1307" s="244" t="str">
        <f t="shared" si="180"/>
        <v/>
      </c>
      <c r="M1307" s="245" t="str">
        <f t="shared" si="181"/>
        <v/>
      </c>
      <c r="N1307" s="244" t="str">
        <f t="shared" si="182"/>
        <v/>
      </c>
      <c r="O1307" s="244" t="str">
        <f t="shared" si="183"/>
        <v/>
      </c>
      <c r="P1307">
        <f>IF($I1307&lt;&gt;"",$I1307,IF($E1307="SGD",1,IF($E1307="USD",Settings!$B$22,IF($E1307="HKD",Settings!$B$23,1))))</f>
        <v>1</v>
      </c>
      <c r="Q1307">
        <f t="shared" si="184"/>
        <v>0</v>
      </c>
      <c r="R1307">
        <f t="shared" si="185"/>
        <v>0</v>
      </c>
      <c r="S1307" t="str">
        <f t="shared" si="186"/>
        <v/>
      </c>
      <c r="T1307" t="str">
        <f t="shared" si="187"/>
        <v/>
      </c>
      <c r="U1307" t="str">
        <f t="shared" si="188"/>
        <v/>
      </c>
    </row>
    <row r="1308" spans="12:21" ht="15" customHeight="1" x14ac:dyDescent="0.15">
      <c r="L1308" s="244" t="str">
        <f t="shared" si="180"/>
        <v/>
      </c>
      <c r="M1308" s="245" t="str">
        <f t="shared" si="181"/>
        <v/>
      </c>
      <c r="N1308" s="244" t="str">
        <f t="shared" si="182"/>
        <v/>
      </c>
      <c r="O1308" s="244" t="str">
        <f t="shared" si="183"/>
        <v/>
      </c>
      <c r="P1308">
        <f>IF($I1308&lt;&gt;"",$I1308,IF($E1308="SGD",1,IF($E1308="USD",Settings!$B$22,IF($E1308="HKD",Settings!$B$23,1))))</f>
        <v>1</v>
      </c>
      <c r="Q1308">
        <f t="shared" si="184"/>
        <v>0</v>
      </c>
      <c r="R1308">
        <f t="shared" si="185"/>
        <v>0</v>
      </c>
      <c r="S1308" t="str">
        <f t="shared" si="186"/>
        <v/>
      </c>
      <c r="T1308" t="str">
        <f t="shared" si="187"/>
        <v/>
      </c>
      <c r="U1308" t="str">
        <f t="shared" si="188"/>
        <v/>
      </c>
    </row>
    <row r="1309" spans="12:21" ht="15" customHeight="1" x14ac:dyDescent="0.15">
      <c r="L1309" s="244" t="str">
        <f t="shared" si="180"/>
        <v/>
      </c>
      <c r="M1309" s="245" t="str">
        <f t="shared" si="181"/>
        <v/>
      </c>
      <c r="N1309" s="244" t="str">
        <f t="shared" si="182"/>
        <v/>
      </c>
      <c r="O1309" s="244" t="str">
        <f t="shared" si="183"/>
        <v/>
      </c>
      <c r="P1309">
        <f>IF($I1309&lt;&gt;"",$I1309,IF($E1309="SGD",1,IF($E1309="USD",Settings!$B$22,IF($E1309="HKD",Settings!$B$23,1))))</f>
        <v>1</v>
      </c>
      <c r="Q1309">
        <f t="shared" si="184"/>
        <v>0</v>
      </c>
      <c r="R1309">
        <f t="shared" si="185"/>
        <v>0</v>
      </c>
      <c r="S1309" t="str">
        <f t="shared" si="186"/>
        <v/>
      </c>
      <c r="T1309" t="str">
        <f t="shared" si="187"/>
        <v/>
      </c>
      <c r="U1309" t="str">
        <f t="shared" si="188"/>
        <v/>
      </c>
    </row>
    <row r="1310" spans="12:21" ht="15" customHeight="1" x14ac:dyDescent="0.15">
      <c r="L1310" s="244" t="str">
        <f t="shared" si="180"/>
        <v/>
      </c>
      <c r="M1310" s="245" t="str">
        <f t="shared" si="181"/>
        <v/>
      </c>
      <c r="N1310" s="244" t="str">
        <f t="shared" si="182"/>
        <v/>
      </c>
      <c r="O1310" s="244" t="str">
        <f t="shared" si="183"/>
        <v/>
      </c>
      <c r="P1310">
        <f>IF($I1310&lt;&gt;"",$I1310,IF($E1310="SGD",1,IF($E1310="USD",Settings!$B$22,IF($E1310="HKD",Settings!$B$23,1))))</f>
        <v>1</v>
      </c>
      <c r="Q1310">
        <f t="shared" si="184"/>
        <v>0</v>
      </c>
      <c r="R1310">
        <f t="shared" si="185"/>
        <v>0</v>
      </c>
      <c r="S1310" t="str">
        <f t="shared" si="186"/>
        <v/>
      </c>
      <c r="T1310" t="str">
        <f t="shared" si="187"/>
        <v/>
      </c>
      <c r="U1310" t="str">
        <f t="shared" si="188"/>
        <v/>
      </c>
    </row>
    <row r="1311" spans="12:21" ht="15" customHeight="1" x14ac:dyDescent="0.15">
      <c r="L1311" s="244" t="str">
        <f t="shared" si="180"/>
        <v/>
      </c>
      <c r="M1311" s="245" t="str">
        <f t="shared" si="181"/>
        <v/>
      </c>
      <c r="N1311" s="244" t="str">
        <f t="shared" si="182"/>
        <v/>
      </c>
      <c r="O1311" s="244" t="str">
        <f t="shared" si="183"/>
        <v/>
      </c>
      <c r="P1311">
        <f>IF($I1311&lt;&gt;"",$I1311,IF($E1311="SGD",1,IF($E1311="USD",Settings!$B$22,IF($E1311="HKD",Settings!$B$23,1))))</f>
        <v>1</v>
      </c>
      <c r="Q1311">
        <f t="shared" si="184"/>
        <v>0</v>
      </c>
      <c r="R1311">
        <f t="shared" si="185"/>
        <v>0</v>
      </c>
      <c r="S1311" t="str">
        <f t="shared" si="186"/>
        <v/>
      </c>
      <c r="T1311" t="str">
        <f t="shared" si="187"/>
        <v/>
      </c>
      <c r="U1311" t="str">
        <f t="shared" si="188"/>
        <v/>
      </c>
    </row>
    <row r="1312" spans="12:21" ht="15" customHeight="1" x14ac:dyDescent="0.15">
      <c r="L1312" s="244" t="str">
        <f t="shared" si="180"/>
        <v/>
      </c>
      <c r="M1312" s="245" t="str">
        <f t="shared" si="181"/>
        <v/>
      </c>
      <c r="N1312" s="244" t="str">
        <f t="shared" si="182"/>
        <v/>
      </c>
      <c r="O1312" s="244" t="str">
        <f t="shared" si="183"/>
        <v/>
      </c>
      <c r="P1312">
        <f>IF($I1312&lt;&gt;"",$I1312,IF($E1312="SGD",1,IF($E1312="USD",Settings!$B$22,IF($E1312="HKD",Settings!$B$23,1))))</f>
        <v>1</v>
      </c>
      <c r="Q1312">
        <f t="shared" si="184"/>
        <v>0</v>
      </c>
      <c r="R1312">
        <f t="shared" si="185"/>
        <v>0</v>
      </c>
      <c r="S1312" t="str">
        <f t="shared" si="186"/>
        <v/>
      </c>
      <c r="T1312" t="str">
        <f t="shared" si="187"/>
        <v/>
      </c>
      <c r="U1312" t="str">
        <f t="shared" si="188"/>
        <v/>
      </c>
    </row>
    <row r="1313" spans="12:21" ht="15" customHeight="1" x14ac:dyDescent="0.15">
      <c r="L1313" s="244" t="str">
        <f t="shared" si="180"/>
        <v/>
      </c>
      <c r="M1313" s="245" t="str">
        <f t="shared" si="181"/>
        <v/>
      </c>
      <c r="N1313" s="244" t="str">
        <f t="shared" si="182"/>
        <v/>
      </c>
      <c r="O1313" s="244" t="str">
        <f t="shared" si="183"/>
        <v/>
      </c>
      <c r="P1313">
        <f>IF($I1313&lt;&gt;"",$I1313,IF($E1313="SGD",1,IF($E1313="USD",Settings!$B$22,IF($E1313="HKD",Settings!$B$23,1))))</f>
        <v>1</v>
      </c>
      <c r="Q1313">
        <f t="shared" si="184"/>
        <v>0</v>
      </c>
      <c r="R1313">
        <f t="shared" si="185"/>
        <v>0</v>
      </c>
      <c r="S1313" t="str">
        <f t="shared" si="186"/>
        <v/>
      </c>
      <c r="T1313" t="str">
        <f t="shared" si="187"/>
        <v/>
      </c>
      <c r="U1313" t="str">
        <f t="shared" si="188"/>
        <v/>
      </c>
    </row>
    <row r="1314" spans="12:21" ht="15" customHeight="1" x14ac:dyDescent="0.15">
      <c r="L1314" s="244" t="str">
        <f t="shared" si="180"/>
        <v/>
      </c>
      <c r="M1314" s="245" t="str">
        <f t="shared" si="181"/>
        <v/>
      </c>
      <c r="N1314" s="244" t="str">
        <f t="shared" si="182"/>
        <v/>
      </c>
      <c r="O1314" s="244" t="str">
        <f t="shared" si="183"/>
        <v/>
      </c>
      <c r="P1314">
        <f>IF($I1314&lt;&gt;"",$I1314,IF($E1314="SGD",1,IF($E1314="USD",Settings!$B$22,IF($E1314="HKD",Settings!$B$23,1))))</f>
        <v>1</v>
      </c>
      <c r="Q1314">
        <f t="shared" si="184"/>
        <v>0</v>
      </c>
      <c r="R1314">
        <f t="shared" si="185"/>
        <v>0</v>
      </c>
      <c r="S1314" t="str">
        <f t="shared" si="186"/>
        <v/>
      </c>
      <c r="T1314" t="str">
        <f t="shared" si="187"/>
        <v/>
      </c>
      <c r="U1314" t="str">
        <f t="shared" si="188"/>
        <v/>
      </c>
    </row>
    <row r="1315" spans="12:21" ht="15" customHeight="1" x14ac:dyDescent="0.15">
      <c r="L1315" s="244" t="str">
        <f t="shared" si="180"/>
        <v/>
      </c>
      <c r="M1315" s="245" t="str">
        <f t="shared" si="181"/>
        <v/>
      </c>
      <c r="N1315" s="244" t="str">
        <f t="shared" si="182"/>
        <v/>
      </c>
      <c r="O1315" s="244" t="str">
        <f t="shared" si="183"/>
        <v/>
      </c>
      <c r="P1315">
        <f>IF($I1315&lt;&gt;"",$I1315,IF($E1315="SGD",1,IF($E1315="USD",Settings!$B$22,IF($E1315="HKD",Settings!$B$23,1))))</f>
        <v>1</v>
      </c>
      <c r="Q1315">
        <f t="shared" si="184"/>
        <v>0</v>
      </c>
      <c r="R1315">
        <f t="shared" si="185"/>
        <v>0</v>
      </c>
      <c r="S1315" t="str">
        <f t="shared" si="186"/>
        <v/>
      </c>
      <c r="T1315" t="str">
        <f t="shared" si="187"/>
        <v/>
      </c>
      <c r="U1315" t="str">
        <f t="shared" si="188"/>
        <v/>
      </c>
    </row>
    <row r="1316" spans="12:21" ht="15" customHeight="1" x14ac:dyDescent="0.15">
      <c r="L1316" s="244" t="str">
        <f t="shared" si="180"/>
        <v/>
      </c>
      <c r="M1316" s="245" t="str">
        <f t="shared" si="181"/>
        <v/>
      </c>
      <c r="N1316" s="244" t="str">
        <f t="shared" si="182"/>
        <v/>
      </c>
      <c r="O1316" s="244" t="str">
        <f t="shared" si="183"/>
        <v/>
      </c>
      <c r="P1316">
        <f>IF($I1316&lt;&gt;"",$I1316,IF($E1316="SGD",1,IF($E1316="USD",Settings!$B$22,IF($E1316="HKD",Settings!$B$23,1))))</f>
        <v>1</v>
      </c>
      <c r="Q1316">
        <f t="shared" si="184"/>
        <v>0</v>
      </c>
      <c r="R1316">
        <f t="shared" si="185"/>
        <v>0</v>
      </c>
      <c r="S1316" t="str">
        <f t="shared" si="186"/>
        <v/>
      </c>
      <c r="T1316" t="str">
        <f t="shared" si="187"/>
        <v/>
      </c>
      <c r="U1316" t="str">
        <f t="shared" si="188"/>
        <v/>
      </c>
    </row>
    <row r="1317" spans="12:21" ht="15" customHeight="1" x14ac:dyDescent="0.15">
      <c r="L1317" s="244" t="str">
        <f t="shared" si="180"/>
        <v/>
      </c>
      <c r="M1317" s="245" t="str">
        <f t="shared" si="181"/>
        <v/>
      </c>
      <c r="N1317" s="244" t="str">
        <f t="shared" si="182"/>
        <v/>
      </c>
      <c r="O1317" s="244" t="str">
        <f t="shared" si="183"/>
        <v/>
      </c>
      <c r="P1317">
        <f>IF($I1317&lt;&gt;"",$I1317,IF($E1317="SGD",1,IF($E1317="USD",Settings!$B$22,IF($E1317="HKD",Settings!$B$23,1))))</f>
        <v>1</v>
      </c>
      <c r="Q1317">
        <f t="shared" si="184"/>
        <v>0</v>
      </c>
      <c r="R1317">
        <f t="shared" si="185"/>
        <v>0</v>
      </c>
      <c r="S1317" t="str">
        <f t="shared" si="186"/>
        <v/>
      </c>
      <c r="T1317" t="str">
        <f t="shared" si="187"/>
        <v/>
      </c>
      <c r="U1317" t="str">
        <f t="shared" si="188"/>
        <v/>
      </c>
    </row>
    <row r="1318" spans="12:21" ht="15" customHeight="1" x14ac:dyDescent="0.15">
      <c r="L1318" s="244" t="str">
        <f t="shared" si="180"/>
        <v/>
      </c>
      <c r="M1318" s="245" t="str">
        <f t="shared" si="181"/>
        <v/>
      </c>
      <c r="N1318" s="244" t="str">
        <f t="shared" si="182"/>
        <v/>
      </c>
      <c r="O1318" s="244" t="str">
        <f t="shared" si="183"/>
        <v/>
      </c>
      <c r="P1318">
        <f>IF($I1318&lt;&gt;"",$I1318,IF($E1318="SGD",1,IF($E1318="USD",Settings!$B$22,IF($E1318="HKD",Settings!$B$23,1))))</f>
        <v>1</v>
      </c>
      <c r="Q1318">
        <f t="shared" si="184"/>
        <v>0</v>
      </c>
      <c r="R1318">
        <f t="shared" si="185"/>
        <v>0</v>
      </c>
      <c r="S1318" t="str">
        <f t="shared" si="186"/>
        <v/>
      </c>
      <c r="T1318" t="str">
        <f t="shared" si="187"/>
        <v/>
      </c>
      <c r="U1318" t="str">
        <f t="shared" si="188"/>
        <v/>
      </c>
    </row>
    <row r="1319" spans="12:21" ht="15" customHeight="1" x14ac:dyDescent="0.15">
      <c r="L1319" s="244" t="str">
        <f t="shared" si="180"/>
        <v/>
      </c>
      <c r="M1319" s="245" t="str">
        <f t="shared" si="181"/>
        <v/>
      </c>
      <c r="N1319" s="244" t="str">
        <f t="shared" si="182"/>
        <v/>
      </c>
      <c r="O1319" s="244" t="str">
        <f t="shared" si="183"/>
        <v/>
      </c>
      <c r="P1319">
        <f>IF($I1319&lt;&gt;"",$I1319,IF($E1319="SGD",1,IF($E1319="USD",Settings!$B$22,IF($E1319="HKD",Settings!$B$23,1))))</f>
        <v>1</v>
      </c>
      <c r="Q1319">
        <f t="shared" si="184"/>
        <v>0</v>
      </c>
      <c r="R1319">
        <f t="shared" si="185"/>
        <v>0</v>
      </c>
      <c r="S1319" t="str">
        <f t="shared" si="186"/>
        <v/>
      </c>
      <c r="T1319" t="str">
        <f t="shared" si="187"/>
        <v/>
      </c>
      <c r="U1319" t="str">
        <f t="shared" si="188"/>
        <v/>
      </c>
    </row>
    <row r="1320" spans="12:21" ht="15" customHeight="1" x14ac:dyDescent="0.15">
      <c r="L1320" s="244" t="str">
        <f t="shared" si="180"/>
        <v/>
      </c>
      <c r="M1320" s="245" t="str">
        <f t="shared" si="181"/>
        <v/>
      </c>
      <c r="N1320" s="244" t="str">
        <f t="shared" si="182"/>
        <v/>
      </c>
      <c r="O1320" s="244" t="str">
        <f t="shared" si="183"/>
        <v/>
      </c>
      <c r="P1320">
        <f>IF($I1320&lt;&gt;"",$I1320,IF($E1320="SGD",1,IF($E1320="USD",Settings!$B$22,IF($E1320="HKD",Settings!$B$23,1))))</f>
        <v>1</v>
      </c>
      <c r="Q1320">
        <f t="shared" si="184"/>
        <v>0</v>
      </c>
      <c r="R1320">
        <f t="shared" si="185"/>
        <v>0</v>
      </c>
      <c r="S1320" t="str">
        <f t="shared" si="186"/>
        <v/>
      </c>
      <c r="T1320" t="str">
        <f t="shared" si="187"/>
        <v/>
      </c>
      <c r="U1320" t="str">
        <f t="shared" si="188"/>
        <v/>
      </c>
    </row>
    <row r="1321" spans="12:21" ht="15" customHeight="1" x14ac:dyDescent="0.15">
      <c r="L1321" s="244" t="str">
        <f t="shared" ref="L1321:L1384" si="189">IF(OR(B1321="",C1321="",E1321=""),"",B1321&amp;":"&amp;C1321&amp;":"&amp;E1321)</f>
        <v/>
      </c>
      <c r="M1321" s="245" t="str">
        <f t="shared" ref="M1321:M1384" si="190">IF(A1321="","",A1321*D1321)</f>
        <v/>
      </c>
      <c r="N1321" s="244" t="str">
        <f t="shared" ref="N1321:N1384" si="191">IF(A1321="","",IF(OR(A1321=1,A1321=0),J1321,0))</f>
        <v/>
      </c>
      <c r="O1321" s="244" t="str">
        <f t="shared" ref="O1321:O1384" si="192">IF(A1321="","",IF(A1321=-1,J1321,0))</f>
        <v/>
      </c>
      <c r="P1321">
        <f>IF($I1321&lt;&gt;"",$I1321,IF($E1321="SGD",1,IF($E1321="USD",Settings!$B$22,IF($E1321="HKD",Settings!$B$23,1))))</f>
        <v>1</v>
      </c>
      <c r="Q1321">
        <f t="shared" ref="Q1321:Q1384" si="193">IF($L1321="",0,($O1321-$N1321+IF($A1321=2,$J1321,0))*$P1321)</f>
        <v>0</v>
      </c>
      <c r="R1321">
        <f t="shared" ref="R1321:R1384" si="194">IF($L1321="",0,IF($A1321=2,$J1321*$P1321,0))</f>
        <v>0</v>
      </c>
      <c r="S1321" t="str">
        <f t="shared" si="186"/>
        <v/>
      </c>
      <c r="T1321" t="str">
        <f t="shared" si="187"/>
        <v/>
      </c>
      <c r="U1321" t="str">
        <f t="shared" si="188"/>
        <v/>
      </c>
    </row>
    <row r="1322" spans="12:21" ht="15" customHeight="1" x14ac:dyDescent="0.15">
      <c r="L1322" s="244" t="str">
        <f t="shared" si="189"/>
        <v/>
      </c>
      <c r="M1322" s="245" t="str">
        <f t="shared" si="190"/>
        <v/>
      </c>
      <c r="N1322" s="244" t="str">
        <f t="shared" si="191"/>
        <v/>
      </c>
      <c r="O1322" s="244" t="str">
        <f t="shared" si="192"/>
        <v/>
      </c>
      <c r="P1322">
        <f>IF($I1322&lt;&gt;"",$I1322,IF($E1322="SGD",1,IF($E1322="USD",Settings!$B$22,IF($E1322="HKD",Settings!$B$23,1))))</f>
        <v>1</v>
      </c>
      <c r="Q1322">
        <f t="shared" si="193"/>
        <v>0</v>
      </c>
      <c r="R1322">
        <f t="shared" si="194"/>
        <v>0</v>
      </c>
      <c r="S1322" t="str">
        <f t="shared" si="186"/>
        <v/>
      </c>
      <c r="T1322" t="str">
        <f t="shared" si="187"/>
        <v/>
      </c>
      <c r="U1322" t="str">
        <f t="shared" si="188"/>
        <v/>
      </c>
    </row>
    <row r="1323" spans="12:21" ht="15" customHeight="1" x14ac:dyDescent="0.15">
      <c r="L1323" s="244" t="str">
        <f t="shared" si="189"/>
        <v/>
      </c>
      <c r="M1323" s="245" t="str">
        <f t="shared" si="190"/>
        <v/>
      </c>
      <c r="N1323" s="244" t="str">
        <f t="shared" si="191"/>
        <v/>
      </c>
      <c r="O1323" s="244" t="str">
        <f t="shared" si="192"/>
        <v/>
      </c>
      <c r="P1323">
        <f>IF($I1323&lt;&gt;"",$I1323,IF($E1323="SGD",1,IF($E1323="USD",Settings!$B$22,IF($E1323="HKD",Settings!$B$23,1))))</f>
        <v>1</v>
      </c>
      <c r="Q1323">
        <f t="shared" si="193"/>
        <v>0</v>
      </c>
      <c r="R1323">
        <f t="shared" si="194"/>
        <v>0</v>
      </c>
      <c r="S1323" t="str">
        <f t="shared" si="186"/>
        <v/>
      </c>
      <c r="T1323" t="str">
        <f t="shared" si="187"/>
        <v/>
      </c>
      <c r="U1323" t="str">
        <f t="shared" si="188"/>
        <v/>
      </c>
    </row>
    <row r="1324" spans="12:21" ht="15" customHeight="1" x14ac:dyDescent="0.15">
      <c r="L1324" s="244" t="str">
        <f t="shared" si="189"/>
        <v/>
      </c>
      <c r="M1324" s="245" t="str">
        <f t="shared" si="190"/>
        <v/>
      </c>
      <c r="N1324" s="244" t="str">
        <f t="shared" si="191"/>
        <v/>
      </c>
      <c r="O1324" s="244" t="str">
        <f t="shared" si="192"/>
        <v/>
      </c>
      <c r="P1324">
        <f>IF($I1324&lt;&gt;"",$I1324,IF($E1324="SGD",1,IF($E1324="USD",Settings!$B$22,IF($E1324="HKD",Settings!$B$23,1))))</f>
        <v>1</v>
      </c>
      <c r="Q1324">
        <f t="shared" si="193"/>
        <v>0</v>
      </c>
      <c r="R1324">
        <f t="shared" si="194"/>
        <v>0</v>
      </c>
      <c r="S1324" t="str">
        <f t="shared" si="186"/>
        <v/>
      </c>
      <c r="T1324" t="str">
        <f t="shared" si="187"/>
        <v/>
      </c>
      <c r="U1324" t="str">
        <f t="shared" si="188"/>
        <v/>
      </c>
    </row>
    <row r="1325" spans="12:21" ht="15" customHeight="1" x14ac:dyDescent="0.15">
      <c r="L1325" s="244" t="str">
        <f t="shared" si="189"/>
        <v/>
      </c>
      <c r="M1325" s="245" t="str">
        <f t="shared" si="190"/>
        <v/>
      </c>
      <c r="N1325" s="244" t="str">
        <f t="shared" si="191"/>
        <v/>
      </c>
      <c r="O1325" s="244" t="str">
        <f t="shared" si="192"/>
        <v/>
      </c>
      <c r="P1325">
        <f>IF($I1325&lt;&gt;"",$I1325,IF($E1325="SGD",1,IF($E1325="USD",Settings!$B$22,IF($E1325="HKD",Settings!$B$23,1))))</f>
        <v>1</v>
      </c>
      <c r="Q1325">
        <f t="shared" si="193"/>
        <v>0</v>
      </c>
      <c r="R1325">
        <f t="shared" si="194"/>
        <v>0</v>
      </c>
      <c r="S1325" t="str">
        <f t="shared" si="186"/>
        <v/>
      </c>
      <c r="T1325" t="str">
        <f t="shared" si="187"/>
        <v/>
      </c>
      <c r="U1325" t="str">
        <f t="shared" si="188"/>
        <v/>
      </c>
    </row>
    <row r="1326" spans="12:21" ht="15" customHeight="1" x14ac:dyDescent="0.15">
      <c r="L1326" s="244" t="str">
        <f t="shared" si="189"/>
        <v/>
      </c>
      <c r="M1326" s="245" t="str">
        <f t="shared" si="190"/>
        <v/>
      </c>
      <c r="N1326" s="244" t="str">
        <f t="shared" si="191"/>
        <v/>
      </c>
      <c r="O1326" s="244" t="str">
        <f t="shared" si="192"/>
        <v/>
      </c>
      <c r="P1326">
        <f>IF($I1326&lt;&gt;"",$I1326,IF($E1326="SGD",1,IF($E1326="USD",Settings!$B$22,IF($E1326="HKD",Settings!$B$23,1))))</f>
        <v>1</v>
      </c>
      <c r="Q1326">
        <f t="shared" si="193"/>
        <v>0</v>
      </c>
      <c r="R1326">
        <f t="shared" si="194"/>
        <v>0</v>
      </c>
      <c r="S1326" t="str">
        <f t="shared" si="186"/>
        <v/>
      </c>
      <c r="T1326" t="str">
        <f t="shared" si="187"/>
        <v/>
      </c>
      <c r="U1326" t="str">
        <f t="shared" si="188"/>
        <v/>
      </c>
    </row>
    <row r="1327" spans="12:21" ht="15" customHeight="1" x14ac:dyDescent="0.15">
      <c r="L1327" s="244" t="str">
        <f t="shared" si="189"/>
        <v/>
      </c>
      <c r="M1327" s="245" t="str">
        <f t="shared" si="190"/>
        <v/>
      </c>
      <c r="N1327" s="244" t="str">
        <f t="shared" si="191"/>
        <v/>
      </c>
      <c r="O1327" s="244" t="str">
        <f t="shared" si="192"/>
        <v/>
      </c>
      <c r="P1327">
        <f>IF($I1327&lt;&gt;"",$I1327,IF($E1327="SGD",1,IF($E1327="USD",Settings!$B$22,IF($E1327="HKD",Settings!$B$23,1))))</f>
        <v>1</v>
      </c>
      <c r="Q1327">
        <f t="shared" si="193"/>
        <v>0</v>
      </c>
      <c r="R1327">
        <f t="shared" si="194"/>
        <v>0</v>
      </c>
      <c r="S1327" t="str">
        <f t="shared" si="186"/>
        <v/>
      </c>
      <c r="T1327" t="str">
        <f t="shared" si="187"/>
        <v/>
      </c>
      <c r="U1327" t="str">
        <f t="shared" si="188"/>
        <v/>
      </c>
    </row>
    <row r="1328" spans="12:21" ht="15" customHeight="1" x14ac:dyDescent="0.15">
      <c r="L1328" s="244" t="str">
        <f t="shared" si="189"/>
        <v/>
      </c>
      <c r="M1328" s="245" t="str">
        <f t="shared" si="190"/>
        <v/>
      </c>
      <c r="N1328" s="244" t="str">
        <f t="shared" si="191"/>
        <v/>
      </c>
      <c r="O1328" s="244" t="str">
        <f t="shared" si="192"/>
        <v/>
      </c>
      <c r="P1328">
        <f>IF($I1328&lt;&gt;"",$I1328,IF($E1328="SGD",1,IF($E1328="USD",Settings!$B$22,IF($E1328="HKD",Settings!$B$23,1))))</f>
        <v>1</v>
      </c>
      <c r="Q1328">
        <f t="shared" si="193"/>
        <v>0</v>
      </c>
      <c r="R1328">
        <f t="shared" si="194"/>
        <v>0</v>
      </c>
      <c r="S1328" t="str">
        <f t="shared" si="186"/>
        <v/>
      </c>
      <c r="T1328" t="str">
        <f t="shared" si="187"/>
        <v/>
      </c>
      <c r="U1328" t="str">
        <f t="shared" si="188"/>
        <v/>
      </c>
    </row>
    <row r="1329" spans="12:21" ht="15" customHeight="1" x14ac:dyDescent="0.15">
      <c r="L1329" s="244" t="str">
        <f t="shared" si="189"/>
        <v/>
      </c>
      <c r="M1329" s="245" t="str">
        <f t="shared" si="190"/>
        <v/>
      </c>
      <c r="N1329" s="244" t="str">
        <f t="shared" si="191"/>
        <v/>
      </c>
      <c r="O1329" s="244" t="str">
        <f t="shared" si="192"/>
        <v/>
      </c>
      <c r="P1329">
        <f>IF($I1329&lt;&gt;"",$I1329,IF($E1329="SGD",1,IF($E1329="USD",Settings!$B$22,IF($E1329="HKD",Settings!$B$23,1))))</f>
        <v>1</v>
      </c>
      <c r="Q1329">
        <f t="shared" si="193"/>
        <v>0</v>
      </c>
      <c r="R1329">
        <f t="shared" si="194"/>
        <v>0</v>
      </c>
      <c r="S1329" t="str">
        <f t="shared" si="186"/>
        <v/>
      </c>
      <c r="T1329" t="str">
        <f t="shared" si="187"/>
        <v/>
      </c>
      <c r="U1329" t="str">
        <f t="shared" si="188"/>
        <v/>
      </c>
    </row>
    <row r="1330" spans="12:21" ht="15" customHeight="1" x14ac:dyDescent="0.15">
      <c r="L1330" s="244" t="str">
        <f t="shared" si="189"/>
        <v/>
      </c>
      <c r="M1330" s="245" t="str">
        <f t="shared" si="190"/>
        <v/>
      </c>
      <c r="N1330" s="244" t="str">
        <f t="shared" si="191"/>
        <v/>
      </c>
      <c r="O1330" s="244" t="str">
        <f t="shared" si="192"/>
        <v/>
      </c>
      <c r="P1330">
        <f>IF($I1330&lt;&gt;"",$I1330,IF($E1330="SGD",1,IF($E1330="USD",Settings!$B$22,IF($E1330="HKD",Settings!$B$23,1))))</f>
        <v>1</v>
      </c>
      <c r="Q1330">
        <f t="shared" si="193"/>
        <v>0</v>
      </c>
      <c r="R1330">
        <f t="shared" si="194"/>
        <v>0</v>
      </c>
      <c r="S1330" t="str">
        <f t="shared" si="186"/>
        <v/>
      </c>
      <c r="T1330" t="str">
        <f t="shared" si="187"/>
        <v/>
      </c>
      <c r="U1330" t="str">
        <f t="shared" si="188"/>
        <v/>
      </c>
    </row>
    <row r="1331" spans="12:21" ht="15" customHeight="1" x14ac:dyDescent="0.15">
      <c r="L1331" s="244" t="str">
        <f t="shared" si="189"/>
        <v/>
      </c>
      <c r="M1331" s="245" t="str">
        <f t="shared" si="190"/>
        <v/>
      </c>
      <c r="N1331" s="244" t="str">
        <f t="shared" si="191"/>
        <v/>
      </c>
      <c r="O1331" s="244" t="str">
        <f t="shared" si="192"/>
        <v/>
      </c>
      <c r="P1331">
        <f>IF($I1331&lt;&gt;"",$I1331,IF($E1331="SGD",1,IF($E1331="USD",Settings!$B$22,IF($E1331="HKD",Settings!$B$23,1))))</f>
        <v>1</v>
      </c>
      <c r="Q1331">
        <f t="shared" si="193"/>
        <v>0</v>
      </c>
      <c r="R1331">
        <f t="shared" si="194"/>
        <v>0</v>
      </c>
      <c r="S1331" t="str">
        <f t="shared" si="186"/>
        <v/>
      </c>
      <c r="T1331" t="str">
        <f t="shared" si="187"/>
        <v/>
      </c>
      <c r="U1331" t="str">
        <f t="shared" si="188"/>
        <v/>
      </c>
    </row>
    <row r="1332" spans="12:21" ht="15" customHeight="1" x14ac:dyDescent="0.15">
      <c r="L1332" s="244" t="str">
        <f t="shared" si="189"/>
        <v/>
      </c>
      <c r="M1332" s="245" t="str">
        <f t="shared" si="190"/>
        <v/>
      </c>
      <c r="N1332" s="244" t="str">
        <f t="shared" si="191"/>
        <v/>
      </c>
      <c r="O1332" s="244" t="str">
        <f t="shared" si="192"/>
        <v/>
      </c>
      <c r="P1332">
        <f>IF($I1332&lt;&gt;"",$I1332,IF($E1332="SGD",1,IF($E1332="USD",Settings!$B$22,IF($E1332="HKD",Settings!$B$23,1))))</f>
        <v>1</v>
      </c>
      <c r="Q1332">
        <f t="shared" si="193"/>
        <v>0</v>
      </c>
      <c r="R1332">
        <f t="shared" si="194"/>
        <v>0</v>
      </c>
      <c r="S1332" t="str">
        <f t="shared" si="186"/>
        <v/>
      </c>
      <c r="T1332" t="str">
        <f t="shared" si="187"/>
        <v/>
      </c>
      <c r="U1332" t="str">
        <f t="shared" si="188"/>
        <v/>
      </c>
    </row>
    <row r="1333" spans="12:21" ht="15" customHeight="1" x14ac:dyDescent="0.15">
      <c r="L1333" s="244" t="str">
        <f t="shared" si="189"/>
        <v/>
      </c>
      <c r="M1333" s="245" t="str">
        <f t="shared" si="190"/>
        <v/>
      </c>
      <c r="N1333" s="244" t="str">
        <f t="shared" si="191"/>
        <v/>
      </c>
      <c r="O1333" s="244" t="str">
        <f t="shared" si="192"/>
        <v/>
      </c>
      <c r="P1333">
        <f>IF($I1333&lt;&gt;"",$I1333,IF($E1333="SGD",1,IF($E1333="USD",Settings!$B$22,IF($E1333="HKD",Settings!$B$23,1))))</f>
        <v>1</v>
      </c>
      <c r="Q1333">
        <f t="shared" si="193"/>
        <v>0</v>
      </c>
      <c r="R1333">
        <f t="shared" si="194"/>
        <v>0</v>
      </c>
      <c r="S1333" t="str">
        <f t="shared" si="186"/>
        <v/>
      </c>
      <c r="T1333" t="str">
        <f t="shared" si="187"/>
        <v/>
      </c>
      <c r="U1333" t="str">
        <f t="shared" si="188"/>
        <v/>
      </c>
    </row>
    <row r="1334" spans="12:21" ht="15" customHeight="1" x14ac:dyDescent="0.15">
      <c r="L1334" s="244" t="str">
        <f t="shared" si="189"/>
        <v/>
      </c>
      <c r="M1334" s="245" t="str">
        <f t="shared" si="190"/>
        <v/>
      </c>
      <c r="N1334" s="244" t="str">
        <f t="shared" si="191"/>
        <v/>
      </c>
      <c r="O1334" s="244" t="str">
        <f t="shared" si="192"/>
        <v/>
      </c>
      <c r="P1334">
        <f>IF($I1334&lt;&gt;"",$I1334,IF($E1334="SGD",1,IF($E1334="USD",Settings!$B$22,IF($E1334="HKD",Settings!$B$23,1))))</f>
        <v>1</v>
      </c>
      <c r="Q1334">
        <f t="shared" si="193"/>
        <v>0</v>
      </c>
      <c r="R1334">
        <f t="shared" si="194"/>
        <v>0</v>
      </c>
      <c r="S1334" t="str">
        <f t="shared" si="186"/>
        <v/>
      </c>
      <c r="T1334" t="str">
        <f t="shared" si="187"/>
        <v/>
      </c>
      <c r="U1334" t="str">
        <f t="shared" si="188"/>
        <v/>
      </c>
    </row>
    <row r="1335" spans="12:21" ht="15" customHeight="1" x14ac:dyDescent="0.15">
      <c r="L1335" s="244" t="str">
        <f t="shared" si="189"/>
        <v/>
      </c>
      <c r="M1335" s="245" t="str">
        <f t="shared" si="190"/>
        <v/>
      </c>
      <c r="N1335" s="244" t="str">
        <f t="shared" si="191"/>
        <v/>
      </c>
      <c r="O1335" s="244" t="str">
        <f t="shared" si="192"/>
        <v/>
      </c>
      <c r="P1335">
        <f>IF($I1335&lt;&gt;"",$I1335,IF($E1335="SGD",1,IF($E1335="USD",Settings!$B$22,IF($E1335="HKD",Settings!$B$23,1))))</f>
        <v>1</v>
      </c>
      <c r="Q1335">
        <f t="shared" si="193"/>
        <v>0</v>
      </c>
      <c r="R1335">
        <f t="shared" si="194"/>
        <v>0</v>
      </c>
      <c r="S1335" t="str">
        <f t="shared" si="186"/>
        <v/>
      </c>
      <c r="T1335" t="str">
        <f t="shared" si="187"/>
        <v/>
      </c>
      <c r="U1335" t="str">
        <f t="shared" si="188"/>
        <v/>
      </c>
    </row>
    <row r="1336" spans="12:21" ht="15" customHeight="1" x14ac:dyDescent="0.15">
      <c r="L1336" s="244" t="str">
        <f t="shared" si="189"/>
        <v/>
      </c>
      <c r="M1336" s="245" t="str">
        <f t="shared" si="190"/>
        <v/>
      </c>
      <c r="N1336" s="244" t="str">
        <f t="shared" si="191"/>
        <v/>
      </c>
      <c r="O1336" s="244" t="str">
        <f t="shared" si="192"/>
        <v/>
      </c>
      <c r="P1336">
        <f>IF($I1336&lt;&gt;"",$I1336,IF($E1336="SGD",1,IF($E1336="USD",Settings!$B$22,IF($E1336="HKD",Settings!$B$23,1))))</f>
        <v>1</v>
      </c>
      <c r="Q1336">
        <f t="shared" si="193"/>
        <v>0</v>
      </c>
      <c r="R1336">
        <f t="shared" si="194"/>
        <v>0</v>
      </c>
      <c r="S1336" t="str">
        <f t="shared" si="186"/>
        <v/>
      </c>
      <c r="T1336" t="str">
        <f t="shared" si="187"/>
        <v/>
      </c>
      <c r="U1336" t="str">
        <f t="shared" si="188"/>
        <v/>
      </c>
    </row>
    <row r="1337" spans="12:21" ht="15" customHeight="1" x14ac:dyDescent="0.15">
      <c r="L1337" s="244" t="str">
        <f t="shared" si="189"/>
        <v/>
      </c>
      <c r="M1337" s="245" t="str">
        <f t="shared" si="190"/>
        <v/>
      </c>
      <c r="N1337" s="244" t="str">
        <f t="shared" si="191"/>
        <v/>
      </c>
      <c r="O1337" s="244" t="str">
        <f t="shared" si="192"/>
        <v/>
      </c>
      <c r="P1337">
        <f>IF($I1337&lt;&gt;"",$I1337,IF($E1337="SGD",1,IF($E1337="USD",Settings!$B$22,IF($E1337="HKD",Settings!$B$23,1))))</f>
        <v>1</v>
      </c>
      <c r="Q1337">
        <f t="shared" si="193"/>
        <v>0</v>
      </c>
      <c r="R1337">
        <f t="shared" si="194"/>
        <v>0</v>
      </c>
      <c r="S1337" t="str">
        <f t="shared" si="186"/>
        <v/>
      </c>
      <c r="T1337" t="str">
        <f t="shared" si="187"/>
        <v/>
      </c>
      <c r="U1337" t="str">
        <f t="shared" si="188"/>
        <v/>
      </c>
    </row>
    <row r="1338" spans="12:21" ht="15" customHeight="1" x14ac:dyDescent="0.15">
      <c r="L1338" s="244" t="str">
        <f t="shared" si="189"/>
        <v/>
      </c>
      <c r="M1338" s="245" t="str">
        <f t="shared" si="190"/>
        <v/>
      </c>
      <c r="N1338" s="244" t="str">
        <f t="shared" si="191"/>
        <v/>
      </c>
      <c r="O1338" s="244" t="str">
        <f t="shared" si="192"/>
        <v/>
      </c>
      <c r="P1338">
        <f>IF($I1338&lt;&gt;"",$I1338,IF($E1338="SGD",1,IF($E1338="USD",Settings!$B$22,IF($E1338="HKD",Settings!$B$23,1))))</f>
        <v>1</v>
      </c>
      <c r="Q1338">
        <f t="shared" si="193"/>
        <v>0</v>
      </c>
      <c r="R1338">
        <f t="shared" si="194"/>
        <v>0</v>
      </c>
      <c r="S1338" t="str">
        <f t="shared" si="186"/>
        <v/>
      </c>
      <c r="T1338" t="str">
        <f t="shared" si="187"/>
        <v/>
      </c>
      <c r="U1338" t="str">
        <f t="shared" si="188"/>
        <v/>
      </c>
    </row>
    <row r="1339" spans="12:21" ht="15" customHeight="1" x14ac:dyDescent="0.15">
      <c r="L1339" s="244" t="str">
        <f t="shared" si="189"/>
        <v/>
      </c>
      <c r="M1339" s="245" t="str">
        <f t="shared" si="190"/>
        <v/>
      </c>
      <c r="N1339" s="244" t="str">
        <f t="shared" si="191"/>
        <v/>
      </c>
      <c r="O1339" s="244" t="str">
        <f t="shared" si="192"/>
        <v/>
      </c>
      <c r="P1339">
        <f>IF($I1339&lt;&gt;"",$I1339,IF($E1339="SGD",1,IF($E1339="USD",Settings!$B$22,IF($E1339="HKD",Settings!$B$23,1))))</f>
        <v>1</v>
      </c>
      <c r="Q1339">
        <f t="shared" si="193"/>
        <v>0</v>
      </c>
      <c r="R1339">
        <f t="shared" si="194"/>
        <v>0</v>
      </c>
      <c r="S1339" t="str">
        <f t="shared" si="186"/>
        <v/>
      </c>
      <c r="T1339" t="str">
        <f t="shared" si="187"/>
        <v/>
      </c>
      <c r="U1339" t="str">
        <f t="shared" si="188"/>
        <v/>
      </c>
    </row>
    <row r="1340" spans="12:21" ht="15" customHeight="1" x14ac:dyDescent="0.15">
      <c r="L1340" s="244" t="str">
        <f t="shared" si="189"/>
        <v/>
      </c>
      <c r="M1340" s="245" t="str">
        <f t="shared" si="190"/>
        <v/>
      </c>
      <c r="N1340" s="244" t="str">
        <f t="shared" si="191"/>
        <v/>
      </c>
      <c r="O1340" s="244" t="str">
        <f t="shared" si="192"/>
        <v/>
      </c>
      <c r="P1340">
        <f>IF($I1340&lt;&gt;"",$I1340,IF($E1340="SGD",1,IF($E1340="USD",Settings!$B$22,IF($E1340="HKD",Settings!$B$23,1))))</f>
        <v>1</v>
      </c>
      <c r="Q1340">
        <f t="shared" si="193"/>
        <v>0</v>
      </c>
      <c r="R1340">
        <f t="shared" si="194"/>
        <v>0</v>
      </c>
      <c r="S1340" t="str">
        <f t="shared" si="186"/>
        <v/>
      </c>
      <c r="T1340" t="str">
        <f t="shared" si="187"/>
        <v/>
      </c>
      <c r="U1340" t="str">
        <f t="shared" si="188"/>
        <v/>
      </c>
    </row>
    <row r="1341" spans="12:21" ht="15" customHeight="1" x14ac:dyDescent="0.15">
      <c r="L1341" s="244" t="str">
        <f t="shared" si="189"/>
        <v/>
      </c>
      <c r="M1341" s="245" t="str">
        <f t="shared" si="190"/>
        <v/>
      </c>
      <c r="N1341" s="244" t="str">
        <f t="shared" si="191"/>
        <v/>
      </c>
      <c r="O1341" s="244" t="str">
        <f t="shared" si="192"/>
        <v/>
      </c>
      <c r="P1341">
        <f>IF($I1341&lt;&gt;"",$I1341,IF($E1341="SGD",1,IF($E1341="USD",Settings!$B$22,IF($E1341="HKD",Settings!$B$23,1))))</f>
        <v>1</v>
      </c>
      <c r="Q1341">
        <f t="shared" si="193"/>
        <v>0</v>
      </c>
      <c r="R1341">
        <f t="shared" si="194"/>
        <v>0</v>
      </c>
      <c r="S1341" t="str">
        <f t="shared" si="186"/>
        <v/>
      </c>
      <c r="T1341" t="str">
        <f t="shared" si="187"/>
        <v/>
      </c>
      <c r="U1341" t="str">
        <f t="shared" si="188"/>
        <v/>
      </c>
    </row>
    <row r="1342" spans="12:21" ht="15" customHeight="1" x14ac:dyDescent="0.15">
      <c r="L1342" s="244" t="str">
        <f t="shared" si="189"/>
        <v/>
      </c>
      <c r="M1342" s="245" t="str">
        <f t="shared" si="190"/>
        <v/>
      </c>
      <c r="N1342" s="244" t="str">
        <f t="shared" si="191"/>
        <v/>
      </c>
      <c r="O1342" s="244" t="str">
        <f t="shared" si="192"/>
        <v/>
      </c>
      <c r="P1342">
        <f>IF($I1342&lt;&gt;"",$I1342,IF($E1342="SGD",1,IF($E1342="USD",Settings!$B$22,IF($E1342="HKD",Settings!$B$23,1))))</f>
        <v>1</v>
      </c>
      <c r="Q1342">
        <f t="shared" si="193"/>
        <v>0</v>
      </c>
      <c r="R1342">
        <f t="shared" si="194"/>
        <v>0</v>
      </c>
      <c r="S1342" t="str">
        <f t="shared" si="186"/>
        <v/>
      </c>
      <c r="T1342" t="str">
        <f t="shared" si="187"/>
        <v/>
      </c>
      <c r="U1342" t="str">
        <f t="shared" si="188"/>
        <v/>
      </c>
    </row>
    <row r="1343" spans="12:21" ht="15" customHeight="1" x14ac:dyDescent="0.15">
      <c r="L1343" s="244" t="str">
        <f t="shared" si="189"/>
        <v/>
      </c>
      <c r="M1343" s="245" t="str">
        <f t="shared" si="190"/>
        <v/>
      </c>
      <c r="N1343" s="244" t="str">
        <f t="shared" si="191"/>
        <v/>
      </c>
      <c r="O1343" s="244" t="str">
        <f t="shared" si="192"/>
        <v/>
      </c>
      <c r="P1343">
        <f>IF($I1343&lt;&gt;"",$I1343,IF($E1343="SGD",1,IF($E1343="USD",Settings!$B$22,IF($E1343="HKD",Settings!$B$23,1))))</f>
        <v>1</v>
      </c>
      <c r="Q1343">
        <f t="shared" si="193"/>
        <v>0</v>
      </c>
      <c r="R1343">
        <f t="shared" si="194"/>
        <v>0</v>
      </c>
      <c r="S1343" t="str">
        <f t="shared" si="186"/>
        <v/>
      </c>
      <c r="T1343" t="str">
        <f t="shared" si="187"/>
        <v/>
      </c>
      <c r="U1343" t="str">
        <f t="shared" si="188"/>
        <v/>
      </c>
    </row>
    <row r="1344" spans="12:21" ht="15" customHeight="1" x14ac:dyDescent="0.15">
      <c r="L1344" s="244" t="str">
        <f t="shared" si="189"/>
        <v/>
      </c>
      <c r="M1344" s="245" t="str">
        <f t="shared" si="190"/>
        <v/>
      </c>
      <c r="N1344" s="244" t="str">
        <f t="shared" si="191"/>
        <v/>
      </c>
      <c r="O1344" s="244" t="str">
        <f t="shared" si="192"/>
        <v/>
      </c>
      <c r="P1344">
        <f>IF($I1344&lt;&gt;"",$I1344,IF($E1344="SGD",1,IF($E1344="USD",Settings!$B$22,IF($E1344="HKD",Settings!$B$23,1))))</f>
        <v>1</v>
      </c>
      <c r="Q1344">
        <f t="shared" si="193"/>
        <v>0</v>
      </c>
      <c r="R1344">
        <f t="shared" si="194"/>
        <v>0</v>
      </c>
      <c r="S1344" t="str">
        <f t="shared" si="186"/>
        <v/>
      </c>
      <c r="T1344" t="str">
        <f t="shared" si="187"/>
        <v/>
      </c>
      <c r="U1344" t="str">
        <f t="shared" si="188"/>
        <v/>
      </c>
    </row>
    <row r="1345" spans="12:21" ht="15" customHeight="1" x14ac:dyDescent="0.15">
      <c r="L1345" s="244" t="str">
        <f t="shared" si="189"/>
        <v/>
      </c>
      <c r="M1345" s="245" t="str">
        <f t="shared" si="190"/>
        <v/>
      </c>
      <c r="N1345" s="244" t="str">
        <f t="shared" si="191"/>
        <v/>
      </c>
      <c r="O1345" s="244" t="str">
        <f t="shared" si="192"/>
        <v/>
      </c>
      <c r="P1345">
        <f>IF($I1345&lt;&gt;"",$I1345,IF($E1345="SGD",1,IF($E1345="USD",Settings!$B$22,IF($E1345="HKD",Settings!$B$23,1))))</f>
        <v>1</v>
      </c>
      <c r="Q1345">
        <f t="shared" si="193"/>
        <v>0</v>
      </c>
      <c r="R1345">
        <f t="shared" si="194"/>
        <v>0</v>
      </c>
      <c r="S1345" t="str">
        <f t="shared" si="186"/>
        <v/>
      </c>
      <c r="T1345" t="str">
        <f t="shared" si="187"/>
        <v/>
      </c>
      <c r="U1345" t="str">
        <f t="shared" si="188"/>
        <v/>
      </c>
    </row>
    <row r="1346" spans="12:21" ht="15" customHeight="1" x14ac:dyDescent="0.15">
      <c r="L1346" s="244" t="str">
        <f t="shared" si="189"/>
        <v/>
      </c>
      <c r="M1346" s="245" t="str">
        <f t="shared" si="190"/>
        <v/>
      </c>
      <c r="N1346" s="244" t="str">
        <f t="shared" si="191"/>
        <v/>
      </c>
      <c r="O1346" s="244" t="str">
        <f t="shared" si="192"/>
        <v/>
      </c>
      <c r="P1346">
        <f>IF($I1346&lt;&gt;"",$I1346,IF($E1346="SGD",1,IF($E1346="USD",Settings!$B$22,IF($E1346="HKD",Settings!$B$23,1))))</f>
        <v>1</v>
      </c>
      <c r="Q1346">
        <f t="shared" si="193"/>
        <v>0</v>
      </c>
      <c r="R1346">
        <f t="shared" si="194"/>
        <v>0</v>
      </c>
      <c r="S1346" t="str">
        <f t="shared" ref="S1346:S1409" si="195">IF(L1346="","",SUMIFS($M:$M,$L:$L,L1346,$T:$T,"&lt;="&amp;T1346))</f>
        <v/>
      </c>
      <c r="T1346" t="str">
        <f t="shared" ref="T1346:T1409" si="196">IF(L1346="","",INT(G1346)*100000+ROW())</f>
        <v/>
      </c>
      <c r="U1346" t="str">
        <f t="shared" ref="U1346:U1409" si="197">IF(L1346="","",IF(AND(COUNTIFS($L:$L,L1346,$S:$S,"&gt;-0.000001",$S:$S,"&lt;0.000001",$T:$T,"&gt;"&amp;T1346)=0,ABS(S1346)&gt;0.000001),1,0))</f>
        <v/>
      </c>
    </row>
    <row r="1347" spans="12:21" ht="15" customHeight="1" x14ac:dyDescent="0.15">
      <c r="L1347" s="244" t="str">
        <f t="shared" si="189"/>
        <v/>
      </c>
      <c r="M1347" s="245" t="str">
        <f t="shared" si="190"/>
        <v/>
      </c>
      <c r="N1347" s="244" t="str">
        <f t="shared" si="191"/>
        <v/>
      </c>
      <c r="O1347" s="244" t="str">
        <f t="shared" si="192"/>
        <v/>
      </c>
      <c r="P1347">
        <f>IF($I1347&lt;&gt;"",$I1347,IF($E1347="SGD",1,IF($E1347="USD",Settings!$B$22,IF($E1347="HKD",Settings!$B$23,1))))</f>
        <v>1</v>
      </c>
      <c r="Q1347">
        <f t="shared" si="193"/>
        <v>0</v>
      </c>
      <c r="R1347">
        <f t="shared" si="194"/>
        <v>0</v>
      </c>
      <c r="S1347" t="str">
        <f t="shared" si="195"/>
        <v/>
      </c>
      <c r="T1347" t="str">
        <f t="shared" si="196"/>
        <v/>
      </c>
      <c r="U1347" t="str">
        <f t="shared" si="197"/>
        <v/>
      </c>
    </row>
    <row r="1348" spans="12:21" ht="15" customHeight="1" x14ac:dyDescent="0.15">
      <c r="L1348" s="244" t="str">
        <f t="shared" si="189"/>
        <v/>
      </c>
      <c r="M1348" s="245" t="str">
        <f t="shared" si="190"/>
        <v/>
      </c>
      <c r="N1348" s="244" t="str">
        <f t="shared" si="191"/>
        <v/>
      </c>
      <c r="O1348" s="244" t="str">
        <f t="shared" si="192"/>
        <v/>
      </c>
      <c r="P1348">
        <f>IF($I1348&lt;&gt;"",$I1348,IF($E1348="SGD",1,IF($E1348="USD",Settings!$B$22,IF($E1348="HKD",Settings!$B$23,1))))</f>
        <v>1</v>
      </c>
      <c r="Q1348">
        <f t="shared" si="193"/>
        <v>0</v>
      </c>
      <c r="R1348">
        <f t="shared" si="194"/>
        <v>0</v>
      </c>
      <c r="S1348" t="str">
        <f t="shared" si="195"/>
        <v/>
      </c>
      <c r="T1348" t="str">
        <f t="shared" si="196"/>
        <v/>
      </c>
      <c r="U1348" t="str">
        <f t="shared" si="197"/>
        <v/>
      </c>
    </row>
    <row r="1349" spans="12:21" ht="15" customHeight="1" x14ac:dyDescent="0.15">
      <c r="L1349" s="244" t="str">
        <f t="shared" si="189"/>
        <v/>
      </c>
      <c r="M1349" s="245" t="str">
        <f t="shared" si="190"/>
        <v/>
      </c>
      <c r="N1349" s="244" t="str">
        <f t="shared" si="191"/>
        <v/>
      </c>
      <c r="O1349" s="244" t="str">
        <f t="shared" si="192"/>
        <v/>
      </c>
      <c r="P1349">
        <f>IF($I1349&lt;&gt;"",$I1349,IF($E1349="SGD",1,IF($E1349="USD",Settings!$B$22,IF($E1349="HKD",Settings!$B$23,1))))</f>
        <v>1</v>
      </c>
      <c r="Q1349">
        <f t="shared" si="193"/>
        <v>0</v>
      </c>
      <c r="R1349">
        <f t="shared" si="194"/>
        <v>0</v>
      </c>
      <c r="S1349" t="str">
        <f t="shared" si="195"/>
        <v/>
      </c>
      <c r="T1349" t="str">
        <f t="shared" si="196"/>
        <v/>
      </c>
      <c r="U1349" t="str">
        <f t="shared" si="197"/>
        <v/>
      </c>
    </row>
    <row r="1350" spans="12:21" ht="15" customHeight="1" x14ac:dyDescent="0.15">
      <c r="L1350" s="244" t="str">
        <f t="shared" si="189"/>
        <v/>
      </c>
      <c r="M1350" s="245" t="str">
        <f t="shared" si="190"/>
        <v/>
      </c>
      <c r="N1350" s="244" t="str">
        <f t="shared" si="191"/>
        <v/>
      </c>
      <c r="O1350" s="244" t="str">
        <f t="shared" si="192"/>
        <v/>
      </c>
      <c r="P1350">
        <f>IF($I1350&lt;&gt;"",$I1350,IF($E1350="SGD",1,IF($E1350="USD",Settings!$B$22,IF($E1350="HKD",Settings!$B$23,1))))</f>
        <v>1</v>
      </c>
      <c r="Q1350">
        <f t="shared" si="193"/>
        <v>0</v>
      </c>
      <c r="R1350">
        <f t="shared" si="194"/>
        <v>0</v>
      </c>
      <c r="S1350" t="str">
        <f t="shared" si="195"/>
        <v/>
      </c>
      <c r="T1350" t="str">
        <f t="shared" si="196"/>
        <v/>
      </c>
      <c r="U1350" t="str">
        <f t="shared" si="197"/>
        <v/>
      </c>
    </row>
    <row r="1351" spans="12:21" ht="15" customHeight="1" x14ac:dyDescent="0.15">
      <c r="L1351" s="244" t="str">
        <f t="shared" si="189"/>
        <v/>
      </c>
      <c r="M1351" s="245" t="str">
        <f t="shared" si="190"/>
        <v/>
      </c>
      <c r="N1351" s="244" t="str">
        <f t="shared" si="191"/>
        <v/>
      </c>
      <c r="O1351" s="244" t="str">
        <f t="shared" si="192"/>
        <v/>
      </c>
      <c r="P1351">
        <f>IF($I1351&lt;&gt;"",$I1351,IF($E1351="SGD",1,IF($E1351="USD",Settings!$B$22,IF($E1351="HKD",Settings!$B$23,1))))</f>
        <v>1</v>
      </c>
      <c r="Q1351">
        <f t="shared" si="193"/>
        <v>0</v>
      </c>
      <c r="R1351">
        <f t="shared" si="194"/>
        <v>0</v>
      </c>
      <c r="S1351" t="str">
        <f t="shared" si="195"/>
        <v/>
      </c>
      <c r="T1351" t="str">
        <f t="shared" si="196"/>
        <v/>
      </c>
      <c r="U1351" t="str">
        <f t="shared" si="197"/>
        <v/>
      </c>
    </row>
    <row r="1352" spans="12:21" ht="15" customHeight="1" x14ac:dyDescent="0.15">
      <c r="L1352" s="244" t="str">
        <f t="shared" si="189"/>
        <v/>
      </c>
      <c r="M1352" s="245" t="str">
        <f t="shared" si="190"/>
        <v/>
      </c>
      <c r="N1352" s="244" t="str">
        <f t="shared" si="191"/>
        <v/>
      </c>
      <c r="O1352" s="244" t="str">
        <f t="shared" si="192"/>
        <v/>
      </c>
      <c r="P1352">
        <f>IF($I1352&lt;&gt;"",$I1352,IF($E1352="SGD",1,IF($E1352="USD",Settings!$B$22,IF($E1352="HKD",Settings!$B$23,1))))</f>
        <v>1</v>
      </c>
      <c r="Q1352">
        <f t="shared" si="193"/>
        <v>0</v>
      </c>
      <c r="R1352">
        <f t="shared" si="194"/>
        <v>0</v>
      </c>
      <c r="S1352" t="str">
        <f t="shared" si="195"/>
        <v/>
      </c>
      <c r="T1352" t="str">
        <f t="shared" si="196"/>
        <v/>
      </c>
      <c r="U1352" t="str">
        <f t="shared" si="197"/>
        <v/>
      </c>
    </row>
    <row r="1353" spans="12:21" ht="15" customHeight="1" x14ac:dyDescent="0.15">
      <c r="L1353" s="244" t="str">
        <f t="shared" si="189"/>
        <v/>
      </c>
      <c r="M1353" s="245" t="str">
        <f t="shared" si="190"/>
        <v/>
      </c>
      <c r="N1353" s="244" t="str">
        <f t="shared" si="191"/>
        <v/>
      </c>
      <c r="O1353" s="244" t="str">
        <f t="shared" si="192"/>
        <v/>
      </c>
      <c r="P1353">
        <f>IF($I1353&lt;&gt;"",$I1353,IF($E1353="SGD",1,IF($E1353="USD",Settings!$B$22,IF($E1353="HKD",Settings!$B$23,1))))</f>
        <v>1</v>
      </c>
      <c r="Q1353">
        <f t="shared" si="193"/>
        <v>0</v>
      </c>
      <c r="R1353">
        <f t="shared" si="194"/>
        <v>0</v>
      </c>
      <c r="S1353" t="str">
        <f t="shared" si="195"/>
        <v/>
      </c>
      <c r="T1353" t="str">
        <f t="shared" si="196"/>
        <v/>
      </c>
      <c r="U1353" t="str">
        <f t="shared" si="197"/>
        <v/>
      </c>
    </row>
    <row r="1354" spans="12:21" ht="15" customHeight="1" x14ac:dyDescent="0.15">
      <c r="L1354" s="244" t="str">
        <f t="shared" si="189"/>
        <v/>
      </c>
      <c r="M1354" s="245" t="str">
        <f t="shared" si="190"/>
        <v/>
      </c>
      <c r="N1354" s="244" t="str">
        <f t="shared" si="191"/>
        <v/>
      </c>
      <c r="O1354" s="244" t="str">
        <f t="shared" si="192"/>
        <v/>
      </c>
      <c r="P1354">
        <f>IF($I1354&lt;&gt;"",$I1354,IF($E1354="SGD",1,IF($E1354="USD",Settings!$B$22,IF($E1354="HKD",Settings!$B$23,1))))</f>
        <v>1</v>
      </c>
      <c r="Q1354">
        <f t="shared" si="193"/>
        <v>0</v>
      </c>
      <c r="R1354">
        <f t="shared" si="194"/>
        <v>0</v>
      </c>
      <c r="S1354" t="str">
        <f t="shared" si="195"/>
        <v/>
      </c>
      <c r="T1354" t="str">
        <f t="shared" si="196"/>
        <v/>
      </c>
      <c r="U1354" t="str">
        <f t="shared" si="197"/>
        <v/>
      </c>
    </row>
    <row r="1355" spans="12:21" ht="15" customHeight="1" x14ac:dyDescent="0.15">
      <c r="L1355" s="244" t="str">
        <f t="shared" si="189"/>
        <v/>
      </c>
      <c r="M1355" s="245" t="str">
        <f t="shared" si="190"/>
        <v/>
      </c>
      <c r="N1355" s="244" t="str">
        <f t="shared" si="191"/>
        <v/>
      </c>
      <c r="O1355" s="244" t="str">
        <f t="shared" si="192"/>
        <v/>
      </c>
      <c r="P1355">
        <f>IF($I1355&lt;&gt;"",$I1355,IF($E1355="SGD",1,IF($E1355="USD",Settings!$B$22,IF($E1355="HKD",Settings!$B$23,1))))</f>
        <v>1</v>
      </c>
      <c r="Q1355">
        <f t="shared" si="193"/>
        <v>0</v>
      </c>
      <c r="R1355">
        <f t="shared" si="194"/>
        <v>0</v>
      </c>
      <c r="S1355" t="str">
        <f t="shared" si="195"/>
        <v/>
      </c>
      <c r="T1355" t="str">
        <f t="shared" si="196"/>
        <v/>
      </c>
      <c r="U1355" t="str">
        <f t="shared" si="197"/>
        <v/>
      </c>
    </row>
    <row r="1356" spans="12:21" ht="15" customHeight="1" x14ac:dyDescent="0.15">
      <c r="L1356" s="244" t="str">
        <f t="shared" si="189"/>
        <v/>
      </c>
      <c r="M1356" s="245" t="str">
        <f t="shared" si="190"/>
        <v/>
      </c>
      <c r="N1356" s="244" t="str">
        <f t="shared" si="191"/>
        <v/>
      </c>
      <c r="O1356" s="244" t="str">
        <f t="shared" si="192"/>
        <v/>
      </c>
      <c r="P1356">
        <f>IF($I1356&lt;&gt;"",$I1356,IF($E1356="SGD",1,IF($E1356="USD",Settings!$B$22,IF($E1356="HKD",Settings!$B$23,1))))</f>
        <v>1</v>
      </c>
      <c r="Q1356">
        <f t="shared" si="193"/>
        <v>0</v>
      </c>
      <c r="R1356">
        <f t="shared" si="194"/>
        <v>0</v>
      </c>
      <c r="S1356" t="str">
        <f t="shared" si="195"/>
        <v/>
      </c>
      <c r="T1356" t="str">
        <f t="shared" si="196"/>
        <v/>
      </c>
      <c r="U1356" t="str">
        <f t="shared" si="197"/>
        <v/>
      </c>
    </row>
    <row r="1357" spans="12:21" ht="15" customHeight="1" x14ac:dyDescent="0.15">
      <c r="L1357" s="244" t="str">
        <f t="shared" si="189"/>
        <v/>
      </c>
      <c r="M1357" s="245" t="str">
        <f t="shared" si="190"/>
        <v/>
      </c>
      <c r="N1357" s="244" t="str">
        <f t="shared" si="191"/>
        <v/>
      </c>
      <c r="O1357" s="244" t="str">
        <f t="shared" si="192"/>
        <v/>
      </c>
      <c r="P1357">
        <f>IF($I1357&lt;&gt;"",$I1357,IF($E1357="SGD",1,IF($E1357="USD",Settings!$B$22,IF($E1357="HKD",Settings!$B$23,1))))</f>
        <v>1</v>
      </c>
      <c r="Q1357">
        <f t="shared" si="193"/>
        <v>0</v>
      </c>
      <c r="R1357">
        <f t="shared" si="194"/>
        <v>0</v>
      </c>
      <c r="S1357" t="str">
        <f t="shared" si="195"/>
        <v/>
      </c>
      <c r="T1357" t="str">
        <f t="shared" si="196"/>
        <v/>
      </c>
      <c r="U1357" t="str">
        <f t="shared" si="197"/>
        <v/>
      </c>
    </row>
    <row r="1358" spans="12:21" ht="15" customHeight="1" x14ac:dyDescent="0.15">
      <c r="L1358" s="244" t="str">
        <f t="shared" si="189"/>
        <v/>
      </c>
      <c r="M1358" s="245" t="str">
        <f t="shared" si="190"/>
        <v/>
      </c>
      <c r="N1358" s="244" t="str">
        <f t="shared" si="191"/>
        <v/>
      </c>
      <c r="O1358" s="244" t="str">
        <f t="shared" si="192"/>
        <v/>
      </c>
      <c r="P1358">
        <f>IF($I1358&lt;&gt;"",$I1358,IF($E1358="SGD",1,IF($E1358="USD",Settings!$B$22,IF($E1358="HKD",Settings!$B$23,1))))</f>
        <v>1</v>
      </c>
      <c r="Q1358">
        <f t="shared" si="193"/>
        <v>0</v>
      </c>
      <c r="R1358">
        <f t="shared" si="194"/>
        <v>0</v>
      </c>
      <c r="S1358" t="str">
        <f t="shared" si="195"/>
        <v/>
      </c>
      <c r="T1358" t="str">
        <f t="shared" si="196"/>
        <v/>
      </c>
      <c r="U1358" t="str">
        <f t="shared" si="197"/>
        <v/>
      </c>
    </row>
    <row r="1359" spans="12:21" ht="15" customHeight="1" x14ac:dyDescent="0.15">
      <c r="L1359" s="244" t="str">
        <f t="shared" si="189"/>
        <v/>
      </c>
      <c r="M1359" s="245" t="str">
        <f t="shared" si="190"/>
        <v/>
      </c>
      <c r="N1359" s="244" t="str">
        <f t="shared" si="191"/>
        <v/>
      </c>
      <c r="O1359" s="244" t="str">
        <f t="shared" si="192"/>
        <v/>
      </c>
      <c r="P1359">
        <f>IF($I1359&lt;&gt;"",$I1359,IF($E1359="SGD",1,IF($E1359="USD",Settings!$B$22,IF($E1359="HKD",Settings!$B$23,1))))</f>
        <v>1</v>
      </c>
      <c r="Q1359">
        <f t="shared" si="193"/>
        <v>0</v>
      </c>
      <c r="R1359">
        <f t="shared" si="194"/>
        <v>0</v>
      </c>
      <c r="S1359" t="str">
        <f t="shared" si="195"/>
        <v/>
      </c>
      <c r="T1359" t="str">
        <f t="shared" si="196"/>
        <v/>
      </c>
      <c r="U1359" t="str">
        <f t="shared" si="197"/>
        <v/>
      </c>
    </row>
    <row r="1360" spans="12:21" ht="15" customHeight="1" x14ac:dyDescent="0.15">
      <c r="L1360" s="244" t="str">
        <f t="shared" si="189"/>
        <v/>
      </c>
      <c r="M1360" s="245" t="str">
        <f t="shared" si="190"/>
        <v/>
      </c>
      <c r="N1360" s="244" t="str">
        <f t="shared" si="191"/>
        <v/>
      </c>
      <c r="O1360" s="244" t="str">
        <f t="shared" si="192"/>
        <v/>
      </c>
      <c r="P1360">
        <f>IF($I1360&lt;&gt;"",$I1360,IF($E1360="SGD",1,IF($E1360="USD",Settings!$B$22,IF($E1360="HKD",Settings!$B$23,1))))</f>
        <v>1</v>
      </c>
      <c r="Q1360">
        <f t="shared" si="193"/>
        <v>0</v>
      </c>
      <c r="R1360">
        <f t="shared" si="194"/>
        <v>0</v>
      </c>
      <c r="S1360" t="str">
        <f t="shared" si="195"/>
        <v/>
      </c>
      <c r="T1360" t="str">
        <f t="shared" si="196"/>
        <v/>
      </c>
      <c r="U1360" t="str">
        <f t="shared" si="197"/>
        <v/>
      </c>
    </row>
    <row r="1361" spans="12:21" ht="15" customHeight="1" x14ac:dyDescent="0.15">
      <c r="L1361" s="244" t="str">
        <f t="shared" si="189"/>
        <v/>
      </c>
      <c r="M1361" s="245" t="str">
        <f t="shared" si="190"/>
        <v/>
      </c>
      <c r="N1361" s="244" t="str">
        <f t="shared" si="191"/>
        <v/>
      </c>
      <c r="O1361" s="244" t="str">
        <f t="shared" si="192"/>
        <v/>
      </c>
      <c r="P1361">
        <f>IF($I1361&lt;&gt;"",$I1361,IF($E1361="SGD",1,IF($E1361="USD",Settings!$B$22,IF($E1361="HKD",Settings!$B$23,1))))</f>
        <v>1</v>
      </c>
      <c r="Q1361">
        <f t="shared" si="193"/>
        <v>0</v>
      </c>
      <c r="R1361">
        <f t="shared" si="194"/>
        <v>0</v>
      </c>
      <c r="S1361" t="str">
        <f t="shared" si="195"/>
        <v/>
      </c>
      <c r="T1361" t="str">
        <f t="shared" si="196"/>
        <v/>
      </c>
      <c r="U1361" t="str">
        <f t="shared" si="197"/>
        <v/>
      </c>
    </row>
    <row r="1362" spans="12:21" ht="15" customHeight="1" x14ac:dyDescent="0.15">
      <c r="L1362" s="244" t="str">
        <f t="shared" si="189"/>
        <v/>
      </c>
      <c r="M1362" s="245" t="str">
        <f t="shared" si="190"/>
        <v/>
      </c>
      <c r="N1362" s="244" t="str">
        <f t="shared" si="191"/>
        <v/>
      </c>
      <c r="O1362" s="244" t="str">
        <f t="shared" si="192"/>
        <v/>
      </c>
      <c r="P1362">
        <f>IF($I1362&lt;&gt;"",$I1362,IF($E1362="SGD",1,IF($E1362="USD",Settings!$B$22,IF($E1362="HKD",Settings!$B$23,1))))</f>
        <v>1</v>
      </c>
      <c r="Q1362">
        <f t="shared" si="193"/>
        <v>0</v>
      </c>
      <c r="R1362">
        <f t="shared" si="194"/>
        <v>0</v>
      </c>
      <c r="S1362" t="str">
        <f t="shared" si="195"/>
        <v/>
      </c>
      <c r="T1362" t="str">
        <f t="shared" si="196"/>
        <v/>
      </c>
      <c r="U1362" t="str">
        <f t="shared" si="197"/>
        <v/>
      </c>
    </row>
    <row r="1363" spans="12:21" ht="15" customHeight="1" x14ac:dyDescent="0.15">
      <c r="L1363" s="244" t="str">
        <f t="shared" si="189"/>
        <v/>
      </c>
      <c r="M1363" s="245" t="str">
        <f t="shared" si="190"/>
        <v/>
      </c>
      <c r="N1363" s="244" t="str">
        <f t="shared" si="191"/>
        <v/>
      </c>
      <c r="O1363" s="244" t="str">
        <f t="shared" si="192"/>
        <v/>
      </c>
      <c r="P1363">
        <f>IF($I1363&lt;&gt;"",$I1363,IF($E1363="SGD",1,IF($E1363="USD",Settings!$B$22,IF($E1363="HKD",Settings!$B$23,1))))</f>
        <v>1</v>
      </c>
      <c r="Q1363">
        <f t="shared" si="193"/>
        <v>0</v>
      </c>
      <c r="R1363">
        <f t="shared" si="194"/>
        <v>0</v>
      </c>
      <c r="S1363" t="str">
        <f t="shared" si="195"/>
        <v/>
      </c>
      <c r="T1363" t="str">
        <f t="shared" si="196"/>
        <v/>
      </c>
      <c r="U1363" t="str">
        <f t="shared" si="197"/>
        <v/>
      </c>
    </row>
    <row r="1364" spans="12:21" ht="15" customHeight="1" x14ac:dyDescent="0.15">
      <c r="L1364" s="244" t="str">
        <f t="shared" si="189"/>
        <v/>
      </c>
      <c r="M1364" s="245" t="str">
        <f t="shared" si="190"/>
        <v/>
      </c>
      <c r="N1364" s="244" t="str">
        <f t="shared" si="191"/>
        <v/>
      </c>
      <c r="O1364" s="244" t="str">
        <f t="shared" si="192"/>
        <v/>
      </c>
      <c r="P1364">
        <f>IF($I1364&lt;&gt;"",$I1364,IF($E1364="SGD",1,IF($E1364="USD",Settings!$B$22,IF($E1364="HKD",Settings!$B$23,1))))</f>
        <v>1</v>
      </c>
      <c r="Q1364">
        <f t="shared" si="193"/>
        <v>0</v>
      </c>
      <c r="R1364">
        <f t="shared" si="194"/>
        <v>0</v>
      </c>
      <c r="S1364" t="str">
        <f t="shared" si="195"/>
        <v/>
      </c>
      <c r="T1364" t="str">
        <f t="shared" si="196"/>
        <v/>
      </c>
      <c r="U1364" t="str">
        <f t="shared" si="197"/>
        <v/>
      </c>
    </row>
    <row r="1365" spans="12:21" ht="15" customHeight="1" x14ac:dyDescent="0.15">
      <c r="L1365" s="244" t="str">
        <f t="shared" si="189"/>
        <v/>
      </c>
      <c r="M1365" s="245" t="str">
        <f t="shared" si="190"/>
        <v/>
      </c>
      <c r="N1365" s="244" t="str">
        <f t="shared" si="191"/>
        <v/>
      </c>
      <c r="O1365" s="244" t="str">
        <f t="shared" si="192"/>
        <v/>
      </c>
      <c r="P1365">
        <f>IF($I1365&lt;&gt;"",$I1365,IF($E1365="SGD",1,IF($E1365="USD",Settings!$B$22,IF($E1365="HKD",Settings!$B$23,1))))</f>
        <v>1</v>
      </c>
      <c r="Q1365">
        <f t="shared" si="193"/>
        <v>0</v>
      </c>
      <c r="R1365">
        <f t="shared" si="194"/>
        <v>0</v>
      </c>
      <c r="S1365" t="str">
        <f t="shared" si="195"/>
        <v/>
      </c>
      <c r="T1365" t="str">
        <f t="shared" si="196"/>
        <v/>
      </c>
      <c r="U1365" t="str">
        <f t="shared" si="197"/>
        <v/>
      </c>
    </row>
    <row r="1366" spans="12:21" ht="15" customHeight="1" x14ac:dyDescent="0.15">
      <c r="L1366" s="244" t="str">
        <f t="shared" si="189"/>
        <v/>
      </c>
      <c r="M1366" s="245" t="str">
        <f t="shared" si="190"/>
        <v/>
      </c>
      <c r="N1366" s="244" t="str">
        <f t="shared" si="191"/>
        <v/>
      </c>
      <c r="O1366" s="244" t="str">
        <f t="shared" si="192"/>
        <v/>
      </c>
      <c r="P1366">
        <f>IF($I1366&lt;&gt;"",$I1366,IF($E1366="SGD",1,IF($E1366="USD",Settings!$B$22,IF($E1366="HKD",Settings!$B$23,1))))</f>
        <v>1</v>
      </c>
      <c r="Q1366">
        <f t="shared" si="193"/>
        <v>0</v>
      </c>
      <c r="R1366">
        <f t="shared" si="194"/>
        <v>0</v>
      </c>
      <c r="S1366" t="str">
        <f t="shared" si="195"/>
        <v/>
      </c>
      <c r="T1366" t="str">
        <f t="shared" si="196"/>
        <v/>
      </c>
      <c r="U1366" t="str">
        <f t="shared" si="197"/>
        <v/>
      </c>
    </row>
    <row r="1367" spans="12:21" ht="15" customHeight="1" x14ac:dyDescent="0.15">
      <c r="L1367" s="244" t="str">
        <f t="shared" si="189"/>
        <v/>
      </c>
      <c r="M1367" s="245" t="str">
        <f t="shared" si="190"/>
        <v/>
      </c>
      <c r="N1367" s="244" t="str">
        <f t="shared" si="191"/>
        <v/>
      </c>
      <c r="O1367" s="244" t="str">
        <f t="shared" si="192"/>
        <v/>
      </c>
      <c r="P1367">
        <f>IF($I1367&lt;&gt;"",$I1367,IF($E1367="SGD",1,IF($E1367="USD",Settings!$B$22,IF($E1367="HKD",Settings!$B$23,1))))</f>
        <v>1</v>
      </c>
      <c r="Q1367">
        <f t="shared" si="193"/>
        <v>0</v>
      </c>
      <c r="R1367">
        <f t="shared" si="194"/>
        <v>0</v>
      </c>
      <c r="S1367" t="str">
        <f t="shared" si="195"/>
        <v/>
      </c>
      <c r="T1367" t="str">
        <f t="shared" si="196"/>
        <v/>
      </c>
      <c r="U1367" t="str">
        <f t="shared" si="197"/>
        <v/>
      </c>
    </row>
    <row r="1368" spans="12:21" ht="15" customHeight="1" x14ac:dyDescent="0.15">
      <c r="L1368" s="244" t="str">
        <f t="shared" si="189"/>
        <v/>
      </c>
      <c r="M1368" s="245" t="str">
        <f t="shared" si="190"/>
        <v/>
      </c>
      <c r="N1368" s="244" t="str">
        <f t="shared" si="191"/>
        <v/>
      </c>
      <c r="O1368" s="244" t="str">
        <f t="shared" si="192"/>
        <v/>
      </c>
      <c r="P1368">
        <f>IF($I1368&lt;&gt;"",$I1368,IF($E1368="SGD",1,IF($E1368="USD",Settings!$B$22,IF($E1368="HKD",Settings!$B$23,1))))</f>
        <v>1</v>
      </c>
      <c r="Q1368">
        <f t="shared" si="193"/>
        <v>0</v>
      </c>
      <c r="R1368">
        <f t="shared" si="194"/>
        <v>0</v>
      </c>
      <c r="S1368" t="str">
        <f t="shared" si="195"/>
        <v/>
      </c>
      <c r="T1368" t="str">
        <f t="shared" si="196"/>
        <v/>
      </c>
      <c r="U1368" t="str">
        <f t="shared" si="197"/>
        <v/>
      </c>
    </row>
    <row r="1369" spans="12:21" ht="15" customHeight="1" x14ac:dyDescent="0.15">
      <c r="L1369" s="244" t="str">
        <f t="shared" si="189"/>
        <v/>
      </c>
      <c r="M1369" s="245" t="str">
        <f t="shared" si="190"/>
        <v/>
      </c>
      <c r="N1369" s="244" t="str">
        <f t="shared" si="191"/>
        <v/>
      </c>
      <c r="O1369" s="244" t="str">
        <f t="shared" si="192"/>
        <v/>
      </c>
      <c r="P1369">
        <f>IF($I1369&lt;&gt;"",$I1369,IF($E1369="SGD",1,IF($E1369="USD",Settings!$B$22,IF($E1369="HKD",Settings!$B$23,1))))</f>
        <v>1</v>
      </c>
      <c r="Q1369">
        <f t="shared" si="193"/>
        <v>0</v>
      </c>
      <c r="R1369">
        <f t="shared" si="194"/>
        <v>0</v>
      </c>
      <c r="S1369" t="str">
        <f t="shared" si="195"/>
        <v/>
      </c>
      <c r="T1369" t="str">
        <f t="shared" si="196"/>
        <v/>
      </c>
      <c r="U1369" t="str">
        <f t="shared" si="197"/>
        <v/>
      </c>
    </row>
    <row r="1370" spans="12:21" ht="15" customHeight="1" x14ac:dyDescent="0.15">
      <c r="L1370" s="244" t="str">
        <f t="shared" si="189"/>
        <v/>
      </c>
      <c r="M1370" s="245" t="str">
        <f t="shared" si="190"/>
        <v/>
      </c>
      <c r="N1370" s="244" t="str">
        <f t="shared" si="191"/>
        <v/>
      </c>
      <c r="O1370" s="244" t="str">
        <f t="shared" si="192"/>
        <v/>
      </c>
      <c r="P1370">
        <f>IF($I1370&lt;&gt;"",$I1370,IF($E1370="SGD",1,IF($E1370="USD",Settings!$B$22,IF($E1370="HKD",Settings!$B$23,1))))</f>
        <v>1</v>
      </c>
      <c r="Q1370">
        <f t="shared" si="193"/>
        <v>0</v>
      </c>
      <c r="R1370">
        <f t="shared" si="194"/>
        <v>0</v>
      </c>
      <c r="S1370" t="str">
        <f t="shared" si="195"/>
        <v/>
      </c>
      <c r="T1370" t="str">
        <f t="shared" si="196"/>
        <v/>
      </c>
      <c r="U1370" t="str">
        <f t="shared" si="197"/>
        <v/>
      </c>
    </row>
    <row r="1371" spans="12:21" ht="15" customHeight="1" x14ac:dyDescent="0.15">
      <c r="L1371" s="244" t="str">
        <f t="shared" si="189"/>
        <v/>
      </c>
      <c r="M1371" s="245" t="str">
        <f t="shared" si="190"/>
        <v/>
      </c>
      <c r="N1371" s="244" t="str">
        <f t="shared" si="191"/>
        <v/>
      </c>
      <c r="O1371" s="244" t="str">
        <f t="shared" si="192"/>
        <v/>
      </c>
      <c r="P1371">
        <f>IF($I1371&lt;&gt;"",$I1371,IF($E1371="SGD",1,IF($E1371="USD",Settings!$B$22,IF($E1371="HKD",Settings!$B$23,1))))</f>
        <v>1</v>
      </c>
      <c r="Q1371">
        <f t="shared" si="193"/>
        <v>0</v>
      </c>
      <c r="R1371">
        <f t="shared" si="194"/>
        <v>0</v>
      </c>
      <c r="S1371" t="str">
        <f t="shared" si="195"/>
        <v/>
      </c>
      <c r="T1371" t="str">
        <f t="shared" si="196"/>
        <v/>
      </c>
      <c r="U1371" t="str">
        <f t="shared" si="197"/>
        <v/>
      </c>
    </row>
    <row r="1372" spans="12:21" ht="15" customHeight="1" x14ac:dyDescent="0.15">
      <c r="L1372" s="244" t="str">
        <f t="shared" si="189"/>
        <v/>
      </c>
      <c r="M1372" s="245" t="str">
        <f t="shared" si="190"/>
        <v/>
      </c>
      <c r="N1372" s="244" t="str">
        <f t="shared" si="191"/>
        <v/>
      </c>
      <c r="O1372" s="244" t="str">
        <f t="shared" si="192"/>
        <v/>
      </c>
      <c r="P1372">
        <f>IF($I1372&lt;&gt;"",$I1372,IF($E1372="SGD",1,IF($E1372="USD",Settings!$B$22,IF($E1372="HKD",Settings!$B$23,1))))</f>
        <v>1</v>
      </c>
      <c r="Q1372">
        <f t="shared" si="193"/>
        <v>0</v>
      </c>
      <c r="R1372">
        <f t="shared" si="194"/>
        <v>0</v>
      </c>
      <c r="S1372" t="str">
        <f t="shared" si="195"/>
        <v/>
      </c>
      <c r="T1372" t="str">
        <f t="shared" si="196"/>
        <v/>
      </c>
      <c r="U1372" t="str">
        <f t="shared" si="197"/>
        <v/>
      </c>
    </row>
    <row r="1373" spans="12:21" ht="15" customHeight="1" x14ac:dyDescent="0.15">
      <c r="L1373" s="244" t="str">
        <f t="shared" si="189"/>
        <v/>
      </c>
      <c r="M1373" s="245" t="str">
        <f t="shared" si="190"/>
        <v/>
      </c>
      <c r="N1373" s="244" t="str">
        <f t="shared" si="191"/>
        <v/>
      </c>
      <c r="O1373" s="244" t="str">
        <f t="shared" si="192"/>
        <v/>
      </c>
      <c r="P1373">
        <f>IF($I1373&lt;&gt;"",$I1373,IF($E1373="SGD",1,IF($E1373="USD",Settings!$B$22,IF($E1373="HKD",Settings!$B$23,1))))</f>
        <v>1</v>
      </c>
      <c r="Q1373">
        <f t="shared" si="193"/>
        <v>0</v>
      </c>
      <c r="R1373">
        <f t="shared" si="194"/>
        <v>0</v>
      </c>
      <c r="S1373" t="str">
        <f t="shared" si="195"/>
        <v/>
      </c>
      <c r="T1373" t="str">
        <f t="shared" si="196"/>
        <v/>
      </c>
      <c r="U1373" t="str">
        <f t="shared" si="197"/>
        <v/>
      </c>
    </row>
    <row r="1374" spans="12:21" ht="15" customHeight="1" x14ac:dyDescent="0.15">
      <c r="L1374" s="244" t="str">
        <f t="shared" si="189"/>
        <v/>
      </c>
      <c r="M1374" s="245" t="str">
        <f t="shared" si="190"/>
        <v/>
      </c>
      <c r="N1374" s="244" t="str">
        <f t="shared" si="191"/>
        <v/>
      </c>
      <c r="O1374" s="244" t="str">
        <f t="shared" si="192"/>
        <v/>
      </c>
      <c r="P1374">
        <f>IF($I1374&lt;&gt;"",$I1374,IF($E1374="SGD",1,IF($E1374="USD",Settings!$B$22,IF($E1374="HKD",Settings!$B$23,1))))</f>
        <v>1</v>
      </c>
      <c r="Q1374">
        <f t="shared" si="193"/>
        <v>0</v>
      </c>
      <c r="R1374">
        <f t="shared" si="194"/>
        <v>0</v>
      </c>
      <c r="S1374" t="str">
        <f t="shared" si="195"/>
        <v/>
      </c>
      <c r="T1374" t="str">
        <f t="shared" si="196"/>
        <v/>
      </c>
      <c r="U1374" t="str">
        <f t="shared" si="197"/>
        <v/>
      </c>
    </row>
    <row r="1375" spans="12:21" ht="15" customHeight="1" x14ac:dyDescent="0.15">
      <c r="L1375" s="244" t="str">
        <f t="shared" si="189"/>
        <v/>
      </c>
      <c r="M1375" s="245" t="str">
        <f t="shared" si="190"/>
        <v/>
      </c>
      <c r="N1375" s="244" t="str">
        <f t="shared" si="191"/>
        <v/>
      </c>
      <c r="O1375" s="244" t="str">
        <f t="shared" si="192"/>
        <v/>
      </c>
      <c r="P1375">
        <f>IF($I1375&lt;&gt;"",$I1375,IF($E1375="SGD",1,IF($E1375="USD",Settings!$B$22,IF($E1375="HKD",Settings!$B$23,1))))</f>
        <v>1</v>
      </c>
      <c r="Q1375">
        <f t="shared" si="193"/>
        <v>0</v>
      </c>
      <c r="R1375">
        <f t="shared" si="194"/>
        <v>0</v>
      </c>
      <c r="S1375" t="str">
        <f t="shared" si="195"/>
        <v/>
      </c>
      <c r="T1375" t="str">
        <f t="shared" si="196"/>
        <v/>
      </c>
      <c r="U1375" t="str">
        <f t="shared" si="197"/>
        <v/>
      </c>
    </row>
    <row r="1376" spans="12:21" ht="15" customHeight="1" x14ac:dyDescent="0.15">
      <c r="L1376" s="244" t="str">
        <f t="shared" si="189"/>
        <v/>
      </c>
      <c r="M1376" s="245" t="str">
        <f t="shared" si="190"/>
        <v/>
      </c>
      <c r="N1376" s="244" t="str">
        <f t="shared" si="191"/>
        <v/>
      </c>
      <c r="O1376" s="244" t="str">
        <f t="shared" si="192"/>
        <v/>
      </c>
      <c r="P1376">
        <f>IF($I1376&lt;&gt;"",$I1376,IF($E1376="SGD",1,IF($E1376="USD",Settings!$B$22,IF($E1376="HKD",Settings!$B$23,1))))</f>
        <v>1</v>
      </c>
      <c r="Q1376">
        <f t="shared" si="193"/>
        <v>0</v>
      </c>
      <c r="R1376">
        <f t="shared" si="194"/>
        <v>0</v>
      </c>
      <c r="S1376" t="str">
        <f t="shared" si="195"/>
        <v/>
      </c>
      <c r="T1376" t="str">
        <f t="shared" si="196"/>
        <v/>
      </c>
      <c r="U1376" t="str">
        <f t="shared" si="197"/>
        <v/>
      </c>
    </row>
    <row r="1377" spans="12:21" ht="15" customHeight="1" x14ac:dyDescent="0.15">
      <c r="L1377" s="244" t="str">
        <f t="shared" si="189"/>
        <v/>
      </c>
      <c r="M1377" s="245" t="str">
        <f t="shared" si="190"/>
        <v/>
      </c>
      <c r="N1377" s="244" t="str">
        <f t="shared" si="191"/>
        <v/>
      </c>
      <c r="O1377" s="244" t="str">
        <f t="shared" si="192"/>
        <v/>
      </c>
      <c r="P1377">
        <f>IF($I1377&lt;&gt;"",$I1377,IF($E1377="SGD",1,IF($E1377="USD",Settings!$B$22,IF($E1377="HKD",Settings!$B$23,1))))</f>
        <v>1</v>
      </c>
      <c r="Q1377">
        <f t="shared" si="193"/>
        <v>0</v>
      </c>
      <c r="R1377">
        <f t="shared" si="194"/>
        <v>0</v>
      </c>
      <c r="S1377" t="str">
        <f t="shared" si="195"/>
        <v/>
      </c>
      <c r="T1377" t="str">
        <f t="shared" si="196"/>
        <v/>
      </c>
      <c r="U1377" t="str">
        <f t="shared" si="197"/>
        <v/>
      </c>
    </row>
    <row r="1378" spans="12:21" ht="15" customHeight="1" x14ac:dyDescent="0.15">
      <c r="L1378" s="244" t="str">
        <f t="shared" si="189"/>
        <v/>
      </c>
      <c r="M1378" s="245" t="str">
        <f t="shared" si="190"/>
        <v/>
      </c>
      <c r="N1378" s="244" t="str">
        <f t="shared" si="191"/>
        <v/>
      </c>
      <c r="O1378" s="244" t="str">
        <f t="shared" si="192"/>
        <v/>
      </c>
      <c r="P1378">
        <f>IF($I1378&lt;&gt;"",$I1378,IF($E1378="SGD",1,IF($E1378="USD",Settings!$B$22,IF($E1378="HKD",Settings!$B$23,1))))</f>
        <v>1</v>
      </c>
      <c r="Q1378">
        <f t="shared" si="193"/>
        <v>0</v>
      </c>
      <c r="R1378">
        <f t="shared" si="194"/>
        <v>0</v>
      </c>
      <c r="S1378" t="str">
        <f t="shared" si="195"/>
        <v/>
      </c>
      <c r="T1378" t="str">
        <f t="shared" si="196"/>
        <v/>
      </c>
      <c r="U1378" t="str">
        <f t="shared" si="197"/>
        <v/>
      </c>
    </row>
    <row r="1379" spans="12:21" ht="15" customHeight="1" x14ac:dyDescent="0.15">
      <c r="L1379" s="244" t="str">
        <f t="shared" si="189"/>
        <v/>
      </c>
      <c r="M1379" s="245" t="str">
        <f t="shared" si="190"/>
        <v/>
      </c>
      <c r="N1379" s="244" t="str">
        <f t="shared" si="191"/>
        <v/>
      </c>
      <c r="O1379" s="244" t="str">
        <f t="shared" si="192"/>
        <v/>
      </c>
      <c r="P1379">
        <f>IF($I1379&lt;&gt;"",$I1379,IF($E1379="SGD",1,IF($E1379="USD",Settings!$B$22,IF($E1379="HKD",Settings!$B$23,1))))</f>
        <v>1</v>
      </c>
      <c r="Q1379">
        <f t="shared" si="193"/>
        <v>0</v>
      </c>
      <c r="R1379">
        <f t="shared" si="194"/>
        <v>0</v>
      </c>
      <c r="S1379" t="str">
        <f t="shared" si="195"/>
        <v/>
      </c>
      <c r="T1379" t="str">
        <f t="shared" si="196"/>
        <v/>
      </c>
      <c r="U1379" t="str">
        <f t="shared" si="197"/>
        <v/>
      </c>
    </row>
    <row r="1380" spans="12:21" ht="15" customHeight="1" x14ac:dyDescent="0.15">
      <c r="L1380" s="244" t="str">
        <f t="shared" si="189"/>
        <v/>
      </c>
      <c r="M1380" s="245" t="str">
        <f t="shared" si="190"/>
        <v/>
      </c>
      <c r="N1380" s="244" t="str">
        <f t="shared" si="191"/>
        <v/>
      </c>
      <c r="O1380" s="244" t="str">
        <f t="shared" si="192"/>
        <v/>
      </c>
      <c r="P1380">
        <f>IF($I1380&lt;&gt;"",$I1380,IF($E1380="SGD",1,IF($E1380="USD",Settings!$B$22,IF($E1380="HKD",Settings!$B$23,1))))</f>
        <v>1</v>
      </c>
      <c r="Q1380">
        <f t="shared" si="193"/>
        <v>0</v>
      </c>
      <c r="R1380">
        <f t="shared" si="194"/>
        <v>0</v>
      </c>
      <c r="S1380" t="str">
        <f t="shared" si="195"/>
        <v/>
      </c>
      <c r="T1380" t="str">
        <f t="shared" si="196"/>
        <v/>
      </c>
      <c r="U1380" t="str">
        <f t="shared" si="197"/>
        <v/>
      </c>
    </row>
    <row r="1381" spans="12:21" ht="15" customHeight="1" x14ac:dyDescent="0.15">
      <c r="L1381" s="244" t="str">
        <f t="shared" si="189"/>
        <v/>
      </c>
      <c r="M1381" s="245" t="str">
        <f t="shared" si="190"/>
        <v/>
      </c>
      <c r="N1381" s="244" t="str">
        <f t="shared" si="191"/>
        <v/>
      </c>
      <c r="O1381" s="244" t="str">
        <f t="shared" si="192"/>
        <v/>
      </c>
      <c r="P1381">
        <f>IF($I1381&lt;&gt;"",$I1381,IF($E1381="SGD",1,IF($E1381="USD",Settings!$B$22,IF($E1381="HKD",Settings!$B$23,1))))</f>
        <v>1</v>
      </c>
      <c r="Q1381">
        <f t="shared" si="193"/>
        <v>0</v>
      </c>
      <c r="R1381">
        <f t="shared" si="194"/>
        <v>0</v>
      </c>
      <c r="S1381" t="str">
        <f t="shared" si="195"/>
        <v/>
      </c>
      <c r="T1381" t="str">
        <f t="shared" si="196"/>
        <v/>
      </c>
      <c r="U1381" t="str">
        <f t="shared" si="197"/>
        <v/>
      </c>
    </row>
    <row r="1382" spans="12:21" ht="15" customHeight="1" x14ac:dyDescent="0.15">
      <c r="L1382" s="244" t="str">
        <f t="shared" si="189"/>
        <v/>
      </c>
      <c r="M1382" s="245" t="str">
        <f t="shared" si="190"/>
        <v/>
      </c>
      <c r="N1382" s="244" t="str">
        <f t="shared" si="191"/>
        <v/>
      </c>
      <c r="O1382" s="244" t="str">
        <f t="shared" si="192"/>
        <v/>
      </c>
      <c r="P1382">
        <f>IF($I1382&lt;&gt;"",$I1382,IF($E1382="SGD",1,IF($E1382="USD",Settings!$B$22,IF($E1382="HKD",Settings!$B$23,1))))</f>
        <v>1</v>
      </c>
      <c r="Q1382">
        <f t="shared" si="193"/>
        <v>0</v>
      </c>
      <c r="R1382">
        <f t="shared" si="194"/>
        <v>0</v>
      </c>
      <c r="S1382" t="str">
        <f t="shared" si="195"/>
        <v/>
      </c>
      <c r="T1382" t="str">
        <f t="shared" si="196"/>
        <v/>
      </c>
      <c r="U1382" t="str">
        <f t="shared" si="197"/>
        <v/>
      </c>
    </row>
    <row r="1383" spans="12:21" ht="15" customHeight="1" x14ac:dyDescent="0.15">
      <c r="L1383" s="244" t="str">
        <f t="shared" si="189"/>
        <v/>
      </c>
      <c r="M1383" s="245" t="str">
        <f t="shared" si="190"/>
        <v/>
      </c>
      <c r="N1383" s="244" t="str">
        <f t="shared" si="191"/>
        <v/>
      </c>
      <c r="O1383" s="244" t="str">
        <f t="shared" si="192"/>
        <v/>
      </c>
      <c r="P1383">
        <f>IF($I1383&lt;&gt;"",$I1383,IF($E1383="SGD",1,IF($E1383="USD",Settings!$B$22,IF($E1383="HKD",Settings!$B$23,1))))</f>
        <v>1</v>
      </c>
      <c r="Q1383">
        <f t="shared" si="193"/>
        <v>0</v>
      </c>
      <c r="R1383">
        <f t="shared" si="194"/>
        <v>0</v>
      </c>
      <c r="S1383" t="str">
        <f t="shared" si="195"/>
        <v/>
      </c>
      <c r="T1383" t="str">
        <f t="shared" si="196"/>
        <v/>
      </c>
      <c r="U1383" t="str">
        <f t="shared" si="197"/>
        <v/>
      </c>
    </row>
    <row r="1384" spans="12:21" ht="15" customHeight="1" x14ac:dyDescent="0.15">
      <c r="L1384" s="244" t="str">
        <f t="shared" si="189"/>
        <v/>
      </c>
      <c r="M1384" s="245" t="str">
        <f t="shared" si="190"/>
        <v/>
      </c>
      <c r="N1384" s="244" t="str">
        <f t="shared" si="191"/>
        <v/>
      </c>
      <c r="O1384" s="244" t="str">
        <f t="shared" si="192"/>
        <v/>
      </c>
      <c r="P1384">
        <f>IF($I1384&lt;&gt;"",$I1384,IF($E1384="SGD",1,IF($E1384="USD",Settings!$B$22,IF($E1384="HKD",Settings!$B$23,1))))</f>
        <v>1</v>
      </c>
      <c r="Q1384">
        <f t="shared" si="193"/>
        <v>0</v>
      </c>
      <c r="R1384">
        <f t="shared" si="194"/>
        <v>0</v>
      </c>
      <c r="S1384" t="str">
        <f t="shared" si="195"/>
        <v/>
      </c>
      <c r="T1384" t="str">
        <f t="shared" si="196"/>
        <v/>
      </c>
      <c r="U1384" t="str">
        <f t="shared" si="197"/>
        <v/>
      </c>
    </row>
    <row r="1385" spans="12:21" ht="15" customHeight="1" x14ac:dyDescent="0.15">
      <c r="L1385" s="244" t="str">
        <f t="shared" ref="L1385:L1448" si="198">IF(OR(B1385="",C1385="",E1385=""),"",B1385&amp;":"&amp;C1385&amp;":"&amp;E1385)</f>
        <v/>
      </c>
      <c r="M1385" s="245" t="str">
        <f t="shared" ref="M1385:M1448" si="199">IF(A1385="","",A1385*D1385)</f>
        <v/>
      </c>
      <c r="N1385" s="244" t="str">
        <f t="shared" ref="N1385:N1448" si="200">IF(A1385="","",IF(OR(A1385=1,A1385=0),J1385,0))</f>
        <v/>
      </c>
      <c r="O1385" s="244" t="str">
        <f t="shared" ref="O1385:O1448" si="201">IF(A1385="","",IF(A1385=-1,J1385,0))</f>
        <v/>
      </c>
      <c r="P1385">
        <f>IF($I1385&lt;&gt;"",$I1385,IF($E1385="SGD",1,IF($E1385="USD",Settings!$B$22,IF($E1385="HKD",Settings!$B$23,1))))</f>
        <v>1</v>
      </c>
      <c r="Q1385">
        <f t="shared" ref="Q1385:Q1448" si="202">IF($L1385="",0,($O1385-$N1385+IF($A1385=2,$J1385,0))*$P1385)</f>
        <v>0</v>
      </c>
      <c r="R1385">
        <f t="shared" ref="R1385:R1448" si="203">IF($L1385="",0,IF($A1385=2,$J1385*$P1385,0))</f>
        <v>0</v>
      </c>
      <c r="S1385" t="str">
        <f t="shared" si="195"/>
        <v/>
      </c>
      <c r="T1385" t="str">
        <f t="shared" si="196"/>
        <v/>
      </c>
      <c r="U1385" t="str">
        <f t="shared" si="197"/>
        <v/>
      </c>
    </row>
    <row r="1386" spans="12:21" ht="15" customHeight="1" x14ac:dyDescent="0.15">
      <c r="L1386" s="244" t="str">
        <f t="shared" si="198"/>
        <v/>
      </c>
      <c r="M1386" s="245" t="str">
        <f t="shared" si="199"/>
        <v/>
      </c>
      <c r="N1386" s="244" t="str">
        <f t="shared" si="200"/>
        <v/>
      </c>
      <c r="O1386" s="244" t="str">
        <f t="shared" si="201"/>
        <v/>
      </c>
      <c r="P1386">
        <f>IF($I1386&lt;&gt;"",$I1386,IF($E1386="SGD",1,IF($E1386="USD",Settings!$B$22,IF($E1386="HKD",Settings!$B$23,1))))</f>
        <v>1</v>
      </c>
      <c r="Q1386">
        <f t="shared" si="202"/>
        <v>0</v>
      </c>
      <c r="R1386">
        <f t="shared" si="203"/>
        <v>0</v>
      </c>
      <c r="S1386" t="str">
        <f t="shared" si="195"/>
        <v/>
      </c>
      <c r="T1386" t="str">
        <f t="shared" si="196"/>
        <v/>
      </c>
      <c r="U1386" t="str">
        <f t="shared" si="197"/>
        <v/>
      </c>
    </row>
    <row r="1387" spans="12:21" ht="15" customHeight="1" x14ac:dyDescent="0.15">
      <c r="L1387" s="244" t="str">
        <f t="shared" si="198"/>
        <v/>
      </c>
      <c r="M1387" s="245" t="str">
        <f t="shared" si="199"/>
        <v/>
      </c>
      <c r="N1387" s="244" t="str">
        <f t="shared" si="200"/>
        <v/>
      </c>
      <c r="O1387" s="244" t="str">
        <f t="shared" si="201"/>
        <v/>
      </c>
      <c r="P1387">
        <f>IF($I1387&lt;&gt;"",$I1387,IF($E1387="SGD",1,IF($E1387="USD",Settings!$B$22,IF($E1387="HKD",Settings!$B$23,1))))</f>
        <v>1</v>
      </c>
      <c r="Q1387">
        <f t="shared" si="202"/>
        <v>0</v>
      </c>
      <c r="R1387">
        <f t="shared" si="203"/>
        <v>0</v>
      </c>
      <c r="S1387" t="str">
        <f t="shared" si="195"/>
        <v/>
      </c>
      <c r="T1387" t="str">
        <f t="shared" si="196"/>
        <v/>
      </c>
      <c r="U1387" t="str">
        <f t="shared" si="197"/>
        <v/>
      </c>
    </row>
    <row r="1388" spans="12:21" ht="15" customHeight="1" x14ac:dyDescent="0.15">
      <c r="L1388" s="244" t="str">
        <f t="shared" si="198"/>
        <v/>
      </c>
      <c r="M1388" s="245" t="str">
        <f t="shared" si="199"/>
        <v/>
      </c>
      <c r="N1388" s="244" t="str">
        <f t="shared" si="200"/>
        <v/>
      </c>
      <c r="O1388" s="244" t="str">
        <f t="shared" si="201"/>
        <v/>
      </c>
      <c r="P1388">
        <f>IF($I1388&lt;&gt;"",$I1388,IF($E1388="SGD",1,IF($E1388="USD",Settings!$B$22,IF($E1388="HKD",Settings!$B$23,1))))</f>
        <v>1</v>
      </c>
      <c r="Q1388">
        <f t="shared" si="202"/>
        <v>0</v>
      </c>
      <c r="R1388">
        <f t="shared" si="203"/>
        <v>0</v>
      </c>
      <c r="S1388" t="str">
        <f t="shared" si="195"/>
        <v/>
      </c>
      <c r="T1388" t="str">
        <f t="shared" si="196"/>
        <v/>
      </c>
      <c r="U1388" t="str">
        <f t="shared" si="197"/>
        <v/>
      </c>
    </row>
    <row r="1389" spans="12:21" ht="15" customHeight="1" x14ac:dyDescent="0.15">
      <c r="L1389" s="244" t="str">
        <f t="shared" si="198"/>
        <v/>
      </c>
      <c r="M1389" s="245" t="str">
        <f t="shared" si="199"/>
        <v/>
      </c>
      <c r="N1389" s="244" t="str">
        <f t="shared" si="200"/>
        <v/>
      </c>
      <c r="O1389" s="244" t="str">
        <f t="shared" si="201"/>
        <v/>
      </c>
      <c r="P1389">
        <f>IF($I1389&lt;&gt;"",$I1389,IF($E1389="SGD",1,IF($E1389="USD",Settings!$B$22,IF($E1389="HKD",Settings!$B$23,1))))</f>
        <v>1</v>
      </c>
      <c r="Q1389">
        <f t="shared" si="202"/>
        <v>0</v>
      </c>
      <c r="R1389">
        <f t="shared" si="203"/>
        <v>0</v>
      </c>
      <c r="S1389" t="str">
        <f t="shared" si="195"/>
        <v/>
      </c>
      <c r="T1389" t="str">
        <f t="shared" si="196"/>
        <v/>
      </c>
      <c r="U1389" t="str">
        <f t="shared" si="197"/>
        <v/>
      </c>
    </row>
    <row r="1390" spans="12:21" ht="15" customHeight="1" x14ac:dyDescent="0.15">
      <c r="L1390" s="244" t="str">
        <f t="shared" si="198"/>
        <v/>
      </c>
      <c r="M1390" s="245" t="str">
        <f t="shared" si="199"/>
        <v/>
      </c>
      <c r="N1390" s="244" t="str">
        <f t="shared" si="200"/>
        <v/>
      </c>
      <c r="O1390" s="244" t="str">
        <f t="shared" si="201"/>
        <v/>
      </c>
      <c r="P1390">
        <f>IF($I1390&lt;&gt;"",$I1390,IF($E1390="SGD",1,IF($E1390="USD",Settings!$B$22,IF($E1390="HKD",Settings!$B$23,1))))</f>
        <v>1</v>
      </c>
      <c r="Q1390">
        <f t="shared" si="202"/>
        <v>0</v>
      </c>
      <c r="R1390">
        <f t="shared" si="203"/>
        <v>0</v>
      </c>
      <c r="S1390" t="str">
        <f t="shared" si="195"/>
        <v/>
      </c>
      <c r="T1390" t="str">
        <f t="shared" si="196"/>
        <v/>
      </c>
      <c r="U1390" t="str">
        <f t="shared" si="197"/>
        <v/>
      </c>
    </row>
    <row r="1391" spans="12:21" ht="15" customHeight="1" x14ac:dyDescent="0.15">
      <c r="L1391" s="244" t="str">
        <f t="shared" si="198"/>
        <v/>
      </c>
      <c r="M1391" s="245" t="str">
        <f t="shared" si="199"/>
        <v/>
      </c>
      <c r="N1391" s="244" t="str">
        <f t="shared" si="200"/>
        <v/>
      </c>
      <c r="O1391" s="244" t="str">
        <f t="shared" si="201"/>
        <v/>
      </c>
      <c r="P1391">
        <f>IF($I1391&lt;&gt;"",$I1391,IF($E1391="SGD",1,IF($E1391="USD",Settings!$B$22,IF($E1391="HKD",Settings!$B$23,1))))</f>
        <v>1</v>
      </c>
      <c r="Q1391">
        <f t="shared" si="202"/>
        <v>0</v>
      </c>
      <c r="R1391">
        <f t="shared" si="203"/>
        <v>0</v>
      </c>
      <c r="S1391" t="str">
        <f t="shared" si="195"/>
        <v/>
      </c>
      <c r="T1391" t="str">
        <f t="shared" si="196"/>
        <v/>
      </c>
      <c r="U1391" t="str">
        <f t="shared" si="197"/>
        <v/>
      </c>
    </row>
    <row r="1392" spans="12:21" ht="15" customHeight="1" x14ac:dyDescent="0.15">
      <c r="L1392" s="244" t="str">
        <f t="shared" si="198"/>
        <v/>
      </c>
      <c r="M1392" s="245" t="str">
        <f t="shared" si="199"/>
        <v/>
      </c>
      <c r="N1392" s="244" t="str">
        <f t="shared" si="200"/>
        <v/>
      </c>
      <c r="O1392" s="244" t="str">
        <f t="shared" si="201"/>
        <v/>
      </c>
      <c r="P1392">
        <f>IF($I1392&lt;&gt;"",$I1392,IF($E1392="SGD",1,IF($E1392="USD",Settings!$B$22,IF($E1392="HKD",Settings!$B$23,1))))</f>
        <v>1</v>
      </c>
      <c r="Q1392">
        <f t="shared" si="202"/>
        <v>0</v>
      </c>
      <c r="R1392">
        <f t="shared" si="203"/>
        <v>0</v>
      </c>
      <c r="S1392" t="str">
        <f t="shared" si="195"/>
        <v/>
      </c>
      <c r="T1392" t="str">
        <f t="shared" si="196"/>
        <v/>
      </c>
      <c r="U1392" t="str">
        <f t="shared" si="197"/>
        <v/>
      </c>
    </row>
    <row r="1393" spans="12:21" ht="15" customHeight="1" x14ac:dyDescent="0.15">
      <c r="L1393" s="244" t="str">
        <f t="shared" si="198"/>
        <v/>
      </c>
      <c r="M1393" s="245" t="str">
        <f t="shared" si="199"/>
        <v/>
      </c>
      <c r="N1393" s="244" t="str">
        <f t="shared" si="200"/>
        <v/>
      </c>
      <c r="O1393" s="244" t="str">
        <f t="shared" si="201"/>
        <v/>
      </c>
      <c r="P1393">
        <f>IF($I1393&lt;&gt;"",$I1393,IF($E1393="SGD",1,IF($E1393="USD",Settings!$B$22,IF($E1393="HKD",Settings!$B$23,1))))</f>
        <v>1</v>
      </c>
      <c r="Q1393">
        <f t="shared" si="202"/>
        <v>0</v>
      </c>
      <c r="R1393">
        <f t="shared" si="203"/>
        <v>0</v>
      </c>
      <c r="S1393" t="str">
        <f t="shared" si="195"/>
        <v/>
      </c>
      <c r="T1393" t="str">
        <f t="shared" si="196"/>
        <v/>
      </c>
      <c r="U1393" t="str">
        <f t="shared" si="197"/>
        <v/>
      </c>
    </row>
    <row r="1394" spans="12:21" ht="15" customHeight="1" x14ac:dyDescent="0.15">
      <c r="L1394" s="244" t="str">
        <f t="shared" si="198"/>
        <v/>
      </c>
      <c r="M1394" s="245" t="str">
        <f t="shared" si="199"/>
        <v/>
      </c>
      <c r="N1394" s="244" t="str">
        <f t="shared" si="200"/>
        <v/>
      </c>
      <c r="O1394" s="244" t="str">
        <f t="shared" si="201"/>
        <v/>
      </c>
      <c r="P1394">
        <f>IF($I1394&lt;&gt;"",$I1394,IF($E1394="SGD",1,IF($E1394="USD",Settings!$B$22,IF($E1394="HKD",Settings!$B$23,1))))</f>
        <v>1</v>
      </c>
      <c r="Q1394">
        <f t="shared" si="202"/>
        <v>0</v>
      </c>
      <c r="R1394">
        <f t="shared" si="203"/>
        <v>0</v>
      </c>
      <c r="S1394" t="str">
        <f t="shared" si="195"/>
        <v/>
      </c>
      <c r="T1394" t="str">
        <f t="shared" si="196"/>
        <v/>
      </c>
      <c r="U1394" t="str">
        <f t="shared" si="197"/>
        <v/>
      </c>
    </row>
    <row r="1395" spans="12:21" ht="15" customHeight="1" x14ac:dyDescent="0.15">
      <c r="L1395" s="244" t="str">
        <f t="shared" si="198"/>
        <v/>
      </c>
      <c r="M1395" s="245" t="str">
        <f t="shared" si="199"/>
        <v/>
      </c>
      <c r="N1395" s="244" t="str">
        <f t="shared" si="200"/>
        <v/>
      </c>
      <c r="O1395" s="244" t="str">
        <f t="shared" si="201"/>
        <v/>
      </c>
      <c r="P1395">
        <f>IF($I1395&lt;&gt;"",$I1395,IF($E1395="SGD",1,IF($E1395="USD",Settings!$B$22,IF($E1395="HKD",Settings!$B$23,1))))</f>
        <v>1</v>
      </c>
      <c r="Q1395">
        <f t="shared" si="202"/>
        <v>0</v>
      </c>
      <c r="R1395">
        <f t="shared" si="203"/>
        <v>0</v>
      </c>
      <c r="S1395" t="str">
        <f t="shared" si="195"/>
        <v/>
      </c>
      <c r="T1395" t="str">
        <f t="shared" si="196"/>
        <v/>
      </c>
      <c r="U1395" t="str">
        <f t="shared" si="197"/>
        <v/>
      </c>
    </row>
    <row r="1396" spans="12:21" ht="15" customHeight="1" x14ac:dyDescent="0.15">
      <c r="L1396" s="244" t="str">
        <f t="shared" si="198"/>
        <v/>
      </c>
      <c r="M1396" s="245" t="str">
        <f t="shared" si="199"/>
        <v/>
      </c>
      <c r="N1396" s="244" t="str">
        <f t="shared" si="200"/>
        <v/>
      </c>
      <c r="O1396" s="244" t="str">
        <f t="shared" si="201"/>
        <v/>
      </c>
      <c r="P1396">
        <f>IF($I1396&lt;&gt;"",$I1396,IF($E1396="SGD",1,IF($E1396="USD",Settings!$B$22,IF($E1396="HKD",Settings!$B$23,1))))</f>
        <v>1</v>
      </c>
      <c r="Q1396">
        <f t="shared" si="202"/>
        <v>0</v>
      </c>
      <c r="R1396">
        <f t="shared" si="203"/>
        <v>0</v>
      </c>
      <c r="S1396" t="str">
        <f t="shared" si="195"/>
        <v/>
      </c>
      <c r="T1396" t="str">
        <f t="shared" si="196"/>
        <v/>
      </c>
      <c r="U1396" t="str">
        <f t="shared" si="197"/>
        <v/>
      </c>
    </row>
    <row r="1397" spans="12:21" ht="15" customHeight="1" x14ac:dyDescent="0.15">
      <c r="L1397" s="244" t="str">
        <f t="shared" si="198"/>
        <v/>
      </c>
      <c r="M1397" s="245" t="str">
        <f t="shared" si="199"/>
        <v/>
      </c>
      <c r="N1397" s="244" t="str">
        <f t="shared" si="200"/>
        <v/>
      </c>
      <c r="O1397" s="244" t="str">
        <f t="shared" si="201"/>
        <v/>
      </c>
      <c r="P1397">
        <f>IF($I1397&lt;&gt;"",$I1397,IF($E1397="SGD",1,IF($E1397="USD",Settings!$B$22,IF($E1397="HKD",Settings!$B$23,1))))</f>
        <v>1</v>
      </c>
      <c r="Q1397">
        <f t="shared" si="202"/>
        <v>0</v>
      </c>
      <c r="R1397">
        <f t="shared" si="203"/>
        <v>0</v>
      </c>
      <c r="S1397" t="str">
        <f t="shared" si="195"/>
        <v/>
      </c>
      <c r="T1397" t="str">
        <f t="shared" si="196"/>
        <v/>
      </c>
      <c r="U1397" t="str">
        <f t="shared" si="197"/>
        <v/>
      </c>
    </row>
    <row r="1398" spans="12:21" ht="15" customHeight="1" x14ac:dyDescent="0.15">
      <c r="L1398" s="244" t="str">
        <f t="shared" si="198"/>
        <v/>
      </c>
      <c r="M1398" s="245" t="str">
        <f t="shared" si="199"/>
        <v/>
      </c>
      <c r="N1398" s="244" t="str">
        <f t="shared" si="200"/>
        <v/>
      </c>
      <c r="O1398" s="244" t="str">
        <f t="shared" si="201"/>
        <v/>
      </c>
      <c r="P1398">
        <f>IF($I1398&lt;&gt;"",$I1398,IF($E1398="SGD",1,IF($E1398="USD",Settings!$B$22,IF($E1398="HKD",Settings!$B$23,1))))</f>
        <v>1</v>
      </c>
      <c r="Q1398">
        <f t="shared" si="202"/>
        <v>0</v>
      </c>
      <c r="R1398">
        <f t="shared" si="203"/>
        <v>0</v>
      </c>
      <c r="S1398" t="str">
        <f t="shared" si="195"/>
        <v/>
      </c>
      <c r="T1398" t="str">
        <f t="shared" si="196"/>
        <v/>
      </c>
      <c r="U1398" t="str">
        <f t="shared" si="197"/>
        <v/>
      </c>
    </row>
    <row r="1399" spans="12:21" ht="15" customHeight="1" x14ac:dyDescent="0.15">
      <c r="L1399" s="244" t="str">
        <f t="shared" si="198"/>
        <v/>
      </c>
      <c r="M1399" s="245" t="str">
        <f t="shared" si="199"/>
        <v/>
      </c>
      <c r="N1399" s="244" t="str">
        <f t="shared" si="200"/>
        <v/>
      </c>
      <c r="O1399" s="244" t="str">
        <f t="shared" si="201"/>
        <v/>
      </c>
      <c r="P1399">
        <f>IF($I1399&lt;&gt;"",$I1399,IF($E1399="SGD",1,IF($E1399="USD",Settings!$B$22,IF($E1399="HKD",Settings!$B$23,1))))</f>
        <v>1</v>
      </c>
      <c r="Q1399">
        <f t="shared" si="202"/>
        <v>0</v>
      </c>
      <c r="R1399">
        <f t="shared" si="203"/>
        <v>0</v>
      </c>
      <c r="S1399" t="str">
        <f t="shared" si="195"/>
        <v/>
      </c>
      <c r="T1399" t="str">
        <f t="shared" si="196"/>
        <v/>
      </c>
      <c r="U1399" t="str">
        <f t="shared" si="197"/>
        <v/>
      </c>
    </row>
    <row r="1400" spans="12:21" ht="15" customHeight="1" x14ac:dyDescent="0.15">
      <c r="L1400" s="244" t="str">
        <f t="shared" si="198"/>
        <v/>
      </c>
      <c r="M1400" s="245" t="str">
        <f t="shared" si="199"/>
        <v/>
      </c>
      <c r="N1400" s="244" t="str">
        <f t="shared" si="200"/>
        <v/>
      </c>
      <c r="O1400" s="244" t="str">
        <f t="shared" si="201"/>
        <v/>
      </c>
      <c r="P1400">
        <f>IF($I1400&lt;&gt;"",$I1400,IF($E1400="SGD",1,IF($E1400="USD",Settings!$B$22,IF($E1400="HKD",Settings!$B$23,1))))</f>
        <v>1</v>
      </c>
      <c r="Q1400">
        <f t="shared" si="202"/>
        <v>0</v>
      </c>
      <c r="R1400">
        <f t="shared" si="203"/>
        <v>0</v>
      </c>
      <c r="S1400" t="str">
        <f t="shared" si="195"/>
        <v/>
      </c>
      <c r="T1400" t="str">
        <f t="shared" si="196"/>
        <v/>
      </c>
      <c r="U1400" t="str">
        <f t="shared" si="197"/>
        <v/>
      </c>
    </row>
    <row r="1401" spans="12:21" ht="15" customHeight="1" x14ac:dyDescent="0.15">
      <c r="L1401" s="244" t="str">
        <f t="shared" si="198"/>
        <v/>
      </c>
      <c r="M1401" s="245" t="str">
        <f t="shared" si="199"/>
        <v/>
      </c>
      <c r="N1401" s="244" t="str">
        <f t="shared" si="200"/>
        <v/>
      </c>
      <c r="O1401" s="244" t="str">
        <f t="shared" si="201"/>
        <v/>
      </c>
      <c r="P1401">
        <f>IF($I1401&lt;&gt;"",$I1401,IF($E1401="SGD",1,IF($E1401="USD",Settings!$B$22,IF($E1401="HKD",Settings!$B$23,1))))</f>
        <v>1</v>
      </c>
      <c r="Q1401">
        <f t="shared" si="202"/>
        <v>0</v>
      </c>
      <c r="R1401">
        <f t="shared" si="203"/>
        <v>0</v>
      </c>
      <c r="S1401" t="str">
        <f t="shared" si="195"/>
        <v/>
      </c>
      <c r="T1401" t="str">
        <f t="shared" si="196"/>
        <v/>
      </c>
      <c r="U1401" t="str">
        <f t="shared" si="197"/>
        <v/>
      </c>
    </row>
    <row r="1402" spans="12:21" ht="15" customHeight="1" x14ac:dyDescent="0.15">
      <c r="L1402" s="244" t="str">
        <f t="shared" si="198"/>
        <v/>
      </c>
      <c r="M1402" s="245" t="str">
        <f t="shared" si="199"/>
        <v/>
      </c>
      <c r="N1402" s="244" t="str">
        <f t="shared" si="200"/>
        <v/>
      </c>
      <c r="O1402" s="244" t="str">
        <f t="shared" si="201"/>
        <v/>
      </c>
      <c r="P1402">
        <f>IF($I1402&lt;&gt;"",$I1402,IF($E1402="SGD",1,IF($E1402="USD",Settings!$B$22,IF($E1402="HKD",Settings!$B$23,1))))</f>
        <v>1</v>
      </c>
      <c r="Q1402">
        <f t="shared" si="202"/>
        <v>0</v>
      </c>
      <c r="R1402">
        <f t="shared" si="203"/>
        <v>0</v>
      </c>
      <c r="S1402" t="str">
        <f t="shared" si="195"/>
        <v/>
      </c>
      <c r="T1402" t="str">
        <f t="shared" si="196"/>
        <v/>
      </c>
      <c r="U1402" t="str">
        <f t="shared" si="197"/>
        <v/>
      </c>
    </row>
    <row r="1403" spans="12:21" ht="15" customHeight="1" x14ac:dyDescent="0.15">
      <c r="L1403" s="244" t="str">
        <f t="shared" si="198"/>
        <v/>
      </c>
      <c r="M1403" s="245" t="str">
        <f t="shared" si="199"/>
        <v/>
      </c>
      <c r="N1403" s="244" t="str">
        <f t="shared" si="200"/>
        <v/>
      </c>
      <c r="O1403" s="244" t="str">
        <f t="shared" si="201"/>
        <v/>
      </c>
      <c r="P1403">
        <f>IF($I1403&lt;&gt;"",$I1403,IF($E1403="SGD",1,IF($E1403="USD",Settings!$B$22,IF($E1403="HKD",Settings!$B$23,1))))</f>
        <v>1</v>
      </c>
      <c r="Q1403">
        <f t="shared" si="202"/>
        <v>0</v>
      </c>
      <c r="R1403">
        <f t="shared" si="203"/>
        <v>0</v>
      </c>
      <c r="S1403" t="str">
        <f t="shared" si="195"/>
        <v/>
      </c>
      <c r="T1403" t="str">
        <f t="shared" si="196"/>
        <v/>
      </c>
      <c r="U1403" t="str">
        <f t="shared" si="197"/>
        <v/>
      </c>
    </row>
    <row r="1404" spans="12:21" ht="15" customHeight="1" x14ac:dyDescent="0.15">
      <c r="L1404" s="244" t="str">
        <f t="shared" si="198"/>
        <v/>
      </c>
      <c r="M1404" s="245" t="str">
        <f t="shared" si="199"/>
        <v/>
      </c>
      <c r="N1404" s="244" t="str">
        <f t="shared" si="200"/>
        <v/>
      </c>
      <c r="O1404" s="244" t="str">
        <f t="shared" si="201"/>
        <v/>
      </c>
      <c r="P1404">
        <f>IF($I1404&lt;&gt;"",$I1404,IF($E1404="SGD",1,IF($E1404="USD",Settings!$B$22,IF($E1404="HKD",Settings!$B$23,1))))</f>
        <v>1</v>
      </c>
      <c r="Q1404">
        <f t="shared" si="202"/>
        <v>0</v>
      </c>
      <c r="R1404">
        <f t="shared" si="203"/>
        <v>0</v>
      </c>
      <c r="S1404" t="str">
        <f t="shared" si="195"/>
        <v/>
      </c>
      <c r="T1404" t="str">
        <f t="shared" si="196"/>
        <v/>
      </c>
      <c r="U1404" t="str">
        <f t="shared" si="197"/>
        <v/>
      </c>
    </row>
    <row r="1405" spans="12:21" ht="15" customHeight="1" x14ac:dyDescent="0.15">
      <c r="L1405" s="244" t="str">
        <f t="shared" si="198"/>
        <v/>
      </c>
      <c r="M1405" s="245" t="str">
        <f t="shared" si="199"/>
        <v/>
      </c>
      <c r="N1405" s="244" t="str">
        <f t="shared" si="200"/>
        <v/>
      </c>
      <c r="O1405" s="244" t="str">
        <f t="shared" si="201"/>
        <v/>
      </c>
      <c r="P1405">
        <f>IF($I1405&lt;&gt;"",$I1405,IF($E1405="SGD",1,IF($E1405="USD",Settings!$B$22,IF($E1405="HKD",Settings!$B$23,1))))</f>
        <v>1</v>
      </c>
      <c r="Q1405">
        <f t="shared" si="202"/>
        <v>0</v>
      </c>
      <c r="R1405">
        <f t="shared" si="203"/>
        <v>0</v>
      </c>
      <c r="S1405" t="str">
        <f t="shared" si="195"/>
        <v/>
      </c>
      <c r="T1405" t="str">
        <f t="shared" si="196"/>
        <v/>
      </c>
      <c r="U1405" t="str">
        <f t="shared" si="197"/>
        <v/>
      </c>
    </row>
    <row r="1406" spans="12:21" ht="15" customHeight="1" x14ac:dyDescent="0.15">
      <c r="L1406" s="244" t="str">
        <f t="shared" si="198"/>
        <v/>
      </c>
      <c r="M1406" s="245" t="str">
        <f t="shared" si="199"/>
        <v/>
      </c>
      <c r="N1406" s="244" t="str">
        <f t="shared" si="200"/>
        <v/>
      </c>
      <c r="O1406" s="244" t="str">
        <f t="shared" si="201"/>
        <v/>
      </c>
      <c r="P1406">
        <f>IF($I1406&lt;&gt;"",$I1406,IF($E1406="SGD",1,IF($E1406="USD",Settings!$B$22,IF($E1406="HKD",Settings!$B$23,1))))</f>
        <v>1</v>
      </c>
      <c r="Q1406">
        <f t="shared" si="202"/>
        <v>0</v>
      </c>
      <c r="R1406">
        <f t="shared" si="203"/>
        <v>0</v>
      </c>
      <c r="S1406" t="str">
        <f t="shared" si="195"/>
        <v/>
      </c>
      <c r="T1406" t="str">
        <f t="shared" si="196"/>
        <v/>
      </c>
      <c r="U1406" t="str">
        <f t="shared" si="197"/>
        <v/>
      </c>
    </row>
    <row r="1407" spans="12:21" ht="15" customHeight="1" x14ac:dyDescent="0.15">
      <c r="L1407" s="244" t="str">
        <f t="shared" si="198"/>
        <v/>
      </c>
      <c r="M1407" s="245" t="str">
        <f t="shared" si="199"/>
        <v/>
      </c>
      <c r="N1407" s="244" t="str">
        <f t="shared" si="200"/>
        <v/>
      </c>
      <c r="O1407" s="244" t="str">
        <f t="shared" si="201"/>
        <v/>
      </c>
      <c r="P1407">
        <f>IF($I1407&lt;&gt;"",$I1407,IF($E1407="SGD",1,IF($E1407="USD",Settings!$B$22,IF($E1407="HKD",Settings!$B$23,1))))</f>
        <v>1</v>
      </c>
      <c r="Q1407">
        <f t="shared" si="202"/>
        <v>0</v>
      </c>
      <c r="R1407">
        <f t="shared" si="203"/>
        <v>0</v>
      </c>
      <c r="S1407" t="str">
        <f t="shared" si="195"/>
        <v/>
      </c>
      <c r="T1407" t="str">
        <f t="shared" si="196"/>
        <v/>
      </c>
      <c r="U1407" t="str">
        <f t="shared" si="197"/>
        <v/>
      </c>
    </row>
    <row r="1408" spans="12:21" ht="15" customHeight="1" x14ac:dyDescent="0.15">
      <c r="L1408" s="244" t="str">
        <f t="shared" si="198"/>
        <v/>
      </c>
      <c r="M1408" s="245" t="str">
        <f t="shared" si="199"/>
        <v/>
      </c>
      <c r="N1408" s="244" t="str">
        <f t="shared" si="200"/>
        <v/>
      </c>
      <c r="O1408" s="244" t="str">
        <f t="shared" si="201"/>
        <v/>
      </c>
      <c r="P1408">
        <f>IF($I1408&lt;&gt;"",$I1408,IF($E1408="SGD",1,IF($E1408="USD",Settings!$B$22,IF($E1408="HKD",Settings!$B$23,1))))</f>
        <v>1</v>
      </c>
      <c r="Q1408">
        <f t="shared" si="202"/>
        <v>0</v>
      </c>
      <c r="R1408">
        <f t="shared" si="203"/>
        <v>0</v>
      </c>
      <c r="S1408" t="str">
        <f t="shared" si="195"/>
        <v/>
      </c>
      <c r="T1408" t="str">
        <f t="shared" si="196"/>
        <v/>
      </c>
      <c r="U1408" t="str">
        <f t="shared" si="197"/>
        <v/>
      </c>
    </row>
    <row r="1409" spans="12:21" ht="15" customHeight="1" x14ac:dyDescent="0.15">
      <c r="L1409" s="244" t="str">
        <f t="shared" si="198"/>
        <v/>
      </c>
      <c r="M1409" s="245" t="str">
        <f t="shared" si="199"/>
        <v/>
      </c>
      <c r="N1409" s="244" t="str">
        <f t="shared" si="200"/>
        <v/>
      </c>
      <c r="O1409" s="244" t="str">
        <f t="shared" si="201"/>
        <v/>
      </c>
      <c r="P1409">
        <f>IF($I1409&lt;&gt;"",$I1409,IF($E1409="SGD",1,IF($E1409="USD",Settings!$B$22,IF($E1409="HKD",Settings!$B$23,1))))</f>
        <v>1</v>
      </c>
      <c r="Q1409">
        <f t="shared" si="202"/>
        <v>0</v>
      </c>
      <c r="R1409">
        <f t="shared" si="203"/>
        <v>0</v>
      </c>
      <c r="S1409" t="str">
        <f t="shared" si="195"/>
        <v/>
      </c>
      <c r="T1409" t="str">
        <f t="shared" si="196"/>
        <v/>
      </c>
      <c r="U1409" t="str">
        <f t="shared" si="197"/>
        <v/>
      </c>
    </row>
    <row r="1410" spans="12:21" ht="15" customHeight="1" x14ac:dyDescent="0.15">
      <c r="L1410" s="244" t="str">
        <f t="shared" si="198"/>
        <v/>
      </c>
      <c r="M1410" s="245" t="str">
        <f t="shared" si="199"/>
        <v/>
      </c>
      <c r="N1410" s="244" t="str">
        <f t="shared" si="200"/>
        <v/>
      </c>
      <c r="O1410" s="244" t="str">
        <f t="shared" si="201"/>
        <v/>
      </c>
      <c r="P1410">
        <f>IF($I1410&lt;&gt;"",$I1410,IF($E1410="SGD",1,IF($E1410="USD",Settings!$B$22,IF($E1410="HKD",Settings!$B$23,1))))</f>
        <v>1</v>
      </c>
      <c r="Q1410">
        <f t="shared" si="202"/>
        <v>0</v>
      </c>
      <c r="R1410">
        <f t="shared" si="203"/>
        <v>0</v>
      </c>
      <c r="S1410" t="str">
        <f t="shared" ref="S1410:S1473" si="204">IF(L1410="","",SUMIFS($M:$M,$L:$L,L1410,$T:$T,"&lt;="&amp;T1410))</f>
        <v/>
      </c>
      <c r="T1410" t="str">
        <f t="shared" ref="T1410:T1473" si="205">IF(L1410="","",INT(G1410)*100000+ROW())</f>
        <v/>
      </c>
      <c r="U1410" t="str">
        <f t="shared" ref="U1410:U1473" si="206">IF(L1410="","",IF(AND(COUNTIFS($L:$L,L1410,$S:$S,"&gt;-0.000001",$S:$S,"&lt;0.000001",$T:$T,"&gt;"&amp;T1410)=0,ABS(S1410)&gt;0.000001),1,0))</f>
        <v/>
      </c>
    </row>
    <row r="1411" spans="12:21" ht="15" customHeight="1" x14ac:dyDescent="0.15">
      <c r="L1411" s="244" t="str">
        <f t="shared" si="198"/>
        <v/>
      </c>
      <c r="M1411" s="245" t="str">
        <f t="shared" si="199"/>
        <v/>
      </c>
      <c r="N1411" s="244" t="str">
        <f t="shared" si="200"/>
        <v/>
      </c>
      <c r="O1411" s="244" t="str">
        <f t="shared" si="201"/>
        <v/>
      </c>
      <c r="P1411">
        <f>IF($I1411&lt;&gt;"",$I1411,IF($E1411="SGD",1,IF($E1411="USD",Settings!$B$22,IF($E1411="HKD",Settings!$B$23,1))))</f>
        <v>1</v>
      </c>
      <c r="Q1411">
        <f t="shared" si="202"/>
        <v>0</v>
      </c>
      <c r="R1411">
        <f t="shared" si="203"/>
        <v>0</v>
      </c>
      <c r="S1411" t="str">
        <f t="shared" si="204"/>
        <v/>
      </c>
      <c r="T1411" t="str">
        <f t="shared" si="205"/>
        <v/>
      </c>
      <c r="U1411" t="str">
        <f t="shared" si="206"/>
        <v/>
      </c>
    </row>
    <row r="1412" spans="12:21" ht="15" customHeight="1" x14ac:dyDescent="0.15">
      <c r="L1412" s="244" t="str">
        <f t="shared" si="198"/>
        <v/>
      </c>
      <c r="M1412" s="245" t="str">
        <f t="shared" si="199"/>
        <v/>
      </c>
      <c r="N1412" s="244" t="str">
        <f t="shared" si="200"/>
        <v/>
      </c>
      <c r="O1412" s="244" t="str">
        <f t="shared" si="201"/>
        <v/>
      </c>
      <c r="P1412">
        <f>IF($I1412&lt;&gt;"",$I1412,IF($E1412="SGD",1,IF($E1412="USD",Settings!$B$22,IF($E1412="HKD",Settings!$B$23,1))))</f>
        <v>1</v>
      </c>
      <c r="Q1412">
        <f t="shared" si="202"/>
        <v>0</v>
      </c>
      <c r="R1412">
        <f t="shared" si="203"/>
        <v>0</v>
      </c>
      <c r="S1412" t="str">
        <f t="shared" si="204"/>
        <v/>
      </c>
      <c r="T1412" t="str">
        <f t="shared" si="205"/>
        <v/>
      </c>
      <c r="U1412" t="str">
        <f t="shared" si="206"/>
        <v/>
      </c>
    </row>
    <row r="1413" spans="12:21" ht="15" customHeight="1" x14ac:dyDescent="0.15">
      <c r="L1413" s="244" t="str">
        <f t="shared" si="198"/>
        <v/>
      </c>
      <c r="M1413" s="245" t="str">
        <f t="shared" si="199"/>
        <v/>
      </c>
      <c r="N1413" s="244" t="str">
        <f t="shared" si="200"/>
        <v/>
      </c>
      <c r="O1413" s="244" t="str">
        <f t="shared" si="201"/>
        <v/>
      </c>
      <c r="P1413">
        <f>IF($I1413&lt;&gt;"",$I1413,IF($E1413="SGD",1,IF($E1413="USD",Settings!$B$22,IF($E1413="HKD",Settings!$B$23,1))))</f>
        <v>1</v>
      </c>
      <c r="Q1413">
        <f t="shared" si="202"/>
        <v>0</v>
      </c>
      <c r="R1413">
        <f t="shared" si="203"/>
        <v>0</v>
      </c>
      <c r="S1413" t="str">
        <f t="shared" si="204"/>
        <v/>
      </c>
      <c r="T1413" t="str">
        <f t="shared" si="205"/>
        <v/>
      </c>
      <c r="U1413" t="str">
        <f t="shared" si="206"/>
        <v/>
      </c>
    </row>
    <row r="1414" spans="12:21" ht="15" customHeight="1" x14ac:dyDescent="0.15">
      <c r="L1414" s="244" t="str">
        <f t="shared" si="198"/>
        <v/>
      </c>
      <c r="M1414" s="245" t="str">
        <f t="shared" si="199"/>
        <v/>
      </c>
      <c r="N1414" s="244" t="str">
        <f t="shared" si="200"/>
        <v/>
      </c>
      <c r="O1414" s="244" t="str">
        <f t="shared" si="201"/>
        <v/>
      </c>
      <c r="P1414">
        <f>IF($I1414&lt;&gt;"",$I1414,IF($E1414="SGD",1,IF($E1414="USD",Settings!$B$22,IF($E1414="HKD",Settings!$B$23,1))))</f>
        <v>1</v>
      </c>
      <c r="Q1414">
        <f t="shared" si="202"/>
        <v>0</v>
      </c>
      <c r="R1414">
        <f t="shared" si="203"/>
        <v>0</v>
      </c>
      <c r="S1414" t="str">
        <f t="shared" si="204"/>
        <v/>
      </c>
      <c r="T1414" t="str">
        <f t="shared" si="205"/>
        <v/>
      </c>
      <c r="U1414" t="str">
        <f t="shared" si="206"/>
        <v/>
      </c>
    </row>
    <row r="1415" spans="12:21" ht="15" customHeight="1" x14ac:dyDescent="0.15">
      <c r="L1415" s="244" t="str">
        <f t="shared" si="198"/>
        <v/>
      </c>
      <c r="M1415" s="245" t="str">
        <f t="shared" si="199"/>
        <v/>
      </c>
      <c r="N1415" s="244" t="str">
        <f t="shared" si="200"/>
        <v/>
      </c>
      <c r="O1415" s="244" t="str">
        <f t="shared" si="201"/>
        <v/>
      </c>
      <c r="P1415">
        <f>IF($I1415&lt;&gt;"",$I1415,IF($E1415="SGD",1,IF($E1415="USD",Settings!$B$22,IF($E1415="HKD",Settings!$B$23,1))))</f>
        <v>1</v>
      </c>
      <c r="Q1415">
        <f t="shared" si="202"/>
        <v>0</v>
      </c>
      <c r="R1415">
        <f t="shared" si="203"/>
        <v>0</v>
      </c>
      <c r="S1415" t="str">
        <f t="shared" si="204"/>
        <v/>
      </c>
      <c r="T1415" t="str">
        <f t="shared" si="205"/>
        <v/>
      </c>
      <c r="U1415" t="str">
        <f t="shared" si="206"/>
        <v/>
      </c>
    </row>
    <row r="1416" spans="12:21" ht="15" customHeight="1" x14ac:dyDescent="0.15">
      <c r="L1416" s="244" t="str">
        <f t="shared" si="198"/>
        <v/>
      </c>
      <c r="M1416" s="245" t="str">
        <f t="shared" si="199"/>
        <v/>
      </c>
      <c r="N1416" s="244" t="str">
        <f t="shared" si="200"/>
        <v/>
      </c>
      <c r="O1416" s="244" t="str">
        <f t="shared" si="201"/>
        <v/>
      </c>
      <c r="P1416">
        <f>IF($I1416&lt;&gt;"",$I1416,IF($E1416="SGD",1,IF($E1416="USD",Settings!$B$22,IF($E1416="HKD",Settings!$B$23,1))))</f>
        <v>1</v>
      </c>
      <c r="Q1416">
        <f t="shared" si="202"/>
        <v>0</v>
      </c>
      <c r="R1416">
        <f t="shared" si="203"/>
        <v>0</v>
      </c>
      <c r="S1416" t="str">
        <f t="shared" si="204"/>
        <v/>
      </c>
      <c r="T1416" t="str">
        <f t="shared" si="205"/>
        <v/>
      </c>
      <c r="U1416" t="str">
        <f t="shared" si="206"/>
        <v/>
      </c>
    </row>
    <row r="1417" spans="12:21" ht="15" customHeight="1" x14ac:dyDescent="0.15">
      <c r="L1417" s="244" t="str">
        <f t="shared" si="198"/>
        <v/>
      </c>
      <c r="M1417" s="245" t="str">
        <f t="shared" si="199"/>
        <v/>
      </c>
      <c r="N1417" s="244" t="str">
        <f t="shared" si="200"/>
        <v/>
      </c>
      <c r="O1417" s="244" t="str">
        <f t="shared" si="201"/>
        <v/>
      </c>
      <c r="P1417">
        <f>IF($I1417&lt;&gt;"",$I1417,IF($E1417="SGD",1,IF($E1417="USD",Settings!$B$22,IF($E1417="HKD",Settings!$B$23,1))))</f>
        <v>1</v>
      </c>
      <c r="Q1417">
        <f t="shared" si="202"/>
        <v>0</v>
      </c>
      <c r="R1417">
        <f t="shared" si="203"/>
        <v>0</v>
      </c>
      <c r="S1417" t="str">
        <f t="shared" si="204"/>
        <v/>
      </c>
      <c r="T1417" t="str">
        <f t="shared" si="205"/>
        <v/>
      </c>
      <c r="U1417" t="str">
        <f t="shared" si="206"/>
        <v/>
      </c>
    </row>
    <row r="1418" spans="12:21" ht="15" customHeight="1" x14ac:dyDescent="0.15">
      <c r="L1418" s="244" t="str">
        <f t="shared" si="198"/>
        <v/>
      </c>
      <c r="M1418" s="245" t="str">
        <f t="shared" si="199"/>
        <v/>
      </c>
      <c r="N1418" s="244" t="str">
        <f t="shared" si="200"/>
        <v/>
      </c>
      <c r="O1418" s="244" t="str">
        <f t="shared" si="201"/>
        <v/>
      </c>
      <c r="P1418">
        <f>IF($I1418&lt;&gt;"",$I1418,IF($E1418="SGD",1,IF($E1418="USD",Settings!$B$22,IF($E1418="HKD",Settings!$B$23,1))))</f>
        <v>1</v>
      </c>
      <c r="Q1418">
        <f t="shared" si="202"/>
        <v>0</v>
      </c>
      <c r="R1418">
        <f t="shared" si="203"/>
        <v>0</v>
      </c>
      <c r="S1418" t="str">
        <f t="shared" si="204"/>
        <v/>
      </c>
      <c r="T1418" t="str">
        <f t="shared" si="205"/>
        <v/>
      </c>
      <c r="U1418" t="str">
        <f t="shared" si="206"/>
        <v/>
      </c>
    </row>
    <row r="1419" spans="12:21" ht="15" customHeight="1" x14ac:dyDescent="0.15">
      <c r="L1419" s="244" t="str">
        <f t="shared" si="198"/>
        <v/>
      </c>
      <c r="M1419" s="245" t="str">
        <f t="shared" si="199"/>
        <v/>
      </c>
      <c r="N1419" s="244" t="str">
        <f t="shared" si="200"/>
        <v/>
      </c>
      <c r="O1419" s="244" t="str">
        <f t="shared" si="201"/>
        <v/>
      </c>
      <c r="P1419">
        <f>IF($I1419&lt;&gt;"",$I1419,IF($E1419="SGD",1,IF($E1419="USD",Settings!$B$22,IF($E1419="HKD",Settings!$B$23,1))))</f>
        <v>1</v>
      </c>
      <c r="Q1419">
        <f t="shared" si="202"/>
        <v>0</v>
      </c>
      <c r="R1419">
        <f t="shared" si="203"/>
        <v>0</v>
      </c>
      <c r="S1419" t="str">
        <f t="shared" si="204"/>
        <v/>
      </c>
      <c r="T1419" t="str">
        <f t="shared" si="205"/>
        <v/>
      </c>
      <c r="U1419" t="str">
        <f t="shared" si="206"/>
        <v/>
      </c>
    </row>
    <row r="1420" spans="12:21" ht="15" customHeight="1" x14ac:dyDescent="0.15">
      <c r="L1420" s="244" t="str">
        <f t="shared" si="198"/>
        <v/>
      </c>
      <c r="M1420" s="245" t="str">
        <f t="shared" si="199"/>
        <v/>
      </c>
      <c r="N1420" s="244" t="str">
        <f t="shared" si="200"/>
        <v/>
      </c>
      <c r="O1420" s="244" t="str">
        <f t="shared" si="201"/>
        <v/>
      </c>
      <c r="P1420">
        <f>IF($I1420&lt;&gt;"",$I1420,IF($E1420="SGD",1,IF($E1420="USD",Settings!$B$22,IF($E1420="HKD",Settings!$B$23,1))))</f>
        <v>1</v>
      </c>
      <c r="Q1420">
        <f t="shared" si="202"/>
        <v>0</v>
      </c>
      <c r="R1420">
        <f t="shared" si="203"/>
        <v>0</v>
      </c>
      <c r="S1420" t="str">
        <f t="shared" si="204"/>
        <v/>
      </c>
      <c r="T1420" t="str">
        <f t="shared" si="205"/>
        <v/>
      </c>
      <c r="U1420" t="str">
        <f t="shared" si="206"/>
        <v/>
      </c>
    </row>
    <row r="1421" spans="12:21" ht="15" customHeight="1" x14ac:dyDescent="0.15">
      <c r="L1421" s="244" t="str">
        <f t="shared" si="198"/>
        <v/>
      </c>
      <c r="M1421" s="245" t="str">
        <f t="shared" si="199"/>
        <v/>
      </c>
      <c r="N1421" s="244" t="str">
        <f t="shared" si="200"/>
        <v/>
      </c>
      <c r="O1421" s="244" t="str">
        <f t="shared" si="201"/>
        <v/>
      </c>
      <c r="P1421">
        <f>IF($I1421&lt;&gt;"",$I1421,IF($E1421="SGD",1,IF($E1421="USD",Settings!$B$22,IF($E1421="HKD",Settings!$B$23,1))))</f>
        <v>1</v>
      </c>
      <c r="Q1421">
        <f t="shared" si="202"/>
        <v>0</v>
      </c>
      <c r="R1421">
        <f t="shared" si="203"/>
        <v>0</v>
      </c>
      <c r="S1421" t="str">
        <f t="shared" si="204"/>
        <v/>
      </c>
      <c r="T1421" t="str">
        <f t="shared" si="205"/>
        <v/>
      </c>
      <c r="U1421" t="str">
        <f t="shared" si="206"/>
        <v/>
      </c>
    </row>
    <row r="1422" spans="12:21" ht="15" customHeight="1" x14ac:dyDescent="0.15">
      <c r="L1422" s="244" t="str">
        <f t="shared" si="198"/>
        <v/>
      </c>
      <c r="M1422" s="245" t="str">
        <f t="shared" si="199"/>
        <v/>
      </c>
      <c r="N1422" s="244" t="str">
        <f t="shared" si="200"/>
        <v/>
      </c>
      <c r="O1422" s="244" t="str">
        <f t="shared" si="201"/>
        <v/>
      </c>
      <c r="P1422">
        <f>IF($I1422&lt;&gt;"",$I1422,IF($E1422="SGD",1,IF($E1422="USD",Settings!$B$22,IF($E1422="HKD",Settings!$B$23,1))))</f>
        <v>1</v>
      </c>
      <c r="Q1422">
        <f t="shared" si="202"/>
        <v>0</v>
      </c>
      <c r="R1422">
        <f t="shared" si="203"/>
        <v>0</v>
      </c>
      <c r="S1422" t="str">
        <f t="shared" si="204"/>
        <v/>
      </c>
      <c r="T1422" t="str">
        <f t="shared" si="205"/>
        <v/>
      </c>
      <c r="U1422" t="str">
        <f t="shared" si="206"/>
        <v/>
      </c>
    </row>
    <row r="1423" spans="12:21" ht="15" customHeight="1" x14ac:dyDescent="0.15">
      <c r="L1423" s="244" t="str">
        <f t="shared" si="198"/>
        <v/>
      </c>
      <c r="M1423" s="245" t="str">
        <f t="shared" si="199"/>
        <v/>
      </c>
      <c r="N1423" s="244" t="str">
        <f t="shared" si="200"/>
        <v/>
      </c>
      <c r="O1423" s="244" t="str">
        <f t="shared" si="201"/>
        <v/>
      </c>
      <c r="P1423">
        <f>IF($I1423&lt;&gt;"",$I1423,IF($E1423="SGD",1,IF($E1423="USD",Settings!$B$22,IF($E1423="HKD",Settings!$B$23,1))))</f>
        <v>1</v>
      </c>
      <c r="Q1423">
        <f t="shared" si="202"/>
        <v>0</v>
      </c>
      <c r="R1423">
        <f t="shared" si="203"/>
        <v>0</v>
      </c>
      <c r="S1423" t="str">
        <f t="shared" si="204"/>
        <v/>
      </c>
      <c r="T1423" t="str">
        <f t="shared" si="205"/>
        <v/>
      </c>
      <c r="U1423" t="str">
        <f t="shared" si="206"/>
        <v/>
      </c>
    </row>
    <row r="1424" spans="12:21" ht="15" customHeight="1" x14ac:dyDescent="0.15">
      <c r="L1424" s="244" t="str">
        <f t="shared" si="198"/>
        <v/>
      </c>
      <c r="M1424" s="245" t="str">
        <f t="shared" si="199"/>
        <v/>
      </c>
      <c r="N1424" s="244" t="str">
        <f t="shared" si="200"/>
        <v/>
      </c>
      <c r="O1424" s="244" t="str">
        <f t="shared" si="201"/>
        <v/>
      </c>
      <c r="P1424">
        <f>IF($I1424&lt;&gt;"",$I1424,IF($E1424="SGD",1,IF($E1424="USD",Settings!$B$22,IF($E1424="HKD",Settings!$B$23,1))))</f>
        <v>1</v>
      </c>
      <c r="Q1424">
        <f t="shared" si="202"/>
        <v>0</v>
      </c>
      <c r="R1424">
        <f t="shared" si="203"/>
        <v>0</v>
      </c>
      <c r="S1424" t="str">
        <f t="shared" si="204"/>
        <v/>
      </c>
      <c r="T1424" t="str">
        <f t="shared" si="205"/>
        <v/>
      </c>
      <c r="U1424" t="str">
        <f t="shared" si="206"/>
        <v/>
      </c>
    </row>
    <row r="1425" spans="12:21" ht="15" customHeight="1" x14ac:dyDescent="0.15">
      <c r="L1425" s="244" t="str">
        <f t="shared" si="198"/>
        <v/>
      </c>
      <c r="M1425" s="245" t="str">
        <f t="shared" si="199"/>
        <v/>
      </c>
      <c r="N1425" s="244" t="str">
        <f t="shared" si="200"/>
        <v/>
      </c>
      <c r="O1425" s="244" t="str">
        <f t="shared" si="201"/>
        <v/>
      </c>
      <c r="P1425">
        <f>IF($I1425&lt;&gt;"",$I1425,IF($E1425="SGD",1,IF($E1425="USD",Settings!$B$22,IF($E1425="HKD",Settings!$B$23,1))))</f>
        <v>1</v>
      </c>
      <c r="Q1425">
        <f t="shared" si="202"/>
        <v>0</v>
      </c>
      <c r="R1425">
        <f t="shared" si="203"/>
        <v>0</v>
      </c>
      <c r="S1425" t="str">
        <f t="shared" si="204"/>
        <v/>
      </c>
      <c r="T1425" t="str">
        <f t="shared" si="205"/>
        <v/>
      </c>
      <c r="U1425" t="str">
        <f t="shared" si="206"/>
        <v/>
      </c>
    </row>
    <row r="1426" spans="12:21" ht="15" customHeight="1" x14ac:dyDescent="0.15">
      <c r="L1426" s="244" t="str">
        <f t="shared" si="198"/>
        <v/>
      </c>
      <c r="M1426" s="245" t="str">
        <f t="shared" si="199"/>
        <v/>
      </c>
      <c r="N1426" s="244" t="str">
        <f t="shared" si="200"/>
        <v/>
      </c>
      <c r="O1426" s="244" t="str">
        <f t="shared" si="201"/>
        <v/>
      </c>
      <c r="P1426">
        <f>IF($I1426&lt;&gt;"",$I1426,IF($E1426="SGD",1,IF($E1426="USD",Settings!$B$22,IF($E1426="HKD",Settings!$B$23,1))))</f>
        <v>1</v>
      </c>
      <c r="Q1426">
        <f t="shared" si="202"/>
        <v>0</v>
      </c>
      <c r="R1426">
        <f t="shared" si="203"/>
        <v>0</v>
      </c>
      <c r="S1426" t="str">
        <f t="shared" si="204"/>
        <v/>
      </c>
      <c r="T1426" t="str">
        <f t="shared" si="205"/>
        <v/>
      </c>
      <c r="U1426" t="str">
        <f t="shared" si="206"/>
        <v/>
      </c>
    </row>
    <row r="1427" spans="12:21" ht="15" customHeight="1" x14ac:dyDescent="0.15">
      <c r="L1427" s="244" t="str">
        <f t="shared" si="198"/>
        <v/>
      </c>
      <c r="M1427" s="245" t="str">
        <f t="shared" si="199"/>
        <v/>
      </c>
      <c r="N1427" s="244" t="str">
        <f t="shared" si="200"/>
        <v/>
      </c>
      <c r="O1427" s="244" t="str">
        <f t="shared" si="201"/>
        <v/>
      </c>
      <c r="P1427">
        <f>IF($I1427&lt;&gt;"",$I1427,IF($E1427="SGD",1,IF($E1427="USD",Settings!$B$22,IF($E1427="HKD",Settings!$B$23,1))))</f>
        <v>1</v>
      </c>
      <c r="Q1427">
        <f t="shared" si="202"/>
        <v>0</v>
      </c>
      <c r="R1427">
        <f t="shared" si="203"/>
        <v>0</v>
      </c>
      <c r="S1427" t="str">
        <f t="shared" si="204"/>
        <v/>
      </c>
      <c r="T1427" t="str">
        <f t="shared" si="205"/>
        <v/>
      </c>
      <c r="U1427" t="str">
        <f t="shared" si="206"/>
        <v/>
      </c>
    </row>
    <row r="1428" spans="12:21" ht="15" customHeight="1" x14ac:dyDescent="0.15">
      <c r="L1428" s="244" t="str">
        <f t="shared" si="198"/>
        <v/>
      </c>
      <c r="M1428" s="245" t="str">
        <f t="shared" si="199"/>
        <v/>
      </c>
      <c r="N1428" s="244" t="str">
        <f t="shared" si="200"/>
        <v/>
      </c>
      <c r="O1428" s="244" t="str">
        <f t="shared" si="201"/>
        <v/>
      </c>
      <c r="P1428">
        <f>IF($I1428&lt;&gt;"",$I1428,IF($E1428="SGD",1,IF($E1428="USD",Settings!$B$22,IF($E1428="HKD",Settings!$B$23,1))))</f>
        <v>1</v>
      </c>
      <c r="Q1428">
        <f t="shared" si="202"/>
        <v>0</v>
      </c>
      <c r="R1428">
        <f t="shared" si="203"/>
        <v>0</v>
      </c>
      <c r="S1428" t="str">
        <f t="shared" si="204"/>
        <v/>
      </c>
      <c r="T1428" t="str">
        <f t="shared" si="205"/>
        <v/>
      </c>
      <c r="U1428" t="str">
        <f t="shared" si="206"/>
        <v/>
      </c>
    </row>
    <row r="1429" spans="12:21" ht="15" customHeight="1" x14ac:dyDescent="0.15">
      <c r="L1429" s="244" t="str">
        <f t="shared" si="198"/>
        <v/>
      </c>
      <c r="M1429" s="245" t="str">
        <f t="shared" si="199"/>
        <v/>
      </c>
      <c r="N1429" s="244" t="str">
        <f t="shared" si="200"/>
        <v/>
      </c>
      <c r="O1429" s="244" t="str">
        <f t="shared" si="201"/>
        <v/>
      </c>
      <c r="P1429">
        <f>IF($I1429&lt;&gt;"",$I1429,IF($E1429="SGD",1,IF($E1429="USD",Settings!$B$22,IF($E1429="HKD",Settings!$B$23,1))))</f>
        <v>1</v>
      </c>
      <c r="Q1429">
        <f t="shared" si="202"/>
        <v>0</v>
      </c>
      <c r="R1429">
        <f t="shared" si="203"/>
        <v>0</v>
      </c>
      <c r="S1429" t="str">
        <f t="shared" si="204"/>
        <v/>
      </c>
      <c r="T1429" t="str">
        <f t="shared" si="205"/>
        <v/>
      </c>
      <c r="U1429" t="str">
        <f t="shared" si="206"/>
        <v/>
      </c>
    </row>
    <row r="1430" spans="12:21" ht="15" customHeight="1" x14ac:dyDescent="0.15">
      <c r="L1430" s="244" t="str">
        <f t="shared" si="198"/>
        <v/>
      </c>
      <c r="M1430" s="245" t="str">
        <f t="shared" si="199"/>
        <v/>
      </c>
      <c r="N1430" s="244" t="str">
        <f t="shared" si="200"/>
        <v/>
      </c>
      <c r="O1430" s="244" t="str">
        <f t="shared" si="201"/>
        <v/>
      </c>
      <c r="P1430">
        <f>IF($I1430&lt;&gt;"",$I1430,IF($E1430="SGD",1,IF($E1430="USD",Settings!$B$22,IF($E1430="HKD",Settings!$B$23,1))))</f>
        <v>1</v>
      </c>
      <c r="Q1430">
        <f t="shared" si="202"/>
        <v>0</v>
      </c>
      <c r="R1430">
        <f t="shared" si="203"/>
        <v>0</v>
      </c>
      <c r="S1430" t="str">
        <f t="shared" si="204"/>
        <v/>
      </c>
      <c r="T1430" t="str">
        <f t="shared" si="205"/>
        <v/>
      </c>
      <c r="U1430" t="str">
        <f t="shared" si="206"/>
        <v/>
      </c>
    </row>
    <row r="1431" spans="12:21" ht="15" customHeight="1" x14ac:dyDescent="0.15">
      <c r="L1431" s="244" t="str">
        <f t="shared" si="198"/>
        <v/>
      </c>
      <c r="M1431" s="245" t="str">
        <f t="shared" si="199"/>
        <v/>
      </c>
      <c r="N1431" s="244" t="str">
        <f t="shared" si="200"/>
        <v/>
      </c>
      <c r="O1431" s="244" t="str">
        <f t="shared" si="201"/>
        <v/>
      </c>
      <c r="P1431">
        <f>IF($I1431&lt;&gt;"",$I1431,IF($E1431="SGD",1,IF($E1431="USD",Settings!$B$22,IF($E1431="HKD",Settings!$B$23,1))))</f>
        <v>1</v>
      </c>
      <c r="Q1431">
        <f t="shared" si="202"/>
        <v>0</v>
      </c>
      <c r="R1431">
        <f t="shared" si="203"/>
        <v>0</v>
      </c>
      <c r="S1431" t="str">
        <f t="shared" si="204"/>
        <v/>
      </c>
      <c r="T1431" t="str">
        <f t="shared" si="205"/>
        <v/>
      </c>
      <c r="U1431" t="str">
        <f t="shared" si="206"/>
        <v/>
      </c>
    </row>
    <row r="1432" spans="12:21" ht="15" customHeight="1" x14ac:dyDescent="0.15">
      <c r="L1432" s="244" t="str">
        <f t="shared" si="198"/>
        <v/>
      </c>
      <c r="M1432" s="245" t="str">
        <f t="shared" si="199"/>
        <v/>
      </c>
      <c r="N1432" s="244" t="str">
        <f t="shared" si="200"/>
        <v/>
      </c>
      <c r="O1432" s="244" t="str">
        <f t="shared" si="201"/>
        <v/>
      </c>
      <c r="P1432">
        <f>IF($I1432&lt;&gt;"",$I1432,IF($E1432="SGD",1,IF($E1432="USD",Settings!$B$22,IF($E1432="HKD",Settings!$B$23,1))))</f>
        <v>1</v>
      </c>
      <c r="Q1432">
        <f t="shared" si="202"/>
        <v>0</v>
      </c>
      <c r="R1432">
        <f t="shared" si="203"/>
        <v>0</v>
      </c>
      <c r="S1432" t="str">
        <f t="shared" si="204"/>
        <v/>
      </c>
      <c r="T1432" t="str">
        <f t="shared" si="205"/>
        <v/>
      </c>
      <c r="U1432" t="str">
        <f t="shared" si="206"/>
        <v/>
      </c>
    </row>
    <row r="1433" spans="12:21" ht="15" customHeight="1" x14ac:dyDescent="0.15">
      <c r="L1433" s="244" t="str">
        <f t="shared" si="198"/>
        <v/>
      </c>
      <c r="M1433" s="245" t="str">
        <f t="shared" si="199"/>
        <v/>
      </c>
      <c r="N1433" s="244" t="str">
        <f t="shared" si="200"/>
        <v/>
      </c>
      <c r="O1433" s="244" t="str">
        <f t="shared" si="201"/>
        <v/>
      </c>
      <c r="P1433">
        <f>IF($I1433&lt;&gt;"",$I1433,IF($E1433="SGD",1,IF($E1433="USD",Settings!$B$22,IF($E1433="HKD",Settings!$B$23,1))))</f>
        <v>1</v>
      </c>
      <c r="Q1433">
        <f t="shared" si="202"/>
        <v>0</v>
      </c>
      <c r="R1433">
        <f t="shared" si="203"/>
        <v>0</v>
      </c>
      <c r="S1433" t="str">
        <f t="shared" si="204"/>
        <v/>
      </c>
      <c r="T1433" t="str">
        <f t="shared" si="205"/>
        <v/>
      </c>
      <c r="U1433" t="str">
        <f t="shared" si="206"/>
        <v/>
      </c>
    </row>
    <row r="1434" spans="12:21" ht="15" customHeight="1" x14ac:dyDescent="0.15">
      <c r="L1434" s="244" t="str">
        <f t="shared" si="198"/>
        <v/>
      </c>
      <c r="M1434" s="245" t="str">
        <f t="shared" si="199"/>
        <v/>
      </c>
      <c r="N1434" s="244" t="str">
        <f t="shared" si="200"/>
        <v/>
      </c>
      <c r="O1434" s="244" t="str">
        <f t="shared" si="201"/>
        <v/>
      </c>
      <c r="P1434">
        <f>IF($I1434&lt;&gt;"",$I1434,IF($E1434="SGD",1,IF($E1434="USD",Settings!$B$22,IF($E1434="HKD",Settings!$B$23,1))))</f>
        <v>1</v>
      </c>
      <c r="Q1434">
        <f t="shared" si="202"/>
        <v>0</v>
      </c>
      <c r="R1434">
        <f t="shared" si="203"/>
        <v>0</v>
      </c>
      <c r="S1434" t="str">
        <f t="shared" si="204"/>
        <v/>
      </c>
      <c r="T1434" t="str">
        <f t="shared" si="205"/>
        <v/>
      </c>
      <c r="U1434" t="str">
        <f t="shared" si="206"/>
        <v/>
      </c>
    </row>
    <row r="1435" spans="12:21" ht="15" customHeight="1" x14ac:dyDescent="0.15">
      <c r="L1435" s="244" t="str">
        <f t="shared" si="198"/>
        <v/>
      </c>
      <c r="M1435" s="245" t="str">
        <f t="shared" si="199"/>
        <v/>
      </c>
      <c r="N1435" s="244" t="str">
        <f t="shared" si="200"/>
        <v/>
      </c>
      <c r="O1435" s="244" t="str">
        <f t="shared" si="201"/>
        <v/>
      </c>
      <c r="P1435">
        <f>IF($I1435&lt;&gt;"",$I1435,IF($E1435="SGD",1,IF($E1435="USD",Settings!$B$22,IF($E1435="HKD",Settings!$B$23,1))))</f>
        <v>1</v>
      </c>
      <c r="Q1435">
        <f t="shared" si="202"/>
        <v>0</v>
      </c>
      <c r="R1435">
        <f t="shared" si="203"/>
        <v>0</v>
      </c>
      <c r="S1435" t="str">
        <f t="shared" si="204"/>
        <v/>
      </c>
      <c r="T1435" t="str">
        <f t="shared" si="205"/>
        <v/>
      </c>
      <c r="U1435" t="str">
        <f t="shared" si="206"/>
        <v/>
      </c>
    </row>
    <row r="1436" spans="12:21" ht="15" customHeight="1" x14ac:dyDescent="0.15">
      <c r="L1436" s="244" t="str">
        <f t="shared" si="198"/>
        <v/>
      </c>
      <c r="M1436" s="245" t="str">
        <f t="shared" si="199"/>
        <v/>
      </c>
      <c r="N1436" s="244" t="str">
        <f t="shared" si="200"/>
        <v/>
      </c>
      <c r="O1436" s="244" t="str">
        <f t="shared" si="201"/>
        <v/>
      </c>
      <c r="P1436">
        <f>IF($I1436&lt;&gt;"",$I1436,IF($E1436="SGD",1,IF($E1436="USD",Settings!$B$22,IF($E1436="HKD",Settings!$B$23,1))))</f>
        <v>1</v>
      </c>
      <c r="Q1436">
        <f t="shared" si="202"/>
        <v>0</v>
      </c>
      <c r="R1436">
        <f t="shared" si="203"/>
        <v>0</v>
      </c>
      <c r="S1436" t="str">
        <f t="shared" si="204"/>
        <v/>
      </c>
      <c r="T1436" t="str">
        <f t="shared" si="205"/>
        <v/>
      </c>
      <c r="U1436" t="str">
        <f t="shared" si="206"/>
        <v/>
      </c>
    </row>
    <row r="1437" spans="12:21" ht="15" customHeight="1" x14ac:dyDescent="0.15">
      <c r="L1437" s="244" t="str">
        <f t="shared" si="198"/>
        <v/>
      </c>
      <c r="M1437" s="245" t="str">
        <f t="shared" si="199"/>
        <v/>
      </c>
      <c r="N1437" s="244" t="str">
        <f t="shared" si="200"/>
        <v/>
      </c>
      <c r="O1437" s="244" t="str">
        <f t="shared" si="201"/>
        <v/>
      </c>
      <c r="P1437">
        <f>IF($I1437&lt;&gt;"",$I1437,IF($E1437="SGD",1,IF($E1437="USD",Settings!$B$22,IF($E1437="HKD",Settings!$B$23,1))))</f>
        <v>1</v>
      </c>
      <c r="Q1437">
        <f t="shared" si="202"/>
        <v>0</v>
      </c>
      <c r="R1437">
        <f t="shared" si="203"/>
        <v>0</v>
      </c>
      <c r="S1437" t="str">
        <f t="shared" si="204"/>
        <v/>
      </c>
      <c r="T1437" t="str">
        <f t="shared" si="205"/>
        <v/>
      </c>
      <c r="U1437" t="str">
        <f t="shared" si="206"/>
        <v/>
      </c>
    </row>
    <row r="1438" spans="12:21" ht="15" customHeight="1" x14ac:dyDescent="0.15">
      <c r="L1438" s="244" t="str">
        <f t="shared" si="198"/>
        <v/>
      </c>
      <c r="M1438" s="245" t="str">
        <f t="shared" si="199"/>
        <v/>
      </c>
      <c r="N1438" s="244" t="str">
        <f t="shared" si="200"/>
        <v/>
      </c>
      <c r="O1438" s="244" t="str">
        <f t="shared" si="201"/>
        <v/>
      </c>
      <c r="P1438">
        <f>IF($I1438&lt;&gt;"",$I1438,IF($E1438="SGD",1,IF($E1438="USD",Settings!$B$22,IF($E1438="HKD",Settings!$B$23,1))))</f>
        <v>1</v>
      </c>
      <c r="Q1438">
        <f t="shared" si="202"/>
        <v>0</v>
      </c>
      <c r="R1438">
        <f t="shared" si="203"/>
        <v>0</v>
      </c>
      <c r="S1438" t="str">
        <f t="shared" si="204"/>
        <v/>
      </c>
      <c r="T1438" t="str">
        <f t="shared" si="205"/>
        <v/>
      </c>
      <c r="U1438" t="str">
        <f t="shared" si="206"/>
        <v/>
      </c>
    </row>
    <row r="1439" spans="12:21" ht="15" customHeight="1" x14ac:dyDescent="0.15">
      <c r="L1439" s="244" t="str">
        <f t="shared" si="198"/>
        <v/>
      </c>
      <c r="M1439" s="245" t="str">
        <f t="shared" si="199"/>
        <v/>
      </c>
      <c r="N1439" s="244" t="str">
        <f t="shared" si="200"/>
        <v/>
      </c>
      <c r="O1439" s="244" t="str">
        <f t="shared" si="201"/>
        <v/>
      </c>
      <c r="P1439">
        <f>IF($I1439&lt;&gt;"",$I1439,IF($E1439="SGD",1,IF($E1439="USD",Settings!$B$22,IF($E1439="HKD",Settings!$B$23,1))))</f>
        <v>1</v>
      </c>
      <c r="Q1439">
        <f t="shared" si="202"/>
        <v>0</v>
      </c>
      <c r="R1439">
        <f t="shared" si="203"/>
        <v>0</v>
      </c>
      <c r="S1439" t="str">
        <f t="shared" si="204"/>
        <v/>
      </c>
      <c r="T1439" t="str">
        <f t="shared" si="205"/>
        <v/>
      </c>
      <c r="U1439" t="str">
        <f t="shared" si="206"/>
        <v/>
      </c>
    </row>
    <row r="1440" spans="12:21" ht="15" customHeight="1" x14ac:dyDescent="0.15">
      <c r="L1440" s="244" t="str">
        <f t="shared" si="198"/>
        <v/>
      </c>
      <c r="M1440" s="245" t="str">
        <f t="shared" si="199"/>
        <v/>
      </c>
      <c r="N1440" s="244" t="str">
        <f t="shared" si="200"/>
        <v/>
      </c>
      <c r="O1440" s="244" t="str">
        <f t="shared" si="201"/>
        <v/>
      </c>
      <c r="P1440">
        <f>IF($I1440&lt;&gt;"",$I1440,IF($E1440="SGD",1,IF($E1440="USD",Settings!$B$22,IF($E1440="HKD",Settings!$B$23,1))))</f>
        <v>1</v>
      </c>
      <c r="Q1440">
        <f t="shared" si="202"/>
        <v>0</v>
      </c>
      <c r="R1440">
        <f t="shared" si="203"/>
        <v>0</v>
      </c>
      <c r="S1440" t="str">
        <f t="shared" si="204"/>
        <v/>
      </c>
      <c r="T1440" t="str">
        <f t="shared" si="205"/>
        <v/>
      </c>
      <c r="U1440" t="str">
        <f t="shared" si="206"/>
        <v/>
      </c>
    </row>
    <row r="1441" spans="12:21" ht="15" customHeight="1" x14ac:dyDescent="0.15">
      <c r="L1441" s="244" t="str">
        <f t="shared" si="198"/>
        <v/>
      </c>
      <c r="M1441" s="245" t="str">
        <f t="shared" si="199"/>
        <v/>
      </c>
      <c r="N1441" s="244" t="str">
        <f t="shared" si="200"/>
        <v/>
      </c>
      <c r="O1441" s="244" t="str">
        <f t="shared" si="201"/>
        <v/>
      </c>
      <c r="P1441">
        <f>IF($I1441&lt;&gt;"",$I1441,IF($E1441="SGD",1,IF($E1441="USD",Settings!$B$22,IF($E1441="HKD",Settings!$B$23,1))))</f>
        <v>1</v>
      </c>
      <c r="Q1441">
        <f t="shared" si="202"/>
        <v>0</v>
      </c>
      <c r="R1441">
        <f t="shared" si="203"/>
        <v>0</v>
      </c>
      <c r="S1441" t="str">
        <f t="shared" si="204"/>
        <v/>
      </c>
      <c r="T1441" t="str">
        <f t="shared" si="205"/>
        <v/>
      </c>
      <c r="U1441" t="str">
        <f t="shared" si="206"/>
        <v/>
      </c>
    </row>
    <row r="1442" spans="12:21" ht="15" customHeight="1" x14ac:dyDescent="0.15">
      <c r="L1442" s="244" t="str">
        <f t="shared" si="198"/>
        <v/>
      </c>
      <c r="M1442" s="245" t="str">
        <f t="shared" si="199"/>
        <v/>
      </c>
      <c r="N1442" s="244" t="str">
        <f t="shared" si="200"/>
        <v/>
      </c>
      <c r="O1442" s="244" t="str">
        <f t="shared" si="201"/>
        <v/>
      </c>
      <c r="P1442">
        <f>IF($I1442&lt;&gt;"",$I1442,IF($E1442="SGD",1,IF($E1442="USD",Settings!$B$22,IF($E1442="HKD",Settings!$B$23,1))))</f>
        <v>1</v>
      </c>
      <c r="Q1442">
        <f t="shared" si="202"/>
        <v>0</v>
      </c>
      <c r="R1442">
        <f t="shared" si="203"/>
        <v>0</v>
      </c>
      <c r="S1442" t="str">
        <f t="shared" si="204"/>
        <v/>
      </c>
      <c r="T1442" t="str">
        <f t="shared" si="205"/>
        <v/>
      </c>
      <c r="U1442" t="str">
        <f t="shared" si="206"/>
        <v/>
      </c>
    </row>
    <row r="1443" spans="12:21" ht="15" customHeight="1" x14ac:dyDescent="0.15">
      <c r="L1443" s="244" t="str">
        <f t="shared" si="198"/>
        <v/>
      </c>
      <c r="M1443" s="245" t="str">
        <f t="shared" si="199"/>
        <v/>
      </c>
      <c r="N1443" s="244" t="str">
        <f t="shared" si="200"/>
        <v/>
      </c>
      <c r="O1443" s="244" t="str">
        <f t="shared" si="201"/>
        <v/>
      </c>
      <c r="P1443">
        <f>IF($I1443&lt;&gt;"",$I1443,IF($E1443="SGD",1,IF($E1443="USD",Settings!$B$22,IF($E1443="HKD",Settings!$B$23,1))))</f>
        <v>1</v>
      </c>
      <c r="Q1443">
        <f t="shared" si="202"/>
        <v>0</v>
      </c>
      <c r="R1443">
        <f t="shared" si="203"/>
        <v>0</v>
      </c>
      <c r="S1443" t="str">
        <f t="shared" si="204"/>
        <v/>
      </c>
      <c r="T1443" t="str">
        <f t="shared" si="205"/>
        <v/>
      </c>
      <c r="U1443" t="str">
        <f t="shared" si="206"/>
        <v/>
      </c>
    </row>
    <row r="1444" spans="12:21" ht="15" customHeight="1" x14ac:dyDescent="0.15">
      <c r="L1444" s="244" t="str">
        <f t="shared" si="198"/>
        <v/>
      </c>
      <c r="M1444" s="245" t="str">
        <f t="shared" si="199"/>
        <v/>
      </c>
      <c r="N1444" s="244" t="str">
        <f t="shared" si="200"/>
        <v/>
      </c>
      <c r="O1444" s="244" t="str">
        <f t="shared" si="201"/>
        <v/>
      </c>
      <c r="P1444">
        <f>IF($I1444&lt;&gt;"",$I1444,IF($E1444="SGD",1,IF($E1444="USD",Settings!$B$22,IF($E1444="HKD",Settings!$B$23,1))))</f>
        <v>1</v>
      </c>
      <c r="Q1444">
        <f t="shared" si="202"/>
        <v>0</v>
      </c>
      <c r="R1444">
        <f t="shared" si="203"/>
        <v>0</v>
      </c>
      <c r="S1444" t="str">
        <f t="shared" si="204"/>
        <v/>
      </c>
      <c r="T1444" t="str">
        <f t="shared" si="205"/>
        <v/>
      </c>
      <c r="U1444" t="str">
        <f t="shared" si="206"/>
        <v/>
      </c>
    </row>
    <row r="1445" spans="12:21" ht="15" customHeight="1" x14ac:dyDescent="0.15">
      <c r="L1445" s="244" t="str">
        <f t="shared" si="198"/>
        <v/>
      </c>
      <c r="M1445" s="245" t="str">
        <f t="shared" si="199"/>
        <v/>
      </c>
      <c r="N1445" s="244" t="str">
        <f t="shared" si="200"/>
        <v/>
      </c>
      <c r="O1445" s="244" t="str">
        <f t="shared" si="201"/>
        <v/>
      </c>
      <c r="P1445">
        <f>IF($I1445&lt;&gt;"",$I1445,IF($E1445="SGD",1,IF($E1445="USD",Settings!$B$22,IF($E1445="HKD",Settings!$B$23,1))))</f>
        <v>1</v>
      </c>
      <c r="Q1445">
        <f t="shared" si="202"/>
        <v>0</v>
      </c>
      <c r="R1445">
        <f t="shared" si="203"/>
        <v>0</v>
      </c>
      <c r="S1445" t="str">
        <f t="shared" si="204"/>
        <v/>
      </c>
      <c r="T1445" t="str">
        <f t="shared" si="205"/>
        <v/>
      </c>
      <c r="U1445" t="str">
        <f t="shared" si="206"/>
        <v/>
      </c>
    </row>
    <row r="1446" spans="12:21" ht="15" customHeight="1" x14ac:dyDescent="0.15">
      <c r="L1446" s="244" t="str">
        <f t="shared" si="198"/>
        <v/>
      </c>
      <c r="M1446" s="245" t="str">
        <f t="shared" si="199"/>
        <v/>
      </c>
      <c r="N1446" s="244" t="str">
        <f t="shared" si="200"/>
        <v/>
      </c>
      <c r="O1446" s="244" t="str">
        <f t="shared" si="201"/>
        <v/>
      </c>
      <c r="P1446">
        <f>IF($I1446&lt;&gt;"",$I1446,IF($E1446="SGD",1,IF($E1446="USD",Settings!$B$22,IF($E1446="HKD",Settings!$B$23,1))))</f>
        <v>1</v>
      </c>
      <c r="Q1446">
        <f t="shared" si="202"/>
        <v>0</v>
      </c>
      <c r="R1446">
        <f t="shared" si="203"/>
        <v>0</v>
      </c>
      <c r="S1446" t="str">
        <f t="shared" si="204"/>
        <v/>
      </c>
      <c r="T1446" t="str">
        <f t="shared" si="205"/>
        <v/>
      </c>
      <c r="U1446" t="str">
        <f t="shared" si="206"/>
        <v/>
      </c>
    </row>
    <row r="1447" spans="12:21" ht="15" customHeight="1" x14ac:dyDescent="0.15">
      <c r="L1447" s="244" t="str">
        <f t="shared" si="198"/>
        <v/>
      </c>
      <c r="M1447" s="245" t="str">
        <f t="shared" si="199"/>
        <v/>
      </c>
      <c r="N1447" s="244" t="str">
        <f t="shared" si="200"/>
        <v/>
      </c>
      <c r="O1447" s="244" t="str">
        <f t="shared" si="201"/>
        <v/>
      </c>
      <c r="P1447">
        <f>IF($I1447&lt;&gt;"",$I1447,IF($E1447="SGD",1,IF($E1447="USD",Settings!$B$22,IF($E1447="HKD",Settings!$B$23,1))))</f>
        <v>1</v>
      </c>
      <c r="Q1447">
        <f t="shared" si="202"/>
        <v>0</v>
      </c>
      <c r="R1447">
        <f t="shared" si="203"/>
        <v>0</v>
      </c>
      <c r="S1447" t="str">
        <f t="shared" si="204"/>
        <v/>
      </c>
      <c r="T1447" t="str">
        <f t="shared" si="205"/>
        <v/>
      </c>
      <c r="U1447" t="str">
        <f t="shared" si="206"/>
        <v/>
      </c>
    </row>
    <row r="1448" spans="12:21" ht="15" customHeight="1" x14ac:dyDescent="0.15">
      <c r="L1448" s="244" t="str">
        <f t="shared" si="198"/>
        <v/>
      </c>
      <c r="M1448" s="245" t="str">
        <f t="shared" si="199"/>
        <v/>
      </c>
      <c r="N1448" s="244" t="str">
        <f t="shared" si="200"/>
        <v/>
      </c>
      <c r="O1448" s="244" t="str">
        <f t="shared" si="201"/>
        <v/>
      </c>
      <c r="P1448">
        <f>IF($I1448&lt;&gt;"",$I1448,IF($E1448="SGD",1,IF($E1448="USD",Settings!$B$22,IF($E1448="HKD",Settings!$B$23,1))))</f>
        <v>1</v>
      </c>
      <c r="Q1448">
        <f t="shared" si="202"/>
        <v>0</v>
      </c>
      <c r="R1448">
        <f t="shared" si="203"/>
        <v>0</v>
      </c>
      <c r="S1448" t="str">
        <f t="shared" si="204"/>
        <v/>
      </c>
      <c r="T1448" t="str">
        <f t="shared" si="205"/>
        <v/>
      </c>
      <c r="U1448" t="str">
        <f t="shared" si="206"/>
        <v/>
      </c>
    </row>
    <row r="1449" spans="12:21" ht="15" customHeight="1" x14ac:dyDescent="0.15">
      <c r="L1449" s="244" t="str">
        <f t="shared" ref="L1449:L1512" si="207">IF(OR(B1449="",C1449="",E1449=""),"",B1449&amp;":"&amp;C1449&amp;":"&amp;E1449)</f>
        <v/>
      </c>
      <c r="M1449" s="245" t="str">
        <f t="shared" ref="M1449:M1512" si="208">IF(A1449="","",A1449*D1449)</f>
        <v/>
      </c>
      <c r="N1449" s="244" t="str">
        <f t="shared" ref="N1449:N1512" si="209">IF(A1449="","",IF(OR(A1449=1,A1449=0),J1449,0))</f>
        <v/>
      </c>
      <c r="O1449" s="244" t="str">
        <f t="shared" ref="O1449:O1512" si="210">IF(A1449="","",IF(A1449=-1,J1449,0))</f>
        <v/>
      </c>
      <c r="P1449">
        <f>IF($I1449&lt;&gt;"",$I1449,IF($E1449="SGD",1,IF($E1449="USD",Settings!$B$22,IF($E1449="HKD",Settings!$B$23,1))))</f>
        <v>1</v>
      </c>
      <c r="Q1449">
        <f t="shared" ref="Q1449:Q1512" si="211">IF($L1449="",0,($O1449-$N1449+IF($A1449=2,$J1449,0))*$P1449)</f>
        <v>0</v>
      </c>
      <c r="R1449">
        <f t="shared" ref="R1449:R1512" si="212">IF($L1449="",0,IF($A1449=2,$J1449*$P1449,0))</f>
        <v>0</v>
      </c>
      <c r="S1449" t="str">
        <f t="shared" si="204"/>
        <v/>
      </c>
      <c r="T1449" t="str">
        <f t="shared" si="205"/>
        <v/>
      </c>
      <c r="U1449" t="str">
        <f t="shared" si="206"/>
        <v/>
      </c>
    </row>
    <row r="1450" spans="12:21" ht="15" customHeight="1" x14ac:dyDescent="0.15">
      <c r="L1450" s="244" t="str">
        <f t="shared" si="207"/>
        <v/>
      </c>
      <c r="M1450" s="245" t="str">
        <f t="shared" si="208"/>
        <v/>
      </c>
      <c r="N1450" s="244" t="str">
        <f t="shared" si="209"/>
        <v/>
      </c>
      <c r="O1450" s="244" t="str">
        <f t="shared" si="210"/>
        <v/>
      </c>
      <c r="P1450">
        <f>IF($I1450&lt;&gt;"",$I1450,IF($E1450="SGD",1,IF($E1450="USD",Settings!$B$22,IF($E1450="HKD",Settings!$B$23,1))))</f>
        <v>1</v>
      </c>
      <c r="Q1450">
        <f t="shared" si="211"/>
        <v>0</v>
      </c>
      <c r="R1450">
        <f t="shared" si="212"/>
        <v>0</v>
      </c>
      <c r="S1450" t="str">
        <f t="shared" si="204"/>
        <v/>
      </c>
      <c r="T1450" t="str">
        <f t="shared" si="205"/>
        <v/>
      </c>
      <c r="U1450" t="str">
        <f t="shared" si="206"/>
        <v/>
      </c>
    </row>
    <row r="1451" spans="12:21" ht="15" customHeight="1" x14ac:dyDescent="0.15">
      <c r="L1451" s="244" t="str">
        <f t="shared" si="207"/>
        <v/>
      </c>
      <c r="M1451" s="245" t="str">
        <f t="shared" si="208"/>
        <v/>
      </c>
      <c r="N1451" s="244" t="str">
        <f t="shared" si="209"/>
        <v/>
      </c>
      <c r="O1451" s="244" t="str">
        <f t="shared" si="210"/>
        <v/>
      </c>
      <c r="P1451">
        <f>IF($I1451&lt;&gt;"",$I1451,IF($E1451="SGD",1,IF($E1451="USD",Settings!$B$22,IF($E1451="HKD",Settings!$B$23,1))))</f>
        <v>1</v>
      </c>
      <c r="Q1451">
        <f t="shared" si="211"/>
        <v>0</v>
      </c>
      <c r="R1451">
        <f t="shared" si="212"/>
        <v>0</v>
      </c>
      <c r="S1451" t="str">
        <f t="shared" si="204"/>
        <v/>
      </c>
      <c r="T1451" t="str">
        <f t="shared" si="205"/>
        <v/>
      </c>
      <c r="U1451" t="str">
        <f t="shared" si="206"/>
        <v/>
      </c>
    </row>
    <row r="1452" spans="12:21" ht="15" customHeight="1" x14ac:dyDescent="0.15">
      <c r="L1452" s="244" t="str">
        <f t="shared" si="207"/>
        <v/>
      </c>
      <c r="M1452" s="245" t="str">
        <f t="shared" si="208"/>
        <v/>
      </c>
      <c r="N1452" s="244" t="str">
        <f t="shared" si="209"/>
        <v/>
      </c>
      <c r="O1452" s="244" t="str">
        <f t="shared" si="210"/>
        <v/>
      </c>
      <c r="P1452">
        <f>IF($I1452&lt;&gt;"",$I1452,IF($E1452="SGD",1,IF($E1452="USD",Settings!$B$22,IF($E1452="HKD",Settings!$B$23,1))))</f>
        <v>1</v>
      </c>
      <c r="Q1452">
        <f t="shared" si="211"/>
        <v>0</v>
      </c>
      <c r="R1452">
        <f t="shared" si="212"/>
        <v>0</v>
      </c>
      <c r="S1452" t="str">
        <f t="shared" si="204"/>
        <v/>
      </c>
      <c r="T1452" t="str">
        <f t="shared" si="205"/>
        <v/>
      </c>
      <c r="U1452" t="str">
        <f t="shared" si="206"/>
        <v/>
      </c>
    </row>
    <row r="1453" spans="12:21" ht="15" customHeight="1" x14ac:dyDescent="0.15">
      <c r="L1453" s="244" t="str">
        <f t="shared" si="207"/>
        <v/>
      </c>
      <c r="M1453" s="245" t="str">
        <f t="shared" si="208"/>
        <v/>
      </c>
      <c r="N1453" s="244" t="str">
        <f t="shared" si="209"/>
        <v/>
      </c>
      <c r="O1453" s="244" t="str">
        <f t="shared" si="210"/>
        <v/>
      </c>
      <c r="P1453">
        <f>IF($I1453&lt;&gt;"",$I1453,IF($E1453="SGD",1,IF($E1453="USD",Settings!$B$22,IF($E1453="HKD",Settings!$B$23,1))))</f>
        <v>1</v>
      </c>
      <c r="Q1453">
        <f t="shared" si="211"/>
        <v>0</v>
      </c>
      <c r="R1453">
        <f t="shared" si="212"/>
        <v>0</v>
      </c>
      <c r="S1453" t="str">
        <f t="shared" si="204"/>
        <v/>
      </c>
      <c r="T1453" t="str">
        <f t="shared" si="205"/>
        <v/>
      </c>
      <c r="U1453" t="str">
        <f t="shared" si="206"/>
        <v/>
      </c>
    </row>
    <row r="1454" spans="12:21" ht="15" customHeight="1" x14ac:dyDescent="0.15">
      <c r="L1454" s="244" t="str">
        <f t="shared" si="207"/>
        <v/>
      </c>
      <c r="M1454" s="245" t="str">
        <f t="shared" si="208"/>
        <v/>
      </c>
      <c r="N1454" s="244" t="str">
        <f t="shared" si="209"/>
        <v/>
      </c>
      <c r="O1454" s="244" t="str">
        <f t="shared" si="210"/>
        <v/>
      </c>
      <c r="P1454">
        <f>IF($I1454&lt;&gt;"",$I1454,IF($E1454="SGD",1,IF($E1454="USD",Settings!$B$22,IF($E1454="HKD",Settings!$B$23,1))))</f>
        <v>1</v>
      </c>
      <c r="Q1454">
        <f t="shared" si="211"/>
        <v>0</v>
      </c>
      <c r="R1454">
        <f t="shared" si="212"/>
        <v>0</v>
      </c>
      <c r="S1454" t="str">
        <f t="shared" si="204"/>
        <v/>
      </c>
      <c r="T1454" t="str">
        <f t="shared" si="205"/>
        <v/>
      </c>
      <c r="U1454" t="str">
        <f t="shared" si="206"/>
        <v/>
      </c>
    </row>
    <row r="1455" spans="12:21" ht="15" customHeight="1" x14ac:dyDescent="0.15">
      <c r="L1455" s="244" t="str">
        <f t="shared" si="207"/>
        <v/>
      </c>
      <c r="M1455" s="245" t="str">
        <f t="shared" si="208"/>
        <v/>
      </c>
      <c r="N1455" s="244" t="str">
        <f t="shared" si="209"/>
        <v/>
      </c>
      <c r="O1455" s="244" t="str">
        <f t="shared" si="210"/>
        <v/>
      </c>
      <c r="P1455">
        <f>IF($I1455&lt;&gt;"",$I1455,IF($E1455="SGD",1,IF($E1455="USD",Settings!$B$22,IF($E1455="HKD",Settings!$B$23,1))))</f>
        <v>1</v>
      </c>
      <c r="Q1455">
        <f t="shared" si="211"/>
        <v>0</v>
      </c>
      <c r="R1455">
        <f t="shared" si="212"/>
        <v>0</v>
      </c>
      <c r="S1455" t="str">
        <f t="shared" si="204"/>
        <v/>
      </c>
      <c r="T1455" t="str">
        <f t="shared" si="205"/>
        <v/>
      </c>
      <c r="U1455" t="str">
        <f t="shared" si="206"/>
        <v/>
      </c>
    </row>
    <row r="1456" spans="12:21" ht="15" customHeight="1" x14ac:dyDescent="0.15">
      <c r="L1456" s="244" t="str">
        <f t="shared" si="207"/>
        <v/>
      </c>
      <c r="M1456" s="245" t="str">
        <f t="shared" si="208"/>
        <v/>
      </c>
      <c r="N1456" s="244" t="str">
        <f t="shared" si="209"/>
        <v/>
      </c>
      <c r="O1456" s="244" t="str">
        <f t="shared" si="210"/>
        <v/>
      </c>
      <c r="P1456">
        <f>IF($I1456&lt;&gt;"",$I1456,IF($E1456="SGD",1,IF($E1456="USD",Settings!$B$22,IF($E1456="HKD",Settings!$B$23,1))))</f>
        <v>1</v>
      </c>
      <c r="Q1456">
        <f t="shared" si="211"/>
        <v>0</v>
      </c>
      <c r="R1456">
        <f t="shared" si="212"/>
        <v>0</v>
      </c>
      <c r="S1456" t="str">
        <f t="shared" si="204"/>
        <v/>
      </c>
      <c r="T1456" t="str">
        <f t="shared" si="205"/>
        <v/>
      </c>
      <c r="U1456" t="str">
        <f t="shared" si="206"/>
        <v/>
      </c>
    </row>
    <row r="1457" spans="12:21" ht="15" customHeight="1" x14ac:dyDescent="0.15">
      <c r="L1457" s="244" t="str">
        <f t="shared" si="207"/>
        <v/>
      </c>
      <c r="M1457" s="245" t="str">
        <f t="shared" si="208"/>
        <v/>
      </c>
      <c r="N1457" s="244" t="str">
        <f t="shared" si="209"/>
        <v/>
      </c>
      <c r="O1457" s="244" t="str">
        <f t="shared" si="210"/>
        <v/>
      </c>
      <c r="P1457">
        <f>IF($I1457&lt;&gt;"",$I1457,IF($E1457="SGD",1,IF($E1457="USD",Settings!$B$22,IF($E1457="HKD",Settings!$B$23,1))))</f>
        <v>1</v>
      </c>
      <c r="Q1457">
        <f t="shared" si="211"/>
        <v>0</v>
      </c>
      <c r="R1457">
        <f t="shared" si="212"/>
        <v>0</v>
      </c>
      <c r="S1457" t="str">
        <f t="shared" si="204"/>
        <v/>
      </c>
      <c r="T1457" t="str">
        <f t="shared" si="205"/>
        <v/>
      </c>
      <c r="U1457" t="str">
        <f t="shared" si="206"/>
        <v/>
      </c>
    </row>
    <row r="1458" spans="12:21" ht="15" customHeight="1" x14ac:dyDescent="0.15">
      <c r="L1458" s="244" t="str">
        <f t="shared" si="207"/>
        <v/>
      </c>
      <c r="M1458" s="245" t="str">
        <f t="shared" si="208"/>
        <v/>
      </c>
      <c r="N1458" s="244" t="str">
        <f t="shared" si="209"/>
        <v/>
      </c>
      <c r="O1458" s="244" t="str">
        <f t="shared" si="210"/>
        <v/>
      </c>
      <c r="P1458">
        <f>IF($I1458&lt;&gt;"",$I1458,IF($E1458="SGD",1,IF($E1458="USD",Settings!$B$22,IF($E1458="HKD",Settings!$B$23,1))))</f>
        <v>1</v>
      </c>
      <c r="Q1458">
        <f t="shared" si="211"/>
        <v>0</v>
      </c>
      <c r="R1458">
        <f t="shared" si="212"/>
        <v>0</v>
      </c>
      <c r="S1458" t="str">
        <f t="shared" si="204"/>
        <v/>
      </c>
      <c r="T1458" t="str">
        <f t="shared" si="205"/>
        <v/>
      </c>
      <c r="U1458" t="str">
        <f t="shared" si="206"/>
        <v/>
      </c>
    </row>
    <row r="1459" spans="12:21" ht="15" customHeight="1" x14ac:dyDescent="0.15">
      <c r="L1459" s="244" t="str">
        <f t="shared" si="207"/>
        <v/>
      </c>
      <c r="M1459" s="245" t="str">
        <f t="shared" si="208"/>
        <v/>
      </c>
      <c r="N1459" s="244" t="str">
        <f t="shared" si="209"/>
        <v/>
      </c>
      <c r="O1459" s="244" t="str">
        <f t="shared" si="210"/>
        <v/>
      </c>
      <c r="P1459">
        <f>IF($I1459&lt;&gt;"",$I1459,IF($E1459="SGD",1,IF($E1459="USD",Settings!$B$22,IF($E1459="HKD",Settings!$B$23,1))))</f>
        <v>1</v>
      </c>
      <c r="Q1459">
        <f t="shared" si="211"/>
        <v>0</v>
      </c>
      <c r="R1459">
        <f t="shared" si="212"/>
        <v>0</v>
      </c>
      <c r="S1459" t="str">
        <f t="shared" si="204"/>
        <v/>
      </c>
      <c r="T1459" t="str">
        <f t="shared" si="205"/>
        <v/>
      </c>
      <c r="U1459" t="str">
        <f t="shared" si="206"/>
        <v/>
      </c>
    </row>
    <row r="1460" spans="12:21" ht="15" customHeight="1" x14ac:dyDescent="0.15">
      <c r="L1460" s="244" t="str">
        <f t="shared" si="207"/>
        <v/>
      </c>
      <c r="M1460" s="245" t="str">
        <f t="shared" si="208"/>
        <v/>
      </c>
      <c r="N1460" s="244" t="str">
        <f t="shared" si="209"/>
        <v/>
      </c>
      <c r="O1460" s="244" t="str">
        <f t="shared" si="210"/>
        <v/>
      </c>
      <c r="P1460">
        <f>IF($I1460&lt;&gt;"",$I1460,IF($E1460="SGD",1,IF($E1460="USD",Settings!$B$22,IF($E1460="HKD",Settings!$B$23,1))))</f>
        <v>1</v>
      </c>
      <c r="Q1460">
        <f t="shared" si="211"/>
        <v>0</v>
      </c>
      <c r="R1460">
        <f t="shared" si="212"/>
        <v>0</v>
      </c>
      <c r="S1460" t="str">
        <f t="shared" si="204"/>
        <v/>
      </c>
      <c r="T1460" t="str">
        <f t="shared" si="205"/>
        <v/>
      </c>
      <c r="U1460" t="str">
        <f t="shared" si="206"/>
        <v/>
      </c>
    </row>
    <row r="1461" spans="12:21" ht="15" customHeight="1" x14ac:dyDescent="0.15">
      <c r="L1461" s="244" t="str">
        <f t="shared" si="207"/>
        <v/>
      </c>
      <c r="M1461" s="245" t="str">
        <f t="shared" si="208"/>
        <v/>
      </c>
      <c r="N1461" s="244" t="str">
        <f t="shared" si="209"/>
        <v/>
      </c>
      <c r="O1461" s="244" t="str">
        <f t="shared" si="210"/>
        <v/>
      </c>
      <c r="P1461">
        <f>IF($I1461&lt;&gt;"",$I1461,IF($E1461="SGD",1,IF($E1461="USD",Settings!$B$22,IF($E1461="HKD",Settings!$B$23,1))))</f>
        <v>1</v>
      </c>
      <c r="Q1461">
        <f t="shared" si="211"/>
        <v>0</v>
      </c>
      <c r="R1461">
        <f t="shared" si="212"/>
        <v>0</v>
      </c>
      <c r="S1461" t="str">
        <f t="shared" si="204"/>
        <v/>
      </c>
      <c r="T1461" t="str">
        <f t="shared" si="205"/>
        <v/>
      </c>
      <c r="U1461" t="str">
        <f t="shared" si="206"/>
        <v/>
      </c>
    </row>
    <row r="1462" spans="12:21" ht="15" customHeight="1" x14ac:dyDescent="0.15">
      <c r="L1462" s="244" t="str">
        <f t="shared" si="207"/>
        <v/>
      </c>
      <c r="M1462" s="245" t="str">
        <f t="shared" si="208"/>
        <v/>
      </c>
      <c r="N1462" s="244" t="str">
        <f t="shared" si="209"/>
        <v/>
      </c>
      <c r="O1462" s="244" t="str">
        <f t="shared" si="210"/>
        <v/>
      </c>
      <c r="P1462">
        <f>IF($I1462&lt;&gt;"",$I1462,IF($E1462="SGD",1,IF($E1462="USD",Settings!$B$22,IF($E1462="HKD",Settings!$B$23,1))))</f>
        <v>1</v>
      </c>
      <c r="Q1462">
        <f t="shared" si="211"/>
        <v>0</v>
      </c>
      <c r="R1462">
        <f t="shared" si="212"/>
        <v>0</v>
      </c>
      <c r="S1462" t="str">
        <f t="shared" si="204"/>
        <v/>
      </c>
      <c r="T1462" t="str">
        <f t="shared" si="205"/>
        <v/>
      </c>
      <c r="U1462" t="str">
        <f t="shared" si="206"/>
        <v/>
      </c>
    </row>
    <row r="1463" spans="12:21" ht="15" customHeight="1" x14ac:dyDescent="0.15">
      <c r="L1463" s="244" t="str">
        <f t="shared" si="207"/>
        <v/>
      </c>
      <c r="M1463" s="245" t="str">
        <f t="shared" si="208"/>
        <v/>
      </c>
      <c r="N1463" s="244" t="str">
        <f t="shared" si="209"/>
        <v/>
      </c>
      <c r="O1463" s="244" t="str">
        <f t="shared" si="210"/>
        <v/>
      </c>
      <c r="P1463">
        <f>IF($I1463&lt;&gt;"",$I1463,IF($E1463="SGD",1,IF($E1463="USD",Settings!$B$22,IF($E1463="HKD",Settings!$B$23,1))))</f>
        <v>1</v>
      </c>
      <c r="Q1463">
        <f t="shared" si="211"/>
        <v>0</v>
      </c>
      <c r="R1463">
        <f t="shared" si="212"/>
        <v>0</v>
      </c>
      <c r="S1463" t="str">
        <f t="shared" si="204"/>
        <v/>
      </c>
      <c r="T1463" t="str">
        <f t="shared" si="205"/>
        <v/>
      </c>
      <c r="U1463" t="str">
        <f t="shared" si="206"/>
        <v/>
      </c>
    </row>
    <row r="1464" spans="12:21" ht="15" customHeight="1" x14ac:dyDescent="0.15">
      <c r="L1464" s="244" t="str">
        <f t="shared" si="207"/>
        <v/>
      </c>
      <c r="M1464" s="245" t="str">
        <f t="shared" si="208"/>
        <v/>
      </c>
      <c r="N1464" s="244" t="str">
        <f t="shared" si="209"/>
        <v/>
      </c>
      <c r="O1464" s="244" t="str">
        <f t="shared" si="210"/>
        <v/>
      </c>
      <c r="P1464">
        <f>IF($I1464&lt;&gt;"",$I1464,IF($E1464="SGD",1,IF($E1464="USD",Settings!$B$22,IF($E1464="HKD",Settings!$B$23,1))))</f>
        <v>1</v>
      </c>
      <c r="Q1464">
        <f t="shared" si="211"/>
        <v>0</v>
      </c>
      <c r="R1464">
        <f t="shared" si="212"/>
        <v>0</v>
      </c>
      <c r="S1464" t="str">
        <f t="shared" si="204"/>
        <v/>
      </c>
      <c r="T1464" t="str">
        <f t="shared" si="205"/>
        <v/>
      </c>
      <c r="U1464" t="str">
        <f t="shared" si="206"/>
        <v/>
      </c>
    </row>
    <row r="1465" spans="12:21" ht="15" customHeight="1" x14ac:dyDescent="0.15">
      <c r="L1465" s="244" t="str">
        <f t="shared" si="207"/>
        <v/>
      </c>
      <c r="M1465" s="245" t="str">
        <f t="shared" si="208"/>
        <v/>
      </c>
      <c r="N1465" s="244" t="str">
        <f t="shared" si="209"/>
        <v/>
      </c>
      <c r="O1465" s="244" t="str">
        <f t="shared" si="210"/>
        <v/>
      </c>
      <c r="P1465">
        <f>IF($I1465&lt;&gt;"",$I1465,IF($E1465="SGD",1,IF($E1465="USD",Settings!$B$22,IF($E1465="HKD",Settings!$B$23,1))))</f>
        <v>1</v>
      </c>
      <c r="Q1465">
        <f t="shared" si="211"/>
        <v>0</v>
      </c>
      <c r="R1465">
        <f t="shared" si="212"/>
        <v>0</v>
      </c>
      <c r="S1465" t="str">
        <f t="shared" si="204"/>
        <v/>
      </c>
      <c r="T1465" t="str">
        <f t="shared" si="205"/>
        <v/>
      </c>
      <c r="U1465" t="str">
        <f t="shared" si="206"/>
        <v/>
      </c>
    </row>
    <row r="1466" spans="12:21" ht="15" customHeight="1" x14ac:dyDescent="0.15">
      <c r="L1466" s="244" t="str">
        <f t="shared" si="207"/>
        <v/>
      </c>
      <c r="M1466" s="245" t="str">
        <f t="shared" si="208"/>
        <v/>
      </c>
      <c r="N1466" s="244" t="str">
        <f t="shared" si="209"/>
        <v/>
      </c>
      <c r="O1466" s="244" t="str">
        <f t="shared" si="210"/>
        <v/>
      </c>
      <c r="P1466">
        <f>IF($I1466&lt;&gt;"",$I1466,IF($E1466="SGD",1,IF($E1466="USD",Settings!$B$22,IF($E1466="HKD",Settings!$B$23,1))))</f>
        <v>1</v>
      </c>
      <c r="Q1466">
        <f t="shared" si="211"/>
        <v>0</v>
      </c>
      <c r="R1466">
        <f t="shared" si="212"/>
        <v>0</v>
      </c>
      <c r="S1466" t="str">
        <f t="shared" si="204"/>
        <v/>
      </c>
      <c r="T1466" t="str">
        <f t="shared" si="205"/>
        <v/>
      </c>
      <c r="U1466" t="str">
        <f t="shared" si="206"/>
        <v/>
      </c>
    </row>
    <row r="1467" spans="12:21" ht="15" customHeight="1" x14ac:dyDescent="0.15">
      <c r="L1467" s="244" t="str">
        <f t="shared" si="207"/>
        <v/>
      </c>
      <c r="M1467" s="245" t="str">
        <f t="shared" si="208"/>
        <v/>
      </c>
      <c r="N1467" s="244" t="str">
        <f t="shared" si="209"/>
        <v/>
      </c>
      <c r="O1467" s="244" t="str">
        <f t="shared" si="210"/>
        <v/>
      </c>
      <c r="P1467">
        <f>IF($I1467&lt;&gt;"",$I1467,IF($E1467="SGD",1,IF($E1467="USD",Settings!$B$22,IF($E1467="HKD",Settings!$B$23,1))))</f>
        <v>1</v>
      </c>
      <c r="Q1467">
        <f t="shared" si="211"/>
        <v>0</v>
      </c>
      <c r="R1467">
        <f t="shared" si="212"/>
        <v>0</v>
      </c>
      <c r="S1467" t="str">
        <f t="shared" si="204"/>
        <v/>
      </c>
      <c r="T1467" t="str">
        <f t="shared" si="205"/>
        <v/>
      </c>
      <c r="U1467" t="str">
        <f t="shared" si="206"/>
        <v/>
      </c>
    </row>
    <row r="1468" spans="12:21" ht="15" customHeight="1" x14ac:dyDescent="0.15">
      <c r="L1468" s="244" t="str">
        <f t="shared" si="207"/>
        <v/>
      </c>
      <c r="M1468" s="245" t="str">
        <f t="shared" si="208"/>
        <v/>
      </c>
      <c r="N1468" s="244" t="str">
        <f t="shared" si="209"/>
        <v/>
      </c>
      <c r="O1468" s="244" t="str">
        <f t="shared" si="210"/>
        <v/>
      </c>
      <c r="P1468">
        <f>IF($I1468&lt;&gt;"",$I1468,IF($E1468="SGD",1,IF($E1468="USD",Settings!$B$22,IF($E1468="HKD",Settings!$B$23,1))))</f>
        <v>1</v>
      </c>
      <c r="Q1468">
        <f t="shared" si="211"/>
        <v>0</v>
      </c>
      <c r="R1468">
        <f t="shared" si="212"/>
        <v>0</v>
      </c>
      <c r="S1468" t="str">
        <f t="shared" si="204"/>
        <v/>
      </c>
      <c r="T1468" t="str">
        <f t="shared" si="205"/>
        <v/>
      </c>
      <c r="U1468" t="str">
        <f t="shared" si="206"/>
        <v/>
      </c>
    </row>
    <row r="1469" spans="12:21" ht="15" customHeight="1" x14ac:dyDescent="0.15">
      <c r="L1469" s="244" t="str">
        <f t="shared" si="207"/>
        <v/>
      </c>
      <c r="M1469" s="245" t="str">
        <f t="shared" si="208"/>
        <v/>
      </c>
      <c r="N1469" s="244" t="str">
        <f t="shared" si="209"/>
        <v/>
      </c>
      <c r="O1469" s="244" t="str">
        <f t="shared" si="210"/>
        <v/>
      </c>
      <c r="P1469">
        <f>IF($I1469&lt;&gt;"",$I1469,IF($E1469="SGD",1,IF($E1469="USD",Settings!$B$22,IF($E1469="HKD",Settings!$B$23,1))))</f>
        <v>1</v>
      </c>
      <c r="Q1469">
        <f t="shared" si="211"/>
        <v>0</v>
      </c>
      <c r="R1469">
        <f t="shared" si="212"/>
        <v>0</v>
      </c>
      <c r="S1469" t="str">
        <f t="shared" si="204"/>
        <v/>
      </c>
      <c r="T1469" t="str">
        <f t="shared" si="205"/>
        <v/>
      </c>
      <c r="U1469" t="str">
        <f t="shared" si="206"/>
        <v/>
      </c>
    </row>
    <row r="1470" spans="12:21" ht="15" customHeight="1" x14ac:dyDescent="0.15">
      <c r="L1470" s="244" t="str">
        <f t="shared" si="207"/>
        <v/>
      </c>
      <c r="M1470" s="245" t="str">
        <f t="shared" si="208"/>
        <v/>
      </c>
      <c r="N1470" s="244" t="str">
        <f t="shared" si="209"/>
        <v/>
      </c>
      <c r="O1470" s="244" t="str">
        <f t="shared" si="210"/>
        <v/>
      </c>
      <c r="P1470">
        <f>IF($I1470&lt;&gt;"",$I1470,IF($E1470="SGD",1,IF($E1470="USD",Settings!$B$22,IF($E1470="HKD",Settings!$B$23,1))))</f>
        <v>1</v>
      </c>
      <c r="Q1470">
        <f t="shared" si="211"/>
        <v>0</v>
      </c>
      <c r="R1470">
        <f t="shared" si="212"/>
        <v>0</v>
      </c>
      <c r="S1470" t="str">
        <f t="shared" si="204"/>
        <v/>
      </c>
      <c r="T1470" t="str">
        <f t="shared" si="205"/>
        <v/>
      </c>
      <c r="U1470" t="str">
        <f t="shared" si="206"/>
        <v/>
      </c>
    </row>
    <row r="1471" spans="12:21" ht="15" customHeight="1" x14ac:dyDescent="0.15">
      <c r="L1471" s="244" t="str">
        <f t="shared" si="207"/>
        <v/>
      </c>
      <c r="M1471" s="245" t="str">
        <f t="shared" si="208"/>
        <v/>
      </c>
      <c r="N1471" s="244" t="str">
        <f t="shared" si="209"/>
        <v/>
      </c>
      <c r="O1471" s="244" t="str">
        <f t="shared" si="210"/>
        <v/>
      </c>
      <c r="P1471">
        <f>IF($I1471&lt;&gt;"",$I1471,IF($E1471="SGD",1,IF($E1471="USD",Settings!$B$22,IF($E1471="HKD",Settings!$B$23,1))))</f>
        <v>1</v>
      </c>
      <c r="Q1471">
        <f t="shared" si="211"/>
        <v>0</v>
      </c>
      <c r="R1471">
        <f t="shared" si="212"/>
        <v>0</v>
      </c>
      <c r="S1471" t="str">
        <f t="shared" si="204"/>
        <v/>
      </c>
      <c r="T1471" t="str">
        <f t="shared" si="205"/>
        <v/>
      </c>
      <c r="U1471" t="str">
        <f t="shared" si="206"/>
        <v/>
      </c>
    </row>
    <row r="1472" spans="12:21" ht="15" customHeight="1" x14ac:dyDescent="0.15">
      <c r="L1472" s="244" t="str">
        <f t="shared" si="207"/>
        <v/>
      </c>
      <c r="M1472" s="245" t="str">
        <f t="shared" si="208"/>
        <v/>
      </c>
      <c r="N1472" s="244" t="str">
        <f t="shared" si="209"/>
        <v/>
      </c>
      <c r="O1472" s="244" t="str">
        <f t="shared" si="210"/>
        <v/>
      </c>
      <c r="P1472">
        <f>IF($I1472&lt;&gt;"",$I1472,IF($E1472="SGD",1,IF($E1472="USD",Settings!$B$22,IF($E1472="HKD",Settings!$B$23,1))))</f>
        <v>1</v>
      </c>
      <c r="Q1472">
        <f t="shared" si="211"/>
        <v>0</v>
      </c>
      <c r="R1472">
        <f t="shared" si="212"/>
        <v>0</v>
      </c>
      <c r="S1472" t="str">
        <f t="shared" si="204"/>
        <v/>
      </c>
      <c r="T1472" t="str">
        <f t="shared" si="205"/>
        <v/>
      </c>
      <c r="U1472" t="str">
        <f t="shared" si="206"/>
        <v/>
      </c>
    </row>
    <row r="1473" spans="12:21" ht="15" customHeight="1" x14ac:dyDescent="0.15">
      <c r="L1473" s="244" t="str">
        <f t="shared" si="207"/>
        <v/>
      </c>
      <c r="M1473" s="245" t="str">
        <f t="shared" si="208"/>
        <v/>
      </c>
      <c r="N1473" s="244" t="str">
        <f t="shared" si="209"/>
        <v/>
      </c>
      <c r="O1473" s="244" t="str">
        <f t="shared" si="210"/>
        <v/>
      </c>
      <c r="P1473">
        <f>IF($I1473&lt;&gt;"",$I1473,IF($E1473="SGD",1,IF($E1473="USD",Settings!$B$22,IF($E1473="HKD",Settings!$B$23,1))))</f>
        <v>1</v>
      </c>
      <c r="Q1473">
        <f t="shared" si="211"/>
        <v>0</v>
      </c>
      <c r="R1473">
        <f t="shared" si="212"/>
        <v>0</v>
      </c>
      <c r="S1473" t="str">
        <f t="shared" si="204"/>
        <v/>
      </c>
      <c r="T1473" t="str">
        <f t="shared" si="205"/>
        <v/>
      </c>
      <c r="U1473" t="str">
        <f t="shared" si="206"/>
        <v/>
      </c>
    </row>
    <row r="1474" spans="12:21" ht="15" customHeight="1" x14ac:dyDescent="0.15">
      <c r="L1474" s="244" t="str">
        <f t="shared" si="207"/>
        <v/>
      </c>
      <c r="M1474" s="245" t="str">
        <f t="shared" si="208"/>
        <v/>
      </c>
      <c r="N1474" s="244" t="str">
        <f t="shared" si="209"/>
        <v/>
      </c>
      <c r="O1474" s="244" t="str">
        <f t="shared" si="210"/>
        <v/>
      </c>
      <c r="P1474">
        <f>IF($I1474&lt;&gt;"",$I1474,IF($E1474="SGD",1,IF($E1474="USD",Settings!$B$22,IF($E1474="HKD",Settings!$B$23,1))))</f>
        <v>1</v>
      </c>
      <c r="Q1474">
        <f t="shared" si="211"/>
        <v>0</v>
      </c>
      <c r="R1474">
        <f t="shared" si="212"/>
        <v>0</v>
      </c>
      <c r="S1474" t="str">
        <f t="shared" ref="S1474:S1537" si="213">IF(L1474="","",SUMIFS($M:$M,$L:$L,L1474,$T:$T,"&lt;="&amp;T1474))</f>
        <v/>
      </c>
      <c r="T1474" t="str">
        <f t="shared" ref="T1474:T1537" si="214">IF(L1474="","",INT(G1474)*100000+ROW())</f>
        <v/>
      </c>
      <c r="U1474" t="str">
        <f t="shared" ref="U1474:U1537" si="215">IF(L1474="","",IF(AND(COUNTIFS($L:$L,L1474,$S:$S,"&gt;-0.000001",$S:$S,"&lt;0.000001",$T:$T,"&gt;"&amp;T1474)=0,ABS(S1474)&gt;0.000001),1,0))</f>
        <v/>
      </c>
    </row>
    <row r="1475" spans="12:21" ht="15" customHeight="1" x14ac:dyDescent="0.15">
      <c r="L1475" s="244" t="str">
        <f t="shared" si="207"/>
        <v/>
      </c>
      <c r="M1475" s="245" t="str">
        <f t="shared" si="208"/>
        <v/>
      </c>
      <c r="N1475" s="244" t="str">
        <f t="shared" si="209"/>
        <v/>
      </c>
      <c r="O1475" s="244" t="str">
        <f t="shared" si="210"/>
        <v/>
      </c>
      <c r="P1475">
        <f>IF($I1475&lt;&gt;"",$I1475,IF($E1475="SGD",1,IF($E1475="USD",Settings!$B$22,IF($E1475="HKD",Settings!$B$23,1))))</f>
        <v>1</v>
      </c>
      <c r="Q1475">
        <f t="shared" si="211"/>
        <v>0</v>
      </c>
      <c r="R1475">
        <f t="shared" si="212"/>
        <v>0</v>
      </c>
      <c r="S1475" t="str">
        <f t="shared" si="213"/>
        <v/>
      </c>
      <c r="T1475" t="str">
        <f t="shared" si="214"/>
        <v/>
      </c>
      <c r="U1475" t="str">
        <f t="shared" si="215"/>
        <v/>
      </c>
    </row>
    <row r="1476" spans="12:21" ht="15" customHeight="1" x14ac:dyDescent="0.15">
      <c r="L1476" s="244" t="str">
        <f t="shared" si="207"/>
        <v/>
      </c>
      <c r="M1476" s="245" t="str">
        <f t="shared" si="208"/>
        <v/>
      </c>
      <c r="N1476" s="244" t="str">
        <f t="shared" si="209"/>
        <v/>
      </c>
      <c r="O1476" s="244" t="str">
        <f t="shared" si="210"/>
        <v/>
      </c>
      <c r="P1476">
        <f>IF($I1476&lt;&gt;"",$I1476,IF($E1476="SGD",1,IF($E1476="USD",Settings!$B$22,IF($E1476="HKD",Settings!$B$23,1))))</f>
        <v>1</v>
      </c>
      <c r="Q1476">
        <f t="shared" si="211"/>
        <v>0</v>
      </c>
      <c r="R1476">
        <f t="shared" si="212"/>
        <v>0</v>
      </c>
      <c r="S1476" t="str">
        <f t="shared" si="213"/>
        <v/>
      </c>
      <c r="T1476" t="str">
        <f t="shared" si="214"/>
        <v/>
      </c>
      <c r="U1476" t="str">
        <f t="shared" si="215"/>
        <v/>
      </c>
    </row>
    <row r="1477" spans="12:21" ht="15" customHeight="1" x14ac:dyDescent="0.15">
      <c r="L1477" s="244" t="str">
        <f t="shared" si="207"/>
        <v/>
      </c>
      <c r="M1477" s="245" t="str">
        <f t="shared" si="208"/>
        <v/>
      </c>
      <c r="N1477" s="244" t="str">
        <f t="shared" si="209"/>
        <v/>
      </c>
      <c r="O1477" s="244" t="str">
        <f t="shared" si="210"/>
        <v/>
      </c>
      <c r="P1477">
        <f>IF($I1477&lt;&gt;"",$I1477,IF($E1477="SGD",1,IF($E1477="USD",Settings!$B$22,IF($E1477="HKD",Settings!$B$23,1))))</f>
        <v>1</v>
      </c>
      <c r="Q1477">
        <f t="shared" si="211"/>
        <v>0</v>
      </c>
      <c r="R1477">
        <f t="shared" si="212"/>
        <v>0</v>
      </c>
      <c r="S1477" t="str">
        <f t="shared" si="213"/>
        <v/>
      </c>
      <c r="T1477" t="str">
        <f t="shared" si="214"/>
        <v/>
      </c>
      <c r="U1477" t="str">
        <f t="shared" si="215"/>
        <v/>
      </c>
    </row>
    <row r="1478" spans="12:21" ht="15" customHeight="1" x14ac:dyDescent="0.15">
      <c r="L1478" s="244" t="str">
        <f t="shared" si="207"/>
        <v/>
      </c>
      <c r="M1478" s="245" t="str">
        <f t="shared" si="208"/>
        <v/>
      </c>
      <c r="N1478" s="244" t="str">
        <f t="shared" si="209"/>
        <v/>
      </c>
      <c r="O1478" s="244" t="str">
        <f t="shared" si="210"/>
        <v/>
      </c>
      <c r="P1478">
        <f>IF($I1478&lt;&gt;"",$I1478,IF($E1478="SGD",1,IF($E1478="USD",Settings!$B$22,IF($E1478="HKD",Settings!$B$23,1))))</f>
        <v>1</v>
      </c>
      <c r="Q1478">
        <f t="shared" si="211"/>
        <v>0</v>
      </c>
      <c r="R1478">
        <f t="shared" si="212"/>
        <v>0</v>
      </c>
      <c r="S1478" t="str">
        <f t="shared" si="213"/>
        <v/>
      </c>
      <c r="T1478" t="str">
        <f t="shared" si="214"/>
        <v/>
      </c>
      <c r="U1478" t="str">
        <f t="shared" si="215"/>
        <v/>
      </c>
    </row>
    <row r="1479" spans="12:21" ht="15" customHeight="1" x14ac:dyDescent="0.15">
      <c r="L1479" s="244" t="str">
        <f t="shared" si="207"/>
        <v/>
      </c>
      <c r="M1479" s="245" t="str">
        <f t="shared" si="208"/>
        <v/>
      </c>
      <c r="N1479" s="244" t="str">
        <f t="shared" si="209"/>
        <v/>
      </c>
      <c r="O1479" s="244" t="str">
        <f t="shared" si="210"/>
        <v/>
      </c>
      <c r="P1479">
        <f>IF($I1479&lt;&gt;"",$I1479,IF($E1479="SGD",1,IF($E1479="USD",Settings!$B$22,IF($E1479="HKD",Settings!$B$23,1))))</f>
        <v>1</v>
      </c>
      <c r="Q1479">
        <f t="shared" si="211"/>
        <v>0</v>
      </c>
      <c r="R1479">
        <f t="shared" si="212"/>
        <v>0</v>
      </c>
      <c r="S1479" t="str">
        <f t="shared" si="213"/>
        <v/>
      </c>
      <c r="T1479" t="str">
        <f t="shared" si="214"/>
        <v/>
      </c>
      <c r="U1479" t="str">
        <f t="shared" si="215"/>
        <v/>
      </c>
    </row>
    <row r="1480" spans="12:21" ht="15" customHeight="1" x14ac:dyDescent="0.15">
      <c r="L1480" s="244" t="str">
        <f t="shared" si="207"/>
        <v/>
      </c>
      <c r="M1480" s="245" t="str">
        <f t="shared" si="208"/>
        <v/>
      </c>
      <c r="N1480" s="244" t="str">
        <f t="shared" si="209"/>
        <v/>
      </c>
      <c r="O1480" s="244" t="str">
        <f t="shared" si="210"/>
        <v/>
      </c>
      <c r="P1480">
        <f>IF($I1480&lt;&gt;"",$I1480,IF($E1480="SGD",1,IF($E1480="USD",Settings!$B$22,IF($E1480="HKD",Settings!$B$23,1))))</f>
        <v>1</v>
      </c>
      <c r="Q1480">
        <f t="shared" si="211"/>
        <v>0</v>
      </c>
      <c r="R1480">
        <f t="shared" si="212"/>
        <v>0</v>
      </c>
      <c r="S1480" t="str">
        <f t="shared" si="213"/>
        <v/>
      </c>
      <c r="T1480" t="str">
        <f t="shared" si="214"/>
        <v/>
      </c>
      <c r="U1480" t="str">
        <f t="shared" si="215"/>
        <v/>
      </c>
    </row>
    <row r="1481" spans="12:21" ht="15" customHeight="1" x14ac:dyDescent="0.15">
      <c r="L1481" s="244" t="str">
        <f t="shared" si="207"/>
        <v/>
      </c>
      <c r="M1481" s="245" t="str">
        <f t="shared" si="208"/>
        <v/>
      </c>
      <c r="N1481" s="244" t="str">
        <f t="shared" si="209"/>
        <v/>
      </c>
      <c r="O1481" s="244" t="str">
        <f t="shared" si="210"/>
        <v/>
      </c>
      <c r="P1481">
        <f>IF($I1481&lt;&gt;"",$I1481,IF($E1481="SGD",1,IF($E1481="USD",Settings!$B$22,IF($E1481="HKD",Settings!$B$23,1))))</f>
        <v>1</v>
      </c>
      <c r="Q1481">
        <f t="shared" si="211"/>
        <v>0</v>
      </c>
      <c r="R1481">
        <f t="shared" si="212"/>
        <v>0</v>
      </c>
      <c r="S1481" t="str">
        <f t="shared" si="213"/>
        <v/>
      </c>
      <c r="T1481" t="str">
        <f t="shared" si="214"/>
        <v/>
      </c>
      <c r="U1481" t="str">
        <f t="shared" si="215"/>
        <v/>
      </c>
    </row>
    <row r="1482" spans="12:21" ht="15" customHeight="1" x14ac:dyDescent="0.15">
      <c r="L1482" s="244" t="str">
        <f t="shared" si="207"/>
        <v/>
      </c>
      <c r="M1482" s="245" t="str">
        <f t="shared" si="208"/>
        <v/>
      </c>
      <c r="N1482" s="244" t="str">
        <f t="shared" si="209"/>
        <v/>
      </c>
      <c r="O1482" s="244" t="str">
        <f t="shared" si="210"/>
        <v/>
      </c>
      <c r="P1482">
        <f>IF($I1482&lt;&gt;"",$I1482,IF($E1482="SGD",1,IF($E1482="USD",Settings!$B$22,IF($E1482="HKD",Settings!$B$23,1))))</f>
        <v>1</v>
      </c>
      <c r="Q1482">
        <f t="shared" si="211"/>
        <v>0</v>
      </c>
      <c r="R1482">
        <f t="shared" si="212"/>
        <v>0</v>
      </c>
      <c r="S1482" t="str">
        <f t="shared" si="213"/>
        <v/>
      </c>
      <c r="T1482" t="str">
        <f t="shared" si="214"/>
        <v/>
      </c>
      <c r="U1482" t="str">
        <f t="shared" si="215"/>
        <v/>
      </c>
    </row>
    <row r="1483" spans="12:21" ht="15" customHeight="1" x14ac:dyDescent="0.15">
      <c r="L1483" s="244" t="str">
        <f t="shared" si="207"/>
        <v/>
      </c>
      <c r="M1483" s="245" t="str">
        <f t="shared" si="208"/>
        <v/>
      </c>
      <c r="N1483" s="244" t="str">
        <f t="shared" si="209"/>
        <v/>
      </c>
      <c r="O1483" s="244" t="str">
        <f t="shared" si="210"/>
        <v/>
      </c>
      <c r="P1483">
        <f>IF($I1483&lt;&gt;"",$I1483,IF($E1483="SGD",1,IF($E1483="USD",Settings!$B$22,IF($E1483="HKD",Settings!$B$23,1))))</f>
        <v>1</v>
      </c>
      <c r="Q1483">
        <f t="shared" si="211"/>
        <v>0</v>
      </c>
      <c r="R1483">
        <f t="shared" si="212"/>
        <v>0</v>
      </c>
      <c r="S1483" t="str">
        <f t="shared" si="213"/>
        <v/>
      </c>
      <c r="T1483" t="str">
        <f t="shared" si="214"/>
        <v/>
      </c>
      <c r="U1483" t="str">
        <f t="shared" si="215"/>
        <v/>
      </c>
    </row>
    <row r="1484" spans="12:21" ht="15" customHeight="1" x14ac:dyDescent="0.15">
      <c r="L1484" s="244" t="str">
        <f t="shared" si="207"/>
        <v/>
      </c>
      <c r="M1484" s="245" t="str">
        <f t="shared" si="208"/>
        <v/>
      </c>
      <c r="N1484" s="244" t="str">
        <f t="shared" si="209"/>
        <v/>
      </c>
      <c r="O1484" s="244" t="str">
        <f t="shared" si="210"/>
        <v/>
      </c>
      <c r="P1484">
        <f>IF($I1484&lt;&gt;"",$I1484,IF($E1484="SGD",1,IF($E1484="USD",Settings!$B$22,IF($E1484="HKD",Settings!$B$23,1))))</f>
        <v>1</v>
      </c>
      <c r="Q1484">
        <f t="shared" si="211"/>
        <v>0</v>
      </c>
      <c r="R1484">
        <f t="shared" si="212"/>
        <v>0</v>
      </c>
      <c r="S1484" t="str">
        <f t="shared" si="213"/>
        <v/>
      </c>
      <c r="T1484" t="str">
        <f t="shared" si="214"/>
        <v/>
      </c>
      <c r="U1484" t="str">
        <f t="shared" si="215"/>
        <v/>
      </c>
    </row>
    <row r="1485" spans="12:21" ht="15" customHeight="1" x14ac:dyDescent="0.15">
      <c r="L1485" s="244" t="str">
        <f t="shared" si="207"/>
        <v/>
      </c>
      <c r="M1485" s="245" t="str">
        <f t="shared" si="208"/>
        <v/>
      </c>
      <c r="N1485" s="244" t="str">
        <f t="shared" si="209"/>
        <v/>
      </c>
      <c r="O1485" s="244" t="str">
        <f t="shared" si="210"/>
        <v/>
      </c>
      <c r="P1485">
        <f>IF($I1485&lt;&gt;"",$I1485,IF($E1485="SGD",1,IF($E1485="USD",Settings!$B$22,IF($E1485="HKD",Settings!$B$23,1))))</f>
        <v>1</v>
      </c>
      <c r="Q1485">
        <f t="shared" si="211"/>
        <v>0</v>
      </c>
      <c r="R1485">
        <f t="shared" si="212"/>
        <v>0</v>
      </c>
      <c r="S1485" t="str">
        <f t="shared" si="213"/>
        <v/>
      </c>
      <c r="T1485" t="str">
        <f t="shared" si="214"/>
        <v/>
      </c>
      <c r="U1485" t="str">
        <f t="shared" si="215"/>
        <v/>
      </c>
    </row>
    <row r="1486" spans="12:21" ht="15" customHeight="1" x14ac:dyDescent="0.15">
      <c r="L1486" s="244" t="str">
        <f t="shared" si="207"/>
        <v/>
      </c>
      <c r="M1486" s="245" t="str">
        <f t="shared" si="208"/>
        <v/>
      </c>
      <c r="N1486" s="244" t="str">
        <f t="shared" si="209"/>
        <v/>
      </c>
      <c r="O1486" s="244" t="str">
        <f t="shared" si="210"/>
        <v/>
      </c>
      <c r="P1486">
        <f>IF($I1486&lt;&gt;"",$I1486,IF($E1486="SGD",1,IF($E1486="USD",Settings!$B$22,IF($E1486="HKD",Settings!$B$23,1))))</f>
        <v>1</v>
      </c>
      <c r="Q1486">
        <f t="shared" si="211"/>
        <v>0</v>
      </c>
      <c r="R1486">
        <f t="shared" si="212"/>
        <v>0</v>
      </c>
      <c r="S1486" t="str">
        <f t="shared" si="213"/>
        <v/>
      </c>
      <c r="T1486" t="str">
        <f t="shared" si="214"/>
        <v/>
      </c>
      <c r="U1486" t="str">
        <f t="shared" si="215"/>
        <v/>
      </c>
    </row>
    <row r="1487" spans="12:21" ht="15" customHeight="1" x14ac:dyDescent="0.15">
      <c r="L1487" s="244" t="str">
        <f t="shared" si="207"/>
        <v/>
      </c>
      <c r="M1487" s="245" t="str">
        <f t="shared" si="208"/>
        <v/>
      </c>
      <c r="N1487" s="244" t="str">
        <f t="shared" si="209"/>
        <v/>
      </c>
      <c r="O1487" s="244" t="str">
        <f t="shared" si="210"/>
        <v/>
      </c>
      <c r="P1487">
        <f>IF($I1487&lt;&gt;"",$I1487,IF($E1487="SGD",1,IF($E1487="USD",Settings!$B$22,IF($E1487="HKD",Settings!$B$23,1))))</f>
        <v>1</v>
      </c>
      <c r="Q1487">
        <f t="shared" si="211"/>
        <v>0</v>
      </c>
      <c r="R1487">
        <f t="shared" si="212"/>
        <v>0</v>
      </c>
      <c r="S1487" t="str">
        <f t="shared" si="213"/>
        <v/>
      </c>
      <c r="T1487" t="str">
        <f t="shared" si="214"/>
        <v/>
      </c>
      <c r="U1487" t="str">
        <f t="shared" si="215"/>
        <v/>
      </c>
    </row>
    <row r="1488" spans="12:21" ht="15" customHeight="1" x14ac:dyDescent="0.15">
      <c r="L1488" s="244" t="str">
        <f t="shared" si="207"/>
        <v/>
      </c>
      <c r="M1488" s="245" t="str">
        <f t="shared" si="208"/>
        <v/>
      </c>
      <c r="N1488" s="244" t="str">
        <f t="shared" si="209"/>
        <v/>
      </c>
      <c r="O1488" s="244" t="str">
        <f t="shared" si="210"/>
        <v/>
      </c>
      <c r="P1488">
        <f>IF($I1488&lt;&gt;"",$I1488,IF($E1488="SGD",1,IF($E1488="USD",Settings!$B$22,IF($E1488="HKD",Settings!$B$23,1))))</f>
        <v>1</v>
      </c>
      <c r="Q1488">
        <f t="shared" si="211"/>
        <v>0</v>
      </c>
      <c r="R1488">
        <f t="shared" si="212"/>
        <v>0</v>
      </c>
      <c r="S1488" t="str">
        <f t="shared" si="213"/>
        <v/>
      </c>
      <c r="T1488" t="str">
        <f t="shared" si="214"/>
        <v/>
      </c>
      <c r="U1488" t="str">
        <f t="shared" si="215"/>
        <v/>
      </c>
    </row>
    <row r="1489" spans="12:21" ht="15" customHeight="1" x14ac:dyDescent="0.15">
      <c r="L1489" s="244" t="str">
        <f t="shared" si="207"/>
        <v/>
      </c>
      <c r="M1489" s="245" t="str">
        <f t="shared" si="208"/>
        <v/>
      </c>
      <c r="N1489" s="244" t="str">
        <f t="shared" si="209"/>
        <v/>
      </c>
      <c r="O1489" s="244" t="str">
        <f t="shared" si="210"/>
        <v/>
      </c>
      <c r="P1489">
        <f>IF($I1489&lt;&gt;"",$I1489,IF($E1489="SGD",1,IF($E1489="USD",Settings!$B$22,IF($E1489="HKD",Settings!$B$23,1))))</f>
        <v>1</v>
      </c>
      <c r="Q1489">
        <f t="shared" si="211"/>
        <v>0</v>
      </c>
      <c r="R1489">
        <f t="shared" si="212"/>
        <v>0</v>
      </c>
      <c r="S1489" t="str">
        <f t="shared" si="213"/>
        <v/>
      </c>
      <c r="T1489" t="str">
        <f t="shared" si="214"/>
        <v/>
      </c>
      <c r="U1489" t="str">
        <f t="shared" si="215"/>
        <v/>
      </c>
    </row>
    <row r="1490" spans="12:21" ht="15" customHeight="1" x14ac:dyDescent="0.15">
      <c r="L1490" s="244" t="str">
        <f t="shared" si="207"/>
        <v/>
      </c>
      <c r="M1490" s="245" t="str">
        <f t="shared" si="208"/>
        <v/>
      </c>
      <c r="N1490" s="244" t="str">
        <f t="shared" si="209"/>
        <v/>
      </c>
      <c r="O1490" s="244" t="str">
        <f t="shared" si="210"/>
        <v/>
      </c>
      <c r="P1490">
        <f>IF($I1490&lt;&gt;"",$I1490,IF($E1490="SGD",1,IF($E1490="USD",Settings!$B$22,IF($E1490="HKD",Settings!$B$23,1))))</f>
        <v>1</v>
      </c>
      <c r="Q1490">
        <f t="shared" si="211"/>
        <v>0</v>
      </c>
      <c r="R1490">
        <f t="shared" si="212"/>
        <v>0</v>
      </c>
      <c r="S1490" t="str">
        <f t="shared" si="213"/>
        <v/>
      </c>
      <c r="T1490" t="str">
        <f t="shared" si="214"/>
        <v/>
      </c>
      <c r="U1490" t="str">
        <f t="shared" si="215"/>
        <v/>
      </c>
    </row>
    <row r="1491" spans="12:21" ht="15" customHeight="1" x14ac:dyDescent="0.15">
      <c r="L1491" s="244" t="str">
        <f t="shared" si="207"/>
        <v/>
      </c>
      <c r="M1491" s="245" t="str">
        <f t="shared" si="208"/>
        <v/>
      </c>
      <c r="N1491" s="244" t="str">
        <f t="shared" si="209"/>
        <v/>
      </c>
      <c r="O1491" s="244" t="str">
        <f t="shared" si="210"/>
        <v/>
      </c>
      <c r="P1491">
        <f>IF($I1491&lt;&gt;"",$I1491,IF($E1491="SGD",1,IF($E1491="USD",Settings!$B$22,IF($E1491="HKD",Settings!$B$23,1))))</f>
        <v>1</v>
      </c>
      <c r="Q1491">
        <f t="shared" si="211"/>
        <v>0</v>
      </c>
      <c r="R1491">
        <f t="shared" si="212"/>
        <v>0</v>
      </c>
      <c r="S1491" t="str">
        <f t="shared" si="213"/>
        <v/>
      </c>
      <c r="T1491" t="str">
        <f t="shared" si="214"/>
        <v/>
      </c>
      <c r="U1491" t="str">
        <f t="shared" si="215"/>
        <v/>
      </c>
    </row>
    <row r="1492" spans="12:21" ht="15" customHeight="1" x14ac:dyDescent="0.15">
      <c r="L1492" s="244" t="str">
        <f t="shared" si="207"/>
        <v/>
      </c>
      <c r="M1492" s="245" t="str">
        <f t="shared" si="208"/>
        <v/>
      </c>
      <c r="N1492" s="244" t="str">
        <f t="shared" si="209"/>
        <v/>
      </c>
      <c r="O1492" s="244" t="str">
        <f t="shared" si="210"/>
        <v/>
      </c>
      <c r="P1492">
        <f>IF($I1492&lt;&gt;"",$I1492,IF($E1492="SGD",1,IF($E1492="USD",Settings!$B$22,IF($E1492="HKD",Settings!$B$23,1))))</f>
        <v>1</v>
      </c>
      <c r="Q1492">
        <f t="shared" si="211"/>
        <v>0</v>
      </c>
      <c r="R1492">
        <f t="shared" si="212"/>
        <v>0</v>
      </c>
      <c r="S1492" t="str">
        <f t="shared" si="213"/>
        <v/>
      </c>
      <c r="T1492" t="str">
        <f t="shared" si="214"/>
        <v/>
      </c>
      <c r="U1492" t="str">
        <f t="shared" si="215"/>
        <v/>
      </c>
    </row>
    <row r="1493" spans="12:21" ht="15" customHeight="1" x14ac:dyDescent="0.15">
      <c r="L1493" s="244" t="str">
        <f t="shared" si="207"/>
        <v/>
      </c>
      <c r="M1493" s="245" t="str">
        <f t="shared" si="208"/>
        <v/>
      </c>
      <c r="N1493" s="244" t="str">
        <f t="shared" si="209"/>
        <v/>
      </c>
      <c r="O1493" s="244" t="str">
        <f t="shared" si="210"/>
        <v/>
      </c>
      <c r="P1493">
        <f>IF($I1493&lt;&gt;"",$I1493,IF($E1493="SGD",1,IF($E1493="USD",Settings!$B$22,IF($E1493="HKD",Settings!$B$23,1))))</f>
        <v>1</v>
      </c>
      <c r="Q1493">
        <f t="shared" si="211"/>
        <v>0</v>
      </c>
      <c r="R1493">
        <f t="shared" si="212"/>
        <v>0</v>
      </c>
      <c r="S1493" t="str">
        <f t="shared" si="213"/>
        <v/>
      </c>
      <c r="T1493" t="str">
        <f t="shared" si="214"/>
        <v/>
      </c>
      <c r="U1493" t="str">
        <f t="shared" si="215"/>
        <v/>
      </c>
    </row>
    <row r="1494" spans="12:21" ht="15" customHeight="1" x14ac:dyDescent="0.15">
      <c r="L1494" s="244" t="str">
        <f t="shared" si="207"/>
        <v/>
      </c>
      <c r="M1494" s="245" t="str">
        <f t="shared" si="208"/>
        <v/>
      </c>
      <c r="N1494" s="244" t="str">
        <f t="shared" si="209"/>
        <v/>
      </c>
      <c r="O1494" s="244" t="str">
        <f t="shared" si="210"/>
        <v/>
      </c>
      <c r="P1494">
        <f>IF($I1494&lt;&gt;"",$I1494,IF($E1494="SGD",1,IF($E1494="USD",Settings!$B$22,IF($E1494="HKD",Settings!$B$23,1))))</f>
        <v>1</v>
      </c>
      <c r="Q1494">
        <f t="shared" si="211"/>
        <v>0</v>
      </c>
      <c r="R1494">
        <f t="shared" si="212"/>
        <v>0</v>
      </c>
      <c r="S1494" t="str">
        <f t="shared" si="213"/>
        <v/>
      </c>
      <c r="T1494" t="str">
        <f t="shared" si="214"/>
        <v/>
      </c>
      <c r="U1494" t="str">
        <f t="shared" si="215"/>
        <v/>
      </c>
    </row>
    <row r="1495" spans="12:21" ht="15" customHeight="1" x14ac:dyDescent="0.15">
      <c r="L1495" s="244" t="str">
        <f t="shared" si="207"/>
        <v/>
      </c>
      <c r="M1495" s="245" t="str">
        <f t="shared" si="208"/>
        <v/>
      </c>
      <c r="N1495" s="244" t="str">
        <f t="shared" si="209"/>
        <v/>
      </c>
      <c r="O1495" s="244" t="str">
        <f t="shared" si="210"/>
        <v/>
      </c>
      <c r="P1495">
        <f>IF($I1495&lt;&gt;"",$I1495,IF($E1495="SGD",1,IF($E1495="USD",Settings!$B$22,IF($E1495="HKD",Settings!$B$23,1))))</f>
        <v>1</v>
      </c>
      <c r="Q1495">
        <f t="shared" si="211"/>
        <v>0</v>
      </c>
      <c r="R1495">
        <f t="shared" si="212"/>
        <v>0</v>
      </c>
      <c r="S1495" t="str">
        <f t="shared" si="213"/>
        <v/>
      </c>
      <c r="T1495" t="str">
        <f t="shared" si="214"/>
        <v/>
      </c>
      <c r="U1495" t="str">
        <f t="shared" si="215"/>
        <v/>
      </c>
    </row>
    <row r="1496" spans="12:21" ht="15" customHeight="1" x14ac:dyDescent="0.15">
      <c r="L1496" s="244" t="str">
        <f t="shared" si="207"/>
        <v/>
      </c>
      <c r="M1496" s="245" t="str">
        <f t="shared" si="208"/>
        <v/>
      </c>
      <c r="N1496" s="244" t="str">
        <f t="shared" si="209"/>
        <v/>
      </c>
      <c r="O1496" s="244" t="str">
        <f t="shared" si="210"/>
        <v/>
      </c>
      <c r="P1496">
        <f>IF($I1496&lt;&gt;"",$I1496,IF($E1496="SGD",1,IF($E1496="USD",Settings!$B$22,IF($E1496="HKD",Settings!$B$23,1))))</f>
        <v>1</v>
      </c>
      <c r="Q1496">
        <f t="shared" si="211"/>
        <v>0</v>
      </c>
      <c r="R1496">
        <f t="shared" si="212"/>
        <v>0</v>
      </c>
      <c r="S1496" t="str">
        <f t="shared" si="213"/>
        <v/>
      </c>
      <c r="T1496" t="str">
        <f t="shared" si="214"/>
        <v/>
      </c>
      <c r="U1496" t="str">
        <f t="shared" si="215"/>
        <v/>
      </c>
    </row>
    <row r="1497" spans="12:21" ht="15" customHeight="1" x14ac:dyDescent="0.15">
      <c r="L1497" s="244" t="str">
        <f t="shared" si="207"/>
        <v/>
      </c>
      <c r="M1497" s="245" t="str">
        <f t="shared" si="208"/>
        <v/>
      </c>
      <c r="N1497" s="244" t="str">
        <f t="shared" si="209"/>
        <v/>
      </c>
      <c r="O1497" s="244" t="str">
        <f t="shared" si="210"/>
        <v/>
      </c>
      <c r="P1497">
        <f>IF($I1497&lt;&gt;"",$I1497,IF($E1497="SGD",1,IF($E1497="USD",Settings!$B$22,IF($E1497="HKD",Settings!$B$23,1))))</f>
        <v>1</v>
      </c>
      <c r="Q1497">
        <f t="shared" si="211"/>
        <v>0</v>
      </c>
      <c r="R1497">
        <f t="shared" si="212"/>
        <v>0</v>
      </c>
      <c r="S1497" t="str">
        <f t="shared" si="213"/>
        <v/>
      </c>
      <c r="T1497" t="str">
        <f t="shared" si="214"/>
        <v/>
      </c>
      <c r="U1497" t="str">
        <f t="shared" si="215"/>
        <v/>
      </c>
    </row>
    <row r="1498" spans="12:21" ht="15" customHeight="1" x14ac:dyDescent="0.15">
      <c r="L1498" s="244" t="str">
        <f t="shared" si="207"/>
        <v/>
      </c>
      <c r="M1498" s="245" t="str">
        <f t="shared" si="208"/>
        <v/>
      </c>
      <c r="N1498" s="244" t="str">
        <f t="shared" si="209"/>
        <v/>
      </c>
      <c r="O1498" s="244" t="str">
        <f t="shared" si="210"/>
        <v/>
      </c>
      <c r="P1498">
        <f>IF($I1498&lt;&gt;"",$I1498,IF($E1498="SGD",1,IF($E1498="USD",Settings!$B$22,IF($E1498="HKD",Settings!$B$23,1))))</f>
        <v>1</v>
      </c>
      <c r="Q1498">
        <f t="shared" si="211"/>
        <v>0</v>
      </c>
      <c r="R1498">
        <f t="shared" si="212"/>
        <v>0</v>
      </c>
      <c r="S1498" t="str">
        <f t="shared" si="213"/>
        <v/>
      </c>
      <c r="T1498" t="str">
        <f t="shared" si="214"/>
        <v/>
      </c>
      <c r="U1498" t="str">
        <f t="shared" si="215"/>
        <v/>
      </c>
    </row>
    <row r="1499" spans="12:21" ht="15" customHeight="1" x14ac:dyDescent="0.15">
      <c r="L1499" s="244" t="str">
        <f t="shared" si="207"/>
        <v/>
      </c>
      <c r="M1499" s="245" t="str">
        <f t="shared" si="208"/>
        <v/>
      </c>
      <c r="N1499" s="244" t="str">
        <f t="shared" si="209"/>
        <v/>
      </c>
      <c r="O1499" s="244" t="str">
        <f t="shared" si="210"/>
        <v/>
      </c>
      <c r="P1499">
        <f>IF($I1499&lt;&gt;"",$I1499,IF($E1499="SGD",1,IF($E1499="USD",Settings!$B$22,IF($E1499="HKD",Settings!$B$23,1))))</f>
        <v>1</v>
      </c>
      <c r="Q1499">
        <f t="shared" si="211"/>
        <v>0</v>
      </c>
      <c r="R1499">
        <f t="shared" si="212"/>
        <v>0</v>
      </c>
      <c r="S1499" t="str">
        <f t="shared" si="213"/>
        <v/>
      </c>
      <c r="T1499" t="str">
        <f t="shared" si="214"/>
        <v/>
      </c>
      <c r="U1499" t="str">
        <f t="shared" si="215"/>
        <v/>
      </c>
    </row>
    <row r="1500" spans="12:21" ht="15" customHeight="1" x14ac:dyDescent="0.15">
      <c r="L1500" s="244" t="str">
        <f t="shared" si="207"/>
        <v/>
      </c>
      <c r="M1500" s="245" t="str">
        <f t="shared" si="208"/>
        <v/>
      </c>
      <c r="N1500" s="244" t="str">
        <f t="shared" si="209"/>
        <v/>
      </c>
      <c r="O1500" s="244" t="str">
        <f t="shared" si="210"/>
        <v/>
      </c>
      <c r="P1500">
        <f>IF($I1500&lt;&gt;"",$I1500,IF($E1500="SGD",1,IF($E1500="USD",Settings!$B$22,IF($E1500="HKD",Settings!$B$23,1))))</f>
        <v>1</v>
      </c>
      <c r="Q1500">
        <f t="shared" si="211"/>
        <v>0</v>
      </c>
      <c r="R1500">
        <f t="shared" si="212"/>
        <v>0</v>
      </c>
      <c r="S1500" t="str">
        <f t="shared" si="213"/>
        <v/>
      </c>
      <c r="T1500" t="str">
        <f t="shared" si="214"/>
        <v/>
      </c>
      <c r="U1500" t="str">
        <f t="shared" si="215"/>
        <v/>
      </c>
    </row>
    <row r="1501" spans="12:21" ht="15" customHeight="1" x14ac:dyDescent="0.15">
      <c r="L1501" s="244" t="str">
        <f t="shared" si="207"/>
        <v/>
      </c>
      <c r="M1501" s="245" t="str">
        <f t="shared" si="208"/>
        <v/>
      </c>
      <c r="N1501" s="244" t="str">
        <f t="shared" si="209"/>
        <v/>
      </c>
      <c r="O1501" s="244" t="str">
        <f t="shared" si="210"/>
        <v/>
      </c>
      <c r="P1501">
        <f>IF($I1501&lt;&gt;"",$I1501,IF($E1501="SGD",1,IF($E1501="USD",Settings!$B$22,IF($E1501="HKD",Settings!$B$23,1))))</f>
        <v>1</v>
      </c>
      <c r="Q1501">
        <f t="shared" si="211"/>
        <v>0</v>
      </c>
      <c r="R1501">
        <f t="shared" si="212"/>
        <v>0</v>
      </c>
      <c r="S1501" t="str">
        <f t="shared" si="213"/>
        <v/>
      </c>
      <c r="T1501" t="str">
        <f t="shared" si="214"/>
        <v/>
      </c>
      <c r="U1501" t="str">
        <f t="shared" si="215"/>
        <v/>
      </c>
    </row>
    <row r="1502" spans="12:21" ht="15" customHeight="1" x14ac:dyDescent="0.15">
      <c r="L1502" s="244" t="str">
        <f t="shared" si="207"/>
        <v/>
      </c>
      <c r="M1502" s="245" t="str">
        <f t="shared" si="208"/>
        <v/>
      </c>
      <c r="N1502" s="244" t="str">
        <f t="shared" si="209"/>
        <v/>
      </c>
      <c r="O1502" s="244" t="str">
        <f t="shared" si="210"/>
        <v/>
      </c>
      <c r="P1502">
        <f>IF($I1502&lt;&gt;"",$I1502,IF($E1502="SGD",1,IF($E1502="USD",Settings!$B$22,IF($E1502="HKD",Settings!$B$23,1))))</f>
        <v>1</v>
      </c>
      <c r="Q1502">
        <f t="shared" si="211"/>
        <v>0</v>
      </c>
      <c r="R1502">
        <f t="shared" si="212"/>
        <v>0</v>
      </c>
      <c r="S1502" t="str">
        <f t="shared" si="213"/>
        <v/>
      </c>
      <c r="T1502" t="str">
        <f t="shared" si="214"/>
        <v/>
      </c>
      <c r="U1502" t="str">
        <f t="shared" si="215"/>
        <v/>
      </c>
    </row>
    <row r="1503" spans="12:21" ht="15" customHeight="1" x14ac:dyDescent="0.15">
      <c r="L1503" s="244" t="str">
        <f t="shared" si="207"/>
        <v/>
      </c>
      <c r="M1503" s="245" t="str">
        <f t="shared" si="208"/>
        <v/>
      </c>
      <c r="N1503" s="244" t="str">
        <f t="shared" si="209"/>
        <v/>
      </c>
      <c r="O1503" s="244" t="str">
        <f t="shared" si="210"/>
        <v/>
      </c>
      <c r="P1503">
        <f>IF($I1503&lt;&gt;"",$I1503,IF($E1503="SGD",1,IF($E1503="USD",Settings!$B$22,IF($E1503="HKD",Settings!$B$23,1))))</f>
        <v>1</v>
      </c>
      <c r="Q1503">
        <f t="shared" si="211"/>
        <v>0</v>
      </c>
      <c r="R1503">
        <f t="shared" si="212"/>
        <v>0</v>
      </c>
      <c r="S1503" t="str">
        <f t="shared" si="213"/>
        <v/>
      </c>
      <c r="T1503" t="str">
        <f t="shared" si="214"/>
        <v/>
      </c>
      <c r="U1503" t="str">
        <f t="shared" si="215"/>
        <v/>
      </c>
    </row>
    <row r="1504" spans="12:21" ht="15" customHeight="1" x14ac:dyDescent="0.15">
      <c r="L1504" s="244" t="str">
        <f t="shared" si="207"/>
        <v/>
      </c>
      <c r="M1504" s="245" t="str">
        <f t="shared" si="208"/>
        <v/>
      </c>
      <c r="N1504" s="244" t="str">
        <f t="shared" si="209"/>
        <v/>
      </c>
      <c r="O1504" s="244" t="str">
        <f t="shared" si="210"/>
        <v/>
      </c>
      <c r="P1504">
        <f>IF($I1504&lt;&gt;"",$I1504,IF($E1504="SGD",1,IF($E1504="USD",Settings!$B$22,IF($E1504="HKD",Settings!$B$23,1))))</f>
        <v>1</v>
      </c>
      <c r="Q1504">
        <f t="shared" si="211"/>
        <v>0</v>
      </c>
      <c r="R1504">
        <f t="shared" si="212"/>
        <v>0</v>
      </c>
      <c r="S1504" t="str">
        <f t="shared" si="213"/>
        <v/>
      </c>
      <c r="T1504" t="str">
        <f t="shared" si="214"/>
        <v/>
      </c>
      <c r="U1504" t="str">
        <f t="shared" si="215"/>
        <v/>
      </c>
    </row>
    <row r="1505" spans="12:21" ht="15" customHeight="1" x14ac:dyDescent="0.15">
      <c r="L1505" s="244" t="str">
        <f t="shared" si="207"/>
        <v/>
      </c>
      <c r="M1505" s="245" t="str">
        <f t="shared" si="208"/>
        <v/>
      </c>
      <c r="N1505" s="244" t="str">
        <f t="shared" si="209"/>
        <v/>
      </c>
      <c r="O1505" s="244" t="str">
        <f t="shared" si="210"/>
        <v/>
      </c>
      <c r="P1505">
        <f>IF($I1505&lt;&gt;"",$I1505,IF($E1505="SGD",1,IF($E1505="USD",Settings!$B$22,IF($E1505="HKD",Settings!$B$23,1))))</f>
        <v>1</v>
      </c>
      <c r="Q1505">
        <f t="shared" si="211"/>
        <v>0</v>
      </c>
      <c r="R1505">
        <f t="shared" si="212"/>
        <v>0</v>
      </c>
      <c r="S1505" t="str">
        <f t="shared" si="213"/>
        <v/>
      </c>
      <c r="T1505" t="str">
        <f t="shared" si="214"/>
        <v/>
      </c>
      <c r="U1505" t="str">
        <f t="shared" si="215"/>
        <v/>
      </c>
    </row>
    <row r="1506" spans="12:21" ht="15" customHeight="1" x14ac:dyDescent="0.15">
      <c r="L1506" s="244" t="str">
        <f t="shared" si="207"/>
        <v/>
      </c>
      <c r="M1506" s="245" t="str">
        <f t="shared" si="208"/>
        <v/>
      </c>
      <c r="N1506" s="244" t="str">
        <f t="shared" si="209"/>
        <v/>
      </c>
      <c r="O1506" s="244" t="str">
        <f t="shared" si="210"/>
        <v/>
      </c>
      <c r="P1506">
        <f>IF($I1506&lt;&gt;"",$I1506,IF($E1506="SGD",1,IF($E1506="USD",Settings!$B$22,IF($E1506="HKD",Settings!$B$23,1))))</f>
        <v>1</v>
      </c>
      <c r="Q1506">
        <f t="shared" si="211"/>
        <v>0</v>
      </c>
      <c r="R1506">
        <f t="shared" si="212"/>
        <v>0</v>
      </c>
      <c r="S1506" t="str">
        <f t="shared" si="213"/>
        <v/>
      </c>
      <c r="T1506" t="str">
        <f t="shared" si="214"/>
        <v/>
      </c>
      <c r="U1506" t="str">
        <f t="shared" si="215"/>
        <v/>
      </c>
    </row>
    <row r="1507" spans="12:21" ht="15" customHeight="1" x14ac:dyDescent="0.15">
      <c r="L1507" s="244" t="str">
        <f t="shared" si="207"/>
        <v/>
      </c>
      <c r="M1507" s="245" t="str">
        <f t="shared" si="208"/>
        <v/>
      </c>
      <c r="N1507" s="244" t="str">
        <f t="shared" si="209"/>
        <v/>
      </c>
      <c r="O1507" s="244" t="str">
        <f t="shared" si="210"/>
        <v/>
      </c>
      <c r="P1507">
        <f>IF($I1507&lt;&gt;"",$I1507,IF($E1507="SGD",1,IF($E1507="USD",Settings!$B$22,IF($E1507="HKD",Settings!$B$23,1))))</f>
        <v>1</v>
      </c>
      <c r="Q1507">
        <f t="shared" si="211"/>
        <v>0</v>
      </c>
      <c r="R1507">
        <f t="shared" si="212"/>
        <v>0</v>
      </c>
      <c r="S1507" t="str">
        <f t="shared" si="213"/>
        <v/>
      </c>
      <c r="T1507" t="str">
        <f t="shared" si="214"/>
        <v/>
      </c>
      <c r="U1507" t="str">
        <f t="shared" si="215"/>
        <v/>
      </c>
    </row>
    <row r="1508" spans="12:21" ht="15" customHeight="1" x14ac:dyDescent="0.15">
      <c r="L1508" s="244" t="str">
        <f t="shared" si="207"/>
        <v/>
      </c>
      <c r="M1508" s="245" t="str">
        <f t="shared" si="208"/>
        <v/>
      </c>
      <c r="N1508" s="244" t="str">
        <f t="shared" si="209"/>
        <v/>
      </c>
      <c r="O1508" s="244" t="str">
        <f t="shared" si="210"/>
        <v/>
      </c>
      <c r="P1508">
        <f>IF($I1508&lt;&gt;"",$I1508,IF($E1508="SGD",1,IF($E1508="USD",Settings!$B$22,IF($E1508="HKD",Settings!$B$23,1))))</f>
        <v>1</v>
      </c>
      <c r="Q1508">
        <f t="shared" si="211"/>
        <v>0</v>
      </c>
      <c r="R1508">
        <f t="shared" si="212"/>
        <v>0</v>
      </c>
      <c r="S1508" t="str">
        <f t="shared" si="213"/>
        <v/>
      </c>
      <c r="T1508" t="str">
        <f t="shared" si="214"/>
        <v/>
      </c>
      <c r="U1508" t="str">
        <f t="shared" si="215"/>
        <v/>
      </c>
    </row>
    <row r="1509" spans="12:21" ht="15" customHeight="1" x14ac:dyDescent="0.15">
      <c r="L1509" s="244" t="str">
        <f t="shared" si="207"/>
        <v/>
      </c>
      <c r="M1509" s="245" t="str">
        <f t="shared" si="208"/>
        <v/>
      </c>
      <c r="N1509" s="244" t="str">
        <f t="shared" si="209"/>
        <v/>
      </c>
      <c r="O1509" s="244" t="str">
        <f t="shared" si="210"/>
        <v/>
      </c>
      <c r="P1509">
        <f>IF($I1509&lt;&gt;"",$I1509,IF($E1509="SGD",1,IF($E1509="USD",Settings!$B$22,IF($E1509="HKD",Settings!$B$23,1))))</f>
        <v>1</v>
      </c>
      <c r="Q1509">
        <f t="shared" si="211"/>
        <v>0</v>
      </c>
      <c r="R1509">
        <f t="shared" si="212"/>
        <v>0</v>
      </c>
      <c r="S1509" t="str">
        <f t="shared" si="213"/>
        <v/>
      </c>
      <c r="T1509" t="str">
        <f t="shared" si="214"/>
        <v/>
      </c>
      <c r="U1509" t="str">
        <f t="shared" si="215"/>
        <v/>
      </c>
    </row>
    <row r="1510" spans="12:21" ht="15" customHeight="1" x14ac:dyDescent="0.15">
      <c r="L1510" s="244" t="str">
        <f t="shared" si="207"/>
        <v/>
      </c>
      <c r="M1510" s="245" t="str">
        <f t="shared" si="208"/>
        <v/>
      </c>
      <c r="N1510" s="244" t="str">
        <f t="shared" si="209"/>
        <v/>
      </c>
      <c r="O1510" s="244" t="str">
        <f t="shared" si="210"/>
        <v/>
      </c>
      <c r="P1510">
        <f>IF($I1510&lt;&gt;"",$I1510,IF($E1510="SGD",1,IF($E1510="USD",Settings!$B$22,IF($E1510="HKD",Settings!$B$23,1))))</f>
        <v>1</v>
      </c>
      <c r="Q1510">
        <f t="shared" si="211"/>
        <v>0</v>
      </c>
      <c r="R1510">
        <f t="shared" si="212"/>
        <v>0</v>
      </c>
      <c r="S1510" t="str">
        <f t="shared" si="213"/>
        <v/>
      </c>
      <c r="T1510" t="str">
        <f t="shared" si="214"/>
        <v/>
      </c>
      <c r="U1510" t="str">
        <f t="shared" si="215"/>
        <v/>
      </c>
    </row>
    <row r="1511" spans="12:21" ht="15" customHeight="1" x14ac:dyDescent="0.15">
      <c r="L1511" s="244" t="str">
        <f t="shared" si="207"/>
        <v/>
      </c>
      <c r="M1511" s="245" t="str">
        <f t="shared" si="208"/>
        <v/>
      </c>
      <c r="N1511" s="244" t="str">
        <f t="shared" si="209"/>
        <v/>
      </c>
      <c r="O1511" s="244" t="str">
        <f t="shared" si="210"/>
        <v/>
      </c>
      <c r="P1511">
        <f>IF($I1511&lt;&gt;"",$I1511,IF($E1511="SGD",1,IF($E1511="USD",Settings!$B$22,IF($E1511="HKD",Settings!$B$23,1))))</f>
        <v>1</v>
      </c>
      <c r="Q1511">
        <f t="shared" si="211"/>
        <v>0</v>
      </c>
      <c r="R1511">
        <f t="shared" si="212"/>
        <v>0</v>
      </c>
      <c r="S1511" t="str">
        <f t="shared" si="213"/>
        <v/>
      </c>
      <c r="T1511" t="str">
        <f t="shared" si="214"/>
        <v/>
      </c>
      <c r="U1511" t="str">
        <f t="shared" si="215"/>
        <v/>
      </c>
    </row>
    <row r="1512" spans="12:21" ht="15" customHeight="1" x14ac:dyDescent="0.15">
      <c r="L1512" s="244" t="str">
        <f t="shared" si="207"/>
        <v/>
      </c>
      <c r="M1512" s="245" t="str">
        <f t="shared" si="208"/>
        <v/>
      </c>
      <c r="N1512" s="244" t="str">
        <f t="shared" si="209"/>
        <v/>
      </c>
      <c r="O1512" s="244" t="str">
        <f t="shared" si="210"/>
        <v/>
      </c>
      <c r="P1512">
        <f>IF($I1512&lt;&gt;"",$I1512,IF($E1512="SGD",1,IF($E1512="USD",Settings!$B$22,IF($E1512="HKD",Settings!$B$23,1))))</f>
        <v>1</v>
      </c>
      <c r="Q1512">
        <f t="shared" si="211"/>
        <v>0</v>
      </c>
      <c r="R1512">
        <f t="shared" si="212"/>
        <v>0</v>
      </c>
      <c r="S1512" t="str">
        <f t="shared" si="213"/>
        <v/>
      </c>
      <c r="T1512" t="str">
        <f t="shared" si="214"/>
        <v/>
      </c>
      <c r="U1512" t="str">
        <f t="shared" si="215"/>
        <v/>
      </c>
    </row>
    <row r="1513" spans="12:21" ht="15" customHeight="1" x14ac:dyDescent="0.15">
      <c r="L1513" s="244" t="str">
        <f t="shared" ref="L1513:L1576" si="216">IF(OR(B1513="",C1513="",E1513=""),"",B1513&amp;":"&amp;C1513&amp;":"&amp;E1513)</f>
        <v/>
      </c>
      <c r="M1513" s="245" t="str">
        <f t="shared" ref="M1513:M1576" si="217">IF(A1513="","",A1513*D1513)</f>
        <v/>
      </c>
      <c r="N1513" s="244" t="str">
        <f t="shared" ref="N1513:N1576" si="218">IF(A1513="","",IF(OR(A1513=1,A1513=0),J1513,0))</f>
        <v/>
      </c>
      <c r="O1513" s="244" t="str">
        <f t="shared" ref="O1513:O1576" si="219">IF(A1513="","",IF(A1513=-1,J1513,0))</f>
        <v/>
      </c>
      <c r="P1513">
        <f>IF($I1513&lt;&gt;"",$I1513,IF($E1513="SGD",1,IF($E1513="USD",Settings!$B$22,IF($E1513="HKD",Settings!$B$23,1))))</f>
        <v>1</v>
      </c>
      <c r="Q1513">
        <f t="shared" ref="Q1513:Q1576" si="220">IF($L1513="",0,($O1513-$N1513+IF($A1513=2,$J1513,0))*$P1513)</f>
        <v>0</v>
      </c>
      <c r="R1513">
        <f t="shared" ref="R1513:R1576" si="221">IF($L1513="",0,IF($A1513=2,$J1513*$P1513,0))</f>
        <v>0</v>
      </c>
      <c r="S1513" t="str">
        <f t="shared" si="213"/>
        <v/>
      </c>
      <c r="T1513" t="str">
        <f t="shared" si="214"/>
        <v/>
      </c>
      <c r="U1513" t="str">
        <f t="shared" si="215"/>
        <v/>
      </c>
    </row>
    <row r="1514" spans="12:21" ht="15" customHeight="1" x14ac:dyDescent="0.15">
      <c r="L1514" s="244" t="str">
        <f t="shared" si="216"/>
        <v/>
      </c>
      <c r="M1514" s="245" t="str">
        <f t="shared" si="217"/>
        <v/>
      </c>
      <c r="N1514" s="244" t="str">
        <f t="shared" si="218"/>
        <v/>
      </c>
      <c r="O1514" s="244" t="str">
        <f t="shared" si="219"/>
        <v/>
      </c>
      <c r="P1514">
        <f>IF($I1514&lt;&gt;"",$I1514,IF($E1514="SGD",1,IF($E1514="USD",Settings!$B$22,IF($E1514="HKD",Settings!$B$23,1))))</f>
        <v>1</v>
      </c>
      <c r="Q1514">
        <f t="shared" si="220"/>
        <v>0</v>
      </c>
      <c r="R1514">
        <f t="shared" si="221"/>
        <v>0</v>
      </c>
      <c r="S1514" t="str">
        <f t="shared" si="213"/>
        <v/>
      </c>
      <c r="T1514" t="str">
        <f t="shared" si="214"/>
        <v/>
      </c>
      <c r="U1514" t="str">
        <f t="shared" si="215"/>
        <v/>
      </c>
    </row>
    <row r="1515" spans="12:21" ht="15" customHeight="1" x14ac:dyDescent="0.15">
      <c r="L1515" s="244" t="str">
        <f t="shared" si="216"/>
        <v/>
      </c>
      <c r="M1515" s="245" t="str">
        <f t="shared" si="217"/>
        <v/>
      </c>
      <c r="N1515" s="244" t="str">
        <f t="shared" si="218"/>
        <v/>
      </c>
      <c r="O1515" s="244" t="str">
        <f t="shared" si="219"/>
        <v/>
      </c>
      <c r="P1515">
        <f>IF($I1515&lt;&gt;"",$I1515,IF($E1515="SGD",1,IF($E1515="USD",Settings!$B$22,IF($E1515="HKD",Settings!$B$23,1))))</f>
        <v>1</v>
      </c>
      <c r="Q1515">
        <f t="shared" si="220"/>
        <v>0</v>
      </c>
      <c r="R1515">
        <f t="shared" si="221"/>
        <v>0</v>
      </c>
      <c r="S1515" t="str">
        <f t="shared" si="213"/>
        <v/>
      </c>
      <c r="T1515" t="str">
        <f t="shared" si="214"/>
        <v/>
      </c>
      <c r="U1515" t="str">
        <f t="shared" si="215"/>
        <v/>
      </c>
    </row>
    <row r="1516" spans="12:21" ht="15" customHeight="1" x14ac:dyDescent="0.15">
      <c r="L1516" s="244" t="str">
        <f t="shared" si="216"/>
        <v/>
      </c>
      <c r="M1516" s="245" t="str">
        <f t="shared" si="217"/>
        <v/>
      </c>
      <c r="N1516" s="244" t="str">
        <f t="shared" si="218"/>
        <v/>
      </c>
      <c r="O1516" s="244" t="str">
        <f t="shared" si="219"/>
        <v/>
      </c>
      <c r="P1516">
        <f>IF($I1516&lt;&gt;"",$I1516,IF($E1516="SGD",1,IF($E1516="USD",Settings!$B$22,IF($E1516="HKD",Settings!$B$23,1))))</f>
        <v>1</v>
      </c>
      <c r="Q1516">
        <f t="shared" si="220"/>
        <v>0</v>
      </c>
      <c r="R1516">
        <f t="shared" si="221"/>
        <v>0</v>
      </c>
      <c r="S1516" t="str">
        <f t="shared" si="213"/>
        <v/>
      </c>
      <c r="T1516" t="str">
        <f t="shared" si="214"/>
        <v/>
      </c>
      <c r="U1516" t="str">
        <f t="shared" si="215"/>
        <v/>
      </c>
    </row>
    <row r="1517" spans="12:21" ht="15" customHeight="1" x14ac:dyDescent="0.15">
      <c r="L1517" s="244" t="str">
        <f t="shared" si="216"/>
        <v/>
      </c>
      <c r="M1517" s="245" t="str">
        <f t="shared" si="217"/>
        <v/>
      </c>
      <c r="N1517" s="244" t="str">
        <f t="shared" si="218"/>
        <v/>
      </c>
      <c r="O1517" s="244" t="str">
        <f t="shared" si="219"/>
        <v/>
      </c>
      <c r="P1517">
        <f>IF($I1517&lt;&gt;"",$I1517,IF($E1517="SGD",1,IF($E1517="USD",Settings!$B$22,IF($E1517="HKD",Settings!$B$23,1))))</f>
        <v>1</v>
      </c>
      <c r="Q1517">
        <f t="shared" si="220"/>
        <v>0</v>
      </c>
      <c r="R1517">
        <f t="shared" si="221"/>
        <v>0</v>
      </c>
      <c r="S1517" t="str">
        <f t="shared" si="213"/>
        <v/>
      </c>
      <c r="T1517" t="str">
        <f t="shared" si="214"/>
        <v/>
      </c>
      <c r="U1517" t="str">
        <f t="shared" si="215"/>
        <v/>
      </c>
    </row>
    <row r="1518" spans="12:21" ht="15" customHeight="1" x14ac:dyDescent="0.15">
      <c r="L1518" s="244" t="str">
        <f t="shared" si="216"/>
        <v/>
      </c>
      <c r="M1518" s="245" t="str">
        <f t="shared" si="217"/>
        <v/>
      </c>
      <c r="N1518" s="244" t="str">
        <f t="shared" si="218"/>
        <v/>
      </c>
      <c r="O1518" s="244" t="str">
        <f t="shared" si="219"/>
        <v/>
      </c>
      <c r="P1518">
        <f>IF($I1518&lt;&gt;"",$I1518,IF($E1518="SGD",1,IF($E1518="USD",Settings!$B$22,IF($E1518="HKD",Settings!$B$23,1))))</f>
        <v>1</v>
      </c>
      <c r="Q1518">
        <f t="shared" si="220"/>
        <v>0</v>
      </c>
      <c r="R1518">
        <f t="shared" si="221"/>
        <v>0</v>
      </c>
      <c r="S1518" t="str">
        <f t="shared" si="213"/>
        <v/>
      </c>
      <c r="T1518" t="str">
        <f t="shared" si="214"/>
        <v/>
      </c>
      <c r="U1518" t="str">
        <f t="shared" si="215"/>
        <v/>
      </c>
    </row>
    <row r="1519" spans="12:21" ht="15" customHeight="1" x14ac:dyDescent="0.15">
      <c r="L1519" s="244" t="str">
        <f t="shared" si="216"/>
        <v/>
      </c>
      <c r="M1519" s="245" t="str">
        <f t="shared" si="217"/>
        <v/>
      </c>
      <c r="N1519" s="244" t="str">
        <f t="shared" si="218"/>
        <v/>
      </c>
      <c r="O1519" s="244" t="str">
        <f t="shared" si="219"/>
        <v/>
      </c>
      <c r="P1519">
        <f>IF($I1519&lt;&gt;"",$I1519,IF($E1519="SGD",1,IF($E1519="USD",Settings!$B$22,IF($E1519="HKD",Settings!$B$23,1))))</f>
        <v>1</v>
      </c>
      <c r="Q1519">
        <f t="shared" si="220"/>
        <v>0</v>
      </c>
      <c r="R1519">
        <f t="shared" si="221"/>
        <v>0</v>
      </c>
      <c r="S1519" t="str">
        <f t="shared" si="213"/>
        <v/>
      </c>
      <c r="T1519" t="str">
        <f t="shared" si="214"/>
        <v/>
      </c>
      <c r="U1519" t="str">
        <f t="shared" si="215"/>
        <v/>
      </c>
    </row>
    <row r="1520" spans="12:21" ht="15" customHeight="1" x14ac:dyDescent="0.15">
      <c r="L1520" s="244" t="str">
        <f t="shared" si="216"/>
        <v/>
      </c>
      <c r="M1520" s="245" t="str">
        <f t="shared" si="217"/>
        <v/>
      </c>
      <c r="N1520" s="244" t="str">
        <f t="shared" si="218"/>
        <v/>
      </c>
      <c r="O1520" s="244" t="str">
        <f t="shared" si="219"/>
        <v/>
      </c>
      <c r="P1520">
        <f>IF($I1520&lt;&gt;"",$I1520,IF($E1520="SGD",1,IF($E1520="USD",Settings!$B$22,IF($E1520="HKD",Settings!$B$23,1))))</f>
        <v>1</v>
      </c>
      <c r="Q1520">
        <f t="shared" si="220"/>
        <v>0</v>
      </c>
      <c r="R1520">
        <f t="shared" si="221"/>
        <v>0</v>
      </c>
      <c r="S1520" t="str">
        <f t="shared" si="213"/>
        <v/>
      </c>
      <c r="T1520" t="str">
        <f t="shared" si="214"/>
        <v/>
      </c>
      <c r="U1520" t="str">
        <f t="shared" si="215"/>
        <v/>
      </c>
    </row>
    <row r="1521" spans="12:21" ht="15" customHeight="1" x14ac:dyDescent="0.15">
      <c r="L1521" s="244" t="str">
        <f t="shared" si="216"/>
        <v/>
      </c>
      <c r="M1521" s="245" t="str">
        <f t="shared" si="217"/>
        <v/>
      </c>
      <c r="N1521" s="244" t="str">
        <f t="shared" si="218"/>
        <v/>
      </c>
      <c r="O1521" s="244" t="str">
        <f t="shared" si="219"/>
        <v/>
      </c>
      <c r="P1521">
        <f>IF($I1521&lt;&gt;"",$I1521,IF($E1521="SGD",1,IF($E1521="USD",Settings!$B$22,IF($E1521="HKD",Settings!$B$23,1))))</f>
        <v>1</v>
      </c>
      <c r="Q1521">
        <f t="shared" si="220"/>
        <v>0</v>
      </c>
      <c r="R1521">
        <f t="shared" si="221"/>
        <v>0</v>
      </c>
      <c r="S1521" t="str">
        <f t="shared" si="213"/>
        <v/>
      </c>
      <c r="T1521" t="str">
        <f t="shared" si="214"/>
        <v/>
      </c>
      <c r="U1521" t="str">
        <f t="shared" si="215"/>
        <v/>
      </c>
    </row>
    <row r="1522" spans="12:21" ht="15" customHeight="1" x14ac:dyDescent="0.15">
      <c r="L1522" s="244" t="str">
        <f t="shared" si="216"/>
        <v/>
      </c>
      <c r="M1522" s="245" t="str">
        <f t="shared" si="217"/>
        <v/>
      </c>
      <c r="N1522" s="244" t="str">
        <f t="shared" si="218"/>
        <v/>
      </c>
      <c r="O1522" s="244" t="str">
        <f t="shared" si="219"/>
        <v/>
      </c>
      <c r="P1522">
        <f>IF($I1522&lt;&gt;"",$I1522,IF($E1522="SGD",1,IF($E1522="USD",Settings!$B$22,IF($E1522="HKD",Settings!$B$23,1))))</f>
        <v>1</v>
      </c>
      <c r="Q1522">
        <f t="shared" si="220"/>
        <v>0</v>
      </c>
      <c r="R1522">
        <f t="shared" si="221"/>
        <v>0</v>
      </c>
      <c r="S1522" t="str">
        <f t="shared" si="213"/>
        <v/>
      </c>
      <c r="T1522" t="str">
        <f t="shared" si="214"/>
        <v/>
      </c>
      <c r="U1522" t="str">
        <f t="shared" si="215"/>
        <v/>
      </c>
    </row>
    <row r="1523" spans="12:21" ht="15" customHeight="1" x14ac:dyDescent="0.15">
      <c r="L1523" s="244" t="str">
        <f t="shared" si="216"/>
        <v/>
      </c>
      <c r="M1523" s="245" t="str">
        <f t="shared" si="217"/>
        <v/>
      </c>
      <c r="N1523" s="244" t="str">
        <f t="shared" si="218"/>
        <v/>
      </c>
      <c r="O1523" s="244" t="str">
        <f t="shared" si="219"/>
        <v/>
      </c>
      <c r="P1523">
        <f>IF($I1523&lt;&gt;"",$I1523,IF($E1523="SGD",1,IF($E1523="USD",Settings!$B$22,IF($E1523="HKD",Settings!$B$23,1))))</f>
        <v>1</v>
      </c>
      <c r="Q1523">
        <f t="shared" si="220"/>
        <v>0</v>
      </c>
      <c r="R1523">
        <f t="shared" si="221"/>
        <v>0</v>
      </c>
      <c r="S1523" t="str">
        <f t="shared" si="213"/>
        <v/>
      </c>
      <c r="T1523" t="str">
        <f t="shared" si="214"/>
        <v/>
      </c>
      <c r="U1523" t="str">
        <f t="shared" si="215"/>
        <v/>
      </c>
    </row>
    <row r="1524" spans="12:21" ht="15" customHeight="1" x14ac:dyDescent="0.15">
      <c r="L1524" s="244" t="str">
        <f t="shared" si="216"/>
        <v/>
      </c>
      <c r="M1524" s="245" t="str">
        <f t="shared" si="217"/>
        <v/>
      </c>
      <c r="N1524" s="244" t="str">
        <f t="shared" si="218"/>
        <v/>
      </c>
      <c r="O1524" s="244" t="str">
        <f t="shared" si="219"/>
        <v/>
      </c>
      <c r="P1524">
        <f>IF($I1524&lt;&gt;"",$I1524,IF($E1524="SGD",1,IF($E1524="USD",Settings!$B$22,IF($E1524="HKD",Settings!$B$23,1))))</f>
        <v>1</v>
      </c>
      <c r="Q1524">
        <f t="shared" si="220"/>
        <v>0</v>
      </c>
      <c r="R1524">
        <f t="shared" si="221"/>
        <v>0</v>
      </c>
      <c r="S1524" t="str">
        <f t="shared" si="213"/>
        <v/>
      </c>
      <c r="T1524" t="str">
        <f t="shared" si="214"/>
        <v/>
      </c>
      <c r="U1524" t="str">
        <f t="shared" si="215"/>
        <v/>
      </c>
    </row>
    <row r="1525" spans="12:21" ht="15" customHeight="1" x14ac:dyDescent="0.15">
      <c r="L1525" s="244" t="str">
        <f t="shared" si="216"/>
        <v/>
      </c>
      <c r="M1525" s="245" t="str">
        <f t="shared" si="217"/>
        <v/>
      </c>
      <c r="N1525" s="244" t="str">
        <f t="shared" si="218"/>
        <v/>
      </c>
      <c r="O1525" s="244" t="str">
        <f t="shared" si="219"/>
        <v/>
      </c>
      <c r="P1525">
        <f>IF($I1525&lt;&gt;"",$I1525,IF($E1525="SGD",1,IF($E1525="USD",Settings!$B$22,IF($E1525="HKD",Settings!$B$23,1))))</f>
        <v>1</v>
      </c>
      <c r="Q1525">
        <f t="shared" si="220"/>
        <v>0</v>
      </c>
      <c r="R1525">
        <f t="shared" si="221"/>
        <v>0</v>
      </c>
      <c r="S1525" t="str">
        <f t="shared" si="213"/>
        <v/>
      </c>
      <c r="T1525" t="str">
        <f t="shared" si="214"/>
        <v/>
      </c>
      <c r="U1525" t="str">
        <f t="shared" si="215"/>
        <v/>
      </c>
    </row>
    <row r="1526" spans="12:21" ht="15" customHeight="1" x14ac:dyDescent="0.15">
      <c r="L1526" s="244" t="str">
        <f t="shared" si="216"/>
        <v/>
      </c>
      <c r="M1526" s="245" t="str">
        <f t="shared" si="217"/>
        <v/>
      </c>
      <c r="N1526" s="244" t="str">
        <f t="shared" si="218"/>
        <v/>
      </c>
      <c r="O1526" s="244" t="str">
        <f t="shared" si="219"/>
        <v/>
      </c>
      <c r="P1526">
        <f>IF($I1526&lt;&gt;"",$I1526,IF($E1526="SGD",1,IF($E1526="USD",Settings!$B$22,IF($E1526="HKD",Settings!$B$23,1))))</f>
        <v>1</v>
      </c>
      <c r="Q1526">
        <f t="shared" si="220"/>
        <v>0</v>
      </c>
      <c r="R1526">
        <f t="shared" si="221"/>
        <v>0</v>
      </c>
      <c r="S1526" t="str">
        <f t="shared" si="213"/>
        <v/>
      </c>
      <c r="T1526" t="str">
        <f t="shared" si="214"/>
        <v/>
      </c>
      <c r="U1526" t="str">
        <f t="shared" si="215"/>
        <v/>
      </c>
    </row>
    <row r="1527" spans="12:21" ht="15" customHeight="1" x14ac:dyDescent="0.15">
      <c r="L1527" s="244" t="str">
        <f t="shared" si="216"/>
        <v/>
      </c>
      <c r="M1527" s="245" t="str">
        <f t="shared" si="217"/>
        <v/>
      </c>
      <c r="N1527" s="244" t="str">
        <f t="shared" si="218"/>
        <v/>
      </c>
      <c r="O1527" s="244" t="str">
        <f t="shared" si="219"/>
        <v/>
      </c>
      <c r="P1527">
        <f>IF($I1527&lt;&gt;"",$I1527,IF($E1527="SGD",1,IF($E1527="USD",Settings!$B$22,IF($E1527="HKD",Settings!$B$23,1))))</f>
        <v>1</v>
      </c>
      <c r="Q1527">
        <f t="shared" si="220"/>
        <v>0</v>
      </c>
      <c r="R1527">
        <f t="shared" si="221"/>
        <v>0</v>
      </c>
      <c r="S1527" t="str">
        <f t="shared" si="213"/>
        <v/>
      </c>
      <c r="T1527" t="str">
        <f t="shared" si="214"/>
        <v/>
      </c>
      <c r="U1527" t="str">
        <f t="shared" si="215"/>
        <v/>
      </c>
    </row>
    <row r="1528" spans="12:21" ht="15" customHeight="1" x14ac:dyDescent="0.15">
      <c r="L1528" s="244" t="str">
        <f t="shared" si="216"/>
        <v/>
      </c>
      <c r="M1528" s="245" t="str">
        <f t="shared" si="217"/>
        <v/>
      </c>
      <c r="N1528" s="244" t="str">
        <f t="shared" si="218"/>
        <v/>
      </c>
      <c r="O1528" s="244" t="str">
        <f t="shared" si="219"/>
        <v/>
      </c>
      <c r="P1528">
        <f>IF($I1528&lt;&gt;"",$I1528,IF($E1528="SGD",1,IF($E1528="USD",Settings!$B$22,IF($E1528="HKD",Settings!$B$23,1))))</f>
        <v>1</v>
      </c>
      <c r="Q1528">
        <f t="shared" si="220"/>
        <v>0</v>
      </c>
      <c r="R1528">
        <f t="shared" si="221"/>
        <v>0</v>
      </c>
      <c r="S1528" t="str">
        <f t="shared" si="213"/>
        <v/>
      </c>
      <c r="T1528" t="str">
        <f t="shared" si="214"/>
        <v/>
      </c>
      <c r="U1528" t="str">
        <f t="shared" si="215"/>
        <v/>
      </c>
    </row>
    <row r="1529" spans="12:21" ht="15" customHeight="1" x14ac:dyDescent="0.15">
      <c r="L1529" s="244" t="str">
        <f t="shared" si="216"/>
        <v/>
      </c>
      <c r="M1529" s="245" t="str">
        <f t="shared" si="217"/>
        <v/>
      </c>
      <c r="N1529" s="244" t="str">
        <f t="shared" si="218"/>
        <v/>
      </c>
      <c r="O1529" s="244" t="str">
        <f t="shared" si="219"/>
        <v/>
      </c>
      <c r="P1529">
        <f>IF($I1529&lt;&gt;"",$I1529,IF($E1529="SGD",1,IF($E1529="USD",Settings!$B$22,IF($E1529="HKD",Settings!$B$23,1))))</f>
        <v>1</v>
      </c>
      <c r="Q1529">
        <f t="shared" si="220"/>
        <v>0</v>
      </c>
      <c r="R1529">
        <f t="shared" si="221"/>
        <v>0</v>
      </c>
      <c r="S1529" t="str">
        <f t="shared" si="213"/>
        <v/>
      </c>
      <c r="T1529" t="str">
        <f t="shared" si="214"/>
        <v/>
      </c>
      <c r="U1529" t="str">
        <f t="shared" si="215"/>
        <v/>
      </c>
    </row>
    <row r="1530" spans="12:21" ht="15" customHeight="1" x14ac:dyDescent="0.15">
      <c r="L1530" s="244" t="str">
        <f t="shared" si="216"/>
        <v/>
      </c>
      <c r="M1530" s="245" t="str">
        <f t="shared" si="217"/>
        <v/>
      </c>
      <c r="N1530" s="244" t="str">
        <f t="shared" si="218"/>
        <v/>
      </c>
      <c r="O1530" s="244" t="str">
        <f t="shared" si="219"/>
        <v/>
      </c>
      <c r="P1530">
        <f>IF($I1530&lt;&gt;"",$I1530,IF($E1530="SGD",1,IF($E1530="USD",Settings!$B$22,IF($E1530="HKD",Settings!$B$23,1))))</f>
        <v>1</v>
      </c>
      <c r="Q1530">
        <f t="shared" si="220"/>
        <v>0</v>
      </c>
      <c r="R1530">
        <f t="shared" si="221"/>
        <v>0</v>
      </c>
      <c r="S1530" t="str">
        <f t="shared" si="213"/>
        <v/>
      </c>
      <c r="T1530" t="str">
        <f t="shared" si="214"/>
        <v/>
      </c>
      <c r="U1530" t="str">
        <f t="shared" si="215"/>
        <v/>
      </c>
    </row>
    <row r="1531" spans="12:21" ht="15" customHeight="1" x14ac:dyDescent="0.15">
      <c r="L1531" s="244" t="str">
        <f t="shared" si="216"/>
        <v/>
      </c>
      <c r="M1531" s="245" t="str">
        <f t="shared" si="217"/>
        <v/>
      </c>
      <c r="N1531" s="244" t="str">
        <f t="shared" si="218"/>
        <v/>
      </c>
      <c r="O1531" s="244" t="str">
        <f t="shared" si="219"/>
        <v/>
      </c>
      <c r="P1531">
        <f>IF($I1531&lt;&gt;"",$I1531,IF($E1531="SGD",1,IF($E1531="USD",Settings!$B$22,IF($E1531="HKD",Settings!$B$23,1))))</f>
        <v>1</v>
      </c>
      <c r="Q1531">
        <f t="shared" si="220"/>
        <v>0</v>
      </c>
      <c r="R1531">
        <f t="shared" si="221"/>
        <v>0</v>
      </c>
      <c r="S1531" t="str">
        <f t="shared" si="213"/>
        <v/>
      </c>
      <c r="T1531" t="str">
        <f t="shared" si="214"/>
        <v/>
      </c>
      <c r="U1531" t="str">
        <f t="shared" si="215"/>
        <v/>
      </c>
    </row>
    <row r="1532" spans="12:21" ht="15" customHeight="1" x14ac:dyDescent="0.15">
      <c r="L1532" s="244" t="str">
        <f t="shared" si="216"/>
        <v/>
      </c>
      <c r="M1532" s="245" t="str">
        <f t="shared" si="217"/>
        <v/>
      </c>
      <c r="N1532" s="244" t="str">
        <f t="shared" si="218"/>
        <v/>
      </c>
      <c r="O1532" s="244" t="str">
        <f t="shared" si="219"/>
        <v/>
      </c>
      <c r="P1532">
        <f>IF($I1532&lt;&gt;"",$I1532,IF($E1532="SGD",1,IF($E1532="USD",Settings!$B$22,IF($E1532="HKD",Settings!$B$23,1))))</f>
        <v>1</v>
      </c>
      <c r="Q1532">
        <f t="shared" si="220"/>
        <v>0</v>
      </c>
      <c r="R1532">
        <f t="shared" si="221"/>
        <v>0</v>
      </c>
      <c r="S1532" t="str">
        <f t="shared" si="213"/>
        <v/>
      </c>
      <c r="T1532" t="str">
        <f t="shared" si="214"/>
        <v/>
      </c>
      <c r="U1532" t="str">
        <f t="shared" si="215"/>
        <v/>
      </c>
    </row>
    <row r="1533" spans="12:21" ht="15" customHeight="1" x14ac:dyDescent="0.15">
      <c r="L1533" s="244" t="str">
        <f t="shared" si="216"/>
        <v/>
      </c>
      <c r="M1533" s="245" t="str">
        <f t="shared" si="217"/>
        <v/>
      </c>
      <c r="N1533" s="244" t="str">
        <f t="shared" si="218"/>
        <v/>
      </c>
      <c r="O1533" s="244" t="str">
        <f t="shared" si="219"/>
        <v/>
      </c>
      <c r="P1533">
        <f>IF($I1533&lt;&gt;"",$I1533,IF($E1533="SGD",1,IF($E1533="USD",Settings!$B$22,IF($E1533="HKD",Settings!$B$23,1))))</f>
        <v>1</v>
      </c>
      <c r="Q1533">
        <f t="shared" si="220"/>
        <v>0</v>
      </c>
      <c r="R1533">
        <f t="shared" si="221"/>
        <v>0</v>
      </c>
      <c r="S1533" t="str">
        <f t="shared" si="213"/>
        <v/>
      </c>
      <c r="T1533" t="str">
        <f t="shared" si="214"/>
        <v/>
      </c>
      <c r="U1533" t="str">
        <f t="shared" si="215"/>
        <v/>
      </c>
    </row>
    <row r="1534" spans="12:21" ht="15" customHeight="1" x14ac:dyDescent="0.15">
      <c r="L1534" s="244" t="str">
        <f t="shared" si="216"/>
        <v/>
      </c>
      <c r="M1534" s="245" t="str">
        <f t="shared" si="217"/>
        <v/>
      </c>
      <c r="N1534" s="244" t="str">
        <f t="shared" si="218"/>
        <v/>
      </c>
      <c r="O1534" s="244" t="str">
        <f t="shared" si="219"/>
        <v/>
      </c>
      <c r="P1534">
        <f>IF($I1534&lt;&gt;"",$I1534,IF($E1534="SGD",1,IF($E1534="USD",Settings!$B$22,IF($E1534="HKD",Settings!$B$23,1))))</f>
        <v>1</v>
      </c>
      <c r="Q1534">
        <f t="shared" si="220"/>
        <v>0</v>
      </c>
      <c r="R1534">
        <f t="shared" si="221"/>
        <v>0</v>
      </c>
      <c r="S1534" t="str">
        <f t="shared" si="213"/>
        <v/>
      </c>
      <c r="T1534" t="str">
        <f t="shared" si="214"/>
        <v/>
      </c>
      <c r="U1534" t="str">
        <f t="shared" si="215"/>
        <v/>
      </c>
    </row>
    <row r="1535" spans="12:21" ht="15" customHeight="1" x14ac:dyDescent="0.15">
      <c r="L1535" s="244" t="str">
        <f t="shared" si="216"/>
        <v/>
      </c>
      <c r="M1535" s="245" t="str">
        <f t="shared" si="217"/>
        <v/>
      </c>
      <c r="N1535" s="244" t="str">
        <f t="shared" si="218"/>
        <v/>
      </c>
      <c r="O1535" s="244" t="str">
        <f t="shared" si="219"/>
        <v/>
      </c>
      <c r="P1535">
        <f>IF($I1535&lt;&gt;"",$I1535,IF($E1535="SGD",1,IF($E1535="USD",Settings!$B$22,IF($E1535="HKD",Settings!$B$23,1))))</f>
        <v>1</v>
      </c>
      <c r="Q1535">
        <f t="shared" si="220"/>
        <v>0</v>
      </c>
      <c r="R1535">
        <f t="shared" si="221"/>
        <v>0</v>
      </c>
      <c r="S1535" t="str">
        <f t="shared" si="213"/>
        <v/>
      </c>
      <c r="T1535" t="str">
        <f t="shared" si="214"/>
        <v/>
      </c>
      <c r="U1535" t="str">
        <f t="shared" si="215"/>
        <v/>
      </c>
    </row>
    <row r="1536" spans="12:21" ht="15" customHeight="1" x14ac:dyDescent="0.15">
      <c r="L1536" s="244" t="str">
        <f t="shared" si="216"/>
        <v/>
      </c>
      <c r="M1536" s="245" t="str">
        <f t="shared" si="217"/>
        <v/>
      </c>
      <c r="N1536" s="244" t="str">
        <f t="shared" si="218"/>
        <v/>
      </c>
      <c r="O1536" s="244" t="str">
        <f t="shared" si="219"/>
        <v/>
      </c>
      <c r="P1536">
        <f>IF($I1536&lt;&gt;"",$I1536,IF($E1536="SGD",1,IF($E1536="USD",Settings!$B$22,IF($E1536="HKD",Settings!$B$23,1))))</f>
        <v>1</v>
      </c>
      <c r="Q1536">
        <f t="shared" si="220"/>
        <v>0</v>
      </c>
      <c r="R1536">
        <f t="shared" si="221"/>
        <v>0</v>
      </c>
      <c r="S1536" t="str">
        <f t="shared" si="213"/>
        <v/>
      </c>
      <c r="T1536" t="str">
        <f t="shared" si="214"/>
        <v/>
      </c>
      <c r="U1536" t="str">
        <f t="shared" si="215"/>
        <v/>
      </c>
    </row>
    <row r="1537" spans="12:21" ht="15" customHeight="1" x14ac:dyDescent="0.15">
      <c r="L1537" s="244" t="str">
        <f t="shared" si="216"/>
        <v/>
      </c>
      <c r="M1537" s="245" t="str">
        <f t="shared" si="217"/>
        <v/>
      </c>
      <c r="N1537" s="244" t="str">
        <f t="shared" si="218"/>
        <v/>
      </c>
      <c r="O1537" s="244" t="str">
        <f t="shared" si="219"/>
        <v/>
      </c>
      <c r="P1537">
        <f>IF($I1537&lt;&gt;"",$I1537,IF($E1537="SGD",1,IF($E1537="USD",Settings!$B$22,IF($E1537="HKD",Settings!$B$23,1))))</f>
        <v>1</v>
      </c>
      <c r="Q1537">
        <f t="shared" si="220"/>
        <v>0</v>
      </c>
      <c r="R1537">
        <f t="shared" si="221"/>
        <v>0</v>
      </c>
      <c r="S1537" t="str">
        <f t="shared" si="213"/>
        <v/>
      </c>
      <c r="T1537" t="str">
        <f t="shared" si="214"/>
        <v/>
      </c>
      <c r="U1537" t="str">
        <f t="shared" si="215"/>
        <v/>
      </c>
    </row>
    <row r="1538" spans="12:21" ht="15" customHeight="1" x14ac:dyDescent="0.15">
      <c r="L1538" s="244" t="str">
        <f t="shared" si="216"/>
        <v/>
      </c>
      <c r="M1538" s="245" t="str">
        <f t="shared" si="217"/>
        <v/>
      </c>
      <c r="N1538" s="244" t="str">
        <f t="shared" si="218"/>
        <v/>
      </c>
      <c r="O1538" s="244" t="str">
        <f t="shared" si="219"/>
        <v/>
      </c>
      <c r="P1538">
        <f>IF($I1538&lt;&gt;"",$I1538,IF($E1538="SGD",1,IF($E1538="USD",Settings!$B$22,IF($E1538="HKD",Settings!$B$23,1))))</f>
        <v>1</v>
      </c>
      <c r="Q1538">
        <f t="shared" si="220"/>
        <v>0</v>
      </c>
      <c r="R1538">
        <f t="shared" si="221"/>
        <v>0</v>
      </c>
      <c r="S1538" t="str">
        <f t="shared" ref="S1538:S1601" si="222">IF(L1538="","",SUMIFS($M:$M,$L:$L,L1538,$T:$T,"&lt;="&amp;T1538))</f>
        <v/>
      </c>
      <c r="T1538" t="str">
        <f t="shared" ref="T1538:T1601" si="223">IF(L1538="","",INT(G1538)*100000+ROW())</f>
        <v/>
      </c>
      <c r="U1538" t="str">
        <f t="shared" ref="U1538:U1601" si="224">IF(L1538="","",IF(AND(COUNTIFS($L:$L,L1538,$S:$S,"&gt;-0.000001",$S:$S,"&lt;0.000001",$T:$T,"&gt;"&amp;T1538)=0,ABS(S1538)&gt;0.000001),1,0))</f>
        <v/>
      </c>
    </row>
    <row r="1539" spans="12:21" ht="15" customHeight="1" x14ac:dyDescent="0.15">
      <c r="L1539" s="244" t="str">
        <f t="shared" si="216"/>
        <v/>
      </c>
      <c r="M1539" s="245" t="str">
        <f t="shared" si="217"/>
        <v/>
      </c>
      <c r="N1539" s="244" t="str">
        <f t="shared" si="218"/>
        <v/>
      </c>
      <c r="O1539" s="244" t="str">
        <f t="shared" si="219"/>
        <v/>
      </c>
      <c r="P1539">
        <f>IF($I1539&lt;&gt;"",$I1539,IF($E1539="SGD",1,IF($E1539="USD",Settings!$B$22,IF($E1539="HKD",Settings!$B$23,1))))</f>
        <v>1</v>
      </c>
      <c r="Q1539">
        <f t="shared" si="220"/>
        <v>0</v>
      </c>
      <c r="R1539">
        <f t="shared" si="221"/>
        <v>0</v>
      </c>
      <c r="S1539" t="str">
        <f t="shared" si="222"/>
        <v/>
      </c>
      <c r="T1539" t="str">
        <f t="shared" si="223"/>
        <v/>
      </c>
      <c r="U1539" t="str">
        <f t="shared" si="224"/>
        <v/>
      </c>
    </row>
    <row r="1540" spans="12:21" ht="15" customHeight="1" x14ac:dyDescent="0.15">
      <c r="L1540" s="244" t="str">
        <f t="shared" si="216"/>
        <v/>
      </c>
      <c r="M1540" s="245" t="str">
        <f t="shared" si="217"/>
        <v/>
      </c>
      <c r="N1540" s="244" t="str">
        <f t="shared" si="218"/>
        <v/>
      </c>
      <c r="O1540" s="244" t="str">
        <f t="shared" si="219"/>
        <v/>
      </c>
      <c r="P1540">
        <f>IF($I1540&lt;&gt;"",$I1540,IF($E1540="SGD",1,IF($E1540="USD",Settings!$B$22,IF($E1540="HKD",Settings!$B$23,1))))</f>
        <v>1</v>
      </c>
      <c r="Q1540">
        <f t="shared" si="220"/>
        <v>0</v>
      </c>
      <c r="R1540">
        <f t="shared" si="221"/>
        <v>0</v>
      </c>
      <c r="S1540" t="str">
        <f t="shared" si="222"/>
        <v/>
      </c>
      <c r="T1540" t="str">
        <f t="shared" si="223"/>
        <v/>
      </c>
      <c r="U1540" t="str">
        <f t="shared" si="224"/>
        <v/>
      </c>
    </row>
    <row r="1541" spans="12:21" ht="15" customHeight="1" x14ac:dyDescent="0.15">
      <c r="L1541" s="244" t="str">
        <f t="shared" si="216"/>
        <v/>
      </c>
      <c r="M1541" s="245" t="str">
        <f t="shared" si="217"/>
        <v/>
      </c>
      <c r="N1541" s="244" t="str">
        <f t="shared" si="218"/>
        <v/>
      </c>
      <c r="O1541" s="244" t="str">
        <f t="shared" si="219"/>
        <v/>
      </c>
      <c r="P1541">
        <f>IF($I1541&lt;&gt;"",$I1541,IF($E1541="SGD",1,IF($E1541="USD",Settings!$B$22,IF($E1541="HKD",Settings!$B$23,1))))</f>
        <v>1</v>
      </c>
      <c r="Q1541">
        <f t="shared" si="220"/>
        <v>0</v>
      </c>
      <c r="R1541">
        <f t="shared" si="221"/>
        <v>0</v>
      </c>
      <c r="S1541" t="str">
        <f t="shared" si="222"/>
        <v/>
      </c>
      <c r="T1541" t="str">
        <f t="shared" si="223"/>
        <v/>
      </c>
      <c r="U1541" t="str">
        <f t="shared" si="224"/>
        <v/>
      </c>
    </row>
    <row r="1542" spans="12:21" ht="15" customHeight="1" x14ac:dyDescent="0.15">
      <c r="L1542" s="244" t="str">
        <f t="shared" si="216"/>
        <v/>
      </c>
      <c r="M1542" s="245" t="str">
        <f t="shared" si="217"/>
        <v/>
      </c>
      <c r="N1542" s="244" t="str">
        <f t="shared" si="218"/>
        <v/>
      </c>
      <c r="O1542" s="244" t="str">
        <f t="shared" si="219"/>
        <v/>
      </c>
      <c r="P1542">
        <f>IF($I1542&lt;&gt;"",$I1542,IF($E1542="SGD",1,IF($E1542="USD",Settings!$B$22,IF($E1542="HKD",Settings!$B$23,1))))</f>
        <v>1</v>
      </c>
      <c r="Q1542">
        <f t="shared" si="220"/>
        <v>0</v>
      </c>
      <c r="R1542">
        <f t="shared" si="221"/>
        <v>0</v>
      </c>
      <c r="S1542" t="str">
        <f t="shared" si="222"/>
        <v/>
      </c>
      <c r="T1542" t="str">
        <f t="shared" si="223"/>
        <v/>
      </c>
      <c r="U1542" t="str">
        <f t="shared" si="224"/>
        <v/>
      </c>
    </row>
    <row r="1543" spans="12:21" ht="15" customHeight="1" x14ac:dyDescent="0.15">
      <c r="L1543" s="244" t="str">
        <f t="shared" si="216"/>
        <v/>
      </c>
      <c r="M1543" s="245" t="str">
        <f t="shared" si="217"/>
        <v/>
      </c>
      <c r="N1543" s="244" t="str">
        <f t="shared" si="218"/>
        <v/>
      </c>
      <c r="O1543" s="244" t="str">
        <f t="shared" si="219"/>
        <v/>
      </c>
      <c r="P1543">
        <f>IF($I1543&lt;&gt;"",$I1543,IF($E1543="SGD",1,IF($E1543="USD",Settings!$B$22,IF($E1543="HKD",Settings!$B$23,1))))</f>
        <v>1</v>
      </c>
      <c r="Q1543">
        <f t="shared" si="220"/>
        <v>0</v>
      </c>
      <c r="R1543">
        <f t="shared" si="221"/>
        <v>0</v>
      </c>
      <c r="S1543" t="str">
        <f t="shared" si="222"/>
        <v/>
      </c>
      <c r="T1543" t="str">
        <f t="shared" si="223"/>
        <v/>
      </c>
      <c r="U1543" t="str">
        <f t="shared" si="224"/>
        <v/>
      </c>
    </row>
    <row r="1544" spans="12:21" ht="15" customHeight="1" x14ac:dyDescent="0.15">
      <c r="L1544" s="244" t="str">
        <f t="shared" si="216"/>
        <v/>
      </c>
      <c r="M1544" s="245" t="str">
        <f t="shared" si="217"/>
        <v/>
      </c>
      <c r="N1544" s="244" t="str">
        <f t="shared" si="218"/>
        <v/>
      </c>
      <c r="O1544" s="244" t="str">
        <f t="shared" si="219"/>
        <v/>
      </c>
      <c r="P1544">
        <f>IF($I1544&lt;&gt;"",$I1544,IF($E1544="SGD",1,IF($E1544="USD",Settings!$B$22,IF($E1544="HKD",Settings!$B$23,1))))</f>
        <v>1</v>
      </c>
      <c r="Q1544">
        <f t="shared" si="220"/>
        <v>0</v>
      </c>
      <c r="R1544">
        <f t="shared" si="221"/>
        <v>0</v>
      </c>
      <c r="S1544" t="str">
        <f t="shared" si="222"/>
        <v/>
      </c>
      <c r="T1544" t="str">
        <f t="shared" si="223"/>
        <v/>
      </c>
      <c r="U1544" t="str">
        <f t="shared" si="224"/>
        <v/>
      </c>
    </row>
    <row r="1545" spans="12:21" ht="15" customHeight="1" x14ac:dyDescent="0.15">
      <c r="L1545" s="244" t="str">
        <f t="shared" si="216"/>
        <v/>
      </c>
      <c r="M1545" s="245" t="str">
        <f t="shared" si="217"/>
        <v/>
      </c>
      <c r="N1545" s="244" t="str">
        <f t="shared" si="218"/>
        <v/>
      </c>
      <c r="O1545" s="244" t="str">
        <f t="shared" si="219"/>
        <v/>
      </c>
      <c r="P1545">
        <f>IF($I1545&lt;&gt;"",$I1545,IF($E1545="SGD",1,IF($E1545="USD",Settings!$B$22,IF($E1545="HKD",Settings!$B$23,1))))</f>
        <v>1</v>
      </c>
      <c r="Q1545">
        <f t="shared" si="220"/>
        <v>0</v>
      </c>
      <c r="R1545">
        <f t="shared" si="221"/>
        <v>0</v>
      </c>
      <c r="S1545" t="str">
        <f t="shared" si="222"/>
        <v/>
      </c>
      <c r="T1545" t="str">
        <f t="shared" si="223"/>
        <v/>
      </c>
      <c r="U1545" t="str">
        <f t="shared" si="224"/>
        <v/>
      </c>
    </row>
    <row r="1546" spans="12:21" ht="15" customHeight="1" x14ac:dyDescent="0.15">
      <c r="L1546" s="244" t="str">
        <f t="shared" si="216"/>
        <v/>
      </c>
      <c r="M1546" s="245" t="str">
        <f t="shared" si="217"/>
        <v/>
      </c>
      <c r="N1546" s="244" t="str">
        <f t="shared" si="218"/>
        <v/>
      </c>
      <c r="O1546" s="244" t="str">
        <f t="shared" si="219"/>
        <v/>
      </c>
      <c r="P1546">
        <f>IF($I1546&lt;&gt;"",$I1546,IF($E1546="SGD",1,IF($E1546="USD",Settings!$B$22,IF($E1546="HKD",Settings!$B$23,1))))</f>
        <v>1</v>
      </c>
      <c r="Q1546">
        <f t="shared" si="220"/>
        <v>0</v>
      </c>
      <c r="R1546">
        <f t="shared" si="221"/>
        <v>0</v>
      </c>
      <c r="S1546" t="str">
        <f t="shared" si="222"/>
        <v/>
      </c>
      <c r="T1546" t="str">
        <f t="shared" si="223"/>
        <v/>
      </c>
      <c r="U1546" t="str">
        <f t="shared" si="224"/>
        <v/>
      </c>
    </row>
    <row r="1547" spans="12:21" ht="15" customHeight="1" x14ac:dyDescent="0.15">
      <c r="L1547" s="244" t="str">
        <f t="shared" si="216"/>
        <v/>
      </c>
      <c r="M1547" s="245" t="str">
        <f t="shared" si="217"/>
        <v/>
      </c>
      <c r="N1547" s="244" t="str">
        <f t="shared" si="218"/>
        <v/>
      </c>
      <c r="O1547" s="244" t="str">
        <f t="shared" si="219"/>
        <v/>
      </c>
      <c r="P1547">
        <f>IF($I1547&lt;&gt;"",$I1547,IF($E1547="SGD",1,IF($E1547="USD",Settings!$B$22,IF($E1547="HKD",Settings!$B$23,1))))</f>
        <v>1</v>
      </c>
      <c r="Q1547">
        <f t="shared" si="220"/>
        <v>0</v>
      </c>
      <c r="R1547">
        <f t="shared" si="221"/>
        <v>0</v>
      </c>
      <c r="S1547" t="str">
        <f t="shared" si="222"/>
        <v/>
      </c>
      <c r="T1547" t="str">
        <f t="shared" si="223"/>
        <v/>
      </c>
      <c r="U1547" t="str">
        <f t="shared" si="224"/>
        <v/>
      </c>
    </row>
    <row r="1548" spans="12:21" ht="15" customHeight="1" x14ac:dyDescent="0.15">
      <c r="L1548" s="244" t="str">
        <f t="shared" si="216"/>
        <v/>
      </c>
      <c r="M1548" s="245" t="str">
        <f t="shared" si="217"/>
        <v/>
      </c>
      <c r="N1548" s="244" t="str">
        <f t="shared" si="218"/>
        <v/>
      </c>
      <c r="O1548" s="244" t="str">
        <f t="shared" si="219"/>
        <v/>
      </c>
      <c r="P1548">
        <f>IF($I1548&lt;&gt;"",$I1548,IF($E1548="SGD",1,IF($E1548="USD",Settings!$B$22,IF($E1548="HKD",Settings!$B$23,1))))</f>
        <v>1</v>
      </c>
      <c r="Q1548">
        <f t="shared" si="220"/>
        <v>0</v>
      </c>
      <c r="R1548">
        <f t="shared" si="221"/>
        <v>0</v>
      </c>
      <c r="S1548" t="str">
        <f t="shared" si="222"/>
        <v/>
      </c>
      <c r="T1548" t="str">
        <f t="shared" si="223"/>
        <v/>
      </c>
      <c r="U1548" t="str">
        <f t="shared" si="224"/>
        <v/>
      </c>
    </row>
    <row r="1549" spans="12:21" ht="15" customHeight="1" x14ac:dyDescent="0.15">
      <c r="L1549" s="244" t="str">
        <f t="shared" si="216"/>
        <v/>
      </c>
      <c r="M1549" s="245" t="str">
        <f t="shared" si="217"/>
        <v/>
      </c>
      <c r="N1549" s="244" t="str">
        <f t="shared" si="218"/>
        <v/>
      </c>
      <c r="O1549" s="244" t="str">
        <f t="shared" si="219"/>
        <v/>
      </c>
      <c r="P1549">
        <f>IF($I1549&lt;&gt;"",$I1549,IF($E1549="SGD",1,IF($E1549="USD",Settings!$B$22,IF($E1549="HKD",Settings!$B$23,1))))</f>
        <v>1</v>
      </c>
      <c r="Q1549">
        <f t="shared" si="220"/>
        <v>0</v>
      </c>
      <c r="R1549">
        <f t="shared" si="221"/>
        <v>0</v>
      </c>
      <c r="S1549" t="str">
        <f t="shared" si="222"/>
        <v/>
      </c>
      <c r="T1549" t="str">
        <f t="shared" si="223"/>
        <v/>
      </c>
      <c r="U1549" t="str">
        <f t="shared" si="224"/>
        <v/>
      </c>
    </row>
    <row r="1550" spans="12:21" ht="15" customHeight="1" x14ac:dyDescent="0.15">
      <c r="L1550" s="244" t="str">
        <f t="shared" si="216"/>
        <v/>
      </c>
      <c r="M1550" s="245" t="str">
        <f t="shared" si="217"/>
        <v/>
      </c>
      <c r="N1550" s="244" t="str">
        <f t="shared" si="218"/>
        <v/>
      </c>
      <c r="O1550" s="244" t="str">
        <f t="shared" si="219"/>
        <v/>
      </c>
      <c r="P1550">
        <f>IF($I1550&lt;&gt;"",$I1550,IF($E1550="SGD",1,IF($E1550="USD",Settings!$B$22,IF($E1550="HKD",Settings!$B$23,1))))</f>
        <v>1</v>
      </c>
      <c r="Q1550">
        <f t="shared" si="220"/>
        <v>0</v>
      </c>
      <c r="R1550">
        <f t="shared" si="221"/>
        <v>0</v>
      </c>
      <c r="S1550" t="str">
        <f t="shared" si="222"/>
        <v/>
      </c>
      <c r="T1550" t="str">
        <f t="shared" si="223"/>
        <v/>
      </c>
      <c r="U1550" t="str">
        <f t="shared" si="224"/>
        <v/>
      </c>
    </row>
    <row r="1551" spans="12:21" ht="15" customHeight="1" x14ac:dyDescent="0.15">
      <c r="L1551" s="244" t="str">
        <f t="shared" si="216"/>
        <v/>
      </c>
      <c r="M1551" s="245" t="str">
        <f t="shared" si="217"/>
        <v/>
      </c>
      <c r="N1551" s="244" t="str">
        <f t="shared" si="218"/>
        <v/>
      </c>
      <c r="O1551" s="244" t="str">
        <f t="shared" si="219"/>
        <v/>
      </c>
      <c r="P1551">
        <f>IF($I1551&lt;&gt;"",$I1551,IF($E1551="SGD",1,IF($E1551="USD",Settings!$B$22,IF($E1551="HKD",Settings!$B$23,1))))</f>
        <v>1</v>
      </c>
      <c r="Q1551">
        <f t="shared" si="220"/>
        <v>0</v>
      </c>
      <c r="R1551">
        <f t="shared" si="221"/>
        <v>0</v>
      </c>
      <c r="S1551" t="str">
        <f t="shared" si="222"/>
        <v/>
      </c>
      <c r="T1551" t="str">
        <f t="shared" si="223"/>
        <v/>
      </c>
      <c r="U1551" t="str">
        <f t="shared" si="224"/>
        <v/>
      </c>
    </row>
    <row r="1552" spans="12:21" ht="15" customHeight="1" x14ac:dyDescent="0.15">
      <c r="L1552" s="244" t="str">
        <f t="shared" si="216"/>
        <v/>
      </c>
      <c r="M1552" s="245" t="str">
        <f t="shared" si="217"/>
        <v/>
      </c>
      <c r="N1552" s="244" t="str">
        <f t="shared" si="218"/>
        <v/>
      </c>
      <c r="O1552" s="244" t="str">
        <f t="shared" si="219"/>
        <v/>
      </c>
      <c r="P1552">
        <f>IF($I1552&lt;&gt;"",$I1552,IF($E1552="SGD",1,IF($E1552="USD",Settings!$B$22,IF($E1552="HKD",Settings!$B$23,1))))</f>
        <v>1</v>
      </c>
      <c r="Q1552">
        <f t="shared" si="220"/>
        <v>0</v>
      </c>
      <c r="R1552">
        <f t="shared" si="221"/>
        <v>0</v>
      </c>
      <c r="S1552" t="str">
        <f t="shared" si="222"/>
        <v/>
      </c>
      <c r="T1552" t="str">
        <f t="shared" si="223"/>
        <v/>
      </c>
      <c r="U1552" t="str">
        <f t="shared" si="224"/>
        <v/>
      </c>
    </row>
    <row r="1553" spans="12:21" ht="15" customHeight="1" x14ac:dyDescent="0.15">
      <c r="L1553" s="244" t="str">
        <f t="shared" si="216"/>
        <v/>
      </c>
      <c r="M1553" s="245" t="str">
        <f t="shared" si="217"/>
        <v/>
      </c>
      <c r="N1553" s="244" t="str">
        <f t="shared" si="218"/>
        <v/>
      </c>
      <c r="O1553" s="244" t="str">
        <f t="shared" si="219"/>
        <v/>
      </c>
      <c r="P1553">
        <f>IF($I1553&lt;&gt;"",$I1553,IF($E1553="SGD",1,IF($E1553="USD",Settings!$B$22,IF($E1553="HKD",Settings!$B$23,1))))</f>
        <v>1</v>
      </c>
      <c r="Q1553">
        <f t="shared" si="220"/>
        <v>0</v>
      </c>
      <c r="R1553">
        <f t="shared" si="221"/>
        <v>0</v>
      </c>
      <c r="S1553" t="str">
        <f t="shared" si="222"/>
        <v/>
      </c>
      <c r="T1553" t="str">
        <f t="shared" si="223"/>
        <v/>
      </c>
      <c r="U1553" t="str">
        <f t="shared" si="224"/>
        <v/>
      </c>
    </row>
    <row r="1554" spans="12:21" ht="15" customHeight="1" x14ac:dyDescent="0.15">
      <c r="L1554" s="244" t="str">
        <f t="shared" si="216"/>
        <v/>
      </c>
      <c r="M1554" s="245" t="str">
        <f t="shared" si="217"/>
        <v/>
      </c>
      <c r="N1554" s="244" t="str">
        <f t="shared" si="218"/>
        <v/>
      </c>
      <c r="O1554" s="244" t="str">
        <f t="shared" si="219"/>
        <v/>
      </c>
      <c r="P1554">
        <f>IF($I1554&lt;&gt;"",$I1554,IF($E1554="SGD",1,IF($E1554="USD",Settings!$B$22,IF($E1554="HKD",Settings!$B$23,1))))</f>
        <v>1</v>
      </c>
      <c r="Q1554">
        <f t="shared" si="220"/>
        <v>0</v>
      </c>
      <c r="R1554">
        <f t="shared" si="221"/>
        <v>0</v>
      </c>
      <c r="S1554" t="str">
        <f t="shared" si="222"/>
        <v/>
      </c>
      <c r="T1554" t="str">
        <f t="shared" si="223"/>
        <v/>
      </c>
      <c r="U1554" t="str">
        <f t="shared" si="224"/>
        <v/>
      </c>
    </row>
    <row r="1555" spans="12:21" ht="15" customHeight="1" x14ac:dyDescent="0.15">
      <c r="L1555" s="244" t="str">
        <f t="shared" si="216"/>
        <v/>
      </c>
      <c r="M1555" s="245" t="str">
        <f t="shared" si="217"/>
        <v/>
      </c>
      <c r="N1555" s="244" t="str">
        <f t="shared" si="218"/>
        <v/>
      </c>
      <c r="O1555" s="244" t="str">
        <f t="shared" si="219"/>
        <v/>
      </c>
      <c r="P1555">
        <f>IF($I1555&lt;&gt;"",$I1555,IF($E1555="SGD",1,IF($E1555="USD",Settings!$B$22,IF($E1555="HKD",Settings!$B$23,1))))</f>
        <v>1</v>
      </c>
      <c r="Q1555">
        <f t="shared" si="220"/>
        <v>0</v>
      </c>
      <c r="R1555">
        <f t="shared" si="221"/>
        <v>0</v>
      </c>
      <c r="S1555" t="str">
        <f t="shared" si="222"/>
        <v/>
      </c>
      <c r="T1555" t="str">
        <f t="shared" si="223"/>
        <v/>
      </c>
      <c r="U1555" t="str">
        <f t="shared" si="224"/>
        <v/>
      </c>
    </row>
    <row r="1556" spans="12:21" ht="15" customHeight="1" x14ac:dyDescent="0.15">
      <c r="L1556" s="244" t="str">
        <f t="shared" si="216"/>
        <v/>
      </c>
      <c r="M1556" s="245" t="str">
        <f t="shared" si="217"/>
        <v/>
      </c>
      <c r="N1556" s="244" t="str">
        <f t="shared" si="218"/>
        <v/>
      </c>
      <c r="O1556" s="244" t="str">
        <f t="shared" si="219"/>
        <v/>
      </c>
      <c r="P1556">
        <f>IF($I1556&lt;&gt;"",$I1556,IF($E1556="SGD",1,IF($E1556="USD",Settings!$B$22,IF($E1556="HKD",Settings!$B$23,1))))</f>
        <v>1</v>
      </c>
      <c r="Q1556">
        <f t="shared" si="220"/>
        <v>0</v>
      </c>
      <c r="R1556">
        <f t="shared" si="221"/>
        <v>0</v>
      </c>
      <c r="S1556" t="str">
        <f t="shared" si="222"/>
        <v/>
      </c>
      <c r="T1556" t="str">
        <f t="shared" si="223"/>
        <v/>
      </c>
      <c r="U1556" t="str">
        <f t="shared" si="224"/>
        <v/>
      </c>
    </row>
    <row r="1557" spans="12:21" ht="15" customHeight="1" x14ac:dyDescent="0.15">
      <c r="L1557" s="244" t="str">
        <f t="shared" si="216"/>
        <v/>
      </c>
      <c r="M1557" s="245" t="str">
        <f t="shared" si="217"/>
        <v/>
      </c>
      <c r="N1557" s="244" t="str">
        <f t="shared" si="218"/>
        <v/>
      </c>
      <c r="O1557" s="244" t="str">
        <f t="shared" si="219"/>
        <v/>
      </c>
      <c r="P1557">
        <f>IF($I1557&lt;&gt;"",$I1557,IF($E1557="SGD",1,IF($E1557="USD",Settings!$B$22,IF($E1557="HKD",Settings!$B$23,1))))</f>
        <v>1</v>
      </c>
      <c r="Q1557">
        <f t="shared" si="220"/>
        <v>0</v>
      </c>
      <c r="R1557">
        <f t="shared" si="221"/>
        <v>0</v>
      </c>
      <c r="S1557" t="str">
        <f t="shared" si="222"/>
        <v/>
      </c>
      <c r="T1557" t="str">
        <f t="shared" si="223"/>
        <v/>
      </c>
      <c r="U1557" t="str">
        <f t="shared" si="224"/>
        <v/>
      </c>
    </row>
    <row r="1558" spans="12:21" ht="15" customHeight="1" x14ac:dyDescent="0.15">
      <c r="L1558" s="244" t="str">
        <f t="shared" si="216"/>
        <v/>
      </c>
      <c r="M1558" s="245" t="str">
        <f t="shared" si="217"/>
        <v/>
      </c>
      <c r="N1558" s="244" t="str">
        <f t="shared" si="218"/>
        <v/>
      </c>
      <c r="O1558" s="244" t="str">
        <f t="shared" si="219"/>
        <v/>
      </c>
      <c r="P1558">
        <f>IF($I1558&lt;&gt;"",$I1558,IF($E1558="SGD",1,IF($E1558="USD",Settings!$B$22,IF($E1558="HKD",Settings!$B$23,1))))</f>
        <v>1</v>
      </c>
      <c r="Q1558">
        <f t="shared" si="220"/>
        <v>0</v>
      </c>
      <c r="R1558">
        <f t="shared" si="221"/>
        <v>0</v>
      </c>
      <c r="S1558" t="str">
        <f t="shared" si="222"/>
        <v/>
      </c>
      <c r="T1558" t="str">
        <f t="shared" si="223"/>
        <v/>
      </c>
      <c r="U1558" t="str">
        <f t="shared" si="224"/>
        <v/>
      </c>
    </row>
    <row r="1559" spans="12:21" ht="15" customHeight="1" x14ac:dyDescent="0.15">
      <c r="L1559" s="244" t="str">
        <f t="shared" si="216"/>
        <v/>
      </c>
      <c r="M1559" s="245" t="str">
        <f t="shared" si="217"/>
        <v/>
      </c>
      <c r="N1559" s="244" t="str">
        <f t="shared" si="218"/>
        <v/>
      </c>
      <c r="O1559" s="244" t="str">
        <f t="shared" si="219"/>
        <v/>
      </c>
      <c r="P1559">
        <f>IF($I1559&lt;&gt;"",$I1559,IF($E1559="SGD",1,IF($E1559="USD",Settings!$B$22,IF($E1559="HKD",Settings!$B$23,1))))</f>
        <v>1</v>
      </c>
      <c r="Q1559">
        <f t="shared" si="220"/>
        <v>0</v>
      </c>
      <c r="R1559">
        <f t="shared" si="221"/>
        <v>0</v>
      </c>
      <c r="S1559" t="str">
        <f t="shared" si="222"/>
        <v/>
      </c>
      <c r="T1559" t="str">
        <f t="shared" si="223"/>
        <v/>
      </c>
      <c r="U1559" t="str">
        <f t="shared" si="224"/>
        <v/>
      </c>
    </row>
    <row r="1560" spans="12:21" ht="15" customHeight="1" x14ac:dyDescent="0.15">
      <c r="L1560" s="244" t="str">
        <f t="shared" si="216"/>
        <v/>
      </c>
      <c r="M1560" s="245" t="str">
        <f t="shared" si="217"/>
        <v/>
      </c>
      <c r="N1560" s="244" t="str">
        <f t="shared" si="218"/>
        <v/>
      </c>
      <c r="O1560" s="244" t="str">
        <f t="shared" si="219"/>
        <v/>
      </c>
      <c r="P1560">
        <f>IF($I1560&lt;&gt;"",$I1560,IF($E1560="SGD",1,IF($E1560="USD",Settings!$B$22,IF($E1560="HKD",Settings!$B$23,1))))</f>
        <v>1</v>
      </c>
      <c r="Q1560">
        <f t="shared" si="220"/>
        <v>0</v>
      </c>
      <c r="R1560">
        <f t="shared" si="221"/>
        <v>0</v>
      </c>
      <c r="S1560" t="str">
        <f t="shared" si="222"/>
        <v/>
      </c>
      <c r="T1560" t="str">
        <f t="shared" si="223"/>
        <v/>
      </c>
      <c r="U1560" t="str">
        <f t="shared" si="224"/>
        <v/>
      </c>
    </row>
    <row r="1561" spans="12:21" ht="15" customHeight="1" x14ac:dyDescent="0.15">
      <c r="L1561" s="244" t="str">
        <f t="shared" si="216"/>
        <v/>
      </c>
      <c r="M1561" s="245" t="str">
        <f t="shared" si="217"/>
        <v/>
      </c>
      <c r="N1561" s="244" t="str">
        <f t="shared" si="218"/>
        <v/>
      </c>
      <c r="O1561" s="244" t="str">
        <f t="shared" si="219"/>
        <v/>
      </c>
      <c r="P1561">
        <f>IF($I1561&lt;&gt;"",$I1561,IF($E1561="SGD",1,IF($E1561="USD",Settings!$B$22,IF($E1561="HKD",Settings!$B$23,1))))</f>
        <v>1</v>
      </c>
      <c r="Q1561">
        <f t="shared" si="220"/>
        <v>0</v>
      </c>
      <c r="R1561">
        <f t="shared" si="221"/>
        <v>0</v>
      </c>
      <c r="S1561" t="str">
        <f t="shared" si="222"/>
        <v/>
      </c>
      <c r="T1561" t="str">
        <f t="shared" si="223"/>
        <v/>
      </c>
      <c r="U1561" t="str">
        <f t="shared" si="224"/>
        <v/>
      </c>
    </row>
    <row r="1562" spans="12:21" ht="15" customHeight="1" x14ac:dyDescent="0.15">
      <c r="L1562" s="244" t="str">
        <f t="shared" si="216"/>
        <v/>
      </c>
      <c r="M1562" s="245" t="str">
        <f t="shared" si="217"/>
        <v/>
      </c>
      <c r="N1562" s="244" t="str">
        <f t="shared" si="218"/>
        <v/>
      </c>
      <c r="O1562" s="244" t="str">
        <f t="shared" si="219"/>
        <v/>
      </c>
      <c r="P1562">
        <f>IF($I1562&lt;&gt;"",$I1562,IF($E1562="SGD",1,IF($E1562="USD",Settings!$B$22,IF($E1562="HKD",Settings!$B$23,1))))</f>
        <v>1</v>
      </c>
      <c r="Q1562">
        <f t="shared" si="220"/>
        <v>0</v>
      </c>
      <c r="R1562">
        <f t="shared" si="221"/>
        <v>0</v>
      </c>
      <c r="S1562" t="str">
        <f t="shared" si="222"/>
        <v/>
      </c>
      <c r="T1562" t="str">
        <f t="shared" si="223"/>
        <v/>
      </c>
      <c r="U1562" t="str">
        <f t="shared" si="224"/>
        <v/>
      </c>
    </row>
    <row r="1563" spans="12:21" ht="15" customHeight="1" x14ac:dyDescent="0.15">
      <c r="L1563" s="244" t="str">
        <f t="shared" si="216"/>
        <v/>
      </c>
      <c r="M1563" s="245" t="str">
        <f t="shared" si="217"/>
        <v/>
      </c>
      <c r="N1563" s="244" t="str">
        <f t="shared" si="218"/>
        <v/>
      </c>
      <c r="O1563" s="244" t="str">
        <f t="shared" si="219"/>
        <v/>
      </c>
      <c r="P1563">
        <f>IF($I1563&lt;&gt;"",$I1563,IF($E1563="SGD",1,IF($E1563="USD",Settings!$B$22,IF($E1563="HKD",Settings!$B$23,1))))</f>
        <v>1</v>
      </c>
      <c r="Q1563">
        <f t="shared" si="220"/>
        <v>0</v>
      </c>
      <c r="R1563">
        <f t="shared" si="221"/>
        <v>0</v>
      </c>
      <c r="S1563" t="str">
        <f t="shared" si="222"/>
        <v/>
      </c>
      <c r="T1563" t="str">
        <f t="shared" si="223"/>
        <v/>
      </c>
      <c r="U1563" t="str">
        <f t="shared" si="224"/>
        <v/>
      </c>
    </row>
    <row r="1564" spans="12:21" ht="15" customHeight="1" x14ac:dyDescent="0.15">
      <c r="L1564" s="244" t="str">
        <f t="shared" si="216"/>
        <v/>
      </c>
      <c r="M1564" s="245" t="str">
        <f t="shared" si="217"/>
        <v/>
      </c>
      <c r="N1564" s="244" t="str">
        <f t="shared" si="218"/>
        <v/>
      </c>
      <c r="O1564" s="244" t="str">
        <f t="shared" si="219"/>
        <v/>
      </c>
      <c r="P1564">
        <f>IF($I1564&lt;&gt;"",$I1564,IF($E1564="SGD",1,IF($E1564="USD",Settings!$B$22,IF($E1564="HKD",Settings!$B$23,1))))</f>
        <v>1</v>
      </c>
      <c r="Q1564">
        <f t="shared" si="220"/>
        <v>0</v>
      </c>
      <c r="R1564">
        <f t="shared" si="221"/>
        <v>0</v>
      </c>
      <c r="S1564" t="str">
        <f t="shared" si="222"/>
        <v/>
      </c>
      <c r="T1564" t="str">
        <f t="shared" si="223"/>
        <v/>
      </c>
      <c r="U1564" t="str">
        <f t="shared" si="224"/>
        <v/>
      </c>
    </row>
    <row r="1565" spans="12:21" ht="15" customHeight="1" x14ac:dyDescent="0.15">
      <c r="L1565" s="244" t="str">
        <f t="shared" si="216"/>
        <v/>
      </c>
      <c r="M1565" s="245" t="str">
        <f t="shared" si="217"/>
        <v/>
      </c>
      <c r="N1565" s="244" t="str">
        <f t="shared" si="218"/>
        <v/>
      </c>
      <c r="O1565" s="244" t="str">
        <f t="shared" si="219"/>
        <v/>
      </c>
      <c r="P1565">
        <f>IF($I1565&lt;&gt;"",$I1565,IF($E1565="SGD",1,IF($E1565="USD",Settings!$B$22,IF($E1565="HKD",Settings!$B$23,1))))</f>
        <v>1</v>
      </c>
      <c r="Q1565">
        <f t="shared" si="220"/>
        <v>0</v>
      </c>
      <c r="R1565">
        <f t="shared" si="221"/>
        <v>0</v>
      </c>
      <c r="S1565" t="str">
        <f t="shared" si="222"/>
        <v/>
      </c>
      <c r="T1565" t="str">
        <f t="shared" si="223"/>
        <v/>
      </c>
      <c r="U1565" t="str">
        <f t="shared" si="224"/>
        <v/>
      </c>
    </row>
    <row r="1566" spans="12:21" ht="15" customHeight="1" x14ac:dyDescent="0.15">
      <c r="L1566" s="244" t="str">
        <f t="shared" si="216"/>
        <v/>
      </c>
      <c r="M1566" s="245" t="str">
        <f t="shared" si="217"/>
        <v/>
      </c>
      <c r="N1566" s="244" t="str">
        <f t="shared" si="218"/>
        <v/>
      </c>
      <c r="O1566" s="244" t="str">
        <f t="shared" si="219"/>
        <v/>
      </c>
      <c r="P1566">
        <f>IF($I1566&lt;&gt;"",$I1566,IF($E1566="SGD",1,IF($E1566="USD",Settings!$B$22,IF($E1566="HKD",Settings!$B$23,1))))</f>
        <v>1</v>
      </c>
      <c r="Q1566">
        <f t="shared" si="220"/>
        <v>0</v>
      </c>
      <c r="R1566">
        <f t="shared" si="221"/>
        <v>0</v>
      </c>
      <c r="S1566" t="str">
        <f t="shared" si="222"/>
        <v/>
      </c>
      <c r="T1566" t="str">
        <f t="shared" si="223"/>
        <v/>
      </c>
      <c r="U1566" t="str">
        <f t="shared" si="224"/>
        <v/>
      </c>
    </row>
    <row r="1567" spans="12:21" ht="15" customHeight="1" x14ac:dyDescent="0.15">
      <c r="L1567" s="244" t="str">
        <f t="shared" si="216"/>
        <v/>
      </c>
      <c r="M1567" s="245" t="str">
        <f t="shared" si="217"/>
        <v/>
      </c>
      <c r="N1567" s="244" t="str">
        <f t="shared" si="218"/>
        <v/>
      </c>
      <c r="O1567" s="244" t="str">
        <f t="shared" si="219"/>
        <v/>
      </c>
      <c r="P1567">
        <f>IF($I1567&lt;&gt;"",$I1567,IF($E1567="SGD",1,IF($E1567="USD",Settings!$B$22,IF($E1567="HKD",Settings!$B$23,1))))</f>
        <v>1</v>
      </c>
      <c r="Q1567">
        <f t="shared" si="220"/>
        <v>0</v>
      </c>
      <c r="R1567">
        <f t="shared" si="221"/>
        <v>0</v>
      </c>
      <c r="S1567" t="str">
        <f t="shared" si="222"/>
        <v/>
      </c>
      <c r="T1567" t="str">
        <f t="shared" si="223"/>
        <v/>
      </c>
      <c r="U1567" t="str">
        <f t="shared" si="224"/>
        <v/>
      </c>
    </row>
    <row r="1568" spans="12:21" ht="15" customHeight="1" x14ac:dyDescent="0.15">
      <c r="L1568" s="244" t="str">
        <f t="shared" si="216"/>
        <v/>
      </c>
      <c r="M1568" s="245" t="str">
        <f t="shared" si="217"/>
        <v/>
      </c>
      <c r="N1568" s="244" t="str">
        <f t="shared" si="218"/>
        <v/>
      </c>
      <c r="O1568" s="244" t="str">
        <f t="shared" si="219"/>
        <v/>
      </c>
      <c r="P1568">
        <f>IF($I1568&lt;&gt;"",$I1568,IF($E1568="SGD",1,IF($E1568="USD",Settings!$B$22,IF($E1568="HKD",Settings!$B$23,1))))</f>
        <v>1</v>
      </c>
      <c r="Q1568">
        <f t="shared" si="220"/>
        <v>0</v>
      </c>
      <c r="R1568">
        <f t="shared" si="221"/>
        <v>0</v>
      </c>
      <c r="S1568" t="str">
        <f t="shared" si="222"/>
        <v/>
      </c>
      <c r="T1568" t="str">
        <f t="shared" si="223"/>
        <v/>
      </c>
      <c r="U1568" t="str">
        <f t="shared" si="224"/>
        <v/>
      </c>
    </row>
    <row r="1569" spans="12:21" ht="15" customHeight="1" x14ac:dyDescent="0.15">
      <c r="L1569" s="244" t="str">
        <f t="shared" si="216"/>
        <v/>
      </c>
      <c r="M1569" s="245" t="str">
        <f t="shared" si="217"/>
        <v/>
      </c>
      <c r="N1569" s="244" t="str">
        <f t="shared" si="218"/>
        <v/>
      </c>
      <c r="O1569" s="244" t="str">
        <f t="shared" si="219"/>
        <v/>
      </c>
      <c r="P1569">
        <f>IF($I1569&lt;&gt;"",$I1569,IF($E1569="SGD",1,IF($E1569="USD",Settings!$B$22,IF($E1569="HKD",Settings!$B$23,1))))</f>
        <v>1</v>
      </c>
      <c r="Q1569">
        <f t="shared" si="220"/>
        <v>0</v>
      </c>
      <c r="R1569">
        <f t="shared" si="221"/>
        <v>0</v>
      </c>
      <c r="S1569" t="str">
        <f t="shared" si="222"/>
        <v/>
      </c>
      <c r="T1569" t="str">
        <f t="shared" si="223"/>
        <v/>
      </c>
      <c r="U1569" t="str">
        <f t="shared" si="224"/>
        <v/>
      </c>
    </row>
    <row r="1570" spans="12:21" ht="15" customHeight="1" x14ac:dyDescent="0.15">
      <c r="L1570" s="244" t="str">
        <f t="shared" si="216"/>
        <v/>
      </c>
      <c r="M1570" s="245" t="str">
        <f t="shared" si="217"/>
        <v/>
      </c>
      <c r="N1570" s="244" t="str">
        <f t="shared" si="218"/>
        <v/>
      </c>
      <c r="O1570" s="244" t="str">
        <f t="shared" si="219"/>
        <v/>
      </c>
      <c r="P1570">
        <f>IF($I1570&lt;&gt;"",$I1570,IF($E1570="SGD",1,IF($E1570="USD",Settings!$B$22,IF($E1570="HKD",Settings!$B$23,1))))</f>
        <v>1</v>
      </c>
      <c r="Q1570">
        <f t="shared" si="220"/>
        <v>0</v>
      </c>
      <c r="R1570">
        <f t="shared" si="221"/>
        <v>0</v>
      </c>
      <c r="S1570" t="str">
        <f t="shared" si="222"/>
        <v/>
      </c>
      <c r="T1570" t="str">
        <f t="shared" si="223"/>
        <v/>
      </c>
      <c r="U1570" t="str">
        <f t="shared" si="224"/>
        <v/>
      </c>
    </row>
    <row r="1571" spans="12:21" ht="15" customHeight="1" x14ac:dyDescent="0.15">
      <c r="L1571" s="244" t="str">
        <f t="shared" si="216"/>
        <v/>
      </c>
      <c r="M1571" s="245" t="str">
        <f t="shared" si="217"/>
        <v/>
      </c>
      <c r="N1571" s="244" t="str">
        <f t="shared" si="218"/>
        <v/>
      </c>
      <c r="O1571" s="244" t="str">
        <f t="shared" si="219"/>
        <v/>
      </c>
      <c r="P1571">
        <f>IF($I1571&lt;&gt;"",$I1571,IF($E1571="SGD",1,IF($E1571="USD",Settings!$B$22,IF($E1571="HKD",Settings!$B$23,1))))</f>
        <v>1</v>
      </c>
      <c r="Q1571">
        <f t="shared" si="220"/>
        <v>0</v>
      </c>
      <c r="R1571">
        <f t="shared" si="221"/>
        <v>0</v>
      </c>
      <c r="S1571" t="str">
        <f t="shared" si="222"/>
        <v/>
      </c>
      <c r="T1571" t="str">
        <f t="shared" si="223"/>
        <v/>
      </c>
      <c r="U1571" t="str">
        <f t="shared" si="224"/>
        <v/>
      </c>
    </row>
    <row r="1572" spans="12:21" ht="15" customHeight="1" x14ac:dyDescent="0.15">
      <c r="L1572" s="244" t="str">
        <f t="shared" si="216"/>
        <v/>
      </c>
      <c r="M1572" s="245" t="str">
        <f t="shared" si="217"/>
        <v/>
      </c>
      <c r="N1572" s="244" t="str">
        <f t="shared" si="218"/>
        <v/>
      </c>
      <c r="O1572" s="244" t="str">
        <f t="shared" si="219"/>
        <v/>
      </c>
      <c r="P1572">
        <f>IF($I1572&lt;&gt;"",$I1572,IF($E1572="SGD",1,IF($E1572="USD",Settings!$B$22,IF($E1572="HKD",Settings!$B$23,1))))</f>
        <v>1</v>
      </c>
      <c r="Q1572">
        <f t="shared" si="220"/>
        <v>0</v>
      </c>
      <c r="R1572">
        <f t="shared" si="221"/>
        <v>0</v>
      </c>
      <c r="S1572" t="str">
        <f t="shared" si="222"/>
        <v/>
      </c>
      <c r="T1572" t="str">
        <f t="shared" si="223"/>
        <v/>
      </c>
      <c r="U1572" t="str">
        <f t="shared" si="224"/>
        <v/>
      </c>
    </row>
    <row r="1573" spans="12:21" ht="15" customHeight="1" x14ac:dyDescent="0.15">
      <c r="L1573" s="244" t="str">
        <f t="shared" si="216"/>
        <v/>
      </c>
      <c r="M1573" s="245" t="str">
        <f t="shared" si="217"/>
        <v/>
      </c>
      <c r="N1573" s="244" t="str">
        <f t="shared" si="218"/>
        <v/>
      </c>
      <c r="O1573" s="244" t="str">
        <f t="shared" si="219"/>
        <v/>
      </c>
      <c r="P1573">
        <f>IF($I1573&lt;&gt;"",$I1573,IF($E1573="SGD",1,IF($E1573="USD",Settings!$B$22,IF($E1573="HKD",Settings!$B$23,1))))</f>
        <v>1</v>
      </c>
      <c r="Q1573">
        <f t="shared" si="220"/>
        <v>0</v>
      </c>
      <c r="R1573">
        <f t="shared" si="221"/>
        <v>0</v>
      </c>
      <c r="S1573" t="str">
        <f t="shared" si="222"/>
        <v/>
      </c>
      <c r="T1573" t="str">
        <f t="shared" si="223"/>
        <v/>
      </c>
      <c r="U1573" t="str">
        <f t="shared" si="224"/>
        <v/>
      </c>
    </row>
    <row r="1574" spans="12:21" ht="15" customHeight="1" x14ac:dyDescent="0.15">
      <c r="L1574" s="244" t="str">
        <f t="shared" si="216"/>
        <v/>
      </c>
      <c r="M1574" s="245" t="str">
        <f t="shared" si="217"/>
        <v/>
      </c>
      <c r="N1574" s="244" t="str">
        <f t="shared" si="218"/>
        <v/>
      </c>
      <c r="O1574" s="244" t="str">
        <f t="shared" si="219"/>
        <v/>
      </c>
      <c r="P1574">
        <f>IF($I1574&lt;&gt;"",$I1574,IF($E1574="SGD",1,IF($E1574="USD",Settings!$B$22,IF($E1574="HKD",Settings!$B$23,1))))</f>
        <v>1</v>
      </c>
      <c r="Q1574">
        <f t="shared" si="220"/>
        <v>0</v>
      </c>
      <c r="R1574">
        <f t="shared" si="221"/>
        <v>0</v>
      </c>
      <c r="S1574" t="str">
        <f t="shared" si="222"/>
        <v/>
      </c>
      <c r="T1574" t="str">
        <f t="shared" si="223"/>
        <v/>
      </c>
      <c r="U1574" t="str">
        <f t="shared" si="224"/>
        <v/>
      </c>
    </row>
    <row r="1575" spans="12:21" ht="15" customHeight="1" x14ac:dyDescent="0.15">
      <c r="L1575" s="244" t="str">
        <f t="shared" si="216"/>
        <v/>
      </c>
      <c r="M1575" s="245" t="str">
        <f t="shared" si="217"/>
        <v/>
      </c>
      <c r="N1575" s="244" t="str">
        <f t="shared" si="218"/>
        <v/>
      </c>
      <c r="O1575" s="244" t="str">
        <f t="shared" si="219"/>
        <v/>
      </c>
      <c r="P1575">
        <f>IF($I1575&lt;&gt;"",$I1575,IF($E1575="SGD",1,IF($E1575="USD",Settings!$B$22,IF($E1575="HKD",Settings!$B$23,1))))</f>
        <v>1</v>
      </c>
      <c r="Q1575">
        <f t="shared" si="220"/>
        <v>0</v>
      </c>
      <c r="R1575">
        <f t="shared" si="221"/>
        <v>0</v>
      </c>
      <c r="S1575" t="str">
        <f t="shared" si="222"/>
        <v/>
      </c>
      <c r="T1575" t="str">
        <f t="shared" si="223"/>
        <v/>
      </c>
      <c r="U1575" t="str">
        <f t="shared" si="224"/>
        <v/>
      </c>
    </row>
    <row r="1576" spans="12:21" ht="15" customHeight="1" x14ac:dyDescent="0.15">
      <c r="L1576" s="244" t="str">
        <f t="shared" si="216"/>
        <v/>
      </c>
      <c r="M1576" s="245" t="str">
        <f t="shared" si="217"/>
        <v/>
      </c>
      <c r="N1576" s="244" t="str">
        <f t="shared" si="218"/>
        <v/>
      </c>
      <c r="O1576" s="244" t="str">
        <f t="shared" si="219"/>
        <v/>
      </c>
      <c r="P1576">
        <f>IF($I1576&lt;&gt;"",$I1576,IF($E1576="SGD",1,IF($E1576="USD",Settings!$B$22,IF($E1576="HKD",Settings!$B$23,1))))</f>
        <v>1</v>
      </c>
      <c r="Q1576">
        <f t="shared" si="220"/>
        <v>0</v>
      </c>
      <c r="R1576">
        <f t="shared" si="221"/>
        <v>0</v>
      </c>
      <c r="S1576" t="str">
        <f t="shared" si="222"/>
        <v/>
      </c>
      <c r="T1576" t="str">
        <f t="shared" si="223"/>
        <v/>
      </c>
      <c r="U1576" t="str">
        <f t="shared" si="224"/>
        <v/>
      </c>
    </row>
    <row r="1577" spans="12:21" ht="15" customHeight="1" x14ac:dyDescent="0.15">
      <c r="L1577" s="244" t="str">
        <f t="shared" ref="L1577:L1640" si="225">IF(OR(B1577="",C1577="",E1577=""),"",B1577&amp;":"&amp;C1577&amp;":"&amp;E1577)</f>
        <v/>
      </c>
      <c r="M1577" s="245" t="str">
        <f t="shared" ref="M1577:M1640" si="226">IF(A1577="","",A1577*D1577)</f>
        <v/>
      </c>
      <c r="N1577" s="244" t="str">
        <f t="shared" ref="N1577:N1640" si="227">IF(A1577="","",IF(OR(A1577=1,A1577=0),J1577,0))</f>
        <v/>
      </c>
      <c r="O1577" s="244" t="str">
        <f t="shared" ref="O1577:O1640" si="228">IF(A1577="","",IF(A1577=-1,J1577,0))</f>
        <v/>
      </c>
      <c r="P1577">
        <f>IF($I1577&lt;&gt;"",$I1577,IF($E1577="SGD",1,IF($E1577="USD",Settings!$B$22,IF($E1577="HKD",Settings!$B$23,1))))</f>
        <v>1</v>
      </c>
      <c r="Q1577">
        <f t="shared" ref="Q1577:Q1640" si="229">IF($L1577="",0,($O1577-$N1577+IF($A1577=2,$J1577,0))*$P1577)</f>
        <v>0</v>
      </c>
      <c r="R1577">
        <f t="shared" ref="R1577:R1640" si="230">IF($L1577="",0,IF($A1577=2,$J1577*$P1577,0))</f>
        <v>0</v>
      </c>
      <c r="S1577" t="str">
        <f t="shared" si="222"/>
        <v/>
      </c>
      <c r="T1577" t="str">
        <f t="shared" si="223"/>
        <v/>
      </c>
      <c r="U1577" t="str">
        <f t="shared" si="224"/>
        <v/>
      </c>
    </row>
    <row r="1578" spans="12:21" ht="15" customHeight="1" x14ac:dyDescent="0.15">
      <c r="L1578" s="244" t="str">
        <f t="shared" si="225"/>
        <v/>
      </c>
      <c r="M1578" s="245" t="str">
        <f t="shared" si="226"/>
        <v/>
      </c>
      <c r="N1578" s="244" t="str">
        <f t="shared" si="227"/>
        <v/>
      </c>
      <c r="O1578" s="244" t="str">
        <f t="shared" si="228"/>
        <v/>
      </c>
      <c r="P1578">
        <f>IF($I1578&lt;&gt;"",$I1578,IF($E1578="SGD",1,IF($E1578="USD",Settings!$B$22,IF($E1578="HKD",Settings!$B$23,1))))</f>
        <v>1</v>
      </c>
      <c r="Q1578">
        <f t="shared" si="229"/>
        <v>0</v>
      </c>
      <c r="R1578">
        <f t="shared" si="230"/>
        <v>0</v>
      </c>
      <c r="S1578" t="str">
        <f t="shared" si="222"/>
        <v/>
      </c>
      <c r="T1578" t="str">
        <f t="shared" si="223"/>
        <v/>
      </c>
      <c r="U1578" t="str">
        <f t="shared" si="224"/>
        <v/>
      </c>
    </row>
    <row r="1579" spans="12:21" ht="15" customHeight="1" x14ac:dyDescent="0.15">
      <c r="L1579" s="244" t="str">
        <f t="shared" si="225"/>
        <v/>
      </c>
      <c r="M1579" s="245" t="str">
        <f t="shared" si="226"/>
        <v/>
      </c>
      <c r="N1579" s="244" t="str">
        <f t="shared" si="227"/>
        <v/>
      </c>
      <c r="O1579" s="244" t="str">
        <f t="shared" si="228"/>
        <v/>
      </c>
      <c r="P1579">
        <f>IF($I1579&lt;&gt;"",$I1579,IF($E1579="SGD",1,IF($E1579="USD",Settings!$B$22,IF($E1579="HKD",Settings!$B$23,1))))</f>
        <v>1</v>
      </c>
      <c r="Q1579">
        <f t="shared" si="229"/>
        <v>0</v>
      </c>
      <c r="R1579">
        <f t="shared" si="230"/>
        <v>0</v>
      </c>
      <c r="S1579" t="str">
        <f t="shared" si="222"/>
        <v/>
      </c>
      <c r="T1579" t="str">
        <f t="shared" si="223"/>
        <v/>
      </c>
      <c r="U1579" t="str">
        <f t="shared" si="224"/>
        <v/>
      </c>
    </row>
    <row r="1580" spans="12:21" ht="15" customHeight="1" x14ac:dyDescent="0.15">
      <c r="L1580" s="244" t="str">
        <f t="shared" si="225"/>
        <v/>
      </c>
      <c r="M1580" s="245" t="str">
        <f t="shared" si="226"/>
        <v/>
      </c>
      <c r="N1580" s="244" t="str">
        <f t="shared" si="227"/>
        <v/>
      </c>
      <c r="O1580" s="244" t="str">
        <f t="shared" si="228"/>
        <v/>
      </c>
      <c r="P1580">
        <f>IF($I1580&lt;&gt;"",$I1580,IF($E1580="SGD",1,IF($E1580="USD",Settings!$B$22,IF($E1580="HKD",Settings!$B$23,1))))</f>
        <v>1</v>
      </c>
      <c r="Q1580">
        <f t="shared" si="229"/>
        <v>0</v>
      </c>
      <c r="R1580">
        <f t="shared" si="230"/>
        <v>0</v>
      </c>
      <c r="S1580" t="str">
        <f t="shared" si="222"/>
        <v/>
      </c>
      <c r="T1580" t="str">
        <f t="shared" si="223"/>
        <v/>
      </c>
      <c r="U1580" t="str">
        <f t="shared" si="224"/>
        <v/>
      </c>
    </row>
    <row r="1581" spans="12:21" ht="15" customHeight="1" x14ac:dyDescent="0.15">
      <c r="L1581" s="244" t="str">
        <f t="shared" si="225"/>
        <v/>
      </c>
      <c r="M1581" s="245" t="str">
        <f t="shared" si="226"/>
        <v/>
      </c>
      <c r="N1581" s="244" t="str">
        <f t="shared" si="227"/>
        <v/>
      </c>
      <c r="O1581" s="244" t="str">
        <f t="shared" si="228"/>
        <v/>
      </c>
      <c r="P1581">
        <f>IF($I1581&lt;&gt;"",$I1581,IF($E1581="SGD",1,IF($E1581="USD",Settings!$B$22,IF($E1581="HKD",Settings!$B$23,1))))</f>
        <v>1</v>
      </c>
      <c r="Q1581">
        <f t="shared" si="229"/>
        <v>0</v>
      </c>
      <c r="R1581">
        <f t="shared" si="230"/>
        <v>0</v>
      </c>
      <c r="S1581" t="str">
        <f t="shared" si="222"/>
        <v/>
      </c>
      <c r="T1581" t="str">
        <f t="shared" si="223"/>
        <v/>
      </c>
      <c r="U1581" t="str">
        <f t="shared" si="224"/>
        <v/>
      </c>
    </row>
    <row r="1582" spans="12:21" ht="15" customHeight="1" x14ac:dyDescent="0.15">
      <c r="L1582" s="244" t="str">
        <f t="shared" si="225"/>
        <v/>
      </c>
      <c r="M1582" s="245" t="str">
        <f t="shared" si="226"/>
        <v/>
      </c>
      <c r="N1582" s="244" t="str">
        <f t="shared" si="227"/>
        <v/>
      </c>
      <c r="O1582" s="244" t="str">
        <f t="shared" si="228"/>
        <v/>
      </c>
      <c r="P1582">
        <f>IF($I1582&lt;&gt;"",$I1582,IF($E1582="SGD",1,IF($E1582="USD",Settings!$B$22,IF($E1582="HKD",Settings!$B$23,1))))</f>
        <v>1</v>
      </c>
      <c r="Q1582">
        <f t="shared" si="229"/>
        <v>0</v>
      </c>
      <c r="R1582">
        <f t="shared" si="230"/>
        <v>0</v>
      </c>
      <c r="S1582" t="str">
        <f t="shared" si="222"/>
        <v/>
      </c>
      <c r="T1582" t="str">
        <f t="shared" si="223"/>
        <v/>
      </c>
      <c r="U1582" t="str">
        <f t="shared" si="224"/>
        <v/>
      </c>
    </row>
    <row r="1583" spans="12:21" ht="15" customHeight="1" x14ac:dyDescent="0.15">
      <c r="L1583" s="244" t="str">
        <f t="shared" si="225"/>
        <v/>
      </c>
      <c r="M1583" s="245" t="str">
        <f t="shared" si="226"/>
        <v/>
      </c>
      <c r="N1583" s="244" t="str">
        <f t="shared" si="227"/>
        <v/>
      </c>
      <c r="O1583" s="244" t="str">
        <f t="shared" si="228"/>
        <v/>
      </c>
      <c r="P1583">
        <f>IF($I1583&lt;&gt;"",$I1583,IF($E1583="SGD",1,IF($E1583="USD",Settings!$B$22,IF($E1583="HKD",Settings!$B$23,1))))</f>
        <v>1</v>
      </c>
      <c r="Q1583">
        <f t="shared" si="229"/>
        <v>0</v>
      </c>
      <c r="R1583">
        <f t="shared" si="230"/>
        <v>0</v>
      </c>
      <c r="S1583" t="str">
        <f t="shared" si="222"/>
        <v/>
      </c>
      <c r="T1583" t="str">
        <f t="shared" si="223"/>
        <v/>
      </c>
      <c r="U1583" t="str">
        <f t="shared" si="224"/>
        <v/>
      </c>
    </row>
    <row r="1584" spans="12:21" ht="15" customHeight="1" x14ac:dyDescent="0.15">
      <c r="L1584" s="244" t="str">
        <f t="shared" si="225"/>
        <v/>
      </c>
      <c r="M1584" s="245" t="str">
        <f t="shared" si="226"/>
        <v/>
      </c>
      <c r="N1584" s="244" t="str">
        <f t="shared" si="227"/>
        <v/>
      </c>
      <c r="O1584" s="244" t="str">
        <f t="shared" si="228"/>
        <v/>
      </c>
      <c r="P1584">
        <f>IF($I1584&lt;&gt;"",$I1584,IF($E1584="SGD",1,IF($E1584="USD",Settings!$B$22,IF($E1584="HKD",Settings!$B$23,1))))</f>
        <v>1</v>
      </c>
      <c r="Q1584">
        <f t="shared" si="229"/>
        <v>0</v>
      </c>
      <c r="R1584">
        <f t="shared" si="230"/>
        <v>0</v>
      </c>
      <c r="S1584" t="str">
        <f t="shared" si="222"/>
        <v/>
      </c>
      <c r="T1584" t="str">
        <f t="shared" si="223"/>
        <v/>
      </c>
      <c r="U1584" t="str">
        <f t="shared" si="224"/>
        <v/>
      </c>
    </row>
    <row r="1585" spans="12:21" ht="15" customHeight="1" x14ac:dyDescent="0.15">
      <c r="L1585" s="244" t="str">
        <f t="shared" si="225"/>
        <v/>
      </c>
      <c r="M1585" s="245" t="str">
        <f t="shared" si="226"/>
        <v/>
      </c>
      <c r="N1585" s="244" t="str">
        <f t="shared" si="227"/>
        <v/>
      </c>
      <c r="O1585" s="244" t="str">
        <f t="shared" si="228"/>
        <v/>
      </c>
      <c r="P1585">
        <f>IF($I1585&lt;&gt;"",$I1585,IF($E1585="SGD",1,IF($E1585="USD",Settings!$B$22,IF($E1585="HKD",Settings!$B$23,1))))</f>
        <v>1</v>
      </c>
      <c r="Q1585">
        <f t="shared" si="229"/>
        <v>0</v>
      </c>
      <c r="R1585">
        <f t="shared" si="230"/>
        <v>0</v>
      </c>
      <c r="S1585" t="str">
        <f t="shared" si="222"/>
        <v/>
      </c>
      <c r="T1585" t="str">
        <f t="shared" si="223"/>
        <v/>
      </c>
      <c r="U1585" t="str">
        <f t="shared" si="224"/>
        <v/>
      </c>
    </row>
    <row r="1586" spans="12:21" ht="15" customHeight="1" x14ac:dyDescent="0.15">
      <c r="L1586" s="244" t="str">
        <f t="shared" si="225"/>
        <v/>
      </c>
      <c r="M1586" s="245" t="str">
        <f t="shared" si="226"/>
        <v/>
      </c>
      <c r="N1586" s="244" t="str">
        <f t="shared" si="227"/>
        <v/>
      </c>
      <c r="O1586" s="244" t="str">
        <f t="shared" si="228"/>
        <v/>
      </c>
      <c r="P1586">
        <f>IF($I1586&lt;&gt;"",$I1586,IF($E1586="SGD",1,IF($E1586="USD",Settings!$B$22,IF($E1586="HKD",Settings!$B$23,1))))</f>
        <v>1</v>
      </c>
      <c r="Q1586">
        <f t="shared" si="229"/>
        <v>0</v>
      </c>
      <c r="R1586">
        <f t="shared" si="230"/>
        <v>0</v>
      </c>
      <c r="S1586" t="str">
        <f t="shared" si="222"/>
        <v/>
      </c>
      <c r="T1586" t="str">
        <f t="shared" si="223"/>
        <v/>
      </c>
      <c r="U1586" t="str">
        <f t="shared" si="224"/>
        <v/>
      </c>
    </row>
    <row r="1587" spans="12:21" ht="15" customHeight="1" x14ac:dyDescent="0.15">
      <c r="L1587" s="244" t="str">
        <f t="shared" si="225"/>
        <v/>
      </c>
      <c r="M1587" s="245" t="str">
        <f t="shared" si="226"/>
        <v/>
      </c>
      <c r="N1587" s="244" t="str">
        <f t="shared" si="227"/>
        <v/>
      </c>
      <c r="O1587" s="244" t="str">
        <f t="shared" si="228"/>
        <v/>
      </c>
      <c r="P1587">
        <f>IF($I1587&lt;&gt;"",$I1587,IF($E1587="SGD",1,IF($E1587="USD",Settings!$B$22,IF($E1587="HKD",Settings!$B$23,1))))</f>
        <v>1</v>
      </c>
      <c r="Q1587">
        <f t="shared" si="229"/>
        <v>0</v>
      </c>
      <c r="R1587">
        <f t="shared" si="230"/>
        <v>0</v>
      </c>
      <c r="S1587" t="str">
        <f t="shared" si="222"/>
        <v/>
      </c>
      <c r="T1587" t="str">
        <f t="shared" si="223"/>
        <v/>
      </c>
      <c r="U1587" t="str">
        <f t="shared" si="224"/>
        <v/>
      </c>
    </row>
    <row r="1588" spans="12:21" ht="15" customHeight="1" x14ac:dyDescent="0.15">
      <c r="L1588" s="244" t="str">
        <f t="shared" si="225"/>
        <v/>
      </c>
      <c r="M1588" s="245" t="str">
        <f t="shared" si="226"/>
        <v/>
      </c>
      <c r="N1588" s="244" t="str">
        <f t="shared" si="227"/>
        <v/>
      </c>
      <c r="O1588" s="244" t="str">
        <f t="shared" si="228"/>
        <v/>
      </c>
      <c r="P1588">
        <f>IF($I1588&lt;&gt;"",$I1588,IF($E1588="SGD",1,IF($E1588="USD",Settings!$B$22,IF($E1588="HKD",Settings!$B$23,1))))</f>
        <v>1</v>
      </c>
      <c r="Q1588">
        <f t="shared" si="229"/>
        <v>0</v>
      </c>
      <c r="R1588">
        <f t="shared" si="230"/>
        <v>0</v>
      </c>
      <c r="S1588" t="str">
        <f t="shared" si="222"/>
        <v/>
      </c>
      <c r="T1588" t="str">
        <f t="shared" si="223"/>
        <v/>
      </c>
      <c r="U1588" t="str">
        <f t="shared" si="224"/>
        <v/>
      </c>
    </row>
    <row r="1589" spans="12:21" ht="15" customHeight="1" x14ac:dyDescent="0.15">
      <c r="L1589" s="244" t="str">
        <f t="shared" si="225"/>
        <v/>
      </c>
      <c r="M1589" s="245" t="str">
        <f t="shared" si="226"/>
        <v/>
      </c>
      <c r="N1589" s="244" t="str">
        <f t="shared" si="227"/>
        <v/>
      </c>
      <c r="O1589" s="244" t="str">
        <f t="shared" si="228"/>
        <v/>
      </c>
      <c r="P1589">
        <f>IF($I1589&lt;&gt;"",$I1589,IF($E1589="SGD",1,IF($E1589="USD",Settings!$B$22,IF($E1589="HKD",Settings!$B$23,1))))</f>
        <v>1</v>
      </c>
      <c r="Q1589">
        <f t="shared" si="229"/>
        <v>0</v>
      </c>
      <c r="R1589">
        <f t="shared" si="230"/>
        <v>0</v>
      </c>
      <c r="S1589" t="str">
        <f t="shared" si="222"/>
        <v/>
      </c>
      <c r="T1589" t="str">
        <f t="shared" si="223"/>
        <v/>
      </c>
      <c r="U1589" t="str">
        <f t="shared" si="224"/>
        <v/>
      </c>
    </row>
    <row r="1590" spans="12:21" ht="15" customHeight="1" x14ac:dyDescent="0.15">
      <c r="L1590" s="244" t="str">
        <f t="shared" si="225"/>
        <v/>
      </c>
      <c r="M1590" s="245" t="str">
        <f t="shared" si="226"/>
        <v/>
      </c>
      <c r="N1590" s="244" t="str">
        <f t="shared" si="227"/>
        <v/>
      </c>
      <c r="O1590" s="244" t="str">
        <f t="shared" si="228"/>
        <v/>
      </c>
      <c r="P1590">
        <f>IF($I1590&lt;&gt;"",$I1590,IF($E1590="SGD",1,IF($E1590="USD",Settings!$B$22,IF($E1590="HKD",Settings!$B$23,1))))</f>
        <v>1</v>
      </c>
      <c r="Q1590">
        <f t="shared" si="229"/>
        <v>0</v>
      </c>
      <c r="R1590">
        <f t="shared" si="230"/>
        <v>0</v>
      </c>
      <c r="S1590" t="str">
        <f t="shared" si="222"/>
        <v/>
      </c>
      <c r="T1590" t="str">
        <f t="shared" si="223"/>
        <v/>
      </c>
      <c r="U1590" t="str">
        <f t="shared" si="224"/>
        <v/>
      </c>
    </row>
    <row r="1591" spans="12:21" ht="15" customHeight="1" x14ac:dyDescent="0.15">
      <c r="L1591" s="244" t="str">
        <f t="shared" si="225"/>
        <v/>
      </c>
      <c r="M1591" s="245" t="str">
        <f t="shared" si="226"/>
        <v/>
      </c>
      <c r="N1591" s="244" t="str">
        <f t="shared" si="227"/>
        <v/>
      </c>
      <c r="O1591" s="244" t="str">
        <f t="shared" si="228"/>
        <v/>
      </c>
      <c r="P1591">
        <f>IF($I1591&lt;&gt;"",$I1591,IF($E1591="SGD",1,IF($E1591="USD",Settings!$B$22,IF($E1591="HKD",Settings!$B$23,1))))</f>
        <v>1</v>
      </c>
      <c r="Q1591">
        <f t="shared" si="229"/>
        <v>0</v>
      </c>
      <c r="R1591">
        <f t="shared" si="230"/>
        <v>0</v>
      </c>
      <c r="S1591" t="str">
        <f t="shared" si="222"/>
        <v/>
      </c>
      <c r="T1591" t="str">
        <f t="shared" si="223"/>
        <v/>
      </c>
      <c r="U1591" t="str">
        <f t="shared" si="224"/>
        <v/>
      </c>
    </row>
    <row r="1592" spans="12:21" ht="15" customHeight="1" x14ac:dyDescent="0.15">
      <c r="L1592" s="244" t="str">
        <f t="shared" si="225"/>
        <v/>
      </c>
      <c r="M1592" s="245" t="str">
        <f t="shared" si="226"/>
        <v/>
      </c>
      <c r="N1592" s="244" t="str">
        <f t="shared" si="227"/>
        <v/>
      </c>
      <c r="O1592" s="244" t="str">
        <f t="shared" si="228"/>
        <v/>
      </c>
      <c r="P1592">
        <f>IF($I1592&lt;&gt;"",$I1592,IF($E1592="SGD",1,IF($E1592="USD",Settings!$B$22,IF($E1592="HKD",Settings!$B$23,1))))</f>
        <v>1</v>
      </c>
      <c r="Q1592">
        <f t="shared" si="229"/>
        <v>0</v>
      </c>
      <c r="R1592">
        <f t="shared" si="230"/>
        <v>0</v>
      </c>
      <c r="S1592" t="str">
        <f t="shared" si="222"/>
        <v/>
      </c>
      <c r="T1592" t="str">
        <f t="shared" si="223"/>
        <v/>
      </c>
      <c r="U1592" t="str">
        <f t="shared" si="224"/>
        <v/>
      </c>
    </row>
    <row r="1593" spans="12:21" ht="15" customHeight="1" x14ac:dyDescent="0.15">
      <c r="L1593" s="244" t="str">
        <f t="shared" si="225"/>
        <v/>
      </c>
      <c r="M1593" s="245" t="str">
        <f t="shared" si="226"/>
        <v/>
      </c>
      <c r="N1593" s="244" t="str">
        <f t="shared" si="227"/>
        <v/>
      </c>
      <c r="O1593" s="244" t="str">
        <f t="shared" si="228"/>
        <v/>
      </c>
      <c r="P1593">
        <f>IF($I1593&lt;&gt;"",$I1593,IF($E1593="SGD",1,IF($E1593="USD",Settings!$B$22,IF($E1593="HKD",Settings!$B$23,1))))</f>
        <v>1</v>
      </c>
      <c r="Q1593">
        <f t="shared" si="229"/>
        <v>0</v>
      </c>
      <c r="R1593">
        <f t="shared" si="230"/>
        <v>0</v>
      </c>
      <c r="S1593" t="str">
        <f t="shared" si="222"/>
        <v/>
      </c>
      <c r="T1593" t="str">
        <f t="shared" si="223"/>
        <v/>
      </c>
      <c r="U1593" t="str">
        <f t="shared" si="224"/>
        <v/>
      </c>
    </row>
    <row r="1594" spans="12:21" ht="15" customHeight="1" x14ac:dyDescent="0.15">
      <c r="L1594" s="244" t="str">
        <f t="shared" si="225"/>
        <v/>
      </c>
      <c r="M1594" s="245" t="str">
        <f t="shared" si="226"/>
        <v/>
      </c>
      <c r="N1594" s="244" t="str">
        <f t="shared" si="227"/>
        <v/>
      </c>
      <c r="O1594" s="244" t="str">
        <f t="shared" si="228"/>
        <v/>
      </c>
      <c r="P1594">
        <f>IF($I1594&lt;&gt;"",$I1594,IF($E1594="SGD",1,IF($E1594="USD",Settings!$B$22,IF($E1594="HKD",Settings!$B$23,1))))</f>
        <v>1</v>
      </c>
      <c r="Q1594">
        <f t="shared" si="229"/>
        <v>0</v>
      </c>
      <c r="R1594">
        <f t="shared" si="230"/>
        <v>0</v>
      </c>
      <c r="S1594" t="str">
        <f t="shared" si="222"/>
        <v/>
      </c>
      <c r="T1594" t="str">
        <f t="shared" si="223"/>
        <v/>
      </c>
      <c r="U1594" t="str">
        <f t="shared" si="224"/>
        <v/>
      </c>
    </row>
    <row r="1595" spans="12:21" ht="15" customHeight="1" x14ac:dyDescent="0.15">
      <c r="L1595" s="244" t="str">
        <f t="shared" si="225"/>
        <v/>
      </c>
      <c r="M1595" s="245" t="str">
        <f t="shared" si="226"/>
        <v/>
      </c>
      <c r="N1595" s="244" t="str">
        <f t="shared" si="227"/>
        <v/>
      </c>
      <c r="O1595" s="244" t="str">
        <f t="shared" si="228"/>
        <v/>
      </c>
      <c r="P1595">
        <f>IF($I1595&lt;&gt;"",$I1595,IF($E1595="SGD",1,IF($E1595="USD",Settings!$B$22,IF($E1595="HKD",Settings!$B$23,1))))</f>
        <v>1</v>
      </c>
      <c r="Q1595">
        <f t="shared" si="229"/>
        <v>0</v>
      </c>
      <c r="R1595">
        <f t="shared" si="230"/>
        <v>0</v>
      </c>
      <c r="S1595" t="str">
        <f t="shared" si="222"/>
        <v/>
      </c>
      <c r="T1595" t="str">
        <f t="shared" si="223"/>
        <v/>
      </c>
      <c r="U1595" t="str">
        <f t="shared" si="224"/>
        <v/>
      </c>
    </row>
    <row r="1596" spans="12:21" ht="15" customHeight="1" x14ac:dyDescent="0.15">
      <c r="L1596" s="244" t="str">
        <f t="shared" si="225"/>
        <v/>
      </c>
      <c r="M1596" s="245" t="str">
        <f t="shared" si="226"/>
        <v/>
      </c>
      <c r="N1596" s="244" t="str">
        <f t="shared" si="227"/>
        <v/>
      </c>
      <c r="O1596" s="244" t="str">
        <f t="shared" si="228"/>
        <v/>
      </c>
      <c r="P1596">
        <f>IF($I1596&lt;&gt;"",$I1596,IF($E1596="SGD",1,IF($E1596="USD",Settings!$B$22,IF($E1596="HKD",Settings!$B$23,1))))</f>
        <v>1</v>
      </c>
      <c r="Q1596">
        <f t="shared" si="229"/>
        <v>0</v>
      </c>
      <c r="R1596">
        <f t="shared" si="230"/>
        <v>0</v>
      </c>
      <c r="S1596" t="str">
        <f t="shared" si="222"/>
        <v/>
      </c>
      <c r="T1596" t="str">
        <f t="shared" si="223"/>
        <v/>
      </c>
      <c r="U1596" t="str">
        <f t="shared" si="224"/>
        <v/>
      </c>
    </row>
    <row r="1597" spans="12:21" ht="15" customHeight="1" x14ac:dyDescent="0.15">
      <c r="L1597" s="244" t="str">
        <f t="shared" si="225"/>
        <v/>
      </c>
      <c r="M1597" s="245" t="str">
        <f t="shared" si="226"/>
        <v/>
      </c>
      <c r="N1597" s="244" t="str">
        <f t="shared" si="227"/>
        <v/>
      </c>
      <c r="O1597" s="244" t="str">
        <f t="shared" si="228"/>
        <v/>
      </c>
      <c r="P1597">
        <f>IF($I1597&lt;&gt;"",$I1597,IF($E1597="SGD",1,IF($E1597="USD",Settings!$B$22,IF($E1597="HKD",Settings!$B$23,1))))</f>
        <v>1</v>
      </c>
      <c r="Q1597">
        <f t="shared" si="229"/>
        <v>0</v>
      </c>
      <c r="R1597">
        <f t="shared" si="230"/>
        <v>0</v>
      </c>
      <c r="S1597" t="str">
        <f t="shared" si="222"/>
        <v/>
      </c>
      <c r="T1597" t="str">
        <f t="shared" si="223"/>
        <v/>
      </c>
      <c r="U1597" t="str">
        <f t="shared" si="224"/>
        <v/>
      </c>
    </row>
    <row r="1598" spans="12:21" ht="15" customHeight="1" x14ac:dyDescent="0.15">
      <c r="L1598" s="244" t="str">
        <f t="shared" si="225"/>
        <v/>
      </c>
      <c r="M1598" s="245" t="str">
        <f t="shared" si="226"/>
        <v/>
      </c>
      <c r="N1598" s="244" t="str">
        <f t="shared" si="227"/>
        <v/>
      </c>
      <c r="O1598" s="244" t="str">
        <f t="shared" si="228"/>
        <v/>
      </c>
      <c r="P1598">
        <f>IF($I1598&lt;&gt;"",$I1598,IF($E1598="SGD",1,IF($E1598="USD",Settings!$B$22,IF($E1598="HKD",Settings!$B$23,1))))</f>
        <v>1</v>
      </c>
      <c r="Q1598">
        <f t="shared" si="229"/>
        <v>0</v>
      </c>
      <c r="R1598">
        <f t="shared" si="230"/>
        <v>0</v>
      </c>
      <c r="S1598" t="str">
        <f t="shared" si="222"/>
        <v/>
      </c>
      <c r="T1598" t="str">
        <f t="shared" si="223"/>
        <v/>
      </c>
      <c r="U1598" t="str">
        <f t="shared" si="224"/>
        <v/>
      </c>
    </row>
    <row r="1599" spans="12:21" ht="15" customHeight="1" x14ac:dyDescent="0.15">
      <c r="L1599" s="244" t="str">
        <f t="shared" si="225"/>
        <v/>
      </c>
      <c r="M1599" s="245" t="str">
        <f t="shared" si="226"/>
        <v/>
      </c>
      <c r="N1599" s="244" t="str">
        <f t="shared" si="227"/>
        <v/>
      </c>
      <c r="O1599" s="244" t="str">
        <f t="shared" si="228"/>
        <v/>
      </c>
      <c r="P1599">
        <f>IF($I1599&lt;&gt;"",$I1599,IF($E1599="SGD",1,IF($E1599="USD",Settings!$B$22,IF($E1599="HKD",Settings!$B$23,1))))</f>
        <v>1</v>
      </c>
      <c r="Q1599">
        <f t="shared" si="229"/>
        <v>0</v>
      </c>
      <c r="R1599">
        <f t="shared" si="230"/>
        <v>0</v>
      </c>
      <c r="S1599" t="str">
        <f t="shared" si="222"/>
        <v/>
      </c>
      <c r="T1599" t="str">
        <f t="shared" si="223"/>
        <v/>
      </c>
      <c r="U1599" t="str">
        <f t="shared" si="224"/>
        <v/>
      </c>
    </row>
    <row r="1600" spans="12:21" ht="15" customHeight="1" x14ac:dyDescent="0.15">
      <c r="L1600" s="244" t="str">
        <f t="shared" si="225"/>
        <v/>
      </c>
      <c r="M1600" s="245" t="str">
        <f t="shared" si="226"/>
        <v/>
      </c>
      <c r="N1600" s="244" t="str">
        <f t="shared" si="227"/>
        <v/>
      </c>
      <c r="O1600" s="244" t="str">
        <f t="shared" si="228"/>
        <v/>
      </c>
      <c r="P1600">
        <f>IF($I1600&lt;&gt;"",$I1600,IF($E1600="SGD",1,IF($E1600="USD",Settings!$B$22,IF($E1600="HKD",Settings!$B$23,1))))</f>
        <v>1</v>
      </c>
      <c r="Q1600">
        <f t="shared" si="229"/>
        <v>0</v>
      </c>
      <c r="R1600">
        <f t="shared" si="230"/>
        <v>0</v>
      </c>
      <c r="S1600" t="str">
        <f t="shared" si="222"/>
        <v/>
      </c>
      <c r="T1600" t="str">
        <f t="shared" si="223"/>
        <v/>
      </c>
      <c r="U1600" t="str">
        <f t="shared" si="224"/>
        <v/>
      </c>
    </row>
    <row r="1601" spans="12:21" ht="15" customHeight="1" x14ac:dyDescent="0.15">
      <c r="L1601" s="244" t="str">
        <f t="shared" si="225"/>
        <v/>
      </c>
      <c r="M1601" s="245" t="str">
        <f t="shared" si="226"/>
        <v/>
      </c>
      <c r="N1601" s="244" t="str">
        <f t="shared" si="227"/>
        <v/>
      </c>
      <c r="O1601" s="244" t="str">
        <f t="shared" si="228"/>
        <v/>
      </c>
      <c r="P1601">
        <f>IF($I1601&lt;&gt;"",$I1601,IF($E1601="SGD",1,IF($E1601="USD",Settings!$B$22,IF($E1601="HKD",Settings!$B$23,1))))</f>
        <v>1</v>
      </c>
      <c r="Q1601">
        <f t="shared" si="229"/>
        <v>0</v>
      </c>
      <c r="R1601">
        <f t="shared" si="230"/>
        <v>0</v>
      </c>
      <c r="S1601" t="str">
        <f t="shared" si="222"/>
        <v/>
      </c>
      <c r="T1601" t="str">
        <f t="shared" si="223"/>
        <v/>
      </c>
      <c r="U1601" t="str">
        <f t="shared" si="224"/>
        <v/>
      </c>
    </row>
    <row r="1602" spans="12:21" ht="15" customHeight="1" x14ac:dyDescent="0.15">
      <c r="L1602" s="244" t="str">
        <f t="shared" si="225"/>
        <v/>
      </c>
      <c r="M1602" s="245" t="str">
        <f t="shared" si="226"/>
        <v/>
      </c>
      <c r="N1602" s="244" t="str">
        <f t="shared" si="227"/>
        <v/>
      </c>
      <c r="O1602" s="244" t="str">
        <f t="shared" si="228"/>
        <v/>
      </c>
      <c r="P1602">
        <f>IF($I1602&lt;&gt;"",$I1602,IF($E1602="SGD",1,IF($E1602="USD",Settings!$B$22,IF($E1602="HKD",Settings!$B$23,1))))</f>
        <v>1</v>
      </c>
      <c r="Q1602">
        <f t="shared" si="229"/>
        <v>0</v>
      </c>
      <c r="R1602">
        <f t="shared" si="230"/>
        <v>0</v>
      </c>
      <c r="S1602" t="str">
        <f t="shared" ref="S1602:S1665" si="231">IF(L1602="","",SUMIFS($M:$M,$L:$L,L1602,$T:$T,"&lt;="&amp;T1602))</f>
        <v/>
      </c>
      <c r="T1602" t="str">
        <f t="shared" ref="T1602:T1665" si="232">IF(L1602="","",INT(G1602)*100000+ROW())</f>
        <v/>
      </c>
      <c r="U1602" t="str">
        <f t="shared" ref="U1602:U1665" si="233">IF(L1602="","",IF(AND(COUNTIFS($L:$L,L1602,$S:$S,"&gt;-0.000001",$S:$S,"&lt;0.000001",$T:$T,"&gt;"&amp;T1602)=0,ABS(S1602)&gt;0.000001),1,0))</f>
        <v/>
      </c>
    </row>
    <row r="1603" spans="12:21" ht="15" customHeight="1" x14ac:dyDescent="0.15">
      <c r="L1603" s="244" t="str">
        <f t="shared" si="225"/>
        <v/>
      </c>
      <c r="M1603" s="245" t="str">
        <f t="shared" si="226"/>
        <v/>
      </c>
      <c r="N1603" s="244" t="str">
        <f t="shared" si="227"/>
        <v/>
      </c>
      <c r="O1603" s="244" t="str">
        <f t="shared" si="228"/>
        <v/>
      </c>
      <c r="P1603">
        <f>IF($I1603&lt;&gt;"",$I1603,IF($E1603="SGD",1,IF($E1603="USD",Settings!$B$22,IF($E1603="HKD",Settings!$B$23,1))))</f>
        <v>1</v>
      </c>
      <c r="Q1603">
        <f t="shared" si="229"/>
        <v>0</v>
      </c>
      <c r="R1603">
        <f t="shared" si="230"/>
        <v>0</v>
      </c>
      <c r="S1603" t="str">
        <f t="shared" si="231"/>
        <v/>
      </c>
      <c r="T1603" t="str">
        <f t="shared" si="232"/>
        <v/>
      </c>
      <c r="U1603" t="str">
        <f t="shared" si="233"/>
        <v/>
      </c>
    </row>
    <row r="1604" spans="12:21" ht="15" customHeight="1" x14ac:dyDescent="0.15">
      <c r="L1604" s="244" t="str">
        <f t="shared" si="225"/>
        <v/>
      </c>
      <c r="M1604" s="245" t="str">
        <f t="shared" si="226"/>
        <v/>
      </c>
      <c r="N1604" s="244" t="str">
        <f t="shared" si="227"/>
        <v/>
      </c>
      <c r="O1604" s="244" t="str">
        <f t="shared" si="228"/>
        <v/>
      </c>
      <c r="P1604">
        <f>IF($I1604&lt;&gt;"",$I1604,IF($E1604="SGD",1,IF($E1604="USD",Settings!$B$22,IF($E1604="HKD",Settings!$B$23,1))))</f>
        <v>1</v>
      </c>
      <c r="Q1604">
        <f t="shared" si="229"/>
        <v>0</v>
      </c>
      <c r="R1604">
        <f t="shared" si="230"/>
        <v>0</v>
      </c>
      <c r="S1604" t="str">
        <f t="shared" si="231"/>
        <v/>
      </c>
      <c r="T1604" t="str">
        <f t="shared" si="232"/>
        <v/>
      </c>
      <c r="U1604" t="str">
        <f t="shared" si="233"/>
        <v/>
      </c>
    </row>
    <row r="1605" spans="12:21" ht="15" customHeight="1" x14ac:dyDescent="0.15">
      <c r="L1605" s="244" t="str">
        <f t="shared" si="225"/>
        <v/>
      </c>
      <c r="M1605" s="245" t="str">
        <f t="shared" si="226"/>
        <v/>
      </c>
      <c r="N1605" s="244" t="str">
        <f t="shared" si="227"/>
        <v/>
      </c>
      <c r="O1605" s="244" t="str">
        <f t="shared" si="228"/>
        <v/>
      </c>
      <c r="P1605">
        <f>IF($I1605&lt;&gt;"",$I1605,IF($E1605="SGD",1,IF($E1605="USD",Settings!$B$22,IF($E1605="HKD",Settings!$B$23,1))))</f>
        <v>1</v>
      </c>
      <c r="Q1605">
        <f t="shared" si="229"/>
        <v>0</v>
      </c>
      <c r="R1605">
        <f t="shared" si="230"/>
        <v>0</v>
      </c>
      <c r="S1605" t="str">
        <f t="shared" si="231"/>
        <v/>
      </c>
      <c r="T1605" t="str">
        <f t="shared" si="232"/>
        <v/>
      </c>
      <c r="U1605" t="str">
        <f t="shared" si="233"/>
        <v/>
      </c>
    </row>
    <row r="1606" spans="12:21" ht="15" customHeight="1" x14ac:dyDescent="0.15">
      <c r="L1606" s="244" t="str">
        <f t="shared" si="225"/>
        <v/>
      </c>
      <c r="M1606" s="245" t="str">
        <f t="shared" si="226"/>
        <v/>
      </c>
      <c r="N1606" s="244" t="str">
        <f t="shared" si="227"/>
        <v/>
      </c>
      <c r="O1606" s="244" t="str">
        <f t="shared" si="228"/>
        <v/>
      </c>
      <c r="P1606">
        <f>IF($I1606&lt;&gt;"",$I1606,IF($E1606="SGD",1,IF($E1606="USD",Settings!$B$22,IF($E1606="HKD",Settings!$B$23,1))))</f>
        <v>1</v>
      </c>
      <c r="Q1606">
        <f t="shared" si="229"/>
        <v>0</v>
      </c>
      <c r="R1606">
        <f t="shared" si="230"/>
        <v>0</v>
      </c>
      <c r="S1606" t="str">
        <f t="shared" si="231"/>
        <v/>
      </c>
      <c r="T1606" t="str">
        <f t="shared" si="232"/>
        <v/>
      </c>
      <c r="U1606" t="str">
        <f t="shared" si="233"/>
        <v/>
      </c>
    </row>
    <row r="1607" spans="12:21" ht="15" customHeight="1" x14ac:dyDescent="0.15">
      <c r="L1607" s="244" t="str">
        <f t="shared" si="225"/>
        <v/>
      </c>
      <c r="M1607" s="245" t="str">
        <f t="shared" si="226"/>
        <v/>
      </c>
      <c r="N1607" s="244" t="str">
        <f t="shared" si="227"/>
        <v/>
      </c>
      <c r="O1607" s="244" t="str">
        <f t="shared" si="228"/>
        <v/>
      </c>
      <c r="P1607">
        <f>IF($I1607&lt;&gt;"",$I1607,IF($E1607="SGD",1,IF($E1607="USD",Settings!$B$22,IF($E1607="HKD",Settings!$B$23,1))))</f>
        <v>1</v>
      </c>
      <c r="Q1607">
        <f t="shared" si="229"/>
        <v>0</v>
      </c>
      <c r="R1607">
        <f t="shared" si="230"/>
        <v>0</v>
      </c>
      <c r="S1607" t="str">
        <f t="shared" si="231"/>
        <v/>
      </c>
      <c r="T1607" t="str">
        <f t="shared" si="232"/>
        <v/>
      </c>
      <c r="U1607" t="str">
        <f t="shared" si="233"/>
        <v/>
      </c>
    </row>
    <row r="1608" spans="12:21" ht="15" customHeight="1" x14ac:dyDescent="0.15">
      <c r="L1608" s="244" t="str">
        <f t="shared" si="225"/>
        <v/>
      </c>
      <c r="M1608" s="245" t="str">
        <f t="shared" si="226"/>
        <v/>
      </c>
      <c r="N1608" s="244" t="str">
        <f t="shared" si="227"/>
        <v/>
      </c>
      <c r="O1608" s="244" t="str">
        <f t="shared" si="228"/>
        <v/>
      </c>
      <c r="P1608">
        <f>IF($I1608&lt;&gt;"",$I1608,IF($E1608="SGD",1,IF($E1608="USD",Settings!$B$22,IF($E1608="HKD",Settings!$B$23,1))))</f>
        <v>1</v>
      </c>
      <c r="Q1608">
        <f t="shared" si="229"/>
        <v>0</v>
      </c>
      <c r="R1608">
        <f t="shared" si="230"/>
        <v>0</v>
      </c>
      <c r="S1608" t="str">
        <f t="shared" si="231"/>
        <v/>
      </c>
      <c r="T1608" t="str">
        <f t="shared" si="232"/>
        <v/>
      </c>
      <c r="U1608" t="str">
        <f t="shared" si="233"/>
        <v/>
      </c>
    </row>
    <row r="1609" spans="12:21" ht="15" customHeight="1" x14ac:dyDescent="0.15">
      <c r="L1609" s="244" t="str">
        <f t="shared" si="225"/>
        <v/>
      </c>
      <c r="M1609" s="245" t="str">
        <f t="shared" si="226"/>
        <v/>
      </c>
      <c r="N1609" s="244" t="str">
        <f t="shared" si="227"/>
        <v/>
      </c>
      <c r="O1609" s="244" t="str">
        <f t="shared" si="228"/>
        <v/>
      </c>
      <c r="P1609">
        <f>IF($I1609&lt;&gt;"",$I1609,IF($E1609="SGD",1,IF($E1609="USD",Settings!$B$22,IF($E1609="HKD",Settings!$B$23,1))))</f>
        <v>1</v>
      </c>
      <c r="Q1609">
        <f t="shared" si="229"/>
        <v>0</v>
      </c>
      <c r="R1609">
        <f t="shared" si="230"/>
        <v>0</v>
      </c>
      <c r="S1609" t="str">
        <f t="shared" si="231"/>
        <v/>
      </c>
      <c r="T1609" t="str">
        <f t="shared" si="232"/>
        <v/>
      </c>
      <c r="U1609" t="str">
        <f t="shared" si="233"/>
        <v/>
      </c>
    </row>
    <row r="1610" spans="12:21" ht="15" customHeight="1" x14ac:dyDescent="0.15">
      <c r="L1610" s="244" t="str">
        <f t="shared" si="225"/>
        <v/>
      </c>
      <c r="M1610" s="245" t="str">
        <f t="shared" si="226"/>
        <v/>
      </c>
      <c r="N1610" s="244" t="str">
        <f t="shared" si="227"/>
        <v/>
      </c>
      <c r="O1610" s="244" t="str">
        <f t="shared" si="228"/>
        <v/>
      </c>
      <c r="P1610">
        <f>IF($I1610&lt;&gt;"",$I1610,IF($E1610="SGD",1,IF($E1610="USD",Settings!$B$22,IF($E1610="HKD",Settings!$B$23,1))))</f>
        <v>1</v>
      </c>
      <c r="Q1610">
        <f t="shared" si="229"/>
        <v>0</v>
      </c>
      <c r="R1610">
        <f t="shared" si="230"/>
        <v>0</v>
      </c>
      <c r="S1610" t="str">
        <f t="shared" si="231"/>
        <v/>
      </c>
      <c r="T1610" t="str">
        <f t="shared" si="232"/>
        <v/>
      </c>
      <c r="U1610" t="str">
        <f t="shared" si="233"/>
        <v/>
      </c>
    </row>
    <row r="1611" spans="12:21" ht="15" customHeight="1" x14ac:dyDescent="0.15">
      <c r="L1611" s="244" t="str">
        <f t="shared" si="225"/>
        <v/>
      </c>
      <c r="M1611" s="245" t="str">
        <f t="shared" si="226"/>
        <v/>
      </c>
      <c r="N1611" s="244" t="str">
        <f t="shared" si="227"/>
        <v/>
      </c>
      <c r="O1611" s="244" t="str">
        <f t="shared" si="228"/>
        <v/>
      </c>
      <c r="P1611">
        <f>IF($I1611&lt;&gt;"",$I1611,IF($E1611="SGD",1,IF($E1611="USD",Settings!$B$22,IF($E1611="HKD",Settings!$B$23,1))))</f>
        <v>1</v>
      </c>
      <c r="Q1611">
        <f t="shared" si="229"/>
        <v>0</v>
      </c>
      <c r="R1611">
        <f t="shared" si="230"/>
        <v>0</v>
      </c>
      <c r="S1611" t="str">
        <f t="shared" si="231"/>
        <v/>
      </c>
      <c r="T1611" t="str">
        <f t="shared" si="232"/>
        <v/>
      </c>
      <c r="U1611" t="str">
        <f t="shared" si="233"/>
        <v/>
      </c>
    </row>
    <row r="1612" spans="12:21" ht="15" customHeight="1" x14ac:dyDescent="0.15">
      <c r="L1612" s="244" t="str">
        <f t="shared" si="225"/>
        <v/>
      </c>
      <c r="M1612" s="245" t="str">
        <f t="shared" si="226"/>
        <v/>
      </c>
      <c r="N1612" s="244" t="str">
        <f t="shared" si="227"/>
        <v/>
      </c>
      <c r="O1612" s="244" t="str">
        <f t="shared" si="228"/>
        <v/>
      </c>
      <c r="P1612">
        <f>IF($I1612&lt;&gt;"",$I1612,IF($E1612="SGD",1,IF($E1612="USD",Settings!$B$22,IF($E1612="HKD",Settings!$B$23,1))))</f>
        <v>1</v>
      </c>
      <c r="Q1612">
        <f t="shared" si="229"/>
        <v>0</v>
      </c>
      <c r="R1612">
        <f t="shared" si="230"/>
        <v>0</v>
      </c>
      <c r="S1612" t="str">
        <f t="shared" si="231"/>
        <v/>
      </c>
      <c r="T1612" t="str">
        <f t="shared" si="232"/>
        <v/>
      </c>
      <c r="U1612" t="str">
        <f t="shared" si="233"/>
        <v/>
      </c>
    </row>
    <row r="1613" spans="12:21" ht="15" customHeight="1" x14ac:dyDescent="0.15">
      <c r="L1613" s="244" t="str">
        <f t="shared" si="225"/>
        <v/>
      </c>
      <c r="M1613" s="245" t="str">
        <f t="shared" si="226"/>
        <v/>
      </c>
      <c r="N1613" s="244" t="str">
        <f t="shared" si="227"/>
        <v/>
      </c>
      <c r="O1613" s="244" t="str">
        <f t="shared" si="228"/>
        <v/>
      </c>
      <c r="P1613">
        <f>IF($I1613&lt;&gt;"",$I1613,IF($E1613="SGD",1,IF($E1613="USD",Settings!$B$22,IF($E1613="HKD",Settings!$B$23,1))))</f>
        <v>1</v>
      </c>
      <c r="Q1613">
        <f t="shared" si="229"/>
        <v>0</v>
      </c>
      <c r="R1613">
        <f t="shared" si="230"/>
        <v>0</v>
      </c>
      <c r="S1613" t="str">
        <f t="shared" si="231"/>
        <v/>
      </c>
      <c r="T1613" t="str">
        <f t="shared" si="232"/>
        <v/>
      </c>
      <c r="U1613" t="str">
        <f t="shared" si="233"/>
        <v/>
      </c>
    </row>
    <row r="1614" spans="12:21" ht="15" customHeight="1" x14ac:dyDescent="0.15">
      <c r="L1614" s="244" t="str">
        <f t="shared" si="225"/>
        <v/>
      </c>
      <c r="M1614" s="245" t="str">
        <f t="shared" si="226"/>
        <v/>
      </c>
      <c r="N1614" s="244" t="str">
        <f t="shared" si="227"/>
        <v/>
      </c>
      <c r="O1614" s="244" t="str">
        <f t="shared" si="228"/>
        <v/>
      </c>
      <c r="P1614">
        <f>IF($I1614&lt;&gt;"",$I1614,IF($E1614="SGD",1,IF($E1614="USD",Settings!$B$22,IF($E1614="HKD",Settings!$B$23,1))))</f>
        <v>1</v>
      </c>
      <c r="Q1614">
        <f t="shared" si="229"/>
        <v>0</v>
      </c>
      <c r="R1614">
        <f t="shared" si="230"/>
        <v>0</v>
      </c>
      <c r="S1614" t="str">
        <f t="shared" si="231"/>
        <v/>
      </c>
      <c r="T1614" t="str">
        <f t="shared" si="232"/>
        <v/>
      </c>
      <c r="U1614" t="str">
        <f t="shared" si="233"/>
        <v/>
      </c>
    </row>
    <row r="1615" spans="12:21" ht="15" customHeight="1" x14ac:dyDescent="0.15">
      <c r="L1615" s="244" t="str">
        <f t="shared" si="225"/>
        <v/>
      </c>
      <c r="M1615" s="245" t="str">
        <f t="shared" si="226"/>
        <v/>
      </c>
      <c r="N1615" s="244" t="str">
        <f t="shared" si="227"/>
        <v/>
      </c>
      <c r="O1615" s="244" t="str">
        <f t="shared" si="228"/>
        <v/>
      </c>
      <c r="P1615">
        <f>IF($I1615&lt;&gt;"",$I1615,IF($E1615="SGD",1,IF($E1615="USD",Settings!$B$22,IF($E1615="HKD",Settings!$B$23,1))))</f>
        <v>1</v>
      </c>
      <c r="Q1615">
        <f t="shared" si="229"/>
        <v>0</v>
      </c>
      <c r="R1615">
        <f t="shared" si="230"/>
        <v>0</v>
      </c>
      <c r="S1615" t="str">
        <f t="shared" si="231"/>
        <v/>
      </c>
      <c r="T1615" t="str">
        <f t="shared" si="232"/>
        <v/>
      </c>
      <c r="U1615" t="str">
        <f t="shared" si="233"/>
        <v/>
      </c>
    </row>
    <row r="1616" spans="12:21" ht="15" customHeight="1" x14ac:dyDescent="0.15">
      <c r="L1616" s="244" t="str">
        <f t="shared" si="225"/>
        <v/>
      </c>
      <c r="M1616" s="245" t="str">
        <f t="shared" si="226"/>
        <v/>
      </c>
      <c r="N1616" s="244" t="str">
        <f t="shared" si="227"/>
        <v/>
      </c>
      <c r="O1616" s="244" t="str">
        <f t="shared" si="228"/>
        <v/>
      </c>
      <c r="P1616">
        <f>IF($I1616&lt;&gt;"",$I1616,IF($E1616="SGD",1,IF($E1616="USD",Settings!$B$22,IF($E1616="HKD",Settings!$B$23,1))))</f>
        <v>1</v>
      </c>
      <c r="Q1616">
        <f t="shared" si="229"/>
        <v>0</v>
      </c>
      <c r="R1616">
        <f t="shared" si="230"/>
        <v>0</v>
      </c>
      <c r="S1616" t="str">
        <f t="shared" si="231"/>
        <v/>
      </c>
      <c r="T1616" t="str">
        <f t="shared" si="232"/>
        <v/>
      </c>
      <c r="U1616" t="str">
        <f t="shared" si="233"/>
        <v/>
      </c>
    </row>
    <row r="1617" spans="12:21" ht="15" customHeight="1" x14ac:dyDescent="0.15">
      <c r="L1617" s="244" t="str">
        <f t="shared" si="225"/>
        <v/>
      </c>
      <c r="M1617" s="245" t="str">
        <f t="shared" si="226"/>
        <v/>
      </c>
      <c r="N1617" s="244" t="str">
        <f t="shared" si="227"/>
        <v/>
      </c>
      <c r="O1617" s="244" t="str">
        <f t="shared" si="228"/>
        <v/>
      </c>
      <c r="P1617">
        <f>IF($I1617&lt;&gt;"",$I1617,IF($E1617="SGD",1,IF($E1617="USD",Settings!$B$22,IF($E1617="HKD",Settings!$B$23,1))))</f>
        <v>1</v>
      </c>
      <c r="Q1617">
        <f t="shared" si="229"/>
        <v>0</v>
      </c>
      <c r="R1617">
        <f t="shared" si="230"/>
        <v>0</v>
      </c>
      <c r="S1617" t="str">
        <f t="shared" si="231"/>
        <v/>
      </c>
      <c r="T1617" t="str">
        <f t="shared" si="232"/>
        <v/>
      </c>
      <c r="U1617" t="str">
        <f t="shared" si="233"/>
        <v/>
      </c>
    </row>
    <row r="1618" spans="12:21" ht="15" customHeight="1" x14ac:dyDescent="0.15">
      <c r="L1618" s="244" t="str">
        <f t="shared" si="225"/>
        <v/>
      </c>
      <c r="M1618" s="245" t="str">
        <f t="shared" si="226"/>
        <v/>
      </c>
      <c r="N1618" s="244" t="str">
        <f t="shared" si="227"/>
        <v/>
      </c>
      <c r="O1618" s="244" t="str">
        <f t="shared" si="228"/>
        <v/>
      </c>
      <c r="P1618">
        <f>IF($I1618&lt;&gt;"",$I1618,IF($E1618="SGD",1,IF($E1618="USD",Settings!$B$22,IF($E1618="HKD",Settings!$B$23,1))))</f>
        <v>1</v>
      </c>
      <c r="Q1618">
        <f t="shared" si="229"/>
        <v>0</v>
      </c>
      <c r="R1618">
        <f t="shared" si="230"/>
        <v>0</v>
      </c>
      <c r="S1618" t="str">
        <f t="shared" si="231"/>
        <v/>
      </c>
      <c r="T1618" t="str">
        <f t="shared" si="232"/>
        <v/>
      </c>
      <c r="U1618" t="str">
        <f t="shared" si="233"/>
        <v/>
      </c>
    </row>
    <row r="1619" spans="12:21" ht="15" customHeight="1" x14ac:dyDescent="0.15">
      <c r="L1619" s="244" t="str">
        <f t="shared" si="225"/>
        <v/>
      </c>
      <c r="M1619" s="245" t="str">
        <f t="shared" si="226"/>
        <v/>
      </c>
      <c r="N1619" s="244" t="str">
        <f t="shared" si="227"/>
        <v/>
      </c>
      <c r="O1619" s="244" t="str">
        <f t="shared" si="228"/>
        <v/>
      </c>
      <c r="P1619">
        <f>IF($I1619&lt;&gt;"",$I1619,IF($E1619="SGD",1,IF($E1619="USD",Settings!$B$22,IF($E1619="HKD",Settings!$B$23,1))))</f>
        <v>1</v>
      </c>
      <c r="Q1619">
        <f t="shared" si="229"/>
        <v>0</v>
      </c>
      <c r="R1619">
        <f t="shared" si="230"/>
        <v>0</v>
      </c>
      <c r="S1619" t="str">
        <f t="shared" si="231"/>
        <v/>
      </c>
      <c r="T1619" t="str">
        <f t="shared" si="232"/>
        <v/>
      </c>
      <c r="U1619" t="str">
        <f t="shared" si="233"/>
        <v/>
      </c>
    </row>
    <row r="1620" spans="12:21" ht="15" customHeight="1" x14ac:dyDescent="0.15">
      <c r="L1620" s="244" t="str">
        <f t="shared" si="225"/>
        <v/>
      </c>
      <c r="M1620" s="245" t="str">
        <f t="shared" si="226"/>
        <v/>
      </c>
      <c r="N1620" s="244" t="str">
        <f t="shared" si="227"/>
        <v/>
      </c>
      <c r="O1620" s="244" t="str">
        <f t="shared" si="228"/>
        <v/>
      </c>
      <c r="P1620">
        <f>IF($I1620&lt;&gt;"",$I1620,IF($E1620="SGD",1,IF($E1620="USD",Settings!$B$22,IF($E1620="HKD",Settings!$B$23,1))))</f>
        <v>1</v>
      </c>
      <c r="Q1620">
        <f t="shared" si="229"/>
        <v>0</v>
      </c>
      <c r="R1620">
        <f t="shared" si="230"/>
        <v>0</v>
      </c>
      <c r="S1620" t="str">
        <f t="shared" si="231"/>
        <v/>
      </c>
      <c r="T1620" t="str">
        <f t="shared" si="232"/>
        <v/>
      </c>
      <c r="U1620" t="str">
        <f t="shared" si="233"/>
        <v/>
      </c>
    </row>
    <row r="1621" spans="12:21" ht="15" customHeight="1" x14ac:dyDescent="0.15">
      <c r="L1621" s="244" t="str">
        <f t="shared" si="225"/>
        <v/>
      </c>
      <c r="M1621" s="245" t="str">
        <f t="shared" si="226"/>
        <v/>
      </c>
      <c r="N1621" s="244" t="str">
        <f t="shared" si="227"/>
        <v/>
      </c>
      <c r="O1621" s="244" t="str">
        <f t="shared" si="228"/>
        <v/>
      </c>
      <c r="P1621">
        <f>IF($I1621&lt;&gt;"",$I1621,IF($E1621="SGD",1,IF($E1621="USD",Settings!$B$22,IF($E1621="HKD",Settings!$B$23,1))))</f>
        <v>1</v>
      </c>
      <c r="Q1621">
        <f t="shared" si="229"/>
        <v>0</v>
      </c>
      <c r="R1621">
        <f t="shared" si="230"/>
        <v>0</v>
      </c>
      <c r="S1621" t="str">
        <f t="shared" si="231"/>
        <v/>
      </c>
      <c r="T1621" t="str">
        <f t="shared" si="232"/>
        <v/>
      </c>
      <c r="U1621" t="str">
        <f t="shared" si="233"/>
        <v/>
      </c>
    </row>
    <row r="1622" spans="12:21" ht="15" customHeight="1" x14ac:dyDescent="0.15">
      <c r="L1622" s="244" t="str">
        <f t="shared" si="225"/>
        <v/>
      </c>
      <c r="M1622" s="245" t="str">
        <f t="shared" si="226"/>
        <v/>
      </c>
      <c r="N1622" s="244" t="str">
        <f t="shared" si="227"/>
        <v/>
      </c>
      <c r="O1622" s="244" t="str">
        <f t="shared" si="228"/>
        <v/>
      </c>
      <c r="P1622">
        <f>IF($I1622&lt;&gt;"",$I1622,IF($E1622="SGD",1,IF($E1622="USD",Settings!$B$22,IF($E1622="HKD",Settings!$B$23,1))))</f>
        <v>1</v>
      </c>
      <c r="Q1622">
        <f t="shared" si="229"/>
        <v>0</v>
      </c>
      <c r="R1622">
        <f t="shared" si="230"/>
        <v>0</v>
      </c>
      <c r="S1622" t="str">
        <f t="shared" si="231"/>
        <v/>
      </c>
      <c r="T1622" t="str">
        <f t="shared" si="232"/>
        <v/>
      </c>
      <c r="U1622" t="str">
        <f t="shared" si="233"/>
        <v/>
      </c>
    </row>
    <row r="1623" spans="12:21" ht="15" customHeight="1" x14ac:dyDescent="0.15">
      <c r="L1623" s="244" t="str">
        <f t="shared" si="225"/>
        <v/>
      </c>
      <c r="M1623" s="245" t="str">
        <f t="shared" si="226"/>
        <v/>
      </c>
      <c r="N1623" s="244" t="str">
        <f t="shared" si="227"/>
        <v/>
      </c>
      <c r="O1623" s="244" t="str">
        <f t="shared" si="228"/>
        <v/>
      </c>
      <c r="P1623">
        <f>IF($I1623&lt;&gt;"",$I1623,IF($E1623="SGD",1,IF($E1623="USD",Settings!$B$22,IF($E1623="HKD",Settings!$B$23,1))))</f>
        <v>1</v>
      </c>
      <c r="Q1623">
        <f t="shared" si="229"/>
        <v>0</v>
      </c>
      <c r="R1623">
        <f t="shared" si="230"/>
        <v>0</v>
      </c>
      <c r="S1623" t="str">
        <f t="shared" si="231"/>
        <v/>
      </c>
      <c r="T1623" t="str">
        <f t="shared" si="232"/>
        <v/>
      </c>
      <c r="U1623" t="str">
        <f t="shared" si="233"/>
        <v/>
      </c>
    </row>
    <row r="1624" spans="12:21" ht="15" customHeight="1" x14ac:dyDescent="0.15">
      <c r="L1624" s="244" t="str">
        <f t="shared" si="225"/>
        <v/>
      </c>
      <c r="M1624" s="245" t="str">
        <f t="shared" si="226"/>
        <v/>
      </c>
      <c r="N1624" s="244" t="str">
        <f t="shared" si="227"/>
        <v/>
      </c>
      <c r="O1624" s="244" t="str">
        <f t="shared" si="228"/>
        <v/>
      </c>
      <c r="P1624">
        <f>IF($I1624&lt;&gt;"",$I1624,IF($E1624="SGD",1,IF($E1624="USD",Settings!$B$22,IF($E1624="HKD",Settings!$B$23,1))))</f>
        <v>1</v>
      </c>
      <c r="Q1624">
        <f t="shared" si="229"/>
        <v>0</v>
      </c>
      <c r="R1624">
        <f t="shared" si="230"/>
        <v>0</v>
      </c>
      <c r="S1624" t="str">
        <f t="shared" si="231"/>
        <v/>
      </c>
      <c r="T1624" t="str">
        <f t="shared" si="232"/>
        <v/>
      </c>
      <c r="U1624" t="str">
        <f t="shared" si="233"/>
        <v/>
      </c>
    </row>
    <row r="1625" spans="12:21" ht="15" customHeight="1" x14ac:dyDescent="0.15">
      <c r="L1625" s="244" t="str">
        <f t="shared" si="225"/>
        <v/>
      </c>
      <c r="M1625" s="245" t="str">
        <f t="shared" si="226"/>
        <v/>
      </c>
      <c r="N1625" s="244" t="str">
        <f t="shared" si="227"/>
        <v/>
      </c>
      <c r="O1625" s="244" t="str">
        <f t="shared" si="228"/>
        <v/>
      </c>
      <c r="P1625">
        <f>IF($I1625&lt;&gt;"",$I1625,IF($E1625="SGD",1,IF($E1625="USD",Settings!$B$22,IF($E1625="HKD",Settings!$B$23,1))))</f>
        <v>1</v>
      </c>
      <c r="Q1625">
        <f t="shared" si="229"/>
        <v>0</v>
      </c>
      <c r="R1625">
        <f t="shared" si="230"/>
        <v>0</v>
      </c>
      <c r="S1625" t="str">
        <f t="shared" si="231"/>
        <v/>
      </c>
      <c r="T1625" t="str">
        <f t="shared" si="232"/>
        <v/>
      </c>
      <c r="U1625" t="str">
        <f t="shared" si="233"/>
        <v/>
      </c>
    </row>
    <row r="1626" spans="12:21" ht="15" customHeight="1" x14ac:dyDescent="0.15">
      <c r="L1626" s="244" t="str">
        <f t="shared" si="225"/>
        <v/>
      </c>
      <c r="M1626" s="245" t="str">
        <f t="shared" si="226"/>
        <v/>
      </c>
      <c r="N1626" s="244" t="str">
        <f t="shared" si="227"/>
        <v/>
      </c>
      <c r="O1626" s="244" t="str">
        <f t="shared" si="228"/>
        <v/>
      </c>
      <c r="P1626">
        <f>IF($I1626&lt;&gt;"",$I1626,IF($E1626="SGD",1,IF($E1626="USD",Settings!$B$22,IF($E1626="HKD",Settings!$B$23,1))))</f>
        <v>1</v>
      </c>
      <c r="Q1626">
        <f t="shared" si="229"/>
        <v>0</v>
      </c>
      <c r="R1626">
        <f t="shared" si="230"/>
        <v>0</v>
      </c>
      <c r="S1626" t="str">
        <f t="shared" si="231"/>
        <v/>
      </c>
      <c r="T1626" t="str">
        <f t="shared" si="232"/>
        <v/>
      </c>
      <c r="U1626" t="str">
        <f t="shared" si="233"/>
        <v/>
      </c>
    </row>
    <row r="1627" spans="12:21" ht="15" customHeight="1" x14ac:dyDescent="0.15">
      <c r="L1627" s="244" t="str">
        <f t="shared" si="225"/>
        <v/>
      </c>
      <c r="M1627" s="245" t="str">
        <f t="shared" si="226"/>
        <v/>
      </c>
      <c r="N1627" s="244" t="str">
        <f t="shared" si="227"/>
        <v/>
      </c>
      <c r="O1627" s="244" t="str">
        <f t="shared" si="228"/>
        <v/>
      </c>
      <c r="P1627">
        <f>IF($I1627&lt;&gt;"",$I1627,IF($E1627="SGD",1,IF($E1627="USD",Settings!$B$22,IF($E1627="HKD",Settings!$B$23,1))))</f>
        <v>1</v>
      </c>
      <c r="Q1627">
        <f t="shared" si="229"/>
        <v>0</v>
      </c>
      <c r="R1627">
        <f t="shared" si="230"/>
        <v>0</v>
      </c>
      <c r="S1627" t="str">
        <f t="shared" si="231"/>
        <v/>
      </c>
      <c r="T1627" t="str">
        <f t="shared" si="232"/>
        <v/>
      </c>
      <c r="U1627" t="str">
        <f t="shared" si="233"/>
        <v/>
      </c>
    </row>
    <row r="1628" spans="12:21" ht="15" customHeight="1" x14ac:dyDescent="0.15">
      <c r="L1628" s="244" t="str">
        <f t="shared" si="225"/>
        <v/>
      </c>
      <c r="M1628" s="245" t="str">
        <f t="shared" si="226"/>
        <v/>
      </c>
      <c r="N1628" s="244" t="str">
        <f t="shared" si="227"/>
        <v/>
      </c>
      <c r="O1628" s="244" t="str">
        <f t="shared" si="228"/>
        <v/>
      </c>
      <c r="P1628">
        <f>IF($I1628&lt;&gt;"",$I1628,IF($E1628="SGD",1,IF($E1628="USD",Settings!$B$22,IF($E1628="HKD",Settings!$B$23,1))))</f>
        <v>1</v>
      </c>
      <c r="Q1628">
        <f t="shared" si="229"/>
        <v>0</v>
      </c>
      <c r="R1628">
        <f t="shared" si="230"/>
        <v>0</v>
      </c>
      <c r="S1628" t="str">
        <f t="shared" si="231"/>
        <v/>
      </c>
      <c r="T1628" t="str">
        <f t="shared" si="232"/>
        <v/>
      </c>
      <c r="U1628" t="str">
        <f t="shared" si="233"/>
        <v/>
      </c>
    </row>
    <row r="1629" spans="12:21" ht="15" customHeight="1" x14ac:dyDescent="0.15">
      <c r="L1629" s="244" t="str">
        <f t="shared" si="225"/>
        <v/>
      </c>
      <c r="M1629" s="245" t="str">
        <f t="shared" si="226"/>
        <v/>
      </c>
      <c r="N1629" s="244" t="str">
        <f t="shared" si="227"/>
        <v/>
      </c>
      <c r="O1629" s="244" t="str">
        <f t="shared" si="228"/>
        <v/>
      </c>
      <c r="P1629">
        <f>IF($I1629&lt;&gt;"",$I1629,IF($E1629="SGD",1,IF($E1629="USD",Settings!$B$22,IF($E1629="HKD",Settings!$B$23,1))))</f>
        <v>1</v>
      </c>
      <c r="Q1629">
        <f t="shared" si="229"/>
        <v>0</v>
      </c>
      <c r="R1629">
        <f t="shared" si="230"/>
        <v>0</v>
      </c>
      <c r="S1629" t="str">
        <f t="shared" si="231"/>
        <v/>
      </c>
      <c r="T1629" t="str">
        <f t="shared" si="232"/>
        <v/>
      </c>
      <c r="U1629" t="str">
        <f t="shared" si="233"/>
        <v/>
      </c>
    </row>
    <row r="1630" spans="12:21" ht="15" customHeight="1" x14ac:dyDescent="0.15">
      <c r="L1630" s="244" t="str">
        <f t="shared" si="225"/>
        <v/>
      </c>
      <c r="M1630" s="245" t="str">
        <f t="shared" si="226"/>
        <v/>
      </c>
      <c r="N1630" s="244" t="str">
        <f t="shared" si="227"/>
        <v/>
      </c>
      <c r="O1630" s="244" t="str">
        <f t="shared" si="228"/>
        <v/>
      </c>
      <c r="P1630">
        <f>IF($I1630&lt;&gt;"",$I1630,IF($E1630="SGD",1,IF($E1630="USD",Settings!$B$22,IF($E1630="HKD",Settings!$B$23,1))))</f>
        <v>1</v>
      </c>
      <c r="Q1630">
        <f t="shared" si="229"/>
        <v>0</v>
      </c>
      <c r="R1630">
        <f t="shared" si="230"/>
        <v>0</v>
      </c>
      <c r="S1630" t="str">
        <f t="shared" si="231"/>
        <v/>
      </c>
      <c r="T1630" t="str">
        <f t="shared" si="232"/>
        <v/>
      </c>
      <c r="U1630" t="str">
        <f t="shared" si="233"/>
        <v/>
      </c>
    </row>
    <row r="1631" spans="12:21" ht="15" customHeight="1" x14ac:dyDescent="0.15">
      <c r="L1631" s="244" t="str">
        <f t="shared" si="225"/>
        <v/>
      </c>
      <c r="M1631" s="245" t="str">
        <f t="shared" si="226"/>
        <v/>
      </c>
      <c r="N1631" s="244" t="str">
        <f t="shared" si="227"/>
        <v/>
      </c>
      <c r="O1631" s="244" t="str">
        <f t="shared" si="228"/>
        <v/>
      </c>
      <c r="P1631">
        <f>IF($I1631&lt;&gt;"",$I1631,IF($E1631="SGD",1,IF($E1631="USD",Settings!$B$22,IF($E1631="HKD",Settings!$B$23,1))))</f>
        <v>1</v>
      </c>
      <c r="Q1631">
        <f t="shared" si="229"/>
        <v>0</v>
      </c>
      <c r="R1631">
        <f t="shared" si="230"/>
        <v>0</v>
      </c>
      <c r="S1631" t="str">
        <f t="shared" si="231"/>
        <v/>
      </c>
      <c r="T1631" t="str">
        <f t="shared" si="232"/>
        <v/>
      </c>
      <c r="U1631" t="str">
        <f t="shared" si="233"/>
        <v/>
      </c>
    </row>
    <row r="1632" spans="12:21" ht="15" customHeight="1" x14ac:dyDescent="0.15">
      <c r="L1632" s="244" t="str">
        <f t="shared" si="225"/>
        <v/>
      </c>
      <c r="M1632" s="245" t="str">
        <f t="shared" si="226"/>
        <v/>
      </c>
      <c r="N1632" s="244" t="str">
        <f t="shared" si="227"/>
        <v/>
      </c>
      <c r="O1632" s="244" t="str">
        <f t="shared" si="228"/>
        <v/>
      </c>
      <c r="P1632">
        <f>IF($I1632&lt;&gt;"",$I1632,IF($E1632="SGD",1,IF($E1632="USD",Settings!$B$22,IF($E1632="HKD",Settings!$B$23,1))))</f>
        <v>1</v>
      </c>
      <c r="Q1632">
        <f t="shared" si="229"/>
        <v>0</v>
      </c>
      <c r="R1632">
        <f t="shared" si="230"/>
        <v>0</v>
      </c>
      <c r="S1632" t="str">
        <f t="shared" si="231"/>
        <v/>
      </c>
      <c r="T1632" t="str">
        <f t="shared" si="232"/>
        <v/>
      </c>
      <c r="U1632" t="str">
        <f t="shared" si="233"/>
        <v/>
      </c>
    </row>
    <row r="1633" spans="12:21" ht="15" customHeight="1" x14ac:dyDescent="0.15">
      <c r="L1633" s="244" t="str">
        <f t="shared" si="225"/>
        <v/>
      </c>
      <c r="M1633" s="245" t="str">
        <f t="shared" si="226"/>
        <v/>
      </c>
      <c r="N1633" s="244" t="str">
        <f t="shared" si="227"/>
        <v/>
      </c>
      <c r="O1633" s="244" t="str">
        <f t="shared" si="228"/>
        <v/>
      </c>
      <c r="P1633">
        <f>IF($I1633&lt;&gt;"",$I1633,IF($E1633="SGD",1,IF($E1633="USD",Settings!$B$22,IF($E1633="HKD",Settings!$B$23,1))))</f>
        <v>1</v>
      </c>
      <c r="Q1633">
        <f t="shared" si="229"/>
        <v>0</v>
      </c>
      <c r="R1633">
        <f t="shared" si="230"/>
        <v>0</v>
      </c>
      <c r="S1633" t="str">
        <f t="shared" si="231"/>
        <v/>
      </c>
      <c r="T1633" t="str">
        <f t="shared" si="232"/>
        <v/>
      </c>
      <c r="U1633" t="str">
        <f t="shared" si="233"/>
        <v/>
      </c>
    </row>
    <row r="1634" spans="12:21" ht="15" customHeight="1" x14ac:dyDescent="0.15">
      <c r="L1634" s="244" t="str">
        <f t="shared" si="225"/>
        <v/>
      </c>
      <c r="M1634" s="245" t="str">
        <f t="shared" si="226"/>
        <v/>
      </c>
      <c r="N1634" s="244" t="str">
        <f t="shared" si="227"/>
        <v/>
      </c>
      <c r="O1634" s="244" t="str">
        <f t="shared" si="228"/>
        <v/>
      </c>
      <c r="P1634">
        <f>IF($I1634&lt;&gt;"",$I1634,IF($E1634="SGD",1,IF($E1634="USD",Settings!$B$22,IF($E1634="HKD",Settings!$B$23,1))))</f>
        <v>1</v>
      </c>
      <c r="Q1634">
        <f t="shared" si="229"/>
        <v>0</v>
      </c>
      <c r="R1634">
        <f t="shared" si="230"/>
        <v>0</v>
      </c>
      <c r="S1634" t="str">
        <f t="shared" si="231"/>
        <v/>
      </c>
      <c r="T1634" t="str">
        <f t="shared" si="232"/>
        <v/>
      </c>
      <c r="U1634" t="str">
        <f t="shared" si="233"/>
        <v/>
      </c>
    </row>
    <row r="1635" spans="12:21" ht="15" customHeight="1" x14ac:dyDescent="0.15">
      <c r="L1635" s="244" t="str">
        <f t="shared" si="225"/>
        <v/>
      </c>
      <c r="M1635" s="245" t="str">
        <f t="shared" si="226"/>
        <v/>
      </c>
      <c r="N1635" s="244" t="str">
        <f t="shared" si="227"/>
        <v/>
      </c>
      <c r="O1635" s="244" t="str">
        <f t="shared" si="228"/>
        <v/>
      </c>
      <c r="P1635">
        <f>IF($I1635&lt;&gt;"",$I1635,IF($E1635="SGD",1,IF($E1635="USD",Settings!$B$22,IF($E1635="HKD",Settings!$B$23,1))))</f>
        <v>1</v>
      </c>
      <c r="Q1635">
        <f t="shared" si="229"/>
        <v>0</v>
      </c>
      <c r="R1635">
        <f t="shared" si="230"/>
        <v>0</v>
      </c>
      <c r="S1635" t="str">
        <f t="shared" si="231"/>
        <v/>
      </c>
      <c r="T1635" t="str">
        <f t="shared" si="232"/>
        <v/>
      </c>
      <c r="U1635" t="str">
        <f t="shared" si="233"/>
        <v/>
      </c>
    </row>
    <row r="1636" spans="12:21" ht="15" customHeight="1" x14ac:dyDescent="0.15">
      <c r="L1636" s="244" t="str">
        <f t="shared" si="225"/>
        <v/>
      </c>
      <c r="M1636" s="245" t="str">
        <f t="shared" si="226"/>
        <v/>
      </c>
      <c r="N1636" s="244" t="str">
        <f t="shared" si="227"/>
        <v/>
      </c>
      <c r="O1636" s="244" t="str">
        <f t="shared" si="228"/>
        <v/>
      </c>
      <c r="P1636">
        <f>IF($I1636&lt;&gt;"",$I1636,IF($E1636="SGD",1,IF($E1636="USD",Settings!$B$22,IF($E1636="HKD",Settings!$B$23,1))))</f>
        <v>1</v>
      </c>
      <c r="Q1636">
        <f t="shared" si="229"/>
        <v>0</v>
      </c>
      <c r="R1636">
        <f t="shared" si="230"/>
        <v>0</v>
      </c>
      <c r="S1636" t="str">
        <f t="shared" si="231"/>
        <v/>
      </c>
      <c r="T1636" t="str">
        <f t="shared" si="232"/>
        <v/>
      </c>
      <c r="U1636" t="str">
        <f t="shared" si="233"/>
        <v/>
      </c>
    </row>
    <row r="1637" spans="12:21" ht="15" customHeight="1" x14ac:dyDescent="0.15">
      <c r="L1637" s="244" t="str">
        <f t="shared" si="225"/>
        <v/>
      </c>
      <c r="M1637" s="245" t="str">
        <f t="shared" si="226"/>
        <v/>
      </c>
      <c r="N1637" s="244" t="str">
        <f t="shared" si="227"/>
        <v/>
      </c>
      <c r="O1637" s="244" t="str">
        <f t="shared" si="228"/>
        <v/>
      </c>
      <c r="P1637">
        <f>IF($I1637&lt;&gt;"",$I1637,IF($E1637="SGD",1,IF($E1637="USD",Settings!$B$22,IF($E1637="HKD",Settings!$B$23,1))))</f>
        <v>1</v>
      </c>
      <c r="Q1637">
        <f t="shared" si="229"/>
        <v>0</v>
      </c>
      <c r="R1637">
        <f t="shared" si="230"/>
        <v>0</v>
      </c>
      <c r="S1637" t="str">
        <f t="shared" si="231"/>
        <v/>
      </c>
      <c r="T1637" t="str">
        <f t="shared" si="232"/>
        <v/>
      </c>
      <c r="U1637" t="str">
        <f t="shared" si="233"/>
        <v/>
      </c>
    </row>
    <row r="1638" spans="12:21" ht="15" customHeight="1" x14ac:dyDescent="0.15">
      <c r="L1638" s="244" t="str">
        <f t="shared" si="225"/>
        <v/>
      </c>
      <c r="M1638" s="245" t="str">
        <f t="shared" si="226"/>
        <v/>
      </c>
      <c r="N1638" s="244" t="str">
        <f t="shared" si="227"/>
        <v/>
      </c>
      <c r="O1638" s="244" t="str">
        <f t="shared" si="228"/>
        <v/>
      </c>
      <c r="P1638">
        <f>IF($I1638&lt;&gt;"",$I1638,IF($E1638="SGD",1,IF($E1638="USD",Settings!$B$22,IF($E1638="HKD",Settings!$B$23,1))))</f>
        <v>1</v>
      </c>
      <c r="Q1638">
        <f t="shared" si="229"/>
        <v>0</v>
      </c>
      <c r="R1638">
        <f t="shared" si="230"/>
        <v>0</v>
      </c>
      <c r="S1638" t="str">
        <f t="shared" si="231"/>
        <v/>
      </c>
      <c r="T1638" t="str">
        <f t="shared" si="232"/>
        <v/>
      </c>
      <c r="U1638" t="str">
        <f t="shared" si="233"/>
        <v/>
      </c>
    </row>
    <row r="1639" spans="12:21" ht="15" customHeight="1" x14ac:dyDescent="0.15">
      <c r="L1639" s="244" t="str">
        <f t="shared" si="225"/>
        <v/>
      </c>
      <c r="M1639" s="245" t="str">
        <f t="shared" si="226"/>
        <v/>
      </c>
      <c r="N1639" s="244" t="str">
        <f t="shared" si="227"/>
        <v/>
      </c>
      <c r="O1639" s="244" t="str">
        <f t="shared" si="228"/>
        <v/>
      </c>
      <c r="P1639">
        <f>IF($I1639&lt;&gt;"",$I1639,IF($E1639="SGD",1,IF($E1639="USD",Settings!$B$22,IF($E1639="HKD",Settings!$B$23,1))))</f>
        <v>1</v>
      </c>
      <c r="Q1639">
        <f t="shared" si="229"/>
        <v>0</v>
      </c>
      <c r="R1639">
        <f t="shared" si="230"/>
        <v>0</v>
      </c>
      <c r="S1639" t="str">
        <f t="shared" si="231"/>
        <v/>
      </c>
      <c r="T1639" t="str">
        <f t="shared" si="232"/>
        <v/>
      </c>
      <c r="U1639" t="str">
        <f t="shared" si="233"/>
        <v/>
      </c>
    </row>
    <row r="1640" spans="12:21" ht="15" customHeight="1" x14ac:dyDescent="0.15">
      <c r="L1640" s="244" t="str">
        <f t="shared" si="225"/>
        <v/>
      </c>
      <c r="M1640" s="245" t="str">
        <f t="shared" si="226"/>
        <v/>
      </c>
      <c r="N1640" s="244" t="str">
        <f t="shared" si="227"/>
        <v/>
      </c>
      <c r="O1640" s="244" t="str">
        <f t="shared" si="228"/>
        <v/>
      </c>
      <c r="P1640">
        <f>IF($I1640&lt;&gt;"",$I1640,IF($E1640="SGD",1,IF($E1640="USD",Settings!$B$22,IF($E1640="HKD",Settings!$B$23,1))))</f>
        <v>1</v>
      </c>
      <c r="Q1640">
        <f t="shared" si="229"/>
        <v>0</v>
      </c>
      <c r="R1640">
        <f t="shared" si="230"/>
        <v>0</v>
      </c>
      <c r="S1640" t="str">
        <f t="shared" si="231"/>
        <v/>
      </c>
      <c r="T1640" t="str">
        <f t="shared" si="232"/>
        <v/>
      </c>
      <c r="U1640" t="str">
        <f t="shared" si="233"/>
        <v/>
      </c>
    </row>
    <row r="1641" spans="12:21" ht="15" customHeight="1" x14ac:dyDescent="0.15">
      <c r="L1641" s="244" t="str">
        <f t="shared" ref="L1641:L1704" si="234">IF(OR(B1641="",C1641="",E1641=""),"",B1641&amp;":"&amp;C1641&amp;":"&amp;E1641)</f>
        <v/>
      </c>
      <c r="M1641" s="245" t="str">
        <f t="shared" ref="M1641:M1704" si="235">IF(A1641="","",A1641*D1641)</f>
        <v/>
      </c>
      <c r="N1641" s="244" t="str">
        <f t="shared" ref="N1641:N1704" si="236">IF(A1641="","",IF(OR(A1641=1,A1641=0),J1641,0))</f>
        <v/>
      </c>
      <c r="O1641" s="244" t="str">
        <f t="shared" ref="O1641:O1704" si="237">IF(A1641="","",IF(A1641=-1,J1641,0))</f>
        <v/>
      </c>
      <c r="P1641">
        <f>IF($I1641&lt;&gt;"",$I1641,IF($E1641="SGD",1,IF($E1641="USD",Settings!$B$22,IF($E1641="HKD",Settings!$B$23,1))))</f>
        <v>1</v>
      </c>
      <c r="Q1641">
        <f t="shared" ref="Q1641:Q1704" si="238">IF($L1641="",0,($O1641-$N1641+IF($A1641=2,$J1641,0))*$P1641)</f>
        <v>0</v>
      </c>
      <c r="R1641">
        <f t="shared" ref="R1641:R1704" si="239">IF($L1641="",0,IF($A1641=2,$J1641*$P1641,0))</f>
        <v>0</v>
      </c>
      <c r="S1641" t="str">
        <f t="shared" si="231"/>
        <v/>
      </c>
      <c r="T1641" t="str">
        <f t="shared" si="232"/>
        <v/>
      </c>
      <c r="U1641" t="str">
        <f t="shared" si="233"/>
        <v/>
      </c>
    </row>
    <row r="1642" spans="12:21" ht="15" customHeight="1" x14ac:dyDescent="0.15">
      <c r="L1642" s="244" t="str">
        <f t="shared" si="234"/>
        <v/>
      </c>
      <c r="M1642" s="245" t="str">
        <f t="shared" si="235"/>
        <v/>
      </c>
      <c r="N1642" s="244" t="str">
        <f t="shared" si="236"/>
        <v/>
      </c>
      <c r="O1642" s="244" t="str">
        <f t="shared" si="237"/>
        <v/>
      </c>
      <c r="P1642">
        <f>IF($I1642&lt;&gt;"",$I1642,IF($E1642="SGD",1,IF($E1642="USD",Settings!$B$22,IF($E1642="HKD",Settings!$B$23,1))))</f>
        <v>1</v>
      </c>
      <c r="Q1642">
        <f t="shared" si="238"/>
        <v>0</v>
      </c>
      <c r="R1642">
        <f t="shared" si="239"/>
        <v>0</v>
      </c>
      <c r="S1642" t="str">
        <f t="shared" si="231"/>
        <v/>
      </c>
      <c r="T1642" t="str">
        <f t="shared" si="232"/>
        <v/>
      </c>
      <c r="U1642" t="str">
        <f t="shared" si="233"/>
        <v/>
      </c>
    </row>
    <row r="1643" spans="12:21" ht="15" customHeight="1" x14ac:dyDescent="0.15">
      <c r="L1643" s="244" t="str">
        <f t="shared" si="234"/>
        <v/>
      </c>
      <c r="M1643" s="245" t="str">
        <f t="shared" si="235"/>
        <v/>
      </c>
      <c r="N1643" s="244" t="str">
        <f t="shared" si="236"/>
        <v/>
      </c>
      <c r="O1643" s="244" t="str">
        <f t="shared" si="237"/>
        <v/>
      </c>
      <c r="P1643">
        <f>IF($I1643&lt;&gt;"",$I1643,IF($E1643="SGD",1,IF($E1643="USD",Settings!$B$22,IF($E1643="HKD",Settings!$B$23,1))))</f>
        <v>1</v>
      </c>
      <c r="Q1643">
        <f t="shared" si="238"/>
        <v>0</v>
      </c>
      <c r="R1643">
        <f t="shared" si="239"/>
        <v>0</v>
      </c>
      <c r="S1643" t="str">
        <f t="shared" si="231"/>
        <v/>
      </c>
      <c r="T1643" t="str">
        <f t="shared" si="232"/>
        <v/>
      </c>
      <c r="U1643" t="str">
        <f t="shared" si="233"/>
        <v/>
      </c>
    </row>
    <row r="1644" spans="12:21" ht="15" customHeight="1" x14ac:dyDescent="0.15">
      <c r="L1644" s="244" t="str">
        <f t="shared" si="234"/>
        <v/>
      </c>
      <c r="M1644" s="245" t="str">
        <f t="shared" si="235"/>
        <v/>
      </c>
      <c r="N1644" s="244" t="str">
        <f t="shared" si="236"/>
        <v/>
      </c>
      <c r="O1644" s="244" t="str">
        <f t="shared" si="237"/>
        <v/>
      </c>
      <c r="P1644">
        <f>IF($I1644&lt;&gt;"",$I1644,IF($E1644="SGD",1,IF($E1644="USD",Settings!$B$22,IF($E1644="HKD",Settings!$B$23,1))))</f>
        <v>1</v>
      </c>
      <c r="Q1644">
        <f t="shared" si="238"/>
        <v>0</v>
      </c>
      <c r="R1644">
        <f t="shared" si="239"/>
        <v>0</v>
      </c>
      <c r="S1644" t="str">
        <f t="shared" si="231"/>
        <v/>
      </c>
      <c r="T1644" t="str">
        <f t="shared" si="232"/>
        <v/>
      </c>
      <c r="U1644" t="str">
        <f t="shared" si="233"/>
        <v/>
      </c>
    </row>
    <row r="1645" spans="12:21" ht="15" customHeight="1" x14ac:dyDescent="0.15">
      <c r="L1645" s="244" t="str">
        <f t="shared" si="234"/>
        <v/>
      </c>
      <c r="M1645" s="245" t="str">
        <f t="shared" si="235"/>
        <v/>
      </c>
      <c r="N1645" s="244" t="str">
        <f t="shared" si="236"/>
        <v/>
      </c>
      <c r="O1645" s="244" t="str">
        <f t="shared" si="237"/>
        <v/>
      </c>
      <c r="P1645">
        <f>IF($I1645&lt;&gt;"",$I1645,IF($E1645="SGD",1,IF($E1645="USD",Settings!$B$22,IF($E1645="HKD",Settings!$B$23,1))))</f>
        <v>1</v>
      </c>
      <c r="Q1645">
        <f t="shared" si="238"/>
        <v>0</v>
      </c>
      <c r="R1645">
        <f t="shared" si="239"/>
        <v>0</v>
      </c>
      <c r="S1645" t="str">
        <f t="shared" si="231"/>
        <v/>
      </c>
      <c r="T1645" t="str">
        <f t="shared" si="232"/>
        <v/>
      </c>
      <c r="U1645" t="str">
        <f t="shared" si="233"/>
        <v/>
      </c>
    </row>
    <row r="1646" spans="12:21" ht="15" customHeight="1" x14ac:dyDescent="0.15">
      <c r="L1646" s="244" t="str">
        <f t="shared" si="234"/>
        <v/>
      </c>
      <c r="M1646" s="245" t="str">
        <f t="shared" si="235"/>
        <v/>
      </c>
      <c r="N1646" s="244" t="str">
        <f t="shared" si="236"/>
        <v/>
      </c>
      <c r="O1646" s="244" t="str">
        <f t="shared" si="237"/>
        <v/>
      </c>
      <c r="P1646">
        <f>IF($I1646&lt;&gt;"",$I1646,IF($E1646="SGD",1,IF($E1646="USD",Settings!$B$22,IF($E1646="HKD",Settings!$B$23,1))))</f>
        <v>1</v>
      </c>
      <c r="Q1646">
        <f t="shared" si="238"/>
        <v>0</v>
      </c>
      <c r="R1646">
        <f t="shared" si="239"/>
        <v>0</v>
      </c>
      <c r="S1646" t="str">
        <f t="shared" si="231"/>
        <v/>
      </c>
      <c r="T1646" t="str">
        <f t="shared" si="232"/>
        <v/>
      </c>
      <c r="U1646" t="str">
        <f t="shared" si="233"/>
        <v/>
      </c>
    </row>
    <row r="1647" spans="12:21" ht="15" customHeight="1" x14ac:dyDescent="0.15">
      <c r="L1647" s="244" t="str">
        <f t="shared" si="234"/>
        <v/>
      </c>
      <c r="M1647" s="245" t="str">
        <f t="shared" si="235"/>
        <v/>
      </c>
      <c r="N1647" s="244" t="str">
        <f t="shared" si="236"/>
        <v/>
      </c>
      <c r="O1647" s="244" t="str">
        <f t="shared" si="237"/>
        <v/>
      </c>
      <c r="P1647">
        <f>IF($I1647&lt;&gt;"",$I1647,IF($E1647="SGD",1,IF($E1647="USD",Settings!$B$22,IF($E1647="HKD",Settings!$B$23,1))))</f>
        <v>1</v>
      </c>
      <c r="Q1647">
        <f t="shared" si="238"/>
        <v>0</v>
      </c>
      <c r="R1647">
        <f t="shared" si="239"/>
        <v>0</v>
      </c>
      <c r="S1647" t="str">
        <f t="shared" si="231"/>
        <v/>
      </c>
      <c r="T1647" t="str">
        <f t="shared" si="232"/>
        <v/>
      </c>
      <c r="U1647" t="str">
        <f t="shared" si="233"/>
        <v/>
      </c>
    </row>
    <row r="1648" spans="12:21" ht="15" customHeight="1" x14ac:dyDescent="0.15">
      <c r="L1648" s="244" t="str">
        <f t="shared" si="234"/>
        <v/>
      </c>
      <c r="M1648" s="245" t="str">
        <f t="shared" si="235"/>
        <v/>
      </c>
      <c r="N1648" s="244" t="str">
        <f t="shared" si="236"/>
        <v/>
      </c>
      <c r="O1648" s="244" t="str">
        <f t="shared" si="237"/>
        <v/>
      </c>
      <c r="P1648">
        <f>IF($I1648&lt;&gt;"",$I1648,IF($E1648="SGD",1,IF($E1648="USD",Settings!$B$22,IF($E1648="HKD",Settings!$B$23,1))))</f>
        <v>1</v>
      </c>
      <c r="Q1648">
        <f t="shared" si="238"/>
        <v>0</v>
      </c>
      <c r="R1648">
        <f t="shared" si="239"/>
        <v>0</v>
      </c>
      <c r="S1648" t="str">
        <f t="shared" si="231"/>
        <v/>
      </c>
      <c r="T1648" t="str">
        <f t="shared" si="232"/>
        <v/>
      </c>
      <c r="U1648" t="str">
        <f t="shared" si="233"/>
        <v/>
      </c>
    </row>
    <row r="1649" spans="12:21" ht="15" customHeight="1" x14ac:dyDescent="0.15">
      <c r="L1649" s="244" t="str">
        <f t="shared" si="234"/>
        <v/>
      </c>
      <c r="M1649" s="245" t="str">
        <f t="shared" si="235"/>
        <v/>
      </c>
      <c r="N1649" s="244" t="str">
        <f t="shared" si="236"/>
        <v/>
      </c>
      <c r="O1649" s="244" t="str">
        <f t="shared" si="237"/>
        <v/>
      </c>
      <c r="P1649">
        <f>IF($I1649&lt;&gt;"",$I1649,IF($E1649="SGD",1,IF($E1649="USD",Settings!$B$22,IF($E1649="HKD",Settings!$B$23,1))))</f>
        <v>1</v>
      </c>
      <c r="Q1649">
        <f t="shared" si="238"/>
        <v>0</v>
      </c>
      <c r="R1649">
        <f t="shared" si="239"/>
        <v>0</v>
      </c>
      <c r="S1649" t="str">
        <f t="shared" si="231"/>
        <v/>
      </c>
      <c r="T1649" t="str">
        <f t="shared" si="232"/>
        <v/>
      </c>
      <c r="U1649" t="str">
        <f t="shared" si="233"/>
        <v/>
      </c>
    </row>
    <row r="1650" spans="12:21" ht="15" customHeight="1" x14ac:dyDescent="0.15">
      <c r="L1650" s="244" t="str">
        <f t="shared" si="234"/>
        <v/>
      </c>
      <c r="M1650" s="245" t="str">
        <f t="shared" si="235"/>
        <v/>
      </c>
      <c r="N1650" s="244" t="str">
        <f t="shared" si="236"/>
        <v/>
      </c>
      <c r="O1650" s="244" t="str">
        <f t="shared" si="237"/>
        <v/>
      </c>
      <c r="P1650">
        <f>IF($I1650&lt;&gt;"",$I1650,IF($E1650="SGD",1,IF($E1650="USD",Settings!$B$22,IF($E1650="HKD",Settings!$B$23,1))))</f>
        <v>1</v>
      </c>
      <c r="Q1650">
        <f t="shared" si="238"/>
        <v>0</v>
      </c>
      <c r="R1650">
        <f t="shared" si="239"/>
        <v>0</v>
      </c>
      <c r="S1650" t="str">
        <f t="shared" si="231"/>
        <v/>
      </c>
      <c r="T1650" t="str">
        <f t="shared" si="232"/>
        <v/>
      </c>
      <c r="U1650" t="str">
        <f t="shared" si="233"/>
        <v/>
      </c>
    </row>
    <row r="1651" spans="12:21" ht="15" customHeight="1" x14ac:dyDescent="0.15">
      <c r="L1651" s="244" t="str">
        <f t="shared" si="234"/>
        <v/>
      </c>
      <c r="M1651" s="245" t="str">
        <f t="shared" si="235"/>
        <v/>
      </c>
      <c r="N1651" s="244" t="str">
        <f t="shared" si="236"/>
        <v/>
      </c>
      <c r="O1651" s="244" t="str">
        <f t="shared" si="237"/>
        <v/>
      </c>
      <c r="P1651">
        <f>IF($I1651&lt;&gt;"",$I1651,IF($E1651="SGD",1,IF($E1651="USD",Settings!$B$22,IF($E1651="HKD",Settings!$B$23,1))))</f>
        <v>1</v>
      </c>
      <c r="Q1651">
        <f t="shared" si="238"/>
        <v>0</v>
      </c>
      <c r="R1651">
        <f t="shared" si="239"/>
        <v>0</v>
      </c>
      <c r="S1651" t="str">
        <f t="shared" si="231"/>
        <v/>
      </c>
      <c r="T1651" t="str">
        <f t="shared" si="232"/>
        <v/>
      </c>
      <c r="U1651" t="str">
        <f t="shared" si="233"/>
        <v/>
      </c>
    </row>
    <row r="1652" spans="12:21" ht="15" customHeight="1" x14ac:dyDescent="0.15">
      <c r="L1652" s="244" t="str">
        <f t="shared" si="234"/>
        <v/>
      </c>
      <c r="M1652" s="245" t="str">
        <f t="shared" si="235"/>
        <v/>
      </c>
      <c r="N1652" s="244" t="str">
        <f t="shared" si="236"/>
        <v/>
      </c>
      <c r="O1652" s="244" t="str">
        <f t="shared" si="237"/>
        <v/>
      </c>
      <c r="P1652">
        <f>IF($I1652&lt;&gt;"",$I1652,IF($E1652="SGD",1,IF($E1652="USD",Settings!$B$22,IF($E1652="HKD",Settings!$B$23,1))))</f>
        <v>1</v>
      </c>
      <c r="Q1652">
        <f t="shared" si="238"/>
        <v>0</v>
      </c>
      <c r="R1652">
        <f t="shared" si="239"/>
        <v>0</v>
      </c>
      <c r="S1652" t="str">
        <f t="shared" si="231"/>
        <v/>
      </c>
      <c r="T1652" t="str">
        <f t="shared" si="232"/>
        <v/>
      </c>
      <c r="U1652" t="str">
        <f t="shared" si="233"/>
        <v/>
      </c>
    </row>
    <row r="1653" spans="12:21" ht="15" customHeight="1" x14ac:dyDescent="0.15">
      <c r="L1653" s="244" t="str">
        <f t="shared" si="234"/>
        <v/>
      </c>
      <c r="M1653" s="245" t="str">
        <f t="shared" si="235"/>
        <v/>
      </c>
      <c r="N1653" s="244" t="str">
        <f t="shared" si="236"/>
        <v/>
      </c>
      <c r="O1653" s="244" t="str">
        <f t="shared" si="237"/>
        <v/>
      </c>
      <c r="P1653">
        <f>IF($I1653&lt;&gt;"",$I1653,IF($E1653="SGD",1,IF($E1653="USD",Settings!$B$22,IF($E1653="HKD",Settings!$B$23,1))))</f>
        <v>1</v>
      </c>
      <c r="Q1653">
        <f t="shared" si="238"/>
        <v>0</v>
      </c>
      <c r="R1653">
        <f t="shared" si="239"/>
        <v>0</v>
      </c>
      <c r="S1653" t="str">
        <f t="shared" si="231"/>
        <v/>
      </c>
      <c r="T1653" t="str">
        <f t="shared" si="232"/>
        <v/>
      </c>
      <c r="U1653" t="str">
        <f t="shared" si="233"/>
        <v/>
      </c>
    </row>
    <row r="1654" spans="12:21" ht="15" customHeight="1" x14ac:dyDescent="0.15">
      <c r="L1654" s="244" t="str">
        <f t="shared" si="234"/>
        <v/>
      </c>
      <c r="M1654" s="245" t="str">
        <f t="shared" si="235"/>
        <v/>
      </c>
      <c r="N1654" s="244" t="str">
        <f t="shared" si="236"/>
        <v/>
      </c>
      <c r="O1654" s="244" t="str">
        <f t="shared" si="237"/>
        <v/>
      </c>
      <c r="P1654">
        <f>IF($I1654&lt;&gt;"",$I1654,IF($E1654="SGD",1,IF($E1654="USD",Settings!$B$22,IF($E1654="HKD",Settings!$B$23,1))))</f>
        <v>1</v>
      </c>
      <c r="Q1654">
        <f t="shared" si="238"/>
        <v>0</v>
      </c>
      <c r="R1654">
        <f t="shared" si="239"/>
        <v>0</v>
      </c>
      <c r="S1654" t="str">
        <f t="shared" si="231"/>
        <v/>
      </c>
      <c r="T1654" t="str">
        <f t="shared" si="232"/>
        <v/>
      </c>
      <c r="U1654" t="str">
        <f t="shared" si="233"/>
        <v/>
      </c>
    </row>
    <row r="1655" spans="12:21" ht="15" customHeight="1" x14ac:dyDescent="0.15">
      <c r="L1655" s="244" t="str">
        <f t="shared" si="234"/>
        <v/>
      </c>
      <c r="M1655" s="245" t="str">
        <f t="shared" si="235"/>
        <v/>
      </c>
      <c r="N1655" s="244" t="str">
        <f t="shared" si="236"/>
        <v/>
      </c>
      <c r="O1655" s="244" t="str">
        <f t="shared" si="237"/>
        <v/>
      </c>
      <c r="P1655">
        <f>IF($I1655&lt;&gt;"",$I1655,IF($E1655="SGD",1,IF($E1655="USD",Settings!$B$22,IF($E1655="HKD",Settings!$B$23,1))))</f>
        <v>1</v>
      </c>
      <c r="Q1655">
        <f t="shared" si="238"/>
        <v>0</v>
      </c>
      <c r="R1655">
        <f t="shared" si="239"/>
        <v>0</v>
      </c>
      <c r="S1655" t="str">
        <f t="shared" si="231"/>
        <v/>
      </c>
      <c r="T1655" t="str">
        <f t="shared" si="232"/>
        <v/>
      </c>
      <c r="U1655" t="str">
        <f t="shared" si="233"/>
        <v/>
      </c>
    </row>
    <row r="1656" spans="12:21" ht="15" customHeight="1" x14ac:dyDescent="0.15">
      <c r="L1656" s="244" t="str">
        <f t="shared" si="234"/>
        <v/>
      </c>
      <c r="M1656" s="245" t="str">
        <f t="shared" si="235"/>
        <v/>
      </c>
      <c r="N1656" s="244" t="str">
        <f t="shared" si="236"/>
        <v/>
      </c>
      <c r="O1656" s="244" t="str">
        <f t="shared" si="237"/>
        <v/>
      </c>
      <c r="P1656">
        <f>IF($I1656&lt;&gt;"",$I1656,IF($E1656="SGD",1,IF($E1656="USD",Settings!$B$22,IF($E1656="HKD",Settings!$B$23,1))))</f>
        <v>1</v>
      </c>
      <c r="Q1656">
        <f t="shared" si="238"/>
        <v>0</v>
      </c>
      <c r="R1656">
        <f t="shared" si="239"/>
        <v>0</v>
      </c>
      <c r="S1656" t="str">
        <f t="shared" si="231"/>
        <v/>
      </c>
      <c r="T1656" t="str">
        <f t="shared" si="232"/>
        <v/>
      </c>
      <c r="U1656" t="str">
        <f t="shared" si="233"/>
        <v/>
      </c>
    </row>
    <row r="1657" spans="12:21" ht="15" customHeight="1" x14ac:dyDescent="0.15">
      <c r="L1657" s="244" t="str">
        <f t="shared" si="234"/>
        <v/>
      </c>
      <c r="M1657" s="245" t="str">
        <f t="shared" si="235"/>
        <v/>
      </c>
      <c r="N1657" s="244" t="str">
        <f t="shared" si="236"/>
        <v/>
      </c>
      <c r="O1657" s="244" t="str">
        <f t="shared" si="237"/>
        <v/>
      </c>
      <c r="P1657">
        <f>IF($I1657&lt;&gt;"",$I1657,IF($E1657="SGD",1,IF($E1657="USD",Settings!$B$22,IF($E1657="HKD",Settings!$B$23,1))))</f>
        <v>1</v>
      </c>
      <c r="Q1657">
        <f t="shared" si="238"/>
        <v>0</v>
      </c>
      <c r="R1657">
        <f t="shared" si="239"/>
        <v>0</v>
      </c>
      <c r="S1657" t="str">
        <f t="shared" si="231"/>
        <v/>
      </c>
      <c r="T1657" t="str">
        <f t="shared" si="232"/>
        <v/>
      </c>
      <c r="U1657" t="str">
        <f t="shared" si="233"/>
        <v/>
      </c>
    </row>
    <row r="1658" spans="12:21" ht="15" customHeight="1" x14ac:dyDescent="0.15">
      <c r="L1658" s="244" t="str">
        <f t="shared" si="234"/>
        <v/>
      </c>
      <c r="M1658" s="245" t="str">
        <f t="shared" si="235"/>
        <v/>
      </c>
      <c r="N1658" s="244" t="str">
        <f t="shared" si="236"/>
        <v/>
      </c>
      <c r="O1658" s="244" t="str">
        <f t="shared" si="237"/>
        <v/>
      </c>
      <c r="P1658">
        <f>IF($I1658&lt;&gt;"",$I1658,IF($E1658="SGD",1,IF($E1658="USD",Settings!$B$22,IF($E1658="HKD",Settings!$B$23,1))))</f>
        <v>1</v>
      </c>
      <c r="Q1658">
        <f t="shared" si="238"/>
        <v>0</v>
      </c>
      <c r="R1658">
        <f t="shared" si="239"/>
        <v>0</v>
      </c>
      <c r="S1658" t="str">
        <f t="shared" si="231"/>
        <v/>
      </c>
      <c r="T1658" t="str">
        <f t="shared" si="232"/>
        <v/>
      </c>
      <c r="U1658" t="str">
        <f t="shared" si="233"/>
        <v/>
      </c>
    </row>
    <row r="1659" spans="12:21" ht="15" customHeight="1" x14ac:dyDescent="0.15">
      <c r="L1659" s="244" t="str">
        <f t="shared" si="234"/>
        <v/>
      </c>
      <c r="M1659" s="245" t="str">
        <f t="shared" si="235"/>
        <v/>
      </c>
      <c r="N1659" s="244" t="str">
        <f t="shared" si="236"/>
        <v/>
      </c>
      <c r="O1659" s="244" t="str">
        <f t="shared" si="237"/>
        <v/>
      </c>
      <c r="P1659">
        <f>IF($I1659&lt;&gt;"",$I1659,IF($E1659="SGD",1,IF($E1659="USD",Settings!$B$22,IF($E1659="HKD",Settings!$B$23,1))))</f>
        <v>1</v>
      </c>
      <c r="Q1659">
        <f t="shared" si="238"/>
        <v>0</v>
      </c>
      <c r="R1659">
        <f t="shared" si="239"/>
        <v>0</v>
      </c>
      <c r="S1659" t="str">
        <f t="shared" si="231"/>
        <v/>
      </c>
      <c r="T1659" t="str">
        <f t="shared" si="232"/>
        <v/>
      </c>
      <c r="U1659" t="str">
        <f t="shared" si="233"/>
        <v/>
      </c>
    </row>
    <row r="1660" spans="12:21" ht="15" customHeight="1" x14ac:dyDescent="0.15">
      <c r="L1660" s="244" t="str">
        <f t="shared" si="234"/>
        <v/>
      </c>
      <c r="M1660" s="245" t="str">
        <f t="shared" si="235"/>
        <v/>
      </c>
      <c r="N1660" s="244" t="str">
        <f t="shared" si="236"/>
        <v/>
      </c>
      <c r="O1660" s="244" t="str">
        <f t="shared" si="237"/>
        <v/>
      </c>
      <c r="P1660">
        <f>IF($I1660&lt;&gt;"",$I1660,IF($E1660="SGD",1,IF($E1660="USD",Settings!$B$22,IF($E1660="HKD",Settings!$B$23,1))))</f>
        <v>1</v>
      </c>
      <c r="Q1660">
        <f t="shared" si="238"/>
        <v>0</v>
      </c>
      <c r="R1660">
        <f t="shared" si="239"/>
        <v>0</v>
      </c>
      <c r="S1660" t="str">
        <f t="shared" si="231"/>
        <v/>
      </c>
      <c r="T1660" t="str">
        <f t="shared" si="232"/>
        <v/>
      </c>
      <c r="U1660" t="str">
        <f t="shared" si="233"/>
        <v/>
      </c>
    </row>
    <row r="1661" spans="12:21" ht="15" customHeight="1" x14ac:dyDescent="0.15">
      <c r="L1661" s="244" t="str">
        <f t="shared" si="234"/>
        <v/>
      </c>
      <c r="M1661" s="245" t="str">
        <f t="shared" si="235"/>
        <v/>
      </c>
      <c r="N1661" s="244" t="str">
        <f t="shared" si="236"/>
        <v/>
      </c>
      <c r="O1661" s="244" t="str">
        <f t="shared" si="237"/>
        <v/>
      </c>
      <c r="P1661">
        <f>IF($I1661&lt;&gt;"",$I1661,IF($E1661="SGD",1,IF($E1661="USD",Settings!$B$22,IF($E1661="HKD",Settings!$B$23,1))))</f>
        <v>1</v>
      </c>
      <c r="Q1661">
        <f t="shared" si="238"/>
        <v>0</v>
      </c>
      <c r="R1661">
        <f t="shared" si="239"/>
        <v>0</v>
      </c>
      <c r="S1661" t="str">
        <f t="shared" si="231"/>
        <v/>
      </c>
      <c r="T1661" t="str">
        <f t="shared" si="232"/>
        <v/>
      </c>
      <c r="U1661" t="str">
        <f t="shared" si="233"/>
        <v/>
      </c>
    </row>
    <row r="1662" spans="12:21" ht="15" customHeight="1" x14ac:dyDescent="0.15">
      <c r="L1662" s="244" t="str">
        <f t="shared" si="234"/>
        <v/>
      </c>
      <c r="M1662" s="245" t="str">
        <f t="shared" si="235"/>
        <v/>
      </c>
      <c r="N1662" s="244" t="str">
        <f t="shared" si="236"/>
        <v/>
      </c>
      <c r="O1662" s="244" t="str">
        <f t="shared" si="237"/>
        <v/>
      </c>
      <c r="P1662">
        <f>IF($I1662&lt;&gt;"",$I1662,IF($E1662="SGD",1,IF($E1662="USD",Settings!$B$22,IF($E1662="HKD",Settings!$B$23,1))))</f>
        <v>1</v>
      </c>
      <c r="Q1662">
        <f t="shared" si="238"/>
        <v>0</v>
      </c>
      <c r="R1662">
        <f t="shared" si="239"/>
        <v>0</v>
      </c>
      <c r="S1662" t="str">
        <f t="shared" si="231"/>
        <v/>
      </c>
      <c r="T1662" t="str">
        <f t="shared" si="232"/>
        <v/>
      </c>
      <c r="U1662" t="str">
        <f t="shared" si="233"/>
        <v/>
      </c>
    </row>
    <row r="1663" spans="12:21" ht="15" customHeight="1" x14ac:dyDescent="0.15">
      <c r="L1663" s="244" t="str">
        <f t="shared" si="234"/>
        <v/>
      </c>
      <c r="M1663" s="245" t="str">
        <f t="shared" si="235"/>
        <v/>
      </c>
      <c r="N1663" s="244" t="str">
        <f t="shared" si="236"/>
        <v/>
      </c>
      <c r="O1663" s="244" t="str">
        <f t="shared" si="237"/>
        <v/>
      </c>
      <c r="P1663">
        <f>IF($I1663&lt;&gt;"",$I1663,IF($E1663="SGD",1,IF($E1663="USD",Settings!$B$22,IF($E1663="HKD",Settings!$B$23,1))))</f>
        <v>1</v>
      </c>
      <c r="Q1663">
        <f t="shared" si="238"/>
        <v>0</v>
      </c>
      <c r="R1663">
        <f t="shared" si="239"/>
        <v>0</v>
      </c>
      <c r="S1663" t="str">
        <f t="shared" si="231"/>
        <v/>
      </c>
      <c r="T1663" t="str">
        <f t="shared" si="232"/>
        <v/>
      </c>
      <c r="U1663" t="str">
        <f t="shared" si="233"/>
        <v/>
      </c>
    </row>
    <row r="1664" spans="12:21" ht="15" customHeight="1" x14ac:dyDescent="0.15">
      <c r="L1664" s="244" t="str">
        <f t="shared" si="234"/>
        <v/>
      </c>
      <c r="M1664" s="245" t="str">
        <f t="shared" si="235"/>
        <v/>
      </c>
      <c r="N1664" s="244" t="str">
        <f t="shared" si="236"/>
        <v/>
      </c>
      <c r="O1664" s="244" t="str">
        <f t="shared" si="237"/>
        <v/>
      </c>
      <c r="P1664">
        <f>IF($I1664&lt;&gt;"",$I1664,IF($E1664="SGD",1,IF($E1664="USD",Settings!$B$22,IF($E1664="HKD",Settings!$B$23,1))))</f>
        <v>1</v>
      </c>
      <c r="Q1664">
        <f t="shared" si="238"/>
        <v>0</v>
      </c>
      <c r="R1664">
        <f t="shared" si="239"/>
        <v>0</v>
      </c>
      <c r="S1664" t="str">
        <f t="shared" si="231"/>
        <v/>
      </c>
      <c r="T1664" t="str">
        <f t="shared" si="232"/>
        <v/>
      </c>
      <c r="U1664" t="str">
        <f t="shared" si="233"/>
        <v/>
      </c>
    </row>
    <row r="1665" spans="12:21" ht="15" customHeight="1" x14ac:dyDescent="0.15">
      <c r="L1665" s="244" t="str">
        <f t="shared" si="234"/>
        <v/>
      </c>
      <c r="M1665" s="245" t="str">
        <f t="shared" si="235"/>
        <v/>
      </c>
      <c r="N1665" s="244" t="str">
        <f t="shared" si="236"/>
        <v/>
      </c>
      <c r="O1665" s="244" t="str">
        <f t="shared" si="237"/>
        <v/>
      </c>
      <c r="P1665">
        <f>IF($I1665&lt;&gt;"",$I1665,IF($E1665="SGD",1,IF($E1665="USD",Settings!$B$22,IF($E1665="HKD",Settings!$B$23,1))))</f>
        <v>1</v>
      </c>
      <c r="Q1665">
        <f t="shared" si="238"/>
        <v>0</v>
      </c>
      <c r="R1665">
        <f t="shared" si="239"/>
        <v>0</v>
      </c>
      <c r="S1665" t="str">
        <f t="shared" si="231"/>
        <v/>
      </c>
      <c r="T1665" t="str">
        <f t="shared" si="232"/>
        <v/>
      </c>
      <c r="U1665" t="str">
        <f t="shared" si="233"/>
        <v/>
      </c>
    </row>
    <row r="1666" spans="12:21" ht="15" customHeight="1" x14ac:dyDescent="0.15">
      <c r="L1666" s="244" t="str">
        <f t="shared" si="234"/>
        <v/>
      </c>
      <c r="M1666" s="245" t="str">
        <f t="shared" si="235"/>
        <v/>
      </c>
      <c r="N1666" s="244" t="str">
        <f t="shared" si="236"/>
        <v/>
      </c>
      <c r="O1666" s="244" t="str">
        <f t="shared" si="237"/>
        <v/>
      </c>
      <c r="P1666">
        <f>IF($I1666&lt;&gt;"",$I1666,IF($E1666="SGD",1,IF($E1666="USD",Settings!$B$22,IF($E1666="HKD",Settings!$B$23,1))))</f>
        <v>1</v>
      </c>
      <c r="Q1666">
        <f t="shared" si="238"/>
        <v>0</v>
      </c>
      <c r="R1666">
        <f t="shared" si="239"/>
        <v>0</v>
      </c>
      <c r="S1666" t="str">
        <f t="shared" ref="S1666:S1729" si="240">IF(L1666="","",SUMIFS($M:$M,$L:$L,L1666,$T:$T,"&lt;="&amp;T1666))</f>
        <v/>
      </c>
      <c r="T1666" t="str">
        <f t="shared" ref="T1666:T1729" si="241">IF(L1666="","",INT(G1666)*100000+ROW())</f>
        <v/>
      </c>
      <c r="U1666" t="str">
        <f t="shared" ref="U1666:U1729" si="242">IF(L1666="","",IF(AND(COUNTIFS($L:$L,L1666,$S:$S,"&gt;-0.000001",$S:$S,"&lt;0.000001",$T:$T,"&gt;"&amp;T1666)=0,ABS(S1666)&gt;0.000001),1,0))</f>
        <v/>
      </c>
    </row>
    <row r="1667" spans="12:21" ht="15" customHeight="1" x14ac:dyDescent="0.15">
      <c r="L1667" s="244" t="str">
        <f t="shared" si="234"/>
        <v/>
      </c>
      <c r="M1667" s="245" t="str">
        <f t="shared" si="235"/>
        <v/>
      </c>
      <c r="N1667" s="244" t="str">
        <f t="shared" si="236"/>
        <v/>
      </c>
      <c r="O1667" s="244" t="str">
        <f t="shared" si="237"/>
        <v/>
      </c>
      <c r="P1667">
        <f>IF($I1667&lt;&gt;"",$I1667,IF($E1667="SGD",1,IF($E1667="USD",Settings!$B$22,IF($E1667="HKD",Settings!$B$23,1))))</f>
        <v>1</v>
      </c>
      <c r="Q1667">
        <f t="shared" si="238"/>
        <v>0</v>
      </c>
      <c r="R1667">
        <f t="shared" si="239"/>
        <v>0</v>
      </c>
      <c r="S1667" t="str">
        <f t="shared" si="240"/>
        <v/>
      </c>
      <c r="T1667" t="str">
        <f t="shared" si="241"/>
        <v/>
      </c>
      <c r="U1667" t="str">
        <f t="shared" si="242"/>
        <v/>
      </c>
    </row>
    <row r="1668" spans="12:21" ht="15" customHeight="1" x14ac:dyDescent="0.15">
      <c r="L1668" s="244" t="str">
        <f t="shared" si="234"/>
        <v/>
      </c>
      <c r="M1668" s="245" t="str">
        <f t="shared" si="235"/>
        <v/>
      </c>
      <c r="N1668" s="244" t="str">
        <f t="shared" si="236"/>
        <v/>
      </c>
      <c r="O1668" s="244" t="str">
        <f t="shared" si="237"/>
        <v/>
      </c>
      <c r="P1668">
        <f>IF($I1668&lt;&gt;"",$I1668,IF($E1668="SGD",1,IF($E1668="USD",Settings!$B$22,IF($E1668="HKD",Settings!$B$23,1))))</f>
        <v>1</v>
      </c>
      <c r="Q1668">
        <f t="shared" si="238"/>
        <v>0</v>
      </c>
      <c r="R1668">
        <f t="shared" si="239"/>
        <v>0</v>
      </c>
      <c r="S1668" t="str">
        <f t="shared" si="240"/>
        <v/>
      </c>
      <c r="T1668" t="str">
        <f t="shared" si="241"/>
        <v/>
      </c>
      <c r="U1668" t="str">
        <f t="shared" si="242"/>
        <v/>
      </c>
    </row>
    <row r="1669" spans="12:21" ht="15" customHeight="1" x14ac:dyDescent="0.15">
      <c r="L1669" s="244" t="str">
        <f t="shared" si="234"/>
        <v/>
      </c>
      <c r="M1669" s="245" t="str">
        <f t="shared" si="235"/>
        <v/>
      </c>
      <c r="N1669" s="244" t="str">
        <f t="shared" si="236"/>
        <v/>
      </c>
      <c r="O1669" s="244" t="str">
        <f t="shared" si="237"/>
        <v/>
      </c>
      <c r="P1669">
        <f>IF($I1669&lt;&gt;"",$I1669,IF($E1669="SGD",1,IF($E1669="USD",Settings!$B$22,IF($E1669="HKD",Settings!$B$23,1))))</f>
        <v>1</v>
      </c>
      <c r="Q1669">
        <f t="shared" si="238"/>
        <v>0</v>
      </c>
      <c r="R1669">
        <f t="shared" si="239"/>
        <v>0</v>
      </c>
      <c r="S1669" t="str">
        <f t="shared" si="240"/>
        <v/>
      </c>
      <c r="T1669" t="str">
        <f t="shared" si="241"/>
        <v/>
      </c>
      <c r="U1669" t="str">
        <f t="shared" si="242"/>
        <v/>
      </c>
    </row>
    <row r="1670" spans="12:21" ht="15" customHeight="1" x14ac:dyDescent="0.15">
      <c r="L1670" s="244" t="str">
        <f t="shared" si="234"/>
        <v/>
      </c>
      <c r="M1670" s="245" t="str">
        <f t="shared" si="235"/>
        <v/>
      </c>
      <c r="N1670" s="244" t="str">
        <f t="shared" si="236"/>
        <v/>
      </c>
      <c r="O1670" s="244" t="str">
        <f t="shared" si="237"/>
        <v/>
      </c>
      <c r="P1670">
        <f>IF($I1670&lt;&gt;"",$I1670,IF($E1670="SGD",1,IF($E1670="USD",Settings!$B$22,IF($E1670="HKD",Settings!$B$23,1))))</f>
        <v>1</v>
      </c>
      <c r="Q1670">
        <f t="shared" si="238"/>
        <v>0</v>
      </c>
      <c r="R1670">
        <f t="shared" si="239"/>
        <v>0</v>
      </c>
      <c r="S1670" t="str">
        <f t="shared" si="240"/>
        <v/>
      </c>
      <c r="T1670" t="str">
        <f t="shared" si="241"/>
        <v/>
      </c>
      <c r="U1670" t="str">
        <f t="shared" si="242"/>
        <v/>
      </c>
    </row>
    <row r="1671" spans="12:21" ht="15" customHeight="1" x14ac:dyDescent="0.15">
      <c r="L1671" s="244" t="str">
        <f t="shared" si="234"/>
        <v/>
      </c>
      <c r="M1671" s="245" t="str">
        <f t="shared" si="235"/>
        <v/>
      </c>
      <c r="N1671" s="244" t="str">
        <f t="shared" si="236"/>
        <v/>
      </c>
      <c r="O1671" s="244" t="str">
        <f t="shared" si="237"/>
        <v/>
      </c>
      <c r="P1671">
        <f>IF($I1671&lt;&gt;"",$I1671,IF($E1671="SGD",1,IF($E1671="USD",Settings!$B$22,IF($E1671="HKD",Settings!$B$23,1))))</f>
        <v>1</v>
      </c>
      <c r="Q1671">
        <f t="shared" si="238"/>
        <v>0</v>
      </c>
      <c r="R1671">
        <f t="shared" si="239"/>
        <v>0</v>
      </c>
      <c r="S1671" t="str">
        <f t="shared" si="240"/>
        <v/>
      </c>
      <c r="T1671" t="str">
        <f t="shared" si="241"/>
        <v/>
      </c>
      <c r="U1671" t="str">
        <f t="shared" si="242"/>
        <v/>
      </c>
    </row>
    <row r="1672" spans="12:21" ht="15" customHeight="1" x14ac:dyDescent="0.15">
      <c r="L1672" s="244" t="str">
        <f t="shared" si="234"/>
        <v/>
      </c>
      <c r="M1672" s="245" t="str">
        <f t="shared" si="235"/>
        <v/>
      </c>
      <c r="N1672" s="244" t="str">
        <f t="shared" si="236"/>
        <v/>
      </c>
      <c r="O1672" s="244" t="str">
        <f t="shared" si="237"/>
        <v/>
      </c>
      <c r="P1672">
        <f>IF($I1672&lt;&gt;"",$I1672,IF($E1672="SGD",1,IF($E1672="USD",Settings!$B$22,IF($E1672="HKD",Settings!$B$23,1))))</f>
        <v>1</v>
      </c>
      <c r="Q1672">
        <f t="shared" si="238"/>
        <v>0</v>
      </c>
      <c r="R1672">
        <f t="shared" si="239"/>
        <v>0</v>
      </c>
      <c r="S1672" t="str">
        <f t="shared" si="240"/>
        <v/>
      </c>
      <c r="T1672" t="str">
        <f t="shared" si="241"/>
        <v/>
      </c>
      <c r="U1672" t="str">
        <f t="shared" si="242"/>
        <v/>
      </c>
    </row>
    <row r="1673" spans="12:21" ht="15" customHeight="1" x14ac:dyDescent="0.15">
      <c r="L1673" s="244" t="str">
        <f t="shared" si="234"/>
        <v/>
      </c>
      <c r="M1673" s="245" t="str">
        <f t="shared" si="235"/>
        <v/>
      </c>
      <c r="N1673" s="244" t="str">
        <f t="shared" si="236"/>
        <v/>
      </c>
      <c r="O1673" s="244" t="str">
        <f t="shared" si="237"/>
        <v/>
      </c>
      <c r="P1673">
        <f>IF($I1673&lt;&gt;"",$I1673,IF($E1673="SGD",1,IF($E1673="USD",Settings!$B$22,IF($E1673="HKD",Settings!$B$23,1))))</f>
        <v>1</v>
      </c>
      <c r="Q1673">
        <f t="shared" si="238"/>
        <v>0</v>
      </c>
      <c r="R1673">
        <f t="shared" si="239"/>
        <v>0</v>
      </c>
      <c r="S1673" t="str">
        <f t="shared" si="240"/>
        <v/>
      </c>
      <c r="T1673" t="str">
        <f t="shared" si="241"/>
        <v/>
      </c>
      <c r="U1673" t="str">
        <f t="shared" si="242"/>
        <v/>
      </c>
    </row>
    <row r="1674" spans="12:21" ht="15" customHeight="1" x14ac:dyDescent="0.15">
      <c r="L1674" s="244" t="str">
        <f t="shared" si="234"/>
        <v/>
      </c>
      <c r="M1674" s="245" t="str">
        <f t="shared" si="235"/>
        <v/>
      </c>
      <c r="N1674" s="244" t="str">
        <f t="shared" si="236"/>
        <v/>
      </c>
      <c r="O1674" s="244" t="str">
        <f t="shared" si="237"/>
        <v/>
      </c>
      <c r="P1674">
        <f>IF($I1674&lt;&gt;"",$I1674,IF($E1674="SGD",1,IF($E1674="USD",Settings!$B$22,IF($E1674="HKD",Settings!$B$23,1))))</f>
        <v>1</v>
      </c>
      <c r="Q1674">
        <f t="shared" si="238"/>
        <v>0</v>
      </c>
      <c r="R1674">
        <f t="shared" si="239"/>
        <v>0</v>
      </c>
      <c r="S1674" t="str">
        <f t="shared" si="240"/>
        <v/>
      </c>
      <c r="T1674" t="str">
        <f t="shared" si="241"/>
        <v/>
      </c>
      <c r="U1674" t="str">
        <f t="shared" si="242"/>
        <v/>
      </c>
    </row>
    <row r="1675" spans="12:21" ht="15" customHeight="1" x14ac:dyDescent="0.15">
      <c r="L1675" s="244" t="str">
        <f t="shared" si="234"/>
        <v/>
      </c>
      <c r="M1675" s="245" t="str">
        <f t="shared" si="235"/>
        <v/>
      </c>
      <c r="N1675" s="244" t="str">
        <f t="shared" si="236"/>
        <v/>
      </c>
      <c r="O1675" s="244" t="str">
        <f t="shared" si="237"/>
        <v/>
      </c>
      <c r="P1675">
        <f>IF($I1675&lt;&gt;"",$I1675,IF($E1675="SGD",1,IF($E1675="USD",Settings!$B$22,IF($E1675="HKD",Settings!$B$23,1))))</f>
        <v>1</v>
      </c>
      <c r="Q1675">
        <f t="shared" si="238"/>
        <v>0</v>
      </c>
      <c r="R1675">
        <f t="shared" si="239"/>
        <v>0</v>
      </c>
      <c r="S1675" t="str">
        <f t="shared" si="240"/>
        <v/>
      </c>
      <c r="T1675" t="str">
        <f t="shared" si="241"/>
        <v/>
      </c>
      <c r="U1675" t="str">
        <f t="shared" si="242"/>
        <v/>
      </c>
    </row>
    <row r="1676" spans="12:21" ht="15" customHeight="1" x14ac:dyDescent="0.15">
      <c r="L1676" s="244" t="str">
        <f t="shared" si="234"/>
        <v/>
      </c>
      <c r="M1676" s="245" t="str">
        <f t="shared" si="235"/>
        <v/>
      </c>
      <c r="N1676" s="244" t="str">
        <f t="shared" si="236"/>
        <v/>
      </c>
      <c r="O1676" s="244" t="str">
        <f t="shared" si="237"/>
        <v/>
      </c>
      <c r="P1676">
        <f>IF($I1676&lt;&gt;"",$I1676,IF($E1676="SGD",1,IF($E1676="USD",Settings!$B$22,IF($E1676="HKD",Settings!$B$23,1))))</f>
        <v>1</v>
      </c>
      <c r="Q1676">
        <f t="shared" si="238"/>
        <v>0</v>
      </c>
      <c r="R1676">
        <f t="shared" si="239"/>
        <v>0</v>
      </c>
      <c r="S1676" t="str">
        <f t="shared" si="240"/>
        <v/>
      </c>
      <c r="T1676" t="str">
        <f t="shared" si="241"/>
        <v/>
      </c>
      <c r="U1676" t="str">
        <f t="shared" si="242"/>
        <v/>
      </c>
    </row>
    <row r="1677" spans="12:21" ht="15" customHeight="1" x14ac:dyDescent="0.15">
      <c r="L1677" s="244" t="str">
        <f t="shared" si="234"/>
        <v/>
      </c>
      <c r="M1677" s="245" t="str">
        <f t="shared" si="235"/>
        <v/>
      </c>
      <c r="N1677" s="244" t="str">
        <f t="shared" si="236"/>
        <v/>
      </c>
      <c r="O1677" s="244" t="str">
        <f t="shared" si="237"/>
        <v/>
      </c>
      <c r="P1677">
        <f>IF($I1677&lt;&gt;"",$I1677,IF($E1677="SGD",1,IF($E1677="USD",Settings!$B$22,IF($E1677="HKD",Settings!$B$23,1))))</f>
        <v>1</v>
      </c>
      <c r="Q1677">
        <f t="shared" si="238"/>
        <v>0</v>
      </c>
      <c r="R1677">
        <f t="shared" si="239"/>
        <v>0</v>
      </c>
      <c r="S1677" t="str">
        <f t="shared" si="240"/>
        <v/>
      </c>
      <c r="T1677" t="str">
        <f t="shared" si="241"/>
        <v/>
      </c>
      <c r="U1677" t="str">
        <f t="shared" si="242"/>
        <v/>
      </c>
    </row>
    <row r="1678" spans="12:21" ht="15" customHeight="1" x14ac:dyDescent="0.15">
      <c r="L1678" s="244" t="str">
        <f t="shared" si="234"/>
        <v/>
      </c>
      <c r="M1678" s="245" t="str">
        <f t="shared" si="235"/>
        <v/>
      </c>
      <c r="N1678" s="244" t="str">
        <f t="shared" si="236"/>
        <v/>
      </c>
      <c r="O1678" s="244" t="str">
        <f t="shared" si="237"/>
        <v/>
      </c>
      <c r="P1678">
        <f>IF($I1678&lt;&gt;"",$I1678,IF($E1678="SGD",1,IF($E1678="USD",Settings!$B$22,IF($E1678="HKD",Settings!$B$23,1))))</f>
        <v>1</v>
      </c>
      <c r="Q1678">
        <f t="shared" si="238"/>
        <v>0</v>
      </c>
      <c r="R1678">
        <f t="shared" si="239"/>
        <v>0</v>
      </c>
      <c r="S1678" t="str">
        <f t="shared" si="240"/>
        <v/>
      </c>
      <c r="T1678" t="str">
        <f t="shared" si="241"/>
        <v/>
      </c>
      <c r="U1678" t="str">
        <f t="shared" si="242"/>
        <v/>
      </c>
    </row>
    <row r="1679" spans="12:21" ht="15" customHeight="1" x14ac:dyDescent="0.15">
      <c r="L1679" s="244" t="str">
        <f t="shared" si="234"/>
        <v/>
      </c>
      <c r="M1679" s="245" t="str">
        <f t="shared" si="235"/>
        <v/>
      </c>
      <c r="N1679" s="244" t="str">
        <f t="shared" si="236"/>
        <v/>
      </c>
      <c r="O1679" s="244" t="str">
        <f t="shared" si="237"/>
        <v/>
      </c>
      <c r="P1679">
        <f>IF($I1679&lt;&gt;"",$I1679,IF($E1679="SGD",1,IF($E1679="USD",Settings!$B$22,IF($E1679="HKD",Settings!$B$23,1))))</f>
        <v>1</v>
      </c>
      <c r="Q1679">
        <f t="shared" si="238"/>
        <v>0</v>
      </c>
      <c r="R1679">
        <f t="shared" si="239"/>
        <v>0</v>
      </c>
      <c r="S1679" t="str">
        <f t="shared" si="240"/>
        <v/>
      </c>
      <c r="T1679" t="str">
        <f t="shared" si="241"/>
        <v/>
      </c>
      <c r="U1679" t="str">
        <f t="shared" si="242"/>
        <v/>
      </c>
    </row>
    <row r="1680" spans="12:21" ht="15" customHeight="1" x14ac:dyDescent="0.15">
      <c r="L1680" s="244" t="str">
        <f t="shared" si="234"/>
        <v/>
      </c>
      <c r="M1680" s="245" t="str">
        <f t="shared" si="235"/>
        <v/>
      </c>
      <c r="N1680" s="244" t="str">
        <f t="shared" si="236"/>
        <v/>
      </c>
      <c r="O1680" s="244" t="str">
        <f t="shared" si="237"/>
        <v/>
      </c>
      <c r="P1680">
        <f>IF($I1680&lt;&gt;"",$I1680,IF($E1680="SGD",1,IF($E1680="USD",Settings!$B$22,IF($E1680="HKD",Settings!$B$23,1))))</f>
        <v>1</v>
      </c>
      <c r="Q1680">
        <f t="shared" si="238"/>
        <v>0</v>
      </c>
      <c r="R1680">
        <f t="shared" si="239"/>
        <v>0</v>
      </c>
      <c r="S1680" t="str">
        <f t="shared" si="240"/>
        <v/>
      </c>
      <c r="T1680" t="str">
        <f t="shared" si="241"/>
        <v/>
      </c>
      <c r="U1680" t="str">
        <f t="shared" si="242"/>
        <v/>
      </c>
    </row>
    <row r="1681" spans="12:21" ht="15" customHeight="1" x14ac:dyDescent="0.15">
      <c r="L1681" s="244" t="str">
        <f t="shared" si="234"/>
        <v/>
      </c>
      <c r="M1681" s="245" t="str">
        <f t="shared" si="235"/>
        <v/>
      </c>
      <c r="N1681" s="244" t="str">
        <f t="shared" si="236"/>
        <v/>
      </c>
      <c r="O1681" s="244" t="str">
        <f t="shared" si="237"/>
        <v/>
      </c>
      <c r="P1681">
        <f>IF($I1681&lt;&gt;"",$I1681,IF($E1681="SGD",1,IF($E1681="USD",Settings!$B$22,IF($E1681="HKD",Settings!$B$23,1))))</f>
        <v>1</v>
      </c>
      <c r="Q1681">
        <f t="shared" si="238"/>
        <v>0</v>
      </c>
      <c r="R1681">
        <f t="shared" si="239"/>
        <v>0</v>
      </c>
      <c r="S1681" t="str">
        <f t="shared" si="240"/>
        <v/>
      </c>
      <c r="T1681" t="str">
        <f t="shared" si="241"/>
        <v/>
      </c>
      <c r="U1681" t="str">
        <f t="shared" si="242"/>
        <v/>
      </c>
    </row>
    <row r="1682" spans="12:21" ht="15" customHeight="1" x14ac:dyDescent="0.15">
      <c r="L1682" s="244" t="str">
        <f t="shared" si="234"/>
        <v/>
      </c>
      <c r="M1682" s="245" t="str">
        <f t="shared" si="235"/>
        <v/>
      </c>
      <c r="N1682" s="244" t="str">
        <f t="shared" si="236"/>
        <v/>
      </c>
      <c r="O1682" s="244" t="str">
        <f t="shared" si="237"/>
        <v/>
      </c>
      <c r="P1682">
        <f>IF($I1682&lt;&gt;"",$I1682,IF($E1682="SGD",1,IF($E1682="USD",Settings!$B$22,IF($E1682="HKD",Settings!$B$23,1))))</f>
        <v>1</v>
      </c>
      <c r="Q1682">
        <f t="shared" si="238"/>
        <v>0</v>
      </c>
      <c r="R1682">
        <f t="shared" si="239"/>
        <v>0</v>
      </c>
      <c r="S1682" t="str">
        <f t="shared" si="240"/>
        <v/>
      </c>
      <c r="T1682" t="str">
        <f t="shared" si="241"/>
        <v/>
      </c>
      <c r="U1682" t="str">
        <f t="shared" si="242"/>
        <v/>
      </c>
    </row>
    <row r="1683" spans="12:21" ht="15" customHeight="1" x14ac:dyDescent="0.15">
      <c r="L1683" s="244" t="str">
        <f t="shared" si="234"/>
        <v/>
      </c>
      <c r="M1683" s="245" t="str">
        <f t="shared" si="235"/>
        <v/>
      </c>
      <c r="N1683" s="244" t="str">
        <f t="shared" si="236"/>
        <v/>
      </c>
      <c r="O1683" s="244" t="str">
        <f t="shared" si="237"/>
        <v/>
      </c>
      <c r="P1683">
        <f>IF($I1683&lt;&gt;"",$I1683,IF($E1683="SGD",1,IF($E1683="USD",Settings!$B$22,IF($E1683="HKD",Settings!$B$23,1))))</f>
        <v>1</v>
      </c>
      <c r="Q1683">
        <f t="shared" si="238"/>
        <v>0</v>
      </c>
      <c r="R1683">
        <f t="shared" si="239"/>
        <v>0</v>
      </c>
      <c r="S1683" t="str">
        <f t="shared" si="240"/>
        <v/>
      </c>
      <c r="T1683" t="str">
        <f t="shared" si="241"/>
        <v/>
      </c>
      <c r="U1683" t="str">
        <f t="shared" si="242"/>
        <v/>
      </c>
    </row>
    <row r="1684" spans="12:21" ht="15" customHeight="1" x14ac:dyDescent="0.15">
      <c r="L1684" s="244" t="str">
        <f t="shared" si="234"/>
        <v/>
      </c>
      <c r="M1684" s="245" t="str">
        <f t="shared" si="235"/>
        <v/>
      </c>
      <c r="N1684" s="244" t="str">
        <f t="shared" si="236"/>
        <v/>
      </c>
      <c r="O1684" s="244" t="str">
        <f t="shared" si="237"/>
        <v/>
      </c>
      <c r="P1684">
        <f>IF($I1684&lt;&gt;"",$I1684,IF($E1684="SGD",1,IF($E1684="USD",Settings!$B$22,IF($E1684="HKD",Settings!$B$23,1))))</f>
        <v>1</v>
      </c>
      <c r="Q1684">
        <f t="shared" si="238"/>
        <v>0</v>
      </c>
      <c r="R1684">
        <f t="shared" si="239"/>
        <v>0</v>
      </c>
      <c r="S1684" t="str">
        <f t="shared" si="240"/>
        <v/>
      </c>
      <c r="T1684" t="str">
        <f t="shared" si="241"/>
        <v/>
      </c>
      <c r="U1684" t="str">
        <f t="shared" si="242"/>
        <v/>
      </c>
    </row>
    <row r="1685" spans="12:21" ht="15" customHeight="1" x14ac:dyDescent="0.15">
      <c r="L1685" s="244" t="str">
        <f t="shared" si="234"/>
        <v/>
      </c>
      <c r="M1685" s="245" t="str">
        <f t="shared" si="235"/>
        <v/>
      </c>
      <c r="N1685" s="244" t="str">
        <f t="shared" si="236"/>
        <v/>
      </c>
      <c r="O1685" s="244" t="str">
        <f t="shared" si="237"/>
        <v/>
      </c>
      <c r="P1685">
        <f>IF($I1685&lt;&gt;"",$I1685,IF($E1685="SGD",1,IF($E1685="USD",Settings!$B$22,IF($E1685="HKD",Settings!$B$23,1))))</f>
        <v>1</v>
      </c>
      <c r="Q1685">
        <f t="shared" si="238"/>
        <v>0</v>
      </c>
      <c r="R1685">
        <f t="shared" si="239"/>
        <v>0</v>
      </c>
      <c r="S1685" t="str">
        <f t="shared" si="240"/>
        <v/>
      </c>
      <c r="T1685" t="str">
        <f t="shared" si="241"/>
        <v/>
      </c>
      <c r="U1685" t="str">
        <f t="shared" si="242"/>
        <v/>
      </c>
    </row>
    <row r="1686" spans="12:21" ht="15" customHeight="1" x14ac:dyDescent="0.15">
      <c r="L1686" s="244" t="str">
        <f t="shared" si="234"/>
        <v/>
      </c>
      <c r="M1686" s="245" t="str">
        <f t="shared" si="235"/>
        <v/>
      </c>
      <c r="N1686" s="244" t="str">
        <f t="shared" si="236"/>
        <v/>
      </c>
      <c r="O1686" s="244" t="str">
        <f t="shared" si="237"/>
        <v/>
      </c>
      <c r="P1686">
        <f>IF($I1686&lt;&gt;"",$I1686,IF($E1686="SGD",1,IF($E1686="USD",Settings!$B$22,IF($E1686="HKD",Settings!$B$23,1))))</f>
        <v>1</v>
      </c>
      <c r="Q1686">
        <f t="shared" si="238"/>
        <v>0</v>
      </c>
      <c r="R1686">
        <f t="shared" si="239"/>
        <v>0</v>
      </c>
      <c r="S1686" t="str">
        <f t="shared" si="240"/>
        <v/>
      </c>
      <c r="T1686" t="str">
        <f t="shared" si="241"/>
        <v/>
      </c>
      <c r="U1686" t="str">
        <f t="shared" si="242"/>
        <v/>
      </c>
    </row>
    <row r="1687" spans="12:21" ht="15" customHeight="1" x14ac:dyDescent="0.15">
      <c r="L1687" s="244" t="str">
        <f t="shared" si="234"/>
        <v/>
      </c>
      <c r="M1687" s="245" t="str">
        <f t="shared" si="235"/>
        <v/>
      </c>
      <c r="N1687" s="244" t="str">
        <f t="shared" si="236"/>
        <v/>
      </c>
      <c r="O1687" s="244" t="str">
        <f t="shared" si="237"/>
        <v/>
      </c>
      <c r="P1687">
        <f>IF($I1687&lt;&gt;"",$I1687,IF($E1687="SGD",1,IF($E1687="USD",Settings!$B$22,IF($E1687="HKD",Settings!$B$23,1))))</f>
        <v>1</v>
      </c>
      <c r="Q1687">
        <f t="shared" si="238"/>
        <v>0</v>
      </c>
      <c r="R1687">
        <f t="shared" si="239"/>
        <v>0</v>
      </c>
      <c r="S1687" t="str">
        <f t="shared" si="240"/>
        <v/>
      </c>
      <c r="T1687" t="str">
        <f t="shared" si="241"/>
        <v/>
      </c>
      <c r="U1687" t="str">
        <f t="shared" si="242"/>
        <v/>
      </c>
    </row>
    <row r="1688" spans="12:21" ht="15" customHeight="1" x14ac:dyDescent="0.15">
      <c r="L1688" s="244" t="str">
        <f t="shared" si="234"/>
        <v/>
      </c>
      <c r="M1688" s="245" t="str">
        <f t="shared" si="235"/>
        <v/>
      </c>
      <c r="N1688" s="244" t="str">
        <f t="shared" si="236"/>
        <v/>
      </c>
      <c r="O1688" s="244" t="str">
        <f t="shared" si="237"/>
        <v/>
      </c>
      <c r="P1688">
        <f>IF($I1688&lt;&gt;"",$I1688,IF($E1688="SGD",1,IF($E1688="USD",Settings!$B$22,IF($E1688="HKD",Settings!$B$23,1))))</f>
        <v>1</v>
      </c>
      <c r="Q1688">
        <f t="shared" si="238"/>
        <v>0</v>
      </c>
      <c r="R1688">
        <f t="shared" si="239"/>
        <v>0</v>
      </c>
      <c r="S1688" t="str">
        <f t="shared" si="240"/>
        <v/>
      </c>
      <c r="T1688" t="str">
        <f t="shared" si="241"/>
        <v/>
      </c>
      <c r="U1688" t="str">
        <f t="shared" si="242"/>
        <v/>
      </c>
    </row>
    <row r="1689" spans="12:21" ht="15" customHeight="1" x14ac:dyDescent="0.15">
      <c r="L1689" s="244" t="str">
        <f t="shared" si="234"/>
        <v/>
      </c>
      <c r="M1689" s="245" t="str">
        <f t="shared" si="235"/>
        <v/>
      </c>
      <c r="N1689" s="244" t="str">
        <f t="shared" si="236"/>
        <v/>
      </c>
      <c r="O1689" s="244" t="str">
        <f t="shared" si="237"/>
        <v/>
      </c>
      <c r="P1689">
        <f>IF($I1689&lt;&gt;"",$I1689,IF($E1689="SGD",1,IF($E1689="USD",Settings!$B$22,IF($E1689="HKD",Settings!$B$23,1))))</f>
        <v>1</v>
      </c>
      <c r="Q1689">
        <f t="shared" si="238"/>
        <v>0</v>
      </c>
      <c r="R1689">
        <f t="shared" si="239"/>
        <v>0</v>
      </c>
      <c r="S1689" t="str">
        <f t="shared" si="240"/>
        <v/>
      </c>
      <c r="T1689" t="str">
        <f t="shared" si="241"/>
        <v/>
      </c>
      <c r="U1689" t="str">
        <f t="shared" si="242"/>
        <v/>
      </c>
    </row>
    <row r="1690" spans="12:21" ht="15" customHeight="1" x14ac:dyDescent="0.15">
      <c r="L1690" s="244" t="str">
        <f t="shared" si="234"/>
        <v/>
      </c>
      <c r="M1690" s="245" t="str">
        <f t="shared" si="235"/>
        <v/>
      </c>
      <c r="N1690" s="244" t="str">
        <f t="shared" si="236"/>
        <v/>
      </c>
      <c r="O1690" s="244" t="str">
        <f t="shared" si="237"/>
        <v/>
      </c>
      <c r="P1690">
        <f>IF($I1690&lt;&gt;"",$I1690,IF($E1690="SGD",1,IF($E1690="USD",Settings!$B$22,IF($E1690="HKD",Settings!$B$23,1))))</f>
        <v>1</v>
      </c>
      <c r="Q1690">
        <f t="shared" si="238"/>
        <v>0</v>
      </c>
      <c r="R1690">
        <f t="shared" si="239"/>
        <v>0</v>
      </c>
      <c r="S1690" t="str">
        <f t="shared" si="240"/>
        <v/>
      </c>
      <c r="T1690" t="str">
        <f t="shared" si="241"/>
        <v/>
      </c>
      <c r="U1690" t="str">
        <f t="shared" si="242"/>
        <v/>
      </c>
    </row>
    <row r="1691" spans="12:21" ht="15" customHeight="1" x14ac:dyDescent="0.15">
      <c r="L1691" s="244" t="str">
        <f t="shared" si="234"/>
        <v/>
      </c>
      <c r="M1691" s="245" t="str">
        <f t="shared" si="235"/>
        <v/>
      </c>
      <c r="N1691" s="244" t="str">
        <f t="shared" si="236"/>
        <v/>
      </c>
      <c r="O1691" s="244" t="str">
        <f t="shared" si="237"/>
        <v/>
      </c>
      <c r="P1691">
        <f>IF($I1691&lt;&gt;"",$I1691,IF($E1691="SGD",1,IF($E1691="USD",Settings!$B$22,IF($E1691="HKD",Settings!$B$23,1))))</f>
        <v>1</v>
      </c>
      <c r="Q1691">
        <f t="shared" si="238"/>
        <v>0</v>
      </c>
      <c r="R1691">
        <f t="shared" si="239"/>
        <v>0</v>
      </c>
      <c r="S1691" t="str">
        <f t="shared" si="240"/>
        <v/>
      </c>
      <c r="T1691" t="str">
        <f t="shared" si="241"/>
        <v/>
      </c>
      <c r="U1691" t="str">
        <f t="shared" si="242"/>
        <v/>
      </c>
    </row>
    <row r="1692" spans="12:21" ht="15" customHeight="1" x14ac:dyDescent="0.15">
      <c r="L1692" s="244" t="str">
        <f t="shared" si="234"/>
        <v/>
      </c>
      <c r="M1692" s="245" t="str">
        <f t="shared" si="235"/>
        <v/>
      </c>
      <c r="N1692" s="244" t="str">
        <f t="shared" si="236"/>
        <v/>
      </c>
      <c r="O1692" s="244" t="str">
        <f t="shared" si="237"/>
        <v/>
      </c>
      <c r="P1692">
        <f>IF($I1692&lt;&gt;"",$I1692,IF($E1692="SGD",1,IF($E1692="USD",Settings!$B$22,IF($E1692="HKD",Settings!$B$23,1))))</f>
        <v>1</v>
      </c>
      <c r="Q1692">
        <f t="shared" si="238"/>
        <v>0</v>
      </c>
      <c r="R1692">
        <f t="shared" si="239"/>
        <v>0</v>
      </c>
      <c r="S1692" t="str">
        <f t="shared" si="240"/>
        <v/>
      </c>
      <c r="T1692" t="str">
        <f t="shared" si="241"/>
        <v/>
      </c>
      <c r="U1692" t="str">
        <f t="shared" si="242"/>
        <v/>
      </c>
    </row>
    <row r="1693" spans="12:21" ht="15" customHeight="1" x14ac:dyDescent="0.15">
      <c r="L1693" s="244" t="str">
        <f t="shared" si="234"/>
        <v/>
      </c>
      <c r="M1693" s="245" t="str">
        <f t="shared" si="235"/>
        <v/>
      </c>
      <c r="N1693" s="244" t="str">
        <f t="shared" si="236"/>
        <v/>
      </c>
      <c r="O1693" s="244" t="str">
        <f t="shared" si="237"/>
        <v/>
      </c>
      <c r="P1693">
        <f>IF($I1693&lt;&gt;"",$I1693,IF($E1693="SGD",1,IF($E1693="USD",Settings!$B$22,IF($E1693="HKD",Settings!$B$23,1))))</f>
        <v>1</v>
      </c>
      <c r="Q1693">
        <f t="shared" si="238"/>
        <v>0</v>
      </c>
      <c r="R1693">
        <f t="shared" si="239"/>
        <v>0</v>
      </c>
      <c r="S1693" t="str">
        <f t="shared" si="240"/>
        <v/>
      </c>
      <c r="T1693" t="str">
        <f t="shared" si="241"/>
        <v/>
      </c>
      <c r="U1693" t="str">
        <f t="shared" si="242"/>
        <v/>
      </c>
    </row>
    <row r="1694" spans="12:21" ht="15" customHeight="1" x14ac:dyDescent="0.15">
      <c r="L1694" s="244" t="str">
        <f t="shared" si="234"/>
        <v/>
      </c>
      <c r="M1694" s="245" t="str">
        <f t="shared" si="235"/>
        <v/>
      </c>
      <c r="N1694" s="244" t="str">
        <f t="shared" si="236"/>
        <v/>
      </c>
      <c r="O1694" s="244" t="str">
        <f t="shared" si="237"/>
        <v/>
      </c>
      <c r="P1694">
        <f>IF($I1694&lt;&gt;"",$I1694,IF($E1694="SGD",1,IF($E1694="USD",Settings!$B$22,IF($E1694="HKD",Settings!$B$23,1))))</f>
        <v>1</v>
      </c>
      <c r="Q1694">
        <f t="shared" si="238"/>
        <v>0</v>
      </c>
      <c r="R1694">
        <f t="shared" si="239"/>
        <v>0</v>
      </c>
      <c r="S1694" t="str">
        <f t="shared" si="240"/>
        <v/>
      </c>
      <c r="T1694" t="str">
        <f t="shared" si="241"/>
        <v/>
      </c>
      <c r="U1694" t="str">
        <f t="shared" si="242"/>
        <v/>
      </c>
    </row>
    <row r="1695" spans="12:21" ht="15" customHeight="1" x14ac:dyDescent="0.15">
      <c r="L1695" s="244" t="str">
        <f t="shared" si="234"/>
        <v/>
      </c>
      <c r="M1695" s="245" t="str">
        <f t="shared" si="235"/>
        <v/>
      </c>
      <c r="N1695" s="244" t="str">
        <f t="shared" si="236"/>
        <v/>
      </c>
      <c r="O1695" s="244" t="str">
        <f t="shared" si="237"/>
        <v/>
      </c>
      <c r="P1695">
        <f>IF($I1695&lt;&gt;"",$I1695,IF($E1695="SGD",1,IF($E1695="USD",Settings!$B$22,IF($E1695="HKD",Settings!$B$23,1))))</f>
        <v>1</v>
      </c>
      <c r="Q1695">
        <f t="shared" si="238"/>
        <v>0</v>
      </c>
      <c r="R1695">
        <f t="shared" si="239"/>
        <v>0</v>
      </c>
      <c r="S1695" t="str">
        <f t="shared" si="240"/>
        <v/>
      </c>
      <c r="T1695" t="str">
        <f t="shared" si="241"/>
        <v/>
      </c>
      <c r="U1695" t="str">
        <f t="shared" si="242"/>
        <v/>
      </c>
    </row>
    <row r="1696" spans="12:21" ht="15" customHeight="1" x14ac:dyDescent="0.15">
      <c r="L1696" s="244" t="str">
        <f t="shared" si="234"/>
        <v/>
      </c>
      <c r="M1696" s="245" t="str">
        <f t="shared" si="235"/>
        <v/>
      </c>
      <c r="N1696" s="244" t="str">
        <f t="shared" si="236"/>
        <v/>
      </c>
      <c r="O1696" s="244" t="str">
        <f t="shared" si="237"/>
        <v/>
      </c>
      <c r="P1696">
        <f>IF($I1696&lt;&gt;"",$I1696,IF($E1696="SGD",1,IF($E1696="USD",Settings!$B$22,IF($E1696="HKD",Settings!$B$23,1))))</f>
        <v>1</v>
      </c>
      <c r="Q1696">
        <f t="shared" si="238"/>
        <v>0</v>
      </c>
      <c r="R1696">
        <f t="shared" si="239"/>
        <v>0</v>
      </c>
      <c r="S1696" t="str">
        <f t="shared" si="240"/>
        <v/>
      </c>
      <c r="T1696" t="str">
        <f t="shared" si="241"/>
        <v/>
      </c>
      <c r="U1696" t="str">
        <f t="shared" si="242"/>
        <v/>
      </c>
    </row>
    <row r="1697" spans="12:21" ht="15" customHeight="1" x14ac:dyDescent="0.15">
      <c r="L1697" s="244" t="str">
        <f t="shared" si="234"/>
        <v/>
      </c>
      <c r="M1697" s="245" t="str">
        <f t="shared" si="235"/>
        <v/>
      </c>
      <c r="N1697" s="244" t="str">
        <f t="shared" si="236"/>
        <v/>
      </c>
      <c r="O1697" s="244" t="str">
        <f t="shared" si="237"/>
        <v/>
      </c>
      <c r="P1697">
        <f>IF($I1697&lt;&gt;"",$I1697,IF($E1697="SGD",1,IF($E1697="USD",Settings!$B$22,IF($E1697="HKD",Settings!$B$23,1))))</f>
        <v>1</v>
      </c>
      <c r="Q1697">
        <f t="shared" si="238"/>
        <v>0</v>
      </c>
      <c r="R1697">
        <f t="shared" si="239"/>
        <v>0</v>
      </c>
      <c r="S1697" t="str">
        <f t="shared" si="240"/>
        <v/>
      </c>
      <c r="T1697" t="str">
        <f t="shared" si="241"/>
        <v/>
      </c>
      <c r="U1697" t="str">
        <f t="shared" si="242"/>
        <v/>
      </c>
    </row>
    <row r="1698" spans="12:21" ht="15" customHeight="1" x14ac:dyDescent="0.15">
      <c r="L1698" s="244" t="str">
        <f t="shared" si="234"/>
        <v/>
      </c>
      <c r="M1698" s="245" t="str">
        <f t="shared" si="235"/>
        <v/>
      </c>
      <c r="N1698" s="244" t="str">
        <f t="shared" si="236"/>
        <v/>
      </c>
      <c r="O1698" s="244" t="str">
        <f t="shared" si="237"/>
        <v/>
      </c>
      <c r="P1698">
        <f>IF($I1698&lt;&gt;"",$I1698,IF($E1698="SGD",1,IF($E1698="USD",Settings!$B$22,IF($E1698="HKD",Settings!$B$23,1))))</f>
        <v>1</v>
      </c>
      <c r="Q1698">
        <f t="shared" si="238"/>
        <v>0</v>
      </c>
      <c r="R1698">
        <f t="shared" si="239"/>
        <v>0</v>
      </c>
      <c r="S1698" t="str">
        <f t="shared" si="240"/>
        <v/>
      </c>
      <c r="T1698" t="str">
        <f t="shared" si="241"/>
        <v/>
      </c>
      <c r="U1698" t="str">
        <f t="shared" si="242"/>
        <v/>
      </c>
    </row>
    <row r="1699" spans="12:21" ht="15" customHeight="1" x14ac:dyDescent="0.15">
      <c r="L1699" s="244" t="str">
        <f t="shared" si="234"/>
        <v/>
      </c>
      <c r="M1699" s="245" t="str">
        <f t="shared" si="235"/>
        <v/>
      </c>
      <c r="N1699" s="244" t="str">
        <f t="shared" si="236"/>
        <v/>
      </c>
      <c r="O1699" s="244" t="str">
        <f t="shared" si="237"/>
        <v/>
      </c>
      <c r="P1699">
        <f>IF($I1699&lt;&gt;"",$I1699,IF($E1699="SGD",1,IF($E1699="USD",Settings!$B$22,IF($E1699="HKD",Settings!$B$23,1))))</f>
        <v>1</v>
      </c>
      <c r="Q1699">
        <f t="shared" si="238"/>
        <v>0</v>
      </c>
      <c r="R1699">
        <f t="shared" si="239"/>
        <v>0</v>
      </c>
      <c r="S1699" t="str">
        <f t="shared" si="240"/>
        <v/>
      </c>
      <c r="T1699" t="str">
        <f t="shared" si="241"/>
        <v/>
      </c>
      <c r="U1699" t="str">
        <f t="shared" si="242"/>
        <v/>
      </c>
    </row>
    <row r="1700" spans="12:21" ht="15" customHeight="1" x14ac:dyDescent="0.15">
      <c r="L1700" s="244" t="str">
        <f t="shared" si="234"/>
        <v/>
      </c>
      <c r="M1700" s="245" t="str">
        <f t="shared" si="235"/>
        <v/>
      </c>
      <c r="N1700" s="244" t="str">
        <f t="shared" si="236"/>
        <v/>
      </c>
      <c r="O1700" s="244" t="str">
        <f t="shared" si="237"/>
        <v/>
      </c>
      <c r="P1700">
        <f>IF($I1700&lt;&gt;"",$I1700,IF($E1700="SGD",1,IF($E1700="USD",Settings!$B$22,IF($E1700="HKD",Settings!$B$23,1))))</f>
        <v>1</v>
      </c>
      <c r="Q1700">
        <f t="shared" si="238"/>
        <v>0</v>
      </c>
      <c r="R1700">
        <f t="shared" si="239"/>
        <v>0</v>
      </c>
      <c r="S1700" t="str">
        <f t="shared" si="240"/>
        <v/>
      </c>
      <c r="T1700" t="str">
        <f t="shared" si="241"/>
        <v/>
      </c>
      <c r="U1700" t="str">
        <f t="shared" si="242"/>
        <v/>
      </c>
    </row>
    <row r="1701" spans="12:21" ht="15" customHeight="1" x14ac:dyDescent="0.15">
      <c r="L1701" s="244" t="str">
        <f t="shared" si="234"/>
        <v/>
      </c>
      <c r="M1701" s="245" t="str">
        <f t="shared" si="235"/>
        <v/>
      </c>
      <c r="N1701" s="244" t="str">
        <f t="shared" si="236"/>
        <v/>
      </c>
      <c r="O1701" s="244" t="str">
        <f t="shared" si="237"/>
        <v/>
      </c>
      <c r="P1701">
        <f>IF($I1701&lt;&gt;"",$I1701,IF($E1701="SGD",1,IF($E1701="USD",Settings!$B$22,IF($E1701="HKD",Settings!$B$23,1))))</f>
        <v>1</v>
      </c>
      <c r="Q1701">
        <f t="shared" si="238"/>
        <v>0</v>
      </c>
      <c r="R1701">
        <f t="shared" si="239"/>
        <v>0</v>
      </c>
      <c r="S1701" t="str">
        <f t="shared" si="240"/>
        <v/>
      </c>
      <c r="T1701" t="str">
        <f t="shared" si="241"/>
        <v/>
      </c>
      <c r="U1701" t="str">
        <f t="shared" si="242"/>
        <v/>
      </c>
    </row>
    <row r="1702" spans="12:21" ht="15" customHeight="1" x14ac:dyDescent="0.15">
      <c r="L1702" s="244" t="str">
        <f t="shared" si="234"/>
        <v/>
      </c>
      <c r="M1702" s="245" t="str">
        <f t="shared" si="235"/>
        <v/>
      </c>
      <c r="N1702" s="244" t="str">
        <f t="shared" si="236"/>
        <v/>
      </c>
      <c r="O1702" s="244" t="str">
        <f t="shared" si="237"/>
        <v/>
      </c>
      <c r="P1702">
        <f>IF($I1702&lt;&gt;"",$I1702,IF($E1702="SGD",1,IF($E1702="USD",Settings!$B$22,IF($E1702="HKD",Settings!$B$23,1))))</f>
        <v>1</v>
      </c>
      <c r="Q1702">
        <f t="shared" si="238"/>
        <v>0</v>
      </c>
      <c r="R1702">
        <f t="shared" si="239"/>
        <v>0</v>
      </c>
      <c r="S1702" t="str">
        <f t="shared" si="240"/>
        <v/>
      </c>
      <c r="T1702" t="str">
        <f t="shared" si="241"/>
        <v/>
      </c>
      <c r="U1702" t="str">
        <f t="shared" si="242"/>
        <v/>
      </c>
    </row>
    <row r="1703" spans="12:21" ht="15" customHeight="1" x14ac:dyDescent="0.15">
      <c r="L1703" s="244" t="str">
        <f t="shared" si="234"/>
        <v/>
      </c>
      <c r="M1703" s="245" t="str">
        <f t="shared" si="235"/>
        <v/>
      </c>
      <c r="N1703" s="244" t="str">
        <f t="shared" si="236"/>
        <v/>
      </c>
      <c r="O1703" s="244" t="str">
        <f t="shared" si="237"/>
        <v/>
      </c>
      <c r="P1703">
        <f>IF($I1703&lt;&gt;"",$I1703,IF($E1703="SGD",1,IF($E1703="USD",Settings!$B$22,IF($E1703="HKD",Settings!$B$23,1))))</f>
        <v>1</v>
      </c>
      <c r="Q1703">
        <f t="shared" si="238"/>
        <v>0</v>
      </c>
      <c r="R1703">
        <f t="shared" si="239"/>
        <v>0</v>
      </c>
      <c r="S1703" t="str">
        <f t="shared" si="240"/>
        <v/>
      </c>
      <c r="T1703" t="str">
        <f t="shared" si="241"/>
        <v/>
      </c>
      <c r="U1703" t="str">
        <f t="shared" si="242"/>
        <v/>
      </c>
    </row>
    <row r="1704" spans="12:21" ht="15" customHeight="1" x14ac:dyDescent="0.15">
      <c r="L1704" s="244" t="str">
        <f t="shared" si="234"/>
        <v/>
      </c>
      <c r="M1704" s="245" t="str">
        <f t="shared" si="235"/>
        <v/>
      </c>
      <c r="N1704" s="244" t="str">
        <f t="shared" si="236"/>
        <v/>
      </c>
      <c r="O1704" s="244" t="str">
        <f t="shared" si="237"/>
        <v/>
      </c>
      <c r="P1704">
        <f>IF($I1704&lt;&gt;"",$I1704,IF($E1704="SGD",1,IF($E1704="USD",Settings!$B$22,IF($E1704="HKD",Settings!$B$23,1))))</f>
        <v>1</v>
      </c>
      <c r="Q1704">
        <f t="shared" si="238"/>
        <v>0</v>
      </c>
      <c r="R1704">
        <f t="shared" si="239"/>
        <v>0</v>
      </c>
      <c r="S1704" t="str">
        <f t="shared" si="240"/>
        <v/>
      </c>
      <c r="T1704" t="str">
        <f t="shared" si="241"/>
        <v/>
      </c>
      <c r="U1704" t="str">
        <f t="shared" si="242"/>
        <v/>
      </c>
    </row>
    <row r="1705" spans="12:21" ht="15" customHeight="1" x14ac:dyDescent="0.15">
      <c r="L1705" s="244" t="str">
        <f t="shared" ref="L1705:L1768" si="243">IF(OR(B1705="",C1705="",E1705=""),"",B1705&amp;":"&amp;C1705&amp;":"&amp;E1705)</f>
        <v/>
      </c>
      <c r="M1705" s="245" t="str">
        <f t="shared" ref="M1705:M1768" si="244">IF(A1705="","",A1705*D1705)</f>
        <v/>
      </c>
      <c r="N1705" s="244" t="str">
        <f t="shared" ref="N1705:N1768" si="245">IF(A1705="","",IF(OR(A1705=1,A1705=0),J1705,0))</f>
        <v/>
      </c>
      <c r="O1705" s="244" t="str">
        <f t="shared" ref="O1705:O1768" si="246">IF(A1705="","",IF(A1705=-1,J1705,0))</f>
        <v/>
      </c>
      <c r="P1705">
        <f>IF($I1705&lt;&gt;"",$I1705,IF($E1705="SGD",1,IF($E1705="USD",Settings!$B$22,IF($E1705="HKD",Settings!$B$23,1))))</f>
        <v>1</v>
      </c>
      <c r="Q1705">
        <f t="shared" ref="Q1705:Q1768" si="247">IF($L1705="",0,($O1705-$N1705+IF($A1705=2,$J1705,0))*$P1705)</f>
        <v>0</v>
      </c>
      <c r="R1705">
        <f t="shared" ref="R1705:R1768" si="248">IF($L1705="",0,IF($A1705=2,$J1705*$P1705,0))</f>
        <v>0</v>
      </c>
      <c r="S1705" t="str">
        <f t="shared" si="240"/>
        <v/>
      </c>
      <c r="T1705" t="str">
        <f t="shared" si="241"/>
        <v/>
      </c>
      <c r="U1705" t="str">
        <f t="shared" si="242"/>
        <v/>
      </c>
    </row>
    <row r="1706" spans="12:21" ht="15" customHeight="1" x14ac:dyDescent="0.15">
      <c r="L1706" s="244" t="str">
        <f t="shared" si="243"/>
        <v/>
      </c>
      <c r="M1706" s="245" t="str">
        <f t="shared" si="244"/>
        <v/>
      </c>
      <c r="N1706" s="244" t="str">
        <f t="shared" si="245"/>
        <v/>
      </c>
      <c r="O1706" s="244" t="str">
        <f t="shared" si="246"/>
        <v/>
      </c>
      <c r="P1706">
        <f>IF($I1706&lt;&gt;"",$I1706,IF($E1706="SGD",1,IF($E1706="USD",Settings!$B$22,IF($E1706="HKD",Settings!$B$23,1))))</f>
        <v>1</v>
      </c>
      <c r="Q1706">
        <f t="shared" si="247"/>
        <v>0</v>
      </c>
      <c r="R1706">
        <f t="shared" si="248"/>
        <v>0</v>
      </c>
      <c r="S1706" t="str">
        <f t="shared" si="240"/>
        <v/>
      </c>
      <c r="T1706" t="str">
        <f t="shared" si="241"/>
        <v/>
      </c>
      <c r="U1706" t="str">
        <f t="shared" si="242"/>
        <v/>
      </c>
    </row>
    <row r="1707" spans="12:21" ht="15" customHeight="1" x14ac:dyDescent="0.15">
      <c r="L1707" s="244" t="str">
        <f t="shared" si="243"/>
        <v/>
      </c>
      <c r="M1707" s="245" t="str">
        <f t="shared" si="244"/>
        <v/>
      </c>
      <c r="N1707" s="244" t="str">
        <f t="shared" si="245"/>
        <v/>
      </c>
      <c r="O1707" s="244" t="str">
        <f t="shared" si="246"/>
        <v/>
      </c>
      <c r="P1707">
        <f>IF($I1707&lt;&gt;"",$I1707,IF($E1707="SGD",1,IF($E1707="USD",Settings!$B$22,IF($E1707="HKD",Settings!$B$23,1))))</f>
        <v>1</v>
      </c>
      <c r="Q1707">
        <f t="shared" si="247"/>
        <v>0</v>
      </c>
      <c r="R1707">
        <f t="shared" si="248"/>
        <v>0</v>
      </c>
      <c r="S1707" t="str">
        <f t="shared" si="240"/>
        <v/>
      </c>
      <c r="T1707" t="str">
        <f t="shared" si="241"/>
        <v/>
      </c>
      <c r="U1707" t="str">
        <f t="shared" si="242"/>
        <v/>
      </c>
    </row>
    <row r="1708" spans="12:21" ht="15" customHeight="1" x14ac:dyDescent="0.15">
      <c r="L1708" s="244" t="str">
        <f t="shared" si="243"/>
        <v/>
      </c>
      <c r="M1708" s="245" t="str">
        <f t="shared" si="244"/>
        <v/>
      </c>
      <c r="N1708" s="244" t="str">
        <f t="shared" si="245"/>
        <v/>
      </c>
      <c r="O1708" s="244" t="str">
        <f t="shared" si="246"/>
        <v/>
      </c>
      <c r="P1708">
        <f>IF($I1708&lt;&gt;"",$I1708,IF($E1708="SGD",1,IF($E1708="USD",Settings!$B$22,IF($E1708="HKD",Settings!$B$23,1))))</f>
        <v>1</v>
      </c>
      <c r="Q1708">
        <f t="shared" si="247"/>
        <v>0</v>
      </c>
      <c r="R1708">
        <f t="shared" si="248"/>
        <v>0</v>
      </c>
      <c r="S1708" t="str">
        <f t="shared" si="240"/>
        <v/>
      </c>
      <c r="T1708" t="str">
        <f t="shared" si="241"/>
        <v/>
      </c>
      <c r="U1708" t="str">
        <f t="shared" si="242"/>
        <v/>
      </c>
    </row>
    <row r="1709" spans="12:21" ht="15" customHeight="1" x14ac:dyDescent="0.15">
      <c r="L1709" s="244" t="str">
        <f t="shared" si="243"/>
        <v/>
      </c>
      <c r="M1709" s="245" t="str">
        <f t="shared" si="244"/>
        <v/>
      </c>
      <c r="N1709" s="244" t="str">
        <f t="shared" si="245"/>
        <v/>
      </c>
      <c r="O1709" s="244" t="str">
        <f t="shared" si="246"/>
        <v/>
      </c>
      <c r="P1709">
        <f>IF($I1709&lt;&gt;"",$I1709,IF($E1709="SGD",1,IF($E1709="USD",Settings!$B$22,IF($E1709="HKD",Settings!$B$23,1))))</f>
        <v>1</v>
      </c>
      <c r="Q1709">
        <f t="shared" si="247"/>
        <v>0</v>
      </c>
      <c r="R1709">
        <f t="shared" si="248"/>
        <v>0</v>
      </c>
      <c r="S1709" t="str">
        <f t="shared" si="240"/>
        <v/>
      </c>
      <c r="T1709" t="str">
        <f t="shared" si="241"/>
        <v/>
      </c>
      <c r="U1709" t="str">
        <f t="shared" si="242"/>
        <v/>
      </c>
    </row>
    <row r="1710" spans="12:21" ht="15" customHeight="1" x14ac:dyDescent="0.15">
      <c r="L1710" s="244" t="str">
        <f t="shared" si="243"/>
        <v/>
      </c>
      <c r="M1710" s="245" t="str">
        <f t="shared" si="244"/>
        <v/>
      </c>
      <c r="N1710" s="244" t="str">
        <f t="shared" si="245"/>
        <v/>
      </c>
      <c r="O1710" s="244" t="str">
        <f t="shared" si="246"/>
        <v/>
      </c>
      <c r="P1710">
        <f>IF($I1710&lt;&gt;"",$I1710,IF($E1710="SGD",1,IF($E1710="USD",Settings!$B$22,IF($E1710="HKD",Settings!$B$23,1))))</f>
        <v>1</v>
      </c>
      <c r="Q1710">
        <f t="shared" si="247"/>
        <v>0</v>
      </c>
      <c r="R1710">
        <f t="shared" si="248"/>
        <v>0</v>
      </c>
      <c r="S1710" t="str">
        <f t="shared" si="240"/>
        <v/>
      </c>
      <c r="T1710" t="str">
        <f t="shared" si="241"/>
        <v/>
      </c>
      <c r="U1710" t="str">
        <f t="shared" si="242"/>
        <v/>
      </c>
    </row>
    <row r="1711" spans="12:21" ht="15" customHeight="1" x14ac:dyDescent="0.15">
      <c r="L1711" s="244" t="str">
        <f t="shared" si="243"/>
        <v/>
      </c>
      <c r="M1711" s="245" t="str">
        <f t="shared" si="244"/>
        <v/>
      </c>
      <c r="N1711" s="244" t="str">
        <f t="shared" si="245"/>
        <v/>
      </c>
      <c r="O1711" s="244" t="str">
        <f t="shared" si="246"/>
        <v/>
      </c>
      <c r="P1711">
        <f>IF($I1711&lt;&gt;"",$I1711,IF($E1711="SGD",1,IF($E1711="USD",Settings!$B$22,IF($E1711="HKD",Settings!$B$23,1))))</f>
        <v>1</v>
      </c>
      <c r="Q1711">
        <f t="shared" si="247"/>
        <v>0</v>
      </c>
      <c r="R1711">
        <f t="shared" si="248"/>
        <v>0</v>
      </c>
      <c r="S1711" t="str">
        <f t="shared" si="240"/>
        <v/>
      </c>
      <c r="T1711" t="str">
        <f t="shared" si="241"/>
        <v/>
      </c>
      <c r="U1711" t="str">
        <f t="shared" si="242"/>
        <v/>
      </c>
    </row>
    <row r="1712" spans="12:21" ht="15" customHeight="1" x14ac:dyDescent="0.15">
      <c r="L1712" s="244" t="str">
        <f t="shared" si="243"/>
        <v/>
      </c>
      <c r="M1712" s="245" t="str">
        <f t="shared" si="244"/>
        <v/>
      </c>
      <c r="N1712" s="244" t="str">
        <f t="shared" si="245"/>
        <v/>
      </c>
      <c r="O1712" s="244" t="str">
        <f t="shared" si="246"/>
        <v/>
      </c>
      <c r="P1712">
        <f>IF($I1712&lt;&gt;"",$I1712,IF($E1712="SGD",1,IF($E1712="USD",Settings!$B$22,IF($E1712="HKD",Settings!$B$23,1))))</f>
        <v>1</v>
      </c>
      <c r="Q1712">
        <f t="shared" si="247"/>
        <v>0</v>
      </c>
      <c r="R1712">
        <f t="shared" si="248"/>
        <v>0</v>
      </c>
      <c r="S1712" t="str">
        <f t="shared" si="240"/>
        <v/>
      </c>
      <c r="T1712" t="str">
        <f t="shared" si="241"/>
        <v/>
      </c>
      <c r="U1712" t="str">
        <f t="shared" si="242"/>
        <v/>
      </c>
    </row>
    <row r="1713" spans="12:21" ht="15" customHeight="1" x14ac:dyDescent="0.15">
      <c r="L1713" s="244" t="str">
        <f t="shared" si="243"/>
        <v/>
      </c>
      <c r="M1713" s="245" t="str">
        <f t="shared" si="244"/>
        <v/>
      </c>
      <c r="N1713" s="244" t="str">
        <f t="shared" si="245"/>
        <v/>
      </c>
      <c r="O1713" s="244" t="str">
        <f t="shared" si="246"/>
        <v/>
      </c>
      <c r="P1713">
        <f>IF($I1713&lt;&gt;"",$I1713,IF($E1713="SGD",1,IF($E1713="USD",Settings!$B$22,IF($E1713="HKD",Settings!$B$23,1))))</f>
        <v>1</v>
      </c>
      <c r="Q1713">
        <f t="shared" si="247"/>
        <v>0</v>
      </c>
      <c r="R1713">
        <f t="shared" si="248"/>
        <v>0</v>
      </c>
      <c r="S1713" t="str">
        <f t="shared" si="240"/>
        <v/>
      </c>
      <c r="T1713" t="str">
        <f t="shared" si="241"/>
        <v/>
      </c>
      <c r="U1713" t="str">
        <f t="shared" si="242"/>
        <v/>
      </c>
    </row>
    <row r="1714" spans="12:21" ht="15" customHeight="1" x14ac:dyDescent="0.15">
      <c r="L1714" s="244" t="str">
        <f t="shared" si="243"/>
        <v/>
      </c>
      <c r="M1714" s="245" t="str">
        <f t="shared" si="244"/>
        <v/>
      </c>
      <c r="N1714" s="244" t="str">
        <f t="shared" si="245"/>
        <v/>
      </c>
      <c r="O1714" s="244" t="str">
        <f t="shared" si="246"/>
        <v/>
      </c>
      <c r="P1714">
        <f>IF($I1714&lt;&gt;"",$I1714,IF($E1714="SGD",1,IF($E1714="USD",Settings!$B$22,IF($E1714="HKD",Settings!$B$23,1))))</f>
        <v>1</v>
      </c>
      <c r="Q1714">
        <f t="shared" si="247"/>
        <v>0</v>
      </c>
      <c r="R1714">
        <f t="shared" si="248"/>
        <v>0</v>
      </c>
      <c r="S1714" t="str">
        <f t="shared" si="240"/>
        <v/>
      </c>
      <c r="T1714" t="str">
        <f t="shared" si="241"/>
        <v/>
      </c>
      <c r="U1714" t="str">
        <f t="shared" si="242"/>
        <v/>
      </c>
    </row>
    <row r="1715" spans="12:21" ht="15" customHeight="1" x14ac:dyDescent="0.15">
      <c r="L1715" s="244" t="str">
        <f t="shared" si="243"/>
        <v/>
      </c>
      <c r="M1715" s="245" t="str">
        <f t="shared" si="244"/>
        <v/>
      </c>
      <c r="N1715" s="244" t="str">
        <f t="shared" si="245"/>
        <v/>
      </c>
      <c r="O1715" s="244" t="str">
        <f t="shared" si="246"/>
        <v/>
      </c>
      <c r="P1715">
        <f>IF($I1715&lt;&gt;"",$I1715,IF($E1715="SGD",1,IF($E1715="USD",Settings!$B$22,IF($E1715="HKD",Settings!$B$23,1))))</f>
        <v>1</v>
      </c>
      <c r="Q1715">
        <f t="shared" si="247"/>
        <v>0</v>
      </c>
      <c r="R1715">
        <f t="shared" si="248"/>
        <v>0</v>
      </c>
      <c r="S1715" t="str">
        <f t="shared" si="240"/>
        <v/>
      </c>
      <c r="T1715" t="str">
        <f t="shared" si="241"/>
        <v/>
      </c>
      <c r="U1715" t="str">
        <f t="shared" si="242"/>
        <v/>
      </c>
    </row>
    <row r="1716" spans="12:21" ht="15" customHeight="1" x14ac:dyDescent="0.15">
      <c r="L1716" s="244" t="str">
        <f t="shared" si="243"/>
        <v/>
      </c>
      <c r="M1716" s="245" t="str">
        <f t="shared" si="244"/>
        <v/>
      </c>
      <c r="N1716" s="244" t="str">
        <f t="shared" si="245"/>
        <v/>
      </c>
      <c r="O1716" s="244" t="str">
        <f t="shared" si="246"/>
        <v/>
      </c>
      <c r="P1716">
        <f>IF($I1716&lt;&gt;"",$I1716,IF($E1716="SGD",1,IF($E1716="USD",Settings!$B$22,IF($E1716="HKD",Settings!$B$23,1))))</f>
        <v>1</v>
      </c>
      <c r="Q1716">
        <f t="shared" si="247"/>
        <v>0</v>
      </c>
      <c r="R1716">
        <f t="shared" si="248"/>
        <v>0</v>
      </c>
      <c r="S1716" t="str">
        <f t="shared" si="240"/>
        <v/>
      </c>
      <c r="T1716" t="str">
        <f t="shared" si="241"/>
        <v/>
      </c>
      <c r="U1716" t="str">
        <f t="shared" si="242"/>
        <v/>
      </c>
    </row>
    <row r="1717" spans="12:21" ht="15" customHeight="1" x14ac:dyDescent="0.15">
      <c r="L1717" s="244" t="str">
        <f t="shared" si="243"/>
        <v/>
      </c>
      <c r="M1717" s="245" t="str">
        <f t="shared" si="244"/>
        <v/>
      </c>
      <c r="N1717" s="244" t="str">
        <f t="shared" si="245"/>
        <v/>
      </c>
      <c r="O1717" s="244" t="str">
        <f t="shared" si="246"/>
        <v/>
      </c>
      <c r="P1717">
        <f>IF($I1717&lt;&gt;"",$I1717,IF($E1717="SGD",1,IF($E1717="USD",Settings!$B$22,IF($E1717="HKD",Settings!$B$23,1))))</f>
        <v>1</v>
      </c>
      <c r="Q1717">
        <f t="shared" si="247"/>
        <v>0</v>
      </c>
      <c r="R1717">
        <f t="shared" si="248"/>
        <v>0</v>
      </c>
      <c r="S1717" t="str">
        <f t="shared" si="240"/>
        <v/>
      </c>
      <c r="T1717" t="str">
        <f t="shared" si="241"/>
        <v/>
      </c>
      <c r="U1717" t="str">
        <f t="shared" si="242"/>
        <v/>
      </c>
    </row>
    <row r="1718" spans="12:21" ht="15" customHeight="1" x14ac:dyDescent="0.15">
      <c r="L1718" s="244" t="str">
        <f t="shared" si="243"/>
        <v/>
      </c>
      <c r="M1718" s="245" t="str">
        <f t="shared" si="244"/>
        <v/>
      </c>
      <c r="N1718" s="244" t="str">
        <f t="shared" si="245"/>
        <v/>
      </c>
      <c r="O1718" s="244" t="str">
        <f t="shared" si="246"/>
        <v/>
      </c>
      <c r="P1718">
        <f>IF($I1718&lt;&gt;"",$I1718,IF($E1718="SGD",1,IF($E1718="USD",Settings!$B$22,IF($E1718="HKD",Settings!$B$23,1))))</f>
        <v>1</v>
      </c>
      <c r="Q1718">
        <f t="shared" si="247"/>
        <v>0</v>
      </c>
      <c r="R1718">
        <f t="shared" si="248"/>
        <v>0</v>
      </c>
      <c r="S1718" t="str">
        <f t="shared" si="240"/>
        <v/>
      </c>
      <c r="T1718" t="str">
        <f t="shared" si="241"/>
        <v/>
      </c>
      <c r="U1718" t="str">
        <f t="shared" si="242"/>
        <v/>
      </c>
    </row>
    <row r="1719" spans="12:21" ht="15" customHeight="1" x14ac:dyDescent="0.15">
      <c r="L1719" s="244" t="str">
        <f t="shared" si="243"/>
        <v/>
      </c>
      <c r="M1719" s="245" t="str">
        <f t="shared" si="244"/>
        <v/>
      </c>
      <c r="N1719" s="244" t="str">
        <f t="shared" si="245"/>
        <v/>
      </c>
      <c r="O1719" s="244" t="str">
        <f t="shared" si="246"/>
        <v/>
      </c>
      <c r="P1719">
        <f>IF($I1719&lt;&gt;"",$I1719,IF($E1719="SGD",1,IF($E1719="USD",Settings!$B$22,IF($E1719="HKD",Settings!$B$23,1))))</f>
        <v>1</v>
      </c>
      <c r="Q1719">
        <f t="shared" si="247"/>
        <v>0</v>
      </c>
      <c r="R1719">
        <f t="shared" si="248"/>
        <v>0</v>
      </c>
      <c r="S1719" t="str">
        <f t="shared" si="240"/>
        <v/>
      </c>
      <c r="T1719" t="str">
        <f t="shared" si="241"/>
        <v/>
      </c>
      <c r="U1719" t="str">
        <f t="shared" si="242"/>
        <v/>
      </c>
    </row>
    <row r="1720" spans="12:21" ht="15" customHeight="1" x14ac:dyDescent="0.15">
      <c r="L1720" s="244" t="str">
        <f t="shared" si="243"/>
        <v/>
      </c>
      <c r="M1720" s="245" t="str">
        <f t="shared" si="244"/>
        <v/>
      </c>
      <c r="N1720" s="244" t="str">
        <f t="shared" si="245"/>
        <v/>
      </c>
      <c r="O1720" s="244" t="str">
        <f t="shared" si="246"/>
        <v/>
      </c>
      <c r="P1720">
        <f>IF($I1720&lt;&gt;"",$I1720,IF($E1720="SGD",1,IF($E1720="USD",Settings!$B$22,IF($E1720="HKD",Settings!$B$23,1))))</f>
        <v>1</v>
      </c>
      <c r="Q1720">
        <f t="shared" si="247"/>
        <v>0</v>
      </c>
      <c r="R1720">
        <f t="shared" si="248"/>
        <v>0</v>
      </c>
      <c r="S1720" t="str">
        <f t="shared" si="240"/>
        <v/>
      </c>
      <c r="T1720" t="str">
        <f t="shared" si="241"/>
        <v/>
      </c>
      <c r="U1720" t="str">
        <f t="shared" si="242"/>
        <v/>
      </c>
    </row>
    <row r="1721" spans="12:21" ht="15" customHeight="1" x14ac:dyDescent="0.15">
      <c r="L1721" s="244" t="str">
        <f t="shared" si="243"/>
        <v/>
      </c>
      <c r="M1721" s="245" t="str">
        <f t="shared" si="244"/>
        <v/>
      </c>
      <c r="N1721" s="244" t="str">
        <f t="shared" si="245"/>
        <v/>
      </c>
      <c r="O1721" s="244" t="str">
        <f t="shared" si="246"/>
        <v/>
      </c>
      <c r="P1721">
        <f>IF($I1721&lt;&gt;"",$I1721,IF($E1721="SGD",1,IF($E1721="USD",Settings!$B$22,IF($E1721="HKD",Settings!$B$23,1))))</f>
        <v>1</v>
      </c>
      <c r="Q1721">
        <f t="shared" si="247"/>
        <v>0</v>
      </c>
      <c r="R1721">
        <f t="shared" si="248"/>
        <v>0</v>
      </c>
      <c r="S1721" t="str">
        <f t="shared" si="240"/>
        <v/>
      </c>
      <c r="T1721" t="str">
        <f t="shared" si="241"/>
        <v/>
      </c>
      <c r="U1721" t="str">
        <f t="shared" si="242"/>
        <v/>
      </c>
    </row>
    <row r="1722" spans="12:21" ht="15" customHeight="1" x14ac:dyDescent="0.15">
      <c r="L1722" s="244" t="str">
        <f t="shared" si="243"/>
        <v/>
      </c>
      <c r="M1722" s="245" t="str">
        <f t="shared" si="244"/>
        <v/>
      </c>
      <c r="N1722" s="244" t="str">
        <f t="shared" si="245"/>
        <v/>
      </c>
      <c r="O1722" s="244" t="str">
        <f t="shared" si="246"/>
        <v/>
      </c>
      <c r="P1722">
        <f>IF($I1722&lt;&gt;"",$I1722,IF($E1722="SGD",1,IF($E1722="USD",Settings!$B$22,IF($E1722="HKD",Settings!$B$23,1))))</f>
        <v>1</v>
      </c>
      <c r="Q1722">
        <f t="shared" si="247"/>
        <v>0</v>
      </c>
      <c r="R1722">
        <f t="shared" si="248"/>
        <v>0</v>
      </c>
      <c r="S1722" t="str">
        <f t="shared" si="240"/>
        <v/>
      </c>
      <c r="T1722" t="str">
        <f t="shared" si="241"/>
        <v/>
      </c>
      <c r="U1722" t="str">
        <f t="shared" si="242"/>
        <v/>
      </c>
    </row>
    <row r="1723" spans="12:21" ht="15" customHeight="1" x14ac:dyDescent="0.15">
      <c r="L1723" s="244" t="str">
        <f t="shared" si="243"/>
        <v/>
      </c>
      <c r="M1723" s="245" t="str">
        <f t="shared" si="244"/>
        <v/>
      </c>
      <c r="N1723" s="244" t="str">
        <f t="shared" si="245"/>
        <v/>
      </c>
      <c r="O1723" s="244" t="str">
        <f t="shared" si="246"/>
        <v/>
      </c>
      <c r="P1723">
        <f>IF($I1723&lt;&gt;"",$I1723,IF($E1723="SGD",1,IF($E1723="USD",Settings!$B$22,IF($E1723="HKD",Settings!$B$23,1))))</f>
        <v>1</v>
      </c>
      <c r="Q1723">
        <f t="shared" si="247"/>
        <v>0</v>
      </c>
      <c r="R1723">
        <f t="shared" si="248"/>
        <v>0</v>
      </c>
      <c r="S1723" t="str">
        <f t="shared" si="240"/>
        <v/>
      </c>
      <c r="T1723" t="str">
        <f t="shared" si="241"/>
        <v/>
      </c>
      <c r="U1723" t="str">
        <f t="shared" si="242"/>
        <v/>
      </c>
    </row>
    <row r="1724" spans="12:21" ht="15" customHeight="1" x14ac:dyDescent="0.15">
      <c r="L1724" s="244" t="str">
        <f t="shared" si="243"/>
        <v/>
      </c>
      <c r="M1724" s="245" t="str">
        <f t="shared" si="244"/>
        <v/>
      </c>
      <c r="N1724" s="244" t="str">
        <f t="shared" si="245"/>
        <v/>
      </c>
      <c r="O1724" s="244" t="str">
        <f t="shared" si="246"/>
        <v/>
      </c>
      <c r="P1724">
        <f>IF($I1724&lt;&gt;"",$I1724,IF($E1724="SGD",1,IF($E1724="USD",Settings!$B$22,IF($E1724="HKD",Settings!$B$23,1))))</f>
        <v>1</v>
      </c>
      <c r="Q1724">
        <f t="shared" si="247"/>
        <v>0</v>
      </c>
      <c r="R1724">
        <f t="shared" si="248"/>
        <v>0</v>
      </c>
      <c r="S1724" t="str">
        <f t="shared" si="240"/>
        <v/>
      </c>
      <c r="T1724" t="str">
        <f t="shared" si="241"/>
        <v/>
      </c>
      <c r="U1724" t="str">
        <f t="shared" si="242"/>
        <v/>
      </c>
    </row>
    <row r="1725" spans="12:21" ht="15" customHeight="1" x14ac:dyDescent="0.15">
      <c r="L1725" s="244" t="str">
        <f t="shared" si="243"/>
        <v/>
      </c>
      <c r="M1725" s="245" t="str">
        <f t="shared" si="244"/>
        <v/>
      </c>
      <c r="N1725" s="244" t="str">
        <f t="shared" si="245"/>
        <v/>
      </c>
      <c r="O1725" s="244" t="str">
        <f t="shared" si="246"/>
        <v/>
      </c>
      <c r="P1725">
        <f>IF($I1725&lt;&gt;"",$I1725,IF($E1725="SGD",1,IF($E1725="USD",Settings!$B$22,IF($E1725="HKD",Settings!$B$23,1))))</f>
        <v>1</v>
      </c>
      <c r="Q1725">
        <f t="shared" si="247"/>
        <v>0</v>
      </c>
      <c r="R1725">
        <f t="shared" si="248"/>
        <v>0</v>
      </c>
      <c r="S1725" t="str">
        <f t="shared" si="240"/>
        <v/>
      </c>
      <c r="T1725" t="str">
        <f t="shared" si="241"/>
        <v/>
      </c>
      <c r="U1725" t="str">
        <f t="shared" si="242"/>
        <v/>
      </c>
    </row>
    <row r="1726" spans="12:21" ht="15" customHeight="1" x14ac:dyDescent="0.15">
      <c r="L1726" s="244" t="str">
        <f t="shared" si="243"/>
        <v/>
      </c>
      <c r="M1726" s="245" t="str">
        <f t="shared" si="244"/>
        <v/>
      </c>
      <c r="N1726" s="244" t="str">
        <f t="shared" si="245"/>
        <v/>
      </c>
      <c r="O1726" s="244" t="str">
        <f t="shared" si="246"/>
        <v/>
      </c>
      <c r="P1726">
        <f>IF($I1726&lt;&gt;"",$I1726,IF($E1726="SGD",1,IF($E1726="USD",Settings!$B$22,IF($E1726="HKD",Settings!$B$23,1))))</f>
        <v>1</v>
      </c>
      <c r="Q1726">
        <f t="shared" si="247"/>
        <v>0</v>
      </c>
      <c r="R1726">
        <f t="shared" si="248"/>
        <v>0</v>
      </c>
      <c r="S1726" t="str">
        <f t="shared" si="240"/>
        <v/>
      </c>
      <c r="T1726" t="str">
        <f t="shared" si="241"/>
        <v/>
      </c>
      <c r="U1726" t="str">
        <f t="shared" si="242"/>
        <v/>
      </c>
    </row>
    <row r="1727" spans="12:21" ht="15" customHeight="1" x14ac:dyDescent="0.15">
      <c r="L1727" s="244" t="str">
        <f t="shared" si="243"/>
        <v/>
      </c>
      <c r="M1727" s="245" t="str">
        <f t="shared" si="244"/>
        <v/>
      </c>
      <c r="N1727" s="244" t="str">
        <f t="shared" si="245"/>
        <v/>
      </c>
      <c r="O1727" s="244" t="str">
        <f t="shared" si="246"/>
        <v/>
      </c>
      <c r="P1727">
        <f>IF($I1727&lt;&gt;"",$I1727,IF($E1727="SGD",1,IF($E1727="USD",Settings!$B$22,IF($E1727="HKD",Settings!$B$23,1))))</f>
        <v>1</v>
      </c>
      <c r="Q1727">
        <f t="shared" si="247"/>
        <v>0</v>
      </c>
      <c r="R1727">
        <f t="shared" si="248"/>
        <v>0</v>
      </c>
      <c r="S1727" t="str">
        <f t="shared" si="240"/>
        <v/>
      </c>
      <c r="T1727" t="str">
        <f t="shared" si="241"/>
        <v/>
      </c>
      <c r="U1727" t="str">
        <f t="shared" si="242"/>
        <v/>
      </c>
    </row>
    <row r="1728" spans="12:21" ht="15" customHeight="1" x14ac:dyDescent="0.15">
      <c r="L1728" s="244" t="str">
        <f t="shared" si="243"/>
        <v/>
      </c>
      <c r="M1728" s="245" t="str">
        <f t="shared" si="244"/>
        <v/>
      </c>
      <c r="N1728" s="244" t="str">
        <f t="shared" si="245"/>
        <v/>
      </c>
      <c r="O1728" s="244" t="str">
        <f t="shared" si="246"/>
        <v/>
      </c>
      <c r="P1728">
        <f>IF($I1728&lt;&gt;"",$I1728,IF($E1728="SGD",1,IF($E1728="USD",Settings!$B$22,IF($E1728="HKD",Settings!$B$23,1))))</f>
        <v>1</v>
      </c>
      <c r="Q1728">
        <f t="shared" si="247"/>
        <v>0</v>
      </c>
      <c r="R1728">
        <f t="shared" si="248"/>
        <v>0</v>
      </c>
      <c r="S1728" t="str">
        <f t="shared" si="240"/>
        <v/>
      </c>
      <c r="T1728" t="str">
        <f t="shared" si="241"/>
        <v/>
      </c>
      <c r="U1728" t="str">
        <f t="shared" si="242"/>
        <v/>
      </c>
    </row>
    <row r="1729" spans="12:21" ht="15" customHeight="1" x14ac:dyDescent="0.15">
      <c r="L1729" s="244" t="str">
        <f t="shared" si="243"/>
        <v/>
      </c>
      <c r="M1729" s="245" t="str">
        <f t="shared" si="244"/>
        <v/>
      </c>
      <c r="N1729" s="244" t="str">
        <f t="shared" si="245"/>
        <v/>
      </c>
      <c r="O1729" s="244" t="str">
        <f t="shared" si="246"/>
        <v/>
      </c>
      <c r="P1729">
        <f>IF($I1729&lt;&gt;"",$I1729,IF($E1729="SGD",1,IF($E1729="USD",Settings!$B$22,IF($E1729="HKD",Settings!$B$23,1))))</f>
        <v>1</v>
      </c>
      <c r="Q1729">
        <f t="shared" si="247"/>
        <v>0</v>
      </c>
      <c r="R1729">
        <f t="shared" si="248"/>
        <v>0</v>
      </c>
      <c r="S1729" t="str">
        <f t="shared" si="240"/>
        <v/>
      </c>
      <c r="T1729" t="str">
        <f t="shared" si="241"/>
        <v/>
      </c>
      <c r="U1729" t="str">
        <f t="shared" si="242"/>
        <v/>
      </c>
    </row>
    <row r="1730" spans="12:21" ht="15" customHeight="1" x14ac:dyDescent="0.15">
      <c r="L1730" s="244" t="str">
        <f t="shared" si="243"/>
        <v/>
      </c>
      <c r="M1730" s="245" t="str">
        <f t="shared" si="244"/>
        <v/>
      </c>
      <c r="N1730" s="244" t="str">
        <f t="shared" si="245"/>
        <v/>
      </c>
      <c r="O1730" s="244" t="str">
        <f t="shared" si="246"/>
        <v/>
      </c>
      <c r="P1730">
        <f>IF($I1730&lt;&gt;"",$I1730,IF($E1730="SGD",1,IF($E1730="USD",Settings!$B$22,IF($E1730="HKD",Settings!$B$23,1))))</f>
        <v>1</v>
      </c>
      <c r="Q1730">
        <f t="shared" si="247"/>
        <v>0</v>
      </c>
      <c r="R1730">
        <f t="shared" si="248"/>
        <v>0</v>
      </c>
      <c r="S1730" t="str">
        <f t="shared" ref="S1730:S1793" si="249">IF(L1730="","",SUMIFS($M:$M,$L:$L,L1730,$T:$T,"&lt;="&amp;T1730))</f>
        <v/>
      </c>
      <c r="T1730" t="str">
        <f t="shared" ref="T1730:T1793" si="250">IF(L1730="","",INT(G1730)*100000+ROW())</f>
        <v/>
      </c>
      <c r="U1730" t="str">
        <f t="shared" ref="U1730:U1793" si="251">IF(L1730="","",IF(AND(COUNTIFS($L:$L,L1730,$S:$S,"&gt;-0.000001",$S:$S,"&lt;0.000001",$T:$T,"&gt;"&amp;T1730)=0,ABS(S1730)&gt;0.000001),1,0))</f>
        <v/>
      </c>
    </row>
    <row r="1731" spans="12:21" ht="15" customHeight="1" x14ac:dyDescent="0.15">
      <c r="L1731" s="244" t="str">
        <f t="shared" si="243"/>
        <v/>
      </c>
      <c r="M1731" s="245" t="str">
        <f t="shared" si="244"/>
        <v/>
      </c>
      <c r="N1731" s="244" t="str">
        <f t="shared" si="245"/>
        <v/>
      </c>
      <c r="O1731" s="244" t="str">
        <f t="shared" si="246"/>
        <v/>
      </c>
      <c r="P1731">
        <f>IF($I1731&lt;&gt;"",$I1731,IF($E1731="SGD",1,IF($E1731="USD",Settings!$B$22,IF($E1731="HKD",Settings!$B$23,1))))</f>
        <v>1</v>
      </c>
      <c r="Q1731">
        <f t="shared" si="247"/>
        <v>0</v>
      </c>
      <c r="R1731">
        <f t="shared" si="248"/>
        <v>0</v>
      </c>
      <c r="S1731" t="str">
        <f t="shared" si="249"/>
        <v/>
      </c>
      <c r="T1731" t="str">
        <f t="shared" si="250"/>
        <v/>
      </c>
      <c r="U1731" t="str">
        <f t="shared" si="251"/>
        <v/>
      </c>
    </row>
    <row r="1732" spans="12:21" ht="15" customHeight="1" x14ac:dyDescent="0.15">
      <c r="L1732" s="244" t="str">
        <f t="shared" si="243"/>
        <v/>
      </c>
      <c r="M1732" s="245" t="str">
        <f t="shared" si="244"/>
        <v/>
      </c>
      <c r="N1732" s="244" t="str">
        <f t="shared" si="245"/>
        <v/>
      </c>
      <c r="O1732" s="244" t="str">
        <f t="shared" si="246"/>
        <v/>
      </c>
      <c r="P1732">
        <f>IF($I1732&lt;&gt;"",$I1732,IF($E1732="SGD",1,IF($E1732="USD",Settings!$B$22,IF($E1732="HKD",Settings!$B$23,1))))</f>
        <v>1</v>
      </c>
      <c r="Q1732">
        <f t="shared" si="247"/>
        <v>0</v>
      </c>
      <c r="R1732">
        <f t="shared" si="248"/>
        <v>0</v>
      </c>
      <c r="S1732" t="str">
        <f t="shared" si="249"/>
        <v/>
      </c>
      <c r="T1732" t="str">
        <f t="shared" si="250"/>
        <v/>
      </c>
      <c r="U1732" t="str">
        <f t="shared" si="251"/>
        <v/>
      </c>
    </row>
    <row r="1733" spans="12:21" ht="15" customHeight="1" x14ac:dyDescent="0.15">
      <c r="L1733" s="244" t="str">
        <f t="shared" si="243"/>
        <v/>
      </c>
      <c r="M1733" s="245" t="str">
        <f t="shared" si="244"/>
        <v/>
      </c>
      <c r="N1733" s="244" t="str">
        <f t="shared" si="245"/>
        <v/>
      </c>
      <c r="O1733" s="244" t="str">
        <f t="shared" si="246"/>
        <v/>
      </c>
      <c r="P1733">
        <f>IF($I1733&lt;&gt;"",$I1733,IF($E1733="SGD",1,IF($E1733="USD",Settings!$B$22,IF($E1733="HKD",Settings!$B$23,1))))</f>
        <v>1</v>
      </c>
      <c r="Q1733">
        <f t="shared" si="247"/>
        <v>0</v>
      </c>
      <c r="R1733">
        <f t="shared" si="248"/>
        <v>0</v>
      </c>
      <c r="S1733" t="str">
        <f t="shared" si="249"/>
        <v/>
      </c>
      <c r="T1733" t="str">
        <f t="shared" si="250"/>
        <v/>
      </c>
      <c r="U1733" t="str">
        <f t="shared" si="251"/>
        <v/>
      </c>
    </row>
    <row r="1734" spans="12:21" ht="15" customHeight="1" x14ac:dyDescent="0.15">
      <c r="L1734" s="244" t="str">
        <f t="shared" si="243"/>
        <v/>
      </c>
      <c r="M1734" s="245" t="str">
        <f t="shared" si="244"/>
        <v/>
      </c>
      <c r="N1734" s="244" t="str">
        <f t="shared" si="245"/>
        <v/>
      </c>
      <c r="O1734" s="244" t="str">
        <f t="shared" si="246"/>
        <v/>
      </c>
      <c r="P1734">
        <f>IF($I1734&lt;&gt;"",$I1734,IF($E1734="SGD",1,IF($E1734="USD",Settings!$B$22,IF($E1734="HKD",Settings!$B$23,1))))</f>
        <v>1</v>
      </c>
      <c r="Q1734">
        <f t="shared" si="247"/>
        <v>0</v>
      </c>
      <c r="R1734">
        <f t="shared" si="248"/>
        <v>0</v>
      </c>
      <c r="S1734" t="str">
        <f t="shared" si="249"/>
        <v/>
      </c>
      <c r="T1734" t="str">
        <f t="shared" si="250"/>
        <v/>
      </c>
      <c r="U1734" t="str">
        <f t="shared" si="251"/>
        <v/>
      </c>
    </row>
    <row r="1735" spans="12:21" ht="15" customHeight="1" x14ac:dyDescent="0.15">
      <c r="L1735" s="244" t="str">
        <f t="shared" si="243"/>
        <v/>
      </c>
      <c r="M1735" s="245" t="str">
        <f t="shared" si="244"/>
        <v/>
      </c>
      <c r="N1735" s="244" t="str">
        <f t="shared" si="245"/>
        <v/>
      </c>
      <c r="O1735" s="244" t="str">
        <f t="shared" si="246"/>
        <v/>
      </c>
      <c r="P1735">
        <f>IF($I1735&lt;&gt;"",$I1735,IF($E1735="SGD",1,IF($E1735="USD",Settings!$B$22,IF($E1735="HKD",Settings!$B$23,1))))</f>
        <v>1</v>
      </c>
      <c r="Q1735">
        <f t="shared" si="247"/>
        <v>0</v>
      </c>
      <c r="R1735">
        <f t="shared" si="248"/>
        <v>0</v>
      </c>
      <c r="S1735" t="str">
        <f t="shared" si="249"/>
        <v/>
      </c>
      <c r="T1735" t="str">
        <f t="shared" si="250"/>
        <v/>
      </c>
      <c r="U1735" t="str">
        <f t="shared" si="251"/>
        <v/>
      </c>
    </row>
    <row r="1736" spans="12:21" ht="15" customHeight="1" x14ac:dyDescent="0.15">
      <c r="L1736" s="244" t="str">
        <f t="shared" si="243"/>
        <v/>
      </c>
      <c r="M1736" s="245" t="str">
        <f t="shared" si="244"/>
        <v/>
      </c>
      <c r="N1736" s="244" t="str">
        <f t="shared" si="245"/>
        <v/>
      </c>
      <c r="O1736" s="244" t="str">
        <f t="shared" si="246"/>
        <v/>
      </c>
      <c r="P1736">
        <f>IF($I1736&lt;&gt;"",$I1736,IF($E1736="SGD",1,IF($E1736="USD",Settings!$B$22,IF($E1736="HKD",Settings!$B$23,1))))</f>
        <v>1</v>
      </c>
      <c r="Q1736">
        <f t="shared" si="247"/>
        <v>0</v>
      </c>
      <c r="R1736">
        <f t="shared" si="248"/>
        <v>0</v>
      </c>
      <c r="S1736" t="str">
        <f t="shared" si="249"/>
        <v/>
      </c>
      <c r="T1736" t="str">
        <f t="shared" si="250"/>
        <v/>
      </c>
      <c r="U1736" t="str">
        <f t="shared" si="251"/>
        <v/>
      </c>
    </row>
    <row r="1737" spans="12:21" ht="15" customHeight="1" x14ac:dyDescent="0.15">
      <c r="L1737" s="244" t="str">
        <f t="shared" si="243"/>
        <v/>
      </c>
      <c r="M1737" s="245" t="str">
        <f t="shared" si="244"/>
        <v/>
      </c>
      <c r="N1737" s="244" t="str">
        <f t="shared" si="245"/>
        <v/>
      </c>
      <c r="O1737" s="244" t="str">
        <f t="shared" si="246"/>
        <v/>
      </c>
      <c r="P1737">
        <f>IF($I1737&lt;&gt;"",$I1737,IF($E1737="SGD",1,IF($E1737="USD",Settings!$B$22,IF($E1737="HKD",Settings!$B$23,1))))</f>
        <v>1</v>
      </c>
      <c r="Q1737">
        <f t="shared" si="247"/>
        <v>0</v>
      </c>
      <c r="R1737">
        <f t="shared" si="248"/>
        <v>0</v>
      </c>
      <c r="S1737" t="str">
        <f t="shared" si="249"/>
        <v/>
      </c>
      <c r="T1737" t="str">
        <f t="shared" si="250"/>
        <v/>
      </c>
      <c r="U1737" t="str">
        <f t="shared" si="251"/>
        <v/>
      </c>
    </row>
    <row r="1738" spans="12:21" ht="15" customHeight="1" x14ac:dyDescent="0.15">
      <c r="L1738" s="244" t="str">
        <f t="shared" si="243"/>
        <v/>
      </c>
      <c r="M1738" s="245" t="str">
        <f t="shared" si="244"/>
        <v/>
      </c>
      <c r="N1738" s="244" t="str">
        <f t="shared" si="245"/>
        <v/>
      </c>
      <c r="O1738" s="244" t="str">
        <f t="shared" si="246"/>
        <v/>
      </c>
      <c r="P1738">
        <f>IF($I1738&lt;&gt;"",$I1738,IF($E1738="SGD",1,IF($E1738="USD",Settings!$B$22,IF($E1738="HKD",Settings!$B$23,1))))</f>
        <v>1</v>
      </c>
      <c r="Q1738">
        <f t="shared" si="247"/>
        <v>0</v>
      </c>
      <c r="R1738">
        <f t="shared" si="248"/>
        <v>0</v>
      </c>
      <c r="S1738" t="str">
        <f t="shared" si="249"/>
        <v/>
      </c>
      <c r="T1738" t="str">
        <f t="shared" si="250"/>
        <v/>
      </c>
      <c r="U1738" t="str">
        <f t="shared" si="251"/>
        <v/>
      </c>
    </row>
    <row r="1739" spans="12:21" ht="15" customHeight="1" x14ac:dyDescent="0.15">
      <c r="L1739" s="244" t="str">
        <f t="shared" si="243"/>
        <v/>
      </c>
      <c r="M1739" s="245" t="str">
        <f t="shared" si="244"/>
        <v/>
      </c>
      <c r="N1739" s="244" t="str">
        <f t="shared" si="245"/>
        <v/>
      </c>
      <c r="O1739" s="244" t="str">
        <f t="shared" si="246"/>
        <v/>
      </c>
      <c r="P1739">
        <f>IF($I1739&lt;&gt;"",$I1739,IF($E1739="SGD",1,IF($E1739="USD",Settings!$B$22,IF($E1739="HKD",Settings!$B$23,1))))</f>
        <v>1</v>
      </c>
      <c r="Q1739">
        <f t="shared" si="247"/>
        <v>0</v>
      </c>
      <c r="R1739">
        <f t="shared" si="248"/>
        <v>0</v>
      </c>
      <c r="S1739" t="str">
        <f t="shared" si="249"/>
        <v/>
      </c>
      <c r="T1739" t="str">
        <f t="shared" si="250"/>
        <v/>
      </c>
      <c r="U1739" t="str">
        <f t="shared" si="251"/>
        <v/>
      </c>
    </row>
    <row r="1740" spans="12:21" ht="15" customHeight="1" x14ac:dyDescent="0.15">
      <c r="L1740" s="244" t="str">
        <f t="shared" si="243"/>
        <v/>
      </c>
      <c r="M1740" s="245" t="str">
        <f t="shared" si="244"/>
        <v/>
      </c>
      <c r="N1740" s="244" t="str">
        <f t="shared" si="245"/>
        <v/>
      </c>
      <c r="O1740" s="244" t="str">
        <f t="shared" si="246"/>
        <v/>
      </c>
      <c r="P1740">
        <f>IF($I1740&lt;&gt;"",$I1740,IF($E1740="SGD",1,IF($E1740="USD",Settings!$B$22,IF($E1740="HKD",Settings!$B$23,1))))</f>
        <v>1</v>
      </c>
      <c r="Q1740">
        <f t="shared" si="247"/>
        <v>0</v>
      </c>
      <c r="R1740">
        <f t="shared" si="248"/>
        <v>0</v>
      </c>
      <c r="S1740" t="str">
        <f t="shared" si="249"/>
        <v/>
      </c>
      <c r="T1740" t="str">
        <f t="shared" si="250"/>
        <v/>
      </c>
      <c r="U1740" t="str">
        <f t="shared" si="251"/>
        <v/>
      </c>
    </row>
    <row r="1741" spans="12:21" ht="15" customHeight="1" x14ac:dyDescent="0.15">
      <c r="L1741" s="244" t="str">
        <f t="shared" si="243"/>
        <v/>
      </c>
      <c r="M1741" s="245" t="str">
        <f t="shared" si="244"/>
        <v/>
      </c>
      <c r="N1741" s="244" t="str">
        <f t="shared" si="245"/>
        <v/>
      </c>
      <c r="O1741" s="244" t="str">
        <f t="shared" si="246"/>
        <v/>
      </c>
      <c r="P1741">
        <f>IF($I1741&lt;&gt;"",$I1741,IF($E1741="SGD",1,IF($E1741="USD",Settings!$B$22,IF($E1741="HKD",Settings!$B$23,1))))</f>
        <v>1</v>
      </c>
      <c r="Q1741">
        <f t="shared" si="247"/>
        <v>0</v>
      </c>
      <c r="R1741">
        <f t="shared" si="248"/>
        <v>0</v>
      </c>
      <c r="S1741" t="str">
        <f t="shared" si="249"/>
        <v/>
      </c>
      <c r="T1741" t="str">
        <f t="shared" si="250"/>
        <v/>
      </c>
      <c r="U1741" t="str">
        <f t="shared" si="251"/>
        <v/>
      </c>
    </row>
    <row r="1742" spans="12:21" ht="15" customHeight="1" x14ac:dyDescent="0.15">
      <c r="L1742" s="244" t="str">
        <f t="shared" si="243"/>
        <v/>
      </c>
      <c r="M1742" s="245" t="str">
        <f t="shared" si="244"/>
        <v/>
      </c>
      <c r="N1742" s="244" t="str">
        <f t="shared" si="245"/>
        <v/>
      </c>
      <c r="O1742" s="244" t="str">
        <f t="shared" si="246"/>
        <v/>
      </c>
      <c r="P1742">
        <f>IF($I1742&lt;&gt;"",$I1742,IF($E1742="SGD",1,IF($E1742="USD",Settings!$B$22,IF($E1742="HKD",Settings!$B$23,1))))</f>
        <v>1</v>
      </c>
      <c r="Q1742">
        <f t="shared" si="247"/>
        <v>0</v>
      </c>
      <c r="R1742">
        <f t="shared" si="248"/>
        <v>0</v>
      </c>
      <c r="S1742" t="str">
        <f t="shared" si="249"/>
        <v/>
      </c>
      <c r="T1742" t="str">
        <f t="shared" si="250"/>
        <v/>
      </c>
      <c r="U1742" t="str">
        <f t="shared" si="251"/>
        <v/>
      </c>
    </row>
    <row r="1743" spans="12:21" ht="15" customHeight="1" x14ac:dyDescent="0.15">
      <c r="L1743" s="244" t="str">
        <f t="shared" si="243"/>
        <v/>
      </c>
      <c r="M1743" s="245" t="str">
        <f t="shared" si="244"/>
        <v/>
      </c>
      <c r="N1743" s="244" t="str">
        <f t="shared" si="245"/>
        <v/>
      </c>
      <c r="O1743" s="244" t="str">
        <f t="shared" si="246"/>
        <v/>
      </c>
      <c r="P1743">
        <f>IF($I1743&lt;&gt;"",$I1743,IF($E1743="SGD",1,IF($E1743="USD",Settings!$B$22,IF($E1743="HKD",Settings!$B$23,1))))</f>
        <v>1</v>
      </c>
      <c r="Q1743">
        <f t="shared" si="247"/>
        <v>0</v>
      </c>
      <c r="R1743">
        <f t="shared" si="248"/>
        <v>0</v>
      </c>
      <c r="S1743" t="str">
        <f t="shared" si="249"/>
        <v/>
      </c>
      <c r="T1743" t="str">
        <f t="shared" si="250"/>
        <v/>
      </c>
      <c r="U1743" t="str">
        <f t="shared" si="251"/>
        <v/>
      </c>
    </row>
    <row r="1744" spans="12:21" ht="15" customHeight="1" x14ac:dyDescent="0.15">
      <c r="L1744" s="244" t="str">
        <f t="shared" si="243"/>
        <v/>
      </c>
      <c r="M1744" s="245" t="str">
        <f t="shared" si="244"/>
        <v/>
      </c>
      <c r="N1744" s="244" t="str">
        <f t="shared" si="245"/>
        <v/>
      </c>
      <c r="O1744" s="244" t="str">
        <f t="shared" si="246"/>
        <v/>
      </c>
      <c r="P1744">
        <f>IF($I1744&lt;&gt;"",$I1744,IF($E1744="SGD",1,IF($E1744="USD",Settings!$B$22,IF($E1744="HKD",Settings!$B$23,1))))</f>
        <v>1</v>
      </c>
      <c r="Q1744">
        <f t="shared" si="247"/>
        <v>0</v>
      </c>
      <c r="R1744">
        <f t="shared" si="248"/>
        <v>0</v>
      </c>
      <c r="S1744" t="str">
        <f t="shared" si="249"/>
        <v/>
      </c>
      <c r="T1744" t="str">
        <f t="shared" si="250"/>
        <v/>
      </c>
      <c r="U1744" t="str">
        <f t="shared" si="251"/>
        <v/>
      </c>
    </row>
    <row r="1745" spans="12:21" ht="15" customHeight="1" x14ac:dyDescent="0.15">
      <c r="L1745" s="244" t="str">
        <f t="shared" si="243"/>
        <v/>
      </c>
      <c r="M1745" s="245" t="str">
        <f t="shared" si="244"/>
        <v/>
      </c>
      <c r="N1745" s="244" t="str">
        <f t="shared" si="245"/>
        <v/>
      </c>
      <c r="O1745" s="244" t="str">
        <f t="shared" si="246"/>
        <v/>
      </c>
      <c r="P1745">
        <f>IF($I1745&lt;&gt;"",$I1745,IF($E1745="SGD",1,IF($E1745="USD",Settings!$B$22,IF($E1745="HKD",Settings!$B$23,1))))</f>
        <v>1</v>
      </c>
      <c r="Q1745">
        <f t="shared" si="247"/>
        <v>0</v>
      </c>
      <c r="R1745">
        <f t="shared" si="248"/>
        <v>0</v>
      </c>
      <c r="S1745" t="str">
        <f t="shared" si="249"/>
        <v/>
      </c>
      <c r="T1745" t="str">
        <f t="shared" si="250"/>
        <v/>
      </c>
      <c r="U1745" t="str">
        <f t="shared" si="251"/>
        <v/>
      </c>
    </row>
    <row r="1746" spans="12:21" ht="15" customHeight="1" x14ac:dyDescent="0.15">
      <c r="L1746" s="244" t="str">
        <f t="shared" si="243"/>
        <v/>
      </c>
      <c r="M1746" s="245" t="str">
        <f t="shared" si="244"/>
        <v/>
      </c>
      <c r="N1746" s="244" t="str">
        <f t="shared" si="245"/>
        <v/>
      </c>
      <c r="O1746" s="244" t="str">
        <f t="shared" si="246"/>
        <v/>
      </c>
      <c r="P1746">
        <f>IF($I1746&lt;&gt;"",$I1746,IF($E1746="SGD",1,IF($E1746="USD",Settings!$B$22,IF($E1746="HKD",Settings!$B$23,1))))</f>
        <v>1</v>
      </c>
      <c r="Q1746">
        <f t="shared" si="247"/>
        <v>0</v>
      </c>
      <c r="R1746">
        <f t="shared" si="248"/>
        <v>0</v>
      </c>
      <c r="S1746" t="str">
        <f t="shared" si="249"/>
        <v/>
      </c>
      <c r="T1746" t="str">
        <f t="shared" si="250"/>
        <v/>
      </c>
      <c r="U1746" t="str">
        <f t="shared" si="251"/>
        <v/>
      </c>
    </row>
    <row r="1747" spans="12:21" ht="15" customHeight="1" x14ac:dyDescent="0.15">
      <c r="L1747" s="244" t="str">
        <f t="shared" si="243"/>
        <v/>
      </c>
      <c r="M1747" s="245" t="str">
        <f t="shared" si="244"/>
        <v/>
      </c>
      <c r="N1747" s="244" t="str">
        <f t="shared" si="245"/>
        <v/>
      </c>
      <c r="O1747" s="244" t="str">
        <f t="shared" si="246"/>
        <v/>
      </c>
      <c r="P1747">
        <f>IF($I1747&lt;&gt;"",$I1747,IF($E1747="SGD",1,IF($E1747="USD",Settings!$B$22,IF($E1747="HKD",Settings!$B$23,1))))</f>
        <v>1</v>
      </c>
      <c r="Q1747">
        <f t="shared" si="247"/>
        <v>0</v>
      </c>
      <c r="R1747">
        <f t="shared" si="248"/>
        <v>0</v>
      </c>
      <c r="S1747" t="str">
        <f t="shared" si="249"/>
        <v/>
      </c>
      <c r="T1747" t="str">
        <f t="shared" si="250"/>
        <v/>
      </c>
      <c r="U1747" t="str">
        <f t="shared" si="251"/>
        <v/>
      </c>
    </row>
    <row r="1748" spans="12:21" ht="15" customHeight="1" x14ac:dyDescent="0.15">
      <c r="L1748" s="244" t="str">
        <f t="shared" si="243"/>
        <v/>
      </c>
      <c r="M1748" s="245" t="str">
        <f t="shared" si="244"/>
        <v/>
      </c>
      <c r="N1748" s="244" t="str">
        <f t="shared" si="245"/>
        <v/>
      </c>
      <c r="O1748" s="244" t="str">
        <f t="shared" si="246"/>
        <v/>
      </c>
      <c r="P1748">
        <f>IF($I1748&lt;&gt;"",$I1748,IF($E1748="SGD",1,IF($E1748="USD",Settings!$B$22,IF($E1748="HKD",Settings!$B$23,1))))</f>
        <v>1</v>
      </c>
      <c r="Q1748">
        <f t="shared" si="247"/>
        <v>0</v>
      </c>
      <c r="R1748">
        <f t="shared" si="248"/>
        <v>0</v>
      </c>
      <c r="S1748" t="str">
        <f t="shared" si="249"/>
        <v/>
      </c>
      <c r="T1748" t="str">
        <f t="shared" si="250"/>
        <v/>
      </c>
      <c r="U1748" t="str">
        <f t="shared" si="251"/>
        <v/>
      </c>
    </row>
    <row r="1749" spans="12:21" ht="15" customHeight="1" x14ac:dyDescent="0.15">
      <c r="L1749" s="244" t="str">
        <f t="shared" si="243"/>
        <v/>
      </c>
      <c r="M1749" s="245" t="str">
        <f t="shared" si="244"/>
        <v/>
      </c>
      <c r="N1749" s="244" t="str">
        <f t="shared" si="245"/>
        <v/>
      </c>
      <c r="O1749" s="244" t="str">
        <f t="shared" si="246"/>
        <v/>
      </c>
      <c r="P1749">
        <f>IF($I1749&lt;&gt;"",$I1749,IF($E1749="SGD",1,IF($E1749="USD",Settings!$B$22,IF($E1749="HKD",Settings!$B$23,1))))</f>
        <v>1</v>
      </c>
      <c r="Q1749">
        <f t="shared" si="247"/>
        <v>0</v>
      </c>
      <c r="R1749">
        <f t="shared" si="248"/>
        <v>0</v>
      </c>
      <c r="S1749" t="str">
        <f t="shared" si="249"/>
        <v/>
      </c>
      <c r="T1749" t="str">
        <f t="shared" si="250"/>
        <v/>
      </c>
      <c r="U1749" t="str">
        <f t="shared" si="251"/>
        <v/>
      </c>
    </row>
    <row r="1750" spans="12:21" ht="15" customHeight="1" x14ac:dyDescent="0.15">
      <c r="L1750" s="244" t="str">
        <f t="shared" si="243"/>
        <v/>
      </c>
      <c r="M1750" s="245" t="str">
        <f t="shared" si="244"/>
        <v/>
      </c>
      <c r="N1750" s="244" t="str">
        <f t="shared" si="245"/>
        <v/>
      </c>
      <c r="O1750" s="244" t="str">
        <f t="shared" si="246"/>
        <v/>
      </c>
      <c r="P1750">
        <f>IF($I1750&lt;&gt;"",$I1750,IF($E1750="SGD",1,IF($E1750="USD",Settings!$B$22,IF($E1750="HKD",Settings!$B$23,1))))</f>
        <v>1</v>
      </c>
      <c r="Q1750">
        <f t="shared" si="247"/>
        <v>0</v>
      </c>
      <c r="R1750">
        <f t="shared" si="248"/>
        <v>0</v>
      </c>
      <c r="S1750" t="str">
        <f t="shared" si="249"/>
        <v/>
      </c>
      <c r="T1750" t="str">
        <f t="shared" si="250"/>
        <v/>
      </c>
      <c r="U1750" t="str">
        <f t="shared" si="251"/>
        <v/>
      </c>
    </row>
    <row r="1751" spans="12:21" ht="15" customHeight="1" x14ac:dyDescent="0.15">
      <c r="L1751" s="244" t="str">
        <f t="shared" si="243"/>
        <v/>
      </c>
      <c r="M1751" s="245" t="str">
        <f t="shared" si="244"/>
        <v/>
      </c>
      <c r="N1751" s="244" t="str">
        <f t="shared" si="245"/>
        <v/>
      </c>
      <c r="O1751" s="244" t="str">
        <f t="shared" si="246"/>
        <v/>
      </c>
      <c r="P1751">
        <f>IF($I1751&lt;&gt;"",$I1751,IF($E1751="SGD",1,IF($E1751="USD",Settings!$B$22,IF($E1751="HKD",Settings!$B$23,1))))</f>
        <v>1</v>
      </c>
      <c r="Q1751">
        <f t="shared" si="247"/>
        <v>0</v>
      </c>
      <c r="R1751">
        <f t="shared" si="248"/>
        <v>0</v>
      </c>
      <c r="S1751" t="str">
        <f t="shared" si="249"/>
        <v/>
      </c>
      <c r="T1751" t="str">
        <f t="shared" si="250"/>
        <v/>
      </c>
      <c r="U1751" t="str">
        <f t="shared" si="251"/>
        <v/>
      </c>
    </row>
    <row r="1752" spans="12:21" ht="15" customHeight="1" x14ac:dyDescent="0.15">
      <c r="L1752" s="244" t="str">
        <f t="shared" si="243"/>
        <v/>
      </c>
      <c r="M1752" s="245" t="str">
        <f t="shared" si="244"/>
        <v/>
      </c>
      <c r="N1752" s="244" t="str">
        <f t="shared" si="245"/>
        <v/>
      </c>
      <c r="O1752" s="244" t="str">
        <f t="shared" si="246"/>
        <v/>
      </c>
      <c r="P1752">
        <f>IF($I1752&lt;&gt;"",$I1752,IF($E1752="SGD",1,IF($E1752="USD",Settings!$B$22,IF($E1752="HKD",Settings!$B$23,1))))</f>
        <v>1</v>
      </c>
      <c r="Q1752">
        <f t="shared" si="247"/>
        <v>0</v>
      </c>
      <c r="R1752">
        <f t="shared" si="248"/>
        <v>0</v>
      </c>
      <c r="S1752" t="str">
        <f t="shared" si="249"/>
        <v/>
      </c>
      <c r="T1752" t="str">
        <f t="shared" si="250"/>
        <v/>
      </c>
      <c r="U1752" t="str">
        <f t="shared" si="251"/>
        <v/>
      </c>
    </row>
    <row r="1753" spans="12:21" ht="15" customHeight="1" x14ac:dyDescent="0.15">
      <c r="L1753" s="244" t="str">
        <f t="shared" si="243"/>
        <v/>
      </c>
      <c r="M1753" s="245" t="str">
        <f t="shared" si="244"/>
        <v/>
      </c>
      <c r="N1753" s="244" t="str">
        <f t="shared" si="245"/>
        <v/>
      </c>
      <c r="O1753" s="244" t="str">
        <f t="shared" si="246"/>
        <v/>
      </c>
      <c r="P1753">
        <f>IF($I1753&lt;&gt;"",$I1753,IF($E1753="SGD",1,IF($E1753="USD",Settings!$B$22,IF($E1753="HKD",Settings!$B$23,1))))</f>
        <v>1</v>
      </c>
      <c r="Q1753">
        <f t="shared" si="247"/>
        <v>0</v>
      </c>
      <c r="R1753">
        <f t="shared" si="248"/>
        <v>0</v>
      </c>
      <c r="S1753" t="str">
        <f t="shared" si="249"/>
        <v/>
      </c>
      <c r="T1753" t="str">
        <f t="shared" si="250"/>
        <v/>
      </c>
      <c r="U1753" t="str">
        <f t="shared" si="251"/>
        <v/>
      </c>
    </row>
    <row r="1754" spans="12:21" ht="15" customHeight="1" x14ac:dyDescent="0.15">
      <c r="L1754" s="244" t="str">
        <f t="shared" si="243"/>
        <v/>
      </c>
      <c r="M1754" s="245" t="str">
        <f t="shared" si="244"/>
        <v/>
      </c>
      <c r="N1754" s="244" t="str">
        <f t="shared" si="245"/>
        <v/>
      </c>
      <c r="O1754" s="244" t="str">
        <f t="shared" si="246"/>
        <v/>
      </c>
      <c r="P1754">
        <f>IF($I1754&lt;&gt;"",$I1754,IF($E1754="SGD",1,IF($E1754="USD",Settings!$B$22,IF($E1754="HKD",Settings!$B$23,1))))</f>
        <v>1</v>
      </c>
      <c r="Q1754">
        <f t="shared" si="247"/>
        <v>0</v>
      </c>
      <c r="R1754">
        <f t="shared" si="248"/>
        <v>0</v>
      </c>
      <c r="S1754" t="str">
        <f t="shared" si="249"/>
        <v/>
      </c>
      <c r="T1754" t="str">
        <f t="shared" si="250"/>
        <v/>
      </c>
      <c r="U1754" t="str">
        <f t="shared" si="251"/>
        <v/>
      </c>
    </row>
    <row r="1755" spans="12:21" ht="15" customHeight="1" x14ac:dyDescent="0.15">
      <c r="L1755" s="244" t="str">
        <f t="shared" si="243"/>
        <v/>
      </c>
      <c r="M1755" s="245" t="str">
        <f t="shared" si="244"/>
        <v/>
      </c>
      <c r="N1755" s="244" t="str">
        <f t="shared" si="245"/>
        <v/>
      </c>
      <c r="O1755" s="244" t="str">
        <f t="shared" si="246"/>
        <v/>
      </c>
      <c r="P1755">
        <f>IF($I1755&lt;&gt;"",$I1755,IF($E1755="SGD",1,IF($E1755="USD",Settings!$B$22,IF($E1755="HKD",Settings!$B$23,1))))</f>
        <v>1</v>
      </c>
      <c r="Q1755">
        <f t="shared" si="247"/>
        <v>0</v>
      </c>
      <c r="R1755">
        <f t="shared" si="248"/>
        <v>0</v>
      </c>
      <c r="S1755" t="str">
        <f t="shared" si="249"/>
        <v/>
      </c>
      <c r="T1755" t="str">
        <f t="shared" si="250"/>
        <v/>
      </c>
      <c r="U1755" t="str">
        <f t="shared" si="251"/>
        <v/>
      </c>
    </row>
    <row r="1756" spans="12:21" ht="15" customHeight="1" x14ac:dyDescent="0.15">
      <c r="L1756" s="244" t="str">
        <f t="shared" si="243"/>
        <v/>
      </c>
      <c r="M1756" s="245" t="str">
        <f t="shared" si="244"/>
        <v/>
      </c>
      <c r="N1756" s="244" t="str">
        <f t="shared" si="245"/>
        <v/>
      </c>
      <c r="O1756" s="244" t="str">
        <f t="shared" si="246"/>
        <v/>
      </c>
      <c r="P1756">
        <f>IF($I1756&lt;&gt;"",$I1756,IF($E1756="SGD",1,IF($E1756="USD",Settings!$B$22,IF($E1756="HKD",Settings!$B$23,1))))</f>
        <v>1</v>
      </c>
      <c r="Q1756">
        <f t="shared" si="247"/>
        <v>0</v>
      </c>
      <c r="R1756">
        <f t="shared" si="248"/>
        <v>0</v>
      </c>
      <c r="S1756" t="str">
        <f t="shared" si="249"/>
        <v/>
      </c>
      <c r="T1756" t="str">
        <f t="shared" si="250"/>
        <v/>
      </c>
      <c r="U1756" t="str">
        <f t="shared" si="251"/>
        <v/>
      </c>
    </row>
    <row r="1757" spans="12:21" ht="15" customHeight="1" x14ac:dyDescent="0.15">
      <c r="L1757" s="244" t="str">
        <f t="shared" si="243"/>
        <v/>
      </c>
      <c r="M1757" s="245" t="str">
        <f t="shared" si="244"/>
        <v/>
      </c>
      <c r="N1757" s="244" t="str">
        <f t="shared" si="245"/>
        <v/>
      </c>
      <c r="O1757" s="244" t="str">
        <f t="shared" si="246"/>
        <v/>
      </c>
      <c r="P1757">
        <f>IF($I1757&lt;&gt;"",$I1757,IF($E1757="SGD",1,IF($E1757="USD",Settings!$B$22,IF($E1757="HKD",Settings!$B$23,1))))</f>
        <v>1</v>
      </c>
      <c r="Q1757">
        <f t="shared" si="247"/>
        <v>0</v>
      </c>
      <c r="R1757">
        <f t="shared" si="248"/>
        <v>0</v>
      </c>
      <c r="S1757" t="str">
        <f t="shared" si="249"/>
        <v/>
      </c>
      <c r="T1757" t="str">
        <f t="shared" si="250"/>
        <v/>
      </c>
      <c r="U1757" t="str">
        <f t="shared" si="251"/>
        <v/>
      </c>
    </row>
    <row r="1758" spans="12:21" ht="15" customHeight="1" x14ac:dyDescent="0.15">
      <c r="L1758" s="244" t="str">
        <f t="shared" si="243"/>
        <v/>
      </c>
      <c r="M1758" s="245" t="str">
        <f t="shared" si="244"/>
        <v/>
      </c>
      <c r="N1758" s="244" t="str">
        <f t="shared" si="245"/>
        <v/>
      </c>
      <c r="O1758" s="244" t="str">
        <f t="shared" si="246"/>
        <v/>
      </c>
      <c r="P1758">
        <f>IF($I1758&lt;&gt;"",$I1758,IF($E1758="SGD",1,IF($E1758="USD",Settings!$B$22,IF($E1758="HKD",Settings!$B$23,1))))</f>
        <v>1</v>
      </c>
      <c r="Q1758">
        <f t="shared" si="247"/>
        <v>0</v>
      </c>
      <c r="R1758">
        <f t="shared" si="248"/>
        <v>0</v>
      </c>
      <c r="S1758" t="str">
        <f t="shared" si="249"/>
        <v/>
      </c>
      <c r="T1758" t="str">
        <f t="shared" si="250"/>
        <v/>
      </c>
      <c r="U1758" t="str">
        <f t="shared" si="251"/>
        <v/>
      </c>
    </row>
    <row r="1759" spans="12:21" ht="15" customHeight="1" x14ac:dyDescent="0.15">
      <c r="L1759" s="244" t="str">
        <f t="shared" si="243"/>
        <v/>
      </c>
      <c r="M1759" s="245" t="str">
        <f t="shared" si="244"/>
        <v/>
      </c>
      <c r="N1759" s="244" t="str">
        <f t="shared" si="245"/>
        <v/>
      </c>
      <c r="O1759" s="244" t="str">
        <f t="shared" si="246"/>
        <v/>
      </c>
      <c r="P1759">
        <f>IF($I1759&lt;&gt;"",$I1759,IF($E1759="SGD",1,IF($E1759="USD",Settings!$B$22,IF($E1759="HKD",Settings!$B$23,1))))</f>
        <v>1</v>
      </c>
      <c r="Q1759">
        <f t="shared" si="247"/>
        <v>0</v>
      </c>
      <c r="R1759">
        <f t="shared" si="248"/>
        <v>0</v>
      </c>
      <c r="S1759" t="str">
        <f t="shared" si="249"/>
        <v/>
      </c>
      <c r="T1759" t="str">
        <f t="shared" si="250"/>
        <v/>
      </c>
      <c r="U1759" t="str">
        <f t="shared" si="251"/>
        <v/>
      </c>
    </row>
    <row r="1760" spans="12:21" ht="15" customHeight="1" x14ac:dyDescent="0.15">
      <c r="L1760" s="244" t="str">
        <f t="shared" si="243"/>
        <v/>
      </c>
      <c r="M1760" s="245" t="str">
        <f t="shared" si="244"/>
        <v/>
      </c>
      <c r="N1760" s="244" t="str">
        <f t="shared" si="245"/>
        <v/>
      </c>
      <c r="O1760" s="244" t="str">
        <f t="shared" si="246"/>
        <v/>
      </c>
      <c r="P1760">
        <f>IF($I1760&lt;&gt;"",$I1760,IF($E1760="SGD",1,IF($E1760="USD",Settings!$B$22,IF($E1760="HKD",Settings!$B$23,1))))</f>
        <v>1</v>
      </c>
      <c r="Q1760">
        <f t="shared" si="247"/>
        <v>0</v>
      </c>
      <c r="R1760">
        <f t="shared" si="248"/>
        <v>0</v>
      </c>
      <c r="S1760" t="str">
        <f t="shared" si="249"/>
        <v/>
      </c>
      <c r="T1760" t="str">
        <f t="shared" si="250"/>
        <v/>
      </c>
      <c r="U1760" t="str">
        <f t="shared" si="251"/>
        <v/>
      </c>
    </row>
    <row r="1761" spans="12:21" ht="15" customHeight="1" x14ac:dyDescent="0.15">
      <c r="L1761" s="244" t="str">
        <f t="shared" si="243"/>
        <v/>
      </c>
      <c r="M1761" s="245" t="str">
        <f t="shared" si="244"/>
        <v/>
      </c>
      <c r="N1761" s="244" t="str">
        <f t="shared" si="245"/>
        <v/>
      </c>
      <c r="O1761" s="244" t="str">
        <f t="shared" si="246"/>
        <v/>
      </c>
      <c r="P1761">
        <f>IF($I1761&lt;&gt;"",$I1761,IF($E1761="SGD",1,IF($E1761="USD",Settings!$B$22,IF($E1761="HKD",Settings!$B$23,1))))</f>
        <v>1</v>
      </c>
      <c r="Q1761">
        <f t="shared" si="247"/>
        <v>0</v>
      </c>
      <c r="R1761">
        <f t="shared" si="248"/>
        <v>0</v>
      </c>
      <c r="S1761" t="str">
        <f t="shared" si="249"/>
        <v/>
      </c>
      <c r="T1761" t="str">
        <f t="shared" si="250"/>
        <v/>
      </c>
      <c r="U1761" t="str">
        <f t="shared" si="251"/>
        <v/>
      </c>
    </row>
    <row r="1762" spans="12:21" ht="15" customHeight="1" x14ac:dyDescent="0.15">
      <c r="L1762" s="244" t="str">
        <f t="shared" si="243"/>
        <v/>
      </c>
      <c r="M1762" s="245" t="str">
        <f t="shared" si="244"/>
        <v/>
      </c>
      <c r="N1762" s="244" t="str">
        <f t="shared" si="245"/>
        <v/>
      </c>
      <c r="O1762" s="244" t="str">
        <f t="shared" si="246"/>
        <v/>
      </c>
      <c r="P1762">
        <f>IF($I1762&lt;&gt;"",$I1762,IF($E1762="SGD",1,IF($E1762="USD",Settings!$B$22,IF($E1762="HKD",Settings!$B$23,1))))</f>
        <v>1</v>
      </c>
      <c r="Q1762">
        <f t="shared" si="247"/>
        <v>0</v>
      </c>
      <c r="R1762">
        <f t="shared" si="248"/>
        <v>0</v>
      </c>
      <c r="S1762" t="str">
        <f t="shared" si="249"/>
        <v/>
      </c>
      <c r="T1762" t="str">
        <f t="shared" si="250"/>
        <v/>
      </c>
      <c r="U1762" t="str">
        <f t="shared" si="251"/>
        <v/>
      </c>
    </row>
    <row r="1763" spans="12:21" ht="15" customHeight="1" x14ac:dyDescent="0.15">
      <c r="L1763" s="244" t="str">
        <f t="shared" si="243"/>
        <v/>
      </c>
      <c r="M1763" s="245" t="str">
        <f t="shared" si="244"/>
        <v/>
      </c>
      <c r="N1763" s="244" t="str">
        <f t="shared" si="245"/>
        <v/>
      </c>
      <c r="O1763" s="244" t="str">
        <f t="shared" si="246"/>
        <v/>
      </c>
      <c r="P1763">
        <f>IF($I1763&lt;&gt;"",$I1763,IF($E1763="SGD",1,IF($E1763="USD",Settings!$B$22,IF($E1763="HKD",Settings!$B$23,1))))</f>
        <v>1</v>
      </c>
      <c r="Q1763">
        <f t="shared" si="247"/>
        <v>0</v>
      </c>
      <c r="R1763">
        <f t="shared" si="248"/>
        <v>0</v>
      </c>
      <c r="S1763" t="str">
        <f t="shared" si="249"/>
        <v/>
      </c>
      <c r="T1763" t="str">
        <f t="shared" si="250"/>
        <v/>
      </c>
      <c r="U1763" t="str">
        <f t="shared" si="251"/>
        <v/>
      </c>
    </row>
    <row r="1764" spans="12:21" ht="15" customHeight="1" x14ac:dyDescent="0.15">
      <c r="L1764" s="244" t="str">
        <f t="shared" si="243"/>
        <v/>
      </c>
      <c r="M1764" s="245" t="str">
        <f t="shared" si="244"/>
        <v/>
      </c>
      <c r="N1764" s="244" t="str">
        <f t="shared" si="245"/>
        <v/>
      </c>
      <c r="O1764" s="244" t="str">
        <f t="shared" si="246"/>
        <v/>
      </c>
      <c r="P1764">
        <f>IF($I1764&lt;&gt;"",$I1764,IF($E1764="SGD",1,IF($E1764="USD",Settings!$B$22,IF($E1764="HKD",Settings!$B$23,1))))</f>
        <v>1</v>
      </c>
      <c r="Q1764">
        <f t="shared" si="247"/>
        <v>0</v>
      </c>
      <c r="R1764">
        <f t="shared" si="248"/>
        <v>0</v>
      </c>
      <c r="S1764" t="str">
        <f t="shared" si="249"/>
        <v/>
      </c>
      <c r="T1764" t="str">
        <f t="shared" si="250"/>
        <v/>
      </c>
      <c r="U1764" t="str">
        <f t="shared" si="251"/>
        <v/>
      </c>
    </row>
    <row r="1765" spans="12:21" ht="15" customHeight="1" x14ac:dyDescent="0.15">
      <c r="L1765" s="244" t="str">
        <f t="shared" si="243"/>
        <v/>
      </c>
      <c r="M1765" s="245" t="str">
        <f t="shared" si="244"/>
        <v/>
      </c>
      <c r="N1765" s="244" t="str">
        <f t="shared" si="245"/>
        <v/>
      </c>
      <c r="O1765" s="244" t="str">
        <f t="shared" si="246"/>
        <v/>
      </c>
      <c r="P1765">
        <f>IF($I1765&lt;&gt;"",$I1765,IF($E1765="SGD",1,IF($E1765="USD",Settings!$B$22,IF($E1765="HKD",Settings!$B$23,1))))</f>
        <v>1</v>
      </c>
      <c r="Q1765">
        <f t="shared" si="247"/>
        <v>0</v>
      </c>
      <c r="R1765">
        <f t="shared" si="248"/>
        <v>0</v>
      </c>
      <c r="S1765" t="str">
        <f t="shared" si="249"/>
        <v/>
      </c>
      <c r="T1765" t="str">
        <f t="shared" si="250"/>
        <v/>
      </c>
      <c r="U1765" t="str">
        <f t="shared" si="251"/>
        <v/>
      </c>
    </row>
    <row r="1766" spans="12:21" ht="15" customHeight="1" x14ac:dyDescent="0.15">
      <c r="L1766" s="244" t="str">
        <f t="shared" si="243"/>
        <v/>
      </c>
      <c r="M1766" s="245" t="str">
        <f t="shared" si="244"/>
        <v/>
      </c>
      <c r="N1766" s="244" t="str">
        <f t="shared" si="245"/>
        <v/>
      </c>
      <c r="O1766" s="244" t="str">
        <f t="shared" si="246"/>
        <v/>
      </c>
      <c r="P1766">
        <f>IF($I1766&lt;&gt;"",$I1766,IF($E1766="SGD",1,IF($E1766="USD",Settings!$B$22,IF($E1766="HKD",Settings!$B$23,1))))</f>
        <v>1</v>
      </c>
      <c r="Q1766">
        <f t="shared" si="247"/>
        <v>0</v>
      </c>
      <c r="R1766">
        <f t="shared" si="248"/>
        <v>0</v>
      </c>
      <c r="S1766" t="str">
        <f t="shared" si="249"/>
        <v/>
      </c>
      <c r="T1766" t="str">
        <f t="shared" si="250"/>
        <v/>
      </c>
      <c r="U1766" t="str">
        <f t="shared" si="251"/>
        <v/>
      </c>
    </row>
    <row r="1767" spans="12:21" ht="15" customHeight="1" x14ac:dyDescent="0.15">
      <c r="L1767" s="244" t="str">
        <f t="shared" si="243"/>
        <v/>
      </c>
      <c r="M1767" s="245" t="str">
        <f t="shared" si="244"/>
        <v/>
      </c>
      <c r="N1767" s="244" t="str">
        <f t="shared" si="245"/>
        <v/>
      </c>
      <c r="O1767" s="244" t="str">
        <f t="shared" si="246"/>
        <v/>
      </c>
      <c r="P1767">
        <f>IF($I1767&lt;&gt;"",$I1767,IF($E1767="SGD",1,IF($E1767="USD",Settings!$B$22,IF($E1767="HKD",Settings!$B$23,1))))</f>
        <v>1</v>
      </c>
      <c r="Q1767">
        <f t="shared" si="247"/>
        <v>0</v>
      </c>
      <c r="R1767">
        <f t="shared" si="248"/>
        <v>0</v>
      </c>
      <c r="S1767" t="str">
        <f t="shared" si="249"/>
        <v/>
      </c>
      <c r="T1767" t="str">
        <f t="shared" si="250"/>
        <v/>
      </c>
      <c r="U1767" t="str">
        <f t="shared" si="251"/>
        <v/>
      </c>
    </row>
    <row r="1768" spans="12:21" ht="15" customHeight="1" x14ac:dyDescent="0.15">
      <c r="L1768" s="244" t="str">
        <f t="shared" si="243"/>
        <v/>
      </c>
      <c r="M1768" s="245" t="str">
        <f t="shared" si="244"/>
        <v/>
      </c>
      <c r="N1768" s="244" t="str">
        <f t="shared" si="245"/>
        <v/>
      </c>
      <c r="O1768" s="244" t="str">
        <f t="shared" si="246"/>
        <v/>
      </c>
      <c r="P1768">
        <f>IF($I1768&lt;&gt;"",$I1768,IF($E1768="SGD",1,IF($E1768="USD",Settings!$B$22,IF($E1768="HKD",Settings!$B$23,1))))</f>
        <v>1</v>
      </c>
      <c r="Q1768">
        <f t="shared" si="247"/>
        <v>0</v>
      </c>
      <c r="R1768">
        <f t="shared" si="248"/>
        <v>0</v>
      </c>
      <c r="S1768" t="str">
        <f t="shared" si="249"/>
        <v/>
      </c>
      <c r="T1768" t="str">
        <f t="shared" si="250"/>
        <v/>
      </c>
      <c r="U1768" t="str">
        <f t="shared" si="251"/>
        <v/>
      </c>
    </row>
    <row r="1769" spans="12:21" ht="15" customHeight="1" x14ac:dyDescent="0.15">
      <c r="L1769" s="244" t="str">
        <f t="shared" ref="L1769:L1832" si="252">IF(OR(B1769="",C1769="",E1769=""),"",B1769&amp;":"&amp;C1769&amp;":"&amp;E1769)</f>
        <v/>
      </c>
      <c r="M1769" s="245" t="str">
        <f t="shared" ref="M1769:M1832" si="253">IF(A1769="","",A1769*D1769)</f>
        <v/>
      </c>
      <c r="N1769" s="244" t="str">
        <f t="shared" ref="N1769:N1832" si="254">IF(A1769="","",IF(OR(A1769=1,A1769=0),J1769,0))</f>
        <v/>
      </c>
      <c r="O1769" s="244" t="str">
        <f t="shared" ref="O1769:O1832" si="255">IF(A1769="","",IF(A1769=-1,J1769,0))</f>
        <v/>
      </c>
      <c r="P1769">
        <f>IF($I1769&lt;&gt;"",$I1769,IF($E1769="SGD",1,IF($E1769="USD",Settings!$B$22,IF($E1769="HKD",Settings!$B$23,1))))</f>
        <v>1</v>
      </c>
      <c r="Q1769">
        <f t="shared" ref="Q1769:Q1832" si="256">IF($L1769="",0,($O1769-$N1769+IF($A1769=2,$J1769,0))*$P1769)</f>
        <v>0</v>
      </c>
      <c r="R1769">
        <f t="shared" ref="R1769:R1832" si="257">IF($L1769="",0,IF($A1769=2,$J1769*$P1769,0))</f>
        <v>0</v>
      </c>
      <c r="S1769" t="str">
        <f t="shared" si="249"/>
        <v/>
      </c>
      <c r="T1769" t="str">
        <f t="shared" si="250"/>
        <v/>
      </c>
      <c r="U1769" t="str">
        <f t="shared" si="251"/>
        <v/>
      </c>
    </row>
    <row r="1770" spans="12:21" ht="15" customHeight="1" x14ac:dyDescent="0.15">
      <c r="L1770" s="244" t="str">
        <f t="shared" si="252"/>
        <v/>
      </c>
      <c r="M1770" s="245" t="str">
        <f t="shared" si="253"/>
        <v/>
      </c>
      <c r="N1770" s="244" t="str">
        <f t="shared" si="254"/>
        <v/>
      </c>
      <c r="O1770" s="244" t="str">
        <f t="shared" si="255"/>
        <v/>
      </c>
      <c r="P1770">
        <f>IF($I1770&lt;&gt;"",$I1770,IF($E1770="SGD",1,IF($E1770="USD",Settings!$B$22,IF($E1770="HKD",Settings!$B$23,1))))</f>
        <v>1</v>
      </c>
      <c r="Q1770">
        <f t="shared" si="256"/>
        <v>0</v>
      </c>
      <c r="R1770">
        <f t="shared" si="257"/>
        <v>0</v>
      </c>
      <c r="S1770" t="str">
        <f t="shared" si="249"/>
        <v/>
      </c>
      <c r="T1770" t="str">
        <f t="shared" si="250"/>
        <v/>
      </c>
      <c r="U1770" t="str">
        <f t="shared" si="251"/>
        <v/>
      </c>
    </row>
    <row r="1771" spans="12:21" ht="15" customHeight="1" x14ac:dyDescent="0.15">
      <c r="L1771" s="244" t="str">
        <f t="shared" si="252"/>
        <v/>
      </c>
      <c r="M1771" s="245" t="str">
        <f t="shared" si="253"/>
        <v/>
      </c>
      <c r="N1771" s="244" t="str">
        <f t="shared" si="254"/>
        <v/>
      </c>
      <c r="O1771" s="244" t="str">
        <f t="shared" si="255"/>
        <v/>
      </c>
      <c r="P1771">
        <f>IF($I1771&lt;&gt;"",$I1771,IF($E1771="SGD",1,IF($E1771="USD",Settings!$B$22,IF($E1771="HKD",Settings!$B$23,1))))</f>
        <v>1</v>
      </c>
      <c r="Q1771">
        <f t="shared" si="256"/>
        <v>0</v>
      </c>
      <c r="R1771">
        <f t="shared" si="257"/>
        <v>0</v>
      </c>
      <c r="S1771" t="str">
        <f t="shared" si="249"/>
        <v/>
      </c>
      <c r="T1771" t="str">
        <f t="shared" si="250"/>
        <v/>
      </c>
      <c r="U1771" t="str">
        <f t="shared" si="251"/>
        <v/>
      </c>
    </row>
    <row r="1772" spans="12:21" ht="15" customHeight="1" x14ac:dyDescent="0.15">
      <c r="L1772" s="244" t="str">
        <f t="shared" si="252"/>
        <v/>
      </c>
      <c r="M1772" s="245" t="str">
        <f t="shared" si="253"/>
        <v/>
      </c>
      <c r="N1772" s="244" t="str">
        <f t="shared" si="254"/>
        <v/>
      </c>
      <c r="O1772" s="244" t="str">
        <f t="shared" si="255"/>
        <v/>
      </c>
      <c r="P1772">
        <f>IF($I1772&lt;&gt;"",$I1772,IF($E1772="SGD",1,IF($E1772="USD",Settings!$B$22,IF($E1772="HKD",Settings!$B$23,1))))</f>
        <v>1</v>
      </c>
      <c r="Q1772">
        <f t="shared" si="256"/>
        <v>0</v>
      </c>
      <c r="R1772">
        <f t="shared" si="257"/>
        <v>0</v>
      </c>
      <c r="S1772" t="str">
        <f t="shared" si="249"/>
        <v/>
      </c>
      <c r="T1772" t="str">
        <f t="shared" si="250"/>
        <v/>
      </c>
      <c r="U1772" t="str">
        <f t="shared" si="251"/>
        <v/>
      </c>
    </row>
    <row r="1773" spans="12:21" ht="15" customHeight="1" x14ac:dyDescent="0.15">
      <c r="L1773" s="244" t="str">
        <f t="shared" si="252"/>
        <v/>
      </c>
      <c r="M1773" s="245" t="str">
        <f t="shared" si="253"/>
        <v/>
      </c>
      <c r="N1773" s="244" t="str">
        <f t="shared" si="254"/>
        <v/>
      </c>
      <c r="O1773" s="244" t="str">
        <f t="shared" si="255"/>
        <v/>
      </c>
      <c r="P1773">
        <f>IF($I1773&lt;&gt;"",$I1773,IF($E1773="SGD",1,IF($E1773="USD",Settings!$B$22,IF($E1773="HKD",Settings!$B$23,1))))</f>
        <v>1</v>
      </c>
      <c r="Q1773">
        <f t="shared" si="256"/>
        <v>0</v>
      </c>
      <c r="R1773">
        <f t="shared" si="257"/>
        <v>0</v>
      </c>
      <c r="S1773" t="str">
        <f t="shared" si="249"/>
        <v/>
      </c>
      <c r="T1773" t="str">
        <f t="shared" si="250"/>
        <v/>
      </c>
      <c r="U1773" t="str">
        <f t="shared" si="251"/>
        <v/>
      </c>
    </row>
    <row r="1774" spans="12:21" ht="15" customHeight="1" x14ac:dyDescent="0.15">
      <c r="L1774" s="244" t="str">
        <f t="shared" si="252"/>
        <v/>
      </c>
      <c r="M1774" s="245" t="str">
        <f t="shared" si="253"/>
        <v/>
      </c>
      <c r="N1774" s="244" t="str">
        <f t="shared" si="254"/>
        <v/>
      </c>
      <c r="O1774" s="244" t="str">
        <f t="shared" si="255"/>
        <v/>
      </c>
      <c r="P1774">
        <f>IF($I1774&lt;&gt;"",$I1774,IF($E1774="SGD",1,IF($E1774="USD",Settings!$B$22,IF($E1774="HKD",Settings!$B$23,1))))</f>
        <v>1</v>
      </c>
      <c r="Q1774">
        <f t="shared" si="256"/>
        <v>0</v>
      </c>
      <c r="R1774">
        <f t="shared" si="257"/>
        <v>0</v>
      </c>
      <c r="S1774" t="str">
        <f t="shared" si="249"/>
        <v/>
      </c>
      <c r="T1774" t="str">
        <f t="shared" si="250"/>
        <v/>
      </c>
      <c r="U1774" t="str">
        <f t="shared" si="251"/>
        <v/>
      </c>
    </row>
    <row r="1775" spans="12:21" ht="15" customHeight="1" x14ac:dyDescent="0.15">
      <c r="L1775" s="244" t="str">
        <f t="shared" si="252"/>
        <v/>
      </c>
      <c r="M1775" s="245" t="str">
        <f t="shared" si="253"/>
        <v/>
      </c>
      <c r="N1775" s="244" t="str">
        <f t="shared" si="254"/>
        <v/>
      </c>
      <c r="O1775" s="244" t="str">
        <f t="shared" si="255"/>
        <v/>
      </c>
      <c r="P1775">
        <f>IF($I1775&lt;&gt;"",$I1775,IF($E1775="SGD",1,IF($E1775="USD",Settings!$B$22,IF($E1775="HKD",Settings!$B$23,1))))</f>
        <v>1</v>
      </c>
      <c r="Q1775">
        <f t="shared" si="256"/>
        <v>0</v>
      </c>
      <c r="R1775">
        <f t="shared" si="257"/>
        <v>0</v>
      </c>
      <c r="S1775" t="str">
        <f t="shared" si="249"/>
        <v/>
      </c>
      <c r="T1775" t="str">
        <f t="shared" si="250"/>
        <v/>
      </c>
      <c r="U1775" t="str">
        <f t="shared" si="251"/>
        <v/>
      </c>
    </row>
    <row r="1776" spans="12:21" ht="15" customHeight="1" x14ac:dyDescent="0.15">
      <c r="L1776" s="244" t="str">
        <f t="shared" si="252"/>
        <v/>
      </c>
      <c r="M1776" s="245" t="str">
        <f t="shared" si="253"/>
        <v/>
      </c>
      <c r="N1776" s="244" t="str">
        <f t="shared" si="254"/>
        <v/>
      </c>
      <c r="O1776" s="244" t="str">
        <f t="shared" si="255"/>
        <v/>
      </c>
      <c r="P1776">
        <f>IF($I1776&lt;&gt;"",$I1776,IF($E1776="SGD",1,IF($E1776="USD",Settings!$B$22,IF($E1776="HKD",Settings!$B$23,1))))</f>
        <v>1</v>
      </c>
      <c r="Q1776">
        <f t="shared" si="256"/>
        <v>0</v>
      </c>
      <c r="R1776">
        <f t="shared" si="257"/>
        <v>0</v>
      </c>
      <c r="S1776" t="str">
        <f t="shared" si="249"/>
        <v/>
      </c>
      <c r="T1776" t="str">
        <f t="shared" si="250"/>
        <v/>
      </c>
      <c r="U1776" t="str">
        <f t="shared" si="251"/>
        <v/>
      </c>
    </row>
    <row r="1777" spans="12:21" ht="15" customHeight="1" x14ac:dyDescent="0.15">
      <c r="L1777" s="244" t="str">
        <f t="shared" si="252"/>
        <v/>
      </c>
      <c r="M1777" s="245" t="str">
        <f t="shared" si="253"/>
        <v/>
      </c>
      <c r="N1777" s="244" t="str">
        <f t="shared" si="254"/>
        <v/>
      </c>
      <c r="O1777" s="244" t="str">
        <f t="shared" si="255"/>
        <v/>
      </c>
      <c r="P1777">
        <f>IF($I1777&lt;&gt;"",$I1777,IF($E1777="SGD",1,IF($E1777="USD",Settings!$B$22,IF($E1777="HKD",Settings!$B$23,1))))</f>
        <v>1</v>
      </c>
      <c r="Q1777">
        <f t="shared" si="256"/>
        <v>0</v>
      </c>
      <c r="R1777">
        <f t="shared" si="257"/>
        <v>0</v>
      </c>
      <c r="S1777" t="str">
        <f t="shared" si="249"/>
        <v/>
      </c>
      <c r="T1777" t="str">
        <f t="shared" si="250"/>
        <v/>
      </c>
      <c r="U1777" t="str">
        <f t="shared" si="251"/>
        <v/>
      </c>
    </row>
    <row r="1778" spans="12:21" ht="15" customHeight="1" x14ac:dyDescent="0.15">
      <c r="L1778" s="244" t="str">
        <f t="shared" si="252"/>
        <v/>
      </c>
      <c r="M1778" s="245" t="str">
        <f t="shared" si="253"/>
        <v/>
      </c>
      <c r="N1778" s="244" t="str">
        <f t="shared" si="254"/>
        <v/>
      </c>
      <c r="O1778" s="244" t="str">
        <f t="shared" si="255"/>
        <v/>
      </c>
      <c r="P1778">
        <f>IF($I1778&lt;&gt;"",$I1778,IF($E1778="SGD",1,IF($E1778="USD",Settings!$B$22,IF($E1778="HKD",Settings!$B$23,1))))</f>
        <v>1</v>
      </c>
      <c r="Q1778">
        <f t="shared" si="256"/>
        <v>0</v>
      </c>
      <c r="R1778">
        <f t="shared" si="257"/>
        <v>0</v>
      </c>
      <c r="S1778" t="str">
        <f t="shared" si="249"/>
        <v/>
      </c>
      <c r="T1778" t="str">
        <f t="shared" si="250"/>
        <v/>
      </c>
      <c r="U1778" t="str">
        <f t="shared" si="251"/>
        <v/>
      </c>
    </row>
    <row r="1779" spans="12:21" ht="15" customHeight="1" x14ac:dyDescent="0.15">
      <c r="L1779" s="244" t="str">
        <f t="shared" si="252"/>
        <v/>
      </c>
      <c r="M1779" s="245" t="str">
        <f t="shared" si="253"/>
        <v/>
      </c>
      <c r="N1779" s="244" t="str">
        <f t="shared" si="254"/>
        <v/>
      </c>
      <c r="O1779" s="244" t="str">
        <f t="shared" si="255"/>
        <v/>
      </c>
      <c r="P1779">
        <f>IF($I1779&lt;&gt;"",$I1779,IF($E1779="SGD",1,IF($E1779="USD",Settings!$B$22,IF($E1779="HKD",Settings!$B$23,1))))</f>
        <v>1</v>
      </c>
      <c r="Q1779">
        <f t="shared" si="256"/>
        <v>0</v>
      </c>
      <c r="R1779">
        <f t="shared" si="257"/>
        <v>0</v>
      </c>
      <c r="S1779" t="str">
        <f t="shared" si="249"/>
        <v/>
      </c>
      <c r="T1779" t="str">
        <f t="shared" si="250"/>
        <v/>
      </c>
      <c r="U1779" t="str">
        <f t="shared" si="251"/>
        <v/>
      </c>
    </row>
    <row r="1780" spans="12:21" ht="15" customHeight="1" x14ac:dyDescent="0.15">
      <c r="L1780" s="244" t="str">
        <f t="shared" si="252"/>
        <v/>
      </c>
      <c r="M1780" s="245" t="str">
        <f t="shared" si="253"/>
        <v/>
      </c>
      <c r="N1780" s="244" t="str">
        <f t="shared" si="254"/>
        <v/>
      </c>
      <c r="O1780" s="244" t="str">
        <f t="shared" si="255"/>
        <v/>
      </c>
      <c r="P1780">
        <f>IF($I1780&lt;&gt;"",$I1780,IF($E1780="SGD",1,IF($E1780="USD",Settings!$B$22,IF($E1780="HKD",Settings!$B$23,1))))</f>
        <v>1</v>
      </c>
      <c r="Q1780">
        <f t="shared" si="256"/>
        <v>0</v>
      </c>
      <c r="R1780">
        <f t="shared" si="257"/>
        <v>0</v>
      </c>
      <c r="S1780" t="str">
        <f t="shared" si="249"/>
        <v/>
      </c>
      <c r="T1780" t="str">
        <f t="shared" si="250"/>
        <v/>
      </c>
      <c r="U1780" t="str">
        <f t="shared" si="251"/>
        <v/>
      </c>
    </row>
    <row r="1781" spans="12:21" ht="15" customHeight="1" x14ac:dyDescent="0.15">
      <c r="L1781" s="244" t="str">
        <f t="shared" si="252"/>
        <v/>
      </c>
      <c r="M1781" s="245" t="str">
        <f t="shared" si="253"/>
        <v/>
      </c>
      <c r="N1781" s="244" t="str">
        <f t="shared" si="254"/>
        <v/>
      </c>
      <c r="O1781" s="244" t="str">
        <f t="shared" si="255"/>
        <v/>
      </c>
      <c r="P1781">
        <f>IF($I1781&lt;&gt;"",$I1781,IF($E1781="SGD",1,IF($E1781="USD",Settings!$B$22,IF($E1781="HKD",Settings!$B$23,1))))</f>
        <v>1</v>
      </c>
      <c r="Q1781">
        <f t="shared" si="256"/>
        <v>0</v>
      </c>
      <c r="R1781">
        <f t="shared" si="257"/>
        <v>0</v>
      </c>
      <c r="S1781" t="str">
        <f t="shared" si="249"/>
        <v/>
      </c>
      <c r="T1781" t="str">
        <f t="shared" si="250"/>
        <v/>
      </c>
      <c r="U1781" t="str">
        <f t="shared" si="251"/>
        <v/>
      </c>
    </row>
    <row r="1782" spans="12:21" ht="15" customHeight="1" x14ac:dyDescent="0.15">
      <c r="L1782" s="244" t="str">
        <f t="shared" si="252"/>
        <v/>
      </c>
      <c r="M1782" s="245" t="str">
        <f t="shared" si="253"/>
        <v/>
      </c>
      <c r="N1782" s="244" t="str">
        <f t="shared" si="254"/>
        <v/>
      </c>
      <c r="O1782" s="244" t="str">
        <f t="shared" si="255"/>
        <v/>
      </c>
      <c r="P1782">
        <f>IF($I1782&lt;&gt;"",$I1782,IF($E1782="SGD",1,IF($E1782="USD",Settings!$B$22,IF($E1782="HKD",Settings!$B$23,1))))</f>
        <v>1</v>
      </c>
      <c r="Q1782">
        <f t="shared" si="256"/>
        <v>0</v>
      </c>
      <c r="R1782">
        <f t="shared" si="257"/>
        <v>0</v>
      </c>
      <c r="S1782" t="str">
        <f t="shared" si="249"/>
        <v/>
      </c>
      <c r="T1782" t="str">
        <f t="shared" si="250"/>
        <v/>
      </c>
      <c r="U1782" t="str">
        <f t="shared" si="251"/>
        <v/>
      </c>
    </row>
    <row r="1783" spans="12:21" ht="15" customHeight="1" x14ac:dyDescent="0.15">
      <c r="L1783" s="244" t="str">
        <f t="shared" si="252"/>
        <v/>
      </c>
      <c r="M1783" s="245" t="str">
        <f t="shared" si="253"/>
        <v/>
      </c>
      <c r="N1783" s="244" t="str">
        <f t="shared" si="254"/>
        <v/>
      </c>
      <c r="O1783" s="244" t="str">
        <f t="shared" si="255"/>
        <v/>
      </c>
      <c r="P1783">
        <f>IF($I1783&lt;&gt;"",$I1783,IF($E1783="SGD",1,IF($E1783="USD",Settings!$B$22,IF($E1783="HKD",Settings!$B$23,1))))</f>
        <v>1</v>
      </c>
      <c r="Q1783">
        <f t="shared" si="256"/>
        <v>0</v>
      </c>
      <c r="R1783">
        <f t="shared" si="257"/>
        <v>0</v>
      </c>
      <c r="S1783" t="str">
        <f t="shared" si="249"/>
        <v/>
      </c>
      <c r="T1783" t="str">
        <f t="shared" si="250"/>
        <v/>
      </c>
      <c r="U1783" t="str">
        <f t="shared" si="251"/>
        <v/>
      </c>
    </row>
    <row r="1784" spans="12:21" ht="15" customHeight="1" x14ac:dyDescent="0.15">
      <c r="L1784" s="244" t="str">
        <f t="shared" si="252"/>
        <v/>
      </c>
      <c r="M1784" s="245" t="str">
        <f t="shared" si="253"/>
        <v/>
      </c>
      <c r="N1784" s="244" t="str">
        <f t="shared" si="254"/>
        <v/>
      </c>
      <c r="O1784" s="244" t="str">
        <f t="shared" si="255"/>
        <v/>
      </c>
      <c r="P1784">
        <f>IF($I1784&lt;&gt;"",$I1784,IF($E1784="SGD",1,IF($E1784="USD",Settings!$B$22,IF($E1784="HKD",Settings!$B$23,1))))</f>
        <v>1</v>
      </c>
      <c r="Q1784">
        <f t="shared" si="256"/>
        <v>0</v>
      </c>
      <c r="R1784">
        <f t="shared" si="257"/>
        <v>0</v>
      </c>
      <c r="S1784" t="str">
        <f t="shared" si="249"/>
        <v/>
      </c>
      <c r="T1784" t="str">
        <f t="shared" si="250"/>
        <v/>
      </c>
      <c r="U1784" t="str">
        <f t="shared" si="251"/>
        <v/>
      </c>
    </row>
    <row r="1785" spans="12:21" ht="15" customHeight="1" x14ac:dyDescent="0.15">
      <c r="L1785" s="244" t="str">
        <f t="shared" si="252"/>
        <v/>
      </c>
      <c r="M1785" s="245" t="str">
        <f t="shared" si="253"/>
        <v/>
      </c>
      <c r="N1785" s="244" t="str">
        <f t="shared" si="254"/>
        <v/>
      </c>
      <c r="O1785" s="244" t="str">
        <f t="shared" si="255"/>
        <v/>
      </c>
      <c r="P1785">
        <f>IF($I1785&lt;&gt;"",$I1785,IF($E1785="SGD",1,IF($E1785="USD",Settings!$B$22,IF($E1785="HKD",Settings!$B$23,1))))</f>
        <v>1</v>
      </c>
      <c r="Q1785">
        <f t="shared" si="256"/>
        <v>0</v>
      </c>
      <c r="R1785">
        <f t="shared" si="257"/>
        <v>0</v>
      </c>
      <c r="S1785" t="str">
        <f t="shared" si="249"/>
        <v/>
      </c>
      <c r="T1785" t="str">
        <f t="shared" si="250"/>
        <v/>
      </c>
      <c r="U1785" t="str">
        <f t="shared" si="251"/>
        <v/>
      </c>
    </row>
    <row r="1786" spans="12:21" ht="15" customHeight="1" x14ac:dyDescent="0.15">
      <c r="L1786" s="244" t="str">
        <f t="shared" si="252"/>
        <v/>
      </c>
      <c r="M1786" s="245" t="str">
        <f t="shared" si="253"/>
        <v/>
      </c>
      <c r="N1786" s="244" t="str">
        <f t="shared" si="254"/>
        <v/>
      </c>
      <c r="O1786" s="244" t="str">
        <f t="shared" si="255"/>
        <v/>
      </c>
      <c r="P1786">
        <f>IF($I1786&lt;&gt;"",$I1786,IF($E1786="SGD",1,IF($E1786="USD",Settings!$B$22,IF($E1786="HKD",Settings!$B$23,1))))</f>
        <v>1</v>
      </c>
      <c r="Q1786">
        <f t="shared" si="256"/>
        <v>0</v>
      </c>
      <c r="R1786">
        <f t="shared" si="257"/>
        <v>0</v>
      </c>
      <c r="S1786" t="str">
        <f t="shared" si="249"/>
        <v/>
      </c>
      <c r="T1786" t="str">
        <f t="shared" si="250"/>
        <v/>
      </c>
      <c r="U1786" t="str">
        <f t="shared" si="251"/>
        <v/>
      </c>
    </row>
    <row r="1787" spans="12:21" ht="15" customHeight="1" x14ac:dyDescent="0.15">
      <c r="L1787" s="244" t="str">
        <f t="shared" si="252"/>
        <v/>
      </c>
      <c r="M1787" s="245" t="str">
        <f t="shared" si="253"/>
        <v/>
      </c>
      <c r="N1787" s="244" t="str">
        <f t="shared" si="254"/>
        <v/>
      </c>
      <c r="O1787" s="244" t="str">
        <f t="shared" si="255"/>
        <v/>
      </c>
      <c r="P1787">
        <f>IF($I1787&lt;&gt;"",$I1787,IF($E1787="SGD",1,IF($E1787="USD",Settings!$B$22,IF($E1787="HKD",Settings!$B$23,1))))</f>
        <v>1</v>
      </c>
      <c r="Q1787">
        <f t="shared" si="256"/>
        <v>0</v>
      </c>
      <c r="R1787">
        <f t="shared" si="257"/>
        <v>0</v>
      </c>
      <c r="S1787" t="str">
        <f t="shared" si="249"/>
        <v/>
      </c>
      <c r="T1787" t="str">
        <f t="shared" si="250"/>
        <v/>
      </c>
      <c r="U1787" t="str">
        <f t="shared" si="251"/>
        <v/>
      </c>
    </row>
    <row r="1788" spans="12:21" ht="15" customHeight="1" x14ac:dyDescent="0.15">
      <c r="L1788" s="244" t="str">
        <f t="shared" si="252"/>
        <v/>
      </c>
      <c r="M1788" s="245" t="str">
        <f t="shared" si="253"/>
        <v/>
      </c>
      <c r="N1788" s="244" t="str">
        <f t="shared" si="254"/>
        <v/>
      </c>
      <c r="O1788" s="244" t="str">
        <f t="shared" si="255"/>
        <v/>
      </c>
      <c r="P1788">
        <f>IF($I1788&lt;&gt;"",$I1788,IF($E1788="SGD",1,IF($E1788="USD",Settings!$B$22,IF($E1788="HKD",Settings!$B$23,1))))</f>
        <v>1</v>
      </c>
      <c r="Q1788">
        <f t="shared" si="256"/>
        <v>0</v>
      </c>
      <c r="R1788">
        <f t="shared" si="257"/>
        <v>0</v>
      </c>
      <c r="S1788" t="str">
        <f t="shared" si="249"/>
        <v/>
      </c>
      <c r="T1788" t="str">
        <f t="shared" si="250"/>
        <v/>
      </c>
      <c r="U1788" t="str">
        <f t="shared" si="251"/>
        <v/>
      </c>
    </row>
    <row r="1789" spans="12:21" ht="15" customHeight="1" x14ac:dyDescent="0.15">
      <c r="L1789" s="244" t="str">
        <f t="shared" si="252"/>
        <v/>
      </c>
      <c r="M1789" s="245" t="str">
        <f t="shared" si="253"/>
        <v/>
      </c>
      <c r="N1789" s="244" t="str">
        <f t="shared" si="254"/>
        <v/>
      </c>
      <c r="O1789" s="244" t="str">
        <f t="shared" si="255"/>
        <v/>
      </c>
      <c r="P1789">
        <f>IF($I1789&lt;&gt;"",$I1789,IF($E1789="SGD",1,IF($E1789="USD",Settings!$B$22,IF($E1789="HKD",Settings!$B$23,1))))</f>
        <v>1</v>
      </c>
      <c r="Q1789">
        <f t="shared" si="256"/>
        <v>0</v>
      </c>
      <c r="R1789">
        <f t="shared" si="257"/>
        <v>0</v>
      </c>
      <c r="S1789" t="str">
        <f t="shared" si="249"/>
        <v/>
      </c>
      <c r="T1789" t="str">
        <f t="shared" si="250"/>
        <v/>
      </c>
      <c r="U1789" t="str">
        <f t="shared" si="251"/>
        <v/>
      </c>
    </row>
    <row r="1790" spans="12:21" ht="15" customHeight="1" x14ac:dyDescent="0.15">
      <c r="L1790" s="244" t="str">
        <f t="shared" si="252"/>
        <v/>
      </c>
      <c r="M1790" s="245" t="str">
        <f t="shared" si="253"/>
        <v/>
      </c>
      <c r="N1790" s="244" t="str">
        <f t="shared" si="254"/>
        <v/>
      </c>
      <c r="O1790" s="244" t="str">
        <f t="shared" si="255"/>
        <v/>
      </c>
      <c r="P1790">
        <f>IF($I1790&lt;&gt;"",$I1790,IF($E1790="SGD",1,IF($E1790="USD",Settings!$B$22,IF($E1790="HKD",Settings!$B$23,1))))</f>
        <v>1</v>
      </c>
      <c r="Q1790">
        <f t="shared" si="256"/>
        <v>0</v>
      </c>
      <c r="R1790">
        <f t="shared" si="257"/>
        <v>0</v>
      </c>
      <c r="S1790" t="str">
        <f t="shared" si="249"/>
        <v/>
      </c>
      <c r="T1790" t="str">
        <f t="shared" si="250"/>
        <v/>
      </c>
      <c r="U1790" t="str">
        <f t="shared" si="251"/>
        <v/>
      </c>
    </row>
    <row r="1791" spans="12:21" ht="15" customHeight="1" x14ac:dyDescent="0.15">
      <c r="L1791" s="244" t="str">
        <f t="shared" si="252"/>
        <v/>
      </c>
      <c r="M1791" s="245" t="str">
        <f t="shared" si="253"/>
        <v/>
      </c>
      <c r="N1791" s="244" t="str">
        <f t="shared" si="254"/>
        <v/>
      </c>
      <c r="O1791" s="244" t="str">
        <f t="shared" si="255"/>
        <v/>
      </c>
      <c r="P1791">
        <f>IF($I1791&lt;&gt;"",$I1791,IF($E1791="SGD",1,IF($E1791="USD",Settings!$B$22,IF($E1791="HKD",Settings!$B$23,1))))</f>
        <v>1</v>
      </c>
      <c r="Q1791">
        <f t="shared" si="256"/>
        <v>0</v>
      </c>
      <c r="R1791">
        <f t="shared" si="257"/>
        <v>0</v>
      </c>
      <c r="S1791" t="str">
        <f t="shared" si="249"/>
        <v/>
      </c>
      <c r="T1791" t="str">
        <f t="shared" si="250"/>
        <v/>
      </c>
      <c r="U1791" t="str">
        <f t="shared" si="251"/>
        <v/>
      </c>
    </row>
    <row r="1792" spans="12:21" ht="15" customHeight="1" x14ac:dyDescent="0.15">
      <c r="L1792" s="244" t="str">
        <f t="shared" si="252"/>
        <v/>
      </c>
      <c r="M1792" s="245" t="str">
        <f t="shared" si="253"/>
        <v/>
      </c>
      <c r="N1792" s="244" t="str">
        <f t="shared" si="254"/>
        <v/>
      </c>
      <c r="O1792" s="244" t="str">
        <f t="shared" si="255"/>
        <v/>
      </c>
      <c r="P1792">
        <f>IF($I1792&lt;&gt;"",$I1792,IF($E1792="SGD",1,IF($E1792="USD",Settings!$B$22,IF($E1792="HKD",Settings!$B$23,1))))</f>
        <v>1</v>
      </c>
      <c r="Q1792">
        <f t="shared" si="256"/>
        <v>0</v>
      </c>
      <c r="R1792">
        <f t="shared" si="257"/>
        <v>0</v>
      </c>
      <c r="S1792" t="str">
        <f t="shared" si="249"/>
        <v/>
      </c>
      <c r="T1792" t="str">
        <f t="shared" si="250"/>
        <v/>
      </c>
      <c r="U1792" t="str">
        <f t="shared" si="251"/>
        <v/>
      </c>
    </row>
    <row r="1793" spans="12:21" ht="15" customHeight="1" x14ac:dyDescent="0.15">
      <c r="L1793" s="244" t="str">
        <f t="shared" si="252"/>
        <v/>
      </c>
      <c r="M1793" s="245" t="str">
        <f t="shared" si="253"/>
        <v/>
      </c>
      <c r="N1793" s="244" t="str">
        <f t="shared" si="254"/>
        <v/>
      </c>
      <c r="O1793" s="244" t="str">
        <f t="shared" si="255"/>
        <v/>
      </c>
      <c r="P1793">
        <f>IF($I1793&lt;&gt;"",$I1793,IF($E1793="SGD",1,IF($E1793="USD",Settings!$B$22,IF($E1793="HKD",Settings!$B$23,1))))</f>
        <v>1</v>
      </c>
      <c r="Q1793">
        <f t="shared" si="256"/>
        <v>0</v>
      </c>
      <c r="R1793">
        <f t="shared" si="257"/>
        <v>0</v>
      </c>
      <c r="S1793" t="str">
        <f t="shared" si="249"/>
        <v/>
      </c>
      <c r="T1793" t="str">
        <f t="shared" si="250"/>
        <v/>
      </c>
      <c r="U1793" t="str">
        <f t="shared" si="251"/>
        <v/>
      </c>
    </row>
    <row r="1794" spans="12:21" ht="15" customHeight="1" x14ac:dyDescent="0.15">
      <c r="L1794" s="244" t="str">
        <f t="shared" si="252"/>
        <v/>
      </c>
      <c r="M1794" s="245" t="str">
        <f t="shared" si="253"/>
        <v/>
      </c>
      <c r="N1794" s="244" t="str">
        <f t="shared" si="254"/>
        <v/>
      </c>
      <c r="O1794" s="244" t="str">
        <f t="shared" si="255"/>
        <v/>
      </c>
      <c r="P1794">
        <f>IF($I1794&lt;&gt;"",$I1794,IF($E1794="SGD",1,IF($E1794="USD",Settings!$B$22,IF($E1794="HKD",Settings!$B$23,1))))</f>
        <v>1</v>
      </c>
      <c r="Q1794">
        <f t="shared" si="256"/>
        <v>0</v>
      </c>
      <c r="R1794">
        <f t="shared" si="257"/>
        <v>0</v>
      </c>
      <c r="S1794" t="str">
        <f t="shared" ref="S1794:S1857" si="258">IF(L1794="","",SUMIFS($M:$M,$L:$L,L1794,$T:$T,"&lt;="&amp;T1794))</f>
        <v/>
      </c>
      <c r="T1794" t="str">
        <f t="shared" ref="T1794:T1857" si="259">IF(L1794="","",INT(G1794)*100000+ROW())</f>
        <v/>
      </c>
      <c r="U1794" t="str">
        <f t="shared" ref="U1794:U1857" si="260">IF(L1794="","",IF(AND(COUNTIFS($L:$L,L1794,$S:$S,"&gt;-0.000001",$S:$S,"&lt;0.000001",$T:$T,"&gt;"&amp;T1794)=0,ABS(S1794)&gt;0.000001),1,0))</f>
        <v/>
      </c>
    </row>
    <row r="1795" spans="12:21" ht="15" customHeight="1" x14ac:dyDescent="0.15">
      <c r="L1795" s="244" t="str">
        <f t="shared" si="252"/>
        <v/>
      </c>
      <c r="M1795" s="245" t="str">
        <f t="shared" si="253"/>
        <v/>
      </c>
      <c r="N1795" s="244" t="str">
        <f t="shared" si="254"/>
        <v/>
      </c>
      <c r="O1795" s="244" t="str">
        <f t="shared" si="255"/>
        <v/>
      </c>
      <c r="P1795">
        <f>IF($I1795&lt;&gt;"",$I1795,IF($E1795="SGD",1,IF($E1795="USD",Settings!$B$22,IF($E1795="HKD",Settings!$B$23,1))))</f>
        <v>1</v>
      </c>
      <c r="Q1795">
        <f t="shared" si="256"/>
        <v>0</v>
      </c>
      <c r="R1795">
        <f t="shared" si="257"/>
        <v>0</v>
      </c>
      <c r="S1795" t="str">
        <f t="shared" si="258"/>
        <v/>
      </c>
      <c r="T1795" t="str">
        <f t="shared" si="259"/>
        <v/>
      </c>
      <c r="U1795" t="str">
        <f t="shared" si="260"/>
        <v/>
      </c>
    </row>
    <row r="1796" spans="12:21" ht="15" customHeight="1" x14ac:dyDescent="0.15">
      <c r="L1796" s="244" t="str">
        <f t="shared" si="252"/>
        <v/>
      </c>
      <c r="M1796" s="245" t="str">
        <f t="shared" si="253"/>
        <v/>
      </c>
      <c r="N1796" s="244" t="str">
        <f t="shared" si="254"/>
        <v/>
      </c>
      <c r="O1796" s="244" t="str">
        <f t="shared" si="255"/>
        <v/>
      </c>
      <c r="P1796">
        <f>IF($I1796&lt;&gt;"",$I1796,IF($E1796="SGD",1,IF($E1796="USD",Settings!$B$22,IF($E1796="HKD",Settings!$B$23,1))))</f>
        <v>1</v>
      </c>
      <c r="Q1796">
        <f t="shared" si="256"/>
        <v>0</v>
      </c>
      <c r="R1796">
        <f t="shared" si="257"/>
        <v>0</v>
      </c>
      <c r="S1796" t="str">
        <f t="shared" si="258"/>
        <v/>
      </c>
      <c r="T1796" t="str">
        <f t="shared" si="259"/>
        <v/>
      </c>
      <c r="U1796" t="str">
        <f t="shared" si="260"/>
        <v/>
      </c>
    </row>
    <row r="1797" spans="12:21" ht="15" customHeight="1" x14ac:dyDescent="0.15">
      <c r="L1797" s="244" t="str">
        <f t="shared" si="252"/>
        <v/>
      </c>
      <c r="M1797" s="245" t="str">
        <f t="shared" si="253"/>
        <v/>
      </c>
      <c r="N1797" s="244" t="str">
        <f t="shared" si="254"/>
        <v/>
      </c>
      <c r="O1797" s="244" t="str">
        <f t="shared" si="255"/>
        <v/>
      </c>
      <c r="P1797">
        <f>IF($I1797&lt;&gt;"",$I1797,IF($E1797="SGD",1,IF($E1797="USD",Settings!$B$22,IF($E1797="HKD",Settings!$B$23,1))))</f>
        <v>1</v>
      </c>
      <c r="Q1797">
        <f t="shared" si="256"/>
        <v>0</v>
      </c>
      <c r="R1797">
        <f t="shared" si="257"/>
        <v>0</v>
      </c>
      <c r="S1797" t="str">
        <f t="shared" si="258"/>
        <v/>
      </c>
      <c r="T1797" t="str">
        <f t="shared" si="259"/>
        <v/>
      </c>
      <c r="U1797" t="str">
        <f t="shared" si="260"/>
        <v/>
      </c>
    </row>
    <row r="1798" spans="12:21" ht="15" customHeight="1" x14ac:dyDescent="0.15">
      <c r="L1798" s="244" t="str">
        <f t="shared" si="252"/>
        <v/>
      </c>
      <c r="M1798" s="245" t="str">
        <f t="shared" si="253"/>
        <v/>
      </c>
      <c r="N1798" s="244" t="str">
        <f t="shared" si="254"/>
        <v/>
      </c>
      <c r="O1798" s="244" t="str">
        <f t="shared" si="255"/>
        <v/>
      </c>
      <c r="P1798">
        <f>IF($I1798&lt;&gt;"",$I1798,IF($E1798="SGD",1,IF($E1798="USD",Settings!$B$22,IF($E1798="HKD",Settings!$B$23,1))))</f>
        <v>1</v>
      </c>
      <c r="Q1798">
        <f t="shared" si="256"/>
        <v>0</v>
      </c>
      <c r="R1798">
        <f t="shared" si="257"/>
        <v>0</v>
      </c>
      <c r="S1798" t="str">
        <f t="shared" si="258"/>
        <v/>
      </c>
      <c r="T1798" t="str">
        <f t="shared" si="259"/>
        <v/>
      </c>
      <c r="U1798" t="str">
        <f t="shared" si="260"/>
        <v/>
      </c>
    </row>
    <row r="1799" spans="12:21" ht="15" customHeight="1" x14ac:dyDescent="0.15">
      <c r="L1799" s="244" t="str">
        <f t="shared" si="252"/>
        <v/>
      </c>
      <c r="M1799" s="245" t="str">
        <f t="shared" si="253"/>
        <v/>
      </c>
      <c r="N1799" s="244" t="str">
        <f t="shared" si="254"/>
        <v/>
      </c>
      <c r="O1799" s="244" t="str">
        <f t="shared" si="255"/>
        <v/>
      </c>
      <c r="P1799">
        <f>IF($I1799&lt;&gt;"",$I1799,IF($E1799="SGD",1,IF($E1799="USD",Settings!$B$22,IF($E1799="HKD",Settings!$B$23,1))))</f>
        <v>1</v>
      </c>
      <c r="Q1799">
        <f t="shared" si="256"/>
        <v>0</v>
      </c>
      <c r="R1799">
        <f t="shared" si="257"/>
        <v>0</v>
      </c>
      <c r="S1799" t="str">
        <f t="shared" si="258"/>
        <v/>
      </c>
      <c r="T1799" t="str">
        <f t="shared" si="259"/>
        <v/>
      </c>
      <c r="U1799" t="str">
        <f t="shared" si="260"/>
        <v/>
      </c>
    </row>
    <row r="1800" spans="12:21" ht="15" customHeight="1" x14ac:dyDescent="0.15">
      <c r="L1800" s="244" t="str">
        <f t="shared" si="252"/>
        <v/>
      </c>
      <c r="M1800" s="245" t="str">
        <f t="shared" si="253"/>
        <v/>
      </c>
      <c r="N1800" s="244" t="str">
        <f t="shared" si="254"/>
        <v/>
      </c>
      <c r="O1800" s="244" t="str">
        <f t="shared" si="255"/>
        <v/>
      </c>
      <c r="P1800">
        <f>IF($I1800&lt;&gt;"",$I1800,IF($E1800="SGD",1,IF($E1800="USD",Settings!$B$22,IF($E1800="HKD",Settings!$B$23,1))))</f>
        <v>1</v>
      </c>
      <c r="Q1800">
        <f t="shared" si="256"/>
        <v>0</v>
      </c>
      <c r="R1800">
        <f t="shared" si="257"/>
        <v>0</v>
      </c>
      <c r="S1800" t="str">
        <f t="shared" si="258"/>
        <v/>
      </c>
      <c r="T1800" t="str">
        <f t="shared" si="259"/>
        <v/>
      </c>
      <c r="U1800" t="str">
        <f t="shared" si="260"/>
        <v/>
      </c>
    </row>
    <row r="1801" spans="12:21" ht="15" customHeight="1" x14ac:dyDescent="0.15">
      <c r="L1801" s="244" t="str">
        <f t="shared" si="252"/>
        <v/>
      </c>
      <c r="M1801" s="245" t="str">
        <f t="shared" si="253"/>
        <v/>
      </c>
      <c r="N1801" s="244" t="str">
        <f t="shared" si="254"/>
        <v/>
      </c>
      <c r="O1801" s="244" t="str">
        <f t="shared" si="255"/>
        <v/>
      </c>
      <c r="P1801">
        <f>IF($I1801&lt;&gt;"",$I1801,IF($E1801="SGD",1,IF($E1801="USD",Settings!$B$22,IF($E1801="HKD",Settings!$B$23,1))))</f>
        <v>1</v>
      </c>
      <c r="Q1801">
        <f t="shared" si="256"/>
        <v>0</v>
      </c>
      <c r="R1801">
        <f t="shared" si="257"/>
        <v>0</v>
      </c>
      <c r="S1801" t="str">
        <f t="shared" si="258"/>
        <v/>
      </c>
      <c r="T1801" t="str">
        <f t="shared" si="259"/>
        <v/>
      </c>
      <c r="U1801" t="str">
        <f t="shared" si="260"/>
        <v/>
      </c>
    </row>
    <row r="1802" spans="12:21" ht="15" customHeight="1" x14ac:dyDescent="0.15">
      <c r="L1802" s="244" t="str">
        <f t="shared" si="252"/>
        <v/>
      </c>
      <c r="M1802" s="245" t="str">
        <f t="shared" si="253"/>
        <v/>
      </c>
      <c r="N1802" s="244" t="str">
        <f t="shared" si="254"/>
        <v/>
      </c>
      <c r="O1802" s="244" t="str">
        <f t="shared" si="255"/>
        <v/>
      </c>
      <c r="P1802">
        <f>IF($I1802&lt;&gt;"",$I1802,IF($E1802="SGD",1,IF($E1802="USD",Settings!$B$22,IF($E1802="HKD",Settings!$B$23,1))))</f>
        <v>1</v>
      </c>
      <c r="Q1802">
        <f t="shared" si="256"/>
        <v>0</v>
      </c>
      <c r="R1802">
        <f t="shared" si="257"/>
        <v>0</v>
      </c>
      <c r="S1802" t="str">
        <f t="shared" si="258"/>
        <v/>
      </c>
      <c r="T1802" t="str">
        <f t="shared" si="259"/>
        <v/>
      </c>
      <c r="U1802" t="str">
        <f t="shared" si="260"/>
        <v/>
      </c>
    </row>
    <row r="1803" spans="12:21" ht="15" customHeight="1" x14ac:dyDescent="0.15">
      <c r="L1803" s="244" t="str">
        <f t="shared" si="252"/>
        <v/>
      </c>
      <c r="M1803" s="245" t="str">
        <f t="shared" si="253"/>
        <v/>
      </c>
      <c r="N1803" s="244" t="str">
        <f t="shared" si="254"/>
        <v/>
      </c>
      <c r="O1803" s="244" t="str">
        <f t="shared" si="255"/>
        <v/>
      </c>
      <c r="P1803">
        <f>IF($I1803&lt;&gt;"",$I1803,IF($E1803="SGD",1,IF($E1803="USD",Settings!$B$22,IF($E1803="HKD",Settings!$B$23,1))))</f>
        <v>1</v>
      </c>
      <c r="Q1803">
        <f t="shared" si="256"/>
        <v>0</v>
      </c>
      <c r="R1803">
        <f t="shared" si="257"/>
        <v>0</v>
      </c>
      <c r="S1803" t="str">
        <f t="shared" si="258"/>
        <v/>
      </c>
      <c r="T1803" t="str">
        <f t="shared" si="259"/>
        <v/>
      </c>
      <c r="U1803" t="str">
        <f t="shared" si="260"/>
        <v/>
      </c>
    </row>
    <row r="1804" spans="12:21" ht="15" customHeight="1" x14ac:dyDescent="0.15">
      <c r="L1804" s="244" t="str">
        <f t="shared" si="252"/>
        <v/>
      </c>
      <c r="M1804" s="245" t="str">
        <f t="shared" si="253"/>
        <v/>
      </c>
      <c r="N1804" s="244" t="str">
        <f t="shared" si="254"/>
        <v/>
      </c>
      <c r="O1804" s="244" t="str">
        <f t="shared" si="255"/>
        <v/>
      </c>
      <c r="P1804">
        <f>IF($I1804&lt;&gt;"",$I1804,IF($E1804="SGD",1,IF($E1804="USD",Settings!$B$22,IF($E1804="HKD",Settings!$B$23,1))))</f>
        <v>1</v>
      </c>
      <c r="Q1804">
        <f t="shared" si="256"/>
        <v>0</v>
      </c>
      <c r="R1804">
        <f t="shared" si="257"/>
        <v>0</v>
      </c>
      <c r="S1804" t="str">
        <f t="shared" si="258"/>
        <v/>
      </c>
      <c r="T1804" t="str">
        <f t="shared" si="259"/>
        <v/>
      </c>
      <c r="U1804" t="str">
        <f t="shared" si="260"/>
        <v/>
      </c>
    </row>
    <row r="1805" spans="12:21" ht="15" customHeight="1" x14ac:dyDescent="0.15">
      <c r="L1805" s="244" t="str">
        <f t="shared" si="252"/>
        <v/>
      </c>
      <c r="M1805" s="245" t="str">
        <f t="shared" si="253"/>
        <v/>
      </c>
      <c r="N1805" s="244" t="str">
        <f t="shared" si="254"/>
        <v/>
      </c>
      <c r="O1805" s="244" t="str">
        <f t="shared" si="255"/>
        <v/>
      </c>
      <c r="P1805">
        <f>IF($I1805&lt;&gt;"",$I1805,IF($E1805="SGD",1,IF($E1805="USD",Settings!$B$22,IF($E1805="HKD",Settings!$B$23,1))))</f>
        <v>1</v>
      </c>
      <c r="Q1805">
        <f t="shared" si="256"/>
        <v>0</v>
      </c>
      <c r="R1805">
        <f t="shared" si="257"/>
        <v>0</v>
      </c>
      <c r="S1805" t="str">
        <f t="shared" si="258"/>
        <v/>
      </c>
      <c r="T1805" t="str">
        <f t="shared" si="259"/>
        <v/>
      </c>
      <c r="U1805" t="str">
        <f t="shared" si="260"/>
        <v/>
      </c>
    </row>
    <row r="1806" spans="12:21" ht="15" customHeight="1" x14ac:dyDescent="0.15">
      <c r="L1806" s="244" t="str">
        <f t="shared" si="252"/>
        <v/>
      </c>
      <c r="M1806" s="245" t="str">
        <f t="shared" si="253"/>
        <v/>
      </c>
      <c r="N1806" s="244" t="str">
        <f t="shared" si="254"/>
        <v/>
      </c>
      <c r="O1806" s="244" t="str">
        <f t="shared" si="255"/>
        <v/>
      </c>
      <c r="P1806">
        <f>IF($I1806&lt;&gt;"",$I1806,IF($E1806="SGD",1,IF($E1806="USD",Settings!$B$22,IF($E1806="HKD",Settings!$B$23,1))))</f>
        <v>1</v>
      </c>
      <c r="Q1806">
        <f t="shared" si="256"/>
        <v>0</v>
      </c>
      <c r="R1806">
        <f t="shared" si="257"/>
        <v>0</v>
      </c>
      <c r="S1806" t="str">
        <f t="shared" si="258"/>
        <v/>
      </c>
      <c r="T1806" t="str">
        <f t="shared" si="259"/>
        <v/>
      </c>
      <c r="U1806" t="str">
        <f t="shared" si="260"/>
        <v/>
      </c>
    </row>
    <row r="1807" spans="12:21" ht="15" customHeight="1" x14ac:dyDescent="0.15">
      <c r="L1807" s="244" t="str">
        <f t="shared" si="252"/>
        <v/>
      </c>
      <c r="M1807" s="245" t="str">
        <f t="shared" si="253"/>
        <v/>
      </c>
      <c r="N1807" s="244" t="str">
        <f t="shared" si="254"/>
        <v/>
      </c>
      <c r="O1807" s="244" t="str">
        <f t="shared" si="255"/>
        <v/>
      </c>
      <c r="P1807">
        <f>IF($I1807&lt;&gt;"",$I1807,IF($E1807="SGD",1,IF($E1807="USD",Settings!$B$22,IF($E1807="HKD",Settings!$B$23,1))))</f>
        <v>1</v>
      </c>
      <c r="Q1807">
        <f t="shared" si="256"/>
        <v>0</v>
      </c>
      <c r="R1807">
        <f t="shared" si="257"/>
        <v>0</v>
      </c>
      <c r="S1807" t="str">
        <f t="shared" si="258"/>
        <v/>
      </c>
      <c r="T1807" t="str">
        <f t="shared" si="259"/>
        <v/>
      </c>
      <c r="U1807" t="str">
        <f t="shared" si="260"/>
        <v/>
      </c>
    </row>
    <row r="1808" spans="12:21" ht="15" customHeight="1" x14ac:dyDescent="0.15">
      <c r="L1808" s="244" t="str">
        <f t="shared" si="252"/>
        <v/>
      </c>
      <c r="M1808" s="245" t="str">
        <f t="shared" si="253"/>
        <v/>
      </c>
      <c r="N1808" s="244" t="str">
        <f t="shared" si="254"/>
        <v/>
      </c>
      <c r="O1808" s="244" t="str">
        <f t="shared" si="255"/>
        <v/>
      </c>
      <c r="P1808">
        <f>IF($I1808&lt;&gt;"",$I1808,IF($E1808="SGD",1,IF($E1808="USD",Settings!$B$22,IF($E1808="HKD",Settings!$B$23,1))))</f>
        <v>1</v>
      </c>
      <c r="Q1808">
        <f t="shared" si="256"/>
        <v>0</v>
      </c>
      <c r="R1808">
        <f t="shared" si="257"/>
        <v>0</v>
      </c>
      <c r="S1808" t="str">
        <f t="shared" si="258"/>
        <v/>
      </c>
      <c r="T1808" t="str">
        <f t="shared" si="259"/>
        <v/>
      </c>
      <c r="U1808" t="str">
        <f t="shared" si="260"/>
        <v/>
      </c>
    </row>
    <row r="1809" spans="12:21" ht="15" customHeight="1" x14ac:dyDescent="0.15">
      <c r="L1809" s="244" t="str">
        <f t="shared" si="252"/>
        <v/>
      </c>
      <c r="M1809" s="245" t="str">
        <f t="shared" si="253"/>
        <v/>
      </c>
      <c r="N1809" s="244" t="str">
        <f t="shared" si="254"/>
        <v/>
      </c>
      <c r="O1809" s="244" t="str">
        <f t="shared" si="255"/>
        <v/>
      </c>
      <c r="P1809">
        <f>IF($I1809&lt;&gt;"",$I1809,IF($E1809="SGD",1,IF($E1809="USD",Settings!$B$22,IF($E1809="HKD",Settings!$B$23,1))))</f>
        <v>1</v>
      </c>
      <c r="Q1809">
        <f t="shared" si="256"/>
        <v>0</v>
      </c>
      <c r="R1809">
        <f t="shared" si="257"/>
        <v>0</v>
      </c>
      <c r="S1809" t="str">
        <f t="shared" si="258"/>
        <v/>
      </c>
      <c r="T1809" t="str">
        <f t="shared" si="259"/>
        <v/>
      </c>
      <c r="U1809" t="str">
        <f t="shared" si="260"/>
        <v/>
      </c>
    </row>
    <row r="1810" spans="12:21" ht="15" customHeight="1" x14ac:dyDescent="0.15">
      <c r="L1810" s="244" t="str">
        <f t="shared" si="252"/>
        <v/>
      </c>
      <c r="M1810" s="245" t="str">
        <f t="shared" si="253"/>
        <v/>
      </c>
      <c r="N1810" s="244" t="str">
        <f t="shared" si="254"/>
        <v/>
      </c>
      <c r="O1810" s="244" t="str">
        <f t="shared" si="255"/>
        <v/>
      </c>
      <c r="P1810">
        <f>IF($I1810&lt;&gt;"",$I1810,IF($E1810="SGD",1,IF($E1810="USD",Settings!$B$22,IF($E1810="HKD",Settings!$B$23,1))))</f>
        <v>1</v>
      </c>
      <c r="Q1810">
        <f t="shared" si="256"/>
        <v>0</v>
      </c>
      <c r="R1810">
        <f t="shared" si="257"/>
        <v>0</v>
      </c>
      <c r="S1810" t="str">
        <f t="shared" si="258"/>
        <v/>
      </c>
      <c r="T1810" t="str">
        <f t="shared" si="259"/>
        <v/>
      </c>
      <c r="U1810" t="str">
        <f t="shared" si="260"/>
        <v/>
      </c>
    </row>
    <row r="1811" spans="12:21" ht="15" customHeight="1" x14ac:dyDescent="0.15">
      <c r="L1811" s="244" t="str">
        <f t="shared" si="252"/>
        <v/>
      </c>
      <c r="M1811" s="245" t="str">
        <f t="shared" si="253"/>
        <v/>
      </c>
      <c r="N1811" s="244" t="str">
        <f t="shared" si="254"/>
        <v/>
      </c>
      <c r="O1811" s="244" t="str">
        <f t="shared" si="255"/>
        <v/>
      </c>
      <c r="P1811">
        <f>IF($I1811&lt;&gt;"",$I1811,IF($E1811="SGD",1,IF($E1811="USD",Settings!$B$22,IF($E1811="HKD",Settings!$B$23,1))))</f>
        <v>1</v>
      </c>
      <c r="Q1811">
        <f t="shared" si="256"/>
        <v>0</v>
      </c>
      <c r="R1811">
        <f t="shared" si="257"/>
        <v>0</v>
      </c>
      <c r="S1811" t="str">
        <f t="shared" si="258"/>
        <v/>
      </c>
      <c r="T1811" t="str">
        <f t="shared" si="259"/>
        <v/>
      </c>
      <c r="U1811" t="str">
        <f t="shared" si="260"/>
        <v/>
      </c>
    </row>
    <row r="1812" spans="12:21" ht="15" customHeight="1" x14ac:dyDescent="0.15">
      <c r="L1812" s="244" t="str">
        <f t="shared" si="252"/>
        <v/>
      </c>
      <c r="M1812" s="245" t="str">
        <f t="shared" si="253"/>
        <v/>
      </c>
      <c r="N1812" s="244" t="str">
        <f t="shared" si="254"/>
        <v/>
      </c>
      <c r="O1812" s="244" t="str">
        <f t="shared" si="255"/>
        <v/>
      </c>
      <c r="P1812">
        <f>IF($I1812&lt;&gt;"",$I1812,IF($E1812="SGD",1,IF($E1812="USD",Settings!$B$22,IF($E1812="HKD",Settings!$B$23,1))))</f>
        <v>1</v>
      </c>
      <c r="Q1812">
        <f t="shared" si="256"/>
        <v>0</v>
      </c>
      <c r="R1812">
        <f t="shared" si="257"/>
        <v>0</v>
      </c>
      <c r="S1812" t="str">
        <f t="shared" si="258"/>
        <v/>
      </c>
      <c r="T1812" t="str">
        <f t="shared" si="259"/>
        <v/>
      </c>
      <c r="U1812" t="str">
        <f t="shared" si="260"/>
        <v/>
      </c>
    </row>
    <row r="1813" spans="12:21" ht="15" customHeight="1" x14ac:dyDescent="0.15">
      <c r="L1813" s="244" t="str">
        <f t="shared" si="252"/>
        <v/>
      </c>
      <c r="M1813" s="245" t="str">
        <f t="shared" si="253"/>
        <v/>
      </c>
      <c r="N1813" s="244" t="str">
        <f t="shared" si="254"/>
        <v/>
      </c>
      <c r="O1813" s="244" t="str">
        <f t="shared" si="255"/>
        <v/>
      </c>
      <c r="P1813">
        <f>IF($I1813&lt;&gt;"",$I1813,IF($E1813="SGD",1,IF($E1813="USD",Settings!$B$22,IF($E1813="HKD",Settings!$B$23,1))))</f>
        <v>1</v>
      </c>
      <c r="Q1813">
        <f t="shared" si="256"/>
        <v>0</v>
      </c>
      <c r="R1813">
        <f t="shared" si="257"/>
        <v>0</v>
      </c>
      <c r="S1813" t="str">
        <f t="shared" si="258"/>
        <v/>
      </c>
      <c r="T1813" t="str">
        <f t="shared" si="259"/>
        <v/>
      </c>
      <c r="U1813" t="str">
        <f t="shared" si="260"/>
        <v/>
      </c>
    </row>
    <row r="1814" spans="12:21" ht="15" customHeight="1" x14ac:dyDescent="0.15">
      <c r="L1814" s="244" t="str">
        <f t="shared" si="252"/>
        <v/>
      </c>
      <c r="M1814" s="245" t="str">
        <f t="shared" si="253"/>
        <v/>
      </c>
      <c r="N1814" s="244" t="str">
        <f t="shared" si="254"/>
        <v/>
      </c>
      <c r="O1814" s="244" t="str">
        <f t="shared" si="255"/>
        <v/>
      </c>
      <c r="P1814">
        <f>IF($I1814&lt;&gt;"",$I1814,IF($E1814="SGD",1,IF($E1814="USD",Settings!$B$22,IF($E1814="HKD",Settings!$B$23,1))))</f>
        <v>1</v>
      </c>
      <c r="Q1814">
        <f t="shared" si="256"/>
        <v>0</v>
      </c>
      <c r="R1814">
        <f t="shared" si="257"/>
        <v>0</v>
      </c>
      <c r="S1814" t="str">
        <f t="shared" si="258"/>
        <v/>
      </c>
      <c r="T1814" t="str">
        <f t="shared" si="259"/>
        <v/>
      </c>
      <c r="U1814" t="str">
        <f t="shared" si="260"/>
        <v/>
      </c>
    </row>
    <row r="1815" spans="12:21" ht="15" customHeight="1" x14ac:dyDescent="0.15">
      <c r="L1815" s="244" t="str">
        <f t="shared" si="252"/>
        <v/>
      </c>
      <c r="M1815" s="245" t="str">
        <f t="shared" si="253"/>
        <v/>
      </c>
      <c r="N1815" s="244" t="str">
        <f t="shared" si="254"/>
        <v/>
      </c>
      <c r="O1815" s="244" t="str">
        <f t="shared" si="255"/>
        <v/>
      </c>
      <c r="P1815">
        <f>IF($I1815&lt;&gt;"",$I1815,IF($E1815="SGD",1,IF($E1815="USD",Settings!$B$22,IF($E1815="HKD",Settings!$B$23,1))))</f>
        <v>1</v>
      </c>
      <c r="Q1815">
        <f t="shared" si="256"/>
        <v>0</v>
      </c>
      <c r="R1815">
        <f t="shared" si="257"/>
        <v>0</v>
      </c>
      <c r="S1815" t="str">
        <f t="shared" si="258"/>
        <v/>
      </c>
      <c r="T1815" t="str">
        <f t="shared" si="259"/>
        <v/>
      </c>
      <c r="U1815" t="str">
        <f t="shared" si="260"/>
        <v/>
      </c>
    </row>
    <row r="1816" spans="12:21" ht="15" customHeight="1" x14ac:dyDescent="0.15">
      <c r="L1816" s="244" t="str">
        <f t="shared" si="252"/>
        <v/>
      </c>
      <c r="M1816" s="245" t="str">
        <f t="shared" si="253"/>
        <v/>
      </c>
      <c r="N1816" s="244" t="str">
        <f t="shared" si="254"/>
        <v/>
      </c>
      <c r="O1816" s="244" t="str">
        <f t="shared" si="255"/>
        <v/>
      </c>
      <c r="P1816">
        <f>IF($I1816&lt;&gt;"",$I1816,IF($E1816="SGD",1,IF($E1816="USD",Settings!$B$22,IF($E1816="HKD",Settings!$B$23,1))))</f>
        <v>1</v>
      </c>
      <c r="Q1816">
        <f t="shared" si="256"/>
        <v>0</v>
      </c>
      <c r="R1816">
        <f t="shared" si="257"/>
        <v>0</v>
      </c>
      <c r="S1816" t="str">
        <f t="shared" si="258"/>
        <v/>
      </c>
      <c r="T1816" t="str">
        <f t="shared" si="259"/>
        <v/>
      </c>
      <c r="U1816" t="str">
        <f t="shared" si="260"/>
        <v/>
      </c>
    </row>
    <row r="1817" spans="12:21" ht="15" customHeight="1" x14ac:dyDescent="0.15">
      <c r="L1817" s="244" t="str">
        <f t="shared" si="252"/>
        <v/>
      </c>
      <c r="M1817" s="245" t="str">
        <f t="shared" si="253"/>
        <v/>
      </c>
      <c r="N1817" s="244" t="str">
        <f t="shared" si="254"/>
        <v/>
      </c>
      <c r="O1817" s="244" t="str">
        <f t="shared" si="255"/>
        <v/>
      </c>
      <c r="P1817">
        <f>IF($I1817&lt;&gt;"",$I1817,IF($E1817="SGD",1,IF($E1817="USD",Settings!$B$22,IF($E1817="HKD",Settings!$B$23,1))))</f>
        <v>1</v>
      </c>
      <c r="Q1817">
        <f t="shared" si="256"/>
        <v>0</v>
      </c>
      <c r="R1817">
        <f t="shared" si="257"/>
        <v>0</v>
      </c>
      <c r="S1817" t="str">
        <f t="shared" si="258"/>
        <v/>
      </c>
      <c r="T1817" t="str">
        <f t="shared" si="259"/>
        <v/>
      </c>
      <c r="U1817" t="str">
        <f t="shared" si="260"/>
        <v/>
      </c>
    </row>
    <row r="1818" spans="12:21" ht="15" customHeight="1" x14ac:dyDescent="0.15">
      <c r="L1818" s="244" t="str">
        <f t="shared" si="252"/>
        <v/>
      </c>
      <c r="M1818" s="245" t="str">
        <f t="shared" si="253"/>
        <v/>
      </c>
      <c r="N1818" s="244" t="str">
        <f t="shared" si="254"/>
        <v/>
      </c>
      <c r="O1818" s="244" t="str">
        <f t="shared" si="255"/>
        <v/>
      </c>
      <c r="P1818">
        <f>IF($I1818&lt;&gt;"",$I1818,IF($E1818="SGD",1,IF($E1818="USD",Settings!$B$22,IF($E1818="HKD",Settings!$B$23,1))))</f>
        <v>1</v>
      </c>
      <c r="Q1818">
        <f t="shared" si="256"/>
        <v>0</v>
      </c>
      <c r="R1818">
        <f t="shared" si="257"/>
        <v>0</v>
      </c>
      <c r="S1818" t="str">
        <f t="shared" si="258"/>
        <v/>
      </c>
      <c r="T1818" t="str">
        <f t="shared" si="259"/>
        <v/>
      </c>
      <c r="U1818" t="str">
        <f t="shared" si="260"/>
        <v/>
      </c>
    </row>
    <row r="1819" spans="12:21" ht="15" customHeight="1" x14ac:dyDescent="0.15">
      <c r="L1819" s="244" t="str">
        <f t="shared" si="252"/>
        <v/>
      </c>
      <c r="M1819" s="245" t="str">
        <f t="shared" si="253"/>
        <v/>
      </c>
      <c r="N1819" s="244" t="str">
        <f t="shared" si="254"/>
        <v/>
      </c>
      <c r="O1819" s="244" t="str">
        <f t="shared" si="255"/>
        <v/>
      </c>
      <c r="P1819">
        <f>IF($I1819&lt;&gt;"",$I1819,IF($E1819="SGD",1,IF($E1819="USD",Settings!$B$22,IF($E1819="HKD",Settings!$B$23,1))))</f>
        <v>1</v>
      </c>
      <c r="Q1819">
        <f t="shared" si="256"/>
        <v>0</v>
      </c>
      <c r="R1819">
        <f t="shared" si="257"/>
        <v>0</v>
      </c>
      <c r="S1819" t="str">
        <f t="shared" si="258"/>
        <v/>
      </c>
      <c r="T1819" t="str">
        <f t="shared" si="259"/>
        <v/>
      </c>
      <c r="U1819" t="str">
        <f t="shared" si="260"/>
        <v/>
      </c>
    </row>
    <row r="1820" spans="12:21" ht="15" customHeight="1" x14ac:dyDescent="0.15">
      <c r="L1820" s="244" t="str">
        <f t="shared" si="252"/>
        <v/>
      </c>
      <c r="M1820" s="245" t="str">
        <f t="shared" si="253"/>
        <v/>
      </c>
      <c r="N1820" s="244" t="str">
        <f t="shared" si="254"/>
        <v/>
      </c>
      <c r="O1820" s="244" t="str">
        <f t="shared" si="255"/>
        <v/>
      </c>
      <c r="P1820">
        <f>IF($I1820&lt;&gt;"",$I1820,IF($E1820="SGD",1,IF($E1820="USD",Settings!$B$22,IF($E1820="HKD",Settings!$B$23,1))))</f>
        <v>1</v>
      </c>
      <c r="Q1820">
        <f t="shared" si="256"/>
        <v>0</v>
      </c>
      <c r="R1820">
        <f t="shared" si="257"/>
        <v>0</v>
      </c>
      <c r="S1820" t="str">
        <f t="shared" si="258"/>
        <v/>
      </c>
      <c r="T1820" t="str">
        <f t="shared" si="259"/>
        <v/>
      </c>
      <c r="U1820" t="str">
        <f t="shared" si="260"/>
        <v/>
      </c>
    </row>
    <row r="1821" spans="12:21" ht="15" customHeight="1" x14ac:dyDescent="0.15">
      <c r="L1821" s="244" t="str">
        <f t="shared" si="252"/>
        <v/>
      </c>
      <c r="M1821" s="245" t="str">
        <f t="shared" si="253"/>
        <v/>
      </c>
      <c r="N1821" s="244" t="str">
        <f t="shared" si="254"/>
        <v/>
      </c>
      <c r="O1821" s="244" t="str">
        <f t="shared" si="255"/>
        <v/>
      </c>
      <c r="P1821">
        <f>IF($I1821&lt;&gt;"",$I1821,IF($E1821="SGD",1,IF($E1821="USD",Settings!$B$22,IF($E1821="HKD",Settings!$B$23,1))))</f>
        <v>1</v>
      </c>
      <c r="Q1821">
        <f t="shared" si="256"/>
        <v>0</v>
      </c>
      <c r="R1821">
        <f t="shared" si="257"/>
        <v>0</v>
      </c>
      <c r="S1821" t="str">
        <f t="shared" si="258"/>
        <v/>
      </c>
      <c r="T1821" t="str">
        <f t="shared" si="259"/>
        <v/>
      </c>
      <c r="U1821" t="str">
        <f t="shared" si="260"/>
        <v/>
      </c>
    </row>
    <row r="1822" spans="12:21" ht="15" customHeight="1" x14ac:dyDescent="0.15">
      <c r="L1822" s="244" t="str">
        <f t="shared" si="252"/>
        <v/>
      </c>
      <c r="M1822" s="245" t="str">
        <f t="shared" si="253"/>
        <v/>
      </c>
      <c r="N1822" s="244" t="str">
        <f t="shared" si="254"/>
        <v/>
      </c>
      <c r="O1822" s="244" t="str">
        <f t="shared" si="255"/>
        <v/>
      </c>
      <c r="P1822">
        <f>IF($I1822&lt;&gt;"",$I1822,IF($E1822="SGD",1,IF($E1822="USD",Settings!$B$22,IF($E1822="HKD",Settings!$B$23,1))))</f>
        <v>1</v>
      </c>
      <c r="Q1822">
        <f t="shared" si="256"/>
        <v>0</v>
      </c>
      <c r="R1822">
        <f t="shared" si="257"/>
        <v>0</v>
      </c>
      <c r="S1822" t="str">
        <f t="shared" si="258"/>
        <v/>
      </c>
      <c r="T1822" t="str">
        <f t="shared" si="259"/>
        <v/>
      </c>
      <c r="U1822" t="str">
        <f t="shared" si="260"/>
        <v/>
      </c>
    </row>
    <row r="1823" spans="12:21" ht="15" customHeight="1" x14ac:dyDescent="0.15">
      <c r="L1823" s="244" t="str">
        <f t="shared" si="252"/>
        <v/>
      </c>
      <c r="M1823" s="245" t="str">
        <f t="shared" si="253"/>
        <v/>
      </c>
      <c r="N1823" s="244" t="str">
        <f t="shared" si="254"/>
        <v/>
      </c>
      <c r="O1823" s="244" t="str">
        <f t="shared" si="255"/>
        <v/>
      </c>
      <c r="P1823">
        <f>IF($I1823&lt;&gt;"",$I1823,IF($E1823="SGD",1,IF($E1823="USD",Settings!$B$22,IF($E1823="HKD",Settings!$B$23,1))))</f>
        <v>1</v>
      </c>
      <c r="Q1823">
        <f t="shared" si="256"/>
        <v>0</v>
      </c>
      <c r="R1823">
        <f t="shared" si="257"/>
        <v>0</v>
      </c>
      <c r="S1823" t="str">
        <f t="shared" si="258"/>
        <v/>
      </c>
      <c r="T1823" t="str">
        <f t="shared" si="259"/>
        <v/>
      </c>
      <c r="U1823" t="str">
        <f t="shared" si="260"/>
        <v/>
      </c>
    </row>
    <row r="1824" spans="12:21" ht="15" customHeight="1" x14ac:dyDescent="0.15">
      <c r="L1824" s="244" t="str">
        <f t="shared" si="252"/>
        <v/>
      </c>
      <c r="M1824" s="245" t="str">
        <f t="shared" si="253"/>
        <v/>
      </c>
      <c r="N1824" s="244" t="str">
        <f t="shared" si="254"/>
        <v/>
      </c>
      <c r="O1824" s="244" t="str">
        <f t="shared" si="255"/>
        <v/>
      </c>
      <c r="P1824">
        <f>IF($I1824&lt;&gt;"",$I1824,IF($E1824="SGD",1,IF($E1824="USD",Settings!$B$22,IF($E1824="HKD",Settings!$B$23,1))))</f>
        <v>1</v>
      </c>
      <c r="Q1824">
        <f t="shared" si="256"/>
        <v>0</v>
      </c>
      <c r="R1824">
        <f t="shared" si="257"/>
        <v>0</v>
      </c>
      <c r="S1824" t="str">
        <f t="shared" si="258"/>
        <v/>
      </c>
      <c r="T1824" t="str">
        <f t="shared" si="259"/>
        <v/>
      </c>
      <c r="U1824" t="str">
        <f t="shared" si="260"/>
        <v/>
      </c>
    </row>
    <row r="1825" spans="12:21" ht="15" customHeight="1" x14ac:dyDescent="0.15">
      <c r="L1825" s="244" t="str">
        <f t="shared" si="252"/>
        <v/>
      </c>
      <c r="M1825" s="245" t="str">
        <f t="shared" si="253"/>
        <v/>
      </c>
      <c r="N1825" s="244" t="str">
        <f t="shared" si="254"/>
        <v/>
      </c>
      <c r="O1825" s="244" t="str">
        <f t="shared" si="255"/>
        <v/>
      </c>
      <c r="P1825">
        <f>IF($I1825&lt;&gt;"",$I1825,IF($E1825="SGD",1,IF($E1825="USD",Settings!$B$22,IF($E1825="HKD",Settings!$B$23,1))))</f>
        <v>1</v>
      </c>
      <c r="Q1825">
        <f t="shared" si="256"/>
        <v>0</v>
      </c>
      <c r="R1825">
        <f t="shared" si="257"/>
        <v>0</v>
      </c>
      <c r="S1825" t="str">
        <f t="shared" si="258"/>
        <v/>
      </c>
      <c r="T1825" t="str">
        <f t="shared" si="259"/>
        <v/>
      </c>
      <c r="U1825" t="str">
        <f t="shared" si="260"/>
        <v/>
      </c>
    </row>
    <row r="1826" spans="12:21" ht="15" customHeight="1" x14ac:dyDescent="0.15">
      <c r="L1826" s="244" t="str">
        <f t="shared" si="252"/>
        <v/>
      </c>
      <c r="M1826" s="245" t="str">
        <f t="shared" si="253"/>
        <v/>
      </c>
      <c r="N1826" s="244" t="str">
        <f t="shared" si="254"/>
        <v/>
      </c>
      <c r="O1826" s="244" t="str">
        <f t="shared" si="255"/>
        <v/>
      </c>
      <c r="P1826">
        <f>IF($I1826&lt;&gt;"",$I1826,IF($E1826="SGD",1,IF($E1826="USD",Settings!$B$22,IF($E1826="HKD",Settings!$B$23,1))))</f>
        <v>1</v>
      </c>
      <c r="Q1826">
        <f t="shared" si="256"/>
        <v>0</v>
      </c>
      <c r="R1826">
        <f t="shared" si="257"/>
        <v>0</v>
      </c>
      <c r="S1826" t="str">
        <f t="shared" si="258"/>
        <v/>
      </c>
      <c r="T1826" t="str">
        <f t="shared" si="259"/>
        <v/>
      </c>
      <c r="U1826" t="str">
        <f t="shared" si="260"/>
        <v/>
      </c>
    </row>
    <row r="1827" spans="12:21" ht="15" customHeight="1" x14ac:dyDescent="0.15">
      <c r="L1827" s="244" t="str">
        <f t="shared" si="252"/>
        <v/>
      </c>
      <c r="M1827" s="245" t="str">
        <f t="shared" si="253"/>
        <v/>
      </c>
      <c r="N1827" s="244" t="str">
        <f t="shared" si="254"/>
        <v/>
      </c>
      <c r="O1827" s="244" t="str">
        <f t="shared" si="255"/>
        <v/>
      </c>
      <c r="P1827">
        <f>IF($I1827&lt;&gt;"",$I1827,IF($E1827="SGD",1,IF($E1827="USD",Settings!$B$22,IF($E1827="HKD",Settings!$B$23,1))))</f>
        <v>1</v>
      </c>
      <c r="Q1827">
        <f t="shared" si="256"/>
        <v>0</v>
      </c>
      <c r="R1827">
        <f t="shared" si="257"/>
        <v>0</v>
      </c>
      <c r="S1827" t="str">
        <f t="shared" si="258"/>
        <v/>
      </c>
      <c r="T1827" t="str">
        <f t="shared" si="259"/>
        <v/>
      </c>
      <c r="U1827" t="str">
        <f t="shared" si="260"/>
        <v/>
      </c>
    </row>
    <row r="1828" spans="12:21" ht="15" customHeight="1" x14ac:dyDescent="0.15">
      <c r="L1828" s="244" t="str">
        <f t="shared" si="252"/>
        <v/>
      </c>
      <c r="M1828" s="245" t="str">
        <f t="shared" si="253"/>
        <v/>
      </c>
      <c r="N1828" s="244" t="str">
        <f t="shared" si="254"/>
        <v/>
      </c>
      <c r="O1828" s="244" t="str">
        <f t="shared" si="255"/>
        <v/>
      </c>
      <c r="P1828">
        <f>IF($I1828&lt;&gt;"",$I1828,IF($E1828="SGD",1,IF($E1828="USD",Settings!$B$22,IF($E1828="HKD",Settings!$B$23,1))))</f>
        <v>1</v>
      </c>
      <c r="Q1828">
        <f t="shared" si="256"/>
        <v>0</v>
      </c>
      <c r="R1828">
        <f t="shared" si="257"/>
        <v>0</v>
      </c>
      <c r="S1828" t="str">
        <f t="shared" si="258"/>
        <v/>
      </c>
      <c r="T1828" t="str">
        <f t="shared" si="259"/>
        <v/>
      </c>
      <c r="U1828" t="str">
        <f t="shared" si="260"/>
        <v/>
      </c>
    </row>
    <row r="1829" spans="12:21" ht="15" customHeight="1" x14ac:dyDescent="0.15">
      <c r="L1829" s="244" t="str">
        <f t="shared" si="252"/>
        <v/>
      </c>
      <c r="M1829" s="245" t="str">
        <f t="shared" si="253"/>
        <v/>
      </c>
      <c r="N1829" s="244" t="str">
        <f t="shared" si="254"/>
        <v/>
      </c>
      <c r="O1829" s="244" t="str">
        <f t="shared" si="255"/>
        <v/>
      </c>
      <c r="P1829">
        <f>IF($I1829&lt;&gt;"",$I1829,IF($E1829="SGD",1,IF($E1829="USD",Settings!$B$22,IF($E1829="HKD",Settings!$B$23,1))))</f>
        <v>1</v>
      </c>
      <c r="Q1829">
        <f t="shared" si="256"/>
        <v>0</v>
      </c>
      <c r="R1829">
        <f t="shared" si="257"/>
        <v>0</v>
      </c>
      <c r="S1829" t="str">
        <f t="shared" si="258"/>
        <v/>
      </c>
      <c r="T1829" t="str">
        <f t="shared" si="259"/>
        <v/>
      </c>
      <c r="U1829" t="str">
        <f t="shared" si="260"/>
        <v/>
      </c>
    </row>
    <row r="1830" spans="12:21" ht="15" customHeight="1" x14ac:dyDescent="0.15">
      <c r="L1830" s="244" t="str">
        <f t="shared" si="252"/>
        <v/>
      </c>
      <c r="M1830" s="245" t="str">
        <f t="shared" si="253"/>
        <v/>
      </c>
      <c r="N1830" s="244" t="str">
        <f t="shared" si="254"/>
        <v/>
      </c>
      <c r="O1830" s="244" t="str">
        <f t="shared" si="255"/>
        <v/>
      </c>
      <c r="P1830">
        <f>IF($I1830&lt;&gt;"",$I1830,IF($E1830="SGD",1,IF($E1830="USD",Settings!$B$22,IF($E1830="HKD",Settings!$B$23,1))))</f>
        <v>1</v>
      </c>
      <c r="Q1830">
        <f t="shared" si="256"/>
        <v>0</v>
      </c>
      <c r="R1830">
        <f t="shared" si="257"/>
        <v>0</v>
      </c>
      <c r="S1830" t="str">
        <f t="shared" si="258"/>
        <v/>
      </c>
      <c r="T1830" t="str">
        <f t="shared" si="259"/>
        <v/>
      </c>
      <c r="U1830" t="str">
        <f t="shared" si="260"/>
        <v/>
      </c>
    </row>
    <row r="1831" spans="12:21" ht="15" customHeight="1" x14ac:dyDescent="0.15">
      <c r="L1831" s="244" t="str">
        <f t="shared" si="252"/>
        <v/>
      </c>
      <c r="M1831" s="245" t="str">
        <f t="shared" si="253"/>
        <v/>
      </c>
      <c r="N1831" s="244" t="str">
        <f t="shared" si="254"/>
        <v/>
      </c>
      <c r="O1831" s="244" t="str">
        <f t="shared" si="255"/>
        <v/>
      </c>
      <c r="P1831">
        <f>IF($I1831&lt;&gt;"",$I1831,IF($E1831="SGD",1,IF($E1831="USD",Settings!$B$22,IF($E1831="HKD",Settings!$B$23,1))))</f>
        <v>1</v>
      </c>
      <c r="Q1831">
        <f t="shared" si="256"/>
        <v>0</v>
      </c>
      <c r="R1831">
        <f t="shared" si="257"/>
        <v>0</v>
      </c>
      <c r="S1831" t="str">
        <f t="shared" si="258"/>
        <v/>
      </c>
      <c r="T1831" t="str">
        <f t="shared" si="259"/>
        <v/>
      </c>
      <c r="U1831" t="str">
        <f t="shared" si="260"/>
        <v/>
      </c>
    </row>
    <row r="1832" spans="12:21" ht="15" customHeight="1" x14ac:dyDescent="0.15">
      <c r="L1832" s="244" t="str">
        <f t="shared" si="252"/>
        <v/>
      </c>
      <c r="M1832" s="245" t="str">
        <f t="shared" si="253"/>
        <v/>
      </c>
      <c r="N1832" s="244" t="str">
        <f t="shared" si="254"/>
        <v/>
      </c>
      <c r="O1832" s="244" t="str">
        <f t="shared" si="255"/>
        <v/>
      </c>
      <c r="P1832">
        <f>IF($I1832&lt;&gt;"",$I1832,IF($E1832="SGD",1,IF($E1832="USD",Settings!$B$22,IF($E1832="HKD",Settings!$B$23,1))))</f>
        <v>1</v>
      </c>
      <c r="Q1832">
        <f t="shared" si="256"/>
        <v>0</v>
      </c>
      <c r="R1832">
        <f t="shared" si="257"/>
        <v>0</v>
      </c>
      <c r="S1832" t="str">
        <f t="shared" si="258"/>
        <v/>
      </c>
      <c r="T1832" t="str">
        <f t="shared" si="259"/>
        <v/>
      </c>
      <c r="U1832" t="str">
        <f t="shared" si="260"/>
        <v/>
      </c>
    </row>
    <row r="1833" spans="12:21" ht="15" customHeight="1" x14ac:dyDescent="0.15">
      <c r="L1833" s="244" t="str">
        <f t="shared" ref="L1833:L1896" si="261">IF(OR(B1833="",C1833="",E1833=""),"",B1833&amp;":"&amp;C1833&amp;":"&amp;E1833)</f>
        <v/>
      </c>
      <c r="M1833" s="245" t="str">
        <f t="shared" ref="M1833:M1896" si="262">IF(A1833="","",A1833*D1833)</f>
        <v/>
      </c>
      <c r="N1833" s="244" t="str">
        <f t="shared" ref="N1833:N1896" si="263">IF(A1833="","",IF(OR(A1833=1,A1833=0),J1833,0))</f>
        <v/>
      </c>
      <c r="O1833" s="244" t="str">
        <f t="shared" ref="O1833:O1896" si="264">IF(A1833="","",IF(A1833=-1,J1833,0))</f>
        <v/>
      </c>
      <c r="P1833">
        <f>IF($I1833&lt;&gt;"",$I1833,IF($E1833="SGD",1,IF($E1833="USD",Settings!$B$22,IF($E1833="HKD",Settings!$B$23,1))))</f>
        <v>1</v>
      </c>
      <c r="Q1833">
        <f t="shared" ref="Q1833:Q1896" si="265">IF($L1833="",0,($O1833-$N1833+IF($A1833=2,$J1833,0))*$P1833)</f>
        <v>0</v>
      </c>
      <c r="R1833">
        <f t="shared" ref="R1833:R1896" si="266">IF($L1833="",0,IF($A1833=2,$J1833*$P1833,0))</f>
        <v>0</v>
      </c>
      <c r="S1833" t="str">
        <f t="shared" si="258"/>
        <v/>
      </c>
      <c r="T1833" t="str">
        <f t="shared" si="259"/>
        <v/>
      </c>
      <c r="U1833" t="str">
        <f t="shared" si="260"/>
        <v/>
      </c>
    </row>
    <row r="1834" spans="12:21" ht="15" customHeight="1" x14ac:dyDescent="0.15">
      <c r="L1834" s="244" t="str">
        <f t="shared" si="261"/>
        <v/>
      </c>
      <c r="M1834" s="245" t="str">
        <f t="shared" si="262"/>
        <v/>
      </c>
      <c r="N1834" s="244" t="str">
        <f t="shared" si="263"/>
        <v/>
      </c>
      <c r="O1834" s="244" t="str">
        <f t="shared" si="264"/>
        <v/>
      </c>
      <c r="P1834">
        <f>IF($I1834&lt;&gt;"",$I1834,IF($E1834="SGD",1,IF($E1834="USD",Settings!$B$22,IF($E1834="HKD",Settings!$B$23,1))))</f>
        <v>1</v>
      </c>
      <c r="Q1834">
        <f t="shared" si="265"/>
        <v>0</v>
      </c>
      <c r="R1834">
        <f t="shared" si="266"/>
        <v>0</v>
      </c>
      <c r="S1834" t="str">
        <f t="shared" si="258"/>
        <v/>
      </c>
      <c r="T1834" t="str">
        <f t="shared" si="259"/>
        <v/>
      </c>
      <c r="U1834" t="str">
        <f t="shared" si="260"/>
        <v/>
      </c>
    </row>
    <row r="1835" spans="12:21" ht="15" customHeight="1" x14ac:dyDescent="0.15">
      <c r="L1835" s="244" t="str">
        <f t="shared" si="261"/>
        <v/>
      </c>
      <c r="M1835" s="245" t="str">
        <f t="shared" si="262"/>
        <v/>
      </c>
      <c r="N1835" s="244" t="str">
        <f t="shared" si="263"/>
        <v/>
      </c>
      <c r="O1835" s="244" t="str">
        <f t="shared" si="264"/>
        <v/>
      </c>
      <c r="P1835">
        <f>IF($I1835&lt;&gt;"",$I1835,IF($E1835="SGD",1,IF($E1835="USD",Settings!$B$22,IF($E1835="HKD",Settings!$B$23,1))))</f>
        <v>1</v>
      </c>
      <c r="Q1835">
        <f t="shared" si="265"/>
        <v>0</v>
      </c>
      <c r="R1835">
        <f t="shared" si="266"/>
        <v>0</v>
      </c>
      <c r="S1835" t="str">
        <f t="shared" si="258"/>
        <v/>
      </c>
      <c r="T1835" t="str">
        <f t="shared" si="259"/>
        <v/>
      </c>
      <c r="U1835" t="str">
        <f t="shared" si="260"/>
        <v/>
      </c>
    </row>
    <row r="1836" spans="12:21" ht="15" customHeight="1" x14ac:dyDescent="0.15">
      <c r="L1836" s="244" t="str">
        <f t="shared" si="261"/>
        <v/>
      </c>
      <c r="M1836" s="245" t="str">
        <f t="shared" si="262"/>
        <v/>
      </c>
      <c r="N1836" s="244" t="str">
        <f t="shared" si="263"/>
        <v/>
      </c>
      <c r="O1836" s="244" t="str">
        <f t="shared" si="264"/>
        <v/>
      </c>
      <c r="P1836">
        <f>IF($I1836&lt;&gt;"",$I1836,IF($E1836="SGD",1,IF($E1836="USD",Settings!$B$22,IF($E1836="HKD",Settings!$B$23,1))))</f>
        <v>1</v>
      </c>
      <c r="Q1836">
        <f t="shared" si="265"/>
        <v>0</v>
      </c>
      <c r="R1836">
        <f t="shared" si="266"/>
        <v>0</v>
      </c>
      <c r="S1836" t="str">
        <f t="shared" si="258"/>
        <v/>
      </c>
      <c r="T1836" t="str">
        <f t="shared" si="259"/>
        <v/>
      </c>
      <c r="U1836" t="str">
        <f t="shared" si="260"/>
        <v/>
      </c>
    </row>
    <row r="1837" spans="12:21" ht="15" customHeight="1" x14ac:dyDescent="0.15">
      <c r="L1837" s="244" t="str">
        <f t="shared" si="261"/>
        <v/>
      </c>
      <c r="M1837" s="245" t="str">
        <f t="shared" si="262"/>
        <v/>
      </c>
      <c r="N1837" s="244" t="str">
        <f t="shared" si="263"/>
        <v/>
      </c>
      <c r="O1837" s="244" t="str">
        <f t="shared" si="264"/>
        <v/>
      </c>
      <c r="P1837">
        <f>IF($I1837&lt;&gt;"",$I1837,IF($E1837="SGD",1,IF($E1837="USD",Settings!$B$22,IF($E1837="HKD",Settings!$B$23,1))))</f>
        <v>1</v>
      </c>
      <c r="Q1837">
        <f t="shared" si="265"/>
        <v>0</v>
      </c>
      <c r="R1837">
        <f t="shared" si="266"/>
        <v>0</v>
      </c>
      <c r="S1837" t="str">
        <f t="shared" si="258"/>
        <v/>
      </c>
      <c r="T1837" t="str">
        <f t="shared" si="259"/>
        <v/>
      </c>
      <c r="U1837" t="str">
        <f t="shared" si="260"/>
        <v/>
      </c>
    </row>
    <row r="1838" spans="12:21" ht="15" customHeight="1" x14ac:dyDescent="0.15">
      <c r="L1838" s="244" t="str">
        <f t="shared" si="261"/>
        <v/>
      </c>
      <c r="M1838" s="245" t="str">
        <f t="shared" si="262"/>
        <v/>
      </c>
      <c r="N1838" s="244" t="str">
        <f t="shared" si="263"/>
        <v/>
      </c>
      <c r="O1838" s="244" t="str">
        <f t="shared" si="264"/>
        <v/>
      </c>
      <c r="P1838">
        <f>IF($I1838&lt;&gt;"",$I1838,IF($E1838="SGD",1,IF($E1838="USD",Settings!$B$22,IF($E1838="HKD",Settings!$B$23,1))))</f>
        <v>1</v>
      </c>
      <c r="Q1838">
        <f t="shared" si="265"/>
        <v>0</v>
      </c>
      <c r="R1838">
        <f t="shared" si="266"/>
        <v>0</v>
      </c>
      <c r="S1838" t="str">
        <f t="shared" si="258"/>
        <v/>
      </c>
      <c r="T1838" t="str">
        <f t="shared" si="259"/>
        <v/>
      </c>
      <c r="U1838" t="str">
        <f t="shared" si="260"/>
        <v/>
      </c>
    </row>
    <row r="1839" spans="12:21" ht="15" customHeight="1" x14ac:dyDescent="0.15">
      <c r="L1839" s="244" t="str">
        <f t="shared" si="261"/>
        <v/>
      </c>
      <c r="M1839" s="245" t="str">
        <f t="shared" si="262"/>
        <v/>
      </c>
      <c r="N1839" s="244" t="str">
        <f t="shared" si="263"/>
        <v/>
      </c>
      <c r="O1839" s="244" t="str">
        <f t="shared" si="264"/>
        <v/>
      </c>
      <c r="P1839">
        <f>IF($I1839&lt;&gt;"",$I1839,IF($E1839="SGD",1,IF($E1839="USD",Settings!$B$22,IF($E1839="HKD",Settings!$B$23,1))))</f>
        <v>1</v>
      </c>
      <c r="Q1839">
        <f t="shared" si="265"/>
        <v>0</v>
      </c>
      <c r="R1839">
        <f t="shared" si="266"/>
        <v>0</v>
      </c>
      <c r="S1839" t="str">
        <f t="shared" si="258"/>
        <v/>
      </c>
      <c r="T1839" t="str">
        <f t="shared" si="259"/>
        <v/>
      </c>
      <c r="U1839" t="str">
        <f t="shared" si="260"/>
        <v/>
      </c>
    </row>
    <row r="1840" spans="12:21" ht="15" customHeight="1" x14ac:dyDescent="0.15">
      <c r="L1840" s="244" t="str">
        <f t="shared" si="261"/>
        <v/>
      </c>
      <c r="M1840" s="245" t="str">
        <f t="shared" si="262"/>
        <v/>
      </c>
      <c r="N1840" s="244" t="str">
        <f t="shared" si="263"/>
        <v/>
      </c>
      <c r="O1840" s="244" t="str">
        <f t="shared" si="264"/>
        <v/>
      </c>
      <c r="P1840">
        <f>IF($I1840&lt;&gt;"",$I1840,IF($E1840="SGD",1,IF($E1840="USD",Settings!$B$22,IF($E1840="HKD",Settings!$B$23,1))))</f>
        <v>1</v>
      </c>
      <c r="Q1840">
        <f t="shared" si="265"/>
        <v>0</v>
      </c>
      <c r="R1840">
        <f t="shared" si="266"/>
        <v>0</v>
      </c>
      <c r="S1840" t="str">
        <f t="shared" si="258"/>
        <v/>
      </c>
      <c r="T1840" t="str">
        <f t="shared" si="259"/>
        <v/>
      </c>
      <c r="U1840" t="str">
        <f t="shared" si="260"/>
        <v/>
      </c>
    </row>
    <row r="1841" spans="12:21" ht="15" customHeight="1" x14ac:dyDescent="0.15">
      <c r="L1841" s="244" t="str">
        <f t="shared" si="261"/>
        <v/>
      </c>
      <c r="M1841" s="245" t="str">
        <f t="shared" si="262"/>
        <v/>
      </c>
      <c r="N1841" s="244" t="str">
        <f t="shared" si="263"/>
        <v/>
      </c>
      <c r="O1841" s="244" t="str">
        <f t="shared" si="264"/>
        <v/>
      </c>
      <c r="P1841">
        <f>IF($I1841&lt;&gt;"",$I1841,IF($E1841="SGD",1,IF($E1841="USD",Settings!$B$22,IF($E1841="HKD",Settings!$B$23,1))))</f>
        <v>1</v>
      </c>
      <c r="Q1841">
        <f t="shared" si="265"/>
        <v>0</v>
      </c>
      <c r="R1841">
        <f t="shared" si="266"/>
        <v>0</v>
      </c>
      <c r="S1841" t="str">
        <f t="shared" si="258"/>
        <v/>
      </c>
      <c r="T1841" t="str">
        <f t="shared" si="259"/>
        <v/>
      </c>
      <c r="U1841" t="str">
        <f t="shared" si="260"/>
        <v/>
      </c>
    </row>
    <row r="1842" spans="12:21" ht="15" customHeight="1" x14ac:dyDescent="0.15">
      <c r="L1842" s="244" t="str">
        <f t="shared" si="261"/>
        <v/>
      </c>
      <c r="M1842" s="245" t="str">
        <f t="shared" si="262"/>
        <v/>
      </c>
      <c r="N1842" s="244" t="str">
        <f t="shared" si="263"/>
        <v/>
      </c>
      <c r="O1842" s="244" t="str">
        <f t="shared" si="264"/>
        <v/>
      </c>
      <c r="P1842">
        <f>IF($I1842&lt;&gt;"",$I1842,IF($E1842="SGD",1,IF($E1842="USD",Settings!$B$22,IF($E1842="HKD",Settings!$B$23,1))))</f>
        <v>1</v>
      </c>
      <c r="Q1842">
        <f t="shared" si="265"/>
        <v>0</v>
      </c>
      <c r="R1842">
        <f t="shared" si="266"/>
        <v>0</v>
      </c>
      <c r="S1842" t="str">
        <f t="shared" si="258"/>
        <v/>
      </c>
      <c r="T1842" t="str">
        <f t="shared" si="259"/>
        <v/>
      </c>
      <c r="U1842" t="str">
        <f t="shared" si="260"/>
        <v/>
      </c>
    </row>
    <row r="1843" spans="12:21" ht="15" customHeight="1" x14ac:dyDescent="0.15">
      <c r="L1843" s="244" t="str">
        <f t="shared" si="261"/>
        <v/>
      </c>
      <c r="M1843" s="245" t="str">
        <f t="shared" si="262"/>
        <v/>
      </c>
      <c r="N1843" s="244" t="str">
        <f t="shared" si="263"/>
        <v/>
      </c>
      <c r="O1843" s="244" t="str">
        <f t="shared" si="264"/>
        <v/>
      </c>
      <c r="P1843">
        <f>IF($I1843&lt;&gt;"",$I1843,IF($E1843="SGD",1,IF($E1843="USD",Settings!$B$22,IF($E1843="HKD",Settings!$B$23,1))))</f>
        <v>1</v>
      </c>
      <c r="Q1843">
        <f t="shared" si="265"/>
        <v>0</v>
      </c>
      <c r="R1843">
        <f t="shared" si="266"/>
        <v>0</v>
      </c>
      <c r="S1843" t="str">
        <f t="shared" si="258"/>
        <v/>
      </c>
      <c r="T1843" t="str">
        <f t="shared" si="259"/>
        <v/>
      </c>
      <c r="U1843" t="str">
        <f t="shared" si="260"/>
        <v/>
      </c>
    </row>
    <row r="1844" spans="12:21" ht="15" customHeight="1" x14ac:dyDescent="0.15">
      <c r="L1844" s="244" t="str">
        <f t="shared" si="261"/>
        <v/>
      </c>
      <c r="M1844" s="245" t="str">
        <f t="shared" si="262"/>
        <v/>
      </c>
      <c r="N1844" s="244" t="str">
        <f t="shared" si="263"/>
        <v/>
      </c>
      <c r="O1844" s="244" t="str">
        <f t="shared" si="264"/>
        <v/>
      </c>
      <c r="P1844">
        <f>IF($I1844&lt;&gt;"",$I1844,IF($E1844="SGD",1,IF($E1844="USD",Settings!$B$22,IF($E1844="HKD",Settings!$B$23,1))))</f>
        <v>1</v>
      </c>
      <c r="Q1844">
        <f t="shared" si="265"/>
        <v>0</v>
      </c>
      <c r="R1844">
        <f t="shared" si="266"/>
        <v>0</v>
      </c>
      <c r="S1844" t="str">
        <f t="shared" si="258"/>
        <v/>
      </c>
      <c r="T1844" t="str">
        <f t="shared" si="259"/>
        <v/>
      </c>
      <c r="U1844" t="str">
        <f t="shared" si="260"/>
        <v/>
      </c>
    </row>
    <row r="1845" spans="12:21" ht="15" customHeight="1" x14ac:dyDescent="0.15">
      <c r="L1845" s="244" t="str">
        <f t="shared" si="261"/>
        <v/>
      </c>
      <c r="M1845" s="245" t="str">
        <f t="shared" si="262"/>
        <v/>
      </c>
      <c r="N1845" s="244" t="str">
        <f t="shared" si="263"/>
        <v/>
      </c>
      <c r="O1845" s="244" t="str">
        <f t="shared" si="264"/>
        <v/>
      </c>
      <c r="P1845">
        <f>IF($I1845&lt;&gt;"",$I1845,IF($E1845="SGD",1,IF($E1845="USD",Settings!$B$22,IF($E1845="HKD",Settings!$B$23,1))))</f>
        <v>1</v>
      </c>
      <c r="Q1845">
        <f t="shared" si="265"/>
        <v>0</v>
      </c>
      <c r="R1845">
        <f t="shared" si="266"/>
        <v>0</v>
      </c>
      <c r="S1845" t="str">
        <f t="shared" si="258"/>
        <v/>
      </c>
      <c r="T1845" t="str">
        <f t="shared" si="259"/>
        <v/>
      </c>
      <c r="U1845" t="str">
        <f t="shared" si="260"/>
        <v/>
      </c>
    </row>
    <row r="1846" spans="12:21" ht="15" customHeight="1" x14ac:dyDescent="0.15">
      <c r="L1846" s="244" t="str">
        <f t="shared" si="261"/>
        <v/>
      </c>
      <c r="M1846" s="245" t="str">
        <f t="shared" si="262"/>
        <v/>
      </c>
      <c r="N1846" s="244" t="str">
        <f t="shared" si="263"/>
        <v/>
      </c>
      <c r="O1846" s="244" t="str">
        <f t="shared" si="264"/>
        <v/>
      </c>
      <c r="P1846">
        <f>IF($I1846&lt;&gt;"",$I1846,IF($E1846="SGD",1,IF($E1846="USD",Settings!$B$22,IF($E1846="HKD",Settings!$B$23,1))))</f>
        <v>1</v>
      </c>
      <c r="Q1846">
        <f t="shared" si="265"/>
        <v>0</v>
      </c>
      <c r="R1846">
        <f t="shared" si="266"/>
        <v>0</v>
      </c>
      <c r="S1846" t="str">
        <f t="shared" si="258"/>
        <v/>
      </c>
      <c r="T1846" t="str">
        <f t="shared" si="259"/>
        <v/>
      </c>
      <c r="U1846" t="str">
        <f t="shared" si="260"/>
        <v/>
      </c>
    </row>
    <row r="1847" spans="12:21" ht="15" customHeight="1" x14ac:dyDescent="0.15">
      <c r="L1847" s="244" t="str">
        <f t="shared" si="261"/>
        <v/>
      </c>
      <c r="M1847" s="245" t="str">
        <f t="shared" si="262"/>
        <v/>
      </c>
      <c r="N1847" s="244" t="str">
        <f t="shared" si="263"/>
        <v/>
      </c>
      <c r="O1847" s="244" t="str">
        <f t="shared" si="264"/>
        <v/>
      </c>
      <c r="P1847">
        <f>IF($I1847&lt;&gt;"",$I1847,IF($E1847="SGD",1,IF($E1847="USD",Settings!$B$22,IF($E1847="HKD",Settings!$B$23,1))))</f>
        <v>1</v>
      </c>
      <c r="Q1847">
        <f t="shared" si="265"/>
        <v>0</v>
      </c>
      <c r="R1847">
        <f t="shared" si="266"/>
        <v>0</v>
      </c>
      <c r="S1847" t="str">
        <f t="shared" si="258"/>
        <v/>
      </c>
      <c r="T1847" t="str">
        <f t="shared" si="259"/>
        <v/>
      </c>
      <c r="U1847" t="str">
        <f t="shared" si="260"/>
        <v/>
      </c>
    </row>
    <row r="1848" spans="12:21" ht="15" customHeight="1" x14ac:dyDescent="0.15">
      <c r="L1848" s="244" t="str">
        <f t="shared" si="261"/>
        <v/>
      </c>
      <c r="M1848" s="245" t="str">
        <f t="shared" si="262"/>
        <v/>
      </c>
      <c r="N1848" s="244" t="str">
        <f t="shared" si="263"/>
        <v/>
      </c>
      <c r="O1848" s="244" t="str">
        <f t="shared" si="264"/>
        <v/>
      </c>
      <c r="P1848">
        <f>IF($I1848&lt;&gt;"",$I1848,IF($E1848="SGD",1,IF($E1848="USD",Settings!$B$22,IF($E1848="HKD",Settings!$B$23,1))))</f>
        <v>1</v>
      </c>
      <c r="Q1848">
        <f t="shared" si="265"/>
        <v>0</v>
      </c>
      <c r="R1848">
        <f t="shared" si="266"/>
        <v>0</v>
      </c>
      <c r="S1848" t="str">
        <f t="shared" si="258"/>
        <v/>
      </c>
      <c r="T1848" t="str">
        <f t="shared" si="259"/>
        <v/>
      </c>
      <c r="U1848" t="str">
        <f t="shared" si="260"/>
        <v/>
      </c>
    </row>
    <row r="1849" spans="12:21" ht="15" customHeight="1" x14ac:dyDescent="0.15">
      <c r="L1849" s="244" t="str">
        <f t="shared" si="261"/>
        <v/>
      </c>
      <c r="M1849" s="245" t="str">
        <f t="shared" si="262"/>
        <v/>
      </c>
      <c r="N1849" s="244" t="str">
        <f t="shared" si="263"/>
        <v/>
      </c>
      <c r="O1849" s="244" t="str">
        <f t="shared" si="264"/>
        <v/>
      </c>
      <c r="P1849">
        <f>IF($I1849&lt;&gt;"",$I1849,IF($E1849="SGD",1,IF($E1849="USD",Settings!$B$22,IF($E1849="HKD",Settings!$B$23,1))))</f>
        <v>1</v>
      </c>
      <c r="Q1849">
        <f t="shared" si="265"/>
        <v>0</v>
      </c>
      <c r="R1849">
        <f t="shared" si="266"/>
        <v>0</v>
      </c>
      <c r="S1849" t="str">
        <f t="shared" si="258"/>
        <v/>
      </c>
      <c r="T1849" t="str">
        <f t="shared" si="259"/>
        <v/>
      </c>
      <c r="U1849" t="str">
        <f t="shared" si="260"/>
        <v/>
      </c>
    </row>
    <row r="1850" spans="12:21" ht="15" customHeight="1" x14ac:dyDescent="0.15">
      <c r="L1850" s="244" t="str">
        <f t="shared" si="261"/>
        <v/>
      </c>
      <c r="M1850" s="245" t="str">
        <f t="shared" si="262"/>
        <v/>
      </c>
      <c r="N1850" s="244" t="str">
        <f t="shared" si="263"/>
        <v/>
      </c>
      <c r="O1850" s="244" t="str">
        <f t="shared" si="264"/>
        <v/>
      </c>
      <c r="P1850">
        <f>IF($I1850&lt;&gt;"",$I1850,IF($E1850="SGD",1,IF($E1850="USD",Settings!$B$22,IF($E1850="HKD",Settings!$B$23,1))))</f>
        <v>1</v>
      </c>
      <c r="Q1850">
        <f t="shared" si="265"/>
        <v>0</v>
      </c>
      <c r="R1850">
        <f t="shared" si="266"/>
        <v>0</v>
      </c>
      <c r="S1850" t="str">
        <f t="shared" si="258"/>
        <v/>
      </c>
      <c r="T1850" t="str">
        <f t="shared" si="259"/>
        <v/>
      </c>
      <c r="U1850" t="str">
        <f t="shared" si="260"/>
        <v/>
      </c>
    </row>
    <row r="1851" spans="12:21" ht="15" customHeight="1" x14ac:dyDescent="0.15">
      <c r="L1851" s="244" t="str">
        <f t="shared" si="261"/>
        <v/>
      </c>
      <c r="M1851" s="245" t="str">
        <f t="shared" si="262"/>
        <v/>
      </c>
      <c r="N1851" s="244" t="str">
        <f t="shared" si="263"/>
        <v/>
      </c>
      <c r="O1851" s="244" t="str">
        <f t="shared" si="264"/>
        <v/>
      </c>
      <c r="P1851">
        <f>IF($I1851&lt;&gt;"",$I1851,IF($E1851="SGD",1,IF($E1851="USD",Settings!$B$22,IF($E1851="HKD",Settings!$B$23,1))))</f>
        <v>1</v>
      </c>
      <c r="Q1851">
        <f t="shared" si="265"/>
        <v>0</v>
      </c>
      <c r="R1851">
        <f t="shared" si="266"/>
        <v>0</v>
      </c>
      <c r="S1851" t="str">
        <f t="shared" si="258"/>
        <v/>
      </c>
      <c r="T1851" t="str">
        <f t="shared" si="259"/>
        <v/>
      </c>
      <c r="U1851" t="str">
        <f t="shared" si="260"/>
        <v/>
      </c>
    </row>
    <row r="1852" spans="12:21" ht="15" customHeight="1" x14ac:dyDescent="0.15">
      <c r="L1852" s="244" t="str">
        <f t="shared" si="261"/>
        <v/>
      </c>
      <c r="M1852" s="245" t="str">
        <f t="shared" si="262"/>
        <v/>
      </c>
      <c r="N1852" s="244" t="str">
        <f t="shared" si="263"/>
        <v/>
      </c>
      <c r="O1852" s="244" t="str">
        <f t="shared" si="264"/>
        <v/>
      </c>
      <c r="P1852">
        <f>IF($I1852&lt;&gt;"",$I1852,IF($E1852="SGD",1,IF($E1852="USD",Settings!$B$22,IF($E1852="HKD",Settings!$B$23,1))))</f>
        <v>1</v>
      </c>
      <c r="Q1852">
        <f t="shared" si="265"/>
        <v>0</v>
      </c>
      <c r="R1852">
        <f t="shared" si="266"/>
        <v>0</v>
      </c>
      <c r="S1852" t="str">
        <f t="shared" si="258"/>
        <v/>
      </c>
      <c r="T1852" t="str">
        <f t="shared" si="259"/>
        <v/>
      </c>
      <c r="U1852" t="str">
        <f t="shared" si="260"/>
        <v/>
      </c>
    </row>
    <row r="1853" spans="12:21" ht="15" customHeight="1" x14ac:dyDescent="0.15">
      <c r="L1853" s="244" t="str">
        <f t="shared" si="261"/>
        <v/>
      </c>
      <c r="M1853" s="245" t="str">
        <f t="shared" si="262"/>
        <v/>
      </c>
      <c r="N1853" s="244" t="str">
        <f t="shared" si="263"/>
        <v/>
      </c>
      <c r="O1853" s="244" t="str">
        <f t="shared" si="264"/>
        <v/>
      </c>
      <c r="P1853">
        <f>IF($I1853&lt;&gt;"",$I1853,IF($E1853="SGD",1,IF($E1853="USD",Settings!$B$22,IF($E1853="HKD",Settings!$B$23,1))))</f>
        <v>1</v>
      </c>
      <c r="Q1853">
        <f t="shared" si="265"/>
        <v>0</v>
      </c>
      <c r="R1853">
        <f t="shared" si="266"/>
        <v>0</v>
      </c>
      <c r="S1853" t="str">
        <f t="shared" si="258"/>
        <v/>
      </c>
      <c r="T1853" t="str">
        <f t="shared" si="259"/>
        <v/>
      </c>
      <c r="U1853" t="str">
        <f t="shared" si="260"/>
        <v/>
      </c>
    </row>
    <row r="1854" spans="12:21" ht="15" customHeight="1" x14ac:dyDescent="0.15">
      <c r="L1854" s="244" t="str">
        <f t="shared" si="261"/>
        <v/>
      </c>
      <c r="M1854" s="245" t="str">
        <f t="shared" si="262"/>
        <v/>
      </c>
      <c r="N1854" s="244" t="str">
        <f t="shared" si="263"/>
        <v/>
      </c>
      <c r="O1854" s="244" t="str">
        <f t="shared" si="264"/>
        <v/>
      </c>
      <c r="P1854">
        <f>IF($I1854&lt;&gt;"",$I1854,IF($E1854="SGD",1,IF($E1854="USD",Settings!$B$22,IF($E1854="HKD",Settings!$B$23,1))))</f>
        <v>1</v>
      </c>
      <c r="Q1854">
        <f t="shared" si="265"/>
        <v>0</v>
      </c>
      <c r="R1854">
        <f t="shared" si="266"/>
        <v>0</v>
      </c>
      <c r="S1854" t="str">
        <f t="shared" si="258"/>
        <v/>
      </c>
      <c r="T1854" t="str">
        <f t="shared" si="259"/>
        <v/>
      </c>
      <c r="U1854" t="str">
        <f t="shared" si="260"/>
        <v/>
      </c>
    </row>
    <row r="1855" spans="12:21" ht="15" customHeight="1" x14ac:dyDescent="0.15">
      <c r="L1855" s="244" t="str">
        <f t="shared" si="261"/>
        <v/>
      </c>
      <c r="M1855" s="245" t="str">
        <f t="shared" si="262"/>
        <v/>
      </c>
      <c r="N1855" s="244" t="str">
        <f t="shared" si="263"/>
        <v/>
      </c>
      <c r="O1855" s="244" t="str">
        <f t="shared" si="264"/>
        <v/>
      </c>
      <c r="P1855">
        <f>IF($I1855&lt;&gt;"",$I1855,IF($E1855="SGD",1,IF($E1855="USD",Settings!$B$22,IF($E1855="HKD",Settings!$B$23,1))))</f>
        <v>1</v>
      </c>
      <c r="Q1855">
        <f t="shared" si="265"/>
        <v>0</v>
      </c>
      <c r="R1855">
        <f t="shared" si="266"/>
        <v>0</v>
      </c>
      <c r="S1855" t="str">
        <f t="shared" si="258"/>
        <v/>
      </c>
      <c r="T1855" t="str">
        <f t="shared" si="259"/>
        <v/>
      </c>
      <c r="U1855" t="str">
        <f t="shared" si="260"/>
        <v/>
      </c>
    </row>
    <row r="1856" spans="12:21" ht="15" customHeight="1" x14ac:dyDescent="0.15">
      <c r="L1856" s="244" t="str">
        <f t="shared" si="261"/>
        <v/>
      </c>
      <c r="M1856" s="245" t="str">
        <f t="shared" si="262"/>
        <v/>
      </c>
      <c r="N1856" s="244" t="str">
        <f t="shared" si="263"/>
        <v/>
      </c>
      <c r="O1856" s="244" t="str">
        <f t="shared" si="264"/>
        <v/>
      </c>
      <c r="P1856">
        <f>IF($I1856&lt;&gt;"",$I1856,IF($E1856="SGD",1,IF($E1856="USD",Settings!$B$22,IF($E1856="HKD",Settings!$B$23,1))))</f>
        <v>1</v>
      </c>
      <c r="Q1856">
        <f t="shared" si="265"/>
        <v>0</v>
      </c>
      <c r="R1856">
        <f t="shared" si="266"/>
        <v>0</v>
      </c>
      <c r="S1856" t="str">
        <f t="shared" si="258"/>
        <v/>
      </c>
      <c r="T1856" t="str">
        <f t="shared" si="259"/>
        <v/>
      </c>
      <c r="U1856" t="str">
        <f t="shared" si="260"/>
        <v/>
      </c>
    </row>
    <row r="1857" spans="12:21" ht="15" customHeight="1" x14ac:dyDescent="0.15">
      <c r="L1857" s="244" t="str">
        <f t="shared" si="261"/>
        <v/>
      </c>
      <c r="M1857" s="245" t="str">
        <f t="shared" si="262"/>
        <v/>
      </c>
      <c r="N1857" s="244" t="str">
        <f t="shared" si="263"/>
        <v/>
      </c>
      <c r="O1857" s="244" t="str">
        <f t="shared" si="264"/>
        <v/>
      </c>
      <c r="P1857">
        <f>IF($I1857&lt;&gt;"",$I1857,IF($E1857="SGD",1,IF($E1857="USD",Settings!$B$22,IF($E1857="HKD",Settings!$B$23,1))))</f>
        <v>1</v>
      </c>
      <c r="Q1857">
        <f t="shared" si="265"/>
        <v>0</v>
      </c>
      <c r="R1857">
        <f t="shared" si="266"/>
        <v>0</v>
      </c>
      <c r="S1857" t="str">
        <f t="shared" si="258"/>
        <v/>
      </c>
      <c r="T1857" t="str">
        <f t="shared" si="259"/>
        <v/>
      </c>
      <c r="U1857" t="str">
        <f t="shared" si="260"/>
        <v/>
      </c>
    </row>
    <row r="1858" spans="12:21" ht="15" customHeight="1" x14ac:dyDescent="0.15">
      <c r="L1858" s="244" t="str">
        <f t="shared" si="261"/>
        <v/>
      </c>
      <c r="M1858" s="245" t="str">
        <f t="shared" si="262"/>
        <v/>
      </c>
      <c r="N1858" s="244" t="str">
        <f t="shared" si="263"/>
        <v/>
      </c>
      <c r="O1858" s="244" t="str">
        <f t="shared" si="264"/>
        <v/>
      </c>
      <c r="P1858">
        <f>IF($I1858&lt;&gt;"",$I1858,IF($E1858="SGD",1,IF($E1858="USD",Settings!$B$22,IF($E1858="HKD",Settings!$B$23,1))))</f>
        <v>1</v>
      </c>
      <c r="Q1858">
        <f t="shared" si="265"/>
        <v>0</v>
      </c>
      <c r="R1858">
        <f t="shared" si="266"/>
        <v>0</v>
      </c>
      <c r="S1858" t="str">
        <f t="shared" ref="S1858:S1921" si="267">IF(L1858="","",SUMIFS($M:$M,$L:$L,L1858,$T:$T,"&lt;="&amp;T1858))</f>
        <v/>
      </c>
      <c r="T1858" t="str">
        <f t="shared" ref="T1858:T1921" si="268">IF(L1858="","",INT(G1858)*100000+ROW())</f>
        <v/>
      </c>
      <c r="U1858" t="str">
        <f t="shared" ref="U1858:U1921" si="269">IF(L1858="","",IF(AND(COUNTIFS($L:$L,L1858,$S:$S,"&gt;-0.000001",$S:$S,"&lt;0.000001",$T:$T,"&gt;"&amp;T1858)=0,ABS(S1858)&gt;0.000001),1,0))</f>
        <v/>
      </c>
    </row>
    <row r="1859" spans="12:21" ht="15" customHeight="1" x14ac:dyDescent="0.15">
      <c r="L1859" s="244" t="str">
        <f t="shared" si="261"/>
        <v/>
      </c>
      <c r="M1859" s="245" t="str">
        <f t="shared" si="262"/>
        <v/>
      </c>
      <c r="N1859" s="244" t="str">
        <f t="shared" si="263"/>
        <v/>
      </c>
      <c r="O1859" s="244" t="str">
        <f t="shared" si="264"/>
        <v/>
      </c>
      <c r="P1859">
        <f>IF($I1859&lt;&gt;"",$I1859,IF($E1859="SGD",1,IF($E1859="USD",Settings!$B$22,IF($E1859="HKD",Settings!$B$23,1))))</f>
        <v>1</v>
      </c>
      <c r="Q1859">
        <f t="shared" si="265"/>
        <v>0</v>
      </c>
      <c r="R1859">
        <f t="shared" si="266"/>
        <v>0</v>
      </c>
      <c r="S1859" t="str">
        <f t="shared" si="267"/>
        <v/>
      </c>
      <c r="T1859" t="str">
        <f t="shared" si="268"/>
        <v/>
      </c>
      <c r="U1859" t="str">
        <f t="shared" si="269"/>
        <v/>
      </c>
    </row>
    <row r="1860" spans="12:21" ht="15" customHeight="1" x14ac:dyDescent="0.15">
      <c r="L1860" s="244" t="str">
        <f t="shared" si="261"/>
        <v/>
      </c>
      <c r="M1860" s="245" t="str">
        <f t="shared" si="262"/>
        <v/>
      </c>
      <c r="N1860" s="244" t="str">
        <f t="shared" si="263"/>
        <v/>
      </c>
      <c r="O1860" s="244" t="str">
        <f t="shared" si="264"/>
        <v/>
      </c>
      <c r="P1860">
        <f>IF($I1860&lt;&gt;"",$I1860,IF($E1860="SGD",1,IF($E1860="USD",Settings!$B$22,IF($E1860="HKD",Settings!$B$23,1))))</f>
        <v>1</v>
      </c>
      <c r="Q1860">
        <f t="shared" si="265"/>
        <v>0</v>
      </c>
      <c r="R1860">
        <f t="shared" si="266"/>
        <v>0</v>
      </c>
      <c r="S1860" t="str">
        <f t="shared" si="267"/>
        <v/>
      </c>
      <c r="T1860" t="str">
        <f t="shared" si="268"/>
        <v/>
      </c>
      <c r="U1860" t="str">
        <f t="shared" si="269"/>
        <v/>
      </c>
    </row>
    <row r="1861" spans="12:21" ht="15" customHeight="1" x14ac:dyDescent="0.15">
      <c r="L1861" s="244" t="str">
        <f t="shared" si="261"/>
        <v/>
      </c>
      <c r="M1861" s="245" t="str">
        <f t="shared" si="262"/>
        <v/>
      </c>
      <c r="N1861" s="244" t="str">
        <f t="shared" si="263"/>
        <v/>
      </c>
      <c r="O1861" s="244" t="str">
        <f t="shared" si="264"/>
        <v/>
      </c>
      <c r="P1861">
        <f>IF($I1861&lt;&gt;"",$I1861,IF($E1861="SGD",1,IF($E1861="USD",Settings!$B$22,IF($E1861="HKD",Settings!$B$23,1))))</f>
        <v>1</v>
      </c>
      <c r="Q1861">
        <f t="shared" si="265"/>
        <v>0</v>
      </c>
      <c r="R1861">
        <f t="shared" si="266"/>
        <v>0</v>
      </c>
      <c r="S1861" t="str">
        <f t="shared" si="267"/>
        <v/>
      </c>
      <c r="T1861" t="str">
        <f t="shared" si="268"/>
        <v/>
      </c>
      <c r="U1861" t="str">
        <f t="shared" si="269"/>
        <v/>
      </c>
    </row>
    <row r="1862" spans="12:21" ht="15" customHeight="1" x14ac:dyDescent="0.15">
      <c r="L1862" s="244" t="str">
        <f t="shared" si="261"/>
        <v/>
      </c>
      <c r="M1862" s="245" t="str">
        <f t="shared" si="262"/>
        <v/>
      </c>
      <c r="N1862" s="244" t="str">
        <f t="shared" si="263"/>
        <v/>
      </c>
      <c r="O1862" s="244" t="str">
        <f t="shared" si="264"/>
        <v/>
      </c>
      <c r="P1862">
        <f>IF($I1862&lt;&gt;"",$I1862,IF($E1862="SGD",1,IF($E1862="USD",Settings!$B$22,IF($E1862="HKD",Settings!$B$23,1))))</f>
        <v>1</v>
      </c>
      <c r="Q1862">
        <f t="shared" si="265"/>
        <v>0</v>
      </c>
      <c r="R1862">
        <f t="shared" si="266"/>
        <v>0</v>
      </c>
      <c r="S1862" t="str">
        <f t="shared" si="267"/>
        <v/>
      </c>
      <c r="T1862" t="str">
        <f t="shared" si="268"/>
        <v/>
      </c>
      <c r="U1862" t="str">
        <f t="shared" si="269"/>
        <v/>
      </c>
    </row>
    <row r="1863" spans="12:21" ht="15" customHeight="1" x14ac:dyDescent="0.15">
      <c r="L1863" s="244" t="str">
        <f t="shared" si="261"/>
        <v/>
      </c>
      <c r="M1863" s="245" t="str">
        <f t="shared" si="262"/>
        <v/>
      </c>
      <c r="N1863" s="244" t="str">
        <f t="shared" si="263"/>
        <v/>
      </c>
      <c r="O1863" s="244" t="str">
        <f t="shared" si="264"/>
        <v/>
      </c>
      <c r="P1863">
        <f>IF($I1863&lt;&gt;"",$I1863,IF($E1863="SGD",1,IF($E1863="USD",Settings!$B$22,IF($E1863="HKD",Settings!$B$23,1))))</f>
        <v>1</v>
      </c>
      <c r="Q1863">
        <f t="shared" si="265"/>
        <v>0</v>
      </c>
      <c r="R1863">
        <f t="shared" si="266"/>
        <v>0</v>
      </c>
      <c r="S1863" t="str">
        <f t="shared" si="267"/>
        <v/>
      </c>
      <c r="T1863" t="str">
        <f t="shared" si="268"/>
        <v/>
      </c>
      <c r="U1863" t="str">
        <f t="shared" si="269"/>
        <v/>
      </c>
    </row>
    <row r="1864" spans="12:21" ht="15" customHeight="1" x14ac:dyDescent="0.15">
      <c r="L1864" s="244" t="str">
        <f t="shared" si="261"/>
        <v/>
      </c>
      <c r="M1864" s="245" t="str">
        <f t="shared" si="262"/>
        <v/>
      </c>
      <c r="N1864" s="244" t="str">
        <f t="shared" si="263"/>
        <v/>
      </c>
      <c r="O1864" s="244" t="str">
        <f t="shared" si="264"/>
        <v/>
      </c>
      <c r="P1864">
        <f>IF($I1864&lt;&gt;"",$I1864,IF($E1864="SGD",1,IF($E1864="USD",Settings!$B$22,IF($E1864="HKD",Settings!$B$23,1))))</f>
        <v>1</v>
      </c>
      <c r="Q1864">
        <f t="shared" si="265"/>
        <v>0</v>
      </c>
      <c r="R1864">
        <f t="shared" si="266"/>
        <v>0</v>
      </c>
      <c r="S1864" t="str">
        <f t="shared" si="267"/>
        <v/>
      </c>
      <c r="T1864" t="str">
        <f t="shared" si="268"/>
        <v/>
      </c>
      <c r="U1864" t="str">
        <f t="shared" si="269"/>
        <v/>
      </c>
    </row>
    <row r="1865" spans="12:21" ht="15" customHeight="1" x14ac:dyDescent="0.15">
      <c r="L1865" s="244" t="str">
        <f t="shared" si="261"/>
        <v/>
      </c>
      <c r="M1865" s="245" t="str">
        <f t="shared" si="262"/>
        <v/>
      </c>
      <c r="N1865" s="244" t="str">
        <f t="shared" si="263"/>
        <v/>
      </c>
      <c r="O1865" s="244" t="str">
        <f t="shared" si="264"/>
        <v/>
      </c>
      <c r="P1865">
        <f>IF($I1865&lt;&gt;"",$I1865,IF($E1865="SGD",1,IF($E1865="USD",Settings!$B$22,IF($E1865="HKD",Settings!$B$23,1))))</f>
        <v>1</v>
      </c>
      <c r="Q1865">
        <f t="shared" si="265"/>
        <v>0</v>
      </c>
      <c r="R1865">
        <f t="shared" si="266"/>
        <v>0</v>
      </c>
      <c r="S1865" t="str">
        <f t="shared" si="267"/>
        <v/>
      </c>
      <c r="T1865" t="str">
        <f t="shared" si="268"/>
        <v/>
      </c>
      <c r="U1865" t="str">
        <f t="shared" si="269"/>
        <v/>
      </c>
    </row>
    <row r="1866" spans="12:21" ht="15" customHeight="1" x14ac:dyDescent="0.15">
      <c r="L1866" s="244" t="str">
        <f t="shared" si="261"/>
        <v/>
      </c>
      <c r="M1866" s="245" t="str">
        <f t="shared" si="262"/>
        <v/>
      </c>
      <c r="N1866" s="244" t="str">
        <f t="shared" si="263"/>
        <v/>
      </c>
      <c r="O1866" s="244" t="str">
        <f t="shared" si="264"/>
        <v/>
      </c>
      <c r="P1866">
        <f>IF($I1866&lt;&gt;"",$I1866,IF($E1866="SGD",1,IF($E1866="USD",Settings!$B$22,IF($E1866="HKD",Settings!$B$23,1))))</f>
        <v>1</v>
      </c>
      <c r="Q1866">
        <f t="shared" si="265"/>
        <v>0</v>
      </c>
      <c r="R1866">
        <f t="shared" si="266"/>
        <v>0</v>
      </c>
      <c r="S1866" t="str">
        <f t="shared" si="267"/>
        <v/>
      </c>
      <c r="T1866" t="str">
        <f t="shared" si="268"/>
        <v/>
      </c>
      <c r="U1866" t="str">
        <f t="shared" si="269"/>
        <v/>
      </c>
    </row>
    <row r="1867" spans="12:21" ht="15" customHeight="1" x14ac:dyDescent="0.15">
      <c r="L1867" s="244" t="str">
        <f t="shared" si="261"/>
        <v/>
      </c>
      <c r="M1867" s="245" t="str">
        <f t="shared" si="262"/>
        <v/>
      </c>
      <c r="N1867" s="244" t="str">
        <f t="shared" si="263"/>
        <v/>
      </c>
      <c r="O1867" s="244" t="str">
        <f t="shared" si="264"/>
        <v/>
      </c>
      <c r="P1867">
        <f>IF($I1867&lt;&gt;"",$I1867,IF($E1867="SGD",1,IF($E1867="USD",Settings!$B$22,IF($E1867="HKD",Settings!$B$23,1))))</f>
        <v>1</v>
      </c>
      <c r="Q1867">
        <f t="shared" si="265"/>
        <v>0</v>
      </c>
      <c r="R1867">
        <f t="shared" si="266"/>
        <v>0</v>
      </c>
      <c r="S1867" t="str">
        <f t="shared" si="267"/>
        <v/>
      </c>
      <c r="T1867" t="str">
        <f t="shared" si="268"/>
        <v/>
      </c>
      <c r="U1867" t="str">
        <f t="shared" si="269"/>
        <v/>
      </c>
    </row>
    <row r="1868" spans="12:21" ht="15" customHeight="1" x14ac:dyDescent="0.15">
      <c r="L1868" s="244" t="str">
        <f t="shared" si="261"/>
        <v/>
      </c>
      <c r="M1868" s="245" t="str">
        <f t="shared" si="262"/>
        <v/>
      </c>
      <c r="N1868" s="244" t="str">
        <f t="shared" si="263"/>
        <v/>
      </c>
      <c r="O1868" s="244" t="str">
        <f t="shared" si="264"/>
        <v/>
      </c>
      <c r="P1868">
        <f>IF($I1868&lt;&gt;"",$I1868,IF($E1868="SGD",1,IF($E1868="USD",Settings!$B$22,IF($E1868="HKD",Settings!$B$23,1))))</f>
        <v>1</v>
      </c>
      <c r="Q1868">
        <f t="shared" si="265"/>
        <v>0</v>
      </c>
      <c r="R1868">
        <f t="shared" si="266"/>
        <v>0</v>
      </c>
      <c r="S1868" t="str">
        <f t="shared" si="267"/>
        <v/>
      </c>
      <c r="T1868" t="str">
        <f t="shared" si="268"/>
        <v/>
      </c>
      <c r="U1868" t="str">
        <f t="shared" si="269"/>
        <v/>
      </c>
    </row>
    <row r="1869" spans="12:21" ht="15" customHeight="1" x14ac:dyDescent="0.15">
      <c r="L1869" s="244" t="str">
        <f t="shared" si="261"/>
        <v/>
      </c>
      <c r="M1869" s="245" t="str">
        <f t="shared" si="262"/>
        <v/>
      </c>
      <c r="N1869" s="244" t="str">
        <f t="shared" si="263"/>
        <v/>
      </c>
      <c r="O1869" s="244" t="str">
        <f t="shared" si="264"/>
        <v/>
      </c>
      <c r="P1869">
        <f>IF($I1869&lt;&gt;"",$I1869,IF($E1869="SGD",1,IF($E1869="USD",Settings!$B$22,IF($E1869="HKD",Settings!$B$23,1))))</f>
        <v>1</v>
      </c>
      <c r="Q1869">
        <f t="shared" si="265"/>
        <v>0</v>
      </c>
      <c r="R1869">
        <f t="shared" si="266"/>
        <v>0</v>
      </c>
      <c r="S1869" t="str">
        <f t="shared" si="267"/>
        <v/>
      </c>
      <c r="T1869" t="str">
        <f t="shared" si="268"/>
        <v/>
      </c>
      <c r="U1869" t="str">
        <f t="shared" si="269"/>
        <v/>
      </c>
    </row>
    <row r="1870" spans="12:21" ht="15" customHeight="1" x14ac:dyDescent="0.15">
      <c r="L1870" s="244" t="str">
        <f t="shared" si="261"/>
        <v/>
      </c>
      <c r="M1870" s="245" t="str">
        <f t="shared" si="262"/>
        <v/>
      </c>
      <c r="N1870" s="244" t="str">
        <f t="shared" si="263"/>
        <v/>
      </c>
      <c r="O1870" s="244" t="str">
        <f t="shared" si="264"/>
        <v/>
      </c>
      <c r="P1870">
        <f>IF($I1870&lt;&gt;"",$I1870,IF($E1870="SGD",1,IF($E1870="USD",Settings!$B$22,IF($E1870="HKD",Settings!$B$23,1))))</f>
        <v>1</v>
      </c>
      <c r="Q1870">
        <f t="shared" si="265"/>
        <v>0</v>
      </c>
      <c r="R1870">
        <f t="shared" si="266"/>
        <v>0</v>
      </c>
      <c r="S1870" t="str">
        <f t="shared" si="267"/>
        <v/>
      </c>
      <c r="T1870" t="str">
        <f t="shared" si="268"/>
        <v/>
      </c>
      <c r="U1870" t="str">
        <f t="shared" si="269"/>
        <v/>
      </c>
    </row>
    <row r="1871" spans="12:21" ht="15" customHeight="1" x14ac:dyDescent="0.15">
      <c r="L1871" s="244" t="str">
        <f t="shared" si="261"/>
        <v/>
      </c>
      <c r="M1871" s="245" t="str">
        <f t="shared" si="262"/>
        <v/>
      </c>
      <c r="N1871" s="244" t="str">
        <f t="shared" si="263"/>
        <v/>
      </c>
      <c r="O1871" s="244" t="str">
        <f t="shared" si="264"/>
        <v/>
      </c>
      <c r="P1871">
        <f>IF($I1871&lt;&gt;"",$I1871,IF($E1871="SGD",1,IF($E1871="USD",Settings!$B$22,IF($E1871="HKD",Settings!$B$23,1))))</f>
        <v>1</v>
      </c>
      <c r="Q1871">
        <f t="shared" si="265"/>
        <v>0</v>
      </c>
      <c r="R1871">
        <f t="shared" si="266"/>
        <v>0</v>
      </c>
      <c r="S1871" t="str">
        <f t="shared" si="267"/>
        <v/>
      </c>
      <c r="T1871" t="str">
        <f t="shared" si="268"/>
        <v/>
      </c>
      <c r="U1871" t="str">
        <f t="shared" si="269"/>
        <v/>
      </c>
    </row>
    <row r="1872" spans="12:21" ht="15" customHeight="1" x14ac:dyDescent="0.15">
      <c r="L1872" s="244" t="str">
        <f t="shared" si="261"/>
        <v/>
      </c>
      <c r="M1872" s="245" t="str">
        <f t="shared" si="262"/>
        <v/>
      </c>
      <c r="N1872" s="244" t="str">
        <f t="shared" si="263"/>
        <v/>
      </c>
      <c r="O1872" s="244" t="str">
        <f t="shared" si="264"/>
        <v/>
      </c>
      <c r="P1872">
        <f>IF($I1872&lt;&gt;"",$I1872,IF($E1872="SGD",1,IF($E1872="USD",Settings!$B$22,IF($E1872="HKD",Settings!$B$23,1))))</f>
        <v>1</v>
      </c>
      <c r="Q1872">
        <f t="shared" si="265"/>
        <v>0</v>
      </c>
      <c r="R1872">
        <f t="shared" si="266"/>
        <v>0</v>
      </c>
      <c r="S1872" t="str">
        <f t="shared" si="267"/>
        <v/>
      </c>
      <c r="T1872" t="str">
        <f t="shared" si="268"/>
        <v/>
      </c>
      <c r="U1872" t="str">
        <f t="shared" si="269"/>
        <v/>
      </c>
    </row>
    <row r="1873" spans="12:21" ht="15" customHeight="1" x14ac:dyDescent="0.15">
      <c r="L1873" s="244" t="str">
        <f t="shared" si="261"/>
        <v/>
      </c>
      <c r="M1873" s="245" t="str">
        <f t="shared" si="262"/>
        <v/>
      </c>
      <c r="N1873" s="244" t="str">
        <f t="shared" si="263"/>
        <v/>
      </c>
      <c r="O1873" s="244" t="str">
        <f t="shared" si="264"/>
        <v/>
      </c>
      <c r="P1873">
        <f>IF($I1873&lt;&gt;"",$I1873,IF($E1873="SGD",1,IF($E1873="USD",Settings!$B$22,IF($E1873="HKD",Settings!$B$23,1))))</f>
        <v>1</v>
      </c>
      <c r="Q1873">
        <f t="shared" si="265"/>
        <v>0</v>
      </c>
      <c r="R1873">
        <f t="shared" si="266"/>
        <v>0</v>
      </c>
      <c r="S1873" t="str">
        <f t="shared" si="267"/>
        <v/>
      </c>
      <c r="T1873" t="str">
        <f t="shared" si="268"/>
        <v/>
      </c>
      <c r="U1873" t="str">
        <f t="shared" si="269"/>
        <v/>
      </c>
    </row>
    <row r="1874" spans="12:21" ht="15" customHeight="1" x14ac:dyDescent="0.15">
      <c r="L1874" s="244" t="str">
        <f t="shared" si="261"/>
        <v/>
      </c>
      <c r="M1874" s="245" t="str">
        <f t="shared" si="262"/>
        <v/>
      </c>
      <c r="N1874" s="244" t="str">
        <f t="shared" si="263"/>
        <v/>
      </c>
      <c r="O1874" s="244" t="str">
        <f t="shared" si="264"/>
        <v/>
      </c>
      <c r="P1874">
        <f>IF($I1874&lt;&gt;"",$I1874,IF($E1874="SGD",1,IF($E1874="USD",Settings!$B$22,IF($E1874="HKD",Settings!$B$23,1))))</f>
        <v>1</v>
      </c>
      <c r="Q1874">
        <f t="shared" si="265"/>
        <v>0</v>
      </c>
      <c r="R1874">
        <f t="shared" si="266"/>
        <v>0</v>
      </c>
      <c r="S1874" t="str">
        <f t="shared" si="267"/>
        <v/>
      </c>
      <c r="T1874" t="str">
        <f t="shared" si="268"/>
        <v/>
      </c>
      <c r="U1874" t="str">
        <f t="shared" si="269"/>
        <v/>
      </c>
    </row>
    <row r="1875" spans="12:21" ht="15" customHeight="1" x14ac:dyDescent="0.15">
      <c r="L1875" s="244" t="str">
        <f t="shared" si="261"/>
        <v/>
      </c>
      <c r="M1875" s="245" t="str">
        <f t="shared" si="262"/>
        <v/>
      </c>
      <c r="N1875" s="244" t="str">
        <f t="shared" si="263"/>
        <v/>
      </c>
      <c r="O1875" s="244" t="str">
        <f t="shared" si="264"/>
        <v/>
      </c>
      <c r="P1875">
        <f>IF($I1875&lt;&gt;"",$I1875,IF($E1875="SGD",1,IF($E1875="USD",Settings!$B$22,IF($E1875="HKD",Settings!$B$23,1))))</f>
        <v>1</v>
      </c>
      <c r="Q1875">
        <f t="shared" si="265"/>
        <v>0</v>
      </c>
      <c r="R1875">
        <f t="shared" si="266"/>
        <v>0</v>
      </c>
      <c r="S1875" t="str">
        <f t="shared" si="267"/>
        <v/>
      </c>
      <c r="T1875" t="str">
        <f t="shared" si="268"/>
        <v/>
      </c>
      <c r="U1875" t="str">
        <f t="shared" si="269"/>
        <v/>
      </c>
    </row>
    <row r="1876" spans="12:21" ht="15" customHeight="1" x14ac:dyDescent="0.15">
      <c r="L1876" s="244" t="str">
        <f t="shared" si="261"/>
        <v/>
      </c>
      <c r="M1876" s="245" t="str">
        <f t="shared" si="262"/>
        <v/>
      </c>
      <c r="N1876" s="244" t="str">
        <f t="shared" si="263"/>
        <v/>
      </c>
      <c r="O1876" s="244" t="str">
        <f t="shared" si="264"/>
        <v/>
      </c>
      <c r="P1876">
        <f>IF($I1876&lt;&gt;"",$I1876,IF($E1876="SGD",1,IF($E1876="USD",Settings!$B$22,IF($E1876="HKD",Settings!$B$23,1))))</f>
        <v>1</v>
      </c>
      <c r="Q1876">
        <f t="shared" si="265"/>
        <v>0</v>
      </c>
      <c r="R1876">
        <f t="shared" si="266"/>
        <v>0</v>
      </c>
      <c r="S1876" t="str">
        <f t="shared" si="267"/>
        <v/>
      </c>
      <c r="T1876" t="str">
        <f t="shared" si="268"/>
        <v/>
      </c>
      <c r="U1876" t="str">
        <f t="shared" si="269"/>
        <v/>
      </c>
    </row>
    <row r="1877" spans="12:21" ht="15" customHeight="1" x14ac:dyDescent="0.15">
      <c r="L1877" s="244" t="str">
        <f t="shared" si="261"/>
        <v/>
      </c>
      <c r="M1877" s="245" t="str">
        <f t="shared" si="262"/>
        <v/>
      </c>
      <c r="N1877" s="244" t="str">
        <f t="shared" si="263"/>
        <v/>
      </c>
      <c r="O1877" s="244" t="str">
        <f t="shared" si="264"/>
        <v/>
      </c>
      <c r="P1877">
        <f>IF($I1877&lt;&gt;"",$I1877,IF($E1877="SGD",1,IF($E1877="USD",Settings!$B$22,IF($E1877="HKD",Settings!$B$23,1))))</f>
        <v>1</v>
      </c>
      <c r="Q1877">
        <f t="shared" si="265"/>
        <v>0</v>
      </c>
      <c r="R1877">
        <f t="shared" si="266"/>
        <v>0</v>
      </c>
      <c r="S1877" t="str">
        <f t="shared" si="267"/>
        <v/>
      </c>
      <c r="T1877" t="str">
        <f t="shared" si="268"/>
        <v/>
      </c>
      <c r="U1877" t="str">
        <f t="shared" si="269"/>
        <v/>
      </c>
    </row>
    <row r="1878" spans="12:21" ht="15" customHeight="1" x14ac:dyDescent="0.15">
      <c r="L1878" s="244" t="str">
        <f t="shared" si="261"/>
        <v/>
      </c>
      <c r="M1878" s="245" t="str">
        <f t="shared" si="262"/>
        <v/>
      </c>
      <c r="N1878" s="244" t="str">
        <f t="shared" si="263"/>
        <v/>
      </c>
      <c r="O1878" s="244" t="str">
        <f t="shared" si="264"/>
        <v/>
      </c>
      <c r="P1878">
        <f>IF($I1878&lt;&gt;"",$I1878,IF($E1878="SGD",1,IF($E1878="USD",Settings!$B$22,IF($E1878="HKD",Settings!$B$23,1))))</f>
        <v>1</v>
      </c>
      <c r="Q1878">
        <f t="shared" si="265"/>
        <v>0</v>
      </c>
      <c r="R1878">
        <f t="shared" si="266"/>
        <v>0</v>
      </c>
      <c r="S1878" t="str">
        <f t="shared" si="267"/>
        <v/>
      </c>
      <c r="T1878" t="str">
        <f t="shared" si="268"/>
        <v/>
      </c>
      <c r="U1878" t="str">
        <f t="shared" si="269"/>
        <v/>
      </c>
    </row>
    <row r="1879" spans="12:21" ht="15" customHeight="1" x14ac:dyDescent="0.15">
      <c r="L1879" s="244" t="str">
        <f t="shared" si="261"/>
        <v/>
      </c>
      <c r="M1879" s="245" t="str">
        <f t="shared" si="262"/>
        <v/>
      </c>
      <c r="N1879" s="244" t="str">
        <f t="shared" si="263"/>
        <v/>
      </c>
      <c r="O1879" s="244" t="str">
        <f t="shared" si="264"/>
        <v/>
      </c>
      <c r="P1879">
        <f>IF($I1879&lt;&gt;"",$I1879,IF($E1879="SGD",1,IF($E1879="USD",Settings!$B$22,IF($E1879="HKD",Settings!$B$23,1))))</f>
        <v>1</v>
      </c>
      <c r="Q1879">
        <f t="shared" si="265"/>
        <v>0</v>
      </c>
      <c r="R1879">
        <f t="shared" si="266"/>
        <v>0</v>
      </c>
      <c r="S1879" t="str">
        <f t="shared" si="267"/>
        <v/>
      </c>
      <c r="T1879" t="str">
        <f t="shared" si="268"/>
        <v/>
      </c>
      <c r="U1879" t="str">
        <f t="shared" si="269"/>
        <v/>
      </c>
    </row>
    <row r="1880" spans="12:21" ht="15" customHeight="1" x14ac:dyDescent="0.15">
      <c r="L1880" s="244" t="str">
        <f t="shared" si="261"/>
        <v/>
      </c>
      <c r="M1880" s="245" t="str">
        <f t="shared" si="262"/>
        <v/>
      </c>
      <c r="N1880" s="244" t="str">
        <f t="shared" si="263"/>
        <v/>
      </c>
      <c r="O1880" s="244" t="str">
        <f t="shared" si="264"/>
        <v/>
      </c>
      <c r="P1880">
        <f>IF($I1880&lt;&gt;"",$I1880,IF($E1880="SGD",1,IF($E1880="USD",Settings!$B$22,IF($E1880="HKD",Settings!$B$23,1))))</f>
        <v>1</v>
      </c>
      <c r="Q1880">
        <f t="shared" si="265"/>
        <v>0</v>
      </c>
      <c r="R1880">
        <f t="shared" si="266"/>
        <v>0</v>
      </c>
      <c r="S1880" t="str">
        <f t="shared" si="267"/>
        <v/>
      </c>
      <c r="T1880" t="str">
        <f t="shared" si="268"/>
        <v/>
      </c>
      <c r="U1880" t="str">
        <f t="shared" si="269"/>
        <v/>
      </c>
    </row>
    <row r="1881" spans="12:21" ht="15" customHeight="1" x14ac:dyDescent="0.15">
      <c r="L1881" s="244" t="str">
        <f t="shared" si="261"/>
        <v/>
      </c>
      <c r="M1881" s="245" t="str">
        <f t="shared" si="262"/>
        <v/>
      </c>
      <c r="N1881" s="244" t="str">
        <f t="shared" si="263"/>
        <v/>
      </c>
      <c r="O1881" s="244" t="str">
        <f t="shared" si="264"/>
        <v/>
      </c>
      <c r="P1881">
        <f>IF($I1881&lt;&gt;"",$I1881,IF($E1881="SGD",1,IF($E1881="USD",Settings!$B$22,IF($E1881="HKD",Settings!$B$23,1))))</f>
        <v>1</v>
      </c>
      <c r="Q1881">
        <f t="shared" si="265"/>
        <v>0</v>
      </c>
      <c r="R1881">
        <f t="shared" si="266"/>
        <v>0</v>
      </c>
      <c r="S1881" t="str">
        <f t="shared" si="267"/>
        <v/>
      </c>
      <c r="T1881" t="str">
        <f t="shared" si="268"/>
        <v/>
      </c>
      <c r="U1881" t="str">
        <f t="shared" si="269"/>
        <v/>
      </c>
    </row>
    <row r="1882" spans="12:21" ht="15" customHeight="1" x14ac:dyDescent="0.15">
      <c r="L1882" s="244" t="str">
        <f t="shared" si="261"/>
        <v/>
      </c>
      <c r="M1882" s="245" t="str">
        <f t="shared" si="262"/>
        <v/>
      </c>
      <c r="N1882" s="244" t="str">
        <f t="shared" si="263"/>
        <v/>
      </c>
      <c r="O1882" s="244" t="str">
        <f t="shared" si="264"/>
        <v/>
      </c>
      <c r="P1882">
        <f>IF($I1882&lt;&gt;"",$I1882,IF($E1882="SGD",1,IF($E1882="USD",Settings!$B$22,IF($E1882="HKD",Settings!$B$23,1))))</f>
        <v>1</v>
      </c>
      <c r="Q1882">
        <f t="shared" si="265"/>
        <v>0</v>
      </c>
      <c r="R1882">
        <f t="shared" si="266"/>
        <v>0</v>
      </c>
      <c r="S1882" t="str">
        <f t="shared" si="267"/>
        <v/>
      </c>
      <c r="T1882" t="str">
        <f t="shared" si="268"/>
        <v/>
      </c>
      <c r="U1882" t="str">
        <f t="shared" si="269"/>
        <v/>
      </c>
    </row>
    <row r="1883" spans="12:21" ht="15" customHeight="1" x14ac:dyDescent="0.15">
      <c r="L1883" s="244" t="str">
        <f t="shared" si="261"/>
        <v/>
      </c>
      <c r="M1883" s="245" t="str">
        <f t="shared" si="262"/>
        <v/>
      </c>
      <c r="N1883" s="244" t="str">
        <f t="shared" si="263"/>
        <v/>
      </c>
      <c r="O1883" s="244" t="str">
        <f t="shared" si="264"/>
        <v/>
      </c>
      <c r="P1883">
        <f>IF($I1883&lt;&gt;"",$I1883,IF($E1883="SGD",1,IF($E1883="USD",Settings!$B$22,IF($E1883="HKD",Settings!$B$23,1))))</f>
        <v>1</v>
      </c>
      <c r="Q1883">
        <f t="shared" si="265"/>
        <v>0</v>
      </c>
      <c r="R1883">
        <f t="shared" si="266"/>
        <v>0</v>
      </c>
      <c r="S1883" t="str">
        <f t="shared" si="267"/>
        <v/>
      </c>
      <c r="T1883" t="str">
        <f t="shared" si="268"/>
        <v/>
      </c>
      <c r="U1883" t="str">
        <f t="shared" si="269"/>
        <v/>
      </c>
    </row>
    <row r="1884" spans="12:21" ht="15" customHeight="1" x14ac:dyDescent="0.15">
      <c r="L1884" s="244" t="str">
        <f t="shared" si="261"/>
        <v/>
      </c>
      <c r="M1884" s="245" t="str">
        <f t="shared" si="262"/>
        <v/>
      </c>
      <c r="N1884" s="244" t="str">
        <f t="shared" si="263"/>
        <v/>
      </c>
      <c r="O1884" s="244" t="str">
        <f t="shared" si="264"/>
        <v/>
      </c>
      <c r="P1884">
        <f>IF($I1884&lt;&gt;"",$I1884,IF($E1884="SGD",1,IF($E1884="USD",Settings!$B$22,IF($E1884="HKD",Settings!$B$23,1))))</f>
        <v>1</v>
      </c>
      <c r="Q1884">
        <f t="shared" si="265"/>
        <v>0</v>
      </c>
      <c r="R1884">
        <f t="shared" si="266"/>
        <v>0</v>
      </c>
      <c r="S1884" t="str">
        <f t="shared" si="267"/>
        <v/>
      </c>
      <c r="T1884" t="str">
        <f t="shared" si="268"/>
        <v/>
      </c>
      <c r="U1884" t="str">
        <f t="shared" si="269"/>
        <v/>
      </c>
    </row>
    <row r="1885" spans="12:21" ht="15" customHeight="1" x14ac:dyDescent="0.15">
      <c r="L1885" s="244" t="str">
        <f t="shared" si="261"/>
        <v/>
      </c>
      <c r="M1885" s="245" t="str">
        <f t="shared" si="262"/>
        <v/>
      </c>
      <c r="N1885" s="244" t="str">
        <f t="shared" si="263"/>
        <v/>
      </c>
      <c r="O1885" s="244" t="str">
        <f t="shared" si="264"/>
        <v/>
      </c>
      <c r="P1885">
        <f>IF($I1885&lt;&gt;"",$I1885,IF($E1885="SGD",1,IF($E1885="USD",Settings!$B$22,IF($E1885="HKD",Settings!$B$23,1))))</f>
        <v>1</v>
      </c>
      <c r="Q1885">
        <f t="shared" si="265"/>
        <v>0</v>
      </c>
      <c r="R1885">
        <f t="shared" si="266"/>
        <v>0</v>
      </c>
      <c r="S1885" t="str">
        <f t="shared" si="267"/>
        <v/>
      </c>
      <c r="T1885" t="str">
        <f t="shared" si="268"/>
        <v/>
      </c>
      <c r="U1885" t="str">
        <f t="shared" si="269"/>
        <v/>
      </c>
    </row>
    <row r="1886" spans="12:21" ht="15" customHeight="1" x14ac:dyDescent="0.15">
      <c r="L1886" s="244" t="str">
        <f t="shared" si="261"/>
        <v/>
      </c>
      <c r="M1886" s="245" t="str">
        <f t="shared" si="262"/>
        <v/>
      </c>
      <c r="N1886" s="244" t="str">
        <f t="shared" si="263"/>
        <v/>
      </c>
      <c r="O1886" s="244" t="str">
        <f t="shared" si="264"/>
        <v/>
      </c>
      <c r="P1886">
        <f>IF($I1886&lt;&gt;"",$I1886,IF($E1886="SGD",1,IF($E1886="USD",Settings!$B$22,IF($E1886="HKD",Settings!$B$23,1))))</f>
        <v>1</v>
      </c>
      <c r="Q1886">
        <f t="shared" si="265"/>
        <v>0</v>
      </c>
      <c r="R1886">
        <f t="shared" si="266"/>
        <v>0</v>
      </c>
      <c r="S1886" t="str">
        <f t="shared" si="267"/>
        <v/>
      </c>
      <c r="T1886" t="str">
        <f t="shared" si="268"/>
        <v/>
      </c>
      <c r="U1886" t="str">
        <f t="shared" si="269"/>
        <v/>
      </c>
    </row>
    <row r="1887" spans="12:21" ht="15" customHeight="1" x14ac:dyDescent="0.15">
      <c r="L1887" s="244" t="str">
        <f t="shared" si="261"/>
        <v/>
      </c>
      <c r="M1887" s="245" t="str">
        <f t="shared" si="262"/>
        <v/>
      </c>
      <c r="N1887" s="244" t="str">
        <f t="shared" si="263"/>
        <v/>
      </c>
      <c r="O1887" s="244" t="str">
        <f t="shared" si="264"/>
        <v/>
      </c>
      <c r="P1887">
        <f>IF($I1887&lt;&gt;"",$I1887,IF($E1887="SGD",1,IF($E1887="USD",Settings!$B$22,IF($E1887="HKD",Settings!$B$23,1))))</f>
        <v>1</v>
      </c>
      <c r="Q1887">
        <f t="shared" si="265"/>
        <v>0</v>
      </c>
      <c r="R1887">
        <f t="shared" si="266"/>
        <v>0</v>
      </c>
      <c r="S1887" t="str">
        <f t="shared" si="267"/>
        <v/>
      </c>
      <c r="T1887" t="str">
        <f t="shared" si="268"/>
        <v/>
      </c>
      <c r="U1887" t="str">
        <f t="shared" si="269"/>
        <v/>
      </c>
    </row>
    <row r="1888" spans="12:21" ht="15" customHeight="1" x14ac:dyDescent="0.15">
      <c r="L1888" s="244" t="str">
        <f t="shared" si="261"/>
        <v/>
      </c>
      <c r="M1888" s="245" t="str">
        <f t="shared" si="262"/>
        <v/>
      </c>
      <c r="N1888" s="244" t="str">
        <f t="shared" si="263"/>
        <v/>
      </c>
      <c r="O1888" s="244" t="str">
        <f t="shared" si="264"/>
        <v/>
      </c>
      <c r="P1888">
        <f>IF($I1888&lt;&gt;"",$I1888,IF($E1888="SGD",1,IF($E1888="USD",Settings!$B$22,IF($E1888="HKD",Settings!$B$23,1))))</f>
        <v>1</v>
      </c>
      <c r="Q1888">
        <f t="shared" si="265"/>
        <v>0</v>
      </c>
      <c r="R1888">
        <f t="shared" si="266"/>
        <v>0</v>
      </c>
      <c r="S1888" t="str">
        <f t="shared" si="267"/>
        <v/>
      </c>
      <c r="T1888" t="str">
        <f t="shared" si="268"/>
        <v/>
      </c>
      <c r="U1888" t="str">
        <f t="shared" si="269"/>
        <v/>
      </c>
    </row>
    <row r="1889" spans="12:21" ht="15" customHeight="1" x14ac:dyDescent="0.15">
      <c r="L1889" s="244" t="str">
        <f t="shared" si="261"/>
        <v/>
      </c>
      <c r="M1889" s="245" t="str">
        <f t="shared" si="262"/>
        <v/>
      </c>
      <c r="N1889" s="244" t="str">
        <f t="shared" si="263"/>
        <v/>
      </c>
      <c r="O1889" s="244" t="str">
        <f t="shared" si="264"/>
        <v/>
      </c>
      <c r="P1889">
        <f>IF($I1889&lt;&gt;"",$I1889,IF($E1889="SGD",1,IF($E1889="USD",Settings!$B$22,IF($E1889="HKD",Settings!$B$23,1))))</f>
        <v>1</v>
      </c>
      <c r="Q1889">
        <f t="shared" si="265"/>
        <v>0</v>
      </c>
      <c r="R1889">
        <f t="shared" si="266"/>
        <v>0</v>
      </c>
      <c r="S1889" t="str">
        <f t="shared" si="267"/>
        <v/>
      </c>
      <c r="T1889" t="str">
        <f t="shared" si="268"/>
        <v/>
      </c>
      <c r="U1889" t="str">
        <f t="shared" si="269"/>
        <v/>
      </c>
    </row>
    <row r="1890" spans="12:21" ht="15" customHeight="1" x14ac:dyDescent="0.15">
      <c r="L1890" s="244" t="str">
        <f t="shared" si="261"/>
        <v/>
      </c>
      <c r="M1890" s="245" t="str">
        <f t="shared" si="262"/>
        <v/>
      </c>
      <c r="N1890" s="244" t="str">
        <f t="shared" si="263"/>
        <v/>
      </c>
      <c r="O1890" s="244" t="str">
        <f t="shared" si="264"/>
        <v/>
      </c>
      <c r="P1890">
        <f>IF($I1890&lt;&gt;"",$I1890,IF($E1890="SGD",1,IF($E1890="USD",Settings!$B$22,IF($E1890="HKD",Settings!$B$23,1))))</f>
        <v>1</v>
      </c>
      <c r="Q1890">
        <f t="shared" si="265"/>
        <v>0</v>
      </c>
      <c r="R1890">
        <f t="shared" si="266"/>
        <v>0</v>
      </c>
      <c r="S1890" t="str">
        <f t="shared" si="267"/>
        <v/>
      </c>
      <c r="T1890" t="str">
        <f t="shared" si="268"/>
        <v/>
      </c>
      <c r="U1890" t="str">
        <f t="shared" si="269"/>
        <v/>
      </c>
    </row>
    <row r="1891" spans="12:21" ht="15" customHeight="1" x14ac:dyDescent="0.15">
      <c r="L1891" s="244" t="str">
        <f t="shared" si="261"/>
        <v/>
      </c>
      <c r="M1891" s="245" t="str">
        <f t="shared" si="262"/>
        <v/>
      </c>
      <c r="N1891" s="244" t="str">
        <f t="shared" si="263"/>
        <v/>
      </c>
      <c r="O1891" s="244" t="str">
        <f t="shared" si="264"/>
        <v/>
      </c>
      <c r="P1891">
        <f>IF($I1891&lt;&gt;"",$I1891,IF($E1891="SGD",1,IF($E1891="USD",Settings!$B$22,IF($E1891="HKD",Settings!$B$23,1))))</f>
        <v>1</v>
      </c>
      <c r="Q1891">
        <f t="shared" si="265"/>
        <v>0</v>
      </c>
      <c r="R1891">
        <f t="shared" si="266"/>
        <v>0</v>
      </c>
      <c r="S1891" t="str">
        <f t="shared" si="267"/>
        <v/>
      </c>
      <c r="T1891" t="str">
        <f t="shared" si="268"/>
        <v/>
      </c>
      <c r="U1891" t="str">
        <f t="shared" si="269"/>
        <v/>
      </c>
    </row>
    <row r="1892" spans="12:21" ht="15" customHeight="1" x14ac:dyDescent="0.15">
      <c r="L1892" s="244" t="str">
        <f t="shared" si="261"/>
        <v/>
      </c>
      <c r="M1892" s="245" t="str">
        <f t="shared" si="262"/>
        <v/>
      </c>
      <c r="N1892" s="244" t="str">
        <f t="shared" si="263"/>
        <v/>
      </c>
      <c r="O1892" s="244" t="str">
        <f t="shared" si="264"/>
        <v/>
      </c>
      <c r="P1892">
        <f>IF($I1892&lt;&gt;"",$I1892,IF($E1892="SGD",1,IF($E1892="USD",Settings!$B$22,IF($E1892="HKD",Settings!$B$23,1))))</f>
        <v>1</v>
      </c>
      <c r="Q1892">
        <f t="shared" si="265"/>
        <v>0</v>
      </c>
      <c r="R1892">
        <f t="shared" si="266"/>
        <v>0</v>
      </c>
      <c r="S1892" t="str">
        <f t="shared" si="267"/>
        <v/>
      </c>
      <c r="T1892" t="str">
        <f t="shared" si="268"/>
        <v/>
      </c>
      <c r="U1892" t="str">
        <f t="shared" si="269"/>
        <v/>
      </c>
    </row>
    <row r="1893" spans="12:21" ht="15" customHeight="1" x14ac:dyDescent="0.15">
      <c r="L1893" s="244" t="str">
        <f t="shared" si="261"/>
        <v/>
      </c>
      <c r="M1893" s="245" t="str">
        <f t="shared" si="262"/>
        <v/>
      </c>
      <c r="N1893" s="244" t="str">
        <f t="shared" si="263"/>
        <v/>
      </c>
      <c r="O1893" s="244" t="str">
        <f t="shared" si="264"/>
        <v/>
      </c>
      <c r="P1893">
        <f>IF($I1893&lt;&gt;"",$I1893,IF($E1893="SGD",1,IF($E1893="USD",Settings!$B$22,IF($E1893="HKD",Settings!$B$23,1))))</f>
        <v>1</v>
      </c>
      <c r="Q1893">
        <f t="shared" si="265"/>
        <v>0</v>
      </c>
      <c r="R1893">
        <f t="shared" si="266"/>
        <v>0</v>
      </c>
      <c r="S1893" t="str">
        <f t="shared" si="267"/>
        <v/>
      </c>
      <c r="T1893" t="str">
        <f t="shared" si="268"/>
        <v/>
      </c>
      <c r="U1893" t="str">
        <f t="shared" si="269"/>
        <v/>
      </c>
    </row>
    <row r="1894" spans="12:21" ht="15" customHeight="1" x14ac:dyDescent="0.15">
      <c r="L1894" s="244" t="str">
        <f t="shared" si="261"/>
        <v/>
      </c>
      <c r="M1894" s="245" t="str">
        <f t="shared" si="262"/>
        <v/>
      </c>
      <c r="N1894" s="244" t="str">
        <f t="shared" si="263"/>
        <v/>
      </c>
      <c r="O1894" s="244" t="str">
        <f t="shared" si="264"/>
        <v/>
      </c>
      <c r="P1894">
        <f>IF($I1894&lt;&gt;"",$I1894,IF($E1894="SGD",1,IF($E1894="USD",Settings!$B$22,IF($E1894="HKD",Settings!$B$23,1))))</f>
        <v>1</v>
      </c>
      <c r="Q1894">
        <f t="shared" si="265"/>
        <v>0</v>
      </c>
      <c r="R1894">
        <f t="shared" si="266"/>
        <v>0</v>
      </c>
      <c r="S1894" t="str">
        <f t="shared" si="267"/>
        <v/>
      </c>
      <c r="T1894" t="str">
        <f t="shared" si="268"/>
        <v/>
      </c>
      <c r="U1894" t="str">
        <f t="shared" si="269"/>
        <v/>
      </c>
    </row>
    <row r="1895" spans="12:21" ht="15" customHeight="1" x14ac:dyDescent="0.15">
      <c r="L1895" s="244" t="str">
        <f t="shared" si="261"/>
        <v/>
      </c>
      <c r="M1895" s="245" t="str">
        <f t="shared" si="262"/>
        <v/>
      </c>
      <c r="N1895" s="244" t="str">
        <f t="shared" si="263"/>
        <v/>
      </c>
      <c r="O1895" s="244" t="str">
        <f t="shared" si="264"/>
        <v/>
      </c>
      <c r="P1895">
        <f>IF($I1895&lt;&gt;"",$I1895,IF($E1895="SGD",1,IF($E1895="USD",Settings!$B$22,IF($E1895="HKD",Settings!$B$23,1))))</f>
        <v>1</v>
      </c>
      <c r="Q1895">
        <f t="shared" si="265"/>
        <v>0</v>
      </c>
      <c r="R1895">
        <f t="shared" si="266"/>
        <v>0</v>
      </c>
      <c r="S1895" t="str">
        <f t="shared" si="267"/>
        <v/>
      </c>
      <c r="T1895" t="str">
        <f t="shared" si="268"/>
        <v/>
      </c>
      <c r="U1895" t="str">
        <f t="shared" si="269"/>
        <v/>
      </c>
    </row>
    <row r="1896" spans="12:21" ht="15" customHeight="1" x14ac:dyDescent="0.15">
      <c r="L1896" s="244" t="str">
        <f t="shared" si="261"/>
        <v/>
      </c>
      <c r="M1896" s="245" t="str">
        <f t="shared" si="262"/>
        <v/>
      </c>
      <c r="N1896" s="244" t="str">
        <f t="shared" si="263"/>
        <v/>
      </c>
      <c r="O1896" s="244" t="str">
        <f t="shared" si="264"/>
        <v/>
      </c>
      <c r="P1896">
        <f>IF($I1896&lt;&gt;"",$I1896,IF($E1896="SGD",1,IF($E1896="USD",Settings!$B$22,IF($E1896="HKD",Settings!$B$23,1))))</f>
        <v>1</v>
      </c>
      <c r="Q1896">
        <f t="shared" si="265"/>
        <v>0</v>
      </c>
      <c r="R1896">
        <f t="shared" si="266"/>
        <v>0</v>
      </c>
      <c r="S1896" t="str">
        <f t="shared" si="267"/>
        <v/>
      </c>
      <c r="T1896" t="str">
        <f t="shared" si="268"/>
        <v/>
      </c>
      <c r="U1896" t="str">
        <f t="shared" si="269"/>
        <v/>
      </c>
    </row>
    <row r="1897" spans="12:21" ht="15" customHeight="1" x14ac:dyDescent="0.15">
      <c r="L1897" s="244" t="str">
        <f t="shared" ref="L1897:L1960" si="270">IF(OR(B1897="",C1897="",E1897=""),"",B1897&amp;":"&amp;C1897&amp;":"&amp;E1897)</f>
        <v/>
      </c>
      <c r="M1897" s="245" t="str">
        <f t="shared" ref="M1897:M1960" si="271">IF(A1897="","",A1897*D1897)</f>
        <v/>
      </c>
      <c r="N1897" s="244" t="str">
        <f t="shared" ref="N1897:N1960" si="272">IF(A1897="","",IF(OR(A1897=1,A1897=0),J1897,0))</f>
        <v/>
      </c>
      <c r="O1897" s="244" t="str">
        <f t="shared" ref="O1897:O1960" si="273">IF(A1897="","",IF(A1897=-1,J1897,0))</f>
        <v/>
      </c>
      <c r="P1897">
        <f>IF($I1897&lt;&gt;"",$I1897,IF($E1897="SGD",1,IF($E1897="USD",Settings!$B$22,IF($E1897="HKD",Settings!$B$23,1))))</f>
        <v>1</v>
      </c>
      <c r="Q1897">
        <f t="shared" ref="Q1897:Q1960" si="274">IF($L1897="",0,($O1897-$N1897+IF($A1897=2,$J1897,0))*$P1897)</f>
        <v>0</v>
      </c>
      <c r="R1897">
        <f t="shared" ref="R1897:R1960" si="275">IF($L1897="",0,IF($A1897=2,$J1897*$P1897,0))</f>
        <v>0</v>
      </c>
      <c r="S1897" t="str">
        <f t="shared" si="267"/>
        <v/>
      </c>
      <c r="T1897" t="str">
        <f t="shared" si="268"/>
        <v/>
      </c>
      <c r="U1897" t="str">
        <f t="shared" si="269"/>
        <v/>
      </c>
    </row>
    <row r="1898" spans="12:21" ht="15" customHeight="1" x14ac:dyDescent="0.15">
      <c r="L1898" s="244" t="str">
        <f t="shared" si="270"/>
        <v/>
      </c>
      <c r="M1898" s="245" t="str">
        <f t="shared" si="271"/>
        <v/>
      </c>
      <c r="N1898" s="244" t="str">
        <f t="shared" si="272"/>
        <v/>
      </c>
      <c r="O1898" s="244" t="str">
        <f t="shared" si="273"/>
        <v/>
      </c>
      <c r="P1898">
        <f>IF($I1898&lt;&gt;"",$I1898,IF($E1898="SGD",1,IF($E1898="USD",Settings!$B$22,IF($E1898="HKD",Settings!$B$23,1))))</f>
        <v>1</v>
      </c>
      <c r="Q1898">
        <f t="shared" si="274"/>
        <v>0</v>
      </c>
      <c r="R1898">
        <f t="shared" si="275"/>
        <v>0</v>
      </c>
      <c r="S1898" t="str">
        <f t="shared" si="267"/>
        <v/>
      </c>
      <c r="T1898" t="str">
        <f t="shared" si="268"/>
        <v/>
      </c>
      <c r="U1898" t="str">
        <f t="shared" si="269"/>
        <v/>
      </c>
    </row>
    <row r="1899" spans="12:21" ht="15" customHeight="1" x14ac:dyDescent="0.15">
      <c r="L1899" s="244" t="str">
        <f t="shared" si="270"/>
        <v/>
      </c>
      <c r="M1899" s="245" t="str">
        <f t="shared" si="271"/>
        <v/>
      </c>
      <c r="N1899" s="244" t="str">
        <f t="shared" si="272"/>
        <v/>
      </c>
      <c r="O1899" s="244" t="str">
        <f t="shared" si="273"/>
        <v/>
      </c>
      <c r="P1899">
        <f>IF($I1899&lt;&gt;"",$I1899,IF($E1899="SGD",1,IF($E1899="USD",Settings!$B$22,IF($E1899="HKD",Settings!$B$23,1))))</f>
        <v>1</v>
      </c>
      <c r="Q1899">
        <f t="shared" si="274"/>
        <v>0</v>
      </c>
      <c r="R1899">
        <f t="shared" si="275"/>
        <v>0</v>
      </c>
      <c r="S1899" t="str">
        <f t="shared" si="267"/>
        <v/>
      </c>
      <c r="T1899" t="str">
        <f t="shared" si="268"/>
        <v/>
      </c>
      <c r="U1899" t="str">
        <f t="shared" si="269"/>
        <v/>
      </c>
    </row>
    <row r="1900" spans="12:21" ht="15" customHeight="1" x14ac:dyDescent="0.15">
      <c r="L1900" s="244" t="str">
        <f t="shared" si="270"/>
        <v/>
      </c>
      <c r="M1900" s="245" t="str">
        <f t="shared" si="271"/>
        <v/>
      </c>
      <c r="N1900" s="244" t="str">
        <f t="shared" si="272"/>
        <v/>
      </c>
      <c r="O1900" s="244" t="str">
        <f t="shared" si="273"/>
        <v/>
      </c>
      <c r="P1900">
        <f>IF($I1900&lt;&gt;"",$I1900,IF($E1900="SGD",1,IF($E1900="USD",Settings!$B$22,IF($E1900="HKD",Settings!$B$23,1))))</f>
        <v>1</v>
      </c>
      <c r="Q1900">
        <f t="shared" si="274"/>
        <v>0</v>
      </c>
      <c r="R1900">
        <f t="shared" si="275"/>
        <v>0</v>
      </c>
      <c r="S1900" t="str">
        <f t="shared" si="267"/>
        <v/>
      </c>
      <c r="T1900" t="str">
        <f t="shared" si="268"/>
        <v/>
      </c>
      <c r="U1900" t="str">
        <f t="shared" si="269"/>
        <v/>
      </c>
    </row>
    <row r="1901" spans="12:21" ht="15" customHeight="1" x14ac:dyDescent="0.15">
      <c r="L1901" s="244" t="str">
        <f t="shared" si="270"/>
        <v/>
      </c>
      <c r="M1901" s="245" t="str">
        <f t="shared" si="271"/>
        <v/>
      </c>
      <c r="N1901" s="244" t="str">
        <f t="shared" si="272"/>
        <v/>
      </c>
      <c r="O1901" s="244" t="str">
        <f t="shared" si="273"/>
        <v/>
      </c>
      <c r="P1901">
        <f>IF($I1901&lt;&gt;"",$I1901,IF($E1901="SGD",1,IF($E1901="USD",Settings!$B$22,IF($E1901="HKD",Settings!$B$23,1))))</f>
        <v>1</v>
      </c>
      <c r="Q1901">
        <f t="shared" si="274"/>
        <v>0</v>
      </c>
      <c r="R1901">
        <f t="shared" si="275"/>
        <v>0</v>
      </c>
      <c r="S1901" t="str">
        <f t="shared" si="267"/>
        <v/>
      </c>
      <c r="T1901" t="str">
        <f t="shared" si="268"/>
        <v/>
      </c>
      <c r="U1901" t="str">
        <f t="shared" si="269"/>
        <v/>
      </c>
    </row>
    <row r="1902" spans="12:21" ht="15" customHeight="1" x14ac:dyDescent="0.15">
      <c r="L1902" s="244" t="str">
        <f t="shared" si="270"/>
        <v/>
      </c>
      <c r="M1902" s="245" t="str">
        <f t="shared" si="271"/>
        <v/>
      </c>
      <c r="N1902" s="244" t="str">
        <f t="shared" si="272"/>
        <v/>
      </c>
      <c r="O1902" s="244" t="str">
        <f t="shared" si="273"/>
        <v/>
      </c>
      <c r="P1902">
        <f>IF($I1902&lt;&gt;"",$I1902,IF($E1902="SGD",1,IF($E1902="USD",Settings!$B$22,IF($E1902="HKD",Settings!$B$23,1))))</f>
        <v>1</v>
      </c>
      <c r="Q1902">
        <f t="shared" si="274"/>
        <v>0</v>
      </c>
      <c r="R1902">
        <f t="shared" si="275"/>
        <v>0</v>
      </c>
      <c r="S1902" t="str">
        <f t="shared" si="267"/>
        <v/>
      </c>
      <c r="T1902" t="str">
        <f t="shared" si="268"/>
        <v/>
      </c>
      <c r="U1902" t="str">
        <f t="shared" si="269"/>
        <v/>
      </c>
    </row>
    <row r="1903" spans="12:21" ht="15" customHeight="1" x14ac:dyDescent="0.15">
      <c r="L1903" s="244" t="str">
        <f t="shared" si="270"/>
        <v/>
      </c>
      <c r="M1903" s="245" t="str">
        <f t="shared" si="271"/>
        <v/>
      </c>
      <c r="N1903" s="244" t="str">
        <f t="shared" si="272"/>
        <v/>
      </c>
      <c r="O1903" s="244" t="str">
        <f t="shared" si="273"/>
        <v/>
      </c>
      <c r="P1903">
        <f>IF($I1903&lt;&gt;"",$I1903,IF($E1903="SGD",1,IF($E1903="USD",Settings!$B$22,IF($E1903="HKD",Settings!$B$23,1))))</f>
        <v>1</v>
      </c>
      <c r="Q1903">
        <f t="shared" si="274"/>
        <v>0</v>
      </c>
      <c r="R1903">
        <f t="shared" si="275"/>
        <v>0</v>
      </c>
      <c r="S1903" t="str">
        <f t="shared" si="267"/>
        <v/>
      </c>
      <c r="T1903" t="str">
        <f t="shared" si="268"/>
        <v/>
      </c>
      <c r="U1903" t="str">
        <f t="shared" si="269"/>
        <v/>
      </c>
    </row>
    <row r="1904" spans="12:21" ht="15" customHeight="1" x14ac:dyDescent="0.15">
      <c r="L1904" s="244" t="str">
        <f t="shared" si="270"/>
        <v/>
      </c>
      <c r="M1904" s="245" t="str">
        <f t="shared" si="271"/>
        <v/>
      </c>
      <c r="N1904" s="244" t="str">
        <f t="shared" si="272"/>
        <v/>
      </c>
      <c r="O1904" s="244" t="str">
        <f t="shared" si="273"/>
        <v/>
      </c>
      <c r="P1904">
        <f>IF($I1904&lt;&gt;"",$I1904,IF($E1904="SGD",1,IF($E1904="USD",Settings!$B$22,IF($E1904="HKD",Settings!$B$23,1))))</f>
        <v>1</v>
      </c>
      <c r="Q1904">
        <f t="shared" si="274"/>
        <v>0</v>
      </c>
      <c r="R1904">
        <f t="shared" si="275"/>
        <v>0</v>
      </c>
      <c r="S1904" t="str">
        <f t="shared" si="267"/>
        <v/>
      </c>
      <c r="T1904" t="str">
        <f t="shared" si="268"/>
        <v/>
      </c>
      <c r="U1904" t="str">
        <f t="shared" si="269"/>
        <v/>
      </c>
    </row>
    <row r="1905" spans="12:21" ht="15" customHeight="1" x14ac:dyDescent="0.15">
      <c r="L1905" s="244" t="str">
        <f t="shared" si="270"/>
        <v/>
      </c>
      <c r="M1905" s="245" t="str">
        <f t="shared" si="271"/>
        <v/>
      </c>
      <c r="N1905" s="244" t="str">
        <f t="shared" si="272"/>
        <v/>
      </c>
      <c r="O1905" s="244" t="str">
        <f t="shared" si="273"/>
        <v/>
      </c>
      <c r="P1905">
        <f>IF($I1905&lt;&gt;"",$I1905,IF($E1905="SGD",1,IF($E1905="USD",Settings!$B$22,IF($E1905="HKD",Settings!$B$23,1))))</f>
        <v>1</v>
      </c>
      <c r="Q1905">
        <f t="shared" si="274"/>
        <v>0</v>
      </c>
      <c r="R1905">
        <f t="shared" si="275"/>
        <v>0</v>
      </c>
      <c r="S1905" t="str">
        <f t="shared" si="267"/>
        <v/>
      </c>
      <c r="T1905" t="str">
        <f t="shared" si="268"/>
        <v/>
      </c>
      <c r="U1905" t="str">
        <f t="shared" si="269"/>
        <v/>
      </c>
    </row>
    <row r="1906" spans="12:21" ht="15" customHeight="1" x14ac:dyDescent="0.15">
      <c r="L1906" s="244" t="str">
        <f t="shared" si="270"/>
        <v/>
      </c>
      <c r="M1906" s="245" t="str">
        <f t="shared" si="271"/>
        <v/>
      </c>
      <c r="N1906" s="244" t="str">
        <f t="shared" si="272"/>
        <v/>
      </c>
      <c r="O1906" s="244" t="str">
        <f t="shared" si="273"/>
        <v/>
      </c>
      <c r="P1906">
        <f>IF($I1906&lt;&gt;"",$I1906,IF($E1906="SGD",1,IF($E1906="USD",Settings!$B$22,IF($E1906="HKD",Settings!$B$23,1))))</f>
        <v>1</v>
      </c>
      <c r="Q1906">
        <f t="shared" si="274"/>
        <v>0</v>
      </c>
      <c r="R1906">
        <f t="shared" si="275"/>
        <v>0</v>
      </c>
      <c r="S1906" t="str">
        <f t="shared" si="267"/>
        <v/>
      </c>
      <c r="T1906" t="str">
        <f t="shared" si="268"/>
        <v/>
      </c>
      <c r="U1906" t="str">
        <f t="shared" si="269"/>
        <v/>
      </c>
    </row>
    <row r="1907" spans="12:21" ht="15" customHeight="1" x14ac:dyDescent="0.15">
      <c r="L1907" s="244" t="str">
        <f t="shared" si="270"/>
        <v/>
      </c>
      <c r="M1907" s="245" t="str">
        <f t="shared" si="271"/>
        <v/>
      </c>
      <c r="N1907" s="244" t="str">
        <f t="shared" si="272"/>
        <v/>
      </c>
      <c r="O1907" s="244" t="str">
        <f t="shared" si="273"/>
        <v/>
      </c>
      <c r="P1907">
        <f>IF($I1907&lt;&gt;"",$I1907,IF($E1907="SGD",1,IF($E1907="USD",Settings!$B$22,IF($E1907="HKD",Settings!$B$23,1))))</f>
        <v>1</v>
      </c>
      <c r="Q1907">
        <f t="shared" si="274"/>
        <v>0</v>
      </c>
      <c r="R1907">
        <f t="shared" si="275"/>
        <v>0</v>
      </c>
      <c r="S1907" t="str">
        <f t="shared" si="267"/>
        <v/>
      </c>
      <c r="T1907" t="str">
        <f t="shared" si="268"/>
        <v/>
      </c>
      <c r="U1907" t="str">
        <f t="shared" si="269"/>
        <v/>
      </c>
    </row>
    <row r="1908" spans="12:21" ht="15" customHeight="1" x14ac:dyDescent="0.15">
      <c r="L1908" s="244" t="str">
        <f t="shared" si="270"/>
        <v/>
      </c>
      <c r="M1908" s="245" t="str">
        <f t="shared" si="271"/>
        <v/>
      </c>
      <c r="N1908" s="244" t="str">
        <f t="shared" si="272"/>
        <v/>
      </c>
      <c r="O1908" s="244" t="str">
        <f t="shared" si="273"/>
        <v/>
      </c>
      <c r="P1908">
        <f>IF($I1908&lt;&gt;"",$I1908,IF($E1908="SGD",1,IF($E1908="USD",Settings!$B$22,IF($E1908="HKD",Settings!$B$23,1))))</f>
        <v>1</v>
      </c>
      <c r="Q1908">
        <f t="shared" si="274"/>
        <v>0</v>
      </c>
      <c r="R1908">
        <f t="shared" si="275"/>
        <v>0</v>
      </c>
      <c r="S1908" t="str">
        <f t="shared" si="267"/>
        <v/>
      </c>
      <c r="T1908" t="str">
        <f t="shared" si="268"/>
        <v/>
      </c>
      <c r="U1908" t="str">
        <f t="shared" si="269"/>
        <v/>
      </c>
    </row>
    <row r="1909" spans="12:21" ht="15" customHeight="1" x14ac:dyDescent="0.15">
      <c r="L1909" s="244" t="str">
        <f t="shared" si="270"/>
        <v/>
      </c>
      <c r="M1909" s="245" t="str">
        <f t="shared" si="271"/>
        <v/>
      </c>
      <c r="N1909" s="244" t="str">
        <f t="shared" si="272"/>
        <v/>
      </c>
      <c r="O1909" s="244" t="str">
        <f t="shared" si="273"/>
        <v/>
      </c>
      <c r="P1909">
        <f>IF($I1909&lt;&gt;"",$I1909,IF($E1909="SGD",1,IF($E1909="USD",Settings!$B$22,IF($E1909="HKD",Settings!$B$23,1))))</f>
        <v>1</v>
      </c>
      <c r="Q1909">
        <f t="shared" si="274"/>
        <v>0</v>
      </c>
      <c r="R1909">
        <f t="shared" si="275"/>
        <v>0</v>
      </c>
      <c r="S1909" t="str">
        <f t="shared" si="267"/>
        <v/>
      </c>
      <c r="T1909" t="str">
        <f t="shared" si="268"/>
        <v/>
      </c>
      <c r="U1909" t="str">
        <f t="shared" si="269"/>
        <v/>
      </c>
    </row>
    <row r="1910" spans="12:21" ht="15" customHeight="1" x14ac:dyDescent="0.15">
      <c r="L1910" s="244" t="str">
        <f t="shared" si="270"/>
        <v/>
      </c>
      <c r="M1910" s="245" t="str">
        <f t="shared" si="271"/>
        <v/>
      </c>
      <c r="N1910" s="244" t="str">
        <f t="shared" si="272"/>
        <v/>
      </c>
      <c r="O1910" s="244" t="str">
        <f t="shared" si="273"/>
        <v/>
      </c>
      <c r="P1910">
        <f>IF($I1910&lt;&gt;"",$I1910,IF($E1910="SGD",1,IF($E1910="USD",Settings!$B$22,IF($E1910="HKD",Settings!$B$23,1))))</f>
        <v>1</v>
      </c>
      <c r="Q1910">
        <f t="shared" si="274"/>
        <v>0</v>
      </c>
      <c r="R1910">
        <f t="shared" si="275"/>
        <v>0</v>
      </c>
      <c r="S1910" t="str">
        <f t="shared" si="267"/>
        <v/>
      </c>
      <c r="T1910" t="str">
        <f t="shared" si="268"/>
        <v/>
      </c>
      <c r="U1910" t="str">
        <f t="shared" si="269"/>
        <v/>
      </c>
    </row>
    <row r="1911" spans="12:21" ht="15" customHeight="1" x14ac:dyDescent="0.15">
      <c r="L1911" s="244" t="str">
        <f t="shared" si="270"/>
        <v/>
      </c>
      <c r="M1911" s="245" t="str">
        <f t="shared" si="271"/>
        <v/>
      </c>
      <c r="N1911" s="244" t="str">
        <f t="shared" si="272"/>
        <v/>
      </c>
      <c r="O1911" s="244" t="str">
        <f t="shared" si="273"/>
        <v/>
      </c>
      <c r="P1911">
        <f>IF($I1911&lt;&gt;"",$I1911,IF($E1911="SGD",1,IF($E1911="USD",Settings!$B$22,IF($E1911="HKD",Settings!$B$23,1))))</f>
        <v>1</v>
      </c>
      <c r="Q1911">
        <f t="shared" si="274"/>
        <v>0</v>
      </c>
      <c r="R1911">
        <f t="shared" si="275"/>
        <v>0</v>
      </c>
      <c r="S1911" t="str">
        <f t="shared" si="267"/>
        <v/>
      </c>
      <c r="T1911" t="str">
        <f t="shared" si="268"/>
        <v/>
      </c>
      <c r="U1911" t="str">
        <f t="shared" si="269"/>
        <v/>
      </c>
    </row>
    <row r="1912" spans="12:21" ht="15" customHeight="1" x14ac:dyDescent="0.15">
      <c r="L1912" s="244" t="str">
        <f t="shared" si="270"/>
        <v/>
      </c>
      <c r="M1912" s="245" t="str">
        <f t="shared" si="271"/>
        <v/>
      </c>
      <c r="N1912" s="244" t="str">
        <f t="shared" si="272"/>
        <v/>
      </c>
      <c r="O1912" s="244" t="str">
        <f t="shared" si="273"/>
        <v/>
      </c>
      <c r="P1912">
        <f>IF($I1912&lt;&gt;"",$I1912,IF($E1912="SGD",1,IF($E1912="USD",Settings!$B$22,IF($E1912="HKD",Settings!$B$23,1))))</f>
        <v>1</v>
      </c>
      <c r="Q1912">
        <f t="shared" si="274"/>
        <v>0</v>
      </c>
      <c r="R1912">
        <f t="shared" si="275"/>
        <v>0</v>
      </c>
      <c r="S1912" t="str">
        <f t="shared" si="267"/>
        <v/>
      </c>
      <c r="T1912" t="str">
        <f t="shared" si="268"/>
        <v/>
      </c>
      <c r="U1912" t="str">
        <f t="shared" si="269"/>
        <v/>
      </c>
    </row>
    <row r="1913" spans="12:21" ht="15" customHeight="1" x14ac:dyDescent="0.15">
      <c r="L1913" s="244" t="str">
        <f t="shared" si="270"/>
        <v/>
      </c>
      <c r="M1913" s="245" t="str">
        <f t="shared" si="271"/>
        <v/>
      </c>
      <c r="N1913" s="244" t="str">
        <f t="shared" si="272"/>
        <v/>
      </c>
      <c r="O1913" s="244" t="str">
        <f t="shared" si="273"/>
        <v/>
      </c>
      <c r="P1913">
        <f>IF($I1913&lt;&gt;"",$I1913,IF($E1913="SGD",1,IF($E1913="USD",Settings!$B$22,IF($E1913="HKD",Settings!$B$23,1))))</f>
        <v>1</v>
      </c>
      <c r="Q1913">
        <f t="shared" si="274"/>
        <v>0</v>
      </c>
      <c r="R1913">
        <f t="shared" si="275"/>
        <v>0</v>
      </c>
      <c r="S1913" t="str">
        <f t="shared" si="267"/>
        <v/>
      </c>
      <c r="T1913" t="str">
        <f t="shared" si="268"/>
        <v/>
      </c>
      <c r="U1913" t="str">
        <f t="shared" si="269"/>
        <v/>
      </c>
    </row>
    <row r="1914" spans="12:21" ht="15" customHeight="1" x14ac:dyDescent="0.15">
      <c r="L1914" s="244" t="str">
        <f t="shared" si="270"/>
        <v/>
      </c>
      <c r="M1914" s="245" t="str">
        <f t="shared" si="271"/>
        <v/>
      </c>
      <c r="N1914" s="244" t="str">
        <f t="shared" si="272"/>
        <v/>
      </c>
      <c r="O1914" s="244" t="str">
        <f t="shared" si="273"/>
        <v/>
      </c>
      <c r="P1914">
        <f>IF($I1914&lt;&gt;"",$I1914,IF($E1914="SGD",1,IF($E1914="USD",Settings!$B$22,IF($E1914="HKD",Settings!$B$23,1))))</f>
        <v>1</v>
      </c>
      <c r="Q1914">
        <f t="shared" si="274"/>
        <v>0</v>
      </c>
      <c r="R1914">
        <f t="shared" si="275"/>
        <v>0</v>
      </c>
      <c r="S1914" t="str">
        <f t="shared" si="267"/>
        <v/>
      </c>
      <c r="T1914" t="str">
        <f t="shared" si="268"/>
        <v/>
      </c>
      <c r="U1914" t="str">
        <f t="shared" si="269"/>
        <v/>
      </c>
    </row>
    <row r="1915" spans="12:21" ht="15" customHeight="1" x14ac:dyDescent="0.15">
      <c r="L1915" s="244" t="str">
        <f t="shared" si="270"/>
        <v/>
      </c>
      <c r="M1915" s="245" t="str">
        <f t="shared" si="271"/>
        <v/>
      </c>
      <c r="N1915" s="244" t="str">
        <f t="shared" si="272"/>
        <v/>
      </c>
      <c r="O1915" s="244" t="str">
        <f t="shared" si="273"/>
        <v/>
      </c>
      <c r="P1915">
        <f>IF($I1915&lt;&gt;"",$I1915,IF($E1915="SGD",1,IF($E1915="USD",Settings!$B$22,IF($E1915="HKD",Settings!$B$23,1))))</f>
        <v>1</v>
      </c>
      <c r="Q1915">
        <f t="shared" si="274"/>
        <v>0</v>
      </c>
      <c r="R1915">
        <f t="shared" si="275"/>
        <v>0</v>
      </c>
      <c r="S1915" t="str">
        <f t="shared" si="267"/>
        <v/>
      </c>
      <c r="T1915" t="str">
        <f t="shared" si="268"/>
        <v/>
      </c>
      <c r="U1915" t="str">
        <f t="shared" si="269"/>
        <v/>
      </c>
    </row>
    <row r="1916" spans="12:21" ht="15" customHeight="1" x14ac:dyDescent="0.15">
      <c r="L1916" s="244" t="str">
        <f t="shared" si="270"/>
        <v/>
      </c>
      <c r="M1916" s="245" t="str">
        <f t="shared" si="271"/>
        <v/>
      </c>
      <c r="N1916" s="244" t="str">
        <f t="shared" si="272"/>
        <v/>
      </c>
      <c r="O1916" s="244" t="str">
        <f t="shared" si="273"/>
        <v/>
      </c>
      <c r="P1916">
        <f>IF($I1916&lt;&gt;"",$I1916,IF($E1916="SGD",1,IF($E1916="USD",Settings!$B$22,IF($E1916="HKD",Settings!$B$23,1))))</f>
        <v>1</v>
      </c>
      <c r="Q1916">
        <f t="shared" si="274"/>
        <v>0</v>
      </c>
      <c r="R1916">
        <f t="shared" si="275"/>
        <v>0</v>
      </c>
      <c r="S1916" t="str">
        <f t="shared" si="267"/>
        <v/>
      </c>
      <c r="T1916" t="str">
        <f t="shared" si="268"/>
        <v/>
      </c>
      <c r="U1916" t="str">
        <f t="shared" si="269"/>
        <v/>
      </c>
    </row>
    <row r="1917" spans="12:21" ht="15" customHeight="1" x14ac:dyDescent="0.15">
      <c r="L1917" s="244" t="str">
        <f t="shared" si="270"/>
        <v/>
      </c>
      <c r="M1917" s="245" t="str">
        <f t="shared" si="271"/>
        <v/>
      </c>
      <c r="N1917" s="244" t="str">
        <f t="shared" si="272"/>
        <v/>
      </c>
      <c r="O1917" s="244" t="str">
        <f t="shared" si="273"/>
        <v/>
      </c>
      <c r="P1917">
        <f>IF($I1917&lt;&gt;"",$I1917,IF($E1917="SGD",1,IF($E1917="USD",Settings!$B$22,IF($E1917="HKD",Settings!$B$23,1))))</f>
        <v>1</v>
      </c>
      <c r="Q1917">
        <f t="shared" si="274"/>
        <v>0</v>
      </c>
      <c r="R1917">
        <f t="shared" si="275"/>
        <v>0</v>
      </c>
      <c r="S1917" t="str">
        <f t="shared" si="267"/>
        <v/>
      </c>
      <c r="T1917" t="str">
        <f t="shared" si="268"/>
        <v/>
      </c>
      <c r="U1917" t="str">
        <f t="shared" si="269"/>
        <v/>
      </c>
    </row>
    <row r="1918" spans="12:21" ht="15" customHeight="1" x14ac:dyDescent="0.15">
      <c r="L1918" s="244" t="str">
        <f t="shared" si="270"/>
        <v/>
      </c>
      <c r="M1918" s="245" t="str">
        <f t="shared" si="271"/>
        <v/>
      </c>
      <c r="N1918" s="244" t="str">
        <f t="shared" si="272"/>
        <v/>
      </c>
      <c r="O1918" s="244" t="str">
        <f t="shared" si="273"/>
        <v/>
      </c>
      <c r="P1918">
        <f>IF($I1918&lt;&gt;"",$I1918,IF($E1918="SGD",1,IF($E1918="USD",Settings!$B$22,IF($E1918="HKD",Settings!$B$23,1))))</f>
        <v>1</v>
      </c>
      <c r="Q1918">
        <f t="shared" si="274"/>
        <v>0</v>
      </c>
      <c r="R1918">
        <f t="shared" si="275"/>
        <v>0</v>
      </c>
      <c r="S1918" t="str">
        <f t="shared" si="267"/>
        <v/>
      </c>
      <c r="T1918" t="str">
        <f t="shared" si="268"/>
        <v/>
      </c>
      <c r="U1918" t="str">
        <f t="shared" si="269"/>
        <v/>
      </c>
    </row>
    <row r="1919" spans="12:21" ht="15" customHeight="1" x14ac:dyDescent="0.15">
      <c r="L1919" s="244" t="str">
        <f t="shared" si="270"/>
        <v/>
      </c>
      <c r="M1919" s="245" t="str">
        <f t="shared" si="271"/>
        <v/>
      </c>
      <c r="N1919" s="244" t="str">
        <f t="shared" si="272"/>
        <v/>
      </c>
      <c r="O1919" s="244" t="str">
        <f t="shared" si="273"/>
        <v/>
      </c>
      <c r="P1919">
        <f>IF($I1919&lt;&gt;"",$I1919,IF($E1919="SGD",1,IF($E1919="USD",Settings!$B$22,IF($E1919="HKD",Settings!$B$23,1))))</f>
        <v>1</v>
      </c>
      <c r="Q1919">
        <f t="shared" si="274"/>
        <v>0</v>
      </c>
      <c r="R1919">
        <f t="shared" si="275"/>
        <v>0</v>
      </c>
      <c r="S1919" t="str">
        <f t="shared" si="267"/>
        <v/>
      </c>
      <c r="T1919" t="str">
        <f t="shared" si="268"/>
        <v/>
      </c>
      <c r="U1919" t="str">
        <f t="shared" si="269"/>
        <v/>
      </c>
    </row>
    <row r="1920" spans="12:21" ht="15" customHeight="1" x14ac:dyDescent="0.15">
      <c r="L1920" s="244" t="str">
        <f t="shared" si="270"/>
        <v/>
      </c>
      <c r="M1920" s="245" t="str">
        <f t="shared" si="271"/>
        <v/>
      </c>
      <c r="N1920" s="244" t="str">
        <f t="shared" si="272"/>
        <v/>
      </c>
      <c r="O1920" s="244" t="str">
        <f t="shared" si="273"/>
        <v/>
      </c>
      <c r="P1920">
        <f>IF($I1920&lt;&gt;"",$I1920,IF($E1920="SGD",1,IF($E1920="USD",Settings!$B$22,IF($E1920="HKD",Settings!$B$23,1))))</f>
        <v>1</v>
      </c>
      <c r="Q1920">
        <f t="shared" si="274"/>
        <v>0</v>
      </c>
      <c r="R1920">
        <f t="shared" si="275"/>
        <v>0</v>
      </c>
      <c r="S1920" t="str">
        <f t="shared" si="267"/>
        <v/>
      </c>
      <c r="T1920" t="str">
        <f t="shared" si="268"/>
        <v/>
      </c>
      <c r="U1920" t="str">
        <f t="shared" si="269"/>
        <v/>
      </c>
    </row>
    <row r="1921" spans="12:21" ht="15" customHeight="1" x14ac:dyDescent="0.15">
      <c r="L1921" s="244" t="str">
        <f t="shared" si="270"/>
        <v/>
      </c>
      <c r="M1921" s="245" t="str">
        <f t="shared" si="271"/>
        <v/>
      </c>
      <c r="N1921" s="244" t="str">
        <f t="shared" si="272"/>
        <v/>
      </c>
      <c r="O1921" s="244" t="str">
        <f t="shared" si="273"/>
        <v/>
      </c>
      <c r="P1921">
        <f>IF($I1921&lt;&gt;"",$I1921,IF($E1921="SGD",1,IF($E1921="USD",Settings!$B$22,IF($E1921="HKD",Settings!$B$23,1))))</f>
        <v>1</v>
      </c>
      <c r="Q1921">
        <f t="shared" si="274"/>
        <v>0</v>
      </c>
      <c r="R1921">
        <f t="shared" si="275"/>
        <v>0</v>
      </c>
      <c r="S1921" t="str">
        <f t="shared" si="267"/>
        <v/>
      </c>
      <c r="T1921" t="str">
        <f t="shared" si="268"/>
        <v/>
      </c>
      <c r="U1921" t="str">
        <f t="shared" si="269"/>
        <v/>
      </c>
    </row>
    <row r="1922" spans="12:21" ht="15" customHeight="1" x14ac:dyDescent="0.15">
      <c r="L1922" s="244" t="str">
        <f t="shared" si="270"/>
        <v/>
      </c>
      <c r="M1922" s="245" t="str">
        <f t="shared" si="271"/>
        <v/>
      </c>
      <c r="N1922" s="244" t="str">
        <f t="shared" si="272"/>
        <v/>
      </c>
      <c r="O1922" s="244" t="str">
        <f t="shared" si="273"/>
        <v/>
      </c>
      <c r="P1922">
        <f>IF($I1922&lt;&gt;"",$I1922,IF($E1922="SGD",1,IF($E1922="USD",Settings!$B$22,IF($E1922="HKD",Settings!$B$23,1))))</f>
        <v>1</v>
      </c>
      <c r="Q1922">
        <f t="shared" si="274"/>
        <v>0</v>
      </c>
      <c r="R1922">
        <f t="shared" si="275"/>
        <v>0</v>
      </c>
      <c r="S1922" t="str">
        <f t="shared" ref="S1922:S1985" si="276">IF(L1922="","",SUMIFS($M:$M,$L:$L,L1922,$T:$T,"&lt;="&amp;T1922))</f>
        <v/>
      </c>
      <c r="T1922" t="str">
        <f t="shared" ref="T1922:T1985" si="277">IF(L1922="","",INT(G1922)*100000+ROW())</f>
        <v/>
      </c>
      <c r="U1922" t="str">
        <f t="shared" ref="U1922:U1985" si="278">IF(L1922="","",IF(AND(COUNTIFS($L:$L,L1922,$S:$S,"&gt;-0.000001",$S:$S,"&lt;0.000001",$T:$T,"&gt;"&amp;T1922)=0,ABS(S1922)&gt;0.000001),1,0))</f>
        <v/>
      </c>
    </row>
    <row r="1923" spans="12:21" ht="15" customHeight="1" x14ac:dyDescent="0.15">
      <c r="L1923" s="244" t="str">
        <f t="shared" si="270"/>
        <v/>
      </c>
      <c r="M1923" s="245" t="str">
        <f t="shared" si="271"/>
        <v/>
      </c>
      <c r="N1923" s="244" t="str">
        <f t="shared" si="272"/>
        <v/>
      </c>
      <c r="O1923" s="244" t="str">
        <f t="shared" si="273"/>
        <v/>
      </c>
      <c r="P1923">
        <f>IF($I1923&lt;&gt;"",$I1923,IF($E1923="SGD",1,IF($E1923="USD",Settings!$B$22,IF($E1923="HKD",Settings!$B$23,1))))</f>
        <v>1</v>
      </c>
      <c r="Q1923">
        <f t="shared" si="274"/>
        <v>0</v>
      </c>
      <c r="R1923">
        <f t="shared" si="275"/>
        <v>0</v>
      </c>
      <c r="S1923" t="str">
        <f t="shared" si="276"/>
        <v/>
      </c>
      <c r="T1923" t="str">
        <f t="shared" si="277"/>
        <v/>
      </c>
      <c r="U1923" t="str">
        <f t="shared" si="278"/>
        <v/>
      </c>
    </row>
    <row r="1924" spans="12:21" ht="15" customHeight="1" x14ac:dyDescent="0.15">
      <c r="L1924" s="244" t="str">
        <f t="shared" si="270"/>
        <v/>
      </c>
      <c r="M1924" s="245" t="str">
        <f t="shared" si="271"/>
        <v/>
      </c>
      <c r="N1924" s="244" t="str">
        <f t="shared" si="272"/>
        <v/>
      </c>
      <c r="O1924" s="244" t="str">
        <f t="shared" si="273"/>
        <v/>
      </c>
      <c r="P1924">
        <f>IF($I1924&lt;&gt;"",$I1924,IF($E1924="SGD",1,IF($E1924="USD",Settings!$B$22,IF($E1924="HKD",Settings!$B$23,1))))</f>
        <v>1</v>
      </c>
      <c r="Q1924">
        <f t="shared" si="274"/>
        <v>0</v>
      </c>
      <c r="R1924">
        <f t="shared" si="275"/>
        <v>0</v>
      </c>
      <c r="S1924" t="str">
        <f t="shared" si="276"/>
        <v/>
      </c>
      <c r="T1924" t="str">
        <f t="shared" si="277"/>
        <v/>
      </c>
      <c r="U1924" t="str">
        <f t="shared" si="278"/>
        <v/>
      </c>
    </row>
    <row r="1925" spans="12:21" ht="15" customHeight="1" x14ac:dyDescent="0.15">
      <c r="L1925" s="244" t="str">
        <f t="shared" si="270"/>
        <v/>
      </c>
      <c r="M1925" s="245" t="str">
        <f t="shared" si="271"/>
        <v/>
      </c>
      <c r="N1925" s="244" t="str">
        <f t="shared" si="272"/>
        <v/>
      </c>
      <c r="O1925" s="244" t="str">
        <f t="shared" si="273"/>
        <v/>
      </c>
      <c r="P1925">
        <f>IF($I1925&lt;&gt;"",$I1925,IF($E1925="SGD",1,IF($E1925="USD",Settings!$B$22,IF($E1925="HKD",Settings!$B$23,1))))</f>
        <v>1</v>
      </c>
      <c r="Q1925">
        <f t="shared" si="274"/>
        <v>0</v>
      </c>
      <c r="R1925">
        <f t="shared" si="275"/>
        <v>0</v>
      </c>
      <c r="S1925" t="str">
        <f t="shared" si="276"/>
        <v/>
      </c>
      <c r="T1925" t="str">
        <f t="shared" si="277"/>
        <v/>
      </c>
      <c r="U1925" t="str">
        <f t="shared" si="278"/>
        <v/>
      </c>
    </row>
    <row r="1926" spans="12:21" ht="15" customHeight="1" x14ac:dyDescent="0.15">
      <c r="L1926" s="244" t="str">
        <f t="shared" si="270"/>
        <v/>
      </c>
      <c r="M1926" s="245" t="str">
        <f t="shared" si="271"/>
        <v/>
      </c>
      <c r="N1926" s="244" t="str">
        <f t="shared" si="272"/>
        <v/>
      </c>
      <c r="O1926" s="244" t="str">
        <f t="shared" si="273"/>
        <v/>
      </c>
      <c r="P1926">
        <f>IF($I1926&lt;&gt;"",$I1926,IF($E1926="SGD",1,IF($E1926="USD",Settings!$B$22,IF($E1926="HKD",Settings!$B$23,1))))</f>
        <v>1</v>
      </c>
      <c r="Q1926">
        <f t="shared" si="274"/>
        <v>0</v>
      </c>
      <c r="R1926">
        <f t="shared" si="275"/>
        <v>0</v>
      </c>
      <c r="S1926" t="str">
        <f t="shared" si="276"/>
        <v/>
      </c>
      <c r="T1926" t="str">
        <f t="shared" si="277"/>
        <v/>
      </c>
      <c r="U1926" t="str">
        <f t="shared" si="278"/>
        <v/>
      </c>
    </row>
    <row r="1927" spans="12:21" ht="15" customHeight="1" x14ac:dyDescent="0.15">
      <c r="L1927" s="244" t="str">
        <f t="shared" si="270"/>
        <v/>
      </c>
      <c r="M1927" s="245" t="str">
        <f t="shared" si="271"/>
        <v/>
      </c>
      <c r="N1927" s="244" t="str">
        <f t="shared" si="272"/>
        <v/>
      </c>
      <c r="O1927" s="244" t="str">
        <f t="shared" si="273"/>
        <v/>
      </c>
      <c r="P1927">
        <f>IF($I1927&lt;&gt;"",$I1927,IF($E1927="SGD",1,IF($E1927="USD",Settings!$B$22,IF($E1927="HKD",Settings!$B$23,1))))</f>
        <v>1</v>
      </c>
      <c r="Q1927">
        <f t="shared" si="274"/>
        <v>0</v>
      </c>
      <c r="R1927">
        <f t="shared" si="275"/>
        <v>0</v>
      </c>
      <c r="S1927" t="str">
        <f t="shared" si="276"/>
        <v/>
      </c>
      <c r="T1927" t="str">
        <f t="shared" si="277"/>
        <v/>
      </c>
      <c r="U1927" t="str">
        <f t="shared" si="278"/>
        <v/>
      </c>
    </row>
    <row r="1928" spans="12:21" ht="15" customHeight="1" x14ac:dyDescent="0.15">
      <c r="L1928" s="244" t="str">
        <f t="shared" si="270"/>
        <v/>
      </c>
      <c r="M1928" s="245" t="str">
        <f t="shared" si="271"/>
        <v/>
      </c>
      <c r="N1928" s="244" t="str">
        <f t="shared" si="272"/>
        <v/>
      </c>
      <c r="O1928" s="244" t="str">
        <f t="shared" si="273"/>
        <v/>
      </c>
      <c r="P1928">
        <f>IF($I1928&lt;&gt;"",$I1928,IF($E1928="SGD",1,IF($E1928="USD",Settings!$B$22,IF($E1928="HKD",Settings!$B$23,1))))</f>
        <v>1</v>
      </c>
      <c r="Q1928">
        <f t="shared" si="274"/>
        <v>0</v>
      </c>
      <c r="R1928">
        <f t="shared" si="275"/>
        <v>0</v>
      </c>
      <c r="S1928" t="str">
        <f t="shared" si="276"/>
        <v/>
      </c>
      <c r="T1928" t="str">
        <f t="shared" si="277"/>
        <v/>
      </c>
      <c r="U1928" t="str">
        <f t="shared" si="278"/>
        <v/>
      </c>
    </row>
    <row r="1929" spans="12:21" ht="15" customHeight="1" x14ac:dyDescent="0.15">
      <c r="L1929" s="244" t="str">
        <f t="shared" si="270"/>
        <v/>
      </c>
      <c r="M1929" s="245" t="str">
        <f t="shared" si="271"/>
        <v/>
      </c>
      <c r="N1929" s="244" t="str">
        <f t="shared" si="272"/>
        <v/>
      </c>
      <c r="O1929" s="244" t="str">
        <f t="shared" si="273"/>
        <v/>
      </c>
      <c r="P1929">
        <f>IF($I1929&lt;&gt;"",$I1929,IF($E1929="SGD",1,IF($E1929="USD",Settings!$B$22,IF($E1929="HKD",Settings!$B$23,1))))</f>
        <v>1</v>
      </c>
      <c r="Q1929">
        <f t="shared" si="274"/>
        <v>0</v>
      </c>
      <c r="R1929">
        <f t="shared" si="275"/>
        <v>0</v>
      </c>
      <c r="S1929" t="str">
        <f t="shared" si="276"/>
        <v/>
      </c>
      <c r="T1929" t="str">
        <f t="shared" si="277"/>
        <v/>
      </c>
      <c r="U1929" t="str">
        <f t="shared" si="278"/>
        <v/>
      </c>
    </row>
    <row r="1930" spans="12:21" ht="15" customHeight="1" x14ac:dyDescent="0.15">
      <c r="L1930" s="244" t="str">
        <f t="shared" si="270"/>
        <v/>
      </c>
      <c r="M1930" s="245" t="str">
        <f t="shared" si="271"/>
        <v/>
      </c>
      <c r="N1930" s="244" t="str">
        <f t="shared" si="272"/>
        <v/>
      </c>
      <c r="O1930" s="244" t="str">
        <f t="shared" si="273"/>
        <v/>
      </c>
      <c r="P1930">
        <f>IF($I1930&lt;&gt;"",$I1930,IF($E1930="SGD",1,IF($E1930="USD",Settings!$B$22,IF($E1930="HKD",Settings!$B$23,1))))</f>
        <v>1</v>
      </c>
      <c r="Q1930">
        <f t="shared" si="274"/>
        <v>0</v>
      </c>
      <c r="R1930">
        <f t="shared" si="275"/>
        <v>0</v>
      </c>
      <c r="S1930" t="str">
        <f t="shared" si="276"/>
        <v/>
      </c>
      <c r="T1930" t="str">
        <f t="shared" si="277"/>
        <v/>
      </c>
      <c r="U1930" t="str">
        <f t="shared" si="278"/>
        <v/>
      </c>
    </row>
    <row r="1931" spans="12:21" ht="15" customHeight="1" x14ac:dyDescent="0.15">
      <c r="L1931" s="244" t="str">
        <f t="shared" si="270"/>
        <v/>
      </c>
      <c r="M1931" s="245" t="str">
        <f t="shared" si="271"/>
        <v/>
      </c>
      <c r="N1931" s="244" t="str">
        <f t="shared" si="272"/>
        <v/>
      </c>
      <c r="O1931" s="244" t="str">
        <f t="shared" si="273"/>
        <v/>
      </c>
      <c r="P1931">
        <f>IF($I1931&lt;&gt;"",$I1931,IF($E1931="SGD",1,IF($E1931="USD",Settings!$B$22,IF($E1931="HKD",Settings!$B$23,1))))</f>
        <v>1</v>
      </c>
      <c r="Q1931">
        <f t="shared" si="274"/>
        <v>0</v>
      </c>
      <c r="R1931">
        <f t="shared" si="275"/>
        <v>0</v>
      </c>
      <c r="S1931" t="str">
        <f t="shared" si="276"/>
        <v/>
      </c>
      <c r="T1931" t="str">
        <f t="shared" si="277"/>
        <v/>
      </c>
      <c r="U1931" t="str">
        <f t="shared" si="278"/>
        <v/>
      </c>
    </row>
    <row r="1932" spans="12:21" ht="15" customHeight="1" x14ac:dyDescent="0.15">
      <c r="L1932" s="244" t="str">
        <f t="shared" si="270"/>
        <v/>
      </c>
      <c r="M1932" s="245" t="str">
        <f t="shared" si="271"/>
        <v/>
      </c>
      <c r="N1932" s="244" t="str">
        <f t="shared" si="272"/>
        <v/>
      </c>
      <c r="O1932" s="244" t="str">
        <f t="shared" si="273"/>
        <v/>
      </c>
      <c r="P1932">
        <f>IF($I1932&lt;&gt;"",$I1932,IF($E1932="SGD",1,IF($E1932="USD",Settings!$B$22,IF($E1932="HKD",Settings!$B$23,1))))</f>
        <v>1</v>
      </c>
      <c r="Q1932">
        <f t="shared" si="274"/>
        <v>0</v>
      </c>
      <c r="R1932">
        <f t="shared" si="275"/>
        <v>0</v>
      </c>
      <c r="S1932" t="str">
        <f t="shared" si="276"/>
        <v/>
      </c>
      <c r="T1932" t="str">
        <f t="shared" si="277"/>
        <v/>
      </c>
      <c r="U1932" t="str">
        <f t="shared" si="278"/>
        <v/>
      </c>
    </row>
    <row r="1933" spans="12:21" ht="15" customHeight="1" x14ac:dyDescent="0.15">
      <c r="L1933" s="244" t="str">
        <f t="shared" si="270"/>
        <v/>
      </c>
      <c r="M1933" s="245" t="str">
        <f t="shared" si="271"/>
        <v/>
      </c>
      <c r="N1933" s="244" t="str">
        <f t="shared" si="272"/>
        <v/>
      </c>
      <c r="O1933" s="244" t="str">
        <f t="shared" si="273"/>
        <v/>
      </c>
      <c r="P1933">
        <f>IF($I1933&lt;&gt;"",$I1933,IF($E1933="SGD",1,IF($E1933="USD",Settings!$B$22,IF($E1933="HKD",Settings!$B$23,1))))</f>
        <v>1</v>
      </c>
      <c r="Q1933">
        <f t="shared" si="274"/>
        <v>0</v>
      </c>
      <c r="R1933">
        <f t="shared" si="275"/>
        <v>0</v>
      </c>
      <c r="S1933" t="str">
        <f t="shared" si="276"/>
        <v/>
      </c>
      <c r="T1933" t="str">
        <f t="shared" si="277"/>
        <v/>
      </c>
      <c r="U1933" t="str">
        <f t="shared" si="278"/>
        <v/>
      </c>
    </row>
    <row r="1934" spans="12:21" ht="15" customHeight="1" x14ac:dyDescent="0.15">
      <c r="L1934" s="244" t="str">
        <f t="shared" si="270"/>
        <v/>
      </c>
      <c r="M1934" s="245" t="str">
        <f t="shared" si="271"/>
        <v/>
      </c>
      <c r="N1934" s="244" t="str">
        <f t="shared" si="272"/>
        <v/>
      </c>
      <c r="O1934" s="244" t="str">
        <f t="shared" si="273"/>
        <v/>
      </c>
      <c r="P1934">
        <f>IF($I1934&lt;&gt;"",$I1934,IF($E1934="SGD",1,IF($E1934="USD",Settings!$B$22,IF($E1934="HKD",Settings!$B$23,1))))</f>
        <v>1</v>
      </c>
      <c r="Q1934">
        <f t="shared" si="274"/>
        <v>0</v>
      </c>
      <c r="R1934">
        <f t="shared" si="275"/>
        <v>0</v>
      </c>
      <c r="S1934" t="str">
        <f t="shared" si="276"/>
        <v/>
      </c>
      <c r="T1934" t="str">
        <f t="shared" si="277"/>
        <v/>
      </c>
      <c r="U1934" t="str">
        <f t="shared" si="278"/>
        <v/>
      </c>
    </row>
    <row r="1935" spans="12:21" ht="15" customHeight="1" x14ac:dyDescent="0.15">
      <c r="L1935" s="244" t="str">
        <f t="shared" si="270"/>
        <v/>
      </c>
      <c r="M1935" s="245" t="str">
        <f t="shared" si="271"/>
        <v/>
      </c>
      <c r="N1935" s="244" t="str">
        <f t="shared" si="272"/>
        <v/>
      </c>
      <c r="O1935" s="244" t="str">
        <f t="shared" si="273"/>
        <v/>
      </c>
      <c r="P1935">
        <f>IF($I1935&lt;&gt;"",$I1935,IF($E1935="SGD",1,IF($E1935="USD",Settings!$B$22,IF($E1935="HKD",Settings!$B$23,1))))</f>
        <v>1</v>
      </c>
      <c r="Q1935">
        <f t="shared" si="274"/>
        <v>0</v>
      </c>
      <c r="R1935">
        <f t="shared" si="275"/>
        <v>0</v>
      </c>
      <c r="S1935" t="str">
        <f t="shared" si="276"/>
        <v/>
      </c>
      <c r="T1935" t="str">
        <f t="shared" si="277"/>
        <v/>
      </c>
      <c r="U1935" t="str">
        <f t="shared" si="278"/>
        <v/>
      </c>
    </row>
    <row r="1936" spans="12:21" ht="15" customHeight="1" x14ac:dyDescent="0.15">
      <c r="L1936" s="244" t="str">
        <f t="shared" si="270"/>
        <v/>
      </c>
      <c r="M1936" s="245" t="str">
        <f t="shared" si="271"/>
        <v/>
      </c>
      <c r="N1936" s="244" t="str">
        <f t="shared" si="272"/>
        <v/>
      </c>
      <c r="O1936" s="244" t="str">
        <f t="shared" si="273"/>
        <v/>
      </c>
      <c r="P1936">
        <f>IF($I1936&lt;&gt;"",$I1936,IF($E1936="SGD",1,IF($E1936="USD",Settings!$B$22,IF($E1936="HKD",Settings!$B$23,1))))</f>
        <v>1</v>
      </c>
      <c r="Q1936">
        <f t="shared" si="274"/>
        <v>0</v>
      </c>
      <c r="R1936">
        <f t="shared" si="275"/>
        <v>0</v>
      </c>
      <c r="S1936" t="str">
        <f t="shared" si="276"/>
        <v/>
      </c>
      <c r="T1936" t="str">
        <f t="shared" si="277"/>
        <v/>
      </c>
      <c r="U1936" t="str">
        <f t="shared" si="278"/>
        <v/>
      </c>
    </row>
    <row r="1937" spans="12:21" ht="15" customHeight="1" x14ac:dyDescent="0.15">
      <c r="L1937" s="244" t="str">
        <f t="shared" si="270"/>
        <v/>
      </c>
      <c r="M1937" s="245" t="str">
        <f t="shared" si="271"/>
        <v/>
      </c>
      <c r="N1937" s="244" t="str">
        <f t="shared" si="272"/>
        <v/>
      </c>
      <c r="O1937" s="244" t="str">
        <f t="shared" si="273"/>
        <v/>
      </c>
      <c r="P1937">
        <f>IF($I1937&lt;&gt;"",$I1937,IF($E1937="SGD",1,IF($E1937="USD",Settings!$B$22,IF($E1937="HKD",Settings!$B$23,1))))</f>
        <v>1</v>
      </c>
      <c r="Q1937">
        <f t="shared" si="274"/>
        <v>0</v>
      </c>
      <c r="R1937">
        <f t="shared" si="275"/>
        <v>0</v>
      </c>
      <c r="S1937" t="str">
        <f t="shared" si="276"/>
        <v/>
      </c>
      <c r="T1937" t="str">
        <f t="shared" si="277"/>
        <v/>
      </c>
      <c r="U1937" t="str">
        <f t="shared" si="278"/>
        <v/>
      </c>
    </row>
    <row r="1938" spans="12:21" ht="15" customHeight="1" x14ac:dyDescent="0.15">
      <c r="L1938" s="244" t="str">
        <f t="shared" si="270"/>
        <v/>
      </c>
      <c r="M1938" s="245" t="str">
        <f t="shared" si="271"/>
        <v/>
      </c>
      <c r="N1938" s="244" t="str">
        <f t="shared" si="272"/>
        <v/>
      </c>
      <c r="O1938" s="244" t="str">
        <f t="shared" si="273"/>
        <v/>
      </c>
      <c r="P1938">
        <f>IF($I1938&lt;&gt;"",$I1938,IF($E1938="SGD",1,IF($E1938="USD",Settings!$B$22,IF($E1938="HKD",Settings!$B$23,1))))</f>
        <v>1</v>
      </c>
      <c r="Q1938">
        <f t="shared" si="274"/>
        <v>0</v>
      </c>
      <c r="R1938">
        <f t="shared" si="275"/>
        <v>0</v>
      </c>
      <c r="S1938" t="str">
        <f t="shared" si="276"/>
        <v/>
      </c>
      <c r="T1938" t="str">
        <f t="shared" si="277"/>
        <v/>
      </c>
      <c r="U1938" t="str">
        <f t="shared" si="278"/>
        <v/>
      </c>
    </row>
    <row r="1939" spans="12:21" ht="15" customHeight="1" x14ac:dyDescent="0.15">
      <c r="L1939" s="244" t="str">
        <f t="shared" si="270"/>
        <v/>
      </c>
      <c r="M1939" s="245" t="str">
        <f t="shared" si="271"/>
        <v/>
      </c>
      <c r="N1939" s="244" t="str">
        <f t="shared" si="272"/>
        <v/>
      </c>
      <c r="O1939" s="244" t="str">
        <f t="shared" si="273"/>
        <v/>
      </c>
      <c r="P1939">
        <f>IF($I1939&lt;&gt;"",$I1939,IF($E1939="SGD",1,IF($E1939="USD",Settings!$B$22,IF($E1939="HKD",Settings!$B$23,1))))</f>
        <v>1</v>
      </c>
      <c r="Q1939">
        <f t="shared" si="274"/>
        <v>0</v>
      </c>
      <c r="R1939">
        <f t="shared" si="275"/>
        <v>0</v>
      </c>
      <c r="S1939" t="str">
        <f t="shared" si="276"/>
        <v/>
      </c>
      <c r="T1939" t="str">
        <f t="shared" si="277"/>
        <v/>
      </c>
      <c r="U1939" t="str">
        <f t="shared" si="278"/>
        <v/>
      </c>
    </row>
    <row r="1940" spans="12:21" ht="15" customHeight="1" x14ac:dyDescent="0.15">
      <c r="L1940" s="244" t="str">
        <f t="shared" si="270"/>
        <v/>
      </c>
      <c r="M1940" s="245" t="str">
        <f t="shared" si="271"/>
        <v/>
      </c>
      <c r="N1940" s="244" t="str">
        <f t="shared" si="272"/>
        <v/>
      </c>
      <c r="O1940" s="244" t="str">
        <f t="shared" si="273"/>
        <v/>
      </c>
      <c r="P1940">
        <f>IF($I1940&lt;&gt;"",$I1940,IF($E1940="SGD",1,IF($E1940="USD",Settings!$B$22,IF($E1940="HKD",Settings!$B$23,1))))</f>
        <v>1</v>
      </c>
      <c r="Q1940">
        <f t="shared" si="274"/>
        <v>0</v>
      </c>
      <c r="R1940">
        <f t="shared" si="275"/>
        <v>0</v>
      </c>
      <c r="S1940" t="str">
        <f t="shared" si="276"/>
        <v/>
      </c>
      <c r="T1940" t="str">
        <f t="shared" si="277"/>
        <v/>
      </c>
      <c r="U1940" t="str">
        <f t="shared" si="278"/>
        <v/>
      </c>
    </row>
    <row r="1941" spans="12:21" ht="15" customHeight="1" x14ac:dyDescent="0.15">
      <c r="L1941" s="244" t="str">
        <f t="shared" si="270"/>
        <v/>
      </c>
      <c r="M1941" s="245" t="str">
        <f t="shared" si="271"/>
        <v/>
      </c>
      <c r="N1941" s="244" t="str">
        <f t="shared" si="272"/>
        <v/>
      </c>
      <c r="O1941" s="244" t="str">
        <f t="shared" si="273"/>
        <v/>
      </c>
      <c r="P1941">
        <f>IF($I1941&lt;&gt;"",$I1941,IF($E1941="SGD",1,IF($E1941="USD",Settings!$B$22,IF($E1941="HKD",Settings!$B$23,1))))</f>
        <v>1</v>
      </c>
      <c r="Q1941">
        <f t="shared" si="274"/>
        <v>0</v>
      </c>
      <c r="R1941">
        <f t="shared" si="275"/>
        <v>0</v>
      </c>
      <c r="S1941" t="str">
        <f t="shared" si="276"/>
        <v/>
      </c>
      <c r="T1941" t="str">
        <f t="shared" si="277"/>
        <v/>
      </c>
      <c r="U1941" t="str">
        <f t="shared" si="278"/>
        <v/>
      </c>
    </row>
    <row r="1942" spans="12:21" ht="15" customHeight="1" x14ac:dyDescent="0.15">
      <c r="L1942" s="244" t="str">
        <f t="shared" si="270"/>
        <v/>
      </c>
      <c r="M1942" s="245" t="str">
        <f t="shared" si="271"/>
        <v/>
      </c>
      <c r="N1942" s="244" t="str">
        <f t="shared" si="272"/>
        <v/>
      </c>
      <c r="O1942" s="244" t="str">
        <f t="shared" si="273"/>
        <v/>
      </c>
      <c r="P1942">
        <f>IF($I1942&lt;&gt;"",$I1942,IF($E1942="SGD",1,IF($E1942="USD",Settings!$B$22,IF($E1942="HKD",Settings!$B$23,1))))</f>
        <v>1</v>
      </c>
      <c r="Q1942">
        <f t="shared" si="274"/>
        <v>0</v>
      </c>
      <c r="R1942">
        <f t="shared" si="275"/>
        <v>0</v>
      </c>
      <c r="S1942" t="str">
        <f t="shared" si="276"/>
        <v/>
      </c>
      <c r="T1942" t="str">
        <f t="shared" si="277"/>
        <v/>
      </c>
      <c r="U1942" t="str">
        <f t="shared" si="278"/>
        <v/>
      </c>
    </row>
    <row r="1943" spans="12:21" ht="15" customHeight="1" x14ac:dyDescent="0.15">
      <c r="L1943" s="244" t="str">
        <f t="shared" si="270"/>
        <v/>
      </c>
      <c r="M1943" s="245" t="str">
        <f t="shared" si="271"/>
        <v/>
      </c>
      <c r="N1943" s="244" t="str">
        <f t="shared" si="272"/>
        <v/>
      </c>
      <c r="O1943" s="244" t="str">
        <f t="shared" si="273"/>
        <v/>
      </c>
      <c r="P1943">
        <f>IF($I1943&lt;&gt;"",$I1943,IF($E1943="SGD",1,IF($E1943="USD",Settings!$B$22,IF($E1943="HKD",Settings!$B$23,1))))</f>
        <v>1</v>
      </c>
      <c r="Q1943">
        <f t="shared" si="274"/>
        <v>0</v>
      </c>
      <c r="R1943">
        <f t="shared" si="275"/>
        <v>0</v>
      </c>
      <c r="S1943" t="str">
        <f t="shared" si="276"/>
        <v/>
      </c>
      <c r="T1943" t="str">
        <f t="shared" si="277"/>
        <v/>
      </c>
      <c r="U1943" t="str">
        <f t="shared" si="278"/>
        <v/>
      </c>
    </row>
    <row r="1944" spans="12:21" ht="15" customHeight="1" x14ac:dyDescent="0.15">
      <c r="L1944" s="244" t="str">
        <f t="shared" si="270"/>
        <v/>
      </c>
      <c r="M1944" s="245" t="str">
        <f t="shared" si="271"/>
        <v/>
      </c>
      <c r="N1944" s="244" t="str">
        <f t="shared" si="272"/>
        <v/>
      </c>
      <c r="O1944" s="244" t="str">
        <f t="shared" si="273"/>
        <v/>
      </c>
      <c r="P1944">
        <f>IF($I1944&lt;&gt;"",$I1944,IF($E1944="SGD",1,IF($E1944="USD",Settings!$B$22,IF($E1944="HKD",Settings!$B$23,1))))</f>
        <v>1</v>
      </c>
      <c r="Q1944">
        <f t="shared" si="274"/>
        <v>0</v>
      </c>
      <c r="R1944">
        <f t="shared" si="275"/>
        <v>0</v>
      </c>
      <c r="S1944" t="str">
        <f t="shared" si="276"/>
        <v/>
      </c>
      <c r="T1944" t="str">
        <f t="shared" si="277"/>
        <v/>
      </c>
      <c r="U1944" t="str">
        <f t="shared" si="278"/>
        <v/>
      </c>
    </row>
    <row r="1945" spans="12:21" ht="15" customHeight="1" x14ac:dyDescent="0.15">
      <c r="L1945" s="244" t="str">
        <f t="shared" si="270"/>
        <v/>
      </c>
      <c r="M1945" s="245" t="str">
        <f t="shared" si="271"/>
        <v/>
      </c>
      <c r="N1945" s="244" t="str">
        <f t="shared" si="272"/>
        <v/>
      </c>
      <c r="O1945" s="244" t="str">
        <f t="shared" si="273"/>
        <v/>
      </c>
      <c r="P1945">
        <f>IF($I1945&lt;&gt;"",$I1945,IF($E1945="SGD",1,IF($E1945="USD",Settings!$B$22,IF($E1945="HKD",Settings!$B$23,1))))</f>
        <v>1</v>
      </c>
      <c r="Q1945">
        <f t="shared" si="274"/>
        <v>0</v>
      </c>
      <c r="R1945">
        <f t="shared" si="275"/>
        <v>0</v>
      </c>
      <c r="S1945" t="str">
        <f t="shared" si="276"/>
        <v/>
      </c>
      <c r="T1945" t="str">
        <f t="shared" si="277"/>
        <v/>
      </c>
      <c r="U1945" t="str">
        <f t="shared" si="278"/>
        <v/>
      </c>
    </row>
    <row r="1946" spans="12:21" ht="15" customHeight="1" x14ac:dyDescent="0.15">
      <c r="L1946" s="244" t="str">
        <f t="shared" si="270"/>
        <v/>
      </c>
      <c r="M1946" s="245" t="str">
        <f t="shared" si="271"/>
        <v/>
      </c>
      <c r="N1946" s="244" t="str">
        <f t="shared" si="272"/>
        <v/>
      </c>
      <c r="O1946" s="244" t="str">
        <f t="shared" si="273"/>
        <v/>
      </c>
      <c r="P1946">
        <f>IF($I1946&lt;&gt;"",$I1946,IF($E1946="SGD",1,IF($E1946="USD",Settings!$B$22,IF($E1946="HKD",Settings!$B$23,1))))</f>
        <v>1</v>
      </c>
      <c r="Q1946">
        <f t="shared" si="274"/>
        <v>0</v>
      </c>
      <c r="R1946">
        <f t="shared" si="275"/>
        <v>0</v>
      </c>
      <c r="S1946" t="str">
        <f t="shared" si="276"/>
        <v/>
      </c>
      <c r="T1946" t="str">
        <f t="shared" si="277"/>
        <v/>
      </c>
      <c r="U1946" t="str">
        <f t="shared" si="278"/>
        <v/>
      </c>
    </row>
    <row r="1947" spans="12:21" ht="15" customHeight="1" x14ac:dyDescent="0.15">
      <c r="L1947" s="244" t="str">
        <f t="shared" si="270"/>
        <v/>
      </c>
      <c r="M1947" s="245" t="str">
        <f t="shared" si="271"/>
        <v/>
      </c>
      <c r="N1947" s="244" t="str">
        <f t="shared" si="272"/>
        <v/>
      </c>
      <c r="O1947" s="244" t="str">
        <f t="shared" si="273"/>
        <v/>
      </c>
      <c r="P1947">
        <f>IF($I1947&lt;&gt;"",$I1947,IF($E1947="SGD",1,IF($E1947="USD",Settings!$B$22,IF($E1947="HKD",Settings!$B$23,1))))</f>
        <v>1</v>
      </c>
      <c r="Q1947">
        <f t="shared" si="274"/>
        <v>0</v>
      </c>
      <c r="R1947">
        <f t="shared" si="275"/>
        <v>0</v>
      </c>
      <c r="S1947" t="str">
        <f t="shared" si="276"/>
        <v/>
      </c>
      <c r="T1947" t="str">
        <f t="shared" si="277"/>
        <v/>
      </c>
      <c r="U1947" t="str">
        <f t="shared" si="278"/>
        <v/>
      </c>
    </row>
    <row r="1948" spans="12:21" ht="15" customHeight="1" x14ac:dyDescent="0.15">
      <c r="L1948" s="244" t="str">
        <f t="shared" si="270"/>
        <v/>
      </c>
      <c r="M1948" s="245" t="str">
        <f t="shared" si="271"/>
        <v/>
      </c>
      <c r="N1948" s="244" t="str">
        <f t="shared" si="272"/>
        <v/>
      </c>
      <c r="O1948" s="244" t="str">
        <f t="shared" si="273"/>
        <v/>
      </c>
      <c r="P1948">
        <f>IF($I1948&lt;&gt;"",$I1948,IF($E1948="SGD",1,IF($E1948="USD",Settings!$B$22,IF($E1948="HKD",Settings!$B$23,1))))</f>
        <v>1</v>
      </c>
      <c r="Q1948">
        <f t="shared" si="274"/>
        <v>0</v>
      </c>
      <c r="R1948">
        <f t="shared" si="275"/>
        <v>0</v>
      </c>
      <c r="S1948" t="str">
        <f t="shared" si="276"/>
        <v/>
      </c>
      <c r="T1948" t="str">
        <f t="shared" si="277"/>
        <v/>
      </c>
      <c r="U1948" t="str">
        <f t="shared" si="278"/>
        <v/>
      </c>
    </row>
    <row r="1949" spans="12:21" ht="15" customHeight="1" x14ac:dyDescent="0.15">
      <c r="L1949" s="244" t="str">
        <f t="shared" si="270"/>
        <v/>
      </c>
      <c r="M1949" s="245" t="str">
        <f t="shared" si="271"/>
        <v/>
      </c>
      <c r="N1949" s="244" t="str">
        <f t="shared" si="272"/>
        <v/>
      </c>
      <c r="O1949" s="244" t="str">
        <f t="shared" si="273"/>
        <v/>
      </c>
      <c r="P1949">
        <f>IF($I1949&lt;&gt;"",$I1949,IF($E1949="SGD",1,IF($E1949="USD",Settings!$B$22,IF($E1949="HKD",Settings!$B$23,1))))</f>
        <v>1</v>
      </c>
      <c r="Q1949">
        <f t="shared" si="274"/>
        <v>0</v>
      </c>
      <c r="R1949">
        <f t="shared" si="275"/>
        <v>0</v>
      </c>
      <c r="S1949" t="str">
        <f t="shared" si="276"/>
        <v/>
      </c>
      <c r="T1949" t="str">
        <f t="shared" si="277"/>
        <v/>
      </c>
      <c r="U1949" t="str">
        <f t="shared" si="278"/>
        <v/>
      </c>
    </row>
    <row r="1950" spans="12:21" ht="15" customHeight="1" x14ac:dyDescent="0.15">
      <c r="L1950" s="244" t="str">
        <f t="shared" si="270"/>
        <v/>
      </c>
      <c r="M1950" s="245" t="str">
        <f t="shared" si="271"/>
        <v/>
      </c>
      <c r="N1950" s="244" t="str">
        <f t="shared" si="272"/>
        <v/>
      </c>
      <c r="O1950" s="244" t="str">
        <f t="shared" si="273"/>
        <v/>
      </c>
      <c r="P1950">
        <f>IF($I1950&lt;&gt;"",$I1950,IF($E1950="SGD",1,IF($E1950="USD",Settings!$B$22,IF($E1950="HKD",Settings!$B$23,1))))</f>
        <v>1</v>
      </c>
      <c r="Q1950">
        <f t="shared" si="274"/>
        <v>0</v>
      </c>
      <c r="R1950">
        <f t="shared" si="275"/>
        <v>0</v>
      </c>
      <c r="S1950" t="str">
        <f t="shared" si="276"/>
        <v/>
      </c>
      <c r="T1950" t="str">
        <f t="shared" si="277"/>
        <v/>
      </c>
      <c r="U1950" t="str">
        <f t="shared" si="278"/>
        <v/>
      </c>
    </row>
    <row r="1951" spans="12:21" ht="15" customHeight="1" x14ac:dyDescent="0.15">
      <c r="L1951" s="244" t="str">
        <f t="shared" si="270"/>
        <v/>
      </c>
      <c r="M1951" s="245" t="str">
        <f t="shared" si="271"/>
        <v/>
      </c>
      <c r="N1951" s="244" t="str">
        <f t="shared" si="272"/>
        <v/>
      </c>
      <c r="O1951" s="244" t="str">
        <f t="shared" si="273"/>
        <v/>
      </c>
      <c r="P1951">
        <f>IF($I1951&lt;&gt;"",$I1951,IF($E1951="SGD",1,IF($E1951="USD",Settings!$B$22,IF($E1951="HKD",Settings!$B$23,1))))</f>
        <v>1</v>
      </c>
      <c r="Q1951">
        <f t="shared" si="274"/>
        <v>0</v>
      </c>
      <c r="R1951">
        <f t="shared" si="275"/>
        <v>0</v>
      </c>
      <c r="S1951" t="str">
        <f t="shared" si="276"/>
        <v/>
      </c>
      <c r="T1951" t="str">
        <f t="shared" si="277"/>
        <v/>
      </c>
      <c r="U1951" t="str">
        <f t="shared" si="278"/>
        <v/>
      </c>
    </row>
    <row r="1952" spans="12:21" ht="15" customHeight="1" x14ac:dyDescent="0.15">
      <c r="L1952" s="244" t="str">
        <f t="shared" si="270"/>
        <v/>
      </c>
      <c r="M1952" s="245" t="str">
        <f t="shared" si="271"/>
        <v/>
      </c>
      <c r="N1952" s="244" t="str">
        <f t="shared" si="272"/>
        <v/>
      </c>
      <c r="O1952" s="244" t="str">
        <f t="shared" si="273"/>
        <v/>
      </c>
      <c r="P1952">
        <f>IF($I1952&lt;&gt;"",$I1952,IF($E1952="SGD",1,IF($E1952="USD",Settings!$B$22,IF($E1952="HKD",Settings!$B$23,1))))</f>
        <v>1</v>
      </c>
      <c r="Q1952">
        <f t="shared" si="274"/>
        <v>0</v>
      </c>
      <c r="R1952">
        <f t="shared" si="275"/>
        <v>0</v>
      </c>
      <c r="S1952" t="str">
        <f t="shared" si="276"/>
        <v/>
      </c>
      <c r="T1952" t="str">
        <f t="shared" si="277"/>
        <v/>
      </c>
      <c r="U1952" t="str">
        <f t="shared" si="278"/>
        <v/>
      </c>
    </row>
    <row r="1953" spans="12:21" ht="15" customHeight="1" x14ac:dyDescent="0.15">
      <c r="L1953" s="244" t="str">
        <f t="shared" si="270"/>
        <v/>
      </c>
      <c r="M1953" s="245" t="str">
        <f t="shared" si="271"/>
        <v/>
      </c>
      <c r="N1953" s="244" t="str">
        <f t="shared" si="272"/>
        <v/>
      </c>
      <c r="O1953" s="244" t="str">
        <f t="shared" si="273"/>
        <v/>
      </c>
      <c r="P1953">
        <f>IF($I1953&lt;&gt;"",$I1953,IF($E1953="SGD",1,IF($E1953="USD",Settings!$B$22,IF($E1953="HKD",Settings!$B$23,1))))</f>
        <v>1</v>
      </c>
      <c r="Q1953">
        <f t="shared" si="274"/>
        <v>0</v>
      </c>
      <c r="R1953">
        <f t="shared" si="275"/>
        <v>0</v>
      </c>
      <c r="S1953" t="str">
        <f t="shared" si="276"/>
        <v/>
      </c>
      <c r="T1953" t="str">
        <f t="shared" si="277"/>
        <v/>
      </c>
      <c r="U1953" t="str">
        <f t="shared" si="278"/>
        <v/>
      </c>
    </row>
    <row r="1954" spans="12:21" ht="15" customHeight="1" x14ac:dyDescent="0.15">
      <c r="L1954" s="244" t="str">
        <f t="shared" si="270"/>
        <v/>
      </c>
      <c r="M1954" s="245" t="str">
        <f t="shared" si="271"/>
        <v/>
      </c>
      <c r="N1954" s="244" t="str">
        <f t="shared" si="272"/>
        <v/>
      </c>
      <c r="O1954" s="244" t="str">
        <f t="shared" si="273"/>
        <v/>
      </c>
      <c r="P1954">
        <f>IF($I1954&lt;&gt;"",$I1954,IF($E1954="SGD",1,IF($E1954="USD",Settings!$B$22,IF($E1954="HKD",Settings!$B$23,1))))</f>
        <v>1</v>
      </c>
      <c r="Q1954">
        <f t="shared" si="274"/>
        <v>0</v>
      </c>
      <c r="R1954">
        <f t="shared" si="275"/>
        <v>0</v>
      </c>
      <c r="S1954" t="str">
        <f t="shared" si="276"/>
        <v/>
      </c>
      <c r="T1954" t="str">
        <f t="shared" si="277"/>
        <v/>
      </c>
      <c r="U1954" t="str">
        <f t="shared" si="278"/>
        <v/>
      </c>
    </row>
    <row r="1955" spans="12:21" ht="15" customHeight="1" x14ac:dyDescent="0.15">
      <c r="L1955" s="244" t="str">
        <f t="shared" si="270"/>
        <v/>
      </c>
      <c r="M1955" s="245" t="str">
        <f t="shared" si="271"/>
        <v/>
      </c>
      <c r="N1955" s="244" t="str">
        <f t="shared" si="272"/>
        <v/>
      </c>
      <c r="O1955" s="244" t="str">
        <f t="shared" si="273"/>
        <v/>
      </c>
      <c r="P1955">
        <f>IF($I1955&lt;&gt;"",$I1955,IF($E1955="SGD",1,IF($E1955="USD",Settings!$B$22,IF($E1955="HKD",Settings!$B$23,1))))</f>
        <v>1</v>
      </c>
      <c r="Q1955">
        <f t="shared" si="274"/>
        <v>0</v>
      </c>
      <c r="R1955">
        <f t="shared" si="275"/>
        <v>0</v>
      </c>
      <c r="S1955" t="str">
        <f t="shared" si="276"/>
        <v/>
      </c>
      <c r="T1955" t="str">
        <f t="shared" si="277"/>
        <v/>
      </c>
      <c r="U1955" t="str">
        <f t="shared" si="278"/>
        <v/>
      </c>
    </row>
    <row r="1956" spans="12:21" ht="15" customHeight="1" x14ac:dyDescent="0.15">
      <c r="L1956" s="244" t="str">
        <f t="shared" si="270"/>
        <v/>
      </c>
      <c r="M1956" s="245" t="str">
        <f t="shared" si="271"/>
        <v/>
      </c>
      <c r="N1956" s="244" t="str">
        <f t="shared" si="272"/>
        <v/>
      </c>
      <c r="O1956" s="244" t="str">
        <f t="shared" si="273"/>
        <v/>
      </c>
      <c r="P1956">
        <f>IF($I1956&lt;&gt;"",$I1956,IF($E1956="SGD",1,IF($E1956="USD",Settings!$B$22,IF($E1956="HKD",Settings!$B$23,1))))</f>
        <v>1</v>
      </c>
      <c r="Q1956">
        <f t="shared" si="274"/>
        <v>0</v>
      </c>
      <c r="R1956">
        <f t="shared" si="275"/>
        <v>0</v>
      </c>
      <c r="S1956" t="str">
        <f t="shared" si="276"/>
        <v/>
      </c>
      <c r="T1956" t="str">
        <f t="shared" si="277"/>
        <v/>
      </c>
      <c r="U1956" t="str">
        <f t="shared" si="278"/>
        <v/>
      </c>
    </row>
    <row r="1957" spans="12:21" ht="15" customHeight="1" x14ac:dyDescent="0.15">
      <c r="L1957" s="244" t="str">
        <f t="shared" si="270"/>
        <v/>
      </c>
      <c r="M1957" s="245" t="str">
        <f t="shared" si="271"/>
        <v/>
      </c>
      <c r="N1957" s="244" t="str">
        <f t="shared" si="272"/>
        <v/>
      </c>
      <c r="O1957" s="244" t="str">
        <f t="shared" si="273"/>
        <v/>
      </c>
      <c r="P1957">
        <f>IF($I1957&lt;&gt;"",$I1957,IF($E1957="SGD",1,IF($E1957="USD",Settings!$B$22,IF($E1957="HKD",Settings!$B$23,1))))</f>
        <v>1</v>
      </c>
      <c r="Q1957">
        <f t="shared" si="274"/>
        <v>0</v>
      </c>
      <c r="R1957">
        <f t="shared" si="275"/>
        <v>0</v>
      </c>
      <c r="S1957" t="str">
        <f t="shared" si="276"/>
        <v/>
      </c>
      <c r="T1957" t="str">
        <f t="shared" si="277"/>
        <v/>
      </c>
      <c r="U1957" t="str">
        <f t="shared" si="278"/>
        <v/>
      </c>
    </row>
    <row r="1958" spans="12:21" ht="15" customHeight="1" x14ac:dyDescent="0.15">
      <c r="L1958" s="244" t="str">
        <f t="shared" si="270"/>
        <v/>
      </c>
      <c r="M1958" s="245" t="str">
        <f t="shared" si="271"/>
        <v/>
      </c>
      <c r="N1958" s="244" t="str">
        <f t="shared" si="272"/>
        <v/>
      </c>
      <c r="O1958" s="244" t="str">
        <f t="shared" si="273"/>
        <v/>
      </c>
      <c r="P1958">
        <f>IF($I1958&lt;&gt;"",$I1958,IF($E1958="SGD",1,IF($E1958="USD",Settings!$B$22,IF($E1958="HKD",Settings!$B$23,1))))</f>
        <v>1</v>
      </c>
      <c r="Q1958">
        <f t="shared" si="274"/>
        <v>0</v>
      </c>
      <c r="R1958">
        <f t="shared" si="275"/>
        <v>0</v>
      </c>
      <c r="S1958" t="str">
        <f t="shared" si="276"/>
        <v/>
      </c>
      <c r="T1958" t="str">
        <f t="shared" si="277"/>
        <v/>
      </c>
      <c r="U1958" t="str">
        <f t="shared" si="278"/>
        <v/>
      </c>
    </row>
    <row r="1959" spans="12:21" ht="15" customHeight="1" x14ac:dyDescent="0.15">
      <c r="L1959" s="244" t="str">
        <f t="shared" si="270"/>
        <v/>
      </c>
      <c r="M1959" s="245" t="str">
        <f t="shared" si="271"/>
        <v/>
      </c>
      <c r="N1959" s="244" t="str">
        <f t="shared" si="272"/>
        <v/>
      </c>
      <c r="O1959" s="244" t="str">
        <f t="shared" si="273"/>
        <v/>
      </c>
      <c r="P1959">
        <f>IF($I1959&lt;&gt;"",$I1959,IF($E1959="SGD",1,IF($E1959="USD",Settings!$B$22,IF($E1959="HKD",Settings!$B$23,1))))</f>
        <v>1</v>
      </c>
      <c r="Q1959">
        <f t="shared" si="274"/>
        <v>0</v>
      </c>
      <c r="R1959">
        <f t="shared" si="275"/>
        <v>0</v>
      </c>
      <c r="S1959" t="str">
        <f t="shared" si="276"/>
        <v/>
      </c>
      <c r="T1959" t="str">
        <f t="shared" si="277"/>
        <v/>
      </c>
      <c r="U1959" t="str">
        <f t="shared" si="278"/>
        <v/>
      </c>
    </row>
    <row r="1960" spans="12:21" ht="15" customHeight="1" x14ac:dyDescent="0.15">
      <c r="L1960" s="244" t="str">
        <f t="shared" si="270"/>
        <v/>
      </c>
      <c r="M1960" s="245" t="str">
        <f t="shared" si="271"/>
        <v/>
      </c>
      <c r="N1960" s="244" t="str">
        <f t="shared" si="272"/>
        <v/>
      </c>
      <c r="O1960" s="244" t="str">
        <f t="shared" si="273"/>
        <v/>
      </c>
      <c r="P1960">
        <f>IF($I1960&lt;&gt;"",$I1960,IF($E1960="SGD",1,IF($E1960="USD",Settings!$B$22,IF($E1960="HKD",Settings!$B$23,1))))</f>
        <v>1</v>
      </c>
      <c r="Q1960">
        <f t="shared" si="274"/>
        <v>0</v>
      </c>
      <c r="R1960">
        <f t="shared" si="275"/>
        <v>0</v>
      </c>
      <c r="S1960" t="str">
        <f t="shared" si="276"/>
        <v/>
      </c>
      <c r="T1960" t="str">
        <f t="shared" si="277"/>
        <v/>
      </c>
      <c r="U1960" t="str">
        <f t="shared" si="278"/>
        <v/>
      </c>
    </row>
    <row r="1961" spans="12:21" ht="15" customHeight="1" x14ac:dyDescent="0.15">
      <c r="L1961" s="244" t="str">
        <f t="shared" ref="L1961:L2024" si="279">IF(OR(B1961="",C1961="",E1961=""),"",B1961&amp;":"&amp;C1961&amp;":"&amp;E1961)</f>
        <v/>
      </c>
      <c r="M1961" s="245" t="str">
        <f t="shared" ref="M1961:M2024" si="280">IF(A1961="","",A1961*D1961)</f>
        <v/>
      </c>
      <c r="N1961" s="244" t="str">
        <f t="shared" ref="N1961:N2024" si="281">IF(A1961="","",IF(OR(A1961=1,A1961=0),J1961,0))</f>
        <v/>
      </c>
      <c r="O1961" s="244" t="str">
        <f t="shared" ref="O1961:O2024" si="282">IF(A1961="","",IF(A1961=-1,J1961,0))</f>
        <v/>
      </c>
      <c r="P1961">
        <f>IF($I1961&lt;&gt;"",$I1961,IF($E1961="SGD",1,IF($E1961="USD",Settings!$B$22,IF($E1961="HKD",Settings!$B$23,1))))</f>
        <v>1</v>
      </c>
      <c r="Q1961">
        <f t="shared" ref="Q1961:Q2024" si="283">IF($L1961="",0,($O1961-$N1961+IF($A1961=2,$J1961,0))*$P1961)</f>
        <v>0</v>
      </c>
      <c r="R1961">
        <f t="shared" ref="R1961:R2024" si="284">IF($L1961="",0,IF($A1961=2,$J1961*$P1961,0))</f>
        <v>0</v>
      </c>
      <c r="S1961" t="str">
        <f t="shared" si="276"/>
        <v/>
      </c>
      <c r="T1961" t="str">
        <f t="shared" si="277"/>
        <v/>
      </c>
      <c r="U1961" t="str">
        <f t="shared" si="278"/>
        <v/>
      </c>
    </row>
    <row r="1962" spans="12:21" ht="15" customHeight="1" x14ac:dyDescent="0.15">
      <c r="L1962" s="244" t="str">
        <f t="shared" si="279"/>
        <v/>
      </c>
      <c r="M1962" s="245" t="str">
        <f t="shared" si="280"/>
        <v/>
      </c>
      <c r="N1962" s="244" t="str">
        <f t="shared" si="281"/>
        <v/>
      </c>
      <c r="O1962" s="244" t="str">
        <f t="shared" si="282"/>
        <v/>
      </c>
      <c r="P1962">
        <f>IF($I1962&lt;&gt;"",$I1962,IF($E1962="SGD",1,IF($E1962="USD",Settings!$B$22,IF($E1962="HKD",Settings!$B$23,1))))</f>
        <v>1</v>
      </c>
      <c r="Q1962">
        <f t="shared" si="283"/>
        <v>0</v>
      </c>
      <c r="R1962">
        <f t="shared" si="284"/>
        <v>0</v>
      </c>
      <c r="S1962" t="str">
        <f t="shared" si="276"/>
        <v/>
      </c>
      <c r="T1962" t="str">
        <f t="shared" si="277"/>
        <v/>
      </c>
      <c r="U1962" t="str">
        <f t="shared" si="278"/>
        <v/>
      </c>
    </row>
    <row r="1963" spans="12:21" ht="15" customHeight="1" x14ac:dyDescent="0.15">
      <c r="L1963" s="244" t="str">
        <f t="shared" si="279"/>
        <v/>
      </c>
      <c r="M1963" s="245" t="str">
        <f t="shared" si="280"/>
        <v/>
      </c>
      <c r="N1963" s="244" t="str">
        <f t="shared" si="281"/>
        <v/>
      </c>
      <c r="O1963" s="244" t="str">
        <f t="shared" si="282"/>
        <v/>
      </c>
      <c r="P1963">
        <f>IF($I1963&lt;&gt;"",$I1963,IF($E1963="SGD",1,IF($E1963="USD",Settings!$B$22,IF($E1963="HKD",Settings!$B$23,1))))</f>
        <v>1</v>
      </c>
      <c r="Q1963">
        <f t="shared" si="283"/>
        <v>0</v>
      </c>
      <c r="R1963">
        <f t="shared" si="284"/>
        <v>0</v>
      </c>
      <c r="S1963" t="str">
        <f t="shared" si="276"/>
        <v/>
      </c>
      <c r="T1963" t="str">
        <f t="shared" si="277"/>
        <v/>
      </c>
      <c r="U1963" t="str">
        <f t="shared" si="278"/>
        <v/>
      </c>
    </row>
    <row r="1964" spans="12:21" ht="15" customHeight="1" x14ac:dyDescent="0.15">
      <c r="L1964" s="244" t="str">
        <f t="shared" si="279"/>
        <v/>
      </c>
      <c r="M1964" s="245" t="str">
        <f t="shared" si="280"/>
        <v/>
      </c>
      <c r="N1964" s="244" t="str">
        <f t="shared" si="281"/>
        <v/>
      </c>
      <c r="O1964" s="244" t="str">
        <f t="shared" si="282"/>
        <v/>
      </c>
      <c r="P1964">
        <f>IF($I1964&lt;&gt;"",$I1964,IF($E1964="SGD",1,IF($E1964="USD",Settings!$B$22,IF($E1964="HKD",Settings!$B$23,1))))</f>
        <v>1</v>
      </c>
      <c r="Q1964">
        <f t="shared" si="283"/>
        <v>0</v>
      </c>
      <c r="R1964">
        <f t="shared" si="284"/>
        <v>0</v>
      </c>
      <c r="S1964" t="str">
        <f t="shared" si="276"/>
        <v/>
      </c>
      <c r="T1964" t="str">
        <f t="shared" si="277"/>
        <v/>
      </c>
      <c r="U1964" t="str">
        <f t="shared" si="278"/>
        <v/>
      </c>
    </row>
    <row r="1965" spans="12:21" ht="15" customHeight="1" x14ac:dyDescent="0.15">
      <c r="L1965" s="244" t="str">
        <f t="shared" si="279"/>
        <v/>
      </c>
      <c r="M1965" s="245" t="str">
        <f t="shared" si="280"/>
        <v/>
      </c>
      <c r="N1965" s="244" t="str">
        <f t="shared" si="281"/>
        <v/>
      </c>
      <c r="O1965" s="244" t="str">
        <f t="shared" si="282"/>
        <v/>
      </c>
      <c r="P1965">
        <f>IF($I1965&lt;&gt;"",$I1965,IF($E1965="SGD",1,IF($E1965="USD",Settings!$B$22,IF($E1965="HKD",Settings!$B$23,1))))</f>
        <v>1</v>
      </c>
      <c r="Q1965">
        <f t="shared" si="283"/>
        <v>0</v>
      </c>
      <c r="R1965">
        <f t="shared" si="284"/>
        <v>0</v>
      </c>
      <c r="S1965" t="str">
        <f t="shared" si="276"/>
        <v/>
      </c>
      <c r="T1965" t="str">
        <f t="shared" si="277"/>
        <v/>
      </c>
      <c r="U1965" t="str">
        <f t="shared" si="278"/>
        <v/>
      </c>
    </row>
    <row r="1966" spans="12:21" ht="15" customHeight="1" x14ac:dyDescent="0.15">
      <c r="L1966" s="244" t="str">
        <f t="shared" si="279"/>
        <v/>
      </c>
      <c r="M1966" s="245" t="str">
        <f t="shared" si="280"/>
        <v/>
      </c>
      <c r="N1966" s="244" t="str">
        <f t="shared" si="281"/>
        <v/>
      </c>
      <c r="O1966" s="244" t="str">
        <f t="shared" si="282"/>
        <v/>
      </c>
      <c r="P1966">
        <f>IF($I1966&lt;&gt;"",$I1966,IF($E1966="SGD",1,IF($E1966="USD",Settings!$B$22,IF($E1966="HKD",Settings!$B$23,1))))</f>
        <v>1</v>
      </c>
      <c r="Q1966">
        <f t="shared" si="283"/>
        <v>0</v>
      </c>
      <c r="R1966">
        <f t="shared" si="284"/>
        <v>0</v>
      </c>
      <c r="S1966" t="str">
        <f t="shared" si="276"/>
        <v/>
      </c>
      <c r="T1966" t="str">
        <f t="shared" si="277"/>
        <v/>
      </c>
      <c r="U1966" t="str">
        <f t="shared" si="278"/>
        <v/>
      </c>
    </row>
    <row r="1967" spans="12:21" ht="15" customHeight="1" x14ac:dyDescent="0.15">
      <c r="L1967" s="244" t="str">
        <f t="shared" si="279"/>
        <v/>
      </c>
      <c r="M1967" s="245" t="str">
        <f t="shared" si="280"/>
        <v/>
      </c>
      <c r="N1967" s="244" t="str">
        <f t="shared" si="281"/>
        <v/>
      </c>
      <c r="O1967" s="244" t="str">
        <f t="shared" si="282"/>
        <v/>
      </c>
      <c r="P1967">
        <f>IF($I1967&lt;&gt;"",$I1967,IF($E1967="SGD",1,IF($E1967="USD",Settings!$B$22,IF($E1967="HKD",Settings!$B$23,1))))</f>
        <v>1</v>
      </c>
      <c r="Q1967">
        <f t="shared" si="283"/>
        <v>0</v>
      </c>
      <c r="R1967">
        <f t="shared" si="284"/>
        <v>0</v>
      </c>
      <c r="S1967" t="str">
        <f t="shared" si="276"/>
        <v/>
      </c>
      <c r="T1967" t="str">
        <f t="shared" si="277"/>
        <v/>
      </c>
      <c r="U1967" t="str">
        <f t="shared" si="278"/>
        <v/>
      </c>
    </row>
    <row r="1968" spans="12:21" ht="15" customHeight="1" x14ac:dyDescent="0.15">
      <c r="L1968" s="244" t="str">
        <f t="shared" si="279"/>
        <v/>
      </c>
      <c r="M1968" s="245" t="str">
        <f t="shared" si="280"/>
        <v/>
      </c>
      <c r="N1968" s="244" t="str">
        <f t="shared" si="281"/>
        <v/>
      </c>
      <c r="O1968" s="244" t="str">
        <f t="shared" si="282"/>
        <v/>
      </c>
      <c r="P1968">
        <f>IF($I1968&lt;&gt;"",$I1968,IF($E1968="SGD",1,IF($E1968="USD",Settings!$B$22,IF($E1968="HKD",Settings!$B$23,1))))</f>
        <v>1</v>
      </c>
      <c r="Q1968">
        <f t="shared" si="283"/>
        <v>0</v>
      </c>
      <c r="R1968">
        <f t="shared" si="284"/>
        <v>0</v>
      </c>
      <c r="S1968" t="str">
        <f t="shared" si="276"/>
        <v/>
      </c>
      <c r="T1968" t="str">
        <f t="shared" si="277"/>
        <v/>
      </c>
      <c r="U1968" t="str">
        <f t="shared" si="278"/>
        <v/>
      </c>
    </row>
    <row r="1969" spans="12:21" ht="15" customHeight="1" x14ac:dyDescent="0.15">
      <c r="L1969" s="244" t="str">
        <f t="shared" si="279"/>
        <v/>
      </c>
      <c r="M1969" s="245" t="str">
        <f t="shared" si="280"/>
        <v/>
      </c>
      <c r="N1969" s="244" t="str">
        <f t="shared" si="281"/>
        <v/>
      </c>
      <c r="O1969" s="244" t="str">
        <f t="shared" si="282"/>
        <v/>
      </c>
      <c r="P1969">
        <f>IF($I1969&lt;&gt;"",$I1969,IF($E1969="SGD",1,IF($E1969="USD",Settings!$B$22,IF($E1969="HKD",Settings!$B$23,1))))</f>
        <v>1</v>
      </c>
      <c r="Q1969">
        <f t="shared" si="283"/>
        <v>0</v>
      </c>
      <c r="R1969">
        <f t="shared" si="284"/>
        <v>0</v>
      </c>
      <c r="S1969" t="str">
        <f t="shared" si="276"/>
        <v/>
      </c>
      <c r="T1969" t="str">
        <f t="shared" si="277"/>
        <v/>
      </c>
      <c r="U1969" t="str">
        <f t="shared" si="278"/>
        <v/>
      </c>
    </row>
    <row r="1970" spans="12:21" ht="15" customHeight="1" x14ac:dyDescent="0.15">
      <c r="L1970" s="244" t="str">
        <f t="shared" si="279"/>
        <v/>
      </c>
      <c r="M1970" s="245" t="str">
        <f t="shared" si="280"/>
        <v/>
      </c>
      <c r="N1970" s="244" t="str">
        <f t="shared" si="281"/>
        <v/>
      </c>
      <c r="O1970" s="244" t="str">
        <f t="shared" si="282"/>
        <v/>
      </c>
      <c r="P1970">
        <f>IF($I1970&lt;&gt;"",$I1970,IF($E1970="SGD",1,IF($E1970="USD",Settings!$B$22,IF($E1970="HKD",Settings!$B$23,1))))</f>
        <v>1</v>
      </c>
      <c r="Q1970">
        <f t="shared" si="283"/>
        <v>0</v>
      </c>
      <c r="R1970">
        <f t="shared" si="284"/>
        <v>0</v>
      </c>
      <c r="S1970" t="str">
        <f t="shared" si="276"/>
        <v/>
      </c>
      <c r="T1970" t="str">
        <f t="shared" si="277"/>
        <v/>
      </c>
      <c r="U1970" t="str">
        <f t="shared" si="278"/>
        <v/>
      </c>
    </row>
    <row r="1971" spans="12:21" ht="15" customHeight="1" x14ac:dyDescent="0.15">
      <c r="L1971" s="244" t="str">
        <f t="shared" si="279"/>
        <v/>
      </c>
      <c r="M1971" s="245" t="str">
        <f t="shared" si="280"/>
        <v/>
      </c>
      <c r="N1971" s="244" t="str">
        <f t="shared" si="281"/>
        <v/>
      </c>
      <c r="O1971" s="244" t="str">
        <f t="shared" si="282"/>
        <v/>
      </c>
      <c r="P1971">
        <f>IF($I1971&lt;&gt;"",$I1971,IF($E1971="SGD",1,IF($E1971="USD",Settings!$B$22,IF($E1971="HKD",Settings!$B$23,1))))</f>
        <v>1</v>
      </c>
      <c r="Q1971">
        <f t="shared" si="283"/>
        <v>0</v>
      </c>
      <c r="R1971">
        <f t="shared" si="284"/>
        <v>0</v>
      </c>
      <c r="S1971" t="str">
        <f t="shared" si="276"/>
        <v/>
      </c>
      <c r="T1971" t="str">
        <f t="shared" si="277"/>
        <v/>
      </c>
      <c r="U1971" t="str">
        <f t="shared" si="278"/>
        <v/>
      </c>
    </row>
    <row r="1972" spans="12:21" ht="15" customHeight="1" x14ac:dyDescent="0.15">
      <c r="L1972" s="244" t="str">
        <f t="shared" si="279"/>
        <v/>
      </c>
      <c r="M1972" s="245" t="str">
        <f t="shared" si="280"/>
        <v/>
      </c>
      <c r="N1972" s="244" t="str">
        <f t="shared" si="281"/>
        <v/>
      </c>
      <c r="O1972" s="244" t="str">
        <f t="shared" si="282"/>
        <v/>
      </c>
      <c r="P1972">
        <f>IF($I1972&lt;&gt;"",$I1972,IF($E1972="SGD",1,IF($E1972="USD",Settings!$B$22,IF($E1972="HKD",Settings!$B$23,1))))</f>
        <v>1</v>
      </c>
      <c r="Q1972">
        <f t="shared" si="283"/>
        <v>0</v>
      </c>
      <c r="R1972">
        <f t="shared" si="284"/>
        <v>0</v>
      </c>
      <c r="S1972" t="str">
        <f t="shared" si="276"/>
        <v/>
      </c>
      <c r="T1972" t="str">
        <f t="shared" si="277"/>
        <v/>
      </c>
      <c r="U1972" t="str">
        <f t="shared" si="278"/>
        <v/>
      </c>
    </row>
    <row r="1973" spans="12:21" ht="15" customHeight="1" x14ac:dyDescent="0.15">
      <c r="L1973" s="244" t="str">
        <f t="shared" si="279"/>
        <v/>
      </c>
      <c r="M1973" s="245" t="str">
        <f t="shared" si="280"/>
        <v/>
      </c>
      <c r="N1973" s="244" t="str">
        <f t="shared" si="281"/>
        <v/>
      </c>
      <c r="O1973" s="244" t="str">
        <f t="shared" si="282"/>
        <v/>
      </c>
      <c r="P1973">
        <f>IF($I1973&lt;&gt;"",$I1973,IF($E1973="SGD",1,IF($E1973="USD",Settings!$B$22,IF($E1973="HKD",Settings!$B$23,1))))</f>
        <v>1</v>
      </c>
      <c r="Q1973">
        <f t="shared" si="283"/>
        <v>0</v>
      </c>
      <c r="R1973">
        <f t="shared" si="284"/>
        <v>0</v>
      </c>
      <c r="S1973" t="str">
        <f t="shared" si="276"/>
        <v/>
      </c>
      <c r="T1973" t="str">
        <f t="shared" si="277"/>
        <v/>
      </c>
      <c r="U1973" t="str">
        <f t="shared" si="278"/>
        <v/>
      </c>
    </row>
    <row r="1974" spans="12:21" ht="15" customHeight="1" x14ac:dyDescent="0.15">
      <c r="L1974" s="244" t="str">
        <f t="shared" si="279"/>
        <v/>
      </c>
      <c r="M1974" s="245" t="str">
        <f t="shared" si="280"/>
        <v/>
      </c>
      <c r="N1974" s="244" t="str">
        <f t="shared" si="281"/>
        <v/>
      </c>
      <c r="O1974" s="244" t="str">
        <f t="shared" si="282"/>
        <v/>
      </c>
      <c r="P1974">
        <f>IF($I1974&lt;&gt;"",$I1974,IF($E1974="SGD",1,IF($E1974="USD",Settings!$B$22,IF($E1974="HKD",Settings!$B$23,1))))</f>
        <v>1</v>
      </c>
      <c r="Q1974">
        <f t="shared" si="283"/>
        <v>0</v>
      </c>
      <c r="R1974">
        <f t="shared" si="284"/>
        <v>0</v>
      </c>
      <c r="S1974" t="str">
        <f t="shared" si="276"/>
        <v/>
      </c>
      <c r="T1974" t="str">
        <f t="shared" si="277"/>
        <v/>
      </c>
      <c r="U1974" t="str">
        <f t="shared" si="278"/>
        <v/>
      </c>
    </row>
    <row r="1975" spans="12:21" ht="15" customHeight="1" x14ac:dyDescent="0.15">
      <c r="L1975" s="244" t="str">
        <f t="shared" si="279"/>
        <v/>
      </c>
      <c r="M1975" s="245" t="str">
        <f t="shared" si="280"/>
        <v/>
      </c>
      <c r="N1975" s="244" t="str">
        <f t="shared" si="281"/>
        <v/>
      </c>
      <c r="O1975" s="244" t="str">
        <f t="shared" si="282"/>
        <v/>
      </c>
      <c r="P1975">
        <f>IF($I1975&lt;&gt;"",$I1975,IF($E1975="SGD",1,IF($E1975="USD",Settings!$B$22,IF($E1975="HKD",Settings!$B$23,1))))</f>
        <v>1</v>
      </c>
      <c r="Q1975">
        <f t="shared" si="283"/>
        <v>0</v>
      </c>
      <c r="R1975">
        <f t="shared" si="284"/>
        <v>0</v>
      </c>
      <c r="S1975" t="str">
        <f t="shared" si="276"/>
        <v/>
      </c>
      <c r="T1975" t="str">
        <f t="shared" si="277"/>
        <v/>
      </c>
      <c r="U1975" t="str">
        <f t="shared" si="278"/>
        <v/>
      </c>
    </row>
    <row r="1976" spans="12:21" ht="15" customHeight="1" x14ac:dyDescent="0.15">
      <c r="L1976" s="244" t="str">
        <f t="shared" si="279"/>
        <v/>
      </c>
      <c r="M1976" s="245" t="str">
        <f t="shared" si="280"/>
        <v/>
      </c>
      <c r="N1976" s="244" t="str">
        <f t="shared" si="281"/>
        <v/>
      </c>
      <c r="O1976" s="244" t="str">
        <f t="shared" si="282"/>
        <v/>
      </c>
      <c r="P1976">
        <f>IF($I1976&lt;&gt;"",$I1976,IF($E1976="SGD",1,IF($E1976="USD",Settings!$B$22,IF($E1976="HKD",Settings!$B$23,1))))</f>
        <v>1</v>
      </c>
      <c r="Q1976">
        <f t="shared" si="283"/>
        <v>0</v>
      </c>
      <c r="R1976">
        <f t="shared" si="284"/>
        <v>0</v>
      </c>
      <c r="S1976" t="str">
        <f t="shared" si="276"/>
        <v/>
      </c>
      <c r="T1976" t="str">
        <f t="shared" si="277"/>
        <v/>
      </c>
      <c r="U1976" t="str">
        <f t="shared" si="278"/>
        <v/>
      </c>
    </row>
    <row r="1977" spans="12:21" ht="15" customHeight="1" x14ac:dyDescent="0.15">
      <c r="L1977" s="244" t="str">
        <f t="shared" si="279"/>
        <v/>
      </c>
      <c r="M1977" s="245" t="str">
        <f t="shared" si="280"/>
        <v/>
      </c>
      <c r="N1977" s="244" t="str">
        <f t="shared" si="281"/>
        <v/>
      </c>
      <c r="O1977" s="244" t="str">
        <f t="shared" si="282"/>
        <v/>
      </c>
      <c r="P1977">
        <f>IF($I1977&lt;&gt;"",$I1977,IF($E1977="SGD",1,IF($E1977="USD",Settings!$B$22,IF($E1977="HKD",Settings!$B$23,1))))</f>
        <v>1</v>
      </c>
      <c r="Q1977">
        <f t="shared" si="283"/>
        <v>0</v>
      </c>
      <c r="R1977">
        <f t="shared" si="284"/>
        <v>0</v>
      </c>
      <c r="S1977" t="str">
        <f t="shared" si="276"/>
        <v/>
      </c>
      <c r="T1977" t="str">
        <f t="shared" si="277"/>
        <v/>
      </c>
      <c r="U1977" t="str">
        <f t="shared" si="278"/>
        <v/>
      </c>
    </row>
    <row r="1978" spans="12:21" ht="15" customHeight="1" x14ac:dyDescent="0.15">
      <c r="L1978" s="244" t="str">
        <f t="shared" si="279"/>
        <v/>
      </c>
      <c r="M1978" s="245" t="str">
        <f t="shared" si="280"/>
        <v/>
      </c>
      <c r="N1978" s="244" t="str">
        <f t="shared" si="281"/>
        <v/>
      </c>
      <c r="O1978" s="244" t="str">
        <f t="shared" si="282"/>
        <v/>
      </c>
      <c r="P1978">
        <f>IF($I1978&lt;&gt;"",$I1978,IF($E1978="SGD",1,IF($E1978="USD",Settings!$B$22,IF($E1978="HKD",Settings!$B$23,1))))</f>
        <v>1</v>
      </c>
      <c r="Q1978">
        <f t="shared" si="283"/>
        <v>0</v>
      </c>
      <c r="R1978">
        <f t="shared" si="284"/>
        <v>0</v>
      </c>
      <c r="S1978" t="str">
        <f t="shared" si="276"/>
        <v/>
      </c>
      <c r="T1978" t="str">
        <f t="shared" si="277"/>
        <v/>
      </c>
      <c r="U1978" t="str">
        <f t="shared" si="278"/>
        <v/>
      </c>
    </row>
    <row r="1979" spans="12:21" ht="15" customHeight="1" x14ac:dyDescent="0.15">
      <c r="L1979" s="244" t="str">
        <f t="shared" si="279"/>
        <v/>
      </c>
      <c r="M1979" s="245" t="str">
        <f t="shared" si="280"/>
        <v/>
      </c>
      <c r="N1979" s="244" t="str">
        <f t="shared" si="281"/>
        <v/>
      </c>
      <c r="O1979" s="244" t="str">
        <f t="shared" si="282"/>
        <v/>
      </c>
      <c r="P1979">
        <f>IF($I1979&lt;&gt;"",$I1979,IF($E1979="SGD",1,IF($E1979="USD",Settings!$B$22,IF($E1979="HKD",Settings!$B$23,1))))</f>
        <v>1</v>
      </c>
      <c r="Q1979">
        <f t="shared" si="283"/>
        <v>0</v>
      </c>
      <c r="R1979">
        <f t="shared" si="284"/>
        <v>0</v>
      </c>
      <c r="S1979" t="str">
        <f t="shared" si="276"/>
        <v/>
      </c>
      <c r="T1979" t="str">
        <f t="shared" si="277"/>
        <v/>
      </c>
      <c r="U1979" t="str">
        <f t="shared" si="278"/>
        <v/>
      </c>
    </row>
    <row r="1980" spans="12:21" ht="15" customHeight="1" x14ac:dyDescent="0.15">
      <c r="L1980" s="244" t="str">
        <f t="shared" si="279"/>
        <v/>
      </c>
      <c r="M1980" s="245" t="str">
        <f t="shared" si="280"/>
        <v/>
      </c>
      <c r="N1980" s="244" t="str">
        <f t="shared" si="281"/>
        <v/>
      </c>
      <c r="O1980" s="244" t="str">
        <f t="shared" si="282"/>
        <v/>
      </c>
      <c r="P1980">
        <f>IF($I1980&lt;&gt;"",$I1980,IF($E1980="SGD",1,IF($E1980="USD",Settings!$B$22,IF($E1980="HKD",Settings!$B$23,1))))</f>
        <v>1</v>
      </c>
      <c r="Q1980">
        <f t="shared" si="283"/>
        <v>0</v>
      </c>
      <c r="R1980">
        <f t="shared" si="284"/>
        <v>0</v>
      </c>
      <c r="S1980" t="str">
        <f t="shared" si="276"/>
        <v/>
      </c>
      <c r="T1980" t="str">
        <f t="shared" si="277"/>
        <v/>
      </c>
      <c r="U1980" t="str">
        <f t="shared" si="278"/>
        <v/>
      </c>
    </row>
    <row r="1981" spans="12:21" ht="15" customHeight="1" x14ac:dyDescent="0.15">
      <c r="L1981" s="244" t="str">
        <f t="shared" si="279"/>
        <v/>
      </c>
      <c r="M1981" s="245" t="str">
        <f t="shared" si="280"/>
        <v/>
      </c>
      <c r="N1981" s="244" t="str">
        <f t="shared" si="281"/>
        <v/>
      </c>
      <c r="O1981" s="244" t="str">
        <f t="shared" si="282"/>
        <v/>
      </c>
      <c r="P1981">
        <f>IF($I1981&lt;&gt;"",$I1981,IF($E1981="SGD",1,IF($E1981="USD",Settings!$B$22,IF($E1981="HKD",Settings!$B$23,1))))</f>
        <v>1</v>
      </c>
      <c r="Q1981">
        <f t="shared" si="283"/>
        <v>0</v>
      </c>
      <c r="R1981">
        <f t="shared" si="284"/>
        <v>0</v>
      </c>
      <c r="S1981" t="str">
        <f t="shared" si="276"/>
        <v/>
      </c>
      <c r="T1981" t="str">
        <f t="shared" si="277"/>
        <v/>
      </c>
      <c r="U1981" t="str">
        <f t="shared" si="278"/>
        <v/>
      </c>
    </row>
    <row r="1982" spans="12:21" ht="15" customHeight="1" x14ac:dyDescent="0.15">
      <c r="L1982" s="244" t="str">
        <f t="shared" si="279"/>
        <v/>
      </c>
      <c r="M1982" s="245" t="str">
        <f t="shared" si="280"/>
        <v/>
      </c>
      <c r="N1982" s="244" t="str">
        <f t="shared" si="281"/>
        <v/>
      </c>
      <c r="O1982" s="244" t="str">
        <f t="shared" si="282"/>
        <v/>
      </c>
      <c r="P1982">
        <f>IF($I1982&lt;&gt;"",$I1982,IF($E1982="SGD",1,IF($E1982="USD",Settings!$B$22,IF($E1982="HKD",Settings!$B$23,1))))</f>
        <v>1</v>
      </c>
      <c r="Q1982">
        <f t="shared" si="283"/>
        <v>0</v>
      </c>
      <c r="R1982">
        <f t="shared" si="284"/>
        <v>0</v>
      </c>
      <c r="S1982" t="str">
        <f t="shared" si="276"/>
        <v/>
      </c>
      <c r="T1982" t="str">
        <f t="shared" si="277"/>
        <v/>
      </c>
      <c r="U1982" t="str">
        <f t="shared" si="278"/>
        <v/>
      </c>
    </row>
    <row r="1983" spans="12:21" ht="15" customHeight="1" x14ac:dyDescent="0.15">
      <c r="L1983" s="244" t="str">
        <f t="shared" si="279"/>
        <v/>
      </c>
      <c r="M1983" s="245" t="str">
        <f t="shared" si="280"/>
        <v/>
      </c>
      <c r="N1983" s="244" t="str">
        <f t="shared" si="281"/>
        <v/>
      </c>
      <c r="O1983" s="244" t="str">
        <f t="shared" si="282"/>
        <v/>
      </c>
      <c r="P1983">
        <f>IF($I1983&lt;&gt;"",$I1983,IF($E1983="SGD",1,IF($E1983="USD",Settings!$B$22,IF($E1983="HKD",Settings!$B$23,1))))</f>
        <v>1</v>
      </c>
      <c r="Q1983">
        <f t="shared" si="283"/>
        <v>0</v>
      </c>
      <c r="R1983">
        <f t="shared" si="284"/>
        <v>0</v>
      </c>
      <c r="S1983" t="str">
        <f t="shared" si="276"/>
        <v/>
      </c>
      <c r="T1983" t="str">
        <f t="shared" si="277"/>
        <v/>
      </c>
      <c r="U1983" t="str">
        <f t="shared" si="278"/>
        <v/>
      </c>
    </row>
    <row r="1984" spans="12:21" ht="15" customHeight="1" x14ac:dyDescent="0.15">
      <c r="L1984" s="244" t="str">
        <f t="shared" si="279"/>
        <v/>
      </c>
      <c r="M1984" s="245" t="str">
        <f t="shared" si="280"/>
        <v/>
      </c>
      <c r="N1984" s="244" t="str">
        <f t="shared" si="281"/>
        <v/>
      </c>
      <c r="O1984" s="244" t="str">
        <f t="shared" si="282"/>
        <v/>
      </c>
      <c r="P1984">
        <f>IF($I1984&lt;&gt;"",$I1984,IF($E1984="SGD",1,IF($E1984="USD",Settings!$B$22,IF($E1984="HKD",Settings!$B$23,1))))</f>
        <v>1</v>
      </c>
      <c r="Q1984">
        <f t="shared" si="283"/>
        <v>0</v>
      </c>
      <c r="R1984">
        <f t="shared" si="284"/>
        <v>0</v>
      </c>
      <c r="S1984" t="str">
        <f t="shared" si="276"/>
        <v/>
      </c>
      <c r="T1984" t="str">
        <f t="shared" si="277"/>
        <v/>
      </c>
      <c r="U1984" t="str">
        <f t="shared" si="278"/>
        <v/>
      </c>
    </row>
    <row r="1985" spans="12:21" ht="15" customHeight="1" x14ac:dyDescent="0.15">
      <c r="L1985" s="244" t="str">
        <f t="shared" si="279"/>
        <v/>
      </c>
      <c r="M1985" s="245" t="str">
        <f t="shared" si="280"/>
        <v/>
      </c>
      <c r="N1985" s="244" t="str">
        <f t="shared" si="281"/>
        <v/>
      </c>
      <c r="O1985" s="244" t="str">
        <f t="shared" si="282"/>
        <v/>
      </c>
      <c r="P1985">
        <f>IF($I1985&lt;&gt;"",$I1985,IF($E1985="SGD",1,IF($E1985="USD",Settings!$B$22,IF($E1985="HKD",Settings!$B$23,1))))</f>
        <v>1</v>
      </c>
      <c r="Q1985">
        <f t="shared" si="283"/>
        <v>0</v>
      </c>
      <c r="R1985">
        <f t="shared" si="284"/>
        <v>0</v>
      </c>
      <c r="S1985" t="str">
        <f t="shared" si="276"/>
        <v/>
      </c>
      <c r="T1985" t="str">
        <f t="shared" si="277"/>
        <v/>
      </c>
      <c r="U1985" t="str">
        <f t="shared" si="278"/>
        <v/>
      </c>
    </row>
    <row r="1986" spans="12:21" ht="15" customHeight="1" x14ac:dyDescent="0.15">
      <c r="L1986" s="244" t="str">
        <f t="shared" si="279"/>
        <v/>
      </c>
      <c r="M1986" s="245" t="str">
        <f t="shared" si="280"/>
        <v/>
      </c>
      <c r="N1986" s="244" t="str">
        <f t="shared" si="281"/>
        <v/>
      </c>
      <c r="O1986" s="244" t="str">
        <f t="shared" si="282"/>
        <v/>
      </c>
      <c r="P1986">
        <f>IF($I1986&lt;&gt;"",$I1986,IF($E1986="SGD",1,IF($E1986="USD",Settings!$B$22,IF($E1986="HKD",Settings!$B$23,1))))</f>
        <v>1</v>
      </c>
      <c r="Q1986">
        <f t="shared" si="283"/>
        <v>0</v>
      </c>
      <c r="R1986">
        <f t="shared" si="284"/>
        <v>0</v>
      </c>
      <c r="S1986" t="str">
        <f t="shared" ref="S1986:S2049" si="285">IF(L1986="","",SUMIFS($M:$M,$L:$L,L1986,$T:$T,"&lt;="&amp;T1986))</f>
        <v/>
      </c>
      <c r="T1986" t="str">
        <f t="shared" ref="T1986:T2049" si="286">IF(L1986="","",INT(G1986)*100000+ROW())</f>
        <v/>
      </c>
      <c r="U1986" t="str">
        <f t="shared" ref="U1986:U2049" si="287">IF(L1986="","",IF(AND(COUNTIFS($L:$L,L1986,$S:$S,"&gt;-0.000001",$S:$S,"&lt;0.000001",$T:$T,"&gt;"&amp;T1986)=0,ABS(S1986)&gt;0.000001),1,0))</f>
        <v/>
      </c>
    </row>
    <row r="1987" spans="12:21" ht="15" customHeight="1" x14ac:dyDescent="0.15">
      <c r="L1987" s="244" t="str">
        <f t="shared" si="279"/>
        <v/>
      </c>
      <c r="M1987" s="245" t="str">
        <f t="shared" si="280"/>
        <v/>
      </c>
      <c r="N1987" s="244" t="str">
        <f t="shared" si="281"/>
        <v/>
      </c>
      <c r="O1987" s="244" t="str">
        <f t="shared" si="282"/>
        <v/>
      </c>
      <c r="P1987">
        <f>IF($I1987&lt;&gt;"",$I1987,IF($E1987="SGD",1,IF($E1987="USD",Settings!$B$22,IF($E1987="HKD",Settings!$B$23,1))))</f>
        <v>1</v>
      </c>
      <c r="Q1987">
        <f t="shared" si="283"/>
        <v>0</v>
      </c>
      <c r="R1987">
        <f t="shared" si="284"/>
        <v>0</v>
      </c>
      <c r="S1987" t="str">
        <f t="shared" si="285"/>
        <v/>
      </c>
      <c r="T1987" t="str">
        <f t="shared" si="286"/>
        <v/>
      </c>
      <c r="U1987" t="str">
        <f t="shared" si="287"/>
        <v/>
      </c>
    </row>
    <row r="1988" spans="12:21" ht="15" customHeight="1" x14ac:dyDescent="0.15">
      <c r="L1988" s="244" t="str">
        <f t="shared" si="279"/>
        <v/>
      </c>
      <c r="M1988" s="245" t="str">
        <f t="shared" si="280"/>
        <v/>
      </c>
      <c r="N1988" s="244" t="str">
        <f t="shared" si="281"/>
        <v/>
      </c>
      <c r="O1988" s="244" t="str">
        <f t="shared" si="282"/>
        <v/>
      </c>
      <c r="P1988">
        <f>IF($I1988&lt;&gt;"",$I1988,IF($E1988="SGD",1,IF($E1988="USD",Settings!$B$22,IF($E1988="HKD",Settings!$B$23,1))))</f>
        <v>1</v>
      </c>
      <c r="Q1988">
        <f t="shared" si="283"/>
        <v>0</v>
      </c>
      <c r="R1988">
        <f t="shared" si="284"/>
        <v>0</v>
      </c>
      <c r="S1988" t="str">
        <f t="shared" si="285"/>
        <v/>
      </c>
      <c r="T1988" t="str">
        <f t="shared" si="286"/>
        <v/>
      </c>
      <c r="U1988" t="str">
        <f t="shared" si="287"/>
        <v/>
      </c>
    </row>
    <row r="1989" spans="12:21" ht="15" customHeight="1" x14ac:dyDescent="0.15">
      <c r="L1989" s="244" t="str">
        <f t="shared" si="279"/>
        <v/>
      </c>
      <c r="M1989" s="245" t="str">
        <f t="shared" si="280"/>
        <v/>
      </c>
      <c r="N1989" s="244" t="str">
        <f t="shared" si="281"/>
        <v/>
      </c>
      <c r="O1989" s="244" t="str">
        <f t="shared" si="282"/>
        <v/>
      </c>
      <c r="P1989">
        <f>IF($I1989&lt;&gt;"",$I1989,IF($E1989="SGD",1,IF($E1989="USD",Settings!$B$22,IF($E1989="HKD",Settings!$B$23,1))))</f>
        <v>1</v>
      </c>
      <c r="Q1989">
        <f t="shared" si="283"/>
        <v>0</v>
      </c>
      <c r="R1989">
        <f t="shared" si="284"/>
        <v>0</v>
      </c>
      <c r="S1989" t="str">
        <f t="shared" si="285"/>
        <v/>
      </c>
      <c r="T1989" t="str">
        <f t="shared" si="286"/>
        <v/>
      </c>
      <c r="U1989" t="str">
        <f t="shared" si="287"/>
        <v/>
      </c>
    </row>
    <row r="1990" spans="12:21" ht="15" customHeight="1" x14ac:dyDescent="0.15">
      <c r="L1990" s="244" t="str">
        <f t="shared" si="279"/>
        <v/>
      </c>
      <c r="M1990" s="245" t="str">
        <f t="shared" si="280"/>
        <v/>
      </c>
      <c r="N1990" s="244" t="str">
        <f t="shared" si="281"/>
        <v/>
      </c>
      <c r="O1990" s="244" t="str">
        <f t="shared" si="282"/>
        <v/>
      </c>
      <c r="P1990">
        <f>IF($I1990&lt;&gt;"",$I1990,IF($E1990="SGD",1,IF($E1990="USD",Settings!$B$22,IF($E1990="HKD",Settings!$B$23,1))))</f>
        <v>1</v>
      </c>
      <c r="Q1990">
        <f t="shared" si="283"/>
        <v>0</v>
      </c>
      <c r="R1990">
        <f t="shared" si="284"/>
        <v>0</v>
      </c>
      <c r="S1990" t="str">
        <f t="shared" si="285"/>
        <v/>
      </c>
      <c r="T1990" t="str">
        <f t="shared" si="286"/>
        <v/>
      </c>
      <c r="U1990" t="str">
        <f t="shared" si="287"/>
        <v/>
      </c>
    </row>
    <row r="1991" spans="12:21" ht="15" customHeight="1" x14ac:dyDescent="0.15">
      <c r="L1991" s="244" t="str">
        <f t="shared" si="279"/>
        <v/>
      </c>
      <c r="M1991" s="245" t="str">
        <f t="shared" si="280"/>
        <v/>
      </c>
      <c r="N1991" s="244" t="str">
        <f t="shared" si="281"/>
        <v/>
      </c>
      <c r="O1991" s="244" t="str">
        <f t="shared" si="282"/>
        <v/>
      </c>
      <c r="P1991">
        <f>IF($I1991&lt;&gt;"",$I1991,IF($E1991="SGD",1,IF($E1991="USD",Settings!$B$22,IF($E1991="HKD",Settings!$B$23,1))))</f>
        <v>1</v>
      </c>
      <c r="Q1991">
        <f t="shared" si="283"/>
        <v>0</v>
      </c>
      <c r="R1991">
        <f t="shared" si="284"/>
        <v>0</v>
      </c>
      <c r="S1991" t="str">
        <f t="shared" si="285"/>
        <v/>
      </c>
      <c r="T1991" t="str">
        <f t="shared" si="286"/>
        <v/>
      </c>
      <c r="U1991" t="str">
        <f t="shared" si="287"/>
        <v/>
      </c>
    </row>
    <row r="1992" spans="12:21" ht="15" customHeight="1" x14ac:dyDescent="0.15">
      <c r="L1992" s="244" t="str">
        <f t="shared" si="279"/>
        <v/>
      </c>
      <c r="M1992" s="245" t="str">
        <f t="shared" si="280"/>
        <v/>
      </c>
      <c r="N1992" s="244" t="str">
        <f t="shared" si="281"/>
        <v/>
      </c>
      <c r="O1992" s="244" t="str">
        <f t="shared" si="282"/>
        <v/>
      </c>
      <c r="P1992">
        <f>IF($I1992&lt;&gt;"",$I1992,IF($E1992="SGD",1,IF($E1992="USD",Settings!$B$22,IF($E1992="HKD",Settings!$B$23,1))))</f>
        <v>1</v>
      </c>
      <c r="Q1992">
        <f t="shared" si="283"/>
        <v>0</v>
      </c>
      <c r="R1992">
        <f t="shared" si="284"/>
        <v>0</v>
      </c>
      <c r="S1992" t="str">
        <f t="shared" si="285"/>
        <v/>
      </c>
      <c r="T1992" t="str">
        <f t="shared" si="286"/>
        <v/>
      </c>
      <c r="U1992" t="str">
        <f t="shared" si="287"/>
        <v/>
      </c>
    </row>
    <row r="1993" spans="12:21" ht="15" customHeight="1" x14ac:dyDescent="0.15">
      <c r="L1993" s="244" t="str">
        <f t="shared" si="279"/>
        <v/>
      </c>
      <c r="M1993" s="245" t="str">
        <f t="shared" si="280"/>
        <v/>
      </c>
      <c r="N1993" s="244" t="str">
        <f t="shared" si="281"/>
        <v/>
      </c>
      <c r="O1993" s="244" t="str">
        <f t="shared" si="282"/>
        <v/>
      </c>
      <c r="P1993">
        <f>IF($I1993&lt;&gt;"",$I1993,IF($E1993="SGD",1,IF($E1993="USD",Settings!$B$22,IF($E1993="HKD",Settings!$B$23,1))))</f>
        <v>1</v>
      </c>
      <c r="Q1993">
        <f t="shared" si="283"/>
        <v>0</v>
      </c>
      <c r="R1993">
        <f t="shared" si="284"/>
        <v>0</v>
      </c>
      <c r="S1993" t="str">
        <f t="shared" si="285"/>
        <v/>
      </c>
      <c r="T1993" t="str">
        <f t="shared" si="286"/>
        <v/>
      </c>
      <c r="U1993" t="str">
        <f t="shared" si="287"/>
        <v/>
      </c>
    </row>
    <row r="1994" spans="12:21" ht="15" customHeight="1" x14ac:dyDescent="0.15">
      <c r="L1994" s="244" t="str">
        <f t="shared" si="279"/>
        <v/>
      </c>
      <c r="M1994" s="245" t="str">
        <f t="shared" si="280"/>
        <v/>
      </c>
      <c r="N1994" s="244" t="str">
        <f t="shared" si="281"/>
        <v/>
      </c>
      <c r="O1994" s="244" t="str">
        <f t="shared" si="282"/>
        <v/>
      </c>
      <c r="P1994">
        <f>IF($I1994&lt;&gt;"",$I1994,IF($E1994="SGD",1,IF($E1994="USD",Settings!$B$22,IF($E1994="HKD",Settings!$B$23,1))))</f>
        <v>1</v>
      </c>
      <c r="Q1994">
        <f t="shared" si="283"/>
        <v>0</v>
      </c>
      <c r="R1994">
        <f t="shared" si="284"/>
        <v>0</v>
      </c>
      <c r="S1994" t="str">
        <f t="shared" si="285"/>
        <v/>
      </c>
      <c r="T1994" t="str">
        <f t="shared" si="286"/>
        <v/>
      </c>
      <c r="U1994" t="str">
        <f t="shared" si="287"/>
        <v/>
      </c>
    </row>
    <row r="1995" spans="12:21" ht="15" customHeight="1" x14ac:dyDescent="0.15">
      <c r="L1995" s="244" t="str">
        <f t="shared" si="279"/>
        <v/>
      </c>
      <c r="M1995" s="245" t="str">
        <f t="shared" si="280"/>
        <v/>
      </c>
      <c r="N1995" s="244" t="str">
        <f t="shared" si="281"/>
        <v/>
      </c>
      <c r="O1995" s="244" t="str">
        <f t="shared" si="282"/>
        <v/>
      </c>
      <c r="P1995">
        <f>IF($I1995&lt;&gt;"",$I1995,IF($E1995="SGD",1,IF($E1995="USD",Settings!$B$22,IF($E1995="HKD",Settings!$B$23,1))))</f>
        <v>1</v>
      </c>
      <c r="Q1995">
        <f t="shared" si="283"/>
        <v>0</v>
      </c>
      <c r="R1995">
        <f t="shared" si="284"/>
        <v>0</v>
      </c>
      <c r="S1995" t="str">
        <f t="shared" si="285"/>
        <v/>
      </c>
      <c r="T1995" t="str">
        <f t="shared" si="286"/>
        <v/>
      </c>
      <c r="U1995" t="str">
        <f t="shared" si="287"/>
        <v/>
      </c>
    </row>
    <row r="1996" spans="12:21" ht="15" customHeight="1" x14ac:dyDescent="0.15">
      <c r="L1996" s="244" t="str">
        <f t="shared" si="279"/>
        <v/>
      </c>
      <c r="M1996" s="245" t="str">
        <f t="shared" si="280"/>
        <v/>
      </c>
      <c r="N1996" s="244" t="str">
        <f t="shared" si="281"/>
        <v/>
      </c>
      <c r="O1996" s="244" t="str">
        <f t="shared" si="282"/>
        <v/>
      </c>
      <c r="P1996">
        <f>IF($I1996&lt;&gt;"",$I1996,IF($E1996="SGD",1,IF($E1996="USD",Settings!$B$22,IF($E1996="HKD",Settings!$B$23,1))))</f>
        <v>1</v>
      </c>
      <c r="Q1996">
        <f t="shared" si="283"/>
        <v>0</v>
      </c>
      <c r="R1996">
        <f t="shared" si="284"/>
        <v>0</v>
      </c>
      <c r="S1996" t="str">
        <f t="shared" si="285"/>
        <v/>
      </c>
      <c r="T1996" t="str">
        <f t="shared" si="286"/>
        <v/>
      </c>
      <c r="U1996" t="str">
        <f t="shared" si="287"/>
        <v/>
      </c>
    </row>
    <row r="1997" spans="12:21" ht="15" customHeight="1" x14ac:dyDescent="0.15">
      <c r="L1997" s="244" t="str">
        <f t="shared" si="279"/>
        <v/>
      </c>
      <c r="M1997" s="245" t="str">
        <f t="shared" si="280"/>
        <v/>
      </c>
      <c r="N1997" s="244" t="str">
        <f t="shared" si="281"/>
        <v/>
      </c>
      <c r="O1997" s="244" t="str">
        <f t="shared" si="282"/>
        <v/>
      </c>
      <c r="P1997">
        <f>IF($I1997&lt;&gt;"",$I1997,IF($E1997="SGD",1,IF($E1997="USD",Settings!$B$22,IF($E1997="HKD",Settings!$B$23,1))))</f>
        <v>1</v>
      </c>
      <c r="Q1997">
        <f t="shared" si="283"/>
        <v>0</v>
      </c>
      <c r="R1997">
        <f t="shared" si="284"/>
        <v>0</v>
      </c>
      <c r="S1997" t="str">
        <f t="shared" si="285"/>
        <v/>
      </c>
      <c r="T1997" t="str">
        <f t="shared" si="286"/>
        <v/>
      </c>
      <c r="U1997" t="str">
        <f t="shared" si="287"/>
        <v/>
      </c>
    </row>
    <row r="1998" spans="12:21" ht="15" customHeight="1" x14ac:dyDescent="0.15">
      <c r="L1998" s="244" t="str">
        <f t="shared" si="279"/>
        <v/>
      </c>
      <c r="M1998" s="245" t="str">
        <f t="shared" si="280"/>
        <v/>
      </c>
      <c r="N1998" s="244" t="str">
        <f t="shared" si="281"/>
        <v/>
      </c>
      <c r="O1998" s="244" t="str">
        <f t="shared" si="282"/>
        <v/>
      </c>
      <c r="P1998">
        <f>IF($I1998&lt;&gt;"",$I1998,IF($E1998="SGD",1,IF($E1998="USD",Settings!$B$22,IF($E1998="HKD",Settings!$B$23,1))))</f>
        <v>1</v>
      </c>
      <c r="Q1998">
        <f t="shared" si="283"/>
        <v>0</v>
      </c>
      <c r="R1998">
        <f t="shared" si="284"/>
        <v>0</v>
      </c>
      <c r="S1998" t="str">
        <f t="shared" si="285"/>
        <v/>
      </c>
      <c r="T1998" t="str">
        <f t="shared" si="286"/>
        <v/>
      </c>
      <c r="U1998" t="str">
        <f t="shared" si="287"/>
        <v/>
      </c>
    </row>
    <row r="1999" spans="12:21" ht="15" customHeight="1" x14ac:dyDescent="0.15">
      <c r="L1999" s="244" t="str">
        <f t="shared" si="279"/>
        <v/>
      </c>
      <c r="M1999" s="245" t="str">
        <f t="shared" si="280"/>
        <v/>
      </c>
      <c r="N1999" s="244" t="str">
        <f t="shared" si="281"/>
        <v/>
      </c>
      <c r="O1999" s="244" t="str">
        <f t="shared" si="282"/>
        <v/>
      </c>
      <c r="P1999">
        <f>IF($I1999&lt;&gt;"",$I1999,IF($E1999="SGD",1,IF($E1999="USD",Settings!$B$22,IF($E1999="HKD",Settings!$B$23,1))))</f>
        <v>1</v>
      </c>
      <c r="Q1999">
        <f t="shared" si="283"/>
        <v>0</v>
      </c>
      <c r="R1999">
        <f t="shared" si="284"/>
        <v>0</v>
      </c>
      <c r="S1999" t="str">
        <f t="shared" si="285"/>
        <v/>
      </c>
      <c r="T1999" t="str">
        <f t="shared" si="286"/>
        <v/>
      </c>
      <c r="U1999" t="str">
        <f t="shared" si="287"/>
        <v/>
      </c>
    </row>
    <row r="2000" spans="12:21" ht="15" customHeight="1" x14ac:dyDescent="0.15">
      <c r="L2000" s="244" t="str">
        <f t="shared" si="279"/>
        <v/>
      </c>
      <c r="M2000" s="245" t="str">
        <f t="shared" si="280"/>
        <v/>
      </c>
      <c r="N2000" s="244" t="str">
        <f t="shared" si="281"/>
        <v/>
      </c>
      <c r="O2000" s="244" t="str">
        <f t="shared" si="282"/>
        <v/>
      </c>
      <c r="P2000">
        <f>IF($I2000&lt;&gt;"",$I2000,IF($E2000="SGD",1,IF($E2000="USD",Settings!$B$22,IF($E2000="HKD",Settings!$B$23,1))))</f>
        <v>1</v>
      </c>
      <c r="Q2000">
        <f t="shared" si="283"/>
        <v>0</v>
      </c>
      <c r="R2000">
        <f t="shared" si="284"/>
        <v>0</v>
      </c>
      <c r="S2000" t="str">
        <f t="shared" si="285"/>
        <v/>
      </c>
      <c r="T2000" t="str">
        <f t="shared" si="286"/>
        <v/>
      </c>
      <c r="U2000" t="str">
        <f t="shared" si="287"/>
        <v/>
      </c>
    </row>
    <row r="2001" spans="12:21" ht="15" customHeight="1" x14ac:dyDescent="0.15">
      <c r="L2001" s="244" t="str">
        <f t="shared" si="279"/>
        <v/>
      </c>
      <c r="M2001" s="245" t="str">
        <f t="shared" si="280"/>
        <v/>
      </c>
      <c r="N2001" s="244" t="str">
        <f t="shared" si="281"/>
        <v/>
      </c>
      <c r="O2001" s="244" t="str">
        <f t="shared" si="282"/>
        <v/>
      </c>
      <c r="P2001">
        <f>IF($I2001&lt;&gt;"",$I2001,IF($E2001="SGD",1,IF($E2001="USD",Settings!$B$22,IF($E2001="HKD",Settings!$B$23,1))))</f>
        <v>1</v>
      </c>
      <c r="Q2001">
        <f t="shared" si="283"/>
        <v>0</v>
      </c>
      <c r="R2001">
        <f t="shared" si="284"/>
        <v>0</v>
      </c>
      <c r="S2001" t="str">
        <f t="shared" si="285"/>
        <v/>
      </c>
      <c r="T2001" t="str">
        <f t="shared" si="286"/>
        <v/>
      </c>
      <c r="U2001" t="str">
        <f t="shared" si="287"/>
        <v/>
      </c>
    </row>
    <row r="2002" spans="12:21" ht="15" customHeight="1" x14ac:dyDescent="0.15">
      <c r="L2002" s="244" t="str">
        <f t="shared" si="279"/>
        <v/>
      </c>
      <c r="M2002" s="245" t="str">
        <f t="shared" si="280"/>
        <v/>
      </c>
      <c r="N2002" s="244" t="str">
        <f t="shared" si="281"/>
        <v/>
      </c>
      <c r="O2002" s="244" t="str">
        <f t="shared" si="282"/>
        <v/>
      </c>
      <c r="P2002">
        <f>IF($I2002&lt;&gt;"",$I2002,IF($E2002="SGD",1,IF($E2002="USD",Settings!$B$22,IF($E2002="HKD",Settings!$B$23,1))))</f>
        <v>1</v>
      </c>
      <c r="Q2002">
        <f t="shared" si="283"/>
        <v>0</v>
      </c>
      <c r="R2002">
        <f t="shared" si="284"/>
        <v>0</v>
      </c>
      <c r="S2002" t="str">
        <f t="shared" si="285"/>
        <v/>
      </c>
      <c r="T2002" t="str">
        <f t="shared" si="286"/>
        <v/>
      </c>
      <c r="U2002" t="str">
        <f t="shared" si="287"/>
        <v/>
      </c>
    </row>
    <row r="2003" spans="12:21" ht="15" customHeight="1" x14ac:dyDescent="0.15">
      <c r="L2003" s="244" t="str">
        <f t="shared" si="279"/>
        <v/>
      </c>
      <c r="M2003" s="245" t="str">
        <f t="shared" si="280"/>
        <v/>
      </c>
      <c r="N2003" s="244" t="str">
        <f t="shared" si="281"/>
        <v/>
      </c>
      <c r="O2003" s="244" t="str">
        <f t="shared" si="282"/>
        <v/>
      </c>
      <c r="P2003">
        <f>IF($I2003&lt;&gt;"",$I2003,IF($E2003="SGD",1,IF($E2003="USD",Settings!$B$22,IF($E2003="HKD",Settings!$B$23,1))))</f>
        <v>1</v>
      </c>
      <c r="Q2003">
        <f t="shared" si="283"/>
        <v>0</v>
      </c>
      <c r="R2003">
        <f t="shared" si="284"/>
        <v>0</v>
      </c>
      <c r="S2003" t="str">
        <f t="shared" si="285"/>
        <v/>
      </c>
      <c r="T2003" t="str">
        <f t="shared" si="286"/>
        <v/>
      </c>
      <c r="U2003" t="str">
        <f t="shared" si="287"/>
        <v/>
      </c>
    </row>
    <row r="2004" spans="12:21" ht="15" customHeight="1" x14ac:dyDescent="0.15">
      <c r="L2004" s="244" t="str">
        <f t="shared" si="279"/>
        <v/>
      </c>
      <c r="M2004" s="245" t="str">
        <f t="shared" si="280"/>
        <v/>
      </c>
      <c r="N2004" s="244" t="str">
        <f t="shared" si="281"/>
        <v/>
      </c>
      <c r="O2004" s="244" t="str">
        <f t="shared" si="282"/>
        <v/>
      </c>
      <c r="P2004">
        <f>IF($I2004&lt;&gt;"",$I2004,IF($E2004="SGD",1,IF($E2004="USD",Settings!$B$22,IF($E2004="HKD",Settings!$B$23,1))))</f>
        <v>1</v>
      </c>
      <c r="Q2004">
        <f t="shared" si="283"/>
        <v>0</v>
      </c>
      <c r="R2004">
        <f t="shared" si="284"/>
        <v>0</v>
      </c>
      <c r="S2004" t="str">
        <f t="shared" si="285"/>
        <v/>
      </c>
      <c r="T2004" t="str">
        <f t="shared" si="286"/>
        <v/>
      </c>
      <c r="U2004" t="str">
        <f t="shared" si="287"/>
        <v/>
      </c>
    </row>
    <row r="2005" spans="12:21" ht="15" customHeight="1" x14ac:dyDescent="0.15">
      <c r="L2005" s="244" t="str">
        <f t="shared" si="279"/>
        <v/>
      </c>
      <c r="M2005" s="245" t="str">
        <f t="shared" si="280"/>
        <v/>
      </c>
      <c r="N2005" s="244" t="str">
        <f t="shared" si="281"/>
        <v/>
      </c>
      <c r="O2005" s="244" t="str">
        <f t="shared" si="282"/>
        <v/>
      </c>
      <c r="P2005">
        <f>IF($I2005&lt;&gt;"",$I2005,IF($E2005="SGD",1,IF($E2005="USD",Settings!$B$22,IF($E2005="HKD",Settings!$B$23,1))))</f>
        <v>1</v>
      </c>
      <c r="Q2005">
        <f t="shared" si="283"/>
        <v>0</v>
      </c>
      <c r="R2005">
        <f t="shared" si="284"/>
        <v>0</v>
      </c>
      <c r="S2005" t="str">
        <f t="shared" si="285"/>
        <v/>
      </c>
      <c r="T2005" t="str">
        <f t="shared" si="286"/>
        <v/>
      </c>
      <c r="U2005" t="str">
        <f t="shared" si="287"/>
        <v/>
      </c>
    </row>
    <row r="2006" spans="12:21" ht="15" customHeight="1" x14ac:dyDescent="0.15">
      <c r="L2006" s="244" t="str">
        <f t="shared" si="279"/>
        <v/>
      </c>
      <c r="M2006" s="245" t="str">
        <f t="shared" si="280"/>
        <v/>
      </c>
      <c r="N2006" s="244" t="str">
        <f t="shared" si="281"/>
        <v/>
      </c>
      <c r="O2006" s="244" t="str">
        <f t="shared" si="282"/>
        <v/>
      </c>
      <c r="P2006">
        <f>IF($I2006&lt;&gt;"",$I2006,IF($E2006="SGD",1,IF($E2006="USD",Settings!$B$22,IF($E2006="HKD",Settings!$B$23,1))))</f>
        <v>1</v>
      </c>
      <c r="Q2006">
        <f t="shared" si="283"/>
        <v>0</v>
      </c>
      <c r="R2006">
        <f t="shared" si="284"/>
        <v>0</v>
      </c>
      <c r="S2006" t="str">
        <f t="shared" si="285"/>
        <v/>
      </c>
      <c r="T2006" t="str">
        <f t="shared" si="286"/>
        <v/>
      </c>
      <c r="U2006" t="str">
        <f t="shared" si="287"/>
        <v/>
      </c>
    </row>
    <row r="2007" spans="12:21" ht="15" customHeight="1" x14ac:dyDescent="0.15">
      <c r="L2007" s="244" t="str">
        <f t="shared" si="279"/>
        <v/>
      </c>
      <c r="M2007" s="245" t="str">
        <f t="shared" si="280"/>
        <v/>
      </c>
      <c r="N2007" s="244" t="str">
        <f t="shared" si="281"/>
        <v/>
      </c>
      <c r="O2007" s="244" t="str">
        <f t="shared" si="282"/>
        <v/>
      </c>
      <c r="P2007">
        <f>IF($I2007&lt;&gt;"",$I2007,IF($E2007="SGD",1,IF($E2007="USD",Settings!$B$22,IF($E2007="HKD",Settings!$B$23,1))))</f>
        <v>1</v>
      </c>
      <c r="Q2007">
        <f t="shared" si="283"/>
        <v>0</v>
      </c>
      <c r="R2007">
        <f t="shared" si="284"/>
        <v>0</v>
      </c>
      <c r="S2007" t="str">
        <f t="shared" si="285"/>
        <v/>
      </c>
      <c r="T2007" t="str">
        <f t="shared" si="286"/>
        <v/>
      </c>
      <c r="U2007" t="str">
        <f t="shared" si="287"/>
        <v/>
      </c>
    </row>
    <row r="2008" spans="12:21" ht="15" customHeight="1" x14ac:dyDescent="0.15">
      <c r="L2008" s="244" t="str">
        <f t="shared" si="279"/>
        <v/>
      </c>
      <c r="M2008" s="245" t="str">
        <f t="shared" si="280"/>
        <v/>
      </c>
      <c r="N2008" s="244" t="str">
        <f t="shared" si="281"/>
        <v/>
      </c>
      <c r="O2008" s="244" t="str">
        <f t="shared" si="282"/>
        <v/>
      </c>
      <c r="P2008">
        <f>IF($I2008&lt;&gt;"",$I2008,IF($E2008="SGD",1,IF($E2008="USD",Settings!$B$22,IF($E2008="HKD",Settings!$B$23,1))))</f>
        <v>1</v>
      </c>
      <c r="Q2008">
        <f t="shared" si="283"/>
        <v>0</v>
      </c>
      <c r="R2008">
        <f t="shared" si="284"/>
        <v>0</v>
      </c>
      <c r="S2008" t="str">
        <f t="shared" si="285"/>
        <v/>
      </c>
      <c r="T2008" t="str">
        <f t="shared" si="286"/>
        <v/>
      </c>
      <c r="U2008" t="str">
        <f t="shared" si="287"/>
        <v/>
      </c>
    </row>
    <row r="2009" spans="12:21" ht="15" customHeight="1" x14ac:dyDescent="0.15">
      <c r="L2009" s="244" t="str">
        <f t="shared" si="279"/>
        <v/>
      </c>
      <c r="M2009" s="245" t="str">
        <f t="shared" si="280"/>
        <v/>
      </c>
      <c r="N2009" s="244" t="str">
        <f t="shared" si="281"/>
        <v/>
      </c>
      <c r="O2009" s="244" t="str">
        <f t="shared" si="282"/>
        <v/>
      </c>
      <c r="P2009">
        <f>IF($I2009&lt;&gt;"",$I2009,IF($E2009="SGD",1,IF($E2009="USD",Settings!$B$22,IF($E2009="HKD",Settings!$B$23,1))))</f>
        <v>1</v>
      </c>
      <c r="Q2009">
        <f t="shared" si="283"/>
        <v>0</v>
      </c>
      <c r="R2009">
        <f t="shared" si="284"/>
        <v>0</v>
      </c>
      <c r="S2009" t="str">
        <f t="shared" si="285"/>
        <v/>
      </c>
      <c r="T2009" t="str">
        <f t="shared" si="286"/>
        <v/>
      </c>
      <c r="U2009" t="str">
        <f t="shared" si="287"/>
        <v/>
      </c>
    </row>
    <row r="2010" spans="12:21" ht="15" customHeight="1" x14ac:dyDescent="0.15">
      <c r="L2010" s="244" t="str">
        <f t="shared" si="279"/>
        <v/>
      </c>
      <c r="M2010" s="245" t="str">
        <f t="shared" si="280"/>
        <v/>
      </c>
      <c r="N2010" s="244" t="str">
        <f t="shared" si="281"/>
        <v/>
      </c>
      <c r="O2010" s="244" t="str">
        <f t="shared" si="282"/>
        <v/>
      </c>
      <c r="P2010">
        <f>IF($I2010&lt;&gt;"",$I2010,IF($E2010="SGD",1,IF($E2010="USD",Settings!$B$22,IF($E2010="HKD",Settings!$B$23,1))))</f>
        <v>1</v>
      </c>
      <c r="Q2010">
        <f t="shared" si="283"/>
        <v>0</v>
      </c>
      <c r="R2010">
        <f t="shared" si="284"/>
        <v>0</v>
      </c>
      <c r="S2010" t="str">
        <f t="shared" si="285"/>
        <v/>
      </c>
      <c r="T2010" t="str">
        <f t="shared" si="286"/>
        <v/>
      </c>
      <c r="U2010" t="str">
        <f t="shared" si="287"/>
        <v/>
      </c>
    </row>
    <row r="2011" spans="12:21" ht="15" customHeight="1" x14ac:dyDescent="0.15">
      <c r="L2011" s="244" t="str">
        <f t="shared" si="279"/>
        <v/>
      </c>
      <c r="M2011" s="245" t="str">
        <f t="shared" si="280"/>
        <v/>
      </c>
      <c r="N2011" s="244" t="str">
        <f t="shared" si="281"/>
        <v/>
      </c>
      <c r="O2011" s="244" t="str">
        <f t="shared" si="282"/>
        <v/>
      </c>
      <c r="P2011">
        <f>IF($I2011&lt;&gt;"",$I2011,IF($E2011="SGD",1,IF($E2011="USD",Settings!$B$22,IF($E2011="HKD",Settings!$B$23,1))))</f>
        <v>1</v>
      </c>
      <c r="Q2011">
        <f t="shared" si="283"/>
        <v>0</v>
      </c>
      <c r="R2011">
        <f t="shared" si="284"/>
        <v>0</v>
      </c>
      <c r="S2011" t="str">
        <f t="shared" si="285"/>
        <v/>
      </c>
      <c r="T2011" t="str">
        <f t="shared" si="286"/>
        <v/>
      </c>
      <c r="U2011" t="str">
        <f t="shared" si="287"/>
        <v/>
      </c>
    </row>
    <row r="2012" spans="12:21" ht="15" customHeight="1" x14ac:dyDescent="0.15">
      <c r="L2012" s="244" t="str">
        <f t="shared" si="279"/>
        <v/>
      </c>
      <c r="M2012" s="245" t="str">
        <f t="shared" si="280"/>
        <v/>
      </c>
      <c r="N2012" s="244" t="str">
        <f t="shared" si="281"/>
        <v/>
      </c>
      <c r="O2012" s="244" t="str">
        <f t="shared" si="282"/>
        <v/>
      </c>
      <c r="P2012">
        <f>IF($I2012&lt;&gt;"",$I2012,IF($E2012="SGD",1,IF($E2012="USD",Settings!$B$22,IF($E2012="HKD",Settings!$B$23,1))))</f>
        <v>1</v>
      </c>
      <c r="Q2012">
        <f t="shared" si="283"/>
        <v>0</v>
      </c>
      <c r="R2012">
        <f t="shared" si="284"/>
        <v>0</v>
      </c>
      <c r="S2012" t="str">
        <f t="shared" si="285"/>
        <v/>
      </c>
      <c r="T2012" t="str">
        <f t="shared" si="286"/>
        <v/>
      </c>
      <c r="U2012" t="str">
        <f t="shared" si="287"/>
        <v/>
      </c>
    </row>
    <row r="2013" spans="12:21" ht="15" customHeight="1" x14ac:dyDescent="0.15">
      <c r="L2013" s="244" t="str">
        <f t="shared" si="279"/>
        <v/>
      </c>
      <c r="M2013" s="245" t="str">
        <f t="shared" si="280"/>
        <v/>
      </c>
      <c r="N2013" s="244" t="str">
        <f t="shared" si="281"/>
        <v/>
      </c>
      <c r="O2013" s="244" t="str">
        <f t="shared" si="282"/>
        <v/>
      </c>
      <c r="P2013">
        <f>IF($I2013&lt;&gt;"",$I2013,IF($E2013="SGD",1,IF($E2013="USD",Settings!$B$22,IF($E2013="HKD",Settings!$B$23,1))))</f>
        <v>1</v>
      </c>
      <c r="Q2013">
        <f t="shared" si="283"/>
        <v>0</v>
      </c>
      <c r="R2013">
        <f t="shared" si="284"/>
        <v>0</v>
      </c>
      <c r="S2013" t="str">
        <f t="shared" si="285"/>
        <v/>
      </c>
      <c r="T2013" t="str">
        <f t="shared" si="286"/>
        <v/>
      </c>
      <c r="U2013" t="str">
        <f t="shared" si="287"/>
        <v/>
      </c>
    </row>
    <row r="2014" spans="12:21" ht="15" customHeight="1" x14ac:dyDescent="0.15">
      <c r="L2014" s="244" t="str">
        <f t="shared" si="279"/>
        <v/>
      </c>
      <c r="M2014" s="245" t="str">
        <f t="shared" si="280"/>
        <v/>
      </c>
      <c r="N2014" s="244" t="str">
        <f t="shared" si="281"/>
        <v/>
      </c>
      <c r="O2014" s="244" t="str">
        <f t="shared" si="282"/>
        <v/>
      </c>
      <c r="P2014">
        <f>IF($I2014&lt;&gt;"",$I2014,IF($E2014="SGD",1,IF($E2014="USD",Settings!$B$22,IF($E2014="HKD",Settings!$B$23,1))))</f>
        <v>1</v>
      </c>
      <c r="Q2014">
        <f t="shared" si="283"/>
        <v>0</v>
      </c>
      <c r="R2014">
        <f t="shared" si="284"/>
        <v>0</v>
      </c>
      <c r="S2014" t="str">
        <f t="shared" si="285"/>
        <v/>
      </c>
      <c r="T2014" t="str">
        <f t="shared" si="286"/>
        <v/>
      </c>
      <c r="U2014" t="str">
        <f t="shared" si="287"/>
        <v/>
      </c>
    </row>
    <row r="2015" spans="12:21" ht="15" customHeight="1" x14ac:dyDescent="0.15">
      <c r="L2015" s="244" t="str">
        <f t="shared" si="279"/>
        <v/>
      </c>
      <c r="M2015" s="245" t="str">
        <f t="shared" si="280"/>
        <v/>
      </c>
      <c r="N2015" s="244" t="str">
        <f t="shared" si="281"/>
        <v/>
      </c>
      <c r="O2015" s="244" t="str">
        <f t="shared" si="282"/>
        <v/>
      </c>
      <c r="P2015">
        <f>IF($I2015&lt;&gt;"",$I2015,IF($E2015="SGD",1,IF($E2015="USD",Settings!$B$22,IF($E2015="HKD",Settings!$B$23,1))))</f>
        <v>1</v>
      </c>
      <c r="Q2015">
        <f t="shared" si="283"/>
        <v>0</v>
      </c>
      <c r="R2015">
        <f t="shared" si="284"/>
        <v>0</v>
      </c>
      <c r="S2015" t="str">
        <f t="shared" si="285"/>
        <v/>
      </c>
      <c r="T2015" t="str">
        <f t="shared" si="286"/>
        <v/>
      </c>
      <c r="U2015" t="str">
        <f t="shared" si="287"/>
        <v/>
      </c>
    </row>
    <row r="2016" spans="12:21" ht="15" customHeight="1" x14ac:dyDescent="0.15">
      <c r="L2016" s="244" t="str">
        <f t="shared" si="279"/>
        <v/>
      </c>
      <c r="M2016" s="245" t="str">
        <f t="shared" si="280"/>
        <v/>
      </c>
      <c r="N2016" s="244" t="str">
        <f t="shared" si="281"/>
        <v/>
      </c>
      <c r="O2016" s="244" t="str">
        <f t="shared" si="282"/>
        <v/>
      </c>
      <c r="P2016">
        <f>IF($I2016&lt;&gt;"",$I2016,IF($E2016="SGD",1,IF($E2016="USD",Settings!$B$22,IF($E2016="HKD",Settings!$B$23,1))))</f>
        <v>1</v>
      </c>
      <c r="Q2016">
        <f t="shared" si="283"/>
        <v>0</v>
      </c>
      <c r="R2016">
        <f t="shared" si="284"/>
        <v>0</v>
      </c>
      <c r="S2016" t="str">
        <f t="shared" si="285"/>
        <v/>
      </c>
      <c r="T2016" t="str">
        <f t="shared" si="286"/>
        <v/>
      </c>
      <c r="U2016" t="str">
        <f t="shared" si="287"/>
        <v/>
      </c>
    </row>
    <row r="2017" spans="12:21" ht="15" customHeight="1" x14ac:dyDescent="0.15">
      <c r="L2017" s="244" t="str">
        <f t="shared" si="279"/>
        <v/>
      </c>
      <c r="M2017" s="245" t="str">
        <f t="shared" si="280"/>
        <v/>
      </c>
      <c r="N2017" s="244" t="str">
        <f t="shared" si="281"/>
        <v/>
      </c>
      <c r="O2017" s="244" t="str">
        <f t="shared" si="282"/>
        <v/>
      </c>
      <c r="P2017">
        <f>IF($I2017&lt;&gt;"",$I2017,IF($E2017="SGD",1,IF($E2017="USD",Settings!$B$22,IF($E2017="HKD",Settings!$B$23,1))))</f>
        <v>1</v>
      </c>
      <c r="Q2017">
        <f t="shared" si="283"/>
        <v>0</v>
      </c>
      <c r="R2017">
        <f t="shared" si="284"/>
        <v>0</v>
      </c>
      <c r="S2017" t="str">
        <f t="shared" si="285"/>
        <v/>
      </c>
      <c r="T2017" t="str">
        <f t="shared" si="286"/>
        <v/>
      </c>
      <c r="U2017" t="str">
        <f t="shared" si="287"/>
        <v/>
      </c>
    </row>
    <row r="2018" spans="12:21" ht="15" customHeight="1" x14ac:dyDescent="0.15">
      <c r="L2018" s="244" t="str">
        <f t="shared" si="279"/>
        <v/>
      </c>
      <c r="M2018" s="245" t="str">
        <f t="shared" si="280"/>
        <v/>
      </c>
      <c r="N2018" s="244" t="str">
        <f t="shared" si="281"/>
        <v/>
      </c>
      <c r="O2018" s="244" t="str">
        <f t="shared" si="282"/>
        <v/>
      </c>
      <c r="P2018">
        <f>IF($I2018&lt;&gt;"",$I2018,IF($E2018="SGD",1,IF($E2018="USD",Settings!$B$22,IF($E2018="HKD",Settings!$B$23,1))))</f>
        <v>1</v>
      </c>
      <c r="Q2018">
        <f t="shared" si="283"/>
        <v>0</v>
      </c>
      <c r="R2018">
        <f t="shared" si="284"/>
        <v>0</v>
      </c>
      <c r="S2018" t="str">
        <f t="shared" si="285"/>
        <v/>
      </c>
      <c r="T2018" t="str">
        <f t="shared" si="286"/>
        <v/>
      </c>
      <c r="U2018" t="str">
        <f t="shared" si="287"/>
        <v/>
      </c>
    </row>
    <row r="2019" spans="12:21" ht="15" customHeight="1" x14ac:dyDescent="0.15">
      <c r="L2019" s="244" t="str">
        <f t="shared" si="279"/>
        <v/>
      </c>
      <c r="M2019" s="245" t="str">
        <f t="shared" si="280"/>
        <v/>
      </c>
      <c r="N2019" s="244" t="str">
        <f t="shared" si="281"/>
        <v/>
      </c>
      <c r="O2019" s="244" t="str">
        <f t="shared" si="282"/>
        <v/>
      </c>
      <c r="P2019">
        <f>IF($I2019&lt;&gt;"",$I2019,IF($E2019="SGD",1,IF($E2019="USD",Settings!$B$22,IF($E2019="HKD",Settings!$B$23,1))))</f>
        <v>1</v>
      </c>
      <c r="Q2019">
        <f t="shared" si="283"/>
        <v>0</v>
      </c>
      <c r="R2019">
        <f t="shared" si="284"/>
        <v>0</v>
      </c>
      <c r="S2019" t="str">
        <f t="shared" si="285"/>
        <v/>
      </c>
      <c r="T2019" t="str">
        <f t="shared" si="286"/>
        <v/>
      </c>
      <c r="U2019" t="str">
        <f t="shared" si="287"/>
        <v/>
      </c>
    </row>
    <row r="2020" spans="12:21" ht="15" customHeight="1" x14ac:dyDescent="0.15">
      <c r="L2020" s="244" t="str">
        <f t="shared" si="279"/>
        <v/>
      </c>
      <c r="M2020" s="245" t="str">
        <f t="shared" si="280"/>
        <v/>
      </c>
      <c r="N2020" s="244" t="str">
        <f t="shared" si="281"/>
        <v/>
      </c>
      <c r="O2020" s="244" t="str">
        <f t="shared" si="282"/>
        <v/>
      </c>
      <c r="P2020">
        <f>IF($I2020&lt;&gt;"",$I2020,IF($E2020="SGD",1,IF($E2020="USD",Settings!$B$22,IF($E2020="HKD",Settings!$B$23,1))))</f>
        <v>1</v>
      </c>
      <c r="Q2020">
        <f t="shared" si="283"/>
        <v>0</v>
      </c>
      <c r="R2020">
        <f t="shared" si="284"/>
        <v>0</v>
      </c>
      <c r="S2020" t="str">
        <f t="shared" si="285"/>
        <v/>
      </c>
      <c r="T2020" t="str">
        <f t="shared" si="286"/>
        <v/>
      </c>
      <c r="U2020" t="str">
        <f t="shared" si="287"/>
        <v/>
      </c>
    </row>
    <row r="2021" spans="12:21" ht="15" customHeight="1" x14ac:dyDescent="0.15">
      <c r="L2021" s="244" t="str">
        <f t="shared" si="279"/>
        <v/>
      </c>
      <c r="M2021" s="245" t="str">
        <f t="shared" si="280"/>
        <v/>
      </c>
      <c r="N2021" s="244" t="str">
        <f t="shared" si="281"/>
        <v/>
      </c>
      <c r="O2021" s="244" t="str">
        <f t="shared" si="282"/>
        <v/>
      </c>
      <c r="P2021">
        <f>IF($I2021&lt;&gt;"",$I2021,IF($E2021="SGD",1,IF($E2021="USD",Settings!$B$22,IF($E2021="HKD",Settings!$B$23,1))))</f>
        <v>1</v>
      </c>
      <c r="Q2021">
        <f t="shared" si="283"/>
        <v>0</v>
      </c>
      <c r="R2021">
        <f t="shared" si="284"/>
        <v>0</v>
      </c>
      <c r="S2021" t="str">
        <f t="shared" si="285"/>
        <v/>
      </c>
      <c r="T2021" t="str">
        <f t="shared" si="286"/>
        <v/>
      </c>
      <c r="U2021" t="str">
        <f t="shared" si="287"/>
        <v/>
      </c>
    </row>
    <row r="2022" spans="12:21" ht="15" customHeight="1" x14ac:dyDescent="0.15">
      <c r="L2022" s="244" t="str">
        <f t="shared" si="279"/>
        <v/>
      </c>
      <c r="M2022" s="245" t="str">
        <f t="shared" si="280"/>
        <v/>
      </c>
      <c r="N2022" s="244" t="str">
        <f t="shared" si="281"/>
        <v/>
      </c>
      <c r="O2022" s="244" t="str">
        <f t="shared" si="282"/>
        <v/>
      </c>
      <c r="P2022">
        <f>IF($I2022&lt;&gt;"",$I2022,IF($E2022="SGD",1,IF($E2022="USD",Settings!$B$22,IF($E2022="HKD",Settings!$B$23,1))))</f>
        <v>1</v>
      </c>
      <c r="Q2022">
        <f t="shared" si="283"/>
        <v>0</v>
      </c>
      <c r="R2022">
        <f t="shared" si="284"/>
        <v>0</v>
      </c>
      <c r="S2022" t="str">
        <f t="shared" si="285"/>
        <v/>
      </c>
      <c r="T2022" t="str">
        <f t="shared" si="286"/>
        <v/>
      </c>
      <c r="U2022" t="str">
        <f t="shared" si="287"/>
        <v/>
      </c>
    </row>
    <row r="2023" spans="12:21" ht="15" customHeight="1" x14ac:dyDescent="0.15">
      <c r="L2023" s="244" t="str">
        <f t="shared" si="279"/>
        <v/>
      </c>
      <c r="M2023" s="245" t="str">
        <f t="shared" si="280"/>
        <v/>
      </c>
      <c r="N2023" s="244" t="str">
        <f t="shared" si="281"/>
        <v/>
      </c>
      <c r="O2023" s="244" t="str">
        <f t="shared" si="282"/>
        <v/>
      </c>
      <c r="P2023">
        <f>IF($I2023&lt;&gt;"",$I2023,IF($E2023="SGD",1,IF($E2023="USD",Settings!$B$22,IF($E2023="HKD",Settings!$B$23,1))))</f>
        <v>1</v>
      </c>
      <c r="Q2023">
        <f t="shared" si="283"/>
        <v>0</v>
      </c>
      <c r="R2023">
        <f t="shared" si="284"/>
        <v>0</v>
      </c>
      <c r="S2023" t="str">
        <f t="shared" si="285"/>
        <v/>
      </c>
      <c r="T2023" t="str">
        <f t="shared" si="286"/>
        <v/>
      </c>
      <c r="U2023" t="str">
        <f t="shared" si="287"/>
        <v/>
      </c>
    </row>
    <row r="2024" spans="12:21" ht="15" customHeight="1" x14ac:dyDescent="0.15">
      <c r="L2024" s="244" t="str">
        <f t="shared" si="279"/>
        <v/>
      </c>
      <c r="M2024" s="245" t="str">
        <f t="shared" si="280"/>
        <v/>
      </c>
      <c r="N2024" s="244" t="str">
        <f t="shared" si="281"/>
        <v/>
      </c>
      <c r="O2024" s="244" t="str">
        <f t="shared" si="282"/>
        <v/>
      </c>
      <c r="P2024">
        <f>IF($I2024&lt;&gt;"",$I2024,IF($E2024="SGD",1,IF($E2024="USD",Settings!$B$22,IF($E2024="HKD",Settings!$B$23,1))))</f>
        <v>1</v>
      </c>
      <c r="Q2024">
        <f t="shared" si="283"/>
        <v>0</v>
      </c>
      <c r="R2024">
        <f t="shared" si="284"/>
        <v>0</v>
      </c>
      <c r="S2024" t="str">
        <f t="shared" si="285"/>
        <v/>
      </c>
      <c r="T2024" t="str">
        <f t="shared" si="286"/>
        <v/>
      </c>
      <c r="U2024" t="str">
        <f t="shared" si="287"/>
        <v/>
      </c>
    </row>
    <row r="2025" spans="12:21" ht="15" customHeight="1" x14ac:dyDescent="0.15">
      <c r="L2025" s="244" t="str">
        <f t="shared" ref="L2025:L2088" si="288">IF(OR(B2025="",C2025="",E2025=""),"",B2025&amp;":"&amp;C2025&amp;":"&amp;E2025)</f>
        <v/>
      </c>
      <c r="M2025" s="245" t="str">
        <f t="shared" ref="M2025:M2088" si="289">IF(A2025="","",A2025*D2025)</f>
        <v/>
      </c>
      <c r="N2025" s="244" t="str">
        <f t="shared" ref="N2025:N2088" si="290">IF(A2025="","",IF(OR(A2025=1,A2025=0),J2025,0))</f>
        <v/>
      </c>
      <c r="O2025" s="244" t="str">
        <f t="shared" ref="O2025:O2088" si="291">IF(A2025="","",IF(A2025=-1,J2025,0))</f>
        <v/>
      </c>
      <c r="P2025">
        <f>IF($I2025&lt;&gt;"",$I2025,IF($E2025="SGD",1,IF($E2025="USD",Settings!$B$22,IF($E2025="HKD",Settings!$B$23,1))))</f>
        <v>1</v>
      </c>
      <c r="Q2025">
        <f t="shared" ref="Q2025:Q2088" si="292">IF($L2025="",0,($O2025-$N2025+IF($A2025=2,$J2025,0))*$P2025)</f>
        <v>0</v>
      </c>
      <c r="R2025">
        <f t="shared" ref="R2025:R2088" si="293">IF($L2025="",0,IF($A2025=2,$J2025*$P2025,0))</f>
        <v>0</v>
      </c>
      <c r="S2025" t="str">
        <f t="shared" si="285"/>
        <v/>
      </c>
      <c r="T2025" t="str">
        <f t="shared" si="286"/>
        <v/>
      </c>
      <c r="U2025" t="str">
        <f t="shared" si="287"/>
        <v/>
      </c>
    </row>
    <row r="2026" spans="12:21" ht="15" customHeight="1" x14ac:dyDescent="0.15">
      <c r="L2026" s="244" t="str">
        <f t="shared" si="288"/>
        <v/>
      </c>
      <c r="M2026" s="245" t="str">
        <f t="shared" si="289"/>
        <v/>
      </c>
      <c r="N2026" s="244" t="str">
        <f t="shared" si="290"/>
        <v/>
      </c>
      <c r="O2026" s="244" t="str">
        <f t="shared" si="291"/>
        <v/>
      </c>
      <c r="P2026">
        <f>IF($I2026&lt;&gt;"",$I2026,IF($E2026="SGD",1,IF($E2026="USD",Settings!$B$22,IF($E2026="HKD",Settings!$B$23,1))))</f>
        <v>1</v>
      </c>
      <c r="Q2026">
        <f t="shared" si="292"/>
        <v>0</v>
      </c>
      <c r="R2026">
        <f t="shared" si="293"/>
        <v>0</v>
      </c>
      <c r="S2026" t="str">
        <f t="shared" si="285"/>
        <v/>
      </c>
      <c r="T2026" t="str">
        <f t="shared" si="286"/>
        <v/>
      </c>
      <c r="U2026" t="str">
        <f t="shared" si="287"/>
        <v/>
      </c>
    </row>
    <row r="2027" spans="12:21" ht="15" customHeight="1" x14ac:dyDescent="0.15">
      <c r="L2027" s="244" t="str">
        <f t="shared" si="288"/>
        <v/>
      </c>
      <c r="M2027" s="245" t="str">
        <f t="shared" si="289"/>
        <v/>
      </c>
      <c r="N2027" s="244" t="str">
        <f t="shared" si="290"/>
        <v/>
      </c>
      <c r="O2027" s="244" t="str">
        <f t="shared" si="291"/>
        <v/>
      </c>
      <c r="P2027">
        <f>IF($I2027&lt;&gt;"",$I2027,IF($E2027="SGD",1,IF($E2027="USD",Settings!$B$22,IF($E2027="HKD",Settings!$B$23,1))))</f>
        <v>1</v>
      </c>
      <c r="Q2027">
        <f t="shared" si="292"/>
        <v>0</v>
      </c>
      <c r="R2027">
        <f t="shared" si="293"/>
        <v>0</v>
      </c>
      <c r="S2027" t="str">
        <f t="shared" si="285"/>
        <v/>
      </c>
      <c r="T2027" t="str">
        <f t="shared" si="286"/>
        <v/>
      </c>
      <c r="U2027" t="str">
        <f t="shared" si="287"/>
        <v/>
      </c>
    </row>
    <row r="2028" spans="12:21" ht="15" customHeight="1" x14ac:dyDescent="0.15">
      <c r="L2028" s="244" t="str">
        <f t="shared" si="288"/>
        <v/>
      </c>
      <c r="M2028" s="245" t="str">
        <f t="shared" si="289"/>
        <v/>
      </c>
      <c r="N2028" s="244" t="str">
        <f t="shared" si="290"/>
        <v/>
      </c>
      <c r="O2028" s="244" t="str">
        <f t="shared" si="291"/>
        <v/>
      </c>
      <c r="P2028">
        <f>IF($I2028&lt;&gt;"",$I2028,IF($E2028="SGD",1,IF($E2028="USD",Settings!$B$22,IF($E2028="HKD",Settings!$B$23,1))))</f>
        <v>1</v>
      </c>
      <c r="Q2028">
        <f t="shared" si="292"/>
        <v>0</v>
      </c>
      <c r="R2028">
        <f t="shared" si="293"/>
        <v>0</v>
      </c>
      <c r="S2028" t="str">
        <f t="shared" si="285"/>
        <v/>
      </c>
      <c r="T2028" t="str">
        <f t="shared" si="286"/>
        <v/>
      </c>
      <c r="U2028" t="str">
        <f t="shared" si="287"/>
        <v/>
      </c>
    </row>
    <row r="2029" spans="12:21" ht="15" customHeight="1" x14ac:dyDescent="0.15">
      <c r="L2029" s="244" t="str">
        <f t="shared" si="288"/>
        <v/>
      </c>
      <c r="M2029" s="245" t="str">
        <f t="shared" si="289"/>
        <v/>
      </c>
      <c r="N2029" s="244" t="str">
        <f t="shared" si="290"/>
        <v/>
      </c>
      <c r="O2029" s="244" t="str">
        <f t="shared" si="291"/>
        <v/>
      </c>
      <c r="P2029">
        <f>IF($I2029&lt;&gt;"",$I2029,IF($E2029="SGD",1,IF($E2029="USD",Settings!$B$22,IF($E2029="HKD",Settings!$B$23,1))))</f>
        <v>1</v>
      </c>
      <c r="Q2029">
        <f t="shared" si="292"/>
        <v>0</v>
      </c>
      <c r="R2029">
        <f t="shared" si="293"/>
        <v>0</v>
      </c>
      <c r="S2029" t="str">
        <f t="shared" si="285"/>
        <v/>
      </c>
      <c r="T2029" t="str">
        <f t="shared" si="286"/>
        <v/>
      </c>
      <c r="U2029" t="str">
        <f t="shared" si="287"/>
        <v/>
      </c>
    </row>
    <row r="2030" spans="12:21" ht="15" customHeight="1" x14ac:dyDescent="0.15">
      <c r="L2030" s="244" t="str">
        <f t="shared" si="288"/>
        <v/>
      </c>
      <c r="M2030" s="245" t="str">
        <f t="shared" si="289"/>
        <v/>
      </c>
      <c r="N2030" s="244" t="str">
        <f t="shared" si="290"/>
        <v/>
      </c>
      <c r="O2030" s="244" t="str">
        <f t="shared" si="291"/>
        <v/>
      </c>
      <c r="P2030">
        <f>IF($I2030&lt;&gt;"",$I2030,IF($E2030="SGD",1,IF($E2030="USD",Settings!$B$22,IF($E2030="HKD",Settings!$B$23,1))))</f>
        <v>1</v>
      </c>
      <c r="Q2030">
        <f t="shared" si="292"/>
        <v>0</v>
      </c>
      <c r="R2030">
        <f t="shared" si="293"/>
        <v>0</v>
      </c>
      <c r="S2030" t="str">
        <f t="shared" si="285"/>
        <v/>
      </c>
      <c r="T2030" t="str">
        <f t="shared" si="286"/>
        <v/>
      </c>
      <c r="U2030" t="str">
        <f t="shared" si="287"/>
        <v/>
      </c>
    </row>
    <row r="2031" spans="12:21" ht="15" customHeight="1" x14ac:dyDescent="0.15">
      <c r="L2031" s="244" t="str">
        <f t="shared" si="288"/>
        <v/>
      </c>
      <c r="M2031" s="245" t="str">
        <f t="shared" si="289"/>
        <v/>
      </c>
      <c r="N2031" s="244" t="str">
        <f t="shared" si="290"/>
        <v/>
      </c>
      <c r="O2031" s="244" t="str">
        <f t="shared" si="291"/>
        <v/>
      </c>
      <c r="P2031">
        <f>IF($I2031&lt;&gt;"",$I2031,IF($E2031="SGD",1,IF($E2031="USD",Settings!$B$22,IF($E2031="HKD",Settings!$B$23,1))))</f>
        <v>1</v>
      </c>
      <c r="Q2031">
        <f t="shared" si="292"/>
        <v>0</v>
      </c>
      <c r="R2031">
        <f t="shared" si="293"/>
        <v>0</v>
      </c>
      <c r="S2031" t="str">
        <f t="shared" si="285"/>
        <v/>
      </c>
      <c r="T2031" t="str">
        <f t="shared" si="286"/>
        <v/>
      </c>
      <c r="U2031" t="str">
        <f t="shared" si="287"/>
        <v/>
      </c>
    </row>
    <row r="2032" spans="12:21" ht="15" customHeight="1" x14ac:dyDescent="0.15">
      <c r="L2032" s="244" t="str">
        <f t="shared" si="288"/>
        <v/>
      </c>
      <c r="M2032" s="245" t="str">
        <f t="shared" si="289"/>
        <v/>
      </c>
      <c r="N2032" s="244" t="str">
        <f t="shared" si="290"/>
        <v/>
      </c>
      <c r="O2032" s="244" t="str">
        <f t="shared" si="291"/>
        <v/>
      </c>
      <c r="P2032">
        <f>IF($I2032&lt;&gt;"",$I2032,IF($E2032="SGD",1,IF($E2032="USD",Settings!$B$22,IF($E2032="HKD",Settings!$B$23,1))))</f>
        <v>1</v>
      </c>
      <c r="Q2032">
        <f t="shared" si="292"/>
        <v>0</v>
      </c>
      <c r="R2032">
        <f t="shared" si="293"/>
        <v>0</v>
      </c>
      <c r="S2032" t="str">
        <f t="shared" si="285"/>
        <v/>
      </c>
      <c r="T2032" t="str">
        <f t="shared" si="286"/>
        <v/>
      </c>
      <c r="U2032" t="str">
        <f t="shared" si="287"/>
        <v/>
      </c>
    </row>
    <row r="2033" spans="12:21" ht="15" customHeight="1" x14ac:dyDescent="0.15">
      <c r="L2033" s="244" t="str">
        <f t="shared" si="288"/>
        <v/>
      </c>
      <c r="M2033" s="245" t="str">
        <f t="shared" si="289"/>
        <v/>
      </c>
      <c r="N2033" s="244" t="str">
        <f t="shared" si="290"/>
        <v/>
      </c>
      <c r="O2033" s="244" t="str">
        <f t="shared" si="291"/>
        <v/>
      </c>
      <c r="P2033">
        <f>IF($I2033&lt;&gt;"",$I2033,IF($E2033="SGD",1,IF($E2033="USD",Settings!$B$22,IF($E2033="HKD",Settings!$B$23,1))))</f>
        <v>1</v>
      </c>
      <c r="Q2033">
        <f t="shared" si="292"/>
        <v>0</v>
      </c>
      <c r="R2033">
        <f t="shared" si="293"/>
        <v>0</v>
      </c>
      <c r="S2033" t="str">
        <f t="shared" si="285"/>
        <v/>
      </c>
      <c r="T2033" t="str">
        <f t="shared" si="286"/>
        <v/>
      </c>
      <c r="U2033" t="str">
        <f t="shared" si="287"/>
        <v/>
      </c>
    </row>
    <row r="2034" spans="12:21" ht="15" customHeight="1" x14ac:dyDescent="0.15">
      <c r="L2034" s="244" t="str">
        <f t="shared" si="288"/>
        <v/>
      </c>
      <c r="M2034" s="245" t="str">
        <f t="shared" si="289"/>
        <v/>
      </c>
      <c r="N2034" s="244" t="str">
        <f t="shared" si="290"/>
        <v/>
      </c>
      <c r="O2034" s="244" t="str">
        <f t="shared" si="291"/>
        <v/>
      </c>
      <c r="P2034">
        <f>IF($I2034&lt;&gt;"",$I2034,IF($E2034="SGD",1,IF($E2034="USD",Settings!$B$22,IF($E2034="HKD",Settings!$B$23,1))))</f>
        <v>1</v>
      </c>
      <c r="Q2034">
        <f t="shared" si="292"/>
        <v>0</v>
      </c>
      <c r="R2034">
        <f t="shared" si="293"/>
        <v>0</v>
      </c>
      <c r="S2034" t="str">
        <f t="shared" si="285"/>
        <v/>
      </c>
      <c r="T2034" t="str">
        <f t="shared" si="286"/>
        <v/>
      </c>
      <c r="U2034" t="str">
        <f t="shared" si="287"/>
        <v/>
      </c>
    </row>
    <row r="2035" spans="12:21" ht="15" customHeight="1" x14ac:dyDescent="0.15">
      <c r="L2035" s="244" t="str">
        <f t="shared" si="288"/>
        <v/>
      </c>
      <c r="M2035" s="245" t="str">
        <f t="shared" si="289"/>
        <v/>
      </c>
      <c r="N2035" s="244" t="str">
        <f t="shared" si="290"/>
        <v/>
      </c>
      <c r="O2035" s="244" t="str">
        <f t="shared" si="291"/>
        <v/>
      </c>
      <c r="P2035">
        <f>IF($I2035&lt;&gt;"",$I2035,IF($E2035="SGD",1,IF($E2035="USD",Settings!$B$22,IF($E2035="HKD",Settings!$B$23,1))))</f>
        <v>1</v>
      </c>
      <c r="Q2035">
        <f t="shared" si="292"/>
        <v>0</v>
      </c>
      <c r="R2035">
        <f t="shared" si="293"/>
        <v>0</v>
      </c>
      <c r="S2035" t="str">
        <f t="shared" si="285"/>
        <v/>
      </c>
      <c r="T2035" t="str">
        <f t="shared" si="286"/>
        <v/>
      </c>
      <c r="U2035" t="str">
        <f t="shared" si="287"/>
        <v/>
      </c>
    </row>
    <row r="2036" spans="12:21" ht="15" customHeight="1" x14ac:dyDescent="0.15">
      <c r="L2036" s="244" t="str">
        <f t="shared" si="288"/>
        <v/>
      </c>
      <c r="M2036" s="245" t="str">
        <f t="shared" si="289"/>
        <v/>
      </c>
      <c r="N2036" s="244" t="str">
        <f t="shared" si="290"/>
        <v/>
      </c>
      <c r="O2036" s="244" t="str">
        <f t="shared" si="291"/>
        <v/>
      </c>
      <c r="P2036">
        <f>IF($I2036&lt;&gt;"",$I2036,IF($E2036="SGD",1,IF($E2036="USD",Settings!$B$22,IF($E2036="HKD",Settings!$B$23,1))))</f>
        <v>1</v>
      </c>
      <c r="Q2036">
        <f t="shared" si="292"/>
        <v>0</v>
      </c>
      <c r="R2036">
        <f t="shared" si="293"/>
        <v>0</v>
      </c>
      <c r="S2036" t="str">
        <f t="shared" si="285"/>
        <v/>
      </c>
      <c r="T2036" t="str">
        <f t="shared" si="286"/>
        <v/>
      </c>
      <c r="U2036" t="str">
        <f t="shared" si="287"/>
        <v/>
      </c>
    </row>
    <row r="2037" spans="12:21" ht="15" customHeight="1" x14ac:dyDescent="0.15">
      <c r="L2037" s="244" t="str">
        <f t="shared" si="288"/>
        <v/>
      </c>
      <c r="M2037" s="245" t="str">
        <f t="shared" si="289"/>
        <v/>
      </c>
      <c r="N2037" s="244" t="str">
        <f t="shared" si="290"/>
        <v/>
      </c>
      <c r="O2037" s="244" t="str">
        <f t="shared" si="291"/>
        <v/>
      </c>
      <c r="P2037">
        <f>IF($I2037&lt;&gt;"",$I2037,IF($E2037="SGD",1,IF($E2037="USD",Settings!$B$22,IF($E2037="HKD",Settings!$B$23,1))))</f>
        <v>1</v>
      </c>
      <c r="Q2037">
        <f t="shared" si="292"/>
        <v>0</v>
      </c>
      <c r="R2037">
        <f t="shared" si="293"/>
        <v>0</v>
      </c>
      <c r="S2037" t="str">
        <f t="shared" si="285"/>
        <v/>
      </c>
      <c r="T2037" t="str">
        <f t="shared" si="286"/>
        <v/>
      </c>
      <c r="U2037" t="str">
        <f t="shared" si="287"/>
        <v/>
      </c>
    </row>
    <row r="2038" spans="12:21" ht="15" customHeight="1" x14ac:dyDescent="0.15">
      <c r="L2038" s="244" t="str">
        <f t="shared" si="288"/>
        <v/>
      </c>
      <c r="M2038" s="245" t="str">
        <f t="shared" si="289"/>
        <v/>
      </c>
      <c r="N2038" s="244" t="str">
        <f t="shared" si="290"/>
        <v/>
      </c>
      <c r="O2038" s="244" t="str">
        <f t="shared" si="291"/>
        <v/>
      </c>
      <c r="P2038">
        <f>IF($I2038&lt;&gt;"",$I2038,IF($E2038="SGD",1,IF($E2038="USD",Settings!$B$22,IF($E2038="HKD",Settings!$B$23,1))))</f>
        <v>1</v>
      </c>
      <c r="Q2038">
        <f t="shared" si="292"/>
        <v>0</v>
      </c>
      <c r="R2038">
        <f t="shared" si="293"/>
        <v>0</v>
      </c>
      <c r="S2038" t="str">
        <f t="shared" si="285"/>
        <v/>
      </c>
      <c r="T2038" t="str">
        <f t="shared" si="286"/>
        <v/>
      </c>
      <c r="U2038" t="str">
        <f t="shared" si="287"/>
        <v/>
      </c>
    </row>
    <row r="2039" spans="12:21" ht="15" customHeight="1" x14ac:dyDescent="0.15">
      <c r="L2039" s="244" t="str">
        <f t="shared" si="288"/>
        <v/>
      </c>
      <c r="M2039" s="245" t="str">
        <f t="shared" si="289"/>
        <v/>
      </c>
      <c r="N2039" s="244" t="str">
        <f t="shared" si="290"/>
        <v/>
      </c>
      <c r="O2039" s="244" t="str">
        <f t="shared" si="291"/>
        <v/>
      </c>
      <c r="P2039">
        <f>IF($I2039&lt;&gt;"",$I2039,IF($E2039="SGD",1,IF($E2039="USD",Settings!$B$22,IF($E2039="HKD",Settings!$B$23,1))))</f>
        <v>1</v>
      </c>
      <c r="Q2039">
        <f t="shared" si="292"/>
        <v>0</v>
      </c>
      <c r="R2039">
        <f t="shared" si="293"/>
        <v>0</v>
      </c>
      <c r="S2039" t="str">
        <f t="shared" si="285"/>
        <v/>
      </c>
      <c r="T2039" t="str">
        <f t="shared" si="286"/>
        <v/>
      </c>
      <c r="U2039" t="str">
        <f t="shared" si="287"/>
        <v/>
      </c>
    </row>
    <row r="2040" spans="12:21" ht="15" customHeight="1" x14ac:dyDescent="0.15">
      <c r="L2040" s="244" t="str">
        <f t="shared" si="288"/>
        <v/>
      </c>
      <c r="M2040" s="245" t="str">
        <f t="shared" si="289"/>
        <v/>
      </c>
      <c r="N2040" s="244" t="str">
        <f t="shared" si="290"/>
        <v/>
      </c>
      <c r="O2040" s="244" t="str">
        <f t="shared" si="291"/>
        <v/>
      </c>
      <c r="P2040">
        <f>IF($I2040&lt;&gt;"",$I2040,IF($E2040="SGD",1,IF($E2040="USD",Settings!$B$22,IF($E2040="HKD",Settings!$B$23,1))))</f>
        <v>1</v>
      </c>
      <c r="Q2040">
        <f t="shared" si="292"/>
        <v>0</v>
      </c>
      <c r="R2040">
        <f t="shared" si="293"/>
        <v>0</v>
      </c>
      <c r="S2040" t="str">
        <f t="shared" si="285"/>
        <v/>
      </c>
      <c r="T2040" t="str">
        <f t="shared" si="286"/>
        <v/>
      </c>
      <c r="U2040" t="str">
        <f t="shared" si="287"/>
        <v/>
      </c>
    </row>
    <row r="2041" spans="12:21" ht="15" customHeight="1" x14ac:dyDescent="0.15">
      <c r="L2041" s="244" t="str">
        <f t="shared" si="288"/>
        <v/>
      </c>
      <c r="M2041" s="245" t="str">
        <f t="shared" si="289"/>
        <v/>
      </c>
      <c r="N2041" s="244" t="str">
        <f t="shared" si="290"/>
        <v/>
      </c>
      <c r="O2041" s="244" t="str">
        <f t="shared" si="291"/>
        <v/>
      </c>
      <c r="P2041">
        <f>IF($I2041&lt;&gt;"",$I2041,IF($E2041="SGD",1,IF($E2041="USD",Settings!$B$22,IF($E2041="HKD",Settings!$B$23,1))))</f>
        <v>1</v>
      </c>
      <c r="Q2041">
        <f t="shared" si="292"/>
        <v>0</v>
      </c>
      <c r="R2041">
        <f t="shared" si="293"/>
        <v>0</v>
      </c>
      <c r="S2041" t="str">
        <f t="shared" si="285"/>
        <v/>
      </c>
      <c r="T2041" t="str">
        <f t="shared" si="286"/>
        <v/>
      </c>
      <c r="U2041" t="str">
        <f t="shared" si="287"/>
        <v/>
      </c>
    </row>
    <row r="2042" spans="12:21" ht="15" customHeight="1" x14ac:dyDescent="0.15">
      <c r="L2042" s="244" t="str">
        <f t="shared" si="288"/>
        <v/>
      </c>
      <c r="M2042" s="245" t="str">
        <f t="shared" si="289"/>
        <v/>
      </c>
      <c r="N2042" s="244" t="str">
        <f t="shared" si="290"/>
        <v/>
      </c>
      <c r="O2042" s="244" t="str">
        <f t="shared" si="291"/>
        <v/>
      </c>
      <c r="P2042">
        <f>IF($I2042&lt;&gt;"",$I2042,IF($E2042="SGD",1,IF($E2042="USD",Settings!$B$22,IF($E2042="HKD",Settings!$B$23,1))))</f>
        <v>1</v>
      </c>
      <c r="Q2042">
        <f t="shared" si="292"/>
        <v>0</v>
      </c>
      <c r="R2042">
        <f t="shared" si="293"/>
        <v>0</v>
      </c>
      <c r="S2042" t="str">
        <f t="shared" si="285"/>
        <v/>
      </c>
      <c r="T2042" t="str">
        <f t="shared" si="286"/>
        <v/>
      </c>
      <c r="U2042" t="str">
        <f t="shared" si="287"/>
        <v/>
      </c>
    </row>
    <row r="2043" spans="12:21" ht="15" customHeight="1" x14ac:dyDescent="0.15">
      <c r="L2043" s="244" t="str">
        <f t="shared" si="288"/>
        <v/>
      </c>
      <c r="M2043" s="245" t="str">
        <f t="shared" si="289"/>
        <v/>
      </c>
      <c r="N2043" s="244" t="str">
        <f t="shared" si="290"/>
        <v/>
      </c>
      <c r="O2043" s="244" t="str">
        <f t="shared" si="291"/>
        <v/>
      </c>
      <c r="P2043">
        <f>IF($I2043&lt;&gt;"",$I2043,IF($E2043="SGD",1,IF($E2043="USD",Settings!$B$22,IF($E2043="HKD",Settings!$B$23,1))))</f>
        <v>1</v>
      </c>
      <c r="Q2043">
        <f t="shared" si="292"/>
        <v>0</v>
      </c>
      <c r="R2043">
        <f t="shared" si="293"/>
        <v>0</v>
      </c>
      <c r="S2043" t="str">
        <f t="shared" si="285"/>
        <v/>
      </c>
      <c r="T2043" t="str">
        <f t="shared" si="286"/>
        <v/>
      </c>
      <c r="U2043" t="str">
        <f t="shared" si="287"/>
        <v/>
      </c>
    </row>
    <row r="2044" spans="12:21" ht="15" customHeight="1" x14ac:dyDescent="0.15">
      <c r="L2044" s="244" t="str">
        <f t="shared" si="288"/>
        <v/>
      </c>
      <c r="M2044" s="245" t="str">
        <f t="shared" si="289"/>
        <v/>
      </c>
      <c r="N2044" s="244" t="str">
        <f t="shared" si="290"/>
        <v/>
      </c>
      <c r="O2044" s="244" t="str">
        <f t="shared" si="291"/>
        <v/>
      </c>
      <c r="P2044">
        <f>IF($I2044&lt;&gt;"",$I2044,IF($E2044="SGD",1,IF($E2044="USD",Settings!$B$22,IF($E2044="HKD",Settings!$B$23,1))))</f>
        <v>1</v>
      </c>
      <c r="Q2044">
        <f t="shared" si="292"/>
        <v>0</v>
      </c>
      <c r="R2044">
        <f t="shared" si="293"/>
        <v>0</v>
      </c>
      <c r="S2044" t="str">
        <f t="shared" si="285"/>
        <v/>
      </c>
      <c r="T2044" t="str">
        <f t="shared" si="286"/>
        <v/>
      </c>
      <c r="U2044" t="str">
        <f t="shared" si="287"/>
        <v/>
      </c>
    </row>
    <row r="2045" spans="12:21" ht="15" customHeight="1" x14ac:dyDescent="0.15">
      <c r="L2045" s="244" t="str">
        <f t="shared" si="288"/>
        <v/>
      </c>
      <c r="M2045" s="245" t="str">
        <f t="shared" si="289"/>
        <v/>
      </c>
      <c r="N2045" s="244" t="str">
        <f t="shared" si="290"/>
        <v/>
      </c>
      <c r="O2045" s="244" t="str">
        <f t="shared" si="291"/>
        <v/>
      </c>
      <c r="P2045">
        <f>IF($I2045&lt;&gt;"",$I2045,IF($E2045="SGD",1,IF($E2045="USD",Settings!$B$22,IF($E2045="HKD",Settings!$B$23,1))))</f>
        <v>1</v>
      </c>
      <c r="Q2045">
        <f t="shared" si="292"/>
        <v>0</v>
      </c>
      <c r="R2045">
        <f t="shared" si="293"/>
        <v>0</v>
      </c>
      <c r="S2045" t="str">
        <f t="shared" si="285"/>
        <v/>
      </c>
      <c r="T2045" t="str">
        <f t="shared" si="286"/>
        <v/>
      </c>
      <c r="U2045" t="str">
        <f t="shared" si="287"/>
        <v/>
      </c>
    </row>
    <row r="2046" spans="12:21" ht="15" customHeight="1" x14ac:dyDescent="0.15">
      <c r="L2046" s="244" t="str">
        <f t="shared" si="288"/>
        <v/>
      </c>
      <c r="M2046" s="245" t="str">
        <f t="shared" si="289"/>
        <v/>
      </c>
      <c r="N2046" s="244" t="str">
        <f t="shared" si="290"/>
        <v/>
      </c>
      <c r="O2046" s="244" t="str">
        <f t="shared" si="291"/>
        <v/>
      </c>
      <c r="P2046">
        <f>IF($I2046&lt;&gt;"",$I2046,IF($E2046="SGD",1,IF($E2046="USD",Settings!$B$22,IF($E2046="HKD",Settings!$B$23,1))))</f>
        <v>1</v>
      </c>
      <c r="Q2046">
        <f t="shared" si="292"/>
        <v>0</v>
      </c>
      <c r="R2046">
        <f t="shared" si="293"/>
        <v>0</v>
      </c>
      <c r="S2046" t="str">
        <f t="shared" si="285"/>
        <v/>
      </c>
      <c r="T2046" t="str">
        <f t="shared" si="286"/>
        <v/>
      </c>
      <c r="U2046" t="str">
        <f t="shared" si="287"/>
        <v/>
      </c>
    </row>
    <row r="2047" spans="12:21" ht="15" customHeight="1" x14ac:dyDescent="0.15">
      <c r="L2047" s="244" t="str">
        <f t="shared" si="288"/>
        <v/>
      </c>
      <c r="M2047" s="245" t="str">
        <f t="shared" si="289"/>
        <v/>
      </c>
      <c r="N2047" s="244" t="str">
        <f t="shared" si="290"/>
        <v/>
      </c>
      <c r="O2047" s="244" t="str">
        <f t="shared" si="291"/>
        <v/>
      </c>
      <c r="P2047">
        <f>IF($I2047&lt;&gt;"",$I2047,IF($E2047="SGD",1,IF($E2047="USD",Settings!$B$22,IF($E2047="HKD",Settings!$B$23,1))))</f>
        <v>1</v>
      </c>
      <c r="Q2047">
        <f t="shared" si="292"/>
        <v>0</v>
      </c>
      <c r="R2047">
        <f t="shared" si="293"/>
        <v>0</v>
      </c>
      <c r="S2047" t="str">
        <f t="shared" si="285"/>
        <v/>
      </c>
      <c r="T2047" t="str">
        <f t="shared" si="286"/>
        <v/>
      </c>
      <c r="U2047" t="str">
        <f t="shared" si="287"/>
        <v/>
      </c>
    </row>
    <row r="2048" spans="12:21" ht="15" customHeight="1" x14ac:dyDescent="0.15">
      <c r="L2048" s="244" t="str">
        <f t="shared" si="288"/>
        <v/>
      </c>
      <c r="M2048" s="245" t="str">
        <f t="shared" si="289"/>
        <v/>
      </c>
      <c r="N2048" s="244" t="str">
        <f t="shared" si="290"/>
        <v/>
      </c>
      <c r="O2048" s="244" t="str">
        <f t="shared" si="291"/>
        <v/>
      </c>
      <c r="P2048">
        <f>IF($I2048&lt;&gt;"",$I2048,IF($E2048="SGD",1,IF($E2048="USD",Settings!$B$22,IF($E2048="HKD",Settings!$B$23,1))))</f>
        <v>1</v>
      </c>
      <c r="Q2048">
        <f t="shared" si="292"/>
        <v>0</v>
      </c>
      <c r="R2048">
        <f t="shared" si="293"/>
        <v>0</v>
      </c>
      <c r="S2048" t="str">
        <f t="shared" si="285"/>
        <v/>
      </c>
      <c r="T2048" t="str">
        <f t="shared" si="286"/>
        <v/>
      </c>
      <c r="U2048" t="str">
        <f t="shared" si="287"/>
        <v/>
      </c>
    </row>
    <row r="2049" spans="12:21" ht="15" customHeight="1" x14ac:dyDescent="0.15">
      <c r="L2049" s="244" t="str">
        <f t="shared" si="288"/>
        <v/>
      </c>
      <c r="M2049" s="245" t="str">
        <f t="shared" si="289"/>
        <v/>
      </c>
      <c r="N2049" s="244" t="str">
        <f t="shared" si="290"/>
        <v/>
      </c>
      <c r="O2049" s="244" t="str">
        <f t="shared" si="291"/>
        <v/>
      </c>
      <c r="P2049">
        <f>IF($I2049&lt;&gt;"",$I2049,IF($E2049="SGD",1,IF($E2049="USD",Settings!$B$22,IF($E2049="HKD",Settings!$B$23,1))))</f>
        <v>1</v>
      </c>
      <c r="Q2049">
        <f t="shared" si="292"/>
        <v>0</v>
      </c>
      <c r="R2049">
        <f t="shared" si="293"/>
        <v>0</v>
      </c>
      <c r="S2049" t="str">
        <f t="shared" si="285"/>
        <v/>
      </c>
      <c r="T2049" t="str">
        <f t="shared" si="286"/>
        <v/>
      </c>
      <c r="U2049" t="str">
        <f t="shared" si="287"/>
        <v/>
      </c>
    </row>
    <row r="2050" spans="12:21" ht="15" customHeight="1" x14ac:dyDescent="0.15">
      <c r="L2050" s="244" t="str">
        <f t="shared" si="288"/>
        <v/>
      </c>
      <c r="M2050" s="245" t="str">
        <f t="shared" si="289"/>
        <v/>
      </c>
      <c r="N2050" s="244" t="str">
        <f t="shared" si="290"/>
        <v/>
      </c>
      <c r="O2050" s="244" t="str">
        <f t="shared" si="291"/>
        <v/>
      </c>
      <c r="P2050">
        <f>IF($I2050&lt;&gt;"",$I2050,IF($E2050="SGD",1,IF($E2050="USD",Settings!$B$22,IF($E2050="HKD",Settings!$B$23,1))))</f>
        <v>1</v>
      </c>
      <c r="Q2050">
        <f t="shared" si="292"/>
        <v>0</v>
      </c>
      <c r="R2050">
        <f t="shared" si="293"/>
        <v>0</v>
      </c>
      <c r="S2050" t="str">
        <f t="shared" ref="S2050:S2113" si="294">IF(L2050="","",SUMIFS($M:$M,$L:$L,L2050,$T:$T,"&lt;="&amp;T2050))</f>
        <v/>
      </c>
      <c r="T2050" t="str">
        <f t="shared" ref="T2050:T2113" si="295">IF(L2050="","",INT(G2050)*100000+ROW())</f>
        <v/>
      </c>
      <c r="U2050" t="str">
        <f t="shared" ref="U2050:U2113" si="296">IF(L2050="","",IF(AND(COUNTIFS($L:$L,L2050,$S:$S,"&gt;-0.000001",$S:$S,"&lt;0.000001",$T:$T,"&gt;"&amp;T2050)=0,ABS(S2050)&gt;0.000001),1,0))</f>
        <v/>
      </c>
    </row>
    <row r="2051" spans="12:21" ht="15" customHeight="1" x14ac:dyDescent="0.15">
      <c r="L2051" s="244" t="str">
        <f t="shared" si="288"/>
        <v/>
      </c>
      <c r="M2051" s="245" t="str">
        <f t="shared" si="289"/>
        <v/>
      </c>
      <c r="N2051" s="244" t="str">
        <f t="shared" si="290"/>
        <v/>
      </c>
      <c r="O2051" s="244" t="str">
        <f t="shared" si="291"/>
        <v/>
      </c>
      <c r="P2051">
        <f>IF($I2051&lt;&gt;"",$I2051,IF($E2051="SGD",1,IF($E2051="USD",Settings!$B$22,IF($E2051="HKD",Settings!$B$23,1))))</f>
        <v>1</v>
      </c>
      <c r="Q2051">
        <f t="shared" si="292"/>
        <v>0</v>
      </c>
      <c r="R2051">
        <f t="shared" si="293"/>
        <v>0</v>
      </c>
      <c r="S2051" t="str">
        <f t="shared" si="294"/>
        <v/>
      </c>
      <c r="T2051" t="str">
        <f t="shared" si="295"/>
        <v/>
      </c>
      <c r="U2051" t="str">
        <f t="shared" si="296"/>
        <v/>
      </c>
    </row>
    <row r="2052" spans="12:21" ht="15" customHeight="1" x14ac:dyDescent="0.15">
      <c r="L2052" s="244" t="str">
        <f t="shared" si="288"/>
        <v/>
      </c>
      <c r="M2052" s="245" t="str">
        <f t="shared" si="289"/>
        <v/>
      </c>
      <c r="N2052" s="244" t="str">
        <f t="shared" si="290"/>
        <v/>
      </c>
      <c r="O2052" s="244" t="str">
        <f t="shared" si="291"/>
        <v/>
      </c>
      <c r="P2052">
        <f>IF($I2052&lt;&gt;"",$I2052,IF($E2052="SGD",1,IF($E2052="USD",Settings!$B$22,IF($E2052="HKD",Settings!$B$23,1))))</f>
        <v>1</v>
      </c>
      <c r="Q2052">
        <f t="shared" si="292"/>
        <v>0</v>
      </c>
      <c r="R2052">
        <f t="shared" si="293"/>
        <v>0</v>
      </c>
      <c r="S2052" t="str">
        <f t="shared" si="294"/>
        <v/>
      </c>
      <c r="T2052" t="str">
        <f t="shared" si="295"/>
        <v/>
      </c>
      <c r="U2052" t="str">
        <f t="shared" si="296"/>
        <v/>
      </c>
    </row>
    <row r="2053" spans="12:21" ht="15" customHeight="1" x14ac:dyDescent="0.15">
      <c r="L2053" s="244" t="str">
        <f t="shared" si="288"/>
        <v/>
      </c>
      <c r="M2053" s="245" t="str">
        <f t="shared" si="289"/>
        <v/>
      </c>
      <c r="N2053" s="244" t="str">
        <f t="shared" si="290"/>
        <v/>
      </c>
      <c r="O2053" s="244" t="str">
        <f t="shared" si="291"/>
        <v/>
      </c>
      <c r="P2053">
        <f>IF($I2053&lt;&gt;"",$I2053,IF($E2053="SGD",1,IF($E2053="USD",Settings!$B$22,IF($E2053="HKD",Settings!$B$23,1))))</f>
        <v>1</v>
      </c>
      <c r="Q2053">
        <f t="shared" si="292"/>
        <v>0</v>
      </c>
      <c r="R2053">
        <f t="shared" si="293"/>
        <v>0</v>
      </c>
      <c r="S2053" t="str">
        <f t="shared" si="294"/>
        <v/>
      </c>
      <c r="T2053" t="str">
        <f t="shared" si="295"/>
        <v/>
      </c>
      <c r="U2053" t="str">
        <f t="shared" si="296"/>
        <v/>
      </c>
    </row>
    <row r="2054" spans="12:21" ht="15" customHeight="1" x14ac:dyDescent="0.15">
      <c r="L2054" s="244" t="str">
        <f t="shared" si="288"/>
        <v/>
      </c>
      <c r="M2054" s="245" t="str">
        <f t="shared" si="289"/>
        <v/>
      </c>
      <c r="N2054" s="244" t="str">
        <f t="shared" si="290"/>
        <v/>
      </c>
      <c r="O2054" s="244" t="str">
        <f t="shared" si="291"/>
        <v/>
      </c>
      <c r="P2054">
        <f>IF($I2054&lt;&gt;"",$I2054,IF($E2054="SGD",1,IF($E2054="USD",Settings!$B$22,IF($E2054="HKD",Settings!$B$23,1))))</f>
        <v>1</v>
      </c>
      <c r="Q2054">
        <f t="shared" si="292"/>
        <v>0</v>
      </c>
      <c r="R2054">
        <f t="shared" si="293"/>
        <v>0</v>
      </c>
      <c r="S2054" t="str">
        <f t="shared" si="294"/>
        <v/>
      </c>
      <c r="T2054" t="str">
        <f t="shared" si="295"/>
        <v/>
      </c>
      <c r="U2054" t="str">
        <f t="shared" si="296"/>
        <v/>
      </c>
    </row>
    <row r="2055" spans="12:21" ht="15" customHeight="1" x14ac:dyDescent="0.15">
      <c r="L2055" s="244" t="str">
        <f t="shared" si="288"/>
        <v/>
      </c>
      <c r="M2055" s="245" t="str">
        <f t="shared" si="289"/>
        <v/>
      </c>
      <c r="N2055" s="244" t="str">
        <f t="shared" si="290"/>
        <v/>
      </c>
      <c r="O2055" s="244" t="str">
        <f t="shared" si="291"/>
        <v/>
      </c>
      <c r="P2055">
        <f>IF($I2055&lt;&gt;"",$I2055,IF($E2055="SGD",1,IF($E2055="USD",Settings!$B$22,IF($E2055="HKD",Settings!$B$23,1))))</f>
        <v>1</v>
      </c>
      <c r="Q2055">
        <f t="shared" si="292"/>
        <v>0</v>
      </c>
      <c r="R2055">
        <f t="shared" si="293"/>
        <v>0</v>
      </c>
      <c r="S2055" t="str">
        <f t="shared" si="294"/>
        <v/>
      </c>
      <c r="T2055" t="str">
        <f t="shared" si="295"/>
        <v/>
      </c>
      <c r="U2055" t="str">
        <f t="shared" si="296"/>
        <v/>
      </c>
    </row>
    <row r="2056" spans="12:21" ht="15" customHeight="1" x14ac:dyDescent="0.15">
      <c r="L2056" s="244" t="str">
        <f t="shared" si="288"/>
        <v/>
      </c>
      <c r="M2056" s="245" t="str">
        <f t="shared" si="289"/>
        <v/>
      </c>
      <c r="N2056" s="244" t="str">
        <f t="shared" si="290"/>
        <v/>
      </c>
      <c r="O2056" s="244" t="str">
        <f t="shared" si="291"/>
        <v/>
      </c>
      <c r="P2056">
        <f>IF($I2056&lt;&gt;"",$I2056,IF($E2056="SGD",1,IF($E2056="USD",Settings!$B$22,IF($E2056="HKD",Settings!$B$23,1))))</f>
        <v>1</v>
      </c>
      <c r="Q2056">
        <f t="shared" si="292"/>
        <v>0</v>
      </c>
      <c r="R2056">
        <f t="shared" si="293"/>
        <v>0</v>
      </c>
      <c r="S2056" t="str">
        <f t="shared" si="294"/>
        <v/>
      </c>
      <c r="T2056" t="str">
        <f t="shared" si="295"/>
        <v/>
      </c>
      <c r="U2056" t="str">
        <f t="shared" si="296"/>
        <v/>
      </c>
    </row>
    <row r="2057" spans="12:21" ht="15" customHeight="1" x14ac:dyDescent="0.15">
      <c r="L2057" s="244" t="str">
        <f t="shared" si="288"/>
        <v/>
      </c>
      <c r="M2057" s="245" t="str">
        <f t="shared" si="289"/>
        <v/>
      </c>
      <c r="N2057" s="244" t="str">
        <f t="shared" si="290"/>
        <v/>
      </c>
      <c r="O2057" s="244" t="str">
        <f t="shared" si="291"/>
        <v/>
      </c>
      <c r="P2057">
        <f>IF($I2057&lt;&gt;"",$I2057,IF($E2057="SGD",1,IF($E2057="USD",Settings!$B$22,IF($E2057="HKD",Settings!$B$23,1))))</f>
        <v>1</v>
      </c>
      <c r="Q2057">
        <f t="shared" si="292"/>
        <v>0</v>
      </c>
      <c r="R2057">
        <f t="shared" si="293"/>
        <v>0</v>
      </c>
      <c r="S2057" t="str">
        <f t="shared" si="294"/>
        <v/>
      </c>
      <c r="T2057" t="str">
        <f t="shared" si="295"/>
        <v/>
      </c>
      <c r="U2057" t="str">
        <f t="shared" si="296"/>
        <v/>
      </c>
    </row>
    <row r="2058" spans="12:21" ht="15" customHeight="1" x14ac:dyDescent="0.15">
      <c r="L2058" s="244" t="str">
        <f t="shared" si="288"/>
        <v/>
      </c>
      <c r="M2058" s="245" t="str">
        <f t="shared" si="289"/>
        <v/>
      </c>
      <c r="N2058" s="244" t="str">
        <f t="shared" si="290"/>
        <v/>
      </c>
      <c r="O2058" s="244" t="str">
        <f t="shared" si="291"/>
        <v/>
      </c>
      <c r="P2058">
        <f>IF($I2058&lt;&gt;"",$I2058,IF($E2058="SGD",1,IF($E2058="USD",Settings!$B$22,IF($E2058="HKD",Settings!$B$23,1))))</f>
        <v>1</v>
      </c>
      <c r="Q2058">
        <f t="shared" si="292"/>
        <v>0</v>
      </c>
      <c r="R2058">
        <f t="shared" si="293"/>
        <v>0</v>
      </c>
      <c r="S2058" t="str">
        <f t="shared" si="294"/>
        <v/>
      </c>
      <c r="T2058" t="str">
        <f t="shared" si="295"/>
        <v/>
      </c>
      <c r="U2058" t="str">
        <f t="shared" si="296"/>
        <v/>
      </c>
    </row>
    <row r="2059" spans="12:21" ht="15" customHeight="1" x14ac:dyDescent="0.15">
      <c r="L2059" s="244" t="str">
        <f t="shared" si="288"/>
        <v/>
      </c>
      <c r="M2059" s="245" t="str">
        <f t="shared" si="289"/>
        <v/>
      </c>
      <c r="N2059" s="244" t="str">
        <f t="shared" si="290"/>
        <v/>
      </c>
      <c r="O2059" s="244" t="str">
        <f t="shared" si="291"/>
        <v/>
      </c>
      <c r="P2059">
        <f>IF($I2059&lt;&gt;"",$I2059,IF($E2059="SGD",1,IF($E2059="USD",Settings!$B$22,IF($E2059="HKD",Settings!$B$23,1))))</f>
        <v>1</v>
      </c>
      <c r="Q2059">
        <f t="shared" si="292"/>
        <v>0</v>
      </c>
      <c r="R2059">
        <f t="shared" si="293"/>
        <v>0</v>
      </c>
      <c r="S2059" t="str">
        <f t="shared" si="294"/>
        <v/>
      </c>
      <c r="T2059" t="str">
        <f t="shared" si="295"/>
        <v/>
      </c>
      <c r="U2059" t="str">
        <f t="shared" si="296"/>
        <v/>
      </c>
    </row>
    <row r="2060" spans="12:21" ht="15" customHeight="1" x14ac:dyDescent="0.15">
      <c r="L2060" s="244" t="str">
        <f t="shared" si="288"/>
        <v/>
      </c>
      <c r="M2060" s="245" t="str">
        <f t="shared" si="289"/>
        <v/>
      </c>
      <c r="N2060" s="244" t="str">
        <f t="shared" si="290"/>
        <v/>
      </c>
      <c r="O2060" s="244" t="str">
        <f t="shared" si="291"/>
        <v/>
      </c>
      <c r="P2060">
        <f>IF($I2060&lt;&gt;"",$I2060,IF($E2060="SGD",1,IF($E2060="USD",Settings!$B$22,IF($E2060="HKD",Settings!$B$23,1))))</f>
        <v>1</v>
      </c>
      <c r="Q2060">
        <f t="shared" si="292"/>
        <v>0</v>
      </c>
      <c r="R2060">
        <f t="shared" si="293"/>
        <v>0</v>
      </c>
      <c r="S2060" t="str">
        <f t="shared" si="294"/>
        <v/>
      </c>
      <c r="T2060" t="str">
        <f t="shared" si="295"/>
        <v/>
      </c>
      <c r="U2060" t="str">
        <f t="shared" si="296"/>
        <v/>
      </c>
    </row>
    <row r="2061" spans="12:21" ht="15" customHeight="1" x14ac:dyDescent="0.15">
      <c r="L2061" s="244" t="str">
        <f t="shared" si="288"/>
        <v/>
      </c>
      <c r="M2061" s="245" t="str">
        <f t="shared" si="289"/>
        <v/>
      </c>
      <c r="N2061" s="244" t="str">
        <f t="shared" si="290"/>
        <v/>
      </c>
      <c r="O2061" s="244" t="str">
        <f t="shared" si="291"/>
        <v/>
      </c>
      <c r="P2061">
        <f>IF($I2061&lt;&gt;"",$I2061,IF($E2061="SGD",1,IF($E2061="USD",Settings!$B$22,IF($E2061="HKD",Settings!$B$23,1))))</f>
        <v>1</v>
      </c>
      <c r="Q2061">
        <f t="shared" si="292"/>
        <v>0</v>
      </c>
      <c r="R2061">
        <f t="shared" si="293"/>
        <v>0</v>
      </c>
      <c r="S2061" t="str">
        <f t="shared" si="294"/>
        <v/>
      </c>
      <c r="T2061" t="str">
        <f t="shared" si="295"/>
        <v/>
      </c>
      <c r="U2061" t="str">
        <f t="shared" si="296"/>
        <v/>
      </c>
    </row>
    <row r="2062" spans="12:21" ht="15" customHeight="1" x14ac:dyDescent="0.15">
      <c r="L2062" s="244" t="str">
        <f t="shared" si="288"/>
        <v/>
      </c>
      <c r="M2062" s="245" t="str">
        <f t="shared" si="289"/>
        <v/>
      </c>
      <c r="N2062" s="244" t="str">
        <f t="shared" si="290"/>
        <v/>
      </c>
      <c r="O2062" s="244" t="str">
        <f t="shared" si="291"/>
        <v/>
      </c>
      <c r="P2062">
        <f>IF($I2062&lt;&gt;"",$I2062,IF($E2062="SGD",1,IF($E2062="USD",Settings!$B$22,IF($E2062="HKD",Settings!$B$23,1))))</f>
        <v>1</v>
      </c>
      <c r="Q2062">
        <f t="shared" si="292"/>
        <v>0</v>
      </c>
      <c r="R2062">
        <f t="shared" si="293"/>
        <v>0</v>
      </c>
      <c r="S2062" t="str">
        <f t="shared" si="294"/>
        <v/>
      </c>
      <c r="T2062" t="str">
        <f t="shared" si="295"/>
        <v/>
      </c>
      <c r="U2062" t="str">
        <f t="shared" si="296"/>
        <v/>
      </c>
    </row>
    <row r="2063" spans="12:21" ht="15" customHeight="1" x14ac:dyDescent="0.15">
      <c r="L2063" s="244" t="str">
        <f t="shared" si="288"/>
        <v/>
      </c>
      <c r="M2063" s="245" t="str">
        <f t="shared" si="289"/>
        <v/>
      </c>
      <c r="N2063" s="244" t="str">
        <f t="shared" si="290"/>
        <v/>
      </c>
      <c r="O2063" s="244" t="str">
        <f t="shared" si="291"/>
        <v/>
      </c>
      <c r="P2063">
        <f>IF($I2063&lt;&gt;"",$I2063,IF($E2063="SGD",1,IF($E2063="USD",Settings!$B$22,IF($E2063="HKD",Settings!$B$23,1))))</f>
        <v>1</v>
      </c>
      <c r="Q2063">
        <f t="shared" si="292"/>
        <v>0</v>
      </c>
      <c r="R2063">
        <f t="shared" si="293"/>
        <v>0</v>
      </c>
      <c r="S2063" t="str">
        <f t="shared" si="294"/>
        <v/>
      </c>
      <c r="T2063" t="str">
        <f t="shared" si="295"/>
        <v/>
      </c>
      <c r="U2063" t="str">
        <f t="shared" si="296"/>
        <v/>
      </c>
    </row>
    <row r="2064" spans="12:21" ht="15" customHeight="1" x14ac:dyDescent="0.15">
      <c r="L2064" s="244" t="str">
        <f t="shared" si="288"/>
        <v/>
      </c>
      <c r="M2064" s="245" t="str">
        <f t="shared" si="289"/>
        <v/>
      </c>
      <c r="N2064" s="244" t="str">
        <f t="shared" si="290"/>
        <v/>
      </c>
      <c r="O2064" s="244" t="str">
        <f t="shared" si="291"/>
        <v/>
      </c>
      <c r="P2064">
        <f>IF($I2064&lt;&gt;"",$I2064,IF($E2064="SGD",1,IF($E2064="USD",Settings!$B$22,IF($E2064="HKD",Settings!$B$23,1))))</f>
        <v>1</v>
      </c>
      <c r="Q2064">
        <f t="shared" si="292"/>
        <v>0</v>
      </c>
      <c r="R2064">
        <f t="shared" si="293"/>
        <v>0</v>
      </c>
      <c r="S2064" t="str">
        <f t="shared" si="294"/>
        <v/>
      </c>
      <c r="T2064" t="str">
        <f t="shared" si="295"/>
        <v/>
      </c>
      <c r="U2064" t="str">
        <f t="shared" si="296"/>
        <v/>
      </c>
    </row>
    <row r="2065" spans="12:21" ht="15" customHeight="1" x14ac:dyDescent="0.15">
      <c r="L2065" s="244" t="str">
        <f t="shared" si="288"/>
        <v/>
      </c>
      <c r="M2065" s="245" t="str">
        <f t="shared" si="289"/>
        <v/>
      </c>
      <c r="N2065" s="244" t="str">
        <f t="shared" si="290"/>
        <v/>
      </c>
      <c r="O2065" s="244" t="str">
        <f t="shared" si="291"/>
        <v/>
      </c>
      <c r="P2065">
        <f>IF($I2065&lt;&gt;"",$I2065,IF($E2065="SGD",1,IF($E2065="USD",Settings!$B$22,IF($E2065="HKD",Settings!$B$23,1))))</f>
        <v>1</v>
      </c>
      <c r="Q2065">
        <f t="shared" si="292"/>
        <v>0</v>
      </c>
      <c r="R2065">
        <f t="shared" si="293"/>
        <v>0</v>
      </c>
      <c r="S2065" t="str">
        <f t="shared" si="294"/>
        <v/>
      </c>
      <c r="T2065" t="str">
        <f t="shared" si="295"/>
        <v/>
      </c>
      <c r="U2065" t="str">
        <f t="shared" si="296"/>
        <v/>
      </c>
    </row>
    <row r="2066" spans="12:21" ht="15" customHeight="1" x14ac:dyDescent="0.15">
      <c r="L2066" s="244" t="str">
        <f t="shared" si="288"/>
        <v/>
      </c>
      <c r="M2066" s="245" t="str">
        <f t="shared" si="289"/>
        <v/>
      </c>
      <c r="N2066" s="244" t="str">
        <f t="shared" si="290"/>
        <v/>
      </c>
      <c r="O2066" s="244" t="str">
        <f t="shared" si="291"/>
        <v/>
      </c>
      <c r="P2066">
        <f>IF($I2066&lt;&gt;"",$I2066,IF($E2066="SGD",1,IF($E2066="USD",Settings!$B$22,IF($E2066="HKD",Settings!$B$23,1))))</f>
        <v>1</v>
      </c>
      <c r="Q2066">
        <f t="shared" si="292"/>
        <v>0</v>
      </c>
      <c r="R2066">
        <f t="shared" si="293"/>
        <v>0</v>
      </c>
      <c r="S2066" t="str">
        <f t="shared" si="294"/>
        <v/>
      </c>
      <c r="T2066" t="str">
        <f t="shared" si="295"/>
        <v/>
      </c>
      <c r="U2066" t="str">
        <f t="shared" si="296"/>
        <v/>
      </c>
    </row>
    <row r="2067" spans="12:21" ht="15" customHeight="1" x14ac:dyDescent="0.15">
      <c r="L2067" s="244" t="str">
        <f t="shared" si="288"/>
        <v/>
      </c>
      <c r="M2067" s="245" t="str">
        <f t="shared" si="289"/>
        <v/>
      </c>
      <c r="N2067" s="244" t="str">
        <f t="shared" si="290"/>
        <v/>
      </c>
      <c r="O2067" s="244" t="str">
        <f t="shared" si="291"/>
        <v/>
      </c>
      <c r="P2067">
        <f>IF($I2067&lt;&gt;"",$I2067,IF($E2067="SGD",1,IF($E2067="USD",Settings!$B$22,IF($E2067="HKD",Settings!$B$23,1))))</f>
        <v>1</v>
      </c>
      <c r="Q2067">
        <f t="shared" si="292"/>
        <v>0</v>
      </c>
      <c r="R2067">
        <f t="shared" si="293"/>
        <v>0</v>
      </c>
      <c r="S2067" t="str">
        <f t="shared" si="294"/>
        <v/>
      </c>
      <c r="T2067" t="str">
        <f t="shared" si="295"/>
        <v/>
      </c>
      <c r="U2067" t="str">
        <f t="shared" si="296"/>
        <v/>
      </c>
    </row>
    <row r="2068" spans="12:21" ht="15" customHeight="1" x14ac:dyDescent="0.15">
      <c r="L2068" s="244" t="str">
        <f t="shared" si="288"/>
        <v/>
      </c>
      <c r="M2068" s="245" t="str">
        <f t="shared" si="289"/>
        <v/>
      </c>
      <c r="N2068" s="244" t="str">
        <f t="shared" si="290"/>
        <v/>
      </c>
      <c r="O2068" s="244" t="str">
        <f t="shared" si="291"/>
        <v/>
      </c>
      <c r="P2068">
        <f>IF($I2068&lt;&gt;"",$I2068,IF($E2068="SGD",1,IF($E2068="USD",Settings!$B$22,IF($E2068="HKD",Settings!$B$23,1))))</f>
        <v>1</v>
      </c>
      <c r="Q2068">
        <f t="shared" si="292"/>
        <v>0</v>
      </c>
      <c r="R2068">
        <f t="shared" si="293"/>
        <v>0</v>
      </c>
      <c r="S2068" t="str">
        <f t="shared" si="294"/>
        <v/>
      </c>
      <c r="T2068" t="str">
        <f t="shared" si="295"/>
        <v/>
      </c>
      <c r="U2068" t="str">
        <f t="shared" si="296"/>
        <v/>
      </c>
    </row>
    <row r="2069" spans="12:21" ht="15" customHeight="1" x14ac:dyDescent="0.15">
      <c r="L2069" s="244" t="str">
        <f t="shared" si="288"/>
        <v/>
      </c>
      <c r="M2069" s="245" t="str">
        <f t="shared" si="289"/>
        <v/>
      </c>
      <c r="N2069" s="244" t="str">
        <f t="shared" si="290"/>
        <v/>
      </c>
      <c r="O2069" s="244" t="str">
        <f t="shared" si="291"/>
        <v/>
      </c>
      <c r="P2069">
        <f>IF($I2069&lt;&gt;"",$I2069,IF($E2069="SGD",1,IF($E2069="USD",Settings!$B$22,IF($E2069="HKD",Settings!$B$23,1))))</f>
        <v>1</v>
      </c>
      <c r="Q2069">
        <f t="shared" si="292"/>
        <v>0</v>
      </c>
      <c r="R2069">
        <f t="shared" si="293"/>
        <v>0</v>
      </c>
      <c r="S2069" t="str">
        <f t="shared" si="294"/>
        <v/>
      </c>
      <c r="T2069" t="str">
        <f t="shared" si="295"/>
        <v/>
      </c>
      <c r="U2069" t="str">
        <f t="shared" si="296"/>
        <v/>
      </c>
    </row>
    <row r="2070" spans="12:21" ht="15" customHeight="1" x14ac:dyDescent="0.15">
      <c r="L2070" s="244" t="str">
        <f t="shared" si="288"/>
        <v/>
      </c>
      <c r="M2070" s="245" t="str">
        <f t="shared" si="289"/>
        <v/>
      </c>
      <c r="N2070" s="244" t="str">
        <f t="shared" si="290"/>
        <v/>
      </c>
      <c r="O2070" s="244" t="str">
        <f t="shared" si="291"/>
        <v/>
      </c>
      <c r="P2070">
        <f>IF($I2070&lt;&gt;"",$I2070,IF($E2070="SGD",1,IF($E2070="USD",Settings!$B$22,IF($E2070="HKD",Settings!$B$23,1))))</f>
        <v>1</v>
      </c>
      <c r="Q2070">
        <f t="shared" si="292"/>
        <v>0</v>
      </c>
      <c r="R2070">
        <f t="shared" si="293"/>
        <v>0</v>
      </c>
      <c r="S2070" t="str">
        <f t="shared" si="294"/>
        <v/>
      </c>
      <c r="T2070" t="str">
        <f t="shared" si="295"/>
        <v/>
      </c>
      <c r="U2070" t="str">
        <f t="shared" si="296"/>
        <v/>
      </c>
    </row>
    <row r="2071" spans="12:21" ht="15" customHeight="1" x14ac:dyDescent="0.15">
      <c r="L2071" s="244" t="str">
        <f t="shared" si="288"/>
        <v/>
      </c>
      <c r="M2071" s="245" t="str">
        <f t="shared" si="289"/>
        <v/>
      </c>
      <c r="N2071" s="244" t="str">
        <f t="shared" si="290"/>
        <v/>
      </c>
      <c r="O2071" s="244" t="str">
        <f t="shared" si="291"/>
        <v/>
      </c>
      <c r="P2071">
        <f>IF($I2071&lt;&gt;"",$I2071,IF($E2071="SGD",1,IF($E2071="USD",Settings!$B$22,IF($E2071="HKD",Settings!$B$23,1))))</f>
        <v>1</v>
      </c>
      <c r="Q2071">
        <f t="shared" si="292"/>
        <v>0</v>
      </c>
      <c r="R2071">
        <f t="shared" si="293"/>
        <v>0</v>
      </c>
      <c r="S2071" t="str">
        <f t="shared" si="294"/>
        <v/>
      </c>
      <c r="T2071" t="str">
        <f t="shared" si="295"/>
        <v/>
      </c>
      <c r="U2071" t="str">
        <f t="shared" si="296"/>
        <v/>
      </c>
    </row>
    <row r="2072" spans="12:21" ht="15" customHeight="1" x14ac:dyDescent="0.15">
      <c r="L2072" s="244" t="str">
        <f t="shared" si="288"/>
        <v/>
      </c>
      <c r="M2072" s="245" t="str">
        <f t="shared" si="289"/>
        <v/>
      </c>
      <c r="N2072" s="244" t="str">
        <f t="shared" si="290"/>
        <v/>
      </c>
      <c r="O2072" s="244" t="str">
        <f t="shared" si="291"/>
        <v/>
      </c>
      <c r="P2072">
        <f>IF($I2072&lt;&gt;"",$I2072,IF($E2072="SGD",1,IF($E2072="USD",Settings!$B$22,IF($E2072="HKD",Settings!$B$23,1))))</f>
        <v>1</v>
      </c>
      <c r="Q2072">
        <f t="shared" si="292"/>
        <v>0</v>
      </c>
      <c r="R2072">
        <f t="shared" si="293"/>
        <v>0</v>
      </c>
      <c r="S2072" t="str">
        <f t="shared" si="294"/>
        <v/>
      </c>
      <c r="T2072" t="str">
        <f t="shared" si="295"/>
        <v/>
      </c>
      <c r="U2072" t="str">
        <f t="shared" si="296"/>
        <v/>
      </c>
    </row>
    <row r="2073" spans="12:21" ht="15" customHeight="1" x14ac:dyDescent="0.15">
      <c r="L2073" s="244" t="str">
        <f t="shared" si="288"/>
        <v/>
      </c>
      <c r="M2073" s="245" t="str">
        <f t="shared" si="289"/>
        <v/>
      </c>
      <c r="N2073" s="244" t="str">
        <f t="shared" si="290"/>
        <v/>
      </c>
      <c r="O2073" s="244" t="str">
        <f t="shared" si="291"/>
        <v/>
      </c>
      <c r="P2073">
        <f>IF($I2073&lt;&gt;"",$I2073,IF($E2073="SGD",1,IF($E2073="USD",Settings!$B$22,IF($E2073="HKD",Settings!$B$23,1))))</f>
        <v>1</v>
      </c>
      <c r="Q2073">
        <f t="shared" si="292"/>
        <v>0</v>
      </c>
      <c r="R2073">
        <f t="shared" si="293"/>
        <v>0</v>
      </c>
      <c r="S2073" t="str">
        <f t="shared" si="294"/>
        <v/>
      </c>
      <c r="T2073" t="str">
        <f t="shared" si="295"/>
        <v/>
      </c>
      <c r="U2073" t="str">
        <f t="shared" si="296"/>
        <v/>
      </c>
    </row>
    <row r="2074" spans="12:21" ht="15" customHeight="1" x14ac:dyDescent="0.15">
      <c r="L2074" s="244" t="str">
        <f t="shared" si="288"/>
        <v/>
      </c>
      <c r="M2074" s="245" t="str">
        <f t="shared" si="289"/>
        <v/>
      </c>
      <c r="N2074" s="244" t="str">
        <f t="shared" si="290"/>
        <v/>
      </c>
      <c r="O2074" s="244" t="str">
        <f t="shared" si="291"/>
        <v/>
      </c>
      <c r="P2074">
        <f>IF($I2074&lt;&gt;"",$I2074,IF($E2074="SGD",1,IF($E2074="USD",Settings!$B$22,IF($E2074="HKD",Settings!$B$23,1))))</f>
        <v>1</v>
      </c>
      <c r="Q2074">
        <f t="shared" si="292"/>
        <v>0</v>
      </c>
      <c r="R2074">
        <f t="shared" si="293"/>
        <v>0</v>
      </c>
      <c r="S2074" t="str">
        <f t="shared" si="294"/>
        <v/>
      </c>
      <c r="T2074" t="str">
        <f t="shared" si="295"/>
        <v/>
      </c>
      <c r="U2074" t="str">
        <f t="shared" si="296"/>
        <v/>
      </c>
    </row>
    <row r="2075" spans="12:21" ht="15" customHeight="1" x14ac:dyDescent="0.15">
      <c r="L2075" s="244" t="str">
        <f t="shared" si="288"/>
        <v/>
      </c>
      <c r="M2075" s="245" t="str">
        <f t="shared" si="289"/>
        <v/>
      </c>
      <c r="N2075" s="244" t="str">
        <f t="shared" si="290"/>
        <v/>
      </c>
      <c r="O2075" s="244" t="str">
        <f t="shared" si="291"/>
        <v/>
      </c>
      <c r="P2075">
        <f>IF($I2075&lt;&gt;"",$I2075,IF($E2075="SGD",1,IF($E2075="USD",Settings!$B$22,IF($E2075="HKD",Settings!$B$23,1))))</f>
        <v>1</v>
      </c>
      <c r="Q2075">
        <f t="shared" si="292"/>
        <v>0</v>
      </c>
      <c r="R2075">
        <f t="shared" si="293"/>
        <v>0</v>
      </c>
      <c r="S2075" t="str">
        <f t="shared" si="294"/>
        <v/>
      </c>
      <c r="T2075" t="str">
        <f t="shared" si="295"/>
        <v/>
      </c>
      <c r="U2075" t="str">
        <f t="shared" si="296"/>
        <v/>
      </c>
    </row>
    <row r="2076" spans="12:21" ht="15" customHeight="1" x14ac:dyDescent="0.15">
      <c r="L2076" s="244" t="str">
        <f t="shared" si="288"/>
        <v/>
      </c>
      <c r="M2076" s="245" t="str">
        <f t="shared" si="289"/>
        <v/>
      </c>
      <c r="N2076" s="244" t="str">
        <f t="shared" si="290"/>
        <v/>
      </c>
      <c r="O2076" s="244" t="str">
        <f t="shared" si="291"/>
        <v/>
      </c>
      <c r="P2076">
        <f>IF($I2076&lt;&gt;"",$I2076,IF($E2076="SGD",1,IF($E2076="USD",Settings!$B$22,IF($E2076="HKD",Settings!$B$23,1))))</f>
        <v>1</v>
      </c>
      <c r="Q2076">
        <f t="shared" si="292"/>
        <v>0</v>
      </c>
      <c r="R2076">
        <f t="shared" si="293"/>
        <v>0</v>
      </c>
      <c r="S2076" t="str">
        <f t="shared" si="294"/>
        <v/>
      </c>
      <c r="T2076" t="str">
        <f t="shared" si="295"/>
        <v/>
      </c>
      <c r="U2076" t="str">
        <f t="shared" si="296"/>
        <v/>
      </c>
    </row>
    <row r="2077" spans="12:21" ht="15" customHeight="1" x14ac:dyDescent="0.15">
      <c r="L2077" s="244" t="str">
        <f t="shared" si="288"/>
        <v/>
      </c>
      <c r="M2077" s="245" t="str">
        <f t="shared" si="289"/>
        <v/>
      </c>
      <c r="N2077" s="244" t="str">
        <f t="shared" si="290"/>
        <v/>
      </c>
      <c r="O2077" s="244" t="str">
        <f t="shared" si="291"/>
        <v/>
      </c>
      <c r="P2077">
        <f>IF($I2077&lt;&gt;"",$I2077,IF($E2077="SGD",1,IF($E2077="USD",Settings!$B$22,IF($E2077="HKD",Settings!$B$23,1))))</f>
        <v>1</v>
      </c>
      <c r="Q2077">
        <f t="shared" si="292"/>
        <v>0</v>
      </c>
      <c r="R2077">
        <f t="shared" si="293"/>
        <v>0</v>
      </c>
      <c r="S2077" t="str">
        <f t="shared" si="294"/>
        <v/>
      </c>
      <c r="T2077" t="str">
        <f t="shared" si="295"/>
        <v/>
      </c>
      <c r="U2077" t="str">
        <f t="shared" si="296"/>
        <v/>
      </c>
    </row>
    <row r="2078" spans="12:21" ht="15" customHeight="1" x14ac:dyDescent="0.15">
      <c r="L2078" s="244" t="str">
        <f t="shared" si="288"/>
        <v/>
      </c>
      <c r="M2078" s="245" t="str">
        <f t="shared" si="289"/>
        <v/>
      </c>
      <c r="N2078" s="244" t="str">
        <f t="shared" si="290"/>
        <v/>
      </c>
      <c r="O2078" s="244" t="str">
        <f t="shared" si="291"/>
        <v/>
      </c>
      <c r="P2078">
        <f>IF($I2078&lt;&gt;"",$I2078,IF($E2078="SGD",1,IF($E2078="USD",Settings!$B$22,IF($E2078="HKD",Settings!$B$23,1))))</f>
        <v>1</v>
      </c>
      <c r="Q2078">
        <f t="shared" si="292"/>
        <v>0</v>
      </c>
      <c r="R2078">
        <f t="shared" si="293"/>
        <v>0</v>
      </c>
      <c r="S2078" t="str">
        <f t="shared" si="294"/>
        <v/>
      </c>
      <c r="T2078" t="str">
        <f t="shared" si="295"/>
        <v/>
      </c>
      <c r="U2078" t="str">
        <f t="shared" si="296"/>
        <v/>
      </c>
    </row>
    <row r="2079" spans="12:21" ht="15" customHeight="1" x14ac:dyDescent="0.15">
      <c r="L2079" s="244" t="str">
        <f t="shared" si="288"/>
        <v/>
      </c>
      <c r="M2079" s="245" t="str">
        <f t="shared" si="289"/>
        <v/>
      </c>
      <c r="N2079" s="244" t="str">
        <f t="shared" si="290"/>
        <v/>
      </c>
      <c r="O2079" s="244" t="str">
        <f t="shared" si="291"/>
        <v/>
      </c>
      <c r="P2079">
        <f>IF($I2079&lt;&gt;"",$I2079,IF($E2079="SGD",1,IF($E2079="USD",Settings!$B$22,IF($E2079="HKD",Settings!$B$23,1))))</f>
        <v>1</v>
      </c>
      <c r="Q2079">
        <f t="shared" si="292"/>
        <v>0</v>
      </c>
      <c r="R2079">
        <f t="shared" si="293"/>
        <v>0</v>
      </c>
      <c r="S2079" t="str">
        <f t="shared" si="294"/>
        <v/>
      </c>
      <c r="T2079" t="str">
        <f t="shared" si="295"/>
        <v/>
      </c>
      <c r="U2079" t="str">
        <f t="shared" si="296"/>
        <v/>
      </c>
    </row>
    <row r="2080" spans="12:21" ht="15" customHeight="1" x14ac:dyDescent="0.15">
      <c r="L2080" s="244" t="str">
        <f t="shared" si="288"/>
        <v/>
      </c>
      <c r="M2080" s="245" t="str">
        <f t="shared" si="289"/>
        <v/>
      </c>
      <c r="N2080" s="244" t="str">
        <f t="shared" si="290"/>
        <v/>
      </c>
      <c r="O2080" s="244" t="str">
        <f t="shared" si="291"/>
        <v/>
      </c>
      <c r="P2080">
        <f>IF($I2080&lt;&gt;"",$I2080,IF($E2080="SGD",1,IF($E2080="USD",Settings!$B$22,IF($E2080="HKD",Settings!$B$23,1))))</f>
        <v>1</v>
      </c>
      <c r="Q2080">
        <f t="shared" si="292"/>
        <v>0</v>
      </c>
      <c r="R2080">
        <f t="shared" si="293"/>
        <v>0</v>
      </c>
      <c r="S2080" t="str">
        <f t="shared" si="294"/>
        <v/>
      </c>
      <c r="T2080" t="str">
        <f t="shared" si="295"/>
        <v/>
      </c>
      <c r="U2080" t="str">
        <f t="shared" si="296"/>
        <v/>
      </c>
    </row>
    <row r="2081" spans="12:21" ht="15" customHeight="1" x14ac:dyDescent="0.15">
      <c r="L2081" s="244" t="str">
        <f t="shared" si="288"/>
        <v/>
      </c>
      <c r="M2081" s="245" t="str">
        <f t="shared" si="289"/>
        <v/>
      </c>
      <c r="N2081" s="244" t="str">
        <f t="shared" si="290"/>
        <v/>
      </c>
      <c r="O2081" s="244" t="str">
        <f t="shared" si="291"/>
        <v/>
      </c>
      <c r="P2081">
        <f>IF($I2081&lt;&gt;"",$I2081,IF($E2081="SGD",1,IF($E2081="USD",Settings!$B$22,IF($E2081="HKD",Settings!$B$23,1))))</f>
        <v>1</v>
      </c>
      <c r="Q2081">
        <f t="shared" si="292"/>
        <v>0</v>
      </c>
      <c r="R2081">
        <f t="shared" si="293"/>
        <v>0</v>
      </c>
      <c r="S2081" t="str">
        <f t="shared" si="294"/>
        <v/>
      </c>
      <c r="T2081" t="str">
        <f t="shared" si="295"/>
        <v/>
      </c>
      <c r="U2081" t="str">
        <f t="shared" si="296"/>
        <v/>
      </c>
    </row>
    <row r="2082" spans="12:21" ht="15" customHeight="1" x14ac:dyDescent="0.15">
      <c r="L2082" s="244" t="str">
        <f t="shared" si="288"/>
        <v/>
      </c>
      <c r="M2082" s="245" t="str">
        <f t="shared" si="289"/>
        <v/>
      </c>
      <c r="N2082" s="244" t="str">
        <f t="shared" si="290"/>
        <v/>
      </c>
      <c r="O2082" s="244" t="str">
        <f t="shared" si="291"/>
        <v/>
      </c>
      <c r="P2082">
        <f>IF($I2082&lt;&gt;"",$I2082,IF($E2082="SGD",1,IF($E2082="USD",Settings!$B$22,IF($E2082="HKD",Settings!$B$23,1))))</f>
        <v>1</v>
      </c>
      <c r="Q2082">
        <f t="shared" si="292"/>
        <v>0</v>
      </c>
      <c r="R2082">
        <f t="shared" si="293"/>
        <v>0</v>
      </c>
      <c r="S2082" t="str">
        <f t="shared" si="294"/>
        <v/>
      </c>
      <c r="T2082" t="str">
        <f t="shared" si="295"/>
        <v/>
      </c>
      <c r="U2082" t="str">
        <f t="shared" si="296"/>
        <v/>
      </c>
    </row>
    <row r="2083" spans="12:21" ht="15" customHeight="1" x14ac:dyDescent="0.15">
      <c r="L2083" s="244" t="str">
        <f t="shared" si="288"/>
        <v/>
      </c>
      <c r="M2083" s="245" t="str">
        <f t="shared" si="289"/>
        <v/>
      </c>
      <c r="N2083" s="244" t="str">
        <f t="shared" si="290"/>
        <v/>
      </c>
      <c r="O2083" s="244" t="str">
        <f t="shared" si="291"/>
        <v/>
      </c>
      <c r="P2083">
        <f>IF($I2083&lt;&gt;"",$I2083,IF($E2083="SGD",1,IF($E2083="USD",Settings!$B$22,IF($E2083="HKD",Settings!$B$23,1))))</f>
        <v>1</v>
      </c>
      <c r="Q2083">
        <f t="shared" si="292"/>
        <v>0</v>
      </c>
      <c r="R2083">
        <f t="shared" si="293"/>
        <v>0</v>
      </c>
      <c r="S2083" t="str">
        <f t="shared" si="294"/>
        <v/>
      </c>
      <c r="T2083" t="str">
        <f t="shared" si="295"/>
        <v/>
      </c>
      <c r="U2083" t="str">
        <f t="shared" si="296"/>
        <v/>
      </c>
    </row>
    <row r="2084" spans="12:21" ht="15" customHeight="1" x14ac:dyDescent="0.15">
      <c r="L2084" s="244" t="str">
        <f t="shared" si="288"/>
        <v/>
      </c>
      <c r="M2084" s="245" t="str">
        <f t="shared" si="289"/>
        <v/>
      </c>
      <c r="N2084" s="244" t="str">
        <f t="shared" si="290"/>
        <v/>
      </c>
      <c r="O2084" s="244" t="str">
        <f t="shared" si="291"/>
        <v/>
      </c>
      <c r="P2084">
        <f>IF($I2084&lt;&gt;"",$I2084,IF($E2084="SGD",1,IF($E2084="USD",Settings!$B$22,IF($E2084="HKD",Settings!$B$23,1))))</f>
        <v>1</v>
      </c>
      <c r="Q2084">
        <f t="shared" si="292"/>
        <v>0</v>
      </c>
      <c r="R2084">
        <f t="shared" si="293"/>
        <v>0</v>
      </c>
      <c r="S2084" t="str">
        <f t="shared" si="294"/>
        <v/>
      </c>
      <c r="T2084" t="str">
        <f t="shared" si="295"/>
        <v/>
      </c>
      <c r="U2084" t="str">
        <f t="shared" si="296"/>
        <v/>
      </c>
    </row>
    <row r="2085" spans="12:21" ht="15" customHeight="1" x14ac:dyDescent="0.15">
      <c r="L2085" s="244" t="str">
        <f t="shared" si="288"/>
        <v/>
      </c>
      <c r="M2085" s="245" t="str">
        <f t="shared" si="289"/>
        <v/>
      </c>
      <c r="N2085" s="244" t="str">
        <f t="shared" si="290"/>
        <v/>
      </c>
      <c r="O2085" s="244" t="str">
        <f t="shared" si="291"/>
        <v/>
      </c>
      <c r="P2085">
        <f>IF($I2085&lt;&gt;"",$I2085,IF($E2085="SGD",1,IF($E2085="USD",Settings!$B$22,IF($E2085="HKD",Settings!$B$23,1))))</f>
        <v>1</v>
      </c>
      <c r="Q2085">
        <f t="shared" si="292"/>
        <v>0</v>
      </c>
      <c r="R2085">
        <f t="shared" si="293"/>
        <v>0</v>
      </c>
      <c r="S2085" t="str">
        <f t="shared" si="294"/>
        <v/>
      </c>
      <c r="T2085" t="str">
        <f t="shared" si="295"/>
        <v/>
      </c>
      <c r="U2085" t="str">
        <f t="shared" si="296"/>
        <v/>
      </c>
    </row>
    <row r="2086" spans="12:21" ht="15" customHeight="1" x14ac:dyDescent="0.15">
      <c r="L2086" s="244" t="str">
        <f t="shared" si="288"/>
        <v/>
      </c>
      <c r="M2086" s="245" t="str">
        <f t="shared" si="289"/>
        <v/>
      </c>
      <c r="N2086" s="244" t="str">
        <f t="shared" si="290"/>
        <v/>
      </c>
      <c r="O2086" s="244" t="str">
        <f t="shared" si="291"/>
        <v/>
      </c>
      <c r="P2086">
        <f>IF($I2086&lt;&gt;"",$I2086,IF($E2086="SGD",1,IF($E2086="USD",Settings!$B$22,IF($E2086="HKD",Settings!$B$23,1))))</f>
        <v>1</v>
      </c>
      <c r="Q2086">
        <f t="shared" si="292"/>
        <v>0</v>
      </c>
      <c r="R2086">
        <f t="shared" si="293"/>
        <v>0</v>
      </c>
      <c r="S2086" t="str">
        <f t="shared" si="294"/>
        <v/>
      </c>
      <c r="T2086" t="str">
        <f t="shared" si="295"/>
        <v/>
      </c>
      <c r="U2086" t="str">
        <f t="shared" si="296"/>
        <v/>
      </c>
    </row>
    <row r="2087" spans="12:21" ht="15" customHeight="1" x14ac:dyDescent="0.15">
      <c r="L2087" s="244" t="str">
        <f t="shared" si="288"/>
        <v/>
      </c>
      <c r="M2087" s="245" t="str">
        <f t="shared" si="289"/>
        <v/>
      </c>
      <c r="N2087" s="244" t="str">
        <f t="shared" si="290"/>
        <v/>
      </c>
      <c r="O2087" s="244" t="str">
        <f t="shared" si="291"/>
        <v/>
      </c>
      <c r="P2087">
        <f>IF($I2087&lt;&gt;"",$I2087,IF($E2087="SGD",1,IF($E2087="USD",Settings!$B$22,IF($E2087="HKD",Settings!$B$23,1))))</f>
        <v>1</v>
      </c>
      <c r="Q2087">
        <f t="shared" si="292"/>
        <v>0</v>
      </c>
      <c r="R2087">
        <f t="shared" si="293"/>
        <v>0</v>
      </c>
      <c r="S2087" t="str">
        <f t="shared" si="294"/>
        <v/>
      </c>
      <c r="T2087" t="str">
        <f t="shared" si="295"/>
        <v/>
      </c>
      <c r="U2087" t="str">
        <f t="shared" si="296"/>
        <v/>
      </c>
    </row>
    <row r="2088" spans="12:21" ht="15" customHeight="1" x14ac:dyDescent="0.15">
      <c r="L2088" s="244" t="str">
        <f t="shared" si="288"/>
        <v/>
      </c>
      <c r="M2088" s="245" t="str">
        <f t="shared" si="289"/>
        <v/>
      </c>
      <c r="N2088" s="244" t="str">
        <f t="shared" si="290"/>
        <v/>
      </c>
      <c r="O2088" s="244" t="str">
        <f t="shared" si="291"/>
        <v/>
      </c>
      <c r="P2088">
        <f>IF($I2088&lt;&gt;"",$I2088,IF($E2088="SGD",1,IF($E2088="USD",Settings!$B$22,IF($E2088="HKD",Settings!$B$23,1))))</f>
        <v>1</v>
      </c>
      <c r="Q2088">
        <f t="shared" si="292"/>
        <v>0</v>
      </c>
      <c r="R2088">
        <f t="shared" si="293"/>
        <v>0</v>
      </c>
      <c r="S2088" t="str">
        <f t="shared" si="294"/>
        <v/>
      </c>
      <c r="T2088" t="str">
        <f t="shared" si="295"/>
        <v/>
      </c>
      <c r="U2088" t="str">
        <f t="shared" si="296"/>
        <v/>
      </c>
    </row>
    <row r="2089" spans="12:21" ht="15" customHeight="1" x14ac:dyDescent="0.15">
      <c r="L2089" s="244" t="str">
        <f t="shared" ref="L2089:L2152" si="297">IF(OR(B2089="",C2089="",E2089=""),"",B2089&amp;":"&amp;C2089&amp;":"&amp;E2089)</f>
        <v/>
      </c>
      <c r="M2089" s="245" t="str">
        <f t="shared" ref="M2089:M2152" si="298">IF(A2089="","",A2089*D2089)</f>
        <v/>
      </c>
      <c r="N2089" s="244" t="str">
        <f t="shared" ref="N2089:N2152" si="299">IF(A2089="","",IF(OR(A2089=1,A2089=0),J2089,0))</f>
        <v/>
      </c>
      <c r="O2089" s="244" t="str">
        <f t="shared" ref="O2089:O2152" si="300">IF(A2089="","",IF(A2089=-1,J2089,0))</f>
        <v/>
      </c>
      <c r="P2089">
        <f>IF($I2089&lt;&gt;"",$I2089,IF($E2089="SGD",1,IF($E2089="USD",Settings!$B$22,IF($E2089="HKD",Settings!$B$23,1))))</f>
        <v>1</v>
      </c>
      <c r="Q2089">
        <f t="shared" ref="Q2089:Q2152" si="301">IF($L2089="",0,($O2089-$N2089+IF($A2089=2,$J2089,0))*$P2089)</f>
        <v>0</v>
      </c>
      <c r="R2089">
        <f t="shared" ref="R2089:R2152" si="302">IF($L2089="",0,IF($A2089=2,$J2089*$P2089,0))</f>
        <v>0</v>
      </c>
      <c r="S2089" t="str">
        <f t="shared" si="294"/>
        <v/>
      </c>
      <c r="T2089" t="str">
        <f t="shared" si="295"/>
        <v/>
      </c>
      <c r="U2089" t="str">
        <f t="shared" si="296"/>
        <v/>
      </c>
    </row>
    <row r="2090" spans="12:21" ht="15" customHeight="1" x14ac:dyDescent="0.15">
      <c r="L2090" s="244" t="str">
        <f t="shared" si="297"/>
        <v/>
      </c>
      <c r="M2090" s="245" t="str">
        <f t="shared" si="298"/>
        <v/>
      </c>
      <c r="N2090" s="244" t="str">
        <f t="shared" si="299"/>
        <v/>
      </c>
      <c r="O2090" s="244" t="str">
        <f t="shared" si="300"/>
        <v/>
      </c>
      <c r="P2090">
        <f>IF($I2090&lt;&gt;"",$I2090,IF($E2090="SGD",1,IF($E2090="USD",Settings!$B$22,IF($E2090="HKD",Settings!$B$23,1))))</f>
        <v>1</v>
      </c>
      <c r="Q2090">
        <f t="shared" si="301"/>
        <v>0</v>
      </c>
      <c r="R2090">
        <f t="shared" si="302"/>
        <v>0</v>
      </c>
      <c r="S2090" t="str">
        <f t="shared" si="294"/>
        <v/>
      </c>
      <c r="T2090" t="str">
        <f t="shared" si="295"/>
        <v/>
      </c>
      <c r="U2090" t="str">
        <f t="shared" si="296"/>
        <v/>
      </c>
    </row>
    <row r="2091" spans="12:21" ht="15" customHeight="1" x14ac:dyDescent="0.15">
      <c r="L2091" s="244" t="str">
        <f t="shared" si="297"/>
        <v/>
      </c>
      <c r="M2091" s="245" t="str">
        <f t="shared" si="298"/>
        <v/>
      </c>
      <c r="N2091" s="244" t="str">
        <f t="shared" si="299"/>
        <v/>
      </c>
      <c r="O2091" s="244" t="str">
        <f t="shared" si="300"/>
        <v/>
      </c>
      <c r="P2091">
        <f>IF($I2091&lt;&gt;"",$I2091,IF($E2091="SGD",1,IF($E2091="USD",Settings!$B$22,IF($E2091="HKD",Settings!$B$23,1))))</f>
        <v>1</v>
      </c>
      <c r="Q2091">
        <f t="shared" si="301"/>
        <v>0</v>
      </c>
      <c r="R2091">
        <f t="shared" si="302"/>
        <v>0</v>
      </c>
      <c r="S2091" t="str">
        <f t="shared" si="294"/>
        <v/>
      </c>
      <c r="T2091" t="str">
        <f t="shared" si="295"/>
        <v/>
      </c>
      <c r="U2091" t="str">
        <f t="shared" si="296"/>
        <v/>
      </c>
    </row>
    <row r="2092" spans="12:21" ht="15" customHeight="1" x14ac:dyDescent="0.15">
      <c r="L2092" s="244" t="str">
        <f t="shared" si="297"/>
        <v/>
      </c>
      <c r="M2092" s="245" t="str">
        <f t="shared" si="298"/>
        <v/>
      </c>
      <c r="N2092" s="244" t="str">
        <f t="shared" si="299"/>
        <v/>
      </c>
      <c r="O2092" s="244" t="str">
        <f t="shared" si="300"/>
        <v/>
      </c>
      <c r="P2092">
        <f>IF($I2092&lt;&gt;"",$I2092,IF($E2092="SGD",1,IF($E2092="USD",Settings!$B$22,IF($E2092="HKD",Settings!$B$23,1))))</f>
        <v>1</v>
      </c>
      <c r="Q2092">
        <f t="shared" si="301"/>
        <v>0</v>
      </c>
      <c r="R2092">
        <f t="shared" si="302"/>
        <v>0</v>
      </c>
      <c r="S2092" t="str">
        <f t="shared" si="294"/>
        <v/>
      </c>
      <c r="T2092" t="str">
        <f t="shared" si="295"/>
        <v/>
      </c>
      <c r="U2092" t="str">
        <f t="shared" si="296"/>
        <v/>
      </c>
    </row>
    <row r="2093" spans="12:21" ht="15" customHeight="1" x14ac:dyDescent="0.15">
      <c r="L2093" s="244" t="str">
        <f t="shared" si="297"/>
        <v/>
      </c>
      <c r="M2093" s="245" t="str">
        <f t="shared" si="298"/>
        <v/>
      </c>
      <c r="N2093" s="244" t="str">
        <f t="shared" si="299"/>
        <v/>
      </c>
      <c r="O2093" s="244" t="str">
        <f t="shared" si="300"/>
        <v/>
      </c>
      <c r="P2093">
        <f>IF($I2093&lt;&gt;"",$I2093,IF($E2093="SGD",1,IF($E2093="USD",Settings!$B$22,IF($E2093="HKD",Settings!$B$23,1))))</f>
        <v>1</v>
      </c>
      <c r="Q2093">
        <f t="shared" si="301"/>
        <v>0</v>
      </c>
      <c r="R2093">
        <f t="shared" si="302"/>
        <v>0</v>
      </c>
      <c r="S2093" t="str">
        <f t="shared" si="294"/>
        <v/>
      </c>
      <c r="T2093" t="str">
        <f t="shared" si="295"/>
        <v/>
      </c>
      <c r="U2093" t="str">
        <f t="shared" si="296"/>
        <v/>
      </c>
    </row>
    <row r="2094" spans="12:21" ht="15" customHeight="1" x14ac:dyDescent="0.15">
      <c r="L2094" s="244" t="str">
        <f t="shared" si="297"/>
        <v/>
      </c>
      <c r="M2094" s="245" t="str">
        <f t="shared" si="298"/>
        <v/>
      </c>
      <c r="N2094" s="244" t="str">
        <f t="shared" si="299"/>
        <v/>
      </c>
      <c r="O2094" s="244" t="str">
        <f t="shared" si="300"/>
        <v/>
      </c>
      <c r="P2094">
        <f>IF($I2094&lt;&gt;"",$I2094,IF($E2094="SGD",1,IF($E2094="USD",Settings!$B$22,IF($E2094="HKD",Settings!$B$23,1))))</f>
        <v>1</v>
      </c>
      <c r="Q2094">
        <f t="shared" si="301"/>
        <v>0</v>
      </c>
      <c r="R2094">
        <f t="shared" si="302"/>
        <v>0</v>
      </c>
      <c r="S2094" t="str">
        <f t="shared" si="294"/>
        <v/>
      </c>
      <c r="T2094" t="str">
        <f t="shared" si="295"/>
        <v/>
      </c>
      <c r="U2094" t="str">
        <f t="shared" si="296"/>
        <v/>
      </c>
    </row>
    <row r="2095" spans="12:21" ht="15" customHeight="1" x14ac:dyDescent="0.15">
      <c r="L2095" s="244" t="str">
        <f t="shared" si="297"/>
        <v/>
      </c>
      <c r="M2095" s="245" t="str">
        <f t="shared" si="298"/>
        <v/>
      </c>
      <c r="N2095" s="244" t="str">
        <f t="shared" si="299"/>
        <v/>
      </c>
      <c r="O2095" s="244" t="str">
        <f t="shared" si="300"/>
        <v/>
      </c>
      <c r="P2095">
        <f>IF($I2095&lt;&gt;"",$I2095,IF($E2095="SGD",1,IF($E2095="USD",Settings!$B$22,IF($E2095="HKD",Settings!$B$23,1))))</f>
        <v>1</v>
      </c>
      <c r="Q2095">
        <f t="shared" si="301"/>
        <v>0</v>
      </c>
      <c r="R2095">
        <f t="shared" si="302"/>
        <v>0</v>
      </c>
      <c r="S2095" t="str">
        <f t="shared" si="294"/>
        <v/>
      </c>
      <c r="T2095" t="str">
        <f t="shared" si="295"/>
        <v/>
      </c>
      <c r="U2095" t="str">
        <f t="shared" si="296"/>
        <v/>
      </c>
    </row>
    <row r="2096" spans="12:21" ht="15" customHeight="1" x14ac:dyDescent="0.15">
      <c r="L2096" s="244" t="str">
        <f t="shared" si="297"/>
        <v/>
      </c>
      <c r="M2096" s="245" t="str">
        <f t="shared" si="298"/>
        <v/>
      </c>
      <c r="N2096" s="244" t="str">
        <f t="shared" si="299"/>
        <v/>
      </c>
      <c r="O2096" s="244" t="str">
        <f t="shared" si="300"/>
        <v/>
      </c>
      <c r="P2096">
        <f>IF($I2096&lt;&gt;"",$I2096,IF($E2096="SGD",1,IF($E2096="USD",Settings!$B$22,IF($E2096="HKD",Settings!$B$23,1))))</f>
        <v>1</v>
      </c>
      <c r="Q2096">
        <f t="shared" si="301"/>
        <v>0</v>
      </c>
      <c r="R2096">
        <f t="shared" si="302"/>
        <v>0</v>
      </c>
      <c r="S2096" t="str">
        <f t="shared" si="294"/>
        <v/>
      </c>
      <c r="T2096" t="str">
        <f t="shared" si="295"/>
        <v/>
      </c>
      <c r="U2096" t="str">
        <f t="shared" si="296"/>
        <v/>
      </c>
    </row>
    <row r="2097" spans="12:21" ht="15" customHeight="1" x14ac:dyDescent="0.15">
      <c r="L2097" s="244" t="str">
        <f t="shared" si="297"/>
        <v/>
      </c>
      <c r="M2097" s="245" t="str">
        <f t="shared" si="298"/>
        <v/>
      </c>
      <c r="N2097" s="244" t="str">
        <f t="shared" si="299"/>
        <v/>
      </c>
      <c r="O2097" s="244" t="str">
        <f t="shared" si="300"/>
        <v/>
      </c>
      <c r="P2097">
        <f>IF($I2097&lt;&gt;"",$I2097,IF($E2097="SGD",1,IF($E2097="USD",Settings!$B$22,IF($E2097="HKD",Settings!$B$23,1))))</f>
        <v>1</v>
      </c>
      <c r="Q2097">
        <f t="shared" si="301"/>
        <v>0</v>
      </c>
      <c r="R2097">
        <f t="shared" si="302"/>
        <v>0</v>
      </c>
      <c r="S2097" t="str">
        <f t="shared" si="294"/>
        <v/>
      </c>
      <c r="T2097" t="str">
        <f t="shared" si="295"/>
        <v/>
      </c>
      <c r="U2097" t="str">
        <f t="shared" si="296"/>
        <v/>
      </c>
    </row>
    <row r="2098" spans="12:21" ht="15" customHeight="1" x14ac:dyDescent="0.15">
      <c r="L2098" s="244" t="str">
        <f t="shared" si="297"/>
        <v/>
      </c>
      <c r="M2098" s="245" t="str">
        <f t="shared" si="298"/>
        <v/>
      </c>
      <c r="N2098" s="244" t="str">
        <f t="shared" si="299"/>
        <v/>
      </c>
      <c r="O2098" s="244" t="str">
        <f t="shared" si="300"/>
        <v/>
      </c>
      <c r="P2098">
        <f>IF($I2098&lt;&gt;"",$I2098,IF($E2098="SGD",1,IF($E2098="USD",Settings!$B$22,IF($E2098="HKD",Settings!$B$23,1))))</f>
        <v>1</v>
      </c>
      <c r="Q2098">
        <f t="shared" si="301"/>
        <v>0</v>
      </c>
      <c r="R2098">
        <f t="shared" si="302"/>
        <v>0</v>
      </c>
      <c r="S2098" t="str">
        <f t="shared" si="294"/>
        <v/>
      </c>
      <c r="T2098" t="str">
        <f t="shared" si="295"/>
        <v/>
      </c>
      <c r="U2098" t="str">
        <f t="shared" si="296"/>
        <v/>
      </c>
    </row>
    <row r="2099" spans="12:21" ht="15" customHeight="1" x14ac:dyDescent="0.15">
      <c r="L2099" s="244" t="str">
        <f t="shared" si="297"/>
        <v/>
      </c>
      <c r="M2099" s="245" t="str">
        <f t="shared" si="298"/>
        <v/>
      </c>
      <c r="N2099" s="244" t="str">
        <f t="shared" si="299"/>
        <v/>
      </c>
      <c r="O2099" s="244" t="str">
        <f t="shared" si="300"/>
        <v/>
      </c>
      <c r="P2099">
        <f>IF($I2099&lt;&gt;"",$I2099,IF($E2099="SGD",1,IF($E2099="USD",Settings!$B$22,IF($E2099="HKD",Settings!$B$23,1))))</f>
        <v>1</v>
      </c>
      <c r="Q2099">
        <f t="shared" si="301"/>
        <v>0</v>
      </c>
      <c r="R2099">
        <f t="shared" si="302"/>
        <v>0</v>
      </c>
      <c r="S2099" t="str">
        <f t="shared" si="294"/>
        <v/>
      </c>
      <c r="T2099" t="str">
        <f t="shared" si="295"/>
        <v/>
      </c>
      <c r="U2099" t="str">
        <f t="shared" si="296"/>
        <v/>
      </c>
    </row>
    <row r="2100" spans="12:21" ht="15" customHeight="1" x14ac:dyDescent="0.15">
      <c r="L2100" s="244" t="str">
        <f t="shared" si="297"/>
        <v/>
      </c>
      <c r="M2100" s="245" t="str">
        <f t="shared" si="298"/>
        <v/>
      </c>
      <c r="N2100" s="244" t="str">
        <f t="shared" si="299"/>
        <v/>
      </c>
      <c r="O2100" s="244" t="str">
        <f t="shared" si="300"/>
        <v/>
      </c>
      <c r="P2100">
        <f>IF($I2100&lt;&gt;"",$I2100,IF($E2100="SGD",1,IF($E2100="USD",Settings!$B$22,IF($E2100="HKD",Settings!$B$23,1))))</f>
        <v>1</v>
      </c>
      <c r="Q2100">
        <f t="shared" si="301"/>
        <v>0</v>
      </c>
      <c r="R2100">
        <f t="shared" si="302"/>
        <v>0</v>
      </c>
      <c r="S2100" t="str">
        <f t="shared" si="294"/>
        <v/>
      </c>
      <c r="T2100" t="str">
        <f t="shared" si="295"/>
        <v/>
      </c>
      <c r="U2100" t="str">
        <f t="shared" si="296"/>
        <v/>
      </c>
    </row>
    <row r="2101" spans="12:21" ht="15" customHeight="1" x14ac:dyDescent="0.15">
      <c r="L2101" s="244" t="str">
        <f t="shared" si="297"/>
        <v/>
      </c>
      <c r="M2101" s="245" t="str">
        <f t="shared" si="298"/>
        <v/>
      </c>
      <c r="N2101" s="244" t="str">
        <f t="shared" si="299"/>
        <v/>
      </c>
      <c r="O2101" s="244" t="str">
        <f t="shared" si="300"/>
        <v/>
      </c>
      <c r="P2101">
        <f>IF($I2101&lt;&gt;"",$I2101,IF($E2101="SGD",1,IF($E2101="USD",Settings!$B$22,IF($E2101="HKD",Settings!$B$23,1))))</f>
        <v>1</v>
      </c>
      <c r="Q2101">
        <f t="shared" si="301"/>
        <v>0</v>
      </c>
      <c r="R2101">
        <f t="shared" si="302"/>
        <v>0</v>
      </c>
      <c r="S2101" t="str">
        <f t="shared" si="294"/>
        <v/>
      </c>
      <c r="T2101" t="str">
        <f t="shared" si="295"/>
        <v/>
      </c>
      <c r="U2101" t="str">
        <f t="shared" si="296"/>
        <v/>
      </c>
    </row>
    <row r="2102" spans="12:21" ht="15" customHeight="1" x14ac:dyDescent="0.15">
      <c r="L2102" s="244" t="str">
        <f t="shared" si="297"/>
        <v/>
      </c>
      <c r="M2102" s="245" t="str">
        <f t="shared" si="298"/>
        <v/>
      </c>
      <c r="N2102" s="244" t="str">
        <f t="shared" si="299"/>
        <v/>
      </c>
      <c r="O2102" s="244" t="str">
        <f t="shared" si="300"/>
        <v/>
      </c>
      <c r="P2102">
        <f>IF($I2102&lt;&gt;"",$I2102,IF($E2102="SGD",1,IF($E2102="USD",Settings!$B$22,IF($E2102="HKD",Settings!$B$23,1))))</f>
        <v>1</v>
      </c>
      <c r="Q2102">
        <f t="shared" si="301"/>
        <v>0</v>
      </c>
      <c r="R2102">
        <f t="shared" si="302"/>
        <v>0</v>
      </c>
      <c r="S2102" t="str">
        <f t="shared" si="294"/>
        <v/>
      </c>
      <c r="T2102" t="str">
        <f t="shared" si="295"/>
        <v/>
      </c>
      <c r="U2102" t="str">
        <f t="shared" si="296"/>
        <v/>
      </c>
    </row>
    <row r="2103" spans="12:21" ht="15" customHeight="1" x14ac:dyDescent="0.15">
      <c r="L2103" s="244" t="str">
        <f t="shared" si="297"/>
        <v/>
      </c>
      <c r="M2103" s="245" t="str">
        <f t="shared" si="298"/>
        <v/>
      </c>
      <c r="N2103" s="244" t="str">
        <f t="shared" si="299"/>
        <v/>
      </c>
      <c r="O2103" s="244" t="str">
        <f t="shared" si="300"/>
        <v/>
      </c>
      <c r="P2103">
        <f>IF($I2103&lt;&gt;"",$I2103,IF($E2103="SGD",1,IF($E2103="USD",Settings!$B$22,IF($E2103="HKD",Settings!$B$23,1))))</f>
        <v>1</v>
      </c>
      <c r="Q2103">
        <f t="shared" si="301"/>
        <v>0</v>
      </c>
      <c r="R2103">
        <f t="shared" si="302"/>
        <v>0</v>
      </c>
      <c r="S2103" t="str">
        <f t="shared" si="294"/>
        <v/>
      </c>
      <c r="T2103" t="str">
        <f t="shared" si="295"/>
        <v/>
      </c>
      <c r="U2103" t="str">
        <f t="shared" si="296"/>
        <v/>
      </c>
    </row>
    <row r="2104" spans="12:21" ht="15" customHeight="1" x14ac:dyDescent="0.15">
      <c r="L2104" s="244" t="str">
        <f t="shared" si="297"/>
        <v/>
      </c>
      <c r="M2104" s="245" t="str">
        <f t="shared" si="298"/>
        <v/>
      </c>
      <c r="N2104" s="244" t="str">
        <f t="shared" si="299"/>
        <v/>
      </c>
      <c r="O2104" s="244" t="str">
        <f t="shared" si="300"/>
        <v/>
      </c>
      <c r="P2104">
        <f>IF($I2104&lt;&gt;"",$I2104,IF($E2104="SGD",1,IF($E2104="USD",Settings!$B$22,IF($E2104="HKD",Settings!$B$23,1))))</f>
        <v>1</v>
      </c>
      <c r="Q2104">
        <f t="shared" si="301"/>
        <v>0</v>
      </c>
      <c r="R2104">
        <f t="shared" si="302"/>
        <v>0</v>
      </c>
      <c r="S2104" t="str">
        <f t="shared" si="294"/>
        <v/>
      </c>
      <c r="T2104" t="str">
        <f t="shared" si="295"/>
        <v/>
      </c>
      <c r="U2104" t="str">
        <f t="shared" si="296"/>
        <v/>
      </c>
    </row>
    <row r="2105" spans="12:21" ht="15" customHeight="1" x14ac:dyDescent="0.15">
      <c r="L2105" s="244" t="str">
        <f t="shared" si="297"/>
        <v/>
      </c>
      <c r="M2105" s="245" t="str">
        <f t="shared" si="298"/>
        <v/>
      </c>
      <c r="N2105" s="244" t="str">
        <f t="shared" si="299"/>
        <v/>
      </c>
      <c r="O2105" s="244" t="str">
        <f t="shared" si="300"/>
        <v/>
      </c>
      <c r="P2105">
        <f>IF($I2105&lt;&gt;"",$I2105,IF($E2105="SGD",1,IF($E2105="USD",Settings!$B$22,IF($E2105="HKD",Settings!$B$23,1))))</f>
        <v>1</v>
      </c>
      <c r="Q2105">
        <f t="shared" si="301"/>
        <v>0</v>
      </c>
      <c r="R2105">
        <f t="shared" si="302"/>
        <v>0</v>
      </c>
      <c r="S2105" t="str">
        <f t="shared" si="294"/>
        <v/>
      </c>
      <c r="T2105" t="str">
        <f t="shared" si="295"/>
        <v/>
      </c>
      <c r="U2105" t="str">
        <f t="shared" si="296"/>
        <v/>
      </c>
    </row>
    <row r="2106" spans="12:21" ht="15" customHeight="1" x14ac:dyDescent="0.15">
      <c r="L2106" s="244" t="str">
        <f t="shared" si="297"/>
        <v/>
      </c>
      <c r="M2106" s="245" t="str">
        <f t="shared" si="298"/>
        <v/>
      </c>
      <c r="N2106" s="244" t="str">
        <f t="shared" si="299"/>
        <v/>
      </c>
      <c r="O2106" s="244" t="str">
        <f t="shared" si="300"/>
        <v/>
      </c>
      <c r="P2106">
        <f>IF($I2106&lt;&gt;"",$I2106,IF($E2106="SGD",1,IF($E2106="USD",Settings!$B$22,IF($E2106="HKD",Settings!$B$23,1))))</f>
        <v>1</v>
      </c>
      <c r="Q2106">
        <f t="shared" si="301"/>
        <v>0</v>
      </c>
      <c r="R2106">
        <f t="shared" si="302"/>
        <v>0</v>
      </c>
      <c r="S2106" t="str">
        <f t="shared" si="294"/>
        <v/>
      </c>
      <c r="T2106" t="str">
        <f t="shared" si="295"/>
        <v/>
      </c>
      <c r="U2106" t="str">
        <f t="shared" si="296"/>
        <v/>
      </c>
    </row>
    <row r="2107" spans="12:21" ht="15" customHeight="1" x14ac:dyDescent="0.15">
      <c r="L2107" s="244" t="str">
        <f t="shared" si="297"/>
        <v/>
      </c>
      <c r="M2107" s="245" t="str">
        <f t="shared" si="298"/>
        <v/>
      </c>
      <c r="N2107" s="244" t="str">
        <f t="shared" si="299"/>
        <v/>
      </c>
      <c r="O2107" s="244" t="str">
        <f t="shared" si="300"/>
        <v/>
      </c>
      <c r="P2107">
        <f>IF($I2107&lt;&gt;"",$I2107,IF($E2107="SGD",1,IF($E2107="USD",Settings!$B$22,IF($E2107="HKD",Settings!$B$23,1))))</f>
        <v>1</v>
      </c>
      <c r="Q2107">
        <f t="shared" si="301"/>
        <v>0</v>
      </c>
      <c r="R2107">
        <f t="shared" si="302"/>
        <v>0</v>
      </c>
      <c r="S2107" t="str">
        <f t="shared" si="294"/>
        <v/>
      </c>
      <c r="T2107" t="str">
        <f t="shared" si="295"/>
        <v/>
      </c>
      <c r="U2107" t="str">
        <f t="shared" si="296"/>
        <v/>
      </c>
    </row>
    <row r="2108" spans="12:21" ht="15" customHeight="1" x14ac:dyDescent="0.15">
      <c r="L2108" s="244" t="str">
        <f t="shared" si="297"/>
        <v/>
      </c>
      <c r="M2108" s="245" t="str">
        <f t="shared" si="298"/>
        <v/>
      </c>
      <c r="N2108" s="244" t="str">
        <f t="shared" si="299"/>
        <v/>
      </c>
      <c r="O2108" s="244" t="str">
        <f t="shared" si="300"/>
        <v/>
      </c>
      <c r="P2108">
        <f>IF($I2108&lt;&gt;"",$I2108,IF($E2108="SGD",1,IF($E2108="USD",Settings!$B$22,IF($E2108="HKD",Settings!$B$23,1))))</f>
        <v>1</v>
      </c>
      <c r="Q2108">
        <f t="shared" si="301"/>
        <v>0</v>
      </c>
      <c r="R2108">
        <f t="shared" si="302"/>
        <v>0</v>
      </c>
      <c r="S2108" t="str">
        <f t="shared" si="294"/>
        <v/>
      </c>
      <c r="T2108" t="str">
        <f t="shared" si="295"/>
        <v/>
      </c>
      <c r="U2108" t="str">
        <f t="shared" si="296"/>
        <v/>
      </c>
    </row>
    <row r="2109" spans="12:21" ht="15" customHeight="1" x14ac:dyDescent="0.15">
      <c r="L2109" s="244" t="str">
        <f t="shared" si="297"/>
        <v/>
      </c>
      <c r="M2109" s="245" t="str">
        <f t="shared" si="298"/>
        <v/>
      </c>
      <c r="N2109" s="244" t="str">
        <f t="shared" si="299"/>
        <v/>
      </c>
      <c r="O2109" s="244" t="str">
        <f t="shared" si="300"/>
        <v/>
      </c>
      <c r="P2109">
        <f>IF($I2109&lt;&gt;"",$I2109,IF($E2109="SGD",1,IF($E2109="USD",Settings!$B$22,IF($E2109="HKD",Settings!$B$23,1))))</f>
        <v>1</v>
      </c>
      <c r="Q2109">
        <f t="shared" si="301"/>
        <v>0</v>
      </c>
      <c r="R2109">
        <f t="shared" si="302"/>
        <v>0</v>
      </c>
      <c r="S2109" t="str">
        <f t="shared" si="294"/>
        <v/>
      </c>
      <c r="T2109" t="str">
        <f t="shared" si="295"/>
        <v/>
      </c>
      <c r="U2109" t="str">
        <f t="shared" si="296"/>
        <v/>
      </c>
    </row>
    <row r="2110" spans="12:21" ht="15" customHeight="1" x14ac:dyDescent="0.15">
      <c r="L2110" s="244" t="str">
        <f t="shared" si="297"/>
        <v/>
      </c>
      <c r="M2110" s="245" t="str">
        <f t="shared" si="298"/>
        <v/>
      </c>
      <c r="N2110" s="244" t="str">
        <f t="shared" si="299"/>
        <v/>
      </c>
      <c r="O2110" s="244" t="str">
        <f t="shared" si="300"/>
        <v/>
      </c>
      <c r="P2110">
        <f>IF($I2110&lt;&gt;"",$I2110,IF($E2110="SGD",1,IF($E2110="USD",Settings!$B$22,IF($E2110="HKD",Settings!$B$23,1))))</f>
        <v>1</v>
      </c>
      <c r="Q2110">
        <f t="shared" si="301"/>
        <v>0</v>
      </c>
      <c r="R2110">
        <f t="shared" si="302"/>
        <v>0</v>
      </c>
      <c r="S2110" t="str">
        <f t="shared" si="294"/>
        <v/>
      </c>
      <c r="T2110" t="str">
        <f t="shared" si="295"/>
        <v/>
      </c>
      <c r="U2110" t="str">
        <f t="shared" si="296"/>
        <v/>
      </c>
    </row>
    <row r="2111" spans="12:21" ht="15" customHeight="1" x14ac:dyDescent="0.15">
      <c r="L2111" s="244" t="str">
        <f t="shared" si="297"/>
        <v/>
      </c>
      <c r="M2111" s="245" t="str">
        <f t="shared" si="298"/>
        <v/>
      </c>
      <c r="N2111" s="244" t="str">
        <f t="shared" si="299"/>
        <v/>
      </c>
      <c r="O2111" s="244" t="str">
        <f t="shared" si="300"/>
        <v/>
      </c>
      <c r="P2111">
        <f>IF($I2111&lt;&gt;"",$I2111,IF($E2111="SGD",1,IF($E2111="USD",Settings!$B$22,IF($E2111="HKD",Settings!$B$23,1))))</f>
        <v>1</v>
      </c>
      <c r="Q2111">
        <f t="shared" si="301"/>
        <v>0</v>
      </c>
      <c r="R2111">
        <f t="shared" si="302"/>
        <v>0</v>
      </c>
      <c r="S2111" t="str">
        <f t="shared" si="294"/>
        <v/>
      </c>
      <c r="T2111" t="str">
        <f t="shared" si="295"/>
        <v/>
      </c>
      <c r="U2111" t="str">
        <f t="shared" si="296"/>
        <v/>
      </c>
    </row>
    <row r="2112" spans="12:21" ht="15" customHeight="1" x14ac:dyDescent="0.15">
      <c r="L2112" s="244" t="str">
        <f t="shared" si="297"/>
        <v/>
      </c>
      <c r="M2112" s="245" t="str">
        <f t="shared" si="298"/>
        <v/>
      </c>
      <c r="N2112" s="244" t="str">
        <f t="shared" si="299"/>
        <v/>
      </c>
      <c r="O2112" s="244" t="str">
        <f t="shared" si="300"/>
        <v/>
      </c>
      <c r="P2112">
        <f>IF($I2112&lt;&gt;"",$I2112,IF($E2112="SGD",1,IF($E2112="USD",Settings!$B$22,IF($E2112="HKD",Settings!$B$23,1))))</f>
        <v>1</v>
      </c>
      <c r="Q2112">
        <f t="shared" si="301"/>
        <v>0</v>
      </c>
      <c r="R2112">
        <f t="shared" si="302"/>
        <v>0</v>
      </c>
      <c r="S2112" t="str">
        <f t="shared" si="294"/>
        <v/>
      </c>
      <c r="T2112" t="str">
        <f t="shared" si="295"/>
        <v/>
      </c>
      <c r="U2112" t="str">
        <f t="shared" si="296"/>
        <v/>
      </c>
    </row>
    <row r="2113" spans="12:21" ht="15" customHeight="1" x14ac:dyDescent="0.15">
      <c r="L2113" s="244" t="str">
        <f t="shared" si="297"/>
        <v/>
      </c>
      <c r="M2113" s="245" t="str">
        <f t="shared" si="298"/>
        <v/>
      </c>
      <c r="N2113" s="244" t="str">
        <f t="shared" si="299"/>
        <v/>
      </c>
      <c r="O2113" s="244" t="str">
        <f t="shared" si="300"/>
        <v/>
      </c>
      <c r="P2113">
        <f>IF($I2113&lt;&gt;"",$I2113,IF($E2113="SGD",1,IF($E2113="USD",Settings!$B$22,IF($E2113="HKD",Settings!$B$23,1))))</f>
        <v>1</v>
      </c>
      <c r="Q2113">
        <f t="shared" si="301"/>
        <v>0</v>
      </c>
      <c r="R2113">
        <f t="shared" si="302"/>
        <v>0</v>
      </c>
      <c r="S2113" t="str">
        <f t="shared" si="294"/>
        <v/>
      </c>
      <c r="T2113" t="str">
        <f t="shared" si="295"/>
        <v/>
      </c>
      <c r="U2113" t="str">
        <f t="shared" si="296"/>
        <v/>
      </c>
    </row>
    <row r="2114" spans="12:21" ht="15" customHeight="1" x14ac:dyDescent="0.15">
      <c r="L2114" s="244" t="str">
        <f t="shared" si="297"/>
        <v/>
      </c>
      <c r="M2114" s="245" t="str">
        <f t="shared" si="298"/>
        <v/>
      </c>
      <c r="N2114" s="244" t="str">
        <f t="shared" si="299"/>
        <v/>
      </c>
      <c r="O2114" s="244" t="str">
        <f t="shared" si="300"/>
        <v/>
      </c>
      <c r="P2114">
        <f>IF($I2114&lt;&gt;"",$I2114,IF($E2114="SGD",1,IF($E2114="USD",Settings!$B$22,IF($E2114="HKD",Settings!$B$23,1))))</f>
        <v>1</v>
      </c>
      <c r="Q2114">
        <f t="shared" si="301"/>
        <v>0</v>
      </c>
      <c r="R2114">
        <f t="shared" si="302"/>
        <v>0</v>
      </c>
      <c r="S2114" t="str">
        <f t="shared" ref="S2114:S2177" si="303">IF(L2114="","",SUMIFS($M:$M,$L:$L,L2114,$T:$T,"&lt;="&amp;T2114))</f>
        <v/>
      </c>
      <c r="T2114" t="str">
        <f t="shared" ref="T2114:T2177" si="304">IF(L2114="","",INT(G2114)*100000+ROW())</f>
        <v/>
      </c>
      <c r="U2114" t="str">
        <f t="shared" ref="U2114:U2177" si="305">IF(L2114="","",IF(AND(COUNTIFS($L:$L,L2114,$S:$S,"&gt;-0.000001",$S:$S,"&lt;0.000001",$T:$T,"&gt;"&amp;T2114)=0,ABS(S2114)&gt;0.000001),1,0))</f>
        <v/>
      </c>
    </row>
    <row r="2115" spans="12:21" ht="15" customHeight="1" x14ac:dyDescent="0.15">
      <c r="L2115" s="244" t="str">
        <f t="shared" si="297"/>
        <v/>
      </c>
      <c r="M2115" s="245" t="str">
        <f t="shared" si="298"/>
        <v/>
      </c>
      <c r="N2115" s="244" t="str">
        <f t="shared" si="299"/>
        <v/>
      </c>
      <c r="O2115" s="244" t="str">
        <f t="shared" si="300"/>
        <v/>
      </c>
      <c r="P2115">
        <f>IF($I2115&lt;&gt;"",$I2115,IF($E2115="SGD",1,IF($E2115="USD",Settings!$B$22,IF($E2115="HKD",Settings!$B$23,1))))</f>
        <v>1</v>
      </c>
      <c r="Q2115">
        <f t="shared" si="301"/>
        <v>0</v>
      </c>
      <c r="R2115">
        <f t="shared" si="302"/>
        <v>0</v>
      </c>
      <c r="S2115" t="str">
        <f t="shared" si="303"/>
        <v/>
      </c>
      <c r="T2115" t="str">
        <f t="shared" si="304"/>
        <v/>
      </c>
      <c r="U2115" t="str">
        <f t="shared" si="305"/>
        <v/>
      </c>
    </row>
    <row r="2116" spans="12:21" ht="15" customHeight="1" x14ac:dyDescent="0.15">
      <c r="L2116" s="244" t="str">
        <f t="shared" si="297"/>
        <v/>
      </c>
      <c r="M2116" s="245" t="str">
        <f t="shared" si="298"/>
        <v/>
      </c>
      <c r="N2116" s="244" t="str">
        <f t="shared" si="299"/>
        <v/>
      </c>
      <c r="O2116" s="244" t="str">
        <f t="shared" si="300"/>
        <v/>
      </c>
      <c r="P2116">
        <f>IF($I2116&lt;&gt;"",$I2116,IF($E2116="SGD",1,IF($E2116="USD",Settings!$B$22,IF($E2116="HKD",Settings!$B$23,1))))</f>
        <v>1</v>
      </c>
      <c r="Q2116">
        <f t="shared" si="301"/>
        <v>0</v>
      </c>
      <c r="R2116">
        <f t="shared" si="302"/>
        <v>0</v>
      </c>
      <c r="S2116" t="str">
        <f t="shared" si="303"/>
        <v/>
      </c>
      <c r="T2116" t="str">
        <f t="shared" si="304"/>
        <v/>
      </c>
      <c r="U2116" t="str">
        <f t="shared" si="305"/>
        <v/>
      </c>
    </row>
    <row r="2117" spans="12:21" ht="15" customHeight="1" x14ac:dyDescent="0.15">
      <c r="L2117" s="244" t="str">
        <f t="shared" si="297"/>
        <v/>
      </c>
      <c r="M2117" s="245" t="str">
        <f t="shared" si="298"/>
        <v/>
      </c>
      <c r="N2117" s="244" t="str">
        <f t="shared" si="299"/>
        <v/>
      </c>
      <c r="O2117" s="244" t="str">
        <f t="shared" si="300"/>
        <v/>
      </c>
      <c r="P2117">
        <f>IF($I2117&lt;&gt;"",$I2117,IF($E2117="SGD",1,IF($E2117="USD",Settings!$B$22,IF($E2117="HKD",Settings!$B$23,1))))</f>
        <v>1</v>
      </c>
      <c r="Q2117">
        <f t="shared" si="301"/>
        <v>0</v>
      </c>
      <c r="R2117">
        <f t="shared" si="302"/>
        <v>0</v>
      </c>
      <c r="S2117" t="str">
        <f t="shared" si="303"/>
        <v/>
      </c>
      <c r="T2117" t="str">
        <f t="shared" si="304"/>
        <v/>
      </c>
      <c r="U2117" t="str">
        <f t="shared" si="305"/>
        <v/>
      </c>
    </row>
    <row r="2118" spans="12:21" ht="15" customHeight="1" x14ac:dyDescent="0.15">
      <c r="L2118" s="244" t="str">
        <f t="shared" si="297"/>
        <v/>
      </c>
      <c r="M2118" s="245" t="str">
        <f t="shared" si="298"/>
        <v/>
      </c>
      <c r="N2118" s="244" t="str">
        <f t="shared" si="299"/>
        <v/>
      </c>
      <c r="O2118" s="244" t="str">
        <f t="shared" si="300"/>
        <v/>
      </c>
      <c r="P2118">
        <f>IF($I2118&lt;&gt;"",$I2118,IF($E2118="SGD",1,IF($E2118="USD",Settings!$B$22,IF($E2118="HKD",Settings!$B$23,1))))</f>
        <v>1</v>
      </c>
      <c r="Q2118">
        <f t="shared" si="301"/>
        <v>0</v>
      </c>
      <c r="R2118">
        <f t="shared" si="302"/>
        <v>0</v>
      </c>
      <c r="S2118" t="str">
        <f t="shared" si="303"/>
        <v/>
      </c>
      <c r="T2118" t="str">
        <f t="shared" si="304"/>
        <v/>
      </c>
      <c r="U2118" t="str">
        <f t="shared" si="305"/>
        <v/>
      </c>
    </row>
    <row r="2119" spans="12:21" ht="15" customHeight="1" x14ac:dyDescent="0.15">
      <c r="L2119" s="244" t="str">
        <f t="shared" si="297"/>
        <v/>
      </c>
      <c r="M2119" s="245" t="str">
        <f t="shared" si="298"/>
        <v/>
      </c>
      <c r="N2119" s="244" t="str">
        <f t="shared" si="299"/>
        <v/>
      </c>
      <c r="O2119" s="244" t="str">
        <f t="shared" si="300"/>
        <v/>
      </c>
      <c r="P2119">
        <f>IF($I2119&lt;&gt;"",$I2119,IF($E2119="SGD",1,IF($E2119="USD",Settings!$B$22,IF($E2119="HKD",Settings!$B$23,1))))</f>
        <v>1</v>
      </c>
      <c r="Q2119">
        <f t="shared" si="301"/>
        <v>0</v>
      </c>
      <c r="R2119">
        <f t="shared" si="302"/>
        <v>0</v>
      </c>
      <c r="S2119" t="str">
        <f t="shared" si="303"/>
        <v/>
      </c>
      <c r="T2119" t="str">
        <f t="shared" si="304"/>
        <v/>
      </c>
      <c r="U2119" t="str">
        <f t="shared" si="305"/>
        <v/>
      </c>
    </row>
    <row r="2120" spans="12:21" ht="15" customHeight="1" x14ac:dyDescent="0.15">
      <c r="L2120" s="244" t="str">
        <f t="shared" si="297"/>
        <v/>
      </c>
      <c r="M2120" s="245" t="str">
        <f t="shared" si="298"/>
        <v/>
      </c>
      <c r="N2120" s="244" t="str">
        <f t="shared" si="299"/>
        <v/>
      </c>
      <c r="O2120" s="244" t="str">
        <f t="shared" si="300"/>
        <v/>
      </c>
      <c r="P2120">
        <f>IF($I2120&lt;&gt;"",$I2120,IF($E2120="SGD",1,IF($E2120="USD",Settings!$B$22,IF($E2120="HKD",Settings!$B$23,1))))</f>
        <v>1</v>
      </c>
      <c r="Q2120">
        <f t="shared" si="301"/>
        <v>0</v>
      </c>
      <c r="R2120">
        <f t="shared" si="302"/>
        <v>0</v>
      </c>
      <c r="S2120" t="str">
        <f t="shared" si="303"/>
        <v/>
      </c>
      <c r="T2120" t="str">
        <f t="shared" si="304"/>
        <v/>
      </c>
      <c r="U2120" t="str">
        <f t="shared" si="305"/>
        <v/>
      </c>
    </row>
    <row r="2121" spans="12:21" ht="15" customHeight="1" x14ac:dyDescent="0.15">
      <c r="L2121" s="244" t="str">
        <f t="shared" si="297"/>
        <v/>
      </c>
      <c r="M2121" s="245" t="str">
        <f t="shared" si="298"/>
        <v/>
      </c>
      <c r="N2121" s="244" t="str">
        <f t="shared" si="299"/>
        <v/>
      </c>
      <c r="O2121" s="244" t="str">
        <f t="shared" si="300"/>
        <v/>
      </c>
      <c r="P2121">
        <f>IF($I2121&lt;&gt;"",$I2121,IF($E2121="SGD",1,IF($E2121="USD",Settings!$B$22,IF($E2121="HKD",Settings!$B$23,1))))</f>
        <v>1</v>
      </c>
      <c r="Q2121">
        <f t="shared" si="301"/>
        <v>0</v>
      </c>
      <c r="R2121">
        <f t="shared" si="302"/>
        <v>0</v>
      </c>
      <c r="S2121" t="str">
        <f t="shared" si="303"/>
        <v/>
      </c>
      <c r="T2121" t="str">
        <f t="shared" si="304"/>
        <v/>
      </c>
      <c r="U2121" t="str">
        <f t="shared" si="305"/>
        <v/>
      </c>
    </row>
    <row r="2122" spans="12:21" ht="15" customHeight="1" x14ac:dyDescent="0.15">
      <c r="L2122" s="244" t="str">
        <f t="shared" si="297"/>
        <v/>
      </c>
      <c r="M2122" s="245" t="str">
        <f t="shared" si="298"/>
        <v/>
      </c>
      <c r="N2122" s="244" t="str">
        <f t="shared" si="299"/>
        <v/>
      </c>
      <c r="O2122" s="244" t="str">
        <f t="shared" si="300"/>
        <v/>
      </c>
      <c r="P2122">
        <f>IF($I2122&lt;&gt;"",$I2122,IF($E2122="SGD",1,IF($E2122="USD",Settings!$B$22,IF($E2122="HKD",Settings!$B$23,1))))</f>
        <v>1</v>
      </c>
      <c r="Q2122">
        <f t="shared" si="301"/>
        <v>0</v>
      </c>
      <c r="R2122">
        <f t="shared" si="302"/>
        <v>0</v>
      </c>
      <c r="S2122" t="str">
        <f t="shared" si="303"/>
        <v/>
      </c>
      <c r="T2122" t="str">
        <f t="shared" si="304"/>
        <v/>
      </c>
      <c r="U2122" t="str">
        <f t="shared" si="305"/>
        <v/>
      </c>
    </row>
    <row r="2123" spans="12:21" ht="15" customHeight="1" x14ac:dyDescent="0.15">
      <c r="L2123" s="244" t="str">
        <f t="shared" si="297"/>
        <v/>
      </c>
      <c r="M2123" s="245" t="str">
        <f t="shared" si="298"/>
        <v/>
      </c>
      <c r="N2123" s="244" t="str">
        <f t="shared" si="299"/>
        <v/>
      </c>
      <c r="O2123" s="244" t="str">
        <f t="shared" si="300"/>
        <v/>
      </c>
      <c r="P2123">
        <f>IF($I2123&lt;&gt;"",$I2123,IF($E2123="SGD",1,IF($E2123="USD",Settings!$B$22,IF($E2123="HKD",Settings!$B$23,1))))</f>
        <v>1</v>
      </c>
      <c r="Q2123">
        <f t="shared" si="301"/>
        <v>0</v>
      </c>
      <c r="R2123">
        <f t="shared" si="302"/>
        <v>0</v>
      </c>
      <c r="S2123" t="str">
        <f t="shared" si="303"/>
        <v/>
      </c>
      <c r="T2123" t="str">
        <f t="shared" si="304"/>
        <v/>
      </c>
      <c r="U2123" t="str">
        <f t="shared" si="305"/>
        <v/>
      </c>
    </row>
    <row r="2124" spans="12:21" ht="15" customHeight="1" x14ac:dyDescent="0.15">
      <c r="L2124" s="244" t="str">
        <f t="shared" si="297"/>
        <v/>
      </c>
      <c r="M2124" s="245" t="str">
        <f t="shared" si="298"/>
        <v/>
      </c>
      <c r="N2124" s="244" t="str">
        <f t="shared" si="299"/>
        <v/>
      </c>
      <c r="O2124" s="244" t="str">
        <f t="shared" si="300"/>
        <v/>
      </c>
      <c r="P2124">
        <f>IF($I2124&lt;&gt;"",$I2124,IF($E2124="SGD",1,IF($E2124="USD",Settings!$B$22,IF($E2124="HKD",Settings!$B$23,1))))</f>
        <v>1</v>
      </c>
      <c r="Q2124">
        <f t="shared" si="301"/>
        <v>0</v>
      </c>
      <c r="R2124">
        <f t="shared" si="302"/>
        <v>0</v>
      </c>
      <c r="S2124" t="str">
        <f t="shared" si="303"/>
        <v/>
      </c>
      <c r="T2124" t="str">
        <f t="shared" si="304"/>
        <v/>
      </c>
      <c r="U2124" t="str">
        <f t="shared" si="305"/>
        <v/>
      </c>
    </row>
    <row r="2125" spans="12:21" ht="15" customHeight="1" x14ac:dyDescent="0.15">
      <c r="L2125" s="244" t="str">
        <f t="shared" si="297"/>
        <v/>
      </c>
      <c r="M2125" s="245" t="str">
        <f t="shared" si="298"/>
        <v/>
      </c>
      <c r="N2125" s="244" t="str">
        <f t="shared" si="299"/>
        <v/>
      </c>
      <c r="O2125" s="244" t="str">
        <f t="shared" si="300"/>
        <v/>
      </c>
      <c r="P2125">
        <f>IF($I2125&lt;&gt;"",$I2125,IF($E2125="SGD",1,IF($E2125="USD",Settings!$B$22,IF($E2125="HKD",Settings!$B$23,1))))</f>
        <v>1</v>
      </c>
      <c r="Q2125">
        <f t="shared" si="301"/>
        <v>0</v>
      </c>
      <c r="R2125">
        <f t="shared" si="302"/>
        <v>0</v>
      </c>
      <c r="S2125" t="str">
        <f t="shared" si="303"/>
        <v/>
      </c>
      <c r="T2125" t="str">
        <f t="shared" si="304"/>
        <v/>
      </c>
      <c r="U2125" t="str">
        <f t="shared" si="305"/>
        <v/>
      </c>
    </row>
    <row r="2126" spans="12:21" ht="15" customHeight="1" x14ac:dyDescent="0.15">
      <c r="L2126" s="244" t="str">
        <f t="shared" si="297"/>
        <v/>
      </c>
      <c r="M2126" s="245" t="str">
        <f t="shared" si="298"/>
        <v/>
      </c>
      <c r="N2126" s="244" t="str">
        <f t="shared" si="299"/>
        <v/>
      </c>
      <c r="O2126" s="244" t="str">
        <f t="shared" si="300"/>
        <v/>
      </c>
      <c r="P2126">
        <f>IF($I2126&lt;&gt;"",$I2126,IF($E2126="SGD",1,IF($E2126="USD",Settings!$B$22,IF($E2126="HKD",Settings!$B$23,1))))</f>
        <v>1</v>
      </c>
      <c r="Q2126">
        <f t="shared" si="301"/>
        <v>0</v>
      </c>
      <c r="R2126">
        <f t="shared" si="302"/>
        <v>0</v>
      </c>
      <c r="S2126" t="str">
        <f t="shared" si="303"/>
        <v/>
      </c>
      <c r="T2126" t="str">
        <f t="shared" si="304"/>
        <v/>
      </c>
      <c r="U2126" t="str">
        <f t="shared" si="305"/>
        <v/>
      </c>
    </row>
    <row r="2127" spans="12:21" ht="15" customHeight="1" x14ac:dyDescent="0.15">
      <c r="L2127" s="244" t="str">
        <f t="shared" si="297"/>
        <v/>
      </c>
      <c r="M2127" s="245" t="str">
        <f t="shared" si="298"/>
        <v/>
      </c>
      <c r="N2127" s="244" t="str">
        <f t="shared" si="299"/>
        <v/>
      </c>
      <c r="O2127" s="244" t="str">
        <f t="shared" si="300"/>
        <v/>
      </c>
      <c r="P2127">
        <f>IF($I2127&lt;&gt;"",$I2127,IF($E2127="SGD",1,IF($E2127="USD",Settings!$B$22,IF($E2127="HKD",Settings!$B$23,1))))</f>
        <v>1</v>
      </c>
      <c r="Q2127">
        <f t="shared" si="301"/>
        <v>0</v>
      </c>
      <c r="R2127">
        <f t="shared" si="302"/>
        <v>0</v>
      </c>
      <c r="S2127" t="str">
        <f t="shared" si="303"/>
        <v/>
      </c>
      <c r="T2127" t="str">
        <f t="shared" si="304"/>
        <v/>
      </c>
      <c r="U2127" t="str">
        <f t="shared" si="305"/>
        <v/>
      </c>
    </row>
    <row r="2128" spans="12:21" ht="15" customHeight="1" x14ac:dyDescent="0.15">
      <c r="L2128" s="244" t="str">
        <f t="shared" si="297"/>
        <v/>
      </c>
      <c r="M2128" s="245" t="str">
        <f t="shared" si="298"/>
        <v/>
      </c>
      <c r="N2128" s="244" t="str">
        <f t="shared" si="299"/>
        <v/>
      </c>
      <c r="O2128" s="244" t="str">
        <f t="shared" si="300"/>
        <v/>
      </c>
      <c r="P2128">
        <f>IF($I2128&lt;&gt;"",$I2128,IF($E2128="SGD",1,IF($E2128="USD",Settings!$B$22,IF($E2128="HKD",Settings!$B$23,1))))</f>
        <v>1</v>
      </c>
      <c r="Q2128">
        <f t="shared" si="301"/>
        <v>0</v>
      </c>
      <c r="R2128">
        <f t="shared" si="302"/>
        <v>0</v>
      </c>
      <c r="S2128" t="str">
        <f t="shared" si="303"/>
        <v/>
      </c>
      <c r="T2128" t="str">
        <f t="shared" si="304"/>
        <v/>
      </c>
      <c r="U2128" t="str">
        <f t="shared" si="305"/>
        <v/>
      </c>
    </row>
    <row r="2129" spans="12:21" ht="15" customHeight="1" x14ac:dyDescent="0.15">
      <c r="L2129" s="244" t="str">
        <f t="shared" si="297"/>
        <v/>
      </c>
      <c r="M2129" s="245" t="str">
        <f t="shared" si="298"/>
        <v/>
      </c>
      <c r="N2129" s="244" t="str">
        <f t="shared" si="299"/>
        <v/>
      </c>
      <c r="O2129" s="244" t="str">
        <f t="shared" si="300"/>
        <v/>
      </c>
      <c r="P2129">
        <f>IF($I2129&lt;&gt;"",$I2129,IF($E2129="SGD",1,IF($E2129="USD",Settings!$B$22,IF($E2129="HKD",Settings!$B$23,1))))</f>
        <v>1</v>
      </c>
      <c r="Q2129">
        <f t="shared" si="301"/>
        <v>0</v>
      </c>
      <c r="R2129">
        <f t="shared" si="302"/>
        <v>0</v>
      </c>
      <c r="S2129" t="str">
        <f t="shared" si="303"/>
        <v/>
      </c>
      <c r="T2129" t="str">
        <f t="shared" si="304"/>
        <v/>
      </c>
      <c r="U2129" t="str">
        <f t="shared" si="305"/>
        <v/>
      </c>
    </row>
    <row r="2130" spans="12:21" ht="15" customHeight="1" x14ac:dyDescent="0.15">
      <c r="L2130" s="244" t="str">
        <f t="shared" si="297"/>
        <v/>
      </c>
      <c r="M2130" s="245" t="str">
        <f t="shared" si="298"/>
        <v/>
      </c>
      <c r="N2130" s="244" t="str">
        <f t="shared" si="299"/>
        <v/>
      </c>
      <c r="O2130" s="244" t="str">
        <f t="shared" si="300"/>
        <v/>
      </c>
      <c r="P2130">
        <f>IF($I2130&lt;&gt;"",$I2130,IF($E2130="SGD",1,IF($E2130="USD",Settings!$B$22,IF($E2130="HKD",Settings!$B$23,1))))</f>
        <v>1</v>
      </c>
      <c r="Q2130">
        <f t="shared" si="301"/>
        <v>0</v>
      </c>
      <c r="R2130">
        <f t="shared" si="302"/>
        <v>0</v>
      </c>
      <c r="S2130" t="str">
        <f t="shared" si="303"/>
        <v/>
      </c>
      <c r="T2130" t="str">
        <f t="shared" si="304"/>
        <v/>
      </c>
      <c r="U2130" t="str">
        <f t="shared" si="305"/>
        <v/>
      </c>
    </row>
    <row r="2131" spans="12:21" ht="15" customHeight="1" x14ac:dyDescent="0.15">
      <c r="L2131" s="244" t="str">
        <f t="shared" si="297"/>
        <v/>
      </c>
      <c r="M2131" s="245" t="str">
        <f t="shared" si="298"/>
        <v/>
      </c>
      <c r="N2131" s="244" t="str">
        <f t="shared" si="299"/>
        <v/>
      </c>
      <c r="O2131" s="244" t="str">
        <f t="shared" si="300"/>
        <v/>
      </c>
      <c r="P2131">
        <f>IF($I2131&lt;&gt;"",$I2131,IF($E2131="SGD",1,IF($E2131="USD",Settings!$B$22,IF($E2131="HKD",Settings!$B$23,1))))</f>
        <v>1</v>
      </c>
      <c r="Q2131">
        <f t="shared" si="301"/>
        <v>0</v>
      </c>
      <c r="R2131">
        <f t="shared" si="302"/>
        <v>0</v>
      </c>
      <c r="S2131" t="str">
        <f t="shared" si="303"/>
        <v/>
      </c>
      <c r="T2131" t="str">
        <f t="shared" si="304"/>
        <v/>
      </c>
      <c r="U2131" t="str">
        <f t="shared" si="305"/>
        <v/>
      </c>
    </row>
    <row r="2132" spans="12:21" ht="15" customHeight="1" x14ac:dyDescent="0.15">
      <c r="L2132" s="244" t="str">
        <f t="shared" si="297"/>
        <v/>
      </c>
      <c r="M2132" s="245" t="str">
        <f t="shared" si="298"/>
        <v/>
      </c>
      <c r="N2132" s="244" t="str">
        <f t="shared" si="299"/>
        <v/>
      </c>
      <c r="O2132" s="244" t="str">
        <f t="shared" si="300"/>
        <v/>
      </c>
      <c r="P2132">
        <f>IF($I2132&lt;&gt;"",$I2132,IF($E2132="SGD",1,IF($E2132="USD",Settings!$B$22,IF($E2132="HKD",Settings!$B$23,1))))</f>
        <v>1</v>
      </c>
      <c r="Q2132">
        <f t="shared" si="301"/>
        <v>0</v>
      </c>
      <c r="R2132">
        <f t="shared" si="302"/>
        <v>0</v>
      </c>
      <c r="S2132" t="str">
        <f t="shared" si="303"/>
        <v/>
      </c>
      <c r="T2132" t="str">
        <f t="shared" si="304"/>
        <v/>
      </c>
      <c r="U2132" t="str">
        <f t="shared" si="305"/>
        <v/>
      </c>
    </row>
    <row r="2133" spans="12:21" ht="15" customHeight="1" x14ac:dyDescent="0.15">
      <c r="L2133" s="244" t="str">
        <f t="shared" si="297"/>
        <v/>
      </c>
      <c r="M2133" s="245" t="str">
        <f t="shared" si="298"/>
        <v/>
      </c>
      <c r="N2133" s="244" t="str">
        <f t="shared" si="299"/>
        <v/>
      </c>
      <c r="O2133" s="244" t="str">
        <f t="shared" si="300"/>
        <v/>
      </c>
      <c r="P2133">
        <f>IF($I2133&lt;&gt;"",$I2133,IF($E2133="SGD",1,IF($E2133="USD",Settings!$B$22,IF($E2133="HKD",Settings!$B$23,1))))</f>
        <v>1</v>
      </c>
      <c r="Q2133">
        <f t="shared" si="301"/>
        <v>0</v>
      </c>
      <c r="R2133">
        <f t="shared" si="302"/>
        <v>0</v>
      </c>
      <c r="S2133" t="str">
        <f t="shared" si="303"/>
        <v/>
      </c>
      <c r="T2133" t="str">
        <f t="shared" si="304"/>
        <v/>
      </c>
      <c r="U2133" t="str">
        <f t="shared" si="305"/>
        <v/>
      </c>
    </row>
    <row r="2134" spans="12:21" ht="15" customHeight="1" x14ac:dyDescent="0.15">
      <c r="L2134" s="244" t="str">
        <f t="shared" si="297"/>
        <v/>
      </c>
      <c r="M2134" s="245" t="str">
        <f t="shared" si="298"/>
        <v/>
      </c>
      <c r="N2134" s="244" t="str">
        <f t="shared" si="299"/>
        <v/>
      </c>
      <c r="O2134" s="244" t="str">
        <f t="shared" si="300"/>
        <v/>
      </c>
      <c r="P2134">
        <f>IF($I2134&lt;&gt;"",$I2134,IF($E2134="SGD",1,IF($E2134="USD",Settings!$B$22,IF($E2134="HKD",Settings!$B$23,1))))</f>
        <v>1</v>
      </c>
      <c r="Q2134">
        <f t="shared" si="301"/>
        <v>0</v>
      </c>
      <c r="R2134">
        <f t="shared" si="302"/>
        <v>0</v>
      </c>
      <c r="S2134" t="str">
        <f t="shared" si="303"/>
        <v/>
      </c>
      <c r="T2134" t="str">
        <f t="shared" si="304"/>
        <v/>
      </c>
      <c r="U2134" t="str">
        <f t="shared" si="305"/>
        <v/>
      </c>
    </row>
    <row r="2135" spans="12:21" ht="15" customHeight="1" x14ac:dyDescent="0.15">
      <c r="L2135" s="244" t="str">
        <f t="shared" si="297"/>
        <v/>
      </c>
      <c r="M2135" s="245" t="str">
        <f t="shared" si="298"/>
        <v/>
      </c>
      <c r="N2135" s="244" t="str">
        <f t="shared" si="299"/>
        <v/>
      </c>
      <c r="O2135" s="244" t="str">
        <f t="shared" si="300"/>
        <v/>
      </c>
      <c r="P2135">
        <f>IF($I2135&lt;&gt;"",$I2135,IF($E2135="SGD",1,IF($E2135="USD",Settings!$B$22,IF($E2135="HKD",Settings!$B$23,1))))</f>
        <v>1</v>
      </c>
      <c r="Q2135">
        <f t="shared" si="301"/>
        <v>0</v>
      </c>
      <c r="R2135">
        <f t="shared" si="302"/>
        <v>0</v>
      </c>
      <c r="S2135" t="str">
        <f t="shared" si="303"/>
        <v/>
      </c>
      <c r="T2135" t="str">
        <f t="shared" si="304"/>
        <v/>
      </c>
      <c r="U2135" t="str">
        <f t="shared" si="305"/>
        <v/>
      </c>
    </row>
    <row r="2136" spans="12:21" ht="15" customHeight="1" x14ac:dyDescent="0.15">
      <c r="L2136" s="244" t="str">
        <f t="shared" si="297"/>
        <v/>
      </c>
      <c r="M2136" s="245" t="str">
        <f t="shared" si="298"/>
        <v/>
      </c>
      <c r="N2136" s="244" t="str">
        <f t="shared" si="299"/>
        <v/>
      </c>
      <c r="O2136" s="244" t="str">
        <f t="shared" si="300"/>
        <v/>
      </c>
      <c r="P2136">
        <f>IF($I2136&lt;&gt;"",$I2136,IF($E2136="SGD",1,IF($E2136="USD",Settings!$B$22,IF($E2136="HKD",Settings!$B$23,1))))</f>
        <v>1</v>
      </c>
      <c r="Q2136">
        <f t="shared" si="301"/>
        <v>0</v>
      </c>
      <c r="R2136">
        <f t="shared" si="302"/>
        <v>0</v>
      </c>
      <c r="S2136" t="str">
        <f t="shared" si="303"/>
        <v/>
      </c>
      <c r="T2136" t="str">
        <f t="shared" si="304"/>
        <v/>
      </c>
      <c r="U2136" t="str">
        <f t="shared" si="305"/>
        <v/>
      </c>
    </row>
    <row r="2137" spans="12:21" ht="15" customHeight="1" x14ac:dyDescent="0.15">
      <c r="L2137" s="244" t="str">
        <f t="shared" si="297"/>
        <v/>
      </c>
      <c r="M2137" s="245" t="str">
        <f t="shared" si="298"/>
        <v/>
      </c>
      <c r="N2137" s="244" t="str">
        <f t="shared" si="299"/>
        <v/>
      </c>
      <c r="O2137" s="244" t="str">
        <f t="shared" si="300"/>
        <v/>
      </c>
      <c r="P2137">
        <f>IF($I2137&lt;&gt;"",$I2137,IF($E2137="SGD",1,IF($E2137="USD",Settings!$B$22,IF($E2137="HKD",Settings!$B$23,1))))</f>
        <v>1</v>
      </c>
      <c r="Q2137">
        <f t="shared" si="301"/>
        <v>0</v>
      </c>
      <c r="R2137">
        <f t="shared" si="302"/>
        <v>0</v>
      </c>
      <c r="S2137" t="str">
        <f t="shared" si="303"/>
        <v/>
      </c>
      <c r="T2137" t="str">
        <f t="shared" si="304"/>
        <v/>
      </c>
      <c r="U2137" t="str">
        <f t="shared" si="305"/>
        <v/>
      </c>
    </row>
    <row r="2138" spans="12:21" ht="15" customHeight="1" x14ac:dyDescent="0.15">
      <c r="L2138" s="244" t="str">
        <f t="shared" si="297"/>
        <v/>
      </c>
      <c r="M2138" s="245" t="str">
        <f t="shared" si="298"/>
        <v/>
      </c>
      <c r="N2138" s="244" t="str">
        <f t="shared" si="299"/>
        <v/>
      </c>
      <c r="O2138" s="244" t="str">
        <f t="shared" si="300"/>
        <v/>
      </c>
      <c r="P2138">
        <f>IF($I2138&lt;&gt;"",$I2138,IF($E2138="SGD",1,IF($E2138="USD",Settings!$B$22,IF($E2138="HKD",Settings!$B$23,1))))</f>
        <v>1</v>
      </c>
      <c r="Q2138">
        <f t="shared" si="301"/>
        <v>0</v>
      </c>
      <c r="R2138">
        <f t="shared" si="302"/>
        <v>0</v>
      </c>
      <c r="S2138" t="str">
        <f t="shared" si="303"/>
        <v/>
      </c>
      <c r="T2138" t="str">
        <f t="shared" si="304"/>
        <v/>
      </c>
      <c r="U2138" t="str">
        <f t="shared" si="305"/>
        <v/>
      </c>
    </row>
    <row r="2139" spans="12:21" ht="15" customHeight="1" x14ac:dyDescent="0.15">
      <c r="L2139" s="244" t="str">
        <f t="shared" si="297"/>
        <v/>
      </c>
      <c r="M2139" s="245" t="str">
        <f t="shared" si="298"/>
        <v/>
      </c>
      <c r="N2139" s="244" t="str">
        <f t="shared" si="299"/>
        <v/>
      </c>
      <c r="O2139" s="244" t="str">
        <f t="shared" si="300"/>
        <v/>
      </c>
      <c r="P2139">
        <f>IF($I2139&lt;&gt;"",$I2139,IF($E2139="SGD",1,IF($E2139="USD",Settings!$B$22,IF($E2139="HKD",Settings!$B$23,1))))</f>
        <v>1</v>
      </c>
      <c r="Q2139">
        <f t="shared" si="301"/>
        <v>0</v>
      </c>
      <c r="R2139">
        <f t="shared" si="302"/>
        <v>0</v>
      </c>
      <c r="S2139" t="str">
        <f t="shared" si="303"/>
        <v/>
      </c>
      <c r="T2139" t="str">
        <f t="shared" si="304"/>
        <v/>
      </c>
      <c r="U2139" t="str">
        <f t="shared" si="305"/>
        <v/>
      </c>
    </row>
    <row r="2140" spans="12:21" ht="15" customHeight="1" x14ac:dyDescent="0.15">
      <c r="L2140" s="244" t="str">
        <f t="shared" si="297"/>
        <v/>
      </c>
      <c r="M2140" s="245" t="str">
        <f t="shared" si="298"/>
        <v/>
      </c>
      <c r="N2140" s="244" t="str">
        <f t="shared" si="299"/>
        <v/>
      </c>
      <c r="O2140" s="244" t="str">
        <f t="shared" si="300"/>
        <v/>
      </c>
      <c r="P2140">
        <f>IF($I2140&lt;&gt;"",$I2140,IF($E2140="SGD",1,IF($E2140="USD",Settings!$B$22,IF($E2140="HKD",Settings!$B$23,1))))</f>
        <v>1</v>
      </c>
      <c r="Q2140">
        <f t="shared" si="301"/>
        <v>0</v>
      </c>
      <c r="R2140">
        <f t="shared" si="302"/>
        <v>0</v>
      </c>
      <c r="S2140" t="str">
        <f t="shared" si="303"/>
        <v/>
      </c>
      <c r="T2140" t="str">
        <f t="shared" si="304"/>
        <v/>
      </c>
      <c r="U2140" t="str">
        <f t="shared" si="305"/>
        <v/>
      </c>
    </row>
    <row r="2141" spans="12:21" ht="15" customHeight="1" x14ac:dyDescent="0.15">
      <c r="L2141" s="244" t="str">
        <f t="shared" si="297"/>
        <v/>
      </c>
      <c r="M2141" s="245" t="str">
        <f t="shared" si="298"/>
        <v/>
      </c>
      <c r="N2141" s="244" t="str">
        <f t="shared" si="299"/>
        <v/>
      </c>
      <c r="O2141" s="244" t="str">
        <f t="shared" si="300"/>
        <v/>
      </c>
      <c r="P2141">
        <f>IF($I2141&lt;&gt;"",$I2141,IF($E2141="SGD",1,IF($E2141="USD",Settings!$B$22,IF($E2141="HKD",Settings!$B$23,1))))</f>
        <v>1</v>
      </c>
      <c r="Q2141">
        <f t="shared" si="301"/>
        <v>0</v>
      </c>
      <c r="R2141">
        <f t="shared" si="302"/>
        <v>0</v>
      </c>
      <c r="S2141" t="str">
        <f t="shared" si="303"/>
        <v/>
      </c>
      <c r="T2141" t="str">
        <f t="shared" si="304"/>
        <v/>
      </c>
      <c r="U2141" t="str">
        <f t="shared" si="305"/>
        <v/>
      </c>
    </row>
    <row r="2142" spans="12:21" ht="15" customHeight="1" x14ac:dyDescent="0.15">
      <c r="L2142" s="244" t="str">
        <f t="shared" si="297"/>
        <v/>
      </c>
      <c r="M2142" s="245" t="str">
        <f t="shared" si="298"/>
        <v/>
      </c>
      <c r="N2142" s="244" t="str">
        <f t="shared" si="299"/>
        <v/>
      </c>
      <c r="O2142" s="244" t="str">
        <f t="shared" si="300"/>
        <v/>
      </c>
      <c r="P2142">
        <f>IF($I2142&lt;&gt;"",$I2142,IF($E2142="SGD",1,IF($E2142="USD",Settings!$B$22,IF($E2142="HKD",Settings!$B$23,1))))</f>
        <v>1</v>
      </c>
      <c r="Q2142">
        <f t="shared" si="301"/>
        <v>0</v>
      </c>
      <c r="R2142">
        <f t="shared" si="302"/>
        <v>0</v>
      </c>
      <c r="S2142" t="str">
        <f t="shared" si="303"/>
        <v/>
      </c>
      <c r="T2142" t="str">
        <f t="shared" si="304"/>
        <v/>
      </c>
      <c r="U2142" t="str">
        <f t="shared" si="305"/>
        <v/>
      </c>
    </row>
    <row r="2143" spans="12:21" ht="15" customHeight="1" x14ac:dyDescent="0.15">
      <c r="L2143" s="244" t="str">
        <f t="shared" si="297"/>
        <v/>
      </c>
      <c r="M2143" s="245" t="str">
        <f t="shared" si="298"/>
        <v/>
      </c>
      <c r="N2143" s="244" t="str">
        <f t="shared" si="299"/>
        <v/>
      </c>
      <c r="O2143" s="244" t="str">
        <f t="shared" si="300"/>
        <v/>
      </c>
      <c r="P2143">
        <f>IF($I2143&lt;&gt;"",$I2143,IF($E2143="SGD",1,IF($E2143="USD",Settings!$B$22,IF($E2143="HKD",Settings!$B$23,1))))</f>
        <v>1</v>
      </c>
      <c r="Q2143">
        <f t="shared" si="301"/>
        <v>0</v>
      </c>
      <c r="R2143">
        <f t="shared" si="302"/>
        <v>0</v>
      </c>
      <c r="S2143" t="str">
        <f t="shared" si="303"/>
        <v/>
      </c>
      <c r="T2143" t="str">
        <f t="shared" si="304"/>
        <v/>
      </c>
      <c r="U2143" t="str">
        <f t="shared" si="305"/>
        <v/>
      </c>
    </row>
    <row r="2144" spans="12:21" ht="15" customHeight="1" x14ac:dyDescent="0.15">
      <c r="L2144" s="244" t="str">
        <f t="shared" si="297"/>
        <v/>
      </c>
      <c r="M2144" s="245" t="str">
        <f t="shared" si="298"/>
        <v/>
      </c>
      <c r="N2144" s="244" t="str">
        <f t="shared" si="299"/>
        <v/>
      </c>
      <c r="O2144" s="244" t="str">
        <f t="shared" si="300"/>
        <v/>
      </c>
      <c r="P2144">
        <f>IF($I2144&lt;&gt;"",$I2144,IF($E2144="SGD",1,IF($E2144="USD",Settings!$B$22,IF($E2144="HKD",Settings!$B$23,1))))</f>
        <v>1</v>
      </c>
      <c r="Q2144">
        <f t="shared" si="301"/>
        <v>0</v>
      </c>
      <c r="R2144">
        <f t="shared" si="302"/>
        <v>0</v>
      </c>
      <c r="S2144" t="str">
        <f t="shared" si="303"/>
        <v/>
      </c>
      <c r="T2144" t="str">
        <f t="shared" si="304"/>
        <v/>
      </c>
      <c r="U2144" t="str">
        <f t="shared" si="305"/>
        <v/>
      </c>
    </row>
    <row r="2145" spans="12:21" ht="15" customHeight="1" x14ac:dyDescent="0.15">
      <c r="L2145" s="244" t="str">
        <f t="shared" si="297"/>
        <v/>
      </c>
      <c r="M2145" s="245" t="str">
        <f t="shared" si="298"/>
        <v/>
      </c>
      <c r="N2145" s="244" t="str">
        <f t="shared" si="299"/>
        <v/>
      </c>
      <c r="O2145" s="244" t="str">
        <f t="shared" si="300"/>
        <v/>
      </c>
      <c r="P2145">
        <f>IF($I2145&lt;&gt;"",$I2145,IF($E2145="SGD",1,IF($E2145="USD",Settings!$B$22,IF($E2145="HKD",Settings!$B$23,1))))</f>
        <v>1</v>
      </c>
      <c r="Q2145">
        <f t="shared" si="301"/>
        <v>0</v>
      </c>
      <c r="R2145">
        <f t="shared" si="302"/>
        <v>0</v>
      </c>
      <c r="S2145" t="str">
        <f t="shared" si="303"/>
        <v/>
      </c>
      <c r="T2145" t="str">
        <f t="shared" si="304"/>
        <v/>
      </c>
      <c r="U2145" t="str">
        <f t="shared" si="305"/>
        <v/>
      </c>
    </row>
    <row r="2146" spans="12:21" ht="15" customHeight="1" x14ac:dyDescent="0.15">
      <c r="L2146" s="244" t="str">
        <f t="shared" si="297"/>
        <v/>
      </c>
      <c r="M2146" s="245" t="str">
        <f t="shared" si="298"/>
        <v/>
      </c>
      <c r="N2146" s="244" t="str">
        <f t="shared" si="299"/>
        <v/>
      </c>
      <c r="O2146" s="244" t="str">
        <f t="shared" si="300"/>
        <v/>
      </c>
      <c r="P2146">
        <f>IF($I2146&lt;&gt;"",$I2146,IF($E2146="SGD",1,IF($E2146="USD",Settings!$B$22,IF($E2146="HKD",Settings!$B$23,1))))</f>
        <v>1</v>
      </c>
      <c r="Q2146">
        <f t="shared" si="301"/>
        <v>0</v>
      </c>
      <c r="R2146">
        <f t="shared" si="302"/>
        <v>0</v>
      </c>
      <c r="S2146" t="str">
        <f t="shared" si="303"/>
        <v/>
      </c>
      <c r="T2146" t="str">
        <f t="shared" si="304"/>
        <v/>
      </c>
      <c r="U2146" t="str">
        <f t="shared" si="305"/>
        <v/>
      </c>
    </row>
    <row r="2147" spans="12:21" ht="15" customHeight="1" x14ac:dyDescent="0.15">
      <c r="L2147" s="244" t="str">
        <f t="shared" si="297"/>
        <v/>
      </c>
      <c r="M2147" s="245" t="str">
        <f t="shared" si="298"/>
        <v/>
      </c>
      <c r="N2147" s="244" t="str">
        <f t="shared" si="299"/>
        <v/>
      </c>
      <c r="O2147" s="244" t="str">
        <f t="shared" si="300"/>
        <v/>
      </c>
      <c r="P2147">
        <f>IF($I2147&lt;&gt;"",$I2147,IF($E2147="SGD",1,IF($E2147="USD",Settings!$B$22,IF($E2147="HKD",Settings!$B$23,1))))</f>
        <v>1</v>
      </c>
      <c r="Q2147">
        <f t="shared" si="301"/>
        <v>0</v>
      </c>
      <c r="R2147">
        <f t="shared" si="302"/>
        <v>0</v>
      </c>
      <c r="S2147" t="str">
        <f t="shared" si="303"/>
        <v/>
      </c>
      <c r="T2147" t="str">
        <f t="shared" si="304"/>
        <v/>
      </c>
      <c r="U2147" t="str">
        <f t="shared" si="305"/>
        <v/>
      </c>
    </row>
    <row r="2148" spans="12:21" ht="15" customHeight="1" x14ac:dyDescent="0.15">
      <c r="L2148" s="244" t="str">
        <f t="shared" si="297"/>
        <v/>
      </c>
      <c r="M2148" s="245" t="str">
        <f t="shared" si="298"/>
        <v/>
      </c>
      <c r="N2148" s="244" t="str">
        <f t="shared" si="299"/>
        <v/>
      </c>
      <c r="O2148" s="244" t="str">
        <f t="shared" si="300"/>
        <v/>
      </c>
      <c r="P2148">
        <f>IF($I2148&lt;&gt;"",$I2148,IF($E2148="SGD",1,IF($E2148="USD",Settings!$B$22,IF($E2148="HKD",Settings!$B$23,1))))</f>
        <v>1</v>
      </c>
      <c r="Q2148">
        <f t="shared" si="301"/>
        <v>0</v>
      </c>
      <c r="R2148">
        <f t="shared" si="302"/>
        <v>0</v>
      </c>
      <c r="S2148" t="str">
        <f t="shared" si="303"/>
        <v/>
      </c>
      <c r="T2148" t="str">
        <f t="shared" si="304"/>
        <v/>
      </c>
      <c r="U2148" t="str">
        <f t="shared" si="305"/>
        <v/>
      </c>
    </row>
    <row r="2149" spans="12:21" ht="15" customHeight="1" x14ac:dyDescent="0.15">
      <c r="L2149" s="244" t="str">
        <f t="shared" si="297"/>
        <v/>
      </c>
      <c r="M2149" s="245" t="str">
        <f t="shared" si="298"/>
        <v/>
      </c>
      <c r="N2149" s="244" t="str">
        <f t="shared" si="299"/>
        <v/>
      </c>
      <c r="O2149" s="244" t="str">
        <f t="shared" si="300"/>
        <v/>
      </c>
      <c r="P2149">
        <f>IF($I2149&lt;&gt;"",$I2149,IF($E2149="SGD",1,IF($E2149="USD",Settings!$B$22,IF($E2149="HKD",Settings!$B$23,1))))</f>
        <v>1</v>
      </c>
      <c r="Q2149">
        <f t="shared" si="301"/>
        <v>0</v>
      </c>
      <c r="R2149">
        <f t="shared" si="302"/>
        <v>0</v>
      </c>
      <c r="S2149" t="str">
        <f t="shared" si="303"/>
        <v/>
      </c>
      <c r="T2149" t="str">
        <f t="shared" si="304"/>
        <v/>
      </c>
      <c r="U2149" t="str">
        <f t="shared" si="305"/>
        <v/>
      </c>
    </row>
    <row r="2150" spans="12:21" ht="15" customHeight="1" x14ac:dyDescent="0.15">
      <c r="L2150" s="244" t="str">
        <f t="shared" si="297"/>
        <v/>
      </c>
      <c r="M2150" s="245" t="str">
        <f t="shared" si="298"/>
        <v/>
      </c>
      <c r="N2150" s="244" t="str">
        <f t="shared" si="299"/>
        <v/>
      </c>
      <c r="O2150" s="244" t="str">
        <f t="shared" si="300"/>
        <v/>
      </c>
      <c r="P2150">
        <f>IF($I2150&lt;&gt;"",$I2150,IF($E2150="SGD",1,IF($E2150="USD",Settings!$B$22,IF($E2150="HKD",Settings!$B$23,1))))</f>
        <v>1</v>
      </c>
      <c r="Q2150">
        <f t="shared" si="301"/>
        <v>0</v>
      </c>
      <c r="R2150">
        <f t="shared" si="302"/>
        <v>0</v>
      </c>
      <c r="S2150" t="str">
        <f t="shared" si="303"/>
        <v/>
      </c>
      <c r="T2150" t="str">
        <f t="shared" si="304"/>
        <v/>
      </c>
      <c r="U2150" t="str">
        <f t="shared" si="305"/>
        <v/>
      </c>
    </row>
    <row r="2151" spans="12:21" ht="15" customHeight="1" x14ac:dyDescent="0.15">
      <c r="L2151" s="244" t="str">
        <f t="shared" si="297"/>
        <v/>
      </c>
      <c r="M2151" s="245" t="str">
        <f t="shared" si="298"/>
        <v/>
      </c>
      <c r="N2151" s="244" t="str">
        <f t="shared" si="299"/>
        <v/>
      </c>
      <c r="O2151" s="244" t="str">
        <f t="shared" si="300"/>
        <v/>
      </c>
      <c r="P2151">
        <f>IF($I2151&lt;&gt;"",$I2151,IF($E2151="SGD",1,IF($E2151="USD",Settings!$B$22,IF($E2151="HKD",Settings!$B$23,1))))</f>
        <v>1</v>
      </c>
      <c r="Q2151">
        <f t="shared" si="301"/>
        <v>0</v>
      </c>
      <c r="R2151">
        <f t="shared" si="302"/>
        <v>0</v>
      </c>
      <c r="S2151" t="str">
        <f t="shared" si="303"/>
        <v/>
      </c>
      <c r="T2151" t="str">
        <f t="shared" si="304"/>
        <v/>
      </c>
      <c r="U2151" t="str">
        <f t="shared" si="305"/>
        <v/>
      </c>
    </row>
    <row r="2152" spans="12:21" ht="15" customHeight="1" x14ac:dyDescent="0.15">
      <c r="L2152" s="244" t="str">
        <f t="shared" si="297"/>
        <v/>
      </c>
      <c r="M2152" s="245" t="str">
        <f t="shared" si="298"/>
        <v/>
      </c>
      <c r="N2152" s="244" t="str">
        <f t="shared" si="299"/>
        <v/>
      </c>
      <c r="O2152" s="244" t="str">
        <f t="shared" si="300"/>
        <v/>
      </c>
      <c r="P2152">
        <f>IF($I2152&lt;&gt;"",$I2152,IF($E2152="SGD",1,IF($E2152="USD",Settings!$B$22,IF($E2152="HKD",Settings!$B$23,1))))</f>
        <v>1</v>
      </c>
      <c r="Q2152">
        <f t="shared" si="301"/>
        <v>0</v>
      </c>
      <c r="R2152">
        <f t="shared" si="302"/>
        <v>0</v>
      </c>
      <c r="S2152" t="str">
        <f t="shared" si="303"/>
        <v/>
      </c>
      <c r="T2152" t="str">
        <f t="shared" si="304"/>
        <v/>
      </c>
      <c r="U2152" t="str">
        <f t="shared" si="305"/>
        <v/>
      </c>
    </row>
    <row r="2153" spans="12:21" ht="15" customHeight="1" x14ac:dyDescent="0.15">
      <c r="L2153" s="244" t="str">
        <f t="shared" ref="L2153:L2216" si="306">IF(OR(B2153="",C2153="",E2153=""),"",B2153&amp;":"&amp;C2153&amp;":"&amp;E2153)</f>
        <v/>
      </c>
      <c r="M2153" s="245" t="str">
        <f t="shared" ref="M2153:M2216" si="307">IF(A2153="","",A2153*D2153)</f>
        <v/>
      </c>
      <c r="N2153" s="244" t="str">
        <f t="shared" ref="N2153:N2216" si="308">IF(A2153="","",IF(OR(A2153=1,A2153=0),J2153,0))</f>
        <v/>
      </c>
      <c r="O2153" s="244" t="str">
        <f t="shared" ref="O2153:O2216" si="309">IF(A2153="","",IF(A2153=-1,J2153,0))</f>
        <v/>
      </c>
      <c r="P2153">
        <f>IF($I2153&lt;&gt;"",$I2153,IF($E2153="SGD",1,IF($E2153="USD",Settings!$B$22,IF($E2153="HKD",Settings!$B$23,1))))</f>
        <v>1</v>
      </c>
      <c r="Q2153">
        <f t="shared" ref="Q2153:Q2216" si="310">IF($L2153="",0,($O2153-$N2153+IF($A2153=2,$J2153,0))*$P2153)</f>
        <v>0</v>
      </c>
      <c r="R2153">
        <f t="shared" ref="R2153:R2216" si="311">IF($L2153="",0,IF($A2153=2,$J2153*$P2153,0))</f>
        <v>0</v>
      </c>
      <c r="S2153" t="str">
        <f t="shared" si="303"/>
        <v/>
      </c>
      <c r="T2153" t="str">
        <f t="shared" si="304"/>
        <v/>
      </c>
      <c r="U2153" t="str">
        <f t="shared" si="305"/>
        <v/>
      </c>
    </row>
    <row r="2154" spans="12:21" ht="15" customHeight="1" x14ac:dyDescent="0.15">
      <c r="L2154" s="244" t="str">
        <f t="shared" si="306"/>
        <v/>
      </c>
      <c r="M2154" s="245" t="str">
        <f t="shared" si="307"/>
        <v/>
      </c>
      <c r="N2154" s="244" t="str">
        <f t="shared" si="308"/>
        <v/>
      </c>
      <c r="O2154" s="244" t="str">
        <f t="shared" si="309"/>
        <v/>
      </c>
      <c r="P2154">
        <f>IF($I2154&lt;&gt;"",$I2154,IF($E2154="SGD",1,IF($E2154="USD",Settings!$B$22,IF($E2154="HKD",Settings!$B$23,1))))</f>
        <v>1</v>
      </c>
      <c r="Q2154">
        <f t="shared" si="310"/>
        <v>0</v>
      </c>
      <c r="R2154">
        <f t="shared" si="311"/>
        <v>0</v>
      </c>
      <c r="S2154" t="str">
        <f t="shared" si="303"/>
        <v/>
      </c>
      <c r="T2154" t="str">
        <f t="shared" si="304"/>
        <v/>
      </c>
      <c r="U2154" t="str">
        <f t="shared" si="305"/>
        <v/>
      </c>
    </row>
    <row r="2155" spans="12:21" ht="15" customHeight="1" x14ac:dyDescent="0.15">
      <c r="L2155" s="244" t="str">
        <f t="shared" si="306"/>
        <v/>
      </c>
      <c r="M2155" s="245" t="str">
        <f t="shared" si="307"/>
        <v/>
      </c>
      <c r="N2155" s="244" t="str">
        <f t="shared" si="308"/>
        <v/>
      </c>
      <c r="O2155" s="244" t="str">
        <f t="shared" si="309"/>
        <v/>
      </c>
      <c r="P2155">
        <f>IF($I2155&lt;&gt;"",$I2155,IF($E2155="SGD",1,IF($E2155="USD",Settings!$B$22,IF($E2155="HKD",Settings!$B$23,1))))</f>
        <v>1</v>
      </c>
      <c r="Q2155">
        <f t="shared" si="310"/>
        <v>0</v>
      </c>
      <c r="R2155">
        <f t="shared" si="311"/>
        <v>0</v>
      </c>
      <c r="S2155" t="str">
        <f t="shared" si="303"/>
        <v/>
      </c>
      <c r="T2155" t="str">
        <f t="shared" si="304"/>
        <v/>
      </c>
      <c r="U2155" t="str">
        <f t="shared" si="305"/>
        <v/>
      </c>
    </row>
    <row r="2156" spans="12:21" ht="15" customHeight="1" x14ac:dyDescent="0.15">
      <c r="L2156" s="244" t="str">
        <f t="shared" si="306"/>
        <v/>
      </c>
      <c r="M2156" s="245" t="str">
        <f t="shared" si="307"/>
        <v/>
      </c>
      <c r="N2156" s="244" t="str">
        <f t="shared" si="308"/>
        <v/>
      </c>
      <c r="O2156" s="244" t="str">
        <f t="shared" si="309"/>
        <v/>
      </c>
      <c r="P2156">
        <f>IF($I2156&lt;&gt;"",$I2156,IF($E2156="SGD",1,IF($E2156="USD",Settings!$B$22,IF($E2156="HKD",Settings!$B$23,1))))</f>
        <v>1</v>
      </c>
      <c r="Q2156">
        <f t="shared" si="310"/>
        <v>0</v>
      </c>
      <c r="R2156">
        <f t="shared" si="311"/>
        <v>0</v>
      </c>
      <c r="S2156" t="str">
        <f t="shared" si="303"/>
        <v/>
      </c>
      <c r="T2156" t="str">
        <f t="shared" si="304"/>
        <v/>
      </c>
      <c r="U2156" t="str">
        <f t="shared" si="305"/>
        <v/>
      </c>
    </row>
    <row r="2157" spans="12:21" ht="15" customHeight="1" x14ac:dyDescent="0.15">
      <c r="L2157" s="244" t="str">
        <f t="shared" si="306"/>
        <v/>
      </c>
      <c r="M2157" s="245" t="str">
        <f t="shared" si="307"/>
        <v/>
      </c>
      <c r="N2157" s="244" t="str">
        <f t="shared" si="308"/>
        <v/>
      </c>
      <c r="O2157" s="244" t="str">
        <f t="shared" si="309"/>
        <v/>
      </c>
      <c r="P2157">
        <f>IF($I2157&lt;&gt;"",$I2157,IF($E2157="SGD",1,IF($E2157="USD",Settings!$B$22,IF($E2157="HKD",Settings!$B$23,1))))</f>
        <v>1</v>
      </c>
      <c r="Q2157">
        <f t="shared" si="310"/>
        <v>0</v>
      </c>
      <c r="R2157">
        <f t="shared" si="311"/>
        <v>0</v>
      </c>
      <c r="S2157" t="str">
        <f t="shared" si="303"/>
        <v/>
      </c>
      <c r="T2157" t="str">
        <f t="shared" si="304"/>
        <v/>
      </c>
      <c r="U2157" t="str">
        <f t="shared" si="305"/>
        <v/>
      </c>
    </row>
    <row r="2158" spans="12:21" ht="15" customHeight="1" x14ac:dyDescent="0.15">
      <c r="L2158" s="244" t="str">
        <f t="shared" si="306"/>
        <v/>
      </c>
      <c r="M2158" s="245" t="str">
        <f t="shared" si="307"/>
        <v/>
      </c>
      <c r="N2158" s="244" t="str">
        <f t="shared" si="308"/>
        <v/>
      </c>
      <c r="O2158" s="244" t="str">
        <f t="shared" si="309"/>
        <v/>
      </c>
      <c r="P2158">
        <f>IF($I2158&lt;&gt;"",$I2158,IF($E2158="SGD",1,IF($E2158="USD",Settings!$B$22,IF($E2158="HKD",Settings!$B$23,1))))</f>
        <v>1</v>
      </c>
      <c r="Q2158">
        <f t="shared" si="310"/>
        <v>0</v>
      </c>
      <c r="R2158">
        <f t="shared" si="311"/>
        <v>0</v>
      </c>
      <c r="S2158" t="str">
        <f t="shared" si="303"/>
        <v/>
      </c>
      <c r="T2158" t="str">
        <f t="shared" si="304"/>
        <v/>
      </c>
      <c r="U2158" t="str">
        <f t="shared" si="305"/>
        <v/>
      </c>
    </row>
    <row r="2159" spans="12:21" ht="15" customHeight="1" x14ac:dyDescent="0.15">
      <c r="L2159" s="244" t="str">
        <f t="shared" si="306"/>
        <v/>
      </c>
      <c r="M2159" s="245" t="str">
        <f t="shared" si="307"/>
        <v/>
      </c>
      <c r="N2159" s="244" t="str">
        <f t="shared" si="308"/>
        <v/>
      </c>
      <c r="O2159" s="244" t="str">
        <f t="shared" si="309"/>
        <v/>
      </c>
      <c r="P2159">
        <f>IF($I2159&lt;&gt;"",$I2159,IF($E2159="SGD",1,IF($E2159="USD",Settings!$B$22,IF($E2159="HKD",Settings!$B$23,1))))</f>
        <v>1</v>
      </c>
      <c r="Q2159">
        <f t="shared" si="310"/>
        <v>0</v>
      </c>
      <c r="R2159">
        <f t="shared" si="311"/>
        <v>0</v>
      </c>
      <c r="S2159" t="str">
        <f t="shared" si="303"/>
        <v/>
      </c>
      <c r="T2159" t="str">
        <f t="shared" si="304"/>
        <v/>
      </c>
      <c r="U2159" t="str">
        <f t="shared" si="305"/>
        <v/>
      </c>
    </row>
    <row r="2160" spans="12:21" ht="15" customHeight="1" x14ac:dyDescent="0.15">
      <c r="L2160" s="244" t="str">
        <f t="shared" si="306"/>
        <v/>
      </c>
      <c r="M2160" s="245" t="str">
        <f t="shared" si="307"/>
        <v/>
      </c>
      <c r="N2160" s="244" t="str">
        <f t="shared" si="308"/>
        <v/>
      </c>
      <c r="O2160" s="244" t="str">
        <f t="shared" si="309"/>
        <v/>
      </c>
      <c r="P2160">
        <f>IF($I2160&lt;&gt;"",$I2160,IF($E2160="SGD",1,IF($E2160="USD",Settings!$B$22,IF($E2160="HKD",Settings!$B$23,1))))</f>
        <v>1</v>
      </c>
      <c r="Q2160">
        <f t="shared" si="310"/>
        <v>0</v>
      </c>
      <c r="R2160">
        <f t="shared" si="311"/>
        <v>0</v>
      </c>
      <c r="S2160" t="str">
        <f t="shared" si="303"/>
        <v/>
      </c>
      <c r="T2160" t="str">
        <f t="shared" si="304"/>
        <v/>
      </c>
      <c r="U2160" t="str">
        <f t="shared" si="305"/>
        <v/>
      </c>
    </row>
    <row r="2161" spans="12:21" ht="15" customHeight="1" x14ac:dyDescent="0.15">
      <c r="L2161" s="244" t="str">
        <f t="shared" si="306"/>
        <v/>
      </c>
      <c r="M2161" s="245" t="str">
        <f t="shared" si="307"/>
        <v/>
      </c>
      <c r="N2161" s="244" t="str">
        <f t="shared" si="308"/>
        <v/>
      </c>
      <c r="O2161" s="244" t="str">
        <f t="shared" si="309"/>
        <v/>
      </c>
      <c r="P2161">
        <f>IF($I2161&lt;&gt;"",$I2161,IF($E2161="SGD",1,IF($E2161="USD",Settings!$B$22,IF($E2161="HKD",Settings!$B$23,1))))</f>
        <v>1</v>
      </c>
      <c r="Q2161">
        <f t="shared" si="310"/>
        <v>0</v>
      </c>
      <c r="R2161">
        <f t="shared" si="311"/>
        <v>0</v>
      </c>
      <c r="S2161" t="str">
        <f t="shared" si="303"/>
        <v/>
      </c>
      <c r="T2161" t="str">
        <f t="shared" si="304"/>
        <v/>
      </c>
      <c r="U2161" t="str">
        <f t="shared" si="305"/>
        <v/>
      </c>
    </row>
    <row r="2162" spans="12:21" ht="15" customHeight="1" x14ac:dyDescent="0.15">
      <c r="L2162" s="244" t="str">
        <f t="shared" si="306"/>
        <v/>
      </c>
      <c r="M2162" s="245" t="str">
        <f t="shared" si="307"/>
        <v/>
      </c>
      <c r="N2162" s="244" t="str">
        <f t="shared" si="308"/>
        <v/>
      </c>
      <c r="O2162" s="244" t="str">
        <f t="shared" si="309"/>
        <v/>
      </c>
      <c r="P2162">
        <f>IF($I2162&lt;&gt;"",$I2162,IF($E2162="SGD",1,IF($E2162="USD",Settings!$B$22,IF($E2162="HKD",Settings!$B$23,1))))</f>
        <v>1</v>
      </c>
      <c r="Q2162">
        <f t="shared" si="310"/>
        <v>0</v>
      </c>
      <c r="R2162">
        <f t="shared" si="311"/>
        <v>0</v>
      </c>
      <c r="S2162" t="str">
        <f t="shared" si="303"/>
        <v/>
      </c>
      <c r="T2162" t="str">
        <f t="shared" si="304"/>
        <v/>
      </c>
      <c r="U2162" t="str">
        <f t="shared" si="305"/>
        <v/>
      </c>
    </row>
    <row r="2163" spans="12:21" ht="15" customHeight="1" x14ac:dyDescent="0.15">
      <c r="L2163" s="244" t="str">
        <f t="shared" si="306"/>
        <v/>
      </c>
      <c r="M2163" s="245" t="str">
        <f t="shared" si="307"/>
        <v/>
      </c>
      <c r="N2163" s="244" t="str">
        <f t="shared" si="308"/>
        <v/>
      </c>
      <c r="O2163" s="244" t="str">
        <f t="shared" si="309"/>
        <v/>
      </c>
      <c r="P2163">
        <f>IF($I2163&lt;&gt;"",$I2163,IF($E2163="SGD",1,IF($E2163="USD",Settings!$B$22,IF($E2163="HKD",Settings!$B$23,1))))</f>
        <v>1</v>
      </c>
      <c r="Q2163">
        <f t="shared" si="310"/>
        <v>0</v>
      </c>
      <c r="R2163">
        <f t="shared" si="311"/>
        <v>0</v>
      </c>
      <c r="S2163" t="str">
        <f t="shared" si="303"/>
        <v/>
      </c>
      <c r="T2163" t="str">
        <f t="shared" si="304"/>
        <v/>
      </c>
      <c r="U2163" t="str">
        <f t="shared" si="305"/>
        <v/>
      </c>
    </row>
    <row r="2164" spans="12:21" ht="15" customHeight="1" x14ac:dyDescent="0.15">
      <c r="L2164" s="244" t="str">
        <f t="shared" si="306"/>
        <v/>
      </c>
      <c r="M2164" s="245" t="str">
        <f t="shared" si="307"/>
        <v/>
      </c>
      <c r="N2164" s="244" t="str">
        <f t="shared" si="308"/>
        <v/>
      </c>
      <c r="O2164" s="244" t="str">
        <f t="shared" si="309"/>
        <v/>
      </c>
      <c r="P2164">
        <f>IF($I2164&lt;&gt;"",$I2164,IF($E2164="SGD",1,IF($E2164="USD",Settings!$B$22,IF($E2164="HKD",Settings!$B$23,1))))</f>
        <v>1</v>
      </c>
      <c r="Q2164">
        <f t="shared" si="310"/>
        <v>0</v>
      </c>
      <c r="R2164">
        <f t="shared" si="311"/>
        <v>0</v>
      </c>
      <c r="S2164" t="str">
        <f t="shared" si="303"/>
        <v/>
      </c>
      <c r="T2164" t="str">
        <f t="shared" si="304"/>
        <v/>
      </c>
      <c r="U2164" t="str">
        <f t="shared" si="305"/>
        <v/>
      </c>
    </row>
    <row r="2165" spans="12:21" ht="15" customHeight="1" x14ac:dyDescent="0.15">
      <c r="L2165" s="244" t="str">
        <f t="shared" si="306"/>
        <v/>
      </c>
      <c r="M2165" s="245" t="str">
        <f t="shared" si="307"/>
        <v/>
      </c>
      <c r="N2165" s="244" t="str">
        <f t="shared" si="308"/>
        <v/>
      </c>
      <c r="O2165" s="244" t="str">
        <f t="shared" si="309"/>
        <v/>
      </c>
      <c r="P2165">
        <f>IF($I2165&lt;&gt;"",$I2165,IF($E2165="SGD",1,IF($E2165="USD",Settings!$B$22,IF($E2165="HKD",Settings!$B$23,1))))</f>
        <v>1</v>
      </c>
      <c r="Q2165">
        <f t="shared" si="310"/>
        <v>0</v>
      </c>
      <c r="R2165">
        <f t="shared" si="311"/>
        <v>0</v>
      </c>
      <c r="S2165" t="str">
        <f t="shared" si="303"/>
        <v/>
      </c>
      <c r="T2165" t="str">
        <f t="shared" si="304"/>
        <v/>
      </c>
      <c r="U2165" t="str">
        <f t="shared" si="305"/>
        <v/>
      </c>
    </row>
    <row r="2166" spans="12:21" ht="15" customHeight="1" x14ac:dyDescent="0.15">
      <c r="L2166" s="244" t="str">
        <f t="shared" si="306"/>
        <v/>
      </c>
      <c r="M2166" s="245" t="str">
        <f t="shared" si="307"/>
        <v/>
      </c>
      <c r="N2166" s="244" t="str">
        <f t="shared" si="308"/>
        <v/>
      </c>
      <c r="O2166" s="244" t="str">
        <f t="shared" si="309"/>
        <v/>
      </c>
      <c r="P2166">
        <f>IF($I2166&lt;&gt;"",$I2166,IF($E2166="SGD",1,IF($E2166="USD",Settings!$B$22,IF($E2166="HKD",Settings!$B$23,1))))</f>
        <v>1</v>
      </c>
      <c r="Q2166">
        <f t="shared" si="310"/>
        <v>0</v>
      </c>
      <c r="R2166">
        <f t="shared" si="311"/>
        <v>0</v>
      </c>
      <c r="S2166" t="str">
        <f t="shared" si="303"/>
        <v/>
      </c>
      <c r="T2166" t="str">
        <f t="shared" si="304"/>
        <v/>
      </c>
      <c r="U2166" t="str">
        <f t="shared" si="305"/>
        <v/>
      </c>
    </row>
    <row r="2167" spans="12:21" ht="15" customHeight="1" x14ac:dyDescent="0.15">
      <c r="L2167" s="244" t="str">
        <f t="shared" si="306"/>
        <v/>
      </c>
      <c r="M2167" s="245" t="str">
        <f t="shared" si="307"/>
        <v/>
      </c>
      <c r="N2167" s="244" t="str">
        <f t="shared" si="308"/>
        <v/>
      </c>
      <c r="O2167" s="244" t="str">
        <f t="shared" si="309"/>
        <v/>
      </c>
      <c r="P2167">
        <f>IF($I2167&lt;&gt;"",$I2167,IF($E2167="SGD",1,IF($E2167="USD",Settings!$B$22,IF($E2167="HKD",Settings!$B$23,1))))</f>
        <v>1</v>
      </c>
      <c r="Q2167">
        <f t="shared" si="310"/>
        <v>0</v>
      </c>
      <c r="R2167">
        <f t="shared" si="311"/>
        <v>0</v>
      </c>
      <c r="S2167" t="str">
        <f t="shared" si="303"/>
        <v/>
      </c>
      <c r="T2167" t="str">
        <f t="shared" si="304"/>
        <v/>
      </c>
      <c r="U2167" t="str">
        <f t="shared" si="305"/>
        <v/>
      </c>
    </row>
    <row r="2168" spans="12:21" ht="15" customHeight="1" x14ac:dyDescent="0.15">
      <c r="L2168" s="244" t="str">
        <f t="shared" si="306"/>
        <v/>
      </c>
      <c r="M2168" s="245" t="str">
        <f t="shared" si="307"/>
        <v/>
      </c>
      <c r="N2168" s="244" t="str">
        <f t="shared" si="308"/>
        <v/>
      </c>
      <c r="O2168" s="244" t="str">
        <f t="shared" si="309"/>
        <v/>
      </c>
      <c r="P2168">
        <f>IF($I2168&lt;&gt;"",$I2168,IF($E2168="SGD",1,IF($E2168="USD",Settings!$B$22,IF($E2168="HKD",Settings!$B$23,1))))</f>
        <v>1</v>
      </c>
      <c r="Q2168">
        <f t="shared" si="310"/>
        <v>0</v>
      </c>
      <c r="R2168">
        <f t="shared" si="311"/>
        <v>0</v>
      </c>
      <c r="S2168" t="str">
        <f t="shared" si="303"/>
        <v/>
      </c>
      <c r="T2168" t="str">
        <f t="shared" si="304"/>
        <v/>
      </c>
      <c r="U2168" t="str">
        <f t="shared" si="305"/>
        <v/>
      </c>
    </row>
    <row r="2169" spans="12:21" ht="15" customHeight="1" x14ac:dyDescent="0.15">
      <c r="L2169" s="244" t="str">
        <f t="shared" si="306"/>
        <v/>
      </c>
      <c r="M2169" s="245" t="str">
        <f t="shared" si="307"/>
        <v/>
      </c>
      <c r="N2169" s="244" t="str">
        <f t="shared" si="308"/>
        <v/>
      </c>
      <c r="O2169" s="244" t="str">
        <f t="shared" si="309"/>
        <v/>
      </c>
      <c r="P2169">
        <f>IF($I2169&lt;&gt;"",$I2169,IF($E2169="SGD",1,IF($E2169="USD",Settings!$B$22,IF($E2169="HKD",Settings!$B$23,1))))</f>
        <v>1</v>
      </c>
      <c r="Q2169">
        <f t="shared" si="310"/>
        <v>0</v>
      </c>
      <c r="R2169">
        <f t="shared" si="311"/>
        <v>0</v>
      </c>
      <c r="S2169" t="str">
        <f t="shared" si="303"/>
        <v/>
      </c>
      <c r="T2169" t="str">
        <f t="shared" si="304"/>
        <v/>
      </c>
      <c r="U2169" t="str">
        <f t="shared" si="305"/>
        <v/>
      </c>
    </row>
    <row r="2170" spans="12:21" ht="15" customHeight="1" x14ac:dyDescent="0.15">
      <c r="L2170" s="244" t="str">
        <f t="shared" si="306"/>
        <v/>
      </c>
      <c r="M2170" s="245" t="str">
        <f t="shared" si="307"/>
        <v/>
      </c>
      <c r="N2170" s="244" t="str">
        <f t="shared" si="308"/>
        <v/>
      </c>
      <c r="O2170" s="244" t="str">
        <f t="shared" si="309"/>
        <v/>
      </c>
      <c r="P2170">
        <f>IF($I2170&lt;&gt;"",$I2170,IF($E2170="SGD",1,IF($E2170="USD",Settings!$B$22,IF($E2170="HKD",Settings!$B$23,1))))</f>
        <v>1</v>
      </c>
      <c r="Q2170">
        <f t="shared" si="310"/>
        <v>0</v>
      </c>
      <c r="R2170">
        <f t="shared" si="311"/>
        <v>0</v>
      </c>
      <c r="S2170" t="str">
        <f t="shared" si="303"/>
        <v/>
      </c>
      <c r="T2170" t="str">
        <f t="shared" si="304"/>
        <v/>
      </c>
      <c r="U2170" t="str">
        <f t="shared" si="305"/>
        <v/>
      </c>
    </row>
    <row r="2171" spans="12:21" ht="15" customHeight="1" x14ac:dyDescent="0.15">
      <c r="L2171" s="244" t="str">
        <f t="shared" si="306"/>
        <v/>
      </c>
      <c r="M2171" s="245" t="str">
        <f t="shared" si="307"/>
        <v/>
      </c>
      <c r="N2171" s="244" t="str">
        <f t="shared" si="308"/>
        <v/>
      </c>
      <c r="O2171" s="244" t="str">
        <f t="shared" si="309"/>
        <v/>
      </c>
      <c r="P2171">
        <f>IF($I2171&lt;&gt;"",$I2171,IF($E2171="SGD",1,IF($E2171="USD",Settings!$B$22,IF($E2171="HKD",Settings!$B$23,1))))</f>
        <v>1</v>
      </c>
      <c r="Q2171">
        <f t="shared" si="310"/>
        <v>0</v>
      </c>
      <c r="R2171">
        <f t="shared" si="311"/>
        <v>0</v>
      </c>
      <c r="S2171" t="str">
        <f t="shared" si="303"/>
        <v/>
      </c>
      <c r="T2171" t="str">
        <f t="shared" si="304"/>
        <v/>
      </c>
      <c r="U2171" t="str">
        <f t="shared" si="305"/>
        <v/>
      </c>
    </row>
    <row r="2172" spans="12:21" ht="15" customHeight="1" x14ac:dyDescent="0.15">
      <c r="L2172" s="244" t="str">
        <f t="shared" si="306"/>
        <v/>
      </c>
      <c r="M2172" s="245" t="str">
        <f t="shared" si="307"/>
        <v/>
      </c>
      <c r="N2172" s="244" t="str">
        <f t="shared" si="308"/>
        <v/>
      </c>
      <c r="O2172" s="244" t="str">
        <f t="shared" si="309"/>
        <v/>
      </c>
      <c r="P2172">
        <f>IF($I2172&lt;&gt;"",$I2172,IF($E2172="SGD",1,IF($E2172="USD",Settings!$B$22,IF($E2172="HKD",Settings!$B$23,1))))</f>
        <v>1</v>
      </c>
      <c r="Q2172">
        <f t="shared" si="310"/>
        <v>0</v>
      </c>
      <c r="R2172">
        <f t="shared" si="311"/>
        <v>0</v>
      </c>
      <c r="S2172" t="str">
        <f t="shared" si="303"/>
        <v/>
      </c>
      <c r="T2172" t="str">
        <f t="shared" si="304"/>
        <v/>
      </c>
      <c r="U2172" t="str">
        <f t="shared" si="305"/>
        <v/>
      </c>
    </row>
    <row r="2173" spans="12:21" ht="15" customHeight="1" x14ac:dyDescent="0.15">
      <c r="L2173" s="244" t="str">
        <f t="shared" si="306"/>
        <v/>
      </c>
      <c r="M2173" s="245" t="str">
        <f t="shared" si="307"/>
        <v/>
      </c>
      <c r="N2173" s="244" t="str">
        <f t="shared" si="308"/>
        <v/>
      </c>
      <c r="O2173" s="244" t="str">
        <f t="shared" si="309"/>
        <v/>
      </c>
      <c r="P2173">
        <f>IF($I2173&lt;&gt;"",$I2173,IF($E2173="SGD",1,IF($E2173="USD",Settings!$B$22,IF($E2173="HKD",Settings!$B$23,1))))</f>
        <v>1</v>
      </c>
      <c r="Q2173">
        <f t="shared" si="310"/>
        <v>0</v>
      </c>
      <c r="R2173">
        <f t="shared" si="311"/>
        <v>0</v>
      </c>
      <c r="S2173" t="str">
        <f t="shared" si="303"/>
        <v/>
      </c>
      <c r="T2173" t="str">
        <f t="shared" si="304"/>
        <v/>
      </c>
      <c r="U2173" t="str">
        <f t="shared" si="305"/>
        <v/>
      </c>
    </row>
    <row r="2174" spans="12:21" ht="15" customHeight="1" x14ac:dyDescent="0.15">
      <c r="L2174" s="244" t="str">
        <f t="shared" si="306"/>
        <v/>
      </c>
      <c r="M2174" s="245" t="str">
        <f t="shared" si="307"/>
        <v/>
      </c>
      <c r="N2174" s="244" t="str">
        <f t="shared" si="308"/>
        <v/>
      </c>
      <c r="O2174" s="244" t="str">
        <f t="shared" si="309"/>
        <v/>
      </c>
      <c r="P2174">
        <f>IF($I2174&lt;&gt;"",$I2174,IF($E2174="SGD",1,IF($E2174="USD",Settings!$B$22,IF($E2174="HKD",Settings!$B$23,1))))</f>
        <v>1</v>
      </c>
      <c r="Q2174">
        <f t="shared" si="310"/>
        <v>0</v>
      </c>
      <c r="R2174">
        <f t="shared" si="311"/>
        <v>0</v>
      </c>
      <c r="S2174" t="str">
        <f t="shared" si="303"/>
        <v/>
      </c>
      <c r="T2174" t="str">
        <f t="shared" si="304"/>
        <v/>
      </c>
      <c r="U2174" t="str">
        <f t="shared" si="305"/>
        <v/>
      </c>
    </row>
    <row r="2175" spans="12:21" ht="15" customHeight="1" x14ac:dyDescent="0.15">
      <c r="L2175" s="244" t="str">
        <f t="shared" si="306"/>
        <v/>
      </c>
      <c r="M2175" s="245" t="str">
        <f t="shared" si="307"/>
        <v/>
      </c>
      <c r="N2175" s="244" t="str">
        <f t="shared" si="308"/>
        <v/>
      </c>
      <c r="O2175" s="244" t="str">
        <f t="shared" si="309"/>
        <v/>
      </c>
      <c r="P2175">
        <f>IF($I2175&lt;&gt;"",$I2175,IF($E2175="SGD",1,IF($E2175="USD",Settings!$B$22,IF($E2175="HKD",Settings!$B$23,1))))</f>
        <v>1</v>
      </c>
      <c r="Q2175">
        <f t="shared" si="310"/>
        <v>0</v>
      </c>
      <c r="R2175">
        <f t="shared" si="311"/>
        <v>0</v>
      </c>
      <c r="S2175" t="str">
        <f t="shared" si="303"/>
        <v/>
      </c>
      <c r="T2175" t="str">
        <f t="shared" si="304"/>
        <v/>
      </c>
      <c r="U2175" t="str">
        <f t="shared" si="305"/>
        <v/>
      </c>
    </row>
    <row r="2176" spans="12:21" ht="15" customHeight="1" x14ac:dyDescent="0.15">
      <c r="L2176" s="244" t="str">
        <f t="shared" si="306"/>
        <v/>
      </c>
      <c r="M2176" s="245" t="str">
        <f t="shared" si="307"/>
        <v/>
      </c>
      <c r="N2176" s="244" t="str">
        <f t="shared" si="308"/>
        <v/>
      </c>
      <c r="O2176" s="244" t="str">
        <f t="shared" si="309"/>
        <v/>
      </c>
      <c r="P2176">
        <f>IF($I2176&lt;&gt;"",$I2176,IF($E2176="SGD",1,IF($E2176="USD",Settings!$B$22,IF($E2176="HKD",Settings!$B$23,1))))</f>
        <v>1</v>
      </c>
      <c r="Q2176">
        <f t="shared" si="310"/>
        <v>0</v>
      </c>
      <c r="R2176">
        <f t="shared" si="311"/>
        <v>0</v>
      </c>
      <c r="S2176" t="str">
        <f t="shared" si="303"/>
        <v/>
      </c>
      <c r="T2176" t="str">
        <f t="shared" si="304"/>
        <v/>
      </c>
      <c r="U2176" t="str">
        <f t="shared" si="305"/>
        <v/>
      </c>
    </row>
    <row r="2177" spans="12:21" ht="15" customHeight="1" x14ac:dyDescent="0.15">
      <c r="L2177" s="244" t="str">
        <f t="shared" si="306"/>
        <v/>
      </c>
      <c r="M2177" s="245" t="str">
        <f t="shared" si="307"/>
        <v/>
      </c>
      <c r="N2177" s="244" t="str">
        <f t="shared" si="308"/>
        <v/>
      </c>
      <c r="O2177" s="244" t="str">
        <f t="shared" si="309"/>
        <v/>
      </c>
      <c r="P2177">
        <f>IF($I2177&lt;&gt;"",$I2177,IF($E2177="SGD",1,IF($E2177="USD",Settings!$B$22,IF($E2177="HKD",Settings!$B$23,1))))</f>
        <v>1</v>
      </c>
      <c r="Q2177">
        <f t="shared" si="310"/>
        <v>0</v>
      </c>
      <c r="R2177">
        <f t="shared" si="311"/>
        <v>0</v>
      </c>
      <c r="S2177" t="str">
        <f t="shared" si="303"/>
        <v/>
      </c>
      <c r="T2177" t="str">
        <f t="shared" si="304"/>
        <v/>
      </c>
      <c r="U2177" t="str">
        <f t="shared" si="305"/>
        <v/>
      </c>
    </row>
    <row r="2178" spans="12:21" ht="15" customHeight="1" x14ac:dyDescent="0.15">
      <c r="L2178" s="244" t="str">
        <f t="shared" si="306"/>
        <v/>
      </c>
      <c r="M2178" s="245" t="str">
        <f t="shared" si="307"/>
        <v/>
      </c>
      <c r="N2178" s="244" t="str">
        <f t="shared" si="308"/>
        <v/>
      </c>
      <c r="O2178" s="244" t="str">
        <f t="shared" si="309"/>
        <v/>
      </c>
      <c r="P2178">
        <f>IF($I2178&lt;&gt;"",$I2178,IF($E2178="SGD",1,IF($E2178="USD",Settings!$B$22,IF($E2178="HKD",Settings!$B$23,1))))</f>
        <v>1</v>
      </c>
      <c r="Q2178">
        <f t="shared" si="310"/>
        <v>0</v>
      </c>
      <c r="R2178">
        <f t="shared" si="311"/>
        <v>0</v>
      </c>
      <c r="S2178" t="str">
        <f t="shared" ref="S2178:S2241" si="312">IF(L2178="","",SUMIFS($M:$M,$L:$L,L2178,$T:$T,"&lt;="&amp;T2178))</f>
        <v/>
      </c>
      <c r="T2178" t="str">
        <f t="shared" ref="T2178:T2241" si="313">IF(L2178="","",INT(G2178)*100000+ROW())</f>
        <v/>
      </c>
      <c r="U2178" t="str">
        <f t="shared" ref="U2178:U2241" si="314">IF(L2178="","",IF(AND(COUNTIFS($L:$L,L2178,$S:$S,"&gt;-0.000001",$S:$S,"&lt;0.000001",$T:$T,"&gt;"&amp;T2178)=0,ABS(S2178)&gt;0.000001),1,0))</f>
        <v/>
      </c>
    </row>
    <row r="2179" spans="12:21" ht="15" customHeight="1" x14ac:dyDescent="0.15">
      <c r="L2179" s="244" t="str">
        <f t="shared" si="306"/>
        <v/>
      </c>
      <c r="M2179" s="245" t="str">
        <f t="shared" si="307"/>
        <v/>
      </c>
      <c r="N2179" s="244" t="str">
        <f t="shared" si="308"/>
        <v/>
      </c>
      <c r="O2179" s="244" t="str">
        <f t="shared" si="309"/>
        <v/>
      </c>
      <c r="P2179">
        <f>IF($I2179&lt;&gt;"",$I2179,IF($E2179="SGD",1,IF($E2179="USD",Settings!$B$22,IF($E2179="HKD",Settings!$B$23,1))))</f>
        <v>1</v>
      </c>
      <c r="Q2179">
        <f t="shared" si="310"/>
        <v>0</v>
      </c>
      <c r="R2179">
        <f t="shared" si="311"/>
        <v>0</v>
      </c>
      <c r="S2179" t="str">
        <f t="shared" si="312"/>
        <v/>
      </c>
      <c r="T2179" t="str">
        <f t="shared" si="313"/>
        <v/>
      </c>
      <c r="U2179" t="str">
        <f t="shared" si="314"/>
        <v/>
      </c>
    </row>
    <row r="2180" spans="12:21" ht="15" customHeight="1" x14ac:dyDescent="0.15">
      <c r="L2180" s="244" t="str">
        <f t="shared" si="306"/>
        <v/>
      </c>
      <c r="M2180" s="245" t="str">
        <f t="shared" si="307"/>
        <v/>
      </c>
      <c r="N2180" s="244" t="str">
        <f t="shared" si="308"/>
        <v/>
      </c>
      <c r="O2180" s="244" t="str">
        <f t="shared" si="309"/>
        <v/>
      </c>
      <c r="P2180">
        <f>IF($I2180&lt;&gt;"",$I2180,IF($E2180="SGD",1,IF($E2180="USD",Settings!$B$22,IF($E2180="HKD",Settings!$B$23,1))))</f>
        <v>1</v>
      </c>
      <c r="Q2180">
        <f t="shared" si="310"/>
        <v>0</v>
      </c>
      <c r="R2180">
        <f t="shared" si="311"/>
        <v>0</v>
      </c>
      <c r="S2180" t="str">
        <f t="shared" si="312"/>
        <v/>
      </c>
      <c r="T2180" t="str">
        <f t="shared" si="313"/>
        <v/>
      </c>
      <c r="U2180" t="str">
        <f t="shared" si="314"/>
        <v/>
      </c>
    </row>
    <row r="2181" spans="12:21" ht="15" customHeight="1" x14ac:dyDescent="0.15">
      <c r="L2181" s="244" t="str">
        <f t="shared" si="306"/>
        <v/>
      </c>
      <c r="M2181" s="245" t="str">
        <f t="shared" si="307"/>
        <v/>
      </c>
      <c r="N2181" s="244" t="str">
        <f t="shared" si="308"/>
        <v/>
      </c>
      <c r="O2181" s="244" t="str">
        <f t="shared" si="309"/>
        <v/>
      </c>
      <c r="P2181">
        <f>IF($I2181&lt;&gt;"",$I2181,IF($E2181="SGD",1,IF($E2181="USD",Settings!$B$22,IF($E2181="HKD",Settings!$B$23,1))))</f>
        <v>1</v>
      </c>
      <c r="Q2181">
        <f t="shared" si="310"/>
        <v>0</v>
      </c>
      <c r="R2181">
        <f t="shared" si="311"/>
        <v>0</v>
      </c>
      <c r="S2181" t="str">
        <f t="shared" si="312"/>
        <v/>
      </c>
      <c r="T2181" t="str">
        <f t="shared" si="313"/>
        <v/>
      </c>
      <c r="U2181" t="str">
        <f t="shared" si="314"/>
        <v/>
      </c>
    </row>
    <row r="2182" spans="12:21" ht="15" customHeight="1" x14ac:dyDescent="0.15">
      <c r="L2182" s="244" t="str">
        <f t="shared" si="306"/>
        <v/>
      </c>
      <c r="M2182" s="245" t="str">
        <f t="shared" si="307"/>
        <v/>
      </c>
      <c r="N2182" s="244" t="str">
        <f t="shared" si="308"/>
        <v/>
      </c>
      <c r="O2182" s="244" t="str">
        <f t="shared" si="309"/>
        <v/>
      </c>
      <c r="P2182">
        <f>IF($I2182&lt;&gt;"",$I2182,IF($E2182="SGD",1,IF($E2182="USD",Settings!$B$22,IF($E2182="HKD",Settings!$B$23,1))))</f>
        <v>1</v>
      </c>
      <c r="Q2182">
        <f t="shared" si="310"/>
        <v>0</v>
      </c>
      <c r="R2182">
        <f t="shared" si="311"/>
        <v>0</v>
      </c>
      <c r="S2182" t="str">
        <f t="shared" si="312"/>
        <v/>
      </c>
      <c r="T2182" t="str">
        <f t="shared" si="313"/>
        <v/>
      </c>
      <c r="U2182" t="str">
        <f t="shared" si="314"/>
        <v/>
      </c>
    </row>
    <row r="2183" spans="12:21" ht="15" customHeight="1" x14ac:dyDescent="0.15">
      <c r="L2183" s="244" t="str">
        <f t="shared" si="306"/>
        <v/>
      </c>
      <c r="M2183" s="245" t="str">
        <f t="shared" si="307"/>
        <v/>
      </c>
      <c r="N2183" s="244" t="str">
        <f t="shared" si="308"/>
        <v/>
      </c>
      <c r="O2183" s="244" t="str">
        <f t="shared" si="309"/>
        <v/>
      </c>
      <c r="P2183">
        <f>IF($I2183&lt;&gt;"",$I2183,IF($E2183="SGD",1,IF($E2183="USD",Settings!$B$22,IF($E2183="HKD",Settings!$B$23,1))))</f>
        <v>1</v>
      </c>
      <c r="Q2183">
        <f t="shared" si="310"/>
        <v>0</v>
      </c>
      <c r="R2183">
        <f t="shared" si="311"/>
        <v>0</v>
      </c>
      <c r="S2183" t="str">
        <f t="shared" si="312"/>
        <v/>
      </c>
      <c r="T2183" t="str">
        <f t="shared" si="313"/>
        <v/>
      </c>
      <c r="U2183" t="str">
        <f t="shared" si="314"/>
        <v/>
      </c>
    </row>
    <row r="2184" spans="12:21" ht="15" customHeight="1" x14ac:dyDescent="0.15">
      <c r="L2184" s="244" t="str">
        <f t="shared" si="306"/>
        <v/>
      </c>
      <c r="M2184" s="245" t="str">
        <f t="shared" si="307"/>
        <v/>
      </c>
      <c r="N2184" s="244" t="str">
        <f t="shared" si="308"/>
        <v/>
      </c>
      <c r="O2184" s="244" t="str">
        <f t="shared" si="309"/>
        <v/>
      </c>
      <c r="P2184">
        <f>IF($I2184&lt;&gt;"",$I2184,IF($E2184="SGD",1,IF($E2184="USD",Settings!$B$22,IF($E2184="HKD",Settings!$B$23,1))))</f>
        <v>1</v>
      </c>
      <c r="Q2184">
        <f t="shared" si="310"/>
        <v>0</v>
      </c>
      <c r="R2184">
        <f t="shared" si="311"/>
        <v>0</v>
      </c>
      <c r="S2184" t="str">
        <f t="shared" si="312"/>
        <v/>
      </c>
      <c r="T2184" t="str">
        <f t="shared" si="313"/>
        <v/>
      </c>
      <c r="U2184" t="str">
        <f t="shared" si="314"/>
        <v/>
      </c>
    </row>
    <row r="2185" spans="12:21" ht="15" customHeight="1" x14ac:dyDescent="0.15">
      <c r="L2185" s="244" t="str">
        <f t="shared" si="306"/>
        <v/>
      </c>
      <c r="M2185" s="245" t="str">
        <f t="shared" si="307"/>
        <v/>
      </c>
      <c r="N2185" s="244" t="str">
        <f t="shared" si="308"/>
        <v/>
      </c>
      <c r="O2185" s="244" t="str">
        <f t="shared" si="309"/>
        <v/>
      </c>
      <c r="P2185">
        <f>IF($I2185&lt;&gt;"",$I2185,IF($E2185="SGD",1,IF($E2185="USD",Settings!$B$22,IF($E2185="HKD",Settings!$B$23,1))))</f>
        <v>1</v>
      </c>
      <c r="Q2185">
        <f t="shared" si="310"/>
        <v>0</v>
      </c>
      <c r="R2185">
        <f t="shared" si="311"/>
        <v>0</v>
      </c>
      <c r="S2185" t="str">
        <f t="shared" si="312"/>
        <v/>
      </c>
      <c r="T2185" t="str">
        <f t="shared" si="313"/>
        <v/>
      </c>
      <c r="U2185" t="str">
        <f t="shared" si="314"/>
        <v/>
      </c>
    </row>
    <row r="2186" spans="12:21" ht="15" customHeight="1" x14ac:dyDescent="0.15">
      <c r="L2186" s="244" t="str">
        <f t="shared" si="306"/>
        <v/>
      </c>
      <c r="M2186" s="245" t="str">
        <f t="shared" si="307"/>
        <v/>
      </c>
      <c r="N2186" s="244" t="str">
        <f t="shared" si="308"/>
        <v/>
      </c>
      <c r="O2186" s="244" t="str">
        <f t="shared" si="309"/>
        <v/>
      </c>
      <c r="P2186">
        <f>IF($I2186&lt;&gt;"",$I2186,IF($E2186="SGD",1,IF($E2186="USD",Settings!$B$22,IF($E2186="HKD",Settings!$B$23,1))))</f>
        <v>1</v>
      </c>
      <c r="Q2186">
        <f t="shared" si="310"/>
        <v>0</v>
      </c>
      <c r="R2186">
        <f t="shared" si="311"/>
        <v>0</v>
      </c>
      <c r="S2186" t="str">
        <f t="shared" si="312"/>
        <v/>
      </c>
      <c r="T2186" t="str">
        <f t="shared" si="313"/>
        <v/>
      </c>
      <c r="U2186" t="str">
        <f t="shared" si="314"/>
        <v/>
      </c>
    </row>
    <row r="2187" spans="12:21" ht="15" customHeight="1" x14ac:dyDescent="0.15">
      <c r="L2187" s="244" t="str">
        <f t="shared" si="306"/>
        <v/>
      </c>
      <c r="M2187" s="245" t="str">
        <f t="shared" si="307"/>
        <v/>
      </c>
      <c r="N2187" s="244" t="str">
        <f t="shared" si="308"/>
        <v/>
      </c>
      <c r="O2187" s="244" t="str">
        <f t="shared" si="309"/>
        <v/>
      </c>
      <c r="P2187">
        <f>IF($I2187&lt;&gt;"",$I2187,IF($E2187="SGD",1,IF($E2187="USD",Settings!$B$22,IF($E2187="HKD",Settings!$B$23,1))))</f>
        <v>1</v>
      </c>
      <c r="Q2187">
        <f t="shared" si="310"/>
        <v>0</v>
      </c>
      <c r="R2187">
        <f t="shared" si="311"/>
        <v>0</v>
      </c>
      <c r="S2187" t="str">
        <f t="shared" si="312"/>
        <v/>
      </c>
      <c r="T2187" t="str">
        <f t="shared" si="313"/>
        <v/>
      </c>
      <c r="U2187" t="str">
        <f t="shared" si="314"/>
        <v/>
      </c>
    </row>
    <row r="2188" spans="12:21" ht="15" customHeight="1" x14ac:dyDescent="0.15">
      <c r="L2188" s="244" t="str">
        <f t="shared" si="306"/>
        <v/>
      </c>
      <c r="M2188" s="245" t="str">
        <f t="shared" si="307"/>
        <v/>
      </c>
      <c r="N2188" s="244" t="str">
        <f t="shared" si="308"/>
        <v/>
      </c>
      <c r="O2188" s="244" t="str">
        <f t="shared" si="309"/>
        <v/>
      </c>
      <c r="P2188">
        <f>IF($I2188&lt;&gt;"",$I2188,IF($E2188="SGD",1,IF($E2188="USD",Settings!$B$22,IF($E2188="HKD",Settings!$B$23,1))))</f>
        <v>1</v>
      </c>
      <c r="Q2188">
        <f t="shared" si="310"/>
        <v>0</v>
      </c>
      <c r="R2188">
        <f t="shared" si="311"/>
        <v>0</v>
      </c>
      <c r="S2188" t="str">
        <f t="shared" si="312"/>
        <v/>
      </c>
      <c r="T2188" t="str">
        <f t="shared" si="313"/>
        <v/>
      </c>
      <c r="U2188" t="str">
        <f t="shared" si="314"/>
        <v/>
      </c>
    </row>
    <row r="2189" spans="12:21" ht="15" customHeight="1" x14ac:dyDescent="0.15">
      <c r="L2189" s="244" t="str">
        <f t="shared" si="306"/>
        <v/>
      </c>
      <c r="M2189" s="245" t="str">
        <f t="shared" si="307"/>
        <v/>
      </c>
      <c r="N2189" s="244" t="str">
        <f t="shared" si="308"/>
        <v/>
      </c>
      <c r="O2189" s="244" t="str">
        <f t="shared" si="309"/>
        <v/>
      </c>
      <c r="P2189">
        <f>IF($I2189&lt;&gt;"",$I2189,IF($E2189="SGD",1,IF($E2189="USD",Settings!$B$22,IF($E2189="HKD",Settings!$B$23,1))))</f>
        <v>1</v>
      </c>
      <c r="Q2189">
        <f t="shared" si="310"/>
        <v>0</v>
      </c>
      <c r="R2189">
        <f t="shared" si="311"/>
        <v>0</v>
      </c>
      <c r="S2189" t="str">
        <f t="shared" si="312"/>
        <v/>
      </c>
      <c r="T2189" t="str">
        <f t="shared" si="313"/>
        <v/>
      </c>
      <c r="U2189" t="str">
        <f t="shared" si="314"/>
        <v/>
      </c>
    </row>
    <row r="2190" spans="12:21" ht="15" customHeight="1" x14ac:dyDescent="0.15">
      <c r="L2190" s="244" t="str">
        <f t="shared" si="306"/>
        <v/>
      </c>
      <c r="M2190" s="245" t="str">
        <f t="shared" si="307"/>
        <v/>
      </c>
      <c r="N2190" s="244" t="str">
        <f t="shared" si="308"/>
        <v/>
      </c>
      <c r="O2190" s="244" t="str">
        <f t="shared" si="309"/>
        <v/>
      </c>
      <c r="P2190">
        <f>IF($I2190&lt;&gt;"",$I2190,IF($E2190="SGD",1,IF($E2190="USD",Settings!$B$22,IF($E2190="HKD",Settings!$B$23,1))))</f>
        <v>1</v>
      </c>
      <c r="Q2190">
        <f t="shared" si="310"/>
        <v>0</v>
      </c>
      <c r="R2190">
        <f t="shared" si="311"/>
        <v>0</v>
      </c>
      <c r="S2190" t="str">
        <f t="shared" si="312"/>
        <v/>
      </c>
      <c r="T2190" t="str">
        <f t="shared" si="313"/>
        <v/>
      </c>
      <c r="U2190" t="str">
        <f t="shared" si="314"/>
        <v/>
      </c>
    </row>
    <row r="2191" spans="12:21" ht="15" customHeight="1" x14ac:dyDescent="0.15">
      <c r="L2191" s="244" t="str">
        <f t="shared" si="306"/>
        <v/>
      </c>
      <c r="M2191" s="245" t="str">
        <f t="shared" si="307"/>
        <v/>
      </c>
      <c r="N2191" s="244" t="str">
        <f t="shared" si="308"/>
        <v/>
      </c>
      <c r="O2191" s="244" t="str">
        <f t="shared" si="309"/>
        <v/>
      </c>
      <c r="P2191">
        <f>IF($I2191&lt;&gt;"",$I2191,IF($E2191="SGD",1,IF($E2191="USD",Settings!$B$22,IF($E2191="HKD",Settings!$B$23,1))))</f>
        <v>1</v>
      </c>
      <c r="Q2191">
        <f t="shared" si="310"/>
        <v>0</v>
      </c>
      <c r="R2191">
        <f t="shared" si="311"/>
        <v>0</v>
      </c>
      <c r="S2191" t="str">
        <f t="shared" si="312"/>
        <v/>
      </c>
      <c r="T2191" t="str">
        <f t="shared" si="313"/>
        <v/>
      </c>
      <c r="U2191" t="str">
        <f t="shared" si="314"/>
        <v/>
      </c>
    </row>
    <row r="2192" spans="12:21" ht="15" customHeight="1" x14ac:dyDescent="0.15">
      <c r="L2192" s="244" t="str">
        <f t="shared" si="306"/>
        <v/>
      </c>
      <c r="M2192" s="245" t="str">
        <f t="shared" si="307"/>
        <v/>
      </c>
      <c r="N2192" s="244" t="str">
        <f t="shared" si="308"/>
        <v/>
      </c>
      <c r="O2192" s="244" t="str">
        <f t="shared" si="309"/>
        <v/>
      </c>
      <c r="P2192">
        <f>IF($I2192&lt;&gt;"",$I2192,IF($E2192="SGD",1,IF($E2192="USD",Settings!$B$22,IF($E2192="HKD",Settings!$B$23,1))))</f>
        <v>1</v>
      </c>
      <c r="Q2192">
        <f t="shared" si="310"/>
        <v>0</v>
      </c>
      <c r="R2192">
        <f t="shared" si="311"/>
        <v>0</v>
      </c>
      <c r="S2192" t="str">
        <f t="shared" si="312"/>
        <v/>
      </c>
      <c r="T2192" t="str">
        <f t="shared" si="313"/>
        <v/>
      </c>
      <c r="U2192" t="str">
        <f t="shared" si="314"/>
        <v/>
      </c>
    </row>
    <row r="2193" spans="12:21" ht="15" customHeight="1" x14ac:dyDescent="0.15">
      <c r="L2193" s="244" t="str">
        <f t="shared" si="306"/>
        <v/>
      </c>
      <c r="M2193" s="245" t="str">
        <f t="shared" si="307"/>
        <v/>
      </c>
      <c r="N2193" s="244" t="str">
        <f t="shared" si="308"/>
        <v/>
      </c>
      <c r="O2193" s="244" t="str">
        <f t="shared" si="309"/>
        <v/>
      </c>
      <c r="P2193">
        <f>IF($I2193&lt;&gt;"",$I2193,IF($E2193="SGD",1,IF($E2193="USD",Settings!$B$22,IF($E2193="HKD",Settings!$B$23,1))))</f>
        <v>1</v>
      </c>
      <c r="Q2193">
        <f t="shared" si="310"/>
        <v>0</v>
      </c>
      <c r="R2193">
        <f t="shared" si="311"/>
        <v>0</v>
      </c>
      <c r="S2193" t="str">
        <f t="shared" si="312"/>
        <v/>
      </c>
      <c r="T2193" t="str">
        <f t="shared" si="313"/>
        <v/>
      </c>
      <c r="U2193" t="str">
        <f t="shared" si="314"/>
        <v/>
      </c>
    </row>
    <row r="2194" spans="12:21" ht="15" customHeight="1" x14ac:dyDescent="0.15">
      <c r="L2194" s="244" t="str">
        <f t="shared" si="306"/>
        <v/>
      </c>
      <c r="M2194" s="245" t="str">
        <f t="shared" si="307"/>
        <v/>
      </c>
      <c r="N2194" s="244" t="str">
        <f t="shared" si="308"/>
        <v/>
      </c>
      <c r="O2194" s="244" t="str">
        <f t="shared" si="309"/>
        <v/>
      </c>
      <c r="P2194">
        <f>IF($I2194&lt;&gt;"",$I2194,IF($E2194="SGD",1,IF($E2194="USD",Settings!$B$22,IF($E2194="HKD",Settings!$B$23,1))))</f>
        <v>1</v>
      </c>
      <c r="Q2194">
        <f t="shared" si="310"/>
        <v>0</v>
      </c>
      <c r="R2194">
        <f t="shared" si="311"/>
        <v>0</v>
      </c>
      <c r="S2194" t="str">
        <f t="shared" si="312"/>
        <v/>
      </c>
      <c r="T2194" t="str">
        <f t="shared" si="313"/>
        <v/>
      </c>
      <c r="U2194" t="str">
        <f t="shared" si="314"/>
        <v/>
      </c>
    </row>
    <row r="2195" spans="12:21" ht="15" customHeight="1" x14ac:dyDescent="0.15">
      <c r="L2195" s="244" t="str">
        <f t="shared" si="306"/>
        <v/>
      </c>
      <c r="M2195" s="245" t="str">
        <f t="shared" si="307"/>
        <v/>
      </c>
      <c r="N2195" s="244" t="str">
        <f t="shared" si="308"/>
        <v/>
      </c>
      <c r="O2195" s="244" t="str">
        <f t="shared" si="309"/>
        <v/>
      </c>
      <c r="P2195">
        <f>IF($I2195&lt;&gt;"",$I2195,IF($E2195="SGD",1,IF($E2195="USD",Settings!$B$22,IF($E2195="HKD",Settings!$B$23,1))))</f>
        <v>1</v>
      </c>
      <c r="Q2195">
        <f t="shared" si="310"/>
        <v>0</v>
      </c>
      <c r="R2195">
        <f t="shared" si="311"/>
        <v>0</v>
      </c>
      <c r="S2195" t="str">
        <f t="shared" si="312"/>
        <v/>
      </c>
      <c r="T2195" t="str">
        <f t="shared" si="313"/>
        <v/>
      </c>
      <c r="U2195" t="str">
        <f t="shared" si="314"/>
        <v/>
      </c>
    </row>
    <row r="2196" spans="12:21" ht="15" customHeight="1" x14ac:dyDescent="0.15">
      <c r="L2196" s="244" t="str">
        <f t="shared" si="306"/>
        <v/>
      </c>
      <c r="M2196" s="245" t="str">
        <f t="shared" si="307"/>
        <v/>
      </c>
      <c r="N2196" s="244" t="str">
        <f t="shared" si="308"/>
        <v/>
      </c>
      <c r="O2196" s="244" t="str">
        <f t="shared" si="309"/>
        <v/>
      </c>
      <c r="P2196">
        <f>IF($I2196&lt;&gt;"",$I2196,IF($E2196="SGD",1,IF($E2196="USD",Settings!$B$22,IF($E2196="HKD",Settings!$B$23,1))))</f>
        <v>1</v>
      </c>
      <c r="Q2196">
        <f t="shared" si="310"/>
        <v>0</v>
      </c>
      <c r="R2196">
        <f t="shared" si="311"/>
        <v>0</v>
      </c>
      <c r="S2196" t="str">
        <f t="shared" si="312"/>
        <v/>
      </c>
      <c r="T2196" t="str">
        <f t="shared" si="313"/>
        <v/>
      </c>
      <c r="U2196" t="str">
        <f t="shared" si="314"/>
        <v/>
      </c>
    </row>
    <row r="2197" spans="12:21" ht="15" customHeight="1" x14ac:dyDescent="0.15">
      <c r="L2197" s="244" t="str">
        <f t="shared" si="306"/>
        <v/>
      </c>
      <c r="M2197" s="245" t="str">
        <f t="shared" si="307"/>
        <v/>
      </c>
      <c r="N2197" s="244" t="str">
        <f t="shared" si="308"/>
        <v/>
      </c>
      <c r="O2197" s="244" t="str">
        <f t="shared" si="309"/>
        <v/>
      </c>
      <c r="P2197">
        <f>IF($I2197&lt;&gt;"",$I2197,IF($E2197="SGD",1,IF($E2197="USD",Settings!$B$22,IF($E2197="HKD",Settings!$B$23,1))))</f>
        <v>1</v>
      </c>
      <c r="Q2197">
        <f t="shared" si="310"/>
        <v>0</v>
      </c>
      <c r="R2197">
        <f t="shared" si="311"/>
        <v>0</v>
      </c>
      <c r="S2197" t="str">
        <f t="shared" si="312"/>
        <v/>
      </c>
      <c r="T2197" t="str">
        <f t="shared" si="313"/>
        <v/>
      </c>
      <c r="U2197" t="str">
        <f t="shared" si="314"/>
        <v/>
      </c>
    </row>
    <row r="2198" spans="12:21" ht="15" customHeight="1" x14ac:dyDescent="0.15">
      <c r="L2198" s="244" t="str">
        <f t="shared" si="306"/>
        <v/>
      </c>
      <c r="M2198" s="245" t="str">
        <f t="shared" si="307"/>
        <v/>
      </c>
      <c r="N2198" s="244" t="str">
        <f t="shared" si="308"/>
        <v/>
      </c>
      <c r="O2198" s="244" t="str">
        <f t="shared" si="309"/>
        <v/>
      </c>
      <c r="P2198">
        <f>IF($I2198&lt;&gt;"",$I2198,IF($E2198="SGD",1,IF($E2198="USD",Settings!$B$22,IF($E2198="HKD",Settings!$B$23,1))))</f>
        <v>1</v>
      </c>
      <c r="Q2198">
        <f t="shared" si="310"/>
        <v>0</v>
      </c>
      <c r="R2198">
        <f t="shared" si="311"/>
        <v>0</v>
      </c>
      <c r="S2198" t="str">
        <f t="shared" si="312"/>
        <v/>
      </c>
      <c r="T2198" t="str">
        <f t="shared" si="313"/>
        <v/>
      </c>
      <c r="U2198" t="str">
        <f t="shared" si="314"/>
        <v/>
      </c>
    </row>
    <row r="2199" spans="12:21" ht="15" customHeight="1" x14ac:dyDescent="0.15">
      <c r="L2199" s="244" t="str">
        <f t="shared" si="306"/>
        <v/>
      </c>
      <c r="M2199" s="245" t="str">
        <f t="shared" si="307"/>
        <v/>
      </c>
      <c r="N2199" s="244" t="str">
        <f t="shared" si="308"/>
        <v/>
      </c>
      <c r="O2199" s="244" t="str">
        <f t="shared" si="309"/>
        <v/>
      </c>
      <c r="P2199">
        <f>IF($I2199&lt;&gt;"",$I2199,IF($E2199="SGD",1,IF($E2199="USD",Settings!$B$22,IF($E2199="HKD",Settings!$B$23,1))))</f>
        <v>1</v>
      </c>
      <c r="Q2199">
        <f t="shared" si="310"/>
        <v>0</v>
      </c>
      <c r="R2199">
        <f t="shared" si="311"/>
        <v>0</v>
      </c>
      <c r="S2199" t="str">
        <f t="shared" si="312"/>
        <v/>
      </c>
      <c r="T2199" t="str">
        <f t="shared" si="313"/>
        <v/>
      </c>
      <c r="U2199" t="str">
        <f t="shared" si="314"/>
        <v/>
      </c>
    </row>
    <row r="2200" spans="12:21" ht="15" customHeight="1" x14ac:dyDescent="0.15">
      <c r="L2200" s="244" t="str">
        <f t="shared" si="306"/>
        <v/>
      </c>
      <c r="M2200" s="245" t="str">
        <f t="shared" si="307"/>
        <v/>
      </c>
      <c r="N2200" s="244" t="str">
        <f t="shared" si="308"/>
        <v/>
      </c>
      <c r="O2200" s="244" t="str">
        <f t="shared" si="309"/>
        <v/>
      </c>
      <c r="P2200">
        <f>IF($I2200&lt;&gt;"",$I2200,IF($E2200="SGD",1,IF($E2200="USD",Settings!$B$22,IF($E2200="HKD",Settings!$B$23,1))))</f>
        <v>1</v>
      </c>
      <c r="Q2200">
        <f t="shared" si="310"/>
        <v>0</v>
      </c>
      <c r="R2200">
        <f t="shared" si="311"/>
        <v>0</v>
      </c>
      <c r="S2200" t="str">
        <f t="shared" si="312"/>
        <v/>
      </c>
      <c r="T2200" t="str">
        <f t="shared" si="313"/>
        <v/>
      </c>
      <c r="U2200" t="str">
        <f t="shared" si="314"/>
        <v/>
      </c>
    </row>
    <row r="2201" spans="12:21" ht="15" customHeight="1" x14ac:dyDescent="0.15">
      <c r="L2201" s="244" t="str">
        <f t="shared" si="306"/>
        <v/>
      </c>
      <c r="M2201" s="245" t="str">
        <f t="shared" si="307"/>
        <v/>
      </c>
      <c r="N2201" s="244" t="str">
        <f t="shared" si="308"/>
        <v/>
      </c>
      <c r="O2201" s="244" t="str">
        <f t="shared" si="309"/>
        <v/>
      </c>
      <c r="P2201">
        <f>IF($I2201&lt;&gt;"",$I2201,IF($E2201="SGD",1,IF($E2201="USD",Settings!$B$22,IF($E2201="HKD",Settings!$B$23,1))))</f>
        <v>1</v>
      </c>
      <c r="Q2201">
        <f t="shared" si="310"/>
        <v>0</v>
      </c>
      <c r="R2201">
        <f t="shared" si="311"/>
        <v>0</v>
      </c>
      <c r="S2201" t="str">
        <f t="shared" si="312"/>
        <v/>
      </c>
      <c r="T2201" t="str">
        <f t="shared" si="313"/>
        <v/>
      </c>
      <c r="U2201" t="str">
        <f t="shared" si="314"/>
        <v/>
      </c>
    </row>
    <row r="2202" spans="12:21" ht="15" customHeight="1" x14ac:dyDescent="0.15">
      <c r="L2202" s="244" t="str">
        <f t="shared" si="306"/>
        <v/>
      </c>
      <c r="M2202" s="245" t="str">
        <f t="shared" si="307"/>
        <v/>
      </c>
      <c r="N2202" s="244" t="str">
        <f t="shared" si="308"/>
        <v/>
      </c>
      <c r="O2202" s="244" t="str">
        <f t="shared" si="309"/>
        <v/>
      </c>
      <c r="P2202">
        <f>IF($I2202&lt;&gt;"",$I2202,IF($E2202="SGD",1,IF($E2202="USD",Settings!$B$22,IF($E2202="HKD",Settings!$B$23,1))))</f>
        <v>1</v>
      </c>
      <c r="Q2202">
        <f t="shared" si="310"/>
        <v>0</v>
      </c>
      <c r="R2202">
        <f t="shared" si="311"/>
        <v>0</v>
      </c>
      <c r="S2202" t="str">
        <f t="shared" si="312"/>
        <v/>
      </c>
      <c r="T2202" t="str">
        <f t="shared" si="313"/>
        <v/>
      </c>
      <c r="U2202" t="str">
        <f t="shared" si="314"/>
        <v/>
      </c>
    </row>
    <row r="2203" spans="12:21" ht="15" customHeight="1" x14ac:dyDescent="0.15">
      <c r="L2203" s="244" t="str">
        <f t="shared" si="306"/>
        <v/>
      </c>
      <c r="M2203" s="245" t="str">
        <f t="shared" si="307"/>
        <v/>
      </c>
      <c r="N2203" s="244" t="str">
        <f t="shared" si="308"/>
        <v/>
      </c>
      <c r="O2203" s="244" t="str">
        <f t="shared" si="309"/>
        <v/>
      </c>
      <c r="P2203">
        <f>IF($I2203&lt;&gt;"",$I2203,IF($E2203="SGD",1,IF($E2203="USD",Settings!$B$22,IF($E2203="HKD",Settings!$B$23,1))))</f>
        <v>1</v>
      </c>
      <c r="Q2203">
        <f t="shared" si="310"/>
        <v>0</v>
      </c>
      <c r="R2203">
        <f t="shared" si="311"/>
        <v>0</v>
      </c>
      <c r="S2203" t="str">
        <f t="shared" si="312"/>
        <v/>
      </c>
      <c r="T2203" t="str">
        <f t="shared" si="313"/>
        <v/>
      </c>
      <c r="U2203" t="str">
        <f t="shared" si="314"/>
        <v/>
      </c>
    </row>
    <row r="2204" spans="12:21" ht="15" customHeight="1" x14ac:dyDescent="0.15">
      <c r="L2204" s="244" t="str">
        <f t="shared" si="306"/>
        <v/>
      </c>
      <c r="M2204" s="245" t="str">
        <f t="shared" si="307"/>
        <v/>
      </c>
      <c r="N2204" s="244" t="str">
        <f t="shared" si="308"/>
        <v/>
      </c>
      <c r="O2204" s="244" t="str">
        <f t="shared" si="309"/>
        <v/>
      </c>
      <c r="P2204">
        <f>IF($I2204&lt;&gt;"",$I2204,IF($E2204="SGD",1,IF($E2204="USD",Settings!$B$22,IF($E2204="HKD",Settings!$B$23,1))))</f>
        <v>1</v>
      </c>
      <c r="Q2204">
        <f t="shared" si="310"/>
        <v>0</v>
      </c>
      <c r="R2204">
        <f t="shared" si="311"/>
        <v>0</v>
      </c>
      <c r="S2204" t="str">
        <f t="shared" si="312"/>
        <v/>
      </c>
      <c r="T2204" t="str">
        <f t="shared" si="313"/>
        <v/>
      </c>
      <c r="U2204" t="str">
        <f t="shared" si="314"/>
        <v/>
      </c>
    </row>
    <row r="2205" spans="12:21" ht="15" customHeight="1" x14ac:dyDescent="0.15">
      <c r="L2205" s="244" t="str">
        <f t="shared" si="306"/>
        <v/>
      </c>
      <c r="M2205" s="245" t="str">
        <f t="shared" si="307"/>
        <v/>
      </c>
      <c r="N2205" s="244" t="str">
        <f t="shared" si="308"/>
        <v/>
      </c>
      <c r="O2205" s="244" t="str">
        <f t="shared" si="309"/>
        <v/>
      </c>
      <c r="P2205">
        <f>IF($I2205&lt;&gt;"",$I2205,IF($E2205="SGD",1,IF($E2205="USD",Settings!$B$22,IF($E2205="HKD",Settings!$B$23,1))))</f>
        <v>1</v>
      </c>
      <c r="Q2205">
        <f t="shared" si="310"/>
        <v>0</v>
      </c>
      <c r="R2205">
        <f t="shared" si="311"/>
        <v>0</v>
      </c>
      <c r="S2205" t="str">
        <f t="shared" si="312"/>
        <v/>
      </c>
      <c r="T2205" t="str">
        <f t="shared" si="313"/>
        <v/>
      </c>
      <c r="U2205" t="str">
        <f t="shared" si="314"/>
        <v/>
      </c>
    </row>
    <row r="2206" spans="12:21" ht="15" customHeight="1" x14ac:dyDescent="0.15">
      <c r="L2206" s="244" t="str">
        <f t="shared" si="306"/>
        <v/>
      </c>
      <c r="M2206" s="245" t="str">
        <f t="shared" si="307"/>
        <v/>
      </c>
      <c r="N2206" s="244" t="str">
        <f t="shared" si="308"/>
        <v/>
      </c>
      <c r="O2206" s="244" t="str">
        <f t="shared" si="309"/>
        <v/>
      </c>
      <c r="P2206">
        <f>IF($I2206&lt;&gt;"",$I2206,IF($E2206="SGD",1,IF($E2206="USD",Settings!$B$22,IF($E2206="HKD",Settings!$B$23,1))))</f>
        <v>1</v>
      </c>
      <c r="Q2206">
        <f t="shared" si="310"/>
        <v>0</v>
      </c>
      <c r="R2206">
        <f t="shared" si="311"/>
        <v>0</v>
      </c>
      <c r="S2206" t="str">
        <f t="shared" si="312"/>
        <v/>
      </c>
      <c r="T2206" t="str">
        <f t="shared" si="313"/>
        <v/>
      </c>
      <c r="U2206" t="str">
        <f t="shared" si="314"/>
        <v/>
      </c>
    </row>
    <row r="2207" spans="12:21" ht="15" customHeight="1" x14ac:dyDescent="0.15">
      <c r="L2207" s="244" t="str">
        <f t="shared" si="306"/>
        <v/>
      </c>
      <c r="M2207" s="245" t="str">
        <f t="shared" si="307"/>
        <v/>
      </c>
      <c r="N2207" s="244" t="str">
        <f t="shared" si="308"/>
        <v/>
      </c>
      <c r="O2207" s="244" t="str">
        <f t="shared" si="309"/>
        <v/>
      </c>
      <c r="P2207">
        <f>IF($I2207&lt;&gt;"",$I2207,IF($E2207="SGD",1,IF($E2207="USD",Settings!$B$22,IF($E2207="HKD",Settings!$B$23,1))))</f>
        <v>1</v>
      </c>
      <c r="Q2207">
        <f t="shared" si="310"/>
        <v>0</v>
      </c>
      <c r="R2207">
        <f t="shared" si="311"/>
        <v>0</v>
      </c>
      <c r="S2207" t="str">
        <f t="shared" si="312"/>
        <v/>
      </c>
      <c r="T2207" t="str">
        <f t="shared" si="313"/>
        <v/>
      </c>
      <c r="U2207" t="str">
        <f t="shared" si="314"/>
        <v/>
      </c>
    </row>
    <row r="2208" spans="12:21" ht="15" customHeight="1" x14ac:dyDescent="0.15">
      <c r="L2208" s="244" t="str">
        <f t="shared" si="306"/>
        <v/>
      </c>
      <c r="M2208" s="245" t="str">
        <f t="shared" si="307"/>
        <v/>
      </c>
      <c r="N2208" s="244" t="str">
        <f t="shared" si="308"/>
        <v/>
      </c>
      <c r="O2208" s="244" t="str">
        <f t="shared" si="309"/>
        <v/>
      </c>
      <c r="P2208">
        <f>IF($I2208&lt;&gt;"",$I2208,IF($E2208="SGD",1,IF($E2208="USD",Settings!$B$22,IF($E2208="HKD",Settings!$B$23,1))))</f>
        <v>1</v>
      </c>
      <c r="Q2208">
        <f t="shared" si="310"/>
        <v>0</v>
      </c>
      <c r="R2208">
        <f t="shared" si="311"/>
        <v>0</v>
      </c>
      <c r="S2208" t="str">
        <f t="shared" si="312"/>
        <v/>
      </c>
      <c r="T2208" t="str">
        <f t="shared" si="313"/>
        <v/>
      </c>
      <c r="U2208" t="str">
        <f t="shared" si="314"/>
        <v/>
      </c>
    </row>
    <row r="2209" spans="12:21" ht="15" customHeight="1" x14ac:dyDescent="0.15">
      <c r="L2209" s="244" t="str">
        <f t="shared" si="306"/>
        <v/>
      </c>
      <c r="M2209" s="245" t="str">
        <f t="shared" si="307"/>
        <v/>
      </c>
      <c r="N2209" s="244" t="str">
        <f t="shared" si="308"/>
        <v/>
      </c>
      <c r="O2209" s="244" t="str">
        <f t="shared" si="309"/>
        <v/>
      </c>
      <c r="P2209">
        <f>IF($I2209&lt;&gt;"",$I2209,IF($E2209="SGD",1,IF($E2209="USD",Settings!$B$22,IF($E2209="HKD",Settings!$B$23,1))))</f>
        <v>1</v>
      </c>
      <c r="Q2209">
        <f t="shared" si="310"/>
        <v>0</v>
      </c>
      <c r="R2209">
        <f t="shared" si="311"/>
        <v>0</v>
      </c>
      <c r="S2209" t="str">
        <f t="shared" si="312"/>
        <v/>
      </c>
      <c r="T2209" t="str">
        <f t="shared" si="313"/>
        <v/>
      </c>
      <c r="U2209" t="str">
        <f t="shared" si="314"/>
        <v/>
      </c>
    </row>
    <row r="2210" spans="12:21" ht="15" customHeight="1" x14ac:dyDescent="0.15">
      <c r="L2210" s="244" t="str">
        <f t="shared" si="306"/>
        <v/>
      </c>
      <c r="M2210" s="245" t="str">
        <f t="shared" si="307"/>
        <v/>
      </c>
      <c r="N2210" s="244" t="str">
        <f t="shared" si="308"/>
        <v/>
      </c>
      <c r="O2210" s="244" t="str">
        <f t="shared" si="309"/>
        <v/>
      </c>
      <c r="P2210">
        <f>IF($I2210&lt;&gt;"",$I2210,IF($E2210="SGD",1,IF($E2210="USD",Settings!$B$22,IF($E2210="HKD",Settings!$B$23,1))))</f>
        <v>1</v>
      </c>
      <c r="Q2210">
        <f t="shared" si="310"/>
        <v>0</v>
      </c>
      <c r="R2210">
        <f t="shared" si="311"/>
        <v>0</v>
      </c>
      <c r="S2210" t="str">
        <f t="shared" si="312"/>
        <v/>
      </c>
      <c r="T2210" t="str">
        <f t="shared" si="313"/>
        <v/>
      </c>
      <c r="U2210" t="str">
        <f t="shared" si="314"/>
        <v/>
      </c>
    </row>
    <row r="2211" spans="12:21" ht="15" customHeight="1" x14ac:dyDescent="0.15">
      <c r="L2211" s="244" t="str">
        <f t="shared" si="306"/>
        <v/>
      </c>
      <c r="M2211" s="245" t="str">
        <f t="shared" si="307"/>
        <v/>
      </c>
      <c r="N2211" s="244" t="str">
        <f t="shared" si="308"/>
        <v/>
      </c>
      <c r="O2211" s="244" t="str">
        <f t="shared" si="309"/>
        <v/>
      </c>
      <c r="P2211">
        <f>IF($I2211&lt;&gt;"",$I2211,IF($E2211="SGD",1,IF($E2211="USD",Settings!$B$22,IF($E2211="HKD",Settings!$B$23,1))))</f>
        <v>1</v>
      </c>
      <c r="Q2211">
        <f t="shared" si="310"/>
        <v>0</v>
      </c>
      <c r="R2211">
        <f t="shared" si="311"/>
        <v>0</v>
      </c>
      <c r="S2211" t="str">
        <f t="shared" si="312"/>
        <v/>
      </c>
      <c r="T2211" t="str">
        <f t="shared" si="313"/>
        <v/>
      </c>
      <c r="U2211" t="str">
        <f t="shared" si="314"/>
        <v/>
      </c>
    </row>
    <row r="2212" spans="12:21" ht="15" customHeight="1" x14ac:dyDescent="0.15">
      <c r="L2212" s="244" t="str">
        <f t="shared" si="306"/>
        <v/>
      </c>
      <c r="M2212" s="245" t="str">
        <f t="shared" si="307"/>
        <v/>
      </c>
      <c r="N2212" s="244" t="str">
        <f t="shared" si="308"/>
        <v/>
      </c>
      <c r="O2212" s="244" t="str">
        <f t="shared" si="309"/>
        <v/>
      </c>
      <c r="P2212">
        <f>IF($I2212&lt;&gt;"",$I2212,IF($E2212="SGD",1,IF($E2212="USD",Settings!$B$22,IF($E2212="HKD",Settings!$B$23,1))))</f>
        <v>1</v>
      </c>
      <c r="Q2212">
        <f t="shared" si="310"/>
        <v>0</v>
      </c>
      <c r="R2212">
        <f t="shared" si="311"/>
        <v>0</v>
      </c>
      <c r="S2212" t="str">
        <f t="shared" si="312"/>
        <v/>
      </c>
      <c r="T2212" t="str">
        <f t="shared" si="313"/>
        <v/>
      </c>
      <c r="U2212" t="str">
        <f t="shared" si="314"/>
        <v/>
      </c>
    </row>
    <row r="2213" spans="12:21" ht="15" customHeight="1" x14ac:dyDescent="0.15">
      <c r="L2213" s="244" t="str">
        <f t="shared" si="306"/>
        <v/>
      </c>
      <c r="M2213" s="245" t="str">
        <f t="shared" si="307"/>
        <v/>
      </c>
      <c r="N2213" s="244" t="str">
        <f t="shared" si="308"/>
        <v/>
      </c>
      <c r="O2213" s="244" t="str">
        <f t="shared" si="309"/>
        <v/>
      </c>
      <c r="P2213">
        <f>IF($I2213&lt;&gt;"",$I2213,IF($E2213="SGD",1,IF($E2213="USD",Settings!$B$22,IF($E2213="HKD",Settings!$B$23,1))))</f>
        <v>1</v>
      </c>
      <c r="Q2213">
        <f t="shared" si="310"/>
        <v>0</v>
      </c>
      <c r="R2213">
        <f t="shared" si="311"/>
        <v>0</v>
      </c>
      <c r="S2213" t="str">
        <f t="shared" si="312"/>
        <v/>
      </c>
      <c r="T2213" t="str">
        <f t="shared" si="313"/>
        <v/>
      </c>
      <c r="U2213" t="str">
        <f t="shared" si="314"/>
        <v/>
      </c>
    </row>
    <row r="2214" spans="12:21" ht="15" customHeight="1" x14ac:dyDescent="0.15">
      <c r="L2214" s="244" t="str">
        <f t="shared" si="306"/>
        <v/>
      </c>
      <c r="M2214" s="245" t="str">
        <f t="shared" si="307"/>
        <v/>
      </c>
      <c r="N2214" s="244" t="str">
        <f t="shared" si="308"/>
        <v/>
      </c>
      <c r="O2214" s="244" t="str">
        <f t="shared" si="309"/>
        <v/>
      </c>
      <c r="P2214">
        <f>IF($I2214&lt;&gt;"",$I2214,IF($E2214="SGD",1,IF($E2214="USD",Settings!$B$22,IF($E2214="HKD",Settings!$B$23,1))))</f>
        <v>1</v>
      </c>
      <c r="Q2214">
        <f t="shared" si="310"/>
        <v>0</v>
      </c>
      <c r="R2214">
        <f t="shared" si="311"/>
        <v>0</v>
      </c>
      <c r="S2214" t="str">
        <f t="shared" si="312"/>
        <v/>
      </c>
      <c r="T2214" t="str">
        <f t="shared" si="313"/>
        <v/>
      </c>
      <c r="U2214" t="str">
        <f t="shared" si="314"/>
        <v/>
      </c>
    </row>
    <row r="2215" spans="12:21" ht="15" customHeight="1" x14ac:dyDescent="0.15">
      <c r="L2215" s="244" t="str">
        <f t="shared" si="306"/>
        <v/>
      </c>
      <c r="M2215" s="245" t="str">
        <f t="shared" si="307"/>
        <v/>
      </c>
      <c r="N2215" s="244" t="str">
        <f t="shared" si="308"/>
        <v/>
      </c>
      <c r="O2215" s="244" t="str">
        <f t="shared" si="309"/>
        <v/>
      </c>
      <c r="P2215">
        <f>IF($I2215&lt;&gt;"",$I2215,IF($E2215="SGD",1,IF($E2215="USD",Settings!$B$22,IF($E2215="HKD",Settings!$B$23,1))))</f>
        <v>1</v>
      </c>
      <c r="Q2215">
        <f t="shared" si="310"/>
        <v>0</v>
      </c>
      <c r="R2215">
        <f t="shared" si="311"/>
        <v>0</v>
      </c>
      <c r="S2215" t="str">
        <f t="shared" si="312"/>
        <v/>
      </c>
      <c r="T2215" t="str">
        <f t="shared" si="313"/>
        <v/>
      </c>
      <c r="U2215" t="str">
        <f t="shared" si="314"/>
        <v/>
      </c>
    </row>
    <row r="2216" spans="12:21" ht="15" customHeight="1" x14ac:dyDescent="0.15">
      <c r="L2216" s="244" t="str">
        <f t="shared" si="306"/>
        <v/>
      </c>
      <c r="M2216" s="245" t="str">
        <f t="shared" si="307"/>
        <v/>
      </c>
      <c r="N2216" s="244" t="str">
        <f t="shared" si="308"/>
        <v/>
      </c>
      <c r="O2216" s="244" t="str">
        <f t="shared" si="309"/>
        <v/>
      </c>
      <c r="P2216">
        <f>IF($I2216&lt;&gt;"",$I2216,IF($E2216="SGD",1,IF($E2216="USD",Settings!$B$22,IF($E2216="HKD",Settings!$B$23,1))))</f>
        <v>1</v>
      </c>
      <c r="Q2216">
        <f t="shared" si="310"/>
        <v>0</v>
      </c>
      <c r="R2216">
        <f t="shared" si="311"/>
        <v>0</v>
      </c>
      <c r="S2216" t="str">
        <f t="shared" si="312"/>
        <v/>
      </c>
      <c r="T2216" t="str">
        <f t="shared" si="313"/>
        <v/>
      </c>
      <c r="U2216" t="str">
        <f t="shared" si="314"/>
        <v/>
      </c>
    </row>
    <row r="2217" spans="12:21" ht="15" customHeight="1" x14ac:dyDescent="0.15">
      <c r="L2217" s="244" t="str">
        <f t="shared" ref="L2217:L2280" si="315">IF(OR(B2217="",C2217="",E2217=""),"",B2217&amp;":"&amp;C2217&amp;":"&amp;E2217)</f>
        <v/>
      </c>
      <c r="M2217" s="245" t="str">
        <f t="shared" ref="M2217:M2280" si="316">IF(A2217="","",A2217*D2217)</f>
        <v/>
      </c>
      <c r="N2217" s="244" t="str">
        <f t="shared" ref="N2217:N2280" si="317">IF(A2217="","",IF(OR(A2217=1,A2217=0),J2217,0))</f>
        <v/>
      </c>
      <c r="O2217" s="244" t="str">
        <f t="shared" ref="O2217:O2280" si="318">IF(A2217="","",IF(A2217=-1,J2217,0))</f>
        <v/>
      </c>
      <c r="P2217">
        <f>IF($I2217&lt;&gt;"",$I2217,IF($E2217="SGD",1,IF($E2217="USD",Settings!$B$22,IF($E2217="HKD",Settings!$B$23,1))))</f>
        <v>1</v>
      </c>
      <c r="Q2217">
        <f t="shared" ref="Q2217:Q2280" si="319">IF($L2217="",0,($O2217-$N2217+IF($A2217=2,$J2217,0))*$P2217)</f>
        <v>0</v>
      </c>
      <c r="R2217">
        <f t="shared" ref="R2217:R2280" si="320">IF($L2217="",0,IF($A2217=2,$J2217*$P2217,0))</f>
        <v>0</v>
      </c>
      <c r="S2217" t="str">
        <f t="shared" si="312"/>
        <v/>
      </c>
      <c r="T2217" t="str">
        <f t="shared" si="313"/>
        <v/>
      </c>
      <c r="U2217" t="str">
        <f t="shared" si="314"/>
        <v/>
      </c>
    </row>
    <row r="2218" spans="12:21" ht="15" customHeight="1" x14ac:dyDescent="0.15">
      <c r="L2218" s="244" t="str">
        <f t="shared" si="315"/>
        <v/>
      </c>
      <c r="M2218" s="245" t="str">
        <f t="shared" si="316"/>
        <v/>
      </c>
      <c r="N2218" s="244" t="str">
        <f t="shared" si="317"/>
        <v/>
      </c>
      <c r="O2218" s="244" t="str">
        <f t="shared" si="318"/>
        <v/>
      </c>
      <c r="P2218">
        <f>IF($I2218&lt;&gt;"",$I2218,IF($E2218="SGD",1,IF($E2218="USD",Settings!$B$22,IF($E2218="HKD",Settings!$B$23,1))))</f>
        <v>1</v>
      </c>
      <c r="Q2218">
        <f t="shared" si="319"/>
        <v>0</v>
      </c>
      <c r="R2218">
        <f t="shared" si="320"/>
        <v>0</v>
      </c>
      <c r="S2218" t="str">
        <f t="shared" si="312"/>
        <v/>
      </c>
      <c r="T2218" t="str">
        <f t="shared" si="313"/>
        <v/>
      </c>
      <c r="U2218" t="str">
        <f t="shared" si="314"/>
        <v/>
      </c>
    </row>
    <row r="2219" spans="12:21" ht="15" customHeight="1" x14ac:dyDescent="0.15">
      <c r="L2219" s="244" t="str">
        <f t="shared" si="315"/>
        <v/>
      </c>
      <c r="M2219" s="245" t="str">
        <f t="shared" si="316"/>
        <v/>
      </c>
      <c r="N2219" s="244" t="str">
        <f t="shared" si="317"/>
        <v/>
      </c>
      <c r="O2219" s="244" t="str">
        <f t="shared" si="318"/>
        <v/>
      </c>
      <c r="P2219">
        <f>IF($I2219&lt;&gt;"",$I2219,IF($E2219="SGD",1,IF($E2219="USD",Settings!$B$22,IF($E2219="HKD",Settings!$B$23,1))))</f>
        <v>1</v>
      </c>
      <c r="Q2219">
        <f t="shared" si="319"/>
        <v>0</v>
      </c>
      <c r="R2219">
        <f t="shared" si="320"/>
        <v>0</v>
      </c>
      <c r="S2219" t="str">
        <f t="shared" si="312"/>
        <v/>
      </c>
      <c r="T2219" t="str">
        <f t="shared" si="313"/>
        <v/>
      </c>
      <c r="U2219" t="str">
        <f t="shared" si="314"/>
        <v/>
      </c>
    </row>
    <row r="2220" spans="12:21" ht="15" customHeight="1" x14ac:dyDescent="0.15">
      <c r="L2220" s="244" t="str">
        <f t="shared" si="315"/>
        <v/>
      </c>
      <c r="M2220" s="245" t="str">
        <f t="shared" si="316"/>
        <v/>
      </c>
      <c r="N2220" s="244" t="str">
        <f t="shared" si="317"/>
        <v/>
      </c>
      <c r="O2220" s="244" t="str">
        <f t="shared" si="318"/>
        <v/>
      </c>
      <c r="P2220">
        <f>IF($I2220&lt;&gt;"",$I2220,IF($E2220="SGD",1,IF($E2220="USD",Settings!$B$22,IF($E2220="HKD",Settings!$B$23,1))))</f>
        <v>1</v>
      </c>
      <c r="Q2220">
        <f t="shared" si="319"/>
        <v>0</v>
      </c>
      <c r="R2220">
        <f t="shared" si="320"/>
        <v>0</v>
      </c>
      <c r="S2220" t="str">
        <f t="shared" si="312"/>
        <v/>
      </c>
      <c r="T2220" t="str">
        <f t="shared" si="313"/>
        <v/>
      </c>
      <c r="U2220" t="str">
        <f t="shared" si="314"/>
        <v/>
      </c>
    </row>
    <row r="2221" spans="12:21" ht="15" customHeight="1" x14ac:dyDescent="0.15">
      <c r="L2221" s="244" t="str">
        <f t="shared" si="315"/>
        <v/>
      </c>
      <c r="M2221" s="245" t="str">
        <f t="shared" si="316"/>
        <v/>
      </c>
      <c r="N2221" s="244" t="str">
        <f t="shared" si="317"/>
        <v/>
      </c>
      <c r="O2221" s="244" t="str">
        <f t="shared" si="318"/>
        <v/>
      </c>
      <c r="P2221">
        <f>IF($I2221&lt;&gt;"",$I2221,IF($E2221="SGD",1,IF($E2221="USD",Settings!$B$22,IF($E2221="HKD",Settings!$B$23,1))))</f>
        <v>1</v>
      </c>
      <c r="Q2221">
        <f t="shared" si="319"/>
        <v>0</v>
      </c>
      <c r="R2221">
        <f t="shared" si="320"/>
        <v>0</v>
      </c>
      <c r="S2221" t="str">
        <f t="shared" si="312"/>
        <v/>
      </c>
      <c r="T2221" t="str">
        <f t="shared" si="313"/>
        <v/>
      </c>
      <c r="U2221" t="str">
        <f t="shared" si="314"/>
        <v/>
      </c>
    </row>
    <row r="2222" spans="12:21" ht="15" customHeight="1" x14ac:dyDescent="0.15">
      <c r="L2222" s="244" t="str">
        <f t="shared" si="315"/>
        <v/>
      </c>
      <c r="M2222" s="245" t="str">
        <f t="shared" si="316"/>
        <v/>
      </c>
      <c r="N2222" s="244" t="str">
        <f t="shared" si="317"/>
        <v/>
      </c>
      <c r="O2222" s="244" t="str">
        <f t="shared" si="318"/>
        <v/>
      </c>
      <c r="P2222">
        <f>IF($I2222&lt;&gt;"",$I2222,IF($E2222="SGD",1,IF($E2222="USD",Settings!$B$22,IF($E2222="HKD",Settings!$B$23,1))))</f>
        <v>1</v>
      </c>
      <c r="Q2222">
        <f t="shared" si="319"/>
        <v>0</v>
      </c>
      <c r="R2222">
        <f t="shared" si="320"/>
        <v>0</v>
      </c>
      <c r="S2222" t="str">
        <f t="shared" si="312"/>
        <v/>
      </c>
      <c r="T2222" t="str">
        <f t="shared" si="313"/>
        <v/>
      </c>
      <c r="U2222" t="str">
        <f t="shared" si="314"/>
        <v/>
      </c>
    </row>
    <row r="2223" spans="12:21" ht="15" customHeight="1" x14ac:dyDescent="0.15">
      <c r="L2223" s="244" t="str">
        <f t="shared" si="315"/>
        <v/>
      </c>
      <c r="M2223" s="245" t="str">
        <f t="shared" si="316"/>
        <v/>
      </c>
      <c r="N2223" s="244" t="str">
        <f t="shared" si="317"/>
        <v/>
      </c>
      <c r="O2223" s="244" t="str">
        <f t="shared" si="318"/>
        <v/>
      </c>
      <c r="P2223">
        <f>IF($I2223&lt;&gt;"",$I2223,IF($E2223="SGD",1,IF($E2223="USD",Settings!$B$22,IF($E2223="HKD",Settings!$B$23,1))))</f>
        <v>1</v>
      </c>
      <c r="Q2223">
        <f t="shared" si="319"/>
        <v>0</v>
      </c>
      <c r="R2223">
        <f t="shared" si="320"/>
        <v>0</v>
      </c>
      <c r="S2223" t="str">
        <f t="shared" si="312"/>
        <v/>
      </c>
      <c r="T2223" t="str">
        <f t="shared" si="313"/>
        <v/>
      </c>
      <c r="U2223" t="str">
        <f t="shared" si="314"/>
        <v/>
      </c>
    </row>
    <row r="2224" spans="12:21" ht="15" customHeight="1" x14ac:dyDescent="0.15">
      <c r="L2224" s="244" t="str">
        <f t="shared" si="315"/>
        <v/>
      </c>
      <c r="M2224" s="245" t="str">
        <f t="shared" si="316"/>
        <v/>
      </c>
      <c r="N2224" s="244" t="str">
        <f t="shared" si="317"/>
        <v/>
      </c>
      <c r="O2224" s="244" t="str">
        <f t="shared" si="318"/>
        <v/>
      </c>
      <c r="P2224">
        <f>IF($I2224&lt;&gt;"",$I2224,IF($E2224="SGD",1,IF($E2224="USD",Settings!$B$22,IF($E2224="HKD",Settings!$B$23,1))))</f>
        <v>1</v>
      </c>
      <c r="Q2224">
        <f t="shared" si="319"/>
        <v>0</v>
      </c>
      <c r="R2224">
        <f t="shared" si="320"/>
        <v>0</v>
      </c>
      <c r="S2224" t="str">
        <f t="shared" si="312"/>
        <v/>
      </c>
      <c r="T2224" t="str">
        <f t="shared" si="313"/>
        <v/>
      </c>
      <c r="U2224" t="str">
        <f t="shared" si="314"/>
        <v/>
      </c>
    </row>
    <row r="2225" spans="12:21" ht="15" customHeight="1" x14ac:dyDescent="0.15">
      <c r="L2225" s="244" t="str">
        <f t="shared" si="315"/>
        <v/>
      </c>
      <c r="M2225" s="245" t="str">
        <f t="shared" si="316"/>
        <v/>
      </c>
      <c r="N2225" s="244" t="str">
        <f t="shared" si="317"/>
        <v/>
      </c>
      <c r="O2225" s="244" t="str">
        <f t="shared" si="318"/>
        <v/>
      </c>
      <c r="P2225">
        <f>IF($I2225&lt;&gt;"",$I2225,IF($E2225="SGD",1,IF($E2225="USD",Settings!$B$22,IF($E2225="HKD",Settings!$B$23,1))))</f>
        <v>1</v>
      </c>
      <c r="Q2225">
        <f t="shared" si="319"/>
        <v>0</v>
      </c>
      <c r="R2225">
        <f t="shared" si="320"/>
        <v>0</v>
      </c>
      <c r="S2225" t="str">
        <f t="shared" si="312"/>
        <v/>
      </c>
      <c r="T2225" t="str">
        <f t="shared" si="313"/>
        <v/>
      </c>
      <c r="U2225" t="str">
        <f t="shared" si="314"/>
        <v/>
      </c>
    </row>
    <row r="2226" spans="12:21" ht="15" customHeight="1" x14ac:dyDescent="0.15">
      <c r="L2226" s="244" t="str">
        <f t="shared" si="315"/>
        <v/>
      </c>
      <c r="M2226" s="245" t="str">
        <f t="shared" si="316"/>
        <v/>
      </c>
      <c r="N2226" s="244" t="str">
        <f t="shared" si="317"/>
        <v/>
      </c>
      <c r="O2226" s="244" t="str">
        <f t="shared" si="318"/>
        <v/>
      </c>
      <c r="P2226">
        <f>IF($I2226&lt;&gt;"",$I2226,IF($E2226="SGD",1,IF($E2226="USD",Settings!$B$22,IF($E2226="HKD",Settings!$B$23,1))))</f>
        <v>1</v>
      </c>
      <c r="Q2226">
        <f t="shared" si="319"/>
        <v>0</v>
      </c>
      <c r="R2226">
        <f t="shared" si="320"/>
        <v>0</v>
      </c>
      <c r="S2226" t="str">
        <f t="shared" si="312"/>
        <v/>
      </c>
      <c r="T2226" t="str">
        <f t="shared" si="313"/>
        <v/>
      </c>
      <c r="U2226" t="str">
        <f t="shared" si="314"/>
        <v/>
      </c>
    </row>
    <row r="2227" spans="12:21" ht="15" customHeight="1" x14ac:dyDescent="0.15">
      <c r="L2227" s="244" t="str">
        <f t="shared" si="315"/>
        <v/>
      </c>
      <c r="M2227" s="245" t="str">
        <f t="shared" si="316"/>
        <v/>
      </c>
      <c r="N2227" s="244" t="str">
        <f t="shared" si="317"/>
        <v/>
      </c>
      <c r="O2227" s="244" t="str">
        <f t="shared" si="318"/>
        <v/>
      </c>
      <c r="P2227">
        <f>IF($I2227&lt;&gt;"",$I2227,IF($E2227="SGD",1,IF($E2227="USD",Settings!$B$22,IF($E2227="HKD",Settings!$B$23,1))))</f>
        <v>1</v>
      </c>
      <c r="Q2227">
        <f t="shared" si="319"/>
        <v>0</v>
      </c>
      <c r="R2227">
        <f t="shared" si="320"/>
        <v>0</v>
      </c>
      <c r="S2227" t="str">
        <f t="shared" si="312"/>
        <v/>
      </c>
      <c r="T2227" t="str">
        <f t="shared" si="313"/>
        <v/>
      </c>
      <c r="U2227" t="str">
        <f t="shared" si="314"/>
        <v/>
      </c>
    </row>
    <row r="2228" spans="12:21" ht="15" customHeight="1" x14ac:dyDescent="0.15">
      <c r="L2228" s="244" t="str">
        <f t="shared" si="315"/>
        <v/>
      </c>
      <c r="M2228" s="245" t="str">
        <f t="shared" si="316"/>
        <v/>
      </c>
      <c r="N2228" s="244" t="str">
        <f t="shared" si="317"/>
        <v/>
      </c>
      <c r="O2228" s="244" t="str">
        <f t="shared" si="318"/>
        <v/>
      </c>
      <c r="P2228">
        <f>IF($I2228&lt;&gt;"",$I2228,IF($E2228="SGD",1,IF($E2228="USD",Settings!$B$22,IF($E2228="HKD",Settings!$B$23,1))))</f>
        <v>1</v>
      </c>
      <c r="Q2228">
        <f t="shared" si="319"/>
        <v>0</v>
      </c>
      <c r="R2228">
        <f t="shared" si="320"/>
        <v>0</v>
      </c>
      <c r="S2228" t="str">
        <f t="shared" si="312"/>
        <v/>
      </c>
      <c r="T2228" t="str">
        <f t="shared" si="313"/>
        <v/>
      </c>
      <c r="U2228" t="str">
        <f t="shared" si="314"/>
        <v/>
      </c>
    </row>
    <row r="2229" spans="12:21" ht="15" customHeight="1" x14ac:dyDescent="0.15">
      <c r="L2229" s="244" t="str">
        <f t="shared" si="315"/>
        <v/>
      </c>
      <c r="M2229" s="245" t="str">
        <f t="shared" si="316"/>
        <v/>
      </c>
      <c r="N2229" s="244" t="str">
        <f t="shared" si="317"/>
        <v/>
      </c>
      <c r="O2229" s="244" t="str">
        <f t="shared" si="318"/>
        <v/>
      </c>
      <c r="P2229">
        <f>IF($I2229&lt;&gt;"",$I2229,IF($E2229="SGD",1,IF($E2229="USD",Settings!$B$22,IF($E2229="HKD",Settings!$B$23,1))))</f>
        <v>1</v>
      </c>
      <c r="Q2229">
        <f t="shared" si="319"/>
        <v>0</v>
      </c>
      <c r="R2229">
        <f t="shared" si="320"/>
        <v>0</v>
      </c>
      <c r="S2229" t="str">
        <f t="shared" si="312"/>
        <v/>
      </c>
      <c r="T2229" t="str">
        <f t="shared" si="313"/>
        <v/>
      </c>
      <c r="U2229" t="str">
        <f t="shared" si="314"/>
        <v/>
      </c>
    </row>
    <row r="2230" spans="12:21" ht="15" customHeight="1" x14ac:dyDescent="0.15">
      <c r="L2230" s="244" t="str">
        <f t="shared" si="315"/>
        <v/>
      </c>
      <c r="M2230" s="245" t="str">
        <f t="shared" si="316"/>
        <v/>
      </c>
      <c r="N2230" s="244" t="str">
        <f t="shared" si="317"/>
        <v/>
      </c>
      <c r="O2230" s="244" t="str">
        <f t="shared" si="318"/>
        <v/>
      </c>
      <c r="P2230">
        <f>IF($I2230&lt;&gt;"",$I2230,IF($E2230="SGD",1,IF($E2230="USD",Settings!$B$22,IF($E2230="HKD",Settings!$B$23,1))))</f>
        <v>1</v>
      </c>
      <c r="Q2230">
        <f t="shared" si="319"/>
        <v>0</v>
      </c>
      <c r="R2230">
        <f t="shared" si="320"/>
        <v>0</v>
      </c>
      <c r="S2230" t="str">
        <f t="shared" si="312"/>
        <v/>
      </c>
      <c r="T2230" t="str">
        <f t="shared" si="313"/>
        <v/>
      </c>
      <c r="U2230" t="str">
        <f t="shared" si="314"/>
        <v/>
      </c>
    </row>
    <row r="2231" spans="12:21" ht="15" customHeight="1" x14ac:dyDescent="0.15">
      <c r="L2231" s="244" t="str">
        <f t="shared" si="315"/>
        <v/>
      </c>
      <c r="M2231" s="245" t="str">
        <f t="shared" si="316"/>
        <v/>
      </c>
      <c r="N2231" s="244" t="str">
        <f t="shared" si="317"/>
        <v/>
      </c>
      <c r="O2231" s="244" t="str">
        <f t="shared" si="318"/>
        <v/>
      </c>
      <c r="P2231">
        <f>IF($I2231&lt;&gt;"",$I2231,IF($E2231="SGD",1,IF($E2231="USD",Settings!$B$22,IF($E2231="HKD",Settings!$B$23,1))))</f>
        <v>1</v>
      </c>
      <c r="Q2231">
        <f t="shared" si="319"/>
        <v>0</v>
      </c>
      <c r="R2231">
        <f t="shared" si="320"/>
        <v>0</v>
      </c>
      <c r="S2231" t="str">
        <f t="shared" si="312"/>
        <v/>
      </c>
      <c r="T2231" t="str">
        <f t="shared" si="313"/>
        <v/>
      </c>
      <c r="U2231" t="str">
        <f t="shared" si="314"/>
        <v/>
      </c>
    </row>
    <row r="2232" spans="12:21" ht="15" customHeight="1" x14ac:dyDescent="0.15">
      <c r="L2232" s="244" t="str">
        <f t="shared" si="315"/>
        <v/>
      </c>
      <c r="M2232" s="245" t="str">
        <f t="shared" si="316"/>
        <v/>
      </c>
      <c r="N2232" s="244" t="str">
        <f t="shared" si="317"/>
        <v/>
      </c>
      <c r="O2232" s="244" t="str">
        <f t="shared" si="318"/>
        <v/>
      </c>
      <c r="P2232">
        <f>IF($I2232&lt;&gt;"",$I2232,IF($E2232="SGD",1,IF($E2232="USD",Settings!$B$22,IF($E2232="HKD",Settings!$B$23,1))))</f>
        <v>1</v>
      </c>
      <c r="Q2232">
        <f t="shared" si="319"/>
        <v>0</v>
      </c>
      <c r="R2232">
        <f t="shared" si="320"/>
        <v>0</v>
      </c>
      <c r="S2232" t="str">
        <f t="shared" si="312"/>
        <v/>
      </c>
      <c r="T2232" t="str">
        <f t="shared" si="313"/>
        <v/>
      </c>
      <c r="U2232" t="str">
        <f t="shared" si="314"/>
        <v/>
      </c>
    </row>
    <row r="2233" spans="12:21" ht="15" customHeight="1" x14ac:dyDescent="0.15">
      <c r="L2233" s="244" t="str">
        <f t="shared" si="315"/>
        <v/>
      </c>
      <c r="M2233" s="245" t="str">
        <f t="shared" si="316"/>
        <v/>
      </c>
      <c r="N2233" s="244" t="str">
        <f t="shared" si="317"/>
        <v/>
      </c>
      <c r="O2233" s="244" t="str">
        <f t="shared" si="318"/>
        <v/>
      </c>
      <c r="P2233">
        <f>IF($I2233&lt;&gt;"",$I2233,IF($E2233="SGD",1,IF($E2233="USD",Settings!$B$22,IF($E2233="HKD",Settings!$B$23,1))))</f>
        <v>1</v>
      </c>
      <c r="Q2233">
        <f t="shared" si="319"/>
        <v>0</v>
      </c>
      <c r="R2233">
        <f t="shared" si="320"/>
        <v>0</v>
      </c>
      <c r="S2233" t="str">
        <f t="shared" si="312"/>
        <v/>
      </c>
      <c r="T2233" t="str">
        <f t="shared" si="313"/>
        <v/>
      </c>
      <c r="U2233" t="str">
        <f t="shared" si="314"/>
        <v/>
      </c>
    </row>
    <row r="2234" spans="12:21" ht="15" customHeight="1" x14ac:dyDescent="0.15">
      <c r="L2234" s="244" t="str">
        <f t="shared" si="315"/>
        <v/>
      </c>
      <c r="M2234" s="245" t="str">
        <f t="shared" si="316"/>
        <v/>
      </c>
      <c r="N2234" s="244" t="str">
        <f t="shared" si="317"/>
        <v/>
      </c>
      <c r="O2234" s="244" t="str">
        <f t="shared" si="318"/>
        <v/>
      </c>
      <c r="P2234">
        <f>IF($I2234&lt;&gt;"",$I2234,IF($E2234="SGD",1,IF($E2234="USD",Settings!$B$22,IF($E2234="HKD",Settings!$B$23,1))))</f>
        <v>1</v>
      </c>
      <c r="Q2234">
        <f t="shared" si="319"/>
        <v>0</v>
      </c>
      <c r="R2234">
        <f t="shared" si="320"/>
        <v>0</v>
      </c>
      <c r="S2234" t="str">
        <f t="shared" si="312"/>
        <v/>
      </c>
      <c r="T2234" t="str">
        <f t="shared" si="313"/>
        <v/>
      </c>
      <c r="U2234" t="str">
        <f t="shared" si="314"/>
        <v/>
      </c>
    </row>
    <row r="2235" spans="12:21" ht="15" customHeight="1" x14ac:dyDescent="0.15">
      <c r="L2235" s="244" t="str">
        <f t="shared" si="315"/>
        <v/>
      </c>
      <c r="M2235" s="245" t="str">
        <f t="shared" si="316"/>
        <v/>
      </c>
      <c r="N2235" s="244" t="str">
        <f t="shared" si="317"/>
        <v/>
      </c>
      <c r="O2235" s="244" t="str">
        <f t="shared" si="318"/>
        <v/>
      </c>
      <c r="P2235">
        <f>IF($I2235&lt;&gt;"",$I2235,IF($E2235="SGD",1,IF($E2235="USD",Settings!$B$22,IF($E2235="HKD",Settings!$B$23,1))))</f>
        <v>1</v>
      </c>
      <c r="Q2235">
        <f t="shared" si="319"/>
        <v>0</v>
      </c>
      <c r="R2235">
        <f t="shared" si="320"/>
        <v>0</v>
      </c>
      <c r="S2235" t="str">
        <f t="shared" si="312"/>
        <v/>
      </c>
      <c r="T2235" t="str">
        <f t="shared" si="313"/>
        <v/>
      </c>
      <c r="U2235" t="str">
        <f t="shared" si="314"/>
        <v/>
      </c>
    </row>
    <row r="2236" spans="12:21" ht="15" customHeight="1" x14ac:dyDescent="0.15">
      <c r="L2236" s="244" t="str">
        <f t="shared" si="315"/>
        <v/>
      </c>
      <c r="M2236" s="245" t="str">
        <f t="shared" si="316"/>
        <v/>
      </c>
      <c r="N2236" s="244" t="str">
        <f t="shared" si="317"/>
        <v/>
      </c>
      <c r="O2236" s="244" t="str">
        <f t="shared" si="318"/>
        <v/>
      </c>
      <c r="P2236">
        <f>IF($I2236&lt;&gt;"",$I2236,IF($E2236="SGD",1,IF($E2236="USD",Settings!$B$22,IF($E2236="HKD",Settings!$B$23,1))))</f>
        <v>1</v>
      </c>
      <c r="Q2236">
        <f t="shared" si="319"/>
        <v>0</v>
      </c>
      <c r="R2236">
        <f t="shared" si="320"/>
        <v>0</v>
      </c>
      <c r="S2236" t="str">
        <f t="shared" si="312"/>
        <v/>
      </c>
      <c r="T2236" t="str">
        <f t="shared" si="313"/>
        <v/>
      </c>
      <c r="U2236" t="str">
        <f t="shared" si="314"/>
        <v/>
      </c>
    </row>
    <row r="2237" spans="12:21" ht="15" customHeight="1" x14ac:dyDescent="0.15">
      <c r="L2237" s="244" t="str">
        <f t="shared" si="315"/>
        <v/>
      </c>
      <c r="M2237" s="245" t="str">
        <f t="shared" si="316"/>
        <v/>
      </c>
      <c r="N2237" s="244" t="str">
        <f t="shared" si="317"/>
        <v/>
      </c>
      <c r="O2237" s="244" t="str">
        <f t="shared" si="318"/>
        <v/>
      </c>
      <c r="P2237">
        <f>IF($I2237&lt;&gt;"",$I2237,IF($E2237="SGD",1,IF($E2237="USD",Settings!$B$22,IF($E2237="HKD",Settings!$B$23,1))))</f>
        <v>1</v>
      </c>
      <c r="Q2237">
        <f t="shared" si="319"/>
        <v>0</v>
      </c>
      <c r="R2237">
        <f t="shared" si="320"/>
        <v>0</v>
      </c>
      <c r="S2237" t="str">
        <f t="shared" si="312"/>
        <v/>
      </c>
      <c r="T2237" t="str">
        <f t="shared" si="313"/>
        <v/>
      </c>
      <c r="U2237" t="str">
        <f t="shared" si="314"/>
        <v/>
      </c>
    </row>
    <row r="2238" spans="12:21" ht="15" customHeight="1" x14ac:dyDescent="0.15">
      <c r="L2238" s="244" t="str">
        <f t="shared" si="315"/>
        <v/>
      </c>
      <c r="M2238" s="245" t="str">
        <f t="shared" si="316"/>
        <v/>
      </c>
      <c r="N2238" s="244" t="str">
        <f t="shared" si="317"/>
        <v/>
      </c>
      <c r="O2238" s="244" t="str">
        <f t="shared" si="318"/>
        <v/>
      </c>
      <c r="P2238">
        <f>IF($I2238&lt;&gt;"",$I2238,IF($E2238="SGD",1,IF($E2238="USD",Settings!$B$22,IF($E2238="HKD",Settings!$B$23,1))))</f>
        <v>1</v>
      </c>
      <c r="Q2238">
        <f t="shared" si="319"/>
        <v>0</v>
      </c>
      <c r="R2238">
        <f t="shared" si="320"/>
        <v>0</v>
      </c>
      <c r="S2238" t="str">
        <f t="shared" si="312"/>
        <v/>
      </c>
      <c r="T2238" t="str">
        <f t="shared" si="313"/>
        <v/>
      </c>
      <c r="U2238" t="str">
        <f t="shared" si="314"/>
        <v/>
      </c>
    </row>
    <row r="2239" spans="12:21" ht="15" customHeight="1" x14ac:dyDescent="0.15">
      <c r="L2239" s="244" t="str">
        <f t="shared" si="315"/>
        <v/>
      </c>
      <c r="M2239" s="245" t="str">
        <f t="shared" si="316"/>
        <v/>
      </c>
      <c r="N2239" s="244" t="str">
        <f t="shared" si="317"/>
        <v/>
      </c>
      <c r="O2239" s="244" t="str">
        <f t="shared" si="318"/>
        <v/>
      </c>
      <c r="P2239">
        <f>IF($I2239&lt;&gt;"",$I2239,IF($E2239="SGD",1,IF($E2239="USD",Settings!$B$22,IF($E2239="HKD",Settings!$B$23,1))))</f>
        <v>1</v>
      </c>
      <c r="Q2239">
        <f t="shared" si="319"/>
        <v>0</v>
      </c>
      <c r="R2239">
        <f t="shared" si="320"/>
        <v>0</v>
      </c>
      <c r="S2239" t="str">
        <f t="shared" si="312"/>
        <v/>
      </c>
      <c r="T2239" t="str">
        <f t="shared" si="313"/>
        <v/>
      </c>
      <c r="U2239" t="str">
        <f t="shared" si="314"/>
        <v/>
      </c>
    </row>
    <row r="2240" spans="12:21" ht="15" customHeight="1" x14ac:dyDescent="0.15">
      <c r="L2240" s="244" t="str">
        <f t="shared" si="315"/>
        <v/>
      </c>
      <c r="M2240" s="245" t="str">
        <f t="shared" si="316"/>
        <v/>
      </c>
      <c r="N2240" s="244" t="str">
        <f t="shared" si="317"/>
        <v/>
      </c>
      <c r="O2240" s="244" t="str">
        <f t="shared" si="318"/>
        <v/>
      </c>
      <c r="P2240">
        <f>IF($I2240&lt;&gt;"",$I2240,IF($E2240="SGD",1,IF($E2240="USD",Settings!$B$22,IF($E2240="HKD",Settings!$B$23,1))))</f>
        <v>1</v>
      </c>
      <c r="Q2240">
        <f t="shared" si="319"/>
        <v>0</v>
      </c>
      <c r="R2240">
        <f t="shared" si="320"/>
        <v>0</v>
      </c>
      <c r="S2240" t="str">
        <f t="shared" si="312"/>
        <v/>
      </c>
      <c r="T2240" t="str">
        <f t="shared" si="313"/>
        <v/>
      </c>
      <c r="U2240" t="str">
        <f t="shared" si="314"/>
        <v/>
      </c>
    </row>
    <row r="2241" spans="12:21" ht="15" customHeight="1" x14ac:dyDescent="0.15">
      <c r="L2241" s="244" t="str">
        <f t="shared" si="315"/>
        <v/>
      </c>
      <c r="M2241" s="245" t="str">
        <f t="shared" si="316"/>
        <v/>
      </c>
      <c r="N2241" s="244" t="str">
        <f t="shared" si="317"/>
        <v/>
      </c>
      <c r="O2241" s="244" t="str">
        <f t="shared" si="318"/>
        <v/>
      </c>
      <c r="P2241">
        <f>IF($I2241&lt;&gt;"",$I2241,IF($E2241="SGD",1,IF($E2241="USD",Settings!$B$22,IF($E2241="HKD",Settings!$B$23,1))))</f>
        <v>1</v>
      </c>
      <c r="Q2241">
        <f t="shared" si="319"/>
        <v>0</v>
      </c>
      <c r="R2241">
        <f t="shared" si="320"/>
        <v>0</v>
      </c>
      <c r="S2241" t="str">
        <f t="shared" si="312"/>
        <v/>
      </c>
      <c r="T2241" t="str">
        <f t="shared" si="313"/>
        <v/>
      </c>
      <c r="U2241" t="str">
        <f t="shared" si="314"/>
        <v/>
      </c>
    </row>
    <row r="2242" spans="12:21" ht="15" customHeight="1" x14ac:dyDescent="0.15">
      <c r="L2242" s="244" t="str">
        <f t="shared" si="315"/>
        <v/>
      </c>
      <c r="M2242" s="245" t="str">
        <f t="shared" si="316"/>
        <v/>
      </c>
      <c r="N2242" s="244" t="str">
        <f t="shared" si="317"/>
        <v/>
      </c>
      <c r="O2242" s="244" t="str">
        <f t="shared" si="318"/>
        <v/>
      </c>
      <c r="P2242">
        <f>IF($I2242&lt;&gt;"",$I2242,IF($E2242="SGD",1,IF($E2242="USD",Settings!$B$22,IF($E2242="HKD",Settings!$B$23,1))))</f>
        <v>1</v>
      </c>
      <c r="Q2242">
        <f t="shared" si="319"/>
        <v>0</v>
      </c>
      <c r="R2242">
        <f t="shared" si="320"/>
        <v>0</v>
      </c>
      <c r="S2242" t="str">
        <f t="shared" ref="S2242:S2305" si="321">IF(L2242="","",SUMIFS($M:$M,$L:$L,L2242,$T:$T,"&lt;="&amp;T2242))</f>
        <v/>
      </c>
      <c r="T2242" t="str">
        <f t="shared" ref="T2242:T2305" si="322">IF(L2242="","",INT(G2242)*100000+ROW())</f>
        <v/>
      </c>
      <c r="U2242" t="str">
        <f t="shared" ref="U2242:U2305" si="323">IF(L2242="","",IF(AND(COUNTIFS($L:$L,L2242,$S:$S,"&gt;-0.000001",$S:$S,"&lt;0.000001",$T:$T,"&gt;"&amp;T2242)=0,ABS(S2242)&gt;0.000001),1,0))</f>
        <v/>
      </c>
    </row>
    <row r="2243" spans="12:21" ht="15" customHeight="1" x14ac:dyDescent="0.15">
      <c r="L2243" s="244" t="str">
        <f t="shared" si="315"/>
        <v/>
      </c>
      <c r="M2243" s="245" t="str">
        <f t="shared" si="316"/>
        <v/>
      </c>
      <c r="N2243" s="244" t="str">
        <f t="shared" si="317"/>
        <v/>
      </c>
      <c r="O2243" s="244" t="str">
        <f t="shared" si="318"/>
        <v/>
      </c>
      <c r="P2243">
        <f>IF($I2243&lt;&gt;"",$I2243,IF($E2243="SGD",1,IF($E2243="USD",Settings!$B$22,IF($E2243="HKD",Settings!$B$23,1))))</f>
        <v>1</v>
      </c>
      <c r="Q2243">
        <f t="shared" si="319"/>
        <v>0</v>
      </c>
      <c r="R2243">
        <f t="shared" si="320"/>
        <v>0</v>
      </c>
      <c r="S2243" t="str">
        <f t="shared" si="321"/>
        <v/>
      </c>
      <c r="T2243" t="str">
        <f t="shared" si="322"/>
        <v/>
      </c>
      <c r="U2243" t="str">
        <f t="shared" si="323"/>
        <v/>
      </c>
    </row>
    <row r="2244" spans="12:21" ht="15" customHeight="1" x14ac:dyDescent="0.15">
      <c r="L2244" s="244" t="str">
        <f t="shared" si="315"/>
        <v/>
      </c>
      <c r="M2244" s="245" t="str">
        <f t="shared" si="316"/>
        <v/>
      </c>
      <c r="N2244" s="244" t="str">
        <f t="shared" si="317"/>
        <v/>
      </c>
      <c r="O2244" s="244" t="str">
        <f t="shared" si="318"/>
        <v/>
      </c>
      <c r="P2244">
        <f>IF($I2244&lt;&gt;"",$I2244,IF($E2244="SGD",1,IF($E2244="USD",Settings!$B$22,IF($E2244="HKD",Settings!$B$23,1))))</f>
        <v>1</v>
      </c>
      <c r="Q2244">
        <f t="shared" si="319"/>
        <v>0</v>
      </c>
      <c r="R2244">
        <f t="shared" si="320"/>
        <v>0</v>
      </c>
      <c r="S2244" t="str">
        <f t="shared" si="321"/>
        <v/>
      </c>
      <c r="T2244" t="str">
        <f t="shared" si="322"/>
        <v/>
      </c>
      <c r="U2244" t="str">
        <f t="shared" si="323"/>
        <v/>
      </c>
    </row>
    <row r="2245" spans="12:21" ht="15" customHeight="1" x14ac:dyDescent="0.15">
      <c r="L2245" s="244" t="str">
        <f t="shared" si="315"/>
        <v/>
      </c>
      <c r="M2245" s="245" t="str">
        <f t="shared" si="316"/>
        <v/>
      </c>
      <c r="N2245" s="244" t="str">
        <f t="shared" si="317"/>
        <v/>
      </c>
      <c r="O2245" s="244" t="str">
        <f t="shared" si="318"/>
        <v/>
      </c>
      <c r="P2245">
        <f>IF($I2245&lt;&gt;"",$I2245,IF($E2245="SGD",1,IF($E2245="USD",Settings!$B$22,IF($E2245="HKD",Settings!$B$23,1))))</f>
        <v>1</v>
      </c>
      <c r="Q2245">
        <f t="shared" si="319"/>
        <v>0</v>
      </c>
      <c r="R2245">
        <f t="shared" si="320"/>
        <v>0</v>
      </c>
      <c r="S2245" t="str">
        <f t="shared" si="321"/>
        <v/>
      </c>
      <c r="T2245" t="str">
        <f t="shared" si="322"/>
        <v/>
      </c>
      <c r="U2245" t="str">
        <f t="shared" si="323"/>
        <v/>
      </c>
    </row>
    <row r="2246" spans="12:21" ht="15" customHeight="1" x14ac:dyDescent="0.15">
      <c r="L2246" s="244" t="str">
        <f t="shared" si="315"/>
        <v/>
      </c>
      <c r="M2246" s="245" t="str">
        <f t="shared" si="316"/>
        <v/>
      </c>
      <c r="N2246" s="244" t="str">
        <f t="shared" si="317"/>
        <v/>
      </c>
      <c r="O2246" s="244" t="str">
        <f t="shared" si="318"/>
        <v/>
      </c>
      <c r="P2246">
        <f>IF($I2246&lt;&gt;"",$I2246,IF($E2246="SGD",1,IF($E2246="USD",Settings!$B$22,IF($E2246="HKD",Settings!$B$23,1))))</f>
        <v>1</v>
      </c>
      <c r="Q2246">
        <f t="shared" si="319"/>
        <v>0</v>
      </c>
      <c r="R2246">
        <f t="shared" si="320"/>
        <v>0</v>
      </c>
      <c r="S2246" t="str">
        <f t="shared" si="321"/>
        <v/>
      </c>
      <c r="T2246" t="str">
        <f t="shared" si="322"/>
        <v/>
      </c>
      <c r="U2246" t="str">
        <f t="shared" si="323"/>
        <v/>
      </c>
    </row>
    <row r="2247" spans="12:21" ht="15" customHeight="1" x14ac:dyDescent="0.15">
      <c r="L2247" s="244" t="str">
        <f t="shared" si="315"/>
        <v/>
      </c>
      <c r="M2247" s="245" t="str">
        <f t="shared" si="316"/>
        <v/>
      </c>
      <c r="N2247" s="244" t="str">
        <f t="shared" si="317"/>
        <v/>
      </c>
      <c r="O2247" s="244" t="str">
        <f t="shared" si="318"/>
        <v/>
      </c>
      <c r="P2247">
        <f>IF($I2247&lt;&gt;"",$I2247,IF($E2247="SGD",1,IF($E2247="USD",Settings!$B$22,IF($E2247="HKD",Settings!$B$23,1))))</f>
        <v>1</v>
      </c>
      <c r="Q2247">
        <f t="shared" si="319"/>
        <v>0</v>
      </c>
      <c r="R2247">
        <f t="shared" si="320"/>
        <v>0</v>
      </c>
      <c r="S2247" t="str">
        <f t="shared" si="321"/>
        <v/>
      </c>
      <c r="T2247" t="str">
        <f t="shared" si="322"/>
        <v/>
      </c>
      <c r="U2247" t="str">
        <f t="shared" si="323"/>
        <v/>
      </c>
    </row>
    <row r="2248" spans="12:21" ht="15" customHeight="1" x14ac:dyDescent="0.15">
      <c r="L2248" s="244" t="str">
        <f t="shared" si="315"/>
        <v/>
      </c>
      <c r="M2248" s="245" t="str">
        <f t="shared" si="316"/>
        <v/>
      </c>
      <c r="N2248" s="244" t="str">
        <f t="shared" si="317"/>
        <v/>
      </c>
      <c r="O2248" s="244" t="str">
        <f t="shared" si="318"/>
        <v/>
      </c>
      <c r="P2248">
        <f>IF($I2248&lt;&gt;"",$I2248,IF($E2248="SGD",1,IF($E2248="USD",Settings!$B$22,IF($E2248="HKD",Settings!$B$23,1))))</f>
        <v>1</v>
      </c>
      <c r="Q2248">
        <f t="shared" si="319"/>
        <v>0</v>
      </c>
      <c r="R2248">
        <f t="shared" si="320"/>
        <v>0</v>
      </c>
      <c r="S2248" t="str">
        <f t="shared" si="321"/>
        <v/>
      </c>
      <c r="T2248" t="str">
        <f t="shared" si="322"/>
        <v/>
      </c>
      <c r="U2248" t="str">
        <f t="shared" si="323"/>
        <v/>
      </c>
    </row>
    <row r="2249" spans="12:21" ht="15" customHeight="1" x14ac:dyDescent="0.15">
      <c r="L2249" s="244" t="str">
        <f t="shared" si="315"/>
        <v/>
      </c>
      <c r="M2249" s="245" t="str">
        <f t="shared" si="316"/>
        <v/>
      </c>
      <c r="N2249" s="244" t="str">
        <f t="shared" si="317"/>
        <v/>
      </c>
      <c r="O2249" s="244" t="str">
        <f t="shared" si="318"/>
        <v/>
      </c>
      <c r="P2249">
        <f>IF($I2249&lt;&gt;"",$I2249,IF($E2249="SGD",1,IF($E2249="USD",Settings!$B$22,IF($E2249="HKD",Settings!$B$23,1))))</f>
        <v>1</v>
      </c>
      <c r="Q2249">
        <f t="shared" si="319"/>
        <v>0</v>
      </c>
      <c r="R2249">
        <f t="shared" si="320"/>
        <v>0</v>
      </c>
      <c r="S2249" t="str">
        <f t="shared" si="321"/>
        <v/>
      </c>
      <c r="T2249" t="str">
        <f t="shared" si="322"/>
        <v/>
      </c>
      <c r="U2249" t="str">
        <f t="shared" si="323"/>
        <v/>
      </c>
    </row>
    <row r="2250" spans="12:21" ht="15" customHeight="1" x14ac:dyDescent="0.15">
      <c r="L2250" s="244" t="str">
        <f t="shared" si="315"/>
        <v/>
      </c>
      <c r="M2250" s="245" t="str">
        <f t="shared" si="316"/>
        <v/>
      </c>
      <c r="N2250" s="244" t="str">
        <f t="shared" si="317"/>
        <v/>
      </c>
      <c r="O2250" s="244" t="str">
        <f t="shared" si="318"/>
        <v/>
      </c>
      <c r="P2250">
        <f>IF($I2250&lt;&gt;"",$I2250,IF($E2250="SGD",1,IF($E2250="USD",Settings!$B$22,IF($E2250="HKD",Settings!$B$23,1))))</f>
        <v>1</v>
      </c>
      <c r="Q2250">
        <f t="shared" si="319"/>
        <v>0</v>
      </c>
      <c r="R2250">
        <f t="shared" si="320"/>
        <v>0</v>
      </c>
      <c r="S2250" t="str">
        <f t="shared" si="321"/>
        <v/>
      </c>
      <c r="T2250" t="str">
        <f t="shared" si="322"/>
        <v/>
      </c>
      <c r="U2250" t="str">
        <f t="shared" si="323"/>
        <v/>
      </c>
    </row>
    <row r="2251" spans="12:21" ht="15" customHeight="1" x14ac:dyDescent="0.15">
      <c r="L2251" s="244" t="str">
        <f t="shared" si="315"/>
        <v/>
      </c>
      <c r="M2251" s="245" t="str">
        <f t="shared" si="316"/>
        <v/>
      </c>
      <c r="N2251" s="244" t="str">
        <f t="shared" si="317"/>
        <v/>
      </c>
      <c r="O2251" s="244" t="str">
        <f t="shared" si="318"/>
        <v/>
      </c>
      <c r="P2251">
        <f>IF($I2251&lt;&gt;"",$I2251,IF($E2251="SGD",1,IF($E2251="USD",Settings!$B$22,IF($E2251="HKD",Settings!$B$23,1))))</f>
        <v>1</v>
      </c>
      <c r="Q2251">
        <f t="shared" si="319"/>
        <v>0</v>
      </c>
      <c r="R2251">
        <f t="shared" si="320"/>
        <v>0</v>
      </c>
      <c r="S2251" t="str">
        <f t="shared" si="321"/>
        <v/>
      </c>
      <c r="T2251" t="str">
        <f t="shared" si="322"/>
        <v/>
      </c>
      <c r="U2251" t="str">
        <f t="shared" si="323"/>
        <v/>
      </c>
    </row>
    <row r="2252" spans="12:21" ht="15" customHeight="1" x14ac:dyDescent="0.15">
      <c r="L2252" s="244" t="str">
        <f t="shared" si="315"/>
        <v/>
      </c>
      <c r="M2252" s="245" t="str">
        <f t="shared" si="316"/>
        <v/>
      </c>
      <c r="N2252" s="244" t="str">
        <f t="shared" si="317"/>
        <v/>
      </c>
      <c r="O2252" s="244" t="str">
        <f t="shared" si="318"/>
        <v/>
      </c>
      <c r="P2252">
        <f>IF($I2252&lt;&gt;"",$I2252,IF($E2252="SGD",1,IF($E2252="USD",Settings!$B$22,IF($E2252="HKD",Settings!$B$23,1))))</f>
        <v>1</v>
      </c>
      <c r="Q2252">
        <f t="shared" si="319"/>
        <v>0</v>
      </c>
      <c r="R2252">
        <f t="shared" si="320"/>
        <v>0</v>
      </c>
      <c r="S2252" t="str">
        <f t="shared" si="321"/>
        <v/>
      </c>
      <c r="T2252" t="str">
        <f t="shared" si="322"/>
        <v/>
      </c>
      <c r="U2252" t="str">
        <f t="shared" si="323"/>
        <v/>
      </c>
    </row>
    <row r="2253" spans="12:21" ht="15" customHeight="1" x14ac:dyDescent="0.15">
      <c r="L2253" s="244" t="str">
        <f t="shared" si="315"/>
        <v/>
      </c>
      <c r="M2253" s="245" t="str">
        <f t="shared" si="316"/>
        <v/>
      </c>
      <c r="N2253" s="244" t="str">
        <f t="shared" si="317"/>
        <v/>
      </c>
      <c r="O2253" s="244" t="str">
        <f t="shared" si="318"/>
        <v/>
      </c>
      <c r="P2253">
        <f>IF($I2253&lt;&gt;"",$I2253,IF($E2253="SGD",1,IF($E2253="USD",Settings!$B$22,IF($E2253="HKD",Settings!$B$23,1))))</f>
        <v>1</v>
      </c>
      <c r="Q2253">
        <f t="shared" si="319"/>
        <v>0</v>
      </c>
      <c r="R2253">
        <f t="shared" si="320"/>
        <v>0</v>
      </c>
      <c r="S2253" t="str">
        <f t="shared" si="321"/>
        <v/>
      </c>
      <c r="T2253" t="str">
        <f t="shared" si="322"/>
        <v/>
      </c>
      <c r="U2253" t="str">
        <f t="shared" si="323"/>
        <v/>
      </c>
    </row>
    <row r="2254" spans="12:21" ht="15" customHeight="1" x14ac:dyDescent="0.15">
      <c r="L2254" s="244" t="str">
        <f t="shared" si="315"/>
        <v/>
      </c>
      <c r="M2254" s="245" t="str">
        <f t="shared" si="316"/>
        <v/>
      </c>
      <c r="N2254" s="244" t="str">
        <f t="shared" si="317"/>
        <v/>
      </c>
      <c r="O2254" s="244" t="str">
        <f t="shared" si="318"/>
        <v/>
      </c>
      <c r="P2254">
        <f>IF($I2254&lt;&gt;"",$I2254,IF($E2254="SGD",1,IF($E2254="USD",Settings!$B$22,IF($E2254="HKD",Settings!$B$23,1))))</f>
        <v>1</v>
      </c>
      <c r="Q2254">
        <f t="shared" si="319"/>
        <v>0</v>
      </c>
      <c r="R2254">
        <f t="shared" si="320"/>
        <v>0</v>
      </c>
      <c r="S2254" t="str">
        <f t="shared" si="321"/>
        <v/>
      </c>
      <c r="T2254" t="str">
        <f t="shared" si="322"/>
        <v/>
      </c>
      <c r="U2254" t="str">
        <f t="shared" si="323"/>
        <v/>
      </c>
    </row>
    <row r="2255" spans="12:21" ht="15" customHeight="1" x14ac:dyDescent="0.15">
      <c r="L2255" s="244" t="str">
        <f t="shared" si="315"/>
        <v/>
      </c>
      <c r="M2255" s="245" t="str">
        <f t="shared" si="316"/>
        <v/>
      </c>
      <c r="N2255" s="244" t="str">
        <f t="shared" si="317"/>
        <v/>
      </c>
      <c r="O2255" s="244" t="str">
        <f t="shared" si="318"/>
        <v/>
      </c>
      <c r="P2255">
        <f>IF($I2255&lt;&gt;"",$I2255,IF($E2255="SGD",1,IF($E2255="USD",Settings!$B$22,IF($E2255="HKD",Settings!$B$23,1))))</f>
        <v>1</v>
      </c>
      <c r="Q2255">
        <f t="shared" si="319"/>
        <v>0</v>
      </c>
      <c r="R2255">
        <f t="shared" si="320"/>
        <v>0</v>
      </c>
      <c r="S2255" t="str">
        <f t="shared" si="321"/>
        <v/>
      </c>
      <c r="T2255" t="str">
        <f t="shared" si="322"/>
        <v/>
      </c>
      <c r="U2255" t="str">
        <f t="shared" si="323"/>
        <v/>
      </c>
    </row>
    <row r="2256" spans="12:21" ht="15" customHeight="1" x14ac:dyDescent="0.15">
      <c r="L2256" s="244" t="str">
        <f t="shared" si="315"/>
        <v/>
      </c>
      <c r="M2256" s="245" t="str">
        <f t="shared" si="316"/>
        <v/>
      </c>
      <c r="N2256" s="244" t="str">
        <f t="shared" si="317"/>
        <v/>
      </c>
      <c r="O2256" s="244" t="str">
        <f t="shared" si="318"/>
        <v/>
      </c>
      <c r="P2256">
        <f>IF($I2256&lt;&gt;"",$I2256,IF($E2256="SGD",1,IF($E2256="USD",Settings!$B$22,IF($E2256="HKD",Settings!$B$23,1))))</f>
        <v>1</v>
      </c>
      <c r="Q2256">
        <f t="shared" si="319"/>
        <v>0</v>
      </c>
      <c r="R2256">
        <f t="shared" si="320"/>
        <v>0</v>
      </c>
      <c r="S2256" t="str">
        <f t="shared" si="321"/>
        <v/>
      </c>
      <c r="T2256" t="str">
        <f t="shared" si="322"/>
        <v/>
      </c>
      <c r="U2256" t="str">
        <f t="shared" si="323"/>
        <v/>
      </c>
    </row>
    <row r="2257" spans="12:21" ht="15" customHeight="1" x14ac:dyDescent="0.15">
      <c r="L2257" s="244" t="str">
        <f t="shared" si="315"/>
        <v/>
      </c>
      <c r="M2257" s="245" t="str">
        <f t="shared" si="316"/>
        <v/>
      </c>
      <c r="N2257" s="244" t="str">
        <f t="shared" si="317"/>
        <v/>
      </c>
      <c r="O2257" s="244" t="str">
        <f t="shared" si="318"/>
        <v/>
      </c>
      <c r="P2257">
        <f>IF($I2257&lt;&gt;"",$I2257,IF($E2257="SGD",1,IF($E2257="USD",Settings!$B$22,IF($E2257="HKD",Settings!$B$23,1))))</f>
        <v>1</v>
      </c>
      <c r="Q2257">
        <f t="shared" si="319"/>
        <v>0</v>
      </c>
      <c r="R2257">
        <f t="shared" si="320"/>
        <v>0</v>
      </c>
      <c r="S2257" t="str">
        <f t="shared" si="321"/>
        <v/>
      </c>
      <c r="T2257" t="str">
        <f t="shared" si="322"/>
        <v/>
      </c>
      <c r="U2257" t="str">
        <f t="shared" si="323"/>
        <v/>
      </c>
    </row>
    <row r="2258" spans="12:21" ht="15" customHeight="1" x14ac:dyDescent="0.15">
      <c r="L2258" s="244" t="str">
        <f t="shared" si="315"/>
        <v/>
      </c>
      <c r="M2258" s="245" t="str">
        <f t="shared" si="316"/>
        <v/>
      </c>
      <c r="N2258" s="244" t="str">
        <f t="shared" si="317"/>
        <v/>
      </c>
      <c r="O2258" s="244" t="str">
        <f t="shared" si="318"/>
        <v/>
      </c>
      <c r="P2258">
        <f>IF($I2258&lt;&gt;"",$I2258,IF($E2258="SGD",1,IF($E2258="USD",Settings!$B$22,IF($E2258="HKD",Settings!$B$23,1))))</f>
        <v>1</v>
      </c>
      <c r="Q2258">
        <f t="shared" si="319"/>
        <v>0</v>
      </c>
      <c r="R2258">
        <f t="shared" si="320"/>
        <v>0</v>
      </c>
      <c r="S2258" t="str">
        <f t="shared" si="321"/>
        <v/>
      </c>
      <c r="T2258" t="str">
        <f t="shared" si="322"/>
        <v/>
      </c>
      <c r="U2258" t="str">
        <f t="shared" si="323"/>
        <v/>
      </c>
    </row>
    <row r="2259" spans="12:21" ht="15" customHeight="1" x14ac:dyDescent="0.15">
      <c r="L2259" s="244" t="str">
        <f t="shared" si="315"/>
        <v/>
      </c>
      <c r="M2259" s="245" t="str">
        <f t="shared" si="316"/>
        <v/>
      </c>
      <c r="N2259" s="244" t="str">
        <f t="shared" si="317"/>
        <v/>
      </c>
      <c r="O2259" s="244" t="str">
        <f t="shared" si="318"/>
        <v/>
      </c>
      <c r="P2259">
        <f>IF($I2259&lt;&gt;"",$I2259,IF($E2259="SGD",1,IF($E2259="USD",Settings!$B$22,IF($E2259="HKD",Settings!$B$23,1))))</f>
        <v>1</v>
      </c>
      <c r="Q2259">
        <f t="shared" si="319"/>
        <v>0</v>
      </c>
      <c r="R2259">
        <f t="shared" si="320"/>
        <v>0</v>
      </c>
      <c r="S2259" t="str">
        <f t="shared" si="321"/>
        <v/>
      </c>
      <c r="T2259" t="str">
        <f t="shared" si="322"/>
        <v/>
      </c>
      <c r="U2259" t="str">
        <f t="shared" si="323"/>
        <v/>
      </c>
    </row>
    <row r="2260" spans="12:21" ht="15" customHeight="1" x14ac:dyDescent="0.15">
      <c r="L2260" s="244" t="str">
        <f t="shared" si="315"/>
        <v/>
      </c>
      <c r="M2260" s="245" t="str">
        <f t="shared" si="316"/>
        <v/>
      </c>
      <c r="N2260" s="244" t="str">
        <f t="shared" si="317"/>
        <v/>
      </c>
      <c r="O2260" s="244" t="str">
        <f t="shared" si="318"/>
        <v/>
      </c>
      <c r="P2260">
        <f>IF($I2260&lt;&gt;"",$I2260,IF($E2260="SGD",1,IF($E2260="USD",Settings!$B$22,IF($E2260="HKD",Settings!$B$23,1))))</f>
        <v>1</v>
      </c>
      <c r="Q2260">
        <f t="shared" si="319"/>
        <v>0</v>
      </c>
      <c r="R2260">
        <f t="shared" si="320"/>
        <v>0</v>
      </c>
      <c r="S2260" t="str">
        <f t="shared" si="321"/>
        <v/>
      </c>
      <c r="T2260" t="str">
        <f t="shared" si="322"/>
        <v/>
      </c>
      <c r="U2260" t="str">
        <f t="shared" si="323"/>
        <v/>
      </c>
    </row>
    <row r="2261" spans="12:21" ht="15" customHeight="1" x14ac:dyDescent="0.15">
      <c r="L2261" s="244" t="str">
        <f t="shared" si="315"/>
        <v/>
      </c>
      <c r="M2261" s="245" t="str">
        <f t="shared" si="316"/>
        <v/>
      </c>
      <c r="N2261" s="244" t="str">
        <f t="shared" si="317"/>
        <v/>
      </c>
      <c r="O2261" s="244" t="str">
        <f t="shared" si="318"/>
        <v/>
      </c>
      <c r="P2261">
        <f>IF($I2261&lt;&gt;"",$I2261,IF($E2261="SGD",1,IF($E2261="USD",Settings!$B$22,IF($E2261="HKD",Settings!$B$23,1))))</f>
        <v>1</v>
      </c>
      <c r="Q2261">
        <f t="shared" si="319"/>
        <v>0</v>
      </c>
      <c r="R2261">
        <f t="shared" si="320"/>
        <v>0</v>
      </c>
      <c r="S2261" t="str">
        <f t="shared" si="321"/>
        <v/>
      </c>
      <c r="T2261" t="str">
        <f t="shared" si="322"/>
        <v/>
      </c>
      <c r="U2261" t="str">
        <f t="shared" si="323"/>
        <v/>
      </c>
    </row>
    <row r="2262" spans="12:21" ht="15" customHeight="1" x14ac:dyDescent="0.15">
      <c r="L2262" s="244" t="str">
        <f t="shared" si="315"/>
        <v/>
      </c>
      <c r="M2262" s="245" t="str">
        <f t="shared" si="316"/>
        <v/>
      </c>
      <c r="N2262" s="244" t="str">
        <f t="shared" si="317"/>
        <v/>
      </c>
      <c r="O2262" s="244" t="str">
        <f t="shared" si="318"/>
        <v/>
      </c>
      <c r="P2262">
        <f>IF($I2262&lt;&gt;"",$I2262,IF($E2262="SGD",1,IF($E2262="USD",Settings!$B$22,IF($E2262="HKD",Settings!$B$23,1))))</f>
        <v>1</v>
      </c>
      <c r="Q2262">
        <f t="shared" si="319"/>
        <v>0</v>
      </c>
      <c r="R2262">
        <f t="shared" si="320"/>
        <v>0</v>
      </c>
      <c r="S2262" t="str">
        <f t="shared" si="321"/>
        <v/>
      </c>
      <c r="T2262" t="str">
        <f t="shared" si="322"/>
        <v/>
      </c>
      <c r="U2262" t="str">
        <f t="shared" si="323"/>
        <v/>
      </c>
    </row>
    <row r="2263" spans="12:21" ht="15" customHeight="1" x14ac:dyDescent="0.15">
      <c r="L2263" s="244" t="str">
        <f t="shared" si="315"/>
        <v/>
      </c>
      <c r="M2263" s="245" t="str">
        <f t="shared" si="316"/>
        <v/>
      </c>
      <c r="N2263" s="244" t="str">
        <f t="shared" si="317"/>
        <v/>
      </c>
      <c r="O2263" s="244" t="str">
        <f t="shared" si="318"/>
        <v/>
      </c>
      <c r="P2263">
        <f>IF($I2263&lt;&gt;"",$I2263,IF($E2263="SGD",1,IF($E2263="USD",Settings!$B$22,IF($E2263="HKD",Settings!$B$23,1))))</f>
        <v>1</v>
      </c>
      <c r="Q2263">
        <f t="shared" si="319"/>
        <v>0</v>
      </c>
      <c r="R2263">
        <f t="shared" si="320"/>
        <v>0</v>
      </c>
      <c r="S2263" t="str">
        <f t="shared" si="321"/>
        <v/>
      </c>
      <c r="T2263" t="str">
        <f t="shared" si="322"/>
        <v/>
      </c>
      <c r="U2263" t="str">
        <f t="shared" si="323"/>
        <v/>
      </c>
    </row>
    <row r="2264" spans="12:21" ht="15" customHeight="1" x14ac:dyDescent="0.15">
      <c r="L2264" s="244" t="str">
        <f t="shared" si="315"/>
        <v/>
      </c>
      <c r="M2264" s="245" t="str">
        <f t="shared" si="316"/>
        <v/>
      </c>
      <c r="N2264" s="244" t="str">
        <f t="shared" si="317"/>
        <v/>
      </c>
      <c r="O2264" s="244" t="str">
        <f t="shared" si="318"/>
        <v/>
      </c>
      <c r="P2264">
        <f>IF($I2264&lt;&gt;"",$I2264,IF($E2264="SGD",1,IF($E2264="USD",Settings!$B$22,IF($E2264="HKD",Settings!$B$23,1))))</f>
        <v>1</v>
      </c>
      <c r="Q2264">
        <f t="shared" si="319"/>
        <v>0</v>
      </c>
      <c r="R2264">
        <f t="shared" si="320"/>
        <v>0</v>
      </c>
      <c r="S2264" t="str">
        <f t="shared" si="321"/>
        <v/>
      </c>
      <c r="T2264" t="str">
        <f t="shared" si="322"/>
        <v/>
      </c>
      <c r="U2264" t="str">
        <f t="shared" si="323"/>
        <v/>
      </c>
    </row>
    <row r="2265" spans="12:21" ht="15" customHeight="1" x14ac:dyDescent="0.15">
      <c r="L2265" s="244" t="str">
        <f t="shared" si="315"/>
        <v/>
      </c>
      <c r="M2265" s="245" t="str">
        <f t="shared" si="316"/>
        <v/>
      </c>
      <c r="N2265" s="244" t="str">
        <f t="shared" si="317"/>
        <v/>
      </c>
      <c r="O2265" s="244" t="str">
        <f t="shared" si="318"/>
        <v/>
      </c>
      <c r="P2265">
        <f>IF($I2265&lt;&gt;"",$I2265,IF($E2265="SGD",1,IF($E2265="USD",Settings!$B$22,IF($E2265="HKD",Settings!$B$23,1))))</f>
        <v>1</v>
      </c>
      <c r="Q2265">
        <f t="shared" si="319"/>
        <v>0</v>
      </c>
      <c r="R2265">
        <f t="shared" si="320"/>
        <v>0</v>
      </c>
      <c r="S2265" t="str">
        <f t="shared" si="321"/>
        <v/>
      </c>
      <c r="T2265" t="str">
        <f t="shared" si="322"/>
        <v/>
      </c>
      <c r="U2265" t="str">
        <f t="shared" si="323"/>
        <v/>
      </c>
    </row>
    <row r="2266" spans="12:21" ht="15" customHeight="1" x14ac:dyDescent="0.15">
      <c r="L2266" s="244" t="str">
        <f t="shared" si="315"/>
        <v/>
      </c>
      <c r="M2266" s="245" t="str">
        <f t="shared" si="316"/>
        <v/>
      </c>
      <c r="N2266" s="244" t="str">
        <f t="shared" si="317"/>
        <v/>
      </c>
      <c r="O2266" s="244" t="str">
        <f t="shared" si="318"/>
        <v/>
      </c>
      <c r="P2266">
        <f>IF($I2266&lt;&gt;"",$I2266,IF($E2266="SGD",1,IF($E2266="USD",Settings!$B$22,IF($E2266="HKD",Settings!$B$23,1))))</f>
        <v>1</v>
      </c>
      <c r="Q2266">
        <f t="shared" si="319"/>
        <v>0</v>
      </c>
      <c r="R2266">
        <f t="shared" si="320"/>
        <v>0</v>
      </c>
      <c r="S2266" t="str">
        <f t="shared" si="321"/>
        <v/>
      </c>
      <c r="T2266" t="str">
        <f t="shared" si="322"/>
        <v/>
      </c>
      <c r="U2266" t="str">
        <f t="shared" si="323"/>
        <v/>
      </c>
    </row>
    <row r="2267" spans="12:21" ht="15" customHeight="1" x14ac:dyDescent="0.15">
      <c r="L2267" s="244" t="str">
        <f t="shared" si="315"/>
        <v/>
      </c>
      <c r="M2267" s="245" t="str">
        <f t="shared" si="316"/>
        <v/>
      </c>
      <c r="N2267" s="244" t="str">
        <f t="shared" si="317"/>
        <v/>
      </c>
      <c r="O2267" s="244" t="str">
        <f t="shared" si="318"/>
        <v/>
      </c>
      <c r="P2267">
        <f>IF($I2267&lt;&gt;"",$I2267,IF($E2267="SGD",1,IF($E2267="USD",Settings!$B$22,IF($E2267="HKD",Settings!$B$23,1))))</f>
        <v>1</v>
      </c>
      <c r="Q2267">
        <f t="shared" si="319"/>
        <v>0</v>
      </c>
      <c r="R2267">
        <f t="shared" si="320"/>
        <v>0</v>
      </c>
      <c r="S2267" t="str">
        <f t="shared" si="321"/>
        <v/>
      </c>
      <c r="T2267" t="str">
        <f t="shared" si="322"/>
        <v/>
      </c>
      <c r="U2267" t="str">
        <f t="shared" si="323"/>
        <v/>
      </c>
    </row>
    <row r="2268" spans="12:21" ht="15" customHeight="1" x14ac:dyDescent="0.15">
      <c r="L2268" s="244" t="str">
        <f t="shared" si="315"/>
        <v/>
      </c>
      <c r="M2268" s="245" t="str">
        <f t="shared" si="316"/>
        <v/>
      </c>
      <c r="N2268" s="244" t="str">
        <f t="shared" si="317"/>
        <v/>
      </c>
      <c r="O2268" s="244" t="str">
        <f t="shared" si="318"/>
        <v/>
      </c>
      <c r="P2268">
        <f>IF($I2268&lt;&gt;"",$I2268,IF($E2268="SGD",1,IF($E2268="USD",Settings!$B$22,IF($E2268="HKD",Settings!$B$23,1))))</f>
        <v>1</v>
      </c>
      <c r="Q2268">
        <f t="shared" si="319"/>
        <v>0</v>
      </c>
      <c r="R2268">
        <f t="shared" si="320"/>
        <v>0</v>
      </c>
      <c r="S2268" t="str">
        <f t="shared" si="321"/>
        <v/>
      </c>
      <c r="T2268" t="str">
        <f t="shared" si="322"/>
        <v/>
      </c>
      <c r="U2268" t="str">
        <f t="shared" si="323"/>
        <v/>
      </c>
    </row>
    <row r="2269" spans="12:21" ht="15" customHeight="1" x14ac:dyDescent="0.15">
      <c r="L2269" s="244" t="str">
        <f t="shared" si="315"/>
        <v/>
      </c>
      <c r="M2269" s="245" t="str">
        <f t="shared" si="316"/>
        <v/>
      </c>
      <c r="N2269" s="244" t="str">
        <f t="shared" si="317"/>
        <v/>
      </c>
      <c r="O2269" s="244" t="str">
        <f t="shared" si="318"/>
        <v/>
      </c>
      <c r="P2269">
        <f>IF($I2269&lt;&gt;"",$I2269,IF($E2269="SGD",1,IF($E2269="USD",Settings!$B$22,IF($E2269="HKD",Settings!$B$23,1))))</f>
        <v>1</v>
      </c>
      <c r="Q2269">
        <f t="shared" si="319"/>
        <v>0</v>
      </c>
      <c r="R2269">
        <f t="shared" si="320"/>
        <v>0</v>
      </c>
      <c r="S2269" t="str">
        <f t="shared" si="321"/>
        <v/>
      </c>
      <c r="T2269" t="str">
        <f t="shared" si="322"/>
        <v/>
      </c>
      <c r="U2269" t="str">
        <f t="shared" si="323"/>
        <v/>
      </c>
    </row>
    <row r="2270" spans="12:21" ht="15" customHeight="1" x14ac:dyDescent="0.15">
      <c r="L2270" s="244" t="str">
        <f t="shared" si="315"/>
        <v/>
      </c>
      <c r="M2270" s="245" t="str">
        <f t="shared" si="316"/>
        <v/>
      </c>
      <c r="N2270" s="244" t="str">
        <f t="shared" si="317"/>
        <v/>
      </c>
      <c r="O2270" s="244" t="str">
        <f t="shared" si="318"/>
        <v/>
      </c>
      <c r="P2270">
        <f>IF($I2270&lt;&gt;"",$I2270,IF($E2270="SGD",1,IF($E2270="USD",Settings!$B$22,IF($E2270="HKD",Settings!$B$23,1))))</f>
        <v>1</v>
      </c>
      <c r="Q2270">
        <f t="shared" si="319"/>
        <v>0</v>
      </c>
      <c r="R2270">
        <f t="shared" si="320"/>
        <v>0</v>
      </c>
      <c r="S2270" t="str">
        <f t="shared" si="321"/>
        <v/>
      </c>
      <c r="T2270" t="str">
        <f t="shared" si="322"/>
        <v/>
      </c>
      <c r="U2270" t="str">
        <f t="shared" si="323"/>
        <v/>
      </c>
    </row>
    <row r="2271" spans="12:21" ht="15" customHeight="1" x14ac:dyDescent="0.15">
      <c r="L2271" s="244" t="str">
        <f t="shared" si="315"/>
        <v/>
      </c>
      <c r="M2271" s="245" t="str">
        <f t="shared" si="316"/>
        <v/>
      </c>
      <c r="N2271" s="244" t="str">
        <f t="shared" si="317"/>
        <v/>
      </c>
      <c r="O2271" s="244" t="str">
        <f t="shared" si="318"/>
        <v/>
      </c>
      <c r="P2271">
        <f>IF($I2271&lt;&gt;"",$I2271,IF($E2271="SGD",1,IF($E2271="USD",Settings!$B$22,IF($E2271="HKD",Settings!$B$23,1))))</f>
        <v>1</v>
      </c>
      <c r="Q2271">
        <f t="shared" si="319"/>
        <v>0</v>
      </c>
      <c r="R2271">
        <f t="shared" si="320"/>
        <v>0</v>
      </c>
      <c r="S2271" t="str">
        <f t="shared" si="321"/>
        <v/>
      </c>
      <c r="T2271" t="str">
        <f t="shared" si="322"/>
        <v/>
      </c>
      <c r="U2271" t="str">
        <f t="shared" si="323"/>
        <v/>
      </c>
    </row>
    <row r="2272" spans="12:21" ht="15" customHeight="1" x14ac:dyDescent="0.15">
      <c r="L2272" s="244" t="str">
        <f t="shared" si="315"/>
        <v/>
      </c>
      <c r="M2272" s="245" t="str">
        <f t="shared" si="316"/>
        <v/>
      </c>
      <c r="N2272" s="244" t="str">
        <f t="shared" si="317"/>
        <v/>
      </c>
      <c r="O2272" s="244" t="str">
        <f t="shared" si="318"/>
        <v/>
      </c>
      <c r="P2272">
        <f>IF($I2272&lt;&gt;"",$I2272,IF($E2272="SGD",1,IF($E2272="USD",Settings!$B$22,IF($E2272="HKD",Settings!$B$23,1))))</f>
        <v>1</v>
      </c>
      <c r="Q2272">
        <f t="shared" si="319"/>
        <v>0</v>
      </c>
      <c r="R2272">
        <f t="shared" si="320"/>
        <v>0</v>
      </c>
      <c r="S2272" t="str">
        <f t="shared" si="321"/>
        <v/>
      </c>
      <c r="T2272" t="str">
        <f t="shared" si="322"/>
        <v/>
      </c>
      <c r="U2272" t="str">
        <f t="shared" si="323"/>
        <v/>
      </c>
    </row>
    <row r="2273" spans="12:21" ht="15" customHeight="1" x14ac:dyDescent="0.15">
      <c r="L2273" s="244" t="str">
        <f t="shared" si="315"/>
        <v/>
      </c>
      <c r="M2273" s="245" t="str">
        <f t="shared" si="316"/>
        <v/>
      </c>
      <c r="N2273" s="244" t="str">
        <f t="shared" si="317"/>
        <v/>
      </c>
      <c r="O2273" s="244" t="str">
        <f t="shared" si="318"/>
        <v/>
      </c>
      <c r="P2273">
        <f>IF($I2273&lt;&gt;"",$I2273,IF($E2273="SGD",1,IF($E2273="USD",Settings!$B$22,IF($E2273="HKD",Settings!$B$23,1))))</f>
        <v>1</v>
      </c>
      <c r="Q2273">
        <f t="shared" si="319"/>
        <v>0</v>
      </c>
      <c r="R2273">
        <f t="shared" si="320"/>
        <v>0</v>
      </c>
      <c r="S2273" t="str">
        <f t="shared" si="321"/>
        <v/>
      </c>
      <c r="T2273" t="str">
        <f t="shared" si="322"/>
        <v/>
      </c>
      <c r="U2273" t="str">
        <f t="shared" si="323"/>
        <v/>
      </c>
    </row>
    <row r="2274" spans="12:21" ht="15" customHeight="1" x14ac:dyDescent="0.15">
      <c r="L2274" s="244" t="str">
        <f t="shared" si="315"/>
        <v/>
      </c>
      <c r="M2274" s="245" t="str">
        <f t="shared" si="316"/>
        <v/>
      </c>
      <c r="N2274" s="244" t="str">
        <f t="shared" si="317"/>
        <v/>
      </c>
      <c r="O2274" s="244" t="str">
        <f t="shared" si="318"/>
        <v/>
      </c>
      <c r="P2274">
        <f>IF($I2274&lt;&gt;"",$I2274,IF($E2274="SGD",1,IF($E2274="USD",Settings!$B$22,IF($E2274="HKD",Settings!$B$23,1))))</f>
        <v>1</v>
      </c>
      <c r="Q2274">
        <f t="shared" si="319"/>
        <v>0</v>
      </c>
      <c r="R2274">
        <f t="shared" si="320"/>
        <v>0</v>
      </c>
      <c r="S2274" t="str">
        <f t="shared" si="321"/>
        <v/>
      </c>
      <c r="T2274" t="str">
        <f t="shared" si="322"/>
        <v/>
      </c>
      <c r="U2274" t="str">
        <f t="shared" si="323"/>
        <v/>
      </c>
    </row>
    <row r="2275" spans="12:21" ht="15" customHeight="1" x14ac:dyDescent="0.15">
      <c r="L2275" s="244" t="str">
        <f t="shared" si="315"/>
        <v/>
      </c>
      <c r="M2275" s="245" t="str">
        <f t="shared" si="316"/>
        <v/>
      </c>
      <c r="N2275" s="244" t="str">
        <f t="shared" si="317"/>
        <v/>
      </c>
      <c r="O2275" s="244" t="str">
        <f t="shared" si="318"/>
        <v/>
      </c>
      <c r="P2275">
        <f>IF($I2275&lt;&gt;"",$I2275,IF($E2275="SGD",1,IF($E2275="USD",Settings!$B$22,IF($E2275="HKD",Settings!$B$23,1))))</f>
        <v>1</v>
      </c>
      <c r="Q2275">
        <f t="shared" si="319"/>
        <v>0</v>
      </c>
      <c r="R2275">
        <f t="shared" si="320"/>
        <v>0</v>
      </c>
      <c r="S2275" t="str">
        <f t="shared" si="321"/>
        <v/>
      </c>
      <c r="T2275" t="str">
        <f t="shared" si="322"/>
        <v/>
      </c>
      <c r="U2275" t="str">
        <f t="shared" si="323"/>
        <v/>
      </c>
    </row>
    <row r="2276" spans="12:21" ht="15" customHeight="1" x14ac:dyDescent="0.15">
      <c r="L2276" s="244" t="str">
        <f t="shared" si="315"/>
        <v/>
      </c>
      <c r="M2276" s="245" t="str">
        <f t="shared" si="316"/>
        <v/>
      </c>
      <c r="N2276" s="244" t="str">
        <f t="shared" si="317"/>
        <v/>
      </c>
      <c r="O2276" s="244" t="str">
        <f t="shared" si="318"/>
        <v/>
      </c>
      <c r="P2276">
        <f>IF($I2276&lt;&gt;"",$I2276,IF($E2276="SGD",1,IF($E2276="USD",Settings!$B$22,IF($E2276="HKD",Settings!$B$23,1))))</f>
        <v>1</v>
      </c>
      <c r="Q2276">
        <f t="shared" si="319"/>
        <v>0</v>
      </c>
      <c r="R2276">
        <f t="shared" si="320"/>
        <v>0</v>
      </c>
      <c r="S2276" t="str">
        <f t="shared" si="321"/>
        <v/>
      </c>
      <c r="T2276" t="str">
        <f t="shared" si="322"/>
        <v/>
      </c>
      <c r="U2276" t="str">
        <f t="shared" si="323"/>
        <v/>
      </c>
    </row>
    <row r="2277" spans="12:21" ht="15" customHeight="1" x14ac:dyDescent="0.15">
      <c r="L2277" s="244" t="str">
        <f t="shared" si="315"/>
        <v/>
      </c>
      <c r="M2277" s="245" t="str">
        <f t="shared" si="316"/>
        <v/>
      </c>
      <c r="N2277" s="244" t="str">
        <f t="shared" si="317"/>
        <v/>
      </c>
      <c r="O2277" s="244" t="str">
        <f t="shared" si="318"/>
        <v/>
      </c>
      <c r="P2277">
        <f>IF($I2277&lt;&gt;"",$I2277,IF($E2277="SGD",1,IF($E2277="USD",Settings!$B$22,IF($E2277="HKD",Settings!$B$23,1))))</f>
        <v>1</v>
      </c>
      <c r="Q2277">
        <f t="shared" si="319"/>
        <v>0</v>
      </c>
      <c r="R2277">
        <f t="shared" si="320"/>
        <v>0</v>
      </c>
      <c r="S2277" t="str">
        <f t="shared" si="321"/>
        <v/>
      </c>
      <c r="T2277" t="str">
        <f t="shared" si="322"/>
        <v/>
      </c>
      <c r="U2277" t="str">
        <f t="shared" si="323"/>
        <v/>
      </c>
    </row>
    <row r="2278" spans="12:21" ht="15" customHeight="1" x14ac:dyDescent="0.15">
      <c r="L2278" s="244" t="str">
        <f t="shared" si="315"/>
        <v/>
      </c>
      <c r="M2278" s="245" t="str">
        <f t="shared" si="316"/>
        <v/>
      </c>
      <c r="N2278" s="244" t="str">
        <f t="shared" si="317"/>
        <v/>
      </c>
      <c r="O2278" s="244" t="str">
        <f t="shared" si="318"/>
        <v/>
      </c>
      <c r="P2278">
        <f>IF($I2278&lt;&gt;"",$I2278,IF($E2278="SGD",1,IF($E2278="USD",Settings!$B$22,IF($E2278="HKD",Settings!$B$23,1))))</f>
        <v>1</v>
      </c>
      <c r="Q2278">
        <f t="shared" si="319"/>
        <v>0</v>
      </c>
      <c r="R2278">
        <f t="shared" si="320"/>
        <v>0</v>
      </c>
      <c r="S2278" t="str">
        <f t="shared" si="321"/>
        <v/>
      </c>
      <c r="T2278" t="str">
        <f t="shared" si="322"/>
        <v/>
      </c>
      <c r="U2278" t="str">
        <f t="shared" si="323"/>
        <v/>
      </c>
    </row>
    <row r="2279" spans="12:21" ht="15" customHeight="1" x14ac:dyDescent="0.15">
      <c r="L2279" s="244" t="str">
        <f t="shared" si="315"/>
        <v/>
      </c>
      <c r="M2279" s="245" t="str">
        <f t="shared" si="316"/>
        <v/>
      </c>
      <c r="N2279" s="244" t="str">
        <f t="shared" si="317"/>
        <v/>
      </c>
      <c r="O2279" s="244" t="str">
        <f t="shared" si="318"/>
        <v/>
      </c>
      <c r="P2279">
        <f>IF($I2279&lt;&gt;"",$I2279,IF($E2279="SGD",1,IF($E2279="USD",Settings!$B$22,IF($E2279="HKD",Settings!$B$23,1))))</f>
        <v>1</v>
      </c>
      <c r="Q2279">
        <f t="shared" si="319"/>
        <v>0</v>
      </c>
      <c r="R2279">
        <f t="shared" si="320"/>
        <v>0</v>
      </c>
      <c r="S2279" t="str">
        <f t="shared" si="321"/>
        <v/>
      </c>
      <c r="T2279" t="str">
        <f t="shared" si="322"/>
        <v/>
      </c>
      <c r="U2279" t="str">
        <f t="shared" si="323"/>
        <v/>
      </c>
    </row>
    <row r="2280" spans="12:21" ht="15" customHeight="1" x14ac:dyDescent="0.15">
      <c r="L2280" s="244" t="str">
        <f t="shared" si="315"/>
        <v/>
      </c>
      <c r="M2280" s="245" t="str">
        <f t="shared" si="316"/>
        <v/>
      </c>
      <c r="N2280" s="244" t="str">
        <f t="shared" si="317"/>
        <v/>
      </c>
      <c r="O2280" s="244" t="str">
        <f t="shared" si="318"/>
        <v/>
      </c>
      <c r="P2280">
        <f>IF($I2280&lt;&gt;"",$I2280,IF($E2280="SGD",1,IF($E2280="USD",Settings!$B$22,IF($E2280="HKD",Settings!$B$23,1))))</f>
        <v>1</v>
      </c>
      <c r="Q2280">
        <f t="shared" si="319"/>
        <v>0</v>
      </c>
      <c r="R2280">
        <f t="shared" si="320"/>
        <v>0</v>
      </c>
      <c r="S2280" t="str">
        <f t="shared" si="321"/>
        <v/>
      </c>
      <c r="T2280" t="str">
        <f t="shared" si="322"/>
        <v/>
      </c>
      <c r="U2280" t="str">
        <f t="shared" si="323"/>
        <v/>
      </c>
    </row>
    <row r="2281" spans="12:21" ht="15" customHeight="1" x14ac:dyDescent="0.15">
      <c r="L2281" s="244" t="str">
        <f t="shared" ref="L2281:L2344" si="324">IF(OR(B2281="",C2281="",E2281=""),"",B2281&amp;":"&amp;C2281&amp;":"&amp;E2281)</f>
        <v/>
      </c>
      <c r="M2281" s="245" t="str">
        <f t="shared" ref="M2281:M2344" si="325">IF(A2281="","",A2281*D2281)</f>
        <v/>
      </c>
      <c r="N2281" s="244" t="str">
        <f t="shared" ref="N2281:N2344" si="326">IF(A2281="","",IF(OR(A2281=1,A2281=0),J2281,0))</f>
        <v/>
      </c>
      <c r="O2281" s="244" t="str">
        <f t="shared" ref="O2281:O2344" si="327">IF(A2281="","",IF(A2281=-1,J2281,0))</f>
        <v/>
      </c>
      <c r="P2281">
        <f>IF($I2281&lt;&gt;"",$I2281,IF($E2281="SGD",1,IF($E2281="USD",Settings!$B$22,IF($E2281="HKD",Settings!$B$23,1))))</f>
        <v>1</v>
      </c>
      <c r="Q2281">
        <f t="shared" ref="Q2281:Q2344" si="328">IF($L2281="",0,($O2281-$N2281+IF($A2281=2,$J2281,0))*$P2281)</f>
        <v>0</v>
      </c>
      <c r="R2281">
        <f t="shared" ref="R2281:R2344" si="329">IF($L2281="",0,IF($A2281=2,$J2281*$P2281,0))</f>
        <v>0</v>
      </c>
      <c r="S2281" t="str">
        <f t="shared" si="321"/>
        <v/>
      </c>
      <c r="T2281" t="str">
        <f t="shared" si="322"/>
        <v/>
      </c>
      <c r="U2281" t="str">
        <f t="shared" si="323"/>
        <v/>
      </c>
    </row>
    <row r="2282" spans="12:21" ht="15" customHeight="1" x14ac:dyDescent="0.15">
      <c r="L2282" s="244" t="str">
        <f t="shared" si="324"/>
        <v/>
      </c>
      <c r="M2282" s="245" t="str">
        <f t="shared" si="325"/>
        <v/>
      </c>
      <c r="N2282" s="244" t="str">
        <f t="shared" si="326"/>
        <v/>
      </c>
      <c r="O2282" s="244" t="str">
        <f t="shared" si="327"/>
        <v/>
      </c>
      <c r="P2282">
        <f>IF($I2282&lt;&gt;"",$I2282,IF($E2282="SGD",1,IF($E2282="USD",Settings!$B$22,IF($E2282="HKD",Settings!$B$23,1))))</f>
        <v>1</v>
      </c>
      <c r="Q2282">
        <f t="shared" si="328"/>
        <v>0</v>
      </c>
      <c r="R2282">
        <f t="shared" si="329"/>
        <v>0</v>
      </c>
      <c r="S2282" t="str">
        <f t="shared" si="321"/>
        <v/>
      </c>
      <c r="T2282" t="str">
        <f t="shared" si="322"/>
        <v/>
      </c>
      <c r="U2282" t="str">
        <f t="shared" si="323"/>
        <v/>
      </c>
    </row>
    <row r="2283" spans="12:21" ht="15" customHeight="1" x14ac:dyDescent="0.15">
      <c r="L2283" s="244" t="str">
        <f t="shared" si="324"/>
        <v/>
      </c>
      <c r="M2283" s="245" t="str">
        <f t="shared" si="325"/>
        <v/>
      </c>
      <c r="N2283" s="244" t="str">
        <f t="shared" si="326"/>
        <v/>
      </c>
      <c r="O2283" s="244" t="str">
        <f t="shared" si="327"/>
        <v/>
      </c>
      <c r="P2283">
        <f>IF($I2283&lt;&gt;"",$I2283,IF($E2283="SGD",1,IF($E2283="USD",Settings!$B$22,IF($E2283="HKD",Settings!$B$23,1))))</f>
        <v>1</v>
      </c>
      <c r="Q2283">
        <f t="shared" si="328"/>
        <v>0</v>
      </c>
      <c r="R2283">
        <f t="shared" si="329"/>
        <v>0</v>
      </c>
      <c r="S2283" t="str">
        <f t="shared" si="321"/>
        <v/>
      </c>
      <c r="T2283" t="str">
        <f t="shared" si="322"/>
        <v/>
      </c>
      <c r="U2283" t="str">
        <f t="shared" si="323"/>
        <v/>
      </c>
    </row>
    <row r="2284" spans="12:21" ht="15" customHeight="1" x14ac:dyDescent="0.15">
      <c r="L2284" s="244" t="str">
        <f t="shared" si="324"/>
        <v/>
      </c>
      <c r="M2284" s="245" t="str">
        <f t="shared" si="325"/>
        <v/>
      </c>
      <c r="N2284" s="244" t="str">
        <f t="shared" si="326"/>
        <v/>
      </c>
      <c r="O2284" s="244" t="str">
        <f t="shared" si="327"/>
        <v/>
      </c>
      <c r="P2284">
        <f>IF($I2284&lt;&gt;"",$I2284,IF($E2284="SGD",1,IF($E2284="USD",Settings!$B$22,IF($E2284="HKD",Settings!$B$23,1))))</f>
        <v>1</v>
      </c>
      <c r="Q2284">
        <f t="shared" si="328"/>
        <v>0</v>
      </c>
      <c r="R2284">
        <f t="shared" si="329"/>
        <v>0</v>
      </c>
      <c r="S2284" t="str">
        <f t="shared" si="321"/>
        <v/>
      </c>
      <c r="T2284" t="str">
        <f t="shared" si="322"/>
        <v/>
      </c>
      <c r="U2284" t="str">
        <f t="shared" si="323"/>
        <v/>
      </c>
    </row>
    <row r="2285" spans="12:21" ht="15" customHeight="1" x14ac:dyDescent="0.15">
      <c r="L2285" s="244" t="str">
        <f t="shared" si="324"/>
        <v/>
      </c>
      <c r="M2285" s="245" t="str">
        <f t="shared" si="325"/>
        <v/>
      </c>
      <c r="N2285" s="244" t="str">
        <f t="shared" si="326"/>
        <v/>
      </c>
      <c r="O2285" s="244" t="str">
        <f t="shared" si="327"/>
        <v/>
      </c>
      <c r="P2285">
        <f>IF($I2285&lt;&gt;"",$I2285,IF($E2285="SGD",1,IF($E2285="USD",Settings!$B$22,IF($E2285="HKD",Settings!$B$23,1))))</f>
        <v>1</v>
      </c>
      <c r="Q2285">
        <f t="shared" si="328"/>
        <v>0</v>
      </c>
      <c r="R2285">
        <f t="shared" si="329"/>
        <v>0</v>
      </c>
      <c r="S2285" t="str">
        <f t="shared" si="321"/>
        <v/>
      </c>
      <c r="T2285" t="str">
        <f t="shared" si="322"/>
        <v/>
      </c>
      <c r="U2285" t="str">
        <f t="shared" si="323"/>
        <v/>
      </c>
    </row>
    <row r="2286" spans="12:21" ht="15" customHeight="1" x14ac:dyDescent="0.15">
      <c r="L2286" s="244" t="str">
        <f t="shared" si="324"/>
        <v/>
      </c>
      <c r="M2286" s="245" t="str">
        <f t="shared" si="325"/>
        <v/>
      </c>
      <c r="N2286" s="244" t="str">
        <f t="shared" si="326"/>
        <v/>
      </c>
      <c r="O2286" s="244" t="str">
        <f t="shared" si="327"/>
        <v/>
      </c>
      <c r="P2286">
        <f>IF($I2286&lt;&gt;"",$I2286,IF($E2286="SGD",1,IF($E2286="USD",Settings!$B$22,IF($E2286="HKD",Settings!$B$23,1))))</f>
        <v>1</v>
      </c>
      <c r="Q2286">
        <f t="shared" si="328"/>
        <v>0</v>
      </c>
      <c r="R2286">
        <f t="shared" si="329"/>
        <v>0</v>
      </c>
      <c r="S2286" t="str">
        <f t="shared" si="321"/>
        <v/>
      </c>
      <c r="T2286" t="str">
        <f t="shared" si="322"/>
        <v/>
      </c>
      <c r="U2286" t="str">
        <f t="shared" si="323"/>
        <v/>
      </c>
    </row>
    <row r="2287" spans="12:21" ht="15" customHeight="1" x14ac:dyDescent="0.15">
      <c r="L2287" s="244" t="str">
        <f t="shared" si="324"/>
        <v/>
      </c>
      <c r="M2287" s="245" t="str">
        <f t="shared" si="325"/>
        <v/>
      </c>
      <c r="N2287" s="244" t="str">
        <f t="shared" si="326"/>
        <v/>
      </c>
      <c r="O2287" s="244" t="str">
        <f t="shared" si="327"/>
        <v/>
      </c>
      <c r="P2287">
        <f>IF($I2287&lt;&gt;"",$I2287,IF($E2287="SGD",1,IF($E2287="USD",Settings!$B$22,IF($E2287="HKD",Settings!$B$23,1))))</f>
        <v>1</v>
      </c>
      <c r="Q2287">
        <f t="shared" si="328"/>
        <v>0</v>
      </c>
      <c r="R2287">
        <f t="shared" si="329"/>
        <v>0</v>
      </c>
      <c r="S2287" t="str">
        <f t="shared" si="321"/>
        <v/>
      </c>
      <c r="T2287" t="str">
        <f t="shared" si="322"/>
        <v/>
      </c>
      <c r="U2287" t="str">
        <f t="shared" si="323"/>
        <v/>
      </c>
    </row>
    <row r="2288" spans="12:21" ht="15" customHeight="1" x14ac:dyDescent="0.15">
      <c r="L2288" s="244" t="str">
        <f t="shared" si="324"/>
        <v/>
      </c>
      <c r="M2288" s="245" t="str">
        <f t="shared" si="325"/>
        <v/>
      </c>
      <c r="N2288" s="244" t="str">
        <f t="shared" si="326"/>
        <v/>
      </c>
      <c r="O2288" s="244" t="str">
        <f t="shared" si="327"/>
        <v/>
      </c>
      <c r="P2288">
        <f>IF($I2288&lt;&gt;"",$I2288,IF($E2288="SGD",1,IF($E2288="USD",Settings!$B$22,IF($E2288="HKD",Settings!$B$23,1))))</f>
        <v>1</v>
      </c>
      <c r="Q2288">
        <f t="shared" si="328"/>
        <v>0</v>
      </c>
      <c r="R2288">
        <f t="shared" si="329"/>
        <v>0</v>
      </c>
      <c r="S2288" t="str">
        <f t="shared" si="321"/>
        <v/>
      </c>
      <c r="T2288" t="str">
        <f t="shared" si="322"/>
        <v/>
      </c>
      <c r="U2288" t="str">
        <f t="shared" si="323"/>
        <v/>
      </c>
    </row>
    <row r="2289" spans="12:21" ht="15" customHeight="1" x14ac:dyDescent="0.15">
      <c r="L2289" s="244" t="str">
        <f t="shared" si="324"/>
        <v/>
      </c>
      <c r="M2289" s="245" t="str">
        <f t="shared" si="325"/>
        <v/>
      </c>
      <c r="N2289" s="244" t="str">
        <f t="shared" si="326"/>
        <v/>
      </c>
      <c r="O2289" s="244" t="str">
        <f t="shared" si="327"/>
        <v/>
      </c>
      <c r="P2289">
        <f>IF($I2289&lt;&gt;"",$I2289,IF($E2289="SGD",1,IF($E2289="USD",Settings!$B$22,IF($E2289="HKD",Settings!$B$23,1))))</f>
        <v>1</v>
      </c>
      <c r="Q2289">
        <f t="shared" si="328"/>
        <v>0</v>
      </c>
      <c r="R2289">
        <f t="shared" si="329"/>
        <v>0</v>
      </c>
      <c r="S2289" t="str">
        <f t="shared" si="321"/>
        <v/>
      </c>
      <c r="T2289" t="str">
        <f t="shared" si="322"/>
        <v/>
      </c>
      <c r="U2289" t="str">
        <f t="shared" si="323"/>
        <v/>
      </c>
    </row>
    <row r="2290" spans="12:21" ht="15" customHeight="1" x14ac:dyDescent="0.15">
      <c r="L2290" s="244" t="str">
        <f t="shared" si="324"/>
        <v/>
      </c>
      <c r="M2290" s="245" t="str">
        <f t="shared" si="325"/>
        <v/>
      </c>
      <c r="N2290" s="244" t="str">
        <f t="shared" si="326"/>
        <v/>
      </c>
      <c r="O2290" s="244" t="str">
        <f t="shared" si="327"/>
        <v/>
      </c>
      <c r="P2290">
        <f>IF($I2290&lt;&gt;"",$I2290,IF($E2290="SGD",1,IF($E2290="USD",Settings!$B$22,IF($E2290="HKD",Settings!$B$23,1))))</f>
        <v>1</v>
      </c>
      <c r="Q2290">
        <f t="shared" si="328"/>
        <v>0</v>
      </c>
      <c r="R2290">
        <f t="shared" si="329"/>
        <v>0</v>
      </c>
      <c r="S2290" t="str">
        <f t="shared" si="321"/>
        <v/>
      </c>
      <c r="T2290" t="str">
        <f t="shared" si="322"/>
        <v/>
      </c>
      <c r="U2290" t="str">
        <f t="shared" si="323"/>
        <v/>
      </c>
    </row>
    <row r="2291" spans="12:21" ht="15" customHeight="1" x14ac:dyDescent="0.15">
      <c r="L2291" s="244" t="str">
        <f t="shared" si="324"/>
        <v/>
      </c>
      <c r="M2291" s="245" t="str">
        <f t="shared" si="325"/>
        <v/>
      </c>
      <c r="N2291" s="244" t="str">
        <f t="shared" si="326"/>
        <v/>
      </c>
      <c r="O2291" s="244" t="str">
        <f t="shared" si="327"/>
        <v/>
      </c>
      <c r="P2291">
        <f>IF($I2291&lt;&gt;"",$I2291,IF($E2291="SGD",1,IF($E2291="USD",Settings!$B$22,IF($E2291="HKD",Settings!$B$23,1))))</f>
        <v>1</v>
      </c>
      <c r="Q2291">
        <f t="shared" si="328"/>
        <v>0</v>
      </c>
      <c r="R2291">
        <f t="shared" si="329"/>
        <v>0</v>
      </c>
      <c r="S2291" t="str">
        <f t="shared" si="321"/>
        <v/>
      </c>
      <c r="T2291" t="str">
        <f t="shared" si="322"/>
        <v/>
      </c>
      <c r="U2291" t="str">
        <f t="shared" si="323"/>
        <v/>
      </c>
    </row>
    <row r="2292" spans="12:21" ht="15" customHeight="1" x14ac:dyDescent="0.15">
      <c r="L2292" s="244" t="str">
        <f t="shared" si="324"/>
        <v/>
      </c>
      <c r="M2292" s="245" t="str">
        <f t="shared" si="325"/>
        <v/>
      </c>
      <c r="N2292" s="244" t="str">
        <f t="shared" si="326"/>
        <v/>
      </c>
      <c r="O2292" s="244" t="str">
        <f t="shared" si="327"/>
        <v/>
      </c>
      <c r="P2292">
        <f>IF($I2292&lt;&gt;"",$I2292,IF($E2292="SGD",1,IF($E2292="USD",Settings!$B$22,IF($E2292="HKD",Settings!$B$23,1))))</f>
        <v>1</v>
      </c>
      <c r="Q2292">
        <f t="shared" si="328"/>
        <v>0</v>
      </c>
      <c r="R2292">
        <f t="shared" si="329"/>
        <v>0</v>
      </c>
      <c r="S2292" t="str">
        <f t="shared" si="321"/>
        <v/>
      </c>
      <c r="T2292" t="str">
        <f t="shared" si="322"/>
        <v/>
      </c>
      <c r="U2292" t="str">
        <f t="shared" si="323"/>
        <v/>
      </c>
    </row>
    <row r="2293" spans="12:21" ht="15" customHeight="1" x14ac:dyDescent="0.15">
      <c r="L2293" s="244" t="str">
        <f t="shared" si="324"/>
        <v/>
      </c>
      <c r="M2293" s="245" t="str">
        <f t="shared" si="325"/>
        <v/>
      </c>
      <c r="N2293" s="244" t="str">
        <f t="shared" si="326"/>
        <v/>
      </c>
      <c r="O2293" s="244" t="str">
        <f t="shared" si="327"/>
        <v/>
      </c>
      <c r="P2293">
        <f>IF($I2293&lt;&gt;"",$I2293,IF($E2293="SGD",1,IF($E2293="USD",Settings!$B$22,IF($E2293="HKD",Settings!$B$23,1))))</f>
        <v>1</v>
      </c>
      <c r="Q2293">
        <f t="shared" si="328"/>
        <v>0</v>
      </c>
      <c r="R2293">
        <f t="shared" si="329"/>
        <v>0</v>
      </c>
      <c r="S2293" t="str">
        <f t="shared" si="321"/>
        <v/>
      </c>
      <c r="T2293" t="str">
        <f t="shared" si="322"/>
        <v/>
      </c>
      <c r="U2293" t="str">
        <f t="shared" si="323"/>
        <v/>
      </c>
    </row>
    <row r="2294" spans="12:21" ht="15" customHeight="1" x14ac:dyDescent="0.15">
      <c r="L2294" s="244" t="str">
        <f t="shared" si="324"/>
        <v/>
      </c>
      <c r="M2294" s="245" t="str">
        <f t="shared" si="325"/>
        <v/>
      </c>
      <c r="N2294" s="244" t="str">
        <f t="shared" si="326"/>
        <v/>
      </c>
      <c r="O2294" s="244" t="str">
        <f t="shared" si="327"/>
        <v/>
      </c>
      <c r="P2294">
        <f>IF($I2294&lt;&gt;"",$I2294,IF($E2294="SGD",1,IF($E2294="USD",Settings!$B$22,IF($E2294="HKD",Settings!$B$23,1))))</f>
        <v>1</v>
      </c>
      <c r="Q2294">
        <f t="shared" si="328"/>
        <v>0</v>
      </c>
      <c r="R2294">
        <f t="shared" si="329"/>
        <v>0</v>
      </c>
      <c r="S2294" t="str">
        <f t="shared" si="321"/>
        <v/>
      </c>
      <c r="T2294" t="str">
        <f t="shared" si="322"/>
        <v/>
      </c>
      <c r="U2294" t="str">
        <f t="shared" si="323"/>
        <v/>
      </c>
    </row>
    <row r="2295" spans="12:21" ht="15" customHeight="1" x14ac:dyDescent="0.15">
      <c r="L2295" s="244" t="str">
        <f t="shared" si="324"/>
        <v/>
      </c>
      <c r="M2295" s="245" t="str">
        <f t="shared" si="325"/>
        <v/>
      </c>
      <c r="N2295" s="244" t="str">
        <f t="shared" si="326"/>
        <v/>
      </c>
      <c r="O2295" s="244" t="str">
        <f t="shared" si="327"/>
        <v/>
      </c>
      <c r="P2295">
        <f>IF($I2295&lt;&gt;"",$I2295,IF($E2295="SGD",1,IF($E2295="USD",Settings!$B$22,IF($E2295="HKD",Settings!$B$23,1))))</f>
        <v>1</v>
      </c>
      <c r="Q2295">
        <f t="shared" si="328"/>
        <v>0</v>
      </c>
      <c r="R2295">
        <f t="shared" si="329"/>
        <v>0</v>
      </c>
      <c r="S2295" t="str">
        <f t="shared" si="321"/>
        <v/>
      </c>
      <c r="T2295" t="str">
        <f t="shared" si="322"/>
        <v/>
      </c>
      <c r="U2295" t="str">
        <f t="shared" si="323"/>
        <v/>
      </c>
    </row>
    <row r="2296" spans="12:21" ht="15" customHeight="1" x14ac:dyDescent="0.15">
      <c r="L2296" s="244" t="str">
        <f t="shared" si="324"/>
        <v/>
      </c>
      <c r="M2296" s="245" t="str">
        <f t="shared" si="325"/>
        <v/>
      </c>
      <c r="N2296" s="244" t="str">
        <f t="shared" si="326"/>
        <v/>
      </c>
      <c r="O2296" s="244" t="str">
        <f t="shared" si="327"/>
        <v/>
      </c>
      <c r="P2296">
        <f>IF($I2296&lt;&gt;"",$I2296,IF($E2296="SGD",1,IF($E2296="USD",Settings!$B$22,IF($E2296="HKD",Settings!$B$23,1))))</f>
        <v>1</v>
      </c>
      <c r="Q2296">
        <f t="shared" si="328"/>
        <v>0</v>
      </c>
      <c r="R2296">
        <f t="shared" si="329"/>
        <v>0</v>
      </c>
      <c r="S2296" t="str">
        <f t="shared" si="321"/>
        <v/>
      </c>
      <c r="T2296" t="str">
        <f t="shared" si="322"/>
        <v/>
      </c>
      <c r="U2296" t="str">
        <f t="shared" si="323"/>
        <v/>
      </c>
    </row>
    <row r="2297" spans="12:21" ht="15" customHeight="1" x14ac:dyDescent="0.15">
      <c r="L2297" s="244" t="str">
        <f t="shared" si="324"/>
        <v/>
      </c>
      <c r="M2297" s="245" t="str">
        <f t="shared" si="325"/>
        <v/>
      </c>
      <c r="N2297" s="244" t="str">
        <f t="shared" si="326"/>
        <v/>
      </c>
      <c r="O2297" s="244" t="str">
        <f t="shared" si="327"/>
        <v/>
      </c>
      <c r="P2297">
        <f>IF($I2297&lt;&gt;"",$I2297,IF($E2297="SGD",1,IF($E2297="USD",Settings!$B$22,IF($E2297="HKD",Settings!$B$23,1))))</f>
        <v>1</v>
      </c>
      <c r="Q2297">
        <f t="shared" si="328"/>
        <v>0</v>
      </c>
      <c r="R2297">
        <f t="shared" si="329"/>
        <v>0</v>
      </c>
      <c r="S2297" t="str">
        <f t="shared" si="321"/>
        <v/>
      </c>
      <c r="T2297" t="str">
        <f t="shared" si="322"/>
        <v/>
      </c>
      <c r="U2297" t="str">
        <f t="shared" si="323"/>
        <v/>
      </c>
    </row>
    <row r="2298" spans="12:21" ht="15" customHeight="1" x14ac:dyDescent="0.15">
      <c r="L2298" s="244" t="str">
        <f t="shared" si="324"/>
        <v/>
      </c>
      <c r="M2298" s="245" t="str">
        <f t="shared" si="325"/>
        <v/>
      </c>
      <c r="N2298" s="244" t="str">
        <f t="shared" si="326"/>
        <v/>
      </c>
      <c r="O2298" s="244" t="str">
        <f t="shared" si="327"/>
        <v/>
      </c>
      <c r="P2298">
        <f>IF($I2298&lt;&gt;"",$I2298,IF($E2298="SGD",1,IF($E2298="USD",Settings!$B$22,IF($E2298="HKD",Settings!$B$23,1))))</f>
        <v>1</v>
      </c>
      <c r="Q2298">
        <f t="shared" si="328"/>
        <v>0</v>
      </c>
      <c r="R2298">
        <f t="shared" si="329"/>
        <v>0</v>
      </c>
      <c r="S2298" t="str">
        <f t="shared" si="321"/>
        <v/>
      </c>
      <c r="T2298" t="str">
        <f t="shared" si="322"/>
        <v/>
      </c>
      <c r="U2298" t="str">
        <f t="shared" si="323"/>
        <v/>
      </c>
    </row>
    <row r="2299" spans="12:21" ht="15" customHeight="1" x14ac:dyDescent="0.15">
      <c r="L2299" s="244" t="str">
        <f t="shared" si="324"/>
        <v/>
      </c>
      <c r="M2299" s="245" t="str">
        <f t="shared" si="325"/>
        <v/>
      </c>
      <c r="N2299" s="244" t="str">
        <f t="shared" si="326"/>
        <v/>
      </c>
      <c r="O2299" s="244" t="str">
        <f t="shared" si="327"/>
        <v/>
      </c>
      <c r="P2299">
        <f>IF($I2299&lt;&gt;"",$I2299,IF($E2299="SGD",1,IF($E2299="USD",Settings!$B$22,IF($E2299="HKD",Settings!$B$23,1))))</f>
        <v>1</v>
      </c>
      <c r="Q2299">
        <f t="shared" si="328"/>
        <v>0</v>
      </c>
      <c r="R2299">
        <f t="shared" si="329"/>
        <v>0</v>
      </c>
      <c r="S2299" t="str">
        <f t="shared" si="321"/>
        <v/>
      </c>
      <c r="T2299" t="str">
        <f t="shared" si="322"/>
        <v/>
      </c>
      <c r="U2299" t="str">
        <f t="shared" si="323"/>
        <v/>
      </c>
    </row>
    <row r="2300" spans="12:21" ht="15" customHeight="1" x14ac:dyDescent="0.15">
      <c r="L2300" s="244" t="str">
        <f t="shared" si="324"/>
        <v/>
      </c>
      <c r="M2300" s="245" t="str">
        <f t="shared" si="325"/>
        <v/>
      </c>
      <c r="N2300" s="244" t="str">
        <f t="shared" si="326"/>
        <v/>
      </c>
      <c r="O2300" s="244" t="str">
        <f t="shared" si="327"/>
        <v/>
      </c>
      <c r="P2300">
        <f>IF($I2300&lt;&gt;"",$I2300,IF($E2300="SGD",1,IF($E2300="USD",Settings!$B$22,IF($E2300="HKD",Settings!$B$23,1))))</f>
        <v>1</v>
      </c>
      <c r="Q2300">
        <f t="shared" si="328"/>
        <v>0</v>
      </c>
      <c r="R2300">
        <f t="shared" si="329"/>
        <v>0</v>
      </c>
      <c r="S2300" t="str">
        <f t="shared" si="321"/>
        <v/>
      </c>
      <c r="T2300" t="str">
        <f t="shared" si="322"/>
        <v/>
      </c>
      <c r="U2300" t="str">
        <f t="shared" si="323"/>
        <v/>
      </c>
    </row>
    <row r="2301" spans="12:21" ht="15" customHeight="1" x14ac:dyDescent="0.15">
      <c r="L2301" s="244" t="str">
        <f t="shared" si="324"/>
        <v/>
      </c>
      <c r="M2301" s="245" t="str">
        <f t="shared" si="325"/>
        <v/>
      </c>
      <c r="N2301" s="244" t="str">
        <f t="shared" si="326"/>
        <v/>
      </c>
      <c r="O2301" s="244" t="str">
        <f t="shared" si="327"/>
        <v/>
      </c>
      <c r="P2301">
        <f>IF($I2301&lt;&gt;"",$I2301,IF($E2301="SGD",1,IF($E2301="USD",Settings!$B$22,IF($E2301="HKD",Settings!$B$23,1))))</f>
        <v>1</v>
      </c>
      <c r="Q2301">
        <f t="shared" si="328"/>
        <v>0</v>
      </c>
      <c r="R2301">
        <f t="shared" si="329"/>
        <v>0</v>
      </c>
      <c r="S2301" t="str">
        <f t="shared" si="321"/>
        <v/>
      </c>
      <c r="T2301" t="str">
        <f t="shared" si="322"/>
        <v/>
      </c>
      <c r="U2301" t="str">
        <f t="shared" si="323"/>
        <v/>
      </c>
    </row>
    <row r="2302" spans="12:21" ht="15" customHeight="1" x14ac:dyDescent="0.15">
      <c r="L2302" s="244" t="str">
        <f t="shared" si="324"/>
        <v/>
      </c>
      <c r="M2302" s="245" t="str">
        <f t="shared" si="325"/>
        <v/>
      </c>
      <c r="N2302" s="244" t="str">
        <f t="shared" si="326"/>
        <v/>
      </c>
      <c r="O2302" s="244" t="str">
        <f t="shared" si="327"/>
        <v/>
      </c>
      <c r="P2302">
        <f>IF($I2302&lt;&gt;"",$I2302,IF($E2302="SGD",1,IF($E2302="USD",Settings!$B$22,IF($E2302="HKD",Settings!$B$23,1))))</f>
        <v>1</v>
      </c>
      <c r="Q2302">
        <f t="shared" si="328"/>
        <v>0</v>
      </c>
      <c r="R2302">
        <f t="shared" si="329"/>
        <v>0</v>
      </c>
      <c r="S2302" t="str">
        <f t="shared" si="321"/>
        <v/>
      </c>
      <c r="T2302" t="str">
        <f t="shared" si="322"/>
        <v/>
      </c>
      <c r="U2302" t="str">
        <f t="shared" si="323"/>
        <v/>
      </c>
    </row>
    <row r="2303" spans="12:21" ht="15" customHeight="1" x14ac:dyDescent="0.15">
      <c r="L2303" s="244" t="str">
        <f t="shared" si="324"/>
        <v/>
      </c>
      <c r="M2303" s="245" t="str">
        <f t="shared" si="325"/>
        <v/>
      </c>
      <c r="N2303" s="244" t="str">
        <f t="shared" si="326"/>
        <v/>
      </c>
      <c r="O2303" s="244" t="str">
        <f t="shared" si="327"/>
        <v/>
      </c>
      <c r="P2303">
        <f>IF($I2303&lt;&gt;"",$I2303,IF($E2303="SGD",1,IF($E2303="USD",Settings!$B$22,IF($E2303="HKD",Settings!$B$23,1))))</f>
        <v>1</v>
      </c>
      <c r="Q2303">
        <f t="shared" si="328"/>
        <v>0</v>
      </c>
      <c r="R2303">
        <f t="shared" si="329"/>
        <v>0</v>
      </c>
      <c r="S2303" t="str">
        <f t="shared" si="321"/>
        <v/>
      </c>
      <c r="T2303" t="str">
        <f t="shared" si="322"/>
        <v/>
      </c>
      <c r="U2303" t="str">
        <f t="shared" si="323"/>
        <v/>
      </c>
    </row>
    <row r="2304" spans="12:21" ht="15" customHeight="1" x14ac:dyDescent="0.15">
      <c r="L2304" s="244" t="str">
        <f t="shared" si="324"/>
        <v/>
      </c>
      <c r="M2304" s="245" t="str">
        <f t="shared" si="325"/>
        <v/>
      </c>
      <c r="N2304" s="244" t="str">
        <f t="shared" si="326"/>
        <v/>
      </c>
      <c r="O2304" s="244" t="str">
        <f t="shared" si="327"/>
        <v/>
      </c>
      <c r="P2304">
        <f>IF($I2304&lt;&gt;"",$I2304,IF($E2304="SGD",1,IF($E2304="USD",Settings!$B$22,IF($E2304="HKD",Settings!$B$23,1))))</f>
        <v>1</v>
      </c>
      <c r="Q2304">
        <f t="shared" si="328"/>
        <v>0</v>
      </c>
      <c r="R2304">
        <f t="shared" si="329"/>
        <v>0</v>
      </c>
      <c r="S2304" t="str">
        <f t="shared" si="321"/>
        <v/>
      </c>
      <c r="T2304" t="str">
        <f t="shared" si="322"/>
        <v/>
      </c>
      <c r="U2304" t="str">
        <f t="shared" si="323"/>
        <v/>
      </c>
    </row>
    <row r="2305" spans="12:21" ht="15" customHeight="1" x14ac:dyDescent="0.15">
      <c r="L2305" s="244" t="str">
        <f t="shared" si="324"/>
        <v/>
      </c>
      <c r="M2305" s="245" t="str">
        <f t="shared" si="325"/>
        <v/>
      </c>
      <c r="N2305" s="244" t="str">
        <f t="shared" si="326"/>
        <v/>
      </c>
      <c r="O2305" s="244" t="str">
        <f t="shared" si="327"/>
        <v/>
      </c>
      <c r="P2305">
        <f>IF($I2305&lt;&gt;"",$I2305,IF($E2305="SGD",1,IF($E2305="USD",Settings!$B$22,IF($E2305="HKD",Settings!$B$23,1))))</f>
        <v>1</v>
      </c>
      <c r="Q2305">
        <f t="shared" si="328"/>
        <v>0</v>
      </c>
      <c r="R2305">
        <f t="shared" si="329"/>
        <v>0</v>
      </c>
      <c r="S2305" t="str">
        <f t="shared" si="321"/>
        <v/>
      </c>
      <c r="T2305" t="str">
        <f t="shared" si="322"/>
        <v/>
      </c>
      <c r="U2305" t="str">
        <f t="shared" si="323"/>
        <v/>
      </c>
    </row>
    <row r="2306" spans="12:21" ht="15" customHeight="1" x14ac:dyDescent="0.15">
      <c r="L2306" s="244" t="str">
        <f t="shared" si="324"/>
        <v/>
      </c>
      <c r="M2306" s="245" t="str">
        <f t="shared" si="325"/>
        <v/>
      </c>
      <c r="N2306" s="244" t="str">
        <f t="shared" si="326"/>
        <v/>
      </c>
      <c r="O2306" s="244" t="str">
        <f t="shared" si="327"/>
        <v/>
      </c>
      <c r="P2306">
        <f>IF($I2306&lt;&gt;"",$I2306,IF($E2306="SGD",1,IF($E2306="USD",Settings!$B$22,IF($E2306="HKD",Settings!$B$23,1))))</f>
        <v>1</v>
      </c>
      <c r="Q2306">
        <f t="shared" si="328"/>
        <v>0</v>
      </c>
      <c r="R2306">
        <f t="shared" si="329"/>
        <v>0</v>
      </c>
      <c r="S2306" t="str">
        <f t="shared" ref="S2306:S2369" si="330">IF(L2306="","",SUMIFS($M:$M,$L:$L,L2306,$T:$T,"&lt;="&amp;T2306))</f>
        <v/>
      </c>
      <c r="T2306" t="str">
        <f t="shared" ref="T2306:T2369" si="331">IF(L2306="","",INT(G2306)*100000+ROW())</f>
        <v/>
      </c>
      <c r="U2306" t="str">
        <f t="shared" ref="U2306:U2369" si="332">IF(L2306="","",IF(AND(COUNTIFS($L:$L,L2306,$S:$S,"&gt;-0.000001",$S:$S,"&lt;0.000001",$T:$T,"&gt;"&amp;T2306)=0,ABS(S2306)&gt;0.000001),1,0))</f>
        <v/>
      </c>
    </row>
    <row r="2307" spans="12:21" ht="15" customHeight="1" x14ac:dyDescent="0.15">
      <c r="L2307" s="244" t="str">
        <f t="shared" si="324"/>
        <v/>
      </c>
      <c r="M2307" s="245" t="str">
        <f t="shared" si="325"/>
        <v/>
      </c>
      <c r="N2307" s="244" t="str">
        <f t="shared" si="326"/>
        <v/>
      </c>
      <c r="O2307" s="244" t="str">
        <f t="shared" si="327"/>
        <v/>
      </c>
      <c r="P2307">
        <f>IF($I2307&lt;&gt;"",$I2307,IF($E2307="SGD",1,IF($E2307="USD",Settings!$B$22,IF($E2307="HKD",Settings!$B$23,1))))</f>
        <v>1</v>
      </c>
      <c r="Q2307">
        <f t="shared" si="328"/>
        <v>0</v>
      </c>
      <c r="R2307">
        <f t="shared" si="329"/>
        <v>0</v>
      </c>
      <c r="S2307" t="str">
        <f t="shared" si="330"/>
        <v/>
      </c>
      <c r="T2307" t="str">
        <f t="shared" si="331"/>
        <v/>
      </c>
      <c r="U2307" t="str">
        <f t="shared" si="332"/>
        <v/>
      </c>
    </row>
    <row r="2308" spans="12:21" ht="15" customHeight="1" x14ac:dyDescent="0.15">
      <c r="L2308" s="244" t="str">
        <f t="shared" si="324"/>
        <v/>
      </c>
      <c r="M2308" s="245" t="str">
        <f t="shared" si="325"/>
        <v/>
      </c>
      <c r="N2308" s="244" t="str">
        <f t="shared" si="326"/>
        <v/>
      </c>
      <c r="O2308" s="244" t="str">
        <f t="shared" si="327"/>
        <v/>
      </c>
      <c r="P2308">
        <f>IF($I2308&lt;&gt;"",$I2308,IF($E2308="SGD",1,IF($E2308="USD",Settings!$B$22,IF($E2308="HKD",Settings!$B$23,1))))</f>
        <v>1</v>
      </c>
      <c r="Q2308">
        <f t="shared" si="328"/>
        <v>0</v>
      </c>
      <c r="R2308">
        <f t="shared" si="329"/>
        <v>0</v>
      </c>
      <c r="S2308" t="str">
        <f t="shared" si="330"/>
        <v/>
      </c>
      <c r="T2308" t="str">
        <f t="shared" si="331"/>
        <v/>
      </c>
      <c r="U2308" t="str">
        <f t="shared" si="332"/>
        <v/>
      </c>
    </row>
    <row r="2309" spans="12:21" ht="15" customHeight="1" x14ac:dyDescent="0.15">
      <c r="L2309" s="244" t="str">
        <f t="shared" si="324"/>
        <v/>
      </c>
      <c r="M2309" s="245" t="str">
        <f t="shared" si="325"/>
        <v/>
      </c>
      <c r="N2309" s="244" t="str">
        <f t="shared" si="326"/>
        <v/>
      </c>
      <c r="O2309" s="244" t="str">
        <f t="shared" si="327"/>
        <v/>
      </c>
      <c r="P2309">
        <f>IF($I2309&lt;&gt;"",$I2309,IF($E2309="SGD",1,IF($E2309="USD",Settings!$B$22,IF($E2309="HKD",Settings!$B$23,1))))</f>
        <v>1</v>
      </c>
      <c r="Q2309">
        <f t="shared" si="328"/>
        <v>0</v>
      </c>
      <c r="R2309">
        <f t="shared" si="329"/>
        <v>0</v>
      </c>
      <c r="S2309" t="str">
        <f t="shared" si="330"/>
        <v/>
      </c>
      <c r="T2309" t="str">
        <f t="shared" si="331"/>
        <v/>
      </c>
      <c r="U2309" t="str">
        <f t="shared" si="332"/>
        <v/>
      </c>
    </row>
    <row r="2310" spans="12:21" ht="15" customHeight="1" x14ac:dyDescent="0.15">
      <c r="L2310" s="244" t="str">
        <f t="shared" si="324"/>
        <v/>
      </c>
      <c r="M2310" s="245" t="str">
        <f t="shared" si="325"/>
        <v/>
      </c>
      <c r="N2310" s="244" t="str">
        <f t="shared" si="326"/>
        <v/>
      </c>
      <c r="O2310" s="244" t="str">
        <f t="shared" si="327"/>
        <v/>
      </c>
      <c r="P2310">
        <f>IF($I2310&lt;&gt;"",$I2310,IF($E2310="SGD",1,IF($E2310="USD",Settings!$B$22,IF($E2310="HKD",Settings!$B$23,1))))</f>
        <v>1</v>
      </c>
      <c r="Q2310">
        <f t="shared" si="328"/>
        <v>0</v>
      </c>
      <c r="R2310">
        <f t="shared" si="329"/>
        <v>0</v>
      </c>
      <c r="S2310" t="str">
        <f t="shared" si="330"/>
        <v/>
      </c>
      <c r="T2310" t="str">
        <f t="shared" si="331"/>
        <v/>
      </c>
      <c r="U2310" t="str">
        <f t="shared" si="332"/>
        <v/>
      </c>
    </row>
    <row r="2311" spans="12:21" ht="15" customHeight="1" x14ac:dyDescent="0.15">
      <c r="L2311" s="244" t="str">
        <f t="shared" si="324"/>
        <v/>
      </c>
      <c r="M2311" s="245" t="str">
        <f t="shared" si="325"/>
        <v/>
      </c>
      <c r="N2311" s="244" t="str">
        <f t="shared" si="326"/>
        <v/>
      </c>
      <c r="O2311" s="244" t="str">
        <f t="shared" si="327"/>
        <v/>
      </c>
      <c r="P2311">
        <f>IF($I2311&lt;&gt;"",$I2311,IF($E2311="SGD",1,IF($E2311="USD",Settings!$B$22,IF($E2311="HKD",Settings!$B$23,1))))</f>
        <v>1</v>
      </c>
      <c r="Q2311">
        <f t="shared" si="328"/>
        <v>0</v>
      </c>
      <c r="R2311">
        <f t="shared" si="329"/>
        <v>0</v>
      </c>
      <c r="S2311" t="str">
        <f t="shared" si="330"/>
        <v/>
      </c>
      <c r="T2311" t="str">
        <f t="shared" si="331"/>
        <v/>
      </c>
      <c r="U2311" t="str">
        <f t="shared" si="332"/>
        <v/>
      </c>
    </row>
    <row r="2312" spans="12:21" ht="15" customHeight="1" x14ac:dyDescent="0.15">
      <c r="L2312" s="244" t="str">
        <f t="shared" si="324"/>
        <v/>
      </c>
      <c r="M2312" s="245" t="str">
        <f t="shared" si="325"/>
        <v/>
      </c>
      <c r="N2312" s="244" t="str">
        <f t="shared" si="326"/>
        <v/>
      </c>
      <c r="O2312" s="244" t="str">
        <f t="shared" si="327"/>
        <v/>
      </c>
      <c r="P2312">
        <f>IF($I2312&lt;&gt;"",$I2312,IF($E2312="SGD",1,IF($E2312="USD",Settings!$B$22,IF($E2312="HKD",Settings!$B$23,1))))</f>
        <v>1</v>
      </c>
      <c r="Q2312">
        <f t="shared" si="328"/>
        <v>0</v>
      </c>
      <c r="R2312">
        <f t="shared" si="329"/>
        <v>0</v>
      </c>
      <c r="S2312" t="str">
        <f t="shared" si="330"/>
        <v/>
      </c>
      <c r="T2312" t="str">
        <f t="shared" si="331"/>
        <v/>
      </c>
      <c r="U2312" t="str">
        <f t="shared" si="332"/>
        <v/>
      </c>
    </row>
    <row r="2313" spans="12:21" ht="15" customHeight="1" x14ac:dyDescent="0.15">
      <c r="L2313" s="244" t="str">
        <f t="shared" si="324"/>
        <v/>
      </c>
      <c r="M2313" s="245" t="str">
        <f t="shared" si="325"/>
        <v/>
      </c>
      <c r="N2313" s="244" t="str">
        <f t="shared" si="326"/>
        <v/>
      </c>
      <c r="O2313" s="244" t="str">
        <f t="shared" si="327"/>
        <v/>
      </c>
      <c r="P2313">
        <f>IF($I2313&lt;&gt;"",$I2313,IF($E2313="SGD",1,IF($E2313="USD",Settings!$B$22,IF($E2313="HKD",Settings!$B$23,1))))</f>
        <v>1</v>
      </c>
      <c r="Q2313">
        <f t="shared" si="328"/>
        <v>0</v>
      </c>
      <c r="R2313">
        <f t="shared" si="329"/>
        <v>0</v>
      </c>
      <c r="S2313" t="str">
        <f t="shared" si="330"/>
        <v/>
      </c>
      <c r="T2313" t="str">
        <f t="shared" si="331"/>
        <v/>
      </c>
      <c r="U2313" t="str">
        <f t="shared" si="332"/>
        <v/>
      </c>
    </row>
    <row r="2314" spans="12:21" ht="15" customHeight="1" x14ac:dyDescent="0.15">
      <c r="L2314" s="244" t="str">
        <f t="shared" si="324"/>
        <v/>
      </c>
      <c r="M2314" s="245" t="str">
        <f t="shared" si="325"/>
        <v/>
      </c>
      <c r="N2314" s="244" t="str">
        <f t="shared" si="326"/>
        <v/>
      </c>
      <c r="O2314" s="244" t="str">
        <f t="shared" si="327"/>
        <v/>
      </c>
      <c r="P2314">
        <f>IF($I2314&lt;&gt;"",$I2314,IF($E2314="SGD",1,IF($E2314="USD",Settings!$B$22,IF($E2314="HKD",Settings!$B$23,1))))</f>
        <v>1</v>
      </c>
      <c r="Q2314">
        <f t="shared" si="328"/>
        <v>0</v>
      </c>
      <c r="R2314">
        <f t="shared" si="329"/>
        <v>0</v>
      </c>
      <c r="S2314" t="str">
        <f t="shared" si="330"/>
        <v/>
      </c>
      <c r="T2314" t="str">
        <f t="shared" si="331"/>
        <v/>
      </c>
      <c r="U2314" t="str">
        <f t="shared" si="332"/>
        <v/>
      </c>
    </row>
    <row r="2315" spans="12:21" ht="15" customHeight="1" x14ac:dyDescent="0.15">
      <c r="L2315" s="244" t="str">
        <f t="shared" si="324"/>
        <v/>
      </c>
      <c r="M2315" s="245" t="str">
        <f t="shared" si="325"/>
        <v/>
      </c>
      <c r="N2315" s="244" t="str">
        <f t="shared" si="326"/>
        <v/>
      </c>
      <c r="O2315" s="244" t="str">
        <f t="shared" si="327"/>
        <v/>
      </c>
      <c r="P2315">
        <f>IF($I2315&lt;&gt;"",$I2315,IF($E2315="SGD",1,IF($E2315="USD",Settings!$B$22,IF($E2315="HKD",Settings!$B$23,1))))</f>
        <v>1</v>
      </c>
      <c r="Q2315">
        <f t="shared" si="328"/>
        <v>0</v>
      </c>
      <c r="R2315">
        <f t="shared" si="329"/>
        <v>0</v>
      </c>
      <c r="S2315" t="str">
        <f t="shared" si="330"/>
        <v/>
      </c>
      <c r="T2315" t="str">
        <f t="shared" si="331"/>
        <v/>
      </c>
      <c r="U2315" t="str">
        <f t="shared" si="332"/>
        <v/>
      </c>
    </row>
    <row r="2316" spans="12:21" ht="15" customHeight="1" x14ac:dyDescent="0.15">
      <c r="L2316" s="244" t="str">
        <f t="shared" si="324"/>
        <v/>
      </c>
      <c r="M2316" s="245" t="str">
        <f t="shared" si="325"/>
        <v/>
      </c>
      <c r="N2316" s="244" t="str">
        <f t="shared" si="326"/>
        <v/>
      </c>
      <c r="O2316" s="244" t="str">
        <f t="shared" si="327"/>
        <v/>
      </c>
      <c r="P2316">
        <f>IF($I2316&lt;&gt;"",$I2316,IF($E2316="SGD",1,IF($E2316="USD",Settings!$B$22,IF($E2316="HKD",Settings!$B$23,1))))</f>
        <v>1</v>
      </c>
      <c r="Q2316">
        <f t="shared" si="328"/>
        <v>0</v>
      </c>
      <c r="R2316">
        <f t="shared" si="329"/>
        <v>0</v>
      </c>
      <c r="S2316" t="str">
        <f t="shared" si="330"/>
        <v/>
      </c>
      <c r="T2316" t="str">
        <f t="shared" si="331"/>
        <v/>
      </c>
      <c r="U2316" t="str">
        <f t="shared" si="332"/>
        <v/>
      </c>
    </row>
    <row r="2317" spans="12:21" ht="15" customHeight="1" x14ac:dyDescent="0.15">
      <c r="L2317" s="244" t="str">
        <f t="shared" si="324"/>
        <v/>
      </c>
      <c r="M2317" s="245" t="str">
        <f t="shared" si="325"/>
        <v/>
      </c>
      <c r="N2317" s="244" t="str">
        <f t="shared" si="326"/>
        <v/>
      </c>
      <c r="O2317" s="244" t="str">
        <f t="shared" si="327"/>
        <v/>
      </c>
      <c r="P2317">
        <f>IF($I2317&lt;&gt;"",$I2317,IF($E2317="SGD",1,IF($E2317="USD",Settings!$B$22,IF($E2317="HKD",Settings!$B$23,1))))</f>
        <v>1</v>
      </c>
      <c r="Q2317">
        <f t="shared" si="328"/>
        <v>0</v>
      </c>
      <c r="R2317">
        <f t="shared" si="329"/>
        <v>0</v>
      </c>
      <c r="S2317" t="str">
        <f t="shared" si="330"/>
        <v/>
      </c>
      <c r="T2317" t="str">
        <f t="shared" si="331"/>
        <v/>
      </c>
      <c r="U2317" t="str">
        <f t="shared" si="332"/>
        <v/>
      </c>
    </row>
    <row r="2318" spans="12:21" ht="15" customHeight="1" x14ac:dyDescent="0.15">
      <c r="L2318" s="244" t="str">
        <f t="shared" si="324"/>
        <v/>
      </c>
      <c r="M2318" s="245" t="str">
        <f t="shared" si="325"/>
        <v/>
      </c>
      <c r="N2318" s="244" t="str">
        <f t="shared" si="326"/>
        <v/>
      </c>
      <c r="O2318" s="244" t="str">
        <f t="shared" si="327"/>
        <v/>
      </c>
      <c r="P2318">
        <f>IF($I2318&lt;&gt;"",$I2318,IF($E2318="SGD",1,IF($E2318="USD",Settings!$B$22,IF($E2318="HKD",Settings!$B$23,1))))</f>
        <v>1</v>
      </c>
      <c r="Q2318">
        <f t="shared" si="328"/>
        <v>0</v>
      </c>
      <c r="R2318">
        <f t="shared" si="329"/>
        <v>0</v>
      </c>
      <c r="S2318" t="str">
        <f t="shared" si="330"/>
        <v/>
      </c>
      <c r="T2318" t="str">
        <f t="shared" si="331"/>
        <v/>
      </c>
      <c r="U2318" t="str">
        <f t="shared" si="332"/>
        <v/>
      </c>
    </row>
    <row r="2319" spans="12:21" ht="15" customHeight="1" x14ac:dyDescent="0.15">
      <c r="L2319" s="244" t="str">
        <f t="shared" si="324"/>
        <v/>
      </c>
      <c r="M2319" s="245" t="str">
        <f t="shared" si="325"/>
        <v/>
      </c>
      <c r="N2319" s="244" t="str">
        <f t="shared" si="326"/>
        <v/>
      </c>
      <c r="O2319" s="244" t="str">
        <f t="shared" si="327"/>
        <v/>
      </c>
      <c r="P2319">
        <f>IF($I2319&lt;&gt;"",$I2319,IF($E2319="SGD",1,IF($E2319="USD",Settings!$B$22,IF($E2319="HKD",Settings!$B$23,1))))</f>
        <v>1</v>
      </c>
      <c r="Q2319">
        <f t="shared" si="328"/>
        <v>0</v>
      </c>
      <c r="R2319">
        <f t="shared" si="329"/>
        <v>0</v>
      </c>
      <c r="S2319" t="str">
        <f t="shared" si="330"/>
        <v/>
      </c>
      <c r="T2319" t="str">
        <f t="shared" si="331"/>
        <v/>
      </c>
      <c r="U2319" t="str">
        <f t="shared" si="332"/>
        <v/>
      </c>
    </row>
    <row r="2320" spans="12:21" ht="15" customHeight="1" x14ac:dyDescent="0.15">
      <c r="L2320" s="244" t="str">
        <f t="shared" si="324"/>
        <v/>
      </c>
      <c r="M2320" s="245" t="str">
        <f t="shared" si="325"/>
        <v/>
      </c>
      <c r="N2320" s="244" t="str">
        <f t="shared" si="326"/>
        <v/>
      </c>
      <c r="O2320" s="244" t="str">
        <f t="shared" si="327"/>
        <v/>
      </c>
      <c r="P2320">
        <f>IF($I2320&lt;&gt;"",$I2320,IF($E2320="SGD",1,IF($E2320="USD",Settings!$B$22,IF($E2320="HKD",Settings!$B$23,1))))</f>
        <v>1</v>
      </c>
      <c r="Q2320">
        <f t="shared" si="328"/>
        <v>0</v>
      </c>
      <c r="R2320">
        <f t="shared" si="329"/>
        <v>0</v>
      </c>
      <c r="S2320" t="str">
        <f t="shared" si="330"/>
        <v/>
      </c>
      <c r="T2320" t="str">
        <f t="shared" si="331"/>
        <v/>
      </c>
      <c r="U2320" t="str">
        <f t="shared" si="332"/>
        <v/>
      </c>
    </row>
    <row r="2321" spans="12:21" ht="15" customHeight="1" x14ac:dyDescent="0.15">
      <c r="L2321" s="244" t="str">
        <f t="shared" si="324"/>
        <v/>
      </c>
      <c r="M2321" s="245" t="str">
        <f t="shared" si="325"/>
        <v/>
      </c>
      <c r="N2321" s="244" t="str">
        <f t="shared" si="326"/>
        <v/>
      </c>
      <c r="O2321" s="244" t="str">
        <f t="shared" si="327"/>
        <v/>
      </c>
      <c r="P2321">
        <f>IF($I2321&lt;&gt;"",$I2321,IF($E2321="SGD",1,IF($E2321="USD",Settings!$B$22,IF($E2321="HKD",Settings!$B$23,1))))</f>
        <v>1</v>
      </c>
      <c r="Q2321">
        <f t="shared" si="328"/>
        <v>0</v>
      </c>
      <c r="R2321">
        <f t="shared" si="329"/>
        <v>0</v>
      </c>
      <c r="S2321" t="str">
        <f t="shared" si="330"/>
        <v/>
      </c>
      <c r="T2321" t="str">
        <f t="shared" si="331"/>
        <v/>
      </c>
      <c r="U2321" t="str">
        <f t="shared" si="332"/>
        <v/>
      </c>
    </row>
    <row r="2322" spans="12:21" ht="15" customHeight="1" x14ac:dyDescent="0.15">
      <c r="L2322" s="244" t="str">
        <f t="shared" si="324"/>
        <v/>
      </c>
      <c r="M2322" s="245" t="str">
        <f t="shared" si="325"/>
        <v/>
      </c>
      <c r="N2322" s="244" t="str">
        <f t="shared" si="326"/>
        <v/>
      </c>
      <c r="O2322" s="244" t="str">
        <f t="shared" si="327"/>
        <v/>
      </c>
      <c r="P2322">
        <f>IF($I2322&lt;&gt;"",$I2322,IF($E2322="SGD",1,IF($E2322="USD",Settings!$B$22,IF($E2322="HKD",Settings!$B$23,1))))</f>
        <v>1</v>
      </c>
      <c r="Q2322">
        <f t="shared" si="328"/>
        <v>0</v>
      </c>
      <c r="R2322">
        <f t="shared" si="329"/>
        <v>0</v>
      </c>
      <c r="S2322" t="str">
        <f t="shared" si="330"/>
        <v/>
      </c>
      <c r="T2322" t="str">
        <f t="shared" si="331"/>
        <v/>
      </c>
      <c r="U2322" t="str">
        <f t="shared" si="332"/>
        <v/>
      </c>
    </row>
    <row r="2323" spans="12:21" ht="15" customHeight="1" x14ac:dyDescent="0.15">
      <c r="L2323" s="244" t="str">
        <f t="shared" si="324"/>
        <v/>
      </c>
      <c r="M2323" s="245" t="str">
        <f t="shared" si="325"/>
        <v/>
      </c>
      <c r="N2323" s="244" t="str">
        <f t="shared" si="326"/>
        <v/>
      </c>
      <c r="O2323" s="244" t="str">
        <f t="shared" si="327"/>
        <v/>
      </c>
      <c r="P2323">
        <f>IF($I2323&lt;&gt;"",$I2323,IF($E2323="SGD",1,IF($E2323="USD",Settings!$B$22,IF($E2323="HKD",Settings!$B$23,1))))</f>
        <v>1</v>
      </c>
      <c r="Q2323">
        <f t="shared" si="328"/>
        <v>0</v>
      </c>
      <c r="R2323">
        <f t="shared" si="329"/>
        <v>0</v>
      </c>
      <c r="S2323" t="str">
        <f t="shared" si="330"/>
        <v/>
      </c>
      <c r="T2323" t="str">
        <f t="shared" si="331"/>
        <v/>
      </c>
      <c r="U2323" t="str">
        <f t="shared" si="332"/>
        <v/>
      </c>
    </row>
    <row r="2324" spans="12:21" ht="15" customHeight="1" x14ac:dyDescent="0.15">
      <c r="L2324" s="244" t="str">
        <f t="shared" si="324"/>
        <v/>
      </c>
      <c r="M2324" s="245" t="str">
        <f t="shared" si="325"/>
        <v/>
      </c>
      <c r="N2324" s="244" t="str">
        <f t="shared" si="326"/>
        <v/>
      </c>
      <c r="O2324" s="244" t="str">
        <f t="shared" si="327"/>
        <v/>
      </c>
      <c r="P2324">
        <f>IF($I2324&lt;&gt;"",$I2324,IF($E2324="SGD",1,IF($E2324="USD",Settings!$B$22,IF($E2324="HKD",Settings!$B$23,1))))</f>
        <v>1</v>
      </c>
      <c r="Q2324">
        <f t="shared" si="328"/>
        <v>0</v>
      </c>
      <c r="R2324">
        <f t="shared" si="329"/>
        <v>0</v>
      </c>
      <c r="S2324" t="str">
        <f t="shared" si="330"/>
        <v/>
      </c>
      <c r="T2324" t="str">
        <f t="shared" si="331"/>
        <v/>
      </c>
      <c r="U2324" t="str">
        <f t="shared" si="332"/>
        <v/>
      </c>
    </row>
    <row r="2325" spans="12:21" ht="15" customHeight="1" x14ac:dyDescent="0.15">
      <c r="L2325" s="244" t="str">
        <f t="shared" si="324"/>
        <v/>
      </c>
      <c r="M2325" s="245" t="str">
        <f t="shared" si="325"/>
        <v/>
      </c>
      <c r="N2325" s="244" t="str">
        <f t="shared" si="326"/>
        <v/>
      </c>
      <c r="O2325" s="244" t="str">
        <f t="shared" si="327"/>
        <v/>
      </c>
      <c r="P2325">
        <f>IF($I2325&lt;&gt;"",$I2325,IF($E2325="SGD",1,IF($E2325="USD",Settings!$B$22,IF($E2325="HKD",Settings!$B$23,1))))</f>
        <v>1</v>
      </c>
      <c r="Q2325">
        <f t="shared" si="328"/>
        <v>0</v>
      </c>
      <c r="R2325">
        <f t="shared" si="329"/>
        <v>0</v>
      </c>
      <c r="S2325" t="str">
        <f t="shared" si="330"/>
        <v/>
      </c>
      <c r="T2325" t="str">
        <f t="shared" si="331"/>
        <v/>
      </c>
      <c r="U2325" t="str">
        <f t="shared" si="332"/>
        <v/>
      </c>
    </row>
    <row r="2326" spans="12:21" ht="15" customHeight="1" x14ac:dyDescent="0.15">
      <c r="L2326" s="244" t="str">
        <f t="shared" si="324"/>
        <v/>
      </c>
      <c r="M2326" s="245" t="str">
        <f t="shared" si="325"/>
        <v/>
      </c>
      <c r="N2326" s="244" t="str">
        <f t="shared" si="326"/>
        <v/>
      </c>
      <c r="O2326" s="244" t="str">
        <f t="shared" si="327"/>
        <v/>
      </c>
      <c r="P2326">
        <f>IF($I2326&lt;&gt;"",$I2326,IF($E2326="SGD",1,IF($E2326="USD",Settings!$B$22,IF($E2326="HKD",Settings!$B$23,1))))</f>
        <v>1</v>
      </c>
      <c r="Q2326">
        <f t="shared" si="328"/>
        <v>0</v>
      </c>
      <c r="R2326">
        <f t="shared" si="329"/>
        <v>0</v>
      </c>
      <c r="S2326" t="str">
        <f t="shared" si="330"/>
        <v/>
      </c>
      <c r="T2326" t="str">
        <f t="shared" si="331"/>
        <v/>
      </c>
      <c r="U2326" t="str">
        <f t="shared" si="332"/>
        <v/>
      </c>
    </row>
    <row r="2327" spans="12:21" ht="15" customHeight="1" x14ac:dyDescent="0.15">
      <c r="L2327" s="244" t="str">
        <f t="shared" si="324"/>
        <v/>
      </c>
      <c r="M2327" s="245" t="str">
        <f t="shared" si="325"/>
        <v/>
      </c>
      <c r="N2327" s="244" t="str">
        <f t="shared" si="326"/>
        <v/>
      </c>
      <c r="O2327" s="244" t="str">
        <f t="shared" si="327"/>
        <v/>
      </c>
      <c r="P2327">
        <f>IF($I2327&lt;&gt;"",$I2327,IF($E2327="SGD",1,IF($E2327="USD",Settings!$B$22,IF($E2327="HKD",Settings!$B$23,1))))</f>
        <v>1</v>
      </c>
      <c r="Q2327">
        <f t="shared" si="328"/>
        <v>0</v>
      </c>
      <c r="R2327">
        <f t="shared" si="329"/>
        <v>0</v>
      </c>
      <c r="S2327" t="str">
        <f t="shared" si="330"/>
        <v/>
      </c>
      <c r="T2327" t="str">
        <f t="shared" si="331"/>
        <v/>
      </c>
      <c r="U2327" t="str">
        <f t="shared" si="332"/>
        <v/>
      </c>
    </row>
    <row r="2328" spans="12:21" ht="15" customHeight="1" x14ac:dyDescent="0.15">
      <c r="L2328" s="244" t="str">
        <f t="shared" si="324"/>
        <v/>
      </c>
      <c r="M2328" s="245" t="str">
        <f t="shared" si="325"/>
        <v/>
      </c>
      <c r="N2328" s="244" t="str">
        <f t="shared" si="326"/>
        <v/>
      </c>
      <c r="O2328" s="244" t="str">
        <f t="shared" si="327"/>
        <v/>
      </c>
      <c r="P2328">
        <f>IF($I2328&lt;&gt;"",$I2328,IF($E2328="SGD",1,IF($E2328="USD",Settings!$B$22,IF($E2328="HKD",Settings!$B$23,1))))</f>
        <v>1</v>
      </c>
      <c r="Q2328">
        <f t="shared" si="328"/>
        <v>0</v>
      </c>
      <c r="R2328">
        <f t="shared" si="329"/>
        <v>0</v>
      </c>
      <c r="S2328" t="str">
        <f t="shared" si="330"/>
        <v/>
      </c>
      <c r="T2328" t="str">
        <f t="shared" si="331"/>
        <v/>
      </c>
      <c r="U2328" t="str">
        <f t="shared" si="332"/>
        <v/>
      </c>
    </row>
    <row r="2329" spans="12:21" ht="15" customHeight="1" x14ac:dyDescent="0.15">
      <c r="L2329" s="244" t="str">
        <f t="shared" si="324"/>
        <v/>
      </c>
      <c r="M2329" s="245" t="str">
        <f t="shared" si="325"/>
        <v/>
      </c>
      <c r="N2329" s="244" t="str">
        <f t="shared" si="326"/>
        <v/>
      </c>
      <c r="O2329" s="244" t="str">
        <f t="shared" si="327"/>
        <v/>
      </c>
      <c r="P2329">
        <f>IF($I2329&lt;&gt;"",$I2329,IF($E2329="SGD",1,IF($E2329="USD",Settings!$B$22,IF($E2329="HKD",Settings!$B$23,1))))</f>
        <v>1</v>
      </c>
      <c r="Q2329">
        <f t="shared" si="328"/>
        <v>0</v>
      </c>
      <c r="R2329">
        <f t="shared" si="329"/>
        <v>0</v>
      </c>
      <c r="S2329" t="str">
        <f t="shared" si="330"/>
        <v/>
      </c>
      <c r="T2329" t="str">
        <f t="shared" si="331"/>
        <v/>
      </c>
      <c r="U2329" t="str">
        <f t="shared" si="332"/>
        <v/>
      </c>
    </row>
    <row r="2330" spans="12:21" ht="15" customHeight="1" x14ac:dyDescent="0.15">
      <c r="L2330" s="244" t="str">
        <f t="shared" si="324"/>
        <v/>
      </c>
      <c r="M2330" s="245" t="str">
        <f t="shared" si="325"/>
        <v/>
      </c>
      <c r="N2330" s="244" t="str">
        <f t="shared" si="326"/>
        <v/>
      </c>
      <c r="O2330" s="244" t="str">
        <f t="shared" si="327"/>
        <v/>
      </c>
      <c r="P2330">
        <f>IF($I2330&lt;&gt;"",$I2330,IF($E2330="SGD",1,IF($E2330="USD",Settings!$B$22,IF($E2330="HKD",Settings!$B$23,1))))</f>
        <v>1</v>
      </c>
      <c r="Q2330">
        <f t="shared" si="328"/>
        <v>0</v>
      </c>
      <c r="R2330">
        <f t="shared" si="329"/>
        <v>0</v>
      </c>
      <c r="S2330" t="str">
        <f t="shared" si="330"/>
        <v/>
      </c>
      <c r="T2330" t="str">
        <f t="shared" si="331"/>
        <v/>
      </c>
      <c r="U2330" t="str">
        <f t="shared" si="332"/>
        <v/>
      </c>
    </row>
    <row r="2331" spans="12:21" ht="15" customHeight="1" x14ac:dyDescent="0.15">
      <c r="L2331" s="244" t="str">
        <f t="shared" si="324"/>
        <v/>
      </c>
      <c r="M2331" s="245" t="str">
        <f t="shared" si="325"/>
        <v/>
      </c>
      <c r="N2331" s="244" t="str">
        <f t="shared" si="326"/>
        <v/>
      </c>
      <c r="O2331" s="244" t="str">
        <f t="shared" si="327"/>
        <v/>
      </c>
      <c r="P2331">
        <f>IF($I2331&lt;&gt;"",$I2331,IF($E2331="SGD",1,IF($E2331="USD",Settings!$B$22,IF($E2331="HKD",Settings!$B$23,1))))</f>
        <v>1</v>
      </c>
      <c r="Q2331">
        <f t="shared" si="328"/>
        <v>0</v>
      </c>
      <c r="R2331">
        <f t="shared" si="329"/>
        <v>0</v>
      </c>
      <c r="S2331" t="str">
        <f t="shared" si="330"/>
        <v/>
      </c>
      <c r="T2331" t="str">
        <f t="shared" si="331"/>
        <v/>
      </c>
      <c r="U2331" t="str">
        <f t="shared" si="332"/>
        <v/>
      </c>
    </row>
    <row r="2332" spans="12:21" ht="15" customHeight="1" x14ac:dyDescent="0.15">
      <c r="L2332" s="244" t="str">
        <f t="shared" si="324"/>
        <v/>
      </c>
      <c r="M2332" s="245" t="str">
        <f t="shared" si="325"/>
        <v/>
      </c>
      <c r="N2332" s="244" t="str">
        <f t="shared" si="326"/>
        <v/>
      </c>
      <c r="O2332" s="244" t="str">
        <f t="shared" si="327"/>
        <v/>
      </c>
      <c r="P2332">
        <f>IF($I2332&lt;&gt;"",$I2332,IF($E2332="SGD",1,IF($E2332="USD",Settings!$B$22,IF($E2332="HKD",Settings!$B$23,1))))</f>
        <v>1</v>
      </c>
      <c r="Q2332">
        <f t="shared" si="328"/>
        <v>0</v>
      </c>
      <c r="R2332">
        <f t="shared" si="329"/>
        <v>0</v>
      </c>
      <c r="S2332" t="str">
        <f t="shared" si="330"/>
        <v/>
      </c>
      <c r="T2332" t="str">
        <f t="shared" si="331"/>
        <v/>
      </c>
      <c r="U2332" t="str">
        <f t="shared" si="332"/>
        <v/>
      </c>
    </row>
    <row r="2333" spans="12:21" ht="15" customHeight="1" x14ac:dyDescent="0.15">
      <c r="L2333" s="244" t="str">
        <f t="shared" si="324"/>
        <v/>
      </c>
      <c r="M2333" s="245" t="str">
        <f t="shared" si="325"/>
        <v/>
      </c>
      <c r="N2333" s="244" t="str">
        <f t="shared" si="326"/>
        <v/>
      </c>
      <c r="O2333" s="244" t="str">
        <f t="shared" si="327"/>
        <v/>
      </c>
      <c r="P2333">
        <f>IF($I2333&lt;&gt;"",$I2333,IF($E2333="SGD",1,IF($E2333="USD",Settings!$B$22,IF($E2333="HKD",Settings!$B$23,1))))</f>
        <v>1</v>
      </c>
      <c r="Q2333">
        <f t="shared" si="328"/>
        <v>0</v>
      </c>
      <c r="R2333">
        <f t="shared" si="329"/>
        <v>0</v>
      </c>
      <c r="S2333" t="str">
        <f t="shared" si="330"/>
        <v/>
      </c>
      <c r="T2333" t="str">
        <f t="shared" si="331"/>
        <v/>
      </c>
      <c r="U2333" t="str">
        <f t="shared" si="332"/>
        <v/>
      </c>
    </row>
    <row r="2334" spans="12:21" ht="15" customHeight="1" x14ac:dyDescent="0.15">
      <c r="L2334" s="244" t="str">
        <f t="shared" si="324"/>
        <v/>
      </c>
      <c r="M2334" s="245" t="str">
        <f t="shared" si="325"/>
        <v/>
      </c>
      <c r="N2334" s="244" t="str">
        <f t="shared" si="326"/>
        <v/>
      </c>
      <c r="O2334" s="244" t="str">
        <f t="shared" si="327"/>
        <v/>
      </c>
      <c r="P2334">
        <f>IF($I2334&lt;&gt;"",$I2334,IF($E2334="SGD",1,IF($E2334="USD",Settings!$B$22,IF($E2334="HKD",Settings!$B$23,1))))</f>
        <v>1</v>
      </c>
      <c r="Q2334">
        <f t="shared" si="328"/>
        <v>0</v>
      </c>
      <c r="R2334">
        <f t="shared" si="329"/>
        <v>0</v>
      </c>
      <c r="S2334" t="str">
        <f t="shared" si="330"/>
        <v/>
      </c>
      <c r="T2334" t="str">
        <f t="shared" si="331"/>
        <v/>
      </c>
      <c r="U2334" t="str">
        <f t="shared" si="332"/>
        <v/>
      </c>
    </row>
    <row r="2335" spans="12:21" ht="15" customHeight="1" x14ac:dyDescent="0.15">
      <c r="L2335" s="244" t="str">
        <f t="shared" si="324"/>
        <v/>
      </c>
      <c r="M2335" s="245" t="str">
        <f t="shared" si="325"/>
        <v/>
      </c>
      <c r="N2335" s="244" t="str">
        <f t="shared" si="326"/>
        <v/>
      </c>
      <c r="O2335" s="244" t="str">
        <f t="shared" si="327"/>
        <v/>
      </c>
      <c r="P2335">
        <f>IF($I2335&lt;&gt;"",$I2335,IF($E2335="SGD",1,IF($E2335="USD",Settings!$B$22,IF($E2335="HKD",Settings!$B$23,1))))</f>
        <v>1</v>
      </c>
      <c r="Q2335">
        <f t="shared" si="328"/>
        <v>0</v>
      </c>
      <c r="R2335">
        <f t="shared" si="329"/>
        <v>0</v>
      </c>
      <c r="S2335" t="str">
        <f t="shared" si="330"/>
        <v/>
      </c>
      <c r="T2335" t="str">
        <f t="shared" si="331"/>
        <v/>
      </c>
      <c r="U2335" t="str">
        <f t="shared" si="332"/>
        <v/>
      </c>
    </row>
    <row r="2336" spans="12:21" ht="15" customHeight="1" x14ac:dyDescent="0.15">
      <c r="L2336" s="244" t="str">
        <f t="shared" si="324"/>
        <v/>
      </c>
      <c r="M2336" s="245" t="str">
        <f t="shared" si="325"/>
        <v/>
      </c>
      <c r="N2336" s="244" t="str">
        <f t="shared" si="326"/>
        <v/>
      </c>
      <c r="O2336" s="244" t="str">
        <f t="shared" si="327"/>
        <v/>
      </c>
      <c r="P2336">
        <f>IF($I2336&lt;&gt;"",$I2336,IF($E2336="SGD",1,IF($E2336="USD",Settings!$B$22,IF($E2336="HKD",Settings!$B$23,1))))</f>
        <v>1</v>
      </c>
      <c r="Q2336">
        <f t="shared" si="328"/>
        <v>0</v>
      </c>
      <c r="R2336">
        <f t="shared" si="329"/>
        <v>0</v>
      </c>
      <c r="S2336" t="str">
        <f t="shared" si="330"/>
        <v/>
      </c>
      <c r="T2336" t="str">
        <f t="shared" si="331"/>
        <v/>
      </c>
      <c r="U2336" t="str">
        <f t="shared" si="332"/>
        <v/>
      </c>
    </row>
    <row r="2337" spans="12:21" ht="15" customHeight="1" x14ac:dyDescent="0.15">
      <c r="L2337" s="244" t="str">
        <f t="shared" si="324"/>
        <v/>
      </c>
      <c r="M2337" s="245" t="str">
        <f t="shared" si="325"/>
        <v/>
      </c>
      <c r="N2337" s="244" t="str">
        <f t="shared" si="326"/>
        <v/>
      </c>
      <c r="O2337" s="244" t="str">
        <f t="shared" si="327"/>
        <v/>
      </c>
      <c r="P2337">
        <f>IF($I2337&lt;&gt;"",$I2337,IF($E2337="SGD",1,IF($E2337="USD",Settings!$B$22,IF($E2337="HKD",Settings!$B$23,1))))</f>
        <v>1</v>
      </c>
      <c r="Q2337">
        <f t="shared" si="328"/>
        <v>0</v>
      </c>
      <c r="R2337">
        <f t="shared" si="329"/>
        <v>0</v>
      </c>
      <c r="S2337" t="str">
        <f t="shared" si="330"/>
        <v/>
      </c>
      <c r="T2337" t="str">
        <f t="shared" si="331"/>
        <v/>
      </c>
      <c r="U2337" t="str">
        <f t="shared" si="332"/>
        <v/>
      </c>
    </row>
    <row r="2338" spans="12:21" ht="15" customHeight="1" x14ac:dyDescent="0.15">
      <c r="L2338" s="244" t="str">
        <f t="shared" si="324"/>
        <v/>
      </c>
      <c r="M2338" s="245" t="str">
        <f t="shared" si="325"/>
        <v/>
      </c>
      <c r="N2338" s="244" t="str">
        <f t="shared" si="326"/>
        <v/>
      </c>
      <c r="O2338" s="244" t="str">
        <f t="shared" si="327"/>
        <v/>
      </c>
      <c r="P2338">
        <f>IF($I2338&lt;&gt;"",$I2338,IF($E2338="SGD",1,IF($E2338="USD",Settings!$B$22,IF($E2338="HKD",Settings!$B$23,1))))</f>
        <v>1</v>
      </c>
      <c r="Q2338">
        <f t="shared" si="328"/>
        <v>0</v>
      </c>
      <c r="R2338">
        <f t="shared" si="329"/>
        <v>0</v>
      </c>
      <c r="S2338" t="str">
        <f t="shared" si="330"/>
        <v/>
      </c>
      <c r="T2338" t="str">
        <f t="shared" si="331"/>
        <v/>
      </c>
      <c r="U2338" t="str">
        <f t="shared" si="332"/>
        <v/>
      </c>
    </row>
    <row r="2339" spans="12:21" ht="15" customHeight="1" x14ac:dyDescent="0.15">
      <c r="L2339" s="244" t="str">
        <f t="shared" si="324"/>
        <v/>
      </c>
      <c r="M2339" s="245" t="str">
        <f t="shared" si="325"/>
        <v/>
      </c>
      <c r="N2339" s="244" t="str">
        <f t="shared" si="326"/>
        <v/>
      </c>
      <c r="O2339" s="244" t="str">
        <f t="shared" si="327"/>
        <v/>
      </c>
      <c r="P2339">
        <f>IF($I2339&lt;&gt;"",$I2339,IF($E2339="SGD",1,IF($E2339="USD",Settings!$B$22,IF($E2339="HKD",Settings!$B$23,1))))</f>
        <v>1</v>
      </c>
      <c r="Q2339">
        <f t="shared" si="328"/>
        <v>0</v>
      </c>
      <c r="R2339">
        <f t="shared" si="329"/>
        <v>0</v>
      </c>
      <c r="S2339" t="str">
        <f t="shared" si="330"/>
        <v/>
      </c>
      <c r="T2339" t="str">
        <f t="shared" si="331"/>
        <v/>
      </c>
      <c r="U2339" t="str">
        <f t="shared" si="332"/>
        <v/>
      </c>
    </row>
    <row r="2340" spans="12:21" ht="15" customHeight="1" x14ac:dyDescent="0.15">
      <c r="L2340" s="244" t="str">
        <f t="shared" si="324"/>
        <v/>
      </c>
      <c r="M2340" s="245" t="str">
        <f t="shared" si="325"/>
        <v/>
      </c>
      <c r="N2340" s="244" t="str">
        <f t="shared" si="326"/>
        <v/>
      </c>
      <c r="O2340" s="244" t="str">
        <f t="shared" si="327"/>
        <v/>
      </c>
      <c r="P2340">
        <f>IF($I2340&lt;&gt;"",$I2340,IF($E2340="SGD",1,IF($E2340="USD",Settings!$B$22,IF($E2340="HKD",Settings!$B$23,1))))</f>
        <v>1</v>
      </c>
      <c r="Q2340">
        <f t="shared" si="328"/>
        <v>0</v>
      </c>
      <c r="R2340">
        <f t="shared" si="329"/>
        <v>0</v>
      </c>
      <c r="S2340" t="str">
        <f t="shared" si="330"/>
        <v/>
      </c>
      <c r="T2340" t="str">
        <f t="shared" si="331"/>
        <v/>
      </c>
      <c r="U2340" t="str">
        <f t="shared" si="332"/>
        <v/>
      </c>
    </row>
    <row r="2341" spans="12:21" ht="15" customHeight="1" x14ac:dyDescent="0.15">
      <c r="L2341" s="244" t="str">
        <f t="shared" si="324"/>
        <v/>
      </c>
      <c r="M2341" s="245" t="str">
        <f t="shared" si="325"/>
        <v/>
      </c>
      <c r="N2341" s="244" t="str">
        <f t="shared" si="326"/>
        <v/>
      </c>
      <c r="O2341" s="244" t="str">
        <f t="shared" si="327"/>
        <v/>
      </c>
      <c r="P2341">
        <f>IF($I2341&lt;&gt;"",$I2341,IF($E2341="SGD",1,IF($E2341="USD",Settings!$B$22,IF($E2341="HKD",Settings!$B$23,1))))</f>
        <v>1</v>
      </c>
      <c r="Q2341">
        <f t="shared" si="328"/>
        <v>0</v>
      </c>
      <c r="R2341">
        <f t="shared" si="329"/>
        <v>0</v>
      </c>
      <c r="S2341" t="str">
        <f t="shared" si="330"/>
        <v/>
      </c>
      <c r="T2341" t="str">
        <f t="shared" si="331"/>
        <v/>
      </c>
      <c r="U2341" t="str">
        <f t="shared" si="332"/>
        <v/>
      </c>
    </row>
    <row r="2342" spans="12:21" ht="15" customHeight="1" x14ac:dyDescent="0.15">
      <c r="L2342" s="244" t="str">
        <f t="shared" si="324"/>
        <v/>
      </c>
      <c r="M2342" s="245" t="str">
        <f t="shared" si="325"/>
        <v/>
      </c>
      <c r="N2342" s="244" t="str">
        <f t="shared" si="326"/>
        <v/>
      </c>
      <c r="O2342" s="244" t="str">
        <f t="shared" si="327"/>
        <v/>
      </c>
      <c r="P2342">
        <f>IF($I2342&lt;&gt;"",$I2342,IF($E2342="SGD",1,IF($E2342="USD",Settings!$B$22,IF($E2342="HKD",Settings!$B$23,1))))</f>
        <v>1</v>
      </c>
      <c r="Q2342">
        <f t="shared" si="328"/>
        <v>0</v>
      </c>
      <c r="R2342">
        <f t="shared" si="329"/>
        <v>0</v>
      </c>
      <c r="S2342" t="str">
        <f t="shared" si="330"/>
        <v/>
      </c>
      <c r="T2342" t="str">
        <f t="shared" si="331"/>
        <v/>
      </c>
      <c r="U2342" t="str">
        <f t="shared" si="332"/>
        <v/>
      </c>
    </row>
    <row r="2343" spans="12:21" ht="15" customHeight="1" x14ac:dyDescent="0.15">
      <c r="L2343" s="244" t="str">
        <f t="shared" si="324"/>
        <v/>
      </c>
      <c r="M2343" s="245" t="str">
        <f t="shared" si="325"/>
        <v/>
      </c>
      <c r="N2343" s="244" t="str">
        <f t="shared" si="326"/>
        <v/>
      </c>
      <c r="O2343" s="244" t="str">
        <f t="shared" si="327"/>
        <v/>
      </c>
      <c r="P2343">
        <f>IF($I2343&lt;&gt;"",$I2343,IF($E2343="SGD",1,IF($E2343="USD",Settings!$B$22,IF($E2343="HKD",Settings!$B$23,1))))</f>
        <v>1</v>
      </c>
      <c r="Q2343">
        <f t="shared" si="328"/>
        <v>0</v>
      </c>
      <c r="R2343">
        <f t="shared" si="329"/>
        <v>0</v>
      </c>
      <c r="S2343" t="str">
        <f t="shared" si="330"/>
        <v/>
      </c>
      <c r="T2343" t="str">
        <f t="shared" si="331"/>
        <v/>
      </c>
      <c r="U2343" t="str">
        <f t="shared" si="332"/>
        <v/>
      </c>
    </row>
    <row r="2344" spans="12:21" ht="15" customHeight="1" x14ac:dyDescent="0.15">
      <c r="L2344" s="244" t="str">
        <f t="shared" si="324"/>
        <v/>
      </c>
      <c r="M2344" s="245" t="str">
        <f t="shared" si="325"/>
        <v/>
      </c>
      <c r="N2344" s="244" t="str">
        <f t="shared" si="326"/>
        <v/>
      </c>
      <c r="O2344" s="244" t="str">
        <f t="shared" si="327"/>
        <v/>
      </c>
      <c r="P2344">
        <f>IF($I2344&lt;&gt;"",$I2344,IF($E2344="SGD",1,IF($E2344="USD",Settings!$B$22,IF($E2344="HKD",Settings!$B$23,1))))</f>
        <v>1</v>
      </c>
      <c r="Q2344">
        <f t="shared" si="328"/>
        <v>0</v>
      </c>
      <c r="R2344">
        <f t="shared" si="329"/>
        <v>0</v>
      </c>
      <c r="S2344" t="str">
        <f t="shared" si="330"/>
        <v/>
      </c>
      <c r="T2344" t="str">
        <f t="shared" si="331"/>
        <v/>
      </c>
      <c r="U2344" t="str">
        <f t="shared" si="332"/>
        <v/>
      </c>
    </row>
    <row r="2345" spans="12:21" ht="15" customHeight="1" x14ac:dyDescent="0.15">
      <c r="L2345" s="244" t="str">
        <f t="shared" ref="L2345:L2408" si="333">IF(OR(B2345="",C2345="",E2345=""),"",B2345&amp;":"&amp;C2345&amp;":"&amp;E2345)</f>
        <v/>
      </c>
      <c r="M2345" s="245" t="str">
        <f t="shared" ref="M2345:M2408" si="334">IF(A2345="","",A2345*D2345)</f>
        <v/>
      </c>
      <c r="N2345" s="244" t="str">
        <f t="shared" ref="N2345:N2408" si="335">IF(A2345="","",IF(OR(A2345=1,A2345=0),J2345,0))</f>
        <v/>
      </c>
      <c r="O2345" s="244" t="str">
        <f t="shared" ref="O2345:O2408" si="336">IF(A2345="","",IF(A2345=-1,J2345,0))</f>
        <v/>
      </c>
      <c r="P2345">
        <f>IF($I2345&lt;&gt;"",$I2345,IF($E2345="SGD",1,IF($E2345="USD",Settings!$B$22,IF($E2345="HKD",Settings!$B$23,1))))</f>
        <v>1</v>
      </c>
      <c r="Q2345">
        <f t="shared" ref="Q2345:Q2408" si="337">IF($L2345="",0,($O2345-$N2345+IF($A2345=2,$J2345,0))*$P2345)</f>
        <v>0</v>
      </c>
      <c r="R2345">
        <f t="shared" ref="R2345:R2408" si="338">IF($L2345="",0,IF($A2345=2,$J2345*$P2345,0))</f>
        <v>0</v>
      </c>
      <c r="S2345" t="str">
        <f t="shared" si="330"/>
        <v/>
      </c>
      <c r="T2345" t="str">
        <f t="shared" si="331"/>
        <v/>
      </c>
      <c r="U2345" t="str">
        <f t="shared" si="332"/>
        <v/>
      </c>
    </row>
    <row r="2346" spans="12:21" ht="15" customHeight="1" x14ac:dyDescent="0.15">
      <c r="L2346" s="244" t="str">
        <f t="shared" si="333"/>
        <v/>
      </c>
      <c r="M2346" s="245" t="str">
        <f t="shared" si="334"/>
        <v/>
      </c>
      <c r="N2346" s="244" t="str">
        <f t="shared" si="335"/>
        <v/>
      </c>
      <c r="O2346" s="244" t="str">
        <f t="shared" si="336"/>
        <v/>
      </c>
      <c r="P2346">
        <f>IF($I2346&lt;&gt;"",$I2346,IF($E2346="SGD",1,IF($E2346="USD",Settings!$B$22,IF($E2346="HKD",Settings!$B$23,1))))</f>
        <v>1</v>
      </c>
      <c r="Q2346">
        <f t="shared" si="337"/>
        <v>0</v>
      </c>
      <c r="R2346">
        <f t="shared" si="338"/>
        <v>0</v>
      </c>
      <c r="S2346" t="str">
        <f t="shared" si="330"/>
        <v/>
      </c>
      <c r="T2346" t="str">
        <f t="shared" si="331"/>
        <v/>
      </c>
      <c r="U2346" t="str">
        <f t="shared" si="332"/>
        <v/>
      </c>
    </row>
    <row r="2347" spans="12:21" ht="15" customHeight="1" x14ac:dyDescent="0.15">
      <c r="L2347" s="244" t="str">
        <f t="shared" si="333"/>
        <v/>
      </c>
      <c r="M2347" s="245" t="str">
        <f t="shared" si="334"/>
        <v/>
      </c>
      <c r="N2347" s="244" t="str">
        <f t="shared" si="335"/>
        <v/>
      </c>
      <c r="O2347" s="244" t="str">
        <f t="shared" si="336"/>
        <v/>
      </c>
      <c r="P2347">
        <f>IF($I2347&lt;&gt;"",$I2347,IF($E2347="SGD",1,IF($E2347="USD",Settings!$B$22,IF($E2347="HKD",Settings!$B$23,1))))</f>
        <v>1</v>
      </c>
      <c r="Q2347">
        <f t="shared" si="337"/>
        <v>0</v>
      </c>
      <c r="R2347">
        <f t="shared" si="338"/>
        <v>0</v>
      </c>
      <c r="S2347" t="str">
        <f t="shared" si="330"/>
        <v/>
      </c>
      <c r="T2347" t="str">
        <f t="shared" si="331"/>
        <v/>
      </c>
      <c r="U2347" t="str">
        <f t="shared" si="332"/>
        <v/>
      </c>
    </row>
    <row r="2348" spans="12:21" ht="15" customHeight="1" x14ac:dyDescent="0.15">
      <c r="L2348" s="244" t="str">
        <f t="shared" si="333"/>
        <v/>
      </c>
      <c r="M2348" s="245" t="str">
        <f t="shared" si="334"/>
        <v/>
      </c>
      <c r="N2348" s="244" t="str">
        <f t="shared" si="335"/>
        <v/>
      </c>
      <c r="O2348" s="244" t="str">
        <f t="shared" si="336"/>
        <v/>
      </c>
      <c r="P2348">
        <f>IF($I2348&lt;&gt;"",$I2348,IF($E2348="SGD",1,IF($E2348="USD",Settings!$B$22,IF($E2348="HKD",Settings!$B$23,1))))</f>
        <v>1</v>
      </c>
      <c r="Q2348">
        <f t="shared" si="337"/>
        <v>0</v>
      </c>
      <c r="R2348">
        <f t="shared" si="338"/>
        <v>0</v>
      </c>
      <c r="S2348" t="str">
        <f t="shared" si="330"/>
        <v/>
      </c>
      <c r="T2348" t="str">
        <f t="shared" si="331"/>
        <v/>
      </c>
      <c r="U2348" t="str">
        <f t="shared" si="332"/>
        <v/>
      </c>
    </row>
    <row r="2349" spans="12:21" ht="15" customHeight="1" x14ac:dyDescent="0.15">
      <c r="L2349" s="244" t="str">
        <f t="shared" si="333"/>
        <v/>
      </c>
      <c r="M2349" s="245" t="str">
        <f t="shared" si="334"/>
        <v/>
      </c>
      <c r="N2349" s="244" t="str">
        <f t="shared" si="335"/>
        <v/>
      </c>
      <c r="O2349" s="244" t="str">
        <f t="shared" si="336"/>
        <v/>
      </c>
      <c r="P2349">
        <f>IF($I2349&lt;&gt;"",$I2349,IF($E2349="SGD",1,IF($E2349="USD",Settings!$B$22,IF($E2349="HKD",Settings!$B$23,1))))</f>
        <v>1</v>
      </c>
      <c r="Q2349">
        <f t="shared" si="337"/>
        <v>0</v>
      </c>
      <c r="R2349">
        <f t="shared" si="338"/>
        <v>0</v>
      </c>
      <c r="S2349" t="str">
        <f t="shared" si="330"/>
        <v/>
      </c>
      <c r="T2349" t="str">
        <f t="shared" si="331"/>
        <v/>
      </c>
      <c r="U2349" t="str">
        <f t="shared" si="332"/>
        <v/>
      </c>
    </row>
    <row r="2350" spans="12:21" ht="15" customHeight="1" x14ac:dyDescent="0.15">
      <c r="L2350" s="244" t="str">
        <f t="shared" si="333"/>
        <v/>
      </c>
      <c r="M2350" s="245" t="str">
        <f t="shared" si="334"/>
        <v/>
      </c>
      <c r="N2350" s="244" t="str">
        <f t="shared" si="335"/>
        <v/>
      </c>
      <c r="O2350" s="244" t="str">
        <f t="shared" si="336"/>
        <v/>
      </c>
      <c r="P2350">
        <f>IF($I2350&lt;&gt;"",$I2350,IF($E2350="SGD",1,IF($E2350="USD",Settings!$B$22,IF($E2350="HKD",Settings!$B$23,1))))</f>
        <v>1</v>
      </c>
      <c r="Q2350">
        <f t="shared" si="337"/>
        <v>0</v>
      </c>
      <c r="R2350">
        <f t="shared" si="338"/>
        <v>0</v>
      </c>
      <c r="S2350" t="str">
        <f t="shared" si="330"/>
        <v/>
      </c>
      <c r="T2350" t="str">
        <f t="shared" si="331"/>
        <v/>
      </c>
      <c r="U2350" t="str">
        <f t="shared" si="332"/>
        <v/>
      </c>
    </row>
    <row r="2351" spans="12:21" ht="15" customHeight="1" x14ac:dyDescent="0.15">
      <c r="L2351" s="244" t="str">
        <f t="shared" si="333"/>
        <v/>
      </c>
      <c r="M2351" s="245" t="str">
        <f t="shared" si="334"/>
        <v/>
      </c>
      <c r="N2351" s="244" t="str">
        <f t="shared" si="335"/>
        <v/>
      </c>
      <c r="O2351" s="244" t="str">
        <f t="shared" si="336"/>
        <v/>
      </c>
      <c r="P2351">
        <f>IF($I2351&lt;&gt;"",$I2351,IF($E2351="SGD",1,IF($E2351="USD",Settings!$B$22,IF($E2351="HKD",Settings!$B$23,1))))</f>
        <v>1</v>
      </c>
      <c r="Q2351">
        <f t="shared" si="337"/>
        <v>0</v>
      </c>
      <c r="R2351">
        <f t="shared" si="338"/>
        <v>0</v>
      </c>
      <c r="S2351" t="str">
        <f t="shared" si="330"/>
        <v/>
      </c>
      <c r="T2351" t="str">
        <f t="shared" si="331"/>
        <v/>
      </c>
      <c r="U2351" t="str">
        <f t="shared" si="332"/>
        <v/>
      </c>
    </row>
    <row r="2352" spans="12:21" ht="15" customHeight="1" x14ac:dyDescent="0.15">
      <c r="L2352" s="244" t="str">
        <f t="shared" si="333"/>
        <v/>
      </c>
      <c r="M2352" s="245" t="str">
        <f t="shared" si="334"/>
        <v/>
      </c>
      <c r="N2352" s="244" t="str">
        <f t="shared" si="335"/>
        <v/>
      </c>
      <c r="O2352" s="244" t="str">
        <f t="shared" si="336"/>
        <v/>
      </c>
      <c r="P2352">
        <f>IF($I2352&lt;&gt;"",$I2352,IF($E2352="SGD",1,IF($E2352="USD",Settings!$B$22,IF($E2352="HKD",Settings!$B$23,1))))</f>
        <v>1</v>
      </c>
      <c r="Q2352">
        <f t="shared" si="337"/>
        <v>0</v>
      </c>
      <c r="R2352">
        <f t="shared" si="338"/>
        <v>0</v>
      </c>
      <c r="S2352" t="str">
        <f t="shared" si="330"/>
        <v/>
      </c>
      <c r="T2352" t="str">
        <f t="shared" si="331"/>
        <v/>
      </c>
      <c r="U2352" t="str">
        <f t="shared" si="332"/>
        <v/>
      </c>
    </row>
    <row r="2353" spans="12:21" ht="15" customHeight="1" x14ac:dyDescent="0.15">
      <c r="L2353" s="244" t="str">
        <f t="shared" si="333"/>
        <v/>
      </c>
      <c r="M2353" s="245" t="str">
        <f t="shared" si="334"/>
        <v/>
      </c>
      <c r="N2353" s="244" t="str">
        <f t="shared" si="335"/>
        <v/>
      </c>
      <c r="O2353" s="244" t="str">
        <f t="shared" si="336"/>
        <v/>
      </c>
      <c r="P2353">
        <f>IF($I2353&lt;&gt;"",$I2353,IF($E2353="SGD",1,IF($E2353="USD",Settings!$B$22,IF($E2353="HKD",Settings!$B$23,1))))</f>
        <v>1</v>
      </c>
      <c r="Q2353">
        <f t="shared" si="337"/>
        <v>0</v>
      </c>
      <c r="R2353">
        <f t="shared" si="338"/>
        <v>0</v>
      </c>
      <c r="S2353" t="str">
        <f t="shared" si="330"/>
        <v/>
      </c>
      <c r="T2353" t="str">
        <f t="shared" si="331"/>
        <v/>
      </c>
      <c r="U2353" t="str">
        <f t="shared" si="332"/>
        <v/>
      </c>
    </row>
    <row r="2354" spans="12:21" ht="15" customHeight="1" x14ac:dyDescent="0.15">
      <c r="L2354" s="244" t="str">
        <f t="shared" si="333"/>
        <v/>
      </c>
      <c r="M2354" s="245" t="str">
        <f t="shared" si="334"/>
        <v/>
      </c>
      <c r="N2354" s="244" t="str">
        <f t="shared" si="335"/>
        <v/>
      </c>
      <c r="O2354" s="244" t="str">
        <f t="shared" si="336"/>
        <v/>
      </c>
      <c r="P2354">
        <f>IF($I2354&lt;&gt;"",$I2354,IF($E2354="SGD",1,IF($E2354="USD",Settings!$B$22,IF($E2354="HKD",Settings!$B$23,1))))</f>
        <v>1</v>
      </c>
      <c r="Q2354">
        <f t="shared" si="337"/>
        <v>0</v>
      </c>
      <c r="R2354">
        <f t="shared" si="338"/>
        <v>0</v>
      </c>
      <c r="S2354" t="str">
        <f t="shared" si="330"/>
        <v/>
      </c>
      <c r="T2354" t="str">
        <f t="shared" si="331"/>
        <v/>
      </c>
      <c r="U2354" t="str">
        <f t="shared" si="332"/>
        <v/>
      </c>
    </row>
    <row r="2355" spans="12:21" ht="15" customHeight="1" x14ac:dyDescent="0.15">
      <c r="L2355" s="244" t="str">
        <f t="shared" si="333"/>
        <v/>
      </c>
      <c r="M2355" s="245" t="str">
        <f t="shared" si="334"/>
        <v/>
      </c>
      <c r="N2355" s="244" t="str">
        <f t="shared" si="335"/>
        <v/>
      </c>
      <c r="O2355" s="244" t="str">
        <f t="shared" si="336"/>
        <v/>
      </c>
      <c r="P2355">
        <f>IF($I2355&lt;&gt;"",$I2355,IF($E2355="SGD",1,IF($E2355="USD",Settings!$B$22,IF($E2355="HKD",Settings!$B$23,1))))</f>
        <v>1</v>
      </c>
      <c r="Q2355">
        <f t="shared" si="337"/>
        <v>0</v>
      </c>
      <c r="R2355">
        <f t="shared" si="338"/>
        <v>0</v>
      </c>
      <c r="S2355" t="str">
        <f t="shared" si="330"/>
        <v/>
      </c>
      <c r="T2355" t="str">
        <f t="shared" si="331"/>
        <v/>
      </c>
      <c r="U2355" t="str">
        <f t="shared" si="332"/>
        <v/>
      </c>
    </row>
    <row r="2356" spans="12:21" ht="15" customHeight="1" x14ac:dyDescent="0.15">
      <c r="L2356" s="244" t="str">
        <f t="shared" si="333"/>
        <v/>
      </c>
      <c r="M2356" s="245" t="str">
        <f t="shared" si="334"/>
        <v/>
      </c>
      <c r="N2356" s="244" t="str">
        <f t="shared" si="335"/>
        <v/>
      </c>
      <c r="O2356" s="244" t="str">
        <f t="shared" si="336"/>
        <v/>
      </c>
      <c r="P2356">
        <f>IF($I2356&lt;&gt;"",$I2356,IF($E2356="SGD",1,IF($E2356="USD",Settings!$B$22,IF($E2356="HKD",Settings!$B$23,1))))</f>
        <v>1</v>
      </c>
      <c r="Q2356">
        <f t="shared" si="337"/>
        <v>0</v>
      </c>
      <c r="R2356">
        <f t="shared" si="338"/>
        <v>0</v>
      </c>
      <c r="S2356" t="str">
        <f t="shared" si="330"/>
        <v/>
      </c>
      <c r="T2356" t="str">
        <f t="shared" si="331"/>
        <v/>
      </c>
      <c r="U2356" t="str">
        <f t="shared" si="332"/>
        <v/>
      </c>
    </row>
    <row r="2357" spans="12:21" ht="15" customHeight="1" x14ac:dyDescent="0.15">
      <c r="L2357" s="244" t="str">
        <f t="shared" si="333"/>
        <v/>
      </c>
      <c r="M2357" s="245" t="str">
        <f t="shared" si="334"/>
        <v/>
      </c>
      <c r="N2357" s="244" t="str">
        <f t="shared" si="335"/>
        <v/>
      </c>
      <c r="O2357" s="244" t="str">
        <f t="shared" si="336"/>
        <v/>
      </c>
      <c r="P2357">
        <f>IF($I2357&lt;&gt;"",$I2357,IF($E2357="SGD",1,IF($E2357="USD",Settings!$B$22,IF($E2357="HKD",Settings!$B$23,1))))</f>
        <v>1</v>
      </c>
      <c r="Q2357">
        <f t="shared" si="337"/>
        <v>0</v>
      </c>
      <c r="R2357">
        <f t="shared" si="338"/>
        <v>0</v>
      </c>
      <c r="S2357" t="str">
        <f t="shared" si="330"/>
        <v/>
      </c>
      <c r="T2357" t="str">
        <f t="shared" si="331"/>
        <v/>
      </c>
      <c r="U2357" t="str">
        <f t="shared" si="332"/>
        <v/>
      </c>
    </row>
    <row r="2358" spans="12:21" ht="15" customHeight="1" x14ac:dyDescent="0.15">
      <c r="L2358" s="244" t="str">
        <f t="shared" si="333"/>
        <v/>
      </c>
      <c r="M2358" s="245" t="str">
        <f t="shared" si="334"/>
        <v/>
      </c>
      <c r="N2358" s="244" t="str">
        <f t="shared" si="335"/>
        <v/>
      </c>
      <c r="O2358" s="244" t="str">
        <f t="shared" si="336"/>
        <v/>
      </c>
      <c r="P2358">
        <f>IF($I2358&lt;&gt;"",$I2358,IF($E2358="SGD",1,IF($E2358="USD",Settings!$B$22,IF($E2358="HKD",Settings!$B$23,1))))</f>
        <v>1</v>
      </c>
      <c r="Q2358">
        <f t="shared" si="337"/>
        <v>0</v>
      </c>
      <c r="R2358">
        <f t="shared" si="338"/>
        <v>0</v>
      </c>
      <c r="S2358" t="str">
        <f t="shared" si="330"/>
        <v/>
      </c>
      <c r="T2358" t="str">
        <f t="shared" si="331"/>
        <v/>
      </c>
      <c r="U2358" t="str">
        <f t="shared" si="332"/>
        <v/>
      </c>
    </row>
    <row r="2359" spans="12:21" ht="15" customHeight="1" x14ac:dyDescent="0.15">
      <c r="L2359" s="244" t="str">
        <f t="shared" si="333"/>
        <v/>
      </c>
      <c r="M2359" s="245" t="str">
        <f t="shared" si="334"/>
        <v/>
      </c>
      <c r="N2359" s="244" t="str">
        <f t="shared" si="335"/>
        <v/>
      </c>
      <c r="O2359" s="244" t="str">
        <f t="shared" si="336"/>
        <v/>
      </c>
      <c r="P2359">
        <f>IF($I2359&lt;&gt;"",$I2359,IF($E2359="SGD",1,IF($E2359="USD",Settings!$B$22,IF($E2359="HKD",Settings!$B$23,1))))</f>
        <v>1</v>
      </c>
      <c r="Q2359">
        <f t="shared" si="337"/>
        <v>0</v>
      </c>
      <c r="R2359">
        <f t="shared" si="338"/>
        <v>0</v>
      </c>
      <c r="S2359" t="str">
        <f t="shared" si="330"/>
        <v/>
      </c>
      <c r="T2359" t="str">
        <f t="shared" si="331"/>
        <v/>
      </c>
      <c r="U2359" t="str">
        <f t="shared" si="332"/>
        <v/>
      </c>
    </row>
    <row r="2360" spans="12:21" ht="15" customHeight="1" x14ac:dyDescent="0.15">
      <c r="L2360" s="244" t="str">
        <f t="shared" si="333"/>
        <v/>
      </c>
      <c r="M2360" s="245" t="str">
        <f t="shared" si="334"/>
        <v/>
      </c>
      <c r="N2360" s="244" t="str">
        <f t="shared" si="335"/>
        <v/>
      </c>
      <c r="O2360" s="244" t="str">
        <f t="shared" si="336"/>
        <v/>
      </c>
      <c r="P2360">
        <f>IF($I2360&lt;&gt;"",$I2360,IF($E2360="SGD",1,IF($E2360="USD",Settings!$B$22,IF($E2360="HKD",Settings!$B$23,1))))</f>
        <v>1</v>
      </c>
      <c r="Q2360">
        <f t="shared" si="337"/>
        <v>0</v>
      </c>
      <c r="R2360">
        <f t="shared" si="338"/>
        <v>0</v>
      </c>
      <c r="S2360" t="str">
        <f t="shared" si="330"/>
        <v/>
      </c>
      <c r="T2360" t="str">
        <f t="shared" si="331"/>
        <v/>
      </c>
      <c r="U2360" t="str">
        <f t="shared" si="332"/>
        <v/>
      </c>
    </row>
    <row r="2361" spans="12:21" ht="15" customHeight="1" x14ac:dyDescent="0.15">
      <c r="L2361" s="244" t="str">
        <f t="shared" si="333"/>
        <v/>
      </c>
      <c r="M2361" s="245" t="str">
        <f t="shared" si="334"/>
        <v/>
      </c>
      <c r="N2361" s="244" t="str">
        <f t="shared" si="335"/>
        <v/>
      </c>
      <c r="O2361" s="244" t="str">
        <f t="shared" si="336"/>
        <v/>
      </c>
      <c r="P2361">
        <f>IF($I2361&lt;&gt;"",$I2361,IF($E2361="SGD",1,IF($E2361="USD",Settings!$B$22,IF($E2361="HKD",Settings!$B$23,1))))</f>
        <v>1</v>
      </c>
      <c r="Q2361">
        <f t="shared" si="337"/>
        <v>0</v>
      </c>
      <c r="R2361">
        <f t="shared" si="338"/>
        <v>0</v>
      </c>
      <c r="S2361" t="str">
        <f t="shared" si="330"/>
        <v/>
      </c>
      <c r="T2361" t="str">
        <f t="shared" si="331"/>
        <v/>
      </c>
      <c r="U2361" t="str">
        <f t="shared" si="332"/>
        <v/>
      </c>
    </row>
    <row r="2362" spans="12:21" ht="15" customHeight="1" x14ac:dyDescent="0.15">
      <c r="L2362" s="244" t="str">
        <f t="shared" si="333"/>
        <v/>
      </c>
      <c r="M2362" s="245" t="str">
        <f t="shared" si="334"/>
        <v/>
      </c>
      <c r="N2362" s="244" t="str">
        <f t="shared" si="335"/>
        <v/>
      </c>
      <c r="O2362" s="244" t="str">
        <f t="shared" si="336"/>
        <v/>
      </c>
      <c r="P2362">
        <f>IF($I2362&lt;&gt;"",$I2362,IF($E2362="SGD",1,IF($E2362="USD",Settings!$B$22,IF($E2362="HKD",Settings!$B$23,1))))</f>
        <v>1</v>
      </c>
      <c r="Q2362">
        <f t="shared" si="337"/>
        <v>0</v>
      </c>
      <c r="R2362">
        <f t="shared" si="338"/>
        <v>0</v>
      </c>
      <c r="S2362" t="str">
        <f t="shared" si="330"/>
        <v/>
      </c>
      <c r="T2362" t="str">
        <f t="shared" si="331"/>
        <v/>
      </c>
      <c r="U2362" t="str">
        <f t="shared" si="332"/>
        <v/>
      </c>
    </row>
    <row r="2363" spans="12:21" ht="15" customHeight="1" x14ac:dyDescent="0.15">
      <c r="L2363" s="244" t="str">
        <f t="shared" si="333"/>
        <v/>
      </c>
      <c r="M2363" s="245" t="str">
        <f t="shared" si="334"/>
        <v/>
      </c>
      <c r="N2363" s="244" t="str">
        <f t="shared" si="335"/>
        <v/>
      </c>
      <c r="O2363" s="244" t="str">
        <f t="shared" si="336"/>
        <v/>
      </c>
      <c r="P2363">
        <f>IF($I2363&lt;&gt;"",$I2363,IF($E2363="SGD",1,IF($E2363="USD",Settings!$B$22,IF($E2363="HKD",Settings!$B$23,1))))</f>
        <v>1</v>
      </c>
      <c r="Q2363">
        <f t="shared" si="337"/>
        <v>0</v>
      </c>
      <c r="R2363">
        <f t="shared" si="338"/>
        <v>0</v>
      </c>
      <c r="S2363" t="str">
        <f t="shared" si="330"/>
        <v/>
      </c>
      <c r="T2363" t="str">
        <f t="shared" si="331"/>
        <v/>
      </c>
      <c r="U2363" t="str">
        <f t="shared" si="332"/>
        <v/>
      </c>
    </row>
    <row r="2364" spans="12:21" ht="15" customHeight="1" x14ac:dyDescent="0.15">
      <c r="L2364" s="244" t="str">
        <f t="shared" si="333"/>
        <v/>
      </c>
      <c r="M2364" s="245" t="str">
        <f t="shared" si="334"/>
        <v/>
      </c>
      <c r="N2364" s="244" t="str">
        <f t="shared" si="335"/>
        <v/>
      </c>
      <c r="O2364" s="244" t="str">
        <f t="shared" si="336"/>
        <v/>
      </c>
      <c r="P2364">
        <f>IF($I2364&lt;&gt;"",$I2364,IF($E2364="SGD",1,IF($E2364="USD",Settings!$B$22,IF($E2364="HKD",Settings!$B$23,1))))</f>
        <v>1</v>
      </c>
      <c r="Q2364">
        <f t="shared" si="337"/>
        <v>0</v>
      </c>
      <c r="R2364">
        <f t="shared" si="338"/>
        <v>0</v>
      </c>
      <c r="S2364" t="str">
        <f t="shared" si="330"/>
        <v/>
      </c>
      <c r="T2364" t="str">
        <f t="shared" si="331"/>
        <v/>
      </c>
      <c r="U2364" t="str">
        <f t="shared" si="332"/>
        <v/>
      </c>
    </row>
    <row r="2365" spans="12:21" ht="15" customHeight="1" x14ac:dyDescent="0.15">
      <c r="L2365" s="244" t="str">
        <f t="shared" si="333"/>
        <v/>
      </c>
      <c r="M2365" s="245" t="str">
        <f t="shared" si="334"/>
        <v/>
      </c>
      <c r="N2365" s="244" t="str">
        <f t="shared" si="335"/>
        <v/>
      </c>
      <c r="O2365" s="244" t="str">
        <f t="shared" si="336"/>
        <v/>
      </c>
      <c r="P2365">
        <f>IF($I2365&lt;&gt;"",$I2365,IF($E2365="SGD",1,IF($E2365="USD",Settings!$B$22,IF($E2365="HKD",Settings!$B$23,1))))</f>
        <v>1</v>
      </c>
      <c r="Q2365">
        <f t="shared" si="337"/>
        <v>0</v>
      </c>
      <c r="R2365">
        <f t="shared" si="338"/>
        <v>0</v>
      </c>
      <c r="S2365" t="str">
        <f t="shared" si="330"/>
        <v/>
      </c>
      <c r="T2365" t="str">
        <f t="shared" si="331"/>
        <v/>
      </c>
      <c r="U2365" t="str">
        <f t="shared" si="332"/>
        <v/>
      </c>
    </row>
    <row r="2366" spans="12:21" ht="15" customHeight="1" x14ac:dyDescent="0.15">
      <c r="L2366" s="244" t="str">
        <f t="shared" si="333"/>
        <v/>
      </c>
      <c r="M2366" s="245" t="str">
        <f t="shared" si="334"/>
        <v/>
      </c>
      <c r="N2366" s="244" t="str">
        <f t="shared" si="335"/>
        <v/>
      </c>
      <c r="O2366" s="244" t="str">
        <f t="shared" si="336"/>
        <v/>
      </c>
      <c r="P2366">
        <f>IF($I2366&lt;&gt;"",$I2366,IF($E2366="SGD",1,IF($E2366="USD",Settings!$B$22,IF($E2366="HKD",Settings!$B$23,1))))</f>
        <v>1</v>
      </c>
      <c r="Q2366">
        <f t="shared" si="337"/>
        <v>0</v>
      </c>
      <c r="R2366">
        <f t="shared" si="338"/>
        <v>0</v>
      </c>
      <c r="S2366" t="str">
        <f t="shared" si="330"/>
        <v/>
      </c>
      <c r="T2366" t="str">
        <f t="shared" si="331"/>
        <v/>
      </c>
      <c r="U2366" t="str">
        <f t="shared" si="332"/>
        <v/>
      </c>
    </row>
    <row r="2367" spans="12:21" ht="15" customHeight="1" x14ac:dyDescent="0.15">
      <c r="L2367" s="244" t="str">
        <f t="shared" si="333"/>
        <v/>
      </c>
      <c r="M2367" s="245" t="str">
        <f t="shared" si="334"/>
        <v/>
      </c>
      <c r="N2367" s="244" t="str">
        <f t="shared" si="335"/>
        <v/>
      </c>
      <c r="O2367" s="244" t="str">
        <f t="shared" si="336"/>
        <v/>
      </c>
      <c r="P2367">
        <f>IF($I2367&lt;&gt;"",$I2367,IF($E2367="SGD",1,IF($E2367="USD",Settings!$B$22,IF($E2367="HKD",Settings!$B$23,1))))</f>
        <v>1</v>
      </c>
      <c r="Q2367">
        <f t="shared" si="337"/>
        <v>0</v>
      </c>
      <c r="R2367">
        <f t="shared" si="338"/>
        <v>0</v>
      </c>
      <c r="S2367" t="str">
        <f t="shared" si="330"/>
        <v/>
      </c>
      <c r="T2367" t="str">
        <f t="shared" si="331"/>
        <v/>
      </c>
      <c r="U2367" t="str">
        <f t="shared" si="332"/>
        <v/>
      </c>
    </row>
    <row r="2368" spans="12:21" ht="15" customHeight="1" x14ac:dyDescent="0.15">
      <c r="L2368" s="244" t="str">
        <f t="shared" si="333"/>
        <v/>
      </c>
      <c r="M2368" s="245" t="str">
        <f t="shared" si="334"/>
        <v/>
      </c>
      <c r="N2368" s="244" t="str">
        <f t="shared" si="335"/>
        <v/>
      </c>
      <c r="O2368" s="244" t="str">
        <f t="shared" si="336"/>
        <v/>
      </c>
      <c r="P2368">
        <f>IF($I2368&lt;&gt;"",$I2368,IF($E2368="SGD",1,IF($E2368="USD",Settings!$B$22,IF($E2368="HKD",Settings!$B$23,1))))</f>
        <v>1</v>
      </c>
      <c r="Q2368">
        <f t="shared" si="337"/>
        <v>0</v>
      </c>
      <c r="R2368">
        <f t="shared" si="338"/>
        <v>0</v>
      </c>
      <c r="S2368" t="str">
        <f t="shared" si="330"/>
        <v/>
      </c>
      <c r="T2368" t="str">
        <f t="shared" si="331"/>
        <v/>
      </c>
      <c r="U2368" t="str">
        <f t="shared" si="332"/>
        <v/>
      </c>
    </row>
    <row r="2369" spans="12:21" ht="15" customHeight="1" x14ac:dyDescent="0.15">
      <c r="L2369" s="244" t="str">
        <f t="shared" si="333"/>
        <v/>
      </c>
      <c r="M2369" s="245" t="str">
        <f t="shared" si="334"/>
        <v/>
      </c>
      <c r="N2369" s="244" t="str">
        <f t="shared" si="335"/>
        <v/>
      </c>
      <c r="O2369" s="244" t="str">
        <f t="shared" si="336"/>
        <v/>
      </c>
      <c r="P2369">
        <f>IF($I2369&lt;&gt;"",$I2369,IF($E2369="SGD",1,IF($E2369="USD",Settings!$B$22,IF($E2369="HKD",Settings!$B$23,1))))</f>
        <v>1</v>
      </c>
      <c r="Q2369">
        <f t="shared" si="337"/>
        <v>0</v>
      </c>
      <c r="R2369">
        <f t="shared" si="338"/>
        <v>0</v>
      </c>
      <c r="S2369" t="str">
        <f t="shared" si="330"/>
        <v/>
      </c>
      <c r="T2369" t="str">
        <f t="shared" si="331"/>
        <v/>
      </c>
      <c r="U2369" t="str">
        <f t="shared" si="332"/>
        <v/>
      </c>
    </row>
    <row r="2370" spans="12:21" ht="15" customHeight="1" x14ac:dyDescent="0.15">
      <c r="L2370" s="244" t="str">
        <f t="shared" si="333"/>
        <v/>
      </c>
      <c r="M2370" s="245" t="str">
        <f t="shared" si="334"/>
        <v/>
      </c>
      <c r="N2370" s="244" t="str">
        <f t="shared" si="335"/>
        <v/>
      </c>
      <c r="O2370" s="244" t="str">
        <f t="shared" si="336"/>
        <v/>
      </c>
      <c r="P2370">
        <f>IF($I2370&lt;&gt;"",$I2370,IF($E2370="SGD",1,IF($E2370="USD",Settings!$B$22,IF($E2370="HKD",Settings!$B$23,1))))</f>
        <v>1</v>
      </c>
      <c r="Q2370">
        <f t="shared" si="337"/>
        <v>0</v>
      </c>
      <c r="R2370">
        <f t="shared" si="338"/>
        <v>0</v>
      </c>
      <c r="S2370" t="str">
        <f t="shared" ref="S2370:S2433" si="339">IF(L2370="","",SUMIFS($M:$M,$L:$L,L2370,$T:$T,"&lt;="&amp;T2370))</f>
        <v/>
      </c>
      <c r="T2370" t="str">
        <f t="shared" ref="T2370:T2433" si="340">IF(L2370="","",INT(G2370)*100000+ROW())</f>
        <v/>
      </c>
      <c r="U2370" t="str">
        <f t="shared" ref="U2370:U2433" si="341">IF(L2370="","",IF(AND(COUNTIFS($L:$L,L2370,$S:$S,"&gt;-0.000001",$S:$S,"&lt;0.000001",$T:$T,"&gt;"&amp;T2370)=0,ABS(S2370)&gt;0.000001),1,0))</f>
        <v/>
      </c>
    </row>
    <row r="2371" spans="12:21" ht="15" customHeight="1" x14ac:dyDescent="0.15">
      <c r="L2371" s="244" t="str">
        <f t="shared" si="333"/>
        <v/>
      </c>
      <c r="M2371" s="245" t="str">
        <f t="shared" si="334"/>
        <v/>
      </c>
      <c r="N2371" s="244" t="str">
        <f t="shared" si="335"/>
        <v/>
      </c>
      <c r="O2371" s="244" t="str">
        <f t="shared" si="336"/>
        <v/>
      </c>
      <c r="P2371">
        <f>IF($I2371&lt;&gt;"",$I2371,IF($E2371="SGD",1,IF($E2371="USD",Settings!$B$22,IF($E2371="HKD",Settings!$B$23,1))))</f>
        <v>1</v>
      </c>
      <c r="Q2371">
        <f t="shared" si="337"/>
        <v>0</v>
      </c>
      <c r="R2371">
        <f t="shared" si="338"/>
        <v>0</v>
      </c>
      <c r="S2371" t="str">
        <f t="shared" si="339"/>
        <v/>
      </c>
      <c r="T2371" t="str">
        <f t="shared" si="340"/>
        <v/>
      </c>
      <c r="U2371" t="str">
        <f t="shared" si="341"/>
        <v/>
      </c>
    </row>
    <row r="2372" spans="12:21" ht="15" customHeight="1" x14ac:dyDescent="0.15">
      <c r="L2372" s="244" t="str">
        <f t="shared" si="333"/>
        <v/>
      </c>
      <c r="M2372" s="245" t="str">
        <f t="shared" si="334"/>
        <v/>
      </c>
      <c r="N2372" s="244" t="str">
        <f t="shared" si="335"/>
        <v/>
      </c>
      <c r="O2372" s="244" t="str">
        <f t="shared" si="336"/>
        <v/>
      </c>
      <c r="P2372">
        <f>IF($I2372&lt;&gt;"",$I2372,IF($E2372="SGD",1,IF($E2372="USD",Settings!$B$22,IF($E2372="HKD",Settings!$B$23,1))))</f>
        <v>1</v>
      </c>
      <c r="Q2372">
        <f t="shared" si="337"/>
        <v>0</v>
      </c>
      <c r="R2372">
        <f t="shared" si="338"/>
        <v>0</v>
      </c>
      <c r="S2372" t="str">
        <f t="shared" si="339"/>
        <v/>
      </c>
      <c r="T2372" t="str">
        <f t="shared" si="340"/>
        <v/>
      </c>
      <c r="U2372" t="str">
        <f t="shared" si="341"/>
        <v/>
      </c>
    </row>
    <row r="2373" spans="12:21" ht="15" customHeight="1" x14ac:dyDescent="0.15">
      <c r="L2373" s="244" t="str">
        <f t="shared" si="333"/>
        <v/>
      </c>
      <c r="M2373" s="245" t="str">
        <f t="shared" si="334"/>
        <v/>
      </c>
      <c r="N2373" s="244" t="str">
        <f t="shared" si="335"/>
        <v/>
      </c>
      <c r="O2373" s="244" t="str">
        <f t="shared" si="336"/>
        <v/>
      </c>
      <c r="P2373">
        <f>IF($I2373&lt;&gt;"",$I2373,IF($E2373="SGD",1,IF($E2373="USD",Settings!$B$22,IF($E2373="HKD",Settings!$B$23,1))))</f>
        <v>1</v>
      </c>
      <c r="Q2373">
        <f t="shared" si="337"/>
        <v>0</v>
      </c>
      <c r="R2373">
        <f t="shared" si="338"/>
        <v>0</v>
      </c>
      <c r="S2373" t="str">
        <f t="shared" si="339"/>
        <v/>
      </c>
      <c r="T2373" t="str">
        <f t="shared" si="340"/>
        <v/>
      </c>
      <c r="U2373" t="str">
        <f t="shared" si="341"/>
        <v/>
      </c>
    </row>
    <row r="2374" spans="12:21" ht="15" customHeight="1" x14ac:dyDescent="0.15">
      <c r="L2374" s="244" t="str">
        <f t="shared" si="333"/>
        <v/>
      </c>
      <c r="M2374" s="245" t="str">
        <f t="shared" si="334"/>
        <v/>
      </c>
      <c r="N2374" s="244" t="str">
        <f t="shared" si="335"/>
        <v/>
      </c>
      <c r="O2374" s="244" t="str">
        <f t="shared" si="336"/>
        <v/>
      </c>
      <c r="P2374">
        <f>IF($I2374&lt;&gt;"",$I2374,IF($E2374="SGD",1,IF($E2374="USD",Settings!$B$22,IF($E2374="HKD",Settings!$B$23,1))))</f>
        <v>1</v>
      </c>
      <c r="Q2374">
        <f t="shared" si="337"/>
        <v>0</v>
      </c>
      <c r="R2374">
        <f t="shared" si="338"/>
        <v>0</v>
      </c>
      <c r="S2374" t="str">
        <f t="shared" si="339"/>
        <v/>
      </c>
      <c r="T2374" t="str">
        <f t="shared" si="340"/>
        <v/>
      </c>
      <c r="U2374" t="str">
        <f t="shared" si="341"/>
        <v/>
      </c>
    </row>
    <row r="2375" spans="12:21" ht="15" customHeight="1" x14ac:dyDescent="0.15">
      <c r="L2375" s="244" t="str">
        <f t="shared" si="333"/>
        <v/>
      </c>
      <c r="M2375" s="245" t="str">
        <f t="shared" si="334"/>
        <v/>
      </c>
      <c r="N2375" s="244" t="str">
        <f t="shared" si="335"/>
        <v/>
      </c>
      <c r="O2375" s="244" t="str">
        <f t="shared" si="336"/>
        <v/>
      </c>
      <c r="P2375">
        <f>IF($I2375&lt;&gt;"",$I2375,IF($E2375="SGD",1,IF($E2375="USD",Settings!$B$22,IF($E2375="HKD",Settings!$B$23,1))))</f>
        <v>1</v>
      </c>
      <c r="Q2375">
        <f t="shared" si="337"/>
        <v>0</v>
      </c>
      <c r="R2375">
        <f t="shared" si="338"/>
        <v>0</v>
      </c>
      <c r="S2375" t="str">
        <f t="shared" si="339"/>
        <v/>
      </c>
      <c r="T2375" t="str">
        <f t="shared" si="340"/>
        <v/>
      </c>
      <c r="U2375" t="str">
        <f t="shared" si="341"/>
        <v/>
      </c>
    </row>
    <row r="2376" spans="12:21" ht="15" customHeight="1" x14ac:dyDescent="0.15">
      <c r="L2376" s="244" t="str">
        <f t="shared" si="333"/>
        <v/>
      </c>
      <c r="M2376" s="245" t="str">
        <f t="shared" si="334"/>
        <v/>
      </c>
      <c r="N2376" s="244" t="str">
        <f t="shared" si="335"/>
        <v/>
      </c>
      <c r="O2376" s="244" t="str">
        <f t="shared" si="336"/>
        <v/>
      </c>
      <c r="P2376">
        <f>IF($I2376&lt;&gt;"",$I2376,IF($E2376="SGD",1,IF($E2376="USD",Settings!$B$22,IF($E2376="HKD",Settings!$B$23,1))))</f>
        <v>1</v>
      </c>
      <c r="Q2376">
        <f t="shared" si="337"/>
        <v>0</v>
      </c>
      <c r="R2376">
        <f t="shared" si="338"/>
        <v>0</v>
      </c>
      <c r="S2376" t="str">
        <f t="shared" si="339"/>
        <v/>
      </c>
      <c r="T2376" t="str">
        <f t="shared" si="340"/>
        <v/>
      </c>
      <c r="U2376" t="str">
        <f t="shared" si="341"/>
        <v/>
      </c>
    </row>
    <row r="2377" spans="12:21" ht="15" customHeight="1" x14ac:dyDescent="0.15">
      <c r="L2377" s="244" t="str">
        <f t="shared" si="333"/>
        <v/>
      </c>
      <c r="M2377" s="245" t="str">
        <f t="shared" si="334"/>
        <v/>
      </c>
      <c r="N2377" s="244" t="str">
        <f t="shared" si="335"/>
        <v/>
      </c>
      <c r="O2377" s="244" t="str">
        <f t="shared" si="336"/>
        <v/>
      </c>
      <c r="P2377">
        <f>IF($I2377&lt;&gt;"",$I2377,IF($E2377="SGD",1,IF($E2377="USD",Settings!$B$22,IF($E2377="HKD",Settings!$B$23,1))))</f>
        <v>1</v>
      </c>
      <c r="Q2377">
        <f t="shared" si="337"/>
        <v>0</v>
      </c>
      <c r="R2377">
        <f t="shared" si="338"/>
        <v>0</v>
      </c>
      <c r="S2377" t="str">
        <f t="shared" si="339"/>
        <v/>
      </c>
      <c r="T2377" t="str">
        <f t="shared" si="340"/>
        <v/>
      </c>
      <c r="U2377" t="str">
        <f t="shared" si="341"/>
        <v/>
      </c>
    </row>
    <row r="2378" spans="12:21" ht="15" customHeight="1" x14ac:dyDescent="0.15">
      <c r="L2378" s="244" t="str">
        <f t="shared" si="333"/>
        <v/>
      </c>
      <c r="M2378" s="245" t="str">
        <f t="shared" si="334"/>
        <v/>
      </c>
      <c r="N2378" s="244" t="str">
        <f t="shared" si="335"/>
        <v/>
      </c>
      <c r="O2378" s="244" t="str">
        <f t="shared" si="336"/>
        <v/>
      </c>
      <c r="P2378">
        <f>IF($I2378&lt;&gt;"",$I2378,IF($E2378="SGD",1,IF($E2378="USD",Settings!$B$22,IF($E2378="HKD",Settings!$B$23,1))))</f>
        <v>1</v>
      </c>
      <c r="Q2378">
        <f t="shared" si="337"/>
        <v>0</v>
      </c>
      <c r="R2378">
        <f t="shared" si="338"/>
        <v>0</v>
      </c>
      <c r="S2378" t="str">
        <f t="shared" si="339"/>
        <v/>
      </c>
      <c r="T2378" t="str">
        <f t="shared" si="340"/>
        <v/>
      </c>
      <c r="U2378" t="str">
        <f t="shared" si="341"/>
        <v/>
      </c>
    </row>
    <row r="2379" spans="12:21" ht="15" customHeight="1" x14ac:dyDescent="0.15">
      <c r="L2379" s="244" t="str">
        <f t="shared" si="333"/>
        <v/>
      </c>
      <c r="M2379" s="245" t="str">
        <f t="shared" si="334"/>
        <v/>
      </c>
      <c r="N2379" s="244" t="str">
        <f t="shared" si="335"/>
        <v/>
      </c>
      <c r="O2379" s="244" t="str">
        <f t="shared" si="336"/>
        <v/>
      </c>
      <c r="P2379">
        <f>IF($I2379&lt;&gt;"",$I2379,IF($E2379="SGD",1,IF($E2379="USD",Settings!$B$22,IF($E2379="HKD",Settings!$B$23,1))))</f>
        <v>1</v>
      </c>
      <c r="Q2379">
        <f t="shared" si="337"/>
        <v>0</v>
      </c>
      <c r="R2379">
        <f t="shared" si="338"/>
        <v>0</v>
      </c>
      <c r="S2379" t="str">
        <f t="shared" si="339"/>
        <v/>
      </c>
      <c r="T2379" t="str">
        <f t="shared" si="340"/>
        <v/>
      </c>
      <c r="U2379" t="str">
        <f t="shared" si="341"/>
        <v/>
      </c>
    </row>
    <row r="2380" spans="12:21" ht="15" customHeight="1" x14ac:dyDescent="0.15">
      <c r="L2380" s="244" t="str">
        <f t="shared" si="333"/>
        <v/>
      </c>
      <c r="M2380" s="245" t="str">
        <f t="shared" si="334"/>
        <v/>
      </c>
      <c r="N2380" s="244" t="str">
        <f t="shared" si="335"/>
        <v/>
      </c>
      <c r="O2380" s="244" t="str">
        <f t="shared" si="336"/>
        <v/>
      </c>
      <c r="P2380">
        <f>IF($I2380&lt;&gt;"",$I2380,IF($E2380="SGD",1,IF($E2380="USD",Settings!$B$22,IF($E2380="HKD",Settings!$B$23,1))))</f>
        <v>1</v>
      </c>
      <c r="Q2380">
        <f t="shared" si="337"/>
        <v>0</v>
      </c>
      <c r="R2380">
        <f t="shared" si="338"/>
        <v>0</v>
      </c>
      <c r="S2380" t="str">
        <f t="shared" si="339"/>
        <v/>
      </c>
      <c r="T2380" t="str">
        <f t="shared" si="340"/>
        <v/>
      </c>
      <c r="U2380" t="str">
        <f t="shared" si="341"/>
        <v/>
      </c>
    </row>
    <row r="2381" spans="12:21" ht="15" customHeight="1" x14ac:dyDescent="0.15">
      <c r="L2381" s="244" t="str">
        <f t="shared" si="333"/>
        <v/>
      </c>
      <c r="M2381" s="245" t="str">
        <f t="shared" si="334"/>
        <v/>
      </c>
      <c r="N2381" s="244" t="str">
        <f t="shared" si="335"/>
        <v/>
      </c>
      <c r="O2381" s="244" t="str">
        <f t="shared" si="336"/>
        <v/>
      </c>
      <c r="P2381">
        <f>IF($I2381&lt;&gt;"",$I2381,IF($E2381="SGD",1,IF($E2381="USD",Settings!$B$22,IF($E2381="HKD",Settings!$B$23,1))))</f>
        <v>1</v>
      </c>
      <c r="Q2381">
        <f t="shared" si="337"/>
        <v>0</v>
      </c>
      <c r="R2381">
        <f t="shared" si="338"/>
        <v>0</v>
      </c>
      <c r="S2381" t="str">
        <f t="shared" si="339"/>
        <v/>
      </c>
      <c r="T2381" t="str">
        <f t="shared" si="340"/>
        <v/>
      </c>
      <c r="U2381" t="str">
        <f t="shared" si="341"/>
        <v/>
      </c>
    </row>
    <row r="2382" spans="12:21" ht="15" customHeight="1" x14ac:dyDescent="0.15">
      <c r="L2382" s="244" t="str">
        <f t="shared" si="333"/>
        <v/>
      </c>
      <c r="M2382" s="245" t="str">
        <f t="shared" si="334"/>
        <v/>
      </c>
      <c r="N2382" s="244" t="str">
        <f t="shared" si="335"/>
        <v/>
      </c>
      <c r="O2382" s="244" t="str">
        <f t="shared" si="336"/>
        <v/>
      </c>
      <c r="P2382">
        <f>IF($I2382&lt;&gt;"",$I2382,IF($E2382="SGD",1,IF($E2382="USD",Settings!$B$22,IF($E2382="HKD",Settings!$B$23,1))))</f>
        <v>1</v>
      </c>
      <c r="Q2382">
        <f t="shared" si="337"/>
        <v>0</v>
      </c>
      <c r="R2382">
        <f t="shared" si="338"/>
        <v>0</v>
      </c>
      <c r="S2382" t="str">
        <f t="shared" si="339"/>
        <v/>
      </c>
      <c r="T2382" t="str">
        <f t="shared" si="340"/>
        <v/>
      </c>
      <c r="U2382" t="str">
        <f t="shared" si="341"/>
        <v/>
      </c>
    </row>
    <row r="2383" spans="12:21" ht="15" customHeight="1" x14ac:dyDescent="0.15">
      <c r="L2383" s="244" t="str">
        <f t="shared" si="333"/>
        <v/>
      </c>
      <c r="M2383" s="245" t="str">
        <f t="shared" si="334"/>
        <v/>
      </c>
      <c r="N2383" s="244" t="str">
        <f t="shared" si="335"/>
        <v/>
      </c>
      <c r="O2383" s="244" t="str">
        <f t="shared" si="336"/>
        <v/>
      </c>
      <c r="P2383">
        <f>IF($I2383&lt;&gt;"",$I2383,IF($E2383="SGD",1,IF($E2383="USD",Settings!$B$22,IF($E2383="HKD",Settings!$B$23,1))))</f>
        <v>1</v>
      </c>
      <c r="Q2383">
        <f t="shared" si="337"/>
        <v>0</v>
      </c>
      <c r="R2383">
        <f t="shared" si="338"/>
        <v>0</v>
      </c>
      <c r="S2383" t="str">
        <f t="shared" si="339"/>
        <v/>
      </c>
      <c r="T2383" t="str">
        <f t="shared" si="340"/>
        <v/>
      </c>
      <c r="U2383" t="str">
        <f t="shared" si="341"/>
        <v/>
      </c>
    </row>
    <row r="2384" spans="12:21" ht="15" customHeight="1" x14ac:dyDescent="0.15">
      <c r="L2384" s="244" t="str">
        <f t="shared" si="333"/>
        <v/>
      </c>
      <c r="M2384" s="245" t="str">
        <f t="shared" si="334"/>
        <v/>
      </c>
      <c r="N2384" s="244" t="str">
        <f t="shared" si="335"/>
        <v/>
      </c>
      <c r="O2384" s="244" t="str">
        <f t="shared" si="336"/>
        <v/>
      </c>
      <c r="P2384">
        <f>IF($I2384&lt;&gt;"",$I2384,IF($E2384="SGD",1,IF($E2384="USD",Settings!$B$22,IF($E2384="HKD",Settings!$B$23,1))))</f>
        <v>1</v>
      </c>
      <c r="Q2384">
        <f t="shared" si="337"/>
        <v>0</v>
      </c>
      <c r="R2384">
        <f t="shared" si="338"/>
        <v>0</v>
      </c>
      <c r="S2384" t="str">
        <f t="shared" si="339"/>
        <v/>
      </c>
      <c r="T2384" t="str">
        <f t="shared" si="340"/>
        <v/>
      </c>
      <c r="U2384" t="str">
        <f t="shared" si="341"/>
        <v/>
      </c>
    </row>
    <row r="2385" spans="12:21" ht="15" customHeight="1" x14ac:dyDescent="0.15">
      <c r="L2385" s="244" t="str">
        <f t="shared" si="333"/>
        <v/>
      </c>
      <c r="M2385" s="245" t="str">
        <f t="shared" si="334"/>
        <v/>
      </c>
      <c r="N2385" s="244" t="str">
        <f t="shared" si="335"/>
        <v/>
      </c>
      <c r="O2385" s="244" t="str">
        <f t="shared" si="336"/>
        <v/>
      </c>
      <c r="P2385">
        <f>IF($I2385&lt;&gt;"",$I2385,IF($E2385="SGD",1,IF($E2385="USD",Settings!$B$22,IF($E2385="HKD",Settings!$B$23,1))))</f>
        <v>1</v>
      </c>
      <c r="Q2385">
        <f t="shared" si="337"/>
        <v>0</v>
      </c>
      <c r="R2385">
        <f t="shared" si="338"/>
        <v>0</v>
      </c>
      <c r="S2385" t="str">
        <f t="shared" si="339"/>
        <v/>
      </c>
      <c r="T2385" t="str">
        <f t="shared" si="340"/>
        <v/>
      </c>
      <c r="U2385" t="str">
        <f t="shared" si="341"/>
        <v/>
      </c>
    </row>
    <row r="2386" spans="12:21" ht="15" customHeight="1" x14ac:dyDescent="0.15">
      <c r="L2386" s="244" t="str">
        <f t="shared" si="333"/>
        <v/>
      </c>
      <c r="M2386" s="245" t="str">
        <f t="shared" si="334"/>
        <v/>
      </c>
      <c r="N2386" s="244" t="str">
        <f t="shared" si="335"/>
        <v/>
      </c>
      <c r="O2386" s="244" t="str">
        <f t="shared" si="336"/>
        <v/>
      </c>
      <c r="P2386">
        <f>IF($I2386&lt;&gt;"",$I2386,IF($E2386="SGD",1,IF($E2386="USD",Settings!$B$22,IF($E2386="HKD",Settings!$B$23,1))))</f>
        <v>1</v>
      </c>
      <c r="Q2386">
        <f t="shared" si="337"/>
        <v>0</v>
      </c>
      <c r="R2386">
        <f t="shared" si="338"/>
        <v>0</v>
      </c>
      <c r="S2386" t="str">
        <f t="shared" si="339"/>
        <v/>
      </c>
      <c r="T2386" t="str">
        <f t="shared" si="340"/>
        <v/>
      </c>
      <c r="U2386" t="str">
        <f t="shared" si="341"/>
        <v/>
      </c>
    </row>
    <row r="2387" spans="12:21" ht="15" customHeight="1" x14ac:dyDescent="0.15">
      <c r="L2387" s="244" t="str">
        <f t="shared" si="333"/>
        <v/>
      </c>
      <c r="M2387" s="245" t="str">
        <f t="shared" si="334"/>
        <v/>
      </c>
      <c r="N2387" s="244" t="str">
        <f t="shared" si="335"/>
        <v/>
      </c>
      <c r="O2387" s="244" t="str">
        <f t="shared" si="336"/>
        <v/>
      </c>
      <c r="P2387">
        <f>IF($I2387&lt;&gt;"",$I2387,IF($E2387="SGD",1,IF($E2387="USD",Settings!$B$22,IF($E2387="HKD",Settings!$B$23,1))))</f>
        <v>1</v>
      </c>
      <c r="Q2387">
        <f t="shared" si="337"/>
        <v>0</v>
      </c>
      <c r="R2387">
        <f t="shared" si="338"/>
        <v>0</v>
      </c>
      <c r="S2387" t="str">
        <f t="shared" si="339"/>
        <v/>
      </c>
      <c r="T2387" t="str">
        <f t="shared" si="340"/>
        <v/>
      </c>
      <c r="U2387" t="str">
        <f t="shared" si="341"/>
        <v/>
      </c>
    </row>
    <row r="2388" spans="12:21" ht="15" customHeight="1" x14ac:dyDescent="0.15">
      <c r="L2388" s="244" t="str">
        <f t="shared" si="333"/>
        <v/>
      </c>
      <c r="M2388" s="245" t="str">
        <f t="shared" si="334"/>
        <v/>
      </c>
      <c r="N2388" s="244" t="str">
        <f t="shared" si="335"/>
        <v/>
      </c>
      <c r="O2388" s="244" t="str">
        <f t="shared" si="336"/>
        <v/>
      </c>
      <c r="P2388">
        <f>IF($I2388&lt;&gt;"",$I2388,IF($E2388="SGD",1,IF($E2388="USD",Settings!$B$22,IF($E2388="HKD",Settings!$B$23,1))))</f>
        <v>1</v>
      </c>
      <c r="Q2388">
        <f t="shared" si="337"/>
        <v>0</v>
      </c>
      <c r="R2388">
        <f t="shared" si="338"/>
        <v>0</v>
      </c>
      <c r="S2388" t="str">
        <f t="shared" si="339"/>
        <v/>
      </c>
      <c r="T2388" t="str">
        <f t="shared" si="340"/>
        <v/>
      </c>
      <c r="U2388" t="str">
        <f t="shared" si="341"/>
        <v/>
      </c>
    </row>
    <row r="2389" spans="12:21" ht="15" customHeight="1" x14ac:dyDescent="0.15">
      <c r="L2389" s="244" t="str">
        <f t="shared" si="333"/>
        <v/>
      </c>
      <c r="M2389" s="245" t="str">
        <f t="shared" si="334"/>
        <v/>
      </c>
      <c r="N2389" s="244" t="str">
        <f t="shared" si="335"/>
        <v/>
      </c>
      <c r="O2389" s="244" t="str">
        <f t="shared" si="336"/>
        <v/>
      </c>
      <c r="P2389">
        <f>IF($I2389&lt;&gt;"",$I2389,IF($E2389="SGD",1,IF($E2389="USD",Settings!$B$22,IF($E2389="HKD",Settings!$B$23,1))))</f>
        <v>1</v>
      </c>
      <c r="Q2389">
        <f t="shared" si="337"/>
        <v>0</v>
      </c>
      <c r="R2389">
        <f t="shared" si="338"/>
        <v>0</v>
      </c>
      <c r="S2389" t="str">
        <f t="shared" si="339"/>
        <v/>
      </c>
      <c r="T2389" t="str">
        <f t="shared" si="340"/>
        <v/>
      </c>
      <c r="U2389" t="str">
        <f t="shared" si="341"/>
        <v/>
      </c>
    </row>
    <row r="2390" spans="12:21" ht="15" customHeight="1" x14ac:dyDescent="0.15">
      <c r="L2390" s="244" t="str">
        <f t="shared" si="333"/>
        <v/>
      </c>
      <c r="M2390" s="245" t="str">
        <f t="shared" si="334"/>
        <v/>
      </c>
      <c r="N2390" s="244" t="str">
        <f t="shared" si="335"/>
        <v/>
      </c>
      <c r="O2390" s="244" t="str">
        <f t="shared" si="336"/>
        <v/>
      </c>
      <c r="P2390">
        <f>IF($I2390&lt;&gt;"",$I2390,IF($E2390="SGD",1,IF($E2390="USD",Settings!$B$22,IF($E2390="HKD",Settings!$B$23,1))))</f>
        <v>1</v>
      </c>
      <c r="Q2390">
        <f t="shared" si="337"/>
        <v>0</v>
      </c>
      <c r="R2390">
        <f t="shared" si="338"/>
        <v>0</v>
      </c>
      <c r="S2390" t="str">
        <f t="shared" si="339"/>
        <v/>
      </c>
      <c r="T2390" t="str">
        <f t="shared" si="340"/>
        <v/>
      </c>
      <c r="U2390" t="str">
        <f t="shared" si="341"/>
        <v/>
      </c>
    </row>
    <row r="2391" spans="12:21" ht="15" customHeight="1" x14ac:dyDescent="0.15">
      <c r="L2391" s="244" t="str">
        <f t="shared" si="333"/>
        <v/>
      </c>
      <c r="M2391" s="245" t="str">
        <f t="shared" si="334"/>
        <v/>
      </c>
      <c r="N2391" s="244" t="str">
        <f t="shared" si="335"/>
        <v/>
      </c>
      <c r="O2391" s="244" t="str">
        <f t="shared" si="336"/>
        <v/>
      </c>
      <c r="P2391">
        <f>IF($I2391&lt;&gt;"",$I2391,IF($E2391="SGD",1,IF($E2391="USD",Settings!$B$22,IF($E2391="HKD",Settings!$B$23,1))))</f>
        <v>1</v>
      </c>
      <c r="Q2391">
        <f t="shared" si="337"/>
        <v>0</v>
      </c>
      <c r="R2391">
        <f t="shared" si="338"/>
        <v>0</v>
      </c>
      <c r="S2391" t="str">
        <f t="shared" si="339"/>
        <v/>
      </c>
      <c r="T2391" t="str">
        <f t="shared" si="340"/>
        <v/>
      </c>
      <c r="U2391" t="str">
        <f t="shared" si="341"/>
        <v/>
      </c>
    </row>
    <row r="2392" spans="12:21" ht="15" customHeight="1" x14ac:dyDescent="0.15">
      <c r="L2392" s="244" t="str">
        <f t="shared" si="333"/>
        <v/>
      </c>
      <c r="M2392" s="245" t="str">
        <f t="shared" si="334"/>
        <v/>
      </c>
      <c r="N2392" s="244" t="str">
        <f t="shared" si="335"/>
        <v/>
      </c>
      <c r="O2392" s="244" t="str">
        <f t="shared" si="336"/>
        <v/>
      </c>
      <c r="P2392">
        <f>IF($I2392&lt;&gt;"",$I2392,IF($E2392="SGD",1,IF($E2392="USD",Settings!$B$22,IF($E2392="HKD",Settings!$B$23,1))))</f>
        <v>1</v>
      </c>
      <c r="Q2392">
        <f t="shared" si="337"/>
        <v>0</v>
      </c>
      <c r="R2392">
        <f t="shared" si="338"/>
        <v>0</v>
      </c>
      <c r="S2392" t="str">
        <f t="shared" si="339"/>
        <v/>
      </c>
      <c r="T2392" t="str">
        <f t="shared" si="340"/>
        <v/>
      </c>
      <c r="U2392" t="str">
        <f t="shared" si="341"/>
        <v/>
      </c>
    </row>
    <row r="2393" spans="12:21" ht="15" customHeight="1" x14ac:dyDescent="0.15">
      <c r="L2393" s="244" t="str">
        <f t="shared" si="333"/>
        <v/>
      </c>
      <c r="M2393" s="245" t="str">
        <f t="shared" si="334"/>
        <v/>
      </c>
      <c r="N2393" s="244" t="str">
        <f t="shared" si="335"/>
        <v/>
      </c>
      <c r="O2393" s="244" t="str">
        <f t="shared" si="336"/>
        <v/>
      </c>
      <c r="P2393">
        <f>IF($I2393&lt;&gt;"",$I2393,IF($E2393="SGD",1,IF($E2393="USD",Settings!$B$22,IF($E2393="HKD",Settings!$B$23,1))))</f>
        <v>1</v>
      </c>
      <c r="Q2393">
        <f t="shared" si="337"/>
        <v>0</v>
      </c>
      <c r="R2393">
        <f t="shared" si="338"/>
        <v>0</v>
      </c>
      <c r="S2393" t="str">
        <f t="shared" si="339"/>
        <v/>
      </c>
      <c r="T2393" t="str">
        <f t="shared" si="340"/>
        <v/>
      </c>
      <c r="U2393" t="str">
        <f t="shared" si="341"/>
        <v/>
      </c>
    </row>
    <row r="2394" spans="12:21" ht="15" customHeight="1" x14ac:dyDescent="0.15">
      <c r="L2394" s="244" t="str">
        <f t="shared" si="333"/>
        <v/>
      </c>
      <c r="M2394" s="245" t="str">
        <f t="shared" si="334"/>
        <v/>
      </c>
      <c r="N2394" s="244" t="str">
        <f t="shared" si="335"/>
        <v/>
      </c>
      <c r="O2394" s="244" t="str">
        <f t="shared" si="336"/>
        <v/>
      </c>
      <c r="P2394">
        <f>IF($I2394&lt;&gt;"",$I2394,IF($E2394="SGD",1,IF($E2394="USD",Settings!$B$22,IF($E2394="HKD",Settings!$B$23,1))))</f>
        <v>1</v>
      </c>
      <c r="Q2394">
        <f t="shared" si="337"/>
        <v>0</v>
      </c>
      <c r="R2394">
        <f t="shared" si="338"/>
        <v>0</v>
      </c>
      <c r="S2394" t="str">
        <f t="shared" si="339"/>
        <v/>
      </c>
      <c r="T2394" t="str">
        <f t="shared" si="340"/>
        <v/>
      </c>
      <c r="U2394" t="str">
        <f t="shared" si="341"/>
        <v/>
      </c>
    </row>
    <row r="2395" spans="12:21" ht="15" customHeight="1" x14ac:dyDescent="0.15">
      <c r="L2395" s="244" t="str">
        <f t="shared" si="333"/>
        <v/>
      </c>
      <c r="M2395" s="245" t="str">
        <f t="shared" si="334"/>
        <v/>
      </c>
      <c r="N2395" s="244" t="str">
        <f t="shared" si="335"/>
        <v/>
      </c>
      <c r="O2395" s="244" t="str">
        <f t="shared" si="336"/>
        <v/>
      </c>
      <c r="P2395">
        <f>IF($I2395&lt;&gt;"",$I2395,IF($E2395="SGD",1,IF($E2395="USD",Settings!$B$22,IF($E2395="HKD",Settings!$B$23,1))))</f>
        <v>1</v>
      </c>
      <c r="Q2395">
        <f t="shared" si="337"/>
        <v>0</v>
      </c>
      <c r="R2395">
        <f t="shared" si="338"/>
        <v>0</v>
      </c>
      <c r="S2395" t="str">
        <f t="shared" si="339"/>
        <v/>
      </c>
      <c r="T2395" t="str">
        <f t="shared" si="340"/>
        <v/>
      </c>
      <c r="U2395" t="str">
        <f t="shared" si="341"/>
        <v/>
      </c>
    </row>
    <row r="2396" spans="12:21" ht="15" customHeight="1" x14ac:dyDescent="0.15">
      <c r="L2396" s="244" t="str">
        <f t="shared" si="333"/>
        <v/>
      </c>
      <c r="M2396" s="245" t="str">
        <f t="shared" si="334"/>
        <v/>
      </c>
      <c r="N2396" s="244" t="str">
        <f t="shared" si="335"/>
        <v/>
      </c>
      <c r="O2396" s="244" t="str">
        <f t="shared" si="336"/>
        <v/>
      </c>
      <c r="P2396">
        <f>IF($I2396&lt;&gt;"",$I2396,IF($E2396="SGD",1,IF($E2396="USD",Settings!$B$22,IF($E2396="HKD",Settings!$B$23,1))))</f>
        <v>1</v>
      </c>
      <c r="Q2396">
        <f t="shared" si="337"/>
        <v>0</v>
      </c>
      <c r="R2396">
        <f t="shared" si="338"/>
        <v>0</v>
      </c>
      <c r="S2396" t="str">
        <f t="shared" si="339"/>
        <v/>
      </c>
      <c r="T2396" t="str">
        <f t="shared" si="340"/>
        <v/>
      </c>
      <c r="U2396" t="str">
        <f t="shared" si="341"/>
        <v/>
      </c>
    </row>
    <row r="2397" spans="12:21" ht="15" customHeight="1" x14ac:dyDescent="0.15">
      <c r="L2397" s="244" t="str">
        <f t="shared" si="333"/>
        <v/>
      </c>
      <c r="M2397" s="245" t="str">
        <f t="shared" si="334"/>
        <v/>
      </c>
      <c r="N2397" s="244" t="str">
        <f t="shared" si="335"/>
        <v/>
      </c>
      <c r="O2397" s="244" t="str">
        <f t="shared" si="336"/>
        <v/>
      </c>
      <c r="P2397">
        <f>IF($I2397&lt;&gt;"",$I2397,IF($E2397="SGD",1,IF($E2397="USD",Settings!$B$22,IF($E2397="HKD",Settings!$B$23,1))))</f>
        <v>1</v>
      </c>
      <c r="Q2397">
        <f t="shared" si="337"/>
        <v>0</v>
      </c>
      <c r="R2397">
        <f t="shared" si="338"/>
        <v>0</v>
      </c>
      <c r="S2397" t="str">
        <f t="shared" si="339"/>
        <v/>
      </c>
      <c r="T2397" t="str">
        <f t="shared" si="340"/>
        <v/>
      </c>
      <c r="U2397" t="str">
        <f t="shared" si="341"/>
        <v/>
      </c>
    </row>
    <row r="2398" spans="12:21" ht="15" customHeight="1" x14ac:dyDescent="0.15">
      <c r="L2398" s="244" t="str">
        <f t="shared" si="333"/>
        <v/>
      </c>
      <c r="M2398" s="245" t="str">
        <f t="shared" si="334"/>
        <v/>
      </c>
      <c r="N2398" s="244" t="str">
        <f t="shared" si="335"/>
        <v/>
      </c>
      <c r="O2398" s="244" t="str">
        <f t="shared" si="336"/>
        <v/>
      </c>
      <c r="P2398">
        <f>IF($I2398&lt;&gt;"",$I2398,IF($E2398="SGD",1,IF($E2398="USD",Settings!$B$22,IF($E2398="HKD",Settings!$B$23,1))))</f>
        <v>1</v>
      </c>
      <c r="Q2398">
        <f t="shared" si="337"/>
        <v>0</v>
      </c>
      <c r="R2398">
        <f t="shared" si="338"/>
        <v>0</v>
      </c>
      <c r="S2398" t="str">
        <f t="shared" si="339"/>
        <v/>
      </c>
      <c r="T2398" t="str">
        <f t="shared" si="340"/>
        <v/>
      </c>
      <c r="U2398" t="str">
        <f t="shared" si="341"/>
        <v/>
      </c>
    </row>
    <row r="2399" spans="12:21" ht="15" customHeight="1" x14ac:dyDescent="0.15">
      <c r="L2399" s="244" t="str">
        <f t="shared" si="333"/>
        <v/>
      </c>
      <c r="M2399" s="245" t="str">
        <f t="shared" si="334"/>
        <v/>
      </c>
      <c r="N2399" s="244" t="str">
        <f t="shared" si="335"/>
        <v/>
      </c>
      <c r="O2399" s="244" t="str">
        <f t="shared" si="336"/>
        <v/>
      </c>
      <c r="P2399">
        <f>IF($I2399&lt;&gt;"",$I2399,IF($E2399="SGD",1,IF($E2399="USD",Settings!$B$22,IF($E2399="HKD",Settings!$B$23,1))))</f>
        <v>1</v>
      </c>
      <c r="Q2399">
        <f t="shared" si="337"/>
        <v>0</v>
      </c>
      <c r="R2399">
        <f t="shared" si="338"/>
        <v>0</v>
      </c>
      <c r="S2399" t="str">
        <f t="shared" si="339"/>
        <v/>
      </c>
      <c r="T2399" t="str">
        <f t="shared" si="340"/>
        <v/>
      </c>
      <c r="U2399" t="str">
        <f t="shared" si="341"/>
        <v/>
      </c>
    </row>
    <row r="2400" spans="12:21" ht="15" customHeight="1" x14ac:dyDescent="0.15">
      <c r="L2400" s="244" t="str">
        <f t="shared" si="333"/>
        <v/>
      </c>
      <c r="M2400" s="245" t="str">
        <f t="shared" si="334"/>
        <v/>
      </c>
      <c r="N2400" s="244" t="str">
        <f t="shared" si="335"/>
        <v/>
      </c>
      <c r="O2400" s="244" t="str">
        <f t="shared" si="336"/>
        <v/>
      </c>
      <c r="P2400">
        <f>IF($I2400&lt;&gt;"",$I2400,IF($E2400="SGD",1,IF($E2400="USD",Settings!$B$22,IF($E2400="HKD",Settings!$B$23,1))))</f>
        <v>1</v>
      </c>
      <c r="Q2400">
        <f t="shared" si="337"/>
        <v>0</v>
      </c>
      <c r="R2400">
        <f t="shared" si="338"/>
        <v>0</v>
      </c>
      <c r="S2400" t="str">
        <f t="shared" si="339"/>
        <v/>
      </c>
      <c r="T2400" t="str">
        <f t="shared" si="340"/>
        <v/>
      </c>
      <c r="U2400" t="str">
        <f t="shared" si="341"/>
        <v/>
      </c>
    </row>
    <row r="2401" spans="12:21" ht="15" customHeight="1" x14ac:dyDescent="0.15">
      <c r="L2401" s="244" t="str">
        <f t="shared" si="333"/>
        <v/>
      </c>
      <c r="M2401" s="245" t="str">
        <f t="shared" si="334"/>
        <v/>
      </c>
      <c r="N2401" s="244" t="str">
        <f t="shared" si="335"/>
        <v/>
      </c>
      <c r="O2401" s="244" t="str">
        <f t="shared" si="336"/>
        <v/>
      </c>
      <c r="P2401">
        <f>IF($I2401&lt;&gt;"",$I2401,IF($E2401="SGD",1,IF($E2401="USD",Settings!$B$22,IF($E2401="HKD",Settings!$B$23,1))))</f>
        <v>1</v>
      </c>
      <c r="Q2401">
        <f t="shared" si="337"/>
        <v>0</v>
      </c>
      <c r="R2401">
        <f t="shared" si="338"/>
        <v>0</v>
      </c>
      <c r="S2401" t="str">
        <f t="shared" si="339"/>
        <v/>
      </c>
      <c r="T2401" t="str">
        <f t="shared" si="340"/>
        <v/>
      </c>
      <c r="U2401" t="str">
        <f t="shared" si="341"/>
        <v/>
      </c>
    </row>
    <row r="2402" spans="12:21" ht="15" customHeight="1" x14ac:dyDescent="0.15">
      <c r="L2402" s="244" t="str">
        <f t="shared" si="333"/>
        <v/>
      </c>
      <c r="M2402" s="245" t="str">
        <f t="shared" si="334"/>
        <v/>
      </c>
      <c r="N2402" s="244" t="str">
        <f t="shared" si="335"/>
        <v/>
      </c>
      <c r="O2402" s="244" t="str">
        <f t="shared" si="336"/>
        <v/>
      </c>
      <c r="P2402">
        <f>IF($I2402&lt;&gt;"",$I2402,IF($E2402="SGD",1,IF($E2402="USD",Settings!$B$22,IF($E2402="HKD",Settings!$B$23,1))))</f>
        <v>1</v>
      </c>
      <c r="Q2402">
        <f t="shared" si="337"/>
        <v>0</v>
      </c>
      <c r="R2402">
        <f t="shared" si="338"/>
        <v>0</v>
      </c>
      <c r="S2402" t="str">
        <f t="shared" si="339"/>
        <v/>
      </c>
      <c r="T2402" t="str">
        <f t="shared" si="340"/>
        <v/>
      </c>
      <c r="U2402" t="str">
        <f t="shared" si="341"/>
        <v/>
      </c>
    </row>
    <row r="2403" spans="12:21" ht="15" customHeight="1" x14ac:dyDescent="0.15">
      <c r="L2403" s="244" t="str">
        <f t="shared" si="333"/>
        <v/>
      </c>
      <c r="M2403" s="245" t="str">
        <f t="shared" si="334"/>
        <v/>
      </c>
      <c r="N2403" s="244" t="str">
        <f t="shared" si="335"/>
        <v/>
      </c>
      <c r="O2403" s="244" t="str">
        <f t="shared" si="336"/>
        <v/>
      </c>
      <c r="P2403">
        <f>IF($I2403&lt;&gt;"",$I2403,IF($E2403="SGD",1,IF($E2403="USD",Settings!$B$22,IF($E2403="HKD",Settings!$B$23,1))))</f>
        <v>1</v>
      </c>
      <c r="Q2403">
        <f t="shared" si="337"/>
        <v>0</v>
      </c>
      <c r="R2403">
        <f t="shared" si="338"/>
        <v>0</v>
      </c>
      <c r="S2403" t="str">
        <f t="shared" si="339"/>
        <v/>
      </c>
      <c r="T2403" t="str">
        <f t="shared" si="340"/>
        <v/>
      </c>
      <c r="U2403" t="str">
        <f t="shared" si="341"/>
        <v/>
      </c>
    </row>
    <row r="2404" spans="12:21" ht="15" customHeight="1" x14ac:dyDescent="0.15">
      <c r="L2404" s="244" t="str">
        <f t="shared" si="333"/>
        <v/>
      </c>
      <c r="M2404" s="245" t="str">
        <f t="shared" si="334"/>
        <v/>
      </c>
      <c r="N2404" s="244" t="str">
        <f t="shared" si="335"/>
        <v/>
      </c>
      <c r="O2404" s="244" t="str">
        <f t="shared" si="336"/>
        <v/>
      </c>
      <c r="P2404">
        <f>IF($I2404&lt;&gt;"",$I2404,IF($E2404="SGD",1,IF($E2404="USD",Settings!$B$22,IF($E2404="HKD",Settings!$B$23,1))))</f>
        <v>1</v>
      </c>
      <c r="Q2404">
        <f t="shared" si="337"/>
        <v>0</v>
      </c>
      <c r="R2404">
        <f t="shared" si="338"/>
        <v>0</v>
      </c>
      <c r="S2404" t="str">
        <f t="shared" si="339"/>
        <v/>
      </c>
      <c r="T2404" t="str">
        <f t="shared" si="340"/>
        <v/>
      </c>
      <c r="U2404" t="str">
        <f t="shared" si="341"/>
        <v/>
      </c>
    </row>
    <row r="2405" spans="12:21" ht="15" customHeight="1" x14ac:dyDescent="0.15">
      <c r="L2405" s="244" t="str">
        <f t="shared" si="333"/>
        <v/>
      </c>
      <c r="M2405" s="245" t="str">
        <f t="shared" si="334"/>
        <v/>
      </c>
      <c r="N2405" s="244" t="str">
        <f t="shared" si="335"/>
        <v/>
      </c>
      <c r="O2405" s="244" t="str">
        <f t="shared" si="336"/>
        <v/>
      </c>
      <c r="P2405">
        <f>IF($I2405&lt;&gt;"",$I2405,IF($E2405="SGD",1,IF($E2405="USD",Settings!$B$22,IF($E2405="HKD",Settings!$B$23,1))))</f>
        <v>1</v>
      </c>
      <c r="Q2405">
        <f t="shared" si="337"/>
        <v>0</v>
      </c>
      <c r="R2405">
        <f t="shared" si="338"/>
        <v>0</v>
      </c>
      <c r="S2405" t="str">
        <f t="shared" si="339"/>
        <v/>
      </c>
      <c r="T2405" t="str">
        <f t="shared" si="340"/>
        <v/>
      </c>
      <c r="U2405" t="str">
        <f t="shared" si="341"/>
        <v/>
      </c>
    </row>
    <row r="2406" spans="12:21" ht="15" customHeight="1" x14ac:dyDescent="0.15">
      <c r="L2406" s="244" t="str">
        <f t="shared" si="333"/>
        <v/>
      </c>
      <c r="M2406" s="245" t="str">
        <f t="shared" si="334"/>
        <v/>
      </c>
      <c r="N2406" s="244" t="str">
        <f t="shared" si="335"/>
        <v/>
      </c>
      <c r="O2406" s="244" t="str">
        <f t="shared" si="336"/>
        <v/>
      </c>
      <c r="P2406">
        <f>IF($I2406&lt;&gt;"",$I2406,IF($E2406="SGD",1,IF($E2406="USD",Settings!$B$22,IF($E2406="HKD",Settings!$B$23,1))))</f>
        <v>1</v>
      </c>
      <c r="Q2406">
        <f t="shared" si="337"/>
        <v>0</v>
      </c>
      <c r="R2406">
        <f t="shared" si="338"/>
        <v>0</v>
      </c>
      <c r="S2406" t="str">
        <f t="shared" si="339"/>
        <v/>
      </c>
      <c r="T2406" t="str">
        <f t="shared" si="340"/>
        <v/>
      </c>
      <c r="U2406" t="str">
        <f t="shared" si="341"/>
        <v/>
      </c>
    </row>
    <row r="2407" spans="12:21" ht="15" customHeight="1" x14ac:dyDescent="0.15">
      <c r="L2407" s="244" t="str">
        <f t="shared" si="333"/>
        <v/>
      </c>
      <c r="M2407" s="245" t="str">
        <f t="shared" si="334"/>
        <v/>
      </c>
      <c r="N2407" s="244" t="str">
        <f t="shared" si="335"/>
        <v/>
      </c>
      <c r="O2407" s="244" t="str">
        <f t="shared" si="336"/>
        <v/>
      </c>
      <c r="P2407">
        <f>IF($I2407&lt;&gt;"",$I2407,IF($E2407="SGD",1,IF($E2407="USD",Settings!$B$22,IF($E2407="HKD",Settings!$B$23,1))))</f>
        <v>1</v>
      </c>
      <c r="Q2407">
        <f t="shared" si="337"/>
        <v>0</v>
      </c>
      <c r="R2407">
        <f t="shared" si="338"/>
        <v>0</v>
      </c>
      <c r="S2407" t="str">
        <f t="shared" si="339"/>
        <v/>
      </c>
      <c r="T2407" t="str">
        <f t="shared" si="340"/>
        <v/>
      </c>
      <c r="U2407" t="str">
        <f t="shared" si="341"/>
        <v/>
      </c>
    </row>
    <row r="2408" spans="12:21" ht="15" customHeight="1" x14ac:dyDescent="0.15">
      <c r="L2408" s="244" t="str">
        <f t="shared" si="333"/>
        <v/>
      </c>
      <c r="M2408" s="245" t="str">
        <f t="shared" si="334"/>
        <v/>
      </c>
      <c r="N2408" s="244" t="str">
        <f t="shared" si="335"/>
        <v/>
      </c>
      <c r="O2408" s="244" t="str">
        <f t="shared" si="336"/>
        <v/>
      </c>
      <c r="P2408">
        <f>IF($I2408&lt;&gt;"",$I2408,IF($E2408="SGD",1,IF($E2408="USD",Settings!$B$22,IF($E2408="HKD",Settings!$B$23,1))))</f>
        <v>1</v>
      </c>
      <c r="Q2408">
        <f t="shared" si="337"/>
        <v>0</v>
      </c>
      <c r="R2408">
        <f t="shared" si="338"/>
        <v>0</v>
      </c>
      <c r="S2408" t="str">
        <f t="shared" si="339"/>
        <v/>
      </c>
      <c r="T2408" t="str">
        <f t="shared" si="340"/>
        <v/>
      </c>
      <c r="U2408" t="str">
        <f t="shared" si="341"/>
        <v/>
      </c>
    </row>
    <row r="2409" spans="12:21" ht="15" customHeight="1" x14ac:dyDescent="0.15">
      <c r="L2409" s="244" t="str">
        <f t="shared" ref="L2409:L2472" si="342">IF(OR(B2409="",C2409="",E2409=""),"",B2409&amp;":"&amp;C2409&amp;":"&amp;E2409)</f>
        <v/>
      </c>
      <c r="M2409" s="245" t="str">
        <f t="shared" ref="M2409:M2472" si="343">IF(A2409="","",A2409*D2409)</f>
        <v/>
      </c>
      <c r="N2409" s="244" t="str">
        <f t="shared" ref="N2409:N2472" si="344">IF(A2409="","",IF(OR(A2409=1,A2409=0),J2409,0))</f>
        <v/>
      </c>
      <c r="O2409" s="244" t="str">
        <f t="shared" ref="O2409:O2472" si="345">IF(A2409="","",IF(A2409=-1,J2409,0))</f>
        <v/>
      </c>
      <c r="P2409">
        <f>IF($I2409&lt;&gt;"",$I2409,IF($E2409="SGD",1,IF($E2409="USD",Settings!$B$22,IF($E2409="HKD",Settings!$B$23,1))))</f>
        <v>1</v>
      </c>
      <c r="Q2409">
        <f t="shared" ref="Q2409:Q2472" si="346">IF($L2409="",0,($O2409-$N2409+IF($A2409=2,$J2409,0))*$P2409)</f>
        <v>0</v>
      </c>
      <c r="R2409">
        <f t="shared" ref="R2409:R2472" si="347">IF($L2409="",0,IF($A2409=2,$J2409*$P2409,0))</f>
        <v>0</v>
      </c>
      <c r="S2409" t="str">
        <f t="shared" si="339"/>
        <v/>
      </c>
      <c r="T2409" t="str">
        <f t="shared" si="340"/>
        <v/>
      </c>
      <c r="U2409" t="str">
        <f t="shared" si="341"/>
        <v/>
      </c>
    </row>
    <row r="2410" spans="12:21" ht="15" customHeight="1" x14ac:dyDescent="0.15">
      <c r="L2410" s="244" t="str">
        <f t="shared" si="342"/>
        <v/>
      </c>
      <c r="M2410" s="245" t="str">
        <f t="shared" si="343"/>
        <v/>
      </c>
      <c r="N2410" s="244" t="str">
        <f t="shared" si="344"/>
        <v/>
      </c>
      <c r="O2410" s="244" t="str">
        <f t="shared" si="345"/>
        <v/>
      </c>
      <c r="P2410">
        <f>IF($I2410&lt;&gt;"",$I2410,IF($E2410="SGD",1,IF($E2410="USD",Settings!$B$22,IF($E2410="HKD",Settings!$B$23,1))))</f>
        <v>1</v>
      </c>
      <c r="Q2410">
        <f t="shared" si="346"/>
        <v>0</v>
      </c>
      <c r="R2410">
        <f t="shared" si="347"/>
        <v>0</v>
      </c>
      <c r="S2410" t="str">
        <f t="shared" si="339"/>
        <v/>
      </c>
      <c r="T2410" t="str">
        <f t="shared" si="340"/>
        <v/>
      </c>
      <c r="U2410" t="str">
        <f t="shared" si="341"/>
        <v/>
      </c>
    </row>
    <row r="2411" spans="12:21" ht="15" customHeight="1" x14ac:dyDescent="0.15">
      <c r="L2411" s="244" t="str">
        <f t="shared" si="342"/>
        <v/>
      </c>
      <c r="M2411" s="245" t="str">
        <f t="shared" si="343"/>
        <v/>
      </c>
      <c r="N2411" s="244" t="str">
        <f t="shared" si="344"/>
        <v/>
      </c>
      <c r="O2411" s="244" t="str">
        <f t="shared" si="345"/>
        <v/>
      </c>
      <c r="P2411">
        <f>IF($I2411&lt;&gt;"",$I2411,IF($E2411="SGD",1,IF($E2411="USD",Settings!$B$22,IF($E2411="HKD",Settings!$B$23,1))))</f>
        <v>1</v>
      </c>
      <c r="Q2411">
        <f t="shared" si="346"/>
        <v>0</v>
      </c>
      <c r="R2411">
        <f t="shared" si="347"/>
        <v>0</v>
      </c>
      <c r="S2411" t="str">
        <f t="shared" si="339"/>
        <v/>
      </c>
      <c r="T2411" t="str">
        <f t="shared" si="340"/>
        <v/>
      </c>
      <c r="U2411" t="str">
        <f t="shared" si="341"/>
        <v/>
      </c>
    </row>
    <row r="2412" spans="12:21" ht="15" customHeight="1" x14ac:dyDescent="0.15">
      <c r="L2412" s="244" t="str">
        <f t="shared" si="342"/>
        <v/>
      </c>
      <c r="M2412" s="245" t="str">
        <f t="shared" si="343"/>
        <v/>
      </c>
      <c r="N2412" s="244" t="str">
        <f t="shared" si="344"/>
        <v/>
      </c>
      <c r="O2412" s="244" t="str">
        <f t="shared" si="345"/>
        <v/>
      </c>
      <c r="P2412">
        <f>IF($I2412&lt;&gt;"",$I2412,IF($E2412="SGD",1,IF($E2412="USD",Settings!$B$22,IF($E2412="HKD",Settings!$B$23,1))))</f>
        <v>1</v>
      </c>
      <c r="Q2412">
        <f t="shared" si="346"/>
        <v>0</v>
      </c>
      <c r="R2412">
        <f t="shared" si="347"/>
        <v>0</v>
      </c>
      <c r="S2412" t="str">
        <f t="shared" si="339"/>
        <v/>
      </c>
      <c r="T2412" t="str">
        <f t="shared" si="340"/>
        <v/>
      </c>
      <c r="U2412" t="str">
        <f t="shared" si="341"/>
        <v/>
      </c>
    </row>
    <row r="2413" spans="12:21" ht="15" customHeight="1" x14ac:dyDescent="0.15">
      <c r="L2413" s="244" t="str">
        <f t="shared" si="342"/>
        <v/>
      </c>
      <c r="M2413" s="245" t="str">
        <f t="shared" si="343"/>
        <v/>
      </c>
      <c r="N2413" s="244" t="str">
        <f t="shared" si="344"/>
        <v/>
      </c>
      <c r="O2413" s="244" t="str">
        <f t="shared" si="345"/>
        <v/>
      </c>
      <c r="P2413">
        <f>IF($I2413&lt;&gt;"",$I2413,IF($E2413="SGD",1,IF($E2413="USD",Settings!$B$22,IF($E2413="HKD",Settings!$B$23,1))))</f>
        <v>1</v>
      </c>
      <c r="Q2413">
        <f t="shared" si="346"/>
        <v>0</v>
      </c>
      <c r="R2413">
        <f t="shared" si="347"/>
        <v>0</v>
      </c>
      <c r="S2413" t="str">
        <f t="shared" si="339"/>
        <v/>
      </c>
      <c r="T2413" t="str">
        <f t="shared" si="340"/>
        <v/>
      </c>
      <c r="U2413" t="str">
        <f t="shared" si="341"/>
        <v/>
      </c>
    </row>
    <row r="2414" spans="12:21" ht="15" customHeight="1" x14ac:dyDescent="0.15">
      <c r="L2414" s="244" t="str">
        <f t="shared" si="342"/>
        <v/>
      </c>
      <c r="M2414" s="245" t="str">
        <f t="shared" si="343"/>
        <v/>
      </c>
      <c r="N2414" s="244" t="str">
        <f t="shared" si="344"/>
        <v/>
      </c>
      <c r="O2414" s="244" t="str">
        <f t="shared" si="345"/>
        <v/>
      </c>
      <c r="P2414">
        <f>IF($I2414&lt;&gt;"",$I2414,IF($E2414="SGD",1,IF($E2414="USD",Settings!$B$22,IF($E2414="HKD",Settings!$B$23,1))))</f>
        <v>1</v>
      </c>
      <c r="Q2414">
        <f t="shared" si="346"/>
        <v>0</v>
      </c>
      <c r="R2414">
        <f t="shared" si="347"/>
        <v>0</v>
      </c>
      <c r="S2414" t="str">
        <f t="shared" si="339"/>
        <v/>
      </c>
      <c r="T2414" t="str">
        <f t="shared" si="340"/>
        <v/>
      </c>
      <c r="U2414" t="str">
        <f t="shared" si="341"/>
        <v/>
      </c>
    </row>
    <row r="2415" spans="12:21" ht="15" customHeight="1" x14ac:dyDescent="0.15">
      <c r="L2415" s="244" t="str">
        <f t="shared" si="342"/>
        <v/>
      </c>
      <c r="M2415" s="245" t="str">
        <f t="shared" si="343"/>
        <v/>
      </c>
      <c r="N2415" s="244" t="str">
        <f t="shared" si="344"/>
        <v/>
      </c>
      <c r="O2415" s="244" t="str">
        <f t="shared" si="345"/>
        <v/>
      </c>
      <c r="P2415">
        <f>IF($I2415&lt;&gt;"",$I2415,IF($E2415="SGD",1,IF($E2415="USD",Settings!$B$22,IF($E2415="HKD",Settings!$B$23,1))))</f>
        <v>1</v>
      </c>
      <c r="Q2415">
        <f t="shared" si="346"/>
        <v>0</v>
      </c>
      <c r="R2415">
        <f t="shared" si="347"/>
        <v>0</v>
      </c>
      <c r="S2415" t="str">
        <f t="shared" si="339"/>
        <v/>
      </c>
      <c r="T2415" t="str">
        <f t="shared" si="340"/>
        <v/>
      </c>
      <c r="U2415" t="str">
        <f t="shared" si="341"/>
        <v/>
      </c>
    </row>
    <row r="2416" spans="12:21" ht="15" customHeight="1" x14ac:dyDescent="0.15">
      <c r="L2416" s="244" t="str">
        <f t="shared" si="342"/>
        <v/>
      </c>
      <c r="M2416" s="245" t="str">
        <f t="shared" si="343"/>
        <v/>
      </c>
      <c r="N2416" s="244" t="str">
        <f t="shared" si="344"/>
        <v/>
      </c>
      <c r="O2416" s="244" t="str">
        <f t="shared" si="345"/>
        <v/>
      </c>
      <c r="P2416">
        <f>IF($I2416&lt;&gt;"",$I2416,IF($E2416="SGD",1,IF($E2416="USD",Settings!$B$22,IF($E2416="HKD",Settings!$B$23,1))))</f>
        <v>1</v>
      </c>
      <c r="Q2416">
        <f t="shared" si="346"/>
        <v>0</v>
      </c>
      <c r="R2416">
        <f t="shared" si="347"/>
        <v>0</v>
      </c>
      <c r="S2416" t="str">
        <f t="shared" si="339"/>
        <v/>
      </c>
      <c r="T2416" t="str">
        <f t="shared" si="340"/>
        <v/>
      </c>
      <c r="U2416" t="str">
        <f t="shared" si="341"/>
        <v/>
      </c>
    </row>
    <row r="2417" spans="12:21" ht="15" customHeight="1" x14ac:dyDescent="0.15">
      <c r="L2417" s="244" t="str">
        <f t="shared" si="342"/>
        <v/>
      </c>
      <c r="M2417" s="245" t="str">
        <f t="shared" si="343"/>
        <v/>
      </c>
      <c r="N2417" s="244" t="str">
        <f t="shared" si="344"/>
        <v/>
      </c>
      <c r="O2417" s="244" t="str">
        <f t="shared" si="345"/>
        <v/>
      </c>
      <c r="P2417">
        <f>IF($I2417&lt;&gt;"",$I2417,IF($E2417="SGD",1,IF($E2417="USD",Settings!$B$22,IF($E2417="HKD",Settings!$B$23,1))))</f>
        <v>1</v>
      </c>
      <c r="Q2417">
        <f t="shared" si="346"/>
        <v>0</v>
      </c>
      <c r="R2417">
        <f t="shared" si="347"/>
        <v>0</v>
      </c>
      <c r="S2417" t="str">
        <f t="shared" si="339"/>
        <v/>
      </c>
      <c r="T2417" t="str">
        <f t="shared" si="340"/>
        <v/>
      </c>
      <c r="U2417" t="str">
        <f t="shared" si="341"/>
        <v/>
      </c>
    </row>
    <row r="2418" spans="12:21" ht="15" customHeight="1" x14ac:dyDescent="0.15">
      <c r="L2418" s="244" t="str">
        <f t="shared" si="342"/>
        <v/>
      </c>
      <c r="M2418" s="245" t="str">
        <f t="shared" si="343"/>
        <v/>
      </c>
      <c r="N2418" s="244" t="str">
        <f t="shared" si="344"/>
        <v/>
      </c>
      <c r="O2418" s="244" t="str">
        <f t="shared" si="345"/>
        <v/>
      </c>
      <c r="P2418">
        <f>IF($I2418&lt;&gt;"",$I2418,IF($E2418="SGD",1,IF($E2418="USD",Settings!$B$22,IF($E2418="HKD",Settings!$B$23,1))))</f>
        <v>1</v>
      </c>
      <c r="Q2418">
        <f t="shared" si="346"/>
        <v>0</v>
      </c>
      <c r="R2418">
        <f t="shared" si="347"/>
        <v>0</v>
      </c>
      <c r="S2418" t="str">
        <f t="shared" si="339"/>
        <v/>
      </c>
      <c r="T2418" t="str">
        <f t="shared" si="340"/>
        <v/>
      </c>
      <c r="U2418" t="str">
        <f t="shared" si="341"/>
        <v/>
      </c>
    </row>
    <row r="2419" spans="12:21" ht="15" customHeight="1" x14ac:dyDescent="0.15">
      <c r="L2419" s="244" t="str">
        <f t="shared" si="342"/>
        <v/>
      </c>
      <c r="M2419" s="245" t="str">
        <f t="shared" si="343"/>
        <v/>
      </c>
      <c r="N2419" s="244" t="str">
        <f t="shared" si="344"/>
        <v/>
      </c>
      <c r="O2419" s="244" t="str">
        <f t="shared" si="345"/>
        <v/>
      </c>
      <c r="P2419">
        <f>IF($I2419&lt;&gt;"",$I2419,IF($E2419="SGD",1,IF($E2419="USD",Settings!$B$22,IF($E2419="HKD",Settings!$B$23,1))))</f>
        <v>1</v>
      </c>
      <c r="Q2419">
        <f t="shared" si="346"/>
        <v>0</v>
      </c>
      <c r="R2419">
        <f t="shared" si="347"/>
        <v>0</v>
      </c>
      <c r="S2419" t="str">
        <f t="shared" si="339"/>
        <v/>
      </c>
      <c r="T2419" t="str">
        <f t="shared" si="340"/>
        <v/>
      </c>
      <c r="U2419" t="str">
        <f t="shared" si="341"/>
        <v/>
      </c>
    </row>
    <row r="2420" spans="12:21" ht="15" customHeight="1" x14ac:dyDescent="0.15">
      <c r="L2420" s="244" t="str">
        <f t="shared" si="342"/>
        <v/>
      </c>
      <c r="M2420" s="245" t="str">
        <f t="shared" si="343"/>
        <v/>
      </c>
      <c r="N2420" s="244" t="str">
        <f t="shared" si="344"/>
        <v/>
      </c>
      <c r="O2420" s="244" t="str">
        <f t="shared" si="345"/>
        <v/>
      </c>
      <c r="P2420">
        <f>IF($I2420&lt;&gt;"",$I2420,IF($E2420="SGD",1,IF($E2420="USD",Settings!$B$22,IF($E2420="HKD",Settings!$B$23,1))))</f>
        <v>1</v>
      </c>
      <c r="Q2420">
        <f t="shared" si="346"/>
        <v>0</v>
      </c>
      <c r="R2420">
        <f t="shared" si="347"/>
        <v>0</v>
      </c>
      <c r="S2420" t="str">
        <f t="shared" si="339"/>
        <v/>
      </c>
      <c r="T2420" t="str">
        <f t="shared" si="340"/>
        <v/>
      </c>
      <c r="U2420" t="str">
        <f t="shared" si="341"/>
        <v/>
      </c>
    </row>
    <row r="2421" spans="12:21" ht="15" customHeight="1" x14ac:dyDescent="0.15">
      <c r="L2421" s="244" t="str">
        <f t="shared" si="342"/>
        <v/>
      </c>
      <c r="M2421" s="245" t="str">
        <f t="shared" si="343"/>
        <v/>
      </c>
      <c r="N2421" s="244" t="str">
        <f t="shared" si="344"/>
        <v/>
      </c>
      <c r="O2421" s="244" t="str">
        <f t="shared" si="345"/>
        <v/>
      </c>
      <c r="P2421">
        <f>IF($I2421&lt;&gt;"",$I2421,IF($E2421="SGD",1,IF($E2421="USD",Settings!$B$22,IF($E2421="HKD",Settings!$B$23,1))))</f>
        <v>1</v>
      </c>
      <c r="Q2421">
        <f t="shared" si="346"/>
        <v>0</v>
      </c>
      <c r="R2421">
        <f t="shared" si="347"/>
        <v>0</v>
      </c>
      <c r="S2421" t="str">
        <f t="shared" si="339"/>
        <v/>
      </c>
      <c r="T2421" t="str">
        <f t="shared" si="340"/>
        <v/>
      </c>
      <c r="U2421" t="str">
        <f t="shared" si="341"/>
        <v/>
      </c>
    </row>
    <row r="2422" spans="12:21" ht="15" customHeight="1" x14ac:dyDescent="0.15">
      <c r="L2422" s="244" t="str">
        <f t="shared" si="342"/>
        <v/>
      </c>
      <c r="M2422" s="245" t="str">
        <f t="shared" si="343"/>
        <v/>
      </c>
      <c r="N2422" s="244" t="str">
        <f t="shared" si="344"/>
        <v/>
      </c>
      <c r="O2422" s="244" t="str">
        <f t="shared" si="345"/>
        <v/>
      </c>
      <c r="P2422">
        <f>IF($I2422&lt;&gt;"",$I2422,IF($E2422="SGD",1,IF($E2422="USD",Settings!$B$22,IF($E2422="HKD",Settings!$B$23,1))))</f>
        <v>1</v>
      </c>
      <c r="Q2422">
        <f t="shared" si="346"/>
        <v>0</v>
      </c>
      <c r="R2422">
        <f t="shared" si="347"/>
        <v>0</v>
      </c>
      <c r="S2422" t="str">
        <f t="shared" si="339"/>
        <v/>
      </c>
      <c r="T2422" t="str">
        <f t="shared" si="340"/>
        <v/>
      </c>
      <c r="U2422" t="str">
        <f t="shared" si="341"/>
        <v/>
      </c>
    </row>
    <row r="2423" spans="12:21" ht="15" customHeight="1" x14ac:dyDescent="0.15">
      <c r="L2423" s="244" t="str">
        <f t="shared" si="342"/>
        <v/>
      </c>
      <c r="M2423" s="245" t="str">
        <f t="shared" si="343"/>
        <v/>
      </c>
      <c r="N2423" s="244" t="str">
        <f t="shared" si="344"/>
        <v/>
      </c>
      <c r="O2423" s="244" t="str">
        <f t="shared" si="345"/>
        <v/>
      </c>
      <c r="P2423">
        <f>IF($I2423&lt;&gt;"",$I2423,IF($E2423="SGD",1,IF($E2423="USD",Settings!$B$22,IF($E2423="HKD",Settings!$B$23,1))))</f>
        <v>1</v>
      </c>
      <c r="Q2423">
        <f t="shared" si="346"/>
        <v>0</v>
      </c>
      <c r="R2423">
        <f t="shared" si="347"/>
        <v>0</v>
      </c>
      <c r="S2423" t="str">
        <f t="shared" si="339"/>
        <v/>
      </c>
      <c r="T2423" t="str">
        <f t="shared" si="340"/>
        <v/>
      </c>
      <c r="U2423" t="str">
        <f t="shared" si="341"/>
        <v/>
      </c>
    </row>
    <row r="2424" spans="12:21" ht="15" customHeight="1" x14ac:dyDescent="0.15">
      <c r="L2424" s="244" t="str">
        <f t="shared" si="342"/>
        <v/>
      </c>
      <c r="M2424" s="245" t="str">
        <f t="shared" si="343"/>
        <v/>
      </c>
      <c r="N2424" s="244" t="str">
        <f t="shared" si="344"/>
        <v/>
      </c>
      <c r="O2424" s="244" t="str">
        <f t="shared" si="345"/>
        <v/>
      </c>
      <c r="P2424">
        <f>IF($I2424&lt;&gt;"",$I2424,IF($E2424="SGD",1,IF($E2424="USD",Settings!$B$22,IF($E2424="HKD",Settings!$B$23,1))))</f>
        <v>1</v>
      </c>
      <c r="Q2424">
        <f t="shared" si="346"/>
        <v>0</v>
      </c>
      <c r="R2424">
        <f t="shared" si="347"/>
        <v>0</v>
      </c>
      <c r="S2424" t="str">
        <f t="shared" si="339"/>
        <v/>
      </c>
      <c r="T2424" t="str">
        <f t="shared" si="340"/>
        <v/>
      </c>
      <c r="U2424" t="str">
        <f t="shared" si="341"/>
        <v/>
      </c>
    </row>
    <row r="2425" spans="12:21" ht="15" customHeight="1" x14ac:dyDescent="0.15">
      <c r="L2425" s="244" t="str">
        <f t="shared" si="342"/>
        <v/>
      </c>
      <c r="M2425" s="245" t="str">
        <f t="shared" si="343"/>
        <v/>
      </c>
      <c r="N2425" s="244" t="str">
        <f t="shared" si="344"/>
        <v/>
      </c>
      <c r="O2425" s="244" t="str">
        <f t="shared" si="345"/>
        <v/>
      </c>
      <c r="P2425">
        <f>IF($I2425&lt;&gt;"",$I2425,IF($E2425="SGD",1,IF($E2425="USD",Settings!$B$22,IF($E2425="HKD",Settings!$B$23,1))))</f>
        <v>1</v>
      </c>
      <c r="Q2425">
        <f t="shared" si="346"/>
        <v>0</v>
      </c>
      <c r="R2425">
        <f t="shared" si="347"/>
        <v>0</v>
      </c>
      <c r="S2425" t="str">
        <f t="shared" si="339"/>
        <v/>
      </c>
      <c r="T2425" t="str">
        <f t="shared" si="340"/>
        <v/>
      </c>
      <c r="U2425" t="str">
        <f t="shared" si="341"/>
        <v/>
      </c>
    </row>
    <row r="2426" spans="12:21" ht="15" customHeight="1" x14ac:dyDescent="0.15">
      <c r="L2426" s="244" t="str">
        <f t="shared" si="342"/>
        <v/>
      </c>
      <c r="M2426" s="245" t="str">
        <f t="shared" si="343"/>
        <v/>
      </c>
      <c r="N2426" s="244" t="str">
        <f t="shared" si="344"/>
        <v/>
      </c>
      <c r="O2426" s="244" t="str">
        <f t="shared" si="345"/>
        <v/>
      </c>
      <c r="P2426">
        <f>IF($I2426&lt;&gt;"",$I2426,IF($E2426="SGD",1,IF($E2426="USD",Settings!$B$22,IF($E2426="HKD",Settings!$B$23,1))))</f>
        <v>1</v>
      </c>
      <c r="Q2426">
        <f t="shared" si="346"/>
        <v>0</v>
      </c>
      <c r="R2426">
        <f t="shared" si="347"/>
        <v>0</v>
      </c>
      <c r="S2426" t="str">
        <f t="shared" si="339"/>
        <v/>
      </c>
      <c r="T2426" t="str">
        <f t="shared" si="340"/>
        <v/>
      </c>
      <c r="U2426" t="str">
        <f t="shared" si="341"/>
        <v/>
      </c>
    </row>
    <row r="2427" spans="12:21" ht="15" customHeight="1" x14ac:dyDescent="0.15">
      <c r="L2427" s="244" t="str">
        <f t="shared" si="342"/>
        <v/>
      </c>
      <c r="M2427" s="245" t="str">
        <f t="shared" si="343"/>
        <v/>
      </c>
      <c r="N2427" s="244" t="str">
        <f t="shared" si="344"/>
        <v/>
      </c>
      <c r="O2427" s="244" t="str">
        <f t="shared" si="345"/>
        <v/>
      </c>
      <c r="P2427">
        <f>IF($I2427&lt;&gt;"",$I2427,IF($E2427="SGD",1,IF($E2427="USD",Settings!$B$22,IF($E2427="HKD",Settings!$B$23,1))))</f>
        <v>1</v>
      </c>
      <c r="Q2427">
        <f t="shared" si="346"/>
        <v>0</v>
      </c>
      <c r="R2427">
        <f t="shared" si="347"/>
        <v>0</v>
      </c>
      <c r="S2427" t="str">
        <f t="shared" si="339"/>
        <v/>
      </c>
      <c r="T2427" t="str">
        <f t="shared" si="340"/>
        <v/>
      </c>
      <c r="U2427" t="str">
        <f t="shared" si="341"/>
        <v/>
      </c>
    </row>
    <row r="2428" spans="12:21" ht="15" customHeight="1" x14ac:dyDescent="0.15">
      <c r="L2428" s="244" t="str">
        <f t="shared" si="342"/>
        <v/>
      </c>
      <c r="M2428" s="245" t="str">
        <f t="shared" si="343"/>
        <v/>
      </c>
      <c r="N2428" s="244" t="str">
        <f t="shared" si="344"/>
        <v/>
      </c>
      <c r="O2428" s="244" t="str">
        <f t="shared" si="345"/>
        <v/>
      </c>
      <c r="P2428">
        <f>IF($I2428&lt;&gt;"",$I2428,IF($E2428="SGD",1,IF($E2428="USD",Settings!$B$22,IF($E2428="HKD",Settings!$B$23,1))))</f>
        <v>1</v>
      </c>
      <c r="Q2428">
        <f t="shared" si="346"/>
        <v>0</v>
      </c>
      <c r="R2428">
        <f t="shared" si="347"/>
        <v>0</v>
      </c>
      <c r="S2428" t="str">
        <f t="shared" si="339"/>
        <v/>
      </c>
      <c r="T2428" t="str">
        <f t="shared" si="340"/>
        <v/>
      </c>
      <c r="U2428" t="str">
        <f t="shared" si="341"/>
        <v/>
      </c>
    </row>
    <row r="2429" spans="12:21" ht="15" customHeight="1" x14ac:dyDescent="0.15">
      <c r="L2429" s="244" t="str">
        <f t="shared" si="342"/>
        <v/>
      </c>
      <c r="M2429" s="245" t="str">
        <f t="shared" si="343"/>
        <v/>
      </c>
      <c r="N2429" s="244" t="str">
        <f t="shared" si="344"/>
        <v/>
      </c>
      <c r="O2429" s="244" t="str">
        <f t="shared" si="345"/>
        <v/>
      </c>
      <c r="P2429">
        <f>IF($I2429&lt;&gt;"",$I2429,IF($E2429="SGD",1,IF($E2429="USD",Settings!$B$22,IF($E2429="HKD",Settings!$B$23,1))))</f>
        <v>1</v>
      </c>
      <c r="Q2429">
        <f t="shared" si="346"/>
        <v>0</v>
      </c>
      <c r="R2429">
        <f t="shared" si="347"/>
        <v>0</v>
      </c>
      <c r="S2429" t="str">
        <f t="shared" si="339"/>
        <v/>
      </c>
      <c r="T2429" t="str">
        <f t="shared" si="340"/>
        <v/>
      </c>
      <c r="U2429" t="str">
        <f t="shared" si="341"/>
        <v/>
      </c>
    </row>
    <row r="2430" spans="12:21" ht="15" customHeight="1" x14ac:dyDescent="0.15">
      <c r="L2430" s="244" t="str">
        <f t="shared" si="342"/>
        <v/>
      </c>
      <c r="M2430" s="245" t="str">
        <f t="shared" si="343"/>
        <v/>
      </c>
      <c r="N2430" s="244" t="str">
        <f t="shared" si="344"/>
        <v/>
      </c>
      <c r="O2430" s="244" t="str">
        <f t="shared" si="345"/>
        <v/>
      </c>
      <c r="P2430">
        <f>IF($I2430&lt;&gt;"",$I2430,IF($E2430="SGD",1,IF($E2430="USD",Settings!$B$22,IF($E2430="HKD",Settings!$B$23,1))))</f>
        <v>1</v>
      </c>
      <c r="Q2430">
        <f t="shared" si="346"/>
        <v>0</v>
      </c>
      <c r="R2430">
        <f t="shared" si="347"/>
        <v>0</v>
      </c>
      <c r="S2430" t="str">
        <f t="shared" si="339"/>
        <v/>
      </c>
      <c r="T2430" t="str">
        <f t="shared" si="340"/>
        <v/>
      </c>
      <c r="U2430" t="str">
        <f t="shared" si="341"/>
        <v/>
      </c>
    </row>
    <row r="2431" spans="12:21" ht="15" customHeight="1" x14ac:dyDescent="0.15">
      <c r="L2431" s="244" t="str">
        <f t="shared" si="342"/>
        <v/>
      </c>
      <c r="M2431" s="245" t="str">
        <f t="shared" si="343"/>
        <v/>
      </c>
      <c r="N2431" s="244" t="str">
        <f t="shared" si="344"/>
        <v/>
      </c>
      <c r="O2431" s="244" t="str">
        <f t="shared" si="345"/>
        <v/>
      </c>
      <c r="P2431">
        <f>IF($I2431&lt;&gt;"",$I2431,IF($E2431="SGD",1,IF($E2431="USD",Settings!$B$22,IF($E2431="HKD",Settings!$B$23,1))))</f>
        <v>1</v>
      </c>
      <c r="Q2431">
        <f t="shared" si="346"/>
        <v>0</v>
      </c>
      <c r="R2431">
        <f t="shared" si="347"/>
        <v>0</v>
      </c>
      <c r="S2431" t="str">
        <f t="shared" si="339"/>
        <v/>
      </c>
      <c r="T2431" t="str">
        <f t="shared" si="340"/>
        <v/>
      </c>
      <c r="U2431" t="str">
        <f t="shared" si="341"/>
        <v/>
      </c>
    </row>
    <row r="2432" spans="12:21" ht="15" customHeight="1" x14ac:dyDescent="0.15">
      <c r="L2432" s="244" t="str">
        <f t="shared" si="342"/>
        <v/>
      </c>
      <c r="M2432" s="245" t="str">
        <f t="shared" si="343"/>
        <v/>
      </c>
      <c r="N2432" s="244" t="str">
        <f t="shared" si="344"/>
        <v/>
      </c>
      <c r="O2432" s="244" t="str">
        <f t="shared" si="345"/>
        <v/>
      </c>
      <c r="P2432">
        <f>IF($I2432&lt;&gt;"",$I2432,IF($E2432="SGD",1,IF($E2432="USD",Settings!$B$22,IF($E2432="HKD",Settings!$B$23,1))))</f>
        <v>1</v>
      </c>
      <c r="Q2432">
        <f t="shared" si="346"/>
        <v>0</v>
      </c>
      <c r="R2432">
        <f t="shared" si="347"/>
        <v>0</v>
      </c>
      <c r="S2432" t="str">
        <f t="shared" si="339"/>
        <v/>
      </c>
      <c r="T2432" t="str">
        <f t="shared" si="340"/>
        <v/>
      </c>
      <c r="U2432" t="str">
        <f t="shared" si="341"/>
        <v/>
      </c>
    </row>
    <row r="2433" spans="12:21" ht="15" customHeight="1" x14ac:dyDescent="0.15">
      <c r="L2433" s="244" t="str">
        <f t="shared" si="342"/>
        <v/>
      </c>
      <c r="M2433" s="245" t="str">
        <f t="shared" si="343"/>
        <v/>
      </c>
      <c r="N2433" s="244" t="str">
        <f t="shared" si="344"/>
        <v/>
      </c>
      <c r="O2433" s="244" t="str">
        <f t="shared" si="345"/>
        <v/>
      </c>
      <c r="P2433">
        <f>IF($I2433&lt;&gt;"",$I2433,IF($E2433="SGD",1,IF($E2433="USD",Settings!$B$22,IF($E2433="HKD",Settings!$B$23,1))))</f>
        <v>1</v>
      </c>
      <c r="Q2433">
        <f t="shared" si="346"/>
        <v>0</v>
      </c>
      <c r="R2433">
        <f t="shared" si="347"/>
        <v>0</v>
      </c>
      <c r="S2433" t="str">
        <f t="shared" si="339"/>
        <v/>
      </c>
      <c r="T2433" t="str">
        <f t="shared" si="340"/>
        <v/>
      </c>
      <c r="U2433" t="str">
        <f t="shared" si="341"/>
        <v/>
      </c>
    </row>
    <row r="2434" spans="12:21" ht="15" customHeight="1" x14ac:dyDescent="0.15">
      <c r="L2434" s="244" t="str">
        <f t="shared" si="342"/>
        <v/>
      </c>
      <c r="M2434" s="245" t="str">
        <f t="shared" si="343"/>
        <v/>
      </c>
      <c r="N2434" s="244" t="str">
        <f t="shared" si="344"/>
        <v/>
      </c>
      <c r="O2434" s="244" t="str">
        <f t="shared" si="345"/>
        <v/>
      </c>
      <c r="P2434">
        <f>IF($I2434&lt;&gt;"",$I2434,IF($E2434="SGD",1,IF($E2434="USD",Settings!$B$22,IF($E2434="HKD",Settings!$B$23,1))))</f>
        <v>1</v>
      </c>
      <c r="Q2434">
        <f t="shared" si="346"/>
        <v>0</v>
      </c>
      <c r="R2434">
        <f t="shared" si="347"/>
        <v>0</v>
      </c>
      <c r="S2434" t="str">
        <f t="shared" ref="S2434:S2497" si="348">IF(L2434="","",SUMIFS($M:$M,$L:$L,L2434,$T:$T,"&lt;="&amp;T2434))</f>
        <v/>
      </c>
      <c r="T2434" t="str">
        <f t="shared" ref="T2434:T2497" si="349">IF(L2434="","",INT(G2434)*100000+ROW())</f>
        <v/>
      </c>
      <c r="U2434" t="str">
        <f t="shared" ref="U2434:U2497" si="350">IF(L2434="","",IF(AND(COUNTIFS($L:$L,L2434,$S:$S,"&gt;-0.000001",$S:$S,"&lt;0.000001",$T:$T,"&gt;"&amp;T2434)=0,ABS(S2434)&gt;0.000001),1,0))</f>
        <v/>
      </c>
    </row>
    <row r="2435" spans="12:21" ht="15" customHeight="1" x14ac:dyDescent="0.15">
      <c r="L2435" s="244" t="str">
        <f t="shared" si="342"/>
        <v/>
      </c>
      <c r="M2435" s="245" t="str">
        <f t="shared" si="343"/>
        <v/>
      </c>
      <c r="N2435" s="244" t="str">
        <f t="shared" si="344"/>
        <v/>
      </c>
      <c r="O2435" s="244" t="str">
        <f t="shared" si="345"/>
        <v/>
      </c>
      <c r="P2435">
        <f>IF($I2435&lt;&gt;"",$I2435,IF($E2435="SGD",1,IF($E2435="USD",Settings!$B$22,IF($E2435="HKD",Settings!$B$23,1))))</f>
        <v>1</v>
      </c>
      <c r="Q2435">
        <f t="shared" si="346"/>
        <v>0</v>
      </c>
      <c r="R2435">
        <f t="shared" si="347"/>
        <v>0</v>
      </c>
      <c r="S2435" t="str">
        <f t="shared" si="348"/>
        <v/>
      </c>
      <c r="T2435" t="str">
        <f t="shared" si="349"/>
        <v/>
      </c>
      <c r="U2435" t="str">
        <f t="shared" si="350"/>
        <v/>
      </c>
    </row>
    <row r="2436" spans="12:21" ht="15" customHeight="1" x14ac:dyDescent="0.15">
      <c r="L2436" s="244" t="str">
        <f t="shared" si="342"/>
        <v/>
      </c>
      <c r="M2436" s="245" t="str">
        <f t="shared" si="343"/>
        <v/>
      </c>
      <c r="N2436" s="244" t="str">
        <f t="shared" si="344"/>
        <v/>
      </c>
      <c r="O2436" s="244" t="str">
        <f t="shared" si="345"/>
        <v/>
      </c>
      <c r="P2436">
        <f>IF($I2436&lt;&gt;"",$I2436,IF($E2436="SGD",1,IF($E2436="USD",Settings!$B$22,IF($E2436="HKD",Settings!$B$23,1))))</f>
        <v>1</v>
      </c>
      <c r="Q2436">
        <f t="shared" si="346"/>
        <v>0</v>
      </c>
      <c r="R2436">
        <f t="shared" si="347"/>
        <v>0</v>
      </c>
      <c r="S2436" t="str">
        <f t="shared" si="348"/>
        <v/>
      </c>
      <c r="T2436" t="str">
        <f t="shared" si="349"/>
        <v/>
      </c>
      <c r="U2436" t="str">
        <f t="shared" si="350"/>
        <v/>
      </c>
    </row>
    <row r="2437" spans="12:21" ht="15" customHeight="1" x14ac:dyDescent="0.15">
      <c r="L2437" s="244" t="str">
        <f t="shared" si="342"/>
        <v/>
      </c>
      <c r="M2437" s="245" t="str">
        <f t="shared" si="343"/>
        <v/>
      </c>
      <c r="N2437" s="244" t="str">
        <f t="shared" si="344"/>
        <v/>
      </c>
      <c r="O2437" s="244" t="str">
        <f t="shared" si="345"/>
        <v/>
      </c>
      <c r="P2437">
        <f>IF($I2437&lt;&gt;"",$I2437,IF($E2437="SGD",1,IF($E2437="USD",Settings!$B$22,IF($E2437="HKD",Settings!$B$23,1))))</f>
        <v>1</v>
      </c>
      <c r="Q2437">
        <f t="shared" si="346"/>
        <v>0</v>
      </c>
      <c r="R2437">
        <f t="shared" si="347"/>
        <v>0</v>
      </c>
      <c r="S2437" t="str">
        <f t="shared" si="348"/>
        <v/>
      </c>
      <c r="T2437" t="str">
        <f t="shared" si="349"/>
        <v/>
      </c>
      <c r="U2437" t="str">
        <f t="shared" si="350"/>
        <v/>
      </c>
    </row>
    <row r="2438" spans="12:21" ht="15" customHeight="1" x14ac:dyDescent="0.15">
      <c r="L2438" s="244" t="str">
        <f t="shared" si="342"/>
        <v/>
      </c>
      <c r="M2438" s="245" t="str">
        <f t="shared" si="343"/>
        <v/>
      </c>
      <c r="N2438" s="244" t="str">
        <f t="shared" si="344"/>
        <v/>
      </c>
      <c r="O2438" s="244" t="str">
        <f t="shared" si="345"/>
        <v/>
      </c>
      <c r="P2438">
        <f>IF($I2438&lt;&gt;"",$I2438,IF($E2438="SGD",1,IF($E2438="USD",Settings!$B$22,IF($E2438="HKD",Settings!$B$23,1))))</f>
        <v>1</v>
      </c>
      <c r="Q2438">
        <f t="shared" si="346"/>
        <v>0</v>
      </c>
      <c r="R2438">
        <f t="shared" si="347"/>
        <v>0</v>
      </c>
      <c r="S2438" t="str">
        <f t="shared" si="348"/>
        <v/>
      </c>
      <c r="T2438" t="str">
        <f t="shared" si="349"/>
        <v/>
      </c>
      <c r="U2438" t="str">
        <f t="shared" si="350"/>
        <v/>
      </c>
    </row>
    <row r="2439" spans="12:21" ht="15" customHeight="1" x14ac:dyDescent="0.15">
      <c r="L2439" s="244" t="str">
        <f t="shared" si="342"/>
        <v/>
      </c>
      <c r="M2439" s="245" t="str">
        <f t="shared" si="343"/>
        <v/>
      </c>
      <c r="N2439" s="244" t="str">
        <f t="shared" si="344"/>
        <v/>
      </c>
      <c r="O2439" s="244" t="str">
        <f t="shared" si="345"/>
        <v/>
      </c>
      <c r="P2439">
        <f>IF($I2439&lt;&gt;"",$I2439,IF($E2439="SGD",1,IF($E2439="USD",Settings!$B$22,IF($E2439="HKD",Settings!$B$23,1))))</f>
        <v>1</v>
      </c>
      <c r="Q2439">
        <f t="shared" si="346"/>
        <v>0</v>
      </c>
      <c r="R2439">
        <f t="shared" si="347"/>
        <v>0</v>
      </c>
      <c r="S2439" t="str">
        <f t="shared" si="348"/>
        <v/>
      </c>
      <c r="T2439" t="str">
        <f t="shared" si="349"/>
        <v/>
      </c>
      <c r="U2439" t="str">
        <f t="shared" si="350"/>
        <v/>
      </c>
    </row>
    <row r="2440" spans="12:21" ht="15" customHeight="1" x14ac:dyDescent="0.15">
      <c r="L2440" s="244" t="str">
        <f t="shared" si="342"/>
        <v/>
      </c>
      <c r="M2440" s="245" t="str">
        <f t="shared" si="343"/>
        <v/>
      </c>
      <c r="N2440" s="244" t="str">
        <f t="shared" si="344"/>
        <v/>
      </c>
      <c r="O2440" s="244" t="str">
        <f t="shared" si="345"/>
        <v/>
      </c>
      <c r="P2440">
        <f>IF($I2440&lt;&gt;"",$I2440,IF($E2440="SGD",1,IF($E2440="USD",Settings!$B$22,IF($E2440="HKD",Settings!$B$23,1))))</f>
        <v>1</v>
      </c>
      <c r="Q2440">
        <f t="shared" si="346"/>
        <v>0</v>
      </c>
      <c r="R2440">
        <f t="shared" si="347"/>
        <v>0</v>
      </c>
      <c r="S2440" t="str">
        <f t="shared" si="348"/>
        <v/>
      </c>
      <c r="T2440" t="str">
        <f t="shared" si="349"/>
        <v/>
      </c>
      <c r="U2440" t="str">
        <f t="shared" si="350"/>
        <v/>
      </c>
    </row>
    <row r="2441" spans="12:21" ht="15" customHeight="1" x14ac:dyDescent="0.15">
      <c r="L2441" s="244" t="str">
        <f t="shared" si="342"/>
        <v/>
      </c>
      <c r="M2441" s="245" t="str">
        <f t="shared" si="343"/>
        <v/>
      </c>
      <c r="N2441" s="244" t="str">
        <f t="shared" si="344"/>
        <v/>
      </c>
      <c r="O2441" s="244" t="str">
        <f t="shared" si="345"/>
        <v/>
      </c>
      <c r="P2441">
        <f>IF($I2441&lt;&gt;"",$I2441,IF($E2441="SGD",1,IF($E2441="USD",Settings!$B$22,IF($E2441="HKD",Settings!$B$23,1))))</f>
        <v>1</v>
      </c>
      <c r="Q2441">
        <f t="shared" si="346"/>
        <v>0</v>
      </c>
      <c r="R2441">
        <f t="shared" si="347"/>
        <v>0</v>
      </c>
      <c r="S2441" t="str">
        <f t="shared" si="348"/>
        <v/>
      </c>
      <c r="T2441" t="str">
        <f t="shared" si="349"/>
        <v/>
      </c>
      <c r="U2441" t="str">
        <f t="shared" si="350"/>
        <v/>
      </c>
    </row>
    <row r="2442" spans="12:21" ht="15" customHeight="1" x14ac:dyDescent="0.15">
      <c r="L2442" s="244" t="str">
        <f t="shared" si="342"/>
        <v/>
      </c>
      <c r="M2442" s="245" t="str">
        <f t="shared" si="343"/>
        <v/>
      </c>
      <c r="N2442" s="244" t="str">
        <f t="shared" si="344"/>
        <v/>
      </c>
      <c r="O2442" s="244" t="str">
        <f t="shared" si="345"/>
        <v/>
      </c>
      <c r="P2442">
        <f>IF($I2442&lt;&gt;"",$I2442,IF($E2442="SGD",1,IF($E2442="USD",Settings!$B$22,IF($E2442="HKD",Settings!$B$23,1))))</f>
        <v>1</v>
      </c>
      <c r="Q2442">
        <f t="shared" si="346"/>
        <v>0</v>
      </c>
      <c r="R2442">
        <f t="shared" si="347"/>
        <v>0</v>
      </c>
      <c r="S2442" t="str">
        <f t="shared" si="348"/>
        <v/>
      </c>
      <c r="T2442" t="str">
        <f t="shared" si="349"/>
        <v/>
      </c>
      <c r="U2442" t="str">
        <f t="shared" si="350"/>
        <v/>
      </c>
    </row>
    <row r="2443" spans="12:21" ht="15" customHeight="1" x14ac:dyDescent="0.15">
      <c r="L2443" s="244" t="str">
        <f t="shared" si="342"/>
        <v/>
      </c>
      <c r="M2443" s="245" t="str">
        <f t="shared" si="343"/>
        <v/>
      </c>
      <c r="N2443" s="244" t="str">
        <f t="shared" si="344"/>
        <v/>
      </c>
      <c r="O2443" s="244" t="str">
        <f t="shared" si="345"/>
        <v/>
      </c>
      <c r="P2443">
        <f>IF($I2443&lt;&gt;"",$I2443,IF($E2443="SGD",1,IF($E2443="USD",Settings!$B$22,IF($E2443="HKD",Settings!$B$23,1))))</f>
        <v>1</v>
      </c>
      <c r="Q2443">
        <f t="shared" si="346"/>
        <v>0</v>
      </c>
      <c r="R2443">
        <f t="shared" si="347"/>
        <v>0</v>
      </c>
      <c r="S2443" t="str">
        <f t="shared" si="348"/>
        <v/>
      </c>
      <c r="T2443" t="str">
        <f t="shared" si="349"/>
        <v/>
      </c>
      <c r="U2443" t="str">
        <f t="shared" si="350"/>
        <v/>
      </c>
    </row>
    <row r="2444" spans="12:21" ht="15" customHeight="1" x14ac:dyDescent="0.15">
      <c r="L2444" s="244" t="str">
        <f t="shared" si="342"/>
        <v/>
      </c>
      <c r="M2444" s="245" t="str">
        <f t="shared" si="343"/>
        <v/>
      </c>
      <c r="N2444" s="244" t="str">
        <f t="shared" si="344"/>
        <v/>
      </c>
      <c r="O2444" s="244" t="str">
        <f t="shared" si="345"/>
        <v/>
      </c>
      <c r="P2444">
        <f>IF($I2444&lt;&gt;"",$I2444,IF($E2444="SGD",1,IF($E2444="USD",Settings!$B$22,IF($E2444="HKD",Settings!$B$23,1))))</f>
        <v>1</v>
      </c>
      <c r="Q2444">
        <f t="shared" si="346"/>
        <v>0</v>
      </c>
      <c r="R2444">
        <f t="shared" si="347"/>
        <v>0</v>
      </c>
      <c r="S2444" t="str">
        <f t="shared" si="348"/>
        <v/>
      </c>
      <c r="T2444" t="str">
        <f t="shared" si="349"/>
        <v/>
      </c>
      <c r="U2444" t="str">
        <f t="shared" si="350"/>
        <v/>
      </c>
    </row>
    <row r="2445" spans="12:21" ht="15" customHeight="1" x14ac:dyDescent="0.15">
      <c r="L2445" s="244" t="str">
        <f t="shared" si="342"/>
        <v/>
      </c>
      <c r="M2445" s="245" t="str">
        <f t="shared" si="343"/>
        <v/>
      </c>
      <c r="N2445" s="244" t="str">
        <f t="shared" si="344"/>
        <v/>
      </c>
      <c r="O2445" s="244" t="str">
        <f t="shared" si="345"/>
        <v/>
      </c>
      <c r="P2445">
        <f>IF($I2445&lt;&gt;"",$I2445,IF($E2445="SGD",1,IF($E2445="USD",Settings!$B$22,IF($E2445="HKD",Settings!$B$23,1))))</f>
        <v>1</v>
      </c>
      <c r="Q2445">
        <f t="shared" si="346"/>
        <v>0</v>
      </c>
      <c r="R2445">
        <f t="shared" si="347"/>
        <v>0</v>
      </c>
      <c r="S2445" t="str">
        <f t="shared" si="348"/>
        <v/>
      </c>
      <c r="T2445" t="str">
        <f t="shared" si="349"/>
        <v/>
      </c>
      <c r="U2445" t="str">
        <f t="shared" si="350"/>
        <v/>
      </c>
    </row>
    <row r="2446" spans="12:21" ht="15" customHeight="1" x14ac:dyDescent="0.15">
      <c r="L2446" s="244" t="str">
        <f t="shared" si="342"/>
        <v/>
      </c>
      <c r="M2446" s="245" t="str">
        <f t="shared" si="343"/>
        <v/>
      </c>
      <c r="N2446" s="244" t="str">
        <f t="shared" si="344"/>
        <v/>
      </c>
      <c r="O2446" s="244" t="str">
        <f t="shared" si="345"/>
        <v/>
      </c>
      <c r="P2446">
        <f>IF($I2446&lt;&gt;"",$I2446,IF($E2446="SGD",1,IF($E2446="USD",Settings!$B$22,IF($E2446="HKD",Settings!$B$23,1))))</f>
        <v>1</v>
      </c>
      <c r="Q2446">
        <f t="shared" si="346"/>
        <v>0</v>
      </c>
      <c r="R2446">
        <f t="shared" si="347"/>
        <v>0</v>
      </c>
      <c r="S2446" t="str">
        <f t="shared" si="348"/>
        <v/>
      </c>
      <c r="T2446" t="str">
        <f t="shared" si="349"/>
        <v/>
      </c>
      <c r="U2446" t="str">
        <f t="shared" si="350"/>
        <v/>
      </c>
    </row>
    <row r="2447" spans="12:21" ht="15" customHeight="1" x14ac:dyDescent="0.15">
      <c r="L2447" s="244" t="str">
        <f t="shared" si="342"/>
        <v/>
      </c>
      <c r="M2447" s="245" t="str">
        <f t="shared" si="343"/>
        <v/>
      </c>
      <c r="N2447" s="244" t="str">
        <f t="shared" si="344"/>
        <v/>
      </c>
      <c r="O2447" s="244" t="str">
        <f t="shared" si="345"/>
        <v/>
      </c>
      <c r="P2447">
        <f>IF($I2447&lt;&gt;"",$I2447,IF($E2447="SGD",1,IF($E2447="USD",Settings!$B$22,IF($E2447="HKD",Settings!$B$23,1))))</f>
        <v>1</v>
      </c>
      <c r="Q2447">
        <f t="shared" si="346"/>
        <v>0</v>
      </c>
      <c r="R2447">
        <f t="shared" si="347"/>
        <v>0</v>
      </c>
      <c r="S2447" t="str">
        <f t="shared" si="348"/>
        <v/>
      </c>
      <c r="T2447" t="str">
        <f t="shared" si="349"/>
        <v/>
      </c>
      <c r="U2447" t="str">
        <f t="shared" si="350"/>
        <v/>
      </c>
    </row>
    <row r="2448" spans="12:21" ht="15" customHeight="1" x14ac:dyDescent="0.15">
      <c r="L2448" s="244" t="str">
        <f t="shared" si="342"/>
        <v/>
      </c>
      <c r="M2448" s="245" t="str">
        <f t="shared" si="343"/>
        <v/>
      </c>
      <c r="N2448" s="244" t="str">
        <f t="shared" si="344"/>
        <v/>
      </c>
      <c r="O2448" s="244" t="str">
        <f t="shared" si="345"/>
        <v/>
      </c>
      <c r="P2448">
        <f>IF($I2448&lt;&gt;"",$I2448,IF($E2448="SGD",1,IF($E2448="USD",Settings!$B$22,IF($E2448="HKD",Settings!$B$23,1))))</f>
        <v>1</v>
      </c>
      <c r="Q2448">
        <f t="shared" si="346"/>
        <v>0</v>
      </c>
      <c r="R2448">
        <f t="shared" si="347"/>
        <v>0</v>
      </c>
      <c r="S2448" t="str">
        <f t="shared" si="348"/>
        <v/>
      </c>
      <c r="T2448" t="str">
        <f t="shared" si="349"/>
        <v/>
      </c>
      <c r="U2448" t="str">
        <f t="shared" si="350"/>
        <v/>
      </c>
    </row>
    <row r="2449" spans="12:21" ht="15" customHeight="1" x14ac:dyDescent="0.15">
      <c r="L2449" s="244" t="str">
        <f t="shared" si="342"/>
        <v/>
      </c>
      <c r="M2449" s="245" t="str">
        <f t="shared" si="343"/>
        <v/>
      </c>
      <c r="N2449" s="244" t="str">
        <f t="shared" si="344"/>
        <v/>
      </c>
      <c r="O2449" s="244" t="str">
        <f t="shared" si="345"/>
        <v/>
      </c>
      <c r="P2449">
        <f>IF($I2449&lt;&gt;"",$I2449,IF($E2449="SGD",1,IF($E2449="USD",Settings!$B$22,IF($E2449="HKD",Settings!$B$23,1))))</f>
        <v>1</v>
      </c>
      <c r="Q2449">
        <f t="shared" si="346"/>
        <v>0</v>
      </c>
      <c r="R2449">
        <f t="shared" si="347"/>
        <v>0</v>
      </c>
      <c r="S2449" t="str">
        <f t="shared" si="348"/>
        <v/>
      </c>
      <c r="T2449" t="str">
        <f t="shared" si="349"/>
        <v/>
      </c>
      <c r="U2449" t="str">
        <f t="shared" si="350"/>
        <v/>
      </c>
    </row>
    <row r="2450" spans="12:21" ht="15" customHeight="1" x14ac:dyDescent="0.15">
      <c r="L2450" s="244" t="str">
        <f t="shared" si="342"/>
        <v/>
      </c>
      <c r="M2450" s="245" t="str">
        <f t="shared" si="343"/>
        <v/>
      </c>
      <c r="N2450" s="244" t="str">
        <f t="shared" si="344"/>
        <v/>
      </c>
      <c r="O2450" s="244" t="str">
        <f t="shared" si="345"/>
        <v/>
      </c>
      <c r="P2450">
        <f>IF($I2450&lt;&gt;"",$I2450,IF($E2450="SGD",1,IF($E2450="USD",Settings!$B$22,IF($E2450="HKD",Settings!$B$23,1))))</f>
        <v>1</v>
      </c>
      <c r="Q2450">
        <f t="shared" si="346"/>
        <v>0</v>
      </c>
      <c r="R2450">
        <f t="shared" si="347"/>
        <v>0</v>
      </c>
      <c r="S2450" t="str">
        <f t="shared" si="348"/>
        <v/>
      </c>
      <c r="T2450" t="str">
        <f t="shared" si="349"/>
        <v/>
      </c>
      <c r="U2450" t="str">
        <f t="shared" si="350"/>
        <v/>
      </c>
    </row>
    <row r="2451" spans="12:21" ht="15" customHeight="1" x14ac:dyDescent="0.15">
      <c r="L2451" s="244" t="str">
        <f t="shared" si="342"/>
        <v/>
      </c>
      <c r="M2451" s="245" t="str">
        <f t="shared" si="343"/>
        <v/>
      </c>
      <c r="N2451" s="244" t="str">
        <f t="shared" si="344"/>
        <v/>
      </c>
      <c r="O2451" s="244" t="str">
        <f t="shared" si="345"/>
        <v/>
      </c>
      <c r="P2451">
        <f>IF($I2451&lt;&gt;"",$I2451,IF($E2451="SGD",1,IF($E2451="USD",Settings!$B$22,IF($E2451="HKD",Settings!$B$23,1))))</f>
        <v>1</v>
      </c>
      <c r="Q2451">
        <f t="shared" si="346"/>
        <v>0</v>
      </c>
      <c r="R2451">
        <f t="shared" si="347"/>
        <v>0</v>
      </c>
      <c r="S2451" t="str">
        <f t="shared" si="348"/>
        <v/>
      </c>
      <c r="T2451" t="str">
        <f t="shared" si="349"/>
        <v/>
      </c>
      <c r="U2451" t="str">
        <f t="shared" si="350"/>
        <v/>
      </c>
    </row>
    <row r="2452" spans="12:21" ht="15" customHeight="1" x14ac:dyDescent="0.15">
      <c r="L2452" s="244" t="str">
        <f t="shared" si="342"/>
        <v/>
      </c>
      <c r="M2452" s="245" t="str">
        <f t="shared" si="343"/>
        <v/>
      </c>
      <c r="N2452" s="244" t="str">
        <f t="shared" si="344"/>
        <v/>
      </c>
      <c r="O2452" s="244" t="str">
        <f t="shared" si="345"/>
        <v/>
      </c>
      <c r="P2452">
        <f>IF($I2452&lt;&gt;"",$I2452,IF($E2452="SGD",1,IF($E2452="USD",Settings!$B$22,IF($E2452="HKD",Settings!$B$23,1))))</f>
        <v>1</v>
      </c>
      <c r="Q2452">
        <f t="shared" si="346"/>
        <v>0</v>
      </c>
      <c r="R2452">
        <f t="shared" si="347"/>
        <v>0</v>
      </c>
      <c r="S2452" t="str">
        <f t="shared" si="348"/>
        <v/>
      </c>
      <c r="T2452" t="str">
        <f t="shared" si="349"/>
        <v/>
      </c>
      <c r="U2452" t="str">
        <f t="shared" si="350"/>
        <v/>
      </c>
    </row>
    <row r="2453" spans="12:21" ht="15" customHeight="1" x14ac:dyDescent="0.15">
      <c r="L2453" s="244" t="str">
        <f t="shared" si="342"/>
        <v/>
      </c>
      <c r="M2453" s="245" t="str">
        <f t="shared" si="343"/>
        <v/>
      </c>
      <c r="N2453" s="244" t="str">
        <f t="shared" si="344"/>
        <v/>
      </c>
      <c r="O2453" s="244" t="str">
        <f t="shared" si="345"/>
        <v/>
      </c>
      <c r="P2453">
        <f>IF($I2453&lt;&gt;"",$I2453,IF($E2453="SGD",1,IF($E2453="USD",Settings!$B$22,IF($E2453="HKD",Settings!$B$23,1))))</f>
        <v>1</v>
      </c>
      <c r="Q2453">
        <f t="shared" si="346"/>
        <v>0</v>
      </c>
      <c r="R2453">
        <f t="shared" si="347"/>
        <v>0</v>
      </c>
      <c r="S2453" t="str">
        <f t="shared" si="348"/>
        <v/>
      </c>
      <c r="T2453" t="str">
        <f t="shared" si="349"/>
        <v/>
      </c>
      <c r="U2453" t="str">
        <f t="shared" si="350"/>
        <v/>
      </c>
    </row>
    <row r="2454" spans="12:21" ht="15" customHeight="1" x14ac:dyDescent="0.15">
      <c r="L2454" s="244" t="str">
        <f t="shared" si="342"/>
        <v/>
      </c>
      <c r="M2454" s="245" t="str">
        <f t="shared" si="343"/>
        <v/>
      </c>
      <c r="N2454" s="244" t="str">
        <f t="shared" si="344"/>
        <v/>
      </c>
      <c r="O2454" s="244" t="str">
        <f t="shared" si="345"/>
        <v/>
      </c>
      <c r="P2454">
        <f>IF($I2454&lt;&gt;"",$I2454,IF($E2454="SGD",1,IF($E2454="USD",Settings!$B$22,IF($E2454="HKD",Settings!$B$23,1))))</f>
        <v>1</v>
      </c>
      <c r="Q2454">
        <f t="shared" si="346"/>
        <v>0</v>
      </c>
      <c r="R2454">
        <f t="shared" si="347"/>
        <v>0</v>
      </c>
      <c r="S2454" t="str">
        <f t="shared" si="348"/>
        <v/>
      </c>
      <c r="T2454" t="str">
        <f t="shared" si="349"/>
        <v/>
      </c>
      <c r="U2454" t="str">
        <f t="shared" si="350"/>
        <v/>
      </c>
    </row>
    <row r="2455" spans="12:21" ht="15" customHeight="1" x14ac:dyDescent="0.15">
      <c r="L2455" s="244" t="str">
        <f t="shared" si="342"/>
        <v/>
      </c>
      <c r="M2455" s="245" t="str">
        <f t="shared" si="343"/>
        <v/>
      </c>
      <c r="N2455" s="244" t="str">
        <f t="shared" si="344"/>
        <v/>
      </c>
      <c r="O2455" s="244" t="str">
        <f t="shared" si="345"/>
        <v/>
      </c>
      <c r="P2455">
        <f>IF($I2455&lt;&gt;"",$I2455,IF($E2455="SGD",1,IF($E2455="USD",Settings!$B$22,IF($E2455="HKD",Settings!$B$23,1))))</f>
        <v>1</v>
      </c>
      <c r="Q2455">
        <f t="shared" si="346"/>
        <v>0</v>
      </c>
      <c r="R2455">
        <f t="shared" si="347"/>
        <v>0</v>
      </c>
      <c r="S2455" t="str">
        <f t="shared" si="348"/>
        <v/>
      </c>
      <c r="T2455" t="str">
        <f t="shared" si="349"/>
        <v/>
      </c>
      <c r="U2455" t="str">
        <f t="shared" si="350"/>
        <v/>
      </c>
    </row>
    <row r="2456" spans="12:21" ht="15" customHeight="1" x14ac:dyDescent="0.15">
      <c r="L2456" s="244" t="str">
        <f t="shared" si="342"/>
        <v/>
      </c>
      <c r="M2456" s="245" t="str">
        <f t="shared" si="343"/>
        <v/>
      </c>
      <c r="N2456" s="244" t="str">
        <f t="shared" si="344"/>
        <v/>
      </c>
      <c r="O2456" s="244" t="str">
        <f t="shared" si="345"/>
        <v/>
      </c>
      <c r="P2456">
        <f>IF($I2456&lt;&gt;"",$I2456,IF($E2456="SGD",1,IF($E2456="USD",Settings!$B$22,IF($E2456="HKD",Settings!$B$23,1))))</f>
        <v>1</v>
      </c>
      <c r="Q2456">
        <f t="shared" si="346"/>
        <v>0</v>
      </c>
      <c r="R2456">
        <f t="shared" si="347"/>
        <v>0</v>
      </c>
      <c r="S2456" t="str">
        <f t="shared" si="348"/>
        <v/>
      </c>
      <c r="T2456" t="str">
        <f t="shared" si="349"/>
        <v/>
      </c>
      <c r="U2456" t="str">
        <f t="shared" si="350"/>
        <v/>
      </c>
    </row>
    <row r="2457" spans="12:21" ht="15" customHeight="1" x14ac:dyDescent="0.15">
      <c r="L2457" s="244" t="str">
        <f t="shared" si="342"/>
        <v/>
      </c>
      <c r="M2457" s="245" t="str">
        <f t="shared" si="343"/>
        <v/>
      </c>
      <c r="N2457" s="244" t="str">
        <f t="shared" si="344"/>
        <v/>
      </c>
      <c r="O2457" s="244" t="str">
        <f t="shared" si="345"/>
        <v/>
      </c>
      <c r="P2457">
        <f>IF($I2457&lt;&gt;"",$I2457,IF($E2457="SGD",1,IF($E2457="USD",Settings!$B$22,IF($E2457="HKD",Settings!$B$23,1))))</f>
        <v>1</v>
      </c>
      <c r="Q2457">
        <f t="shared" si="346"/>
        <v>0</v>
      </c>
      <c r="R2457">
        <f t="shared" si="347"/>
        <v>0</v>
      </c>
      <c r="S2457" t="str">
        <f t="shared" si="348"/>
        <v/>
      </c>
      <c r="T2457" t="str">
        <f t="shared" si="349"/>
        <v/>
      </c>
      <c r="U2457" t="str">
        <f t="shared" si="350"/>
        <v/>
      </c>
    </row>
    <row r="2458" spans="12:21" ht="15" customHeight="1" x14ac:dyDescent="0.15">
      <c r="L2458" s="244" t="str">
        <f t="shared" si="342"/>
        <v/>
      </c>
      <c r="M2458" s="245" t="str">
        <f t="shared" si="343"/>
        <v/>
      </c>
      <c r="N2458" s="244" t="str">
        <f t="shared" si="344"/>
        <v/>
      </c>
      <c r="O2458" s="244" t="str">
        <f t="shared" si="345"/>
        <v/>
      </c>
      <c r="P2458">
        <f>IF($I2458&lt;&gt;"",$I2458,IF($E2458="SGD",1,IF($E2458="USD",Settings!$B$22,IF($E2458="HKD",Settings!$B$23,1))))</f>
        <v>1</v>
      </c>
      <c r="Q2458">
        <f t="shared" si="346"/>
        <v>0</v>
      </c>
      <c r="R2458">
        <f t="shared" si="347"/>
        <v>0</v>
      </c>
      <c r="S2458" t="str">
        <f t="shared" si="348"/>
        <v/>
      </c>
      <c r="T2458" t="str">
        <f t="shared" si="349"/>
        <v/>
      </c>
      <c r="U2458" t="str">
        <f t="shared" si="350"/>
        <v/>
      </c>
    </row>
    <row r="2459" spans="12:21" ht="15" customHeight="1" x14ac:dyDescent="0.15">
      <c r="L2459" s="244" t="str">
        <f t="shared" si="342"/>
        <v/>
      </c>
      <c r="M2459" s="245" t="str">
        <f t="shared" si="343"/>
        <v/>
      </c>
      <c r="N2459" s="244" t="str">
        <f t="shared" si="344"/>
        <v/>
      </c>
      <c r="O2459" s="244" t="str">
        <f t="shared" si="345"/>
        <v/>
      </c>
      <c r="P2459">
        <f>IF($I2459&lt;&gt;"",$I2459,IF($E2459="SGD",1,IF($E2459="USD",Settings!$B$22,IF($E2459="HKD",Settings!$B$23,1))))</f>
        <v>1</v>
      </c>
      <c r="Q2459">
        <f t="shared" si="346"/>
        <v>0</v>
      </c>
      <c r="R2459">
        <f t="shared" si="347"/>
        <v>0</v>
      </c>
      <c r="S2459" t="str">
        <f t="shared" si="348"/>
        <v/>
      </c>
      <c r="T2459" t="str">
        <f t="shared" si="349"/>
        <v/>
      </c>
      <c r="U2459" t="str">
        <f t="shared" si="350"/>
        <v/>
      </c>
    </row>
    <row r="2460" spans="12:21" ht="15" customHeight="1" x14ac:dyDescent="0.15">
      <c r="L2460" s="244" t="str">
        <f t="shared" si="342"/>
        <v/>
      </c>
      <c r="M2460" s="245" t="str">
        <f t="shared" si="343"/>
        <v/>
      </c>
      <c r="N2460" s="244" t="str">
        <f t="shared" si="344"/>
        <v/>
      </c>
      <c r="O2460" s="244" t="str">
        <f t="shared" si="345"/>
        <v/>
      </c>
      <c r="P2460">
        <f>IF($I2460&lt;&gt;"",$I2460,IF($E2460="SGD",1,IF($E2460="USD",Settings!$B$22,IF($E2460="HKD",Settings!$B$23,1))))</f>
        <v>1</v>
      </c>
      <c r="Q2460">
        <f t="shared" si="346"/>
        <v>0</v>
      </c>
      <c r="R2460">
        <f t="shared" si="347"/>
        <v>0</v>
      </c>
      <c r="S2460" t="str">
        <f t="shared" si="348"/>
        <v/>
      </c>
      <c r="T2460" t="str">
        <f t="shared" si="349"/>
        <v/>
      </c>
      <c r="U2460" t="str">
        <f t="shared" si="350"/>
        <v/>
      </c>
    </row>
    <row r="2461" spans="12:21" ht="15" customHeight="1" x14ac:dyDescent="0.15">
      <c r="L2461" s="244" t="str">
        <f t="shared" si="342"/>
        <v/>
      </c>
      <c r="M2461" s="245" t="str">
        <f t="shared" si="343"/>
        <v/>
      </c>
      <c r="N2461" s="244" t="str">
        <f t="shared" si="344"/>
        <v/>
      </c>
      <c r="O2461" s="244" t="str">
        <f t="shared" si="345"/>
        <v/>
      </c>
      <c r="P2461">
        <f>IF($I2461&lt;&gt;"",$I2461,IF($E2461="SGD",1,IF($E2461="USD",Settings!$B$22,IF($E2461="HKD",Settings!$B$23,1))))</f>
        <v>1</v>
      </c>
      <c r="Q2461">
        <f t="shared" si="346"/>
        <v>0</v>
      </c>
      <c r="R2461">
        <f t="shared" si="347"/>
        <v>0</v>
      </c>
      <c r="S2461" t="str">
        <f t="shared" si="348"/>
        <v/>
      </c>
      <c r="T2461" t="str">
        <f t="shared" si="349"/>
        <v/>
      </c>
      <c r="U2461" t="str">
        <f t="shared" si="350"/>
        <v/>
      </c>
    </row>
    <row r="2462" spans="12:21" ht="15" customHeight="1" x14ac:dyDescent="0.15">
      <c r="L2462" s="244" t="str">
        <f t="shared" si="342"/>
        <v/>
      </c>
      <c r="M2462" s="245" t="str">
        <f t="shared" si="343"/>
        <v/>
      </c>
      <c r="N2462" s="244" t="str">
        <f t="shared" si="344"/>
        <v/>
      </c>
      <c r="O2462" s="244" t="str">
        <f t="shared" si="345"/>
        <v/>
      </c>
      <c r="P2462">
        <f>IF($I2462&lt;&gt;"",$I2462,IF($E2462="SGD",1,IF($E2462="USD",Settings!$B$22,IF($E2462="HKD",Settings!$B$23,1))))</f>
        <v>1</v>
      </c>
      <c r="Q2462">
        <f t="shared" si="346"/>
        <v>0</v>
      </c>
      <c r="R2462">
        <f t="shared" si="347"/>
        <v>0</v>
      </c>
      <c r="S2462" t="str">
        <f t="shared" si="348"/>
        <v/>
      </c>
      <c r="T2462" t="str">
        <f t="shared" si="349"/>
        <v/>
      </c>
      <c r="U2462" t="str">
        <f t="shared" si="350"/>
        <v/>
      </c>
    </row>
    <row r="2463" spans="12:21" ht="15" customHeight="1" x14ac:dyDescent="0.15">
      <c r="L2463" s="244" t="str">
        <f t="shared" si="342"/>
        <v/>
      </c>
      <c r="M2463" s="245" t="str">
        <f t="shared" si="343"/>
        <v/>
      </c>
      <c r="N2463" s="244" t="str">
        <f t="shared" si="344"/>
        <v/>
      </c>
      <c r="O2463" s="244" t="str">
        <f t="shared" si="345"/>
        <v/>
      </c>
      <c r="P2463">
        <f>IF($I2463&lt;&gt;"",$I2463,IF($E2463="SGD",1,IF($E2463="USD",Settings!$B$22,IF($E2463="HKD",Settings!$B$23,1))))</f>
        <v>1</v>
      </c>
      <c r="Q2463">
        <f t="shared" si="346"/>
        <v>0</v>
      </c>
      <c r="R2463">
        <f t="shared" si="347"/>
        <v>0</v>
      </c>
      <c r="S2463" t="str">
        <f t="shared" si="348"/>
        <v/>
      </c>
      <c r="T2463" t="str">
        <f t="shared" si="349"/>
        <v/>
      </c>
      <c r="U2463" t="str">
        <f t="shared" si="350"/>
        <v/>
      </c>
    </row>
    <row r="2464" spans="12:21" ht="15" customHeight="1" x14ac:dyDescent="0.15">
      <c r="L2464" s="244" t="str">
        <f t="shared" si="342"/>
        <v/>
      </c>
      <c r="M2464" s="245" t="str">
        <f t="shared" si="343"/>
        <v/>
      </c>
      <c r="N2464" s="244" t="str">
        <f t="shared" si="344"/>
        <v/>
      </c>
      <c r="O2464" s="244" t="str">
        <f t="shared" si="345"/>
        <v/>
      </c>
      <c r="P2464">
        <f>IF($I2464&lt;&gt;"",$I2464,IF($E2464="SGD",1,IF($E2464="USD",Settings!$B$22,IF($E2464="HKD",Settings!$B$23,1))))</f>
        <v>1</v>
      </c>
      <c r="Q2464">
        <f t="shared" si="346"/>
        <v>0</v>
      </c>
      <c r="R2464">
        <f t="shared" si="347"/>
        <v>0</v>
      </c>
      <c r="S2464" t="str">
        <f t="shared" si="348"/>
        <v/>
      </c>
      <c r="T2464" t="str">
        <f t="shared" si="349"/>
        <v/>
      </c>
      <c r="U2464" t="str">
        <f t="shared" si="350"/>
        <v/>
      </c>
    </row>
    <row r="2465" spans="12:21" ht="15" customHeight="1" x14ac:dyDescent="0.15">
      <c r="L2465" s="244" t="str">
        <f t="shared" si="342"/>
        <v/>
      </c>
      <c r="M2465" s="245" t="str">
        <f t="shared" si="343"/>
        <v/>
      </c>
      <c r="N2465" s="244" t="str">
        <f t="shared" si="344"/>
        <v/>
      </c>
      <c r="O2465" s="244" t="str">
        <f t="shared" si="345"/>
        <v/>
      </c>
      <c r="P2465">
        <f>IF($I2465&lt;&gt;"",$I2465,IF($E2465="SGD",1,IF($E2465="USD",Settings!$B$22,IF($E2465="HKD",Settings!$B$23,1))))</f>
        <v>1</v>
      </c>
      <c r="Q2465">
        <f t="shared" si="346"/>
        <v>0</v>
      </c>
      <c r="R2465">
        <f t="shared" si="347"/>
        <v>0</v>
      </c>
      <c r="S2465" t="str">
        <f t="shared" si="348"/>
        <v/>
      </c>
      <c r="T2465" t="str">
        <f t="shared" si="349"/>
        <v/>
      </c>
      <c r="U2465" t="str">
        <f t="shared" si="350"/>
        <v/>
      </c>
    </row>
    <row r="2466" spans="12:21" ht="15" customHeight="1" x14ac:dyDescent="0.15">
      <c r="L2466" s="244" t="str">
        <f t="shared" si="342"/>
        <v/>
      </c>
      <c r="M2466" s="245" t="str">
        <f t="shared" si="343"/>
        <v/>
      </c>
      <c r="N2466" s="244" t="str">
        <f t="shared" si="344"/>
        <v/>
      </c>
      <c r="O2466" s="244" t="str">
        <f t="shared" si="345"/>
        <v/>
      </c>
      <c r="P2466">
        <f>IF($I2466&lt;&gt;"",$I2466,IF($E2466="SGD",1,IF($E2466="USD",Settings!$B$22,IF($E2466="HKD",Settings!$B$23,1))))</f>
        <v>1</v>
      </c>
      <c r="Q2466">
        <f t="shared" si="346"/>
        <v>0</v>
      </c>
      <c r="R2466">
        <f t="shared" si="347"/>
        <v>0</v>
      </c>
      <c r="S2466" t="str">
        <f t="shared" si="348"/>
        <v/>
      </c>
      <c r="T2466" t="str">
        <f t="shared" si="349"/>
        <v/>
      </c>
      <c r="U2466" t="str">
        <f t="shared" si="350"/>
        <v/>
      </c>
    </row>
    <row r="2467" spans="12:21" ht="15" customHeight="1" x14ac:dyDescent="0.15">
      <c r="L2467" s="244" t="str">
        <f t="shared" si="342"/>
        <v/>
      </c>
      <c r="M2467" s="245" t="str">
        <f t="shared" si="343"/>
        <v/>
      </c>
      <c r="N2467" s="244" t="str">
        <f t="shared" si="344"/>
        <v/>
      </c>
      <c r="O2467" s="244" t="str">
        <f t="shared" si="345"/>
        <v/>
      </c>
      <c r="P2467">
        <f>IF($I2467&lt;&gt;"",$I2467,IF($E2467="SGD",1,IF($E2467="USD",Settings!$B$22,IF($E2467="HKD",Settings!$B$23,1))))</f>
        <v>1</v>
      </c>
      <c r="Q2467">
        <f t="shared" si="346"/>
        <v>0</v>
      </c>
      <c r="R2467">
        <f t="shared" si="347"/>
        <v>0</v>
      </c>
      <c r="S2467" t="str">
        <f t="shared" si="348"/>
        <v/>
      </c>
      <c r="T2467" t="str">
        <f t="shared" si="349"/>
        <v/>
      </c>
      <c r="U2467" t="str">
        <f t="shared" si="350"/>
        <v/>
      </c>
    </row>
    <row r="2468" spans="12:21" ht="15" customHeight="1" x14ac:dyDescent="0.15">
      <c r="L2468" s="244" t="str">
        <f t="shared" si="342"/>
        <v/>
      </c>
      <c r="M2468" s="245" t="str">
        <f t="shared" si="343"/>
        <v/>
      </c>
      <c r="N2468" s="244" t="str">
        <f t="shared" si="344"/>
        <v/>
      </c>
      <c r="O2468" s="244" t="str">
        <f t="shared" si="345"/>
        <v/>
      </c>
      <c r="P2468">
        <f>IF($I2468&lt;&gt;"",$I2468,IF($E2468="SGD",1,IF($E2468="USD",Settings!$B$22,IF($E2468="HKD",Settings!$B$23,1))))</f>
        <v>1</v>
      </c>
      <c r="Q2468">
        <f t="shared" si="346"/>
        <v>0</v>
      </c>
      <c r="R2468">
        <f t="shared" si="347"/>
        <v>0</v>
      </c>
      <c r="S2468" t="str">
        <f t="shared" si="348"/>
        <v/>
      </c>
      <c r="T2468" t="str">
        <f t="shared" si="349"/>
        <v/>
      </c>
      <c r="U2468" t="str">
        <f t="shared" si="350"/>
        <v/>
      </c>
    </row>
    <row r="2469" spans="12:21" ht="15" customHeight="1" x14ac:dyDescent="0.15">
      <c r="L2469" s="244" t="str">
        <f t="shared" si="342"/>
        <v/>
      </c>
      <c r="M2469" s="245" t="str">
        <f t="shared" si="343"/>
        <v/>
      </c>
      <c r="N2469" s="244" t="str">
        <f t="shared" si="344"/>
        <v/>
      </c>
      <c r="O2469" s="244" t="str">
        <f t="shared" si="345"/>
        <v/>
      </c>
      <c r="P2469">
        <f>IF($I2469&lt;&gt;"",$I2469,IF($E2469="SGD",1,IF($E2469="USD",Settings!$B$22,IF($E2469="HKD",Settings!$B$23,1))))</f>
        <v>1</v>
      </c>
      <c r="Q2469">
        <f t="shared" si="346"/>
        <v>0</v>
      </c>
      <c r="R2469">
        <f t="shared" si="347"/>
        <v>0</v>
      </c>
      <c r="S2469" t="str">
        <f t="shared" si="348"/>
        <v/>
      </c>
      <c r="T2469" t="str">
        <f t="shared" si="349"/>
        <v/>
      </c>
      <c r="U2469" t="str">
        <f t="shared" si="350"/>
        <v/>
      </c>
    </row>
    <row r="2470" spans="12:21" ht="15" customHeight="1" x14ac:dyDescent="0.15">
      <c r="L2470" s="244" t="str">
        <f t="shared" si="342"/>
        <v/>
      </c>
      <c r="M2470" s="245" t="str">
        <f t="shared" si="343"/>
        <v/>
      </c>
      <c r="N2470" s="244" t="str">
        <f t="shared" si="344"/>
        <v/>
      </c>
      <c r="O2470" s="244" t="str">
        <f t="shared" si="345"/>
        <v/>
      </c>
      <c r="P2470">
        <f>IF($I2470&lt;&gt;"",$I2470,IF($E2470="SGD",1,IF($E2470="USD",Settings!$B$22,IF($E2470="HKD",Settings!$B$23,1))))</f>
        <v>1</v>
      </c>
      <c r="Q2470">
        <f t="shared" si="346"/>
        <v>0</v>
      </c>
      <c r="R2470">
        <f t="shared" si="347"/>
        <v>0</v>
      </c>
      <c r="S2470" t="str">
        <f t="shared" si="348"/>
        <v/>
      </c>
      <c r="T2470" t="str">
        <f t="shared" si="349"/>
        <v/>
      </c>
      <c r="U2470" t="str">
        <f t="shared" si="350"/>
        <v/>
      </c>
    </row>
    <row r="2471" spans="12:21" ht="15" customHeight="1" x14ac:dyDescent="0.15">
      <c r="L2471" s="244" t="str">
        <f t="shared" si="342"/>
        <v/>
      </c>
      <c r="M2471" s="245" t="str">
        <f t="shared" si="343"/>
        <v/>
      </c>
      <c r="N2471" s="244" t="str">
        <f t="shared" si="344"/>
        <v/>
      </c>
      <c r="O2471" s="244" t="str">
        <f t="shared" si="345"/>
        <v/>
      </c>
      <c r="P2471">
        <f>IF($I2471&lt;&gt;"",$I2471,IF($E2471="SGD",1,IF($E2471="USD",Settings!$B$22,IF($E2471="HKD",Settings!$B$23,1))))</f>
        <v>1</v>
      </c>
      <c r="Q2471">
        <f t="shared" si="346"/>
        <v>0</v>
      </c>
      <c r="R2471">
        <f t="shared" si="347"/>
        <v>0</v>
      </c>
      <c r="S2471" t="str">
        <f t="shared" si="348"/>
        <v/>
      </c>
      <c r="T2471" t="str">
        <f t="shared" si="349"/>
        <v/>
      </c>
      <c r="U2471" t="str">
        <f t="shared" si="350"/>
        <v/>
      </c>
    </row>
    <row r="2472" spans="12:21" ht="15" customHeight="1" x14ac:dyDescent="0.15">
      <c r="L2472" s="244" t="str">
        <f t="shared" si="342"/>
        <v/>
      </c>
      <c r="M2472" s="245" t="str">
        <f t="shared" si="343"/>
        <v/>
      </c>
      <c r="N2472" s="244" t="str">
        <f t="shared" si="344"/>
        <v/>
      </c>
      <c r="O2472" s="244" t="str">
        <f t="shared" si="345"/>
        <v/>
      </c>
      <c r="P2472">
        <f>IF($I2472&lt;&gt;"",$I2472,IF($E2472="SGD",1,IF($E2472="USD",Settings!$B$22,IF($E2472="HKD",Settings!$B$23,1))))</f>
        <v>1</v>
      </c>
      <c r="Q2472">
        <f t="shared" si="346"/>
        <v>0</v>
      </c>
      <c r="R2472">
        <f t="shared" si="347"/>
        <v>0</v>
      </c>
      <c r="S2472" t="str">
        <f t="shared" si="348"/>
        <v/>
      </c>
      <c r="T2472" t="str">
        <f t="shared" si="349"/>
        <v/>
      </c>
      <c r="U2472" t="str">
        <f t="shared" si="350"/>
        <v/>
      </c>
    </row>
    <row r="2473" spans="12:21" ht="15" customHeight="1" x14ac:dyDescent="0.15">
      <c r="L2473" s="244" t="str">
        <f t="shared" ref="L2473:L2536" si="351">IF(OR(B2473="",C2473="",E2473=""),"",B2473&amp;":"&amp;C2473&amp;":"&amp;E2473)</f>
        <v/>
      </c>
      <c r="M2473" s="245" t="str">
        <f t="shared" ref="M2473:M2536" si="352">IF(A2473="","",A2473*D2473)</f>
        <v/>
      </c>
      <c r="N2473" s="244" t="str">
        <f t="shared" ref="N2473:N2536" si="353">IF(A2473="","",IF(OR(A2473=1,A2473=0),J2473,0))</f>
        <v/>
      </c>
      <c r="O2473" s="244" t="str">
        <f t="shared" ref="O2473:O2536" si="354">IF(A2473="","",IF(A2473=-1,J2473,0))</f>
        <v/>
      </c>
      <c r="P2473">
        <f>IF($I2473&lt;&gt;"",$I2473,IF($E2473="SGD",1,IF($E2473="USD",Settings!$B$22,IF($E2473="HKD",Settings!$B$23,1))))</f>
        <v>1</v>
      </c>
      <c r="Q2473">
        <f t="shared" ref="Q2473:Q2536" si="355">IF($L2473="",0,($O2473-$N2473+IF($A2473=2,$J2473,0))*$P2473)</f>
        <v>0</v>
      </c>
      <c r="R2473">
        <f t="shared" ref="R2473:R2536" si="356">IF($L2473="",0,IF($A2473=2,$J2473*$P2473,0))</f>
        <v>0</v>
      </c>
      <c r="S2473" t="str">
        <f t="shared" si="348"/>
        <v/>
      </c>
      <c r="T2473" t="str">
        <f t="shared" si="349"/>
        <v/>
      </c>
      <c r="U2473" t="str">
        <f t="shared" si="350"/>
        <v/>
      </c>
    </row>
    <row r="2474" spans="12:21" ht="15" customHeight="1" x14ac:dyDescent="0.15">
      <c r="L2474" s="244" t="str">
        <f t="shared" si="351"/>
        <v/>
      </c>
      <c r="M2474" s="245" t="str">
        <f t="shared" si="352"/>
        <v/>
      </c>
      <c r="N2474" s="244" t="str">
        <f t="shared" si="353"/>
        <v/>
      </c>
      <c r="O2474" s="244" t="str">
        <f t="shared" si="354"/>
        <v/>
      </c>
      <c r="P2474">
        <f>IF($I2474&lt;&gt;"",$I2474,IF($E2474="SGD",1,IF($E2474="USD",Settings!$B$22,IF($E2474="HKD",Settings!$B$23,1))))</f>
        <v>1</v>
      </c>
      <c r="Q2474">
        <f t="shared" si="355"/>
        <v>0</v>
      </c>
      <c r="R2474">
        <f t="shared" si="356"/>
        <v>0</v>
      </c>
      <c r="S2474" t="str">
        <f t="shared" si="348"/>
        <v/>
      </c>
      <c r="T2474" t="str">
        <f t="shared" si="349"/>
        <v/>
      </c>
      <c r="U2474" t="str">
        <f t="shared" si="350"/>
        <v/>
      </c>
    </row>
    <row r="2475" spans="12:21" ht="15" customHeight="1" x14ac:dyDescent="0.15">
      <c r="L2475" s="244" t="str">
        <f t="shared" si="351"/>
        <v/>
      </c>
      <c r="M2475" s="245" t="str">
        <f t="shared" si="352"/>
        <v/>
      </c>
      <c r="N2475" s="244" t="str">
        <f t="shared" si="353"/>
        <v/>
      </c>
      <c r="O2475" s="244" t="str">
        <f t="shared" si="354"/>
        <v/>
      </c>
      <c r="P2475">
        <f>IF($I2475&lt;&gt;"",$I2475,IF($E2475="SGD",1,IF($E2475="USD",Settings!$B$22,IF($E2475="HKD",Settings!$B$23,1))))</f>
        <v>1</v>
      </c>
      <c r="Q2475">
        <f t="shared" si="355"/>
        <v>0</v>
      </c>
      <c r="R2475">
        <f t="shared" si="356"/>
        <v>0</v>
      </c>
      <c r="S2475" t="str">
        <f t="shared" si="348"/>
        <v/>
      </c>
      <c r="T2475" t="str">
        <f t="shared" si="349"/>
        <v/>
      </c>
      <c r="U2475" t="str">
        <f t="shared" si="350"/>
        <v/>
      </c>
    </row>
    <row r="2476" spans="12:21" ht="15" customHeight="1" x14ac:dyDescent="0.15">
      <c r="L2476" s="244" t="str">
        <f t="shared" si="351"/>
        <v/>
      </c>
      <c r="M2476" s="245" t="str">
        <f t="shared" si="352"/>
        <v/>
      </c>
      <c r="N2476" s="244" t="str">
        <f t="shared" si="353"/>
        <v/>
      </c>
      <c r="O2476" s="244" t="str">
        <f t="shared" si="354"/>
        <v/>
      </c>
      <c r="P2476">
        <f>IF($I2476&lt;&gt;"",$I2476,IF($E2476="SGD",1,IF($E2476="USD",Settings!$B$22,IF($E2476="HKD",Settings!$B$23,1))))</f>
        <v>1</v>
      </c>
      <c r="Q2476">
        <f t="shared" si="355"/>
        <v>0</v>
      </c>
      <c r="R2476">
        <f t="shared" si="356"/>
        <v>0</v>
      </c>
      <c r="S2476" t="str">
        <f t="shared" si="348"/>
        <v/>
      </c>
      <c r="T2476" t="str">
        <f t="shared" si="349"/>
        <v/>
      </c>
      <c r="U2476" t="str">
        <f t="shared" si="350"/>
        <v/>
      </c>
    </row>
    <row r="2477" spans="12:21" ht="15" customHeight="1" x14ac:dyDescent="0.15">
      <c r="L2477" s="244" t="str">
        <f t="shared" si="351"/>
        <v/>
      </c>
      <c r="M2477" s="245" t="str">
        <f t="shared" si="352"/>
        <v/>
      </c>
      <c r="N2477" s="244" t="str">
        <f t="shared" si="353"/>
        <v/>
      </c>
      <c r="O2477" s="244" t="str">
        <f t="shared" si="354"/>
        <v/>
      </c>
      <c r="P2477">
        <f>IF($I2477&lt;&gt;"",$I2477,IF($E2477="SGD",1,IF($E2477="USD",Settings!$B$22,IF($E2477="HKD",Settings!$B$23,1))))</f>
        <v>1</v>
      </c>
      <c r="Q2477">
        <f t="shared" si="355"/>
        <v>0</v>
      </c>
      <c r="R2477">
        <f t="shared" si="356"/>
        <v>0</v>
      </c>
      <c r="S2477" t="str">
        <f t="shared" si="348"/>
        <v/>
      </c>
      <c r="T2477" t="str">
        <f t="shared" si="349"/>
        <v/>
      </c>
      <c r="U2477" t="str">
        <f t="shared" si="350"/>
        <v/>
      </c>
    </row>
    <row r="2478" spans="12:21" ht="15" customHeight="1" x14ac:dyDescent="0.15">
      <c r="L2478" s="244" t="str">
        <f t="shared" si="351"/>
        <v/>
      </c>
      <c r="M2478" s="245" t="str">
        <f t="shared" si="352"/>
        <v/>
      </c>
      <c r="N2478" s="244" t="str">
        <f t="shared" si="353"/>
        <v/>
      </c>
      <c r="O2478" s="244" t="str">
        <f t="shared" si="354"/>
        <v/>
      </c>
      <c r="P2478">
        <f>IF($I2478&lt;&gt;"",$I2478,IF($E2478="SGD",1,IF($E2478="USD",Settings!$B$22,IF($E2478="HKD",Settings!$B$23,1))))</f>
        <v>1</v>
      </c>
      <c r="Q2478">
        <f t="shared" si="355"/>
        <v>0</v>
      </c>
      <c r="R2478">
        <f t="shared" si="356"/>
        <v>0</v>
      </c>
      <c r="S2478" t="str">
        <f t="shared" si="348"/>
        <v/>
      </c>
      <c r="T2478" t="str">
        <f t="shared" si="349"/>
        <v/>
      </c>
      <c r="U2478" t="str">
        <f t="shared" si="350"/>
        <v/>
      </c>
    </row>
    <row r="2479" spans="12:21" ht="15" customHeight="1" x14ac:dyDescent="0.15">
      <c r="L2479" s="244" t="str">
        <f t="shared" si="351"/>
        <v/>
      </c>
      <c r="M2479" s="245" t="str">
        <f t="shared" si="352"/>
        <v/>
      </c>
      <c r="N2479" s="244" t="str">
        <f t="shared" si="353"/>
        <v/>
      </c>
      <c r="O2479" s="244" t="str">
        <f t="shared" si="354"/>
        <v/>
      </c>
      <c r="P2479">
        <f>IF($I2479&lt;&gt;"",$I2479,IF($E2479="SGD",1,IF($E2479="USD",Settings!$B$22,IF($E2479="HKD",Settings!$B$23,1))))</f>
        <v>1</v>
      </c>
      <c r="Q2479">
        <f t="shared" si="355"/>
        <v>0</v>
      </c>
      <c r="R2479">
        <f t="shared" si="356"/>
        <v>0</v>
      </c>
      <c r="S2479" t="str">
        <f t="shared" si="348"/>
        <v/>
      </c>
      <c r="T2479" t="str">
        <f t="shared" si="349"/>
        <v/>
      </c>
      <c r="U2479" t="str">
        <f t="shared" si="350"/>
        <v/>
      </c>
    </row>
    <row r="2480" spans="12:21" ht="15" customHeight="1" x14ac:dyDescent="0.15">
      <c r="L2480" s="244" t="str">
        <f t="shared" si="351"/>
        <v/>
      </c>
      <c r="M2480" s="245" t="str">
        <f t="shared" si="352"/>
        <v/>
      </c>
      <c r="N2480" s="244" t="str">
        <f t="shared" si="353"/>
        <v/>
      </c>
      <c r="O2480" s="244" t="str">
        <f t="shared" si="354"/>
        <v/>
      </c>
      <c r="P2480">
        <f>IF($I2480&lt;&gt;"",$I2480,IF($E2480="SGD",1,IF($E2480="USD",Settings!$B$22,IF($E2480="HKD",Settings!$B$23,1))))</f>
        <v>1</v>
      </c>
      <c r="Q2480">
        <f t="shared" si="355"/>
        <v>0</v>
      </c>
      <c r="R2480">
        <f t="shared" si="356"/>
        <v>0</v>
      </c>
      <c r="S2480" t="str">
        <f t="shared" si="348"/>
        <v/>
      </c>
      <c r="T2480" t="str">
        <f t="shared" si="349"/>
        <v/>
      </c>
      <c r="U2480" t="str">
        <f t="shared" si="350"/>
        <v/>
      </c>
    </row>
    <row r="2481" spans="12:21" ht="15" customHeight="1" x14ac:dyDescent="0.15">
      <c r="L2481" s="244" t="str">
        <f t="shared" si="351"/>
        <v/>
      </c>
      <c r="M2481" s="245" t="str">
        <f t="shared" si="352"/>
        <v/>
      </c>
      <c r="N2481" s="244" t="str">
        <f t="shared" si="353"/>
        <v/>
      </c>
      <c r="O2481" s="244" t="str">
        <f t="shared" si="354"/>
        <v/>
      </c>
      <c r="P2481">
        <f>IF($I2481&lt;&gt;"",$I2481,IF($E2481="SGD",1,IF($E2481="USD",Settings!$B$22,IF($E2481="HKD",Settings!$B$23,1))))</f>
        <v>1</v>
      </c>
      <c r="Q2481">
        <f t="shared" si="355"/>
        <v>0</v>
      </c>
      <c r="R2481">
        <f t="shared" si="356"/>
        <v>0</v>
      </c>
      <c r="S2481" t="str">
        <f t="shared" si="348"/>
        <v/>
      </c>
      <c r="T2481" t="str">
        <f t="shared" si="349"/>
        <v/>
      </c>
      <c r="U2481" t="str">
        <f t="shared" si="350"/>
        <v/>
      </c>
    </row>
    <row r="2482" spans="12:21" ht="15" customHeight="1" x14ac:dyDescent="0.15">
      <c r="L2482" s="244" t="str">
        <f t="shared" si="351"/>
        <v/>
      </c>
      <c r="M2482" s="245" t="str">
        <f t="shared" si="352"/>
        <v/>
      </c>
      <c r="N2482" s="244" t="str">
        <f t="shared" si="353"/>
        <v/>
      </c>
      <c r="O2482" s="244" t="str">
        <f t="shared" si="354"/>
        <v/>
      </c>
      <c r="P2482">
        <f>IF($I2482&lt;&gt;"",$I2482,IF($E2482="SGD",1,IF($E2482="USD",Settings!$B$22,IF($E2482="HKD",Settings!$B$23,1))))</f>
        <v>1</v>
      </c>
      <c r="Q2482">
        <f t="shared" si="355"/>
        <v>0</v>
      </c>
      <c r="R2482">
        <f t="shared" si="356"/>
        <v>0</v>
      </c>
      <c r="S2482" t="str">
        <f t="shared" si="348"/>
        <v/>
      </c>
      <c r="T2482" t="str">
        <f t="shared" si="349"/>
        <v/>
      </c>
      <c r="U2482" t="str">
        <f t="shared" si="350"/>
        <v/>
      </c>
    </row>
    <row r="2483" spans="12:21" ht="15" customHeight="1" x14ac:dyDescent="0.15">
      <c r="L2483" s="244" t="str">
        <f t="shared" si="351"/>
        <v/>
      </c>
      <c r="M2483" s="245" t="str">
        <f t="shared" si="352"/>
        <v/>
      </c>
      <c r="N2483" s="244" t="str">
        <f t="shared" si="353"/>
        <v/>
      </c>
      <c r="O2483" s="244" t="str">
        <f t="shared" si="354"/>
        <v/>
      </c>
      <c r="P2483">
        <f>IF($I2483&lt;&gt;"",$I2483,IF($E2483="SGD",1,IF($E2483="USD",Settings!$B$22,IF($E2483="HKD",Settings!$B$23,1))))</f>
        <v>1</v>
      </c>
      <c r="Q2483">
        <f t="shared" si="355"/>
        <v>0</v>
      </c>
      <c r="R2483">
        <f t="shared" si="356"/>
        <v>0</v>
      </c>
      <c r="S2483" t="str">
        <f t="shared" si="348"/>
        <v/>
      </c>
      <c r="T2483" t="str">
        <f t="shared" si="349"/>
        <v/>
      </c>
      <c r="U2483" t="str">
        <f t="shared" si="350"/>
        <v/>
      </c>
    </row>
    <row r="2484" spans="12:21" ht="15" customHeight="1" x14ac:dyDescent="0.15">
      <c r="L2484" s="244" t="str">
        <f t="shared" si="351"/>
        <v/>
      </c>
      <c r="M2484" s="245" t="str">
        <f t="shared" si="352"/>
        <v/>
      </c>
      <c r="N2484" s="244" t="str">
        <f t="shared" si="353"/>
        <v/>
      </c>
      <c r="O2484" s="244" t="str">
        <f t="shared" si="354"/>
        <v/>
      </c>
      <c r="P2484">
        <f>IF($I2484&lt;&gt;"",$I2484,IF($E2484="SGD",1,IF($E2484="USD",Settings!$B$22,IF($E2484="HKD",Settings!$B$23,1))))</f>
        <v>1</v>
      </c>
      <c r="Q2484">
        <f t="shared" si="355"/>
        <v>0</v>
      </c>
      <c r="R2484">
        <f t="shared" si="356"/>
        <v>0</v>
      </c>
      <c r="S2484" t="str">
        <f t="shared" si="348"/>
        <v/>
      </c>
      <c r="T2484" t="str">
        <f t="shared" si="349"/>
        <v/>
      </c>
      <c r="U2484" t="str">
        <f t="shared" si="350"/>
        <v/>
      </c>
    </row>
    <row r="2485" spans="12:21" ht="15" customHeight="1" x14ac:dyDescent="0.15">
      <c r="L2485" s="244" t="str">
        <f t="shared" si="351"/>
        <v/>
      </c>
      <c r="M2485" s="245" t="str">
        <f t="shared" si="352"/>
        <v/>
      </c>
      <c r="N2485" s="244" t="str">
        <f t="shared" si="353"/>
        <v/>
      </c>
      <c r="O2485" s="244" t="str">
        <f t="shared" si="354"/>
        <v/>
      </c>
      <c r="P2485">
        <f>IF($I2485&lt;&gt;"",$I2485,IF($E2485="SGD",1,IF($E2485="USD",Settings!$B$22,IF($E2485="HKD",Settings!$B$23,1))))</f>
        <v>1</v>
      </c>
      <c r="Q2485">
        <f t="shared" si="355"/>
        <v>0</v>
      </c>
      <c r="R2485">
        <f t="shared" si="356"/>
        <v>0</v>
      </c>
      <c r="S2485" t="str">
        <f t="shared" si="348"/>
        <v/>
      </c>
      <c r="T2485" t="str">
        <f t="shared" si="349"/>
        <v/>
      </c>
      <c r="U2485" t="str">
        <f t="shared" si="350"/>
        <v/>
      </c>
    </row>
    <row r="2486" spans="12:21" ht="15" customHeight="1" x14ac:dyDescent="0.15">
      <c r="L2486" s="244" t="str">
        <f t="shared" si="351"/>
        <v/>
      </c>
      <c r="M2486" s="245" t="str">
        <f t="shared" si="352"/>
        <v/>
      </c>
      <c r="N2486" s="244" t="str">
        <f t="shared" si="353"/>
        <v/>
      </c>
      <c r="O2486" s="244" t="str">
        <f t="shared" si="354"/>
        <v/>
      </c>
      <c r="P2486">
        <f>IF($I2486&lt;&gt;"",$I2486,IF($E2486="SGD",1,IF($E2486="USD",Settings!$B$22,IF($E2486="HKD",Settings!$B$23,1))))</f>
        <v>1</v>
      </c>
      <c r="Q2486">
        <f t="shared" si="355"/>
        <v>0</v>
      </c>
      <c r="R2486">
        <f t="shared" si="356"/>
        <v>0</v>
      </c>
      <c r="S2486" t="str">
        <f t="shared" si="348"/>
        <v/>
      </c>
      <c r="T2486" t="str">
        <f t="shared" si="349"/>
        <v/>
      </c>
      <c r="U2486" t="str">
        <f t="shared" si="350"/>
        <v/>
      </c>
    </row>
    <row r="2487" spans="12:21" ht="15" customHeight="1" x14ac:dyDescent="0.15">
      <c r="L2487" s="244" t="str">
        <f t="shared" si="351"/>
        <v/>
      </c>
      <c r="M2487" s="245" t="str">
        <f t="shared" si="352"/>
        <v/>
      </c>
      <c r="N2487" s="244" t="str">
        <f t="shared" si="353"/>
        <v/>
      </c>
      <c r="O2487" s="244" t="str">
        <f t="shared" si="354"/>
        <v/>
      </c>
      <c r="P2487">
        <f>IF($I2487&lt;&gt;"",$I2487,IF($E2487="SGD",1,IF($E2487="USD",Settings!$B$22,IF($E2487="HKD",Settings!$B$23,1))))</f>
        <v>1</v>
      </c>
      <c r="Q2487">
        <f t="shared" si="355"/>
        <v>0</v>
      </c>
      <c r="R2487">
        <f t="shared" si="356"/>
        <v>0</v>
      </c>
      <c r="S2487" t="str">
        <f t="shared" si="348"/>
        <v/>
      </c>
      <c r="T2487" t="str">
        <f t="shared" si="349"/>
        <v/>
      </c>
      <c r="U2487" t="str">
        <f t="shared" si="350"/>
        <v/>
      </c>
    </row>
    <row r="2488" spans="12:21" ht="15" customHeight="1" x14ac:dyDescent="0.15">
      <c r="L2488" s="244" t="str">
        <f t="shared" si="351"/>
        <v/>
      </c>
      <c r="M2488" s="245" t="str">
        <f t="shared" si="352"/>
        <v/>
      </c>
      <c r="N2488" s="244" t="str">
        <f t="shared" si="353"/>
        <v/>
      </c>
      <c r="O2488" s="244" t="str">
        <f t="shared" si="354"/>
        <v/>
      </c>
      <c r="P2488">
        <f>IF($I2488&lt;&gt;"",$I2488,IF($E2488="SGD",1,IF($E2488="USD",Settings!$B$22,IF($E2488="HKD",Settings!$B$23,1))))</f>
        <v>1</v>
      </c>
      <c r="Q2488">
        <f t="shared" si="355"/>
        <v>0</v>
      </c>
      <c r="R2488">
        <f t="shared" si="356"/>
        <v>0</v>
      </c>
      <c r="S2488" t="str">
        <f t="shared" si="348"/>
        <v/>
      </c>
      <c r="T2488" t="str">
        <f t="shared" si="349"/>
        <v/>
      </c>
      <c r="U2488" t="str">
        <f t="shared" si="350"/>
        <v/>
      </c>
    </row>
    <row r="2489" spans="12:21" ht="15" customHeight="1" x14ac:dyDescent="0.15">
      <c r="L2489" s="244" t="str">
        <f t="shared" si="351"/>
        <v/>
      </c>
      <c r="M2489" s="245" t="str">
        <f t="shared" si="352"/>
        <v/>
      </c>
      <c r="N2489" s="244" t="str">
        <f t="shared" si="353"/>
        <v/>
      </c>
      <c r="O2489" s="244" t="str">
        <f t="shared" si="354"/>
        <v/>
      </c>
      <c r="P2489">
        <f>IF($I2489&lt;&gt;"",$I2489,IF($E2489="SGD",1,IF($E2489="USD",Settings!$B$22,IF($E2489="HKD",Settings!$B$23,1))))</f>
        <v>1</v>
      </c>
      <c r="Q2489">
        <f t="shared" si="355"/>
        <v>0</v>
      </c>
      <c r="R2489">
        <f t="shared" si="356"/>
        <v>0</v>
      </c>
      <c r="S2489" t="str">
        <f t="shared" si="348"/>
        <v/>
      </c>
      <c r="T2489" t="str">
        <f t="shared" si="349"/>
        <v/>
      </c>
      <c r="U2489" t="str">
        <f t="shared" si="350"/>
        <v/>
      </c>
    </row>
    <row r="2490" spans="12:21" ht="15" customHeight="1" x14ac:dyDescent="0.15">
      <c r="L2490" s="244" t="str">
        <f t="shared" si="351"/>
        <v/>
      </c>
      <c r="M2490" s="245" t="str">
        <f t="shared" si="352"/>
        <v/>
      </c>
      <c r="N2490" s="244" t="str">
        <f t="shared" si="353"/>
        <v/>
      </c>
      <c r="O2490" s="244" t="str">
        <f t="shared" si="354"/>
        <v/>
      </c>
      <c r="P2490">
        <f>IF($I2490&lt;&gt;"",$I2490,IF($E2490="SGD",1,IF($E2490="USD",Settings!$B$22,IF($E2490="HKD",Settings!$B$23,1))))</f>
        <v>1</v>
      </c>
      <c r="Q2490">
        <f t="shared" si="355"/>
        <v>0</v>
      </c>
      <c r="R2490">
        <f t="shared" si="356"/>
        <v>0</v>
      </c>
      <c r="S2490" t="str">
        <f t="shared" si="348"/>
        <v/>
      </c>
      <c r="T2490" t="str">
        <f t="shared" si="349"/>
        <v/>
      </c>
      <c r="U2490" t="str">
        <f t="shared" si="350"/>
        <v/>
      </c>
    </row>
    <row r="2491" spans="12:21" ht="15" customHeight="1" x14ac:dyDescent="0.15">
      <c r="L2491" s="244" t="str">
        <f t="shared" si="351"/>
        <v/>
      </c>
      <c r="M2491" s="245" t="str">
        <f t="shared" si="352"/>
        <v/>
      </c>
      <c r="N2491" s="244" t="str">
        <f t="shared" si="353"/>
        <v/>
      </c>
      <c r="O2491" s="244" t="str">
        <f t="shared" si="354"/>
        <v/>
      </c>
      <c r="P2491">
        <f>IF($I2491&lt;&gt;"",$I2491,IF($E2491="SGD",1,IF($E2491="USD",Settings!$B$22,IF($E2491="HKD",Settings!$B$23,1))))</f>
        <v>1</v>
      </c>
      <c r="Q2491">
        <f t="shared" si="355"/>
        <v>0</v>
      </c>
      <c r="R2491">
        <f t="shared" si="356"/>
        <v>0</v>
      </c>
      <c r="S2491" t="str">
        <f t="shared" si="348"/>
        <v/>
      </c>
      <c r="T2491" t="str">
        <f t="shared" si="349"/>
        <v/>
      </c>
      <c r="U2491" t="str">
        <f t="shared" si="350"/>
        <v/>
      </c>
    </row>
    <row r="2492" spans="12:21" ht="15" customHeight="1" x14ac:dyDescent="0.15">
      <c r="L2492" s="244" t="str">
        <f t="shared" si="351"/>
        <v/>
      </c>
      <c r="M2492" s="245" t="str">
        <f t="shared" si="352"/>
        <v/>
      </c>
      <c r="N2492" s="244" t="str">
        <f t="shared" si="353"/>
        <v/>
      </c>
      <c r="O2492" s="244" t="str">
        <f t="shared" si="354"/>
        <v/>
      </c>
      <c r="P2492">
        <f>IF($I2492&lt;&gt;"",$I2492,IF($E2492="SGD",1,IF($E2492="USD",Settings!$B$22,IF($E2492="HKD",Settings!$B$23,1))))</f>
        <v>1</v>
      </c>
      <c r="Q2492">
        <f t="shared" si="355"/>
        <v>0</v>
      </c>
      <c r="R2492">
        <f t="shared" si="356"/>
        <v>0</v>
      </c>
      <c r="S2492" t="str">
        <f t="shared" si="348"/>
        <v/>
      </c>
      <c r="T2492" t="str">
        <f t="shared" si="349"/>
        <v/>
      </c>
      <c r="U2492" t="str">
        <f t="shared" si="350"/>
        <v/>
      </c>
    </row>
    <row r="2493" spans="12:21" ht="15" customHeight="1" x14ac:dyDescent="0.15">
      <c r="L2493" s="244" t="str">
        <f t="shared" si="351"/>
        <v/>
      </c>
      <c r="M2493" s="245" t="str">
        <f t="shared" si="352"/>
        <v/>
      </c>
      <c r="N2493" s="244" t="str">
        <f t="shared" si="353"/>
        <v/>
      </c>
      <c r="O2493" s="244" t="str">
        <f t="shared" si="354"/>
        <v/>
      </c>
      <c r="P2493">
        <f>IF($I2493&lt;&gt;"",$I2493,IF($E2493="SGD",1,IF($E2493="USD",Settings!$B$22,IF($E2493="HKD",Settings!$B$23,1))))</f>
        <v>1</v>
      </c>
      <c r="Q2493">
        <f t="shared" si="355"/>
        <v>0</v>
      </c>
      <c r="R2493">
        <f t="shared" si="356"/>
        <v>0</v>
      </c>
      <c r="S2493" t="str">
        <f t="shared" si="348"/>
        <v/>
      </c>
      <c r="T2493" t="str">
        <f t="shared" si="349"/>
        <v/>
      </c>
      <c r="U2493" t="str">
        <f t="shared" si="350"/>
        <v/>
      </c>
    </row>
    <row r="2494" spans="12:21" ht="15" customHeight="1" x14ac:dyDescent="0.15">
      <c r="L2494" s="244" t="str">
        <f t="shared" si="351"/>
        <v/>
      </c>
      <c r="M2494" s="245" t="str">
        <f t="shared" si="352"/>
        <v/>
      </c>
      <c r="N2494" s="244" t="str">
        <f t="shared" si="353"/>
        <v/>
      </c>
      <c r="O2494" s="244" t="str">
        <f t="shared" si="354"/>
        <v/>
      </c>
      <c r="P2494">
        <f>IF($I2494&lt;&gt;"",$I2494,IF($E2494="SGD",1,IF($E2494="USD",Settings!$B$22,IF($E2494="HKD",Settings!$B$23,1))))</f>
        <v>1</v>
      </c>
      <c r="Q2494">
        <f t="shared" si="355"/>
        <v>0</v>
      </c>
      <c r="R2494">
        <f t="shared" si="356"/>
        <v>0</v>
      </c>
      <c r="S2494" t="str">
        <f t="shared" si="348"/>
        <v/>
      </c>
      <c r="T2494" t="str">
        <f t="shared" si="349"/>
        <v/>
      </c>
      <c r="U2494" t="str">
        <f t="shared" si="350"/>
        <v/>
      </c>
    </row>
    <row r="2495" spans="12:21" ht="15" customHeight="1" x14ac:dyDescent="0.15">
      <c r="L2495" s="244" t="str">
        <f t="shared" si="351"/>
        <v/>
      </c>
      <c r="M2495" s="245" t="str">
        <f t="shared" si="352"/>
        <v/>
      </c>
      <c r="N2495" s="244" t="str">
        <f t="shared" si="353"/>
        <v/>
      </c>
      <c r="O2495" s="244" t="str">
        <f t="shared" si="354"/>
        <v/>
      </c>
      <c r="P2495">
        <f>IF($I2495&lt;&gt;"",$I2495,IF($E2495="SGD",1,IF($E2495="USD",Settings!$B$22,IF($E2495="HKD",Settings!$B$23,1))))</f>
        <v>1</v>
      </c>
      <c r="Q2495">
        <f t="shared" si="355"/>
        <v>0</v>
      </c>
      <c r="R2495">
        <f t="shared" si="356"/>
        <v>0</v>
      </c>
      <c r="S2495" t="str">
        <f t="shared" si="348"/>
        <v/>
      </c>
      <c r="T2495" t="str">
        <f t="shared" si="349"/>
        <v/>
      </c>
      <c r="U2495" t="str">
        <f t="shared" si="350"/>
        <v/>
      </c>
    </row>
    <row r="2496" spans="12:21" ht="15" customHeight="1" x14ac:dyDescent="0.15">
      <c r="L2496" s="244" t="str">
        <f t="shared" si="351"/>
        <v/>
      </c>
      <c r="M2496" s="245" t="str">
        <f t="shared" si="352"/>
        <v/>
      </c>
      <c r="N2496" s="244" t="str">
        <f t="shared" si="353"/>
        <v/>
      </c>
      <c r="O2496" s="244" t="str">
        <f t="shared" si="354"/>
        <v/>
      </c>
      <c r="P2496">
        <f>IF($I2496&lt;&gt;"",$I2496,IF($E2496="SGD",1,IF($E2496="USD",Settings!$B$22,IF($E2496="HKD",Settings!$B$23,1))))</f>
        <v>1</v>
      </c>
      <c r="Q2496">
        <f t="shared" si="355"/>
        <v>0</v>
      </c>
      <c r="R2496">
        <f t="shared" si="356"/>
        <v>0</v>
      </c>
      <c r="S2496" t="str">
        <f t="shared" si="348"/>
        <v/>
      </c>
      <c r="T2496" t="str">
        <f t="shared" si="349"/>
        <v/>
      </c>
      <c r="U2496" t="str">
        <f t="shared" si="350"/>
        <v/>
      </c>
    </row>
    <row r="2497" spans="12:21" ht="15" customHeight="1" x14ac:dyDescent="0.15">
      <c r="L2497" s="244" t="str">
        <f t="shared" si="351"/>
        <v/>
      </c>
      <c r="M2497" s="245" t="str">
        <f t="shared" si="352"/>
        <v/>
      </c>
      <c r="N2497" s="244" t="str">
        <f t="shared" si="353"/>
        <v/>
      </c>
      <c r="O2497" s="244" t="str">
        <f t="shared" si="354"/>
        <v/>
      </c>
      <c r="P2497">
        <f>IF($I2497&lt;&gt;"",$I2497,IF($E2497="SGD",1,IF($E2497="USD",Settings!$B$22,IF($E2497="HKD",Settings!$B$23,1))))</f>
        <v>1</v>
      </c>
      <c r="Q2497">
        <f t="shared" si="355"/>
        <v>0</v>
      </c>
      <c r="R2497">
        <f t="shared" si="356"/>
        <v>0</v>
      </c>
      <c r="S2497" t="str">
        <f t="shared" si="348"/>
        <v/>
      </c>
      <c r="T2497" t="str">
        <f t="shared" si="349"/>
        <v/>
      </c>
      <c r="U2497" t="str">
        <f t="shared" si="350"/>
        <v/>
      </c>
    </row>
    <row r="2498" spans="12:21" ht="15" customHeight="1" x14ac:dyDescent="0.15">
      <c r="L2498" s="244" t="str">
        <f t="shared" si="351"/>
        <v/>
      </c>
      <c r="M2498" s="245" t="str">
        <f t="shared" si="352"/>
        <v/>
      </c>
      <c r="N2498" s="244" t="str">
        <f t="shared" si="353"/>
        <v/>
      </c>
      <c r="O2498" s="244" t="str">
        <f t="shared" si="354"/>
        <v/>
      </c>
      <c r="P2498">
        <f>IF($I2498&lt;&gt;"",$I2498,IF($E2498="SGD",1,IF($E2498="USD",Settings!$B$22,IF($E2498="HKD",Settings!$B$23,1))))</f>
        <v>1</v>
      </c>
      <c r="Q2498">
        <f t="shared" si="355"/>
        <v>0</v>
      </c>
      <c r="R2498">
        <f t="shared" si="356"/>
        <v>0</v>
      </c>
      <c r="S2498" t="str">
        <f t="shared" ref="S2498:S2561" si="357">IF(L2498="","",SUMIFS($M:$M,$L:$L,L2498,$T:$T,"&lt;="&amp;T2498))</f>
        <v/>
      </c>
      <c r="T2498" t="str">
        <f t="shared" ref="T2498:T2561" si="358">IF(L2498="","",INT(G2498)*100000+ROW())</f>
        <v/>
      </c>
      <c r="U2498" t="str">
        <f t="shared" ref="U2498:U2561" si="359">IF(L2498="","",IF(AND(COUNTIFS($L:$L,L2498,$S:$S,"&gt;-0.000001",$S:$S,"&lt;0.000001",$T:$T,"&gt;"&amp;T2498)=0,ABS(S2498)&gt;0.000001),1,0))</f>
        <v/>
      </c>
    </row>
    <row r="2499" spans="12:21" ht="15" customHeight="1" x14ac:dyDescent="0.15">
      <c r="L2499" s="244" t="str">
        <f t="shared" si="351"/>
        <v/>
      </c>
      <c r="M2499" s="245" t="str">
        <f t="shared" si="352"/>
        <v/>
      </c>
      <c r="N2499" s="244" t="str">
        <f t="shared" si="353"/>
        <v/>
      </c>
      <c r="O2499" s="244" t="str">
        <f t="shared" si="354"/>
        <v/>
      </c>
      <c r="P2499">
        <f>IF($I2499&lt;&gt;"",$I2499,IF($E2499="SGD",1,IF($E2499="USD",Settings!$B$22,IF($E2499="HKD",Settings!$B$23,1))))</f>
        <v>1</v>
      </c>
      <c r="Q2499">
        <f t="shared" si="355"/>
        <v>0</v>
      </c>
      <c r="R2499">
        <f t="shared" si="356"/>
        <v>0</v>
      </c>
      <c r="S2499" t="str">
        <f t="shared" si="357"/>
        <v/>
      </c>
      <c r="T2499" t="str">
        <f t="shared" si="358"/>
        <v/>
      </c>
      <c r="U2499" t="str">
        <f t="shared" si="359"/>
        <v/>
      </c>
    </row>
    <row r="2500" spans="12:21" ht="15" customHeight="1" x14ac:dyDescent="0.15">
      <c r="L2500" s="244" t="str">
        <f t="shared" si="351"/>
        <v/>
      </c>
      <c r="M2500" s="245" t="str">
        <f t="shared" si="352"/>
        <v/>
      </c>
      <c r="N2500" s="244" t="str">
        <f t="shared" si="353"/>
        <v/>
      </c>
      <c r="O2500" s="244" t="str">
        <f t="shared" si="354"/>
        <v/>
      </c>
      <c r="P2500">
        <f>IF($I2500&lt;&gt;"",$I2500,IF($E2500="SGD",1,IF($E2500="USD",Settings!$B$22,IF($E2500="HKD",Settings!$B$23,1))))</f>
        <v>1</v>
      </c>
      <c r="Q2500">
        <f t="shared" si="355"/>
        <v>0</v>
      </c>
      <c r="R2500">
        <f t="shared" si="356"/>
        <v>0</v>
      </c>
      <c r="S2500" t="str">
        <f t="shared" si="357"/>
        <v/>
      </c>
      <c r="T2500" t="str">
        <f t="shared" si="358"/>
        <v/>
      </c>
      <c r="U2500" t="str">
        <f t="shared" si="359"/>
        <v/>
      </c>
    </row>
    <row r="2501" spans="12:21" ht="15" customHeight="1" x14ac:dyDescent="0.15">
      <c r="L2501" s="244" t="str">
        <f t="shared" si="351"/>
        <v/>
      </c>
      <c r="M2501" s="245" t="str">
        <f t="shared" si="352"/>
        <v/>
      </c>
      <c r="N2501" s="244" t="str">
        <f t="shared" si="353"/>
        <v/>
      </c>
      <c r="O2501" s="244" t="str">
        <f t="shared" si="354"/>
        <v/>
      </c>
      <c r="P2501">
        <f>IF($I2501&lt;&gt;"",$I2501,IF($E2501="SGD",1,IF($E2501="USD",Settings!$B$22,IF($E2501="HKD",Settings!$B$23,1))))</f>
        <v>1</v>
      </c>
      <c r="Q2501">
        <f t="shared" si="355"/>
        <v>0</v>
      </c>
      <c r="R2501">
        <f t="shared" si="356"/>
        <v>0</v>
      </c>
      <c r="S2501" t="str">
        <f t="shared" si="357"/>
        <v/>
      </c>
      <c r="T2501" t="str">
        <f t="shared" si="358"/>
        <v/>
      </c>
      <c r="U2501" t="str">
        <f t="shared" si="359"/>
        <v/>
      </c>
    </row>
    <row r="2502" spans="12:21" ht="15" customHeight="1" x14ac:dyDescent="0.15">
      <c r="L2502" s="244" t="str">
        <f t="shared" si="351"/>
        <v/>
      </c>
      <c r="M2502" s="245" t="str">
        <f t="shared" si="352"/>
        <v/>
      </c>
      <c r="N2502" s="244" t="str">
        <f t="shared" si="353"/>
        <v/>
      </c>
      <c r="O2502" s="244" t="str">
        <f t="shared" si="354"/>
        <v/>
      </c>
      <c r="P2502">
        <f>IF($I2502&lt;&gt;"",$I2502,IF($E2502="SGD",1,IF($E2502="USD",Settings!$B$22,IF($E2502="HKD",Settings!$B$23,1))))</f>
        <v>1</v>
      </c>
      <c r="Q2502">
        <f t="shared" si="355"/>
        <v>0</v>
      </c>
      <c r="R2502">
        <f t="shared" si="356"/>
        <v>0</v>
      </c>
      <c r="S2502" t="str">
        <f t="shared" si="357"/>
        <v/>
      </c>
      <c r="T2502" t="str">
        <f t="shared" si="358"/>
        <v/>
      </c>
      <c r="U2502" t="str">
        <f t="shared" si="359"/>
        <v/>
      </c>
    </row>
    <row r="2503" spans="12:21" ht="15" customHeight="1" x14ac:dyDescent="0.15">
      <c r="L2503" s="244" t="str">
        <f t="shared" si="351"/>
        <v/>
      </c>
      <c r="M2503" s="245" t="str">
        <f t="shared" si="352"/>
        <v/>
      </c>
      <c r="N2503" s="244" t="str">
        <f t="shared" si="353"/>
        <v/>
      </c>
      <c r="O2503" s="244" t="str">
        <f t="shared" si="354"/>
        <v/>
      </c>
      <c r="P2503">
        <f>IF($I2503&lt;&gt;"",$I2503,IF($E2503="SGD",1,IF($E2503="USD",Settings!$B$22,IF($E2503="HKD",Settings!$B$23,1))))</f>
        <v>1</v>
      </c>
      <c r="Q2503">
        <f t="shared" si="355"/>
        <v>0</v>
      </c>
      <c r="R2503">
        <f t="shared" si="356"/>
        <v>0</v>
      </c>
      <c r="S2503" t="str">
        <f t="shared" si="357"/>
        <v/>
      </c>
      <c r="T2503" t="str">
        <f t="shared" si="358"/>
        <v/>
      </c>
      <c r="U2503" t="str">
        <f t="shared" si="359"/>
        <v/>
      </c>
    </row>
    <row r="2504" spans="12:21" ht="15" customHeight="1" x14ac:dyDescent="0.15">
      <c r="L2504" s="244" t="str">
        <f t="shared" si="351"/>
        <v/>
      </c>
      <c r="M2504" s="245" t="str">
        <f t="shared" si="352"/>
        <v/>
      </c>
      <c r="N2504" s="244" t="str">
        <f t="shared" si="353"/>
        <v/>
      </c>
      <c r="O2504" s="244" t="str">
        <f t="shared" si="354"/>
        <v/>
      </c>
      <c r="P2504">
        <f>IF($I2504&lt;&gt;"",$I2504,IF($E2504="SGD",1,IF($E2504="USD",Settings!$B$22,IF($E2504="HKD",Settings!$B$23,1))))</f>
        <v>1</v>
      </c>
      <c r="Q2504">
        <f t="shared" si="355"/>
        <v>0</v>
      </c>
      <c r="R2504">
        <f t="shared" si="356"/>
        <v>0</v>
      </c>
      <c r="S2504" t="str">
        <f t="shared" si="357"/>
        <v/>
      </c>
      <c r="T2504" t="str">
        <f t="shared" si="358"/>
        <v/>
      </c>
      <c r="U2504" t="str">
        <f t="shared" si="359"/>
        <v/>
      </c>
    </row>
    <row r="2505" spans="12:21" ht="15" customHeight="1" x14ac:dyDescent="0.15">
      <c r="L2505" s="244" t="str">
        <f t="shared" si="351"/>
        <v/>
      </c>
      <c r="M2505" s="245" t="str">
        <f t="shared" si="352"/>
        <v/>
      </c>
      <c r="N2505" s="244" t="str">
        <f t="shared" si="353"/>
        <v/>
      </c>
      <c r="O2505" s="244" t="str">
        <f t="shared" si="354"/>
        <v/>
      </c>
      <c r="P2505">
        <f>IF($I2505&lt;&gt;"",$I2505,IF($E2505="SGD",1,IF($E2505="USD",Settings!$B$22,IF($E2505="HKD",Settings!$B$23,1))))</f>
        <v>1</v>
      </c>
      <c r="Q2505">
        <f t="shared" si="355"/>
        <v>0</v>
      </c>
      <c r="R2505">
        <f t="shared" si="356"/>
        <v>0</v>
      </c>
      <c r="S2505" t="str">
        <f t="shared" si="357"/>
        <v/>
      </c>
      <c r="T2505" t="str">
        <f t="shared" si="358"/>
        <v/>
      </c>
      <c r="U2505" t="str">
        <f t="shared" si="359"/>
        <v/>
      </c>
    </row>
    <row r="2506" spans="12:21" ht="15" customHeight="1" x14ac:dyDescent="0.15">
      <c r="L2506" s="244" t="str">
        <f t="shared" si="351"/>
        <v/>
      </c>
      <c r="M2506" s="245" t="str">
        <f t="shared" si="352"/>
        <v/>
      </c>
      <c r="N2506" s="244" t="str">
        <f t="shared" si="353"/>
        <v/>
      </c>
      <c r="O2506" s="244" t="str">
        <f t="shared" si="354"/>
        <v/>
      </c>
      <c r="P2506">
        <f>IF($I2506&lt;&gt;"",$I2506,IF($E2506="SGD",1,IF($E2506="USD",Settings!$B$22,IF($E2506="HKD",Settings!$B$23,1))))</f>
        <v>1</v>
      </c>
      <c r="Q2506">
        <f t="shared" si="355"/>
        <v>0</v>
      </c>
      <c r="R2506">
        <f t="shared" si="356"/>
        <v>0</v>
      </c>
      <c r="S2506" t="str">
        <f t="shared" si="357"/>
        <v/>
      </c>
      <c r="T2506" t="str">
        <f t="shared" si="358"/>
        <v/>
      </c>
      <c r="U2506" t="str">
        <f t="shared" si="359"/>
        <v/>
      </c>
    </row>
    <row r="2507" spans="12:21" ht="15" customHeight="1" x14ac:dyDescent="0.15">
      <c r="L2507" s="244" t="str">
        <f t="shared" si="351"/>
        <v/>
      </c>
      <c r="M2507" s="245" t="str">
        <f t="shared" si="352"/>
        <v/>
      </c>
      <c r="N2507" s="244" t="str">
        <f t="shared" si="353"/>
        <v/>
      </c>
      <c r="O2507" s="244" t="str">
        <f t="shared" si="354"/>
        <v/>
      </c>
      <c r="P2507">
        <f>IF($I2507&lt;&gt;"",$I2507,IF($E2507="SGD",1,IF($E2507="USD",Settings!$B$22,IF($E2507="HKD",Settings!$B$23,1))))</f>
        <v>1</v>
      </c>
      <c r="Q2507">
        <f t="shared" si="355"/>
        <v>0</v>
      </c>
      <c r="R2507">
        <f t="shared" si="356"/>
        <v>0</v>
      </c>
      <c r="S2507" t="str">
        <f t="shared" si="357"/>
        <v/>
      </c>
      <c r="T2507" t="str">
        <f t="shared" si="358"/>
        <v/>
      </c>
      <c r="U2507" t="str">
        <f t="shared" si="359"/>
        <v/>
      </c>
    </row>
    <row r="2508" spans="12:21" ht="15" customHeight="1" x14ac:dyDescent="0.15">
      <c r="L2508" s="244" t="str">
        <f t="shared" si="351"/>
        <v/>
      </c>
      <c r="M2508" s="245" t="str">
        <f t="shared" si="352"/>
        <v/>
      </c>
      <c r="N2508" s="244" t="str">
        <f t="shared" si="353"/>
        <v/>
      </c>
      <c r="O2508" s="244" t="str">
        <f t="shared" si="354"/>
        <v/>
      </c>
      <c r="P2508">
        <f>IF($I2508&lt;&gt;"",$I2508,IF($E2508="SGD",1,IF($E2508="USD",Settings!$B$22,IF($E2508="HKD",Settings!$B$23,1))))</f>
        <v>1</v>
      </c>
      <c r="Q2508">
        <f t="shared" si="355"/>
        <v>0</v>
      </c>
      <c r="R2508">
        <f t="shared" si="356"/>
        <v>0</v>
      </c>
      <c r="S2508" t="str">
        <f t="shared" si="357"/>
        <v/>
      </c>
      <c r="T2508" t="str">
        <f t="shared" si="358"/>
        <v/>
      </c>
      <c r="U2508" t="str">
        <f t="shared" si="359"/>
        <v/>
      </c>
    </row>
    <row r="2509" spans="12:21" ht="15" customHeight="1" x14ac:dyDescent="0.15">
      <c r="L2509" s="244" t="str">
        <f t="shared" si="351"/>
        <v/>
      </c>
      <c r="M2509" s="245" t="str">
        <f t="shared" si="352"/>
        <v/>
      </c>
      <c r="N2509" s="244" t="str">
        <f t="shared" si="353"/>
        <v/>
      </c>
      <c r="O2509" s="244" t="str">
        <f t="shared" si="354"/>
        <v/>
      </c>
      <c r="P2509">
        <f>IF($I2509&lt;&gt;"",$I2509,IF($E2509="SGD",1,IF($E2509="USD",Settings!$B$22,IF($E2509="HKD",Settings!$B$23,1))))</f>
        <v>1</v>
      </c>
      <c r="Q2509">
        <f t="shared" si="355"/>
        <v>0</v>
      </c>
      <c r="R2509">
        <f t="shared" si="356"/>
        <v>0</v>
      </c>
      <c r="S2509" t="str">
        <f t="shared" si="357"/>
        <v/>
      </c>
      <c r="T2509" t="str">
        <f t="shared" si="358"/>
        <v/>
      </c>
      <c r="U2509" t="str">
        <f t="shared" si="359"/>
        <v/>
      </c>
    </row>
    <row r="2510" spans="12:21" ht="15" customHeight="1" x14ac:dyDescent="0.15">
      <c r="L2510" s="244" t="str">
        <f t="shared" si="351"/>
        <v/>
      </c>
      <c r="M2510" s="245" t="str">
        <f t="shared" si="352"/>
        <v/>
      </c>
      <c r="N2510" s="244" t="str">
        <f t="shared" si="353"/>
        <v/>
      </c>
      <c r="O2510" s="244" t="str">
        <f t="shared" si="354"/>
        <v/>
      </c>
      <c r="P2510">
        <f>IF($I2510&lt;&gt;"",$I2510,IF($E2510="SGD",1,IF($E2510="USD",Settings!$B$22,IF($E2510="HKD",Settings!$B$23,1))))</f>
        <v>1</v>
      </c>
      <c r="Q2510">
        <f t="shared" si="355"/>
        <v>0</v>
      </c>
      <c r="R2510">
        <f t="shared" si="356"/>
        <v>0</v>
      </c>
      <c r="S2510" t="str">
        <f t="shared" si="357"/>
        <v/>
      </c>
      <c r="T2510" t="str">
        <f t="shared" si="358"/>
        <v/>
      </c>
      <c r="U2510" t="str">
        <f t="shared" si="359"/>
        <v/>
      </c>
    </row>
    <row r="2511" spans="12:21" ht="15" customHeight="1" x14ac:dyDescent="0.15">
      <c r="L2511" s="244" t="str">
        <f t="shared" si="351"/>
        <v/>
      </c>
      <c r="M2511" s="245" t="str">
        <f t="shared" si="352"/>
        <v/>
      </c>
      <c r="N2511" s="244" t="str">
        <f t="shared" si="353"/>
        <v/>
      </c>
      <c r="O2511" s="244" t="str">
        <f t="shared" si="354"/>
        <v/>
      </c>
      <c r="P2511">
        <f>IF($I2511&lt;&gt;"",$I2511,IF($E2511="SGD",1,IF($E2511="USD",Settings!$B$22,IF($E2511="HKD",Settings!$B$23,1))))</f>
        <v>1</v>
      </c>
      <c r="Q2511">
        <f t="shared" si="355"/>
        <v>0</v>
      </c>
      <c r="R2511">
        <f t="shared" si="356"/>
        <v>0</v>
      </c>
      <c r="S2511" t="str">
        <f t="shared" si="357"/>
        <v/>
      </c>
      <c r="T2511" t="str">
        <f t="shared" si="358"/>
        <v/>
      </c>
      <c r="U2511" t="str">
        <f t="shared" si="359"/>
        <v/>
      </c>
    </row>
    <row r="2512" spans="12:21" ht="15" customHeight="1" x14ac:dyDescent="0.15">
      <c r="L2512" s="244" t="str">
        <f t="shared" si="351"/>
        <v/>
      </c>
      <c r="M2512" s="245" t="str">
        <f t="shared" si="352"/>
        <v/>
      </c>
      <c r="N2512" s="244" t="str">
        <f t="shared" si="353"/>
        <v/>
      </c>
      <c r="O2512" s="244" t="str">
        <f t="shared" si="354"/>
        <v/>
      </c>
      <c r="P2512">
        <f>IF($I2512&lt;&gt;"",$I2512,IF($E2512="SGD",1,IF($E2512="USD",Settings!$B$22,IF($E2512="HKD",Settings!$B$23,1))))</f>
        <v>1</v>
      </c>
      <c r="Q2512">
        <f t="shared" si="355"/>
        <v>0</v>
      </c>
      <c r="R2512">
        <f t="shared" si="356"/>
        <v>0</v>
      </c>
      <c r="S2512" t="str">
        <f t="shared" si="357"/>
        <v/>
      </c>
      <c r="T2512" t="str">
        <f t="shared" si="358"/>
        <v/>
      </c>
      <c r="U2512" t="str">
        <f t="shared" si="359"/>
        <v/>
      </c>
    </row>
    <row r="2513" spans="12:21" ht="15" customHeight="1" x14ac:dyDescent="0.15">
      <c r="L2513" s="244" t="str">
        <f t="shared" si="351"/>
        <v/>
      </c>
      <c r="M2513" s="245" t="str">
        <f t="shared" si="352"/>
        <v/>
      </c>
      <c r="N2513" s="244" t="str">
        <f t="shared" si="353"/>
        <v/>
      </c>
      <c r="O2513" s="244" t="str">
        <f t="shared" si="354"/>
        <v/>
      </c>
      <c r="P2513">
        <f>IF($I2513&lt;&gt;"",$I2513,IF($E2513="SGD",1,IF($E2513="USD",Settings!$B$22,IF($E2513="HKD",Settings!$B$23,1))))</f>
        <v>1</v>
      </c>
      <c r="Q2513">
        <f t="shared" si="355"/>
        <v>0</v>
      </c>
      <c r="R2513">
        <f t="shared" si="356"/>
        <v>0</v>
      </c>
      <c r="S2513" t="str">
        <f t="shared" si="357"/>
        <v/>
      </c>
      <c r="T2513" t="str">
        <f t="shared" si="358"/>
        <v/>
      </c>
      <c r="U2513" t="str">
        <f t="shared" si="359"/>
        <v/>
      </c>
    </row>
    <row r="2514" spans="12:21" ht="15" customHeight="1" x14ac:dyDescent="0.15">
      <c r="L2514" s="244" t="str">
        <f t="shared" si="351"/>
        <v/>
      </c>
      <c r="M2514" s="245" t="str">
        <f t="shared" si="352"/>
        <v/>
      </c>
      <c r="N2514" s="244" t="str">
        <f t="shared" si="353"/>
        <v/>
      </c>
      <c r="O2514" s="244" t="str">
        <f t="shared" si="354"/>
        <v/>
      </c>
      <c r="P2514">
        <f>IF($I2514&lt;&gt;"",$I2514,IF($E2514="SGD",1,IF($E2514="USD",Settings!$B$22,IF($E2514="HKD",Settings!$B$23,1))))</f>
        <v>1</v>
      </c>
      <c r="Q2514">
        <f t="shared" si="355"/>
        <v>0</v>
      </c>
      <c r="R2514">
        <f t="shared" si="356"/>
        <v>0</v>
      </c>
      <c r="S2514" t="str">
        <f t="shared" si="357"/>
        <v/>
      </c>
      <c r="T2514" t="str">
        <f t="shared" si="358"/>
        <v/>
      </c>
      <c r="U2514" t="str">
        <f t="shared" si="359"/>
        <v/>
      </c>
    </row>
    <row r="2515" spans="12:21" ht="15" customHeight="1" x14ac:dyDescent="0.15">
      <c r="L2515" s="244" t="str">
        <f t="shared" si="351"/>
        <v/>
      </c>
      <c r="M2515" s="245" t="str">
        <f t="shared" si="352"/>
        <v/>
      </c>
      <c r="N2515" s="244" t="str">
        <f t="shared" si="353"/>
        <v/>
      </c>
      <c r="O2515" s="244" t="str">
        <f t="shared" si="354"/>
        <v/>
      </c>
      <c r="P2515">
        <f>IF($I2515&lt;&gt;"",$I2515,IF($E2515="SGD",1,IF($E2515="USD",Settings!$B$22,IF($E2515="HKD",Settings!$B$23,1))))</f>
        <v>1</v>
      </c>
      <c r="Q2515">
        <f t="shared" si="355"/>
        <v>0</v>
      </c>
      <c r="R2515">
        <f t="shared" si="356"/>
        <v>0</v>
      </c>
      <c r="S2515" t="str">
        <f t="shared" si="357"/>
        <v/>
      </c>
      <c r="T2515" t="str">
        <f t="shared" si="358"/>
        <v/>
      </c>
      <c r="U2515" t="str">
        <f t="shared" si="359"/>
        <v/>
      </c>
    </row>
    <row r="2516" spans="12:21" ht="15" customHeight="1" x14ac:dyDescent="0.15">
      <c r="L2516" s="244" t="str">
        <f t="shared" si="351"/>
        <v/>
      </c>
      <c r="M2516" s="245" t="str">
        <f t="shared" si="352"/>
        <v/>
      </c>
      <c r="N2516" s="244" t="str">
        <f t="shared" si="353"/>
        <v/>
      </c>
      <c r="O2516" s="244" t="str">
        <f t="shared" si="354"/>
        <v/>
      </c>
      <c r="P2516">
        <f>IF($I2516&lt;&gt;"",$I2516,IF($E2516="SGD",1,IF($E2516="USD",Settings!$B$22,IF($E2516="HKD",Settings!$B$23,1))))</f>
        <v>1</v>
      </c>
      <c r="Q2516">
        <f t="shared" si="355"/>
        <v>0</v>
      </c>
      <c r="R2516">
        <f t="shared" si="356"/>
        <v>0</v>
      </c>
      <c r="S2516" t="str">
        <f t="shared" si="357"/>
        <v/>
      </c>
      <c r="T2516" t="str">
        <f t="shared" si="358"/>
        <v/>
      </c>
      <c r="U2516" t="str">
        <f t="shared" si="359"/>
        <v/>
      </c>
    </row>
    <row r="2517" spans="12:21" ht="15" customHeight="1" x14ac:dyDescent="0.15">
      <c r="L2517" s="244" t="str">
        <f t="shared" si="351"/>
        <v/>
      </c>
      <c r="M2517" s="245" t="str">
        <f t="shared" si="352"/>
        <v/>
      </c>
      <c r="N2517" s="244" t="str">
        <f t="shared" si="353"/>
        <v/>
      </c>
      <c r="O2517" s="244" t="str">
        <f t="shared" si="354"/>
        <v/>
      </c>
      <c r="P2517">
        <f>IF($I2517&lt;&gt;"",$I2517,IF($E2517="SGD",1,IF($E2517="USD",Settings!$B$22,IF($E2517="HKD",Settings!$B$23,1))))</f>
        <v>1</v>
      </c>
      <c r="Q2517">
        <f t="shared" si="355"/>
        <v>0</v>
      </c>
      <c r="R2517">
        <f t="shared" si="356"/>
        <v>0</v>
      </c>
      <c r="S2517" t="str">
        <f t="shared" si="357"/>
        <v/>
      </c>
      <c r="T2517" t="str">
        <f t="shared" si="358"/>
        <v/>
      </c>
      <c r="U2517" t="str">
        <f t="shared" si="359"/>
        <v/>
      </c>
    </row>
    <row r="2518" spans="12:21" ht="15" customHeight="1" x14ac:dyDescent="0.15">
      <c r="L2518" s="244" t="str">
        <f t="shared" si="351"/>
        <v/>
      </c>
      <c r="M2518" s="245" t="str">
        <f t="shared" si="352"/>
        <v/>
      </c>
      <c r="N2518" s="244" t="str">
        <f t="shared" si="353"/>
        <v/>
      </c>
      <c r="O2518" s="244" t="str">
        <f t="shared" si="354"/>
        <v/>
      </c>
      <c r="P2518">
        <f>IF($I2518&lt;&gt;"",$I2518,IF($E2518="SGD",1,IF($E2518="USD",Settings!$B$22,IF($E2518="HKD",Settings!$B$23,1))))</f>
        <v>1</v>
      </c>
      <c r="Q2518">
        <f t="shared" si="355"/>
        <v>0</v>
      </c>
      <c r="R2518">
        <f t="shared" si="356"/>
        <v>0</v>
      </c>
      <c r="S2518" t="str">
        <f t="shared" si="357"/>
        <v/>
      </c>
      <c r="T2518" t="str">
        <f t="shared" si="358"/>
        <v/>
      </c>
      <c r="U2518" t="str">
        <f t="shared" si="359"/>
        <v/>
      </c>
    </row>
    <row r="2519" spans="12:21" ht="15" customHeight="1" x14ac:dyDescent="0.15">
      <c r="L2519" s="244" t="str">
        <f t="shared" si="351"/>
        <v/>
      </c>
      <c r="M2519" s="245" t="str">
        <f t="shared" si="352"/>
        <v/>
      </c>
      <c r="N2519" s="244" t="str">
        <f t="shared" si="353"/>
        <v/>
      </c>
      <c r="O2519" s="244" t="str">
        <f t="shared" si="354"/>
        <v/>
      </c>
      <c r="P2519">
        <f>IF($I2519&lt;&gt;"",$I2519,IF($E2519="SGD",1,IF($E2519="USD",Settings!$B$22,IF($E2519="HKD",Settings!$B$23,1))))</f>
        <v>1</v>
      </c>
      <c r="Q2519">
        <f t="shared" si="355"/>
        <v>0</v>
      </c>
      <c r="R2519">
        <f t="shared" si="356"/>
        <v>0</v>
      </c>
      <c r="S2519" t="str">
        <f t="shared" si="357"/>
        <v/>
      </c>
      <c r="T2519" t="str">
        <f t="shared" si="358"/>
        <v/>
      </c>
      <c r="U2519" t="str">
        <f t="shared" si="359"/>
        <v/>
      </c>
    </row>
    <row r="2520" spans="12:21" ht="15" customHeight="1" x14ac:dyDescent="0.15">
      <c r="L2520" s="244" t="str">
        <f t="shared" si="351"/>
        <v/>
      </c>
      <c r="M2520" s="245" t="str">
        <f t="shared" si="352"/>
        <v/>
      </c>
      <c r="N2520" s="244" t="str">
        <f t="shared" si="353"/>
        <v/>
      </c>
      <c r="O2520" s="244" t="str">
        <f t="shared" si="354"/>
        <v/>
      </c>
      <c r="P2520">
        <f>IF($I2520&lt;&gt;"",$I2520,IF($E2520="SGD",1,IF($E2520="USD",Settings!$B$22,IF($E2520="HKD",Settings!$B$23,1))))</f>
        <v>1</v>
      </c>
      <c r="Q2520">
        <f t="shared" si="355"/>
        <v>0</v>
      </c>
      <c r="R2520">
        <f t="shared" si="356"/>
        <v>0</v>
      </c>
      <c r="S2520" t="str">
        <f t="shared" si="357"/>
        <v/>
      </c>
      <c r="T2520" t="str">
        <f t="shared" si="358"/>
        <v/>
      </c>
      <c r="U2520" t="str">
        <f t="shared" si="359"/>
        <v/>
      </c>
    </row>
    <row r="2521" spans="12:21" ht="15" customHeight="1" x14ac:dyDescent="0.15">
      <c r="L2521" s="244" t="str">
        <f t="shared" si="351"/>
        <v/>
      </c>
      <c r="M2521" s="245" t="str">
        <f t="shared" si="352"/>
        <v/>
      </c>
      <c r="N2521" s="244" t="str">
        <f t="shared" si="353"/>
        <v/>
      </c>
      <c r="O2521" s="244" t="str">
        <f t="shared" si="354"/>
        <v/>
      </c>
      <c r="P2521">
        <f>IF($I2521&lt;&gt;"",$I2521,IF($E2521="SGD",1,IF($E2521="USD",Settings!$B$22,IF($E2521="HKD",Settings!$B$23,1))))</f>
        <v>1</v>
      </c>
      <c r="Q2521">
        <f t="shared" si="355"/>
        <v>0</v>
      </c>
      <c r="R2521">
        <f t="shared" si="356"/>
        <v>0</v>
      </c>
      <c r="S2521" t="str">
        <f t="shared" si="357"/>
        <v/>
      </c>
      <c r="T2521" t="str">
        <f t="shared" si="358"/>
        <v/>
      </c>
      <c r="U2521" t="str">
        <f t="shared" si="359"/>
        <v/>
      </c>
    </row>
    <row r="2522" spans="12:21" ht="15" customHeight="1" x14ac:dyDescent="0.15">
      <c r="L2522" s="244" t="str">
        <f t="shared" si="351"/>
        <v/>
      </c>
      <c r="M2522" s="245" t="str">
        <f t="shared" si="352"/>
        <v/>
      </c>
      <c r="N2522" s="244" t="str">
        <f t="shared" si="353"/>
        <v/>
      </c>
      <c r="O2522" s="244" t="str">
        <f t="shared" si="354"/>
        <v/>
      </c>
      <c r="P2522">
        <f>IF($I2522&lt;&gt;"",$I2522,IF($E2522="SGD",1,IF($E2522="USD",Settings!$B$22,IF($E2522="HKD",Settings!$B$23,1))))</f>
        <v>1</v>
      </c>
      <c r="Q2522">
        <f t="shared" si="355"/>
        <v>0</v>
      </c>
      <c r="R2522">
        <f t="shared" si="356"/>
        <v>0</v>
      </c>
      <c r="S2522" t="str">
        <f t="shared" si="357"/>
        <v/>
      </c>
      <c r="T2522" t="str">
        <f t="shared" si="358"/>
        <v/>
      </c>
      <c r="U2522" t="str">
        <f t="shared" si="359"/>
        <v/>
      </c>
    </row>
    <row r="2523" spans="12:21" ht="15" customHeight="1" x14ac:dyDescent="0.15">
      <c r="L2523" s="244" t="str">
        <f t="shared" si="351"/>
        <v/>
      </c>
      <c r="M2523" s="245" t="str">
        <f t="shared" si="352"/>
        <v/>
      </c>
      <c r="N2523" s="244" t="str">
        <f t="shared" si="353"/>
        <v/>
      </c>
      <c r="O2523" s="244" t="str">
        <f t="shared" si="354"/>
        <v/>
      </c>
      <c r="P2523">
        <f>IF($I2523&lt;&gt;"",$I2523,IF($E2523="SGD",1,IF($E2523="USD",Settings!$B$22,IF($E2523="HKD",Settings!$B$23,1))))</f>
        <v>1</v>
      </c>
      <c r="Q2523">
        <f t="shared" si="355"/>
        <v>0</v>
      </c>
      <c r="R2523">
        <f t="shared" si="356"/>
        <v>0</v>
      </c>
      <c r="S2523" t="str">
        <f t="shared" si="357"/>
        <v/>
      </c>
      <c r="T2523" t="str">
        <f t="shared" si="358"/>
        <v/>
      </c>
      <c r="U2523" t="str">
        <f t="shared" si="359"/>
        <v/>
      </c>
    </row>
    <row r="2524" spans="12:21" ht="15" customHeight="1" x14ac:dyDescent="0.15">
      <c r="L2524" s="244" t="str">
        <f t="shared" si="351"/>
        <v/>
      </c>
      <c r="M2524" s="245" t="str">
        <f t="shared" si="352"/>
        <v/>
      </c>
      <c r="N2524" s="244" t="str">
        <f t="shared" si="353"/>
        <v/>
      </c>
      <c r="O2524" s="244" t="str">
        <f t="shared" si="354"/>
        <v/>
      </c>
      <c r="P2524">
        <f>IF($I2524&lt;&gt;"",$I2524,IF($E2524="SGD",1,IF($E2524="USD",Settings!$B$22,IF($E2524="HKD",Settings!$B$23,1))))</f>
        <v>1</v>
      </c>
      <c r="Q2524">
        <f t="shared" si="355"/>
        <v>0</v>
      </c>
      <c r="R2524">
        <f t="shared" si="356"/>
        <v>0</v>
      </c>
      <c r="S2524" t="str">
        <f t="shared" si="357"/>
        <v/>
      </c>
      <c r="T2524" t="str">
        <f t="shared" si="358"/>
        <v/>
      </c>
      <c r="U2524" t="str">
        <f t="shared" si="359"/>
        <v/>
      </c>
    </row>
    <row r="2525" spans="12:21" ht="15" customHeight="1" x14ac:dyDescent="0.15">
      <c r="L2525" s="244" t="str">
        <f t="shared" si="351"/>
        <v/>
      </c>
      <c r="M2525" s="245" t="str">
        <f t="shared" si="352"/>
        <v/>
      </c>
      <c r="N2525" s="244" t="str">
        <f t="shared" si="353"/>
        <v/>
      </c>
      <c r="O2525" s="244" t="str">
        <f t="shared" si="354"/>
        <v/>
      </c>
      <c r="P2525">
        <f>IF($I2525&lt;&gt;"",$I2525,IF($E2525="SGD",1,IF($E2525="USD",Settings!$B$22,IF($E2525="HKD",Settings!$B$23,1))))</f>
        <v>1</v>
      </c>
      <c r="Q2525">
        <f t="shared" si="355"/>
        <v>0</v>
      </c>
      <c r="R2525">
        <f t="shared" si="356"/>
        <v>0</v>
      </c>
      <c r="S2525" t="str">
        <f t="shared" si="357"/>
        <v/>
      </c>
      <c r="T2525" t="str">
        <f t="shared" si="358"/>
        <v/>
      </c>
      <c r="U2525" t="str">
        <f t="shared" si="359"/>
        <v/>
      </c>
    </row>
    <row r="2526" spans="12:21" ht="15" customHeight="1" x14ac:dyDescent="0.15">
      <c r="L2526" s="244" t="str">
        <f t="shared" si="351"/>
        <v/>
      </c>
      <c r="M2526" s="245" t="str">
        <f t="shared" si="352"/>
        <v/>
      </c>
      <c r="N2526" s="244" t="str">
        <f t="shared" si="353"/>
        <v/>
      </c>
      <c r="O2526" s="244" t="str">
        <f t="shared" si="354"/>
        <v/>
      </c>
      <c r="P2526">
        <f>IF($I2526&lt;&gt;"",$I2526,IF($E2526="SGD",1,IF($E2526="USD",Settings!$B$22,IF($E2526="HKD",Settings!$B$23,1))))</f>
        <v>1</v>
      </c>
      <c r="Q2526">
        <f t="shared" si="355"/>
        <v>0</v>
      </c>
      <c r="R2526">
        <f t="shared" si="356"/>
        <v>0</v>
      </c>
      <c r="S2526" t="str">
        <f t="shared" si="357"/>
        <v/>
      </c>
      <c r="T2526" t="str">
        <f t="shared" si="358"/>
        <v/>
      </c>
      <c r="U2526" t="str">
        <f t="shared" si="359"/>
        <v/>
      </c>
    </row>
    <row r="2527" spans="12:21" ht="15" customHeight="1" x14ac:dyDescent="0.15">
      <c r="L2527" s="244" t="str">
        <f t="shared" si="351"/>
        <v/>
      </c>
      <c r="M2527" s="245" t="str">
        <f t="shared" si="352"/>
        <v/>
      </c>
      <c r="N2527" s="244" t="str">
        <f t="shared" si="353"/>
        <v/>
      </c>
      <c r="O2527" s="244" t="str">
        <f t="shared" si="354"/>
        <v/>
      </c>
      <c r="P2527">
        <f>IF($I2527&lt;&gt;"",$I2527,IF($E2527="SGD",1,IF($E2527="USD",Settings!$B$22,IF($E2527="HKD",Settings!$B$23,1))))</f>
        <v>1</v>
      </c>
      <c r="Q2527">
        <f t="shared" si="355"/>
        <v>0</v>
      </c>
      <c r="R2527">
        <f t="shared" si="356"/>
        <v>0</v>
      </c>
      <c r="S2527" t="str">
        <f t="shared" si="357"/>
        <v/>
      </c>
      <c r="T2527" t="str">
        <f t="shared" si="358"/>
        <v/>
      </c>
      <c r="U2527" t="str">
        <f t="shared" si="359"/>
        <v/>
      </c>
    </row>
    <row r="2528" spans="12:21" ht="15" customHeight="1" x14ac:dyDescent="0.15">
      <c r="L2528" s="244" t="str">
        <f t="shared" si="351"/>
        <v/>
      </c>
      <c r="M2528" s="245" t="str">
        <f t="shared" si="352"/>
        <v/>
      </c>
      <c r="N2528" s="244" t="str">
        <f t="shared" si="353"/>
        <v/>
      </c>
      <c r="O2528" s="244" t="str">
        <f t="shared" si="354"/>
        <v/>
      </c>
      <c r="P2528">
        <f>IF($I2528&lt;&gt;"",$I2528,IF($E2528="SGD",1,IF($E2528="USD",Settings!$B$22,IF($E2528="HKD",Settings!$B$23,1))))</f>
        <v>1</v>
      </c>
      <c r="Q2528">
        <f t="shared" si="355"/>
        <v>0</v>
      </c>
      <c r="R2528">
        <f t="shared" si="356"/>
        <v>0</v>
      </c>
      <c r="S2528" t="str">
        <f t="shared" si="357"/>
        <v/>
      </c>
      <c r="T2528" t="str">
        <f t="shared" si="358"/>
        <v/>
      </c>
      <c r="U2528" t="str">
        <f t="shared" si="359"/>
        <v/>
      </c>
    </row>
    <row r="2529" spans="12:21" ht="15" customHeight="1" x14ac:dyDescent="0.15">
      <c r="L2529" s="244" t="str">
        <f t="shared" si="351"/>
        <v/>
      </c>
      <c r="M2529" s="245" t="str">
        <f t="shared" si="352"/>
        <v/>
      </c>
      <c r="N2529" s="244" t="str">
        <f t="shared" si="353"/>
        <v/>
      </c>
      <c r="O2529" s="244" t="str">
        <f t="shared" si="354"/>
        <v/>
      </c>
      <c r="P2529">
        <f>IF($I2529&lt;&gt;"",$I2529,IF($E2529="SGD",1,IF($E2529="USD",Settings!$B$22,IF($E2529="HKD",Settings!$B$23,1))))</f>
        <v>1</v>
      </c>
      <c r="Q2529">
        <f t="shared" si="355"/>
        <v>0</v>
      </c>
      <c r="R2529">
        <f t="shared" si="356"/>
        <v>0</v>
      </c>
      <c r="S2529" t="str">
        <f t="shared" si="357"/>
        <v/>
      </c>
      <c r="T2529" t="str">
        <f t="shared" si="358"/>
        <v/>
      </c>
      <c r="U2529" t="str">
        <f t="shared" si="359"/>
        <v/>
      </c>
    </row>
    <row r="2530" spans="12:21" ht="15" customHeight="1" x14ac:dyDescent="0.15">
      <c r="L2530" s="244" t="str">
        <f t="shared" si="351"/>
        <v/>
      </c>
      <c r="M2530" s="245" t="str">
        <f t="shared" si="352"/>
        <v/>
      </c>
      <c r="N2530" s="244" t="str">
        <f t="shared" si="353"/>
        <v/>
      </c>
      <c r="O2530" s="244" t="str">
        <f t="shared" si="354"/>
        <v/>
      </c>
      <c r="P2530">
        <f>IF($I2530&lt;&gt;"",$I2530,IF($E2530="SGD",1,IF($E2530="USD",Settings!$B$22,IF($E2530="HKD",Settings!$B$23,1))))</f>
        <v>1</v>
      </c>
      <c r="Q2530">
        <f t="shared" si="355"/>
        <v>0</v>
      </c>
      <c r="R2530">
        <f t="shared" si="356"/>
        <v>0</v>
      </c>
      <c r="S2530" t="str">
        <f t="shared" si="357"/>
        <v/>
      </c>
      <c r="T2530" t="str">
        <f t="shared" si="358"/>
        <v/>
      </c>
      <c r="U2530" t="str">
        <f t="shared" si="359"/>
        <v/>
      </c>
    </row>
    <row r="2531" spans="12:21" ht="15" customHeight="1" x14ac:dyDescent="0.15">
      <c r="L2531" s="244" t="str">
        <f t="shared" si="351"/>
        <v/>
      </c>
      <c r="M2531" s="245" t="str">
        <f t="shared" si="352"/>
        <v/>
      </c>
      <c r="N2531" s="244" t="str">
        <f t="shared" si="353"/>
        <v/>
      </c>
      <c r="O2531" s="244" t="str">
        <f t="shared" si="354"/>
        <v/>
      </c>
      <c r="P2531">
        <f>IF($I2531&lt;&gt;"",$I2531,IF($E2531="SGD",1,IF($E2531="USD",Settings!$B$22,IF($E2531="HKD",Settings!$B$23,1))))</f>
        <v>1</v>
      </c>
      <c r="Q2531">
        <f t="shared" si="355"/>
        <v>0</v>
      </c>
      <c r="R2531">
        <f t="shared" si="356"/>
        <v>0</v>
      </c>
      <c r="S2531" t="str">
        <f t="shared" si="357"/>
        <v/>
      </c>
      <c r="T2531" t="str">
        <f t="shared" si="358"/>
        <v/>
      </c>
      <c r="U2531" t="str">
        <f t="shared" si="359"/>
        <v/>
      </c>
    </row>
    <row r="2532" spans="12:21" ht="15" customHeight="1" x14ac:dyDescent="0.15">
      <c r="L2532" s="244" t="str">
        <f t="shared" si="351"/>
        <v/>
      </c>
      <c r="M2532" s="245" t="str">
        <f t="shared" si="352"/>
        <v/>
      </c>
      <c r="N2532" s="244" t="str">
        <f t="shared" si="353"/>
        <v/>
      </c>
      <c r="O2532" s="244" t="str">
        <f t="shared" si="354"/>
        <v/>
      </c>
      <c r="P2532">
        <f>IF($I2532&lt;&gt;"",$I2532,IF($E2532="SGD",1,IF($E2532="USD",Settings!$B$22,IF($E2532="HKD",Settings!$B$23,1))))</f>
        <v>1</v>
      </c>
      <c r="Q2532">
        <f t="shared" si="355"/>
        <v>0</v>
      </c>
      <c r="R2532">
        <f t="shared" si="356"/>
        <v>0</v>
      </c>
      <c r="S2532" t="str">
        <f t="shared" si="357"/>
        <v/>
      </c>
      <c r="T2532" t="str">
        <f t="shared" si="358"/>
        <v/>
      </c>
      <c r="U2532" t="str">
        <f t="shared" si="359"/>
        <v/>
      </c>
    </row>
    <row r="2533" spans="12:21" ht="15" customHeight="1" x14ac:dyDescent="0.15">
      <c r="L2533" s="244" t="str">
        <f t="shared" si="351"/>
        <v/>
      </c>
      <c r="M2533" s="245" t="str">
        <f t="shared" si="352"/>
        <v/>
      </c>
      <c r="N2533" s="244" t="str">
        <f t="shared" si="353"/>
        <v/>
      </c>
      <c r="O2533" s="244" t="str">
        <f t="shared" si="354"/>
        <v/>
      </c>
      <c r="P2533">
        <f>IF($I2533&lt;&gt;"",$I2533,IF($E2533="SGD",1,IF($E2533="USD",Settings!$B$22,IF($E2533="HKD",Settings!$B$23,1))))</f>
        <v>1</v>
      </c>
      <c r="Q2533">
        <f t="shared" si="355"/>
        <v>0</v>
      </c>
      <c r="R2533">
        <f t="shared" si="356"/>
        <v>0</v>
      </c>
      <c r="S2533" t="str">
        <f t="shared" si="357"/>
        <v/>
      </c>
      <c r="T2533" t="str">
        <f t="shared" si="358"/>
        <v/>
      </c>
      <c r="U2533" t="str">
        <f t="shared" si="359"/>
        <v/>
      </c>
    </row>
    <row r="2534" spans="12:21" ht="15" customHeight="1" x14ac:dyDescent="0.15">
      <c r="L2534" s="244" t="str">
        <f t="shared" si="351"/>
        <v/>
      </c>
      <c r="M2534" s="245" t="str">
        <f t="shared" si="352"/>
        <v/>
      </c>
      <c r="N2534" s="244" t="str">
        <f t="shared" si="353"/>
        <v/>
      </c>
      <c r="O2534" s="244" t="str">
        <f t="shared" si="354"/>
        <v/>
      </c>
      <c r="P2534">
        <f>IF($I2534&lt;&gt;"",$I2534,IF($E2534="SGD",1,IF($E2534="USD",Settings!$B$22,IF($E2534="HKD",Settings!$B$23,1))))</f>
        <v>1</v>
      </c>
      <c r="Q2534">
        <f t="shared" si="355"/>
        <v>0</v>
      </c>
      <c r="R2534">
        <f t="shared" si="356"/>
        <v>0</v>
      </c>
      <c r="S2534" t="str">
        <f t="shared" si="357"/>
        <v/>
      </c>
      <c r="T2534" t="str">
        <f t="shared" si="358"/>
        <v/>
      </c>
      <c r="U2534" t="str">
        <f t="shared" si="359"/>
        <v/>
      </c>
    </row>
    <row r="2535" spans="12:21" ht="15" customHeight="1" x14ac:dyDescent="0.15">
      <c r="L2535" s="244" t="str">
        <f t="shared" si="351"/>
        <v/>
      </c>
      <c r="M2535" s="245" t="str">
        <f t="shared" si="352"/>
        <v/>
      </c>
      <c r="N2535" s="244" t="str">
        <f t="shared" si="353"/>
        <v/>
      </c>
      <c r="O2535" s="244" t="str">
        <f t="shared" si="354"/>
        <v/>
      </c>
      <c r="P2535">
        <f>IF($I2535&lt;&gt;"",$I2535,IF($E2535="SGD",1,IF($E2535="USD",Settings!$B$22,IF($E2535="HKD",Settings!$B$23,1))))</f>
        <v>1</v>
      </c>
      <c r="Q2535">
        <f t="shared" si="355"/>
        <v>0</v>
      </c>
      <c r="R2535">
        <f t="shared" si="356"/>
        <v>0</v>
      </c>
      <c r="S2535" t="str">
        <f t="shared" si="357"/>
        <v/>
      </c>
      <c r="T2535" t="str">
        <f t="shared" si="358"/>
        <v/>
      </c>
      <c r="U2535" t="str">
        <f t="shared" si="359"/>
        <v/>
      </c>
    </row>
    <row r="2536" spans="12:21" ht="15" customHeight="1" x14ac:dyDescent="0.15">
      <c r="L2536" s="244" t="str">
        <f t="shared" si="351"/>
        <v/>
      </c>
      <c r="M2536" s="245" t="str">
        <f t="shared" si="352"/>
        <v/>
      </c>
      <c r="N2536" s="244" t="str">
        <f t="shared" si="353"/>
        <v/>
      </c>
      <c r="O2536" s="244" t="str">
        <f t="shared" si="354"/>
        <v/>
      </c>
      <c r="P2536">
        <f>IF($I2536&lt;&gt;"",$I2536,IF($E2536="SGD",1,IF($E2536="USD",Settings!$B$22,IF($E2536="HKD",Settings!$B$23,1))))</f>
        <v>1</v>
      </c>
      <c r="Q2536">
        <f t="shared" si="355"/>
        <v>0</v>
      </c>
      <c r="R2536">
        <f t="shared" si="356"/>
        <v>0</v>
      </c>
      <c r="S2536" t="str">
        <f t="shared" si="357"/>
        <v/>
      </c>
      <c r="T2536" t="str">
        <f t="shared" si="358"/>
        <v/>
      </c>
      <c r="U2536" t="str">
        <f t="shared" si="359"/>
        <v/>
      </c>
    </row>
    <row r="2537" spans="12:21" ht="15" customHeight="1" x14ac:dyDescent="0.15">
      <c r="L2537" s="244" t="str">
        <f t="shared" ref="L2537:L2600" si="360">IF(OR(B2537="",C2537="",E2537=""),"",B2537&amp;":"&amp;C2537&amp;":"&amp;E2537)</f>
        <v/>
      </c>
      <c r="M2537" s="245" t="str">
        <f t="shared" ref="M2537:M2600" si="361">IF(A2537="","",A2537*D2537)</f>
        <v/>
      </c>
      <c r="N2537" s="244" t="str">
        <f t="shared" ref="N2537:N2600" si="362">IF(A2537="","",IF(OR(A2537=1,A2537=0),J2537,0))</f>
        <v/>
      </c>
      <c r="O2537" s="244" t="str">
        <f t="shared" ref="O2537:O2600" si="363">IF(A2537="","",IF(A2537=-1,J2537,0))</f>
        <v/>
      </c>
      <c r="P2537">
        <f>IF($I2537&lt;&gt;"",$I2537,IF($E2537="SGD",1,IF($E2537="USD",Settings!$B$22,IF($E2537="HKD",Settings!$B$23,1))))</f>
        <v>1</v>
      </c>
      <c r="Q2537">
        <f t="shared" ref="Q2537:Q2600" si="364">IF($L2537="",0,($O2537-$N2537+IF($A2537=2,$J2537,0))*$P2537)</f>
        <v>0</v>
      </c>
      <c r="R2537">
        <f t="shared" ref="R2537:R2600" si="365">IF($L2537="",0,IF($A2537=2,$J2537*$P2537,0))</f>
        <v>0</v>
      </c>
      <c r="S2537" t="str">
        <f t="shared" si="357"/>
        <v/>
      </c>
      <c r="T2537" t="str">
        <f t="shared" si="358"/>
        <v/>
      </c>
      <c r="U2537" t="str">
        <f t="shared" si="359"/>
        <v/>
      </c>
    </row>
    <row r="2538" spans="12:21" ht="15" customHeight="1" x14ac:dyDescent="0.15">
      <c r="L2538" s="244" t="str">
        <f t="shared" si="360"/>
        <v/>
      </c>
      <c r="M2538" s="245" t="str">
        <f t="shared" si="361"/>
        <v/>
      </c>
      <c r="N2538" s="244" t="str">
        <f t="shared" si="362"/>
        <v/>
      </c>
      <c r="O2538" s="244" t="str">
        <f t="shared" si="363"/>
        <v/>
      </c>
      <c r="P2538">
        <f>IF($I2538&lt;&gt;"",$I2538,IF($E2538="SGD",1,IF($E2538="USD",Settings!$B$22,IF($E2538="HKD",Settings!$B$23,1))))</f>
        <v>1</v>
      </c>
      <c r="Q2538">
        <f t="shared" si="364"/>
        <v>0</v>
      </c>
      <c r="R2538">
        <f t="shared" si="365"/>
        <v>0</v>
      </c>
      <c r="S2538" t="str">
        <f t="shared" si="357"/>
        <v/>
      </c>
      <c r="T2538" t="str">
        <f t="shared" si="358"/>
        <v/>
      </c>
      <c r="U2538" t="str">
        <f t="shared" si="359"/>
        <v/>
      </c>
    </row>
    <row r="2539" spans="12:21" ht="15" customHeight="1" x14ac:dyDescent="0.15">
      <c r="L2539" s="244" t="str">
        <f t="shared" si="360"/>
        <v/>
      </c>
      <c r="M2539" s="245" t="str">
        <f t="shared" si="361"/>
        <v/>
      </c>
      <c r="N2539" s="244" t="str">
        <f t="shared" si="362"/>
        <v/>
      </c>
      <c r="O2539" s="244" t="str">
        <f t="shared" si="363"/>
        <v/>
      </c>
      <c r="P2539">
        <f>IF($I2539&lt;&gt;"",$I2539,IF($E2539="SGD",1,IF($E2539="USD",Settings!$B$22,IF($E2539="HKD",Settings!$B$23,1))))</f>
        <v>1</v>
      </c>
      <c r="Q2539">
        <f t="shared" si="364"/>
        <v>0</v>
      </c>
      <c r="R2539">
        <f t="shared" si="365"/>
        <v>0</v>
      </c>
      <c r="S2539" t="str">
        <f t="shared" si="357"/>
        <v/>
      </c>
      <c r="T2539" t="str">
        <f t="shared" si="358"/>
        <v/>
      </c>
      <c r="U2539" t="str">
        <f t="shared" si="359"/>
        <v/>
      </c>
    </row>
    <row r="2540" spans="12:21" ht="15" customHeight="1" x14ac:dyDescent="0.15">
      <c r="L2540" s="244" t="str">
        <f t="shared" si="360"/>
        <v/>
      </c>
      <c r="M2540" s="245" t="str">
        <f t="shared" si="361"/>
        <v/>
      </c>
      <c r="N2540" s="244" t="str">
        <f t="shared" si="362"/>
        <v/>
      </c>
      <c r="O2540" s="244" t="str">
        <f t="shared" si="363"/>
        <v/>
      </c>
      <c r="P2540">
        <f>IF($I2540&lt;&gt;"",$I2540,IF($E2540="SGD",1,IF($E2540="USD",Settings!$B$22,IF($E2540="HKD",Settings!$B$23,1))))</f>
        <v>1</v>
      </c>
      <c r="Q2540">
        <f t="shared" si="364"/>
        <v>0</v>
      </c>
      <c r="R2540">
        <f t="shared" si="365"/>
        <v>0</v>
      </c>
      <c r="S2540" t="str">
        <f t="shared" si="357"/>
        <v/>
      </c>
      <c r="T2540" t="str">
        <f t="shared" si="358"/>
        <v/>
      </c>
      <c r="U2540" t="str">
        <f t="shared" si="359"/>
        <v/>
      </c>
    </row>
    <row r="2541" spans="12:21" ht="15" customHeight="1" x14ac:dyDescent="0.15">
      <c r="L2541" s="244" t="str">
        <f t="shared" si="360"/>
        <v/>
      </c>
      <c r="M2541" s="245" t="str">
        <f t="shared" si="361"/>
        <v/>
      </c>
      <c r="N2541" s="244" t="str">
        <f t="shared" si="362"/>
        <v/>
      </c>
      <c r="O2541" s="244" t="str">
        <f t="shared" si="363"/>
        <v/>
      </c>
      <c r="P2541">
        <f>IF($I2541&lt;&gt;"",$I2541,IF($E2541="SGD",1,IF($E2541="USD",Settings!$B$22,IF($E2541="HKD",Settings!$B$23,1))))</f>
        <v>1</v>
      </c>
      <c r="Q2541">
        <f t="shared" si="364"/>
        <v>0</v>
      </c>
      <c r="R2541">
        <f t="shared" si="365"/>
        <v>0</v>
      </c>
      <c r="S2541" t="str">
        <f t="shared" si="357"/>
        <v/>
      </c>
      <c r="T2541" t="str">
        <f t="shared" si="358"/>
        <v/>
      </c>
      <c r="U2541" t="str">
        <f t="shared" si="359"/>
        <v/>
      </c>
    </row>
    <row r="2542" spans="12:21" ht="15" customHeight="1" x14ac:dyDescent="0.15">
      <c r="L2542" s="244" t="str">
        <f t="shared" si="360"/>
        <v/>
      </c>
      <c r="M2542" s="245" t="str">
        <f t="shared" si="361"/>
        <v/>
      </c>
      <c r="N2542" s="244" t="str">
        <f t="shared" si="362"/>
        <v/>
      </c>
      <c r="O2542" s="244" t="str">
        <f t="shared" si="363"/>
        <v/>
      </c>
      <c r="P2542">
        <f>IF($I2542&lt;&gt;"",$I2542,IF($E2542="SGD",1,IF($E2542="USD",Settings!$B$22,IF($E2542="HKD",Settings!$B$23,1))))</f>
        <v>1</v>
      </c>
      <c r="Q2542">
        <f t="shared" si="364"/>
        <v>0</v>
      </c>
      <c r="R2542">
        <f t="shared" si="365"/>
        <v>0</v>
      </c>
      <c r="S2542" t="str">
        <f t="shared" si="357"/>
        <v/>
      </c>
      <c r="T2542" t="str">
        <f t="shared" si="358"/>
        <v/>
      </c>
      <c r="U2542" t="str">
        <f t="shared" si="359"/>
        <v/>
      </c>
    </row>
    <row r="2543" spans="12:21" ht="15" customHeight="1" x14ac:dyDescent="0.15">
      <c r="L2543" s="244" t="str">
        <f t="shared" si="360"/>
        <v/>
      </c>
      <c r="M2543" s="245" t="str">
        <f t="shared" si="361"/>
        <v/>
      </c>
      <c r="N2543" s="244" t="str">
        <f t="shared" si="362"/>
        <v/>
      </c>
      <c r="O2543" s="244" t="str">
        <f t="shared" si="363"/>
        <v/>
      </c>
      <c r="P2543">
        <f>IF($I2543&lt;&gt;"",$I2543,IF($E2543="SGD",1,IF($E2543="USD",Settings!$B$22,IF($E2543="HKD",Settings!$B$23,1))))</f>
        <v>1</v>
      </c>
      <c r="Q2543">
        <f t="shared" si="364"/>
        <v>0</v>
      </c>
      <c r="R2543">
        <f t="shared" si="365"/>
        <v>0</v>
      </c>
      <c r="S2543" t="str">
        <f t="shared" si="357"/>
        <v/>
      </c>
      <c r="T2543" t="str">
        <f t="shared" si="358"/>
        <v/>
      </c>
      <c r="U2543" t="str">
        <f t="shared" si="359"/>
        <v/>
      </c>
    </row>
    <row r="2544" spans="12:21" ht="15" customHeight="1" x14ac:dyDescent="0.15">
      <c r="L2544" s="244" t="str">
        <f t="shared" si="360"/>
        <v/>
      </c>
      <c r="M2544" s="245" t="str">
        <f t="shared" si="361"/>
        <v/>
      </c>
      <c r="N2544" s="244" t="str">
        <f t="shared" si="362"/>
        <v/>
      </c>
      <c r="O2544" s="244" t="str">
        <f t="shared" si="363"/>
        <v/>
      </c>
      <c r="P2544">
        <f>IF($I2544&lt;&gt;"",$I2544,IF($E2544="SGD",1,IF($E2544="USD",Settings!$B$22,IF($E2544="HKD",Settings!$B$23,1))))</f>
        <v>1</v>
      </c>
      <c r="Q2544">
        <f t="shared" si="364"/>
        <v>0</v>
      </c>
      <c r="R2544">
        <f t="shared" si="365"/>
        <v>0</v>
      </c>
      <c r="S2544" t="str">
        <f t="shared" si="357"/>
        <v/>
      </c>
      <c r="T2544" t="str">
        <f t="shared" si="358"/>
        <v/>
      </c>
      <c r="U2544" t="str">
        <f t="shared" si="359"/>
        <v/>
      </c>
    </row>
    <row r="2545" spans="12:21" ht="15" customHeight="1" x14ac:dyDescent="0.15">
      <c r="L2545" s="244" t="str">
        <f t="shared" si="360"/>
        <v/>
      </c>
      <c r="M2545" s="245" t="str">
        <f t="shared" si="361"/>
        <v/>
      </c>
      <c r="N2545" s="244" t="str">
        <f t="shared" si="362"/>
        <v/>
      </c>
      <c r="O2545" s="244" t="str">
        <f t="shared" si="363"/>
        <v/>
      </c>
      <c r="P2545">
        <f>IF($I2545&lt;&gt;"",$I2545,IF($E2545="SGD",1,IF($E2545="USD",Settings!$B$22,IF($E2545="HKD",Settings!$B$23,1))))</f>
        <v>1</v>
      </c>
      <c r="Q2545">
        <f t="shared" si="364"/>
        <v>0</v>
      </c>
      <c r="R2545">
        <f t="shared" si="365"/>
        <v>0</v>
      </c>
      <c r="S2545" t="str">
        <f t="shared" si="357"/>
        <v/>
      </c>
      <c r="T2545" t="str">
        <f t="shared" si="358"/>
        <v/>
      </c>
      <c r="U2545" t="str">
        <f t="shared" si="359"/>
        <v/>
      </c>
    </row>
    <row r="2546" spans="12:21" ht="15" customHeight="1" x14ac:dyDescent="0.15">
      <c r="L2546" s="244" t="str">
        <f t="shared" si="360"/>
        <v/>
      </c>
      <c r="M2546" s="245" t="str">
        <f t="shared" si="361"/>
        <v/>
      </c>
      <c r="N2546" s="244" t="str">
        <f t="shared" si="362"/>
        <v/>
      </c>
      <c r="O2546" s="244" t="str">
        <f t="shared" si="363"/>
        <v/>
      </c>
      <c r="P2546">
        <f>IF($I2546&lt;&gt;"",$I2546,IF($E2546="SGD",1,IF($E2546="USD",Settings!$B$22,IF($E2546="HKD",Settings!$B$23,1))))</f>
        <v>1</v>
      </c>
      <c r="Q2546">
        <f t="shared" si="364"/>
        <v>0</v>
      </c>
      <c r="R2546">
        <f t="shared" si="365"/>
        <v>0</v>
      </c>
      <c r="S2546" t="str">
        <f t="shared" si="357"/>
        <v/>
      </c>
      <c r="T2546" t="str">
        <f t="shared" si="358"/>
        <v/>
      </c>
      <c r="U2546" t="str">
        <f t="shared" si="359"/>
        <v/>
      </c>
    </row>
    <row r="2547" spans="12:21" ht="15" customHeight="1" x14ac:dyDescent="0.15">
      <c r="L2547" s="244" t="str">
        <f t="shared" si="360"/>
        <v/>
      </c>
      <c r="M2547" s="245" t="str">
        <f t="shared" si="361"/>
        <v/>
      </c>
      <c r="N2547" s="244" t="str">
        <f t="shared" si="362"/>
        <v/>
      </c>
      <c r="O2547" s="244" t="str">
        <f t="shared" si="363"/>
        <v/>
      </c>
      <c r="P2547">
        <f>IF($I2547&lt;&gt;"",$I2547,IF($E2547="SGD",1,IF($E2547="USD",Settings!$B$22,IF($E2547="HKD",Settings!$B$23,1))))</f>
        <v>1</v>
      </c>
      <c r="Q2547">
        <f t="shared" si="364"/>
        <v>0</v>
      </c>
      <c r="R2547">
        <f t="shared" si="365"/>
        <v>0</v>
      </c>
      <c r="S2547" t="str">
        <f t="shared" si="357"/>
        <v/>
      </c>
      <c r="T2547" t="str">
        <f t="shared" si="358"/>
        <v/>
      </c>
      <c r="U2547" t="str">
        <f t="shared" si="359"/>
        <v/>
      </c>
    </row>
    <row r="2548" spans="12:21" ht="15" customHeight="1" x14ac:dyDescent="0.15">
      <c r="L2548" s="244" t="str">
        <f t="shared" si="360"/>
        <v/>
      </c>
      <c r="M2548" s="245" t="str">
        <f t="shared" si="361"/>
        <v/>
      </c>
      <c r="N2548" s="244" t="str">
        <f t="shared" si="362"/>
        <v/>
      </c>
      <c r="O2548" s="244" t="str">
        <f t="shared" si="363"/>
        <v/>
      </c>
      <c r="P2548">
        <f>IF($I2548&lt;&gt;"",$I2548,IF($E2548="SGD",1,IF($E2548="USD",Settings!$B$22,IF($E2548="HKD",Settings!$B$23,1))))</f>
        <v>1</v>
      </c>
      <c r="Q2548">
        <f t="shared" si="364"/>
        <v>0</v>
      </c>
      <c r="R2548">
        <f t="shared" si="365"/>
        <v>0</v>
      </c>
      <c r="S2548" t="str">
        <f t="shared" si="357"/>
        <v/>
      </c>
      <c r="T2548" t="str">
        <f t="shared" si="358"/>
        <v/>
      </c>
      <c r="U2548" t="str">
        <f t="shared" si="359"/>
        <v/>
      </c>
    </row>
    <row r="2549" spans="12:21" ht="15" customHeight="1" x14ac:dyDescent="0.15">
      <c r="L2549" s="244" t="str">
        <f t="shared" si="360"/>
        <v/>
      </c>
      <c r="M2549" s="245" t="str">
        <f t="shared" si="361"/>
        <v/>
      </c>
      <c r="N2549" s="244" t="str">
        <f t="shared" si="362"/>
        <v/>
      </c>
      <c r="O2549" s="244" t="str">
        <f t="shared" si="363"/>
        <v/>
      </c>
      <c r="P2549">
        <f>IF($I2549&lt;&gt;"",$I2549,IF($E2549="SGD",1,IF($E2549="USD",Settings!$B$22,IF($E2549="HKD",Settings!$B$23,1))))</f>
        <v>1</v>
      </c>
      <c r="Q2549">
        <f t="shared" si="364"/>
        <v>0</v>
      </c>
      <c r="R2549">
        <f t="shared" si="365"/>
        <v>0</v>
      </c>
      <c r="S2549" t="str">
        <f t="shared" si="357"/>
        <v/>
      </c>
      <c r="T2549" t="str">
        <f t="shared" si="358"/>
        <v/>
      </c>
      <c r="U2549" t="str">
        <f t="shared" si="359"/>
        <v/>
      </c>
    </row>
    <row r="2550" spans="12:21" ht="15" customHeight="1" x14ac:dyDescent="0.15">
      <c r="L2550" s="244" t="str">
        <f t="shared" si="360"/>
        <v/>
      </c>
      <c r="M2550" s="245" t="str">
        <f t="shared" si="361"/>
        <v/>
      </c>
      <c r="N2550" s="244" t="str">
        <f t="shared" si="362"/>
        <v/>
      </c>
      <c r="O2550" s="244" t="str">
        <f t="shared" si="363"/>
        <v/>
      </c>
      <c r="P2550">
        <f>IF($I2550&lt;&gt;"",$I2550,IF($E2550="SGD",1,IF($E2550="USD",Settings!$B$22,IF($E2550="HKD",Settings!$B$23,1))))</f>
        <v>1</v>
      </c>
      <c r="Q2550">
        <f t="shared" si="364"/>
        <v>0</v>
      </c>
      <c r="R2550">
        <f t="shared" si="365"/>
        <v>0</v>
      </c>
      <c r="S2550" t="str">
        <f t="shared" si="357"/>
        <v/>
      </c>
      <c r="T2550" t="str">
        <f t="shared" si="358"/>
        <v/>
      </c>
      <c r="U2550" t="str">
        <f t="shared" si="359"/>
        <v/>
      </c>
    </row>
    <row r="2551" spans="12:21" ht="15" customHeight="1" x14ac:dyDescent="0.15">
      <c r="L2551" s="244" t="str">
        <f t="shared" si="360"/>
        <v/>
      </c>
      <c r="M2551" s="245" t="str">
        <f t="shared" si="361"/>
        <v/>
      </c>
      <c r="N2551" s="244" t="str">
        <f t="shared" si="362"/>
        <v/>
      </c>
      <c r="O2551" s="244" t="str">
        <f t="shared" si="363"/>
        <v/>
      </c>
      <c r="P2551">
        <f>IF($I2551&lt;&gt;"",$I2551,IF($E2551="SGD",1,IF($E2551="USD",Settings!$B$22,IF($E2551="HKD",Settings!$B$23,1))))</f>
        <v>1</v>
      </c>
      <c r="Q2551">
        <f t="shared" si="364"/>
        <v>0</v>
      </c>
      <c r="R2551">
        <f t="shared" si="365"/>
        <v>0</v>
      </c>
      <c r="S2551" t="str">
        <f t="shared" si="357"/>
        <v/>
      </c>
      <c r="T2551" t="str">
        <f t="shared" si="358"/>
        <v/>
      </c>
      <c r="U2551" t="str">
        <f t="shared" si="359"/>
        <v/>
      </c>
    </row>
    <row r="2552" spans="12:21" ht="15" customHeight="1" x14ac:dyDescent="0.15">
      <c r="L2552" s="244" t="str">
        <f t="shared" si="360"/>
        <v/>
      </c>
      <c r="M2552" s="245" t="str">
        <f t="shared" si="361"/>
        <v/>
      </c>
      <c r="N2552" s="244" t="str">
        <f t="shared" si="362"/>
        <v/>
      </c>
      <c r="O2552" s="244" t="str">
        <f t="shared" si="363"/>
        <v/>
      </c>
      <c r="P2552">
        <f>IF($I2552&lt;&gt;"",$I2552,IF($E2552="SGD",1,IF($E2552="USD",Settings!$B$22,IF($E2552="HKD",Settings!$B$23,1))))</f>
        <v>1</v>
      </c>
      <c r="Q2552">
        <f t="shared" si="364"/>
        <v>0</v>
      </c>
      <c r="R2552">
        <f t="shared" si="365"/>
        <v>0</v>
      </c>
      <c r="S2552" t="str">
        <f t="shared" si="357"/>
        <v/>
      </c>
      <c r="T2552" t="str">
        <f t="shared" si="358"/>
        <v/>
      </c>
      <c r="U2552" t="str">
        <f t="shared" si="359"/>
        <v/>
      </c>
    </row>
    <row r="2553" spans="12:21" ht="15" customHeight="1" x14ac:dyDescent="0.15">
      <c r="L2553" s="244" t="str">
        <f t="shared" si="360"/>
        <v/>
      </c>
      <c r="M2553" s="245" t="str">
        <f t="shared" si="361"/>
        <v/>
      </c>
      <c r="N2553" s="244" t="str">
        <f t="shared" si="362"/>
        <v/>
      </c>
      <c r="O2553" s="244" t="str">
        <f t="shared" si="363"/>
        <v/>
      </c>
      <c r="P2553">
        <f>IF($I2553&lt;&gt;"",$I2553,IF($E2553="SGD",1,IF($E2553="USD",Settings!$B$22,IF($E2553="HKD",Settings!$B$23,1))))</f>
        <v>1</v>
      </c>
      <c r="Q2553">
        <f t="shared" si="364"/>
        <v>0</v>
      </c>
      <c r="R2553">
        <f t="shared" si="365"/>
        <v>0</v>
      </c>
      <c r="S2553" t="str">
        <f t="shared" si="357"/>
        <v/>
      </c>
      <c r="T2553" t="str">
        <f t="shared" si="358"/>
        <v/>
      </c>
      <c r="U2553" t="str">
        <f t="shared" si="359"/>
        <v/>
      </c>
    </row>
    <row r="2554" spans="12:21" ht="15" customHeight="1" x14ac:dyDescent="0.15">
      <c r="L2554" s="244" t="str">
        <f t="shared" si="360"/>
        <v/>
      </c>
      <c r="M2554" s="245" t="str">
        <f t="shared" si="361"/>
        <v/>
      </c>
      <c r="N2554" s="244" t="str">
        <f t="shared" si="362"/>
        <v/>
      </c>
      <c r="O2554" s="244" t="str">
        <f t="shared" si="363"/>
        <v/>
      </c>
      <c r="P2554">
        <f>IF($I2554&lt;&gt;"",$I2554,IF($E2554="SGD",1,IF($E2554="USD",Settings!$B$22,IF($E2554="HKD",Settings!$B$23,1))))</f>
        <v>1</v>
      </c>
      <c r="Q2554">
        <f t="shared" si="364"/>
        <v>0</v>
      </c>
      <c r="R2554">
        <f t="shared" si="365"/>
        <v>0</v>
      </c>
      <c r="S2554" t="str">
        <f t="shared" si="357"/>
        <v/>
      </c>
      <c r="T2554" t="str">
        <f t="shared" si="358"/>
        <v/>
      </c>
      <c r="U2554" t="str">
        <f t="shared" si="359"/>
        <v/>
      </c>
    </row>
    <row r="2555" spans="12:21" ht="15" customHeight="1" x14ac:dyDescent="0.15">
      <c r="L2555" s="244" t="str">
        <f t="shared" si="360"/>
        <v/>
      </c>
      <c r="M2555" s="245" t="str">
        <f t="shared" si="361"/>
        <v/>
      </c>
      <c r="N2555" s="244" t="str">
        <f t="shared" si="362"/>
        <v/>
      </c>
      <c r="O2555" s="244" t="str">
        <f t="shared" si="363"/>
        <v/>
      </c>
      <c r="P2555">
        <f>IF($I2555&lt;&gt;"",$I2555,IF($E2555="SGD",1,IF($E2555="USD",Settings!$B$22,IF($E2555="HKD",Settings!$B$23,1))))</f>
        <v>1</v>
      </c>
      <c r="Q2555">
        <f t="shared" si="364"/>
        <v>0</v>
      </c>
      <c r="R2555">
        <f t="shared" si="365"/>
        <v>0</v>
      </c>
      <c r="S2555" t="str">
        <f t="shared" si="357"/>
        <v/>
      </c>
      <c r="T2555" t="str">
        <f t="shared" si="358"/>
        <v/>
      </c>
      <c r="U2555" t="str">
        <f t="shared" si="359"/>
        <v/>
      </c>
    </row>
    <row r="2556" spans="12:21" ht="15" customHeight="1" x14ac:dyDescent="0.15">
      <c r="L2556" s="244" t="str">
        <f t="shared" si="360"/>
        <v/>
      </c>
      <c r="M2556" s="245" t="str">
        <f t="shared" si="361"/>
        <v/>
      </c>
      <c r="N2556" s="244" t="str">
        <f t="shared" si="362"/>
        <v/>
      </c>
      <c r="O2556" s="244" t="str">
        <f t="shared" si="363"/>
        <v/>
      </c>
      <c r="P2556">
        <f>IF($I2556&lt;&gt;"",$I2556,IF($E2556="SGD",1,IF($E2556="USD",Settings!$B$22,IF($E2556="HKD",Settings!$B$23,1))))</f>
        <v>1</v>
      </c>
      <c r="Q2556">
        <f t="shared" si="364"/>
        <v>0</v>
      </c>
      <c r="R2556">
        <f t="shared" si="365"/>
        <v>0</v>
      </c>
      <c r="S2556" t="str">
        <f t="shared" si="357"/>
        <v/>
      </c>
      <c r="T2556" t="str">
        <f t="shared" si="358"/>
        <v/>
      </c>
      <c r="U2556" t="str">
        <f t="shared" si="359"/>
        <v/>
      </c>
    </row>
    <row r="2557" spans="12:21" ht="15" customHeight="1" x14ac:dyDescent="0.15">
      <c r="L2557" s="244" t="str">
        <f t="shared" si="360"/>
        <v/>
      </c>
      <c r="M2557" s="245" t="str">
        <f t="shared" si="361"/>
        <v/>
      </c>
      <c r="N2557" s="244" t="str">
        <f t="shared" si="362"/>
        <v/>
      </c>
      <c r="O2557" s="244" t="str">
        <f t="shared" si="363"/>
        <v/>
      </c>
      <c r="P2557">
        <f>IF($I2557&lt;&gt;"",$I2557,IF($E2557="SGD",1,IF($E2557="USD",Settings!$B$22,IF($E2557="HKD",Settings!$B$23,1))))</f>
        <v>1</v>
      </c>
      <c r="Q2557">
        <f t="shared" si="364"/>
        <v>0</v>
      </c>
      <c r="R2557">
        <f t="shared" si="365"/>
        <v>0</v>
      </c>
      <c r="S2557" t="str">
        <f t="shared" si="357"/>
        <v/>
      </c>
      <c r="T2557" t="str">
        <f t="shared" si="358"/>
        <v/>
      </c>
      <c r="U2557" t="str">
        <f t="shared" si="359"/>
        <v/>
      </c>
    </row>
    <row r="2558" spans="12:21" ht="15" customHeight="1" x14ac:dyDescent="0.15">
      <c r="L2558" s="244" t="str">
        <f t="shared" si="360"/>
        <v/>
      </c>
      <c r="M2558" s="245" t="str">
        <f t="shared" si="361"/>
        <v/>
      </c>
      <c r="N2558" s="244" t="str">
        <f t="shared" si="362"/>
        <v/>
      </c>
      <c r="O2558" s="244" t="str">
        <f t="shared" si="363"/>
        <v/>
      </c>
      <c r="P2558">
        <f>IF($I2558&lt;&gt;"",$I2558,IF($E2558="SGD",1,IF($E2558="USD",Settings!$B$22,IF($E2558="HKD",Settings!$B$23,1))))</f>
        <v>1</v>
      </c>
      <c r="Q2558">
        <f t="shared" si="364"/>
        <v>0</v>
      </c>
      <c r="R2558">
        <f t="shared" si="365"/>
        <v>0</v>
      </c>
      <c r="S2558" t="str">
        <f t="shared" si="357"/>
        <v/>
      </c>
      <c r="T2558" t="str">
        <f t="shared" si="358"/>
        <v/>
      </c>
      <c r="U2558" t="str">
        <f t="shared" si="359"/>
        <v/>
      </c>
    </row>
    <row r="2559" spans="12:21" ht="15" customHeight="1" x14ac:dyDescent="0.15">
      <c r="L2559" s="244" t="str">
        <f t="shared" si="360"/>
        <v/>
      </c>
      <c r="M2559" s="245" t="str">
        <f t="shared" si="361"/>
        <v/>
      </c>
      <c r="N2559" s="244" t="str">
        <f t="shared" si="362"/>
        <v/>
      </c>
      <c r="O2559" s="244" t="str">
        <f t="shared" si="363"/>
        <v/>
      </c>
      <c r="P2559">
        <f>IF($I2559&lt;&gt;"",$I2559,IF($E2559="SGD",1,IF($E2559="USD",Settings!$B$22,IF($E2559="HKD",Settings!$B$23,1))))</f>
        <v>1</v>
      </c>
      <c r="Q2559">
        <f t="shared" si="364"/>
        <v>0</v>
      </c>
      <c r="R2559">
        <f t="shared" si="365"/>
        <v>0</v>
      </c>
      <c r="S2559" t="str">
        <f t="shared" si="357"/>
        <v/>
      </c>
      <c r="T2559" t="str">
        <f t="shared" si="358"/>
        <v/>
      </c>
      <c r="U2559" t="str">
        <f t="shared" si="359"/>
        <v/>
      </c>
    </row>
    <row r="2560" spans="12:21" ht="15" customHeight="1" x14ac:dyDescent="0.15">
      <c r="L2560" s="244" t="str">
        <f t="shared" si="360"/>
        <v/>
      </c>
      <c r="M2560" s="245" t="str">
        <f t="shared" si="361"/>
        <v/>
      </c>
      <c r="N2560" s="244" t="str">
        <f t="shared" si="362"/>
        <v/>
      </c>
      <c r="O2560" s="244" t="str">
        <f t="shared" si="363"/>
        <v/>
      </c>
      <c r="P2560">
        <f>IF($I2560&lt;&gt;"",$I2560,IF($E2560="SGD",1,IF($E2560="USD",Settings!$B$22,IF($E2560="HKD",Settings!$B$23,1))))</f>
        <v>1</v>
      </c>
      <c r="Q2560">
        <f t="shared" si="364"/>
        <v>0</v>
      </c>
      <c r="R2560">
        <f t="shared" si="365"/>
        <v>0</v>
      </c>
      <c r="S2560" t="str">
        <f t="shared" si="357"/>
        <v/>
      </c>
      <c r="T2560" t="str">
        <f t="shared" si="358"/>
        <v/>
      </c>
      <c r="U2560" t="str">
        <f t="shared" si="359"/>
        <v/>
      </c>
    </row>
    <row r="2561" spans="12:21" ht="15" customHeight="1" x14ac:dyDescent="0.15">
      <c r="L2561" s="244" t="str">
        <f t="shared" si="360"/>
        <v/>
      </c>
      <c r="M2561" s="245" t="str">
        <f t="shared" si="361"/>
        <v/>
      </c>
      <c r="N2561" s="244" t="str">
        <f t="shared" si="362"/>
        <v/>
      </c>
      <c r="O2561" s="244" t="str">
        <f t="shared" si="363"/>
        <v/>
      </c>
      <c r="P2561">
        <f>IF($I2561&lt;&gt;"",$I2561,IF($E2561="SGD",1,IF($E2561="USD",Settings!$B$22,IF($E2561="HKD",Settings!$B$23,1))))</f>
        <v>1</v>
      </c>
      <c r="Q2561">
        <f t="shared" si="364"/>
        <v>0</v>
      </c>
      <c r="R2561">
        <f t="shared" si="365"/>
        <v>0</v>
      </c>
      <c r="S2561" t="str">
        <f t="shared" si="357"/>
        <v/>
      </c>
      <c r="T2561" t="str">
        <f t="shared" si="358"/>
        <v/>
      </c>
      <c r="U2561" t="str">
        <f t="shared" si="359"/>
        <v/>
      </c>
    </row>
    <row r="2562" spans="12:21" ht="15" customHeight="1" x14ac:dyDescent="0.15">
      <c r="L2562" s="244" t="str">
        <f t="shared" si="360"/>
        <v/>
      </c>
      <c r="M2562" s="245" t="str">
        <f t="shared" si="361"/>
        <v/>
      </c>
      <c r="N2562" s="244" t="str">
        <f t="shared" si="362"/>
        <v/>
      </c>
      <c r="O2562" s="244" t="str">
        <f t="shared" si="363"/>
        <v/>
      </c>
      <c r="P2562">
        <f>IF($I2562&lt;&gt;"",$I2562,IF($E2562="SGD",1,IF($E2562="USD",Settings!$B$22,IF($E2562="HKD",Settings!$B$23,1))))</f>
        <v>1</v>
      </c>
      <c r="Q2562">
        <f t="shared" si="364"/>
        <v>0</v>
      </c>
      <c r="R2562">
        <f t="shared" si="365"/>
        <v>0</v>
      </c>
      <c r="S2562" t="str">
        <f t="shared" ref="S2562:S2625" si="366">IF(L2562="","",SUMIFS($M:$M,$L:$L,L2562,$T:$T,"&lt;="&amp;T2562))</f>
        <v/>
      </c>
      <c r="T2562" t="str">
        <f t="shared" ref="T2562:T2625" si="367">IF(L2562="","",INT(G2562)*100000+ROW())</f>
        <v/>
      </c>
      <c r="U2562" t="str">
        <f t="shared" ref="U2562:U2625" si="368">IF(L2562="","",IF(AND(COUNTIFS($L:$L,L2562,$S:$S,"&gt;-0.000001",$S:$S,"&lt;0.000001",$T:$T,"&gt;"&amp;T2562)=0,ABS(S2562)&gt;0.000001),1,0))</f>
        <v/>
      </c>
    </row>
    <row r="2563" spans="12:21" ht="15" customHeight="1" x14ac:dyDescent="0.15">
      <c r="L2563" s="244" t="str">
        <f t="shared" si="360"/>
        <v/>
      </c>
      <c r="M2563" s="245" t="str">
        <f t="shared" si="361"/>
        <v/>
      </c>
      <c r="N2563" s="244" t="str">
        <f t="shared" si="362"/>
        <v/>
      </c>
      <c r="O2563" s="244" t="str">
        <f t="shared" si="363"/>
        <v/>
      </c>
      <c r="P2563">
        <f>IF($I2563&lt;&gt;"",$I2563,IF($E2563="SGD",1,IF($E2563="USD",Settings!$B$22,IF($E2563="HKD",Settings!$B$23,1))))</f>
        <v>1</v>
      </c>
      <c r="Q2563">
        <f t="shared" si="364"/>
        <v>0</v>
      </c>
      <c r="R2563">
        <f t="shared" si="365"/>
        <v>0</v>
      </c>
      <c r="S2563" t="str">
        <f t="shared" si="366"/>
        <v/>
      </c>
      <c r="T2563" t="str">
        <f t="shared" si="367"/>
        <v/>
      </c>
      <c r="U2563" t="str">
        <f t="shared" si="368"/>
        <v/>
      </c>
    </row>
    <row r="2564" spans="12:21" ht="15" customHeight="1" x14ac:dyDescent="0.15">
      <c r="L2564" s="244" t="str">
        <f t="shared" si="360"/>
        <v/>
      </c>
      <c r="M2564" s="245" t="str">
        <f t="shared" si="361"/>
        <v/>
      </c>
      <c r="N2564" s="244" t="str">
        <f t="shared" si="362"/>
        <v/>
      </c>
      <c r="O2564" s="244" t="str">
        <f t="shared" si="363"/>
        <v/>
      </c>
      <c r="P2564">
        <f>IF($I2564&lt;&gt;"",$I2564,IF($E2564="SGD",1,IF($E2564="USD",Settings!$B$22,IF($E2564="HKD",Settings!$B$23,1))))</f>
        <v>1</v>
      </c>
      <c r="Q2564">
        <f t="shared" si="364"/>
        <v>0</v>
      </c>
      <c r="R2564">
        <f t="shared" si="365"/>
        <v>0</v>
      </c>
      <c r="S2564" t="str">
        <f t="shared" si="366"/>
        <v/>
      </c>
      <c r="T2564" t="str">
        <f t="shared" si="367"/>
        <v/>
      </c>
      <c r="U2564" t="str">
        <f t="shared" si="368"/>
        <v/>
      </c>
    </row>
    <row r="2565" spans="12:21" ht="15" customHeight="1" x14ac:dyDescent="0.15">
      <c r="L2565" s="244" t="str">
        <f t="shared" si="360"/>
        <v/>
      </c>
      <c r="M2565" s="245" t="str">
        <f t="shared" si="361"/>
        <v/>
      </c>
      <c r="N2565" s="244" t="str">
        <f t="shared" si="362"/>
        <v/>
      </c>
      <c r="O2565" s="244" t="str">
        <f t="shared" si="363"/>
        <v/>
      </c>
      <c r="P2565">
        <f>IF($I2565&lt;&gt;"",$I2565,IF($E2565="SGD",1,IF($E2565="USD",Settings!$B$22,IF($E2565="HKD",Settings!$B$23,1))))</f>
        <v>1</v>
      </c>
      <c r="Q2565">
        <f t="shared" si="364"/>
        <v>0</v>
      </c>
      <c r="R2565">
        <f t="shared" si="365"/>
        <v>0</v>
      </c>
      <c r="S2565" t="str">
        <f t="shared" si="366"/>
        <v/>
      </c>
      <c r="T2565" t="str">
        <f t="shared" si="367"/>
        <v/>
      </c>
      <c r="U2565" t="str">
        <f t="shared" si="368"/>
        <v/>
      </c>
    </row>
    <row r="2566" spans="12:21" ht="15" customHeight="1" x14ac:dyDescent="0.15">
      <c r="L2566" s="244" t="str">
        <f t="shared" si="360"/>
        <v/>
      </c>
      <c r="M2566" s="245" t="str">
        <f t="shared" si="361"/>
        <v/>
      </c>
      <c r="N2566" s="244" t="str">
        <f t="shared" si="362"/>
        <v/>
      </c>
      <c r="O2566" s="244" t="str">
        <f t="shared" si="363"/>
        <v/>
      </c>
      <c r="P2566">
        <f>IF($I2566&lt;&gt;"",$I2566,IF($E2566="SGD",1,IF($E2566="USD",Settings!$B$22,IF($E2566="HKD",Settings!$B$23,1))))</f>
        <v>1</v>
      </c>
      <c r="Q2566">
        <f t="shared" si="364"/>
        <v>0</v>
      </c>
      <c r="R2566">
        <f t="shared" si="365"/>
        <v>0</v>
      </c>
      <c r="S2566" t="str">
        <f t="shared" si="366"/>
        <v/>
      </c>
      <c r="T2566" t="str">
        <f t="shared" si="367"/>
        <v/>
      </c>
      <c r="U2566" t="str">
        <f t="shared" si="368"/>
        <v/>
      </c>
    </row>
    <row r="2567" spans="12:21" ht="15" customHeight="1" x14ac:dyDescent="0.15">
      <c r="L2567" s="244" t="str">
        <f t="shared" si="360"/>
        <v/>
      </c>
      <c r="M2567" s="245" t="str">
        <f t="shared" si="361"/>
        <v/>
      </c>
      <c r="N2567" s="244" t="str">
        <f t="shared" si="362"/>
        <v/>
      </c>
      <c r="O2567" s="244" t="str">
        <f t="shared" si="363"/>
        <v/>
      </c>
      <c r="P2567">
        <f>IF($I2567&lt;&gt;"",$I2567,IF($E2567="SGD",1,IF($E2567="USD",Settings!$B$22,IF($E2567="HKD",Settings!$B$23,1))))</f>
        <v>1</v>
      </c>
      <c r="Q2567">
        <f t="shared" si="364"/>
        <v>0</v>
      </c>
      <c r="R2567">
        <f t="shared" si="365"/>
        <v>0</v>
      </c>
      <c r="S2567" t="str">
        <f t="shared" si="366"/>
        <v/>
      </c>
      <c r="T2567" t="str">
        <f t="shared" si="367"/>
        <v/>
      </c>
      <c r="U2567" t="str">
        <f t="shared" si="368"/>
        <v/>
      </c>
    </row>
    <row r="2568" spans="12:21" ht="15" customHeight="1" x14ac:dyDescent="0.15">
      <c r="L2568" s="244" t="str">
        <f t="shared" si="360"/>
        <v/>
      </c>
      <c r="M2568" s="245" t="str">
        <f t="shared" si="361"/>
        <v/>
      </c>
      <c r="N2568" s="244" t="str">
        <f t="shared" si="362"/>
        <v/>
      </c>
      <c r="O2568" s="244" t="str">
        <f t="shared" si="363"/>
        <v/>
      </c>
      <c r="P2568">
        <f>IF($I2568&lt;&gt;"",$I2568,IF($E2568="SGD",1,IF($E2568="USD",Settings!$B$22,IF($E2568="HKD",Settings!$B$23,1))))</f>
        <v>1</v>
      </c>
      <c r="Q2568">
        <f t="shared" si="364"/>
        <v>0</v>
      </c>
      <c r="R2568">
        <f t="shared" si="365"/>
        <v>0</v>
      </c>
      <c r="S2568" t="str">
        <f t="shared" si="366"/>
        <v/>
      </c>
      <c r="T2568" t="str">
        <f t="shared" si="367"/>
        <v/>
      </c>
      <c r="U2568" t="str">
        <f t="shared" si="368"/>
        <v/>
      </c>
    </row>
    <row r="2569" spans="12:21" ht="15" customHeight="1" x14ac:dyDescent="0.15">
      <c r="L2569" s="244" t="str">
        <f t="shared" si="360"/>
        <v/>
      </c>
      <c r="M2569" s="245" t="str">
        <f t="shared" si="361"/>
        <v/>
      </c>
      <c r="N2569" s="244" t="str">
        <f t="shared" si="362"/>
        <v/>
      </c>
      <c r="O2569" s="244" t="str">
        <f t="shared" si="363"/>
        <v/>
      </c>
      <c r="P2569">
        <f>IF($I2569&lt;&gt;"",$I2569,IF($E2569="SGD",1,IF($E2569="USD",Settings!$B$22,IF($E2569="HKD",Settings!$B$23,1))))</f>
        <v>1</v>
      </c>
      <c r="Q2569">
        <f t="shared" si="364"/>
        <v>0</v>
      </c>
      <c r="R2569">
        <f t="shared" si="365"/>
        <v>0</v>
      </c>
      <c r="S2569" t="str">
        <f t="shared" si="366"/>
        <v/>
      </c>
      <c r="T2569" t="str">
        <f t="shared" si="367"/>
        <v/>
      </c>
      <c r="U2569" t="str">
        <f t="shared" si="368"/>
        <v/>
      </c>
    </row>
    <row r="2570" spans="12:21" ht="15" customHeight="1" x14ac:dyDescent="0.15">
      <c r="L2570" s="244" t="str">
        <f t="shared" si="360"/>
        <v/>
      </c>
      <c r="M2570" s="245" t="str">
        <f t="shared" si="361"/>
        <v/>
      </c>
      <c r="N2570" s="244" t="str">
        <f t="shared" si="362"/>
        <v/>
      </c>
      <c r="O2570" s="244" t="str">
        <f t="shared" si="363"/>
        <v/>
      </c>
      <c r="P2570">
        <f>IF($I2570&lt;&gt;"",$I2570,IF($E2570="SGD",1,IF($E2570="USD",Settings!$B$22,IF($E2570="HKD",Settings!$B$23,1))))</f>
        <v>1</v>
      </c>
      <c r="Q2570">
        <f t="shared" si="364"/>
        <v>0</v>
      </c>
      <c r="R2570">
        <f t="shared" si="365"/>
        <v>0</v>
      </c>
      <c r="S2570" t="str">
        <f t="shared" si="366"/>
        <v/>
      </c>
      <c r="T2570" t="str">
        <f t="shared" si="367"/>
        <v/>
      </c>
      <c r="U2570" t="str">
        <f t="shared" si="368"/>
        <v/>
      </c>
    </row>
    <row r="2571" spans="12:21" ht="15" customHeight="1" x14ac:dyDescent="0.15">
      <c r="L2571" s="244" t="str">
        <f t="shared" si="360"/>
        <v/>
      </c>
      <c r="M2571" s="245" t="str">
        <f t="shared" si="361"/>
        <v/>
      </c>
      <c r="N2571" s="244" t="str">
        <f t="shared" si="362"/>
        <v/>
      </c>
      <c r="O2571" s="244" t="str">
        <f t="shared" si="363"/>
        <v/>
      </c>
      <c r="P2571">
        <f>IF($I2571&lt;&gt;"",$I2571,IF($E2571="SGD",1,IF($E2571="USD",Settings!$B$22,IF($E2571="HKD",Settings!$B$23,1))))</f>
        <v>1</v>
      </c>
      <c r="Q2571">
        <f t="shared" si="364"/>
        <v>0</v>
      </c>
      <c r="R2571">
        <f t="shared" si="365"/>
        <v>0</v>
      </c>
      <c r="S2571" t="str">
        <f t="shared" si="366"/>
        <v/>
      </c>
      <c r="T2571" t="str">
        <f t="shared" si="367"/>
        <v/>
      </c>
      <c r="U2571" t="str">
        <f t="shared" si="368"/>
        <v/>
      </c>
    </row>
    <row r="2572" spans="12:21" ht="15" customHeight="1" x14ac:dyDescent="0.15">
      <c r="L2572" s="244" t="str">
        <f t="shared" si="360"/>
        <v/>
      </c>
      <c r="M2572" s="245" t="str">
        <f t="shared" si="361"/>
        <v/>
      </c>
      <c r="N2572" s="244" t="str">
        <f t="shared" si="362"/>
        <v/>
      </c>
      <c r="O2572" s="244" t="str">
        <f t="shared" si="363"/>
        <v/>
      </c>
      <c r="P2572">
        <f>IF($I2572&lt;&gt;"",$I2572,IF($E2572="SGD",1,IF($E2572="USD",Settings!$B$22,IF($E2572="HKD",Settings!$B$23,1))))</f>
        <v>1</v>
      </c>
      <c r="Q2572">
        <f t="shared" si="364"/>
        <v>0</v>
      </c>
      <c r="R2572">
        <f t="shared" si="365"/>
        <v>0</v>
      </c>
      <c r="S2572" t="str">
        <f t="shared" si="366"/>
        <v/>
      </c>
      <c r="T2572" t="str">
        <f t="shared" si="367"/>
        <v/>
      </c>
      <c r="U2572" t="str">
        <f t="shared" si="368"/>
        <v/>
      </c>
    </row>
    <row r="2573" spans="12:21" ht="15" customHeight="1" x14ac:dyDescent="0.15">
      <c r="L2573" s="244" t="str">
        <f t="shared" si="360"/>
        <v/>
      </c>
      <c r="M2573" s="245" t="str">
        <f t="shared" si="361"/>
        <v/>
      </c>
      <c r="N2573" s="244" t="str">
        <f t="shared" si="362"/>
        <v/>
      </c>
      <c r="O2573" s="244" t="str">
        <f t="shared" si="363"/>
        <v/>
      </c>
      <c r="P2573">
        <f>IF($I2573&lt;&gt;"",$I2573,IF($E2573="SGD",1,IF($E2573="USD",Settings!$B$22,IF($E2573="HKD",Settings!$B$23,1))))</f>
        <v>1</v>
      </c>
      <c r="Q2573">
        <f t="shared" si="364"/>
        <v>0</v>
      </c>
      <c r="R2573">
        <f t="shared" si="365"/>
        <v>0</v>
      </c>
      <c r="S2573" t="str">
        <f t="shared" si="366"/>
        <v/>
      </c>
      <c r="T2573" t="str">
        <f t="shared" si="367"/>
        <v/>
      </c>
      <c r="U2573" t="str">
        <f t="shared" si="368"/>
        <v/>
      </c>
    </row>
    <row r="2574" spans="12:21" ht="15" customHeight="1" x14ac:dyDescent="0.15">
      <c r="L2574" s="244" t="str">
        <f t="shared" si="360"/>
        <v/>
      </c>
      <c r="M2574" s="245" t="str">
        <f t="shared" si="361"/>
        <v/>
      </c>
      <c r="N2574" s="244" t="str">
        <f t="shared" si="362"/>
        <v/>
      </c>
      <c r="O2574" s="244" t="str">
        <f t="shared" si="363"/>
        <v/>
      </c>
      <c r="P2574">
        <f>IF($I2574&lt;&gt;"",$I2574,IF($E2574="SGD",1,IF($E2574="USD",Settings!$B$22,IF($E2574="HKD",Settings!$B$23,1))))</f>
        <v>1</v>
      </c>
      <c r="Q2574">
        <f t="shared" si="364"/>
        <v>0</v>
      </c>
      <c r="R2574">
        <f t="shared" si="365"/>
        <v>0</v>
      </c>
      <c r="S2574" t="str">
        <f t="shared" si="366"/>
        <v/>
      </c>
      <c r="T2574" t="str">
        <f t="shared" si="367"/>
        <v/>
      </c>
      <c r="U2574" t="str">
        <f t="shared" si="368"/>
        <v/>
      </c>
    </row>
    <row r="2575" spans="12:21" ht="15" customHeight="1" x14ac:dyDescent="0.15">
      <c r="L2575" s="244" t="str">
        <f t="shared" si="360"/>
        <v/>
      </c>
      <c r="M2575" s="245" t="str">
        <f t="shared" si="361"/>
        <v/>
      </c>
      <c r="N2575" s="244" t="str">
        <f t="shared" si="362"/>
        <v/>
      </c>
      <c r="O2575" s="244" t="str">
        <f t="shared" si="363"/>
        <v/>
      </c>
      <c r="P2575">
        <f>IF($I2575&lt;&gt;"",$I2575,IF($E2575="SGD",1,IF($E2575="USD",Settings!$B$22,IF($E2575="HKD",Settings!$B$23,1))))</f>
        <v>1</v>
      </c>
      <c r="Q2575">
        <f t="shared" si="364"/>
        <v>0</v>
      </c>
      <c r="R2575">
        <f t="shared" si="365"/>
        <v>0</v>
      </c>
      <c r="S2575" t="str">
        <f t="shared" si="366"/>
        <v/>
      </c>
      <c r="T2575" t="str">
        <f t="shared" si="367"/>
        <v/>
      </c>
      <c r="U2575" t="str">
        <f t="shared" si="368"/>
        <v/>
      </c>
    </row>
    <row r="2576" spans="12:21" ht="15" customHeight="1" x14ac:dyDescent="0.15">
      <c r="L2576" s="244" t="str">
        <f t="shared" si="360"/>
        <v/>
      </c>
      <c r="M2576" s="245" t="str">
        <f t="shared" si="361"/>
        <v/>
      </c>
      <c r="N2576" s="244" t="str">
        <f t="shared" si="362"/>
        <v/>
      </c>
      <c r="O2576" s="244" t="str">
        <f t="shared" si="363"/>
        <v/>
      </c>
      <c r="P2576">
        <f>IF($I2576&lt;&gt;"",$I2576,IF($E2576="SGD",1,IF($E2576="USD",Settings!$B$22,IF($E2576="HKD",Settings!$B$23,1))))</f>
        <v>1</v>
      </c>
      <c r="Q2576">
        <f t="shared" si="364"/>
        <v>0</v>
      </c>
      <c r="R2576">
        <f t="shared" si="365"/>
        <v>0</v>
      </c>
      <c r="S2576" t="str">
        <f t="shared" si="366"/>
        <v/>
      </c>
      <c r="T2576" t="str">
        <f t="shared" si="367"/>
        <v/>
      </c>
      <c r="U2576" t="str">
        <f t="shared" si="368"/>
        <v/>
      </c>
    </row>
    <row r="2577" spans="12:21" ht="15" customHeight="1" x14ac:dyDescent="0.15">
      <c r="L2577" s="244" t="str">
        <f t="shared" si="360"/>
        <v/>
      </c>
      <c r="M2577" s="245" t="str">
        <f t="shared" si="361"/>
        <v/>
      </c>
      <c r="N2577" s="244" t="str">
        <f t="shared" si="362"/>
        <v/>
      </c>
      <c r="O2577" s="244" t="str">
        <f t="shared" si="363"/>
        <v/>
      </c>
      <c r="P2577">
        <f>IF($I2577&lt;&gt;"",$I2577,IF($E2577="SGD",1,IF($E2577="USD",Settings!$B$22,IF($E2577="HKD",Settings!$B$23,1))))</f>
        <v>1</v>
      </c>
      <c r="Q2577">
        <f t="shared" si="364"/>
        <v>0</v>
      </c>
      <c r="R2577">
        <f t="shared" si="365"/>
        <v>0</v>
      </c>
      <c r="S2577" t="str">
        <f t="shared" si="366"/>
        <v/>
      </c>
      <c r="T2577" t="str">
        <f t="shared" si="367"/>
        <v/>
      </c>
      <c r="U2577" t="str">
        <f t="shared" si="368"/>
        <v/>
      </c>
    </row>
    <row r="2578" spans="12:21" ht="15" customHeight="1" x14ac:dyDescent="0.15">
      <c r="L2578" s="244" t="str">
        <f t="shared" si="360"/>
        <v/>
      </c>
      <c r="M2578" s="245" t="str">
        <f t="shared" si="361"/>
        <v/>
      </c>
      <c r="N2578" s="244" t="str">
        <f t="shared" si="362"/>
        <v/>
      </c>
      <c r="O2578" s="244" t="str">
        <f t="shared" si="363"/>
        <v/>
      </c>
      <c r="P2578">
        <f>IF($I2578&lt;&gt;"",$I2578,IF($E2578="SGD",1,IF($E2578="USD",Settings!$B$22,IF($E2578="HKD",Settings!$B$23,1))))</f>
        <v>1</v>
      </c>
      <c r="Q2578">
        <f t="shared" si="364"/>
        <v>0</v>
      </c>
      <c r="R2578">
        <f t="shared" si="365"/>
        <v>0</v>
      </c>
      <c r="S2578" t="str">
        <f t="shared" si="366"/>
        <v/>
      </c>
      <c r="T2578" t="str">
        <f t="shared" si="367"/>
        <v/>
      </c>
      <c r="U2578" t="str">
        <f t="shared" si="368"/>
        <v/>
      </c>
    </row>
    <row r="2579" spans="12:21" ht="15" customHeight="1" x14ac:dyDescent="0.15">
      <c r="L2579" s="244" t="str">
        <f t="shared" si="360"/>
        <v/>
      </c>
      <c r="M2579" s="245" t="str">
        <f t="shared" si="361"/>
        <v/>
      </c>
      <c r="N2579" s="244" t="str">
        <f t="shared" si="362"/>
        <v/>
      </c>
      <c r="O2579" s="244" t="str">
        <f t="shared" si="363"/>
        <v/>
      </c>
      <c r="P2579">
        <f>IF($I2579&lt;&gt;"",$I2579,IF($E2579="SGD",1,IF($E2579="USD",Settings!$B$22,IF($E2579="HKD",Settings!$B$23,1))))</f>
        <v>1</v>
      </c>
      <c r="Q2579">
        <f t="shared" si="364"/>
        <v>0</v>
      </c>
      <c r="R2579">
        <f t="shared" si="365"/>
        <v>0</v>
      </c>
      <c r="S2579" t="str">
        <f t="shared" si="366"/>
        <v/>
      </c>
      <c r="T2579" t="str">
        <f t="shared" si="367"/>
        <v/>
      </c>
      <c r="U2579" t="str">
        <f t="shared" si="368"/>
        <v/>
      </c>
    </row>
    <row r="2580" spans="12:21" ht="15" customHeight="1" x14ac:dyDescent="0.15">
      <c r="L2580" s="244" t="str">
        <f t="shared" si="360"/>
        <v/>
      </c>
      <c r="M2580" s="245" t="str">
        <f t="shared" si="361"/>
        <v/>
      </c>
      <c r="N2580" s="244" t="str">
        <f t="shared" si="362"/>
        <v/>
      </c>
      <c r="O2580" s="244" t="str">
        <f t="shared" si="363"/>
        <v/>
      </c>
      <c r="P2580">
        <f>IF($I2580&lt;&gt;"",$I2580,IF($E2580="SGD",1,IF($E2580="USD",Settings!$B$22,IF($E2580="HKD",Settings!$B$23,1))))</f>
        <v>1</v>
      </c>
      <c r="Q2580">
        <f t="shared" si="364"/>
        <v>0</v>
      </c>
      <c r="R2580">
        <f t="shared" si="365"/>
        <v>0</v>
      </c>
      <c r="S2580" t="str">
        <f t="shared" si="366"/>
        <v/>
      </c>
      <c r="T2580" t="str">
        <f t="shared" si="367"/>
        <v/>
      </c>
      <c r="U2580" t="str">
        <f t="shared" si="368"/>
        <v/>
      </c>
    </row>
    <row r="2581" spans="12:21" ht="15" customHeight="1" x14ac:dyDescent="0.15">
      <c r="L2581" s="244" t="str">
        <f t="shared" si="360"/>
        <v/>
      </c>
      <c r="M2581" s="245" t="str">
        <f t="shared" si="361"/>
        <v/>
      </c>
      <c r="N2581" s="244" t="str">
        <f t="shared" si="362"/>
        <v/>
      </c>
      <c r="O2581" s="244" t="str">
        <f t="shared" si="363"/>
        <v/>
      </c>
      <c r="P2581">
        <f>IF($I2581&lt;&gt;"",$I2581,IF($E2581="SGD",1,IF($E2581="USD",Settings!$B$22,IF($E2581="HKD",Settings!$B$23,1))))</f>
        <v>1</v>
      </c>
      <c r="Q2581">
        <f t="shared" si="364"/>
        <v>0</v>
      </c>
      <c r="R2581">
        <f t="shared" si="365"/>
        <v>0</v>
      </c>
      <c r="S2581" t="str">
        <f t="shared" si="366"/>
        <v/>
      </c>
      <c r="T2581" t="str">
        <f t="shared" si="367"/>
        <v/>
      </c>
      <c r="U2581" t="str">
        <f t="shared" si="368"/>
        <v/>
      </c>
    </row>
    <row r="2582" spans="12:21" ht="15" customHeight="1" x14ac:dyDescent="0.15">
      <c r="L2582" s="244" t="str">
        <f t="shared" si="360"/>
        <v/>
      </c>
      <c r="M2582" s="245" t="str">
        <f t="shared" si="361"/>
        <v/>
      </c>
      <c r="N2582" s="244" t="str">
        <f t="shared" si="362"/>
        <v/>
      </c>
      <c r="O2582" s="244" t="str">
        <f t="shared" si="363"/>
        <v/>
      </c>
      <c r="P2582">
        <f>IF($I2582&lt;&gt;"",$I2582,IF($E2582="SGD",1,IF($E2582="USD",Settings!$B$22,IF($E2582="HKD",Settings!$B$23,1))))</f>
        <v>1</v>
      </c>
      <c r="Q2582">
        <f t="shared" si="364"/>
        <v>0</v>
      </c>
      <c r="R2582">
        <f t="shared" si="365"/>
        <v>0</v>
      </c>
      <c r="S2582" t="str">
        <f t="shared" si="366"/>
        <v/>
      </c>
      <c r="T2582" t="str">
        <f t="shared" si="367"/>
        <v/>
      </c>
      <c r="U2582" t="str">
        <f t="shared" si="368"/>
        <v/>
      </c>
    </row>
    <row r="2583" spans="12:21" ht="15" customHeight="1" x14ac:dyDescent="0.15">
      <c r="L2583" s="244" t="str">
        <f t="shared" si="360"/>
        <v/>
      </c>
      <c r="M2583" s="245" t="str">
        <f t="shared" si="361"/>
        <v/>
      </c>
      <c r="N2583" s="244" t="str">
        <f t="shared" si="362"/>
        <v/>
      </c>
      <c r="O2583" s="244" t="str">
        <f t="shared" si="363"/>
        <v/>
      </c>
      <c r="P2583">
        <f>IF($I2583&lt;&gt;"",$I2583,IF($E2583="SGD",1,IF($E2583="USD",Settings!$B$22,IF($E2583="HKD",Settings!$B$23,1))))</f>
        <v>1</v>
      </c>
      <c r="Q2583">
        <f t="shared" si="364"/>
        <v>0</v>
      </c>
      <c r="R2583">
        <f t="shared" si="365"/>
        <v>0</v>
      </c>
      <c r="S2583" t="str">
        <f t="shared" si="366"/>
        <v/>
      </c>
      <c r="T2583" t="str">
        <f t="shared" si="367"/>
        <v/>
      </c>
      <c r="U2583" t="str">
        <f t="shared" si="368"/>
        <v/>
      </c>
    </row>
    <row r="2584" spans="12:21" ht="15" customHeight="1" x14ac:dyDescent="0.15">
      <c r="L2584" s="244" t="str">
        <f t="shared" si="360"/>
        <v/>
      </c>
      <c r="M2584" s="245" t="str">
        <f t="shared" si="361"/>
        <v/>
      </c>
      <c r="N2584" s="244" t="str">
        <f t="shared" si="362"/>
        <v/>
      </c>
      <c r="O2584" s="244" t="str">
        <f t="shared" si="363"/>
        <v/>
      </c>
      <c r="P2584">
        <f>IF($I2584&lt;&gt;"",$I2584,IF($E2584="SGD",1,IF($E2584="USD",Settings!$B$22,IF($E2584="HKD",Settings!$B$23,1))))</f>
        <v>1</v>
      </c>
      <c r="Q2584">
        <f t="shared" si="364"/>
        <v>0</v>
      </c>
      <c r="R2584">
        <f t="shared" si="365"/>
        <v>0</v>
      </c>
      <c r="S2584" t="str">
        <f t="shared" si="366"/>
        <v/>
      </c>
      <c r="T2584" t="str">
        <f t="shared" si="367"/>
        <v/>
      </c>
      <c r="U2584" t="str">
        <f t="shared" si="368"/>
        <v/>
      </c>
    </row>
    <row r="2585" spans="12:21" ht="15" customHeight="1" x14ac:dyDescent="0.15">
      <c r="L2585" s="244" t="str">
        <f t="shared" si="360"/>
        <v/>
      </c>
      <c r="M2585" s="245" t="str">
        <f t="shared" si="361"/>
        <v/>
      </c>
      <c r="N2585" s="244" t="str">
        <f t="shared" si="362"/>
        <v/>
      </c>
      <c r="O2585" s="244" t="str">
        <f t="shared" si="363"/>
        <v/>
      </c>
      <c r="P2585">
        <f>IF($I2585&lt;&gt;"",$I2585,IF($E2585="SGD",1,IF($E2585="USD",Settings!$B$22,IF($E2585="HKD",Settings!$B$23,1))))</f>
        <v>1</v>
      </c>
      <c r="Q2585">
        <f t="shared" si="364"/>
        <v>0</v>
      </c>
      <c r="R2585">
        <f t="shared" si="365"/>
        <v>0</v>
      </c>
      <c r="S2585" t="str">
        <f t="shared" si="366"/>
        <v/>
      </c>
      <c r="T2585" t="str">
        <f t="shared" si="367"/>
        <v/>
      </c>
      <c r="U2585" t="str">
        <f t="shared" si="368"/>
        <v/>
      </c>
    </row>
    <row r="2586" spans="12:21" ht="15" customHeight="1" x14ac:dyDescent="0.15">
      <c r="L2586" s="244" t="str">
        <f t="shared" si="360"/>
        <v/>
      </c>
      <c r="M2586" s="245" t="str">
        <f t="shared" si="361"/>
        <v/>
      </c>
      <c r="N2586" s="244" t="str">
        <f t="shared" si="362"/>
        <v/>
      </c>
      <c r="O2586" s="244" t="str">
        <f t="shared" si="363"/>
        <v/>
      </c>
      <c r="P2586">
        <f>IF($I2586&lt;&gt;"",$I2586,IF($E2586="SGD",1,IF($E2586="USD",Settings!$B$22,IF($E2586="HKD",Settings!$B$23,1))))</f>
        <v>1</v>
      </c>
      <c r="Q2586">
        <f t="shared" si="364"/>
        <v>0</v>
      </c>
      <c r="R2586">
        <f t="shared" si="365"/>
        <v>0</v>
      </c>
      <c r="S2586" t="str">
        <f t="shared" si="366"/>
        <v/>
      </c>
      <c r="T2586" t="str">
        <f t="shared" si="367"/>
        <v/>
      </c>
      <c r="U2586" t="str">
        <f t="shared" si="368"/>
        <v/>
      </c>
    </row>
    <row r="2587" spans="12:21" ht="15" customHeight="1" x14ac:dyDescent="0.15">
      <c r="L2587" s="244" t="str">
        <f t="shared" si="360"/>
        <v/>
      </c>
      <c r="M2587" s="245" t="str">
        <f t="shared" si="361"/>
        <v/>
      </c>
      <c r="N2587" s="244" t="str">
        <f t="shared" si="362"/>
        <v/>
      </c>
      <c r="O2587" s="244" t="str">
        <f t="shared" si="363"/>
        <v/>
      </c>
      <c r="P2587">
        <f>IF($I2587&lt;&gt;"",$I2587,IF($E2587="SGD",1,IF($E2587="USD",Settings!$B$22,IF($E2587="HKD",Settings!$B$23,1))))</f>
        <v>1</v>
      </c>
      <c r="Q2587">
        <f t="shared" si="364"/>
        <v>0</v>
      </c>
      <c r="R2587">
        <f t="shared" si="365"/>
        <v>0</v>
      </c>
      <c r="S2587" t="str">
        <f t="shared" si="366"/>
        <v/>
      </c>
      <c r="T2587" t="str">
        <f t="shared" si="367"/>
        <v/>
      </c>
      <c r="U2587" t="str">
        <f t="shared" si="368"/>
        <v/>
      </c>
    </row>
    <row r="2588" spans="12:21" ht="15" customHeight="1" x14ac:dyDescent="0.15">
      <c r="L2588" s="244" t="str">
        <f t="shared" si="360"/>
        <v/>
      </c>
      <c r="M2588" s="245" t="str">
        <f t="shared" si="361"/>
        <v/>
      </c>
      <c r="N2588" s="244" t="str">
        <f t="shared" si="362"/>
        <v/>
      </c>
      <c r="O2588" s="244" t="str">
        <f t="shared" si="363"/>
        <v/>
      </c>
      <c r="P2588">
        <f>IF($I2588&lt;&gt;"",$I2588,IF($E2588="SGD",1,IF($E2588="USD",Settings!$B$22,IF($E2588="HKD",Settings!$B$23,1))))</f>
        <v>1</v>
      </c>
      <c r="Q2588">
        <f t="shared" si="364"/>
        <v>0</v>
      </c>
      <c r="R2588">
        <f t="shared" si="365"/>
        <v>0</v>
      </c>
      <c r="S2588" t="str">
        <f t="shared" si="366"/>
        <v/>
      </c>
      <c r="T2588" t="str">
        <f t="shared" si="367"/>
        <v/>
      </c>
      <c r="U2588" t="str">
        <f t="shared" si="368"/>
        <v/>
      </c>
    </row>
    <row r="2589" spans="12:21" ht="15" customHeight="1" x14ac:dyDescent="0.15">
      <c r="L2589" s="244" t="str">
        <f t="shared" si="360"/>
        <v/>
      </c>
      <c r="M2589" s="245" t="str">
        <f t="shared" si="361"/>
        <v/>
      </c>
      <c r="N2589" s="244" t="str">
        <f t="shared" si="362"/>
        <v/>
      </c>
      <c r="O2589" s="244" t="str">
        <f t="shared" si="363"/>
        <v/>
      </c>
      <c r="P2589">
        <f>IF($I2589&lt;&gt;"",$I2589,IF($E2589="SGD",1,IF($E2589="USD",Settings!$B$22,IF($E2589="HKD",Settings!$B$23,1))))</f>
        <v>1</v>
      </c>
      <c r="Q2589">
        <f t="shared" si="364"/>
        <v>0</v>
      </c>
      <c r="R2589">
        <f t="shared" si="365"/>
        <v>0</v>
      </c>
      <c r="S2589" t="str">
        <f t="shared" si="366"/>
        <v/>
      </c>
      <c r="T2589" t="str">
        <f t="shared" si="367"/>
        <v/>
      </c>
      <c r="U2589" t="str">
        <f t="shared" si="368"/>
        <v/>
      </c>
    </row>
    <row r="2590" spans="12:21" ht="15" customHeight="1" x14ac:dyDescent="0.15">
      <c r="L2590" s="244" t="str">
        <f t="shared" si="360"/>
        <v/>
      </c>
      <c r="M2590" s="245" t="str">
        <f t="shared" si="361"/>
        <v/>
      </c>
      <c r="N2590" s="244" t="str">
        <f t="shared" si="362"/>
        <v/>
      </c>
      <c r="O2590" s="244" t="str">
        <f t="shared" si="363"/>
        <v/>
      </c>
      <c r="P2590">
        <f>IF($I2590&lt;&gt;"",$I2590,IF($E2590="SGD",1,IF($E2590="USD",Settings!$B$22,IF($E2590="HKD",Settings!$B$23,1))))</f>
        <v>1</v>
      </c>
      <c r="Q2590">
        <f t="shared" si="364"/>
        <v>0</v>
      </c>
      <c r="R2590">
        <f t="shared" si="365"/>
        <v>0</v>
      </c>
      <c r="S2590" t="str">
        <f t="shared" si="366"/>
        <v/>
      </c>
      <c r="T2590" t="str">
        <f t="shared" si="367"/>
        <v/>
      </c>
      <c r="U2590" t="str">
        <f t="shared" si="368"/>
        <v/>
      </c>
    </row>
    <row r="2591" spans="12:21" ht="15" customHeight="1" x14ac:dyDescent="0.15">
      <c r="L2591" s="244" t="str">
        <f t="shared" si="360"/>
        <v/>
      </c>
      <c r="M2591" s="245" t="str">
        <f t="shared" si="361"/>
        <v/>
      </c>
      <c r="N2591" s="244" t="str">
        <f t="shared" si="362"/>
        <v/>
      </c>
      <c r="O2591" s="244" t="str">
        <f t="shared" si="363"/>
        <v/>
      </c>
      <c r="P2591">
        <f>IF($I2591&lt;&gt;"",$I2591,IF($E2591="SGD",1,IF($E2591="USD",Settings!$B$22,IF($E2591="HKD",Settings!$B$23,1))))</f>
        <v>1</v>
      </c>
      <c r="Q2591">
        <f t="shared" si="364"/>
        <v>0</v>
      </c>
      <c r="R2591">
        <f t="shared" si="365"/>
        <v>0</v>
      </c>
      <c r="S2591" t="str">
        <f t="shared" si="366"/>
        <v/>
      </c>
      <c r="T2591" t="str">
        <f t="shared" si="367"/>
        <v/>
      </c>
      <c r="U2591" t="str">
        <f t="shared" si="368"/>
        <v/>
      </c>
    </row>
    <row r="2592" spans="12:21" ht="15" customHeight="1" x14ac:dyDescent="0.15">
      <c r="L2592" s="244" t="str">
        <f t="shared" si="360"/>
        <v/>
      </c>
      <c r="M2592" s="245" t="str">
        <f t="shared" si="361"/>
        <v/>
      </c>
      <c r="N2592" s="244" t="str">
        <f t="shared" si="362"/>
        <v/>
      </c>
      <c r="O2592" s="244" t="str">
        <f t="shared" si="363"/>
        <v/>
      </c>
      <c r="P2592">
        <f>IF($I2592&lt;&gt;"",$I2592,IF($E2592="SGD",1,IF($E2592="USD",Settings!$B$22,IF($E2592="HKD",Settings!$B$23,1))))</f>
        <v>1</v>
      </c>
      <c r="Q2592">
        <f t="shared" si="364"/>
        <v>0</v>
      </c>
      <c r="R2592">
        <f t="shared" si="365"/>
        <v>0</v>
      </c>
      <c r="S2592" t="str">
        <f t="shared" si="366"/>
        <v/>
      </c>
      <c r="T2592" t="str">
        <f t="shared" si="367"/>
        <v/>
      </c>
      <c r="U2592" t="str">
        <f t="shared" si="368"/>
        <v/>
      </c>
    </row>
    <row r="2593" spans="12:21" ht="15" customHeight="1" x14ac:dyDescent="0.15">
      <c r="L2593" s="244" t="str">
        <f t="shared" si="360"/>
        <v/>
      </c>
      <c r="M2593" s="245" t="str">
        <f t="shared" si="361"/>
        <v/>
      </c>
      <c r="N2593" s="244" t="str">
        <f t="shared" si="362"/>
        <v/>
      </c>
      <c r="O2593" s="244" t="str">
        <f t="shared" si="363"/>
        <v/>
      </c>
      <c r="P2593">
        <f>IF($I2593&lt;&gt;"",$I2593,IF($E2593="SGD",1,IF($E2593="USD",Settings!$B$22,IF($E2593="HKD",Settings!$B$23,1))))</f>
        <v>1</v>
      </c>
      <c r="Q2593">
        <f t="shared" si="364"/>
        <v>0</v>
      </c>
      <c r="R2593">
        <f t="shared" si="365"/>
        <v>0</v>
      </c>
      <c r="S2593" t="str">
        <f t="shared" si="366"/>
        <v/>
      </c>
      <c r="T2593" t="str">
        <f t="shared" si="367"/>
        <v/>
      </c>
      <c r="U2593" t="str">
        <f t="shared" si="368"/>
        <v/>
      </c>
    </row>
    <row r="2594" spans="12:21" ht="15" customHeight="1" x14ac:dyDescent="0.15">
      <c r="L2594" s="244" t="str">
        <f t="shared" si="360"/>
        <v/>
      </c>
      <c r="M2594" s="245" t="str">
        <f t="shared" si="361"/>
        <v/>
      </c>
      <c r="N2594" s="244" t="str">
        <f t="shared" si="362"/>
        <v/>
      </c>
      <c r="O2594" s="244" t="str">
        <f t="shared" si="363"/>
        <v/>
      </c>
      <c r="P2594">
        <f>IF($I2594&lt;&gt;"",$I2594,IF($E2594="SGD",1,IF($E2594="USD",Settings!$B$22,IF($E2594="HKD",Settings!$B$23,1))))</f>
        <v>1</v>
      </c>
      <c r="Q2594">
        <f t="shared" si="364"/>
        <v>0</v>
      </c>
      <c r="R2594">
        <f t="shared" si="365"/>
        <v>0</v>
      </c>
      <c r="S2594" t="str">
        <f t="shared" si="366"/>
        <v/>
      </c>
      <c r="T2594" t="str">
        <f t="shared" si="367"/>
        <v/>
      </c>
      <c r="U2594" t="str">
        <f t="shared" si="368"/>
        <v/>
      </c>
    </row>
    <row r="2595" spans="12:21" ht="15" customHeight="1" x14ac:dyDescent="0.15">
      <c r="L2595" s="244" t="str">
        <f t="shared" si="360"/>
        <v/>
      </c>
      <c r="M2595" s="245" t="str">
        <f t="shared" si="361"/>
        <v/>
      </c>
      <c r="N2595" s="244" t="str">
        <f t="shared" si="362"/>
        <v/>
      </c>
      <c r="O2595" s="244" t="str">
        <f t="shared" si="363"/>
        <v/>
      </c>
      <c r="P2595">
        <f>IF($I2595&lt;&gt;"",$I2595,IF($E2595="SGD",1,IF($E2595="USD",Settings!$B$22,IF($E2595="HKD",Settings!$B$23,1))))</f>
        <v>1</v>
      </c>
      <c r="Q2595">
        <f t="shared" si="364"/>
        <v>0</v>
      </c>
      <c r="R2595">
        <f t="shared" si="365"/>
        <v>0</v>
      </c>
      <c r="S2595" t="str">
        <f t="shared" si="366"/>
        <v/>
      </c>
      <c r="T2595" t="str">
        <f t="shared" si="367"/>
        <v/>
      </c>
      <c r="U2595" t="str">
        <f t="shared" si="368"/>
        <v/>
      </c>
    </row>
    <row r="2596" spans="12:21" ht="15" customHeight="1" x14ac:dyDescent="0.15">
      <c r="L2596" s="244" t="str">
        <f t="shared" si="360"/>
        <v/>
      </c>
      <c r="M2596" s="245" t="str">
        <f t="shared" si="361"/>
        <v/>
      </c>
      <c r="N2596" s="244" t="str">
        <f t="shared" si="362"/>
        <v/>
      </c>
      <c r="O2596" s="244" t="str">
        <f t="shared" si="363"/>
        <v/>
      </c>
      <c r="P2596">
        <f>IF($I2596&lt;&gt;"",$I2596,IF($E2596="SGD",1,IF($E2596="USD",Settings!$B$22,IF($E2596="HKD",Settings!$B$23,1))))</f>
        <v>1</v>
      </c>
      <c r="Q2596">
        <f t="shared" si="364"/>
        <v>0</v>
      </c>
      <c r="R2596">
        <f t="shared" si="365"/>
        <v>0</v>
      </c>
      <c r="S2596" t="str">
        <f t="shared" si="366"/>
        <v/>
      </c>
      <c r="T2596" t="str">
        <f t="shared" si="367"/>
        <v/>
      </c>
      <c r="U2596" t="str">
        <f t="shared" si="368"/>
        <v/>
      </c>
    </row>
    <row r="2597" spans="12:21" ht="15" customHeight="1" x14ac:dyDescent="0.15">
      <c r="L2597" s="244" t="str">
        <f t="shared" si="360"/>
        <v/>
      </c>
      <c r="M2597" s="245" t="str">
        <f t="shared" si="361"/>
        <v/>
      </c>
      <c r="N2597" s="244" t="str">
        <f t="shared" si="362"/>
        <v/>
      </c>
      <c r="O2597" s="244" t="str">
        <f t="shared" si="363"/>
        <v/>
      </c>
      <c r="P2597">
        <f>IF($I2597&lt;&gt;"",$I2597,IF($E2597="SGD",1,IF($E2597="USD",Settings!$B$22,IF($E2597="HKD",Settings!$B$23,1))))</f>
        <v>1</v>
      </c>
      <c r="Q2597">
        <f t="shared" si="364"/>
        <v>0</v>
      </c>
      <c r="R2597">
        <f t="shared" si="365"/>
        <v>0</v>
      </c>
      <c r="S2597" t="str">
        <f t="shared" si="366"/>
        <v/>
      </c>
      <c r="T2597" t="str">
        <f t="shared" si="367"/>
        <v/>
      </c>
      <c r="U2597" t="str">
        <f t="shared" si="368"/>
        <v/>
      </c>
    </row>
    <row r="2598" spans="12:21" ht="15" customHeight="1" x14ac:dyDescent="0.15">
      <c r="L2598" s="244" t="str">
        <f t="shared" si="360"/>
        <v/>
      </c>
      <c r="M2598" s="245" t="str">
        <f t="shared" si="361"/>
        <v/>
      </c>
      <c r="N2598" s="244" t="str">
        <f t="shared" si="362"/>
        <v/>
      </c>
      <c r="O2598" s="244" t="str">
        <f t="shared" si="363"/>
        <v/>
      </c>
      <c r="P2598">
        <f>IF($I2598&lt;&gt;"",$I2598,IF($E2598="SGD",1,IF($E2598="USD",Settings!$B$22,IF($E2598="HKD",Settings!$B$23,1))))</f>
        <v>1</v>
      </c>
      <c r="Q2598">
        <f t="shared" si="364"/>
        <v>0</v>
      </c>
      <c r="R2598">
        <f t="shared" si="365"/>
        <v>0</v>
      </c>
      <c r="S2598" t="str">
        <f t="shared" si="366"/>
        <v/>
      </c>
      <c r="T2598" t="str">
        <f t="shared" si="367"/>
        <v/>
      </c>
      <c r="U2598" t="str">
        <f t="shared" si="368"/>
        <v/>
      </c>
    </row>
    <row r="2599" spans="12:21" ht="15" customHeight="1" x14ac:dyDescent="0.15">
      <c r="L2599" s="244" t="str">
        <f t="shared" si="360"/>
        <v/>
      </c>
      <c r="M2599" s="245" t="str">
        <f t="shared" si="361"/>
        <v/>
      </c>
      <c r="N2599" s="244" t="str">
        <f t="shared" si="362"/>
        <v/>
      </c>
      <c r="O2599" s="244" t="str">
        <f t="shared" si="363"/>
        <v/>
      </c>
      <c r="P2599">
        <f>IF($I2599&lt;&gt;"",$I2599,IF($E2599="SGD",1,IF($E2599="USD",Settings!$B$22,IF($E2599="HKD",Settings!$B$23,1))))</f>
        <v>1</v>
      </c>
      <c r="Q2599">
        <f t="shared" si="364"/>
        <v>0</v>
      </c>
      <c r="R2599">
        <f t="shared" si="365"/>
        <v>0</v>
      </c>
      <c r="S2599" t="str">
        <f t="shared" si="366"/>
        <v/>
      </c>
      <c r="T2599" t="str">
        <f t="shared" si="367"/>
        <v/>
      </c>
      <c r="U2599" t="str">
        <f t="shared" si="368"/>
        <v/>
      </c>
    </row>
    <row r="2600" spans="12:21" ht="15" customHeight="1" x14ac:dyDescent="0.15">
      <c r="L2600" s="244" t="str">
        <f t="shared" si="360"/>
        <v/>
      </c>
      <c r="M2600" s="245" t="str">
        <f t="shared" si="361"/>
        <v/>
      </c>
      <c r="N2600" s="244" t="str">
        <f t="shared" si="362"/>
        <v/>
      </c>
      <c r="O2600" s="244" t="str">
        <f t="shared" si="363"/>
        <v/>
      </c>
      <c r="P2600">
        <f>IF($I2600&lt;&gt;"",$I2600,IF($E2600="SGD",1,IF($E2600="USD",Settings!$B$22,IF($E2600="HKD",Settings!$B$23,1))))</f>
        <v>1</v>
      </c>
      <c r="Q2600">
        <f t="shared" si="364"/>
        <v>0</v>
      </c>
      <c r="R2600">
        <f t="shared" si="365"/>
        <v>0</v>
      </c>
      <c r="S2600" t="str">
        <f t="shared" si="366"/>
        <v/>
      </c>
      <c r="T2600" t="str">
        <f t="shared" si="367"/>
        <v/>
      </c>
      <c r="U2600" t="str">
        <f t="shared" si="368"/>
        <v/>
      </c>
    </row>
    <row r="2601" spans="12:21" ht="15" customHeight="1" x14ac:dyDescent="0.15">
      <c r="L2601" s="244" t="str">
        <f t="shared" ref="L2601:L2664" si="369">IF(OR(B2601="",C2601="",E2601=""),"",B2601&amp;":"&amp;C2601&amp;":"&amp;E2601)</f>
        <v/>
      </c>
      <c r="M2601" s="245" t="str">
        <f t="shared" ref="M2601:M2664" si="370">IF(A2601="","",A2601*D2601)</f>
        <v/>
      </c>
      <c r="N2601" s="244" t="str">
        <f t="shared" ref="N2601:N2664" si="371">IF(A2601="","",IF(OR(A2601=1,A2601=0),J2601,0))</f>
        <v/>
      </c>
      <c r="O2601" s="244" t="str">
        <f t="shared" ref="O2601:O2664" si="372">IF(A2601="","",IF(A2601=-1,J2601,0))</f>
        <v/>
      </c>
      <c r="P2601">
        <f>IF($I2601&lt;&gt;"",$I2601,IF($E2601="SGD",1,IF($E2601="USD",Settings!$B$22,IF($E2601="HKD",Settings!$B$23,1))))</f>
        <v>1</v>
      </c>
      <c r="Q2601">
        <f t="shared" ref="Q2601:Q2664" si="373">IF($L2601="",0,($O2601-$N2601+IF($A2601=2,$J2601,0))*$P2601)</f>
        <v>0</v>
      </c>
      <c r="R2601">
        <f t="shared" ref="R2601:R2664" si="374">IF($L2601="",0,IF($A2601=2,$J2601*$P2601,0))</f>
        <v>0</v>
      </c>
      <c r="S2601" t="str">
        <f t="shared" si="366"/>
        <v/>
      </c>
      <c r="T2601" t="str">
        <f t="shared" si="367"/>
        <v/>
      </c>
      <c r="U2601" t="str">
        <f t="shared" si="368"/>
        <v/>
      </c>
    </row>
    <row r="2602" spans="12:21" ht="15" customHeight="1" x14ac:dyDescent="0.15">
      <c r="L2602" s="244" t="str">
        <f t="shared" si="369"/>
        <v/>
      </c>
      <c r="M2602" s="245" t="str">
        <f t="shared" si="370"/>
        <v/>
      </c>
      <c r="N2602" s="244" t="str">
        <f t="shared" si="371"/>
        <v/>
      </c>
      <c r="O2602" s="244" t="str">
        <f t="shared" si="372"/>
        <v/>
      </c>
      <c r="P2602">
        <f>IF($I2602&lt;&gt;"",$I2602,IF($E2602="SGD",1,IF($E2602="USD",Settings!$B$22,IF($E2602="HKD",Settings!$B$23,1))))</f>
        <v>1</v>
      </c>
      <c r="Q2602">
        <f t="shared" si="373"/>
        <v>0</v>
      </c>
      <c r="R2602">
        <f t="shared" si="374"/>
        <v>0</v>
      </c>
      <c r="S2602" t="str">
        <f t="shared" si="366"/>
        <v/>
      </c>
      <c r="T2602" t="str">
        <f t="shared" si="367"/>
        <v/>
      </c>
      <c r="U2602" t="str">
        <f t="shared" si="368"/>
        <v/>
      </c>
    </row>
    <row r="2603" spans="12:21" ht="15" customHeight="1" x14ac:dyDescent="0.15">
      <c r="L2603" s="244" t="str">
        <f t="shared" si="369"/>
        <v/>
      </c>
      <c r="M2603" s="245" t="str">
        <f t="shared" si="370"/>
        <v/>
      </c>
      <c r="N2603" s="244" t="str">
        <f t="shared" si="371"/>
        <v/>
      </c>
      <c r="O2603" s="244" t="str">
        <f t="shared" si="372"/>
        <v/>
      </c>
      <c r="P2603">
        <f>IF($I2603&lt;&gt;"",$I2603,IF($E2603="SGD",1,IF($E2603="USD",Settings!$B$22,IF($E2603="HKD",Settings!$B$23,1))))</f>
        <v>1</v>
      </c>
      <c r="Q2603">
        <f t="shared" si="373"/>
        <v>0</v>
      </c>
      <c r="R2603">
        <f t="shared" si="374"/>
        <v>0</v>
      </c>
      <c r="S2603" t="str">
        <f t="shared" si="366"/>
        <v/>
      </c>
      <c r="T2603" t="str">
        <f t="shared" si="367"/>
        <v/>
      </c>
      <c r="U2603" t="str">
        <f t="shared" si="368"/>
        <v/>
      </c>
    </row>
    <row r="2604" spans="12:21" ht="15" customHeight="1" x14ac:dyDescent="0.15">
      <c r="L2604" s="244" t="str">
        <f t="shared" si="369"/>
        <v/>
      </c>
      <c r="M2604" s="245" t="str">
        <f t="shared" si="370"/>
        <v/>
      </c>
      <c r="N2604" s="244" t="str">
        <f t="shared" si="371"/>
        <v/>
      </c>
      <c r="O2604" s="244" t="str">
        <f t="shared" si="372"/>
        <v/>
      </c>
      <c r="P2604">
        <f>IF($I2604&lt;&gt;"",$I2604,IF($E2604="SGD",1,IF($E2604="USD",Settings!$B$22,IF($E2604="HKD",Settings!$B$23,1))))</f>
        <v>1</v>
      </c>
      <c r="Q2604">
        <f t="shared" si="373"/>
        <v>0</v>
      </c>
      <c r="R2604">
        <f t="shared" si="374"/>
        <v>0</v>
      </c>
      <c r="S2604" t="str">
        <f t="shared" si="366"/>
        <v/>
      </c>
      <c r="T2604" t="str">
        <f t="shared" si="367"/>
        <v/>
      </c>
      <c r="U2604" t="str">
        <f t="shared" si="368"/>
        <v/>
      </c>
    </row>
    <row r="2605" spans="12:21" ht="15" customHeight="1" x14ac:dyDescent="0.15">
      <c r="L2605" s="244" t="str">
        <f t="shared" si="369"/>
        <v/>
      </c>
      <c r="M2605" s="245" t="str">
        <f t="shared" si="370"/>
        <v/>
      </c>
      <c r="N2605" s="244" t="str">
        <f t="shared" si="371"/>
        <v/>
      </c>
      <c r="O2605" s="244" t="str">
        <f t="shared" si="372"/>
        <v/>
      </c>
      <c r="P2605">
        <f>IF($I2605&lt;&gt;"",$I2605,IF($E2605="SGD",1,IF($E2605="USD",Settings!$B$22,IF($E2605="HKD",Settings!$B$23,1))))</f>
        <v>1</v>
      </c>
      <c r="Q2605">
        <f t="shared" si="373"/>
        <v>0</v>
      </c>
      <c r="R2605">
        <f t="shared" si="374"/>
        <v>0</v>
      </c>
      <c r="S2605" t="str">
        <f t="shared" si="366"/>
        <v/>
      </c>
      <c r="T2605" t="str">
        <f t="shared" si="367"/>
        <v/>
      </c>
      <c r="U2605" t="str">
        <f t="shared" si="368"/>
        <v/>
      </c>
    </row>
    <row r="2606" spans="12:21" ht="15" customHeight="1" x14ac:dyDescent="0.15">
      <c r="L2606" s="244" t="str">
        <f t="shared" si="369"/>
        <v/>
      </c>
      <c r="M2606" s="245" t="str">
        <f t="shared" si="370"/>
        <v/>
      </c>
      <c r="N2606" s="244" t="str">
        <f t="shared" si="371"/>
        <v/>
      </c>
      <c r="O2606" s="244" t="str">
        <f t="shared" si="372"/>
        <v/>
      </c>
      <c r="P2606">
        <f>IF($I2606&lt;&gt;"",$I2606,IF($E2606="SGD",1,IF($E2606="USD",Settings!$B$22,IF($E2606="HKD",Settings!$B$23,1))))</f>
        <v>1</v>
      </c>
      <c r="Q2606">
        <f t="shared" si="373"/>
        <v>0</v>
      </c>
      <c r="R2606">
        <f t="shared" si="374"/>
        <v>0</v>
      </c>
      <c r="S2606" t="str">
        <f t="shared" si="366"/>
        <v/>
      </c>
      <c r="T2606" t="str">
        <f t="shared" si="367"/>
        <v/>
      </c>
      <c r="U2606" t="str">
        <f t="shared" si="368"/>
        <v/>
      </c>
    </row>
    <row r="2607" spans="12:21" ht="15" customHeight="1" x14ac:dyDescent="0.15">
      <c r="L2607" s="244" t="str">
        <f t="shared" si="369"/>
        <v/>
      </c>
      <c r="M2607" s="245" t="str">
        <f t="shared" si="370"/>
        <v/>
      </c>
      <c r="N2607" s="244" t="str">
        <f t="shared" si="371"/>
        <v/>
      </c>
      <c r="O2607" s="244" t="str">
        <f t="shared" si="372"/>
        <v/>
      </c>
      <c r="P2607">
        <f>IF($I2607&lt;&gt;"",$I2607,IF($E2607="SGD",1,IF($E2607="USD",Settings!$B$22,IF($E2607="HKD",Settings!$B$23,1))))</f>
        <v>1</v>
      </c>
      <c r="Q2607">
        <f t="shared" si="373"/>
        <v>0</v>
      </c>
      <c r="R2607">
        <f t="shared" si="374"/>
        <v>0</v>
      </c>
      <c r="S2607" t="str">
        <f t="shared" si="366"/>
        <v/>
      </c>
      <c r="T2607" t="str">
        <f t="shared" si="367"/>
        <v/>
      </c>
      <c r="U2607" t="str">
        <f t="shared" si="368"/>
        <v/>
      </c>
    </row>
    <row r="2608" spans="12:21" ht="15" customHeight="1" x14ac:dyDescent="0.15">
      <c r="L2608" s="244" t="str">
        <f t="shared" si="369"/>
        <v/>
      </c>
      <c r="M2608" s="245" t="str">
        <f t="shared" si="370"/>
        <v/>
      </c>
      <c r="N2608" s="244" t="str">
        <f t="shared" si="371"/>
        <v/>
      </c>
      <c r="O2608" s="244" t="str">
        <f t="shared" si="372"/>
        <v/>
      </c>
      <c r="P2608">
        <f>IF($I2608&lt;&gt;"",$I2608,IF($E2608="SGD",1,IF($E2608="USD",Settings!$B$22,IF($E2608="HKD",Settings!$B$23,1))))</f>
        <v>1</v>
      </c>
      <c r="Q2608">
        <f t="shared" si="373"/>
        <v>0</v>
      </c>
      <c r="R2608">
        <f t="shared" si="374"/>
        <v>0</v>
      </c>
      <c r="S2608" t="str">
        <f t="shared" si="366"/>
        <v/>
      </c>
      <c r="T2608" t="str">
        <f t="shared" si="367"/>
        <v/>
      </c>
      <c r="U2608" t="str">
        <f t="shared" si="368"/>
        <v/>
      </c>
    </row>
    <row r="2609" spans="12:21" ht="15" customHeight="1" x14ac:dyDescent="0.15">
      <c r="L2609" s="244" t="str">
        <f t="shared" si="369"/>
        <v/>
      </c>
      <c r="M2609" s="245" t="str">
        <f t="shared" si="370"/>
        <v/>
      </c>
      <c r="N2609" s="244" t="str">
        <f t="shared" si="371"/>
        <v/>
      </c>
      <c r="O2609" s="244" t="str">
        <f t="shared" si="372"/>
        <v/>
      </c>
      <c r="P2609">
        <f>IF($I2609&lt;&gt;"",$I2609,IF($E2609="SGD",1,IF($E2609="USD",Settings!$B$22,IF($E2609="HKD",Settings!$B$23,1))))</f>
        <v>1</v>
      </c>
      <c r="Q2609">
        <f t="shared" si="373"/>
        <v>0</v>
      </c>
      <c r="R2609">
        <f t="shared" si="374"/>
        <v>0</v>
      </c>
      <c r="S2609" t="str">
        <f t="shared" si="366"/>
        <v/>
      </c>
      <c r="T2609" t="str">
        <f t="shared" si="367"/>
        <v/>
      </c>
      <c r="U2609" t="str">
        <f t="shared" si="368"/>
        <v/>
      </c>
    </row>
    <row r="2610" spans="12:21" ht="15" customHeight="1" x14ac:dyDescent="0.15">
      <c r="L2610" s="244" t="str">
        <f t="shared" si="369"/>
        <v/>
      </c>
      <c r="M2610" s="245" t="str">
        <f t="shared" si="370"/>
        <v/>
      </c>
      <c r="N2610" s="244" t="str">
        <f t="shared" si="371"/>
        <v/>
      </c>
      <c r="O2610" s="244" t="str">
        <f t="shared" si="372"/>
        <v/>
      </c>
      <c r="P2610">
        <f>IF($I2610&lt;&gt;"",$I2610,IF($E2610="SGD",1,IF($E2610="USD",Settings!$B$22,IF($E2610="HKD",Settings!$B$23,1))))</f>
        <v>1</v>
      </c>
      <c r="Q2610">
        <f t="shared" si="373"/>
        <v>0</v>
      </c>
      <c r="R2610">
        <f t="shared" si="374"/>
        <v>0</v>
      </c>
      <c r="S2610" t="str">
        <f t="shared" si="366"/>
        <v/>
      </c>
      <c r="T2610" t="str">
        <f t="shared" si="367"/>
        <v/>
      </c>
      <c r="U2610" t="str">
        <f t="shared" si="368"/>
        <v/>
      </c>
    </row>
    <row r="2611" spans="12:21" ht="15" customHeight="1" x14ac:dyDescent="0.15">
      <c r="L2611" s="244" t="str">
        <f t="shared" si="369"/>
        <v/>
      </c>
      <c r="M2611" s="245" t="str">
        <f t="shared" si="370"/>
        <v/>
      </c>
      <c r="N2611" s="244" t="str">
        <f t="shared" si="371"/>
        <v/>
      </c>
      <c r="O2611" s="244" t="str">
        <f t="shared" si="372"/>
        <v/>
      </c>
      <c r="P2611">
        <f>IF($I2611&lt;&gt;"",$I2611,IF($E2611="SGD",1,IF($E2611="USD",Settings!$B$22,IF($E2611="HKD",Settings!$B$23,1))))</f>
        <v>1</v>
      </c>
      <c r="Q2611">
        <f t="shared" si="373"/>
        <v>0</v>
      </c>
      <c r="R2611">
        <f t="shared" si="374"/>
        <v>0</v>
      </c>
      <c r="S2611" t="str">
        <f t="shared" si="366"/>
        <v/>
      </c>
      <c r="T2611" t="str">
        <f t="shared" si="367"/>
        <v/>
      </c>
      <c r="U2611" t="str">
        <f t="shared" si="368"/>
        <v/>
      </c>
    </row>
    <row r="2612" spans="12:21" ht="15" customHeight="1" x14ac:dyDescent="0.15">
      <c r="L2612" s="244" t="str">
        <f t="shared" si="369"/>
        <v/>
      </c>
      <c r="M2612" s="245" t="str">
        <f t="shared" si="370"/>
        <v/>
      </c>
      <c r="N2612" s="244" t="str">
        <f t="shared" si="371"/>
        <v/>
      </c>
      <c r="O2612" s="244" t="str">
        <f t="shared" si="372"/>
        <v/>
      </c>
      <c r="P2612">
        <f>IF($I2612&lt;&gt;"",$I2612,IF($E2612="SGD",1,IF($E2612="USD",Settings!$B$22,IF($E2612="HKD",Settings!$B$23,1))))</f>
        <v>1</v>
      </c>
      <c r="Q2612">
        <f t="shared" si="373"/>
        <v>0</v>
      </c>
      <c r="R2612">
        <f t="shared" si="374"/>
        <v>0</v>
      </c>
      <c r="S2612" t="str">
        <f t="shared" si="366"/>
        <v/>
      </c>
      <c r="T2612" t="str">
        <f t="shared" si="367"/>
        <v/>
      </c>
      <c r="U2612" t="str">
        <f t="shared" si="368"/>
        <v/>
      </c>
    </row>
    <row r="2613" spans="12:21" ht="15" customHeight="1" x14ac:dyDescent="0.15">
      <c r="L2613" s="244" t="str">
        <f t="shared" si="369"/>
        <v/>
      </c>
      <c r="M2613" s="245" t="str">
        <f t="shared" si="370"/>
        <v/>
      </c>
      <c r="N2613" s="244" t="str">
        <f t="shared" si="371"/>
        <v/>
      </c>
      <c r="O2613" s="244" t="str">
        <f t="shared" si="372"/>
        <v/>
      </c>
      <c r="P2613">
        <f>IF($I2613&lt;&gt;"",$I2613,IF($E2613="SGD",1,IF($E2613="USD",Settings!$B$22,IF($E2613="HKD",Settings!$B$23,1))))</f>
        <v>1</v>
      </c>
      <c r="Q2613">
        <f t="shared" si="373"/>
        <v>0</v>
      </c>
      <c r="R2613">
        <f t="shared" si="374"/>
        <v>0</v>
      </c>
      <c r="S2613" t="str">
        <f t="shared" si="366"/>
        <v/>
      </c>
      <c r="T2613" t="str">
        <f t="shared" si="367"/>
        <v/>
      </c>
      <c r="U2613" t="str">
        <f t="shared" si="368"/>
        <v/>
      </c>
    </row>
    <row r="2614" spans="12:21" ht="15" customHeight="1" x14ac:dyDescent="0.15">
      <c r="L2614" s="244" t="str">
        <f t="shared" si="369"/>
        <v/>
      </c>
      <c r="M2614" s="245" t="str">
        <f t="shared" si="370"/>
        <v/>
      </c>
      <c r="N2614" s="244" t="str">
        <f t="shared" si="371"/>
        <v/>
      </c>
      <c r="O2614" s="244" t="str">
        <f t="shared" si="372"/>
        <v/>
      </c>
      <c r="P2614">
        <f>IF($I2614&lt;&gt;"",$I2614,IF($E2614="SGD",1,IF($E2614="USD",Settings!$B$22,IF($E2614="HKD",Settings!$B$23,1))))</f>
        <v>1</v>
      </c>
      <c r="Q2614">
        <f t="shared" si="373"/>
        <v>0</v>
      </c>
      <c r="R2614">
        <f t="shared" si="374"/>
        <v>0</v>
      </c>
      <c r="S2614" t="str">
        <f t="shared" si="366"/>
        <v/>
      </c>
      <c r="T2614" t="str">
        <f t="shared" si="367"/>
        <v/>
      </c>
      <c r="U2614" t="str">
        <f t="shared" si="368"/>
        <v/>
      </c>
    </row>
    <row r="2615" spans="12:21" ht="15" customHeight="1" x14ac:dyDescent="0.15">
      <c r="L2615" s="244" t="str">
        <f t="shared" si="369"/>
        <v/>
      </c>
      <c r="M2615" s="245" t="str">
        <f t="shared" si="370"/>
        <v/>
      </c>
      <c r="N2615" s="244" t="str">
        <f t="shared" si="371"/>
        <v/>
      </c>
      <c r="O2615" s="244" t="str">
        <f t="shared" si="372"/>
        <v/>
      </c>
      <c r="P2615">
        <f>IF($I2615&lt;&gt;"",$I2615,IF($E2615="SGD",1,IF($E2615="USD",Settings!$B$22,IF($E2615="HKD",Settings!$B$23,1))))</f>
        <v>1</v>
      </c>
      <c r="Q2615">
        <f t="shared" si="373"/>
        <v>0</v>
      </c>
      <c r="R2615">
        <f t="shared" si="374"/>
        <v>0</v>
      </c>
      <c r="S2615" t="str">
        <f t="shared" si="366"/>
        <v/>
      </c>
      <c r="T2615" t="str">
        <f t="shared" si="367"/>
        <v/>
      </c>
      <c r="U2615" t="str">
        <f t="shared" si="368"/>
        <v/>
      </c>
    </row>
    <row r="2616" spans="12:21" ht="15" customHeight="1" x14ac:dyDescent="0.15">
      <c r="L2616" s="244" t="str">
        <f t="shared" si="369"/>
        <v/>
      </c>
      <c r="M2616" s="245" t="str">
        <f t="shared" si="370"/>
        <v/>
      </c>
      <c r="N2616" s="244" t="str">
        <f t="shared" si="371"/>
        <v/>
      </c>
      <c r="O2616" s="244" t="str">
        <f t="shared" si="372"/>
        <v/>
      </c>
      <c r="P2616">
        <f>IF($I2616&lt;&gt;"",$I2616,IF($E2616="SGD",1,IF($E2616="USD",Settings!$B$22,IF($E2616="HKD",Settings!$B$23,1))))</f>
        <v>1</v>
      </c>
      <c r="Q2616">
        <f t="shared" si="373"/>
        <v>0</v>
      </c>
      <c r="R2616">
        <f t="shared" si="374"/>
        <v>0</v>
      </c>
      <c r="S2616" t="str">
        <f t="shared" si="366"/>
        <v/>
      </c>
      <c r="T2616" t="str">
        <f t="shared" si="367"/>
        <v/>
      </c>
      <c r="U2616" t="str">
        <f t="shared" si="368"/>
        <v/>
      </c>
    </row>
    <row r="2617" spans="12:21" ht="15" customHeight="1" x14ac:dyDescent="0.15">
      <c r="L2617" s="244" t="str">
        <f t="shared" si="369"/>
        <v/>
      </c>
      <c r="M2617" s="245" t="str">
        <f t="shared" si="370"/>
        <v/>
      </c>
      <c r="N2617" s="244" t="str">
        <f t="shared" si="371"/>
        <v/>
      </c>
      <c r="O2617" s="244" t="str">
        <f t="shared" si="372"/>
        <v/>
      </c>
      <c r="P2617">
        <f>IF($I2617&lt;&gt;"",$I2617,IF($E2617="SGD",1,IF($E2617="USD",Settings!$B$22,IF($E2617="HKD",Settings!$B$23,1))))</f>
        <v>1</v>
      </c>
      <c r="Q2617">
        <f t="shared" si="373"/>
        <v>0</v>
      </c>
      <c r="R2617">
        <f t="shared" si="374"/>
        <v>0</v>
      </c>
      <c r="S2617" t="str">
        <f t="shared" si="366"/>
        <v/>
      </c>
      <c r="T2617" t="str">
        <f t="shared" si="367"/>
        <v/>
      </c>
      <c r="U2617" t="str">
        <f t="shared" si="368"/>
        <v/>
      </c>
    </row>
    <row r="2618" spans="12:21" ht="15" customHeight="1" x14ac:dyDescent="0.15">
      <c r="L2618" s="244" t="str">
        <f t="shared" si="369"/>
        <v/>
      </c>
      <c r="M2618" s="245" t="str">
        <f t="shared" si="370"/>
        <v/>
      </c>
      <c r="N2618" s="244" t="str">
        <f t="shared" si="371"/>
        <v/>
      </c>
      <c r="O2618" s="244" t="str">
        <f t="shared" si="372"/>
        <v/>
      </c>
      <c r="P2618">
        <f>IF($I2618&lt;&gt;"",$I2618,IF($E2618="SGD",1,IF($E2618="USD",Settings!$B$22,IF($E2618="HKD",Settings!$B$23,1))))</f>
        <v>1</v>
      </c>
      <c r="Q2618">
        <f t="shared" si="373"/>
        <v>0</v>
      </c>
      <c r="R2618">
        <f t="shared" si="374"/>
        <v>0</v>
      </c>
      <c r="S2618" t="str">
        <f t="shared" si="366"/>
        <v/>
      </c>
      <c r="T2618" t="str">
        <f t="shared" si="367"/>
        <v/>
      </c>
      <c r="U2618" t="str">
        <f t="shared" si="368"/>
        <v/>
      </c>
    </row>
    <row r="2619" spans="12:21" ht="15" customHeight="1" x14ac:dyDescent="0.15">
      <c r="L2619" s="244" t="str">
        <f t="shared" si="369"/>
        <v/>
      </c>
      <c r="M2619" s="245" t="str">
        <f t="shared" si="370"/>
        <v/>
      </c>
      <c r="N2619" s="244" t="str">
        <f t="shared" si="371"/>
        <v/>
      </c>
      <c r="O2619" s="244" t="str">
        <f t="shared" si="372"/>
        <v/>
      </c>
      <c r="P2619">
        <f>IF($I2619&lt;&gt;"",$I2619,IF($E2619="SGD",1,IF($E2619="USD",Settings!$B$22,IF($E2619="HKD",Settings!$B$23,1))))</f>
        <v>1</v>
      </c>
      <c r="Q2619">
        <f t="shared" si="373"/>
        <v>0</v>
      </c>
      <c r="R2619">
        <f t="shared" si="374"/>
        <v>0</v>
      </c>
      <c r="S2619" t="str">
        <f t="shared" si="366"/>
        <v/>
      </c>
      <c r="T2619" t="str">
        <f t="shared" si="367"/>
        <v/>
      </c>
      <c r="U2619" t="str">
        <f t="shared" si="368"/>
        <v/>
      </c>
    </row>
    <row r="2620" spans="12:21" ht="15" customHeight="1" x14ac:dyDescent="0.15">
      <c r="L2620" s="244" t="str">
        <f t="shared" si="369"/>
        <v/>
      </c>
      <c r="M2620" s="245" t="str">
        <f t="shared" si="370"/>
        <v/>
      </c>
      <c r="N2620" s="244" t="str">
        <f t="shared" si="371"/>
        <v/>
      </c>
      <c r="O2620" s="244" t="str">
        <f t="shared" si="372"/>
        <v/>
      </c>
      <c r="P2620">
        <f>IF($I2620&lt;&gt;"",$I2620,IF($E2620="SGD",1,IF($E2620="USD",Settings!$B$22,IF($E2620="HKD",Settings!$B$23,1))))</f>
        <v>1</v>
      </c>
      <c r="Q2620">
        <f t="shared" si="373"/>
        <v>0</v>
      </c>
      <c r="R2620">
        <f t="shared" si="374"/>
        <v>0</v>
      </c>
      <c r="S2620" t="str">
        <f t="shared" si="366"/>
        <v/>
      </c>
      <c r="T2620" t="str">
        <f t="shared" si="367"/>
        <v/>
      </c>
      <c r="U2620" t="str">
        <f t="shared" si="368"/>
        <v/>
      </c>
    </row>
    <row r="2621" spans="12:21" ht="15" customHeight="1" x14ac:dyDescent="0.15">
      <c r="L2621" s="244" t="str">
        <f t="shared" si="369"/>
        <v/>
      </c>
      <c r="M2621" s="245" t="str">
        <f t="shared" si="370"/>
        <v/>
      </c>
      <c r="N2621" s="244" t="str">
        <f t="shared" si="371"/>
        <v/>
      </c>
      <c r="O2621" s="244" t="str">
        <f t="shared" si="372"/>
        <v/>
      </c>
      <c r="P2621">
        <f>IF($I2621&lt;&gt;"",$I2621,IF($E2621="SGD",1,IF($E2621="USD",Settings!$B$22,IF($E2621="HKD",Settings!$B$23,1))))</f>
        <v>1</v>
      </c>
      <c r="Q2621">
        <f t="shared" si="373"/>
        <v>0</v>
      </c>
      <c r="R2621">
        <f t="shared" si="374"/>
        <v>0</v>
      </c>
      <c r="S2621" t="str">
        <f t="shared" si="366"/>
        <v/>
      </c>
      <c r="T2621" t="str">
        <f t="shared" si="367"/>
        <v/>
      </c>
      <c r="U2621" t="str">
        <f t="shared" si="368"/>
        <v/>
      </c>
    </row>
    <row r="2622" spans="12:21" ht="15" customHeight="1" x14ac:dyDescent="0.15">
      <c r="L2622" s="244" t="str">
        <f t="shared" si="369"/>
        <v/>
      </c>
      <c r="M2622" s="245" t="str">
        <f t="shared" si="370"/>
        <v/>
      </c>
      <c r="N2622" s="244" t="str">
        <f t="shared" si="371"/>
        <v/>
      </c>
      <c r="O2622" s="244" t="str">
        <f t="shared" si="372"/>
        <v/>
      </c>
      <c r="P2622">
        <f>IF($I2622&lt;&gt;"",$I2622,IF($E2622="SGD",1,IF($E2622="USD",Settings!$B$22,IF($E2622="HKD",Settings!$B$23,1))))</f>
        <v>1</v>
      </c>
      <c r="Q2622">
        <f t="shared" si="373"/>
        <v>0</v>
      </c>
      <c r="R2622">
        <f t="shared" si="374"/>
        <v>0</v>
      </c>
      <c r="S2622" t="str">
        <f t="shared" si="366"/>
        <v/>
      </c>
      <c r="T2622" t="str">
        <f t="shared" si="367"/>
        <v/>
      </c>
      <c r="U2622" t="str">
        <f t="shared" si="368"/>
        <v/>
      </c>
    </row>
    <row r="2623" spans="12:21" ht="15" customHeight="1" x14ac:dyDescent="0.15">
      <c r="L2623" s="244" t="str">
        <f t="shared" si="369"/>
        <v/>
      </c>
      <c r="M2623" s="245" t="str">
        <f t="shared" si="370"/>
        <v/>
      </c>
      <c r="N2623" s="244" t="str">
        <f t="shared" si="371"/>
        <v/>
      </c>
      <c r="O2623" s="244" t="str">
        <f t="shared" si="372"/>
        <v/>
      </c>
      <c r="P2623">
        <f>IF($I2623&lt;&gt;"",$I2623,IF($E2623="SGD",1,IF($E2623="USD",Settings!$B$22,IF($E2623="HKD",Settings!$B$23,1))))</f>
        <v>1</v>
      </c>
      <c r="Q2623">
        <f t="shared" si="373"/>
        <v>0</v>
      </c>
      <c r="R2623">
        <f t="shared" si="374"/>
        <v>0</v>
      </c>
      <c r="S2623" t="str">
        <f t="shared" si="366"/>
        <v/>
      </c>
      <c r="T2623" t="str">
        <f t="shared" si="367"/>
        <v/>
      </c>
      <c r="U2623" t="str">
        <f t="shared" si="368"/>
        <v/>
      </c>
    </row>
    <row r="2624" spans="12:21" ht="15" customHeight="1" x14ac:dyDescent="0.15">
      <c r="L2624" s="244" t="str">
        <f t="shared" si="369"/>
        <v/>
      </c>
      <c r="M2624" s="245" t="str">
        <f t="shared" si="370"/>
        <v/>
      </c>
      <c r="N2624" s="244" t="str">
        <f t="shared" si="371"/>
        <v/>
      </c>
      <c r="O2624" s="244" t="str">
        <f t="shared" si="372"/>
        <v/>
      </c>
      <c r="P2624">
        <f>IF($I2624&lt;&gt;"",$I2624,IF($E2624="SGD",1,IF($E2624="USD",Settings!$B$22,IF($E2624="HKD",Settings!$B$23,1))))</f>
        <v>1</v>
      </c>
      <c r="Q2624">
        <f t="shared" si="373"/>
        <v>0</v>
      </c>
      <c r="R2624">
        <f t="shared" si="374"/>
        <v>0</v>
      </c>
      <c r="S2624" t="str">
        <f t="shared" si="366"/>
        <v/>
      </c>
      <c r="T2624" t="str">
        <f t="shared" si="367"/>
        <v/>
      </c>
      <c r="U2624" t="str">
        <f t="shared" si="368"/>
        <v/>
      </c>
    </row>
    <row r="2625" spans="12:21" ht="15" customHeight="1" x14ac:dyDescent="0.15">
      <c r="L2625" s="244" t="str">
        <f t="shared" si="369"/>
        <v/>
      </c>
      <c r="M2625" s="245" t="str">
        <f t="shared" si="370"/>
        <v/>
      </c>
      <c r="N2625" s="244" t="str">
        <f t="shared" si="371"/>
        <v/>
      </c>
      <c r="O2625" s="244" t="str">
        <f t="shared" si="372"/>
        <v/>
      </c>
      <c r="P2625">
        <f>IF($I2625&lt;&gt;"",$I2625,IF($E2625="SGD",1,IF($E2625="USD",Settings!$B$22,IF($E2625="HKD",Settings!$B$23,1))))</f>
        <v>1</v>
      </c>
      <c r="Q2625">
        <f t="shared" si="373"/>
        <v>0</v>
      </c>
      <c r="R2625">
        <f t="shared" si="374"/>
        <v>0</v>
      </c>
      <c r="S2625" t="str">
        <f t="shared" si="366"/>
        <v/>
      </c>
      <c r="T2625" t="str">
        <f t="shared" si="367"/>
        <v/>
      </c>
      <c r="U2625" t="str">
        <f t="shared" si="368"/>
        <v/>
      </c>
    </row>
    <row r="2626" spans="12:21" ht="15" customHeight="1" x14ac:dyDescent="0.15">
      <c r="L2626" s="244" t="str">
        <f t="shared" si="369"/>
        <v/>
      </c>
      <c r="M2626" s="245" t="str">
        <f t="shared" si="370"/>
        <v/>
      </c>
      <c r="N2626" s="244" t="str">
        <f t="shared" si="371"/>
        <v/>
      </c>
      <c r="O2626" s="244" t="str">
        <f t="shared" si="372"/>
        <v/>
      </c>
      <c r="P2626">
        <f>IF($I2626&lt;&gt;"",$I2626,IF($E2626="SGD",1,IF($E2626="USD",Settings!$B$22,IF($E2626="HKD",Settings!$B$23,1))))</f>
        <v>1</v>
      </c>
      <c r="Q2626">
        <f t="shared" si="373"/>
        <v>0</v>
      </c>
      <c r="R2626">
        <f t="shared" si="374"/>
        <v>0</v>
      </c>
      <c r="S2626" t="str">
        <f t="shared" ref="S2626:S2689" si="375">IF(L2626="","",SUMIFS($M:$M,$L:$L,L2626,$T:$T,"&lt;="&amp;T2626))</f>
        <v/>
      </c>
      <c r="T2626" t="str">
        <f t="shared" ref="T2626:T2689" si="376">IF(L2626="","",INT(G2626)*100000+ROW())</f>
        <v/>
      </c>
      <c r="U2626" t="str">
        <f t="shared" ref="U2626:U2689" si="377">IF(L2626="","",IF(AND(COUNTIFS($L:$L,L2626,$S:$S,"&gt;-0.000001",$S:$S,"&lt;0.000001",$T:$T,"&gt;"&amp;T2626)=0,ABS(S2626)&gt;0.000001),1,0))</f>
        <v/>
      </c>
    </row>
    <row r="2627" spans="12:21" ht="15" customHeight="1" x14ac:dyDescent="0.15">
      <c r="L2627" s="244" t="str">
        <f t="shared" si="369"/>
        <v/>
      </c>
      <c r="M2627" s="245" t="str">
        <f t="shared" si="370"/>
        <v/>
      </c>
      <c r="N2627" s="244" t="str">
        <f t="shared" si="371"/>
        <v/>
      </c>
      <c r="O2627" s="244" t="str">
        <f t="shared" si="372"/>
        <v/>
      </c>
      <c r="P2627">
        <f>IF($I2627&lt;&gt;"",$I2627,IF($E2627="SGD",1,IF($E2627="USD",Settings!$B$22,IF($E2627="HKD",Settings!$B$23,1))))</f>
        <v>1</v>
      </c>
      <c r="Q2627">
        <f t="shared" si="373"/>
        <v>0</v>
      </c>
      <c r="R2627">
        <f t="shared" si="374"/>
        <v>0</v>
      </c>
      <c r="S2627" t="str">
        <f t="shared" si="375"/>
        <v/>
      </c>
      <c r="T2627" t="str">
        <f t="shared" si="376"/>
        <v/>
      </c>
      <c r="U2627" t="str">
        <f t="shared" si="377"/>
        <v/>
      </c>
    </row>
    <row r="2628" spans="12:21" ht="15" customHeight="1" x14ac:dyDescent="0.15">
      <c r="L2628" s="244" t="str">
        <f t="shared" si="369"/>
        <v/>
      </c>
      <c r="M2628" s="245" t="str">
        <f t="shared" si="370"/>
        <v/>
      </c>
      <c r="N2628" s="244" t="str">
        <f t="shared" si="371"/>
        <v/>
      </c>
      <c r="O2628" s="244" t="str">
        <f t="shared" si="372"/>
        <v/>
      </c>
      <c r="P2628">
        <f>IF($I2628&lt;&gt;"",$I2628,IF($E2628="SGD",1,IF($E2628="USD",Settings!$B$22,IF($E2628="HKD",Settings!$B$23,1))))</f>
        <v>1</v>
      </c>
      <c r="Q2628">
        <f t="shared" si="373"/>
        <v>0</v>
      </c>
      <c r="R2628">
        <f t="shared" si="374"/>
        <v>0</v>
      </c>
      <c r="S2628" t="str">
        <f t="shared" si="375"/>
        <v/>
      </c>
      <c r="T2628" t="str">
        <f t="shared" si="376"/>
        <v/>
      </c>
      <c r="U2628" t="str">
        <f t="shared" si="377"/>
        <v/>
      </c>
    </row>
    <row r="2629" spans="12:21" ht="15" customHeight="1" x14ac:dyDescent="0.15">
      <c r="L2629" s="244" t="str">
        <f t="shared" si="369"/>
        <v/>
      </c>
      <c r="M2629" s="245" t="str">
        <f t="shared" si="370"/>
        <v/>
      </c>
      <c r="N2629" s="244" t="str">
        <f t="shared" si="371"/>
        <v/>
      </c>
      <c r="O2629" s="244" t="str">
        <f t="shared" si="372"/>
        <v/>
      </c>
      <c r="P2629">
        <f>IF($I2629&lt;&gt;"",$I2629,IF($E2629="SGD",1,IF($E2629="USD",Settings!$B$22,IF($E2629="HKD",Settings!$B$23,1))))</f>
        <v>1</v>
      </c>
      <c r="Q2629">
        <f t="shared" si="373"/>
        <v>0</v>
      </c>
      <c r="R2629">
        <f t="shared" si="374"/>
        <v>0</v>
      </c>
      <c r="S2629" t="str">
        <f t="shared" si="375"/>
        <v/>
      </c>
      <c r="T2629" t="str">
        <f t="shared" si="376"/>
        <v/>
      </c>
      <c r="U2629" t="str">
        <f t="shared" si="377"/>
        <v/>
      </c>
    </row>
    <row r="2630" spans="12:21" ht="15" customHeight="1" x14ac:dyDescent="0.15">
      <c r="L2630" s="244" t="str">
        <f t="shared" si="369"/>
        <v/>
      </c>
      <c r="M2630" s="245" t="str">
        <f t="shared" si="370"/>
        <v/>
      </c>
      <c r="N2630" s="244" t="str">
        <f t="shared" si="371"/>
        <v/>
      </c>
      <c r="O2630" s="244" t="str">
        <f t="shared" si="372"/>
        <v/>
      </c>
      <c r="P2630">
        <f>IF($I2630&lt;&gt;"",$I2630,IF($E2630="SGD",1,IF($E2630="USD",Settings!$B$22,IF($E2630="HKD",Settings!$B$23,1))))</f>
        <v>1</v>
      </c>
      <c r="Q2630">
        <f t="shared" si="373"/>
        <v>0</v>
      </c>
      <c r="R2630">
        <f t="shared" si="374"/>
        <v>0</v>
      </c>
      <c r="S2630" t="str">
        <f t="shared" si="375"/>
        <v/>
      </c>
      <c r="T2630" t="str">
        <f t="shared" si="376"/>
        <v/>
      </c>
      <c r="U2630" t="str">
        <f t="shared" si="377"/>
        <v/>
      </c>
    </row>
    <row r="2631" spans="12:21" ht="15" customHeight="1" x14ac:dyDescent="0.15">
      <c r="L2631" s="244" t="str">
        <f t="shared" si="369"/>
        <v/>
      </c>
      <c r="M2631" s="245" t="str">
        <f t="shared" si="370"/>
        <v/>
      </c>
      <c r="N2631" s="244" t="str">
        <f t="shared" si="371"/>
        <v/>
      </c>
      <c r="O2631" s="244" t="str">
        <f t="shared" si="372"/>
        <v/>
      </c>
      <c r="P2631">
        <f>IF($I2631&lt;&gt;"",$I2631,IF($E2631="SGD",1,IF($E2631="USD",Settings!$B$22,IF($E2631="HKD",Settings!$B$23,1))))</f>
        <v>1</v>
      </c>
      <c r="Q2631">
        <f t="shared" si="373"/>
        <v>0</v>
      </c>
      <c r="R2631">
        <f t="shared" si="374"/>
        <v>0</v>
      </c>
      <c r="S2631" t="str">
        <f t="shared" si="375"/>
        <v/>
      </c>
      <c r="T2631" t="str">
        <f t="shared" si="376"/>
        <v/>
      </c>
      <c r="U2631" t="str">
        <f t="shared" si="377"/>
        <v/>
      </c>
    </row>
    <row r="2632" spans="12:21" ht="15" customHeight="1" x14ac:dyDescent="0.15">
      <c r="L2632" s="244" t="str">
        <f t="shared" si="369"/>
        <v/>
      </c>
      <c r="M2632" s="245" t="str">
        <f t="shared" si="370"/>
        <v/>
      </c>
      <c r="N2632" s="244" t="str">
        <f t="shared" si="371"/>
        <v/>
      </c>
      <c r="O2632" s="244" t="str">
        <f t="shared" si="372"/>
        <v/>
      </c>
      <c r="P2632">
        <f>IF($I2632&lt;&gt;"",$I2632,IF($E2632="SGD",1,IF($E2632="USD",Settings!$B$22,IF($E2632="HKD",Settings!$B$23,1))))</f>
        <v>1</v>
      </c>
      <c r="Q2632">
        <f t="shared" si="373"/>
        <v>0</v>
      </c>
      <c r="R2632">
        <f t="shared" si="374"/>
        <v>0</v>
      </c>
      <c r="S2632" t="str">
        <f t="shared" si="375"/>
        <v/>
      </c>
      <c r="T2632" t="str">
        <f t="shared" si="376"/>
        <v/>
      </c>
      <c r="U2632" t="str">
        <f t="shared" si="377"/>
        <v/>
      </c>
    </row>
    <row r="2633" spans="12:21" ht="15" customHeight="1" x14ac:dyDescent="0.15">
      <c r="L2633" s="244" t="str">
        <f t="shared" si="369"/>
        <v/>
      </c>
      <c r="M2633" s="245" t="str">
        <f t="shared" si="370"/>
        <v/>
      </c>
      <c r="N2633" s="244" t="str">
        <f t="shared" si="371"/>
        <v/>
      </c>
      <c r="O2633" s="244" t="str">
        <f t="shared" si="372"/>
        <v/>
      </c>
      <c r="P2633">
        <f>IF($I2633&lt;&gt;"",$I2633,IF($E2633="SGD",1,IF($E2633="USD",Settings!$B$22,IF($E2633="HKD",Settings!$B$23,1))))</f>
        <v>1</v>
      </c>
      <c r="Q2633">
        <f t="shared" si="373"/>
        <v>0</v>
      </c>
      <c r="R2633">
        <f t="shared" si="374"/>
        <v>0</v>
      </c>
      <c r="S2633" t="str">
        <f t="shared" si="375"/>
        <v/>
      </c>
      <c r="T2633" t="str">
        <f t="shared" si="376"/>
        <v/>
      </c>
      <c r="U2633" t="str">
        <f t="shared" si="377"/>
        <v/>
      </c>
    </row>
    <row r="2634" spans="12:21" ht="15" customHeight="1" x14ac:dyDescent="0.15">
      <c r="L2634" s="244" t="str">
        <f t="shared" si="369"/>
        <v/>
      </c>
      <c r="M2634" s="245" t="str">
        <f t="shared" si="370"/>
        <v/>
      </c>
      <c r="N2634" s="244" t="str">
        <f t="shared" si="371"/>
        <v/>
      </c>
      <c r="O2634" s="244" t="str">
        <f t="shared" si="372"/>
        <v/>
      </c>
      <c r="P2634">
        <f>IF($I2634&lt;&gt;"",$I2634,IF($E2634="SGD",1,IF($E2634="USD",Settings!$B$22,IF($E2634="HKD",Settings!$B$23,1))))</f>
        <v>1</v>
      </c>
      <c r="Q2634">
        <f t="shared" si="373"/>
        <v>0</v>
      </c>
      <c r="R2634">
        <f t="shared" si="374"/>
        <v>0</v>
      </c>
      <c r="S2634" t="str">
        <f t="shared" si="375"/>
        <v/>
      </c>
      <c r="T2634" t="str">
        <f t="shared" si="376"/>
        <v/>
      </c>
      <c r="U2634" t="str">
        <f t="shared" si="377"/>
        <v/>
      </c>
    </row>
    <row r="2635" spans="12:21" ht="15" customHeight="1" x14ac:dyDescent="0.15">
      <c r="L2635" s="244" t="str">
        <f t="shared" si="369"/>
        <v/>
      </c>
      <c r="M2635" s="245" t="str">
        <f t="shared" si="370"/>
        <v/>
      </c>
      <c r="N2635" s="244" t="str">
        <f t="shared" si="371"/>
        <v/>
      </c>
      <c r="O2635" s="244" t="str">
        <f t="shared" si="372"/>
        <v/>
      </c>
      <c r="P2635">
        <f>IF($I2635&lt;&gt;"",$I2635,IF($E2635="SGD",1,IF($E2635="USD",Settings!$B$22,IF($E2635="HKD",Settings!$B$23,1))))</f>
        <v>1</v>
      </c>
      <c r="Q2635">
        <f t="shared" si="373"/>
        <v>0</v>
      </c>
      <c r="R2635">
        <f t="shared" si="374"/>
        <v>0</v>
      </c>
      <c r="S2635" t="str">
        <f t="shared" si="375"/>
        <v/>
      </c>
      <c r="T2635" t="str">
        <f t="shared" si="376"/>
        <v/>
      </c>
      <c r="U2635" t="str">
        <f t="shared" si="377"/>
        <v/>
      </c>
    </row>
    <row r="2636" spans="12:21" ht="15" customHeight="1" x14ac:dyDescent="0.15">
      <c r="L2636" s="244" t="str">
        <f t="shared" si="369"/>
        <v/>
      </c>
      <c r="M2636" s="245" t="str">
        <f t="shared" si="370"/>
        <v/>
      </c>
      <c r="N2636" s="244" t="str">
        <f t="shared" si="371"/>
        <v/>
      </c>
      <c r="O2636" s="244" t="str">
        <f t="shared" si="372"/>
        <v/>
      </c>
      <c r="P2636">
        <f>IF($I2636&lt;&gt;"",$I2636,IF($E2636="SGD",1,IF($E2636="USD",Settings!$B$22,IF($E2636="HKD",Settings!$B$23,1))))</f>
        <v>1</v>
      </c>
      <c r="Q2636">
        <f t="shared" si="373"/>
        <v>0</v>
      </c>
      <c r="R2636">
        <f t="shared" si="374"/>
        <v>0</v>
      </c>
      <c r="S2636" t="str">
        <f t="shared" si="375"/>
        <v/>
      </c>
      <c r="T2636" t="str">
        <f t="shared" si="376"/>
        <v/>
      </c>
      <c r="U2636" t="str">
        <f t="shared" si="377"/>
        <v/>
      </c>
    </row>
    <row r="2637" spans="12:21" ht="15" customHeight="1" x14ac:dyDescent="0.15">
      <c r="L2637" s="244" t="str">
        <f t="shared" si="369"/>
        <v/>
      </c>
      <c r="M2637" s="245" t="str">
        <f t="shared" si="370"/>
        <v/>
      </c>
      <c r="N2637" s="244" t="str">
        <f t="shared" si="371"/>
        <v/>
      </c>
      <c r="O2637" s="244" t="str">
        <f t="shared" si="372"/>
        <v/>
      </c>
      <c r="P2637">
        <f>IF($I2637&lt;&gt;"",$I2637,IF($E2637="SGD",1,IF($E2637="USD",Settings!$B$22,IF($E2637="HKD",Settings!$B$23,1))))</f>
        <v>1</v>
      </c>
      <c r="Q2637">
        <f t="shared" si="373"/>
        <v>0</v>
      </c>
      <c r="R2637">
        <f t="shared" si="374"/>
        <v>0</v>
      </c>
      <c r="S2637" t="str">
        <f t="shared" si="375"/>
        <v/>
      </c>
      <c r="T2637" t="str">
        <f t="shared" si="376"/>
        <v/>
      </c>
      <c r="U2637" t="str">
        <f t="shared" si="377"/>
        <v/>
      </c>
    </row>
    <row r="2638" spans="12:21" ht="15" customHeight="1" x14ac:dyDescent="0.15">
      <c r="L2638" s="244" t="str">
        <f t="shared" si="369"/>
        <v/>
      </c>
      <c r="M2638" s="245" t="str">
        <f t="shared" si="370"/>
        <v/>
      </c>
      <c r="N2638" s="244" t="str">
        <f t="shared" si="371"/>
        <v/>
      </c>
      <c r="O2638" s="244" t="str">
        <f t="shared" si="372"/>
        <v/>
      </c>
      <c r="P2638">
        <f>IF($I2638&lt;&gt;"",$I2638,IF($E2638="SGD",1,IF($E2638="USD",Settings!$B$22,IF($E2638="HKD",Settings!$B$23,1))))</f>
        <v>1</v>
      </c>
      <c r="Q2638">
        <f t="shared" si="373"/>
        <v>0</v>
      </c>
      <c r="R2638">
        <f t="shared" si="374"/>
        <v>0</v>
      </c>
      <c r="S2638" t="str">
        <f t="shared" si="375"/>
        <v/>
      </c>
      <c r="T2638" t="str">
        <f t="shared" si="376"/>
        <v/>
      </c>
      <c r="U2638" t="str">
        <f t="shared" si="377"/>
        <v/>
      </c>
    </row>
    <row r="2639" spans="12:21" ht="15" customHeight="1" x14ac:dyDescent="0.15">
      <c r="L2639" s="244" t="str">
        <f t="shared" si="369"/>
        <v/>
      </c>
      <c r="M2639" s="245" t="str">
        <f t="shared" si="370"/>
        <v/>
      </c>
      <c r="N2639" s="244" t="str">
        <f t="shared" si="371"/>
        <v/>
      </c>
      <c r="O2639" s="244" t="str">
        <f t="shared" si="372"/>
        <v/>
      </c>
      <c r="P2639">
        <f>IF($I2639&lt;&gt;"",$I2639,IF($E2639="SGD",1,IF($E2639="USD",Settings!$B$22,IF($E2639="HKD",Settings!$B$23,1))))</f>
        <v>1</v>
      </c>
      <c r="Q2639">
        <f t="shared" si="373"/>
        <v>0</v>
      </c>
      <c r="R2639">
        <f t="shared" si="374"/>
        <v>0</v>
      </c>
      <c r="S2639" t="str">
        <f t="shared" si="375"/>
        <v/>
      </c>
      <c r="T2639" t="str">
        <f t="shared" si="376"/>
        <v/>
      </c>
      <c r="U2639" t="str">
        <f t="shared" si="377"/>
        <v/>
      </c>
    </row>
    <row r="2640" spans="12:21" ht="15" customHeight="1" x14ac:dyDescent="0.15">
      <c r="L2640" s="244" t="str">
        <f t="shared" si="369"/>
        <v/>
      </c>
      <c r="M2640" s="245" t="str">
        <f t="shared" si="370"/>
        <v/>
      </c>
      <c r="N2640" s="244" t="str">
        <f t="shared" si="371"/>
        <v/>
      </c>
      <c r="O2640" s="244" t="str">
        <f t="shared" si="372"/>
        <v/>
      </c>
      <c r="P2640">
        <f>IF($I2640&lt;&gt;"",$I2640,IF($E2640="SGD",1,IF($E2640="USD",Settings!$B$22,IF($E2640="HKD",Settings!$B$23,1))))</f>
        <v>1</v>
      </c>
      <c r="Q2640">
        <f t="shared" si="373"/>
        <v>0</v>
      </c>
      <c r="R2640">
        <f t="shared" si="374"/>
        <v>0</v>
      </c>
      <c r="S2640" t="str">
        <f t="shared" si="375"/>
        <v/>
      </c>
      <c r="T2640" t="str">
        <f t="shared" si="376"/>
        <v/>
      </c>
      <c r="U2640" t="str">
        <f t="shared" si="377"/>
        <v/>
      </c>
    </row>
    <row r="2641" spans="12:21" ht="15" customHeight="1" x14ac:dyDescent="0.15">
      <c r="L2641" s="244" t="str">
        <f t="shared" si="369"/>
        <v/>
      </c>
      <c r="M2641" s="245" t="str">
        <f t="shared" si="370"/>
        <v/>
      </c>
      <c r="N2641" s="244" t="str">
        <f t="shared" si="371"/>
        <v/>
      </c>
      <c r="O2641" s="244" t="str">
        <f t="shared" si="372"/>
        <v/>
      </c>
      <c r="P2641">
        <f>IF($I2641&lt;&gt;"",$I2641,IF($E2641="SGD",1,IF($E2641="USD",Settings!$B$22,IF($E2641="HKD",Settings!$B$23,1))))</f>
        <v>1</v>
      </c>
      <c r="Q2641">
        <f t="shared" si="373"/>
        <v>0</v>
      </c>
      <c r="R2641">
        <f t="shared" si="374"/>
        <v>0</v>
      </c>
      <c r="S2641" t="str">
        <f t="shared" si="375"/>
        <v/>
      </c>
      <c r="T2641" t="str">
        <f t="shared" si="376"/>
        <v/>
      </c>
      <c r="U2641" t="str">
        <f t="shared" si="377"/>
        <v/>
      </c>
    </row>
    <row r="2642" spans="12:21" ht="15" customHeight="1" x14ac:dyDescent="0.15">
      <c r="L2642" s="244" t="str">
        <f t="shared" si="369"/>
        <v/>
      </c>
      <c r="M2642" s="245" t="str">
        <f t="shared" si="370"/>
        <v/>
      </c>
      <c r="N2642" s="244" t="str">
        <f t="shared" si="371"/>
        <v/>
      </c>
      <c r="O2642" s="244" t="str">
        <f t="shared" si="372"/>
        <v/>
      </c>
      <c r="P2642">
        <f>IF($I2642&lt;&gt;"",$I2642,IF($E2642="SGD",1,IF($E2642="USD",Settings!$B$22,IF($E2642="HKD",Settings!$B$23,1))))</f>
        <v>1</v>
      </c>
      <c r="Q2642">
        <f t="shared" si="373"/>
        <v>0</v>
      </c>
      <c r="R2642">
        <f t="shared" si="374"/>
        <v>0</v>
      </c>
      <c r="S2642" t="str">
        <f t="shared" si="375"/>
        <v/>
      </c>
      <c r="T2642" t="str">
        <f t="shared" si="376"/>
        <v/>
      </c>
      <c r="U2642" t="str">
        <f t="shared" si="377"/>
        <v/>
      </c>
    </row>
    <row r="2643" spans="12:21" ht="15" customHeight="1" x14ac:dyDescent="0.15">
      <c r="L2643" s="244" t="str">
        <f t="shared" si="369"/>
        <v/>
      </c>
      <c r="M2643" s="245" t="str">
        <f t="shared" si="370"/>
        <v/>
      </c>
      <c r="N2643" s="244" t="str">
        <f t="shared" si="371"/>
        <v/>
      </c>
      <c r="O2643" s="244" t="str">
        <f t="shared" si="372"/>
        <v/>
      </c>
      <c r="P2643">
        <f>IF($I2643&lt;&gt;"",$I2643,IF($E2643="SGD",1,IF($E2643="USD",Settings!$B$22,IF($E2643="HKD",Settings!$B$23,1))))</f>
        <v>1</v>
      </c>
      <c r="Q2643">
        <f t="shared" si="373"/>
        <v>0</v>
      </c>
      <c r="R2643">
        <f t="shared" si="374"/>
        <v>0</v>
      </c>
      <c r="S2643" t="str">
        <f t="shared" si="375"/>
        <v/>
      </c>
      <c r="T2643" t="str">
        <f t="shared" si="376"/>
        <v/>
      </c>
      <c r="U2643" t="str">
        <f t="shared" si="377"/>
        <v/>
      </c>
    </row>
    <row r="2644" spans="12:21" ht="15" customHeight="1" x14ac:dyDescent="0.15">
      <c r="L2644" s="244" t="str">
        <f t="shared" si="369"/>
        <v/>
      </c>
      <c r="M2644" s="245" t="str">
        <f t="shared" si="370"/>
        <v/>
      </c>
      <c r="N2644" s="244" t="str">
        <f t="shared" si="371"/>
        <v/>
      </c>
      <c r="O2644" s="244" t="str">
        <f t="shared" si="372"/>
        <v/>
      </c>
      <c r="P2644">
        <f>IF($I2644&lt;&gt;"",$I2644,IF($E2644="SGD",1,IF($E2644="USD",Settings!$B$22,IF($E2644="HKD",Settings!$B$23,1))))</f>
        <v>1</v>
      </c>
      <c r="Q2644">
        <f t="shared" si="373"/>
        <v>0</v>
      </c>
      <c r="R2644">
        <f t="shared" si="374"/>
        <v>0</v>
      </c>
      <c r="S2644" t="str">
        <f t="shared" si="375"/>
        <v/>
      </c>
      <c r="T2644" t="str">
        <f t="shared" si="376"/>
        <v/>
      </c>
      <c r="U2644" t="str">
        <f t="shared" si="377"/>
        <v/>
      </c>
    </row>
    <row r="2645" spans="12:21" ht="15" customHeight="1" x14ac:dyDescent="0.15">
      <c r="L2645" s="244" t="str">
        <f t="shared" si="369"/>
        <v/>
      </c>
      <c r="M2645" s="245" t="str">
        <f t="shared" si="370"/>
        <v/>
      </c>
      <c r="N2645" s="244" t="str">
        <f t="shared" si="371"/>
        <v/>
      </c>
      <c r="O2645" s="244" t="str">
        <f t="shared" si="372"/>
        <v/>
      </c>
      <c r="P2645">
        <f>IF($I2645&lt;&gt;"",$I2645,IF($E2645="SGD",1,IF($E2645="USD",Settings!$B$22,IF($E2645="HKD",Settings!$B$23,1))))</f>
        <v>1</v>
      </c>
      <c r="Q2645">
        <f t="shared" si="373"/>
        <v>0</v>
      </c>
      <c r="R2645">
        <f t="shared" si="374"/>
        <v>0</v>
      </c>
      <c r="S2645" t="str">
        <f t="shared" si="375"/>
        <v/>
      </c>
      <c r="T2645" t="str">
        <f t="shared" si="376"/>
        <v/>
      </c>
      <c r="U2645" t="str">
        <f t="shared" si="377"/>
        <v/>
      </c>
    </row>
    <row r="2646" spans="12:21" ht="15" customHeight="1" x14ac:dyDescent="0.15">
      <c r="L2646" s="244" t="str">
        <f t="shared" si="369"/>
        <v/>
      </c>
      <c r="M2646" s="245" t="str">
        <f t="shared" si="370"/>
        <v/>
      </c>
      <c r="N2646" s="244" t="str">
        <f t="shared" si="371"/>
        <v/>
      </c>
      <c r="O2646" s="244" t="str">
        <f t="shared" si="372"/>
        <v/>
      </c>
      <c r="P2646">
        <f>IF($I2646&lt;&gt;"",$I2646,IF($E2646="SGD",1,IF($E2646="USD",Settings!$B$22,IF($E2646="HKD",Settings!$B$23,1))))</f>
        <v>1</v>
      </c>
      <c r="Q2646">
        <f t="shared" si="373"/>
        <v>0</v>
      </c>
      <c r="R2646">
        <f t="shared" si="374"/>
        <v>0</v>
      </c>
      <c r="S2646" t="str">
        <f t="shared" si="375"/>
        <v/>
      </c>
      <c r="T2646" t="str">
        <f t="shared" si="376"/>
        <v/>
      </c>
      <c r="U2646" t="str">
        <f t="shared" si="377"/>
        <v/>
      </c>
    </row>
    <row r="2647" spans="12:21" ht="15" customHeight="1" x14ac:dyDescent="0.15">
      <c r="L2647" s="244" t="str">
        <f t="shared" si="369"/>
        <v/>
      </c>
      <c r="M2647" s="245" t="str">
        <f t="shared" si="370"/>
        <v/>
      </c>
      <c r="N2647" s="244" t="str">
        <f t="shared" si="371"/>
        <v/>
      </c>
      <c r="O2647" s="244" t="str">
        <f t="shared" si="372"/>
        <v/>
      </c>
      <c r="P2647">
        <f>IF($I2647&lt;&gt;"",$I2647,IF($E2647="SGD",1,IF($E2647="USD",Settings!$B$22,IF($E2647="HKD",Settings!$B$23,1))))</f>
        <v>1</v>
      </c>
      <c r="Q2647">
        <f t="shared" si="373"/>
        <v>0</v>
      </c>
      <c r="R2647">
        <f t="shared" si="374"/>
        <v>0</v>
      </c>
      <c r="S2647" t="str">
        <f t="shared" si="375"/>
        <v/>
      </c>
      <c r="T2647" t="str">
        <f t="shared" si="376"/>
        <v/>
      </c>
      <c r="U2647" t="str">
        <f t="shared" si="377"/>
        <v/>
      </c>
    </row>
    <row r="2648" spans="12:21" ht="15" customHeight="1" x14ac:dyDescent="0.15">
      <c r="L2648" s="244" t="str">
        <f t="shared" si="369"/>
        <v/>
      </c>
      <c r="M2648" s="245" t="str">
        <f t="shared" si="370"/>
        <v/>
      </c>
      <c r="N2648" s="244" t="str">
        <f t="shared" si="371"/>
        <v/>
      </c>
      <c r="O2648" s="244" t="str">
        <f t="shared" si="372"/>
        <v/>
      </c>
      <c r="P2648">
        <f>IF($I2648&lt;&gt;"",$I2648,IF($E2648="SGD",1,IF($E2648="USD",Settings!$B$22,IF($E2648="HKD",Settings!$B$23,1))))</f>
        <v>1</v>
      </c>
      <c r="Q2648">
        <f t="shared" si="373"/>
        <v>0</v>
      </c>
      <c r="R2648">
        <f t="shared" si="374"/>
        <v>0</v>
      </c>
      <c r="S2648" t="str">
        <f t="shared" si="375"/>
        <v/>
      </c>
      <c r="T2648" t="str">
        <f t="shared" si="376"/>
        <v/>
      </c>
      <c r="U2648" t="str">
        <f t="shared" si="377"/>
        <v/>
      </c>
    </row>
    <row r="2649" spans="12:21" ht="15" customHeight="1" x14ac:dyDescent="0.15">
      <c r="L2649" s="244" t="str">
        <f t="shared" si="369"/>
        <v/>
      </c>
      <c r="M2649" s="245" t="str">
        <f t="shared" si="370"/>
        <v/>
      </c>
      <c r="N2649" s="244" t="str">
        <f t="shared" si="371"/>
        <v/>
      </c>
      <c r="O2649" s="244" t="str">
        <f t="shared" si="372"/>
        <v/>
      </c>
      <c r="P2649">
        <f>IF($I2649&lt;&gt;"",$I2649,IF($E2649="SGD",1,IF($E2649="USD",Settings!$B$22,IF($E2649="HKD",Settings!$B$23,1))))</f>
        <v>1</v>
      </c>
      <c r="Q2649">
        <f t="shared" si="373"/>
        <v>0</v>
      </c>
      <c r="R2649">
        <f t="shared" si="374"/>
        <v>0</v>
      </c>
      <c r="S2649" t="str">
        <f t="shared" si="375"/>
        <v/>
      </c>
      <c r="T2649" t="str">
        <f t="shared" si="376"/>
        <v/>
      </c>
      <c r="U2649" t="str">
        <f t="shared" si="377"/>
        <v/>
      </c>
    </row>
    <row r="2650" spans="12:21" ht="15" customHeight="1" x14ac:dyDescent="0.15">
      <c r="L2650" s="244" t="str">
        <f t="shared" si="369"/>
        <v/>
      </c>
      <c r="M2650" s="245" t="str">
        <f t="shared" si="370"/>
        <v/>
      </c>
      <c r="N2650" s="244" t="str">
        <f t="shared" si="371"/>
        <v/>
      </c>
      <c r="O2650" s="244" t="str">
        <f t="shared" si="372"/>
        <v/>
      </c>
      <c r="P2650">
        <f>IF($I2650&lt;&gt;"",$I2650,IF($E2650="SGD",1,IF($E2650="USD",Settings!$B$22,IF($E2650="HKD",Settings!$B$23,1))))</f>
        <v>1</v>
      </c>
      <c r="Q2650">
        <f t="shared" si="373"/>
        <v>0</v>
      </c>
      <c r="R2650">
        <f t="shared" si="374"/>
        <v>0</v>
      </c>
      <c r="S2650" t="str">
        <f t="shared" si="375"/>
        <v/>
      </c>
      <c r="T2650" t="str">
        <f t="shared" si="376"/>
        <v/>
      </c>
      <c r="U2650" t="str">
        <f t="shared" si="377"/>
        <v/>
      </c>
    </row>
    <row r="2651" spans="12:21" ht="15" customHeight="1" x14ac:dyDescent="0.15">
      <c r="L2651" s="244" t="str">
        <f t="shared" si="369"/>
        <v/>
      </c>
      <c r="M2651" s="245" t="str">
        <f t="shared" si="370"/>
        <v/>
      </c>
      <c r="N2651" s="244" t="str">
        <f t="shared" si="371"/>
        <v/>
      </c>
      <c r="O2651" s="244" t="str">
        <f t="shared" si="372"/>
        <v/>
      </c>
      <c r="P2651">
        <f>IF($I2651&lt;&gt;"",$I2651,IF($E2651="SGD",1,IF($E2651="USD",Settings!$B$22,IF($E2651="HKD",Settings!$B$23,1))))</f>
        <v>1</v>
      </c>
      <c r="Q2651">
        <f t="shared" si="373"/>
        <v>0</v>
      </c>
      <c r="R2651">
        <f t="shared" si="374"/>
        <v>0</v>
      </c>
      <c r="S2651" t="str">
        <f t="shared" si="375"/>
        <v/>
      </c>
      <c r="T2651" t="str">
        <f t="shared" si="376"/>
        <v/>
      </c>
      <c r="U2651" t="str">
        <f t="shared" si="377"/>
        <v/>
      </c>
    </row>
    <row r="2652" spans="12:21" ht="15" customHeight="1" x14ac:dyDescent="0.15">
      <c r="L2652" s="244" t="str">
        <f t="shared" si="369"/>
        <v/>
      </c>
      <c r="M2652" s="245" t="str">
        <f t="shared" si="370"/>
        <v/>
      </c>
      <c r="N2652" s="244" t="str">
        <f t="shared" si="371"/>
        <v/>
      </c>
      <c r="O2652" s="244" t="str">
        <f t="shared" si="372"/>
        <v/>
      </c>
      <c r="P2652">
        <f>IF($I2652&lt;&gt;"",$I2652,IF($E2652="SGD",1,IF($E2652="USD",Settings!$B$22,IF($E2652="HKD",Settings!$B$23,1))))</f>
        <v>1</v>
      </c>
      <c r="Q2652">
        <f t="shared" si="373"/>
        <v>0</v>
      </c>
      <c r="R2652">
        <f t="shared" si="374"/>
        <v>0</v>
      </c>
      <c r="S2652" t="str">
        <f t="shared" si="375"/>
        <v/>
      </c>
      <c r="T2652" t="str">
        <f t="shared" si="376"/>
        <v/>
      </c>
      <c r="U2652" t="str">
        <f t="shared" si="377"/>
        <v/>
      </c>
    </row>
    <row r="2653" spans="12:21" ht="15" customHeight="1" x14ac:dyDescent="0.15">
      <c r="L2653" s="244" t="str">
        <f t="shared" si="369"/>
        <v/>
      </c>
      <c r="M2653" s="245" t="str">
        <f t="shared" si="370"/>
        <v/>
      </c>
      <c r="N2653" s="244" t="str">
        <f t="shared" si="371"/>
        <v/>
      </c>
      <c r="O2653" s="244" t="str">
        <f t="shared" si="372"/>
        <v/>
      </c>
      <c r="P2653">
        <f>IF($I2653&lt;&gt;"",$I2653,IF($E2653="SGD",1,IF($E2653="USD",Settings!$B$22,IF($E2653="HKD",Settings!$B$23,1))))</f>
        <v>1</v>
      </c>
      <c r="Q2653">
        <f t="shared" si="373"/>
        <v>0</v>
      </c>
      <c r="R2653">
        <f t="shared" si="374"/>
        <v>0</v>
      </c>
      <c r="S2653" t="str">
        <f t="shared" si="375"/>
        <v/>
      </c>
      <c r="T2653" t="str">
        <f t="shared" si="376"/>
        <v/>
      </c>
      <c r="U2653" t="str">
        <f t="shared" si="377"/>
        <v/>
      </c>
    </row>
    <row r="2654" spans="12:21" ht="15" customHeight="1" x14ac:dyDescent="0.15">
      <c r="L2654" s="244" t="str">
        <f t="shared" si="369"/>
        <v/>
      </c>
      <c r="M2654" s="245" t="str">
        <f t="shared" si="370"/>
        <v/>
      </c>
      <c r="N2654" s="244" t="str">
        <f t="shared" si="371"/>
        <v/>
      </c>
      <c r="O2654" s="244" t="str">
        <f t="shared" si="372"/>
        <v/>
      </c>
      <c r="P2654">
        <f>IF($I2654&lt;&gt;"",$I2654,IF($E2654="SGD",1,IF($E2654="USD",Settings!$B$22,IF($E2654="HKD",Settings!$B$23,1))))</f>
        <v>1</v>
      </c>
      <c r="Q2654">
        <f t="shared" si="373"/>
        <v>0</v>
      </c>
      <c r="R2654">
        <f t="shared" si="374"/>
        <v>0</v>
      </c>
      <c r="S2654" t="str">
        <f t="shared" si="375"/>
        <v/>
      </c>
      <c r="T2654" t="str">
        <f t="shared" si="376"/>
        <v/>
      </c>
      <c r="U2654" t="str">
        <f t="shared" si="377"/>
        <v/>
      </c>
    </row>
    <row r="2655" spans="12:21" ht="15" customHeight="1" x14ac:dyDescent="0.15">
      <c r="L2655" s="244" t="str">
        <f t="shared" si="369"/>
        <v/>
      </c>
      <c r="M2655" s="245" t="str">
        <f t="shared" si="370"/>
        <v/>
      </c>
      <c r="N2655" s="244" t="str">
        <f t="shared" si="371"/>
        <v/>
      </c>
      <c r="O2655" s="244" t="str">
        <f t="shared" si="372"/>
        <v/>
      </c>
      <c r="P2655">
        <f>IF($I2655&lt;&gt;"",$I2655,IF($E2655="SGD",1,IF($E2655="USD",Settings!$B$22,IF($E2655="HKD",Settings!$B$23,1))))</f>
        <v>1</v>
      </c>
      <c r="Q2655">
        <f t="shared" si="373"/>
        <v>0</v>
      </c>
      <c r="R2655">
        <f t="shared" si="374"/>
        <v>0</v>
      </c>
      <c r="S2655" t="str">
        <f t="shared" si="375"/>
        <v/>
      </c>
      <c r="T2655" t="str">
        <f t="shared" si="376"/>
        <v/>
      </c>
      <c r="U2655" t="str">
        <f t="shared" si="377"/>
        <v/>
      </c>
    </row>
    <row r="2656" spans="12:21" ht="15" customHeight="1" x14ac:dyDescent="0.15">
      <c r="L2656" s="244" t="str">
        <f t="shared" si="369"/>
        <v/>
      </c>
      <c r="M2656" s="245" t="str">
        <f t="shared" si="370"/>
        <v/>
      </c>
      <c r="N2656" s="244" t="str">
        <f t="shared" si="371"/>
        <v/>
      </c>
      <c r="O2656" s="244" t="str">
        <f t="shared" si="372"/>
        <v/>
      </c>
      <c r="P2656">
        <f>IF($I2656&lt;&gt;"",$I2656,IF($E2656="SGD",1,IF($E2656="USD",Settings!$B$22,IF($E2656="HKD",Settings!$B$23,1))))</f>
        <v>1</v>
      </c>
      <c r="Q2656">
        <f t="shared" si="373"/>
        <v>0</v>
      </c>
      <c r="R2656">
        <f t="shared" si="374"/>
        <v>0</v>
      </c>
      <c r="S2656" t="str">
        <f t="shared" si="375"/>
        <v/>
      </c>
      <c r="T2656" t="str">
        <f t="shared" si="376"/>
        <v/>
      </c>
      <c r="U2656" t="str">
        <f t="shared" si="377"/>
        <v/>
      </c>
    </row>
    <row r="2657" spans="12:21" ht="15" customHeight="1" x14ac:dyDescent="0.15">
      <c r="L2657" s="244" t="str">
        <f t="shared" si="369"/>
        <v/>
      </c>
      <c r="M2657" s="245" t="str">
        <f t="shared" si="370"/>
        <v/>
      </c>
      <c r="N2657" s="244" t="str">
        <f t="shared" si="371"/>
        <v/>
      </c>
      <c r="O2657" s="244" t="str">
        <f t="shared" si="372"/>
        <v/>
      </c>
      <c r="P2657">
        <f>IF($I2657&lt;&gt;"",$I2657,IF($E2657="SGD",1,IF($E2657="USD",Settings!$B$22,IF($E2657="HKD",Settings!$B$23,1))))</f>
        <v>1</v>
      </c>
      <c r="Q2657">
        <f t="shared" si="373"/>
        <v>0</v>
      </c>
      <c r="R2657">
        <f t="shared" si="374"/>
        <v>0</v>
      </c>
      <c r="S2657" t="str">
        <f t="shared" si="375"/>
        <v/>
      </c>
      <c r="T2657" t="str">
        <f t="shared" si="376"/>
        <v/>
      </c>
      <c r="U2657" t="str">
        <f t="shared" si="377"/>
        <v/>
      </c>
    </row>
    <row r="2658" spans="12:21" ht="15" customHeight="1" x14ac:dyDescent="0.15">
      <c r="L2658" s="244" t="str">
        <f t="shared" si="369"/>
        <v/>
      </c>
      <c r="M2658" s="245" t="str">
        <f t="shared" si="370"/>
        <v/>
      </c>
      <c r="N2658" s="244" t="str">
        <f t="shared" si="371"/>
        <v/>
      </c>
      <c r="O2658" s="244" t="str">
        <f t="shared" si="372"/>
        <v/>
      </c>
      <c r="P2658">
        <f>IF($I2658&lt;&gt;"",$I2658,IF($E2658="SGD",1,IF($E2658="USD",Settings!$B$22,IF($E2658="HKD",Settings!$B$23,1))))</f>
        <v>1</v>
      </c>
      <c r="Q2658">
        <f t="shared" si="373"/>
        <v>0</v>
      </c>
      <c r="R2658">
        <f t="shared" si="374"/>
        <v>0</v>
      </c>
      <c r="S2658" t="str">
        <f t="shared" si="375"/>
        <v/>
      </c>
      <c r="T2658" t="str">
        <f t="shared" si="376"/>
        <v/>
      </c>
      <c r="U2658" t="str">
        <f t="shared" si="377"/>
        <v/>
      </c>
    </row>
    <row r="2659" spans="12:21" ht="15" customHeight="1" x14ac:dyDescent="0.15">
      <c r="L2659" s="244" t="str">
        <f t="shared" si="369"/>
        <v/>
      </c>
      <c r="M2659" s="245" t="str">
        <f t="shared" si="370"/>
        <v/>
      </c>
      <c r="N2659" s="244" t="str">
        <f t="shared" si="371"/>
        <v/>
      </c>
      <c r="O2659" s="244" t="str">
        <f t="shared" si="372"/>
        <v/>
      </c>
      <c r="P2659">
        <f>IF($I2659&lt;&gt;"",$I2659,IF($E2659="SGD",1,IF($E2659="USD",Settings!$B$22,IF($E2659="HKD",Settings!$B$23,1))))</f>
        <v>1</v>
      </c>
      <c r="Q2659">
        <f t="shared" si="373"/>
        <v>0</v>
      </c>
      <c r="R2659">
        <f t="shared" si="374"/>
        <v>0</v>
      </c>
      <c r="S2659" t="str">
        <f t="shared" si="375"/>
        <v/>
      </c>
      <c r="T2659" t="str">
        <f t="shared" si="376"/>
        <v/>
      </c>
      <c r="U2659" t="str">
        <f t="shared" si="377"/>
        <v/>
      </c>
    </row>
    <row r="2660" spans="12:21" ht="15" customHeight="1" x14ac:dyDescent="0.15">
      <c r="L2660" s="244" t="str">
        <f t="shared" si="369"/>
        <v/>
      </c>
      <c r="M2660" s="245" t="str">
        <f t="shared" si="370"/>
        <v/>
      </c>
      <c r="N2660" s="244" t="str">
        <f t="shared" si="371"/>
        <v/>
      </c>
      <c r="O2660" s="244" t="str">
        <f t="shared" si="372"/>
        <v/>
      </c>
      <c r="P2660">
        <f>IF($I2660&lt;&gt;"",$I2660,IF($E2660="SGD",1,IF($E2660="USD",Settings!$B$22,IF($E2660="HKD",Settings!$B$23,1))))</f>
        <v>1</v>
      </c>
      <c r="Q2660">
        <f t="shared" si="373"/>
        <v>0</v>
      </c>
      <c r="R2660">
        <f t="shared" si="374"/>
        <v>0</v>
      </c>
      <c r="S2660" t="str">
        <f t="shared" si="375"/>
        <v/>
      </c>
      <c r="T2660" t="str">
        <f t="shared" si="376"/>
        <v/>
      </c>
      <c r="U2660" t="str">
        <f t="shared" si="377"/>
        <v/>
      </c>
    </row>
    <row r="2661" spans="12:21" ht="15" customHeight="1" x14ac:dyDescent="0.15">
      <c r="L2661" s="244" t="str">
        <f t="shared" si="369"/>
        <v/>
      </c>
      <c r="M2661" s="245" t="str">
        <f t="shared" si="370"/>
        <v/>
      </c>
      <c r="N2661" s="244" t="str">
        <f t="shared" si="371"/>
        <v/>
      </c>
      <c r="O2661" s="244" t="str">
        <f t="shared" si="372"/>
        <v/>
      </c>
      <c r="P2661">
        <f>IF($I2661&lt;&gt;"",$I2661,IF($E2661="SGD",1,IF($E2661="USD",Settings!$B$22,IF($E2661="HKD",Settings!$B$23,1))))</f>
        <v>1</v>
      </c>
      <c r="Q2661">
        <f t="shared" si="373"/>
        <v>0</v>
      </c>
      <c r="R2661">
        <f t="shared" si="374"/>
        <v>0</v>
      </c>
      <c r="S2661" t="str">
        <f t="shared" si="375"/>
        <v/>
      </c>
      <c r="T2661" t="str">
        <f t="shared" si="376"/>
        <v/>
      </c>
      <c r="U2661" t="str">
        <f t="shared" si="377"/>
        <v/>
      </c>
    </row>
    <row r="2662" spans="12:21" ht="15" customHeight="1" x14ac:dyDescent="0.15">
      <c r="L2662" s="244" t="str">
        <f t="shared" si="369"/>
        <v/>
      </c>
      <c r="M2662" s="245" t="str">
        <f t="shared" si="370"/>
        <v/>
      </c>
      <c r="N2662" s="244" t="str">
        <f t="shared" si="371"/>
        <v/>
      </c>
      <c r="O2662" s="244" t="str">
        <f t="shared" si="372"/>
        <v/>
      </c>
      <c r="P2662">
        <f>IF($I2662&lt;&gt;"",$I2662,IF($E2662="SGD",1,IF($E2662="USD",Settings!$B$22,IF($E2662="HKD",Settings!$B$23,1))))</f>
        <v>1</v>
      </c>
      <c r="Q2662">
        <f t="shared" si="373"/>
        <v>0</v>
      </c>
      <c r="R2662">
        <f t="shared" si="374"/>
        <v>0</v>
      </c>
      <c r="S2662" t="str">
        <f t="shared" si="375"/>
        <v/>
      </c>
      <c r="T2662" t="str">
        <f t="shared" si="376"/>
        <v/>
      </c>
      <c r="U2662" t="str">
        <f t="shared" si="377"/>
        <v/>
      </c>
    </row>
    <row r="2663" spans="12:21" ht="15" customHeight="1" x14ac:dyDescent="0.15">
      <c r="L2663" s="244" t="str">
        <f t="shared" si="369"/>
        <v/>
      </c>
      <c r="M2663" s="245" t="str">
        <f t="shared" si="370"/>
        <v/>
      </c>
      <c r="N2663" s="244" t="str">
        <f t="shared" si="371"/>
        <v/>
      </c>
      <c r="O2663" s="244" t="str">
        <f t="shared" si="372"/>
        <v/>
      </c>
      <c r="P2663">
        <f>IF($I2663&lt;&gt;"",$I2663,IF($E2663="SGD",1,IF($E2663="USD",Settings!$B$22,IF($E2663="HKD",Settings!$B$23,1))))</f>
        <v>1</v>
      </c>
      <c r="Q2663">
        <f t="shared" si="373"/>
        <v>0</v>
      </c>
      <c r="R2663">
        <f t="shared" si="374"/>
        <v>0</v>
      </c>
      <c r="S2663" t="str">
        <f t="shared" si="375"/>
        <v/>
      </c>
      <c r="T2663" t="str">
        <f t="shared" si="376"/>
        <v/>
      </c>
      <c r="U2663" t="str">
        <f t="shared" si="377"/>
        <v/>
      </c>
    </row>
    <row r="2664" spans="12:21" ht="15" customHeight="1" x14ac:dyDescent="0.15">
      <c r="L2664" s="244" t="str">
        <f t="shared" si="369"/>
        <v/>
      </c>
      <c r="M2664" s="245" t="str">
        <f t="shared" si="370"/>
        <v/>
      </c>
      <c r="N2664" s="244" t="str">
        <f t="shared" si="371"/>
        <v/>
      </c>
      <c r="O2664" s="244" t="str">
        <f t="shared" si="372"/>
        <v/>
      </c>
      <c r="P2664">
        <f>IF($I2664&lt;&gt;"",$I2664,IF($E2664="SGD",1,IF($E2664="USD",Settings!$B$22,IF($E2664="HKD",Settings!$B$23,1))))</f>
        <v>1</v>
      </c>
      <c r="Q2664">
        <f t="shared" si="373"/>
        <v>0</v>
      </c>
      <c r="R2664">
        <f t="shared" si="374"/>
        <v>0</v>
      </c>
      <c r="S2664" t="str">
        <f t="shared" si="375"/>
        <v/>
      </c>
      <c r="T2664" t="str">
        <f t="shared" si="376"/>
        <v/>
      </c>
      <c r="U2664" t="str">
        <f t="shared" si="377"/>
        <v/>
      </c>
    </row>
    <row r="2665" spans="12:21" ht="15" customHeight="1" x14ac:dyDescent="0.15">
      <c r="L2665" s="244" t="str">
        <f t="shared" ref="L2665:L2728" si="378">IF(OR(B2665="",C2665="",E2665=""),"",B2665&amp;":"&amp;C2665&amp;":"&amp;E2665)</f>
        <v/>
      </c>
      <c r="M2665" s="245" t="str">
        <f t="shared" ref="M2665:M2728" si="379">IF(A2665="","",A2665*D2665)</f>
        <v/>
      </c>
      <c r="N2665" s="244" t="str">
        <f t="shared" ref="N2665:N2728" si="380">IF(A2665="","",IF(OR(A2665=1,A2665=0),J2665,0))</f>
        <v/>
      </c>
      <c r="O2665" s="244" t="str">
        <f t="shared" ref="O2665:O2728" si="381">IF(A2665="","",IF(A2665=-1,J2665,0))</f>
        <v/>
      </c>
      <c r="P2665">
        <f>IF($I2665&lt;&gt;"",$I2665,IF($E2665="SGD",1,IF($E2665="USD",Settings!$B$22,IF($E2665="HKD",Settings!$B$23,1))))</f>
        <v>1</v>
      </c>
      <c r="Q2665">
        <f t="shared" ref="Q2665:Q2728" si="382">IF($L2665="",0,($O2665-$N2665+IF($A2665=2,$J2665,0))*$P2665)</f>
        <v>0</v>
      </c>
      <c r="R2665">
        <f t="shared" ref="R2665:R2728" si="383">IF($L2665="",0,IF($A2665=2,$J2665*$P2665,0))</f>
        <v>0</v>
      </c>
      <c r="S2665" t="str">
        <f t="shared" si="375"/>
        <v/>
      </c>
      <c r="T2665" t="str">
        <f t="shared" si="376"/>
        <v/>
      </c>
      <c r="U2665" t="str">
        <f t="shared" si="377"/>
        <v/>
      </c>
    </row>
    <row r="2666" spans="12:21" ht="15" customHeight="1" x14ac:dyDescent="0.15">
      <c r="L2666" s="244" t="str">
        <f t="shared" si="378"/>
        <v/>
      </c>
      <c r="M2666" s="245" t="str">
        <f t="shared" si="379"/>
        <v/>
      </c>
      <c r="N2666" s="244" t="str">
        <f t="shared" si="380"/>
        <v/>
      </c>
      <c r="O2666" s="244" t="str">
        <f t="shared" si="381"/>
        <v/>
      </c>
      <c r="P2666">
        <f>IF($I2666&lt;&gt;"",$I2666,IF($E2666="SGD",1,IF($E2666="USD",Settings!$B$22,IF($E2666="HKD",Settings!$B$23,1))))</f>
        <v>1</v>
      </c>
      <c r="Q2666">
        <f t="shared" si="382"/>
        <v>0</v>
      </c>
      <c r="R2666">
        <f t="shared" si="383"/>
        <v>0</v>
      </c>
      <c r="S2666" t="str">
        <f t="shared" si="375"/>
        <v/>
      </c>
      <c r="T2666" t="str">
        <f t="shared" si="376"/>
        <v/>
      </c>
      <c r="U2666" t="str">
        <f t="shared" si="377"/>
        <v/>
      </c>
    </row>
    <row r="2667" spans="12:21" ht="15" customHeight="1" x14ac:dyDescent="0.15">
      <c r="L2667" s="244" t="str">
        <f t="shared" si="378"/>
        <v/>
      </c>
      <c r="M2667" s="245" t="str">
        <f t="shared" si="379"/>
        <v/>
      </c>
      <c r="N2667" s="244" t="str">
        <f t="shared" si="380"/>
        <v/>
      </c>
      <c r="O2667" s="244" t="str">
        <f t="shared" si="381"/>
        <v/>
      </c>
      <c r="P2667">
        <f>IF($I2667&lt;&gt;"",$I2667,IF($E2667="SGD",1,IF($E2667="USD",Settings!$B$22,IF($E2667="HKD",Settings!$B$23,1))))</f>
        <v>1</v>
      </c>
      <c r="Q2667">
        <f t="shared" si="382"/>
        <v>0</v>
      </c>
      <c r="R2667">
        <f t="shared" si="383"/>
        <v>0</v>
      </c>
      <c r="S2667" t="str">
        <f t="shared" si="375"/>
        <v/>
      </c>
      <c r="T2667" t="str">
        <f t="shared" si="376"/>
        <v/>
      </c>
      <c r="U2667" t="str">
        <f t="shared" si="377"/>
        <v/>
      </c>
    </row>
    <row r="2668" spans="12:21" ht="15" customHeight="1" x14ac:dyDescent="0.15">
      <c r="L2668" s="244" t="str">
        <f t="shared" si="378"/>
        <v/>
      </c>
      <c r="M2668" s="245" t="str">
        <f t="shared" si="379"/>
        <v/>
      </c>
      <c r="N2668" s="244" t="str">
        <f t="shared" si="380"/>
        <v/>
      </c>
      <c r="O2668" s="244" t="str">
        <f t="shared" si="381"/>
        <v/>
      </c>
      <c r="P2668">
        <f>IF($I2668&lt;&gt;"",$I2668,IF($E2668="SGD",1,IF($E2668="USD",Settings!$B$22,IF($E2668="HKD",Settings!$B$23,1))))</f>
        <v>1</v>
      </c>
      <c r="Q2668">
        <f t="shared" si="382"/>
        <v>0</v>
      </c>
      <c r="R2668">
        <f t="shared" si="383"/>
        <v>0</v>
      </c>
      <c r="S2668" t="str">
        <f t="shared" si="375"/>
        <v/>
      </c>
      <c r="T2668" t="str">
        <f t="shared" si="376"/>
        <v/>
      </c>
      <c r="U2668" t="str">
        <f t="shared" si="377"/>
        <v/>
      </c>
    </row>
    <row r="2669" spans="12:21" ht="15" customHeight="1" x14ac:dyDescent="0.15">
      <c r="L2669" s="244" t="str">
        <f t="shared" si="378"/>
        <v/>
      </c>
      <c r="M2669" s="245" t="str">
        <f t="shared" si="379"/>
        <v/>
      </c>
      <c r="N2669" s="244" t="str">
        <f t="shared" si="380"/>
        <v/>
      </c>
      <c r="O2669" s="244" t="str">
        <f t="shared" si="381"/>
        <v/>
      </c>
      <c r="P2669">
        <f>IF($I2669&lt;&gt;"",$I2669,IF($E2669="SGD",1,IF($E2669="USD",Settings!$B$22,IF($E2669="HKD",Settings!$B$23,1))))</f>
        <v>1</v>
      </c>
      <c r="Q2669">
        <f t="shared" si="382"/>
        <v>0</v>
      </c>
      <c r="R2669">
        <f t="shared" si="383"/>
        <v>0</v>
      </c>
      <c r="S2669" t="str">
        <f t="shared" si="375"/>
        <v/>
      </c>
      <c r="T2669" t="str">
        <f t="shared" si="376"/>
        <v/>
      </c>
      <c r="U2669" t="str">
        <f t="shared" si="377"/>
        <v/>
      </c>
    </row>
    <row r="2670" spans="12:21" ht="15" customHeight="1" x14ac:dyDescent="0.15">
      <c r="L2670" s="244" t="str">
        <f t="shared" si="378"/>
        <v/>
      </c>
      <c r="M2670" s="245" t="str">
        <f t="shared" si="379"/>
        <v/>
      </c>
      <c r="N2670" s="244" t="str">
        <f t="shared" si="380"/>
        <v/>
      </c>
      <c r="O2670" s="244" t="str">
        <f t="shared" si="381"/>
        <v/>
      </c>
      <c r="P2670">
        <f>IF($I2670&lt;&gt;"",$I2670,IF($E2670="SGD",1,IF($E2670="USD",Settings!$B$22,IF($E2670="HKD",Settings!$B$23,1))))</f>
        <v>1</v>
      </c>
      <c r="Q2670">
        <f t="shared" si="382"/>
        <v>0</v>
      </c>
      <c r="R2670">
        <f t="shared" si="383"/>
        <v>0</v>
      </c>
      <c r="S2670" t="str">
        <f t="shared" si="375"/>
        <v/>
      </c>
      <c r="T2670" t="str">
        <f t="shared" si="376"/>
        <v/>
      </c>
      <c r="U2670" t="str">
        <f t="shared" si="377"/>
        <v/>
      </c>
    </row>
    <row r="2671" spans="12:21" ht="15" customHeight="1" x14ac:dyDescent="0.15">
      <c r="L2671" s="244" t="str">
        <f t="shared" si="378"/>
        <v/>
      </c>
      <c r="M2671" s="245" t="str">
        <f t="shared" si="379"/>
        <v/>
      </c>
      <c r="N2671" s="244" t="str">
        <f t="shared" si="380"/>
        <v/>
      </c>
      <c r="O2671" s="244" t="str">
        <f t="shared" si="381"/>
        <v/>
      </c>
      <c r="P2671">
        <f>IF($I2671&lt;&gt;"",$I2671,IF($E2671="SGD",1,IF($E2671="USD",Settings!$B$22,IF($E2671="HKD",Settings!$B$23,1))))</f>
        <v>1</v>
      </c>
      <c r="Q2671">
        <f t="shared" si="382"/>
        <v>0</v>
      </c>
      <c r="R2671">
        <f t="shared" si="383"/>
        <v>0</v>
      </c>
      <c r="S2671" t="str">
        <f t="shared" si="375"/>
        <v/>
      </c>
      <c r="T2671" t="str">
        <f t="shared" si="376"/>
        <v/>
      </c>
      <c r="U2671" t="str">
        <f t="shared" si="377"/>
        <v/>
      </c>
    </row>
    <row r="2672" spans="12:21" ht="15" customHeight="1" x14ac:dyDescent="0.15">
      <c r="L2672" s="244" t="str">
        <f t="shared" si="378"/>
        <v/>
      </c>
      <c r="M2672" s="245" t="str">
        <f t="shared" si="379"/>
        <v/>
      </c>
      <c r="N2672" s="244" t="str">
        <f t="shared" si="380"/>
        <v/>
      </c>
      <c r="O2672" s="244" t="str">
        <f t="shared" si="381"/>
        <v/>
      </c>
      <c r="P2672">
        <f>IF($I2672&lt;&gt;"",$I2672,IF($E2672="SGD",1,IF($E2672="USD",Settings!$B$22,IF($E2672="HKD",Settings!$B$23,1))))</f>
        <v>1</v>
      </c>
      <c r="Q2672">
        <f t="shared" si="382"/>
        <v>0</v>
      </c>
      <c r="R2672">
        <f t="shared" si="383"/>
        <v>0</v>
      </c>
      <c r="S2672" t="str">
        <f t="shared" si="375"/>
        <v/>
      </c>
      <c r="T2672" t="str">
        <f t="shared" si="376"/>
        <v/>
      </c>
      <c r="U2672" t="str">
        <f t="shared" si="377"/>
        <v/>
      </c>
    </row>
    <row r="2673" spans="12:21" ht="15" customHeight="1" x14ac:dyDescent="0.15">
      <c r="L2673" s="244" t="str">
        <f t="shared" si="378"/>
        <v/>
      </c>
      <c r="M2673" s="245" t="str">
        <f t="shared" si="379"/>
        <v/>
      </c>
      <c r="N2673" s="244" t="str">
        <f t="shared" si="380"/>
        <v/>
      </c>
      <c r="O2673" s="244" t="str">
        <f t="shared" si="381"/>
        <v/>
      </c>
      <c r="P2673">
        <f>IF($I2673&lt;&gt;"",$I2673,IF($E2673="SGD",1,IF($E2673="USD",Settings!$B$22,IF($E2673="HKD",Settings!$B$23,1))))</f>
        <v>1</v>
      </c>
      <c r="Q2673">
        <f t="shared" si="382"/>
        <v>0</v>
      </c>
      <c r="R2673">
        <f t="shared" si="383"/>
        <v>0</v>
      </c>
      <c r="S2673" t="str">
        <f t="shared" si="375"/>
        <v/>
      </c>
      <c r="T2673" t="str">
        <f t="shared" si="376"/>
        <v/>
      </c>
      <c r="U2673" t="str">
        <f t="shared" si="377"/>
        <v/>
      </c>
    </row>
    <row r="2674" spans="12:21" ht="15" customHeight="1" x14ac:dyDescent="0.15">
      <c r="L2674" s="244" t="str">
        <f t="shared" si="378"/>
        <v/>
      </c>
      <c r="M2674" s="245" t="str">
        <f t="shared" si="379"/>
        <v/>
      </c>
      <c r="N2674" s="244" t="str">
        <f t="shared" si="380"/>
        <v/>
      </c>
      <c r="O2674" s="244" t="str">
        <f t="shared" si="381"/>
        <v/>
      </c>
      <c r="P2674">
        <f>IF($I2674&lt;&gt;"",$I2674,IF($E2674="SGD",1,IF($E2674="USD",Settings!$B$22,IF($E2674="HKD",Settings!$B$23,1))))</f>
        <v>1</v>
      </c>
      <c r="Q2674">
        <f t="shared" si="382"/>
        <v>0</v>
      </c>
      <c r="R2674">
        <f t="shared" si="383"/>
        <v>0</v>
      </c>
      <c r="S2674" t="str">
        <f t="shared" si="375"/>
        <v/>
      </c>
      <c r="T2674" t="str">
        <f t="shared" si="376"/>
        <v/>
      </c>
      <c r="U2674" t="str">
        <f t="shared" si="377"/>
        <v/>
      </c>
    </row>
    <row r="2675" spans="12:21" ht="15" customHeight="1" x14ac:dyDescent="0.15">
      <c r="L2675" s="244" t="str">
        <f t="shared" si="378"/>
        <v/>
      </c>
      <c r="M2675" s="245" t="str">
        <f t="shared" si="379"/>
        <v/>
      </c>
      <c r="N2675" s="244" t="str">
        <f t="shared" si="380"/>
        <v/>
      </c>
      <c r="O2675" s="244" t="str">
        <f t="shared" si="381"/>
        <v/>
      </c>
      <c r="P2675">
        <f>IF($I2675&lt;&gt;"",$I2675,IF($E2675="SGD",1,IF($E2675="USD",Settings!$B$22,IF($E2675="HKD",Settings!$B$23,1))))</f>
        <v>1</v>
      </c>
      <c r="Q2675">
        <f t="shared" si="382"/>
        <v>0</v>
      </c>
      <c r="R2675">
        <f t="shared" si="383"/>
        <v>0</v>
      </c>
      <c r="S2675" t="str">
        <f t="shared" si="375"/>
        <v/>
      </c>
      <c r="T2675" t="str">
        <f t="shared" si="376"/>
        <v/>
      </c>
      <c r="U2675" t="str">
        <f t="shared" si="377"/>
        <v/>
      </c>
    </row>
    <row r="2676" spans="12:21" ht="15" customHeight="1" x14ac:dyDescent="0.15">
      <c r="L2676" s="244" t="str">
        <f t="shared" si="378"/>
        <v/>
      </c>
      <c r="M2676" s="245" t="str">
        <f t="shared" si="379"/>
        <v/>
      </c>
      <c r="N2676" s="244" t="str">
        <f t="shared" si="380"/>
        <v/>
      </c>
      <c r="O2676" s="244" t="str">
        <f t="shared" si="381"/>
        <v/>
      </c>
      <c r="P2676">
        <f>IF($I2676&lt;&gt;"",$I2676,IF($E2676="SGD",1,IF($E2676="USD",Settings!$B$22,IF($E2676="HKD",Settings!$B$23,1))))</f>
        <v>1</v>
      </c>
      <c r="Q2676">
        <f t="shared" si="382"/>
        <v>0</v>
      </c>
      <c r="R2676">
        <f t="shared" si="383"/>
        <v>0</v>
      </c>
      <c r="S2676" t="str">
        <f t="shared" si="375"/>
        <v/>
      </c>
      <c r="T2676" t="str">
        <f t="shared" si="376"/>
        <v/>
      </c>
      <c r="U2676" t="str">
        <f t="shared" si="377"/>
        <v/>
      </c>
    </row>
    <row r="2677" spans="12:21" ht="15" customHeight="1" x14ac:dyDescent="0.15">
      <c r="L2677" s="244" t="str">
        <f t="shared" si="378"/>
        <v/>
      </c>
      <c r="M2677" s="245" t="str">
        <f t="shared" si="379"/>
        <v/>
      </c>
      <c r="N2677" s="244" t="str">
        <f t="shared" si="380"/>
        <v/>
      </c>
      <c r="O2677" s="244" t="str">
        <f t="shared" si="381"/>
        <v/>
      </c>
      <c r="P2677">
        <f>IF($I2677&lt;&gt;"",$I2677,IF($E2677="SGD",1,IF($E2677="USD",Settings!$B$22,IF($E2677="HKD",Settings!$B$23,1))))</f>
        <v>1</v>
      </c>
      <c r="Q2677">
        <f t="shared" si="382"/>
        <v>0</v>
      </c>
      <c r="R2677">
        <f t="shared" si="383"/>
        <v>0</v>
      </c>
      <c r="S2677" t="str">
        <f t="shared" si="375"/>
        <v/>
      </c>
      <c r="T2677" t="str">
        <f t="shared" si="376"/>
        <v/>
      </c>
      <c r="U2677" t="str">
        <f t="shared" si="377"/>
        <v/>
      </c>
    </row>
    <row r="2678" spans="12:21" ht="15" customHeight="1" x14ac:dyDescent="0.15">
      <c r="L2678" s="244" t="str">
        <f t="shared" si="378"/>
        <v/>
      </c>
      <c r="M2678" s="245" t="str">
        <f t="shared" si="379"/>
        <v/>
      </c>
      <c r="N2678" s="244" t="str">
        <f t="shared" si="380"/>
        <v/>
      </c>
      <c r="O2678" s="244" t="str">
        <f t="shared" si="381"/>
        <v/>
      </c>
      <c r="P2678">
        <f>IF($I2678&lt;&gt;"",$I2678,IF($E2678="SGD",1,IF($E2678="USD",Settings!$B$22,IF($E2678="HKD",Settings!$B$23,1))))</f>
        <v>1</v>
      </c>
      <c r="Q2678">
        <f t="shared" si="382"/>
        <v>0</v>
      </c>
      <c r="R2678">
        <f t="shared" si="383"/>
        <v>0</v>
      </c>
      <c r="S2678" t="str">
        <f t="shared" si="375"/>
        <v/>
      </c>
      <c r="T2678" t="str">
        <f t="shared" si="376"/>
        <v/>
      </c>
      <c r="U2678" t="str">
        <f t="shared" si="377"/>
        <v/>
      </c>
    </row>
    <row r="2679" spans="12:21" ht="15" customHeight="1" x14ac:dyDescent="0.15">
      <c r="L2679" s="244" t="str">
        <f t="shared" si="378"/>
        <v/>
      </c>
      <c r="M2679" s="245" t="str">
        <f t="shared" si="379"/>
        <v/>
      </c>
      <c r="N2679" s="244" t="str">
        <f t="shared" si="380"/>
        <v/>
      </c>
      <c r="O2679" s="244" t="str">
        <f t="shared" si="381"/>
        <v/>
      </c>
      <c r="P2679">
        <f>IF($I2679&lt;&gt;"",$I2679,IF($E2679="SGD",1,IF($E2679="USD",Settings!$B$22,IF($E2679="HKD",Settings!$B$23,1))))</f>
        <v>1</v>
      </c>
      <c r="Q2679">
        <f t="shared" si="382"/>
        <v>0</v>
      </c>
      <c r="R2679">
        <f t="shared" si="383"/>
        <v>0</v>
      </c>
      <c r="S2679" t="str">
        <f t="shared" si="375"/>
        <v/>
      </c>
      <c r="T2679" t="str">
        <f t="shared" si="376"/>
        <v/>
      </c>
      <c r="U2679" t="str">
        <f t="shared" si="377"/>
        <v/>
      </c>
    </row>
    <row r="2680" spans="12:21" ht="15" customHeight="1" x14ac:dyDescent="0.15">
      <c r="L2680" s="244" t="str">
        <f t="shared" si="378"/>
        <v/>
      </c>
      <c r="M2680" s="245" t="str">
        <f t="shared" si="379"/>
        <v/>
      </c>
      <c r="N2680" s="244" t="str">
        <f t="shared" si="380"/>
        <v/>
      </c>
      <c r="O2680" s="244" t="str">
        <f t="shared" si="381"/>
        <v/>
      </c>
      <c r="P2680">
        <f>IF($I2680&lt;&gt;"",$I2680,IF($E2680="SGD",1,IF($E2680="USD",Settings!$B$22,IF($E2680="HKD",Settings!$B$23,1))))</f>
        <v>1</v>
      </c>
      <c r="Q2680">
        <f t="shared" si="382"/>
        <v>0</v>
      </c>
      <c r="R2680">
        <f t="shared" si="383"/>
        <v>0</v>
      </c>
      <c r="S2680" t="str">
        <f t="shared" si="375"/>
        <v/>
      </c>
      <c r="T2680" t="str">
        <f t="shared" si="376"/>
        <v/>
      </c>
      <c r="U2680" t="str">
        <f t="shared" si="377"/>
        <v/>
      </c>
    </row>
    <row r="2681" spans="12:21" ht="15" customHeight="1" x14ac:dyDescent="0.15">
      <c r="L2681" s="244" t="str">
        <f t="shared" si="378"/>
        <v/>
      </c>
      <c r="M2681" s="245" t="str">
        <f t="shared" si="379"/>
        <v/>
      </c>
      <c r="N2681" s="244" t="str">
        <f t="shared" si="380"/>
        <v/>
      </c>
      <c r="O2681" s="244" t="str">
        <f t="shared" si="381"/>
        <v/>
      </c>
      <c r="P2681">
        <f>IF($I2681&lt;&gt;"",$I2681,IF($E2681="SGD",1,IF($E2681="USD",Settings!$B$22,IF($E2681="HKD",Settings!$B$23,1))))</f>
        <v>1</v>
      </c>
      <c r="Q2681">
        <f t="shared" si="382"/>
        <v>0</v>
      </c>
      <c r="R2681">
        <f t="shared" si="383"/>
        <v>0</v>
      </c>
      <c r="S2681" t="str">
        <f t="shared" si="375"/>
        <v/>
      </c>
      <c r="T2681" t="str">
        <f t="shared" si="376"/>
        <v/>
      </c>
      <c r="U2681" t="str">
        <f t="shared" si="377"/>
        <v/>
      </c>
    </row>
    <row r="2682" spans="12:21" ht="15" customHeight="1" x14ac:dyDescent="0.15">
      <c r="L2682" s="244" t="str">
        <f t="shared" si="378"/>
        <v/>
      </c>
      <c r="M2682" s="245" t="str">
        <f t="shared" si="379"/>
        <v/>
      </c>
      <c r="N2682" s="244" t="str">
        <f t="shared" si="380"/>
        <v/>
      </c>
      <c r="O2682" s="244" t="str">
        <f t="shared" si="381"/>
        <v/>
      </c>
      <c r="P2682">
        <f>IF($I2682&lt;&gt;"",$I2682,IF($E2682="SGD",1,IF($E2682="USD",Settings!$B$22,IF($E2682="HKD",Settings!$B$23,1))))</f>
        <v>1</v>
      </c>
      <c r="Q2682">
        <f t="shared" si="382"/>
        <v>0</v>
      </c>
      <c r="R2682">
        <f t="shared" si="383"/>
        <v>0</v>
      </c>
      <c r="S2682" t="str">
        <f t="shared" si="375"/>
        <v/>
      </c>
      <c r="T2682" t="str">
        <f t="shared" si="376"/>
        <v/>
      </c>
      <c r="U2682" t="str">
        <f t="shared" si="377"/>
        <v/>
      </c>
    </row>
    <row r="2683" spans="12:21" ht="15" customHeight="1" x14ac:dyDescent="0.15">
      <c r="L2683" s="244" t="str">
        <f t="shared" si="378"/>
        <v/>
      </c>
      <c r="M2683" s="245" t="str">
        <f t="shared" si="379"/>
        <v/>
      </c>
      <c r="N2683" s="244" t="str">
        <f t="shared" si="380"/>
        <v/>
      </c>
      <c r="O2683" s="244" t="str">
        <f t="shared" si="381"/>
        <v/>
      </c>
      <c r="P2683">
        <f>IF($I2683&lt;&gt;"",$I2683,IF($E2683="SGD",1,IF($E2683="USD",Settings!$B$22,IF($E2683="HKD",Settings!$B$23,1))))</f>
        <v>1</v>
      </c>
      <c r="Q2683">
        <f t="shared" si="382"/>
        <v>0</v>
      </c>
      <c r="R2683">
        <f t="shared" si="383"/>
        <v>0</v>
      </c>
      <c r="S2683" t="str">
        <f t="shared" si="375"/>
        <v/>
      </c>
      <c r="T2683" t="str">
        <f t="shared" si="376"/>
        <v/>
      </c>
      <c r="U2683" t="str">
        <f t="shared" si="377"/>
        <v/>
      </c>
    </row>
    <row r="2684" spans="12:21" ht="15" customHeight="1" x14ac:dyDescent="0.15">
      <c r="L2684" s="244" t="str">
        <f t="shared" si="378"/>
        <v/>
      </c>
      <c r="M2684" s="245" t="str">
        <f t="shared" si="379"/>
        <v/>
      </c>
      <c r="N2684" s="244" t="str">
        <f t="shared" si="380"/>
        <v/>
      </c>
      <c r="O2684" s="244" t="str">
        <f t="shared" si="381"/>
        <v/>
      </c>
      <c r="P2684">
        <f>IF($I2684&lt;&gt;"",$I2684,IF($E2684="SGD",1,IF($E2684="USD",Settings!$B$22,IF($E2684="HKD",Settings!$B$23,1))))</f>
        <v>1</v>
      </c>
      <c r="Q2684">
        <f t="shared" si="382"/>
        <v>0</v>
      </c>
      <c r="R2684">
        <f t="shared" si="383"/>
        <v>0</v>
      </c>
      <c r="S2684" t="str">
        <f t="shared" si="375"/>
        <v/>
      </c>
      <c r="T2684" t="str">
        <f t="shared" si="376"/>
        <v/>
      </c>
      <c r="U2684" t="str">
        <f t="shared" si="377"/>
        <v/>
      </c>
    </row>
    <row r="2685" spans="12:21" ht="15" customHeight="1" x14ac:dyDescent="0.15">
      <c r="L2685" s="244" t="str">
        <f t="shared" si="378"/>
        <v/>
      </c>
      <c r="M2685" s="245" t="str">
        <f t="shared" si="379"/>
        <v/>
      </c>
      <c r="N2685" s="244" t="str">
        <f t="shared" si="380"/>
        <v/>
      </c>
      <c r="O2685" s="244" t="str">
        <f t="shared" si="381"/>
        <v/>
      </c>
      <c r="P2685">
        <f>IF($I2685&lt;&gt;"",$I2685,IF($E2685="SGD",1,IF($E2685="USD",Settings!$B$22,IF($E2685="HKD",Settings!$B$23,1))))</f>
        <v>1</v>
      </c>
      <c r="Q2685">
        <f t="shared" si="382"/>
        <v>0</v>
      </c>
      <c r="R2685">
        <f t="shared" si="383"/>
        <v>0</v>
      </c>
      <c r="S2685" t="str">
        <f t="shared" si="375"/>
        <v/>
      </c>
      <c r="T2685" t="str">
        <f t="shared" si="376"/>
        <v/>
      </c>
      <c r="U2685" t="str">
        <f t="shared" si="377"/>
        <v/>
      </c>
    </row>
    <row r="2686" spans="12:21" ht="15" customHeight="1" x14ac:dyDescent="0.15">
      <c r="L2686" s="244" t="str">
        <f t="shared" si="378"/>
        <v/>
      </c>
      <c r="M2686" s="245" t="str">
        <f t="shared" si="379"/>
        <v/>
      </c>
      <c r="N2686" s="244" t="str">
        <f t="shared" si="380"/>
        <v/>
      </c>
      <c r="O2686" s="244" t="str">
        <f t="shared" si="381"/>
        <v/>
      </c>
      <c r="P2686">
        <f>IF($I2686&lt;&gt;"",$I2686,IF($E2686="SGD",1,IF($E2686="USD",Settings!$B$22,IF($E2686="HKD",Settings!$B$23,1))))</f>
        <v>1</v>
      </c>
      <c r="Q2686">
        <f t="shared" si="382"/>
        <v>0</v>
      </c>
      <c r="R2686">
        <f t="shared" si="383"/>
        <v>0</v>
      </c>
      <c r="S2686" t="str">
        <f t="shared" si="375"/>
        <v/>
      </c>
      <c r="T2686" t="str">
        <f t="shared" si="376"/>
        <v/>
      </c>
      <c r="U2686" t="str">
        <f t="shared" si="377"/>
        <v/>
      </c>
    </row>
    <row r="2687" spans="12:21" ht="15" customHeight="1" x14ac:dyDescent="0.15">
      <c r="L2687" s="244" t="str">
        <f t="shared" si="378"/>
        <v/>
      </c>
      <c r="M2687" s="245" t="str">
        <f t="shared" si="379"/>
        <v/>
      </c>
      <c r="N2687" s="244" t="str">
        <f t="shared" si="380"/>
        <v/>
      </c>
      <c r="O2687" s="244" t="str">
        <f t="shared" si="381"/>
        <v/>
      </c>
      <c r="P2687">
        <f>IF($I2687&lt;&gt;"",$I2687,IF($E2687="SGD",1,IF($E2687="USD",Settings!$B$22,IF($E2687="HKD",Settings!$B$23,1))))</f>
        <v>1</v>
      </c>
      <c r="Q2687">
        <f t="shared" si="382"/>
        <v>0</v>
      </c>
      <c r="R2687">
        <f t="shared" si="383"/>
        <v>0</v>
      </c>
      <c r="S2687" t="str">
        <f t="shared" si="375"/>
        <v/>
      </c>
      <c r="T2687" t="str">
        <f t="shared" si="376"/>
        <v/>
      </c>
      <c r="U2687" t="str">
        <f t="shared" si="377"/>
        <v/>
      </c>
    </row>
    <row r="2688" spans="12:21" ht="15" customHeight="1" x14ac:dyDescent="0.15">
      <c r="L2688" s="244" t="str">
        <f t="shared" si="378"/>
        <v/>
      </c>
      <c r="M2688" s="245" t="str">
        <f t="shared" si="379"/>
        <v/>
      </c>
      <c r="N2688" s="244" t="str">
        <f t="shared" si="380"/>
        <v/>
      </c>
      <c r="O2688" s="244" t="str">
        <f t="shared" si="381"/>
        <v/>
      </c>
      <c r="P2688">
        <f>IF($I2688&lt;&gt;"",$I2688,IF($E2688="SGD",1,IF($E2688="USD",Settings!$B$22,IF($E2688="HKD",Settings!$B$23,1))))</f>
        <v>1</v>
      </c>
      <c r="Q2688">
        <f t="shared" si="382"/>
        <v>0</v>
      </c>
      <c r="R2688">
        <f t="shared" si="383"/>
        <v>0</v>
      </c>
      <c r="S2688" t="str">
        <f t="shared" si="375"/>
        <v/>
      </c>
      <c r="T2688" t="str">
        <f t="shared" si="376"/>
        <v/>
      </c>
      <c r="U2688" t="str">
        <f t="shared" si="377"/>
        <v/>
      </c>
    </row>
    <row r="2689" spans="12:21" ht="15" customHeight="1" x14ac:dyDescent="0.15">
      <c r="L2689" s="244" t="str">
        <f t="shared" si="378"/>
        <v/>
      </c>
      <c r="M2689" s="245" t="str">
        <f t="shared" si="379"/>
        <v/>
      </c>
      <c r="N2689" s="244" t="str">
        <f t="shared" si="380"/>
        <v/>
      </c>
      <c r="O2689" s="244" t="str">
        <f t="shared" si="381"/>
        <v/>
      </c>
      <c r="P2689">
        <f>IF($I2689&lt;&gt;"",$I2689,IF($E2689="SGD",1,IF($E2689="USD",Settings!$B$22,IF($E2689="HKD",Settings!$B$23,1))))</f>
        <v>1</v>
      </c>
      <c r="Q2689">
        <f t="shared" si="382"/>
        <v>0</v>
      </c>
      <c r="R2689">
        <f t="shared" si="383"/>
        <v>0</v>
      </c>
      <c r="S2689" t="str">
        <f t="shared" si="375"/>
        <v/>
      </c>
      <c r="T2689" t="str">
        <f t="shared" si="376"/>
        <v/>
      </c>
      <c r="U2689" t="str">
        <f t="shared" si="377"/>
        <v/>
      </c>
    </row>
    <row r="2690" spans="12:21" ht="15" customHeight="1" x14ac:dyDescent="0.15">
      <c r="L2690" s="244" t="str">
        <f t="shared" si="378"/>
        <v/>
      </c>
      <c r="M2690" s="245" t="str">
        <f t="shared" si="379"/>
        <v/>
      </c>
      <c r="N2690" s="244" t="str">
        <f t="shared" si="380"/>
        <v/>
      </c>
      <c r="O2690" s="244" t="str">
        <f t="shared" si="381"/>
        <v/>
      </c>
      <c r="P2690">
        <f>IF($I2690&lt;&gt;"",$I2690,IF($E2690="SGD",1,IF($E2690="USD",Settings!$B$22,IF($E2690="HKD",Settings!$B$23,1))))</f>
        <v>1</v>
      </c>
      <c r="Q2690">
        <f t="shared" si="382"/>
        <v>0</v>
      </c>
      <c r="R2690">
        <f t="shared" si="383"/>
        <v>0</v>
      </c>
      <c r="S2690" t="str">
        <f t="shared" ref="S2690:S2753" si="384">IF(L2690="","",SUMIFS($M:$M,$L:$L,L2690,$T:$T,"&lt;="&amp;T2690))</f>
        <v/>
      </c>
      <c r="T2690" t="str">
        <f t="shared" ref="T2690:T2753" si="385">IF(L2690="","",INT(G2690)*100000+ROW())</f>
        <v/>
      </c>
      <c r="U2690" t="str">
        <f t="shared" ref="U2690:U2753" si="386">IF(L2690="","",IF(AND(COUNTIFS($L:$L,L2690,$S:$S,"&gt;-0.000001",$S:$S,"&lt;0.000001",$T:$T,"&gt;"&amp;T2690)=0,ABS(S2690)&gt;0.000001),1,0))</f>
        <v/>
      </c>
    </row>
    <row r="2691" spans="12:21" ht="15" customHeight="1" x14ac:dyDescent="0.15">
      <c r="L2691" s="244" t="str">
        <f t="shared" si="378"/>
        <v/>
      </c>
      <c r="M2691" s="245" t="str">
        <f t="shared" si="379"/>
        <v/>
      </c>
      <c r="N2691" s="244" t="str">
        <f t="shared" si="380"/>
        <v/>
      </c>
      <c r="O2691" s="244" t="str">
        <f t="shared" si="381"/>
        <v/>
      </c>
      <c r="P2691">
        <f>IF($I2691&lt;&gt;"",$I2691,IF($E2691="SGD",1,IF($E2691="USD",Settings!$B$22,IF($E2691="HKD",Settings!$B$23,1))))</f>
        <v>1</v>
      </c>
      <c r="Q2691">
        <f t="shared" si="382"/>
        <v>0</v>
      </c>
      <c r="R2691">
        <f t="shared" si="383"/>
        <v>0</v>
      </c>
      <c r="S2691" t="str">
        <f t="shared" si="384"/>
        <v/>
      </c>
      <c r="T2691" t="str">
        <f t="shared" si="385"/>
        <v/>
      </c>
      <c r="U2691" t="str">
        <f t="shared" si="386"/>
        <v/>
      </c>
    </row>
    <row r="2692" spans="12:21" ht="15" customHeight="1" x14ac:dyDescent="0.15">
      <c r="L2692" s="244" t="str">
        <f t="shared" si="378"/>
        <v/>
      </c>
      <c r="M2692" s="245" t="str">
        <f t="shared" si="379"/>
        <v/>
      </c>
      <c r="N2692" s="244" t="str">
        <f t="shared" si="380"/>
        <v/>
      </c>
      <c r="O2692" s="244" t="str">
        <f t="shared" si="381"/>
        <v/>
      </c>
      <c r="P2692">
        <f>IF($I2692&lt;&gt;"",$I2692,IF($E2692="SGD",1,IF($E2692="USD",Settings!$B$22,IF($E2692="HKD",Settings!$B$23,1))))</f>
        <v>1</v>
      </c>
      <c r="Q2692">
        <f t="shared" si="382"/>
        <v>0</v>
      </c>
      <c r="R2692">
        <f t="shared" si="383"/>
        <v>0</v>
      </c>
      <c r="S2692" t="str">
        <f t="shared" si="384"/>
        <v/>
      </c>
      <c r="T2692" t="str">
        <f t="shared" si="385"/>
        <v/>
      </c>
      <c r="U2692" t="str">
        <f t="shared" si="386"/>
        <v/>
      </c>
    </row>
    <row r="2693" spans="12:21" ht="15" customHeight="1" x14ac:dyDescent="0.15">
      <c r="L2693" s="244" t="str">
        <f t="shared" si="378"/>
        <v/>
      </c>
      <c r="M2693" s="245" t="str">
        <f t="shared" si="379"/>
        <v/>
      </c>
      <c r="N2693" s="244" t="str">
        <f t="shared" si="380"/>
        <v/>
      </c>
      <c r="O2693" s="244" t="str">
        <f t="shared" si="381"/>
        <v/>
      </c>
      <c r="P2693">
        <f>IF($I2693&lt;&gt;"",$I2693,IF($E2693="SGD",1,IF($E2693="USD",Settings!$B$22,IF($E2693="HKD",Settings!$B$23,1))))</f>
        <v>1</v>
      </c>
      <c r="Q2693">
        <f t="shared" si="382"/>
        <v>0</v>
      </c>
      <c r="R2693">
        <f t="shared" si="383"/>
        <v>0</v>
      </c>
      <c r="S2693" t="str">
        <f t="shared" si="384"/>
        <v/>
      </c>
      <c r="T2693" t="str">
        <f t="shared" si="385"/>
        <v/>
      </c>
      <c r="U2693" t="str">
        <f t="shared" si="386"/>
        <v/>
      </c>
    </row>
    <row r="2694" spans="12:21" ht="15" customHeight="1" x14ac:dyDescent="0.15">
      <c r="L2694" s="244" t="str">
        <f t="shared" si="378"/>
        <v/>
      </c>
      <c r="M2694" s="245" t="str">
        <f t="shared" si="379"/>
        <v/>
      </c>
      <c r="N2694" s="244" t="str">
        <f t="shared" si="380"/>
        <v/>
      </c>
      <c r="O2694" s="244" t="str">
        <f t="shared" si="381"/>
        <v/>
      </c>
      <c r="P2694">
        <f>IF($I2694&lt;&gt;"",$I2694,IF($E2694="SGD",1,IF($E2694="USD",Settings!$B$22,IF($E2694="HKD",Settings!$B$23,1))))</f>
        <v>1</v>
      </c>
      <c r="Q2694">
        <f t="shared" si="382"/>
        <v>0</v>
      </c>
      <c r="R2694">
        <f t="shared" si="383"/>
        <v>0</v>
      </c>
      <c r="S2694" t="str">
        <f t="shared" si="384"/>
        <v/>
      </c>
      <c r="T2694" t="str">
        <f t="shared" si="385"/>
        <v/>
      </c>
      <c r="U2694" t="str">
        <f t="shared" si="386"/>
        <v/>
      </c>
    </row>
    <row r="2695" spans="12:21" ht="15" customHeight="1" x14ac:dyDescent="0.15">
      <c r="L2695" s="244" t="str">
        <f t="shared" si="378"/>
        <v/>
      </c>
      <c r="M2695" s="245" t="str">
        <f t="shared" si="379"/>
        <v/>
      </c>
      <c r="N2695" s="244" t="str">
        <f t="shared" si="380"/>
        <v/>
      </c>
      <c r="O2695" s="244" t="str">
        <f t="shared" si="381"/>
        <v/>
      </c>
      <c r="P2695">
        <f>IF($I2695&lt;&gt;"",$I2695,IF($E2695="SGD",1,IF($E2695="USD",Settings!$B$22,IF($E2695="HKD",Settings!$B$23,1))))</f>
        <v>1</v>
      </c>
      <c r="Q2695">
        <f t="shared" si="382"/>
        <v>0</v>
      </c>
      <c r="R2695">
        <f t="shared" si="383"/>
        <v>0</v>
      </c>
      <c r="S2695" t="str">
        <f t="shared" si="384"/>
        <v/>
      </c>
      <c r="T2695" t="str">
        <f t="shared" si="385"/>
        <v/>
      </c>
      <c r="U2695" t="str">
        <f t="shared" si="386"/>
        <v/>
      </c>
    </row>
    <row r="2696" spans="12:21" ht="15" customHeight="1" x14ac:dyDescent="0.15">
      <c r="L2696" s="244" t="str">
        <f t="shared" si="378"/>
        <v/>
      </c>
      <c r="M2696" s="245" t="str">
        <f t="shared" si="379"/>
        <v/>
      </c>
      <c r="N2696" s="244" t="str">
        <f t="shared" si="380"/>
        <v/>
      </c>
      <c r="O2696" s="244" t="str">
        <f t="shared" si="381"/>
        <v/>
      </c>
      <c r="P2696">
        <f>IF($I2696&lt;&gt;"",$I2696,IF($E2696="SGD",1,IF($E2696="USD",Settings!$B$22,IF($E2696="HKD",Settings!$B$23,1))))</f>
        <v>1</v>
      </c>
      <c r="Q2696">
        <f t="shared" si="382"/>
        <v>0</v>
      </c>
      <c r="R2696">
        <f t="shared" si="383"/>
        <v>0</v>
      </c>
      <c r="S2696" t="str">
        <f t="shared" si="384"/>
        <v/>
      </c>
      <c r="T2696" t="str">
        <f t="shared" si="385"/>
        <v/>
      </c>
      <c r="U2696" t="str">
        <f t="shared" si="386"/>
        <v/>
      </c>
    </row>
    <row r="2697" spans="12:21" ht="15" customHeight="1" x14ac:dyDescent="0.15">
      <c r="L2697" s="244" t="str">
        <f t="shared" si="378"/>
        <v/>
      </c>
      <c r="M2697" s="245" t="str">
        <f t="shared" si="379"/>
        <v/>
      </c>
      <c r="N2697" s="244" t="str">
        <f t="shared" si="380"/>
        <v/>
      </c>
      <c r="O2697" s="244" t="str">
        <f t="shared" si="381"/>
        <v/>
      </c>
      <c r="P2697">
        <f>IF($I2697&lt;&gt;"",$I2697,IF($E2697="SGD",1,IF($E2697="USD",Settings!$B$22,IF($E2697="HKD",Settings!$B$23,1))))</f>
        <v>1</v>
      </c>
      <c r="Q2697">
        <f t="shared" si="382"/>
        <v>0</v>
      </c>
      <c r="R2697">
        <f t="shared" si="383"/>
        <v>0</v>
      </c>
      <c r="S2697" t="str">
        <f t="shared" si="384"/>
        <v/>
      </c>
      <c r="T2697" t="str">
        <f t="shared" si="385"/>
        <v/>
      </c>
      <c r="U2697" t="str">
        <f t="shared" si="386"/>
        <v/>
      </c>
    </row>
    <row r="2698" spans="12:21" ht="15" customHeight="1" x14ac:dyDescent="0.15">
      <c r="L2698" s="244" t="str">
        <f t="shared" si="378"/>
        <v/>
      </c>
      <c r="M2698" s="245" t="str">
        <f t="shared" si="379"/>
        <v/>
      </c>
      <c r="N2698" s="244" t="str">
        <f t="shared" si="380"/>
        <v/>
      </c>
      <c r="O2698" s="244" t="str">
        <f t="shared" si="381"/>
        <v/>
      </c>
      <c r="P2698">
        <f>IF($I2698&lt;&gt;"",$I2698,IF($E2698="SGD",1,IF($E2698="USD",Settings!$B$22,IF($E2698="HKD",Settings!$B$23,1))))</f>
        <v>1</v>
      </c>
      <c r="Q2698">
        <f t="shared" si="382"/>
        <v>0</v>
      </c>
      <c r="R2698">
        <f t="shared" si="383"/>
        <v>0</v>
      </c>
      <c r="S2698" t="str">
        <f t="shared" si="384"/>
        <v/>
      </c>
      <c r="T2698" t="str">
        <f t="shared" si="385"/>
        <v/>
      </c>
      <c r="U2698" t="str">
        <f t="shared" si="386"/>
        <v/>
      </c>
    </row>
    <row r="2699" spans="12:21" ht="15" customHeight="1" x14ac:dyDescent="0.15">
      <c r="L2699" s="244" t="str">
        <f t="shared" si="378"/>
        <v/>
      </c>
      <c r="M2699" s="245" t="str">
        <f t="shared" si="379"/>
        <v/>
      </c>
      <c r="N2699" s="244" t="str">
        <f t="shared" si="380"/>
        <v/>
      </c>
      <c r="O2699" s="244" t="str">
        <f t="shared" si="381"/>
        <v/>
      </c>
      <c r="P2699">
        <f>IF($I2699&lt;&gt;"",$I2699,IF($E2699="SGD",1,IF($E2699="USD",Settings!$B$22,IF($E2699="HKD",Settings!$B$23,1))))</f>
        <v>1</v>
      </c>
      <c r="Q2699">
        <f t="shared" si="382"/>
        <v>0</v>
      </c>
      <c r="R2699">
        <f t="shared" si="383"/>
        <v>0</v>
      </c>
      <c r="S2699" t="str">
        <f t="shared" si="384"/>
        <v/>
      </c>
      <c r="T2699" t="str">
        <f t="shared" si="385"/>
        <v/>
      </c>
      <c r="U2699" t="str">
        <f t="shared" si="386"/>
        <v/>
      </c>
    </row>
    <row r="2700" spans="12:21" ht="15" customHeight="1" x14ac:dyDescent="0.15">
      <c r="L2700" s="244" t="str">
        <f t="shared" si="378"/>
        <v/>
      </c>
      <c r="M2700" s="245" t="str">
        <f t="shared" si="379"/>
        <v/>
      </c>
      <c r="N2700" s="244" t="str">
        <f t="shared" si="380"/>
        <v/>
      </c>
      <c r="O2700" s="244" t="str">
        <f t="shared" si="381"/>
        <v/>
      </c>
      <c r="P2700">
        <f>IF($I2700&lt;&gt;"",$I2700,IF($E2700="SGD",1,IF($E2700="USD",Settings!$B$22,IF($E2700="HKD",Settings!$B$23,1))))</f>
        <v>1</v>
      </c>
      <c r="Q2700">
        <f t="shared" si="382"/>
        <v>0</v>
      </c>
      <c r="R2700">
        <f t="shared" si="383"/>
        <v>0</v>
      </c>
      <c r="S2700" t="str">
        <f t="shared" si="384"/>
        <v/>
      </c>
      <c r="T2700" t="str">
        <f t="shared" si="385"/>
        <v/>
      </c>
      <c r="U2700" t="str">
        <f t="shared" si="386"/>
        <v/>
      </c>
    </row>
    <row r="2701" spans="12:21" ht="15" customHeight="1" x14ac:dyDescent="0.15">
      <c r="L2701" s="244" t="str">
        <f t="shared" si="378"/>
        <v/>
      </c>
      <c r="M2701" s="245" t="str">
        <f t="shared" si="379"/>
        <v/>
      </c>
      <c r="N2701" s="244" t="str">
        <f t="shared" si="380"/>
        <v/>
      </c>
      <c r="O2701" s="244" t="str">
        <f t="shared" si="381"/>
        <v/>
      </c>
      <c r="P2701">
        <f>IF($I2701&lt;&gt;"",$I2701,IF($E2701="SGD",1,IF($E2701="USD",Settings!$B$22,IF($E2701="HKD",Settings!$B$23,1))))</f>
        <v>1</v>
      </c>
      <c r="Q2701">
        <f t="shared" si="382"/>
        <v>0</v>
      </c>
      <c r="R2701">
        <f t="shared" si="383"/>
        <v>0</v>
      </c>
      <c r="S2701" t="str">
        <f t="shared" si="384"/>
        <v/>
      </c>
      <c r="T2701" t="str">
        <f t="shared" si="385"/>
        <v/>
      </c>
      <c r="U2701" t="str">
        <f t="shared" si="386"/>
        <v/>
      </c>
    </row>
    <row r="2702" spans="12:21" ht="15" customHeight="1" x14ac:dyDescent="0.15">
      <c r="L2702" s="244" t="str">
        <f t="shared" si="378"/>
        <v/>
      </c>
      <c r="M2702" s="245" t="str">
        <f t="shared" si="379"/>
        <v/>
      </c>
      <c r="N2702" s="244" t="str">
        <f t="shared" si="380"/>
        <v/>
      </c>
      <c r="O2702" s="244" t="str">
        <f t="shared" si="381"/>
        <v/>
      </c>
      <c r="P2702">
        <f>IF($I2702&lt;&gt;"",$I2702,IF($E2702="SGD",1,IF($E2702="USD",Settings!$B$22,IF($E2702="HKD",Settings!$B$23,1))))</f>
        <v>1</v>
      </c>
      <c r="Q2702">
        <f t="shared" si="382"/>
        <v>0</v>
      </c>
      <c r="R2702">
        <f t="shared" si="383"/>
        <v>0</v>
      </c>
      <c r="S2702" t="str">
        <f t="shared" si="384"/>
        <v/>
      </c>
      <c r="T2702" t="str">
        <f t="shared" si="385"/>
        <v/>
      </c>
      <c r="U2702" t="str">
        <f t="shared" si="386"/>
        <v/>
      </c>
    </row>
    <row r="2703" spans="12:21" ht="15" customHeight="1" x14ac:dyDescent="0.15">
      <c r="L2703" s="244" t="str">
        <f t="shared" si="378"/>
        <v/>
      </c>
      <c r="M2703" s="245" t="str">
        <f t="shared" si="379"/>
        <v/>
      </c>
      <c r="N2703" s="244" t="str">
        <f t="shared" si="380"/>
        <v/>
      </c>
      <c r="O2703" s="244" t="str">
        <f t="shared" si="381"/>
        <v/>
      </c>
      <c r="P2703">
        <f>IF($I2703&lt;&gt;"",$I2703,IF($E2703="SGD",1,IF($E2703="USD",Settings!$B$22,IF($E2703="HKD",Settings!$B$23,1))))</f>
        <v>1</v>
      </c>
      <c r="Q2703">
        <f t="shared" si="382"/>
        <v>0</v>
      </c>
      <c r="R2703">
        <f t="shared" si="383"/>
        <v>0</v>
      </c>
      <c r="S2703" t="str">
        <f t="shared" si="384"/>
        <v/>
      </c>
      <c r="T2703" t="str">
        <f t="shared" si="385"/>
        <v/>
      </c>
      <c r="U2703" t="str">
        <f t="shared" si="386"/>
        <v/>
      </c>
    </row>
    <row r="2704" spans="12:21" ht="15" customHeight="1" x14ac:dyDescent="0.15">
      <c r="L2704" s="244" t="str">
        <f t="shared" si="378"/>
        <v/>
      </c>
      <c r="M2704" s="245" t="str">
        <f t="shared" si="379"/>
        <v/>
      </c>
      <c r="N2704" s="244" t="str">
        <f t="shared" si="380"/>
        <v/>
      </c>
      <c r="O2704" s="244" t="str">
        <f t="shared" si="381"/>
        <v/>
      </c>
      <c r="P2704">
        <f>IF($I2704&lt;&gt;"",$I2704,IF($E2704="SGD",1,IF($E2704="USD",Settings!$B$22,IF($E2704="HKD",Settings!$B$23,1))))</f>
        <v>1</v>
      </c>
      <c r="Q2704">
        <f t="shared" si="382"/>
        <v>0</v>
      </c>
      <c r="R2704">
        <f t="shared" si="383"/>
        <v>0</v>
      </c>
      <c r="S2704" t="str">
        <f t="shared" si="384"/>
        <v/>
      </c>
      <c r="T2704" t="str">
        <f t="shared" si="385"/>
        <v/>
      </c>
      <c r="U2704" t="str">
        <f t="shared" si="386"/>
        <v/>
      </c>
    </row>
    <row r="2705" spans="12:21" ht="15" customHeight="1" x14ac:dyDescent="0.15">
      <c r="L2705" s="244" t="str">
        <f t="shared" si="378"/>
        <v/>
      </c>
      <c r="M2705" s="245" t="str">
        <f t="shared" si="379"/>
        <v/>
      </c>
      <c r="N2705" s="244" t="str">
        <f t="shared" si="380"/>
        <v/>
      </c>
      <c r="O2705" s="244" t="str">
        <f t="shared" si="381"/>
        <v/>
      </c>
      <c r="P2705">
        <f>IF($I2705&lt;&gt;"",$I2705,IF($E2705="SGD",1,IF($E2705="USD",Settings!$B$22,IF($E2705="HKD",Settings!$B$23,1))))</f>
        <v>1</v>
      </c>
      <c r="Q2705">
        <f t="shared" si="382"/>
        <v>0</v>
      </c>
      <c r="R2705">
        <f t="shared" si="383"/>
        <v>0</v>
      </c>
      <c r="S2705" t="str">
        <f t="shared" si="384"/>
        <v/>
      </c>
      <c r="T2705" t="str">
        <f t="shared" si="385"/>
        <v/>
      </c>
      <c r="U2705" t="str">
        <f t="shared" si="386"/>
        <v/>
      </c>
    </row>
    <row r="2706" spans="12:21" ht="15" customHeight="1" x14ac:dyDescent="0.15">
      <c r="L2706" s="244" t="str">
        <f t="shared" si="378"/>
        <v/>
      </c>
      <c r="M2706" s="245" t="str">
        <f t="shared" si="379"/>
        <v/>
      </c>
      <c r="N2706" s="244" t="str">
        <f t="shared" si="380"/>
        <v/>
      </c>
      <c r="O2706" s="244" t="str">
        <f t="shared" si="381"/>
        <v/>
      </c>
      <c r="P2706">
        <f>IF($I2706&lt;&gt;"",$I2706,IF($E2706="SGD",1,IF($E2706="USD",Settings!$B$22,IF($E2706="HKD",Settings!$B$23,1))))</f>
        <v>1</v>
      </c>
      <c r="Q2706">
        <f t="shared" si="382"/>
        <v>0</v>
      </c>
      <c r="R2706">
        <f t="shared" si="383"/>
        <v>0</v>
      </c>
      <c r="S2706" t="str">
        <f t="shared" si="384"/>
        <v/>
      </c>
      <c r="T2706" t="str">
        <f t="shared" si="385"/>
        <v/>
      </c>
      <c r="U2706" t="str">
        <f t="shared" si="386"/>
        <v/>
      </c>
    </row>
    <row r="2707" spans="12:21" ht="15" customHeight="1" x14ac:dyDescent="0.15">
      <c r="L2707" s="244" t="str">
        <f t="shared" si="378"/>
        <v/>
      </c>
      <c r="M2707" s="245" t="str">
        <f t="shared" si="379"/>
        <v/>
      </c>
      <c r="N2707" s="244" t="str">
        <f t="shared" si="380"/>
        <v/>
      </c>
      <c r="O2707" s="244" t="str">
        <f t="shared" si="381"/>
        <v/>
      </c>
      <c r="P2707">
        <f>IF($I2707&lt;&gt;"",$I2707,IF($E2707="SGD",1,IF($E2707="USD",Settings!$B$22,IF($E2707="HKD",Settings!$B$23,1))))</f>
        <v>1</v>
      </c>
      <c r="Q2707">
        <f t="shared" si="382"/>
        <v>0</v>
      </c>
      <c r="R2707">
        <f t="shared" si="383"/>
        <v>0</v>
      </c>
      <c r="S2707" t="str">
        <f t="shared" si="384"/>
        <v/>
      </c>
      <c r="T2707" t="str">
        <f t="shared" si="385"/>
        <v/>
      </c>
      <c r="U2707" t="str">
        <f t="shared" si="386"/>
        <v/>
      </c>
    </row>
    <row r="2708" spans="12:21" ht="15" customHeight="1" x14ac:dyDescent="0.15">
      <c r="L2708" s="244" t="str">
        <f t="shared" si="378"/>
        <v/>
      </c>
      <c r="M2708" s="245" t="str">
        <f t="shared" si="379"/>
        <v/>
      </c>
      <c r="N2708" s="244" t="str">
        <f t="shared" si="380"/>
        <v/>
      </c>
      <c r="O2708" s="244" t="str">
        <f t="shared" si="381"/>
        <v/>
      </c>
      <c r="P2708">
        <f>IF($I2708&lt;&gt;"",$I2708,IF($E2708="SGD",1,IF($E2708="USD",Settings!$B$22,IF($E2708="HKD",Settings!$B$23,1))))</f>
        <v>1</v>
      </c>
      <c r="Q2708">
        <f t="shared" si="382"/>
        <v>0</v>
      </c>
      <c r="R2708">
        <f t="shared" si="383"/>
        <v>0</v>
      </c>
      <c r="S2708" t="str">
        <f t="shared" si="384"/>
        <v/>
      </c>
      <c r="T2708" t="str">
        <f t="shared" si="385"/>
        <v/>
      </c>
      <c r="U2708" t="str">
        <f t="shared" si="386"/>
        <v/>
      </c>
    </row>
    <row r="2709" spans="12:21" ht="15" customHeight="1" x14ac:dyDescent="0.15">
      <c r="L2709" s="244" t="str">
        <f t="shared" si="378"/>
        <v/>
      </c>
      <c r="M2709" s="245" t="str">
        <f t="shared" si="379"/>
        <v/>
      </c>
      <c r="N2709" s="244" t="str">
        <f t="shared" si="380"/>
        <v/>
      </c>
      <c r="O2709" s="244" t="str">
        <f t="shared" si="381"/>
        <v/>
      </c>
      <c r="P2709">
        <f>IF($I2709&lt;&gt;"",$I2709,IF($E2709="SGD",1,IF($E2709="USD",Settings!$B$22,IF($E2709="HKD",Settings!$B$23,1))))</f>
        <v>1</v>
      </c>
      <c r="Q2709">
        <f t="shared" si="382"/>
        <v>0</v>
      </c>
      <c r="R2709">
        <f t="shared" si="383"/>
        <v>0</v>
      </c>
      <c r="S2709" t="str">
        <f t="shared" si="384"/>
        <v/>
      </c>
      <c r="T2709" t="str">
        <f t="shared" si="385"/>
        <v/>
      </c>
      <c r="U2709" t="str">
        <f t="shared" si="386"/>
        <v/>
      </c>
    </row>
    <row r="2710" spans="12:21" ht="15" customHeight="1" x14ac:dyDescent="0.15">
      <c r="L2710" s="244" t="str">
        <f t="shared" si="378"/>
        <v/>
      </c>
      <c r="M2710" s="245" t="str">
        <f t="shared" si="379"/>
        <v/>
      </c>
      <c r="N2710" s="244" t="str">
        <f t="shared" si="380"/>
        <v/>
      </c>
      <c r="O2710" s="244" t="str">
        <f t="shared" si="381"/>
        <v/>
      </c>
      <c r="P2710">
        <f>IF($I2710&lt;&gt;"",$I2710,IF($E2710="SGD",1,IF($E2710="USD",Settings!$B$22,IF($E2710="HKD",Settings!$B$23,1))))</f>
        <v>1</v>
      </c>
      <c r="Q2710">
        <f t="shared" si="382"/>
        <v>0</v>
      </c>
      <c r="R2710">
        <f t="shared" si="383"/>
        <v>0</v>
      </c>
      <c r="S2710" t="str">
        <f t="shared" si="384"/>
        <v/>
      </c>
      <c r="T2710" t="str">
        <f t="shared" si="385"/>
        <v/>
      </c>
      <c r="U2710" t="str">
        <f t="shared" si="386"/>
        <v/>
      </c>
    </row>
    <row r="2711" spans="12:21" ht="15" customHeight="1" x14ac:dyDescent="0.15">
      <c r="L2711" s="244" t="str">
        <f t="shared" si="378"/>
        <v/>
      </c>
      <c r="M2711" s="245" t="str">
        <f t="shared" si="379"/>
        <v/>
      </c>
      <c r="N2711" s="244" t="str">
        <f t="shared" si="380"/>
        <v/>
      </c>
      <c r="O2711" s="244" t="str">
        <f t="shared" si="381"/>
        <v/>
      </c>
      <c r="P2711">
        <f>IF($I2711&lt;&gt;"",$I2711,IF($E2711="SGD",1,IF($E2711="USD",Settings!$B$22,IF($E2711="HKD",Settings!$B$23,1))))</f>
        <v>1</v>
      </c>
      <c r="Q2711">
        <f t="shared" si="382"/>
        <v>0</v>
      </c>
      <c r="R2711">
        <f t="shared" si="383"/>
        <v>0</v>
      </c>
      <c r="S2711" t="str">
        <f t="shared" si="384"/>
        <v/>
      </c>
      <c r="T2711" t="str">
        <f t="shared" si="385"/>
        <v/>
      </c>
      <c r="U2711" t="str">
        <f t="shared" si="386"/>
        <v/>
      </c>
    </row>
    <row r="2712" spans="12:21" ht="15" customHeight="1" x14ac:dyDescent="0.15">
      <c r="L2712" s="244" t="str">
        <f t="shared" si="378"/>
        <v/>
      </c>
      <c r="M2712" s="245" t="str">
        <f t="shared" si="379"/>
        <v/>
      </c>
      <c r="N2712" s="244" t="str">
        <f t="shared" si="380"/>
        <v/>
      </c>
      <c r="O2712" s="244" t="str">
        <f t="shared" si="381"/>
        <v/>
      </c>
      <c r="P2712">
        <f>IF($I2712&lt;&gt;"",$I2712,IF($E2712="SGD",1,IF($E2712="USD",Settings!$B$22,IF($E2712="HKD",Settings!$B$23,1))))</f>
        <v>1</v>
      </c>
      <c r="Q2712">
        <f t="shared" si="382"/>
        <v>0</v>
      </c>
      <c r="R2712">
        <f t="shared" si="383"/>
        <v>0</v>
      </c>
      <c r="S2712" t="str">
        <f t="shared" si="384"/>
        <v/>
      </c>
      <c r="T2712" t="str">
        <f t="shared" si="385"/>
        <v/>
      </c>
      <c r="U2712" t="str">
        <f t="shared" si="386"/>
        <v/>
      </c>
    </row>
    <row r="2713" spans="12:21" ht="15" customHeight="1" x14ac:dyDescent="0.15">
      <c r="L2713" s="244" t="str">
        <f t="shared" si="378"/>
        <v/>
      </c>
      <c r="M2713" s="245" t="str">
        <f t="shared" si="379"/>
        <v/>
      </c>
      <c r="N2713" s="244" t="str">
        <f t="shared" si="380"/>
        <v/>
      </c>
      <c r="O2713" s="244" t="str">
        <f t="shared" si="381"/>
        <v/>
      </c>
      <c r="P2713">
        <f>IF($I2713&lt;&gt;"",$I2713,IF($E2713="SGD",1,IF($E2713="USD",Settings!$B$22,IF($E2713="HKD",Settings!$B$23,1))))</f>
        <v>1</v>
      </c>
      <c r="Q2713">
        <f t="shared" si="382"/>
        <v>0</v>
      </c>
      <c r="R2713">
        <f t="shared" si="383"/>
        <v>0</v>
      </c>
      <c r="S2713" t="str">
        <f t="shared" si="384"/>
        <v/>
      </c>
      <c r="T2713" t="str">
        <f t="shared" si="385"/>
        <v/>
      </c>
      <c r="U2713" t="str">
        <f t="shared" si="386"/>
        <v/>
      </c>
    </row>
    <row r="2714" spans="12:21" ht="15" customHeight="1" x14ac:dyDescent="0.15">
      <c r="L2714" s="244" t="str">
        <f t="shared" si="378"/>
        <v/>
      </c>
      <c r="M2714" s="245" t="str">
        <f t="shared" si="379"/>
        <v/>
      </c>
      <c r="N2714" s="244" t="str">
        <f t="shared" si="380"/>
        <v/>
      </c>
      <c r="O2714" s="244" t="str">
        <f t="shared" si="381"/>
        <v/>
      </c>
      <c r="P2714">
        <f>IF($I2714&lt;&gt;"",$I2714,IF($E2714="SGD",1,IF($E2714="USD",Settings!$B$22,IF($E2714="HKD",Settings!$B$23,1))))</f>
        <v>1</v>
      </c>
      <c r="Q2714">
        <f t="shared" si="382"/>
        <v>0</v>
      </c>
      <c r="R2714">
        <f t="shared" si="383"/>
        <v>0</v>
      </c>
      <c r="S2714" t="str">
        <f t="shared" si="384"/>
        <v/>
      </c>
      <c r="T2714" t="str">
        <f t="shared" si="385"/>
        <v/>
      </c>
      <c r="U2714" t="str">
        <f t="shared" si="386"/>
        <v/>
      </c>
    </row>
    <row r="2715" spans="12:21" ht="15" customHeight="1" x14ac:dyDescent="0.15">
      <c r="L2715" s="244" t="str">
        <f t="shared" si="378"/>
        <v/>
      </c>
      <c r="M2715" s="245" t="str">
        <f t="shared" si="379"/>
        <v/>
      </c>
      <c r="N2715" s="244" t="str">
        <f t="shared" si="380"/>
        <v/>
      </c>
      <c r="O2715" s="244" t="str">
        <f t="shared" si="381"/>
        <v/>
      </c>
      <c r="P2715">
        <f>IF($I2715&lt;&gt;"",$I2715,IF($E2715="SGD",1,IF($E2715="USD",Settings!$B$22,IF($E2715="HKD",Settings!$B$23,1))))</f>
        <v>1</v>
      </c>
      <c r="Q2715">
        <f t="shared" si="382"/>
        <v>0</v>
      </c>
      <c r="R2715">
        <f t="shared" si="383"/>
        <v>0</v>
      </c>
      <c r="S2715" t="str">
        <f t="shared" si="384"/>
        <v/>
      </c>
      <c r="T2715" t="str">
        <f t="shared" si="385"/>
        <v/>
      </c>
      <c r="U2715" t="str">
        <f t="shared" si="386"/>
        <v/>
      </c>
    </row>
    <row r="2716" spans="12:21" ht="15" customHeight="1" x14ac:dyDescent="0.15">
      <c r="L2716" s="244" t="str">
        <f t="shared" si="378"/>
        <v/>
      </c>
      <c r="M2716" s="245" t="str">
        <f t="shared" si="379"/>
        <v/>
      </c>
      <c r="N2716" s="244" t="str">
        <f t="shared" si="380"/>
        <v/>
      </c>
      <c r="O2716" s="244" t="str">
        <f t="shared" si="381"/>
        <v/>
      </c>
      <c r="P2716">
        <f>IF($I2716&lt;&gt;"",$I2716,IF($E2716="SGD",1,IF($E2716="USD",Settings!$B$22,IF($E2716="HKD",Settings!$B$23,1))))</f>
        <v>1</v>
      </c>
      <c r="Q2716">
        <f t="shared" si="382"/>
        <v>0</v>
      </c>
      <c r="R2716">
        <f t="shared" si="383"/>
        <v>0</v>
      </c>
      <c r="S2716" t="str">
        <f t="shared" si="384"/>
        <v/>
      </c>
      <c r="T2716" t="str">
        <f t="shared" si="385"/>
        <v/>
      </c>
      <c r="U2716" t="str">
        <f t="shared" si="386"/>
        <v/>
      </c>
    </row>
    <row r="2717" spans="12:21" ht="15" customHeight="1" x14ac:dyDescent="0.15">
      <c r="L2717" s="244" t="str">
        <f t="shared" si="378"/>
        <v/>
      </c>
      <c r="M2717" s="245" t="str">
        <f t="shared" si="379"/>
        <v/>
      </c>
      <c r="N2717" s="244" t="str">
        <f t="shared" si="380"/>
        <v/>
      </c>
      <c r="O2717" s="244" t="str">
        <f t="shared" si="381"/>
        <v/>
      </c>
      <c r="P2717">
        <f>IF($I2717&lt;&gt;"",$I2717,IF($E2717="SGD",1,IF($E2717="USD",Settings!$B$22,IF($E2717="HKD",Settings!$B$23,1))))</f>
        <v>1</v>
      </c>
      <c r="Q2717">
        <f t="shared" si="382"/>
        <v>0</v>
      </c>
      <c r="R2717">
        <f t="shared" si="383"/>
        <v>0</v>
      </c>
      <c r="S2717" t="str">
        <f t="shared" si="384"/>
        <v/>
      </c>
      <c r="T2717" t="str">
        <f t="shared" si="385"/>
        <v/>
      </c>
      <c r="U2717" t="str">
        <f t="shared" si="386"/>
        <v/>
      </c>
    </row>
    <row r="2718" spans="12:21" ht="15" customHeight="1" x14ac:dyDescent="0.15">
      <c r="L2718" s="244" t="str">
        <f t="shared" si="378"/>
        <v/>
      </c>
      <c r="M2718" s="245" t="str">
        <f t="shared" si="379"/>
        <v/>
      </c>
      <c r="N2718" s="244" t="str">
        <f t="shared" si="380"/>
        <v/>
      </c>
      <c r="O2718" s="244" t="str">
        <f t="shared" si="381"/>
        <v/>
      </c>
      <c r="P2718">
        <f>IF($I2718&lt;&gt;"",$I2718,IF($E2718="SGD",1,IF($E2718="USD",Settings!$B$22,IF($E2718="HKD",Settings!$B$23,1))))</f>
        <v>1</v>
      </c>
      <c r="Q2718">
        <f t="shared" si="382"/>
        <v>0</v>
      </c>
      <c r="R2718">
        <f t="shared" si="383"/>
        <v>0</v>
      </c>
      <c r="S2718" t="str">
        <f t="shared" si="384"/>
        <v/>
      </c>
      <c r="T2718" t="str">
        <f t="shared" si="385"/>
        <v/>
      </c>
      <c r="U2718" t="str">
        <f t="shared" si="386"/>
        <v/>
      </c>
    </row>
    <row r="2719" spans="12:21" ht="15" customHeight="1" x14ac:dyDescent="0.15">
      <c r="L2719" s="244" t="str">
        <f t="shared" si="378"/>
        <v/>
      </c>
      <c r="M2719" s="245" t="str">
        <f t="shared" si="379"/>
        <v/>
      </c>
      <c r="N2719" s="244" t="str">
        <f t="shared" si="380"/>
        <v/>
      </c>
      <c r="O2719" s="244" t="str">
        <f t="shared" si="381"/>
        <v/>
      </c>
      <c r="P2719">
        <f>IF($I2719&lt;&gt;"",$I2719,IF($E2719="SGD",1,IF($E2719="USD",Settings!$B$22,IF($E2719="HKD",Settings!$B$23,1))))</f>
        <v>1</v>
      </c>
      <c r="Q2719">
        <f t="shared" si="382"/>
        <v>0</v>
      </c>
      <c r="R2719">
        <f t="shared" si="383"/>
        <v>0</v>
      </c>
      <c r="S2719" t="str">
        <f t="shared" si="384"/>
        <v/>
      </c>
      <c r="T2719" t="str">
        <f t="shared" si="385"/>
        <v/>
      </c>
      <c r="U2719" t="str">
        <f t="shared" si="386"/>
        <v/>
      </c>
    </row>
    <row r="2720" spans="12:21" ht="15" customHeight="1" x14ac:dyDescent="0.15">
      <c r="L2720" s="244" t="str">
        <f t="shared" si="378"/>
        <v/>
      </c>
      <c r="M2720" s="245" t="str">
        <f t="shared" si="379"/>
        <v/>
      </c>
      <c r="N2720" s="244" t="str">
        <f t="shared" si="380"/>
        <v/>
      </c>
      <c r="O2720" s="244" t="str">
        <f t="shared" si="381"/>
        <v/>
      </c>
      <c r="P2720">
        <f>IF($I2720&lt;&gt;"",$I2720,IF($E2720="SGD",1,IF($E2720="USD",Settings!$B$22,IF($E2720="HKD",Settings!$B$23,1))))</f>
        <v>1</v>
      </c>
      <c r="Q2720">
        <f t="shared" si="382"/>
        <v>0</v>
      </c>
      <c r="R2720">
        <f t="shared" si="383"/>
        <v>0</v>
      </c>
      <c r="S2720" t="str">
        <f t="shared" si="384"/>
        <v/>
      </c>
      <c r="T2720" t="str">
        <f t="shared" si="385"/>
        <v/>
      </c>
      <c r="U2720" t="str">
        <f t="shared" si="386"/>
        <v/>
      </c>
    </row>
    <row r="2721" spans="12:21" ht="15" customHeight="1" x14ac:dyDescent="0.15">
      <c r="L2721" s="244" t="str">
        <f t="shared" si="378"/>
        <v/>
      </c>
      <c r="M2721" s="245" t="str">
        <f t="shared" si="379"/>
        <v/>
      </c>
      <c r="N2721" s="244" t="str">
        <f t="shared" si="380"/>
        <v/>
      </c>
      <c r="O2721" s="244" t="str">
        <f t="shared" si="381"/>
        <v/>
      </c>
      <c r="P2721">
        <f>IF($I2721&lt;&gt;"",$I2721,IF($E2721="SGD",1,IF($E2721="USD",Settings!$B$22,IF($E2721="HKD",Settings!$B$23,1))))</f>
        <v>1</v>
      </c>
      <c r="Q2721">
        <f t="shared" si="382"/>
        <v>0</v>
      </c>
      <c r="R2721">
        <f t="shared" si="383"/>
        <v>0</v>
      </c>
      <c r="S2721" t="str">
        <f t="shared" si="384"/>
        <v/>
      </c>
      <c r="T2721" t="str">
        <f t="shared" si="385"/>
        <v/>
      </c>
      <c r="U2721" t="str">
        <f t="shared" si="386"/>
        <v/>
      </c>
    </row>
    <row r="2722" spans="12:21" ht="15" customHeight="1" x14ac:dyDescent="0.15">
      <c r="L2722" s="244" t="str">
        <f t="shared" si="378"/>
        <v/>
      </c>
      <c r="M2722" s="245" t="str">
        <f t="shared" si="379"/>
        <v/>
      </c>
      <c r="N2722" s="244" t="str">
        <f t="shared" si="380"/>
        <v/>
      </c>
      <c r="O2722" s="244" t="str">
        <f t="shared" si="381"/>
        <v/>
      </c>
      <c r="P2722">
        <f>IF($I2722&lt;&gt;"",$I2722,IF($E2722="SGD",1,IF($E2722="USD",Settings!$B$22,IF($E2722="HKD",Settings!$B$23,1))))</f>
        <v>1</v>
      </c>
      <c r="Q2722">
        <f t="shared" si="382"/>
        <v>0</v>
      </c>
      <c r="R2722">
        <f t="shared" si="383"/>
        <v>0</v>
      </c>
      <c r="S2722" t="str">
        <f t="shared" si="384"/>
        <v/>
      </c>
      <c r="T2722" t="str">
        <f t="shared" si="385"/>
        <v/>
      </c>
      <c r="U2722" t="str">
        <f t="shared" si="386"/>
        <v/>
      </c>
    </row>
    <row r="2723" spans="12:21" ht="15" customHeight="1" x14ac:dyDescent="0.15">
      <c r="L2723" s="244" t="str">
        <f t="shared" si="378"/>
        <v/>
      </c>
      <c r="M2723" s="245" t="str">
        <f t="shared" si="379"/>
        <v/>
      </c>
      <c r="N2723" s="244" t="str">
        <f t="shared" si="380"/>
        <v/>
      </c>
      <c r="O2723" s="244" t="str">
        <f t="shared" si="381"/>
        <v/>
      </c>
      <c r="P2723">
        <f>IF($I2723&lt;&gt;"",$I2723,IF($E2723="SGD",1,IF($E2723="USD",Settings!$B$22,IF($E2723="HKD",Settings!$B$23,1))))</f>
        <v>1</v>
      </c>
      <c r="Q2723">
        <f t="shared" si="382"/>
        <v>0</v>
      </c>
      <c r="R2723">
        <f t="shared" si="383"/>
        <v>0</v>
      </c>
      <c r="S2723" t="str">
        <f t="shared" si="384"/>
        <v/>
      </c>
      <c r="T2723" t="str">
        <f t="shared" si="385"/>
        <v/>
      </c>
      <c r="U2723" t="str">
        <f t="shared" si="386"/>
        <v/>
      </c>
    </row>
    <row r="2724" spans="12:21" ht="15" customHeight="1" x14ac:dyDescent="0.15">
      <c r="L2724" s="244" t="str">
        <f t="shared" si="378"/>
        <v/>
      </c>
      <c r="M2724" s="245" t="str">
        <f t="shared" si="379"/>
        <v/>
      </c>
      <c r="N2724" s="244" t="str">
        <f t="shared" si="380"/>
        <v/>
      </c>
      <c r="O2724" s="244" t="str">
        <f t="shared" si="381"/>
        <v/>
      </c>
      <c r="P2724">
        <f>IF($I2724&lt;&gt;"",$I2724,IF($E2724="SGD",1,IF($E2724="USD",Settings!$B$22,IF($E2724="HKD",Settings!$B$23,1))))</f>
        <v>1</v>
      </c>
      <c r="Q2724">
        <f t="shared" si="382"/>
        <v>0</v>
      </c>
      <c r="R2724">
        <f t="shared" si="383"/>
        <v>0</v>
      </c>
      <c r="S2724" t="str">
        <f t="shared" si="384"/>
        <v/>
      </c>
      <c r="T2724" t="str">
        <f t="shared" si="385"/>
        <v/>
      </c>
      <c r="U2724" t="str">
        <f t="shared" si="386"/>
        <v/>
      </c>
    </row>
    <row r="2725" spans="12:21" ht="15" customHeight="1" x14ac:dyDescent="0.15">
      <c r="L2725" s="244" t="str">
        <f t="shared" si="378"/>
        <v/>
      </c>
      <c r="M2725" s="245" t="str">
        <f t="shared" si="379"/>
        <v/>
      </c>
      <c r="N2725" s="244" t="str">
        <f t="shared" si="380"/>
        <v/>
      </c>
      <c r="O2725" s="244" t="str">
        <f t="shared" si="381"/>
        <v/>
      </c>
      <c r="P2725">
        <f>IF($I2725&lt;&gt;"",$I2725,IF($E2725="SGD",1,IF($E2725="USD",Settings!$B$22,IF($E2725="HKD",Settings!$B$23,1))))</f>
        <v>1</v>
      </c>
      <c r="Q2725">
        <f t="shared" si="382"/>
        <v>0</v>
      </c>
      <c r="R2725">
        <f t="shared" si="383"/>
        <v>0</v>
      </c>
      <c r="S2725" t="str">
        <f t="shared" si="384"/>
        <v/>
      </c>
      <c r="T2725" t="str">
        <f t="shared" si="385"/>
        <v/>
      </c>
      <c r="U2725" t="str">
        <f t="shared" si="386"/>
        <v/>
      </c>
    </row>
    <row r="2726" spans="12:21" ht="15" customHeight="1" x14ac:dyDescent="0.15">
      <c r="L2726" s="244" t="str">
        <f t="shared" si="378"/>
        <v/>
      </c>
      <c r="M2726" s="245" t="str">
        <f t="shared" si="379"/>
        <v/>
      </c>
      <c r="N2726" s="244" t="str">
        <f t="shared" si="380"/>
        <v/>
      </c>
      <c r="O2726" s="244" t="str">
        <f t="shared" si="381"/>
        <v/>
      </c>
      <c r="P2726">
        <f>IF($I2726&lt;&gt;"",$I2726,IF($E2726="SGD",1,IF($E2726="USD",Settings!$B$22,IF($E2726="HKD",Settings!$B$23,1))))</f>
        <v>1</v>
      </c>
      <c r="Q2726">
        <f t="shared" si="382"/>
        <v>0</v>
      </c>
      <c r="R2726">
        <f t="shared" si="383"/>
        <v>0</v>
      </c>
      <c r="S2726" t="str">
        <f t="shared" si="384"/>
        <v/>
      </c>
      <c r="T2726" t="str">
        <f t="shared" si="385"/>
        <v/>
      </c>
      <c r="U2726" t="str">
        <f t="shared" si="386"/>
        <v/>
      </c>
    </row>
    <row r="2727" spans="12:21" ht="15" customHeight="1" x14ac:dyDescent="0.15">
      <c r="L2727" s="244" t="str">
        <f t="shared" si="378"/>
        <v/>
      </c>
      <c r="M2727" s="245" t="str">
        <f t="shared" si="379"/>
        <v/>
      </c>
      <c r="N2727" s="244" t="str">
        <f t="shared" si="380"/>
        <v/>
      </c>
      <c r="O2727" s="244" t="str">
        <f t="shared" si="381"/>
        <v/>
      </c>
      <c r="P2727">
        <f>IF($I2727&lt;&gt;"",$I2727,IF($E2727="SGD",1,IF($E2727="USD",Settings!$B$22,IF($E2727="HKD",Settings!$B$23,1))))</f>
        <v>1</v>
      </c>
      <c r="Q2727">
        <f t="shared" si="382"/>
        <v>0</v>
      </c>
      <c r="R2727">
        <f t="shared" si="383"/>
        <v>0</v>
      </c>
      <c r="S2727" t="str">
        <f t="shared" si="384"/>
        <v/>
      </c>
      <c r="T2727" t="str">
        <f t="shared" si="385"/>
        <v/>
      </c>
      <c r="U2727" t="str">
        <f t="shared" si="386"/>
        <v/>
      </c>
    </row>
    <row r="2728" spans="12:21" ht="15" customHeight="1" x14ac:dyDescent="0.15">
      <c r="L2728" s="244" t="str">
        <f t="shared" si="378"/>
        <v/>
      </c>
      <c r="M2728" s="245" t="str">
        <f t="shared" si="379"/>
        <v/>
      </c>
      <c r="N2728" s="244" t="str">
        <f t="shared" si="380"/>
        <v/>
      </c>
      <c r="O2728" s="244" t="str">
        <f t="shared" si="381"/>
        <v/>
      </c>
      <c r="P2728">
        <f>IF($I2728&lt;&gt;"",$I2728,IF($E2728="SGD",1,IF($E2728="USD",Settings!$B$22,IF($E2728="HKD",Settings!$B$23,1))))</f>
        <v>1</v>
      </c>
      <c r="Q2728">
        <f t="shared" si="382"/>
        <v>0</v>
      </c>
      <c r="R2728">
        <f t="shared" si="383"/>
        <v>0</v>
      </c>
      <c r="S2728" t="str">
        <f t="shared" si="384"/>
        <v/>
      </c>
      <c r="T2728" t="str">
        <f t="shared" si="385"/>
        <v/>
      </c>
      <c r="U2728" t="str">
        <f t="shared" si="386"/>
        <v/>
      </c>
    </row>
    <row r="2729" spans="12:21" ht="15" customHeight="1" x14ac:dyDescent="0.15">
      <c r="L2729" s="244" t="str">
        <f t="shared" ref="L2729:L2792" si="387">IF(OR(B2729="",C2729="",E2729=""),"",B2729&amp;":"&amp;C2729&amp;":"&amp;E2729)</f>
        <v/>
      </c>
      <c r="M2729" s="245" t="str">
        <f t="shared" ref="M2729:M2792" si="388">IF(A2729="","",A2729*D2729)</f>
        <v/>
      </c>
      <c r="N2729" s="244" t="str">
        <f t="shared" ref="N2729:N2792" si="389">IF(A2729="","",IF(OR(A2729=1,A2729=0),J2729,0))</f>
        <v/>
      </c>
      <c r="O2729" s="244" t="str">
        <f t="shared" ref="O2729:O2792" si="390">IF(A2729="","",IF(A2729=-1,J2729,0))</f>
        <v/>
      </c>
      <c r="P2729">
        <f>IF($I2729&lt;&gt;"",$I2729,IF($E2729="SGD",1,IF($E2729="USD",Settings!$B$22,IF($E2729="HKD",Settings!$B$23,1))))</f>
        <v>1</v>
      </c>
      <c r="Q2729">
        <f t="shared" ref="Q2729:Q2792" si="391">IF($L2729="",0,($O2729-$N2729+IF($A2729=2,$J2729,0))*$P2729)</f>
        <v>0</v>
      </c>
      <c r="R2729">
        <f t="shared" ref="R2729:R2792" si="392">IF($L2729="",0,IF($A2729=2,$J2729*$P2729,0))</f>
        <v>0</v>
      </c>
      <c r="S2729" t="str">
        <f t="shared" si="384"/>
        <v/>
      </c>
      <c r="T2729" t="str">
        <f t="shared" si="385"/>
        <v/>
      </c>
      <c r="U2729" t="str">
        <f t="shared" si="386"/>
        <v/>
      </c>
    </row>
    <row r="2730" spans="12:21" ht="15" customHeight="1" x14ac:dyDescent="0.15">
      <c r="L2730" s="244" t="str">
        <f t="shared" si="387"/>
        <v/>
      </c>
      <c r="M2730" s="245" t="str">
        <f t="shared" si="388"/>
        <v/>
      </c>
      <c r="N2730" s="244" t="str">
        <f t="shared" si="389"/>
        <v/>
      </c>
      <c r="O2730" s="244" t="str">
        <f t="shared" si="390"/>
        <v/>
      </c>
      <c r="P2730">
        <f>IF($I2730&lt;&gt;"",$I2730,IF($E2730="SGD",1,IF($E2730="USD",Settings!$B$22,IF($E2730="HKD",Settings!$B$23,1))))</f>
        <v>1</v>
      </c>
      <c r="Q2730">
        <f t="shared" si="391"/>
        <v>0</v>
      </c>
      <c r="R2730">
        <f t="shared" si="392"/>
        <v>0</v>
      </c>
      <c r="S2730" t="str">
        <f t="shared" si="384"/>
        <v/>
      </c>
      <c r="T2730" t="str">
        <f t="shared" si="385"/>
        <v/>
      </c>
      <c r="U2730" t="str">
        <f t="shared" si="386"/>
        <v/>
      </c>
    </row>
    <row r="2731" spans="12:21" ht="15" customHeight="1" x14ac:dyDescent="0.15">
      <c r="L2731" s="244" t="str">
        <f t="shared" si="387"/>
        <v/>
      </c>
      <c r="M2731" s="245" t="str">
        <f t="shared" si="388"/>
        <v/>
      </c>
      <c r="N2731" s="244" t="str">
        <f t="shared" si="389"/>
        <v/>
      </c>
      <c r="O2731" s="244" t="str">
        <f t="shared" si="390"/>
        <v/>
      </c>
      <c r="P2731">
        <f>IF($I2731&lt;&gt;"",$I2731,IF($E2731="SGD",1,IF($E2731="USD",Settings!$B$22,IF($E2731="HKD",Settings!$B$23,1))))</f>
        <v>1</v>
      </c>
      <c r="Q2731">
        <f t="shared" si="391"/>
        <v>0</v>
      </c>
      <c r="R2731">
        <f t="shared" si="392"/>
        <v>0</v>
      </c>
      <c r="S2731" t="str">
        <f t="shared" si="384"/>
        <v/>
      </c>
      <c r="T2731" t="str">
        <f t="shared" si="385"/>
        <v/>
      </c>
      <c r="U2731" t="str">
        <f t="shared" si="386"/>
        <v/>
      </c>
    </row>
    <row r="2732" spans="12:21" ht="15" customHeight="1" x14ac:dyDescent="0.15">
      <c r="L2732" s="244" t="str">
        <f t="shared" si="387"/>
        <v/>
      </c>
      <c r="M2732" s="245" t="str">
        <f t="shared" si="388"/>
        <v/>
      </c>
      <c r="N2732" s="244" t="str">
        <f t="shared" si="389"/>
        <v/>
      </c>
      <c r="O2732" s="244" t="str">
        <f t="shared" si="390"/>
        <v/>
      </c>
      <c r="P2732">
        <f>IF($I2732&lt;&gt;"",$I2732,IF($E2732="SGD",1,IF($E2732="USD",Settings!$B$22,IF($E2732="HKD",Settings!$B$23,1))))</f>
        <v>1</v>
      </c>
      <c r="Q2732">
        <f t="shared" si="391"/>
        <v>0</v>
      </c>
      <c r="R2732">
        <f t="shared" si="392"/>
        <v>0</v>
      </c>
      <c r="S2732" t="str">
        <f t="shared" si="384"/>
        <v/>
      </c>
      <c r="T2732" t="str">
        <f t="shared" si="385"/>
        <v/>
      </c>
      <c r="U2732" t="str">
        <f t="shared" si="386"/>
        <v/>
      </c>
    </row>
    <row r="2733" spans="12:21" ht="15" customHeight="1" x14ac:dyDescent="0.15">
      <c r="L2733" s="244" t="str">
        <f t="shared" si="387"/>
        <v/>
      </c>
      <c r="M2733" s="245" t="str">
        <f t="shared" si="388"/>
        <v/>
      </c>
      <c r="N2733" s="244" t="str">
        <f t="shared" si="389"/>
        <v/>
      </c>
      <c r="O2733" s="244" t="str">
        <f t="shared" si="390"/>
        <v/>
      </c>
      <c r="P2733">
        <f>IF($I2733&lt;&gt;"",$I2733,IF($E2733="SGD",1,IF($E2733="USD",Settings!$B$22,IF($E2733="HKD",Settings!$B$23,1))))</f>
        <v>1</v>
      </c>
      <c r="Q2733">
        <f t="shared" si="391"/>
        <v>0</v>
      </c>
      <c r="R2733">
        <f t="shared" si="392"/>
        <v>0</v>
      </c>
      <c r="S2733" t="str">
        <f t="shared" si="384"/>
        <v/>
      </c>
      <c r="T2733" t="str">
        <f t="shared" si="385"/>
        <v/>
      </c>
      <c r="U2733" t="str">
        <f t="shared" si="386"/>
        <v/>
      </c>
    </row>
    <row r="2734" spans="12:21" ht="15" customHeight="1" x14ac:dyDescent="0.15">
      <c r="L2734" s="244" t="str">
        <f t="shared" si="387"/>
        <v/>
      </c>
      <c r="M2734" s="245" t="str">
        <f t="shared" si="388"/>
        <v/>
      </c>
      <c r="N2734" s="244" t="str">
        <f t="shared" si="389"/>
        <v/>
      </c>
      <c r="O2734" s="244" t="str">
        <f t="shared" si="390"/>
        <v/>
      </c>
      <c r="P2734">
        <f>IF($I2734&lt;&gt;"",$I2734,IF($E2734="SGD",1,IF($E2734="USD",Settings!$B$22,IF($E2734="HKD",Settings!$B$23,1))))</f>
        <v>1</v>
      </c>
      <c r="Q2734">
        <f t="shared" si="391"/>
        <v>0</v>
      </c>
      <c r="R2734">
        <f t="shared" si="392"/>
        <v>0</v>
      </c>
      <c r="S2734" t="str">
        <f t="shared" si="384"/>
        <v/>
      </c>
      <c r="T2734" t="str">
        <f t="shared" si="385"/>
        <v/>
      </c>
      <c r="U2734" t="str">
        <f t="shared" si="386"/>
        <v/>
      </c>
    </row>
    <row r="2735" spans="12:21" ht="15" customHeight="1" x14ac:dyDescent="0.15">
      <c r="L2735" s="244" t="str">
        <f t="shared" si="387"/>
        <v/>
      </c>
      <c r="M2735" s="245" t="str">
        <f t="shared" si="388"/>
        <v/>
      </c>
      <c r="N2735" s="244" t="str">
        <f t="shared" si="389"/>
        <v/>
      </c>
      <c r="O2735" s="244" t="str">
        <f t="shared" si="390"/>
        <v/>
      </c>
      <c r="P2735">
        <f>IF($I2735&lt;&gt;"",$I2735,IF($E2735="SGD",1,IF($E2735="USD",Settings!$B$22,IF($E2735="HKD",Settings!$B$23,1))))</f>
        <v>1</v>
      </c>
      <c r="Q2735">
        <f t="shared" si="391"/>
        <v>0</v>
      </c>
      <c r="R2735">
        <f t="shared" si="392"/>
        <v>0</v>
      </c>
      <c r="S2735" t="str">
        <f t="shared" si="384"/>
        <v/>
      </c>
      <c r="T2735" t="str">
        <f t="shared" si="385"/>
        <v/>
      </c>
      <c r="U2735" t="str">
        <f t="shared" si="386"/>
        <v/>
      </c>
    </row>
    <row r="2736" spans="12:21" ht="15" customHeight="1" x14ac:dyDescent="0.15">
      <c r="L2736" s="244" t="str">
        <f t="shared" si="387"/>
        <v/>
      </c>
      <c r="M2736" s="245" t="str">
        <f t="shared" si="388"/>
        <v/>
      </c>
      <c r="N2736" s="244" t="str">
        <f t="shared" si="389"/>
        <v/>
      </c>
      <c r="O2736" s="244" t="str">
        <f t="shared" si="390"/>
        <v/>
      </c>
      <c r="P2736">
        <f>IF($I2736&lt;&gt;"",$I2736,IF($E2736="SGD",1,IF($E2736="USD",Settings!$B$22,IF($E2736="HKD",Settings!$B$23,1))))</f>
        <v>1</v>
      </c>
      <c r="Q2736">
        <f t="shared" si="391"/>
        <v>0</v>
      </c>
      <c r="R2736">
        <f t="shared" si="392"/>
        <v>0</v>
      </c>
      <c r="S2736" t="str">
        <f t="shared" si="384"/>
        <v/>
      </c>
      <c r="T2736" t="str">
        <f t="shared" si="385"/>
        <v/>
      </c>
      <c r="U2736" t="str">
        <f t="shared" si="386"/>
        <v/>
      </c>
    </row>
    <row r="2737" spans="12:21" ht="15" customHeight="1" x14ac:dyDescent="0.15">
      <c r="L2737" s="244" t="str">
        <f t="shared" si="387"/>
        <v/>
      </c>
      <c r="M2737" s="245" t="str">
        <f t="shared" si="388"/>
        <v/>
      </c>
      <c r="N2737" s="244" t="str">
        <f t="shared" si="389"/>
        <v/>
      </c>
      <c r="O2737" s="244" t="str">
        <f t="shared" si="390"/>
        <v/>
      </c>
      <c r="P2737">
        <f>IF($I2737&lt;&gt;"",$I2737,IF($E2737="SGD",1,IF($E2737="USD",Settings!$B$22,IF($E2737="HKD",Settings!$B$23,1))))</f>
        <v>1</v>
      </c>
      <c r="Q2737">
        <f t="shared" si="391"/>
        <v>0</v>
      </c>
      <c r="R2737">
        <f t="shared" si="392"/>
        <v>0</v>
      </c>
      <c r="S2737" t="str">
        <f t="shared" si="384"/>
        <v/>
      </c>
      <c r="T2737" t="str">
        <f t="shared" si="385"/>
        <v/>
      </c>
      <c r="U2737" t="str">
        <f t="shared" si="386"/>
        <v/>
      </c>
    </row>
    <row r="2738" spans="12:21" ht="15" customHeight="1" x14ac:dyDescent="0.15">
      <c r="L2738" s="244" t="str">
        <f t="shared" si="387"/>
        <v/>
      </c>
      <c r="M2738" s="245" t="str">
        <f t="shared" si="388"/>
        <v/>
      </c>
      <c r="N2738" s="244" t="str">
        <f t="shared" si="389"/>
        <v/>
      </c>
      <c r="O2738" s="244" t="str">
        <f t="shared" si="390"/>
        <v/>
      </c>
      <c r="P2738">
        <f>IF($I2738&lt;&gt;"",$I2738,IF($E2738="SGD",1,IF($E2738="USD",Settings!$B$22,IF($E2738="HKD",Settings!$B$23,1))))</f>
        <v>1</v>
      </c>
      <c r="Q2738">
        <f t="shared" si="391"/>
        <v>0</v>
      </c>
      <c r="R2738">
        <f t="shared" si="392"/>
        <v>0</v>
      </c>
      <c r="S2738" t="str">
        <f t="shared" si="384"/>
        <v/>
      </c>
      <c r="T2738" t="str">
        <f t="shared" si="385"/>
        <v/>
      </c>
      <c r="U2738" t="str">
        <f t="shared" si="386"/>
        <v/>
      </c>
    </row>
    <row r="2739" spans="12:21" ht="15" customHeight="1" x14ac:dyDescent="0.15">
      <c r="L2739" s="244" t="str">
        <f t="shared" si="387"/>
        <v/>
      </c>
      <c r="M2739" s="245" t="str">
        <f t="shared" si="388"/>
        <v/>
      </c>
      <c r="N2739" s="244" t="str">
        <f t="shared" si="389"/>
        <v/>
      </c>
      <c r="O2739" s="244" t="str">
        <f t="shared" si="390"/>
        <v/>
      </c>
      <c r="P2739">
        <f>IF($I2739&lt;&gt;"",$I2739,IF($E2739="SGD",1,IF($E2739="USD",Settings!$B$22,IF($E2739="HKD",Settings!$B$23,1))))</f>
        <v>1</v>
      </c>
      <c r="Q2739">
        <f t="shared" si="391"/>
        <v>0</v>
      </c>
      <c r="R2739">
        <f t="shared" si="392"/>
        <v>0</v>
      </c>
      <c r="S2739" t="str">
        <f t="shared" si="384"/>
        <v/>
      </c>
      <c r="T2739" t="str">
        <f t="shared" si="385"/>
        <v/>
      </c>
      <c r="U2739" t="str">
        <f t="shared" si="386"/>
        <v/>
      </c>
    </row>
    <row r="2740" spans="12:21" ht="15" customHeight="1" x14ac:dyDescent="0.15">
      <c r="L2740" s="244" t="str">
        <f t="shared" si="387"/>
        <v/>
      </c>
      <c r="M2740" s="245" t="str">
        <f t="shared" si="388"/>
        <v/>
      </c>
      <c r="N2740" s="244" t="str">
        <f t="shared" si="389"/>
        <v/>
      </c>
      <c r="O2740" s="244" t="str">
        <f t="shared" si="390"/>
        <v/>
      </c>
      <c r="P2740">
        <f>IF($I2740&lt;&gt;"",$I2740,IF($E2740="SGD",1,IF($E2740="USD",Settings!$B$22,IF($E2740="HKD",Settings!$B$23,1))))</f>
        <v>1</v>
      </c>
      <c r="Q2740">
        <f t="shared" si="391"/>
        <v>0</v>
      </c>
      <c r="R2740">
        <f t="shared" si="392"/>
        <v>0</v>
      </c>
      <c r="S2740" t="str">
        <f t="shared" si="384"/>
        <v/>
      </c>
      <c r="T2740" t="str">
        <f t="shared" si="385"/>
        <v/>
      </c>
      <c r="U2740" t="str">
        <f t="shared" si="386"/>
        <v/>
      </c>
    </row>
    <row r="2741" spans="12:21" ht="15" customHeight="1" x14ac:dyDescent="0.15">
      <c r="L2741" s="244" t="str">
        <f t="shared" si="387"/>
        <v/>
      </c>
      <c r="M2741" s="245" t="str">
        <f t="shared" si="388"/>
        <v/>
      </c>
      <c r="N2741" s="244" t="str">
        <f t="shared" si="389"/>
        <v/>
      </c>
      <c r="O2741" s="244" t="str">
        <f t="shared" si="390"/>
        <v/>
      </c>
      <c r="P2741">
        <f>IF($I2741&lt;&gt;"",$I2741,IF($E2741="SGD",1,IF($E2741="USD",Settings!$B$22,IF($E2741="HKD",Settings!$B$23,1))))</f>
        <v>1</v>
      </c>
      <c r="Q2741">
        <f t="shared" si="391"/>
        <v>0</v>
      </c>
      <c r="R2741">
        <f t="shared" si="392"/>
        <v>0</v>
      </c>
      <c r="S2741" t="str">
        <f t="shared" si="384"/>
        <v/>
      </c>
      <c r="T2741" t="str">
        <f t="shared" si="385"/>
        <v/>
      </c>
      <c r="U2741" t="str">
        <f t="shared" si="386"/>
        <v/>
      </c>
    </row>
    <row r="2742" spans="12:21" ht="15" customHeight="1" x14ac:dyDescent="0.15">
      <c r="L2742" s="244" t="str">
        <f t="shared" si="387"/>
        <v/>
      </c>
      <c r="M2742" s="245" t="str">
        <f t="shared" si="388"/>
        <v/>
      </c>
      <c r="N2742" s="244" t="str">
        <f t="shared" si="389"/>
        <v/>
      </c>
      <c r="O2742" s="244" t="str">
        <f t="shared" si="390"/>
        <v/>
      </c>
      <c r="P2742">
        <f>IF($I2742&lt;&gt;"",$I2742,IF($E2742="SGD",1,IF($E2742="USD",Settings!$B$22,IF($E2742="HKD",Settings!$B$23,1))))</f>
        <v>1</v>
      </c>
      <c r="Q2742">
        <f t="shared" si="391"/>
        <v>0</v>
      </c>
      <c r="R2742">
        <f t="shared" si="392"/>
        <v>0</v>
      </c>
      <c r="S2742" t="str">
        <f t="shared" si="384"/>
        <v/>
      </c>
      <c r="T2742" t="str">
        <f t="shared" si="385"/>
        <v/>
      </c>
      <c r="U2742" t="str">
        <f t="shared" si="386"/>
        <v/>
      </c>
    </row>
    <row r="2743" spans="12:21" ht="15" customHeight="1" x14ac:dyDescent="0.15">
      <c r="L2743" s="244" t="str">
        <f t="shared" si="387"/>
        <v/>
      </c>
      <c r="M2743" s="245" t="str">
        <f t="shared" si="388"/>
        <v/>
      </c>
      <c r="N2743" s="244" t="str">
        <f t="shared" si="389"/>
        <v/>
      </c>
      <c r="O2743" s="244" t="str">
        <f t="shared" si="390"/>
        <v/>
      </c>
      <c r="P2743">
        <f>IF($I2743&lt;&gt;"",$I2743,IF($E2743="SGD",1,IF($E2743="USD",Settings!$B$22,IF($E2743="HKD",Settings!$B$23,1))))</f>
        <v>1</v>
      </c>
      <c r="Q2743">
        <f t="shared" si="391"/>
        <v>0</v>
      </c>
      <c r="R2743">
        <f t="shared" si="392"/>
        <v>0</v>
      </c>
      <c r="S2743" t="str">
        <f t="shared" si="384"/>
        <v/>
      </c>
      <c r="T2743" t="str">
        <f t="shared" si="385"/>
        <v/>
      </c>
      <c r="U2743" t="str">
        <f t="shared" si="386"/>
        <v/>
      </c>
    </row>
    <row r="2744" spans="12:21" ht="15" customHeight="1" x14ac:dyDescent="0.15">
      <c r="L2744" s="244" t="str">
        <f t="shared" si="387"/>
        <v/>
      </c>
      <c r="M2744" s="245" t="str">
        <f t="shared" si="388"/>
        <v/>
      </c>
      <c r="N2744" s="244" t="str">
        <f t="shared" si="389"/>
        <v/>
      </c>
      <c r="O2744" s="244" t="str">
        <f t="shared" si="390"/>
        <v/>
      </c>
      <c r="P2744">
        <f>IF($I2744&lt;&gt;"",$I2744,IF($E2744="SGD",1,IF($E2744="USD",Settings!$B$22,IF($E2744="HKD",Settings!$B$23,1))))</f>
        <v>1</v>
      </c>
      <c r="Q2744">
        <f t="shared" si="391"/>
        <v>0</v>
      </c>
      <c r="R2744">
        <f t="shared" si="392"/>
        <v>0</v>
      </c>
      <c r="S2744" t="str">
        <f t="shared" si="384"/>
        <v/>
      </c>
      <c r="T2744" t="str">
        <f t="shared" si="385"/>
        <v/>
      </c>
      <c r="U2744" t="str">
        <f t="shared" si="386"/>
        <v/>
      </c>
    </row>
    <row r="2745" spans="12:21" ht="15" customHeight="1" x14ac:dyDescent="0.15">
      <c r="L2745" s="244" t="str">
        <f t="shared" si="387"/>
        <v/>
      </c>
      <c r="M2745" s="245" t="str">
        <f t="shared" si="388"/>
        <v/>
      </c>
      <c r="N2745" s="244" t="str">
        <f t="shared" si="389"/>
        <v/>
      </c>
      <c r="O2745" s="244" t="str">
        <f t="shared" si="390"/>
        <v/>
      </c>
      <c r="P2745">
        <f>IF($I2745&lt;&gt;"",$I2745,IF($E2745="SGD",1,IF($E2745="USD",Settings!$B$22,IF($E2745="HKD",Settings!$B$23,1))))</f>
        <v>1</v>
      </c>
      <c r="Q2745">
        <f t="shared" si="391"/>
        <v>0</v>
      </c>
      <c r="R2745">
        <f t="shared" si="392"/>
        <v>0</v>
      </c>
      <c r="S2745" t="str">
        <f t="shared" si="384"/>
        <v/>
      </c>
      <c r="T2745" t="str">
        <f t="shared" si="385"/>
        <v/>
      </c>
      <c r="U2745" t="str">
        <f t="shared" si="386"/>
        <v/>
      </c>
    </row>
    <row r="2746" spans="12:21" ht="15" customHeight="1" x14ac:dyDescent="0.15">
      <c r="L2746" s="244" t="str">
        <f t="shared" si="387"/>
        <v/>
      </c>
      <c r="M2746" s="245" t="str">
        <f t="shared" si="388"/>
        <v/>
      </c>
      <c r="N2746" s="244" t="str">
        <f t="shared" si="389"/>
        <v/>
      </c>
      <c r="O2746" s="244" t="str">
        <f t="shared" si="390"/>
        <v/>
      </c>
      <c r="P2746">
        <f>IF($I2746&lt;&gt;"",$I2746,IF($E2746="SGD",1,IF($E2746="USD",Settings!$B$22,IF($E2746="HKD",Settings!$B$23,1))))</f>
        <v>1</v>
      </c>
      <c r="Q2746">
        <f t="shared" si="391"/>
        <v>0</v>
      </c>
      <c r="R2746">
        <f t="shared" si="392"/>
        <v>0</v>
      </c>
      <c r="S2746" t="str">
        <f t="shared" si="384"/>
        <v/>
      </c>
      <c r="T2746" t="str">
        <f t="shared" si="385"/>
        <v/>
      </c>
      <c r="U2746" t="str">
        <f t="shared" si="386"/>
        <v/>
      </c>
    </row>
    <row r="2747" spans="12:21" ht="15" customHeight="1" x14ac:dyDescent="0.15">
      <c r="L2747" s="244" t="str">
        <f t="shared" si="387"/>
        <v/>
      </c>
      <c r="M2747" s="245" t="str">
        <f t="shared" si="388"/>
        <v/>
      </c>
      <c r="N2747" s="244" t="str">
        <f t="shared" si="389"/>
        <v/>
      </c>
      <c r="O2747" s="244" t="str">
        <f t="shared" si="390"/>
        <v/>
      </c>
      <c r="P2747">
        <f>IF($I2747&lt;&gt;"",$I2747,IF($E2747="SGD",1,IF($E2747="USD",Settings!$B$22,IF($E2747="HKD",Settings!$B$23,1))))</f>
        <v>1</v>
      </c>
      <c r="Q2747">
        <f t="shared" si="391"/>
        <v>0</v>
      </c>
      <c r="R2747">
        <f t="shared" si="392"/>
        <v>0</v>
      </c>
      <c r="S2747" t="str">
        <f t="shared" si="384"/>
        <v/>
      </c>
      <c r="T2747" t="str">
        <f t="shared" si="385"/>
        <v/>
      </c>
      <c r="U2747" t="str">
        <f t="shared" si="386"/>
        <v/>
      </c>
    </row>
    <row r="2748" spans="12:21" ht="15" customHeight="1" x14ac:dyDescent="0.15">
      <c r="L2748" s="244" t="str">
        <f t="shared" si="387"/>
        <v/>
      </c>
      <c r="M2748" s="245" t="str">
        <f t="shared" si="388"/>
        <v/>
      </c>
      <c r="N2748" s="244" t="str">
        <f t="shared" si="389"/>
        <v/>
      </c>
      <c r="O2748" s="244" t="str">
        <f t="shared" si="390"/>
        <v/>
      </c>
      <c r="P2748">
        <f>IF($I2748&lt;&gt;"",$I2748,IF($E2748="SGD",1,IF($E2748="USD",Settings!$B$22,IF($E2748="HKD",Settings!$B$23,1))))</f>
        <v>1</v>
      </c>
      <c r="Q2748">
        <f t="shared" si="391"/>
        <v>0</v>
      </c>
      <c r="R2748">
        <f t="shared" si="392"/>
        <v>0</v>
      </c>
      <c r="S2748" t="str">
        <f t="shared" si="384"/>
        <v/>
      </c>
      <c r="T2748" t="str">
        <f t="shared" si="385"/>
        <v/>
      </c>
      <c r="U2748" t="str">
        <f t="shared" si="386"/>
        <v/>
      </c>
    </row>
    <row r="2749" spans="12:21" ht="15" customHeight="1" x14ac:dyDescent="0.15">
      <c r="L2749" s="244" t="str">
        <f t="shared" si="387"/>
        <v/>
      </c>
      <c r="M2749" s="245" t="str">
        <f t="shared" si="388"/>
        <v/>
      </c>
      <c r="N2749" s="244" t="str">
        <f t="shared" si="389"/>
        <v/>
      </c>
      <c r="O2749" s="244" t="str">
        <f t="shared" si="390"/>
        <v/>
      </c>
      <c r="P2749">
        <f>IF($I2749&lt;&gt;"",$I2749,IF($E2749="SGD",1,IF($E2749="USD",Settings!$B$22,IF($E2749="HKD",Settings!$B$23,1))))</f>
        <v>1</v>
      </c>
      <c r="Q2749">
        <f t="shared" si="391"/>
        <v>0</v>
      </c>
      <c r="R2749">
        <f t="shared" si="392"/>
        <v>0</v>
      </c>
      <c r="S2749" t="str">
        <f t="shared" si="384"/>
        <v/>
      </c>
      <c r="T2749" t="str">
        <f t="shared" si="385"/>
        <v/>
      </c>
      <c r="U2749" t="str">
        <f t="shared" si="386"/>
        <v/>
      </c>
    </row>
    <row r="2750" spans="12:21" ht="15" customHeight="1" x14ac:dyDescent="0.15">
      <c r="L2750" s="244" t="str">
        <f t="shared" si="387"/>
        <v/>
      </c>
      <c r="M2750" s="245" t="str">
        <f t="shared" si="388"/>
        <v/>
      </c>
      <c r="N2750" s="244" t="str">
        <f t="shared" si="389"/>
        <v/>
      </c>
      <c r="O2750" s="244" t="str">
        <f t="shared" si="390"/>
        <v/>
      </c>
      <c r="P2750">
        <f>IF($I2750&lt;&gt;"",$I2750,IF($E2750="SGD",1,IF($E2750="USD",Settings!$B$22,IF($E2750="HKD",Settings!$B$23,1))))</f>
        <v>1</v>
      </c>
      <c r="Q2750">
        <f t="shared" si="391"/>
        <v>0</v>
      </c>
      <c r="R2750">
        <f t="shared" si="392"/>
        <v>0</v>
      </c>
      <c r="S2750" t="str">
        <f t="shared" si="384"/>
        <v/>
      </c>
      <c r="T2750" t="str">
        <f t="shared" si="385"/>
        <v/>
      </c>
      <c r="U2750" t="str">
        <f t="shared" si="386"/>
        <v/>
      </c>
    </row>
    <row r="2751" spans="12:21" ht="15" customHeight="1" x14ac:dyDescent="0.15">
      <c r="L2751" s="244" t="str">
        <f t="shared" si="387"/>
        <v/>
      </c>
      <c r="M2751" s="245" t="str">
        <f t="shared" si="388"/>
        <v/>
      </c>
      <c r="N2751" s="244" t="str">
        <f t="shared" si="389"/>
        <v/>
      </c>
      <c r="O2751" s="244" t="str">
        <f t="shared" si="390"/>
        <v/>
      </c>
      <c r="P2751">
        <f>IF($I2751&lt;&gt;"",$I2751,IF($E2751="SGD",1,IF($E2751="USD",Settings!$B$22,IF($E2751="HKD",Settings!$B$23,1))))</f>
        <v>1</v>
      </c>
      <c r="Q2751">
        <f t="shared" si="391"/>
        <v>0</v>
      </c>
      <c r="R2751">
        <f t="shared" si="392"/>
        <v>0</v>
      </c>
      <c r="S2751" t="str">
        <f t="shared" si="384"/>
        <v/>
      </c>
      <c r="T2751" t="str">
        <f t="shared" si="385"/>
        <v/>
      </c>
      <c r="U2751" t="str">
        <f t="shared" si="386"/>
        <v/>
      </c>
    </row>
    <row r="2752" spans="12:21" ht="15" customHeight="1" x14ac:dyDescent="0.15">
      <c r="L2752" s="244" t="str">
        <f t="shared" si="387"/>
        <v/>
      </c>
      <c r="M2752" s="245" t="str">
        <f t="shared" si="388"/>
        <v/>
      </c>
      <c r="N2752" s="244" t="str">
        <f t="shared" si="389"/>
        <v/>
      </c>
      <c r="O2752" s="244" t="str">
        <f t="shared" si="390"/>
        <v/>
      </c>
      <c r="P2752">
        <f>IF($I2752&lt;&gt;"",$I2752,IF($E2752="SGD",1,IF($E2752="USD",Settings!$B$22,IF($E2752="HKD",Settings!$B$23,1))))</f>
        <v>1</v>
      </c>
      <c r="Q2752">
        <f t="shared" si="391"/>
        <v>0</v>
      </c>
      <c r="R2752">
        <f t="shared" si="392"/>
        <v>0</v>
      </c>
      <c r="S2752" t="str">
        <f t="shared" si="384"/>
        <v/>
      </c>
      <c r="T2752" t="str">
        <f t="shared" si="385"/>
        <v/>
      </c>
      <c r="U2752" t="str">
        <f t="shared" si="386"/>
        <v/>
      </c>
    </row>
    <row r="2753" spans="12:21" ht="15" customHeight="1" x14ac:dyDescent="0.15">
      <c r="L2753" s="244" t="str">
        <f t="shared" si="387"/>
        <v/>
      </c>
      <c r="M2753" s="245" t="str">
        <f t="shared" si="388"/>
        <v/>
      </c>
      <c r="N2753" s="244" t="str">
        <f t="shared" si="389"/>
        <v/>
      </c>
      <c r="O2753" s="244" t="str">
        <f t="shared" si="390"/>
        <v/>
      </c>
      <c r="P2753">
        <f>IF($I2753&lt;&gt;"",$I2753,IF($E2753="SGD",1,IF($E2753="USD",Settings!$B$22,IF($E2753="HKD",Settings!$B$23,1))))</f>
        <v>1</v>
      </c>
      <c r="Q2753">
        <f t="shared" si="391"/>
        <v>0</v>
      </c>
      <c r="R2753">
        <f t="shared" si="392"/>
        <v>0</v>
      </c>
      <c r="S2753" t="str">
        <f t="shared" si="384"/>
        <v/>
      </c>
      <c r="T2753" t="str">
        <f t="shared" si="385"/>
        <v/>
      </c>
      <c r="U2753" t="str">
        <f t="shared" si="386"/>
        <v/>
      </c>
    </row>
    <row r="2754" spans="12:21" ht="15" customHeight="1" x14ac:dyDescent="0.15">
      <c r="L2754" s="244" t="str">
        <f t="shared" si="387"/>
        <v/>
      </c>
      <c r="M2754" s="245" t="str">
        <f t="shared" si="388"/>
        <v/>
      </c>
      <c r="N2754" s="244" t="str">
        <f t="shared" si="389"/>
        <v/>
      </c>
      <c r="O2754" s="244" t="str">
        <f t="shared" si="390"/>
        <v/>
      </c>
      <c r="P2754">
        <f>IF($I2754&lt;&gt;"",$I2754,IF($E2754="SGD",1,IF($E2754="USD",Settings!$B$22,IF($E2754="HKD",Settings!$B$23,1))))</f>
        <v>1</v>
      </c>
      <c r="Q2754">
        <f t="shared" si="391"/>
        <v>0</v>
      </c>
      <c r="R2754">
        <f t="shared" si="392"/>
        <v>0</v>
      </c>
      <c r="S2754" t="str">
        <f t="shared" ref="S2754:S2817" si="393">IF(L2754="","",SUMIFS($M:$M,$L:$L,L2754,$T:$T,"&lt;="&amp;T2754))</f>
        <v/>
      </c>
      <c r="T2754" t="str">
        <f t="shared" ref="T2754:T2817" si="394">IF(L2754="","",INT(G2754)*100000+ROW())</f>
        <v/>
      </c>
      <c r="U2754" t="str">
        <f t="shared" ref="U2754:U2817" si="395">IF(L2754="","",IF(AND(COUNTIFS($L:$L,L2754,$S:$S,"&gt;-0.000001",$S:$S,"&lt;0.000001",$T:$T,"&gt;"&amp;T2754)=0,ABS(S2754)&gt;0.000001),1,0))</f>
        <v/>
      </c>
    </row>
    <row r="2755" spans="12:21" ht="15" customHeight="1" x14ac:dyDescent="0.15">
      <c r="L2755" s="244" t="str">
        <f t="shared" si="387"/>
        <v/>
      </c>
      <c r="M2755" s="245" t="str">
        <f t="shared" si="388"/>
        <v/>
      </c>
      <c r="N2755" s="244" t="str">
        <f t="shared" si="389"/>
        <v/>
      </c>
      <c r="O2755" s="244" t="str">
        <f t="shared" si="390"/>
        <v/>
      </c>
      <c r="P2755">
        <f>IF($I2755&lt;&gt;"",$I2755,IF($E2755="SGD",1,IF($E2755="USD",Settings!$B$22,IF($E2755="HKD",Settings!$B$23,1))))</f>
        <v>1</v>
      </c>
      <c r="Q2755">
        <f t="shared" si="391"/>
        <v>0</v>
      </c>
      <c r="R2755">
        <f t="shared" si="392"/>
        <v>0</v>
      </c>
      <c r="S2755" t="str">
        <f t="shared" si="393"/>
        <v/>
      </c>
      <c r="T2755" t="str">
        <f t="shared" si="394"/>
        <v/>
      </c>
      <c r="U2755" t="str">
        <f t="shared" si="395"/>
        <v/>
      </c>
    </row>
    <row r="2756" spans="12:21" ht="15" customHeight="1" x14ac:dyDescent="0.15">
      <c r="L2756" s="244" t="str">
        <f t="shared" si="387"/>
        <v/>
      </c>
      <c r="M2756" s="245" t="str">
        <f t="shared" si="388"/>
        <v/>
      </c>
      <c r="N2756" s="244" t="str">
        <f t="shared" si="389"/>
        <v/>
      </c>
      <c r="O2756" s="244" t="str">
        <f t="shared" si="390"/>
        <v/>
      </c>
      <c r="P2756">
        <f>IF($I2756&lt;&gt;"",$I2756,IF($E2756="SGD",1,IF($E2756="USD",Settings!$B$22,IF($E2756="HKD",Settings!$B$23,1))))</f>
        <v>1</v>
      </c>
      <c r="Q2756">
        <f t="shared" si="391"/>
        <v>0</v>
      </c>
      <c r="R2756">
        <f t="shared" si="392"/>
        <v>0</v>
      </c>
      <c r="S2756" t="str">
        <f t="shared" si="393"/>
        <v/>
      </c>
      <c r="T2756" t="str">
        <f t="shared" si="394"/>
        <v/>
      </c>
      <c r="U2756" t="str">
        <f t="shared" si="395"/>
        <v/>
      </c>
    </row>
    <row r="2757" spans="12:21" ht="15" customHeight="1" x14ac:dyDescent="0.15">
      <c r="L2757" s="244" t="str">
        <f t="shared" si="387"/>
        <v/>
      </c>
      <c r="M2757" s="245" t="str">
        <f t="shared" si="388"/>
        <v/>
      </c>
      <c r="N2757" s="244" t="str">
        <f t="shared" si="389"/>
        <v/>
      </c>
      <c r="O2757" s="244" t="str">
        <f t="shared" si="390"/>
        <v/>
      </c>
      <c r="P2757">
        <f>IF($I2757&lt;&gt;"",$I2757,IF($E2757="SGD",1,IF($E2757="USD",Settings!$B$22,IF($E2757="HKD",Settings!$B$23,1))))</f>
        <v>1</v>
      </c>
      <c r="Q2757">
        <f t="shared" si="391"/>
        <v>0</v>
      </c>
      <c r="R2757">
        <f t="shared" si="392"/>
        <v>0</v>
      </c>
      <c r="S2757" t="str">
        <f t="shared" si="393"/>
        <v/>
      </c>
      <c r="T2757" t="str">
        <f t="shared" si="394"/>
        <v/>
      </c>
      <c r="U2757" t="str">
        <f t="shared" si="395"/>
        <v/>
      </c>
    </row>
    <row r="2758" spans="12:21" ht="15" customHeight="1" x14ac:dyDescent="0.15">
      <c r="L2758" s="244" t="str">
        <f t="shared" si="387"/>
        <v/>
      </c>
      <c r="M2758" s="245" t="str">
        <f t="shared" si="388"/>
        <v/>
      </c>
      <c r="N2758" s="244" t="str">
        <f t="shared" si="389"/>
        <v/>
      </c>
      <c r="O2758" s="244" t="str">
        <f t="shared" si="390"/>
        <v/>
      </c>
      <c r="P2758">
        <f>IF($I2758&lt;&gt;"",$I2758,IF($E2758="SGD",1,IF($E2758="USD",Settings!$B$22,IF($E2758="HKD",Settings!$B$23,1))))</f>
        <v>1</v>
      </c>
      <c r="Q2758">
        <f t="shared" si="391"/>
        <v>0</v>
      </c>
      <c r="R2758">
        <f t="shared" si="392"/>
        <v>0</v>
      </c>
      <c r="S2758" t="str">
        <f t="shared" si="393"/>
        <v/>
      </c>
      <c r="T2758" t="str">
        <f t="shared" si="394"/>
        <v/>
      </c>
      <c r="U2758" t="str">
        <f t="shared" si="395"/>
        <v/>
      </c>
    </row>
    <row r="2759" spans="12:21" ht="15" customHeight="1" x14ac:dyDescent="0.15">
      <c r="L2759" s="244" t="str">
        <f t="shared" si="387"/>
        <v/>
      </c>
      <c r="M2759" s="245" t="str">
        <f t="shared" si="388"/>
        <v/>
      </c>
      <c r="N2759" s="244" t="str">
        <f t="shared" si="389"/>
        <v/>
      </c>
      <c r="O2759" s="244" t="str">
        <f t="shared" si="390"/>
        <v/>
      </c>
      <c r="P2759">
        <f>IF($I2759&lt;&gt;"",$I2759,IF($E2759="SGD",1,IF($E2759="USD",Settings!$B$22,IF($E2759="HKD",Settings!$B$23,1))))</f>
        <v>1</v>
      </c>
      <c r="Q2759">
        <f t="shared" si="391"/>
        <v>0</v>
      </c>
      <c r="R2759">
        <f t="shared" si="392"/>
        <v>0</v>
      </c>
      <c r="S2759" t="str">
        <f t="shared" si="393"/>
        <v/>
      </c>
      <c r="T2759" t="str">
        <f t="shared" si="394"/>
        <v/>
      </c>
      <c r="U2759" t="str">
        <f t="shared" si="395"/>
        <v/>
      </c>
    </row>
    <row r="2760" spans="12:21" ht="15" customHeight="1" x14ac:dyDescent="0.15">
      <c r="L2760" s="244" t="str">
        <f t="shared" si="387"/>
        <v/>
      </c>
      <c r="M2760" s="245" t="str">
        <f t="shared" si="388"/>
        <v/>
      </c>
      <c r="N2760" s="244" t="str">
        <f t="shared" si="389"/>
        <v/>
      </c>
      <c r="O2760" s="244" t="str">
        <f t="shared" si="390"/>
        <v/>
      </c>
      <c r="P2760">
        <f>IF($I2760&lt;&gt;"",$I2760,IF($E2760="SGD",1,IF($E2760="USD",Settings!$B$22,IF($E2760="HKD",Settings!$B$23,1))))</f>
        <v>1</v>
      </c>
      <c r="Q2760">
        <f t="shared" si="391"/>
        <v>0</v>
      </c>
      <c r="R2760">
        <f t="shared" si="392"/>
        <v>0</v>
      </c>
      <c r="S2760" t="str">
        <f t="shared" si="393"/>
        <v/>
      </c>
      <c r="T2760" t="str">
        <f t="shared" si="394"/>
        <v/>
      </c>
      <c r="U2760" t="str">
        <f t="shared" si="395"/>
        <v/>
      </c>
    </row>
    <row r="2761" spans="12:21" ht="15" customHeight="1" x14ac:dyDescent="0.15">
      <c r="L2761" s="244" t="str">
        <f t="shared" si="387"/>
        <v/>
      </c>
      <c r="M2761" s="245" t="str">
        <f t="shared" si="388"/>
        <v/>
      </c>
      <c r="N2761" s="244" t="str">
        <f t="shared" si="389"/>
        <v/>
      </c>
      <c r="O2761" s="244" t="str">
        <f t="shared" si="390"/>
        <v/>
      </c>
      <c r="P2761">
        <f>IF($I2761&lt;&gt;"",$I2761,IF($E2761="SGD",1,IF($E2761="USD",Settings!$B$22,IF($E2761="HKD",Settings!$B$23,1))))</f>
        <v>1</v>
      </c>
      <c r="Q2761">
        <f t="shared" si="391"/>
        <v>0</v>
      </c>
      <c r="R2761">
        <f t="shared" si="392"/>
        <v>0</v>
      </c>
      <c r="S2761" t="str">
        <f t="shared" si="393"/>
        <v/>
      </c>
      <c r="T2761" t="str">
        <f t="shared" si="394"/>
        <v/>
      </c>
      <c r="U2761" t="str">
        <f t="shared" si="395"/>
        <v/>
      </c>
    </row>
    <row r="2762" spans="12:21" ht="15" customHeight="1" x14ac:dyDescent="0.15">
      <c r="L2762" s="244" t="str">
        <f t="shared" si="387"/>
        <v/>
      </c>
      <c r="M2762" s="245" t="str">
        <f t="shared" si="388"/>
        <v/>
      </c>
      <c r="N2762" s="244" t="str">
        <f t="shared" si="389"/>
        <v/>
      </c>
      <c r="O2762" s="244" t="str">
        <f t="shared" si="390"/>
        <v/>
      </c>
      <c r="P2762">
        <f>IF($I2762&lt;&gt;"",$I2762,IF($E2762="SGD",1,IF($E2762="USD",Settings!$B$22,IF($E2762="HKD",Settings!$B$23,1))))</f>
        <v>1</v>
      </c>
      <c r="Q2762">
        <f t="shared" si="391"/>
        <v>0</v>
      </c>
      <c r="R2762">
        <f t="shared" si="392"/>
        <v>0</v>
      </c>
      <c r="S2762" t="str">
        <f t="shared" si="393"/>
        <v/>
      </c>
      <c r="T2762" t="str">
        <f t="shared" si="394"/>
        <v/>
      </c>
      <c r="U2762" t="str">
        <f t="shared" si="395"/>
        <v/>
      </c>
    </row>
    <row r="2763" spans="12:21" ht="15" customHeight="1" x14ac:dyDescent="0.15">
      <c r="L2763" s="244" t="str">
        <f t="shared" si="387"/>
        <v/>
      </c>
      <c r="M2763" s="245" t="str">
        <f t="shared" si="388"/>
        <v/>
      </c>
      <c r="N2763" s="244" t="str">
        <f t="shared" si="389"/>
        <v/>
      </c>
      <c r="O2763" s="244" t="str">
        <f t="shared" si="390"/>
        <v/>
      </c>
      <c r="P2763">
        <f>IF($I2763&lt;&gt;"",$I2763,IF($E2763="SGD",1,IF($E2763="USD",Settings!$B$22,IF($E2763="HKD",Settings!$B$23,1))))</f>
        <v>1</v>
      </c>
      <c r="Q2763">
        <f t="shared" si="391"/>
        <v>0</v>
      </c>
      <c r="R2763">
        <f t="shared" si="392"/>
        <v>0</v>
      </c>
      <c r="S2763" t="str">
        <f t="shared" si="393"/>
        <v/>
      </c>
      <c r="T2763" t="str">
        <f t="shared" si="394"/>
        <v/>
      </c>
      <c r="U2763" t="str">
        <f t="shared" si="395"/>
        <v/>
      </c>
    </row>
    <row r="2764" spans="12:21" ht="15" customHeight="1" x14ac:dyDescent="0.15">
      <c r="L2764" s="244" t="str">
        <f t="shared" si="387"/>
        <v/>
      </c>
      <c r="M2764" s="245" t="str">
        <f t="shared" si="388"/>
        <v/>
      </c>
      <c r="N2764" s="244" t="str">
        <f t="shared" si="389"/>
        <v/>
      </c>
      <c r="O2764" s="244" t="str">
        <f t="shared" si="390"/>
        <v/>
      </c>
      <c r="P2764">
        <f>IF($I2764&lt;&gt;"",$I2764,IF($E2764="SGD",1,IF($E2764="USD",Settings!$B$22,IF($E2764="HKD",Settings!$B$23,1))))</f>
        <v>1</v>
      </c>
      <c r="Q2764">
        <f t="shared" si="391"/>
        <v>0</v>
      </c>
      <c r="R2764">
        <f t="shared" si="392"/>
        <v>0</v>
      </c>
      <c r="S2764" t="str">
        <f t="shared" si="393"/>
        <v/>
      </c>
      <c r="T2764" t="str">
        <f t="shared" si="394"/>
        <v/>
      </c>
      <c r="U2764" t="str">
        <f t="shared" si="395"/>
        <v/>
      </c>
    </row>
    <row r="2765" spans="12:21" ht="15" customHeight="1" x14ac:dyDescent="0.15">
      <c r="L2765" s="244" t="str">
        <f t="shared" si="387"/>
        <v/>
      </c>
      <c r="M2765" s="245" t="str">
        <f t="shared" si="388"/>
        <v/>
      </c>
      <c r="N2765" s="244" t="str">
        <f t="shared" si="389"/>
        <v/>
      </c>
      <c r="O2765" s="244" t="str">
        <f t="shared" si="390"/>
        <v/>
      </c>
      <c r="P2765">
        <f>IF($I2765&lt;&gt;"",$I2765,IF($E2765="SGD",1,IF($E2765="USD",Settings!$B$22,IF($E2765="HKD",Settings!$B$23,1))))</f>
        <v>1</v>
      </c>
      <c r="Q2765">
        <f t="shared" si="391"/>
        <v>0</v>
      </c>
      <c r="R2765">
        <f t="shared" si="392"/>
        <v>0</v>
      </c>
      <c r="S2765" t="str">
        <f t="shared" si="393"/>
        <v/>
      </c>
      <c r="T2765" t="str">
        <f t="shared" si="394"/>
        <v/>
      </c>
      <c r="U2765" t="str">
        <f t="shared" si="395"/>
        <v/>
      </c>
    </row>
    <row r="2766" spans="12:21" ht="15" customHeight="1" x14ac:dyDescent="0.15">
      <c r="L2766" s="244" t="str">
        <f t="shared" si="387"/>
        <v/>
      </c>
      <c r="M2766" s="245" t="str">
        <f t="shared" si="388"/>
        <v/>
      </c>
      <c r="N2766" s="244" t="str">
        <f t="shared" si="389"/>
        <v/>
      </c>
      <c r="O2766" s="244" t="str">
        <f t="shared" si="390"/>
        <v/>
      </c>
      <c r="P2766">
        <f>IF($I2766&lt;&gt;"",$I2766,IF($E2766="SGD",1,IF($E2766="USD",Settings!$B$22,IF($E2766="HKD",Settings!$B$23,1))))</f>
        <v>1</v>
      </c>
      <c r="Q2766">
        <f t="shared" si="391"/>
        <v>0</v>
      </c>
      <c r="R2766">
        <f t="shared" si="392"/>
        <v>0</v>
      </c>
      <c r="S2766" t="str">
        <f t="shared" si="393"/>
        <v/>
      </c>
      <c r="T2766" t="str">
        <f t="shared" si="394"/>
        <v/>
      </c>
      <c r="U2766" t="str">
        <f t="shared" si="395"/>
        <v/>
      </c>
    </row>
    <row r="2767" spans="12:21" ht="15" customHeight="1" x14ac:dyDescent="0.15">
      <c r="L2767" s="244" t="str">
        <f t="shared" si="387"/>
        <v/>
      </c>
      <c r="M2767" s="245" t="str">
        <f t="shared" si="388"/>
        <v/>
      </c>
      <c r="N2767" s="244" t="str">
        <f t="shared" si="389"/>
        <v/>
      </c>
      <c r="O2767" s="244" t="str">
        <f t="shared" si="390"/>
        <v/>
      </c>
      <c r="P2767">
        <f>IF($I2767&lt;&gt;"",$I2767,IF($E2767="SGD",1,IF($E2767="USD",Settings!$B$22,IF($E2767="HKD",Settings!$B$23,1))))</f>
        <v>1</v>
      </c>
      <c r="Q2767">
        <f t="shared" si="391"/>
        <v>0</v>
      </c>
      <c r="R2767">
        <f t="shared" si="392"/>
        <v>0</v>
      </c>
      <c r="S2767" t="str">
        <f t="shared" si="393"/>
        <v/>
      </c>
      <c r="T2767" t="str">
        <f t="shared" si="394"/>
        <v/>
      </c>
      <c r="U2767" t="str">
        <f t="shared" si="395"/>
        <v/>
      </c>
    </row>
    <row r="2768" spans="12:21" ht="15" customHeight="1" x14ac:dyDescent="0.15">
      <c r="L2768" s="244" t="str">
        <f t="shared" si="387"/>
        <v/>
      </c>
      <c r="M2768" s="245" t="str">
        <f t="shared" si="388"/>
        <v/>
      </c>
      <c r="N2768" s="244" t="str">
        <f t="shared" si="389"/>
        <v/>
      </c>
      <c r="O2768" s="244" t="str">
        <f t="shared" si="390"/>
        <v/>
      </c>
      <c r="P2768">
        <f>IF($I2768&lt;&gt;"",$I2768,IF($E2768="SGD",1,IF($E2768="USD",Settings!$B$22,IF($E2768="HKD",Settings!$B$23,1))))</f>
        <v>1</v>
      </c>
      <c r="Q2768">
        <f t="shared" si="391"/>
        <v>0</v>
      </c>
      <c r="R2768">
        <f t="shared" si="392"/>
        <v>0</v>
      </c>
      <c r="S2768" t="str">
        <f t="shared" si="393"/>
        <v/>
      </c>
      <c r="T2768" t="str">
        <f t="shared" si="394"/>
        <v/>
      </c>
      <c r="U2768" t="str">
        <f t="shared" si="395"/>
        <v/>
      </c>
    </row>
    <row r="2769" spans="12:21" ht="15" customHeight="1" x14ac:dyDescent="0.15">
      <c r="L2769" s="244" t="str">
        <f t="shared" si="387"/>
        <v/>
      </c>
      <c r="M2769" s="245" t="str">
        <f t="shared" si="388"/>
        <v/>
      </c>
      <c r="N2769" s="244" t="str">
        <f t="shared" si="389"/>
        <v/>
      </c>
      <c r="O2769" s="244" t="str">
        <f t="shared" si="390"/>
        <v/>
      </c>
      <c r="P2769">
        <f>IF($I2769&lt;&gt;"",$I2769,IF($E2769="SGD",1,IF($E2769="USD",Settings!$B$22,IF($E2769="HKD",Settings!$B$23,1))))</f>
        <v>1</v>
      </c>
      <c r="Q2769">
        <f t="shared" si="391"/>
        <v>0</v>
      </c>
      <c r="R2769">
        <f t="shared" si="392"/>
        <v>0</v>
      </c>
      <c r="S2769" t="str">
        <f t="shared" si="393"/>
        <v/>
      </c>
      <c r="T2769" t="str">
        <f t="shared" si="394"/>
        <v/>
      </c>
      <c r="U2769" t="str">
        <f t="shared" si="395"/>
        <v/>
      </c>
    </row>
    <row r="2770" spans="12:21" ht="15" customHeight="1" x14ac:dyDescent="0.15">
      <c r="L2770" s="244" t="str">
        <f t="shared" si="387"/>
        <v/>
      </c>
      <c r="M2770" s="245" t="str">
        <f t="shared" si="388"/>
        <v/>
      </c>
      <c r="N2770" s="244" t="str">
        <f t="shared" si="389"/>
        <v/>
      </c>
      <c r="O2770" s="244" t="str">
        <f t="shared" si="390"/>
        <v/>
      </c>
      <c r="P2770">
        <f>IF($I2770&lt;&gt;"",$I2770,IF($E2770="SGD",1,IF($E2770="USD",Settings!$B$22,IF($E2770="HKD",Settings!$B$23,1))))</f>
        <v>1</v>
      </c>
      <c r="Q2770">
        <f t="shared" si="391"/>
        <v>0</v>
      </c>
      <c r="R2770">
        <f t="shared" si="392"/>
        <v>0</v>
      </c>
      <c r="S2770" t="str">
        <f t="shared" si="393"/>
        <v/>
      </c>
      <c r="T2770" t="str">
        <f t="shared" si="394"/>
        <v/>
      </c>
      <c r="U2770" t="str">
        <f t="shared" si="395"/>
        <v/>
      </c>
    </row>
    <row r="2771" spans="12:21" ht="15" customHeight="1" x14ac:dyDescent="0.15">
      <c r="L2771" s="244" t="str">
        <f t="shared" si="387"/>
        <v/>
      </c>
      <c r="M2771" s="245" t="str">
        <f t="shared" si="388"/>
        <v/>
      </c>
      <c r="N2771" s="244" t="str">
        <f t="shared" si="389"/>
        <v/>
      </c>
      <c r="O2771" s="244" t="str">
        <f t="shared" si="390"/>
        <v/>
      </c>
      <c r="P2771">
        <f>IF($I2771&lt;&gt;"",$I2771,IF($E2771="SGD",1,IF($E2771="USD",Settings!$B$22,IF($E2771="HKD",Settings!$B$23,1))))</f>
        <v>1</v>
      </c>
      <c r="Q2771">
        <f t="shared" si="391"/>
        <v>0</v>
      </c>
      <c r="R2771">
        <f t="shared" si="392"/>
        <v>0</v>
      </c>
      <c r="S2771" t="str">
        <f t="shared" si="393"/>
        <v/>
      </c>
      <c r="T2771" t="str">
        <f t="shared" si="394"/>
        <v/>
      </c>
      <c r="U2771" t="str">
        <f t="shared" si="395"/>
        <v/>
      </c>
    </row>
    <row r="2772" spans="12:21" ht="15" customHeight="1" x14ac:dyDescent="0.15">
      <c r="L2772" s="244" t="str">
        <f t="shared" si="387"/>
        <v/>
      </c>
      <c r="M2772" s="245" t="str">
        <f t="shared" si="388"/>
        <v/>
      </c>
      <c r="N2772" s="244" t="str">
        <f t="shared" si="389"/>
        <v/>
      </c>
      <c r="O2772" s="244" t="str">
        <f t="shared" si="390"/>
        <v/>
      </c>
      <c r="P2772">
        <f>IF($I2772&lt;&gt;"",$I2772,IF($E2772="SGD",1,IF($E2772="USD",Settings!$B$22,IF($E2772="HKD",Settings!$B$23,1))))</f>
        <v>1</v>
      </c>
      <c r="Q2772">
        <f t="shared" si="391"/>
        <v>0</v>
      </c>
      <c r="R2772">
        <f t="shared" si="392"/>
        <v>0</v>
      </c>
      <c r="S2772" t="str">
        <f t="shared" si="393"/>
        <v/>
      </c>
      <c r="T2772" t="str">
        <f t="shared" si="394"/>
        <v/>
      </c>
      <c r="U2772" t="str">
        <f t="shared" si="395"/>
        <v/>
      </c>
    </row>
    <row r="2773" spans="12:21" ht="15" customHeight="1" x14ac:dyDescent="0.15">
      <c r="L2773" s="244" t="str">
        <f t="shared" si="387"/>
        <v/>
      </c>
      <c r="M2773" s="245" t="str">
        <f t="shared" si="388"/>
        <v/>
      </c>
      <c r="N2773" s="244" t="str">
        <f t="shared" si="389"/>
        <v/>
      </c>
      <c r="O2773" s="244" t="str">
        <f t="shared" si="390"/>
        <v/>
      </c>
      <c r="P2773">
        <f>IF($I2773&lt;&gt;"",$I2773,IF($E2773="SGD",1,IF($E2773="USD",Settings!$B$22,IF($E2773="HKD",Settings!$B$23,1))))</f>
        <v>1</v>
      </c>
      <c r="Q2773">
        <f t="shared" si="391"/>
        <v>0</v>
      </c>
      <c r="R2773">
        <f t="shared" si="392"/>
        <v>0</v>
      </c>
      <c r="S2773" t="str">
        <f t="shared" si="393"/>
        <v/>
      </c>
      <c r="T2773" t="str">
        <f t="shared" si="394"/>
        <v/>
      </c>
      <c r="U2773" t="str">
        <f t="shared" si="395"/>
        <v/>
      </c>
    </row>
    <row r="2774" spans="12:21" ht="15" customHeight="1" x14ac:dyDescent="0.15">
      <c r="L2774" s="244" t="str">
        <f t="shared" si="387"/>
        <v/>
      </c>
      <c r="M2774" s="245" t="str">
        <f t="shared" si="388"/>
        <v/>
      </c>
      <c r="N2774" s="244" t="str">
        <f t="shared" si="389"/>
        <v/>
      </c>
      <c r="O2774" s="244" t="str">
        <f t="shared" si="390"/>
        <v/>
      </c>
      <c r="P2774">
        <f>IF($I2774&lt;&gt;"",$I2774,IF($E2774="SGD",1,IF($E2774="USD",Settings!$B$22,IF($E2774="HKD",Settings!$B$23,1))))</f>
        <v>1</v>
      </c>
      <c r="Q2774">
        <f t="shared" si="391"/>
        <v>0</v>
      </c>
      <c r="R2774">
        <f t="shared" si="392"/>
        <v>0</v>
      </c>
      <c r="S2774" t="str">
        <f t="shared" si="393"/>
        <v/>
      </c>
      <c r="T2774" t="str">
        <f t="shared" si="394"/>
        <v/>
      </c>
      <c r="U2774" t="str">
        <f t="shared" si="395"/>
        <v/>
      </c>
    </row>
    <row r="2775" spans="12:21" ht="15" customHeight="1" x14ac:dyDescent="0.15">
      <c r="L2775" s="244" t="str">
        <f t="shared" si="387"/>
        <v/>
      </c>
      <c r="M2775" s="245" t="str">
        <f t="shared" si="388"/>
        <v/>
      </c>
      <c r="N2775" s="244" t="str">
        <f t="shared" si="389"/>
        <v/>
      </c>
      <c r="O2775" s="244" t="str">
        <f t="shared" si="390"/>
        <v/>
      </c>
      <c r="P2775">
        <f>IF($I2775&lt;&gt;"",$I2775,IF($E2775="SGD",1,IF($E2775="USD",Settings!$B$22,IF($E2775="HKD",Settings!$B$23,1))))</f>
        <v>1</v>
      </c>
      <c r="Q2775">
        <f t="shared" si="391"/>
        <v>0</v>
      </c>
      <c r="R2775">
        <f t="shared" si="392"/>
        <v>0</v>
      </c>
      <c r="S2775" t="str">
        <f t="shared" si="393"/>
        <v/>
      </c>
      <c r="T2775" t="str">
        <f t="shared" si="394"/>
        <v/>
      </c>
      <c r="U2775" t="str">
        <f t="shared" si="395"/>
        <v/>
      </c>
    </row>
    <row r="2776" spans="12:21" ht="15" customHeight="1" x14ac:dyDescent="0.15">
      <c r="L2776" s="244" t="str">
        <f t="shared" si="387"/>
        <v/>
      </c>
      <c r="M2776" s="245" t="str">
        <f t="shared" si="388"/>
        <v/>
      </c>
      <c r="N2776" s="244" t="str">
        <f t="shared" si="389"/>
        <v/>
      </c>
      <c r="O2776" s="244" t="str">
        <f t="shared" si="390"/>
        <v/>
      </c>
      <c r="P2776">
        <f>IF($I2776&lt;&gt;"",$I2776,IF($E2776="SGD",1,IF($E2776="USD",Settings!$B$22,IF($E2776="HKD",Settings!$B$23,1))))</f>
        <v>1</v>
      </c>
      <c r="Q2776">
        <f t="shared" si="391"/>
        <v>0</v>
      </c>
      <c r="R2776">
        <f t="shared" si="392"/>
        <v>0</v>
      </c>
      <c r="S2776" t="str">
        <f t="shared" si="393"/>
        <v/>
      </c>
      <c r="T2776" t="str">
        <f t="shared" si="394"/>
        <v/>
      </c>
      <c r="U2776" t="str">
        <f t="shared" si="395"/>
        <v/>
      </c>
    </row>
    <row r="2777" spans="12:21" ht="15" customHeight="1" x14ac:dyDescent="0.15">
      <c r="L2777" s="244" t="str">
        <f t="shared" si="387"/>
        <v/>
      </c>
      <c r="M2777" s="245" t="str">
        <f t="shared" si="388"/>
        <v/>
      </c>
      <c r="N2777" s="244" t="str">
        <f t="shared" si="389"/>
        <v/>
      </c>
      <c r="O2777" s="244" t="str">
        <f t="shared" si="390"/>
        <v/>
      </c>
      <c r="P2777">
        <f>IF($I2777&lt;&gt;"",$I2777,IF($E2777="SGD",1,IF($E2777="USD",Settings!$B$22,IF($E2777="HKD",Settings!$B$23,1))))</f>
        <v>1</v>
      </c>
      <c r="Q2777">
        <f t="shared" si="391"/>
        <v>0</v>
      </c>
      <c r="R2777">
        <f t="shared" si="392"/>
        <v>0</v>
      </c>
      <c r="S2777" t="str">
        <f t="shared" si="393"/>
        <v/>
      </c>
      <c r="T2777" t="str">
        <f t="shared" si="394"/>
        <v/>
      </c>
      <c r="U2777" t="str">
        <f t="shared" si="395"/>
        <v/>
      </c>
    </row>
    <row r="2778" spans="12:21" ht="15" customHeight="1" x14ac:dyDescent="0.15">
      <c r="L2778" s="244" t="str">
        <f t="shared" si="387"/>
        <v/>
      </c>
      <c r="M2778" s="245" t="str">
        <f t="shared" si="388"/>
        <v/>
      </c>
      <c r="N2778" s="244" t="str">
        <f t="shared" si="389"/>
        <v/>
      </c>
      <c r="O2778" s="244" t="str">
        <f t="shared" si="390"/>
        <v/>
      </c>
      <c r="P2778">
        <f>IF($I2778&lt;&gt;"",$I2778,IF($E2778="SGD",1,IF($E2778="USD",Settings!$B$22,IF($E2778="HKD",Settings!$B$23,1))))</f>
        <v>1</v>
      </c>
      <c r="Q2778">
        <f t="shared" si="391"/>
        <v>0</v>
      </c>
      <c r="R2778">
        <f t="shared" si="392"/>
        <v>0</v>
      </c>
      <c r="S2778" t="str">
        <f t="shared" si="393"/>
        <v/>
      </c>
      <c r="T2778" t="str">
        <f t="shared" si="394"/>
        <v/>
      </c>
      <c r="U2778" t="str">
        <f t="shared" si="395"/>
        <v/>
      </c>
    </row>
    <row r="2779" spans="12:21" ht="15" customHeight="1" x14ac:dyDescent="0.15">
      <c r="L2779" s="244" t="str">
        <f t="shared" si="387"/>
        <v/>
      </c>
      <c r="M2779" s="245" t="str">
        <f t="shared" si="388"/>
        <v/>
      </c>
      <c r="N2779" s="244" t="str">
        <f t="shared" si="389"/>
        <v/>
      </c>
      <c r="O2779" s="244" t="str">
        <f t="shared" si="390"/>
        <v/>
      </c>
      <c r="P2779">
        <f>IF($I2779&lt;&gt;"",$I2779,IF($E2779="SGD",1,IF($E2779="USD",Settings!$B$22,IF($E2779="HKD",Settings!$B$23,1))))</f>
        <v>1</v>
      </c>
      <c r="Q2779">
        <f t="shared" si="391"/>
        <v>0</v>
      </c>
      <c r="R2779">
        <f t="shared" si="392"/>
        <v>0</v>
      </c>
      <c r="S2779" t="str">
        <f t="shared" si="393"/>
        <v/>
      </c>
      <c r="T2779" t="str">
        <f t="shared" si="394"/>
        <v/>
      </c>
      <c r="U2779" t="str">
        <f t="shared" si="395"/>
        <v/>
      </c>
    </row>
    <row r="2780" spans="12:21" ht="15" customHeight="1" x14ac:dyDescent="0.15">
      <c r="L2780" s="244" t="str">
        <f t="shared" si="387"/>
        <v/>
      </c>
      <c r="M2780" s="245" t="str">
        <f t="shared" si="388"/>
        <v/>
      </c>
      <c r="N2780" s="244" t="str">
        <f t="shared" si="389"/>
        <v/>
      </c>
      <c r="O2780" s="244" t="str">
        <f t="shared" si="390"/>
        <v/>
      </c>
      <c r="P2780">
        <f>IF($I2780&lt;&gt;"",$I2780,IF($E2780="SGD",1,IF($E2780="USD",Settings!$B$22,IF($E2780="HKD",Settings!$B$23,1))))</f>
        <v>1</v>
      </c>
      <c r="Q2780">
        <f t="shared" si="391"/>
        <v>0</v>
      </c>
      <c r="R2780">
        <f t="shared" si="392"/>
        <v>0</v>
      </c>
      <c r="S2780" t="str">
        <f t="shared" si="393"/>
        <v/>
      </c>
      <c r="T2780" t="str">
        <f t="shared" si="394"/>
        <v/>
      </c>
      <c r="U2780" t="str">
        <f t="shared" si="395"/>
        <v/>
      </c>
    </row>
    <row r="2781" spans="12:21" ht="15" customHeight="1" x14ac:dyDescent="0.15">
      <c r="L2781" s="244" t="str">
        <f t="shared" si="387"/>
        <v/>
      </c>
      <c r="M2781" s="245" t="str">
        <f t="shared" si="388"/>
        <v/>
      </c>
      <c r="N2781" s="244" t="str">
        <f t="shared" si="389"/>
        <v/>
      </c>
      <c r="O2781" s="244" t="str">
        <f t="shared" si="390"/>
        <v/>
      </c>
      <c r="P2781">
        <f>IF($I2781&lt;&gt;"",$I2781,IF($E2781="SGD",1,IF($E2781="USD",Settings!$B$22,IF($E2781="HKD",Settings!$B$23,1))))</f>
        <v>1</v>
      </c>
      <c r="Q2781">
        <f t="shared" si="391"/>
        <v>0</v>
      </c>
      <c r="R2781">
        <f t="shared" si="392"/>
        <v>0</v>
      </c>
      <c r="S2781" t="str">
        <f t="shared" si="393"/>
        <v/>
      </c>
      <c r="T2781" t="str">
        <f t="shared" si="394"/>
        <v/>
      </c>
      <c r="U2781" t="str">
        <f t="shared" si="395"/>
        <v/>
      </c>
    </row>
    <row r="2782" spans="12:21" ht="15" customHeight="1" x14ac:dyDescent="0.15">
      <c r="L2782" s="244" t="str">
        <f t="shared" si="387"/>
        <v/>
      </c>
      <c r="M2782" s="245" t="str">
        <f t="shared" si="388"/>
        <v/>
      </c>
      <c r="N2782" s="244" t="str">
        <f t="shared" si="389"/>
        <v/>
      </c>
      <c r="O2782" s="244" t="str">
        <f t="shared" si="390"/>
        <v/>
      </c>
      <c r="P2782">
        <f>IF($I2782&lt;&gt;"",$I2782,IF($E2782="SGD",1,IF($E2782="USD",Settings!$B$22,IF($E2782="HKD",Settings!$B$23,1))))</f>
        <v>1</v>
      </c>
      <c r="Q2782">
        <f t="shared" si="391"/>
        <v>0</v>
      </c>
      <c r="R2782">
        <f t="shared" si="392"/>
        <v>0</v>
      </c>
      <c r="S2782" t="str">
        <f t="shared" si="393"/>
        <v/>
      </c>
      <c r="T2782" t="str">
        <f t="shared" si="394"/>
        <v/>
      </c>
      <c r="U2782" t="str">
        <f t="shared" si="395"/>
        <v/>
      </c>
    </row>
    <row r="2783" spans="12:21" ht="15" customHeight="1" x14ac:dyDescent="0.15">
      <c r="L2783" s="244" t="str">
        <f t="shared" si="387"/>
        <v/>
      </c>
      <c r="M2783" s="245" t="str">
        <f t="shared" si="388"/>
        <v/>
      </c>
      <c r="N2783" s="244" t="str">
        <f t="shared" si="389"/>
        <v/>
      </c>
      <c r="O2783" s="244" t="str">
        <f t="shared" si="390"/>
        <v/>
      </c>
      <c r="P2783">
        <f>IF($I2783&lt;&gt;"",$I2783,IF($E2783="SGD",1,IF($E2783="USD",Settings!$B$22,IF($E2783="HKD",Settings!$B$23,1))))</f>
        <v>1</v>
      </c>
      <c r="Q2783">
        <f t="shared" si="391"/>
        <v>0</v>
      </c>
      <c r="R2783">
        <f t="shared" si="392"/>
        <v>0</v>
      </c>
      <c r="S2783" t="str">
        <f t="shared" si="393"/>
        <v/>
      </c>
      <c r="T2783" t="str">
        <f t="shared" si="394"/>
        <v/>
      </c>
      <c r="U2783" t="str">
        <f t="shared" si="395"/>
        <v/>
      </c>
    </row>
    <row r="2784" spans="12:21" ht="15" customHeight="1" x14ac:dyDescent="0.15">
      <c r="L2784" s="244" t="str">
        <f t="shared" si="387"/>
        <v/>
      </c>
      <c r="M2784" s="245" t="str">
        <f t="shared" si="388"/>
        <v/>
      </c>
      <c r="N2784" s="244" t="str">
        <f t="shared" si="389"/>
        <v/>
      </c>
      <c r="O2784" s="244" t="str">
        <f t="shared" si="390"/>
        <v/>
      </c>
      <c r="P2784">
        <f>IF($I2784&lt;&gt;"",$I2784,IF($E2784="SGD",1,IF($E2784="USD",Settings!$B$22,IF($E2784="HKD",Settings!$B$23,1))))</f>
        <v>1</v>
      </c>
      <c r="Q2784">
        <f t="shared" si="391"/>
        <v>0</v>
      </c>
      <c r="R2784">
        <f t="shared" si="392"/>
        <v>0</v>
      </c>
      <c r="S2784" t="str">
        <f t="shared" si="393"/>
        <v/>
      </c>
      <c r="T2784" t="str">
        <f t="shared" si="394"/>
        <v/>
      </c>
      <c r="U2784" t="str">
        <f t="shared" si="395"/>
        <v/>
      </c>
    </row>
    <row r="2785" spans="12:21" ht="15" customHeight="1" x14ac:dyDescent="0.15">
      <c r="L2785" s="244" t="str">
        <f t="shared" si="387"/>
        <v/>
      </c>
      <c r="M2785" s="245" t="str">
        <f t="shared" si="388"/>
        <v/>
      </c>
      <c r="N2785" s="244" t="str">
        <f t="shared" si="389"/>
        <v/>
      </c>
      <c r="O2785" s="244" t="str">
        <f t="shared" si="390"/>
        <v/>
      </c>
      <c r="P2785">
        <f>IF($I2785&lt;&gt;"",$I2785,IF($E2785="SGD",1,IF($E2785="USD",Settings!$B$22,IF($E2785="HKD",Settings!$B$23,1))))</f>
        <v>1</v>
      </c>
      <c r="Q2785">
        <f t="shared" si="391"/>
        <v>0</v>
      </c>
      <c r="R2785">
        <f t="shared" si="392"/>
        <v>0</v>
      </c>
      <c r="S2785" t="str">
        <f t="shared" si="393"/>
        <v/>
      </c>
      <c r="T2785" t="str">
        <f t="shared" si="394"/>
        <v/>
      </c>
      <c r="U2785" t="str">
        <f t="shared" si="395"/>
        <v/>
      </c>
    </row>
    <row r="2786" spans="12:21" ht="15" customHeight="1" x14ac:dyDescent="0.15">
      <c r="L2786" s="244" t="str">
        <f t="shared" si="387"/>
        <v/>
      </c>
      <c r="M2786" s="245" t="str">
        <f t="shared" si="388"/>
        <v/>
      </c>
      <c r="N2786" s="244" t="str">
        <f t="shared" si="389"/>
        <v/>
      </c>
      <c r="O2786" s="244" t="str">
        <f t="shared" si="390"/>
        <v/>
      </c>
      <c r="P2786">
        <f>IF($I2786&lt;&gt;"",$I2786,IF($E2786="SGD",1,IF($E2786="USD",Settings!$B$22,IF($E2786="HKD",Settings!$B$23,1))))</f>
        <v>1</v>
      </c>
      <c r="Q2786">
        <f t="shared" si="391"/>
        <v>0</v>
      </c>
      <c r="R2786">
        <f t="shared" si="392"/>
        <v>0</v>
      </c>
      <c r="S2786" t="str">
        <f t="shared" si="393"/>
        <v/>
      </c>
      <c r="T2786" t="str">
        <f t="shared" si="394"/>
        <v/>
      </c>
      <c r="U2786" t="str">
        <f t="shared" si="395"/>
        <v/>
      </c>
    </row>
    <row r="2787" spans="12:21" ht="15" customHeight="1" x14ac:dyDescent="0.15">
      <c r="L2787" s="244" t="str">
        <f t="shared" si="387"/>
        <v/>
      </c>
      <c r="M2787" s="245" t="str">
        <f t="shared" si="388"/>
        <v/>
      </c>
      <c r="N2787" s="244" t="str">
        <f t="shared" si="389"/>
        <v/>
      </c>
      <c r="O2787" s="244" t="str">
        <f t="shared" si="390"/>
        <v/>
      </c>
      <c r="P2787">
        <f>IF($I2787&lt;&gt;"",$I2787,IF($E2787="SGD",1,IF($E2787="USD",Settings!$B$22,IF($E2787="HKD",Settings!$B$23,1))))</f>
        <v>1</v>
      </c>
      <c r="Q2787">
        <f t="shared" si="391"/>
        <v>0</v>
      </c>
      <c r="R2787">
        <f t="shared" si="392"/>
        <v>0</v>
      </c>
      <c r="S2787" t="str">
        <f t="shared" si="393"/>
        <v/>
      </c>
      <c r="T2787" t="str">
        <f t="shared" si="394"/>
        <v/>
      </c>
      <c r="U2787" t="str">
        <f t="shared" si="395"/>
        <v/>
      </c>
    </row>
    <row r="2788" spans="12:21" ht="15" customHeight="1" x14ac:dyDescent="0.15">
      <c r="L2788" s="244" t="str">
        <f t="shared" si="387"/>
        <v/>
      </c>
      <c r="M2788" s="245" t="str">
        <f t="shared" si="388"/>
        <v/>
      </c>
      <c r="N2788" s="244" t="str">
        <f t="shared" si="389"/>
        <v/>
      </c>
      <c r="O2788" s="244" t="str">
        <f t="shared" si="390"/>
        <v/>
      </c>
      <c r="P2788">
        <f>IF($I2788&lt;&gt;"",$I2788,IF($E2788="SGD",1,IF($E2788="USD",Settings!$B$22,IF($E2788="HKD",Settings!$B$23,1))))</f>
        <v>1</v>
      </c>
      <c r="Q2788">
        <f t="shared" si="391"/>
        <v>0</v>
      </c>
      <c r="R2788">
        <f t="shared" si="392"/>
        <v>0</v>
      </c>
      <c r="S2788" t="str">
        <f t="shared" si="393"/>
        <v/>
      </c>
      <c r="T2788" t="str">
        <f t="shared" si="394"/>
        <v/>
      </c>
      <c r="U2788" t="str">
        <f t="shared" si="395"/>
        <v/>
      </c>
    </row>
    <row r="2789" spans="12:21" ht="15" customHeight="1" x14ac:dyDescent="0.15">
      <c r="L2789" s="244" t="str">
        <f t="shared" si="387"/>
        <v/>
      </c>
      <c r="M2789" s="245" t="str">
        <f t="shared" si="388"/>
        <v/>
      </c>
      <c r="N2789" s="244" t="str">
        <f t="shared" si="389"/>
        <v/>
      </c>
      <c r="O2789" s="244" t="str">
        <f t="shared" si="390"/>
        <v/>
      </c>
      <c r="P2789">
        <f>IF($I2789&lt;&gt;"",$I2789,IF($E2789="SGD",1,IF($E2789="USD",Settings!$B$22,IF($E2789="HKD",Settings!$B$23,1))))</f>
        <v>1</v>
      </c>
      <c r="Q2789">
        <f t="shared" si="391"/>
        <v>0</v>
      </c>
      <c r="R2789">
        <f t="shared" si="392"/>
        <v>0</v>
      </c>
      <c r="S2789" t="str">
        <f t="shared" si="393"/>
        <v/>
      </c>
      <c r="T2789" t="str">
        <f t="shared" si="394"/>
        <v/>
      </c>
      <c r="U2789" t="str">
        <f t="shared" si="395"/>
        <v/>
      </c>
    </row>
    <row r="2790" spans="12:21" ht="15" customHeight="1" x14ac:dyDescent="0.15">
      <c r="L2790" s="244" t="str">
        <f t="shared" si="387"/>
        <v/>
      </c>
      <c r="M2790" s="245" t="str">
        <f t="shared" si="388"/>
        <v/>
      </c>
      <c r="N2790" s="244" t="str">
        <f t="shared" si="389"/>
        <v/>
      </c>
      <c r="O2790" s="244" t="str">
        <f t="shared" si="390"/>
        <v/>
      </c>
      <c r="P2790">
        <f>IF($I2790&lt;&gt;"",$I2790,IF($E2790="SGD",1,IF($E2790="USD",Settings!$B$22,IF($E2790="HKD",Settings!$B$23,1))))</f>
        <v>1</v>
      </c>
      <c r="Q2790">
        <f t="shared" si="391"/>
        <v>0</v>
      </c>
      <c r="R2790">
        <f t="shared" si="392"/>
        <v>0</v>
      </c>
      <c r="S2790" t="str">
        <f t="shared" si="393"/>
        <v/>
      </c>
      <c r="T2790" t="str">
        <f t="shared" si="394"/>
        <v/>
      </c>
      <c r="U2790" t="str">
        <f t="shared" si="395"/>
        <v/>
      </c>
    </row>
    <row r="2791" spans="12:21" ht="15" customHeight="1" x14ac:dyDescent="0.15">
      <c r="L2791" s="244" t="str">
        <f t="shared" si="387"/>
        <v/>
      </c>
      <c r="M2791" s="245" t="str">
        <f t="shared" si="388"/>
        <v/>
      </c>
      <c r="N2791" s="244" t="str">
        <f t="shared" si="389"/>
        <v/>
      </c>
      <c r="O2791" s="244" t="str">
        <f t="shared" si="390"/>
        <v/>
      </c>
      <c r="P2791">
        <f>IF($I2791&lt;&gt;"",$I2791,IF($E2791="SGD",1,IF($E2791="USD",Settings!$B$22,IF($E2791="HKD",Settings!$B$23,1))))</f>
        <v>1</v>
      </c>
      <c r="Q2791">
        <f t="shared" si="391"/>
        <v>0</v>
      </c>
      <c r="R2791">
        <f t="shared" si="392"/>
        <v>0</v>
      </c>
      <c r="S2791" t="str">
        <f t="shared" si="393"/>
        <v/>
      </c>
      <c r="T2791" t="str">
        <f t="shared" si="394"/>
        <v/>
      </c>
      <c r="U2791" t="str">
        <f t="shared" si="395"/>
        <v/>
      </c>
    </row>
    <row r="2792" spans="12:21" ht="15" customHeight="1" x14ac:dyDescent="0.15">
      <c r="L2792" s="244" t="str">
        <f t="shared" si="387"/>
        <v/>
      </c>
      <c r="M2792" s="245" t="str">
        <f t="shared" si="388"/>
        <v/>
      </c>
      <c r="N2792" s="244" t="str">
        <f t="shared" si="389"/>
        <v/>
      </c>
      <c r="O2792" s="244" t="str">
        <f t="shared" si="390"/>
        <v/>
      </c>
      <c r="P2792">
        <f>IF($I2792&lt;&gt;"",$I2792,IF($E2792="SGD",1,IF($E2792="USD",Settings!$B$22,IF($E2792="HKD",Settings!$B$23,1))))</f>
        <v>1</v>
      </c>
      <c r="Q2792">
        <f t="shared" si="391"/>
        <v>0</v>
      </c>
      <c r="R2792">
        <f t="shared" si="392"/>
        <v>0</v>
      </c>
      <c r="S2792" t="str">
        <f t="shared" si="393"/>
        <v/>
      </c>
      <c r="T2792" t="str">
        <f t="shared" si="394"/>
        <v/>
      </c>
      <c r="U2792" t="str">
        <f t="shared" si="395"/>
        <v/>
      </c>
    </row>
    <row r="2793" spans="12:21" ht="15" customHeight="1" x14ac:dyDescent="0.15">
      <c r="L2793" s="244" t="str">
        <f t="shared" ref="L2793:L2856" si="396">IF(OR(B2793="",C2793="",E2793=""),"",B2793&amp;":"&amp;C2793&amp;":"&amp;E2793)</f>
        <v/>
      </c>
      <c r="M2793" s="245" t="str">
        <f t="shared" ref="M2793:M2856" si="397">IF(A2793="","",A2793*D2793)</f>
        <v/>
      </c>
      <c r="N2793" s="244" t="str">
        <f t="shared" ref="N2793:N2856" si="398">IF(A2793="","",IF(OR(A2793=1,A2793=0),J2793,0))</f>
        <v/>
      </c>
      <c r="O2793" s="244" t="str">
        <f t="shared" ref="O2793:O2856" si="399">IF(A2793="","",IF(A2793=-1,J2793,0))</f>
        <v/>
      </c>
      <c r="P2793">
        <f>IF($I2793&lt;&gt;"",$I2793,IF($E2793="SGD",1,IF($E2793="USD",Settings!$B$22,IF($E2793="HKD",Settings!$B$23,1))))</f>
        <v>1</v>
      </c>
      <c r="Q2793">
        <f t="shared" ref="Q2793:Q2856" si="400">IF($L2793="",0,($O2793-$N2793+IF($A2793=2,$J2793,0))*$P2793)</f>
        <v>0</v>
      </c>
      <c r="R2793">
        <f t="shared" ref="R2793:R2856" si="401">IF($L2793="",0,IF($A2793=2,$J2793*$P2793,0))</f>
        <v>0</v>
      </c>
      <c r="S2793" t="str">
        <f t="shared" si="393"/>
        <v/>
      </c>
      <c r="T2793" t="str">
        <f t="shared" si="394"/>
        <v/>
      </c>
      <c r="U2793" t="str">
        <f t="shared" si="395"/>
        <v/>
      </c>
    </row>
    <row r="2794" spans="12:21" ht="15" customHeight="1" x14ac:dyDescent="0.15">
      <c r="L2794" s="244" t="str">
        <f t="shared" si="396"/>
        <v/>
      </c>
      <c r="M2794" s="245" t="str">
        <f t="shared" si="397"/>
        <v/>
      </c>
      <c r="N2794" s="244" t="str">
        <f t="shared" si="398"/>
        <v/>
      </c>
      <c r="O2794" s="244" t="str">
        <f t="shared" si="399"/>
        <v/>
      </c>
      <c r="P2794">
        <f>IF($I2794&lt;&gt;"",$I2794,IF($E2794="SGD",1,IF($E2794="USD",Settings!$B$22,IF($E2794="HKD",Settings!$B$23,1))))</f>
        <v>1</v>
      </c>
      <c r="Q2794">
        <f t="shared" si="400"/>
        <v>0</v>
      </c>
      <c r="R2794">
        <f t="shared" si="401"/>
        <v>0</v>
      </c>
      <c r="S2794" t="str">
        <f t="shared" si="393"/>
        <v/>
      </c>
      <c r="T2794" t="str">
        <f t="shared" si="394"/>
        <v/>
      </c>
      <c r="U2794" t="str">
        <f t="shared" si="395"/>
        <v/>
      </c>
    </row>
    <row r="2795" spans="12:21" ht="15" customHeight="1" x14ac:dyDescent="0.15">
      <c r="L2795" s="244" t="str">
        <f t="shared" si="396"/>
        <v/>
      </c>
      <c r="M2795" s="245" t="str">
        <f t="shared" si="397"/>
        <v/>
      </c>
      <c r="N2795" s="244" t="str">
        <f t="shared" si="398"/>
        <v/>
      </c>
      <c r="O2795" s="244" t="str">
        <f t="shared" si="399"/>
        <v/>
      </c>
      <c r="P2795">
        <f>IF($I2795&lt;&gt;"",$I2795,IF($E2795="SGD",1,IF($E2795="USD",Settings!$B$22,IF($E2795="HKD",Settings!$B$23,1))))</f>
        <v>1</v>
      </c>
      <c r="Q2795">
        <f t="shared" si="400"/>
        <v>0</v>
      </c>
      <c r="R2795">
        <f t="shared" si="401"/>
        <v>0</v>
      </c>
      <c r="S2795" t="str">
        <f t="shared" si="393"/>
        <v/>
      </c>
      <c r="T2795" t="str">
        <f t="shared" si="394"/>
        <v/>
      </c>
      <c r="U2795" t="str">
        <f t="shared" si="395"/>
        <v/>
      </c>
    </row>
    <row r="2796" spans="12:21" ht="15" customHeight="1" x14ac:dyDescent="0.15">
      <c r="L2796" s="244" t="str">
        <f t="shared" si="396"/>
        <v/>
      </c>
      <c r="M2796" s="245" t="str">
        <f t="shared" si="397"/>
        <v/>
      </c>
      <c r="N2796" s="244" t="str">
        <f t="shared" si="398"/>
        <v/>
      </c>
      <c r="O2796" s="244" t="str">
        <f t="shared" si="399"/>
        <v/>
      </c>
      <c r="P2796">
        <f>IF($I2796&lt;&gt;"",$I2796,IF($E2796="SGD",1,IF($E2796="USD",Settings!$B$22,IF($E2796="HKD",Settings!$B$23,1))))</f>
        <v>1</v>
      </c>
      <c r="Q2796">
        <f t="shared" si="400"/>
        <v>0</v>
      </c>
      <c r="R2796">
        <f t="shared" si="401"/>
        <v>0</v>
      </c>
      <c r="S2796" t="str">
        <f t="shared" si="393"/>
        <v/>
      </c>
      <c r="T2796" t="str">
        <f t="shared" si="394"/>
        <v/>
      </c>
      <c r="U2796" t="str">
        <f t="shared" si="395"/>
        <v/>
      </c>
    </row>
    <row r="2797" spans="12:21" ht="15" customHeight="1" x14ac:dyDescent="0.15">
      <c r="L2797" s="244" t="str">
        <f t="shared" si="396"/>
        <v/>
      </c>
      <c r="M2797" s="245" t="str">
        <f t="shared" si="397"/>
        <v/>
      </c>
      <c r="N2797" s="244" t="str">
        <f t="shared" si="398"/>
        <v/>
      </c>
      <c r="O2797" s="244" t="str">
        <f t="shared" si="399"/>
        <v/>
      </c>
      <c r="P2797">
        <f>IF($I2797&lt;&gt;"",$I2797,IF($E2797="SGD",1,IF($E2797="USD",Settings!$B$22,IF($E2797="HKD",Settings!$B$23,1))))</f>
        <v>1</v>
      </c>
      <c r="Q2797">
        <f t="shared" si="400"/>
        <v>0</v>
      </c>
      <c r="R2797">
        <f t="shared" si="401"/>
        <v>0</v>
      </c>
      <c r="S2797" t="str">
        <f t="shared" si="393"/>
        <v/>
      </c>
      <c r="T2797" t="str">
        <f t="shared" si="394"/>
        <v/>
      </c>
      <c r="U2797" t="str">
        <f t="shared" si="395"/>
        <v/>
      </c>
    </row>
    <row r="2798" spans="12:21" ht="15" customHeight="1" x14ac:dyDescent="0.15">
      <c r="L2798" s="244" t="str">
        <f t="shared" si="396"/>
        <v/>
      </c>
      <c r="M2798" s="245" t="str">
        <f t="shared" si="397"/>
        <v/>
      </c>
      <c r="N2798" s="244" t="str">
        <f t="shared" si="398"/>
        <v/>
      </c>
      <c r="O2798" s="244" t="str">
        <f t="shared" si="399"/>
        <v/>
      </c>
      <c r="P2798">
        <f>IF($I2798&lt;&gt;"",$I2798,IF($E2798="SGD",1,IF($E2798="USD",Settings!$B$22,IF($E2798="HKD",Settings!$B$23,1))))</f>
        <v>1</v>
      </c>
      <c r="Q2798">
        <f t="shared" si="400"/>
        <v>0</v>
      </c>
      <c r="R2798">
        <f t="shared" si="401"/>
        <v>0</v>
      </c>
      <c r="S2798" t="str">
        <f t="shared" si="393"/>
        <v/>
      </c>
      <c r="T2798" t="str">
        <f t="shared" si="394"/>
        <v/>
      </c>
      <c r="U2798" t="str">
        <f t="shared" si="395"/>
        <v/>
      </c>
    </row>
    <row r="2799" spans="12:21" ht="15" customHeight="1" x14ac:dyDescent="0.15">
      <c r="L2799" s="244" t="str">
        <f t="shared" si="396"/>
        <v/>
      </c>
      <c r="M2799" s="245" t="str">
        <f t="shared" si="397"/>
        <v/>
      </c>
      <c r="N2799" s="244" t="str">
        <f t="shared" si="398"/>
        <v/>
      </c>
      <c r="O2799" s="244" t="str">
        <f t="shared" si="399"/>
        <v/>
      </c>
      <c r="P2799">
        <f>IF($I2799&lt;&gt;"",$I2799,IF($E2799="SGD",1,IF($E2799="USD",Settings!$B$22,IF($E2799="HKD",Settings!$B$23,1))))</f>
        <v>1</v>
      </c>
      <c r="Q2799">
        <f t="shared" si="400"/>
        <v>0</v>
      </c>
      <c r="R2799">
        <f t="shared" si="401"/>
        <v>0</v>
      </c>
      <c r="S2799" t="str">
        <f t="shared" si="393"/>
        <v/>
      </c>
      <c r="T2799" t="str">
        <f t="shared" si="394"/>
        <v/>
      </c>
      <c r="U2799" t="str">
        <f t="shared" si="395"/>
        <v/>
      </c>
    </row>
    <row r="2800" spans="12:21" ht="15" customHeight="1" x14ac:dyDescent="0.15">
      <c r="L2800" s="244" t="str">
        <f t="shared" si="396"/>
        <v/>
      </c>
      <c r="M2800" s="245" t="str">
        <f t="shared" si="397"/>
        <v/>
      </c>
      <c r="N2800" s="244" t="str">
        <f t="shared" si="398"/>
        <v/>
      </c>
      <c r="O2800" s="244" t="str">
        <f t="shared" si="399"/>
        <v/>
      </c>
      <c r="P2800">
        <f>IF($I2800&lt;&gt;"",$I2800,IF($E2800="SGD",1,IF($E2800="USD",Settings!$B$22,IF($E2800="HKD",Settings!$B$23,1))))</f>
        <v>1</v>
      </c>
      <c r="Q2800">
        <f t="shared" si="400"/>
        <v>0</v>
      </c>
      <c r="R2800">
        <f t="shared" si="401"/>
        <v>0</v>
      </c>
      <c r="S2800" t="str">
        <f t="shared" si="393"/>
        <v/>
      </c>
      <c r="T2800" t="str">
        <f t="shared" si="394"/>
        <v/>
      </c>
      <c r="U2800" t="str">
        <f t="shared" si="395"/>
        <v/>
      </c>
    </row>
    <row r="2801" spans="12:21" ht="15" customHeight="1" x14ac:dyDescent="0.15">
      <c r="L2801" s="244" t="str">
        <f t="shared" si="396"/>
        <v/>
      </c>
      <c r="M2801" s="245" t="str">
        <f t="shared" si="397"/>
        <v/>
      </c>
      <c r="N2801" s="244" t="str">
        <f t="shared" si="398"/>
        <v/>
      </c>
      <c r="O2801" s="244" t="str">
        <f t="shared" si="399"/>
        <v/>
      </c>
      <c r="P2801">
        <f>IF($I2801&lt;&gt;"",$I2801,IF($E2801="SGD",1,IF($E2801="USD",Settings!$B$22,IF($E2801="HKD",Settings!$B$23,1))))</f>
        <v>1</v>
      </c>
      <c r="Q2801">
        <f t="shared" si="400"/>
        <v>0</v>
      </c>
      <c r="R2801">
        <f t="shared" si="401"/>
        <v>0</v>
      </c>
      <c r="S2801" t="str">
        <f t="shared" si="393"/>
        <v/>
      </c>
      <c r="T2801" t="str">
        <f t="shared" si="394"/>
        <v/>
      </c>
      <c r="U2801" t="str">
        <f t="shared" si="395"/>
        <v/>
      </c>
    </row>
    <row r="2802" spans="12:21" ht="15" customHeight="1" x14ac:dyDescent="0.15">
      <c r="L2802" s="244" t="str">
        <f t="shared" si="396"/>
        <v/>
      </c>
      <c r="M2802" s="245" t="str">
        <f t="shared" si="397"/>
        <v/>
      </c>
      <c r="N2802" s="244" t="str">
        <f t="shared" si="398"/>
        <v/>
      </c>
      <c r="O2802" s="244" t="str">
        <f t="shared" si="399"/>
        <v/>
      </c>
      <c r="P2802">
        <f>IF($I2802&lt;&gt;"",$I2802,IF($E2802="SGD",1,IF($E2802="USD",Settings!$B$22,IF($E2802="HKD",Settings!$B$23,1))))</f>
        <v>1</v>
      </c>
      <c r="Q2802">
        <f t="shared" si="400"/>
        <v>0</v>
      </c>
      <c r="R2802">
        <f t="shared" si="401"/>
        <v>0</v>
      </c>
      <c r="S2802" t="str">
        <f t="shared" si="393"/>
        <v/>
      </c>
      <c r="T2802" t="str">
        <f t="shared" si="394"/>
        <v/>
      </c>
      <c r="U2802" t="str">
        <f t="shared" si="395"/>
        <v/>
      </c>
    </row>
    <row r="2803" spans="12:21" ht="15" customHeight="1" x14ac:dyDescent="0.15">
      <c r="L2803" s="244" t="str">
        <f t="shared" si="396"/>
        <v/>
      </c>
      <c r="M2803" s="245" t="str">
        <f t="shared" si="397"/>
        <v/>
      </c>
      <c r="N2803" s="244" t="str">
        <f t="shared" si="398"/>
        <v/>
      </c>
      <c r="O2803" s="244" t="str">
        <f t="shared" si="399"/>
        <v/>
      </c>
      <c r="P2803">
        <f>IF($I2803&lt;&gt;"",$I2803,IF($E2803="SGD",1,IF($E2803="USD",Settings!$B$22,IF($E2803="HKD",Settings!$B$23,1))))</f>
        <v>1</v>
      </c>
      <c r="Q2803">
        <f t="shared" si="400"/>
        <v>0</v>
      </c>
      <c r="R2803">
        <f t="shared" si="401"/>
        <v>0</v>
      </c>
      <c r="S2803" t="str">
        <f t="shared" si="393"/>
        <v/>
      </c>
      <c r="T2803" t="str">
        <f t="shared" si="394"/>
        <v/>
      </c>
      <c r="U2803" t="str">
        <f t="shared" si="395"/>
        <v/>
      </c>
    </row>
    <row r="2804" spans="12:21" ht="15" customHeight="1" x14ac:dyDescent="0.15">
      <c r="L2804" s="244" t="str">
        <f t="shared" si="396"/>
        <v/>
      </c>
      <c r="M2804" s="245" t="str">
        <f t="shared" si="397"/>
        <v/>
      </c>
      <c r="N2804" s="244" t="str">
        <f t="shared" si="398"/>
        <v/>
      </c>
      <c r="O2804" s="244" t="str">
        <f t="shared" si="399"/>
        <v/>
      </c>
      <c r="P2804">
        <f>IF($I2804&lt;&gt;"",$I2804,IF($E2804="SGD",1,IF($E2804="USD",Settings!$B$22,IF($E2804="HKD",Settings!$B$23,1))))</f>
        <v>1</v>
      </c>
      <c r="Q2804">
        <f t="shared" si="400"/>
        <v>0</v>
      </c>
      <c r="R2804">
        <f t="shared" si="401"/>
        <v>0</v>
      </c>
      <c r="S2804" t="str">
        <f t="shared" si="393"/>
        <v/>
      </c>
      <c r="T2804" t="str">
        <f t="shared" si="394"/>
        <v/>
      </c>
      <c r="U2804" t="str">
        <f t="shared" si="395"/>
        <v/>
      </c>
    </row>
    <row r="2805" spans="12:21" ht="15" customHeight="1" x14ac:dyDescent="0.15">
      <c r="L2805" s="244" t="str">
        <f t="shared" si="396"/>
        <v/>
      </c>
      <c r="M2805" s="245" t="str">
        <f t="shared" si="397"/>
        <v/>
      </c>
      <c r="N2805" s="244" t="str">
        <f t="shared" si="398"/>
        <v/>
      </c>
      <c r="O2805" s="244" t="str">
        <f t="shared" si="399"/>
        <v/>
      </c>
      <c r="P2805">
        <f>IF($I2805&lt;&gt;"",$I2805,IF($E2805="SGD",1,IF($E2805="USD",Settings!$B$22,IF($E2805="HKD",Settings!$B$23,1))))</f>
        <v>1</v>
      </c>
      <c r="Q2805">
        <f t="shared" si="400"/>
        <v>0</v>
      </c>
      <c r="R2805">
        <f t="shared" si="401"/>
        <v>0</v>
      </c>
      <c r="S2805" t="str">
        <f t="shared" si="393"/>
        <v/>
      </c>
      <c r="T2805" t="str">
        <f t="shared" si="394"/>
        <v/>
      </c>
      <c r="U2805" t="str">
        <f t="shared" si="395"/>
        <v/>
      </c>
    </row>
    <row r="2806" spans="12:21" ht="15" customHeight="1" x14ac:dyDescent="0.15">
      <c r="L2806" s="244" t="str">
        <f t="shared" si="396"/>
        <v/>
      </c>
      <c r="M2806" s="245" t="str">
        <f t="shared" si="397"/>
        <v/>
      </c>
      <c r="N2806" s="244" t="str">
        <f t="shared" si="398"/>
        <v/>
      </c>
      <c r="O2806" s="244" t="str">
        <f t="shared" si="399"/>
        <v/>
      </c>
      <c r="P2806">
        <f>IF($I2806&lt;&gt;"",$I2806,IF($E2806="SGD",1,IF($E2806="USD",Settings!$B$22,IF($E2806="HKD",Settings!$B$23,1))))</f>
        <v>1</v>
      </c>
      <c r="Q2806">
        <f t="shared" si="400"/>
        <v>0</v>
      </c>
      <c r="R2806">
        <f t="shared" si="401"/>
        <v>0</v>
      </c>
      <c r="S2806" t="str">
        <f t="shared" si="393"/>
        <v/>
      </c>
      <c r="T2806" t="str">
        <f t="shared" si="394"/>
        <v/>
      </c>
      <c r="U2806" t="str">
        <f t="shared" si="395"/>
        <v/>
      </c>
    </row>
    <row r="2807" spans="12:21" ht="15" customHeight="1" x14ac:dyDescent="0.15">
      <c r="L2807" s="244" t="str">
        <f t="shared" si="396"/>
        <v/>
      </c>
      <c r="M2807" s="245" t="str">
        <f t="shared" si="397"/>
        <v/>
      </c>
      <c r="N2807" s="244" t="str">
        <f t="shared" si="398"/>
        <v/>
      </c>
      <c r="O2807" s="244" t="str">
        <f t="shared" si="399"/>
        <v/>
      </c>
      <c r="P2807">
        <f>IF($I2807&lt;&gt;"",$I2807,IF($E2807="SGD",1,IF($E2807="USD",Settings!$B$22,IF($E2807="HKD",Settings!$B$23,1))))</f>
        <v>1</v>
      </c>
      <c r="Q2807">
        <f t="shared" si="400"/>
        <v>0</v>
      </c>
      <c r="R2807">
        <f t="shared" si="401"/>
        <v>0</v>
      </c>
      <c r="S2807" t="str">
        <f t="shared" si="393"/>
        <v/>
      </c>
      <c r="T2807" t="str">
        <f t="shared" si="394"/>
        <v/>
      </c>
      <c r="U2807" t="str">
        <f t="shared" si="395"/>
        <v/>
      </c>
    </row>
    <row r="2808" spans="12:21" ht="15" customHeight="1" x14ac:dyDescent="0.15">
      <c r="L2808" s="244" t="str">
        <f t="shared" si="396"/>
        <v/>
      </c>
      <c r="M2808" s="245" t="str">
        <f t="shared" si="397"/>
        <v/>
      </c>
      <c r="N2808" s="244" t="str">
        <f t="shared" si="398"/>
        <v/>
      </c>
      <c r="O2808" s="244" t="str">
        <f t="shared" si="399"/>
        <v/>
      </c>
      <c r="P2808">
        <f>IF($I2808&lt;&gt;"",$I2808,IF($E2808="SGD",1,IF($E2808="USD",Settings!$B$22,IF($E2808="HKD",Settings!$B$23,1))))</f>
        <v>1</v>
      </c>
      <c r="Q2808">
        <f t="shared" si="400"/>
        <v>0</v>
      </c>
      <c r="R2808">
        <f t="shared" si="401"/>
        <v>0</v>
      </c>
      <c r="S2808" t="str">
        <f t="shared" si="393"/>
        <v/>
      </c>
      <c r="T2808" t="str">
        <f t="shared" si="394"/>
        <v/>
      </c>
      <c r="U2808" t="str">
        <f t="shared" si="395"/>
        <v/>
      </c>
    </row>
    <row r="2809" spans="12:21" ht="15" customHeight="1" x14ac:dyDescent="0.15">
      <c r="L2809" s="244" t="str">
        <f t="shared" si="396"/>
        <v/>
      </c>
      <c r="M2809" s="245" t="str">
        <f t="shared" si="397"/>
        <v/>
      </c>
      <c r="N2809" s="244" t="str">
        <f t="shared" si="398"/>
        <v/>
      </c>
      <c r="O2809" s="244" t="str">
        <f t="shared" si="399"/>
        <v/>
      </c>
      <c r="P2809">
        <f>IF($I2809&lt;&gt;"",$I2809,IF($E2809="SGD",1,IF($E2809="USD",Settings!$B$22,IF($E2809="HKD",Settings!$B$23,1))))</f>
        <v>1</v>
      </c>
      <c r="Q2809">
        <f t="shared" si="400"/>
        <v>0</v>
      </c>
      <c r="R2809">
        <f t="shared" si="401"/>
        <v>0</v>
      </c>
      <c r="S2809" t="str">
        <f t="shared" si="393"/>
        <v/>
      </c>
      <c r="T2809" t="str">
        <f t="shared" si="394"/>
        <v/>
      </c>
      <c r="U2809" t="str">
        <f t="shared" si="395"/>
        <v/>
      </c>
    </row>
    <row r="2810" spans="12:21" ht="15" customHeight="1" x14ac:dyDescent="0.15">
      <c r="L2810" s="244" t="str">
        <f t="shared" si="396"/>
        <v/>
      </c>
      <c r="M2810" s="245" t="str">
        <f t="shared" si="397"/>
        <v/>
      </c>
      <c r="N2810" s="244" t="str">
        <f t="shared" si="398"/>
        <v/>
      </c>
      <c r="O2810" s="244" t="str">
        <f t="shared" si="399"/>
        <v/>
      </c>
      <c r="P2810">
        <f>IF($I2810&lt;&gt;"",$I2810,IF($E2810="SGD",1,IF($E2810="USD",Settings!$B$22,IF($E2810="HKD",Settings!$B$23,1))))</f>
        <v>1</v>
      </c>
      <c r="Q2810">
        <f t="shared" si="400"/>
        <v>0</v>
      </c>
      <c r="R2810">
        <f t="shared" si="401"/>
        <v>0</v>
      </c>
      <c r="S2810" t="str">
        <f t="shared" si="393"/>
        <v/>
      </c>
      <c r="T2810" t="str">
        <f t="shared" si="394"/>
        <v/>
      </c>
      <c r="U2810" t="str">
        <f t="shared" si="395"/>
        <v/>
      </c>
    </row>
    <row r="2811" spans="12:21" ht="15" customHeight="1" x14ac:dyDescent="0.15">
      <c r="L2811" s="244" t="str">
        <f t="shared" si="396"/>
        <v/>
      </c>
      <c r="M2811" s="245" t="str">
        <f t="shared" si="397"/>
        <v/>
      </c>
      <c r="N2811" s="244" t="str">
        <f t="shared" si="398"/>
        <v/>
      </c>
      <c r="O2811" s="244" t="str">
        <f t="shared" si="399"/>
        <v/>
      </c>
      <c r="P2811">
        <f>IF($I2811&lt;&gt;"",$I2811,IF($E2811="SGD",1,IF($E2811="USD",Settings!$B$22,IF($E2811="HKD",Settings!$B$23,1))))</f>
        <v>1</v>
      </c>
      <c r="Q2811">
        <f t="shared" si="400"/>
        <v>0</v>
      </c>
      <c r="R2811">
        <f t="shared" si="401"/>
        <v>0</v>
      </c>
      <c r="S2811" t="str">
        <f t="shared" si="393"/>
        <v/>
      </c>
      <c r="T2811" t="str">
        <f t="shared" si="394"/>
        <v/>
      </c>
      <c r="U2811" t="str">
        <f t="shared" si="395"/>
        <v/>
      </c>
    </row>
    <row r="2812" spans="12:21" ht="15" customHeight="1" x14ac:dyDescent="0.15">
      <c r="L2812" s="244" t="str">
        <f t="shared" si="396"/>
        <v/>
      </c>
      <c r="M2812" s="245" t="str">
        <f t="shared" si="397"/>
        <v/>
      </c>
      <c r="N2812" s="244" t="str">
        <f t="shared" si="398"/>
        <v/>
      </c>
      <c r="O2812" s="244" t="str">
        <f t="shared" si="399"/>
        <v/>
      </c>
      <c r="P2812">
        <f>IF($I2812&lt;&gt;"",$I2812,IF($E2812="SGD",1,IF($E2812="USD",Settings!$B$22,IF($E2812="HKD",Settings!$B$23,1))))</f>
        <v>1</v>
      </c>
      <c r="Q2812">
        <f t="shared" si="400"/>
        <v>0</v>
      </c>
      <c r="R2812">
        <f t="shared" si="401"/>
        <v>0</v>
      </c>
      <c r="S2812" t="str">
        <f t="shared" si="393"/>
        <v/>
      </c>
      <c r="T2812" t="str">
        <f t="shared" si="394"/>
        <v/>
      </c>
      <c r="U2812" t="str">
        <f t="shared" si="395"/>
        <v/>
      </c>
    </row>
    <row r="2813" spans="12:21" ht="15" customHeight="1" x14ac:dyDescent="0.15">
      <c r="L2813" s="244" t="str">
        <f t="shared" si="396"/>
        <v/>
      </c>
      <c r="M2813" s="245" t="str">
        <f t="shared" si="397"/>
        <v/>
      </c>
      <c r="N2813" s="244" t="str">
        <f t="shared" si="398"/>
        <v/>
      </c>
      <c r="O2813" s="244" t="str">
        <f t="shared" si="399"/>
        <v/>
      </c>
      <c r="P2813">
        <f>IF($I2813&lt;&gt;"",$I2813,IF($E2813="SGD",1,IF($E2813="USD",Settings!$B$22,IF($E2813="HKD",Settings!$B$23,1))))</f>
        <v>1</v>
      </c>
      <c r="Q2813">
        <f t="shared" si="400"/>
        <v>0</v>
      </c>
      <c r="R2813">
        <f t="shared" si="401"/>
        <v>0</v>
      </c>
      <c r="S2813" t="str">
        <f t="shared" si="393"/>
        <v/>
      </c>
      <c r="T2813" t="str">
        <f t="shared" si="394"/>
        <v/>
      </c>
      <c r="U2813" t="str">
        <f t="shared" si="395"/>
        <v/>
      </c>
    </row>
    <row r="2814" spans="12:21" ht="15" customHeight="1" x14ac:dyDescent="0.15">
      <c r="L2814" s="244" t="str">
        <f t="shared" si="396"/>
        <v/>
      </c>
      <c r="M2814" s="245" t="str">
        <f t="shared" si="397"/>
        <v/>
      </c>
      <c r="N2814" s="244" t="str">
        <f t="shared" si="398"/>
        <v/>
      </c>
      <c r="O2814" s="244" t="str">
        <f t="shared" si="399"/>
        <v/>
      </c>
      <c r="P2814">
        <f>IF($I2814&lt;&gt;"",$I2814,IF($E2814="SGD",1,IF($E2814="USD",Settings!$B$22,IF($E2814="HKD",Settings!$B$23,1))))</f>
        <v>1</v>
      </c>
      <c r="Q2814">
        <f t="shared" si="400"/>
        <v>0</v>
      </c>
      <c r="R2814">
        <f t="shared" si="401"/>
        <v>0</v>
      </c>
      <c r="S2814" t="str">
        <f t="shared" si="393"/>
        <v/>
      </c>
      <c r="T2814" t="str">
        <f t="shared" si="394"/>
        <v/>
      </c>
      <c r="U2814" t="str">
        <f t="shared" si="395"/>
        <v/>
      </c>
    </row>
    <row r="2815" spans="12:21" ht="15" customHeight="1" x14ac:dyDescent="0.15">
      <c r="L2815" s="244" t="str">
        <f t="shared" si="396"/>
        <v/>
      </c>
      <c r="M2815" s="245" t="str">
        <f t="shared" si="397"/>
        <v/>
      </c>
      <c r="N2815" s="244" t="str">
        <f t="shared" si="398"/>
        <v/>
      </c>
      <c r="O2815" s="244" t="str">
        <f t="shared" si="399"/>
        <v/>
      </c>
      <c r="P2815">
        <f>IF($I2815&lt;&gt;"",$I2815,IF($E2815="SGD",1,IF($E2815="USD",Settings!$B$22,IF($E2815="HKD",Settings!$B$23,1))))</f>
        <v>1</v>
      </c>
      <c r="Q2815">
        <f t="shared" si="400"/>
        <v>0</v>
      </c>
      <c r="R2815">
        <f t="shared" si="401"/>
        <v>0</v>
      </c>
      <c r="S2815" t="str">
        <f t="shared" si="393"/>
        <v/>
      </c>
      <c r="T2815" t="str">
        <f t="shared" si="394"/>
        <v/>
      </c>
      <c r="U2815" t="str">
        <f t="shared" si="395"/>
        <v/>
      </c>
    </row>
    <row r="2816" spans="12:21" ht="15" customHeight="1" x14ac:dyDescent="0.15">
      <c r="L2816" s="244" t="str">
        <f t="shared" si="396"/>
        <v/>
      </c>
      <c r="M2816" s="245" t="str">
        <f t="shared" si="397"/>
        <v/>
      </c>
      <c r="N2816" s="244" t="str">
        <f t="shared" si="398"/>
        <v/>
      </c>
      <c r="O2816" s="244" t="str">
        <f t="shared" si="399"/>
        <v/>
      </c>
      <c r="P2816">
        <f>IF($I2816&lt;&gt;"",$I2816,IF($E2816="SGD",1,IF($E2816="USD",Settings!$B$22,IF($E2816="HKD",Settings!$B$23,1))))</f>
        <v>1</v>
      </c>
      <c r="Q2816">
        <f t="shared" si="400"/>
        <v>0</v>
      </c>
      <c r="R2816">
        <f t="shared" si="401"/>
        <v>0</v>
      </c>
      <c r="S2816" t="str">
        <f t="shared" si="393"/>
        <v/>
      </c>
      <c r="T2816" t="str">
        <f t="shared" si="394"/>
        <v/>
      </c>
      <c r="U2816" t="str">
        <f t="shared" si="395"/>
        <v/>
      </c>
    </row>
    <row r="2817" spans="12:21" ht="15" customHeight="1" x14ac:dyDescent="0.15">
      <c r="L2817" s="244" t="str">
        <f t="shared" si="396"/>
        <v/>
      </c>
      <c r="M2817" s="245" t="str">
        <f t="shared" si="397"/>
        <v/>
      </c>
      <c r="N2817" s="244" t="str">
        <f t="shared" si="398"/>
        <v/>
      </c>
      <c r="O2817" s="244" t="str">
        <f t="shared" si="399"/>
        <v/>
      </c>
      <c r="P2817">
        <f>IF($I2817&lt;&gt;"",$I2817,IF($E2817="SGD",1,IF($E2817="USD",Settings!$B$22,IF($E2817="HKD",Settings!$B$23,1))))</f>
        <v>1</v>
      </c>
      <c r="Q2817">
        <f t="shared" si="400"/>
        <v>0</v>
      </c>
      <c r="R2817">
        <f t="shared" si="401"/>
        <v>0</v>
      </c>
      <c r="S2817" t="str">
        <f t="shared" si="393"/>
        <v/>
      </c>
      <c r="T2817" t="str">
        <f t="shared" si="394"/>
        <v/>
      </c>
      <c r="U2817" t="str">
        <f t="shared" si="395"/>
        <v/>
      </c>
    </row>
    <row r="2818" spans="12:21" ht="15" customHeight="1" x14ac:dyDescent="0.15">
      <c r="L2818" s="244" t="str">
        <f t="shared" si="396"/>
        <v/>
      </c>
      <c r="M2818" s="245" t="str">
        <f t="shared" si="397"/>
        <v/>
      </c>
      <c r="N2818" s="244" t="str">
        <f t="shared" si="398"/>
        <v/>
      </c>
      <c r="O2818" s="244" t="str">
        <f t="shared" si="399"/>
        <v/>
      </c>
      <c r="P2818">
        <f>IF($I2818&lt;&gt;"",$I2818,IF($E2818="SGD",1,IF($E2818="USD",Settings!$B$22,IF($E2818="HKD",Settings!$B$23,1))))</f>
        <v>1</v>
      </c>
      <c r="Q2818">
        <f t="shared" si="400"/>
        <v>0</v>
      </c>
      <c r="R2818">
        <f t="shared" si="401"/>
        <v>0</v>
      </c>
      <c r="S2818" t="str">
        <f t="shared" ref="S2818:S2881" si="402">IF(L2818="","",SUMIFS($M:$M,$L:$L,L2818,$T:$T,"&lt;="&amp;T2818))</f>
        <v/>
      </c>
      <c r="T2818" t="str">
        <f t="shared" ref="T2818:T2881" si="403">IF(L2818="","",INT(G2818)*100000+ROW())</f>
        <v/>
      </c>
      <c r="U2818" t="str">
        <f t="shared" ref="U2818:U2881" si="404">IF(L2818="","",IF(AND(COUNTIFS($L:$L,L2818,$S:$S,"&gt;-0.000001",$S:$S,"&lt;0.000001",$T:$T,"&gt;"&amp;T2818)=0,ABS(S2818)&gt;0.000001),1,0))</f>
        <v/>
      </c>
    </row>
    <row r="2819" spans="12:21" ht="15" customHeight="1" x14ac:dyDescent="0.15">
      <c r="L2819" s="244" t="str">
        <f t="shared" si="396"/>
        <v/>
      </c>
      <c r="M2819" s="245" t="str">
        <f t="shared" si="397"/>
        <v/>
      </c>
      <c r="N2819" s="244" t="str">
        <f t="shared" si="398"/>
        <v/>
      </c>
      <c r="O2819" s="244" t="str">
        <f t="shared" si="399"/>
        <v/>
      </c>
      <c r="P2819">
        <f>IF($I2819&lt;&gt;"",$I2819,IF($E2819="SGD",1,IF($E2819="USD",Settings!$B$22,IF($E2819="HKD",Settings!$B$23,1))))</f>
        <v>1</v>
      </c>
      <c r="Q2819">
        <f t="shared" si="400"/>
        <v>0</v>
      </c>
      <c r="R2819">
        <f t="shared" si="401"/>
        <v>0</v>
      </c>
      <c r="S2819" t="str">
        <f t="shared" si="402"/>
        <v/>
      </c>
      <c r="T2819" t="str">
        <f t="shared" si="403"/>
        <v/>
      </c>
      <c r="U2819" t="str">
        <f t="shared" si="404"/>
        <v/>
      </c>
    </row>
    <row r="2820" spans="12:21" ht="15" customHeight="1" x14ac:dyDescent="0.15">
      <c r="L2820" s="244" t="str">
        <f t="shared" si="396"/>
        <v/>
      </c>
      <c r="M2820" s="245" t="str">
        <f t="shared" si="397"/>
        <v/>
      </c>
      <c r="N2820" s="244" t="str">
        <f t="shared" si="398"/>
        <v/>
      </c>
      <c r="O2820" s="244" t="str">
        <f t="shared" si="399"/>
        <v/>
      </c>
      <c r="P2820">
        <f>IF($I2820&lt;&gt;"",$I2820,IF($E2820="SGD",1,IF($E2820="USD",Settings!$B$22,IF($E2820="HKD",Settings!$B$23,1))))</f>
        <v>1</v>
      </c>
      <c r="Q2820">
        <f t="shared" si="400"/>
        <v>0</v>
      </c>
      <c r="R2820">
        <f t="shared" si="401"/>
        <v>0</v>
      </c>
      <c r="S2820" t="str">
        <f t="shared" si="402"/>
        <v/>
      </c>
      <c r="T2820" t="str">
        <f t="shared" si="403"/>
        <v/>
      </c>
      <c r="U2820" t="str">
        <f t="shared" si="404"/>
        <v/>
      </c>
    </row>
    <row r="2821" spans="12:21" ht="15" customHeight="1" x14ac:dyDescent="0.15">
      <c r="L2821" s="244" t="str">
        <f t="shared" si="396"/>
        <v/>
      </c>
      <c r="M2821" s="245" t="str">
        <f t="shared" si="397"/>
        <v/>
      </c>
      <c r="N2821" s="244" t="str">
        <f t="shared" si="398"/>
        <v/>
      </c>
      <c r="O2821" s="244" t="str">
        <f t="shared" si="399"/>
        <v/>
      </c>
      <c r="P2821">
        <f>IF($I2821&lt;&gt;"",$I2821,IF($E2821="SGD",1,IF($E2821="USD",Settings!$B$22,IF($E2821="HKD",Settings!$B$23,1))))</f>
        <v>1</v>
      </c>
      <c r="Q2821">
        <f t="shared" si="400"/>
        <v>0</v>
      </c>
      <c r="R2821">
        <f t="shared" si="401"/>
        <v>0</v>
      </c>
      <c r="S2821" t="str">
        <f t="shared" si="402"/>
        <v/>
      </c>
      <c r="T2821" t="str">
        <f t="shared" si="403"/>
        <v/>
      </c>
      <c r="U2821" t="str">
        <f t="shared" si="404"/>
        <v/>
      </c>
    </row>
    <row r="2822" spans="12:21" ht="15" customHeight="1" x14ac:dyDescent="0.15">
      <c r="L2822" s="244" t="str">
        <f t="shared" si="396"/>
        <v/>
      </c>
      <c r="M2822" s="245" t="str">
        <f t="shared" si="397"/>
        <v/>
      </c>
      <c r="N2822" s="244" t="str">
        <f t="shared" si="398"/>
        <v/>
      </c>
      <c r="O2822" s="244" t="str">
        <f t="shared" si="399"/>
        <v/>
      </c>
      <c r="P2822">
        <f>IF($I2822&lt;&gt;"",$I2822,IF($E2822="SGD",1,IF($E2822="USD",Settings!$B$22,IF($E2822="HKD",Settings!$B$23,1))))</f>
        <v>1</v>
      </c>
      <c r="Q2822">
        <f t="shared" si="400"/>
        <v>0</v>
      </c>
      <c r="R2822">
        <f t="shared" si="401"/>
        <v>0</v>
      </c>
      <c r="S2822" t="str">
        <f t="shared" si="402"/>
        <v/>
      </c>
      <c r="T2822" t="str">
        <f t="shared" si="403"/>
        <v/>
      </c>
      <c r="U2822" t="str">
        <f t="shared" si="404"/>
        <v/>
      </c>
    </row>
    <row r="2823" spans="12:21" ht="15" customHeight="1" x14ac:dyDescent="0.15">
      <c r="L2823" s="244" t="str">
        <f t="shared" si="396"/>
        <v/>
      </c>
      <c r="M2823" s="245" t="str">
        <f t="shared" si="397"/>
        <v/>
      </c>
      <c r="N2823" s="244" t="str">
        <f t="shared" si="398"/>
        <v/>
      </c>
      <c r="O2823" s="244" t="str">
        <f t="shared" si="399"/>
        <v/>
      </c>
      <c r="P2823">
        <f>IF($I2823&lt;&gt;"",$I2823,IF($E2823="SGD",1,IF($E2823="USD",Settings!$B$22,IF($E2823="HKD",Settings!$B$23,1))))</f>
        <v>1</v>
      </c>
      <c r="Q2823">
        <f t="shared" si="400"/>
        <v>0</v>
      </c>
      <c r="R2823">
        <f t="shared" si="401"/>
        <v>0</v>
      </c>
      <c r="S2823" t="str">
        <f t="shared" si="402"/>
        <v/>
      </c>
      <c r="T2823" t="str">
        <f t="shared" si="403"/>
        <v/>
      </c>
      <c r="U2823" t="str">
        <f t="shared" si="404"/>
        <v/>
      </c>
    </row>
    <row r="2824" spans="12:21" ht="15" customHeight="1" x14ac:dyDescent="0.15">
      <c r="L2824" s="244" t="str">
        <f t="shared" si="396"/>
        <v/>
      </c>
      <c r="M2824" s="245" t="str">
        <f t="shared" si="397"/>
        <v/>
      </c>
      <c r="N2824" s="244" t="str">
        <f t="shared" si="398"/>
        <v/>
      </c>
      <c r="O2824" s="244" t="str">
        <f t="shared" si="399"/>
        <v/>
      </c>
      <c r="P2824">
        <f>IF($I2824&lt;&gt;"",$I2824,IF($E2824="SGD",1,IF($E2824="USD",Settings!$B$22,IF($E2824="HKD",Settings!$B$23,1))))</f>
        <v>1</v>
      </c>
      <c r="Q2824">
        <f t="shared" si="400"/>
        <v>0</v>
      </c>
      <c r="R2824">
        <f t="shared" si="401"/>
        <v>0</v>
      </c>
      <c r="S2824" t="str">
        <f t="shared" si="402"/>
        <v/>
      </c>
      <c r="T2824" t="str">
        <f t="shared" si="403"/>
        <v/>
      </c>
      <c r="U2824" t="str">
        <f t="shared" si="404"/>
        <v/>
      </c>
    </row>
    <row r="2825" spans="12:21" ht="15" customHeight="1" x14ac:dyDescent="0.15">
      <c r="L2825" s="244" t="str">
        <f t="shared" si="396"/>
        <v/>
      </c>
      <c r="M2825" s="245" t="str">
        <f t="shared" si="397"/>
        <v/>
      </c>
      <c r="N2825" s="244" t="str">
        <f t="shared" si="398"/>
        <v/>
      </c>
      <c r="O2825" s="244" t="str">
        <f t="shared" si="399"/>
        <v/>
      </c>
      <c r="P2825">
        <f>IF($I2825&lt;&gt;"",$I2825,IF($E2825="SGD",1,IF($E2825="USD",Settings!$B$22,IF($E2825="HKD",Settings!$B$23,1))))</f>
        <v>1</v>
      </c>
      <c r="Q2825">
        <f t="shared" si="400"/>
        <v>0</v>
      </c>
      <c r="R2825">
        <f t="shared" si="401"/>
        <v>0</v>
      </c>
      <c r="S2825" t="str">
        <f t="shared" si="402"/>
        <v/>
      </c>
      <c r="T2825" t="str">
        <f t="shared" si="403"/>
        <v/>
      </c>
      <c r="U2825" t="str">
        <f t="shared" si="404"/>
        <v/>
      </c>
    </row>
    <row r="2826" spans="12:21" ht="15" customHeight="1" x14ac:dyDescent="0.15">
      <c r="L2826" s="244" t="str">
        <f t="shared" si="396"/>
        <v/>
      </c>
      <c r="M2826" s="245" t="str">
        <f t="shared" si="397"/>
        <v/>
      </c>
      <c r="N2826" s="244" t="str">
        <f t="shared" si="398"/>
        <v/>
      </c>
      <c r="O2826" s="244" t="str">
        <f t="shared" si="399"/>
        <v/>
      </c>
      <c r="P2826">
        <f>IF($I2826&lt;&gt;"",$I2826,IF($E2826="SGD",1,IF($E2826="USD",Settings!$B$22,IF($E2826="HKD",Settings!$B$23,1))))</f>
        <v>1</v>
      </c>
      <c r="Q2826">
        <f t="shared" si="400"/>
        <v>0</v>
      </c>
      <c r="R2826">
        <f t="shared" si="401"/>
        <v>0</v>
      </c>
      <c r="S2826" t="str">
        <f t="shared" si="402"/>
        <v/>
      </c>
      <c r="T2826" t="str">
        <f t="shared" si="403"/>
        <v/>
      </c>
      <c r="U2826" t="str">
        <f t="shared" si="404"/>
        <v/>
      </c>
    </row>
    <row r="2827" spans="12:21" ht="15" customHeight="1" x14ac:dyDescent="0.15">
      <c r="L2827" s="244" t="str">
        <f t="shared" si="396"/>
        <v/>
      </c>
      <c r="M2827" s="245" t="str">
        <f t="shared" si="397"/>
        <v/>
      </c>
      <c r="N2827" s="244" t="str">
        <f t="shared" si="398"/>
        <v/>
      </c>
      <c r="O2827" s="244" t="str">
        <f t="shared" si="399"/>
        <v/>
      </c>
      <c r="P2827">
        <f>IF($I2827&lt;&gt;"",$I2827,IF($E2827="SGD",1,IF($E2827="USD",Settings!$B$22,IF($E2827="HKD",Settings!$B$23,1))))</f>
        <v>1</v>
      </c>
      <c r="Q2827">
        <f t="shared" si="400"/>
        <v>0</v>
      </c>
      <c r="R2827">
        <f t="shared" si="401"/>
        <v>0</v>
      </c>
      <c r="S2827" t="str">
        <f t="shared" si="402"/>
        <v/>
      </c>
      <c r="T2827" t="str">
        <f t="shared" si="403"/>
        <v/>
      </c>
      <c r="U2827" t="str">
        <f t="shared" si="404"/>
        <v/>
      </c>
    </row>
    <row r="2828" spans="12:21" ht="15" customHeight="1" x14ac:dyDescent="0.15">
      <c r="L2828" s="244" t="str">
        <f t="shared" si="396"/>
        <v/>
      </c>
      <c r="M2828" s="245" t="str">
        <f t="shared" si="397"/>
        <v/>
      </c>
      <c r="N2828" s="244" t="str">
        <f t="shared" si="398"/>
        <v/>
      </c>
      <c r="O2828" s="244" t="str">
        <f t="shared" si="399"/>
        <v/>
      </c>
      <c r="P2828">
        <f>IF($I2828&lt;&gt;"",$I2828,IF($E2828="SGD",1,IF($E2828="USD",Settings!$B$22,IF($E2828="HKD",Settings!$B$23,1))))</f>
        <v>1</v>
      </c>
      <c r="Q2828">
        <f t="shared" si="400"/>
        <v>0</v>
      </c>
      <c r="R2828">
        <f t="shared" si="401"/>
        <v>0</v>
      </c>
      <c r="S2828" t="str">
        <f t="shared" si="402"/>
        <v/>
      </c>
      <c r="T2828" t="str">
        <f t="shared" si="403"/>
        <v/>
      </c>
      <c r="U2828" t="str">
        <f t="shared" si="404"/>
        <v/>
      </c>
    </row>
    <row r="2829" spans="12:21" ht="15" customHeight="1" x14ac:dyDescent="0.15">
      <c r="L2829" s="244" t="str">
        <f t="shared" si="396"/>
        <v/>
      </c>
      <c r="M2829" s="245" t="str">
        <f t="shared" si="397"/>
        <v/>
      </c>
      <c r="N2829" s="244" t="str">
        <f t="shared" si="398"/>
        <v/>
      </c>
      <c r="O2829" s="244" t="str">
        <f t="shared" si="399"/>
        <v/>
      </c>
      <c r="P2829">
        <f>IF($I2829&lt;&gt;"",$I2829,IF($E2829="SGD",1,IF($E2829="USD",Settings!$B$22,IF($E2829="HKD",Settings!$B$23,1))))</f>
        <v>1</v>
      </c>
      <c r="Q2829">
        <f t="shared" si="400"/>
        <v>0</v>
      </c>
      <c r="R2829">
        <f t="shared" si="401"/>
        <v>0</v>
      </c>
      <c r="S2829" t="str">
        <f t="shared" si="402"/>
        <v/>
      </c>
      <c r="T2829" t="str">
        <f t="shared" si="403"/>
        <v/>
      </c>
      <c r="U2829" t="str">
        <f t="shared" si="404"/>
        <v/>
      </c>
    </row>
    <row r="2830" spans="12:21" ht="15" customHeight="1" x14ac:dyDescent="0.15">
      <c r="L2830" s="244" t="str">
        <f t="shared" si="396"/>
        <v/>
      </c>
      <c r="M2830" s="245" t="str">
        <f t="shared" si="397"/>
        <v/>
      </c>
      <c r="N2830" s="244" t="str">
        <f t="shared" si="398"/>
        <v/>
      </c>
      <c r="O2830" s="244" t="str">
        <f t="shared" si="399"/>
        <v/>
      </c>
      <c r="P2830">
        <f>IF($I2830&lt;&gt;"",$I2830,IF($E2830="SGD",1,IF($E2830="USD",Settings!$B$22,IF($E2830="HKD",Settings!$B$23,1))))</f>
        <v>1</v>
      </c>
      <c r="Q2830">
        <f t="shared" si="400"/>
        <v>0</v>
      </c>
      <c r="R2830">
        <f t="shared" si="401"/>
        <v>0</v>
      </c>
      <c r="S2830" t="str">
        <f t="shared" si="402"/>
        <v/>
      </c>
      <c r="T2830" t="str">
        <f t="shared" si="403"/>
        <v/>
      </c>
      <c r="U2830" t="str">
        <f t="shared" si="404"/>
        <v/>
      </c>
    </row>
    <row r="2831" spans="12:21" ht="15" customHeight="1" x14ac:dyDescent="0.15">
      <c r="L2831" s="244" t="str">
        <f t="shared" si="396"/>
        <v/>
      </c>
      <c r="M2831" s="245" t="str">
        <f t="shared" si="397"/>
        <v/>
      </c>
      <c r="N2831" s="244" t="str">
        <f t="shared" si="398"/>
        <v/>
      </c>
      <c r="O2831" s="244" t="str">
        <f t="shared" si="399"/>
        <v/>
      </c>
      <c r="P2831">
        <f>IF($I2831&lt;&gt;"",$I2831,IF($E2831="SGD",1,IF($E2831="USD",Settings!$B$22,IF($E2831="HKD",Settings!$B$23,1))))</f>
        <v>1</v>
      </c>
      <c r="Q2831">
        <f t="shared" si="400"/>
        <v>0</v>
      </c>
      <c r="R2831">
        <f t="shared" si="401"/>
        <v>0</v>
      </c>
      <c r="S2831" t="str">
        <f t="shared" si="402"/>
        <v/>
      </c>
      <c r="T2831" t="str">
        <f t="shared" si="403"/>
        <v/>
      </c>
      <c r="U2831" t="str">
        <f t="shared" si="404"/>
        <v/>
      </c>
    </row>
    <row r="2832" spans="12:21" ht="15" customHeight="1" x14ac:dyDescent="0.15">
      <c r="L2832" s="244" t="str">
        <f t="shared" si="396"/>
        <v/>
      </c>
      <c r="M2832" s="245" t="str">
        <f t="shared" si="397"/>
        <v/>
      </c>
      <c r="N2832" s="244" t="str">
        <f t="shared" si="398"/>
        <v/>
      </c>
      <c r="O2832" s="244" t="str">
        <f t="shared" si="399"/>
        <v/>
      </c>
      <c r="P2832">
        <f>IF($I2832&lt;&gt;"",$I2832,IF($E2832="SGD",1,IF($E2832="USD",Settings!$B$22,IF($E2832="HKD",Settings!$B$23,1))))</f>
        <v>1</v>
      </c>
      <c r="Q2832">
        <f t="shared" si="400"/>
        <v>0</v>
      </c>
      <c r="R2832">
        <f t="shared" si="401"/>
        <v>0</v>
      </c>
      <c r="S2832" t="str">
        <f t="shared" si="402"/>
        <v/>
      </c>
      <c r="T2832" t="str">
        <f t="shared" si="403"/>
        <v/>
      </c>
      <c r="U2832" t="str">
        <f t="shared" si="404"/>
        <v/>
      </c>
    </row>
    <row r="2833" spans="12:21" ht="15" customHeight="1" x14ac:dyDescent="0.15">
      <c r="L2833" s="244" t="str">
        <f t="shared" si="396"/>
        <v/>
      </c>
      <c r="M2833" s="245" t="str">
        <f t="shared" si="397"/>
        <v/>
      </c>
      <c r="N2833" s="244" t="str">
        <f t="shared" si="398"/>
        <v/>
      </c>
      <c r="O2833" s="244" t="str">
        <f t="shared" si="399"/>
        <v/>
      </c>
      <c r="P2833">
        <f>IF($I2833&lt;&gt;"",$I2833,IF($E2833="SGD",1,IF($E2833="USD",Settings!$B$22,IF($E2833="HKD",Settings!$B$23,1))))</f>
        <v>1</v>
      </c>
      <c r="Q2833">
        <f t="shared" si="400"/>
        <v>0</v>
      </c>
      <c r="R2833">
        <f t="shared" si="401"/>
        <v>0</v>
      </c>
      <c r="S2833" t="str">
        <f t="shared" si="402"/>
        <v/>
      </c>
      <c r="T2833" t="str">
        <f t="shared" si="403"/>
        <v/>
      </c>
      <c r="U2833" t="str">
        <f t="shared" si="404"/>
        <v/>
      </c>
    </row>
    <row r="2834" spans="12:21" ht="15" customHeight="1" x14ac:dyDescent="0.15">
      <c r="L2834" s="244" t="str">
        <f t="shared" si="396"/>
        <v/>
      </c>
      <c r="M2834" s="245" t="str">
        <f t="shared" si="397"/>
        <v/>
      </c>
      <c r="N2834" s="244" t="str">
        <f t="shared" si="398"/>
        <v/>
      </c>
      <c r="O2834" s="244" t="str">
        <f t="shared" si="399"/>
        <v/>
      </c>
      <c r="P2834">
        <f>IF($I2834&lt;&gt;"",$I2834,IF($E2834="SGD",1,IF($E2834="USD",Settings!$B$22,IF($E2834="HKD",Settings!$B$23,1))))</f>
        <v>1</v>
      </c>
      <c r="Q2834">
        <f t="shared" si="400"/>
        <v>0</v>
      </c>
      <c r="R2834">
        <f t="shared" si="401"/>
        <v>0</v>
      </c>
      <c r="S2834" t="str">
        <f t="shared" si="402"/>
        <v/>
      </c>
      <c r="T2834" t="str">
        <f t="shared" si="403"/>
        <v/>
      </c>
      <c r="U2834" t="str">
        <f t="shared" si="404"/>
        <v/>
      </c>
    </row>
    <row r="2835" spans="12:21" ht="15" customHeight="1" x14ac:dyDescent="0.15">
      <c r="L2835" s="244" t="str">
        <f t="shared" si="396"/>
        <v/>
      </c>
      <c r="M2835" s="245" t="str">
        <f t="shared" si="397"/>
        <v/>
      </c>
      <c r="N2835" s="244" t="str">
        <f t="shared" si="398"/>
        <v/>
      </c>
      <c r="O2835" s="244" t="str">
        <f t="shared" si="399"/>
        <v/>
      </c>
      <c r="P2835">
        <f>IF($I2835&lt;&gt;"",$I2835,IF($E2835="SGD",1,IF($E2835="USD",Settings!$B$22,IF($E2835="HKD",Settings!$B$23,1))))</f>
        <v>1</v>
      </c>
      <c r="Q2835">
        <f t="shared" si="400"/>
        <v>0</v>
      </c>
      <c r="R2835">
        <f t="shared" si="401"/>
        <v>0</v>
      </c>
      <c r="S2835" t="str">
        <f t="shared" si="402"/>
        <v/>
      </c>
      <c r="T2835" t="str">
        <f t="shared" si="403"/>
        <v/>
      </c>
      <c r="U2835" t="str">
        <f t="shared" si="404"/>
        <v/>
      </c>
    </row>
    <row r="2836" spans="12:21" ht="15" customHeight="1" x14ac:dyDescent="0.15">
      <c r="L2836" s="244" t="str">
        <f t="shared" si="396"/>
        <v/>
      </c>
      <c r="M2836" s="245" t="str">
        <f t="shared" si="397"/>
        <v/>
      </c>
      <c r="N2836" s="244" t="str">
        <f t="shared" si="398"/>
        <v/>
      </c>
      <c r="O2836" s="244" t="str">
        <f t="shared" si="399"/>
        <v/>
      </c>
      <c r="P2836">
        <f>IF($I2836&lt;&gt;"",$I2836,IF($E2836="SGD",1,IF($E2836="USD",Settings!$B$22,IF($E2836="HKD",Settings!$B$23,1))))</f>
        <v>1</v>
      </c>
      <c r="Q2836">
        <f t="shared" si="400"/>
        <v>0</v>
      </c>
      <c r="R2836">
        <f t="shared" si="401"/>
        <v>0</v>
      </c>
      <c r="S2836" t="str">
        <f t="shared" si="402"/>
        <v/>
      </c>
      <c r="T2836" t="str">
        <f t="shared" si="403"/>
        <v/>
      </c>
      <c r="U2836" t="str">
        <f t="shared" si="404"/>
        <v/>
      </c>
    </row>
    <row r="2837" spans="12:21" ht="15" customHeight="1" x14ac:dyDescent="0.15">
      <c r="L2837" s="244" t="str">
        <f t="shared" si="396"/>
        <v/>
      </c>
      <c r="M2837" s="245" t="str">
        <f t="shared" si="397"/>
        <v/>
      </c>
      <c r="N2837" s="244" t="str">
        <f t="shared" si="398"/>
        <v/>
      </c>
      <c r="O2837" s="244" t="str">
        <f t="shared" si="399"/>
        <v/>
      </c>
      <c r="P2837">
        <f>IF($I2837&lt;&gt;"",$I2837,IF($E2837="SGD",1,IF($E2837="USD",Settings!$B$22,IF($E2837="HKD",Settings!$B$23,1))))</f>
        <v>1</v>
      </c>
      <c r="Q2837">
        <f t="shared" si="400"/>
        <v>0</v>
      </c>
      <c r="R2837">
        <f t="shared" si="401"/>
        <v>0</v>
      </c>
      <c r="S2837" t="str">
        <f t="shared" si="402"/>
        <v/>
      </c>
      <c r="T2837" t="str">
        <f t="shared" si="403"/>
        <v/>
      </c>
      <c r="U2837" t="str">
        <f t="shared" si="404"/>
        <v/>
      </c>
    </row>
    <row r="2838" spans="12:21" ht="15" customHeight="1" x14ac:dyDescent="0.15">
      <c r="L2838" s="244" t="str">
        <f t="shared" si="396"/>
        <v/>
      </c>
      <c r="M2838" s="245" t="str">
        <f t="shared" si="397"/>
        <v/>
      </c>
      <c r="N2838" s="244" t="str">
        <f t="shared" si="398"/>
        <v/>
      </c>
      <c r="O2838" s="244" t="str">
        <f t="shared" si="399"/>
        <v/>
      </c>
      <c r="P2838">
        <f>IF($I2838&lt;&gt;"",$I2838,IF($E2838="SGD",1,IF($E2838="USD",Settings!$B$22,IF($E2838="HKD",Settings!$B$23,1))))</f>
        <v>1</v>
      </c>
      <c r="Q2838">
        <f t="shared" si="400"/>
        <v>0</v>
      </c>
      <c r="R2838">
        <f t="shared" si="401"/>
        <v>0</v>
      </c>
      <c r="S2838" t="str">
        <f t="shared" si="402"/>
        <v/>
      </c>
      <c r="T2838" t="str">
        <f t="shared" si="403"/>
        <v/>
      </c>
      <c r="U2838" t="str">
        <f t="shared" si="404"/>
        <v/>
      </c>
    </row>
    <row r="2839" spans="12:21" ht="15" customHeight="1" x14ac:dyDescent="0.15">
      <c r="L2839" s="244" t="str">
        <f t="shared" si="396"/>
        <v/>
      </c>
      <c r="M2839" s="245" t="str">
        <f t="shared" si="397"/>
        <v/>
      </c>
      <c r="N2839" s="244" t="str">
        <f t="shared" si="398"/>
        <v/>
      </c>
      <c r="O2839" s="244" t="str">
        <f t="shared" si="399"/>
        <v/>
      </c>
      <c r="P2839">
        <f>IF($I2839&lt;&gt;"",$I2839,IF($E2839="SGD",1,IF($E2839="USD",Settings!$B$22,IF($E2839="HKD",Settings!$B$23,1))))</f>
        <v>1</v>
      </c>
      <c r="Q2839">
        <f t="shared" si="400"/>
        <v>0</v>
      </c>
      <c r="R2839">
        <f t="shared" si="401"/>
        <v>0</v>
      </c>
      <c r="S2839" t="str">
        <f t="shared" si="402"/>
        <v/>
      </c>
      <c r="T2839" t="str">
        <f t="shared" si="403"/>
        <v/>
      </c>
      <c r="U2839" t="str">
        <f t="shared" si="404"/>
        <v/>
      </c>
    </row>
    <row r="2840" spans="12:21" ht="15" customHeight="1" x14ac:dyDescent="0.15">
      <c r="L2840" s="244" t="str">
        <f t="shared" si="396"/>
        <v/>
      </c>
      <c r="M2840" s="245" t="str">
        <f t="shared" si="397"/>
        <v/>
      </c>
      <c r="N2840" s="244" t="str">
        <f t="shared" si="398"/>
        <v/>
      </c>
      <c r="O2840" s="244" t="str">
        <f t="shared" si="399"/>
        <v/>
      </c>
      <c r="P2840">
        <f>IF($I2840&lt;&gt;"",$I2840,IF($E2840="SGD",1,IF($E2840="USD",Settings!$B$22,IF($E2840="HKD",Settings!$B$23,1))))</f>
        <v>1</v>
      </c>
      <c r="Q2840">
        <f t="shared" si="400"/>
        <v>0</v>
      </c>
      <c r="R2840">
        <f t="shared" si="401"/>
        <v>0</v>
      </c>
      <c r="S2840" t="str">
        <f t="shared" si="402"/>
        <v/>
      </c>
      <c r="T2840" t="str">
        <f t="shared" si="403"/>
        <v/>
      </c>
      <c r="U2840" t="str">
        <f t="shared" si="404"/>
        <v/>
      </c>
    </row>
    <row r="2841" spans="12:21" ht="15" customHeight="1" x14ac:dyDescent="0.15">
      <c r="L2841" s="244" t="str">
        <f t="shared" si="396"/>
        <v/>
      </c>
      <c r="M2841" s="245" t="str">
        <f t="shared" si="397"/>
        <v/>
      </c>
      <c r="N2841" s="244" t="str">
        <f t="shared" si="398"/>
        <v/>
      </c>
      <c r="O2841" s="244" t="str">
        <f t="shared" si="399"/>
        <v/>
      </c>
      <c r="P2841">
        <f>IF($I2841&lt;&gt;"",$I2841,IF($E2841="SGD",1,IF($E2841="USD",Settings!$B$22,IF($E2841="HKD",Settings!$B$23,1))))</f>
        <v>1</v>
      </c>
      <c r="Q2841">
        <f t="shared" si="400"/>
        <v>0</v>
      </c>
      <c r="R2841">
        <f t="shared" si="401"/>
        <v>0</v>
      </c>
      <c r="S2841" t="str">
        <f t="shared" si="402"/>
        <v/>
      </c>
      <c r="T2841" t="str">
        <f t="shared" si="403"/>
        <v/>
      </c>
      <c r="U2841" t="str">
        <f t="shared" si="404"/>
        <v/>
      </c>
    </row>
    <row r="2842" spans="12:21" ht="15" customHeight="1" x14ac:dyDescent="0.15">
      <c r="L2842" s="244" t="str">
        <f t="shared" si="396"/>
        <v/>
      </c>
      <c r="M2842" s="245" t="str">
        <f t="shared" si="397"/>
        <v/>
      </c>
      <c r="N2842" s="244" t="str">
        <f t="shared" si="398"/>
        <v/>
      </c>
      <c r="O2842" s="244" t="str">
        <f t="shared" si="399"/>
        <v/>
      </c>
      <c r="P2842">
        <f>IF($I2842&lt;&gt;"",$I2842,IF($E2842="SGD",1,IF($E2842="USD",Settings!$B$22,IF($E2842="HKD",Settings!$B$23,1))))</f>
        <v>1</v>
      </c>
      <c r="Q2842">
        <f t="shared" si="400"/>
        <v>0</v>
      </c>
      <c r="R2842">
        <f t="shared" si="401"/>
        <v>0</v>
      </c>
      <c r="S2842" t="str">
        <f t="shared" si="402"/>
        <v/>
      </c>
      <c r="T2842" t="str">
        <f t="shared" si="403"/>
        <v/>
      </c>
      <c r="U2842" t="str">
        <f t="shared" si="404"/>
        <v/>
      </c>
    </row>
    <row r="2843" spans="12:21" ht="15" customHeight="1" x14ac:dyDescent="0.15">
      <c r="L2843" s="244" t="str">
        <f t="shared" si="396"/>
        <v/>
      </c>
      <c r="M2843" s="245" t="str">
        <f t="shared" si="397"/>
        <v/>
      </c>
      <c r="N2843" s="244" t="str">
        <f t="shared" si="398"/>
        <v/>
      </c>
      <c r="O2843" s="244" t="str">
        <f t="shared" si="399"/>
        <v/>
      </c>
      <c r="P2843">
        <f>IF($I2843&lt;&gt;"",$I2843,IF($E2843="SGD",1,IF($E2843="USD",Settings!$B$22,IF($E2843="HKD",Settings!$B$23,1))))</f>
        <v>1</v>
      </c>
      <c r="Q2843">
        <f t="shared" si="400"/>
        <v>0</v>
      </c>
      <c r="R2843">
        <f t="shared" si="401"/>
        <v>0</v>
      </c>
      <c r="S2843" t="str">
        <f t="shared" si="402"/>
        <v/>
      </c>
      <c r="T2843" t="str">
        <f t="shared" si="403"/>
        <v/>
      </c>
      <c r="U2843" t="str">
        <f t="shared" si="404"/>
        <v/>
      </c>
    </row>
    <row r="2844" spans="12:21" ht="15" customHeight="1" x14ac:dyDescent="0.15">
      <c r="L2844" s="244" t="str">
        <f t="shared" si="396"/>
        <v/>
      </c>
      <c r="M2844" s="245" t="str">
        <f t="shared" si="397"/>
        <v/>
      </c>
      <c r="N2844" s="244" t="str">
        <f t="shared" si="398"/>
        <v/>
      </c>
      <c r="O2844" s="244" t="str">
        <f t="shared" si="399"/>
        <v/>
      </c>
      <c r="P2844">
        <f>IF($I2844&lt;&gt;"",$I2844,IF($E2844="SGD",1,IF($E2844="USD",Settings!$B$22,IF($E2844="HKD",Settings!$B$23,1))))</f>
        <v>1</v>
      </c>
      <c r="Q2844">
        <f t="shared" si="400"/>
        <v>0</v>
      </c>
      <c r="R2844">
        <f t="shared" si="401"/>
        <v>0</v>
      </c>
      <c r="S2844" t="str">
        <f t="shared" si="402"/>
        <v/>
      </c>
      <c r="T2844" t="str">
        <f t="shared" si="403"/>
        <v/>
      </c>
      <c r="U2844" t="str">
        <f t="shared" si="404"/>
        <v/>
      </c>
    </row>
    <row r="2845" spans="12:21" ht="15" customHeight="1" x14ac:dyDescent="0.15">
      <c r="L2845" s="244" t="str">
        <f t="shared" si="396"/>
        <v/>
      </c>
      <c r="M2845" s="245" t="str">
        <f t="shared" si="397"/>
        <v/>
      </c>
      <c r="N2845" s="244" t="str">
        <f t="shared" si="398"/>
        <v/>
      </c>
      <c r="O2845" s="244" t="str">
        <f t="shared" si="399"/>
        <v/>
      </c>
      <c r="P2845">
        <f>IF($I2845&lt;&gt;"",$I2845,IF($E2845="SGD",1,IF($E2845="USD",Settings!$B$22,IF($E2845="HKD",Settings!$B$23,1))))</f>
        <v>1</v>
      </c>
      <c r="Q2845">
        <f t="shared" si="400"/>
        <v>0</v>
      </c>
      <c r="R2845">
        <f t="shared" si="401"/>
        <v>0</v>
      </c>
      <c r="S2845" t="str">
        <f t="shared" si="402"/>
        <v/>
      </c>
      <c r="T2845" t="str">
        <f t="shared" si="403"/>
        <v/>
      </c>
      <c r="U2845" t="str">
        <f t="shared" si="404"/>
        <v/>
      </c>
    </row>
    <row r="2846" spans="12:21" ht="15" customHeight="1" x14ac:dyDescent="0.15">
      <c r="L2846" s="244" t="str">
        <f t="shared" si="396"/>
        <v/>
      </c>
      <c r="M2846" s="245" t="str">
        <f t="shared" si="397"/>
        <v/>
      </c>
      <c r="N2846" s="244" t="str">
        <f t="shared" si="398"/>
        <v/>
      </c>
      <c r="O2846" s="244" t="str">
        <f t="shared" si="399"/>
        <v/>
      </c>
      <c r="P2846">
        <f>IF($I2846&lt;&gt;"",$I2846,IF($E2846="SGD",1,IF($E2846="USD",Settings!$B$22,IF($E2846="HKD",Settings!$B$23,1))))</f>
        <v>1</v>
      </c>
      <c r="Q2846">
        <f t="shared" si="400"/>
        <v>0</v>
      </c>
      <c r="R2846">
        <f t="shared" si="401"/>
        <v>0</v>
      </c>
      <c r="S2846" t="str">
        <f t="shared" si="402"/>
        <v/>
      </c>
      <c r="T2846" t="str">
        <f t="shared" si="403"/>
        <v/>
      </c>
      <c r="U2846" t="str">
        <f t="shared" si="404"/>
        <v/>
      </c>
    </row>
    <row r="2847" spans="12:21" ht="15" customHeight="1" x14ac:dyDescent="0.15">
      <c r="L2847" s="244" t="str">
        <f t="shared" si="396"/>
        <v/>
      </c>
      <c r="M2847" s="245" t="str">
        <f t="shared" si="397"/>
        <v/>
      </c>
      <c r="N2847" s="244" t="str">
        <f t="shared" si="398"/>
        <v/>
      </c>
      <c r="O2847" s="244" t="str">
        <f t="shared" si="399"/>
        <v/>
      </c>
      <c r="P2847">
        <f>IF($I2847&lt;&gt;"",$I2847,IF($E2847="SGD",1,IF($E2847="USD",Settings!$B$22,IF($E2847="HKD",Settings!$B$23,1))))</f>
        <v>1</v>
      </c>
      <c r="Q2847">
        <f t="shared" si="400"/>
        <v>0</v>
      </c>
      <c r="R2847">
        <f t="shared" si="401"/>
        <v>0</v>
      </c>
      <c r="S2847" t="str">
        <f t="shared" si="402"/>
        <v/>
      </c>
      <c r="T2847" t="str">
        <f t="shared" si="403"/>
        <v/>
      </c>
      <c r="U2847" t="str">
        <f t="shared" si="404"/>
        <v/>
      </c>
    </row>
    <row r="2848" spans="12:21" ht="15" customHeight="1" x14ac:dyDescent="0.15">
      <c r="L2848" s="244" t="str">
        <f t="shared" si="396"/>
        <v/>
      </c>
      <c r="M2848" s="245" t="str">
        <f t="shared" si="397"/>
        <v/>
      </c>
      <c r="N2848" s="244" t="str">
        <f t="shared" si="398"/>
        <v/>
      </c>
      <c r="O2848" s="244" t="str">
        <f t="shared" si="399"/>
        <v/>
      </c>
      <c r="P2848">
        <f>IF($I2848&lt;&gt;"",$I2848,IF($E2848="SGD",1,IF($E2848="USD",Settings!$B$22,IF($E2848="HKD",Settings!$B$23,1))))</f>
        <v>1</v>
      </c>
      <c r="Q2848">
        <f t="shared" si="400"/>
        <v>0</v>
      </c>
      <c r="R2848">
        <f t="shared" si="401"/>
        <v>0</v>
      </c>
      <c r="S2848" t="str">
        <f t="shared" si="402"/>
        <v/>
      </c>
      <c r="T2848" t="str">
        <f t="shared" si="403"/>
        <v/>
      </c>
      <c r="U2848" t="str">
        <f t="shared" si="404"/>
        <v/>
      </c>
    </row>
    <row r="2849" spans="12:21" ht="15" customHeight="1" x14ac:dyDescent="0.15">
      <c r="L2849" s="244" t="str">
        <f t="shared" si="396"/>
        <v/>
      </c>
      <c r="M2849" s="245" t="str">
        <f t="shared" si="397"/>
        <v/>
      </c>
      <c r="N2849" s="244" t="str">
        <f t="shared" si="398"/>
        <v/>
      </c>
      <c r="O2849" s="244" t="str">
        <f t="shared" si="399"/>
        <v/>
      </c>
      <c r="P2849">
        <f>IF($I2849&lt;&gt;"",$I2849,IF($E2849="SGD",1,IF($E2849="USD",Settings!$B$22,IF($E2849="HKD",Settings!$B$23,1))))</f>
        <v>1</v>
      </c>
      <c r="Q2849">
        <f t="shared" si="400"/>
        <v>0</v>
      </c>
      <c r="R2849">
        <f t="shared" si="401"/>
        <v>0</v>
      </c>
      <c r="S2849" t="str">
        <f t="shared" si="402"/>
        <v/>
      </c>
      <c r="T2849" t="str">
        <f t="shared" si="403"/>
        <v/>
      </c>
      <c r="U2849" t="str">
        <f t="shared" si="404"/>
        <v/>
      </c>
    </row>
    <row r="2850" spans="12:21" ht="15" customHeight="1" x14ac:dyDescent="0.15">
      <c r="L2850" s="244" t="str">
        <f t="shared" si="396"/>
        <v/>
      </c>
      <c r="M2850" s="245" t="str">
        <f t="shared" si="397"/>
        <v/>
      </c>
      <c r="N2850" s="244" t="str">
        <f t="shared" si="398"/>
        <v/>
      </c>
      <c r="O2850" s="244" t="str">
        <f t="shared" si="399"/>
        <v/>
      </c>
      <c r="P2850">
        <f>IF($I2850&lt;&gt;"",$I2850,IF($E2850="SGD",1,IF($E2850="USD",Settings!$B$22,IF($E2850="HKD",Settings!$B$23,1))))</f>
        <v>1</v>
      </c>
      <c r="Q2850">
        <f t="shared" si="400"/>
        <v>0</v>
      </c>
      <c r="R2850">
        <f t="shared" si="401"/>
        <v>0</v>
      </c>
      <c r="S2850" t="str">
        <f t="shared" si="402"/>
        <v/>
      </c>
      <c r="T2850" t="str">
        <f t="shared" si="403"/>
        <v/>
      </c>
      <c r="U2850" t="str">
        <f t="shared" si="404"/>
        <v/>
      </c>
    </row>
    <row r="2851" spans="12:21" ht="15" customHeight="1" x14ac:dyDescent="0.15">
      <c r="L2851" s="244" t="str">
        <f t="shared" si="396"/>
        <v/>
      </c>
      <c r="M2851" s="245" t="str">
        <f t="shared" si="397"/>
        <v/>
      </c>
      <c r="N2851" s="244" t="str">
        <f t="shared" si="398"/>
        <v/>
      </c>
      <c r="O2851" s="244" t="str">
        <f t="shared" si="399"/>
        <v/>
      </c>
      <c r="P2851">
        <f>IF($I2851&lt;&gt;"",$I2851,IF($E2851="SGD",1,IF($E2851="USD",Settings!$B$22,IF($E2851="HKD",Settings!$B$23,1))))</f>
        <v>1</v>
      </c>
      <c r="Q2851">
        <f t="shared" si="400"/>
        <v>0</v>
      </c>
      <c r="R2851">
        <f t="shared" si="401"/>
        <v>0</v>
      </c>
      <c r="S2851" t="str">
        <f t="shared" si="402"/>
        <v/>
      </c>
      <c r="T2851" t="str">
        <f t="shared" si="403"/>
        <v/>
      </c>
      <c r="U2851" t="str">
        <f t="shared" si="404"/>
        <v/>
      </c>
    </row>
    <row r="2852" spans="12:21" ht="15" customHeight="1" x14ac:dyDescent="0.15">
      <c r="L2852" s="244" t="str">
        <f t="shared" si="396"/>
        <v/>
      </c>
      <c r="M2852" s="245" t="str">
        <f t="shared" si="397"/>
        <v/>
      </c>
      <c r="N2852" s="244" t="str">
        <f t="shared" si="398"/>
        <v/>
      </c>
      <c r="O2852" s="244" t="str">
        <f t="shared" si="399"/>
        <v/>
      </c>
      <c r="P2852">
        <f>IF($I2852&lt;&gt;"",$I2852,IF($E2852="SGD",1,IF($E2852="USD",Settings!$B$22,IF($E2852="HKD",Settings!$B$23,1))))</f>
        <v>1</v>
      </c>
      <c r="Q2852">
        <f t="shared" si="400"/>
        <v>0</v>
      </c>
      <c r="R2852">
        <f t="shared" si="401"/>
        <v>0</v>
      </c>
      <c r="S2852" t="str">
        <f t="shared" si="402"/>
        <v/>
      </c>
      <c r="T2852" t="str">
        <f t="shared" si="403"/>
        <v/>
      </c>
      <c r="U2852" t="str">
        <f t="shared" si="404"/>
        <v/>
      </c>
    </row>
    <row r="2853" spans="12:21" ht="15" customHeight="1" x14ac:dyDescent="0.15">
      <c r="L2853" s="244" t="str">
        <f t="shared" si="396"/>
        <v/>
      </c>
      <c r="M2853" s="245" t="str">
        <f t="shared" si="397"/>
        <v/>
      </c>
      <c r="N2853" s="244" t="str">
        <f t="shared" si="398"/>
        <v/>
      </c>
      <c r="O2853" s="244" t="str">
        <f t="shared" si="399"/>
        <v/>
      </c>
      <c r="P2853">
        <f>IF($I2853&lt;&gt;"",$I2853,IF($E2853="SGD",1,IF($E2853="USD",Settings!$B$22,IF($E2853="HKD",Settings!$B$23,1))))</f>
        <v>1</v>
      </c>
      <c r="Q2853">
        <f t="shared" si="400"/>
        <v>0</v>
      </c>
      <c r="R2853">
        <f t="shared" si="401"/>
        <v>0</v>
      </c>
      <c r="S2853" t="str">
        <f t="shared" si="402"/>
        <v/>
      </c>
      <c r="T2853" t="str">
        <f t="shared" si="403"/>
        <v/>
      </c>
      <c r="U2853" t="str">
        <f t="shared" si="404"/>
        <v/>
      </c>
    </row>
    <row r="2854" spans="12:21" ht="15" customHeight="1" x14ac:dyDescent="0.15">
      <c r="L2854" s="244" t="str">
        <f t="shared" si="396"/>
        <v/>
      </c>
      <c r="M2854" s="245" t="str">
        <f t="shared" si="397"/>
        <v/>
      </c>
      <c r="N2854" s="244" t="str">
        <f t="shared" si="398"/>
        <v/>
      </c>
      <c r="O2854" s="244" t="str">
        <f t="shared" si="399"/>
        <v/>
      </c>
      <c r="P2854">
        <f>IF($I2854&lt;&gt;"",$I2854,IF($E2854="SGD",1,IF($E2854="USD",Settings!$B$22,IF($E2854="HKD",Settings!$B$23,1))))</f>
        <v>1</v>
      </c>
      <c r="Q2854">
        <f t="shared" si="400"/>
        <v>0</v>
      </c>
      <c r="R2854">
        <f t="shared" si="401"/>
        <v>0</v>
      </c>
      <c r="S2854" t="str">
        <f t="shared" si="402"/>
        <v/>
      </c>
      <c r="T2854" t="str">
        <f t="shared" si="403"/>
        <v/>
      </c>
      <c r="U2854" t="str">
        <f t="shared" si="404"/>
        <v/>
      </c>
    </row>
    <row r="2855" spans="12:21" ht="15" customHeight="1" x14ac:dyDescent="0.15">
      <c r="L2855" s="244" t="str">
        <f t="shared" si="396"/>
        <v/>
      </c>
      <c r="M2855" s="245" t="str">
        <f t="shared" si="397"/>
        <v/>
      </c>
      <c r="N2855" s="244" t="str">
        <f t="shared" si="398"/>
        <v/>
      </c>
      <c r="O2855" s="244" t="str">
        <f t="shared" si="399"/>
        <v/>
      </c>
      <c r="P2855">
        <f>IF($I2855&lt;&gt;"",$I2855,IF($E2855="SGD",1,IF($E2855="USD",Settings!$B$22,IF($E2855="HKD",Settings!$B$23,1))))</f>
        <v>1</v>
      </c>
      <c r="Q2855">
        <f t="shared" si="400"/>
        <v>0</v>
      </c>
      <c r="R2855">
        <f t="shared" si="401"/>
        <v>0</v>
      </c>
      <c r="S2855" t="str">
        <f t="shared" si="402"/>
        <v/>
      </c>
      <c r="T2855" t="str">
        <f t="shared" si="403"/>
        <v/>
      </c>
      <c r="U2855" t="str">
        <f t="shared" si="404"/>
        <v/>
      </c>
    </row>
    <row r="2856" spans="12:21" ht="15" customHeight="1" x14ac:dyDescent="0.15">
      <c r="L2856" s="244" t="str">
        <f t="shared" si="396"/>
        <v/>
      </c>
      <c r="M2856" s="245" t="str">
        <f t="shared" si="397"/>
        <v/>
      </c>
      <c r="N2856" s="244" t="str">
        <f t="shared" si="398"/>
        <v/>
      </c>
      <c r="O2856" s="244" t="str">
        <f t="shared" si="399"/>
        <v/>
      </c>
      <c r="P2856">
        <f>IF($I2856&lt;&gt;"",$I2856,IF($E2856="SGD",1,IF($E2856="USD",Settings!$B$22,IF($E2856="HKD",Settings!$B$23,1))))</f>
        <v>1</v>
      </c>
      <c r="Q2856">
        <f t="shared" si="400"/>
        <v>0</v>
      </c>
      <c r="R2856">
        <f t="shared" si="401"/>
        <v>0</v>
      </c>
      <c r="S2856" t="str">
        <f t="shared" si="402"/>
        <v/>
      </c>
      <c r="T2856" t="str">
        <f t="shared" si="403"/>
        <v/>
      </c>
      <c r="U2856" t="str">
        <f t="shared" si="404"/>
        <v/>
      </c>
    </row>
    <row r="2857" spans="12:21" ht="15" customHeight="1" x14ac:dyDescent="0.15">
      <c r="L2857" s="244" t="str">
        <f t="shared" ref="L2857:L2920" si="405">IF(OR(B2857="",C2857="",E2857=""),"",B2857&amp;":"&amp;C2857&amp;":"&amp;E2857)</f>
        <v/>
      </c>
      <c r="M2857" s="245" t="str">
        <f t="shared" ref="M2857:M2920" si="406">IF(A2857="","",A2857*D2857)</f>
        <v/>
      </c>
      <c r="N2857" s="244" t="str">
        <f t="shared" ref="N2857:N2920" si="407">IF(A2857="","",IF(OR(A2857=1,A2857=0),J2857,0))</f>
        <v/>
      </c>
      <c r="O2857" s="244" t="str">
        <f t="shared" ref="O2857:O2920" si="408">IF(A2857="","",IF(A2857=-1,J2857,0))</f>
        <v/>
      </c>
      <c r="P2857">
        <f>IF($I2857&lt;&gt;"",$I2857,IF($E2857="SGD",1,IF($E2857="USD",Settings!$B$22,IF($E2857="HKD",Settings!$B$23,1))))</f>
        <v>1</v>
      </c>
      <c r="Q2857">
        <f t="shared" ref="Q2857:Q2920" si="409">IF($L2857="",0,($O2857-$N2857+IF($A2857=2,$J2857,0))*$P2857)</f>
        <v>0</v>
      </c>
      <c r="R2857">
        <f t="shared" ref="R2857:R2920" si="410">IF($L2857="",0,IF($A2857=2,$J2857*$P2857,0))</f>
        <v>0</v>
      </c>
      <c r="S2857" t="str">
        <f t="shared" si="402"/>
        <v/>
      </c>
      <c r="T2857" t="str">
        <f t="shared" si="403"/>
        <v/>
      </c>
      <c r="U2857" t="str">
        <f t="shared" si="404"/>
        <v/>
      </c>
    </row>
    <row r="2858" spans="12:21" ht="15" customHeight="1" x14ac:dyDescent="0.15">
      <c r="L2858" s="244" t="str">
        <f t="shared" si="405"/>
        <v/>
      </c>
      <c r="M2858" s="245" t="str">
        <f t="shared" si="406"/>
        <v/>
      </c>
      <c r="N2858" s="244" t="str">
        <f t="shared" si="407"/>
        <v/>
      </c>
      <c r="O2858" s="244" t="str">
        <f t="shared" si="408"/>
        <v/>
      </c>
      <c r="P2858">
        <f>IF($I2858&lt;&gt;"",$I2858,IF($E2858="SGD",1,IF($E2858="USD",Settings!$B$22,IF($E2858="HKD",Settings!$B$23,1))))</f>
        <v>1</v>
      </c>
      <c r="Q2858">
        <f t="shared" si="409"/>
        <v>0</v>
      </c>
      <c r="R2858">
        <f t="shared" si="410"/>
        <v>0</v>
      </c>
      <c r="S2858" t="str">
        <f t="shared" si="402"/>
        <v/>
      </c>
      <c r="T2858" t="str">
        <f t="shared" si="403"/>
        <v/>
      </c>
      <c r="U2858" t="str">
        <f t="shared" si="404"/>
        <v/>
      </c>
    </row>
    <row r="2859" spans="12:21" ht="15" customHeight="1" x14ac:dyDescent="0.15">
      <c r="L2859" s="244" t="str">
        <f t="shared" si="405"/>
        <v/>
      </c>
      <c r="M2859" s="245" t="str">
        <f t="shared" si="406"/>
        <v/>
      </c>
      <c r="N2859" s="244" t="str">
        <f t="shared" si="407"/>
        <v/>
      </c>
      <c r="O2859" s="244" t="str">
        <f t="shared" si="408"/>
        <v/>
      </c>
      <c r="P2859">
        <f>IF($I2859&lt;&gt;"",$I2859,IF($E2859="SGD",1,IF($E2859="USD",Settings!$B$22,IF($E2859="HKD",Settings!$B$23,1))))</f>
        <v>1</v>
      </c>
      <c r="Q2859">
        <f t="shared" si="409"/>
        <v>0</v>
      </c>
      <c r="R2859">
        <f t="shared" si="410"/>
        <v>0</v>
      </c>
      <c r="S2859" t="str">
        <f t="shared" si="402"/>
        <v/>
      </c>
      <c r="T2859" t="str">
        <f t="shared" si="403"/>
        <v/>
      </c>
      <c r="U2859" t="str">
        <f t="shared" si="404"/>
        <v/>
      </c>
    </row>
    <row r="2860" spans="12:21" ht="15" customHeight="1" x14ac:dyDescent="0.15">
      <c r="L2860" s="244" t="str">
        <f t="shared" si="405"/>
        <v/>
      </c>
      <c r="M2860" s="245" t="str">
        <f t="shared" si="406"/>
        <v/>
      </c>
      <c r="N2860" s="244" t="str">
        <f t="shared" si="407"/>
        <v/>
      </c>
      <c r="O2860" s="244" t="str">
        <f t="shared" si="408"/>
        <v/>
      </c>
      <c r="P2860">
        <f>IF($I2860&lt;&gt;"",$I2860,IF($E2860="SGD",1,IF($E2860="USD",Settings!$B$22,IF($E2860="HKD",Settings!$B$23,1))))</f>
        <v>1</v>
      </c>
      <c r="Q2860">
        <f t="shared" si="409"/>
        <v>0</v>
      </c>
      <c r="R2860">
        <f t="shared" si="410"/>
        <v>0</v>
      </c>
      <c r="S2860" t="str">
        <f t="shared" si="402"/>
        <v/>
      </c>
      <c r="T2860" t="str">
        <f t="shared" si="403"/>
        <v/>
      </c>
      <c r="U2860" t="str">
        <f t="shared" si="404"/>
        <v/>
      </c>
    </row>
    <row r="2861" spans="12:21" ht="15" customHeight="1" x14ac:dyDescent="0.15">
      <c r="L2861" s="244" t="str">
        <f t="shared" si="405"/>
        <v/>
      </c>
      <c r="M2861" s="245" t="str">
        <f t="shared" si="406"/>
        <v/>
      </c>
      <c r="N2861" s="244" t="str">
        <f t="shared" si="407"/>
        <v/>
      </c>
      <c r="O2861" s="244" t="str">
        <f t="shared" si="408"/>
        <v/>
      </c>
      <c r="P2861">
        <f>IF($I2861&lt;&gt;"",$I2861,IF($E2861="SGD",1,IF($E2861="USD",Settings!$B$22,IF($E2861="HKD",Settings!$B$23,1))))</f>
        <v>1</v>
      </c>
      <c r="Q2861">
        <f t="shared" si="409"/>
        <v>0</v>
      </c>
      <c r="R2861">
        <f t="shared" si="410"/>
        <v>0</v>
      </c>
      <c r="S2861" t="str">
        <f t="shared" si="402"/>
        <v/>
      </c>
      <c r="T2861" t="str">
        <f t="shared" si="403"/>
        <v/>
      </c>
      <c r="U2861" t="str">
        <f t="shared" si="404"/>
        <v/>
      </c>
    </row>
    <row r="2862" spans="12:21" ht="15" customHeight="1" x14ac:dyDescent="0.15">
      <c r="L2862" s="244" t="str">
        <f t="shared" si="405"/>
        <v/>
      </c>
      <c r="M2862" s="245" t="str">
        <f t="shared" si="406"/>
        <v/>
      </c>
      <c r="N2862" s="244" t="str">
        <f t="shared" si="407"/>
        <v/>
      </c>
      <c r="O2862" s="244" t="str">
        <f t="shared" si="408"/>
        <v/>
      </c>
      <c r="P2862">
        <f>IF($I2862&lt;&gt;"",$I2862,IF($E2862="SGD",1,IF($E2862="USD",Settings!$B$22,IF($E2862="HKD",Settings!$B$23,1))))</f>
        <v>1</v>
      </c>
      <c r="Q2862">
        <f t="shared" si="409"/>
        <v>0</v>
      </c>
      <c r="R2862">
        <f t="shared" si="410"/>
        <v>0</v>
      </c>
      <c r="S2862" t="str">
        <f t="shared" si="402"/>
        <v/>
      </c>
      <c r="T2862" t="str">
        <f t="shared" si="403"/>
        <v/>
      </c>
      <c r="U2862" t="str">
        <f t="shared" si="404"/>
        <v/>
      </c>
    </row>
    <row r="2863" spans="12:21" ht="15" customHeight="1" x14ac:dyDescent="0.15">
      <c r="L2863" s="244" t="str">
        <f t="shared" si="405"/>
        <v/>
      </c>
      <c r="M2863" s="245" t="str">
        <f t="shared" si="406"/>
        <v/>
      </c>
      <c r="N2863" s="244" t="str">
        <f t="shared" si="407"/>
        <v/>
      </c>
      <c r="O2863" s="244" t="str">
        <f t="shared" si="408"/>
        <v/>
      </c>
      <c r="P2863">
        <f>IF($I2863&lt;&gt;"",$I2863,IF($E2863="SGD",1,IF($E2863="USD",Settings!$B$22,IF($E2863="HKD",Settings!$B$23,1))))</f>
        <v>1</v>
      </c>
      <c r="Q2863">
        <f t="shared" si="409"/>
        <v>0</v>
      </c>
      <c r="R2863">
        <f t="shared" si="410"/>
        <v>0</v>
      </c>
      <c r="S2863" t="str">
        <f t="shared" si="402"/>
        <v/>
      </c>
      <c r="T2863" t="str">
        <f t="shared" si="403"/>
        <v/>
      </c>
      <c r="U2863" t="str">
        <f t="shared" si="404"/>
        <v/>
      </c>
    </row>
    <row r="2864" spans="12:21" ht="15" customHeight="1" x14ac:dyDescent="0.15">
      <c r="L2864" s="244" t="str">
        <f t="shared" si="405"/>
        <v/>
      </c>
      <c r="M2864" s="245" t="str">
        <f t="shared" si="406"/>
        <v/>
      </c>
      <c r="N2864" s="244" t="str">
        <f t="shared" si="407"/>
        <v/>
      </c>
      <c r="O2864" s="244" t="str">
        <f t="shared" si="408"/>
        <v/>
      </c>
      <c r="P2864">
        <f>IF($I2864&lt;&gt;"",$I2864,IF($E2864="SGD",1,IF($E2864="USD",Settings!$B$22,IF($E2864="HKD",Settings!$B$23,1))))</f>
        <v>1</v>
      </c>
      <c r="Q2864">
        <f t="shared" si="409"/>
        <v>0</v>
      </c>
      <c r="R2864">
        <f t="shared" si="410"/>
        <v>0</v>
      </c>
      <c r="S2864" t="str">
        <f t="shared" si="402"/>
        <v/>
      </c>
      <c r="T2864" t="str">
        <f t="shared" si="403"/>
        <v/>
      </c>
      <c r="U2864" t="str">
        <f t="shared" si="404"/>
        <v/>
      </c>
    </row>
    <row r="2865" spans="12:21" ht="15" customHeight="1" x14ac:dyDescent="0.15">
      <c r="L2865" s="244" t="str">
        <f t="shared" si="405"/>
        <v/>
      </c>
      <c r="M2865" s="245" t="str">
        <f t="shared" si="406"/>
        <v/>
      </c>
      <c r="N2865" s="244" t="str">
        <f t="shared" si="407"/>
        <v/>
      </c>
      <c r="O2865" s="244" t="str">
        <f t="shared" si="408"/>
        <v/>
      </c>
      <c r="P2865">
        <f>IF($I2865&lt;&gt;"",$I2865,IF($E2865="SGD",1,IF($E2865="USD",Settings!$B$22,IF($E2865="HKD",Settings!$B$23,1))))</f>
        <v>1</v>
      </c>
      <c r="Q2865">
        <f t="shared" si="409"/>
        <v>0</v>
      </c>
      <c r="R2865">
        <f t="shared" si="410"/>
        <v>0</v>
      </c>
      <c r="S2865" t="str">
        <f t="shared" si="402"/>
        <v/>
      </c>
      <c r="T2865" t="str">
        <f t="shared" si="403"/>
        <v/>
      </c>
      <c r="U2865" t="str">
        <f t="shared" si="404"/>
        <v/>
      </c>
    </row>
    <row r="2866" spans="12:21" ht="15" customHeight="1" x14ac:dyDescent="0.15">
      <c r="L2866" s="244" t="str">
        <f t="shared" si="405"/>
        <v/>
      </c>
      <c r="M2866" s="245" t="str">
        <f t="shared" si="406"/>
        <v/>
      </c>
      <c r="N2866" s="244" t="str">
        <f t="shared" si="407"/>
        <v/>
      </c>
      <c r="O2866" s="244" t="str">
        <f t="shared" si="408"/>
        <v/>
      </c>
      <c r="P2866">
        <f>IF($I2866&lt;&gt;"",$I2866,IF($E2866="SGD",1,IF($E2866="USD",Settings!$B$22,IF($E2866="HKD",Settings!$B$23,1))))</f>
        <v>1</v>
      </c>
      <c r="Q2866">
        <f t="shared" si="409"/>
        <v>0</v>
      </c>
      <c r="R2866">
        <f t="shared" si="410"/>
        <v>0</v>
      </c>
      <c r="S2866" t="str">
        <f t="shared" si="402"/>
        <v/>
      </c>
      <c r="T2866" t="str">
        <f t="shared" si="403"/>
        <v/>
      </c>
      <c r="U2866" t="str">
        <f t="shared" si="404"/>
        <v/>
      </c>
    </row>
    <row r="2867" spans="12:21" ht="15" customHeight="1" x14ac:dyDescent="0.15">
      <c r="L2867" s="244" t="str">
        <f t="shared" si="405"/>
        <v/>
      </c>
      <c r="M2867" s="245" t="str">
        <f t="shared" si="406"/>
        <v/>
      </c>
      <c r="N2867" s="244" t="str">
        <f t="shared" si="407"/>
        <v/>
      </c>
      <c r="O2867" s="244" t="str">
        <f t="shared" si="408"/>
        <v/>
      </c>
      <c r="P2867">
        <f>IF($I2867&lt;&gt;"",$I2867,IF($E2867="SGD",1,IF($E2867="USD",Settings!$B$22,IF($E2867="HKD",Settings!$B$23,1))))</f>
        <v>1</v>
      </c>
      <c r="Q2867">
        <f t="shared" si="409"/>
        <v>0</v>
      </c>
      <c r="R2867">
        <f t="shared" si="410"/>
        <v>0</v>
      </c>
      <c r="S2867" t="str">
        <f t="shared" si="402"/>
        <v/>
      </c>
      <c r="T2867" t="str">
        <f t="shared" si="403"/>
        <v/>
      </c>
      <c r="U2867" t="str">
        <f t="shared" si="404"/>
        <v/>
      </c>
    </row>
    <row r="2868" spans="12:21" ht="15" customHeight="1" x14ac:dyDescent="0.15">
      <c r="L2868" s="244" t="str">
        <f t="shared" si="405"/>
        <v/>
      </c>
      <c r="M2868" s="245" t="str">
        <f t="shared" si="406"/>
        <v/>
      </c>
      <c r="N2868" s="244" t="str">
        <f t="shared" si="407"/>
        <v/>
      </c>
      <c r="O2868" s="244" t="str">
        <f t="shared" si="408"/>
        <v/>
      </c>
      <c r="P2868">
        <f>IF($I2868&lt;&gt;"",$I2868,IF($E2868="SGD",1,IF($E2868="USD",Settings!$B$22,IF($E2868="HKD",Settings!$B$23,1))))</f>
        <v>1</v>
      </c>
      <c r="Q2868">
        <f t="shared" si="409"/>
        <v>0</v>
      </c>
      <c r="R2868">
        <f t="shared" si="410"/>
        <v>0</v>
      </c>
      <c r="S2868" t="str">
        <f t="shared" si="402"/>
        <v/>
      </c>
      <c r="T2868" t="str">
        <f t="shared" si="403"/>
        <v/>
      </c>
      <c r="U2868" t="str">
        <f t="shared" si="404"/>
        <v/>
      </c>
    </row>
    <row r="2869" spans="12:21" ht="15" customHeight="1" x14ac:dyDescent="0.15">
      <c r="L2869" s="244" t="str">
        <f t="shared" si="405"/>
        <v/>
      </c>
      <c r="M2869" s="245" t="str">
        <f t="shared" si="406"/>
        <v/>
      </c>
      <c r="N2869" s="244" t="str">
        <f t="shared" si="407"/>
        <v/>
      </c>
      <c r="O2869" s="244" t="str">
        <f t="shared" si="408"/>
        <v/>
      </c>
      <c r="P2869">
        <f>IF($I2869&lt;&gt;"",$I2869,IF($E2869="SGD",1,IF($E2869="USD",Settings!$B$22,IF($E2869="HKD",Settings!$B$23,1))))</f>
        <v>1</v>
      </c>
      <c r="Q2869">
        <f t="shared" si="409"/>
        <v>0</v>
      </c>
      <c r="R2869">
        <f t="shared" si="410"/>
        <v>0</v>
      </c>
      <c r="S2869" t="str">
        <f t="shared" si="402"/>
        <v/>
      </c>
      <c r="T2869" t="str">
        <f t="shared" si="403"/>
        <v/>
      </c>
      <c r="U2869" t="str">
        <f t="shared" si="404"/>
        <v/>
      </c>
    </row>
    <row r="2870" spans="12:21" ht="15" customHeight="1" x14ac:dyDescent="0.15">
      <c r="L2870" s="244" t="str">
        <f t="shared" si="405"/>
        <v/>
      </c>
      <c r="M2870" s="245" t="str">
        <f t="shared" si="406"/>
        <v/>
      </c>
      <c r="N2870" s="244" t="str">
        <f t="shared" si="407"/>
        <v/>
      </c>
      <c r="O2870" s="244" t="str">
        <f t="shared" si="408"/>
        <v/>
      </c>
      <c r="P2870">
        <f>IF($I2870&lt;&gt;"",$I2870,IF($E2870="SGD",1,IF($E2870="USD",Settings!$B$22,IF($E2870="HKD",Settings!$B$23,1))))</f>
        <v>1</v>
      </c>
      <c r="Q2870">
        <f t="shared" si="409"/>
        <v>0</v>
      </c>
      <c r="R2870">
        <f t="shared" si="410"/>
        <v>0</v>
      </c>
      <c r="S2870" t="str">
        <f t="shared" si="402"/>
        <v/>
      </c>
      <c r="T2870" t="str">
        <f t="shared" si="403"/>
        <v/>
      </c>
      <c r="U2870" t="str">
        <f t="shared" si="404"/>
        <v/>
      </c>
    </row>
    <row r="2871" spans="12:21" ht="15" customHeight="1" x14ac:dyDescent="0.15">
      <c r="L2871" s="244" t="str">
        <f t="shared" si="405"/>
        <v/>
      </c>
      <c r="M2871" s="245" t="str">
        <f t="shared" si="406"/>
        <v/>
      </c>
      <c r="N2871" s="244" t="str">
        <f t="shared" si="407"/>
        <v/>
      </c>
      <c r="O2871" s="244" t="str">
        <f t="shared" si="408"/>
        <v/>
      </c>
      <c r="P2871">
        <f>IF($I2871&lt;&gt;"",$I2871,IF($E2871="SGD",1,IF($E2871="USD",Settings!$B$22,IF($E2871="HKD",Settings!$B$23,1))))</f>
        <v>1</v>
      </c>
      <c r="Q2871">
        <f t="shared" si="409"/>
        <v>0</v>
      </c>
      <c r="R2871">
        <f t="shared" si="410"/>
        <v>0</v>
      </c>
      <c r="S2871" t="str">
        <f t="shared" si="402"/>
        <v/>
      </c>
      <c r="T2871" t="str">
        <f t="shared" si="403"/>
        <v/>
      </c>
      <c r="U2871" t="str">
        <f t="shared" si="404"/>
        <v/>
      </c>
    </row>
    <row r="2872" spans="12:21" ht="15" customHeight="1" x14ac:dyDescent="0.15">
      <c r="L2872" s="244" t="str">
        <f t="shared" si="405"/>
        <v/>
      </c>
      <c r="M2872" s="245" t="str">
        <f t="shared" si="406"/>
        <v/>
      </c>
      <c r="N2872" s="244" t="str">
        <f t="shared" si="407"/>
        <v/>
      </c>
      <c r="O2872" s="244" t="str">
        <f t="shared" si="408"/>
        <v/>
      </c>
      <c r="P2872">
        <f>IF($I2872&lt;&gt;"",$I2872,IF($E2872="SGD",1,IF($E2872="USD",Settings!$B$22,IF($E2872="HKD",Settings!$B$23,1))))</f>
        <v>1</v>
      </c>
      <c r="Q2872">
        <f t="shared" si="409"/>
        <v>0</v>
      </c>
      <c r="R2872">
        <f t="shared" si="410"/>
        <v>0</v>
      </c>
      <c r="S2872" t="str">
        <f t="shared" si="402"/>
        <v/>
      </c>
      <c r="T2872" t="str">
        <f t="shared" si="403"/>
        <v/>
      </c>
      <c r="U2872" t="str">
        <f t="shared" si="404"/>
        <v/>
      </c>
    </row>
    <row r="2873" spans="12:21" ht="15" customHeight="1" x14ac:dyDescent="0.15">
      <c r="L2873" s="244" t="str">
        <f t="shared" si="405"/>
        <v/>
      </c>
      <c r="M2873" s="245" t="str">
        <f t="shared" si="406"/>
        <v/>
      </c>
      <c r="N2873" s="244" t="str">
        <f t="shared" si="407"/>
        <v/>
      </c>
      <c r="O2873" s="244" t="str">
        <f t="shared" si="408"/>
        <v/>
      </c>
      <c r="P2873">
        <f>IF($I2873&lt;&gt;"",$I2873,IF($E2873="SGD",1,IF($E2873="USD",Settings!$B$22,IF($E2873="HKD",Settings!$B$23,1))))</f>
        <v>1</v>
      </c>
      <c r="Q2873">
        <f t="shared" si="409"/>
        <v>0</v>
      </c>
      <c r="R2873">
        <f t="shared" si="410"/>
        <v>0</v>
      </c>
      <c r="S2873" t="str">
        <f t="shared" si="402"/>
        <v/>
      </c>
      <c r="T2873" t="str">
        <f t="shared" si="403"/>
        <v/>
      </c>
      <c r="U2873" t="str">
        <f t="shared" si="404"/>
        <v/>
      </c>
    </row>
    <row r="2874" spans="12:21" ht="15" customHeight="1" x14ac:dyDescent="0.15">
      <c r="L2874" s="244" t="str">
        <f t="shared" si="405"/>
        <v/>
      </c>
      <c r="M2874" s="245" t="str">
        <f t="shared" si="406"/>
        <v/>
      </c>
      <c r="N2874" s="244" t="str">
        <f t="shared" si="407"/>
        <v/>
      </c>
      <c r="O2874" s="244" t="str">
        <f t="shared" si="408"/>
        <v/>
      </c>
      <c r="P2874">
        <f>IF($I2874&lt;&gt;"",$I2874,IF($E2874="SGD",1,IF($E2874="USD",Settings!$B$22,IF($E2874="HKD",Settings!$B$23,1))))</f>
        <v>1</v>
      </c>
      <c r="Q2874">
        <f t="shared" si="409"/>
        <v>0</v>
      </c>
      <c r="R2874">
        <f t="shared" si="410"/>
        <v>0</v>
      </c>
      <c r="S2874" t="str">
        <f t="shared" si="402"/>
        <v/>
      </c>
      <c r="T2874" t="str">
        <f t="shared" si="403"/>
        <v/>
      </c>
      <c r="U2874" t="str">
        <f t="shared" si="404"/>
        <v/>
      </c>
    </row>
    <row r="2875" spans="12:21" ht="15" customHeight="1" x14ac:dyDescent="0.15">
      <c r="L2875" s="244" t="str">
        <f t="shared" si="405"/>
        <v/>
      </c>
      <c r="M2875" s="245" t="str">
        <f t="shared" si="406"/>
        <v/>
      </c>
      <c r="N2875" s="244" t="str">
        <f t="shared" si="407"/>
        <v/>
      </c>
      <c r="O2875" s="244" t="str">
        <f t="shared" si="408"/>
        <v/>
      </c>
      <c r="P2875">
        <f>IF($I2875&lt;&gt;"",$I2875,IF($E2875="SGD",1,IF($E2875="USD",Settings!$B$22,IF($E2875="HKD",Settings!$B$23,1))))</f>
        <v>1</v>
      </c>
      <c r="Q2875">
        <f t="shared" si="409"/>
        <v>0</v>
      </c>
      <c r="R2875">
        <f t="shared" si="410"/>
        <v>0</v>
      </c>
      <c r="S2875" t="str">
        <f t="shared" si="402"/>
        <v/>
      </c>
      <c r="T2875" t="str">
        <f t="shared" si="403"/>
        <v/>
      </c>
      <c r="U2875" t="str">
        <f t="shared" si="404"/>
        <v/>
      </c>
    </row>
    <row r="2876" spans="12:21" ht="15" customHeight="1" x14ac:dyDescent="0.15">
      <c r="L2876" s="244" t="str">
        <f t="shared" si="405"/>
        <v/>
      </c>
      <c r="M2876" s="245" t="str">
        <f t="shared" si="406"/>
        <v/>
      </c>
      <c r="N2876" s="244" t="str">
        <f t="shared" si="407"/>
        <v/>
      </c>
      <c r="O2876" s="244" t="str">
        <f t="shared" si="408"/>
        <v/>
      </c>
      <c r="P2876">
        <f>IF($I2876&lt;&gt;"",$I2876,IF($E2876="SGD",1,IF($E2876="USD",Settings!$B$22,IF($E2876="HKD",Settings!$B$23,1))))</f>
        <v>1</v>
      </c>
      <c r="Q2876">
        <f t="shared" si="409"/>
        <v>0</v>
      </c>
      <c r="R2876">
        <f t="shared" si="410"/>
        <v>0</v>
      </c>
      <c r="S2876" t="str">
        <f t="shared" si="402"/>
        <v/>
      </c>
      <c r="T2876" t="str">
        <f t="shared" si="403"/>
        <v/>
      </c>
      <c r="U2876" t="str">
        <f t="shared" si="404"/>
        <v/>
      </c>
    </row>
    <row r="2877" spans="12:21" ht="15" customHeight="1" x14ac:dyDescent="0.15">
      <c r="L2877" s="244" t="str">
        <f t="shared" si="405"/>
        <v/>
      </c>
      <c r="M2877" s="245" t="str">
        <f t="shared" si="406"/>
        <v/>
      </c>
      <c r="N2877" s="244" t="str">
        <f t="shared" si="407"/>
        <v/>
      </c>
      <c r="O2877" s="244" t="str">
        <f t="shared" si="408"/>
        <v/>
      </c>
      <c r="P2877">
        <f>IF($I2877&lt;&gt;"",$I2877,IF($E2877="SGD",1,IF($E2877="USD",Settings!$B$22,IF($E2877="HKD",Settings!$B$23,1))))</f>
        <v>1</v>
      </c>
      <c r="Q2877">
        <f t="shared" si="409"/>
        <v>0</v>
      </c>
      <c r="R2877">
        <f t="shared" si="410"/>
        <v>0</v>
      </c>
      <c r="S2877" t="str">
        <f t="shared" si="402"/>
        <v/>
      </c>
      <c r="T2877" t="str">
        <f t="shared" si="403"/>
        <v/>
      </c>
      <c r="U2877" t="str">
        <f t="shared" si="404"/>
        <v/>
      </c>
    </row>
    <row r="2878" spans="12:21" ht="15" customHeight="1" x14ac:dyDescent="0.15">
      <c r="L2878" s="244" t="str">
        <f t="shared" si="405"/>
        <v/>
      </c>
      <c r="M2878" s="245" t="str">
        <f t="shared" si="406"/>
        <v/>
      </c>
      <c r="N2878" s="244" t="str">
        <f t="shared" si="407"/>
        <v/>
      </c>
      <c r="O2878" s="244" t="str">
        <f t="shared" si="408"/>
        <v/>
      </c>
      <c r="P2878">
        <f>IF($I2878&lt;&gt;"",$I2878,IF($E2878="SGD",1,IF($E2878="USD",Settings!$B$22,IF($E2878="HKD",Settings!$B$23,1))))</f>
        <v>1</v>
      </c>
      <c r="Q2878">
        <f t="shared" si="409"/>
        <v>0</v>
      </c>
      <c r="R2878">
        <f t="shared" si="410"/>
        <v>0</v>
      </c>
      <c r="S2878" t="str">
        <f t="shared" si="402"/>
        <v/>
      </c>
      <c r="T2878" t="str">
        <f t="shared" si="403"/>
        <v/>
      </c>
      <c r="U2878" t="str">
        <f t="shared" si="404"/>
        <v/>
      </c>
    </row>
    <row r="2879" spans="12:21" ht="15" customHeight="1" x14ac:dyDescent="0.15">
      <c r="L2879" s="244" t="str">
        <f t="shared" si="405"/>
        <v/>
      </c>
      <c r="M2879" s="245" t="str">
        <f t="shared" si="406"/>
        <v/>
      </c>
      <c r="N2879" s="244" t="str">
        <f t="shared" si="407"/>
        <v/>
      </c>
      <c r="O2879" s="244" t="str">
        <f t="shared" si="408"/>
        <v/>
      </c>
      <c r="P2879">
        <f>IF($I2879&lt;&gt;"",$I2879,IF($E2879="SGD",1,IF($E2879="USD",Settings!$B$22,IF($E2879="HKD",Settings!$B$23,1))))</f>
        <v>1</v>
      </c>
      <c r="Q2879">
        <f t="shared" si="409"/>
        <v>0</v>
      </c>
      <c r="R2879">
        <f t="shared" si="410"/>
        <v>0</v>
      </c>
      <c r="S2879" t="str">
        <f t="shared" si="402"/>
        <v/>
      </c>
      <c r="T2879" t="str">
        <f t="shared" si="403"/>
        <v/>
      </c>
      <c r="U2879" t="str">
        <f t="shared" si="404"/>
        <v/>
      </c>
    </row>
    <row r="2880" spans="12:21" ht="15" customHeight="1" x14ac:dyDescent="0.15">
      <c r="L2880" s="244" t="str">
        <f t="shared" si="405"/>
        <v/>
      </c>
      <c r="M2880" s="245" t="str">
        <f t="shared" si="406"/>
        <v/>
      </c>
      <c r="N2880" s="244" t="str">
        <f t="shared" si="407"/>
        <v/>
      </c>
      <c r="O2880" s="244" t="str">
        <f t="shared" si="408"/>
        <v/>
      </c>
      <c r="P2880">
        <f>IF($I2880&lt;&gt;"",$I2880,IF($E2880="SGD",1,IF($E2880="USD",Settings!$B$22,IF($E2880="HKD",Settings!$B$23,1))))</f>
        <v>1</v>
      </c>
      <c r="Q2880">
        <f t="shared" si="409"/>
        <v>0</v>
      </c>
      <c r="R2880">
        <f t="shared" si="410"/>
        <v>0</v>
      </c>
      <c r="S2880" t="str">
        <f t="shared" si="402"/>
        <v/>
      </c>
      <c r="T2880" t="str">
        <f t="shared" si="403"/>
        <v/>
      </c>
      <c r="U2880" t="str">
        <f t="shared" si="404"/>
        <v/>
      </c>
    </row>
    <row r="2881" spans="12:21" ht="15" customHeight="1" x14ac:dyDescent="0.15">
      <c r="L2881" s="244" t="str">
        <f t="shared" si="405"/>
        <v/>
      </c>
      <c r="M2881" s="245" t="str">
        <f t="shared" si="406"/>
        <v/>
      </c>
      <c r="N2881" s="244" t="str">
        <f t="shared" si="407"/>
        <v/>
      </c>
      <c r="O2881" s="244" t="str">
        <f t="shared" si="408"/>
        <v/>
      </c>
      <c r="P2881">
        <f>IF($I2881&lt;&gt;"",$I2881,IF($E2881="SGD",1,IF($E2881="USD",Settings!$B$22,IF($E2881="HKD",Settings!$B$23,1))))</f>
        <v>1</v>
      </c>
      <c r="Q2881">
        <f t="shared" si="409"/>
        <v>0</v>
      </c>
      <c r="R2881">
        <f t="shared" si="410"/>
        <v>0</v>
      </c>
      <c r="S2881" t="str">
        <f t="shared" si="402"/>
        <v/>
      </c>
      <c r="T2881" t="str">
        <f t="shared" si="403"/>
        <v/>
      </c>
      <c r="U2881" t="str">
        <f t="shared" si="404"/>
        <v/>
      </c>
    </row>
    <row r="2882" spans="12:21" ht="15" customHeight="1" x14ac:dyDescent="0.15">
      <c r="L2882" s="244" t="str">
        <f t="shared" si="405"/>
        <v/>
      </c>
      <c r="M2882" s="245" t="str">
        <f t="shared" si="406"/>
        <v/>
      </c>
      <c r="N2882" s="244" t="str">
        <f t="shared" si="407"/>
        <v/>
      </c>
      <c r="O2882" s="244" t="str">
        <f t="shared" si="408"/>
        <v/>
      </c>
      <c r="P2882">
        <f>IF($I2882&lt;&gt;"",$I2882,IF($E2882="SGD",1,IF($E2882="USD",Settings!$B$22,IF($E2882="HKD",Settings!$B$23,1))))</f>
        <v>1</v>
      </c>
      <c r="Q2882">
        <f t="shared" si="409"/>
        <v>0</v>
      </c>
      <c r="R2882">
        <f t="shared" si="410"/>
        <v>0</v>
      </c>
      <c r="S2882" t="str">
        <f t="shared" ref="S2882:S2945" si="411">IF(L2882="","",SUMIFS($M:$M,$L:$L,L2882,$T:$T,"&lt;="&amp;T2882))</f>
        <v/>
      </c>
      <c r="T2882" t="str">
        <f t="shared" ref="T2882:T2945" si="412">IF(L2882="","",INT(G2882)*100000+ROW())</f>
        <v/>
      </c>
      <c r="U2882" t="str">
        <f t="shared" ref="U2882:U2945" si="413">IF(L2882="","",IF(AND(COUNTIFS($L:$L,L2882,$S:$S,"&gt;-0.000001",$S:$S,"&lt;0.000001",$T:$T,"&gt;"&amp;T2882)=0,ABS(S2882)&gt;0.000001),1,0))</f>
        <v/>
      </c>
    </row>
    <row r="2883" spans="12:21" ht="15" customHeight="1" x14ac:dyDescent="0.15">
      <c r="L2883" s="244" t="str">
        <f t="shared" si="405"/>
        <v/>
      </c>
      <c r="M2883" s="245" t="str">
        <f t="shared" si="406"/>
        <v/>
      </c>
      <c r="N2883" s="244" t="str">
        <f t="shared" si="407"/>
        <v/>
      </c>
      <c r="O2883" s="244" t="str">
        <f t="shared" si="408"/>
        <v/>
      </c>
      <c r="P2883">
        <f>IF($I2883&lt;&gt;"",$I2883,IF($E2883="SGD",1,IF($E2883="USD",Settings!$B$22,IF($E2883="HKD",Settings!$B$23,1))))</f>
        <v>1</v>
      </c>
      <c r="Q2883">
        <f t="shared" si="409"/>
        <v>0</v>
      </c>
      <c r="R2883">
        <f t="shared" si="410"/>
        <v>0</v>
      </c>
      <c r="S2883" t="str">
        <f t="shared" si="411"/>
        <v/>
      </c>
      <c r="T2883" t="str">
        <f t="shared" si="412"/>
        <v/>
      </c>
      <c r="U2883" t="str">
        <f t="shared" si="413"/>
        <v/>
      </c>
    </row>
    <row r="2884" spans="12:21" ht="15" customHeight="1" x14ac:dyDescent="0.15">
      <c r="L2884" s="244" t="str">
        <f t="shared" si="405"/>
        <v/>
      </c>
      <c r="M2884" s="245" t="str">
        <f t="shared" si="406"/>
        <v/>
      </c>
      <c r="N2884" s="244" t="str">
        <f t="shared" si="407"/>
        <v/>
      </c>
      <c r="O2884" s="244" t="str">
        <f t="shared" si="408"/>
        <v/>
      </c>
      <c r="P2884">
        <f>IF($I2884&lt;&gt;"",$I2884,IF($E2884="SGD",1,IF($E2884="USD",Settings!$B$22,IF($E2884="HKD",Settings!$B$23,1))))</f>
        <v>1</v>
      </c>
      <c r="Q2884">
        <f t="shared" si="409"/>
        <v>0</v>
      </c>
      <c r="R2884">
        <f t="shared" si="410"/>
        <v>0</v>
      </c>
      <c r="S2884" t="str">
        <f t="shared" si="411"/>
        <v/>
      </c>
      <c r="T2884" t="str">
        <f t="shared" si="412"/>
        <v/>
      </c>
      <c r="U2884" t="str">
        <f t="shared" si="413"/>
        <v/>
      </c>
    </row>
    <row r="2885" spans="12:21" ht="15" customHeight="1" x14ac:dyDescent="0.15">
      <c r="L2885" s="244" t="str">
        <f t="shared" si="405"/>
        <v/>
      </c>
      <c r="M2885" s="245" t="str">
        <f t="shared" si="406"/>
        <v/>
      </c>
      <c r="N2885" s="244" t="str">
        <f t="shared" si="407"/>
        <v/>
      </c>
      <c r="O2885" s="244" t="str">
        <f t="shared" si="408"/>
        <v/>
      </c>
      <c r="P2885">
        <f>IF($I2885&lt;&gt;"",$I2885,IF($E2885="SGD",1,IF($E2885="USD",Settings!$B$22,IF($E2885="HKD",Settings!$B$23,1))))</f>
        <v>1</v>
      </c>
      <c r="Q2885">
        <f t="shared" si="409"/>
        <v>0</v>
      </c>
      <c r="R2885">
        <f t="shared" si="410"/>
        <v>0</v>
      </c>
      <c r="S2885" t="str">
        <f t="shared" si="411"/>
        <v/>
      </c>
      <c r="T2885" t="str">
        <f t="shared" si="412"/>
        <v/>
      </c>
      <c r="U2885" t="str">
        <f t="shared" si="413"/>
        <v/>
      </c>
    </row>
    <row r="2886" spans="12:21" ht="15" customHeight="1" x14ac:dyDescent="0.15">
      <c r="L2886" s="244" t="str">
        <f t="shared" si="405"/>
        <v/>
      </c>
      <c r="M2886" s="245" t="str">
        <f t="shared" si="406"/>
        <v/>
      </c>
      <c r="N2886" s="244" t="str">
        <f t="shared" si="407"/>
        <v/>
      </c>
      <c r="O2886" s="244" t="str">
        <f t="shared" si="408"/>
        <v/>
      </c>
      <c r="P2886">
        <f>IF($I2886&lt;&gt;"",$I2886,IF($E2886="SGD",1,IF($E2886="USD",Settings!$B$22,IF($E2886="HKD",Settings!$B$23,1))))</f>
        <v>1</v>
      </c>
      <c r="Q2886">
        <f t="shared" si="409"/>
        <v>0</v>
      </c>
      <c r="R2886">
        <f t="shared" si="410"/>
        <v>0</v>
      </c>
      <c r="S2886" t="str">
        <f t="shared" si="411"/>
        <v/>
      </c>
      <c r="T2886" t="str">
        <f t="shared" si="412"/>
        <v/>
      </c>
      <c r="U2886" t="str">
        <f t="shared" si="413"/>
        <v/>
      </c>
    </row>
    <row r="2887" spans="12:21" ht="15" customHeight="1" x14ac:dyDescent="0.15">
      <c r="L2887" s="244" t="str">
        <f t="shared" si="405"/>
        <v/>
      </c>
      <c r="M2887" s="245" t="str">
        <f t="shared" si="406"/>
        <v/>
      </c>
      <c r="N2887" s="244" t="str">
        <f t="shared" si="407"/>
        <v/>
      </c>
      <c r="O2887" s="244" t="str">
        <f t="shared" si="408"/>
        <v/>
      </c>
      <c r="P2887">
        <f>IF($I2887&lt;&gt;"",$I2887,IF($E2887="SGD",1,IF($E2887="USD",Settings!$B$22,IF($E2887="HKD",Settings!$B$23,1))))</f>
        <v>1</v>
      </c>
      <c r="Q2887">
        <f t="shared" si="409"/>
        <v>0</v>
      </c>
      <c r="R2887">
        <f t="shared" si="410"/>
        <v>0</v>
      </c>
      <c r="S2887" t="str">
        <f t="shared" si="411"/>
        <v/>
      </c>
      <c r="T2887" t="str">
        <f t="shared" si="412"/>
        <v/>
      </c>
      <c r="U2887" t="str">
        <f t="shared" si="413"/>
        <v/>
      </c>
    </row>
    <row r="2888" spans="12:21" ht="15" customHeight="1" x14ac:dyDescent="0.15">
      <c r="L2888" s="244" t="str">
        <f t="shared" si="405"/>
        <v/>
      </c>
      <c r="M2888" s="245" t="str">
        <f t="shared" si="406"/>
        <v/>
      </c>
      <c r="N2888" s="244" t="str">
        <f t="shared" si="407"/>
        <v/>
      </c>
      <c r="O2888" s="244" t="str">
        <f t="shared" si="408"/>
        <v/>
      </c>
      <c r="P2888">
        <f>IF($I2888&lt;&gt;"",$I2888,IF($E2888="SGD",1,IF($E2888="USD",Settings!$B$22,IF($E2888="HKD",Settings!$B$23,1))))</f>
        <v>1</v>
      </c>
      <c r="Q2888">
        <f t="shared" si="409"/>
        <v>0</v>
      </c>
      <c r="R2888">
        <f t="shared" si="410"/>
        <v>0</v>
      </c>
      <c r="S2888" t="str">
        <f t="shared" si="411"/>
        <v/>
      </c>
      <c r="T2888" t="str">
        <f t="shared" si="412"/>
        <v/>
      </c>
      <c r="U2888" t="str">
        <f t="shared" si="413"/>
        <v/>
      </c>
    </row>
    <row r="2889" spans="12:21" ht="15" customHeight="1" x14ac:dyDescent="0.15">
      <c r="L2889" s="244" t="str">
        <f t="shared" si="405"/>
        <v/>
      </c>
      <c r="M2889" s="245" t="str">
        <f t="shared" si="406"/>
        <v/>
      </c>
      <c r="N2889" s="244" t="str">
        <f t="shared" si="407"/>
        <v/>
      </c>
      <c r="O2889" s="244" t="str">
        <f t="shared" si="408"/>
        <v/>
      </c>
      <c r="P2889">
        <f>IF($I2889&lt;&gt;"",$I2889,IF($E2889="SGD",1,IF($E2889="USD",Settings!$B$22,IF($E2889="HKD",Settings!$B$23,1))))</f>
        <v>1</v>
      </c>
      <c r="Q2889">
        <f t="shared" si="409"/>
        <v>0</v>
      </c>
      <c r="R2889">
        <f t="shared" si="410"/>
        <v>0</v>
      </c>
      <c r="S2889" t="str">
        <f t="shared" si="411"/>
        <v/>
      </c>
      <c r="T2889" t="str">
        <f t="shared" si="412"/>
        <v/>
      </c>
      <c r="U2889" t="str">
        <f t="shared" si="413"/>
        <v/>
      </c>
    </row>
    <row r="2890" spans="12:21" ht="15" customHeight="1" x14ac:dyDescent="0.15">
      <c r="L2890" s="244" t="str">
        <f t="shared" si="405"/>
        <v/>
      </c>
      <c r="M2890" s="245" t="str">
        <f t="shared" si="406"/>
        <v/>
      </c>
      <c r="N2890" s="244" t="str">
        <f t="shared" si="407"/>
        <v/>
      </c>
      <c r="O2890" s="244" t="str">
        <f t="shared" si="408"/>
        <v/>
      </c>
      <c r="P2890">
        <f>IF($I2890&lt;&gt;"",$I2890,IF($E2890="SGD",1,IF($E2890="USD",Settings!$B$22,IF($E2890="HKD",Settings!$B$23,1))))</f>
        <v>1</v>
      </c>
      <c r="Q2890">
        <f t="shared" si="409"/>
        <v>0</v>
      </c>
      <c r="R2890">
        <f t="shared" si="410"/>
        <v>0</v>
      </c>
      <c r="S2890" t="str">
        <f t="shared" si="411"/>
        <v/>
      </c>
      <c r="T2890" t="str">
        <f t="shared" si="412"/>
        <v/>
      </c>
      <c r="U2890" t="str">
        <f t="shared" si="413"/>
        <v/>
      </c>
    </row>
    <row r="2891" spans="12:21" ht="15" customHeight="1" x14ac:dyDescent="0.15">
      <c r="L2891" s="244" t="str">
        <f t="shared" si="405"/>
        <v/>
      </c>
      <c r="M2891" s="245" t="str">
        <f t="shared" si="406"/>
        <v/>
      </c>
      <c r="N2891" s="244" t="str">
        <f t="shared" si="407"/>
        <v/>
      </c>
      <c r="O2891" s="244" t="str">
        <f t="shared" si="408"/>
        <v/>
      </c>
      <c r="P2891">
        <f>IF($I2891&lt;&gt;"",$I2891,IF($E2891="SGD",1,IF($E2891="USD",Settings!$B$22,IF($E2891="HKD",Settings!$B$23,1))))</f>
        <v>1</v>
      </c>
      <c r="Q2891">
        <f t="shared" si="409"/>
        <v>0</v>
      </c>
      <c r="R2891">
        <f t="shared" si="410"/>
        <v>0</v>
      </c>
      <c r="S2891" t="str">
        <f t="shared" si="411"/>
        <v/>
      </c>
      <c r="T2891" t="str">
        <f t="shared" si="412"/>
        <v/>
      </c>
      <c r="U2891" t="str">
        <f t="shared" si="413"/>
        <v/>
      </c>
    </row>
    <row r="2892" spans="12:21" ht="15" customHeight="1" x14ac:dyDescent="0.15">
      <c r="L2892" s="244" t="str">
        <f t="shared" si="405"/>
        <v/>
      </c>
      <c r="M2892" s="245" t="str">
        <f t="shared" si="406"/>
        <v/>
      </c>
      <c r="N2892" s="244" t="str">
        <f t="shared" si="407"/>
        <v/>
      </c>
      <c r="O2892" s="244" t="str">
        <f t="shared" si="408"/>
        <v/>
      </c>
      <c r="P2892">
        <f>IF($I2892&lt;&gt;"",$I2892,IF($E2892="SGD",1,IF($E2892="USD",Settings!$B$22,IF($E2892="HKD",Settings!$B$23,1))))</f>
        <v>1</v>
      </c>
      <c r="Q2892">
        <f t="shared" si="409"/>
        <v>0</v>
      </c>
      <c r="R2892">
        <f t="shared" si="410"/>
        <v>0</v>
      </c>
      <c r="S2892" t="str">
        <f t="shared" si="411"/>
        <v/>
      </c>
      <c r="T2892" t="str">
        <f t="shared" si="412"/>
        <v/>
      </c>
      <c r="U2892" t="str">
        <f t="shared" si="413"/>
        <v/>
      </c>
    </row>
    <row r="2893" spans="12:21" ht="15" customHeight="1" x14ac:dyDescent="0.15">
      <c r="L2893" s="244" t="str">
        <f t="shared" si="405"/>
        <v/>
      </c>
      <c r="M2893" s="245" t="str">
        <f t="shared" si="406"/>
        <v/>
      </c>
      <c r="N2893" s="244" t="str">
        <f t="shared" si="407"/>
        <v/>
      </c>
      <c r="O2893" s="244" t="str">
        <f t="shared" si="408"/>
        <v/>
      </c>
      <c r="P2893">
        <f>IF($I2893&lt;&gt;"",$I2893,IF($E2893="SGD",1,IF($E2893="USD",Settings!$B$22,IF($E2893="HKD",Settings!$B$23,1))))</f>
        <v>1</v>
      </c>
      <c r="Q2893">
        <f t="shared" si="409"/>
        <v>0</v>
      </c>
      <c r="R2893">
        <f t="shared" si="410"/>
        <v>0</v>
      </c>
      <c r="S2893" t="str">
        <f t="shared" si="411"/>
        <v/>
      </c>
      <c r="T2893" t="str">
        <f t="shared" si="412"/>
        <v/>
      </c>
      <c r="U2893" t="str">
        <f t="shared" si="413"/>
        <v/>
      </c>
    </row>
    <row r="2894" spans="12:21" ht="15" customHeight="1" x14ac:dyDescent="0.15">
      <c r="L2894" s="244" t="str">
        <f t="shared" si="405"/>
        <v/>
      </c>
      <c r="M2894" s="245" t="str">
        <f t="shared" si="406"/>
        <v/>
      </c>
      <c r="N2894" s="244" t="str">
        <f t="shared" si="407"/>
        <v/>
      </c>
      <c r="O2894" s="244" t="str">
        <f t="shared" si="408"/>
        <v/>
      </c>
      <c r="P2894">
        <f>IF($I2894&lt;&gt;"",$I2894,IF($E2894="SGD",1,IF($E2894="USD",Settings!$B$22,IF($E2894="HKD",Settings!$B$23,1))))</f>
        <v>1</v>
      </c>
      <c r="Q2894">
        <f t="shared" si="409"/>
        <v>0</v>
      </c>
      <c r="R2894">
        <f t="shared" si="410"/>
        <v>0</v>
      </c>
      <c r="S2894" t="str">
        <f t="shared" si="411"/>
        <v/>
      </c>
      <c r="T2894" t="str">
        <f t="shared" si="412"/>
        <v/>
      </c>
      <c r="U2894" t="str">
        <f t="shared" si="413"/>
        <v/>
      </c>
    </row>
    <row r="2895" spans="12:21" ht="15" customHeight="1" x14ac:dyDescent="0.15">
      <c r="L2895" s="244" t="str">
        <f t="shared" si="405"/>
        <v/>
      </c>
      <c r="M2895" s="245" t="str">
        <f t="shared" si="406"/>
        <v/>
      </c>
      <c r="N2895" s="244" t="str">
        <f t="shared" si="407"/>
        <v/>
      </c>
      <c r="O2895" s="244" t="str">
        <f t="shared" si="408"/>
        <v/>
      </c>
      <c r="P2895">
        <f>IF($I2895&lt;&gt;"",$I2895,IF($E2895="SGD",1,IF($E2895="USD",Settings!$B$22,IF($E2895="HKD",Settings!$B$23,1))))</f>
        <v>1</v>
      </c>
      <c r="Q2895">
        <f t="shared" si="409"/>
        <v>0</v>
      </c>
      <c r="R2895">
        <f t="shared" si="410"/>
        <v>0</v>
      </c>
      <c r="S2895" t="str">
        <f t="shared" si="411"/>
        <v/>
      </c>
      <c r="T2895" t="str">
        <f t="shared" si="412"/>
        <v/>
      </c>
      <c r="U2895" t="str">
        <f t="shared" si="413"/>
        <v/>
      </c>
    </row>
    <row r="2896" spans="12:21" ht="15" customHeight="1" x14ac:dyDescent="0.15">
      <c r="L2896" s="244" t="str">
        <f t="shared" si="405"/>
        <v/>
      </c>
      <c r="M2896" s="245" t="str">
        <f t="shared" si="406"/>
        <v/>
      </c>
      <c r="N2896" s="244" t="str">
        <f t="shared" si="407"/>
        <v/>
      </c>
      <c r="O2896" s="244" t="str">
        <f t="shared" si="408"/>
        <v/>
      </c>
      <c r="P2896">
        <f>IF($I2896&lt;&gt;"",$I2896,IF($E2896="SGD",1,IF($E2896="USD",Settings!$B$22,IF($E2896="HKD",Settings!$B$23,1))))</f>
        <v>1</v>
      </c>
      <c r="Q2896">
        <f t="shared" si="409"/>
        <v>0</v>
      </c>
      <c r="R2896">
        <f t="shared" si="410"/>
        <v>0</v>
      </c>
      <c r="S2896" t="str">
        <f t="shared" si="411"/>
        <v/>
      </c>
      <c r="T2896" t="str">
        <f t="shared" si="412"/>
        <v/>
      </c>
      <c r="U2896" t="str">
        <f t="shared" si="413"/>
        <v/>
      </c>
    </row>
    <row r="2897" spans="12:21" ht="15" customHeight="1" x14ac:dyDescent="0.15">
      <c r="L2897" s="244" t="str">
        <f t="shared" si="405"/>
        <v/>
      </c>
      <c r="M2897" s="245" t="str">
        <f t="shared" si="406"/>
        <v/>
      </c>
      <c r="N2897" s="244" t="str">
        <f t="shared" si="407"/>
        <v/>
      </c>
      <c r="O2897" s="244" t="str">
        <f t="shared" si="408"/>
        <v/>
      </c>
      <c r="P2897">
        <f>IF($I2897&lt;&gt;"",$I2897,IF($E2897="SGD",1,IF($E2897="USD",Settings!$B$22,IF($E2897="HKD",Settings!$B$23,1))))</f>
        <v>1</v>
      </c>
      <c r="Q2897">
        <f t="shared" si="409"/>
        <v>0</v>
      </c>
      <c r="R2897">
        <f t="shared" si="410"/>
        <v>0</v>
      </c>
      <c r="S2897" t="str">
        <f t="shared" si="411"/>
        <v/>
      </c>
      <c r="T2897" t="str">
        <f t="shared" si="412"/>
        <v/>
      </c>
      <c r="U2897" t="str">
        <f t="shared" si="413"/>
        <v/>
      </c>
    </row>
    <row r="2898" spans="12:21" ht="15" customHeight="1" x14ac:dyDescent="0.15">
      <c r="L2898" s="244" t="str">
        <f t="shared" si="405"/>
        <v/>
      </c>
      <c r="M2898" s="245" t="str">
        <f t="shared" si="406"/>
        <v/>
      </c>
      <c r="N2898" s="244" t="str">
        <f t="shared" si="407"/>
        <v/>
      </c>
      <c r="O2898" s="244" t="str">
        <f t="shared" si="408"/>
        <v/>
      </c>
      <c r="P2898">
        <f>IF($I2898&lt;&gt;"",$I2898,IF($E2898="SGD",1,IF($E2898="USD",Settings!$B$22,IF($E2898="HKD",Settings!$B$23,1))))</f>
        <v>1</v>
      </c>
      <c r="Q2898">
        <f t="shared" si="409"/>
        <v>0</v>
      </c>
      <c r="R2898">
        <f t="shared" si="410"/>
        <v>0</v>
      </c>
      <c r="S2898" t="str">
        <f t="shared" si="411"/>
        <v/>
      </c>
      <c r="T2898" t="str">
        <f t="shared" si="412"/>
        <v/>
      </c>
      <c r="U2898" t="str">
        <f t="shared" si="413"/>
        <v/>
      </c>
    </row>
    <row r="2899" spans="12:21" ht="15" customHeight="1" x14ac:dyDescent="0.15">
      <c r="L2899" s="244" t="str">
        <f t="shared" si="405"/>
        <v/>
      </c>
      <c r="M2899" s="245" t="str">
        <f t="shared" si="406"/>
        <v/>
      </c>
      <c r="N2899" s="244" t="str">
        <f t="shared" si="407"/>
        <v/>
      </c>
      <c r="O2899" s="244" t="str">
        <f t="shared" si="408"/>
        <v/>
      </c>
      <c r="P2899">
        <f>IF($I2899&lt;&gt;"",$I2899,IF($E2899="SGD",1,IF($E2899="USD",Settings!$B$22,IF($E2899="HKD",Settings!$B$23,1))))</f>
        <v>1</v>
      </c>
      <c r="Q2899">
        <f t="shared" si="409"/>
        <v>0</v>
      </c>
      <c r="R2899">
        <f t="shared" si="410"/>
        <v>0</v>
      </c>
      <c r="S2899" t="str">
        <f t="shared" si="411"/>
        <v/>
      </c>
      <c r="T2899" t="str">
        <f t="shared" si="412"/>
        <v/>
      </c>
      <c r="U2899" t="str">
        <f t="shared" si="413"/>
        <v/>
      </c>
    </row>
    <row r="2900" spans="12:21" ht="15" customHeight="1" x14ac:dyDescent="0.15">
      <c r="L2900" s="244" t="str">
        <f t="shared" si="405"/>
        <v/>
      </c>
      <c r="M2900" s="245" t="str">
        <f t="shared" si="406"/>
        <v/>
      </c>
      <c r="N2900" s="244" t="str">
        <f t="shared" si="407"/>
        <v/>
      </c>
      <c r="O2900" s="244" t="str">
        <f t="shared" si="408"/>
        <v/>
      </c>
      <c r="P2900">
        <f>IF($I2900&lt;&gt;"",$I2900,IF($E2900="SGD",1,IF($E2900="USD",Settings!$B$22,IF($E2900="HKD",Settings!$B$23,1))))</f>
        <v>1</v>
      </c>
      <c r="Q2900">
        <f t="shared" si="409"/>
        <v>0</v>
      </c>
      <c r="R2900">
        <f t="shared" si="410"/>
        <v>0</v>
      </c>
      <c r="S2900" t="str">
        <f t="shared" si="411"/>
        <v/>
      </c>
      <c r="T2900" t="str">
        <f t="shared" si="412"/>
        <v/>
      </c>
      <c r="U2900" t="str">
        <f t="shared" si="413"/>
        <v/>
      </c>
    </row>
    <row r="2901" spans="12:21" ht="15" customHeight="1" x14ac:dyDescent="0.15">
      <c r="L2901" s="244" t="str">
        <f t="shared" si="405"/>
        <v/>
      </c>
      <c r="M2901" s="245" t="str">
        <f t="shared" si="406"/>
        <v/>
      </c>
      <c r="N2901" s="244" t="str">
        <f t="shared" si="407"/>
        <v/>
      </c>
      <c r="O2901" s="244" t="str">
        <f t="shared" si="408"/>
        <v/>
      </c>
      <c r="P2901">
        <f>IF($I2901&lt;&gt;"",$I2901,IF($E2901="SGD",1,IF($E2901="USD",Settings!$B$22,IF($E2901="HKD",Settings!$B$23,1))))</f>
        <v>1</v>
      </c>
      <c r="Q2901">
        <f t="shared" si="409"/>
        <v>0</v>
      </c>
      <c r="R2901">
        <f t="shared" si="410"/>
        <v>0</v>
      </c>
      <c r="S2901" t="str">
        <f t="shared" si="411"/>
        <v/>
      </c>
      <c r="T2901" t="str">
        <f t="shared" si="412"/>
        <v/>
      </c>
      <c r="U2901" t="str">
        <f t="shared" si="413"/>
        <v/>
      </c>
    </row>
    <row r="2902" spans="12:21" ht="15" customHeight="1" x14ac:dyDescent="0.15">
      <c r="L2902" s="244" t="str">
        <f t="shared" si="405"/>
        <v/>
      </c>
      <c r="M2902" s="245" t="str">
        <f t="shared" si="406"/>
        <v/>
      </c>
      <c r="N2902" s="244" t="str">
        <f t="shared" si="407"/>
        <v/>
      </c>
      <c r="O2902" s="244" t="str">
        <f t="shared" si="408"/>
        <v/>
      </c>
      <c r="P2902">
        <f>IF($I2902&lt;&gt;"",$I2902,IF($E2902="SGD",1,IF($E2902="USD",Settings!$B$22,IF($E2902="HKD",Settings!$B$23,1))))</f>
        <v>1</v>
      </c>
      <c r="Q2902">
        <f t="shared" si="409"/>
        <v>0</v>
      </c>
      <c r="R2902">
        <f t="shared" si="410"/>
        <v>0</v>
      </c>
      <c r="S2902" t="str">
        <f t="shared" si="411"/>
        <v/>
      </c>
      <c r="T2902" t="str">
        <f t="shared" si="412"/>
        <v/>
      </c>
      <c r="U2902" t="str">
        <f t="shared" si="413"/>
        <v/>
      </c>
    </row>
    <row r="2903" spans="12:21" ht="15" customHeight="1" x14ac:dyDescent="0.15">
      <c r="L2903" s="244" t="str">
        <f t="shared" si="405"/>
        <v/>
      </c>
      <c r="M2903" s="245" t="str">
        <f t="shared" si="406"/>
        <v/>
      </c>
      <c r="N2903" s="244" t="str">
        <f t="shared" si="407"/>
        <v/>
      </c>
      <c r="O2903" s="244" t="str">
        <f t="shared" si="408"/>
        <v/>
      </c>
      <c r="P2903">
        <f>IF($I2903&lt;&gt;"",$I2903,IF($E2903="SGD",1,IF($E2903="USD",Settings!$B$22,IF($E2903="HKD",Settings!$B$23,1))))</f>
        <v>1</v>
      </c>
      <c r="Q2903">
        <f t="shared" si="409"/>
        <v>0</v>
      </c>
      <c r="R2903">
        <f t="shared" si="410"/>
        <v>0</v>
      </c>
      <c r="S2903" t="str">
        <f t="shared" si="411"/>
        <v/>
      </c>
      <c r="T2903" t="str">
        <f t="shared" si="412"/>
        <v/>
      </c>
      <c r="U2903" t="str">
        <f t="shared" si="413"/>
        <v/>
      </c>
    </row>
    <row r="2904" spans="12:21" ht="15" customHeight="1" x14ac:dyDescent="0.15">
      <c r="L2904" s="244" t="str">
        <f t="shared" si="405"/>
        <v/>
      </c>
      <c r="M2904" s="245" t="str">
        <f t="shared" si="406"/>
        <v/>
      </c>
      <c r="N2904" s="244" t="str">
        <f t="shared" si="407"/>
        <v/>
      </c>
      <c r="O2904" s="244" t="str">
        <f t="shared" si="408"/>
        <v/>
      </c>
      <c r="P2904">
        <f>IF($I2904&lt;&gt;"",$I2904,IF($E2904="SGD",1,IF($E2904="USD",Settings!$B$22,IF($E2904="HKD",Settings!$B$23,1))))</f>
        <v>1</v>
      </c>
      <c r="Q2904">
        <f t="shared" si="409"/>
        <v>0</v>
      </c>
      <c r="R2904">
        <f t="shared" si="410"/>
        <v>0</v>
      </c>
      <c r="S2904" t="str">
        <f t="shared" si="411"/>
        <v/>
      </c>
      <c r="T2904" t="str">
        <f t="shared" si="412"/>
        <v/>
      </c>
      <c r="U2904" t="str">
        <f t="shared" si="413"/>
        <v/>
      </c>
    </row>
    <row r="2905" spans="12:21" ht="15" customHeight="1" x14ac:dyDescent="0.15">
      <c r="L2905" s="244" t="str">
        <f t="shared" si="405"/>
        <v/>
      </c>
      <c r="M2905" s="245" t="str">
        <f t="shared" si="406"/>
        <v/>
      </c>
      <c r="N2905" s="244" t="str">
        <f t="shared" si="407"/>
        <v/>
      </c>
      <c r="O2905" s="244" t="str">
        <f t="shared" si="408"/>
        <v/>
      </c>
      <c r="P2905">
        <f>IF($I2905&lt;&gt;"",$I2905,IF($E2905="SGD",1,IF($E2905="USD",Settings!$B$22,IF($E2905="HKD",Settings!$B$23,1))))</f>
        <v>1</v>
      </c>
      <c r="Q2905">
        <f t="shared" si="409"/>
        <v>0</v>
      </c>
      <c r="R2905">
        <f t="shared" si="410"/>
        <v>0</v>
      </c>
      <c r="S2905" t="str">
        <f t="shared" si="411"/>
        <v/>
      </c>
      <c r="T2905" t="str">
        <f t="shared" si="412"/>
        <v/>
      </c>
      <c r="U2905" t="str">
        <f t="shared" si="413"/>
        <v/>
      </c>
    </row>
    <row r="2906" spans="12:21" ht="15" customHeight="1" x14ac:dyDescent="0.15">
      <c r="L2906" s="244" t="str">
        <f t="shared" si="405"/>
        <v/>
      </c>
      <c r="M2906" s="245" t="str">
        <f t="shared" si="406"/>
        <v/>
      </c>
      <c r="N2906" s="244" t="str">
        <f t="shared" si="407"/>
        <v/>
      </c>
      <c r="O2906" s="244" t="str">
        <f t="shared" si="408"/>
        <v/>
      </c>
      <c r="P2906">
        <f>IF($I2906&lt;&gt;"",$I2906,IF($E2906="SGD",1,IF($E2906="USD",Settings!$B$22,IF($E2906="HKD",Settings!$B$23,1))))</f>
        <v>1</v>
      </c>
      <c r="Q2906">
        <f t="shared" si="409"/>
        <v>0</v>
      </c>
      <c r="R2906">
        <f t="shared" si="410"/>
        <v>0</v>
      </c>
      <c r="S2906" t="str">
        <f t="shared" si="411"/>
        <v/>
      </c>
      <c r="T2906" t="str">
        <f t="shared" si="412"/>
        <v/>
      </c>
      <c r="U2906" t="str">
        <f t="shared" si="413"/>
        <v/>
      </c>
    </row>
    <row r="2907" spans="12:21" ht="15" customHeight="1" x14ac:dyDescent="0.15">
      <c r="L2907" s="244" t="str">
        <f t="shared" si="405"/>
        <v/>
      </c>
      <c r="M2907" s="245" t="str">
        <f t="shared" si="406"/>
        <v/>
      </c>
      <c r="N2907" s="244" t="str">
        <f t="shared" si="407"/>
        <v/>
      </c>
      <c r="O2907" s="244" t="str">
        <f t="shared" si="408"/>
        <v/>
      </c>
      <c r="P2907">
        <f>IF($I2907&lt;&gt;"",$I2907,IF($E2907="SGD",1,IF($E2907="USD",Settings!$B$22,IF($E2907="HKD",Settings!$B$23,1))))</f>
        <v>1</v>
      </c>
      <c r="Q2907">
        <f t="shared" si="409"/>
        <v>0</v>
      </c>
      <c r="R2907">
        <f t="shared" si="410"/>
        <v>0</v>
      </c>
      <c r="S2907" t="str">
        <f t="shared" si="411"/>
        <v/>
      </c>
      <c r="T2907" t="str">
        <f t="shared" si="412"/>
        <v/>
      </c>
      <c r="U2907" t="str">
        <f t="shared" si="413"/>
        <v/>
      </c>
    </row>
    <row r="2908" spans="12:21" ht="15" customHeight="1" x14ac:dyDescent="0.15">
      <c r="L2908" s="244" t="str">
        <f t="shared" si="405"/>
        <v/>
      </c>
      <c r="M2908" s="245" t="str">
        <f t="shared" si="406"/>
        <v/>
      </c>
      <c r="N2908" s="244" t="str">
        <f t="shared" si="407"/>
        <v/>
      </c>
      <c r="O2908" s="244" t="str">
        <f t="shared" si="408"/>
        <v/>
      </c>
      <c r="P2908">
        <f>IF($I2908&lt;&gt;"",$I2908,IF($E2908="SGD",1,IF($E2908="USD",Settings!$B$22,IF($E2908="HKD",Settings!$B$23,1))))</f>
        <v>1</v>
      </c>
      <c r="Q2908">
        <f t="shared" si="409"/>
        <v>0</v>
      </c>
      <c r="R2908">
        <f t="shared" si="410"/>
        <v>0</v>
      </c>
      <c r="S2908" t="str">
        <f t="shared" si="411"/>
        <v/>
      </c>
      <c r="T2908" t="str">
        <f t="shared" si="412"/>
        <v/>
      </c>
      <c r="U2908" t="str">
        <f t="shared" si="413"/>
        <v/>
      </c>
    </row>
    <row r="2909" spans="12:21" ht="15" customHeight="1" x14ac:dyDescent="0.15">
      <c r="L2909" s="244" t="str">
        <f t="shared" si="405"/>
        <v/>
      </c>
      <c r="M2909" s="245" t="str">
        <f t="shared" si="406"/>
        <v/>
      </c>
      <c r="N2909" s="244" t="str">
        <f t="shared" si="407"/>
        <v/>
      </c>
      <c r="O2909" s="244" t="str">
        <f t="shared" si="408"/>
        <v/>
      </c>
      <c r="P2909">
        <f>IF($I2909&lt;&gt;"",$I2909,IF($E2909="SGD",1,IF($E2909="USD",Settings!$B$22,IF($E2909="HKD",Settings!$B$23,1))))</f>
        <v>1</v>
      </c>
      <c r="Q2909">
        <f t="shared" si="409"/>
        <v>0</v>
      </c>
      <c r="R2909">
        <f t="shared" si="410"/>
        <v>0</v>
      </c>
      <c r="S2909" t="str">
        <f t="shared" si="411"/>
        <v/>
      </c>
      <c r="T2909" t="str">
        <f t="shared" si="412"/>
        <v/>
      </c>
      <c r="U2909" t="str">
        <f t="shared" si="413"/>
        <v/>
      </c>
    </row>
    <row r="2910" spans="12:21" ht="15" customHeight="1" x14ac:dyDescent="0.15">
      <c r="L2910" s="244" t="str">
        <f t="shared" si="405"/>
        <v/>
      </c>
      <c r="M2910" s="245" t="str">
        <f t="shared" si="406"/>
        <v/>
      </c>
      <c r="N2910" s="244" t="str">
        <f t="shared" si="407"/>
        <v/>
      </c>
      <c r="O2910" s="244" t="str">
        <f t="shared" si="408"/>
        <v/>
      </c>
      <c r="P2910">
        <f>IF($I2910&lt;&gt;"",$I2910,IF($E2910="SGD",1,IF($E2910="USD",Settings!$B$22,IF($E2910="HKD",Settings!$B$23,1))))</f>
        <v>1</v>
      </c>
      <c r="Q2910">
        <f t="shared" si="409"/>
        <v>0</v>
      </c>
      <c r="R2910">
        <f t="shared" si="410"/>
        <v>0</v>
      </c>
      <c r="S2910" t="str">
        <f t="shared" si="411"/>
        <v/>
      </c>
      <c r="T2910" t="str">
        <f t="shared" si="412"/>
        <v/>
      </c>
      <c r="U2910" t="str">
        <f t="shared" si="413"/>
        <v/>
      </c>
    </row>
    <row r="2911" spans="12:21" ht="15" customHeight="1" x14ac:dyDescent="0.15">
      <c r="L2911" s="244" t="str">
        <f t="shared" si="405"/>
        <v/>
      </c>
      <c r="M2911" s="245" t="str">
        <f t="shared" si="406"/>
        <v/>
      </c>
      <c r="N2911" s="244" t="str">
        <f t="shared" si="407"/>
        <v/>
      </c>
      <c r="O2911" s="244" t="str">
        <f t="shared" si="408"/>
        <v/>
      </c>
      <c r="P2911">
        <f>IF($I2911&lt;&gt;"",$I2911,IF($E2911="SGD",1,IF($E2911="USD",Settings!$B$22,IF($E2911="HKD",Settings!$B$23,1))))</f>
        <v>1</v>
      </c>
      <c r="Q2911">
        <f t="shared" si="409"/>
        <v>0</v>
      </c>
      <c r="R2911">
        <f t="shared" si="410"/>
        <v>0</v>
      </c>
      <c r="S2911" t="str">
        <f t="shared" si="411"/>
        <v/>
      </c>
      <c r="T2911" t="str">
        <f t="shared" si="412"/>
        <v/>
      </c>
      <c r="U2911" t="str">
        <f t="shared" si="413"/>
        <v/>
      </c>
    </row>
    <row r="2912" spans="12:21" ht="15" customHeight="1" x14ac:dyDescent="0.15">
      <c r="L2912" s="244" t="str">
        <f t="shared" si="405"/>
        <v/>
      </c>
      <c r="M2912" s="245" t="str">
        <f t="shared" si="406"/>
        <v/>
      </c>
      <c r="N2912" s="244" t="str">
        <f t="shared" si="407"/>
        <v/>
      </c>
      <c r="O2912" s="244" t="str">
        <f t="shared" si="408"/>
        <v/>
      </c>
      <c r="P2912">
        <f>IF($I2912&lt;&gt;"",$I2912,IF($E2912="SGD",1,IF($E2912="USD",Settings!$B$22,IF($E2912="HKD",Settings!$B$23,1))))</f>
        <v>1</v>
      </c>
      <c r="Q2912">
        <f t="shared" si="409"/>
        <v>0</v>
      </c>
      <c r="R2912">
        <f t="shared" si="410"/>
        <v>0</v>
      </c>
      <c r="S2912" t="str">
        <f t="shared" si="411"/>
        <v/>
      </c>
      <c r="T2912" t="str">
        <f t="shared" si="412"/>
        <v/>
      </c>
      <c r="U2912" t="str">
        <f t="shared" si="413"/>
        <v/>
      </c>
    </row>
    <row r="2913" spans="12:21" ht="15" customHeight="1" x14ac:dyDescent="0.15">
      <c r="L2913" s="244" t="str">
        <f t="shared" si="405"/>
        <v/>
      </c>
      <c r="M2913" s="245" t="str">
        <f t="shared" si="406"/>
        <v/>
      </c>
      <c r="N2913" s="244" t="str">
        <f t="shared" si="407"/>
        <v/>
      </c>
      <c r="O2913" s="244" t="str">
        <f t="shared" si="408"/>
        <v/>
      </c>
      <c r="P2913">
        <f>IF($I2913&lt;&gt;"",$I2913,IF($E2913="SGD",1,IF($E2913="USD",Settings!$B$22,IF($E2913="HKD",Settings!$B$23,1))))</f>
        <v>1</v>
      </c>
      <c r="Q2913">
        <f t="shared" si="409"/>
        <v>0</v>
      </c>
      <c r="R2913">
        <f t="shared" si="410"/>
        <v>0</v>
      </c>
      <c r="S2913" t="str">
        <f t="shared" si="411"/>
        <v/>
      </c>
      <c r="T2913" t="str">
        <f t="shared" si="412"/>
        <v/>
      </c>
      <c r="U2913" t="str">
        <f t="shared" si="413"/>
        <v/>
      </c>
    </row>
    <row r="2914" spans="12:21" ht="15" customHeight="1" x14ac:dyDescent="0.15">
      <c r="L2914" s="244" t="str">
        <f t="shared" si="405"/>
        <v/>
      </c>
      <c r="M2914" s="245" t="str">
        <f t="shared" si="406"/>
        <v/>
      </c>
      <c r="N2914" s="244" t="str">
        <f t="shared" si="407"/>
        <v/>
      </c>
      <c r="O2914" s="244" t="str">
        <f t="shared" si="408"/>
        <v/>
      </c>
      <c r="P2914">
        <f>IF($I2914&lt;&gt;"",$I2914,IF($E2914="SGD",1,IF($E2914="USD",Settings!$B$22,IF($E2914="HKD",Settings!$B$23,1))))</f>
        <v>1</v>
      </c>
      <c r="Q2914">
        <f t="shared" si="409"/>
        <v>0</v>
      </c>
      <c r="R2914">
        <f t="shared" si="410"/>
        <v>0</v>
      </c>
      <c r="S2914" t="str">
        <f t="shared" si="411"/>
        <v/>
      </c>
      <c r="T2914" t="str">
        <f t="shared" si="412"/>
        <v/>
      </c>
      <c r="U2914" t="str">
        <f t="shared" si="413"/>
        <v/>
      </c>
    </row>
    <row r="2915" spans="12:21" ht="15" customHeight="1" x14ac:dyDescent="0.15">
      <c r="L2915" s="244" t="str">
        <f t="shared" si="405"/>
        <v/>
      </c>
      <c r="M2915" s="245" t="str">
        <f t="shared" si="406"/>
        <v/>
      </c>
      <c r="N2915" s="244" t="str">
        <f t="shared" si="407"/>
        <v/>
      </c>
      <c r="O2915" s="244" t="str">
        <f t="shared" si="408"/>
        <v/>
      </c>
      <c r="P2915">
        <f>IF($I2915&lt;&gt;"",$I2915,IF($E2915="SGD",1,IF($E2915="USD",Settings!$B$22,IF($E2915="HKD",Settings!$B$23,1))))</f>
        <v>1</v>
      </c>
      <c r="Q2915">
        <f t="shared" si="409"/>
        <v>0</v>
      </c>
      <c r="R2915">
        <f t="shared" si="410"/>
        <v>0</v>
      </c>
      <c r="S2915" t="str">
        <f t="shared" si="411"/>
        <v/>
      </c>
      <c r="T2915" t="str">
        <f t="shared" si="412"/>
        <v/>
      </c>
      <c r="U2915" t="str">
        <f t="shared" si="413"/>
        <v/>
      </c>
    </row>
    <row r="2916" spans="12:21" ht="15" customHeight="1" x14ac:dyDescent="0.15">
      <c r="L2916" s="244" t="str">
        <f t="shared" si="405"/>
        <v/>
      </c>
      <c r="M2916" s="245" t="str">
        <f t="shared" si="406"/>
        <v/>
      </c>
      <c r="N2916" s="244" t="str">
        <f t="shared" si="407"/>
        <v/>
      </c>
      <c r="O2916" s="244" t="str">
        <f t="shared" si="408"/>
        <v/>
      </c>
      <c r="P2916">
        <f>IF($I2916&lt;&gt;"",$I2916,IF($E2916="SGD",1,IF($E2916="USD",Settings!$B$22,IF($E2916="HKD",Settings!$B$23,1))))</f>
        <v>1</v>
      </c>
      <c r="Q2916">
        <f t="shared" si="409"/>
        <v>0</v>
      </c>
      <c r="R2916">
        <f t="shared" si="410"/>
        <v>0</v>
      </c>
      <c r="S2916" t="str">
        <f t="shared" si="411"/>
        <v/>
      </c>
      <c r="T2916" t="str">
        <f t="shared" si="412"/>
        <v/>
      </c>
      <c r="U2916" t="str">
        <f t="shared" si="413"/>
        <v/>
      </c>
    </row>
    <row r="2917" spans="12:21" ht="15" customHeight="1" x14ac:dyDescent="0.15">
      <c r="L2917" s="244" t="str">
        <f t="shared" si="405"/>
        <v/>
      </c>
      <c r="M2917" s="245" t="str">
        <f t="shared" si="406"/>
        <v/>
      </c>
      <c r="N2917" s="244" t="str">
        <f t="shared" si="407"/>
        <v/>
      </c>
      <c r="O2917" s="244" t="str">
        <f t="shared" si="408"/>
        <v/>
      </c>
      <c r="P2917">
        <f>IF($I2917&lt;&gt;"",$I2917,IF($E2917="SGD",1,IF($E2917="USD",Settings!$B$22,IF($E2917="HKD",Settings!$B$23,1))))</f>
        <v>1</v>
      </c>
      <c r="Q2917">
        <f t="shared" si="409"/>
        <v>0</v>
      </c>
      <c r="R2917">
        <f t="shared" si="410"/>
        <v>0</v>
      </c>
      <c r="S2917" t="str">
        <f t="shared" si="411"/>
        <v/>
      </c>
      <c r="T2917" t="str">
        <f t="shared" si="412"/>
        <v/>
      </c>
      <c r="U2917" t="str">
        <f t="shared" si="413"/>
        <v/>
      </c>
    </row>
    <row r="2918" spans="12:21" ht="15" customHeight="1" x14ac:dyDescent="0.15">
      <c r="L2918" s="244" t="str">
        <f t="shared" si="405"/>
        <v/>
      </c>
      <c r="M2918" s="245" t="str">
        <f t="shared" si="406"/>
        <v/>
      </c>
      <c r="N2918" s="244" t="str">
        <f t="shared" si="407"/>
        <v/>
      </c>
      <c r="O2918" s="244" t="str">
        <f t="shared" si="408"/>
        <v/>
      </c>
      <c r="P2918">
        <f>IF($I2918&lt;&gt;"",$I2918,IF($E2918="SGD",1,IF($E2918="USD",Settings!$B$22,IF($E2918="HKD",Settings!$B$23,1))))</f>
        <v>1</v>
      </c>
      <c r="Q2918">
        <f t="shared" si="409"/>
        <v>0</v>
      </c>
      <c r="R2918">
        <f t="shared" si="410"/>
        <v>0</v>
      </c>
      <c r="S2918" t="str">
        <f t="shared" si="411"/>
        <v/>
      </c>
      <c r="T2918" t="str">
        <f t="shared" si="412"/>
        <v/>
      </c>
      <c r="U2918" t="str">
        <f t="shared" si="413"/>
        <v/>
      </c>
    </row>
    <row r="2919" spans="12:21" ht="15" customHeight="1" x14ac:dyDescent="0.15">
      <c r="L2919" s="244" t="str">
        <f t="shared" si="405"/>
        <v/>
      </c>
      <c r="M2919" s="245" t="str">
        <f t="shared" si="406"/>
        <v/>
      </c>
      <c r="N2919" s="244" t="str">
        <f t="shared" si="407"/>
        <v/>
      </c>
      <c r="O2919" s="244" t="str">
        <f t="shared" si="408"/>
        <v/>
      </c>
      <c r="P2919">
        <f>IF($I2919&lt;&gt;"",$I2919,IF($E2919="SGD",1,IF($E2919="USD",Settings!$B$22,IF($E2919="HKD",Settings!$B$23,1))))</f>
        <v>1</v>
      </c>
      <c r="Q2919">
        <f t="shared" si="409"/>
        <v>0</v>
      </c>
      <c r="R2919">
        <f t="shared" si="410"/>
        <v>0</v>
      </c>
      <c r="S2919" t="str">
        <f t="shared" si="411"/>
        <v/>
      </c>
      <c r="T2919" t="str">
        <f t="shared" si="412"/>
        <v/>
      </c>
      <c r="U2919" t="str">
        <f t="shared" si="413"/>
        <v/>
      </c>
    </row>
    <row r="2920" spans="12:21" ht="15" customHeight="1" x14ac:dyDescent="0.15">
      <c r="L2920" s="244" t="str">
        <f t="shared" si="405"/>
        <v/>
      </c>
      <c r="M2920" s="245" t="str">
        <f t="shared" si="406"/>
        <v/>
      </c>
      <c r="N2920" s="244" t="str">
        <f t="shared" si="407"/>
        <v/>
      </c>
      <c r="O2920" s="244" t="str">
        <f t="shared" si="408"/>
        <v/>
      </c>
      <c r="P2920">
        <f>IF($I2920&lt;&gt;"",$I2920,IF($E2920="SGD",1,IF($E2920="USD",Settings!$B$22,IF($E2920="HKD",Settings!$B$23,1))))</f>
        <v>1</v>
      </c>
      <c r="Q2920">
        <f t="shared" si="409"/>
        <v>0</v>
      </c>
      <c r="R2920">
        <f t="shared" si="410"/>
        <v>0</v>
      </c>
      <c r="S2920" t="str">
        <f t="shared" si="411"/>
        <v/>
      </c>
      <c r="T2920" t="str">
        <f t="shared" si="412"/>
        <v/>
      </c>
      <c r="U2920" t="str">
        <f t="shared" si="413"/>
        <v/>
      </c>
    </row>
    <row r="2921" spans="12:21" ht="15" customHeight="1" x14ac:dyDescent="0.15">
      <c r="L2921" s="244" t="str">
        <f t="shared" ref="L2921:L2984" si="414">IF(OR(B2921="",C2921="",E2921=""),"",B2921&amp;":"&amp;C2921&amp;":"&amp;E2921)</f>
        <v/>
      </c>
      <c r="M2921" s="245" t="str">
        <f t="shared" ref="M2921:M2984" si="415">IF(A2921="","",A2921*D2921)</f>
        <v/>
      </c>
      <c r="N2921" s="244" t="str">
        <f t="shared" ref="N2921:N2984" si="416">IF(A2921="","",IF(OR(A2921=1,A2921=0),J2921,0))</f>
        <v/>
      </c>
      <c r="O2921" s="244" t="str">
        <f t="shared" ref="O2921:O2984" si="417">IF(A2921="","",IF(A2921=-1,J2921,0))</f>
        <v/>
      </c>
      <c r="P2921">
        <f>IF($I2921&lt;&gt;"",$I2921,IF($E2921="SGD",1,IF($E2921="USD",Settings!$B$22,IF($E2921="HKD",Settings!$B$23,1))))</f>
        <v>1</v>
      </c>
      <c r="Q2921">
        <f t="shared" ref="Q2921:Q2984" si="418">IF($L2921="",0,($O2921-$N2921+IF($A2921=2,$J2921,0))*$P2921)</f>
        <v>0</v>
      </c>
      <c r="R2921">
        <f t="shared" ref="R2921:R2984" si="419">IF($L2921="",0,IF($A2921=2,$J2921*$P2921,0))</f>
        <v>0</v>
      </c>
      <c r="S2921" t="str">
        <f t="shared" si="411"/>
        <v/>
      </c>
      <c r="T2921" t="str">
        <f t="shared" si="412"/>
        <v/>
      </c>
      <c r="U2921" t="str">
        <f t="shared" si="413"/>
        <v/>
      </c>
    </row>
    <row r="2922" spans="12:21" ht="15" customHeight="1" x14ac:dyDescent="0.15">
      <c r="L2922" s="244" t="str">
        <f t="shared" si="414"/>
        <v/>
      </c>
      <c r="M2922" s="245" t="str">
        <f t="shared" si="415"/>
        <v/>
      </c>
      <c r="N2922" s="244" t="str">
        <f t="shared" si="416"/>
        <v/>
      </c>
      <c r="O2922" s="244" t="str">
        <f t="shared" si="417"/>
        <v/>
      </c>
      <c r="P2922">
        <f>IF($I2922&lt;&gt;"",$I2922,IF($E2922="SGD",1,IF($E2922="USD",Settings!$B$22,IF($E2922="HKD",Settings!$B$23,1))))</f>
        <v>1</v>
      </c>
      <c r="Q2922">
        <f t="shared" si="418"/>
        <v>0</v>
      </c>
      <c r="R2922">
        <f t="shared" si="419"/>
        <v>0</v>
      </c>
      <c r="S2922" t="str">
        <f t="shared" si="411"/>
        <v/>
      </c>
      <c r="T2922" t="str">
        <f t="shared" si="412"/>
        <v/>
      </c>
      <c r="U2922" t="str">
        <f t="shared" si="413"/>
        <v/>
      </c>
    </row>
    <row r="2923" spans="12:21" ht="15" customHeight="1" x14ac:dyDescent="0.15">
      <c r="L2923" s="244" t="str">
        <f t="shared" si="414"/>
        <v/>
      </c>
      <c r="M2923" s="245" t="str">
        <f t="shared" si="415"/>
        <v/>
      </c>
      <c r="N2923" s="244" t="str">
        <f t="shared" si="416"/>
        <v/>
      </c>
      <c r="O2923" s="244" t="str">
        <f t="shared" si="417"/>
        <v/>
      </c>
      <c r="P2923">
        <f>IF($I2923&lt;&gt;"",$I2923,IF($E2923="SGD",1,IF($E2923="USD",Settings!$B$22,IF($E2923="HKD",Settings!$B$23,1))))</f>
        <v>1</v>
      </c>
      <c r="Q2923">
        <f t="shared" si="418"/>
        <v>0</v>
      </c>
      <c r="R2923">
        <f t="shared" si="419"/>
        <v>0</v>
      </c>
      <c r="S2923" t="str">
        <f t="shared" si="411"/>
        <v/>
      </c>
      <c r="T2923" t="str">
        <f t="shared" si="412"/>
        <v/>
      </c>
      <c r="U2923" t="str">
        <f t="shared" si="413"/>
        <v/>
      </c>
    </row>
    <row r="2924" spans="12:21" ht="15" customHeight="1" x14ac:dyDescent="0.15">
      <c r="L2924" s="244" t="str">
        <f t="shared" si="414"/>
        <v/>
      </c>
      <c r="M2924" s="245" t="str">
        <f t="shared" si="415"/>
        <v/>
      </c>
      <c r="N2924" s="244" t="str">
        <f t="shared" si="416"/>
        <v/>
      </c>
      <c r="O2924" s="244" t="str">
        <f t="shared" si="417"/>
        <v/>
      </c>
      <c r="P2924">
        <f>IF($I2924&lt;&gt;"",$I2924,IF($E2924="SGD",1,IF($E2924="USD",Settings!$B$22,IF($E2924="HKD",Settings!$B$23,1))))</f>
        <v>1</v>
      </c>
      <c r="Q2924">
        <f t="shared" si="418"/>
        <v>0</v>
      </c>
      <c r="R2924">
        <f t="shared" si="419"/>
        <v>0</v>
      </c>
      <c r="S2924" t="str">
        <f t="shared" si="411"/>
        <v/>
      </c>
      <c r="T2924" t="str">
        <f t="shared" si="412"/>
        <v/>
      </c>
      <c r="U2924" t="str">
        <f t="shared" si="413"/>
        <v/>
      </c>
    </row>
    <row r="2925" spans="12:21" ht="15" customHeight="1" x14ac:dyDescent="0.15">
      <c r="L2925" s="244" t="str">
        <f t="shared" si="414"/>
        <v/>
      </c>
      <c r="M2925" s="245" t="str">
        <f t="shared" si="415"/>
        <v/>
      </c>
      <c r="N2925" s="244" t="str">
        <f t="shared" si="416"/>
        <v/>
      </c>
      <c r="O2925" s="244" t="str">
        <f t="shared" si="417"/>
        <v/>
      </c>
      <c r="P2925">
        <f>IF($I2925&lt;&gt;"",$I2925,IF($E2925="SGD",1,IF($E2925="USD",Settings!$B$22,IF($E2925="HKD",Settings!$B$23,1))))</f>
        <v>1</v>
      </c>
      <c r="Q2925">
        <f t="shared" si="418"/>
        <v>0</v>
      </c>
      <c r="R2925">
        <f t="shared" si="419"/>
        <v>0</v>
      </c>
      <c r="S2925" t="str">
        <f t="shared" si="411"/>
        <v/>
      </c>
      <c r="T2925" t="str">
        <f t="shared" si="412"/>
        <v/>
      </c>
      <c r="U2925" t="str">
        <f t="shared" si="413"/>
        <v/>
      </c>
    </row>
    <row r="2926" spans="12:21" ht="15" customHeight="1" x14ac:dyDescent="0.15">
      <c r="L2926" s="244" t="str">
        <f t="shared" si="414"/>
        <v/>
      </c>
      <c r="M2926" s="245" t="str">
        <f t="shared" si="415"/>
        <v/>
      </c>
      <c r="N2926" s="244" t="str">
        <f t="shared" si="416"/>
        <v/>
      </c>
      <c r="O2926" s="244" t="str">
        <f t="shared" si="417"/>
        <v/>
      </c>
      <c r="P2926">
        <f>IF($I2926&lt;&gt;"",$I2926,IF($E2926="SGD",1,IF($E2926="USD",Settings!$B$22,IF($E2926="HKD",Settings!$B$23,1))))</f>
        <v>1</v>
      </c>
      <c r="Q2926">
        <f t="shared" si="418"/>
        <v>0</v>
      </c>
      <c r="R2926">
        <f t="shared" si="419"/>
        <v>0</v>
      </c>
      <c r="S2926" t="str">
        <f t="shared" si="411"/>
        <v/>
      </c>
      <c r="T2926" t="str">
        <f t="shared" si="412"/>
        <v/>
      </c>
      <c r="U2926" t="str">
        <f t="shared" si="413"/>
        <v/>
      </c>
    </row>
    <row r="2927" spans="12:21" ht="15" customHeight="1" x14ac:dyDescent="0.15">
      <c r="L2927" s="244" t="str">
        <f t="shared" si="414"/>
        <v/>
      </c>
      <c r="M2927" s="245" t="str">
        <f t="shared" si="415"/>
        <v/>
      </c>
      <c r="N2927" s="244" t="str">
        <f t="shared" si="416"/>
        <v/>
      </c>
      <c r="O2927" s="244" t="str">
        <f t="shared" si="417"/>
        <v/>
      </c>
      <c r="P2927">
        <f>IF($I2927&lt;&gt;"",$I2927,IF($E2927="SGD",1,IF($E2927="USD",Settings!$B$22,IF($E2927="HKD",Settings!$B$23,1))))</f>
        <v>1</v>
      </c>
      <c r="Q2927">
        <f t="shared" si="418"/>
        <v>0</v>
      </c>
      <c r="R2927">
        <f t="shared" si="419"/>
        <v>0</v>
      </c>
      <c r="S2927" t="str">
        <f t="shared" si="411"/>
        <v/>
      </c>
      <c r="T2927" t="str">
        <f t="shared" si="412"/>
        <v/>
      </c>
      <c r="U2927" t="str">
        <f t="shared" si="413"/>
        <v/>
      </c>
    </row>
    <row r="2928" spans="12:21" ht="15" customHeight="1" x14ac:dyDescent="0.15">
      <c r="L2928" s="244" t="str">
        <f t="shared" si="414"/>
        <v/>
      </c>
      <c r="M2928" s="245" t="str">
        <f t="shared" si="415"/>
        <v/>
      </c>
      <c r="N2928" s="244" t="str">
        <f t="shared" si="416"/>
        <v/>
      </c>
      <c r="O2928" s="244" t="str">
        <f t="shared" si="417"/>
        <v/>
      </c>
      <c r="P2928">
        <f>IF($I2928&lt;&gt;"",$I2928,IF($E2928="SGD",1,IF($E2928="USD",Settings!$B$22,IF($E2928="HKD",Settings!$B$23,1))))</f>
        <v>1</v>
      </c>
      <c r="Q2928">
        <f t="shared" si="418"/>
        <v>0</v>
      </c>
      <c r="R2928">
        <f t="shared" si="419"/>
        <v>0</v>
      </c>
      <c r="S2928" t="str">
        <f t="shared" si="411"/>
        <v/>
      </c>
      <c r="T2928" t="str">
        <f t="shared" si="412"/>
        <v/>
      </c>
      <c r="U2928" t="str">
        <f t="shared" si="413"/>
        <v/>
      </c>
    </row>
    <row r="2929" spans="12:21" ht="15" customHeight="1" x14ac:dyDescent="0.15">
      <c r="L2929" s="244" t="str">
        <f t="shared" si="414"/>
        <v/>
      </c>
      <c r="M2929" s="245" t="str">
        <f t="shared" si="415"/>
        <v/>
      </c>
      <c r="N2929" s="244" t="str">
        <f t="shared" si="416"/>
        <v/>
      </c>
      <c r="O2929" s="244" t="str">
        <f t="shared" si="417"/>
        <v/>
      </c>
      <c r="P2929">
        <f>IF($I2929&lt;&gt;"",$I2929,IF($E2929="SGD",1,IF($E2929="USD",Settings!$B$22,IF($E2929="HKD",Settings!$B$23,1))))</f>
        <v>1</v>
      </c>
      <c r="Q2929">
        <f t="shared" si="418"/>
        <v>0</v>
      </c>
      <c r="R2929">
        <f t="shared" si="419"/>
        <v>0</v>
      </c>
      <c r="S2929" t="str">
        <f t="shared" si="411"/>
        <v/>
      </c>
      <c r="T2929" t="str">
        <f t="shared" si="412"/>
        <v/>
      </c>
      <c r="U2929" t="str">
        <f t="shared" si="413"/>
        <v/>
      </c>
    </row>
    <row r="2930" spans="12:21" ht="15" customHeight="1" x14ac:dyDescent="0.15">
      <c r="L2930" s="244" t="str">
        <f t="shared" si="414"/>
        <v/>
      </c>
      <c r="M2930" s="245" t="str">
        <f t="shared" si="415"/>
        <v/>
      </c>
      <c r="N2930" s="244" t="str">
        <f t="shared" si="416"/>
        <v/>
      </c>
      <c r="O2930" s="244" t="str">
        <f t="shared" si="417"/>
        <v/>
      </c>
      <c r="P2930">
        <f>IF($I2930&lt;&gt;"",$I2930,IF($E2930="SGD",1,IF($E2930="USD",Settings!$B$22,IF($E2930="HKD",Settings!$B$23,1))))</f>
        <v>1</v>
      </c>
      <c r="Q2930">
        <f t="shared" si="418"/>
        <v>0</v>
      </c>
      <c r="R2930">
        <f t="shared" si="419"/>
        <v>0</v>
      </c>
      <c r="S2930" t="str">
        <f t="shared" si="411"/>
        <v/>
      </c>
      <c r="T2930" t="str">
        <f t="shared" si="412"/>
        <v/>
      </c>
      <c r="U2930" t="str">
        <f t="shared" si="413"/>
        <v/>
      </c>
    </row>
    <row r="2931" spans="12:21" ht="15" customHeight="1" x14ac:dyDescent="0.15">
      <c r="L2931" s="244" t="str">
        <f t="shared" si="414"/>
        <v/>
      </c>
      <c r="M2931" s="245" t="str">
        <f t="shared" si="415"/>
        <v/>
      </c>
      <c r="N2931" s="244" t="str">
        <f t="shared" si="416"/>
        <v/>
      </c>
      <c r="O2931" s="244" t="str">
        <f t="shared" si="417"/>
        <v/>
      </c>
      <c r="P2931">
        <f>IF($I2931&lt;&gt;"",$I2931,IF($E2931="SGD",1,IF($E2931="USD",Settings!$B$22,IF($E2931="HKD",Settings!$B$23,1))))</f>
        <v>1</v>
      </c>
      <c r="Q2931">
        <f t="shared" si="418"/>
        <v>0</v>
      </c>
      <c r="R2931">
        <f t="shared" si="419"/>
        <v>0</v>
      </c>
      <c r="S2931" t="str">
        <f t="shared" si="411"/>
        <v/>
      </c>
      <c r="T2931" t="str">
        <f t="shared" si="412"/>
        <v/>
      </c>
      <c r="U2931" t="str">
        <f t="shared" si="413"/>
        <v/>
      </c>
    </row>
    <row r="2932" spans="12:21" ht="15" customHeight="1" x14ac:dyDescent="0.15">
      <c r="L2932" s="244" t="str">
        <f t="shared" si="414"/>
        <v/>
      </c>
      <c r="M2932" s="245" t="str">
        <f t="shared" si="415"/>
        <v/>
      </c>
      <c r="N2932" s="244" t="str">
        <f t="shared" si="416"/>
        <v/>
      </c>
      <c r="O2932" s="244" t="str">
        <f t="shared" si="417"/>
        <v/>
      </c>
      <c r="P2932">
        <f>IF($I2932&lt;&gt;"",$I2932,IF($E2932="SGD",1,IF($E2932="USD",Settings!$B$22,IF($E2932="HKD",Settings!$B$23,1))))</f>
        <v>1</v>
      </c>
      <c r="Q2932">
        <f t="shared" si="418"/>
        <v>0</v>
      </c>
      <c r="R2932">
        <f t="shared" si="419"/>
        <v>0</v>
      </c>
      <c r="S2932" t="str">
        <f t="shared" si="411"/>
        <v/>
      </c>
      <c r="T2932" t="str">
        <f t="shared" si="412"/>
        <v/>
      </c>
      <c r="U2932" t="str">
        <f t="shared" si="413"/>
        <v/>
      </c>
    </row>
    <row r="2933" spans="12:21" ht="15" customHeight="1" x14ac:dyDescent="0.15">
      <c r="L2933" s="244" t="str">
        <f t="shared" si="414"/>
        <v/>
      </c>
      <c r="M2933" s="245" t="str">
        <f t="shared" si="415"/>
        <v/>
      </c>
      <c r="N2933" s="244" t="str">
        <f t="shared" si="416"/>
        <v/>
      </c>
      <c r="O2933" s="244" t="str">
        <f t="shared" si="417"/>
        <v/>
      </c>
      <c r="P2933">
        <f>IF($I2933&lt;&gt;"",$I2933,IF($E2933="SGD",1,IF($E2933="USD",Settings!$B$22,IF($E2933="HKD",Settings!$B$23,1))))</f>
        <v>1</v>
      </c>
      <c r="Q2933">
        <f t="shared" si="418"/>
        <v>0</v>
      </c>
      <c r="R2933">
        <f t="shared" si="419"/>
        <v>0</v>
      </c>
      <c r="S2933" t="str">
        <f t="shared" si="411"/>
        <v/>
      </c>
      <c r="T2933" t="str">
        <f t="shared" si="412"/>
        <v/>
      </c>
      <c r="U2933" t="str">
        <f t="shared" si="413"/>
        <v/>
      </c>
    </row>
    <row r="2934" spans="12:21" ht="15" customHeight="1" x14ac:dyDescent="0.15">
      <c r="L2934" s="244" t="str">
        <f t="shared" si="414"/>
        <v/>
      </c>
      <c r="M2934" s="245" t="str">
        <f t="shared" si="415"/>
        <v/>
      </c>
      <c r="N2934" s="244" t="str">
        <f t="shared" si="416"/>
        <v/>
      </c>
      <c r="O2934" s="244" t="str">
        <f t="shared" si="417"/>
        <v/>
      </c>
      <c r="P2934">
        <f>IF($I2934&lt;&gt;"",$I2934,IF($E2934="SGD",1,IF($E2934="USD",Settings!$B$22,IF($E2934="HKD",Settings!$B$23,1))))</f>
        <v>1</v>
      </c>
      <c r="Q2934">
        <f t="shared" si="418"/>
        <v>0</v>
      </c>
      <c r="R2934">
        <f t="shared" si="419"/>
        <v>0</v>
      </c>
      <c r="S2934" t="str">
        <f t="shared" si="411"/>
        <v/>
      </c>
      <c r="T2934" t="str">
        <f t="shared" si="412"/>
        <v/>
      </c>
      <c r="U2934" t="str">
        <f t="shared" si="413"/>
        <v/>
      </c>
    </row>
    <row r="2935" spans="12:21" ht="15" customHeight="1" x14ac:dyDescent="0.15">
      <c r="L2935" s="244" t="str">
        <f t="shared" si="414"/>
        <v/>
      </c>
      <c r="M2935" s="245" t="str">
        <f t="shared" si="415"/>
        <v/>
      </c>
      <c r="N2935" s="244" t="str">
        <f t="shared" si="416"/>
        <v/>
      </c>
      <c r="O2935" s="244" t="str">
        <f t="shared" si="417"/>
        <v/>
      </c>
      <c r="P2935">
        <f>IF($I2935&lt;&gt;"",$I2935,IF($E2935="SGD",1,IF($E2935="USD",Settings!$B$22,IF($E2935="HKD",Settings!$B$23,1))))</f>
        <v>1</v>
      </c>
      <c r="Q2935">
        <f t="shared" si="418"/>
        <v>0</v>
      </c>
      <c r="R2935">
        <f t="shared" si="419"/>
        <v>0</v>
      </c>
      <c r="S2935" t="str">
        <f t="shared" si="411"/>
        <v/>
      </c>
      <c r="T2935" t="str">
        <f t="shared" si="412"/>
        <v/>
      </c>
      <c r="U2935" t="str">
        <f t="shared" si="413"/>
        <v/>
      </c>
    </row>
    <row r="2936" spans="12:21" ht="15" customHeight="1" x14ac:dyDescent="0.15">
      <c r="L2936" s="244" t="str">
        <f t="shared" si="414"/>
        <v/>
      </c>
      <c r="M2936" s="245" t="str">
        <f t="shared" si="415"/>
        <v/>
      </c>
      <c r="N2936" s="244" t="str">
        <f t="shared" si="416"/>
        <v/>
      </c>
      <c r="O2936" s="244" t="str">
        <f t="shared" si="417"/>
        <v/>
      </c>
      <c r="P2936">
        <f>IF($I2936&lt;&gt;"",$I2936,IF($E2936="SGD",1,IF($E2936="USD",Settings!$B$22,IF($E2936="HKD",Settings!$B$23,1))))</f>
        <v>1</v>
      </c>
      <c r="Q2936">
        <f t="shared" si="418"/>
        <v>0</v>
      </c>
      <c r="R2936">
        <f t="shared" si="419"/>
        <v>0</v>
      </c>
      <c r="S2936" t="str">
        <f t="shared" si="411"/>
        <v/>
      </c>
      <c r="T2936" t="str">
        <f t="shared" si="412"/>
        <v/>
      </c>
      <c r="U2936" t="str">
        <f t="shared" si="413"/>
        <v/>
      </c>
    </row>
    <row r="2937" spans="12:21" ht="15" customHeight="1" x14ac:dyDescent="0.15">
      <c r="L2937" s="244" t="str">
        <f t="shared" si="414"/>
        <v/>
      </c>
      <c r="M2937" s="245" t="str">
        <f t="shared" si="415"/>
        <v/>
      </c>
      <c r="N2937" s="244" t="str">
        <f t="shared" si="416"/>
        <v/>
      </c>
      <c r="O2937" s="244" t="str">
        <f t="shared" si="417"/>
        <v/>
      </c>
      <c r="P2937">
        <f>IF($I2937&lt;&gt;"",$I2937,IF($E2937="SGD",1,IF($E2937="USD",Settings!$B$22,IF($E2937="HKD",Settings!$B$23,1))))</f>
        <v>1</v>
      </c>
      <c r="Q2937">
        <f t="shared" si="418"/>
        <v>0</v>
      </c>
      <c r="R2937">
        <f t="shared" si="419"/>
        <v>0</v>
      </c>
      <c r="S2937" t="str">
        <f t="shared" si="411"/>
        <v/>
      </c>
      <c r="T2937" t="str">
        <f t="shared" si="412"/>
        <v/>
      </c>
      <c r="U2937" t="str">
        <f t="shared" si="413"/>
        <v/>
      </c>
    </row>
    <row r="2938" spans="12:21" ht="15" customHeight="1" x14ac:dyDescent="0.15">
      <c r="L2938" s="244" t="str">
        <f t="shared" si="414"/>
        <v/>
      </c>
      <c r="M2938" s="245" t="str">
        <f t="shared" si="415"/>
        <v/>
      </c>
      <c r="N2938" s="244" t="str">
        <f t="shared" si="416"/>
        <v/>
      </c>
      <c r="O2938" s="244" t="str">
        <f t="shared" si="417"/>
        <v/>
      </c>
      <c r="P2938">
        <f>IF($I2938&lt;&gt;"",$I2938,IF($E2938="SGD",1,IF($E2938="USD",Settings!$B$22,IF($E2938="HKD",Settings!$B$23,1))))</f>
        <v>1</v>
      </c>
      <c r="Q2938">
        <f t="shared" si="418"/>
        <v>0</v>
      </c>
      <c r="R2938">
        <f t="shared" si="419"/>
        <v>0</v>
      </c>
      <c r="S2938" t="str">
        <f t="shared" si="411"/>
        <v/>
      </c>
      <c r="T2938" t="str">
        <f t="shared" si="412"/>
        <v/>
      </c>
      <c r="U2938" t="str">
        <f t="shared" si="413"/>
        <v/>
      </c>
    </row>
    <row r="2939" spans="12:21" ht="15" customHeight="1" x14ac:dyDescent="0.15">
      <c r="L2939" s="244" t="str">
        <f t="shared" si="414"/>
        <v/>
      </c>
      <c r="M2939" s="245" t="str">
        <f t="shared" si="415"/>
        <v/>
      </c>
      <c r="N2939" s="244" t="str">
        <f t="shared" si="416"/>
        <v/>
      </c>
      <c r="O2939" s="244" t="str">
        <f t="shared" si="417"/>
        <v/>
      </c>
      <c r="P2939">
        <f>IF($I2939&lt;&gt;"",$I2939,IF($E2939="SGD",1,IF($E2939="USD",Settings!$B$22,IF($E2939="HKD",Settings!$B$23,1))))</f>
        <v>1</v>
      </c>
      <c r="Q2939">
        <f t="shared" si="418"/>
        <v>0</v>
      </c>
      <c r="R2939">
        <f t="shared" si="419"/>
        <v>0</v>
      </c>
      <c r="S2939" t="str">
        <f t="shared" si="411"/>
        <v/>
      </c>
      <c r="T2939" t="str">
        <f t="shared" si="412"/>
        <v/>
      </c>
      <c r="U2939" t="str">
        <f t="shared" si="413"/>
        <v/>
      </c>
    </row>
    <row r="2940" spans="12:21" ht="15" customHeight="1" x14ac:dyDescent="0.15">
      <c r="L2940" s="244" t="str">
        <f t="shared" si="414"/>
        <v/>
      </c>
      <c r="M2940" s="245" t="str">
        <f t="shared" si="415"/>
        <v/>
      </c>
      <c r="N2940" s="244" t="str">
        <f t="shared" si="416"/>
        <v/>
      </c>
      <c r="O2940" s="244" t="str">
        <f t="shared" si="417"/>
        <v/>
      </c>
      <c r="P2940">
        <f>IF($I2940&lt;&gt;"",$I2940,IF($E2940="SGD",1,IF($E2940="USD",Settings!$B$22,IF($E2940="HKD",Settings!$B$23,1))))</f>
        <v>1</v>
      </c>
      <c r="Q2940">
        <f t="shared" si="418"/>
        <v>0</v>
      </c>
      <c r="R2940">
        <f t="shared" si="419"/>
        <v>0</v>
      </c>
      <c r="S2940" t="str">
        <f t="shared" si="411"/>
        <v/>
      </c>
      <c r="T2940" t="str">
        <f t="shared" si="412"/>
        <v/>
      </c>
      <c r="U2940" t="str">
        <f t="shared" si="413"/>
        <v/>
      </c>
    </row>
    <row r="2941" spans="12:21" ht="15" customHeight="1" x14ac:dyDescent="0.15">
      <c r="L2941" s="244" t="str">
        <f t="shared" si="414"/>
        <v/>
      </c>
      <c r="M2941" s="245" t="str">
        <f t="shared" si="415"/>
        <v/>
      </c>
      <c r="N2941" s="244" t="str">
        <f t="shared" si="416"/>
        <v/>
      </c>
      <c r="O2941" s="244" t="str">
        <f t="shared" si="417"/>
        <v/>
      </c>
      <c r="P2941">
        <f>IF($I2941&lt;&gt;"",$I2941,IF($E2941="SGD",1,IF($E2941="USD",Settings!$B$22,IF($E2941="HKD",Settings!$B$23,1))))</f>
        <v>1</v>
      </c>
      <c r="Q2941">
        <f t="shared" si="418"/>
        <v>0</v>
      </c>
      <c r="R2941">
        <f t="shared" si="419"/>
        <v>0</v>
      </c>
      <c r="S2941" t="str">
        <f t="shared" si="411"/>
        <v/>
      </c>
      <c r="T2941" t="str">
        <f t="shared" si="412"/>
        <v/>
      </c>
      <c r="U2941" t="str">
        <f t="shared" si="413"/>
        <v/>
      </c>
    </row>
    <row r="2942" spans="12:21" ht="15" customHeight="1" x14ac:dyDescent="0.15">
      <c r="L2942" s="244" t="str">
        <f t="shared" si="414"/>
        <v/>
      </c>
      <c r="M2942" s="245" t="str">
        <f t="shared" si="415"/>
        <v/>
      </c>
      <c r="N2942" s="244" t="str">
        <f t="shared" si="416"/>
        <v/>
      </c>
      <c r="O2942" s="244" t="str">
        <f t="shared" si="417"/>
        <v/>
      </c>
      <c r="P2942">
        <f>IF($I2942&lt;&gt;"",$I2942,IF($E2942="SGD",1,IF($E2942="USD",Settings!$B$22,IF($E2942="HKD",Settings!$B$23,1))))</f>
        <v>1</v>
      </c>
      <c r="Q2942">
        <f t="shared" si="418"/>
        <v>0</v>
      </c>
      <c r="R2942">
        <f t="shared" si="419"/>
        <v>0</v>
      </c>
      <c r="S2942" t="str">
        <f t="shared" si="411"/>
        <v/>
      </c>
      <c r="T2942" t="str">
        <f t="shared" si="412"/>
        <v/>
      </c>
      <c r="U2942" t="str">
        <f t="shared" si="413"/>
        <v/>
      </c>
    </row>
    <row r="2943" spans="12:21" ht="15" customHeight="1" x14ac:dyDescent="0.15">
      <c r="L2943" s="244" t="str">
        <f t="shared" si="414"/>
        <v/>
      </c>
      <c r="M2943" s="245" t="str">
        <f t="shared" si="415"/>
        <v/>
      </c>
      <c r="N2943" s="244" t="str">
        <f t="shared" si="416"/>
        <v/>
      </c>
      <c r="O2943" s="244" t="str">
        <f t="shared" si="417"/>
        <v/>
      </c>
      <c r="P2943">
        <f>IF($I2943&lt;&gt;"",$I2943,IF($E2943="SGD",1,IF($E2943="USD",Settings!$B$22,IF($E2943="HKD",Settings!$B$23,1))))</f>
        <v>1</v>
      </c>
      <c r="Q2943">
        <f t="shared" si="418"/>
        <v>0</v>
      </c>
      <c r="R2943">
        <f t="shared" si="419"/>
        <v>0</v>
      </c>
      <c r="S2943" t="str">
        <f t="shared" si="411"/>
        <v/>
      </c>
      <c r="T2943" t="str">
        <f t="shared" si="412"/>
        <v/>
      </c>
      <c r="U2943" t="str">
        <f t="shared" si="413"/>
        <v/>
      </c>
    </row>
    <row r="2944" spans="12:21" ht="15" customHeight="1" x14ac:dyDescent="0.15">
      <c r="L2944" s="244" t="str">
        <f t="shared" si="414"/>
        <v/>
      </c>
      <c r="M2944" s="245" t="str">
        <f t="shared" si="415"/>
        <v/>
      </c>
      <c r="N2944" s="244" t="str">
        <f t="shared" si="416"/>
        <v/>
      </c>
      <c r="O2944" s="244" t="str">
        <f t="shared" si="417"/>
        <v/>
      </c>
      <c r="P2944">
        <f>IF($I2944&lt;&gt;"",$I2944,IF($E2944="SGD",1,IF($E2944="USD",Settings!$B$22,IF($E2944="HKD",Settings!$B$23,1))))</f>
        <v>1</v>
      </c>
      <c r="Q2944">
        <f t="shared" si="418"/>
        <v>0</v>
      </c>
      <c r="R2944">
        <f t="shared" si="419"/>
        <v>0</v>
      </c>
      <c r="S2944" t="str">
        <f t="shared" si="411"/>
        <v/>
      </c>
      <c r="T2944" t="str">
        <f t="shared" si="412"/>
        <v/>
      </c>
      <c r="U2944" t="str">
        <f t="shared" si="413"/>
        <v/>
      </c>
    </row>
    <row r="2945" spans="12:21" ht="15" customHeight="1" x14ac:dyDescent="0.15">
      <c r="L2945" s="244" t="str">
        <f t="shared" si="414"/>
        <v/>
      </c>
      <c r="M2945" s="245" t="str">
        <f t="shared" si="415"/>
        <v/>
      </c>
      <c r="N2945" s="244" t="str">
        <f t="shared" si="416"/>
        <v/>
      </c>
      <c r="O2945" s="244" t="str">
        <f t="shared" si="417"/>
        <v/>
      </c>
      <c r="P2945">
        <f>IF($I2945&lt;&gt;"",$I2945,IF($E2945="SGD",1,IF($E2945="USD",Settings!$B$22,IF($E2945="HKD",Settings!$B$23,1))))</f>
        <v>1</v>
      </c>
      <c r="Q2945">
        <f t="shared" si="418"/>
        <v>0</v>
      </c>
      <c r="R2945">
        <f t="shared" si="419"/>
        <v>0</v>
      </c>
      <c r="S2945" t="str">
        <f t="shared" si="411"/>
        <v/>
      </c>
      <c r="T2945" t="str">
        <f t="shared" si="412"/>
        <v/>
      </c>
      <c r="U2945" t="str">
        <f t="shared" si="413"/>
        <v/>
      </c>
    </row>
    <row r="2946" spans="12:21" ht="15" customHeight="1" x14ac:dyDescent="0.15">
      <c r="L2946" s="244" t="str">
        <f t="shared" si="414"/>
        <v/>
      </c>
      <c r="M2946" s="245" t="str">
        <f t="shared" si="415"/>
        <v/>
      </c>
      <c r="N2946" s="244" t="str">
        <f t="shared" si="416"/>
        <v/>
      </c>
      <c r="O2946" s="244" t="str">
        <f t="shared" si="417"/>
        <v/>
      </c>
      <c r="P2946">
        <f>IF($I2946&lt;&gt;"",$I2946,IF($E2946="SGD",1,IF($E2946="USD",Settings!$B$22,IF($E2946="HKD",Settings!$B$23,1))))</f>
        <v>1</v>
      </c>
      <c r="Q2946">
        <f t="shared" si="418"/>
        <v>0</v>
      </c>
      <c r="R2946">
        <f t="shared" si="419"/>
        <v>0</v>
      </c>
      <c r="S2946" t="str">
        <f t="shared" ref="S2946:S3009" si="420">IF(L2946="","",SUMIFS($M:$M,$L:$L,L2946,$T:$T,"&lt;="&amp;T2946))</f>
        <v/>
      </c>
      <c r="T2946" t="str">
        <f t="shared" ref="T2946:T3009" si="421">IF(L2946="","",INT(G2946)*100000+ROW())</f>
        <v/>
      </c>
      <c r="U2946" t="str">
        <f t="shared" ref="U2946:U3009" si="422">IF(L2946="","",IF(AND(COUNTIFS($L:$L,L2946,$S:$S,"&gt;-0.000001",$S:$S,"&lt;0.000001",$T:$T,"&gt;"&amp;T2946)=0,ABS(S2946)&gt;0.000001),1,0))</f>
        <v/>
      </c>
    </row>
    <row r="2947" spans="12:21" ht="15" customHeight="1" x14ac:dyDescent="0.15">
      <c r="L2947" s="244" t="str">
        <f t="shared" si="414"/>
        <v/>
      </c>
      <c r="M2947" s="245" t="str">
        <f t="shared" si="415"/>
        <v/>
      </c>
      <c r="N2947" s="244" t="str">
        <f t="shared" si="416"/>
        <v/>
      </c>
      <c r="O2947" s="244" t="str">
        <f t="shared" si="417"/>
        <v/>
      </c>
      <c r="P2947">
        <f>IF($I2947&lt;&gt;"",$I2947,IF($E2947="SGD",1,IF($E2947="USD",Settings!$B$22,IF($E2947="HKD",Settings!$B$23,1))))</f>
        <v>1</v>
      </c>
      <c r="Q2947">
        <f t="shared" si="418"/>
        <v>0</v>
      </c>
      <c r="R2947">
        <f t="shared" si="419"/>
        <v>0</v>
      </c>
      <c r="S2947" t="str">
        <f t="shared" si="420"/>
        <v/>
      </c>
      <c r="T2947" t="str">
        <f t="shared" si="421"/>
        <v/>
      </c>
      <c r="U2947" t="str">
        <f t="shared" si="422"/>
        <v/>
      </c>
    </row>
    <row r="2948" spans="12:21" ht="15" customHeight="1" x14ac:dyDescent="0.15">
      <c r="L2948" s="244" t="str">
        <f t="shared" si="414"/>
        <v/>
      </c>
      <c r="M2948" s="245" t="str">
        <f t="shared" si="415"/>
        <v/>
      </c>
      <c r="N2948" s="244" t="str">
        <f t="shared" si="416"/>
        <v/>
      </c>
      <c r="O2948" s="244" t="str">
        <f t="shared" si="417"/>
        <v/>
      </c>
      <c r="P2948">
        <f>IF($I2948&lt;&gt;"",$I2948,IF($E2948="SGD",1,IF($E2948="USD",Settings!$B$22,IF($E2948="HKD",Settings!$B$23,1))))</f>
        <v>1</v>
      </c>
      <c r="Q2948">
        <f t="shared" si="418"/>
        <v>0</v>
      </c>
      <c r="R2948">
        <f t="shared" si="419"/>
        <v>0</v>
      </c>
      <c r="S2948" t="str">
        <f t="shared" si="420"/>
        <v/>
      </c>
      <c r="T2948" t="str">
        <f t="shared" si="421"/>
        <v/>
      </c>
      <c r="U2948" t="str">
        <f t="shared" si="422"/>
        <v/>
      </c>
    </row>
    <row r="2949" spans="12:21" ht="15" customHeight="1" x14ac:dyDescent="0.15">
      <c r="L2949" s="244" t="str">
        <f t="shared" si="414"/>
        <v/>
      </c>
      <c r="M2949" s="245" t="str">
        <f t="shared" si="415"/>
        <v/>
      </c>
      <c r="N2949" s="244" t="str">
        <f t="shared" si="416"/>
        <v/>
      </c>
      <c r="O2949" s="244" t="str">
        <f t="shared" si="417"/>
        <v/>
      </c>
      <c r="P2949">
        <f>IF($I2949&lt;&gt;"",$I2949,IF($E2949="SGD",1,IF($E2949="USD",Settings!$B$22,IF($E2949="HKD",Settings!$B$23,1))))</f>
        <v>1</v>
      </c>
      <c r="Q2949">
        <f t="shared" si="418"/>
        <v>0</v>
      </c>
      <c r="R2949">
        <f t="shared" si="419"/>
        <v>0</v>
      </c>
      <c r="S2949" t="str">
        <f t="shared" si="420"/>
        <v/>
      </c>
      <c r="T2949" t="str">
        <f t="shared" si="421"/>
        <v/>
      </c>
      <c r="U2949" t="str">
        <f t="shared" si="422"/>
        <v/>
      </c>
    </row>
    <row r="2950" spans="12:21" ht="15" customHeight="1" x14ac:dyDescent="0.15">
      <c r="L2950" s="244" t="str">
        <f t="shared" si="414"/>
        <v/>
      </c>
      <c r="M2950" s="245" t="str">
        <f t="shared" si="415"/>
        <v/>
      </c>
      <c r="N2950" s="244" t="str">
        <f t="shared" si="416"/>
        <v/>
      </c>
      <c r="O2950" s="244" t="str">
        <f t="shared" si="417"/>
        <v/>
      </c>
      <c r="P2950">
        <f>IF($I2950&lt;&gt;"",$I2950,IF($E2950="SGD",1,IF($E2950="USD",Settings!$B$22,IF($E2950="HKD",Settings!$B$23,1))))</f>
        <v>1</v>
      </c>
      <c r="Q2950">
        <f t="shared" si="418"/>
        <v>0</v>
      </c>
      <c r="R2950">
        <f t="shared" si="419"/>
        <v>0</v>
      </c>
      <c r="S2950" t="str">
        <f t="shared" si="420"/>
        <v/>
      </c>
      <c r="T2950" t="str">
        <f t="shared" si="421"/>
        <v/>
      </c>
      <c r="U2950" t="str">
        <f t="shared" si="422"/>
        <v/>
      </c>
    </row>
    <row r="2951" spans="12:21" ht="15" customHeight="1" x14ac:dyDescent="0.15">
      <c r="L2951" s="244" t="str">
        <f t="shared" si="414"/>
        <v/>
      </c>
      <c r="M2951" s="245" t="str">
        <f t="shared" si="415"/>
        <v/>
      </c>
      <c r="N2951" s="244" t="str">
        <f t="shared" si="416"/>
        <v/>
      </c>
      <c r="O2951" s="244" t="str">
        <f t="shared" si="417"/>
        <v/>
      </c>
      <c r="P2951">
        <f>IF($I2951&lt;&gt;"",$I2951,IF($E2951="SGD",1,IF($E2951="USD",Settings!$B$22,IF($E2951="HKD",Settings!$B$23,1))))</f>
        <v>1</v>
      </c>
      <c r="Q2951">
        <f t="shared" si="418"/>
        <v>0</v>
      </c>
      <c r="R2951">
        <f t="shared" si="419"/>
        <v>0</v>
      </c>
      <c r="S2951" t="str">
        <f t="shared" si="420"/>
        <v/>
      </c>
      <c r="T2951" t="str">
        <f t="shared" si="421"/>
        <v/>
      </c>
      <c r="U2951" t="str">
        <f t="shared" si="422"/>
        <v/>
      </c>
    </row>
    <row r="2952" spans="12:21" ht="15" customHeight="1" x14ac:dyDescent="0.15">
      <c r="L2952" s="244" t="str">
        <f t="shared" si="414"/>
        <v/>
      </c>
      <c r="M2952" s="245" t="str">
        <f t="shared" si="415"/>
        <v/>
      </c>
      <c r="N2952" s="244" t="str">
        <f t="shared" si="416"/>
        <v/>
      </c>
      <c r="O2952" s="244" t="str">
        <f t="shared" si="417"/>
        <v/>
      </c>
      <c r="P2952">
        <f>IF($I2952&lt;&gt;"",$I2952,IF($E2952="SGD",1,IF($E2952="USD",Settings!$B$22,IF($E2952="HKD",Settings!$B$23,1))))</f>
        <v>1</v>
      </c>
      <c r="Q2952">
        <f t="shared" si="418"/>
        <v>0</v>
      </c>
      <c r="R2952">
        <f t="shared" si="419"/>
        <v>0</v>
      </c>
      <c r="S2952" t="str">
        <f t="shared" si="420"/>
        <v/>
      </c>
      <c r="T2952" t="str">
        <f t="shared" si="421"/>
        <v/>
      </c>
      <c r="U2952" t="str">
        <f t="shared" si="422"/>
        <v/>
      </c>
    </row>
    <row r="2953" spans="12:21" ht="15" customHeight="1" x14ac:dyDescent="0.15">
      <c r="L2953" s="244" t="str">
        <f t="shared" si="414"/>
        <v/>
      </c>
      <c r="M2953" s="245" t="str">
        <f t="shared" si="415"/>
        <v/>
      </c>
      <c r="N2953" s="244" t="str">
        <f t="shared" si="416"/>
        <v/>
      </c>
      <c r="O2953" s="244" t="str">
        <f t="shared" si="417"/>
        <v/>
      </c>
      <c r="P2953">
        <f>IF($I2953&lt;&gt;"",$I2953,IF($E2953="SGD",1,IF($E2953="USD",Settings!$B$22,IF($E2953="HKD",Settings!$B$23,1))))</f>
        <v>1</v>
      </c>
      <c r="Q2953">
        <f t="shared" si="418"/>
        <v>0</v>
      </c>
      <c r="R2953">
        <f t="shared" si="419"/>
        <v>0</v>
      </c>
      <c r="S2953" t="str">
        <f t="shared" si="420"/>
        <v/>
      </c>
      <c r="T2953" t="str">
        <f t="shared" si="421"/>
        <v/>
      </c>
      <c r="U2953" t="str">
        <f t="shared" si="422"/>
        <v/>
      </c>
    </row>
    <row r="2954" spans="12:21" ht="15" customHeight="1" x14ac:dyDescent="0.15">
      <c r="L2954" s="244" t="str">
        <f t="shared" si="414"/>
        <v/>
      </c>
      <c r="M2954" s="245" t="str">
        <f t="shared" si="415"/>
        <v/>
      </c>
      <c r="N2954" s="244" t="str">
        <f t="shared" si="416"/>
        <v/>
      </c>
      <c r="O2954" s="244" t="str">
        <f t="shared" si="417"/>
        <v/>
      </c>
      <c r="P2954">
        <f>IF($I2954&lt;&gt;"",$I2954,IF($E2954="SGD",1,IF($E2954="USD",Settings!$B$22,IF($E2954="HKD",Settings!$B$23,1))))</f>
        <v>1</v>
      </c>
      <c r="Q2954">
        <f t="shared" si="418"/>
        <v>0</v>
      </c>
      <c r="R2954">
        <f t="shared" si="419"/>
        <v>0</v>
      </c>
      <c r="S2954" t="str">
        <f t="shared" si="420"/>
        <v/>
      </c>
      <c r="T2954" t="str">
        <f t="shared" si="421"/>
        <v/>
      </c>
      <c r="U2954" t="str">
        <f t="shared" si="422"/>
        <v/>
      </c>
    </row>
    <row r="2955" spans="12:21" ht="15" customHeight="1" x14ac:dyDescent="0.15">
      <c r="L2955" s="244" t="str">
        <f t="shared" si="414"/>
        <v/>
      </c>
      <c r="M2955" s="245" t="str">
        <f t="shared" si="415"/>
        <v/>
      </c>
      <c r="N2955" s="244" t="str">
        <f t="shared" si="416"/>
        <v/>
      </c>
      <c r="O2955" s="244" t="str">
        <f t="shared" si="417"/>
        <v/>
      </c>
      <c r="P2955">
        <f>IF($I2955&lt;&gt;"",$I2955,IF($E2955="SGD",1,IF($E2955="USD",Settings!$B$22,IF($E2955="HKD",Settings!$B$23,1))))</f>
        <v>1</v>
      </c>
      <c r="Q2955">
        <f t="shared" si="418"/>
        <v>0</v>
      </c>
      <c r="R2955">
        <f t="shared" si="419"/>
        <v>0</v>
      </c>
      <c r="S2955" t="str">
        <f t="shared" si="420"/>
        <v/>
      </c>
      <c r="T2955" t="str">
        <f t="shared" si="421"/>
        <v/>
      </c>
      <c r="U2955" t="str">
        <f t="shared" si="422"/>
        <v/>
      </c>
    </row>
    <row r="2956" spans="12:21" ht="15" customHeight="1" x14ac:dyDescent="0.15">
      <c r="L2956" s="244" t="str">
        <f t="shared" si="414"/>
        <v/>
      </c>
      <c r="M2956" s="245" t="str">
        <f t="shared" si="415"/>
        <v/>
      </c>
      <c r="N2956" s="244" t="str">
        <f t="shared" si="416"/>
        <v/>
      </c>
      <c r="O2956" s="244" t="str">
        <f t="shared" si="417"/>
        <v/>
      </c>
      <c r="P2956">
        <f>IF($I2956&lt;&gt;"",$I2956,IF($E2956="SGD",1,IF($E2956="USD",Settings!$B$22,IF($E2956="HKD",Settings!$B$23,1))))</f>
        <v>1</v>
      </c>
      <c r="Q2956">
        <f t="shared" si="418"/>
        <v>0</v>
      </c>
      <c r="R2956">
        <f t="shared" si="419"/>
        <v>0</v>
      </c>
      <c r="S2956" t="str">
        <f t="shared" si="420"/>
        <v/>
      </c>
      <c r="T2956" t="str">
        <f t="shared" si="421"/>
        <v/>
      </c>
      <c r="U2956" t="str">
        <f t="shared" si="422"/>
        <v/>
      </c>
    </row>
    <row r="2957" spans="12:21" ht="15" customHeight="1" x14ac:dyDescent="0.15">
      <c r="L2957" s="244" t="str">
        <f t="shared" si="414"/>
        <v/>
      </c>
      <c r="M2957" s="245" t="str">
        <f t="shared" si="415"/>
        <v/>
      </c>
      <c r="N2957" s="244" t="str">
        <f t="shared" si="416"/>
        <v/>
      </c>
      <c r="O2957" s="244" t="str">
        <f t="shared" si="417"/>
        <v/>
      </c>
      <c r="P2957">
        <f>IF($I2957&lt;&gt;"",$I2957,IF($E2957="SGD",1,IF($E2957="USD",Settings!$B$22,IF($E2957="HKD",Settings!$B$23,1))))</f>
        <v>1</v>
      </c>
      <c r="Q2957">
        <f t="shared" si="418"/>
        <v>0</v>
      </c>
      <c r="R2957">
        <f t="shared" si="419"/>
        <v>0</v>
      </c>
      <c r="S2957" t="str">
        <f t="shared" si="420"/>
        <v/>
      </c>
      <c r="T2957" t="str">
        <f t="shared" si="421"/>
        <v/>
      </c>
      <c r="U2957" t="str">
        <f t="shared" si="422"/>
        <v/>
      </c>
    </row>
    <row r="2958" spans="12:21" ht="15" customHeight="1" x14ac:dyDescent="0.15">
      <c r="L2958" s="244" t="str">
        <f t="shared" si="414"/>
        <v/>
      </c>
      <c r="M2958" s="245" t="str">
        <f t="shared" si="415"/>
        <v/>
      </c>
      <c r="N2958" s="244" t="str">
        <f t="shared" si="416"/>
        <v/>
      </c>
      <c r="O2958" s="244" t="str">
        <f t="shared" si="417"/>
        <v/>
      </c>
      <c r="P2958">
        <f>IF($I2958&lt;&gt;"",$I2958,IF($E2958="SGD",1,IF($E2958="USD",Settings!$B$22,IF($E2958="HKD",Settings!$B$23,1))))</f>
        <v>1</v>
      </c>
      <c r="Q2958">
        <f t="shared" si="418"/>
        <v>0</v>
      </c>
      <c r="R2958">
        <f t="shared" si="419"/>
        <v>0</v>
      </c>
      <c r="S2958" t="str">
        <f t="shared" si="420"/>
        <v/>
      </c>
      <c r="T2958" t="str">
        <f t="shared" si="421"/>
        <v/>
      </c>
      <c r="U2958" t="str">
        <f t="shared" si="422"/>
        <v/>
      </c>
    </row>
    <row r="2959" spans="12:21" ht="15" customHeight="1" x14ac:dyDescent="0.15">
      <c r="L2959" s="244" t="str">
        <f t="shared" si="414"/>
        <v/>
      </c>
      <c r="M2959" s="245" t="str">
        <f t="shared" si="415"/>
        <v/>
      </c>
      <c r="N2959" s="244" t="str">
        <f t="shared" si="416"/>
        <v/>
      </c>
      <c r="O2959" s="244" t="str">
        <f t="shared" si="417"/>
        <v/>
      </c>
      <c r="P2959">
        <f>IF($I2959&lt;&gt;"",$I2959,IF($E2959="SGD",1,IF($E2959="USD",Settings!$B$22,IF($E2959="HKD",Settings!$B$23,1))))</f>
        <v>1</v>
      </c>
      <c r="Q2959">
        <f t="shared" si="418"/>
        <v>0</v>
      </c>
      <c r="R2959">
        <f t="shared" si="419"/>
        <v>0</v>
      </c>
      <c r="S2959" t="str">
        <f t="shared" si="420"/>
        <v/>
      </c>
      <c r="T2959" t="str">
        <f t="shared" si="421"/>
        <v/>
      </c>
      <c r="U2959" t="str">
        <f t="shared" si="422"/>
        <v/>
      </c>
    </row>
    <row r="2960" spans="12:21" ht="15" customHeight="1" x14ac:dyDescent="0.15">
      <c r="L2960" s="244" t="str">
        <f t="shared" si="414"/>
        <v/>
      </c>
      <c r="M2960" s="245" t="str">
        <f t="shared" si="415"/>
        <v/>
      </c>
      <c r="N2960" s="244" t="str">
        <f t="shared" si="416"/>
        <v/>
      </c>
      <c r="O2960" s="244" t="str">
        <f t="shared" si="417"/>
        <v/>
      </c>
      <c r="P2960">
        <f>IF($I2960&lt;&gt;"",$I2960,IF($E2960="SGD",1,IF($E2960="USD",Settings!$B$22,IF($E2960="HKD",Settings!$B$23,1))))</f>
        <v>1</v>
      </c>
      <c r="Q2960">
        <f t="shared" si="418"/>
        <v>0</v>
      </c>
      <c r="R2960">
        <f t="shared" si="419"/>
        <v>0</v>
      </c>
      <c r="S2960" t="str">
        <f t="shared" si="420"/>
        <v/>
      </c>
      <c r="T2960" t="str">
        <f t="shared" si="421"/>
        <v/>
      </c>
      <c r="U2960" t="str">
        <f t="shared" si="422"/>
        <v/>
      </c>
    </row>
    <row r="2961" spans="12:21" ht="15" customHeight="1" x14ac:dyDescent="0.15">
      <c r="L2961" s="244" t="str">
        <f t="shared" si="414"/>
        <v/>
      </c>
      <c r="M2961" s="245" t="str">
        <f t="shared" si="415"/>
        <v/>
      </c>
      <c r="N2961" s="244" t="str">
        <f t="shared" si="416"/>
        <v/>
      </c>
      <c r="O2961" s="244" t="str">
        <f t="shared" si="417"/>
        <v/>
      </c>
      <c r="P2961">
        <f>IF($I2961&lt;&gt;"",$I2961,IF($E2961="SGD",1,IF($E2961="USD",Settings!$B$22,IF($E2961="HKD",Settings!$B$23,1))))</f>
        <v>1</v>
      </c>
      <c r="Q2961">
        <f t="shared" si="418"/>
        <v>0</v>
      </c>
      <c r="R2961">
        <f t="shared" si="419"/>
        <v>0</v>
      </c>
      <c r="S2961" t="str">
        <f t="shared" si="420"/>
        <v/>
      </c>
      <c r="T2961" t="str">
        <f t="shared" si="421"/>
        <v/>
      </c>
      <c r="U2961" t="str">
        <f t="shared" si="422"/>
        <v/>
      </c>
    </row>
    <row r="2962" spans="12:21" ht="15" customHeight="1" x14ac:dyDescent="0.15">
      <c r="L2962" s="244" t="str">
        <f t="shared" si="414"/>
        <v/>
      </c>
      <c r="M2962" s="245" t="str">
        <f t="shared" si="415"/>
        <v/>
      </c>
      <c r="N2962" s="244" t="str">
        <f t="shared" si="416"/>
        <v/>
      </c>
      <c r="O2962" s="244" t="str">
        <f t="shared" si="417"/>
        <v/>
      </c>
      <c r="P2962">
        <f>IF($I2962&lt;&gt;"",$I2962,IF($E2962="SGD",1,IF($E2962="USD",Settings!$B$22,IF($E2962="HKD",Settings!$B$23,1))))</f>
        <v>1</v>
      </c>
      <c r="Q2962">
        <f t="shared" si="418"/>
        <v>0</v>
      </c>
      <c r="R2962">
        <f t="shared" si="419"/>
        <v>0</v>
      </c>
      <c r="S2962" t="str">
        <f t="shared" si="420"/>
        <v/>
      </c>
      <c r="T2962" t="str">
        <f t="shared" si="421"/>
        <v/>
      </c>
      <c r="U2962" t="str">
        <f t="shared" si="422"/>
        <v/>
      </c>
    </row>
    <row r="2963" spans="12:21" ht="15" customHeight="1" x14ac:dyDescent="0.15">
      <c r="L2963" s="244" t="str">
        <f t="shared" si="414"/>
        <v/>
      </c>
      <c r="M2963" s="245" t="str">
        <f t="shared" si="415"/>
        <v/>
      </c>
      <c r="N2963" s="244" t="str">
        <f t="shared" si="416"/>
        <v/>
      </c>
      <c r="O2963" s="244" t="str">
        <f t="shared" si="417"/>
        <v/>
      </c>
      <c r="P2963">
        <f>IF($I2963&lt;&gt;"",$I2963,IF($E2963="SGD",1,IF($E2963="USD",Settings!$B$22,IF($E2963="HKD",Settings!$B$23,1))))</f>
        <v>1</v>
      </c>
      <c r="Q2963">
        <f t="shared" si="418"/>
        <v>0</v>
      </c>
      <c r="R2963">
        <f t="shared" si="419"/>
        <v>0</v>
      </c>
      <c r="S2963" t="str">
        <f t="shared" si="420"/>
        <v/>
      </c>
      <c r="T2963" t="str">
        <f t="shared" si="421"/>
        <v/>
      </c>
      <c r="U2963" t="str">
        <f t="shared" si="422"/>
        <v/>
      </c>
    </row>
    <row r="2964" spans="12:21" ht="15" customHeight="1" x14ac:dyDescent="0.15">
      <c r="L2964" s="244" t="str">
        <f t="shared" si="414"/>
        <v/>
      </c>
      <c r="M2964" s="245" t="str">
        <f t="shared" si="415"/>
        <v/>
      </c>
      <c r="N2964" s="244" t="str">
        <f t="shared" si="416"/>
        <v/>
      </c>
      <c r="O2964" s="244" t="str">
        <f t="shared" si="417"/>
        <v/>
      </c>
      <c r="P2964">
        <f>IF($I2964&lt;&gt;"",$I2964,IF($E2964="SGD",1,IF($E2964="USD",Settings!$B$22,IF($E2964="HKD",Settings!$B$23,1))))</f>
        <v>1</v>
      </c>
      <c r="Q2964">
        <f t="shared" si="418"/>
        <v>0</v>
      </c>
      <c r="R2964">
        <f t="shared" si="419"/>
        <v>0</v>
      </c>
      <c r="S2964" t="str">
        <f t="shared" si="420"/>
        <v/>
      </c>
      <c r="T2964" t="str">
        <f t="shared" si="421"/>
        <v/>
      </c>
      <c r="U2964" t="str">
        <f t="shared" si="422"/>
        <v/>
      </c>
    </row>
    <row r="2965" spans="12:21" ht="15" customHeight="1" x14ac:dyDescent="0.15">
      <c r="L2965" s="244" t="str">
        <f t="shared" si="414"/>
        <v/>
      </c>
      <c r="M2965" s="245" t="str">
        <f t="shared" si="415"/>
        <v/>
      </c>
      <c r="N2965" s="244" t="str">
        <f t="shared" si="416"/>
        <v/>
      </c>
      <c r="O2965" s="244" t="str">
        <f t="shared" si="417"/>
        <v/>
      </c>
      <c r="P2965">
        <f>IF($I2965&lt;&gt;"",$I2965,IF($E2965="SGD",1,IF($E2965="USD",Settings!$B$22,IF($E2965="HKD",Settings!$B$23,1))))</f>
        <v>1</v>
      </c>
      <c r="Q2965">
        <f t="shared" si="418"/>
        <v>0</v>
      </c>
      <c r="R2965">
        <f t="shared" si="419"/>
        <v>0</v>
      </c>
      <c r="S2965" t="str">
        <f t="shared" si="420"/>
        <v/>
      </c>
      <c r="T2965" t="str">
        <f t="shared" si="421"/>
        <v/>
      </c>
      <c r="U2965" t="str">
        <f t="shared" si="422"/>
        <v/>
      </c>
    </row>
    <row r="2966" spans="12:21" ht="15" customHeight="1" x14ac:dyDescent="0.15">
      <c r="L2966" s="244" t="str">
        <f t="shared" si="414"/>
        <v/>
      </c>
      <c r="M2966" s="245" t="str">
        <f t="shared" si="415"/>
        <v/>
      </c>
      <c r="N2966" s="244" t="str">
        <f t="shared" si="416"/>
        <v/>
      </c>
      <c r="O2966" s="244" t="str">
        <f t="shared" si="417"/>
        <v/>
      </c>
      <c r="P2966">
        <f>IF($I2966&lt;&gt;"",$I2966,IF($E2966="SGD",1,IF($E2966="USD",Settings!$B$22,IF($E2966="HKD",Settings!$B$23,1))))</f>
        <v>1</v>
      </c>
      <c r="Q2966">
        <f t="shared" si="418"/>
        <v>0</v>
      </c>
      <c r="R2966">
        <f t="shared" si="419"/>
        <v>0</v>
      </c>
      <c r="S2966" t="str">
        <f t="shared" si="420"/>
        <v/>
      </c>
      <c r="T2966" t="str">
        <f t="shared" si="421"/>
        <v/>
      </c>
      <c r="U2966" t="str">
        <f t="shared" si="422"/>
        <v/>
      </c>
    </row>
    <row r="2967" spans="12:21" ht="15" customHeight="1" x14ac:dyDescent="0.15">
      <c r="L2967" s="244" t="str">
        <f t="shared" si="414"/>
        <v/>
      </c>
      <c r="M2967" s="245" t="str">
        <f t="shared" si="415"/>
        <v/>
      </c>
      <c r="N2967" s="244" t="str">
        <f t="shared" si="416"/>
        <v/>
      </c>
      <c r="O2967" s="244" t="str">
        <f t="shared" si="417"/>
        <v/>
      </c>
      <c r="P2967">
        <f>IF($I2967&lt;&gt;"",$I2967,IF($E2967="SGD",1,IF($E2967="USD",Settings!$B$22,IF($E2967="HKD",Settings!$B$23,1))))</f>
        <v>1</v>
      </c>
      <c r="Q2967">
        <f t="shared" si="418"/>
        <v>0</v>
      </c>
      <c r="R2967">
        <f t="shared" si="419"/>
        <v>0</v>
      </c>
      <c r="S2967" t="str">
        <f t="shared" si="420"/>
        <v/>
      </c>
      <c r="T2967" t="str">
        <f t="shared" si="421"/>
        <v/>
      </c>
      <c r="U2967" t="str">
        <f t="shared" si="422"/>
        <v/>
      </c>
    </row>
    <row r="2968" spans="12:21" ht="15" customHeight="1" x14ac:dyDescent="0.15">
      <c r="L2968" s="244" t="str">
        <f t="shared" si="414"/>
        <v/>
      </c>
      <c r="M2968" s="245" t="str">
        <f t="shared" si="415"/>
        <v/>
      </c>
      <c r="N2968" s="244" t="str">
        <f t="shared" si="416"/>
        <v/>
      </c>
      <c r="O2968" s="244" t="str">
        <f t="shared" si="417"/>
        <v/>
      </c>
      <c r="P2968">
        <f>IF($I2968&lt;&gt;"",$I2968,IF($E2968="SGD",1,IF($E2968="USD",Settings!$B$22,IF($E2968="HKD",Settings!$B$23,1))))</f>
        <v>1</v>
      </c>
      <c r="Q2968">
        <f t="shared" si="418"/>
        <v>0</v>
      </c>
      <c r="R2968">
        <f t="shared" si="419"/>
        <v>0</v>
      </c>
      <c r="S2968" t="str">
        <f t="shared" si="420"/>
        <v/>
      </c>
      <c r="T2968" t="str">
        <f t="shared" si="421"/>
        <v/>
      </c>
      <c r="U2968" t="str">
        <f t="shared" si="422"/>
        <v/>
      </c>
    </row>
    <row r="2969" spans="12:21" ht="15" customHeight="1" x14ac:dyDescent="0.15">
      <c r="L2969" s="244" t="str">
        <f t="shared" si="414"/>
        <v/>
      </c>
      <c r="M2969" s="245" t="str">
        <f t="shared" si="415"/>
        <v/>
      </c>
      <c r="N2969" s="244" t="str">
        <f t="shared" si="416"/>
        <v/>
      </c>
      <c r="O2969" s="244" t="str">
        <f t="shared" si="417"/>
        <v/>
      </c>
      <c r="P2969">
        <f>IF($I2969&lt;&gt;"",$I2969,IF($E2969="SGD",1,IF($E2969="USD",Settings!$B$22,IF($E2969="HKD",Settings!$B$23,1))))</f>
        <v>1</v>
      </c>
      <c r="Q2969">
        <f t="shared" si="418"/>
        <v>0</v>
      </c>
      <c r="R2969">
        <f t="shared" si="419"/>
        <v>0</v>
      </c>
      <c r="S2969" t="str">
        <f t="shared" si="420"/>
        <v/>
      </c>
      <c r="T2969" t="str">
        <f t="shared" si="421"/>
        <v/>
      </c>
      <c r="U2969" t="str">
        <f t="shared" si="422"/>
        <v/>
      </c>
    </row>
    <row r="2970" spans="12:21" ht="15" customHeight="1" x14ac:dyDescent="0.15">
      <c r="L2970" s="244" t="str">
        <f t="shared" si="414"/>
        <v/>
      </c>
      <c r="M2970" s="245" t="str">
        <f t="shared" si="415"/>
        <v/>
      </c>
      <c r="N2970" s="244" t="str">
        <f t="shared" si="416"/>
        <v/>
      </c>
      <c r="O2970" s="244" t="str">
        <f t="shared" si="417"/>
        <v/>
      </c>
      <c r="P2970">
        <f>IF($I2970&lt;&gt;"",$I2970,IF($E2970="SGD",1,IF($E2970="USD",Settings!$B$22,IF($E2970="HKD",Settings!$B$23,1))))</f>
        <v>1</v>
      </c>
      <c r="Q2970">
        <f t="shared" si="418"/>
        <v>0</v>
      </c>
      <c r="R2970">
        <f t="shared" si="419"/>
        <v>0</v>
      </c>
      <c r="S2970" t="str">
        <f t="shared" si="420"/>
        <v/>
      </c>
      <c r="T2970" t="str">
        <f t="shared" si="421"/>
        <v/>
      </c>
      <c r="U2970" t="str">
        <f t="shared" si="422"/>
        <v/>
      </c>
    </row>
    <row r="2971" spans="12:21" ht="15" customHeight="1" x14ac:dyDescent="0.15">
      <c r="L2971" s="244" t="str">
        <f t="shared" si="414"/>
        <v/>
      </c>
      <c r="M2971" s="245" t="str">
        <f t="shared" si="415"/>
        <v/>
      </c>
      <c r="N2971" s="244" t="str">
        <f t="shared" si="416"/>
        <v/>
      </c>
      <c r="O2971" s="244" t="str">
        <f t="shared" si="417"/>
        <v/>
      </c>
      <c r="P2971">
        <f>IF($I2971&lt;&gt;"",$I2971,IF($E2971="SGD",1,IF($E2971="USD",Settings!$B$22,IF($E2971="HKD",Settings!$B$23,1))))</f>
        <v>1</v>
      </c>
      <c r="Q2971">
        <f t="shared" si="418"/>
        <v>0</v>
      </c>
      <c r="R2971">
        <f t="shared" si="419"/>
        <v>0</v>
      </c>
      <c r="S2971" t="str">
        <f t="shared" si="420"/>
        <v/>
      </c>
      <c r="T2971" t="str">
        <f t="shared" si="421"/>
        <v/>
      </c>
      <c r="U2971" t="str">
        <f t="shared" si="422"/>
        <v/>
      </c>
    </row>
    <row r="2972" spans="12:21" ht="15" customHeight="1" x14ac:dyDescent="0.15">
      <c r="L2972" s="244" t="str">
        <f t="shared" si="414"/>
        <v/>
      </c>
      <c r="M2972" s="245" t="str">
        <f t="shared" si="415"/>
        <v/>
      </c>
      <c r="N2972" s="244" t="str">
        <f t="shared" si="416"/>
        <v/>
      </c>
      <c r="O2972" s="244" t="str">
        <f t="shared" si="417"/>
        <v/>
      </c>
      <c r="P2972">
        <f>IF($I2972&lt;&gt;"",$I2972,IF($E2972="SGD",1,IF($E2972="USD",Settings!$B$22,IF($E2972="HKD",Settings!$B$23,1))))</f>
        <v>1</v>
      </c>
      <c r="Q2972">
        <f t="shared" si="418"/>
        <v>0</v>
      </c>
      <c r="R2972">
        <f t="shared" si="419"/>
        <v>0</v>
      </c>
      <c r="S2972" t="str">
        <f t="shared" si="420"/>
        <v/>
      </c>
      <c r="T2972" t="str">
        <f t="shared" si="421"/>
        <v/>
      </c>
      <c r="U2972" t="str">
        <f t="shared" si="422"/>
        <v/>
      </c>
    </row>
    <row r="2973" spans="12:21" ht="15" customHeight="1" x14ac:dyDescent="0.15">
      <c r="L2973" s="244" t="str">
        <f t="shared" si="414"/>
        <v/>
      </c>
      <c r="M2973" s="245" t="str">
        <f t="shared" si="415"/>
        <v/>
      </c>
      <c r="N2973" s="244" t="str">
        <f t="shared" si="416"/>
        <v/>
      </c>
      <c r="O2973" s="244" t="str">
        <f t="shared" si="417"/>
        <v/>
      </c>
      <c r="P2973">
        <f>IF($I2973&lt;&gt;"",$I2973,IF($E2973="SGD",1,IF($E2973="USD",Settings!$B$22,IF($E2973="HKD",Settings!$B$23,1))))</f>
        <v>1</v>
      </c>
      <c r="Q2973">
        <f t="shared" si="418"/>
        <v>0</v>
      </c>
      <c r="R2973">
        <f t="shared" si="419"/>
        <v>0</v>
      </c>
      <c r="S2973" t="str">
        <f t="shared" si="420"/>
        <v/>
      </c>
      <c r="T2973" t="str">
        <f t="shared" si="421"/>
        <v/>
      </c>
      <c r="U2973" t="str">
        <f t="shared" si="422"/>
        <v/>
      </c>
    </row>
    <row r="2974" spans="12:21" ht="15" customHeight="1" x14ac:dyDescent="0.15">
      <c r="L2974" s="244" t="str">
        <f t="shared" si="414"/>
        <v/>
      </c>
      <c r="M2974" s="245" t="str">
        <f t="shared" si="415"/>
        <v/>
      </c>
      <c r="N2974" s="244" t="str">
        <f t="shared" si="416"/>
        <v/>
      </c>
      <c r="O2974" s="244" t="str">
        <f t="shared" si="417"/>
        <v/>
      </c>
      <c r="P2974">
        <f>IF($I2974&lt;&gt;"",$I2974,IF($E2974="SGD",1,IF($E2974="USD",Settings!$B$22,IF($E2974="HKD",Settings!$B$23,1))))</f>
        <v>1</v>
      </c>
      <c r="Q2974">
        <f t="shared" si="418"/>
        <v>0</v>
      </c>
      <c r="R2974">
        <f t="shared" si="419"/>
        <v>0</v>
      </c>
      <c r="S2974" t="str">
        <f t="shared" si="420"/>
        <v/>
      </c>
      <c r="T2974" t="str">
        <f t="shared" si="421"/>
        <v/>
      </c>
      <c r="U2974" t="str">
        <f t="shared" si="422"/>
        <v/>
      </c>
    </row>
    <row r="2975" spans="12:21" ht="15" customHeight="1" x14ac:dyDescent="0.15">
      <c r="L2975" s="244" t="str">
        <f t="shared" si="414"/>
        <v/>
      </c>
      <c r="M2975" s="245" t="str">
        <f t="shared" si="415"/>
        <v/>
      </c>
      <c r="N2975" s="244" t="str">
        <f t="shared" si="416"/>
        <v/>
      </c>
      <c r="O2975" s="244" t="str">
        <f t="shared" si="417"/>
        <v/>
      </c>
      <c r="P2975">
        <f>IF($I2975&lt;&gt;"",$I2975,IF($E2975="SGD",1,IF($E2975="USD",Settings!$B$22,IF($E2975="HKD",Settings!$B$23,1))))</f>
        <v>1</v>
      </c>
      <c r="Q2975">
        <f t="shared" si="418"/>
        <v>0</v>
      </c>
      <c r="R2975">
        <f t="shared" si="419"/>
        <v>0</v>
      </c>
      <c r="S2975" t="str">
        <f t="shared" si="420"/>
        <v/>
      </c>
      <c r="T2975" t="str">
        <f t="shared" si="421"/>
        <v/>
      </c>
      <c r="U2975" t="str">
        <f t="shared" si="422"/>
        <v/>
      </c>
    </row>
    <row r="2976" spans="12:21" ht="15" customHeight="1" x14ac:dyDescent="0.15">
      <c r="L2976" s="244" t="str">
        <f t="shared" si="414"/>
        <v/>
      </c>
      <c r="M2976" s="245" t="str">
        <f t="shared" si="415"/>
        <v/>
      </c>
      <c r="N2976" s="244" t="str">
        <f t="shared" si="416"/>
        <v/>
      </c>
      <c r="O2976" s="244" t="str">
        <f t="shared" si="417"/>
        <v/>
      </c>
      <c r="P2976">
        <f>IF($I2976&lt;&gt;"",$I2976,IF($E2976="SGD",1,IF($E2976="USD",Settings!$B$22,IF($E2976="HKD",Settings!$B$23,1))))</f>
        <v>1</v>
      </c>
      <c r="Q2976">
        <f t="shared" si="418"/>
        <v>0</v>
      </c>
      <c r="R2976">
        <f t="shared" si="419"/>
        <v>0</v>
      </c>
      <c r="S2976" t="str">
        <f t="shared" si="420"/>
        <v/>
      </c>
      <c r="T2976" t="str">
        <f t="shared" si="421"/>
        <v/>
      </c>
      <c r="U2976" t="str">
        <f t="shared" si="422"/>
        <v/>
      </c>
    </row>
    <row r="2977" spans="12:21" ht="15" customHeight="1" x14ac:dyDescent="0.15">
      <c r="L2977" s="244" t="str">
        <f t="shared" si="414"/>
        <v/>
      </c>
      <c r="M2977" s="245" t="str">
        <f t="shared" si="415"/>
        <v/>
      </c>
      <c r="N2977" s="244" t="str">
        <f t="shared" si="416"/>
        <v/>
      </c>
      <c r="O2977" s="244" t="str">
        <f t="shared" si="417"/>
        <v/>
      </c>
      <c r="P2977">
        <f>IF($I2977&lt;&gt;"",$I2977,IF($E2977="SGD",1,IF($E2977="USD",Settings!$B$22,IF($E2977="HKD",Settings!$B$23,1))))</f>
        <v>1</v>
      </c>
      <c r="Q2977">
        <f t="shared" si="418"/>
        <v>0</v>
      </c>
      <c r="R2977">
        <f t="shared" si="419"/>
        <v>0</v>
      </c>
      <c r="S2977" t="str">
        <f t="shared" si="420"/>
        <v/>
      </c>
      <c r="T2977" t="str">
        <f t="shared" si="421"/>
        <v/>
      </c>
      <c r="U2977" t="str">
        <f t="shared" si="422"/>
        <v/>
      </c>
    </row>
    <row r="2978" spans="12:21" ht="15" customHeight="1" x14ac:dyDescent="0.15">
      <c r="L2978" s="244" t="str">
        <f t="shared" si="414"/>
        <v/>
      </c>
      <c r="M2978" s="245" t="str">
        <f t="shared" si="415"/>
        <v/>
      </c>
      <c r="N2978" s="244" t="str">
        <f t="shared" si="416"/>
        <v/>
      </c>
      <c r="O2978" s="244" t="str">
        <f t="shared" si="417"/>
        <v/>
      </c>
      <c r="P2978">
        <f>IF($I2978&lt;&gt;"",$I2978,IF($E2978="SGD",1,IF($E2978="USD",Settings!$B$22,IF($E2978="HKD",Settings!$B$23,1))))</f>
        <v>1</v>
      </c>
      <c r="Q2978">
        <f t="shared" si="418"/>
        <v>0</v>
      </c>
      <c r="R2978">
        <f t="shared" si="419"/>
        <v>0</v>
      </c>
      <c r="S2978" t="str">
        <f t="shared" si="420"/>
        <v/>
      </c>
      <c r="T2978" t="str">
        <f t="shared" si="421"/>
        <v/>
      </c>
      <c r="U2978" t="str">
        <f t="shared" si="422"/>
        <v/>
      </c>
    </row>
    <row r="2979" spans="12:21" ht="15" customHeight="1" x14ac:dyDescent="0.15">
      <c r="L2979" s="244" t="str">
        <f t="shared" si="414"/>
        <v/>
      </c>
      <c r="M2979" s="245" t="str">
        <f t="shared" si="415"/>
        <v/>
      </c>
      <c r="N2979" s="244" t="str">
        <f t="shared" si="416"/>
        <v/>
      </c>
      <c r="O2979" s="244" t="str">
        <f t="shared" si="417"/>
        <v/>
      </c>
      <c r="P2979">
        <f>IF($I2979&lt;&gt;"",$I2979,IF($E2979="SGD",1,IF($E2979="USD",Settings!$B$22,IF($E2979="HKD",Settings!$B$23,1))))</f>
        <v>1</v>
      </c>
      <c r="Q2979">
        <f t="shared" si="418"/>
        <v>0</v>
      </c>
      <c r="R2979">
        <f t="shared" si="419"/>
        <v>0</v>
      </c>
      <c r="S2979" t="str">
        <f t="shared" si="420"/>
        <v/>
      </c>
      <c r="T2979" t="str">
        <f t="shared" si="421"/>
        <v/>
      </c>
      <c r="U2979" t="str">
        <f t="shared" si="422"/>
        <v/>
      </c>
    </row>
    <row r="2980" spans="12:21" ht="15" customHeight="1" x14ac:dyDescent="0.15">
      <c r="L2980" s="244" t="str">
        <f t="shared" si="414"/>
        <v/>
      </c>
      <c r="M2980" s="245" t="str">
        <f t="shared" si="415"/>
        <v/>
      </c>
      <c r="N2980" s="244" t="str">
        <f t="shared" si="416"/>
        <v/>
      </c>
      <c r="O2980" s="244" t="str">
        <f t="shared" si="417"/>
        <v/>
      </c>
      <c r="P2980">
        <f>IF($I2980&lt;&gt;"",$I2980,IF($E2980="SGD",1,IF($E2980="USD",Settings!$B$22,IF($E2980="HKD",Settings!$B$23,1))))</f>
        <v>1</v>
      </c>
      <c r="Q2980">
        <f t="shared" si="418"/>
        <v>0</v>
      </c>
      <c r="R2980">
        <f t="shared" si="419"/>
        <v>0</v>
      </c>
      <c r="S2980" t="str">
        <f t="shared" si="420"/>
        <v/>
      </c>
      <c r="T2980" t="str">
        <f t="shared" si="421"/>
        <v/>
      </c>
      <c r="U2980" t="str">
        <f t="shared" si="422"/>
        <v/>
      </c>
    </row>
    <row r="2981" spans="12:21" ht="15" customHeight="1" x14ac:dyDescent="0.15">
      <c r="L2981" s="244" t="str">
        <f t="shared" si="414"/>
        <v/>
      </c>
      <c r="M2981" s="245" t="str">
        <f t="shared" si="415"/>
        <v/>
      </c>
      <c r="N2981" s="244" t="str">
        <f t="shared" si="416"/>
        <v/>
      </c>
      <c r="O2981" s="244" t="str">
        <f t="shared" si="417"/>
        <v/>
      </c>
      <c r="P2981">
        <f>IF($I2981&lt;&gt;"",$I2981,IF($E2981="SGD",1,IF($E2981="USD",Settings!$B$22,IF($E2981="HKD",Settings!$B$23,1))))</f>
        <v>1</v>
      </c>
      <c r="Q2981">
        <f t="shared" si="418"/>
        <v>0</v>
      </c>
      <c r="R2981">
        <f t="shared" si="419"/>
        <v>0</v>
      </c>
      <c r="S2981" t="str">
        <f t="shared" si="420"/>
        <v/>
      </c>
      <c r="T2981" t="str">
        <f t="shared" si="421"/>
        <v/>
      </c>
      <c r="U2981" t="str">
        <f t="shared" si="422"/>
        <v/>
      </c>
    </row>
    <row r="2982" spans="12:21" ht="15" customHeight="1" x14ac:dyDescent="0.15">
      <c r="L2982" s="244" t="str">
        <f t="shared" si="414"/>
        <v/>
      </c>
      <c r="M2982" s="245" t="str">
        <f t="shared" si="415"/>
        <v/>
      </c>
      <c r="N2982" s="244" t="str">
        <f t="shared" si="416"/>
        <v/>
      </c>
      <c r="O2982" s="244" t="str">
        <f t="shared" si="417"/>
        <v/>
      </c>
      <c r="P2982">
        <f>IF($I2982&lt;&gt;"",$I2982,IF($E2982="SGD",1,IF($E2982="USD",Settings!$B$22,IF($E2982="HKD",Settings!$B$23,1))))</f>
        <v>1</v>
      </c>
      <c r="Q2982">
        <f t="shared" si="418"/>
        <v>0</v>
      </c>
      <c r="R2982">
        <f t="shared" si="419"/>
        <v>0</v>
      </c>
      <c r="S2982" t="str">
        <f t="shared" si="420"/>
        <v/>
      </c>
      <c r="T2982" t="str">
        <f t="shared" si="421"/>
        <v/>
      </c>
      <c r="U2982" t="str">
        <f t="shared" si="422"/>
        <v/>
      </c>
    </row>
    <row r="2983" spans="12:21" ht="15" customHeight="1" x14ac:dyDescent="0.15">
      <c r="L2983" s="244" t="str">
        <f t="shared" si="414"/>
        <v/>
      </c>
      <c r="M2983" s="245" t="str">
        <f t="shared" si="415"/>
        <v/>
      </c>
      <c r="N2983" s="244" t="str">
        <f t="shared" si="416"/>
        <v/>
      </c>
      <c r="O2983" s="244" t="str">
        <f t="shared" si="417"/>
        <v/>
      </c>
      <c r="P2983">
        <f>IF($I2983&lt;&gt;"",$I2983,IF($E2983="SGD",1,IF($E2983="USD",Settings!$B$22,IF($E2983="HKD",Settings!$B$23,1))))</f>
        <v>1</v>
      </c>
      <c r="Q2983">
        <f t="shared" si="418"/>
        <v>0</v>
      </c>
      <c r="R2983">
        <f t="shared" si="419"/>
        <v>0</v>
      </c>
      <c r="S2983" t="str">
        <f t="shared" si="420"/>
        <v/>
      </c>
      <c r="T2983" t="str">
        <f t="shared" si="421"/>
        <v/>
      </c>
      <c r="U2983" t="str">
        <f t="shared" si="422"/>
        <v/>
      </c>
    </row>
    <row r="2984" spans="12:21" ht="15" customHeight="1" x14ac:dyDescent="0.15">
      <c r="L2984" s="244" t="str">
        <f t="shared" si="414"/>
        <v/>
      </c>
      <c r="M2984" s="245" t="str">
        <f t="shared" si="415"/>
        <v/>
      </c>
      <c r="N2984" s="244" t="str">
        <f t="shared" si="416"/>
        <v/>
      </c>
      <c r="O2984" s="244" t="str">
        <f t="shared" si="417"/>
        <v/>
      </c>
      <c r="P2984">
        <f>IF($I2984&lt;&gt;"",$I2984,IF($E2984="SGD",1,IF($E2984="USD",Settings!$B$22,IF($E2984="HKD",Settings!$B$23,1))))</f>
        <v>1</v>
      </c>
      <c r="Q2984">
        <f t="shared" si="418"/>
        <v>0</v>
      </c>
      <c r="R2984">
        <f t="shared" si="419"/>
        <v>0</v>
      </c>
      <c r="S2984" t="str">
        <f t="shared" si="420"/>
        <v/>
      </c>
      <c r="T2984" t="str">
        <f t="shared" si="421"/>
        <v/>
      </c>
      <c r="U2984" t="str">
        <f t="shared" si="422"/>
        <v/>
      </c>
    </row>
    <row r="2985" spans="12:21" ht="15" customHeight="1" x14ac:dyDescent="0.15">
      <c r="L2985" s="244" t="str">
        <f t="shared" ref="L2985:L3048" si="423">IF(OR(B2985="",C2985="",E2985=""),"",B2985&amp;":"&amp;C2985&amp;":"&amp;E2985)</f>
        <v/>
      </c>
      <c r="M2985" s="245" t="str">
        <f t="shared" ref="M2985:M3048" si="424">IF(A2985="","",A2985*D2985)</f>
        <v/>
      </c>
      <c r="N2985" s="244" t="str">
        <f t="shared" ref="N2985:N3048" si="425">IF(A2985="","",IF(OR(A2985=1,A2985=0),J2985,0))</f>
        <v/>
      </c>
      <c r="O2985" s="244" t="str">
        <f t="shared" ref="O2985:O3048" si="426">IF(A2985="","",IF(A2985=-1,J2985,0))</f>
        <v/>
      </c>
      <c r="P2985">
        <f>IF($I2985&lt;&gt;"",$I2985,IF($E2985="SGD",1,IF($E2985="USD",Settings!$B$22,IF($E2985="HKD",Settings!$B$23,1))))</f>
        <v>1</v>
      </c>
      <c r="Q2985">
        <f t="shared" ref="Q2985:Q3048" si="427">IF($L2985="",0,($O2985-$N2985+IF($A2985=2,$J2985,0))*$P2985)</f>
        <v>0</v>
      </c>
      <c r="R2985">
        <f t="shared" ref="R2985:R3048" si="428">IF($L2985="",0,IF($A2985=2,$J2985*$P2985,0))</f>
        <v>0</v>
      </c>
      <c r="S2985" t="str">
        <f t="shared" si="420"/>
        <v/>
      </c>
      <c r="T2985" t="str">
        <f t="shared" si="421"/>
        <v/>
      </c>
      <c r="U2985" t="str">
        <f t="shared" si="422"/>
        <v/>
      </c>
    </row>
    <row r="2986" spans="12:21" ht="15" customHeight="1" x14ac:dyDescent="0.15">
      <c r="L2986" s="244" t="str">
        <f t="shared" si="423"/>
        <v/>
      </c>
      <c r="M2986" s="245" t="str">
        <f t="shared" si="424"/>
        <v/>
      </c>
      <c r="N2986" s="244" t="str">
        <f t="shared" si="425"/>
        <v/>
      </c>
      <c r="O2986" s="244" t="str">
        <f t="shared" si="426"/>
        <v/>
      </c>
      <c r="P2986">
        <f>IF($I2986&lt;&gt;"",$I2986,IF($E2986="SGD",1,IF($E2986="USD",Settings!$B$22,IF($E2986="HKD",Settings!$B$23,1))))</f>
        <v>1</v>
      </c>
      <c r="Q2986">
        <f t="shared" si="427"/>
        <v>0</v>
      </c>
      <c r="R2986">
        <f t="shared" si="428"/>
        <v>0</v>
      </c>
      <c r="S2986" t="str">
        <f t="shared" si="420"/>
        <v/>
      </c>
      <c r="T2986" t="str">
        <f t="shared" si="421"/>
        <v/>
      </c>
      <c r="U2986" t="str">
        <f t="shared" si="422"/>
        <v/>
      </c>
    </row>
    <row r="2987" spans="12:21" ht="15" customHeight="1" x14ac:dyDescent="0.15">
      <c r="L2987" s="244" t="str">
        <f t="shared" si="423"/>
        <v/>
      </c>
      <c r="M2987" s="245" t="str">
        <f t="shared" si="424"/>
        <v/>
      </c>
      <c r="N2987" s="244" t="str">
        <f t="shared" si="425"/>
        <v/>
      </c>
      <c r="O2987" s="244" t="str">
        <f t="shared" si="426"/>
        <v/>
      </c>
      <c r="P2987">
        <f>IF($I2987&lt;&gt;"",$I2987,IF($E2987="SGD",1,IF($E2987="USD",Settings!$B$22,IF($E2987="HKD",Settings!$B$23,1))))</f>
        <v>1</v>
      </c>
      <c r="Q2987">
        <f t="shared" si="427"/>
        <v>0</v>
      </c>
      <c r="R2987">
        <f t="shared" si="428"/>
        <v>0</v>
      </c>
      <c r="S2987" t="str">
        <f t="shared" si="420"/>
        <v/>
      </c>
      <c r="T2987" t="str">
        <f t="shared" si="421"/>
        <v/>
      </c>
      <c r="U2987" t="str">
        <f t="shared" si="422"/>
        <v/>
      </c>
    </row>
    <row r="2988" spans="12:21" ht="15" customHeight="1" x14ac:dyDescent="0.15">
      <c r="L2988" s="244" t="str">
        <f t="shared" si="423"/>
        <v/>
      </c>
      <c r="M2988" s="245" t="str">
        <f t="shared" si="424"/>
        <v/>
      </c>
      <c r="N2988" s="244" t="str">
        <f t="shared" si="425"/>
        <v/>
      </c>
      <c r="O2988" s="244" t="str">
        <f t="shared" si="426"/>
        <v/>
      </c>
      <c r="P2988">
        <f>IF($I2988&lt;&gt;"",$I2988,IF($E2988="SGD",1,IF($E2988="USD",Settings!$B$22,IF($E2988="HKD",Settings!$B$23,1))))</f>
        <v>1</v>
      </c>
      <c r="Q2988">
        <f t="shared" si="427"/>
        <v>0</v>
      </c>
      <c r="R2988">
        <f t="shared" si="428"/>
        <v>0</v>
      </c>
      <c r="S2988" t="str">
        <f t="shared" si="420"/>
        <v/>
      </c>
      <c r="T2988" t="str">
        <f t="shared" si="421"/>
        <v/>
      </c>
      <c r="U2988" t="str">
        <f t="shared" si="422"/>
        <v/>
      </c>
    </row>
    <row r="2989" spans="12:21" ht="15" customHeight="1" x14ac:dyDescent="0.15">
      <c r="L2989" s="244" t="str">
        <f t="shared" si="423"/>
        <v/>
      </c>
      <c r="M2989" s="245" t="str">
        <f t="shared" si="424"/>
        <v/>
      </c>
      <c r="N2989" s="244" t="str">
        <f t="shared" si="425"/>
        <v/>
      </c>
      <c r="O2989" s="244" t="str">
        <f t="shared" si="426"/>
        <v/>
      </c>
      <c r="P2989">
        <f>IF($I2989&lt;&gt;"",$I2989,IF($E2989="SGD",1,IF($E2989="USD",Settings!$B$22,IF($E2989="HKD",Settings!$B$23,1))))</f>
        <v>1</v>
      </c>
      <c r="Q2989">
        <f t="shared" si="427"/>
        <v>0</v>
      </c>
      <c r="R2989">
        <f t="shared" si="428"/>
        <v>0</v>
      </c>
      <c r="S2989" t="str">
        <f t="shared" si="420"/>
        <v/>
      </c>
      <c r="T2989" t="str">
        <f t="shared" si="421"/>
        <v/>
      </c>
      <c r="U2989" t="str">
        <f t="shared" si="422"/>
        <v/>
      </c>
    </row>
    <row r="2990" spans="12:21" ht="15" customHeight="1" x14ac:dyDescent="0.15">
      <c r="L2990" s="244" t="str">
        <f t="shared" si="423"/>
        <v/>
      </c>
      <c r="M2990" s="245" t="str">
        <f t="shared" si="424"/>
        <v/>
      </c>
      <c r="N2990" s="244" t="str">
        <f t="shared" si="425"/>
        <v/>
      </c>
      <c r="O2990" s="244" t="str">
        <f t="shared" si="426"/>
        <v/>
      </c>
      <c r="P2990">
        <f>IF($I2990&lt;&gt;"",$I2990,IF($E2990="SGD",1,IF($E2990="USD",Settings!$B$22,IF($E2990="HKD",Settings!$B$23,1))))</f>
        <v>1</v>
      </c>
      <c r="Q2990">
        <f t="shared" si="427"/>
        <v>0</v>
      </c>
      <c r="R2990">
        <f t="shared" si="428"/>
        <v>0</v>
      </c>
      <c r="S2990" t="str">
        <f t="shared" si="420"/>
        <v/>
      </c>
      <c r="T2990" t="str">
        <f t="shared" si="421"/>
        <v/>
      </c>
      <c r="U2990" t="str">
        <f t="shared" si="422"/>
        <v/>
      </c>
    </row>
    <row r="2991" spans="12:21" ht="15" customHeight="1" x14ac:dyDescent="0.15">
      <c r="L2991" s="244" t="str">
        <f t="shared" si="423"/>
        <v/>
      </c>
      <c r="M2991" s="245" t="str">
        <f t="shared" si="424"/>
        <v/>
      </c>
      <c r="N2991" s="244" t="str">
        <f t="shared" si="425"/>
        <v/>
      </c>
      <c r="O2991" s="244" t="str">
        <f t="shared" si="426"/>
        <v/>
      </c>
      <c r="P2991">
        <f>IF($I2991&lt;&gt;"",$I2991,IF($E2991="SGD",1,IF($E2991="USD",Settings!$B$22,IF($E2991="HKD",Settings!$B$23,1))))</f>
        <v>1</v>
      </c>
      <c r="Q2991">
        <f t="shared" si="427"/>
        <v>0</v>
      </c>
      <c r="R2991">
        <f t="shared" si="428"/>
        <v>0</v>
      </c>
      <c r="S2991" t="str">
        <f t="shared" si="420"/>
        <v/>
      </c>
      <c r="T2991" t="str">
        <f t="shared" si="421"/>
        <v/>
      </c>
      <c r="U2991" t="str">
        <f t="shared" si="422"/>
        <v/>
      </c>
    </row>
    <row r="2992" spans="12:21" ht="15" customHeight="1" x14ac:dyDescent="0.15">
      <c r="L2992" s="244" t="str">
        <f t="shared" si="423"/>
        <v/>
      </c>
      <c r="M2992" s="245" t="str">
        <f t="shared" si="424"/>
        <v/>
      </c>
      <c r="N2992" s="244" t="str">
        <f t="shared" si="425"/>
        <v/>
      </c>
      <c r="O2992" s="244" t="str">
        <f t="shared" si="426"/>
        <v/>
      </c>
      <c r="P2992">
        <f>IF($I2992&lt;&gt;"",$I2992,IF($E2992="SGD",1,IF($E2992="USD",Settings!$B$22,IF($E2992="HKD",Settings!$B$23,1))))</f>
        <v>1</v>
      </c>
      <c r="Q2992">
        <f t="shared" si="427"/>
        <v>0</v>
      </c>
      <c r="R2992">
        <f t="shared" si="428"/>
        <v>0</v>
      </c>
      <c r="S2992" t="str">
        <f t="shared" si="420"/>
        <v/>
      </c>
      <c r="T2992" t="str">
        <f t="shared" si="421"/>
        <v/>
      </c>
      <c r="U2992" t="str">
        <f t="shared" si="422"/>
        <v/>
      </c>
    </row>
    <row r="2993" spans="12:21" ht="15" customHeight="1" x14ac:dyDescent="0.15">
      <c r="L2993" s="244" t="str">
        <f t="shared" si="423"/>
        <v/>
      </c>
      <c r="M2993" s="245" t="str">
        <f t="shared" si="424"/>
        <v/>
      </c>
      <c r="N2993" s="244" t="str">
        <f t="shared" si="425"/>
        <v/>
      </c>
      <c r="O2993" s="244" t="str">
        <f t="shared" si="426"/>
        <v/>
      </c>
      <c r="P2993">
        <f>IF($I2993&lt;&gt;"",$I2993,IF($E2993="SGD",1,IF($E2993="USD",Settings!$B$22,IF($E2993="HKD",Settings!$B$23,1))))</f>
        <v>1</v>
      </c>
      <c r="Q2993">
        <f t="shared" si="427"/>
        <v>0</v>
      </c>
      <c r="R2993">
        <f t="shared" si="428"/>
        <v>0</v>
      </c>
      <c r="S2993" t="str">
        <f t="shared" si="420"/>
        <v/>
      </c>
      <c r="T2993" t="str">
        <f t="shared" si="421"/>
        <v/>
      </c>
      <c r="U2993" t="str">
        <f t="shared" si="422"/>
        <v/>
      </c>
    </row>
    <row r="2994" spans="12:21" ht="15" customHeight="1" x14ac:dyDescent="0.15">
      <c r="L2994" s="244" t="str">
        <f t="shared" si="423"/>
        <v/>
      </c>
      <c r="M2994" s="245" t="str">
        <f t="shared" si="424"/>
        <v/>
      </c>
      <c r="N2994" s="244" t="str">
        <f t="shared" si="425"/>
        <v/>
      </c>
      <c r="O2994" s="244" t="str">
        <f t="shared" si="426"/>
        <v/>
      </c>
      <c r="P2994">
        <f>IF($I2994&lt;&gt;"",$I2994,IF($E2994="SGD",1,IF($E2994="USD",Settings!$B$22,IF($E2994="HKD",Settings!$B$23,1))))</f>
        <v>1</v>
      </c>
      <c r="Q2994">
        <f t="shared" si="427"/>
        <v>0</v>
      </c>
      <c r="R2994">
        <f t="shared" si="428"/>
        <v>0</v>
      </c>
      <c r="S2994" t="str">
        <f t="shared" si="420"/>
        <v/>
      </c>
      <c r="T2994" t="str">
        <f t="shared" si="421"/>
        <v/>
      </c>
      <c r="U2994" t="str">
        <f t="shared" si="422"/>
        <v/>
      </c>
    </row>
    <row r="2995" spans="12:21" ht="15" customHeight="1" x14ac:dyDescent="0.15">
      <c r="L2995" s="244" t="str">
        <f t="shared" si="423"/>
        <v/>
      </c>
      <c r="M2995" s="245" t="str">
        <f t="shared" si="424"/>
        <v/>
      </c>
      <c r="N2995" s="244" t="str">
        <f t="shared" si="425"/>
        <v/>
      </c>
      <c r="O2995" s="244" t="str">
        <f t="shared" si="426"/>
        <v/>
      </c>
      <c r="P2995">
        <f>IF($I2995&lt;&gt;"",$I2995,IF($E2995="SGD",1,IF($E2995="USD",Settings!$B$22,IF($E2995="HKD",Settings!$B$23,1))))</f>
        <v>1</v>
      </c>
      <c r="Q2995">
        <f t="shared" si="427"/>
        <v>0</v>
      </c>
      <c r="R2995">
        <f t="shared" si="428"/>
        <v>0</v>
      </c>
      <c r="S2995" t="str">
        <f t="shared" si="420"/>
        <v/>
      </c>
      <c r="T2995" t="str">
        <f t="shared" si="421"/>
        <v/>
      </c>
      <c r="U2995" t="str">
        <f t="shared" si="422"/>
        <v/>
      </c>
    </row>
    <row r="2996" spans="12:21" ht="15" customHeight="1" x14ac:dyDescent="0.15">
      <c r="L2996" s="244" t="str">
        <f t="shared" si="423"/>
        <v/>
      </c>
      <c r="M2996" s="245" t="str">
        <f t="shared" si="424"/>
        <v/>
      </c>
      <c r="N2996" s="244" t="str">
        <f t="shared" si="425"/>
        <v/>
      </c>
      <c r="O2996" s="244" t="str">
        <f t="shared" si="426"/>
        <v/>
      </c>
      <c r="P2996">
        <f>IF($I2996&lt;&gt;"",$I2996,IF($E2996="SGD",1,IF($E2996="USD",Settings!$B$22,IF($E2996="HKD",Settings!$B$23,1))))</f>
        <v>1</v>
      </c>
      <c r="Q2996">
        <f t="shared" si="427"/>
        <v>0</v>
      </c>
      <c r="R2996">
        <f t="shared" si="428"/>
        <v>0</v>
      </c>
      <c r="S2996" t="str">
        <f t="shared" si="420"/>
        <v/>
      </c>
      <c r="T2996" t="str">
        <f t="shared" si="421"/>
        <v/>
      </c>
      <c r="U2996" t="str">
        <f t="shared" si="422"/>
        <v/>
      </c>
    </row>
    <row r="2997" spans="12:21" ht="15" customHeight="1" x14ac:dyDescent="0.15">
      <c r="L2997" s="244" t="str">
        <f t="shared" si="423"/>
        <v/>
      </c>
      <c r="M2997" s="245" t="str">
        <f t="shared" si="424"/>
        <v/>
      </c>
      <c r="N2997" s="244" t="str">
        <f t="shared" si="425"/>
        <v/>
      </c>
      <c r="O2997" s="244" t="str">
        <f t="shared" si="426"/>
        <v/>
      </c>
      <c r="P2997">
        <f>IF($I2997&lt;&gt;"",$I2997,IF($E2997="SGD",1,IF($E2997="USD",Settings!$B$22,IF($E2997="HKD",Settings!$B$23,1))))</f>
        <v>1</v>
      </c>
      <c r="Q2997">
        <f t="shared" si="427"/>
        <v>0</v>
      </c>
      <c r="R2997">
        <f t="shared" si="428"/>
        <v>0</v>
      </c>
      <c r="S2997" t="str">
        <f t="shared" si="420"/>
        <v/>
      </c>
      <c r="T2997" t="str">
        <f t="shared" si="421"/>
        <v/>
      </c>
      <c r="U2997" t="str">
        <f t="shared" si="422"/>
        <v/>
      </c>
    </row>
    <row r="2998" spans="12:21" ht="15" customHeight="1" x14ac:dyDescent="0.15">
      <c r="L2998" s="244" t="str">
        <f t="shared" si="423"/>
        <v/>
      </c>
      <c r="M2998" s="245" t="str">
        <f t="shared" si="424"/>
        <v/>
      </c>
      <c r="N2998" s="244" t="str">
        <f t="shared" si="425"/>
        <v/>
      </c>
      <c r="O2998" s="244" t="str">
        <f t="shared" si="426"/>
        <v/>
      </c>
      <c r="P2998">
        <f>IF($I2998&lt;&gt;"",$I2998,IF($E2998="SGD",1,IF($E2998="USD",Settings!$B$22,IF($E2998="HKD",Settings!$B$23,1))))</f>
        <v>1</v>
      </c>
      <c r="Q2998">
        <f t="shared" si="427"/>
        <v>0</v>
      </c>
      <c r="R2998">
        <f t="shared" si="428"/>
        <v>0</v>
      </c>
      <c r="S2998" t="str">
        <f t="shared" si="420"/>
        <v/>
      </c>
      <c r="T2998" t="str">
        <f t="shared" si="421"/>
        <v/>
      </c>
      <c r="U2998" t="str">
        <f t="shared" si="422"/>
        <v/>
      </c>
    </row>
    <row r="2999" spans="12:21" ht="15" customHeight="1" x14ac:dyDescent="0.15">
      <c r="L2999" s="244" t="str">
        <f t="shared" si="423"/>
        <v/>
      </c>
      <c r="M2999" s="245" t="str">
        <f t="shared" si="424"/>
        <v/>
      </c>
      <c r="N2999" s="244" t="str">
        <f t="shared" si="425"/>
        <v/>
      </c>
      <c r="O2999" s="244" t="str">
        <f t="shared" si="426"/>
        <v/>
      </c>
      <c r="P2999">
        <f>IF($I2999&lt;&gt;"",$I2999,IF($E2999="SGD",1,IF($E2999="USD",Settings!$B$22,IF($E2999="HKD",Settings!$B$23,1))))</f>
        <v>1</v>
      </c>
      <c r="Q2999">
        <f t="shared" si="427"/>
        <v>0</v>
      </c>
      <c r="R2999">
        <f t="shared" si="428"/>
        <v>0</v>
      </c>
      <c r="S2999" t="str">
        <f t="shared" si="420"/>
        <v/>
      </c>
      <c r="T2999" t="str">
        <f t="shared" si="421"/>
        <v/>
      </c>
      <c r="U2999" t="str">
        <f t="shared" si="422"/>
        <v/>
      </c>
    </row>
    <row r="3000" spans="12:21" ht="15" customHeight="1" x14ac:dyDescent="0.15">
      <c r="L3000" s="244" t="str">
        <f t="shared" si="423"/>
        <v/>
      </c>
      <c r="M3000" s="245" t="str">
        <f t="shared" si="424"/>
        <v/>
      </c>
      <c r="N3000" s="244" t="str">
        <f t="shared" si="425"/>
        <v/>
      </c>
      <c r="O3000" s="244" t="str">
        <f t="shared" si="426"/>
        <v/>
      </c>
      <c r="P3000">
        <f>IF($I3000&lt;&gt;"",$I3000,IF($E3000="SGD",1,IF($E3000="USD",Settings!$B$22,IF($E3000="HKD",Settings!$B$23,1))))</f>
        <v>1</v>
      </c>
      <c r="Q3000">
        <f t="shared" si="427"/>
        <v>0</v>
      </c>
      <c r="R3000">
        <f t="shared" si="428"/>
        <v>0</v>
      </c>
      <c r="S3000" t="str">
        <f t="shared" si="420"/>
        <v/>
      </c>
      <c r="T3000" t="str">
        <f t="shared" si="421"/>
        <v/>
      </c>
      <c r="U3000" t="str">
        <f t="shared" si="422"/>
        <v/>
      </c>
    </row>
    <row r="3001" spans="12:21" ht="15" customHeight="1" x14ac:dyDescent="0.15">
      <c r="L3001" s="244" t="str">
        <f t="shared" si="423"/>
        <v/>
      </c>
      <c r="M3001" s="245" t="str">
        <f t="shared" si="424"/>
        <v/>
      </c>
      <c r="N3001" s="244" t="str">
        <f t="shared" si="425"/>
        <v/>
      </c>
      <c r="O3001" s="244" t="str">
        <f t="shared" si="426"/>
        <v/>
      </c>
      <c r="P3001">
        <f>IF($I3001&lt;&gt;"",$I3001,IF($E3001="SGD",1,IF($E3001="USD",Settings!$B$22,IF($E3001="HKD",Settings!$B$23,1))))</f>
        <v>1</v>
      </c>
      <c r="Q3001">
        <f t="shared" si="427"/>
        <v>0</v>
      </c>
      <c r="R3001">
        <f t="shared" si="428"/>
        <v>0</v>
      </c>
      <c r="S3001" t="str">
        <f t="shared" si="420"/>
        <v/>
      </c>
      <c r="T3001" t="str">
        <f t="shared" si="421"/>
        <v/>
      </c>
      <c r="U3001" t="str">
        <f t="shared" si="422"/>
        <v/>
      </c>
    </row>
    <row r="3002" spans="12:21" ht="15" customHeight="1" x14ac:dyDescent="0.15">
      <c r="L3002" s="244" t="str">
        <f t="shared" si="423"/>
        <v/>
      </c>
      <c r="M3002" s="245" t="str">
        <f t="shared" si="424"/>
        <v/>
      </c>
      <c r="N3002" s="244" t="str">
        <f t="shared" si="425"/>
        <v/>
      </c>
      <c r="O3002" s="244" t="str">
        <f t="shared" si="426"/>
        <v/>
      </c>
      <c r="P3002">
        <f>IF($I3002&lt;&gt;"",$I3002,IF($E3002="SGD",1,IF($E3002="USD",Settings!$B$22,IF($E3002="HKD",Settings!$B$23,1))))</f>
        <v>1</v>
      </c>
      <c r="Q3002">
        <f t="shared" si="427"/>
        <v>0</v>
      </c>
      <c r="R3002">
        <f t="shared" si="428"/>
        <v>0</v>
      </c>
      <c r="S3002" t="str">
        <f t="shared" si="420"/>
        <v/>
      </c>
      <c r="T3002" t="str">
        <f t="shared" si="421"/>
        <v/>
      </c>
      <c r="U3002" t="str">
        <f t="shared" si="422"/>
        <v/>
      </c>
    </row>
    <row r="3003" spans="12:21" ht="15" customHeight="1" x14ac:dyDescent="0.15">
      <c r="L3003" s="244" t="str">
        <f t="shared" si="423"/>
        <v/>
      </c>
      <c r="M3003" s="245" t="str">
        <f t="shared" si="424"/>
        <v/>
      </c>
      <c r="N3003" s="244" t="str">
        <f t="shared" si="425"/>
        <v/>
      </c>
      <c r="O3003" s="244" t="str">
        <f t="shared" si="426"/>
        <v/>
      </c>
      <c r="P3003">
        <f>IF($I3003&lt;&gt;"",$I3003,IF($E3003="SGD",1,IF($E3003="USD",Settings!$B$22,IF($E3003="HKD",Settings!$B$23,1))))</f>
        <v>1</v>
      </c>
      <c r="Q3003">
        <f t="shared" si="427"/>
        <v>0</v>
      </c>
      <c r="R3003">
        <f t="shared" si="428"/>
        <v>0</v>
      </c>
      <c r="S3003" t="str">
        <f t="shared" si="420"/>
        <v/>
      </c>
      <c r="T3003" t="str">
        <f t="shared" si="421"/>
        <v/>
      </c>
      <c r="U3003" t="str">
        <f t="shared" si="422"/>
        <v/>
      </c>
    </row>
    <row r="3004" spans="12:21" ht="15" customHeight="1" x14ac:dyDescent="0.15">
      <c r="L3004" s="244" t="str">
        <f t="shared" si="423"/>
        <v/>
      </c>
      <c r="M3004" s="245" t="str">
        <f t="shared" si="424"/>
        <v/>
      </c>
      <c r="N3004" s="244" t="str">
        <f t="shared" si="425"/>
        <v/>
      </c>
      <c r="O3004" s="244" t="str">
        <f t="shared" si="426"/>
        <v/>
      </c>
      <c r="P3004">
        <f>IF($I3004&lt;&gt;"",$I3004,IF($E3004="SGD",1,IF($E3004="USD",Settings!$B$22,IF($E3004="HKD",Settings!$B$23,1))))</f>
        <v>1</v>
      </c>
      <c r="Q3004">
        <f t="shared" si="427"/>
        <v>0</v>
      </c>
      <c r="R3004">
        <f t="shared" si="428"/>
        <v>0</v>
      </c>
      <c r="S3004" t="str">
        <f t="shared" si="420"/>
        <v/>
      </c>
      <c r="T3004" t="str">
        <f t="shared" si="421"/>
        <v/>
      </c>
      <c r="U3004" t="str">
        <f t="shared" si="422"/>
        <v/>
      </c>
    </row>
    <row r="3005" spans="12:21" ht="15" customHeight="1" x14ac:dyDescent="0.15">
      <c r="L3005" s="244" t="str">
        <f t="shared" si="423"/>
        <v/>
      </c>
      <c r="M3005" s="245" t="str">
        <f t="shared" si="424"/>
        <v/>
      </c>
      <c r="N3005" s="244" t="str">
        <f t="shared" si="425"/>
        <v/>
      </c>
      <c r="O3005" s="244" t="str">
        <f t="shared" si="426"/>
        <v/>
      </c>
      <c r="P3005">
        <f>IF($I3005&lt;&gt;"",$I3005,IF($E3005="SGD",1,IF($E3005="USD",Settings!$B$22,IF($E3005="HKD",Settings!$B$23,1))))</f>
        <v>1</v>
      </c>
      <c r="Q3005">
        <f t="shared" si="427"/>
        <v>0</v>
      </c>
      <c r="R3005">
        <f t="shared" si="428"/>
        <v>0</v>
      </c>
      <c r="S3005" t="str">
        <f t="shared" si="420"/>
        <v/>
      </c>
      <c r="T3005" t="str">
        <f t="shared" si="421"/>
        <v/>
      </c>
      <c r="U3005" t="str">
        <f t="shared" si="422"/>
        <v/>
      </c>
    </row>
    <row r="3006" spans="12:21" ht="15" customHeight="1" x14ac:dyDescent="0.15">
      <c r="L3006" s="244" t="str">
        <f t="shared" si="423"/>
        <v/>
      </c>
      <c r="M3006" s="245" t="str">
        <f t="shared" si="424"/>
        <v/>
      </c>
      <c r="N3006" s="244" t="str">
        <f t="shared" si="425"/>
        <v/>
      </c>
      <c r="O3006" s="244" t="str">
        <f t="shared" si="426"/>
        <v/>
      </c>
      <c r="P3006">
        <f>IF($I3006&lt;&gt;"",$I3006,IF($E3006="SGD",1,IF($E3006="USD",Settings!$B$22,IF($E3006="HKD",Settings!$B$23,1))))</f>
        <v>1</v>
      </c>
      <c r="Q3006">
        <f t="shared" si="427"/>
        <v>0</v>
      </c>
      <c r="R3006">
        <f t="shared" si="428"/>
        <v>0</v>
      </c>
      <c r="S3006" t="str">
        <f t="shared" si="420"/>
        <v/>
      </c>
      <c r="T3006" t="str">
        <f t="shared" si="421"/>
        <v/>
      </c>
      <c r="U3006" t="str">
        <f t="shared" si="422"/>
        <v/>
      </c>
    </row>
    <row r="3007" spans="12:21" ht="15" customHeight="1" x14ac:dyDescent="0.15">
      <c r="L3007" s="244" t="str">
        <f t="shared" si="423"/>
        <v/>
      </c>
      <c r="M3007" s="245" t="str">
        <f t="shared" si="424"/>
        <v/>
      </c>
      <c r="N3007" s="244" t="str">
        <f t="shared" si="425"/>
        <v/>
      </c>
      <c r="O3007" s="244" t="str">
        <f t="shared" si="426"/>
        <v/>
      </c>
      <c r="P3007">
        <f>IF($I3007&lt;&gt;"",$I3007,IF($E3007="SGD",1,IF($E3007="USD",Settings!$B$22,IF($E3007="HKD",Settings!$B$23,1))))</f>
        <v>1</v>
      </c>
      <c r="Q3007">
        <f t="shared" si="427"/>
        <v>0</v>
      </c>
      <c r="R3007">
        <f t="shared" si="428"/>
        <v>0</v>
      </c>
      <c r="S3007" t="str">
        <f t="shared" si="420"/>
        <v/>
      </c>
      <c r="T3007" t="str">
        <f t="shared" si="421"/>
        <v/>
      </c>
      <c r="U3007" t="str">
        <f t="shared" si="422"/>
        <v/>
      </c>
    </row>
    <row r="3008" spans="12:21" ht="15" customHeight="1" x14ac:dyDescent="0.15">
      <c r="L3008" s="244" t="str">
        <f t="shared" si="423"/>
        <v/>
      </c>
      <c r="M3008" s="245" t="str">
        <f t="shared" si="424"/>
        <v/>
      </c>
      <c r="N3008" s="244" t="str">
        <f t="shared" si="425"/>
        <v/>
      </c>
      <c r="O3008" s="244" t="str">
        <f t="shared" si="426"/>
        <v/>
      </c>
      <c r="P3008">
        <f>IF($I3008&lt;&gt;"",$I3008,IF($E3008="SGD",1,IF($E3008="USD",Settings!$B$22,IF($E3008="HKD",Settings!$B$23,1))))</f>
        <v>1</v>
      </c>
      <c r="Q3008">
        <f t="shared" si="427"/>
        <v>0</v>
      </c>
      <c r="R3008">
        <f t="shared" si="428"/>
        <v>0</v>
      </c>
      <c r="S3008" t="str">
        <f t="shared" si="420"/>
        <v/>
      </c>
      <c r="T3008" t="str">
        <f t="shared" si="421"/>
        <v/>
      </c>
      <c r="U3008" t="str">
        <f t="shared" si="422"/>
        <v/>
      </c>
    </row>
    <row r="3009" spans="12:21" ht="15" customHeight="1" x14ac:dyDescent="0.15">
      <c r="L3009" s="244" t="str">
        <f t="shared" si="423"/>
        <v/>
      </c>
      <c r="M3009" s="245" t="str">
        <f t="shared" si="424"/>
        <v/>
      </c>
      <c r="N3009" s="244" t="str">
        <f t="shared" si="425"/>
        <v/>
      </c>
      <c r="O3009" s="244" t="str">
        <f t="shared" si="426"/>
        <v/>
      </c>
      <c r="P3009">
        <f>IF($I3009&lt;&gt;"",$I3009,IF($E3009="SGD",1,IF($E3009="USD",Settings!$B$22,IF($E3009="HKD",Settings!$B$23,1))))</f>
        <v>1</v>
      </c>
      <c r="Q3009">
        <f t="shared" si="427"/>
        <v>0</v>
      </c>
      <c r="R3009">
        <f t="shared" si="428"/>
        <v>0</v>
      </c>
      <c r="S3009" t="str">
        <f t="shared" si="420"/>
        <v/>
      </c>
      <c r="T3009" t="str">
        <f t="shared" si="421"/>
        <v/>
      </c>
      <c r="U3009" t="str">
        <f t="shared" si="422"/>
        <v/>
      </c>
    </row>
    <row r="3010" spans="12:21" ht="15" customHeight="1" x14ac:dyDescent="0.15">
      <c r="L3010" s="244" t="str">
        <f t="shared" si="423"/>
        <v/>
      </c>
      <c r="M3010" s="245" t="str">
        <f t="shared" si="424"/>
        <v/>
      </c>
      <c r="N3010" s="244" t="str">
        <f t="shared" si="425"/>
        <v/>
      </c>
      <c r="O3010" s="244" t="str">
        <f t="shared" si="426"/>
        <v/>
      </c>
      <c r="P3010">
        <f>IF($I3010&lt;&gt;"",$I3010,IF($E3010="SGD",1,IF($E3010="USD",Settings!$B$22,IF($E3010="HKD",Settings!$B$23,1))))</f>
        <v>1</v>
      </c>
      <c r="Q3010">
        <f t="shared" si="427"/>
        <v>0</v>
      </c>
      <c r="R3010">
        <f t="shared" si="428"/>
        <v>0</v>
      </c>
      <c r="S3010" t="str">
        <f t="shared" ref="S3010:S3073" si="429">IF(L3010="","",SUMIFS($M:$M,$L:$L,L3010,$T:$T,"&lt;="&amp;T3010))</f>
        <v/>
      </c>
      <c r="T3010" t="str">
        <f t="shared" ref="T3010:T3073" si="430">IF(L3010="","",INT(G3010)*100000+ROW())</f>
        <v/>
      </c>
      <c r="U3010" t="str">
        <f t="shared" ref="U3010:U3073" si="431">IF(L3010="","",IF(AND(COUNTIFS($L:$L,L3010,$S:$S,"&gt;-0.000001",$S:$S,"&lt;0.000001",$T:$T,"&gt;"&amp;T3010)=0,ABS(S3010)&gt;0.000001),1,0))</f>
        <v/>
      </c>
    </row>
    <row r="3011" spans="12:21" ht="15" customHeight="1" x14ac:dyDescent="0.15">
      <c r="L3011" s="244" t="str">
        <f t="shared" si="423"/>
        <v/>
      </c>
      <c r="M3011" s="245" t="str">
        <f t="shared" si="424"/>
        <v/>
      </c>
      <c r="N3011" s="244" t="str">
        <f t="shared" si="425"/>
        <v/>
      </c>
      <c r="O3011" s="244" t="str">
        <f t="shared" si="426"/>
        <v/>
      </c>
      <c r="P3011">
        <f>IF($I3011&lt;&gt;"",$I3011,IF($E3011="SGD",1,IF($E3011="USD",Settings!$B$22,IF($E3011="HKD",Settings!$B$23,1))))</f>
        <v>1</v>
      </c>
      <c r="Q3011">
        <f t="shared" si="427"/>
        <v>0</v>
      </c>
      <c r="R3011">
        <f t="shared" si="428"/>
        <v>0</v>
      </c>
      <c r="S3011" t="str">
        <f t="shared" si="429"/>
        <v/>
      </c>
      <c r="T3011" t="str">
        <f t="shared" si="430"/>
        <v/>
      </c>
      <c r="U3011" t="str">
        <f t="shared" si="431"/>
        <v/>
      </c>
    </row>
    <row r="3012" spans="12:21" ht="15" customHeight="1" x14ac:dyDescent="0.15">
      <c r="L3012" s="244" t="str">
        <f t="shared" si="423"/>
        <v/>
      </c>
      <c r="M3012" s="245" t="str">
        <f t="shared" si="424"/>
        <v/>
      </c>
      <c r="N3012" s="244" t="str">
        <f t="shared" si="425"/>
        <v/>
      </c>
      <c r="O3012" s="244" t="str">
        <f t="shared" si="426"/>
        <v/>
      </c>
      <c r="P3012">
        <f>IF($I3012&lt;&gt;"",$I3012,IF($E3012="SGD",1,IF($E3012="USD",Settings!$B$22,IF($E3012="HKD",Settings!$B$23,1))))</f>
        <v>1</v>
      </c>
      <c r="Q3012">
        <f t="shared" si="427"/>
        <v>0</v>
      </c>
      <c r="R3012">
        <f t="shared" si="428"/>
        <v>0</v>
      </c>
      <c r="S3012" t="str">
        <f t="shared" si="429"/>
        <v/>
      </c>
      <c r="T3012" t="str">
        <f t="shared" si="430"/>
        <v/>
      </c>
      <c r="U3012" t="str">
        <f t="shared" si="431"/>
        <v/>
      </c>
    </row>
    <row r="3013" spans="12:21" ht="15" customHeight="1" x14ac:dyDescent="0.15">
      <c r="L3013" s="244" t="str">
        <f t="shared" si="423"/>
        <v/>
      </c>
      <c r="M3013" s="245" t="str">
        <f t="shared" si="424"/>
        <v/>
      </c>
      <c r="N3013" s="244" t="str">
        <f t="shared" si="425"/>
        <v/>
      </c>
      <c r="O3013" s="244" t="str">
        <f t="shared" si="426"/>
        <v/>
      </c>
      <c r="P3013">
        <f>IF($I3013&lt;&gt;"",$I3013,IF($E3013="SGD",1,IF($E3013="USD",Settings!$B$22,IF($E3013="HKD",Settings!$B$23,1))))</f>
        <v>1</v>
      </c>
      <c r="Q3013">
        <f t="shared" si="427"/>
        <v>0</v>
      </c>
      <c r="R3013">
        <f t="shared" si="428"/>
        <v>0</v>
      </c>
      <c r="S3013" t="str">
        <f t="shared" si="429"/>
        <v/>
      </c>
      <c r="T3013" t="str">
        <f t="shared" si="430"/>
        <v/>
      </c>
      <c r="U3013" t="str">
        <f t="shared" si="431"/>
        <v/>
      </c>
    </row>
    <row r="3014" spans="12:21" ht="15" customHeight="1" x14ac:dyDescent="0.15">
      <c r="L3014" s="244" t="str">
        <f t="shared" si="423"/>
        <v/>
      </c>
      <c r="M3014" s="245" t="str">
        <f t="shared" si="424"/>
        <v/>
      </c>
      <c r="N3014" s="244" t="str">
        <f t="shared" si="425"/>
        <v/>
      </c>
      <c r="O3014" s="244" t="str">
        <f t="shared" si="426"/>
        <v/>
      </c>
      <c r="P3014">
        <f>IF($I3014&lt;&gt;"",$I3014,IF($E3014="SGD",1,IF($E3014="USD",Settings!$B$22,IF($E3014="HKD",Settings!$B$23,1))))</f>
        <v>1</v>
      </c>
      <c r="Q3014">
        <f t="shared" si="427"/>
        <v>0</v>
      </c>
      <c r="R3014">
        <f t="shared" si="428"/>
        <v>0</v>
      </c>
      <c r="S3014" t="str">
        <f t="shared" si="429"/>
        <v/>
      </c>
      <c r="T3014" t="str">
        <f t="shared" si="430"/>
        <v/>
      </c>
      <c r="U3014" t="str">
        <f t="shared" si="431"/>
        <v/>
      </c>
    </row>
    <row r="3015" spans="12:21" ht="15" customHeight="1" x14ac:dyDescent="0.15">
      <c r="L3015" s="244" t="str">
        <f t="shared" si="423"/>
        <v/>
      </c>
      <c r="M3015" s="245" t="str">
        <f t="shared" si="424"/>
        <v/>
      </c>
      <c r="N3015" s="244" t="str">
        <f t="shared" si="425"/>
        <v/>
      </c>
      <c r="O3015" s="244" t="str">
        <f t="shared" si="426"/>
        <v/>
      </c>
      <c r="P3015">
        <f>IF($I3015&lt;&gt;"",$I3015,IF($E3015="SGD",1,IF($E3015="USD",Settings!$B$22,IF($E3015="HKD",Settings!$B$23,1))))</f>
        <v>1</v>
      </c>
      <c r="Q3015">
        <f t="shared" si="427"/>
        <v>0</v>
      </c>
      <c r="R3015">
        <f t="shared" si="428"/>
        <v>0</v>
      </c>
      <c r="S3015" t="str">
        <f t="shared" si="429"/>
        <v/>
      </c>
      <c r="T3015" t="str">
        <f t="shared" si="430"/>
        <v/>
      </c>
      <c r="U3015" t="str">
        <f t="shared" si="431"/>
        <v/>
      </c>
    </row>
    <row r="3016" spans="12:21" ht="15" customHeight="1" x14ac:dyDescent="0.15">
      <c r="L3016" s="244" t="str">
        <f t="shared" si="423"/>
        <v/>
      </c>
      <c r="M3016" s="245" t="str">
        <f t="shared" si="424"/>
        <v/>
      </c>
      <c r="N3016" s="244" t="str">
        <f t="shared" si="425"/>
        <v/>
      </c>
      <c r="O3016" s="244" t="str">
        <f t="shared" si="426"/>
        <v/>
      </c>
      <c r="P3016">
        <f>IF($I3016&lt;&gt;"",$I3016,IF($E3016="SGD",1,IF($E3016="USD",Settings!$B$22,IF($E3016="HKD",Settings!$B$23,1))))</f>
        <v>1</v>
      </c>
      <c r="Q3016">
        <f t="shared" si="427"/>
        <v>0</v>
      </c>
      <c r="R3016">
        <f t="shared" si="428"/>
        <v>0</v>
      </c>
      <c r="S3016" t="str">
        <f t="shared" si="429"/>
        <v/>
      </c>
      <c r="T3016" t="str">
        <f t="shared" si="430"/>
        <v/>
      </c>
      <c r="U3016" t="str">
        <f t="shared" si="431"/>
        <v/>
      </c>
    </row>
    <row r="3017" spans="12:21" ht="15" customHeight="1" x14ac:dyDescent="0.15">
      <c r="L3017" s="244" t="str">
        <f t="shared" si="423"/>
        <v/>
      </c>
      <c r="M3017" s="245" t="str">
        <f t="shared" si="424"/>
        <v/>
      </c>
      <c r="N3017" s="244" t="str">
        <f t="shared" si="425"/>
        <v/>
      </c>
      <c r="O3017" s="244" t="str">
        <f t="shared" si="426"/>
        <v/>
      </c>
      <c r="P3017">
        <f>IF($I3017&lt;&gt;"",$I3017,IF($E3017="SGD",1,IF($E3017="USD",Settings!$B$22,IF($E3017="HKD",Settings!$B$23,1))))</f>
        <v>1</v>
      </c>
      <c r="Q3017">
        <f t="shared" si="427"/>
        <v>0</v>
      </c>
      <c r="R3017">
        <f t="shared" si="428"/>
        <v>0</v>
      </c>
      <c r="S3017" t="str">
        <f t="shared" si="429"/>
        <v/>
      </c>
      <c r="T3017" t="str">
        <f t="shared" si="430"/>
        <v/>
      </c>
      <c r="U3017" t="str">
        <f t="shared" si="431"/>
        <v/>
      </c>
    </row>
    <row r="3018" spans="12:21" ht="15" customHeight="1" x14ac:dyDescent="0.15">
      <c r="L3018" s="244" t="str">
        <f t="shared" si="423"/>
        <v/>
      </c>
      <c r="M3018" s="245" t="str">
        <f t="shared" si="424"/>
        <v/>
      </c>
      <c r="N3018" s="244" t="str">
        <f t="shared" si="425"/>
        <v/>
      </c>
      <c r="O3018" s="244" t="str">
        <f t="shared" si="426"/>
        <v/>
      </c>
      <c r="P3018">
        <f>IF($I3018&lt;&gt;"",$I3018,IF($E3018="SGD",1,IF($E3018="USD",Settings!$B$22,IF($E3018="HKD",Settings!$B$23,1))))</f>
        <v>1</v>
      </c>
      <c r="Q3018">
        <f t="shared" si="427"/>
        <v>0</v>
      </c>
      <c r="R3018">
        <f t="shared" si="428"/>
        <v>0</v>
      </c>
      <c r="S3018" t="str">
        <f t="shared" si="429"/>
        <v/>
      </c>
      <c r="T3018" t="str">
        <f t="shared" si="430"/>
        <v/>
      </c>
      <c r="U3018" t="str">
        <f t="shared" si="431"/>
        <v/>
      </c>
    </row>
    <row r="3019" spans="12:21" ht="15" customHeight="1" x14ac:dyDescent="0.15">
      <c r="L3019" s="244" t="str">
        <f t="shared" si="423"/>
        <v/>
      </c>
      <c r="M3019" s="245" t="str">
        <f t="shared" si="424"/>
        <v/>
      </c>
      <c r="N3019" s="244" t="str">
        <f t="shared" si="425"/>
        <v/>
      </c>
      <c r="O3019" s="244" t="str">
        <f t="shared" si="426"/>
        <v/>
      </c>
      <c r="P3019">
        <f>IF($I3019&lt;&gt;"",$I3019,IF($E3019="SGD",1,IF($E3019="USD",Settings!$B$22,IF($E3019="HKD",Settings!$B$23,1))))</f>
        <v>1</v>
      </c>
      <c r="Q3019">
        <f t="shared" si="427"/>
        <v>0</v>
      </c>
      <c r="R3019">
        <f t="shared" si="428"/>
        <v>0</v>
      </c>
      <c r="S3019" t="str">
        <f t="shared" si="429"/>
        <v/>
      </c>
      <c r="T3019" t="str">
        <f t="shared" si="430"/>
        <v/>
      </c>
      <c r="U3019" t="str">
        <f t="shared" si="431"/>
        <v/>
      </c>
    </row>
    <row r="3020" spans="12:21" ht="15" customHeight="1" x14ac:dyDescent="0.15">
      <c r="L3020" s="244" t="str">
        <f t="shared" si="423"/>
        <v/>
      </c>
      <c r="M3020" s="245" t="str">
        <f t="shared" si="424"/>
        <v/>
      </c>
      <c r="N3020" s="244" t="str">
        <f t="shared" si="425"/>
        <v/>
      </c>
      <c r="O3020" s="244" t="str">
        <f t="shared" si="426"/>
        <v/>
      </c>
      <c r="P3020">
        <f>IF($I3020&lt;&gt;"",$I3020,IF($E3020="SGD",1,IF($E3020="USD",Settings!$B$22,IF($E3020="HKD",Settings!$B$23,1))))</f>
        <v>1</v>
      </c>
      <c r="Q3020">
        <f t="shared" si="427"/>
        <v>0</v>
      </c>
      <c r="R3020">
        <f t="shared" si="428"/>
        <v>0</v>
      </c>
      <c r="S3020" t="str">
        <f t="shared" si="429"/>
        <v/>
      </c>
      <c r="T3020" t="str">
        <f t="shared" si="430"/>
        <v/>
      </c>
      <c r="U3020" t="str">
        <f t="shared" si="431"/>
        <v/>
      </c>
    </row>
    <row r="3021" spans="12:21" ht="15" customHeight="1" x14ac:dyDescent="0.15">
      <c r="L3021" s="244" t="str">
        <f t="shared" si="423"/>
        <v/>
      </c>
      <c r="M3021" s="245" t="str">
        <f t="shared" si="424"/>
        <v/>
      </c>
      <c r="N3021" s="244" t="str">
        <f t="shared" si="425"/>
        <v/>
      </c>
      <c r="O3021" s="244" t="str">
        <f t="shared" si="426"/>
        <v/>
      </c>
      <c r="P3021">
        <f>IF($I3021&lt;&gt;"",$I3021,IF($E3021="SGD",1,IF($E3021="USD",Settings!$B$22,IF($E3021="HKD",Settings!$B$23,1))))</f>
        <v>1</v>
      </c>
      <c r="Q3021">
        <f t="shared" si="427"/>
        <v>0</v>
      </c>
      <c r="R3021">
        <f t="shared" si="428"/>
        <v>0</v>
      </c>
      <c r="S3021" t="str">
        <f t="shared" si="429"/>
        <v/>
      </c>
      <c r="T3021" t="str">
        <f t="shared" si="430"/>
        <v/>
      </c>
      <c r="U3021" t="str">
        <f t="shared" si="431"/>
        <v/>
      </c>
    </row>
    <row r="3022" spans="12:21" ht="15" customHeight="1" x14ac:dyDescent="0.15">
      <c r="L3022" s="244" t="str">
        <f t="shared" si="423"/>
        <v/>
      </c>
      <c r="M3022" s="245" t="str">
        <f t="shared" si="424"/>
        <v/>
      </c>
      <c r="N3022" s="244" t="str">
        <f t="shared" si="425"/>
        <v/>
      </c>
      <c r="O3022" s="244" t="str">
        <f t="shared" si="426"/>
        <v/>
      </c>
      <c r="P3022">
        <f>IF($I3022&lt;&gt;"",$I3022,IF($E3022="SGD",1,IF($E3022="USD",Settings!$B$22,IF($E3022="HKD",Settings!$B$23,1))))</f>
        <v>1</v>
      </c>
      <c r="Q3022">
        <f t="shared" si="427"/>
        <v>0</v>
      </c>
      <c r="R3022">
        <f t="shared" si="428"/>
        <v>0</v>
      </c>
      <c r="S3022" t="str">
        <f t="shared" si="429"/>
        <v/>
      </c>
      <c r="T3022" t="str">
        <f t="shared" si="430"/>
        <v/>
      </c>
      <c r="U3022" t="str">
        <f t="shared" si="431"/>
        <v/>
      </c>
    </row>
    <row r="3023" spans="12:21" ht="15" customHeight="1" x14ac:dyDescent="0.15">
      <c r="L3023" s="244" t="str">
        <f t="shared" si="423"/>
        <v/>
      </c>
      <c r="M3023" s="245" t="str">
        <f t="shared" si="424"/>
        <v/>
      </c>
      <c r="N3023" s="244" t="str">
        <f t="shared" si="425"/>
        <v/>
      </c>
      <c r="O3023" s="244" t="str">
        <f t="shared" si="426"/>
        <v/>
      </c>
      <c r="P3023">
        <f>IF($I3023&lt;&gt;"",$I3023,IF($E3023="SGD",1,IF($E3023="USD",Settings!$B$22,IF($E3023="HKD",Settings!$B$23,1))))</f>
        <v>1</v>
      </c>
      <c r="Q3023">
        <f t="shared" si="427"/>
        <v>0</v>
      </c>
      <c r="R3023">
        <f t="shared" si="428"/>
        <v>0</v>
      </c>
      <c r="S3023" t="str">
        <f t="shared" si="429"/>
        <v/>
      </c>
      <c r="T3023" t="str">
        <f t="shared" si="430"/>
        <v/>
      </c>
      <c r="U3023" t="str">
        <f t="shared" si="431"/>
        <v/>
      </c>
    </row>
    <row r="3024" spans="12:21" ht="15" customHeight="1" x14ac:dyDescent="0.15">
      <c r="L3024" s="244" t="str">
        <f t="shared" si="423"/>
        <v/>
      </c>
      <c r="M3024" s="245" t="str">
        <f t="shared" si="424"/>
        <v/>
      </c>
      <c r="N3024" s="244" t="str">
        <f t="shared" si="425"/>
        <v/>
      </c>
      <c r="O3024" s="244" t="str">
        <f t="shared" si="426"/>
        <v/>
      </c>
      <c r="P3024">
        <f>IF($I3024&lt;&gt;"",$I3024,IF($E3024="SGD",1,IF($E3024="USD",Settings!$B$22,IF($E3024="HKD",Settings!$B$23,1))))</f>
        <v>1</v>
      </c>
      <c r="Q3024">
        <f t="shared" si="427"/>
        <v>0</v>
      </c>
      <c r="R3024">
        <f t="shared" si="428"/>
        <v>0</v>
      </c>
      <c r="S3024" t="str">
        <f t="shared" si="429"/>
        <v/>
      </c>
      <c r="T3024" t="str">
        <f t="shared" si="430"/>
        <v/>
      </c>
      <c r="U3024" t="str">
        <f t="shared" si="431"/>
        <v/>
      </c>
    </row>
    <row r="3025" spans="12:21" ht="15" customHeight="1" x14ac:dyDescent="0.15">
      <c r="L3025" s="244" t="str">
        <f t="shared" si="423"/>
        <v/>
      </c>
      <c r="M3025" s="245" t="str">
        <f t="shared" si="424"/>
        <v/>
      </c>
      <c r="N3025" s="244" t="str">
        <f t="shared" si="425"/>
        <v/>
      </c>
      <c r="O3025" s="244" t="str">
        <f t="shared" si="426"/>
        <v/>
      </c>
      <c r="P3025">
        <f>IF($I3025&lt;&gt;"",$I3025,IF($E3025="SGD",1,IF($E3025="USD",Settings!$B$22,IF($E3025="HKD",Settings!$B$23,1))))</f>
        <v>1</v>
      </c>
      <c r="Q3025">
        <f t="shared" si="427"/>
        <v>0</v>
      </c>
      <c r="R3025">
        <f t="shared" si="428"/>
        <v>0</v>
      </c>
      <c r="S3025" t="str">
        <f t="shared" si="429"/>
        <v/>
      </c>
      <c r="T3025" t="str">
        <f t="shared" si="430"/>
        <v/>
      </c>
      <c r="U3025" t="str">
        <f t="shared" si="431"/>
        <v/>
      </c>
    </row>
    <row r="3026" spans="12:21" ht="15" customHeight="1" x14ac:dyDescent="0.15">
      <c r="L3026" s="244" t="str">
        <f t="shared" si="423"/>
        <v/>
      </c>
      <c r="M3026" s="245" t="str">
        <f t="shared" si="424"/>
        <v/>
      </c>
      <c r="N3026" s="244" t="str">
        <f t="shared" si="425"/>
        <v/>
      </c>
      <c r="O3026" s="244" t="str">
        <f t="shared" si="426"/>
        <v/>
      </c>
      <c r="P3026">
        <f>IF($I3026&lt;&gt;"",$I3026,IF($E3026="SGD",1,IF($E3026="USD",Settings!$B$22,IF($E3026="HKD",Settings!$B$23,1))))</f>
        <v>1</v>
      </c>
      <c r="Q3026">
        <f t="shared" si="427"/>
        <v>0</v>
      </c>
      <c r="R3026">
        <f t="shared" si="428"/>
        <v>0</v>
      </c>
      <c r="S3026" t="str">
        <f t="shared" si="429"/>
        <v/>
      </c>
      <c r="T3026" t="str">
        <f t="shared" si="430"/>
        <v/>
      </c>
      <c r="U3026" t="str">
        <f t="shared" si="431"/>
        <v/>
      </c>
    </row>
    <row r="3027" spans="12:21" ht="15" customHeight="1" x14ac:dyDescent="0.15">
      <c r="L3027" s="244" t="str">
        <f t="shared" si="423"/>
        <v/>
      </c>
      <c r="M3027" s="245" t="str">
        <f t="shared" si="424"/>
        <v/>
      </c>
      <c r="N3027" s="244" t="str">
        <f t="shared" si="425"/>
        <v/>
      </c>
      <c r="O3027" s="244" t="str">
        <f t="shared" si="426"/>
        <v/>
      </c>
      <c r="P3027">
        <f>IF($I3027&lt;&gt;"",$I3027,IF($E3027="SGD",1,IF($E3027="USD",Settings!$B$22,IF($E3027="HKD",Settings!$B$23,1))))</f>
        <v>1</v>
      </c>
      <c r="Q3027">
        <f t="shared" si="427"/>
        <v>0</v>
      </c>
      <c r="R3027">
        <f t="shared" si="428"/>
        <v>0</v>
      </c>
      <c r="S3027" t="str">
        <f t="shared" si="429"/>
        <v/>
      </c>
      <c r="T3027" t="str">
        <f t="shared" si="430"/>
        <v/>
      </c>
      <c r="U3027" t="str">
        <f t="shared" si="431"/>
        <v/>
      </c>
    </row>
    <row r="3028" spans="12:21" ht="15" customHeight="1" x14ac:dyDescent="0.15">
      <c r="L3028" s="244" t="str">
        <f t="shared" si="423"/>
        <v/>
      </c>
      <c r="M3028" s="245" t="str">
        <f t="shared" si="424"/>
        <v/>
      </c>
      <c r="N3028" s="244" t="str">
        <f t="shared" si="425"/>
        <v/>
      </c>
      <c r="O3028" s="244" t="str">
        <f t="shared" si="426"/>
        <v/>
      </c>
      <c r="P3028">
        <f>IF($I3028&lt;&gt;"",$I3028,IF($E3028="SGD",1,IF($E3028="USD",Settings!$B$22,IF($E3028="HKD",Settings!$B$23,1))))</f>
        <v>1</v>
      </c>
      <c r="Q3028">
        <f t="shared" si="427"/>
        <v>0</v>
      </c>
      <c r="R3028">
        <f t="shared" si="428"/>
        <v>0</v>
      </c>
      <c r="S3028" t="str">
        <f t="shared" si="429"/>
        <v/>
      </c>
      <c r="T3028" t="str">
        <f t="shared" si="430"/>
        <v/>
      </c>
      <c r="U3028" t="str">
        <f t="shared" si="431"/>
        <v/>
      </c>
    </row>
    <row r="3029" spans="12:21" ht="15" customHeight="1" x14ac:dyDescent="0.15">
      <c r="L3029" s="244" t="str">
        <f t="shared" si="423"/>
        <v/>
      </c>
      <c r="M3029" s="245" t="str">
        <f t="shared" si="424"/>
        <v/>
      </c>
      <c r="N3029" s="244" t="str">
        <f t="shared" si="425"/>
        <v/>
      </c>
      <c r="O3029" s="244" t="str">
        <f t="shared" si="426"/>
        <v/>
      </c>
      <c r="P3029">
        <f>IF($I3029&lt;&gt;"",$I3029,IF($E3029="SGD",1,IF($E3029="USD",Settings!$B$22,IF($E3029="HKD",Settings!$B$23,1))))</f>
        <v>1</v>
      </c>
      <c r="Q3029">
        <f t="shared" si="427"/>
        <v>0</v>
      </c>
      <c r="R3029">
        <f t="shared" si="428"/>
        <v>0</v>
      </c>
      <c r="S3029" t="str">
        <f t="shared" si="429"/>
        <v/>
      </c>
      <c r="T3029" t="str">
        <f t="shared" si="430"/>
        <v/>
      </c>
      <c r="U3029" t="str">
        <f t="shared" si="431"/>
        <v/>
      </c>
    </row>
    <row r="3030" spans="12:21" ht="15" customHeight="1" x14ac:dyDescent="0.15">
      <c r="L3030" s="244" t="str">
        <f t="shared" si="423"/>
        <v/>
      </c>
      <c r="M3030" s="245" t="str">
        <f t="shared" si="424"/>
        <v/>
      </c>
      <c r="N3030" s="244" t="str">
        <f t="shared" si="425"/>
        <v/>
      </c>
      <c r="O3030" s="244" t="str">
        <f t="shared" si="426"/>
        <v/>
      </c>
      <c r="P3030">
        <f>IF($I3030&lt;&gt;"",$I3030,IF($E3030="SGD",1,IF($E3030="USD",Settings!$B$22,IF($E3030="HKD",Settings!$B$23,1))))</f>
        <v>1</v>
      </c>
      <c r="Q3030">
        <f t="shared" si="427"/>
        <v>0</v>
      </c>
      <c r="R3030">
        <f t="shared" si="428"/>
        <v>0</v>
      </c>
      <c r="S3030" t="str">
        <f t="shared" si="429"/>
        <v/>
      </c>
      <c r="T3030" t="str">
        <f t="shared" si="430"/>
        <v/>
      </c>
      <c r="U3030" t="str">
        <f t="shared" si="431"/>
        <v/>
      </c>
    </row>
    <row r="3031" spans="12:21" ht="15" customHeight="1" x14ac:dyDescent="0.15">
      <c r="L3031" s="244" t="str">
        <f t="shared" si="423"/>
        <v/>
      </c>
      <c r="M3031" s="245" t="str">
        <f t="shared" si="424"/>
        <v/>
      </c>
      <c r="N3031" s="244" t="str">
        <f t="shared" si="425"/>
        <v/>
      </c>
      <c r="O3031" s="244" t="str">
        <f t="shared" si="426"/>
        <v/>
      </c>
      <c r="P3031">
        <f>IF($I3031&lt;&gt;"",$I3031,IF($E3031="SGD",1,IF($E3031="USD",Settings!$B$22,IF($E3031="HKD",Settings!$B$23,1))))</f>
        <v>1</v>
      </c>
      <c r="Q3031">
        <f t="shared" si="427"/>
        <v>0</v>
      </c>
      <c r="R3031">
        <f t="shared" si="428"/>
        <v>0</v>
      </c>
      <c r="S3031" t="str">
        <f t="shared" si="429"/>
        <v/>
      </c>
      <c r="T3031" t="str">
        <f t="shared" si="430"/>
        <v/>
      </c>
      <c r="U3031" t="str">
        <f t="shared" si="431"/>
        <v/>
      </c>
    </row>
    <row r="3032" spans="12:21" ht="15" customHeight="1" x14ac:dyDescent="0.15">
      <c r="L3032" s="244" t="str">
        <f t="shared" si="423"/>
        <v/>
      </c>
      <c r="M3032" s="245" t="str">
        <f t="shared" si="424"/>
        <v/>
      </c>
      <c r="N3032" s="244" t="str">
        <f t="shared" si="425"/>
        <v/>
      </c>
      <c r="O3032" s="244" t="str">
        <f t="shared" si="426"/>
        <v/>
      </c>
      <c r="P3032">
        <f>IF($I3032&lt;&gt;"",$I3032,IF($E3032="SGD",1,IF($E3032="USD",Settings!$B$22,IF($E3032="HKD",Settings!$B$23,1))))</f>
        <v>1</v>
      </c>
      <c r="Q3032">
        <f t="shared" si="427"/>
        <v>0</v>
      </c>
      <c r="R3032">
        <f t="shared" si="428"/>
        <v>0</v>
      </c>
      <c r="S3032" t="str">
        <f t="shared" si="429"/>
        <v/>
      </c>
      <c r="T3032" t="str">
        <f t="shared" si="430"/>
        <v/>
      </c>
      <c r="U3032" t="str">
        <f t="shared" si="431"/>
        <v/>
      </c>
    </row>
    <row r="3033" spans="12:21" ht="15" customHeight="1" x14ac:dyDescent="0.15">
      <c r="L3033" s="244" t="str">
        <f t="shared" si="423"/>
        <v/>
      </c>
      <c r="M3033" s="245" t="str">
        <f t="shared" si="424"/>
        <v/>
      </c>
      <c r="N3033" s="244" t="str">
        <f t="shared" si="425"/>
        <v/>
      </c>
      <c r="O3033" s="244" t="str">
        <f t="shared" si="426"/>
        <v/>
      </c>
      <c r="P3033">
        <f>IF($I3033&lt;&gt;"",$I3033,IF($E3033="SGD",1,IF($E3033="USD",Settings!$B$22,IF($E3033="HKD",Settings!$B$23,1))))</f>
        <v>1</v>
      </c>
      <c r="Q3033">
        <f t="shared" si="427"/>
        <v>0</v>
      </c>
      <c r="R3033">
        <f t="shared" si="428"/>
        <v>0</v>
      </c>
      <c r="S3033" t="str">
        <f t="shared" si="429"/>
        <v/>
      </c>
      <c r="T3033" t="str">
        <f t="shared" si="430"/>
        <v/>
      </c>
      <c r="U3033" t="str">
        <f t="shared" si="431"/>
        <v/>
      </c>
    </row>
    <row r="3034" spans="12:21" ht="15" customHeight="1" x14ac:dyDescent="0.15">
      <c r="L3034" s="244" t="str">
        <f t="shared" si="423"/>
        <v/>
      </c>
      <c r="M3034" s="245" t="str">
        <f t="shared" si="424"/>
        <v/>
      </c>
      <c r="N3034" s="244" t="str">
        <f t="shared" si="425"/>
        <v/>
      </c>
      <c r="O3034" s="244" t="str">
        <f t="shared" si="426"/>
        <v/>
      </c>
      <c r="P3034">
        <f>IF($I3034&lt;&gt;"",$I3034,IF($E3034="SGD",1,IF($E3034="USD",Settings!$B$22,IF($E3034="HKD",Settings!$B$23,1))))</f>
        <v>1</v>
      </c>
      <c r="Q3034">
        <f t="shared" si="427"/>
        <v>0</v>
      </c>
      <c r="R3034">
        <f t="shared" si="428"/>
        <v>0</v>
      </c>
      <c r="S3034" t="str">
        <f t="shared" si="429"/>
        <v/>
      </c>
      <c r="T3034" t="str">
        <f t="shared" si="430"/>
        <v/>
      </c>
      <c r="U3034" t="str">
        <f t="shared" si="431"/>
        <v/>
      </c>
    </row>
    <row r="3035" spans="12:21" ht="15" customHeight="1" x14ac:dyDescent="0.15">
      <c r="L3035" s="244" t="str">
        <f t="shared" si="423"/>
        <v/>
      </c>
      <c r="M3035" s="245" t="str">
        <f t="shared" si="424"/>
        <v/>
      </c>
      <c r="N3035" s="244" t="str">
        <f t="shared" si="425"/>
        <v/>
      </c>
      <c r="O3035" s="244" t="str">
        <f t="shared" si="426"/>
        <v/>
      </c>
      <c r="P3035">
        <f>IF($I3035&lt;&gt;"",$I3035,IF($E3035="SGD",1,IF($E3035="USD",Settings!$B$22,IF($E3035="HKD",Settings!$B$23,1))))</f>
        <v>1</v>
      </c>
      <c r="Q3035">
        <f t="shared" si="427"/>
        <v>0</v>
      </c>
      <c r="R3035">
        <f t="shared" si="428"/>
        <v>0</v>
      </c>
      <c r="S3035" t="str">
        <f t="shared" si="429"/>
        <v/>
      </c>
      <c r="T3035" t="str">
        <f t="shared" si="430"/>
        <v/>
      </c>
      <c r="U3035" t="str">
        <f t="shared" si="431"/>
        <v/>
      </c>
    </row>
    <row r="3036" spans="12:21" ht="15" customHeight="1" x14ac:dyDescent="0.15">
      <c r="L3036" s="244" t="str">
        <f t="shared" si="423"/>
        <v/>
      </c>
      <c r="M3036" s="245" t="str">
        <f t="shared" si="424"/>
        <v/>
      </c>
      <c r="N3036" s="244" t="str">
        <f t="shared" si="425"/>
        <v/>
      </c>
      <c r="O3036" s="244" t="str">
        <f t="shared" si="426"/>
        <v/>
      </c>
      <c r="P3036">
        <f>IF($I3036&lt;&gt;"",$I3036,IF($E3036="SGD",1,IF($E3036="USD",Settings!$B$22,IF($E3036="HKD",Settings!$B$23,1))))</f>
        <v>1</v>
      </c>
      <c r="Q3036">
        <f t="shared" si="427"/>
        <v>0</v>
      </c>
      <c r="R3036">
        <f t="shared" si="428"/>
        <v>0</v>
      </c>
      <c r="S3036" t="str">
        <f t="shared" si="429"/>
        <v/>
      </c>
      <c r="T3036" t="str">
        <f t="shared" si="430"/>
        <v/>
      </c>
      <c r="U3036" t="str">
        <f t="shared" si="431"/>
        <v/>
      </c>
    </row>
    <row r="3037" spans="12:21" ht="15" customHeight="1" x14ac:dyDescent="0.15">
      <c r="L3037" s="244" t="str">
        <f t="shared" si="423"/>
        <v/>
      </c>
      <c r="M3037" s="245" t="str">
        <f t="shared" si="424"/>
        <v/>
      </c>
      <c r="N3037" s="244" t="str">
        <f t="shared" si="425"/>
        <v/>
      </c>
      <c r="O3037" s="244" t="str">
        <f t="shared" si="426"/>
        <v/>
      </c>
      <c r="P3037">
        <f>IF($I3037&lt;&gt;"",$I3037,IF($E3037="SGD",1,IF($E3037="USD",Settings!$B$22,IF($E3037="HKD",Settings!$B$23,1))))</f>
        <v>1</v>
      </c>
      <c r="Q3037">
        <f t="shared" si="427"/>
        <v>0</v>
      </c>
      <c r="R3037">
        <f t="shared" si="428"/>
        <v>0</v>
      </c>
      <c r="S3037" t="str">
        <f t="shared" si="429"/>
        <v/>
      </c>
      <c r="T3037" t="str">
        <f t="shared" si="430"/>
        <v/>
      </c>
      <c r="U3037" t="str">
        <f t="shared" si="431"/>
        <v/>
      </c>
    </row>
    <row r="3038" spans="12:21" ht="15" customHeight="1" x14ac:dyDescent="0.15">
      <c r="L3038" s="244" t="str">
        <f t="shared" si="423"/>
        <v/>
      </c>
      <c r="M3038" s="245" t="str">
        <f t="shared" si="424"/>
        <v/>
      </c>
      <c r="N3038" s="244" t="str">
        <f t="shared" si="425"/>
        <v/>
      </c>
      <c r="O3038" s="244" t="str">
        <f t="shared" si="426"/>
        <v/>
      </c>
      <c r="P3038">
        <f>IF($I3038&lt;&gt;"",$I3038,IF($E3038="SGD",1,IF($E3038="USD",Settings!$B$22,IF($E3038="HKD",Settings!$B$23,1))))</f>
        <v>1</v>
      </c>
      <c r="Q3038">
        <f t="shared" si="427"/>
        <v>0</v>
      </c>
      <c r="R3038">
        <f t="shared" si="428"/>
        <v>0</v>
      </c>
      <c r="S3038" t="str">
        <f t="shared" si="429"/>
        <v/>
      </c>
      <c r="T3038" t="str">
        <f t="shared" si="430"/>
        <v/>
      </c>
      <c r="U3038" t="str">
        <f t="shared" si="431"/>
        <v/>
      </c>
    </row>
    <row r="3039" spans="12:21" ht="15" customHeight="1" x14ac:dyDescent="0.15">
      <c r="L3039" s="244" t="str">
        <f t="shared" si="423"/>
        <v/>
      </c>
      <c r="M3039" s="245" t="str">
        <f t="shared" si="424"/>
        <v/>
      </c>
      <c r="N3039" s="244" t="str">
        <f t="shared" si="425"/>
        <v/>
      </c>
      <c r="O3039" s="244" t="str">
        <f t="shared" si="426"/>
        <v/>
      </c>
      <c r="P3039">
        <f>IF($I3039&lt;&gt;"",$I3039,IF($E3039="SGD",1,IF($E3039="USD",Settings!$B$22,IF($E3039="HKD",Settings!$B$23,1))))</f>
        <v>1</v>
      </c>
      <c r="Q3039">
        <f t="shared" si="427"/>
        <v>0</v>
      </c>
      <c r="R3039">
        <f t="shared" si="428"/>
        <v>0</v>
      </c>
      <c r="S3039" t="str">
        <f t="shared" si="429"/>
        <v/>
      </c>
      <c r="T3039" t="str">
        <f t="shared" si="430"/>
        <v/>
      </c>
      <c r="U3039" t="str">
        <f t="shared" si="431"/>
        <v/>
      </c>
    </row>
    <row r="3040" spans="12:21" ht="15" customHeight="1" x14ac:dyDescent="0.15">
      <c r="L3040" s="244" t="str">
        <f t="shared" si="423"/>
        <v/>
      </c>
      <c r="M3040" s="245" t="str">
        <f t="shared" si="424"/>
        <v/>
      </c>
      <c r="N3040" s="244" t="str">
        <f t="shared" si="425"/>
        <v/>
      </c>
      <c r="O3040" s="244" t="str">
        <f t="shared" si="426"/>
        <v/>
      </c>
      <c r="P3040">
        <f>IF($I3040&lt;&gt;"",$I3040,IF($E3040="SGD",1,IF($E3040="USD",Settings!$B$22,IF($E3040="HKD",Settings!$B$23,1))))</f>
        <v>1</v>
      </c>
      <c r="Q3040">
        <f t="shared" si="427"/>
        <v>0</v>
      </c>
      <c r="R3040">
        <f t="shared" si="428"/>
        <v>0</v>
      </c>
      <c r="S3040" t="str">
        <f t="shared" si="429"/>
        <v/>
      </c>
      <c r="T3040" t="str">
        <f t="shared" si="430"/>
        <v/>
      </c>
      <c r="U3040" t="str">
        <f t="shared" si="431"/>
        <v/>
      </c>
    </row>
    <row r="3041" spans="12:21" ht="15" customHeight="1" x14ac:dyDescent="0.15">
      <c r="L3041" s="244" t="str">
        <f t="shared" si="423"/>
        <v/>
      </c>
      <c r="M3041" s="245" t="str">
        <f t="shared" si="424"/>
        <v/>
      </c>
      <c r="N3041" s="244" t="str">
        <f t="shared" si="425"/>
        <v/>
      </c>
      <c r="O3041" s="244" t="str">
        <f t="shared" si="426"/>
        <v/>
      </c>
      <c r="P3041">
        <f>IF($I3041&lt;&gt;"",$I3041,IF($E3041="SGD",1,IF($E3041="USD",Settings!$B$22,IF($E3041="HKD",Settings!$B$23,1))))</f>
        <v>1</v>
      </c>
      <c r="Q3041">
        <f t="shared" si="427"/>
        <v>0</v>
      </c>
      <c r="R3041">
        <f t="shared" si="428"/>
        <v>0</v>
      </c>
      <c r="S3041" t="str">
        <f t="shared" si="429"/>
        <v/>
      </c>
      <c r="T3041" t="str">
        <f t="shared" si="430"/>
        <v/>
      </c>
      <c r="U3041" t="str">
        <f t="shared" si="431"/>
        <v/>
      </c>
    </row>
    <row r="3042" spans="12:21" ht="15" customHeight="1" x14ac:dyDescent="0.15">
      <c r="L3042" s="244" t="str">
        <f t="shared" si="423"/>
        <v/>
      </c>
      <c r="M3042" s="245" t="str">
        <f t="shared" si="424"/>
        <v/>
      </c>
      <c r="N3042" s="244" t="str">
        <f t="shared" si="425"/>
        <v/>
      </c>
      <c r="O3042" s="244" t="str">
        <f t="shared" si="426"/>
        <v/>
      </c>
      <c r="P3042">
        <f>IF($I3042&lt;&gt;"",$I3042,IF($E3042="SGD",1,IF($E3042="USD",Settings!$B$22,IF($E3042="HKD",Settings!$B$23,1))))</f>
        <v>1</v>
      </c>
      <c r="Q3042">
        <f t="shared" si="427"/>
        <v>0</v>
      </c>
      <c r="R3042">
        <f t="shared" si="428"/>
        <v>0</v>
      </c>
      <c r="S3042" t="str">
        <f t="shared" si="429"/>
        <v/>
      </c>
      <c r="T3042" t="str">
        <f t="shared" si="430"/>
        <v/>
      </c>
      <c r="U3042" t="str">
        <f t="shared" si="431"/>
        <v/>
      </c>
    </row>
    <row r="3043" spans="12:21" ht="15" customHeight="1" x14ac:dyDescent="0.15">
      <c r="L3043" s="244" t="str">
        <f t="shared" si="423"/>
        <v/>
      </c>
      <c r="M3043" s="245" t="str">
        <f t="shared" si="424"/>
        <v/>
      </c>
      <c r="N3043" s="244" t="str">
        <f t="shared" si="425"/>
        <v/>
      </c>
      <c r="O3043" s="244" t="str">
        <f t="shared" si="426"/>
        <v/>
      </c>
      <c r="P3043">
        <f>IF($I3043&lt;&gt;"",$I3043,IF($E3043="SGD",1,IF($E3043="USD",Settings!$B$22,IF($E3043="HKD",Settings!$B$23,1))))</f>
        <v>1</v>
      </c>
      <c r="Q3043">
        <f t="shared" si="427"/>
        <v>0</v>
      </c>
      <c r="R3043">
        <f t="shared" si="428"/>
        <v>0</v>
      </c>
      <c r="S3043" t="str">
        <f t="shared" si="429"/>
        <v/>
      </c>
      <c r="T3043" t="str">
        <f t="shared" si="430"/>
        <v/>
      </c>
      <c r="U3043" t="str">
        <f t="shared" si="431"/>
        <v/>
      </c>
    </row>
    <row r="3044" spans="12:21" ht="15" customHeight="1" x14ac:dyDescent="0.15">
      <c r="L3044" s="244" t="str">
        <f t="shared" si="423"/>
        <v/>
      </c>
      <c r="M3044" s="245" t="str">
        <f t="shared" si="424"/>
        <v/>
      </c>
      <c r="N3044" s="244" t="str">
        <f t="shared" si="425"/>
        <v/>
      </c>
      <c r="O3044" s="244" t="str">
        <f t="shared" si="426"/>
        <v/>
      </c>
      <c r="P3044">
        <f>IF($I3044&lt;&gt;"",$I3044,IF($E3044="SGD",1,IF($E3044="USD",Settings!$B$22,IF($E3044="HKD",Settings!$B$23,1))))</f>
        <v>1</v>
      </c>
      <c r="Q3044">
        <f t="shared" si="427"/>
        <v>0</v>
      </c>
      <c r="R3044">
        <f t="shared" si="428"/>
        <v>0</v>
      </c>
      <c r="S3044" t="str">
        <f t="shared" si="429"/>
        <v/>
      </c>
      <c r="T3044" t="str">
        <f t="shared" si="430"/>
        <v/>
      </c>
      <c r="U3044" t="str">
        <f t="shared" si="431"/>
        <v/>
      </c>
    </row>
    <row r="3045" spans="12:21" ht="15" customHeight="1" x14ac:dyDescent="0.15">
      <c r="L3045" s="244" t="str">
        <f t="shared" si="423"/>
        <v/>
      </c>
      <c r="M3045" s="245" t="str">
        <f t="shared" si="424"/>
        <v/>
      </c>
      <c r="N3045" s="244" t="str">
        <f t="shared" si="425"/>
        <v/>
      </c>
      <c r="O3045" s="244" t="str">
        <f t="shared" si="426"/>
        <v/>
      </c>
      <c r="P3045">
        <f>IF($I3045&lt;&gt;"",$I3045,IF($E3045="SGD",1,IF($E3045="USD",Settings!$B$22,IF($E3045="HKD",Settings!$B$23,1))))</f>
        <v>1</v>
      </c>
      <c r="Q3045">
        <f t="shared" si="427"/>
        <v>0</v>
      </c>
      <c r="R3045">
        <f t="shared" si="428"/>
        <v>0</v>
      </c>
      <c r="S3045" t="str">
        <f t="shared" si="429"/>
        <v/>
      </c>
      <c r="T3045" t="str">
        <f t="shared" si="430"/>
        <v/>
      </c>
      <c r="U3045" t="str">
        <f t="shared" si="431"/>
        <v/>
      </c>
    </row>
    <row r="3046" spans="12:21" ht="15" customHeight="1" x14ac:dyDescent="0.15">
      <c r="L3046" s="244" t="str">
        <f t="shared" si="423"/>
        <v/>
      </c>
      <c r="M3046" s="245" t="str">
        <f t="shared" si="424"/>
        <v/>
      </c>
      <c r="N3046" s="244" t="str">
        <f t="shared" si="425"/>
        <v/>
      </c>
      <c r="O3046" s="244" t="str">
        <f t="shared" si="426"/>
        <v/>
      </c>
      <c r="P3046">
        <f>IF($I3046&lt;&gt;"",$I3046,IF($E3046="SGD",1,IF($E3046="USD",Settings!$B$22,IF($E3046="HKD",Settings!$B$23,1))))</f>
        <v>1</v>
      </c>
      <c r="Q3046">
        <f t="shared" si="427"/>
        <v>0</v>
      </c>
      <c r="R3046">
        <f t="shared" si="428"/>
        <v>0</v>
      </c>
      <c r="S3046" t="str">
        <f t="shared" si="429"/>
        <v/>
      </c>
      <c r="T3046" t="str">
        <f t="shared" si="430"/>
        <v/>
      </c>
      <c r="U3046" t="str">
        <f t="shared" si="431"/>
        <v/>
      </c>
    </row>
    <row r="3047" spans="12:21" ht="15" customHeight="1" x14ac:dyDescent="0.15">
      <c r="L3047" s="244" t="str">
        <f t="shared" si="423"/>
        <v/>
      </c>
      <c r="M3047" s="245" t="str">
        <f t="shared" si="424"/>
        <v/>
      </c>
      <c r="N3047" s="244" t="str">
        <f t="shared" si="425"/>
        <v/>
      </c>
      <c r="O3047" s="244" t="str">
        <f t="shared" si="426"/>
        <v/>
      </c>
      <c r="P3047">
        <f>IF($I3047&lt;&gt;"",$I3047,IF($E3047="SGD",1,IF($E3047="USD",Settings!$B$22,IF($E3047="HKD",Settings!$B$23,1))))</f>
        <v>1</v>
      </c>
      <c r="Q3047">
        <f t="shared" si="427"/>
        <v>0</v>
      </c>
      <c r="R3047">
        <f t="shared" si="428"/>
        <v>0</v>
      </c>
      <c r="S3047" t="str">
        <f t="shared" si="429"/>
        <v/>
      </c>
      <c r="T3047" t="str">
        <f t="shared" si="430"/>
        <v/>
      </c>
      <c r="U3047" t="str">
        <f t="shared" si="431"/>
        <v/>
      </c>
    </row>
    <row r="3048" spans="12:21" ht="15" customHeight="1" x14ac:dyDescent="0.15">
      <c r="L3048" s="244" t="str">
        <f t="shared" si="423"/>
        <v/>
      </c>
      <c r="M3048" s="245" t="str">
        <f t="shared" si="424"/>
        <v/>
      </c>
      <c r="N3048" s="244" t="str">
        <f t="shared" si="425"/>
        <v/>
      </c>
      <c r="O3048" s="244" t="str">
        <f t="shared" si="426"/>
        <v/>
      </c>
      <c r="P3048">
        <f>IF($I3048&lt;&gt;"",$I3048,IF($E3048="SGD",1,IF($E3048="USD",Settings!$B$22,IF($E3048="HKD",Settings!$B$23,1))))</f>
        <v>1</v>
      </c>
      <c r="Q3048">
        <f t="shared" si="427"/>
        <v>0</v>
      </c>
      <c r="R3048">
        <f t="shared" si="428"/>
        <v>0</v>
      </c>
      <c r="S3048" t="str">
        <f t="shared" si="429"/>
        <v/>
      </c>
      <c r="T3048" t="str">
        <f t="shared" si="430"/>
        <v/>
      </c>
      <c r="U3048" t="str">
        <f t="shared" si="431"/>
        <v/>
      </c>
    </row>
    <row r="3049" spans="12:21" ht="15" customHeight="1" x14ac:dyDescent="0.15">
      <c r="L3049" s="244" t="str">
        <f t="shared" ref="L3049:L3112" si="432">IF(OR(B3049="",C3049="",E3049=""),"",B3049&amp;":"&amp;C3049&amp;":"&amp;E3049)</f>
        <v/>
      </c>
      <c r="M3049" s="245" t="str">
        <f t="shared" ref="M3049:M3112" si="433">IF(A3049="","",A3049*D3049)</f>
        <v/>
      </c>
      <c r="N3049" s="244" t="str">
        <f t="shared" ref="N3049:N3112" si="434">IF(A3049="","",IF(OR(A3049=1,A3049=0),J3049,0))</f>
        <v/>
      </c>
      <c r="O3049" s="244" t="str">
        <f t="shared" ref="O3049:O3112" si="435">IF(A3049="","",IF(A3049=-1,J3049,0))</f>
        <v/>
      </c>
      <c r="P3049">
        <f>IF($I3049&lt;&gt;"",$I3049,IF($E3049="SGD",1,IF($E3049="USD",Settings!$B$22,IF($E3049="HKD",Settings!$B$23,1))))</f>
        <v>1</v>
      </c>
      <c r="Q3049">
        <f t="shared" ref="Q3049:Q3112" si="436">IF($L3049="",0,($O3049-$N3049+IF($A3049=2,$J3049,0))*$P3049)</f>
        <v>0</v>
      </c>
      <c r="R3049">
        <f t="shared" ref="R3049:R3112" si="437">IF($L3049="",0,IF($A3049=2,$J3049*$P3049,0))</f>
        <v>0</v>
      </c>
      <c r="S3049" t="str">
        <f t="shared" si="429"/>
        <v/>
      </c>
      <c r="T3049" t="str">
        <f t="shared" si="430"/>
        <v/>
      </c>
      <c r="U3049" t="str">
        <f t="shared" si="431"/>
        <v/>
      </c>
    </row>
    <row r="3050" spans="12:21" ht="15" customHeight="1" x14ac:dyDescent="0.15">
      <c r="L3050" s="244" t="str">
        <f t="shared" si="432"/>
        <v/>
      </c>
      <c r="M3050" s="245" t="str">
        <f t="shared" si="433"/>
        <v/>
      </c>
      <c r="N3050" s="244" t="str">
        <f t="shared" si="434"/>
        <v/>
      </c>
      <c r="O3050" s="244" t="str">
        <f t="shared" si="435"/>
        <v/>
      </c>
      <c r="P3050">
        <f>IF($I3050&lt;&gt;"",$I3050,IF($E3050="SGD",1,IF($E3050="USD",Settings!$B$22,IF($E3050="HKD",Settings!$B$23,1))))</f>
        <v>1</v>
      </c>
      <c r="Q3050">
        <f t="shared" si="436"/>
        <v>0</v>
      </c>
      <c r="R3050">
        <f t="shared" si="437"/>
        <v>0</v>
      </c>
      <c r="S3050" t="str">
        <f t="shared" si="429"/>
        <v/>
      </c>
      <c r="T3050" t="str">
        <f t="shared" si="430"/>
        <v/>
      </c>
      <c r="U3050" t="str">
        <f t="shared" si="431"/>
        <v/>
      </c>
    </row>
    <row r="3051" spans="12:21" ht="15" customHeight="1" x14ac:dyDescent="0.15">
      <c r="L3051" s="244" t="str">
        <f t="shared" si="432"/>
        <v/>
      </c>
      <c r="M3051" s="245" t="str">
        <f t="shared" si="433"/>
        <v/>
      </c>
      <c r="N3051" s="244" t="str">
        <f t="shared" si="434"/>
        <v/>
      </c>
      <c r="O3051" s="244" t="str">
        <f t="shared" si="435"/>
        <v/>
      </c>
      <c r="P3051">
        <f>IF($I3051&lt;&gt;"",$I3051,IF($E3051="SGD",1,IF($E3051="USD",Settings!$B$22,IF($E3051="HKD",Settings!$B$23,1))))</f>
        <v>1</v>
      </c>
      <c r="Q3051">
        <f t="shared" si="436"/>
        <v>0</v>
      </c>
      <c r="R3051">
        <f t="shared" si="437"/>
        <v>0</v>
      </c>
      <c r="S3051" t="str">
        <f t="shared" si="429"/>
        <v/>
      </c>
      <c r="T3051" t="str">
        <f t="shared" si="430"/>
        <v/>
      </c>
      <c r="U3051" t="str">
        <f t="shared" si="431"/>
        <v/>
      </c>
    </row>
    <row r="3052" spans="12:21" ht="15" customHeight="1" x14ac:dyDescent="0.15">
      <c r="L3052" s="244" t="str">
        <f t="shared" si="432"/>
        <v/>
      </c>
      <c r="M3052" s="245" t="str">
        <f t="shared" si="433"/>
        <v/>
      </c>
      <c r="N3052" s="244" t="str">
        <f t="shared" si="434"/>
        <v/>
      </c>
      <c r="O3052" s="244" t="str">
        <f t="shared" si="435"/>
        <v/>
      </c>
      <c r="P3052">
        <f>IF($I3052&lt;&gt;"",$I3052,IF($E3052="SGD",1,IF($E3052="USD",Settings!$B$22,IF($E3052="HKD",Settings!$B$23,1))))</f>
        <v>1</v>
      </c>
      <c r="Q3052">
        <f t="shared" si="436"/>
        <v>0</v>
      </c>
      <c r="R3052">
        <f t="shared" si="437"/>
        <v>0</v>
      </c>
      <c r="S3052" t="str">
        <f t="shared" si="429"/>
        <v/>
      </c>
      <c r="T3052" t="str">
        <f t="shared" si="430"/>
        <v/>
      </c>
      <c r="U3052" t="str">
        <f t="shared" si="431"/>
        <v/>
      </c>
    </row>
    <row r="3053" spans="12:21" ht="15" customHeight="1" x14ac:dyDescent="0.15">
      <c r="L3053" s="244" t="str">
        <f t="shared" si="432"/>
        <v/>
      </c>
      <c r="M3053" s="245" t="str">
        <f t="shared" si="433"/>
        <v/>
      </c>
      <c r="N3053" s="244" t="str">
        <f t="shared" si="434"/>
        <v/>
      </c>
      <c r="O3053" s="244" t="str">
        <f t="shared" si="435"/>
        <v/>
      </c>
      <c r="P3053">
        <f>IF($I3053&lt;&gt;"",$I3053,IF($E3053="SGD",1,IF($E3053="USD",Settings!$B$22,IF($E3053="HKD",Settings!$B$23,1))))</f>
        <v>1</v>
      </c>
      <c r="Q3053">
        <f t="shared" si="436"/>
        <v>0</v>
      </c>
      <c r="R3053">
        <f t="shared" si="437"/>
        <v>0</v>
      </c>
      <c r="S3053" t="str">
        <f t="shared" si="429"/>
        <v/>
      </c>
      <c r="T3053" t="str">
        <f t="shared" si="430"/>
        <v/>
      </c>
      <c r="U3053" t="str">
        <f t="shared" si="431"/>
        <v/>
      </c>
    </row>
    <row r="3054" spans="12:21" ht="15" customHeight="1" x14ac:dyDescent="0.15">
      <c r="L3054" s="244" t="str">
        <f t="shared" si="432"/>
        <v/>
      </c>
      <c r="M3054" s="245" t="str">
        <f t="shared" si="433"/>
        <v/>
      </c>
      <c r="N3054" s="244" t="str">
        <f t="shared" si="434"/>
        <v/>
      </c>
      <c r="O3054" s="244" t="str">
        <f t="shared" si="435"/>
        <v/>
      </c>
      <c r="P3054">
        <f>IF($I3054&lt;&gt;"",$I3054,IF($E3054="SGD",1,IF($E3054="USD",Settings!$B$22,IF($E3054="HKD",Settings!$B$23,1))))</f>
        <v>1</v>
      </c>
      <c r="Q3054">
        <f t="shared" si="436"/>
        <v>0</v>
      </c>
      <c r="R3054">
        <f t="shared" si="437"/>
        <v>0</v>
      </c>
      <c r="S3054" t="str">
        <f t="shared" si="429"/>
        <v/>
      </c>
      <c r="T3054" t="str">
        <f t="shared" si="430"/>
        <v/>
      </c>
      <c r="U3054" t="str">
        <f t="shared" si="431"/>
        <v/>
      </c>
    </row>
    <row r="3055" spans="12:21" ht="15" customHeight="1" x14ac:dyDescent="0.15">
      <c r="L3055" s="244" t="str">
        <f t="shared" si="432"/>
        <v/>
      </c>
      <c r="M3055" s="245" t="str">
        <f t="shared" si="433"/>
        <v/>
      </c>
      <c r="N3055" s="244" t="str">
        <f t="shared" si="434"/>
        <v/>
      </c>
      <c r="O3055" s="244" t="str">
        <f t="shared" si="435"/>
        <v/>
      </c>
      <c r="P3055">
        <f>IF($I3055&lt;&gt;"",$I3055,IF($E3055="SGD",1,IF($E3055="USD",Settings!$B$22,IF($E3055="HKD",Settings!$B$23,1))))</f>
        <v>1</v>
      </c>
      <c r="Q3055">
        <f t="shared" si="436"/>
        <v>0</v>
      </c>
      <c r="R3055">
        <f t="shared" si="437"/>
        <v>0</v>
      </c>
      <c r="S3055" t="str">
        <f t="shared" si="429"/>
        <v/>
      </c>
      <c r="T3055" t="str">
        <f t="shared" si="430"/>
        <v/>
      </c>
      <c r="U3055" t="str">
        <f t="shared" si="431"/>
        <v/>
      </c>
    </row>
    <row r="3056" spans="12:21" ht="15" customHeight="1" x14ac:dyDescent="0.15">
      <c r="L3056" s="244" t="str">
        <f t="shared" si="432"/>
        <v/>
      </c>
      <c r="M3056" s="245" t="str">
        <f t="shared" si="433"/>
        <v/>
      </c>
      <c r="N3056" s="244" t="str">
        <f t="shared" si="434"/>
        <v/>
      </c>
      <c r="O3056" s="244" t="str">
        <f t="shared" si="435"/>
        <v/>
      </c>
      <c r="P3056">
        <f>IF($I3056&lt;&gt;"",$I3056,IF($E3056="SGD",1,IF($E3056="USD",Settings!$B$22,IF($E3056="HKD",Settings!$B$23,1))))</f>
        <v>1</v>
      </c>
      <c r="Q3056">
        <f t="shared" si="436"/>
        <v>0</v>
      </c>
      <c r="R3056">
        <f t="shared" si="437"/>
        <v>0</v>
      </c>
      <c r="S3056" t="str">
        <f t="shared" si="429"/>
        <v/>
      </c>
      <c r="T3056" t="str">
        <f t="shared" si="430"/>
        <v/>
      </c>
      <c r="U3056" t="str">
        <f t="shared" si="431"/>
        <v/>
      </c>
    </row>
    <row r="3057" spans="12:21" ht="15" customHeight="1" x14ac:dyDescent="0.15">
      <c r="L3057" s="244" t="str">
        <f t="shared" si="432"/>
        <v/>
      </c>
      <c r="M3057" s="245" t="str">
        <f t="shared" si="433"/>
        <v/>
      </c>
      <c r="N3057" s="244" t="str">
        <f t="shared" si="434"/>
        <v/>
      </c>
      <c r="O3057" s="244" t="str">
        <f t="shared" si="435"/>
        <v/>
      </c>
      <c r="P3057">
        <f>IF($I3057&lt;&gt;"",$I3057,IF($E3057="SGD",1,IF($E3057="USD",Settings!$B$22,IF($E3057="HKD",Settings!$B$23,1))))</f>
        <v>1</v>
      </c>
      <c r="Q3057">
        <f t="shared" si="436"/>
        <v>0</v>
      </c>
      <c r="R3057">
        <f t="shared" si="437"/>
        <v>0</v>
      </c>
      <c r="S3057" t="str">
        <f t="shared" si="429"/>
        <v/>
      </c>
      <c r="T3057" t="str">
        <f t="shared" si="430"/>
        <v/>
      </c>
      <c r="U3057" t="str">
        <f t="shared" si="431"/>
        <v/>
      </c>
    </row>
    <row r="3058" spans="12:21" ht="15" customHeight="1" x14ac:dyDescent="0.15">
      <c r="L3058" s="244" t="str">
        <f t="shared" si="432"/>
        <v/>
      </c>
      <c r="M3058" s="245" t="str">
        <f t="shared" si="433"/>
        <v/>
      </c>
      <c r="N3058" s="244" t="str">
        <f t="shared" si="434"/>
        <v/>
      </c>
      <c r="O3058" s="244" t="str">
        <f t="shared" si="435"/>
        <v/>
      </c>
      <c r="P3058">
        <f>IF($I3058&lt;&gt;"",$I3058,IF($E3058="SGD",1,IF($E3058="USD",Settings!$B$22,IF($E3058="HKD",Settings!$B$23,1))))</f>
        <v>1</v>
      </c>
      <c r="Q3058">
        <f t="shared" si="436"/>
        <v>0</v>
      </c>
      <c r="R3058">
        <f t="shared" si="437"/>
        <v>0</v>
      </c>
      <c r="S3058" t="str">
        <f t="shared" si="429"/>
        <v/>
      </c>
      <c r="T3058" t="str">
        <f t="shared" si="430"/>
        <v/>
      </c>
      <c r="U3058" t="str">
        <f t="shared" si="431"/>
        <v/>
      </c>
    </row>
    <row r="3059" spans="12:21" ht="15" customHeight="1" x14ac:dyDescent="0.15">
      <c r="L3059" s="244" t="str">
        <f t="shared" si="432"/>
        <v/>
      </c>
      <c r="M3059" s="245" t="str">
        <f t="shared" si="433"/>
        <v/>
      </c>
      <c r="N3059" s="244" t="str">
        <f t="shared" si="434"/>
        <v/>
      </c>
      <c r="O3059" s="244" t="str">
        <f t="shared" si="435"/>
        <v/>
      </c>
      <c r="P3059">
        <f>IF($I3059&lt;&gt;"",$I3059,IF($E3059="SGD",1,IF($E3059="USD",Settings!$B$22,IF($E3059="HKD",Settings!$B$23,1))))</f>
        <v>1</v>
      </c>
      <c r="Q3059">
        <f t="shared" si="436"/>
        <v>0</v>
      </c>
      <c r="R3059">
        <f t="shared" si="437"/>
        <v>0</v>
      </c>
      <c r="S3059" t="str">
        <f t="shared" si="429"/>
        <v/>
      </c>
      <c r="T3059" t="str">
        <f t="shared" si="430"/>
        <v/>
      </c>
      <c r="U3059" t="str">
        <f t="shared" si="431"/>
        <v/>
      </c>
    </row>
    <row r="3060" spans="12:21" ht="15" customHeight="1" x14ac:dyDescent="0.15">
      <c r="L3060" s="244" t="str">
        <f t="shared" si="432"/>
        <v/>
      </c>
      <c r="M3060" s="245" t="str">
        <f t="shared" si="433"/>
        <v/>
      </c>
      <c r="N3060" s="244" t="str">
        <f t="shared" si="434"/>
        <v/>
      </c>
      <c r="O3060" s="244" t="str">
        <f t="shared" si="435"/>
        <v/>
      </c>
      <c r="P3060">
        <f>IF($I3060&lt;&gt;"",$I3060,IF($E3060="SGD",1,IF($E3060="USD",Settings!$B$22,IF($E3060="HKD",Settings!$B$23,1))))</f>
        <v>1</v>
      </c>
      <c r="Q3060">
        <f t="shared" si="436"/>
        <v>0</v>
      </c>
      <c r="R3060">
        <f t="shared" si="437"/>
        <v>0</v>
      </c>
      <c r="S3060" t="str">
        <f t="shared" si="429"/>
        <v/>
      </c>
      <c r="T3060" t="str">
        <f t="shared" si="430"/>
        <v/>
      </c>
      <c r="U3060" t="str">
        <f t="shared" si="431"/>
        <v/>
      </c>
    </row>
    <row r="3061" spans="12:21" ht="15" customHeight="1" x14ac:dyDescent="0.15">
      <c r="L3061" s="244" t="str">
        <f t="shared" si="432"/>
        <v/>
      </c>
      <c r="M3061" s="245" t="str">
        <f t="shared" si="433"/>
        <v/>
      </c>
      <c r="N3061" s="244" t="str">
        <f t="shared" si="434"/>
        <v/>
      </c>
      <c r="O3061" s="244" t="str">
        <f t="shared" si="435"/>
        <v/>
      </c>
      <c r="P3061">
        <f>IF($I3061&lt;&gt;"",$I3061,IF($E3061="SGD",1,IF($E3061="USD",Settings!$B$22,IF($E3061="HKD",Settings!$B$23,1))))</f>
        <v>1</v>
      </c>
      <c r="Q3061">
        <f t="shared" si="436"/>
        <v>0</v>
      </c>
      <c r="R3061">
        <f t="shared" si="437"/>
        <v>0</v>
      </c>
      <c r="S3061" t="str">
        <f t="shared" si="429"/>
        <v/>
      </c>
      <c r="T3061" t="str">
        <f t="shared" si="430"/>
        <v/>
      </c>
      <c r="U3061" t="str">
        <f t="shared" si="431"/>
        <v/>
      </c>
    </row>
    <row r="3062" spans="12:21" ht="15" customHeight="1" x14ac:dyDescent="0.15">
      <c r="L3062" s="244" t="str">
        <f t="shared" si="432"/>
        <v/>
      </c>
      <c r="M3062" s="245" t="str">
        <f t="shared" si="433"/>
        <v/>
      </c>
      <c r="N3062" s="244" t="str">
        <f t="shared" si="434"/>
        <v/>
      </c>
      <c r="O3062" s="244" t="str">
        <f t="shared" si="435"/>
        <v/>
      </c>
      <c r="P3062">
        <f>IF($I3062&lt;&gt;"",$I3062,IF($E3062="SGD",1,IF($E3062="USD",Settings!$B$22,IF($E3062="HKD",Settings!$B$23,1))))</f>
        <v>1</v>
      </c>
      <c r="Q3062">
        <f t="shared" si="436"/>
        <v>0</v>
      </c>
      <c r="R3062">
        <f t="shared" si="437"/>
        <v>0</v>
      </c>
      <c r="S3062" t="str">
        <f t="shared" si="429"/>
        <v/>
      </c>
      <c r="T3062" t="str">
        <f t="shared" si="430"/>
        <v/>
      </c>
      <c r="U3062" t="str">
        <f t="shared" si="431"/>
        <v/>
      </c>
    </row>
    <row r="3063" spans="12:21" ht="15" customHeight="1" x14ac:dyDescent="0.15">
      <c r="L3063" s="244" t="str">
        <f t="shared" si="432"/>
        <v/>
      </c>
      <c r="M3063" s="245" t="str">
        <f t="shared" si="433"/>
        <v/>
      </c>
      <c r="N3063" s="244" t="str">
        <f t="shared" si="434"/>
        <v/>
      </c>
      <c r="O3063" s="244" t="str">
        <f t="shared" si="435"/>
        <v/>
      </c>
      <c r="P3063">
        <f>IF($I3063&lt;&gt;"",$I3063,IF($E3063="SGD",1,IF($E3063="USD",Settings!$B$22,IF($E3063="HKD",Settings!$B$23,1))))</f>
        <v>1</v>
      </c>
      <c r="Q3063">
        <f t="shared" si="436"/>
        <v>0</v>
      </c>
      <c r="R3063">
        <f t="shared" si="437"/>
        <v>0</v>
      </c>
      <c r="S3063" t="str">
        <f t="shared" si="429"/>
        <v/>
      </c>
      <c r="T3063" t="str">
        <f t="shared" si="430"/>
        <v/>
      </c>
      <c r="U3063" t="str">
        <f t="shared" si="431"/>
        <v/>
      </c>
    </row>
    <row r="3064" spans="12:21" ht="15" customHeight="1" x14ac:dyDescent="0.15">
      <c r="L3064" s="244" t="str">
        <f t="shared" si="432"/>
        <v/>
      </c>
      <c r="M3064" s="245" t="str">
        <f t="shared" si="433"/>
        <v/>
      </c>
      <c r="N3064" s="244" t="str">
        <f t="shared" si="434"/>
        <v/>
      </c>
      <c r="O3064" s="244" t="str">
        <f t="shared" si="435"/>
        <v/>
      </c>
      <c r="P3064">
        <f>IF($I3064&lt;&gt;"",$I3064,IF($E3064="SGD",1,IF($E3064="USD",Settings!$B$22,IF($E3064="HKD",Settings!$B$23,1))))</f>
        <v>1</v>
      </c>
      <c r="Q3064">
        <f t="shared" si="436"/>
        <v>0</v>
      </c>
      <c r="R3064">
        <f t="shared" si="437"/>
        <v>0</v>
      </c>
      <c r="S3064" t="str">
        <f t="shared" si="429"/>
        <v/>
      </c>
      <c r="T3064" t="str">
        <f t="shared" si="430"/>
        <v/>
      </c>
      <c r="U3064" t="str">
        <f t="shared" si="431"/>
        <v/>
      </c>
    </row>
    <row r="3065" spans="12:21" ht="15" customHeight="1" x14ac:dyDescent="0.15">
      <c r="L3065" s="244" t="str">
        <f t="shared" si="432"/>
        <v/>
      </c>
      <c r="M3065" s="245" t="str">
        <f t="shared" si="433"/>
        <v/>
      </c>
      <c r="N3065" s="244" t="str">
        <f t="shared" si="434"/>
        <v/>
      </c>
      <c r="O3065" s="244" t="str">
        <f t="shared" si="435"/>
        <v/>
      </c>
      <c r="P3065">
        <f>IF($I3065&lt;&gt;"",$I3065,IF($E3065="SGD",1,IF($E3065="USD",Settings!$B$22,IF($E3065="HKD",Settings!$B$23,1))))</f>
        <v>1</v>
      </c>
      <c r="Q3065">
        <f t="shared" si="436"/>
        <v>0</v>
      </c>
      <c r="R3065">
        <f t="shared" si="437"/>
        <v>0</v>
      </c>
      <c r="S3065" t="str">
        <f t="shared" si="429"/>
        <v/>
      </c>
      <c r="T3065" t="str">
        <f t="shared" si="430"/>
        <v/>
      </c>
      <c r="U3065" t="str">
        <f t="shared" si="431"/>
        <v/>
      </c>
    </row>
    <row r="3066" spans="12:21" ht="15" customHeight="1" x14ac:dyDescent="0.15">
      <c r="L3066" s="244" t="str">
        <f t="shared" si="432"/>
        <v/>
      </c>
      <c r="M3066" s="245" t="str">
        <f t="shared" si="433"/>
        <v/>
      </c>
      <c r="N3066" s="244" t="str">
        <f t="shared" si="434"/>
        <v/>
      </c>
      <c r="O3066" s="244" t="str">
        <f t="shared" si="435"/>
        <v/>
      </c>
      <c r="P3066">
        <f>IF($I3066&lt;&gt;"",$I3066,IF($E3066="SGD",1,IF($E3066="USD",Settings!$B$22,IF($E3066="HKD",Settings!$B$23,1))))</f>
        <v>1</v>
      </c>
      <c r="Q3066">
        <f t="shared" si="436"/>
        <v>0</v>
      </c>
      <c r="R3066">
        <f t="shared" si="437"/>
        <v>0</v>
      </c>
      <c r="S3066" t="str">
        <f t="shared" si="429"/>
        <v/>
      </c>
      <c r="T3066" t="str">
        <f t="shared" si="430"/>
        <v/>
      </c>
      <c r="U3066" t="str">
        <f t="shared" si="431"/>
        <v/>
      </c>
    </row>
    <row r="3067" spans="12:21" ht="15" customHeight="1" x14ac:dyDescent="0.15">
      <c r="L3067" s="244" t="str">
        <f t="shared" si="432"/>
        <v/>
      </c>
      <c r="M3067" s="245" t="str">
        <f t="shared" si="433"/>
        <v/>
      </c>
      <c r="N3067" s="244" t="str">
        <f t="shared" si="434"/>
        <v/>
      </c>
      <c r="O3067" s="244" t="str">
        <f t="shared" si="435"/>
        <v/>
      </c>
      <c r="P3067">
        <f>IF($I3067&lt;&gt;"",$I3067,IF($E3067="SGD",1,IF($E3067="USD",Settings!$B$22,IF($E3067="HKD",Settings!$B$23,1))))</f>
        <v>1</v>
      </c>
      <c r="Q3067">
        <f t="shared" si="436"/>
        <v>0</v>
      </c>
      <c r="R3067">
        <f t="shared" si="437"/>
        <v>0</v>
      </c>
      <c r="S3067" t="str">
        <f t="shared" si="429"/>
        <v/>
      </c>
      <c r="T3067" t="str">
        <f t="shared" si="430"/>
        <v/>
      </c>
      <c r="U3067" t="str">
        <f t="shared" si="431"/>
        <v/>
      </c>
    </row>
    <row r="3068" spans="12:21" ht="15" customHeight="1" x14ac:dyDescent="0.15">
      <c r="L3068" s="244" t="str">
        <f t="shared" si="432"/>
        <v/>
      </c>
      <c r="M3068" s="245" t="str">
        <f t="shared" si="433"/>
        <v/>
      </c>
      <c r="N3068" s="244" t="str">
        <f t="shared" si="434"/>
        <v/>
      </c>
      <c r="O3068" s="244" t="str">
        <f t="shared" si="435"/>
        <v/>
      </c>
      <c r="P3068">
        <f>IF($I3068&lt;&gt;"",$I3068,IF($E3068="SGD",1,IF($E3068="USD",Settings!$B$22,IF($E3068="HKD",Settings!$B$23,1))))</f>
        <v>1</v>
      </c>
      <c r="Q3068">
        <f t="shared" si="436"/>
        <v>0</v>
      </c>
      <c r="R3068">
        <f t="shared" si="437"/>
        <v>0</v>
      </c>
      <c r="S3068" t="str">
        <f t="shared" si="429"/>
        <v/>
      </c>
      <c r="T3068" t="str">
        <f t="shared" si="430"/>
        <v/>
      </c>
      <c r="U3068" t="str">
        <f t="shared" si="431"/>
        <v/>
      </c>
    </row>
    <row r="3069" spans="12:21" ht="15" customHeight="1" x14ac:dyDescent="0.15">
      <c r="L3069" s="244" t="str">
        <f t="shared" si="432"/>
        <v/>
      </c>
      <c r="M3069" s="245" t="str">
        <f t="shared" si="433"/>
        <v/>
      </c>
      <c r="N3069" s="244" t="str">
        <f t="shared" si="434"/>
        <v/>
      </c>
      <c r="O3069" s="244" t="str">
        <f t="shared" si="435"/>
        <v/>
      </c>
      <c r="P3069">
        <f>IF($I3069&lt;&gt;"",$I3069,IF($E3069="SGD",1,IF($E3069="USD",Settings!$B$22,IF($E3069="HKD",Settings!$B$23,1))))</f>
        <v>1</v>
      </c>
      <c r="Q3069">
        <f t="shared" si="436"/>
        <v>0</v>
      </c>
      <c r="R3069">
        <f t="shared" si="437"/>
        <v>0</v>
      </c>
      <c r="S3069" t="str">
        <f t="shared" si="429"/>
        <v/>
      </c>
      <c r="T3069" t="str">
        <f t="shared" si="430"/>
        <v/>
      </c>
      <c r="U3069" t="str">
        <f t="shared" si="431"/>
        <v/>
      </c>
    </row>
    <row r="3070" spans="12:21" ht="15" customHeight="1" x14ac:dyDescent="0.15">
      <c r="L3070" s="244" t="str">
        <f t="shared" si="432"/>
        <v/>
      </c>
      <c r="M3070" s="245" t="str">
        <f t="shared" si="433"/>
        <v/>
      </c>
      <c r="N3070" s="244" t="str">
        <f t="shared" si="434"/>
        <v/>
      </c>
      <c r="O3070" s="244" t="str">
        <f t="shared" si="435"/>
        <v/>
      </c>
      <c r="P3070">
        <f>IF($I3070&lt;&gt;"",$I3070,IF($E3070="SGD",1,IF($E3070="USD",Settings!$B$22,IF($E3070="HKD",Settings!$B$23,1))))</f>
        <v>1</v>
      </c>
      <c r="Q3070">
        <f t="shared" si="436"/>
        <v>0</v>
      </c>
      <c r="R3070">
        <f t="shared" si="437"/>
        <v>0</v>
      </c>
      <c r="S3070" t="str">
        <f t="shared" si="429"/>
        <v/>
      </c>
      <c r="T3070" t="str">
        <f t="shared" si="430"/>
        <v/>
      </c>
      <c r="U3070" t="str">
        <f t="shared" si="431"/>
        <v/>
      </c>
    </row>
    <row r="3071" spans="12:21" ht="15" customHeight="1" x14ac:dyDescent="0.15">
      <c r="L3071" s="244" t="str">
        <f t="shared" si="432"/>
        <v/>
      </c>
      <c r="M3071" s="245" t="str">
        <f t="shared" si="433"/>
        <v/>
      </c>
      <c r="N3071" s="244" t="str">
        <f t="shared" si="434"/>
        <v/>
      </c>
      <c r="O3071" s="244" t="str">
        <f t="shared" si="435"/>
        <v/>
      </c>
      <c r="P3071">
        <f>IF($I3071&lt;&gt;"",$I3071,IF($E3071="SGD",1,IF($E3071="USD",Settings!$B$22,IF($E3071="HKD",Settings!$B$23,1))))</f>
        <v>1</v>
      </c>
      <c r="Q3071">
        <f t="shared" si="436"/>
        <v>0</v>
      </c>
      <c r="R3071">
        <f t="shared" si="437"/>
        <v>0</v>
      </c>
      <c r="S3071" t="str">
        <f t="shared" si="429"/>
        <v/>
      </c>
      <c r="T3071" t="str">
        <f t="shared" si="430"/>
        <v/>
      </c>
      <c r="U3071" t="str">
        <f t="shared" si="431"/>
        <v/>
      </c>
    </row>
    <row r="3072" spans="12:21" ht="15" customHeight="1" x14ac:dyDescent="0.15">
      <c r="L3072" s="244" t="str">
        <f t="shared" si="432"/>
        <v/>
      </c>
      <c r="M3072" s="245" t="str">
        <f t="shared" si="433"/>
        <v/>
      </c>
      <c r="N3072" s="244" t="str">
        <f t="shared" si="434"/>
        <v/>
      </c>
      <c r="O3072" s="244" t="str">
        <f t="shared" si="435"/>
        <v/>
      </c>
      <c r="P3072">
        <f>IF($I3072&lt;&gt;"",$I3072,IF($E3072="SGD",1,IF($E3072="USD",Settings!$B$22,IF($E3072="HKD",Settings!$B$23,1))))</f>
        <v>1</v>
      </c>
      <c r="Q3072">
        <f t="shared" si="436"/>
        <v>0</v>
      </c>
      <c r="R3072">
        <f t="shared" si="437"/>
        <v>0</v>
      </c>
      <c r="S3072" t="str">
        <f t="shared" si="429"/>
        <v/>
      </c>
      <c r="T3072" t="str">
        <f t="shared" si="430"/>
        <v/>
      </c>
      <c r="U3072" t="str">
        <f t="shared" si="431"/>
        <v/>
      </c>
    </row>
    <row r="3073" spans="12:21" ht="15" customHeight="1" x14ac:dyDescent="0.15">
      <c r="L3073" s="244" t="str">
        <f t="shared" si="432"/>
        <v/>
      </c>
      <c r="M3073" s="245" t="str">
        <f t="shared" si="433"/>
        <v/>
      </c>
      <c r="N3073" s="244" t="str">
        <f t="shared" si="434"/>
        <v/>
      </c>
      <c r="O3073" s="244" t="str">
        <f t="shared" si="435"/>
        <v/>
      </c>
      <c r="P3073">
        <f>IF($I3073&lt;&gt;"",$I3073,IF($E3073="SGD",1,IF($E3073="USD",Settings!$B$22,IF($E3073="HKD",Settings!$B$23,1))))</f>
        <v>1</v>
      </c>
      <c r="Q3073">
        <f t="shared" si="436"/>
        <v>0</v>
      </c>
      <c r="R3073">
        <f t="shared" si="437"/>
        <v>0</v>
      </c>
      <c r="S3073" t="str">
        <f t="shared" si="429"/>
        <v/>
      </c>
      <c r="T3073" t="str">
        <f t="shared" si="430"/>
        <v/>
      </c>
      <c r="U3073" t="str">
        <f t="shared" si="431"/>
        <v/>
      </c>
    </row>
    <row r="3074" spans="12:21" ht="15" customHeight="1" x14ac:dyDescent="0.15">
      <c r="L3074" s="244" t="str">
        <f t="shared" si="432"/>
        <v/>
      </c>
      <c r="M3074" s="245" t="str">
        <f t="shared" si="433"/>
        <v/>
      </c>
      <c r="N3074" s="244" t="str">
        <f t="shared" si="434"/>
        <v/>
      </c>
      <c r="O3074" s="244" t="str">
        <f t="shared" si="435"/>
        <v/>
      </c>
      <c r="P3074">
        <f>IF($I3074&lt;&gt;"",$I3074,IF($E3074="SGD",1,IF($E3074="USD",Settings!$B$22,IF($E3074="HKD",Settings!$B$23,1))))</f>
        <v>1</v>
      </c>
      <c r="Q3074">
        <f t="shared" si="436"/>
        <v>0</v>
      </c>
      <c r="R3074">
        <f t="shared" si="437"/>
        <v>0</v>
      </c>
      <c r="S3074" t="str">
        <f t="shared" ref="S3074:S3137" si="438">IF(L3074="","",SUMIFS($M:$M,$L:$L,L3074,$T:$T,"&lt;="&amp;T3074))</f>
        <v/>
      </c>
      <c r="T3074" t="str">
        <f t="shared" ref="T3074:T3137" si="439">IF(L3074="","",INT(G3074)*100000+ROW())</f>
        <v/>
      </c>
      <c r="U3074" t="str">
        <f t="shared" ref="U3074:U3137" si="440">IF(L3074="","",IF(AND(COUNTIFS($L:$L,L3074,$S:$S,"&gt;-0.000001",$S:$S,"&lt;0.000001",$T:$T,"&gt;"&amp;T3074)=0,ABS(S3074)&gt;0.000001),1,0))</f>
        <v/>
      </c>
    </row>
    <row r="3075" spans="12:21" ht="15" customHeight="1" x14ac:dyDescent="0.15">
      <c r="L3075" s="244" t="str">
        <f t="shared" si="432"/>
        <v/>
      </c>
      <c r="M3075" s="245" t="str">
        <f t="shared" si="433"/>
        <v/>
      </c>
      <c r="N3075" s="244" t="str">
        <f t="shared" si="434"/>
        <v/>
      </c>
      <c r="O3075" s="244" t="str">
        <f t="shared" si="435"/>
        <v/>
      </c>
      <c r="P3075">
        <f>IF($I3075&lt;&gt;"",$I3075,IF($E3075="SGD",1,IF($E3075="USD",Settings!$B$22,IF($E3075="HKD",Settings!$B$23,1))))</f>
        <v>1</v>
      </c>
      <c r="Q3075">
        <f t="shared" si="436"/>
        <v>0</v>
      </c>
      <c r="R3075">
        <f t="shared" si="437"/>
        <v>0</v>
      </c>
      <c r="S3075" t="str">
        <f t="shared" si="438"/>
        <v/>
      </c>
      <c r="T3075" t="str">
        <f t="shared" si="439"/>
        <v/>
      </c>
      <c r="U3075" t="str">
        <f t="shared" si="440"/>
        <v/>
      </c>
    </row>
    <row r="3076" spans="12:21" ht="15" customHeight="1" x14ac:dyDescent="0.15">
      <c r="L3076" s="244" t="str">
        <f t="shared" si="432"/>
        <v/>
      </c>
      <c r="M3076" s="245" t="str">
        <f t="shared" si="433"/>
        <v/>
      </c>
      <c r="N3076" s="244" t="str">
        <f t="shared" si="434"/>
        <v/>
      </c>
      <c r="O3076" s="244" t="str">
        <f t="shared" si="435"/>
        <v/>
      </c>
      <c r="P3076">
        <f>IF($I3076&lt;&gt;"",$I3076,IF($E3076="SGD",1,IF($E3076="USD",Settings!$B$22,IF($E3076="HKD",Settings!$B$23,1))))</f>
        <v>1</v>
      </c>
      <c r="Q3076">
        <f t="shared" si="436"/>
        <v>0</v>
      </c>
      <c r="R3076">
        <f t="shared" si="437"/>
        <v>0</v>
      </c>
      <c r="S3076" t="str">
        <f t="shared" si="438"/>
        <v/>
      </c>
      <c r="T3076" t="str">
        <f t="shared" si="439"/>
        <v/>
      </c>
      <c r="U3076" t="str">
        <f t="shared" si="440"/>
        <v/>
      </c>
    </row>
    <row r="3077" spans="12:21" ht="15" customHeight="1" x14ac:dyDescent="0.15">
      <c r="L3077" s="244" t="str">
        <f t="shared" si="432"/>
        <v/>
      </c>
      <c r="M3077" s="245" t="str">
        <f t="shared" si="433"/>
        <v/>
      </c>
      <c r="N3077" s="244" t="str">
        <f t="shared" si="434"/>
        <v/>
      </c>
      <c r="O3077" s="244" t="str">
        <f t="shared" si="435"/>
        <v/>
      </c>
      <c r="P3077">
        <f>IF($I3077&lt;&gt;"",$I3077,IF($E3077="SGD",1,IF($E3077="USD",Settings!$B$22,IF($E3077="HKD",Settings!$B$23,1))))</f>
        <v>1</v>
      </c>
      <c r="Q3077">
        <f t="shared" si="436"/>
        <v>0</v>
      </c>
      <c r="R3077">
        <f t="shared" si="437"/>
        <v>0</v>
      </c>
      <c r="S3077" t="str">
        <f t="shared" si="438"/>
        <v/>
      </c>
      <c r="T3077" t="str">
        <f t="shared" si="439"/>
        <v/>
      </c>
      <c r="U3077" t="str">
        <f t="shared" si="440"/>
        <v/>
      </c>
    </row>
    <row r="3078" spans="12:21" ht="15" customHeight="1" x14ac:dyDescent="0.15">
      <c r="L3078" s="244" t="str">
        <f t="shared" si="432"/>
        <v/>
      </c>
      <c r="M3078" s="245" t="str">
        <f t="shared" si="433"/>
        <v/>
      </c>
      <c r="N3078" s="244" t="str">
        <f t="shared" si="434"/>
        <v/>
      </c>
      <c r="O3078" s="244" t="str">
        <f t="shared" si="435"/>
        <v/>
      </c>
      <c r="P3078">
        <f>IF($I3078&lt;&gt;"",$I3078,IF($E3078="SGD",1,IF($E3078="USD",Settings!$B$22,IF($E3078="HKD",Settings!$B$23,1))))</f>
        <v>1</v>
      </c>
      <c r="Q3078">
        <f t="shared" si="436"/>
        <v>0</v>
      </c>
      <c r="R3078">
        <f t="shared" si="437"/>
        <v>0</v>
      </c>
      <c r="S3078" t="str">
        <f t="shared" si="438"/>
        <v/>
      </c>
      <c r="T3078" t="str">
        <f t="shared" si="439"/>
        <v/>
      </c>
      <c r="U3078" t="str">
        <f t="shared" si="440"/>
        <v/>
      </c>
    </row>
    <row r="3079" spans="12:21" ht="15" customHeight="1" x14ac:dyDescent="0.15">
      <c r="L3079" s="244" t="str">
        <f t="shared" si="432"/>
        <v/>
      </c>
      <c r="M3079" s="245" t="str">
        <f t="shared" si="433"/>
        <v/>
      </c>
      <c r="N3079" s="244" t="str">
        <f t="shared" si="434"/>
        <v/>
      </c>
      <c r="O3079" s="244" t="str">
        <f t="shared" si="435"/>
        <v/>
      </c>
      <c r="P3079">
        <f>IF($I3079&lt;&gt;"",$I3079,IF($E3079="SGD",1,IF($E3079="USD",Settings!$B$22,IF($E3079="HKD",Settings!$B$23,1))))</f>
        <v>1</v>
      </c>
      <c r="Q3079">
        <f t="shared" si="436"/>
        <v>0</v>
      </c>
      <c r="R3079">
        <f t="shared" si="437"/>
        <v>0</v>
      </c>
      <c r="S3079" t="str">
        <f t="shared" si="438"/>
        <v/>
      </c>
      <c r="T3079" t="str">
        <f t="shared" si="439"/>
        <v/>
      </c>
      <c r="U3079" t="str">
        <f t="shared" si="440"/>
        <v/>
      </c>
    </row>
    <row r="3080" spans="12:21" ht="15" customHeight="1" x14ac:dyDescent="0.15">
      <c r="L3080" s="244" t="str">
        <f t="shared" si="432"/>
        <v/>
      </c>
      <c r="M3080" s="245" t="str">
        <f t="shared" si="433"/>
        <v/>
      </c>
      <c r="N3080" s="244" t="str">
        <f t="shared" si="434"/>
        <v/>
      </c>
      <c r="O3080" s="244" t="str">
        <f t="shared" si="435"/>
        <v/>
      </c>
      <c r="P3080">
        <f>IF($I3080&lt;&gt;"",$I3080,IF($E3080="SGD",1,IF($E3080="USD",Settings!$B$22,IF($E3080="HKD",Settings!$B$23,1))))</f>
        <v>1</v>
      </c>
      <c r="Q3080">
        <f t="shared" si="436"/>
        <v>0</v>
      </c>
      <c r="R3080">
        <f t="shared" si="437"/>
        <v>0</v>
      </c>
      <c r="S3080" t="str">
        <f t="shared" si="438"/>
        <v/>
      </c>
      <c r="T3080" t="str">
        <f t="shared" si="439"/>
        <v/>
      </c>
      <c r="U3080" t="str">
        <f t="shared" si="440"/>
        <v/>
      </c>
    </row>
    <row r="3081" spans="12:21" ht="15" customHeight="1" x14ac:dyDescent="0.15">
      <c r="L3081" s="244" t="str">
        <f t="shared" si="432"/>
        <v/>
      </c>
      <c r="M3081" s="245" t="str">
        <f t="shared" si="433"/>
        <v/>
      </c>
      <c r="N3081" s="244" t="str">
        <f t="shared" si="434"/>
        <v/>
      </c>
      <c r="O3081" s="244" t="str">
        <f t="shared" si="435"/>
        <v/>
      </c>
      <c r="P3081">
        <f>IF($I3081&lt;&gt;"",$I3081,IF($E3081="SGD",1,IF($E3081="USD",Settings!$B$22,IF($E3081="HKD",Settings!$B$23,1))))</f>
        <v>1</v>
      </c>
      <c r="Q3081">
        <f t="shared" si="436"/>
        <v>0</v>
      </c>
      <c r="R3081">
        <f t="shared" si="437"/>
        <v>0</v>
      </c>
      <c r="S3081" t="str">
        <f t="shared" si="438"/>
        <v/>
      </c>
      <c r="T3081" t="str">
        <f t="shared" si="439"/>
        <v/>
      </c>
      <c r="U3081" t="str">
        <f t="shared" si="440"/>
        <v/>
      </c>
    </row>
    <row r="3082" spans="12:21" ht="15" customHeight="1" x14ac:dyDescent="0.15">
      <c r="L3082" s="244" t="str">
        <f t="shared" si="432"/>
        <v/>
      </c>
      <c r="M3082" s="245" t="str">
        <f t="shared" si="433"/>
        <v/>
      </c>
      <c r="N3082" s="244" t="str">
        <f t="shared" si="434"/>
        <v/>
      </c>
      <c r="O3082" s="244" t="str">
        <f t="shared" si="435"/>
        <v/>
      </c>
      <c r="P3082">
        <f>IF($I3082&lt;&gt;"",$I3082,IF($E3082="SGD",1,IF($E3082="USD",Settings!$B$22,IF($E3082="HKD",Settings!$B$23,1))))</f>
        <v>1</v>
      </c>
      <c r="Q3082">
        <f t="shared" si="436"/>
        <v>0</v>
      </c>
      <c r="R3082">
        <f t="shared" si="437"/>
        <v>0</v>
      </c>
      <c r="S3082" t="str">
        <f t="shared" si="438"/>
        <v/>
      </c>
      <c r="T3082" t="str">
        <f t="shared" si="439"/>
        <v/>
      </c>
      <c r="U3082" t="str">
        <f t="shared" si="440"/>
        <v/>
      </c>
    </row>
    <row r="3083" spans="12:21" ht="15" customHeight="1" x14ac:dyDescent="0.15">
      <c r="L3083" s="244" t="str">
        <f t="shared" si="432"/>
        <v/>
      </c>
      <c r="M3083" s="245" t="str">
        <f t="shared" si="433"/>
        <v/>
      </c>
      <c r="N3083" s="244" t="str">
        <f t="shared" si="434"/>
        <v/>
      </c>
      <c r="O3083" s="244" t="str">
        <f t="shared" si="435"/>
        <v/>
      </c>
      <c r="P3083">
        <f>IF($I3083&lt;&gt;"",$I3083,IF($E3083="SGD",1,IF($E3083="USD",Settings!$B$22,IF($E3083="HKD",Settings!$B$23,1))))</f>
        <v>1</v>
      </c>
      <c r="Q3083">
        <f t="shared" si="436"/>
        <v>0</v>
      </c>
      <c r="R3083">
        <f t="shared" si="437"/>
        <v>0</v>
      </c>
      <c r="S3083" t="str">
        <f t="shared" si="438"/>
        <v/>
      </c>
      <c r="T3083" t="str">
        <f t="shared" si="439"/>
        <v/>
      </c>
      <c r="U3083" t="str">
        <f t="shared" si="440"/>
        <v/>
      </c>
    </row>
    <row r="3084" spans="12:21" ht="15" customHeight="1" x14ac:dyDescent="0.15">
      <c r="L3084" s="244" t="str">
        <f t="shared" si="432"/>
        <v/>
      </c>
      <c r="M3084" s="245" t="str">
        <f t="shared" si="433"/>
        <v/>
      </c>
      <c r="N3084" s="244" t="str">
        <f t="shared" si="434"/>
        <v/>
      </c>
      <c r="O3084" s="244" t="str">
        <f t="shared" si="435"/>
        <v/>
      </c>
      <c r="P3084">
        <f>IF($I3084&lt;&gt;"",$I3084,IF($E3084="SGD",1,IF($E3084="USD",Settings!$B$22,IF($E3084="HKD",Settings!$B$23,1))))</f>
        <v>1</v>
      </c>
      <c r="Q3084">
        <f t="shared" si="436"/>
        <v>0</v>
      </c>
      <c r="R3084">
        <f t="shared" si="437"/>
        <v>0</v>
      </c>
      <c r="S3084" t="str">
        <f t="shared" si="438"/>
        <v/>
      </c>
      <c r="T3084" t="str">
        <f t="shared" si="439"/>
        <v/>
      </c>
      <c r="U3084" t="str">
        <f t="shared" si="440"/>
        <v/>
      </c>
    </row>
    <row r="3085" spans="12:21" ht="15" customHeight="1" x14ac:dyDescent="0.15">
      <c r="L3085" s="244" t="str">
        <f t="shared" si="432"/>
        <v/>
      </c>
      <c r="M3085" s="245" t="str">
        <f t="shared" si="433"/>
        <v/>
      </c>
      <c r="N3085" s="244" t="str">
        <f t="shared" si="434"/>
        <v/>
      </c>
      <c r="O3085" s="244" t="str">
        <f t="shared" si="435"/>
        <v/>
      </c>
      <c r="P3085">
        <f>IF($I3085&lt;&gt;"",$I3085,IF($E3085="SGD",1,IF($E3085="USD",Settings!$B$22,IF($E3085="HKD",Settings!$B$23,1))))</f>
        <v>1</v>
      </c>
      <c r="Q3085">
        <f t="shared" si="436"/>
        <v>0</v>
      </c>
      <c r="R3085">
        <f t="shared" si="437"/>
        <v>0</v>
      </c>
      <c r="S3085" t="str">
        <f t="shared" si="438"/>
        <v/>
      </c>
      <c r="T3085" t="str">
        <f t="shared" si="439"/>
        <v/>
      </c>
      <c r="U3085" t="str">
        <f t="shared" si="440"/>
        <v/>
      </c>
    </row>
    <row r="3086" spans="12:21" ht="15" customHeight="1" x14ac:dyDescent="0.15">
      <c r="L3086" s="244" t="str">
        <f t="shared" si="432"/>
        <v/>
      </c>
      <c r="M3086" s="245" t="str">
        <f t="shared" si="433"/>
        <v/>
      </c>
      <c r="N3086" s="244" t="str">
        <f t="shared" si="434"/>
        <v/>
      </c>
      <c r="O3086" s="244" t="str">
        <f t="shared" si="435"/>
        <v/>
      </c>
      <c r="P3086">
        <f>IF($I3086&lt;&gt;"",$I3086,IF($E3086="SGD",1,IF($E3086="USD",Settings!$B$22,IF($E3086="HKD",Settings!$B$23,1))))</f>
        <v>1</v>
      </c>
      <c r="Q3086">
        <f t="shared" si="436"/>
        <v>0</v>
      </c>
      <c r="R3086">
        <f t="shared" si="437"/>
        <v>0</v>
      </c>
      <c r="S3086" t="str">
        <f t="shared" si="438"/>
        <v/>
      </c>
      <c r="T3086" t="str">
        <f t="shared" si="439"/>
        <v/>
      </c>
      <c r="U3086" t="str">
        <f t="shared" si="440"/>
        <v/>
      </c>
    </row>
    <row r="3087" spans="12:21" ht="15" customHeight="1" x14ac:dyDescent="0.15">
      <c r="L3087" s="244" t="str">
        <f t="shared" si="432"/>
        <v/>
      </c>
      <c r="M3087" s="245" t="str">
        <f t="shared" si="433"/>
        <v/>
      </c>
      <c r="N3087" s="244" t="str">
        <f t="shared" si="434"/>
        <v/>
      </c>
      <c r="O3087" s="244" t="str">
        <f t="shared" si="435"/>
        <v/>
      </c>
      <c r="P3087">
        <f>IF($I3087&lt;&gt;"",$I3087,IF($E3087="SGD",1,IF($E3087="USD",Settings!$B$22,IF($E3087="HKD",Settings!$B$23,1))))</f>
        <v>1</v>
      </c>
      <c r="Q3087">
        <f t="shared" si="436"/>
        <v>0</v>
      </c>
      <c r="R3087">
        <f t="shared" si="437"/>
        <v>0</v>
      </c>
      <c r="S3087" t="str">
        <f t="shared" si="438"/>
        <v/>
      </c>
      <c r="T3087" t="str">
        <f t="shared" si="439"/>
        <v/>
      </c>
      <c r="U3087" t="str">
        <f t="shared" si="440"/>
        <v/>
      </c>
    </row>
    <row r="3088" spans="12:21" ht="15" customHeight="1" x14ac:dyDescent="0.15">
      <c r="L3088" s="244" t="str">
        <f t="shared" si="432"/>
        <v/>
      </c>
      <c r="M3088" s="245" t="str">
        <f t="shared" si="433"/>
        <v/>
      </c>
      <c r="N3088" s="244" t="str">
        <f t="shared" si="434"/>
        <v/>
      </c>
      <c r="O3088" s="244" t="str">
        <f t="shared" si="435"/>
        <v/>
      </c>
      <c r="P3088">
        <f>IF($I3088&lt;&gt;"",$I3088,IF($E3088="SGD",1,IF($E3088="USD",Settings!$B$22,IF($E3088="HKD",Settings!$B$23,1))))</f>
        <v>1</v>
      </c>
      <c r="Q3088">
        <f t="shared" si="436"/>
        <v>0</v>
      </c>
      <c r="R3088">
        <f t="shared" si="437"/>
        <v>0</v>
      </c>
      <c r="S3088" t="str">
        <f t="shared" si="438"/>
        <v/>
      </c>
      <c r="T3088" t="str">
        <f t="shared" si="439"/>
        <v/>
      </c>
      <c r="U3088" t="str">
        <f t="shared" si="440"/>
        <v/>
      </c>
    </row>
    <row r="3089" spans="12:21" ht="15" customHeight="1" x14ac:dyDescent="0.15">
      <c r="L3089" s="244" t="str">
        <f t="shared" si="432"/>
        <v/>
      </c>
      <c r="M3089" s="245" t="str">
        <f t="shared" si="433"/>
        <v/>
      </c>
      <c r="N3089" s="244" t="str">
        <f t="shared" si="434"/>
        <v/>
      </c>
      <c r="O3089" s="244" t="str">
        <f t="shared" si="435"/>
        <v/>
      </c>
      <c r="P3089">
        <f>IF($I3089&lt;&gt;"",$I3089,IF($E3089="SGD",1,IF($E3089="USD",Settings!$B$22,IF($E3089="HKD",Settings!$B$23,1))))</f>
        <v>1</v>
      </c>
      <c r="Q3089">
        <f t="shared" si="436"/>
        <v>0</v>
      </c>
      <c r="R3089">
        <f t="shared" si="437"/>
        <v>0</v>
      </c>
      <c r="S3089" t="str">
        <f t="shared" si="438"/>
        <v/>
      </c>
      <c r="T3089" t="str">
        <f t="shared" si="439"/>
        <v/>
      </c>
      <c r="U3089" t="str">
        <f t="shared" si="440"/>
        <v/>
      </c>
    </row>
    <row r="3090" spans="12:21" ht="15" customHeight="1" x14ac:dyDescent="0.15">
      <c r="L3090" s="244" t="str">
        <f t="shared" si="432"/>
        <v/>
      </c>
      <c r="M3090" s="245" t="str">
        <f t="shared" si="433"/>
        <v/>
      </c>
      <c r="N3090" s="244" t="str">
        <f t="shared" si="434"/>
        <v/>
      </c>
      <c r="O3090" s="244" t="str">
        <f t="shared" si="435"/>
        <v/>
      </c>
      <c r="P3090">
        <f>IF($I3090&lt;&gt;"",$I3090,IF($E3090="SGD",1,IF($E3090="USD",Settings!$B$22,IF($E3090="HKD",Settings!$B$23,1))))</f>
        <v>1</v>
      </c>
      <c r="Q3090">
        <f t="shared" si="436"/>
        <v>0</v>
      </c>
      <c r="R3090">
        <f t="shared" si="437"/>
        <v>0</v>
      </c>
      <c r="S3090" t="str">
        <f t="shared" si="438"/>
        <v/>
      </c>
      <c r="T3090" t="str">
        <f t="shared" si="439"/>
        <v/>
      </c>
      <c r="U3090" t="str">
        <f t="shared" si="440"/>
        <v/>
      </c>
    </row>
    <row r="3091" spans="12:21" ht="15" customHeight="1" x14ac:dyDescent="0.15">
      <c r="L3091" s="244" t="str">
        <f t="shared" si="432"/>
        <v/>
      </c>
      <c r="M3091" s="245" t="str">
        <f t="shared" si="433"/>
        <v/>
      </c>
      <c r="N3091" s="244" t="str">
        <f t="shared" si="434"/>
        <v/>
      </c>
      <c r="O3091" s="244" t="str">
        <f t="shared" si="435"/>
        <v/>
      </c>
      <c r="P3091">
        <f>IF($I3091&lt;&gt;"",$I3091,IF($E3091="SGD",1,IF($E3091="USD",Settings!$B$22,IF($E3091="HKD",Settings!$B$23,1))))</f>
        <v>1</v>
      </c>
      <c r="Q3091">
        <f t="shared" si="436"/>
        <v>0</v>
      </c>
      <c r="R3091">
        <f t="shared" si="437"/>
        <v>0</v>
      </c>
      <c r="S3091" t="str">
        <f t="shared" si="438"/>
        <v/>
      </c>
      <c r="T3091" t="str">
        <f t="shared" si="439"/>
        <v/>
      </c>
      <c r="U3091" t="str">
        <f t="shared" si="440"/>
        <v/>
      </c>
    </row>
    <row r="3092" spans="12:21" ht="15" customHeight="1" x14ac:dyDescent="0.15">
      <c r="L3092" s="244" t="str">
        <f t="shared" si="432"/>
        <v/>
      </c>
      <c r="M3092" s="245" t="str">
        <f t="shared" si="433"/>
        <v/>
      </c>
      <c r="N3092" s="244" t="str">
        <f t="shared" si="434"/>
        <v/>
      </c>
      <c r="O3092" s="244" t="str">
        <f t="shared" si="435"/>
        <v/>
      </c>
      <c r="P3092">
        <f>IF($I3092&lt;&gt;"",$I3092,IF($E3092="SGD",1,IF($E3092="USD",Settings!$B$22,IF($E3092="HKD",Settings!$B$23,1))))</f>
        <v>1</v>
      </c>
      <c r="Q3092">
        <f t="shared" si="436"/>
        <v>0</v>
      </c>
      <c r="R3092">
        <f t="shared" si="437"/>
        <v>0</v>
      </c>
      <c r="S3092" t="str">
        <f t="shared" si="438"/>
        <v/>
      </c>
      <c r="T3092" t="str">
        <f t="shared" si="439"/>
        <v/>
      </c>
      <c r="U3092" t="str">
        <f t="shared" si="440"/>
        <v/>
      </c>
    </row>
    <row r="3093" spans="12:21" ht="15" customHeight="1" x14ac:dyDescent="0.15">
      <c r="L3093" s="244" t="str">
        <f t="shared" si="432"/>
        <v/>
      </c>
      <c r="M3093" s="245" t="str">
        <f t="shared" si="433"/>
        <v/>
      </c>
      <c r="N3093" s="244" t="str">
        <f t="shared" si="434"/>
        <v/>
      </c>
      <c r="O3093" s="244" t="str">
        <f t="shared" si="435"/>
        <v/>
      </c>
      <c r="P3093">
        <f>IF($I3093&lt;&gt;"",$I3093,IF($E3093="SGD",1,IF($E3093="USD",Settings!$B$22,IF($E3093="HKD",Settings!$B$23,1))))</f>
        <v>1</v>
      </c>
      <c r="Q3093">
        <f t="shared" si="436"/>
        <v>0</v>
      </c>
      <c r="R3093">
        <f t="shared" si="437"/>
        <v>0</v>
      </c>
      <c r="S3093" t="str">
        <f t="shared" si="438"/>
        <v/>
      </c>
      <c r="T3093" t="str">
        <f t="shared" si="439"/>
        <v/>
      </c>
      <c r="U3093" t="str">
        <f t="shared" si="440"/>
        <v/>
      </c>
    </row>
    <row r="3094" spans="12:21" ht="15" customHeight="1" x14ac:dyDescent="0.15">
      <c r="L3094" s="244" t="str">
        <f t="shared" si="432"/>
        <v/>
      </c>
      <c r="M3094" s="245" t="str">
        <f t="shared" si="433"/>
        <v/>
      </c>
      <c r="N3094" s="244" t="str">
        <f t="shared" si="434"/>
        <v/>
      </c>
      <c r="O3094" s="244" t="str">
        <f t="shared" si="435"/>
        <v/>
      </c>
      <c r="P3094">
        <f>IF($I3094&lt;&gt;"",$I3094,IF($E3094="SGD",1,IF($E3094="USD",Settings!$B$22,IF($E3094="HKD",Settings!$B$23,1))))</f>
        <v>1</v>
      </c>
      <c r="Q3094">
        <f t="shared" si="436"/>
        <v>0</v>
      </c>
      <c r="R3094">
        <f t="shared" si="437"/>
        <v>0</v>
      </c>
      <c r="S3094" t="str">
        <f t="shared" si="438"/>
        <v/>
      </c>
      <c r="T3094" t="str">
        <f t="shared" si="439"/>
        <v/>
      </c>
      <c r="U3094" t="str">
        <f t="shared" si="440"/>
        <v/>
      </c>
    </row>
    <row r="3095" spans="12:21" ht="15" customHeight="1" x14ac:dyDescent="0.15">
      <c r="L3095" s="244" t="str">
        <f t="shared" si="432"/>
        <v/>
      </c>
      <c r="M3095" s="245" t="str">
        <f t="shared" si="433"/>
        <v/>
      </c>
      <c r="N3095" s="244" t="str">
        <f t="shared" si="434"/>
        <v/>
      </c>
      <c r="O3095" s="244" t="str">
        <f t="shared" si="435"/>
        <v/>
      </c>
      <c r="P3095">
        <f>IF($I3095&lt;&gt;"",$I3095,IF($E3095="SGD",1,IF($E3095="USD",Settings!$B$22,IF($E3095="HKD",Settings!$B$23,1))))</f>
        <v>1</v>
      </c>
      <c r="Q3095">
        <f t="shared" si="436"/>
        <v>0</v>
      </c>
      <c r="R3095">
        <f t="shared" si="437"/>
        <v>0</v>
      </c>
      <c r="S3095" t="str">
        <f t="shared" si="438"/>
        <v/>
      </c>
      <c r="T3095" t="str">
        <f t="shared" si="439"/>
        <v/>
      </c>
      <c r="U3095" t="str">
        <f t="shared" si="440"/>
        <v/>
      </c>
    </row>
    <row r="3096" spans="12:21" ht="15" customHeight="1" x14ac:dyDescent="0.15">
      <c r="L3096" s="244" t="str">
        <f t="shared" si="432"/>
        <v/>
      </c>
      <c r="M3096" s="245" t="str">
        <f t="shared" si="433"/>
        <v/>
      </c>
      <c r="N3096" s="244" t="str">
        <f t="shared" si="434"/>
        <v/>
      </c>
      <c r="O3096" s="244" t="str">
        <f t="shared" si="435"/>
        <v/>
      </c>
      <c r="P3096">
        <f>IF($I3096&lt;&gt;"",$I3096,IF($E3096="SGD",1,IF($E3096="USD",Settings!$B$22,IF($E3096="HKD",Settings!$B$23,1))))</f>
        <v>1</v>
      </c>
      <c r="Q3096">
        <f t="shared" si="436"/>
        <v>0</v>
      </c>
      <c r="R3096">
        <f t="shared" si="437"/>
        <v>0</v>
      </c>
      <c r="S3096" t="str">
        <f t="shared" si="438"/>
        <v/>
      </c>
      <c r="T3096" t="str">
        <f t="shared" si="439"/>
        <v/>
      </c>
      <c r="U3096" t="str">
        <f t="shared" si="440"/>
        <v/>
      </c>
    </row>
    <row r="3097" spans="12:21" ht="15" customHeight="1" x14ac:dyDescent="0.15">
      <c r="L3097" s="244" t="str">
        <f t="shared" si="432"/>
        <v/>
      </c>
      <c r="M3097" s="245" t="str">
        <f t="shared" si="433"/>
        <v/>
      </c>
      <c r="N3097" s="244" t="str">
        <f t="shared" si="434"/>
        <v/>
      </c>
      <c r="O3097" s="244" t="str">
        <f t="shared" si="435"/>
        <v/>
      </c>
      <c r="P3097">
        <f>IF($I3097&lt;&gt;"",$I3097,IF($E3097="SGD",1,IF($E3097="USD",Settings!$B$22,IF($E3097="HKD",Settings!$B$23,1))))</f>
        <v>1</v>
      </c>
      <c r="Q3097">
        <f t="shared" si="436"/>
        <v>0</v>
      </c>
      <c r="R3097">
        <f t="shared" si="437"/>
        <v>0</v>
      </c>
      <c r="S3097" t="str">
        <f t="shared" si="438"/>
        <v/>
      </c>
      <c r="T3097" t="str">
        <f t="shared" si="439"/>
        <v/>
      </c>
      <c r="U3097" t="str">
        <f t="shared" si="440"/>
        <v/>
      </c>
    </row>
    <row r="3098" spans="12:21" ht="15" customHeight="1" x14ac:dyDescent="0.15">
      <c r="L3098" s="244" t="str">
        <f t="shared" si="432"/>
        <v/>
      </c>
      <c r="M3098" s="245" t="str">
        <f t="shared" si="433"/>
        <v/>
      </c>
      <c r="N3098" s="244" t="str">
        <f t="shared" si="434"/>
        <v/>
      </c>
      <c r="O3098" s="244" t="str">
        <f t="shared" si="435"/>
        <v/>
      </c>
      <c r="P3098">
        <f>IF($I3098&lt;&gt;"",$I3098,IF($E3098="SGD",1,IF($E3098="USD",Settings!$B$22,IF($E3098="HKD",Settings!$B$23,1))))</f>
        <v>1</v>
      </c>
      <c r="Q3098">
        <f t="shared" si="436"/>
        <v>0</v>
      </c>
      <c r="R3098">
        <f t="shared" si="437"/>
        <v>0</v>
      </c>
      <c r="S3098" t="str">
        <f t="shared" si="438"/>
        <v/>
      </c>
      <c r="T3098" t="str">
        <f t="shared" si="439"/>
        <v/>
      </c>
      <c r="U3098" t="str">
        <f t="shared" si="440"/>
        <v/>
      </c>
    </row>
    <row r="3099" spans="12:21" ht="15" customHeight="1" x14ac:dyDescent="0.15">
      <c r="L3099" s="244" t="str">
        <f t="shared" si="432"/>
        <v/>
      </c>
      <c r="M3099" s="245" t="str">
        <f t="shared" si="433"/>
        <v/>
      </c>
      <c r="N3099" s="244" t="str">
        <f t="shared" si="434"/>
        <v/>
      </c>
      <c r="O3099" s="244" t="str">
        <f t="shared" si="435"/>
        <v/>
      </c>
      <c r="P3099">
        <f>IF($I3099&lt;&gt;"",$I3099,IF($E3099="SGD",1,IF($E3099="USD",Settings!$B$22,IF($E3099="HKD",Settings!$B$23,1))))</f>
        <v>1</v>
      </c>
      <c r="Q3099">
        <f t="shared" si="436"/>
        <v>0</v>
      </c>
      <c r="R3099">
        <f t="shared" si="437"/>
        <v>0</v>
      </c>
      <c r="S3099" t="str">
        <f t="shared" si="438"/>
        <v/>
      </c>
      <c r="T3099" t="str">
        <f t="shared" si="439"/>
        <v/>
      </c>
      <c r="U3099" t="str">
        <f t="shared" si="440"/>
        <v/>
      </c>
    </row>
    <row r="3100" spans="12:21" ht="15" customHeight="1" x14ac:dyDescent="0.15">
      <c r="L3100" s="244" t="str">
        <f t="shared" si="432"/>
        <v/>
      </c>
      <c r="M3100" s="245" t="str">
        <f t="shared" si="433"/>
        <v/>
      </c>
      <c r="N3100" s="244" t="str">
        <f t="shared" si="434"/>
        <v/>
      </c>
      <c r="O3100" s="244" t="str">
        <f t="shared" si="435"/>
        <v/>
      </c>
      <c r="P3100">
        <f>IF($I3100&lt;&gt;"",$I3100,IF($E3100="SGD",1,IF($E3100="USD",Settings!$B$22,IF($E3100="HKD",Settings!$B$23,1))))</f>
        <v>1</v>
      </c>
      <c r="Q3100">
        <f t="shared" si="436"/>
        <v>0</v>
      </c>
      <c r="R3100">
        <f t="shared" si="437"/>
        <v>0</v>
      </c>
      <c r="S3100" t="str">
        <f t="shared" si="438"/>
        <v/>
      </c>
      <c r="T3100" t="str">
        <f t="shared" si="439"/>
        <v/>
      </c>
      <c r="U3100" t="str">
        <f t="shared" si="440"/>
        <v/>
      </c>
    </row>
    <row r="3101" spans="12:21" ht="15" customHeight="1" x14ac:dyDescent="0.15">
      <c r="L3101" s="244" t="str">
        <f t="shared" si="432"/>
        <v/>
      </c>
      <c r="M3101" s="245" t="str">
        <f t="shared" si="433"/>
        <v/>
      </c>
      <c r="N3101" s="244" t="str">
        <f t="shared" si="434"/>
        <v/>
      </c>
      <c r="O3101" s="244" t="str">
        <f t="shared" si="435"/>
        <v/>
      </c>
      <c r="P3101">
        <f>IF($I3101&lt;&gt;"",$I3101,IF($E3101="SGD",1,IF($E3101="USD",Settings!$B$22,IF($E3101="HKD",Settings!$B$23,1))))</f>
        <v>1</v>
      </c>
      <c r="Q3101">
        <f t="shared" si="436"/>
        <v>0</v>
      </c>
      <c r="R3101">
        <f t="shared" si="437"/>
        <v>0</v>
      </c>
      <c r="S3101" t="str">
        <f t="shared" si="438"/>
        <v/>
      </c>
      <c r="T3101" t="str">
        <f t="shared" si="439"/>
        <v/>
      </c>
      <c r="U3101" t="str">
        <f t="shared" si="440"/>
        <v/>
      </c>
    </row>
    <row r="3102" spans="12:21" ht="15" customHeight="1" x14ac:dyDescent="0.15">
      <c r="L3102" s="244" t="str">
        <f t="shared" si="432"/>
        <v/>
      </c>
      <c r="M3102" s="245" t="str">
        <f t="shared" si="433"/>
        <v/>
      </c>
      <c r="N3102" s="244" t="str">
        <f t="shared" si="434"/>
        <v/>
      </c>
      <c r="O3102" s="244" t="str">
        <f t="shared" si="435"/>
        <v/>
      </c>
      <c r="P3102">
        <f>IF($I3102&lt;&gt;"",$I3102,IF($E3102="SGD",1,IF($E3102="USD",Settings!$B$22,IF($E3102="HKD",Settings!$B$23,1))))</f>
        <v>1</v>
      </c>
      <c r="Q3102">
        <f t="shared" si="436"/>
        <v>0</v>
      </c>
      <c r="R3102">
        <f t="shared" si="437"/>
        <v>0</v>
      </c>
      <c r="S3102" t="str">
        <f t="shared" si="438"/>
        <v/>
      </c>
      <c r="T3102" t="str">
        <f t="shared" si="439"/>
        <v/>
      </c>
      <c r="U3102" t="str">
        <f t="shared" si="440"/>
        <v/>
      </c>
    </row>
    <row r="3103" spans="12:21" ht="15" customHeight="1" x14ac:dyDescent="0.15">
      <c r="L3103" s="244" t="str">
        <f t="shared" si="432"/>
        <v/>
      </c>
      <c r="M3103" s="245" t="str">
        <f t="shared" si="433"/>
        <v/>
      </c>
      <c r="N3103" s="244" t="str">
        <f t="shared" si="434"/>
        <v/>
      </c>
      <c r="O3103" s="244" t="str">
        <f t="shared" si="435"/>
        <v/>
      </c>
      <c r="P3103">
        <f>IF($I3103&lt;&gt;"",$I3103,IF($E3103="SGD",1,IF($E3103="USD",Settings!$B$22,IF($E3103="HKD",Settings!$B$23,1))))</f>
        <v>1</v>
      </c>
      <c r="Q3103">
        <f t="shared" si="436"/>
        <v>0</v>
      </c>
      <c r="R3103">
        <f t="shared" si="437"/>
        <v>0</v>
      </c>
      <c r="S3103" t="str">
        <f t="shared" si="438"/>
        <v/>
      </c>
      <c r="T3103" t="str">
        <f t="shared" si="439"/>
        <v/>
      </c>
      <c r="U3103" t="str">
        <f t="shared" si="440"/>
        <v/>
      </c>
    </row>
    <row r="3104" spans="12:21" ht="15" customHeight="1" x14ac:dyDescent="0.15">
      <c r="L3104" s="244" t="str">
        <f t="shared" si="432"/>
        <v/>
      </c>
      <c r="M3104" s="245" t="str">
        <f t="shared" si="433"/>
        <v/>
      </c>
      <c r="N3104" s="244" t="str">
        <f t="shared" si="434"/>
        <v/>
      </c>
      <c r="O3104" s="244" t="str">
        <f t="shared" si="435"/>
        <v/>
      </c>
      <c r="P3104">
        <f>IF($I3104&lt;&gt;"",$I3104,IF($E3104="SGD",1,IF($E3104="USD",Settings!$B$22,IF($E3104="HKD",Settings!$B$23,1))))</f>
        <v>1</v>
      </c>
      <c r="Q3104">
        <f t="shared" si="436"/>
        <v>0</v>
      </c>
      <c r="R3104">
        <f t="shared" si="437"/>
        <v>0</v>
      </c>
      <c r="S3104" t="str">
        <f t="shared" si="438"/>
        <v/>
      </c>
      <c r="T3104" t="str">
        <f t="shared" si="439"/>
        <v/>
      </c>
      <c r="U3104" t="str">
        <f t="shared" si="440"/>
        <v/>
      </c>
    </row>
    <row r="3105" spans="12:21" ht="15" customHeight="1" x14ac:dyDescent="0.15">
      <c r="L3105" s="244" t="str">
        <f t="shared" si="432"/>
        <v/>
      </c>
      <c r="M3105" s="245" t="str">
        <f t="shared" si="433"/>
        <v/>
      </c>
      <c r="N3105" s="244" t="str">
        <f t="shared" si="434"/>
        <v/>
      </c>
      <c r="O3105" s="244" t="str">
        <f t="shared" si="435"/>
        <v/>
      </c>
      <c r="P3105">
        <f>IF($I3105&lt;&gt;"",$I3105,IF($E3105="SGD",1,IF($E3105="USD",Settings!$B$22,IF($E3105="HKD",Settings!$B$23,1))))</f>
        <v>1</v>
      </c>
      <c r="Q3105">
        <f t="shared" si="436"/>
        <v>0</v>
      </c>
      <c r="R3105">
        <f t="shared" si="437"/>
        <v>0</v>
      </c>
      <c r="S3105" t="str">
        <f t="shared" si="438"/>
        <v/>
      </c>
      <c r="T3105" t="str">
        <f t="shared" si="439"/>
        <v/>
      </c>
      <c r="U3105" t="str">
        <f t="shared" si="440"/>
        <v/>
      </c>
    </row>
    <row r="3106" spans="12:21" ht="15" customHeight="1" x14ac:dyDescent="0.15">
      <c r="L3106" s="244" t="str">
        <f t="shared" si="432"/>
        <v/>
      </c>
      <c r="M3106" s="245" t="str">
        <f t="shared" si="433"/>
        <v/>
      </c>
      <c r="N3106" s="244" t="str">
        <f t="shared" si="434"/>
        <v/>
      </c>
      <c r="O3106" s="244" t="str">
        <f t="shared" si="435"/>
        <v/>
      </c>
      <c r="P3106">
        <f>IF($I3106&lt;&gt;"",$I3106,IF($E3106="SGD",1,IF($E3106="USD",Settings!$B$22,IF($E3106="HKD",Settings!$B$23,1))))</f>
        <v>1</v>
      </c>
      <c r="Q3106">
        <f t="shared" si="436"/>
        <v>0</v>
      </c>
      <c r="R3106">
        <f t="shared" si="437"/>
        <v>0</v>
      </c>
      <c r="S3106" t="str">
        <f t="shared" si="438"/>
        <v/>
      </c>
      <c r="T3106" t="str">
        <f t="shared" si="439"/>
        <v/>
      </c>
      <c r="U3106" t="str">
        <f t="shared" si="440"/>
        <v/>
      </c>
    </row>
    <row r="3107" spans="12:21" ht="15" customHeight="1" x14ac:dyDescent="0.15">
      <c r="L3107" s="244" t="str">
        <f t="shared" si="432"/>
        <v/>
      </c>
      <c r="M3107" s="245" t="str">
        <f t="shared" si="433"/>
        <v/>
      </c>
      <c r="N3107" s="244" t="str">
        <f t="shared" si="434"/>
        <v/>
      </c>
      <c r="O3107" s="244" t="str">
        <f t="shared" si="435"/>
        <v/>
      </c>
      <c r="P3107">
        <f>IF($I3107&lt;&gt;"",$I3107,IF($E3107="SGD",1,IF($E3107="USD",Settings!$B$22,IF($E3107="HKD",Settings!$B$23,1))))</f>
        <v>1</v>
      </c>
      <c r="Q3107">
        <f t="shared" si="436"/>
        <v>0</v>
      </c>
      <c r="R3107">
        <f t="shared" si="437"/>
        <v>0</v>
      </c>
      <c r="S3107" t="str">
        <f t="shared" si="438"/>
        <v/>
      </c>
      <c r="T3107" t="str">
        <f t="shared" si="439"/>
        <v/>
      </c>
      <c r="U3107" t="str">
        <f t="shared" si="440"/>
        <v/>
      </c>
    </row>
    <row r="3108" spans="12:21" ht="15" customHeight="1" x14ac:dyDescent="0.15">
      <c r="L3108" s="244" t="str">
        <f t="shared" si="432"/>
        <v/>
      </c>
      <c r="M3108" s="245" t="str">
        <f t="shared" si="433"/>
        <v/>
      </c>
      <c r="N3108" s="244" t="str">
        <f t="shared" si="434"/>
        <v/>
      </c>
      <c r="O3108" s="244" t="str">
        <f t="shared" si="435"/>
        <v/>
      </c>
      <c r="P3108">
        <f>IF($I3108&lt;&gt;"",$I3108,IF($E3108="SGD",1,IF($E3108="USD",Settings!$B$22,IF($E3108="HKD",Settings!$B$23,1))))</f>
        <v>1</v>
      </c>
      <c r="Q3108">
        <f t="shared" si="436"/>
        <v>0</v>
      </c>
      <c r="R3108">
        <f t="shared" si="437"/>
        <v>0</v>
      </c>
      <c r="S3108" t="str">
        <f t="shared" si="438"/>
        <v/>
      </c>
      <c r="T3108" t="str">
        <f t="shared" si="439"/>
        <v/>
      </c>
      <c r="U3108" t="str">
        <f t="shared" si="440"/>
        <v/>
      </c>
    </row>
    <row r="3109" spans="12:21" ht="15" customHeight="1" x14ac:dyDescent="0.15">
      <c r="L3109" s="244" t="str">
        <f t="shared" si="432"/>
        <v/>
      </c>
      <c r="M3109" s="245" t="str">
        <f t="shared" si="433"/>
        <v/>
      </c>
      <c r="N3109" s="244" t="str">
        <f t="shared" si="434"/>
        <v/>
      </c>
      <c r="O3109" s="244" t="str">
        <f t="shared" si="435"/>
        <v/>
      </c>
      <c r="P3109">
        <f>IF($I3109&lt;&gt;"",$I3109,IF($E3109="SGD",1,IF($E3109="USD",Settings!$B$22,IF($E3109="HKD",Settings!$B$23,1))))</f>
        <v>1</v>
      </c>
      <c r="Q3109">
        <f t="shared" si="436"/>
        <v>0</v>
      </c>
      <c r="R3109">
        <f t="shared" si="437"/>
        <v>0</v>
      </c>
      <c r="S3109" t="str">
        <f t="shared" si="438"/>
        <v/>
      </c>
      <c r="T3109" t="str">
        <f t="shared" si="439"/>
        <v/>
      </c>
      <c r="U3109" t="str">
        <f t="shared" si="440"/>
        <v/>
      </c>
    </row>
    <row r="3110" spans="12:21" ht="15" customHeight="1" x14ac:dyDescent="0.15">
      <c r="L3110" s="244" t="str">
        <f t="shared" si="432"/>
        <v/>
      </c>
      <c r="M3110" s="245" t="str">
        <f t="shared" si="433"/>
        <v/>
      </c>
      <c r="N3110" s="244" t="str">
        <f t="shared" si="434"/>
        <v/>
      </c>
      <c r="O3110" s="244" t="str">
        <f t="shared" si="435"/>
        <v/>
      </c>
      <c r="P3110">
        <f>IF($I3110&lt;&gt;"",$I3110,IF($E3110="SGD",1,IF($E3110="USD",Settings!$B$22,IF($E3110="HKD",Settings!$B$23,1))))</f>
        <v>1</v>
      </c>
      <c r="Q3110">
        <f t="shared" si="436"/>
        <v>0</v>
      </c>
      <c r="R3110">
        <f t="shared" si="437"/>
        <v>0</v>
      </c>
      <c r="S3110" t="str">
        <f t="shared" si="438"/>
        <v/>
      </c>
      <c r="T3110" t="str">
        <f t="shared" si="439"/>
        <v/>
      </c>
      <c r="U3110" t="str">
        <f t="shared" si="440"/>
        <v/>
      </c>
    </row>
    <row r="3111" spans="12:21" ht="15" customHeight="1" x14ac:dyDescent="0.15">
      <c r="L3111" s="244" t="str">
        <f t="shared" si="432"/>
        <v/>
      </c>
      <c r="M3111" s="245" t="str">
        <f t="shared" si="433"/>
        <v/>
      </c>
      <c r="N3111" s="244" t="str">
        <f t="shared" si="434"/>
        <v/>
      </c>
      <c r="O3111" s="244" t="str">
        <f t="shared" si="435"/>
        <v/>
      </c>
      <c r="P3111">
        <f>IF($I3111&lt;&gt;"",$I3111,IF($E3111="SGD",1,IF($E3111="USD",Settings!$B$22,IF($E3111="HKD",Settings!$B$23,1))))</f>
        <v>1</v>
      </c>
      <c r="Q3111">
        <f t="shared" si="436"/>
        <v>0</v>
      </c>
      <c r="R3111">
        <f t="shared" si="437"/>
        <v>0</v>
      </c>
      <c r="S3111" t="str">
        <f t="shared" si="438"/>
        <v/>
      </c>
      <c r="T3111" t="str">
        <f t="shared" si="439"/>
        <v/>
      </c>
      <c r="U3111" t="str">
        <f t="shared" si="440"/>
        <v/>
      </c>
    </row>
    <row r="3112" spans="12:21" ht="15" customHeight="1" x14ac:dyDescent="0.15">
      <c r="L3112" s="244" t="str">
        <f t="shared" si="432"/>
        <v/>
      </c>
      <c r="M3112" s="245" t="str">
        <f t="shared" si="433"/>
        <v/>
      </c>
      <c r="N3112" s="244" t="str">
        <f t="shared" si="434"/>
        <v/>
      </c>
      <c r="O3112" s="244" t="str">
        <f t="shared" si="435"/>
        <v/>
      </c>
      <c r="P3112">
        <f>IF($I3112&lt;&gt;"",$I3112,IF($E3112="SGD",1,IF($E3112="USD",Settings!$B$22,IF($E3112="HKD",Settings!$B$23,1))))</f>
        <v>1</v>
      </c>
      <c r="Q3112">
        <f t="shared" si="436"/>
        <v>0</v>
      </c>
      <c r="R3112">
        <f t="shared" si="437"/>
        <v>0</v>
      </c>
      <c r="S3112" t="str">
        <f t="shared" si="438"/>
        <v/>
      </c>
      <c r="T3112" t="str">
        <f t="shared" si="439"/>
        <v/>
      </c>
      <c r="U3112" t="str">
        <f t="shared" si="440"/>
        <v/>
      </c>
    </row>
    <row r="3113" spans="12:21" ht="15" customHeight="1" x14ac:dyDescent="0.15">
      <c r="L3113" s="244" t="str">
        <f t="shared" ref="L3113:L3176" si="441">IF(OR(B3113="",C3113="",E3113=""),"",B3113&amp;":"&amp;C3113&amp;":"&amp;E3113)</f>
        <v/>
      </c>
      <c r="M3113" s="245" t="str">
        <f t="shared" ref="M3113:M3176" si="442">IF(A3113="","",A3113*D3113)</f>
        <v/>
      </c>
      <c r="N3113" s="244" t="str">
        <f t="shared" ref="N3113:N3176" si="443">IF(A3113="","",IF(OR(A3113=1,A3113=0),J3113,0))</f>
        <v/>
      </c>
      <c r="O3113" s="244" t="str">
        <f t="shared" ref="O3113:O3176" si="444">IF(A3113="","",IF(A3113=-1,J3113,0))</f>
        <v/>
      </c>
      <c r="P3113">
        <f>IF($I3113&lt;&gt;"",$I3113,IF($E3113="SGD",1,IF($E3113="USD",Settings!$B$22,IF($E3113="HKD",Settings!$B$23,1))))</f>
        <v>1</v>
      </c>
      <c r="Q3113">
        <f t="shared" ref="Q3113:Q3176" si="445">IF($L3113="",0,($O3113-$N3113+IF($A3113=2,$J3113,0))*$P3113)</f>
        <v>0</v>
      </c>
      <c r="R3113">
        <f t="shared" ref="R3113:R3176" si="446">IF($L3113="",0,IF($A3113=2,$J3113*$P3113,0))</f>
        <v>0</v>
      </c>
      <c r="S3113" t="str">
        <f t="shared" si="438"/>
        <v/>
      </c>
      <c r="T3113" t="str">
        <f t="shared" si="439"/>
        <v/>
      </c>
      <c r="U3113" t="str">
        <f t="shared" si="440"/>
        <v/>
      </c>
    </row>
    <row r="3114" spans="12:21" ht="15" customHeight="1" x14ac:dyDescent="0.15">
      <c r="L3114" s="244" t="str">
        <f t="shared" si="441"/>
        <v/>
      </c>
      <c r="M3114" s="245" t="str">
        <f t="shared" si="442"/>
        <v/>
      </c>
      <c r="N3114" s="244" t="str">
        <f t="shared" si="443"/>
        <v/>
      </c>
      <c r="O3114" s="244" t="str">
        <f t="shared" si="444"/>
        <v/>
      </c>
      <c r="P3114">
        <f>IF($I3114&lt;&gt;"",$I3114,IF($E3114="SGD",1,IF($E3114="USD",Settings!$B$22,IF($E3114="HKD",Settings!$B$23,1))))</f>
        <v>1</v>
      </c>
      <c r="Q3114">
        <f t="shared" si="445"/>
        <v>0</v>
      </c>
      <c r="R3114">
        <f t="shared" si="446"/>
        <v>0</v>
      </c>
      <c r="S3114" t="str">
        <f t="shared" si="438"/>
        <v/>
      </c>
      <c r="T3114" t="str">
        <f t="shared" si="439"/>
        <v/>
      </c>
      <c r="U3114" t="str">
        <f t="shared" si="440"/>
        <v/>
      </c>
    </row>
    <row r="3115" spans="12:21" ht="15" customHeight="1" x14ac:dyDescent="0.15">
      <c r="L3115" s="244" t="str">
        <f t="shared" si="441"/>
        <v/>
      </c>
      <c r="M3115" s="245" t="str">
        <f t="shared" si="442"/>
        <v/>
      </c>
      <c r="N3115" s="244" t="str">
        <f t="shared" si="443"/>
        <v/>
      </c>
      <c r="O3115" s="244" t="str">
        <f t="shared" si="444"/>
        <v/>
      </c>
      <c r="P3115">
        <f>IF($I3115&lt;&gt;"",$I3115,IF($E3115="SGD",1,IF($E3115="USD",Settings!$B$22,IF($E3115="HKD",Settings!$B$23,1))))</f>
        <v>1</v>
      </c>
      <c r="Q3115">
        <f t="shared" si="445"/>
        <v>0</v>
      </c>
      <c r="R3115">
        <f t="shared" si="446"/>
        <v>0</v>
      </c>
      <c r="S3115" t="str">
        <f t="shared" si="438"/>
        <v/>
      </c>
      <c r="T3115" t="str">
        <f t="shared" si="439"/>
        <v/>
      </c>
      <c r="U3115" t="str">
        <f t="shared" si="440"/>
        <v/>
      </c>
    </row>
    <row r="3116" spans="12:21" ht="15" customHeight="1" x14ac:dyDescent="0.15">
      <c r="L3116" s="244" t="str">
        <f t="shared" si="441"/>
        <v/>
      </c>
      <c r="M3116" s="245" t="str">
        <f t="shared" si="442"/>
        <v/>
      </c>
      <c r="N3116" s="244" t="str">
        <f t="shared" si="443"/>
        <v/>
      </c>
      <c r="O3116" s="244" t="str">
        <f t="shared" si="444"/>
        <v/>
      </c>
      <c r="P3116">
        <f>IF($I3116&lt;&gt;"",$I3116,IF($E3116="SGD",1,IF($E3116="USD",Settings!$B$22,IF($E3116="HKD",Settings!$B$23,1))))</f>
        <v>1</v>
      </c>
      <c r="Q3116">
        <f t="shared" si="445"/>
        <v>0</v>
      </c>
      <c r="R3116">
        <f t="shared" si="446"/>
        <v>0</v>
      </c>
      <c r="S3116" t="str">
        <f t="shared" si="438"/>
        <v/>
      </c>
      <c r="T3116" t="str">
        <f t="shared" si="439"/>
        <v/>
      </c>
      <c r="U3116" t="str">
        <f t="shared" si="440"/>
        <v/>
      </c>
    </row>
    <row r="3117" spans="12:21" ht="15" customHeight="1" x14ac:dyDescent="0.15">
      <c r="L3117" s="244" t="str">
        <f t="shared" si="441"/>
        <v/>
      </c>
      <c r="M3117" s="245" t="str">
        <f t="shared" si="442"/>
        <v/>
      </c>
      <c r="N3117" s="244" t="str">
        <f t="shared" si="443"/>
        <v/>
      </c>
      <c r="O3117" s="244" t="str">
        <f t="shared" si="444"/>
        <v/>
      </c>
      <c r="P3117">
        <f>IF($I3117&lt;&gt;"",$I3117,IF($E3117="SGD",1,IF($E3117="USD",Settings!$B$22,IF($E3117="HKD",Settings!$B$23,1))))</f>
        <v>1</v>
      </c>
      <c r="Q3117">
        <f t="shared" si="445"/>
        <v>0</v>
      </c>
      <c r="R3117">
        <f t="shared" si="446"/>
        <v>0</v>
      </c>
      <c r="S3117" t="str">
        <f t="shared" si="438"/>
        <v/>
      </c>
      <c r="T3117" t="str">
        <f t="shared" si="439"/>
        <v/>
      </c>
      <c r="U3117" t="str">
        <f t="shared" si="440"/>
        <v/>
      </c>
    </row>
    <row r="3118" spans="12:21" ht="15" customHeight="1" x14ac:dyDescent="0.15">
      <c r="L3118" s="244" t="str">
        <f t="shared" si="441"/>
        <v/>
      </c>
      <c r="M3118" s="245" t="str">
        <f t="shared" si="442"/>
        <v/>
      </c>
      <c r="N3118" s="244" t="str">
        <f t="shared" si="443"/>
        <v/>
      </c>
      <c r="O3118" s="244" t="str">
        <f t="shared" si="444"/>
        <v/>
      </c>
      <c r="P3118">
        <f>IF($I3118&lt;&gt;"",$I3118,IF($E3118="SGD",1,IF($E3118="USD",Settings!$B$22,IF($E3118="HKD",Settings!$B$23,1))))</f>
        <v>1</v>
      </c>
      <c r="Q3118">
        <f t="shared" si="445"/>
        <v>0</v>
      </c>
      <c r="R3118">
        <f t="shared" si="446"/>
        <v>0</v>
      </c>
      <c r="S3118" t="str">
        <f t="shared" si="438"/>
        <v/>
      </c>
      <c r="T3118" t="str">
        <f t="shared" si="439"/>
        <v/>
      </c>
      <c r="U3118" t="str">
        <f t="shared" si="440"/>
        <v/>
      </c>
    </row>
    <row r="3119" spans="12:21" ht="15" customHeight="1" x14ac:dyDescent="0.15">
      <c r="L3119" s="244" t="str">
        <f t="shared" si="441"/>
        <v/>
      </c>
      <c r="M3119" s="245" t="str">
        <f t="shared" si="442"/>
        <v/>
      </c>
      <c r="N3119" s="244" t="str">
        <f t="shared" si="443"/>
        <v/>
      </c>
      <c r="O3119" s="244" t="str">
        <f t="shared" si="444"/>
        <v/>
      </c>
      <c r="P3119">
        <f>IF($I3119&lt;&gt;"",$I3119,IF($E3119="SGD",1,IF($E3119="USD",Settings!$B$22,IF($E3119="HKD",Settings!$B$23,1))))</f>
        <v>1</v>
      </c>
      <c r="Q3119">
        <f t="shared" si="445"/>
        <v>0</v>
      </c>
      <c r="R3119">
        <f t="shared" si="446"/>
        <v>0</v>
      </c>
      <c r="S3119" t="str">
        <f t="shared" si="438"/>
        <v/>
      </c>
      <c r="T3119" t="str">
        <f t="shared" si="439"/>
        <v/>
      </c>
      <c r="U3119" t="str">
        <f t="shared" si="440"/>
        <v/>
      </c>
    </row>
    <row r="3120" spans="12:21" ht="15" customHeight="1" x14ac:dyDescent="0.15">
      <c r="L3120" s="244" t="str">
        <f t="shared" si="441"/>
        <v/>
      </c>
      <c r="M3120" s="245" t="str">
        <f t="shared" si="442"/>
        <v/>
      </c>
      <c r="N3120" s="244" t="str">
        <f t="shared" si="443"/>
        <v/>
      </c>
      <c r="O3120" s="244" t="str">
        <f t="shared" si="444"/>
        <v/>
      </c>
      <c r="P3120">
        <f>IF($I3120&lt;&gt;"",$I3120,IF($E3120="SGD",1,IF($E3120="USD",Settings!$B$22,IF($E3120="HKD",Settings!$B$23,1))))</f>
        <v>1</v>
      </c>
      <c r="Q3120">
        <f t="shared" si="445"/>
        <v>0</v>
      </c>
      <c r="R3120">
        <f t="shared" si="446"/>
        <v>0</v>
      </c>
      <c r="S3120" t="str">
        <f t="shared" si="438"/>
        <v/>
      </c>
      <c r="T3120" t="str">
        <f t="shared" si="439"/>
        <v/>
      </c>
      <c r="U3120" t="str">
        <f t="shared" si="440"/>
        <v/>
      </c>
    </row>
    <row r="3121" spans="12:21" ht="15" customHeight="1" x14ac:dyDescent="0.15">
      <c r="L3121" s="244" t="str">
        <f t="shared" si="441"/>
        <v/>
      </c>
      <c r="M3121" s="245" t="str">
        <f t="shared" si="442"/>
        <v/>
      </c>
      <c r="N3121" s="244" t="str">
        <f t="shared" si="443"/>
        <v/>
      </c>
      <c r="O3121" s="244" t="str">
        <f t="shared" si="444"/>
        <v/>
      </c>
      <c r="P3121">
        <f>IF($I3121&lt;&gt;"",$I3121,IF($E3121="SGD",1,IF($E3121="USD",Settings!$B$22,IF($E3121="HKD",Settings!$B$23,1))))</f>
        <v>1</v>
      </c>
      <c r="Q3121">
        <f t="shared" si="445"/>
        <v>0</v>
      </c>
      <c r="R3121">
        <f t="shared" si="446"/>
        <v>0</v>
      </c>
      <c r="S3121" t="str">
        <f t="shared" si="438"/>
        <v/>
      </c>
      <c r="T3121" t="str">
        <f t="shared" si="439"/>
        <v/>
      </c>
      <c r="U3121" t="str">
        <f t="shared" si="440"/>
        <v/>
      </c>
    </row>
    <row r="3122" spans="12:21" ht="15" customHeight="1" x14ac:dyDescent="0.15">
      <c r="L3122" s="244" t="str">
        <f t="shared" si="441"/>
        <v/>
      </c>
      <c r="M3122" s="245" t="str">
        <f t="shared" si="442"/>
        <v/>
      </c>
      <c r="N3122" s="244" t="str">
        <f t="shared" si="443"/>
        <v/>
      </c>
      <c r="O3122" s="244" t="str">
        <f t="shared" si="444"/>
        <v/>
      </c>
      <c r="P3122">
        <f>IF($I3122&lt;&gt;"",$I3122,IF($E3122="SGD",1,IF($E3122="USD",Settings!$B$22,IF($E3122="HKD",Settings!$B$23,1))))</f>
        <v>1</v>
      </c>
      <c r="Q3122">
        <f t="shared" si="445"/>
        <v>0</v>
      </c>
      <c r="R3122">
        <f t="shared" si="446"/>
        <v>0</v>
      </c>
      <c r="S3122" t="str">
        <f t="shared" si="438"/>
        <v/>
      </c>
      <c r="T3122" t="str">
        <f t="shared" si="439"/>
        <v/>
      </c>
      <c r="U3122" t="str">
        <f t="shared" si="440"/>
        <v/>
      </c>
    </row>
    <row r="3123" spans="12:21" ht="15" customHeight="1" x14ac:dyDescent="0.15">
      <c r="L3123" s="244" t="str">
        <f t="shared" si="441"/>
        <v/>
      </c>
      <c r="M3123" s="245" t="str">
        <f t="shared" si="442"/>
        <v/>
      </c>
      <c r="N3123" s="244" t="str">
        <f t="shared" si="443"/>
        <v/>
      </c>
      <c r="O3123" s="244" t="str">
        <f t="shared" si="444"/>
        <v/>
      </c>
      <c r="P3123">
        <f>IF($I3123&lt;&gt;"",$I3123,IF($E3123="SGD",1,IF($E3123="USD",Settings!$B$22,IF($E3123="HKD",Settings!$B$23,1))))</f>
        <v>1</v>
      </c>
      <c r="Q3123">
        <f t="shared" si="445"/>
        <v>0</v>
      </c>
      <c r="R3123">
        <f t="shared" si="446"/>
        <v>0</v>
      </c>
      <c r="S3123" t="str">
        <f t="shared" si="438"/>
        <v/>
      </c>
      <c r="T3123" t="str">
        <f t="shared" si="439"/>
        <v/>
      </c>
      <c r="U3123" t="str">
        <f t="shared" si="440"/>
        <v/>
      </c>
    </row>
    <row r="3124" spans="12:21" ht="15" customHeight="1" x14ac:dyDescent="0.15">
      <c r="L3124" s="244" t="str">
        <f t="shared" si="441"/>
        <v/>
      </c>
      <c r="M3124" s="245" t="str">
        <f t="shared" si="442"/>
        <v/>
      </c>
      <c r="N3124" s="244" t="str">
        <f t="shared" si="443"/>
        <v/>
      </c>
      <c r="O3124" s="244" t="str">
        <f t="shared" si="444"/>
        <v/>
      </c>
      <c r="P3124">
        <f>IF($I3124&lt;&gt;"",$I3124,IF($E3124="SGD",1,IF($E3124="USD",Settings!$B$22,IF($E3124="HKD",Settings!$B$23,1))))</f>
        <v>1</v>
      </c>
      <c r="Q3124">
        <f t="shared" si="445"/>
        <v>0</v>
      </c>
      <c r="R3124">
        <f t="shared" si="446"/>
        <v>0</v>
      </c>
      <c r="S3124" t="str">
        <f t="shared" si="438"/>
        <v/>
      </c>
      <c r="T3124" t="str">
        <f t="shared" si="439"/>
        <v/>
      </c>
      <c r="U3124" t="str">
        <f t="shared" si="440"/>
        <v/>
      </c>
    </row>
    <row r="3125" spans="12:21" ht="15" customHeight="1" x14ac:dyDescent="0.15">
      <c r="L3125" s="244" t="str">
        <f t="shared" si="441"/>
        <v/>
      </c>
      <c r="M3125" s="245" t="str">
        <f t="shared" si="442"/>
        <v/>
      </c>
      <c r="N3125" s="244" t="str">
        <f t="shared" si="443"/>
        <v/>
      </c>
      <c r="O3125" s="244" t="str">
        <f t="shared" si="444"/>
        <v/>
      </c>
      <c r="P3125">
        <f>IF($I3125&lt;&gt;"",$I3125,IF($E3125="SGD",1,IF($E3125="USD",Settings!$B$22,IF($E3125="HKD",Settings!$B$23,1))))</f>
        <v>1</v>
      </c>
      <c r="Q3125">
        <f t="shared" si="445"/>
        <v>0</v>
      </c>
      <c r="R3125">
        <f t="shared" si="446"/>
        <v>0</v>
      </c>
      <c r="S3125" t="str">
        <f t="shared" si="438"/>
        <v/>
      </c>
      <c r="T3125" t="str">
        <f t="shared" si="439"/>
        <v/>
      </c>
      <c r="U3125" t="str">
        <f t="shared" si="440"/>
        <v/>
      </c>
    </row>
    <row r="3126" spans="12:21" ht="15" customHeight="1" x14ac:dyDescent="0.15">
      <c r="L3126" s="244" t="str">
        <f t="shared" si="441"/>
        <v/>
      </c>
      <c r="M3126" s="245" t="str">
        <f t="shared" si="442"/>
        <v/>
      </c>
      <c r="N3126" s="244" t="str">
        <f t="shared" si="443"/>
        <v/>
      </c>
      <c r="O3126" s="244" t="str">
        <f t="shared" si="444"/>
        <v/>
      </c>
      <c r="P3126">
        <f>IF($I3126&lt;&gt;"",$I3126,IF($E3126="SGD",1,IF($E3126="USD",Settings!$B$22,IF($E3126="HKD",Settings!$B$23,1))))</f>
        <v>1</v>
      </c>
      <c r="Q3126">
        <f t="shared" si="445"/>
        <v>0</v>
      </c>
      <c r="R3126">
        <f t="shared" si="446"/>
        <v>0</v>
      </c>
      <c r="S3126" t="str">
        <f t="shared" si="438"/>
        <v/>
      </c>
      <c r="T3126" t="str">
        <f t="shared" si="439"/>
        <v/>
      </c>
      <c r="U3126" t="str">
        <f t="shared" si="440"/>
        <v/>
      </c>
    </row>
    <row r="3127" spans="12:21" ht="15" customHeight="1" x14ac:dyDescent="0.15">
      <c r="L3127" s="244" t="str">
        <f t="shared" si="441"/>
        <v/>
      </c>
      <c r="M3127" s="245" t="str">
        <f t="shared" si="442"/>
        <v/>
      </c>
      <c r="N3127" s="244" t="str">
        <f t="shared" si="443"/>
        <v/>
      </c>
      <c r="O3127" s="244" t="str">
        <f t="shared" si="444"/>
        <v/>
      </c>
      <c r="P3127">
        <f>IF($I3127&lt;&gt;"",$I3127,IF($E3127="SGD",1,IF($E3127="USD",Settings!$B$22,IF($E3127="HKD",Settings!$B$23,1))))</f>
        <v>1</v>
      </c>
      <c r="Q3127">
        <f t="shared" si="445"/>
        <v>0</v>
      </c>
      <c r="R3127">
        <f t="shared" si="446"/>
        <v>0</v>
      </c>
      <c r="S3127" t="str">
        <f t="shared" si="438"/>
        <v/>
      </c>
      <c r="T3127" t="str">
        <f t="shared" si="439"/>
        <v/>
      </c>
      <c r="U3127" t="str">
        <f t="shared" si="440"/>
        <v/>
      </c>
    </row>
    <row r="3128" spans="12:21" ht="15" customHeight="1" x14ac:dyDescent="0.15">
      <c r="L3128" s="244" t="str">
        <f t="shared" si="441"/>
        <v/>
      </c>
      <c r="M3128" s="245" t="str">
        <f t="shared" si="442"/>
        <v/>
      </c>
      <c r="N3128" s="244" t="str">
        <f t="shared" si="443"/>
        <v/>
      </c>
      <c r="O3128" s="244" t="str">
        <f t="shared" si="444"/>
        <v/>
      </c>
      <c r="P3128">
        <f>IF($I3128&lt;&gt;"",$I3128,IF($E3128="SGD",1,IF($E3128="USD",Settings!$B$22,IF($E3128="HKD",Settings!$B$23,1))))</f>
        <v>1</v>
      </c>
      <c r="Q3128">
        <f t="shared" si="445"/>
        <v>0</v>
      </c>
      <c r="R3128">
        <f t="shared" si="446"/>
        <v>0</v>
      </c>
      <c r="S3128" t="str">
        <f t="shared" si="438"/>
        <v/>
      </c>
      <c r="T3128" t="str">
        <f t="shared" si="439"/>
        <v/>
      </c>
      <c r="U3128" t="str">
        <f t="shared" si="440"/>
        <v/>
      </c>
    </row>
    <row r="3129" spans="12:21" ht="15" customHeight="1" x14ac:dyDescent="0.15">
      <c r="L3129" s="244" t="str">
        <f t="shared" si="441"/>
        <v/>
      </c>
      <c r="M3129" s="245" t="str">
        <f t="shared" si="442"/>
        <v/>
      </c>
      <c r="N3129" s="244" t="str">
        <f t="shared" si="443"/>
        <v/>
      </c>
      <c r="O3129" s="244" t="str">
        <f t="shared" si="444"/>
        <v/>
      </c>
      <c r="P3129">
        <f>IF($I3129&lt;&gt;"",$I3129,IF($E3129="SGD",1,IF($E3129="USD",Settings!$B$22,IF($E3129="HKD",Settings!$B$23,1))))</f>
        <v>1</v>
      </c>
      <c r="Q3129">
        <f t="shared" si="445"/>
        <v>0</v>
      </c>
      <c r="R3129">
        <f t="shared" si="446"/>
        <v>0</v>
      </c>
      <c r="S3129" t="str">
        <f t="shared" si="438"/>
        <v/>
      </c>
      <c r="T3129" t="str">
        <f t="shared" si="439"/>
        <v/>
      </c>
      <c r="U3129" t="str">
        <f t="shared" si="440"/>
        <v/>
      </c>
    </row>
    <row r="3130" spans="12:21" ht="15" customHeight="1" x14ac:dyDescent="0.15">
      <c r="L3130" s="244" t="str">
        <f t="shared" si="441"/>
        <v/>
      </c>
      <c r="M3130" s="245" t="str">
        <f t="shared" si="442"/>
        <v/>
      </c>
      <c r="N3130" s="244" t="str">
        <f t="shared" si="443"/>
        <v/>
      </c>
      <c r="O3130" s="244" t="str">
        <f t="shared" si="444"/>
        <v/>
      </c>
      <c r="P3130">
        <f>IF($I3130&lt;&gt;"",$I3130,IF($E3130="SGD",1,IF($E3130="USD",Settings!$B$22,IF($E3130="HKD",Settings!$B$23,1))))</f>
        <v>1</v>
      </c>
      <c r="Q3130">
        <f t="shared" si="445"/>
        <v>0</v>
      </c>
      <c r="R3130">
        <f t="shared" si="446"/>
        <v>0</v>
      </c>
      <c r="S3130" t="str">
        <f t="shared" si="438"/>
        <v/>
      </c>
      <c r="T3130" t="str">
        <f t="shared" si="439"/>
        <v/>
      </c>
      <c r="U3130" t="str">
        <f t="shared" si="440"/>
        <v/>
      </c>
    </row>
    <row r="3131" spans="12:21" ht="15" customHeight="1" x14ac:dyDescent="0.15">
      <c r="L3131" s="244" t="str">
        <f t="shared" si="441"/>
        <v/>
      </c>
      <c r="M3131" s="245" t="str">
        <f t="shared" si="442"/>
        <v/>
      </c>
      <c r="N3131" s="244" t="str">
        <f t="shared" si="443"/>
        <v/>
      </c>
      <c r="O3131" s="244" t="str">
        <f t="shared" si="444"/>
        <v/>
      </c>
      <c r="P3131">
        <f>IF($I3131&lt;&gt;"",$I3131,IF($E3131="SGD",1,IF($E3131="USD",Settings!$B$22,IF($E3131="HKD",Settings!$B$23,1))))</f>
        <v>1</v>
      </c>
      <c r="Q3131">
        <f t="shared" si="445"/>
        <v>0</v>
      </c>
      <c r="R3131">
        <f t="shared" si="446"/>
        <v>0</v>
      </c>
      <c r="S3131" t="str">
        <f t="shared" si="438"/>
        <v/>
      </c>
      <c r="T3131" t="str">
        <f t="shared" si="439"/>
        <v/>
      </c>
      <c r="U3131" t="str">
        <f t="shared" si="440"/>
        <v/>
      </c>
    </row>
    <row r="3132" spans="12:21" ht="15" customHeight="1" x14ac:dyDescent="0.15">
      <c r="L3132" s="244" t="str">
        <f t="shared" si="441"/>
        <v/>
      </c>
      <c r="M3132" s="245" t="str">
        <f t="shared" si="442"/>
        <v/>
      </c>
      <c r="N3132" s="244" t="str">
        <f t="shared" si="443"/>
        <v/>
      </c>
      <c r="O3132" s="244" t="str">
        <f t="shared" si="444"/>
        <v/>
      </c>
      <c r="P3132">
        <f>IF($I3132&lt;&gt;"",$I3132,IF($E3132="SGD",1,IF($E3132="USD",Settings!$B$22,IF($E3132="HKD",Settings!$B$23,1))))</f>
        <v>1</v>
      </c>
      <c r="Q3132">
        <f t="shared" si="445"/>
        <v>0</v>
      </c>
      <c r="R3132">
        <f t="shared" si="446"/>
        <v>0</v>
      </c>
      <c r="S3132" t="str">
        <f t="shared" si="438"/>
        <v/>
      </c>
      <c r="T3132" t="str">
        <f t="shared" si="439"/>
        <v/>
      </c>
      <c r="U3132" t="str">
        <f t="shared" si="440"/>
        <v/>
      </c>
    </row>
    <row r="3133" spans="12:21" ht="15" customHeight="1" x14ac:dyDescent="0.15">
      <c r="L3133" s="244" t="str">
        <f t="shared" si="441"/>
        <v/>
      </c>
      <c r="M3133" s="245" t="str">
        <f t="shared" si="442"/>
        <v/>
      </c>
      <c r="N3133" s="244" t="str">
        <f t="shared" si="443"/>
        <v/>
      </c>
      <c r="O3133" s="244" t="str">
        <f t="shared" si="444"/>
        <v/>
      </c>
      <c r="P3133">
        <f>IF($I3133&lt;&gt;"",$I3133,IF($E3133="SGD",1,IF($E3133="USD",Settings!$B$22,IF($E3133="HKD",Settings!$B$23,1))))</f>
        <v>1</v>
      </c>
      <c r="Q3133">
        <f t="shared" si="445"/>
        <v>0</v>
      </c>
      <c r="R3133">
        <f t="shared" si="446"/>
        <v>0</v>
      </c>
      <c r="S3133" t="str">
        <f t="shared" si="438"/>
        <v/>
      </c>
      <c r="T3133" t="str">
        <f t="shared" si="439"/>
        <v/>
      </c>
      <c r="U3133" t="str">
        <f t="shared" si="440"/>
        <v/>
      </c>
    </row>
    <row r="3134" spans="12:21" ht="15" customHeight="1" x14ac:dyDescent="0.15">
      <c r="L3134" s="244" t="str">
        <f t="shared" si="441"/>
        <v/>
      </c>
      <c r="M3134" s="245" t="str">
        <f t="shared" si="442"/>
        <v/>
      </c>
      <c r="N3134" s="244" t="str">
        <f t="shared" si="443"/>
        <v/>
      </c>
      <c r="O3134" s="244" t="str">
        <f t="shared" si="444"/>
        <v/>
      </c>
      <c r="P3134">
        <f>IF($I3134&lt;&gt;"",$I3134,IF($E3134="SGD",1,IF($E3134="USD",Settings!$B$22,IF($E3134="HKD",Settings!$B$23,1))))</f>
        <v>1</v>
      </c>
      <c r="Q3134">
        <f t="shared" si="445"/>
        <v>0</v>
      </c>
      <c r="R3134">
        <f t="shared" si="446"/>
        <v>0</v>
      </c>
      <c r="S3134" t="str">
        <f t="shared" si="438"/>
        <v/>
      </c>
      <c r="T3134" t="str">
        <f t="shared" si="439"/>
        <v/>
      </c>
      <c r="U3134" t="str">
        <f t="shared" si="440"/>
        <v/>
      </c>
    </row>
    <row r="3135" spans="12:21" ht="15" customHeight="1" x14ac:dyDescent="0.15">
      <c r="L3135" s="244" t="str">
        <f t="shared" si="441"/>
        <v/>
      </c>
      <c r="M3135" s="245" t="str">
        <f t="shared" si="442"/>
        <v/>
      </c>
      <c r="N3135" s="244" t="str">
        <f t="shared" si="443"/>
        <v/>
      </c>
      <c r="O3135" s="244" t="str">
        <f t="shared" si="444"/>
        <v/>
      </c>
      <c r="P3135">
        <f>IF($I3135&lt;&gt;"",$I3135,IF($E3135="SGD",1,IF($E3135="USD",Settings!$B$22,IF($E3135="HKD",Settings!$B$23,1))))</f>
        <v>1</v>
      </c>
      <c r="Q3135">
        <f t="shared" si="445"/>
        <v>0</v>
      </c>
      <c r="R3135">
        <f t="shared" si="446"/>
        <v>0</v>
      </c>
      <c r="S3135" t="str">
        <f t="shared" si="438"/>
        <v/>
      </c>
      <c r="T3135" t="str">
        <f t="shared" si="439"/>
        <v/>
      </c>
      <c r="U3135" t="str">
        <f t="shared" si="440"/>
        <v/>
      </c>
    </row>
    <row r="3136" spans="12:21" ht="15" customHeight="1" x14ac:dyDescent="0.15">
      <c r="L3136" s="244" t="str">
        <f t="shared" si="441"/>
        <v/>
      </c>
      <c r="M3136" s="245" t="str">
        <f t="shared" si="442"/>
        <v/>
      </c>
      <c r="N3136" s="244" t="str">
        <f t="shared" si="443"/>
        <v/>
      </c>
      <c r="O3136" s="244" t="str">
        <f t="shared" si="444"/>
        <v/>
      </c>
      <c r="P3136">
        <f>IF($I3136&lt;&gt;"",$I3136,IF($E3136="SGD",1,IF($E3136="USD",Settings!$B$22,IF($E3136="HKD",Settings!$B$23,1))))</f>
        <v>1</v>
      </c>
      <c r="Q3136">
        <f t="shared" si="445"/>
        <v>0</v>
      </c>
      <c r="R3136">
        <f t="shared" si="446"/>
        <v>0</v>
      </c>
      <c r="S3136" t="str">
        <f t="shared" si="438"/>
        <v/>
      </c>
      <c r="T3136" t="str">
        <f t="shared" si="439"/>
        <v/>
      </c>
      <c r="U3136" t="str">
        <f t="shared" si="440"/>
        <v/>
      </c>
    </row>
    <row r="3137" spans="12:21" ht="15" customHeight="1" x14ac:dyDescent="0.15">
      <c r="L3137" s="244" t="str">
        <f t="shared" si="441"/>
        <v/>
      </c>
      <c r="M3137" s="245" t="str">
        <f t="shared" si="442"/>
        <v/>
      </c>
      <c r="N3137" s="244" t="str">
        <f t="shared" si="443"/>
        <v/>
      </c>
      <c r="O3137" s="244" t="str">
        <f t="shared" si="444"/>
        <v/>
      </c>
      <c r="P3137">
        <f>IF($I3137&lt;&gt;"",$I3137,IF($E3137="SGD",1,IF($E3137="USD",Settings!$B$22,IF($E3137="HKD",Settings!$B$23,1))))</f>
        <v>1</v>
      </c>
      <c r="Q3137">
        <f t="shared" si="445"/>
        <v>0</v>
      </c>
      <c r="R3137">
        <f t="shared" si="446"/>
        <v>0</v>
      </c>
      <c r="S3137" t="str">
        <f t="shared" si="438"/>
        <v/>
      </c>
      <c r="T3137" t="str">
        <f t="shared" si="439"/>
        <v/>
      </c>
      <c r="U3137" t="str">
        <f t="shared" si="440"/>
        <v/>
      </c>
    </row>
    <row r="3138" spans="12:21" ht="15" customHeight="1" x14ac:dyDescent="0.15">
      <c r="L3138" s="244" t="str">
        <f t="shared" si="441"/>
        <v/>
      </c>
      <c r="M3138" s="245" t="str">
        <f t="shared" si="442"/>
        <v/>
      </c>
      <c r="N3138" s="244" t="str">
        <f t="shared" si="443"/>
        <v/>
      </c>
      <c r="O3138" s="244" t="str">
        <f t="shared" si="444"/>
        <v/>
      </c>
      <c r="P3138">
        <f>IF($I3138&lt;&gt;"",$I3138,IF($E3138="SGD",1,IF($E3138="USD",Settings!$B$22,IF($E3138="HKD",Settings!$B$23,1))))</f>
        <v>1</v>
      </c>
      <c r="Q3138">
        <f t="shared" si="445"/>
        <v>0</v>
      </c>
      <c r="R3138">
        <f t="shared" si="446"/>
        <v>0</v>
      </c>
      <c r="S3138" t="str">
        <f t="shared" ref="S3138:S3201" si="447">IF(L3138="","",SUMIFS($M:$M,$L:$L,L3138,$T:$T,"&lt;="&amp;T3138))</f>
        <v/>
      </c>
      <c r="T3138" t="str">
        <f t="shared" ref="T3138:T3201" si="448">IF(L3138="","",INT(G3138)*100000+ROW())</f>
        <v/>
      </c>
      <c r="U3138" t="str">
        <f t="shared" ref="U3138:U3201" si="449">IF(L3138="","",IF(AND(COUNTIFS($L:$L,L3138,$S:$S,"&gt;-0.000001",$S:$S,"&lt;0.000001",$T:$T,"&gt;"&amp;T3138)=0,ABS(S3138)&gt;0.000001),1,0))</f>
        <v/>
      </c>
    </row>
    <row r="3139" spans="12:21" ht="15" customHeight="1" x14ac:dyDescent="0.15">
      <c r="L3139" s="244" t="str">
        <f t="shared" si="441"/>
        <v/>
      </c>
      <c r="M3139" s="245" t="str">
        <f t="shared" si="442"/>
        <v/>
      </c>
      <c r="N3139" s="244" t="str">
        <f t="shared" si="443"/>
        <v/>
      </c>
      <c r="O3139" s="244" t="str">
        <f t="shared" si="444"/>
        <v/>
      </c>
      <c r="P3139">
        <f>IF($I3139&lt;&gt;"",$I3139,IF($E3139="SGD",1,IF($E3139="USD",Settings!$B$22,IF($E3139="HKD",Settings!$B$23,1))))</f>
        <v>1</v>
      </c>
      <c r="Q3139">
        <f t="shared" si="445"/>
        <v>0</v>
      </c>
      <c r="R3139">
        <f t="shared" si="446"/>
        <v>0</v>
      </c>
      <c r="S3139" t="str">
        <f t="shared" si="447"/>
        <v/>
      </c>
      <c r="T3139" t="str">
        <f t="shared" si="448"/>
        <v/>
      </c>
      <c r="U3139" t="str">
        <f t="shared" si="449"/>
        <v/>
      </c>
    </row>
    <row r="3140" spans="12:21" ht="15" customHeight="1" x14ac:dyDescent="0.15">
      <c r="L3140" s="244" t="str">
        <f t="shared" si="441"/>
        <v/>
      </c>
      <c r="M3140" s="245" t="str">
        <f t="shared" si="442"/>
        <v/>
      </c>
      <c r="N3140" s="244" t="str">
        <f t="shared" si="443"/>
        <v/>
      </c>
      <c r="O3140" s="244" t="str">
        <f t="shared" si="444"/>
        <v/>
      </c>
      <c r="P3140">
        <f>IF($I3140&lt;&gt;"",$I3140,IF($E3140="SGD",1,IF($E3140="USD",Settings!$B$22,IF($E3140="HKD",Settings!$B$23,1))))</f>
        <v>1</v>
      </c>
      <c r="Q3140">
        <f t="shared" si="445"/>
        <v>0</v>
      </c>
      <c r="R3140">
        <f t="shared" si="446"/>
        <v>0</v>
      </c>
      <c r="S3140" t="str">
        <f t="shared" si="447"/>
        <v/>
      </c>
      <c r="T3140" t="str">
        <f t="shared" si="448"/>
        <v/>
      </c>
      <c r="U3140" t="str">
        <f t="shared" si="449"/>
        <v/>
      </c>
    </row>
    <row r="3141" spans="12:21" ht="15" customHeight="1" x14ac:dyDescent="0.15">
      <c r="L3141" s="244" t="str">
        <f t="shared" si="441"/>
        <v/>
      </c>
      <c r="M3141" s="245" t="str">
        <f t="shared" si="442"/>
        <v/>
      </c>
      <c r="N3141" s="244" t="str">
        <f t="shared" si="443"/>
        <v/>
      </c>
      <c r="O3141" s="244" t="str">
        <f t="shared" si="444"/>
        <v/>
      </c>
      <c r="P3141">
        <f>IF($I3141&lt;&gt;"",$I3141,IF($E3141="SGD",1,IF($E3141="USD",Settings!$B$22,IF($E3141="HKD",Settings!$B$23,1))))</f>
        <v>1</v>
      </c>
      <c r="Q3141">
        <f t="shared" si="445"/>
        <v>0</v>
      </c>
      <c r="R3141">
        <f t="shared" si="446"/>
        <v>0</v>
      </c>
      <c r="S3141" t="str">
        <f t="shared" si="447"/>
        <v/>
      </c>
      <c r="T3141" t="str">
        <f t="shared" si="448"/>
        <v/>
      </c>
      <c r="U3141" t="str">
        <f t="shared" si="449"/>
        <v/>
      </c>
    </row>
    <row r="3142" spans="12:21" ht="15" customHeight="1" x14ac:dyDescent="0.15">
      <c r="L3142" s="244" t="str">
        <f t="shared" si="441"/>
        <v/>
      </c>
      <c r="M3142" s="245" t="str">
        <f t="shared" si="442"/>
        <v/>
      </c>
      <c r="N3142" s="244" t="str">
        <f t="shared" si="443"/>
        <v/>
      </c>
      <c r="O3142" s="244" t="str">
        <f t="shared" si="444"/>
        <v/>
      </c>
      <c r="P3142">
        <f>IF($I3142&lt;&gt;"",$I3142,IF($E3142="SGD",1,IF($E3142="USD",Settings!$B$22,IF($E3142="HKD",Settings!$B$23,1))))</f>
        <v>1</v>
      </c>
      <c r="Q3142">
        <f t="shared" si="445"/>
        <v>0</v>
      </c>
      <c r="R3142">
        <f t="shared" si="446"/>
        <v>0</v>
      </c>
      <c r="S3142" t="str">
        <f t="shared" si="447"/>
        <v/>
      </c>
      <c r="T3142" t="str">
        <f t="shared" si="448"/>
        <v/>
      </c>
      <c r="U3142" t="str">
        <f t="shared" si="449"/>
        <v/>
      </c>
    </row>
    <row r="3143" spans="12:21" ht="15" customHeight="1" x14ac:dyDescent="0.15">
      <c r="L3143" s="244" t="str">
        <f t="shared" si="441"/>
        <v/>
      </c>
      <c r="M3143" s="245" t="str">
        <f t="shared" si="442"/>
        <v/>
      </c>
      <c r="N3143" s="244" t="str">
        <f t="shared" si="443"/>
        <v/>
      </c>
      <c r="O3143" s="244" t="str">
        <f t="shared" si="444"/>
        <v/>
      </c>
      <c r="P3143">
        <f>IF($I3143&lt;&gt;"",$I3143,IF($E3143="SGD",1,IF($E3143="USD",Settings!$B$22,IF($E3143="HKD",Settings!$B$23,1))))</f>
        <v>1</v>
      </c>
      <c r="Q3143">
        <f t="shared" si="445"/>
        <v>0</v>
      </c>
      <c r="R3143">
        <f t="shared" si="446"/>
        <v>0</v>
      </c>
      <c r="S3143" t="str">
        <f t="shared" si="447"/>
        <v/>
      </c>
      <c r="T3143" t="str">
        <f t="shared" si="448"/>
        <v/>
      </c>
      <c r="U3143" t="str">
        <f t="shared" si="449"/>
        <v/>
      </c>
    </row>
    <row r="3144" spans="12:21" ht="15" customHeight="1" x14ac:dyDescent="0.15">
      <c r="L3144" s="244" t="str">
        <f t="shared" si="441"/>
        <v/>
      </c>
      <c r="M3144" s="245" t="str">
        <f t="shared" si="442"/>
        <v/>
      </c>
      <c r="N3144" s="244" t="str">
        <f t="shared" si="443"/>
        <v/>
      </c>
      <c r="O3144" s="244" t="str">
        <f t="shared" si="444"/>
        <v/>
      </c>
      <c r="P3144">
        <f>IF($I3144&lt;&gt;"",$I3144,IF($E3144="SGD",1,IF($E3144="USD",Settings!$B$22,IF($E3144="HKD",Settings!$B$23,1))))</f>
        <v>1</v>
      </c>
      <c r="Q3144">
        <f t="shared" si="445"/>
        <v>0</v>
      </c>
      <c r="R3144">
        <f t="shared" si="446"/>
        <v>0</v>
      </c>
      <c r="S3144" t="str">
        <f t="shared" si="447"/>
        <v/>
      </c>
      <c r="T3144" t="str">
        <f t="shared" si="448"/>
        <v/>
      </c>
      <c r="U3144" t="str">
        <f t="shared" si="449"/>
        <v/>
      </c>
    </row>
    <row r="3145" spans="12:21" ht="15" customHeight="1" x14ac:dyDescent="0.15">
      <c r="L3145" s="244" t="str">
        <f t="shared" si="441"/>
        <v/>
      </c>
      <c r="M3145" s="245" t="str">
        <f t="shared" si="442"/>
        <v/>
      </c>
      <c r="N3145" s="244" t="str">
        <f t="shared" si="443"/>
        <v/>
      </c>
      <c r="O3145" s="244" t="str">
        <f t="shared" si="444"/>
        <v/>
      </c>
      <c r="P3145">
        <f>IF($I3145&lt;&gt;"",$I3145,IF($E3145="SGD",1,IF($E3145="USD",Settings!$B$22,IF($E3145="HKD",Settings!$B$23,1))))</f>
        <v>1</v>
      </c>
      <c r="Q3145">
        <f t="shared" si="445"/>
        <v>0</v>
      </c>
      <c r="R3145">
        <f t="shared" si="446"/>
        <v>0</v>
      </c>
      <c r="S3145" t="str">
        <f t="shared" si="447"/>
        <v/>
      </c>
      <c r="T3145" t="str">
        <f t="shared" si="448"/>
        <v/>
      </c>
      <c r="U3145" t="str">
        <f t="shared" si="449"/>
        <v/>
      </c>
    </row>
    <row r="3146" spans="12:21" ht="15" customHeight="1" x14ac:dyDescent="0.15">
      <c r="L3146" s="244" t="str">
        <f t="shared" si="441"/>
        <v/>
      </c>
      <c r="M3146" s="245" t="str">
        <f t="shared" si="442"/>
        <v/>
      </c>
      <c r="N3146" s="244" t="str">
        <f t="shared" si="443"/>
        <v/>
      </c>
      <c r="O3146" s="244" t="str">
        <f t="shared" si="444"/>
        <v/>
      </c>
      <c r="P3146">
        <f>IF($I3146&lt;&gt;"",$I3146,IF($E3146="SGD",1,IF($E3146="USD",Settings!$B$22,IF($E3146="HKD",Settings!$B$23,1))))</f>
        <v>1</v>
      </c>
      <c r="Q3146">
        <f t="shared" si="445"/>
        <v>0</v>
      </c>
      <c r="R3146">
        <f t="shared" si="446"/>
        <v>0</v>
      </c>
      <c r="S3146" t="str">
        <f t="shared" si="447"/>
        <v/>
      </c>
      <c r="T3146" t="str">
        <f t="shared" si="448"/>
        <v/>
      </c>
      <c r="U3146" t="str">
        <f t="shared" si="449"/>
        <v/>
      </c>
    </row>
    <row r="3147" spans="12:21" ht="15" customHeight="1" x14ac:dyDescent="0.15">
      <c r="L3147" s="244" t="str">
        <f t="shared" si="441"/>
        <v/>
      </c>
      <c r="M3147" s="245" t="str">
        <f t="shared" si="442"/>
        <v/>
      </c>
      <c r="N3147" s="244" t="str">
        <f t="shared" si="443"/>
        <v/>
      </c>
      <c r="O3147" s="244" t="str">
        <f t="shared" si="444"/>
        <v/>
      </c>
      <c r="P3147">
        <f>IF($I3147&lt;&gt;"",$I3147,IF($E3147="SGD",1,IF($E3147="USD",Settings!$B$22,IF($E3147="HKD",Settings!$B$23,1))))</f>
        <v>1</v>
      </c>
      <c r="Q3147">
        <f t="shared" si="445"/>
        <v>0</v>
      </c>
      <c r="R3147">
        <f t="shared" si="446"/>
        <v>0</v>
      </c>
      <c r="S3147" t="str">
        <f t="shared" si="447"/>
        <v/>
      </c>
      <c r="T3147" t="str">
        <f t="shared" si="448"/>
        <v/>
      </c>
      <c r="U3147" t="str">
        <f t="shared" si="449"/>
        <v/>
      </c>
    </row>
    <row r="3148" spans="12:21" ht="15" customHeight="1" x14ac:dyDescent="0.15">
      <c r="L3148" s="244" t="str">
        <f t="shared" si="441"/>
        <v/>
      </c>
      <c r="M3148" s="245" t="str">
        <f t="shared" si="442"/>
        <v/>
      </c>
      <c r="N3148" s="244" t="str">
        <f t="shared" si="443"/>
        <v/>
      </c>
      <c r="O3148" s="244" t="str">
        <f t="shared" si="444"/>
        <v/>
      </c>
      <c r="P3148">
        <f>IF($I3148&lt;&gt;"",$I3148,IF($E3148="SGD",1,IF($E3148="USD",Settings!$B$22,IF($E3148="HKD",Settings!$B$23,1))))</f>
        <v>1</v>
      </c>
      <c r="Q3148">
        <f t="shared" si="445"/>
        <v>0</v>
      </c>
      <c r="R3148">
        <f t="shared" si="446"/>
        <v>0</v>
      </c>
      <c r="S3148" t="str">
        <f t="shared" si="447"/>
        <v/>
      </c>
      <c r="T3148" t="str">
        <f t="shared" si="448"/>
        <v/>
      </c>
      <c r="U3148" t="str">
        <f t="shared" si="449"/>
        <v/>
      </c>
    </row>
    <row r="3149" spans="12:21" ht="15" customHeight="1" x14ac:dyDescent="0.15">
      <c r="L3149" s="244" t="str">
        <f t="shared" si="441"/>
        <v/>
      </c>
      <c r="M3149" s="245" t="str">
        <f t="shared" si="442"/>
        <v/>
      </c>
      <c r="N3149" s="244" t="str">
        <f t="shared" si="443"/>
        <v/>
      </c>
      <c r="O3149" s="244" t="str">
        <f t="shared" si="444"/>
        <v/>
      </c>
      <c r="P3149">
        <f>IF($I3149&lt;&gt;"",$I3149,IF($E3149="SGD",1,IF($E3149="USD",Settings!$B$22,IF($E3149="HKD",Settings!$B$23,1))))</f>
        <v>1</v>
      </c>
      <c r="Q3149">
        <f t="shared" si="445"/>
        <v>0</v>
      </c>
      <c r="R3149">
        <f t="shared" si="446"/>
        <v>0</v>
      </c>
      <c r="S3149" t="str">
        <f t="shared" si="447"/>
        <v/>
      </c>
      <c r="T3149" t="str">
        <f t="shared" si="448"/>
        <v/>
      </c>
      <c r="U3149" t="str">
        <f t="shared" si="449"/>
        <v/>
      </c>
    </row>
    <row r="3150" spans="12:21" ht="15" customHeight="1" x14ac:dyDescent="0.15">
      <c r="L3150" s="244" t="str">
        <f t="shared" si="441"/>
        <v/>
      </c>
      <c r="M3150" s="245" t="str">
        <f t="shared" si="442"/>
        <v/>
      </c>
      <c r="N3150" s="244" t="str">
        <f t="shared" si="443"/>
        <v/>
      </c>
      <c r="O3150" s="244" t="str">
        <f t="shared" si="444"/>
        <v/>
      </c>
      <c r="P3150">
        <f>IF($I3150&lt;&gt;"",$I3150,IF($E3150="SGD",1,IF($E3150="USD",Settings!$B$22,IF($E3150="HKD",Settings!$B$23,1))))</f>
        <v>1</v>
      </c>
      <c r="Q3150">
        <f t="shared" si="445"/>
        <v>0</v>
      </c>
      <c r="R3150">
        <f t="shared" si="446"/>
        <v>0</v>
      </c>
      <c r="S3150" t="str">
        <f t="shared" si="447"/>
        <v/>
      </c>
      <c r="T3150" t="str">
        <f t="shared" si="448"/>
        <v/>
      </c>
      <c r="U3150" t="str">
        <f t="shared" si="449"/>
        <v/>
      </c>
    </row>
    <row r="3151" spans="12:21" ht="15" customHeight="1" x14ac:dyDescent="0.15">
      <c r="L3151" s="244" t="str">
        <f t="shared" si="441"/>
        <v/>
      </c>
      <c r="M3151" s="245" t="str">
        <f t="shared" si="442"/>
        <v/>
      </c>
      <c r="N3151" s="244" t="str">
        <f t="shared" si="443"/>
        <v/>
      </c>
      <c r="O3151" s="244" t="str">
        <f t="shared" si="444"/>
        <v/>
      </c>
      <c r="P3151">
        <f>IF($I3151&lt;&gt;"",$I3151,IF($E3151="SGD",1,IF($E3151="USD",Settings!$B$22,IF($E3151="HKD",Settings!$B$23,1))))</f>
        <v>1</v>
      </c>
      <c r="Q3151">
        <f t="shared" si="445"/>
        <v>0</v>
      </c>
      <c r="R3151">
        <f t="shared" si="446"/>
        <v>0</v>
      </c>
      <c r="S3151" t="str">
        <f t="shared" si="447"/>
        <v/>
      </c>
      <c r="T3151" t="str">
        <f t="shared" si="448"/>
        <v/>
      </c>
      <c r="U3151" t="str">
        <f t="shared" si="449"/>
        <v/>
      </c>
    </row>
    <row r="3152" spans="12:21" ht="15" customHeight="1" x14ac:dyDescent="0.15">
      <c r="L3152" s="244" t="str">
        <f t="shared" si="441"/>
        <v/>
      </c>
      <c r="M3152" s="245" t="str">
        <f t="shared" si="442"/>
        <v/>
      </c>
      <c r="N3152" s="244" t="str">
        <f t="shared" si="443"/>
        <v/>
      </c>
      <c r="O3152" s="244" t="str">
        <f t="shared" si="444"/>
        <v/>
      </c>
      <c r="P3152">
        <f>IF($I3152&lt;&gt;"",$I3152,IF($E3152="SGD",1,IF($E3152="USD",Settings!$B$22,IF($E3152="HKD",Settings!$B$23,1))))</f>
        <v>1</v>
      </c>
      <c r="Q3152">
        <f t="shared" si="445"/>
        <v>0</v>
      </c>
      <c r="R3152">
        <f t="shared" si="446"/>
        <v>0</v>
      </c>
      <c r="S3152" t="str">
        <f t="shared" si="447"/>
        <v/>
      </c>
      <c r="T3152" t="str">
        <f t="shared" si="448"/>
        <v/>
      </c>
      <c r="U3152" t="str">
        <f t="shared" si="449"/>
        <v/>
      </c>
    </row>
    <row r="3153" spans="12:21" ht="15" customHeight="1" x14ac:dyDescent="0.15">
      <c r="L3153" s="244" t="str">
        <f t="shared" si="441"/>
        <v/>
      </c>
      <c r="M3153" s="245" t="str">
        <f t="shared" si="442"/>
        <v/>
      </c>
      <c r="N3153" s="244" t="str">
        <f t="shared" si="443"/>
        <v/>
      </c>
      <c r="O3153" s="244" t="str">
        <f t="shared" si="444"/>
        <v/>
      </c>
      <c r="P3153">
        <f>IF($I3153&lt;&gt;"",$I3153,IF($E3153="SGD",1,IF($E3153="USD",Settings!$B$22,IF($E3153="HKD",Settings!$B$23,1))))</f>
        <v>1</v>
      </c>
      <c r="Q3153">
        <f t="shared" si="445"/>
        <v>0</v>
      </c>
      <c r="R3153">
        <f t="shared" si="446"/>
        <v>0</v>
      </c>
      <c r="S3153" t="str">
        <f t="shared" si="447"/>
        <v/>
      </c>
      <c r="T3153" t="str">
        <f t="shared" si="448"/>
        <v/>
      </c>
      <c r="U3153" t="str">
        <f t="shared" si="449"/>
        <v/>
      </c>
    </row>
    <row r="3154" spans="12:21" ht="15" customHeight="1" x14ac:dyDescent="0.15">
      <c r="L3154" s="244" t="str">
        <f t="shared" si="441"/>
        <v/>
      </c>
      <c r="M3154" s="245" t="str">
        <f t="shared" si="442"/>
        <v/>
      </c>
      <c r="N3154" s="244" t="str">
        <f t="shared" si="443"/>
        <v/>
      </c>
      <c r="O3154" s="244" t="str">
        <f t="shared" si="444"/>
        <v/>
      </c>
      <c r="P3154">
        <f>IF($I3154&lt;&gt;"",$I3154,IF($E3154="SGD",1,IF($E3154="USD",Settings!$B$22,IF($E3154="HKD",Settings!$B$23,1))))</f>
        <v>1</v>
      </c>
      <c r="Q3154">
        <f t="shared" si="445"/>
        <v>0</v>
      </c>
      <c r="R3154">
        <f t="shared" si="446"/>
        <v>0</v>
      </c>
      <c r="S3154" t="str">
        <f t="shared" si="447"/>
        <v/>
      </c>
      <c r="T3154" t="str">
        <f t="shared" si="448"/>
        <v/>
      </c>
      <c r="U3154" t="str">
        <f t="shared" si="449"/>
        <v/>
      </c>
    </row>
    <row r="3155" spans="12:21" ht="15" customHeight="1" x14ac:dyDescent="0.15">
      <c r="L3155" s="244" t="str">
        <f t="shared" si="441"/>
        <v/>
      </c>
      <c r="M3155" s="245" t="str">
        <f t="shared" si="442"/>
        <v/>
      </c>
      <c r="N3155" s="244" t="str">
        <f t="shared" si="443"/>
        <v/>
      </c>
      <c r="O3155" s="244" t="str">
        <f t="shared" si="444"/>
        <v/>
      </c>
      <c r="P3155">
        <f>IF($I3155&lt;&gt;"",$I3155,IF($E3155="SGD",1,IF($E3155="USD",Settings!$B$22,IF($E3155="HKD",Settings!$B$23,1))))</f>
        <v>1</v>
      </c>
      <c r="Q3155">
        <f t="shared" si="445"/>
        <v>0</v>
      </c>
      <c r="R3155">
        <f t="shared" si="446"/>
        <v>0</v>
      </c>
      <c r="S3155" t="str">
        <f t="shared" si="447"/>
        <v/>
      </c>
      <c r="T3155" t="str">
        <f t="shared" si="448"/>
        <v/>
      </c>
      <c r="U3155" t="str">
        <f t="shared" si="449"/>
        <v/>
      </c>
    </row>
    <row r="3156" spans="12:21" ht="15" customHeight="1" x14ac:dyDescent="0.15">
      <c r="L3156" s="244" t="str">
        <f t="shared" si="441"/>
        <v/>
      </c>
      <c r="M3156" s="245" t="str">
        <f t="shared" si="442"/>
        <v/>
      </c>
      <c r="N3156" s="244" t="str">
        <f t="shared" si="443"/>
        <v/>
      </c>
      <c r="O3156" s="244" t="str">
        <f t="shared" si="444"/>
        <v/>
      </c>
      <c r="P3156">
        <f>IF($I3156&lt;&gt;"",$I3156,IF($E3156="SGD",1,IF($E3156="USD",Settings!$B$22,IF($E3156="HKD",Settings!$B$23,1))))</f>
        <v>1</v>
      </c>
      <c r="Q3156">
        <f t="shared" si="445"/>
        <v>0</v>
      </c>
      <c r="R3156">
        <f t="shared" si="446"/>
        <v>0</v>
      </c>
      <c r="S3156" t="str">
        <f t="shared" si="447"/>
        <v/>
      </c>
      <c r="T3156" t="str">
        <f t="shared" si="448"/>
        <v/>
      </c>
      <c r="U3156" t="str">
        <f t="shared" si="449"/>
        <v/>
      </c>
    </row>
    <row r="3157" spans="12:21" ht="15" customHeight="1" x14ac:dyDescent="0.15">
      <c r="L3157" s="244" t="str">
        <f t="shared" si="441"/>
        <v/>
      </c>
      <c r="M3157" s="245" t="str">
        <f t="shared" si="442"/>
        <v/>
      </c>
      <c r="N3157" s="244" t="str">
        <f t="shared" si="443"/>
        <v/>
      </c>
      <c r="O3157" s="244" t="str">
        <f t="shared" si="444"/>
        <v/>
      </c>
      <c r="P3157">
        <f>IF($I3157&lt;&gt;"",$I3157,IF($E3157="SGD",1,IF($E3157="USD",Settings!$B$22,IF($E3157="HKD",Settings!$B$23,1))))</f>
        <v>1</v>
      </c>
      <c r="Q3157">
        <f t="shared" si="445"/>
        <v>0</v>
      </c>
      <c r="R3157">
        <f t="shared" si="446"/>
        <v>0</v>
      </c>
      <c r="S3157" t="str">
        <f t="shared" si="447"/>
        <v/>
      </c>
      <c r="T3157" t="str">
        <f t="shared" si="448"/>
        <v/>
      </c>
      <c r="U3157" t="str">
        <f t="shared" si="449"/>
        <v/>
      </c>
    </row>
    <row r="3158" spans="12:21" ht="15" customHeight="1" x14ac:dyDescent="0.15">
      <c r="L3158" s="244" t="str">
        <f t="shared" si="441"/>
        <v/>
      </c>
      <c r="M3158" s="245" t="str">
        <f t="shared" si="442"/>
        <v/>
      </c>
      <c r="N3158" s="244" t="str">
        <f t="shared" si="443"/>
        <v/>
      </c>
      <c r="O3158" s="244" t="str">
        <f t="shared" si="444"/>
        <v/>
      </c>
      <c r="P3158">
        <f>IF($I3158&lt;&gt;"",$I3158,IF($E3158="SGD",1,IF($E3158="USD",Settings!$B$22,IF($E3158="HKD",Settings!$B$23,1))))</f>
        <v>1</v>
      </c>
      <c r="Q3158">
        <f t="shared" si="445"/>
        <v>0</v>
      </c>
      <c r="R3158">
        <f t="shared" si="446"/>
        <v>0</v>
      </c>
      <c r="S3158" t="str">
        <f t="shared" si="447"/>
        <v/>
      </c>
      <c r="T3158" t="str">
        <f t="shared" si="448"/>
        <v/>
      </c>
      <c r="U3158" t="str">
        <f t="shared" si="449"/>
        <v/>
      </c>
    </row>
    <row r="3159" spans="12:21" ht="15" customHeight="1" x14ac:dyDescent="0.15">
      <c r="L3159" s="244" t="str">
        <f t="shared" si="441"/>
        <v/>
      </c>
      <c r="M3159" s="245" t="str">
        <f t="shared" si="442"/>
        <v/>
      </c>
      <c r="N3159" s="244" t="str">
        <f t="shared" si="443"/>
        <v/>
      </c>
      <c r="O3159" s="244" t="str">
        <f t="shared" si="444"/>
        <v/>
      </c>
      <c r="P3159">
        <f>IF($I3159&lt;&gt;"",$I3159,IF($E3159="SGD",1,IF($E3159="USD",Settings!$B$22,IF($E3159="HKD",Settings!$B$23,1))))</f>
        <v>1</v>
      </c>
      <c r="Q3159">
        <f t="shared" si="445"/>
        <v>0</v>
      </c>
      <c r="R3159">
        <f t="shared" si="446"/>
        <v>0</v>
      </c>
      <c r="S3159" t="str">
        <f t="shared" si="447"/>
        <v/>
      </c>
      <c r="T3159" t="str">
        <f t="shared" si="448"/>
        <v/>
      </c>
      <c r="U3159" t="str">
        <f t="shared" si="449"/>
        <v/>
      </c>
    </row>
    <row r="3160" spans="12:21" ht="15" customHeight="1" x14ac:dyDescent="0.15">
      <c r="L3160" s="244" t="str">
        <f t="shared" si="441"/>
        <v/>
      </c>
      <c r="M3160" s="245" t="str">
        <f t="shared" si="442"/>
        <v/>
      </c>
      <c r="N3160" s="244" t="str">
        <f t="shared" si="443"/>
        <v/>
      </c>
      <c r="O3160" s="244" t="str">
        <f t="shared" si="444"/>
        <v/>
      </c>
      <c r="P3160">
        <f>IF($I3160&lt;&gt;"",$I3160,IF($E3160="SGD",1,IF($E3160="USD",Settings!$B$22,IF($E3160="HKD",Settings!$B$23,1))))</f>
        <v>1</v>
      </c>
      <c r="Q3160">
        <f t="shared" si="445"/>
        <v>0</v>
      </c>
      <c r="R3160">
        <f t="shared" si="446"/>
        <v>0</v>
      </c>
      <c r="S3160" t="str">
        <f t="shared" si="447"/>
        <v/>
      </c>
      <c r="T3160" t="str">
        <f t="shared" si="448"/>
        <v/>
      </c>
      <c r="U3160" t="str">
        <f t="shared" si="449"/>
        <v/>
      </c>
    </row>
    <row r="3161" spans="12:21" ht="15" customHeight="1" x14ac:dyDescent="0.15">
      <c r="L3161" s="244" t="str">
        <f t="shared" si="441"/>
        <v/>
      </c>
      <c r="M3161" s="245" t="str">
        <f t="shared" si="442"/>
        <v/>
      </c>
      <c r="N3161" s="244" t="str">
        <f t="shared" si="443"/>
        <v/>
      </c>
      <c r="O3161" s="244" t="str">
        <f t="shared" si="444"/>
        <v/>
      </c>
      <c r="P3161">
        <f>IF($I3161&lt;&gt;"",$I3161,IF($E3161="SGD",1,IF($E3161="USD",Settings!$B$22,IF($E3161="HKD",Settings!$B$23,1))))</f>
        <v>1</v>
      </c>
      <c r="Q3161">
        <f t="shared" si="445"/>
        <v>0</v>
      </c>
      <c r="R3161">
        <f t="shared" si="446"/>
        <v>0</v>
      </c>
      <c r="S3161" t="str">
        <f t="shared" si="447"/>
        <v/>
      </c>
      <c r="T3161" t="str">
        <f t="shared" si="448"/>
        <v/>
      </c>
      <c r="U3161" t="str">
        <f t="shared" si="449"/>
        <v/>
      </c>
    </row>
    <row r="3162" spans="12:21" ht="15" customHeight="1" x14ac:dyDescent="0.15">
      <c r="L3162" s="244" t="str">
        <f t="shared" si="441"/>
        <v/>
      </c>
      <c r="M3162" s="245" t="str">
        <f t="shared" si="442"/>
        <v/>
      </c>
      <c r="N3162" s="244" t="str">
        <f t="shared" si="443"/>
        <v/>
      </c>
      <c r="O3162" s="244" t="str">
        <f t="shared" si="444"/>
        <v/>
      </c>
      <c r="P3162">
        <f>IF($I3162&lt;&gt;"",$I3162,IF($E3162="SGD",1,IF($E3162="USD",Settings!$B$22,IF($E3162="HKD",Settings!$B$23,1))))</f>
        <v>1</v>
      </c>
      <c r="Q3162">
        <f t="shared" si="445"/>
        <v>0</v>
      </c>
      <c r="R3162">
        <f t="shared" si="446"/>
        <v>0</v>
      </c>
      <c r="S3162" t="str">
        <f t="shared" si="447"/>
        <v/>
      </c>
      <c r="T3162" t="str">
        <f t="shared" si="448"/>
        <v/>
      </c>
      <c r="U3162" t="str">
        <f t="shared" si="449"/>
        <v/>
      </c>
    </row>
    <row r="3163" spans="12:21" ht="15" customHeight="1" x14ac:dyDescent="0.15">
      <c r="L3163" s="244" t="str">
        <f t="shared" si="441"/>
        <v/>
      </c>
      <c r="M3163" s="245" t="str">
        <f t="shared" si="442"/>
        <v/>
      </c>
      <c r="N3163" s="244" t="str">
        <f t="shared" si="443"/>
        <v/>
      </c>
      <c r="O3163" s="244" t="str">
        <f t="shared" si="444"/>
        <v/>
      </c>
      <c r="P3163">
        <f>IF($I3163&lt;&gt;"",$I3163,IF($E3163="SGD",1,IF($E3163="USD",Settings!$B$22,IF($E3163="HKD",Settings!$B$23,1))))</f>
        <v>1</v>
      </c>
      <c r="Q3163">
        <f t="shared" si="445"/>
        <v>0</v>
      </c>
      <c r="R3163">
        <f t="shared" si="446"/>
        <v>0</v>
      </c>
      <c r="S3163" t="str">
        <f t="shared" si="447"/>
        <v/>
      </c>
      <c r="T3163" t="str">
        <f t="shared" si="448"/>
        <v/>
      </c>
      <c r="U3163" t="str">
        <f t="shared" si="449"/>
        <v/>
      </c>
    </row>
    <row r="3164" spans="12:21" ht="15" customHeight="1" x14ac:dyDescent="0.15">
      <c r="L3164" s="244" t="str">
        <f t="shared" si="441"/>
        <v/>
      </c>
      <c r="M3164" s="245" t="str">
        <f t="shared" si="442"/>
        <v/>
      </c>
      <c r="N3164" s="244" t="str">
        <f t="shared" si="443"/>
        <v/>
      </c>
      <c r="O3164" s="244" t="str">
        <f t="shared" si="444"/>
        <v/>
      </c>
      <c r="P3164">
        <f>IF($I3164&lt;&gt;"",$I3164,IF($E3164="SGD",1,IF($E3164="USD",Settings!$B$22,IF($E3164="HKD",Settings!$B$23,1))))</f>
        <v>1</v>
      </c>
      <c r="Q3164">
        <f t="shared" si="445"/>
        <v>0</v>
      </c>
      <c r="R3164">
        <f t="shared" si="446"/>
        <v>0</v>
      </c>
      <c r="S3164" t="str">
        <f t="shared" si="447"/>
        <v/>
      </c>
      <c r="T3164" t="str">
        <f t="shared" si="448"/>
        <v/>
      </c>
      <c r="U3164" t="str">
        <f t="shared" si="449"/>
        <v/>
      </c>
    </row>
    <row r="3165" spans="12:21" ht="15" customHeight="1" x14ac:dyDescent="0.15">
      <c r="L3165" s="244" t="str">
        <f t="shared" si="441"/>
        <v/>
      </c>
      <c r="M3165" s="245" t="str">
        <f t="shared" si="442"/>
        <v/>
      </c>
      <c r="N3165" s="244" t="str">
        <f t="shared" si="443"/>
        <v/>
      </c>
      <c r="O3165" s="244" t="str">
        <f t="shared" si="444"/>
        <v/>
      </c>
      <c r="P3165">
        <f>IF($I3165&lt;&gt;"",$I3165,IF($E3165="SGD",1,IF($E3165="USD",Settings!$B$22,IF($E3165="HKD",Settings!$B$23,1))))</f>
        <v>1</v>
      </c>
      <c r="Q3165">
        <f t="shared" si="445"/>
        <v>0</v>
      </c>
      <c r="R3165">
        <f t="shared" si="446"/>
        <v>0</v>
      </c>
      <c r="S3165" t="str">
        <f t="shared" si="447"/>
        <v/>
      </c>
      <c r="T3165" t="str">
        <f t="shared" si="448"/>
        <v/>
      </c>
      <c r="U3165" t="str">
        <f t="shared" si="449"/>
        <v/>
      </c>
    </row>
    <row r="3166" spans="12:21" ht="15" customHeight="1" x14ac:dyDescent="0.15">
      <c r="L3166" s="244" t="str">
        <f t="shared" si="441"/>
        <v/>
      </c>
      <c r="M3166" s="245" t="str">
        <f t="shared" si="442"/>
        <v/>
      </c>
      <c r="N3166" s="244" t="str">
        <f t="shared" si="443"/>
        <v/>
      </c>
      <c r="O3166" s="244" t="str">
        <f t="shared" si="444"/>
        <v/>
      </c>
      <c r="P3166">
        <f>IF($I3166&lt;&gt;"",$I3166,IF($E3166="SGD",1,IF($E3166="USD",Settings!$B$22,IF($E3166="HKD",Settings!$B$23,1))))</f>
        <v>1</v>
      </c>
      <c r="Q3166">
        <f t="shared" si="445"/>
        <v>0</v>
      </c>
      <c r="R3166">
        <f t="shared" si="446"/>
        <v>0</v>
      </c>
      <c r="S3166" t="str">
        <f t="shared" si="447"/>
        <v/>
      </c>
      <c r="T3166" t="str">
        <f t="shared" si="448"/>
        <v/>
      </c>
      <c r="U3166" t="str">
        <f t="shared" si="449"/>
        <v/>
      </c>
    </row>
    <row r="3167" spans="12:21" ht="15" customHeight="1" x14ac:dyDescent="0.15">
      <c r="L3167" s="244" t="str">
        <f t="shared" si="441"/>
        <v/>
      </c>
      <c r="M3167" s="245" t="str">
        <f t="shared" si="442"/>
        <v/>
      </c>
      <c r="N3167" s="244" t="str">
        <f t="shared" si="443"/>
        <v/>
      </c>
      <c r="O3167" s="244" t="str">
        <f t="shared" si="444"/>
        <v/>
      </c>
      <c r="P3167">
        <f>IF($I3167&lt;&gt;"",$I3167,IF($E3167="SGD",1,IF($E3167="USD",Settings!$B$22,IF($E3167="HKD",Settings!$B$23,1))))</f>
        <v>1</v>
      </c>
      <c r="Q3167">
        <f t="shared" si="445"/>
        <v>0</v>
      </c>
      <c r="R3167">
        <f t="shared" si="446"/>
        <v>0</v>
      </c>
      <c r="S3167" t="str">
        <f t="shared" si="447"/>
        <v/>
      </c>
      <c r="T3167" t="str">
        <f t="shared" si="448"/>
        <v/>
      </c>
      <c r="U3167" t="str">
        <f t="shared" si="449"/>
        <v/>
      </c>
    </row>
    <row r="3168" spans="12:21" ht="15" customHeight="1" x14ac:dyDescent="0.15">
      <c r="L3168" s="244" t="str">
        <f t="shared" si="441"/>
        <v/>
      </c>
      <c r="M3168" s="245" t="str">
        <f t="shared" si="442"/>
        <v/>
      </c>
      <c r="N3168" s="244" t="str">
        <f t="shared" si="443"/>
        <v/>
      </c>
      <c r="O3168" s="244" t="str">
        <f t="shared" si="444"/>
        <v/>
      </c>
      <c r="P3168">
        <f>IF($I3168&lt;&gt;"",$I3168,IF($E3168="SGD",1,IF($E3168="USD",Settings!$B$22,IF($E3168="HKD",Settings!$B$23,1))))</f>
        <v>1</v>
      </c>
      <c r="Q3168">
        <f t="shared" si="445"/>
        <v>0</v>
      </c>
      <c r="R3168">
        <f t="shared" si="446"/>
        <v>0</v>
      </c>
      <c r="S3168" t="str">
        <f t="shared" si="447"/>
        <v/>
      </c>
      <c r="T3168" t="str">
        <f t="shared" si="448"/>
        <v/>
      </c>
      <c r="U3168" t="str">
        <f t="shared" si="449"/>
        <v/>
      </c>
    </row>
    <row r="3169" spans="12:21" ht="15" customHeight="1" x14ac:dyDescent="0.15">
      <c r="L3169" s="244" t="str">
        <f t="shared" si="441"/>
        <v/>
      </c>
      <c r="M3169" s="245" t="str">
        <f t="shared" si="442"/>
        <v/>
      </c>
      <c r="N3169" s="244" t="str">
        <f t="shared" si="443"/>
        <v/>
      </c>
      <c r="O3169" s="244" t="str">
        <f t="shared" si="444"/>
        <v/>
      </c>
      <c r="P3169">
        <f>IF($I3169&lt;&gt;"",$I3169,IF($E3169="SGD",1,IF($E3169="USD",Settings!$B$22,IF($E3169="HKD",Settings!$B$23,1))))</f>
        <v>1</v>
      </c>
      <c r="Q3169">
        <f t="shared" si="445"/>
        <v>0</v>
      </c>
      <c r="R3169">
        <f t="shared" si="446"/>
        <v>0</v>
      </c>
      <c r="S3169" t="str">
        <f t="shared" si="447"/>
        <v/>
      </c>
      <c r="T3169" t="str">
        <f t="shared" si="448"/>
        <v/>
      </c>
      <c r="U3169" t="str">
        <f t="shared" si="449"/>
        <v/>
      </c>
    </row>
    <row r="3170" spans="12:21" ht="15" customHeight="1" x14ac:dyDescent="0.15">
      <c r="L3170" s="244" t="str">
        <f t="shared" si="441"/>
        <v/>
      </c>
      <c r="M3170" s="245" t="str">
        <f t="shared" si="442"/>
        <v/>
      </c>
      <c r="N3170" s="244" t="str">
        <f t="shared" si="443"/>
        <v/>
      </c>
      <c r="O3170" s="244" t="str">
        <f t="shared" si="444"/>
        <v/>
      </c>
      <c r="P3170">
        <f>IF($I3170&lt;&gt;"",$I3170,IF($E3170="SGD",1,IF($E3170="USD",Settings!$B$22,IF($E3170="HKD",Settings!$B$23,1))))</f>
        <v>1</v>
      </c>
      <c r="Q3170">
        <f t="shared" si="445"/>
        <v>0</v>
      </c>
      <c r="R3170">
        <f t="shared" si="446"/>
        <v>0</v>
      </c>
      <c r="S3170" t="str">
        <f t="shared" si="447"/>
        <v/>
      </c>
      <c r="T3170" t="str">
        <f t="shared" si="448"/>
        <v/>
      </c>
      <c r="U3170" t="str">
        <f t="shared" si="449"/>
        <v/>
      </c>
    </row>
    <row r="3171" spans="12:21" ht="15" customHeight="1" x14ac:dyDescent="0.15">
      <c r="L3171" s="244" t="str">
        <f t="shared" si="441"/>
        <v/>
      </c>
      <c r="M3171" s="245" t="str">
        <f t="shared" si="442"/>
        <v/>
      </c>
      <c r="N3171" s="244" t="str">
        <f t="shared" si="443"/>
        <v/>
      </c>
      <c r="O3171" s="244" t="str">
        <f t="shared" si="444"/>
        <v/>
      </c>
      <c r="P3171">
        <f>IF($I3171&lt;&gt;"",$I3171,IF($E3171="SGD",1,IF($E3171="USD",Settings!$B$22,IF($E3171="HKD",Settings!$B$23,1))))</f>
        <v>1</v>
      </c>
      <c r="Q3171">
        <f t="shared" si="445"/>
        <v>0</v>
      </c>
      <c r="R3171">
        <f t="shared" si="446"/>
        <v>0</v>
      </c>
      <c r="S3171" t="str">
        <f t="shared" si="447"/>
        <v/>
      </c>
      <c r="T3171" t="str">
        <f t="shared" si="448"/>
        <v/>
      </c>
      <c r="U3171" t="str">
        <f t="shared" si="449"/>
        <v/>
      </c>
    </row>
    <row r="3172" spans="12:21" ht="15" customHeight="1" x14ac:dyDescent="0.15">
      <c r="L3172" s="244" t="str">
        <f t="shared" si="441"/>
        <v/>
      </c>
      <c r="M3172" s="245" t="str">
        <f t="shared" si="442"/>
        <v/>
      </c>
      <c r="N3172" s="244" t="str">
        <f t="shared" si="443"/>
        <v/>
      </c>
      <c r="O3172" s="244" t="str">
        <f t="shared" si="444"/>
        <v/>
      </c>
      <c r="P3172">
        <f>IF($I3172&lt;&gt;"",$I3172,IF($E3172="SGD",1,IF($E3172="USD",Settings!$B$22,IF($E3172="HKD",Settings!$B$23,1))))</f>
        <v>1</v>
      </c>
      <c r="Q3172">
        <f t="shared" si="445"/>
        <v>0</v>
      </c>
      <c r="R3172">
        <f t="shared" si="446"/>
        <v>0</v>
      </c>
      <c r="S3172" t="str">
        <f t="shared" si="447"/>
        <v/>
      </c>
      <c r="T3172" t="str">
        <f t="shared" si="448"/>
        <v/>
      </c>
      <c r="U3172" t="str">
        <f t="shared" si="449"/>
        <v/>
      </c>
    </row>
    <row r="3173" spans="12:21" ht="15" customHeight="1" x14ac:dyDescent="0.15">
      <c r="L3173" s="244" t="str">
        <f t="shared" si="441"/>
        <v/>
      </c>
      <c r="M3173" s="245" t="str">
        <f t="shared" si="442"/>
        <v/>
      </c>
      <c r="N3173" s="244" t="str">
        <f t="shared" si="443"/>
        <v/>
      </c>
      <c r="O3173" s="244" t="str">
        <f t="shared" si="444"/>
        <v/>
      </c>
      <c r="P3173">
        <f>IF($I3173&lt;&gt;"",$I3173,IF($E3173="SGD",1,IF($E3173="USD",Settings!$B$22,IF($E3173="HKD",Settings!$B$23,1))))</f>
        <v>1</v>
      </c>
      <c r="Q3173">
        <f t="shared" si="445"/>
        <v>0</v>
      </c>
      <c r="R3173">
        <f t="shared" si="446"/>
        <v>0</v>
      </c>
      <c r="S3173" t="str">
        <f t="shared" si="447"/>
        <v/>
      </c>
      <c r="T3173" t="str">
        <f t="shared" si="448"/>
        <v/>
      </c>
      <c r="U3173" t="str">
        <f t="shared" si="449"/>
        <v/>
      </c>
    </row>
    <row r="3174" spans="12:21" ht="15" customHeight="1" x14ac:dyDescent="0.15">
      <c r="L3174" s="244" t="str">
        <f t="shared" si="441"/>
        <v/>
      </c>
      <c r="M3174" s="245" t="str">
        <f t="shared" si="442"/>
        <v/>
      </c>
      <c r="N3174" s="244" t="str">
        <f t="shared" si="443"/>
        <v/>
      </c>
      <c r="O3174" s="244" t="str">
        <f t="shared" si="444"/>
        <v/>
      </c>
      <c r="P3174">
        <f>IF($I3174&lt;&gt;"",$I3174,IF($E3174="SGD",1,IF($E3174="USD",Settings!$B$22,IF($E3174="HKD",Settings!$B$23,1))))</f>
        <v>1</v>
      </c>
      <c r="Q3174">
        <f t="shared" si="445"/>
        <v>0</v>
      </c>
      <c r="R3174">
        <f t="shared" si="446"/>
        <v>0</v>
      </c>
      <c r="S3174" t="str">
        <f t="shared" si="447"/>
        <v/>
      </c>
      <c r="T3174" t="str">
        <f t="shared" si="448"/>
        <v/>
      </c>
      <c r="U3174" t="str">
        <f t="shared" si="449"/>
        <v/>
      </c>
    </row>
    <row r="3175" spans="12:21" ht="15" customHeight="1" x14ac:dyDescent="0.15">
      <c r="L3175" s="244" t="str">
        <f t="shared" si="441"/>
        <v/>
      </c>
      <c r="M3175" s="245" t="str">
        <f t="shared" si="442"/>
        <v/>
      </c>
      <c r="N3175" s="244" t="str">
        <f t="shared" si="443"/>
        <v/>
      </c>
      <c r="O3175" s="244" t="str">
        <f t="shared" si="444"/>
        <v/>
      </c>
      <c r="P3175">
        <f>IF($I3175&lt;&gt;"",$I3175,IF($E3175="SGD",1,IF($E3175="USD",Settings!$B$22,IF($E3175="HKD",Settings!$B$23,1))))</f>
        <v>1</v>
      </c>
      <c r="Q3175">
        <f t="shared" si="445"/>
        <v>0</v>
      </c>
      <c r="R3175">
        <f t="shared" si="446"/>
        <v>0</v>
      </c>
      <c r="S3175" t="str">
        <f t="shared" si="447"/>
        <v/>
      </c>
      <c r="T3175" t="str">
        <f t="shared" si="448"/>
        <v/>
      </c>
      <c r="U3175" t="str">
        <f t="shared" si="449"/>
        <v/>
      </c>
    </row>
    <row r="3176" spans="12:21" ht="15" customHeight="1" x14ac:dyDescent="0.15">
      <c r="L3176" s="244" t="str">
        <f t="shared" si="441"/>
        <v/>
      </c>
      <c r="M3176" s="245" t="str">
        <f t="shared" si="442"/>
        <v/>
      </c>
      <c r="N3176" s="244" t="str">
        <f t="shared" si="443"/>
        <v/>
      </c>
      <c r="O3176" s="244" t="str">
        <f t="shared" si="444"/>
        <v/>
      </c>
      <c r="P3176">
        <f>IF($I3176&lt;&gt;"",$I3176,IF($E3176="SGD",1,IF($E3176="USD",Settings!$B$22,IF($E3176="HKD",Settings!$B$23,1))))</f>
        <v>1</v>
      </c>
      <c r="Q3176">
        <f t="shared" si="445"/>
        <v>0</v>
      </c>
      <c r="R3176">
        <f t="shared" si="446"/>
        <v>0</v>
      </c>
      <c r="S3176" t="str">
        <f t="shared" si="447"/>
        <v/>
      </c>
      <c r="T3176" t="str">
        <f t="shared" si="448"/>
        <v/>
      </c>
      <c r="U3176" t="str">
        <f t="shared" si="449"/>
        <v/>
      </c>
    </row>
    <row r="3177" spans="12:21" ht="15" customHeight="1" x14ac:dyDescent="0.15">
      <c r="L3177" s="244" t="str">
        <f t="shared" ref="L3177:L3240" si="450">IF(OR(B3177="",C3177="",E3177=""),"",B3177&amp;":"&amp;C3177&amp;":"&amp;E3177)</f>
        <v/>
      </c>
      <c r="M3177" s="245" t="str">
        <f t="shared" ref="M3177:M3240" si="451">IF(A3177="","",A3177*D3177)</f>
        <v/>
      </c>
      <c r="N3177" s="244" t="str">
        <f t="shared" ref="N3177:N3240" si="452">IF(A3177="","",IF(OR(A3177=1,A3177=0),J3177,0))</f>
        <v/>
      </c>
      <c r="O3177" s="244" t="str">
        <f t="shared" ref="O3177:O3240" si="453">IF(A3177="","",IF(A3177=-1,J3177,0))</f>
        <v/>
      </c>
      <c r="P3177">
        <f>IF($I3177&lt;&gt;"",$I3177,IF($E3177="SGD",1,IF($E3177="USD",Settings!$B$22,IF($E3177="HKD",Settings!$B$23,1))))</f>
        <v>1</v>
      </c>
      <c r="Q3177">
        <f t="shared" ref="Q3177:Q3240" si="454">IF($L3177="",0,($O3177-$N3177+IF($A3177=2,$J3177,0))*$P3177)</f>
        <v>0</v>
      </c>
      <c r="R3177">
        <f t="shared" ref="R3177:R3240" si="455">IF($L3177="",0,IF($A3177=2,$J3177*$P3177,0))</f>
        <v>0</v>
      </c>
      <c r="S3177" t="str">
        <f t="shared" si="447"/>
        <v/>
      </c>
      <c r="T3177" t="str">
        <f t="shared" si="448"/>
        <v/>
      </c>
      <c r="U3177" t="str">
        <f t="shared" si="449"/>
        <v/>
      </c>
    </row>
    <row r="3178" spans="12:21" ht="15" customHeight="1" x14ac:dyDescent="0.15">
      <c r="L3178" s="244" t="str">
        <f t="shared" si="450"/>
        <v/>
      </c>
      <c r="M3178" s="245" t="str">
        <f t="shared" si="451"/>
        <v/>
      </c>
      <c r="N3178" s="244" t="str">
        <f t="shared" si="452"/>
        <v/>
      </c>
      <c r="O3178" s="244" t="str">
        <f t="shared" si="453"/>
        <v/>
      </c>
      <c r="P3178">
        <f>IF($I3178&lt;&gt;"",$I3178,IF($E3178="SGD",1,IF($E3178="USD",Settings!$B$22,IF($E3178="HKD",Settings!$B$23,1))))</f>
        <v>1</v>
      </c>
      <c r="Q3178">
        <f t="shared" si="454"/>
        <v>0</v>
      </c>
      <c r="R3178">
        <f t="shared" si="455"/>
        <v>0</v>
      </c>
      <c r="S3178" t="str">
        <f t="shared" si="447"/>
        <v/>
      </c>
      <c r="T3178" t="str">
        <f t="shared" si="448"/>
        <v/>
      </c>
      <c r="U3178" t="str">
        <f t="shared" si="449"/>
        <v/>
      </c>
    </row>
    <row r="3179" spans="12:21" ht="15" customHeight="1" x14ac:dyDescent="0.15">
      <c r="L3179" s="244" t="str">
        <f t="shared" si="450"/>
        <v/>
      </c>
      <c r="M3179" s="245" t="str">
        <f t="shared" si="451"/>
        <v/>
      </c>
      <c r="N3179" s="244" t="str">
        <f t="shared" si="452"/>
        <v/>
      </c>
      <c r="O3179" s="244" t="str">
        <f t="shared" si="453"/>
        <v/>
      </c>
      <c r="P3179">
        <f>IF($I3179&lt;&gt;"",$I3179,IF($E3179="SGD",1,IF($E3179="USD",Settings!$B$22,IF($E3179="HKD",Settings!$B$23,1))))</f>
        <v>1</v>
      </c>
      <c r="Q3179">
        <f t="shared" si="454"/>
        <v>0</v>
      </c>
      <c r="R3179">
        <f t="shared" si="455"/>
        <v>0</v>
      </c>
      <c r="S3179" t="str">
        <f t="shared" si="447"/>
        <v/>
      </c>
      <c r="T3179" t="str">
        <f t="shared" si="448"/>
        <v/>
      </c>
      <c r="U3179" t="str">
        <f t="shared" si="449"/>
        <v/>
      </c>
    </row>
    <row r="3180" spans="12:21" ht="15" customHeight="1" x14ac:dyDescent="0.15">
      <c r="L3180" s="244" t="str">
        <f t="shared" si="450"/>
        <v/>
      </c>
      <c r="M3180" s="245" t="str">
        <f t="shared" si="451"/>
        <v/>
      </c>
      <c r="N3180" s="244" t="str">
        <f t="shared" si="452"/>
        <v/>
      </c>
      <c r="O3180" s="244" t="str">
        <f t="shared" si="453"/>
        <v/>
      </c>
      <c r="P3180">
        <f>IF($I3180&lt;&gt;"",$I3180,IF($E3180="SGD",1,IF($E3180="USD",Settings!$B$22,IF($E3180="HKD",Settings!$B$23,1))))</f>
        <v>1</v>
      </c>
      <c r="Q3180">
        <f t="shared" si="454"/>
        <v>0</v>
      </c>
      <c r="R3180">
        <f t="shared" si="455"/>
        <v>0</v>
      </c>
      <c r="S3180" t="str">
        <f t="shared" si="447"/>
        <v/>
      </c>
      <c r="T3180" t="str">
        <f t="shared" si="448"/>
        <v/>
      </c>
      <c r="U3180" t="str">
        <f t="shared" si="449"/>
        <v/>
      </c>
    </row>
    <row r="3181" spans="12:21" ht="15" customHeight="1" x14ac:dyDescent="0.15">
      <c r="L3181" s="244" t="str">
        <f t="shared" si="450"/>
        <v/>
      </c>
      <c r="M3181" s="245" t="str">
        <f t="shared" si="451"/>
        <v/>
      </c>
      <c r="N3181" s="244" t="str">
        <f t="shared" si="452"/>
        <v/>
      </c>
      <c r="O3181" s="244" t="str">
        <f t="shared" si="453"/>
        <v/>
      </c>
      <c r="P3181">
        <f>IF($I3181&lt;&gt;"",$I3181,IF($E3181="SGD",1,IF($E3181="USD",Settings!$B$22,IF($E3181="HKD",Settings!$B$23,1))))</f>
        <v>1</v>
      </c>
      <c r="Q3181">
        <f t="shared" si="454"/>
        <v>0</v>
      </c>
      <c r="R3181">
        <f t="shared" si="455"/>
        <v>0</v>
      </c>
      <c r="S3181" t="str">
        <f t="shared" si="447"/>
        <v/>
      </c>
      <c r="T3181" t="str">
        <f t="shared" si="448"/>
        <v/>
      </c>
      <c r="U3181" t="str">
        <f t="shared" si="449"/>
        <v/>
      </c>
    </row>
    <row r="3182" spans="12:21" ht="15" customHeight="1" x14ac:dyDescent="0.15">
      <c r="L3182" s="244" t="str">
        <f t="shared" si="450"/>
        <v/>
      </c>
      <c r="M3182" s="245" t="str">
        <f t="shared" si="451"/>
        <v/>
      </c>
      <c r="N3182" s="244" t="str">
        <f t="shared" si="452"/>
        <v/>
      </c>
      <c r="O3182" s="244" t="str">
        <f t="shared" si="453"/>
        <v/>
      </c>
      <c r="P3182">
        <f>IF($I3182&lt;&gt;"",$I3182,IF($E3182="SGD",1,IF($E3182="USD",Settings!$B$22,IF($E3182="HKD",Settings!$B$23,1))))</f>
        <v>1</v>
      </c>
      <c r="Q3182">
        <f t="shared" si="454"/>
        <v>0</v>
      </c>
      <c r="R3182">
        <f t="shared" si="455"/>
        <v>0</v>
      </c>
      <c r="S3182" t="str">
        <f t="shared" si="447"/>
        <v/>
      </c>
      <c r="T3182" t="str">
        <f t="shared" si="448"/>
        <v/>
      </c>
      <c r="U3182" t="str">
        <f t="shared" si="449"/>
        <v/>
      </c>
    </row>
    <row r="3183" spans="12:21" ht="15" customHeight="1" x14ac:dyDescent="0.15">
      <c r="L3183" s="244" t="str">
        <f t="shared" si="450"/>
        <v/>
      </c>
      <c r="M3183" s="245" t="str">
        <f t="shared" si="451"/>
        <v/>
      </c>
      <c r="N3183" s="244" t="str">
        <f t="shared" si="452"/>
        <v/>
      </c>
      <c r="O3183" s="244" t="str">
        <f t="shared" si="453"/>
        <v/>
      </c>
      <c r="P3183">
        <f>IF($I3183&lt;&gt;"",$I3183,IF($E3183="SGD",1,IF($E3183="USD",Settings!$B$22,IF($E3183="HKD",Settings!$B$23,1))))</f>
        <v>1</v>
      </c>
      <c r="Q3183">
        <f t="shared" si="454"/>
        <v>0</v>
      </c>
      <c r="R3183">
        <f t="shared" si="455"/>
        <v>0</v>
      </c>
      <c r="S3183" t="str">
        <f t="shared" si="447"/>
        <v/>
      </c>
      <c r="T3183" t="str">
        <f t="shared" si="448"/>
        <v/>
      </c>
      <c r="U3183" t="str">
        <f t="shared" si="449"/>
        <v/>
      </c>
    </row>
    <row r="3184" spans="12:21" ht="15" customHeight="1" x14ac:dyDescent="0.15">
      <c r="L3184" s="244" t="str">
        <f t="shared" si="450"/>
        <v/>
      </c>
      <c r="M3184" s="245" t="str">
        <f t="shared" si="451"/>
        <v/>
      </c>
      <c r="N3184" s="244" t="str">
        <f t="shared" si="452"/>
        <v/>
      </c>
      <c r="O3184" s="244" t="str">
        <f t="shared" si="453"/>
        <v/>
      </c>
      <c r="P3184">
        <f>IF($I3184&lt;&gt;"",$I3184,IF($E3184="SGD",1,IF($E3184="USD",Settings!$B$22,IF($E3184="HKD",Settings!$B$23,1))))</f>
        <v>1</v>
      </c>
      <c r="Q3184">
        <f t="shared" si="454"/>
        <v>0</v>
      </c>
      <c r="R3184">
        <f t="shared" si="455"/>
        <v>0</v>
      </c>
      <c r="S3184" t="str">
        <f t="shared" si="447"/>
        <v/>
      </c>
      <c r="T3184" t="str">
        <f t="shared" si="448"/>
        <v/>
      </c>
      <c r="U3184" t="str">
        <f t="shared" si="449"/>
        <v/>
      </c>
    </row>
    <row r="3185" spans="12:21" ht="15" customHeight="1" x14ac:dyDescent="0.15">
      <c r="L3185" s="244" t="str">
        <f t="shared" si="450"/>
        <v/>
      </c>
      <c r="M3185" s="245" t="str">
        <f t="shared" si="451"/>
        <v/>
      </c>
      <c r="N3185" s="244" t="str">
        <f t="shared" si="452"/>
        <v/>
      </c>
      <c r="O3185" s="244" t="str">
        <f t="shared" si="453"/>
        <v/>
      </c>
      <c r="P3185">
        <f>IF($I3185&lt;&gt;"",$I3185,IF($E3185="SGD",1,IF($E3185="USD",Settings!$B$22,IF($E3185="HKD",Settings!$B$23,1))))</f>
        <v>1</v>
      </c>
      <c r="Q3185">
        <f t="shared" si="454"/>
        <v>0</v>
      </c>
      <c r="R3185">
        <f t="shared" si="455"/>
        <v>0</v>
      </c>
      <c r="S3185" t="str">
        <f t="shared" si="447"/>
        <v/>
      </c>
      <c r="T3185" t="str">
        <f t="shared" si="448"/>
        <v/>
      </c>
      <c r="U3185" t="str">
        <f t="shared" si="449"/>
        <v/>
      </c>
    </row>
    <row r="3186" spans="12:21" ht="15" customHeight="1" x14ac:dyDescent="0.15">
      <c r="L3186" s="244" t="str">
        <f t="shared" si="450"/>
        <v/>
      </c>
      <c r="M3186" s="245" t="str">
        <f t="shared" si="451"/>
        <v/>
      </c>
      <c r="N3186" s="244" t="str">
        <f t="shared" si="452"/>
        <v/>
      </c>
      <c r="O3186" s="244" t="str">
        <f t="shared" si="453"/>
        <v/>
      </c>
      <c r="P3186">
        <f>IF($I3186&lt;&gt;"",$I3186,IF($E3186="SGD",1,IF($E3186="USD",Settings!$B$22,IF($E3186="HKD",Settings!$B$23,1))))</f>
        <v>1</v>
      </c>
      <c r="Q3186">
        <f t="shared" si="454"/>
        <v>0</v>
      </c>
      <c r="R3186">
        <f t="shared" si="455"/>
        <v>0</v>
      </c>
      <c r="S3186" t="str">
        <f t="shared" si="447"/>
        <v/>
      </c>
      <c r="T3186" t="str">
        <f t="shared" si="448"/>
        <v/>
      </c>
      <c r="U3186" t="str">
        <f t="shared" si="449"/>
        <v/>
      </c>
    </row>
    <row r="3187" spans="12:21" ht="15" customHeight="1" x14ac:dyDescent="0.15">
      <c r="L3187" s="244" t="str">
        <f t="shared" si="450"/>
        <v/>
      </c>
      <c r="M3187" s="245" t="str">
        <f t="shared" si="451"/>
        <v/>
      </c>
      <c r="N3187" s="244" t="str">
        <f t="shared" si="452"/>
        <v/>
      </c>
      <c r="O3187" s="244" t="str">
        <f t="shared" si="453"/>
        <v/>
      </c>
      <c r="P3187">
        <f>IF($I3187&lt;&gt;"",$I3187,IF($E3187="SGD",1,IF($E3187="USD",Settings!$B$22,IF($E3187="HKD",Settings!$B$23,1))))</f>
        <v>1</v>
      </c>
      <c r="Q3187">
        <f t="shared" si="454"/>
        <v>0</v>
      </c>
      <c r="R3187">
        <f t="shared" si="455"/>
        <v>0</v>
      </c>
      <c r="S3187" t="str">
        <f t="shared" si="447"/>
        <v/>
      </c>
      <c r="T3187" t="str">
        <f t="shared" si="448"/>
        <v/>
      </c>
      <c r="U3187" t="str">
        <f t="shared" si="449"/>
        <v/>
      </c>
    </row>
    <row r="3188" spans="12:21" ht="15" customHeight="1" x14ac:dyDescent="0.15">
      <c r="L3188" s="244" t="str">
        <f t="shared" si="450"/>
        <v/>
      </c>
      <c r="M3188" s="245" t="str">
        <f t="shared" si="451"/>
        <v/>
      </c>
      <c r="N3188" s="244" t="str">
        <f t="shared" si="452"/>
        <v/>
      </c>
      <c r="O3188" s="244" t="str">
        <f t="shared" si="453"/>
        <v/>
      </c>
      <c r="P3188">
        <f>IF($I3188&lt;&gt;"",$I3188,IF($E3188="SGD",1,IF($E3188="USD",Settings!$B$22,IF($E3188="HKD",Settings!$B$23,1))))</f>
        <v>1</v>
      </c>
      <c r="Q3188">
        <f t="shared" si="454"/>
        <v>0</v>
      </c>
      <c r="R3188">
        <f t="shared" si="455"/>
        <v>0</v>
      </c>
      <c r="S3188" t="str">
        <f t="shared" si="447"/>
        <v/>
      </c>
      <c r="T3188" t="str">
        <f t="shared" si="448"/>
        <v/>
      </c>
      <c r="U3188" t="str">
        <f t="shared" si="449"/>
        <v/>
      </c>
    </row>
    <row r="3189" spans="12:21" ht="15" customHeight="1" x14ac:dyDescent="0.15">
      <c r="L3189" s="244" t="str">
        <f t="shared" si="450"/>
        <v/>
      </c>
      <c r="M3189" s="245" t="str">
        <f t="shared" si="451"/>
        <v/>
      </c>
      <c r="N3189" s="244" t="str">
        <f t="shared" si="452"/>
        <v/>
      </c>
      <c r="O3189" s="244" t="str">
        <f t="shared" si="453"/>
        <v/>
      </c>
      <c r="P3189">
        <f>IF($I3189&lt;&gt;"",$I3189,IF($E3189="SGD",1,IF($E3189="USD",Settings!$B$22,IF($E3189="HKD",Settings!$B$23,1))))</f>
        <v>1</v>
      </c>
      <c r="Q3189">
        <f t="shared" si="454"/>
        <v>0</v>
      </c>
      <c r="R3189">
        <f t="shared" si="455"/>
        <v>0</v>
      </c>
      <c r="S3189" t="str">
        <f t="shared" si="447"/>
        <v/>
      </c>
      <c r="T3189" t="str">
        <f t="shared" si="448"/>
        <v/>
      </c>
      <c r="U3189" t="str">
        <f t="shared" si="449"/>
        <v/>
      </c>
    </row>
    <row r="3190" spans="12:21" ht="15" customHeight="1" x14ac:dyDescent="0.15">
      <c r="L3190" s="244" t="str">
        <f t="shared" si="450"/>
        <v/>
      </c>
      <c r="M3190" s="245" t="str">
        <f t="shared" si="451"/>
        <v/>
      </c>
      <c r="N3190" s="244" t="str">
        <f t="shared" si="452"/>
        <v/>
      </c>
      <c r="O3190" s="244" t="str">
        <f t="shared" si="453"/>
        <v/>
      </c>
      <c r="P3190">
        <f>IF($I3190&lt;&gt;"",$I3190,IF($E3190="SGD",1,IF($E3190="USD",Settings!$B$22,IF($E3190="HKD",Settings!$B$23,1))))</f>
        <v>1</v>
      </c>
      <c r="Q3190">
        <f t="shared" si="454"/>
        <v>0</v>
      </c>
      <c r="R3190">
        <f t="shared" si="455"/>
        <v>0</v>
      </c>
      <c r="S3190" t="str">
        <f t="shared" si="447"/>
        <v/>
      </c>
      <c r="T3190" t="str">
        <f t="shared" si="448"/>
        <v/>
      </c>
      <c r="U3190" t="str">
        <f t="shared" si="449"/>
        <v/>
      </c>
    </row>
    <row r="3191" spans="12:21" ht="15" customHeight="1" x14ac:dyDescent="0.15">
      <c r="L3191" s="244" t="str">
        <f t="shared" si="450"/>
        <v/>
      </c>
      <c r="M3191" s="245" t="str">
        <f t="shared" si="451"/>
        <v/>
      </c>
      <c r="N3191" s="244" t="str">
        <f t="shared" si="452"/>
        <v/>
      </c>
      <c r="O3191" s="244" t="str">
        <f t="shared" si="453"/>
        <v/>
      </c>
      <c r="P3191">
        <f>IF($I3191&lt;&gt;"",$I3191,IF($E3191="SGD",1,IF($E3191="USD",Settings!$B$22,IF($E3191="HKD",Settings!$B$23,1))))</f>
        <v>1</v>
      </c>
      <c r="Q3191">
        <f t="shared" si="454"/>
        <v>0</v>
      </c>
      <c r="R3191">
        <f t="shared" si="455"/>
        <v>0</v>
      </c>
      <c r="S3191" t="str">
        <f t="shared" si="447"/>
        <v/>
      </c>
      <c r="T3191" t="str">
        <f t="shared" si="448"/>
        <v/>
      </c>
      <c r="U3191" t="str">
        <f t="shared" si="449"/>
        <v/>
      </c>
    </row>
    <row r="3192" spans="12:21" ht="15" customHeight="1" x14ac:dyDescent="0.15">
      <c r="L3192" s="244" t="str">
        <f t="shared" si="450"/>
        <v/>
      </c>
      <c r="M3192" s="245" t="str">
        <f t="shared" si="451"/>
        <v/>
      </c>
      <c r="N3192" s="244" t="str">
        <f t="shared" si="452"/>
        <v/>
      </c>
      <c r="O3192" s="244" t="str">
        <f t="shared" si="453"/>
        <v/>
      </c>
      <c r="P3192">
        <f>IF($I3192&lt;&gt;"",$I3192,IF($E3192="SGD",1,IF($E3192="USD",Settings!$B$22,IF($E3192="HKD",Settings!$B$23,1))))</f>
        <v>1</v>
      </c>
      <c r="Q3192">
        <f t="shared" si="454"/>
        <v>0</v>
      </c>
      <c r="R3192">
        <f t="shared" si="455"/>
        <v>0</v>
      </c>
      <c r="S3192" t="str">
        <f t="shared" si="447"/>
        <v/>
      </c>
      <c r="T3192" t="str">
        <f t="shared" si="448"/>
        <v/>
      </c>
      <c r="U3192" t="str">
        <f t="shared" si="449"/>
        <v/>
      </c>
    </row>
    <row r="3193" spans="12:21" ht="15" customHeight="1" x14ac:dyDescent="0.15">
      <c r="L3193" s="244" t="str">
        <f t="shared" si="450"/>
        <v/>
      </c>
      <c r="M3193" s="245" t="str">
        <f t="shared" si="451"/>
        <v/>
      </c>
      <c r="N3193" s="244" t="str">
        <f t="shared" si="452"/>
        <v/>
      </c>
      <c r="O3193" s="244" t="str">
        <f t="shared" si="453"/>
        <v/>
      </c>
      <c r="P3193">
        <f>IF($I3193&lt;&gt;"",$I3193,IF($E3193="SGD",1,IF($E3193="USD",Settings!$B$22,IF($E3193="HKD",Settings!$B$23,1))))</f>
        <v>1</v>
      </c>
      <c r="Q3193">
        <f t="shared" si="454"/>
        <v>0</v>
      </c>
      <c r="R3193">
        <f t="shared" si="455"/>
        <v>0</v>
      </c>
      <c r="S3193" t="str">
        <f t="shared" si="447"/>
        <v/>
      </c>
      <c r="T3193" t="str">
        <f t="shared" si="448"/>
        <v/>
      </c>
      <c r="U3193" t="str">
        <f t="shared" si="449"/>
        <v/>
      </c>
    </row>
    <row r="3194" spans="12:21" ht="15" customHeight="1" x14ac:dyDescent="0.15">
      <c r="L3194" s="244" t="str">
        <f t="shared" si="450"/>
        <v/>
      </c>
      <c r="M3194" s="245" t="str">
        <f t="shared" si="451"/>
        <v/>
      </c>
      <c r="N3194" s="244" t="str">
        <f t="shared" si="452"/>
        <v/>
      </c>
      <c r="O3194" s="244" t="str">
        <f t="shared" si="453"/>
        <v/>
      </c>
      <c r="P3194">
        <f>IF($I3194&lt;&gt;"",$I3194,IF($E3194="SGD",1,IF($E3194="USD",Settings!$B$22,IF($E3194="HKD",Settings!$B$23,1))))</f>
        <v>1</v>
      </c>
      <c r="Q3194">
        <f t="shared" si="454"/>
        <v>0</v>
      </c>
      <c r="R3194">
        <f t="shared" si="455"/>
        <v>0</v>
      </c>
      <c r="S3194" t="str">
        <f t="shared" si="447"/>
        <v/>
      </c>
      <c r="T3194" t="str">
        <f t="shared" si="448"/>
        <v/>
      </c>
      <c r="U3194" t="str">
        <f t="shared" si="449"/>
        <v/>
      </c>
    </row>
    <row r="3195" spans="12:21" ht="15" customHeight="1" x14ac:dyDescent="0.15">
      <c r="L3195" s="244" t="str">
        <f t="shared" si="450"/>
        <v/>
      </c>
      <c r="M3195" s="245" t="str">
        <f t="shared" si="451"/>
        <v/>
      </c>
      <c r="N3195" s="244" t="str">
        <f t="shared" si="452"/>
        <v/>
      </c>
      <c r="O3195" s="244" t="str">
        <f t="shared" si="453"/>
        <v/>
      </c>
      <c r="P3195">
        <f>IF($I3195&lt;&gt;"",$I3195,IF($E3195="SGD",1,IF($E3195="USD",Settings!$B$22,IF($E3195="HKD",Settings!$B$23,1))))</f>
        <v>1</v>
      </c>
      <c r="Q3195">
        <f t="shared" si="454"/>
        <v>0</v>
      </c>
      <c r="R3195">
        <f t="shared" si="455"/>
        <v>0</v>
      </c>
      <c r="S3195" t="str">
        <f t="shared" si="447"/>
        <v/>
      </c>
      <c r="T3195" t="str">
        <f t="shared" si="448"/>
        <v/>
      </c>
      <c r="U3195" t="str">
        <f t="shared" si="449"/>
        <v/>
      </c>
    </row>
    <row r="3196" spans="12:21" ht="15" customHeight="1" x14ac:dyDescent="0.15">
      <c r="L3196" s="244" t="str">
        <f t="shared" si="450"/>
        <v/>
      </c>
      <c r="M3196" s="245" t="str">
        <f t="shared" si="451"/>
        <v/>
      </c>
      <c r="N3196" s="244" t="str">
        <f t="shared" si="452"/>
        <v/>
      </c>
      <c r="O3196" s="244" t="str">
        <f t="shared" si="453"/>
        <v/>
      </c>
      <c r="P3196">
        <f>IF($I3196&lt;&gt;"",$I3196,IF($E3196="SGD",1,IF($E3196="USD",Settings!$B$22,IF($E3196="HKD",Settings!$B$23,1))))</f>
        <v>1</v>
      </c>
      <c r="Q3196">
        <f t="shared" si="454"/>
        <v>0</v>
      </c>
      <c r="R3196">
        <f t="shared" si="455"/>
        <v>0</v>
      </c>
      <c r="S3196" t="str">
        <f t="shared" si="447"/>
        <v/>
      </c>
      <c r="T3196" t="str">
        <f t="shared" si="448"/>
        <v/>
      </c>
      <c r="U3196" t="str">
        <f t="shared" si="449"/>
        <v/>
      </c>
    </row>
    <row r="3197" spans="12:21" ht="15" customHeight="1" x14ac:dyDescent="0.15">
      <c r="L3197" s="244" t="str">
        <f t="shared" si="450"/>
        <v/>
      </c>
      <c r="M3197" s="245" t="str">
        <f t="shared" si="451"/>
        <v/>
      </c>
      <c r="N3197" s="244" t="str">
        <f t="shared" si="452"/>
        <v/>
      </c>
      <c r="O3197" s="244" t="str">
        <f t="shared" si="453"/>
        <v/>
      </c>
      <c r="P3197">
        <f>IF($I3197&lt;&gt;"",$I3197,IF($E3197="SGD",1,IF($E3197="USD",Settings!$B$22,IF($E3197="HKD",Settings!$B$23,1))))</f>
        <v>1</v>
      </c>
      <c r="Q3197">
        <f t="shared" si="454"/>
        <v>0</v>
      </c>
      <c r="R3197">
        <f t="shared" si="455"/>
        <v>0</v>
      </c>
      <c r="S3197" t="str">
        <f t="shared" si="447"/>
        <v/>
      </c>
      <c r="T3197" t="str">
        <f t="shared" si="448"/>
        <v/>
      </c>
      <c r="U3197" t="str">
        <f t="shared" si="449"/>
        <v/>
      </c>
    </row>
    <row r="3198" spans="12:21" ht="15" customHeight="1" x14ac:dyDescent="0.15">
      <c r="L3198" s="244" t="str">
        <f t="shared" si="450"/>
        <v/>
      </c>
      <c r="M3198" s="245" t="str">
        <f t="shared" si="451"/>
        <v/>
      </c>
      <c r="N3198" s="244" t="str">
        <f t="shared" si="452"/>
        <v/>
      </c>
      <c r="O3198" s="244" t="str">
        <f t="shared" si="453"/>
        <v/>
      </c>
      <c r="P3198">
        <f>IF($I3198&lt;&gt;"",$I3198,IF($E3198="SGD",1,IF($E3198="USD",Settings!$B$22,IF($E3198="HKD",Settings!$B$23,1))))</f>
        <v>1</v>
      </c>
      <c r="Q3198">
        <f t="shared" si="454"/>
        <v>0</v>
      </c>
      <c r="R3198">
        <f t="shared" si="455"/>
        <v>0</v>
      </c>
      <c r="S3198" t="str">
        <f t="shared" si="447"/>
        <v/>
      </c>
      <c r="T3198" t="str">
        <f t="shared" si="448"/>
        <v/>
      </c>
      <c r="U3198" t="str">
        <f t="shared" si="449"/>
        <v/>
      </c>
    </row>
    <row r="3199" spans="12:21" ht="15" customHeight="1" x14ac:dyDescent="0.15">
      <c r="L3199" s="244" t="str">
        <f t="shared" si="450"/>
        <v/>
      </c>
      <c r="M3199" s="245" t="str">
        <f t="shared" si="451"/>
        <v/>
      </c>
      <c r="N3199" s="244" t="str">
        <f t="shared" si="452"/>
        <v/>
      </c>
      <c r="O3199" s="244" t="str">
        <f t="shared" si="453"/>
        <v/>
      </c>
      <c r="P3199">
        <f>IF($I3199&lt;&gt;"",$I3199,IF($E3199="SGD",1,IF($E3199="USD",Settings!$B$22,IF($E3199="HKD",Settings!$B$23,1))))</f>
        <v>1</v>
      </c>
      <c r="Q3199">
        <f t="shared" si="454"/>
        <v>0</v>
      </c>
      <c r="R3199">
        <f t="shared" si="455"/>
        <v>0</v>
      </c>
      <c r="S3199" t="str">
        <f t="shared" si="447"/>
        <v/>
      </c>
      <c r="T3199" t="str">
        <f t="shared" si="448"/>
        <v/>
      </c>
      <c r="U3199" t="str">
        <f t="shared" si="449"/>
        <v/>
      </c>
    </row>
    <row r="3200" spans="12:21" ht="15" customHeight="1" x14ac:dyDescent="0.15">
      <c r="L3200" s="244" t="str">
        <f t="shared" si="450"/>
        <v/>
      </c>
      <c r="M3200" s="245" t="str">
        <f t="shared" si="451"/>
        <v/>
      </c>
      <c r="N3200" s="244" t="str">
        <f t="shared" si="452"/>
        <v/>
      </c>
      <c r="O3200" s="244" t="str">
        <f t="shared" si="453"/>
        <v/>
      </c>
      <c r="P3200">
        <f>IF($I3200&lt;&gt;"",$I3200,IF($E3200="SGD",1,IF($E3200="USD",Settings!$B$22,IF($E3200="HKD",Settings!$B$23,1))))</f>
        <v>1</v>
      </c>
      <c r="Q3200">
        <f t="shared" si="454"/>
        <v>0</v>
      </c>
      <c r="R3200">
        <f t="shared" si="455"/>
        <v>0</v>
      </c>
      <c r="S3200" t="str">
        <f t="shared" si="447"/>
        <v/>
      </c>
      <c r="T3200" t="str">
        <f t="shared" si="448"/>
        <v/>
      </c>
      <c r="U3200" t="str">
        <f t="shared" si="449"/>
        <v/>
      </c>
    </row>
    <row r="3201" spans="12:21" ht="15" customHeight="1" x14ac:dyDescent="0.15">
      <c r="L3201" s="244" t="str">
        <f t="shared" si="450"/>
        <v/>
      </c>
      <c r="M3201" s="245" t="str">
        <f t="shared" si="451"/>
        <v/>
      </c>
      <c r="N3201" s="244" t="str">
        <f t="shared" si="452"/>
        <v/>
      </c>
      <c r="O3201" s="244" t="str">
        <f t="shared" si="453"/>
        <v/>
      </c>
      <c r="P3201">
        <f>IF($I3201&lt;&gt;"",$I3201,IF($E3201="SGD",1,IF($E3201="USD",Settings!$B$22,IF($E3201="HKD",Settings!$B$23,1))))</f>
        <v>1</v>
      </c>
      <c r="Q3201">
        <f t="shared" si="454"/>
        <v>0</v>
      </c>
      <c r="R3201">
        <f t="shared" si="455"/>
        <v>0</v>
      </c>
      <c r="S3201" t="str">
        <f t="shared" si="447"/>
        <v/>
      </c>
      <c r="T3201" t="str">
        <f t="shared" si="448"/>
        <v/>
      </c>
      <c r="U3201" t="str">
        <f t="shared" si="449"/>
        <v/>
      </c>
    </row>
    <row r="3202" spans="12:21" ht="15" customHeight="1" x14ac:dyDescent="0.15">
      <c r="L3202" s="244" t="str">
        <f t="shared" si="450"/>
        <v/>
      </c>
      <c r="M3202" s="245" t="str">
        <f t="shared" si="451"/>
        <v/>
      </c>
      <c r="N3202" s="244" t="str">
        <f t="shared" si="452"/>
        <v/>
      </c>
      <c r="O3202" s="244" t="str">
        <f t="shared" si="453"/>
        <v/>
      </c>
      <c r="P3202">
        <f>IF($I3202&lt;&gt;"",$I3202,IF($E3202="SGD",1,IF($E3202="USD",Settings!$B$22,IF($E3202="HKD",Settings!$B$23,1))))</f>
        <v>1</v>
      </c>
      <c r="Q3202">
        <f t="shared" si="454"/>
        <v>0</v>
      </c>
      <c r="R3202">
        <f t="shared" si="455"/>
        <v>0</v>
      </c>
      <c r="S3202" t="str">
        <f t="shared" ref="S3202:S3265" si="456">IF(L3202="","",SUMIFS($M:$M,$L:$L,L3202,$T:$T,"&lt;="&amp;T3202))</f>
        <v/>
      </c>
      <c r="T3202" t="str">
        <f t="shared" ref="T3202:T3265" si="457">IF(L3202="","",INT(G3202)*100000+ROW())</f>
        <v/>
      </c>
      <c r="U3202" t="str">
        <f t="shared" ref="U3202:U3265" si="458">IF(L3202="","",IF(AND(COUNTIFS($L:$L,L3202,$S:$S,"&gt;-0.000001",$S:$S,"&lt;0.000001",$T:$T,"&gt;"&amp;T3202)=0,ABS(S3202)&gt;0.000001),1,0))</f>
        <v/>
      </c>
    </row>
    <row r="3203" spans="12:21" ht="15" customHeight="1" x14ac:dyDescent="0.15">
      <c r="L3203" s="244" t="str">
        <f t="shared" si="450"/>
        <v/>
      </c>
      <c r="M3203" s="245" t="str">
        <f t="shared" si="451"/>
        <v/>
      </c>
      <c r="N3203" s="244" t="str">
        <f t="shared" si="452"/>
        <v/>
      </c>
      <c r="O3203" s="244" t="str">
        <f t="shared" si="453"/>
        <v/>
      </c>
      <c r="P3203">
        <f>IF($I3203&lt;&gt;"",$I3203,IF($E3203="SGD",1,IF($E3203="USD",Settings!$B$22,IF($E3203="HKD",Settings!$B$23,1))))</f>
        <v>1</v>
      </c>
      <c r="Q3203">
        <f t="shared" si="454"/>
        <v>0</v>
      </c>
      <c r="R3203">
        <f t="shared" si="455"/>
        <v>0</v>
      </c>
      <c r="S3203" t="str">
        <f t="shared" si="456"/>
        <v/>
      </c>
      <c r="T3203" t="str">
        <f t="shared" si="457"/>
        <v/>
      </c>
      <c r="U3203" t="str">
        <f t="shared" si="458"/>
        <v/>
      </c>
    </row>
    <row r="3204" spans="12:21" ht="15" customHeight="1" x14ac:dyDescent="0.15">
      <c r="L3204" s="244" t="str">
        <f t="shared" si="450"/>
        <v/>
      </c>
      <c r="M3204" s="245" t="str">
        <f t="shared" si="451"/>
        <v/>
      </c>
      <c r="N3204" s="244" t="str">
        <f t="shared" si="452"/>
        <v/>
      </c>
      <c r="O3204" s="244" t="str">
        <f t="shared" si="453"/>
        <v/>
      </c>
      <c r="P3204">
        <f>IF($I3204&lt;&gt;"",$I3204,IF($E3204="SGD",1,IF($E3204="USD",Settings!$B$22,IF($E3204="HKD",Settings!$B$23,1))))</f>
        <v>1</v>
      </c>
      <c r="Q3204">
        <f t="shared" si="454"/>
        <v>0</v>
      </c>
      <c r="R3204">
        <f t="shared" si="455"/>
        <v>0</v>
      </c>
      <c r="S3204" t="str">
        <f t="shared" si="456"/>
        <v/>
      </c>
      <c r="T3204" t="str">
        <f t="shared" si="457"/>
        <v/>
      </c>
      <c r="U3204" t="str">
        <f t="shared" si="458"/>
        <v/>
      </c>
    </row>
    <row r="3205" spans="12:21" ht="15" customHeight="1" x14ac:dyDescent="0.15">
      <c r="L3205" s="244" t="str">
        <f t="shared" si="450"/>
        <v/>
      </c>
      <c r="M3205" s="245" t="str">
        <f t="shared" si="451"/>
        <v/>
      </c>
      <c r="N3205" s="244" t="str">
        <f t="shared" si="452"/>
        <v/>
      </c>
      <c r="O3205" s="244" t="str">
        <f t="shared" si="453"/>
        <v/>
      </c>
      <c r="P3205">
        <f>IF($I3205&lt;&gt;"",$I3205,IF($E3205="SGD",1,IF($E3205="USD",Settings!$B$22,IF($E3205="HKD",Settings!$B$23,1))))</f>
        <v>1</v>
      </c>
      <c r="Q3205">
        <f t="shared" si="454"/>
        <v>0</v>
      </c>
      <c r="R3205">
        <f t="shared" si="455"/>
        <v>0</v>
      </c>
      <c r="S3205" t="str">
        <f t="shared" si="456"/>
        <v/>
      </c>
      <c r="T3205" t="str">
        <f t="shared" si="457"/>
        <v/>
      </c>
      <c r="U3205" t="str">
        <f t="shared" si="458"/>
        <v/>
      </c>
    </row>
    <row r="3206" spans="12:21" ht="15" customHeight="1" x14ac:dyDescent="0.15">
      <c r="L3206" s="244" t="str">
        <f t="shared" si="450"/>
        <v/>
      </c>
      <c r="M3206" s="245" t="str">
        <f t="shared" si="451"/>
        <v/>
      </c>
      <c r="N3206" s="244" t="str">
        <f t="shared" si="452"/>
        <v/>
      </c>
      <c r="O3206" s="244" t="str">
        <f t="shared" si="453"/>
        <v/>
      </c>
      <c r="P3206">
        <f>IF($I3206&lt;&gt;"",$I3206,IF($E3206="SGD",1,IF($E3206="USD",Settings!$B$22,IF($E3206="HKD",Settings!$B$23,1))))</f>
        <v>1</v>
      </c>
      <c r="Q3206">
        <f t="shared" si="454"/>
        <v>0</v>
      </c>
      <c r="R3206">
        <f t="shared" si="455"/>
        <v>0</v>
      </c>
      <c r="S3206" t="str">
        <f t="shared" si="456"/>
        <v/>
      </c>
      <c r="T3206" t="str">
        <f t="shared" si="457"/>
        <v/>
      </c>
      <c r="U3206" t="str">
        <f t="shared" si="458"/>
        <v/>
      </c>
    </row>
    <row r="3207" spans="12:21" ht="15" customHeight="1" x14ac:dyDescent="0.15">
      <c r="L3207" s="244" t="str">
        <f t="shared" si="450"/>
        <v/>
      </c>
      <c r="M3207" s="245" t="str">
        <f t="shared" si="451"/>
        <v/>
      </c>
      <c r="N3207" s="244" t="str">
        <f t="shared" si="452"/>
        <v/>
      </c>
      <c r="O3207" s="244" t="str">
        <f t="shared" si="453"/>
        <v/>
      </c>
      <c r="P3207">
        <f>IF($I3207&lt;&gt;"",$I3207,IF($E3207="SGD",1,IF($E3207="USD",Settings!$B$22,IF($E3207="HKD",Settings!$B$23,1))))</f>
        <v>1</v>
      </c>
      <c r="Q3207">
        <f t="shared" si="454"/>
        <v>0</v>
      </c>
      <c r="R3207">
        <f t="shared" si="455"/>
        <v>0</v>
      </c>
      <c r="S3207" t="str">
        <f t="shared" si="456"/>
        <v/>
      </c>
      <c r="T3207" t="str">
        <f t="shared" si="457"/>
        <v/>
      </c>
      <c r="U3207" t="str">
        <f t="shared" si="458"/>
        <v/>
      </c>
    </row>
    <row r="3208" spans="12:21" ht="15" customHeight="1" x14ac:dyDescent="0.15">
      <c r="L3208" s="244" t="str">
        <f t="shared" si="450"/>
        <v/>
      </c>
      <c r="M3208" s="245" t="str">
        <f t="shared" si="451"/>
        <v/>
      </c>
      <c r="N3208" s="244" t="str">
        <f t="shared" si="452"/>
        <v/>
      </c>
      <c r="O3208" s="244" t="str">
        <f t="shared" si="453"/>
        <v/>
      </c>
      <c r="P3208">
        <f>IF($I3208&lt;&gt;"",$I3208,IF($E3208="SGD",1,IF($E3208="USD",Settings!$B$22,IF($E3208="HKD",Settings!$B$23,1))))</f>
        <v>1</v>
      </c>
      <c r="Q3208">
        <f t="shared" si="454"/>
        <v>0</v>
      </c>
      <c r="R3208">
        <f t="shared" si="455"/>
        <v>0</v>
      </c>
      <c r="S3208" t="str">
        <f t="shared" si="456"/>
        <v/>
      </c>
      <c r="T3208" t="str">
        <f t="shared" si="457"/>
        <v/>
      </c>
      <c r="U3208" t="str">
        <f t="shared" si="458"/>
        <v/>
      </c>
    </row>
    <row r="3209" spans="12:21" ht="15" customHeight="1" x14ac:dyDescent="0.15">
      <c r="L3209" s="244" t="str">
        <f t="shared" si="450"/>
        <v/>
      </c>
      <c r="M3209" s="245" t="str">
        <f t="shared" si="451"/>
        <v/>
      </c>
      <c r="N3209" s="244" t="str">
        <f t="shared" si="452"/>
        <v/>
      </c>
      <c r="O3209" s="244" t="str">
        <f t="shared" si="453"/>
        <v/>
      </c>
      <c r="P3209">
        <f>IF($I3209&lt;&gt;"",$I3209,IF($E3209="SGD",1,IF($E3209="USD",Settings!$B$22,IF($E3209="HKD",Settings!$B$23,1))))</f>
        <v>1</v>
      </c>
      <c r="Q3209">
        <f t="shared" si="454"/>
        <v>0</v>
      </c>
      <c r="R3209">
        <f t="shared" si="455"/>
        <v>0</v>
      </c>
      <c r="S3209" t="str">
        <f t="shared" si="456"/>
        <v/>
      </c>
      <c r="T3209" t="str">
        <f t="shared" si="457"/>
        <v/>
      </c>
      <c r="U3209" t="str">
        <f t="shared" si="458"/>
        <v/>
      </c>
    </row>
    <row r="3210" spans="12:21" ht="15" customHeight="1" x14ac:dyDescent="0.15">
      <c r="L3210" s="244" t="str">
        <f t="shared" si="450"/>
        <v/>
      </c>
      <c r="M3210" s="245" t="str">
        <f t="shared" si="451"/>
        <v/>
      </c>
      <c r="N3210" s="244" t="str">
        <f t="shared" si="452"/>
        <v/>
      </c>
      <c r="O3210" s="244" t="str">
        <f t="shared" si="453"/>
        <v/>
      </c>
      <c r="P3210">
        <f>IF($I3210&lt;&gt;"",$I3210,IF($E3210="SGD",1,IF($E3210="USD",Settings!$B$22,IF($E3210="HKD",Settings!$B$23,1))))</f>
        <v>1</v>
      </c>
      <c r="Q3210">
        <f t="shared" si="454"/>
        <v>0</v>
      </c>
      <c r="R3210">
        <f t="shared" si="455"/>
        <v>0</v>
      </c>
      <c r="S3210" t="str">
        <f t="shared" si="456"/>
        <v/>
      </c>
      <c r="T3210" t="str">
        <f t="shared" si="457"/>
        <v/>
      </c>
      <c r="U3210" t="str">
        <f t="shared" si="458"/>
        <v/>
      </c>
    </row>
    <row r="3211" spans="12:21" ht="15" customHeight="1" x14ac:dyDescent="0.15">
      <c r="L3211" s="244" t="str">
        <f t="shared" si="450"/>
        <v/>
      </c>
      <c r="M3211" s="245" t="str">
        <f t="shared" si="451"/>
        <v/>
      </c>
      <c r="N3211" s="244" t="str">
        <f t="shared" si="452"/>
        <v/>
      </c>
      <c r="O3211" s="244" t="str">
        <f t="shared" si="453"/>
        <v/>
      </c>
      <c r="P3211">
        <f>IF($I3211&lt;&gt;"",$I3211,IF($E3211="SGD",1,IF($E3211="USD",Settings!$B$22,IF($E3211="HKD",Settings!$B$23,1))))</f>
        <v>1</v>
      </c>
      <c r="Q3211">
        <f t="shared" si="454"/>
        <v>0</v>
      </c>
      <c r="R3211">
        <f t="shared" si="455"/>
        <v>0</v>
      </c>
      <c r="S3211" t="str">
        <f t="shared" si="456"/>
        <v/>
      </c>
      <c r="T3211" t="str">
        <f t="shared" si="457"/>
        <v/>
      </c>
      <c r="U3211" t="str">
        <f t="shared" si="458"/>
        <v/>
      </c>
    </row>
    <row r="3212" spans="12:21" ht="15" customHeight="1" x14ac:dyDescent="0.15">
      <c r="L3212" s="244" t="str">
        <f t="shared" si="450"/>
        <v/>
      </c>
      <c r="M3212" s="245" t="str">
        <f t="shared" si="451"/>
        <v/>
      </c>
      <c r="N3212" s="244" t="str">
        <f t="shared" si="452"/>
        <v/>
      </c>
      <c r="O3212" s="244" t="str">
        <f t="shared" si="453"/>
        <v/>
      </c>
      <c r="P3212">
        <f>IF($I3212&lt;&gt;"",$I3212,IF($E3212="SGD",1,IF($E3212="USD",Settings!$B$22,IF($E3212="HKD",Settings!$B$23,1))))</f>
        <v>1</v>
      </c>
      <c r="Q3212">
        <f t="shared" si="454"/>
        <v>0</v>
      </c>
      <c r="R3212">
        <f t="shared" si="455"/>
        <v>0</v>
      </c>
      <c r="S3212" t="str">
        <f t="shared" si="456"/>
        <v/>
      </c>
      <c r="T3212" t="str">
        <f t="shared" si="457"/>
        <v/>
      </c>
      <c r="U3212" t="str">
        <f t="shared" si="458"/>
        <v/>
      </c>
    </row>
    <row r="3213" spans="12:21" ht="15" customHeight="1" x14ac:dyDescent="0.15">
      <c r="L3213" s="244" t="str">
        <f t="shared" si="450"/>
        <v/>
      </c>
      <c r="M3213" s="245" t="str">
        <f t="shared" si="451"/>
        <v/>
      </c>
      <c r="N3213" s="244" t="str">
        <f t="shared" si="452"/>
        <v/>
      </c>
      <c r="O3213" s="244" t="str">
        <f t="shared" si="453"/>
        <v/>
      </c>
      <c r="P3213">
        <f>IF($I3213&lt;&gt;"",$I3213,IF($E3213="SGD",1,IF($E3213="USD",Settings!$B$22,IF($E3213="HKD",Settings!$B$23,1))))</f>
        <v>1</v>
      </c>
      <c r="Q3213">
        <f t="shared" si="454"/>
        <v>0</v>
      </c>
      <c r="R3213">
        <f t="shared" si="455"/>
        <v>0</v>
      </c>
      <c r="S3213" t="str">
        <f t="shared" si="456"/>
        <v/>
      </c>
      <c r="T3213" t="str">
        <f t="shared" si="457"/>
        <v/>
      </c>
      <c r="U3213" t="str">
        <f t="shared" si="458"/>
        <v/>
      </c>
    </row>
    <row r="3214" spans="12:21" ht="15" customHeight="1" x14ac:dyDescent="0.15">
      <c r="L3214" s="244" t="str">
        <f t="shared" si="450"/>
        <v/>
      </c>
      <c r="M3214" s="245" t="str">
        <f t="shared" si="451"/>
        <v/>
      </c>
      <c r="N3214" s="244" t="str">
        <f t="shared" si="452"/>
        <v/>
      </c>
      <c r="O3214" s="244" t="str">
        <f t="shared" si="453"/>
        <v/>
      </c>
      <c r="P3214">
        <f>IF($I3214&lt;&gt;"",$I3214,IF($E3214="SGD",1,IF($E3214="USD",Settings!$B$22,IF($E3214="HKD",Settings!$B$23,1))))</f>
        <v>1</v>
      </c>
      <c r="Q3214">
        <f t="shared" si="454"/>
        <v>0</v>
      </c>
      <c r="R3214">
        <f t="shared" si="455"/>
        <v>0</v>
      </c>
      <c r="S3214" t="str">
        <f t="shared" si="456"/>
        <v/>
      </c>
      <c r="T3214" t="str">
        <f t="shared" si="457"/>
        <v/>
      </c>
      <c r="U3214" t="str">
        <f t="shared" si="458"/>
        <v/>
      </c>
    </row>
    <row r="3215" spans="12:21" ht="15" customHeight="1" x14ac:dyDescent="0.15">
      <c r="L3215" s="244" t="str">
        <f t="shared" si="450"/>
        <v/>
      </c>
      <c r="M3215" s="245" t="str">
        <f t="shared" si="451"/>
        <v/>
      </c>
      <c r="N3215" s="244" t="str">
        <f t="shared" si="452"/>
        <v/>
      </c>
      <c r="O3215" s="244" t="str">
        <f t="shared" si="453"/>
        <v/>
      </c>
      <c r="P3215">
        <f>IF($I3215&lt;&gt;"",$I3215,IF($E3215="SGD",1,IF($E3215="USD",Settings!$B$22,IF($E3215="HKD",Settings!$B$23,1))))</f>
        <v>1</v>
      </c>
      <c r="Q3215">
        <f t="shared" si="454"/>
        <v>0</v>
      </c>
      <c r="R3215">
        <f t="shared" si="455"/>
        <v>0</v>
      </c>
      <c r="S3215" t="str">
        <f t="shared" si="456"/>
        <v/>
      </c>
      <c r="T3215" t="str">
        <f t="shared" si="457"/>
        <v/>
      </c>
      <c r="U3215" t="str">
        <f t="shared" si="458"/>
        <v/>
      </c>
    </row>
    <row r="3216" spans="12:21" ht="15" customHeight="1" x14ac:dyDescent="0.15">
      <c r="L3216" s="244" t="str">
        <f t="shared" si="450"/>
        <v/>
      </c>
      <c r="M3216" s="245" t="str">
        <f t="shared" si="451"/>
        <v/>
      </c>
      <c r="N3216" s="244" t="str">
        <f t="shared" si="452"/>
        <v/>
      </c>
      <c r="O3216" s="244" t="str">
        <f t="shared" si="453"/>
        <v/>
      </c>
      <c r="P3216">
        <f>IF($I3216&lt;&gt;"",$I3216,IF($E3216="SGD",1,IF($E3216="USD",Settings!$B$22,IF($E3216="HKD",Settings!$B$23,1))))</f>
        <v>1</v>
      </c>
      <c r="Q3216">
        <f t="shared" si="454"/>
        <v>0</v>
      </c>
      <c r="R3216">
        <f t="shared" si="455"/>
        <v>0</v>
      </c>
      <c r="S3216" t="str">
        <f t="shared" si="456"/>
        <v/>
      </c>
      <c r="T3216" t="str">
        <f t="shared" si="457"/>
        <v/>
      </c>
      <c r="U3216" t="str">
        <f t="shared" si="458"/>
        <v/>
      </c>
    </row>
    <row r="3217" spans="12:21" ht="15" customHeight="1" x14ac:dyDescent="0.15">
      <c r="L3217" s="244" t="str">
        <f t="shared" si="450"/>
        <v/>
      </c>
      <c r="M3217" s="245" t="str">
        <f t="shared" si="451"/>
        <v/>
      </c>
      <c r="N3217" s="244" t="str">
        <f t="shared" si="452"/>
        <v/>
      </c>
      <c r="O3217" s="244" t="str">
        <f t="shared" si="453"/>
        <v/>
      </c>
      <c r="P3217">
        <f>IF($I3217&lt;&gt;"",$I3217,IF($E3217="SGD",1,IF($E3217="USD",Settings!$B$22,IF($E3217="HKD",Settings!$B$23,1))))</f>
        <v>1</v>
      </c>
      <c r="Q3217">
        <f t="shared" si="454"/>
        <v>0</v>
      </c>
      <c r="R3217">
        <f t="shared" si="455"/>
        <v>0</v>
      </c>
      <c r="S3217" t="str">
        <f t="shared" si="456"/>
        <v/>
      </c>
      <c r="T3217" t="str">
        <f t="shared" si="457"/>
        <v/>
      </c>
      <c r="U3217" t="str">
        <f t="shared" si="458"/>
        <v/>
      </c>
    </row>
    <row r="3218" spans="12:21" ht="15" customHeight="1" x14ac:dyDescent="0.15">
      <c r="L3218" s="244" t="str">
        <f t="shared" si="450"/>
        <v/>
      </c>
      <c r="M3218" s="245" t="str">
        <f t="shared" si="451"/>
        <v/>
      </c>
      <c r="N3218" s="244" t="str">
        <f t="shared" si="452"/>
        <v/>
      </c>
      <c r="O3218" s="244" t="str">
        <f t="shared" si="453"/>
        <v/>
      </c>
      <c r="P3218">
        <f>IF($I3218&lt;&gt;"",$I3218,IF($E3218="SGD",1,IF($E3218="USD",Settings!$B$22,IF($E3218="HKD",Settings!$B$23,1))))</f>
        <v>1</v>
      </c>
      <c r="Q3218">
        <f t="shared" si="454"/>
        <v>0</v>
      </c>
      <c r="R3218">
        <f t="shared" si="455"/>
        <v>0</v>
      </c>
      <c r="S3218" t="str">
        <f t="shared" si="456"/>
        <v/>
      </c>
      <c r="T3218" t="str">
        <f t="shared" si="457"/>
        <v/>
      </c>
      <c r="U3218" t="str">
        <f t="shared" si="458"/>
        <v/>
      </c>
    </row>
    <row r="3219" spans="12:21" ht="15" customHeight="1" x14ac:dyDescent="0.15">
      <c r="L3219" s="244" t="str">
        <f t="shared" si="450"/>
        <v/>
      </c>
      <c r="M3219" s="245" t="str">
        <f t="shared" si="451"/>
        <v/>
      </c>
      <c r="N3219" s="244" t="str">
        <f t="shared" si="452"/>
        <v/>
      </c>
      <c r="O3219" s="244" t="str">
        <f t="shared" si="453"/>
        <v/>
      </c>
      <c r="P3219">
        <f>IF($I3219&lt;&gt;"",$I3219,IF($E3219="SGD",1,IF($E3219="USD",Settings!$B$22,IF($E3219="HKD",Settings!$B$23,1))))</f>
        <v>1</v>
      </c>
      <c r="Q3219">
        <f t="shared" si="454"/>
        <v>0</v>
      </c>
      <c r="R3219">
        <f t="shared" si="455"/>
        <v>0</v>
      </c>
      <c r="S3219" t="str">
        <f t="shared" si="456"/>
        <v/>
      </c>
      <c r="T3219" t="str">
        <f t="shared" si="457"/>
        <v/>
      </c>
      <c r="U3219" t="str">
        <f t="shared" si="458"/>
        <v/>
      </c>
    </row>
    <row r="3220" spans="12:21" ht="15" customHeight="1" x14ac:dyDescent="0.15">
      <c r="L3220" s="244" t="str">
        <f t="shared" si="450"/>
        <v/>
      </c>
      <c r="M3220" s="245" t="str">
        <f t="shared" si="451"/>
        <v/>
      </c>
      <c r="N3220" s="244" t="str">
        <f t="shared" si="452"/>
        <v/>
      </c>
      <c r="O3220" s="244" t="str">
        <f t="shared" si="453"/>
        <v/>
      </c>
      <c r="P3220">
        <f>IF($I3220&lt;&gt;"",$I3220,IF($E3220="SGD",1,IF($E3220="USD",Settings!$B$22,IF($E3220="HKD",Settings!$B$23,1))))</f>
        <v>1</v>
      </c>
      <c r="Q3220">
        <f t="shared" si="454"/>
        <v>0</v>
      </c>
      <c r="R3220">
        <f t="shared" si="455"/>
        <v>0</v>
      </c>
      <c r="S3220" t="str">
        <f t="shared" si="456"/>
        <v/>
      </c>
      <c r="T3220" t="str">
        <f t="shared" si="457"/>
        <v/>
      </c>
      <c r="U3220" t="str">
        <f t="shared" si="458"/>
        <v/>
      </c>
    </row>
    <row r="3221" spans="12:21" ht="15" customHeight="1" x14ac:dyDescent="0.15">
      <c r="L3221" s="244" t="str">
        <f t="shared" si="450"/>
        <v/>
      </c>
      <c r="M3221" s="245" t="str">
        <f t="shared" si="451"/>
        <v/>
      </c>
      <c r="N3221" s="244" t="str">
        <f t="shared" si="452"/>
        <v/>
      </c>
      <c r="O3221" s="244" t="str">
        <f t="shared" si="453"/>
        <v/>
      </c>
      <c r="P3221">
        <f>IF($I3221&lt;&gt;"",$I3221,IF($E3221="SGD",1,IF($E3221="USD",Settings!$B$22,IF($E3221="HKD",Settings!$B$23,1))))</f>
        <v>1</v>
      </c>
      <c r="Q3221">
        <f t="shared" si="454"/>
        <v>0</v>
      </c>
      <c r="R3221">
        <f t="shared" si="455"/>
        <v>0</v>
      </c>
      <c r="S3221" t="str">
        <f t="shared" si="456"/>
        <v/>
      </c>
      <c r="T3221" t="str">
        <f t="shared" si="457"/>
        <v/>
      </c>
      <c r="U3221" t="str">
        <f t="shared" si="458"/>
        <v/>
      </c>
    </row>
    <row r="3222" spans="12:21" ht="15" customHeight="1" x14ac:dyDescent="0.15">
      <c r="L3222" s="244" t="str">
        <f t="shared" si="450"/>
        <v/>
      </c>
      <c r="M3222" s="245" t="str">
        <f t="shared" si="451"/>
        <v/>
      </c>
      <c r="N3222" s="244" t="str">
        <f t="shared" si="452"/>
        <v/>
      </c>
      <c r="O3222" s="244" t="str">
        <f t="shared" si="453"/>
        <v/>
      </c>
      <c r="P3222">
        <f>IF($I3222&lt;&gt;"",$I3222,IF($E3222="SGD",1,IF($E3222="USD",Settings!$B$22,IF($E3222="HKD",Settings!$B$23,1))))</f>
        <v>1</v>
      </c>
      <c r="Q3222">
        <f t="shared" si="454"/>
        <v>0</v>
      </c>
      <c r="R3222">
        <f t="shared" si="455"/>
        <v>0</v>
      </c>
      <c r="S3222" t="str">
        <f t="shared" si="456"/>
        <v/>
      </c>
      <c r="T3222" t="str">
        <f t="shared" si="457"/>
        <v/>
      </c>
      <c r="U3222" t="str">
        <f t="shared" si="458"/>
        <v/>
      </c>
    </row>
    <row r="3223" spans="12:21" ht="15" customHeight="1" x14ac:dyDescent="0.15">
      <c r="L3223" s="244" t="str">
        <f t="shared" si="450"/>
        <v/>
      </c>
      <c r="M3223" s="245" t="str">
        <f t="shared" si="451"/>
        <v/>
      </c>
      <c r="N3223" s="244" t="str">
        <f t="shared" si="452"/>
        <v/>
      </c>
      <c r="O3223" s="244" t="str">
        <f t="shared" si="453"/>
        <v/>
      </c>
      <c r="P3223">
        <f>IF($I3223&lt;&gt;"",$I3223,IF($E3223="SGD",1,IF($E3223="USD",Settings!$B$22,IF($E3223="HKD",Settings!$B$23,1))))</f>
        <v>1</v>
      </c>
      <c r="Q3223">
        <f t="shared" si="454"/>
        <v>0</v>
      </c>
      <c r="R3223">
        <f t="shared" si="455"/>
        <v>0</v>
      </c>
      <c r="S3223" t="str">
        <f t="shared" si="456"/>
        <v/>
      </c>
      <c r="T3223" t="str">
        <f t="shared" si="457"/>
        <v/>
      </c>
      <c r="U3223" t="str">
        <f t="shared" si="458"/>
        <v/>
      </c>
    </row>
    <row r="3224" spans="12:21" ht="15" customHeight="1" x14ac:dyDescent="0.15">
      <c r="L3224" s="244" t="str">
        <f t="shared" si="450"/>
        <v/>
      </c>
      <c r="M3224" s="245" t="str">
        <f t="shared" si="451"/>
        <v/>
      </c>
      <c r="N3224" s="244" t="str">
        <f t="shared" si="452"/>
        <v/>
      </c>
      <c r="O3224" s="244" t="str">
        <f t="shared" si="453"/>
        <v/>
      </c>
      <c r="P3224">
        <f>IF($I3224&lt;&gt;"",$I3224,IF($E3224="SGD",1,IF($E3224="USD",Settings!$B$22,IF($E3224="HKD",Settings!$B$23,1))))</f>
        <v>1</v>
      </c>
      <c r="Q3224">
        <f t="shared" si="454"/>
        <v>0</v>
      </c>
      <c r="R3224">
        <f t="shared" si="455"/>
        <v>0</v>
      </c>
      <c r="S3224" t="str">
        <f t="shared" si="456"/>
        <v/>
      </c>
      <c r="T3224" t="str">
        <f t="shared" si="457"/>
        <v/>
      </c>
      <c r="U3224" t="str">
        <f t="shared" si="458"/>
        <v/>
      </c>
    </row>
    <row r="3225" spans="12:21" ht="15" customHeight="1" x14ac:dyDescent="0.15">
      <c r="L3225" s="244" t="str">
        <f t="shared" si="450"/>
        <v/>
      </c>
      <c r="M3225" s="245" t="str">
        <f t="shared" si="451"/>
        <v/>
      </c>
      <c r="N3225" s="244" t="str">
        <f t="shared" si="452"/>
        <v/>
      </c>
      <c r="O3225" s="244" t="str">
        <f t="shared" si="453"/>
        <v/>
      </c>
      <c r="P3225">
        <f>IF($I3225&lt;&gt;"",$I3225,IF($E3225="SGD",1,IF($E3225="USD",Settings!$B$22,IF($E3225="HKD",Settings!$B$23,1))))</f>
        <v>1</v>
      </c>
      <c r="Q3225">
        <f t="shared" si="454"/>
        <v>0</v>
      </c>
      <c r="R3225">
        <f t="shared" si="455"/>
        <v>0</v>
      </c>
      <c r="S3225" t="str">
        <f t="shared" si="456"/>
        <v/>
      </c>
      <c r="T3225" t="str">
        <f t="shared" si="457"/>
        <v/>
      </c>
      <c r="U3225" t="str">
        <f t="shared" si="458"/>
        <v/>
      </c>
    </row>
    <row r="3226" spans="12:21" ht="15" customHeight="1" x14ac:dyDescent="0.15">
      <c r="L3226" s="244" t="str">
        <f t="shared" si="450"/>
        <v/>
      </c>
      <c r="M3226" s="245" t="str">
        <f t="shared" si="451"/>
        <v/>
      </c>
      <c r="N3226" s="244" t="str">
        <f t="shared" si="452"/>
        <v/>
      </c>
      <c r="O3226" s="244" t="str">
        <f t="shared" si="453"/>
        <v/>
      </c>
      <c r="P3226">
        <f>IF($I3226&lt;&gt;"",$I3226,IF($E3226="SGD",1,IF($E3226="USD",Settings!$B$22,IF($E3226="HKD",Settings!$B$23,1))))</f>
        <v>1</v>
      </c>
      <c r="Q3226">
        <f t="shared" si="454"/>
        <v>0</v>
      </c>
      <c r="R3226">
        <f t="shared" si="455"/>
        <v>0</v>
      </c>
      <c r="S3226" t="str">
        <f t="shared" si="456"/>
        <v/>
      </c>
      <c r="T3226" t="str">
        <f t="shared" si="457"/>
        <v/>
      </c>
      <c r="U3226" t="str">
        <f t="shared" si="458"/>
        <v/>
      </c>
    </row>
    <row r="3227" spans="12:21" ht="15" customHeight="1" x14ac:dyDescent="0.15">
      <c r="L3227" s="244" t="str">
        <f t="shared" si="450"/>
        <v/>
      </c>
      <c r="M3227" s="245" t="str">
        <f t="shared" si="451"/>
        <v/>
      </c>
      <c r="N3227" s="244" t="str">
        <f t="shared" si="452"/>
        <v/>
      </c>
      <c r="O3227" s="244" t="str">
        <f t="shared" si="453"/>
        <v/>
      </c>
      <c r="P3227">
        <f>IF($I3227&lt;&gt;"",$I3227,IF($E3227="SGD",1,IF($E3227="USD",Settings!$B$22,IF($E3227="HKD",Settings!$B$23,1))))</f>
        <v>1</v>
      </c>
      <c r="Q3227">
        <f t="shared" si="454"/>
        <v>0</v>
      </c>
      <c r="R3227">
        <f t="shared" si="455"/>
        <v>0</v>
      </c>
      <c r="S3227" t="str">
        <f t="shared" si="456"/>
        <v/>
      </c>
      <c r="T3227" t="str">
        <f t="shared" si="457"/>
        <v/>
      </c>
      <c r="U3227" t="str">
        <f t="shared" si="458"/>
        <v/>
      </c>
    </row>
    <row r="3228" spans="12:21" ht="15" customHeight="1" x14ac:dyDescent="0.15">
      <c r="L3228" s="244" t="str">
        <f t="shared" si="450"/>
        <v/>
      </c>
      <c r="M3228" s="245" t="str">
        <f t="shared" si="451"/>
        <v/>
      </c>
      <c r="N3228" s="244" t="str">
        <f t="shared" si="452"/>
        <v/>
      </c>
      <c r="O3228" s="244" t="str">
        <f t="shared" si="453"/>
        <v/>
      </c>
      <c r="P3228">
        <f>IF($I3228&lt;&gt;"",$I3228,IF($E3228="SGD",1,IF($E3228="USD",Settings!$B$22,IF($E3228="HKD",Settings!$B$23,1))))</f>
        <v>1</v>
      </c>
      <c r="Q3228">
        <f t="shared" si="454"/>
        <v>0</v>
      </c>
      <c r="R3228">
        <f t="shared" si="455"/>
        <v>0</v>
      </c>
      <c r="S3228" t="str">
        <f t="shared" si="456"/>
        <v/>
      </c>
      <c r="T3228" t="str">
        <f t="shared" si="457"/>
        <v/>
      </c>
      <c r="U3228" t="str">
        <f t="shared" si="458"/>
        <v/>
      </c>
    </row>
    <row r="3229" spans="12:21" ht="15" customHeight="1" x14ac:dyDescent="0.15">
      <c r="L3229" s="244" t="str">
        <f t="shared" si="450"/>
        <v/>
      </c>
      <c r="M3229" s="245" t="str">
        <f t="shared" si="451"/>
        <v/>
      </c>
      <c r="N3229" s="244" t="str">
        <f t="shared" si="452"/>
        <v/>
      </c>
      <c r="O3229" s="244" t="str">
        <f t="shared" si="453"/>
        <v/>
      </c>
      <c r="P3229">
        <f>IF($I3229&lt;&gt;"",$I3229,IF($E3229="SGD",1,IF($E3229="USD",Settings!$B$22,IF($E3229="HKD",Settings!$B$23,1))))</f>
        <v>1</v>
      </c>
      <c r="Q3229">
        <f t="shared" si="454"/>
        <v>0</v>
      </c>
      <c r="R3229">
        <f t="shared" si="455"/>
        <v>0</v>
      </c>
      <c r="S3229" t="str">
        <f t="shared" si="456"/>
        <v/>
      </c>
      <c r="T3229" t="str">
        <f t="shared" si="457"/>
        <v/>
      </c>
      <c r="U3229" t="str">
        <f t="shared" si="458"/>
        <v/>
      </c>
    </row>
    <row r="3230" spans="12:21" ht="15" customHeight="1" x14ac:dyDescent="0.15">
      <c r="L3230" s="244" t="str">
        <f t="shared" si="450"/>
        <v/>
      </c>
      <c r="M3230" s="245" t="str">
        <f t="shared" si="451"/>
        <v/>
      </c>
      <c r="N3230" s="244" t="str">
        <f t="shared" si="452"/>
        <v/>
      </c>
      <c r="O3230" s="244" t="str">
        <f t="shared" si="453"/>
        <v/>
      </c>
      <c r="P3230">
        <f>IF($I3230&lt;&gt;"",$I3230,IF($E3230="SGD",1,IF($E3230="USD",Settings!$B$22,IF($E3230="HKD",Settings!$B$23,1))))</f>
        <v>1</v>
      </c>
      <c r="Q3230">
        <f t="shared" si="454"/>
        <v>0</v>
      </c>
      <c r="R3230">
        <f t="shared" si="455"/>
        <v>0</v>
      </c>
      <c r="S3230" t="str">
        <f t="shared" si="456"/>
        <v/>
      </c>
      <c r="T3230" t="str">
        <f t="shared" si="457"/>
        <v/>
      </c>
      <c r="U3230" t="str">
        <f t="shared" si="458"/>
        <v/>
      </c>
    </row>
    <row r="3231" spans="12:21" ht="15" customHeight="1" x14ac:dyDescent="0.15">
      <c r="L3231" s="244" t="str">
        <f t="shared" si="450"/>
        <v/>
      </c>
      <c r="M3231" s="245" t="str">
        <f t="shared" si="451"/>
        <v/>
      </c>
      <c r="N3231" s="244" t="str">
        <f t="shared" si="452"/>
        <v/>
      </c>
      <c r="O3231" s="244" t="str">
        <f t="shared" si="453"/>
        <v/>
      </c>
      <c r="P3231">
        <f>IF($I3231&lt;&gt;"",$I3231,IF($E3231="SGD",1,IF($E3231="USD",Settings!$B$22,IF($E3231="HKD",Settings!$B$23,1))))</f>
        <v>1</v>
      </c>
      <c r="Q3231">
        <f t="shared" si="454"/>
        <v>0</v>
      </c>
      <c r="R3231">
        <f t="shared" si="455"/>
        <v>0</v>
      </c>
      <c r="S3231" t="str">
        <f t="shared" si="456"/>
        <v/>
      </c>
      <c r="T3231" t="str">
        <f t="shared" si="457"/>
        <v/>
      </c>
      <c r="U3231" t="str">
        <f t="shared" si="458"/>
        <v/>
      </c>
    </row>
    <row r="3232" spans="12:21" ht="15" customHeight="1" x14ac:dyDescent="0.15">
      <c r="L3232" s="244" t="str">
        <f t="shared" si="450"/>
        <v/>
      </c>
      <c r="M3232" s="245" t="str">
        <f t="shared" si="451"/>
        <v/>
      </c>
      <c r="N3232" s="244" t="str">
        <f t="shared" si="452"/>
        <v/>
      </c>
      <c r="O3232" s="244" t="str">
        <f t="shared" si="453"/>
        <v/>
      </c>
      <c r="P3232">
        <f>IF($I3232&lt;&gt;"",$I3232,IF($E3232="SGD",1,IF($E3232="USD",Settings!$B$22,IF($E3232="HKD",Settings!$B$23,1))))</f>
        <v>1</v>
      </c>
      <c r="Q3232">
        <f t="shared" si="454"/>
        <v>0</v>
      </c>
      <c r="R3232">
        <f t="shared" si="455"/>
        <v>0</v>
      </c>
      <c r="S3232" t="str">
        <f t="shared" si="456"/>
        <v/>
      </c>
      <c r="T3232" t="str">
        <f t="shared" si="457"/>
        <v/>
      </c>
      <c r="U3232" t="str">
        <f t="shared" si="458"/>
        <v/>
      </c>
    </row>
    <row r="3233" spans="12:21" ht="15" customHeight="1" x14ac:dyDescent="0.15">
      <c r="L3233" s="244" t="str">
        <f t="shared" si="450"/>
        <v/>
      </c>
      <c r="M3233" s="245" t="str">
        <f t="shared" si="451"/>
        <v/>
      </c>
      <c r="N3233" s="244" t="str">
        <f t="shared" si="452"/>
        <v/>
      </c>
      <c r="O3233" s="244" t="str">
        <f t="shared" si="453"/>
        <v/>
      </c>
      <c r="P3233">
        <f>IF($I3233&lt;&gt;"",$I3233,IF($E3233="SGD",1,IF($E3233="USD",Settings!$B$22,IF($E3233="HKD",Settings!$B$23,1))))</f>
        <v>1</v>
      </c>
      <c r="Q3233">
        <f t="shared" si="454"/>
        <v>0</v>
      </c>
      <c r="R3233">
        <f t="shared" si="455"/>
        <v>0</v>
      </c>
      <c r="S3233" t="str">
        <f t="shared" si="456"/>
        <v/>
      </c>
      <c r="T3233" t="str">
        <f t="shared" si="457"/>
        <v/>
      </c>
      <c r="U3233" t="str">
        <f t="shared" si="458"/>
        <v/>
      </c>
    </row>
    <row r="3234" spans="12:21" ht="15" customHeight="1" x14ac:dyDescent="0.15">
      <c r="L3234" s="244" t="str">
        <f t="shared" si="450"/>
        <v/>
      </c>
      <c r="M3234" s="245" t="str">
        <f t="shared" si="451"/>
        <v/>
      </c>
      <c r="N3234" s="244" t="str">
        <f t="shared" si="452"/>
        <v/>
      </c>
      <c r="O3234" s="244" t="str">
        <f t="shared" si="453"/>
        <v/>
      </c>
      <c r="P3234">
        <f>IF($I3234&lt;&gt;"",$I3234,IF($E3234="SGD",1,IF($E3234="USD",Settings!$B$22,IF($E3234="HKD",Settings!$B$23,1))))</f>
        <v>1</v>
      </c>
      <c r="Q3234">
        <f t="shared" si="454"/>
        <v>0</v>
      </c>
      <c r="R3234">
        <f t="shared" si="455"/>
        <v>0</v>
      </c>
      <c r="S3234" t="str">
        <f t="shared" si="456"/>
        <v/>
      </c>
      <c r="T3234" t="str">
        <f t="shared" si="457"/>
        <v/>
      </c>
      <c r="U3234" t="str">
        <f t="shared" si="458"/>
        <v/>
      </c>
    </row>
    <row r="3235" spans="12:21" ht="15" customHeight="1" x14ac:dyDescent="0.15">
      <c r="L3235" s="244" t="str">
        <f t="shared" si="450"/>
        <v/>
      </c>
      <c r="M3235" s="245" t="str">
        <f t="shared" si="451"/>
        <v/>
      </c>
      <c r="N3235" s="244" t="str">
        <f t="shared" si="452"/>
        <v/>
      </c>
      <c r="O3235" s="244" t="str">
        <f t="shared" si="453"/>
        <v/>
      </c>
      <c r="P3235">
        <f>IF($I3235&lt;&gt;"",$I3235,IF($E3235="SGD",1,IF($E3235="USD",Settings!$B$22,IF($E3235="HKD",Settings!$B$23,1))))</f>
        <v>1</v>
      </c>
      <c r="Q3235">
        <f t="shared" si="454"/>
        <v>0</v>
      </c>
      <c r="R3235">
        <f t="shared" si="455"/>
        <v>0</v>
      </c>
      <c r="S3235" t="str">
        <f t="shared" si="456"/>
        <v/>
      </c>
      <c r="T3235" t="str">
        <f t="shared" si="457"/>
        <v/>
      </c>
      <c r="U3235" t="str">
        <f t="shared" si="458"/>
        <v/>
      </c>
    </row>
    <row r="3236" spans="12:21" ht="15" customHeight="1" x14ac:dyDescent="0.15">
      <c r="L3236" s="244" t="str">
        <f t="shared" si="450"/>
        <v/>
      </c>
      <c r="M3236" s="245" t="str">
        <f t="shared" si="451"/>
        <v/>
      </c>
      <c r="N3236" s="244" t="str">
        <f t="shared" si="452"/>
        <v/>
      </c>
      <c r="O3236" s="244" t="str">
        <f t="shared" si="453"/>
        <v/>
      </c>
      <c r="P3236">
        <f>IF($I3236&lt;&gt;"",$I3236,IF($E3236="SGD",1,IF($E3236="USD",Settings!$B$22,IF($E3236="HKD",Settings!$B$23,1))))</f>
        <v>1</v>
      </c>
      <c r="Q3236">
        <f t="shared" si="454"/>
        <v>0</v>
      </c>
      <c r="R3236">
        <f t="shared" si="455"/>
        <v>0</v>
      </c>
      <c r="S3236" t="str">
        <f t="shared" si="456"/>
        <v/>
      </c>
      <c r="T3236" t="str">
        <f t="shared" si="457"/>
        <v/>
      </c>
      <c r="U3236" t="str">
        <f t="shared" si="458"/>
        <v/>
      </c>
    </row>
    <row r="3237" spans="12:21" ht="15" customHeight="1" x14ac:dyDescent="0.15">
      <c r="L3237" s="244" t="str">
        <f t="shared" si="450"/>
        <v/>
      </c>
      <c r="M3237" s="245" t="str">
        <f t="shared" si="451"/>
        <v/>
      </c>
      <c r="N3237" s="244" t="str">
        <f t="shared" si="452"/>
        <v/>
      </c>
      <c r="O3237" s="244" t="str">
        <f t="shared" si="453"/>
        <v/>
      </c>
      <c r="P3237">
        <f>IF($I3237&lt;&gt;"",$I3237,IF($E3237="SGD",1,IF($E3237="USD",Settings!$B$22,IF($E3237="HKD",Settings!$B$23,1))))</f>
        <v>1</v>
      </c>
      <c r="Q3237">
        <f t="shared" si="454"/>
        <v>0</v>
      </c>
      <c r="R3237">
        <f t="shared" si="455"/>
        <v>0</v>
      </c>
      <c r="S3237" t="str">
        <f t="shared" si="456"/>
        <v/>
      </c>
      <c r="T3237" t="str">
        <f t="shared" si="457"/>
        <v/>
      </c>
      <c r="U3237" t="str">
        <f t="shared" si="458"/>
        <v/>
      </c>
    </row>
    <row r="3238" spans="12:21" ht="15" customHeight="1" x14ac:dyDescent="0.15">
      <c r="L3238" s="244" t="str">
        <f t="shared" si="450"/>
        <v/>
      </c>
      <c r="M3238" s="245" t="str">
        <f t="shared" si="451"/>
        <v/>
      </c>
      <c r="N3238" s="244" t="str">
        <f t="shared" si="452"/>
        <v/>
      </c>
      <c r="O3238" s="244" t="str">
        <f t="shared" si="453"/>
        <v/>
      </c>
      <c r="P3238">
        <f>IF($I3238&lt;&gt;"",$I3238,IF($E3238="SGD",1,IF($E3238="USD",Settings!$B$22,IF($E3238="HKD",Settings!$B$23,1))))</f>
        <v>1</v>
      </c>
      <c r="Q3238">
        <f t="shared" si="454"/>
        <v>0</v>
      </c>
      <c r="R3238">
        <f t="shared" si="455"/>
        <v>0</v>
      </c>
      <c r="S3238" t="str">
        <f t="shared" si="456"/>
        <v/>
      </c>
      <c r="T3238" t="str">
        <f t="shared" si="457"/>
        <v/>
      </c>
      <c r="U3238" t="str">
        <f t="shared" si="458"/>
        <v/>
      </c>
    </row>
    <row r="3239" spans="12:21" ht="15" customHeight="1" x14ac:dyDescent="0.15">
      <c r="L3239" s="244" t="str">
        <f t="shared" si="450"/>
        <v/>
      </c>
      <c r="M3239" s="245" t="str">
        <f t="shared" si="451"/>
        <v/>
      </c>
      <c r="N3239" s="244" t="str">
        <f t="shared" si="452"/>
        <v/>
      </c>
      <c r="O3239" s="244" t="str">
        <f t="shared" si="453"/>
        <v/>
      </c>
      <c r="P3239">
        <f>IF($I3239&lt;&gt;"",$I3239,IF($E3239="SGD",1,IF($E3239="USD",Settings!$B$22,IF($E3239="HKD",Settings!$B$23,1))))</f>
        <v>1</v>
      </c>
      <c r="Q3239">
        <f t="shared" si="454"/>
        <v>0</v>
      </c>
      <c r="R3239">
        <f t="shared" si="455"/>
        <v>0</v>
      </c>
      <c r="S3239" t="str">
        <f t="shared" si="456"/>
        <v/>
      </c>
      <c r="T3239" t="str">
        <f t="shared" si="457"/>
        <v/>
      </c>
      <c r="U3239" t="str">
        <f t="shared" si="458"/>
        <v/>
      </c>
    </row>
    <row r="3240" spans="12:21" ht="15" customHeight="1" x14ac:dyDescent="0.15">
      <c r="L3240" s="244" t="str">
        <f t="shared" si="450"/>
        <v/>
      </c>
      <c r="M3240" s="245" t="str">
        <f t="shared" si="451"/>
        <v/>
      </c>
      <c r="N3240" s="244" t="str">
        <f t="shared" si="452"/>
        <v/>
      </c>
      <c r="O3240" s="244" t="str">
        <f t="shared" si="453"/>
        <v/>
      </c>
      <c r="P3240">
        <f>IF($I3240&lt;&gt;"",$I3240,IF($E3240="SGD",1,IF($E3240="USD",Settings!$B$22,IF($E3240="HKD",Settings!$B$23,1))))</f>
        <v>1</v>
      </c>
      <c r="Q3240">
        <f t="shared" si="454"/>
        <v>0</v>
      </c>
      <c r="R3240">
        <f t="shared" si="455"/>
        <v>0</v>
      </c>
      <c r="S3240" t="str">
        <f t="shared" si="456"/>
        <v/>
      </c>
      <c r="T3240" t="str">
        <f t="shared" si="457"/>
        <v/>
      </c>
      <c r="U3240" t="str">
        <f t="shared" si="458"/>
        <v/>
      </c>
    </row>
    <row r="3241" spans="12:21" ht="15" customHeight="1" x14ac:dyDescent="0.15">
      <c r="L3241" s="244" t="str">
        <f t="shared" ref="L3241:L3304" si="459">IF(OR(B3241="",C3241="",E3241=""),"",B3241&amp;":"&amp;C3241&amp;":"&amp;E3241)</f>
        <v/>
      </c>
      <c r="M3241" s="245" t="str">
        <f t="shared" ref="M3241:M3304" si="460">IF(A3241="","",A3241*D3241)</f>
        <v/>
      </c>
      <c r="N3241" s="244" t="str">
        <f t="shared" ref="N3241:N3304" si="461">IF(A3241="","",IF(OR(A3241=1,A3241=0),J3241,0))</f>
        <v/>
      </c>
      <c r="O3241" s="244" t="str">
        <f t="shared" ref="O3241:O3304" si="462">IF(A3241="","",IF(A3241=-1,J3241,0))</f>
        <v/>
      </c>
      <c r="P3241">
        <f>IF($I3241&lt;&gt;"",$I3241,IF($E3241="SGD",1,IF($E3241="USD",Settings!$B$22,IF($E3241="HKD",Settings!$B$23,1))))</f>
        <v>1</v>
      </c>
      <c r="Q3241">
        <f t="shared" ref="Q3241:Q3304" si="463">IF($L3241="",0,($O3241-$N3241+IF($A3241=2,$J3241,0))*$P3241)</f>
        <v>0</v>
      </c>
      <c r="R3241">
        <f t="shared" ref="R3241:R3304" si="464">IF($L3241="",0,IF($A3241=2,$J3241*$P3241,0))</f>
        <v>0</v>
      </c>
      <c r="S3241" t="str">
        <f t="shared" si="456"/>
        <v/>
      </c>
      <c r="T3241" t="str">
        <f t="shared" si="457"/>
        <v/>
      </c>
      <c r="U3241" t="str">
        <f t="shared" si="458"/>
        <v/>
      </c>
    </row>
    <row r="3242" spans="12:21" ht="15" customHeight="1" x14ac:dyDescent="0.15">
      <c r="L3242" s="244" t="str">
        <f t="shared" si="459"/>
        <v/>
      </c>
      <c r="M3242" s="245" t="str">
        <f t="shared" si="460"/>
        <v/>
      </c>
      <c r="N3242" s="244" t="str">
        <f t="shared" si="461"/>
        <v/>
      </c>
      <c r="O3242" s="244" t="str">
        <f t="shared" si="462"/>
        <v/>
      </c>
      <c r="P3242">
        <f>IF($I3242&lt;&gt;"",$I3242,IF($E3242="SGD",1,IF($E3242="USD",Settings!$B$22,IF($E3242="HKD",Settings!$B$23,1))))</f>
        <v>1</v>
      </c>
      <c r="Q3242">
        <f t="shared" si="463"/>
        <v>0</v>
      </c>
      <c r="R3242">
        <f t="shared" si="464"/>
        <v>0</v>
      </c>
      <c r="S3242" t="str">
        <f t="shared" si="456"/>
        <v/>
      </c>
      <c r="T3242" t="str">
        <f t="shared" si="457"/>
        <v/>
      </c>
      <c r="U3242" t="str">
        <f t="shared" si="458"/>
        <v/>
      </c>
    </row>
    <row r="3243" spans="12:21" ht="15" customHeight="1" x14ac:dyDescent="0.15">
      <c r="L3243" s="244" t="str">
        <f t="shared" si="459"/>
        <v/>
      </c>
      <c r="M3243" s="245" t="str">
        <f t="shared" si="460"/>
        <v/>
      </c>
      <c r="N3243" s="244" t="str">
        <f t="shared" si="461"/>
        <v/>
      </c>
      <c r="O3243" s="244" t="str">
        <f t="shared" si="462"/>
        <v/>
      </c>
      <c r="P3243">
        <f>IF($I3243&lt;&gt;"",$I3243,IF($E3243="SGD",1,IF($E3243="USD",Settings!$B$22,IF($E3243="HKD",Settings!$B$23,1))))</f>
        <v>1</v>
      </c>
      <c r="Q3243">
        <f t="shared" si="463"/>
        <v>0</v>
      </c>
      <c r="R3243">
        <f t="shared" si="464"/>
        <v>0</v>
      </c>
      <c r="S3243" t="str">
        <f t="shared" si="456"/>
        <v/>
      </c>
      <c r="T3243" t="str">
        <f t="shared" si="457"/>
        <v/>
      </c>
      <c r="U3243" t="str">
        <f t="shared" si="458"/>
        <v/>
      </c>
    </row>
    <row r="3244" spans="12:21" ht="15" customHeight="1" x14ac:dyDescent="0.15">
      <c r="L3244" s="244" t="str">
        <f t="shared" si="459"/>
        <v/>
      </c>
      <c r="M3244" s="245" t="str">
        <f t="shared" si="460"/>
        <v/>
      </c>
      <c r="N3244" s="244" t="str">
        <f t="shared" si="461"/>
        <v/>
      </c>
      <c r="O3244" s="244" t="str">
        <f t="shared" si="462"/>
        <v/>
      </c>
      <c r="P3244">
        <f>IF($I3244&lt;&gt;"",$I3244,IF($E3244="SGD",1,IF($E3244="USD",Settings!$B$22,IF($E3244="HKD",Settings!$B$23,1))))</f>
        <v>1</v>
      </c>
      <c r="Q3244">
        <f t="shared" si="463"/>
        <v>0</v>
      </c>
      <c r="R3244">
        <f t="shared" si="464"/>
        <v>0</v>
      </c>
      <c r="S3244" t="str">
        <f t="shared" si="456"/>
        <v/>
      </c>
      <c r="T3244" t="str">
        <f t="shared" si="457"/>
        <v/>
      </c>
      <c r="U3244" t="str">
        <f t="shared" si="458"/>
        <v/>
      </c>
    </row>
    <row r="3245" spans="12:21" ht="15" customHeight="1" x14ac:dyDescent="0.15">
      <c r="L3245" s="244" t="str">
        <f t="shared" si="459"/>
        <v/>
      </c>
      <c r="M3245" s="245" t="str">
        <f t="shared" si="460"/>
        <v/>
      </c>
      <c r="N3245" s="244" t="str">
        <f t="shared" si="461"/>
        <v/>
      </c>
      <c r="O3245" s="244" t="str">
        <f t="shared" si="462"/>
        <v/>
      </c>
      <c r="P3245">
        <f>IF($I3245&lt;&gt;"",$I3245,IF($E3245="SGD",1,IF($E3245="USD",Settings!$B$22,IF($E3245="HKD",Settings!$B$23,1))))</f>
        <v>1</v>
      </c>
      <c r="Q3245">
        <f t="shared" si="463"/>
        <v>0</v>
      </c>
      <c r="R3245">
        <f t="shared" si="464"/>
        <v>0</v>
      </c>
      <c r="S3245" t="str">
        <f t="shared" si="456"/>
        <v/>
      </c>
      <c r="T3245" t="str">
        <f t="shared" si="457"/>
        <v/>
      </c>
      <c r="U3245" t="str">
        <f t="shared" si="458"/>
        <v/>
      </c>
    </row>
    <row r="3246" spans="12:21" ht="15" customHeight="1" x14ac:dyDescent="0.15">
      <c r="L3246" s="244" t="str">
        <f t="shared" si="459"/>
        <v/>
      </c>
      <c r="M3246" s="245" t="str">
        <f t="shared" si="460"/>
        <v/>
      </c>
      <c r="N3246" s="244" t="str">
        <f t="shared" si="461"/>
        <v/>
      </c>
      <c r="O3246" s="244" t="str">
        <f t="shared" si="462"/>
        <v/>
      </c>
      <c r="P3246">
        <f>IF($I3246&lt;&gt;"",$I3246,IF($E3246="SGD",1,IF($E3246="USD",Settings!$B$22,IF($E3246="HKD",Settings!$B$23,1))))</f>
        <v>1</v>
      </c>
      <c r="Q3246">
        <f t="shared" si="463"/>
        <v>0</v>
      </c>
      <c r="R3246">
        <f t="shared" si="464"/>
        <v>0</v>
      </c>
      <c r="S3246" t="str">
        <f t="shared" si="456"/>
        <v/>
      </c>
      <c r="T3246" t="str">
        <f t="shared" si="457"/>
        <v/>
      </c>
      <c r="U3246" t="str">
        <f t="shared" si="458"/>
        <v/>
      </c>
    </row>
    <row r="3247" spans="12:21" ht="15" customHeight="1" x14ac:dyDescent="0.15">
      <c r="L3247" s="244" t="str">
        <f t="shared" si="459"/>
        <v/>
      </c>
      <c r="M3247" s="245" t="str">
        <f t="shared" si="460"/>
        <v/>
      </c>
      <c r="N3247" s="244" t="str">
        <f t="shared" si="461"/>
        <v/>
      </c>
      <c r="O3247" s="244" t="str">
        <f t="shared" si="462"/>
        <v/>
      </c>
      <c r="P3247">
        <f>IF($I3247&lt;&gt;"",$I3247,IF($E3247="SGD",1,IF($E3247="USD",Settings!$B$22,IF($E3247="HKD",Settings!$B$23,1))))</f>
        <v>1</v>
      </c>
      <c r="Q3247">
        <f t="shared" si="463"/>
        <v>0</v>
      </c>
      <c r="R3247">
        <f t="shared" si="464"/>
        <v>0</v>
      </c>
      <c r="S3247" t="str">
        <f t="shared" si="456"/>
        <v/>
      </c>
      <c r="T3247" t="str">
        <f t="shared" si="457"/>
        <v/>
      </c>
      <c r="U3247" t="str">
        <f t="shared" si="458"/>
        <v/>
      </c>
    </row>
    <row r="3248" spans="12:21" ht="15" customHeight="1" x14ac:dyDescent="0.15">
      <c r="L3248" s="244" t="str">
        <f t="shared" si="459"/>
        <v/>
      </c>
      <c r="M3248" s="245" t="str">
        <f t="shared" si="460"/>
        <v/>
      </c>
      <c r="N3248" s="244" t="str">
        <f t="shared" si="461"/>
        <v/>
      </c>
      <c r="O3248" s="244" t="str">
        <f t="shared" si="462"/>
        <v/>
      </c>
      <c r="P3248">
        <f>IF($I3248&lt;&gt;"",$I3248,IF($E3248="SGD",1,IF($E3248="USD",Settings!$B$22,IF($E3248="HKD",Settings!$B$23,1))))</f>
        <v>1</v>
      </c>
      <c r="Q3248">
        <f t="shared" si="463"/>
        <v>0</v>
      </c>
      <c r="R3248">
        <f t="shared" si="464"/>
        <v>0</v>
      </c>
      <c r="S3248" t="str">
        <f t="shared" si="456"/>
        <v/>
      </c>
      <c r="T3248" t="str">
        <f t="shared" si="457"/>
        <v/>
      </c>
      <c r="U3248" t="str">
        <f t="shared" si="458"/>
        <v/>
      </c>
    </row>
    <row r="3249" spans="12:21" ht="15" customHeight="1" x14ac:dyDescent="0.15">
      <c r="L3249" s="244" t="str">
        <f t="shared" si="459"/>
        <v/>
      </c>
      <c r="M3249" s="245" t="str">
        <f t="shared" si="460"/>
        <v/>
      </c>
      <c r="N3249" s="244" t="str">
        <f t="shared" si="461"/>
        <v/>
      </c>
      <c r="O3249" s="244" t="str">
        <f t="shared" si="462"/>
        <v/>
      </c>
      <c r="P3249">
        <f>IF($I3249&lt;&gt;"",$I3249,IF($E3249="SGD",1,IF($E3249="USD",Settings!$B$22,IF($E3249="HKD",Settings!$B$23,1))))</f>
        <v>1</v>
      </c>
      <c r="Q3249">
        <f t="shared" si="463"/>
        <v>0</v>
      </c>
      <c r="R3249">
        <f t="shared" si="464"/>
        <v>0</v>
      </c>
      <c r="S3249" t="str">
        <f t="shared" si="456"/>
        <v/>
      </c>
      <c r="T3249" t="str">
        <f t="shared" si="457"/>
        <v/>
      </c>
      <c r="U3249" t="str">
        <f t="shared" si="458"/>
        <v/>
      </c>
    </row>
    <row r="3250" spans="12:21" ht="15" customHeight="1" x14ac:dyDescent="0.15">
      <c r="L3250" s="244" t="str">
        <f t="shared" si="459"/>
        <v/>
      </c>
      <c r="M3250" s="245" t="str">
        <f t="shared" si="460"/>
        <v/>
      </c>
      <c r="N3250" s="244" t="str">
        <f t="shared" si="461"/>
        <v/>
      </c>
      <c r="O3250" s="244" t="str">
        <f t="shared" si="462"/>
        <v/>
      </c>
      <c r="P3250">
        <f>IF($I3250&lt;&gt;"",$I3250,IF($E3250="SGD",1,IF($E3250="USD",Settings!$B$22,IF($E3250="HKD",Settings!$B$23,1))))</f>
        <v>1</v>
      </c>
      <c r="Q3250">
        <f t="shared" si="463"/>
        <v>0</v>
      </c>
      <c r="R3250">
        <f t="shared" si="464"/>
        <v>0</v>
      </c>
      <c r="S3250" t="str">
        <f t="shared" si="456"/>
        <v/>
      </c>
      <c r="T3250" t="str">
        <f t="shared" si="457"/>
        <v/>
      </c>
      <c r="U3250" t="str">
        <f t="shared" si="458"/>
        <v/>
      </c>
    </row>
    <row r="3251" spans="12:21" ht="15" customHeight="1" x14ac:dyDescent="0.15">
      <c r="L3251" s="244" t="str">
        <f t="shared" si="459"/>
        <v/>
      </c>
      <c r="M3251" s="245" t="str">
        <f t="shared" si="460"/>
        <v/>
      </c>
      <c r="N3251" s="244" t="str">
        <f t="shared" si="461"/>
        <v/>
      </c>
      <c r="O3251" s="244" t="str">
        <f t="shared" si="462"/>
        <v/>
      </c>
      <c r="P3251">
        <f>IF($I3251&lt;&gt;"",$I3251,IF($E3251="SGD",1,IF($E3251="USD",Settings!$B$22,IF($E3251="HKD",Settings!$B$23,1))))</f>
        <v>1</v>
      </c>
      <c r="Q3251">
        <f t="shared" si="463"/>
        <v>0</v>
      </c>
      <c r="R3251">
        <f t="shared" si="464"/>
        <v>0</v>
      </c>
      <c r="S3251" t="str">
        <f t="shared" si="456"/>
        <v/>
      </c>
      <c r="T3251" t="str">
        <f t="shared" si="457"/>
        <v/>
      </c>
      <c r="U3251" t="str">
        <f t="shared" si="458"/>
        <v/>
      </c>
    </row>
    <row r="3252" spans="12:21" ht="15" customHeight="1" x14ac:dyDescent="0.15">
      <c r="L3252" s="244" t="str">
        <f t="shared" si="459"/>
        <v/>
      </c>
      <c r="M3252" s="245" t="str">
        <f t="shared" si="460"/>
        <v/>
      </c>
      <c r="N3252" s="244" t="str">
        <f t="shared" si="461"/>
        <v/>
      </c>
      <c r="O3252" s="244" t="str">
        <f t="shared" si="462"/>
        <v/>
      </c>
      <c r="P3252">
        <f>IF($I3252&lt;&gt;"",$I3252,IF($E3252="SGD",1,IF($E3252="USD",Settings!$B$22,IF($E3252="HKD",Settings!$B$23,1))))</f>
        <v>1</v>
      </c>
      <c r="Q3252">
        <f t="shared" si="463"/>
        <v>0</v>
      </c>
      <c r="R3252">
        <f t="shared" si="464"/>
        <v>0</v>
      </c>
      <c r="S3252" t="str">
        <f t="shared" si="456"/>
        <v/>
      </c>
      <c r="T3252" t="str">
        <f t="shared" si="457"/>
        <v/>
      </c>
      <c r="U3252" t="str">
        <f t="shared" si="458"/>
        <v/>
      </c>
    </row>
    <row r="3253" spans="12:21" ht="15" customHeight="1" x14ac:dyDescent="0.15">
      <c r="L3253" s="244" t="str">
        <f t="shared" si="459"/>
        <v/>
      </c>
      <c r="M3253" s="245" t="str">
        <f t="shared" si="460"/>
        <v/>
      </c>
      <c r="N3253" s="244" t="str">
        <f t="shared" si="461"/>
        <v/>
      </c>
      <c r="O3253" s="244" t="str">
        <f t="shared" si="462"/>
        <v/>
      </c>
      <c r="P3253">
        <f>IF($I3253&lt;&gt;"",$I3253,IF($E3253="SGD",1,IF($E3253="USD",Settings!$B$22,IF($E3253="HKD",Settings!$B$23,1))))</f>
        <v>1</v>
      </c>
      <c r="Q3253">
        <f t="shared" si="463"/>
        <v>0</v>
      </c>
      <c r="R3253">
        <f t="shared" si="464"/>
        <v>0</v>
      </c>
      <c r="S3253" t="str">
        <f t="shared" si="456"/>
        <v/>
      </c>
      <c r="T3253" t="str">
        <f t="shared" si="457"/>
        <v/>
      </c>
      <c r="U3253" t="str">
        <f t="shared" si="458"/>
        <v/>
      </c>
    </row>
    <row r="3254" spans="12:21" ht="15" customHeight="1" x14ac:dyDescent="0.15">
      <c r="L3254" s="244" t="str">
        <f t="shared" si="459"/>
        <v/>
      </c>
      <c r="M3254" s="245" t="str">
        <f t="shared" si="460"/>
        <v/>
      </c>
      <c r="N3254" s="244" t="str">
        <f t="shared" si="461"/>
        <v/>
      </c>
      <c r="O3254" s="244" t="str">
        <f t="shared" si="462"/>
        <v/>
      </c>
      <c r="P3254">
        <f>IF($I3254&lt;&gt;"",$I3254,IF($E3254="SGD",1,IF($E3254="USD",Settings!$B$22,IF($E3254="HKD",Settings!$B$23,1))))</f>
        <v>1</v>
      </c>
      <c r="Q3254">
        <f t="shared" si="463"/>
        <v>0</v>
      </c>
      <c r="R3254">
        <f t="shared" si="464"/>
        <v>0</v>
      </c>
      <c r="S3254" t="str">
        <f t="shared" si="456"/>
        <v/>
      </c>
      <c r="T3254" t="str">
        <f t="shared" si="457"/>
        <v/>
      </c>
      <c r="U3254" t="str">
        <f t="shared" si="458"/>
        <v/>
      </c>
    </row>
    <row r="3255" spans="12:21" ht="15" customHeight="1" x14ac:dyDescent="0.15">
      <c r="L3255" s="244" t="str">
        <f t="shared" si="459"/>
        <v/>
      </c>
      <c r="M3255" s="245" t="str">
        <f t="shared" si="460"/>
        <v/>
      </c>
      <c r="N3255" s="244" t="str">
        <f t="shared" si="461"/>
        <v/>
      </c>
      <c r="O3255" s="244" t="str">
        <f t="shared" si="462"/>
        <v/>
      </c>
      <c r="P3255">
        <f>IF($I3255&lt;&gt;"",$I3255,IF($E3255="SGD",1,IF($E3255="USD",Settings!$B$22,IF($E3255="HKD",Settings!$B$23,1))))</f>
        <v>1</v>
      </c>
      <c r="Q3255">
        <f t="shared" si="463"/>
        <v>0</v>
      </c>
      <c r="R3255">
        <f t="shared" si="464"/>
        <v>0</v>
      </c>
      <c r="S3255" t="str">
        <f t="shared" si="456"/>
        <v/>
      </c>
      <c r="T3255" t="str">
        <f t="shared" si="457"/>
        <v/>
      </c>
      <c r="U3255" t="str">
        <f t="shared" si="458"/>
        <v/>
      </c>
    </row>
    <row r="3256" spans="12:21" ht="15" customHeight="1" x14ac:dyDescent="0.15">
      <c r="L3256" s="244" t="str">
        <f t="shared" si="459"/>
        <v/>
      </c>
      <c r="M3256" s="245" t="str">
        <f t="shared" si="460"/>
        <v/>
      </c>
      <c r="N3256" s="244" t="str">
        <f t="shared" si="461"/>
        <v/>
      </c>
      <c r="O3256" s="244" t="str">
        <f t="shared" si="462"/>
        <v/>
      </c>
      <c r="P3256">
        <f>IF($I3256&lt;&gt;"",$I3256,IF($E3256="SGD",1,IF($E3256="USD",Settings!$B$22,IF($E3256="HKD",Settings!$B$23,1))))</f>
        <v>1</v>
      </c>
      <c r="Q3256">
        <f t="shared" si="463"/>
        <v>0</v>
      </c>
      <c r="R3256">
        <f t="shared" si="464"/>
        <v>0</v>
      </c>
      <c r="S3256" t="str">
        <f t="shared" si="456"/>
        <v/>
      </c>
      <c r="T3256" t="str">
        <f t="shared" si="457"/>
        <v/>
      </c>
      <c r="U3256" t="str">
        <f t="shared" si="458"/>
        <v/>
      </c>
    </row>
    <row r="3257" spans="12:21" ht="15" customHeight="1" x14ac:dyDescent="0.15">
      <c r="L3257" s="244" t="str">
        <f t="shared" si="459"/>
        <v/>
      </c>
      <c r="M3257" s="245" t="str">
        <f t="shared" si="460"/>
        <v/>
      </c>
      <c r="N3257" s="244" t="str">
        <f t="shared" si="461"/>
        <v/>
      </c>
      <c r="O3257" s="244" t="str">
        <f t="shared" si="462"/>
        <v/>
      </c>
      <c r="P3257">
        <f>IF($I3257&lt;&gt;"",$I3257,IF($E3257="SGD",1,IF($E3257="USD",Settings!$B$22,IF($E3257="HKD",Settings!$B$23,1))))</f>
        <v>1</v>
      </c>
      <c r="Q3257">
        <f t="shared" si="463"/>
        <v>0</v>
      </c>
      <c r="R3257">
        <f t="shared" si="464"/>
        <v>0</v>
      </c>
      <c r="S3257" t="str">
        <f t="shared" si="456"/>
        <v/>
      </c>
      <c r="T3257" t="str">
        <f t="shared" si="457"/>
        <v/>
      </c>
      <c r="U3257" t="str">
        <f t="shared" si="458"/>
        <v/>
      </c>
    </row>
    <row r="3258" spans="12:21" ht="15" customHeight="1" x14ac:dyDescent="0.15">
      <c r="L3258" s="244" t="str">
        <f t="shared" si="459"/>
        <v/>
      </c>
      <c r="M3258" s="245" t="str">
        <f t="shared" si="460"/>
        <v/>
      </c>
      <c r="N3258" s="244" t="str">
        <f t="shared" si="461"/>
        <v/>
      </c>
      <c r="O3258" s="244" t="str">
        <f t="shared" si="462"/>
        <v/>
      </c>
      <c r="P3258">
        <f>IF($I3258&lt;&gt;"",$I3258,IF($E3258="SGD",1,IF($E3258="USD",Settings!$B$22,IF($E3258="HKD",Settings!$B$23,1))))</f>
        <v>1</v>
      </c>
      <c r="Q3258">
        <f t="shared" si="463"/>
        <v>0</v>
      </c>
      <c r="R3258">
        <f t="shared" si="464"/>
        <v>0</v>
      </c>
      <c r="S3258" t="str">
        <f t="shared" si="456"/>
        <v/>
      </c>
      <c r="T3258" t="str">
        <f t="shared" si="457"/>
        <v/>
      </c>
      <c r="U3258" t="str">
        <f t="shared" si="458"/>
        <v/>
      </c>
    </row>
    <row r="3259" spans="12:21" ht="15" customHeight="1" x14ac:dyDescent="0.15">
      <c r="L3259" s="244" t="str">
        <f t="shared" si="459"/>
        <v/>
      </c>
      <c r="M3259" s="245" t="str">
        <f t="shared" si="460"/>
        <v/>
      </c>
      <c r="N3259" s="244" t="str">
        <f t="shared" si="461"/>
        <v/>
      </c>
      <c r="O3259" s="244" t="str">
        <f t="shared" si="462"/>
        <v/>
      </c>
      <c r="P3259">
        <f>IF($I3259&lt;&gt;"",$I3259,IF($E3259="SGD",1,IF($E3259="USD",Settings!$B$22,IF($E3259="HKD",Settings!$B$23,1))))</f>
        <v>1</v>
      </c>
      <c r="Q3259">
        <f t="shared" si="463"/>
        <v>0</v>
      </c>
      <c r="R3259">
        <f t="shared" si="464"/>
        <v>0</v>
      </c>
      <c r="S3259" t="str">
        <f t="shared" si="456"/>
        <v/>
      </c>
      <c r="T3259" t="str">
        <f t="shared" si="457"/>
        <v/>
      </c>
      <c r="U3259" t="str">
        <f t="shared" si="458"/>
        <v/>
      </c>
    </row>
    <row r="3260" spans="12:21" ht="15" customHeight="1" x14ac:dyDescent="0.15">
      <c r="L3260" s="244" t="str">
        <f t="shared" si="459"/>
        <v/>
      </c>
      <c r="M3260" s="245" t="str">
        <f t="shared" si="460"/>
        <v/>
      </c>
      <c r="N3260" s="244" t="str">
        <f t="shared" si="461"/>
        <v/>
      </c>
      <c r="O3260" s="244" t="str">
        <f t="shared" si="462"/>
        <v/>
      </c>
      <c r="P3260">
        <f>IF($I3260&lt;&gt;"",$I3260,IF($E3260="SGD",1,IF($E3260="USD",Settings!$B$22,IF($E3260="HKD",Settings!$B$23,1))))</f>
        <v>1</v>
      </c>
      <c r="Q3260">
        <f t="shared" si="463"/>
        <v>0</v>
      </c>
      <c r="R3260">
        <f t="shared" si="464"/>
        <v>0</v>
      </c>
      <c r="S3260" t="str">
        <f t="shared" si="456"/>
        <v/>
      </c>
      <c r="T3260" t="str">
        <f t="shared" si="457"/>
        <v/>
      </c>
      <c r="U3260" t="str">
        <f t="shared" si="458"/>
        <v/>
      </c>
    </row>
    <row r="3261" spans="12:21" ht="15" customHeight="1" x14ac:dyDescent="0.15">
      <c r="L3261" s="244" t="str">
        <f t="shared" si="459"/>
        <v/>
      </c>
      <c r="M3261" s="245" t="str">
        <f t="shared" si="460"/>
        <v/>
      </c>
      <c r="N3261" s="244" t="str">
        <f t="shared" si="461"/>
        <v/>
      </c>
      <c r="O3261" s="244" t="str">
        <f t="shared" si="462"/>
        <v/>
      </c>
      <c r="P3261">
        <f>IF($I3261&lt;&gt;"",$I3261,IF($E3261="SGD",1,IF($E3261="USD",Settings!$B$22,IF($E3261="HKD",Settings!$B$23,1))))</f>
        <v>1</v>
      </c>
      <c r="Q3261">
        <f t="shared" si="463"/>
        <v>0</v>
      </c>
      <c r="R3261">
        <f t="shared" si="464"/>
        <v>0</v>
      </c>
      <c r="S3261" t="str">
        <f t="shared" si="456"/>
        <v/>
      </c>
      <c r="T3261" t="str">
        <f t="shared" si="457"/>
        <v/>
      </c>
      <c r="U3261" t="str">
        <f t="shared" si="458"/>
        <v/>
      </c>
    </row>
    <row r="3262" spans="12:21" ht="15" customHeight="1" x14ac:dyDescent="0.15">
      <c r="L3262" s="244" t="str">
        <f t="shared" si="459"/>
        <v/>
      </c>
      <c r="M3262" s="245" t="str">
        <f t="shared" si="460"/>
        <v/>
      </c>
      <c r="N3262" s="244" t="str">
        <f t="shared" si="461"/>
        <v/>
      </c>
      <c r="O3262" s="244" t="str">
        <f t="shared" si="462"/>
        <v/>
      </c>
      <c r="P3262">
        <f>IF($I3262&lt;&gt;"",$I3262,IF($E3262="SGD",1,IF($E3262="USD",Settings!$B$22,IF($E3262="HKD",Settings!$B$23,1))))</f>
        <v>1</v>
      </c>
      <c r="Q3262">
        <f t="shared" si="463"/>
        <v>0</v>
      </c>
      <c r="R3262">
        <f t="shared" si="464"/>
        <v>0</v>
      </c>
      <c r="S3262" t="str">
        <f t="shared" si="456"/>
        <v/>
      </c>
      <c r="T3262" t="str">
        <f t="shared" si="457"/>
        <v/>
      </c>
      <c r="U3262" t="str">
        <f t="shared" si="458"/>
        <v/>
      </c>
    </row>
    <row r="3263" spans="12:21" ht="15" customHeight="1" x14ac:dyDescent="0.15">
      <c r="L3263" s="244" t="str">
        <f t="shared" si="459"/>
        <v/>
      </c>
      <c r="M3263" s="245" t="str">
        <f t="shared" si="460"/>
        <v/>
      </c>
      <c r="N3263" s="244" t="str">
        <f t="shared" si="461"/>
        <v/>
      </c>
      <c r="O3263" s="244" t="str">
        <f t="shared" si="462"/>
        <v/>
      </c>
      <c r="P3263">
        <f>IF($I3263&lt;&gt;"",$I3263,IF($E3263="SGD",1,IF($E3263="USD",Settings!$B$22,IF($E3263="HKD",Settings!$B$23,1))))</f>
        <v>1</v>
      </c>
      <c r="Q3263">
        <f t="shared" si="463"/>
        <v>0</v>
      </c>
      <c r="R3263">
        <f t="shared" si="464"/>
        <v>0</v>
      </c>
      <c r="S3263" t="str">
        <f t="shared" si="456"/>
        <v/>
      </c>
      <c r="T3263" t="str">
        <f t="shared" si="457"/>
        <v/>
      </c>
      <c r="U3263" t="str">
        <f t="shared" si="458"/>
        <v/>
      </c>
    </row>
    <row r="3264" spans="12:21" ht="15" customHeight="1" x14ac:dyDescent="0.15">
      <c r="L3264" s="244" t="str">
        <f t="shared" si="459"/>
        <v/>
      </c>
      <c r="M3264" s="245" t="str">
        <f t="shared" si="460"/>
        <v/>
      </c>
      <c r="N3264" s="244" t="str">
        <f t="shared" si="461"/>
        <v/>
      </c>
      <c r="O3264" s="244" t="str">
        <f t="shared" si="462"/>
        <v/>
      </c>
      <c r="P3264">
        <f>IF($I3264&lt;&gt;"",$I3264,IF($E3264="SGD",1,IF($E3264="USD",Settings!$B$22,IF($E3264="HKD",Settings!$B$23,1))))</f>
        <v>1</v>
      </c>
      <c r="Q3264">
        <f t="shared" si="463"/>
        <v>0</v>
      </c>
      <c r="R3264">
        <f t="shared" si="464"/>
        <v>0</v>
      </c>
      <c r="S3264" t="str">
        <f t="shared" si="456"/>
        <v/>
      </c>
      <c r="T3264" t="str">
        <f t="shared" si="457"/>
        <v/>
      </c>
      <c r="U3264" t="str">
        <f t="shared" si="458"/>
        <v/>
      </c>
    </row>
    <row r="3265" spans="12:21" ht="15" customHeight="1" x14ac:dyDescent="0.15">
      <c r="L3265" s="244" t="str">
        <f t="shared" si="459"/>
        <v/>
      </c>
      <c r="M3265" s="245" t="str">
        <f t="shared" si="460"/>
        <v/>
      </c>
      <c r="N3265" s="244" t="str">
        <f t="shared" si="461"/>
        <v/>
      </c>
      <c r="O3265" s="244" t="str">
        <f t="shared" si="462"/>
        <v/>
      </c>
      <c r="P3265">
        <f>IF($I3265&lt;&gt;"",$I3265,IF($E3265="SGD",1,IF($E3265="USD",Settings!$B$22,IF($E3265="HKD",Settings!$B$23,1))))</f>
        <v>1</v>
      </c>
      <c r="Q3265">
        <f t="shared" si="463"/>
        <v>0</v>
      </c>
      <c r="R3265">
        <f t="shared" si="464"/>
        <v>0</v>
      </c>
      <c r="S3265" t="str">
        <f t="shared" si="456"/>
        <v/>
      </c>
      <c r="T3265" t="str">
        <f t="shared" si="457"/>
        <v/>
      </c>
      <c r="U3265" t="str">
        <f t="shared" si="458"/>
        <v/>
      </c>
    </row>
    <row r="3266" spans="12:21" ht="15" customHeight="1" x14ac:dyDescent="0.15">
      <c r="L3266" s="244" t="str">
        <f t="shared" si="459"/>
        <v/>
      </c>
      <c r="M3266" s="245" t="str">
        <f t="shared" si="460"/>
        <v/>
      </c>
      <c r="N3266" s="244" t="str">
        <f t="shared" si="461"/>
        <v/>
      </c>
      <c r="O3266" s="244" t="str">
        <f t="shared" si="462"/>
        <v/>
      </c>
      <c r="P3266">
        <f>IF($I3266&lt;&gt;"",$I3266,IF($E3266="SGD",1,IF($E3266="USD",Settings!$B$22,IF($E3266="HKD",Settings!$B$23,1))))</f>
        <v>1</v>
      </c>
      <c r="Q3266">
        <f t="shared" si="463"/>
        <v>0</v>
      </c>
      <c r="R3266">
        <f t="shared" si="464"/>
        <v>0</v>
      </c>
      <c r="S3266" t="str">
        <f t="shared" ref="S3266:S3329" si="465">IF(L3266="","",SUMIFS($M:$M,$L:$L,L3266,$T:$T,"&lt;="&amp;T3266))</f>
        <v/>
      </c>
      <c r="T3266" t="str">
        <f t="shared" ref="T3266:T3329" si="466">IF(L3266="","",INT(G3266)*100000+ROW())</f>
        <v/>
      </c>
      <c r="U3266" t="str">
        <f t="shared" ref="U3266:U3329" si="467">IF(L3266="","",IF(AND(COUNTIFS($L:$L,L3266,$S:$S,"&gt;-0.000001",$S:$S,"&lt;0.000001",$T:$T,"&gt;"&amp;T3266)=0,ABS(S3266)&gt;0.000001),1,0))</f>
        <v/>
      </c>
    </row>
    <row r="3267" spans="12:21" ht="15" customHeight="1" x14ac:dyDescent="0.15">
      <c r="L3267" s="244" t="str">
        <f t="shared" si="459"/>
        <v/>
      </c>
      <c r="M3267" s="245" t="str">
        <f t="shared" si="460"/>
        <v/>
      </c>
      <c r="N3267" s="244" t="str">
        <f t="shared" si="461"/>
        <v/>
      </c>
      <c r="O3267" s="244" t="str">
        <f t="shared" si="462"/>
        <v/>
      </c>
      <c r="P3267">
        <f>IF($I3267&lt;&gt;"",$I3267,IF($E3267="SGD",1,IF($E3267="USD",Settings!$B$22,IF($E3267="HKD",Settings!$B$23,1))))</f>
        <v>1</v>
      </c>
      <c r="Q3267">
        <f t="shared" si="463"/>
        <v>0</v>
      </c>
      <c r="R3267">
        <f t="shared" si="464"/>
        <v>0</v>
      </c>
      <c r="S3267" t="str">
        <f t="shared" si="465"/>
        <v/>
      </c>
      <c r="T3267" t="str">
        <f t="shared" si="466"/>
        <v/>
      </c>
      <c r="U3267" t="str">
        <f t="shared" si="467"/>
        <v/>
      </c>
    </row>
    <row r="3268" spans="12:21" ht="15" customHeight="1" x14ac:dyDescent="0.15">
      <c r="L3268" s="244" t="str">
        <f t="shared" si="459"/>
        <v/>
      </c>
      <c r="M3268" s="245" t="str">
        <f t="shared" si="460"/>
        <v/>
      </c>
      <c r="N3268" s="244" t="str">
        <f t="shared" si="461"/>
        <v/>
      </c>
      <c r="O3268" s="244" t="str">
        <f t="shared" si="462"/>
        <v/>
      </c>
      <c r="P3268">
        <f>IF($I3268&lt;&gt;"",$I3268,IF($E3268="SGD",1,IF($E3268="USD",Settings!$B$22,IF($E3268="HKD",Settings!$B$23,1))))</f>
        <v>1</v>
      </c>
      <c r="Q3268">
        <f t="shared" si="463"/>
        <v>0</v>
      </c>
      <c r="R3268">
        <f t="shared" si="464"/>
        <v>0</v>
      </c>
      <c r="S3268" t="str">
        <f t="shared" si="465"/>
        <v/>
      </c>
      <c r="T3268" t="str">
        <f t="shared" si="466"/>
        <v/>
      </c>
      <c r="U3268" t="str">
        <f t="shared" si="467"/>
        <v/>
      </c>
    </row>
    <row r="3269" spans="12:21" ht="15" customHeight="1" x14ac:dyDescent="0.15">
      <c r="L3269" s="244" t="str">
        <f t="shared" si="459"/>
        <v/>
      </c>
      <c r="M3269" s="245" t="str">
        <f t="shared" si="460"/>
        <v/>
      </c>
      <c r="N3269" s="244" t="str">
        <f t="shared" si="461"/>
        <v/>
      </c>
      <c r="O3269" s="244" t="str">
        <f t="shared" si="462"/>
        <v/>
      </c>
      <c r="P3269">
        <f>IF($I3269&lt;&gt;"",$I3269,IF($E3269="SGD",1,IF($E3269="USD",Settings!$B$22,IF($E3269="HKD",Settings!$B$23,1))))</f>
        <v>1</v>
      </c>
      <c r="Q3269">
        <f t="shared" si="463"/>
        <v>0</v>
      </c>
      <c r="R3269">
        <f t="shared" si="464"/>
        <v>0</v>
      </c>
      <c r="S3269" t="str">
        <f t="shared" si="465"/>
        <v/>
      </c>
      <c r="T3269" t="str">
        <f t="shared" si="466"/>
        <v/>
      </c>
      <c r="U3269" t="str">
        <f t="shared" si="467"/>
        <v/>
      </c>
    </row>
    <row r="3270" spans="12:21" ht="15" customHeight="1" x14ac:dyDescent="0.15">
      <c r="L3270" s="244" t="str">
        <f t="shared" si="459"/>
        <v/>
      </c>
      <c r="M3270" s="245" t="str">
        <f t="shared" si="460"/>
        <v/>
      </c>
      <c r="N3270" s="244" t="str">
        <f t="shared" si="461"/>
        <v/>
      </c>
      <c r="O3270" s="244" t="str">
        <f t="shared" si="462"/>
        <v/>
      </c>
      <c r="P3270">
        <f>IF($I3270&lt;&gt;"",$I3270,IF($E3270="SGD",1,IF($E3270="USD",Settings!$B$22,IF($E3270="HKD",Settings!$B$23,1))))</f>
        <v>1</v>
      </c>
      <c r="Q3270">
        <f t="shared" si="463"/>
        <v>0</v>
      </c>
      <c r="R3270">
        <f t="shared" si="464"/>
        <v>0</v>
      </c>
      <c r="S3270" t="str">
        <f t="shared" si="465"/>
        <v/>
      </c>
      <c r="T3270" t="str">
        <f t="shared" si="466"/>
        <v/>
      </c>
      <c r="U3270" t="str">
        <f t="shared" si="467"/>
        <v/>
      </c>
    </row>
    <row r="3271" spans="12:21" ht="15" customHeight="1" x14ac:dyDescent="0.15">
      <c r="L3271" s="244" t="str">
        <f t="shared" si="459"/>
        <v/>
      </c>
      <c r="M3271" s="245" t="str">
        <f t="shared" si="460"/>
        <v/>
      </c>
      <c r="N3271" s="244" t="str">
        <f t="shared" si="461"/>
        <v/>
      </c>
      <c r="O3271" s="244" t="str">
        <f t="shared" si="462"/>
        <v/>
      </c>
      <c r="P3271">
        <f>IF($I3271&lt;&gt;"",$I3271,IF($E3271="SGD",1,IF($E3271="USD",Settings!$B$22,IF($E3271="HKD",Settings!$B$23,1))))</f>
        <v>1</v>
      </c>
      <c r="Q3271">
        <f t="shared" si="463"/>
        <v>0</v>
      </c>
      <c r="R3271">
        <f t="shared" si="464"/>
        <v>0</v>
      </c>
      <c r="S3271" t="str">
        <f t="shared" si="465"/>
        <v/>
      </c>
      <c r="T3271" t="str">
        <f t="shared" si="466"/>
        <v/>
      </c>
      <c r="U3271" t="str">
        <f t="shared" si="467"/>
        <v/>
      </c>
    </row>
    <row r="3272" spans="12:21" ht="15" customHeight="1" x14ac:dyDescent="0.15">
      <c r="L3272" s="244" t="str">
        <f t="shared" si="459"/>
        <v/>
      </c>
      <c r="M3272" s="245" t="str">
        <f t="shared" si="460"/>
        <v/>
      </c>
      <c r="N3272" s="244" t="str">
        <f t="shared" si="461"/>
        <v/>
      </c>
      <c r="O3272" s="244" t="str">
        <f t="shared" si="462"/>
        <v/>
      </c>
      <c r="P3272">
        <f>IF($I3272&lt;&gt;"",$I3272,IF($E3272="SGD",1,IF($E3272="USD",Settings!$B$22,IF($E3272="HKD",Settings!$B$23,1))))</f>
        <v>1</v>
      </c>
      <c r="Q3272">
        <f t="shared" si="463"/>
        <v>0</v>
      </c>
      <c r="R3272">
        <f t="shared" si="464"/>
        <v>0</v>
      </c>
      <c r="S3272" t="str">
        <f t="shared" si="465"/>
        <v/>
      </c>
      <c r="T3272" t="str">
        <f t="shared" si="466"/>
        <v/>
      </c>
      <c r="U3272" t="str">
        <f t="shared" si="467"/>
        <v/>
      </c>
    </row>
    <row r="3273" spans="12:21" ht="15" customHeight="1" x14ac:dyDescent="0.15">
      <c r="L3273" s="244" t="str">
        <f t="shared" si="459"/>
        <v/>
      </c>
      <c r="M3273" s="245" t="str">
        <f t="shared" si="460"/>
        <v/>
      </c>
      <c r="N3273" s="244" t="str">
        <f t="shared" si="461"/>
        <v/>
      </c>
      <c r="O3273" s="244" t="str">
        <f t="shared" si="462"/>
        <v/>
      </c>
      <c r="P3273">
        <f>IF($I3273&lt;&gt;"",$I3273,IF($E3273="SGD",1,IF($E3273="USD",Settings!$B$22,IF($E3273="HKD",Settings!$B$23,1))))</f>
        <v>1</v>
      </c>
      <c r="Q3273">
        <f t="shared" si="463"/>
        <v>0</v>
      </c>
      <c r="R3273">
        <f t="shared" si="464"/>
        <v>0</v>
      </c>
      <c r="S3273" t="str">
        <f t="shared" si="465"/>
        <v/>
      </c>
      <c r="T3273" t="str">
        <f t="shared" si="466"/>
        <v/>
      </c>
      <c r="U3273" t="str">
        <f t="shared" si="467"/>
        <v/>
      </c>
    </row>
    <row r="3274" spans="12:21" ht="15" customHeight="1" x14ac:dyDescent="0.15">
      <c r="L3274" s="244" t="str">
        <f t="shared" si="459"/>
        <v/>
      </c>
      <c r="M3274" s="245" t="str">
        <f t="shared" si="460"/>
        <v/>
      </c>
      <c r="N3274" s="244" t="str">
        <f t="shared" si="461"/>
        <v/>
      </c>
      <c r="O3274" s="244" t="str">
        <f t="shared" si="462"/>
        <v/>
      </c>
      <c r="P3274">
        <f>IF($I3274&lt;&gt;"",$I3274,IF($E3274="SGD",1,IF($E3274="USD",Settings!$B$22,IF($E3274="HKD",Settings!$B$23,1))))</f>
        <v>1</v>
      </c>
      <c r="Q3274">
        <f t="shared" si="463"/>
        <v>0</v>
      </c>
      <c r="R3274">
        <f t="shared" si="464"/>
        <v>0</v>
      </c>
      <c r="S3274" t="str">
        <f t="shared" si="465"/>
        <v/>
      </c>
      <c r="T3274" t="str">
        <f t="shared" si="466"/>
        <v/>
      </c>
      <c r="U3274" t="str">
        <f t="shared" si="467"/>
        <v/>
      </c>
    </row>
    <row r="3275" spans="12:21" ht="15" customHeight="1" x14ac:dyDescent="0.15">
      <c r="L3275" s="244" t="str">
        <f t="shared" si="459"/>
        <v/>
      </c>
      <c r="M3275" s="245" t="str">
        <f t="shared" si="460"/>
        <v/>
      </c>
      <c r="N3275" s="244" t="str">
        <f t="shared" si="461"/>
        <v/>
      </c>
      <c r="O3275" s="244" t="str">
        <f t="shared" si="462"/>
        <v/>
      </c>
      <c r="P3275">
        <f>IF($I3275&lt;&gt;"",$I3275,IF($E3275="SGD",1,IF($E3275="USD",Settings!$B$22,IF($E3275="HKD",Settings!$B$23,1))))</f>
        <v>1</v>
      </c>
      <c r="Q3275">
        <f t="shared" si="463"/>
        <v>0</v>
      </c>
      <c r="R3275">
        <f t="shared" si="464"/>
        <v>0</v>
      </c>
      <c r="S3275" t="str">
        <f t="shared" si="465"/>
        <v/>
      </c>
      <c r="T3275" t="str">
        <f t="shared" si="466"/>
        <v/>
      </c>
      <c r="U3275" t="str">
        <f t="shared" si="467"/>
        <v/>
      </c>
    </row>
    <row r="3276" spans="12:21" ht="15" customHeight="1" x14ac:dyDescent="0.15">
      <c r="L3276" s="244" t="str">
        <f t="shared" si="459"/>
        <v/>
      </c>
      <c r="M3276" s="245" t="str">
        <f t="shared" si="460"/>
        <v/>
      </c>
      <c r="N3276" s="244" t="str">
        <f t="shared" si="461"/>
        <v/>
      </c>
      <c r="O3276" s="244" t="str">
        <f t="shared" si="462"/>
        <v/>
      </c>
      <c r="P3276">
        <f>IF($I3276&lt;&gt;"",$I3276,IF($E3276="SGD",1,IF($E3276="USD",Settings!$B$22,IF($E3276="HKD",Settings!$B$23,1))))</f>
        <v>1</v>
      </c>
      <c r="Q3276">
        <f t="shared" si="463"/>
        <v>0</v>
      </c>
      <c r="R3276">
        <f t="shared" si="464"/>
        <v>0</v>
      </c>
      <c r="S3276" t="str">
        <f t="shared" si="465"/>
        <v/>
      </c>
      <c r="T3276" t="str">
        <f t="shared" si="466"/>
        <v/>
      </c>
      <c r="U3276" t="str">
        <f t="shared" si="467"/>
        <v/>
      </c>
    </row>
    <row r="3277" spans="12:21" ht="15" customHeight="1" x14ac:dyDescent="0.15">
      <c r="L3277" s="244" t="str">
        <f t="shared" si="459"/>
        <v/>
      </c>
      <c r="M3277" s="245" t="str">
        <f t="shared" si="460"/>
        <v/>
      </c>
      <c r="N3277" s="244" t="str">
        <f t="shared" si="461"/>
        <v/>
      </c>
      <c r="O3277" s="244" t="str">
        <f t="shared" si="462"/>
        <v/>
      </c>
      <c r="P3277">
        <f>IF($I3277&lt;&gt;"",$I3277,IF($E3277="SGD",1,IF($E3277="USD",Settings!$B$22,IF($E3277="HKD",Settings!$B$23,1))))</f>
        <v>1</v>
      </c>
      <c r="Q3277">
        <f t="shared" si="463"/>
        <v>0</v>
      </c>
      <c r="R3277">
        <f t="shared" si="464"/>
        <v>0</v>
      </c>
      <c r="S3277" t="str">
        <f t="shared" si="465"/>
        <v/>
      </c>
      <c r="T3277" t="str">
        <f t="shared" si="466"/>
        <v/>
      </c>
      <c r="U3277" t="str">
        <f t="shared" si="467"/>
        <v/>
      </c>
    </row>
    <row r="3278" spans="12:21" ht="15" customHeight="1" x14ac:dyDescent="0.15">
      <c r="L3278" s="244" t="str">
        <f t="shared" si="459"/>
        <v/>
      </c>
      <c r="M3278" s="245" t="str">
        <f t="shared" si="460"/>
        <v/>
      </c>
      <c r="N3278" s="244" t="str">
        <f t="shared" si="461"/>
        <v/>
      </c>
      <c r="O3278" s="244" t="str">
        <f t="shared" si="462"/>
        <v/>
      </c>
      <c r="P3278">
        <f>IF($I3278&lt;&gt;"",$I3278,IF($E3278="SGD",1,IF($E3278="USD",Settings!$B$22,IF($E3278="HKD",Settings!$B$23,1))))</f>
        <v>1</v>
      </c>
      <c r="Q3278">
        <f t="shared" si="463"/>
        <v>0</v>
      </c>
      <c r="R3278">
        <f t="shared" si="464"/>
        <v>0</v>
      </c>
      <c r="S3278" t="str">
        <f t="shared" si="465"/>
        <v/>
      </c>
      <c r="T3278" t="str">
        <f t="shared" si="466"/>
        <v/>
      </c>
      <c r="U3278" t="str">
        <f t="shared" si="467"/>
        <v/>
      </c>
    </row>
    <row r="3279" spans="12:21" ht="15" customHeight="1" x14ac:dyDescent="0.15">
      <c r="L3279" s="244" t="str">
        <f t="shared" si="459"/>
        <v/>
      </c>
      <c r="M3279" s="245" t="str">
        <f t="shared" si="460"/>
        <v/>
      </c>
      <c r="N3279" s="244" t="str">
        <f t="shared" si="461"/>
        <v/>
      </c>
      <c r="O3279" s="244" t="str">
        <f t="shared" si="462"/>
        <v/>
      </c>
      <c r="P3279">
        <f>IF($I3279&lt;&gt;"",$I3279,IF($E3279="SGD",1,IF($E3279="USD",Settings!$B$22,IF($E3279="HKD",Settings!$B$23,1))))</f>
        <v>1</v>
      </c>
      <c r="Q3279">
        <f t="shared" si="463"/>
        <v>0</v>
      </c>
      <c r="R3279">
        <f t="shared" si="464"/>
        <v>0</v>
      </c>
      <c r="S3279" t="str">
        <f t="shared" si="465"/>
        <v/>
      </c>
      <c r="T3279" t="str">
        <f t="shared" si="466"/>
        <v/>
      </c>
      <c r="U3279" t="str">
        <f t="shared" si="467"/>
        <v/>
      </c>
    </row>
    <row r="3280" spans="12:21" ht="15" customHeight="1" x14ac:dyDescent="0.15">
      <c r="L3280" s="244" t="str">
        <f t="shared" si="459"/>
        <v/>
      </c>
      <c r="M3280" s="245" t="str">
        <f t="shared" si="460"/>
        <v/>
      </c>
      <c r="N3280" s="244" t="str">
        <f t="shared" si="461"/>
        <v/>
      </c>
      <c r="O3280" s="244" t="str">
        <f t="shared" si="462"/>
        <v/>
      </c>
      <c r="P3280">
        <f>IF($I3280&lt;&gt;"",$I3280,IF($E3280="SGD",1,IF($E3280="USD",Settings!$B$22,IF($E3280="HKD",Settings!$B$23,1))))</f>
        <v>1</v>
      </c>
      <c r="Q3280">
        <f t="shared" si="463"/>
        <v>0</v>
      </c>
      <c r="R3280">
        <f t="shared" si="464"/>
        <v>0</v>
      </c>
      <c r="S3280" t="str">
        <f t="shared" si="465"/>
        <v/>
      </c>
      <c r="T3280" t="str">
        <f t="shared" si="466"/>
        <v/>
      </c>
      <c r="U3280" t="str">
        <f t="shared" si="467"/>
        <v/>
      </c>
    </row>
    <row r="3281" spans="12:21" ht="15" customHeight="1" x14ac:dyDescent="0.15">
      <c r="L3281" s="244" t="str">
        <f t="shared" si="459"/>
        <v/>
      </c>
      <c r="M3281" s="245" t="str">
        <f t="shared" si="460"/>
        <v/>
      </c>
      <c r="N3281" s="244" t="str">
        <f t="shared" si="461"/>
        <v/>
      </c>
      <c r="O3281" s="244" t="str">
        <f t="shared" si="462"/>
        <v/>
      </c>
      <c r="P3281">
        <f>IF($I3281&lt;&gt;"",$I3281,IF($E3281="SGD",1,IF($E3281="USD",Settings!$B$22,IF($E3281="HKD",Settings!$B$23,1))))</f>
        <v>1</v>
      </c>
      <c r="Q3281">
        <f t="shared" si="463"/>
        <v>0</v>
      </c>
      <c r="R3281">
        <f t="shared" si="464"/>
        <v>0</v>
      </c>
      <c r="S3281" t="str">
        <f t="shared" si="465"/>
        <v/>
      </c>
      <c r="T3281" t="str">
        <f t="shared" si="466"/>
        <v/>
      </c>
      <c r="U3281" t="str">
        <f t="shared" si="467"/>
        <v/>
      </c>
    </row>
    <row r="3282" spans="12:21" ht="15" customHeight="1" x14ac:dyDescent="0.15">
      <c r="L3282" s="244" t="str">
        <f t="shared" si="459"/>
        <v/>
      </c>
      <c r="M3282" s="245" t="str">
        <f t="shared" si="460"/>
        <v/>
      </c>
      <c r="N3282" s="244" t="str">
        <f t="shared" si="461"/>
        <v/>
      </c>
      <c r="O3282" s="244" t="str">
        <f t="shared" si="462"/>
        <v/>
      </c>
      <c r="P3282">
        <f>IF($I3282&lt;&gt;"",$I3282,IF($E3282="SGD",1,IF($E3282="USD",Settings!$B$22,IF($E3282="HKD",Settings!$B$23,1))))</f>
        <v>1</v>
      </c>
      <c r="Q3282">
        <f t="shared" si="463"/>
        <v>0</v>
      </c>
      <c r="R3282">
        <f t="shared" si="464"/>
        <v>0</v>
      </c>
      <c r="S3282" t="str">
        <f t="shared" si="465"/>
        <v/>
      </c>
      <c r="T3282" t="str">
        <f t="shared" si="466"/>
        <v/>
      </c>
      <c r="U3282" t="str">
        <f t="shared" si="467"/>
        <v/>
      </c>
    </row>
    <row r="3283" spans="12:21" ht="15" customHeight="1" x14ac:dyDescent="0.15">
      <c r="L3283" s="244" t="str">
        <f t="shared" si="459"/>
        <v/>
      </c>
      <c r="M3283" s="245" t="str">
        <f t="shared" si="460"/>
        <v/>
      </c>
      <c r="N3283" s="244" t="str">
        <f t="shared" si="461"/>
        <v/>
      </c>
      <c r="O3283" s="244" t="str">
        <f t="shared" si="462"/>
        <v/>
      </c>
      <c r="P3283">
        <f>IF($I3283&lt;&gt;"",$I3283,IF($E3283="SGD",1,IF($E3283="USD",Settings!$B$22,IF($E3283="HKD",Settings!$B$23,1))))</f>
        <v>1</v>
      </c>
      <c r="Q3283">
        <f t="shared" si="463"/>
        <v>0</v>
      </c>
      <c r="R3283">
        <f t="shared" si="464"/>
        <v>0</v>
      </c>
      <c r="S3283" t="str">
        <f t="shared" si="465"/>
        <v/>
      </c>
      <c r="T3283" t="str">
        <f t="shared" si="466"/>
        <v/>
      </c>
      <c r="U3283" t="str">
        <f t="shared" si="467"/>
        <v/>
      </c>
    </row>
    <row r="3284" spans="12:21" ht="15" customHeight="1" x14ac:dyDescent="0.15">
      <c r="L3284" s="244" t="str">
        <f t="shared" si="459"/>
        <v/>
      </c>
      <c r="M3284" s="245" t="str">
        <f t="shared" si="460"/>
        <v/>
      </c>
      <c r="N3284" s="244" t="str">
        <f t="shared" si="461"/>
        <v/>
      </c>
      <c r="O3284" s="244" t="str">
        <f t="shared" si="462"/>
        <v/>
      </c>
      <c r="P3284">
        <f>IF($I3284&lt;&gt;"",$I3284,IF($E3284="SGD",1,IF($E3284="USD",Settings!$B$22,IF($E3284="HKD",Settings!$B$23,1))))</f>
        <v>1</v>
      </c>
      <c r="Q3284">
        <f t="shared" si="463"/>
        <v>0</v>
      </c>
      <c r="R3284">
        <f t="shared" si="464"/>
        <v>0</v>
      </c>
      <c r="S3284" t="str">
        <f t="shared" si="465"/>
        <v/>
      </c>
      <c r="T3284" t="str">
        <f t="shared" si="466"/>
        <v/>
      </c>
      <c r="U3284" t="str">
        <f t="shared" si="467"/>
        <v/>
      </c>
    </row>
    <row r="3285" spans="12:21" ht="15" customHeight="1" x14ac:dyDescent="0.15">
      <c r="L3285" s="244" t="str">
        <f t="shared" si="459"/>
        <v/>
      </c>
      <c r="M3285" s="245" t="str">
        <f t="shared" si="460"/>
        <v/>
      </c>
      <c r="N3285" s="244" t="str">
        <f t="shared" si="461"/>
        <v/>
      </c>
      <c r="O3285" s="244" t="str">
        <f t="shared" si="462"/>
        <v/>
      </c>
      <c r="P3285">
        <f>IF($I3285&lt;&gt;"",$I3285,IF($E3285="SGD",1,IF($E3285="USD",Settings!$B$22,IF($E3285="HKD",Settings!$B$23,1))))</f>
        <v>1</v>
      </c>
      <c r="Q3285">
        <f t="shared" si="463"/>
        <v>0</v>
      </c>
      <c r="R3285">
        <f t="shared" si="464"/>
        <v>0</v>
      </c>
      <c r="S3285" t="str">
        <f t="shared" si="465"/>
        <v/>
      </c>
      <c r="T3285" t="str">
        <f t="shared" si="466"/>
        <v/>
      </c>
      <c r="U3285" t="str">
        <f t="shared" si="467"/>
        <v/>
      </c>
    </row>
    <row r="3286" spans="12:21" ht="15" customHeight="1" x14ac:dyDescent="0.15">
      <c r="L3286" s="244" t="str">
        <f t="shared" si="459"/>
        <v/>
      </c>
      <c r="M3286" s="245" t="str">
        <f t="shared" si="460"/>
        <v/>
      </c>
      <c r="N3286" s="244" t="str">
        <f t="shared" si="461"/>
        <v/>
      </c>
      <c r="O3286" s="244" t="str">
        <f t="shared" si="462"/>
        <v/>
      </c>
      <c r="P3286">
        <f>IF($I3286&lt;&gt;"",$I3286,IF($E3286="SGD",1,IF($E3286="USD",Settings!$B$22,IF($E3286="HKD",Settings!$B$23,1))))</f>
        <v>1</v>
      </c>
      <c r="Q3286">
        <f t="shared" si="463"/>
        <v>0</v>
      </c>
      <c r="R3286">
        <f t="shared" si="464"/>
        <v>0</v>
      </c>
      <c r="S3286" t="str">
        <f t="shared" si="465"/>
        <v/>
      </c>
      <c r="T3286" t="str">
        <f t="shared" si="466"/>
        <v/>
      </c>
      <c r="U3286" t="str">
        <f t="shared" si="467"/>
        <v/>
      </c>
    </row>
    <row r="3287" spans="12:21" ht="15" customHeight="1" x14ac:dyDescent="0.15">
      <c r="L3287" s="244" t="str">
        <f t="shared" si="459"/>
        <v/>
      </c>
      <c r="M3287" s="245" t="str">
        <f t="shared" si="460"/>
        <v/>
      </c>
      <c r="N3287" s="244" t="str">
        <f t="shared" si="461"/>
        <v/>
      </c>
      <c r="O3287" s="244" t="str">
        <f t="shared" si="462"/>
        <v/>
      </c>
      <c r="P3287">
        <f>IF($I3287&lt;&gt;"",$I3287,IF($E3287="SGD",1,IF($E3287="USD",Settings!$B$22,IF($E3287="HKD",Settings!$B$23,1))))</f>
        <v>1</v>
      </c>
      <c r="Q3287">
        <f t="shared" si="463"/>
        <v>0</v>
      </c>
      <c r="R3287">
        <f t="shared" si="464"/>
        <v>0</v>
      </c>
      <c r="S3287" t="str">
        <f t="shared" si="465"/>
        <v/>
      </c>
      <c r="T3287" t="str">
        <f t="shared" si="466"/>
        <v/>
      </c>
      <c r="U3287" t="str">
        <f t="shared" si="467"/>
        <v/>
      </c>
    </row>
    <row r="3288" spans="12:21" ht="15" customHeight="1" x14ac:dyDescent="0.15">
      <c r="L3288" s="244" t="str">
        <f t="shared" si="459"/>
        <v/>
      </c>
      <c r="M3288" s="245" t="str">
        <f t="shared" si="460"/>
        <v/>
      </c>
      <c r="N3288" s="244" t="str">
        <f t="shared" si="461"/>
        <v/>
      </c>
      <c r="O3288" s="244" t="str">
        <f t="shared" si="462"/>
        <v/>
      </c>
      <c r="P3288">
        <f>IF($I3288&lt;&gt;"",$I3288,IF($E3288="SGD",1,IF($E3288="USD",Settings!$B$22,IF($E3288="HKD",Settings!$B$23,1))))</f>
        <v>1</v>
      </c>
      <c r="Q3288">
        <f t="shared" si="463"/>
        <v>0</v>
      </c>
      <c r="R3288">
        <f t="shared" si="464"/>
        <v>0</v>
      </c>
      <c r="S3288" t="str">
        <f t="shared" si="465"/>
        <v/>
      </c>
      <c r="T3288" t="str">
        <f t="shared" si="466"/>
        <v/>
      </c>
      <c r="U3288" t="str">
        <f t="shared" si="467"/>
        <v/>
      </c>
    </row>
    <row r="3289" spans="12:21" ht="15" customHeight="1" x14ac:dyDescent="0.15">
      <c r="L3289" s="244" t="str">
        <f t="shared" si="459"/>
        <v/>
      </c>
      <c r="M3289" s="245" t="str">
        <f t="shared" si="460"/>
        <v/>
      </c>
      <c r="N3289" s="244" t="str">
        <f t="shared" si="461"/>
        <v/>
      </c>
      <c r="O3289" s="244" t="str">
        <f t="shared" si="462"/>
        <v/>
      </c>
      <c r="P3289">
        <f>IF($I3289&lt;&gt;"",$I3289,IF($E3289="SGD",1,IF($E3289="USD",Settings!$B$22,IF($E3289="HKD",Settings!$B$23,1))))</f>
        <v>1</v>
      </c>
      <c r="Q3289">
        <f t="shared" si="463"/>
        <v>0</v>
      </c>
      <c r="R3289">
        <f t="shared" si="464"/>
        <v>0</v>
      </c>
      <c r="S3289" t="str">
        <f t="shared" si="465"/>
        <v/>
      </c>
      <c r="T3289" t="str">
        <f t="shared" si="466"/>
        <v/>
      </c>
      <c r="U3289" t="str">
        <f t="shared" si="467"/>
        <v/>
      </c>
    </row>
    <row r="3290" spans="12:21" ht="15" customHeight="1" x14ac:dyDescent="0.15">
      <c r="L3290" s="244" t="str">
        <f t="shared" si="459"/>
        <v/>
      </c>
      <c r="M3290" s="245" t="str">
        <f t="shared" si="460"/>
        <v/>
      </c>
      <c r="N3290" s="244" t="str">
        <f t="shared" si="461"/>
        <v/>
      </c>
      <c r="O3290" s="244" t="str">
        <f t="shared" si="462"/>
        <v/>
      </c>
      <c r="P3290">
        <f>IF($I3290&lt;&gt;"",$I3290,IF($E3290="SGD",1,IF($E3290="USD",Settings!$B$22,IF($E3290="HKD",Settings!$B$23,1))))</f>
        <v>1</v>
      </c>
      <c r="Q3290">
        <f t="shared" si="463"/>
        <v>0</v>
      </c>
      <c r="R3290">
        <f t="shared" si="464"/>
        <v>0</v>
      </c>
      <c r="S3290" t="str">
        <f t="shared" si="465"/>
        <v/>
      </c>
      <c r="T3290" t="str">
        <f t="shared" si="466"/>
        <v/>
      </c>
      <c r="U3290" t="str">
        <f t="shared" si="467"/>
        <v/>
      </c>
    </row>
    <row r="3291" spans="12:21" ht="15" customHeight="1" x14ac:dyDescent="0.15">
      <c r="L3291" s="244" t="str">
        <f t="shared" si="459"/>
        <v/>
      </c>
      <c r="M3291" s="245" t="str">
        <f t="shared" si="460"/>
        <v/>
      </c>
      <c r="N3291" s="244" t="str">
        <f t="shared" si="461"/>
        <v/>
      </c>
      <c r="O3291" s="244" t="str">
        <f t="shared" si="462"/>
        <v/>
      </c>
      <c r="P3291">
        <f>IF($I3291&lt;&gt;"",$I3291,IF($E3291="SGD",1,IF($E3291="USD",Settings!$B$22,IF($E3291="HKD",Settings!$B$23,1))))</f>
        <v>1</v>
      </c>
      <c r="Q3291">
        <f t="shared" si="463"/>
        <v>0</v>
      </c>
      <c r="R3291">
        <f t="shared" si="464"/>
        <v>0</v>
      </c>
      <c r="S3291" t="str">
        <f t="shared" si="465"/>
        <v/>
      </c>
      <c r="T3291" t="str">
        <f t="shared" si="466"/>
        <v/>
      </c>
      <c r="U3291" t="str">
        <f t="shared" si="467"/>
        <v/>
      </c>
    </row>
    <row r="3292" spans="12:21" ht="15" customHeight="1" x14ac:dyDescent="0.15">
      <c r="L3292" s="244" t="str">
        <f t="shared" si="459"/>
        <v/>
      </c>
      <c r="M3292" s="245" t="str">
        <f t="shared" si="460"/>
        <v/>
      </c>
      <c r="N3292" s="244" t="str">
        <f t="shared" si="461"/>
        <v/>
      </c>
      <c r="O3292" s="244" t="str">
        <f t="shared" si="462"/>
        <v/>
      </c>
      <c r="P3292">
        <f>IF($I3292&lt;&gt;"",$I3292,IF($E3292="SGD",1,IF($E3292="USD",Settings!$B$22,IF($E3292="HKD",Settings!$B$23,1))))</f>
        <v>1</v>
      </c>
      <c r="Q3292">
        <f t="shared" si="463"/>
        <v>0</v>
      </c>
      <c r="R3292">
        <f t="shared" si="464"/>
        <v>0</v>
      </c>
      <c r="S3292" t="str">
        <f t="shared" si="465"/>
        <v/>
      </c>
      <c r="T3292" t="str">
        <f t="shared" si="466"/>
        <v/>
      </c>
      <c r="U3292" t="str">
        <f t="shared" si="467"/>
        <v/>
      </c>
    </row>
    <row r="3293" spans="12:21" ht="15" customHeight="1" x14ac:dyDescent="0.15">
      <c r="L3293" s="244" t="str">
        <f t="shared" si="459"/>
        <v/>
      </c>
      <c r="M3293" s="245" t="str">
        <f t="shared" si="460"/>
        <v/>
      </c>
      <c r="N3293" s="244" t="str">
        <f t="shared" si="461"/>
        <v/>
      </c>
      <c r="O3293" s="244" t="str">
        <f t="shared" si="462"/>
        <v/>
      </c>
      <c r="P3293">
        <f>IF($I3293&lt;&gt;"",$I3293,IF($E3293="SGD",1,IF($E3293="USD",Settings!$B$22,IF($E3293="HKD",Settings!$B$23,1))))</f>
        <v>1</v>
      </c>
      <c r="Q3293">
        <f t="shared" si="463"/>
        <v>0</v>
      </c>
      <c r="R3293">
        <f t="shared" si="464"/>
        <v>0</v>
      </c>
      <c r="S3293" t="str">
        <f t="shared" si="465"/>
        <v/>
      </c>
      <c r="T3293" t="str">
        <f t="shared" si="466"/>
        <v/>
      </c>
      <c r="U3293" t="str">
        <f t="shared" si="467"/>
        <v/>
      </c>
    </row>
    <row r="3294" spans="12:21" ht="15" customHeight="1" x14ac:dyDescent="0.15">
      <c r="L3294" s="244" t="str">
        <f t="shared" si="459"/>
        <v/>
      </c>
      <c r="M3294" s="245" t="str">
        <f t="shared" si="460"/>
        <v/>
      </c>
      <c r="N3294" s="244" t="str">
        <f t="shared" si="461"/>
        <v/>
      </c>
      <c r="O3294" s="244" t="str">
        <f t="shared" si="462"/>
        <v/>
      </c>
      <c r="P3294">
        <f>IF($I3294&lt;&gt;"",$I3294,IF($E3294="SGD",1,IF($E3294="USD",Settings!$B$22,IF($E3294="HKD",Settings!$B$23,1))))</f>
        <v>1</v>
      </c>
      <c r="Q3294">
        <f t="shared" si="463"/>
        <v>0</v>
      </c>
      <c r="R3294">
        <f t="shared" si="464"/>
        <v>0</v>
      </c>
      <c r="S3294" t="str">
        <f t="shared" si="465"/>
        <v/>
      </c>
      <c r="T3294" t="str">
        <f t="shared" si="466"/>
        <v/>
      </c>
      <c r="U3294" t="str">
        <f t="shared" si="467"/>
        <v/>
      </c>
    </row>
    <row r="3295" spans="12:21" ht="15" customHeight="1" x14ac:dyDescent="0.15">
      <c r="L3295" s="244" t="str">
        <f t="shared" si="459"/>
        <v/>
      </c>
      <c r="M3295" s="245" t="str">
        <f t="shared" si="460"/>
        <v/>
      </c>
      <c r="N3295" s="244" t="str">
        <f t="shared" si="461"/>
        <v/>
      </c>
      <c r="O3295" s="244" t="str">
        <f t="shared" si="462"/>
        <v/>
      </c>
      <c r="P3295">
        <f>IF($I3295&lt;&gt;"",$I3295,IF($E3295="SGD",1,IF($E3295="USD",Settings!$B$22,IF($E3295="HKD",Settings!$B$23,1))))</f>
        <v>1</v>
      </c>
      <c r="Q3295">
        <f t="shared" si="463"/>
        <v>0</v>
      </c>
      <c r="R3295">
        <f t="shared" si="464"/>
        <v>0</v>
      </c>
      <c r="S3295" t="str">
        <f t="shared" si="465"/>
        <v/>
      </c>
      <c r="T3295" t="str">
        <f t="shared" si="466"/>
        <v/>
      </c>
      <c r="U3295" t="str">
        <f t="shared" si="467"/>
        <v/>
      </c>
    </row>
    <row r="3296" spans="12:21" ht="15" customHeight="1" x14ac:dyDescent="0.15">
      <c r="L3296" s="244" t="str">
        <f t="shared" si="459"/>
        <v/>
      </c>
      <c r="M3296" s="245" t="str">
        <f t="shared" si="460"/>
        <v/>
      </c>
      <c r="N3296" s="244" t="str">
        <f t="shared" si="461"/>
        <v/>
      </c>
      <c r="O3296" s="244" t="str">
        <f t="shared" si="462"/>
        <v/>
      </c>
      <c r="P3296">
        <f>IF($I3296&lt;&gt;"",$I3296,IF($E3296="SGD",1,IF($E3296="USD",Settings!$B$22,IF($E3296="HKD",Settings!$B$23,1))))</f>
        <v>1</v>
      </c>
      <c r="Q3296">
        <f t="shared" si="463"/>
        <v>0</v>
      </c>
      <c r="R3296">
        <f t="shared" si="464"/>
        <v>0</v>
      </c>
      <c r="S3296" t="str">
        <f t="shared" si="465"/>
        <v/>
      </c>
      <c r="T3296" t="str">
        <f t="shared" si="466"/>
        <v/>
      </c>
      <c r="U3296" t="str">
        <f t="shared" si="467"/>
        <v/>
      </c>
    </row>
    <row r="3297" spans="12:21" ht="15" customHeight="1" x14ac:dyDescent="0.15">
      <c r="L3297" s="244" t="str">
        <f t="shared" si="459"/>
        <v/>
      </c>
      <c r="M3297" s="245" t="str">
        <f t="shared" si="460"/>
        <v/>
      </c>
      <c r="N3297" s="244" t="str">
        <f t="shared" si="461"/>
        <v/>
      </c>
      <c r="O3297" s="244" t="str">
        <f t="shared" si="462"/>
        <v/>
      </c>
      <c r="P3297">
        <f>IF($I3297&lt;&gt;"",$I3297,IF($E3297="SGD",1,IF($E3297="USD",Settings!$B$22,IF($E3297="HKD",Settings!$B$23,1))))</f>
        <v>1</v>
      </c>
      <c r="Q3297">
        <f t="shared" si="463"/>
        <v>0</v>
      </c>
      <c r="R3297">
        <f t="shared" si="464"/>
        <v>0</v>
      </c>
      <c r="S3297" t="str">
        <f t="shared" si="465"/>
        <v/>
      </c>
      <c r="T3297" t="str">
        <f t="shared" si="466"/>
        <v/>
      </c>
      <c r="U3297" t="str">
        <f t="shared" si="467"/>
        <v/>
      </c>
    </row>
    <row r="3298" spans="12:21" ht="15" customHeight="1" x14ac:dyDescent="0.15">
      <c r="L3298" s="244" t="str">
        <f t="shared" si="459"/>
        <v/>
      </c>
      <c r="M3298" s="245" t="str">
        <f t="shared" si="460"/>
        <v/>
      </c>
      <c r="N3298" s="244" t="str">
        <f t="shared" si="461"/>
        <v/>
      </c>
      <c r="O3298" s="244" t="str">
        <f t="shared" si="462"/>
        <v/>
      </c>
      <c r="P3298">
        <f>IF($I3298&lt;&gt;"",$I3298,IF($E3298="SGD",1,IF($E3298="USD",Settings!$B$22,IF($E3298="HKD",Settings!$B$23,1))))</f>
        <v>1</v>
      </c>
      <c r="Q3298">
        <f t="shared" si="463"/>
        <v>0</v>
      </c>
      <c r="R3298">
        <f t="shared" si="464"/>
        <v>0</v>
      </c>
      <c r="S3298" t="str">
        <f t="shared" si="465"/>
        <v/>
      </c>
      <c r="T3298" t="str">
        <f t="shared" si="466"/>
        <v/>
      </c>
      <c r="U3298" t="str">
        <f t="shared" si="467"/>
        <v/>
      </c>
    </row>
    <row r="3299" spans="12:21" ht="15" customHeight="1" x14ac:dyDescent="0.15">
      <c r="L3299" s="244" t="str">
        <f t="shared" si="459"/>
        <v/>
      </c>
      <c r="M3299" s="245" t="str">
        <f t="shared" si="460"/>
        <v/>
      </c>
      <c r="N3299" s="244" t="str">
        <f t="shared" si="461"/>
        <v/>
      </c>
      <c r="O3299" s="244" t="str">
        <f t="shared" si="462"/>
        <v/>
      </c>
      <c r="P3299">
        <f>IF($I3299&lt;&gt;"",$I3299,IF($E3299="SGD",1,IF($E3299="USD",Settings!$B$22,IF($E3299="HKD",Settings!$B$23,1))))</f>
        <v>1</v>
      </c>
      <c r="Q3299">
        <f t="shared" si="463"/>
        <v>0</v>
      </c>
      <c r="R3299">
        <f t="shared" si="464"/>
        <v>0</v>
      </c>
      <c r="S3299" t="str">
        <f t="shared" si="465"/>
        <v/>
      </c>
      <c r="T3299" t="str">
        <f t="shared" si="466"/>
        <v/>
      </c>
      <c r="U3299" t="str">
        <f t="shared" si="467"/>
        <v/>
      </c>
    </row>
    <row r="3300" spans="12:21" ht="15" customHeight="1" x14ac:dyDescent="0.15">
      <c r="L3300" s="244" t="str">
        <f t="shared" si="459"/>
        <v/>
      </c>
      <c r="M3300" s="245" t="str">
        <f t="shared" si="460"/>
        <v/>
      </c>
      <c r="N3300" s="244" t="str">
        <f t="shared" si="461"/>
        <v/>
      </c>
      <c r="O3300" s="244" t="str">
        <f t="shared" si="462"/>
        <v/>
      </c>
      <c r="P3300">
        <f>IF($I3300&lt;&gt;"",$I3300,IF($E3300="SGD",1,IF($E3300="USD",Settings!$B$22,IF($E3300="HKD",Settings!$B$23,1))))</f>
        <v>1</v>
      </c>
      <c r="Q3300">
        <f t="shared" si="463"/>
        <v>0</v>
      </c>
      <c r="R3300">
        <f t="shared" si="464"/>
        <v>0</v>
      </c>
      <c r="S3300" t="str">
        <f t="shared" si="465"/>
        <v/>
      </c>
      <c r="T3300" t="str">
        <f t="shared" si="466"/>
        <v/>
      </c>
      <c r="U3300" t="str">
        <f t="shared" si="467"/>
        <v/>
      </c>
    </row>
    <row r="3301" spans="12:21" ht="15" customHeight="1" x14ac:dyDescent="0.15">
      <c r="L3301" s="244" t="str">
        <f t="shared" si="459"/>
        <v/>
      </c>
      <c r="M3301" s="245" t="str">
        <f t="shared" si="460"/>
        <v/>
      </c>
      <c r="N3301" s="244" t="str">
        <f t="shared" si="461"/>
        <v/>
      </c>
      <c r="O3301" s="244" t="str">
        <f t="shared" si="462"/>
        <v/>
      </c>
      <c r="P3301">
        <f>IF($I3301&lt;&gt;"",$I3301,IF($E3301="SGD",1,IF($E3301="USD",Settings!$B$22,IF($E3301="HKD",Settings!$B$23,1))))</f>
        <v>1</v>
      </c>
      <c r="Q3301">
        <f t="shared" si="463"/>
        <v>0</v>
      </c>
      <c r="R3301">
        <f t="shared" si="464"/>
        <v>0</v>
      </c>
      <c r="S3301" t="str">
        <f t="shared" si="465"/>
        <v/>
      </c>
      <c r="T3301" t="str">
        <f t="shared" si="466"/>
        <v/>
      </c>
      <c r="U3301" t="str">
        <f t="shared" si="467"/>
        <v/>
      </c>
    </row>
    <row r="3302" spans="12:21" ht="15" customHeight="1" x14ac:dyDescent="0.15">
      <c r="L3302" s="244" t="str">
        <f t="shared" si="459"/>
        <v/>
      </c>
      <c r="M3302" s="245" t="str">
        <f t="shared" si="460"/>
        <v/>
      </c>
      <c r="N3302" s="244" t="str">
        <f t="shared" si="461"/>
        <v/>
      </c>
      <c r="O3302" s="244" t="str">
        <f t="shared" si="462"/>
        <v/>
      </c>
      <c r="P3302">
        <f>IF($I3302&lt;&gt;"",$I3302,IF($E3302="SGD",1,IF($E3302="USD",Settings!$B$22,IF($E3302="HKD",Settings!$B$23,1))))</f>
        <v>1</v>
      </c>
      <c r="Q3302">
        <f t="shared" si="463"/>
        <v>0</v>
      </c>
      <c r="R3302">
        <f t="shared" si="464"/>
        <v>0</v>
      </c>
      <c r="S3302" t="str">
        <f t="shared" si="465"/>
        <v/>
      </c>
      <c r="T3302" t="str">
        <f t="shared" si="466"/>
        <v/>
      </c>
      <c r="U3302" t="str">
        <f t="shared" si="467"/>
        <v/>
      </c>
    </row>
    <row r="3303" spans="12:21" ht="15" customHeight="1" x14ac:dyDescent="0.15">
      <c r="L3303" s="244" t="str">
        <f t="shared" si="459"/>
        <v/>
      </c>
      <c r="M3303" s="245" t="str">
        <f t="shared" si="460"/>
        <v/>
      </c>
      <c r="N3303" s="244" t="str">
        <f t="shared" si="461"/>
        <v/>
      </c>
      <c r="O3303" s="244" t="str">
        <f t="shared" si="462"/>
        <v/>
      </c>
      <c r="P3303">
        <f>IF($I3303&lt;&gt;"",$I3303,IF($E3303="SGD",1,IF($E3303="USD",Settings!$B$22,IF($E3303="HKD",Settings!$B$23,1))))</f>
        <v>1</v>
      </c>
      <c r="Q3303">
        <f t="shared" si="463"/>
        <v>0</v>
      </c>
      <c r="R3303">
        <f t="shared" si="464"/>
        <v>0</v>
      </c>
      <c r="S3303" t="str">
        <f t="shared" si="465"/>
        <v/>
      </c>
      <c r="T3303" t="str">
        <f t="shared" si="466"/>
        <v/>
      </c>
      <c r="U3303" t="str">
        <f t="shared" si="467"/>
        <v/>
      </c>
    </row>
    <row r="3304" spans="12:21" ht="15" customHeight="1" x14ac:dyDescent="0.15">
      <c r="L3304" s="244" t="str">
        <f t="shared" si="459"/>
        <v/>
      </c>
      <c r="M3304" s="245" t="str">
        <f t="shared" si="460"/>
        <v/>
      </c>
      <c r="N3304" s="244" t="str">
        <f t="shared" si="461"/>
        <v/>
      </c>
      <c r="O3304" s="244" t="str">
        <f t="shared" si="462"/>
        <v/>
      </c>
      <c r="P3304">
        <f>IF($I3304&lt;&gt;"",$I3304,IF($E3304="SGD",1,IF($E3304="USD",Settings!$B$22,IF($E3304="HKD",Settings!$B$23,1))))</f>
        <v>1</v>
      </c>
      <c r="Q3304">
        <f t="shared" si="463"/>
        <v>0</v>
      </c>
      <c r="R3304">
        <f t="shared" si="464"/>
        <v>0</v>
      </c>
      <c r="S3304" t="str">
        <f t="shared" si="465"/>
        <v/>
      </c>
      <c r="T3304" t="str">
        <f t="shared" si="466"/>
        <v/>
      </c>
      <c r="U3304" t="str">
        <f t="shared" si="467"/>
        <v/>
      </c>
    </row>
    <row r="3305" spans="12:21" ht="15" customHeight="1" x14ac:dyDescent="0.15">
      <c r="L3305" s="244" t="str">
        <f t="shared" ref="L3305:L3368" si="468">IF(OR(B3305="",C3305="",E3305=""),"",B3305&amp;":"&amp;C3305&amp;":"&amp;E3305)</f>
        <v/>
      </c>
      <c r="M3305" s="245" t="str">
        <f t="shared" ref="M3305:M3368" si="469">IF(A3305="","",A3305*D3305)</f>
        <v/>
      </c>
      <c r="N3305" s="244" t="str">
        <f t="shared" ref="N3305:N3368" si="470">IF(A3305="","",IF(OR(A3305=1,A3305=0),J3305,0))</f>
        <v/>
      </c>
      <c r="O3305" s="244" t="str">
        <f t="shared" ref="O3305:O3368" si="471">IF(A3305="","",IF(A3305=-1,J3305,0))</f>
        <v/>
      </c>
      <c r="P3305">
        <f>IF($I3305&lt;&gt;"",$I3305,IF($E3305="SGD",1,IF($E3305="USD",Settings!$B$22,IF($E3305="HKD",Settings!$B$23,1))))</f>
        <v>1</v>
      </c>
      <c r="Q3305">
        <f t="shared" ref="Q3305:Q3368" si="472">IF($L3305="",0,($O3305-$N3305+IF($A3305=2,$J3305,0))*$P3305)</f>
        <v>0</v>
      </c>
      <c r="R3305">
        <f t="shared" ref="R3305:R3368" si="473">IF($L3305="",0,IF($A3305=2,$J3305*$P3305,0))</f>
        <v>0</v>
      </c>
      <c r="S3305" t="str">
        <f t="shared" si="465"/>
        <v/>
      </c>
      <c r="T3305" t="str">
        <f t="shared" si="466"/>
        <v/>
      </c>
      <c r="U3305" t="str">
        <f t="shared" si="467"/>
        <v/>
      </c>
    </row>
    <row r="3306" spans="12:21" ht="15" customHeight="1" x14ac:dyDescent="0.15">
      <c r="L3306" s="244" t="str">
        <f t="shared" si="468"/>
        <v/>
      </c>
      <c r="M3306" s="245" t="str">
        <f t="shared" si="469"/>
        <v/>
      </c>
      <c r="N3306" s="244" t="str">
        <f t="shared" si="470"/>
        <v/>
      </c>
      <c r="O3306" s="244" t="str">
        <f t="shared" si="471"/>
        <v/>
      </c>
      <c r="P3306">
        <f>IF($I3306&lt;&gt;"",$I3306,IF($E3306="SGD",1,IF($E3306="USD",Settings!$B$22,IF($E3306="HKD",Settings!$B$23,1))))</f>
        <v>1</v>
      </c>
      <c r="Q3306">
        <f t="shared" si="472"/>
        <v>0</v>
      </c>
      <c r="R3306">
        <f t="shared" si="473"/>
        <v>0</v>
      </c>
      <c r="S3306" t="str">
        <f t="shared" si="465"/>
        <v/>
      </c>
      <c r="T3306" t="str">
        <f t="shared" si="466"/>
        <v/>
      </c>
      <c r="U3306" t="str">
        <f t="shared" si="467"/>
        <v/>
      </c>
    </row>
    <row r="3307" spans="12:21" ht="15" customHeight="1" x14ac:dyDescent="0.15">
      <c r="L3307" s="244" t="str">
        <f t="shared" si="468"/>
        <v/>
      </c>
      <c r="M3307" s="245" t="str">
        <f t="shared" si="469"/>
        <v/>
      </c>
      <c r="N3307" s="244" t="str">
        <f t="shared" si="470"/>
        <v/>
      </c>
      <c r="O3307" s="244" t="str">
        <f t="shared" si="471"/>
        <v/>
      </c>
      <c r="P3307">
        <f>IF($I3307&lt;&gt;"",$I3307,IF($E3307="SGD",1,IF($E3307="USD",Settings!$B$22,IF($E3307="HKD",Settings!$B$23,1))))</f>
        <v>1</v>
      </c>
      <c r="Q3307">
        <f t="shared" si="472"/>
        <v>0</v>
      </c>
      <c r="R3307">
        <f t="shared" si="473"/>
        <v>0</v>
      </c>
      <c r="S3307" t="str">
        <f t="shared" si="465"/>
        <v/>
      </c>
      <c r="T3307" t="str">
        <f t="shared" si="466"/>
        <v/>
      </c>
      <c r="U3307" t="str">
        <f t="shared" si="467"/>
        <v/>
      </c>
    </row>
    <row r="3308" spans="12:21" ht="15" customHeight="1" x14ac:dyDescent="0.15">
      <c r="L3308" s="244" t="str">
        <f t="shared" si="468"/>
        <v/>
      </c>
      <c r="M3308" s="245" t="str">
        <f t="shared" si="469"/>
        <v/>
      </c>
      <c r="N3308" s="244" t="str">
        <f t="shared" si="470"/>
        <v/>
      </c>
      <c r="O3308" s="244" t="str">
        <f t="shared" si="471"/>
        <v/>
      </c>
      <c r="P3308">
        <f>IF($I3308&lt;&gt;"",$I3308,IF($E3308="SGD",1,IF($E3308="USD",Settings!$B$22,IF($E3308="HKD",Settings!$B$23,1))))</f>
        <v>1</v>
      </c>
      <c r="Q3308">
        <f t="shared" si="472"/>
        <v>0</v>
      </c>
      <c r="R3308">
        <f t="shared" si="473"/>
        <v>0</v>
      </c>
      <c r="S3308" t="str">
        <f t="shared" si="465"/>
        <v/>
      </c>
      <c r="T3308" t="str">
        <f t="shared" si="466"/>
        <v/>
      </c>
      <c r="U3308" t="str">
        <f t="shared" si="467"/>
        <v/>
      </c>
    </row>
    <row r="3309" spans="12:21" ht="15" customHeight="1" x14ac:dyDescent="0.15">
      <c r="L3309" s="244" t="str">
        <f t="shared" si="468"/>
        <v/>
      </c>
      <c r="M3309" s="245" t="str">
        <f t="shared" si="469"/>
        <v/>
      </c>
      <c r="N3309" s="244" t="str">
        <f t="shared" si="470"/>
        <v/>
      </c>
      <c r="O3309" s="244" t="str">
        <f t="shared" si="471"/>
        <v/>
      </c>
      <c r="P3309">
        <f>IF($I3309&lt;&gt;"",$I3309,IF($E3309="SGD",1,IF($E3309="USD",Settings!$B$22,IF($E3309="HKD",Settings!$B$23,1))))</f>
        <v>1</v>
      </c>
      <c r="Q3309">
        <f t="shared" si="472"/>
        <v>0</v>
      </c>
      <c r="R3309">
        <f t="shared" si="473"/>
        <v>0</v>
      </c>
      <c r="S3309" t="str">
        <f t="shared" si="465"/>
        <v/>
      </c>
      <c r="T3309" t="str">
        <f t="shared" si="466"/>
        <v/>
      </c>
      <c r="U3309" t="str">
        <f t="shared" si="467"/>
        <v/>
      </c>
    </row>
    <row r="3310" spans="12:21" ht="15" customHeight="1" x14ac:dyDescent="0.15">
      <c r="L3310" s="244" t="str">
        <f t="shared" si="468"/>
        <v/>
      </c>
      <c r="M3310" s="245" t="str">
        <f t="shared" si="469"/>
        <v/>
      </c>
      <c r="N3310" s="244" t="str">
        <f t="shared" si="470"/>
        <v/>
      </c>
      <c r="O3310" s="244" t="str">
        <f t="shared" si="471"/>
        <v/>
      </c>
      <c r="P3310">
        <f>IF($I3310&lt;&gt;"",$I3310,IF($E3310="SGD",1,IF($E3310="USD",Settings!$B$22,IF($E3310="HKD",Settings!$B$23,1))))</f>
        <v>1</v>
      </c>
      <c r="Q3310">
        <f t="shared" si="472"/>
        <v>0</v>
      </c>
      <c r="R3310">
        <f t="shared" si="473"/>
        <v>0</v>
      </c>
      <c r="S3310" t="str">
        <f t="shared" si="465"/>
        <v/>
      </c>
      <c r="T3310" t="str">
        <f t="shared" si="466"/>
        <v/>
      </c>
      <c r="U3310" t="str">
        <f t="shared" si="467"/>
        <v/>
      </c>
    </row>
    <row r="3311" spans="12:21" ht="15" customHeight="1" x14ac:dyDescent="0.15">
      <c r="L3311" s="244" t="str">
        <f t="shared" si="468"/>
        <v/>
      </c>
      <c r="M3311" s="245" t="str">
        <f t="shared" si="469"/>
        <v/>
      </c>
      <c r="N3311" s="244" t="str">
        <f t="shared" si="470"/>
        <v/>
      </c>
      <c r="O3311" s="244" t="str">
        <f t="shared" si="471"/>
        <v/>
      </c>
      <c r="P3311">
        <f>IF($I3311&lt;&gt;"",$I3311,IF($E3311="SGD",1,IF($E3311="USD",Settings!$B$22,IF($E3311="HKD",Settings!$B$23,1))))</f>
        <v>1</v>
      </c>
      <c r="Q3311">
        <f t="shared" si="472"/>
        <v>0</v>
      </c>
      <c r="R3311">
        <f t="shared" si="473"/>
        <v>0</v>
      </c>
      <c r="S3311" t="str">
        <f t="shared" si="465"/>
        <v/>
      </c>
      <c r="T3311" t="str">
        <f t="shared" si="466"/>
        <v/>
      </c>
      <c r="U3311" t="str">
        <f t="shared" si="467"/>
        <v/>
      </c>
    </row>
    <row r="3312" spans="12:21" ht="15" customHeight="1" x14ac:dyDescent="0.15">
      <c r="L3312" s="244" t="str">
        <f t="shared" si="468"/>
        <v/>
      </c>
      <c r="M3312" s="245" t="str">
        <f t="shared" si="469"/>
        <v/>
      </c>
      <c r="N3312" s="244" t="str">
        <f t="shared" si="470"/>
        <v/>
      </c>
      <c r="O3312" s="244" t="str">
        <f t="shared" si="471"/>
        <v/>
      </c>
      <c r="P3312">
        <f>IF($I3312&lt;&gt;"",$I3312,IF($E3312="SGD",1,IF($E3312="USD",Settings!$B$22,IF($E3312="HKD",Settings!$B$23,1))))</f>
        <v>1</v>
      </c>
      <c r="Q3312">
        <f t="shared" si="472"/>
        <v>0</v>
      </c>
      <c r="R3312">
        <f t="shared" si="473"/>
        <v>0</v>
      </c>
      <c r="S3312" t="str">
        <f t="shared" si="465"/>
        <v/>
      </c>
      <c r="T3312" t="str">
        <f t="shared" si="466"/>
        <v/>
      </c>
      <c r="U3312" t="str">
        <f t="shared" si="467"/>
        <v/>
      </c>
    </row>
    <row r="3313" spans="12:21" ht="15" customHeight="1" x14ac:dyDescent="0.15">
      <c r="L3313" s="244" t="str">
        <f t="shared" si="468"/>
        <v/>
      </c>
      <c r="M3313" s="245" t="str">
        <f t="shared" si="469"/>
        <v/>
      </c>
      <c r="N3313" s="244" t="str">
        <f t="shared" si="470"/>
        <v/>
      </c>
      <c r="O3313" s="244" t="str">
        <f t="shared" si="471"/>
        <v/>
      </c>
      <c r="P3313">
        <f>IF($I3313&lt;&gt;"",$I3313,IF($E3313="SGD",1,IF($E3313="USD",Settings!$B$22,IF($E3313="HKD",Settings!$B$23,1))))</f>
        <v>1</v>
      </c>
      <c r="Q3313">
        <f t="shared" si="472"/>
        <v>0</v>
      </c>
      <c r="R3313">
        <f t="shared" si="473"/>
        <v>0</v>
      </c>
      <c r="S3313" t="str">
        <f t="shared" si="465"/>
        <v/>
      </c>
      <c r="T3313" t="str">
        <f t="shared" si="466"/>
        <v/>
      </c>
      <c r="U3313" t="str">
        <f t="shared" si="467"/>
        <v/>
      </c>
    </row>
    <row r="3314" spans="12:21" ht="15" customHeight="1" x14ac:dyDescent="0.15">
      <c r="L3314" s="244" t="str">
        <f t="shared" si="468"/>
        <v/>
      </c>
      <c r="M3314" s="245" t="str">
        <f t="shared" si="469"/>
        <v/>
      </c>
      <c r="N3314" s="244" t="str">
        <f t="shared" si="470"/>
        <v/>
      </c>
      <c r="O3314" s="244" t="str">
        <f t="shared" si="471"/>
        <v/>
      </c>
      <c r="P3314">
        <f>IF($I3314&lt;&gt;"",$I3314,IF($E3314="SGD",1,IF($E3314="USD",Settings!$B$22,IF($E3314="HKD",Settings!$B$23,1))))</f>
        <v>1</v>
      </c>
      <c r="Q3314">
        <f t="shared" si="472"/>
        <v>0</v>
      </c>
      <c r="R3314">
        <f t="shared" si="473"/>
        <v>0</v>
      </c>
      <c r="S3314" t="str">
        <f t="shared" si="465"/>
        <v/>
      </c>
      <c r="T3314" t="str">
        <f t="shared" si="466"/>
        <v/>
      </c>
      <c r="U3314" t="str">
        <f t="shared" si="467"/>
        <v/>
      </c>
    </row>
    <row r="3315" spans="12:21" ht="15" customHeight="1" x14ac:dyDescent="0.15">
      <c r="L3315" s="244" t="str">
        <f t="shared" si="468"/>
        <v/>
      </c>
      <c r="M3315" s="245" t="str">
        <f t="shared" si="469"/>
        <v/>
      </c>
      <c r="N3315" s="244" t="str">
        <f t="shared" si="470"/>
        <v/>
      </c>
      <c r="O3315" s="244" t="str">
        <f t="shared" si="471"/>
        <v/>
      </c>
      <c r="P3315">
        <f>IF($I3315&lt;&gt;"",$I3315,IF($E3315="SGD",1,IF($E3315="USD",Settings!$B$22,IF($E3315="HKD",Settings!$B$23,1))))</f>
        <v>1</v>
      </c>
      <c r="Q3315">
        <f t="shared" si="472"/>
        <v>0</v>
      </c>
      <c r="R3315">
        <f t="shared" si="473"/>
        <v>0</v>
      </c>
      <c r="S3315" t="str">
        <f t="shared" si="465"/>
        <v/>
      </c>
      <c r="T3315" t="str">
        <f t="shared" si="466"/>
        <v/>
      </c>
      <c r="U3315" t="str">
        <f t="shared" si="467"/>
        <v/>
      </c>
    </row>
    <row r="3316" spans="12:21" ht="15" customHeight="1" x14ac:dyDescent="0.15">
      <c r="L3316" s="244" t="str">
        <f t="shared" si="468"/>
        <v/>
      </c>
      <c r="M3316" s="245" t="str">
        <f t="shared" si="469"/>
        <v/>
      </c>
      <c r="N3316" s="244" t="str">
        <f t="shared" si="470"/>
        <v/>
      </c>
      <c r="O3316" s="244" t="str">
        <f t="shared" si="471"/>
        <v/>
      </c>
      <c r="P3316">
        <f>IF($I3316&lt;&gt;"",$I3316,IF($E3316="SGD",1,IF($E3316="USD",Settings!$B$22,IF($E3316="HKD",Settings!$B$23,1))))</f>
        <v>1</v>
      </c>
      <c r="Q3316">
        <f t="shared" si="472"/>
        <v>0</v>
      </c>
      <c r="R3316">
        <f t="shared" si="473"/>
        <v>0</v>
      </c>
      <c r="S3316" t="str">
        <f t="shared" si="465"/>
        <v/>
      </c>
      <c r="T3316" t="str">
        <f t="shared" si="466"/>
        <v/>
      </c>
      <c r="U3316" t="str">
        <f t="shared" si="467"/>
        <v/>
      </c>
    </row>
    <row r="3317" spans="12:21" ht="15" customHeight="1" x14ac:dyDescent="0.15">
      <c r="L3317" s="244" t="str">
        <f t="shared" si="468"/>
        <v/>
      </c>
      <c r="M3317" s="245" t="str">
        <f t="shared" si="469"/>
        <v/>
      </c>
      <c r="N3317" s="244" t="str">
        <f t="shared" si="470"/>
        <v/>
      </c>
      <c r="O3317" s="244" t="str">
        <f t="shared" si="471"/>
        <v/>
      </c>
      <c r="P3317">
        <f>IF($I3317&lt;&gt;"",$I3317,IF($E3317="SGD",1,IF($E3317="USD",Settings!$B$22,IF($E3317="HKD",Settings!$B$23,1))))</f>
        <v>1</v>
      </c>
      <c r="Q3317">
        <f t="shared" si="472"/>
        <v>0</v>
      </c>
      <c r="R3317">
        <f t="shared" si="473"/>
        <v>0</v>
      </c>
      <c r="S3317" t="str">
        <f t="shared" si="465"/>
        <v/>
      </c>
      <c r="T3317" t="str">
        <f t="shared" si="466"/>
        <v/>
      </c>
      <c r="U3317" t="str">
        <f t="shared" si="467"/>
        <v/>
      </c>
    </row>
    <row r="3318" spans="12:21" ht="15" customHeight="1" x14ac:dyDescent="0.15">
      <c r="L3318" s="244" t="str">
        <f t="shared" si="468"/>
        <v/>
      </c>
      <c r="M3318" s="245" t="str">
        <f t="shared" si="469"/>
        <v/>
      </c>
      <c r="N3318" s="244" t="str">
        <f t="shared" si="470"/>
        <v/>
      </c>
      <c r="O3318" s="244" t="str">
        <f t="shared" si="471"/>
        <v/>
      </c>
      <c r="P3318">
        <f>IF($I3318&lt;&gt;"",$I3318,IF($E3318="SGD",1,IF($E3318="USD",Settings!$B$22,IF($E3318="HKD",Settings!$B$23,1))))</f>
        <v>1</v>
      </c>
      <c r="Q3318">
        <f t="shared" si="472"/>
        <v>0</v>
      </c>
      <c r="R3318">
        <f t="shared" si="473"/>
        <v>0</v>
      </c>
      <c r="S3318" t="str">
        <f t="shared" si="465"/>
        <v/>
      </c>
      <c r="T3318" t="str">
        <f t="shared" si="466"/>
        <v/>
      </c>
      <c r="U3318" t="str">
        <f t="shared" si="467"/>
        <v/>
      </c>
    </row>
    <row r="3319" spans="12:21" ht="15" customHeight="1" x14ac:dyDescent="0.15">
      <c r="L3319" s="244" t="str">
        <f t="shared" si="468"/>
        <v/>
      </c>
      <c r="M3319" s="245" t="str">
        <f t="shared" si="469"/>
        <v/>
      </c>
      <c r="N3319" s="244" t="str">
        <f t="shared" si="470"/>
        <v/>
      </c>
      <c r="O3319" s="244" t="str">
        <f t="shared" si="471"/>
        <v/>
      </c>
      <c r="P3319">
        <f>IF($I3319&lt;&gt;"",$I3319,IF($E3319="SGD",1,IF($E3319="USD",Settings!$B$22,IF($E3319="HKD",Settings!$B$23,1))))</f>
        <v>1</v>
      </c>
      <c r="Q3319">
        <f t="shared" si="472"/>
        <v>0</v>
      </c>
      <c r="R3319">
        <f t="shared" si="473"/>
        <v>0</v>
      </c>
      <c r="S3319" t="str">
        <f t="shared" si="465"/>
        <v/>
      </c>
      <c r="T3319" t="str">
        <f t="shared" si="466"/>
        <v/>
      </c>
      <c r="U3319" t="str">
        <f t="shared" si="467"/>
        <v/>
      </c>
    </row>
    <row r="3320" spans="12:21" ht="15" customHeight="1" x14ac:dyDescent="0.15">
      <c r="L3320" s="244" t="str">
        <f t="shared" si="468"/>
        <v/>
      </c>
      <c r="M3320" s="245" t="str">
        <f t="shared" si="469"/>
        <v/>
      </c>
      <c r="N3320" s="244" t="str">
        <f t="shared" si="470"/>
        <v/>
      </c>
      <c r="O3320" s="244" t="str">
        <f t="shared" si="471"/>
        <v/>
      </c>
      <c r="P3320">
        <f>IF($I3320&lt;&gt;"",$I3320,IF($E3320="SGD",1,IF($E3320="USD",Settings!$B$22,IF($E3320="HKD",Settings!$B$23,1))))</f>
        <v>1</v>
      </c>
      <c r="Q3320">
        <f t="shared" si="472"/>
        <v>0</v>
      </c>
      <c r="R3320">
        <f t="shared" si="473"/>
        <v>0</v>
      </c>
      <c r="S3320" t="str">
        <f t="shared" si="465"/>
        <v/>
      </c>
      <c r="T3320" t="str">
        <f t="shared" si="466"/>
        <v/>
      </c>
      <c r="U3320" t="str">
        <f t="shared" si="467"/>
        <v/>
      </c>
    </row>
    <row r="3321" spans="12:21" ht="15" customHeight="1" x14ac:dyDescent="0.15">
      <c r="L3321" s="244" t="str">
        <f t="shared" si="468"/>
        <v/>
      </c>
      <c r="M3321" s="245" t="str">
        <f t="shared" si="469"/>
        <v/>
      </c>
      <c r="N3321" s="244" t="str">
        <f t="shared" si="470"/>
        <v/>
      </c>
      <c r="O3321" s="244" t="str">
        <f t="shared" si="471"/>
        <v/>
      </c>
      <c r="P3321">
        <f>IF($I3321&lt;&gt;"",$I3321,IF($E3321="SGD",1,IF($E3321="USD",Settings!$B$22,IF($E3321="HKD",Settings!$B$23,1))))</f>
        <v>1</v>
      </c>
      <c r="Q3321">
        <f t="shared" si="472"/>
        <v>0</v>
      </c>
      <c r="R3321">
        <f t="shared" si="473"/>
        <v>0</v>
      </c>
      <c r="S3321" t="str">
        <f t="shared" si="465"/>
        <v/>
      </c>
      <c r="T3321" t="str">
        <f t="shared" si="466"/>
        <v/>
      </c>
      <c r="U3321" t="str">
        <f t="shared" si="467"/>
        <v/>
      </c>
    </row>
    <row r="3322" spans="12:21" ht="15" customHeight="1" x14ac:dyDescent="0.15">
      <c r="L3322" s="244" t="str">
        <f t="shared" si="468"/>
        <v/>
      </c>
      <c r="M3322" s="245" t="str">
        <f t="shared" si="469"/>
        <v/>
      </c>
      <c r="N3322" s="244" t="str">
        <f t="shared" si="470"/>
        <v/>
      </c>
      <c r="O3322" s="244" t="str">
        <f t="shared" si="471"/>
        <v/>
      </c>
      <c r="P3322">
        <f>IF($I3322&lt;&gt;"",$I3322,IF($E3322="SGD",1,IF($E3322="USD",Settings!$B$22,IF($E3322="HKD",Settings!$B$23,1))))</f>
        <v>1</v>
      </c>
      <c r="Q3322">
        <f t="shared" si="472"/>
        <v>0</v>
      </c>
      <c r="R3322">
        <f t="shared" si="473"/>
        <v>0</v>
      </c>
      <c r="S3322" t="str">
        <f t="shared" si="465"/>
        <v/>
      </c>
      <c r="T3322" t="str">
        <f t="shared" si="466"/>
        <v/>
      </c>
      <c r="U3322" t="str">
        <f t="shared" si="467"/>
        <v/>
      </c>
    </row>
    <row r="3323" spans="12:21" ht="15" customHeight="1" x14ac:dyDescent="0.15">
      <c r="L3323" s="244" t="str">
        <f t="shared" si="468"/>
        <v/>
      </c>
      <c r="M3323" s="245" t="str">
        <f t="shared" si="469"/>
        <v/>
      </c>
      <c r="N3323" s="244" t="str">
        <f t="shared" si="470"/>
        <v/>
      </c>
      <c r="O3323" s="244" t="str">
        <f t="shared" si="471"/>
        <v/>
      </c>
      <c r="P3323">
        <f>IF($I3323&lt;&gt;"",$I3323,IF($E3323="SGD",1,IF($E3323="USD",Settings!$B$22,IF($E3323="HKD",Settings!$B$23,1))))</f>
        <v>1</v>
      </c>
      <c r="Q3323">
        <f t="shared" si="472"/>
        <v>0</v>
      </c>
      <c r="R3323">
        <f t="shared" si="473"/>
        <v>0</v>
      </c>
      <c r="S3323" t="str">
        <f t="shared" si="465"/>
        <v/>
      </c>
      <c r="T3323" t="str">
        <f t="shared" si="466"/>
        <v/>
      </c>
      <c r="U3323" t="str">
        <f t="shared" si="467"/>
        <v/>
      </c>
    </row>
    <row r="3324" spans="12:21" ht="15" customHeight="1" x14ac:dyDescent="0.15">
      <c r="L3324" s="244" t="str">
        <f t="shared" si="468"/>
        <v/>
      </c>
      <c r="M3324" s="245" t="str">
        <f t="shared" si="469"/>
        <v/>
      </c>
      <c r="N3324" s="244" t="str">
        <f t="shared" si="470"/>
        <v/>
      </c>
      <c r="O3324" s="244" t="str">
        <f t="shared" si="471"/>
        <v/>
      </c>
      <c r="P3324">
        <f>IF($I3324&lt;&gt;"",$I3324,IF($E3324="SGD",1,IF($E3324="USD",Settings!$B$22,IF($E3324="HKD",Settings!$B$23,1))))</f>
        <v>1</v>
      </c>
      <c r="Q3324">
        <f t="shared" si="472"/>
        <v>0</v>
      </c>
      <c r="R3324">
        <f t="shared" si="473"/>
        <v>0</v>
      </c>
      <c r="S3324" t="str">
        <f t="shared" si="465"/>
        <v/>
      </c>
      <c r="T3324" t="str">
        <f t="shared" si="466"/>
        <v/>
      </c>
      <c r="U3324" t="str">
        <f t="shared" si="467"/>
        <v/>
      </c>
    </row>
    <row r="3325" spans="12:21" ht="15" customHeight="1" x14ac:dyDescent="0.15">
      <c r="L3325" s="244" t="str">
        <f t="shared" si="468"/>
        <v/>
      </c>
      <c r="M3325" s="245" t="str">
        <f t="shared" si="469"/>
        <v/>
      </c>
      <c r="N3325" s="244" t="str">
        <f t="shared" si="470"/>
        <v/>
      </c>
      <c r="O3325" s="244" t="str">
        <f t="shared" si="471"/>
        <v/>
      </c>
      <c r="P3325">
        <f>IF($I3325&lt;&gt;"",$I3325,IF($E3325="SGD",1,IF($E3325="USD",Settings!$B$22,IF($E3325="HKD",Settings!$B$23,1))))</f>
        <v>1</v>
      </c>
      <c r="Q3325">
        <f t="shared" si="472"/>
        <v>0</v>
      </c>
      <c r="R3325">
        <f t="shared" si="473"/>
        <v>0</v>
      </c>
      <c r="S3325" t="str">
        <f t="shared" si="465"/>
        <v/>
      </c>
      <c r="T3325" t="str">
        <f t="shared" si="466"/>
        <v/>
      </c>
      <c r="U3325" t="str">
        <f t="shared" si="467"/>
        <v/>
      </c>
    </row>
    <row r="3326" spans="12:21" ht="15" customHeight="1" x14ac:dyDescent="0.15">
      <c r="L3326" s="244" t="str">
        <f t="shared" si="468"/>
        <v/>
      </c>
      <c r="M3326" s="245" t="str">
        <f t="shared" si="469"/>
        <v/>
      </c>
      <c r="N3326" s="244" t="str">
        <f t="shared" si="470"/>
        <v/>
      </c>
      <c r="O3326" s="244" t="str">
        <f t="shared" si="471"/>
        <v/>
      </c>
      <c r="P3326">
        <f>IF($I3326&lt;&gt;"",$I3326,IF($E3326="SGD",1,IF($E3326="USD",Settings!$B$22,IF($E3326="HKD",Settings!$B$23,1))))</f>
        <v>1</v>
      </c>
      <c r="Q3326">
        <f t="shared" si="472"/>
        <v>0</v>
      </c>
      <c r="R3326">
        <f t="shared" si="473"/>
        <v>0</v>
      </c>
      <c r="S3326" t="str">
        <f t="shared" si="465"/>
        <v/>
      </c>
      <c r="T3326" t="str">
        <f t="shared" si="466"/>
        <v/>
      </c>
      <c r="U3326" t="str">
        <f t="shared" si="467"/>
        <v/>
      </c>
    </row>
    <row r="3327" spans="12:21" ht="15" customHeight="1" x14ac:dyDescent="0.15">
      <c r="L3327" s="244" t="str">
        <f t="shared" si="468"/>
        <v/>
      </c>
      <c r="M3327" s="245" t="str">
        <f t="shared" si="469"/>
        <v/>
      </c>
      <c r="N3327" s="244" t="str">
        <f t="shared" si="470"/>
        <v/>
      </c>
      <c r="O3327" s="244" t="str">
        <f t="shared" si="471"/>
        <v/>
      </c>
      <c r="P3327">
        <f>IF($I3327&lt;&gt;"",$I3327,IF($E3327="SGD",1,IF($E3327="USD",Settings!$B$22,IF($E3327="HKD",Settings!$B$23,1))))</f>
        <v>1</v>
      </c>
      <c r="Q3327">
        <f t="shared" si="472"/>
        <v>0</v>
      </c>
      <c r="R3327">
        <f t="shared" si="473"/>
        <v>0</v>
      </c>
      <c r="S3327" t="str">
        <f t="shared" si="465"/>
        <v/>
      </c>
      <c r="T3327" t="str">
        <f t="shared" si="466"/>
        <v/>
      </c>
      <c r="U3327" t="str">
        <f t="shared" si="467"/>
        <v/>
      </c>
    </row>
    <row r="3328" spans="12:21" ht="15" customHeight="1" x14ac:dyDescent="0.15">
      <c r="L3328" s="244" t="str">
        <f t="shared" si="468"/>
        <v/>
      </c>
      <c r="M3328" s="245" t="str">
        <f t="shared" si="469"/>
        <v/>
      </c>
      <c r="N3328" s="244" t="str">
        <f t="shared" si="470"/>
        <v/>
      </c>
      <c r="O3328" s="244" t="str">
        <f t="shared" si="471"/>
        <v/>
      </c>
      <c r="P3328">
        <f>IF($I3328&lt;&gt;"",$I3328,IF($E3328="SGD",1,IF($E3328="USD",Settings!$B$22,IF($E3328="HKD",Settings!$B$23,1))))</f>
        <v>1</v>
      </c>
      <c r="Q3328">
        <f t="shared" si="472"/>
        <v>0</v>
      </c>
      <c r="R3328">
        <f t="shared" si="473"/>
        <v>0</v>
      </c>
      <c r="S3328" t="str">
        <f t="shared" si="465"/>
        <v/>
      </c>
      <c r="T3328" t="str">
        <f t="shared" si="466"/>
        <v/>
      </c>
      <c r="U3328" t="str">
        <f t="shared" si="467"/>
        <v/>
      </c>
    </row>
    <row r="3329" spans="12:21" ht="15" customHeight="1" x14ac:dyDescent="0.15">
      <c r="L3329" s="244" t="str">
        <f t="shared" si="468"/>
        <v/>
      </c>
      <c r="M3329" s="245" t="str">
        <f t="shared" si="469"/>
        <v/>
      </c>
      <c r="N3329" s="244" t="str">
        <f t="shared" si="470"/>
        <v/>
      </c>
      <c r="O3329" s="244" t="str">
        <f t="shared" si="471"/>
        <v/>
      </c>
      <c r="P3329">
        <f>IF($I3329&lt;&gt;"",$I3329,IF($E3329="SGD",1,IF($E3329="USD",Settings!$B$22,IF($E3329="HKD",Settings!$B$23,1))))</f>
        <v>1</v>
      </c>
      <c r="Q3329">
        <f t="shared" si="472"/>
        <v>0</v>
      </c>
      <c r="R3329">
        <f t="shared" si="473"/>
        <v>0</v>
      </c>
      <c r="S3329" t="str">
        <f t="shared" si="465"/>
        <v/>
      </c>
      <c r="T3329" t="str">
        <f t="shared" si="466"/>
        <v/>
      </c>
      <c r="U3329" t="str">
        <f t="shared" si="467"/>
        <v/>
      </c>
    </row>
    <row r="3330" spans="12:21" ht="15" customHeight="1" x14ac:dyDescent="0.15">
      <c r="L3330" s="244" t="str">
        <f t="shared" si="468"/>
        <v/>
      </c>
      <c r="M3330" s="245" t="str">
        <f t="shared" si="469"/>
        <v/>
      </c>
      <c r="N3330" s="244" t="str">
        <f t="shared" si="470"/>
        <v/>
      </c>
      <c r="O3330" s="244" t="str">
        <f t="shared" si="471"/>
        <v/>
      </c>
      <c r="P3330">
        <f>IF($I3330&lt;&gt;"",$I3330,IF($E3330="SGD",1,IF($E3330="USD",Settings!$B$22,IF($E3330="HKD",Settings!$B$23,1))))</f>
        <v>1</v>
      </c>
      <c r="Q3330">
        <f t="shared" si="472"/>
        <v>0</v>
      </c>
      <c r="R3330">
        <f t="shared" si="473"/>
        <v>0</v>
      </c>
      <c r="S3330" t="str">
        <f t="shared" ref="S3330:S3393" si="474">IF(L3330="","",SUMIFS($M:$M,$L:$L,L3330,$T:$T,"&lt;="&amp;T3330))</f>
        <v/>
      </c>
      <c r="T3330" t="str">
        <f t="shared" ref="T3330:T3393" si="475">IF(L3330="","",INT(G3330)*100000+ROW())</f>
        <v/>
      </c>
      <c r="U3330" t="str">
        <f t="shared" ref="U3330:U3393" si="476">IF(L3330="","",IF(AND(COUNTIFS($L:$L,L3330,$S:$S,"&gt;-0.000001",$S:$S,"&lt;0.000001",$T:$T,"&gt;"&amp;T3330)=0,ABS(S3330)&gt;0.000001),1,0))</f>
        <v/>
      </c>
    </row>
    <row r="3331" spans="12:21" ht="15" customHeight="1" x14ac:dyDescent="0.15">
      <c r="L3331" s="244" t="str">
        <f t="shared" si="468"/>
        <v/>
      </c>
      <c r="M3331" s="245" t="str">
        <f t="shared" si="469"/>
        <v/>
      </c>
      <c r="N3331" s="244" t="str">
        <f t="shared" si="470"/>
        <v/>
      </c>
      <c r="O3331" s="244" t="str">
        <f t="shared" si="471"/>
        <v/>
      </c>
      <c r="P3331">
        <f>IF($I3331&lt;&gt;"",$I3331,IF($E3331="SGD",1,IF($E3331="USD",Settings!$B$22,IF($E3331="HKD",Settings!$B$23,1))))</f>
        <v>1</v>
      </c>
      <c r="Q3331">
        <f t="shared" si="472"/>
        <v>0</v>
      </c>
      <c r="R3331">
        <f t="shared" si="473"/>
        <v>0</v>
      </c>
      <c r="S3331" t="str">
        <f t="shared" si="474"/>
        <v/>
      </c>
      <c r="T3331" t="str">
        <f t="shared" si="475"/>
        <v/>
      </c>
      <c r="U3331" t="str">
        <f t="shared" si="476"/>
        <v/>
      </c>
    </row>
    <row r="3332" spans="12:21" ht="15" customHeight="1" x14ac:dyDescent="0.15">
      <c r="L3332" s="244" t="str">
        <f t="shared" si="468"/>
        <v/>
      </c>
      <c r="M3332" s="245" t="str">
        <f t="shared" si="469"/>
        <v/>
      </c>
      <c r="N3332" s="244" t="str">
        <f t="shared" si="470"/>
        <v/>
      </c>
      <c r="O3332" s="244" t="str">
        <f t="shared" si="471"/>
        <v/>
      </c>
      <c r="P3332">
        <f>IF($I3332&lt;&gt;"",$I3332,IF($E3332="SGD",1,IF($E3332="USD",Settings!$B$22,IF($E3332="HKD",Settings!$B$23,1))))</f>
        <v>1</v>
      </c>
      <c r="Q3332">
        <f t="shared" si="472"/>
        <v>0</v>
      </c>
      <c r="R3332">
        <f t="shared" si="473"/>
        <v>0</v>
      </c>
      <c r="S3332" t="str">
        <f t="shared" si="474"/>
        <v/>
      </c>
      <c r="T3332" t="str">
        <f t="shared" si="475"/>
        <v/>
      </c>
      <c r="U3332" t="str">
        <f t="shared" si="476"/>
        <v/>
      </c>
    </row>
    <row r="3333" spans="12:21" ht="15" customHeight="1" x14ac:dyDescent="0.15">
      <c r="L3333" s="244" t="str">
        <f t="shared" si="468"/>
        <v/>
      </c>
      <c r="M3333" s="245" t="str">
        <f t="shared" si="469"/>
        <v/>
      </c>
      <c r="N3333" s="244" t="str">
        <f t="shared" si="470"/>
        <v/>
      </c>
      <c r="O3333" s="244" t="str">
        <f t="shared" si="471"/>
        <v/>
      </c>
      <c r="P3333">
        <f>IF($I3333&lt;&gt;"",$I3333,IF($E3333="SGD",1,IF($E3333="USD",Settings!$B$22,IF($E3333="HKD",Settings!$B$23,1))))</f>
        <v>1</v>
      </c>
      <c r="Q3333">
        <f t="shared" si="472"/>
        <v>0</v>
      </c>
      <c r="R3333">
        <f t="shared" si="473"/>
        <v>0</v>
      </c>
      <c r="S3333" t="str">
        <f t="shared" si="474"/>
        <v/>
      </c>
      <c r="T3333" t="str">
        <f t="shared" si="475"/>
        <v/>
      </c>
      <c r="U3333" t="str">
        <f t="shared" si="476"/>
        <v/>
      </c>
    </row>
    <row r="3334" spans="12:21" ht="15" customHeight="1" x14ac:dyDescent="0.15">
      <c r="L3334" s="244" t="str">
        <f t="shared" si="468"/>
        <v/>
      </c>
      <c r="M3334" s="245" t="str">
        <f t="shared" si="469"/>
        <v/>
      </c>
      <c r="N3334" s="244" t="str">
        <f t="shared" si="470"/>
        <v/>
      </c>
      <c r="O3334" s="244" t="str">
        <f t="shared" si="471"/>
        <v/>
      </c>
      <c r="P3334">
        <f>IF($I3334&lt;&gt;"",$I3334,IF($E3334="SGD",1,IF($E3334="USD",Settings!$B$22,IF($E3334="HKD",Settings!$B$23,1))))</f>
        <v>1</v>
      </c>
      <c r="Q3334">
        <f t="shared" si="472"/>
        <v>0</v>
      </c>
      <c r="R3334">
        <f t="shared" si="473"/>
        <v>0</v>
      </c>
      <c r="S3334" t="str">
        <f t="shared" si="474"/>
        <v/>
      </c>
      <c r="T3334" t="str">
        <f t="shared" si="475"/>
        <v/>
      </c>
      <c r="U3334" t="str">
        <f t="shared" si="476"/>
        <v/>
      </c>
    </row>
    <row r="3335" spans="12:21" ht="15" customHeight="1" x14ac:dyDescent="0.15">
      <c r="L3335" s="244" t="str">
        <f t="shared" si="468"/>
        <v/>
      </c>
      <c r="M3335" s="245" t="str">
        <f t="shared" si="469"/>
        <v/>
      </c>
      <c r="N3335" s="244" t="str">
        <f t="shared" si="470"/>
        <v/>
      </c>
      <c r="O3335" s="244" t="str">
        <f t="shared" si="471"/>
        <v/>
      </c>
      <c r="P3335">
        <f>IF($I3335&lt;&gt;"",$I3335,IF($E3335="SGD",1,IF($E3335="USD",Settings!$B$22,IF($E3335="HKD",Settings!$B$23,1))))</f>
        <v>1</v>
      </c>
      <c r="Q3335">
        <f t="shared" si="472"/>
        <v>0</v>
      </c>
      <c r="R3335">
        <f t="shared" si="473"/>
        <v>0</v>
      </c>
      <c r="S3335" t="str">
        <f t="shared" si="474"/>
        <v/>
      </c>
      <c r="T3335" t="str">
        <f t="shared" si="475"/>
        <v/>
      </c>
      <c r="U3335" t="str">
        <f t="shared" si="476"/>
        <v/>
      </c>
    </row>
    <row r="3336" spans="12:21" ht="15" customHeight="1" x14ac:dyDescent="0.15">
      <c r="L3336" s="244" t="str">
        <f t="shared" si="468"/>
        <v/>
      </c>
      <c r="M3336" s="245" t="str">
        <f t="shared" si="469"/>
        <v/>
      </c>
      <c r="N3336" s="244" t="str">
        <f t="shared" si="470"/>
        <v/>
      </c>
      <c r="O3336" s="244" t="str">
        <f t="shared" si="471"/>
        <v/>
      </c>
      <c r="P3336">
        <f>IF($I3336&lt;&gt;"",$I3336,IF($E3336="SGD",1,IF($E3336="USD",Settings!$B$22,IF($E3336="HKD",Settings!$B$23,1))))</f>
        <v>1</v>
      </c>
      <c r="Q3336">
        <f t="shared" si="472"/>
        <v>0</v>
      </c>
      <c r="R3336">
        <f t="shared" si="473"/>
        <v>0</v>
      </c>
      <c r="S3336" t="str">
        <f t="shared" si="474"/>
        <v/>
      </c>
      <c r="T3336" t="str">
        <f t="shared" si="475"/>
        <v/>
      </c>
      <c r="U3336" t="str">
        <f t="shared" si="476"/>
        <v/>
      </c>
    </row>
    <row r="3337" spans="12:21" ht="15" customHeight="1" x14ac:dyDescent="0.15">
      <c r="L3337" s="244" t="str">
        <f t="shared" si="468"/>
        <v/>
      </c>
      <c r="M3337" s="245" t="str">
        <f t="shared" si="469"/>
        <v/>
      </c>
      <c r="N3337" s="244" t="str">
        <f t="shared" si="470"/>
        <v/>
      </c>
      <c r="O3337" s="244" t="str">
        <f t="shared" si="471"/>
        <v/>
      </c>
      <c r="P3337">
        <f>IF($I3337&lt;&gt;"",$I3337,IF($E3337="SGD",1,IF($E3337="USD",Settings!$B$22,IF($E3337="HKD",Settings!$B$23,1))))</f>
        <v>1</v>
      </c>
      <c r="Q3337">
        <f t="shared" si="472"/>
        <v>0</v>
      </c>
      <c r="R3337">
        <f t="shared" si="473"/>
        <v>0</v>
      </c>
      <c r="S3337" t="str">
        <f t="shared" si="474"/>
        <v/>
      </c>
      <c r="T3337" t="str">
        <f t="shared" si="475"/>
        <v/>
      </c>
      <c r="U3337" t="str">
        <f t="shared" si="476"/>
        <v/>
      </c>
    </row>
    <row r="3338" spans="12:21" ht="15" customHeight="1" x14ac:dyDescent="0.15">
      <c r="L3338" s="244" t="str">
        <f t="shared" si="468"/>
        <v/>
      </c>
      <c r="M3338" s="245" t="str">
        <f t="shared" si="469"/>
        <v/>
      </c>
      <c r="N3338" s="244" t="str">
        <f t="shared" si="470"/>
        <v/>
      </c>
      <c r="O3338" s="244" t="str">
        <f t="shared" si="471"/>
        <v/>
      </c>
      <c r="P3338">
        <f>IF($I3338&lt;&gt;"",$I3338,IF($E3338="SGD",1,IF($E3338="USD",Settings!$B$22,IF($E3338="HKD",Settings!$B$23,1))))</f>
        <v>1</v>
      </c>
      <c r="Q3338">
        <f t="shared" si="472"/>
        <v>0</v>
      </c>
      <c r="R3338">
        <f t="shared" si="473"/>
        <v>0</v>
      </c>
      <c r="S3338" t="str">
        <f t="shared" si="474"/>
        <v/>
      </c>
      <c r="T3338" t="str">
        <f t="shared" si="475"/>
        <v/>
      </c>
      <c r="U3338" t="str">
        <f t="shared" si="476"/>
        <v/>
      </c>
    </row>
    <row r="3339" spans="12:21" ht="15" customHeight="1" x14ac:dyDescent="0.15">
      <c r="L3339" s="244" t="str">
        <f t="shared" si="468"/>
        <v/>
      </c>
      <c r="M3339" s="245" t="str">
        <f t="shared" si="469"/>
        <v/>
      </c>
      <c r="N3339" s="244" t="str">
        <f t="shared" si="470"/>
        <v/>
      </c>
      <c r="O3339" s="244" t="str">
        <f t="shared" si="471"/>
        <v/>
      </c>
      <c r="P3339">
        <f>IF($I3339&lt;&gt;"",$I3339,IF($E3339="SGD",1,IF($E3339="USD",Settings!$B$22,IF($E3339="HKD",Settings!$B$23,1))))</f>
        <v>1</v>
      </c>
      <c r="Q3339">
        <f t="shared" si="472"/>
        <v>0</v>
      </c>
      <c r="R3339">
        <f t="shared" si="473"/>
        <v>0</v>
      </c>
      <c r="S3339" t="str">
        <f t="shared" si="474"/>
        <v/>
      </c>
      <c r="T3339" t="str">
        <f t="shared" si="475"/>
        <v/>
      </c>
      <c r="U3339" t="str">
        <f t="shared" si="476"/>
        <v/>
      </c>
    </row>
    <row r="3340" spans="12:21" ht="15" customHeight="1" x14ac:dyDescent="0.15">
      <c r="L3340" s="244" t="str">
        <f t="shared" si="468"/>
        <v/>
      </c>
      <c r="M3340" s="245" t="str">
        <f t="shared" si="469"/>
        <v/>
      </c>
      <c r="N3340" s="244" t="str">
        <f t="shared" si="470"/>
        <v/>
      </c>
      <c r="O3340" s="244" t="str">
        <f t="shared" si="471"/>
        <v/>
      </c>
      <c r="P3340">
        <f>IF($I3340&lt;&gt;"",$I3340,IF($E3340="SGD",1,IF($E3340="USD",Settings!$B$22,IF($E3340="HKD",Settings!$B$23,1))))</f>
        <v>1</v>
      </c>
      <c r="Q3340">
        <f t="shared" si="472"/>
        <v>0</v>
      </c>
      <c r="R3340">
        <f t="shared" si="473"/>
        <v>0</v>
      </c>
      <c r="S3340" t="str">
        <f t="shared" si="474"/>
        <v/>
      </c>
      <c r="T3340" t="str">
        <f t="shared" si="475"/>
        <v/>
      </c>
      <c r="U3340" t="str">
        <f t="shared" si="476"/>
        <v/>
      </c>
    </row>
    <row r="3341" spans="12:21" ht="15" customHeight="1" x14ac:dyDescent="0.15">
      <c r="L3341" s="244" t="str">
        <f t="shared" si="468"/>
        <v/>
      </c>
      <c r="M3341" s="245" t="str">
        <f t="shared" si="469"/>
        <v/>
      </c>
      <c r="N3341" s="244" t="str">
        <f t="shared" si="470"/>
        <v/>
      </c>
      <c r="O3341" s="244" t="str">
        <f t="shared" si="471"/>
        <v/>
      </c>
      <c r="P3341">
        <f>IF($I3341&lt;&gt;"",$I3341,IF($E3341="SGD",1,IF($E3341="USD",Settings!$B$22,IF($E3341="HKD",Settings!$B$23,1))))</f>
        <v>1</v>
      </c>
      <c r="Q3341">
        <f t="shared" si="472"/>
        <v>0</v>
      </c>
      <c r="R3341">
        <f t="shared" si="473"/>
        <v>0</v>
      </c>
      <c r="S3341" t="str">
        <f t="shared" si="474"/>
        <v/>
      </c>
      <c r="T3341" t="str">
        <f t="shared" si="475"/>
        <v/>
      </c>
      <c r="U3341" t="str">
        <f t="shared" si="476"/>
        <v/>
      </c>
    </row>
    <row r="3342" spans="12:21" ht="15" customHeight="1" x14ac:dyDescent="0.15">
      <c r="L3342" s="244" t="str">
        <f t="shared" si="468"/>
        <v/>
      </c>
      <c r="M3342" s="245" t="str">
        <f t="shared" si="469"/>
        <v/>
      </c>
      <c r="N3342" s="244" t="str">
        <f t="shared" si="470"/>
        <v/>
      </c>
      <c r="O3342" s="244" t="str">
        <f t="shared" si="471"/>
        <v/>
      </c>
      <c r="P3342">
        <f>IF($I3342&lt;&gt;"",$I3342,IF($E3342="SGD",1,IF($E3342="USD",Settings!$B$22,IF($E3342="HKD",Settings!$B$23,1))))</f>
        <v>1</v>
      </c>
      <c r="Q3342">
        <f t="shared" si="472"/>
        <v>0</v>
      </c>
      <c r="R3342">
        <f t="shared" si="473"/>
        <v>0</v>
      </c>
      <c r="S3342" t="str">
        <f t="shared" si="474"/>
        <v/>
      </c>
      <c r="T3342" t="str">
        <f t="shared" si="475"/>
        <v/>
      </c>
      <c r="U3342" t="str">
        <f t="shared" si="476"/>
        <v/>
      </c>
    </row>
    <row r="3343" spans="12:21" ht="15" customHeight="1" x14ac:dyDescent="0.15">
      <c r="L3343" s="244" t="str">
        <f t="shared" si="468"/>
        <v/>
      </c>
      <c r="M3343" s="245" t="str">
        <f t="shared" si="469"/>
        <v/>
      </c>
      <c r="N3343" s="244" t="str">
        <f t="shared" si="470"/>
        <v/>
      </c>
      <c r="O3343" s="244" t="str">
        <f t="shared" si="471"/>
        <v/>
      </c>
      <c r="P3343">
        <f>IF($I3343&lt;&gt;"",$I3343,IF($E3343="SGD",1,IF($E3343="USD",Settings!$B$22,IF($E3343="HKD",Settings!$B$23,1))))</f>
        <v>1</v>
      </c>
      <c r="Q3343">
        <f t="shared" si="472"/>
        <v>0</v>
      </c>
      <c r="R3343">
        <f t="shared" si="473"/>
        <v>0</v>
      </c>
      <c r="S3343" t="str">
        <f t="shared" si="474"/>
        <v/>
      </c>
      <c r="T3343" t="str">
        <f t="shared" si="475"/>
        <v/>
      </c>
      <c r="U3343" t="str">
        <f t="shared" si="476"/>
        <v/>
      </c>
    </row>
    <row r="3344" spans="12:21" ht="15" customHeight="1" x14ac:dyDescent="0.15">
      <c r="L3344" s="244" t="str">
        <f t="shared" si="468"/>
        <v/>
      </c>
      <c r="M3344" s="245" t="str">
        <f t="shared" si="469"/>
        <v/>
      </c>
      <c r="N3344" s="244" t="str">
        <f t="shared" si="470"/>
        <v/>
      </c>
      <c r="O3344" s="244" t="str">
        <f t="shared" si="471"/>
        <v/>
      </c>
      <c r="P3344">
        <f>IF($I3344&lt;&gt;"",$I3344,IF($E3344="SGD",1,IF($E3344="USD",Settings!$B$22,IF($E3344="HKD",Settings!$B$23,1))))</f>
        <v>1</v>
      </c>
      <c r="Q3344">
        <f t="shared" si="472"/>
        <v>0</v>
      </c>
      <c r="R3344">
        <f t="shared" si="473"/>
        <v>0</v>
      </c>
      <c r="S3344" t="str">
        <f t="shared" si="474"/>
        <v/>
      </c>
      <c r="T3344" t="str">
        <f t="shared" si="475"/>
        <v/>
      </c>
      <c r="U3344" t="str">
        <f t="shared" si="476"/>
        <v/>
      </c>
    </row>
    <row r="3345" spans="12:21" ht="15" customHeight="1" x14ac:dyDescent="0.15">
      <c r="L3345" s="244" t="str">
        <f t="shared" si="468"/>
        <v/>
      </c>
      <c r="M3345" s="245" t="str">
        <f t="shared" si="469"/>
        <v/>
      </c>
      <c r="N3345" s="244" t="str">
        <f t="shared" si="470"/>
        <v/>
      </c>
      <c r="O3345" s="244" t="str">
        <f t="shared" si="471"/>
        <v/>
      </c>
      <c r="P3345">
        <f>IF($I3345&lt;&gt;"",$I3345,IF($E3345="SGD",1,IF($E3345="USD",Settings!$B$22,IF($E3345="HKD",Settings!$B$23,1))))</f>
        <v>1</v>
      </c>
      <c r="Q3345">
        <f t="shared" si="472"/>
        <v>0</v>
      </c>
      <c r="R3345">
        <f t="shared" si="473"/>
        <v>0</v>
      </c>
      <c r="S3345" t="str">
        <f t="shared" si="474"/>
        <v/>
      </c>
      <c r="T3345" t="str">
        <f t="shared" si="475"/>
        <v/>
      </c>
      <c r="U3345" t="str">
        <f t="shared" si="476"/>
        <v/>
      </c>
    </row>
    <row r="3346" spans="12:21" ht="15" customHeight="1" x14ac:dyDescent="0.15">
      <c r="L3346" s="244" t="str">
        <f t="shared" si="468"/>
        <v/>
      </c>
      <c r="M3346" s="245" t="str">
        <f t="shared" si="469"/>
        <v/>
      </c>
      <c r="N3346" s="244" t="str">
        <f t="shared" si="470"/>
        <v/>
      </c>
      <c r="O3346" s="244" t="str">
        <f t="shared" si="471"/>
        <v/>
      </c>
      <c r="P3346">
        <f>IF($I3346&lt;&gt;"",$I3346,IF($E3346="SGD",1,IF($E3346="USD",Settings!$B$22,IF($E3346="HKD",Settings!$B$23,1))))</f>
        <v>1</v>
      </c>
      <c r="Q3346">
        <f t="shared" si="472"/>
        <v>0</v>
      </c>
      <c r="R3346">
        <f t="shared" si="473"/>
        <v>0</v>
      </c>
      <c r="S3346" t="str">
        <f t="shared" si="474"/>
        <v/>
      </c>
      <c r="T3346" t="str">
        <f t="shared" si="475"/>
        <v/>
      </c>
      <c r="U3346" t="str">
        <f t="shared" si="476"/>
        <v/>
      </c>
    </row>
    <row r="3347" spans="12:21" ht="15" customHeight="1" x14ac:dyDescent="0.15">
      <c r="L3347" s="244" t="str">
        <f t="shared" si="468"/>
        <v/>
      </c>
      <c r="M3347" s="245" t="str">
        <f t="shared" si="469"/>
        <v/>
      </c>
      <c r="N3347" s="244" t="str">
        <f t="shared" si="470"/>
        <v/>
      </c>
      <c r="O3347" s="244" t="str">
        <f t="shared" si="471"/>
        <v/>
      </c>
      <c r="P3347">
        <f>IF($I3347&lt;&gt;"",$I3347,IF($E3347="SGD",1,IF($E3347="USD",Settings!$B$22,IF($E3347="HKD",Settings!$B$23,1))))</f>
        <v>1</v>
      </c>
      <c r="Q3347">
        <f t="shared" si="472"/>
        <v>0</v>
      </c>
      <c r="R3347">
        <f t="shared" si="473"/>
        <v>0</v>
      </c>
      <c r="S3347" t="str">
        <f t="shared" si="474"/>
        <v/>
      </c>
      <c r="T3347" t="str">
        <f t="shared" si="475"/>
        <v/>
      </c>
      <c r="U3347" t="str">
        <f t="shared" si="476"/>
        <v/>
      </c>
    </row>
    <row r="3348" spans="12:21" ht="15" customHeight="1" x14ac:dyDescent="0.15">
      <c r="L3348" s="244" t="str">
        <f t="shared" si="468"/>
        <v/>
      </c>
      <c r="M3348" s="245" t="str">
        <f t="shared" si="469"/>
        <v/>
      </c>
      <c r="N3348" s="244" t="str">
        <f t="shared" si="470"/>
        <v/>
      </c>
      <c r="O3348" s="244" t="str">
        <f t="shared" si="471"/>
        <v/>
      </c>
      <c r="P3348">
        <f>IF($I3348&lt;&gt;"",$I3348,IF($E3348="SGD",1,IF($E3348="USD",Settings!$B$22,IF($E3348="HKD",Settings!$B$23,1))))</f>
        <v>1</v>
      </c>
      <c r="Q3348">
        <f t="shared" si="472"/>
        <v>0</v>
      </c>
      <c r="R3348">
        <f t="shared" si="473"/>
        <v>0</v>
      </c>
      <c r="S3348" t="str">
        <f t="shared" si="474"/>
        <v/>
      </c>
      <c r="T3348" t="str">
        <f t="shared" si="475"/>
        <v/>
      </c>
      <c r="U3348" t="str">
        <f t="shared" si="476"/>
        <v/>
      </c>
    </row>
    <row r="3349" spans="12:21" ht="15" customHeight="1" x14ac:dyDescent="0.15">
      <c r="L3349" s="244" t="str">
        <f t="shared" si="468"/>
        <v/>
      </c>
      <c r="M3349" s="245" t="str">
        <f t="shared" si="469"/>
        <v/>
      </c>
      <c r="N3349" s="244" t="str">
        <f t="shared" si="470"/>
        <v/>
      </c>
      <c r="O3349" s="244" t="str">
        <f t="shared" si="471"/>
        <v/>
      </c>
      <c r="P3349">
        <f>IF($I3349&lt;&gt;"",$I3349,IF($E3349="SGD",1,IF($E3349="USD",Settings!$B$22,IF($E3349="HKD",Settings!$B$23,1))))</f>
        <v>1</v>
      </c>
      <c r="Q3349">
        <f t="shared" si="472"/>
        <v>0</v>
      </c>
      <c r="R3349">
        <f t="shared" si="473"/>
        <v>0</v>
      </c>
      <c r="S3349" t="str">
        <f t="shared" si="474"/>
        <v/>
      </c>
      <c r="T3349" t="str">
        <f t="shared" si="475"/>
        <v/>
      </c>
      <c r="U3349" t="str">
        <f t="shared" si="476"/>
        <v/>
      </c>
    </row>
    <row r="3350" spans="12:21" ht="15" customHeight="1" x14ac:dyDescent="0.15">
      <c r="L3350" s="244" t="str">
        <f t="shared" si="468"/>
        <v/>
      </c>
      <c r="M3350" s="245" t="str">
        <f t="shared" si="469"/>
        <v/>
      </c>
      <c r="N3350" s="244" t="str">
        <f t="shared" si="470"/>
        <v/>
      </c>
      <c r="O3350" s="244" t="str">
        <f t="shared" si="471"/>
        <v/>
      </c>
      <c r="P3350">
        <f>IF($I3350&lt;&gt;"",$I3350,IF($E3350="SGD",1,IF($E3350="USD",Settings!$B$22,IF($E3350="HKD",Settings!$B$23,1))))</f>
        <v>1</v>
      </c>
      <c r="Q3350">
        <f t="shared" si="472"/>
        <v>0</v>
      </c>
      <c r="R3350">
        <f t="shared" si="473"/>
        <v>0</v>
      </c>
      <c r="S3350" t="str">
        <f t="shared" si="474"/>
        <v/>
      </c>
      <c r="T3350" t="str">
        <f t="shared" si="475"/>
        <v/>
      </c>
      <c r="U3350" t="str">
        <f t="shared" si="476"/>
        <v/>
      </c>
    </row>
    <row r="3351" spans="12:21" ht="15" customHeight="1" x14ac:dyDescent="0.15">
      <c r="L3351" s="244" t="str">
        <f t="shared" si="468"/>
        <v/>
      </c>
      <c r="M3351" s="245" t="str">
        <f t="shared" si="469"/>
        <v/>
      </c>
      <c r="N3351" s="244" t="str">
        <f t="shared" si="470"/>
        <v/>
      </c>
      <c r="O3351" s="244" t="str">
        <f t="shared" si="471"/>
        <v/>
      </c>
      <c r="P3351">
        <f>IF($I3351&lt;&gt;"",$I3351,IF($E3351="SGD",1,IF($E3351="USD",Settings!$B$22,IF($E3351="HKD",Settings!$B$23,1))))</f>
        <v>1</v>
      </c>
      <c r="Q3351">
        <f t="shared" si="472"/>
        <v>0</v>
      </c>
      <c r="R3351">
        <f t="shared" si="473"/>
        <v>0</v>
      </c>
      <c r="S3351" t="str">
        <f t="shared" si="474"/>
        <v/>
      </c>
      <c r="T3351" t="str">
        <f t="shared" si="475"/>
        <v/>
      </c>
      <c r="U3351" t="str">
        <f t="shared" si="476"/>
        <v/>
      </c>
    </row>
    <row r="3352" spans="12:21" ht="15" customHeight="1" x14ac:dyDescent="0.15">
      <c r="L3352" s="244" t="str">
        <f t="shared" si="468"/>
        <v/>
      </c>
      <c r="M3352" s="245" t="str">
        <f t="shared" si="469"/>
        <v/>
      </c>
      <c r="N3352" s="244" t="str">
        <f t="shared" si="470"/>
        <v/>
      </c>
      <c r="O3352" s="244" t="str">
        <f t="shared" si="471"/>
        <v/>
      </c>
      <c r="P3352">
        <f>IF($I3352&lt;&gt;"",$I3352,IF($E3352="SGD",1,IF($E3352="USD",Settings!$B$22,IF($E3352="HKD",Settings!$B$23,1))))</f>
        <v>1</v>
      </c>
      <c r="Q3352">
        <f t="shared" si="472"/>
        <v>0</v>
      </c>
      <c r="R3352">
        <f t="shared" si="473"/>
        <v>0</v>
      </c>
      <c r="S3352" t="str">
        <f t="shared" si="474"/>
        <v/>
      </c>
      <c r="T3352" t="str">
        <f t="shared" si="475"/>
        <v/>
      </c>
      <c r="U3352" t="str">
        <f t="shared" si="476"/>
        <v/>
      </c>
    </row>
    <row r="3353" spans="12:21" ht="15" customHeight="1" x14ac:dyDescent="0.15">
      <c r="L3353" s="244" t="str">
        <f t="shared" si="468"/>
        <v/>
      </c>
      <c r="M3353" s="245" t="str">
        <f t="shared" si="469"/>
        <v/>
      </c>
      <c r="N3353" s="244" t="str">
        <f t="shared" si="470"/>
        <v/>
      </c>
      <c r="O3353" s="244" t="str">
        <f t="shared" si="471"/>
        <v/>
      </c>
      <c r="P3353">
        <f>IF($I3353&lt;&gt;"",$I3353,IF($E3353="SGD",1,IF($E3353="USD",Settings!$B$22,IF($E3353="HKD",Settings!$B$23,1))))</f>
        <v>1</v>
      </c>
      <c r="Q3353">
        <f t="shared" si="472"/>
        <v>0</v>
      </c>
      <c r="R3353">
        <f t="shared" si="473"/>
        <v>0</v>
      </c>
      <c r="S3353" t="str">
        <f t="shared" si="474"/>
        <v/>
      </c>
      <c r="T3353" t="str">
        <f t="shared" si="475"/>
        <v/>
      </c>
      <c r="U3353" t="str">
        <f t="shared" si="476"/>
        <v/>
      </c>
    </row>
    <row r="3354" spans="12:21" ht="15" customHeight="1" x14ac:dyDescent="0.15">
      <c r="L3354" s="244" t="str">
        <f t="shared" si="468"/>
        <v/>
      </c>
      <c r="M3354" s="245" t="str">
        <f t="shared" si="469"/>
        <v/>
      </c>
      <c r="N3354" s="244" t="str">
        <f t="shared" si="470"/>
        <v/>
      </c>
      <c r="O3354" s="244" t="str">
        <f t="shared" si="471"/>
        <v/>
      </c>
      <c r="P3354">
        <f>IF($I3354&lt;&gt;"",$I3354,IF($E3354="SGD",1,IF($E3354="USD",Settings!$B$22,IF($E3354="HKD",Settings!$B$23,1))))</f>
        <v>1</v>
      </c>
      <c r="Q3354">
        <f t="shared" si="472"/>
        <v>0</v>
      </c>
      <c r="R3354">
        <f t="shared" si="473"/>
        <v>0</v>
      </c>
      <c r="S3354" t="str">
        <f t="shared" si="474"/>
        <v/>
      </c>
      <c r="T3354" t="str">
        <f t="shared" si="475"/>
        <v/>
      </c>
      <c r="U3354" t="str">
        <f t="shared" si="476"/>
        <v/>
      </c>
    </row>
    <row r="3355" spans="12:21" ht="15" customHeight="1" x14ac:dyDescent="0.15">
      <c r="L3355" s="244" t="str">
        <f t="shared" si="468"/>
        <v/>
      </c>
      <c r="M3355" s="245" t="str">
        <f t="shared" si="469"/>
        <v/>
      </c>
      <c r="N3355" s="244" t="str">
        <f t="shared" si="470"/>
        <v/>
      </c>
      <c r="O3355" s="244" t="str">
        <f t="shared" si="471"/>
        <v/>
      </c>
      <c r="P3355">
        <f>IF($I3355&lt;&gt;"",$I3355,IF($E3355="SGD",1,IF($E3355="USD",Settings!$B$22,IF($E3355="HKD",Settings!$B$23,1))))</f>
        <v>1</v>
      </c>
      <c r="Q3355">
        <f t="shared" si="472"/>
        <v>0</v>
      </c>
      <c r="R3355">
        <f t="shared" si="473"/>
        <v>0</v>
      </c>
      <c r="S3355" t="str">
        <f t="shared" si="474"/>
        <v/>
      </c>
      <c r="T3355" t="str">
        <f t="shared" si="475"/>
        <v/>
      </c>
      <c r="U3355" t="str">
        <f t="shared" si="476"/>
        <v/>
      </c>
    </row>
    <row r="3356" spans="12:21" ht="15" customHeight="1" x14ac:dyDescent="0.15">
      <c r="L3356" s="244" t="str">
        <f t="shared" si="468"/>
        <v/>
      </c>
      <c r="M3356" s="245" t="str">
        <f t="shared" si="469"/>
        <v/>
      </c>
      <c r="N3356" s="244" t="str">
        <f t="shared" si="470"/>
        <v/>
      </c>
      <c r="O3356" s="244" t="str">
        <f t="shared" si="471"/>
        <v/>
      </c>
      <c r="P3356">
        <f>IF($I3356&lt;&gt;"",$I3356,IF($E3356="SGD",1,IF($E3356="USD",Settings!$B$22,IF($E3356="HKD",Settings!$B$23,1))))</f>
        <v>1</v>
      </c>
      <c r="Q3356">
        <f t="shared" si="472"/>
        <v>0</v>
      </c>
      <c r="R3356">
        <f t="shared" si="473"/>
        <v>0</v>
      </c>
      <c r="S3356" t="str">
        <f t="shared" si="474"/>
        <v/>
      </c>
      <c r="T3356" t="str">
        <f t="shared" si="475"/>
        <v/>
      </c>
      <c r="U3356" t="str">
        <f t="shared" si="476"/>
        <v/>
      </c>
    </row>
    <row r="3357" spans="12:21" ht="15" customHeight="1" x14ac:dyDescent="0.15">
      <c r="L3357" s="244" t="str">
        <f t="shared" si="468"/>
        <v/>
      </c>
      <c r="M3357" s="245" t="str">
        <f t="shared" si="469"/>
        <v/>
      </c>
      <c r="N3357" s="244" t="str">
        <f t="shared" si="470"/>
        <v/>
      </c>
      <c r="O3357" s="244" t="str">
        <f t="shared" si="471"/>
        <v/>
      </c>
      <c r="P3357">
        <f>IF($I3357&lt;&gt;"",$I3357,IF($E3357="SGD",1,IF($E3357="USD",Settings!$B$22,IF($E3357="HKD",Settings!$B$23,1))))</f>
        <v>1</v>
      </c>
      <c r="Q3357">
        <f t="shared" si="472"/>
        <v>0</v>
      </c>
      <c r="R3357">
        <f t="shared" si="473"/>
        <v>0</v>
      </c>
      <c r="S3357" t="str">
        <f t="shared" si="474"/>
        <v/>
      </c>
      <c r="T3357" t="str">
        <f t="shared" si="475"/>
        <v/>
      </c>
      <c r="U3357" t="str">
        <f t="shared" si="476"/>
        <v/>
      </c>
    </row>
    <row r="3358" spans="12:21" ht="15" customHeight="1" x14ac:dyDescent="0.15">
      <c r="L3358" s="244" t="str">
        <f t="shared" si="468"/>
        <v/>
      </c>
      <c r="M3358" s="245" t="str">
        <f t="shared" si="469"/>
        <v/>
      </c>
      <c r="N3358" s="244" t="str">
        <f t="shared" si="470"/>
        <v/>
      </c>
      <c r="O3358" s="244" t="str">
        <f t="shared" si="471"/>
        <v/>
      </c>
      <c r="P3358">
        <f>IF($I3358&lt;&gt;"",$I3358,IF($E3358="SGD",1,IF($E3358="USD",Settings!$B$22,IF($E3358="HKD",Settings!$B$23,1))))</f>
        <v>1</v>
      </c>
      <c r="Q3358">
        <f t="shared" si="472"/>
        <v>0</v>
      </c>
      <c r="R3358">
        <f t="shared" si="473"/>
        <v>0</v>
      </c>
      <c r="S3358" t="str">
        <f t="shared" si="474"/>
        <v/>
      </c>
      <c r="T3358" t="str">
        <f t="shared" si="475"/>
        <v/>
      </c>
      <c r="U3358" t="str">
        <f t="shared" si="476"/>
        <v/>
      </c>
    </row>
    <row r="3359" spans="12:21" ht="15" customHeight="1" x14ac:dyDescent="0.15">
      <c r="L3359" s="244" t="str">
        <f t="shared" si="468"/>
        <v/>
      </c>
      <c r="M3359" s="245" t="str">
        <f t="shared" si="469"/>
        <v/>
      </c>
      <c r="N3359" s="244" t="str">
        <f t="shared" si="470"/>
        <v/>
      </c>
      <c r="O3359" s="244" t="str">
        <f t="shared" si="471"/>
        <v/>
      </c>
      <c r="P3359">
        <f>IF($I3359&lt;&gt;"",$I3359,IF($E3359="SGD",1,IF($E3359="USD",Settings!$B$22,IF($E3359="HKD",Settings!$B$23,1))))</f>
        <v>1</v>
      </c>
      <c r="Q3359">
        <f t="shared" si="472"/>
        <v>0</v>
      </c>
      <c r="R3359">
        <f t="shared" si="473"/>
        <v>0</v>
      </c>
      <c r="S3359" t="str">
        <f t="shared" si="474"/>
        <v/>
      </c>
      <c r="T3359" t="str">
        <f t="shared" si="475"/>
        <v/>
      </c>
      <c r="U3359" t="str">
        <f t="shared" si="476"/>
        <v/>
      </c>
    </row>
    <row r="3360" spans="12:21" ht="15" customHeight="1" x14ac:dyDescent="0.15">
      <c r="L3360" s="244" t="str">
        <f t="shared" si="468"/>
        <v/>
      </c>
      <c r="M3360" s="245" t="str">
        <f t="shared" si="469"/>
        <v/>
      </c>
      <c r="N3360" s="244" t="str">
        <f t="shared" si="470"/>
        <v/>
      </c>
      <c r="O3360" s="244" t="str">
        <f t="shared" si="471"/>
        <v/>
      </c>
      <c r="P3360">
        <f>IF($I3360&lt;&gt;"",$I3360,IF($E3360="SGD",1,IF($E3360="USD",Settings!$B$22,IF($E3360="HKD",Settings!$B$23,1))))</f>
        <v>1</v>
      </c>
      <c r="Q3360">
        <f t="shared" si="472"/>
        <v>0</v>
      </c>
      <c r="R3360">
        <f t="shared" si="473"/>
        <v>0</v>
      </c>
      <c r="S3360" t="str">
        <f t="shared" si="474"/>
        <v/>
      </c>
      <c r="T3360" t="str">
        <f t="shared" si="475"/>
        <v/>
      </c>
      <c r="U3360" t="str">
        <f t="shared" si="476"/>
        <v/>
      </c>
    </row>
    <row r="3361" spans="12:21" ht="15" customHeight="1" x14ac:dyDescent="0.15">
      <c r="L3361" s="244" t="str">
        <f t="shared" si="468"/>
        <v/>
      </c>
      <c r="M3361" s="245" t="str">
        <f t="shared" si="469"/>
        <v/>
      </c>
      <c r="N3361" s="244" t="str">
        <f t="shared" si="470"/>
        <v/>
      </c>
      <c r="O3361" s="244" t="str">
        <f t="shared" si="471"/>
        <v/>
      </c>
      <c r="P3361">
        <f>IF($I3361&lt;&gt;"",$I3361,IF($E3361="SGD",1,IF($E3361="USD",Settings!$B$22,IF($E3361="HKD",Settings!$B$23,1))))</f>
        <v>1</v>
      </c>
      <c r="Q3361">
        <f t="shared" si="472"/>
        <v>0</v>
      </c>
      <c r="R3361">
        <f t="shared" si="473"/>
        <v>0</v>
      </c>
      <c r="S3361" t="str">
        <f t="shared" si="474"/>
        <v/>
      </c>
      <c r="T3361" t="str">
        <f t="shared" si="475"/>
        <v/>
      </c>
      <c r="U3361" t="str">
        <f t="shared" si="476"/>
        <v/>
      </c>
    </row>
    <row r="3362" spans="12:21" ht="15" customHeight="1" x14ac:dyDescent="0.15">
      <c r="L3362" s="244" t="str">
        <f t="shared" si="468"/>
        <v/>
      </c>
      <c r="M3362" s="245" t="str">
        <f t="shared" si="469"/>
        <v/>
      </c>
      <c r="N3362" s="244" t="str">
        <f t="shared" si="470"/>
        <v/>
      </c>
      <c r="O3362" s="244" t="str">
        <f t="shared" si="471"/>
        <v/>
      </c>
      <c r="P3362">
        <f>IF($I3362&lt;&gt;"",$I3362,IF($E3362="SGD",1,IF($E3362="USD",Settings!$B$22,IF($E3362="HKD",Settings!$B$23,1))))</f>
        <v>1</v>
      </c>
      <c r="Q3362">
        <f t="shared" si="472"/>
        <v>0</v>
      </c>
      <c r="R3362">
        <f t="shared" si="473"/>
        <v>0</v>
      </c>
      <c r="S3362" t="str">
        <f t="shared" si="474"/>
        <v/>
      </c>
      <c r="T3362" t="str">
        <f t="shared" si="475"/>
        <v/>
      </c>
      <c r="U3362" t="str">
        <f t="shared" si="476"/>
        <v/>
      </c>
    </row>
    <row r="3363" spans="12:21" ht="15" customHeight="1" x14ac:dyDescent="0.15">
      <c r="L3363" s="244" t="str">
        <f t="shared" si="468"/>
        <v/>
      </c>
      <c r="M3363" s="245" t="str">
        <f t="shared" si="469"/>
        <v/>
      </c>
      <c r="N3363" s="244" t="str">
        <f t="shared" si="470"/>
        <v/>
      </c>
      <c r="O3363" s="244" t="str">
        <f t="shared" si="471"/>
        <v/>
      </c>
      <c r="P3363">
        <f>IF($I3363&lt;&gt;"",$I3363,IF($E3363="SGD",1,IF($E3363="USD",Settings!$B$22,IF($E3363="HKD",Settings!$B$23,1))))</f>
        <v>1</v>
      </c>
      <c r="Q3363">
        <f t="shared" si="472"/>
        <v>0</v>
      </c>
      <c r="R3363">
        <f t="shared" si="473"/>
        <v>0</v>
      </c>
      <c r="S3363" t="str">
        <f t="shared" si="474"/>
        <v/>
      </c>
      <c r="T3363" t="str">
        <f t="shared" si="475"/>
        <v/>
      </c>
      <c r="U3363" t="str">
        <f t="shared" si="476"/>
        <v/>
      </c>
    </row>
    <row r="3364" spans="12:21" ht="15" customHeight="1" x14ac:dyDescent="0.15">
      <c r="L3364" s="244" t="str">
        <f t="shared" si="468"/>
        <v/>
      </c>
      <c r="M3364" s="245" t="str">
        <f t="shared" si="469"/>
        <v/>
      </c>
      <c r="N3364" s="244" t="str">
        <f t="shared" si="470"/>
        <v/>
      </c>
      <c r="O3364" s="244" t="str">
        <f t="shared" si="471"/>
        <v/>
      </c>
      <c r="P3364">
        <f>IF($I3364&lt;&gt;"",$I3364,IF($E3364="SGD",1,IF($E3364="USD",Settings!$B$22,IF($E3364="HKD",Settings!$B$23,1))))</f>
        <v>1</v>
      </c>
      <c r="Q3364">
        <f t="shared" si="472"/>
        <v>0</v>
      </c>
      <c r="R3364">
        <f t="shared" si="473"/>
        <v>0</v>
      </c>
      <c r="S3364" t="str">
        <f t="shared" si="474"/>
        <v/>
      </c>
      <c r="T3364" t="str">
        <f t="shared" si="475"/>
        <v/>
      </c>
      <c r="U3364" t="str">
        <f t="shared" si="476"/>
        <v/>
      </c>
    </row>
    <row r="3365" spans="12:21" ht="15" customHeight="1" x14ac:dyDescent="0.15">
      <c r="L3365" s="244" t="str">
        <f t="shared" si="468"/>
        <v/>
      </c>
      <c r="M3365" s="245" t="str">
        <f t="shared" si="469"/>
        <v/>
      </c>
      <c r="N3365" s="244" t="str">
        <f t="shared" si="470"/>
        <v/>
      </c>
      <c r="O3365" s="244" t="str">
        <f t="shared" si="471"/>
        <v/>
      </c>
      <c r="P3365">
        <f>IF($I3365&lt;&gt;"",$I3365,IF($E3365="SGD",1,IF($E3365="USD",Settings!$B$22,IF($E3365="HKD",Settings!$B$23,1))))</f>
        <v>1</v>
      </c>
      <c r="Q3365">
        <f t="shared" si="472"/>
        <v>0</v>
      </c>
      <c r="R3365">
        <f t="shared" si="473"/>
        <v>0</v>
      </c>
      <c r="S3365" t="str">
        <f t="shared" si="474"/>
        <v/>
      </c>
      <c r="T3365" t="str">
        <f t="shared" si="475"/>
        <v/>
      </c>
      <c r="U3365" t="str">
        <f t="shared" si="476"/>
        <v/>
      </c>
    </row>
    <row r="3366" spans="12:21" ht="15" customHeight="1" x14ac:dyDescent="0.15">
      <c r="L3366" s="244" t="str">
        <f t="shared" si="468"/>
        <v/>
      </c>
      <c r="M3366" s="245" t="str">
        <f t="shared" si="469"/>
        <v/>
      </c>
      <c r="N3366" s="244" t="str">
        <f t="shared" si="470"/>
        <v/>
      </c>
      <c r="O3366" s="244" t="str">
        <f t="shared" si="471"/>
        <v/>
      </c>
      <c r="P3366">
        <f>IF($I3366&lt;&gt;"",$I3366,IF($E3366="SGD",1,IF($E3366="USD",Settings!$B$22,IF($E3366="HKD",Settings!$B$23,1))))</f>
        <v>1</v>
      </c>
      <c r="Q3366">
        <f t="shared" si="472"/>
        <v>0</v>
      </c>
      <c r="R3366">
        <f t="shared" si="473"/>
        <v>0</v>
      </c>
      <c r="S3366" t="str">
        <f t="shared" si="474"/>
        <v/>
      </c>
      <c r="T3366" t="str">
        <f t="shared" si="475"/>
        <v/>
      </c>
      <c r="U3366" t="str">
        <f t="shared" si="476"/>
        <v/>
      </c>
    </row>
    <row r="3367" spans="12:21" ht="15" customHeight="1" x14ac:dyDescent="0.15">
      <c r="L3367" s="244" t="str">
        <f t="shared" si="468"/>
        <v/>
      </c>
      <c r="M3367" s="245" t="str">
        <f t="shared" si="469"/>
        <v/>
      </c>
      <c r="N3367" s="244" t="str">
        <f t="shared" si="470"/>
        <v/>
      </c>
      <c r="O3367" s="244" t="str">
        <f t="shared" si="471"/>
        <v/>
      </c>
      <c r="P3367">
        <f>IF($I3367&lt;&gt;"",$I3367,IF($E3367="SGD",1,IF($E3367="USD",Settings!$B$22,IF($E3367="HKD",Settings!$B$23,1))))</f>
        <v>1</v>
      </c>
      <c r="Q3367">
        <f t="shared" si="472"/>
        <v>0</v>
      </c>
      <c r="R3367">
        <f t="shared" si="473"/>
        <v>0</v>
      </c>
      <c r="S3367" t="str">
        <f t="shared" si="474"/>
        <v/>
      </c>
      <c r="T3367" t="str">
        <f t="shared" si="475"/>
        <v/>
      </c>
      <c r="U3367" t="str">
        <f t="shared" si="476"/>
        <v/>
      </c>
    </row>
    <row r="3368" spans="12:21" ht="15" customHeight="1" x14ac:dyDescent="0.15">
      <c r="L3368" s="244" t="str">
        <f t="shared" si="468"/>
        <v/>
      </c>
      <c r="M3368" s="245" t="str">
        <f t="shared" si="469"/>
        <v/>
      </c>
      <c r="N3368" s="244" t="str">
        <f t="shared" si="470"/>
        <v/>
      </c>
      <c r="O3368" s="244" t="str">
        <f t="shared" si="471"/>
        <v/>
      </c>
      <c r="P3368">
        <f>IF($I3368&lt;&gt;"",$I3368,IF($E3368="SGD",1,IF($E3368="USD",Settings!$B$22,IF($E3368="HKD",Settings!$B$23,1))))</f>
        <v>1</v>
      </c>
      <c r="Q3368">
        <f t="shared" si="472"/>
        <v>0</v>
      </c>
      <c r="R3368">
        <f t="shared" si="473"/>
        <v>0</v>
      </c>
      <c r="S3368" t="str">
        <f t="shared" si="474"/>
        <v/>
      </c>
      <c r="T3368" t="str">
        <f t="shared" si="475"/>
        <v/>
      </c>
      <c r="U3368" t="str">
        <f t="shared" si="476"/>
        <v/>
      </c>
    </row>
    <row r="3369" spans="12:21" ht="15" customHeight="1" x14ac:dyDescent="0.15">
      <c r="L3369" s="244" t="str">
        <f t="shared" ref="L3369:L3432" si="477">IF(OR(B3369="",C3369="",E3369=""),"",B3369&amp;":"&amp;C3369&amp;":"&amp;E3369)</f>
        <v/>
      </c>
      <c r="M3369" s="245" t="str">
        <f t="shared" ref="M3369:M3432" si="478">IF(A3369="","",A3369*D3369)</f>
        <v/>
      </c>
      <c r="N3369" s="244" t="str">
        <f t="shared" ref="N3369:N3432" si="479">IF(A3369="","",IF(OR(A3369=1,A3369=0),J3369,0))</f>
        <v/>
      </c>
      <c r="O3369" s="244" t="str">
        <f t="shared" ref="O3369:O3432" si="480">IF(A3369="","",IF(A3369=-1,J3369,0))</f>
        <v/>
      </c>
      <c r="P3369">
        <f>IF($I3369&lt;&gt;"",$I3369,IF($E3369="SGD",1,IF($E3369="USD",Settings!$B$22,IF($E3369="HKD",Settings!$B$23,1))))</f>
        <v>1</v>
      </c>
      <c r="Q3369">
        <f t="shared" ref="Q3369:Q3432" si="481">IF($L3369="",0,($O3369-$N3369+IF($A3369=2,$J3369,0))*$P3369)</f>
        <v>0</v>
      </c>
      <c r="R3369">
        <f t="shared" ref="R3369:R3432" si="482">IF($L3369="",0,IF($A3369=2,$J3369*$P3369,0))</f>
        <v>0</v>
      </c>
      <c r="S3369" t="str">
        <f t="shared" si="474"/>
        <v/>
      </c>
      <c r="T3369" t="str">
        <f t="shared" si="475"/>
        <v/>
      </c>
      <c r="U3369" t="str">
        <f t="shared" si="476"/>
        <v/>
      </c>
    </row>
    <row r="3370" spans="12:21" ht="15" customHeight="1" x14ac:dyDescent="0.15">
      <c r="L3370" s="244" t="str">
        <f t="shared" si="477"/>
        <v/>
      </c>
      <c r="M3370" s="245" t="str">
        <f t="shared" si="478"/>
        <v/>
      </c>
      <c r="N3370" s="244" t="str">
        <f t="shared" si="479"/>
        <v/>
      </c>
      <c r="O3370" s="244" t="str">
        <f t="shared" si="480"/>
        <v/>
      </c>
      <c r="P3370">
        <f>IF($I3370&lt;&gt;"",$I3370,IF($E3370="SGD",1,IF($E3370="USD",Settings!$B$22,IF($E3370="HKD",Settings!$B$23,1))))</f>
        <v>1</v>
      </c>
      <c r="Q3370">
        <f t="shared" si="481"/>
        <v>0</v>
      </c>
      <c r="R3370">
        <f t="shared" si="482"/>
        <v>0</v>
      </c>
      <c r="S3370" t="str">
        <f t="shared" si="474"/>
        <v/>
      </c>
      <c r="T3370" t="str">
        <f t="shared" si="475"/>
        <v/>
      </c>
      <c r="U3370" t="str">
        <f t="shared" si="476"/>
        <v/>
      </c>
    </row>
    <row r="3371" spans="12:21" ht="15" customHeight="1" x14ac:dyDescent="0.15">
      <c r="L3371" s="244" t="str">
        <f t="shared" si="477"/>
        <v/>
      </c>
      <c r="M3371" s="245" t="str">
        <f t="shared" si="478"/>
        <v/>
      </c>
      <c r="N3371" s="244" t="str">
        <f t="shared" si="479"/>
        <v/>
      </c>
      <c r="O3371" s="244" t="str">
        <f t="shared" si="480"/>
        <v/>
      </c>
      <c r="P3371">
        <f>IF($I3371&lt;&gt;"",$I3371,IF($E3371="SGD",1,IF($E3371="USD",Settings!$B$22,IF($E3371="HKD",Settings!$B$23,1))))</f>
        <v>1</v>
      </c>
      <c r="Q3371">
        <f t="shared" si="481"/>
        <v>0</v>
      </c>
      <c r="R3371">
        <f t="shared" si="482"/>
        <v>0</v>
      </c>
      <c r="S3371" t="str">
        <f t="shared" si="474"/>
        <v/>
      </c>
      <c r="T3371" t="str">
        <f t="shared" si="475"/>
        <v/>
      </c>
      <c r="U3371" t="str">
        <f t="shared" si="476"/>
        <v/>
      </c>
    </row>
    <row r="3372" spans="12:21" ht="15" customHeight="1" x14ac:dyDescent="0.15">
      <c r="L3372" s="244" t="str">
        <f t="shared" si="477"/>
        <v/>
      </c>
      <c r="M3372" s="245" t="str">
        <f t="shared" si="478"/>
        <v/>
      </c>
      <c r="N3372" s="244" t="str">
        <f t="shared" si="479"/>
        <v/>
      </c>
      <c r="O3372" s="244" t="str">
        <f t="shared" si="480"/>
        <v/>
      </c>
      <c r="P3372">
        <f>IF($I3372&lt;&gt;"",$I3372,IF($E3372="SGD",1,IF($E3372="USD",Settings!$B$22,IF($E3372="HKD",Settings!$B$23,1))))</f>
        <v>1</v>
      </c>
      <c r="Q3372">
        <f t="shared" si="481"/>
        <v>0</v>
      </c>
      <c r="R3372">
        <f t="shared" si="482"/>
        <v>0</v>
      </c>
      <c r="S3372" t="str">
        <f t="shared" si="474"/>
        <v/>
      </c>
      <c r="T3372" t="str">
        <f t="shared" si="475"/>
        <v/>
      </c>
      <c r="U3372" t="str">
        <f t="shared" si="476"/>
        <v/>
      </c>
    </row>
    <row r="3373" spans="12:21" ht="15" customHeight="1" x14ac:dyDescent="0.15">
      <c r="L3373" s="244" t="str">
        <f t="shared" si="477"/>
        <v/>
      </c>
      <c r="M3373" s="245" t="str">
        <f t="shared" si="478"/>
        <v/>
      </c>
      <c r="N3373" s="244" t="str">
        <f t="shared" si="479"/>
        <v/>
      </c>
      <c r="O3373" s="244" t="str">
        <f t="shared" si="480"/>
        <v/>
      </c>
      <c r="P3373">
        <f>IF($I3373&lt;&gt;"",$I3373,IF($E3373="SGD",1,IF($E3373="USD",Settings!$B$22,IF($E3373="HKD",Settings!$B$23,1))))</f>
        <v>1</v>
      </c>
      <c r="Q3373">
        <f t="shared" si="481"/>
        <v>0</v>
      </c>
      <c r="R3373">
        <f t="shared" si="482"/>
        <v>0</v>
      </c>
      <c r="S3373" t="str">
        <f t="shared" si="474"/>
        <v/>
      </c>
      <c r="T3373" t="str">
        <f t="shared" si="475"/>
        <v/>
      </c>
      <c r="U3373" t="str">
        <f t="shared" si="476"/>
        <v/>
      </c>
    </row>
    <row r="3374" spans="12:21" ht="15" customHeight="1" x14ac:dyDescent="0.15">
      <c r="L3374" s="244" t="str">
        <f t="shared" si="477"/>
        <v/>
      </c>
      <c r="M3374" s="245" t="str">
        <f t="shared" si="478"/>
        <v/>
      </c>
      <c r="N3374" s="244" t="str">
        <f t="shared" si="479"/>
        <v/>
      </c>
      <c r="O3374" s="244" t="str">
        <f t="shared" si="480"/>
        <v/>
      </c>
      <c r="P3374">
        <f>IF($I3374&lt;&gt;"",$I3374,IF($E3374="SGD",1,IF($E3374="USD",Settings!$B$22,IF($E3374="HKD",Settings!$B$23,1))))</f>
        <v>1</v>
      </c>
      <c r="Q3374">
        <f t="shared" si="481"/>
        <v>0</v>
      </c>
      <c r="R3374">
        <f t="shared" si="482"/>
        <v>0</v>
      </c>
      <c r="S3374" t="str">
        <f t="shared" si="474"/>
        <v/>
      </c>
      <c r="T3374" t="str">
        <f t="shared" si="475"/>
        <v/>
      </c>
      <c r="U3374" t="str">
        <f t="shared" si="476"/>
        <v/>
      </c>
    </row>
    <row r="3375" spans="12:21" ht="15" customHeight="1" x14ac:dyDescent="0.15">
      <c r="L3375" s="244" t="str">
        <f t="shared" si="477"/>
        <v/>
      </c>
      <c r="M3375" s="245" t="str">
        <f t="shared" si="478"/>
        <v/>
      </c>
      <c r="N3375" s="244" t="str">
        <f t="shared" si="479"/>
        <v/>
      </c>
      <c r="O3375" s="244" t="str">
        <f t="shared" si="480"/>
        <v/>
      </c>
      <c r="P3375">
        <f>IF($I3375&lt;&gt;"",$I3375,IF($E3375="SGD",1,IF($E3375="USD",Settings!$B$22,IF($E3375="HKD",Settings!$B$23,1))))</f>
        <v>1</v>
      </c>
      <c r="Q3375">
        <f t="shared" si="481"/>
        <v>0</v>
      </c>
      <c r="R3375">
        <f t="shared" si="482"/>
        <v>0</v>
      </c>
      <c r="S3375" t="str">
        <f t="shared" si="474"/>
        <v/>
      </c>
      <c r="T3375" t="str">
        <f t="shared" si="475"/>
        <v/>
      </c>
      <c r="U3375" t="str">
        <f t="shared" si="476"/>
        <v/>
      </c>
    </row>
    <row r="3376" spans="12:21" ht="15" customHeight="1" x14ac:dyDescent="0.15">
      <c r="L3376" s="244" t="str">
        <f t="shared" si="477"/>
        <v/>
      </c>
      <c r="M3376" s="245" t="str">
        <f t="shared" si="478"/>
        <v/>
      </c>
      <c r="N3376" s="244" t="str">
        <f t="shared" si="479"/>
        <v/>
      </c>
      <c r="O3376" s="244" t="str">
        <f t="shared" si="480"/>
        <v/>
      </c>
      <c r="P3376">
        <f>IF($I3376&lt;&gt;"",$I3376,IF($E3376="SGD",1,IF($E3376="USD",Settings!$B$22,IF($E3376="HKD",Settings!$B$23,1))))</f>
        <v>1</v>
      </c>
      <c r="Q3376">
        <f t="shared" si="481"/>
        <v>0</v>
      </c>
      <c r="R3376">
        <f t="shared" si="482"/>
        <v>0</v>
      </c>
      <c r="S3376" t="str">
        <f t="shared" si="474"/>
        <v/>
      </c>
      <c r="T3376" t="str">
        <f t="shared" si="475"/>
        <v/>
      </c>
      <c r="U3376" t="str">
        <f t="shared" si="476"/>
        <v/>
      </c>
    </row>
    <row r="3377" spans="12:21" ht="15" customHeight="1" x14ac:dyDescent="0.15">
      <c r="L3377" s="244" t="str">
        <f t="shared" si="477"/>
        <v/>
      </c>
      <c r="M3377" s="245" t="str">
        <f t="shared" si="478"/>
        <v/>
      </c>
      <c r="N3377" s="244" t="str">
        <f t="shared" si="479"/>
        <v/>
      </c>
      <c r="O3377" s="244" t="str">
        <f t="shared" si="480"/>
        <v/>
      </c>
      <c r="P3377">
        <f>IF($I3377&lt;&gt;"",$I3377,IF($E3377="SGD",1,IF($E3377="USD",Settings!$B$22,IF($E3377="HKD",Settings!$B$23,1))))</f>
        <v>1</v>
      </c>
      <c r="Q3377">
        <f t="shared" si="481"/>
        <v>0</v>
      </c>
      <c r="R3377">
        <f t="shared" si="482"/>
        <v>0</v>
      </c>
      <c r="S3377" t="str">
        <f t="shared" si="474"/>
        <v/>
      </c>
      <c r="T3377" t="str">
        <f t="shared" si="475"/>
        <v/>
      </c>
      <c r="U3377" t="str">
        <f t="shared" si="476"/>
        <v/>
      </c>
    </row>
    <row r="3378" spans="12:21" ht="15" customHeight="1" x14ac:dyDescent="0.15">
      <c r="L3378" s="244" t="str">
        <f t="shared" si="477"/>
        <v/>
      </c>
      <c r="M3378" s="245" t="str">
        <f t="shared" si="478"/>
        <v/>
      </c>
      <c r="N3378" s="244" t="str">
        <f t="shared" si="479"/>
        <v/>
      </c>
      <c r="O3378" s="244" t="str">
        <f t="shared" si="480"/>
        <v/>
      </c>
      <c r="P3378">
        <f>IF($I3378&lt;&gt;"",$I3378,IF($E3378="SGD",1,IF($E3378="USD",Settings!$B$22,IF($E3378="HKD",Settings!$B$23,1))))</f>
        <v>1</v>
      </c>
      <c r="Q3378">
        <f t="shared" si="481"/>
        <v>0</v>
      </c>
      <c r="R3378">
        <f t="shared" si="482"/>
        <v>0</v>
      </c>
      <c r="S3378" t="str">
        <f t="shared" si="474"/>
        <v/>
      </c>
      <c r="T3378" t="str">
        <f t="shared" si="475"/>
        <v/>
      </c>
      <c r="U3378" t="str">
        <f t="shared" si="476"/>
        <v/>
      </c>
    </row>
    <row r="3379" spans="12:21" ht="15" customHeight="1" x14ac:dyDescent="0.15">
      <c r="L3379" s="244" t="str">
        <f t="shared" si="477"/>
        <v/>
      </c>
      <c r="M3379" s="245" t="str">
        <f t="shared" si="478"/>
        <v/>
      </c>
      <c r="N3379" s="244" t="str">
        <f t="shared" si="479"/>
        <v/>
      </c>
      <c r="O3379" s="244" t="str">
        <f t="shared" si="480"/>
        <v/>
      </c>
      <c r="P3379">
        <f>IF($I3379&lt;&gt;"",$I3379,IF($E3379="SGD",1,IF($E3379="USD",Settings!$B$22,IF($E3379="HKD",Settings!$B$23,1))))</f>
        <v>1</v>
      </c>
      <c r="Q3379">
        <f t="shared" si="481"/>
        <v>0</v>
      </c>
      <c r="R3379">
        <f t="shared" si="482"/>
        <v>0</v>
      </c>
      <c r="S3379" t="str">
        <f t="shared" si="474"/>
        <v/>
      </c>
      <c r="T3379" t="str">
        <f t="shared" si="475"/>
        <v/>
      </c>
      <c r="U3379" t="str">
        <f t="shared" si="476"/>
        <v/>
      </c>
    </row>
    <row r="3380" spans="12:21" ht="15" customHeight="1" x14ac:dyDescent="0.15">
      <c r="L3380" s="244" t="str">
        <f t="shared" si="477"/>
        <v/>
      </c>
      <c r="M3380" s="245" t="str">
        <f t="shared" si="478"/>
        <v/>
      </c>
      <c r="N3380" s="244" t="str">
        <f t="shared" si="479"/>
        <v/>
      </c>
      <c r="O3380" s="244" t="str">
        <f t="shared" si="480"/>
        <v/>
      </c>
      <c r="P3380">
        <f>IF($I3380&lt;&gt;"",$I3380,IF($E3380="SGD",1,IF($E3380="USD",Settings!$B$22,IF($E3380="HKD",Settings!$B$23,1))))</f>
        <v>1</v>
      </c>
      <c r="Q3380">
        <f t="shared" si="481"/>
        <v>0</v>
      </c>
      <c r="R3380">
        <f t="shared" si="482"/>
        <v>0</v>
      </c>
      <c r="S3380" t="str">
        <f t="shared" si="474"/>
        <v/>
      </c>
      <c r="T3380" t="str">
        <f t="shared" si="475"/>
        <v/>
      </c>
      <c r="U3380" t="str">
        <f t="shared" si="476"/>
        <v/>
      </c>
    </row>
    <row r="3381" spans="12:21" ht="15" customHeight="1" x14ac:dyDescent="0.15">
      <c r="L3381" s="244" t="str">
        <f t="shared" si="477"/>
        <v/>
      </c>
      <c r="M3381" s="245" t="str">
        <f t="shared" si="478"/>
        <v/>
      </c>
      <c r="N3381" s="244" t="str">
        <f t="shared" si="479"/>
        <v/>
      </c>
      <c r="O3381" s="244" t="str">
        <f t="shared" si="480"/>
        <v/>
      </c>
      <c r="P3381">
        <f>IF($I3381&lt;&gt;"",$I3381,IF($E3381="SGD",1,IF($E3381="USD",Settings!$B$22,IF($E3381="HKD",Settings!$B$23,1))))</f>
        <v>1</v>
      </c>
      <c r="Q3381">
        <f t="shared" si="481"/>
        <v>0</v>
      </c>
      <c r="R3381">
        <f t="shared" si="482"/>
        <v>0</v>
      </c>
      <c r="S3381" t="str">
        <f t="shared" si="474"/>
        <v/>
      </c>
      <c r="T3381" t="str">
        <f t="shared" si="475"/>
        <v/>
      </c>
      <c r="U3381" t="str">
        <f t="shared" si="476"/>
        <v/>
      </c>
    </row>
    <row r="3382" spans="12:21" ht="15" customHeight="1" x14ac:dyDescent="0.15">
      <c r="L3382" s="244" t="str">
        <f t="shared" si="477"/>
        <v/>
      </c>
      <c r="M3382" s="245" t="str">
        <f t="shared" si="478"/>
        <v/>
      </c>
      <c r="N3382" s="244" t="str">
        <f t="shared" si="479"/>
        <v/>
      </c>
      <c r="O3382" s="244" t="str">
        <f t="shared" si="480"/>
        <v/>
      </c>
      <c r="P3382">
        <f>IF($I3382&lt;&gt;"",$I3382,IF($E3382="SGD",1,IF($E3382="USD",Settings!$B$22,IF($E3382="HKD",Settings!$B$23,1))))</f>
        <v>1</v>
      </c>
      <c r="Q3382">
        <f t="shared" si="481"/>
        <v>0</v>
      </c>
      <c r="R3382">
        <f t="shared" si="482"/>
        <v>0</v>
      </c>
      <c r="S3382" t="str">
        <f t="shared" si="474"/>
        <v/>
      </c>
      <c r="T3382" t="str">
        <f t="shared" si="475"/>
        <v/>
      </c>
      <c r="U3382" t="str">
        <f t="shared" si="476"/>
        <v/>
      </c>
    </row>
    <row r="3383" spans="12:21" ht="15" customHeight="1" x14ac:dyDescent="0.15">
      <c r="L3383" s="244" t="str">
        <f t="shared" si="477"/>
        <v/>
      </c>
      <c r="M3383" s="245" t="str">
        <f t="shared" si="478"/>
        <v/>
      </c>
      <c r="N3383" s="244" t="str">
        <f t="shared" si="479"/>
        <v/>
      </c>
      <c r="O3383" s="244" t="str">
        <f t="shared" si="480"/>
        <v/>
      </c>
      <c r="P3383">
        <f>IF($I3383&lt;&gt;"",$I3383,IF($E3383="SGD",1,IF($E3383="USD",Settings!$B$22,IF($E3383="HKD",Settings!$B$23,1))))</f>
        <v>1</v>
      </c>
      <c r="Q3383">
        <f t="shared" si="481"/>
        <v>0</v>
      </c>
      <c r="R3383">
        <f t="shared" si="482"/>
        <v>0</v>
      </c>
      <c r="S3383" t="str">
        <f t="shared" si="474"/>
        <v/>
      </c>
      <c r="T3383" t="str">
        <f t="shared" si="475"/>
        <v/>
      </c>
      <c r="U3383" t="str">
        <f t="shared" si="476"/>
        <v/>
      </c>
    </row>
    <row r="3384" spans="12:21" ht="15" customHeight="1" x14ac:dyDescent="0.15">
      <c r="L3384" s="244" t="str">
        <f t="shared" si="477"/>
        <v/>
      </c>
      <c r="M3384" s="245" t="str">
        <f t="shared" si="478"/>
        <v/>
      </c>
      <c r="N3384" s="244" t="str">
        <f t="shared" si="479"/>
        <v/>
      </c>
      <c r="O3384" s="244" t="str">
        <f t="shared" si="480"/>
        <v/>
      </c>
      <c r="P3384">
        <f>IF($I3384&lt;&gt;"",$I3384,IF($E3384="SGD",1,IF($E3384="USD",Settings!$B$22,IF($E3384="HKD",Settings!$B$23,1))))</f>
        <v>1</v>
      </c>
      <c r="Q3384">
        <f t="shared" si="481"/>
        <v>0</v>
      </c>
      <c r="R3384">
        <f t="shared" si="482"/>
        <v>0</v>
      </c>
      <c r="S3384" t="str">
        <f t="shared" si="474"/>
        <v/>
      </c>
      <c r="T3384" t="str">
        <f t="shared" si="475"/>
        <v/>
      </c>
      <c r="U3384" t="str">
        <f t="shared" si="476"/>
        <v/>
      </c>
    </row>
    <row r="3385" spans="12:21" ht="15" customHeight="1" x14ac:dyDescent="0.15">
      <c r="L3385" s="244" t="str">
        <f t="shared" si="477"/>
        <v/>
      </c>
      <c r="M3385" s="245" t="str">
        <f t="shared" si="478"/>
        <v/>
      </c>
      <c r="N3385" s="244" t="str">
        <f t="shared" si="479"/>
        <v/>
      </c>
      <c r="O3385" s="244" t="str">
        <f t="shared" si="480"/>
        <v/>
      </c>
      <c r="P3385">
        <f>IF($I3385&lt;&gt;"",$I3385,IF($E3385="SGD",1,IF($E3385="USD",Settings!$B$22,IF($E3385="HKD",Settings!$B$23,1))))</f>
        <v>1</v>
      </c>
      <c r="Q3385">
        <f t="shared" si="481"/>
        <v>0</v>
      </c>
      <c r="R3385">
        <f t="shared" si="482"/>
        <v>0</v>
      </c>
      <c r="S3385" t="str">
        <f t="shared" si="474"/>
        <v/>
      </c>
      <c r="T3385" t="str">
        <f t="shared" si="475"/>
        <v/>
      </c>
      <c r="U3385" t="str">
        <f t="shared" si="476"/>
        <v/>
      </c>
    </row>
    <row r="3386" spans="12:21" ht="15" customHeight="1" x14ac:dyDescent="0.15">
      <c r="L3386" s="244" t="str">
        <f t="shared" si="477"/>
        <v/>
      </c>
      <c r="M3386" s="245" t="str">
        <f t="shared" si="478"/>
        <v/>
      </c>
      <c r="N3386" s="244" t="str">
        <f t="shared" si="479"/>
        <v/>
      </c>
      <c r="O3386" s="244" t="str">
        <f t="shared" si="480"/>
        <v/>
      </c>
      <c r="P3386">
        <f>IF($I3386&lt;&gt;"",$I3386,IF($E3386="SGD",1,IF($E3386="USD",Settings!$B$22,IF($E3386="HKD",Settings!$B$23,1))))</f>
        <v>1</v>
      </c>
      <c r="Q3386">
        <f t="shared" si="481"/>
        <v>0</v>
      </c>
      <c r="R3386">
        <f t="shared" si="482"/>
        <v>0</v>
      </c>
      <c r="S3386" t="str">
        <f t="shared" si="474"/>
        <v/>
      </c>
      <c r="T3386" t="str">
        <f t="shared" si="475"/>
        <v/>
      </c>
      <c r="U3386" t="str">
        <f t="shared" si="476"/>
        <v/>
      </c>
    </row>
    <row r="3387" spans="12:21" ht="15" customHeight="1" x14ac:dyDescent="0.15">
      <c r="L3387" s="244" t="str">
        <f t="shared" si="477"/>
        <v/>
      </c>
      <c r="M3387" s="245" t="str">
        <f t="shared" si="478"/>
        <v/>
      </c>
      <c r="N3387" s="244" t="str">
        <f t="shared" si="479"/>
        <v/>
      </c>
      <c r="O3387" s="244" t="str">
        <f t="shared" si="480"/>
        <v/>
      </c>
      <c r="P3387">
        <f>IF($I3387&lt;&gt;"",$I3387,IF($E3387="SGD",1,IF($E3387="USD",Settings!$B$22,IF($E3387="HKD",Settings!$B$23,1))))</f>
        <v>1</v>
      </c>
      <c r="Q3387">
        <f t="shared" si="481"/>
        <v>0</v>
      </c>
      <c r="R3387">
        <f t="shared" si="482"/>
        <v>0</v>
      </c>
      <c r="S3387" t="str">
        <f t="shared" si="474"/>
        <v/>
      </c>
      <c r="T3387" t="str">
        <f t="shared" si="475"/>
        <v/>
      </c>
      <c r="U3387" t="str">
        <f t="shared" si="476"/>
        <v/>
      </c>
    </row>
    <row r="3388" spans="12:21" ht="15" customHeight="1" x14ac:dyDescent="0.15">
      <c r="L3388" s="244" t="str">
        <f t="shared" si="477"/>
        <v/>
      </c>
      <c r="M3388" s="245" t="str">
        <f t="shared" si="478"/>
        <v/>
      </c>
      <c r="N3388" s="244" t="str">
        <f t="shared" si="479"/>
        <v/>
      </c>
      <c r="O3388" s="244" t="str">
        <f t="shared" si="480"/>
        <v/>
      </c>
      <c r="P3388">
        <f>IF($I3388&lt;&gt;"",$I3388,IF($E3388="SGD",1,IF($E3388="USD",Settings!$B$22,IF($E3388="HKD",Settings!$B$23,1))))</f>
        <v>1</v>
      </c>
      <c r="Q3388">
        <f t="shared" si="481"/>
        <v>0</v>
      </c>
      <c r="R3388">
        <f t="shared" si="482"/>
        <v>0</v>
      </c>
      <c r="S3388" t="str">
        <f t="shared" si="474"/>
        <v/>
      </c>
      <c r="T3388" t="str">
        <f t="shared" si="475"/>
        <v/>
      </c>
      <c r="U3388" t="str">
        <f t="shared" si="476"/>
        <v/>
      </c>
    </row>
    <row r="3389" spans="12:21" ht="15" customHeight="1" x14ac:dyDescent="0.15">
      <c r="L3389" s="244" t="str">
        <f t="shared" si="477"/>
        <v/>
      </c>
      <c r="M3389" s="245" t="str">
        <f t="shared" si="478"/>
        <v/>
      </c>
      <c r="N3389" s="244" t="str">
        <f t="shared" si="479"/>
        <v/>
      </c>
      <c r="O3389" s="244" t="str">
        <f t="shared" si="480"/>
        <v/>
      </c>
      <c r="P3389">
        <f>IF($I3389&lt;&gt;"",$I3389,IF($E3389="SGD",1,IF($E3389="USD",Settings!$B$22,IF($E3389="HKD",Settings!$B$23,1))))</f>
        <v>1</v>
      </c>
      <c r="Q3389">
        <f t="shared" si="481"/>
        <v>0</v>
      </c>
      <c r="R3389">
        <f t="shared" si="482"/>
        <v>0</v>
      </c>
      <c r="S3389" t="str">
        <f t="shared" si="474"/>
        <v/>
      </c>
      <c r="T3389" t="str">
        <f t="shared" si="475"/>
        <v/>
      </c>
      <c r="U3389" t="str">
        <f t="shared" si="476"/>
        <v/>
      </c>
    </row>
    <row r="3390" spans="12:21" ht="15" customHeight="1" x14ac:dyDescent="0.15">
      <c r="L3390" s="244" t="str">
        <f t="shared" si="477"/>
        <v/>
      </c>
      <c r="M3390" s="245" t="str">
        <f t="shared" si="478"/>
        <v/>
      </c>
      <c r="N3390" s="244" t="str">
        <f t="shared" si="479"/>
        <v/>
      </c>
      <c r="O3390" s="244" t="str">
        <f t="shared" si="480"/>
        <v/>
      </c>
      <c r="P3390">
        <f>IF($I3390&lt;&gt;"",$I3390,IF($E3390="SGD",1,IF($E3390="USD",Settings!$B$22,IF($E3390="HKD",Settings!$B$23,1))))</f>
        <v>1</v>
      </c>
      <c r="Q3390">
        <f t="shared" si="481"/>
        <v>0</v>
      </c>
      <c r="R3390">
        <f t="shared" si="482"/>
        <v>0</v>
      </c>
      <c r="S3390" t="str">
        <f t="shared" si="474"/>
        <v/>
      </c>
      <c r="T3390" t="str">
        <f t="shared" si="475"/>
        <v/>
      </c>
      <c r="U3390" t="str">
        <f t="shared" si="476"/>
        <v/>
      </c>
    </row>
    <row r="3391" spans="12:21" ht="15" customHeight="1" x14ac:dyDescent="0.15">
      <c r="L3391" s="244" t="str">
        <f t="shared" si="477"/>
        <v/>
      </c>
      <c r="M3391" s="245" t="str">
        <f t="shared" si="478"/>
        <v/>
      </c>
      <c r="N3391" s="244" t="str">
        <f t="shared" si="479"/>
        <v/>
      </c>
      <c r="O3391" s="244" t="str">
        <f t="shared" si="480"/>
        <v/>
      </c>
      <c r="P3391">
        <f>IF($I3391&lt;&gt;"",$I3391,IF($E3391="SGD",1,IF($E3391="USD",Settings!$B$22,IF($E3391="HKD",Settings!$B$23,1))))</f>
        <v>1</v>
      </c>
      <c r="Q3391">
        <f t="shared" si="481"/>
        <v>0</v>
      </c>
      <c r="R3391">
        <f t="shared" si="482"/>
        <v>0</v>
      </c>
      <c r="S3391" t="str">
        <f t="shared" si="474"/>
        <v/>
      </c>
      <c r="T3391" t="str">
        <f t="shared" si="475"/>
        <v/>
      </c>
      <c r="U3391" t="str">
        <f t="shared" si="476"/>
        <v/>
      </c>
    </row>
    <row r="3392" spans="12:21" ht="15" customHeight="1" x14ac:dyDescent="0.15">
      <c r="L3392" s="244" t="str">
        <f t="shared" si="477"/>
        <v/>
      </c>
      <c r="M3392" s="245" t="str">
        <f t="shared" si="478"/>
        <v/>
      </c>
      <c r="N3392" s="244" t="str">
        <f t="shared" si="479"/>
        <v/>
      </c>
      <c r="O3392" s="244" t="str">
        <f t="shared" si="480"/>
        <v/>
      </c>
      <c r="P3392">
        <f>IF($I3392&lt;&gt;"",$I3392,IF($E3392="SGD",1,IF($E3392="USD",Settings!$B$22,IF($E3392="HKD",Settings!$B$23,1))))</f>
        <v>1</v>
      </c>
      <c r="Q3392">
        <f t="shared" si="481"/>
        <v>0</v>
      </c>
      <c r="R3392">
        <f t="shared" si="482"/>
        <v>0</v>
      </c>
      <c r="S3392" t="str">
        <f t="shared" si="474"/>
        <v/>
      </c>
      <c r="T3392" t="str">
        <f t="shared" si="475"/>
        <v/>
      </c>
      <c r="U3392" t="str">
        <f t="shared" si="476"/>
        <v/>
      </c>
    </row>
    <row r="3393" spans="12:21" ht="15" customHeight="1" x14ac:dyDescent="0.15">
      <c r="L3393" s="244" t="str">
        <f t="shared" si="477"/>
        <v/>
      </c>
      <c r="M3393" s="245" t="str">
        <f t="shared" si="478"/>
        <v/>
      </c>
      <c r="N3393" s="244" t="str">
        <f t="shared" si="479"/>
        <v/>
      </c>
      <c r="O3393" s="244" t="str">
        <f t="shared" si="480"/>
        <v/>
      </c>
      <c r="P3393">
        <f>IF($I3393&lt;&gt;"",$I3393,IF($E3393="SGD",1,IF($E3393="USD",Settings!$B$22,IF($E3393="HKD",Settings!$B$23,1))))</f>
        <v>1</v>
      </c>
      <c r="Q3393">
        <f t="shared" si="481"/>
        <v>0</v>
      </c>
      <c r="R3393">
        <f t="shared" si="482"/>
        <v>0</v>
      </c>
      <c r="S3393" t="str">
        <f t="shared" si="474"/>
        <v/>
      </c>
      <c r="T3393" t="str">
        <f t="shared" si="475"/>
        <v/>
      </c>
      <c r="U3393" t="str">
        <f t="shared" si="476"/>
        <v/>
      </c>
    </row>
    <row r="3394" spans="12:21" ht="15" customHeight="1" x14ac:dyDescent="0.15">
      <c r="L3394" s="244" t="str">
        <f t="shared" si="477"/>
        <v/>
      </c>
      <c r="M3394" s="245" t="str">
        <f t="shared" si="478"/>
        <v/>
      </c>
      <c r="N3394" s="244" t="str">
        <f t="shared" si="479"/>
        <v/>
      </c>
      <c r="O3394" s="244" t="str">
        <f t="shared" si="480"/>
        <v/>
      </c>
      <c r="P3394">
        <f>IF($I3394&lt;&gt;"",$I3394,IF($E3394="SGD",1,IF($E3394="USD",Settings!$B$22,IF($E3394="HKD",Settings!$B$23,1))))</f>
        <v>1</v>
      </c>
      <c r="Q3394">
        <f t="shared" si="481"/>
        <v>0</v>
      </c>
      <c r="R3394">
        <f t="shared" si="482"/>
        <v>0</v>
      </c>
      <c r="S3394" t="str">
        <f t="shared" ref="S3394:S3457" si="483">IF(L3394="","",SUMIFS($M:$M,$L:$L,L3394,$T:$T,"&lt;="&amp;T3394))</f>
        <v/>
      </c>
      <c r="T3394" t="str">
        <f t="shared" ref="T3394:T3457" si="484">IF(L3394="","",INT(G3394)*100000+ROW())</f>
        <v/>
      </c>
      <c r="U3394" t="str">
        <f t="shared" ref="U3394:U3457" si="485">IF(L3394="","",IF(AND(COUNTIFS($L:$L,L3394,$S:$S,"&gt;-0.000001",$S:$S,"&lt;0.000001",$T:$T,"&gt;"&amp;T3394)=0,ABS(S3394)&gt;0.000001),1,0))</f>
        <v/>
      </c>
    </row>
    <row r="3395" spans="12:21" ht="15" customHeight="1" x14ac:dyDescent="0.15">
      <c r="L3395" s="244" t="str">
        <f t="shared" si="477"/>
        <v/>
      </c>
      <c r="M3395" s="245" t="str">
        <f t="shared" si="478"/>
        <v/>
      </c>
      <c r="N3395" s="244" t="str">
        <f t="shared" si="479"/>
        <v/>
      </c>
      <c r="O3395" s="244" t="str">
        <f t="shared" si="480"/>
        <v/>
      </c>
      <c r="P3395">
        <f>IF($I3395&lt;&gt;"",$I3395,IF($E3395="SGD",1,IF($E3395="USD",Settings!$B$22,IF($E3395="HKD",Settings!$B$23,1))))</f>
        <v>1</v>
      </c>
      <c r="Q3395">
        <f t="shared" si="481"/>
        <v>0</v>
      </c>
      <c r="R3395">
        <f t="shared" si="482"/>
        <v>0</v>
      </c>
      <c r="S3395" t="str">
        <f t="shared" si="483"/>
        <v/>
      </c>
      <c r="T3395" t="str">
        <f t="shared" si="484"/>
        <v/>
      </c>
      <c r="U3395" t="str">
        <f t="shared" si="485"/>
        <v/>
      </c>
    </row>
    <row r="3396" spans="12:21" ht="15" customHeight="1" x14ac:dyDescent="0.15">
      <c r="L3396" s="244" t="str">
        <f t="shared" si="477"/>
        <v/>
      </c>
      <c r="M3396" s="245" t="str">
        <f t="shared" si="478"/>
        <v/>
      </c>
      <c r="N3396" s="244" t="str">
        <f t="shared" si="479"/>
        <v/>
      </c>
      <c r="O3396" s="244" t="str">
        <f t="shared" si="480"/>
        <v/>
      </c>
      <c r="P3396">
        <f>IF($I3396&lt;&gt;"",$I3396,IF($E3396="SGD",1,IF($E3396="USD",Settings!$B$22,IF($E3396="HKD",Settings!$B$23,1))))</f>
        <v>1</v>
      </c>
      <c r="Q3396">
        <f t="shared" si="481"/>
        <v>0</v>
      </c>
      <c r="R3396">
        <f t="shared" si="482"/>
        <v>0</v>
      </c>
      <c r="S3396" t="str">
        <f t="shared" si="483"/>
        <v/>
      </c>
      <c r="T3396" t="str">
        <f t="shared" si="484"/>
        <v/>
      </c>
      <c r="U3396" t="str">
        <f t="shared" si="485"/>
        <v/>
      </c>
    </row>
    <row r="3397" spans="12:21" ht="15" customHeight="1" x14ac:dyDescent="0.15">
      <c r="L3397" s="244" t="str">
        <f t="shared" si="477"/>
        <v/>
      </c>
      <c r="M3397" s="245" t="str">
        <f t="shared" si="478"/>
        <v/>
      </c>
      <c r="N3397" s="244" t="str">
        <f t="shared" si="479"/>
        <v/>
      </c>
      <c r="O3397" s="244" t="str">
        <f t="shared" si="480"/>
        <v/>
      </c>
      <c r="P3397">
        <f>IF($I3397&lt;&gt;"",$I3397,IF($E3397="SGD",1,IF($E3397="USD",Settings!$B$22,IF($E3397="HKD",Settings!$B$23,1))))</f>
        <v>1</v>
      </c>
      <c r="Q3397">
        <f t="shared" si="481"/>
        <v>0</v>
      </c>
      <c r="R3397">
        <f t="shared" si="482"/>
        <v>0</v>
      </c>
      <c r="S3397" t="str">
        <f t="shared" si="483"/>
        <v/>
      </c>
      <c r="T3397" t="str">
        <f t="shared" si="484"/>
        <v/>
      </c>
      <c r="U3397" t="str">
        <f t="shared" si="485"/>
        <v/>
      </c>
    </row>
    <row r="3398" spans="12:21" ht="15" customHeight="1" x14ac:dyDescent="0.15">
      <c r="L3398" s="244" t="str">
        <f t="shared" si="477"/>
        <v/>
      </c>
      <c r="M3398" s="245" t="str">
        <f t="shared" si="478"/>
        <v/>
      </c>
      <c r="N3398" s="244" t="str">
        <f t="shared" si="479"/>
        <v/>
      </c>
      <c r="O3398" s="244" t="str">
        <f t="shared" si="480"/>
        <v/>
      </c>
      <c r="P3398">
        <f>IF($I3398&lt;&gt;"",$I3398,IF($E3398="SGD",1,IF($E3398="USD",Settings!$B$22,IF($E3398="HKD",Settings!$B$23,1))))</f>
        <v>1</v>
      </c>
      <c r="Q3398">
        <f t="shared" si="481"/>
        <v>0</v>
      </c>
      <c r="R3398">
        <f t="shared" si="482"/>
        <v>0</v>
      </c>
      <c r="S3398" t="str">
        <f t="shared" si="483"/>
        <v/>
      </c>
      <c r="T3398" t="str">
        <f t="shared" si="484"/>
        <v/>
      </c>
      <c r="U3398" t="str">
        <f t="shared" si="485"/>
        <v/>
      </c>
    </row>
    <row r="3399" spans="12:21" ht="15" customHeight="1" x14ac:dyDescent="0.15">
      <c r="L3399" s="244" t="str">
        <f t="shared" si="477"/>
        <v/>
      </c>
      <c r="M3399" s="245" t="str">
        <f t="shared" si="478"/>
        <v/>
      </c>
      <c r="N3399" s="244" t="str">
        <f t="shared" si="479"/>
        <v/>
      </c>
      <c r="O3399" s="244" t="str">
        <f t="shared" si="480"/>
        <v/>
      </c>
      <c r="P3399">
        <f>IF($I3399&lt;&gt;"",$I3399,IF($E3399="SGD",1,IF($E3399="USD",Settings!$B$22,IF($E3399="HKD",Settings!$B$23,1))))</f>
        <v>1</v>
      </c>
      <c r="Q3399">
        <f t="shared" si="481"/>
        <v>0</v>
      </c>
      <c r="R3399">
        <f t="shared" si="482"/>
        <v>0</v>
      </c>
      <c r="S3399" t="str">
        <f t="shared" si="483"/>
        <v/>
      </c>
      <c r="T3399" t="str">
        <f t="shared" si="484"/>
        <v/>
      </c>
      <c r="U3399" t="str">
        <f t="shared" si="485"/>
        <v/>
      </c>
    </row>
    <row r="3400" spans="12:21" ht="15" customHeight="1" x14ac:dyDescent="0.15">
      <c r="L3400" s="244" t="str">
        <f t="shared" si="477"/>
        <v/>
      </c>
      <c r="M3400" s="245" t="str">
        <f t="shared" si="478"/>
        <v/>
      </c>
      <c r="N3400" s="244" t="str">
        <f t="shared" si="479"/>
        <v/>
      </c>
      <c r="O3400" s="244" t="str">
        <f t="shared" si="480"/>
        <v/>
      </c>
      <c r="P3400">
        <f>IF($I3400&lt;&gt;"",$I3400,IF($E3400="SGD",1,IF($E3400="USD",Settings!$B$22,IF($E3400="HKD",Settings!$B$23,1))))</f>
        <v>1</v>
      </c>
      <c r="Q3400">
        <f t="shared" si="481"/>
        <v>0</v>
      </c>
      <c r="R3400">
        <f t="shared" si="482"/>
        <v>0</v>
      </c>
      <c r="S3400" t="str">
        <f t="shared" si="483"/>
        <v/>
      </c>
      <c r="T3400" t="str">
        <f t="shared" si="484"/>
        <v/>
      </c>
      <c r="U3400" t="str">
        <f t="shared" si="485"/>
        <v/>
      </c>
    </row>
    <row r="3401" spans="12:21" ht="15" customHeight="1" x14ac:dyDescent="0.15">
      <c r="L3401" s="244" t="str">
        <f t="shared" si="477"/>
        <v/>
      </c>
      <c r="M3401" s="245" t="str">
        <f t="shared" si="478"/>
        <v/>
      </c>
      <c r="N3401" s="244" t="str">
        <f t="shared" si="479"/>
        <v/>
      </c>
      <c r="O3401" s="244" t="str">
        <f t="shared" si="480"/>
        <v/>
      </c>
      <c r="P3401">
        <f>IF($I3401&lt;&gt;"",$I3401,IF($E3401="SGD",1,IF($E3401="USD",Settings!$B$22,IF($E3401="HKD",Settings!$B$23,1))))</f>
        <v>1</v>
      </c>
      <c r="Q3401">
        <f t="shared" si="481"/>
        <v>0</v>
      </c>
      <c r="R3401">
        <f t="shared" si="482"/>
        <v>0</v>
      </c>
      <c r="S3401" t="str">
        <f t="shared" si="483"/>
        <v/>
      </c>
      <c r="T3401" t="str">
        <f t="shared" si="484"/>
        <v/>
      </c>
      <c r="U3401" t="str">
        <f t="shared" si="485"/>
        <v/>
      </c>
    </row>
    <row r="3402" spans="12:21" ht="15" customHeight="1" x14ac:dyDescent="0.15">
      <c r="L3402" s="244" t="str">
        <f t="shared" si="477"/>
        <v/>
      </c>
      <c r="M3402" s="245" t="str">
        <f t="shared" si="478"/>
        <v/>
      </c>
      <c r="N3402" s="244" t="str">
        <f t="shared" si="479"/>
        <v/>
      </c>
      <c r="O3402" s="244" t="str">
        <f t="shared" si="480"/>
        <v/>
      </c>
      <c r="P3402">
        <f>IF($I3402&lt;&gt;"",$I3402,IF($E3402="SGD",1,IF($E3402="USD",Settings!$B$22,IF($E3402="HKD",Settings!$B$23,1))))</f>
        <v>1</v>
      </c>
      <c r="Q3402">
        <f t="shared" si="481"/>
        <v>0</v>
      </c>
      <c r="R3402">
        <f t="shared" si="482"/>
        <v>0</v>
      </c>
      <c r="S3402" t="str">
        <f t="shared" si="483"/>
        <v/>
      </c>
      <c r="T3402" t="str">
        <f t="shared" si="484"/>
        <v/>
      </c>
      <c r="U3402" t="str">
        <f t="shared" si="485"/>
        <v/>
      </c>
    </row>
    <row r="3403" spans="12:21" ht="15" customHeight="1" x14ac:dyDescent="0.15">
      <c r="L3403" s="244" t="str">
        <f t="shared" si="477"/>
        <v/>
      </c>
      <c r="M3403" s="245" t="str">
        <f t="shared" si="478"/>
        <v/>
      </c>
      <c r="N3403" s="244" t="str">
        <f t="shared" si="479"/>
        <v/>
      </c>
      <c r="O3403" s="244" t="str">
        <f t="shared" si="480"/>
        <v/>
      </c>
      <c r="P3403">
        <f>IF($I3403&lt;&gt;"",$I3403,IF($E3403="SGD",1,IF($E3403="USD",Settings!$B$22,IF($E3403="HKD",Settings!$B$23,1))))</f>
        <v>1</v>
      </c>
      <c r="Q3403">
        <f t="shared" si="481"/>
        <v>0</v>
      </c>
      <c r="R3403">
        <f t="shared" si="482"/>
        <v>0</v>
      </c>
      <c r="S3403" t="str">
        <f t="shared" si="483"/>
        <v/>
      </c>
      <c r="T3403" t="str">
        <f t="shared" si="484"/>
        <v/>
      </c>
      <c r="U3403" t="str">
        <f t="shared" si="485"/>
        <v/>
      </c>
    </row>
    <row r="3404" spans="12:21" ht="15" customHeight="1" x14ac:dyDescent="0.15">
      <c r="L3404" s="244" t="str">
        <f t="shared" si="477"/>
        <v/>
      </c>
      <c r="M3404" s="245" t="str">
        <f t="shared" si="478"/>
        <v/>
      </c>
      <c r="N3404" s="244" t="str">
        <f t="shared" si="479"/>
        <v/>
      </c>
      <c r="O3404" s="244" t="str">
        <f t="shared" si="480"/>
        <v/>
      </c>
      <c r="P3404">
        <f>IF($I3404&lt;&gt;"",$I3404,IF($E3404="SGD",1,IF($E3404="USD",Settings!$B$22,IF($E3404="HKD",Settings!$B$23,1))))</f>
        <v>1</v>
      </c>
      <c r="Q3404">
        <f t="shared" si="481"/>
        <v>0</v>
      </c>
      <c r="R3404">
        <f t="shared" si="482"/>
        <v>0</v>
      </c>
      <c r="S3404" t="str">
        <f t="shared" si="483"/>
        <v/>
      </c>
      <c r="T3404" t="str">
        <f t="shared" si="484"/>
        <v/>
      </c>
      <c r="U3404" t="str">
        <f t="shared" si="485"/>
        <v/>
      </c>
    </row>
    <row r="3405" spans="12:21" ht="15" customHeight="1" x14ac:dyDescent="0.15">
      <c r="L3405" s="244" t="str">
        <f t="shared" si="477"/>
        <v/>
      </c>
      <c r="M3405" s="245" t="str">
        <f t="shared" si="478"/>
        <v/>
      </c>
      <c r="N3405" s="244" t="str">
        <f t="shared" si="479"/>
        <v/>
      </c>
      <c r="O3405" s="244" t="str">
        <f t="shared" si="480"/>
        <v/>
      </c>
      <c r="P3405">
        <f>IF($I3405&lt;&gt;"",$I3405,IF($E3405="SGD",1,IF($E3405="USD",Settings!$B$22,IF($E3405="HKD",Settings!$B$23,1))))</f>
        <v>1</v>
      </c>
      <c r="Q3405">
        <f t="shared" si="481"/>
        <v>0</v>
      </c>
      <c r="R3405">
        <f t="shared" si="482"/>
        <v>0</v>
      </c>
      <c r="S3405" t="str">
        <f t="shared" si="483"/>
        <v/>
      </c>
      <c r="T3405" t="str">
        <f t="shared" si="484"/>
        <v/>
      </c>
      <c r="U3405" t="str">
        <f t="shared" si="485"/>
        <v/>
      </c>
    </row>
    <row r="3406" spans="12:21" ht="15" customHeight="1" x14ac:dyDescent="0.15">
      <c r="L3406" s="244" t="str">
        <f t="shared" si="477"/>
        <v/>
      </c>
      <c r="M3406" s="245" t="str">
        <f t="shared" si="478"/>
        <v/>
      </c>
      <c r="N3406" s="244" t="str">
        <f t="shared" si="479"/>
        <v/>
      </c>
      <c r="O3406" s="244" t="str">
        <f t="shared" si="480"/>
        <v/>
      </c>
      <c r="P3406">
        <f>IF($I3406&lt;&gt;"",$I3406,IF($E3406="SGD",1,IF($E3406="USD",Settings!$B$22,IF($E3406="HKD",Settings!$B$23,1))))</f>
        <v>1</v>
      </c>
      <c r="Q3406">
        <f t="shared" si="481"/>
        <v>0</v>
      </c>
      <c r="R3406">
        <f t="shared" si="482"/>
        <v>0</v>
      </c>
      <c r="S3406" t="str">
        <f t="shared" si="483"/>
        <v/>
      </c>
      <c r="T3406" t="str">
        <f t="shared" si="484"/>
        <v/>
      </c>
      <c r="U3406" t="str">
        <f t="shared" si="485"/>
        <v/>
      </c>
    </row>
    <row r="3407" spans="12:21" ht="15" customHeight="1" x14ac:dyDescent="0.15">
      <c r="L3407" s="244" t="str">
        <f t="shared" si="477"/>
        <v/>
      </c>
      <c r="M3407" s="245" t="str">
        <f t="shared" si="478"/>
        <v/>
      </c>
      <c r="N3407" s="244" t="str">
        <f t="shared" si="479"/>
        <v/>
      </c>
      <c r="O3407" s="244" t="str">
        <f t="shared" si="480"/>
        <v/>
      </c>
      <c r="P3407">
        <f>IF($I3407&lt;&gt;"",$I3407,IF($E3407="SGD",1,IF($E3407="USD",Settings!$B$22,IF($E3407="HKD",Settings!$B$23,1))))</f>
        <v>1</v>
      </c>
      <c r="Q3407">
        <f t="shared" si="481"/>
        <v>0</v>
      </c>
      <c r="R3407">
        <f t="shared" si="482"/>
        <v>0</v>
      </c>
      <c r="S3407" t="str">
        <f t="shared" si="483"/>
        <v/>
      </c>
      <c r="T3407" t="str">
        <f t="shared" si="484"/>
        <v/>
      </c>
      <c r="U3407" t="str">
        <f t="shared" si="485"/>
        <v/>
      </c>
    </row>
    <row r="3408" spans="12:21" ht="15" customHeight="1" x14ac:dyDescent="0.15">
      <c r="L3408" s="244" t="str">
        <f t="shared" si="477"/>
        <v/>
      </c>
      <c r="M3408" s="245" t="str">
        <f t="shared" si="478"/>
        <v/>
      </c>
      <c r="N3408" s="244" t="str">
        <f t="shared" si="479"/>
        <v/>
      </c>
      <c r="O3408" s="244" t="str">
        <f t="shared" si="480"/>
        <v/>
      </c>
      <c r="P3408">
        <f>IF($I3408&lt;&gt;"",$I3408,IF($E3408="SGD",1,IF($E3408="USD",Settings!$B$22,IF($E3408="HKD",Settings!$B$23,1))))</f>
        <v>1</v>
      </c>
      <c r="Q3408">
        <f t="shared" si="481"/>
        <v>0</v>
      </c>
      <c r="R3408">
        <f t="shared" si="482"/>
        <v>0</v>
      </c>
      <c r="S3408" t="str">
        <f t="shared" si="483"/>
        <v/>
      </c>
      <c r="T3408" t="str">
        <f t="shared" si="484"/>
        <v/>
      </c>
      <c r="U3408" t="str">
        <f t="shared" si="485"/>
        <v/>
      </c>
    </row>
    <row r="3409" spans="12:21" ht="15" customHeight="1" x14ac:dyDescent="0.15">
      <c r="L3409" s="244" t="str">
        <f t="shared" si="477"/>
        <v/>
      </c>
      <c r="M3409" s="245" t="str">
        <f t="shared" si="478"/>
        <v/>
      </c>
      <c r="N3409" s="244" t="str">
        <f t="shared" si="479"/>
        <v/>
      </c>
      <c r="O3409" s="244" t="str">
        <f t="shared" si="480"/>
        <v/>
      </c>
      <c r="P3409">
        <f>IF($I3409&lt;&gt;"",$I3409,IF($E3409="SGD",1,IF($E3409="USD",Settings!$B$22,IF($E3409="HKD",Settings!$B$23,1))))</f>
        <v>1</v>
      </c>
      <c r="Q3409">
        <f t="shared" si="481"/>
        <v>0</v>
      </c>
      <c r="R3409">
        <f t="shared" si="482"/>
        <v>0</v>
      </c>
      <c r="S3409" t="str">
        <f t="shared" si="483"/>
        <v/>
      </c>
      <c r="T3409" t="str">
        <f t="shared" si="484"/>
        <v/>
      </c>
      <c r="U3409" t="str">
        <f t="shared" si="485"/>
        <v/>
      </c>
    </row>
    <row r="3410" spans="12:21" ht="15" customHeight="1" x14ac:dyDescent="0.15">
      <c r="L3410" s="244" t="str">
        <f t="shared" si="477"/>
        <v/>
      </c>
      <c r="M3410" s="245" t="str">
        <f t="shared" si="478"/>
        <v/>
      </c>
      <c r="N3410" s="244" t="str">
        <f t="shared" si="479"/>
        <v/>
      </c>
      <c r="O3410" s="244" t="str">
        <f t="shared" si="480"/>
        <v/>
      </c>
      <c r="P3410">
        <f>IF($I3410&lt;&gt;"",$I3410,IF($E3410="SGD",1,IF($E3410="USD",Settings!$B$22,IF($E3410="HKD",Settings!$B$23,1))))</f>
        <v>1</v>
      </c>
      <c r="Q3410">
        <f t="shared" si="481"/>
        <v>0</v>
      </c>
      <c r="R3410">
        <f t="shared" si="482"/>
        <v>0</v>
      </c>
      <c r="S3410" t="str">
        <f t="shared" si="483"/>
        <v/>
      </c>
      <c r="T3410" t="str">
        <f t="shared" si="484"/>
        <v/>
      </c>
      <c r="U3410" t="str">
        <f t="shared" si="485"/>
        <v/>
      </c>
    </row>
    <row r="3411" spans="12:21" ht="15" customHeight="1" x14ac:dyDescent="0.15">
      <c r="L3411" s="244" t="str">
        <f t="shared" si="477"/>
        <v/>
      </c>
      <c r="M3411" s="245" t="str">
        <f t="shared" si="478"/>
        <v/>
      </c>
      <c r="N3411" s="244" t="str">
        <f t="shared" si="479"/>
        <v/>
      </c>
      <c r="O3411" s="244" t="str">
        <f t="shared" si="480"/>
        <v/>
      </c>
      <c r="P3411">
        <f>IF($I3411&lt;&gt;"",$I3411,IF($E3411="SGD",1,IF($E3411="USD",Settings!$B$22,IF($E3411="HKD",Settings!$B$23,1))))</f>
        <v>1</v>
      </c>
      <c r="Q3411">
        <f t="shared" si="481"/>
        <v>0</v>
      </c>
      <c r="R3411">
        <f t="shared" si="482"/>
        <v>0</v>
      </c>
      <c r="S3411" t="str">
        <f t="shared" si="483"/>
        <v/>
      </c>
      <c r="T3411" t="str">
        <f t="shared" si="484"/>
        <v/>
      </c>
      <c r="U3411" t="str">
        <f t="shared" si="485"/>
        <v/>
      </c>
    </row>
    <row r="3412" spans="12:21" ht="15" customHeight="1" x14ac:dyDescent="0.15">
      <c r="L3412" s="244" t="str">
        <f t="shared" si="477"/>
        <v/>
      </c>
      <c r="M3412" s="245" t="str">
        <f t="shared" si="478"/>
        <v/>
      </c>
      <c r="N3412" s="244" t="str">
        <f t="shared" si="479"/>
        <v/>
      </c>
      <c r="O3412" s="244" t="str">
        <f t="shared" si="480"/>
        <v/>
      </c>
      <c r="P3412">
        <f>IF($I3412&lt;&gt;"",$I3412,IF($E3412="SGD",1,IF($E3412="USD",Settings!$B$22,IF($E3412="HKD",Settings!$B$23,1))))</f>
        <v>1</v>
      </c>
      <c r="Q3412">
        <f t="shared" si="481"/>
        <v>0</v>
      </c>
      <c r="R3412">
        <f t="shared" si="482"/>
        <v>0</v>
      </c>
      <c r="S3412" t="str">
        <f t="shared" si="483"/>
        <v/>
      </c>
      <c r="T3412" t="str">
        <f t="shared" si="484"/>
        <v/>
      </c>
      <c r="U3412" t="str">
        <f t="shared" si="485"/>
        <v/>
      </c>
    </row>
    <row r="3413" spans="12:21" ht="15" customHeight="1" x14ac:dyDescent="0.15">
      <c r="L3413" s="244" t="str">
        <f t="shared" si="477"/>
        <v/>
      </c>
      <c r="M3413" s="245" t="str">
        <f t="shared" si="478"/>
        <v/>
      </c>
      <c r="N3413" s="244" t="str">
        <f t="shared" si="479"/>
        <v/>
      </c>
      <c r="O3413" s="244" t="str">
        <f t="shared" si="480"/>
        <v/>
      </c>
      <c r="P3413">
        <f>IF($I3413&lt;&gt;"",$I3413,IF($E3413="SGD",1,IF($E3413="USD",Settings!$B$22,IF($E3413="HKD",Settings!$B$23,1))))</f>
        <v>1</v>
      </c>
      <c r="Q3413">
        <f t="shared" si="481"/>
        <v>0</v>
      </c>
      <c r="R3413">
        <f t="shared" si="482"/>
        <v>0</v>
      </c>
      <c r="S3413" t="str">
        <f t="shared" si="483"/>
        <v/>
      </c>
      <c r="T3413" t="str">
        <f t="shared" si="484"/>
        <v/>
      </c>
      <c r="U3413" t="str">
        <f t="shared" si="485"/>
        <v/>
      </c>
    </row>
    <row r="3414" spans="12:21" ht="15" customHeight="1" x14ac:dyDescent="0.15">
      <c r="L3414" s="244" t="str">
        <f t="shared" si="477"/>
        <v/>
      </c>
      <c r="M3414" s="245" t="str">
        <f t="shared" si="478"/>
        <v/>
      </c>
      <c r="N3414" s="244" t="str">
        <f t="shared" si="479"/>
        <v/>
      </c>
      <c r="O3414" s="244" t="str">
        <f t="shared" si="480"/>
        <v/>
      </c>
      <c r="P3414">
        <f>IF($I3414&lt;&gt;"",$I3414,IF($E3414="SGD",1,IF($E3414="USD",Settings!$B$22,IF($E3414="HKD",Settings!$B$23,1))))</f>
        <v>1</v>
      </c>
      <c r="Q3414">
        <f t="shared" si="481"/>
        <v>0</v>
      </c>
      <c r="R3414">
        <f t="shared" si="482"/>
        <v>0</v>
      </c>
      <c r="S3414" t="str">
        <f t="shared" si="483"/>
        <v/>
      </c>
      <c r="T3414" t="str">
        <f t="shared" si="484"/>
        <v/>
      </c>
      <c r="U3414" t="str">
        <f t="shared" si="485"/>
        <v/>
      </c>
    </row>
    <row r="3415" spans="12:21" ht="15" customHeight="1" x14ac:dyDescent="0.15">
      <c r="L3415" s="244" t="str">
        <f t="shared" si="477"/>
        <v/>
      </c>
      <c r="M3415" s="245" t="str">
        <f t="shared" si="478"/>
        <v/>
      </c>
      <c r="N3415" s="244" t="str">
        <f t="shared" si="479"/>
        <v/>
      </c>
      <c r="O3415" s="244" t="str">
        <f t="shared" si="480"/>
        <v/>
      </c>
      <c r="P3415">
        <f>IF($I3415&lt;&gt;"",$I3415,IF($E3415="SGD",1,IF($E3415="USD",Settings!$B$22,IF($E3415="HKD",Settings!$B$23,1))))</f>
        <v>1</v>
      </c>
      <c r="Q3415">
        <f t="shared" si="481"/>
        <v>0</v>
      </c>
      <c r="R3415">
        <f t="shared" si="482"/>
        <v>0</v>
      </c>
      <c r="S3415" t="str">
        <f t="shared" si="483"/>
        <v/>
      </c>
      <c r="T3415" t="str">
        <f t="shared" si="484"/>
        <v/>
      </c>
      <c r="U3415" t="str">
        <f t="shared" si="485"/>
        <v/>
      </c>
    </row>
    <row r="3416" spans="12:21" ht="15" customHeight="1" x14ac:dyDescent="0.15">
      <c r="L3416" s="244" t="str">
        <f t="shared" si="477"/>
        <v/>
      </c>
      <c r="M3416" s="245" t="str">
        <f t="shared" si="478"/>
        <v/>
      </c>
      <c r="N3416" s="244" t="str">
        <f t="shared" si="479"/>
        <v/>
      </c>
      <c r="O3416" s="244" t="str">
        <f t="shared" si="480"/>
        <v/>
      </c>
      <c r="P3416">
        <f>IF($I3416&lt;&gt;"",$I3416,IF($E3416="SGD",1,IF($E3416="USD",Settings!$B$22,IF($E3416="HKD",Settings!$B$23,1))))</f>
        <v>1</v>
      </c>
      <c r="Q3416">
        <f t="shared" si="481"/>
        <v>0</v>
      </c>
      <c r="R3416">
        <f t="shared" si="482"/>
        <v>0</v>
      </c>
      <c r="S3416" t="str">
        <f t="shared" si="483"/>
        <v/>
      </c>
      <c r="T3416" t="str">
        <f t="shared" si="484"/>
        <v/>
      </c>
      <c r="U3416" t="str">
        <f t="shared" si="485"/>
        <v/>
      </c>
    </row>
    <row r="3417" spans="12:21" ht="15" customHeight="1" x14ac:dyDescent="0.15">
      <c r="L3417" s="244" t="str">
        <f t="shared" si="477"/>
        <v/>
      </c>
      <c r="M3417" s="245" t="str">
        <f t="shared" si="478"/>
        <v/>
      </c>
      <c r="N3417" s="244" t="str">
        <f t="shared" si="479"/>
        <v/>
      </c>
      <c r="O3417" s="244" t="str">
        <f t="shared" si="480"/>
        <v/>
      </c>
      <c r="P3417">
        <f>IF($I3417&lt;&gt;"",$I3417,IF($E3417="SGD",1,IF($E3417="USD",Settings!$B$22,IF($E3417="HKD",Settings!$B$23,1))))</f>
        <v>1</v>
      </c>
      <c r="Q3417">
        <f t="shared" si="481"/>
        <v>0</v>
      </c>
      <c r="R3417">
        <f t="shared" si="482"/>
        <v>0</v>
      </c>
      <c r="S3417" t="str">
        <f t="shared" si="483"/>
        <v/>
      </c>
      <c r="T3417" t="str">
        <f t="shared" si="484"/>
        <v/>
      </c>
      <c r="U3417" t="str">
        <f t="shared" si="485"/>
        <v/>
      </c>
    </row>
    <row r="3418" spans="12:21" ht="15" customHeight="1" x14ac:dyDescent="0.15">
      <c r="L3418" s="244" t="str">
        <f t="shared" si="477"/>
        <v/>
      </c>
      <c r="M3418" s="245" t="str">
        <f t="shared" si="478"/>
        <v/>
      </c>
      <c r="N3418" s="244" t="str">
        <f t="shared" si="479"/>
        <v/>
      </c>
      <c r="O3418" s="244" t="str">
        <f t="shared" si="480"/>
        <v/>
      </c>
      <c r="P3418">
        <f>IF($I3418&lt;&gt;"",$I3418,IF($E3418="SGD",1,IF($E3418="USD",Settings!$B$22,IF($E3418="HKD",Settings!$B$23,1))))</f>
        <v>1</v>
      </c>
      <c r="Q3418">
        <f t="shared" si="481"/>
        <v>0</v>
      </c>
      <c r="R3418">
        <f t="shared" si="482"/>
        <v>0</v>
      </c>
      <c r="S3418" t="str">
        <f t="shared" si="483"/>
        <v/>
      </c>
      <c r="T3418" t="str">
        <f t="shared" si="484"/>
        <v/>
      </c>
      <c r="U3418" t="str">
        <f t="shared" si="485"/>
        <v/>
      </c>
    </row>
    <row r="3419" spans="12:21" ht="15" customHeight="1" x14ac:dyDescent="0.15">
      <c r="L3419" s="244" t="str">
        <f t="shared" si="477"/>
        <v/>
      </c>
      <c r="M3419" s="245" t="str">
        <f t="shared" si="478"/>
        <v/>
      </c>
      <c r="N3419" s="244" t="str">
        <f t="shared" si="479"/>
        <v/>
      </c>
      <c r="O3419" s="244" t="str">
        <f t="shared" si="480"/>
        <v/>
      </c>
      <c r="P3419">
        <f>IF($I3419&lt;&gt;"",$I3419,IF($E3419="SGD",1,IF($E3419="USD",Settings!$B$22,IF($E3419="HKD",Settings!$B$23,1))))</f>
        <v>1</v>
      </c>
      <c r="Q3419">
        <f t="shared" si="481"/>
        <v>0</v>
      </c>
      <c r="R3419">
        <f t="shared" si="482"/>
        <v>0</v>
      </c>
      <c r="S3419" t="str">
        <f t="shared" si="483"/>
        <v/>
      </c>
      <c r="T3419" t="str">
        <f t="shared" si="484"/>
        <v/>
      </c>
      <c r="U3419" t="str">
        <f t="shared" si="485"/>
        <v/>
      </c>
    </row>
    <row r="3420" spans="12:21" ht="15" customHeight="1" x14ac:dyDescent="0.15">
      <c r="L3420" s="244" t="str">
        <f t="shared" si="477"/>
        <v/>
      </c>
      <c r="M3420" s="245" t="str">
        <f t="shared" si="478"/>
        <v/>
      </c>
      <c r="N3420" s="244" t="str">
        <f t="shared" si="479"/>
        <v/>
      </c>
      <c r="O3420" s="244" t="str">
        <f t="shared" si="480"/>
        <v/>
      </c>
      <c r="P3420">
        <f>IF($I3420&lt;&gt;"",$I3420,IF($E3420="SGD",1,IF($E3420="USD",Settings!$B$22,IF($E3420="HKD",Settings!$B$23,1))))</f>
        <v>1</v>
      </c>
      <c r="Q3420">
        <f t="shared" si="481"/>
        <v>0</v>
      </c>
      <c r="R3420">
        <f t="shared" si="482"/>
        <v>0</v>
      </c>
      <c r="S3420" t="str">
        <f t="shared" si="483"/>
        <v/>
      </c>
      <c r="T3420" t="str">
        <f t="shared" si="484"/>
        <v/>
      </c>
      <c r="U3420" t="str">
        <f t="shared" si="485"/>
        <v/>
      </c>
    </row>
    <row r="3421" spans="12:21" ht="15" customHeight="1" x14ac:dyDescent="0.15">
      <c r="L3421" s="244" t="str">
        <f t="shared" si="477"/>
        <v/>
      </c>
      <c r="M3421" s="245" t="str">
        <f t="shared" si="478"/>
        <v/>
      </c>
      <c r="N3421" s="244" t="str">
        <f t="shared" si="479"/>
        <v/>
      </c>
      <c r="O3421" s="244" t="str">
        <f t="shared" si="480"/>
        <v/>
      </c>
      <c r="P3421">
        <f>IF($I3421&lt;&gt;"",$I3421,IF($E3421="SGD",1,IF($E3421="USD",Settings!$B$22,IF($E3421="HKD",Settings!$B$23,1))))</f>
        <v>1</v>
      </c>
      <c r="Q3421">
        <f t="shared" si="481"/>
        <v>0</v>
      </c>
      <c r="R3421">
        <f t="shared" si="482"/>
        <v>0</v>
      </c>
      <c r="S3421" t="str">
        <f t="shared" si="483"/>
        <v/>
      </c>
      <c r="T3421" t="str">
        <f t="shared" si="484"/>
        <v/>
      </c>
      <c r="U3421" t="str">
        <f t="shared" si="485"/>
        <v/>
      </c>
    </row>
    <row r="3422" spans="12:21" ht="15" customHeight="1" x14ac:dyDescent="0.15">
      <c r="L3422" s="244" t="str">
        <f t="shared" si="477"/>
        <v/>
      </c>
      <c r="M3422" s="245" t="str">
        <f t="shared" si="478"/>
        <v/>
      </c>
      <c r="N3422" s="244" t="str">
        <f t="shared" si="479"/>
        <v/>
      </c>
      <c r="O3422" s="244" t="str">
        <f t="shared" si="480"/>
        <v/>
      </c>
      <c r="P3422">
        <f>IF($I3422&lt;&gt;"",$I3422,IF($E3422="SGD",1,IF($E3422="USD",Settings!$B$22,IF($E3422="HKD",Settings!$B$23,1))))</f>
        <v>1</v>
      </c>
      <c r="Q3422">
        <f t="shared" si="481"/>
        <v>0</v>
      </c>
      <c r="R3422">
        <f t="shared" si="482"/>
        <v>0</v>
      </c>
      <c r="S3422" t="str">
        <f t="shared" si="483"/>
        <v/>
      </c>
      <c r="T3422" t="str">
        <f t="shared" si="484"/>
        <v/>
      </c>
      <c r="U3422" t="str">
        <f t="shared" si="485"/>
        <v/>
      </c>
    </row>
    <row r="3423" spans="12:21" ht="15" customHeight="1" x14ac:dyDescent="0.15">
      <c r="L3423" s="244" t="str">
        <f t="shared" si="477"/>
        <v/>
      </c>
      <c r="M3423" s="245" t="str">
        <f t="shared" si="478"/>
        <v/>
      </c>
      <c r="N3423" s="244" t="str">
        <f t="shared" si="479"/>
        <v/>
      </c>
      <c r="O3423" s="244" t="str">
        <f t="shared" si="480"/>
        <v/>
      </c>
      <c r="P3423">
        <f>IF($I3423&lt;&gt;"",$I3423,IF($E3423="SGD",1,IF($E3423="USD",Settings!$B$22,IF($E3423="HKD",Settings!$B$23,1))))</f>
        <v>1</v>
      </c>
      <c r="Q3423">
        <f t="shared" si="481"/>
        <v>0</v>
      </c>
      <c r="R3423">
        <f t="shared" si="482"/>
        <v>0</v>
      </c>
      <c r="S3423" t="str">
        <f t="shared" si="483"/>
        <v/>
      </c>
      <c r="T3423" t="str">
        <f t="shared" si="484"/>
        <v/>
      </c>
      <c r="U3423" t="str">
        <f t="shared" si="485"/>
        <v/>
      </c>
    </row>
    <row r="3424" spans="12:21" ht="15" customHeight="1" x14ac:dyDescent="0.15">
      <c r="L3424" s="244" t="str">
        <f t="shared" si="477"/>
        <v/>
      </c>
      <c r="M3424" s="245" t="str">
        <f t="shared" si="478"/>
        <v/>
      </c>
      <c r="N3424" s="244" t="str">
        <f t="shared" si="479"/>
        <v/>
      </c>
      <c r="O3424" s="244" t="str">
        <f t="shared" si="480"/>
        <v/>
      </c>
      <c r="P3424">
        <f>IF($I3424&lt;&gt;"",$I3424,IF($E3424="SGD",1,IF($E3424="USD",Settings!$B$22,IF($E3424="HKD",Settings!$B$23,1))))</f>
        <v>1</v>
      </c>
      <c r="Q3424">
        <f t="shared" si="481"/>
        <v>0</v>
      </c>
      <c r="R3424">
        <f t="shared" si="482"/>
        <v>0</v>
      </c>
      <c r="S3424" t="str">
        <f t="shared" si="483"/>
        <v/>
      </c>
      <c r="T3424" t="str">
        <f t="shared" si="484"/>
        <v/>
      </c>
      <c r="U3424" t="str">
        <f t="shared" si="485"/>
        <v/>
      </c>
    </row>
    <row r="3425" spans="12:21" ht="15" customHeight="1" x14ac:dyDescent="0.15">
      <c r="L3425" s="244" t="str">
        <f t="shared" si="477"/>
        <v/>
      </c>
      <c r="M3425" s="245" t="str">
        <f t="shared" si="478"/>
        <v/>
      </c>
      <c r="N3425" s="244" t="str">
        <f t="shared" si="479"/>
        <v/>
      </c>
      <c r="O3425" s="244" t="str">
        <f t="shared" si="480"/>
        <v/>
      </c>
      <c r="P3425">
        <f>IF($I3425&lt;&gt;"",$I3425,IF($E3425="SGD",1,IF($E3425="USD",Settings!$B$22,IF($E3425="HKD",Settings!$B$23,1))))</f>
        <v>1</v>
      </c>
      <c r="Q3425">
        <f t="shared" si="481"/>
        <v>0</v>
      </c>
      <c r="R3425">
        <f t="shared" si="482"/>
        <v>0</v>
      </c>
      <c r="S3425" t="str">
        <f t="shared" si="483"/>
        <v/>
      </c>
      <c r="T3425" t="str">
        <f t="shared" si="484"/>
        <v/>
      </c>
      <c r="U3425" t="str">
        <f t="shared" si="485"/>
        <v/>
      </c>
    </row>
    <row r="3426" spans="12:21" ht="15" customHeight="1" x14ac:dyDescent="0.15">
      <c r="L3426" s="244" t="str">
        <f t="shared" si="477"/>
        <v/>
      </c>
      <c r="M3426" s="245" t="str">
        <f t="shared" si="478"/>
        <v/>
      </c>
      <c r="N3426" s="244" t="str">
        <f t="shared" si="479"/>
        <v/>
      </c>
      <c r="O3426" s="244" t="str">
        <f t="shared" si="480"/>
        <v/>
      </c>
      <c r="P3426">
        <f>IF($I3426&lt;&gt;"",$I3426,IF($E3426="SGD",1,IF($E3426="USD",Settings!$B$22,IF($E3426="HKD",Settings!$B$23,1))))</f>
        <v>1</v>
      </c>
      <c r="Q3426">
        <f t="shared" si="481"/>
        <v>0</v>
      </c>
      <c r="R3426">
        <f t="shared" si="482"/>
        <v>0</v>
      </c>
      <c r="S3426" t="str">
        <f t="shared" si="483"/>
        <v/>
      </c>
      <c r="T3426" t="str">
        <f t="shared" si="484"/>
        <v/>
      </c>
      <c r="U3426" t="str">
        <f t="shared" si="485"/>
        <v/>
      </c>
    </row>
    <row r="3427" spans="12:21" ht="15" customHeight="1" x14ac:dyDescent="0.15">
      <c r="L3427" s="244" t="str">
        <f t="shared" si="477"/>
        <v/>
      </c>
      <c r="M3427" s="245" t="str">
        <f t="shared" si="478"/>
        <v/>
      </c>
      <c r="N3427" s="244" t="str">
        <f t="shared" si="479"/>
        <v/>
      </c>
      <c r="O3427" s="244" t="str">
        <f t="shared" si="480"/>
        <v/>
      </c>
      <c r="P3427">
        <f>IF($I3427&lt;&gt;"",$I3427,IF($E3427="SGD",1,IF($E3427="USD",Settings!$B$22,IF($E3427="HKD",Settings!$B$23,1))))</f>
        <v>1</v>
      </c>
      <c r="Q3427">
        <f t="shared" si="481"/>
        <v>0</v>
      </c>
      <c r="R3427">
        <f t="shared" si="482"/>
        <v>0</v>
      </c>
      <c r="S3427" t="str">
        <f t="shared" si="483"/>
        <v/>
      </c>
      <c r="T3427" t="str">
        <f t="shared" si="484"/>
        <v/>
      </c>
      <c r="U3427" t="str">
        <f t="shared" si="485"/>
        <v/>
      </c>
    </row>
    <row r="3428" spans="12:21" ht="15" customHeight="1" x14ac:dyDescent="0.15">
      <c r="L3428" s="244" t="str">
        <f t="shared" si="477"/>
        <v/>
      </c>
      <c r="M3428" s="245" t="str">
        <f t="shared" si="478"/>
        <v/>
      </c>
      <c r="N3428" s="244" t="str">
        <f t="shared" si="479"/>
        <v/>
      </c>
      <c r="O3428" s="244" t="str">
        <f t="shared" si="480"/>
        <v/>
      </c>
      <c r="P3428">
        <f>IF($I3428&lt;&gt;"",$I3428,IF($E3428="SGD",1,IF($E3428="USD",Settings!$B$22,IF($E3428="HKD",Settings!$B$23,1))))</f>
        <v>1</v>
      </c>
      <c r="Q3428">
        <f t="shared" si="481"/>
        <v>0</v>
      </c>
      <c r="R3428">
        <f t="shared" si="482"/>
        <v>0</v>
      </c>
      <c r="S3428" t="str">
        <f t="shared" si="483"/>
        <v/>
      </c>
      <c r="T3428" t="str">
        <f t="shared" si="484"/>
        <v/>
      </c>
      <c r="U3428" t="str">
        <f t="shared" si="485"/>
        <v/>
      </c>
    </row>
    <row r="3429" spans="12:21" ht="15" customHeight="1" x14ac:dyDescent="0.15">
      <c r="L3429" s="244" t="str">
        <f t="shared" si="477"/>
        <v/>
      </c>
      <c r="M3429" s="245" t="str">
        <f t="shared" si="478"/>
        <v/>
      </c>
      <c r="N3429" s="244" t="str">
        <f t="shared" si="479"/>
        <v/>
      </c>
      <c r="O3429" s="244" t="str">
        <f t="shared" si="480"/>
        <v/>
      </c>
      <c r="P3429">
        <f>IF($I3429&lt;&gt;"",$I3429,IF($E3429="SGD",1,IF($E3429="USD",Settings!$B$22,IF($E3429="HKD",Settings!$B$23,1))))</f>
        <v>1</v>
      </c>
      <c r="Q3429">
        <f t="shared" si="481"/>
        <v>0</v>
      </c>
      <c r="R3429">
        <f t="shared" si="482"/>
        <v>0</v>
      </c>
      <c r="S3429" t="str">
        <f t="shared" si="483"/>
        <v/>
      </c>
      <c r="T3429" t="str">
        <f t="shared" si="484"/>
        <v/>
      </c>
      <c r="U3429" t="str">
        <f t="shared" si="485"/>
        <v/>
      </c>
    </row>
    <row r="3430" spans="12:21" ht="15" customHeight="1" x14ac:dyDescent="0.15">
      <c r="L3430" s="244" t="str">
        <f t="shared" si="477"/>
        <v/>
      </c>
      <c r="M3430" s="245" t="str">
        <f t="shared" si="478"/>
        <v/>
      </c>
      <c r="N3430" s="244" t="str">
        <f t="shared" si="479"/>
        <v/>
      </c>
      <c r="O3430" s="244" t="str">
        <f t="shared" si="480"/>
        <v/>
      </c>
      <c r="P3430">
        <f>IF($I3430&lt;&gt;"",$I3430,IF($E3430="SGD",1,IF($E3430="USD",Settings!$B$22,IF($E3430="HKD",Settings!$B$23,1))))</f>
        <v>1</v>
      </c>
      <c r="Q3430">
        <f t="shared" si="481"/>
        <v>0</v>
      </c>
      <c r="R3430">
        <f t="shared" si="482"/>
        <v>0</v>
      </c>
      <c r="S3430" t="str">
        <f t="shared" si="483"/>
        <v/>
      </c>
      <c r="T3430" t="str">
        <f t="shared" si="484"/>
        <v/>
      </c>
      <c r="U3430" t="str">
        <f t="shared" si="485"/>
        <v/>
      </c>
    </row>
    <row r="3431" spans="12:21" ht="15" customHeight="1" x14ac:dyDescent="0.15">
      <c r="L3431" s="244" t="str">
        <f t="shared" si="477"/>
        <v/>
      </c>
      <c r="M3431" s="245" t="str">
        <f t="shared" si="478"/>
        <v/>
      </c>
      <c r="N3431" s="244" t="str">
        <f t="shared" si="479"/>
        <v/>
      </c>
      <c r="O3431" s="244" t="str">
        <f t="shared" si="480"/>
        <v/>
      </c>
      <c r="P3431">
        <f>IF($I3431&lt;&gt;"",$I3431,IF($E3431="SGD",1,IF($E3431="USD",Settings!$B$22,IF($E3431="HKD",Settings!$B$23,1))))</f>
        <v>1</v>
      </c>
      <c r="Q3431">
        <f t="shared" si="481"/>
        <v>0</v>
      </c>
      <c r="R3431">
        <f t="shared" si="482"/>
        <v>0</v>
      </c>
      <c r="S3431" t="str">
        <f t="shared" si="483"/>
        <v/>
      </c>
      <c r="T3431" t="str">
        <f t="shared" si="484"/>
        <v/>
      </c>
      <c r="U3431" t="str">
        <f t="shared" si="485"/>
        <v/>
      </c>
    </row>
    <row r="3432" spans="12:21" ht="15" customHeight="1" x14ac:dyDescent="0.15">
      <c r="L3432" s="244" t="str">
        <f t="shared" si="477"/>
        <v/>
      </c>
      <c r="M3432" s="245" t="str">
        <f t="shared" si="478"/>
        <v/>
      </c>
      <c r="N3432" s="244" t="str">
        <f t="shared" si="479"/>
        <v/>
      </c>
      <c r="O3432" s="244" t="str">
        <f t="shared" si="480"/>
        <v/>
      </c>
      <c r="P3432">
        <f>IF($I3432&lt;&gt;"",$I3432,IF($E3432="SGD",1,IF($E3432="USD",Settings!$B$22,IF($E3432="HKD",Settings!$B$23,1))))</f>
        <v>1</v>
      </c>
      <c r="Q3432">
        <f t="shared" si="481"/>
        <v>0</v>
      </c>
      <c r="R3432">
        <f t="shared" si="482"/>
        <v>0</v>
      </c>
      <c r="S3432" t="str">
        <f t="shared" si="483"/>
        <v/>
      </c>
      <c r="T3432" t="str">
        <f t="shared" si="484"/>
        <v/>
      </c>
      <c r="U3432" t="str">
        <f t="shared" si="485"/>
        <v/>
      </c>
    </row>
    <row r="3433" spans="12:21" ht="15" customHeight="1" x14ac:dyDescent="0.15">
      <c r="L3433" s="244" t="str">
        <f t="shared" ref="L3433:L3496" si="486">IF(OR(B3433="",C3433="",E3433=""),"",B3433&amp;":"&amp;C3433&amp;":"&amp;E3433)</f>
        <v/>
      </c>
      <c r="M3433" s="245" t="str">
        <f t="shared" ref="M3433:M3496" si="487">IF(A3433="","",A3433*D3433)</f>
        <v/>
      </c>
      <c r="N3433" s="244" t="str">
        <f t="shared" ref="N3433:N3496" si="488">IF(A3433="","",IF(OR(A3433=1,A3433=0),J3433,0))</f>
        <v/>
      </c>
      <c r="O3433" s="244" t="str">
        <f t="shared" ref="O3433:O3496" si="489">IF(A3433="","",IF(A3433=-1,J3433,0))</f>
        <v/>
      </c>
      <c r="P3433">
        <f>IF($I3433&lt;&gt;"",$I3433,IF($E3433="SGD",1,IF($E3433="USD",Settings!$B$22,IF($E3433="HKD",Settings!$B$23,1))))</f>
        <v>1</v>
      </c>
      <c r="Q3433">
        <f t="shared" ref="Q3433:Q3496" si="490">IF($L3433="",0,($O3433-$N3433+IF($A3433=2,$J3433,0))*$P3433)</f>
        <v>0</v>
      </c>
      <c r="R3433">
        <f t="shared" ref="R3433:R3496" si="491">IF($L3433="",0,IF($A3433=2,$J3433*$P3433,0))</f>
        <v>0</v>
      </c>
      <c r="S3433" t="str">
        <f t="shared" si="483"/>
        <v/>
      </c>
      <c r="T3433" t="str">
        <f t="shared" si="484"/>
        <v/>
      </c>
      <c r="U3433" t="str">
        <f t="shared" si="485"/>
        <v/>
      </c>
    </row>
    <row r="3434" spans="12:21" ht="15" customHeight="1" x14ac:dyDescent="0.15">
      <c r="L3434" s="244" t="str">
        <f t="shared" si="486"/>
        <v/>
      </c>
      <c r="M3434" s="245" t="str">
        <f t="shared" si="487"/>
        <v/>
      </c>
      <c r="N3434" s="244" t="str">
        <f t="shared" si="488"/>
        <v/>
      </c>
      <c r="O3434" s="244" t="str">
        <f t="shared" si="489"/>
        <v/>
      </c>
      <c r="P3434">
        <f>IF($I3434&lt;&gt;"",$I3434,IF($E3434="SGD",1,IF($E3434="USD",Settings!$B$22,IF($E3434="HKD",Settings!$B$23,1))))</f>
        <v>1</v>
      </c>
      <c r="Q3434">
        <f t="shared" si="490"/>
        <v>0</v>
      </c>
      <c r="R3434">
        <f t="shared" si="491"/>
        <v>0</v>
      </c>
      <c r="S3434" t="str">
        <f t="shared" si="483"/>
        <v/>
      </c>
      <c r="T3434" t="str">
        <f t="shared" si="484"/>
        <v/>
      </c>
      <c r="U3434" t="str">
        <f t="shared" si="485"/>
        <v/>
      </c>
    </row>
    <row r="3435" spans="12:21" ht="15" customHeight="1" x14ac:dyDescent="0.15">
      <c r="L3435" s="244" t="str">
        <f t="shared" si="486"/>
        <v/>
      </c>
      <c r="M3435" s="245" t="str">
        <f t="shared" si="487"/>
        <v/>
      </c>
      <c r="N3435" s="244" t="str">
        <f t="shared" si="488"/>
        <v/>
      </c>
      <c r="O3435" s="244" t="str">
        <f t="shared" si="489"/>
        <v/>
      </c>
      <c r="P3435">
        <f>IF($I3435&lt;&gt;"",$I3435,IF($E3435="SGD",1,IF($E3435="USD",Settings!$B$22,IF($E3435="HKD",Settings!$B$23,1))))</f>
        <v>1</v>
      </c>
      <c r="Q3435">
        <f t="shared" si="490"/>
        <v>0</v>
      </c>
      <c r="R3435">
        <f t="shared" si="491"/>
        <v>0</v>
      </c>
      <c r="S3435" t="str">
        <f t="shared" si="483"/>
        <v/>
      </c>
      <c r="T3435" t="str">
        <f t="shared" si="484"/>
        <v/>
      </c>
      <c r="U3435" t="str">
        <f t="shared" si="485"/>
        <v/>
      </c>
    </row>
    <row r="3436" spans="12:21" ht="15" customHeight="1" x14ac:dyDescent="0.15">
      <c r="L3436" s="244" t="str">
        <f t="shared" si="486"/>
        <v/>
      </c>
      <c r="M3436" s="245" t="str">
        <f t="shared" si="487"/>
        <v/>
      </c>
      <c r="N3436" s="244" t="str">
        <f t="shared" si="488"/>
        <v/>
      </c>
      <c r="O3436" s="244" t="str">
        <f t="shared" si="489"/>
        <v/>
      </c>
      <c r="P3436">
        <f>IF($I3436&lt;&gt;"",$I3436,IF($E3436="SGD",1,IF($E3436="USD",Settings!$B$22,IF($E3436="HKD",Settings!$B$23,1))))</f>
        <v>1</v>
      </c>
      <c r="Q3436">
        <f t="shared" si="490"/>
        <v>0</v>
      </c>
      <c r="R3436">
        <f t="shared" si="491"/>
        <v>0</v>
      </c>
      <c r="S3436" t="str">
        <f t="shared" si="483"/>
        <v/>
      </c>
      <c r="T3436" t="str">
        <f t="shared" si="484"/>
        <v/>
      </c>
      <c r="U3436" t="str">
        <f t="shared" si="485"/>
        <v/>
      </c>
    </row>
    <row r="3437" spans="12:21" ht="15" customHeight="1" x14ac:dyDescent="0.15">
      <c r="L3437" s="244" t="str">
        <f t="shared" si="486"/>
        <v/>
      </c>
      <c r="M3437" s="245" t="str">
        <f t="shared" si="487"/>
        <v/>
      </c>
      <c r="N3437" s="244" t="str">
        <f t="shared" si="488"/>
        <v/>
      </c>
      <c r="O3437" s="244" t="str">
        <f t="shared" si="489"/>
        <v/>
      </c>
      <c r="P3437">
        <f>IF($I3437&lt;&gt;"",$I3437,IF($E3437="SGD",1,IF($E3437="USD",Settings!$B$22,IF($E3437="HKD",Settings!$B$23,1))))</f>
        <v>1</v>
      </c>
      <c r="Q3437">
        <f t="shared" si="490"/>
        <v>0</v>
      </c>
      <c r="R3437">
        <f t="shared" si="491"/>
        <v>0</v>
      </c>
      <c r="S3437" t="str">
        <f t="shared" si="483"/>
        <v/>
      </c>
      <c r="T3437" t="str">
        <f t="shared" si="484"/>
        <v/>
      </c>
      <c r="U3437" t="str">
        <f t="shared" si="485"/>
        <v/>
      </c>
    </row>
    <row r="3438" spans="12:21" ht="15" customHeight="1" x14ac:dyDescent="0.15">
      <c r="L3438" s="244" t="str">
        <f t="shared" si="486"/>
        <v/>
      </c>
      <c r="M3438" s="245" t="str">
        <f t="shared" si="487"/>
        <v/>
      </c>
      <c r="N3438" s="244" t="str">
        <f t="shared" si="488"/>
        <v/>
      </c>
      <c r="O3438" s="244" t="str">
        <f t="shared" si="489"/>
        <v/>
      </c>
      <c r="P3438">
        <f>IF($I3438&lt;&gt;"",$I3438,IF($E3438="SGD",1,IF($E3438="USD",Settings!$B$22,IF($E3438="HKD",Settings!$B$23,1))))</f>
        <v>1</v>
      </c>
      <c r="Q3438">
        <f t="shared" si="490"/>
        <v>0</v>
      </c>
      <c r="R3438">
        <f t="shared" si="491"/>
        <v>0</v>
      </c>
      <c r="S3438" t="str">
        <f t="shared" si="483"/>
        <v/>
      </c>
      <c r="T3438" t="str">
        <f t="shared" si="484"/>
        <v/>
      </c>
      <c r="U3438" t="str">
        <f t="shared" si="485"/>
        <v/>
      </c>
    </row>
    <row r="3439" spans="12:21" ht="15" customHeight="1" x14ac:dyDescent="0.15">
      <c r="L3439" s="244" t="str">
        <f t="shared" si="486"/>
        <v/>
      </c>
      <c r="M3439" s="245" t="str">
        <f t="shared" si="487"/>
        <v/>
      </c>
      <c r="N3439" s="244" t="str">
        <f t="shared" si="488"/>
        <v/>
      </c>
      <c r="O3439" s="244" t="str">
        <f t="shared" si="489"/>
        <v/>
      </c>
      <c r="P3439">
        <f>IF($I3439&lt;&gt;"",$I3439,IF($E3439="SGD",1,IF($E3439="USD",Settings!$B$22,IF($E3439="HKD",Settings!$B$23,1))))</f>
        <v>1</v>
      </c>
      <c r="Q3439">
        <f t="shared" si="490"/>
        <v>0</v>
      </c>
      <c r="R3439">
        <f t="shared" si="491"/>
        <v>0</v>
      </c>
      <c r="S3439" t="str">
        <f t="shared" si="483"/>
        <v/>
      </c>
      <c r="T3439" t="str">
        <f t="shared" si="484"/>
        <v/>
      </c>
      <c r="U3439" t="str">
        <f t="shared" si="485"/>
        <v/>
      </c>
    </row>
    <row r="3440" spans="12:21" ht="15" customHeight="1" x14ac:dyDescent="0.15">
      <c r="L3440" s="244" t="str">
        <f t="shared" si="486"/>
        <v/>
      </c>
      <c r="M3440" s="245" t="str">
        <f t="shared" si="487"/>
        <v/>
      </c>
      <c r="N3440" s="244" t="str">
        <f t="shared" si="488"/>
        <v/>
      </c>
      <c r="O3440" s="244" t="str">
        <f t="shared" si="489"/>
        <v/>
      </c>
      <c r="P3440">
        <f>IF($I3440&lt;&gt;"",$I3440,IF($E3440="SGD",1,IF($E3440="USD",Settings!$B$22,IF($E3440="HKD",Settings!$B$23,1))))</f>
        <v>1</v>
      </c>
      <c r="Q3440">
        <f t="shared" si="490"/>
        <v>0</v>
      </c>
      <c r="R3440">
        <f t="shared" si="491"/>
        <v>0</v>
      </c>
      <c r="S3440" t="str">
        <f t="shared" si="483"/>
        <v/>
      </c>
      <c r="T3440" t="str">
        <f t="shared" si="484"/>
        <v/>
      </c>
      <c r="U3440" t="str">
        <f t="shared" si="485"/>
        <v/>
      </c>
    </row>
    <row r="3441" spans="12:21" ht="15" customHeight="1" x14ac:dyDescent="0.15">
      <c r="L3441" s="244" t="str">
        <f t="shared" si="486"/>
        <v/>
      </c>
      <c r="M3441" s="245" t="str">
        <f t="shared" si="487"/>
        <v/>
      </c>
      <c r="N3441" s="244" t="str">
        <f t="shared" si="488"/>
        <v/>
      </c>
      <c r="O3441" s="244" t="str">
        <f t="shared" si="489"/>
        <v/>
      </c>
      <c r="P3441">
        <f>IF($I3441&lt;&gt;"",$I3441,IF($E3441="SGD",1,IF($E3441="USD",Settings!$B$22,IF($E3441="HKD",Settings!$B$23,1))))</f>
        <v>1</v>
      </c>
      <c r="Q3441">
        <f t="shared" si="490"/>
        <v>0</v>
      </c>
      <c r="R3441">
        <f t="shared" si="491"/>
        <v>0</v>
      </c>
      <c r="S3441" t="str">
        <f t="shared" si="483"/>
        <v/>
      </c>
      <c r="T3441" t="str">
        <f t="shared" si="484"/>
        <v/>
      </c>
      <c r="U3441" t="str">
        <f t="shared" si="485"/>
        <v/>
      </c>
    </row>
    <row r="3442" spans="12:21" ht="15" customHeight="1" x14ac:dyDescent="0.15">
      <c r="L3442" s="244" t="str">
        <f t="shared" si="486"/>
        <v/>
      </c>
      <c r="M3442" s="245" t="str">
        <f t="shared" si="487"/>
        <v/>
      </c>
      <c r="N3442" s="244" t="str">
        <f t="shared" si="488"/>
        <v/>
      </c>
      <c r="O3442" s="244" t="str">
        <f t="shared" si="489"/>
        <v/>
      </c>
      <c r="P3442">
        <f>IF($I3442&lt;&gt;"",$I3442,IF($E3442="SGD",1,IF($E3442="USD",Settings!$B$22,IF($E3442="HKD",Settings!$B$23,1))))</f>
        <v>1</v>
      </c>
      <c r="Q3442">
        <f t="shared" si="490"/>
        <v>0</v>
      </c>
      <c r="R3442">
        <f t="shared" si="491"/>
        <v>0</v>
      </c>
      <c r="S3442" t="str">
        <f t="shared" si="483"/>
        <v/>
      </c>
      <c r="T3442" t="str">
        <f t="shared" si="484"/>
        <v/>
      </c>
      <c r="U3442" t="str">
        <f t="shared" si="485"/>
        <v/>
      </c>
    </row>
    <row r="3443" spans="12:21" ht="15" customHeight="1" x14ac:dyDescent="0.15">
      <c r="L3443" s="244" t="str">
        <f t="shared" si="486"/>
        <v/>
      </c>
      <c r="M3443" s="245" t="str">
        <f t="shared" si="487"/>
        <v/>
      </c>
      <c r="N3443" s="244" t="str">
        <f t="shared" si="488"/>
        <v/>
      </c>
      <c r="O3443" s="244" t="str">
        <f t="shared" si="489"/>
        <v/>
      </c>
      <c r="P3443">
        <f>IF($I3443&lt;&gt;"",$I3443,IF($E3443="SGD",1,IF($E3443="USD",Settings!$B$22,IF($E3443="HKD",Settings!$B$23,1))))</f>
        <v>1</v>
      </c>
      <c r="Q3443">
        <f t="shared" si="490"/>
        <v>0</v>
      </c>
      <c r="R3443">
        <f t="shared" si="491"/>
        <v>0</v>
      </c>
      <c r="S3443" t="str">
        <f t="shared" si="483"/>
        <v/>
      </c>
      <c r="T3443" t="str">
        <f t="shared" si="484"/>
        <v/>
      </c>
      <c r="U3443" t="str">
        <f t="shared" si="485"/>
        <v/>
      </c>
    </row>
    <row r="3444" spans="12:21" ht="15" customHeight="1" x14ac:dyDescent="0.15">
      <c r="L3444" s="244" t="str">
        <f t="shared" si="486"/>
        <v/>
      </c>
      <c r="M3444" s="245" t="str">
        <f t="shared" si="487"/>
        <v/>
      </c>
      <c r="N3444" s="244" t="str">
        <f t="shared" si="488"/>
        <v/>
      </c>
      <c r="O3444" s="244" t="str">
        <f t="shared" si="489"/>
        <v/>
      </c>
      <c r="P3444">
        <f>IF($I3444&lt;&gt;"",$I3444,IF($E3444="SGD",1,IF($E3444="USD",Settings!$B$22,IF($E3444="HKD",Settings!$B$23,1))))</f>
        <v>1</v>
      </c>
      <c r="Q3444">
        <f t="shared" si="490"/>
        <v>0</v>
      </c>
      <c r="R3444">
        <f t="shared" si="491"/>
        <v>0</v>
      </c>
      <c r="S3444" t="str">
        <f t="shared" si="483"/>
        <v/>
      </c>
      <c r="T3444" t="str">
        <f t="shared" si="484"/>
        <v/>
      </c>
      <c r="U3444" t="str">
        <f t="shared" si="485"/>
        <v/>
      </c>
    </row>
    <row r="3445" spans="12:21" ht="15" customHeight="1" x14ac:dyDescent="0.15">
      <c r="L3445" s="244" t="str">
        <f t="shared" si="486"/>
        <v/>
      </c>
      <c r="M3445" s="245" t="str">
        <f t="shared" si="487"/>
        <v/>
      </c>
      <c r="N3445" s="244" t="str">
        <f t="shared" si="488"/>
        <v/>
      </c>
      <c r="O3445" s="244" t="str">
        <f t="shared" si="489"/>
        <v/>
      </c>
      <c r="P3445">
        <f>IF($I3445&lt;&gt;"",$I3445,IF($E3445="SGD",1,IF($E3445="USD",Settings!$B$22,IF($E3445="HKD",Settings!$B$23,1))))</f>
        <v>1</v>
      </c>
      <c r="Q3445">
        <f t="shared" si="490"/>
        <v>0</v>
      </c>
      <c r="R3445">
        <f t="shared" si="491"/>
        <v>0</v>
      </c>
      <c r="S3445" t="str">
        <f t="shared" si="483"/>
        <v/>
      </c>
      <c r="T3445" t="str">
        <f t="shared" si="484"/>
        <v/>
      </c>
      <c r="U3445" t="str">
        <f t="shared" si="485"/>
        <v/>
      </c>
    </row>
    <row r="3446" spans="12:21" ht="15" customHeight="1" x14ac:dyDescent="0.15">
      <c r="L3446" s="244" t="str">
        <f t="shared" si="486"/>
        <v/>
      </c>
      <c r="M3446" s="245" t="str">
        <f t="shared" si="487"/>
        <v/>
      </c>
      <c r="N3446" s="244" t="str">
        <f t="shared" si="488"/>
        <v/>
      </c>
      <c r="O3446" s="244" t="str">
        <f t="shared" si="489"/>
        <v/>
      </c>
      <c r="P3446">
        <f>IF($I3446&lt;&gt;"",$I3446,IF($E3446="SGD",1,IF($E3446="USD",Settings!$B$22,IF($E3446="HKD",Settings!$B$23,1))))</f>
        <v>1</v>
      </c>
      <c r="Q3446">
        <f t="shared" si="490"/>
        <v>0</v>
      </c>
      <c r="R3446">
        <f t="shared" si="491"/>
        <v>0</v>
      </c>
      <c r="S3446" t="str">
        <f t="shared" si="483"/>
        <v/>
      </c>
      <c r="T3446" t="str">
        <f t="shared" si="484"/>
        <v/>
      </c>
      <c r="U3446" t="str">
        <f t="shared" si="485"/>
        <v/>
      </c>
    </row>
    <row r="3447" spans="12:21" ht="15" customHeight="1" x14ac:dyDescent="0.15">
      <c r="L3447" s="244" t="str">
        <f t="shared" si="486"/>
        <v/>
      </c>
      <c r="M3447" s="245" t="str">
        <f t="shared" si="487"/>
        <v/>
      </c>
      <c r="N3447" s="244" t="str">
        <f t="shared" si="488"/>
        <v/>
      </c>
      <c r="O3447" s="244" t="str">
        <f t="shared" si="489"/>
        <v/>
      </c>
      <c r="P3447">
        <f>IF($I3447&lt;&gt;"",$I3447,IF($E3447="SGD",1,IF($E3447="USD",Settings!$B$22,IF($E3447="HKD",Settings!$B$23,1))))</f>
        <v>1</v>
      </c>
      <c r="Q3447">
        <f t="shared" si="490"/>
        <v>0</v>
      </c>
      <c r="R3447">
        <f t="shared" si="491"/>
        <v>0</v>
      </c>
      <c r="S3447" t="str">
        <f t="shared" si="483"/>
        <v/>
      </c>
      <c r="T3447" t="str">
        <f t="shared" si="484"/>
        <v/>
      </c>
      <c r="U3447" t="str">
        <f t="shared" si="485"/>
        <v/>
      </c>
    </row>
    <row r="3448" spans="12:21" ht="15" customHeight="1" x14ac:dyDescent="0.15">
      <c r="L3448" s="244" t="str">
        <f t="shared" si="486"/>
        <v/>
      </c>
      <c r="M3448" s="245" t="str">
        <f t="shared" si="487"/>
        <v/>
      </c>
      <c r="N3448" s="244" t="str">
        <f t="shared" si="488"/>
        <v/>
      </c>
      <c r="O3448" s="244" t="str">
        <f t="shared" si="489"/>
        <v/>
      </c>
      <c r="P3448">
        <f>IF($I3448&lt;&gt;"",$I3448,IF($E3448="SGD",1,IF($E3448="USD",Settings!$B$22,IF($E3448="HKD",Settings!$B$23,1))))</f>
        <v>1</v>
      </c>
      <c r="Q3448">
        <f t="shared" si="490"/>
        <v>0</v>
      </c>
      <c r="R3448">
        <f t="shared" si="491"/>
        <v>0</v>
      </c>
      <c r="S3448" t="str">
        <f t="shared" si="483"/>
        <v/>
      </c>
      <c r="T3448" t="str">
        <f t="shared" si="484"/>
        <v/>
      </c>
      <c r="U3448" t="str">
        <f t="shared" si="485"/>
        <v/>
      </c>
    </row>
    <row r="3449" spans="12:21" ht="15" customHeight="1" x14ac:dyDescent="0.15">
      <c r="L3449" s="244" t="str">
        <f t="shared" si="486"/>
        <v/>
      </c>
      <c r="M3449" s="245" t="str">
        <f t="shared" si="487"/>
        <v/>
      </c>
      <c r="N3449" s="244" t="str">
        <f t="shared" si="488"/>
        <v/>
      </c>
      <c r="O3449" s="244" t="str">
        <f t="shared" si="489"/>
        <v/>
      </c>
      <c r="P3449">
        <f>IF($I3449&lt;&gt;"",$I3449,IF($E3449="SGD",1,IF($E3449="USD",Settings!$B$22,IF($E3449="HKD",Settings!$B$23,1))))</f>
        <v>1</v>
      </c>
      <c r="Q3449">
        <f t="shared" si="490"/>
        <v>0</v>
      </c>
      <c r="R3449">
        <f t="shared" si="491"/>
        <v>0</v>
      </c>
      <c r="S3449" t="str">
        <f t="shared" si="483"/>
        <v/>
      </c>
      <c r="T3449" t="str">
        <f t="shared" si="484"/>
        <v/>
      </c>
      <c r="U3449" t="str">
        <f t="shared" si="485"/>
        <v/>
      </c>
    </row>
    <row r="3450" spans="12:21" ht="15" customHeight="1" x14ac:dyDescent="0.15">
      <c r="L3450" s="244" t="str">
        <f t="shared" si="486"/>
        <v/>
      </c>
      <c r="M3450" s="245" t="str">
        <f t="shared" si="487"/>
        <v/>
      </c>
      <c r="N3450" s="244" t="str">
        <f t="shared" si="488"/>
        <v/>
      </c>
      <c r="O3450" s="244" t="str">
        <f t="shared" si="489"/>
        <v/>
      </c>
      <c r="P3450">
        <f>IF($I3450&lt;&gt;"",$I3450,IF($E3450="SGD",1,IF($E3450="USD",Settings!$B$22,IF($E3450="HKD",Settings!$B$23,1))))</f>
        <v>1</v>
      </c>
      <c r="Q3450">
        <f t="shared" si="490"/>
        <v>0</v>
      </c>
      <c r="R3450">
        <f t="shared" si="491"/>
        <v>0</v>
      </c>
      <c r="S3450" t="str">
        <f t="shared" si="483"/>
        <v/>
      </c>
      <c r="T3450" t="str">
        <f t="shared" si="484"/>
        <v/>
      </c>
      <c r="U3450" t="str">
        <f t="shared" si="485"/>
        <v/>
      </c>
    </row>
    <row r="3451" spans="12:21" ht="15" customHeight="1" x14ac:dyDescent="0.15">
      <c r="L3451" s="244" t="str">
        <f t="shared" si="486"/>
        <v/>
      </c>
      <c r="M3451" s="245" t="str">
        <f t="shared" si="487"/>
        <v/>
      </c>
      <c r="N3451" s="244" t="str">
        <f t="shared" si="488"/>
        <v/>
      </c>
      <c r="O3451" s="244" t="str">
        <f t="shared" si="489"/>
        <v/>
      </c>
      <c r="P3451">
        <f>IF($I3451&lt;&gt;"",$I3451,IF($E3451="SGD",1,IF($E3451="USD",Settings!$B$22,IF($E3451="HKD",Settings!$B$23,1))))</f>
        <v>1</v>
      </c>
      <c r="Q3451">
        <f t="shared" si="490"/>
        <v>0</v>
      </c>
      <c r="R3451">
        <f t="shared" si="491"/>
        <v>0</v>
      </c>
      <c r="S3451" t="str">
        <f t="shared" si="483"/>
        <v/>
      </c>
      <c r="T3451" t="str">
        <f t="shared" si="484"/>
        <v/>
      </c>
      <c r="U3451" t="str">
        <f t="shared" si="485"/>
        <v/>
      </c>
    </row>
    <row r="3452" spans="12:21" ht="15" customHeight="1" x14ac:dyDescent="0.15">
      <c r="L3452" s="244" t="str">
        <f t="shared" si="486"/>
        <v/>
      </c>
      <c r="M3452" s="245" t="str">
        <f t="shared" si="487"/>
        <v/>
      </c>
      <c r="N3452" s="244" t="str">
        <f t="shared" si="488"/>
        <v/>
      </c>
      <c r="O3452" s="244" t="str">
        <f t="shared" si="489"/>
        <v/>
      </c>
      <c r="P3452">
        <f>IF($I3452&lt;&gt;"",$I3452,IF($E3452="SGD",1,IF($E3452="USD",Settings!$B$22,IF($E3452="HKD",Settings!$B$23,1))))</f>
        <v>1</v>
      </c>
      <c r="Q3452">
        <f t="shared" si="490"/>
        <v>0</v>
      </c>
      <c r="R3452">
        <f t="shared" si="491"/>
        <v>0</v>
      </c>
      <c r="S3452" t="str">
        <f t="shared" si="483"/>
        <v/>
      </c>
      <c r="T3452" t="str">
        <f t="shared" si="484"/>
        <v/>
      </c>
      <c r="U3452" t="str">
        <f t="shared" si="485"/>
        <v/>
      </c>
    </row>
    <row r="3453" spans="12:21" ht="15" customHeight="1" x14ac:dyDescent="0.15">
      <c r="L3453" s="244" t="str">
        <f t="shared" si="486"/>
        <v/>
      </c>
      <c r="M3453" s="245" t="str">
        <f t="shared" si="487"/>
        <v/>
      </c>
      <c r="N3453" s="244" t="str">
        <f t="shared" si="488"/>
        <v/>
      </c>
      <c r="O3453" s="244" t="str">
        <f t="shared" si="489"/>
        <v/>
      </c>
      <c r="P3453">
        <f>IF($I3453&lt;&gt;"",$I3453,IF($E3453="SGD",1,IF($E3453="USD",Settings!$B$22,IF($E3453="HKD",Settings!$B$23,1))))</f>
        <v>1</v>
      </c>
      <c r="Q3453">
        <f t="shared" si="490"/>
        <v>0</v>
      </c>
      <c r="R3453">
        <f t="shared" si="491"/>
        <v>0</v>
      </c>
      <c r="S3453" t="str">
        <f t="shared" si="483"/>
        <v/>
      </c>
      <c r="T3453" t="str">
        <f t="shared" si="484"/>
        <v/>
      </c>
      <c r="U3453" t="str">
        <f t="shared" si="485"/>
        <v/>
      </c>
    </row>
    <row r="3454" spans="12:21" ht="15" customHeight="1" x14ac:dyDescent="0.15">
      <c r="L3454" s="244" t="str">
        <f t="shared" si="486"/>
        <v/>
      </c>
      <c r="M3454" s="245" t="str">
        <f t="shared" si="487"/>
        <v/>
      </c>
      <c r="N3454" s="244" t="str">
        <f t="shared" si="488"/>
        <v/>
      </c>
      <c r="O3454" s="244" t="str">
        <f t="shared" si="489"/>
        <v/>
      </c>
      <c r="P3454">
        <f>IF($I3454&lt;&gt;"",$I3454,IF($E3454="SGD",1,IF($E3454="USD",Settings!$B$22,IF($E3454="HKD",Settings!$B$23,1))))</f>
        <v>1</v>
      </c>
      <c r="Q3454">
        <f t="shared" si="490"/>
        <v>0</v>
      </c>
      <c r="R3454">
        <f t="shared" si="491"/>
        <v>0</v>
      </c>
      <c r="S3454" t="str">
        <f t="shared" si="483"/>
        <v/>
      </c>
      <c r="T3454" t="str">
        <f t="shared" si="484"/>
        <v/>
      </c>
      <c r="U3454" t="str">
        <f t="shared" si="485"/>
        <v/>
      </c>
    </row>
    <row r="3455" spans="12:21" ht="15" customHeight="1" x14ac:dyDescent="0.15">
      <c r="L3455" s="244" t="str">
        <f t="shared" si="486"/>
        <v/>
      </c>
      <c r="M3455" s="245" t="str">
        <f t="shared" si="487"/>
        <v/>
      </c>
      <c r="N3455" s="244" t="str">
        <f t="shared" si="488"/>
        <v/>
      </c>
      <c r="O3455" s="244" t="str">
        <f t="shared" si="489"/>
        <v/>
      </c>
      <c r="P3455">
        <f>IF($I3455&lt;&gt;"",$I3455,IF($E3455="SGD",1,IF($E3455="USD",Settings!$B$22,IF($E3455="HKD",Settings!$B$23,1))))</f>
        <v>1</v>
      </c>
      <c r="Q3455">
        <f t="shared" si="490"/>
        <v>0</v>
      </c>
      <c r="R3455">
        <f t="shared" si="491"/>
        <v>0</v>
      </c>
      <c r="S3455" t="str">
        <f t="shared" si="483"/>
        <v/>
      </c>
      <c r="T3455" t="str">
        <f t="shared" si="484"/>
        <v/>
      </c>
      <c r="U3455" t="str">
        <f t="shared" si="485"/>
        <v/>
      </c>
    </row>
    <row r="3456" spans="12:21" ht="15" customHeight="1" x14ac:dyDescent="0.15">
      <c r="L3456" s="244" t="str">
        <f t="shared" si="486"/>
        <v/>
      </c>
      <c r="M3456" s="245" t="str">
        <f t="shared" si="487"/>
        <v/>
      </c>
      <c r="N3456" s="244" t="str">
        <f t="shared" si="488"/>
        <v/>
      </c>
      <c r="O3456" s="244" t="str">
        <f t="shared" si="489"/>
        <v/>
      </c>
      <c r="P3456">
        <f>IF($I3456&lt;&gt;"",$I3456,IF($E3456="SGD",1,IF($E3456="USD",Settings!$B$22,IF($E3456="HKD",Settings!$B$23,1))))</f>
        <v>1</v>
      </c>
      <c r="Q3456">
        <f t="shared" si="490"/>
        <v>0</v>
      </c>
      <c r="R3456">
        <f t="shared" si="491"/>
        <v>0</v>
      </c>
      <c r="S3456" t="str">
        <f t="shared" si="483"/>
        <v/>
      </c>
      <c r="T3456" t="str">
        <f t="shared" si="484"/>
        <v/>
      </c>
      <c r="U3456" t="str">
        <f t="shared" si="485"/>
        <v/>
      </c>
    </row>
    <row r="3457" spans="12:21" ht="15" customHeight="1" x14ac:dyDescent="0.15">
      <c r="L3457" s="244" t="str">
        <f t="shared" si="486"/>
        <v/>
      </c>
      <c r="M3457" s="245" t="str">
        <f t="shared" si="487"/>
        <v/>
      </c>
      <c r="N3457" s="244" t="str">
        <f t="shared" si="488"/>
        <v/>
      </c>
      <c r="O3457" s="244" t="str">
        <f t="shared" si="489"/>
        <v/>
      </c>
      <c r="P3457">
        <f>IF($I3457&lt;&gt;"",$I3457,IF($E3457="SGD",1,IF($E3457="USD",Settings!$B$22,IF($E3457="HKD",Settings!$B$23,1))))</f>
        <v>1</v>
      </c>
      <c r="Q3457">
        <f t="shared" si="490"/>
        <v>0</v>
      </c>
      <c r="R3457">
        <f t="shared" si="491"/>
        <v>0</v>
      </c>
      <c r="S3457" t="str">
        <f t="shared" si="483"/>
        <v/>
      </c>
      <c r="T3457" t="str">
        <f t="shared" si="484"/>
        <v/>
      </c>
      <c r="U3457" t="str">
        <f t="shared" si="485"/>
        <v/>
      </c>
    </row>
    <row r="3458" spans="12:21" ht="15" customHeight="1" x14ac:dyDescent="0.15">
      <c r="L3458" s="244" t="str">
        <f t="shared" si="486"/>
        <v/>
      </c>
      <c r="M3458" s="245" t="str">
        <f t="shared" si="487"/>
        <v/>
      </c>
      <c r="N3458" s="244" t="str">
        <f t="shared" si="488"/>
        <v/>
      </c>
      <c r="O3458" s="244" t="str">
        <f t="shared" si="489"/>
        <v/>
      </c>
      <c r="P3458">
        <f>IF($I3458&lt;&gt;"",$I3458,IF($E3458="SGD",1,IF($E3458="USD",Settings!$B$22,IF($E3458="HKD",Settings!$B$23,1))))</f>
        <v>1</v>
      </c>
      <c r="Q3458">
        <f t="shared" si="490"/>
        <v>0</v>
      </c>
      <c r="R3458">
        <f t="shared" si="491"/>
        <v>0</v>
      </c>
      <c r="S3458" t="str">
        <f t="shared" ref="S3458:S3521" si="492">IF(L3458="","",SUMIFS($M:$M,$L:$L,L3458,$T:$T,"&lt;="&amp;T3458))</f>
        <v/>
      </c>
      <c r="T3458" t="str">
        <f t="shared" ref="T3458:T3521" si="493">IF(L3458="","",INT(G3458)*100000+ROW())</f>
        <v/>
      </c>
      <c r="U3458" t="str">
        <f t="shared" ref="U3458:U3521" si="494">IF(L3458="","",IF(AND(COUNTIFS($L:$L,L3458,$S:$S,"&gt;-0.000001",$S:$S,"&lt;0.000001",$T:$T,"&gt;"&amp;T3458)=0,ABS(S3458)&gt;0.000001),1,0))</f>
        <v/>
      </c>
    </row>
    <row r="3459" spans="12:21" ht="15" customHeight="1" x14ac:dyDescent="0.15">
      <c r="L3459" s="244" t="str">
        <f t="shared" si="486"/>
        <v/>
      </c>
      <c r="M3459" s="245" t="str">
        <f t="shared" si="487"/>
        <v/>
      </c>
      <c r="N3459" s="244" t="str">
        <f t="shared" si="488"/>
        <v/>
      </c>
      <c r="O3459" s="244" t="str">
        <f t="shared" si="489"/>
        <v/>
      </c>
      <c r="P3459">
        <f>IF($I3459&lt;&gt;"",$I3459,IF($E3459="SGD",1,IF($E3459="USD",Settings!$B$22,IF($E3459="HKD",Settings!$B$23,1))))</f>
        <v>1</v>
      </c>
      <c r="Q3459">
        <f t="shared" si="490"/>
        <v>0</v>
      </c>
      <c r="R3459">
        <f t="shared" si="491"/>
        <v>0</v>
      </c>
      <c r="S3459" t="str">
        <f t="shared" si="492"/>
        <v/>
      </c>
      <c r="T3459" t="str">
        <f t="shared" si="493"/>
        <v/>
      </c>
      <c r="U3459" t="str">
        <f t="shared" si="494"/>
        <v/>
      </c>
    </row>
    <row r="3460" spans="12:21" ht="15" customHeight="1" x14ac:dyDescent="0.15">
      <c r="L3460" s="244" t="str">
        <f t="shared" si="486"/>
        <v/>
      </c>
      <c r="M3460" s="245" t="str">
        <f t="shared" si="487"/>
        <v/>
      </c>
      <c r="N3460" s="244" t="str">
        <f t="shared" si="488"/>
        <v/>
      </c>
      <c r="O3460" s="244" t="str">
        <f t="shared" si="489"/>
        <v/>
      </c>
      <c r="P3460">
        <f>IF($I3460&lt;&gt;"",$I3460,IF($E3460="SGD",1,IF($E3460="USD",Settings!$B$22,IF($E3460="HKD",Settings!$B$23,1))))</f>
        <v>1</v>
      </c>
      <c r="Q3460">
        <f t="shared" si="490"/>
        <v>0</v>
      </c>
      <c r="R3460">
        <f t="shared" si="491"/>
        <v>0</v>
      </c>
      <c r="S3460" t="str">
        <f t="shared" si="492"/>
        <v/>
      </c>
      <c r="T3460" t="str">
        <f t="shared" si="493"/>
        <v/>
      </c>
      <c r="U3460" t="str">
        <f t="shared" si="494"/>
        <v/>
      </c>
    </row>
    <row r="3461" spans="12:21" ht="15" customHeight="1" x14ac:dyDescent="0.15">
      <c r="L3461" s="244" t="str">
        <f t="shared" si="486"/>
        <v/>
      </c>
      <c r="M3461" s="245" t="str">
        <f t="shared" si="487"/>
        <v/>
      </c>
      <c r="N3461" s="244" t="str">
        <f t="shared" si="488"/>
        <v/>
      </c>
      <c r="O3461" s="244" t="str">
        <f t="shared" si="489"/>
        <v/>
      </c>
      <c r="P3461">
        <f>IF($I3461&lt;&gt;"",$I3461,IF($E3461="SGD",1,IF($E3461="USD",Settings!$B$22,IF($E3461="HKD",Settings!$B$23,1))))</f>
        <v>1</v>
      </c>
      <c r="Q3461">
        <f t="shared" si="490"/>
        <v>0</v>
      </c>
      <c r="R3461">
        <f t="shared" si="491"/>
        <v>0</v>
      </c>
      <c r="S3461" t="str">
        <f t="shared" si="492"/>
        <v/>
      </c>
      <c r="T3461" t="str">
        <f t="shared" si="493"/>
        <v/>
      </c>
      <c r="U3461" t="str">
        <f t="shared" si="494"/>
        <v/>
      </c>
    </row>
    <row r="3462" spans="12:21" ht="15" customHeight="1" x14ac:dyDescent="0.15">
      <c r="L3462" s="244" t="str">
        <f t="shared" si="486"/>
        <v/>
      </c>
      <c r="M3462" s="245" t="str">
        <f t="shared" si="487"/>
        <v/>
      </c>
      <c r="N3462" s="244" t="str">
        <f t="shared" si="488"/>
        <v/>
      </c>
      <c r="O3462" s="244" t="str">
        <f t="shared" si="489"/>
        <v/>
      </c>
      <c r="P3462">
        <f>IF($I3462&lt;&gt;"",$I3462,IF($E3462="SGD",1,IF($E3462="USD",Settings!$B$22,IF($E3462="HKD",Settings!$B$23,1))))</f>
        <v>1</v>
      </c>
      <c r="Q3462">
        <f t="shared" si="490"/>
        <v>0</v>
      </c>
      <c r="R3462">
        <f t="shared" si="491"/>
        <v>0</v>
      </c>
      <c r="S3462" t="str">
        <f t="shared" si="492"/>
        <v/>
      </c>
      <c r="T3462" t="str">
        <f t="shared" si="493"/>
        <v/>
      </c>
      <c r="U3462" t="str">
        <f t="shared" si="494"/>
        <v/>
      </c>
    </row>
    <row r="3463" spans="12:21" ht="15" customHeight="1" x14ac:dyDescent="0.15">
      <c r="L3463" s="244" t="str">
        <f t="shared" si="486"/>
        <v/>
      </c>
      <c r="M3463" s="245" t="str">
        <f t="shared" si="487"/>
        <v/>
      </c>
      <c r="N3463" s="244" t="str">
        <f t="shared" si="488"/>
        <v/>
      </c>
      <c r="O3463" s="244" t="str">
        <f t="shared" si="489"/>
        <v/>
      </c>
      <c r="P3463">
        <f>IF($I3463&lt;&gt;"",$I3463,IF($E3463="SGD",1,IF($E3463="USD",Settings!$B$22,IF($E3463="HKD",Settings!$B$23,1))))</f>
        <v>1</v>
      </c>
      <c r="Q3463">
        <f t="shared" si="490"/>
        <v>0</v>
      </c>
      <c r="R3463">
        <f t="shared" si="491"/>
        <v>0</v>
      </c>
      <c r="S3463" t="str">
        <f t="shared" si="492"/>
        <v/>
      </c>
      <c r="T3463" t="str">
        <f t="shared" si="493"/>
        <v/>
      </c>
      <c r="U3463" t="str">
        <f t="shared" si="494"/>
        <v/>
      </c>
    </row>
    <row r="3464" spans="12:21" ht="15" customHeight="1" x14ac:dyDescent="0.15">
      <c r="L3464" s="244" t="str">
        <f t="shared" si="486"/>
        <v/>
      </c>
      <c r="M3464" s="245" t="str">
        <f t="shared" si="487"/>
        <v/>
      </c>
      <c r="N3464" s="244" t="str">
        <f t="shared" si="488"/>
        <v/>
      </c>
      <c r="O3464" s="244" t="str">
        <f t="shared" si="489"/>
        <v/>
      </c>
      <c r="P3464">
        <f>IF($I3464&lt;&gt;"",$I3464,IF($E3464="SGD",1,IF($E3464="USD",Settings!$B$22,IF($E3464="HKD",Settings!$B$23,1))))</f>
        <v>1</v>
      </c>
      <c r="Q3464">
        <f t="shared" si="490"/>
        <v>0</v>
      </c>
      <c r="R3464">
        <f t="shared" si="491"/>
        <v>0</v>
      </c>
      <c r="S3464" t="str">
        <f t="shared" si="492"/>
        <v/>
      </c>
      <c r="T3464" t="str">
        <f t="shared" si="493"/>
        <v/>
      </c>
      <c r="U3464" t="str">
        <f t="shared" si="494"/>
        <v/>
      </c>
    </row>
    <row r="3465" spans="12:21" ht="15" customHeight="1" x14ac:dyDescent="0.15">
      <c r="L3465" s="244" t="str">
        <f t="shared" si="486"/>
        <v/>
      </c>
      <c r="M3465" s="245" t="str">
        <f t="shared" si="487"/>
        <v/>
      </c>
      <c r="N3465" s="244" t="str">
        <f t="shared" si="488"/>
        <v/>
      </c>
      <c r="O3465" s="244" t="str">
        <f t="shared" si="489"/>
        <v/>
      </c>
      <c r="P3465">
        <f>IF($I3465&lt;&gt;"",$I3465,IF($E3465="SGD",1,IF($E3465="USD",Settings!$B$22,IF($E3465="HKD",Settings!$B$23,1))))</f>
        <v>1</v>
      </c>
      <c r="Q3465">
        <f t="shared" si="490"/>
        <v>0</v>
      </c>
      <c r="R3465">
        <f t="shared" si="491"/>
        <v>0</v>
      </c>
      <c r="S3465" t="str">
        <f t="shared" si="492"/>
        <v/>
      </c>
      <c r="T3465" t="str">
        <f t="shared" si="493"/>
        <v/>
      </c>
      <c r="U3465" t="str">
        <f t="shared" si="494"/>
        <v/>
      </c>
    </row>
    <row r="3466" spans="12:21" ht="15" customHeight="1" x14ac:dyDescent="0.15">
      <c r="L3466" s="244" t="str">
        <f t="shared" si="486"/>
        <v/>
      </c>
      <c r="M3466" s="245" t="str">
        <f t="shared" si="487"/>
        <v/>
      </c>
      <c r="N3466" s="244" t="str">
        <f t="shared" si="488"/>
        <v/>
      </c>
      <c r="O3466" s="244" t="str">
        <f t="shared" si="489"/>
        <v/>
      </c>
      <c r="P3466">
        <f>IF($I3466&lt;&gt;"",$I3466,IF($E3466="SGD",1,IF($E3466="USD",Settings!$B$22,IF($E3466="HKD",Settings!$B$23,1))))</f>
        <v>1</v>
      </c>
      <c r="Q3466">
        <f t="shared" si="490"/>
        <v>0</v>
      </c>
      <c r="R3466">
        <f t="shared" si="491"/>
        <v>0</v>
      </c>
      <c r="S3466" t="str">
        <f t="shared" si="492"/>
        <v/>
      </c>
      <c r="T3466" t="str">
        <f t="shared" si="493"/>
        <v/>
      </c>
      <c r="U3466" t="str">
        <f t="shared" si="494"/>
        <v/>
      </c>
    </row>
    <row r="3467" spans="12:21" ht="15" customHeight="1" x14ac:dyDescent="0.15">
      <c r="L3467" s="244" t="str">
        <f t="shared" si="486"/>
        <v/>
      </c>
      <c r="M3467" s="245" t="str">
        <f t="shared" si="487"/>
        <v/>
      </c>
      <c r="N3467" s="244" t="str">
        <f t="shared" si="488"/>
        <v/>
      </c>
      <c r="O3467" s="244" t="str">
        <f t="shared" si="489"/>
        <v/>
      </c>
      <c r="P3467">
        <f>IF($I3467&lt;&gt;"",$I3467,IF($E3467="SGD",1,IF($E3467="USD",Settings!$B$22,IF($E3467="HKD",Settings!$B$23,1))))</f>
        <v>1</v>
      </c>
      <c r="Q3467">
        <f t="shared" si="490"/>
        <v>0</v>
      </c>
      <c r="R3467">
        <f t="shared" si="491"/>
        <v>0</v>
      </c>
      <c r="S3467" t="str">
        <f t="shared" si="492"/>
        <v/>
      </c>
      <c r="T3467" t="str">
        <f t="shared" si="493"/>
        <v/>
      </c>
      <c r="U3467" t="str">
        <f t="shared" si="494"/>
        <v/>
      </c>
    </row>
    <row r="3468" spans="12:21" ht="15" customHeight="1" x14ac:dyDescent="0.15">
      <c r="L3468" s="244" t="str">
        <f t="shared" si="486"/>
        <v/>
      </c>
      <c r="M3468" s="245" t="str">
        <f t="shared" si="487"/>
        <v/>
      </c>
      <c r="N3468" s="244" t="str">
        <f t="shared" si="488"/>
        <v/>
      </c>
      <c r="O3468" s="244" t="str">
        <f t="shared" si="489"/>
        <v/>
      </c>
      <c r="P3468">
        <f>IF($I3468&lt;&gt;"",$I3468,IF($E3468="SGD",1,IF($E3468="USD",Settings!$B$22,IF($E3468="HKD",Settings!$B$23,1))))</f>
        <v>1</v>
      </c>
      <c r="Q3468">
        <f t="shared" si="490"/>
        <v>0</v>
      </c>
      <c r="R3468">
        <f t="shared" si="491"/>
        <v>0</v>
      </c>
      <c r="S3468" t="str">
        <f t="shared" si="492"/>
        <v/>
      </c>
      <c r="T3468" t="str">
        <f t="shared" si="493"/>
        <v/>
      </c>
      <c r="U3468" t="str">
        <f t="shared" si="494"/>
        <v/>
      </c>
    </row>
    <row r="3469" spans="12:21" ht="15" customHeight="1" x14ac:dyDescent="0.15">
      <c r="L3469" s="244" t="str">
        <f t="shared" si="486"/>
        <v/>
      </c>
      <c r="M3469" s="245" t="str">
        <f t="shared" si="487"/>
        <v/>
      </c>
      <c r="N3469" s="244" t="str">
        <f t="shared" si="488"/>
        <v/>
      </c>
      <c r="O3469" s="244" t="str">
        <f t="shared" si="489"/>
        <v/>
      </c>
      <c r="P3469">
        <f>IF($I3469&lt;&gt;"",$I3469,IF($E3469="SGD",1,IF($E3469="USD",Settings!$B$22,IF($E3469="HKD",Settings!$B$23,1))))</f>
        <v>1</v>
      </c>
      <c r="Q3469">
        <f t="shared" si="490"/>
        <v>0</v>
      </c>
      <c r="R3469">
        <f t="shared" si="491"/>
        <v>0</v>
      </c>
      <c r="S3469" t="str">
        <f t="shared" si="492"/>
        <v/>
      </c>
      <c r="T3469" t="str">
        <f t="shared" si="493"/>
        <v/>
      </c>
      <c r="U3469" t="str">
        <f t="shared" si="494"/>
        <v/>
      </c>
    </row>
    <row r="3470" spans="12:21" ht="15" customHeight="1" x14ac:dyDescent="0.15">
      <c r="L3470" s="244" t="str">
        <f t="shared" si="486"/>
        <v/>
      </c>
      <c r="M3470" s="245" t="str">
        <f t="shared" si="487"/>
        <v/>
      </c>
      <c r="N3470" s="244" t="str">
        <f t="shared" si="488"/>
        <v/>
      </c>
      <c r="O3470" s="244" t="str">
        <f t="shared" si="489"/>
        <v/>
      </c>
      <c r="P3470">
        <f>IF($I3470&lt;&gt;"",$I3470,IF($E3470="SGD",1,IF($E3470="USD",Settings!$B$22,IF($E3470="HKD",Settings!$B$23,1))))</f>
        <v>1</v>
      </c>
      <c r="Q3470">
        <f t="shared" si="490"/>
        <v>0</v>
      </c>
      <c r="R3470">
        <f t="shared" si="491"/>
        <v>0</v>
      </c>
      <c r="S3470" t="str">
        <f t="shared" si="492"/>
        <v/>
      </c>
      <c r="T3470" t="str">
        <f t="shared" si="493"/>
        <v/>
      </c>
      <c r="U3470" t="str">
        <f t="shared" si="494"/>
        <v/>
      </c>
    </row>
    <row r="3471" spans="12:21" ht="15" customHeight="1" x14ac:dyDescent="0.15">
      <c r="L3471" s="244" t="str">
        <f t="shared" si="486"/>
        <v/>
      </c>
      <c r="M3471" s="245" t="str">
        <f t="shared" si="487"/>
        <v/>
      </c>
      <c r="N3471" s="244" t="str">
        <f t="shared" si="488"/>
        <v/>
      </c>
      <c r="O3471" s="244" t="str">
        <f t="shared" si="489"/>
        <v/>
      </c>
      <c r="P3471">
        <f>IF($I3471&lt;&gt;"",$I3471,IF($E3471="SGD",1,IF($E3471="USD",Settings!$B$22,IF($E3471="HKD",Settings!$B$23,1))))</f>
        <v>1</v>
      </c>
      <c r="Q3471">
        <f t="shared" si="490"/>
        <v>0</v>
      </c>
      <c r="R3471">
        <f t="shared" si="491"/>
        <v>0</v>
      </c>
      <c r="S3471" t="str">
        <f t="shared" si="492"/>
        <v/>
      </c>
      <c r="T3471" t="str">
        <f t="shared" si="493"/>
        <v/>
      </c>
      <c r="U3471" t="str">
        <f t="shared" si="494"/>
        <v/>
      </c>
    </row>
    <row r="3472" spans="12:21" ht="15" customHeight="1" x14ac:dyDescent="0.15">
      <c r="L3472" s="244" t="str">
        <f t="shared" si="486"/>
        <v/>
      </c>
      <c r="M3472" s="245" t="str">
        <f t="shared" si="487"/>
        <v/>
      </c>
      <c r="N3472" s="244" t="str">
        <f t="shared" si="488"/>
        <v/>
      </c>
      <c r="O3472" s="244" t="str">
        <f t="shared" si="489"/>
        <v/>
      </c>
      <c r="P3472">
        <f>IF($I3472&lt;&gt;"",$I3472,IF($E3472="SGD",1,IF($E3472="USD",Settings!$B$22,IF($E3472="HKD",Settings!$B$23,1))))</f>
        <v>1</v>
      </c>
      <c r="Q3472">
        <f t="shared" si="490"/>
        <v>0</v>
      </c>
      <c r="R3472">
        <f t="shared" si="491"/>
        <v>0</v>
      </c>
      <c r="S3472" t="str">
        <f t="shared" si="492"/>
        <v/>
      </c>
      <c r="T3472" t="str">
        <f t="shared" si="493"/>
        <v/>
      </c>
      <c r="U3472" t="str">
        <f t="shared" si="494"/>
        <v/>
      </c>
    </row>
    <row r="3473" spans="12:21" ht="15" customHeight="1" x14ac:dyDescent="0.15">
      <c r="L3473" s="244" t="str">
        <f t="shared" si="486"/>
        <v/>
      </c>
      <c r="M3473" s="245" t="str">
        <f t="shared" si="487"/>
        <v/>
      </c>
      <c r="N3473" s="244" t="str">
        <f t="shared" si="488"/>
        <v/>
      </c>
      <c r="O3473" s="244" t="str">
        <f t="shared" si="489"/>
        <v/>
      </c>
      <c r="P3473">
        <f>IF($I3473&lt;&gt;"",$I3473,IF($E3473="SGD",1,IF($E3473="USD",Settings!$B$22,IF($E3473="HKD",Settings!$B$23,1))))</f>
        <v>1</v>
      </c>
      <c r="Q3473">
        <f t="shared" si="490"/>
        <v>0</v>
      </c>
      <c r="R3473">
        <f t="shared" si="491"/>
        <v>0</v>
      </c>
      <c r="S3473" t="str">
        <f t="shared" si="492"/>
        <v/>
      </c>
      <c r="T3473" t="str">
        <f t="shared" si="493"/>
        <v/>
      </c>
      <c r="U3473" t="str">
        <f t="shared" si="494"/>
        <v/>
      </c>
    </row>
    <row r="3474" spans="12:21" ht="15" customHeight="1" x14ac:dyDescent="0.15">
      <c r="L3474" s="244" t="str">
        <f t="shared" si="486"/>
        <v/>
      </c>
      <c r="M3474" s="245" t="str">
        <f t="shared" si="487"/>
        <v/>
      </c>
      <c r="N3474" s="244" t="str">
        <f t="shared" si="488"/>
        <v/>
      </c>
      <c r="O3474" s="244" t="str">
        <f t="shared" si="489"/>
        <v/>
      </c>
      <c r="P3474">
        <f>IF($I3474&lt;&gt;"",$I3474,IF($E3474="SGD",1,IF($E3474="USD",Settings!$B$22,IF($E3474="HKD",Settings!$B$23,1))))</f>
        <v>1</v>
      </c>
      <c r="Q3474">
        <f t="shared" si="490"/>
        <v>0</v>
      </c>
      <c r="R3474">
        <f t="shared" si="491"/>
        <v>0</v>
      </c>
      <c r="S3474" t="str">
        <f t="shared" si="492"/>
        <v/>
      </c>
      <c r="T3474" t="str">
        <f t="shared" si="493"/>
        <v/>
      </c>
      <c r="U3474" t="str">
        <f t="shared" si="494"/>
        <v/>
      </c>
    </row>
    <row r="3475" spans="12:21" ht="15" customHeight="1" x14ac:dyDescent="0.15">
      <c r="L3475" s="244" t="str">
        <f t="shared" si="486"/>
        <v/>
      </c>
      <c r="M3475" s="245" t="str">
        <f t="shared" si="487"/>
        <v/>
      </c>
      <c r="N3475" s="244" t="str">
        <f t="shared" si="488"/>
        <v/>
      </c>
      <c r="O3475" s="244" t="str">
        <f t="shared" si="489"/>
        <v/>
      </c>
      <c r="P3475">
        <f>IF($I3475&lt;&gt;"",$I3475,IF($E3475="SGD",1,IF($E3475="USD",Settings!$B$22,IF($E3475="HKD",Settings!$B$23,1))))</f>
        <v>1</v>
      </c>
      <c r="Q3475">
        <f t="shared" si="490"/>
        <v>0</v>
      </c>
      <c r="R3475">
        <f t="shared" si="491"/>
        <v>0</v>
      </c>
      <c r="S3475" t="str">
        <f t="shared" si="492"/>
        <v/>
      </c>
      <c r="T3475" t="str">
        <f t="shared" si="493"/>
        <v/>
      </c>
      <c r="U3475" t="str">
        <f t="shared" si="494"/>
        <v/>
      </c>
    </row>
    <row r="3476" spans="12:21" ht="15" customHeight="1" x14ac:dyDescent="0.15">
      <c r="L3476" s="244" t="str">
        <f t="shared" si="486"/>
        <v/>
      </c>
      <c r="M3476" s="245" t="str">
        <f t="shared" si="487"/>
        <v/>
      </c>
      <c r="N3476" s="244" t="str">
        <f t="shared" si="488"/>
        <v/>
      </c>
      <c r="O3476" s="244" t="str">
        <f t="shared" si="489"/>
        <v/>
      </c>
      <c r="P3476">
        <f>IF($I3476&lt;&gt;"",$I3476,IF($E3476="SGD",1,IF($E3476="USD",Settings!$B$22,IF($E3476="HKD",Settings!$B$23,1))))</f>
        <v>1</v>
      </c>
      <c r="Q3476">
        <f t="shared" si="490"/>
        <v>0</v>
      </c>
      <c r="R3476">
        <f t="shared" si="491"/>
        <v>0</v>
      </c>
      <c r="S3476" t="str">
        <f t="shared" si="492"/>
        <v/>
      </c>
      <c r="T3476" t="str">
        <f t="shared" si="493"/>
        <v/>
      </c>
      <c r="U3476" t="str">
        <f t="shared" si="494"/>
        <v/>
      </c>
    </row>
    <row r="3477" spans="12:21" ht="15" customHeight="1" x14ac:dyDescent="0.15">
      <c r="L3477" s="244" t="str">
        <f t="shared" si="486"/>
        <v/>
      </c>
      <c r="M3477" s="245" t="str">
        <f t="shared" si="487"/>
        <v/>
      </c>
      <c r="N3477" s="244" t="str">
        <f t="shared" si="488"/>
        <v/>
      </c>
      <c r="O3477" s="244" t="str">
        <f t="shared" si="489"/>
        <v/>
      </c>
      <c r="P3477">
        <f>IF($I3477&lt;&gt;"",$I3477,IF($E3477="SGD",1,IF($E3477="USD",Settings!$B$22,IF($E3477="HKD",Settings!$B$23,1))))</f>
        <v>1</v>
      </c>
      <c r="Q3477">
        <f t="shared" si="490"/>
        <v>0</v>
      </c>
      <c r="R3477">
        <f t="shared" si="491"/>
        <v>0</v>
      </c>
      <c r="S3477" t="str">
        <f t="shared" si="492"/>
        <v/>
      </c>
      <c r="T3477" t="str">
        <f t="shared" si="493"/>
        <v/>
      </c>
      <c r="U3477" t="str">
        <f t="shared" si="494"/>
        <v/>
      </c>
    </row>
    <row r="3478" spans="12:21" ht="15" customHeight="1" x14ac:dyDescent="0.15">
      <c r="L3478" s="244" t="str">
        <f t="shared" si="486"/>
        <v/>
      </c>
      <c r="M3478" s="245" t="str">
        <f t="shared" si="487"/>
        <v/>
      </c>
      <c r="N3478" s="244" t="str">
        <f t="shared" si="488"/>
        <v/>
      </c>
      <c r="O3478" s="244" t="str">
        <f t="shared" si="489"/>
        <v/>
      </c>
      <c r="P3478">
        <f>IF($I3478&lt;&gt;"",$I3478,IF($E3478="SGD",1,IF($E3478="USD",Settings!$B$22,IF($E3478="HKD",Settings!$B$23,1))))</f>
        <v>1</v>
      </c>
      <c r="Q3478">
        <f t="shared" si="490"/>
        <v>0</v>
      </c>
      <c r="R3478">
        <f t="shared" si="491"/>
        <v>0</v>
      </c>
      <c r="S3478" t="str">
        <f t="shared" si="492"/>
        <v/>
      </c>
      <c r="T3478" t="str">
        <f t="shared" si="493"/>
        <v/>
      </c>
      <c r="U3478" t="str">
        <f t="shared" si="494"/>
        <v/>
      </c>
    </row>
    <row r="3479" spans="12:21" ht="15" customHeight="1" x14ac:dyDescent="0.15">
      <c r="L3479" s="244" t="str">
        <f t="shared" si="486"/>
        <v/>
      </c>
      <c r="M3479" s="245" t="str">
        <f t="shared" si="487"/>
        <v/>
      </c>
      <c r="N3479" s="244" t="str">
        <f t="shared" si="488"/>
        <v/>
      </c>
      <c r="O3479" s="244" t="str">
        <f t="shared" si="489"/>
        <v/>
      </c>
      <c r="P3479">
        <f>IF($I3479&lt;&gt;"",$I3479,IF($E3479="SGD",1,IF($E3479="USD",Settings!$B$22,IF($E3479="HKD",Settings!$B$23,1))))</f>
        <v>1</v>
      </c>
      <c r="Q3479">
        <f t="shared" si="490"/>
        <v>0</v>
      </c>
      <c r="R3479">
        <f t="shared" si="491"/>
        <v>0</v>
      </c>
      <c r="S3479" t="str">
        <f t="shared" si="492"/>
        <v/>
      </c>
      <c r="T3479" t="str">
        <f t="shared" si="493"/>
        <v/>
      </c>
      <c r="U3479" t="str">
        <f t="shared" si="494"/>
        <v/>
      </c>
    </row>
    <row r="3480" spans="12:21" ht="15" customHeight="1" x14ac:dyDescent="0.15">
      <c r="L3480" s="244" t="str">
        <f t="shared" si="486"/>
        <v/>
      </c>
      <c r="M3480" s="245" t="str">
        <f t="shared" si="487"/>
        <v/>
      </c>
      <c r="N3480" s="244" t="str">
        <f t="shared" si="488"/>
        <v/>
      </c>
      <c r="O3480" s="244" t="str">
        <f t="shared" si="489"/>
        <v/>
      </c>
      <c r="P3480">
        <f>IF($I3480&lt;&gt;"",$I3480,IF($E3480="SGD",1,IF($E3480="USD",Settings!$B$22,IF($E3480="HKD",Settings!$B$23,1))))</f>
        <v>1</v>
      </c>
      <c r="Q3480">
        <f t="shared" si="490"/>
        <v>0</v>
      </c>
      <c r="R3480">
        <f t="shared" si="491"/>
        <v>0</v>
      </c>
      <c r="S3480" t="str">
        <f t="shared" si="492"/>
        <v/>
      </c>
      <c r="T3480" t="str">
        <f t="shared" si="493"/>
        <v/>
      </c>
      <c r="U3480" t="str">
        <f t="shared" si="494"/>
        <v/>
      </c>
    </row>
    <row r="3481" spans="12:21" ht="15" customHeight="1" x14ac:dyDescent="0.15">
      <c r="L3481" s="244" t="str">
        <f t="shared" si="486"/>
        <v/>
      </c>
      <c r="M3481" s="245" t="str">
        <f t="shared" si="487"/>
        <v/>
      </c>
      <c r="N3481" s="244" t="str">
        <f t="shared" si="488"/>
        <v/>
      </c>
      <c r="O3481" s="244" t="str">
        <f t="shared" si="489"/>
        <v/>
      </c>
      <c r="P3481">
        <f>IF($I3481&lt;&gt;"",$I3481,IF($E3481="SGD",1,IF($E3481="USD",Settings!$B$22,IF($E3481="HKD",Settings!$B$23,1))))</f>
        <v>1</v>
      </c>
      <c r="Q3481">
        <f t="shared" si="490"/>
        <v>0</v>
      </c>
      <c r="R3481">
        <f t="shared" si="491"/>
        <v>0</v>
      </c>
      <c r="S3481" t="str">
        <f t="shared" si="492"/>
        <v/>
      </c>
      <c r="T3481" t="str">
        <f t="shared" si="493"/>
        <v/>
      </c>
      <c r="U3481" t="str">
        <f t="shared" si="494"/>
        <v/>
      </c>
    </row>
    <row r="3482" spans="12:21" ht="15" customHeight="1" x14ac:dyDescent="0.15">
      <c r="L3482" s="244" t="str">
        <f t="shared" si="486"/>
        <v/>
      </c>
      <c r="M3482" s="245" t="str">
        <f t="shared" si="487"/>
        <v/>
      </c>
      <c r="N3482" s="244" t="str">
        <f t="shared" si="488"/>
        <v/>
      </c>
      <c r="O3482" s="244" t="str">
        <f t="shared" si="489"/>
        <v/>
      </c>
      <c r="P3482">
        <f>IF($I3482&lt;&gt;"",$I3482,IF($E3482="SGD",1,IF($E3482="USD",Settings!$B$22,IF($E3482="HKD",Settings!$B$23,1))))</f>
        <v>1</v>
      </c>
      <c r="Q3482">
        <f t="shared" si="490"/>
        <v>0</v>
      </c>
      <c r="R3482">
        <f t="shared" si="491"/>
        <v>0</v>
      </c>
      <c r="S3482" t="str">
        <f t="shared" si="492"/>
        <v/>
      </c>
      <c r="T3482" t="str">
        <f t="shared" si="493"/>
        <v/>
      </c>
      <c r="U3482" t="str">
        <f t="shared" si="494"/>
        <v/>
      </c>
    </row>
    <row r="3483" spans="12:21" ht="15" customHeight="1" x14ac:dyDescent="0.15">
      <c r="L3483" s="244" t="str">
        <f t="shared" si="486"/>
        <v/>
      </c>
      <c r="M3483" s="245" t="str">
        <f t="shared" si="487"/>
        <v/>
      </c>
      <c r="N3483" s="244" t="str">
        <f t="shared" si="488"/>
        <v/>
      </c>
      <c r="O3483" s="244" t="str">
        <f t="shared" si="489"/>
        <v/>
      </c>
      <c r="P3483">
        <f>IF($I3483&lt;&gt;"",$I3483,IF($E3483="SGD",1,IF($E3483="USD",Settings!$B$22,IF($E3483="HKD",Settings!$B$23,1))))</f>
        <v>1</v>
      </c>
      <c r="Q3483">
        <f t="shared" si="490"/>
        <v>0</v>
      </c>
      <c r="R3483">
        <f t="shared" si="491"/>
        <v>0</v>
      </c>
      <c r="S3483" t="str">
        <f t="shared" si="492"/>
        <v/>
      </c>
      <c r="T3483" t="str">
        <f t="shared" si="493"/>
        <v/>
      </c>
      <c r="U3483" t="str">
        <f t="shared" si="494"/>
        <v/>
      </c>
    </row>
    <row r="3484" spans="12:21" ht="15" customHeight="1" x14ac:dyDescent="0.15">
      <c r="L3484" s="244" t="str">
        <f t="shared" si="486"/>
        <v/>
      </c>
      <c r="M3484" s="245" t="str">
        <f t="shared" si="487"/>
        <v/>
      </c>
      <c r="N3484" s="244" t="str">
        <f t="shared" si="488"/>
        <v/>
      </c>
      <c r="O3484" s="244" t="str">
        <f t="shared" si="489"/>
        <v/>
      </c>
      <c r="P3484">
        <f>IF($I3484&lt;&gt;"",$I3484,IF($E3484="SGD",1,IF($E3484="USD",Settings!$B$22,IF($E3484="HKD",Settings!$B$23,1))))</f>
        <v>1</v>
      </c>
      <c r="Q3484">
        <f t="shared" si="490"/>
        <v>0</v>
      </c>
      <c r="R3484">
        <f t="shared" si="491"/>
        <v>0</v>
      </c>
      <c r="S3484" t="str">
        <f t="shared" si="492"/>
        <v/>
      </c>
      <c r="T3484" t="str">
        <f t="shared" si="493"/>
        <v/>
      </c>
      <c r="U3484" t="str">
        <f t="shared" si="494"/>
        <v/>
      </c>
    </row>
    <row r="3485" spans="12:21" ht="15" customHeight="1" x14ac:dyDescent="0.15">
      <c r="L3485" s="244" t="str">
        <f t="shared" si="486"/>
        <v/>
      </c>
      <c r="M3485" s="245" t="str">
        <f t="shared" si="487"/>
        <v/>
      </c>
      <c r="N3485" s="244" t="str">
        <f t="shared" si="488"/>
        <v/>
      </c>
      <c r="O3485" s="244" t="str">
        <f t="shared" si="489"/>
        <v/>
      </c>
      <c r="P3485">
        <f>IF($I3485&lt;&gt;"",$I3485,IF($E3485="SGD",1,IF($E3485="USD",Settings!$B$22,IF($E3485="HKD",Settings!$B$23,1))))</f>
        <v>1</v>
      </c>
      <c r="Q3485">
        <f t="shared" si="490"/>
        <v>0</v>
      </c>
      <c r="R3485">
        <f t="shared" si="491"/>
        <v>0</v>
      </c>
      <c r="S3485" t="str">
        <f t="shared" si="492"/>
        <v/>
      </c>
      <c r="T3485" t="str">
        <f t="shared" si="493"/>
        <v/>
      </c>
      <c r="U3485" t="str">
        <f t="shared" si="494"/>
        <v/>
      </c>
    </row>
    <row r="3486" spans="12:21" ht="15" customHeight="1" x14ac:dyDescent="0.15">
      <c r="L3486" s="244" t="str">
        <f t="shared" si="486"/>
        <v/>
      </c>
      <c r="M3486" s="245" t="str">
        <f t="shared" si="487"/>
        <v/>
      </c>
      <c r="N3486" s="244" t="str">
        <f t="shared" si="488"/>
        <v/>
      </c>
      <c r="O3486" s="244" t="str">
        <f t="shared" si="489"/>
        <v/>
      </c>
      <c r="P3486">
        <f>IF($I3486&lt;&gt;"",$I3486,IF($E3486="SGD",1,IF($E3486="USD",Settings!$B$22,IF($E3486="HKD",Settings!$B$23,1))))</f>
        <v>1</v>
      </c>
      <c r="Q3486">
        <f t="shared" si="490"/>
        <v>0</v>
      </c>
      <c r="R3486">
        <f t="shared" si="491"/>
        <v>0</v>
      </c>
      <c r="S3486" t="str">
        <f t="shared" si="492"/>
        <v/>
      </c>
      <c r="T3486" t="str">
        <f t="shared" si="493"/>
        <v/>
      </c>
      <c r="U3486" t="str">
        <f t="shared" si="494"/>
        <v/>
      </c>
    </row>
    <row r="3487" spans="12:21" ht="15" customHeight="1" x14ac:dyDescent="0.15">
      <c r="L3487" s="244" t="str">
        <f t="shared" si="486"/>
        <v/>
      </c>
      <c r="M3487" s="245" t="str">
        <f t="shared" si="487"/>
        <v/>
      </c>
      <c r="N3487" s="244" t="str">
        <f t="shared" si="488"/>
        <v/>
      </c>
      <c r="O3487" s="244" t="str">
        <f t="shared" si="489"/>
        <v/>
      </c>
      <c r="P3487">
        <f>IF($I3487&lt;&gt;"",$I3487,IF($E3487="SGD",1,IF($E3487="USD",Settings!$B$22,IF($E3487="HKD",Settings!$B$23,1))))</f>
        <v>1</v>
      </c>
      <c r="Q3487">
        <f t="shared" si="490"/>
        <v>0</v>
      </c>
      <c r="R3487">
        <f t="shared" si="491"/>
        <v>0</v>
      </c>
      <c r="S3487" t="str">
        <f t="shared" si="492"/>
        <v/>
      </c>
      <c r="T3487" t="str">
        <f t="shared" si="493"/>
        <v/>
      </c>
      <c r="U3487" t="str">
        <f t="shared" si="494"/>
        <v/>
      </c>
    </row>
    <row r="3488" spans="12:21" ht="15" customHeight="1" x14ac:dyDescent="0.15">
      <c r="L3488" s="244" t="str">
        <f t="shared" si="486"/>
        <v/>
      </c>
      <c r="M3488" s="245" t="str">
        <f t="shared" si="487"/>
        <v/>
      </c>
      <c r="N3488" s="244" t="str">
        <f t="shared" si="488"/>
        <v/>
      </c>
      <c r="O3488" s="244" t="str">
        <f t="shared" si="489"/>
        <v/>
      </c>
      <c r="P3488">
        <f>IF($I3488&lt;&gt;"",$I3488,IF($E3488="SGD",1,IF($E3488="USD",Settings!$B$22,IF($E3488="HKD",Settings!$B$23,1))))</f>
        <v>1</v>
      </c>
      <c r="Q3488">
        <f t="shared" si="490"/>
        <v>0</v>
      </c>
      <c r="R3488">
        <f t="shared" si="491"/>
        <v>0</v>
      </c>
      <c r="S3488" t="str">
        <f t="shared" si="492"/>
        <v/>
      </c>
      <c r="T3488" t="str">
        <f t="shared" si="493"/>
        <v/>
      </c>
      <c r="U3488" t="str">
        <f t="shared" si="494"/>
        <v/>
      </c>
    </row>
    <row r="3489" spans="12:21" ht="15" customHeight="1" x14ac:dyDescent="0.15">
      <c r="L3489" s="244" t="str">
        <f t="shared" si="486"/>
        <v/>
      </c>
      <c r="M3489" s="245" t="str">
        <f t="shared" si="487"/>
        <v/>
      </c>
      <c r="N3489" s="244" t="str">
        <f t="shared" si="488"/>
        <v/>
      </c>
      <c r="O3489" s="244" t="str">
        <f t="shared" si="489"/>
        <v/>
      </c>
      <c r="P3489">
        <f>IF($I3489&lt;&gt;"",$I3489,IF($E3489="SGD",1,IF($E3489="USD",Settings!$B$22,IF($E3489="HKD",Settings!$B$23,1))))</f>
        <v>1</v>
      </c>
      <c r="Q3489">
        <f t="shared" si="490"/>
        <v>0</v>
      </c>
      <c r="R3489">
        <f t="shared" si="491"/>
        <v>0</v>
      </c>
      <c r="S3489" t="str">
        <f t="shared" si="492"/>
        <v/>
      </c>
      <c r="T3489" t="str">
        <f t="shared" si="493"/>
        <v/>
      </c>
      <c r="U3489" t="str">
        <f t="shared" si="494"/>
        <v/>
      </c>
    </row>
    <row r="3490" spans="12:21" ht="15" customHeight="1" x14ac:dyDescent="0.15">
      <c r="L3490" s="244" t="str">
        <f t="shared" si="486"/>
        <v/>
      </c>
      <c r="M3490" s="245" t="str">
        <f t="shared" si="487"/>
        <v/>
      </c>
      <c r="N3490" s="244" t="str">
        <f t="shared" si="488"/>
        <v/>
      </c>
      <c r="O3490" s="244" t="str">
        <f t="shared" si="489"/>
        <v/>
      </c>
      <c r="P3490">
        <f>IF($I3490&lt;&gt;"",$I3490,IF($E3490="SGD",1,IF($E3490="USD",Settings!$B$22,IF($E3490="HKD",Settings!$B$23,1))))</f>
        <v>1</v>
      </c>
      <c r="Q3490">
        <f t="shared" si="490"/>
        <v>0</v>
      </c>
      <c r="R3490">
        <f t="shared" si="491"/>
        <v>0</v>
      </c>
      <c r="S3490" t="str">
        <f t="shared" si="492"/>
        <v/>
      </c>
      <c r="T3490" t="str">
        <f t="shared" si="493"/>
        <v/>
      </c>
      <c r="U3490" t="str">
        <f t="shared" si="494"/>
        <v/>
      </c>
    </row>
    <row r="3491" spans="12:21" ht="15" customHeight="1" x14ac:dyDescent="0.15">
      <c r="L3491" s="244" t="str">
        <f t="shared" si="486"/>
        <v/>
      </c>
      <c r="M3491" s="245" t="str">
        <f t="shared" si="487"/>
        <v/>
      </c>
      <c r="N3491" s="244" t="str">
        <f t="shared" si="488"/>
        <v/>
      </c>
      <c r="O3491" s="244" t="str">
        <f t="shared" si="489"/>
        <v/>
      </c>
      <c r="P3491">
        <f>IF($I3491&lt;&gt;"",$I3491,IF($E3491="SGD",1,IF($E3491="USD",Settings!$B$22,IF($E3491="HKD",Settings!$B$23,1))))</f>
        <v>1</v>
      </c>
      <c r="Q3491">
        <f t="shared" si="490"/>
        <v>0</v>
      </c>
      <c r="R3491">
        <f t="shared" si="491"/>
        <v>0</v>
      </c>
      <c r="S3491" t="str">
        <f t="shared" si="492"/>
        <v/>
      </c>
      <c r="T3491" t="str">
        <f t="shared" si="493"/>
        <v/>
      </c>
      <c r="U3491" t="str">
        <f t="shared" si="494"/>
        <v/>
      </c>
    </row>
    <row r="3492" spans="12:21" ht="15" customHeight="1" x14ac:dyDescent="0.15">
      <c r="L3492" s="244" t="str">
        <f t="shared" si="486"/>
        <v/>
      </c>
      <c r="M3492" s="245" t="str">
        <f t="shared" si="487"/>
        <v/>
      </c>
      <c r="N3492" s="244" t="str">
        <f t="shared" si="488"/>
        <v/>
      </c>
      <c r="O3492" s="244" t="str">
        <f t="shared" si="489"/>
        <v/>
      </c>
      <c r="P3492">
        <f>IF($I3492&lt;&gt;"",$I3492,IF($E3492="SGD",1,IF($E3492="USD",Settings!$B$22,IF($E3492="HKD",Settings!$B$23,1))))</f>
        <v>1</v>
      </c>
      <c r="Q3492">
        <f t="shared" si="490"/>
        <v>0</v>
      </c>
      <c r="R3492">
        <f t="shared" si="491"/>
        <v>0</v>
      </c>
      <c r="S3492" t="str">
        <f t="shared" si="492"/>
        <v/>
      </c>
      <c r="T3492" t="str">
        <f t="shared" si="493"/>
        <v/>
      </c>
      <c r="U3492" t="str">
        <f t="shared" si="494"/>
        <v/>
      </c>
    </row>
    <row r="3493" spans="12:21" ht="15" customHeight="1" x14ac:dyDescent="0.15">
      <c r="L3493" s="244" t="str">
        <f t="shared" si="486"/>
        <v/>
      </c>
      <c r="M3493" s="245" t="str">
        <f t="shared" si="487"/>
        <v/>
      </c>
      <c r="N3493" s="244" t="str">
        <f t="shared" si="488"/>
        <v/>
      </c>
      <c r="O3493" s="244" t="str">
        <f t="shared" si="489"/>
        <v/>
      </c>
      <c r="P3493">
        <f>IF($I3493&lt;&gt;"",$I3493,IF($E3493="SGD",1,IF($E3493="USD",Settings!$B$22,IF($E3493="HKD",Settings!$B$23,1))))</f>
        <v>1</v>
      </c>
      <c r="Q3493">
        <f t="shared" si="490"/>
        <v>0</v>
      </c>
      <c r="R3493">
        <f t="shared" si="491"/>
        <v>0</v>
      </c>
      <c r="S3493" t="str">
        <f t="shared" si="492"/>
        <v/>
      </c>
      <c r="T3493" t="str">
        <f t="shared" si="493"/>
        <v/>
      </c>
      <c r="U3493" t="str">
        <f t="shared" si="494"/>
        <v/>
      </c>
    </row>
    <row r="3494" spans="12:21" ht="15" customHeight="1" x14ac:dyDescent="0.15">
      <c r="L3494" s="244" t="str">
        <f t="shared" si="486"/>
        <v/>
      </c>
      <c r="M3494" s="245" t="str">
        <f t="shared" si="487"/>
        <v/>
      </c>
      <c r="N3494" s="244" t="str">
        <f t="shared" si="488"/>
        <v/>
      </c>
      <c r="O3494" s="244" t="str">
        <f t="shared" si="489"/>
        <v/>
      </c>
      <c r="P3494">
        <f>IF($I3494&lt;&gt;"",$I3494,IF($E3494="SGD",1,IF($E3494="USD",Settings!$B$22,IF($E3494="HKD",Settings!$B$23,1))))</f>
        <v>1</v>
      </c>
      <c r="Q3494">
        <f t="shared" si="490"/>
        <v>0</v>
      </c>
      <c r="R3494">
        <f t="shared" si="491"/>
        <v>0</v>
      </c>
      <c r="S3494" t="str">
        <f t="shared" si="492"/>
        <v/>
      </c>
      <c r="T3494" t="str">
        <f t="shared" si="493"/>
        <v/>
      </c>
      <c r="U3494" t="str">
        <f t="shared" si="494"/>
        <v/>
      </c>
    </row>
    <row r="3495" spans="12:21" ht="15" customHeight="1" x14ac:dyDescent="0.15">
      <c r="L3495" s="244" t="str">
        <f t="shared" si="486"/>
        <v/>
      </c>
      <c r="M3495" s="245" t="str">
        <f t="shared" si="487"/>
        <v/>
      </c>
      <c r="N3495" s="244" t="str">
        <f t="shared" si="488"/>
        <v/>
      </c>
      <c r="O3495" s="244" t="str">
        <f t="shared" si="489"/>
        <v/>
      </c>
      <c r="P3495">
        <f>IF($I3495&lt;&gt;"",$I3495,IF($E3495="SGD",1,IF($E3495="USD",Settings!$B$22,IF($E3495="HKD",Settings!$B$23,1))))</f>
        <v>1</v>
      </c>
      <c r="Q3495">
        <f t="shared" si="490"/>
        <v>0</v>
      </c>
      <c r="R3495">
        <f t="shared" si="491"/>
        <v>0</v>
      </c>
      <c r="S3495" t="str">
        <f t="shared" si="492"/>
        <v/>
      </c>
      <c r="T3495" t="str">
        <f t="shared" si="493"/>
        <v/>
      </c>
      <c r="U3495" t="str">
        <f t="shared" si="494"/>
        <v/>
      </c>
    </row>
    <row r="3496" spans="12:21" ht="15" customHeight="1" x14ac:dyDescent="0.15">
      <c r="L3496" s="244" t="str">
        <f t="shared" si="486"/>
        <v/>
      </c>
      <c r="M3496" s="245" t="str">
        <f t="shared" si="487"/>
        <v/>
      </c>
      <c r="N3496" s="244" t="str">
        <f t="shared" si="488"/>
        <v/>
      </c>
      <c r="O3496" s="244" t="str">
        <f t="shared" si="489"/>
        <v/>
      </c>
      <c r="P3496">
        <f>IF($I3496&lt;&gt;"",$I3496,IF($E3496="SGD",1,IF($E3496="USD",Settings!$B$22,IF($E3496="HKD",Settings!$B$23,1))))</f>
        <v>1</v>
      </c>
      <c r="Q3496">
        <f t="shared" si="490"/>
        <v>0</v>
      </c>
      <c r="R3496">
        <f t="shared" si="491"/>
        <v>0</v>
      </c>
      <c r="S3496" t="str">
        <f t="shared" si="492"/>
        <v/>
      </c>
      <c r="T3496" t="str">
        <f t="shared" si="493"/>
        <v/>
      </c>
      <c r="U3496" t="str">
        <f t="shared" si="494"/>
        <v/>
      </c>
    </row>
    <row r="3497" spans="12:21" ht="15" customHeight="1" x14ac:dyDescent="0.15">
      <c r="L3497" s="244" t="str">
        <f t="shared" ref="L3497:L3560" si="495">IF(OR(B3497="",C3497="",E3497=""),"",B3497&amp;":"&amp;C3497&amp;":"&amp;E3497)</f>
        <v/>
      </c>
      <c r="M3497" s="245" t="str">
        <f t="shared" ref="M3497:M3560" si="496">IF(A3497="","",A3497*D3497)</f>
        <v/>
      </c>
      <c r="N3497" s="244" t="str">
        <f t="shared" ref="N3497:N3560" si="497">IF(A3497="","",IF(OR(A3497=1,A3497=0),J3497,0))</f>
        <v/>
      </c>
      <c r="O3497" s="244" t="str">
        <f t="shared" ref="O3497:O3560" si="498">IF(A3497="","",IF(A3497=-1,J3497,0))</f>
        <v/>
      </c>
      <c r="P3497">
        <f>IF($I3497&lt;&gt;"",$I3497,IF($E3497="SGD",1,IF($E3497="USD",Settings!$B$22,IF($E3497="HKD",Settings!$B$23,1))))</f>
        <v>1</v>
      </c>
      <c r="Q3497">
        <f t="shared" ref="Q3497:Q3560" si="499">IF($L3497="",0,($O3497-$N3497+IF($A3497=2,$J3497,0))*$P3497)</f>
        <v>0</v>
      </c>
      <c r="R3497">
        <f t="shared" ref="R3497:R3560" si="500">IF($L3497="",0,IF($A3497=2,$J3497*$P3497,0))</f>
        <v>0</v>
      </c>
      <c r="S3497" t="str">
        <f t="shared" si="492"/>
        <v/>
      </c>
      <c r="T3497" t="str">
        <f t="shared" si="493"/>
        <v/>
      </c>
      <c r="U3497" t="str">
        <f t="shared" si="494"/>
        <v/>
      </c>
    </row>
    <row r="3498" spans="12:21" ht="15" customHeight="1" x14ac:dyDescent="0.15">
      <c r="L3498" s="244" t="str">
        <f t="shared" si="495"/>
        <v/>
      </c>
      <c r="M3498" s="245" t="str">
        <f t="shared" si="496"/>
        <v/>
      </c>
      <c r="N3498" s="244" t="str">
        <f t="shared" si="497"/>
        <v/>
      </c>
      <c r="O3498" s="244" t="str">
        <f t="shared" si="498"/>
        <v/>
      </c>
      <c r="P3498">
        <f>IF($I3498&lt;&gt;"",$I3498,IF($E3498="SGD",1,IF($E3498="USD",Settings!$B$22,IF($E3498="HKD",Settings!$B$23,1))))</f>
        <v>1</v>
      </c>
      <c r="Q3498">
        <f t="shared" si="499"/>
        <v>0</v>
      </c>
      <c r="R3498">
        <f t="shared" si="500"/>
        <v>0</v>
      </c>
      <c r="S3498" t="str">
        <f t="shared" si="492"/>
        <v/>
      </c>
      <c r="T3498" t="str">
        <f t="shared" si="493"/>
        <v/>
      </c>
      <c r="U3498" t="str">
        <f t="shared" si="494"/>
        <v/>
      </c>
    </row>
    <row r="3499" spans="12:21" ht="15" customHeight="1" x14ac:dyDescent="0.15">
      <c r="L3499" s="244" t="str">
        <f t="shared" si="495"/>
        <v/>
      </c>
      <c r="M3499" s="245" t="str">
        <f t="shared" si="496"/>
        <v/>
      </c>
      <c r="N3499" s="244" t="str">
        <f t="shared" si="497"/>
        <v/>
      </c>
      <c r="O3499" s="244" t="str">
        <f t="shared" si="498"/>
        <v/>
      </c>
      <c r="P3499">
        <f>IF($I3499&lt;&gt;"",$I3499,IF($E3499="SGD",1,IF($E3499="USD",Settings!$B$22,IF($E3499="HKD",Settings!$B$23,1))))</f>
        <v>1</v>
      </c>
      <c r="Q3499">
        <f t="shared" si="499"/>
        <v>0</v>
      </c>
      <c r="R3499">
        <f t="shared" si="500"/>
        <v>0</v>
      </c>
      <c r="S3499" t="str">
        <f t="shared" si="492"/>
        <v/>
      </c>
      <c r="T3499" t="str">
        <f t="shared" si="493"/>
        <v/>
      </c>
      <c r="U3499" t="str">
        <f t="shared" si="494"/>
        <v/>
      </c>
    </row>
    <row r="3500" spans="12:21" ht="15" customHeight="1" x14ac:dyDescent="0.15">
      <c r="L3500" s="244" t="str">
        <f t="shared" si="495"/>
        <v/>
      </c>
      <c r="M3500" s="245" t="str">
        <f t="shared" si="496"/>
        <v/>
      </c>
      <c r="N3500" s="244" t="str">
        <f t="shared" si="497"/>
        <v/>
      </c>
      <c r="O3500" s="244" t="str">
        <f t="shared" si="498"/>
        <v/>
      </c>
      <c r="P3500">
        <f>IF($I3500&lt;&gt;"",$I3500,IF($E3500="SGD",1,IF($E3500="USD",Settings!$B$22,IF($E3500="HKD",Settings!$B$23,1))))</f>
        <v>1</v>
      </c>
      <c r="Q3500">
        <f t="shared" si="499"/>
        <v>0</v>
      </c>
      <c r="R3500">
        <f t="shared" si="500"/>
        <v>0</v>
      </c>
      <c r="S3500" t="str">
        <f t="shared" si="492"/>
        <v/>
      </c>
      <c r="T3500" t="str">
        <f t="shared" si="493"/>
        <v/>
      </c>
      <c r="U3500" t="str">
        <f t="shared" si="494"/>
        <v/>
      </c>
    </row>
    <row r="3501" spans="12:21" ht="15" customHeight="1" x14ac:dyDescent="0.15">
      <c r="L3501" s="244" t="str">
        <f t="shared" si="495"/>
        <v/>
      </c>
      <c r="M3501" s="245" t="str">
        <f t="shared" si="496"/>
        <v/>
      </c>
      <c r="N3501" s="244" t="str">
        <f t="shared" si="497"/>
        <v/>
      </c>
      <c r="O3501" s="244" t="str">
        <f t="shared" si="498"/>
        <v/>
      </c>
      <c r="P3501">
        <f>IF($I3501&lt;&gt;"",$I3501,IF($E3501="SGD",1,IF($E3501="USD",Settings!$B$22,IF($E3501="HKD",Settings!$B$23,1))))</f>
        <v>1</v>
      </c>
      <c r="Q3501">
        <f t="shared" si="499"/>
        <v>0</v>
      </c>
      <c r="R3501">
        <f t="shared" si="500"/>
        <v>0</v>
      </c>
      <c r="S3501" t="str">
        <f t="shared" si="492"/>
        <v/>
      </c>
      <c r="T3501" t="str">
        <f t="shared" si="493"/>
        <v/>
      </c>
      <c r="U3501" t="str">
        <f t="shared" si="494"/>
        <v/>
      </c>
    </row>
    <row r="3502" spans="12:21" ht="15" customHeight="1" x14ac:dyDescent="0.15">
      <c r="L3502" s="244" t="str">
        <f t="shared" si="495"/>
        <v/>
      </c>
      <c r="M3502" s="245" t="str">
        <f t="shared" si="496"/>
        <v/>
      </c>
      <c r="N3502" s="244" t="str">
        <f t="shared" si="497"/>
        <v/>
      </c>
      <c r="O3502" s="244" t="str">
        <f t="shared" si="498"/>
        <v/>
      </c>
      <c r="P3502">
        <f>IF($I3502&lt;&gt;"",$I3502,IF($E3502="SGD",1,IF($E3502="USD",Settings!$B$22,IF($E3502="HKD",Settings!$B$23,1))))</f>
        <v>1</v>
      </c>
      <c r="Q3502">
        <f t="shared" si="499"/>
        <v>0</v>
      </c>
      <c r="R3502">
        <f t="shared" si="500"/>
        <v>0</v>
      </c>
      <c r="S3502" t="str">
        <f t="shared" si="492"/>
        <v/>
      </c>
      <c r="T3502" t="str">
        <f t="shared" si="493"/>
        <v/>
      </c>
      <c r="U3502" t="str">
        <f t="shared" si="494"/>
        <v/>
      </c>
    </row>
    <row r="3503" spans="12:21" ht="15" customHeight="1" x14ac:dyDescent="0.15">
      <c r="L3503" s="244" t="str">
        <f t="shared" si="495"/>
        <v/>
      </c>
      <c r="M3503" s="245" t="str">
        <f t="shared" si="496"/>
        <v/>
      </c>
      <c r="N3503" s="244" t="str">
        <f t="shared" si="497"/>
        <v/>
      </c>
      <c r="O3503" s="244" t="str">
        <f t="shared" si="498"/>
        <v/>
      </c>
      <c r="P3503">
        <f>IF($I3503&lt;&gt;"",$I3503,IF($E3503="SGD",1,IF($E3503="USD",Settings!$B$22,IF($E3503="HKD",Settings!$B$23,1))))</f>
        <v>1</v>
      </c>
      <c r="Q3503">
        <f t="shared" si="499"/>
        <v>0</v>
      </c>
      <c r="R3503">
        <f t="shared" si="500"/>
        <v>0</v>
      </c>
      <c r="S3503" t="str">
        <f t="shared" si="492"/>
        <v/>
      </c>
      <c r="T3503" t="str">
        <f t="shared" si="493"/>
        <v/>
      </c>
      <c r="U3503" t="str">
        <f t="shared" si="494"/>
        <v/>
      </c>
    </row>
    <row r="3504" spans="12:21" ht="15" customHeight="1" x14ac:dyDescent="0.15">
      <c r="L3504" s="244" t="str">
        <f t="shared" si="495"/>
        <v/>
      </c>
      <c r="M3504" s="245" t="str">
        <f t="shared" si="496"/>
        <v/>
      </c>
      <c r="N3504" s="244" t="str">
        <f t="shared" si="497"/>
        <v/>
      </c>
      <c r="O3504" s="244" t="str">
        <f t="shared" si="498"/>
        <v/>
      </c>
      <c r="P3504">
        <f>IF($I3504&lt;&gt;"",$I3504,IF($E3504="SGD",1,IF($E3504="USD",Settings!$B$22,IF($E3504="HKD",Settings!$B$23,1))))</f>
        <v>1</v>
      </c>
      <c r="Q3504">
        <f t="shared" si="499"/>
        <v>0</v>
      </c>
      <c r="R3504">
        <f t="shared" si="500"/>
        <v>0</v>
      </c>
      <c r="S3504" t="str">
        <f t="shared" si="492"/>
        <v/>
      </c>
      <c r="T3504" t="str">
        <f t="shared" si="493"/>
        <v/>
      </c>
      <c r="U3504" t="str">
        <f t="shared" si="494"/>
        <v/>
      </c>
    </row>
    <row r="3505" spans="12:21" ht="15" customHeight="1" x14ac:dyDescent="0.15">
      <c r="L3505" s="244" t="str">
        <f t="shared" si="495"/>
        <v/>
      </c>
      <c r="M3505" s="245" t="str">
        <f t="shared" si="496"/>
        <v/>
      </c>
      <c r="N3505" s="244" t="str">
        <f t="shared" si="497"/>
        <v/>
      </c>
      <c r="O3505" s="244" t="str">
        <f t="shared" si="498"/>
        <v/>
      </c>
      <c r="P3505">
        <f>IF($I3505&lt;&gt;"",$I3505,IF($E3505="SGD",1,IF($E3505="USD",Settings!$B$22,IF($E3505="HKD",Settings!$B$23,1))))</f>
        <v>1</v>
      </c>
      <c r="Q3505">
        <f t="shared" si="499"/>
        <v>0</v>
      </c>
      <c r="R3505">
        <f t="shared" si="500"/>
        <v>0</v>
      </c>
      <c r="S3505" t="str">
        <f t="shared" si="492"/>
        <v/>
      </c>
      <c r="T3505" t="str">
        <f t="shared" si="493"/>
        <v/>
      </c>
      <c r="U3505" t="str">
        <f t="shared" si="494"/>
        <v/>
      </c>
    </row>
    <row r="3506" spans="12:21" ht="15" customHeight="1" x14ac:dyDescent="0.15">
      <c r="L3506" s="244" t="str">
        <f t="shared" si="495"/>
        <v/>
      </c>
      <c r="M3506" s="245" t="str">
        <f t="shared" si="496"/>
        <v/>
      </c>
      <c r="N3506" s="244" t="str">
        <f t="shared" si="497"/>
        <v/>
      </c>
      <c r="O3506" s="244" t="str">
        <f t="shared" si="498"/>
        <v/>
      </c>
      <c r="P3506">
        <f>IF($I3506&lt;&gt;"",$I3506,IF($E3506="SGD",1,IF($E3506="USD",Settings!$B$22,IF($E3506="HKD",Settings!$B$23,1))))</f>
        <v>1</v>
      </c>
      <c r="Q3506">
        <f t="shared" si="499"/>
        <v>0</v>
      </c>
      <c r="R3506">
        <f t="shared" si="500"/>
        <v>0</v>
      </c>
      <c r="S3506" t="str">
        <f t="shared" si="492"/>
        <v/>
      </c>
      <c r="T3506" t="str">
        <f t="shared" si="493"/>
        <v/>
      </c>
      <c r="U3506" t="str">
        <f t="shared" si="494"/>
        <v/>
      </c>
    </row>
    <row r="3507" spans="12:21" ht="15" customHeight="1" x14ac:dyDescent="0.15">
      <c r="L3507" s="244" t="str">
        <f t="shared" si="495"/>
        <v/>
      </c>
      <c r="M3507" s="245" t="str">
        <f t="shared" si="496"/>
        <v/>
      </c>
      <c r="N3507" s="244" t="str">
        <f t="shared" si="497"/>
        <v/>
      </c>
      <c r="O3507" s="244" t="str">
        <f t="shared" si="498"/>
        <v/>
      </c>
      <c r="P3507">
        <f>IF($I3507&lt;&gt;"",$I3507,IF($E3507="SGD",1,IF($E3507="USD",Settings!$B$22,IF($E3507="HKD",Settings!$B$23,1))))</f>
        <v>1</v>
      </c>
      <c r="Q3507">
        <f t="shared" si="499"/>
        <v>0</v>
      </c>
      <c r="R3507">
        <f t="shared" si="500"/>
        <v>0</v>
      </c>
      <c r="S3507" t="str">
        <f t="shared" si="492"/>
        <v/>
      </c>
      <c r="T3507" t="str">
        <f t="shared" si="493"/>
        <v/>
      </c>
      <c r="U3507" t="str">
        <f t="shared" si="494"/>
        <v/>
      </c>
    </row>
    <row r="3508" spans="12:21" ht="15" customHeight="1" x14ac:dyDescent="0.15">
      <c r="L3508" s="244" t="str">
        <f t="shared" si="495"/>
        <v/>
      </c>
      <c r="M3508" s="245" t="str">
        <f t="shared" si="496"/>
        <v/>
      </c>
      <c r="N3508" s="244" t="str">
        <f t="shared" si="497"/>
        <v/>
      </c>
      <c r="O3508" s="244" t="str">
        <f t="shared" si="498"/>
        <v/>
      </c>
      <c r="P3508">
        <f>IF($I3508&lt;&gt;"",$I3508,IF($E3508="SGD",1,IF($E3508="USD",Settings!$B$22,IF($E3508="HKD",Settings!$B$23,1))))</f>
        <v>1</v>
      </c>
      <c r="Q3508">
        <f t="shared" si="499"/>
        <v>0</v>
      </c>
      <c r="R3508">
        <f t="shared" si="500"/>
        <v>0</v>
      </c>
      <c r="S3508" t="str">
        <f t="shared" si="492"/>
        <v/>
      </c>
      <c r="T3508" t="str">
        <f t="shared" si="493"/>
        <v/>
      </c>
      <c r="U3508" t="str">
        <f t="shared" si="494"/>
        <v/>
      </c>
    </row>
    <row r="3509" spans="12:21" ht="15" customHeight="1" x14ac:dyDescent="0.15">
      <c r="L3509" s="244" t="str">
        <f t="shared" si="495"/>
        <v/>
      </c>
      <c r="M3509" s="245" t="str">
        <f t="shared" si="496"/>
        <v/>
      </c>
      <c r="N3509" s="244" t="str">
        <f t="shared" si="497"/>
        <v/>
      </c>
      <c r="O3509" s="244" t="str">
        <f t="shared" si="498"/>
        <v/>
      </c>
      <c r="P3509">
        <f>IF($I3509&lt;&gt;"",$I3509,IF($E3509="SGD",1,IF($E3509="USD",Settings!$B$22,IF($E3509="HKD",Settings!$B$23,1))))</f>
        <v>1</v>
      </c>
      <c r="Q3509">
        <f t="shared" si="499"/>
        <v>0</v>
      </c>
      <c r="R3509">
        <f t="shared" si="500"/>
        <v>0</v>
      </c>
      <c r="S3509" t="str">
        <f t="shared" si="492"/>
        <v/>
      </c>
      <c r="T3509" t="str">
        <f t="shared" si="493"/>
        <v/>
      </c>
      <c r="U3509" t="str">
        <f t="shared" si="494"/>
        <v/>
      </c>
    </row>
    <row r="3510" spans="12:21" ht="15" customHeight="1" x14ac:dyDescent="0.15">
      <c r="L3510" s="244" t="str">
        <f t="shared" si="495"/>
        <v/>
      </c>
      <c r="M3510" s="245" t="str">
        <f t="shared" si="496"/>
        <v/>
      </c>
      <c r="N3510" s="244" t="str">
        <f t="shared" si="497"/>
        <v/>
      </c>
      <c r="O3510" s="244" t="str">
        <f t="shared" si="498"/>
        <v/>
      </c>
      <c r="P3510">
        <f>IF($I3510&lt;&gt;"",$I3510,IF($E3510="SGD",1,IF($E3510="USD",Settings!$B$22,IF($E3510="HKD",Settings!$B$23,1))))</f>
        <v>1</v>
      </c>
      <c r="Q3510">
        <f t="shared" si="499"/>
        <v>0</v>
      </c>
      <c r="R3510">
        <f t="shared" si="500"/>
        <v>0</v>
      </c>
      <c r="S3510" t="str">
        <f t="shared" si="492"/>
        <v/>
      </c>
      <c r="T3510" t="str">
        <f t="shared" si="493"/>
        <v/>
      </c>
      <c r="U3510" t="str">
        <f t="shared" si="494"/>
        <v/>
      </c>
    </row>
    <row r="3511" spans="12:21" ht="15" customHeight="1" x14ac:dyDescent="0.15">
      <c r="L3511" s="244" t="str">
        <f t="shared" si="495"/>
        <v/>
      </c>
      <c r="M3511" s="245" t="str">
        <f t="shared" si="496"/>
        <v/>
      </c>
      <c r="N3511" s="244" t="str">
        <f t="shared" si="497"/>
        <v/>
      </c>
      <c r="O3511" s="244" t="str">
        <f t="shared" si="498"/>
        <v/>
      </c>
      <c r="P3511">
        <f>IF($I3511&lt;&gt;"",$I3511,IF($E3511="SGD",1,IF($E3511="USD",Settings!$B$22,IF($E3511="HKD",Settings!$B$23,1))))</f>
        <v>1</v>
      </c>
      <c r="Q3511">
        <f t="shared" si="499"/>
        <v>0</v>
      </c>
      <c r="R3511">
        <f t="shared" si="500"/>
        <v>0</v>
      </c>
      <c r="S3511" t="str">
        <f t="shared" si="492"/>
        <v/>
      </c>
      <c r="T3511" t="str">
        <f t="shared" si="493"/>
        <v/>
      </c>
      <c r="U3511" t="str">
        <f t="shared" si="494"/>
        <v/>
      </c>
    </row>
    <row r="3512" spans="12:21" ht="15" customHeight="1" x14ac:dyDescent="0.15">
      <c r="L3512" s="244" t="str">
        <f t="shared" si="495"/>
        <v/>
      </c>
      <c r="M3512" s="245" t="str">
        <f t="shared" si="496"/>
        <v/>
      </c>
      <c r="N3512" s="244" t="str">
        <f t="shared" si="497"/>
        <v/>
      </c>
      <c r="O3512" s="244" t="str">
        <f t="shared" si="498"/>
        <v/>
      </c>
      <c r="P3512">
        <f>IF($I3512&lt;&gt;"",$I3512,IF($E3512="SGD",1,IF($E3512="USD",Settings!$B$22,IF($E3512="HKD",Settings!$B$23,1))))</f>
        <v>1</v>
      </c>
      <c r="Q3512">
        <f t="shared" si="499"/>
        <v>0</v>
      </c>
      <c r="R3512">
        <f t="shared" si="500"/>
        <v>0</v>
      </c>
      <c r="S3512" t="str">
        <f t="shared" si="492"/>
        <v/>
      </c>
      <c r="T3512" t="str">
        <f t="shared" si="493"/>
        <v/>
      </c>
      <c r="U3512" t="str">
        <f t="shared" si="494"/>
        <v/>
      </c>
    </row>
    <row r="3513" spans="12:21" ht="15" customHeight="1" x14ac:dyDescent="0.15">
      <c r="L3513" s="244" t="str">
        <f t="shared" si="495"/>
        <v/>
      </c>
      <c r="M3513" s="245" t="str">
        <f t="shared" si="496"/>
        <v/>
      </c>
      <c r="N3513" s="244" t="str">
        <f t="shared" si="497"/>
        <v/>
      </c>
      <c r="O3513" s="244" t="str">
        <f t="shared" si="498"/>
        <v/>
      </c>
      <c r="P3513">
        <f>IF($I3513&lt;&gt;"",$I3513,IF($E3513="SGD",1,IF($E3513="USD",Settings!$B$22,IF($E3513="HKD",Settings!$B$23,1))))</f>
        <v>1</v>
      </c>
      <c r="Q3513">
        <f t="shared" si="499"/>
        <v>0</v>
      </c>
      <c r="R3513">
        <f t="shared" si="500"/>
        <v>0</v>
      </c>
      <c r="S3513" t="str">
        <f t="shared" si="492"/>
        <v/>
      </c>
      <c r="T3513" t="str">
        <f t="shared" si="493"/>
        <v/>
      </c>
      <c r="U3513" t="str">
        <f t="shared" si="494"/>
        <v/>
      </c>
    </row>
    <row r="3514" spans="12:21" ht="15" customHeight="1" x14ac:dyDescent="0.15">
      <c r="L3514" s="244" t="str">
        <f t="shared" si="495"/>
        <v/>
      </c>
      <c r="M3514" s="245" t="str">
        <f t="shared" si="496"/>
        <v/>
      </c>
      <c r="N3514" s="244" t="str">
        <f t="shared" si="497"/>
        <v/>
      </c>
      <c r="O3514" s="244" t="str">
        <f t="shared" si="498"/>
        <v/>
      </c>
      <c r="P3514">
        <f>IF($I3514&lt;&gt;"",$I3514,IF($E3514="SGD",1,IF($E3514="USD",Settings!$B$22,IF($E3514="HKD",Settings!$B$23,1))))</f>
        <v>1</v>
      </c>
      <c r="Q3514">
        <f t="shared" si="499"/>
        <v>0</v>
      </c>
      <c r="R3514">
        <f t="shared" si="500"/>
        <v>0</v>
      </c>
      <c r="S3514" t="str">
        <f t="shared" si="492"/>
        <v/>
      </c>
      <c r="T3514" t="str">
        <f t="shared" si="493"/>
        <v/>
      </c>
      <c r="U3514" t="str">
        <f t="shared" si="494"/>
        <v/>
      </c>
    </row>
    <row r="3515" spans="12:21" ht="15" customHeight="1" x14ac:dyDescent="0.15">
      <c r="L3515" s="244" t="str">
        <f t="shared" si="495"/>
        <v/>
      </c>
      <c r="M3515" s="245" t="str">
        <f t="shared" si="496"/>
        <v/>
      </c>
      <c r="N3515" s="244" t="str">
        <f t="shared" si="497"/>
        <v/>
      </c>
      <c r="O3515" s="244" t="str">
        <f t="shared" si="498"/>
        <v/>
      </c>
      <c r="P3515">
        <f>IF($I3515&lt;&gt;"",$I3515,IF($E3515="SGD",1,IF($E3515="USD",Settings!$B$22,IF($E3515="HKD",Settings!$B$23,1))))</f>
        <v>1</v>
      </c>
      <c r="Q3515">
        <f t="shared" si="499"/>
        <v>0</v>
      </c>
      <c r="R3515">
        <f t="shared" si="500"/>
        <v>0</v>
      </c>
      <c r="S3515" t="str">
        <f t="shared" si="492"/>
        <v/>
      </c>
      <c r="T3515" t="str">
        <f t="shared" si="493"/>
        <v/>
      </c>
      <c r="U3515" t="str">
        <f t="shared" si="494"/>
        <v/>
      </c>
    </row>
    <row r="3516" spans="12:21" ht="15" customHeight="1" x14ac:dyDescent="0.15">
      <c r="L3516" s="244" t="str">
        <f t="shared" si="495"/>
        <v/>
      </c>
      <c r="M3516" s="245" t="str">
        <f t="shared" si="496"/>
        <v/>
      </c>
      <c r="N3516" s="244" t="str">
        <f t="shared" si="497"/>
        <v/>
      </c>
      <c r="O3516" s="244" t="str">
        <f t="shared" si="498"/>
        <v/>
      </c>
      <c r="P3516">
        <f>IF($I3516&lt;&gt;"",$I3516,IF($E3516="SGD",1,IF($E3516="USD",Settings!$B$22,IF($E3516="HKD",Settings!$B$23,1))))</f>
        <v>1</v>
      </c>
      <c r="Q3516">
        <f t="shared" si="499"/>
        <v>0</v>
      </c>
      <c r="R3516">
        <f t="shared" si="500"/>
        <v>0</v>
      </c>
      <c r="S3516" t="str">
        <f t="shared" si="492"/>
        <v/>
      </c>
      <c r="T3516" t="str">
        <f t="shared" si="493"/>
        <v/>
      </c>
      <c r="U3516" t="str">
        <f t="shared" si="494"/>
        <v/>
      </c>
    </row>
    <row r="3517" spans="12:21" ht="15" customHeight="1" x14ac:dyDescent="0.15">
      <c r="L3517" s="244" t="str">
        <f t="shared" si="495"/>
        <v/>
      </c>
      <c r="M3517" s="245" t="str">
        <f t="shared" si="496"/>
        <v/>
      </c>
      <c r="N3517" s="244" t="str">
        <f t="shared" si="497"/>
        <v/>
      </c>
      <c r="O3517" s="244" t="str">
        <f t="shared" si="498"/>
        <v/>
      </c>
      <c r="P3517">
        <f>IF($I3517&lt;&gt;"",$I3517,IF($E3517="SGD",1,IF($E3517="USD",Settings!$B$22,IF($E3517="HKD",Settings!$B$23,1))))</f>
        <v>1</v>
      </c>
      <c r="Q3517">
        <f t="shared" si="499"/>
        <v>0</v>
      </c>
      <c r="R3517">
        <f t="shared" si="500"/>
        <v>0</v>
      </c>
      <c r="S3517" t="str">
        <f t="shared" si="492"/>
        <v/>
      </c>
      <c r="T3517" t="str">
        <f t="shared" si="493"/>
        <v/>
      </c>
      <c r="U3517" t="str">
        <f t="shared" si="494"/>
        <v/>
      </c>
    </row>
    <row r="3518" spans="12:21" ht="15" customHeight="1" x14ac:dyDescent="0.15">
      <c r="L3518" s="244" t="str">
        <f t="shared" si="495"/>
        <v/>
      </c>
      <c r="M3518" s="245" t="str">
        <f t="shared" si="496"/>
        <v/>
      </c>
      <c r="N3518" s="244" t="str">
        <f t="shared" si="497"/>
        <v/>
      </c>
      <c r="O3518" s="244" t="str">
        <f t="shared" si="498"/>
        <v/>
      </c>
      <c r="P3518">
        <f>IF($I3518&lt;&gt;"",$I3518,IF($E3518="SGD",1,IF($E3518="USD",Settings!$B$22,IF($E3518="HKD",Settings!$B$23,1))))</f>
        <v>1</v>
      </c>
      <c r="Q3518">
        <f t="shared" si="499"/>
        <v>0</v>
      </c>
      <c r="R3518">
        <f t="shared" si="500"/>
        <v>0</v>
      </c>
      <c r="S3518" t="str">
        <f t="shared" si="492"/>
        <v/>
      </c>
      <c r="T3518" t="str">
        <f t="shared" si="493"/>
        <v/>
      </c>
      <c r="U3518" t="str">
        <f t="shared" si="494"/>
        <v/>
      </c>
    </row>
    <row r="3519" spans="12:21" ht="15" customHeight="1" x14ac:dyDescent="0.15">
      <c r="L3519" s="244" t="str">
        <f t="shared" si="495"/>
        <v/>
      </c>
      <c r="M3519" s="245" t="str">
        <f t="shared" si="496"/>
        <v/>
      </c>
      <c r="N3519" s="244" t="str">
        <f t="shared" si="497"/>
        <v/>
      </c>
      <c r="O3519" s="244" t="str">
        <f t="shared" si="498"/>
        <v/>
      </c>
      <c r="P3519">
        <f>IF($I3519&lt;&gt;"",$I3519,IF($E3519="SGD",1,IF($E3519="USD",Settings!$B$22,IF($E3519="HKD",Settings!$B$23,1))))</f>
        <v>1</v>
      </c>
      <c r="Q3519">
        <f t="shared" si="499"/>
        <v>0</v>
      </c>
      <c r="R3519">
        <f t="shared" si="500"/>
        <v>0</v>
      </c>
      <c r="S3519" t="str">
        <f t="shared" si="492"/>
        <v/>
      </c>
      <c r="T3519" t="str">
        <f t="shared" si="493"/>
        <v/>
      </c>
      <c r="U3519" t="str">
        <f t="shared" si="494"/>
        <v/>
      </c>
    </row>
    <row r="3520" spans="12:21" ht="15" customHeight="1" x14ac:dyDescent="0.15">
      <c r="L3520" s="244" t="str">
        <f t="shared" si="495"/>
        <v/>
      </c>
      <c r="M3520" s="245" t="str">
        <f t="shared" si="496"/>
        <v/>
      </c>
      <c r="N3520" s="244" t="str">
        <f t="shared" si="497"/>
        <v/>
      </c>
      <c r="O3520" s="244" t="str">
        <f t="shared" si="498"/>
        <v/>
      </c>
      <c r="P3520">
        <f>IF($I3520&lt;&gt;"",$I3520,IF($E3520="SGD",1,IF($E3520="USD",Settings!$B$22,IF($E3520="HKD",Settings!$B$23,1))))</f>
        <v>1</v>
      </c>
      <c r="Q3520">
        <f t="shared" si="499"/>
        <v>0</v>
      </c>
      <c r="R3520">
        <f t="shared" si="500"/>
        <v>0</v>
      </c>
      <c r="S3520" t="str">
        <f t="shared" si="492"/>
        <v/>
      </c>
      <c r="T3520" t="str">
        <f t="shared" si="493"/>
        <v/>
      </c>
      <c r="U3520" t="str">
        <f t="shared" si="494"/>
        <v/>
      </c>
    </row>
    <row r="3521" spans="12:21" ht="15" customHeight="1" x14ac:dyDescent="0.15">
      <c r="L3521" s="244" t="str">
        <f t="shared" si="495"/>
        <v/>
      </c>
      <c r="M3521" s="245" t="str">
        <f t="shared" si="496"/>
        <v/>
      </c>
      <c r="N3521" s="244" t="str">
        <f t="shared" si="497"/>
        <v/>
      </c>
      <c r="O3521" s="244" t="str">
        <f t="shared" si="498"/>
        <v/>
      </c>
      <c r="P3521">
        <f>IF($I3521&lt;&gt;"",$I3521,IF($E3521="SGD",1,IF($E3521="USD",Settings!$B$22,IF($E3521="HKD",Settings!$B$23,1))))</f>
        <v>1</v>
      </c>
      <c r="Q3521">
        <f t="shared" si="499"/>
        <v>0</v>
      </c>
      <c r="R3521">
        <f t="shared" si="500"/>
        <v>0</v>
      </c>
      <c r="S3521" t="str">
        <f t="shared" si="492"/>
        <v/>
      </c>
      <c r="T3521" t="str">
        <f t="shared" si="493"/>
        <v/>
      </c>
      <c r="U3521" t="str">
        <f t="shared" si="494"/>
        <v/>
      </c>
    </row>
    <row r="3522" spans="12:21" ht="15" customHeight="1" x14ac:dyDescent="0.15">
      <c r="L3522" s="244" t="str">
        <f t="shared" si="495"/>
        <v/>
      </c>
      <c r="M3522" s="245" t="str">
        <f t="shared" si="496"/>
        <v/>
      </c>
      <c r="N3522" s="244" t="str">
        <f t="shared" si="497"/>
        <v/>
      </c>
      <c r="O3522" s="244" t="str">
        <f t="shared" si="498"/>
        <v/>
      </c>
      <c r="P3522">
        <f>IF($I3522&lt;&gt;"",$I3522,IF($E3522="SGD",1,IF($E3522="USD",Settings!$B$22,IF($E3522="HKD",Settings!$B$23,1))))</f>
        <v>1</v>
      </c>
      <c r="Q3522">
        <f t="shared" si="499"/>
        <v>0</v>
      </c>
      <c r="R3522">
        <f t="shared" si="500"/>
        <v>0</v>
      </c>
      <c r="S3522" t="str">
        <f t="shared" ref="S3522:S3585" si="501">IF(L3522="","",SUMIFS($M:$M,$L:$L,L3522,$T:$T,"&lt;="&amp;T3522))</f>
        <v/>
      </c>
      <c r="T3522" t="str">
        <f t="shared" ref="T3522:T3585" si="502">IF(L3522="","",INT(G3522)*100000+ROW())</f>
        <v/>
      </c>
      <c r="U3522" t="str">
        <f t="shared" ref="U3522:U3585" si="503">IF(L3522="","",IF(AND(COUNTIFS($L:$L,L3522,$S:$S,"&gt;-0.000001",$S:$S,"&lt;0.000001",$T:$T,"&gt;"&amp;T3522)=0,ABS(S3522)&gt;0.000001),1,0))</f>
        <v/>
      </c>
    </row>
    <row r="3523" spans="12:21" ht="15" customHeight="1" x14ac:dyDescent="0.15">
      <c r="L3523" s="244" t="str">
        <f t="shared" si="495"/>
        <v/>
      </c>
      <c r="M3523" s="245" t="str">
        <f t="shared" si="496"/>
        <v/>
      </c>
      <c r="N3523" s="244" t="str">
        <f t="shared" si="497"/>
        <v/>
      </c>
      <c r="O3523" s="244" t="str">
        <f t="shared" si="498"/>
        <v/>
      </c>
      <c r="P3523">
        <f>IF($I3523&lt;&gt;"",$I3523,IF($E3523="SGD",1,IF($E3523="USD",Settings!$B$22,IF($E3523="HKD",Settings!$B$23,1))))</f>
        <v>1</v>
      </c>
      <c r="Q3523">
        <f t="shared" si="499"/>
        <v>0</v>
      </c>
      <c r="R3523">
        <f t="shared" si="500"/>
        <v>0</v>
      </c>
      <c r="S3523" t="str">
        <f t="shared" si="501"/>
        <v/>
      </c>
      <c r="T3523" t="str">
        <f t="shared" si="502"/>
        <v/>
      </c>
      <c r="U3523" t="str">
        <f t="shared" si="503"/>
        <v/>
      </c>
    </row>
    <row r="3524" spans="12:21" ht="15" customHeight="1" x14ac:dyDescent="0.15">
      <c r="L3524" s="244" t="str">
        <f t="shared" si="495"/>
        <v/>
      </c>
      <c r="M3524" s="245" t="str">
        <f t="shared" si="496"/>
        <v/>
      </c>
      <c r="N3524" s="244" t="str">
        <f t="shared" si="497"/>
        <v/>
      </c>
      <c r="O3524" s="244" t="str">
        <f t="shared" si="498"/>
        <v/>
      </c>
      <c r="P3524">
        <f>IF($I3524&lt;&gt;"",$I3524,IF($E3524="SGD",1,IF($E3524="USD",Settings!$B$22,IF($E3524="HKD",Settings!$B$23,1))))</f>
        <v>1</v>
      </c>
      <c r="Q3524">
        <f t="shared" si="499"/>
        <v>0</v>
      </c>
      <c r="R3524">
        <f t="shared" si="500"/>
        <v>0</v>
      </c>
      <c r="S3524" t="str">
        <f t="shared" si="501"/>
        <v/>
      </c>
      <c r="T3524" t="str">
        <f t="shared" si="502"/>
        <v/>
      </c>
      <c r="U3524" t="str">
        <f t="shared" si="503"/>
        <v/>
      </c>
    </row>
    <row r="3525" spans="12:21" ht="15" customHeight="1" x14ac:dyDescent="0.15">
      <c r="L3525" s="244" t="str">
        <f t="shared" si="495"/>
        <v/>
      </c>
      <c r="M3525" s="245" t="str">
        <f t="shared" si="496"/>
        <v/>
      </c>
      <c r="N3525" s="244" t="str">
        <f t="shared" si="497"/>
        <v/>
      </c>
      <c r="O3525" s="244" t="str">
        <f t="shared" si="498"/>
        <v/>
      </c>
      <c r="P3525">
        <f>IF($I3525&lt;&gt;"",$I3525,IF($E3525="SGD",1,IF($E3525="USD",Settings!$B$22,IF($E3525="HKD",Settings!$B$23,1))))</f>
        <v>1</v>
      </c>
      <c r="Q3525">
        <f t="shared" si="499"/>
        <v>0</v>
      </c>
      <c r="R3525">
        <f t="shared" si="500"/>
        <v>0</v>
      </c>
      <c r="S3525" t="str">
        <f t="shared" si="501"/>
        <v/>
      </c>
      <c r="T3525" t="str">
        <f t="shared" si="502"/>
        <v/>
      </c>
      <c r="U3525" t="str">
        <f t="shared" si="503"/>
        <v/>
      </c>
    </row>
    <row r="3526" spans="12:21" ht="15" customHeight="1" x14ac:dyDescent="0.15">
      <c r="L3526" s="244" t="str">
        <f t="shared" si="495"/>
        <v/>
      </c>
      <c r="M3526" s="245" t="str">
        <f t="shared" si="496"/>
        <v/>
      </c>
      <c r="N3526" s="244" t="str">
        <f t="shared" si="497"/>
        <v/>
      </c>
      <c r="O3526" s="244" t="str">
        <f t="shared" si="498"/>
        <v/>
      </c>
      <c r="P3526">
        <f>IF($I3526&lt;&gt;"",$I3526,IF($E3526="SGD",1,IF($E3526="USD",Settings!$B$22,IF($E3526="HKD",Settings!$B$23,1))))</f>
        <v>1</v>
      </c>
      <c r="Q3526">
        <f t="shared" si="499"/>
        <v>0</v>
      </c>
      <c r="R3526">
        <f t="shared" si="500"/>
        <v>0</v>
      </c>
      <c r="S3526" t="str">
        <f t="shared" si="501"/>
        <v/>
      </c>
      <c r="T3526" t="str">
        <f t="shared" si="502"/>
        <v/>
      </c>
      <c r="U3526" t="str">
        <f t="shared" si="503"/>
        <v/>
      </c>
    </row>
    <row r="3527" spans="12:21" ht="15" customHeight="1" x14ac:dyDescent="0.15">
      <c r="L3527" s="244" t="str">
        <f t="shared" si="495"/>
        <v/>
      </c>
      <c r="M3527" s="245" t="str">
        <f t="shared" si="496"/>
        <v/>
      </c>
      <c r="N3527" s="244" t="str">
        <f t="shared" si="497"/>
        <v/>
      </c>
      <c r="O3527" s="244" t="str">
        <f t="shared" si="498"/>
        <v/>
      </c>
      <c r="P3527">
        <f>IF($I3527&lt;&gt;"",$I3527,IF($E3527="SGD",1,IF($E3527="USD",Settings!$B$22,IF($E3527="HKD",Settings!$B$23,1))))</f>
        <v>1</v>
      </c>
      <c r="Q3527">
        <f t="shared" si="499"/>
        <v>0</v>
      </c>
      <c r="R3527">
        <f t="shared" si="500"/>
        <v>0</v>
      </c>
      <c r="S3527" t="str">
        <f t="shared" si="501"/>
        <v/>
      </c>
      <c r="T3527" t="str">
        <f t="shared" si="502"/>
        <v/>
      </c>
      <c r="U3527" t="str">
        <f t="shared" si="503"/>
        <v/>
      </c>
    </row>
    <row r="3528" spans="12:21" ht="15" customHeight="1" x14ac:dyDescent="0.15">
      <c r="L3528" s="244" t="str">
        <f t="shared" si="495"/>
        <v/>
      </c>
      <c r="M3528" s="245" t="str">
        <f t="shared" si="496"/>
        <v/>
      </c>
      <c r="N3528" s="244" t="str">
        <f t="shared" si="497"/>
        <v/>
      </c>
      <c r="O3528" s="244" t="str">
        <f t="shared" si="498"/>
        <v/>
      </c>
      <c r="P3528">
        <f>IF($I3528&lt;&gt;"",$I3528,IF($E3528="SGD",1,IF($E3528="USD",Settings!$B$22,IF($E3528="HKD",Settings!$B$23,1))))</f>
        <v>1</v>
      </c>
      <c r="Q3528">
        <f t="shared" si="499"/>
        <v>0</v>
      </c>
      <c r="R3528">
        <f t="shared" si="500"/>
        <v>0</v>
      </c>
      <c r="S3528" t="str">
        <f t="shared" si="501"/>
        <v/>
      </c>
      <c r="T3528" t="str">
        <f t="shared" si="502"/>
        <v/>
      </c>
      <c r="U3528" t="str">
        <f t="shared" si="503"/>
        <v/>
      </c>
    </row>
    <row r="3529" spans="12:21" ht="15" customHeight="1" x14ac:dyDescent="0.15">
      <c r="L3529" s="244" t="str">
        <f t="shared" si="495"/>
        <v/>
      </c>
      <c r="M3529" s="245" t="str">
        <f t="shared" si="496"/>
        <v/>
      </c>
      <c r="N3529" s="244" t="str">
        <f t="shared" si="497"/>
        <v/>
      </c>
      <c r="O3529" s="244" t="str">
        <f t="shared" si="498"/>
        <v/>
      </c>
      <c r="P3529">
        <f>IF($I3529&lt;&gt;"",$I3529,IF($E3529="SGD",1,IF($E3529="USD",Settings!$B$22,IF($E3529="HKD",Settings!$B$23,1))))</f>
        <v>1</v>
      </c>
      <c r="Q3529">
        <f t="shared" si="499"/>
        <v>0</v>
      </c>
      <c r="R3529">
        <f t="shared" si="500"/>
        <v>0</v>
      </c>
      <c r="S3529" t="str">
        <f t="shared" si="501"/>
        <v/>
      </c>
      <c r="T3529" t="str">
        <f t="shared" si="502"/>
        <v/>
      </c>
      <c r="U3529" t="str">
        <f t="shared" si="503"/>
        <v/>
      </c>
    </row>
    <row r="3530" spans="12:21" ht="15" customHeight="1" x14ac:dyDescent="0.15">
      <c r="L3530" s="244" t="str">
        <f t="shared" si="495"/>
        <v/>
      </c>
      <c r="M3530" s="245" t="str">
        <f t="shared" si="496"/>
        <v/>
      </c>
      <c r="N3530" s="244" t="str">
        <f t="shared" si="497"/>
        <v/>
      </c>
      <c r="O3530" s="244" t="str">
        <f t="shared" si="498"/>
        <v/>
      </c>
      <c r="P3530">
        <f>IF($I3530&lt;&gt;"",$I3530,IF($E3530="SGD",1,IF($E3530="USD",Settings!$B$22,IF($E3530="HKD",Settings!$B$23,1))))</f>
        <v>1</v>
      </c>
      <c r="Q3530">
        <f t="shared" si="499"/>
        <v>0</v>
      </c>
      <c r="R3530">
        <f t="shared" si="500"/>
        <v>0</v>
      </c>
      <c r="S3530" t="str">
        <f t="shared" si="501"/>
        <v/>
      </c>
      <c r="T3530" t="str">
        <f t="shared" si="502"/>
        <v/>
      </c>
      <c r="U3530" t="str">
        <f t="shared" si="503"/>
        <v/>
      </c>
    </row>
    <row r="3531" spans="12:21" ht="15" customHeight="1" x14ac:dyDescent="0.15">
      <c r="L3531" s="244" t="str">
        <f t="shared" si="495"/>
        <v/>
      </c>
      <c r="M3531" s="245" t="str">
        <f t="shared" si="496"/>
        <v/>
      </c>
      <c r="N3531" s="244" t="str">
        <f t="shared" si="497"/>
        <v/>
      </c>
      <c r="O3531" s="244" t="str">
        <f t="shared" si="498"/>
        <v/>
      </c>
      <c r="P3531">
        <f>IF($I3531&lt;&gt;"",$I3531,IF($E3531="SGD",1,IF($E3531="USD",Settings!$B$22,IF($E3531="HKD",Settings!$B$23,1))))</f>
        <v>1</v>
      </c>
      <c r="Q3531">
        <f t="shared" si="499"/>
        <v>0</v>
      </c>
      <c r="R3531">
        <f t="shared" si="500"/>
        <v>0</v>
      </c>
      <c r="S3531" t="str">
        <f t="shared" si="501"/>
        <v/>
      </c>
      <c r="T3531" t="str">
        <f t="shared" si="502"/>
        <v/>
      </c>
      <c r="U3531" t="str">
        <f t="shared" si="503"/>
        <v/>
      </c>
    </row>
    <row r="3532" spans="12:21" ht="15" customHeight="1" x14ac:dyDescent="0.15">
      <c r="L3532" s="244" t="str">
        <f t="shared" si="495"/>
        <v/>
      </c>
      <c r="M3532" s="245" t="str">
        <f t="shared" si="496"/>
        <v/>
      </c>
      <c r="N3532" s="244" t="str">
        <f t="shared" si="497"/>
        <v/>
      </c>
      <c r="O3532" s="244" t="str">
        <f t="shared" si="498"/>
        <v/>
      </c>
      <c r="P3532">
        <f>IF($I3532&lt;&gt;"",$I3532,IF($E3532="SGD",1,IF($E3532="USD",Settings!$B$22,IF($E3532="HKD",Settings!$B$23,1))))</f>
        <v>1</v>
      </c>
      <c r="Q3532">
        <f t="shared" si="499"/>
        <v>0</v>
      </c>
      <c r="R3532">
        <f t="shared" si="500"/>
        <v>0</v>
      </c>
      <c r="S3532" t="str">
        <f t="shared" si="501"/>
        <v/>
      </c>
      <c r="T3532" t="str">
        <f t="shared" si="502"/>
        <v/>
      </c>
      <c r="U3532" t="str">
        <f t="shared" si="503"/>
        <v/>
      </c>
    </row>
    <row r="3533" spans="12:21" ht="15" customHeight="1" x14ac:dyDescent="0.15">
      <c r="L3533" s="244" t="str">
        <f t="shared" si="495"/>
        <v/>
      </c>
      <c r="M3533" s="245" t="str">
        <f t="shared" si="496"/>
        <v/>
      </c>
      <c r="N3533" s="244" t="str">
        <f t="shared" si="497"/>
        <v/>
      </c>
      <c r="O3533" s="244" t="str">
        <f t="shared" si="498"/>
        <v/>
      </c>
      <c r="P3533">
        <f>IF($I3533&lt;&gt;"",$I3533,IF($E3533="SGD",1,IF($E3533="USD",Settings!$B$22,IF($E3533="HKD",Settings!$B$23,1))))</f>
        <v>1</v>
      </c>
      <c r="Q3533">
        <f t="shared" si="499"/>
        <v>0</v>
      </c>
      <c r="R3533">
        <f t="shared" si="500"/>
        <v>0</v>
      </c>
      <c r="S3533" t="str">
        <f t="shared" si="501"/>
        <v/>
      </c>
      <c r="T3533" t="str">
        <f t="shared" si="502"/>
        <v/>
      </c>
      <c r="U3533" t="str">
        <f t="shared" si="503"/>
        <v/>
      </c>
    </row>
    <row r="3534" spans="12:21" ht="15" customHeight="1" x14ac:dyDescent="0.15">
      <c r="L3534" s="244" t="str">
        <f t="shared" si="495"/>
        <v/>
      </c>
      <c r="M3534" s="245" t="str">
        <f t="shared" si="496"/>
        <v/>
      </c>
      <c r="N3534" s="244" t="str">
        <f t="shared" si="497"/>
        <v/>
      </c>
      <c r="O3534" s="244" t="str">
        <f t="shared" si="498"/>
        <v/>
      </c>
      <c r="P3534">
        <f>IF($I3534&lt;&gt;"",$I3534,IF($E3534="SGD",1,IF($E3534="USD",Settings!$B$22,IF($E3534="HKD",Settings!$B$23,1))))</f>
        <v>1</v>
      </c>
      <c r="Q3534">
        <f t="shared" si="499"/>
        <v>0</v>
      </c>
      <c r="R3534">
        <f t="shared" si="500"/>
        <v>0</v>
      </c>
      <c r="S3534" t="str">
        <f t="shared" si="501"/>
        <v/>
      </c>
      <c r="T3534" t="str">
        <f t="shared" si="502"/>
        <v/>
      </c>
      <c r="U3534" t="str">
        <f t="shared" si="503"/>
        <v/>
      </c>
    </row>
    <row r="3535" spans="12:21" ht="15" customHeight="1" x14ac:dyDescent="0.15">
      <c r="L3535" s="244" t="str">
        <f t="shared" si="495"/>
        <v/>
      </c>
      <c r="M3535" s="245" t="str">
        <f t="shared" si="496"/>
        <v/>
      </c>
      <c r="N3535" s="244" t="str">
        <f t="shared" si="497"/>
        <v/>
      </c>
      <c r="O3535" s="244" t="str">
        <f t="shared" si="498"/>
        <v/>
      </c>
      <c r="P3535">
        <f>IF($I3535&lt;&gt;"",$I3535,IF($E3535="SGD",1,IF($E3535="USD",Settings!$B$22,IF($E3535="HKD",Settings!$B$23,1))))</f>
        <v>1</v>
      </c>
      <c r="Q3535">
        <f t="shared" si="499"/>
        <v>0</v>
      </c>
      <c r="R3535">
        <f t="shared" si="500"/>
        <v>0</v>
      </c>
      <c r="S3535" t="str">
        <f t="shared" si="501"/>
        <v/>
      </c>
      <c r="T3535" t="str">
        <f t="shared" si="502"/>
        <v/>
      </c>
      <c r="U3535" t="str">
        <f t="shared" si="503"/>
        <v/>
      </c>
    </row>
    <row r="3536" spans="12:21" ht="15" customHeight="1" x14ac:dyDescent="0.15">
      <c r="L3536" s="244" t="str">
        <f t="shared" si="495"/>
        <v/>
      </c>
      <c r="M3536" s="245" t="str">
        <f t="shared" si="496"/>
        <v/>
      </c>
      <c r="N3536" s="244" t="str">
        <f t="shared" si="497"/>
        <v/>
      </c>
      <c r="O3536" s="244" t="str">
        <f t="shared" si="498"/>
        <v/>
      </c>
      <c r="P3536">
        <f>IF($I3536&lt;&gt;"",$I3536,IF($E3536="SGD",1,IF($E3536="USD",Settings!$B$22,IF($E3536="HKD",Settings!$B$23,1))))</f>
        <v>1</v>
      </c>
      <c r="Q3536">
        <f t="shared" si="499"/>
        <v>0</v>
      </c>
      <c r="R3536">
        <f t="shared" si="500"/>
        <v>0</v>
      </c>
      <c r="S3536" t="str">
        <f t="shared" si="501"/>
        <v/>
      </c>
      <c r="T3536" t="str">
        <f t="shared" si="502"/>
        <v/>
      </c>
      <c r="U3536" t="str">
        <f t="shared" si="503"/>
        <v/>
      </c>
    </row>
    <row r="3537" spans="12:21" ht="15" customHeight="1" x14ac:dyDescent="0.15">
      <c r="L3537" s="244" t="str">
        <f t="shared" si="495"/>
        <v/>
      </c>
      <c r="M3537" s="245" t="str">
        <f t="shared" si="496"/>
        <v/>
      </c>
      <c r="N3537" s="244" t="str">
        <f t="shared" si="497"/>
        <v/>
      </c>
      <c r="O3537" s="244" t="str">
        <f t="shared" si="498"/>
        <v/>
      </c>
      <c r="P3537">
        <f>IF($I3537&lt;&gt;"",$I3537,IF($E3537="SGD",1,IF($E3537="USD",Settings!$B$22,IF($E3537="HKD",Settings!$B$23,1))))</f>
        <v>1</v>
      </c>
      <c r="Q3537">
        <f t="shared" si="499"/>
        <v>0</v>
      </c>
      <c r="R3537">
        <f t="shared" si="500"/>
        <v>0</v>
      </c>
      <c r="S3537" t="str">
        <f t="shared" si="501"/>
        <v/>
      </c>
      <c r="T3537" t="str">
        <f t="shared" si="502"/>
        <v/>
      </c>
      <c r="U3537" t="str">
        <f t="shared" si="503"/>
        <v/>
      </c>
    </row>
    <row r="3538" spans="12:21" ht="15" customHeight="1" x14ac:dyDescent="0.15">
      <c r="L3538" s="244" t="str">
        <f t="shared" si="495"/>
        <v/>
      </c>
      <c r="M3538" s="245" t="str">
        <f t="shared" si="496"/>
        <v/>
      </c>
      <c r="N3538" s="244" t="str">
        <f t="shared" si="497"/>
        <v/>
      </c>
      <c r="O3538" s="244" t="str">
        <f t="shared" si="498"/>
        <v/>
      </c>
      <c r="P3538">
        <f>IF($I3538&lt;&gt;"",$I3538,IF($E3538="SGD",1,IF($E3538="USD",Settings!$B$22,IF($E3538="HKD",Settings!$B$23,1))))</f>
        <v>1</v>
      </c>
      <c r="Q3538">
        <f t="shared" si="499"/>
        <v>0</v>
      </c>
      <c r="R3538">
        <f t="shared" si="500"/>
        <v>0</v>
      </c>
      <c r="S3538" t="str">
        <f t="shared" si="501"/>
        <v/>
      </c>
      <c r="T3538" t="str">
        <f t="shared" si="502"/>
        <v/>
      </c>
      <c r="U3538" t="str">
        <f t="shared" si="503"/>
        <v/>
      </c>
    </row>
    <row r="3539" spans="12:21" ht="15" customHeight="1" x14ac:dyDescent="0.15">
      <c r="L3539" s="244" t="str">
        <f t="shared" si="495"/>
        <v/>
      </c>
      <c r="M3539" s="245" t="str">
        <f t="shared" si="496"/>
        <v/>
      </c>
      <c r="N3539" s="244" t="str">
        <f t="shared" si="497"/>
        <v/>
      </c>
      <c r="O3539" s="244" t="str">
        <f t="shared" si="498"/>
        <v/>
      </c>
      <c r="P3539">
        <f>IF($I3539&lt;&gt;"",$I3539,IF($E3539="SGD",1,IF($E3539="USD",Settings!$B$22,IF($E3539="HKD",Settings!$B$23,1))))</f>
        <v>1</v>
      </c>
      <c r="Q3539">
        <f t="shared" si="499"/>
        <v>0</v>
      </c>
      <c r="R3539">
        <f t="shared" si="500"/>
        <v>0</v>
      </c>
      <c r="S3539" t="str">
        <f t="shared" si="501"/>
        <v/>
      </c>
      <c r="T3539" t="str">
        <f t="shared" si="502"/>
        <v/>
      </c>
      <c r="U3539" t="str">
        <f t="shared" si="503"/>
        <v/>
      </c>
    </row>
    <row r="3540" spans="12:21" ht="15" customHeight="1" x14ac:dyDescent="0.15">
      <c r="L3540" s="244" t="str">
        <f t="shared" si="495"/>
        <v/>
      </c>
      <c r="M3540" s="245" t="str">
        <f t="shared" si="496"/>
        <v/>
      </c>
      <c r="N3540" s="244" t="str">
        <f t="shared" si="497"/>
        <v/>
      </c>
      <c r="O3540" s="244" t="str">
        <f t="shared" si="498"/>
        <v/>
      </c>
      <c r="P3540">
        <f>IF($I3540&lt;&gt;"",$I3540,IF($E3540="SGD",1,IF($E3540="USD",Settings!$B$22,IF($E3540="HKD",Settings!$B$23,1))))</f>
        <v>1</v>
      </c>
      <c r="Q3540">
        <f t="shared" si="499"/>
        <v>0</v>
      </c>
      <c r="R3540">
        <f t="shared" si="500"/>
        <v>0</v>
      </c>
      <c r="S3540" t="str">
        <f t="shared" si="501"/>
        <v/>
      </c>
      <c r="T3540" t="str">
        <f t="shared" si="502"/>
        <v/>
      </c>
      <c r="U3540" t="str">
        <f t="shared" si="503"/>
        <v/>
      </c>
    </row>
    <row r="3541" spans="12:21" ht="15" customHeight="1" x14ac:dyDescent="0.15">
      <c r="L3541" s="244" t="str">
        <f t="shared" si="495"/>
        <v/>
      </c>
      <c r="M3541" s="245" t="str">
        <f t="shared" si="496"/>
        <v/>
      </c>
      <c r="N3541" s="244" t="str">
        <f t="shared" si="497"/>
        <v/>
      </c>
      <c r="O3541" s="244" t="str">
        <f t="shared" si="498"/>
        <v/>
      </c>
      <c r="P3541">
        <f>IF($I3541&lt;&gt;"",$I3541,IF($E3541="SGD",1,IF($E3541="USD",Settings!$B$22,IF($E3541="HKD",Settings!$B$23,1))))</f>
        <v>1</v>
      </c>
      <c r="Q3541">
        <f t="shared" si="499"/>
        <v>0</v>
      </c>
      <c r="R3541">
        <f t="shared" si="500"/>
        <v>0</v>
      </c>
      <c r="S3541" t="str">
        <f t="shared" si="501"/>
        <v/>
      </c>
      <c r="T3541" t="str">
        <f t="shared" si="502"/>
        <v/>
      </c>
      <c r="U3541" t="str">
        <f t="shared" si="503"/>
        <v/>
      </c>
    </row>
    <row r="3542" spans="12:21" ht="15" customHeight="1" x14ac:dyDescent="0.15">
      <c r="L3542" s="244" t="str">
        <f t="shared" si="495"/>
        <v/>
      </c>
      <c r="M3542" s="245" t="str">
        <f t="shared" si="496"/>
        <v/>
      </c>
      <c r="N3542" s="244" t="str">
        <f t="shared" si="497"/>
        <v/>
      </c>
      <c r="O3542" s="244" t="str">
        <f t="shared" si="498"/>
        <v/>
      </c>
      <c r="P3542">
        <f>IF($I3542&lt;&gt;"",$I3542,IF($E3542="SGD",1,IF($E3542="USD",Settings!$B$22,IF($E3542="HKD",Settings!$B$23,1))))</f>
        <v>1</v>
      </c>
      <c r="Q3542">
        <f t="shared" si="499"/>
        <v>0</v>
      </c>
      <c r="R3542">
        <f t="shared" si="500"/>
        <v>0</v>
      </c>
      <c r="S3542" t="str">
        <f t="shared" si="501"/>
        <v/>
      </c>
      <c r="T3542" t="str">
        <f t="shared" si="502"/>
        <v/>
      </c>
      <c r="U3542" t="str">
        <f t="shared" si="503"/>
        <v/>
      </c>
    </row>
    <row r="3543" spans="12:21" ht="15" customHeight="1" x14ac:dyDescent="0.15">
      <c r="L3543" s="244" t="str">
        <f t="shared" si="495"/>
        <v/>
      </c>
      <c r="M3543" s="245" t="str">
        <f t="shared" si="496"/>
        <v/>
      </c>
      <c r="N3543" s="244" t="str">
        <f t="shared" si="497"/>
        <v/>
      </c>
      <c r="O3543" s="244" t="str">
        <f t="shared" si="498"/>
        <v/>
      </c>
      <c r="P3543">
        <f>IF($I3543&lt;&gt;"",$I3543,IF($E3543="SGD",1,IF($E3543="USD",Settings!$B$22,IF($E3543="HKD",Settings!$B$23,1))))</f>
        <v>1</v>
      </c>
      <c r="Q3543">
        <f t="shared" si="499"/>
        <v>0</v>
      </c>
      <c r="R3543">
        <f t="shared" si="500"/>
        <v>0</v>
      </c>
      <c r="S3543" t="str">
        <f t="shared" si="501"/>
        <v/>
      </c>
      <c r="T3543" t="str">
        <f t="shared" si="502"/>
        <v/>
      </c>
      <c r="U3543" t="str">
        <f t="shared" si="503"/>
        <v/>
      </c>
    </row>
    <row r="3544" spans="12:21" ht="15" customHeight="1" x14ac:dyDescent="0.15">
      <c r="L3544" s="244" t="str">
        <f t="shared" si="495"/>
        <v/>
      </c>
      <c r="M3544" s="245" t="str">
        <f t="shared" si="496"/>
        <v/>
      </c>
      <c r="N3544" s="244" t="str">
        <f t="shared" si="497"/>
        <v/>
      </c>
      <c r="O3544" s="244" t="str">
        <f t="shared" si="498"/>
        <v/>
      </c>
      <c r="P3544">
        <f>IF($I3544&lt;&gt;"",$I3544,IF($E3544="SGD",1,IF($E3544="USD",Settings!$B$22,IF($E3544="HKD",Settings!$B$23,1))))</f>
        <v>1</v>
      </c>
      <c r="Q3544">
        <f t="shared" si="499"/>
        <v>0</v>
      </c>
      <c r="R3544">
        <f t="shared" si="500"/>
        <v>0</v>
      </c>
      <c r="S3544" t="str">
        <f t="shared" si="501"/>
        <v/>
      </c>
      <c r="T3544" t="str">
        <f t="shared" si="502"/>
        <v/>
      </c>
      <c r="U3544" t="str">
        <f t="shared" si="503"/>
        <v/>
      </c>
    </row>
    <row r="3545" spans="12:21" ht="15" customHeight="1" x14ac:dyDescent="0.15">
      <c r="L3545" s="244" t="str">
        <f t="shared" si="495"/>
        <v/>
      </c>
      <c r="M3545" s="245" t="str">
        <f t="shared" si="496"/>
        <v/>
      </c>
      <c r="N3545" s="244" t="str">
        <f t="shared" si="497"/>
        <v/>
      </c>
      <c r="O3545" s="244" t="str">
        <f t="shared" si="498"/>
        <v/>
      </c>
      <c r="P3545">
        <f>IF($I3545&lt;&gt;"",$I3545,IF($E3545="SGD",1,IF($E3545="USD",Settings!$B$22,IF($E3545="HKD",Settings!$B$23,1))))</f>
        <v>1</v>
      </c>
      <c r="Q3545">
        <f t="shared" si="499"/>
        <v>0</v>
      </c>
      <c r="R3545">
        <f t="shared" si="500"/>
        <v>0</v>
      </c>
      <c r="S3545" t="str">
        <f t="shared" si="501"/>
        <v/>
      </c>
      <c r="T3545" t="str">
        <f t="shared" si="502"/>
        <v/>
      </c>
      <c r="U3545" t="str">
        <f t="shared" si="503"/>
        <v/>
      </c>
    </row>
    <row r="3546" spans="12:21" ht="15" customHeight="1" x14ac:dyDescent="0.15">
      <c r="L3546" s="244" t="str">
        <f t="shared" si="495"/>
        <v/>
      </c>
      <c r="M3546" s="245" t="str">
        <f t="shared" si="496"/>
        <v/>
      </c>
      <c r="N3546" s="244" t="str">
        <f t="shared" si="497"/>
        <v/>
      </c>
      <c r="O3546" s="244" t="str">
        <f t="shared" si="498"/>
        <v/>
      </c>
      <c r="P3546">
        <f>IF($I3546&lt;&gt;"",$I3546,IF($E3546="SGD",1,IF($E3546="USD",Settings!$B$22,IF($E3546="HKD",Settings!$B$23,1))))</f>
        <v>1</v>
      </c>
      <c r="Q3546">
        <f t="shared" si="499"/>
        <v>0</v>
      </c>
      <c r="R3546">
        <f t="shared" si="500"/>
        <v>0</v>
      </c>
      <c r="S3546" t="str">
        <f t="shared" si="501"/>
        <v/>
      </c>
      <c r="T3546" t="str">
        <f t="shared" si="502"/>
        <v/>
      </c>
      <c r="U3546" t="str">
        <f t="shared" si="503"/>
        <v/>
      </c>
    </row>
    <row r="3547" spans="12:21" ht="15" customHeight="1" x14ac:dyDescent="0.15">
      <c r="L3547" s="244" t="str">
        <f t="shared" si="495"/>
        <v/>
      </c>
      <c r="M3547" s="245" t="str">
        <f t="shared" si="496"/>
        <v/>
      </c>
      <c r="N3547" s="244" t="str">
        <f t="shared" si="497"/>
        <v/>
      </c>
      <c r="O3547" s="244" t="str">
        <f t="shared" si="498"/>
        <v/>
      </c>
      <c r="P3547">
        <f>IF($I3547&lt;&gt;"",$I3547,IF($E3547="SGD",1,IF($E3547="USD",Settings!$B$22,IF($E3547="HKD",Settings!$B$23,1))))</f>
        <v>1</v>
      </c>
      <c r="Q3547">
        <f t="shared" si="499"/>
        <v>0</v>
      </c>
      <c r="R3547">
        <f t="shared" si="500"/>
        <v>0</v>
      </c>
      <c r="S3547" t="str">
        <f t="shared" si="501"/>
        <v/>
      </c>
      <c r="T3547" t="str">
        <f t="shared" si="502"/>
        <v/>
      </c>
      <c r="U3547" t="str">
        <f t="shared" si="503"/>
        <v/>
      </c>
    </row>
    <row r="3548" spans="12:21" ht="15" customHeight="1" x14ac:dyDescent="0.15">
      <c r="L3548" s="244" t="str">
        <f t="shared" si="495"/>
        <v/>
      </c>
      <c r="M3548" s="245" t="str">
        <f t="shared" si="496"/>
        <v/>
      </c>
      <c r="N3548" s="244" t="str">
        <f t="shared" si="497"/>
        <v/>
      </c>
      <c r="O3548" s="244" t="str">
        <f t="shared" si="498"/>
        <v/>
      </c>
      <c r="P3548">
        <f>IF($I3548&lt;&gt;"",$I3548,IF($E3548="SGD",1,IF($E3548="USD",Settings!$B$22,IF($E3548="HKD",Settings!$B$23,1))))</f>
        <v>1</v>
      </c>
      <c r="Q3548">
        <f t="shared" si="499"/>
        <v>0</v>
      </c>
      <c r="R3548">
        <f t="shared" si="500"/>
        <v>0</v>
      </c>
      <c r="S3548" t="str">
        <f t="shared" si="501"/>
        <v/>
      </c>
      <c r="T3548" t="str">
        <f t="shared" si="502"/>
        <v/>
      </c>
      <c r="U3548" t="str">
        <f t="shared" si="503"/>
        <v/>
      </c>
    </row>
    <row r="3549" spans="12:21" ht="15" customHeight="1" x14ac:dyDescent="0.15">
      <c r="L3549" s="244" t="str">
        <f t="shared" si="495"/>
        <v/>
      </c>
      <c r="M3549" s="245" t="str">
        <f t="shared" si="496"/>
        <v/>
      </c>
      <c r="N3549" s="244" t="str">
        <f t="shared" si="497"/>
        <v/>
      </c>
      <c r="O3549" s="244" t="str">
        <f t="shared" si="498"/>
        <v/>
      </c>
      <c r="P3549">
        <f>IF($I3549&lt;&gt;"",$I3549,IF($E3549="SGD",1,IF($E3549="USD",Settings!$B$22,IF($E3549="HKD",Settings!$B$23,1))))</f>
        <v>1</v>
      </c>
      <c r="Q3549">
        <f t="shared" si="499"/>
        <v>0</v>
      </c>
      <c r="R3549">
        <f t="shared" si="500"/>
        <v>0</v>
      </c>
      <c r="S3549" t="str">
        <f t="shared" si="501"/>
        <v/>
      </c>
      <c r="T3549" t="str">
        <f t="shared" si="502"/>
        <v/>
      </c>
      <c r="U3549" t="str">
        <f t="shared" si="503"/>
        <v/>
      </c>
    </row>
    <row r="3550" spans="12:21" ht="15" customHeight="1" x14ac:dyDescent="0.15">
      <c r="L3550" s="244" t="str">
        <f t="shared" si="495"/>
        <v/>
      </c>
      <c r="M3550" s="245" t="str">
        <f t="shared" si="496"/>
        <v/>
      </c>
      <c r="N3550" s="244" t="str">
        <f t="shared" si="497"/>
        <v/>
      </c>
      <c r="O3550" s="244" t="str">
        <f t="shared" si="498"/>
        <v/>
      </c>
      <c r="P3550">
        <f>IF($I3550&lt;&gt;"",$I3550,IF($E3550="SGD",1,IF($E3550="USD",Settings!$B$22,IF($E3550="HKD",Settings!$B$23,1))))</f>
        <v>1</v>
      </c>
      <c r="Q3550">
        <f t="shared" si="499"/>
        <v>0</v>
      </c>
      <c r="R3550">
        <f t="shared" si="500"/>
        <v>0</v>
      </c>
      <c r="S3550" t="str">
        <f t="shared" si="501"/>
        <v/>
      </c>
      <c r="T3550" t="str">
        <f t="shared" si="502"/>
        <v/>
      </c>
      <c r="U3550" t="str">
        <f t="shared" si="503"/>
        <v/>
      </c>
    </row>
    <row r="3551" spans="12:21" ht="15" customHeight="1" x14ac:dyDescent="0.15">
      <c r="L3551" s="244" t="str">
        <f t="shared" si="495"/>
        <v/>
      </c>
      <c r="M3551" s="245" t="str">
        <f t="shared" si="496"/>
        <v/>
      </c>
      <c r="N3551" s="244" t="str">
        <f t="shared" si="497"/>
        <v/>
      </c>
      <c r="O3551" s="244" t="str">
        <f t="shared" si="498"/>
        <v/>
      </c>
      <c r="P3551">
        <f>IF($I3551&lt;&gt;"",$I3551,IF($E3551="SGD",1,IF($E3551="USD",Settings!$B$22,IF($E3551="HKD",Settings!$B$23,1))))</f>
        <v>1</v>
      </c>
      <c r="Q3551">
        <f t="shared" si="499"/>
        <v>0</v>
      </c>
      <c r="R3551">
        <f t="shared" si="500"/>
        <v>0</v>
      </c>
      <c r="S3551" t="str">
        <f t="shared" si="501"/>
        <v/>
      </c>
      <c r="T3551" t="str">
        <f t="shared" si="502"/>
        <v/>
      </c>
      <c r="U3551" t="str">
        <f t="shared" si="503"/>
        <v/>
      </c>
    </row>
    <row r="3552" spans="12:21" ht="15" customHeight="1" x14ac:dyDescent="0.15">
      <c r="L3552" s="244" t="str">
        <f t="shared" si="495"/>
        <v/>
      </c>
      <c r="M3552" s="245" t="str">
        <f t="shared" si="496"/>
        <v/>
      </c>
      <c r="N3552" s="244" t="str">
        <f t="shared" si="497"/>
        <v/>
      </c>
      <c r="O3552" s="244" t="str">
        <f t="shared" si="498"/>
        <v/>
      </c>
      <c r="P3552">
        <f>IF($I3552&lt;&gt;"",$I3552,IF($E3552="SGD",1,IF($E3552="USD",Settings!$B$22,IF($E3552="HKD",Settings!$B$23,1))))</f>
        <v>1</v>
      </c>
      <c r="Q3552">
        <f t="shared" si="499"/>
        <v>0</v>
      </c>
      <c r="R3552">
        <f t="shared" si="500"/>
        <v>0</v>
      </c>
      <c r="S3552" t="str">
        <f t="shared" si="501"/>
        <v/>
      </c>
      <c r="T3552" t="str">
        <f t="shared" si="502"/>
        <v/>
      </c>
      <c r="U3552" t="str">
        <f t="shared" si="503"/>
        <v/>
      </c>
    </row>
    <row r="3553" spans="12:21" ht="15" customHeight="1" x14ac:dyDescent="0.15">
      <c r="L3553" s="244" t="str">
        <f t="shared" si="495"/>
        <v/>
      </c>
      <c r="M3553" s="245" t="str">
        <f t="shared" si="496"/>
        <v/>
      </c>
      <c r="N3553" s="244" t="str">
        <f t="shared" si="497"/>
        <v/>
      </c>
      <c r="O3553" s="244" t="str">
        <f t="shared" si="498"/>
        <v/>
      </c>
      <c r="P3553">
        <f>IF($I3553&lt;&gt;"",$I3553,IF($E3553="SGD",1,IF($E3553="USD",Settings!$B$22,IF($E3553="HKD",Settings!$B$23,1))))</f>
        <v>1</v>
      </c>
      <c r="Q3553">
        <f t="shared" si="499"/>
        <v>0</v>
      </c>
      <c r="R3553">
        <f t="shared" si="500"/>
        <v>0</v>
      </c>
      <c r="S3553" t="str">
        <f t="shared" si="501"/>
        <v/>
      </c>
      <c r="T3553" t="str">
        <f t="shared" si="502"/>
        <v/>
      </c>
      <c r="U3553" t="str">
        <f t="shared" si="503"/>
        <v/>
      </c>
    </row>
    <row r="3554" spans="12:21" ht="15" customHeight="1" x14ac:dyDescent="0.15">
      <c r="L3554" s="244" t="str">
        <f t="shared" si="495"/>
        <v/>
      </c>
      <c r="M3554" s="245" t="str">
        <f t="shared" si="496"/>
        <v/>
      </c>
      <c r="N3554" s="244" t="str">
        <f t="shared" si="497"/>
        <v/>
      </c>
      <c r="O3554" s="244" t="str">
        <f t="shared" si="498"/>
        <v/>
      </c>
      <c r="P3554">
        <f>IF($I3554&lt;&gt;"",$I3554,IF($E3554="SGD",1,IF($E3554="USD",Settings!$B$22,IF($E3554="HKD",Settings!$B$23,1))))</f>
        <v>1</v>
      </c>
      <c r="Q3554">
        <f t="shared" si="499"/>
        <v>0</v>
      </c>
      <c r="R3554">
        <f t="shared" si="500"/>
        <v>0</v>
      </c>
      <c r="S3554" t="str">
        <f t="shared" si="501"/>
        <v/>
      </c>
      <c r="T3554" t="str">
        <f t="shared" si="502"/>
        <v/>
      </c>
      <c r="U3554" t="str">
        <f t="shared" si="503"/>
        <v/>
      </c>
    </row>
    <row r="3555" spans="12:21" ht="15" customHeight="1" x14ac:dyDescent="0.15">
      <c r="L3555" s="244" t="str">
        <f t="shared" si="495"/>
        <v/>
      </c>
      <c r="M3555" s="245" t="str">
        <f t="shared" si="496"/>
        <v/>
      </c>
      <c r="N3555" s="244" t="str">
        <f t="shared" si="497"/>
        <v/>
      </c>
      <c r="O3555" s="244" t="str">
        <f t="shared" si="498"/>
        <v/>
      </c>
      <c r="P3555">
        <f>IF($I3555&lt;&gt;"",$I3555,IF($E3555="SGD",1,IF($E3555="USD",Settings!$B$22,IF($E3555="HKD",Settings!$B$23,1))))</f>
        <v>1</v>
      </c>
      <c r="Q3555">
        <f t="shared" si="499"/>
        <v>0</v>
      </c>
      <c r="R3555">
        <f t="shared" si="500"/>
        <v>0</v>
      </c>
      <c r="S3555" t="str">
        <f t="shared" si="501"/>
        <v/>
      </c>
      <c r="T3555" t="str">
        <f t="shared" si="502"/>
        <v/>
      </c>
      <c r="U3555" t="str">
        <f t="shared" si="503"/>
        <v/>
      </c>
    </row>
    <row r="3556" spans="12:21" ht="15" customHeight="1" x14ac:dyDescent="0.15">
      <c r="L3556" s="244" t="str">
        <f t="shared" si="495"/>
        <v/>
      </c>
      <c r="M3556" s="245" t="str">
        <f t="shared" si="496"/>
        <v/>
      </c>
      <c r="N3556" s="244" t="str">
        <f t="shared" si="497"/>
        <v/>
      </c>
      <c r="O3556" s="244" t="str">
        <f t="shared" si="498"/>
        <v/>
      </c>
      <c r="P3556">
        <f>IF($I3556&lt;&gt;"",$I3556,IF($E3556="SGD",1,IF($E3556="USD",Settings!$B$22,IF($E3556="HKD",Settings!$B$23,1))))</f>
        <v>1</v>
      </c>
      <c r="Q3556">
        <f t="shared" si="499"/>
        <v>0</v>
      </c>
      <c r="R3556">
        <f t="shared" si="500"/>
        <v>0</v>
      </c>
      <c r="S3556" t="str">
        <f t="shared" si="501"/>
        <v/>
      </c>
      <c r="T3556" t="str">
        <f t="shared" si="502"/>
        <v/>
      </c>
      <c r="U3556" t="str">
        <f t="shared" si="503"/>
        <v/>
      </c>
    </row>
    <row r="3557" spans="12:21" ht="15" customHeight="1" x14ac:dyDescent="0.15">
      <c r="L3557" s="244" t="str">
        <f t="shared" si="495"/>
        <v/>
      </c>
      <c r="M3557" s="245" t="str">
        <f t="shared" si="496"/>
        <v/>
      </c>
      <c r="N3557" s="244" t="str">
        <f t="shared" si="497"/>
        <v/>
      </c>
      <c r="O3557" s="244" t="str">
        <f t="shared" si="498"/>
        <v/>
      </c>
      <c r="P3557">
        <f>IF($I3557&lt;&gt;"",$I3557,IF($E3557="SGD",1,IF($E3557="USD",Settings!$B$22,IF($E3557="HKD",Settings!$B$23,1))))</f>
        <v>1</v>
      </c>
      <c r="Q3557">
        <f t="shared" si="499"/>
        <v>0</v>
      </c>
      <c r="R3557">
        <f t="shared" si="500"/>
        <v>0</v>
      </c>
      <c r="S3557" t="str">
        <f t="shared" si="501"/>
        <v/>
      </c>
      <c r="T3557" t="str">
        <f t="shared" si="502"/>
        <v/>
      </c>
      <c r="U3557" t="str">
        <f t="shared" si="503"/>
        <v/>
      </c>
    </row>
    <row r="3558" spans="12:21" ht="15" customHeight="1" x14ac:dyDescent="0.15">
      <c r="L3558" s="244" t="str">
        <f t="shared" si="495"/>
        <v/>
      </c>
      <c r="M3558" s="245" t="str">
        <f t="shared" si="496"/>
        <v/>
      </c>
      <c r="N3558" s="244" t="str">
        <f t="shared" si="497"/>
        <v/>
      </c>
      <c r="O3558" s="244" t="str">
        <f t="shared" si="498"/>
        <v/>
      </c>
      <c r="P3558">
        <f>IF($I3558&lt;&gt;"",$I3558,IF($E3558="SGD",1,IF($E3558="USD",Settings!$B$22,IF($E3558="HKD",Settings!$B$23,1))))</f>
        <v>1</v>
      </c>
      <c r="Q3558">
        <f t="shared" si="499"/>
        <v>0</v>
      </c>
      <c r="R3558">
        <f t="shared" si="500"/>
        <v>0</v>
      </c>
      <c r="S3558" t="str">
        <f t="shared" si="501"/>
        <v/>
      </c>
      <c r="T3558" t="str">
        <f t="shared" si="502"/>
        <v/>
      </c>
      <c r="U3558" t="str">
        <f t="shared" si="503"/>
        <v/>
      </c>
    </row>
    <row r="3559" spans="12:21" ht="15" customHeight="1" x14ac:dyDescent="0.15">
      <c r="L3559" s="244" t="str">
        <f t="shared" si="495"/>
        <v/>
      </c>
      <c r="M3559" s="245" t="str">
        <f t="shared" si="496"/>
        <v/>
      </c>
      <c r="N3559" s="244" t="str">
        <f t="shared" si="497"/>
        <v/>
      </c>
      <c r="O3559" s="244" t="str">
        <f t="shared" si="498"/>
        <v/>
      </c>
      <c r="P3559">
        <f>IF($I3559&lt;&gt;"",$I3559,IF($E3559="SGD",1,IF($E3559="USD",Settings!$B$22,IF($E3559="HKD",Settings!$B$23,1))))</f>
        <v>1</v>
      </c>
      <c r="Q3559">
        <f t="shared" si="499"/>
        <v>0</v>
      </c>
      <c r="R3559">
        <f t="shared" si="500"/>
        <v>0</v>
      </c>
      <c r="S3559" t="str">
        <f t="shared" si="501"/>
        <v/>
      </c>
      <c r="T3559" t="str">
        <f t="shared" si="502"/>
        <v/>
      </c>
      <c r="U3559" t="str">
        <f t="shared" si="503"/>
        <v/>
      </c>
    </row>
    <row r="3560" spans="12:21" ht="15" customHeight="1" x14ac:dyDescent="0.15">
      <c r="L3560" s="244" t="str">
        <f t="shared" si="495"/>
        <v/>
      </c>
      <c r="M3560" s="245" t="str">
        <f t="shared" si="496"/>
        <v/>
      </c>
      <c r="N3560" s="244" t="str">
        <f t="shared" si="497"/>
        <v/>
      </c>
      <c r="O3560" s="244" t="str">
        <f t="shared" si="498"/>
        <v/>
      </c>
      <c r="P3560">
        <f>IF($I3560&lt;&gt;"",$I3560,IF($E3560="SGD",1,IF($E3560="USD",Settings!$B$22,IF($E3560="HKD",Settings!$B$23,1))))</f>
        <v>1</v>
      </c>
      <c r="Q3560">
        <f t="shared" si="499"/>
        <v>0</v>
      </c>
      <c r="R3560">
        <f t="shared" si="500"/>
        <v>0</v>
      </c>
      <c r="S3560" t="str">
        <f t="shared" si="501"/>
        <v/>
      </c>
      <c r="T3560" t="str">
        <f t="shared" si="502"/>
        <v/>
      </c>
      <c r="U3560" t="str">
        <f t="shared" si="503"/>
        <v/>
      </c>
    </row>
    <row r="3561" spans="12:21" ht="15" customHeight="1" x14ac:dyDescent="0.15">
      <c r="L3561" s="244" t="str">
        <f t="shared" ref="L3561:L3624" si="504">IF(OR(B3561="",C3561="",E3561=""),"",B3561&amp;":"&amp;C3561&amp;":"&amp;E3561)</f>
        <v/>
      </c>
      <c r="M3561" s="245" t="str">
        <f t="shared" ref="M3561:M3624" si="505">IF(A3561="","",A3561*D3561)</f>
        <v/>
      </c>
      <c r="N3561" s="244" t="str">
        <f t="shared" ref="N3561:N3624" si="506">IF(A3561="","",IF(OR(A3561=1,A3561=0),J3561,0))</f>
        <v/>
      </c>
      <c r="O3561" s="244" t="str">
        <f t="shared" ref="O3561:O3624" si="507">IF(A3561="","",IF(A3561=-1,J3561,0))</f>
        <v/>
      </c>
      <c r="P3561">
        <f>IF($I3561&lt;&gt;"",$I3561,IF($E3561="SGD",1,IF($E3561="USD",Settings!$B$22,IF($E3561="HKD",Settings!$B$23,1))))</f>
        <v>1</v>
      </c>
      <c r="Q3561">
        <f t="shared" ref="Q3561:Q3624" si="508">IF($L3561="",0,($O3561-$N3561+IF($A3561=2,$J3561,0))*$P3561)</f>
        <v>0</v>
      </c>
      <c r="R3561">
        <f t="shared" ref="R3561:R3624" si="509">IF($L3561="",0,IF($A3561=2,$J3561*$P3561,0))</f>
        <v>0</v>
      </c>
      <c r="S3561" t="str">
        <f t="shared" si="501"/>
        <v/>
      </c>
      <c r="T3561" t="str">
        <f t="shared" si="502"/>
        <v/>
      </c>
      <c r="U3561" t="str">
        <f t="shared" si="503"/>
        <v/>
      </c>
    </row>
    <row r="3562" spans="12:21" ht="15" customHeight="1" x14ac:dyDescent="0.15">
      <c r="L3562" s="244" t="str">
        <f t="shared" si="504"/>
        <v/>
      </c>
      <c r="M3562" s="245" t="str">
        <f t="shared" si="505"/>
        <v/>
      </c>
      <c r="N3562" s="244" t="str">
        <f t="shared" si="506"/>
        <v/>
      </c>
      <c r="O3562" s="244" t="str">
        <f t="shared" si="507"/>
        <v/>
      </c>
      <c r="P3562">
        <f>IF($I3562&lt;&gt;"",$I3562,IF($E3562="SGD",1,IF($E3562="USD",Settings!$B$22,IF($E3562="HKD",Settings!$B$23,1))))</f>
        <v>1</v>
      </c>
      <c r="Q3562">
        <f t="shared" si="508"/>
        <v>0</v>
      </c>
      <c r="R3562">
        <f t="shared" si="509"/>
        <v>0</v>
      </c>
      <c r="S3562" t="str">
        <f t="shared" si="501"/>
        <v/>
      </c>
      <c r="T3562" t="str">
        <f t="shared" si="502"/>
        <v/>
      </c>
      <c r="U3562" t="str">
        <f t="shared" si="503"/>
        <v/>
      </c>
    </row>
    <row r="3563" spans="12:21" ht="15" customHeight="1" x14ac:dyDescent="0.15">
      <c r="L3563" s="244" t="str">
        <f t="shared" si="504"/>
        <v/>
      </c>
      <c r="M3563" s="245" t="str">
        <f t="shared" si="505"/>
        <v/>
      </c>
      <c r="N3563" s="244" t="str">
        <f t="shared" si="506"/>
        <v/>
      </c>
      <c r="O3563" s="244" t="str">
        <f t="shared" si="507"/>
        <v/>
      </c>
      <c r="P3563">
        <f>IF($I3563&lt;&gt;"",$I3563,IF($E3563="SGD",1,IF($E3563="USD",Settings!$B$22,IF($E3563="HKD",Settings!$B$23,1))))</f>
        <v>1</v>
      </c>
      <c r="Q3563">
        <f t="shared" si="508"/>
        <v>0</v>
      </c>
      <c r="R3563">
        <f t="shared" si="509"/>
        <v>0</v>
      </c>
      <c r="S3563" t="str">
        <f t="shared" si="501"/>
        <v/>
      </c>
      <c r="T3563" t="str">
        <f t="shared" si="502"/>
        <v/>
      </c>
      <c r="U3563" t="str">
        <f t="shared" si="503"/>
        <v/>
      </c>
    </row>
    <row r="3564" spans="12:21" ht="15" customHeight="1" x14ac:dyDescent="0.15">
      <c r="L3564" s="244" t="str">
        <f t="shared" si="504"/>
        <v/>
      </c>
      <c r="M3564" s="245" t="str">
        <f t="shared" si="505"/>
        <v/>
      </c>
      <c r="N3564" s="244" t="str">
        <f t="shared" si="506"/>
        <v/>
      </c>
      <c r="O3564" s="244" t="str">
        <f t="shared" si="507"/>
        <v/>
      </c>
      <c r="P3564">
        <f>IF($I3564&lt;&gt;"",$I3564,IF($E3564="SGD",1,IF($E3564="USD",Settings!$B$22,IF($E3564="HKD",Settings!$B$23,1))))</f>
        <v>1</v>
      </c>
      <c r="Q3564">
        <f t="shared" si="508"/>
        <v>0</v>
      </c>
      <c r="R3564">
        <f t="shared" si="509"/>
        <v>0</v>
      </c>
      <c r="S3564" t="str">
        <f t="shared" si="501"/>
        <v/>
      </c>
      <c r="T3564" t="str">
        <f t="shared" si="502"/>
        <v/>
      </c>
      <c r="U3564" t="str">
        <f t="shared" si="503"/>
        <v/>
      </c>
    </row>
    <row r="3565" spans="12:21" ht="15" customHeight="1" x14ac:dyDescent="0.15">
      <c r="L3565" s="244" t="str">
        <f t="shared" si="504"/>
        <v/>
      </c>
      <c r="M3565" s="245" t="str">
        <f t="shared" si="505"/>
        <v/>
      </c>
      <c r="N3565" s="244" t="str">
        <f t="shared" si="506"/>
        <v/>
      </c>
      <c r="O3565" s="244" t="str">
        <f t="shared" si="507"/>
        <v/>
      </c>
      <c r="P3565">
        <f>IF($I3565&lt;&gt;"",$I3565,IF($E3565="SGD",1,IF($E3565="USD",Settings!$B$22,IF($E3565="HKD",Settings!$B$23,1))))</f>
        <v>1</v>
      </c>
      <c r="Q3565">
        <f t="shared" si="508"/>
        <v>0</v>
      </c>
      <c r="R3565">
        <f t="shared" si="509"/>
        <v>0</v>
      </c>
      <c r="S3565" t="str">
        <f t="shared" si="501"/>
        <v/>
      </c>
      <c r="T3565" t="str">
        <f t="shared" si="502"/>
        <v/>
      </c>
      <c r="U3565" t="str">
        <f t="shared" si="503"/>
        <v/>
      </c>
    </row>
    <row r="3566" spans="12:21" ht="15" customHeight="1" x14ac:dyDescent="0.15">
      <c r="L3566" s="244" t="str">
        <f t="shared" si="504"/>
        <v/>
      </c>
      <c r="M3566" s="245" t="str">
        <f t="shared" si="505"/>
        <v/>
      </c>
      <c r="N3566" s="244" t="str">
        <f t="shared" si="506"/>
        <v/>
      </c>
      <c r="O3566" s="244" t="str">
        <f t="shared" si="507"/>
        <v/>
      </c>
      <c r="P3566">
        <f>IF($I3566&lt;&gt;"",$I3566,IF($E3566="SGD",1,IF($E3566="USD",Settings!$B$22,IF($E3566="HKD",Settings!$B$23,1))))</f>
        <v>1</v>
      </c>
      <c r="Q3566">
        <f t="shared" si="508"/>
        <v>0</v>
      </c>
      <c r="R3566">
        <f t="shared" si="509"/>
        <v>0</v>
      </c>
      <c r="S3566" t="str">
        <f t="shared" si="501"/>
        <v/>
      </c>
      <c r="T3566" t="str">
        <f t="shared" si="502"/>
        <v/>
      </c>
      <c r="U3566" t="str">
        <f t="shared" si="503"/>
        <v/>
      </c>
    </row>
    <row r="3567" spans="12:21" ht="15" customHeight="1" x14ac:dyDescent="0.15">
      <c r="L3567" s="244" t="str">
        <f t="shared" si="504"/>
        <v/>
      </c>
      <c r="M3567" s="245" t="str">
        <f t="shared" si="505"/>
        <v/>
      </c>
      <c r="N3567" s="244" t="str">
        <f t="shared" si="506"/>
        <v/>
      </c>
      <c r="O3567" s="244" t="str">
        <f t="shared" si="507"/>
        <v/>
      </c>
      <c r="P3567">
        <f>IF($I3567&lt;&gt;"",$I3567,IF($E3567="SGD",1,IF($E3567="USD",Settings!$B$22,IF($E3567="HKD",Settings!$B$23,1))))</f>
        <v>1</v>
      </c>
      <c r="Q3567">
        <f t="shared" si="508"/>
        <v>0</v>
      </c>
      <c r="R3567">
        <f t="shared" si="509"/>
        <v>0</v>
      </c>
      <c r="S3567" t="str">
        <f t="shared" si="501"/>
        <v/>
      </c>
      <c r="T3567" t="str">
        <f t="shared" si="502"/>
        <v/>
      </c>
      <c r="U3567" t="str">
        <f t="shared" si="503"/>
        <v/>
      </c>
    </row>
    <row r="3568" spans="12:21" ht="15" customHeight="1" x14ac:dyDescent="0.15">
      <c r="L3568" s="244" t="str">
        <f t="shared" si="504"/>
        <v/>
      </c>
      <c r="M3568" s="245" t="str">
        <f t="shared" si="505"/>
        <v/>
      </c>
      <c r="N3568" s="244" t="str">
        <f t="shared" si="506"/>
        <v/>
      </c>
      <c r="O3568" s="244" t="str">
        <f t="shared" si="507"/>
        <v/>
      </c>
      <c r="P3568">
        <f>IF($I3568&lt;&gt;"",$I3568,IF($E3568="SGD",1,IF($E3568="USD",Settings!$B$22,IF($E3568="HKD",Settings!$B$23,1))))</f>
        <v>1</v>
      </c>
      <c r="Q3568">
        <f t="shared" si="508"/>
        <v>0</v>
      </c>
      <c r="R3568">
        <f t="shared" si="509"/>
        <v>0</v>
      </c>
      <c r="S3568" t="str">
        <f t="shared" si="501"/>
        <v/>
      </c>
      <c r="T3568" t="str">
        <f t="shared" si="502"/>
        <v/>
      </c>
      <c r="U3568" t="str">
        <f t="shared" si="503"/>
        <v/>
      </c>
    </row>
    <row r="3569" spans="12:21" ht="15" customHeight="1" x14ac:dyDescent="0.15">
      <c r="L3569" s="244" t="str">
        <f t="shared" si="504"/>
        <v/>
      </c>
      <c r="M3569" s="245" t="str">
        <f t="shared" si="505"/>
        <v/>
      </c>
      <c r="N3569" s="244" t="str">
        <f t="shared" si="506"/>
        <v/>
      </c>
      <c r="O3569" s="244" t="str">
        <f t="shared" si="507"/>
        <v/>
      </c>
      <c r="P3569">
        <f>IF($I3569&lt;&gt;"",$I3569,IF($E3569="SGD",1,IF($E3569="USD",Settings!$B$22,IF($E3569="HKD",Settings!$B$23,1))))</f>
        <v>1</v>
      </c>
      <c r="Q3569">
        <f t="shared" si="508"/>
        <v>0</v>
      </c>
      <c r="R3569">
        <f t="shared" si="509"/>
        <v>0</v>
      </c>
      <c r="S3569" t="str">
        <f t="shared" si="501"/>
        <v/>
      </c>
      <c r="T3569" t="str">
        <f t="shared" si="502"/>
        <v/>
      </c>
      <c r="U3569" t="str">
        <f t="shared" si="503"/>
        <v/>
      </c>
    </row>
    <row r="3570" spans="12:21" ht="15" customHeight="1" x14ac:dyDescent="0.15">
      <c r="L3570" s="244" t="str">
        <f t="shared" si="504"/>
        <v/>
      </c>
      <c r="M3570" s="245" t="str">
        <f t="shared" si="505"/>
        <v/>
      </c>
      <c r="N3570" s="244" t="str">
        <f t="shared" si="506"/>
        <v/>
      </c>
      <c r="O3570" s="244" t="str">
        <f t="shared" si="507"/>
        <v/>
      </c>
      <c r="P3570">
        <f>IF($I3570&lt;&gt;"",$I3570,IF($E3570="SGD",1,IF($E3570="USD",Settings!$B$22,IF($E3570="HKD",Settings!$B$23,1))))</f>
        <v>1</v>
      </c>
      <c r="Q3570">
        <f t="shared" si="508"/>
        <v>0</v>
      </c>
      <c r="R3570">
        <f t="shared" si="509"/>
        <v>0</v>
      </c>
      <c r="S3570" t="str">
        <f t="shared" si="501"/>
        <v/>
      </c>
      <c r="T3570" t="str">
        <f t="shared" si="502"/>
        <v/>
      </c>
      <c r="U3570" t="str">
        <f t="shared" si="503"/>
        <v/>
      </c>
    </row>
    <row r="3571" spans="12:21" ht="15" customHeight="1" x14ac:dyDescent="0.15">
      <c r="L3571" s="244" t="str">
        <f t="shared" si="504"/>
        <v/>
      </c>
      <c r="M3571" s="245" t="str">
        <f t="shared" si="505"/>
        <v/>
      </c>
      <c r="N3571" s="244" t="str">
        <f t="shared" si="506"/>
        <v/>
      </c>
      <c r="O3571" s="244" t="str">
        <f t="shared" si="507"/>
        <v/>
      </c>
      <c r="P3571">
        <f>IF($I3571&lt;&gt;"",$I3571,IF($E3571="SGD",1,IF($E3571="USD",Settings!$B$22,IF($E3571="HKD",Settings!$B$23,1))))</f>
        <v>1</v>
      </c>
      <c r="Q3571">
        <f t="shared" si="508"/>
        <v>0</v>
      </c>
      <c r="R3571">
        <f t="shared" si="509"/>
        <v>0</v>
      </c>
      <c r="S3571" t="str">
        <f t="shared" si="501"/>
        <v/>
      </c>
      <c r="T3571" t="str">
        <f t="shared" si="502"/>
        <v/>
      </c>
      <c r="U3571" t="str">
        <f t="shared" si="503"/>
        <v/>
      </c>
    </row>
    <row r="3572" spans="12:21" ht="15" customHeight="1" x14ac:dyDescent="0.15">
      <c r="L3572" s="244" t="str">
        <f t="shared" si="504"/>
        <v/>
      </c>
      <c r="M3572" s="245" t="str">
        <f t="shared" si="505"/>
        <v/>
      </c>
      <c r="N3572" s="244" t="str">
        <f t="shared" si="506"/>
        <v/>
      </c>
      <c r="O3572" s="244" t="str">
        <f t="shared" si="507"/>
        <v/>
      </c>
      <c r="P3572">
        <f>IF($I3572&lt;&gt;"",$I3572,IF($E3572="SGD",1,IF($E3572="USD",Settings!$B$22,IF($E3572="HKD",Settings!$B$23,1))))</f>
        <v>1</v>
      </c>
      <c r="Q3572">
        <f t="shared" si="508"/>
        <v>0</v>
      </c>
      <c r="R3572">
        <f t="shared" si="509"/>
        <v>0</v>
      </c>
      <c r="S3572" t="str">
        <f t="shared" si="501"/>
        <v/>
      </c>
      <c r="T3572" t="str">
        <f t="shared" si="502"/>
        <v/>
      </c>
      <c r="U3572" t="str">
        <f t="shared" si="503"/>
        <v/>
      </c>
    </row>
    <row r="3573" spans="12:21" ht="15" customHeight="1" x14ac:dyDescent="0.15">
      <c r="L3573" s="244" t="str">
        <f t="shared" si="504"/>
        <v/>
      </c>
      <c r="M3573" s="245" t="str">
        <f t="shared" si="505"/>
        <v/>
      </c>
      <c r="N3573" s="244" t="str">
        <f t="shared" si="506"/>
        <v/>
      </c>
      <c r="O3573" s="244" t="str">
        <f t="shared" si="507"/>
        <v/>
      </c>
      <c r="P3573">
        <f>IF($I3573&lt;&gt;"",$I3573,IF($E3573="SGD",1,IF($E3573="USD",Settings!$B$22,IF($E3573="HKD",Settings!$B$23,1))))</f>
        <v>1</v>
      </c>
      <c r="Q3573">
        <f t="shared" si="508"/>
        <v>0</v>
      </c>
      <c r="R3573">
        <f t="shared" si="509"/>
        <v>0</v>
      </c>
      <c r="S3573" t="str">
        <f t="shared" si="501"/>
        <v/>
      </c>
      <c r="T3573" t="str">
        <f t="shared" si="502"/>
        <v/>
      </c>
      <c r="U3573" t="str">
        <f t="shared" si="503"/>
        <v/>
      </c>
    </row>
    <row r="3574" spans="12:21" ht="15" customHeight="1" x14ac:dyDescent="0.15">
      <c r="L3574" s="244" t="str">
        <f t="shared" si="504"/>
        <v/>
      </c>
      <c r="M3574" s="245" t="str">
        <f t="shared" si="505"/>
        <v/>
      </c>
      <c r="N3574" s="244" t="str">
        <f t="shared" si="506"/>
        <v/>
      </c>
      <c r="O3574" s="244" t="str">
        <f t="shared" si="507"/>
        <v/>
      </c>
      <c r="P3574">
        <f>IF($I3574&lt;&gt;"",$I3574,IF($E3574="SGD",1,IF($E3574="USD",Settings!$B$22,IF($E3574="HKD",Settings!$B$23,1))))</f>
        <v>1</v>
      </c>
      <c r="Q3574">
        <f t="shared" si="508"/>
        <v>0</v>
      </c>
      <c r="R3574">
        <f t="shared" si="509"/>
        <v>0</v>
      </c>
      <c r="S3574" t="str">
        <f t="shared" si="501"/>
        <v/>
      </c>
      <c r="T3574" t="str">
        <f t="shared" si="502"/>
        <v/>
      </c>
      <c r="U3574" t="str">
        <f t="shared" si="503"/>
        <v/>
      </c>
    </row>
    <row r="3575" spans="12:21" ht="15" customHeight="1" x14ac:dyDescent="0.15">
      <c r="L3575" s="244" t="str">
        <f t="shared" si="504"/>
        <v/>
      </c>
      <c r="M3575" s="245" t="str">
        <f t="shared" si="505"/>
        <v/>
      </c>
      <c r="N3575" s="244" t="str">
        <f t="shared" si="506"/>
        <v/>
      </c>
      <c r="O3575" s="244" t="str">
        <f t="shared" si="507"/>
        <v/>
      </c>
      <c r="P3575">
        <f>IF($I3575&lt;&gt;"",$I3575,IF($E3575="SGD",1,IF($E3575="USD",Settings!$B$22,IF($E3575="HKD",Settings!$B$23,1))))</f>
        <v>1</v>
      </c>
      <c r="Q3575">
        <f t="shared" si="508"/>
        <v>0</v>
      </c>
      <c r="R3575">
        <f t="shared" si="509"/>
        <v>0</v>
      </c>
      <c r="S3575" t="str">
        <f t="shared" si="501"/>
        <v/>
      </c>
      <c r="T3575" t="str">
        <f t="shared" si="502"/>
        <v/>
      </c>
      <c r="U3575" t="str">
        <f t="shared" si="503"/>
        <v/>
      </c>
    </row>
    <row r="3576" spans="12:21" ht="15" customHeight="1" x14ac:dyDescent="0.15">
      <c r="L3576" s="244" t="str">
        <f t="shared" si="504"/>
        <v/>
      </c>
      <c r="M3576" s="245" t="str">
        <f t="shared" si="505"/>
        <v/>
      </c>
      <c r="N3576" s="244" t="str">
        <f t="shared" si="506"/>
        <v/>
      </c>
      <c r="O3576" s="244" t="str">
        <f t="shared" si="507"/>
        <v/>
      </c>
      <c r="P3576">
        <f>IF($I3576&lt;&gt;"",$I3576,IF($E3576="SGD",1,IF($E3576="USD",Settings!$B$22,IF($E3576="HKD",Settings!$B$23,1))))</f>
        <v>1</v>
      </c>
      <c r="Q3576">
        <f t="shared" si="508"/>
        <v>0</v>
      </c>
      <c r="R3576">
        <f t="shared" si="509"/>
        <v>0</v>
      </c>
      <c r="S3576" t="str">
        <f t="shared" si="501"/>
        <v/>
      </c>
      <c r="T3576" t="str">
        <f t="shared" si="502"/>
        <v/>
      </c>
      <c r="U3576" t="str">
        <f t="shared" si="503"/>
        <v/>
      </c>
    </row>
    <row r="3577" spans="12:21" ht="15" customHeight="1" x14ac:dyDescent="0.15">
      <c r="L3577" s="244" t="str">
        <f t="shared" si="504"/>
        <v/>
      </c>
      <c r="M3577" s="245" t="str">
        <f t="shared" si="505"/>
        <v/>
      </c>
      <c r="N3577" s="244" t="str">
        <f t="shared" si="506"/>
        <v/>
      </c>
      <c r="O3577" s="244" t="str">
        <f t="shared" si="507"/>
        <v/>
      </c>
      <c r="P3577">
        <f>IF($I3577&lt;&gt;"",$I3577,IF($E3577="SGD",1,IF($E3577="USD",Settings!$B$22,IF($E3577="HKD",Settings!$B$23,1))))</f>
        <v>1</v>
      </c>
      <c r="Q3577">
        <f t="shared" si="508"/>
        <v>0</v>
      </c>
      <c r="R3577">
        <f t="shared" si="509"/>
        <v>0</v>
      </c>
      <c r="S3577" t="str">
        <f t="shared" si="501"/>
        <v/>
      </c>
      <c r="T3577" t="str">
        <f t="shared" si="502"/>
        <v/>
      </c>
      <c r="U3577" t="str">
        <f t="shared" si="503"/>
        <v/>
      </c>
    </row>
    <row r="3578" spans="12:21" ht="15" customHeight="1" x14ac:dyDescent="0.15">
      <c r="L3578" s="244" t="str">
        <f t="shared" si="504"/>
        <v/>
      </c>
      <c r="M3578" s="245" t="str">
        <f t="shared" si="505"/>
        <v/>
      </c>
      <c r="N3578" s="244" t="str">
        <f t="shared" si="506"/>
        <v/>
      </c>
      <c r="O3578" s="244" t="str">
        <f t="shared" si="507"/>
        <v/>
      </c>
      <c r="P3578">
        <f>IF($I3578&lt;&gt;"",$I3578,IF($E3578="SGD",1,IF($E3578="USD",Settings!$B$22,IF($E3578="HKD",Settings!$B$23,1))))</f>
        <v>1</v>
      </c>
      <c r="Q3578">
        <f t="shared" si="508"/>
        <v>0</v>
      </c>
      <c r="R3578">
        <f t="shared" si="509"/>
        <v>0</v>
      </c>
      <c r="S3578" t="str">
        <f t="shared" si="501"/>
        <v/>
      </c>
      <c r="T3578" t="str">
        <f t="shared" si="502"/>
        <v/>
      </c>
      <c r="U3578" t="str">
        <f t="shared" si="503"/>
        <v/>
      </c>
    </row>
    <row r="3579" spans="12:21" ht="15" customHeight="1" x14ac:dyDescent="0.15">
      <c r="L3579" s="244" t="str">
        <f t="shared" si="504"/>
        <v/>
      </c>
      <c r="M3579" s="245" t="str">
        <f t="shared" si="505"/>
        <v/>
      </c>
      <c r="N3579" s="244" t="str">
        <f t="shared" si="506"/>
        <v/>
      </c>
      <c r="O3579" s="244" t="str">
        <f t="shared" si="507"/>
        <v/>
      </c>
      <c r="P3579">
        <f>IF($I3579&lt;&gt;"",$I3579,IF($E3579="SGD",1,IF($E3579="USD",Settings!$B$22,IF($E3579="HKD",Settings!$B$23,1))))</f>
        <v>1</v>
      </c>
      <c r="Q3579">
        <f t="shared" si="508"/>
        <v>0</v>
      </c>
      <c r="R3579">
        <f t="shared" si="509"/>
        <v>0</v>
      </c>
      <c r="S3579" t="str">
        <f t="shared" si="501"/>
        <v/>
      </c>
      <c r="T3579" t="str">
        <f t="shared" si="502"/>
        <v/>
      </c>
      <c r="U3579" t="str">
        <f t="shared" si="503"/>
        <v/>
      </c>
    </row>
    <row r="3580" spans="12:21" ht="15" customHeight="1" x14ac:dyDescent="0.15">
      <c r="L3580" s="244" t="str">
        <f t="shared" si="504"/>
        <v/>
      </c>
      <c r="M3580" s="245" t="str">
        <f t="shared" si="505"/>
        <v/>
      </c>
      <c r="N3580" s="244" t="str">
        <f t="shared" si="506"/>
        <v/>
      </c>
      <c r="O3580" s="244" t="str">
        <f t="shared" si="507"/>
        <v/>
      </c>
      <c r="P3580">
        <f>IF($I3580&lt;&gt;"",$I3580,IF($E3580="SGD",1,IF($E3580="USD",Settings!$B$22,IF($E3580="HKD",Settings!$B$23,1))))</f>
        <v>1</v>
      </c>
      <c r="Q3580">
        <f t="shared" si="508"/>
        <v>0</v>
      </c>
      <c r="R3580">
        <f t="shared" si="509"/>
        <v>0</v>
      </c>
      <c r="S3580" t="str">
        <f t="shared" si="501"/>
        <v/>
      </c>
      <c r="T3580" t="str">
        <f t="shared" si="502"/>
        <v/>
      </c>
      <c r="U3580" t="str">
        <f t="shared" si="503"/>
        <v/>
      </c>
    </row>
    <row r="3581" spans="12:21" ht="15" customHeight="1" x14ac:dyDescent="0.15">
      <c r="L3581" s="244" t="str">
        <f t="shared" si="504"/>
        <v/>
      </c>
      <c r="M3581" s="245" t="str">
        <f t="shared" si="505"/>
        <v/>
      </c>
      <c r="N3581" s="244" t="str">
        <f t="shared" si="506"/>
        <v/>
      </c>
      <c r="O3581" s="244" t="str">
        <f t="shared" si="507"/>
        <v/>
      </c>
      <c r="P3581">
        <f>IF($I3581&lt;&gt;"",$I3581,IF($E3581="SGD",1,IF($E3581="USD",Settings!$B$22,IF($E3581="HKD",Settings!$B$23,1))))</f>
        <v>1</v>
      </c>
      <c r="Q3581">
        <f t="shared" si="508"/>
        <v>0</v>
      </c>
      <c r="R3581">
        <f t="shared" si="509"/>
        <v>0</v>
      </c>
      <c r="S3581" t="str">
        <f t="shared" si="501"/>
        <v/>
      </c>
      <c r="T3581" t="str">
        <f t="shared" si="502"/>
        <v/>
      </c>
      <c r="U3581" t="str">
        <f t="shared" si="503"/>
        <v/>
      </c>
    </row>
    <row r="3582" spans="12:21" ht="15" customHeight="1" x14ac:dyDescent="0.15">
      <c r="L3582" s="244" t="str">
        <f t="shared" si="504"/>
        <v/>
      </c>
      <c r="M3582" s="245" t="str">
        <f t="shared" si="505"/>
        <v/>
      </c>
      <c r="N3582" s="244" t="str">
        <f t="shared" si="506"/>
        <v/>
      </c>
      <c r="O3582" s="244" t="str">
        <f t="shared" si="507"/>
        <v/>
      </c>
      <c r="P3582">
        <f>IF($I3582&lt;&gt;"",$I3582,IF($E3582="SGD",1,IF($E3582="USD",Settings!$B$22,IF($E3582="HKD",Settings!$B$23,1))))</f>
        <v>1</v>
      </c>
      <c r="Q3582">
        <f t="shared" si="508"/>
        <v>0</v>
      </c>
      <c r="R3582">
        <f t="shared" si="509"/>
        <v>0</v>
      </c>
      <c r="S3582" t="str">
        <f t="shared" si="501"/>
        <v/>
      </c>
      <c r="T3582" t="str">
        <f t="shared" si="502"/>
        <v/>
      </c>
      <c r="U3582" t="str">
        <f t="shared" si="503"/>
        <v/>
      </c>
    </row>
    <row r="3583" spans="12:21" ht="15" customHeight="1" x14ac:dyDescent="0.15">
      <c r="L3583" s="244" t="str">
        <f t="shared" si="504"/>
        <v/>
      </c>
      <c r="M3583" s="245" t="str">
        <f t="shared" si="505"/>
        <v/>
      </c>
      <c r="N3583" s="244" t="str">
        <f t="shared" si="506"/>
        <v/>
      </c>
      <c r="O3583" s="244" t="str">
        <f t="shared" si="507"/>
        <v/>
      </c>
      <c r="P3583">
        <f>IF($I3583&lt;&gt;"",$I3583,IF($E3583="SGD",1,IF($E3583="USD",Settings!$B$22,IF($E3583="HKD",Settings!$B$23,1))))</f>
        <v>1</v>
      </c>
      <c r="Q3583">
        <f t="shared" si="508"/>
        <v>0</v>
      </c>
      <c r="R3583">
        <f t="shared" si="509"/>
        <v>0</v>
      </c>
      <c r="S3583" t="str">
        <f t="shared" si="501"/>
        <v/>
      </c>
      <c r="T3583" t="str">
        <f t="shared" si="502"/>
        <v/>
      </c>
      <c r="U3583" t="str">
        <f t="shared" si="503"/>
        <v/>
      </c>
    </row>
    <row r="3584" spans="12:21" ht="15" customHeight="1" x14ac:dyDescent="0.15">
      <c r="L3584" s="244" t="str">
        <f t="shared" si="504"/>
        <v/>
      </c>
      <c r="M3584" s="245" t="str">
        <f t="shared" si="505"/>
        <v/>
      </c>
      <c r="N3584" s="244" t="str">
        <f t="shared" si="506"/>
        <v/>
      </c>
      <c r="O3584" s="244" t="str">
        <f t="shared" si="507"/>
        <v/>
      </c>
      <c r="P3584">
        <f>IF($I3584&lt;&gt;"",$I3584,IF($E3584="SGD",1,IF($E3584="USD",Settings!$B$22,IF($E3584="HKD",Settings!$B$23,1))))</f>
        <v>1</v>
      </c>
      <c r="Q3584">
        <f t="shared" si="508"/>
        <v>0</v>
      </c>
      <c r="R3584">
        <f t="shared" si="509"/>
        <v>0</v>
      </c>
      <c r="S3584" t="str">
        <f t="shared" si="501"/>
        <v/>
      </c>
      <c r="T3584" t="str">
        <f t="shared" si="502"/>
        <v/>
      </c>
      <c r="U3584" t="str">
        <f t="shared" si="503"/>
        <v/>
      </c>
    </row>
    <row r="3585" spans="12:21" ht="15" customHeight="1" x14ac:dyDescent="0.15">
      <c r="L3585" s="244" t="str">
        <f t="shared" si="504"/>
        <v/>
      </c>
      <c r="M3585" s="245" t="str">
        <f t="shared" si="505"/>
        <v/>
      </c>
      <c r="N3585" s="244" t="str">
        <f t="shared" si="506"/>
        <v/>
      </c>
      <c r="O3585" s="244" t="str">
        <f t="shared" si="507"/>
        <v/>
      </c>
      <c r="P3585">
        <f>IF($I3585&lt;&gt;"",$I3585,IF($E3585="SGD",1,IF($E3585="USD",Settings!$B$22,IF($E3585="HKD",Settings!$B$23,1))))</f>
        <v>1</v>
      </c>
      <c r="Q3585">
        <f t="shared" si="508"/>
        <v>0</v>
      </c>
      <c r="R3585">
        <f t="shared" si="509"/>
        <v>0</v>
      </c>
      <c r="S3585" t="str">
        <f t="shared" si="501"/>
        <v/>
      </c>
      <c r="T3585" t="str">
        <f t="shared" si="502"/>
        <v/>
      </c>
      <c r="U3585" t="str">
        <f t="shared" si="503"/>
        <v/>
      </c>
    </row>
    <row r="3586" spans="12:21" ht="15" customHeight="1" x14ac:dyDescent="0.15">
      <c r="L3586" s="244" t="str">
        <f t="shared" si="504"/>
        <v/>
      </c>
      <c r="M3586" s="245" t="str">
        <f t="shared" si="505"/>
        <v/>
      </c>
      <c r="N3586" s="244" t="str">
        <f t="shared" si="506"/>
        <v/>
      </c>
      <c r="O3586" s="244" t="str">
        <f t="shared" si="507"/>
        <v/>
      </c>
      <c r="P3586">
        <f>IF($I3586&lt;&gt;"",$I3586,IF($E3586="SGD",1,IF($E3586="USD",Settings!$B$22,IF($E3586="HKD",Settings!$B$23,1))))</f>
        <v>1</v>
      </c>
      <c r="Q3586">
        <f t="shared" si="508"/>
        <v>0</v>
      </c>
      <c r="R3586">
        <f t="shared" si="509"/>
        <v>0</v>
      </c>
      <c r="S3586" t="str">
        <f t="shared" ref="S3586:S3649" si="510">IF(L3586="","",SUMIFS($M:$M,$L:$L,L3586,$T:$T,"&lt;="&amp;T3586))</f>
        <v/>
      </c>
      <c r="T3586" t="str">
        <f t="shared" ref="T3586:T3649" si="511">IF(L3586="","",INT(G3586)*100000+ROW())</f>
        <v/>
      </c>
      <c r="U3586" t="str">
        <f t="shared" ref="U3586:U3649" si="512">IF(L3586="","",IF(AND(COUNTIFS($L:$L,L3586,$S:$S,"&gt;-0.000001",$S:$S,"&lt;0.000001",$T:$T,"&gt;"&amp;T3586)=0,ABS(S3586)&gt;0.000001),1,0))</f>
        <v/>
      </c>
    </row>
    <row r="3587" spans="12:21" ht="15" customHeight="1" x14ac:dyDescent="0.15">
      <c r="L3587" s="244" t="str">
        <f t="shared" si="504"/>
        <v/>
      </c>
      <c r="M3587" s="245" t="str">
        <f t="shared" si="505"/>
        <v/>
      </c>
      <c r="N3587" s="244" t="str">
        <f t="shared" si="506"/>
        <v/>
      </c>
      <c r="O3587" s="244" t="str">
        <f t="shared" si="507"/>
        <v/>
      </c>
      <c r="P3587">
        <f>IF($I3587&lt;&gt;"",$I3587,IF($E3587="SGD",1,IF($E3587="USD",Settings!$B$22,IF($E3587="HKD",Settings!$B$23,1))))</f>
        <v>1</v>
      </c>
      <c r="Q3587">
        <f t="shared" si="508"/>
        <v>0</v>
      </c>
      <c r="R3587">
        <f t="shared" si="509"/>
        <v>0</v>
      </c>
      <c r="S3587" t="str">
        <f t="shared" si="510"/>
        <v/>
      </c>
      <c r="T3587" t="str">
        <f t="shared" si="511"/>
        <v/>
      </c>
      <c r="U3587" t="str">
        <f t="shared" si="512"/>
        <v/>
      </c>
    </row>
    <row r="3588" spans="12:21" ht="15" customHeight="1" x14ac:dyDescent="0.15">
      <c r="L3588" s="244" t="str">
        <f t="shared" si="504"/>
        <v/>
      </c>
      <c r="M3588" s="245" t="str">
        <f t="shared" si="505"/>
        <v/>
      </c>
      <c r="N3588" s="244" t="str">
        <f t="shared" si="506"/>
        <v/>
      </c>
      <c r="O3588" s="244" t="str">
        <f t="shared" si="507"/>
        <v/>
      </c>
      <c r="P3588">
        <f>IF($I3588&lt;&gt;"",$I3588,IF($E3588="SGD",1,IF($E3588="USD",Settings!$B$22,IF($E3588="HKD",Settings!$B$23,1))))</f>
        <v>1</v>
      </c>
      <c r="Q3588">
        <f t="shared" si="508"/>
        <v>0</v>
      </c>
      <c r="R3588">
        <f t="shared" si="509"/>
        <v>0</v>
      </c>
      <c r="S3588" t="str">
        <f t="shared" si="510"/>
        <v/>
      </c>
      <c r="T3588" t="str">
        <f t="shared" si="511"/>
        <v/>
      </c>
      <c r="U3588" t="str">
        <f t="shared" si="512"/>
        <v/>
      </c>
    </row>
    <row r="3589" spans="12:21" ht="15" customHeight="1" x14ac:dyDescent="0.15">
      <c r="L3589" s="244" t="str">
        <f t="shared" si="504"/>
        <v/>
      </c>
      <c r="M3589" s="245" t="str">
        <f t="shared" si="505"/>
        <v/>
      </c>
      <c r="N3589" s="244" t="str">
        <f t="shared" si="506"/>
        <v/>
      </c>
      <c r="O3589" s="244" t="str">
        <f t="shared" si="507"/>
        <v/>
      </c>
      <c r="P3589">
        <f>IF($I3589&lt;&gt;"",$I3589,IF($E3589="SGD",1,IF($E3589="USD",Settings!$B$22,IF($E3589="HKD",Settings!$B$23,1))))</f>
        <v>1</v>
      </c>
      <c r="Q3589">
        <f t="shared" si="508"/>
        <v>0</v>
      </c>
      <c r="R3589">
        <f t="shared" si="509"/>
        <v>0</v>
      </c>
      <c r="S3589" t="str">
        <f t="shared" si="510"/>
        <v/>
      </c>
      <c r="T3589" t="str">
        <f t="shared" si="511"/>
        <v/>
      </c>
      <c r="U3589" t="str">
        <f t="shared" si="512"/>
        <v/>
      </c>
    </row>
    <row r="3590" spans="12:21" ht="15" customHeight="1" x14ac:dyDescent="0.15">
      <c r="L3590" s="244" t="str">
        <f t="shared" si="504"/>
        <v/>
      </c>
      <c r="M3590" s="245" t="str">
        <f t="shared" si="505"/>
        <v/>
      </c>
      <c r="N3590" s="244" t="str">
        <f t="shared" si="506"/>
        <v/>
      </c>
      <c r="O3590" s="244" t="str">
        <f t="shared" si="507"/>
        <v/>
      </c>
      <c r="P3590">
        <f>IF($I3590&lt;&gt;"",$I3590,IF($E3590="SGD",1,IF($E3590="USD",Settings!$B$22,IF($E3590="HKD",Settings!$B$23,1))))</f>
        <v>1</v>
      </c>
      <c r="Q3590">
        <f t="shared" si="508"/>
        <v>0</v>
      </c>
      <c r="R3590">
        <f t="shared" si="509"/>
        <v>0</v>
      </c>
      <c r="S3590" t="str">
        <f t="shared" si="510"/>
        <v/>
      </c>
      <c r="T3590" t="str">
        <f t="shared" si="511"/>
        <v/>
      </c>
      <c r="U3590" t="str">
        <f t="shared" si="512"/>
        <v/>
      </c>
    </row>
    <row r="3591" spans="12:21" ht="15" customHeight="1" x14ac:dyDescent="0.15">
      <c r="L3591" s="244" t="str">
        <f t="shared" si="504"/>
        <v/>
      </c>
      <c r="M3591" s="245" t="str">
        <f t="shared" si="505"/>
        <v/>
      </c>
      <c r="N3591" s="244" t="str">
        <f t="shared" si="506"/>
        <v/>
      </c>
      <c r="O3591" s="244" t="str">
        <f t="shared" si="507"/>
        <v/>
      </c>
      <c r="P3591">
        <f>IF($I3591&lt;&gt;"",$I3591,IF($E3591="SGD",1,IF($E3591="USD",Settings!$B$22,IF($E3591="HKD",Settings!$B$23,1))))</f>
        <v>1</v>
      </c>
      <c r="Q3591">
        <f t="shared" si="508"/>
        <v>0</v>
      </c>
      <c r="R3591">
        <f t="shared" si="509"/>
        <v>0</v>
      </c>
      <c r="S3591" t="str">
        <f t="shared" si="510"/>
        <v/>
      </c>
      <c r="T3591" t="str">
        <f t="shared" si="511"/>
        <v/>
      </c>
      <c r="U3591" t="str">
        <f t="shared" si="512"/>
        <v/>
      </c>
    </row>
    <row r="3592" spans="12:21" ht="15" customHeight="1" x14ac:dyDescent="0.15">
      <c r="L3592" s="244" t="str">
        <f t="shared" si="504"/>
        <v/>
      </c>
      <c r="M3592" s="245" t="str">
        <f t="shared" si="505"/>
        <v/>
      </c>
      <c r="N3592" s="244" t="str">
        <f t="shared" si="506"/>
        <v/>
      </c>
      <c r="O3592" s="244" t="str">
        <f t="shared" si="507"/>
        <v/>
      </c>
      <c r="P3592">
        <f>IF($I3592&lt;&gt;"",$I3592,IF($E3592="SGD",1,IF($E3592="USD",Settings!$B$22,IF($E3592="HKD",Settings!$B$23,1))))</f>
        <v>1</v>
      </c>
      <c r="Q3592">
        <f t="shared" si="508"/>
        <v>0</v>
      </c>
      <c r="R3592">
        <f t="shared" si="509"/>
        <v>0</v>
      </c>
      <c r="S3592" t="str">
        <f t="shared" si="510"/>
        <v/>
      </c>
      <c r="T3592" t="str">
        <f t="shared" si="511"/>
        <v/>
      </c>
      <c r="U3592" t="str">
        <f t="shared" si="512"/>
        <v/>
      </c>
    </row>
    <row r="3593" spans="12:21" ht="15" customHeight="1" x14ac:dyDescent="0.15">
      <c r="L3593" s="244" t="str">
        <f t="shared" si="504"/>
        <v/>
      </c>
      <c r="M3593" s="245" t="str">
        <f t="shared" si="505"/>
        <v/>
      </c>
      <c r="N3593" s="244" t="str">
        <f t="shared" si="506"/>
        <v/>
      </c>
      <c r="O3593" s="244" t="str">
        <f t="shared" si="507"/>
        <v/>
      </c>
      <c r="P3593">
        <f>IF($I3593&lt;&gt;"",$I3593,IF($E3593="SGD",1,IF($E3593="USD",Settings!$B$22,IF($E3593="HKD",Settings!$B$23,1))))</f>
        <v>1</v>
      </c>
      <c r="Q3593">
        <f t="shared" si="508"/>
        <v>0</v>
      </c>
      <c r="R3593">
        <f t="shared" si="509"/>
        <v>0</v>
      </c>
      <c r="S3593" t="str">
        <f t="shared" si="510"/>
        <v/>
      </c>
      <c r="T3593" t="str">
        <f t="shared" si="511"/>
        <v/>
      </c>
      <c r="U3593" t="str">
        <f t="shared" si="512"/>
        <v/>
      </c>
    </row>
    <row r="3594" spans="12:21" ht="15" customHeight="1" x14ac:dyDescent="0.15">
      <c r="L3594" s="244" t="str">
        <f t="shared" si="504"/>
        <v/>
      </c>
      <c r="M3594" s="245" t="str">
        <f t="shared" si="505"/>
        <v/>
      </c>
      <c r="N3594" s="244" t="str">
        <f t="shared" si="506"/>
        <v/>
      </c>
      <c r="O3594" s="244" t="str">
        <f t="shared" si="507"/>
        <v/>
      </c>
      <c r="P3594">
        <f>IF($I3594&lt;&gt;"",$I3594,IF($E3594="SGD",1,IF($E3594="USD",Settings!$B$22,IF($E3594="HKD",Settings!$B$23,1))))</f>
        <v>1</v>
      </c>
      <c r="Q3594">
        <f t="shared" si="508"/>
        <v>0</v>
      </c>
      <c r="R3594">
        <f t="shared" si="509"/>
        <v>0</v>
      </c>
      <c r="S3594" t="str">
        <f t="shared" si="510"/>
        <v/>
      </c>
      <c r="T3594" t="str">
        <f t="shared" si="511"/>
        <v/>
      </c>
      <c r="U3594" t="str">
        <f t="shared" si="512"/>
        <v/>
      </c>
    </row>
    <row r="3595" spans="12:21" ht="15" customHeight="1" x14ac:dyDescent="0.15">
      <c r="L3595" s="244" t="str">
        <f t="shared" si="504"/>
        <v/>
      </c>
      <c r="M3595" s="245" t="str">
        <f t="shared" si="505"/>
        <v/>
      </c>
      <c r="N3595" s="244" t="str">
        <f t="shared" si="506"/>
        <v/>
      </c>
      <c r="O3595" s="244" t="str">
        <f t="shared" si="507"/>
        <v/>
      </c>
      <c r="P3595">
        <f>IF($I3595&lt;&gt;"",$I3595,IF($E3595="SGD",1,IF($E3595="USD",Settings!$B$22,IF($E3595="HKD",Settings!$B$23,1))))</f>
        <v>1</v>
      </c>
      <c r="Q3595">
        <f t="shared" si="508"/>
        <v>0</v>
      </c>
      <c r="R3595">
        <f t="shared" si="509"/>
        <v>0</v>
      </c>
      <c r="S3595" t="str">
        <f t="shared" si="510"/>
        <v/>
      </c>
      <c r="T3595" t="str">
        <f t="shared" si="511"/>
        <v/>
      </c>
      <c r="U3595" t="str">
        <f t="shared" si="512"/>
        <v/>
      </c>
    </row>
    <row r="3596" spans="12:21" ht="15" customHeight="1" x14ac:dyDescent="0.15">
      <c r="L3596" s="244" t="str">
        <f t="shared" si="504"/>
        <v/>
      </c>
      <c r="M3596" s="245" t="str">
        <f t="shared" si="505"/>
        <v/>
      </c>
      <c r="N3596" s="244" t="str">
        <f t="shared" si="506"/>
        <v/>
      </c>
      <c r="O3596" s="244" t="str">
        <f t="shared" si="507"/>
        <v/>
      </c>
      <c r="P3596">
        <f>IF($I3596&lt;&gt;"",$I3596,IF($E3596="SGD",1,IF($E3596="USD",Settings!$B$22,IF($E3596="HKD",Settings!$B$23,1))))</f>
        <v>1</v>
      </c>
      <c r="Q3596">
        <f t="shared" si="508"/>
        <v>0</v>
      </c>
      <c r="R3596">
        <f t="shared" si="509"/>
        <v>0</v>
      </c>
      <c r="S3596" t="str">
        <f t="shared" si="510"/>
        <v/>
      </c>
      <c r="T3596" t="str">
        <f t="shared" si="511"/>
        <v/>
      </c>
      <c r="U3596" t="str">
        <f t="shared" si="512"/>
        <v/>
      </c>
    </row>
    <row r="3597" spans="12:21" ht="15" customHeight="1" x14ac:dyDescent="0.15">
      <c r="L3597" s="244" t="str">
        <f t="shared" si="504"/>
        <v/>
      </c>
      <c r="M3597" s="245" t="str">
        <f t="shared" si="505"/>
        <v/>
      </c>
      <c r="N3597" s="244" t="str">
        <f t="shared" si="506"/>
        <v/>
      </c>
      <c r="O3597" s="244" t="str">
        <f t="shared" si="507"/>
        <v/>
      </c>
      <c r="P3597">
        <f>IF($I3597&lt;&gt;"",$I3597,IF($E3597="SGD",1,IF($E3597="USD",Settings!$B$22,IF($E3597="HKD",Settings!$B$23,1))))</f>
        <v>1</v>
      </c>
      <c r="Q3597">
        <f t="shared" si="508"/>
        <v>0</v>
      </c>
      <c r="R3597">
        <f t="shared" si="509"/>
        <v>0</v>
      </c>
      <c r="S3597" t="str">
        <f t="shared" si="510"/>
        <v/>
      </c>
      <c r="T3597" t="str">
        <f t="shared" si="511"/>
        <v/>
      </c>
      <c r="U3597" t="str">
        <f t="shared" si="512"/>
        <v/>
      </c>
    </row>
    <row r="3598" spans="12:21" ht="15" customHeight="1" x14ac:dyDescent="0.15">
      <c r="L3598" s="244" t="str">
        <f t="shared" si="504"/>
        <v/>
      </c>
      <c r="M3598" s="245" t="str">
        <f t="shared" si="505"/>
        <v/>
      </c>
      <c r="N3598" s="244" t="str">
        <f t="shared" si="506"/>
        <v/>
      </c>
      <c r="O3598" s="244" t="str">
        <f t="shared" si="507"/>
        <v/>
      </c>
      <c r="P3598">
        <f>IF($I3598&lt;&gt;"",$I3598,IF($E3598="SGD",1,IF($E3598="USD",Settings!$B$22,IF($E3598="HKD",Settings!$B$23,1))))</f>
        <v>1</v>
      </c>
      <c r="Q3598">
        <f t="shared" si="508"/>
        <v>0</v>
      </c>
      <c r="R3598">
        <f t="shared" si="509"/>
        <v>0</v>
      </c>
      <c r="S3598" t="str">
        <f t="shared" si="510"/>
        <v/>
      </c>
      <c r="T3598" t="str">
        <f t="shared" si="511"/>
        <v/>
      </c>
      <c r="U3598" t="str">
        <f t="shared" si="512"/>
        <v/>
      </c>
    </row>
    <row r="3599" spans="12:21" ht="15" customHeight="1" x14ac:dyDescent="0.15">
      <c r="L3599" s="244" t="str">
        <f t="shared" si="504"/>
        <v/>
      </c>
      <c r="M3599" s="245" t="str">
        <f t="shared" si="505"/>
        <v/>
      </c>
      <c r="N3599" s="244" t="str">
        <f t="shared" si="506"/>
        <v/>
      </c>
      <c r="O3599" s="244" t="str">
        <f t="shared" si="507"/>
        <v/>
      </c>
      <c r="P3599">
        <f>IF($I3599&lt;&gt;"",$I3599,IF($E3599="SGD",1,IF($E3599="USD",Settings!$B$22,IF($E3599="HKD",Settings!$B$23,1))))</f>
        <v>1</v>
      </c>
      <c r="Q3599">
        <f t="shared" si="508"/>
        <v>0</v>
      </c>
      <c r="R3599">
        <f t="shared" si="509"/>
        <v>0</v>
      </c>
      <c r="S3599" t="str">
        <f t="shared" si="510"/>
        <v/>
      </c>
      <c r="T3599" t="str">
        <f t="shared" si="511"/>
        <v/>
      </c>
      <c r="U3599" t="str">
        <f t="shared" si="512"/>
        <v/>
      </c>
    </row>
    <row r="3600" spans="12:21" ht="15" customHeight="1" x14ac:dyDescent="0.15">
      <c r="L3600" s="244" t="str">
        <f t="shared" si="504"/>
        <v/>
      </c>
      <c r="M3600" s="245" t="str">
        <f t="shared" si="505"/>
        <v/>
      </c>
      <c r="N3600" s="244" t="str">
        <f t="shared" si="506"/>
        <v/>
      </c>
      <c r="O3600" s="244" t="str">
        <f t="shared" si="507"/>
        <v/>
      </c>
      <c r="P3600">
        <f>IF($I3600&lt;&gt;"",$I3600,IF($E3600="SGD",1,IF($E3600="USD",Settings!$B$22,IF($E3600="HKD",Settings!$B$23,1))))</f>
        <v>1</v>
      </c>
      <c r="Q3600">
        <f t="shared" si="508"/>
        <v>0</v>
      </c>
      <c r="R3600">
        <f t="shared" si="509"/>
        <v>0</v>
      </c>
      <c r="S3600" t="str">
        <f t="shared" si="510"/>
        <v/>
      </c>
      <c r="T3600" t="str">
        <f t="shared" si="511"/>
        <v/>
      </c>
      <c r="U3600" t="str">
        <f t="shared" si="512"/>
        <v/>
      </c>
    </row>
    <row r="3601" spans="12:21" ht="15" customHeight="1" x14ac:dyDescent="0.15">
      <c r="L3601" s="244" t="str">
        <f t="shared" si="504"/>
        <v/>
      </c>
      <c r="M3601" s="245" t="str">
        <f t="shared" si="505"/>
        <v/>
      </c>
      <c r="N3601" s="244" t="str">
        <f t="shared" si="506"/>
        <v/>
      </c>
      <c r="O3601" s="244" t="str">
        <f t="shared" si="507"/>
        <v/>
      </c>
      <c r="P3601">
        <f>IF($I3601&lt;&gt;"",$I3601,IF($E3601="SGD",1,IF($E3601="USD",Settings!$B$22,IF($E3601="HKD",Settings!$B$23,1))))</f>
        <v>1</v>
      </c>
      <c r="Q3601">
        <f t="shared" si="508"/>
        <v>0</v>
      </c>
      <c r="R3601">
        <f t="shared" si="509"/>
        <v>0</v>
      </c>
      <c r="S3601" t="str">
        <f t="shared" si="510"/>
        <v/>
      </c>
      <c r="T3601" t="str">
        <f t="shared" si="511"/>
        <v/>
      </c>
      <c r="U3601" t="str">
        <f t="shared" si="512"/>
        <v/>
      </c>
    </row>
    <row r="3602" spans="12:21" ht="15" customHeight="1" x14ac:dyDescent="0.15">
      <c r="L3602" s="244" t="str">
        <f t="shared" si="504"/>
        <v/>
      </c>
      <c r="M3602" s="245" t="str">
        <f t="shared" si="505"/>
        <v/>
      </c>
      <c r="N3602" s="244" t="str">
        <f t="shared" si="506"/>
        <v/>
      </c>
      <c r="O3602" s="244" t="str">
        <f t="shared" si="507"/>
        <v/>
      </c>
      <c r="P3602">
        <f>IF($I3602&lt;&gt;"",$I3602,IF($E3602="SGD",1,IF($E3602="USD",Settings!$B$22,IF($E3602="HKD",Settings!$B$23,1))))</f>
        <v>1</v>
      </c>
      <c r="Q3602">
        <f t="shared" si="508"/>
        <v>0</v>
      </c>
      <c r="R3602">
        <f t="shared" si="509"/>
        <v>0</v>
      </c>
      <c r="S3602" t="str">
        <f t="shared" si="510"/>
        <v/>
      </c>
      <c r="T3602" t="str">
        <f t="shared" si="511"/>
        <v/>
      </c>
      <c r="U3602" t="str">
        <f t="shared" si="512"/>
        <v/>
      </c>
    </row>
    <row r="3603" spans="12:21" ht="15" customHeight="1" x14ac:dyDescent="0.15">
      <c r="L3603" s="244" t="str">
        <f t="shared" si="504"/>
        <v/>
      </c>
      <c r="M3603" s="245" t="str">
        <f t="shared" si="505"/>
        <v/>
      </c>
      <c r="N3603" s="244" t="str">
        <f t="shared" si="506"/>
        <v/>
      </c>
      <c r="O3603" s="244" t="str">
        <f t="shared" si="507"/>
        <v/>
      </c>
      <c r="P3603">
        <f>IF($I3603&lt;&gt;"",$I3603,IF($E3603="SGD",1,IF($E3603="USD",Settings!$B$22,IF($E3603="HKD",Settings!$B$23,1))))</f>
        <v>1</v>
      </c>
      <c r="Q3603">
        <f t="shared" si="508"/>
        <v>0</v>
      </c>
      <c r="R3603">
        <f t="shared" si="509"/>
        <v>0</v>
      </c>
      <c r="S3603" t="str">
        <f t="shared" si="510"/>
        <v/>
      </c>
      <c r="T3603" t="str">
        <f t="shared" si="511"/>
        <v/>
      </c>
      <c r="U3603" t="str">
        <f t="shared" si="512"/>
        <v/>
      </c>
    </row>
    <row r="3604" spans="12:21" ht="15" customHeight="1" x14ac:dyDescent="0.15">
      <c r="L3604" s="244" t="str">
        <f t="shared" si="504"/>
        <v/>
      </c>
      <c r="M3604" s="245" t="str">
        <f t="shared" si="505"/>
        <v/>
      </c>
      <c r="N3604" s="244" t="str">
        <f t="shared" si="506"/>
        <v/>
      </c>
      <c r="O3604" s="244" t="str">
        <f t="shared" si="507"/>
        <v/>
      </c>
      <c r="P3604">
        <f>IF($I3604&lt;&gt;"",$I3604,IF($E3604="SGD",1,IF($E3604="USD",Settings!$B$22,IF($E3604="HKD",Settings!$B$23,1))))</f>
        <v>1</v>
      </c>
      <c r="Q3604">
        <f t="shared" si="508"/>
        <v>0</v>
      </c>
      <c r="R3604">
        <f t="shared" si="509"/>
        <v>0</v>
      </c>
      <c r="S3604" t="str">
        <f t="shared" si="510"/>
        <v/>
      </c>
      <c r="T3604" t="str">
        <f t="shared" si="511"/>
        <v/>
      </c>
      <c r="U3604" t="str">
        <f t="shared" si="512"/>
        <v/>
      </c>
    </row>
    <row r="3605" spans="12:21" ht="15" customHeight="1" x14ac:dyDescent="0.15">
      <c r="L3605" s="244" t="str">
        <f t="shared" si="504"/>
        <v/>
      </c>
      <c r="M3605" s="245" t="str">
        <f t="shared" si="505"/>
        <v/>
      </c>
      <c r="N3605" s="244" t="str">
        <f t="shared" si="506"/>
        <v/>
      </c>
      <c r="O3605" s="244" t="str">
        <f t="shared" si="507"/>
        <v/>
      </c>
      <c r="P3605">
        <f>IF($I3605&lt;&gt;"",$I3605,IF($E3605="SGD",1,IF($E3605="USD",Settings!$B$22,IF($E3605="HKD",Settings!$B$23,1))))</f>
        <v>1</v>
      </c>
      <c r="Q3605">
        <f t="shared" si="508"/>
        <v>0</v>
      </c>
      <c r="R3605">
        <f t="shared" si="509"/>
        <v>0</v>
      </c>
      <c r="S3605" t="str">
        <f t="shared" si="510"/>
        <v/>
      </c>
      <c r="T3605" t="str">
        <f t="shared" si="511"/>
        <v/>
      </c>
      <c r="U3605" t="str">
        <f t="shared" si="512"/>
        <v/>
      </c>
    </row>
    <row r="3606" spans="12:21" ht="15" customHeight="1" x14ac:dyDescent="0.15">
      <c r="L3606" s="244" t="str">
        <f t="shared" si="504"/>
        <v/>
      </c>
      <c r="M3606" s="245" t="str">
        <f t="shared" si="505"/>
        <v/>
      </c>
      <c r="N3606" s="244" t="str">
        <f t="shared" si="506"/>
        <v/>
      </c>
      <c r="O3606" s="244" t="str">
        <f t="shared" si="507"/>
        <v/>
      </c>
      <c r="P3606">
        <f>IF($I3606&lt;&gt;"",$I3606,IF($E3606="SGD",1,IF($E3606="USD",Settings!$B$22,IF($E3606="HKD",Settings!$B$23,1))))</f>
        <v>1</v>
      </c>
      <c r="Q3606">
        <f t="shared" si="508"/>
        <v>0</v>
      </c>
      <c r="R3606">
        <f t="shared" si="509"/>
        <v>0</v>
      </c>
      <c r="S3606" t="str">
        <f t="shared" si="510"/>
        <v/>
      </c>
      <c r="T3606" t="str">
        <f t="shared" si="511"/>
        <v/>
      </c>
      <c r="U3606" t="str">
        <f t="shared" si="512"/>
        <v/>
      </c>
    </row>
    <row r="3607" spans="12:21" ht="15" customHeight="1" x14ac:dyDescent="0.15">
      <c r="L3607" s="244" t="str">
        <f t="shared" si="504"/>
        <v/>
      </c>
      <c r="M3607" s="245" t="str">
        <f t="shared" si="505"/>
        <v/>
      </c>
      <c r="N3607" s="244" t="str">
        <f t="shared" si="506"/>
        <v/>
      </c>
      <c r="O3607" s="244" t="str">
        <f t="shared" si="507"/>
        <v/>
      </c>
      <c r="P3607">
        <f>IF($I3607&lt;&gt;"",$I3607,IF($E3607="SGD",1,IF($E3607="USD",Settings!$B$22,IF($E3607="HKD",Settings!$B$23,1))))</f>
        <v>1</v>
      </c>
      <c r="Q3607">
        <f t="shared" si="508"/>
        <v>0</v>
      </c>
      <c r="R3607">
        <f t="shared" si="509"/>
        <v>0</v>
      </c>
      <c r="S3607" t="str">
        <f t="shared" si="510"/>
        <v/>
      </c>
      <c r="T3607" t="str">
        <f t="shared" si="511"/>
        <v/>
      </c>
      <c r="U3607" t="str">
        <f t="shared" si="512"/>
        <v/>
      </c>
    </row>
    <row r="3608" spans="12:21" ht="15" customHeight="1" x14ac:dyDescent="0.15">
      <c r="L3608" s="244" t="str">
        <f t="shared" si="504"/>
        <v/>
      </c>
      <c r="M3608" s="245" t="str">
        <f t="shared" si="505"/>
        <v/>
      </c>
      <c r="N3608" s="244" t="str">
        <f t="shared" si="506"/>
        <v/>
      </c>
      <c r="O3608" s="244" t="str">
        <f t="shared" si="507"/>
        <v/>
      </c>
      <c r="P3608">
        <f>IF($I3608&lt;&gt;"",$I3608,IF($E3608="SGD",1,IF($E3608="USD",Settings!$B$22,IF($E3608="HKD",Settings!$B$23,1))))</f>
        <v>1</v>
      </c>
      <c r="Q3608">
        <f t="shared" si="508"/>
        <v>0</v>
      </c>
      <c r="R3608">
        <f t="shared" si="509"/>
        <v>0</v>
      </c>
      <c r="S3608" t="str">
        <f t="shared" si="510"/>
        <v/>
      </c>
      <c r="T3608" t="str">
        <f t="shared" si="511"/>
        <v/>
      </c>
      <c r="U3608" t="str">
        <f t="shared" si="512"/>
        <v/>
      </c>
    </row>
    <row r="3609" spans="12:21" ht="15" customHeight="1" x14ac:dyDescent="0.15">
      <c r="L3609" s="244" t="str">
        <f t="shared" si="504"/>
        <v/>
      </c>
      <c r="M3609" s="245" t="str">
        <f t="shared" si="505"/>
        <v/>
      </c>
      <c r="N3609" s="244" t="str">
        <f t="shared" si="506"/>
        <v/>
      </c>
      <c r="O3609" s="244" t="str">
        <f t="shared" si="507"/>
        <v/>
      </c>
      <c r="P3609">
        <f>IF($I3609&lt;&gt;"",$I3609,IF($E3609="SGD",1,IF($E3609="USD",Settings!$B$22,IF($E3609="HKD",Settings!$B$23,1))))</f>
        <v>1</v>
      </c>
      <c r="Q3609">
        <f t="shared" si="508"/>
        <v>0</v>
      </c>
      <c r="R3609">
        <f t="shared" si="509"/>
        <v>0</v>
      </c>
      <c r="S3609" t="str">
        <f t="shared" si="510"/>
        <v/>
      </c>
      <c r="T3609" t="str">
        <f t="shared" si="511"/>
        <v/>
      </c>
      <c r="U3609" t="str">
        <f t="shared" si="512"/>
        <v/>
      </c>
    </row>
    <row r="3610" spans="12:21" ht="15" customHeight="1" x14ac:dyDescent="0.15">
      <c r="L3610" s="244" t="str">
        <f t="shared" si="504"/>
        <v/>
      </c>
      <c r="M3610" s="245" t="str">
        <f t="shared" si="505"/>
        <v/>
      </c>
      <c r="N3610" s="244" t="str">
        <f t="shared" si="506"/>
        <v/>
      </c>
      <c r="O3610" s="244" t="str">
        <f t="shared" si="507"/>
        <v/>
      </c>
      <c r="P3610">
        <f>IF($I3610&lt;&gt;"",$I3610,IF($E3610="SGD",1,IF($E3610="USD",Settings!$B$22,IF($E3610="HKD",Settings!$B$23,1))))</f>
        <v>1</v>
      </c>
      <c r="Q3610">
        <f t="shared" si="508"/>
        <v>0</v>
      </c>
      <c r="R3610">
        <f t="shared" si="509"/>
        <v>0</v>
      </c>
      <c r="S3610" t="str">
        <f t="shared" si="510"/>
        <v/>
      </c>
      <c r="T3610" t="str">
        <f t="shared" si="511"/>
        <v/>
      </c>
      <c r="U3610" t="str">
        <f t="shared" si="512"/>
        <v/>
      </c>
    </row>
    <row r="3611" spans="12:21" ht="15" customHeight="1" x14ac:dyDescent="0.15">
      <c r="L3611" s="244" t="str">
        <f t="shared" si="504"/>
        <v/>
      </c>
      <c r="M3611" s="245" t="str">
        <f t="shared" si="505"/>
        <v/>
      </c>
      <c r="N3611" s="244" t="str">
        <f t="shared" si="506"/>
        <v/>
      </c>
      <c r="O3611" s="244" t="str">
        <f t="shared" si="507"/>
        <v/>
      </c>
      <c r="P3611">
        <f>IF($I3611&lt;&gt;"",$I3611,IF($E3611="SGD",1,IF($E3611="USD",Settings!$B$22,IF($E3611="HKD",Settings!$B$23,1))))</f>
        <v>1</v>
      </c>
      <c r="Q3611">
        <f t="shared" si="508"/>
        <v>0</v>
      </c>
      <c r="R3611">
        <f t="shared" si="509"/>
        <v>0</v>
      </c>
      <c r="S3611" t="str">
        <f t="shared" si="510"/>
        <v/>
      </c>
      <c r="T3611" t="str">
        <f t="shared" si="511"/>
        <v/>
      </c>
      <c r="U3611" t="str">
        <f t="shared" si="512"/>
        <v/>
      </c>
    </row>
    <row r="3612" spans="12:21" ht="15" customHeight="1" x14ac:dyDescent="0.15">
      <c r="L3612" s="244" t="str">
        <f t="shared" si="504"/>
        <v/>
      </c>
      <c r="M3612" s="245" t="str">
        <f t="shared" si="505"/>
        <v/>
      </c>
      <c r="N3612" s="244" t="str">
        <f t="shared" si="506"/>
        <v/>
      </c>
      <c r="O3612" s="244" t="str">
        <f t="shared" si="507"/>
        <v/>
      </c>
      <c r="P3612">
        <f>IF($I3612&lt;&gt;"",$I3612,IF($E3612="SGD",1,IF($E3612="USD",Settings!$B$22,IF($E3612="HKD",Settings!$B$23,1))))</f>
        <v>1</v>
      </c>
      <c r="Q3612">
        <f t="shared" si="508"/>
        <v>0</v>
      </c>
      <c r="R3612">
        <f t="shared" si="509"/>
        <v>0</v>
      </c>
      <c r="S3612" t="str">
        <f t="shared" si="510"/>
        <v/>
      </c>
      <c r="T3612" t="str">
        <f t="shared" si="511"/>
        <v/>
      </c>
      <c r="U3612" t="str">
        <f t="shared" si="512"/>
        <v/>
      </c>
    </row>
    <row r="3613" spans="12:21" ht="15" customHeight="1" x14ac:dyDescent="0.15">
      <c r="L3613" s="244" t="str">
        <f t="shared" si="504"/>
        <v/>
      </c>
      <c r="M3613" s="245" t="str">
        <f t="shared" si="505"/>
        <v/>
      </c>
      <c r="N3613" s="244" t="str">
        <f t="shared" si="506"/>
        <v/>
      </c>
      <c r="O3613" s="244" t="str">
        <f t="shared" si="507"/>
        <v/>
      </c>
      <c r="P3613">
        <f>IF($I3613&lt;&gt;"",$I3613,IF($E3613="SGD",1,IF($E3613="USD",Settings!$B$22,IF($E3613="HKD",Settings!$B$23,1))))</f>
        <v>1</v>
      </c>
      <c r="Q3613">
        <f t="shared" si="508"/>
        <v>0</v>
      </c>
      <c r="R3613">
        <f t="shared" si="509"/>
        <v>0</v>
      </c>
      <c r="S3613" t="str">
        <f t="shared" si="510"/>
        <v/>
      </c>
      <c r="T3613" t="str">
        <f t="shared" si="511"/>
        <v/>
      </c>
      <c r="U3613" t="str">
        <f t="shared" si="512"/>
        <v/>
      </c>
    </row>
    <row r="3614" spans="12:21" ht="15" customHeight="1" x14ac:dyDescent="0.15">
      <c r="L3614" s="244" t="str">
        <f t="shared" si="504"/>
        <v/>
      </c>
      <c r="M3614" s="245" t="str">
        <f t="shared" si="505"/>
        <v/>
      </c>
      <c r="N3614" s="244" t="str">
        <f t="shared" si="506"/>
        <v/>
      </c>
      <c r="O3614" s="244" t="str">
        <f t="shared" si="507"/>
        <v/>
      </c>
      <c r="P3614">
        <f>IF($I3614&lt;&gt;"",$I3614,IF($E3614="SGD",1,IF($E3614="USD",Settings!$B$22,IF($E3614="HKD",Settings!$B$23,1))))</f>
        <v>1</v>
      </c>
      <c r="Q3614">
        <f t="shared" si="508"/>
        <v>0</v>
      </c>
      <c r="R3614">
        <f t="shared" si="509"/>
        <v>0</v>
      </c>
      <c r="S3614" t="str">
        <f t="shared" si="510"/>
        <v/>
      </c>
      <c r="T3614" t="str">
        <f t="shared" si="511"/>
        <v/>
      </c>
      <c r="U3614" t="str">
        <f t="shared" si="512"/>
        <v/>
      </c>
    </row>
    <row r="3615" spans="12:21" ht="15" customHeight="1" x14ac:dyDescent="0.15">
      <c r="L3615" s="244" t="str">
        <f t="shared" si="504"/>
        <v/>
      </c>
      <c r="M3615" s="245" t="str">
        <f t="shared" si="505"/>
        <v/>
      </c>
      <c r="N3615" s="244" t="str">
        <f t="shared" si="506"/>
        <v/>
      </c>
      <c r="O3615" s="244" t="str">
        <f t="shared" si="507"/>
        <v/>
      </c>
      <c r="P3615">
        <f>IF($I3615&lt;&gt;"",$I3615,IF($E3615="SGD",1,IF($E3615="USD",Settings!$B$22,IF($E3615="HKD",Settings!$B$23,1))))</f>
        <v>1</v>
      </c>
      <c r="Q3615">
        <f t="shared" si="508"/>
        <v>0</v>
      </c>
      <c r="R3615">
        <f t="shared" si="509"/>
        <v>0</v>
      </c>
      <c r="S3615" t="str">
        <f t="shared" si="510"/>
        <v/>
      </c>
      <c r="T3615" t="str">
        <f t="shared" si="511"/>
        <v/>
      </c>
      <c r="U3615" t="str">
        <f t="shared" si="512"/>
        <v/>
      </c>
    </row>
    <row r="3616" spans="12:21" ht="15" customHeight="1" x14ac:dyDescent="0.15">
      <c r="L3616" s="244" t="str">
        <f t="shared" si="504"/>
        <v/>
      </c>
      <c r="M3616" s="245" t="str">
        <f t="shared" si="505"/>
        <v/>
      </c>
      <c r="N3616" s="244" t="str">
        <f t="shared" si="506"/>
        <v/>
      </c>
      <c r="O3616" s="244" t="str">
        <f t="shared" si="507"/>
        <v/>
      </c>
      <c r="P3616">
        <f>IF($I3616&lt;&gt;"",$I3616,IF($E3616="SGD",1,IF($E3616="USD",Settings!$B$22,IF($E3616="HKD",Settings!$B$23,1))))</f>
        <v>1</v>
      </c>
      <c r="Q3616">
        <f t="shared" si="508"/>
        <v>0</v>
      </c>
      <c r="R3616">
        <f t="shared" si="509"/>
        <v>0</v>
      </c>
      <c r="S3616" t="str">
        <f t="shared" si="510"/>
        <v/>
      </c>
      <c r="T3616" t="str">
        <f t="shared" si="511"/>
        <v/>
      </c>
      <c r="U3616" t="str">
        <f t="shared" si="512"/>
        <v/>
      </c>
    </row>
    <row r="3617" spans="12:21" ht="15" customHeight="1" x14ac:dyDescent="0.15">
      <c r="L3617" s="244" t="str">
        <f t="shared" si="504"/>
        <v/>
      </c>
      <c r="M3617" s="245" t="str">
        <f t="shared" si="505"/>
        <v/>
      </c>
      <c r="N3617" s="244" t="str">
        <f t="shared" si="506"/>
        <v/>
      </c>
      <c r="O3617" s="244" t="str">
        <f t="shared" si="507"/>
        <v/>
      </c>
      <c r="P3617">
        <f>IF($I3617&lt;&gt;"",$I3617,IF($E3617="SGD",1,IF($E3617="USD",Settings!$B$22,IF($E3617="HKD",Settings!$B$23,1))))</f>
        <v>1</v>
      </c>
      <c r="Q3617">
        <f t="shared" si="508"/>
        <v>0</v>
      </c>
      <c r="R3617">
        <f t="shared" si="509"/>
        <v>0</v>
      </c>
      <c r="S3617" t="str">
        <f t="shared" si="510"/>
        <v/>
      </c>
      <c r="T3617" t="str">
        <f t="shared" si="511"/>
        <v/>
      </c>
      <c r="U3617" t="str">
        <f t="shared" si="512"/>
        <v/>
      </c>
    </row>
    <row r="3618" spans="12:21" ht="15" customHeight="1" x14ac:dyDescent="0.15">
      <c r="L3618" s="244" t="str">
        <f t="shared" si="504"/>
        <v/>
      </c>
      <c r="M3618" s="245" t="str">
        <f t="shared" si="505"/>
        <v/>
      </c>
      <c r="N3618" s="244" t="str">
        <f t="shared" si="506"/>
        <v/>
      </c>
      <c r="O3618" s="244" t="str">
        <f t="shared" si="507"/>
        <v/>
      </c>
      <c r="P3618">
        <f>IF($I3618&lt;&gt;"",$I3618,IF($E3618="SGD",1,IF($E3618="USD",Settings!$B$22,IF($E3618="HKD",Settings!$B$23,1))))</f>
        <v>1</v>
      </c>
      <c r="Q3618">
        <f t="shared" si="508"/>
        <v>0</v>
      </c>
      <c r="R3618">
        <f t="shared" si="509"/>
        <v>0</v>
      </c>
      <c r="S3618" t="str">
        <f t="shared" si="510"/>
        <v/>
      </c>
      <c r="T3618" t="str">
        <f t="shared" si="511"/>
        <v/>
      </c>
      <c r="U3618" t="str">
        <f t="shared" si="512"/>
        <v/>
      </c>
    </row>
    <row r="3619" spans="12:21" ht="15" customHeight="1" x14ac:dyDescent="0.15">
      <c r="L3619" s="244" t="str">
        <f t="shared" si="504"/>
        <v/>
      </c>
      <c r="M3619" s="245" t="str">
        <f t="shared" si="505"/>
        <v/>
      </c>
      <c r="N3619" s="244" t="str">
        <f t="shared" si="506"/>
        <v/>
      </c>
      <c r="O3619" s="244" t="str">
        <f t="shared" si="507"/>
        <v/>
      </c>
      <c r="P3619">
        <f>IF($I3619&lt;&gt;"",$I3619,IF($E3619="SGD",1,IF($E3619="USD",Settings!$B$22,IF($E3619="HKD",Settings!$B$23,1))))</f>
        <v>1</v>
      </c>
      <c r="Q3619">
        <f t="shared" si="508"/>
        <v>0</v>
      </c>
      <c r="R3619">
        <f t="shared" si="509"/>
        <v>0</v>
      </c>
      <c r="S3619" t="str">
        <f t="shared" si="510"/>
        <v/>
      </c>
      <c r="T3619" t="str">
        <f t="shared" si="511"/>
        <v/>
      </c>
      <c r="U3619" t="str">
        <f t="shared" si="512"/>
        <v/>
      </c>
    </row>
    <row r="3620" spans="12:21" ht="15" customHeight="1" x14ac:dyDescent="0.15">
      <c r="L3620" s="244" t="str">
        <f t="shared" si="504"/>
        <v/>
      </c>
      <c r="M3620" s="245" t="str">
        <f t="shared" si="505"/>
        <v/>
      </c>
      <c r="N3620" s="244" t="str">
        <f t="shared" si="506"/>
        <v/>
      </c>
      <c r="O3620" s="244" t="str">
        <f t="shared" si="507"/>
        <v/>
      </c>
      <c r="P3620">
        <f>IF($I3620&lt;&gt;"",$I3620,IF($E3620="SGD",1,IF($E3620="USD",Settings!$B$22,IF($E3620="HKD",Settings!$B$23,1))))</f>
        <v>1</v>
      </c>
      <c r="Q3620">
        <f t="shared" si="508"/>
        <v>0</v>
      </c>
      <c r="R3620">
        <f t="shared" si="509"/>
        <v>0</v>
      </c>
      <c r="S3620" t="str">
        <f t="shared" si="510"/>
        <v/>
      </c>
      <c r="T3620" t="str">
        <f t="shared" si="511"/>
        <v/>
      </c>
      <c r="U3620" t="str">
        <f t="shared" si="512"/>
        <v/>
      </c>
    </row>
    <row r="3621" spans="12:21" ht="15" customHeight="1" x14ac:dyDescent="0.15">
      <c r="L3621" s="244" t="str">
        <f t="shared" si="504"/>
        <v/>
      </c>
      <c r="M3621" s="245" t="str">
        <f t="shared" si="505"/>
        <v/>
      </c>
      <c r="N3621" s="244" t="str">
        <f t="shared" si="506"/>
        <v/>
      </c>
      <c r="O3621" s="244" t="str">
        <f t="shared" si="507"/>
        <v/>
      </c>
      <c r="P3621">
        <f>IF($I3621&lt;&gt;"",$I3621,IF($E3621="SGD",1,IF($E3621="USD",Settings!$B$22,IF($E3621="HKD",Settings!$B$23,1))))</f>
        <v>1</v>
      </c>
      <c r="Q3621">
        <f t="shared" si="508"/>
        <v>0</v>
      </c>
      <c r="R3621">
        <f t="shared" si="509"/>
        <v>0</v>
      </c>
      <c r="S3621" t="str">
        <f t="shared" si="510"/>
        <v/>
      </c>
      <c r="T3621" t="str">
        <f t="shared" si="511"/>
        <v/>
      </c>
      <c r="U3621" t="str">
        <f t="shared" si="512"/>
        <v/>
      </c>
    </row>
    <row r="3622" spans="12:21" ht="15" customHeight="1" x14ac:dyDescent="0.15">
      <c r="L3622" s="244" t="str">
        <f t="shared" si="504"/>
        <v/>
      </c>
      <c r="M3622" s="245" t="str">
        <f t="shared" si="505"/>
        <v/>
      </c>
      <c r="N3622" s="244" t="str">
        <f t="shared" si="506"/>
        <v/>
      </c>
      <c r="O3622" s="244" t="str">
        <f t="shared" si="507"/>
        <v/>
      </c>
      <c r="P3622">
        <f>IF($I3622&lt;&gt;"",$I3622,IF($E3622="SGD",1,IF($E3622="USD",Settings!$B$22,IF($E3622="HKD",Settings!$B$23,1))))</f>
        <v>1</v>
      </c>
      <c r="Q3622">
        <f t="shared" si="508"/>
        <v>0</v>
      </c>
      <c r="R3622">
        <f t="shared" si="509"/>
        <v>0</v>
      </c>
      <c r="S3622" t="str">
        <f t="shared" si="510"/>
        <v/>
      </c>
      <c r="T3622" t="str">
        <f t="shared" si="511"/>
        <v/>
      </c>
      <c r="U3622" t="str">
        <f t="shared" si="512"/>
        <v/>
      </c>
    </row>
    <row r="3623" spans="12:21" ht="15" customHeight="1" x14ac:dyDescent="0.15">
      <c r="L3623" s="244" t="str">
        <f t="shared" si="504"/>
        <v/>
      </c>
      <c r="M3623" s="245" t="str">
        <f t="shared" si="505"/>
        <v/>
      </c>
      <c r="N3623" s="244" t="str">
        <f t="shared" si="506"/>
        <v/>
      </c>
      <c r="O3623" s="244" t="str">
        <f t="shared" si="507"/>
        <v/>
      </c>
      <c r="P3623">
        <f>IF($I3623&lt;&gt;"",$I3623,IF($E3623="SGD",1,IF($E3623="USD",Settings!$B$22,IF($E3623="HKD",Settings!$B$23,1))))</f>
        <v>1</v>
      </c>
      <c r="Q3623">
        <f t="shared" si="508"/>
        <v>0</v>
      </c>
      <c r="R3623">
        <f t="shared" si="509"/>
        <v>0</v>
      </c>
      <c r="S3623" t="str">
        <f t="shared" si="510"/>
        <v/>
      </c>
      <c r="T3623" t="str">
        <f t="shared" si="511"/>
        <v/>
      </c>
      <c r="U3623" t="str">
        <f t="shared" si="512"/>
        <v/>
      </c>
    </row>
    <row r="3624" spans="12:21" ht="15" customHeight="1" x14ac:dyDescent="0.15">
      <c r="L3624" s="244" t="str">
        <f t="shared" si="504"/>
        <v/>
      </c>
      <c r="M3624" s="245" t="str">
        <f t="shared" si="505"/>
        <v/>
      </c>
      <c r="N3624" s="244" t="str">
        <f t="shared" si="506"/>
        <v/>
      </c>
      <c r="O3624" s="244" t="str">
        <f t="shared" si="507"/>
        <v/>
      </c>
      <c r="P3624">
        <f>IF($I3624&lt;&gt;"",$I3624,IF($E3624="SGD",1,IF($E3624="USD",Settings!$B$22,IF($E3624="HKD",Settings!$B$23,1))))</f>
        <v>1</v>
      </c>
      <c r="Q3624">
        <f t="shared" si="508"/>
        <v>0</v>
      </c>
      <c r="R3624">
        <f t="shared" si="509"/>
        <v>0</v>
      </c>
      <c r="S3624" t="str">
        <f t="shared" si="510"/>
        <v/>
      </c>
      <c r="T3624" t="str">
        <f t="shared" si="511"/>
        <v/>
      </c>
      <c r="U3624" t="str">
        <f t="shared" si="512"/>
        <v/>
      </c>
    </row>
    <row r="3625" spans="12:21" ht="15" customHeight="1" x14ac:dyDescent="0.15">
      <c r="L3625" s="244" t="str">
        <f t="shared" ref="L3625:L3688" si="513">IF(OR(B3625="",C3625="",E3625=""),"",B3625&amp;":"&amp;C3625&amp;":"&amp;E3625)</f>
        <v/>
      </c>
      <c r="M3625" s="245" t="str">
        <f t="shared" ref="M3625:M3688" si="514">IF(A3625="","",A3625*D3625)</f>
        <v/>
      </c>
      <c r="N3625" s="244" t="str">
        <f t="shared" ref="N3625:N3688" si="515">IF(A3625="","",IF(OR(A3625=1,A3625=0),J3625,0))</f>
        <v/>
      </c>
      <c r="O3625" s="244" t="str">
        <f t="shared" ref="O3625:O3688" si="516">IF(A3625="","",IF(A3625=-1,J3625,0))</f>
        <v/>
      </c>
      <c r="P3625">
        <f>IF($I3625&lt;&gt;"",$I3625,IF($E3625="SGD",1,IF($E3625="USD",Settings!$B$22,IF($E3625="HKD",Settings!$B$23,1))))</f>
        <v>1</v>
      </c>
      <c r="Q3625">
        <f t="shared" ref="Q3625:Q3688" si="517">IF($L3625="",0,($O3625-$N3625+IF($A3625=2,$J3625,0))*$P3625)</f>
        <v>0</v>
      </c>
      <c r="R3625">
        <f t="shared" ref="R3625:R3688" si="518">IF($L3625="",0,IF($A3625=2,$J3625*$P3625,0))</f>
        <v>0</v>
      </c>
      <c r="S3625" t="str">
        <f t="shared" si="510"/>
        <v/>
      </c>
      <c r="T3625" t="str">
        <f t="shared" si="511"/>
        <v/>
      </c>
      <c r="U3625" t="str">
        <f t="shared" si="512"/>
        <v/>
      </c>
    </row>
    <row r="3626" spans="12:21" ht="15" customHeight="1" x14ac:dyDescent="0.15">
      <c r="L3626" s="244" t="str">
        <f t="shared" si="513"/>
        <v/>
      </c>
      <c r="M3626" s="245" t="str">
        <f t="shared" si="514"/>
        <v/>
      </c>
      <c r="N3626" s="244" t="str">
        <f t="shared" si="515"/>
        <v/>
      </c>
      <c r="O3626" s="244" t="str">
        <f t="shared" si="516"/>
        <v/>
      </c>
      <c r="P3626">
        <f>IF($I3626&lt;&gt;"",$I3626,IF($E3626="SGD",1,IF($E3626="USD",Settings!$B$22,IF($E3626="HKD",Settings!$B$23,1))))</f>
        <v>1</v>
      </c>
      <c r="Q3626">
        <f t="shared" si="517"/>
        <v>0</v>
      </c>
      <c r="R3626">
        <f t="shared" si="518"/>
        <v>0</v>
      </c>
      <c r="S3626" t="str">
        <f t="shared" si="510"/>
        <v/>
      </c>
      <c r="T3626" t="str">
        <f t="shared" si="511"/>
        <v/>
      </c>
      <c r="U3626" t="str">
        <f t="shared" si="512"/>
        <v/>
      </c>
    </row>
    <row r="3627" spans="12:21" ht="15" customHeight="1" x14ac:dyDescent="0.15">
      <c r="L3627" s="244" t="str">
        <f t="shared" si="513"/>
        <v/>
      </c>
      <c r="M3627" s="245" t="str">
        <f t="shared" si="514"/>
        <v/>
      </c>
      <c r="N3627" s="244" t="str">
        <f t="shared" si="515"/>
        <v/>
      </c>
      <c r="O3627" s="244" t="str">
        <f t="shared" si="516"/>
        <v/>
      </c>
      <c r="P3627">
        <f>IF($I3627&lt;&gt;"",$I3627,IF($E3627="SGD",1,IF($E3627="USD",Settings!$B$22,IF($E3627="HKD",Settings!$B$23,1))))</f>
        <v>1</v>
      </c>
      <c r="Q3627">
        <f t="shared" si="517"/>
        <v>0</v>
      </c>
      <c r="R3627">
        <f t="shared" si="518"/>
        <v>0</v>
      </c>
      <c r="S3627" t="str">
        <f t="shared" si="510"/>
        <v/>
      </c>
      <c r="T3627" t="str">
        <f t="shared" si="511"/>
        <v/>
      </c>
      <c r="U3627" t="str">
        <f t="shared" si="512"/>
        <v/>
      </c>
    </row>
    <row r="3628" spans="12:21" ht="15" customHeight="1" x14ac:dyDescent="0.15">
      <c r="L3628" s="244" t="str">
        <f t="shared" si="513"/>
        <v/>
      </c>
      <c r="M3628" s="245" t="str">
        <f t="shared" si="514"/>
        <v/>
      </c>
      <c r="N3628" s="244" t="str">
        <f t="shared" si="515"/>
        <v/>
      </c>
      <c r="O3628" s="244" t="str">
        <f t="shared" si="516"/>
        <v/>
      </c>
      <c r="P3628">
        <f>IF($I3628&lt;&gt;"",$I3628,IF($E3628="SGD",1,IF($E3628="USD",Settings!$B$22,IF($E3628="HKD",Settings!$B$23,1))))</f>
        <v>1</v>
      </c>
      <c r="Q3628">
        <f t="shared" si="517"/>
        <v>0</v>
      </c>
      <c r="R3628">
        <f t="shared" si="518"/>
        <v>0</v>
      </c>
      <c r="S3628" t="str">
        <f t="shared" si="510"/>
        <v/>
      </c>
      <c r="T3628" t="str">
        <f t="shared" si="511"/>
        <v/>
      </c>
      <c r="U3628" t="str">
        <f t="shared" si="512"/>
        <v/>
      </c>
    </row>
    <row r="3629" spans="12:21" ht="15" customHeight="1" x14ac:dyDescent="0.15">
      <c r="L3629" s="244" t="str">
        <f t="shared" si="513"/>
        <v/>
      </c>
      <c r="M3629" s="245" t="str">
        <f t="shared" si="514"/>
        <v/>
      </c>
      <c r="N3629" s="244" t="str">
        <f t="shared" si="515"/>
        <v/>
      </c>
      <c r="O3629" s="244" t="str">
        <f t="shared" si="516"/>
        <v/>
      </c>
      <c r="P3629">
        <f>IF($I3629&lt;&gt;"",$I3629,IF($E3629="SGD",1,IF($E3629="USD",Settings!$B$22,IF($E3629="HKD",Settings!$B$23,1))))</f>
        <v>1</v>
      </c>
      <c r="Q3629">
        <f t="shared" si="517"/>
        <v>0</v>
      </c>
      <c r="R3629">
        <f t="shared" si="518"/>
        <v>0</v>
      </c>
      <c r="S3629" t="str">
        <f t="shared" si="510"/>
        <v/>
      </c>
      <c r="T3629" t="str">
        <f t="shared" si="511"/>
        <v/>
      </c>
      <c r="U3629" t="str">
        <f t="shared" si="512"/>
        <v/>
      </c>
    </row>
    <row r="3630" spans="12:21" ht="15" customHeight="1" x14ac:dyDescent="0.15">
      <c r="L3630" s="244" t="str">
        <f t="shared" si="513"/>
        <v/>
      </c>
      <c r="M3630" s="245" t="str">
        <f t="shared" si="514"/>
        <v/>
      </c>
      <c r="N3630" s="244" t="str">
        <f t="shared" si="515"/>
        <v/>
      </c>
      <c r="O3630" s="244" t="str">
        <f t="shared" si="516"/>
        <v/>
      </c>
      <c r="P3630">
        <f>IF($I3630&lt;&gt;"",$I3630,IF($E3630="SGD",1,IF($E3630="USD",Settings!$B$22,IF($E3630="HKD",Settings!$B$23,1))))</f>
        <v>1</v>
      </c>
      <c r="Q3630">
        <f t="shared" si="517"/>
        <v>0</v>
      </c>
      <c r="R3630">
        <f t="shared" si="518"/>
        <v>0</v>
      </c>
      <c r="S3630" t="str">
        <f t="shared" si="510"/>
        <v/>
      </c>
      <c r="T3630" t="str">
        <f t="shared" si="511"/>
        <v/>
      </c>
      <c r="U3630" t="str">
        <f t="shared" si="512"/>
        <v/>
      </c>
    </row>
    <row r="3631" spans="12:21" ht="15" customHeight="1" x14ac:dyDescent="0.15">
      <c r="L3631" s="244" t="str">
        <f t="shared" si="513"/>
        <v/>
      </c>
      <c r="M3631" s="245" t="str">
        <f t="shared" si="514"/>
        <v/>
      </c>
      <c r="N3631" s="244" t="str">
        <f t="shared" si="515"/>
        <v/>
      </c>
      <c r="O3631" s="244" t="str">
        <f t="shared" si="516"/>
        <v/>
      </c>
      <c r="P3631">
        <f>IF($I3631&lt;&gt;"",$I3631,IF($E3631="SGD",1,IF($E3631="USD",Settings!$B$22,IF($E3631="HKD",Settings!$B$23,1))))</f>
        <v>1</v>
      </c>
      <c r="Q3631">
        <f t="shared" si="517"/>
        <v>0</v>
      </c>
      <c r="R3631">
        <f t="shared" si="518"/>
        <v>0</v>
      </c>
      <c r="S3631" t="str">
        <f t="shared" si="510"/>
        <v/>
      </c>
      <c r="T3631" t="str">
        <f t="shared" si="511"/>
        <v/>
      </c>
      <c r="U3631" t="str">
        <f t="shared" si="512"/>
        <v/>
      </c>
    </row>
    <row r="3632" spans="12:21" ht="15" customHeight="1" x14ac:dyDescent="0.15">
      <c r="L3632" s="244" t="str">
        <f t="shared" si="513"/>
        <v/>
      </c>
      <c r="M3632" s="245" t="str">
        <f t="shared" si="514"/>
        <v/>
      </c>
      <c r="N3632" s="244" t="str">
        <f t="shared" si="515"/>
        <v/>
      </c>
      <c r="O3632" s="244" t="str">
        <f t="shared" si="516"/>
        <v/>
      </c>
      <c r="P3632">
        <f>IF($I3632&lt;&gt;"",$I3632,IF($E3632="SGD",1,IF($E3632="USD",Settings!$B$22,IF($E3632="HKD",Settings!$B$23,1))))</f>
        <v>1</v>
      </c>
      <c r="Q3632">
        <f t="shared" si="517"/>
        <v>0</v>
      </c>
      <c r="R3632">
        <f t="shared" si="518"/>
        <v>0</v>
      </c>
      <c r="S3632" t="str">
        <f t="shared" si="510"/>
        <v/>
      </c>
      <c r="T3632" t="str">
        <f t="shared" si="511"/>
        <v/>
      </c>
      <c r="U3632" t="str">
        <f t="shared" si="512"/>
        <v/>
      </c>
    </row>
    <row r="3633" spans="12:21" ht="15" customHeight="1" x14ac:dyDescent="0.15">
      <c r="L3633" s="244" t="str">
        <f t="shared" si="513"/>
        <v/>
      </c>
      <c r="M3633" s="245" t="str">
        <f t="shared" si="514"/>
        <v/>
      </c>
      <c r="N3633" s="244" t="str">
        <f t="shared" si="515"/>
        <v/>
      </c>
      <c r="O3633" s="244" t="str">
        <f t="shared" si="516"/>
        <v/>
      </c>
      <c r="P3633">
        <f>IF($I3633&lt;&gt;"",$I3633,IF($E3633="SGD",1,IF($E3633="USD",Settings!$B$22,IF($E3633="HKD",Settings!$B$23,1))))</f>
        <v>1</v>
      </c>
      <c r="Q3633">
        <f t="shared" si="517"/>
        <v>0</v>
      </c>
      <c r="R3633">
        <f t="shared" si="518"/>
        <v>0</v>
      </c>
      <c r="S3633" t="str">
        <f t="shared" si="510"/>
        <v/>
      </c>
      <c r="T3633" t="str">
        <f t="shared" si="511"/>
        <v/>
      </c>
      <c r="U3633" t="str">
        <f t="shared" si="512"/>
        <v/>
      </c>
    </row>
    <row r="3634" spans="12:21" ht="15" customHeight="1" x14ac:dyDescent="0.15">
      <c r="L3634" s="244" t="str">
        <f t="shared" si="513"/>
        <v/>
      </c>
      <c r="M3634" s="245" t="str">
        <f t="shared" si="514"/>
        <v/>
      </c>
      <c r="N3634" s="244" t="str">
        <f t="shared" si="515"/>
        <v/>
      </c>
      <c r="O3634" s="244" t="str">
        <f t="shared" si="516"/>
        <v/>
      </c>
      <c r="P3634">
        <f>IF($I3634&lt;&gt;"",$I3634,IF($E3634="SGD",1,IF($E3634="USD",Settings!$B$22,IF($E3634="HKD",Settings!$B$23,1))))</f>
        <v>1</v>
      </c>
      <c r="Q3634">
        <f t="shared" si="517"/>
        <v>0</v>
      </c>
      <c r="R3634">
        <f t="shared" si="518"/>
        <v>0</v>
      </c>
      <c r="S3634" t="str">
        <f t="shared" si="510"/>
        <v/>
      </c>
      <c r="T3634" t="str">
        <f t="shared" si="511"/>
        <v/>
      </c>
      <c r="U3634" t="str">
        <f t="shared" si="512"/>
        <v/>
      </c>
    </row>
    <row r="3635" spans="12:21" ht="15" customHeight="1" x14ac:dyDescent="0.15">
      <c r="L3635" s="244" t="str">
        <f t="shared" si="513"/>
        <v/>
      </c>
      <c r="M3635" s="245" t="str">
        <f t="shared" si="514"/>
        <v/>
      </c>
      <c r="N3635" s="244" t="str">
        <f t="shared" si="515"/>
        <v/>
      </c>
      <c r="O3635" s="244" t="str">
        <f t="shared" si="516"/>
        <v/>
      </c>
      <c r="P3635">
        <f>IF($I3635&lt;&gt;"",$I3635,IF($E3635="SGD",1,IF($E3635="USD",Settings!$B$22,IF($E3635="HKD",Settings!$B$23,1))))</f>
        <v>1</v>
      </c>
      <c r="Q3635">
        <f t="shared" si="517"/>
        <v>0</v>
      </c>
      <c r="R3635">
        <f t="shared" si="518"/>
        <v>0</v>
      </c>
      <c r="S3635" t="str">
        <f t="shared" si="510"/>
        <v/>
      </c>
      <c r="T3635" t="str">
        <f t="shared" si="511"/>
        <v/>
      </c>
      <c r="U3635" t="str">
        <f t="shared" si="512"/>
        <v/>
      </c>
    </row>
    <row r="3636" spans="12:21" ht="15" customHeight="1" x14ac:dyDescent="0.15">
      <c r="L3636" s="244" t="str">
        <f t="shared" si="513"/>
        <v/>
      </c>
      <c r="M3636" s="245" t="str">
        <f t="shared" si="514"/>
        <v/>
      </c>
      <c r="N3636" s="244" t="str">
        <f t="shared" si="515"/>
        <v/>
      </c>
      <c r="O3636" s="244" t="str">
        <f t="shared" si="516"/>
        <v/>
      </c>
      <c r="P3636">
        <f>IF($I3636&lt;&gt;"",$I3636,IF($E3636="SGD",1,IF($E3636="USD",Settings!$B$22,IF($E3636="HKD",Settings!$B$23,1))))</f>
        <v>1</v>
      </c>
      <c r="Q3636">
        <f t="shared" si="517"/>
        <v>0</v>
      </c>
      <c r="R3636">
        <f t="shared" si="518"/>
        <v>0</v>
      </c>
      <c r="S3636" t="str">
        <f t="shared" si="510"/>
        <v/>
      </c>
      <c r="T3636" t="str">
        <f t="shared" si="511"/>
        <v/>
      </c>
      <c r="U3636" t="str">
        <f t="shared" si="512"/>
        <v/>
      </c>
    </row>
    <row r="3637" spans="12:21" ht="15" customHeight="1" x14ac:dyDescent="0.15">
      <c r="L3637" s="244" t="str">
        <f t="shared" si="513"/>
        <v/>
      </c>
      <c r="M3637" s="245" t="str">
        <f t="shared" si="514"/>
        <v/>
      </c>
      <c r="N3637" s="244" t="str">
        <f t="shared" si="515"/>
        <v/>
      </c>
      <c r="O3637" s="244" t="str">
        <f t="shared" si="516"/>
        <v/>
      </c>
      <c r="P3637">
        <f>IF($I3637&lt;&gt;"",$I3637,IF($E3637="SGD",1,IF($E3637="USD",Settings!$B$22,IF($E3637="HKD",Settings!$B$23,1))))</f>
        <v>1</v>
      </c>
      <c r="Q3637">
        <f t="shared" si="517"/>
        <v>0</v>
      </c>
      <c r="R3637">
        <f t="shared" si="518"/>
        <v>0</v>
      </c>
      <c r="S3637" t="str">
        <f t="shared" si="510"/>
        <v/>
      </c>
      <c r="T3637" t="str">
        <f t="shared" si="511"/>
        <v/>
      </c>
      <c r="U3637" t="str">
        <f t="shared" si="512"/>
        <v/>
      </c>
    </row>
    <row r="3638" spans="12:21" ht="15" customHeight="1" x14ac:dyDescent="0.15">
      <c r="L3638" s="244" t="str">
        <f t="shared" si="513"/>
        <v/>
      </c>
      <c r="M3638" s="245" t="str">
        <f t="shared" si="514"/>
        <v/>
      </c>
      <c r="N3638" s="244" t="str">
        <f t="shared" si="515"/>
        <v/>
      </c>
      <c r="O3638" s="244" t="str">
        <f t="shared" si="516"/>
        <v/>
      </c>
      <c r="P3638">
        <f>IF($I3638&lt;&gt;"",$I3638,IF($E3638="SGD",1,IF($E3638="USD",Settings!$B$22,IF($E3638="HKD",Settings!$B$23,1))))</f>
        <v>1</v>
      </c>
      <c r="Q3638">
        <f t="shared" si="517"/>
        <v>0</v>
      </c>
      <c r="R3638">
        <f t="shared" si="518"/>
        <v>0</v>
      </c>
      <c r="S3638" t="str">
        <f t="shared" si="510"/>
        <v/>
      </c>
      <c r="T3638" t="str">
        <f t="shared" si="511"/>
        <v/>
      </c>
      <c r="U3638" t="str">
        <f t="shared" si="512"/>
        <v/>
      </c>
    </row>
    <row r="3639" spans="12:21" ht="15" customHeight="1" x14ac:dyDescent="0.15">
      <c r="L3639" s="244" t="str">
        <f t="shared" si="513"/>
        <v/>
      </c>
      <c r="M3639" s="245" t="str">
        <f t="shared" si="514"/>
        <v/>
      </c>
      <c r="N3639" s="244" t="str">
        <f t="shared" si="515"/>
        <v/>
      </c>
      <c r="O3639" s="244" t="str">
        <f t="shared" si="516"/>
        <v/>
      </c>
      <c r="P3639">
        <f>IF($I3639&lt;&gt;"",$I3639,IF($E3639="SGD",1,IF($E3639="USD",Settings!$B$22,IF($E3639="HKD",Settings!$B$23,1))))</f>
        <v>1</v>
      </c>
      <c r="Q3639">
        <f t="shared" si="517"/>
        <v>0</v>
      </c>
      <c r="R3639">
        <f t="shared" si="518"/>
        <v>0</v>
      </c>
      <c r="S3639" t="str">
        <f t="shared" si="510"/>
        <v/>
      </c>
      <c r="T3639" t="str">
        <f t="shared" si="511"/>
        <v/>
      </c>
      <c r="U3639" t="str">
        <f t="shared" si="512"/>
        <v/>
      </c>
    </row>
    <row r="3640" spans="12:21" ht="15" customHeight="1" x14ac:dyDescent="0.15">
      <c r="L3640" s="244" t="str">
        <f t="shared" si="513"/>
        <v/>
      </c>
      <c r="M3640" s="245" t="str">
        <f t="shared" si="514"/>
        <v/>
      </c>
      <c r="N3640" s="244" t="str">
        <f t="shared" si="515"/>
        <v/>
      </c>
      <c r="O3640" s="244" t="str">
        <f t="shared" si="516"/>
        <v/>
      </c>
      <c r="P3640">
        <f>IF($I3640&lt;&gt;"",$I3640,IF($E3640="SGD",1,IF($E3640="USD",Settings!$B$22,IF($E3640="HKD",Settings!$B$23,1))))</f>
        <v>1</v>
      </c>
      <c r="Q3640">
        <f t="shared" si="517"/>
        <v>0</v>
      </c>
      <c r="R3640">
        <f t="shared" si="518"/>
        <v>0</v>
      </c>
      <c r="S3640" t="str">
        <f t="shared" si="510"/>
        <v/>
      </c>
      <c r="T3640" t="str">
        <f t="shared" si="511"/>
        <v/>
      </c>
      <c r="U3640" t="str">
        <f t="shared" si="512"/>
        <v/>
      </c>
    </row>
    <row r="3641" spans="12:21" ht="15" customHeight="1" x14ac:dyDescent="0.15">
      <c r="L3641" s="244" t="str">
        <f t="shared" si="513"/>
        <v/>
      </c>
      <c r="M3641" s="245" t="str">
        <f t="shared" si="514"/>
        <v/>
      </c>
      <c r="N3641" s="244" t="str">
        <f t="shared" si="515"/>
        <v/>
      </c>
      <c r="O3641" s="244" t="str">
        <f t="shared" si="516"/>
        <v/>
      </c>
      <c r="P3641">
        <f>IF($I3641&lt;&gt;"",$I3641,IF($E3641="SGD",1,IF($E3641="USD",Settings!$B$22,IF($E3641="HKD",Settings!$B$23,1))))</f>
        <v>1</v>
      </c>
      <c r="Q3641">
        <f t="shared" si="517"/>
        <v>0</v>
      </c>
      <c r="R3641">
        <f t="shared" si="518"/>
        <v>0</v>
      </c>
      <c r="S3641" t="str">
        <f t="shared" si="510"/>
        <v/>
      </c>
      <c r="T3641" t="str">
        <f t="shared" si="511"/>
        <v/>
      </c>
      <c r="U3641" t="str">
        <f t="shared" si="512"/>
        <v/>
      </c>
    </row>
    <row r="3642" spans="12:21" ht="15" customHeight="1" x14ac:dyDescent="0.15">
      <c r="L3642" s="244" t="str">
        <f t="shared" si="513"/>
        <v/>
      </c>
      <c r="M3642" s="245" t="str">
        <f t="shared" si="514"/>
        <v/>
      </c>
      <c r="N3642" s="244" t="str">
        <f t="shared" si="515"/>
        <v/>
      </c>
      <c r="O3642" s="244" t="str">
        <f t="shared" si="516"/>
        <v/>
      </c>
      <c r="P3642">
        <f>IF($I3642&lt;&gt;"",$I3642,IF($E3642="SGD",1,IF($E3642="USD",Settings!$B$22,IF($E3642="HKD",Settings!$B$23,1))))</f>
        <v>1</v>
      </c>
      <c r="Q3642">
        <f t="shared" si="517"/>
        <v>0</v>
      </c>
      <c r="R3642">
        <f t="shared" si="518"/>
        <v>0</v>
      </c>
      <c r="S3642" t="str">
        <f t="shared" si="510"/>
        <v/>
      </c>
      <c r="T3642" t="str">
        <f t="shared" si="511"/>
        <v/>
      </c>
      <c r="U3642" t="str">
        <f t="shared" si="512"/>
        <v/>
      </c>
    </row>
    <row r="3643" spans="12:21" ht="15" customHeight="1" x14ac:dyDescent="0.15">
      <c r="L3643" s="244" t="str">
        <f t="shared" si="513"/>
        <v/>
      </c>
      <c r="M3643" s="245" t="str">
        <f t="shared" si="514"/>
        <v/>
      </c>
      <c r="N3643" s="244" t="str">
        <f t="shared" si="515"/>
        <v/>
      </c>
      <c r="O3643" s="244" t="str">
        <f t="shared" si="516"/>
        <v/>
      </c>
      <c r="P3643">
        <f>IF($I3643&lt;&gt;"",$I3643,IF($E3643="SGD",1,IF($E3643="USD",Settings!$B$22,IF($E3643="HKD",Settings!$B$23,1))))</f>
        <v>1</v>
      </c>
      <c r="Q3643">
        <f t="shared" si="517"/>
        <v>0</v>
      </c>
      <c r="R3643">
        <f t="shared" si="518"/>
        <v>0</v>
      </c>
      <c r="S3643" t="str">
        <f t="shared" si="510"/>
        <v/>
      </c>
      <c r="T3643" t="str">
        <f t="shared" si="511"/>
        <v/>
      </c>
      <c r="U3643" t="str">
        <f t="shared" si="512"/>
        <v/>
      </c>
    </row>
    <row r="3644" spans="12:21" ht="15" customHeight="1" x14ac:dyDescent="0.15">
      <c r="L3644" s="244" t="str">
        <f t="shared" si="513"/>
        <v/>
      </c>
      <c r="M3644" s="245" t="str">
        <f t="shared" si="514"/>
        <v/>
      </c>
      <c r="N3644" s="244" t="str">
        <f t="shared" si="515"/>
        <v/>
      </c>
      <c r="O3644" s="244" t="str">
        <f t="shared" si="516"/>
        <v/>
      </c>
      <c r="P3644">
        <f>IF($I3644&lt;&gt;"",$I3644,IF($E3644="SGD",1,IF($E3644="USD",Settings!$B$22,IF($E3644="HKD",Settings!$B$23,1))))</f>
        <v>1</v>
      </c>
      <c r="Q3644">
        <f t="shared" si="517"/>
        <v>0</v>
      </c>
      <c r="R3644">
        <f t="shared" si="518"/>
        <v>0</v>
      </c>
      <c r="S3644" t="str">
        <f t="shared" si="510"/>
        <v/>
      </c>
      <c r="T3644" t="str">
        <f t="shared" si="511"/>
        <v/>
      </c>
      <c r="U3644" t="str">
        <f t="shared" si="512"/>
        <v/>
      </c>
    </row>
    <row r="3645" spans="12:21" ht="15" customHeight="1" x14ac:dyDescent="0.15">
      <c r="L3645" s="244" t="str">
        <f t="shared" si="513"/>
        <v/>
      </c>
      <c r="M3645" s="245" t="str">
        <f t="shared" si="514"/>
        <v/>
      </c>
      <c r="N3645" s="244" t="str">
        <f t="shared" si="515"/>
        <v/>
      </c>
      <c r="O3645" s="244" t="str">
        <f t="shared" si="516"/>
        <v/>
      </c>
      <c r="P3645">
        <f>IF($I3645&lt;&gt;"",$I3645,IF($E3645="SGD",1,IF($E3645="USD",Settings!$B$22,IF($E3645="HKD",Settings!$B$23,1))))</f>
        <v>1</v>
      </c>
      <c r="Q3645">
        <f t="shared" si="517"/>
        <v>0</v>
      </c>
      <c r="R3645">
        <f t="shared" si="518"/>
        <v>0</v>
      </c>
      <c r="S3645" t="str">
        <f t="shared" si="510"/>
        <v/>
      </c>
      <c r="T3645" t="str">
        <f t="shared" si="511"/>
        <v/>
      </c>
      <c r="U3645" t="str">
        <f t="shared" si="512"/>
        <v/>
      </c>
    </row>
    <row r="3646" spans="12:21" ht="15" customHeight="1" x14ac:dyDescent="0.15">
      <c r="L3646" s="244" t="str">
        <f t="shared" si="513"/>
        <v/>
      </c>
      <c r="M3646" s="245" t="str">
        <f t="shared" si="514"/>
        <v/>
      </c>
      <c r="N3646" s="244" t="str">
        <f t="shared" si="515"/>
        <v/>
      </c>
      <c r="O3646" s="244" t="str">
        <f t="shared" si="516"/>
        <v/>
      </c>
      <c r="P3646">
        <f>IF($I3646&lt;&gt;"",$I3646,IF($E3646="SGD",1,IF($E3646="USD",Settings!$B$22,IF($E3646="HKD",Settings!$B$23,1))))</f>
        <v>1</v>
      </c>
      <c r="Q3646">
        <f t="shared" si="517"/>
        <v>0</v>
      </c>
      <c r="R3646">
        <f t="shared" si="518"/>
        <v>0</v>
      </c>
      <c r="S3646" t="str">
        <f t="shared" si="510"/>
        <v/>
      </c>
      <c r="T3646" t="str">
        <f t="shared" si="511"/>
        <v/>
      </c>
      <c r="U3646" t="str">
        <f t="shared" si="512"/>
        <v/>
      </c>
    </row>
    <row r="3647" spans="12:21" ht="15" customHeight="1" x14ac:dyDescent="0.15">
      <c r="L3647" s="244" t="str">
        <f t="shared" si="513"/>
        <v/>
      </c>
      <c r="M3647" s="245" t="str">
        <f t="shared" si="514"/>
        <v/>
      </c>
      <c r="N3647" s="244" t="str">
        <f t="shared" si="515"/>
        <v/>
      </c>
      <c r="O3647" s="244" t="str">
        <f t="shared" si="516"/>
        <v/>
      </c>
      <c r="P3647">
        <f>IF($I3647&lt;&gt;"",$I3647,IF($E3647="SGD",1,IF($E3647="USD",Settings!$B$22,IF($E3647="HKD",Settings!$B$23,1))))</f>
        <v>1</v>
      </c>
      <c r="Q3647">
        <f t="shared" si="517"/>
        <v>0</v>
      </c>
      <c r="R3647">
        <f t="shared" si="518"/>
        <v>0</v>
      </c>
      <c r="S3647" t="str">
        <f t="shared" si="510"/>
        <v/>
      </c>
      <c r="T3647" t="str">
        <f t="shared" si="511"/>
        <v/>
      </c>
      <c r="U3647" t="str">
        <f t="shared" si="512"/>
        <v/>
      </c>
    </row>
    <row r="3648" spans="12:21" ht="15" customHeight="1" x14ac:dyDescent="0.15">
      <c r="L3648" s="244" t="str">
        <f t="shared" si="513"/>
        <v/>
      </c>
      <c r="M3648" s="245" t="str">
        <f t="shared" si="514"/>
        <v/>
      </c>
      <c r="N3648" s="244" t="str">
        <f t="shared" si="515"/>
        <v/>
      </c>
      <c r="O3648" s="244" t="str">
        <f t="shared" si="516"/>
        <v/>
      </c>
      <c r="P3648">
        <f>IF($I3648&lt;&gt;"",$I3648,IF($E3648="SGD",1,IF($E3648="USD",Settings!$B$22,IF($E3648="HKD",Settings!$B$23,1))))</f>
        <v>1</v>
      </c>
      <c r="Q3648">
        <f t="shared" si="517"/>
        <v>0</v>
      </c>
      <c r="R3648">
        <f t="shared" si="518"/>
        <v>0</v>
      </c>
      <c r="S3648" t="str">
        <f t="shared" si="510"/>
        <v/>
      </c>
      <c r="T3648" t="str">
        <f t="shared" si="511"/>
        <v/>
      </c>
      <c r="U3648" t="str">
        <f t="shared" si="512"/>
        <v/>
      </c>
    </row>
    <row r="3649" spans="12:21" ht="15" customHeight="1" x14ac:dyDescent="0.15">
      <c r="L3649" s="244" t="str">
        <f t="shared" si="513"/>
        <v/>
      </c>
      <c r="M3649" s="245" t="str">
        <f t="shared" si="514"/>
        <v/>
      </c>
      <c r="N3649" s="244" t="str">
        <f t="shared" si="515"/>
        <v/>
      </c>
      <c r="O3649" s="244" t="str">
        <f t="shared" si="516"/>
        <v/>
      </c>
      <c r="P3649">
        <f>IF($I3649&lt;&gt;"",$I3649,IF($E3649="SGD",1,IF($E3649="USD",Settings!$B$22,IF($E3649="HKD",Settings!$B$23,1))))</f>
        <v>1</v>
      </c>
      <c r="Q3649">
        <f t="shared" si="517"/>
        <v>0</v>
      </c>
      <c r="R3649">
        <f t="shared" si="518"/>
        <v>0</v>
      </c>
      <c r="S3649" t="str">
        <f t="shared" si="510"/>
        <v/>
      </c>
      <c r="T3649" t="str">
        <f t="shared" si="511"/>
        <v/>
      </c>
      <c r="U3649" t="str">
        <f t="shared" si="512"/>
        <v/>
      </c>
    </row>
    <row r="3650" spans="12:21" ht="15" customHeight="1" x14ac:dyDescent="0.15">
      <c r="L3650" s="244" t="str">
        <f t="shared" si="513"/>
        <v/>
      </c>
      <c r="M3650" s="245" t="str">
        <f t="shared" si="514"/>
        <v/>
      </c>
      <c r="N3650" s="244" t="str">
        <f t="shared" si="515"/>
        <v/>
      </c>
      <c r="O3650" s="244" t="str">
        <f t="shared" si="516"/>
        <v/>
      </c>
      <c r="P3650">
        <f>IF($I3650&lt;&gt;"",$I3650,IF($E3650="SGD",1,IF($E3650="USD",Settings!$B$22,IF($E3650="HKD",Settings!$B$23,1))))</f>
        <v>1</v>
      </c>
      <c r="Q3650">
        <f t="shared" si="517"/>
        <v>0</v>
      </c>
      <c r="R3650">
        <f t="shared" si="518"/>
        <v>0</v>
      </c>
      <c r="S3650" t="str">
        <f t="shared" ref="S3650:S3713" si="519">IF(L3650="","",SUMIFS($M:$M,$L:$L,L3650,$T:$T,"&lt;="&amp;T3650))</f>
        <v/>
      </c>
      <c r="T3650" t="str">
        <f t="shared" ref="T3650:T3713" si="520">IF(L3650="","",INT(G3650)*100000+ROW())</f>
        <v/>
      </c>
      <c r="U3650" t="str">
        <f t="shared" ref="U3650:U3713" si="521">IF(L3650="","",IF(AND(COUNTIFS($L:$L,L3650,$S:$S,"&gt;-0.000001",$S:$S,"&lt;0.000001",$T:$T,"&gt;"&amp;T3650)=0,ABS(S3650)&gt;0.000001),1,0))</f>
        <v/>
      </c>
    </row>
    <row r="3651" spans="12:21" ht="15" customHeight="1" x14ac:dyDescent="0.15">
      <c r="L3651" s="244" t="str">
        <f t="shared" si="513"/>
        <v/>
      </c>
      <c r="M3651" s="245" t="str">
        <f t="shared" si="514"/>
        <v/>
      </c>
      <c r="N3651" s="244" t="str">
        <f t="shared" si="515"/>
        <v/>
      </c>
      <c r="O3651" s="244" t="str">
        <f t="shared" si="516"/>
        <v/>
      </c>
      <c r="P3651">
        <f>IF($I3651&lt;&gt;"",$I3651,IF($E3651="SGD",1,IF($E3651="USD",Settings!$B$22,IF($E3651="HKD",Settings!$B$23,1))))</f>
        <v>1</v>
      </c>
      <c r="Q3651">
        <f t="shared" si="517"/>
        <v>0</v>
      </c>
      <c r="R3651">
        <f t="shared" si="518"/>
        <v>0</v>
      </c>
      <c r="S3651" t="str">
        <f t="shared" si="519"/>
        <v/>
      </c>
      <c r="T3651" t="str">
        <f t="shared" si="520"/>
        <v/>
      </c>
      <c r="U3651" t="str">
        <f t="shared" si="521"/>
        <v/>
      </c>
    </row>
    <row r="3652" spans="12:21" ht="15" customHeight="1" x14ac:dyDescent="0.15">
      <c r="L3652" s="244" t="str">
        <f t="shared" si="513"/>
        <v/>
      </c>
      <c r="M3652" s="245" t="str">
        <f t="shared" si="514"/>
        <v/>
      </c>
      <c r="N3652" s="244" t="str">
        <f t="shared" si="515"/>
        <v/>
      </c>
      <c r="O3652" s="244" t="str">
        <f t="shared" si="516"/>
        <v/>
      </c>
      <c r="P3652">
        <f>IF($I3652&lt;&gt;"",$I3652,IF($E3652="SGD",1,IF($E3652="USD",Settings!$B$22,IF($E3652="HKD",Settings!$B$23,1))))</f>
        <v>1</v>
      </c>
      <c r="Q3652">
        <f t="shared" si="517"/>
        <v>0</v>
      </c>
      <c r="R3652">
        <f t="shared" si="518"/>
        <v>0</v>
      </c>
      <c r="S3652" t="str">
        <f t="shared" si="519"/>
        <v/>
      </c>
      <c r="T3652" t="str">
        <f t="shared" si="520"/>
        <v/>
      </c>
      <c r="U3652" t="str">
        <f t="shared" si="521"/>
        <v/>
      </c>
    </row>
    <row r="3653" spans="12:21" ht="15" customHeight="1" x14ac:dyDescent="0.15">
      <c r="L3653" s="244" t="str">
        <f t="shared" si="513"/>
        <v/>
      </c>
      <c r="M3653" s="245" t="str">
        <f t="shared" si="514"/>
        <v/>
      </c>
      <c r="N3653" s="244" t="str">
        <f t="shared" si="515"/>
        <v/>
      </c>
      <c r="O3653" s="244" t="str">
        <f t="shared" si="516"/>
        <v/>
      </c>
      <c r="P3653">
        <f>IF($I3653&lt;&gt;"",$I3653,IF($E3653="SGD",1,IF($E3653="USD",Settings!$B$22,IF($E3653="HKD",Settings!$B$23,1))))</f>
        <v>1</v>
      </c>
      <c r="Q3653">
        <f t="shared" si="517"/>
        <v>0</v>
      </c>
      <c r="R3653">
        <f t="shared" si="518"/>
        <v>0</v>
      </c>
      <c r="S3653" t="str">
        <f t="shared" si="519"/>
        <v/>
      </c>
      <c r="T3653" t="str">
        <f t="shared" si="520"/>
        <v/>
      </c>
      <c r="U3653" t="str">
        <f t="shared" si="521"/>
        <v/>
      </c>
    </row>
    <row r="3654" spans="12:21" ht="15" customHeight="1" x14ac:dyDescent="0.15">
      <c r="L3654" s="244" t="str">
        <f t="shared" si="513"/>
        <v/>
      </c>
      <c r="M3654" s="245" t="str">
        <f t="shared" si="514"/>
        <v/>
      </c>
      <c r="N3654" s="244" t="str">
        <f t="shared" si="515"/>
        <v/>
      </c>
      <c r="O3654" s="244" t="str">
        <f t="shared" si="516"/>
        <v/>
      </c>
      <c r="P3654">
        <f>IF($I3654&lt;&gt;"",$I3654,IF($E3654="SGD",1,IF($E3654="USD",Settings!$B$22,IF($E3654="HKD",Settings!$B$23,1))))</f>
        <v>1</v>
      </c>
      <c r="Q3654">
        <f t="shared" si="517"/>
        <v>0</v>
      </c>
      <c r="R3654">
        <f t="shared" si="518"/>
        <v>0</v>
      </c>
      <c r="S3654" t="str">
        <f t="shared" si="519"/>
        <v/>
      </c>
      <c r="T3654" t="str">
        <f t="shared" si="520"/>
        <v/>
      </c>
      <c r="U3654" t="str">
        <f t="shared" si="521"/>
        <v/>
      </c>
    </row>
    <row r="3655" spans="12:21" ht="15" customHeight="1" x14ac:dyDescent="0.15">
      <c r="L3655" s="244" t="str">
        <f t="shared" si="513"/>
        <v/>
      </c>
      <c r="M3655" s="245" t="str">
        <f t="shared" si="514"/>
        <v/>
      </c>
      <c r="N3655" s="244" t="str">
        <f t="shared" si="515"/>
        <v/>
      </c>
      <c r="O3655" s="244" t="str">
        <f t="shared" si="516"/>
        <v/>
      </c>
      <c r="P3655">
        <f>IF($I3655&lt;&gt;"",$I3655,IF($E3655="SGD",1,IF($E3655="USD",Settings!$B$22,IF($E3655="HKD",Settings!$B$23,1))))</f>
        <v>1</v>
      </c>
      <c r="Q3655">
        <f t="shared" si="517"/>
        <v>0</v>
      </c>
      <c r="R3655">
        <f t="shared" si="518"/>
        <v>0</v>
      </c>
      <c r="S3655" t="str">
        <f t="shared" si="519"/>
        <v/>
      </c>
      <c r="T3655" t="str">
        <f t="shared" si="520"/>
        <v/>
      </c>
      <c r="U3655" t="str">
        <f t="shared" si="521"/>
        <v/>
      </c>
    </row>
    <row r="3656" spans="12:21" ht="15" customHeight="1" x14ac:dyDescent="0.15">
      <c r="L3656" s="244" t="str">
        <f t="shared" si="513"/>
        <v/>
      </c>
      <c r="M3656" s="245" t="str">
        <f t="shared" si="514"/>
        <v/>
      </c>
      <c r="N3656" s="244" t="str">
        <f t="shared" si="515"/>
        <v/>
      </c>
      <c r="O3656" s="244" t="str">
        <f t="shared" si="516"/>
        <v/>
      </c>
      <c r="P3656">
        <f>IF($I3656&lt;&gt;"",$I3656,IF($E3656="SGD",1,IF($E3656="USD",Settings!$B$22,IF($E3656="HKD",Settings!$B$23,1))))</f>
        <v>1</v>
      </c>
      <c r="Q3656">
        <f t="shared" si="517"/>
        <v>0</v>
      </c>
      <c r="R3656">
        <f t="shared" si="518"/>
        <v>0</v>
      </c>
      <c r="S3656" t="str">
        <f t="shared" si="519"/>
        <v/>
      </c>
      <c r="T3656" t="str">
        <f t="shared" si="520"/>
        <v/>
      </c>
      <c r="U3656" t="str">
        <f t="shared" si="521"/>
        <v/>
      </c>
    </row>
    <row r="3657" spans="12:21" ht="15" customHeight="1" x14ac:dyDescent="0.15">
      <c r="L3657" s="244" t="str">
        <f t="shared" si="513"/>
        <v/>
      </c>
      <c r="M3657" s="245" t="str">
        <f t="shared" si="514"/>
        <v/>
      </c>
      <c r="N3657" s="244" t="str">
        <f t="shared" si="515"/>
        <v/>
      </c>
      <c r="O3657" s="244" t="str">
        <f t="shared" si="516"/>
        <v/>
      </c>
      <c r="P3657">
        <f>IF($I3657&lt;&gt;"",$I3657,IF($E3657="SGD",1,IF($E3657="USD",Settings!$B$22,IF($E3657="HKD",Settings!$B$23,1))))</f>
        <v>1</v>
      </c>
      <c r="Q3657">
        <f t="shared" si="517"/>
        <v>0</v>
      </c>
      <c r="R3657">
        <f t="shared" si="518"/>
        <v>0</v>
      </c>
      <c r="S3657" t="str">
        <f t="shared" si="519"/>
        <v/>
      </c>
      <c r="T3657" t="str">
        <f t="shared" si="520"/>
        <v/>
      </c>
      <c r="U3657" t="str">
        <f t="shared" si="521"/>
        <v/>
      </c>
    </row>
    <row r="3658" spans="12:21" ht="15" customHeight="1" x14ac:dyDescent="0.15">
      <c r="L3658" s="244" t="str">
        <f t="shared" si="513"/>
        <v/>
      </c>
      <c r="M3658" s="245" t="str">
        <f t="shared" si="514"/>
        <v/>
      </c>
      <c r="N3658" s="244" t="str">
        <f t="shared" si="515"/>
        <v/>
      </c>
      <c r="O3658" s="244" t="str">
        <f t="shared" si="516"/>
        <v/>
      </c>
      <c r="P3658">
        <f>IF($I3658&lt;&gt;"",$I3658,IF($E3658="SGD",1,IF($E3658="USD",Settings!$B$22,IF($E3658="HKD",Settings!$B$23,1))))</f>
        <v>1</v>
      </c>
      <c r="Q3658">
        <f t="shared" si="517"/>
        <v>0</v>
      </c>
      <c r="R3658">
        <f t="shared" si="518"/>
        <v>0</v>
      </c>
      <c r="S3658" t="str">
        <f t="shared" si="519"/>
        <v/>
      </c>
      <c r="T3658" t="str">
        <f t="shared" si="520"/>
        <v/>
      </c>
      <c r="U3658" t="str">
        <f t="shared" si="521"/>
        <v/>
      </c>
    </row>
    <row r="3659" spans="12:21" ht="15" customHeight="1" x14ac:dyDescent="0.15">
      <c r="L3659" s="244" t="str">
        <f t="shared" si="513"/>
        <v/>
      </c>
      <c r="M3659" s="245" t="str">
        <f t="shared" si="514"/>
        <v/>
      </c>
      <c r="N3659" s="244" t="str">
        <f t="shared" si="515"/>
        <v/>
      </c>
      <c r="O3659" s="244" t="str">
        <f t="shared" si="516"/>
        <v/>
      </c>
      <c r="P3659">
        <f>IF($I3659&lt;&gt;"",$I3659,IF($E3659="SGD",1,IF($E3659="USD",Settings!$B$22,IF($E3659="HKD",Settings!$B$23,1))))</f>
        <v>1</v>
      </c>
      <c r="Q3659">
        <f t="shared" si="517"/>
        <v>0</v>
      </c>
      <c r="R3659">
        <f t="shared" si="518"/>
        <v>0</v>
      </c>
      <c r="S3659" t="str">
        <f t="shared" si="519"/>
        <v/>
      </c>
      <c r="T3659" t="str">
        <f t="shared" si="520"/>
        <v/>
      </c>
      <c r="U3659" t="str">
        <f t="shared" si="521"/>
        <v/>
      </c>
    </row>
    <row r="3660" spans="12:21" ht="15" customHeight="1" x14ac:dyDescent="0.15">
      <c r="L3660" s="244" t="str">
        <f t="shared" si="513"/>
        <v/>
      </c>
      <c r="M3660" s="245" t="str">
        <f t="shared" si="514"/>
        <v/>
      </c>
      <c r="N3660" s="244" t="str">
        <f t="shared" si="515"/>
        <v/>
      </c>
      <c r="O3660" s="244" t="str">
        <f t="shared" si="516"/>
        <v/>
      </c>
      <c r="P3660">
        <f>IF($I3660&lt;&gt;"",$I3660,IF($E3660="SGD",1,IF($E3660="USD",Settings!$B$22,IF($E3660="HKD",Settings!$B$23,1))))</f>
        <v>1</v>
      </c>
      <c r="Q3660">
        <f t="shared" si="517"/>
        <v>0</v>
      </c>
      <c r="R3660">
        <f t="shared" si="518"/>
        <v>0</v>
      </c>
      <c r="S3660" t="str">
        <f t="shared" si="519"/>
        <v/>
      </c>
      <c r="T3660" t="str">
        <f t="shared" si="520"/>
        <v/>
      </c>
      <c r="U3660" t="str">
        <f t="shared" si="521"/>
        <v/>
      </c>
    </row>
    <row r="3661" spans="12:21" ht="15" customHeight="1" x14ac:dyDescent="0.15">
      <c r="L3661" s="244" t="str">
        <f t="shared" si="513"/>
        <v/>
      </c>
      <c r="M3661" s="245" t="str">
        <f t="shared" si="514"/>
        <v/>
      </c>
      <c r="N3661" s="244" t="str">
        <f t="shared" si="515"/>
        <v/>
      </c>
      <c r="O3661" s="244" t="str">
        <f t="shared" si="516"/>
        <v/>
      </c>
      <c r="P3661">
        <f>IF($I3661&lt;&gt;"",$I3661,IF($E3661="SGD",1,IF($E3661="USD",Settings!$B$22,IF($E3661="HKD",Settings!$B$23,1))))</f>
        <v>1</v>
      </c>
      <c r="Q3661">
        <f t="shared" si="517"/>
        <v>0</v>
      </c>
      <c r="R3661">
        <f t="shared" si="518"/>
        <v>0</v>
      </c>
      <c r="S3661" t="str">
        <f t="shared" si="519"/>
        <v/>
      </c>
      <c r="T3661" t="str">
        <f t="shared" si="520"/>
        <v/>
      </c>
      <c r="U3661" t="str">
        <f t="shared" si="521"/>
        <v/>
      </c>
    </row>
    <row r="3662" spans="12:21" ht="15" customHeight="1" x14ac:dyDescent="0.15">
      <c r="L3662" s="244" t="str">
        <f t="shared" si="513"/>
        <v/>
      </c>
      <c r="M3662" s="245" t="str">
        <f t="shared" si="514"/>
        <v/>
      </c>
      <c r="N3662" s="244" t="str">
        <f t="shared" si="515"/>
        <v/>
      </c>
      <c r="O3662" s="244" t="str">
        <f t="shared" si="516"/>
        <v/>
      </c>
      <c r="P3662">
        <f>IF($I3662&lt;&gt;"",$I3662,IF($E3662="SGD",1,IF($E3662="USD",Settings!$B$22,IF($E3662="HKD",Settings!$B$23,1))))</f>
        <v>1</v>
      </c>
      <c r="Q3662">
        <f t="shared" si="517"/>
        <v>0</v>
      </c>
      <c r="R3662">
        <f t="shared" si="518"/>
        <v>0</v>
      </c>
      <c r="S3662" t="str">
        <f t="shared" si="519"/>
        <v/>
      </c>
      <c r="T3662" t="str">
        <f t="shared" si="520"/>
        <v/>
      </c>
      <c r="U3662" t="str">
        <f t="shared" si="521"/>
        <v/>
      </c>
    </row>
    <row r="3663" spans="12:21" ht="15" customHeight="1" x14ac:dyDescent="0.15">
      <c r="L3663" s="244" t="str">
        <f t="shared" si="513"/>
        <v/>
      </c>
      <c r="M3663" s="245" t="str">
        <f t="shared" si="514"/>
        <v/>
      </c>
      <c r="N3663" s="244" t="str">
        <f t="shared" si="515"/>
        <v/>
      </c>
      <c r="O3663" s="244" t="str">
        <f t="shared" si="516"/>
        <v/>
      </c>
      <c r="P3663">
        <f>IF($I3663&lt;&gt;"",$I3663,IF($E3663="SGD",1,IF($E3663="USD",Settings!$B$22,IF($E3663="HKD",Settings!$B$23,1))))</f>
        <v>1</v>
      </c>
      <c r="Q3663">
        <f t="shared" si="517"/>
        <v>0</v>
      </c>
      <c r="R3663">
        <f t="shared" si="518"/>
        <v>0</v>
      </c>
      <c r="S3663" t="str">
        <f t="shared" si="519"/>
        <v/>
      </c>
      <c r="T3663" t="str">
        <f t="shared" si="520"/>
        <v/>
      </c>
      <c r="U3663" t="str">
        <f t="shared" si="521"/>
        <v/>
      </c>
    </row>
    <row r="3664" spans="12:21" ht="15" customHeight="1" x14ac:dyDescent="0.15">
      <c r="L3664" s="244" t="str">
        <f t="shared" si="513"/>
        <v/>
      </c>
      <c r="M3664" s="245" t="str">
        <f t="shared" si="514"/>
        <v/>
      </c>
      <c r="N3664" s="244" t="str">
        <f t="shared" si="515"/>
        <v/>
      </c>
      <c r="O3664" s="244" t="str">
        <f t="shared" si="516"/>
        <v/>
      </c>
      <c r="P3664">
        <f>IF($I3664&lt;&gt;"",$I3664,IF($E3664="SGD",1,IF($E3664="USD",Settings!$B$22,IF($E3664="HKD",Settings!$B$23,1))))</f>
        <v>1</v>
      </c>
      <c r="Q3664">
        <f t="shared" si="517"/>
        <v>0</v>
      </c>
      <c r="R3664">
        <f t="shared" si="518"/>
        <v>0</v>
      </c>
      <c r="S3664" t="str">
        <f t="shared" si="519"/>
        <v/>
      </c>
      <c r="T3664" t="str">
        <f t="shared" si="520"/>
        <v/>
      </c>
      <c r="U3664" t="str">
        <f t="shared" si="521"/>
        <v/>
      </c>
    </row>
    <row r="3665" spans="12:21" ht="15" customHeight="1" x14ac:dyDescent="0.15">
      <c r="L3665" s="244" t="str">
        <f t="shared" si="513"/>
        <v/>
      </c>
      <c r="M3665" s="245" t="str">
        <f t="shared" si="514"/>
        <v/>
      </c>
      <c r="N3665" s="244" t="str">
        <f t="shared" si="515"/>
        <v/>
      </c>
      <c r="O3665" s="244" t="str">
        <f t="shared" si="516"/>
        <v/>
      </c>
      <c r="P3665">
        <f>IF($I3665&lt;&gt;"",$I3665,IF($E3665="SGD",1,IF($E3665="USD",Settings!$B$22,IF($E3665="HKD",Settings!$B$23,1))))</f>
        <v>1</v>
      </c>
      <c r="Q3665">
        <f t="shared" si="517"/>
        <v>0</v>
      </c>
      <c r="R3665">
        <f t="shared" si="518"/>
        <v>0</v>
      </c>
      <c r="S3665" t="str">
        <f t="shared" si="519"/>
        <v/>
      </c>
      <c r="T3665" t="str">
        <f t="shared" si="520"/>
        <v/>
      </c>
      <c r="U3665" t="str">
        <f t="shared" si="521"/>
        <v/>
      </c>
    </row>
    <row r="3666" spans="12:21" ht="15" customHeight="1" x14ac:dyDescent="0.15">
      <c r="L3666" s="244" t="str">
        <f t="shared" si="513"/>
        <v/>
      </c>
      <c r="M3666" s="245" t="str">
        <f t="shared" si="514"/>
        <v/>
      </c>
      <c r="N3666" s="244" t="str">
        <f t="shared" si="515"/>
        <v/>
      </c>
      <c r="O3666" s="244" t="str">
        <f t="shared" si="516"/>
        <v/>
      </c>
      <c r="P3666">
        <f>IF($I3666&lt;&gt;"",$I3666,IF($E3666="SGD",1,IF($E3666="USD",Settings!$B$22,IF($E3666="HKD",Settings!$B$23,1))))</f>
        <v>1</v>
      </c>
      <c r="Q3666">
        <f t="shared" si="517"/>
        <v>0</v>
      </c>
      <c r="R3666">
        <f t="shared" si="518"/>
        <v>0</v>
      </c>
      <c r="S3666" t="str">
        <f t="shared" si="519"/>
        <v/>
      </c>
      <c r="T3666" t="str">
        <f t="shared" si="520"/>
        <v/>
      </c>
      <c r="U3666" t="str">
        <f t="shared" si="521"/>
        <v/>
      </c>
    </row>
    <row r="3667" spans="12:21" ht="15" customHeight="1" x14ac:dyDescent="0.15">
      <c r="L3667" s="244" t="str">
        <f t="shared" si="513"/>
        <v/>
      </c>
      <c r="M3667" s="245" t="str">
        <f t="shared" si="514"/>
        <v/>
      </c>
      <c r="N3667" s="244" t="str">
        <f t="shared" si="515"/>
        <v/>
      </c>
      <c r="O3667" s="244" t="str">
        <f t="shared" si="516"/>
        <v/>
      </c>
      <c r="P3667">
        <f>IF($I3667&lt;&gt;"",$I3667,IF($E3667="SGD",1,IF($E3667="USD",Settings!$B$22,IF($E3667="HKD",Settings!$B$23,1))))</f>
        <v>1</v>
      </c>
      <c r="Q3667">
        <f t="shared" si="517"/>
        <v>0</v>
      </c>
      <c r="R3667">
        <f t="shared" si="518"/>
        <v>0</v>
      </c>
      <c r="S3667" t="str">
        <f t="shared" si="519"/>
        <v/>
      </c>
      <c r="T3667" t="str">
        <f t="shared" si="520"/>
        <v/>
      </c>
      <c r="U3667" t="str">
        <f t="shared" si="521"/>
        <v/>
      </c>
    </row>
    <row r="3668" spans="12:21" ht="15" customHeight="1" x14ac:dyDescent="0.15">
      <c r="L3668" s="244" t="str">
        <f t="shared" si="513"/>
        <v/>
      </c>
      <c r="M3668" s="245" t="str">
        <f t="shared" si="514"/>
        <v/>
      </c>
      <c r="N3668" s="244" t="str">
        <f t="shared" si="515"/>
        <v/>
      </c>
      <c r="O3668" s="244" t="str">
        <f t="shared" si="516"/>
        <v/>
      </c>
      <c r="P3668">
        <f>IF($I3668&lt;&gt;"",$I3668,IF($E3668="SGD",1,IF($E3668="USD",Settings!$B$22,IF($E3668="HKD",Settings!$B$23,1))))</f>
        <v>1</v>
      </c>
      <c r="Q3668">
        <f t="shared" si="517"/>
        <v>0</v>
      </c>
      <c r="R3668">
        <f t="shared" si="518"/>
        <v>0</v>
      </c>
      <c r="S3668" t="str">
        <f t="shared" si="519"/>
        <v/>
      </c>
      <c r="T3668" t="str">
        <f t="shared" si="520"/>
        <v/>
      </c>
      <c r="U3668" t="str">
        <f t="shared" si="521"/>
        <v/>
      </c>
    </row>
    <row r="3669" spans="12:21" ht="15" customHeight="1" x14ac:dyDescent="0.15">
      <c r="L3669" s="244" t="str">
        <f t="shared" si="513"/>
        <v/>
      </c>
      <c r="M3669" s="245" t="str">
        <f t="shared" si="514"/>
        <v/>
      </c>
      <c r="N3669" s="244" t="str">
        <f t="shared" si="515"/>
        <v/>
      </c>
      <c r="O3669" s="244" t="str">
        <f t="shared" si="516"/>
        <v/>
      </c>
      <c r="P3669">
        <f>IF($I3669&lt;&gt;"",$I3669,IF($E3669="SGD",1,IF($E3669="USD",Settings!$B$22,IF($E3669="HKD",Settings!$B$23,1))))</f>
        <v>1</v>
      </c>
      <c r="Q3669">
        <f t="shared" si="517"/>
        <v>0</v>
      </c>
      <c r="R3669">
        <f t="shared" si="518"/>
        <v>0</v>
      </c>
      <c r="S3669" t="str">
        <f t="shared" si="519"/>
        <v/>
      </c>
      <c r="T3669" t="str">
        <f t="shared" si="520"/>
        <v/>
      </c>
      <c r="U3669" t="str">
        <f t="shared" si="521"/>
        <v/>
      </c>
    </row>
    <row r="3670" spans="12:21" ht="15" customHeight="1" x14ac:dyDescent="0.15">
      <c r="L3670" s="244" t="str">
        <f t="shared" si="513"/>
        <v/>
      </c>
      <c r="M3670" s="245" t="str">
        <f t="shared" si="514"/>
        <v/>
      </c>
      <c r="N3670" s="244" t="str">
        <f t="shared" si="515"/>
        <v/>
      </c>
      <c r="O3670" s="244" t="str">
        <f t="shared" si="516"/>
        <v/>
      </c>
      <c r="P3670">
        <f>IF($I3670&lt;&gt;"",$I3670,IF($E3670="SGD",1,IF($E3670="USD",Settings!$B$22,IF($E3670="HKD",Settings!$B$23,1))))</f>
        <v>1</v>
      </c>
      <c r="Q3670">
        <f t="shared" si="517"/>
        <v>0</v>
      </c>
      <c r="R3670">
        <f t="shared" si="518"/>
        <v>0</v>
      </c>
      <c r="S3670" t="str">
        <f t="shared" si="519"/>
        <v/>
      </c>
      <c r="T3670" t="str">
        <f t="shared" si="520"/>
        <v/>
      </c>
      <c r="U3670" t="str">
        <f t="shared" si="521"/>
        <v/>
      </c>
    </row>
    <row r="3671" spans="12:21" ht="15" customHeight="1" x14ac:dyDescent="0.15">
      <c r="L3671" s="244" t="str">
        <f t="shared" si="513"/>
        <v/>
      </c>
      <c r="M3671" s="245" t="str">
        <f t="shared" si="514"/>
        <v/>
      </c>
      <c r="N3671" s="244" t="str">
        <f t="shared" si="515"/>
        <v/>
      </c>
      <c r="O3671" s="244" t="str">
        <f t="shared" si="516"/>
        <v/>
      </c>
      <c r="P3671">
        <f>IF($I3671&lt;&gt;"",$I3671,IF($E3671="SGD",1,IF($E3671="USD",Settings!$B$22,IF($E3671="HKD",Settings!$B$23,1))))</f>
        <v>1</v>
      </c>
      <c r="Q3671">
        <f t="shared" si="517"/>
        <v>0</v>
      </c>
      <c r="R3671">
        <f t="shared" si="518"/>
        <v>0</v>
      </c>
      <c r="S3671" t="str">
        <f t="shared" si="519"/>
        <v/>
      </c>
      <c r="T3671" t="str">
        <f t="shared" si="520"/>
        <v/>
      </c>
      <c r="U3671" t="str">
        <f t="shared" si="521"/>
        <v/>
      </c>
    </row>
    <row r="3672" spans="12:21" ht="15" customHeight="1" x14ac:dyDescent="0.15">
      <c r="L3672" s="244" t="str">
        <f t="shared" si="513"/>
        <v/>
      </c>
      <c r="M3672" s="245" t="str">
        <f t="shared" si="514"/>
        <v/>
      </c>
      <c r="N3672" s="244" t="str">
        <f t="shared" si="515"/>
        <v/>
      </c>
      <c r="O3672" s="244" t="str">
        <f t="shared" si="516"/>
        <v/>
      </c>
      <c r="P3672">
        <f>IF($I3672&lt;&gt;"",$I3672,IF($E3672="SGD",1,IF($E3672="USD",Settings!$B$22,IF($E3672="HKD",Settings!$B$23,1))))</f>
        <v>1</v>
      </c>
      <c r="Q3672">
        <f t="shared" si="517"/>
        <v>0</v>
      </c>
      <c r="R3672">
        <f t="shared" si="518"/>
        <v>0</v>
      </c>
      <c r="S3672" t="str">
        <f t="shared" si="519"/>
        <v/>
      </c>
      <c r="T3672" t="str">
        <f t="shared" si="520"/>
        <v/>
      </c>
      <c r="U3672" t="str">
        <f t="shared" si="521"/>
        <v/>
      </c>
    </row>
    <row r="3673" spans="12:21" ht="15" customHeight="1" x14ac:dyDescent="0.15">
      <c r="L3673" s="244" t="str">
        <f t="shared" si="513"/>
        <v/>
      </c>
      <c r="M3673" s="245" t="str">
        <f t="shared" si="514"/>
        <v/>
      </c>
      <c r="N3673" s="244" t="str">
        <f t="shared" si="515"/>
        <v/>
      </c>
      <c r="O3673" s="244" t="str">
        <f t="shared" si="516"/>
        <v/>
      </c>
      <c r="P3673">
        <f>IF($I3673&lt;&gt;"",$I3673,IF($E3673="SGD",1,IF($E3673="USD",Settings!$B$22,IF($E3673="HKD",Settings!$B$23,1))))</f>
        <v>1</v>
      </c>
      <c r="Q3673">
        <f t="shared" si="517"/>
        <v>0</v>
      </c>
      <c r="R3673">
        <f t="shared" si="518"/>
        <v>0</v>
      </c>
      <c r="S3673" t="str">
        <f t="shared" si="519"/>
        <v/>
      </c>
      <c r="T3673" t="str">
        <f t="shared" si="520"/>
        <v/>
      </c>
      <c r="U3673" t="str">
        <f t="shared" si="521"/>
        <v/>
      </c>
    </row>
    <row r="3674" spans="12:21" ht="15" customHeight="1" x14ac:dyDescent="0.15">
      <c r="L3674" s="244" t="str">
        <f t="shared" si="513"/>
        <v/>
      </c>
      <c r="M3674" s="245" t="str">
        <f t="shared" si="514"/>
        <v/>
      </c>
      <c r="N3674" s="244" t="str">
        <f t="shared" si="515"/>
        <v/>
      </c>
      <c r="O3674" s="244" t="str">
        <f t="shared" si="516"/>
        <v/>
      </c>
      <c r="P3674">
        <f>IF($I3674&lt;&gt;"",$I3674,IF($E3674="SGD",1,IF($E3674="USD",Settings!$B$22,IF($E3674="HKD",Settings!$B$23,1))))</f>
        <v>1</v>
      </c>
      <c r="Q3674">
        <f t="shared" si="517"/>
        <v>0</v>
      </c>
      <c r="R3674">
        <f t="shared" si="518"/>
        <v>0</v>
      </c>
      <c r="S3674" t="str">
        <f t="shared" si="519"/>
        <v/>
      </c>
      <c r="T3674" t="str">
        <f t="shared" si="520"/>
        <v/>
      </c>
      <c r="U3674" t="str">
        <f t="shared" si="521"/>
        <v/>
      </c>
    </row>
    <row r="3675" spans="12:21" ht="15" customHeight="1" x14ac:dyDescent="0.15">
      <c r="L3675" s="244" t="str">
        <f t="shared" si="513"/>
        <v/>
      </c>
      <c r="M3675" s="245" t="str">
        <f t="shared" si="514"/>
        <v/>
      </c>
      <c r="N3675" s="244" t="str">
        <f t="shared" si="515"/>
        <v/>
      </c>
      <c r="O3675" s="244" t="str">
        <f t="shared" si="516"/>
        <v/>
      </c>
      <c r="P3675">
        <f>IF($I3675&lt;&gt;"",$I3675,IF($E3675="SGD",1,IF($E3675="USD",Settings!$B$22,IF($E3675="HKD",Settings!$B$23,1))))</f>
        <v>1</v>
      </c>
      <c r="Q3675">
        <f t="shared" si="517"/>
        <v>0</v>
      </c>
      <c r="R3675">
        <f t="shared" si="518"/>
        <v>0</v>
      </c>
      <c r="S3675" t="str">
        <f t="shared" si="519"/>
        <v/>
      </c>
      <c r="T3675" t="str">
        <f t="shared" si="520"/>
        <v/>
      </c>
      <c r="U3675" t="str">
        <f t="shared" si="521"/>
        <v/>
      </c>
    </row>
    <row r="3676" spans="12:21" ht="15" customHeight="1" x14ac:dyDescent="0.15">
      <c r="L3676" s="244" t="str">
        <f t="shared" si="513"/>
        <v/>
      </c>
      <c r="M3676" s="245" t="str">
        <f t="shared" si="514"/>
        <v/>
      </c>
      <c r="N3676" s="244" t="str">
        <f t="shared" si="515"/>
        <v/>
      </c>
      <c r="O3676" s="244" t="str">
        <f t="shared" si="516"/>
        <v/>
      </c>
      <c r="P3676">
        <f>IF($I3676&lt;&gt;"",$I3676,IF($E3676="SGD",1,IF($E3676="USD",Settings!$B$22,IF($E3676="HKD",Settings!$B$23,1))))</f>
        <v>1</v>
      </c>
      <c r="Q3676">
        <f t="shared" si="517"/>
        <v>0</v>
      </c>
      <c r="R3676">
        <f t="shared" si="518"/>
        <v>0</v>
      </c>
      <c r="S3676" t="str">
        <f t="shared" si="519"/>
        <v/>
      </c>
      <c r="T3676" t="str">
        <f t="shared" si="520"/>
        <v/>
      </c>
      <c r="U3676" t="str">
        <f t="shared" si="521"/>
        <v/>
      </c>
    </row>
    <row r="3677" spans="12:21" ht="15" customHeight="1" x14ac:dyDescent="0.15">
      <c r="L3677" s="244" t="str">
        <f t="shared" si="513"/>
        <v/>
      </c>
      <c r="M3677" s="245" t="str">
        <f t="shared" si="514"/>
        <v/>
      </c>
      <c r="N3677" s="244" t="str">
        <f t="shared" si="515"/>
        <v/>
      </c>
      <c r="O3677" s="244" t="str">
        <f t="shared" si="516"/>
        <v/>
      </c>
      <c r="P3677">
        <f>IF($I3677&lt;&gt;"",$I3677,IF($E3677="SGD",1,IF($E3677="USD",Settings!$B$22,IF($E3677="HKD",Settings!$B$23,1))))</f>
        <v>1</v>
      </c>
      <c r="Q3677">
        <f t="shared" si="517"/>
        <v>0</v>
      </c>
      <c r="R3677">
        <f t="shared" si="518"/>
        <v>0</v>
      </c>
      <c r="S3677" t="str">
        <f t="shared" si="519"/>
        <v/>
      </c>
      <c r="T3677" t="str">
        <f t="shared" si="520"/>
        <v/>
      </c>
      <c r="U3677" t="str">
        <f t="shared" si="521"/>
        <v/>
      </c>
    </row>
    <row r="3678" spans="12:21" ht="15" customHeight="1" x14ac:dyDescent="0.15">
      <c r="L3678" s="244" t="str">
        <f t="shared" si="513"/>
        <v/>
      </c>
      <c r="M3678" s="245" t="str">
        <f t="shared" si="514"/>
        <v/>
      </c>
      <c r="N3678" s="244" t="str">
        <f t="shared" si="515"/>
        <v/>
      </c>
      <c r="O3678" s="244" t="str">
        <f t="shared" si="516"/>
        <v/>
      </c>
      <c r="P3678">
        <f>IF($I3678&lt;&gt;"",$I3678,IF($E3678="SGD",1,IF($E3678="USD",Settings!$B$22,IF($E3678="HKD",Settings!$B$23,1))))</f>
        <v>1</v>
      </c>
      <c r="Q3678">
        <f t="shared" si="517"/>
        <v>0</v>
      </c>
      <c r="R3678">
        <f t="shared" si="518"/>
        <v>0</v>
      </c>
      <c r="S3678" t="str">
        <f t="shared" si="519"/>
        <v/>
      </c>
      <c r="T3678" t="str">
        <f t="shared" si="520"/>
        <v/>
      </c>
      <c r="U3678" t="str">
        <f t="shared" si="521"/>
        <v/>
      </c>
    </row>
    <row r="3679" spans="12:21" ht="15" customHeight="1" x14ac:dyDescent="0.15">
      <c r="L3679" s="244" t="str">
        <f t="shared" si="513"/>
        <v/>
      </c>
      <c r="M3679" s="245" t="str">
        <f t="shared" si="514"/>
        <v/>
      </c>
      <c r="N3679" s="244" t="str">
        <f t="shared" si="515"/>
        <v/>
      </c>
      <c r="O3679" s="244" t="str">
        <f t="shared" si="516"/>
        <v/>
      </c>
      <c r="P3679">
        <f>IF($I3679&lt;&gt;"",$I3679,IF($E3679="SGD",1,IF($E3679="USD",Settings!$B$22,IF($E3679="HKD",Settings!$B$23,1))))</f>
        <v>1</v>
      </c>
      <c r="Q3679">
        <f t="shared" si="517"/>
        <v>0</v>
      </c>
      <c r="R3679">
        <f t="shared" si="518"/>
        <v>0</v>
      </c>
      <c r="S3679" t="str">
        <f t="shared" si="519"/>
        <v/>
      </c>
      <c r="T3679" t="str">
        <f t="shared" si="520"/>
        <v/>
      </c>
      <c r="U3679" t="str">
        <f t="shared" si="521"/>
        <v/>
      </c>
    </row>
    <row r="3680" spans="12:21" ht="15" customHeight="1" x14ac:dyDescent="0.15">
      <c r="L3680" s="244" t="str">
        <f t="shared" si="513"/>
        <v/>
      </c>
      <c r="M3680" s="245" t="str">
        <f t="shared" si="514"/>
        <v/>
      </c>
      <c r="N3680" s="244" t="str">
        <f t="shared" si="515"/>
        <v/>
      </c>
      <c r="O3680" s="244" t="str">
        <f t="shared" si="516"/>
        <v/>
      </c>
      <c r="P3680">
        <f>IF($I3680&lt;&gt;"",$I3680,IF($E3680="SGD",1,IF($E3680="USD",Settings!$B$22,IF($E3680="HKD",Settings!$B$23,1))))</f>
        <v>1</v>
      </c>
      <c r="Q3680">
        <f t="shared" si="517"/>
        <v>0</v>
      </c>
      <c r="R3680">
        <f t="shared" si="518"/>
        <v>0</v>
      </c>
      <c r="S3680" t="str">
        <f t="shared" si="519"/>
        <v/>
      </c>
      <c r="T3680" t="str">
        <f t="shared" si="520"/>
        <v/>
      </c>
      <c r="U3680" t="str">
        <f t="shared" si="521"/>
        <v/>
      </c>
    </row>
    <row r="3681" spans="12:21" ht="15" customHeight="1" x14ac:dyDescent="0.15">
      <c r="L3681" s="244" t="str">
        <f t="shared" si="513"/>
        <v/>
      </c>
      <c r="M3681" s="245" t="str">
        <f t="shared" si="514"/>
        <v/>
      </c>
      <c r="N3681" s="244" t="str">
        <f t="shared" si="515"/>
        <v/>
      </c>
      <c r="O3681" s="244" t="str">
        <f t="shared" si="516"/>
        <v/>
      </c>
      <c r="P3681">
        <f>IF($I3681&lt;&gt;"",$I3681,IF($E3681="SGD",1,IF($E3681="USD",Settings!$B$22,IF($E3681="HKD",Settings!$B$23,1))))</f>
        <v>1</v>
      </c>
      <c r="Q3681">
        <f t="shared" si="517"/>
        <v>0</v>
      </c>
      <c r="R3681">
        <f t="shared" si="518"/>
        <v>0</v>
      </c>
      <c r="S3681" t="str">
        <f t="shared" si="519"/>
        <v/>
      </c>
      <c r="T3681" t="str">
        <f t="shared" si="520"/>
        <v/>
      </c>
      <c r="U3681" t="str">
        <f t="shared" si="521"/>
        <v/>
      </c>
    </row>
    <row r="3682" spans="12:21" ht="15" customHeight="1" x14ac:dyDescent="0.15">
      <c r="L3682" s="244" t="str">
        <f t="shared" si="513"/>
        <v/>
      </c>
      <c r="M3682" s="245" t="str">
        <f t="shared" si="514"/>
        <v/>
      </c>
      <c r="N3682" s="244" t="str">
        <f t="shared" si="515"/>
        <v/>
      </c>
      <c r="O3682" s="244" t="str">
        <f t="shared" si="516"/>
        <v/>
      </c>
      <c r="P3682">
        <f>IF($I3682&lt;&gt;"",$I3682,IF($E3682="SGD",1,IF($E3682="USD",Settings!$B$22,IF($E3682="HKD",Settings!$B$23,1))))</f>
        <v>1</v>
      </c>
      <c r="Q3682">
        <f t="shared" si="517"/>
        <v>0</v>
      </c>
      <c r="R3682">
        <f t="shared" si="518"/>
        <v>0</v>
      </c>
      <c r="S3682" t="str">
        <f t="shared" si="519"/>
        <v/>
      </c>
      <c r="T3682" t="str">
        <f t="shared" si="520"/>
        <v/>
      </c>
      <c r="U3682" t="str">
        <f t="shared" si="521"/>
        <v/>
      </c>
    </row>
    <row r="3683" spans="12:21" ht="15" customHeight="1" x14ac:dyDescent="0.15">
      <c r="L3683" s="244" t="str">
        <f t="shared" si="513"/>
        <v/>
      </c>
      <c r="M3683" s="245" t="str">
        <f t="shared" si="514"/>
        <v/>
      </c>
      <c r="N3683" s="244" t="str">
        <f t="shared" si="515"/>
        <v/>
      </c>
      <c r="O3683" s="244" t="str">
        <f t="shared" si="516"/>
        <v/>
      </c>
      <c r="P3683">
        <f>IF($I3683&lt;&gt;"",$I3683,IF($E3683="SGD",1,IF($E3683="USD",Settings!$B$22,IF($E3683="HKD",Settings!$B$23,1))))</f>
        <v>1</v>
      </c>
      <c r="Q3683">
        <f t="shared" si="517"/>
        <v>0</v>
      </c>
      <c r="R3683">
        <f t="shared" si="518"/>
        <v>0</v>
      </c>
      <c r="S3683" t="str">
        <f t="shared" si="519"/>
        <v/>
      </c>
      <c r="T3683" t="str">
        <f t="shared" si="520"/>
        <v/>
      </c>
      <c r="U3683" t="str">
        <f t="shared" si="521"/>
        <v/>
      </c>
    </row>
    <row r="3684" spans="12:21" ht="15" customHeight="1" x14ac:dyDescent="0.15">
      <c r="L3684" s="244" t="str">
        <f t="shared" si="513"/>
        <v/>
      </c>
      <c r="M3684" s="245" t="str">
        <f t="shared" si="514"/>
        <v/>
      </c>
      <c r="N3684" s="244" t="str">
        <f t="shared" si="515"/>
        <v/>
      </c>
      <c r="O3684" s="244" t="str">
        <f t="shared" si="516"/>
        <v/>
      </c>
      <c r="P3684">
        <f>IF($I3684&lt;&gt;"",$I3684,IF($E3684="SGD",1,IF($E3684="USD",Settings!$B$22,IF($E3684="HKD",Settings!$B$23,1))))</f>
        <v>1</v>
      </c>
      <c r="Q3684">
        <f t="shared" si="517"/>
        <v>0</v>
      </c>
      <c r="R3684">
        <f t="shared" si="518"/>
        <v>0</v>
      </c>
      <c r="S3684" t="str">
        <f t="shared" si="519"/>
        <v/>
      </c>
      <c r="T3684" t="str">
        <f t="shared" si="520"/>
        <v/>
      </c>
      <c r="U3684" t="str">
        <f t="shared" si="521"/>
        <v/>
      </c>
    </row>
    <row r="3685" spans="12:21" ht="15" customHeight="1" x14ac:dyDescent="0.15">
      <c r="L3685" s="244" t="str">
        <f t="shared" si="513"/>
        <v/>
      </c>
      <c r="M3685" s="245" t="str">
        <f t="shared" si="514"/>
        <v/>
      </c>
      <c r="N3685" s="244" t="str">
        <f t="shared" si="515"/>
        <v/>
      </c>
      <c r="O3685" s="244" t="str">
        <f t="shared" si="516"/>
        <v/>
      </c>
      <c r="P3685">
        <f>IF($I3685&lt;&gt;"",$I3685,IF($E3685="SGD",1,IF($E3685="USD",Settings!$B$22,IF($E3685="HKD",Settings!$B$23,1))))</f>
        <v>1</v>
      </c>
      <c r="Q3685">
        <f t="shared" si="517"/>
        <v>0</v>
      </c>
      <c r="R3685">
        <f t="shared" si="518"/>
        <v>0</v>
      </c>
      <c r="S3685" t="str">
        <f t="shared" si="519"/>
        <v/>
      </c>
      <c r="T3685" t="str">
        <f t="shared" si="520"/>
        <v/>
      </c>
      <c r="U3685" t="str">
        <f t="shared" si="521"/>
        <v/>
      </c>
    </row>
    <row r="3686" spans="12:21" ht="15" customHeight="1" x14ac:dyDescent="0.15">
      <c r="L3686" s="244" t="str">
        <f t="shared" si="513"/>
        <v/>
      </c>
      <c r="M3686" s="245" t="str">
        <f t="shared" si="514"/>
        <v/>
      </c>
      <c r="N3686" s="244" t="str">
        <f t="shared" si="515"/>
        <v/>
      </c>
      <c r="O3686" s="244" t="str">
        <f t="shared" si="516"/>
        <v/>
      </c>
      <c r="P3686">
        <f>IF($I3686&lt;&gt;"",$I3686,IF($E3686="SGD",1,IF($E3686="USD",Settings!$B$22,IF($E3686="HKD",Settings!$B$23,1))))</f>
        <v>1</v>
      </c>
      <c r="Q3686">
        <f t="shared" si="517"/>
        <v>0</v>
      </c>
      <c r="R3686">
        <f t="shared" si="518"/>
        <v>0</v>
      </c>
      <c r="S3686" t="str">
        <f t="shared" si="519"/>
        <v/>
      </c>
      <c r="T3686" t="str">
        <f t="shared" si="520"/>
        <v/>
      </c>
      <c r="U3686" t="str">
        <f t="shared" si="521"/>
        <v/>
      </c>
    </row>
    <row r="3687" spans="12:21" ht="15" customHeight="1" x14ac:dyDescent="0.15">
      <c r="L3687" s="244" t="str">
        <f t="shared" si="513"/>
        <v/>
      </c>
      <c r="M3687" s="245" t="str">
        <f t="shared" si="514"/>
        <v/>
      </c>
      <c r="N3687" s="244" t="str">
        <f t="shared" si="515"/>
        <v/>
      </c>
      <c r="O3687" s="244" t="str">
        <f t="shared" si="516"/>
        <v/>
      </c>
      <c r="P3687">
        <f>IF($I3687&lt;&gt;"",$I3687,IF($E3687="SGD",1,IF($E3687="USD",Settings!$B$22,IF($E3687="HKD",Settings!$B$23,1))))</f>
        <v>1</v>
      </c>
      <c r="Q3687">
        <f t="shared" si="517"/>
        <v>0</v>
      </c>
      <c r="R3687">
        <f t="shared" si="518"/>
        <v>0</v>
      </c>
      <c r="S3687" t="str">
        <f t="shared" si="519"/>
        <v/>
      </c>
      <c r="T3687" t="str">
        <f t="shared" si="520"/>
        <v/>
      </c>
      <c r="U3687" t="str">
        <f t="shared" si="521"/>
        <v/>
      </c>
    </row>
    <row r="3688" spans="12:21" ht="15" customHeight="1" x14ac:dyDescent="0.15">
      <c r="L3688" s="244" t="str">
        <f t="shared" si="513"/>
        <v/>
      </c>
      <c r="M3688" s="245" t="str">
        <f t="shared" si="514"/>
        <v/>
      </c>
      <c r="N3688" s="244" t="str">
        <f t="shared" si="515"/>
        <v/>
      </c>
      <c r="O3688" s="244" t="str">
        <f t="shared" si="516"/>
        <v/>
      </c>
      <c r="P3688">
        <f>IF($I3688&lt;&gt;"",$I3688,IF($E3688="SGD",1,IF($E3688="USD",Settings!$B$22,IF($E3688="HKD",Settings!$B$23,1))))</f>
        <v>1</v>
      </c>
      <c r="Q3688">
        <f t="shared" si="517"/>
        <v>0</v>
      </c>
      <c r="R3688">
        <f t="shared" si="518"/>
        <v>0</v>
      </c>
      <c r="S3688" t="str">
        <f t="shared" si="519"/>
        <v/>
      </c>
      <c r="T3688" t="str">
        <f t="shared" si="520"/>
        <v/>
      </c>
      <c r="U3688" t="str">
        <f t="shared" si="521"/>
        <v/>
      </c>
    </row>
    <row r="3689" spans="12:21" ht="15" customHeight="1" x14ac:dyDescent="0.15">
      <c r="L3689" s="244" t="str">
        <f t="shared" ref="L3689:L3752" si="522">IF(OR(B3689="",C3689="",E3689=""),"",B3689&amp;":"&amp;C3689&amp;":"&amp;E3689)</f>
        <v/>
      </c>
      <c r="M3689" s="245" t="str">
        <f t="shared" ref="M3689:M3752" si="523">IF(A3689="","",A3689*D3689)</f>
        <v/>
      </c>
      <c r="N3689" s="244" t="str">
        <f t="shared" ref="N3689:N3752" si="524">IF(A3689="","",IF(OR(A3689=1,A3689=0),J3689,0))</f>
        <v/>
      </c>
      <c r="O3689" s="244" t="str">
        <f t="shared" ref="O3689:O3752" si="525">IF(A3689="","",IF(A3689=-1,J3689,0))</f>
        <v/>
      </c>
      <c r="P3689">
        <f>IF($I3689&lt;&gt;"",$I3689,IF($E3689="SGD",1,IF($E3689="USD",Settings!$B$22,IF($E3689="HKD",Settings!$B$23,1))))</f>
        <v>1</v>
      </c>
      <c r="Q3689">
        <f t="shared" ref="Q3689:Q3752" si="526">IF($L3689="",0,($O3689-$N3689+IF($A3689=2,$J3689,0))*$P3689)</f>
        <v>0</v>
      </c>
      <c r="R3689">
        <f t="shared" ref="R3689:R3752" si="527">IF($L3689="",0,IF($A3689=2,$J3689*$P3689,0))</f>
        <v>0</v>
      </c>
      <c r="S3689" t="str">
        <f t="shared" si="519"/>
        <v/>
      </c>
      <c r="T3689" t="str">
        <f t="shared" si="520"/>
        <v/>
      </c>
      <c r="U3689" t="str">
        <f t="shared" si="521"/>
        <v/>
      </c>
    </row>
    <row r="3690" spans="12:21" ht="15" customHeight="1" x14ac:dyDescent="0.15">
      <c r="L3690" s="244" t="str">
        <f t="shared" si="522"/>
        <v/>
      </c>
      <c r="M3690" s="245" t="str">
        <f t="shared" si="523"/>
        <v/>
      </c>
      <c r="N3690" s="244" t="str">
        <f t="shared" si="524"/>
        <v/>
      </c>
      <c r="O3690" s="244" t="str">
        <f t="shared" si="525"/>
        <v/>
      </c>
      <c r="P3690">
        <f>IF($I3690&lt;&gt;"",$I3690,IF($E3690="SGD",1,IF($E3690="USD",Settings!$B$22,IF($E3690="HKD",Settings!$B$23,1))))</f>
        <v>1</v>
      </c>
      <c r="Q3690">
        <f t="shared" si="526"/>
        <v>0</v>
      </c>
      <c r="R3690">
        <f t="shared" si="527"/>
        <v>0</v>
      </c>
      <c r="S3690" t="str">
        <f t="shared" si="519"/>
        <v/>
      </c>
      <c r="T3690" t="str">
        <f t="shared" si="520"/>
        <v/>
      </c>
      <c r="U3690" t="str">
        <f t="shared" si="521"/>
        <v/>
      </c>
    </row>
    <row r="3691" spans="12:21" ht="15" customHeight="1" x14ac:dyDescent="0.15">
      <c r="L3691" s="244" t="str">
        <f t="shared" si="522"/>
        <v/>
      </c>
      <c r="M3691" s="245" t="str">
        <f t="shared" si="523"/>
        <v/>
      </c>
      <c r="N3691" s="244" t="str">
        <f t="shared" si="524"/>
        <v/>
      </c>
      <c r="O3691" s="244" t="str">
        <f t="shared" si="525"/>
        <v/>
      </c>
      <c r="P3691">
        <f>IF($I3691&lt;&gt;"",$I3691,IF($E3691="SGD",1,IF($E3691="USD",Settings!$B$22,IF($E3691="HKD",Settings!$B$23,1))))</f>
        <v>1</v>
      </c>
      <c r="Q3691">
        <f t="shared" si="526"/>
        <v>0</v>
      </c>
      <c r="R3691">
        <f t="shared" si="527"/>
        <v>0</v>
      </c>
      <c r="S3691" t="str">
        <f t="shared" si="519"/>
        <v/>
      </c>
      <c r="T3691" t="str">
        <f t="shared" si="520"/>
        <v/>
      </c>
      <c r="U3691" t="str">
        <f t="shared" si="521"/>
        <v/>
      </c>
    </row>
    <row r="3692" spans="12:21" ht="15" customHeight="1" x14ac:dyDescent="0.15">
      <c r="L3692" s="244" t="str">
        <f t="shared" si="522"/>
        <v/>
      </c>
      <c r="M3692" s="245" t="str">
        <f t="shared" si="523"/>
        <v/>
      </c>
      <c r="N3692" s="244" t="str">
        <f t="shared" si="524"/>
        <v/>
      </c>
      <c r="O3692" s="244" t="str">
        <f t="shared" si="525"/>
        <v/>
      </c>
      <c r="P3692">
        <f>IF($I3692&lt;&gt;"",$I3692,IF($E3692="SGD",1,IF($E3692="USD",Settings!$B$22,IF($E3692="HKD",Settings!$B$23,1))))</f>
        <v>1</v>
      </c>
      <c r="Q3692">
        <f t="shared" si="526"/>
        <v>0</v>
      </c>
      <c r="R3692">
        <f t="shared" si="527"/>
        <v>0</v>
      </c>
      <c r="S3692" t="str">
        <f t="shared" si="519"/>
        <v/>
      </c>
      <c r="T3692" t="str">
        <f t="shared" si="520"/>
        <v/>
      </c>
      <c r="U3692" t="str">
        <f t="shared" si="521"/>
        <v/>
      </c>
    </row>
    <row r="3693" spans="12:21" ht="15" customHeight="1" x14ac:dyDescent="0.15">
      <c r="L3693" s="244" t="str">
        <f t="shared" si="522"/>
        <v/>
      </c>
      <c r="M3693" s="245" t="str">
        <f t="shared" si="523"/>
        <v/>
      </c>
      <c r="N3693" s="244" t="str">
        <f t="shared" si="524"/>
        <v/>
      </c>
      <c r="O3693" s="244" t="str">
        <f t="shared" si="525"/>
        <v/>
      </c>
      <c r="P3693">
        <f>IF($I3693&lt;&gt;"",$I3693,IF($E3693="SGD",1,IF($E3693="USD",Settings!$B$22,IF($E3693="HKD",Settings!$B$23,1))))</f>
        <v>1</v>
      </c>
      <c r="Q3693">
        <f t="shared" si="526"/>
        <v>0</v>
      </c>
      <c r="R3693">
        <f t="shared" si="527"/>
        <v>0</v>
      </c>
      <c r="S3693" t="str">
        <f t="shared" si="519"/>
        <v/>
      </c>
      <c r="T3693" t="str">
        <f t="shared" si="520"/>
        <v/>
      </c>
      <c r="U3693" t="str">
        <f t="shared" si="521"/>
        <v/>
      </c>
    </row>
    <row r="3694" spans="12:21" ht="15" customHeight="1" x14ac:dyDescent="0.15">
      <c r="L3694" s="244" t="str">
        <f t="shared" si="522"/>
        <v/>
      </c>
      <c r="M3694" s="245" t="str">
        <f t="shared" si="523"/>
        <v/>
      </c>
      <c r="N3694" s="244" t="str">
        <f t="shared" si="524"/>
        <v/>
      </c>
      <c r="O3694" s="244" t="str">
        <f t="shared" si="525"/>
        <v/>
      </c>
      <c r="P3694">
        <f>IF($I3694&lt;&gt;"",$I3694,IF($E3694="SGD",1,IF($E3694="USD",Settings!$B$22,IF($E3694="HKD",Settings!$B$23,1))))</f>
        <v>1</v>
      </c>
      <c r="Q3694">
        <f t="shared" si="526"/>
        <v>0</v>
      </c>
      <c r="R3694">
        <f t="shared" si="527"/>
        <v>0</v>
      </c>
      <c r="S3694" t="str">
        <f t="shared" si="519"/>
        <v/>
      </c>
      <c r="T3694" t="str">
        <f t="shared" si="520"/>
        <v/>
      </c>
      <c r="U3694" t="str">
        <f t="shared" si="521"/>
        <v/>
      </c>
    </row>
    <row r="3695" spans="12:21" ht="15" customHeight="1" x14ac:dyDescent="0.15">
      <c r="L3695" s="244" t="str">
        <f t="shared" si="522"/>
        <v/>
      </c>
      <c r="M3695" s="245" t="str">
        <f t="shared" si="523"/>
        <v/>
      </c>
      <c r="N3695" s="244" t="str">
        <f t="shared" si="524"/>
        <v/>
      </c>
      <c r="O3695" s="244" t="str">
        <f t="shared" si="525"/>
        <v/>
      </c>
      <c r="P3695">
        <f>IF($I3695&lt;&gt;"",$I3695,IF($E3695="SGD",1,IF($E3695="USD",Settings!$B$22,IF($E3695="HKD",Settings!$B$23,1))))</f>
        <v>1</v>
      </c>
      <c r="Q3695">
        <f t="shared" si="526"/>
        <v>0</v>
      </c>
      <c r="R3695">
        <f t="shared" si="527"/>
        <v>0</v>
      </c>
      <c r="S3695" t="str">
        <f t="shared" si="519"/>
        <v/>
      </c>
      <c r="T3695" t="str">
        <f t="shared" si="520"/>
        <v/>
      </c>
      <c r="U3695" t="str">
        <f t="shared" si="521"/>
        <v/>
      </c>
    </row>
    <row r="3696" spans="12:21" ht="15" customHeight="1" x14ac:dyDescent="0.15">
      <c r="L3696" s="244" t="str">
        <f t="shared" si="522"/>
        <v/>
      </c>
      <c r="M3696" s="245" t="str">
        <f t="shared" si="523"/>
        <v/>
      </c>
      <c r="N3696" s="244" t="str">
        <f t="shared" si="524"/>
        <v/>
      </c>
      <c r="O3696" s="244" t="str">
        <f t="shared" si="525"/>
        <v/>
      </c>
      <c r="P3696">
        <f>IF($I3696&lt;&gt;"",$I3696,IF($E3696="SGD",1,IF($E3696="USD",Settings!$B$22,IF($E3696="HKD",Settings!$B$23,1))))</f>
        <v>1</v>
      </c>
      <c r="Q3696">
        <f t="shared" si="526"/>
        <v>0</v>
      </c>
      <c r="R3696">
        <f t="shared" si="527"/>
        <v>0</v>
      </c>
      <c r="S3696" t="str">
        <f t="shared" si="519"/>
        <v/>
      </c>
      <c r="T3696" t="str">
        <f t="shared" si="520"/>
        <v/>
      </c>
      <c r="U3696" t="str">
        <f t="shared" si="521"/>
        <v/>
      </c>
    </row>
    <row r="3697" spans="12:21" ht="15" customHeight="1" x14ac:dyDescent="0.15">
      <c r="L3697" s="244" t="str">
        <f t="shared" si="522"/>
        <v/>
      </c>
      <c r="M3697" s="245" t="str">
        <f t="shared" si="523"/>
        <v/>
      </c>
      <c r="N3697" s="244" t="str">
        <f t="shared" si="524"/>
        <v/>
      </c>
      <c r="O3697" s="244" t="str">
        <f t="shared" si="525"/>
        <v/>
      </c>
      <c r="P3697">
        <f>IF($I3697&lt;&gt;"",$I3697,IF($E3697="SGD",1,IF($E3697="USD",Settings!$B$22,IF($E3697="HKD",Settings!$B$23,1))))</f>
        <v>1</v>
      </c>
      <c r="Q3697">
        <f t="shared" si="526"/>
        <v>0</v>
      </c>
      <c r="R3697">
        <f t="shared" si="527"/>
        <v>0</v>
      </c>
      <c r="S3697" t="str">
        <f t="shared" si="519"/>
        <v/>
      </c>
      <c r="T3697" t="str">
        <f t="shared" si="520"/>
        <v/>
      </c>
      <c r="U3697" t="str">
        <f t="shared" si="521"/>
        <v/>
      </c>
    </row>
    <row r="3698" spans="12:21" ht="15" customHeight="1" x14ac:dyDescent="0.15">
      <c r="L3698" s="244" t="str">
        <f t="shared" si="522"/>
        <v/>
      </c>
      <c r="M3698" s="245" t="str">
        <f t="shared" si="523"/>
        <v/>
      </c>
      <c r="N3698" s="244" t="str">
        <f t="shared" si="524"/>
        <v/>
      </c>
      <c r="O3698" s="244" t="str">
        <f t="shared" si="525"/>
        <v/>
      </c>
      <c r="P3698">
        <f>IF($I3698&lt;&gt;"",$I3698,IF($E3698="SGD",1,IF($E3698="USD",Settings!$B$22,IF($E3698="HKD",Settings!$B$23,1))))</f>
        <v>1</v>
      </c>
      <c r="Q3698">
        <f t="shared" si="526"/>
        <v>0</v>
      </c>
      <c r="R3698">
        <f t="shared" si="527"/>
        <v>0</v>
      </c>
      <c r="S3698" t="str">
        <f t="shared" si="519"/>
        <v/>
      </c>
      <c r="T3698" t="str">
        <f t="shared" si="520"/>
        <v/>
      </c>
      <c r="U3698" t="str">
        <f t="shared" si="521"/>
        <v/>
      </c>
    </row>
    <row r="3699" spans="12:21" ht="15" customHeight="1" x14ac:dyDescent="0.15">
      <c r="L3699" s="244" t="str">
        <f t="shared" si="522"/>
        <v/>
      </c>
      <c r="M3699" s="245" t="str">
        <f t="shared" si="523"/>
        <v/>
      </c>
      <c r="N3699" s="244" t="str">
        <f t="shared" si="524"/>
        <v/>
      </c>
      <c r="O3699" s="244" t="str">
        <f t="shared" si="525"/>
        <v/>
      </c>
      <c r="P3699">
        <f>IF($I3699&lt;&gt;"",$I3699,IF($E3699="SGD",1,IF($E3699="USD",Settings!$B$22,IF($E3699="HKD",Settings!$B$23,1))))</f>
        <v>1</v>
      </c>
      <c r="Q3699">
        <f t="shared" si="526"/>
        <v>0</v>
      </c>
      <c r="R3699">
        <f t="shared" si="527"/>
        <v>0</v>
      </c>
      <c r="S3699" t="str">
        <f t="shared" si="519"/>
        <v/>
      </c>
      <c r="T3699" t="str">
        <f t="shared" si="520"/>
        <v/>
      </c>
      <c r="U3699" t="str">
        <f t="shared" si="521"/>
        <v/>
      </c>
    </row>
    <row r="3700" spans="12:21" ht="15" customHeight="1" x14ac:dyDescent="0.15">
      <c r="L3700" s="244" t="str">
        <f t="shared" si="522"/>
        <v/>
      </c>
      <c r="M3700" s="245" t="str">
        <f t="shared" si="523"/>
        <v/>
      </c>
      <c r="N3700" s="244" t="str">
        <f t="shared" si="524"/>
        <v/>
      </c>
      <c r="O3700" s="244" t="str">
        <f t="shared" si="525"/>
        <v/>
      </c>
      <c r="P3700">
        <f>IF($I3700&lt;&gt;"",$I3700,IF($E3700="SGD",1,IF($E3700="USD",Settings!$B$22,IF($E3700="HKD",Settings!$B$23,1))))</f>
        <v>1</v>
      </c>
      <c r="Q3700">
        <f t="shared" si="526"/>
        <v>0</v>
      </c>
      <c r="R3700">
        <f t="shared" si="527"/>
        <v>0</v>
      </c>
      <c r="S3700" t="str">
        <f t="shared" si="519"/>
        <v/>
      </c>
      <c r="T3700" t="str">
        <f t="shared" si="520"/>
        <v/>
      </c>
      <c r="U3700" t="str">
        <f t="shared" si="521"/>
        <v/>
      </c>
    </row>
    <row r="3701" spans="12:21" ht="15" customHeight="1" x14ac:dyDescent="0.15">
      <c r="L3701" s="244" t="str">
        <f t="shared" si="522"/>
        <v/>
      </c>
      <c r="M3701" s="245" t="str">
        <f t="shared" si="523"/>
        <v/>
      </c>
      <c r="N3701" s="244" t="str">
        <f t="shared" si="524"/>
        <v/>
      </c>
      <c r="O3701" s="244" t="str">
        <f t="shared" si="525"/>
        <v/>
      </c>
      <c r="P3701">
        <f>IF($I3701&lt;&gt;"",$I3701,IF($E3701="SGD",1,IF($E3701="USD",Settings!$B$22,IF($E3701="HKD",Settings!$B$23,1))))</f>
        <v>1</v>
      </c>
      <c r="Q3701">
        <f t="shared" si="526"/>
        <v>0</v>
      </c>
      <c r="R3701">
        <f t="shared" si="527"/>
        <v>0</v>
      </c>
      <c r="S3701" t="str">
        <f t="shared" si="519"/>
        <v/>
      </c>
      <c r="T3701" t="str">
        <f t="shared" si="520"/>
        <v/>
      </c>
      <c r="U3701" t="str">
        <f t="shared" si="521"/>
        <v/>
      </c>
    </row>
    <row r="3702" spans="12:21" ht="15" customHeight="1" x14ac:dyDescent="0.15">
      <c r="L3702" s="244" t="str">
        <f t="shared" si="522"/>
        <v/>
      </c>
      <c r="M3702" s="245" t="str">
        <f t="shared" si="523"/>
        <v/>
      </c>
      <c r="N3702" s="244" t="str">
        <f t="shared" si="524"/>
        <v/>
      </c>
      <c r="O3702" s="244" t="str">
        <f t="shared" si="525"/>
        <v/>
      </c>
      <c r="P3702">
        <f>IF($I3702&lt;&gt;"",$I3702,IF($E3702="SGD",1,IF($E3702="USD",Settings!$B$22,IF($E3702="HKD",Settings!$B$23,1))))</f>
        <v>1</v>
      </c>
      <c r="Q3702">
        <f t="shared" si="526"/>
        <v>0</v>
      </c>
      <c r="R3702">
        <f t="shared" si="527"/>
        <v>0</v>
      </c>
      <c r="S3702" t="str">
        <f t="shared" si="519"/>
        <v/>
      </c>
      <c r="T3702" t="str">
        <f t="shared" si="520"/>
        <v/>
      </c>
      <c r="U3702" t="str">
        <f t="shared" si="521"/>
        <v/>
      </c>
    </row>
    <row r="3703" spans="12:21" ht="15" customHeight="1" x14ac:dyDescent="0.15">
      <c r="L3703" s="244" t="str">
        <f t="shared" si="522"/>
        <v/>
      </c>
      <c r="M3703" s="245" t="str">
        <f t="shared" si="523"/>
        <v/>
      </c>
      <c r="N3703" s="244" t="str">
        <f t="shared" si="524"/>
        <v/>
      </c>
      <c r="O3703" s="244" t="str">
        <f t="shared" si="525"/>
        <v/>
      </c>
      <c r="P3703">
        <f>IF($I3703&lt;&gt;"",$I3703,IF($E3703="SGD",1,IF($E3703="USD",Settings!$B$22,IF($E3703="HKD",Settings!$B$23,1))))</f>
        <v>1</v>
      </c>
      <c r="Q3703">
        <f t="shared" si="526"/>
        <v>0</v>
      </c>
      <c r="R3703">
        <f t="shared" si="527"/>
        <v>0</v>
      </c>
      <c r="S3703" t="str">
        <f t="shared" si="519"/>
        <v/>
      </c>
      <c r="T3703" t="str">
        <f t="shared" si="520"/>
        <v/>
      </c>
      <c r="U3703" t="str">
        <f t="shared" si="521"/>
        <v/>
      </c>
    </row>
    <row r="3704" spans="12:21" ht="15" customHeight="1" x14ac:dyDescent="0.15">
      <c r="L3704" s="244" t="str">
        <f t="shared" si="522"/>
        <v/>
      </c>
      <c r="M3704" s="245" t="str">
        <f t="shared" si="523"/>
        <v/>
      </c>
      <c r="N3704" s="244" t="str">
        <f t="shared" si="524"/>
        <v/>
      </c>
      <c r="O3704" s="244" t="str">
        <f t="shared" si="525"/>
        <v/>
      </c>
      <c r="P3704">
        <f>IF($I3704&lt;&gt;"",$I3704,IF($E3704="SGD",1,IF($E3704="USD",Settings!$B$22,IF($E3704="HKD",Settings!$B$23,1))))</f>
        <v>1</v>
      </c>
      <c r="Q3704">
        <f t="shared" si="526"/>
        <v>0</v>
      </c>
      <c r="R3704">
        <f t="shared" si="527"/>
        <v>0</v>
      </c>
      <c r="S3704" t="str">
        <f t="shared" si="519"/>
        <v/>
      </c>
      <c r="T3704" t="str">
        <f t="shared" si="520"/>
        <v/>
      </c>
      <c r="U3704" t="str">
        <f t="shared" si="521"/>
        <v/>
      </c>
    </row>
    <row r="3705" spans="12:21" ht="15" customHeight="1" x14ac:dyDescent="0.15">
      <c r="L3705" s="244" t="str">
        <f t="shared" si="522"/>
        <v/>
      </c>
      <c r="M3705" s="245" t="str">
        <f t="shared" si="523"/>
        <v/>
      </c>
      <c r="N3705" s="244" t="str">
        <f t="shared" si="524"/>
        <v/>
      </c>
      <c r="O3705" s="244" t="str">
        <f t="shared" si="525"/>
        <v/>
      </c>
      <c r="P3705">
        <f>IF($I3705&lt;&gt;"",$I3705,IF($E3705="SGD",1,IF($E3705="USD",Settings!$B$22,IF($E3705="HKD",Settings!$B$23,1))))</f>
        <v>1</v>
      </c>
      <c r="Q3705">
        <f t="shared" si="526"/>
        <v>0</v>
      </c>
      <c r="R3705">
        <f t="shared" si="527"/>
        <v>0</v>
      </c>
      <c r="S3705" t="str">
        <f t="shared" si="519"/>
        <v/>
      </c>
      <c r="T3705" t="str">
        <f t="shared" si="520"/>
        <v/>
      </c>
      <c r="U3705" t="str">
        <f t="shared" si="521"/>
        <v/>
      </c>
    </row>
    <row r="3706" spans="12:21" ht="15" customHeight="1" x14ac:dyDescent="0.15">
      <c r="L3706" s="244" t="str">
        <f t="shared" si="522"/>
        <v/>
      </c>
      <c r="M3706" s="245" t="str">
        <f t="shared" si="523"/>
        <v/>
      </c>
      <c r="N3706" s="244" t="str">
        <f t="shared" si="524"/>
        <v/>
      </c>
      <c r="O3706" s="244" t="str">
        <f t="shared" si="525"/>
        <v/>
      </c>
      <c r="P3706">
        <f>IF($I3706&lt;&gt;"",$I3706,IF($E3706="SGD",1,IF($E3706="USD",Settings!$B$22,IF($E3706="HKD",Settings!$B$23,1))))</f>
        <v>1</v>
      </c>
      <c r="Q3706">
        <f t="shared" si="526"/>
        <v>0</v>
      </c>
      <c r="R3706">
        <f t="shared" si="527"/>
        <v>0</v>
      </c>
      <c r="S3706" t="str">
        <f t="shared" si="519"/>
        <v/>
      </c>
      <c r="T3706" t="str">
        <f t="shared" si="520"/>
        <v/>
      </c>
      <c r="U3706" t="str">
        <f t="shared" si="521"/>
        <v/>
      </c>
    </row>
    <row r="3707" spans="12:21" ht="15" customHeight="1" x14ac:dyDescent="0.15">
      <c r="L3707" s="244" t="str">
        <f t="shared" si="522"/>
        <v/>
      </c>
      <c r="M3707" s="245" t="str">
        <f t="shared" si="523"/>
        <v/>
      </c>
      <c r="N3707" s="244" t="str">
        <f t="shared" si="524"/>
        <v/>
      </c>
      <c r="O3707" s="244" t="str">
        <f t="shared" si="525"/>
        <v/>
      </c>
      <c r="P3707">
        <f>IF($I3707&lt;&gt;"",$I3707,IF($E3707="SGD",1,IF($E3707="USD",Settings!$B$22,IF($E3707="HKD",Settings!$B$23,1))))</f>
        <v>1</v>
      </c>
      <c r="Q3707">
        <f t="shared" si="526"/>
        <v>0</v>
      </c>
      <c r="R3707">
        <f t="shared" si="527"/>
        <v>0</v>
      </c>
      <c r="S3707" t="str">
        <f t="shared" si="519"/>
        <v/>
      </c>
      <c r="T3707" t="str">
        <f t="shared" si="520"/>
        <v/>
      </c>
      <c r="U3707" t="str">
        <f t="shared" si="521"/>
        <v/>
      </c>
    </row>
    <row r="3708" spans="12:21" ht="15" customHeight="1" x14ac:dyDescent="0.15">
      <c r="L3708" s="244" t="str">
        <f t="shared" si="522"/>
        <v/>
      </c>
      <c r="M3708" s="245" t="str">
        <f t="shared" si="523"/>
        <v/>
      </c>
      <c r="N3708" s="244" t="str">
        <f t="shared" si="524"/>
        <v/>
      </c>
      <c r="O3708" s="244" t="str">
        <f t="shared" si="525"/>
        <v/>
      </c>
      <c r="P3708">
        <f>IF($I3708&lt;&gt;"",$I3708,IF($E3708="SGD",1,IF($E3708="USD",Settings!$B$22,IF($E3708="HKD",Settings!$B$23,1))))</f>
        <v>1</v>
      </c>
      <c r="Q3708">
        <f t="shared" si="526"/>
        <v>0</v>
      </c>
      <c r="R3708">
        <f t="shared" si="527"/>
        <v>0</v>
      </c>
      <c r="S3708" t="str">
        <f t="shared" si="519"/>
        <v/>
      </c>
      <c r="T3708" t="str">
        <f t="shared" si="520"/>
        <v/>
      </c>
      <c r="U3708" t="str">
        <f t="shared" si="521"/>
        <v/>
      </c>
    </row>
    <row r="3709" spans="12:21" ht="15" customHeight="1" x14ac:dyDescent="0.15">
      <c r="L3709" s="244" t="str">
        <f t="shared" si="522"/>
        <v/>
      </c>
      <c r="M3709" s="245" t="str">
        <f t="shared" si="523"/>
        <v/>
      </c>
      <c r="N3709" s="244" t="str">
        <f t="shared" si="524"/>
        <v/>
      </c>
      <c r="O3709" s="244" t="str">
        <f t="shared" si="525"/>
        <v/>
      </c>
      <c r="P3709">
        <f>IF($I3709&lt;&gt;"",$I3709,IF($E3709="SGD",1,IF($E3709="USD",Settings!$B$22,IF($E3709="HKD",Settings!$B$23,1))))</f>
        <v>1</v>
      </c>
      <c r="Q3709">
        <f t="shared" si="526"/>
        <v>0</v>
      </c>
      <c r="R3709">
        <f t="shared" si="527"/>
        <v>0</v>
      </c>
      <c r="S3709" t="str">
        <f t="shared" si="519"/>
        <v/>
      </c>
      <c r="T3709" t="str">
        <f t="shared" si="520"/>
        <v/>
      </c>
      <c r="U3709" t="str">
        <f t="shared" si="521"/>
        <v/>
      </c>
    </row>
    <row r="3710" spans="12:21" ht="15" customHeight="1" x14ac:dyDescent="0.15">
      <c r="L3710" s="244" t="str">
        <f t="shared" si="522"/>
        <v/>
      </c>
      <c r="M3710" s="245" t="str">
        <f t="shared" si="523"/>
        <v/>
      </c>
      <c r="N3710" s="244" t="str">
        <f t="shared" si="524"/>
        <v/>
      </c>
      <c r="O3710" s="244" t="str">
        <f t="shared" si="525"/>
        <v/>
      </c>
      <c r="P3710">
        <f>IF($I3710&lt;&gt;"",$I3710,IF($E3710="SGD",1,IF($E3710="USD",Settings!$B$22,IF($E3710="HKD",Settings!$B$23,1))))</f>
        <v>1</v>
      </c>
      <c r="Q3710">
        <f t="shared" si="526"/>
        <v>0</v>
      </c>
      <c r="R3710">
        <f t="shared" si="527"/>
        <v>0</v>
      </c>
      <c r="S3710" t="str">
        <f t="shared" si="519"/>
        <v/>
      </c>
      <c r="T3710" t="str">
        <f t="shared" si="520"/>
        <v/>
      </c>
      <c r="U3710" t="str">
        <f t="shared" si="521"/>
        <v/>
      </c>
    </row>
    <row r="3711" spans="12:21" ht="15" customHeight="1" x14ac:dyDescent="0.15">
      <c r="L3711" s="244" t="str">
        <f t="shared" si="522"/>
        <v/>
      </c>
      <c r="M3711" s="245" t="str">
        <f t="shared" si="523"/>
        <v/>
      </c>
      <c r="N3711" s="244" t="str">
        <f t="shared" si="524"/>
        <v/>
      </c>
      <c r="O3711" s="244" t="str">
        <f t="shared" si="525"/>
        <v/>
      </c>
      <c r="P3711">
        <f>IF($I3711&lt;&gt;"",$I3711,IF($E3711="SGD",1,IF($E3711="USD",Settings!$B$22,IF($E3711="HKD",Settings!$B$23,1))))</f>
        <v>1</v>
      </c>
      <c r="Q3711">
        <f t="shared" si="526"/>
        <v>0</v>
      </c>
      <c r="R3711">
        <f t="shared" si="527"/>
        <v>0</v>
      </c>
      <c r="S3711" t="str">
        <f t="shared" si="519"/>
        <v/>
      </c>
      <c r="T3711" t="str">
        <f t="shared" si="520"/>
        <v/>
      </c>
      <c r="U3711" t="str">
        <f t="shared" si="521"/>
        <v/>
      </c>
    </row>
    <row r="3712" spans="12:21" ht="15" customHeight="1" x14ac:dyDescent="0.15">
      <c r="L3712" s="244" t="str">
        <f t="shared" si="522"/>
        <v/>
      </c>
      <c r="M3712" s="245" t="str">
        <f t="shared" si="523"/>
        <v/>
      </c>
      <c r="N3712" s="244" t="str">
        <f t="shared" si="524"/>
        <v/>
      </c>
      <c r="O3712" s="244" t="str">
        <f t="shared" si="525"/>
        <v/>
      </c>
      <c r="P3712">
        <f>IF($I3712&lt;&gt;"",$I3712,IF($E3712="SGD",1,IF($E3712="USD",Settings!$B$22,IF($E3712="HKD",Settings!$B$23,1))))</f>
        <v>1</v>
      </c>
      <c r="Q3712">
        <f t="shared" si="526"/>
        <v>0</v>
      </c>
      <c r="R3712">
        <f t="shared" si="527"/>
        <v>0</v>
      </c>
      <c r="S3712" t="str">
        <f t="shared" si="519"/>
        <v/>
      </c>
      <c r="T3712" t="str">
        <f t="shared" si="520"/>
        <v/>
      </c>
      <c r="U3712" t="str">
        <f t="shared" si="521"/>
        <v/>
      </c>
    </row>
    <row r="3713" spans="12:21" ht="15" customHeight="1" x14ac:dyDescent="0.15">
      <c r="L3713" s="244" t="str">
        <f t="shared" si="522"/>
        <v/>
      </c>
      <c r="M3713" s="245" t="str">
        <f t="shared" si="523"/>
        <v/>
      </c>
      <c r="N3713" s="244" t="str">
        <f t="shared" si="524"/>
        <v/>
      </c>
      <c r="O3713" s="244" t="str">
        <f t="shared" si="525"/>
        <v/>
      </c>
      <c r="P3713">
        <f>IF($I3713&lt;&gt;"",$I3713,IF($E3713="SGD",1,IF($E3713="USD",Settings!$B$22,IF($E3713="HKD",Settings!$B$23,1))))</f>
        <v>1</v>
      </c>
      <c r="Q3713">
        <f t="shared" si="526"/>
        <v>0</v>
      </c>
      <c r="R3713">
        <f t="shared" si="527"/>
        <v>0</v>
      </c>
      <c r="S3713" t="str">
        <f t="shared" si="519"/>
        <v/>
      </c>
      <c r="T3713" t="str">
        <f t="shared" si="520"/>
        <v/>
      </c>
      <c r="U3713" t="str">
        <f t="shared" si="521"/>
        <v/>
      </c>
    </row>
    <row r="3714" spans="12:21" ht="15" customHeight="1" x14ac:dyDescent="0.15">
      <c r="L3714" s="244" t="str">
        <f t="shared" si="522"/>
        <v/>
      </c>
      <c r="M3714" s="245" t="str">
        <f t="shared" si="523"/>
        <v/>
      </c>
      <c r="N3714" s="244" t="str">
        <f t="shared" si="524"/>
        <v/>
      </c>
      <c r="O3714" s="244" t="str">
        <f t="shared" si="525"/>
        <v/>
      </c>
      <c r="P3714">
        <f>IF($I3714&lt;&gt;"",$I3714,IF($E3714="SGD",1,IF($E3714="USD",Settings!$B$22,IF($E3714="HKD",Settings!$B$23,1))))</f>
        <v>1</v>
      </c>
      <c r="Q3714">
        <f t="shared" si="526"/>
        <v>0</v>
      </c>
      <c r="R3714">
        <f t="shared" si="527"/>
        <v>0</v>
      </c>
      <c r="S3714" t="str">
        <f t="shared" ref="S3714:S3777" si="528">IF(L3714="","",SUMIFS($M:$M,$L:$L,L3714,$T:$T,"&lt;="&amp;T3714))</f>
        <v/>
      </c>
      <c r="T3714" t="str">
        <f t="shared" ref="T3714:T3777" si="529">IF(L3714="","",INT(G3714)*100000+ROW())</f>
        <v/>
      </c>
      <c r="U3714" t="str">
        <f t="shared" ref="U3714:U3777" si="530">IF(L3714="","",IF(AND(COUNTIFS($L:$L,L3714,$S:$S,"&gt;-0.000001",$S:$S,"&lt;0.000001",$T:$T,"&gt;"&amp;T3714)=0,ABS(S3714)&gt;0.000001),1,0))</f>
        <v/>
      </c>
    </row>
    <row r="3715" spans="12:21" ht="15" customHeight="1" x14ac:dyDescent="0.15">
      <c r="L3715" s="244" t="str">
        <f t="shared" si="522"/>
        <v/>
      </c>
      <c r="M3715" s="245" t="str">
        <f t="shared" si="523"/>
        <v/>
      </c>
      <c r="N3715" s="244" t="str">
        <f t="shared" si="524"/>
        <v/>
      </c>
      <c r="O3715" s="244" t="str">
        <f t="shared" si="525"/>
        <v/>
      </c>
      <c r="P3715">
        <f>IF($I3715&lt;&gt;"",$I3715,IF($E3715="SGD",1,IF($E3715="USD",Settings!$B$22,IF($E3715="HKD",Settings!$B$23,1))))</f>
        <v>1</v>
      </c>
      <c r="Q3715">
        <f t="shared" si="526"/>
        <v>0</v>
      </c>
      <c r="R3715">
        <f t="shared" si="527"/>
        <v>0</v>
      </c>
      <c r="S3715" t="str">
        <f t="shared" si="528"/>
        <v/>
      </c>
      <c r="T3715" t="str">
        <f t="shared" si="529"/>
        <v/>
      </c>
      <c r="U3715" t="str">
        <f t="shared" si="530"/>
        <v/>
      </c>
    </row>
    <row r="3716" spans="12:21" ht="15" customHeight="1" x14ac:dyDescent="0.15">
      <c r="L3716" s="244" t="str">
        <f t="shared" si="522"/>
        <v/>
      </c>
      <c r="M3716" s="245" t="str">
        <f t="shared" si="523"/>
        <v/>
      </c>
      <c r="N3716" s="244" t="str">
        <f t="shared" si="524"/>
        <v/>
      </c>
      <c r="O3716" s="244" t="str">
        <f t="shared" si="525"/>
        <v/>
      </c>
      <c r="P3716">
        <f>IF($I3716&lt;&gt;"",$I3716,IF($E3716="SGD",1,IF($E3716="USD",Settings!$B$22,IF($E3716="HKD",Settings!$B$23,1))))</f>
        <v>1</v>
      </c>
      <c r="Q3716">
        <f t="shared" si="526"/>
        <v>0</v>
      </c>
      <c r="R3716">
        <f t="shared" si="527"/>
        <v>0</v>
      </c>
      <c r="S3716" t="str">
        <f t="shared" si="528"/>
        <v/>
      </c>
      <c r="T3716" t="str">
        <f t="shared" si="529"/>
        <v/>
      </c>
      <c r="U3716" t="str">
        <f t="shared" si="530"/>
        <v/>
      </c>
    </row>
    <row r="3717" spans="12:21" ht="15" customHeight="1" x14ac:dyDescent="0.15">
      <c r="L3717" s="244" t="str">
        <f t="shared" si="522"/>
        <v/>
      </c>
      <c r="M3717" s="245" t="str">
        <f t="shared" si="523"/>
        <v/>
      </c>
      <c r="N3717" s="244" t="str">
        <f t="shared" si="524"/>
        <v/>
      </c>
      <c r="O3717" s="244" t="str">
        <f t="shared" si="525"/>
        <v/>
      </c>
      <c r="P3717">
        <f>IF($I3717&lt;&gt;"",$I3717,IF($E3717="SGD",1,IF($E3717="USD",Settings!$B$22,IF($E3717="HKD",Settings!$B$23,1))))</f>
        <v>1</v>
      </c>
      <c r="Q3717">
        <f t="shared" si="526"/>
        <v>0</v>
      </c>
      <c r="R3717">
        <f t="shared" si="527"/>
        <v>0</v>
      </c>
      <c r="S3717" t="str">
        <f t="shared" si="528"/>
        <v/>
      </c>
      <c r="T3717" t="str">
        <f t="shared" si="529"/>
        <v/>
      </c>
      <c r="U3717" t="str">
        <f t="shared" si="530"/>
        <v/>
      </c>
    </row>
    <row r="3718" spans="12:21" ht="15" customHeight="1" x14ac:dyDescent="0.15">
      <c r="L3718" s="244" t="str">
        <f t="shared" si="522"/>
        <v/>
      </c>
      <c r="M3718" s="245" t="str">
        <f t="shared" si="523"/>
        <v/>
      </c>
      <c r="N3718" s="244" t="str">
        <f t="shared" si="524"/>
        <v/>
      </c>
      <c r="O3718" s="244" t="str">
        <f t="shared" si="525"/>
        <v/>
      </c>
      <c r="P3718">
        <f>IF($I3718&lt;&gt;"",$I3718,IF($E3718="SGD",1,IF($E3718="USD",Settings!$B$22,IF($E3718="HKD",Settings!$B$23,1))))</f>
        <v>1</v>
      </c>
      <c r="Q3718">
        <f t="shared" si="526"/>
        <v>0</v>
      </c>
      <c r="R3718">
        <f t="shared" si="527"/>
        <v>0</v>
      </c>
      <c r="S3718" t="str">
        <f t="shared" si="528"/>
        <v/>
      </c>
      <c r="T3718" t="str">
        <f t="shared" si="529"/>
        <v/>
      </c>
      <c r="U3718" t="str">
        <f t="shared" si="530"/>
        <v/>
      </c>
    </row>
    <row r="3719" spans="12:21" ht="15" customHeight="1" x14ac:dyDescent="0.15">
      <c r="L3719" s="244" t="str">
        <f t="shared" si="522"/>
        <v/>
      </c>
      <c r="M3719" s="245" t="str">
        <f t="shared" si="523"/>
        <v/>
      </c>
      <c r="N3719" s="244" t="str">
        <f t="shared" si="524"/>
        <v/>
      </c>
      <c r="O3719" s="244" t="str">
        <f t="shared" si="525"/>
        <v/>
      </c>
      <c r="P3719">
        <f>IF($I3719&lt;&gt;"",$I3719,IF($E3719="SGD",1,IF($E3719="USD",Settings!$B$22,IF($E3719="HKD",Settings!$B$23,1))))</f>
        <v>1</v>
      </c>
      <c r="Q3719">
        <f t="shared" si="526"/>
        <v>0</v>
      </c>
      <c r="R3719">
        <f t="shared" si="527"/>
        <v>0</v>
      </c>
      <c r="S3719" t="str">
        <f t="shared" si="528"/>
        <v/>
      </c>
      <c r="T3719" t="str">
        <f t="shared" si="529"/>
        <v/>
      </c>
      <c r="U3719" t="str">
        <f t="shared" si="530"/>
        <v/>
      </c>
    </row>
    <row r="3720" spans="12:21" ht="15" customHeight="1" x14ac:dyDescent="0.15">
      <c r="L3720" s="244" t="str">
        <f t="shared" si="522"/>
        <v/>
      </c>
      <c r="M3720" s="245" t="str">
        <f t="shared" si="523"/>
        <v/>
      </c>
      <c r="N3720" s="244" t="str">
        <f t="shared" si="524"/>
        <v/>
      </c>
      <c r="O3720" s="244" t="str">
        <f t="shared" si="525"/>
        <v/>
      </c>
      <c r="P3720">
        <f>IF($I3720&lt;&gt;"",$I3720,IF($E3720="SGD",1,IF($E3720="USD",Settings!$B$22,IF($E3720="HKD",Settings!$B$23,1))))</f>
        <v>1</v>
      </c>
      <c r="Q3720">
        <f t="shared" si="526"/>
        <v>0</v>
      </c>
      <c r="R3720">
        <f t="shared" si="527"/>
        <v>0</v>
      </c>
      <c r="S3720" t="str">
        <f t="shared" si="528"/>
        <v/>
      </c>
      <c r="T3720" t="str">
        <f t="shared" si="529"/>
        <v/>
      </c>
      <c r="U3720" t="str">
        <f t="shared" si="530"/>
        <v/>
      </c>
    </row>
    <row r="3721" spans="12:21" ht="15" customHeight="1" x14ac:dyDescent="0.15">
      <c r="L3721" s="244" t="str">
        <f t="shared" si="522"/>
        <v/>
      </c>
      <c r="M3721" s="245" t="str">
        <f t="shared" si="523"/>
        <v/>
      </c>
      <c r="N3721" s="244" t="str">
        <f t="shared" si="524"/>
        <v/>
      </c>
      <c r="O3721" s="244" t="str">
        <f t="shared" si="525"/>
        <v/>
      </c>
      <c r="P3721">
        <f>IF($I3721&lt;&gt;"",$I3721,IF($E3721="SGD",1,IF($E3721="USD",Settings!$B$22,IF($E3721="HKD",Settings!$B$23,1))))</f>
        <v>1</v>
      </c>
      <c r="Q3721">
        <f t="shared" si="526"/>
        <v>0</v>
      </c>
      <c r="R3721">
        <f t="shared" si="527"/>
        <v>0</v>
      </c>
      <c r="S3721" t="str">
        <f t="shared" si="528"/>
        <v/>
      </c>
      <c r="T3721" t="str">
        <f t="shared" si="529"/>
        <v/>
      </c>
      <c r="U3721" t="str">
        <f t="shared" si="530"/>
        <v/>
      </c>
    </row>
    <row r="3722" spans="12:21" ht="15" customHeight="1" x14ac:dyDescent="0.15">
      <c r="L3722" s="244" t="str">
        <f t="shared" si="522"/>
        <v/>
      </c>
      <c r="M3722" s="245" t="str">
        <f t="shared" si="523"/>
        <v/>
      </c>
      <c r="N3722" s="244" t="str">
        <f t="shared" si="524"/>
        <v/>
      </c>
      <c r="O3722" s="244" t="str">
        <f t="shared" si="525"/>
        <v/>
      </c>
      <c r="P3722">
        <f>IF($I3722&lt;&gt;"",$I3722,IF($E3722="SGD",1,IF($E3722="USD",Settings!$B$22,IF($E3722="HKD",Settings!$B$23,1))))</f>
        <v>1</v>
      </c>
      <c r="Q3722">
        <f t="shared" si="526"/>
        <v>0</v>
      </c>
      <c r="R3722">
        <f t="shared" si="527"/>
        <v>0</v>
      </c>
      <c r="S3722" t="str">
        <f t="shared" si="528"/>
        <v/>
      </c>
      <c r="T3722" t="str">
        <f t="shared" si="529"/>
        <v/>
      </c>
      <c r="U3722" t="str">
        <f t="shared" si="530"/>
        <v/>
      </c>
    </row>
    <row r="3723" spans="12:21" ht="15" customHeight="1" x14ac:dyDescent="0.15">
      <c r="L3723" s="244" t="str">
        <f t="shared" si="522"/>
        <v/>
      </c>
      <c r="M3723" s="245" t="str">
        <f t="shared" si="523"/>
        <v/>
      </c>
      <c r="N3723" s="244" t="str">
        <f t="shared" si="524"/>
        <v/>
      </c>
      <c r="O3723" s="244" t="str">
        <f t="shared" si="525"/>
        <v/>
      </c>
      <c r="P3723">
        <f>IF($I3723&lt;&gt;"",$I3723,IF($E3723="SGD",1,IF($E3723="USD",Settings!$B$22,IF($E3723="HKD",Settings!$B$23,1))))</f>
        <v>1</v>
      </c>
      <c r="Q3723">
        <f t="shared" si="526"/>
        <v>0</v>
      </c>
      <c r="R3723">
        <f t="shared" si="527"/>
        <v>0</v>
      </c>
      <c r="S3723" t="str">
        <f t="shared" si="528"/>
        <v/>
      </c>
      <c r="T3723" t="str">
        <f t="shared" si="529"/>
        <v/>
      </c>
      <c r="U3723" t="str">
        <f t="shared" si="530"/>
        <v/>
      </c>
    </row>
    <row r="3724" spans="12:21" ht="15" customHeight="1" x14ac:dyDescent="0.15">
      <c r="L3724" s="244" t="str">
        <f t="shared" si="522"/>
        <v/>
      </c>
      <c r="M3724" s="245" t="str">
        <f t="shared" si="523"/>
        <v/>
      </c>
      <c r="N3724" s="244" t="str">
        <f t="shared" si="524"/>
        <v/>
      </c>
      <c r="O3724" s="244" t="str">
        <f t="shared" si="525"/>
        <v/>
      </c>
      <c r="P3724">
        <f>IF($I3724&lt;&gt;"",$I3724,IF($E3724="SGD",1,IF($E3724="USD",Settings!$B$22,IF($E3724="HKD",Settings!$B$23,1))))</f>
        <v>1</v>
      </c>
      <c r="Q3724">
        <f t="shared" si="526"/>
        <v>0</v>
      </c>
      <c r="R3724">
        <f t="shared" si="527"/>
        <v>0</v>
      </c>
      <c r="S3724" t="str">
        <f t="shared" si="528"/>
        <v/>
      </c>
      <c r="T3724" t="str">
        <f t="shared" si="529"/>
        <v/>
      </c>
      <c r="U3724" t="str">
        <f t="shared" si="530"/>
        <v/>
      </c>
    </row>
    <row r="3725" spans="12:21" ht="15" customHeight="1" x14ac:dyDescent="0.15">
      <c r="L3725" s="244" t="str">
        <f t="shared" si="522"/>
        <v/>
      </c>
      <c r="M3725" s="245" t="str">
        <f t="shared" si="523"/>
        <v/>
      </c>
      <c r="N3725" s="244" t="str">
        <f t="shared" si="524"/>
        <v/>
      </c>
      <c r="O3725" s="244" t="str">
        <f t="shared" si="525"/>
        <v/>
      </c>
      <c r="P3725">
        <f>IF($I3725&lt;&gt;"",$I3725,IF($E3725="SGD",1,IF($E3725="USD",Settings!$B$22,IF($E3725="HKD",Settings!$B$23,1))))</f>
        <v>1</v>
      </c>
      <c r="Q3725">
        <f t="shared" si="526"/>
        <v>0</v>
      </c>
      <c r="R3725">
        <f t="shared" si="527"/>
        <v>0</v>
      </c>
      <c r="S3725" t="str">
        <f t="shared" si="528"/>
        <v/>
      </c>
      <c r="T3725" t="str">
        <f t="shared" si="529"/>
        <v/>
      </c>
      <c r="U3725" t="str">
        <f t="shared" si="530"/>
        <v/>
      </c>
    </row>
    <row r="3726" spans="12:21" ht="15" customHeight="1" x14ac:dyDescent="0.15">
      <c r="L3726" s="244" t="str">
        <f t="shared" si="522"/>
        <v/>
      </c>
      <c r="M3726" s="245" t="str">
        <f t="shared" si="523"/>
        <v/>
      </c>
      <c r="N3726" s="244" t="str">
        <f t="shared" si="524"/>
        <v/>
      </c>
      <c r="O3726" s="244" t="str">
        <f t="shared" si="525"/>
        <v/>
      </c>
      <c r="P3726">
        <f>IF($I3726&lt;&gt;"",$I3726,IF($E3726="SGD",1,IF($E3726="USD",Settings!$B$22,IF($E3726="HKD",Settings!$B$23,1))))</f>
        <v>1</v>
      </c>
      <c r="Q3726">
        <f t="shared" si="526"/>
        <v>0</v>
      </c>
      <c r="R3726">
        <f t="shared" si="527"/>
        <v>0</v>
      </c>
      <c r="S3726" t="str">
        <f t="shared" si="528"/>
        <v/>
      </c>
      <c r="T3726" t="str">
        <f t="shared" si="529"/>
        <v/>
      </c>
      <c r="U3726" t="str">
        <f t="shared" si="530"/>
        <v/>
      </c>
    </row>
    <row r="3727" spans="12:21" ht="15" customHeight="1" x14ac:dyDescent="0.15">
      <c r="L3727" s="244" t="str">
        <f t="shared" si="522"/>
        <v/>
      </c>
      <c r="M3727" s="245" t="str">
        <f t="shared" si="523"/>
        <v/>
      </c>
      <c r="N3727" s="244" t="str">
        <f t="shared" si="524"/>
        <v/>
      </c>
      <c r="O3727" s="244" t="str">
        <f t="shared" si="525"/>
        <v/>
      </c>
      <c r="P3727">
        <f>IF($I3727&lt;&gt;"",$I3727,IF($E3727="SGD",1,IF($E3727="USD",Settings!$B$22,IF($E3727="HKD",Settings!$B$23,1))))</f>
        <v>1</v>
      </c>
      <c r="Q3727">
        <f t="shared" si="526"/>
        <v>0</v>
      </c>
      <c r="R3727">
        <f t="shared" si="527"/>
        <v>0</v>
      </c>
      <c r="S3727" t="str">
        <f t="shared" si="528"/>
        <v/>
      </c>
      <c r="T3727" t="str">
        <f t="shared" si="529"/>
        <v/>
      </c>
      <c r="U3727" t="str">
        <f t="shared" si="530"/>
        <v/>
      </c>
    </row>
    <row r="3728" spans="12:21" ht="15" customHeight="1" x14ac:dyDescent="0.15">
      <c r="L3728" s="244" t="str">
        <f t="shared" si="522"/>
        <v/>
      </c>
      <c r="M3728" s="245" t="str">
        <f t="shared" si="523"/>
        <v/>
      </c>
      <c r="N3728" s="244" t="str">
        <f t="shared" si="524"/>
        <v/>
      </c>
      <c r="O3728" s="244" t="str">
        <f t="shared" si="525"/>
        <v/>
      </c>
      <c r="P3728">
        <f>IF($I3728&lt;&gt;"",$I3728,IF($E3728="SGD",1,IF($E3728="USD",Settings!$B$22,IF($E3728="HKD",Settings!$B$23,1))))</f>
        <v>1</v>
      </c>
      <c r="Q3728">
        <f t="shared" si="526"/>
        <v>0</v>
      </c>
      <c r="R3728">
        <f t="shared" si="527"/>
        <v>0</v>
      </c>
      <c r="S3728" t="str">
        <f t="shared" si="528"/>
        <v/>
      </c>
      <c r="T3728" t="str">
        <f t="shared" si="529"/>
        <v/>
      </c>
      <c r="U3728" t="str">
        <f t="shared" si="530"/>
        <v/>
      </c>
    </row>
    <row r="3729" spans="12:21" ht="15" customHeight="1" x14ac:dyDescent="0.15">
      <c r="L3729" s="244" t="str">
        <f t="shared" si="522"/>
        <v/>
      </c>
      <c r="M3729" s="245" t="str">
        <f t="shared" si="523"/>
        <v/>
      </c>
      <c r="N3729" s="244" t="str">
        <f t="shared" si="524"/>
        <v/>
      </c>
      <c r="O3729" s="244" t="str">
        <f t="shared" si="525"/>
        <v/>
      </c>
      <c r="P3729">
        <f>IF($I3729&lt;&gt;"",$I3729,IF($E3729="SGD",1,IF($E3729="USD",Settings!$B$22,IF($E3729="HKD",Settings!$B$23,1))))</f>
        <v>1</v>
      </c>
      <c r="Q3729">
        <f t="shared" si="526"/>
        <v>0</v>
      </c>
      <c r="R3729">
        <f t="shared" si="527"/>
        <v>0</v>
      </c>
      <c r="S3729" t="str">
        <f t="shared" si="528"/>
        <v/>
      </c>
      <c r="T3729" t="str">
        <f t="shared" si="529"/>
        <v/>
      </c>
      <c r="U3729" t="str">
        <f t="shared" si="530"/>
        <v/>
      </c>
    </row>
    <row r="3730" spans="12:21" ht="15" customHeight="1" x14ac:dyDescent="0.15">
      <c r="L3730" s="244" t="str">
        <f t="shared" si="522"/>
        <v/>
      </c>
      <c r="M3730" s="245" t="str">
        <f t="shared" si="523"/>
        <v/>
      </c>
      <c r="N3730" s="244" t="str">
        <f t="shared" si="524"/>
        <v/>
      </c>
      <c r="O3730" s="244" t="str">
        <f t="shared" si="525"/>
        <v/>
      </c>
      <c r="P3730">
        <f>IF($I3730&lt;&gt;"",$I3730,IF($E3730="SGD",1,IF($E3730="USD",Settings!$B$22,IF($E3730="HKD",Settings!$B$23,1))))</f>
        <v>1</v>
      </c>
      <c r="Q3730">
        <f t="shared" si="526"/>
        <v>0</v>
      </c>
      <c r="R3730">
        <f t="shared" si="527"/>
        <v>0</v>
      </c>
      <c r="S3730" t="str">
        <f t="shared" si="528"/>
        <v/>
      </c>
      <c r="T3730" t="str">
        <f t="shared" si="529"/>
        <v/>
      </c>
      <c r="U3730" t="str">
        <f t="shared" si="530"/>
        <v/>
      </c>
    </row>
    <row r="3731" spans="12:21" ht="15" customHeight="1" x14ac:dyDescent="0.15">
      <c r="L3731" s="244" t="str">
        <f t="shared" si="522"/>
        <v/>
      </c>
      <c r="M3731" s="245" t="str">
        <f t="shared" si="523"/>
        <v/>
      </c>
      <c r="N3731" s="244" t="str">
        <f t="shared" si="524"/>
        <v/>
      </c>
      <c r="O3731" s="244" t="str">
        <f t="shared" si="525"/>
        <v/>
      </c>
      <c r="P3731">
        <f>IF($I3731&lt;&gt;"",$I3731,IF($E3731="SGD",1,IF($E3731="USD",Settings!$B$22,IF($E3731="HKD",Settings!$B$23,1))))</f>
        <v>1</v>
      </c>
      <c r="Q3731">
        <f t="shared" si="526"/>
        <v>0</v>
      </c>
      <c r="R3731">
        <f t="shared" si="527"/>
        <v>0</v>
      </c>
      <c r="S3731" t="str">
        <f t="shared" si="528"/>
        <v/>
      </c>
      <c r="T3731" t="str">
        <f t="shared" si="529"/>
        <v/>
      </c>
      <c r="U3731" t="str">
        <f t="shared" si="530"/>
        <v/>
      </c>
    </row>
    <row r="3732" spans="12:21" ht="15" customHeight="1" x14ac:dyDescent="0.15">
      <c r="L3732" s="244" t="str">
        <f t="shared" si="522"/>
        <v/>
      </c>
      <c r="M3732" s="245" t="str">
        <f t="shared" si="523"/>
        <v/>
      </c>
      <c r="N3732" s="244" t="str">
        <f t="shared" si="524"/>
        <v/>
      </c>
      <c r="O3732" s="244" t="str">
        <f t="shared" si="525"/>
        <v/>
      </c>
      <c r="P3732">
        <f>IF($I3732&lt;&gt;"",$I3732,IF($E3732="SGD",1,IF($E3732="USD",Settings!$B$22,IF($E3732="HKD",Settings!$B$23,1))))</f>
        <v>1</v>
      </c>
      <c r="Q3732">
        <f t="shared" si="526"/>
        <v>0</v>
      </c>
      <c r="R3732">
        <f t="shared" si="527"/>
        <v>0</v>
      </c>
      <c r="S3732" t="str">
        <f t="shared" si="528"/>
        <v/>
      </c>
      <c r="T3732" t="str">
        <f t="shared" si="529"/>
        <v/>
      </c>
      <c r="U3732" t="str">
        <f t="shared" si="530"/>
        <v/>
      </c>
    </row>
    <row r="3733" spans="12:21" ht="15" customHeight="1" x14ac:dyDescent="0.15">
      <c r="L3733" s="244" t="str">
        <f t="shared" si="522"/>
        <v/>
      </c>
      <c r="M3733" s="245" t="str">
        <f t="shared" si="523"/>
        <v/>
      </c>
      <c r="N3733" s="244" t="str">
        <f t="shared" si="524"/>
        <v/>
      </c>
      <c r="O3733" s="244" t="str">
        <f t="shared" si="525"/>
        <v/>
      </c>
      <c r="P3733">
        <f>IF($I3733&lt;&gt;"",$I3733,IF($E3733="SGD",1,IF($E3733="USD",Settings!$B$22,IF($E3733="HKD",Settings!$B$23,1))))</f>
        <v>1</v>
      </c>
      <c r="Q3733">
        <f t="shared" si="526"/>
        <v>0</v>
      </c>
      <c r="R3733">
        <f t="shared" si="527"/>
        <v>0</v>
      </c>
      <c r="S3733" t="str">
        <f t="shared" si="528"/>
        <v/>
      </c>
      <c r="T3733" t="str">
        <f t="shared" si="529"/>
        <v/>
      </c>
      <c r="U3733" t="str">
        <f t="shared" si="530"/>
        <v/>
      </c>
    </row>
    <row r="3734" spans="12:21" ht="15" customHeight="1" x14ac:dyDescent="0.15">
      <c r="L3734" s="244" t="str">
        <f t="shared" si="522"/>
        <v/>
      </c>
      <c r="M3734" s="245" t="str">
        <f t="shared" si="523"/>
        <v/>
      </c>
      <c r="N3734" s="244" t="str">
        <f t="shared" si="524"/>
        <v/>
      </c>
      <c r="O3734" s="244" t="str">
        <f t="shared" si="525"/>
        <v/>
      </c>
      <c r="P3734">
        <f>IF($I3734&lt;&gt;"",$I3734,IF($E3734="SGD",1,IF($E3734="USD",Settings!$B$22,IF($E3734="HKD",Settings!$B$23,1))))</f>
        <v>1</v>
      </c>
      <c r="Q3734">
        <f t="shared" si="526"/>
        <v>0</v>
      </c>
      <c r="R3734">
        <f t="shared" si="527"/>
        <v>0</v>
      </c>
      <c r="S3734" t="str">
        <f t="shared" si="528"/>
        <v/>
      </c>
      <c r="T3734" t="str">
        <f t="shared" si="529"/>
        <v/>
      </c>
      <c r="U3734" t="str">
        <f t="shared" si="530"/>
        <v/>
      </c>
    </row>
    <row r="3735" spans="12:21" ht="15" customHeight="1" x14ac:dyDescent="0.15">
      <c r="L3735" s="244" t="str">
        <f t="shared" si="522"/>
        <v/>
      </c>
      <c r="M3735" s="245" t="str">
        <f t="shared" si="523"/>
        <v/>
      </c>
      <c r="N3735" s="244" t="str">
        <f t="shared" si="524"/>
        <v/>
      </c>
      <c r="O3735" s="244" t="str">
        <f t="shared" si="525"/>
        <v/>
      </c>
      <c r="P3735">
        <f>IF($I3735&lt;&gt;"",$I3735,IF($E3735="SGD",1,IF($E3735="USD",Settings!$B$22,IF($E3735="HKD",Settings!$B$23,1))))</f>
        <v>1</v>
      </c>
      <c r="Q3735">
        <f t="shared" si="526"/>
        <v>0</v>
      </c>
      <c r="R3735">
        <f t="shared" si="527"/>
        <v>0</v>
      </c>
      <c r="S3735" t="str">
        <f t="shared" si="528"/>
        <v/>
      </c>
      <c r="T3735" t="str">
        <f t="shared" si="529"/>
        <v/>
      </c>
      <c r="U3735" t="str">
        <f t="shared" si="530"/>
        <v/>
      </c>
    </row>
    <row r="3736" spans="12:21" ht="15" customHeight="1" x14ac:dyDescent="0.15">
      <c r="L3736" s="244" t="str">
        <f t="shared" si="522"/>
        <v/>
      </c>
      <c r="M3736" s="245" t="str">
        <f t="shared" si="523"/>
        <v/>
      </c>
      <c r="N3736" s="244" t="str">
        <f t="shared" si="524"/>
        <v/>
      </c>
      <c r="O3736" s="244" t="str">
        <f t="shared" si="525"/>
        <v/>
      </c>
      <c r="P3736">
        <f>IF($I3736&lt;&gt;"",$I3736,IF($E3736="SGD",1,IF($E3736="USD",Settings!$B$22,IF($E3736="HKD",Settings!$B$23,1))))</f>
        <v>1</v>
      </c>
      <c r="Q3736">
        <f t="shared" si="526"/>
        <v>0</v>
      </c>
      <c r="R3736">
        <f t="shared" si="527"/>
        <v>0</v>
      </c>
      <c r="S3736" t="str">
        <f t="shared" si="528"/>
        <v/>
      </c>
      <c r="T3736" t="str">
        <f t="shared" si="529"/>
        <v/>
      </c>
      <c r="U3736" t="str">
        <f t="shared" si="530"/>
        <v/>
      </c>
    </row>
    <row r="3737" spans="12:21" ht="15" customHeight="1" x14ac:dyDescent="0.15">
      <c r="L3737" s="244" t="str">
        <f t="shared" si="522"/>
        <v/>
      </c>
      <c r="M3737" s="245" t="str">
        <f t="shared" si="523"/>
        <v/>
      </c>
      <c r="N3737" s="244" t="str">
        <f t="shared" si="524"/>
        <v/>
      </c>
      <c r="O3737" s="244" t="str">
        <f t="shared" si="525"/>
        <v/>
      </c>
      <c r="P3737">
        <f>IF($I3737&lt;&gt;"",$I3737,IF($E3737="SGD",1,IF($E3737="USD",Settings!$B$22,IF($E3737="HKD",Settings!$B$23,1))))</f>
        <v>1</v>
      </c>
      <c r="Q3737">
        <f t="shared" si="526"/>
        <v>0</v>
      </c>
      <c r="R3737">
        <f t="shared" si="527"/>
        <v>0</v>
      </c>
      <c r="S3737" t="str">
        <f t="shared" si="528"/>
        <v/>
      </c>
      <c r="T3737" t="str">
        <f t="shared" si="529"/>
        <v/>
      </c>
      <c r="U3737" t="str">
        <f t="shared" si="530"/>
        <v/>
      </c>
    </row>
    <row r="3738" spans="12:21" ht="15" customHeight="1" x14ac:dyDescent="0.15">
      <c r="L3738" s="244" t="str">
        <f t="shared" si="522"/>
        <v/>
      </c>
      <c r="M3738" s="245" t="str">
        <f t="shared" si="523"/>
        <v/>
      </c>
      <c r="N3738" s="244" t="str">
        <f t="shared" si="524"/>
        <v/>
      </c>
      <c r="O3738" s="244" t="str">
        <f t="shared" si="525"/>
        <v/>
      </c>
      <c r="P3738">
        <f>IF($I3738&lt;&gt;"",$I3738,IF($E3738="SGD",1,IF($E3738="USD",Settings!$B$22,IF($E3738="HKD",Settings!$B$23,1))))</f>
        <v>1</v>
      </c>
      <c r="Q3738">
        <f t="shared" si="526"/>
        <v>0</v>
      </c>
      <c r="R3738">
        <f t="shared" si="527"/>
        <v>0</v>
      </c>
      <c r="S3738" t="str">
        <f t="shared" si="528"/>
        <v/>
      </c>
      <c r="T3738" t="str">
        <f t="shared" si="529"/>
        <v/>
      </c>
      <c r="U3738" t="str">
        <f t="shared" si="530"/>
        <v/>
      </c>
    </row>
    <row r="3739" spans="12:21" ht="15" customHeight="1" x14ac:dyDescent="0.15">
      <c r="L3739" s="244" t="str">
        <f t="shared" si="522"/>
        <v/>
      </c>
      <c r="M3739" s="245" t="str">
        <f t="shared" si="523"/>
        <v/>
      </c>
      <c r="N3739" s="244" t="str">
        <f t="shared" si="524"/>
        <v/>
      </c>
      <c r="O3739" s="244" t="str">
        <f t="shared" si="525"/>
        <v/>
      </c>
      <c r="P3739">
        <f>IF($I3739&lt;&gt;"",$I3739,IF($E3739="SGD",1,IF($E3739="USD",Settings!$B$22,IF($E3739="HKD",Settings!$B$23,1))))</f>
        <v>1</v>
      </c>
      <c r="Q3739">
        <f t="shared" si="526"/>
        <v>0</v>
      </c>
      <c r="R3739">
        <f t="shared" si="527"/>
        <v>0</v>
      </c>
      <c r="S3739" t="str">
        <f t="shared" si="528"/>
        <v/>
      </c>
      <c r="T3739" t="str">
        <f t="shared" si="529"/>
        <v/>
      </c>
      <c r="U3739" t="str">
        <f t="shared" si="530"/>
        <v/>
      </c>
    </row>
    <row r="3740" spans="12:21" ht="15" customHeight="1" x14ac:dyDescent="0.15">
      <c r="L3740" s="244" t="str">
        <f t="shared" si="522"/>
        <v/>
      </c>
      <c r="M3740" s="245" t="str">
        <f t="shared" si="523"/>
        <v/>
      </c>
      <c r="N3740" s="244" t="str">
        <f t="shared" si="524"/>
        <v/>
      </c>
      <c r="O3740" s="244" t="str">
        <f t="shared" si="525"/>
        <v/>
      </c>
      <c r="P3740">
        <f>IF($I3740&lt;&gt;"",$I3740,IF($E3740="SGD",1,IF($E3740="USD",Settings!$B$22,IF($E3740="HKD",Settings!$B$23,1))))</f>
        <v>1</v>
      </c>
      <c r="Q3740">
        <f t="shared" si="526"/>
        <v>0</v>
      </c>
      <c r="R3740">
        <f t="shared" si="527"/>
        <v>0</v>
      </c>
      <c r="S3740" t="str">
        <f t="shared" si="528"/>
        <v/>
      </c>
      <c r="T3740" t="str">
        <f t="shared" si="529"/>
        <v/>
      </c>
      <c r="U3740" t="str">
        <f t="shared" si="530"/>
        <v/>
      </c>
    </row>
    <row r="3741" spans="12:21" ht="15" customHeight="1" x14ac:dyDescent="0.15">
      <c r="L3741" s="244" t="str">
        <f t="shared" si="522"/>
        <v/>
      </c>
      <c r="M3741" s="245" t="str">
        <f t="shared" si="523"/>
        <v/>
      </c>
      <c r="N3741" s="244" t="str">
        <f t="shared" si="524"/>
        <v/>
      </c>
      <c r="O3741" s="244" t="str">
        <f t="shared" si="525"/>
        <v/>
      </c>
      <c r="P3741">
        <f>IF($I3741&lt;&gt;"",$I3741,IF($E3741="SGD",1,IF($E3741="USD",Settings!$B$22,IF($E3741="HKD",Settings!$B$23,1))))</f>
        <v>1</v>
      </c>
      <c r="Q3741">
        <f t="shared" si="526"/>
        <v>0</v>
      </c>
      <c r="R3741">
        <f t="shared" si="527"/>
        <v>0</v>
      </c>
      <c r="S3741" t="str">
        <f t="shared" si="528"/>
        <v/>
      </c>
      <c r="T3741" t="str">
        <f t="shared" si="529"/>
        <v/>
      </c>
      <c r="U3741" t="str">
        <f t="shared" si="530"/>
        <v/>
      </c>
    </row>
    <row r="3742" spans="12:21" ht="15" customHeight="1" x14ac:dyDescent="0.15">
      <c r="L3742" s="244" t="str">
        <f t="shared" si="522"/>
        <v/>
      </c>
      <c r="M3742" s="245" t="str">
        <f t="shared" si="523"/>
        <v/>
      </c>
      <c r="N3742" s="244" t="str">
        <f t="shared" si="524"/>
        <v/>
      </c>
      <c r="O3742" s="244" t="str">
        <f t="shared" si="525"/>
        <v/>
      </c>
      <c r="P3742">
        <f>IF($I3742&lt;&gt;"",$I3742,IF($E3742="SGD",1,IF($E3742="USD",Settings!$B$22,IF($E3742="HKD",Settings!$B$23,1))))</f>
        <v>1</v>
      </c>
      <c r="Q3742">
        <f t="shared" si="526"/>
        <v>0</v>
      </c>
      <c r="R3742">
        <f t="shared" si="527"/>
        <v>0</v>
      </c>
      <c r="S3742" t="str">
        <f t="shared" si="528"/>
        <v/>
      </c>
      <c r="T3742" t="str">
        <f t="shared" si="529"/>
        <v/>
      </c>
      <c r="U3742" t="str">
        <f t="shared" si="530"/>
        <v/>
      </c>
    </row>
    <row r="3743" spans="12:21" ht="15" customHeight="1" x14ac:dyDescent="0.15">
      <c r="L3743" s="244" t="str">
        <f t="shared" si="522"/>
        <v/>
      </c>
      <c r="M3743" s="245" t="str">
        <f t="shared" si="523"/>
        <v/>
      </c>
      <c r="N3743" s="244" t="str">
        <f t="shared" si="524"/>
        <v/>
      </c>
      <c r="O3743" s="244" t="str">
        <f t="shared" si="525"/>
        <v/>
      </c>
      <c r="P3743">
        <f>IF($I3743&lt;&gt;"",$I3743,IF($E3743="SGD",1,IF($E3743="USD",Settings!$B$22,IF($E3743="HKD",Settings!$B$23,1))))</f>
        <v>1</v>
      </c>
      <c r="Q3743">
        <f t="shared" si="526"/>
        <v>0</v>
      </c>
      <c r="R3743">
        <f t="shared" si="527"/>
        <v>0</v>
      </c>
      <c r="S3743" t="str">
        <f t="shared" si="528"/>
        <v/>
      </c>
      <c r="T3743" t="str">
        <f t="shared" si="529"/>
        <v/>
      </c>
      <c r="U3743" t="str">
        <f t="shared" si="530"/>
        <v/>
      </c>
    </row>
    <row r="3744" spans="12:21" ht="15" customHeight="1" x14ac:dyDescent="0.15">
      <c r="L3744" s="244" t="str">
        <f t="shared" si="522"/>
        <v/>
      </c>
      <c r="M3744" s="245" t="str">
        <f t="shared" si="523"/>
        <v/>
      </c>
      <c r="N3744" s="244" t="str">
        <f t="shared" si="524"/>
        <v/>
      </c>
      <c r="O3744" s="244" t="str">
        <f t="shared" si="525"/>
        <v/>
      </c>
      <c r="P3744">
        <f>IF($I3744&lt;&gt;"",$I3744,IF($E3744="SGD",1,IF($E3744="USD",Settings!$B$22,IF($E3744="HKD",Settings!$B$23,1))))</f>
        <v>1</v>
      </c>
      <c r="Q3744">
        <f t="shared" si="526"/>
        <v>0</v>
      </c>
      <c r="R3744">
        <f t="shared" si="527"/>
        <v>0</v>
      </c>
      <c r="S3744" t="str">
        <f t="shared" si="528"/>
        <v/>
      </c>
      <c r="T3744" t="str">
        <f t="shared" si="529"/>
        <v/>
      </c>
      <c r="U3744" t="str">
        <f t="shared" si="530"/>
        <v/>
      </c>
    </row>
    <row r="3745" spans="12:21" ht="15" customHeight="1" x14ac:dyDescent="0.15">
      <c r="L3745" s="244" t="str">
        <f t="shared" si="522"/>
        <v/>
      </c>
      <c r="M3745" s="245" t="str">
        <f t="shared" si="523"/>
        <v/>
      </c>
      <c r="N3745" s="244" t="str">
        <f t="shared" si="524"/>
        <v/>
      </c>
      <c r="O3745" s="244" t="str">
        <f t="shared" si="525"/>
        <v/>
      </c>
      <c r="P3745">
        <f>IF($I3745&lt;&gt;"",$I3745,IF($E3745="SGD",1,IF($E3745="USD",Settings!$B$22,IF($E3745="HKD",Settings!$B$23,1))))</f>
        <v>1</v>
      </c>
      <c r="Q3745">
        <f t="shared" si="526"/>
        <v>0</v>
      </c>
      <c r="R3745">
        <f t="shared" si="527"/>
        <v>0</v>
      </c>
      <c r="S3745" t="str">
        <f t="shared" si="528"/>
        <v/>
      </c>
      <c r="T3745" t="str">
        <f t="shared" si="529"/>
        <v/>
      </c>
      <c r="U3745" t="str">
        <f t="shared" si="530"/>
        <v/>
      </c>
    </row>
    <row r="3746" spans="12:21" ht="15" customHeight="1" x14ac:dyDescent="0.15">
      <c r="L3746" s="244" t="str">
        <f t="shared" si="522"/>
        <v/>
      </c>
      <c r="M3746" s="245" t="str">
        <f t="shared" si="523"/>
        <v/>
      </c>
      <c r="N3746" s="244" t="str">
        <f t="shared" si="524"/>
        <v/>
      </c>
      <c r="O3746" s="244" t="str">
        <f t="shared" si="525"/>
        <v/>
      </c>
      <c r="P3746">
        <f>IF($I3746&lt;&gt;"",$I3746,IF($E3746="SGD",1,IF($E3746="USD",Settings!$B$22,IF($E3746="HKD",Settings!$B$23,1))))</f>
        <v>1</v>
      </c>
      <c r="Q3746">
        <f t="shared" si="526"/>
        <v>0</v>
      </c>
      <c r="R3746">
        <f t="shared" si="527"/>
        <v>0</v>
      </c>
      <c r="S3746" t="str">
        <f t="shared" si="528"/>
        <v/>
      </c>
      <c r="T3746" t="str">
        <f t="shared" si="529"/>
        <v/>
      </c>
      <c r="U3746" t="str">
        <f t="shared" si="530"/>
        <v/>
      </c>
    </row>
    <row r="3747" spans="12:21" ht="15" customHeight="1" x14ac:dyDescent="0.15">
      <c r="L3747" s="244" t="str">
        <f t="shared" si="522"/>
        <v/>
      </c>
      <c r="M3747" s="245" t="str">
        <f t="shared" si="523"/>
        <v/>
      </c>
      <c r="N3747" s="244" t="str">
        <f t="shared" si="524"/>
        <v/>
      </c>
      <c r="O3747" s="244" t="str">
        <f t="shared" si="525"/>
        <v/>
      </c>
      <c r="P3747">
        <f>IF($I3747&lt;&gt;"",$I3747,IF($E3747="SGD",1,IF($E3747="USD",Settings!$B$22,IF($E3747="HKD",Settings!$B$23,1))))</f>
        <v>1</v>
      </c>
      <c r="Q3747">
        <f t="shared" si="526"/>
        <v>0</v>
      </c>
      <c r="R3747">
        <f t="shared" si="527"/>
        <v>0</v>
      </c>
      <c r="S3747" t="str">
        <f t="shared" si="528"/>
        <v/>
      </c>
      <c r="T3747" t="str">
        <f t="shared" si="529"/>
        <v/>
      </c>
      <c r="U3747" t="str">
        <f t="shared" si="530"/>
        <v/>
      </c>
    </row>
    <row r="3748" spans="12:21" ht="15" customHeight="1" x14ac:dyDescent="0.15">
      <c r="L3748" s="244" t="str">
        <f t="shared" si="522"/>
        <v/>
      </c>
      <c r="M3748" s="245" t="str">
        <f t="shared" si="523"/>
        <v/>
      </c>
      <c r="N3748" s="244" t="str">
        <f t="shared" si="524"/>
        <v/>
      </c>
      <c r="O3748" s="244" t="str">
        <f t="shared" si="525"/>
        <v/>
      </c>
      <c r="P3748">
        <f>IF($I3748&lt;&gt;"",$I3748,IF($E3748="SGD",1,IF($E3748="USD",Settings!$B$22,IF($E3748="HKD",Settings!$B$23,1))))</f>
        <v>1</v>
      </c>
      <c r="Q3748">
        <f t="shared" si="526"/>
        <v>0</v>
      </c>
      <c r="R3748">
        <f t="shared" si="527"/>
        <v>0</v>
      </c>
      <c r="S3748" t="str">
        <f t="shared" si="528"/>
        <v/>
      </c>
      <c r="T3748" t="str">
        <f t="shared" si="529"/>
        <v/>
      </c>
      <c r="U3748" t="str">
        <f t="shared" si="530"/>
        <v/>
      </c>
    </row>
    <row r="3749" spans="12:21" ht="15" customHeight="1" x14ac:dyDescent="0.15">
      <c r="L3749" s="244" t="str">
        <f t="shared" si="522"/>
        <v/>
      </c>
      <c r="M3749" s="245" t="str">
        <f t="shared" si="523"/>
        <v/>
      </c>
      <c r="N3749" s="244" t="str">
        <f t="shared" si="524"/>
        <v/>
      </c>
      <c r="O3749" s="244" t="str">
        <f t="shared" si="525"/>
        <v/>
      </c>
      <c r="P3749">
        <f>IF($I3749&lt;&gt;"",$I3749,IF($E3749="SGD",1,IF($E3749="USD",Settings!$B$22,IF($E3749="HKD",Settings!$B$23,1))))</f>
        <v>1</v>
      </c>
      <c r="Q3749">
        <f t="shared" si="526"/>
        <v>0</v>
      </c>
      <c r="R3749">
        <f t="shared" si="527"/>
        <v>0</v>
      </c>
      <c r="S3749" t="str">
        <f t="shared" si="528"/>
        <v/>
      </c>
      <c r="T3749" t="str">
        <f t="shared" si="529"/>
        <v/>
      </c>
      <c r="U3749" t="str">
        <f t="shared" si="530"/>
        <v/>
      </c>
    </row>
    <row r="3750" spans="12:21" ht="15" customHeight="1" x14ac:dyDescent="0.15">
      <c r="L3750" s="244" t="str">
        <f t="shared" si="522"/>
        <v/>
      </c>
      <c r="M3750" s="245" t="str">
        <f t="shared" si="523"/>
        <v/>
      </c>
      <c r="N3750" s="244" t="str">
        <f t="shared" si="524"/>
        <v/>
      </c>
      <c r="O3750" s="244" t="str">
        <f t="shared" si="525"/>
        <v/>
      </c>
      <c r="P3750">
        <f>IF($I3750&lt;&gt;"",$I3750,IF($E3750="SGD",1,IF($E3750="USD",Settings!$B$22,IF($E3750="HKD",Settings!$B$23,1))))</f>
        <v>1</v>
      </c>
      <c r="Q3750">
        <f t="shared" si="526"/>
        <v>0</v>
      </c>
      <c r="R3750">
        <f t="shared" si="527"/>
        <v>0</v>
      </c>
      <c r="S3750" t="str">
        <f t="shared" si="528"/>
        <v/>
      </c>
      <c r="T3750" t="str">
        <f t="shared" si="529"/>
        <v/>
      </c>
      <c r="U3750" t="str">
        <f t="shared" si="530"/>
        <v/>
      </c>
    </row>
    <row r="3751" spans="12:21" ht="15" customHeight="1" x14ac:dyDescent="0.15">
      <c r="L3751" s="244" t="str">
        <f t="shared" si="522"/>
        <v/>
      </c>
      <c r="M3751" s="245" t="str">
        <f t="shared" si="523"/>
        <v/>
      </c>
      <c r="N3751" s="244" t="str">
        <f t="shared" si="524"/>
        <v/>
      </c>
      <c r="O3751" s="244" t="str">
        <f t="shared" si="525"/>
        <v/>
      </c>
      <c r="P3751">
        <f>IF($I3751&lt;&gt;"",$I3751,IF($E3751="SGD",1,IF($E3751="USD",Settings!$B$22,IF($E3751="HKD",Settings!$B$23,1))))</f>
        <v>1</v>
      </c>
      <c r="Q3751">
        <f t="shared" si="526"/>
        <v>0</v>
      </c>
      <c r="R3751">
        <f t="shared" si="527"/>
        <v>0</v>
      </c>
      <c r="S3751" t="str">
        <f t="shared" si="528"/>
        <v/>
      </c>
      <c r="T3751" t="str">
        <f t="shared" si="529"/>
        <v/>
      </c>
      <c r="U3751" t="str">
        <f t="shared" si="530"/>
        <v/>
      </c>
    </row>
    <row r="3752" spans="12:21" ht="15" customHeight="1" x14ac:dyDescent="0.15">
      <c r="L3752" s="244" t="str">
        <f t="shared" si="522"/>
        <v/>
      </c>
      <c r="M3752" s="245" t="str">
        <f t="shared" si="523"/>
        <v/>
      </c>
      <c r="N3752" s="244" t="str">
        <f t="shared" si="524"/>
        <v/>
      </c>
      <c r="O3752" s="244" t="str">
        <f t="shared" si="525"/>
        <v/>
      </c>
      <c r="P3752">
        <f>IF($I3752&lt;&gt;"",$I3752,IF($E3752="SGD",1,IF($E3752="USD",Settings!$B$22,IF($E3752="HKD",Settings!$B$23,1))))</f>
        <v>1</v>
      </c>
      <c r="Q3752">
        <f t="shared" si="526"/>
        <v>0</v>
      </c>
      <c r="R3752">
        <f t="shared" si="527"/>
        <v>0</v>
      </c>
      <c r="S3752" t="str">
        <f t="shared" si="528"/>
        <v/>
      </c>
      <c r="T3752" t="str">
        <f t="shared" si="529"/>
        <v/>
      </c>
      <c r="U3752" t="str">
        <f t="shared" si="530"/>
        <v/>
      </c>
    </row>
    <row r="3753" spans="12:21" ht="15" customHeight="1" x14ac:dyDescent="0.15">
      <c r="L3753" s="244" t="str">
        <f t="shared" ref="L3753:L3816" si="531">IF(OR(B3753="",C3753="",E3753=""),"",B3753&amp;":"&amp;C3753&amp;":"&amp;E3753)</f>
        <v/>
      </c>
      <c r="M3753" s="245" t="str">
        <f t="shared" ref="M3753:M3816" si="532">IF(A3753="","",A3753*D3753)</f>
        <v/>
      </c>
      <c r="N3753" s="244" t="str">
        <f t="shared" ref="N3753:N3816" si="533">IF(A3753="","",IF(OR(A3753=1,A3753=0),J3753,0))</f>
        <v/>
      </c>
      <c r="O3753" s="244" t="str">
        <f t="shared" ref="O3753:O3816" si="534">IF(A3753="","",IF(A3753=-1,J3753,0))</f>
        <v/>
      </c>
      <c r="P3753">
        <f>IF($I3753&lt;&gt;"",$I3753,IF($E3753="SGD",1,IF($E3753="USD",Settings!$B$22,IF($E3753="HKD",Settings!$B$23,1))))</f>
        <v>1</v>
      </c>
      <c r="Q3753">
        <f t="shared" ref="Q3753:Q3816" si="535">IF($L3753="",0,($O3753-$N3753+IF($A3753=2,$J3753,0))*$P3753)</f>
        <v>0</v>
      </c>
      <c r="R3753">
        <f t="shared" ref="R3753:R3816" si="536">IF($L3753="",0,IF($A3753=2,$J3753*$P3753,0))</f>
        <v>0</v>
      </c>
      <c r="S3753" t="str">
        <f t="shared" si="528"/>
        <v/>
      </c>
      <c r="T3753" t="str">
        <f t="shared" si="529"/>
        <v/>
      </c>
      <c r="U3753" t="str">
        <f t="shared" si="530"/>
        <v/>
      </c>
    </row>
    <row r="3754" spans="12:21" ht="15" customHeight="1" x14ac:dyDescent="0.15">
      <c r="L3754" s="244" t="str">
        <f t="shared" si="531"/>
        <v/>
      </c>
      <c r="M3754" s="245" t="str">
        <f t="shared" si="532"/>
        <v/>
      </c>
      <c r="N3754" s="244" t="str">
        <f t="shared" si="533"/>
        <v/>
      </c>
      <c r="O3754" s="244" t="str">
        <f t="shared" si="534"/>
        <v/>
      </c>
      <c r="P3754">
        <f>IF($I3754&lt;&gt;"",$I3754,IF($E3754="SGD",1,IF($E3754="USD",Settings!$B$22,IF($E3754="HKD",Settings!$B$23,1))))</f>
        <v>1</v>
      </c>
      <c r="Q3754">
        <f t="shared" si="535"/>
        <v>0</v>
      </c>
      <c r="R3754">
        <f t="shared" si="536"/>
        <v>0</v>
      </c>
      <c r="S3754" t="str">
        <f t="shared" si="528"/>
        <v/>
      </c>
      <c r="T3754" t="str">
        <f t="shared" si="529"/>
        <v/>
      </c>
      <c r="U3754" t="str">
        <f t="shared" si="530"/>
        <v/>
      </c>
    </row>
    <row r="3755" spans="12:21" ht="15" customHeight="1" x14ac:dyDescent="0.15">
      <c r="L3755" s="244" t="str">
        <f t="shared" si="531"/>
        <v/>
      </c>
      <c r="M3755" s="245" t="str">
        <f t="shared" si="532"/>
        <v/>
      </c>
      <c r="N3755" s="244" t="str">
        <f t="shared" si="533"/>
        <v/>
      </c>
      <c r="O3755" s="244" t="str">
        <f t="shared" si="534"/>
        <v/>
      </c>
      <c r="P3755">
        <f>IF($I3755&lt;&gt;"",$I3755,IF($E3755="SGD",1,IF($E3755="USD",Settings!$B$22,IF($E3755="HKD",Settings!$B$23,1))))</f>
        <v>1</v>
      </c>
      <c r="Q3755">
        <f t="shared" si="535"/>
        <v>0</v>
      </c>
      <c r="R3755">
        <f t="shared" si="536"/>
        <v>0</v>
      </c>
      <c r="S3755" t="str">
        <f t="shared" si="528"/>
        <v/>
      </c>
      <c r="T3755" t="str">
        <f t="shared" si="529"/>
        <v/>
      </c>
      <c r="U3755" t="str">
        <f t="shared" si="530"/>
        <v/>
      </c>
    </row>
    <row r="3756" spans="12:21" ht="15" customHeight="1" x14ac:dyDescent="0.15">
      <c r="L3756" s="244" t="str">
        <f t="shared" si="531"/>
        <v/>
      </c>
      <c r="M3756" s="245" t="str">
        <f t="shared" si="532"/>
        <v/>
      </c>
      <c r="N3756" s="244" t="str">
        <f t="shared" si="533"/>
        <v/>
      </c>
      <c r="O3756" s="244" t="str">
        <f t="shared" si="534"/>
        <v/>
      </c>
      <c r="P3756">
        <f>IF($I3756&lt;&gt;"",$I3756,IF($E3756="SGD",1,IF($E3756="USD",Settings!$B$22,IF($E3756="HKD",Settings!$B$23,1))))</f>
        <v>1</v>
      </c>
      <c r="Q3756">
        <f t="shared" si="535"/>
        <v>0</v>
      </c>
      <c r="R3756">
        <f t="shared" si="536"/>
        <v>0</v>
      </c>
      <c r="S3756" t="str">
        <f t="shared" si="528"/>
        <v/>
      </c>
      <c r="T3756" t="str">
        <f t="shared" si="529"/>
        <v/>
      </c>
      <c r="U3756" t="str">
        <f t="shared" si="530"/>
        <v/>
      </c>
    </row>
    <row r="3757" spans="12:21" ht="15" customHeight="1" x14ac:dyDescent="0.15">
      <c r="L3757" s="244" t="str">
        <f t="shared" si="531"/>
        <v/>
      </c>
      <c r="M3757" s="245" t="str">
        <f t="shared" si="532"/>
        <v/>
      </c>
      <c r="N3757" s="244" t="str">
        <f t="shared" si="533"/>
        <v/>
      </c>
      <c r="O3757" s="244" t="str">
        <f t="shared" si="534"/>
        <v/>
      </c>
      <c r="P3757">
        <f>IF($I3757&lt;&gt;"",$I3757,IF($E3757="SGD",1,IF($E3757="USD",Settings!$B$22,IF($E3757="HKD",Settings!$B$23,1))))</f>
        <v>1</v>
      </c>
      <c r="Q3757">
        <f t="shared" si="535"/>
        <v>0</v>
      </c>
      <c r="R3757">
        <f t="shared" si="536"/>
        <v>0</v>
      </c>
      <c r="S3757" t="str">
        <f t="shared" si="528"/>
        <v/>
      </c>
      <c r="T3757" t="str">
        <f t="shared" si="529"/>
        <v/>
      </c>
      <c r="U3757" t="str">
        <f t="shared" si="530"/>
        <v/>
      </c>
    </row>
    <row r="3758" spans="12:21" ht="15" customHeight="1" x14ac:dyDescent="0.15">
      <c r="L3758" s="244" t="str">
        <f t="shared" si="531"/>
        <v/>
      </c>
      <c r="M3758" s="245" t="str">
        <f t="shared" si="532"/>
        <v/>
      </c>
      <c r="N3758" s="244" t="str">
        <f t="shared" si="533"/>
        <v/>
      </c>
      <c r="O3758" s="244" t="str">
        <f t="shared" si="534"/>
        <v/>
      </c>
      <c r="P3758">
        <f>IF($I3758&lt;&gt;"",$I3758,IF($E3758="SGD",1,IF($E3758="USD",Settings!$B$22,IF($E3758="HKD",Settings!$B$23,1))))</f>
        <v>1</v>
      </c>
      <c r="Q3758">
        <f t="shared" si="535"/>
        <v>0</v>
      </c>
      <c r="R3758">
        <f t="shared" si="536"/>
        <v>0</v>
      </c>
      <c r="S3758" t="str">
        <f t="shared" si="528"/>
        <v/>
      </c>
      <c r="T3758" t="str">
        <f t="shared" si="529"/>
        <v/>
      </c>
      <c r="U3758" t="str">
        <f t="shared" si="530"/>
        <v/>
      </c>
    </row>
    <row r="3759" spans="12:21" ht="15" customHeight="1" x14ac:dyDescent="0.15">
      <c r="L3759" s="244" t="str">
        <f t="shared" si="531"/>
        <v/>
      </c>
      <c r="M3759" s="245" t="str">
        <f t="shared" si="532"/>
        <v/>
      </c>
      <c r="N3759" s="244" t="str">
        <f t="shared" si="533"/>
        <v/>
      </c>
      <c r="O3759" s="244" t="str">
        <f t="shared" si="534"/>
        <v/>
      </c>
      <c r="P3759">
        <f>IF($I3759&lt;&gt;"",$I3759,IF($E3759="SGD",1,IF($E3759="USD",Settings!$B$22,IF($E3759="HKD",Settings!$B$23,1))))</f>
        <v>1</v>
      </c>
      <c r="Q3759">
        <f t="shared" si="535"/>
        <v>0</v>
      </c>
      <c r="R3759">
        <f t="shared" si="536"/>
        <v>0</v>
      </c>
      <c r="S3759" t="str">
        <f t="shared" si="528"/>
        <v/>
      </c>
      <c r="T3759" t="str">
        <f t="shared" si="529"/>
        <v/>
      </c>
      <c r="U3759" t="str">
        <f t="shared" si="530"/>
        <v/>
      </c>
    </row>
    <row r="3760" spans="12:21" ht="15" customHeight="1" x14ac:dyDescent="0.15">
      <c r="L3760" s="244" t="str">
        <f t="shared" si="531"/>
        <v/>
      </c>
      <c r="M3760" s="245" t="str">
        <f t="shared" si="532"/>
        <v/>
      </c>
      <c r="N3760" s="244" t="str">
        <f t="shared" si="533"/>
        <v/>
      </c>
      <c r="O3760" s="244" t="str">
        <f t="shared" si="534"/>
        <v/>
      </c>
      <c r="P3760">
        <f>IF($I3760&lt;&gt;"",$I3760,IF($E3760="SGD",1,IF($E3760="USD",Settings!$B$22,IF($E3760="HKD",Settings!$B$23,1))))</f>
        <v>1</v>
      </c>
      <c r="Q3760">
        <f t="shared" si="535"/>
        <v>0</v>
      </c>
      <c r="R3760">
        <f t="shared" si="536"/>
        <v>0</v>
      </c>
      <c r="S3760" t="str">
        <f t="shared" si="528"/>
        <v/>
      </c>
      <c r="T3760" t="str">
        <f t="shared" si="529"/>
        <v/>
      </c>
      <c r="U3760" t="str">
        <f t="shared" si="530"/>
        <v/>
      </c>
    </row>
    <row r="3761" spans="12:21" ht="15" customHeight="1" x14ac:dyDescent="0.15">
      <c r="L3761" s="244" t="str">
        <f t="shared" si="531"/>
        <v/>
      </c>
      <c r="M3761" s="245" t="str">
        <f t="shared" si="532"/>
        <v/>
      </c>
      <c r="N3761" s="244" t="str">
        <f t="shared" si="533"/>
        <v/>
      </c>
      <c r="O3761" s="244" t="str">
        <f t="shared" si="534"/>
        <v/>
      </c>
      <c r="P3761">
        <f>IF($I3761&lt;&gt;"",$I3761,IF($E3761="SGD",1,IF($E3761="USD",Settings!$B$22,IF($E3761="HKD",Settings!$B$23,1))))</f>
        <v>1</v>
      </c>
      <c r="Q3761">
        <f t="shared" si="535"/>
        <v>0</v>
      </c>
      <c r="R3761">
        <f t="shared" si="536"/>
        <v>0</v>
      </c>
      <c r="S3761" t="str">
        <f t="shared" si="528"/>
        <v/>
      </c>
      <c r="T3761" t="str">
        <f t="shared" si="529"/>
        <v/>
      </c>
      <c r="U3761" t="str">
        <f t="shared" si="530"/>
        <v/>
      </c>
    </row>
    <row r="3762" spans="12:21" ht="15" customHeight="1" x14ac:dyDescent="0.15">
      <c r="L3762" s="244" t="str">
        <f t="shared" si="531"/>
        <v/>
      </c>
      <c r="M3762" s="245" t="str">
        <f t="shared" si="532"/>
        <v/>
      </c>
      <c r="N3762" s="244" t="str">
        <f t="shared" si="533"/>
        <v/>
      </c>
      <c r="O3762" s="244" t="str">
        <f t="shared" si="534"/>
        <v/>
      </c>
      <c r="P3762">
        <f>IF($I3762&lt;&gt;"",$I3762,IF($E3762="SGD",1,IF($E3762="USD",Settings!$B$22,IF($E3762="HKD",Settings!$B$23,1))))</f>
        <v>1</v>
      </c>
      <c r="Q3762">
        <f t="shared" si="535"/>
        <v>0</v>
      </c>
      <c r="R3762">
        <f t="shared" si="536"/>
        <v>0</v>
      </c>
      <c r="S3762" t="str">
        <f t="shared" si="528"/>
        <v/>
      </c>
      <c r="T3762" t="str">
        <f t="shared" si="529"/>
        <v/>
      </c>
      <c r="U3762" t="str">
        <f t="shared" si="530"/>
        <v/>
      </c>
    </row>
    <row r="3763" spans="12:21" ht="15" customHeight="1" x14ac:dyDescent="0.15">
      <c r="L3763" s="244" t="str">
        <f t="shared" si="531"/>
        <v/>
      </c>
      <c r="M3763" s="245" t="str">
        <f t="shared" si="532"/>
        <v/>
      </c>
      <c r="N3763" s="244" t="str">
        <f t="shared" si="533"/>
        <v/>
      </c>
      <c r="O3763" s="244" t="str">
        <f t="shared" si="534"/>
        <v/>
      </c>
      <c r="P3763">
        <f>IF($I3763&lt;&gt;"",$I3763,IF($E3763="SGD",1,IF($E3763="USD",Settings!$B$22,IF($E3763="HKD",Settings!$B$23,1))))</f>
        <v>1</v>
      </c>
      <c r="Q3763">
        <f t="shared" si="535"/>
        <v>0</v>
      </c>
      <c r="R3763">
        <f t="shared" si="536"/>
        <v>0</v>
      </c>
      <c r="S3763" t="str">
        <f t="shared" si="528"/>
        <v/>
      </c>
      <c r="T3763" t="str">
        <f t="shared" si="529"/>
        <v/>
      </c>
      <c r="U3763" t="str">
        <f t="shared" si="530"/>
        <v/>
      </c>
    </row>
    <row r="3764" spans="12:21" ht="15" customHeight="1" x14ac:dyDescent="0.15">
      <c r="L3764" s="244" t="str">
        <f t="shared" si="531"/>
        <v/>
      </c>
      <c r="M3764" s="245" t="str">
        <f t="shared" si="532"/>
        <v/>
      </c>
      <c r="N3764" s="244" t="str">
        <f t="shared" si="533"/>
        <v/>
      </c>
      <c r="O3764" s="244" t="str">
        <f t="shared" si="534"/>
        <v/>
      </c>
      <c r="P3764">
        <f>IF($I3764&lt;&gt;"",$I3764,IF($E3764="SGD",1,IF($E3764="USD",Settings!$B$22,IF($E3764="HKD",Settings!$B$23,1))))</f>
        <v>1</v>
      </c>
      <c r="Q3764">
        <f t="shared" si="535"/>
        <v>0</v>
      </c>
      <c r="R3764">
        <f t="shared" si="536"/>
        <v>0</v>
      </c>
      <c r="S3764" t="str">
        <f t="shared" si="528"/>
        <v/>
      </c>
      <c r="T3764" t="str">
        <f t="shared" si="529"/>
        <v/>
      </c>
      <c r="U3764" t="str">
        <f t="shared" si="530"/>
        <v/>
      </c>
    </row>
    <row r="3765" spans="12:21" ht="15" customHeight="1" x14ac:dyDescent="0.15">
      <c r="L3765" s="244" t="str">
        <f t="shared" si="531"/>
        <v/>
      </c>
      <c r="M3765" s="245" t="str">
        <f t="shared" si="532"/>
        <v/>
      </c>
      <c r="N3765" s="244" t="str">
        <f t="shared" si="533"/>
        <v/>
      </c>
      <c r="O3765" s="244" t="str">
        <f t="shared" si="534"/>
        <v/>
      </c>
      <c r="P3765">
        <f>IF($I3765&lt;&gt;"",$I3765,IF($E3765="SGD",1,IF($E3765="USD",Settings!$B$22,IF($E3765="HKD",Settings!$B$23,1))))</f>
        <v>1</v>
      </c>
      <c r="Q3765">
        <f t="shared" si="535"/>
        <v>0</v>
      </c>
      <c r="R3765">
        <f t="shared" si="536"/>
        <v>0</v>
      </c>
      <c r="S3765" t="str">
        <f t="shared" si="528"/>
        <v/>
      </c>
      <c r="T3765" t="str">
        <f t="shared" si="529"/>
        <v/>
      </c>
      <c r="U3765" t="str">
        <f t="shared" si="530"/>
        <v/>
      </c>
    </row>
    <row r="3766" spans="12:21" ht="15" customHeight="1" x14ac:dyDescent="0.15">
      <c r="L3766" s="244" t="str">
        <f t="shared" si="531"/>
        <v/>
      </c>
      <c r="M3766" s="245" t="str">
        <f t="shared" si="532"/>
        <v/>
      </c>
      <c r="N3766" s="244" t="str">
        <f t="shared" si="533"/>
        <v/>
      </c>
      <c r="O3766" s="244" t="str">
        <f t="shared" si="534"/>
        <v/>
      </c>
      <c r="P3766">
        <f>IF($I3766&lt;&gt;"",$I3766,IF($E3766="SGD",1,IF($E3766="USD",Settings!$B$22,IF($E3766="HKD",Settings!$B$23,1))))</f>
        <v>1</v>
      </c>
      <c r="Q3766">
        <f t="shared" si="535"/>
        <v>0</v>
      </c>
      <c r="R3766">
        <f t="shared" si="536"/>
        <v>0</v>
      </c>
      <c r="S3766" t="str">
        <f t="shared" si="528"/>
        <v/>
      </c>
      <c r="T3766" t="str">
        <f t="shared" si="529"/>
        <v/>
      </c>
      <c r="U3766" t="str">
        <f t="shared" si="530"/>
        <v/>
      </c>
    </row>
    <row r="3767" spans="12:21" ht="15" customHeight="1" x14ac:dyDescent="0.15">
      <c r="L3767" s="244" t="str">
        <f t="shared" si="531"/>
        <v/>
      </c>
      <c r="M3767" s="245" t="str">
        <f t="shared" si="532"/>
        <v/>
      </c>
      <c r="N3767" s="244" t="str">
        <f t="shared" si="533"/>
        <v/>
      </c>
      <c r="O3767" s="244" t="str">
        <f t="shared" si="534"/>
        <v/>
      </c>
      <c r="P3767">
        <f>IF($I3767&lt;&gt;"",$I3767,IF($E3767="SGD",1,IF($E3767="USD",Settings!$B$22,IF($E3767="HKD",Settings!$B$23,1))))</f>
        <v>1</v>
      </c>
      <c r="Q3767">
        <f t="shared" si="535"/>
        <v>0</v>
      </c>
      <c r="R3767">
        <f t="shared" si="536"/>
        <v>0</v>
      </c>
      <c r="S3767" t="str">
        <f t="shared" si="528"/>
        <v/>
      </c>
      <c r="T3767" t="str">
        <f t="shared" si="529"/>
        <v/>
      </c>
      <c r="U3767" t="str">
        <f t="shared" si="530"/>
        <v/>
      </c>
    </row>
    <row r="3768" spans="12:21" ht="15" customHeight="1" x14ac:dyDescent="0.15">
      <c r="L3768" s="244" t="str">
        <f t="shared" si="531"/>
        <v/>
      </c>
      <c r="M3768" s="245" t="str">
        <f t="shared" si="532"/>
        <v/>
      </c>
      <c r="N3768" s="244" t="str">
        <f t="shared" si="533"/>
        <v/>
      </c>
      <c r="O3768" s="244" t="str">
        <f t="shared" si="534"/>
        <v/>
      </c>
      <c r="P3768">
        <f>IF($I3768&lt;&gt;"",$I3768,IF($E3768="SGD",1,IF($E3768="USD",Settings!$B$22,IF($E3768="HKD",Settings!$B$23,1))))</f>
        <v>1</v>
      </c>
      <c r="Q3768">
        <f t="shared" si="535"/>
        <v>0</v>
      </c>
      <c r="R3768">
        <f t="shared" si="536"/>
        <v>0</v>
      </c>
      <c r="S3768" t="str">
        <f t="shared" si="528"/>
        <v/>
      </c>
      <c r="T3768" t="str">
        <f t="shared" si="529"/>
        <v/>
      </c>
      <c r="U3768" t="str">
        <f t="shared" si="530"/>
        <v/>
      </c>
    </row>
    <row r="3769" spans="12:21" ht="15" customHeight="1" x14ac:dyDescent="0.15">
      <c r="L3769" s="244" t="str">
        <f t="shared" si="531"/>
        <v/>
      </c>
      <c r="M3769" s="245" t="str">
        <f t="shared" si="532"/>
        <v/>
      </c>
      <c r="N3769" s="244" t="str">
        <f t="shared" si="533"/>
        <v/>
      </c>
      <c r="O3769" s="244" t="str">
        <f t="shared" si="534"/>
        <v/>
      </c>
      <c r="P3769">
        <f>IF($I3769&lt;&gt;"",$I3769,IF($E3769="SGD",1,IF($E3769="USD",Settings!$B$22,IF($E3769="HKD",Settings!$B$23,1))))</f>
        <v>1</v>
      </c>
      <c r="Q3769">
        <f t="shared" si="535"/>
        <v>0</v>
      </c>
      <c r="R3769">
        <f t="shared" si="536"/>
        <v>0</v>
      </c>
      <c r="S3769" t="str">
        <f t="shared" si="528"/>
        <v/>
      </c>
      <c r="T3769" t="str">
        <f t="shared" si="529"/>
        <v/>
      </c>
      <c r="U3769" t="str">
        <f t="shared" si="530"/>
        <v/>
      </c>
    </row>
    <row r="3770" spans="12:21" ht="15" customHeight="1" x14ac:dyDescent="0.15">
      <c r="L3770" s="244" t="str">
        <f t="shared" si="531"/>
        <v/>
      </c>
      <c r="M3770" s="245" t="str">
        <f t="shared" si="532"/>
        <v/>
      </c>
      <c r="N3770" s="244" t="str">
        <f t="shared" si="533"/>
        <v/>
      </c>
      <c r="O3770" s="244" t="str">
        <f t="shared" si="534"/>
        <v/>
      </c>
      <c r="P3770">
        <f>IF($I3770&lt;&gt;"",$I3770,IF($E3770="SGD",1,IF($E3770="USD",Settings!$B$22,IF($E3770="HKD",Settings!$B$23,1))))</f>
        <v>1</v>
      </c>
      <c r="Q3770">
        <f t="shared" si="535"/>
        <v>0</v>
      </c>
      <c r="R3770">
        <f t="shared" si="536"/>
        <v>0</v>
      </c>
      <c r="S3770" t="str">
        <f t="shared" si="528"/>
        <v/>
      </c>
      <c r="T3770" t="str">
        <f t="shared" si="529"/>
        <v/>
      </c>
      <c r="U3770" t="str">
        <f t="shared" si="530"/>
        <v/>
      </c>
    </row>
    <row r="3771" spans="12:21" ht="15" customHeight="1" x14ac:dyDescent="0.15">
      <c r="L3771" s="244" t="str">
        <f t="shared" si="531"/>
        <v/>
      </c>
      <c r="M3771" s="245" t="str">
        <f t="shared" si="532"/>
        <v/>
      </c>
      <c r="N3771" s="244" t="str">
        <f t="shared" si="533"/>
        <v/>
      </c>
      <c r="O3771" s="244" t="str">
        <f t="shared" si="534"/>
        <v/>
      </c>
      <c r="P3771">
        <f>IF($I3771&lt;&gt;"",$I3771,IF($E3771="SGD",1,IF($E3771="USD",Settings!$B$22,IF($E3771="HKD",Settings!$B$23,1))))</f>
        <v>1</v>
      </c>
      <c r="Q3771">
        <f t="shared" si="535"/>
        <v>0</v>
      </c>
      <c r="R3771">
        <f t="shared" si="536"/>
        <v>0</v>
      </c>
      <c r="S3771" t="str">
        <f t="shared" si="528"/>
        <v/>
      </c>
      <c r="T3771" t="str">
        <f t="shared" si="529"/>
        <v/>
      </c>
      <c r="U3771" t="str">
        <f t="shared" si="530"/>
        <v/>
      </c>
    </row>
    <row r="3772" spans="12:21" ht="15" customHeight="1" x14ac:dyDescent="0.15">
      <c r="L3772" s="244" t="str">
        <f t="shared" si="531"/>
        <v/>
      </c>
      <c r="M3772" s="245" t="str">
        <f t="shared" si="532"/>
        <v/>
      </c>
      <c r="N3772" s="244" t="str">
        <f t="shared" si="533"/>
        <v/>
      </c>
      <c r="O3772" s="244" t="str">
        <f t="shared" si="534"/>
        <v/>
      </c>
      <c r="P3772">
        <f>IF($I3772&lt;&gt;"",$I3772,IF($E3772="SGD",1,IF($E3772="USD",Settings!$B$22,IF($E3772="HKD",Settings!$B$23,1))))</f>
        <v>1</v>
      </c>
      <c r="Q3772">
        <f t="shared" si="535"/>
        <v>0</v>
      </c>
      <c r="R3772">
        <f t="shared" si="536"/>
        <v>0</v>
      </c>
      <c r="S3772" t="str">
        <f t="shared" si="528"/>
        <v/>
      </c>
      <c r="T3772" t="str">
        <f t="shared" si="529"/>
        <v/>
      </c>
      <c r="U3772" t="str">
        <f t="shared" si="530"/>
        <v/>
      </c>
    </row>
    <row r="3773" spans="12:21" ht="15" customHeight="1" x14ac:dyDescent="0.15">
      <c r="L3773" s="244" t="str">
        <f t="shared" si="531"/>
        <v/>
      </c>
      <c r="M3773" s="245" t="str">
        <f t="shared" si="532"/>
        <v/>
      </c>
      <c r="N3773" s="244" t="str">
        <f t="shared" si="533"/>
        <v/>
      </c>
      <c r="O3773" s="244" t="str">
        <f t="shared" si="534"/>
        <v/>
      </c>
      <c r="P3773">
        <f>IF($I3773&lt;&gt;"",$I3773,IF($E3773="SGD",1,IF($E3773="USD",Settings!$B$22,IF($E3773="HKD",Settings!$B$23,1))))</f>
        <v>1</v>
      </c>
      <c r="Q3773">
        <f t="shared" si="535"/>
        <v>0</v>
      </c>
      <c r="R3773">
        <f t="shared" si="536"/>
        <v>0</v>
      </c>
      <c r="S3773" t="str">
        <f t="shared" si="528"/>
        <v/>
      </c>
      <c r="T3773" t="str">
        <f t="shared" si="529"/>
        <v/>
      </c>
      <c r="U3773" t="str">
        <f t="shared" si="530"/>
        <v/>
      </c>
    </row>
    <row r="3774" spans="12:21" ht="15" customHeight="1" x14ac:dyDescent="0.15">
      <c r="L3774" s="244" t="str">
        <f t="shared" si="531"/>
        <v/>
      </c>
      <c r="M3774" s="245" t="str">
        <f t="shared" si="532"/>
        <v/>
      </c>
      <c r="N3774" s="244" t="str">
        <f t="shared" si="533"/>
        <v/>
      </c>
      <c r="O3774" s="244" t="str">
        <f t="shared" si="534"/>
        <v/>
      </c>
      <c r="P3774">
        <f>IF($I3774&lt;&gt;"",$I3774,IF($E3774="SGD",1,IF($E3774="USD",Settings!$B$22,IF($E3774="HKD",Settings!$B$23,1))))</f>
        <v>1</v>
      </c>
      <c r="Q3774">
        <f t="shared" si="535"/>
        <v>0</v>
      </c>
      <c r="R3774">
        <f t="shared" si="536"/>
        <v>0</v>
      </c>
      <c r="S3774" t="str">
        <f t="shared" si="528"/>
        <v/>
      </c>
      <c r="T3774" t="str">
        <f t="shared" si="529"/>
        <v/>
      </c>
      <c r="U3774" t="str">
        <f t="shared" si="530"/>
        <v/>
      </c>
    </row>
    <row r="3775" spans="12:21" ht="15" customHeight="1" x14ac:dyDescent="0.15">
      <c r="L3775" s="244" t="str">
        <f t="shared" si="531"/>
        <v/>
      </c>
      <c r="M3775" s="245" t="str">
        <f t="shared" si="532"/>
        <v/>
      </c>
      <c r="N3775" s="244" t="str">
        <f t="shared" si="533"/>
        <v/>
      </c>
      <c r="O3775" s="244" t="str">
        <f t="shared" si="534"/>
        <v/>
      </c>
      <c r="P3775">
        <f>IF($I3775&lt;&gt;"",$I3775,IF($E3775="SGD",1,IF($E3775="USD",Settings!$B$22,IF($E3775="HKD",Settings!$B$23,1))))</f>
        <v>1</v>
      </c>
      <c r="Q3775">
        <f t="shared" si="535"/>
        <v>0</v>
      </c>
      <c r="R3775">
        <f t="shared" si="536"/>
        <v>0</v>
      </c>
      <c r="S3775" t="str">
        <f t="shared" si="528"/>
        <v/>
      </c>
      <c r="T3775" t="str">
        <f t="shared" si="529"/>
        <v/>
      </c>
      <c r="U3775" t="str">
        <f t="shared" si="530"/>
        <v/>
      </c>
    </row>
    <row r="3776" spans="12:21" ht="15" customHeight="1" x14ac:dyDescent="0.15">
      <c r="L3776" s="244" t="str">
        <f t="shared" si="531"/>
        <v/>
      </c>
      <c r="M3776" s="245" t="str">
        <f t="shared" si="532"/>
        <v/>
      </c>
      <c r="N3776" s="244" t="str">
        <f t="shared" si="533"/>
        <v/>
      </c>
      <c r="O3776" s="244" t="str">
        <f t="shared" si="534"/>
        <v/>
      </c>
      <c r="P3776">
        <f>IF($I3776&lt;&gt;"",$I3776,IF($E3776="SGD",1,IF($E3776="USD",Settings!$B$22,IF($E3776="HKD",Settings!$B$23,1))))</f>
        <v>1</v>
      </c>
      <c r="Q3776">
        <f t="shared" si="535"/>
        <v>0</v>
      </c>
      <c r="R3776">
        <f t="shared" si="536"/>
        <v>0</v>
      </c>
      <c r="S3776" t="str">
        <f t="shared" si="528"/>
        <v/>
      </c>
      <c r="T3776" t="str">
        <f t="shared" si="529"/>
        <v/>
      </c>
      <c r="U3776" t="str">
        <f t="shared" si="530"/>
        <v/>
      </c>
    </row>
    <row r="3777" spans="12:21" ht="15" customHeight="1" x14ac:dyDescent="0.15">
      <c r="L3777" s="244" t="str">
        <f t="shared" si="531"/>
        <v/>
      </c>
      <c r="M3777" s="245" t="str">
        <f t="shared" si="532"/>
        <v/>
      </c>
      <c r="N3777" s="244" t="str">
        <f t="shared" si="533"/>
        <v/>
      </c>
      <c r="O3777" s="244" t="str">
        <f t="shared" si="534"/>
        <v/>
      </c>
      <c r="P3777">
        <f>IF($I3777&lt;&gt;"",$I3777,IF($E3777="SGD",1,IF($E3777="USD",Settings!$B$22,IF($E3777="HKD",Settings!$B$23,1))))</f>
        <v>1</v>
      </c>
      <c r="Q3777">
        <f t="shared" si="535"/>
        <v>0</v>
      </c>
      <c r="R3777">
        <f t="shared" si="536"/>
        <v>0</v>
      </c>
      <c r="S3777" t="str">
        <f t="shared" si="528"/>
        <v/>
      </c>
      <c r="T3777" t="str">
        <f t="shared" si="529"/>
        <v/>
      </c>
      <c r="U3777" t="str">
        <f t="shared" si="530"/>
        <v/>
      </c>
    </row>
    <row r="3778" spans="12:21" ht="15" customHeight="1" x14ac:dyDescent="0.15">
      <c r="L3778" s="244" t="str">
        <f t="shared" si="531"/>
        <v/>
      </c>
      <c r="M3778" s="245" t="str">
        <f t="shared" si="532"/>
        <v/>
      </c>
      <c r="N3778" s="244" t="str">
        <f t="shared" si="533"/>
        <v/>
      </c>
      <c r="O3778" s="244" t="str">
        <f t="shared" si="534"/>
        <v/>
      </c>
      <c r="P3778">
        <f>IF($I3778&lt;&gt;"",$I3778,IF($E3778="SGD",1,IF($E3778="USD",Settings!$B$22,IF($E3778="HKD",Settings!$B$23,1))))</f>
        <v>1</v>
      </c>
      <c r="Q3778">
        <f t="shared" si="535"/>
        <v>0</v>
      </c>
      <c r="R3778">
        <f t="shared" si="536"/>
        <v>0</v>
      </c>
      <c r="S3778" t="str">
        <f t="shared" ref="S3778:S3841" si="537">IF(L3778="","",SUMIFS($M:$M,$L:$L,L3778,$T:$T,"&lt;="&amp;T3778))</f>
        <v/>
      </c>
      <c r="T3778" t="str">
        <f t="shared" ref="T3778:T3841" si="538">IF(L3778="","",INT(G3778)*100000+ROW())</f>
        <v/>
      </c>
      <c r="U3778" t="str">
        <f t="shared" ref="U3778:U3841" si="539">IF(L3778="","",IF(AND(COUNTIFS($L:$L,L3778,$S:$S,"&gt;-0.000001",$S:$S,"&lt;0.000001",$T:$T,"&gt;"&amp;T3778)=0,ABS(S3778)&gt;0.000001),1,0))</f>
        <v/>
      </c>
    </row>
    <row r="3779" spans="12:21" ht="15" customHeight="1" x14ac:dyDescent="0.15">
      <c r="L3779" s="244" t="str">
        <f t="shared" si="531"/>
        <v/>
      </c>
      <c r="M3779" s="245" t="str">
        <f t="shared" si="532"/>
        <v/>
      </c>
      <c r="N3779" s="244" t="str">
        <f t="shared" si="533"/>
        <v/>
      </c>
      <c r="O3779" s="244" t="str">
        <f t="shared" si="534"/>
        <v/>
      </c>
      <c r="P3779">
        <f>IF($I3779&lt;&gt;"",$I3779,IF($E3779="SGD",1,IF($E3779="USD",Settings!$B$22,IF($E3779="HKD",Settings!$B$23,1))))</f>
        <v>1</v>
      </c>
      <c r="Q3779">
        <f t="shared" si="535"/>
        <v>0</v>
      </c>
      <c r="R3779">
        <f t="shared" si="536"/>
        <v>0</v>
      </c>
      <c r="S3779" t="str">
        <f t="shared" si="537"/>
        <v/>
      </c>
      <c r="T3779" t="str">
        <f t="shared" si="538"/>
        <v/>
      </c>
      <c r="U3779" t="str">
        <f t="shared" si="539"/>
        <v/>
      </c>
    </row>
    <row r="3780" spans="12:21" ht="15" customHeight="1" x14ac:dyDescent="0.15">
      <c r="L3780" s="244" t="str">
        <f t="shared" si="531"/>
        <v/>
      </c>
      <c r="M3780" s="245" t="str">
        <f t="shared" si="532"/>
        <v/>
      </c>
      <c r="N3780" s="244" t="str">
        <f t="shared" si="533"/>
        <v/>
      </c>
      <c r="O3780" s="244" t="str">
        <f t="shared" si="534"/>
        <v/>
      </c>
      <c r="P3780">
        <f>IF($I3780&lt;&gt;"",$I3780,IF($E3780="SGD",1,IF($E3780="USD",Settings!$B$22,IF($E3780="HKD",Settings!$B$23,1))))</f>
        <v>1</v>
      </c>
      <c r="Q3780">
        <f t="shared" si="535"/>
        <v>0</v>
      </c>
      <c r="R3780">
        <f t="shared" si="536"/>
        <v>0</v>
      </c>
      <c r="S3780" t="str">
        <f t="shared" si="537"/>
        <v/>
      </c>
      <c r="T3780" t="str">
        <f t="shared" si="538"/>
        <v/>
      </c>
      <c r="U3780" t="str">
        <f t="shared" si="539"/>
        <v/>
      </c>
    </row>
    <row r="3781" spans="12:21" ht="15" customHeight="1" x14ac:dyDescent="0.15">
      <c r="L3781" s="244" t="str">
        <f t="shared" si="531"/>
        <v/>
      </c>
      <c r="M3781" s="245" t="str">
        <f t="shared" si="532"/>
        <v/>
      </c>
      <c r="N3781" s="244" t="str">
        <f t="shared" si="533"/>
        <v/>
      </c>
      <c r="O3781" s="244" t="str">
        <f t="shared" si="534"/>
        <v/>
      </c>
      <c r="P3781">
        <f>IF($I3781&lt;&gt;"",$I3781,IF($E3781="SGD",1,IF($E3781="USD",Settings!$B$22,IF($E3781="HKD",Settings!$B$23,1))))</f>
        <v>1</v>
      </c>
      <c r="Q3781">
        <f t="shared" si="535"/>
        <v>0</v>
      </c>
      <c r="R3781">
        <f t="shared" si="536"/>
        <v>0</v>
      </c>
      <c r="S3781" t="str">
        <f t="shared" si="537"/>
        <v/>
      </c>
      <c r="T3781" t="str">
        <f t="shared" si="538"/>
        <v/>
      </c>
      <c r="U3781" t="str">
        <f t="shared" si="539"/>
        <v/>
      </c>
    </row>
    <row r="3782" spans="12:21" ht="15" customHeight="1" x14ac:dyDescent="0.15">
      <c r="L3782" s="244" t="str">
        <f t="shared" si="531"/>
        <v/>
      </c>
      <c r="M3782" s="245" t="str">
        <f t="shared" si="532"/>
        <v/>
      </c>
      <c r="N3782" s="244" t="str">
        <f t="shared" si="533"/>
        <v/>
      </c>
      <c r="O3782" s="244" t="str">
        <f t="shared" si="534"/>
        <v/>
      </c>
      <c r="P3782">
        <f>IF($I3782&lt;&gt;"",$I3782,IF($E3782="SGD",1,IF($E3782="USD",Settings!$B$22,IF($E3782="HKD",Settings!$B$23,1))))</f>
        <v>1</v>
      </c>
      <c r="Q3782">
        <f t="shared" si="535"/>
        <v>0</v>
      </c>
      <c r="R3782">
        <f t="shared" si="536"/>
        <v>0</v>
      </c>
      <c r="S3782" t="str">
        <f t="shared" si="537"/>
        <v/>
      </c>
      <c r="T3782" t="str">
        <f t="shared" si="538"/>
        <v/>
      </c>
      <c r="U3782" t="str">
        <f t="shared" si="539"/>
        <v/>
      </c>
    </row>
    <row r="3783" spans="12:21" ht="15" customHeight="1" x14ac:dyDescent="0.15">
      <c r="L3783" s="244" t="str">
        <f t="shared" si="531"/>
        <v/>
      </c>
      <c r="M3783" s="245" t="str">
        <f t="shared" si="532"/>
        <v/>
      </c>
      <c r="N3783" s="244" t="str">
        <f t="shared" si="533"/>
        <v/>
      </c>
      <c r="O3783" s="244" t="str">
        <f t="shared" si="534"/>
        <v/>
      </c>
      <c r="P3783">
        <f>IF($I3783&lt;&gt;"",$I3783,IF($E3783="SGD",1,IF($E3783="USD",Settings!$B$22,IF($E3783="HKD",Settings!$B$23,1))))</f>
        <v>1</v>
      </c>
      <c r="Q3783">
        <f t="shared" si="535"/>
        <v>0</v>
      </c>
      <c r="R3783">
        <f t="shared" si="536"/>
        <v>0</v>
      </c>
      <c r="S3783" t="str">
        <f t="shared" si="537"/>
        <v/>
      </c>
      <c r="T3783" t="str">
        <f t="shared" si="538"/>
        <v/>
      </c>
      <c r="U3783" t="str">
        <f t="shared" si="539"/>
        <v/>
      </c>
    </row>
    <row r="3784" spans="12:21" ht="15" customHeight="1" x14ac:dyDescent="0.15">
      <c r="L3784" s="244" t="str">
        <f t="shared" si="531"/>
        <v/>
      </c>
      <c r="M3784" s="245" t="str">
        <f t="shared" si="532"/>
        <v/>
      </c>
      <c r="N3784" s="244" t="str">
        <f t="shared" si="533"/>
        <v/>
      </c>
      <c r="O3784" s="244" t="str">
        <f t="shared" si="534"/>
        <v/>
      </c>
      <c r="P3784">
        <f>IF($I3784&lt;&gt;"",$I3784,IF($E3784="SGD",1,IF($E3784="USD",Settings!$B$22,IF($E3784="HKD",Settings!$B$23,1))))</f>
        <v>1</v>
      </c>
      <c r="Q3784">
        <f t="shared" si="535"/>
        <v>0</v>
      </c>
      <c r="R3784">
        <f t="shared" si="536"/>
        <v>0</v>
      </c>
      <c r="S3784" t="str">
        <f t="shared" si="537"/>
        <v/>
      </c>
      <c r="T3784" t="str">
        <f t="shared" si="538"/>
        <v/>
      </c>
      <c r="U3784" t="str">
        <f t="shared" si="539"/>
        <v/>
      </c>
    </row>
    <row r="3785" spans="12:21" ht="15" customHeight="1" x14ac:dyDescent="0.15">
      <c r="L3785" s="244" t="str">
        <f t="shared" si="531"/>
        <v/>
      </c>
      <c r="M3785" s="245" t="str">
        <f t="shared" si="532"/>
        <v/>
      </c>
      <c r="N3785" s="244" t="str">
        <f t="shared" si="533"/>
        <v/>
      </c>
      <c r="O3785" s="244" t="str">
        <f t="shared" si="534"/>
        <v/>
      </c>
      <c r="P3785">
        <f>IF($I3785&lt;&gt;"",$I3785,IF($E3785="SGD",1,IF($E3785="USD",Settings!$B$22,IF($E3785="HKD",Settings!$B$23,1))))</f>
        <v>1</v>
      </c>
      <c r="Q3785">
        <f t="shared" si="535"/>
        <v>0</v>
      </c>
      <c r="R3785">
        <f t="shared" si="536"/>
        <v>0</v>
      </c>
      <c r="S3785" t="str">
        <f t="shared" si="537"/>
        <v/>
      </c>
      <c r="T3785" t="str">
        <f t="shared" si="538"/>
        <v/>
      </c>
      <c r="U3785" t="str">
        <f t="shared" si="539"/>
        <v/>
      </c>
    </row>
    <row r="3786" spans="12:21" ht="15" customHeight="1" x14ac:dyDescent="0.15">
      <c r="L3786" s="244" t="str">
        <f t="shared" si="531"/>
        <v/>
      </c>
      <c r="M3786" s="245" t="str">
        <f t="shared" si="532"/>
        <v/>
      </c>
      <c r="N3786" s="244" t="str">
        <f t="shared" si="533"/>
        <v/>
      </c>
      <c r="O3786" s="244" t="str">
        <f t="shared" si="534"/>
        <v/>
      </c>
      <c r="P3786">
        <f>IF($I3786&lt;&gt;"",$I3786,IF($E3786="SGD",1,IF($E3786="USD",Settings!$B$22,IF($E3786="HKD",Settings!$B$23,1))))</f>
        <v>1</v>
      </c>
      <c r="Q3786">
        <f t="shared" si="535"/>
        <v>0</v>
      </c>
      <c r="R3786">
        <f t="shared" si="536"/>
        <v>0</v>
      </c>
      <c r="S3786" t="str">
        <f t="shared" si="537"/>
        <v/>
      </c>
      <c r="T3786" t="str">
        <f t="shared" si="538"/>
        <v/>
      </c>
      <c r="U3786" t="str">
        <f t="shared" si="539"/>
        <v/>
      </c>
    </row>
    <row r="3787" spans="12:21" ht="15" customHeight="1" x14ac:dyDescent="0.15">
      <c r="L3787" s="244" t="str">
        <f t="shared" si="531"/>
        <v/>
      </c>
      <c r="M3787" s="245" t="str">
        <f t="shared" si="532"/>
        <v/>
      </c>
      <c r="N3787" s="244" t="str">
        <f t="shared" si="533"/>
        <v/>
      </c>
      <c r="O3787" s="244" t="str">
        <f t="shared" si="534"/>
        <v/>
      </c>
      <c r="P3787">
        <f>IF($I3787&lt;&gt;"",$I3787,IF($E3787="SGD",1,IF($E3787="USD",Settings!$B$22,IF($E3787="HKD",Settings!$B$23,1))))</f>
        <v>1</v>
      </c>
      <c r="Q3787">
        <f t="shared" si="535"/>
        <v>0</v>
      </c>
      <c r="R3787">
        <f t="shared" si="536"/>
        <v>0</v>
      </c>
      <c r="S3787" t="str">
        <f t="shared" si="537"/>
        <v/>
      </c>
      <c r="T3787" t="str">
        <f t="shared" si="538"/>
        <v/>
      </c>
      <c r="U3787" t="str">
        <f t="shared" si="539"/>
        <v/>
      </c>
    </row>
    <row r="3788" spans="12:21" ht="15" customHeight="1" x14ac:dyDescent="0.15">
      <c r="L3788" s="244" t="str">
        <f t="shared" si="531"/>
        <v/>
      </c>
      <c r="M3788" s="245" t="str">
        <f t="shared" si="532"/>
        <v/>
      </c>
      <c r="N3788" s="244" t="str">
        <f t="shared" si="533"/>
        <v/>
      </c>
      <c r="O3788" s="244" t="str">
        <f t="shared" si="534"/>
        <v/>
      </c>
      <c r="P3788">
        <f>IF($I3788&lt;&gt;"",$I3788,IF($E3788="SGD",1,IF($E3788="USD",Settings!$B$22,IF($E3788="HKD",Settings!$B$23,1))))</f>
        <v>1</v>
      </c>
      <c r="Q3788">
        <f t="shared" si="535"/>
        <v>0</v>
      </c>
      <c r="R3788">
        <f t="shared" si="536"/>
        <v>0</v>
      </c>
      <c r="S3788" t="str">
        <f t="shared" si="537"/>
        <v/>
      </c>
      <c r="T3788" t="str">
        <f t="shared" si="538"/>
        <v/>
      </c>
      <c r="U3788" t="str">
        <f t="shared" si="539"/>
        <v/>
      </c>
    </row>
    <row r="3789" spans="12:21" ht="15" customHeight="1" x14ac:dyDescent="0.15">
      <c r="L3789" s="244" t="str">
        <f t="shared" si="531"/>
        <v/>
      </c>
      <c r="M3789" s="245" t="str">
        <f t="shared" si="532"/>
        <v/>
      </c>
      <c r="N3789" s="244" t="str">
        <f t="shared" si="533"/>
        <v/>
      </c>
      <c r="O3789" s="244" t="str">
        <f t="shared" si="534"/>
        <v/>
      </c>
      <c r="P3789">
        <f>IF($I3789&lt;&gt;"",$I3789,IF($E3789="SGD",1,IF($E3789="USD",Settings!$B$22,IF($E3789="HKD",Settings!$B$23,1))))</f>
        <v>1</v>
      </c>
      <c r="Q3789">
        <f t="shared" si="535"/>
        <v>0</v>
      </c>
      <c r="R3789">
        <f t="shared" si="536"/>
        <v>0</v>
      </c>
      <c r="S3789" t="str">
        <f t="shared" si="537"/>
        <v/>
      </c>
      <c r="T3789" t="str">
        <f t="shared" si="538"/>
        <v/>
      </c>
      <c r="U3789" t="str">
        <f t="shared" si="539"/>
        <v/>
      </c>
    </row>
    <row r="3790" spans="12:21" ht="15" customHeight="1" x14ac:dyDescent="0.15">
      <c r="L3790" s="244" t="str">
        <f t="shared" si="531"/>
        <v/>
      </c>
      <c r="M3790" s="245" t="str">
        <f t="shared" si="532"/>
        <v/>
      </c>
      <c r="N3790" s="244" t="str">
        <f t="shared" si="533"/>
        <v/>
      </c>
      <c r="O3790" s="244" t="str">
        <f t="shared" si="534"/>
        <v/>
      </c>
      <c r="P3790">
        <f>IF($I3790&lt;&gt;"",$I3790,IF($E3790="SGD",1,IF($E3790="USD",Settings!$B$22,IF($E3790="HKD",Settings!$B$23,1))))</f>
        <v>1</v>
      </c>
      <c r="Q3790">
        <f t="shared" si="535"/>
        <v>0</v>
      </c>
      <c r="R3790">
        <f t="shared" si="536"/>
        <v>0</v>
      </c>
      <c r="S3790" t="str">
        <f t="shared" si="537"/>
        <v/>
      </c>
      <c r="T3790" t="str">
        <f t="shared" si="538"/>
        <v/>
      </c>
      <c r="U3790" t="str">
        <f t="shared" si="539"/>
        <v/>
      </c>
    </row>
    <row r="3791" spans="12:21" ht="15" customHeight="1" x14ac:dyDescent="0.15">
      <c r="L3791" s="244" t="str">
        <f t="shared" si="531"/>
        <v/>
      </c>
      <c r="M3791" s="245" t="str">
        <f t="shared" si="532"/>
        <v/>
      </c>
      <c r="N3791" s="244" t="str">
        <f t="shared" si="533"/>
        <v/>
      </c>
      <c r="O3791" s="244" t="str">
        <f t="shared" si="534"/>
        <v/>
      </c>
      <c r="P3791">
        <f>IF($I3791&lt;&gt;"",$I3791,IF($E3791="SGD",1,IF($E3791="USD",Settings!$B$22,IF($E3791="HKD",Settings!$B$23,1))))</f>
        <v>1</v>
      </c>
      <c r="Q3791">
        <f t="shared" si="535"/>
        <v>0</v>
      </c>
      <c r="R3791">
        <f t="shared" si="536"/>
        <v>0</v>
      </c>
      <c r="S3791" t="str">
        <f t="shared" si="537"/>
        <v/>
      </c>
      <c r="T3791" t="str">
        <f t="shared" si="538"/>
        <v/>
      </c>
      <c r="U3791" t="str">
        <f t="shared" si="539"/>
        <v/>
      </c>
    </row>
    <row r="3792" spans="12:21" ht="15" customHeight="1" x14ac:dyDescent="0.15">
      <c r="L3792" s="244" t="str">
        <f t="shared" si="531"/>
        <v/>
      </c>
      <c r="M3792" s="245" t="str">
        <f t="shared" si="532"/>
        <v/>
      </c>
      <c r="N3792" s="244" t="str">
        <f t="shared" si="533"/>
        <v/>
      </c>
      <c r="O3792" s="244" t="str">
        <f t="shared" si="534"/>
        <v/>
      </c>
      <c r="P3792">
        <f>IF($I3792&lt;&gt;"",$I3792,IF($E3792="SGD",1,IF($E3792="USD",Settings!$B$22,IF($E3792="HKD",Settings!$B$23,1))))</f>
        <v>1</v>
      </c>
      <c r="Q3792">
        <f t="shared" si="535"/>
        <v>0</v>
      </c>
      <c r="R3792">
        <f t="shared" si="536"/>
        <v>0</v>
      </c>
      <c r="S3792" t="str">
        <f t="shared" si="537"/>
        <v/>
      </c>
      <c r="T3792" t="str">
        <f t="shared" si="538"/>
        <v/>
      </c>
      <c r="U3792" t="str">
        <f t="shared" si="539"/>
        <v/>
      </c>
    </row>
    <row r="3793" spans="12:21" ht="15" customHeight="1" x14ac:dyDescent="0.15">
      <c r="L3793" s="244" t="str">
        <f t="shared" si="531"/>
        <v/>
      </c>
      <c r="M3793" s="245" t="str">
        <f t="shared" si="532"/>
        <v/>
      </c>
      <c r="N3793" s="244" t="str">
        <f t="shared" si="533"/>
        <v/>
      </c>
      <c r="O3793" s="244" t="str">
        <f t="shared" si="534"/>
        <v/>
      </c>
      <c r="P3793">
        <f>IF($I3793&lt;&gt;"",$I3793,IF($E3793="SGD",1,IF($E3793="USD",Settings!$B$22,IF($E3793="HKD",Settings!$B$23,1))))</f>
        <v>1</v>
      </c>
      <c r="Q3793">
        <f t="shared" si="535"/>
        <v>0</v>
      </c>
      <c r="R3793">
        <f t="shared" si="536"/>
        <v>0</v>
      </c>
      <c r="S3793" t="str">
        <f t="shared" si="537"/>
        <v/>
      </c>
      <c r="T3793" t="str">
        <f t="shared" si="538"/>
        <v/>
      </c>
      <c r="U3793" t="str">
        <f t="shared" si="539"/>
        <v/>
      </c>
    </row>
    <row r="3794" spans="12:21" ht="15" customHeight="1" x14ac:dyDescent="0.15">
      <c r="L3794" s="244" t="str">
        <f t="shared" si="531"/>
        <v/>
      </c>
      <c r="M3794" s="245" t="str">
        <f t="shared" si="532"/>
        <v/>
      </c>
      <c r="N3794" s="244" t="str">
        <f t="shared" si="533"/>
        <v/>
      </c>
      <c r="O3794" s="244" t="str">
        <f t="shared" si="534"/>
        <v/>
      </c>
      <c r="P3794">
        <f>IF($I3794&lt;&gt;"",$I3794,IF($E3794="SGD",1,IF($E3794="USD",Settings!$B$22,IF($E3794="HKD",Settings!$B$23,1))))</f>
        <v>1</v>
      </c>
      <c r="Q3794">
        <f t="shared" si="535"/>
        <v>0</v>
      </c>
      <c r="R3794">
        <f t="shared" si="536"/>
        <v>0</v>
      </c>
      <c r="S3794" t="str">
        <f t="shared" si="537"/>
        <v/>
      </c>
      <c r="T3794" t="str">
        <f t="shared" si="538"/>
        <v/>
      </c>
      <c r="U3794" t="str">
        <f t="shared" si="539"/>
        <v/>
      </c>
    </row>
    <row r="3795" spans="12:21" ht="15" customHeight="1" x14ac:dyDescent="0.15">
      <c r="L3795" s="244" t="str">
        <f t="shared" si="531"/>
        <v/>
      </c>
      <c r="M3795" s="245" t="str">
        <f t="shared" si="532"/>
        <v/>
      </c>
      <c r="N3795" s="244" t="str">
        <f t="shared" si="533"/>
        <v/>
      </c>
      <c r="O3795" s="244" t="str">
        <f t="shared" si="534"/>
        <v/>
      </c>
      <c r="P3795">
        <f>IF($I3795&lt;&gt;"",$I3795,IF($E3795="SGD",1,IF($E3795="USD",Settings!$B$22,IF($E3795="HKD",Settings!$B$23,1))))</f>
        <v>1</v>
      </c>
      <c r="Q3795">
        <f t="shared" si="535"/>
        <v>0</v>
      </c>
      <c r="R3795">
        <f t="shared" si="536"/>
        <v>0</v>
      </c>
      <c r="S3795" t="str">
        <f t="shared" si="537"/>
        <v/>
      </c>
      <c r="T3795" t="str">
        <f t="shared" si="538"/>
        <v/>
      </c>
      <c r="U3795" t="str">
        <f t="shared" si="539"/>
        <v/>
      </c>
    </row>
    <row r="3796" spans="12:21" ht="15" customHeight="1" x14ac:dyDescent="0.15">
      <c r="L3796" s="244" t="str">
        <f t="shared" si="531"/>
        <v/>
      </c>
      <c r="M3796" s="245" t="str">
        <f t="shared" si="532"/>
        <v/>
      </c>
      <c r="N3796" s="244" t="str">
        <f t="shared" si="533"/>
        <v/>
      </c>
      <c r="O3796" s="244" t="str">
        <f t="shared" si="534"/>
        <v/>
      </c>
      <c r="P3796">
        <f>IF($I3796&lt;&gt;"",$I3796,IF($E3796="SGD",1,IF($E3796="USD",Settings!$B$22,IF($E3796="HKD",Settings!$B$23,1))))</f>
        <v>1</v>
      </c>
      <c r="Q3796">
        <f t="shared" si="535"/>
        <v>0</v>
      </c>
      <c r="R3796">
        <f t="shared" si="536"/>
        <v>0</v>
      </c>
      <c r="S3796" t="str">
        <f t="shared" si="537"/>
        <v/>
      </c>
      <c r="T3796" t="str">
        <f t="shared" si="538"/>
        <v/>
      </c>
      <c r="U3796" t="str">
        <f t="shared" si="539"/>
        <v/>
      </c>
    </row>
    <row r="3797" spans="12:21" ht="15" customHeight="1" x14ac:dyDescent="0.15">
      <c r="L3797" s="244" t="str">
        <f t="shared" si="531"/>
        <v/>
      </c>
      <c r="M3797" s="245" t="str">
        <f t="shared" si="532"/>
        <v/>
      </c>
      <c r="N3797" s="244" t="str">
        <f t="shared" si="533"/>
        <v/>
      </c>
      <c r="O3797" s="244" t="str">
        <f t="shared" si="534"/>
        <v/>
      </c>
      <c r="P3797">
        <f>IF($I3797&lt;&gt;"",$I3797,IF($E3797="SGD",1,IF($E3797="USD",Settings!$B$22,IF($E3797="HKD",Settings!$B$23,1))))</f>
        <v>1</v>
      </c>
      <c r="Q3797">
        <f t="shared" si="535"/>
        <v>0</v>
      </c>
      <c r="R3797">
        <f t="shared" si="536"/>
        <v>0</v>
      </c>
      <c r="S3797" t="str">
        <f t="shared" si="537"/>
        <v/>
      </c>
      <c r="T3797" t="str">
        <f t="shared" si="538"/>
        <v/>
      </c>
      <c r="U3797" t="str">
        <f t="shared" si="539"/>
        <v/>
      </c>
    </row>
    <row r="3798" spans="12:21" ht="15" customHeight="1" x14ac:dyDescent="0.15">
      <c r="L3798" s="244" t="str">
        <f t="shared" si="531"/>
        <v/>
      </c>
      <c r="M3798" s="245" t="str">
        <f t="shared" si="532"/>
        <v/>
      </c>
      <c r="N3798" s="244" t="str">
        <f t="shared" si="533"/>
        <v/>
      </c>
      <c r="O3798" s="244" t="str">
        <f t="shared" si="534"/>
        <v/>
      </c>
      <c r="P3798">
        <f>IF($I3798&lt;&gt;"",$I3798,IF($E3798="SGD",1,IF($E3798="USD",Settings!$B$22,IF($E3798="HKD",Settings!$B$23,1))))</f>
        <v>1</v>
      </c>
      <c r="Q3798">
        <f t="shared" si="535"/>
        <v>0</v>
      </c>
      <c r="R3798">
        <f t="shared" si="536"/>
        <v>0</v>
      </c>
      <c r="S3798" t="str">
        <f t="shared" si="537"/>
        <v/>
      </c>
      <c r="T3798" t="str">
        <f t="shared" si="538"/>
        <v/>
      </c>
      <c r="U3798" t="str">
        <f t="shared" si="539"/>
        <v/>
      </c>
    </row>
    <row r="3799" spans="12:21" ht="15" customHeight="1" x14ac:dyDescent="0.15">
      <c r="L3799" s="244" t="str">
        <f t="shared" si="531"/>
        <v/>
      </c>
      <c r="M3799" s="245" t="str">
        <f t="shared" si="532"/>
        <v/>
      </c>
      <c r="N3799" s="244" t="str">
        <f t="shared" si="533"/>
        <v/>
      </c>
      <c r="O3799" s="244" t="str">
        <f t="shared" si="534"/>
        <v/>
      </c>
      <c r="P3799">
        <f>IF($I3799&lt;&gt;"",$I3799,IF($E3799="SGD",1,IF($E3799="USD",Settings!$B$22,IF($E3799="HKD",Settings!$B$23,1))))</f>
        <v>1</v>
      </c>
      <c r="Q3799">
        <f t="shared" si="535"/>
        <v>0</v>
      </c>
      <c r="R3799">
        <f t="shared" si="536"/>
        <v>0</v>
      </c>
      <c r="S3799" t="str">
        <f t="shared" si="537"/>
        <v/>
      </c>
      <c r="T3799" t="str">
        <f t="shared" si="538"/>
        <v/>
      </c>
      <c r="U3799" t="str">
        <f t="shared" si="539"/>
        <v/>
      </c>
    </row>
    <row r="3800" spans="12:21" ht="15" customHeight="1" x14ac:dyDescent="0.15">
      <c r="L3800" s="244" t="str">
        <f t="shared" si="531"/>
        <v/>
      </c>
      <c r="M3800" s="245" t="str">
        <f t="shared" si="532"/>
        <v/>
      </c>
      <c r="N3800" s="244" t="str">
        <f t="shared" si="533"/>
        <v/>
      </c>
      <c r="O3800" s="244" t="str">
        <f t="shared" si="534"/>
        <v/>
      </c>
      <c r="P3800">
        <f>IF($I3800&lt;&gt;"",$I3800,IF($E3800="SGD",1,IF($E3800="USD",Settings!$B$22,IF($E3800="HKD",Settings!$B$23,1))))</f>
        <v>1</v>
      </c>
      <c r="Q3800">
        <f t="shared" si="535"/>
        <v>0</v>
      </c>
      <c r="R3800">
        <f t="shared" si="536"/>
        <v>0</v>
      </c>
      <c r="S3800" t="str">
        <f t="shared" si="537"/>
        <v/>
      </c>
      <c r="T3800" t="str">
        <f t="shared" si="538"/>
        <v/>
      </c>
      <c r="U3800" t="str">
        <f t="shared" si="539"/>
        <v/>
      </c>
    </row>
    <row r="3801" spans="12:21" ht="15" customHeight="1" x14ac:dyDescent="0.15">
      <c r="L3801" s="244" t="str">
        <f t="shared" si="531"/>
        <v/>
      </c>
      <c r="M3801" s="245" t="str">
        <f t="shared" si="532"/>
        <v/>
      </c>
      <c r="N3801" s="244" t="str">
        <f t="shared" si="533"/>
        <v/>
      </c>
      <c r="O3801" s="244" t="str">
        <f t="shared" si="534"/>
        <v/>
      </c>
      <c r="P3801">
        <f>IF($I3801&lt;&gt;"",$I3801,IF($E3801="SGD",1,IF($E3801="USD",Settings!$B$22,IF($E3801="HKD",Settings!$B$23,1))))</f>
        <v>1</v>
      </c>
      <c r="Q3801">
        <f t="shared" si="535"/>
        <v>0</v>
      </c>
      <c r="R3801">
        <f t="shared" si="536"/>
        <v>0</v>
      </c>
      <c r="S3801" t="str">
        <f t="shared" si="537"/>
        <v/>
      </c>
      <c r="T3801" t="str">
        <f t="shared" si="538"/>
        <v/>
      </c>
      <c r="U3801" t="str">
        <f t="shared" si="539"/>
        <v/>
      </c>
    </row>
    <row r="3802" spans="12:21" ht="15" customHeight="1" x14ac:dyDescent="0.15">
      <c r="L3802" s="244" t="str">
        <f t="shared" si="531"/>
        <v/>
      </c>
      <c r="M3802" s="245" t="str">
        <f t="shared" si="532"/>
        <v/>
      </c>
      <c r="N3802" s="244" t="str">
        <f t="shared" si="533"/>
        <v/>
      </c>
      <c r="O3802" s="244" t="str">
        <f t="shared" si="534"/>
        <v/>
      </c>
      <c r="P3802">
        <f>IF($I3802&lt;&gt;"",$I3802,IF($E3802="SGD",1,IF($E3802="USD",Settings!$B$22,IF($E3802="HKD",Settings!$B$23,1))))</f>
        <v>1</v>
      </c>
      <c r="Q3802">
        <f t="shared" si="535"/>
        <v>0</v>
      </c>
      <c r="R3802">
        <f t="shared" si="536"/>
        <v>0</v>
      </c>
      <c r="S3802" t="str">
        <f t="shared" si="537"/>
        <v/>
      </c>
      <c r="T3802" t="str">
        <f t="shared" si="538"/>
        <v/>
      </c>
      <c r="U3802" t="str">
        <f t="shared" si="539"/>
        <v/>
      </c>
    </row>
    <row r="3803" spans="12:21" ht="15" customHeight="1" x14ac:dyDescent="0.15">
      <c r="L3803" s="244" t="str">
        <f t="shared" si="531"/>
        <v/>
      </c>
      <c r="M3803" s="245" t="str">
        <f t="shared" si="532"/>
        <v/>
      </c>
      <c r="N3803" s="244" t="str">
        <f t="shared" si="533"/>
        <v/>
      </c>
      <c r="O3803" s="244" t="str">
        <f t="shared" si="534"/>
        <v/>
      </c>
      <c r="P3803">
        <f>IF($I3803&lt;&gt;"",$I3803,IF($E3803="SGD",1,IF($E3803="USD",Settings!$B$22,IF($E3803="HKD",Settings!$B$23,1))))</f>
        <v>1</v>
      </c>
      <c r="Q3803">
        <f t="shared" si="535"/>
        <v>0</v>
      </c>
      <c r="R3803">
        <f t="shared" si="536"/>
        <v>0</v>
      </c>
      <c r="S3803" t="str">
        <f t="shared" si="537"/>
        <v/>
      </c>
      <c r="T3803" t="str">
        <f t="shared" si="538"/>
        <v/>
      </c>
      <c r="U3803" t="str">
        <f t="shared" si="539"/>
        <v/>
      </c>
    </row>
    <row r="3804" spans="12:21" ht="15" customHeight="1" x14ac:dyDescent="0.15">
      <c r="L3804" s="244" t="str">
        <f t="shared" si="531"/>
        <v/>
      </c>
      <c r="M3804" s="245" t="str">
        <f t="shared" si="532"/>
        <v/>
      </c>
      <c r="N3804" s="244" t="str">
        <f t="shared" si="533"/>
        <v/>
      </c>
      <c r="O3804" s="244" t="str">
        <f t="shared" si="534"/>
        <v/>
      </c>
      <c r="P3804">
        <f>IF($I3804&lt;&gt;"",$I3804,IF($E3804="SGD",1,IF($E3804="USD",Settings!$B$22,IF($E3804="HKD",Settings!$B$23,1))))</f>
        <v>1</v>
      </c>
      <c r="Q3804">
        <f t="shared" si="535"/>
        <v>0</v>
      </c>
      <c r="R3804">
        <f t="shared" si="536"/>
        <v>0</v>
      </c>
      <c r="S3804" t="str">
        <f t="shared" si="537"/>
        <v/>
      </c>
      <c r="T3804" t="str">
        <f t="shared" si="538"/>
        <v/>
      </c>
      <c r="U3804" t="str">
        <f t="shared" si="539"/>
        <v/>
      </c>
    </row>
    <row r="3805" spans="12:21" ht="15" customHeight="1" x14ac:dyDescent="0.15">
      <c r="L3805" s="244" t="str">
        <f t="shared" si="531"/>
        <v/>
      </c>
      <c r="M3805" s="245" t="str">
        <f t="shared" si="532"/>
        <v/>
      </c>
      <c r="N3805" s="244" t="str">
        <f t="shared" si="533"/>
        <v/>
      </c>
      <c r="O3805" s="244" t="str">
        <f t="shared" si="534"/>
        <v/>
      </c>
      <c r="P3805">
        <f>IF($I3805&lt;&gt;"",$I3805,IF($E3805="SGD",1,IF($E3805="USD",Settings!$B$22,IF($E3805="HKD",Settings!$B$23,1))))</f>
        <v>1</v>
      </c>
      <c r="Q3805">
        <f t="shared" si="535"/>
        <v>0</v>
      </c>
      <c r="R3805">
        <f t="shared" si="536"/>
        <v>0</v>
      </c>
      <c r="S3805" t="str">
        <f t="shared" si="537"/>
        <v/>
      </c>
      <c r="T3805" t="str">
        <f t="shared" si="538"/>
        <v/>
      </c>
      <c r="U3805" t="str">
        <f t="shared" si="539"/>
        <v/>
      </c>
    </row>
    <row r="3806" spans="12:21" ht="15" customHeight="1" x14ac:dyDescent="0.15">
      <c r="L3806" s="244" t="str">
        <f t="shared" si="531"/>
        <v/>
      </c>
      <c r="M3806" s="245" t="str">
        <f t="shared" si="532"/>
        <v/>
      </c>
      <c r="N3806" s="244" t="str">
        <f t="shared" si="533"/>
        <v/>
      </c>
      <c r="O3806" s="244" t="str">
        <f t="shared" si="534"/>
        <v/>
      </c>
      <c r="P3806">
        <f>IF($I3806&lt;&gt;"",$I3806,IF($E3806="SGD",1,IF($E3806="USD",Settings!$B$22,IF($E3806="HKD",Settings!$B$23,1))))</f>
        <v>1</v>
      </c>
      <c r="Q3806">
        <f t="shared" si="535"/>
        <v>0</v>
      </c>
      <c r="R3806">
        <f t="shared" si="536"/>
        <v>0</v>
      </c>
      <c r="S3806" t="str">
        <f t="shared" si="537"/>
        <v/>
      </c>
      <c r="T3806" t="str">
        <f t="shared" si="538"/>
        <v/>
      </c>
      <c r="U3806" t="str">
        <f t="shared" si="539"/>
        <v/>
      </c>
    </row>
    <row r="3807" spans="12:21" ht="15" customHeight="1" x14ac:dyDescent="0.15">
      <c r="L3807" s="244" t="str">
        <f t="shared" si="531"/>
        <v/>
      </c>
      <c r="M3807" s="245" t="str">
        <f t="shared" si="532"/>
        <v/>
      </c>
      <c r="N3807" s="244" t="str">
        <f t="shared" si="533"/>
        <v/>
      </c>
      <c r="O3807" s="244" t="str">
        <f t="shared" si="534"/>
        <v/>
      </c>
      <c r="P3807">
        <f>IF($I3807&lt;&gt;"",$I3807,IF($E3807="SGD",1,IF($E3807="USD",Settings!$B$22,IF($E3807="HKD",Settings!$B$23,1))))</f>
        <v>1</v>
      </c>
      <c r="Q3807">
        <f t="shared" si="535"/>
        <v>0</v>
      </c>
      <c r="R3807">
        <f t="shared" si="536"/>
        <v>0</v>
      </c>
      <c r="S3807" t="str">
        <f t="shared" si="537"/>
        <v/>
      </c>
      <c r="T3807" t="str">
        <f t="shared" si="538"/>
        <v/>
      </c>
      <c r="U3807" t="str">
        <f t="shared" si="539"/>
        <v/>
      </c>
    </row>
    <row r="3808" spans="12:21" ht="15" customHeight="1" x14ac:dyDescent="0.15">
      <c r="L3808" s="244" t="str">
        <f t="shared" si="531"/>
        <v/>
      </c>
      <c r="M3808" s="245" t="str">
        <f t="shared" si="532"/>
        <v/>
      </c>
      <c r="N3808" s="244" t="str">
        <f t="shared" si="533"/>
        <v/>
      </c>
      <c r="O3808" s="244" t="str">
        <f t="shared" si="534"/>
        <v/>
      </c>
      <c r="P3808">
        <f>IF($I3808&lt;&gt;"",$I3808,IF($E3808="SGD",1,IF($E3808="USD",Settings!$B$22,IF($E3808="HKD",Settings!$B$23,1))))</f>
        <v>1</v>
      </c>
      <c r="Q3808">
        <f t="shared" si="535"/>
        <v>0</v>
      </c>
      <c r="R3808">
        <f t="shared" si="536"/>
        <v>0</v>
      </c>
      <c r="S3808" t="str">
        <f t="shared" si="537"/>
        <v/>
      </c>
      <c r="T3808" t="str">
        <f t="shared" si="538"/>
        <v/>
      </c>
      <c r="U3808" t="str">
        <f t="shared" si="539"/>
        <v/>
      </c>
    </row>
    <row r="3809" spans="12:21" ht="15" customHeight="1" x14ac:dyDescent="0.15">
      <c r="L3809" s="244" t="str">
        <f t="shared" si="531"/>
        <v/>
      </c>
      <c r="M3809" s="245" t="str">
        <f t="shared" si="532"/>
        <v/>
      </c>
      <c r="N3809" s="244" t="str">
        <f t="shared" si="533"/>
        <v/>
      </c>
      <c r="O3809" s="244" t="str">
        <f t="shared" si="534"/>
        <v/>
      </c>
      <c r="P3809">
        <f>IF($I3809&lt;&gt;"",$I3809,IF($E3809="SGD",1,IF($E3809="USD",Settings!$B$22,IF($E3809="HKD",Settings!$B$23,1))))</f>
        <v>1</v>
      </c>
      <c r="Q3809">
        <f t="shared" si="535"/>
        <v>0</v>
      </c>
      <c r="R3809">
        <f t="shared" si="536"/>
        <v>0</v>
      </c>
      <c r="S3809" t="str">
        <f t="shared" si="537"/>
        <v/>
      </c>
      <c r="T3809" t="str">
        <f t="shared" si="538"/>
        <v/>
      </c>
      <c r="U3809" t="str">
        <f t="shared" si="539"/>
        <v/>
      </c>
    </row>
    <row r="3810" spans="12:21" ht="15" customHeight="1" x14ac:dyDescent="0.15">
      <c r="L3810" s="244" t="str">
        <f t="shared" si="531"/>
        <v/>
      </c>
      <c r="M3810" s="245" t="str">
        <f t="shared" si="532"/>
        <v/>
      </c>
      <c r="N3810" s="244" t="str">
        <f t="shared" si="533"/>
        <v/>
      </c>
      <c r="O3810" s="244" t="str">
        <f t="shared" si="534"/>
        <v/>
      </c>
      <c r="P3810">
        <f>IF($I3810&lt;&gt;"",$I3810,IF($E3810="SGD",1,IF($E3810="USD",Settings!$B$22,IF($E3810="HKD",Settings!$B$23,1))))</f>
        <v>1</v>
      </c>
      <c r="Q3810">
        <f t="shared" si="535"/>
        <v>0</v>
      </c>
      <c r="R3810">
        <f t="shared" si="536"/>
        <v>0</v>
      </c>
      <c r="S3810" t="str">
        <f t="shared" si="537"/>
        <v/>
      </c>
      <c r="T3810" t="str">
        <f t="shared" si="538"/>
        <v/>
      </c>
      <c r="U3810" t="str">
        <f t="shared" si="539"/>
        <v/>
      </c>
    </row>
    <row r="3811" spans="12:21" ht="15" customHeight="1" x14ac:dyDescent="0.15">
      <c r="L3811" s="244" t="str">
        <f t="shared" si="531"/>
        <v/>
      </c>
      <c r="M3811" s="245" t="str">
        <f t="shared" si="532"/>
        <v/>
      </c>
      <c r="N3811" s="244" t="str">
        <f t="shared" si="533"/>
        <v/>
      </c>
      <c r="O3811" s="244" t="str">
        <f t="shared" si="534"/>
        <v/>
      </c>
      <c r="P3811">
        <f>IF($I3811&lt;&gt;"",$I3811,IF($E3811="SGD",1,IF($E3811="USD",Settings!$B$22,IF($E3811="HKD",Settings!$B$23,1))))</f>
        <v>1</v>
      </c>
      <c r="Q3811">
        <f t="shared" si="535"/>
        <v>0</v>
      </c>
      <c r="R3811">
        <f t="shared" si="536"/>
        <v>0</v>
      </c>
      <c r="S3811" t="str">
        <f t="shared" si="537"/>
        <v/>
      </c>
      <c r="T3811" t="str">
        <f t="shared" si="538"/>
        <v/>
      </c>
      <c r="U3811" t="str">
        <f t="shared" si="539"/>
        <v/>
      </c>
    </row>
    <row r="3812" spans="12:21" ht="15" customHeight="1" x14ac:dyDescent="0.15">
      <c r="L3812" s="244" t="str">
        <f t="shared" si="531"/>
        <v/>
      </c>
      <c r="M3812" s="245" t="str">
        <f t="shared" si="532"/>
        <v/>
      </c>
      <c r="N3812" s="244" t="str">
        <f t="shared" si="533"/>
        <v/>
      </c>
      <c r="O3812" s="244" t="str">
        <f t="shared" si="534"/>
        <v/>
      </c>
      <c r="P3812">
        <f>IF($I3812&lt;&gt;"",$I3812,IF($E3812="SGD",1,IF($E3812="USD",Settings!$B$22,IF($E3812="HKD",Settings!$B$23,1))))</f>
        <v>1</v>
      </c>
      <c r="Q3812">
        <f t="shared" si="535"/>
        <v>0</v>
      </c>
      <c r="R3812">
        <f t="shared" si="536"/>
        <v>0</v>
      </c>
      <c r="S3812" t="str">
        <f t="shared" si="537"/>
        <v/>
      </c>
      <c r="T3812" t="str">
        <f t="shared" si="538"/>
        <v/>
      </c>
      <c r="U3812" t="str">
        <f t="shared" si="539"/>
        <v/>
      </c>
    </row>
    <row r="3813" spans="12:21" ht="15" customHeight="1" x14ac:dyDescent="0.15">
      <c r="L3813" s="244" t="str">
        <f t="shared" si="531"/>
        <v/>
      </c>
      <c r="M3813" s="245" t="str">
        <f t="shared" si="532"/>
        <v/>
      </c>
      <c r="N3813" s="244" t="str">
        <f t="shared" si="533"/>
        <v/>
      </c>
      <c r="O3813" s="244" t="str">
        <f t="shared" si="534"/>
        <v/>
      </c>
      <c r="P3813">
        <f>IF($I3813&lt;&gt;"",$I3813,IF($E3813="SGD",1,IF($E3813="USD",Settings!$B$22,IF($E3813="HKD",Settings!$B$23,1))))</f>
        <v>1</v>
      </c>
      <c r="Q3813">
        <f t="shared" si="535"/>
        <v>0</v>
      </c>
      <c r="R3813">
        <f t="shared" si="536"/>
        <v>0</v>
      </c>
      <c r="S3813" t="str">
        <f t="shared" si="537"/>
        <v/>
      </c>
      <c r="T3813" t="str">
        <f t="shared" si="538"/>
        <v/>
      </c>
      <c r="U3813" t="str">
        <f t="shared" si="539"/>
        <v/>
      </c>
    </row>
    <row r="3814" spans="12:21" ht="15" customHeight="1" x14ac:dyDescent="0.15">
      <c r="L3814" s="244" t="str">
        <f t="shared" si="531"/>
        <v/>
      </c>
      <c r="M3814" s="245" t="str">
        <f t="shared" si="532"/>
        <v/>
      </c>
      <c r="N3814" s="244" t="str">
        <f t="shared" si="533"/>
        <v/>
      </c>
      <c r="O3814" s="244" t="str">
        <f t="shared" si="534"/>
        <v/>
      </c>
      <c r="P3814">
        <f>IF($I3814&lt;&gt;"",$I3814,IF($E3814="SGD",1,IF($E3814="USD",Settings!$B$22,IF($E3814="HKD",Settings!$B$23,1))))</f>
        <v>1</v>
      </c>
      <c r="Q3814">
        <f t="shared" si="535"/>
        <v>0</v>
      </c>
      <c r="R3814">
        <f t="shared" si="536"/>
        <v>0</v>
      </c>
      <c r="S3814" t="str">
        <f t="shared" si="537"/>
        <v/>
      </c>
      <c r="T3814" t="str">
        <f t="shared" si="538"/>
        <v/>
      </c>
      <c r="U3814" t="str">
        <f t="shared" si="539"/>
        <v/>
      </c>
    </row>
    <row r="3815" spans="12:21" ht="15" customHeight="1" x14ac:dyDescent="0.15">
      <c r="L3815" s="244" t="str">
        <f t="shared" si="531"/>
        <v/>
      </c>
      <c r="M3815" s="245" t="str">
        <f t="shared" si="532"/>
        <v/>
      </c>
      <c r="N3815" s="244" t="str">
        <f t="shared" si="533"/>
        <v/>
      </c>
      <c r="O3815" s="244" t="str">
        <f t="shared" si="534"/>
        <v/>
      </c>
      <c r="P3815">
        <f>IF($I3815&lt;&gt;"",$I3815,IF($E3815="SGD",1,IF($E3815="USD",Settings!$B$22,IF($E3815="HKD",Settings!$B$23,1))))</f>
        <v>1</v>
      </c>
      <c r="Q3815">
        <f t="shared" si="535"/>
        <v>0</v>
      </c>
      <c r="R3815">
        <f t="shared" si="536"/>
        <v>0</v>
      </c>
      <c r="S3815" t="str">
        <f t="shared" si="537"/>
        <v/>
      </c>
      <c r="T3815" t="str">
        <f t="shared" si="538"/>
        <v/>
      </c>
      <c r="U3815" t="str">
        <f t="shared" si="539"/>
        <v/>
      </c>
    </row>
    <row r="3816" spans="12:21" ht="15" customHeight="1" x14ac:dyDescent="0.15">
      <c r="L3816" s="244" t="str">
        <f t="shared" si="531"/>
        <v/>
      </c>
      <c r="M3816" s="245" t="str">
        <f t="shared" si="532"/>
        <v/>
      </c>
      <c r="N3816" s="244" t="str">
        <f t="shared" si="533"/>
        <v/>
      </c>
      <c r="O3816" s="244" t="str">
        <f t="shared" si="534"/>
        <v/>
      </c>
      <c r="P3816">
        <f>IF($I3816&lt;&gt;"",$I3816,IF($E3816="SGD",1,IF($E3816="USD",Settings!$B$22,IF($E3816="HKD",Settings!$B$23,1))))</f>
        <v>1</v>
      </c>
      <c r="Q3816">
        <f t="shared" si="535"/>
        <v>0</v>
      </c>
      <c r="R3816">
        <f t="shared" si="536"/>
        <v>0</v>
      </c>
      <c r="S3816" t="str">
        <f t="shared" si="537"/>
        <v/>
      </c>
      <c r="T3816" t="str">
        <f t="shared" si="538"/>
        <v/>
      </c>
      <c r="U3816" t="str">
        <f t="shared" si="539"/>
        <v/>
      </c>
    </row>
    <row r="3817" spans="12:21" ht="15" customHeight="1" x14ac:dyDescent="0.15">
      <c r="L3817" s="244" t="str">
        <f t="shared" ref="L3817:L3880" si="540">IF(OR(B3817="",C3817="",E3817=""),"",B3817&amp;":"&amp;C3817&amp;":"&amp;E3817)</f>
        <v/>
      </c>
      <c r="M3817" s="245" t="str">
        <f t="shared" ref="M3817:M3880" si="541">IF(A3817="","",A3817*D3817)</f>
        <v/>
      </c>
      <c r="N3817" s="244" t="str">
        <f t="shared" ref="N3817:N3880" si="542">IF(A3817="","",IF(OR(A3817=1,A3817=0),J3817,0))</f>
        <v/>
      </c>
      <c r="O3817" s="244" t="str">
        <f t="shared" ref="O3817:O3880" si="543">IF(A3817="","",IF(A3817=-1,J3817,0))</f>
        <v/>
      </c>
      <c r="P3817">
        <f>IF($I3817&lt;&gt;"",$I3817,IF($E3817="SGD",1,IF($E3817="USD",Settings!$B$22,IF($E3817="HKD",Settings!$B$23,1))))</f>
        <v>1</v>
      </c>
      <c r="Q3817">
        <f t="shared" ref="Q3817:Q3880" si="544">IF($L3817="",0,($O3817-$N3817+IF($A3817=2,$J3817,0))*$P3817)</f>
        <v>0</v>
      </c>
      <c r="R3817">
        <f t="shared" ref="R3817:R3880" si="545">IF($L3817="",0,IF($A3817=2,$J3817*$P3817,0))</f>
        <v>0</v>
      </c>
      <c r="S3817" t="str">
        <f t="shared" si="537"/>
        <v/>
      </c>
      <c r="T3817" t="str">
        <f t="shared" si="538"/>
        <v/>
      </c>
      <c r="U3817" t="str">
        <f t="shared" si="539"/>
        <v/>
      </c>
    </row>
    <row r="3818" spans="12:21" ht="15" customHeight="1" x14ac:dyDescent="0.15">
      <c r="L3818" s="244" t="str">
        <f t="shared" si="540"/>
        <v/>
      </c>
      <c r="M3818" s="245" t="str">
        <f t="shared" si="541"/>
        <v/>
      </c>
      <c r="N3818" s="244" t="str">
        <f t="shared" si="542"/>
        <v/>
      </c>
      <c r="O3818" s="244" t="str">
        <f t="shared" si="543"/>
        <v/>
      </c>
      <c r="P3818">
        <f>IF($I3818&lt;&gt;"",$I3818,IF($E3818="SGD",1,IF($E3818="USD",Settings!$B$22,IF($E3818="HKD",Settings!$B$23,1))))</f>
        <v>1</v>
      </c>
      <c r="Q3818">
        <f t="shared" si="544"/>
        <v>0</v>
      </c>
      <c r="R3818">
        <f t="shared" si="545"/>
        <v>0</v>
      </c>
      <c r="S3818" t="str">
        <f t="shared" si="537"/>
        <v/>
      </c>
      <c r="T3818" t="str">
        <f t="shared" si="538"/>
        <v/>
      </c>
      <c r="U3818" t="str">
        <f t="shared" si="539"/>
        <v/>
      </c>
    </row>
    <row r="3819" spans="12:21" ht="15" customHeight="1" x14ac:dyDescent="0.15">
      <c r="L3819" s="244" t="str">
        <f t="shared" si="540"/>
        <v/>
      </c>
      <c r="M3819" s="245" t="str">
        <f t="shared" si="541"/>
        <v/>
      </c>
      <c r="N3819" s="244" t="str">
        <f t="shared" si="542"/>
        <v/>
      </c>
      <c r="O3819" s="244" t="str">
        <f t="shared" si="543"/>
        <v/>
      </c>
      <c r="P3819">
        <f>IF($I3819&lt;&gt;"",$I3819,IF($E3819="SGD",1,IF($E3819="USD",Settings!$B$22,IF($E3819="HKD",Settings!$B$23,1))))</f>
        <v>1</v>
      </c>
      <c r="Q3819">
        <f t="shared" si="544"/>
        <v>0</v>
      </c>
      <c r="R3819">
        <f t="shared" si="545"/>
        <v>0</v>
      </c>
      <c r="S3819" t="str">
        <f t="shared" si="537"/>
        <v/>
      </c>
      <c r="T3819" t="str">
        <f t="shared" si="538"/>
        <v/>
      </c>
      <c r="U3819" t="str">
        <f t="shared" si="539"/>
        <v/>
      </c>
    </row>
    <row r="3820" spans="12:21" ht="15" customHeight="1" x14ac:dyDescent="0.15">
      <c r="L3820" s="244" t="str">
        <f t="shared" si="540"/>
        <v/>
      </c>
      <c r="M3820" s="245" t="str">
        <f t="shared" si="541"/>
        <v/>
      </c>
      <c r="N3820" s="244" t="str">
        <f t="shared" si="542"/>
        <v/>
      </c>
      <c r="O3820" s="244" t="str">
        <f t="shared" si="543"/>
        <v/>
      </c>
      <c r="P3820">
        <f>IF($I3820&lt;&gt;"",$I3820,IF($E3820="SGD",1,IF($E3820="USD",Settings!$B$22,IF($E3820="HKD",Settings!$B$23,1))))</f>
        <v>1</v>
      </c>
      <c r="Q3820">
        <f t="shared" si="544"/>
        <v>0</v>
      </c>
      <c r="R3820">
        <f t="shared" si="545"/>
        <v>0</v>
      </c>
      <c r="S3820" t="str">
        <f t="shared" si="537"/>
        <v/>
      </c>
      <c r="T3820" t="str">
        <f t="shared" si="538"/>
        <v/>
      </c>
      <c r="U3820" t="str">
        <f t="shared" si="539"/>
        <v/>
      </c>
    </row>
    <row r="3821" spans="12:21" ht="15" customHeight="1" x14ac:dyDescent="0.15">
      <c r="L3821" s="244" t="str">
        <f t="shared" si="540"/>
        <v/>
      </c>
      <c r="M3821" s="245" t="str">
        <f t="shared" si="541"/>
        <v/>
      </c>
      <c r="N3821" s="244" t="str">
        <f t="shared" si="542"/>
        <v/>
      </c>
      <c r="O3821" s="244" t="str">
        <f t="shared" si="543"/>
        <v/>
      </c>
      <c r="P3821">
        <f>IF($I3821&lt;&gt;"",$I3821,IF($E3821="SGD",1,IF($E3821="USD",Settings!$B$22,IF($E3821="HKD",Settings!$B$23,1))))</f>
        <v>1</v>
      </c>
      <c r="Q3821">
        <f t="shared" si="544"/>
        <v>0</v>
      </c>
      <c r="R3821">
        <f t="shared" si="545"/>
        <v>0</v>
      </c>
      <c r="S3821" t="str">
        <f t="shared" si="537"/>
        <v/>
      </c>
      <c r="T3821" t="str">
        <f t="shared" si="538"/>
        <v/>
      </c>
      <c r="U3821" t="str">
        <f t="shared" si="539"/>
        <v/>
      </c>
    </row>
    <row r="3822" spans="12:21" ht="15" customHeight="1" x14ac:dyDescent="0.15">
      <c r="L3822" s="244" t="str">
        <f t="shared" si="540"/>
        <v/>
      </c>
      <c r="M3822" s="245" t="str">
        <f t="shared" si="541"/>
        <v/>
      </c>
      <c r="N3822" s="244" t="str">
        <f t="shared" si="542"/>
        <v/>
      </c>
      <c r="O3822" s="244" t="str">
        <f t="shared" si="543"/>
        <v/>
      </c>
      <c r="P3822">
        <f>IF($I3822&lt;&gt;"",$I3822,IF($E3822="SGD",1,IF($E3822="USD",Settings!$B$22,IF($E3822="HKD",Settings!$B$23,1))))</f>
        <v>1</v>
      </c>
      <c r="Q3822">
        <f t="shared" si="544"/>
        <v>0</v>
      </c>
      <c r="R3822">
        <f t="shared" si="545"/>
        <v>0</v>
      </c>
      <c r="S3822" t="str">
        <f t="shared" si="537"/>
        <v/>
      </c>
      <c r="T3822" t="str">
        <f t="shared" si="538"/>
        <v/>
      </c>
      <c r="U3822" t="str">
        <f t="shared" si="539"/>
        <v/>
      </c>
    </row>
    <row r="3823" spans="12:21" ht="15" customHeight="1" x14ac:dyDescent="0.15">
      <c r="L3823" s="244" t="str">
        <f t="shared" si="540"/>
        <v/>
      </c>
      <c r="M3823" s="245" t="str">
        <f t="shared" si="541"/>
        <v/>
      </c>
      <c r="N3823" s="244" t="str">
        <f t="shared" si="542"/>
        <v/>
      </c>
      <c r="O3823" s="244" t="str">
        <f t="shared" si="543"/>
        <v/>
      </c>
      <c r="P3823">
        <f>IF($I3823&lt;&gt;"",$I3823,IF($E3823="SGD",1,IF($E3823="USD",Settings!$B$22,IF($E3823="HKD",Settings!$B$23,1))))</f>
        <v>1</v>
      </c>
      <c r="Q3823">
        <f t="shared" si="544"/>
        <v>0</v>
      </c>
      <c r="R3823">
        <f t="shared" si="545"/>
        <v>0</v>
      </c>
      <c r="S3823" t="str">
        <f t="shared" si="537"/>
        <v/>
      </c>
      <c r="T3823" t="str">
        <f t="shared" si="538"/>
        <v/>
      </c>
      <c r="U3823" t="str">
        <f t="shared" si="539"/>
        <v/>
      </c>
    </row>
    <row r="3824" spans="12:21" ht="15" customHeight="1" x14ac:dyDescent="0.15">
      <c r="L3824" s="244" t="str">
        <f t="shared" si="540"/>
        <v/>
      </c>
      <c r="M3824" s="245" t="str">
        <f t="shared" si="541"/>
        <v/>
      </c>
      <c r="N3824" s="244" t="str">
        <f t="shared" si="542"/>
        <v/>
      </c>
      <c r="O3824" s="244" t="str">
        <f t="shared" si="543"/>
        <v/>
      </c>
      <c r="P3824">
        <f>IF($I3824&lt;&gt;"",$I3824,IF($E3824="SGD",1,IF($E3824="USD",Settings!$B$22,IF($E3824="HKD",Settings!$B$23,1))))</f>
        <v>1</v>
      </c>
      <c r="Q3824">
        <f t="shared" si="544"/>
        <v>0</v>
      </c>
      <c r="R3824">
        <f t="shared" si="545"/>
        <v>0</v>
      </c>
      <c r="S3824" t="str">
        <f t="shared" si="537"/>
        <v/>
      </c>
      <c r="T3824" t="str">
        <f t="shared" si="538"/>
        <v/>
      </c>
      <c r="U3824" t="str">
        <f t="shared" si="539"/>
        <v/>
      </c>
    </row>
    <row r="3825" spans="12:21" ht="15" customHeight="1" x14ac:dyDescent="0.15">
      <c r="L3825" s="244" t="str">
        <f t="shared" si="540"/>
        <v/>
      </c>
      <c r="M3825" s="245" t="str">
        <f t="shared" si="541"/>
        <v/>
      </c>
      <c r="N3825" s="244" t="str">
        <f t="shared" si="542"/>
        <v/>
      </c>
      <c r="O3825" s="244" t="str">
        <f t="shared" si="543"/>
        <v/>
      </c>
      <c r="P3825">
        <f>IF($I3825&lt;&gt;"",$I3825,IF($E3825="SGD",1,IF($E3825="USD",Settings!$B$22,IF($E3825="HKD",Settings!$B$23,1))))</f>
        <v>1</v>
      </c>
      <c r="Q3825">
        <f t="shared" si="544"/>
        <v>0</v>
      </c>
      <c r="R3825">
        <f t="shared" si="545"/>
        <v>0</v>
      </c>
      <c r="S3825" t="str">
        <f t="shared" si="537"/>
        <v/>
      </c>
      <c r="T3825" t="str">
        <f t="shared" si="538"/>
        <v/>
      </c>
      <c r="U3825" t="str">
        <f t="shared" si="539"/>
        <v/>
      </c>
    </row>
    <row r="3826" spans="12:21" ht="15" customHeight="1" x14ac:dyDescent="0.15">
      <c r="L3826" s="244" t="str">
        <f t="shared" si="540"/>
        <v/>
      </c>
      <c r="M3826" s="245" t="str">
        <f t="shared" si="541"/>
        <v/>
      </c>
      <c r="N3826" s="244" t="str">
        <f t="shared" si="542"/>
        <v/>
      </c>
      <c r="O3826" s="244" t="str">
        <f t="shared" si="543"/>
        <v/>
      </c>
      <c r="P3826">
        <f>IF($I3826&lt;&gt;"",$I3826,IF($E3826="SGD",1,IF($E3826="USD",Settings!$B$22,IF($E3826="HKD",Settings!$B$23,1))))</f>
        <v>1</v>
      </c>
      <c r="Q3826">
        <f t="shared" si="544"/>
        <v>0</v>
      </c>
      <c r="R3826">
        <f t="shared" si="545"/>
        <v>0</v>
      </c>
      <c r="S3826" t="str">
        <f t="shared" si="537"/>
        <v/>
      </c>
      <c r="T3826" t="str">
        <f t="shared" si="538"/>
        <v/>
      </c>
      <c r="U3826" t="str">
        <f t="shared" si="539"/>
        <v/>
      </c>
    </row>
    <row r="3827" spans="12:21" ht="15" customHeight="1" x14ac:dyDescent="0.15">
      <c r="L3827" s="244" t="str">
        <f t="shared" si="540"/>
        <v/>
      </c>
      <c r="M3827" s="245" t="str">
        <f t="shared" si="541"/>
        <v/>
      </c>
      <c r="N3827" s="244" t="str">
        <f t="shared" si="542"/>
        <v/>
      </c>
      <c r="O3827" s="244" t="str">
        <f t="shared" si="543"/>
        <v/>
      </c>
      <c r="P3827">
        <f>IF($I3827&lt;&gt;"",$I3827,IF($E3827="SGD",1,IF($E3827="USD",Settings!$B$22,IF($E3827="HKD",Settings!$B$23,1))))</f>
        <v>1</v>
      </c>
      <c r="Q3827">
        <f t="shared" si="544"/>
        <v>0</v>
      </c>
      <c r="R3827">
        <f t="shared" si="545"/>
        <v>0</v>
      </c>
      <c r="S3827" t="str">
        <f t="shared" si="537"/>
        <v/>
      </c>
      <c r="T3827" t="str">
        <f t="shared" si="538"/>
        <v/>
      </c>
      <c r="U3827" t="str">
        <f t="shared" si="539"/>
        <v/>
      </c>
    </row>
    <row r="3828" spans="12:21" ht="15" customHeight="1" x14ac:dyDescent="0.15">
      <c r="L3828" s="244" t="str">
        <f t="shared" si="540"/>
        <v/>
      </c>
      <c r="M3828" s="245" t="str">
        <f t="shared" si="541"/>
        <v/>
      </c>
      <c r="N3828" s="244" t="str">
        <f t="shared" si="542"/>
        <v/>
      </c>
      <c r="O3828" s="244" t="str">
        <f t="shared" si="543"/>
        <v/>
      </c>
      <c r="P3828">
        <f>IF($I3828&lt;&gt;"",$I3828,IF($E3828="SGD",1,IF($E3828="USD",Settings!$B$22,IF($E3828="HKD",Settings!$B$23,1))))</f>
        <v>1</v>
      </c>
      <c r="Q3828">
        <f t="shared" si="544"/>
        <v>0</v>
      </c>
      <c r="R3828">
        <f t="shared" si="545"/>
        <v>0</v>
      </c>
      <c r="S3828" t="str">
        <f t="shared" si="537"/>
        <v/>
      </c>
      <c r="T3828" t="str">
        <f t="shared" si="538"/>
        <v/>
      </c>
      <c r="U3828" t="str">
        <f t="shared" si="539"/>
        <v/>
      </c>
    </row>
    <row r="3829" spans="12:21" ht="15" customHeight="1" x14ac:dyDescent="0.15">
      <c r="L3829" s="244" t="str">
        <f t="shared" si="540"/>
        <v/>
      </c>
      <c r="M3829" s="245" t="str">
        <f t="shared" si="541"/>
        <v/>
      </c>
      <c r="N3829" s="244" t="str">
        <f t="shared" si="542"/>
        <v/>
      </c>
      <c r="O3829" s="244" t="str">
        <f t="shared" si="543"/>
        <v/>
      </c>
      <c r="P3829">
        <f>IF($I3829&lt;&gt;"",$I3829,IF($E3829="SGD",1,IF($E3829="USD",Settings!$B$22,IF($E3829="HKD",Settings!$B$23,1))))</f>
        <v>1</v>
      </c>
      <c r="Q3829">
        <f t="shared" si="544"/>
        <v>0</v>
      </c>
      <c r="R3829">
        <f t="shared" si="545"/>
        <v>0</v>
      </c>
      <c r="S3829" t="str">
        <f t="shared" si="537"/>
        <v/>
      </c>
      <c r="T3829" t="str">
        <f t="shared" si="538"/>
        <v/>
      </c>
      <c r="U3829" t="str">
        <f t="shared" si="539"/>
        <v/>
      </c>
    </row>
    <row r="3830" spans="12:21" ht="15" customHeight="1" x14ac:dyDescent="0.15">
      <c r="L3830" s="244" t="str">
        <f t="shared" si="540"/>
        <v/>
      </c>
      <c r="M3830" s="245" t="str">
        <f t="shared" si="541"/>
        <v/>
      </c>
      <c r="N3830" s="244" t="str">
        <f t="shared" si="542"/>
        <v/>
      </c>
      <c r="O3830" s="244" t="str">
        <f t="shared" si="543"/>
        <v/>
      </c>
      <c r="P3830">
        <f>IF($I3830&lt;&gt;"",$I3830,IF($E3830="SGD",1,IF($E3830="USD",Settings!$B$22,IF($E3830="HKD",Settings!$B$23,1))))</f>
        <v>1</v>
      </c>
      <c r="Q3830">
        <f t="shared" si="544"/>
        <v>0</v>
      </c>
      <c r="R3830">
        <f t="shared" si="545"/>
        <v>0</v>
      </c>
      <c r="S3830" t="str">
        <f t="shared" si="537"/>
        <v/>
      </c>
      <c r="T3830" t="str">
        <f t="shared" si="538"/>
        <v/>
      </c>
      <c r="U3830" t="str">
        <f t="shared" si="539"/>
        <v/>
      </c>
    </row>
    <row r="3831" spans="12:21" ht="15" customHeight="1" x14ac:dyDescent="0.15">
      <c r="L3831" s="244" t="str">
        <f t="shared" si="540"/>
        <v/>
      </c>
      <c r="M3831" s="245" t="str">
        <f t="shared" si="541"/>
        <v/>
      </c>
      <c r="N3831" s="244" t="str">
        <f t="shared" si="542"/>
        <v/>
      </c>
      <c r="O3831" s="244" t="str">
        <f t="shared" si="543"/>
        <v/>
      </c>
      <c r="P3831">
        <f>IF($I3831&lt;&gt;"",$I3831,IF($E3831="SGD",1,IF($E3831="USD",Settings!$B$22,IF($E3831="HKD",Settings!$B$23,1))))</f>
        <v>1</v>
      </c>
      <c r="Q3831">
        <f t="shared" si="544"/>
        <v>0</v>
      </c>
      <c r="R3831">
        <f t="shared" si="545"/>
        <v>0</v>
      </c>
      <c r="S3831" t="str">
        <f t="shared" si="537"/>
        <v/>
      </c>
      <c r="T3831" t="str">
        <f t="shared" si="538"/>
        <v/>
      </c>
      <c r="U3831" t="str">
        <f t="shared" si="539"/>
        <v/>
      </c>
    </row>
    <row r="3832" spans="12:21" ht="15" customHeight="1" x14ac:dyDescent="0.15">
      <c r="L3832" s="244" t="str">
        <f t="shared" si="540"/>
        <v/>
      </c>
      <c r="M3832" s="245" t="str">
        <f t="shared" si="541"/>
        <v/>
      </c>
      <c r="N3832" s="244" t="str">
        <f t="shared" si="542"/>
        <v/>
      </c>
      <c r="O3832" s="244" t="str">
        <f t="shared" si="543"/>
        <v/>
      </c>
      <c r="P3832">
        <f>IF($I3832&lt;&gt;"",$I3832,IF($E3832="SGD",1,IF($E3832="USD",Settings!$B$22,IF($E3832="HKD",Settings!$B$23,1))))</f>
        <v>1</v>
      </c>
      <c r="Q3832">
        <f t="shared" si="544"/>
        <v>0</v>
      </c>
      <c r="R3832">
        <f t="shared" si="545"/>
        <v>0</v>
      </c>
      <c r="S3832" t="str">
        <f t="shared" si="537"/>
        <v/>
      </c>
      <c r="T3832" t="str">
        <f t="shared" si="538"/>
        <v/>
      </c>
      <c r="U3832" t="str">
        <f t="shared" si="539"/>
        <v/>
      </c>
    </row>
    <row r="3833" spans="12:21" ht="15" customHeight="1" x14ac:dyDescent="0.15">
      <c r="L3833" s="244" t="str">
        <f t="shared" si="540"/>
        <v/>
      </c>
      <c r="M3833" s="245" t="str">
        <f t="shared" si="541"/>
        <v/>
      </c>
      <c r="N3833" s="244" t="str">
        <f t="shared" si="542"/>
        <v/>
      </c>
      <c r="O3833" s="244" t="str">
        <f t="shared" si="543"/>
        <v/>
      </c>
      <c r="P3833">
        <f>IF($I3833&lt;&gt;"",$I3833,IF($E3833="SGD",1,IF($E3833="USD",Settings!$B$22,IF($E3833="HKD",Settings!$B$23,1))))</f>
        <v>1</v>
      </c>
      <c r="Q3833">
        <f t="shared" si="544"/>
        <v>0</v>
      </c>
      <c r="R3833">
        <f t="shared" si="545"/>
        <v>0</v>
      </c>
      <c r="S3833" t="str">
        <f t="shared" si="537"/>
        <v/>
      </c>
      <c r="T3833" t="str">
        <f t="shared" si="538"/>
        <v/>
      </c>
      <c r="U3833" t="str">
        <f t="shared" si="539"/>
        <v/>
      </c>
    </row>
    <row r="3834" spans="12:21" ht="15" customHeight="1" x14ac:dyDescent="0.15">
      <c r="L3834" s="244" t="str">
        <f t="shared" si="540"/>
        <v/>
      </c>
      <c r="M3834" s="245" t="str">
        <f t="shared" si="541"/>
        <v/>
      </c>
      <c r="N3834" s="244" t="str">
        <f t="shared" si="542"/>
        <v/>
      </c>
      <c r="O3834" s="244" t="str">
        <f t="shared" si="543"/>
        <v/>
      </c>
      <c r="P3834">
        <f>IF($I3834&lt;&gt;"",$I3834,IF($E3834="SGD",1,IF($E3834="USD",Settings!$B$22,IF($E3834="HKD",Settings!$B$23,1))))</f>
        <v>1</v>
      </c>
      <c r="Q3834">
        <f t="shared" si="544"/>
        <v>0</v>
      </c>
      <c r="R3834">
        <f t="shared" si="545"/>
        <v>0</v>
      </c>
      <c r="S3834" t="str">
        <f t="shared" si="537"/>
        <v/>
      </c>
      <c r="T3834" t="str">
        <f t="shared" si="538"/>
        <v/>
      </c>
      <c r="U3834" t="str">
        <f t="shared" si="539"/>
        <v/>
      </c>
    </row>
    <row r="3835" spans="12:21" ht="15" customHeight="1" x14ac:dyDescent="0.15">
      <c r="L3835" s="244" t="str">
        <f t="shared" si="540"/>
        <v/>
      </c>
      <c r="M3835" s="245" t="str">
        <f t="shared" si="541"/>
        <v/>
      </c>
      <c r="N3835" s="244" t="str">
        <f t="shared" si="542"/>
        <v/>
      </c>
      <c r="O3835" s="244" t="str">
        <f t="shared" si="543"/>
        <v/>
      </c>
      <c r="P3835">
        <f>IF($I3835&lt;&gt;"",$I3835,IF($E3835="SGD",1,IF($E3835="USD",Settings!$B$22,IF($E3835="HKD",Settings!$B$23,1))))</f>
        <v>1</v>
      </c>
      <c r="Q3835">
        <f t="shared" si="544"/>
        <v>0</v>
      </c>
      <c r="R3835">
        <f t="shared" si="545"/>
        <v>0</v>
      </c>
      <c r="S3835" t="str">
        <f t="shared" si="537"/>
        <v/>
      </c>
      <c r="T3835" t="str">
        <f t="shared" si="538"/>
        <v/>
      </c>
      <c r="U3835" t="str">
        <f t="shared" si="539"/>
        <v/>
      </c>
    </row>
    <row r="3836" spans="12:21" ht="15" customHeight="1" x14ac:dyDescent="0.15">
      <c r="L3836" s="244" t="str">
        <f t="shared" si="540"/>
        <v/>
      </c>
      <c r="M3836" s="245" t="str">
        <f t="shared" si="541"/>
        <v/>
      </c>
      <c r="N3836" s="244" t="str">
        <f t="shared" si="542"/>
        <v/>
      </c>
      <c r="O3836" s="244" t="str">
        <f t="shared" si="543"/>
        <v/>
      </c>
      <c r="P3836">
        <f>IF($I3836&lt;&gt;"",$I3836,IF($E3836="SGD",1,IF($E3836="USD",Settings!$B$22,IF($E3836="HKD",Settings!$B$23,1))))</f>
        <v>1</v>
      </c>
      <c r="Q3836">
        <f t="shared" si="544"/>
        <v>0</v>
      </c>
      <c r="R3836">
        <f t="shared" si="545"/>
        <v>0</v>
      </c>
      <c r="S3836" t="str">
        <f t="shared" si="537"/>
        <v/>
      </c>
      <c r="T3836" t="str">
        <f t="shared" si="538"/>
        <v/>
      </c>
      <c r="U3836" t="str">
        <f t="shared" si="539"/>
        <v/>
      </c>
    </row>
    <row r="3837" spans="12:21" ht="15" customHeight="1" x14ac:dyDescent="0.15">
      <c r="L3837" s="244" t="str">
        <f t="shared" si="540"/>
        <v/>
      </c>
      <c r="M3837" s="245" t="str">
        <f t="shared" si="541"/>
        <v/>
      </c>
      <c r="N3837" s="244" t="str">
        <f t="shared" si="542"/>
        <v/>
      </c>
      <c r="O3837" s="244" t="str">
        <f t="shared" si="543"/>
        <v/>
      </c>
      <c r="P3837">
        <f>IF($I3837&lt;&gt;"",$I3837,IF($E3837="SGD",1,IF($E3837="USD",Settings!$B$22,IF($E3837="HKD",Settings!$B$23,1))))</f>
        <v>1</v>
      </c>
      <c r="Q3837">
        <f t="shared" si="544"/>
        <v>0</v>
      </c>
      <c r="R3837">
        <f t="shared" si="545"/>
        <v>0</v>
      </c>
      <c r="S3837" t="str">
        <f t="shared" si="537"/>
        <v/>
      </c>
      <c r="T3837" t="str">
        <f t="shared" si="538"/>
        <v/>
      </c>
      <c r="U3837" t="str">
        <f t="shared" si="539"/>
        <v/>
      </c>
    </row>
    <row r="3838" spans="12:21" ht="15" customHeight="1" x14ac:dyDescent="0.15">
      <c r="L3838" s="244" t="str">
        <f t="shared" si="540"/>
        <v/>
      </c>
      <c r="M3838" s="245" t="str">
        <f t="shared" si="541"/>
        <v/>
      </c>
      <c r="N3838" s="244" t="str">
        <f t="shared" si="542"/>
        <v/>
      </c>
      <c r="O3838" s="244" t="str">
        <f t="shared" si="543"/>
        <v/>
      </c>
      <c r="P3838">
        <f>IF($I3838&lt;&gt;"",$I3838,IF($E3838="SGD",1,IF($E3838="USD",Settings!$B$22,IF($E3838="HKD",Settings!$B$23,1))))</f>
        <v>1</v>
      </c>
      <c r="Q3838">
        <f t="shared" si="544"/>
        <v>0</v>
      </c>
      <c r="R3838">
        <f t="shared" si="545"/>
        <v>0</v>
      </c>
      <c r="S3838" t="str">
        <f t="shared" si="537"/>
        <v/>
      </c>
      <c r="T3838" t="str">
        <f t="shared" si="538"/>
        <v/>
      </c>
      <c r="U3838" t="str">
        <f t="shared" si="539"/>
        <v/>
      </c>
    </row>
    <row r="3839" spans="12:21" ht="15" customHeight="1" x14ac:dyDescent="0.15">
      <c r="L3839" s="244" t="str">
        <f t="shared" si="540"/>
        <v/>
      </c>
      <c r="M3839" s="245" t="str">
        <f t="shared" si="541"/>
        <v/>
      </c>
      <c r="N3839" s="244" t="str">
        <f t="shared" si="542"/>
        <v/>
      </c>
      <c r="O3839" s="244" t="str">
        <f t="shared" si="543"/>
        <v/>
      </c>
      <c r="P3839">
        <f>IF($I3839&lt;&gt;"",$I3839,IF($E3839="SGD",1,IF($E3839="USD",Settings!$B$22,IF($E3839="HKD",Settings!$B$23,1))))</f>
        <v>1</v>
      </c>
      <c r="Q3839">
        <f t="shared" si="544"/>
        <v>0</v>
      </c>
      <c r="R3839">
        <f t="shared" si="545"/>
        <v>0</v>
      </c>
      <c r="S3839" t="str">
        <f t="shared" si="537"/>
        <v/>
      </c>
      <c r="T3839" t="str">
        <f t="shared" si="538"/>
        <v/>
      </c>
      <c r="U3839" t="str">
        <f t="shared" si="539"/>
        <v/>
      </c>
    </row>
    <row r="3840" spans="12:21" ht="15" customHeight="1" x14ac:dyDescent="0.15">
      <c r="L3840" s="244" t="str">
        <f t="shared" si="540"/>
        <v/>
      </c>
      <c r="M3840" s="245" t="str">
        <f t="shared" si="541"/>
        <v/>
      </c>
      <c r="N3840" s="244" t="str">
        <f t="shared" si="542"/>
        <v/>
      </c>
      <c r="O3840" s="244" t="str">
        <f t="shared" si="543"/>
        <v/>
      </c>
      <c r="P3840">
        <f>IF($I3840&lt;&gt;"",$I3840,IF($E3840="SGD",1,IF($E3840="USD",Settings!$B$22,IF($E3840="HKD",Settings!$B$23,1))))</f>
        <v>1</v>
      </c>
      <c r="Q3840">
        <f t="shared" si="544"/>
        <v>0</v>
      </c>
      <c r="R3840">
        <f t="shared" si="545"/>
        <v>0</v>
      </c>
      <c r="S3840" t="str">
        <f t="shared" si="537"/>
        <v/>
      </c>
      <c r="T3840" t="str">
        <f t="shared" si="538"/>
        <v/>
      </c>
      <c r="U3840" t="str">
        <f t="shared" si="539"/>
        <v/>
      </c>
    </row>
    <row r="3841" spans="12:21" ht="15" customHeight="1" x14ac:dyDescent="0.15">
      <c r="L3841" s="244" t="str">
        <f t="shared" si="540"/>
        <v/>
      </c>
      <c r="M3841" s="245" t="str">
        <f t="shared" si="541"/>
        <v/>
      </c>
      <c r="N3841" s="244" t="str">
        <f t="shared" si="542"/>
        <v/>
      </c>
      <c r="O3841" s="244" t="str">
        <f t="shared" si="543"/>
        <v/>
      </c>
      <c r="P3841">
        <f>IF($I3841&lt;&gt;"",$I3841,IF($E3841="SGD",1,IF($E3841="USD",Settings!$B$22,IF($E3841="HKD",Settings!$B$23,1))))</f>
        <v>1</v>
      </c>
      <c r="Q3841">
        <f t="shared" si="544"/>
        <v>0</v>
      </c>
      <c r="R3841">
        <f t="shared" si="545"/>
        <v>0</v>
      </c>
      <c r="S3841" t="str">
        <f t="shared" si="537"/>
        <v/>
      </c>
      <c r="T3841" t="str">
        <f t="shared" si="538"/>
        <v/>
      </c>
      <c r="U3841" t="str">
        <f t="shared" si="539"/>
        <v/>
      </c>
    </row>
    <row r="3842" spans="12:21" ht="15" customHeight="1" x14ac:dyDescent="0.15">
      <c r="L3842" s="244" t="str">
        <f t="shared" si="540"/>
        <v/>
      </c>
      <c r="M3842" s="245" t="str">
        <f t="shared" si="541"/>
        <v/>
      </c>
      <c r="N3842" s="244" t="str">
        <f t="shared" si="542"/>
        <v/>
      </c>
      <c r="O3842" s="244" t="str">
        <f t="shared" si="543"/>
        <v/>
      </c>
      <c r="P3842">
        <f>IF($I3842&lt;&gt;"",$I3842,IF($E3842="SGD",1,IF($E3842="USD",Settings!$B$22,IF($E3842="HKD",Settings!$B$23,1))))</f>
        <v>1</v>
      </c>
      <c r="Q3842">
        <f t="shared" si="544"/>
        <v>0</v>
      </c>
      <c r="R3842">
        <f t="shared" si="545"/>
        <v>0</v>
      </c>
      <c r="S3842" t="str">
        <f t="shared" ref="S3842:S3905" si="546">IF(L3842="","",SUMIFS($M:$M,$L:$L,L3842,$T:$T,"&lt;="&amp;T3842))</f>
        <v/>
      </c>
      <c r="T3842" t="str">
        <f t="shared" ref="T3842:T3905" si="547">IF(L3842="","",INT(G3842)*100000+ROW())</f>
        <v/>
      </c>
      <c r="U3842" t="str">
        <f t="shared" ref="U3842:U3905" si="548">IF(L3842="","",IF(AND(COUNTIFS($L:$L,L3842,$S:$S,"&gt;-0.000001",$S:$S,"&lt;0.000001",$T:$T,"&gt;"&amp;T3842)=0,ABS(S3842)&gt;0.000001),1,0))</f>
        <v/>
      </c>
    </row>
    <row r="3843" spans="12:21" ht="15" customHeight="1" x14ac:dyDescent="0.15">
      <c r="L3843" s="244" t="str">
        <f t="shared" si="540"/>
        <v/>
      </c>
      <c r="M3843" s="245" t="str">
        <f t="shared" si="541"/>
        <v/>
      </c>
      <c r="N3843" s="244" t="str">
        <f t="shared" si="542"/>
        <v/>
      </c>
      <c r="O3843" s="244" t="str">
        <f t="shared" si="543"/>
        <v/>
      </c>
      <c r="P3843">
        <f>IF($I3843&lt;&gt;"",$I3843,IF($E3843="SGD",1,IF($E3843="USD",Settings!$B$22,IF($E3843="HKD",Settings!$B$23,1))))</f>
        <v>1</v>
      </c>
      <c r="Q3843">
        <f t="shared" si="544"/>
        <v>0</v>
      </c>
      <c r="R3843">
        <f t="shared" si="545"/>
        <v>0</v>
      </c>
      <c r="S3843" t="str">
        <f t="shared" si="546"/>
        <v/>
      </c>
      <c r="T3843" t="str">
        <f t="shared" si="547"/>
        <v/>
      </c>
      <c r="U3843" t="str">
        <f t="shared" si="548"/>
        <v/>
      </c>
    </row>
    <row r="3844" spans="12:21" ht="15" customHeight="1" x14ac:dyDescent="0.15">
      <c r="L3844" s="244" t="str">
        <f t="shared" si="540"/>
        <v/>
      </c>
      <c r="M3844" s="245" t="str">
        <f t="shared" si="541"/>
        <v/>
      </c>
      <c r="N3844" s="244" t="str">
        <f t="shared" si="542"/>
        <v/>
      </c>
      <c r="O3844" s="244" t="str">
        <f t="shared" si="543"/>
        <v/>
      </c>
      <c r="P3844">
        <f>IF($I3844&lt;&gt;"",$I3844,IF($E3844="SGD",1,IF($E3844="USD",Settings!$B$22,IF($E3844="HKD",Settings!$B$23,1))))</f>
        <v>1</v>
      </c>
      <c r="Q3844">
        <f t="shared" si="544"/>
        <v>0</v>
      </c>
      <c r="R3844">
        <f t="shared" si="545"/>
        <v>0</v>
      </c>
      <c r="S3844" t="str">
        <f t="shared" si="546"/>
        <v/>
      </c>
      <c r="T3844" t="str">
        <f t="shared" si="547"/>
        <v/>
      </c>
      <c r="U3844" t="str">
        <f t="shared" si="548"/>
        <v/>
      </c>
    </row>
    <row r="3845" spans="12:21" ht="15" customHeight="1" x14ac:dyDescent="0.15">
      <c r="L3845" s="244" t="str">
        <f t="shared" si="540"/>
        <v/>
      </c>
      <c r="M3845" s="245" t="str">
        <f t="shared" si="541"/>
        <v/>
      </c>
      <c r="N3845" s="244" t="str">
        <f t="shared" si="542"/>
        <v/>
      </c>
      <c r="O3845" s="244" t="str">
        <f t="shared" si="543"/>
        <v/>
      </c>
      <c r="P3845">
        <f>IF($I3845&lt;&gt;"",$I3845,IF($E3845="SGD",1,IF($E3845="USD",Settings!$B$22,IF($E3845="HKD",Settings!$B$23,1))))</f>
        <v>1</v>
      </c>
      <c r="Q3845">
        <f t="shared" si="544"/>
        <v>0</v>
      </c>
      <c r="R3845">
        <f t="shared" si="545"/>
        <v>0</v>
      </c>
      <c r="S3845" t="str">
        <f t="shared" si="546"/>
        <v/>
      </c>
      <c r="T3845" t="str">
        <f t="shared" si="547"/>
        <v/>
      </c>
      <c r="U3845" t="str">
        <f t="shared" si="548"/>
        <v/>
      </c>
    </row>
    <row r="3846" spans="12:21" ht="15" customHeight="1" x14ac:dyDescent="0.15">
      <c r="L3846" s="244" t="str">
        <f t="shared" si="540"/>
        <v/>
      </c>
      <c r="M3846" s="245" t="str">
        <f t="shared" si="541"/>
        <v/>
      </c>
      <c r="N3846" s="244" t="str">
        <f t="shared" si="542"/>
        <v/>
      </c>
      <c r="O3846" s="244" t="str">
        <f t="shared" si="543"/>
        <v/>
      </c>
      <c r="P3846">
        <f>IF($I3846&lt;&gt;"",$I3846,IF($E3846="SGD",1,IF($E3846="USD",Settings!$B$22,IF($E3846="HKD",Settings!$B$23,1))))</f>
        <v>1</v>
      </c>
      <c r="Q3846">
        <f t="shared" si="544"/>
        <v>0</v>
      </c>
      <c r="R3846">
        <f t="shared" si="545"/>
        <v>0</v>
      </c>
      <c r="S3846" t="str">
        <f t="shared" si="546"/>
        <v/>
      </c>
      <c r="T3846" t="str">
        <f t="shared" si="547"/>
        <v/>
      </c>
      <c r="U3846" t="str">
        <f t="shared" si="548"/>
        <v/>
      </c>
    </row>
    <row r="3847" spans="12:21" ht="15" customHeight="1" x14ac:dyDescent="0.15">
      <c r="L3847" s="244" t="str">
        <f t="shared" si="540"/>
        <v/>
      </c>
      <c r="M3847" s="245" t="str">
        <f t="shared" si="541"/>
        <v/>
      </c>
      <c r="N3847" s="244" t="str">
        <f t="shared" si="542"/>
        <v/>
      </c>
      <c r="O3847" s="244" t="str">
        <f t="shared" si="543"/>
        <v/>
      </c>
      <c r="P3847">
        <f>IF($I3847&lt;&gt;"",$I3847,IF($E3847="SGD",1,IF($E3847="USD",Settings!$B$22,IF($E3847="HKD",Settings!$B$23,1))))</f>
        <v>1</v>
      </c>
      <c r="Q3847">
        <f t="shared" si="544"/>
        <v>0</v>
      </c>
      <c r="R3847">
        <f t="shared" si="545"/>
        <v>0</v>
      </c>
      <c r="S3847" t="str">
        <f t="shared" si="546"/>
        <v/>
      </c>
      <c r="T3847" t="str">
        <f t="shared" si="547"/>
        <v/>
      </c>
      <c r="U3847" t="str">
        <f t="shared" si="548"/>
        <v/>
      </c>
    </row>
    <row r="3848" spans="12:21" ht="15" customHeight="1" x14ac:dyDescent="0.15">
      <c r="L3848" s="244" t="str">
        <f t="shared" si="540"/>
        <v/>
      </c>
      <c r="M3848" s="245" t="str">
        <f t="shared" si="541"/>
        <v/>
      </c>
      <c r="N3848" s="244" t="str">
        <f t="shared" si="542"/>
        <v/>
      </c>
      <c r="O3848" s="244" t="str">
        <f t="shared" si="543"/>
        <v/>
      </c>
      <c r="P3848">
        <f>IF($I3848&lt;&gt;"",$I3848,IF($E3848="SGD",1,IF($E3848="USD",Settings!$B$22,IF($E3848="HKD",Settings!$B$23,1))))</f>
        <v>1</v>
      </c>
      <c r="Q3848">
        <f t="shared" si="544"/>
        <v>0</v>
      </c>
      <c r="R3848">
        <f t="shared" si="545"/>
        <v>0</v>
      </c>
      <c r="S3848" t="str">
        <f t="shared" si="546"/>
        <v/>
      </c>
      <c r="T3848" t="str">
        <f t="shared" si="547"/>
        <v/>
      </c>
      <c r="U3848" t="str">
        <f t="shared" si="548"/>
        <v/>
      </c>
    </row>
    <row r="3849" spans="12:21" ht="15" customHeight="1" x14ac:dyDescent="0.15">
      <c r="L3849" s="244" t="str">
        <f t="shared" si="540"/>
        <v/>
      </c>
      <c r="M3849" s="245" t="str">
        <f t="shared" si="541"/>
        <v/>
      </c>
      <c r="N3849" s="244" t="str">
        <f t="shared" si="542"/>
        <v/>
      </c>
      <c r="O3849" s="244" t="str">
        <f t="shared" si="543"/>
        <v/>
      </c>
      <c r="P3849">
        <f>IF($I3849&lt;&gt;"",$I3849,IF($E3849="SGD",1,IF($E3849="USD",Settings!$B$22,IF($E3849="HKD",Settings!$B$23,1))))</f>
        <v>1</v>
      </c>
      <c r="Q3849">
        <f t="shared" si="544"/>
        <v>0</v>
      </c>
      <c r="R3849">
        <f t="shared" si="545"/>
        <v>0</v>
      </c>
      <c r="S3849" t="str">
        <f t="shared" si="546"/>
        <v/>
      </c>
      <c r="T3849" t="str">
        <f t="shared" si="547"/>
        <v/>
      </c>
      <c r="U3849" t="str">
        <f t="shared" si="548"/>
        <v/>
      </c>
    </row>
    <row r="3850" spans="12:21" ht="15" customHeight="1" x14ac:dyDescent="0.15">
      <c r="L3850" s="244" t="str">
        <f t="shared" si="540"/>
        <v/>
      </c>
      <c r="M3850" s="245" t="str">
        <f t="shared" si="541"/>
        <v/>
      </c>
      <c r="N3850" s="244" t="str">
        <f t="shared" si="542"/>
        <v/>
      </c>
      <c r="O3850" s="244" t="str">
        <f t="shared" si="543"/>
        <v/>
      </c>
      <c r="P3850">
        <f>IF($I3850&lt;&gt;"",$I3850,IF($E3850="SGD",1,IF($E3850="USD",Settings!$B$22,IF($E3850="HKD",Settings!$B$23,1))))</f>
        <v>1</v>
      </c>
      <c r="Q3850">
        <f t="shared" si="544"/>
        <v>0</v>
      </c>
      <c r="R3850">
        <f t="shared" si="545"/>
        <v>0</v>
      </c>
      <c r="S3850" t="str">
        <f t="shared" si="546"/>
        <v/>
      </c>
      <c r="T3850" t="str">
        <f t="shared" si="547"/>
        <v/>
      </c>
      <c r="U3850" t="str">
        <f t="shared" si="548"/>
        <v/>
      </c>
    </row>
    <row r="3851" spans="12:21" ht="15" customHeight="1" x14ac:dyDescent="0.15">
      <c r="L3851" s="244" t="str">
        <f t="shared" si="540"/>
        <v/>
      </c>
      <c r="M3851" s="245" t="str">
        <f t="shared" si="541"/>
        <v/>
      </c>
      <c r="N3851" s="244" t="str">
        <f t="shared" si="542"/>
        <v/>
      </c>
      <c r="O3851" s="244" t="str">
        <f t="shared" si="543"/>
        <v/>
      </c>
      <c r="P3851">
        <f>IF($I3851&lt;&gt;"",$I3851,IF($E3851="SGD",1,IF($E3851="USD",Settings!$B$22,IF($E3851="HKD",Settings!$B$23,1))))</f>
        <v>1</v>
      </c>
      <c r="Q3851">
        <f t="shared" si="544"/>
        <v>0</v>
      </c>
      <c r="R3851">
        <f t="shared" si="545"/>
        <v>0</v>
      </c>
      <c r="S3851" t="str">
        <f t="shared" si="546"/>
        <v/>
      </c>
      <c r="T3851" t="str">
        <f t="shared" si="547"/>
        <v/>
      </c>
      <c r="U3851" t="str">
        <f t="shared" si="548"/>
        <v/>
      </c>
    </row>
    <row r="3852" spans="12:21" ht="15" customHeight="1" x14ac:dyDescent="0.15">
      <c r="L3852" s="244" t="str">
        <f t="shared" si="540"/>
        <v/>
      </c>
      <c r="M3852" s="245" t="str">
        <f t="shared" si="541"/>
        <v/>
      </c>
      <c r="N3852" s="244" t="str">
        <f t="shared" si="542"/>
        <v/>
      </c>
      <c r="O3852" s="244" t="str">
        <f t="shared" si="543"/>
        <v/>
      </c>
      <c r="P3852">
        <f>IF($I3852&lt;&gt;"",$I3852,IF($E3852="SGD",1,IF($E3852="USD",Settings!$B$22,IF($E3852="HKD",Settings!$B$23,1))))</f>
        <v>1</v>
      </c>
      <c r="Q3852">
        <f t="shared" si="544"/>
        <v>0</v>
      </c>
      <c r="R3852">
        <f t="shared" si="545"/>
        <v>0</v>
      </c>
      <c r="S3852" t="str">
        <f t="shared" si="546"/>
        <v/>
      </c>
      <c r="T3852" t="str">
        <f t="shared" si="547"/>
        <v/>
      </c>
      <c r="U3852" t="str">
        <f t="shared" si="548"/>
        <v/>
      </c>
    </row>
    <row r="3853" spans="12:21" ht="15" customHeight="1" x14ac:dyDescent="0.15">
      <c r="L3853" s="244" t="str">
        <f t="shared" si="540"/>
        <v/>
      </c>
      <c r="M3853" s="245" t="str">
        <f t="shared" si="541"/>
        <v/>
      </c>
      <c r="N3853" s="244" t="str">
        <f t="shared" si="542"/>
        <v/>
      </c>
      <c r="O3853" s="244" t="str">
        <f t="shared" si="543"/>
        <v/>
      </c>
      <c r="P3853">
        <f>IF($I3853&lt;&gt;"",$I3853,IF($E3853="SGD",1,IF($E3853="USD",Settings!$B$22,IF($E3853="HKD",Settings!$B$23,1))))</f>
        <v>1</v>
      </c>
      <c r="Q3853">
        <f t="shared" si="544"/>
        <v>0</v>
      </c>
      <c r="R3853">
        <f t="shared" si="545"/>
        <v>0</v>
      </c>
      <c r="S3853" t="str">
        <f t="shared" si="546"/>
        <v/>
      </c>
      <c r="T3853" t="str">
        <f t="shared" si="547"/>
        <v/>
      </c>
      <c r="U3853" t="str">
        <f t="shared" si="548"/>
        <v/>
      </c>
    </row>
    <row r="3854" spans="12:21" ht="15" customHeight="1" x14ac:dyDescent="0.15">
      <c r="L3854" s="244" t="str">
        <f t="shared" si="540"/>
        <v/>
      </c>
      <c r="M3854" s="245" t="str">
        <f t="shared" si="541"/>
        <v/>
      </c>
      <c r="N3854" s="244" t="str">
        <f t="shared" si="542"/>
        <v/>
      </c>
      <c r="O3854" s="244" t="str">
        <f t="shared" si="543"/>
        <v/>
      </c>
      <c r="P3854">
        <f>IF($I3854&lt;&gt;"",$I3854,IF($E3854="SGD",1,IF($E3854="USD",Settings!$B$22,IF($E3854="HKD",Settings!$B$23,1))))</f>
        <v>1</v>
      </c>
      <c r="Q3854">
        <f t="shared" si="544"/>
        <v>0</v>
      </c>
      <c r="R3854">
        <f t="shared" si="545"/>
        <v>0</v>
      </c>
      <c r="S3854" t="str">
        <f t="shared" si="546"/>
        <v/>
      </c>
      <c r="T3854" t="str">
        <f t="shared" si="547"/>
        <v/>
      </c>
      <c r="U3854" t="str">
        <f t="shared" si="548"/>
        <v/>
      </c>
    </row>
    <row r="3855" spans="12:21" ht="15" customHeight="1" x14ac:dyDescent="0.15">
      <c r="L3855" s="244" t="str">
        <f t="shared" si="540"/>
        <v/>
      </c>
      <c r="M3855" s="245" t="str">
        <f t="shared" si="541"/>
        <v/>
      </c>
      <c r="N3855" s="244" t="str">
        <f t="shared" si="542"/>
        <v/>
      </c>
      <c r="O3855" s="244" t="str">
        <f t="shared" si="543"/>
        <v/>
      </c>
      <c r="P3855">
        <f>IF($I3855&lt;&gt;"",$I3855,IF($E3855="SGD",1,IF($E3855="USD",Settings!$B$22,IF($E3855="HKD",Settings!$B$23,1))))</f>
        <v>1</v>
      </c>
      <c r="Q3855">
        <f t="shared" si="544"/>
        <v>0</v>
      </c>
      <c r="R3855">
        <f t="shared" si="545"/>
        <v>0</v>
      </c>
      <c r="S3855" t="str">
        <f t="shared" si="546"/>
        <v/>
      </c>
      <c r="T3855" t="str">
        <f t="shared" si="547"/>
        <v/>
      </c>
      <c r="U3855" t="str">
        <f t="shared" si="548"/>
        <v/>
      </c>
    </row>
    <row r="3856" spans="12:21" ht="15" customHeight="1" x14ac:dyDescent="0.15">
      <c r="L3856" s="244" t="str">
        <f t="shared" si="540"/>
        <v/>
      </c>
      <c r="M3856" s="245" t="str">
        <f t="shared" si="541"/>
        <v/>
      </c>
      <c r="N3856" s="244" t="str">
        <f t="shared" si="542"/>
        <v/>
      </c>
      <c r="O3856" s="244" t="str">
        <f t="shared" si="543"/>
        <v/>
      </c>
      <c r="P3856">
        <f>IF($I3856&lt;&gt;"",$I3856,IF($E3856="SGD",1,IF($E3856="USD",Settings!$B$22,IF($E3856="HKD",Settings!$B$23,1))))</f>
        <v>1</v>
      </c>
      <c r="Q3856">
        <f t="shared" si="544"/>
        <v>0</v>
      </c>
      <c r="R3856">
        <f t="shared" si="545"/>
        <v>0</v>
      </c>
      <c r="S3856" t="str">
        <f t="shared" si="546"/>
        <v/>
      </c>
      <c r="T3856" t="str">
        <f t="shared" si="547"/>
        <v/>
      </c>
      <c r="U3856" t="str">
        <f t="shared" si="548"/>
        <v/>
      </c>
    </row>
    <row r="3857" spans="12:21" ht="15" customHeight="1" x14ac:dyDescent="0.15">
      <c r="L3857" s="244" t="str">
        <f t="shared" si="540"/>
        <v/>
      </c>
      <c r="M3857" s="245" t="str">
        <f t="shared" si="541"/>
        <v/>
      </c>
      <c r="N3857" s="244" t="str">
        <f t="shared" si="542"/>
        <v/>
      </c>
      <c r="O3857" s="244" t="str">
        <f t="shared" si="543"/>
        <v/>
      </c>
      <c r="P3857">
        <f>IF($I3857&lt;&gt;"",$I3857,IF($E3857="SGD",1,IF($E3857="USD",Settings!$B$22,IF($E3857="HKD",Settings!$B$23,1))))</f>
        <v>1</v>
      </c>
      <c r="Q3857">
        <f t="shared" si="544"/>
        <v>0</v>
      </c>
      <c r="R3857">
        <f t="shared" si="545"/>
        <v>0</v>
      </c>
      <c r="S3857" t="str">
        <f t="shared" si="546"/>
        <v/>
      </c>
      <c r="T3857" t="str">
        <f t="shared" si="547"/>
        <v/>
      </c>
      <c r="U3857" t="str">
        <f t="shared" si="548"/>
        <v/>
      </c>
    </row>
    <row r="3858" spans="12:21" ht="15" customHeight="1" x14ac:dyDescent="0.15">
      <c r="L3858" s="244" t="str">
        <f t="shared" si="540"/>
        <v/>
      </c>
      <c r="M3858" s="245" t="str">
        <f t="shared" si="541"/>
        <v/>
      </c>
      <c r="N3858" s="244" t="str">
        <f t="shared" si="542"/>
        <v/>
      </c>
      <c r="O3858" s="244" t="str">
        <f t="shared" si="543"/>
        <v/>
      </c>
      <c r="P3858">
        <f>IF($I3858&lt;&gt;"",$I3858,IF($E3858="SGD",1,IF($E3858="USD",Settings!$B$22,IF($E3858="HKD",Settings!$B$23,1))))</f>
        <v>1</v>
      </c>
      <c r="Q3858">
        <f t="shared" si="544"/>
        <v>0</v>
      </c>
      <c r="R3858">
        <f t="shared" si="545"/>
        <v>0</v>
      </c>
      <c r="S3858" t="str">
        <f t="shared" si="546"/>
        <v/>
      </c>
      <c r="T3858" t="str">
        <f t="shared" si="547"/>
        <v/>
      </c>
      <c r="U3858" t="str">
        <f t="shared" si="548"/>
        <v/>
      </c>
    </row>
    <row r="3859" spans="12:21" ht="15" customHeight="1" x14ac:dyDescent="0.15">
      <c r="L3859" s="244" t="str">
        <f t="shared" si="540"/>
        <v/>
      </c>
      <c r="M3859" s="245" t="str">
        <f t="shared" si="541"/>
        <v/>
      </c>
      <c r="N3859" s="244" t="str">
        <f t="shared" si="542"/>
        <v/>
      </c>
      <c r="O3859" s="244" t="str">
        <f t="shared" si="543"/>
        <v/>
      </c>
      <c r="P3859">
        <f>IF($I3859&lt;&gt;"",$I3859,IF($E3859="SGD",1,IF($E3859="USD",Settings!$B$22,IF($E3859="HKD",Settings!$B$23,1))))</f>
        <v>1</v>
      </c>
      <c r="Q3859">
        <f t="shared" si="544"/>
        <v>0</v>
      </c>
      <c r="R3859">
        <f t="shared" si="545"/>
        <v>0</v>
      </c>
      <c r="S3859" t="str">
        <f t="shared" si="546"/>
        <v/>
      </c>
      <c r="T3859" t="str">
        <f t="shared" si="547"/>
        <v/>
      </c>
      <c r="U3859" t="str">
        <f t="shared" si="548"/>
        <v/>
      </c>
    </row>
    <row r="3860" spans="12:21" ht="15" customHeight="1" x14ac:dyDescent="0.15">
      <c r="L3860" s="244" t="str">
        <f t="shared" si="540"/>
        <v/>
      </c>
      <c r="M3860" s="245" t="str">
        <f t="shared" si="541"/>
        <v/>
      </c>
      <c r="N3860" s="244" t="str">
        <f t="shared" si="542"/>
        <v/>
      </c>
      <c r="O3860" s="244" t="str">
        <f t="shared" si="543"/>
        <v/>
      </c>
      <c r="P3860">
        <f>IF($I3860&lt;&gt;"",$I3860,IF($E3860="SGD",1,IF($E3860="USD",Settings!$B$22,IF($E3860="HKD",Settings!$B$23,1))))</f>
        <v>1</v>
      </c>
      <c r="Q3860">
        <f t="shared" si="544"/>
        <v>0</v>
      </c>
      <c r="R3860">
        <f t="shared" si="545"/>
        <v>0</v>
      </c>
      <c r="S3860" t="str">
        <f t="shared" si="546"/>
        <v/>
      </c>
      <c r="T3860" t="str">
        <f t="shared" si="547"/>
        <v/>
      </c>
      <c r="U3860" t="str">
        <f t="shared" si="548"/>
        <v/>
      </c>
    </row>
    <row r="3861" spans="12:21" ht="15" customHeight="1" x14ac:dyDescent="0.15">
      <c r="L3861" s="244" t="str">
        <f t="shared" si="540"/>
        <v/>
      </c>
      <c r="M3861" s="245" t="str">
        <f t="shared" si="541"/>
        <v/>
      </c>
      <c r="N3861" s="244" t="str">
        <f t="shared" si="542"/>
        <v/>
      </c>
      <c r="O3861" s="244" t="str">
        <f t="shared" si="543"/>
        <v/>
      </c>
      <c r="P3861">
        <f>IF($I3861&lt;&gt;"",$I3861,IF($E3861="SGD",1,IF($E3861="USD",Settings!$B$22,IF($E3861="HKD",Settings!$B$23,1))))</f>
        <v>1</v>
      </c>
      <c r="Q3861">
        <f t="shared" si="544"/>
        <v>0</v>
      </c>
      <c r="R3861">
        <f t="shared" si="545"/>
        <v>0</v>
      </c>
      <c r="S3861" t="str">
        <f t="shared" si="546"/>
        <v/>
      </c>
      <c r="T3861" t="str">
        <f t="shared" si="547"/>
        <v/>
      </c>
      <c r="U3861" t="str">
        <f t="shared" si="548"/>
        <v/>
      </c>
    </row>
    <row r="3862" spans="12:21" ht="15" customHeight="1" x14ac:dyDescent="0.15">
      <c r="L3862" s="244" t="str">
        <f t="shared" si="540"/>
        <v/>
      </c>
      <c r="M3862" s="245" t="str">
        <f t="shared" si="541"/>
        <v/>
      </c>
      <c r="N3862" s="244" t="str">
        <f t="shared" si="542"/>
        <v/>
      </c>
      <c r="O3862" s="244" t="str">
        <f t="shared" si="543"/>
        <v/>
      </c>
      <c r="P3862">
        <f>IF($I3862&lt;&gt;"",$I3862,IF($E3862="SGD",1,IF($E3862="USD",Settings!$B$22,IF($E3862="HKD",Settings!$B$23,1))))</f>
        <v>1</v>
      </c>
      <c r="Q3862">
        <f t="shared" si="544"/>
        <v>0</v>
      </c>
      <c r="R3862">
        <f t="shared" si="545"/>
        <v>0</v>
      </c>
      <c r="S3862" t="str">
        <f t="shared" si="546"/>
        <v/>
      </c>
      <c r="T3862" t="str">
        <f t="shared" si="547"/>
        <v/>
      </c>
      <c r="U3862" t="str">
        <f t="shared" si="548"/>
        <v/>
      </c>
    </row>
    <row r="3863" spans="12:21" ht="15" customHeight="1" x14ac:dyDescent="0.15">
      <c r="L3863" s="244" t="str">
        <f t="shared" si="540"/>
        <v/>
      </c>
      <c r="M3863" s="245" t="str">
        <f t="shared" si="541"/>
        <v/>
      </c>
      <c r="N3863" s="244" t="str">
        <f t="shared" si="542"/>
        <v/>
      </c>
      <c r="O3863" s="244" t="str">
        <f t="shared" si="543"/>
        <v/>
      </c>
      <c r="P3863">
        <f>IF($I3863&lt;&gt;"",$I3863,IF($E3863="SGD",1,IF($E3863="USD",Settings!$B$22,IF($E3863="HKD",Settings!$B$23,1))))</f>
        <v>1</v>
      </c>
      <c r="Q3863">
        <f t="shared" si="544"/>
        <v>0</v>
      </c>
      <c r="R3863">
        <f t="shared" si="545"/>
        <v>0</v>
      </c>
      <c r="S3863" t="str">
        <f t="shared" si="546"/>
        <v/>
      </c>
      <c r="T3863" t="str">
        <f t="shared" si="547"/>
        <v/>
      </c>
      <c r="U3863" t="str">
        <f t="shared" si="548"/>
        <v/>
      </c>
    </row>
    <row r="3864" spans="12:21" ht="15" customHeight="1" x14ac:dyDescent="0.15">
      <c r="L3864" s="244" t="str">
        <f t="shared" si="540"/>
        <v/>
      </c>
      <c r="M3864" s="245" t="str">
        <f t="shared" si="541"/>
        <v/>
      </c>
      <c r="N3864" s="244" t="str">
        <f t="shared" si="542"/>
        <v/>
      </c>
      <c r="O3864" s="244" t="str">
        <f t="shared" si="543"/>
        <v/>
      </c>
      <c r="P3864">
        <f>IF($I3864&lt;&gt;"",$I3864,IF($E3864="SGD",1,IF($E3864="USD",Settings!$B$22,IF($E3864="HKD",Settings!$B$23,1))))</f>
        <v>1</v>
      </c>
      <c r="Q3864">
        <f t="shared" si="544"/>
        <v>0</v>
      </c>
      <c r="R3864">
        <f t="shared" si="545"/>
        <v>0</v>
      </c>
      <c r="S3864" t="str">
        <f t="shared" si="546"/>
        <v/>
      </c>
      <c r="T3864" t="str">
        <f t="shared" si="547"/>
        <v/>
      </c>
      <c r="U3864" t="str">
        <f t="shared" si="548"/>
        <v/>
      </c>
    </row>
    <row r="3865" spans="12:21" ht="15" customHeight="1" x14ac:dyDescent="0.15">
      <c r="L3865" s="244" t="str">
        <f t="shared" si="540"/>
        <v/>
      </c>
      <c r="M3865" s="245" t="str">
        <f t="shared" si="541"/>
        <v/>
      </c>
      <c r="N3865" s="244" t="str">
        <f t="shared" si="542"/>
        <v/>
      </c>
      <c r="O3865" s="244" t="str">
        <f t="shared" si="543"/>
        <v/>
      </c>
      <c r="P3865">
        <f>IF($I3865&lt;&gt;"",$I3865,IF($E3865="SGD",1,IF($E3865="USD",Settings!$B$22,IF($E3865="HKD",Settings!$B$23,1))))</f>
        <v>1</v>
      </c>
      <c r="Q3865">
        <f t="shared" si="544"/>
        <v>0</v>
      </c>
      <c r="R3865">
        <f t="shared" si="545"/>
        <v>0</v>
      </c>
      <c r="S3865" t="str">
        <f t="shared" si="546"/>
        <v/>
      </c>
      <c r="T3865" t="str">
        <f t="shared" si="547"/>
        <v/>
      </c>
      <c r="U3865" t="str">
        <f t="shared" si="548"/>
        <v/>
      </c>
    </row>
    <row r="3866" spans="12:21" ht="15" customHeight="1" x14ac:dyDescent="0.15">
      <c r="L3866" s="244" t="str">
        <f t="shared" si="540"/>
        <v/>
      </c>
      <c r="M3866" s="245" t="str">
        <f t="shared" si="541"/>
        <v/>
      </c>
      <c r="N3866" s="244" t="str">
        <f t="shared" si="542"/>
        <v/>
      </c>
      <c r="O3866" s="244" t="str">
        <f t="shared" si="543"/>
        <v/>
      </c>
      <c r="P3866">
        <f>IF($I3866&lt;&gt;"",$I3866,IF($E3866="SGD",1,IF($E3866="USD",Settings!$B$22,IF($E3866="HKD",Settings!$B$23,1))))</f>
        <v>1</v>
      </c>
      <c r="Q3866">
        <f t="shared" si="544"/>
        <v>0</v>
      </c>
      <c r="R3866">
        <f t="shared" si="545"/>
        <v>0</v>
      </c>
      <c r="S3866" t="str">
        <f t="shared" si="546"/>
        <v/>
      </c>
      <c r="T3866" t="str">
        <f t="shared" si="547"/>
        <v/>
      </c>
      <c r="U3866" t="str">
        <f t="shared" si="548"/>
        <v/>
      </c>
    </row>
    <row r="3867" spans="12:21" ht="15" customHeight="1" x14ac:dyDescent="0.15">
      <c r="L3867" s="244" t="str">
        <f t="shared" si="540"/>
        <v/>
      </c>
      <c r="M3867" s="245" t="str">
        <f t="shared" si="541"/>
        <v/>
      </c>
      <c r="N3867" s="244" t="str">
        <f t="shared" si="542"/>
        <v/>
      </c>
      <c r="O3867" s="244" t="str">
        <f t="shared" si="543"/>
        <v/>
      </c>
      <c r="P3867">
        <f>IF($I3867&lt;&gt;"",$I3867,IF($E3867="SGD",1,IF($E3867="USD",Settings!$B$22,IF($E3867="HKD",Settings!$B$23,1))))</f>
        <v>1</v>
      </c>
      <c r="Q3867">
        <f t="shared" si="544"/>
        <v>0</v>
      </c>
      <c r="R3867">
        <f t="shared" si="545"/>
        <v>0</v>
      </c>
      <c r="S3867" t="str">
        <f t="shared" si="546"/>
        <v/>
      </c>
      <c r="T3867" t="str">
        <f t="shared" si="547"/>
        <v/>
      </c>
      <c r="U3867" t="str">
        <f t="shared" si="548"/>
        <v/>
      </c>
    </row>
    <row r="3868" spans="12:21" ht="15" customHeight="1" x14ac:dyDescent="0.15">
      <c r="L3868" s="244" t="str">
        <f t="shared" si="540"/>
        <v/>
      </c>
      <c r="M3868" s="245" t="str">
        <f t="shared" si="541"/>
        <v/>
      </c>
      <c r="N3868" s="244" t="str">
        <f t="shared" si="542"/>
        <v/>
      </c>
      <c r="O3868" s="244" t="str">
        <f t="shared" si="543"/>
        <v/>
      </c>
      <c r="P3868">
        <f>IF($I3868&lt;&gt;"",$I3868,IF($E3868="SGD",1,IF($E3868="USD",Settings!$B$22,IF($E3868="HKD",Settings!$B$23,1))))</f>
        <v>1</v>
      </c>
      <c r="Q3868">
        <f t="shared" si="544"/>
        <v>0</v>
      </c>
      <c r="R3868">
        <f t="shared" si="545"/>
        <v>0</v>
      </c>
      <c r="S3868" t="str">
        <f t="shared" si="546"/>
        <v/>
      </c>
      <c r="T3868" t="str">
        <f t="shared" si="547"/>
        <v/>
      </c>
      <c r="U3868" t="str">
        <f t="shared" si="548"/>
        <v/>
      </c>
    </row>
    <row r="3869" spans="12:21" ht="15" customHeight="1" x14ac:dyDescent="0.15">
      <c r="L3869" s="244" t="str">
        <f t="shared" si="540"/>
        <v/>
      </c>
      <c r="M3869" s="245" t="str">
        <f t="shared" si="541"/>
        <v/>
      </c>
      <c r="N3869" s="244" t="str">
        <f t="shared" si="542"/>
        <v/>
      </c>
      <c r="O3869" s="244" t="str">
        <f t="shared" si="543"/>
        <v/>
      </c>
      <c r="P3869">
        <f>IF($I3869&lt;&gt;"",$I3869,IF($E3869="SGD",1,IF($E3869="USD",Settings!$B$22,IF($E3869="HKD",Settings!$B$23,1))))</f>
        <v>1</v>
      </c>
      <c r="Q3869">
        <f t="shared" si="544"/>
        <v>0</v>
      </c>
      <c r="R3869">
        <f t="shared" si="545"/>
        <v>0</v>
      </c>
      <c r="S3869" t="str">
        <f t="shared" si="546"/>
        <v/>
      </c>
      <c r="T3869" t="str">
        <f t="shared" si="547"/>
        <v/>
      </c>
      <c r="U3869" t="str">
        <f t="shared" si="548"/>
        <v/>
      </c>
    </row>
    <row r="3870" spans="12:21" ht="15" customHeight="1" x14ac:dyDescent="0.15">
      <c r="L3870" s="244" t="str">
        <f t="shared" si="540"/>
        <v/>
      </c>
      <c r="M3870" s="245" t="str">
        <f t="shared" si="541"/>
        <v/>
      </c>
      <c r="N3870" s="244" t="str">
        <f t="shared" si="542"/>
        <v/>
      </c>
      <c r="O3870" s="244" t="str">
        <f t="shared" si="543"/>
        <v/>
      </c>
      <c r="P3870">
        <f>IF($I3870&lt;&gt;"",$I3870,IF($E3870="SGD",1,IF($E3870="USD",Settings!$B$22,IF($E3870="HKD",Settings!$B$23,1))))</f>
        <v>1</v>
      </c>
      <c r="Q3870">
        <f t="shared" si="544"/>
        <v>0</v>
      </c>
      <c r="R3870">
        <f t="shared" si="545"/>
        <v>0</v>
      </c>
      <c r="S3870" t="str">
        <f t="shared" si="546"/>
        <v/>
      </c>
      <c r="T3870" t="str">
        <f t="shared" si="547"/>
        <v/>
      </c>
      <c r="U3870" t="str">
        <f t="shared" si="548"/>
        <v/>
      </c>
    </row>
    <row r="3871" spans="12:21" ht="15" customHeight="1" x14ac:dyDescent="0.15">
      <c r="L3871" s="244" t="str">
        <f t="shared" si="540"/>
        <v/>
      </c>
      <c r="M3871" s="245" t="str">
        <f t="shared" si="541"/>
        <v/>
      </c>
      <c r="N3871" s="244" t="str">
        <f t="shared" si="542"/>
        <v/>
      </c>
      <c r="O3871" s="244" t="str">
        <f t="shared" si="543"/>
        <v/>
      </c>
      <c r="P3871">
        <f>IF($I3871&lt;&gt;"",$I3871,IF($E3871="SGD",1,IF($E3871="USD",Settings!$B$22,IF($E3871="HKD",Settings!$B$23,1))))</f>
        <v>1</v>
      </c>
      <c r="Q3871">
        <f t="shared" si="544"/>
        <v>0</v>
      </c>
      <c r="R3871">
        <f t="shared" si="545"/>
        <v>0</v>
      </c>
      <c r="S3871" t="str">
        <f t="shared" si="546"/>
        <v/>
      </c>
      <c r="T3871" t="str">
        <f t="shared" si="547"/>
        <v/>
      </c>
      <c r="U3871" t="str">
        <f t="shared" si="548"/>
        <v/>
      </c>
    </row>
    <row r="3872" spans="12:21" ht="15" customHeight="1" x14ac:dyDescent="0.15">
      <c r="L3872" s="244" t="str">
        <f t="shared" si="540"/>
        <v/>
      </c>
      <c r="M3872" s="245" t="str">
        <f t="shared" si="541"/>
        <v/>
      </c>
      <c r="N3872" s="244" t="str">
        <f t="shared" si="542"/>
        <v/>
      </c>
      <c r="O3872" s="244" t="str">
        <f t="shared" si="543"/>
        <v/>
      </c>
      <c r="P3872">
        <f>IF($I3872&lt;&gt;"",$I3872,IF($E3872="SGD",1,IF($E3872="USD",Settings!$B$22,IF($E3872="HKD",Settings!$B$23,1))))</f>
        <v>1</v>
      </c>
      <c r="Q3872">
        <f t="shared" si="544"/>
        <v>0</v>
      </c>
      <c r="R3872">
        <f t="shared" si="545"/>
        <v>0</v>
      </c>
      <c r="S3872" t="str">
        <f t="shared" si="546"/>
        <v/>
      </c>
      <c r="T3872" t="str">
        <f t="shared" si="547"/>
        <v/>
      </c>
      <c r="U3872" t="str">
        <f t="shared" si="548"/>
        <v/>
      </c>
    </row>
    <row r="3873" spans="12:21" ht="15" customHeight="1" x14ac:dyDescent="0.15">
      <c r="L3873" s="244" t="str">
        <f t="shared" si="540"/>
        <v/>
      </c>
      <c r="M3873" s="245" t="str">
        <f t="shared" si="541"/>
        <v/>
      </c>
      <c r="N3873" s="244" t="str">
        <f t="shared" si="542"/>
        <v/>
      </c>
      <c r="O3873" s="244" t="str">
        <f t="shared" si="543"/>
        <v/>
      </c>
      <c r="P3873">
        <f>IF($I3873&lt;&gt;"",$I3873,IF($E3873="SGD",1,IF($E3873="USD",Settings!$B$22,IF($E3873="HKD",Settings!$B$23,1))))</f>
        <v>1</v>
      </c>
      <c r="Q3873">
        <f t="shared" si="544"/>
        <v>0</v>
      </c>
      <c r="R3873">
        <f t="shared" si="545"/>
        <v>0</v>
      </c>
      <c r="S3873" t="str">
        <f t="shared" si="546"/>
        <v/>
      </c>
      <c r="T3873" t="str">
        <f t="shared" si="547"/>
        <v/>
      </c>
      <c r="U3873" t="str">
        <f t="shared" si="548"/>
        <v/>
      </c>
    </row>
    <row r="3874" spans="12:21" ht="15" customHeight="1" x14ac:dyDescent="0.15">
      <c r="L3874" s="244" t="str">
        <f t="shared" si="540"/>
        <v/>
      </c>
      <c r="M3874" s="245" t="str">
        <f t="shared" si="541"/>
        <v/>
      </c>
      <c r="N3874" s="244" t="str">
        <f t="shared" si="542"/>
        <v/>
      </c>
      <c r="O3874" s="244" t="str">
        <f t="shared" si="543"/>
        <v/>
      </c>
      <c r="P3874">
        <f>IF($I3874&lt;&gt;"",$I3874,IF($E3874="SGD",1,IF($E3874="USD",Settings!$B$22,IF($E3874="HKD",Settings!$B$23,1))))</f>
        <v>1</v>
      </c>
      <c r="Q3874">
        <f t="shared" si="544"/>
        <v>0</v>
      </c>
      <c r="R3874">
        <f t="shared" si="545"/>
        <v>0</v>
      </c>
      <c r="S3874" t="str">
        <f t="shared" si="546"/>
        <v/>
      </c>
      <c r="T3874" t="str">
        <f t="shared" si="547"/>
        <v/>
      </c>
      <c r="U3874" t="str">
        <f t="shared" si="548"/>
        <v/>
      </c>
    </row>
    <row r="3875" spans="12:21" ht="15" customHeight="1" x14ac:dyDescent="0.15">
      <c r="L3875" s="244" t="str">
        <f t="shared" si="540"/>
        <v/>
      </c>
      <c r="M3875" s="245" t="str">
        <f t="shared" si="541"/>
        <v/>
      </c>
      <c r="N3875" s="244" t="str">
        <f t="shared" si="542"/>
        <v/>
      </c>
      <c r="O3875" s="244" t="str">
        <f t="shared" si="543"/>
        <v/>
      </c>
      <c r="P3875">
        <f>IF($I3875&lt;&gt;"",$I3875,IF($E3875="SGD",1,IF($E3875="USD",Settings!$B$22,IF($E3875="HKD",Settings!$B$23,1))))</f>
        <v>1</v>
      </c>
      <c r="Q3875">
        <f t="shared" si="544"/>
        <v>0</v>
      </c>
      <c r="R3875">
        <f t="shared" si="545"/>
        <v>0</v>
      </c>
      <c r="S3875" t="str">
        <f t="shared" si="546"/>
        <v/>
      </c>
      <c r="T3875" t="str">
        <f t="shared" si="547"/>
        <v/>
      </c>
      <c r="U3875" t="str">
        <f t="shared" si="548"/>
        <v/>
      </c>
    </row>
    <row r="3876" spans="12:21" ht="15" customHeight="1" x14ac:dyDescent="0.15">
      <c r="L3876" s="244" t="str">
        <f t="shared" si="540"/>
        <v/>
      </c>
      <c r="M3876" s="245" t="str">
        <f t="shared" si="541"/>
        <v/>
      </c>
      <c r="N3876" s="244" t="str">
        <f t="shared" si="542"/>
        <v/>
      </c>
      <c r="O3876" s="244" t="str">
        <f t="shared" si="543"/>
        <v/>
      </c>
      <c r="P3876">
        <f>IF($I3876&lt;&gt;"",$I3876,IF($E3876="SGD",1,IF($E3876="USD",Settings!$B$22,IF($E3876="HKD",Settings!$B$23,1))))</f>
        <v>1</v>
      </c>
      <c r="Q3876">
        <f t="shared" si="544"/>
        <v>0</v>
      </c>
      <c r="R3876">
        <f t="shared" si="545"/>
        <v>0</v>
      </c>
      <c r="S3876" t="str">
        <f t="shared" si="546"/>
        <v/>
      </c>
      <c r="T3876" t="str">
        <f t="shared" si="547"/>
        <v/>
      </c>
      <c r="U3876" t="str">
        <f t="shared" si="548"/>
        <v/>
      </c>
    </row>
    <row r="3877" spans="12:21" ht="15" customHeight="1" x14ac:dyDescent="0.15">
      <c r="L3877" s="244" t="str">
        <f t="shared" si="540"/>
        <v/>
      </c>
      <c r="M3877" s="245" t="str">
        <f t="shared" si="541"/>
        <v/>
      </c>
      <c r="N3877" s="244" t="str">
        <f t="shared" si="542"/>
        <v/>
      </c>
      <c r="O3877" s="244" t="str">
        <f t="shared" si="543"/>
        <v/>
      </c>
      <c r="P3877">
        <f>IF($I3877&lt;&gt;"",$I3877,IF($E3877="SGD",1,IF($E3877="USD",Settings!$B$22,IF($E3877="HKD",Settings!$B$23,1))))</f>
        <v>1</v>
      </c>
      <c r="Q3877">
        <f t="shared" si="544"/>
        <v>0</v>
      </c>
      <c r="R3877">
        <f t="shared" si="545"/>
        <v>0</v>
      </c>
      <c r="S3877" t="str">
        <f t="shared" si="546"/>
        <v/>
      </c>
      <c r="T3877" t="str">
        <f t="shared" si="547"/>
        <v/>
      </c>
      <c r="U3877" t="str">
        <f t="shared" si="548"/>
        <v/>
      </c>
    </row>
    <row r="3878" spans="12:21" ht="15" customHeight="1" x14ac:dyDescent="0.15">
      <c r="L3878" s="244" t="str">
        <f t="shared" si="540"/>
        <v/>
      </c>
      <c r="M3878" s="245" t="str">
        <f t="shared" si="541"/>
        <v/>
      </c>
      <c r="N3878" s="244" t="str">
        <f t="shared" si="542"/>
        <v/>
      </c>
      <c r="O3878" s="244" t="str">
        <f t="shared" si="543"/>
        <v/>
      </c>
      <c r="P3878">
        <f>IF($I3878&lt;&gt;"",$I3878,IF($E3878="SGD",1,IF($E3878="USD",Settings!$B$22,IF($E3878="HKD",Settings!$B$23,1))))</f>
        <v>1</v>
      </c>
      <c r="Q3878">
        <f t="shared" si="544"/>
        <v>0</v>
      </c>
      <c r="R3878">
        <f t="shared" si="545"/>
        <v>0</v>
      </c>
      <c r="S3878" t="str">
        <f t="shared" si="546"/>
        <v/>
      </c>
      <c r="T3878" t="str">
        <f t="shared" si="547"/>
        <v/>
      </c>
      <c r="U3878" t="str">
        <f t="shared" si="548"/>
        <v/>
      </c>
    </row>
    <row r="3879" spans="12:21" ht="15" customHeight="1" x14ac:dyDescent="0.15">
      <c r="L3879" s="244" t="str">
        <f t="shared" si="540"/>
        <v/>
      </c>
      <c r="M3879" s="245" t="str">
        <f t="shared" si="541"/>
        <v/>
      </c>
      <c r="N3879" s="244" t="str">
        <f t="shared" si="542"/>
        <v/>
      </c>
      <c r="O3879" s="244" t="str">
        <f t="shared" si="543"/>
        <v/>
      </c>
      <c r="P3879">
        <f>IF($I3879&lt;&gt;"",$I3879,IF($E3879="SGD",1,IF($E3879="USD",Settings!$B$22,IF($E3879="HKD",Settings!$B$23,1))))</f>
        <v>1</v>
      </c>
      <c r="Q3879">
        <f t="shared" si="544"/>
        <v>0</v>
      </c>
      <c r="R3879">
        <f t="shared" si="545"/>
        <v>0</v>
      </c>
      <c r="S3879" t="str">
        <f t="shared" si="546"/>
        <v/>
      </c>
      <c r="T3879" t="str">
        <f t="shared" si="547"/>
        <v/>
      </c>
      <c r="U3879" t="str">
        <f t="shared" si="548"/>
        <v/>
      </c>
    </row>
    <row r="3880" spans="12:21" ht="15" customHeight="1" x14ac:dyDescent="0.15">
      <c r="L3880" s="244" t="str">
        <f t="shared" si="540"/>
        <v/>
      </c>
      <c r="M3880" s="245" t="str">
        <f t="shared" si="541"/>
        <v/>
      </c>
      <c r="N3880" s="244" t="str">
        <f t="shared" si="542"/>
        <v/>
      </c>
      <c r="O3880" s="244" t="str">
        <f t="shared" si="543"/>
        <v/>
      </c>
      <c r="P3880">
        <f>IF($I3880&lt;&gt;"",$I3880,IF($E3880="SGD",1,IF($E3880="USD",Settings!$B$22,IF($E3880="HKD",Settings!$B$23,1))))</f>
        <v>1</v>
      </c>
      <c r="Q3880">
        <f t="shared" si="544"/>
        <v>0</v>
      </c>
      <c r="R3880">
        <f t="shared" si="545"/>
        <v>0</v>
      </c>
      <c r="S3880" t="str">
        <f t="shared" si="546"/>
        <v/>
      </c>
      <c r="T3880" t="str">
        <f t="shared" si="547"/>
        <v/>
      </c>
      <c r="U3880" t="str">
        <f t="shared" si="548"/>
        <v/>
      </c>
    </row>
    <row r="3881" spans="12:21" ht="15" customHeight="1" x14ac:dyDescent="0.15">
      <c r="L3881" s="244" t="str">
        <f t="shared" ref="L3881:L3944" si="549">IF(OR(B3881="",C3881="",E3881=""),"",B3881&amp;":"&amp;C3881&amp;":"&amp;E3881)</f>
        <v/>
      </c>
      <c r="M3881" s="245" t="str">
        <f t="shared" ref="M3881:M3944" si="550">IF(A3881="","",A3881*D3881)</f>
        <v/>
      </c>
      <c r="N3881" s="244" t="str">
        <f t="shared" ref="N3881:N3944" si="551">IF(A3881="","",IF(OR(A3881=1,A3881=0),J3881,0))</f>
        <v/>
      </c>
      <c r="O3881" s="244" t="str">
        <f t="shared" ref="O3881:O3944" si="552">IF(A3881="","",IF(A3881=-1,J3881,0))</f>
        <v/>
      </c>
      <c r="P3881">
        <f>IF($I3881&lt;&gt;"",$I3881,IF($E3881="SGD",1,IF($E3881="USD",Settings!$B$22,IF($E3881="HKD",Settings!$B$23,1))))</f>
        <v>1</v>
      </c>
      <c r="Q3881">
        <f t="shared" ref="Q3881:Q3944" si="553">IF($L3881="",0,($O3881-$N3881+IF($A3881=2,$J3881,0))*$P3881)</f>
        <v>0</v>
      </c>
      <c r="R3881">
        <f t="shared" ref="R3881:R3944" si="554">IF($L3881="",0,IF($A3881=2,$J3881*$P3881,0))</f>
        <v>0</v>
      </c>
      <c r="S3881" t="str">
        <f t="shared" si="546"/>
        <v/>
      </c>
      <c r="T3881" t="str">
        <f t="shared" si="547"/>
        <v/>
      </c>
      <c r="U3881" t="str">
        <f t="shared" si="548"/>
        <v/>
      </c>
    </row>
    <row r="3882" spans="12:21" ht="15" customHeight="1" x14ac:dyDescent="0.15">
      <c r="L3882" s="244" t="str">
        <f t="shared" si="549"/>
        <v/>
      </c>
      <c r="M3882" s="245" t="str">
        <f t="shared" si="550"/>
        <v/>
      </c>
      <c r="N3882" s="244" t="str">
        <f t="shared" si="551"/>
        <v/>
      </c>
      <c r="O3882" s="244" t="str">
        <f t="shared" si="552"/>
        <v/>
      </c>
      <c r="P3882">
        <f>IF($I3882&lt;&gt;"",$I3882,IF($E3882="SGD",1,IF($E3882="USD",Settings!$B$22,IF($E3882="HKD",Settings!$B$23,1))))</f>
        <v>1</v>
      </c>
      <c r="Q3882">
        <f t="shared" si="553"/>
        <v>0</v>
      </c>
      <c r="R3882">
        <f t="shared" si="554"/>
        <v>0</v>
      </c>
      <c r="S3882" t="str">
        <f t="shared" si="546"/>
        <v/>
      </c>
      <c r="T3882" t="str">
        <f t="shared" si="547"/>
        <v/>
      </c>
      <c r="U3882" t="str">
        <f t="shared" si="548"/>
        <v/>
      </c>
    </row>
    <row r="3883" spans="12:21" ht="15" customHeight="1" x14ac:dyDescent="0.15">
      <c r="L3883" s="244" t="str">
        <f t="shared" si="549"/>
        <v/>
      </c>
      <c r="M3883" s="245" t="str">
        <f t="shared" si="550"/>
        <v/>
      </c>
      <c r="N3883" s="244" t="str">
        <f t="shared" si="551"/>
        <v/>
      </c>
      <c r="O3883" s="244" t="str">
        <f t="shared" si="552"/>
        <v/>
      </c>
      <c r="P3883">
        <f>IF($I3883&lt;&gt;"",$I3883,IF($E3883="SGD",1,IF($E3883="USD",Settings!$B$22,IF($E3883="HKD",Settings!$B$23,1))))</f>
        <v>1</v>
      </c>
      <c r="Q3883">
        <f t="shared" si="553"/>
        <v>0</v>
      </c>
      <c r="R3883">
        <f t="shared" si="554"/>
        <v>0</v>
      </c>
      <c r="S3883" t="str">
        <f t="shared" si="546"/>
        <v/>
      </c>
      <c r="T3883" t="str">
        <f t="shared" si="547"/>
        <v/>
      </c>
      <c r="U3883" t="str">
        <f t="shared" si="548"/>
        <v/>
      </c>
    </row>
    <row r="3884" spans="12:21" ht="15" customHeight="1" x14ac:dyDescent="0.15">
      <c r="L3884" s="244" t="str">
        <f t="shared" si="549"/>
        <v/>
      </c>
      <c r="M3884" s="245" t="str">
        <f t="shared" si="550"/>
        <v/>
      </c>
      <c r="N3884" s="244" t="str">
        <f t="shared" si="551"/>
        <v/>
      </c>
      <c r="O3884" s="244" t="str">
        <f t="shared" si="552"/>
        <v/>
      </c>
      <c r="P3884">
        <f>IF($I3884&lt;&gt;"",$I3884,IF($E3884="SGD",1,IF($E3884="USD",Settings!$B$22,IF($E3884="HKD",Settings!$B$23,1))))</f>
        <v>1</v>
      </c>
      <c r="Q3884">
        <f t="shared" si="553"/>
        <v>0</v>
      </c>
      <c r="R3884">
        <f t="shared" si="554"/>
        <v>0</v>
      </c>
      <c r="S3884" t="str">
        <f t="shared" si="546"/>
        <v/>
      </c>
      <c r="T3884" t="str">
        <f t="shared" si="547"/>
        <v/>
      </c>
      <c r="U3884" t="str">
        <f t="shared" si="548"/>
        <v/>
      </c>
    </row>
    <row r="3885" spans="12:21" ht="15" customHeight="1" x14ac:dyDescent="0.15">
      <c r="L3885" s="244" t="str">
        <f t="shared" si="549"/>
        <v/>
      </c>
      <c r="M3885" s="245" t="str">
        <f t="shared" si="550"/>
        <v/>
      </c>
      <c r="N3885" s="244" t="str">
        <f t="shared" si="551"/>
        <v/>
      </c>
      <c r="O3885" s="244" t="str">
        <f t="shared" si="552"/>
        <v/>
      </c>
      <c r="P3885">
        <f>IF($I3885&lt;&gt;"",$I3885,IF($E3885="SGD",1,IF($E3885="USD",Settings!$B$22,IF($E3885="HKD",Settings!$B$23,1))))</f>
        <v>1</v>
      </c>
      <c r="Q3885">
        <f t="shared" si="553"/>
        <v>0</v>
      </c>
      <c r="R3885">
        <f t="shared" si="554"/>
        <v>0</v>
      </c>
      <c r="S3885" t="str">
        <f t="shared" si="546"/>
        <v/>
      </c>
      <c r="T3885" t="str">
        <f t="shared" si="547"/>
        <v/>
      </c>
      <c r="U3885" t="str">
        <f t="shared" si="548"/>
        <v/>
      </c>
    </row>
    <row r="3886" spans="12:21" ht="15" customHeight="1" x14ac:dyDescent="0.15">
      <c r="L3886" s="244" t="str">
        <f t="shared" si="549"/>
        <v/>
      </c>
      <c r="M3886" s="245" t="str">
        <f t="shared" si="550"/>
        <v/>
      </c>
      <c r="N3886" s="244" t="str">
        <f t="shared" si="551"/>
        <v/>
      </c>
      <c r="O3886" s="244" t="str">
        <f t="shared" si="552"/>
        <v/>
      </c>
      <c r="P3886">
        <f>IF($I3886&lt;&gt;"",$I3886,IF($E3886="SGD",1,IF($E3886="USD",Settings!$B$22,IF($E3886="HKD",Settings!$B$23,1))))</f>
        <v>1</v>
      </c>
      <c r="Q3886">
        <f t="shared" si="553"/>
        <v>0</v>
      </c>
      <c r="R3886">
        <f t="shared" si="554"/>
        <v>0</v>
      </c>
      <c r="S3886" t="str">
        <f t="shared" si="546"/>
        <v/>
      </c>
      <c r="T3886" t="str">
        <f t="shared" si="547"/>
        <v/>
      </c>
      <c r="U3886" t="str">
        <f t="shared" si="548"/>
        <v/>
      </c>
    </row>
    <row r="3887" spans="12:21" ht="15" customHeight="1" x14ac:dyDescent="0.15">
      <c r="L3887" s="244" t="str">
        <f t="shared" si="549"/>
        <v/>
      </c>
      <c r="M3887" s="245" t="str">
        <f t="shared" si="550"/>
        <v/>
      </c>
      <c r="N3887" s="244" t="str">
        <f t="shared" si="551"/>
        <v/>
      </c>
      <c r="O3887" s="244" t="str">
        <f t="shared" si="552"/>
        <v/>
      </c>
      <c r="P3887">
        <f>IF($I3887&lt;&gt;"",$I3887,IF($E3887="SGD",1,IF($E3887="USD",Settings!$B$22,IF($E3887="HKD",Settings!$B$23,1))))</f>
        <v>1</v>
      </c>
      <c r="Q3887">
        <f t="shared" si="553"/>
        <v>0</v>
      </c>
      <c r="R3887">
        <f t="shared" si="554"/>
        <v>0</v>
      </c>
      <c r="S3887" t="str">
        <f t="shared" si="546"/>
        <v/>
      </c>
      <c r="T3887" t="str">
        <f t="shared" si="547"/>
        <v/>
      </c>
      <c r="U3887" t="str">
        <f t="shared" si="548"/>
        <v/>
      </c>
    </row>
    <row r="3888" spans="12:21" ht="15" customHeight="1" x14ac:dyDescent="0.15">
      <c r="L3888" s="244" t="str">
        <f t="shared" si="549"/>
        <v/>
      </c>
      <c r="M3888" s="245" t="str">
        <f t="shared" si="550"/>
        <v/>
      </c>
      <c r="N3888" s="244" t="str">
        <f t="shared" si="551"/>
        <v/>
      </c>
      <c r="O3888" s="244" t="str">
        <f t="shared" si="552"/>
        <v/>
      </c>
      <c r="P3888">
        <f>IF($I3888&lt;&gt;"",$I3888,IF($E3888="SGD",1,IF($E3888="USD",Settings!$B$22,IF($E3888="HKD",Settings!$B$23,1))))</f>
        <v>1</v>
      </c>
      <c r="Q3888">
        <f t="shared" si="553"/>
        <v>0</v>
      </c>
      <c r="R3888">
        <f t="shared" si="554"/>
        <v>0</v>
      </c>
      <c r="S3888" t="str">
        <f t="shared" si="546"/>
        <v/>
      </c>
      <c r="T3888" t="str">
        <f t="shared" si="547"/>
        <v/>
      </c>
      <c r="U3888" t="str">
        <f t="shared" si="548"/>
        <v/>
      </c>
    </row>
    <row r="3889" spans="12:21" ht="15" customHeight="1" x14ac:dyDescent="0.15">
      <c r="L3889" s="244" t="str">
        <f t="shared" si="549"/>
        <v/>
      </c>
      <c r="M3889" s="245" t="str">
        <f t="shared" si="550"/>
        <v/>
      </c>
      <c r="N3889" s="244" t="str">
        <f t="shared" si="551"/>
        <v/>
      </c>
      <c r="O3889" s="244" t="str">
        <f t="shared" si="552"/>
        <v/>
      </c>
      <c r="P3889">
        <f>IF($I3889&lt;&gt;"",$I3889,IF($E3889="SGD",1,IF($E3889="USD",Settings!$B$22,IF($E3889="HKD",Settings!$B$23,1))))</f>
        <v>1</v>
      </c>
      <c r="Q3889">
        <f t="shared" si="553"/>
        <v>0</v>
      </c>
      <c r="R3889">
        <f t="shared" si="554"/>
        <v>0</v>
      </c>
      <c r="S3889" t="str">
        <f t="shared" si="546"/>
        <v/>
      </c>
      <c r="T3889" t="str">
        <f t="shared" si="547"/>
        <v/>
      </c>
      <c r="U3889" t="str">
        <f t="shared" si="548"/>
        <v/>
      </c>
    </row>
    <row r="3890" spans="12:21" ht="15" customHeight="1" x14ac:dyDescent="0.15">
      <c r="L3890" s="244" t="str">
        <f t="shared" si="549"/>
        <v/>
      </c>
      <c r="M3890" s="245" t="str">
        <f t="shared" si="550"/>
        <v/>
      </c>
      <c r="N3890" s="244" t="str">
        <f t="shared" si="551"/>
        <v/>
      </c>
      <c r="O3890" s="244" t="str">
        <f t="shared" si="552"/>
        <v/>
      </c>
      <c r="P3890">
        <f>IF($I3890&lt;&gt;"",$I3890,IF($E3890="SGD",1,IF($E3890="USD",Settings!$B$22,IF($E3890="HKD",Settings!$B$23,1))))</f>
        <v>1</v>
      </c>
      <c r="Q3890">
        <f t="shared" si="553"/>
        <v>0</v>
      </c>
      <c r="R3890">
        <f t="shared" si="554"/>
        <v>0</v>
      </c>
      <c r="S3890" t="str">
        <f t="shared" si="546"/>
        <v/>
      </c>
      <c r="T3890" t="str">
        <f t="shared" si="547"/>
        <v/>
      </c>
      <c r="U3890" t="str">
        <f t="shared" si="548"/>
        <v/>
      </c>
    </row>
    <row r="3891" spans="12:21" ht="15" customHeight="1" x14ac:dyDescent="0.15">
      <c r="L3891" s="244" t="str">
        <f t="shared" si="549"/>
        <v/>
      </c>
      <c r="M3891" s="245" t="str">
        <f t="shared" si="550"/>
        <v/>
      </c>
      <c r="N3891" s="244" t="str">
        <f t="shared" si="551"/>
        <v/>
      </c>
      <c r="O3891" s="244" t="str">
        <f t="shared" si="552"/>
        <v/>
      </c>
      <c r="P3891">
        <f>IF($I3891&lt;&gt;"",$I3891,IF($E3891="SGD",1,IF($E3891="USD",Settings!$B$22,IF($E3891="HKD",Settings!$B$23,1))))</f>
        <v>1</v>
      </c>
      <c r="Q3891">
        <f t="shared" si="553"/>
        <v>0</v>
      </c>
      <c r="R3891">
        <f t="shared" si="554"/>
        <v>0</v>
      </c>
      <c r="S3891" t="str">
        <f t="shared" si="546"/>
        <v/>
      </c>
      <c r="T3891" t="str">
        <f t="shared" si="547"/>
        <v/>
      </c>
      <c r="U3891" t="str">
        <f t="shared" si="548"/>
        <v/>
      </c>
    </row>
    <row r="3892" spans="12:21" ht="15" customHeight="1" x14ac:dyDescent="0.15">
      <c r="L3892" s="244" t="str">
        <f t="shared" si="549"/>
        <v/>
      </c>
      <c r="M3892" s="245" t="str">
        <f t="shared" si="550"/>
        <v/>
      </c>
      <c r="N3892" s="244" t="str">
        <f t="shared" si="551"/>
        <v/>
      </c>
      <c r="O3892" s="244" t="str">
        <f t="shared" si="552"/>
        <v/>
      </c>
      <c r="P3892">
        <f>IF($I3892&lt;&gt;"",$I3892,IF($E3892="SGD",1,IF($E3892="USD",Settings!$B$22,IF($E3892="HKD",Settings!$B$23,1))))</f>
        <v>1</v>
      </c>
      <c r="Q3892">
        <f t="shared" si="553"/>
        <v>0</v>
      </c>
      <c r="R3892">
        <f t="shared" si="554"/>
        <v>0</v>
      </c>
      <c r="S3892" t="str">
        <f t="shared" si="546"/>
        <v/>
      </c>
      <c r="T3892" t="str">
        <f t="shared" si="547"/>
        <v/>
      </c>
      <c r="U3892" t="str">
        <f t="shared" si="548"/>
        <v/>
      </c>
    </row>
    <row r="3893" spans="12:21" ht="15" customHeight="1" x14ac:dyDescent="0.15">
      <c r="L3893" s="244" t="str">
        <f t="shared" si="549"/>
        <v/>
      </c>
      <c r="M3893" s="245" t="str">
        <f t="shared" si="550"/>
        <v/>
      </c>
      <c r="N3893" s="244" t="str">
        <f t="shared" si="551"/>
        <v/>
      </c>
      <c r="O3893" s="244" t="str">
        <f t="shared" si="552"/>
        <v/>
      </c>
      <c r="P3893">
        <f>IF($I3893&lt;&gt;"",$I3893,IF($E3893="SGD",1,IF($E3893="USD",Settings!$B$22,IF($E3893="HKD",Settings!$B$23,1))))</f>
        <v>1</v>
      </c>
      <c r="Q3893">
        <f t="shared" si="553"/>
        <v>0</v>
      </c>
      <c r="R3893">
        <f t="shared" si="554"/>
        <v>0</v>
      </c>
      <c r="S3893" t="str">
        <f t="shared" si="546"/>
        <v/>
      </c>
      <c r="T3893" t="str">
        <f t="shared" si="547"/>
        <v/>
      </c>
      <c r="U3893" t="str">
        <f t="shared" si="548"/>
        <v/>
      </c>
    </row>
    <row r="3894" spans="12:21" ht="15" customHeight="1" x14ac:dyDescent="0.15">
      <c r="L3894" s="244" t="str">
        <f t="shared" si="549"/>
        <v/>
      </c>
      <c r="M3894" s="245" t="str">
        <f t="shared" si="550"/>
        <v/>
      </c>
      <c r="N3894" s="244" t="str">
        <f t="shared" si="551"/>
        <v/>
      </c>
      <c r="O3894" s="244" t="str">
        <f t="shared" si="552"/>
        <v/>
      </c>
      <c r="P3894">
        <f>IF($I3894&lt;&gt;"",$I3894,IF($E3894="SGD",1,IF($E3894="USD",Settings!$B$22,IF($E3894="HKD",Settings!$B$23,1))))</f>
        <v>1</v>
      </c>
      <c r="Q3894">
        <f t="shared" si="553"/>
        <v>0</v>
      </c>
      <c r="R3894">
        <f t="shared" si="554"/>
        <v>0</v>
      </c>
      <c r="S3894" t="str">
        <f t="shared" si="546"/>
        <v/>
      </c>
      <c r="T3894" t="str">
        <f t="shared" si="547"/>
        <v/>
      </c>
      <c r="U3894" t="str">
        <f t="shared" si="548"/>
        <v/>
      </c>
    </row>
    <row r="3895" spans="12:21" ht="15" customHeight="1" x14ac:dyDescent="0.15">
      <c r="L3895" s="244" t="str">
        <f t="shared" si="549"/>
        <v/>
      </c>
      <c r="M3895" s="245" t="str">
        <f t="shared" si="550"/>
        <v/>
      </c>
      <c r="N3895" s="244" t="str">
        <f t="shared" si="551"/>
        <v/>
      </c>
      <c r="O3895" s="244" t="str">
        <f t="shared" si="552"/>
        <v/>
      </c>
      <c r="P3895">
        <f>IF($I3895&lt;&gt;"",$I3895,IF($E3895="SGD",1,IF($E3895="USD",Settings!$B$22,IF($E3895="HKD",Settings!$B$23,1))))</f>
        <v>1</v>
      </c>
      <c r="Q3895">
        <f t="shared" si="553"/>
        <v>0</v>
      </c>
      <c r="R3895">
        <f t="shared" si="554"/>
        <v>0</v>
      </c>
      <c r="S3895" t="str">
        <f t="shared" si="546"/>
        <v/>
      </c>
      <c r="T3895" t="str">
        <f t="shared" si="547"/>
        <v/>
      </c>
      <c r="U3895" t="str">
        <f t="shared" si="548"/>
        <v/>
      </c>
    </row>
    <row r="3896" spans="12:21" ht="15" customHeight="1" x14ac:dyDescent="0.15">
      <c r="L3896" s="244" t="str">
        <f t="shared" si="549"/>
        <v/>
      </c>
      <c r="M3896" s="245" t="str">
        <f t="shared" si="550"/>
        <v/>
      </c>
      <c r="N3896" s="244" t="str">
        <f t="shared" si="551"/>
        <v/>
      </c>
      <c r="O3896" s="244" t="str">
        <f t="shared" si="552"/>
        <v/>
      </c>
      <c r="P3896">
        <f>IF($I3896&lt;&gt;"",$I3896,IF($E3896="SGD",1,IF($E3896="USD",Settings!$B$22,IF($E3896="HKD",Settings!$B$23,1))))</f>
        <v>1</v>
      </c>
      <c r="Q3896">
        <f t="shared" si="553"/>
        <v>0</v>
      </c>
      <c r="R3896">
        <f t="shared" si="554"/>
        <v>0</v>
      </c>
      <c r="S3896" t="str">
        <f t="shared" si="546"/>
        <v/>
      </c>
      <c r="T3896" t="str">
        <f t="shared" si="547"/>
        <v/>
      </c>
      <c r="U3896" t="str">
        <f t="shared" si="548"/>
        <v/>
      </c>
    </row>
    <row r="3897" spans="12:21" ht="15" customHeight="1" x14ac:dyDescent="0.15">
      <c r="L3897" s="244" t="str">
        <f t="shared" si="549"/>
        <v/>
      </c>
      <c r="M3897" s="245" t="str">
        <f t="shared" si="550"/>
        <v/>
      </c>
      <c r="N3897" s="244" t="str">
        <f t="shared" si="551"/>
        <v/>
      </c>
      <c r="O3897" s="244" t="str">
        <f t="shared" si="552"/>
        <v/>
      </c>
      <c r="P3897">
        <f>IF($I3897&lt;&gt;"",$I3897,IF($E3897="SGD",1,IF($E3897="USD",Settings!$B$22,IF($E3897="HKD",Settings!$B$23,1))))</f>
        <v>1</v>
      </c>
      <c r="Q3897">
        <f t="shared" si="553"/>
        <v>0</v>
      </c>
      <c r="R3897">
        <f t="shared" si="554"/>
        <v>0</v>
      </c>
      <c r="S3897" t="str">
        <f t="shared" si="546"/>
        <v/>
      </c>
      <c r="T3897" t="str">
        <f t="shared" si="547"/>
        <v/>
      </c>
      <c r="U3897" t="str">
        <f t="shared" si="548"/>
        <v/>
      </c>
    </row>
    <row r="3898" spans="12:21" ht="15" customHeight="1" x14ac:dyDescent="0.15">
      <c r="L3898" s="244" t="str">
        <f t="shared" si="549"/>
        <v/>
      </c>
      <c r="M3898" s="245" t="str">
        <f t="shared" si="550"/>
        <v/>
      </c>
      <c r="N3898" s="244" t="str">
        <f t="shared" si="551"/>
        <v/>
      </c>
      <c r="O3898" s="244" t="str">
        <f t="shared" si="552"/>
        <v/>
      </c>
      <c r="P3898">
        <f>IF($I3898&lt;&gt;"",$I3898,IF($E3898="SGD",1,IF($E3898="USD",Settings!$B$22,IF($E3898="HKD",Settings!$B$23,1))))</f>
        <v>1</v>
      </c>
      <c r="Q3898">
        <f t="shared" si="553"/>
        <v>0</v>
      </c>
      <c r="R3898">
        <f t="shared" si="554"/>
        <v>0</v>
      </c>
      <c r="S3898" t="str">
        <f t="shared" si="546"/>
        <v/>
      </c>
      <c r="T3898" t="str">
        <f t="shared" si="547"/>
        <v/>
      </c>
      <c r="U3898" t="str">
        <f t="shared" si="548"/>
        <v/>
      </c>
    </row>
    <row r="3899" spans="12:21" ht="15" customHeight="1" x14ac:dyDescent="0.15">
      <c r="L3899" s="244" t="str">
        <f t="shared" si="549"/>
        <v/>
      </c>
      <c r="M3899" s="245" t="str">
        <f t="shared" si="550"/>
        <v/>
      </c>
      <c r="N3899" s="244" t="str">
        <f t="shared" si="551"/>
        <v/>
      </c>
      <c r="O3899" s="244" t="str">
        <f t="shared" si="552"/>
        <v/>
      </c>
      <c r="P3899">
        <f>IF($I3899&lt;&gt;"",$I3899,IF($E3899="SGD",1,IF($E3899="USD",Settings!$B$22,IF($E3899="HKD",Settings!$B$23,1))))</f>
        <v>1</v>
      </c>
      <c r="Q3899">
        <f t="shared" si="553"/>
        <v>0</v>
      </c>
      <c r="R3899">
        <f t="shared" si="554"/>
        <v>0</v>
      </c>
      <c r="S3899" t="str">
        <f t="shared" si="546"/>
        <v/>
      </c>
      <c r="T3899" t="str">
        <f t="shared" si="547"/>
        <v/>
      </c>
      <c r="U3899" t="str">
        <f t="shared" si="548"/>
        <v/>
      </c>
    </row>
    <row r="3900" spans="12:21" ht="15" customHeight="1" x14ac:dyDescent="0.15">
      <c r="L3900" s="244" t="str">
        <f t="shared" si="549"/>
        <v/>
      </c>
      <c r="M3900" s="245" t="str">
        <f t="shared" si="550"/>
        <v/>
      </c>
      <c r="N3900" s="244" t="str">
        <f t="shared" si="551"/>
        <v/>
      </c>
      <c r="O3900" s="244" t="str">
        <f t="shared" si="552"/>
        <v/>
      </c>
      <c r="P3900">
        <f>IF($I3900&lt;&gt;"",$I3900,IF($E3900="SGD",1,IF($E3900="USD",Settings!$B$22,IF($E3900="HKD",Settings!$B$23,1))))</f>
        <v>1</v>
      </c>
      <c r="Q3900">
        <f t="shared" si="553"/>
        <v>0</v>
      </c>
      <c r="R3900">
        <f t="shared" si="554"/>
        <v>0</v>
      </c>
      <c r="S3900" t="str">
        <f t="shared" si="546"/>
        <v/>
      </c>
      <c r="T3900" t="str">
        <f t="shared" si="547"/>
        <v/>
      </c>
      <c r="U3900" t="str">
        <f t="shared" si="548"/>
        <v/>
      </c>
    </row>
    <row r="3901" spans="12:21" ht="15" customHeight="1" x14ac:dyDescent="0.15">
      <c r="L3901" s="244" t="str">
        <f t="shared" si="549"/>
        <v/>
      </c>
      <c r="M3901" s="245" t="str">
        <f t="shared" si="550"/>
        <v/>
      </c>
      <c r="N3901" s="244" t="str">
        <f t="shared" si="551"/>
        <v/>
      </c>
      <c r="O3901" s="244" t="str">
        <f t="shared" si="552"/>
        <v/>
      </c>
      <c r="P3901">
        <f>IF($I3901&lt;&gt;"",$I3901,IF($E3901="SGD",1,IF($E3901="USD",Settings!$B$22,IF($E3901="HKD",Settings!$B$23,1))))</f>
        <v>1</v>
      </c>
      <c r="Q3901">
        <f t="shared" si="553"/>
        <v>0</v>
      </c>
      <c r="R3901">
        <f t="shared" si="554"/>
        <v>0</v>
      </c>
      <c r="S3901" t="str">
        <f t="shared" si="546"/>
        <v/>
      </c>
      <c r="T3901" t="str">
        <f t="shared" si="547"/>
        <v/>
      </c>
      <c r="U3901" t="str">
        <f t="shared" si="548"/>
        <v/>
      </c>
    </row>
    <row r="3902" spans="12:21" ht="15" customHeight="1" x14ac:dyDescent="0.15">
      <c r="L3902" s="244" t="str">
        <f t="shared" si="549"/>
        <v/>
      </c>
      <c r="M3902" s="245" t="str">
        <f t="shared" si="550"/>
        <v/>
      </c>
      <c r="N3902" s="244" t="str">
        <f t="shared" si="551"/>
        <v/>
      </c>
      <c r="O3902" s="244" t="str">
        <f t="shared" si="552"/>
        <v/>
      </c>
      <c r="P3902">
        <f>IF($I3902&lt;&gt;"",$I3902,IF($E3902="SGD",1,IF($E3902="USD",Settings!$B$22,IF($E3902="HKD",Settings!$B$23,1))))</f>
        <v>1</v>
      </c>
      <c r="Q3902">
        <f t="shared" si="553"/>
        <v>0</v>
      </c>
      <c r="R3902">
        <f t="shared" si="554"/>
        <v>0</v>
      </c>
      <c r="S3902" t="str">
        <f t="shared" si="546"/>
        <v/>
      </c>
      <c r="T3902" t="str">
        <f t="shared" si="547"/>
        <v/>
      </c>
      <c r="U3902" t="str">
        <f t="shared" si="548"/>
        <v/>
      </c>
    </row>
    <row r="3903" spans="12:21" ht="15" customHeight="1" x14ac:dyDescent="0.15">
      <c r="L3903" s="244" t="str">
        <f t="shared" si="549"/>
        <v/>
      </c>
      <c r="M3903" s="245" t="str">
        <f t="shared" si="550"/>
        <v/>
      </c>
      <c r="N3903" s="244" t="str">
        <f t="shared" si="551"/>
        <v/>
      </c>
      <c r="O3903" s="244" t="str">
        <f t="shared" si="552"/>
        <v/>
      </c>
      <c r="P3903">
        <f>IF($I3903&lt;&gt;"",$I3903,IF($E3903="SGD",1,IF($E3903="USD",Settings!$B$22,IF($E3903="HKD",Settings!$B$23,1))))</f>
        <v>1</v>
      </c>
      <c r="Q3903">
        <f t="shared" si="553"/>
        <v>0</v>
      </c>
      <c r="R3903">
        <f t="shared" si="554"/>
        <v>0</v>
      </c>
      <c r="S3903" t="str">
        <f t="shared" si="546"/>
        <v/>
      </c>
      <c r="T3903" t="str">
        <f t="shared" si="547"/>
        <v/>
      </c>
      <c r="U3903" t="str">
        <f t="shared" si="548"/>
        <v/>
      </c>
    </row>
    <row r="3904" spans="12:21" ht="15" customHeight="1" x14ac:dyDescent="0.15">
      <c r="L3904" s="244" t="str">
        <f t="shared" si="549"/>
        <v/>
      </c>
      <c r="M3904" s="245" t="str">
        <f t="shared" si="550"/>
        <v/>
      </c>
      <c r="N3904" s="244" t="str">
        <f t="shared" si="551"/>
        <v/>
      </c>
      <c r="O3904" s="244" t="str">
        <f t="shared" si="552"/>
        <v/>
      </c>
      <c r="P3904">
        <f>IF($I3904&lt;&gt;"",$I3904,IF($E3904="SGD",1,IF($E3904="USD",Settings!$B$22,IF($E3904="HKD",Settings!$B$23,1))))</f>
        <v>1</v>
      </c>
      <c r="Q3904">
        <f t="shared" si="553"/>
        <v>0</v>
      </c>
      <c r="R3904">
        <f t="shared" si="554"/>
        <v>0</v>
      </c>
      <c r="S3904" t="str">
        <f t="shared" si="546"/>
        <v/>
      </c>
      <c r="T3904" t="str">
        <f t="shared" si="547"/>
        <v/>
      </c>
      <c r="U3904" t="str">
        <f t="shared" si="548"/>
        <v/>
      </c>
    </row>
    <row r="3905" spans="12:21" ht="15" customHeight="1" x14ac:dyDescent="0.15">
      <c r="L3905" s="244" t="str">
        <f t="shared" si="549"/>
        <v/>
      </c>
      <c r="M3905" s="245" t="str">
        <f t="shared" si="550"/>
        <v/>
      </c>
      <c r="N3905" s="244" t="str">
        <f t="shared" si="551"/>
        <v/>
      </c>
      <c r="O3905" s="244" t="str">
        <f t="shared" si="552"/>
        <v/>
      </c>
      <c r="P3905">
        <f>IF($I3905&lt;&gt;"",$I3905,IF($E3905="SGD",1,IF($E3905="USD",Settings!$B$22,IF($E3905="HKD",Settings!$B$23,1))))</f>
        <v>1</v>
      </c>
      <c r="Q3905">
        <f t="shared" si="553"/>
        <v>0</v>
      </c>
      <c r="R3905">
        <f t="shared" si="554"/>
        <v>0</v>
      </c>
      <c r="S3905" t="str">
        <f t="shared" si="546"/>
        <v/>
      </c>
      <c r="T3905" t="str">
        <f t="shared" si="547"/>
        <v/>
      </c>
      <c r="U3905" t="str">
        <f t="shared" si="548"/>
        <v/>
      </c>
    </row>
    <row r="3906" spans="12:21" ht="15" customHeight="1" x14ac:dyDescent="0.15">
      <c r="L3906" s="244" t="str">
        <f t="shared" si="549"/>
        <v/>
      </c>
      <c r="M3906" s="245" t="str">
        <f t="shared" si="550"/>
        <v/>
      </c>
      <c r="N3906" s="244" t="str">
        <f t="shared" si="551"/>
        <v/>
      </c>
      <c r="O3906" s="244" t="str">
        <f t="shared" si="552"/>
        <v/>
      </c>
      <c r="P3906">
        <f>IF($I3906&lt;&gt;"",$I3906,IF($E3906="SGD",1,IF($E3906="USD",Settings!$B$22,IF($E3906="HKD",Settings!$B$23,1))))</f>
        <v>1</v>
      </c>
      <c r="Q3906">
        <f t="shared" si="553"/>
        <v>0</v>
      </c>
      <c r="R3906">
        <f t="shared" si="554"/>
        <v>0</v>
      </c>
      <c r="S3906" t="str">
        <f t="shared" ref="S3906:S3969" si="555">IF(L3906="","",SUMIFS($M:$M,$L:$L,L3906,$T:$T,"&lt;="&amp;T3906))</f>
        <v/>
      </c>
      <c r="T3906" t="str">
        <f t="shared" ref="T3906:T3969" si="556">IF(L3906="","",INT(G3906)*100000+ROW())</f>
        <v/>
      </c>
      <c r="U3906" t="str">
        <f t="shared" ref="U3906:U3969" si="557">IF(L3906="","",IF(AND(COUNTIFS($L:$L,L3906,$S:$S,"&gt;-0.000001",$S:$S,"&lt;0.000001",$T:$T,"&gt;"&amp;T3906)=0,ABS(S3906)&gt;0.000001),1,0))</f>
        <v/>
      </c>
    </row>
    <row r="3907" spans="12:21" ht="15" customHeight="1" x14ac:dyDescent="0.15">
      <c r="L3907" s="244" t="str">
        <f t="shared" si="549"/>
        <v/>
      </c>
      <c r="M3907" s="245" t="str">
        <f t="shared" si="550"/>
        <v/>
      </c>
      <c r="N3907" s="244" t="str">
        <f t="shared" si="551"/>
        <v/>
      </c>
      <c r="O3907" s="244" t="str">
        <f t="shared" si="552"/>
        <v/>
      </c>
      <c r="P3907">
        <f>IF($I3907&lt;&gt;"",$I3907,IF($E3907="SGD",1,IF($E3907="USD",Settings!$B$22,IF($E3907="HKD",Settings!$B$23,1))))</f>
        <v>1</v>
      </c>
      <c r="Q3907">
        <f t="shared" si="553"/>
        <v>0</v>
      </c>
      <c r="R3907">
        <f t="shared" si="554"/>
        <v>0</v>
      </c>
      <c r="S3907" t="str">
        <f t="shared" si="555"/>
        <v/>
      </c>
      <c r="T3907" t="str">
        <f t="shared" si="556"/>
        <v/>
      </c>
      <c r="U3907" t="str">
        <f t="shared" si="557"/>
        <v/>
      </c>
    </row>
    <row r="3908" spans="12:21" ht="15" customHeight="1" x14ac:dyDescent="0.15">
      <c r="L3908" s="244" t="str">
        <f t="shared" si="549"/>
        <v/>
      </c>
      <c r="M3908" s="245" t="str">
        <f t="shared" si="550"/>
        <v/>
      </c>
      <c r="N3908" s="244" t="str">
        <f t="shared" si="551"/>
        <v/>
      </c>
      <c r="O3908" s="244" t="str">
        <f t="shared" si="552"/>
        <v/>
      </c>
      <c r="P3908">
        <f>IF($I3908&lt;&gt;"",$I3908,IF($E3908="SGD",1,IF($E3908="USD",Settings!$B$22,IF($E3908="HKD",Settings!$B$23,1))))</f>
        <v>1</v>
      </c>
      <c r="Q3908">
        <f t="shared" si="553"/>
        <v>0</v>
      </c>
      <c r="R3908">
        <f t="shared" si="554"/>
        <v>0</v>
      </c>
      <c r="S3908" t="str">
        <f t="shared" si="555"/>
        <v/>
      </c>
      <c r="T3908" t="str">
        <f t="shared" si="556"/>
        <v/>
      </c>
      <c r="U3908" t="str">
        <f t="shared" si="557"/>
        <v/>
      </c>
    </row>
    <row r="3909" spans="12:21" ht="15" customHeight="1" x14ac:dyDescent="0.15">
      <c r="L3909" s="244" t="str">
        <f t="shared" si="549"/>
        <v/>
      </c>
      <c r="M3909" s="245" t="str">
        <f t="shared" si="550"/>
        <v/>
      </c>
      <c r="N3909" s="244" t="str">
        <f t="shared" si="551"/>
        <v/>
      </c>
      <c r="O3909" s="244" t="str">
        <f t="shared" si="552"/>
        <v/>
      </c>
      <c r="P3909">
        <f>IF($I3909&lt;&gt;"",$I3909,IF($E3909="SGD",1,IF($E3909="USD",Settings!$B$22,IF($E3909="HKD",Settings!$B$23,1))))</f>
        <v>1</v>
      </c>
      <c r="Q3909">
        <f t="shared" si="553"/>
        <v>0</v>
      </c>
      <c r="R3909">
        <f t="shared" si="554"/>
        <v>0</v>
      </c>
      <c r="S3909" t="str">
        <f t="shared" si="555"/>
        <v/>
      </c>
      <c r="T3909" t="str">
        <f t="shared" si="556"/>
        <v/>
      </c>
      <c r="U3909" t="str">
        <f t="shared" si="557"/>
        <v/>
      </c>
    </row>
    <row r="3910" spans="12:21" ht="15" customHeight="1" x14ac:dyDescent="0.15">
      <c r="L3910" s="244" t="str">
        <f t="shared" si="549"/>
        <v/>
      </c>
      <c r="M3910" s="245" t="str">
        <f t="shared" si="550"/>
        <v/>
      </c>
      <c r="N3910" s="244" t="str">
        <f t="shared" si="551"/>
        <v/>
      </c>
      <c r="O3910" s="244" t="str">
        <f t="shared" si="552"/>
        <v/>
      </c>
      <c r="P3910">
        <f>IF($I3910&lt;&gt;"",$I3910,IF($E3910="SGD",1,IF($E3910="USD",Settings!$B$22,IF($E3910="HKD",Settings!$B$23,1))))</f>
        <v>1</v>
      </c>
      <c r="Q3910">
        <f t="shared" si="553"/>
        <v>0</v>
      </c>
      <c r="R3910">
        <f t="shared" si="554"/>
        <v>0</v>
      </c>
      <c r="S3910" t="str">
        <f t="shared" si="555"/>
        <v/>
      </c>
      <c r="T3910" t="str">
        <f t="shared" si="556"/>
        <v/>
      </c>
      <c r="U3910" t="str">
        <f t="shared" si="557"/>
        <v/>
      </c>
    </row>
    <row r="3911" spans="12:21" ht="15" customHeight="1" x14ac:dyDescent="0.15">
      <c r="L3911" s="244" t="str">
        <f t="shared" si="549"/>
        <v/>
      </c>
      <c r="M3911" s="245" t="str">
        <f t="shared" si="550"/>
        <v/>
      </c>
      <c r="N3911" s="244" t="str">
        <f t="shared" si="551"/>
        <v/>
      </c>
      <c r="O3911" s="244" t="str">
        <f t="shared" si="552"/>
        <v/>
      </c>
      <c r="P3911">
        <f>IF($I3911&lt;&gt;"",$I3911,IF($E3911="SGD",1,IF($E3911="USD",Settings!$B$22,IF($E3911="HKD",Settings!$B$23,1))))</f>
        <v>1</v>
      </c>
      <c r="Q3911">
        <f t="shared" si="553"/>
        <v>0</v>
      </c>
      <c r="R3911">
        <f t="shared" si="554"/>
        <v>0</v>
      </c>
      <c r="S3911" t="str">
        <f t="shared" si="555"/>
        <v/>
      </c>
      <c r="T3911" t="str">
        <f t="shared" si="556"/>
        <v/>
      </c>
      <c r="U3911" t="str">
        <f t="shared" si="557"/>
        <v/>
      </c>
    </row>
    <row r="3912" spans="12:21" ht="15" customHeight="1" x14ac:dyDescent="0.15">
      <c r="L3912" s="244" t="str">
        <f t="shared" si="549"/>
        <v/>
      </c>
      <c r="M3912" s="245" t="str">
        <f t="shared" si="550"/>
        <v/>
      </c>
      <c r="N3912" s="244" t="str">
        <f t="shared" si="551"/>
        <v/>
      </c>
      <c r="O3912" s="244" t="str">
        <f t="shared" si="552"/>
        <v/>
      </c>
      <c r="P3912">
        <f>IF($I3912&lt;&gt;"",$I3912,IF($E3912="SGD",1,IF($E3912="USD",Settings!$B$22,IF($E3912="HKD",Settings!$B$23,1))))</f>
        <v>1</v>
      </c>
      <c r="Q3912">
        <f t="shared" si="553"/>
        <v>0</v>
      </c>
      <c r="R3912">
        <f t="shared" si="554"/>
        <v>0</v>
      </c>
      <c r="S3912" t="str">
        <f t="shared" si="555"/>
        <v/>
      </c>
      <c r="T3912" t="str">
        <f t="shared" si="556"/>
        <v/>
      </c>
      <c r="U3912" t="str">
        <f t="shared" si="557"/>
        <v/>
      </c>
    </row>
    <row r="3913" spans="12:21" ht="15" customHeight="1" x14ac:dyDescent="0.15">
      <c r="L3913" s="244" t="str">
        <f t="shared" si="549"/>
        <v/>
      </c>
      <c r="M3913" s="245" t="str">
        <f t="shared" si="550"/>
        <v/>
      </c>
      <c r="N3913" s="244" t="str">
        <f t="shared" si="551"/>
        <v/>
      </c>
      <c r="O3913" s="244" t="str">
        <f t="shared" si="552"/>
        <v/>
      </c>
      <c r="P3913">
        <f>IF($I3913&lt;&gt;"",$I3913,IF($E3913="SGD",1,IF($E3913="USD",Settings!$B$22,IF($E3913="HKD",Settings!$B$23,1))))</f>
        <v>1</v>
      </c>
      <c r="Q3913">
        <f t="shared" si="553"/>
        <v>0</v>
      </c>
      <c r="R3913">
        <f t="shared" si="554"/>
        <v>0</v>
      </c>
      <c r="S3913" t="str">
        <f t="shared" si="555"/>
        <v/>
      </c>
      <c r="T3913" t="str">
        <f t="shared" si="556"/>
        <v/>
      </c>
      <c r="U3913" t="str">
        <f t="shared" si="557"/>
        <v/>
      </c>
    </row>
    <row r="3914" spans="12:21" ht="15" customHeight="1" x14ac:dyDescent="0.15">
      <c r="L3914" s="244" t="str">
        <f t="shared" si="549"/>
        <v/>
      </c>
      <c r="M3914" s="245" t="str">
        <f t="shared" si="550"/>
        <v/>
      </c>
      <c r="N3914" s="244" t="str">
        <f t="shared" si="551"/>
        <v/>
      </c>
      <c r="O3914" s="244" t="str">
        <f t="shared" si="552"/>
        <v/>
      </c>
      <c r="P3914">
        <f>IF($I3914&lt;&gt;"",$I3914,IF($E3914="SGD",1,IF($E3914="USD",Settings!$B$22,IF($E3914="HKD",Settings!$B$23,1))))</f>
        <v>1</v>
      </c>
      <c r="Q3914">
        <f t="shared" si="553"/>
        <v>0</v>
      </c>
      <c r="R3914">
        <f t="shared" si="554"/>
        <v>0</v>
      </c>
      <c r="S3914" t="str">
        <f t="shared" si="555"/>
        <v/>
      </c>
      <c r="T3914" t="str">
        <f t="shared" si="556"/>
        <v/>
      </c>
      <c r="U3914" t="str">
        <f t="shared" si="557"/>
        <v/>
      </c>
    </row>
    <row r="3915" spans="12:21" ht="15" customHeight="1" x14ac:dyDescent="0.15">
      <c r="L3915" s="244" t="str">
        <f t="shared" si="549"/>
        <v/>
      </c>
      <c r="M3915" s="245" t="str">
        <f t="shared" si="550"/>
        <v/>
      </c>
      <c r="N3915" s="244" t="str">
        <f t="shared" si="551"/>
        <v/>
      </c>
      <c r="O3915" s="244" t="str">
        <f t="shared" si="552"/>
        <v/>
      </c>
      <c r="P3915">
        <f>IF($I3915&lt;&gt;"",$I3915,IF($E3915="SGD",1,IF($E3915="USD",Settings!$B$22,IF($E3915="HKD",Settings!$B$23,1))))</f>
        <v>1</v>
      </c>
      <c r="Q3915">
        <f t="shared" si="553"/>
        <v>0</v>
      </c>
      <c r="R3915">
        <f t="shared" si="554"/>
        <v>0</v>
      </c>
      <c r="S3915" t="str">
        <f t="shared" si="555"/>
        <v/>
      </c>
      <c r="T3915" t="str">
        <f t="shared" si="556"/>
        <v/>
      </c>
      <c r="U3915" t="str">
        <f t="shared" si="557"/>
        <v/>
      </c>
    </row>
    <row r="3916" spans="12:21" ht="15" customHeight="1" x14ac:dyDescent="0.15">
      <c r="L3916" s="244" t="str">
        <f t="shared" si="549"/>
        <v/>
      </c>
      <c r="M3916" s="245" t="str">
        <f t="shared" si="550"/>
        <v/>
      </c>
      <c r="N3916" s="244" t="str">
        <f t="shared" si="551"/>
        <v/>
      </c>
      <c r="O3916" s="244" t="str">
        <f t="shared" si="552"/>
        <v/>
      </c>
      <c r="P3916">
        <f>IF($I3916&lt;&gt;"",$I3916,IF($E3916="SGD",1,IF($E3916="USD",Settings!$B$22,IF($E3916="HKD",Settings!$B$23,1))))</f>
        <v>1</v>
      </c>
      <c r="Q3916">
        <f t="shared" si="553"/>
        <v>0</v>
      </c>
      <c r="R3916">
        <f t="shared" si="554"/>
        <v>0</v>
      </c>
      <c r="S3916" t="str">
        <f t="shared" si="555"/>
        <v/>
      </c>
      <c r="T3916" t="str">
        <f t="shared" si="556"/>
        <v/>
      </c>
      <c r="U3916" t="str">
        <f t="shared" si="557"/>
        <v/>
      </c>
    </row>
    <row r="3917" spans="12:21" ht="15" customHeight="1" x14ac:dyDescent="0.15">
      <c r="L3917" s="244" t="str">
        <f t="shared" si="549"/>
        <v/>
      </c>
      <c r="M3917" s="245" t="str">
        <f t="shared" si="550"/>
        <v/>
      </c>
      <c r="N3917" s="244" t="str">
        <f t="shared" si="551"/>
        <v/>
      </c>
      <c r="O3917" s="244" t="str">
        <f t="shared" si="552"/>
        <v/>
      </c>
      <c r="P3917">
        <f>IF($I3917&lt;&gt;"",$I3917,IF($E3917="SGD",1,IF($E3917="USD",Settings!$B$22,IF($E3917="HKD",Settings!$B$23,1))))</f>
        <v>1</v>
      </c>
      <c r="Q3917">
        <f t="shared" si="553"/>
        <v>0</v>
      </c>
      <c r="R3917">
        <f t="shared" si="554"/>
        <v>0</v>
      </c>
      <c r="S3917" t="str">
        <f t="shared" si="555"/>
        <v/>
      </c>
      <c r="T3917" t="str">
        <f t="shared" si="556"/>
        <v/>
      </c>
      <c r="U3917" t="str">
        <f t="shared" si="557"/>
        <v/>
      </c>
    </row>
    <row r="3918" spans="12:21" ht="15" customHeight="1" x14ac:dyDescent="0.15">
      <c r="L3918" s="244" t="str">
        <f t="shared" si="549"/>
        <v/>
      </c>
      <c r="M3918" s="245" t="str">
        <f t="shared" si="550"/>
        <v/>
      </c>
      <c r="N3918" s="244" t="str">
        <f t="shared" si="551"/>
        <v/>
      </c>
      <c r="O3918" s="244" t="str">
        <f t="shared" si="552"/>
        <v/>
      </c>
      <c r="P3918">
        <f>IF($I3918&lt;&gt;"",$I3918,IF($E3918="SGD",1,IF($E3918="USD",Settings!$B$22,IF($E3918="HKD",Settings!$B$23,1))))</f>
        <v>1</v>
      </c>
      <c r="Q3918">
        <f t="shared" si="553"/>
        <v>0</v>
      </c>
      <c r="R3918">
        <f t="shared" si="554"/>
        <v>0</v>
      </c>
      <c r="S3918" t="str">
        <f t="shared" si="555"/>
        <v/>
      </c>
      <c r="T3918" t="str">
        <f t="shared" si="556"/>
        <v/>
      </c>
      <c r="U3918" t="str">
        <f t="shared" si="557"/>
        <v/>
      </c>
    </row>
    <row r="3919" spans="12:21" ht="15" customHeight="1" x14ac:dyDescent="0.15">
      <c r="L3919" s="244" t="str">
        <f t="shared" si="549"/>
        <v/>
      </c>
      <c r="M3919" s="245" t="str">
        <f t="shared" si="550"/>
        <v/>
      </c>
      <c r="N3919" s="244" t="str">
        <f t="shared" si="551"/>
        <v/>
      </c>
      <c r="O3919" s="244" t="str">
        <f t="shared" si="552"/>
        <v/>
      </c>
      <c r="P3919">
        <f>IF($I3919&lt;&gt;"",$I3919,IF($E3919="SGD",1,IF($E3919="USD",Settings!$B$22,IF($E3919="HKD",Settings!$B$23,1))))</f>
        <v>1</v>
      </c>
      <c r="Q3919">
        <f t="shared" si="553"/>
        <v>0</v>
      </c>
      <c r="R3919">
        <f t="shared" si="554"/>
        <v>0</v>
      </c>
      <c r="S3919" t="str">
        <f t="shared" si="555"/>
        <v/>
      </c>
      <c r="T3919" t="str">
        <f t="shared" si="556"/>
        <v/>
      </c>
      <c r="U3919" t="str">
        <f t="shared" si="557"/>
        <v/>
      </c>
    </row>
    <row r="3920" spans="12:21" ht="15" customHeight="1" x14ac:dyDescent="0.15">
      <c r="L3920" s="244" t="str">
        <f t="shared" si="549"/>
        <v/>
      </c>
      <c r="M3920" s="245" t="str">
        <f t="shared" si="550"/>
        <v/>
      </c>
      <c r="N3920" s="244" t="str">
        <f t="shared" si="551"/>
        <v/>
      </c>
      <c r="O3920" s="244" t="str">
        <f t="shared" si="552"/>
        <v/>
      </c>
      <c r="P3920">
        <f>IF($I3920&lt;&gt;"",$I3920,IF($E3920="SGD",1,IF($E3920="USD",Settings!$B$22,IF($E3920="HKD",Settings!$B$23,1))))</f>
        <v>1</v>
      </c>
      <c r="Q3920">
        <f t="shared" si="553"/>
        <v>0</v>
      </c>
      <c r="R3920">
        <f t="shared" si="554"/>
        <v>0</v>
      </c>
      <c r="S3920" t="str">
        <f t="shared" si="555"/>
        <v/>
      </c>
      <c r="T3920" t="str">
        <f t="shared" si="556"/>
        <v/>
      </c>
      <c r="U3920" t="str">
        <f t="shared" si="557"/>
        <v/>
      </c>
    </row>
    <row r="3921" spans="12:21" ht="15" customHeight="1" x14ac:dyDescent="0.15">
      <c r="L3921" s="244" t="str">
        <f t="shared" si="549"/>
        <v/>
      </c>
      <c r="M3921" s="245" t="str">
        <f t="shared" si="550"/>
        <v/>
      </c>
      <c r="N3921" s="244" t="str">
        <f t="shared" si="551"/>
        <v/>
      </c>
      <c r="O3921" s="244" t="str">
        <f t="shared" si="552"/>
        <v/>
      </c>
      <c r="P3921">
        <f>IF($I3921&lt;&gt;"",$I3921,IF($E3921="SGD",1,IF($E3921="USD",Settings!$B$22,IF($E3921="HKD",Settings!$B$23,1))))</f>
        <v>1</v>
      </c>
      <c r="Q3921">
        <f t="shared" si="553"/>
        <v>0</v>
      </c>
      <c r="R3921">
        <f t="shared" si="554"/>
        <v>0</v>
      </c>
      <c r="S3921" t="str">
        <f t="shared" si="555"/>
        <v/>
      </c>
      <c r="T3921" t="str">
        <f t="shared" si="556"/>
        <v/>
      </c>
      <c r="U3921" t="str">
        <f t="shared" si="557"/>
        <v/>
      </c>
    </row>
    <row r="3922" spans="12:21" ht="15" customHeight="1" x14ac:dyDescent="0.15">
      <c r="L3922" s="244" t="str">
        <f t="shared" si="549"/>
        <v/>
      </c>
      <c r="M3922" s="245" t="str">
        <f t="shared" si="550"/>
        <v/>
      </c>
      <c r="N3922" s="244" t="str">
        <f t="shared" si="551"/>
        <v/>
      </c>
      <c r="O3922" s="244" t="str">
        <f t="shared" si="552"/>
        <v/>
      </c>
      <c r="P3922">
        <f>IF($I3922&lt;&gt;"",$I3922,IF($E3922="SGD",1,IF($E3922="USD",Settings!$B$22,IF($E3922="HKD",Settings!$B$23,1))))</f>
        <v>1</v>
      </c>
      <c r="Q3922">
        <f t="shared" si="553"/>
        <v>0</v>
      </c>
      <c r="R3922">
        <f t="shared" si="554"/>
        <v>0</v>
      </c>
      <c r="S3922" t="str">
        <f t="shared" si="555"/>
        <v/>
      </c>
      <c r="T3922" t="str">
        <f t="shared" si="556"/>
        <v/>
      </c>
      <c r="U3922" t="str">
        <f t="shared" si="557"/>
        <v/>
      </c>
    </row>
    <row r="3923" spans="12:21" ht="15" customHeight="1" x14ac:dyDescent="0.15">
      <c r="L3923" s="244" t="str">
        <f t="shared" si="549"/>
        <v/>
      </c>
      <c r="M3923" s="245" t="str">
        <f t="shared" si="550"/>
        <v/>
      </c>
      <c r="N3923" s="244" t="str">
        <f t="shared" si="551"/>
        <v/>
      </c>
      <c r="O3923" s="244" t="str">
        <f t="shared" si="552"/>
        <v/>
      </c>
      <c r="P3923">
        <f>IF($I3923&lt;&gt;"",$I3923,IF($E3923="SGD",1,IF($E3923="USD",Settings!$B$22,IF($E3923="HKD",Settings!$B$23,1))))</f>
        <v>1</v>
      </c>
      <c r="Q3923">
        <f t="shared" si="553"/>
        <v>0</v>
      </c>
      <c r="R3923">
        <f t="shared" si="554"/>
        <v>0</v>
      </c>
      <c r="S3923" t="str">
        <f t="shared" si="555"/>
        <v/>
      </c>
      <c r="T3923" t="str">
        <f t="shared" si="556"/>
        <v/>
      </c>
      <c r="U3923" t="str">
        <f t="shared" si="557"/>
        <v/>
      </c>
    </row>
    <row r="3924" spans="12:21" ht="15" customHeight="1" x14ac:dyDescent="0.15">
      <c r="L3924" s="244" t="str">
        <f t="shared" si="549"/>
        <v/>
      </c>
      <c r="M3924" s="245" t="str">
        <f t="shared" si="550"/>
        <v/>
      </c>
      <c r="N3924" s="244" t="str">
        <f t="shared" si="551"/>
        <v/>
      </c>
      <c r="O3924" s="244" t="str">
        <f t="shared" si="552"/>
        <v/>
      </c>
      <c r="P3924">
        <f>IF($I3924&lt;&gt;"",$I3924,IF($E3924="SGD",1,IF($E3924="USD",Settings!$B$22,IF($E3924="HKD",Settings!$B$23,1))))</f>
        <v>1</v>
      </c>
      <c r="Q3924">
        <f t="shared" si="553"/>
        <v>0</v>
      </c>
      <c r="R3924">
        <f t="shared" si="554"/>
        <v>0</v>
      </c>
      <c r="S3924" t="str">
        <f t="shared" si="555"/>
        <v/>
      </c>
      <c r="T3924" t="str">
        <f t="shared" si="556"/>
        <v/>
      </c>
      <c r="U3924" t="str">
        <f t="shared" si="557"/>
        <v/>
      </c>
    </row>
    <row r="3925" spans="12:21" ht="15" customHeight="1" x14ac:dyDescent="0.15">
      <c r="L3925" s="244" t="str">
        <f t="shared" si="549"/>
        <v/>
      </c>
      <c r="M3925" s="245" t="str">
        <f t="shared" si="550"/>
        <v/>
      </c>
      <c r="N3925" s="244" t="str">
        <f t="shared" si="551"/>
        <v/>
      </c>
      <c r="O3925" s="244" t="str">
        <f t="shared" si="552"/>
        <v/>
      </c>
      <c r="P3925">
        <f>IF($I3925&lt;&gt;"",$I3925,IF($E3925="SGD",1,IF($E3925="USD",Settings!$B$22,IF($E3925="HKD",Settings!$B$23,1))))</f>
        <v>1</v>
      </c>
      <c r="Q3925">
        <f t="shared" si="553"/>
        <v>0</v>
      </c>
      <c r="R3925">
        <f t="shared" si="554"/>
        <v>0</v>
      </c>
      <c r="S3925" t="str">
        <f t="shared" si="555"/>
        <v/>
      </c>
      <c r="T3925" t="str">
        <f t="shared" si="556"/>
        <v/>
      </c>
      <c r="U3925" t="str">
        <f t="shared" si="557"/>
        <v/>
      </c>
    </row>
    <row r="3926" spans="12:21" ht="15" customHeight="1" x14ac:dyDescent="0.15">
      <c r="L3926" s="244" t="str">
        <f t="shared" si="549"/>
        <v/>
      </c>
      <c r="M3926" s="245" t="str">
        <f t="shared" si="550"/>
        <v/>
      </c>
      <c r="N3926" s="244" t="str">
        <f t="shared" si="551"/>
        <v/>
      </c>
      <c r="O3926" s="244" t="str">
        <f t="shared" si="552"/>
        <v/>
      </c>
      <c r="P3926">
        <f>IF($I3926&lt;&gt;"",$I3926,IF($E3926="SGD",1,IF($E3926="USD",Settings!$B$22,IF($E3926="HKD",Settings!$B$23,1))))</f>
        <v>1</v>
      </c>
      <c r="Q3926">
        <f t="shared" si="553"/>
        <v>0</v>
      </c>
      <c r="R3926">
        <f t="shared" si="554"/>
        <v>0</v>
      </c>
      <c r="S3926" t="str">
        <f t="shared" si="555"/>
        <v/>
      </c>
      <c r="T3926" t="str">
        <f t="shared" si="556"/>
        <v/>
      </c>
      <c r="U3926" t="str">
        <f t="shared" si="557"/>
        <v/>
      </c>
    </row>
    <row r="3927" spans="12:21" ht="15" customHeight="1" x14ac:dyDescent="0.15">
      <c r="L3927" s="244" t="str">
        <f t="shared" si="549"/>
        <v/>
      </c>
      <c r="M3927" s="245" t="str">
        <f t="shared" si="550"/>
        <v/>
      </c>
      <c r="N3927" s="244" t="str">
        <f t="shared" si="551"/>
        <v/>
      </c>
      <c r="O3927" s="244" t="str">
        <f t="shared" si="552"/>
        <v/>
      </c>
      <c r="P3927">
        <f>IF($I3927&lt;&gt;"",$I3927,IF($E3927="SGD",1,IF($E3927="USD",Settings!$B$22,IF($E3927="HKD",Settings!$B$23,1))))</f>
        <v>1</v>
      </c>
      <c r="Q3927">
        <f t="shared" si="553"/>
        <v>0</v>
      </c>
      <c r="R3927">
        <f t="shared" si="554"/>
        <v>0</v>
      </c>
      <c r="S3927" t="str">
        <f t="shared" si="555"/>
        <v/>
      </c>
      <c r="T3927" t="str">
        <f t="shared" si="556"/>
        <v/>
      </c>
      <c r="U3927" t="str">
        <f t="shared" si="557"/>
        <v/>
      </c>
    </row>
    <row r="3928" spans="12:21" ht="15" customHeight="1" x14ac:dyDescent="0.15">
      <c r="L3928" s="244" t="str">
        <f t="shared" si="549"/>
        <v/>
      </c>
      <c r="M3928" s="245" t="str">
        <f t="shared" si="550"/>
        <v/>
      </c>
      <c r="N3928" s="244" t="str">
        <f t="shared" si="551"/>
        <v/>
      </c>
      <c r="O3928" s="244" t="str">
        <f t="shared" si="552"/>
        <v/>
      </c>
      <c r="P3928">
        <f>IF($I3928&lt;&gt;"",$I3928,IF($E3928="SGD",1,IF($E3928="USD",Settings!$B$22,IF($E3928="HKD",Settings!$B$23,1))))</f>
        <v>1</v>
      </c>
      <c r="Q3928">
        <f t="shared" si="553"/>
        <v>0</v>
      </c>
      <c r="R3928">
        <f t="shared" si="554"/>
        <v>0</v>
      </c>
      <c r="S3928" t="str">
        <f t="shared" si="555"/>
        <v/>
      </c>
      <c r="T3928" t="str">
        <f t="shared" si="556"/>
        <v/>
      </c>
      <c r="U3928" t="str">
        <f t="shared" si="557"/>
        <v/>
      </c>
    </row>
    <row r="3929" spans="12:21" ht="15" customHeight="1" x14ac:dyDescent="0.15">
      <c r="L3929" s="244" t="str">
        <f t="shared" si="549"/>
        <v/>
      </c>
      <c r="M3929" s="245" t="str">
        <f t="shared" si="550"/>
        <v/>
      </c>
      <c r="N3929" s="244" t="str">
        <f t="shared" si="551"/>
        <v/>
      </c>
      <c r="O3929" s="244" t="str">
        <f t="shared" si="552"/>
        <v/>
      </c>
      <c r="P3929">
        <f>IF($I3929&lt;&gt;"",$I3929,IF($E3929="SGD",1,IF($E3929="USD",Settings!$B$22,IF($E3929="HKD",Settings!$B$23,1))))</f>
        <v>1</v>
      </c>
      <c r="Q3929">
        <f t="shared" si="553"/>
        <v>0</v>
      </c>
      <c r="R3929">
        <f t="shared" si="554"/>
        <v>0</v>
      </c>
      <c r="S3929" t="str">
        <f t="shared" si="555"/>
        <v/>
      </c>
      <c r="T3929" t="str">
        <f t="shared" si="556"/>
        <v/>
      </c>
      <c r="U3929" t="str">
        <f t="shared" si="557"/>
        <v/>
      </c>
    </row>
    <row r="3930" spans="12:21" ht="15" customHeight="1" x14ac:dyDescent="0.15">
      <c r="L3930" s="244" t="str">
        <f t="shared" si="549"/>
        <v/>
      </c>
      <c r="M3930" s="245" t="str">
        <f t="shared" si="550"/>
        <v/>
      </c>
      <c r="N3930" s="244" t="str">
        <f t="shared" si="551"/>
        <v/>
      </c>
      <c r="O3930" s="244" t="str">
        <f t="shared" si="552"/>
        <v/>
      </c>
      <c r="P3930">
        <f>IF($I3930&lt;&gt;"",$I3930,IF($E3930="SGD",1,IF($E3930="USD",Settings!$B$22,IF($E3930="HKD",Settings!$B$23,1))))</f>
        <v>1</v>
      </c>
      <c r="Q3930">
        <f t="shared" si="553"/>
        <v>0</v>
      </c>
      <c r="R3930">
        <f t="shared" si="554"/>
        <v>0</v>
      </c>
      <c r="S3930" t="str">
        <f t="shared" si="555"/>
        <v/>
      </c>
      <c r="T3930" t="str">
        <f t="shared" si="556"/>
        <v/>
      </c>
      <c r="U3930" t="str">
        <f t="shared" si="557"/>
        <v/>
      </c>
    </row>
    <row r="3931" spans="12:21" ht="15" customHeight="1" x14ac:dyDescent="0.15">
      <c r="L3931" s="244" t="str">
        <f t="shared" si="549"/>
        <v/>
      </c>
      <c r="M3931" s="245" t="str">
        <f t="shared" si="550"/>
        <v/>
      </c>
      <c r="N3931" s="244" t="str">
        <f t="shared" si="551"/>
        <v/>
      </c>
      <c r="O3931" s="244" t="str">
        <f t="shared" si="552"/>
        <v/>
      </c>
      <c r="P3931">
        <f>IF($I3931&lt;&gt;"",$I3931,IF($E3931="SGD",1,IF($E3931="USD",Settings!$B$22,IF($E3931="HKD",Settings!$B$23,1))))</f>
        <v>1</v>
      </c>
      <c r="Q3931">
        <f t="shared" si="553"/>
        <v>0</v>
      </c>
      <c r="R3931">
        <f t="shared" si="554"/>
        <v>0</v>
      </c>
      <c r="S3931" t="str">
        <f t="shared" si="555"/>
        <v/>
      </c>
      <c r="T3931" t="str">
        <f t="shared" si="556"/>
        <v/>
      </c>
      <c r="U3931" t="str">
        <f t="shared" si="557"/>
        <v/>
      </c>
    </row>
    <row r="3932" spans="12:21" ht="15" customHeight="1" x14ac:dyDescent="0.15">
      <c r="L3932" s="244" t="str">
        <f t="shared" si="549"/>
        <v/>
      </c>
      <c r="M3932" s="245" t="str">
        <f t="shared" si="550"/>
        <v/>
      </c>
      <c r="N3932" s="244" t="str">
        <f t="shared" si="551"/>
        <v/>
      </c>
      <c r="O3932" s="244" t="str">
        <f t="shared" si="552"/>
        <v/>
      </c>
      <c r="P3932">
        <f>IF($I3932&lt;&gt;"",$I3932,IF($E3932="SGD",1,IF($E3932="USD",Settings!$B$22,IF($E3932="HKD",Settings!$B$23,1))))</f>
        <v>1</v>
      </c>
      <c r="Q3932">
        <f t="shared" si="553"/>
        <v>0</v>
      </c>
      <c r="R3932">
        <f t="shared" si="554"/>
        <v>0</v>
      </c>
      <c r="S3932" t="str">
        <f t="shared" si="555"/>
        <v/>
      </c>
      <c r="T3932" t="str">
        <f t="shared" si="556"/>
        <v/>
      </c>
      <c r="U3932" t="str">
        <f t="shared" si="557"/>
        <v/>
      </c>
    </row>
    <row r="3933" spans="12:21" ht="15" customHeight="1" x14ac:dyDescent="0.15">
      <c r="L3933" s="244" t="str">
        <f t="shared" si="549"/>
        <v/>
      </c>
      <c r="M3933" s="245" t="str">
        <f t="shared" si="550"/>
        <v/>
      </c>
      <c r="N3933" s="244" t="str">
        <f t="shared" si="551"/>
        <v/>
      </c>
      <c r="O3933" s="244" t="str">
        <f t="shared" si="552"/>
        <v/>
      </c>
      <c r="P3933">
        <f>IF($I3933&lt;&gt;"",$I3933,IF($E3933="SGD",1,IF($E3933="USD",Settings!$B$22,IF($E3933="HKD",Settings!$B$23,1))))</f>
        <v>1</v>
      </c>
      <c r="Q3933">
        <f t="shared" si="553"/>
        <v>0</v>
      </c>
      <c r="R3933">
        <f t="shared" si="554"/>
        <v>0</v>
      </c>
      <c r="S3933" t="str">
        <f t="shared" si="555"/>
        <v/>
      </c>
      <c r="T3933" t="str">
        <f t="shared" si="556"/>
        <v/>
      </c>
      <c r="U3933" t="str">
        <f t="shared" si="557"/>
        <v/>
      </c>
    </row>
    <row r="3934" spans="12:21" ht="15" customHeight="1" x14ac:dyDescent="0.15">
      <c r="L3934" s="244" t="str">
        <f t="shared" si="549"/>
        <v/>
      </c>
      <c r="M3934" s="245" t="str">
        <f t="shared" si="550"/>
        <v/>
      </c>
      <c r="N3934" s="244" t="str">
        <f t="shared" si="551"/>
        <v/>
      </c>
      <c r="O3934" s="244" t="str">
        <f t="shared" si="552"/>
        <v/>
      </c>
      <c r="P3934">
        <f>IF($I3934&lt;&gt;"",$I3934,IF($E3934="SGD",1,IF($E3934="USD",Settings!$B$22,IF($E3934="HKD",Settings!$B$23,1))))</f>
        <v>1</v>
      </c>
      <c r="Q3934">
        <f t="shared" si="553"/>
        <v>0</v>
      </c>
      <c r="R3934">
        <f t="shared" si="554"/>
        <v>0</v>
      </c>
      <c r="S3934" t="str">
        <f t="shared" si="555"/>
        <v/>
      </c>
      <c r="T3934" t="str">
        <f t="shared" si="556"/>
        <v/>
      </c>
      <c r="U3934" t="str">
        <f t="shared" si="557"/>
        <v/>
      </c>
    </row>
    <row r="3935" spans="12:21" ht="15" customHeight="1" x14ac:dyDescent="0.15">
      <c r="L3935" s="244" t="str">
        <f t="shared" si="549"/>
        <v/>
      </c>
      <c r="M3935" s="245" t="str">
        <f t="shared" si="550"/>
        <v/>
      </c>
      <c r="N3935" s="244" t="str">
        <f t="shared" si="551"/>
        <v/>
      </c>
      <c r="O3935" s="244" t="str">
        <f t="shared" si="552"/>
        <v/>
      </c>
      <c r="P3935">
        <f>IF($I3935&lt;&gt;"",$I3935,IF($E3935="SGD",1,IF($E3935="USD",Settings!$B$22,IF($E3935="HKD",Settings!$B$23,1))))</f>
        <v>1</v>
      </c>
      <c r="Q3935">
        <f t="shared" si="553"/>
        <v>0</v>
      </c>
      <c r="R3935">
        <f t="shared" si="554"/>
        <v>0</v>
      </c>
      <c r="S3935" t="str">
        <f t="shared" si="555"/>
        <v/>
      </c>
      <c r="T3935" t="str">
        <f t="shared" si="556"/>
        <v/>
      </c>
      <c r="U3935" t="str">
        <f t="shared" si="557"/>
        <v/>
      </c>
    </row>
    <row r="3936" spans="12:21" ht="15" customHeight="1" x14ac:dyDescent="0.15">
      <c r="L3936" s="244" t="str">
        <f t="shared" si="549"/>
        <v/>
      </c>
      <c r="M3936" s="245" t="str">
        <f t="shared" si="550"/>
        <v/>
      </c>
      <c r="N3936" s="244" t="str">
        <f t="shared" si="551"/>
        <v/>
      </c>
      <c r="O3936" s="244" t="str">
        <f t="shared" si="552"/>
        <v/>
      </c>
      <c r="P3936">
        <f>IF($I3936&lt;&gt;"",$I3936,IF($E3936="SGD",1,IF($E3936="USD",Settings!$B$22,IF($E3936="HKD",Settings!$B$23,1))))</f>
        <v>1</v>
      </c>
      <c r="Q3936">
        <f t="shared" si="553"/>
        <v>0</v>
      </c>
      <c r="R3936">
        <f t="shared" si="554"/>
        <v>0</v>
      </c>
      <c r="S3936" t="str">
        <f t="shared" si="555"/>
        <v/>
      </c>
      <c r="T3936" t="str">
        <f t="shared" si="556"/>
        <v/>
      </c>
      <c r="U3936" t="str">
        <f t="shared" si="557"/>
        <v/>
      </c>
    </row>
    <row r="3937" spans="12:21" ht="15" customHeight="1" x14ac:dyDescent="0.15">
      <c r="L3937" s="244" t="str">
        <f t="shared" si="549"/>
        <v/>
      </c>
      <c r="M3937" s="245" t="str">
        <f t="shared" si="550"/>
        <v/>
      </c>
      <c r="N3937" s="244" t="str">
        <f t="shared" si="551"/>
        <v/>
      </c>
      <c r="O3937" s="244" t="str">
        <f t="shared" si="552"/>
        <v/>
      </c>
      <c r="P3937">
        <f>IF($I3937&lt;&gt;"",$I3937,IF($E3937="SGD",1,IF($E3937="USD",Settings!$B$22,IF($E3937="HKD",Settings!$B$23,1))))</f>
        <v>1</v>
      </c>
      <c r="Q3937">
        <f t="shared" si="553"/>
        <v>0</v>
      </c>
      <c r="R3937">
        <f t="shared" si="554"/>
        <v>0</v>
      </c>
      <c r="S3937" t="str">
        <f t="shared" si="555"/>
        <v/>
      </c>
      <c r="T3937" t="str">
        <f t="shared" si="556"/>
        <v/>
      </c>
      <c r="U3937" t="str">
        <f t="shared" si="557"/>
        <v/>
      </c>
    </row>
    <row r="3938" spans="12:21" ht="15" customHeight="1" x14ac:dyDescent="0.15">
      <c r="L3938" s="244" t="str">
        <f t="shared" si="549"/>
        <v/>
      </c>
      <c r="M3938" s="245" t="str">
        <f t="shared" si="550"/>
        <v/>
      </c>
      <c r="N3938" s="244" t="str">
        <f t="shared" si="551"/>
        <v/>
      </c>
      <c r="O3938" s="244" t="str">
        <f t="shared" si="552"/>
        <v/>
      </c>
      <c r="P3938">
        <f>IF($I3938&lt;&gt;"",$I3938,IF($E3938="SGD",1,IF($E3938="USD",Settings!$B$22,IF($E3938="HKD",Settings!$B$23,1))))</f>
        <v>1</v>
      </c>
      <c r="Q3938">
        <f t="shared" si="553"/>
        <v>0</v>
      </c>
      <c r="R3938">
        <f t="shared" si="554"/>
        <v>0</v>
      </c>
      <c r="S3938" t="str">
        <f t="shared" si="555"/>
        <v/>
      </c>
      <c r="T3938" t="str">
        <f t="shared" si="556"/>
        <v/>
      </c>
      <c r="U3938" t="str">
        <f t="shared" si="557"/>
        <v/>
      </c>
    </row>
    <row r="3939" spans="12:21" ht="15" customHeight="1" x14ac:dyDescent="0.15">
      <c r="L3939" s="244" t="str">
        <f t="shared" si="549"/>
        <v/>
      </c>
      <c r="M3939" s="245" t="str">
        <f t="shared" si="550"/>
        <v/>
      </c>
      <c r="N3939" s="244" t="str">
        <f t="shared" si="551"/>
        <v/>
      </c>
      <c r="O3939" s="244" t="str">
        <f t="shared" si="552"/>
        <v/>
      </c>
      <c r="P3939">
        <f>IF($I3939&lt;&gt;"",$I3939,IF($E3939="SGD",1,IF($E3939="USD",Settings!$B$22,IF($E3939="HKD",Settings!$B$23,1))))</f>
        <v>1</v>
      </c>
      <c r="Q3939">
        <f t="shared" si="553"/>
        <v>0</v>
      </c>
      <c r="R3939">
        <f t="shared" si="554"/>
        <v>0</v>
      </c>
      <c r="S3939" t="str">
        <f t="shared" si="555"/>
        <v/>
      </c>
      <c r="T3939" t="str">
        <f t="shared" si="556"/>
        <v/>
      </c>
      <c r="U3939" t="str">
        <f t="shared" si="557"/>
        <v/>
      </c>
    </row>
    <row r="3940" spans="12:21" ht="15" customHeight="1" x14ac:dyDescent="0.15">
      <c r="L3940" s="244" t="str">
        <f t="shared" si="549"/>
        <v/>
      </c>
      <c r="M3940" s="245" t="str">
        <f t="shared" si="550"/>
        <v/>
      </c>
      <c r="N3940" s="244" t="str">
        <f t="shared" si="551"/>
        <v/>
      </c>
      <c r="O3940" s="244" t="str">
        <f t="shared" si="552"/>
        <v/>
      </c>
      <c r="P3940">
        <f>IF($I3940&lt;&gt;"",$I3940,IF($E3940="SGD",1,IF($E3940="USD",Settings!$B$22,IF($E3940="HKD",Settings!$B$23,1))))</f>
        <v>1</v>
      </c>
      <c r="Q3940">
        <f t="shared" si="553"/>
        <v>0</v>
      </c>
      <c r="R3940">
        <f t="shared" si="554"/>
        <v>0</v>
      </c>
      <c r="S3940" t="str">
        <f t="shared" si="555"/>
        <v/>
      </c>
      <c r="T3940" t="str">
        <f t="shared" si="556"/>
        <v/>
      </c>
      <c r="U3940" t="str">
        <f t="shared" si="557"/>
        <v/>
      </c>
    </row>
    <row r="3941" spans="12:21" ht="15" customHeight="1" x14ac:dyDescent="0.15">
      <c r="L3941" s="244" t="str">
        <f t="shared" si="549"/>
        <v/>
      </c>
      <c r="M3941" s="245" t="str">
        <f t="shared" si="550"/>
        <v/>
      </c>
      <c r="N3941" s="244" t="str">
        <f t="shared" si="551"/>
        <v/>
      </c>
      <c r="O3941" s="244" t="str">
        <f t="shared" si="552"/>
        <v/>
      </c>
      <c r="P3941">
        <f>IF($I3941&lt;&gt;"",$I3941,IF($E3941="SGD",1,IF($E3941="USD",Settings!$B$22,IF($E3941="HKD",Settings!$B$23,1))))</f>
        <v>1</v>
      </c>
      <c r="Q3941">
        <f t="shared" si="553"/>
        <v>0</v>
      </c>
      <c r="R3941">
        <f t="shared" si="554"/>
        <v>0</v>
      </c>
      <c r="S3941" t="str">
        <f t="shared" si="555"/>
        <v/>
      </c>
      <c r="T3941" t="str">
        <f t="shared" si="556"/>
        <v/>
      </c>
      <c r="U3941" t="str">
        <f t="shared" si="557"/>
        <v/>
      </c>
    </row>
    <row r="3942" spans="12:21" ht="15" customHeight="1" x14ac:dyDescent="0.15">
      <c r="L3942" s="244" t="str">
        <f t="shared" si="549"/>
        <v/>
      </c>
      <c r="M3942" s="245" t="str">
        <f t="shared" si="550"/>
        <v/>
      </c>
      <c r="N3942" s="244" t="str">
        <f t="shared" si="551"/>
        <v/>
      </c>
      <c r="O3942" s="244" t="str">
        <f t="shared" si="552"/>
        <v/>
      </c>
      <c r="P3942">
        <f>IF($I3942&lt;&gt;"",$I3942,IF($E3942="SGD",1,IF($E3942="USD",Settings!$B$22,IF($E3942="HKD",Settings!$B$23,1))))</f>
        <v>1</v>
      </c>
      <c r="Q3942">
        <f t="shared" si="553"/>
        <v>0</v>
      </c>
      <c r="R3942">
        <f t="shared" si="554"/>
        <v>0</v>
      </c>
      <c r="S3942" t="str">
        <f t="shared" si="555"/>
        <v/>
      </c>
      <c r="T3942" t="str">
        <f t="shared" si="556"/>
        <v/>
      </c>
      <c r="U3942" t="str">
        <f t="shared" si="557"/>
        <v/>
      </c>
    </row>
    <row r="3943" spans="12:21" ht="15" customHeight="1" x14ac:dyDescent="0.15">
      <c r="L3943" s="244" t="str">
        <f t="shared" si="549"/>
        <v/>
      </c>
      <c r="M3943" s="245" t="str">
        <f t="shared" si="550"/>
        <v/>
      </c>
      <c r="N3943" s="244" t="str">
        <f t="shared" si="551"/>
        <v/>
      </c>
      <c r="O3943" s="244" t="str">
        <f t="shared" si="552"/>
        <v/>
      </c>
      <c r="P3943">
        <f>IF($I3943&lt;&gt;"",$I3943,IF($E3943="SGD",1,IF($E3943="USD",Settings!$B$22,IF($E3943="HKD",Settings!$B$23,1))))</f>
        <v>1</v>
      </c>
      <c r="Q3943">
        <f t="shared" si="553"/>
        <v>0</v>
      </c>
      <c r="R3943">
        <f t="shared" si="554"/>
        <v>0</v>
      </c>
      <c r="S3943" t="str">
        <f t="shared" si="555"/>
        <v/>
      </c>
      <c r="T3943" t="str">
        <f t="shared" si="556"/>
        <v/>
      </c>
      <c r="U3943" t="str">
        <f t="shared" si="557"/>
        <v/>
      </c>
    </row>
    <row r="3944" spans="12:21" ht="15" customHeight="1" x14ac:dyDescent="0.15">
      <c r="L3944" s="244" t="str">
        <f t="shared" si="549"/>
        <v/>
      </c>
      <c r="M3944" s="245" t="str">
        <f t="shared" si="550"/>
        <v/>
      </c>
      <c r="N3944" s="244" t="str">
        <f t="shared" si="551"/>
        <v/>
      </c>
      <c r="O3944" s="244" t="str">
        <f t="shared" si="552"/>
        <v/>
      </c>
      <c r="P3944">
        <f>IF($I3944&lt;&gt;"",$I3944,IF($E3944="SGD",1,IF($E3944="USD",Settings!$B$22,IF($E3944="HKD",Settings!$B$23,1))))</f>
        <v>1</v>
      </c>
      <c r="Q3944">
        <f t="shared" si="553"/>
        <v>0</v>
      </c>
      <c r="R3944">
        <f t="shared" si="554"/>
        <v>0</v>
      </c>
      <c r="S3944" t="str">
        <f t="shared" si="555"/>
        <v/>
      </c>
      <c r="T3944" t="str">
        <f t="shared" si="556"/>
        <v/>
      </c>
      <c r="U3944" t="str">
        <f t="shared" si="557"/>
        <v/>
      </c>
    </row>
    <row r="3945" spans="12:21" ht="15" customHeight="1" x14ac:dyDescent="0.15">
      <c r="L3945" s="244" t="str">
        <f t="shared" ref="L3945:L4008" si="558">IF(OR(B3945="",C3945="",E3945=""),"",B3945&amp;":"&amp;C3945&amp;":"&amp;E3945)</f>
        <v/>
      </c>
      <c r="M3945" s="245" t="str">
        <f t="shared" ref="M3945:M4008" si="559">IF(A3945="","",A3945*D3945)</f>
        <v/>
      </c>
      <c r="N3945" s="244" t="str">
        <f t="shared" ref="N3945:N4008" si="560">IF(A3945="","",IF(OR(A3945=1,A3945=0),J3945,0))</f>
        <v/>
      </c>
      <c r="O3945" s="244" t="str">
        <f t="shared" ref="O3945:O4008" si="561">IF(A3945="","",IF(A3945=-1,J3945,0))</f>
        <v/>
      </c>
      <c r="P3945">
        <f>IF($I3945&lt;&gt;"",$I3945,IF($E3945="SGD",1,IF($E3945="USD",Settings!$B$22,IF($E3945="HKD",Settings!$B$23,1))))</f>
        <v>1</v>
      </c>
      <c r="Q3945">
        <f t="shared" ref="Q3945:Q4008" si="562">IF($L3945="",0,($O3945-$N3945+IF($A3945=2,$J3945,0))*$P3945)</f>
        <v>0</v>
      </c>
      <c r="R3945">
        <f t="shared" ref="R3945:R4008" si="563">IF($L3945="",0,IF($A3945=2,$J3945*$P3945,0))</f>
        <v>0</v>
      </c>
      <c r="S3945" t="str">
        <f t="shared" si="555"/>
        <v/>
      </c>
      <c r="T3945" t="str">
        <f t="shared" si="556"/>
        <v/>
      </c>
      <c r="U3945" t="str">
        <f t="shared" si="557"/>
        <v/>
      </c>
    </row>
    <row r="3946" spans="12:21" ht="15" customHeight="1" x14ac:dyDescent="0.15">
      <c r="L3946" s="244" t="str">
        <f t="shared" si="558"/>
        <v/>
      </c>
      <c r="M3946" s="245" t="str">
        <f t="shared" si="559"/>
        <v/>
      </c>
      <c r="N3946" s="244" t="str">
        <f t="shared" si="560"/>
        <v/>
      </c>
      <c r="O3946" s="244" t="str">
        <f t="shared" si="561"/>
        <v/>
      </c>
      <c r="P3946">
        <f>IF($I3946&lt;&gt;"",$I3946,IF($E3946="SGD",1,IF($E3946="USD",Settings!$B$22,IF($E3946="HKD",Settings!$B$23,1))))</f>
        <v>1</v>
      </c>
      <c r="Q3946">
        <f t="shared" si="562"/>
        <v>0</v>
      </c>
      <c r="R3946">
        <f t="shared" si="563"/>
        <v>0</v>
      </c>
      <c r="S3946" t="str">
        <f t="shared" si="555"/>
        <v/>
      </c>
      <c r="T3946" t="str">
        <f t="shared" si="556"/>
        <v/>
      </c>
      <c r="U3946" t="str">
        <f t="shared" si="557"/>
        <v/>
      </c>
    </row>
    <row r="3947" spans="12:21" ht="15" customHeight="1" x14ac:dyDescent="0.15">
      <c r="L3947" s="244" t="str">
        <f t="shared" si="558"/>
        <v/>
      </c>
      <c r="M3947" s="245" t="str">
        <f t="shared" si="559"/>
        <v/>
      </c>
      <c r="N3947" s="244" t="str">
        <f t="shared" si="560"/>
        <v/>
      </c>
      <c r="O3947" s="244" t="str">
        <f t="shared" si="561"/>
        <v/>
      </c>
      <c r="P3947">
        <f>IF($I3947&lt;&gt;"",$I3947,IF($E3947="SGD",1,IF($E3947="USD",Settings!$B$22,IF($E3947="HKD",Settings!$B$23,1))))</f>
        <v>1</v>
      </c>
      <c r="Q3947">
        <f t="shared" si="562"/>
        <v>0</v>
      </c>
      <c r="R3947">
        <f t="shared" si="563"/>
        <v>0</v>
      </c>
      <c r="S3947" t="str">
        <f t="shared" si="555"/>
        <v/>
      </c>
      <c r="T3947" t="str">
        <f t="shared" si="556"/>
        <v/>
      </c>
      <c r="U3947" t="str">
        <f t="shared" si="557"/>
        <v/>
      </c>
    </row>
    <row r="3948" spans="12:21" ht="15" customHeight="1" x14ac:dyDescent="0.15">
      <c r="L3948" s="244" t="str">
        <f t="shared" si="558"/>
        <v/>
      </c>
      <c r="M3948" s="245" t="str">
        <f t="shared" si="559"/>
        <v/>
      </c>
      <c r="N3948" s="244" t="str">
        <f t="shared" si="560"/>
        <v/>
      </c>
      <c r="O3948" s="244" t="str">
        <f t="shared" si="561"/>
        <v/>
      </c>
      <c r="P3948">
        <f>IF($I3948&lt;&gt;"",$I3948,IF($E3948="SGD",1,IF($E3948="USD",Settings!$B$22,IF($E3948="HKD",Settings!$B$23,1))))</f>
        <v>1</v>
      </c>
      <c r="Q3948">
        <f t="shared" si="562"/>
        <v>0</v>
      </c>
      <c r="R3948">
        <f t="shared" si="563"/>
        <v>0</v>
      </c>
      <c r="S3948" t="str">
        <f t="shared" si="555"/>
        <v/>
      </c>
      <c r="T3948" t="str">
        <f t="shared" si="556"/>
        <v/>
      </c>
      <c r="U3948" t="str">
        <f t="shared" si="557"/>
        <v/>
      </c>
    </row>
    <row r="3949" spans="12:21" ht="15" customHeight="1" x14ac:dyDescent="0.15">
      <c r="L3949" s="244" t="str">
        <f t="shared" si="558"/>
        <v/>
      </c>
      <c r="M3949" s="245" t="str">
        <f t="shared" si="559"/>
        <v/>
      </c>
      <c r="N3949" s="244" t="str">
        <f t="shared" si="560"/>
        <v/>
      </c>
      <c r="O3949" s="244" t="str">
        <f t="shared" si="561"/>
        <v/>
      </c>
      <c r="P3949">
        <f>IF($I3949&lt;&gt;"",$I3949,IF($E3949="SGD",1,IF($E3949="USD",Settings!$B$22,IF($E3949="HKD",Settings!$B$23,1))))</f>
        <v>1</v>
      </c>
      <c r="Q3949">
        <f t="shared" si="562"/>
        <v>0</v>
      </c>
      <c r="R3949">
        <f t="shared" si="563"/>
        <v>0</v>
      </c>
      <c r="S3949" t="str">
        <f t="shared" si="555"/>
        <v/>
      </c>
      <c r="T3949" t="str">
        <f t="shared" si="556"/>
        <v/>
      </c>
      <c r="U3949" t="str">
        <f t="shared" si="557"/>
        <v/>
      </c>
    </row>
    <row r="3950" spans="12:21" ht="15" customHeight="1" x14ac:dyDescent="0.15">
      <c r="L3950" s="244" t="str">
        <f t="shared" si="558"/>
        <v/>
      </c>
      <c r="M3950" s="245" t="str">
        <f t="shared" si="559"/>
        <v/>
      </c>
      <c r="N3950" s="244" t="str">
        <f t="shared" si="560"/>
        <v/>
      </c>
      <c r="O3950" s="244" t="str">
        <f t="shared" si="561"/>
        <v/>
      </c>
      <c r="P3950">
        <f>IF($I3950&lt;&gt;"",$I3950,IF($E3950="SGD",1,IF($E3950="USD",Settings!$B$22,IF($E3950="HKD",Settings!$B$23,1))))</f>
        <v>1</v>
      </c>
      <c r="Q3950">
        <f t="shared" si="562"/>
        <v>0</v>
      </c>
      <c r="R3950">
        <f t="shared" si="563"/>
        <v>0</v>
      </c>
      <c r="S3950" t="str">
        <f t="shared" si="555"/>
        <v/>
      </c>
      <c r="T3950" t="str">
        <f t="shared" si="556"/>
        <v/>
      </c>
      <c r="U3950" t="str">
        <f t="shared" si="557"/>
        <v/>
      </c>
    </row>
    <row r="3951" spans="12:21" ht="15" customHeight="1" x14ac:dyDescent="0.15">
      <c r="L3951" s="244" t="str">
        <f t="shared" si="558"/>
        <v/>
      </c>
      <c r="M3951" s="245" t="str">
        <f t="shared" si="559"/>
        <v/>
      </c>
      <c r="N3951" s="244" t="str">
        <f t="shared" si="560"/>
        <v/>
      </c>
      <c r="O3951" s="244" t="str">
        <f t="shared" si="561"/>
        <v/>
      </c>
      <c r="P3951">
        <f>IF($I3951&lt;&gt;"",$I3951,IF($E3951="SGD",1,IF($E3951="USD",Settings!$B$22,IF($E3951="HKD",Settings!$B$23,1))))</f>
        <v>1</v>
      </c>
      <c r="Q3951">
        <f t="shared" si="562"/>
        <v>0</v>
      </c>
      <c r="R3951">
        <f t="shared" si="563"/>
        <v>0</v>
      </c>
      <c r="S3951" t="str">
        <f t="shared" si="555"/>
        <v/>
      </c>
      <c r="T3951" t="str">
        <f t="shared" si="556"/>
        <v/>
      </c>
      <c r="U3951" t="str">
        <f t="shared" si="557"/>
        <v/>
      </c>
    </row>
    <row r="3952" spans="12:21" ht="15" customHeight="1" x14ac:dyDescent="0.15">
      <c r="L3952" s="244" t="str">
        <f t="shared" si="558"/>
        <v/>
      </c>
      <c r="M3952" s="245" t="str">
        <f t="shared" si="559"/>
        <v/>
      </c>
      <c r="N3952" s="244" t="str">
        <f t="shared" si="560"/>
        <v/>
      </c>
      <c r="O3952" s="244" t="str">
        <f t="shared" si="561"/>
        <v/>
      </c>
      <c r="P3952">
        <f>IF($I3952&lt;&gt;"",$I3952,IF($E3952="SGD",1,IF($E3952="USD",Settings!$B$22,IF($E3952="HKD",Settings!$B$23,1))))</f>
        <v>1</v>
      </c>
      <c r="Q3952">
        <f t="shared" si="562"/>
        <v>0</v>
      </c>
      <c r="R3952">
        <f t="shared" si="563"/>
        <v>0</v>
      </c>
      <c r="S3952" t="str">
        <f t="shared" si="555"/>
        <v/>
      </c>
      <c r="T3952" t="str">
        <f t="shared" si="556"/>
        <v/>
      </c>
      <c r="U3952" t="str">
        <f t="shared" si="557"/>
        <v/>
      </c>
    </row>
    <row r="3953" spans="12:21" ht="15" customHeight="1" x14ac:dyDescent="0.15">
      <c r="L3953" s="244" t="str">
        <f t="shared" si="558"/>
        <v/>
      </c>
      <c r="M3953" s="245" t="str">
        <f t="shared" si="559"/>
        <v/>
      </c>
      <c r="N3953" s="244" t="str">
        <f t="shared" si="560"/>
        <v/>
      </c>
      <c r="O3953" s="244" t="str">
        <f t="shared" si="561"/>
        <v/>
      </c>
      <c r="P3953">
        <f>IF($I3953&lt;&gt;"",$I3953,IF($E3953="SGD",1,IF($E3953="USD",Settings!$B$22,IF($E3953="HKD",Settings!$B$23,1))))</f>
        <v>1</v>
      </c>
      <c r="Q3953">
        <f t="shared" si="562"/>
        <v>0</v>
      </c>
      <c r="R3953">
        <f t="shared" si="563"/>
        <v>0</v>
      </c>
      <c r="S3953" t="str">
        <f t="shared" si="555"/>
        <v/>
      </c>
      <c r="T3953" t="str">
        <f t="shared" si="556"/>
        <v/>
      </c>
      <c r="U3953" t="str">
        <f t="shared" si="557"/>
        <v/>
      </c>
    </row>
    <row r="3954" spans="12:21" ht="15" customHeight="1" x14ac:dyDescent="0.15">
      <c r="L3954" s="244" t="str">
        <f t="shared" si="558"/>
        <v/>
      </c>
      <c r="M3954" s="245" t="str">
        <f t="shared" si="559"/>
        <v/>
      </c>
      <c r="N3954" s="244" t="str">
        <f t="shared" si="560"/>
        <v/>
      </c>
      <c r="O3954" s="244" t="str">
        <f t="shared" si="561"/>
        <v/>
      </c>
      <c r="P3954">
        <f>IF($I3954&lt;&gt;"",$I3954,IF($E3954="SGD",1,IF($E3954="USD",Settings!$B$22,IF($E3954="HKD",Settings!$B$23,1))))</f>
        <v>1</v>
      </c>
      <c r="Q3954">
        <f t="shared" si="562"/>
        <v>0</v>
      </c>
      <c r="R3954">
        <f t="shared" si="563"/>
        <v>0</v>
      </c>
      <c r="S3954" t="str">
        <f t="shared" si="555"/>
        <v/>
      </c>
      <c r="T3954" t="str">
        <f t="shared" si="556"/>
        <v/>
      </c>
      <c r="U3954" t="str">
        <f t="shared" si="557"/>
        <v/>
      </c>
    </row>
    <row r="3955" spans="12:21" ht="15" customHeight="1" x14ac:dyDescent="0.15">
      <c r="L3955" s="244" t="str">
        <f t="shared" si="558"/>
        <v/>
      </c>
      <c r="M3955" s="245" t="str">
        <f t="shared" si="559"/>
        <v/>
      </c>
      <c r="N3955" s="244" t="str">
        <f t="shared" si="560"/>
        <v/>
      </c>
      <c r="O3955" s="244" t="str">
        <f t="shared" si="561"/>
        <v/>
      </c>
      <c r="P3955">
        <f>IF($I3955&lt;&gt;"",$I3955,IF($E3955="SGD",1,IF($E3955="USD",Settings!$B$22,IF($E3955="HKD",Settings!$B$23,1))))</f>
        <v>1</v>
      </c>
      <c r="Q3955">
        <f t="shared" si="562"/>
        <v>0</v>
      </c>
      <c r="R3955">
        <f t="shared" si="563"/>
        <v>0</v>
      </c>
      <c r="S3955" t="str">
        <f t="shared" si="555"/>
        <v/>
      </c>
      <c r="T3955" t="str">
        <f t="shared" si="556"/>
        <v/>
      </c>
      <c r="U3955" t="str">
        <f t="shared" si="557"/>
        <v/>
      </c>
    </row>
    <row r="3956" spans="12:21" ht="15" customHeight="1" x14ac:dyDescent="0.15">
      <c r="L3956" s="244" t="str">
        <f t="shared" si="558"/>
        <v/>
      </c>
      <c r="M3956" s="245" t="str">
        <f t="shared" si="559"/>
        <v/>
      </c>
      <c r="N3956" s="244" t="str">
        <f t="shared" si="560"/>
        <v/>
      </c>
      <c r="O3956" s="244" t="str">
        <f t="shared" si="561"/>
        <v/>
      </c>
      <c r="P3956">
        <f>IF($I3956&lt;&gt;"",$I3956,IF($E3956="SGD",1,IF($E3956="USD",Settings!$B$22,IF($E3956="HKD",Settings!$B$23,1))))</f>
        <v>1</v>
      </c>
      <c r="Q3956">
        <f t="shared" si="562"/>
        <v>0</v>
      </c>
      <c r="R3956">
        <f t="shared" si="563"/>
        <v>0</v>
      </c>
      <c r="S3956" t="str">
        <f t="shared" si="555"/>
        <v/>
      </c>
      <c r="T3956" t="str">
        <f t="shared" si="556"/>
        <v/>
      </c>
      <c r="U3956" t="str">
        <f t="shared" si="557"/>
        <v/>
      </c>
    </row>
    <row r="3957" spans="12:21" ht="15" customHeight="1" x14ac:dyDescent="0.15">
      <c r="L3957" s="244" t="str">
        <f t="shared" si="558"/>
        <v/>
      </c>
      <c r="M3957" s="245" t="str">
        <f t="shared" si="559"/>
        <v/>
      </c>
      <c r="N3957" s="244" t="str">
        <f t="shared" si="560"/>
        <v/>
      </c>
      <c r="O3957" s="244" t="str">
        <f t="shared" si="561"/>
        <v/>
      </c>
      <c r="P3957">
        <f>IF($I3957&lt;&gt;"",$I3957,IF($E3957="SGD",1,IF($E3957="USD",Settings!$B$22,IF($E3957="HKD",Settings!$B$23,1))))</f>
        <v>1</v>
      </c>
      <c r="Q3957">
        <f t="shared" si="562"/>
        <v>0</v>
      </c>
      <c r="R3957">
        <f t="shared" si="563"/>
        <v>0</v>
      </c>
      <c r="S3957" t="str">
        <f t="shared" si="555"/>
        <v/>
      </c>
      <c r="T3957" t="str">
        <f t="shared" si="556"/>
        <v/>
      </c>
      <c r="U3957" t="str">
        <f t="shared" si="557"/>
        <v/>
      </c>
    </row>
    <row r="3958" spans="12:21" ht="15" customHeight="1" x14ac:dyDescent="0.15">
      <c r="L3958" s="244" t="str">
        <f t="shared" si="558"/>
        <v/>
      </c>
      <c r="M3958" s="245" t="str">
        <f t="shared" si="559"/>
        <v/>
      </c>
      <c r="N3958" s="244" t="str">
        <f t="shared" si="560"/>
        <v/>
      </c>
      <c r="O3958" s="244" t="str">
        <f t="shared" si="561"/>
        <v/>
      </c>
      <c r="P3958">
        <f>IF($I3958&lt;&gt;"",$I3958,IF($E3958="SGD",1,IF($E3958="USD",Settings!$B$22,IF($E3958="HKD",Settings!$B$23,1))))</f>
        <v>1</v>
      </c>
      <c r="Q3958">
        <f t="shared" si="562"/>
        <v>0</v>
      </c>
      <c r="R3958">
        <f t="shared" si="563"/>
        <v>0</v>
      </c>
      <c r="S3958" t="str">
        <f t="shared" si="555"/>
        <v/>
      </c>
      <c r="T3958" t="str">
        <f t="shared" si="556"/>
        <v/>
      </c>
      <c r="U3958" t="str">
        <f t="shared" si="557"/>
        <v/>
      </c>
    </row>
    <row r="3959" spans="12:21" ht="15" customHeight="1" x14ac:dyDescent="0.15">
      <c r="L3959" s="244" t="str">
        <f t="shared" si="558"/>
        <v/>
      </c>
      <c r="M3959" s="245" t="str">
        <f t="shared" si="559"/>
        <v/>
      </c>
      <c r="N3959" s="244" t="str">
        <f t="shared" si="560"/>
        <v/>
      </c>
      <c r="O3959" s="244" t="str">
        <f t="shared" si="561"/>
        <v/>
      </c>
      <c r="P3959">
        <f>IF($I3959&lt;&gt;"",$I3959,IF($E3959="SGD",1,IF($E3959="USD",Settings!$B$22,IF($E3959="HKD",Settings!$B$23,1))))</f>
        <v>1</v>
      </c>
      <c r="Q3959">
        <f t="shared" si="562"/>
        <v>0</v>
      </c>
      <c r="R3959">
        <f t="shared" si="563"/>
        <v>0</v>
      </c>
      <c r="S3959" t="str">
        <f t="shared" si="555"/>
        <v/>
      </c>
      <c r="T3959" t="str">
        <f t="shared" si="556"/>
        <v/>
      </c>
      <c r="U3959" t="str">
        <f t="shared" si="557"/>
        <v/>
      </c>
    </row>
    <row r="3960" spans="12:21" ht="15" customHeight="1" x14ac:dyDescent="0.15">
      <c r="L3960" s="244" t="str">
        <f t="shared" si="558"/>
        <v/>
      </c>
      <c r="M3960" s="245" t="str">
        <f t="shared" si="559"/>
        <v/>
      </c>
      <c r="N3960" s="244" t="str">
        <f t="shared" si="560"/>
        <v/>
      </c>
      <c r="O3960" s="244" t="str">
        <f t="shared" si="561"/>
        <v/>
      </c>
      <c r="P3960">
        <f>IF($I3960&lt;&gt;"",$I3960,IF($E3960="SGD",1,IF($E3960="USD",Settings!$B$22,IF($E3960="HKD",Settings!$B$23,1))))</f>
        <v>1</v>
      </c>
      <c r="Q3960">
        <f t="shared" si="562"/>
        <v>0</v>
      </c>
      <c r="R3960">
        <f t="shared" si="563"/>
        <v>0</v>
      </c>
      <c r="S3960" t="str">
        <f t="shared" si="555"/>
        <v/>
      </c>
      <c r="T3960" t="str">
        <f t="shared" si="556"/>
        <v/>
      </c>
      <c r="U3960" t="str">
        <f t="shared" si="557"/>
        <v/>
      </c>
    </row>
    <row r="3961" spans="12:21" ht="15" customHeight="1" x14ac:dyDescent="0.15">
      <c r="L3961" s="244" t="str">
        <f t="shared" si="558"/>
        <v/>
      </c>
      <c r="M3961" s="245" t="str">
        <f t="shared" si="559"/>
        <v/>
      </c>
      <c r="N3961" s="244" t="str">
        <f t="shared" si="560"/>
        <v/>
      </c>
      <c r="O3961" s="244" t="str">
        <f t="shared" si="561"/>
        <v/>
      </c>
      <c r="P3961">
        <f>IF($I3961&lt;&gt;"",$I3961,IF($E3961="SGD",1,IF($E3961="USD",Settings!$B$22,IF($E3961="HKD",Settings!$B$23,1))))</f>
        <v>1</v>
      </c>
      <c r="Q3961">
        <f t="shared" si="562"/>
        <v>0</v>
      </c>
      <c r="R3961">
        <f t="shared" si="563"/>
        <v>0</v>
      </c>
      <c r="S3961" t="str">
        <f t="shared" si="555"/>
        <v/>
      </c>
      <c r="T3961" t="str">
        <f t="shared" si="556"/>
        <v/>
      </c>
      <c r="U3961" t="str">
        <f t="shared" si="557"/>
        <v/>
      </c>
    </row>
    <row r="3962" spans="12:21" ht="15" customHeight="1" x14ac:dyDescent="0.15">
      <c r="L3962" s="244" t="str">
        <f t="shared" si="558"/>
        <v/>
      </c>
      <c r="M3962" s="245" t="str">
        <f t="shared" si="559"/>
        <v/>
      </c>
      <c r="N3962" s="244" t="str">
        <f t="shared" si="560"/>
        <v/>
      </c>
      <c r="O3962" s="244" t="str">
        <f t="shared" si="561"/>
        <v/>
      </c>
      <c r="P3962">
        <f>IF($I3962&lt;&gt;"",$I3962,IF($E3962="SGD",1,IF($E3962="USD",Settings!$B$22,IF($E3962="HKD",Settings!$B$23,1))))</f>
        <v>1</v>
      </c>
      <c r="Q3962">
        <f t="shared" si="562"/>
        <v>0</v>
      </c>
      <c r="R3962">
        <f t="shared" si="563"/>
        <v>0</v>
      </c>
      <c r="S3962" t="str">
        <f t="shared" si="555"/>
        <v/>
      </c>
      <c r="T3962" t="str">
        <f t="shared" si="556"/>
        <v/>
      </c>
      <c r="U3962" t="str">
        <f t="shared" si="557"/>
        <v/>
      </c>
    </row>
    <row r="3963" spans="12:21" ht="15" customHeight="1" x14ac:dyDescent="0.15">
      <c r="L3963" s="244" t="str">
        <f t="shared" si="558"/>
        <v/>
      </c>
      <c r="M3963" s="245" t="str">
        <f t="shared" si="559"/>
        <v/>
      </c>
      <c r="N3963" s="244" t="str">
        <f t="shared" si="560"/>
        <v/>
      </c>
      <c r="O3963" s="244" t="str">
        <f t="shared" si="561"/>
        <v/>
      </c>
      <c r="P3963">
        <f>IF($I3963&lt;&gt;"",$I3963,IF($E3963="SGD",1,IF($E3963="USD",Settings!$B$22,IF($E3963="HKD",Settings!$B$23,1))))</f>
        <v>1</v>
      </c>
      <c r="Q3963">
        <f t="shared" si="562"/>
        <v>0</v>
      </c>
      <c r="R3963">
        <f t="shared" si="563"/>
        <v>0</v>
      </c>
      <c r="S3963" t="str">
        <f t="shared" si="555"/>
        <v/>
      </c>
      <c r="T3963" t="str">
        <f t="shared" si="556"/>
        <v/>
      </c>
      <c r="U3963" t="str">
        <f t="shared" si="557"/>
        <v/>
      </c>
    </row>
    <row r="3964" spans="12:21" ht="15" customHeight="1" x14ac:dyDescent="0.15">
      <c r="L3964" s="244" t="str">
        <f t="shared" si="558"/>
        <v/>
      </c>
      <c r="M3964" s="245" t="str">
        <f t="shared" si="559"/>
        <v/>
      </c>
      <c r="N3964" s="244" t="str">
        <f t="shared" si="560"/>
        <v/>
      </c>
      <c r="O3964" s="244" t="str">
        <f t="shared" si="561"/>
        <v/>
      </c>
      <c r="P3964">
        <f>IF($I3964&lt;&gt;"",$I3964,IF($E3964="SGD",1,IF($E3964="USD",Settings!$B$22,IF($E3964="HKD",Settings!$B$23,1))))</f>
        <v>1</v>
      </c>
      <c r="Q3964">
        <f t="shared" si="562"/>
        <v>0</v>
      </c>
      <c r="R3964">
        <f t="shared" si="563"/>
        <v>0</v>
      </c>
      <c r="S3964" t="str">
        <f t="shared" si="555"/>
        <v/>
      </c>
      <c r="T3964" t="str">
        <f t="shared" si="556"/>
        <v/>
      </c>
      <c r="U3964" t="str">
        <f t="shared" si="557"/>
        <v/>
      </c>
    </row>
    <row r="3965" spans="12:21" ht="15" customHeight="1" x14ac:dyDescent="0.15">
      <c r="L3965" s="244" t="str">
        <f t="shared" si="558"/>
        <v/>
      </c>
      <c r="M3965" s="245" t="str">
        <f t="shared" si="559"/>
        <v/>
      </c>
      <c r="N3965" s="244" t="str">
        <f t="shared" si="560"/>
        <v/>
      </c>
      <c r="O3965" s="244" t="str">
        <f t="shared" si="561"/>
        <v/>
      </c>
      <c r="P3965">
        <f>IF($I3965&lt;&gt;"",$I3965,IF($E3965="SGD",1,IF($E3965="USD",Settings!$B$22,IF($E3965="HKD",Settings!$B$23,1))))</f>
        <v>1</v>
      </c>
      <c r="Q3965">
        <f t="shared" si="562"/>
        <v>0</v>
      </c>
      <c r="R3965">
        <f t="shared" si="563"/>
        <v>0</v>
      </c>
      <c r="S3965" t="str">
        <f t="shared" si="555"/>
        <v/>
      </c>
      <c r="T3965" t="str">
        <f t="shared" si="556"/>
        <v/>
      </c>
      <c r="U3965" t="str">
        <f t="shared" si="557"/>
        <v/>
      </c>
    </row>
    <row r="3966" spans="12:21" ht="15" customHeight="1" x14ac:dyDescent="0.15">
      <c r="L3966" s="244" t="str">
        <f t="shared" si="558"/>
        <v/>
      </c>
      <c r="M3966" s="245" t="str">
        <f t="shared" si="559"/>
        <v/>
      </c>
      <c r="N3966" s="244" t="str">
        <f t="shared" si="560"/>
        <v/>
      </c>
      <c r="O3966" s="244" t="str">
        <f t="shared" si="561"/>
        <v/>
      </c>
      <c r="P3966">
        <f>IF($I3966&lt;&gt;"",$I3966,IF($E3966="SGD",1,IF($E3966="USD",Settings!$B$22,IF($E3966="HKD",Settings!$B$23,1))))</f>
        <v>1</v>
      </c>
      <c r="Q3966">
        <f t="shared" si="562"/>
        <v>0</v>
      </c>
      <c r="R3966">
        <f t="shared" si="563"/>
        <v>0</v>
      </c>
      <c r="S3966" t="str">
        <f t="shared" si="555"/>
        <v/>
      </c>
      <c r="T3966" t="str">
        <f t="shared" si="556"/>
        <v/>
      </c>
      <c r="U3966" t="str">
        <f t="shared" si="557"/>
        <v/>
      </c>
    </row>
    <row r="3967" spans="12:21" ht="15" customHeight="1" x14ac:dyDescent="0.15">
      <c r="L3967" s="244" t="str">
        <f t="shared" si="558"/>
        <v/>
      </c>
      <c r="M3967" s="245" t="str">
        <f t="shared" si="559"/>
        <v/>
      </c>
      <c r="N3967" s="244" t="str">
        <f t="shared" si="560"/>
        <v/>
      </c>
      <c r="O3967" s="244" t="str">
        <f t="shared" si="561"/>
        <v/>
      </c>
      <c r="P3967">
        <f>IF($I3967&lt;&gt;"",$I3967,IF($E3967="SGD",1,IF($E3967="USD",Settings!$B$22,IF($E3967="HKD",Settings!$B$23,1))))</f>
        <v>1</v>
      </c>
      <c r="Q3967">
        <f t="shared" si="562"/>
        <v>0</v>
      </c>
      <c r="R3967">
        <f t="shared" si="563"/>
        <v>0</v>
      </c>
      <c r="S3967" t="str">
        <f t="shared" si="555"/>
        <v/>
      </c>
      <c r="T3967" t="str">
        <f t="shared" si="556"/>
        <v/>
      </c>
      <c r="U3967" t="str">
        <f t="shared" si="557"/>
        <v/>
      </c>
    </row>
    <row r="3968" spans="12:21" ht="15" customHeight="1" x14ac:dyDescent="0.15">
      <c r="L3968" s="244" t="str">
        <f t="shared" si="558"/>
        <v/>
      </c>
      <c r="M3968" s="245" t="str">
        <f t="shared" si="559"/>
        <v/>
      </c>
      <c r="N3968" s="244" t="str">
        <f t="shared" si="560"/>
        <v/>
      </c>
      <c r="O3968" s="244" t="str">
        <f t="shared" si="561"/>
        <v/>
      </c>
      <c r="P3968">
        <f>IF($I3968&lt;&gt;"",$I3968,IF($E3968="SGD",1,IF($E3968="USD",Settings!$B$22,IF($E3968="HKD",Settings!$B$23,1))))</f>
        <v>1</v>
      </c>
      <c r="Q3968">
        <f t="shared" si="562"/>
        <v>0</v>
      </c>
      <c r="R3968">
        <f t="shared" si="563"/>
        <v>0</v>
      </c>
      <c r="S3968" t="str">
        <f t="shared" si="555"/>
        <v/>
      </c>
      <c r="T3968" t="str">
        <f t="shared" si="556"/>
        <v/>
      </c>
      <c r="U3968" t="str">
        <f t="shared" si="557"/>
        <v/>
      </c>
    </row>
    <row r="3969" spans="12:21" ht="15" customHeight="1" x14ac:dyDescent="0.15">
      <c r="L3969" s="244" t="str">
        <f t="shared" si="558"/>
        <v/>
      </c>
      <c r="M3969" s="245" t="str">
        <f t="shared" si="559"/>
        <v/>
      </c>
      <c r="N3969" s="244" t="str">
        <f t="shared" si="560"/>
        <v/>
      </c>
      <c r="O3969" s="244" t="str">
        <f t="shared" si="561"/>
        <v/>
      </c>
      <c r="P3969">
        <f>IF($I3969&lt;&gt;"",$I3969,IF($E3969="SGD",1,IF($E3969="USD",Settings!$B$22,IF($E3969="HKD",Settings!$B$23,1))))</f>
        <v>1</v>
      </c>
      <c r="Q3969">
        <f t="shared" si="562"/>
        <v>0</v>
      </c>
      <c r="R3969">
        <f t="shared" si="563"/>
        <v>0</v>
      </c>
      <c r="S3969" t="str">
        <f t="shared" si="555"/>
        <v/>
      </c>
      <c r="T3969" t="str">
        <f t="shared" si="556"/>
        <v/>
      </c>
      <c r="U3969" t="str">
        <f t="shared" si="557"/>
        <v/>
      </c>
    </row>
    <row r="3970" spans="12:21" ht="15" customHeight="1" x14ac:dyDescent="0.15">
      <c r="L3970" s="244" t="str">
        <f t="shared" si="558"/>
        <v/>
      </c>
      <c r="M3970" s="245" t="str">
        <f t="shared" si="559"/>
        <v/>
      </c>
      <c r="N3970" s="244" t="str">
        <f t="shared" si="560"/>
        <v/>
      </c>
      <c r="O3970" s="244" t="str">
        <f t="shared" si="561"/>
        <v/>
      </c>
      <c r="P3970">
        <f>IF($I3970&lt;&gt;"",$I3970,IF($E3970="SGD",1,IF($E3970="USD",Settings!$B$22,IF($E3970="HKD",Settings!$B$23,1))))</f>
        <v>1</v>
      </c>
      <c r="Q3970">
        <f t="shared" si="562"/>
        <v>0</v>
      </c>
      <c r="R3970">
        <f t="shared" si="563"/>
        <v>0</v>
      </c>
      <c r="S3970" t="str">
        <f t="shared" ref="S3970:S4033" si="564">IF(L3970="","",SUMIFS($M:$M,$L:$L,L3970,$T:$T,"&lt;="&amp;T3970))</f>
        <v/>
      </c>
      <c r="T3970" t="str">
        <f t="shared" ref="T3970:T4033" si="565">IF(L3970="","",INT(G3970)*100000+ROW())</f>
        <v/>
      </c>
      <c r="U3970" t="str">
        <f t="shared" ref="U3970:U4033" si="566">IF(L3970="","",IF(AND(COUNTIFS($L:$L,L3970,$S:$S,"&gt;-0.000001",$S:$S,"&lt;0.000001",$T:$T,"&gt;"&amp;T3970)=0,ABS(S3970)&gt;0.000001),1,0))</f>
        <v/>
      </c>
    </row>
    <row r="3971" spans="12:21" ht="15" customHeight="1" x14ac:dyDescent="0.15">
      <c r="L3971" s="244" t="str">
        <f t="shared" si="558"/>
        <v/>
      </c>
      <c r="M3971" s="245" t="str">
        <f t="shared" si="559"/>
        <v/>
      </c>
      <c r="N3971" s="244" t="str">
        <f t="shared" si="560"/>
        <v/>
      </c>
      <c r="O3971" s="244" t="str">
        <f t="shared" si="561"/>
        <v/>
      </c>
      <c r="P3971">
        <f>IF($I3971&lt;&gt;"",$I3971,IF($E3971="SGD",1,IF($E3971="USD",Settings!$B$22,IF($E3971="HKD",Settings!$B$23,1))))</f>
        <v>1</v>
      </c>
      <c r="Q3971">
        <f t="shared" si="562"/>
        <v>0</v>
      </c>
      <c r="R3971">
        <f t="shared" si="563"/>
        <v>0</v>
      </c>
      <c r="S3971" t="str">
        <f t="shared" si="564"/>
        <v/>
      </c>
      <c r="T3971" t="str">
        <f t="shared" si="565"/>
        <v/>
      </c>
      <c r="U3971" t="str">
        <f t="shared" si="566"/>
        <v/>
      </c>
    </row>
    <row r="3972" spans="12:21" ht="15" customHeight="1" x14ac:dyDescent="0.15">
      <c r="L3972" s="244" t="str">
        <f t="shared" si="558"/>
        <v/>
      </c>
      <c r="M3972" s="245" t="str">
        <f t="shared" si="559"/>
        <v/>
      </c>
      <c r="N3972" s="244" t="str">
        <f t="shared" si="560"/>
        <v/>
      </c>
      <c r="O3972" s="244" t="str">
        <f t="shared" si="561"/>
        <v/>
      </c>
      <c r="P3972">
        <f>IF($I3972&lt;&gt;"",$I3972,IF($E3972="SGD",1,IF($E3972="USD",Settings!$B$22,IF($E3972="HKD",Settings!$B$23,1))))</f>
        <v>1</v>
      </c>
      <c r="Q3972">
        <f t="shared" si="562"/>
        <v>0</v>
      </c>
      <c r="R3972">
        <f t="shared" si="563"/>
        <v>0</v>
      </c>
      <c r="S3972" t="str">
        <f t="shared" si="564"/>
        <v/>
      </c>
      <c r="T3972" t="str">
        <f t="shared" si="565"/>
        <v/>
      </c>
      <c r="U3972" t="str">
        <f t="shared" si="566"/>
        <v/>
      </c>
    </row>
    <row r="3973" spans="12:21" ht="15" customHeight="1" x14ac:dyDescent="0.15">
      <c r="L3973" s="244" t="str">
        <f t="shared" si="558"/>
        <v/>
      </c>
      <c r="M3973" s="245" t="str">
        <f t="shared" si="559"/>
        <v/>
      </c>
      <c r="N3973" s="244" t="str">
        <f t="shared" si="560"/>
        <v/>
      </c>
      <c r="O3973" s="244" t="str">
        <f t="shared" si="561"/>
        <v/>
      </c>
      <c r="P3973">
        <f>IF($I3973&lt;&gt;"",$I3973,IF($E3973="SGD",1,IF($E3973="USD",Settings!$B$22,IF($E3973="HKD",Settings!$B$23,1))))</f>
        <v>1</v>
      </c>
      <c r="Q3973">
        <f t="shared" si="562"/>
        <v>0</v>
      </c>
      <c r="R3973">
        <f t="shared" si="563"/>
        <v>0</v>
      </c>
      <c r="S3973" t="str">
        <f t="shared" si="564"/>
        <v/>
      </c>
      <c r="T3973" t="str">
        <f t="shared" si="565"/>
        <v/>
      </c>
      <c r="U3973" t="str">
        <f t="shared" si="566"/>
        <v/>
      </c>
    </row>
    <row r="3974" spans="12:21" ht="15" customHeight="1" x14ac:dyDescent="0.15">
      <c r="L3974" s="244" t="str">
        <f t="shared" si="558"/>
        <v/>
      </c>
      <c r="M3974" s="245" t="str">
        <f t="shared" si="559"/>
        <v/>
      </c>
      <c r="N3974" s="244" t="str">
        <f t="shared" si="560"/>
        <v/>
      </c>
      <c r="O3974" s="244" t="str">
        <f t="shared" si="561"/>
        <v/>
      </c>
      <c r="P3974">
        <f>IF($I3974&lt;&gt;"",$I3974,IF($E3974="SGD",1,IF($E3974="USD",Settings!$B$22,IF($E3974="HKD",Settings!$B$23,1))))</f>
        <v>1</v>
      </c>
      <c r="Q3974">
        <f t="shared" si="562"/>
        <v>0</v>
      </c>
      <c r="R3974">
        <f t="shared" si="563"/>
        <v>0</v>
      </c>
      <c r="S3974" t="str">
        <f t="shared" si="564"/>
        <v/>
      </c>
      <c r="T3974" t="str">
        <f t="shared" si="565"/>
        <v/>
      </c>
      <c r="U3974" t="str">
        <f t="shared" si="566"/>
        <v/>
      </c>
    </row>
    <row r="3975" spans="12:21" ht="15" customHeight="1" x14ac:dyDescent="0.15">
      <c r="L3975" s="244" t="str">
        <f t="shared" si="558"/>
        <v/>
      </c>
      <c r="M3975" s="245" t="str">
        <f t="shared" si="559"/>
        <v/>
      </c>
      <c r="N3975" s="244" t="str">
        <f t="shared" si="560"/>
        <v/>
      </c>
      <c r="O3975" s="244" t="str">
        <f t="shared" si="561"/>
        <v/>
      </c>
      <c r="P3975">
        <f>IF($I3975&lt;&gt;"",$I3975,IF($E3975="SGD",1,IF($E3975="USD",Settings!$B$22,IF($E3975="HKD",Settings!$B$23,1))))</f>
        <v>1</v>
      </c>
      <c r="Q3975">
        <f t="shared" si="562"/>
        <v>0</v>
      </c>
      <c r="R3975">
        <f t="shared" si="563"/>
        <v>0</v>
      </c>
      <c r="S3975" t="str">
        <f t="shared" si="564"/>
        <v/>
      </c>
      <c r="T3975" t="str">
        <f t="shared" si="565"/>
        <v/>
      </c>
      <c r="U3975" t="str">
        <f t="shared" si="566"/>
        <v/>
      </c>
    </row>
    <row r="3976" spans="12:21" ht="15" customHeight="1" x14ac:dyDescent="0.15">
      <c r="L3976" s="244" t="str">
        <f t="shared" si="558"/>
        <v/>
      </c>
      <c r="M3976" s="245" t="str">
        <f t="shared" si="559"/>
        <v/>
      </c>
      <c r="N3976" s="244" t="str">
        <f t="shared" si="560"/>
        <v/>
      </c>
      <c r="O3976" s="244" t="str">
        <f t="shared" si="561"/>
        <v/>
      </c>
      <c r="P3976">
        <f>IF($I3976&lt;&gt;"",$I3976,IF($E3976="SGD",1,IF($E3976="USD",Settings!$B$22,IF($E3976="HKD",Settings!$B$23,1))))</f>
        <v>1</v>
      </c>
      <c r="Q3976">
        <f t="shared" si="562"/>
        <v>0</v>
      </c>
      <c r="R3976">
        <f t="shared" si="563"/>
        <v>0</v>
      </c>
      <c r="S3976" t="str">
        <f t="shared" si="564"/>
        <v/>
      </c>
      <c r="T3976" t="str">
        <f t="shared" si="565"/>
        <v/>
      </c>
      <c r="U3976" t="str">
        <f t="shared" si="566"/>
        <v/>
      </c>
    </row>
    <row r="3977" spans="12:21" ht="15" customHeight="1" x14ac:dyDescent="0.15">
      <c r="L3977" s="244" t="str">
        <f t="shared" si="558"/>
        <v/>
      </c>
      <c r="M3977" s="245" t="str">
        <f t="shared" si="559"/>
        <v/>
      </c>
      <c r="N3977" s="244" t="str">
        <f t="shared" si="560"/>
        <v/>
      </c>
      <c r="O3977" s="244" t="str">
        <f t="shared" si="561"/>
        <v/>
      </c>
      <c r="P3977">
        <f>IF($I3977&lt;&gt;"",$I3977,IF($E3977="SGD",1,IF($E3977="USD",Settings!$B$22,IF($E3977="HKD",Settings!$B$23,1))))</f>
        <v>1</v>
      </c>
      <c r="Q3977">
        <f t="shared" si="562"/>
        <v>0</v>
      </c>
      <c r="R3977">
        <f t="shared" si="563"/>
        <v>0</v>
      </c>
      <c r="S3977" t="str">
        <f t="shared" si="564"/>
        <v/>
      </c>
      <c r="T3977" t="str">
        <f t="shared" si="565"/>
        <v/>
      </c>
      <c r="U3977" t="str">
        <f t="shared" si="566"/>
        <v/>
      </c>
    </row>
    <row r="3978" spans="12:21" ht="15" customHeight="1" x14ac:dyDescent="0.15">
      <c r="L3978" s="244" t="str">
        <f t="shared" si="558"/>
        <v/>
      </c>
      <c r="M3978" s="245" t="str">
        <f t="shared" si="559"/>
        <v/>
      </c>
      <c r="N3978" s="244" t="str">
        <f t="shared" si="560"/>
        <v/>
      </c>
      <c r="O3978" s="244" t="str">
        <f t="shared" si="561"/>
        <v/>
      </c>
      <c r="P3978">
        <f>IF($I3978&lt;&gt;"",$I3978,IF($E3978="SGD",1,IF($E3978="USD",Settings!$B$22,IF($E3978="HKD",Settings!$B$23,1))))</f>
        <v>1</v>
      </c>
      <c r="Q3978">
        <f t="shared" si="562"/>
        <v>0</v>
      </c>
      <c r="R3978">
        <f t="shared" si="563"/>
        <v>0</v>
      </c>
      <c r="S3978" t="str">
        <f t="shared" si="564"/>
        <v/>
      </c>
      <c r="T3978" t="str">
        <f t="shared" si="565"/>
        <v/>
      </c>
      <c r="U3978" t="str">
        <f t="shared" si="566"/>
        <v/>
      </c>
    </row>
    <row r="3979" spans="12:21" ht="15" customHeight="1" x14ac:dyDescent="0.15">
      <c r="L3979" s="244" t="str">
        <f t="shared" si="558"/>
        <v/>
      </c>
      <c r="M3979" s="245" t="str">
        <f t="shared" si="559"/>
        <v/>
      </c>
      <c r="N3979" s="244" t="str">
        <f t="shared" si="560"/>
        <v/>
      </c>
      <c r="O3979" s="244" t="str">
        <f t="shared" si="561"/>
        <v/>
      </c>
      <c r="P3979">
        <f>IF($I3979&lt;&gt;"",$I3979,IF($E3979="SGD",1,IF($E3979="USD",Settings!$B$22,IF($E3979="HKD",Settings!$B$23,1))))</f>
        <v>1</v>
      </c>
      <c r="Q3979">
        <f t="shared" si="562"/>
        <v>0</v>
      </c>
      <c r="R3979">
        <f t="shared" si="563"/>
        <v>0</v>
      </c>
      <c r="S3979" t="str">
        <f t="shared" si="564"/>
        <v/>
      </c>
      <c r="T3979" t="str">
        <f t="shared" si="565"/>
        <v/>
      </c>
      <c r="U3979" t="str">
        <f t="shared" si="566"/>
        <v/>
      </c>
    </row>
    <row r="3980" spans="12:21" ht="15" customHeight="1" x14ac:dyDescent="0.15">
      <c r="L3980" s="244" t="str">
        <f t="shared" si="558"/>
        <v/>
      </c>
      <c r="M3980" s="245" t="str">
        <f t="shared" si="559"/>
        <v/>
      </c>
      <c r="N3980" s="244" t="str">
        <f t="shared" si="560"/>
        <v/>
      </c>
      <c r="O3980" s="244" t="str">
        <f t="shared" si="561"/>
        <v/>
      </c>
      <c r="P3980">
        <f>IF($I3980&lt;&gt;"",$I3980,IF($E3980="SGD",1,IF($E3980="USD",Settings!$B$22,IF($E3980="HKD",Settings!$B$23,1))))</f>
        <v>1</v>
      </c>
      <c r="Q3980">
        <f t="shared" si="562"/>
        <v>0</v>
      </c>
      <c r="R3980">
        <f t="shared" si="563"/>
        <v>0</v>
      </c>
      <c r="S3980" t="str">
        <f t="shared" si="564"/>
        <v/>
      </c>
      <c r="T3980" t="str">
        <f t="shared" si="565"/>
        <v/>
      </c>
      <c r="U3980" t="str">
        <f t="shared" si="566"/>
        <v/>
      </c>
    </row>
    <row r="3981" spans="12:21" ht="15" customHeight="1" x14ac:dyDescent="0.15">
      <c r="L3981" s="244" t="str">
        <f t="shared" si="558"/>
        <v/>
      </c>
      <c r="M3981" s="245" t="str">
        <f t="shared" si="559"/>
        <v/>
      </c>
      <c r="N3981" s="244" t="str">
        <f t="shared" si="560"/>
        <v/>
      </c>
      <c r="O3981" s="244" t="str">
        <f t="shared" si="561"/>
        <v/>
      </c>
      <c r="P3981">
        <f>IF($I3981&lt;&gt;"",$I3981,IF($E3981="SGD",1,IF($E3981="USD",Settings!$B$22,IF($E3981="HKD",Settings!$B$23,1))))</f>
        <v>1</v>
      </c>
      <c r="Q3981">
        <f t="shared" si="562"/>
        <v>0</v>
      </c>
      <c r="R3981">
        <f t="shared" si="563"/>
        <v>0</v>
      </c>
      <c r="S3981" t="str">
        <f t="shared" si="564"/>
        <v/>
      </c>
      <c r="T3981" t="str">
        <f t="shared" si="565"/>
        <v/>
      </c>
      <c r="U3981" t="str">
        <f t="shared" si="566"/>
        <v/>
      </c>
    </row>
    <row r="3982" spans="12:21" ht="15" customHeight="1" x14ac:dyDescent="0.15">
      <c r="L3982" s="244" t="str">
        <f t="shared" si="558"/>
        <v/>
      </c>
      <c r="M3982" s="245" t="str">
        <f t="shared" si="559"/>
        <v/>
      </c>
      <c r="N3982" s="244" t="str">
        <f t="shared" si="560"/>
        <v/>
      </c>
      <c r="O3982" s="244" t="str">
        <f t="shared" si="561"/>
        <v/>
      </c>
      <c r="P3982">
        <f>IF($I3982&lt;&gt;"",$I3982,IF($E3982="SGD",1,IF($E3982="USD",Settings!$B$22,IF($E3982="HKD",Settings!$B$23,1))))</f>
        <v>1</v>
      </c>
      <c r="Q3982">
        <f t="shared" si="562"/>
        <v>0</v>
      </c>
      <c r="R3982">
        <f t="shared" si="563"/>
        <v>0</v>
      </c>
      <c r="S3982" t="str">
        <f t="shared" si="564"/>
        <v/>
      </c>
      <c r="T3982" t="str">
        <f t="shared" si="565"/>
        <v/>
      </c>
      <c r="U3982" t="str">
        <f t="shared" si="566"/>
        <v/>
      </c>
    </row>
    <row r="3983" spans="12:21" ht="15" customHeight="1" x14ac:dyDescent="0.15">
      <c r="L3983" s="244" t="str">
        <f t="shared" si="558"/>
        <v/>
      </c>
      <c r="M3983" s="245" t="str">
        <f t="shared" si="559"/>
        <v/>
      </c>
      <c r="N3983" s="244" t="str">
        <f t="shared" si="560"/>
        <v/>
      </c>
      <c r="O3983" s="244" t="str">
        <f t="shared" si="561"/>
        <v/>
      </c>
      <c r="P3983">
        <f>IF($I3983&lt;&gt;"",$I3983,IF($E3983="SGD",1,IF($E3983="USD",Settings!$B$22,IF($E3983="HKD",Settings!$B$23,1))))</f>
        <v>1</v>
      </c>
      <c r="Q3983">
        <f t="shared" si="562"/>
        <v>0</v>
      </c>
      <c r="R3983">
        <f t="shared" si="563"/>
        <v>0</v>
      </c>
      <c r="S3983" t="str">
        <f t="shared" si="564"/>
        <v/>
      </c>
      <c r="T3983" t="str">
        <f t="shared" si="565"/>
        <v/>
      </c>
      <c r="U3983" t="str">
        <f t="shared" si="566"/>
        <v/>
      </c>
    </row>
    <row r="3984" spans="12:21" ht="15" customHeight="1" x14ac:dyDescent="0.15">
      <c r="L3984" s="244" t="str">
        <f t="shared" si="558"/>
        <v/>
      </c>
      <c r="M3984" s="245" t="str">
        <f t="shared" si="559"/>
        <v/>
      </c>
      <c r="N3984" s="244" t="str">
        <f t="shared" si="560"/>
        <v/>
      </c>
      <c r="O3984" s="244" t="str">
        <f t="shared" si="561"/>
        <v/>
      </c>
      <c r="P3984">
        <f>IF($I3984&lt;&gt;"",$I3984,IF($E3984="SGD",1,IF($E3984="USD",Settings!$B$22,IF($E3984="HKD",Settings!$B$23,1))))</f>
        <v>1</v>
      </c>
      <c r="Q3984">
        <f t="shared" si="562"/>
        <v>0</v>
      </c>
      <c r="R3984">
        <f t="shared" si="563"/>
        <v>0</v>
      </c>
      <c r="S3984" t="str">
        <f t="shared" si="564"/>
        <v/>
      </c>
      <c r="T3984" t="str">
        <f t="shared" si="565"/>
        <v/>
      </c>
      <c r="U3984" t="str">
        <f t="shared" si="566"/>
        <v/>
      </c>
    </row>
    <row r="3985" spans="12:21" ht="15" customHeight="1" x14ac:dyDescent="0.15">
      <c r="L3985" s="244" t="str">
        <f t="shared" si="558"/>
        <v/>
      </c>
      <c r="M3985" s="245" t="str">
        <f t="shared" si="559"/>
        <v/>
      </c>
      <c r="N3985" s="244" t="str">
        <f t="shared" si="560"/>
        <v/>
      </c>
      <c r="O3985" s="244" t="str">
        <f t="shared" si="561"/>
        <v/>
      </c>
      <c r="P3985">
        <f>IF($I3985&lt;&gt;"",$I3985,IF($E3985="SGD",1,IF($E3985="USD",Settings!$B$22,IF($E3985="HKD",Settings!$B$23,1))))</f>
        <v>1</v>
      </c>
      <c r="Q3985">
        <f t="shared" si="562"/>
        <v>0</v>
      </c>
      <c r="R3985">
        <f t="shared" si="563"/>
        <v>0</v>
      </c>
      <c r="S3985" t="str">
        <f t="shared" si="564"/>
        <v/>
      </c>
      <c r="T3985" t="str">
        <f t="shared" si="565"/>
        <v/>
      </c>
      <c r="U3985" t="str">
        <f t="shared" si="566"/>
        <v/>
      </c>
    </row>
    <row r="3986" spans="12:21" ht="15" customHeight="1" x14ac:dyDescent="0.15">
      <c r="L3986" s="244" t="str">
        <f t="shared" si="558"/>
        <v/>
      </c>
      <c r="M3986" s="245" t="str">
        <f t="shared" si="559"/>
        <v/>
      </c>
      <c r="N3986" s="244" t="str">
        <f t="shared" si="560"/>
        <v/>
      </c>
      <c r="O3986" s="244" t="str">
        <f t="shared" si="561"/>
        <v/>
      </c>
      <c r="P3986">
        <f>IF($I3986&lt;&gt;"",$I3986,IF($E3986="SGD",1,IF($E3986="USD",Settings!$B$22,IF($E3986="HKD",Settings!$B$23,1))))</f>
        <v>1</v>
      </c>
      <c r="Q3986">
        <f t="shared" si="562"/>
        <v>0</v>
      </c>
      <c r="R3986">
        <f t="shared" si="563"/>
        <v>0</v>
      </c>
      <c r="S3986" t="str">
        <f t="shared" si="564"/>
        <v/>
      </c>
      <c r="T3986" t="str">
        <f t="shared" si="565"/>
        <v/>
      </c>
      <c r="U3986" t="str">
        <f t="shared" si="566"/>
        <v/>
      </c>
    </row>
    <row r="3987" spans="12:21" ht="15" customHeight="1" x14ac:dyDescent="0.15">
      <c r="L3987" s="244" t="str">
        <f t="shared" si="558"/>
        <v/>
      </c>
      <c r="M3987" s="245" t="str">
        <f t="shared" si="559"/>
        <v/>
      </c>
      <c r="N3987" s="244" t="str">
        <f t="shared" si="560"/>
        <v/>
      </c>
      <c r="O3987" s="244" t="str">
        <f t="shared" si="561"/>
        <v/>
      </c>
      <c r="P3987">
        <f>IF($I3987&lt;&gt;"",$I3987,IF($E3987="SGD",1,IF($E3987="USD",Settings!$B$22,IF($E3987="HKD",Settings!$B$23,1))))</f>
        <v>1</v>
      </c>
      <c r="Q3987">
        <f t="shared" si="562"/>
        <v>0</v>
      </c>
      <c r="R3987">
        <f t="shared" si="563"/>
        <v>0</v>
      </c>
      <c r="S3987" t="str">
        <f t="shared" si="564"/>
        <v/>
      </c>
      <c r="T3987" t="str">
        <f t="shared" si="565"/>
        <v/>
      </c>
      <c r="U3987" t="str">
        <f t="shared" si="566"/>
        <v/>
      </c>
    </row>
    <row r="3988" spans="12:21" ht="15" customHeight="1" x14ac:dyDescent="0.15">
      <c r="L3988" s="244" t="str">
        <f t="shared" si="558"/>
        <v/>
      </c>
      <c r="M3988" s="245" t="str">
        <f t="shared" si="559"/>
        <v/>
      </c>
      <c r="N3988" s="244" t="str">
        <f t="shared" si="560"/>
        <v/>
      </c>
      <c r="O3988" s="244" t="str">
        <f t="shared" si="561"/>
        <v/>
      </c>
      <c r="P3988">
        <f>IF($I3988&lt;&gt;"",$I3988,IF($E3988="SGD",1,IF($E3988="USD",Settings!$B$22,IF($E3988="HKD",Settings!$B$23,1))))</f>
        <v>1</v>
      </c>
      <c r="Q3988">
        <f t="shared" si="562"/>
        <v>0</v>
      </c>
      <c r="R3988">
        <f t="shared" si="563"/>
        <v>0</v>
      </c>
      <c r="S3988" t="str">
        <f t="shared" si="564"/>
        <v/>
      </c>
      <c r="T3988" t="str">
        <f t="shared" si="565"/>
        <v/>
      </c>
      <c r="U3988" t="str">
        <f t="shared" si="566"/>
        <v/>
      </c>
    </row>
    <row r="3989" spans="12:21" ht="15" customHeight="1" x14ac:dyDescent="0.15">
      <c r="L3989" s="244" t="str">
        <f t="shared" si="558"/>
        <v/>
      </c>
      <c r="M3989" s="245" t="str">
        <f t="shared" si="559"/>
        <v/>
      </c>
      <c r="N3989" s="244" t="str">
        <f t="shared" si="560"/>
        <v/>
      </c>
      <c r="O3989" s="244" t="str">
        <f t="shared" si="561"/>
        <v/>
      </c>
      <c r="P3989">
        <f>IF($I3989&lt;&gt;"",$I3989,IF($E3989="SGD",1,IF($E3989="USD",Settings!$B$22,IF($E3989="HKD",Settings!$B$23,1))))</f>
        <v>1</v>
      </c>
      <c r="Q3989">
        <f t="shared" si="562"/>
        <v>0</v>
      </c>
      <c r="R3989">
        <f t="shared" si="563"/>
        <v>0</v>
      </c>
      <c r="S3989" t="str">
        <f t="shared" si="564"/>
        <v/>
      </c>
      <c r="T3989" t="str">
        <f t="shared" si="565"/>
        <v/>
      </c>
      <c r="U3989" t="str">
        <f t="shared" si="566"/>
        <v/>
      </c>
    </row>
    <row r="3990" spans="12:21" ht="15" customHeight="1" x14ac:dyDescent="0.15">
      <c r="L3990" s="244" t="str">
        <f t="shared" si="558"/>
        <v/>
      </c>
      <c r="M3990" s="245" t="str">
        <f t="shared" si="559"/>
        <v/>
      </c>
      <c r="N3990" s="244" t="str">
        <f t="shared" si="560"/>
        <v/>
      </c>
      <c r="O3990" s="244" t="str">
        <f t="shared" si="561"/>
        <v/>
      </c>
      <c r="P3990">
        <f>IF($I3990&lt;&gt;"",$I3990,IF($E3990="SGD",1,IF($E3990="USD",Settings!$B$22,IF($E3990="HKD",Settings!$B$23,1))))</f>
        <v>1</v>
      </c>
      <c r="Q3990">
        <f t="shared" si="562"/>
        <v>0</v>
      </c>
      <c r="R3990">
        <f t="shared" si="563"/>
        <v>0</v>
      </c>
      <c r="S3990" t="str">
        <f t="shared" si="564"/>
        <v/>
      </c>
      <c r="T3990" t="str">
        <f t="shared" si="565"/>
        <v/>
      </c>
      <c r="U3990" t="str">
        <f t="shared" si="566"/>
        <v/>
      </c>
    </row>
    <row r="3991" spans="12:21" ht="15" customHeight="1" x14ac:dyDescent="0.15">
      <c r="L3991" s="244" t="str">
        <f t="shared" si="558"/>
        <v/>
      </c>
      <c r="M3991" s="245" t="str">
        <f t="shared" si="559"/>
        <v/>
      </c>
      <c r="N3991" s="244" t="str">
        <f t="shared" si="560"/>
        <v/>
      </c>
      <c r="O3991" s="244" t="str">
        <f t="shared" si="561"/>
        <v/>
      </c>
      <c r="P3991">
        <f>IF($I3991&lt;&gt;"",$I3991,IF($E3991="SGD",1,IF($E3991="USD",Settings!$B$22,IF($E3991="HKD",Settings!$B$23,1))))</f>
        <v>1</v>
      </c>
      <c r="Q3991">
        <f t="shared" si="562"/>
        <v>0</v>
      </c>
      <c r="R3991">
        <f t="shared" si="563"/>
        <v>0</v>
      </c>
      <c r="S3991" t="str">
        <f t="shared" si="564"/>
        <v/>
      </c>
      <c r="T3991" t="str">
        <f t="shared" si="565"/>
        <v/>
      </c>
      <c r="U3991" t="str">
        <f t="shared" si="566"/>
        <v/>
      </c>
    </row>
    <row r="3992" spans="12:21" ht="15" customHeight="1" x14ac:dyDescent="0.15">
      <c r="L3992" s="244" t="str">
        <f t="shared" si="558"/>
        <v/>
      </c>
      <c r="M3992" s="245" t="str">
        <f t="shared" si="559"/>
        <v/>
      </c>
      <c r="N3992" s="244" t="str">
        <f t="shared" si="560"/>
        <v/>
      </c>
      <c r="O3992" s="244" t="str">
        <f t="shared" si="561"/>
        <v/>
      </c>
      <c r="P3992">
        <f>IF($I3992&lt;&gt;"",$I3992,IF($E3992="SGD",1,IF($E3992="USD",Settings!$B$22,IF($E3992="HKD",Settings!$B$23,1))))</f>
        <v>1</v>
      </c>
      <c r="Q3992">
        <f t="shared" si="562"/>
        <v>0</v>
      </c>
      <c r="R3992">
        <f t="shared" si="563"/>
        <v>0</v>
      </c>
      <c r="S3992" t="str">
        <f t="shared" si="564"/>
        <v/>
      </c>
      <c r="T3992" t="str">
        <f t="shared" si="565"/>
        <v/>
      </c>
      <c r="U3992" t="str">
        <f t="shared" si="566"/>
        <v/>
      </c>
    </row>
    <row r="3993" spans="12:21" ht="15" customHeight="1" x14ac:dyDescent="0.15">
      <c r="L3993" s="244" t="str">
        <f t="shared" si="558"/>
        <v/>
      </c>
      <c r="M3993" s="245" t="str">
        <f t="shared" si="559"/>
        <v/>
      </c>
      <c r="N3993" s="244" t="str">
        <f t="shared" si="560"/>
        <v/>
      </c>
      <c r="O3993" s="244" t="str">
        <f t="shared" si="561"/>
        <v/>
      </c>
      <c r="P3993">
        <f>IF($I3993&lt;&gt;"",$I3993,IF($E3993="SGD",1,IF($E3993="USD",Settings!$B$22,IF($E3993="HKD",Settings!$B$23,1))))</f>
        <v>1</v>
      </c>
      <c r="Q3993">
        <f t="shared" si="562"/>
        <v>0</v>
      </c>
      <c r="R3993">
        <f t="shared" si="563"/>
        <v>0</v>
      </c>
      <c r="S3993" t="str">
        <f t="shared" si="564"/>
        <v/>
      </c>
      <c r="T3993" t="str">
        <f t="shared" si="565"/>
        <v/>
      </c>
      <c r="U3993" t="str">
        <f t="shared" si="566"/>
        <v/>
      </c>
    </row>
    <row r="3994" spans="12:21" ht="15" customHeight="1" x14ac:dyDescent="0.15">
      <c r="L3994" s="244" t="str">
        <f t="shared" si="558"/>
        <v/>
      </c>
      <c r="M3994" s="245" t="str">
        <f t="shared" si="559"/>
        <v/>
      </c>
      <c r="N3994" s="244" t="str">
        <f t="shared" si="560"/>
        <v/>
      </c>
      <c r="O3994" s="244" t="str">
        <f t="shared" si="561"/>
        <v/>
      </c>
      <c r="P3994">
        <f>IF($I3994&lt;&gt;"",$I3994,IF($E3994="SGD",1,IF($E3994="USD",Settings!$B$22,IF($E3994="HKD",Settings!$B$23,1))))</f>
        <v>1</v>
      </c>
      <c r="Q3994">
        <f t="shared" si="562"/>
        <v>0</v>
      </c>
      <c r="R3994">
        <f t="shared" si="563"/>
        <v>0</v>
      </c>
      <c r="S3994" t="str">
        <f t="shared" si="564"/>
        <v/>
      </c>
      <c r="T3994" t="str">
        <f t="shared" si="565"/>
        <v/>
      </c>
      <c r="U3994" t="str">
        <f t="shared" si="566"/>
        <v/>
      </c>
    </row>
    <row r="3995" spans="12:21" ht="15" customHeight="1" x14ac:dyDescent="0.15">
      <c r="L3995" s="244" t="str">
        <f t="shared" si="558"/>
        <v/>
      </c>
      <c r="M3995" s="245" t="str">
        <f t="shared" si="559"/>
        <v/>
      </c>
      <c r="N3995" s="244" t="str">
        <f t="shared" si="560"/>
        <v/>
      </c>
      <c r="O3995" s="244" t="str">
        <f t="shared" si="561"/>
        <v/>
      </c>
      <c r="P3995">
        <f>IF($I3995&lt;&gt;"",$I3995,IF($E3995="SGD",1,IF($E3995="USD",Settings!$B$22,IF($E3995="HKD",Settings!$B$23,1))))</f>
        <v>1</v>
      </c>
      <c r="Q3995">
        <f t="shared" si="562"/>
        <v>0</v>
      </c>
      <c r="R3995">
        <f t="shared" si="563"/>
        <v>0</v>
      </c>
      <c r="S3995" t="str">
        <f t="shared" si="564"/>
        <v/>
      </c>
      <c r="T3995" t="str">
        <f t="shared" si="565"/>
        <v/>
      </c>
      <c r="U3995" t="str">
        <f t="shared" si="566"/>
        <v/>
      </c>
    </row>
    <row r="3996" spans="12:21" ht="15" customHeight="1" x14ac:dyDescent="0.15">
      <c r="L3996" s="244" t="str">
        <f t="shared" si="558"/>
        <v/>
      </c>
      <c r="M3996" s="245" t="str">
        <f t="shared" si="559"/>
        <v/>
      </c>
      <c r="N3996" s="244" t="str">
        <f t="shared" si="560"/>
        <v/>
      </c>
      <c r="O3996" s="244" t="str">
        <f t="shared" si="561"/>
        <v/>
      </c>
      <c r="P3996">
        <f>IF($I3996&lt;&gt;"",$I3996,IF($E3996="SGD",1,IF($E3996="USD",Settings!$B$22,IF($E3996="HKD",Settings!$B$23,1))))</f>
        <v>1</v>
      </c>
      <c r="Q3996">
        <f t="shared" si="562"/>
        <v>0</v>
      </c>
      <c r="R3996">
        <f t="shared" si="563"/>
        <v>0</v>
      </c>
      <c r="S3996" t="str">
        <f t="shared" si="564"/>
        <v/>
      </c>
      <c r="T3996" t="str">
        <f t="shared" si="565"/>
        <v/>
      </c>
      <c r="U3996" t="str">
        <f t="shared" si="566"/>
        <v/>
      </c>
    </row>
    <row r="3997" spans="12:21" ht="15" customHeight="1" x14ac:dyDescent="0.15">
      <c r="L3997" s="244" t="str">
        <f t="shared" si="558"/>
        <v/>
      </c>
      <c r="M3997" s="245" t="str">
        <f t="shared" si="559"/>
        <v/>
      </c>
      <c r="N3997" s="244" t="str">
        <f t="shared" si="560"/>
        <v/>
      </c>
      <c r="O3997" s="244" t="str">
        <f t="shared" si="561"/>
        <v/>
      </c>
      <c r="P3997">
        <f>IF($I3997&lt;&gt;"",$I3997,IF($E3997="SGD",1,IF($E3997="USD",Settings!$B$22,IF($E3997="HKD",Settings!$B$23,1))))</f>
        <v>1</v>
      </c>
      <c r="Q3997">
        <f t="shared" si="562"/>
        <v>0</v>
      </c>
      <c r="R3997">
        <f t="shared" si="563"/>
        <v>0</v>
      </c>
      <c r="S3997" t="str">
        <f t="shared" si="564"/>
        <v/>
      </c>
      <c r="T3997" t="str">
        <f t="shared" si="565"/>
        <v/>
      </c>
      <c r="U3997" t="str">
        <f t="shared" si="566"/>
        <v/>
      </c>
    </row>
    <row r="3998" spans="12:21" ht="15" customHeight="1" x14ac:dyDescent="0.15">
      <c r="L3998" s="244" t="str">
        <f t="shared" si="558"/>
        <v/>
      </c>
      <c r="M3998" s="245" t="str">
        <f t="shared" si="559"/>
        <v/>
      </c>
      <c r="N3998" s="244" t="str">
        <f t="shared" si="560"/>
        <v/>
      </c>
      <c r="O3998" s="244" t="str">
        <f t="shared" si="561"/>
        <v/>
      </c>
      <c r="P3998">
        <f>IF($I3998&lt;&gt;"",$I3998,IF($E3998="SGD",1,IF($E3998="USD",Settings!$B$22,IF($E3998="HKD",Settings!$B$23,1))))</f>
        <v>1</v>
      </c>
      <c r="Q3998">
        <f t="shared" si="562"/>
        <v>0</v>
      </c>
      <c r="R3998">
        <f t="shared" si="563"/>
        <v>0</v>
      </c>
      <c r="S3998" t="str">
        <f t="shared" si="564"/>
        <v/>
      </c>
      <c r="T3998" t="str">
        <f t="shared" si="565"/>
        <v/>
      </c>
      <c r="U3998" t="str">
        <f t="shared" si="566"/>
        <v/>
      </c>
    </row>
    <row r="3999" spans="12:21" ht="15" customHeight="1" x14ac:dyDescent="0.15">
      <c r="L3999" s="244" t="str">
        <f t="shared" si="558"/>
        <v/>
      </c>
      <c r="M3999" s="245" t="str">
        <f t="shared" si="559"/>
        <v/>
      </c>
      <c r="N3999" s="244" t="str">
        <f t="shared" si="560"/>
        <v/>
      </c>
      <c r="O3999" s="244" t="str">
        <f t="shared" si="561"/>
        <v/>
      </c>
      <c r="P3999">
        <f>IF($I3999&lt;&gt;"",$I3999,IF($E3999="SGD",1,IF($E3999="USD",Settings!$B$22,IF($E3999="HKD",Settings!$B$23,1))))</f>
        <v>1</v>
      </c>
      <c r="Q3999">
        <f t="shared" si="562"/>
        <v>0</v>
      </c>
      <c r="R3999">
        <f t="shared" si="563"/>
        <v>0</v>
      </c>
      <c r="S3999" t="str">
        <f t="shared" si="564"/>
        <v/>
      </c>
      <c r="T3999" t="str">
        <f t="shared" si="565"/>
        <v/>
      </c>
      <c r="U3999" t="str">
        <f t="shared" si="566"/>
        <v/>
      </c>
    </row>
    <row r="4000" spans="12:21" ht="15" customHeight="1" x14ac:dyDescent="0.15">
      <c r="L4000" s="244" t="str">
        <f t="shared" si="558"/>
        <v/>
      </c>
      <c r="M4000" s="245" t="str">
        <f t="shared" si="559"/>
        <v/>
      </c>
      <c r="N4000" s="244" t="str">
        <f t="shared" si="560"/>
        <v/>
      </c>
      <c r="O4000" s="244" t="str">
        <f t="shared" si="561"/>
        <v/>
      </c>
      <c r="P4000">
        <f>IF($I4000&lt;&gt;"",$I4000,IF($E4000="SGD",1,IF($E4000="USD",Settings!$B$22,IF($E4000="HKD",Settings!$B$23,1))))</f>
        <v>1</v>
      </c>
      <c r="Q4000">
        <f t="shared" si="562"/>
        <v>0</v>
      </c>
      <c r="R4000">
        <f t="shared" si="563"/>
        <v>0</v>
      </c>
      <c r="S4000" t="str">
        <f t="shared" si="564"/>
        <v/>
      </c>
      <c r="T4000" t="str">
        <f t="shared" si="565"/>
        <v/>
      </c>
      <c r="U4000" t="str">
        <f t="shared" si="566"/>
        <v/>
      </c>
    </row>
    <row r="4001" spans="12:21" ht="15" customHeight="1" x14ac:dyDescent="0.15">
      <c r="L4001" s="244" t="str">
        <f t="shared" si="558"/>
        <v/>
      </c>
      <c r="M4001" s="245" t="str">
        <f t="shared" si="559"/>
        <v/>
      </c>
      <c r="N4001" s="244" t="str">
        <f t="shared" si="560"/>
        <v/>
      </c>
      <c r="O4001" s="244" t="str">
        <f t="shared" si="561"/>
        <v/>
      </c>
      <c r="P4001">
        <f>IF($I4001&lt;&gt;"",$I4001,IF($E4001="SGD",1,IF($E4001="USD",Settings!$B$22,IF($E4001="HKD",Settings!$B$23,1))))</f>
        <v>1</v>
      </c>
      <c r="Q4001">
        <f t="shared" si="562"/>
        <v>0</v>
      </c>
      <c r="R4001">
        <f t="shared" si="563"/>
        <v>0</v>
      </c>
      <c r="S4001" t="str">
        <f t="shared" si="564"/>
        <v/>
      </c>
      <c r="T4001" t="str">
        <f t="shared" si="565"/>
        <v/>
      </c>
      <c r="U4001" t="str">
        <f t="shared" si="566"/>
        <v/>
      </c>
    </row>
    <row r="4002" spans="12:21" ht="15" customHeight="1" x14ac:dyDescent="0.15">
      <c r="L4002" s="244" t="str">
        <f t="shared" si="558"/>
        <v/>
      </c>
      <c r="M4002" s="245" t="str">
        <f t="shared" si="559"/>
        <v/>
      </c>
      <c r="N4002" s="244" t="str">
        <f t="shared" si="560"/>
        <v/>
      </c>
      <c r="O4002" s="244" t="str">
        <f t="shared" si="561"/>
        <v/>
      </c>
      <c r="P4002">
        <f>IF($I4002&lt;&gt;"",$I4002,IF($E4002="SGD",1,IF($E4002="USD",Settings!$B$22,IF($E4002="HKD",Settings!$B$23,1))))</f>
        <v>1</v>
      </c>
      <c r="Q4002">
        <f t="shared" si="562"/>
        <v>0</v>
      </c>
      <c r="R4002">
        <f t="shared" si="563"/>
        <v>0</v>
      </c>
      <c r="S4002" t="str">
        <f t="shared" si="564"/>
        <v/>
      </c>
      <c r="T4002" t="str">
        <f t="shared" si="565"/>
        <v/>
      </c>
      <c r="U4002" t="str">
        <f t="shared" si="566"/>
        <v/>
      </c>
    </row>
    <row r="4003" spans="12:21" ht="15" customHeight="1" x14ac:dyDescent="0.15">
      <c r="L4003" s="244" t="str">
        <f t="shared" si="558"/>
        <v/>
      </c>
      <c r="M4003" s="245" t="str">
        <f t="shared" si="559"/>
        <v/>
      </c>
      <c r="N4003" s="244" t="str">
        <f t="shared" si="560"/>
        <v/>
      </c>
      <c r="O4003" s="244" t="str">
        <f t="shared" si="561"/>
        <v/>
      </c>
      <c r="P4003">
        <f>IF($I4003&lt;&gt;"",$I4003,IF($E4003="SGD",1,IF($E4003="USD",Settings!$B$22,IF($E4003="HKD",Settings!$B$23,1))))</f>
        <v>1</v>
      </c>
      <c r="Q4003">
        <f t="shared" si="562"/>
        <v>0</v>
      </c>
      <c r="R4003">
        <f t="shared" si="563"/>
        <v>0</v>
      </c>
      <c r="S4003" t="str">
        <f t="shared" si="564"/>
        <v/>
      </c>
      <c r="T4003" t="str">
        <f t="shared" si="565"/>
        <v/>
      </c>
      <c r="U4003" t="str">
        <f t="shared" si="566"/>
        <v/>
      </c>
    </row>
    <row r="4004" spans="12:21" ht="15" customHeight="1" x14ac:dyDescent="0.15">
      <c r="L4004" s="244" t="str">
        <f t="shared" si="558"/>
        <v/>
      </c>
      <c r="M4004" s="245" t="str">
        <f t="shared" si="559"/>
        <v/>
      </c>
      <c r="N4004" s="244" t="str">
        <f t="shared" si="560"/>
        <v/>
      </c>
      <c r="O4004" s="244" t="str">
        <f t="shared" si="561"/>
        <v/>
      </c>
      <c r="P4004">
        <f>IF($I4004&lt;&gt;"",$I4004,IF($E4004="SGD",1,IF($E4004="USD",Settings!$B$22,IF($E4004="HKD",Settings!$B$23,1))))</f>
        <v>1</v>
      </c>
      <c r="Q4004">
        <f t="shared" si="562"/>
        <v>0</v>
      </c>
      <c r="R4004">
        <f t="shared" si="563"/>
        <v>0</v>
      </c>
      <c r="S4004" t="str">
        <f t="shared" si="564"/>
        <v/>
      </c>
      <c r="T4004" t="str">
        <f t="shared" si="565"/>
        <v/>
      </c>
      <c r="U4004" t="str">
        <f t="shared" si="566"/>
        <v/>
      </c>
    </row>
    <row r="4005" spans="12:21" ht="15" customHeight="1" x14ac:dyDescent="0.15">
      <c r="L4005" s="244" t="str">
        <f t="shared" si="558"/>
        <v/>
      </c>
      <c r="M4005" s="245" t="str">
        <f t="shared" si="559"/>
        <v/>
      </c>
      <c r="N4005" s="244" t="str">
        <f t="shared" si="560"/>
        <v/>
      </c>
      <c r="O4005" s="244" t="str">
        <f t="shared" si="561"/>
        <v/>
      </c>
      <c r="P4005">
        <f>IF($I4005&lt;&gt;"",$I4005,IF($E4005="SGD",1,IF($E4005="USD",Settings!$B$22,IF($E4005="HKD",Settings!$B$23,1))))</f>
        <v>1</v>
      </c>
      <c r="Q4005">
        <f t="shared" si="562"/>
        <v>0</v>
      </c>
      <c r="R4005">
        <f t="shared" si="563"/>
        <v>0</v>
      </c>
      <c r="S4005" t="str">
        <f t="shared" si="564"/>
        <v/>
      </c>
      <c r="T4005" t="str">
        <f t="shared" si="565"/>
        <v/>
      </c>
      <c r="U4005" t="str">
        <f t="shared" si="566"/>
        <v/>
      </c>
    </row>
    <row r="4006" spans="12:21" ht="15" customHeight="1" x14ac:dyDescent="0.15">
      <c r="L4006" s="244" t="str">
        <f t="shared" si="558"/>
        <v/>
      </c>
      <c r="M4006" s="245" t="str">
        <f t="shared" si="559"/>
        <v/>
      </c>
      <c r="N4006" s="244" t="str">
        <f t="shared" si="560"/>
        <v/>
      </c>
      <c r="O4006" s="244" t="str">
        <f t="shared" si="561"/>
        <v/>
      </c>
      <c r="P4006">
        <f>IF($I4006&lt;&gt;"",$I4006,IF($E4006="SGD",1,IF($E4006="USD",Settings!$B$22,IF($E4006="HKD",Settings!$B$23,1))))</f>
        <v>1</v>
      </c>
      <c r="Q4006">
        <f t="shared" si="562"/>
        <v>0</v>
      </c>
      <c r="R4006">
        <f t="shared" si="563"/>
        <v>0</v>
      </c>
      <c r="S4006" t="str">
        <f t="shared" si="564"/>
        <v/>
      </c>
      <c r="T4006" t="str">
        <f t="shared" si="565"/>
        <v/>
      </c>
      <c r="U4006" t="str">
        <f t="shared" si="566"/>
        <v/>
      </c>
    </row>
    <row r="4007" spans="12:21" ht="15" customHeight="1" x14ac:dyDescent="0.15">
      <c r="L4007" s="244" t="str">
        <f t="shared" si="558"/>
        <v/>
      </c>
      <c r="M4007" s="245" t="str">
        <f t="shared" si="559"/>
        <v/>
      </c>
      <c r="N4007" s="244" t="str">
        <f t="shared" si="560"/>
        <v/>
      </c>
      <c r="O4007" s="244" t="str">
        <f t="shared" si="561"/>
        <v/>
      </c>
      <c r="P4007">
        <f>IF($I4007&lt;&gt;"",$I4007,IF($E4007="SGD",1,IF($E4007="USD",Settings!$B$22,IF($E4007="HKD",Settings!$B$23,1))))</f>
        <v>1</v>
      </c>
      <c r="Q4007">
        <f t="shared" si="562"/>
        <v>0</v>
      </c>
      <c r="R4007">
        <f t="shared" si="563"/>
        <v>0</v>
      </c>
      <c r="S4007" t="str">
        <f t="shared" si="564"/>
        <v/>
      </c>
      <c r="T4007" t="str">
        <f t="shared" si="565"/>
        <v/>
      </c>
      <c r="U4007" t="str">
        <f t="shared" si="566"/>
        <v/>
      </c>
    </row>
    <row r="4008" spans="12:21" ht="15" customHeight="1" x14ac:dyDescent="0.15">
      <c r="L4008" s="244" t="str">
        <f t="shared" si="558"/>
        <v/>
      </c>
      <c r="M4008" s="245" t="str">
        <f t="shared" si="559"/>
        <v/>
      </c>
      <c r="N4008" s="244" t="str">
        <f t="shared" si="560"/>
        <v/>
      </c>
      <c r="O4008" s="244" t="str">
        <f t="shared" si="561"/>
        <v/>
      </c>
      <c r="P4008">
        <f>IF($I4008&lt;&gt;"",$I4008,IF($E4008="SGD",1,IF($E4008="USD",Settings!$B$22,IF($E4008="HKD",Settings!$B$23,1))))</f>
        <v>1</v>
      </c>
      <c r="Q4008">
        <f t="shared" si="562"/>
        <v>0</v>
      </c>
      <c r="R4008">
        <f t="shared" si="563"/>
        <v>0</v>
      </c>
      <c r="S4008" t="str">
        <f t="shared" si="564"/>
        <v/>
      </c>
      <c r="T4008" t="str">
        <f t="shared" si="565"/>
        <v/>
      </c>
      <c r="U4008" t="str">
        <f t="shared" si="566"/>
        <v/>
      </c>
    </row>
    <row r="4009" spans="12:21" ht="15" customHeight="1" x14ac:dyDescent="0.15">
      <c r="L4009" s="244" t="str">
        <f t="shared" ref="L4009:L4072" si="567">IF(OR(B4009="",C4009="",E4009=""),"",B4009&amp;":"&amp;C4009&amp;":"&amp;E4009)</f>
        <v/>
      </c>
      <c r="M4009" s="245" t="str">
        <f t="shared" ref="M4009:M4072" si="568">IF(A4009="","",A4009*D4009)</f>
        <v/>
      </c>
      <c r="N4009" s="244" t="str">
        <f t="shared" ref="N4009:N4072" si="569">IF(A4009="","",IF(OR(A4009=1,A4009=0),J4009,0))</f>
        <v/>
      </c>
      <c r="O4009" s="244" t="str">
        <f t="shared" ref="O4009:O4072" si="570">IF(A4009="","",IF(A4009=-1,J4009,0))</f>
        <v/>
      </c>
      <c r="P4009">
        <f>IF($I4009&lt;&gt;"",$I4009,IF($E4009="SGD",1,IF($E4009="USD",Settings!$B$22,IF($E4009="HKD",Settings!$B$23,1))))</f>
        <v>1</v>
      </c>
      <c r="Q4009">
        <f t="shared" ref="Q4009:Q4072" si="571">IF($L4009="",0,($O4009-$N4009+IF($A4009=2,$J4009,0))*$P4009)</f>
        <v>0</v>
      </c>
      <c r="R4009">
        <f t="shared" ref="R4009:R4072" si="572">IF($L4009="",0,IF($A4009=2,$J4009*$P4009,0))</f>
        <v>0</v>
      </c>
      <c r="S4009" t="str">
        <f t="shared" si="564"/>
        <v/>
      </c>
      <c r="T4009" t="str">
        <f t="shared" si="565"/>
        <v/>
      </c>
      <c r="U4009" t="str">
        <f t="shared" si="566"/>
        <v/>
      </c>
    </row>
    <row r="4010" spans="12:21" ht="15" customHeight="1" x14ac:dyDescent="0.15">
      <c r="L4010" s="244" t="str">
        <f t="shared" si="567"/>
        <v/>
      </c>
      <c r="M4010" s="245" t="str">
        <f t="shared" si="568"/>
        <v/>
      </c>
      <c r="N4010" s="244" t="str">
        <f t="shared" si="569"/>
        <v/>
      </c>
      <c r="O4010" s="244" t="str">
        <f t="shared" si="570"/>
        <v/>
      </c>
      <c r="P4010">
        <f>IF($I4010&lt;&gt;"",$I4010,IF($E4010="SGD",1,IF($E4010="USD",Settings!$B$22,IF($E4010="HKD",Settings!$B$23,1))))</f>
        <v>1</v>
      </c>
      <c r="Q4010">
        <f t="shared" si="571"/>
        <v>0</v>
      </c>
      <c r="R4010">
        <f t="shared" si="572"/>
        <v>0</v>
      </c>
      <c r="S4010" t="str">
        <f t="shared" si="564"/>
        <v/>
      </c>
      <c r="T4010" t="str">
        <f t="shared" si="565"/>
        <v/>
      </c>
      <c r="U4010" t="str">
        <f t="shared" si="566"/>
        <v/>
      </c>
    </row>
    <row r="4011" spans="12:21" ht="15" customHeight="1" x14ac:dyDescent="0.15">
      <c r="L4011" s="244" t="str">
        <f t="shared" si="567"/>
        <v/>
      </c>
      <c r="M4011" s="245" t="str">
        <f t="shared" si="568"/>
        <v/>
      </c>
      <c r="N4011" s="244" t="str">
        <f t="shared" si="569"/>
        <v/>
      </c>
      <c r="O4011" s="244" t="str">
        <f t="shared" si="570"/>
        <v/>
      </c>
      <c r="P4011">
        <f>IF($I4011&lt;&gt;"",$I4011,IF($E4011="SGD",1,IF($E4011="USD",Settings!$B$22,IF($E4011="HKD",Settings!$B$23,1))))</f>
        <v>1</v>
      </c>
      <c r="Q4011">
        <f t="shared" si="571"/>
        <v>0</v>
      </c>
      <c r="R4011">
        <f t="shared" si="572"/>
        <v>0</v>
      </c>
      <c r="S4011" t="str">
        <f t="shared" si="564"/>
        <v/>
      </c>
      <c r="T4011" t="str">
        <f t="shared" si="565"/>
        <v/>
      </c>
      <c r="U4011" t="str">
        <f t="shared" si="566"/>
        <v/>
      </c>
    </row>
    <row r="4012" spans="12:21" ht="15" customHeight="1" x14ac:dyDescent="0.15">
      <c r="L4012" s="244" t="str">
        <f t="shared" si="567"/>
        <v/>
      </c>
      <c r="M4012" s="245" t="str">
        <f t="shared" si="568"/>
        <v/>
      </c>
      <c r="N4012" s="244" t="str">
        <f t="shared" si="569"/>
        <v/>
      </c>
      <c r="O4012" s="244" t="str">
        <f t="shared" si="570"/>
        <v/>
      </c>
      <c r="P4012">
        <f>IF($I4012&lt;&gt;"",$I4012,IF($E4012="SGD",1,IF($E4012="USD",Settings!$B$22,IF($E4012="HKD",Settings!$B$23,1))))</f>
        <v>1</v>
      </c>
      <c r="Q4012">
        <f t="shared" si="571"/>
        <v>0</v>
      </c>
      <c r="R4012">
        <f t="shared" si="572"/>
        <v>0</v>
      </c>
      <c r="S4012" t="str">
        <f t="shared" si="564"/>
        <v/>
      </c>
      <c r="T4012" t="str">
        <f t="shared" si="565"/>
        <v/>
      </c>
      <c r="U4012" t="str">
        <f t="shared" si="566"/>
        <v/>
      </c>
    </row>
    <row r="4013" spans="12:21" ht="15" customHeight="1" x14ac:dyDescent="0.15">
      <c r="L4013" s="244" t="str">
        <f t="shared" si="567"/>
        <v/>
      </c>
      <c r="M4013" s="245" t="str">
        <f t="shared" si="568"/>
        <v/>
      </c>
      <c r="N4013" s="244" t="str">
        <f t="shared" si="569"/>
        <v/>
      </c>
      <c r="O4013" s="244" t="str">
        <f t="shared" si="570"/>
        <v/>
      </c>
      <c r="P4013">
        <f>IF($I4013&lt;&gt;"",$I4013,IF($E4013="SGD",1,IF($E4013="USD",Settings!$B$22,IF($E4013="HKD",Settings!$B$23,1))))</f>
        <v>1</v>
      </c>
      <c r="Q4013">
        <f t="shared" si="571"/>
        <v>0</v>
      </c>
      <c r="R4013">
        <f t="shared" si="572"/>
        <v>0</v>
      </c>
      <c r="S4013" t="str">
        <f t="shared" si="564"/>
        <v/>
      </c>
      <c r="T4013" t="str">
        <f t="shared" si="565"/>
        <v/>
      </c>
      <c r="U4013" t="str">
        <f t="shared" si="566"/>
        <v/>
      </c>
    </row>
    <row r="4014" spans="12:21" ht="15" customHeight="1" x14ac:dyDescent="0.15">
      <c r="L4014" s="244" t="str">
        <f t="shared" si="567"/>
        <v/>
      </c>
      <c r="M4014" s="245" t="str">
        <f t="shared" si="568"/>
        <v/>
      </c>
      <c r="N4014" s="244" t="str">
        <f t="shared" si="569"/>
        <v/>
      </c>
      <c r="O4014" s="244" t="str">
        <f t="shared" si="570"/>
        <v/>
      </c>
      <c r="P4014">
        <f>IF($I4014&lt;&gt;"",$I4014,IF($E4014="SGD",1,IF($E4014="USD",Settings!$B$22,IF($E4014="HKD",Settings!$B$23,1))))</f>
        <v>1</v>
      </c>
      <c r="Q4014">
        <f t="shared" si="571"/>
        <v>0</v>
      </c>
      <c r="R4014">
        <f t="shared" si="572"/>
        <v>0</v>
      </c>
      <c r="S4014" t="str">
        <f t="shared" si="564"/>
        <v/>
      </c>
      <c r="T4014" t="str">
        <f t="shared" si="565"/>
        <v/>
      </c>
      <c r="U4014" t="str">
        <f t="shared" si="566"/>
        <v/>
      </c>
    </row>
    <row r="4015" spans="12:21" ht="15" customHeight="1" x14ac:dyDescent="0.15">
      <c r="L4015" s="244" t="str">
        <f t="shared" si="567"/>
        <v/>
      </c>
      <c r="M4015" s="245" t="str">
        <f t="shared" si="568"/>
        <v/>
      </c>
      <c r="N4015" s="244" t="str">
        <f t="shared" si="569"/>
        <v/>
      </c>
      <c r="O4015" s="244" t="str">
        <f t="shared" si="570"/>
        <v/>
      </c>
      <c r="P4015">
        <f>IF($I4015&lt;&gt;"",$I4015,IF($E4015="SGD",1,IF($E4015="USD",Settings!$B$22,IF($E4015="HKD",Settings!$B$23,1))))</f>
        <v>1</v>
      </c>
      <c r="Q4015">
        <f t="shared" si="571"/>
        <v>0</v>
      </c>
      <c r="R4015">
        <f t="shared" si="572"/>
        <v>0</v>
      </c>
      <c r="S4015" t="str">
        <f t="shared" si="564"/>
        <v/>
      </c>
      <c r="T4015" t="str">
        <f t="shared" si="565"/>
        <v/>
      </c>
      <c r="U4015" t="str">
        <f t="shared" si="566"/>
        <v/>
      </c>
    </row>
    <row r="4016" spans="12:21" ht="15" customHeight="1" x14ac:dyDescent="0.15">
      <c r="L4016" s="244" t="str">
        <f t="shared" si="567"/>
        <v/>
      </c>
      <c r="M4016" s="245" t="str">
        <f t="shared" si="568"/>
        <v/>
      </c>
      <c r="N4016" s="244" t="str">
        <f t="shared" si="569"/>
        <v/>
      </c>
      <c r="O4016" s="244" t="str">
        <f t="shared" si="570"/>
        <v/>
      </c>
      <c r="P4016">
        <f>IF($I4016&lt;&gt;"",$I4016,IF($E4016="SGD",1,IF($E4016="USD",Settings!$B$22,IF($E4016="HKD",Settings!$B$23,1))))</f>
        <v>1</v>
      </c>
      <c r="Q4016">
        <f t="shared" si="571"/>
        <v>0</v>
      </c>
      <c r="R4016">
        <f t="shared" si="572"/>
        <v>0</v>
      </c>
      <c r="S4016" t="str">
        <f t="shared" si="564"/>
        <v/>
      </c>
      <c r="T4016" t="str">
        <f t="shared" si="565"/>
        <v/>
      </c>
      <c r="U4016" t="str">
        <f t="shared" si="566"/>
        <v/>
      </c>
    </row>
    <row r="4017" spans="12:21" ht="15" customHeight="1" x14ac:dyDescent="0.15">
      <c r="L4017" s="244" t="str">
        <f t="shared" si="567"/>
        <v/>
      </c>
      <c r="M4017" s="245" t="str">
        <f t="shared" si="568"/>
        <v/>
      </c>
      <c r="N4017" s="244" t="str">
        <f t="shared" si="569"/>
        <v/>
      </c>
      <c r="O4017" s="244" t="str">
        <f t="shared" si="570"/>
        <v/>
      </c>
      <c r="P4017">
        <f>IF($I4017&lt;&gt;"",$I4017,IF($E4017="SGD",1,IF($E4017="USD",Settings!$B$22,IF($E4017="HKD",Settings!$B$23,1))))</f>
        <v>1</v>
      </c>
      <c r="Q4017">
        <f t="shared" si="571"/>
        <v>0</v>
      </c>
      <c r="R4017">
        <f t="shared" si="572"/>
        <v>0</v>
      </c>
      <c r="S4017" t="str">
        <f t="shared" si="564"/>
        <v/>
      </c>
      <c r="T4017" t="str">
        <f t="shared" si="565"/>
        <v/>
      </c>
      <c r="U4017" t="str">
        <f t="shared" si="566"/>
        <v/>
      </c>
    </row>
    <row r="4018" spans="12:21" ht="15" customHeight="1" x14ac:dyDescent="0.15">
      <c r="L4018" s="244" t="str">
        <f t="shared" si="567"/>
        <v/>
      </c>
      <c r="M4018" s="245" t="str">
        <f t="shared" si="568"/>
        <v/>
      </c>
      <c r="N4018" s="244" t="str">
        <f t="shared" si="569"/>
        <v/>
      </c>
      <c r="O4018" s="244" t="str">
        <f t="shared" si="570"/>
        <v/>
      </c>
      <c r="P4018">
        <f>IF($I4018&lt;&gt;"",$I4018,IF($E4018="SGD",1,IF($E4018="USD",Settings!$B$22,IF($E4018="HKD",Settings!$B$23,1))))</f>
        <v>1</v>
      </c>
      <c r="Q4018">
        <f t="shared" si="571"/>
        <v>0</v>
      </c>
      <c r="R4018">
        <f t="shared" si="572"/>
        <v>0</v>
      </c>
      <c r="S4018" t="str">
        <f t="shared" si="564"/>
        <v/>
      </c>
      <c r="T4018" t="str">
        <f t="shared" si="565"/>
        <v/>
      </c>
      <c r="U4018" t="str">
        <f t="shared" si="566"/>
        <v/>
      </c>
    </row>
    <row r="4019" spans="12:21" ht="15" customHeight="1" x14ac:dyDescent="0.15">
      <c r="L4019" s="244" t="str">
        <f t="shared" si="567"/>
        <v/>
      </c>
      <c r="M4019" s="245" t="str">
        <f t="shared" si="568"/>
        <v/>
      </c>
      <c r="N4019" s="244" t="str">
        <f t="shared" si="569"/>
        <v/>
      </c>
      <c r="O4019" s="244" t="str">
        <f t="shared" si="570"/>
        <v/>
      </c>
      <c r="P4019">
        <f>IF($I4019&lt;&gt;"",$I4019,IF($E4019="SGD",1,IF($E4019="USD",Settings!$B$22,IF($E4019="HKD",Settings!$B$23,1))))</f>
        <v>1</v>
      </c>
      <c r="Q4019">
        <f t="shared" si="571"/>
        <v>0</v>
      </c>
      <c r="R4019">
        <f t="shared" si="572"/>
        <v>0</v>
      </c>
      <c r="S4019" t="str">
        <f t="shared" si="564"/>
        <v/>
      </c>
      <c r="T4019" t="str">
        <f t="shared" si="565"/>
        <v/>
      </c>
      <c r="U4019" t="str">
        <f t="shared" si="566"/>
        <v/>
      </c>
    </row>
    <row r="4020" spans="12:21" ht="15" customHeight="1" x14ac:dyDescent="0.15">
      <c r="L4020" s="244" t="str">
        <f t="shared" si="567"/>
        <v/>
      </c>
      <c r="M4020" s="245" t="str">
        <f t="shared" si="568"/>
        <v/>
      </c>
      <c r="N4020" s="244" t="str">
        <f t="shared" si="569"/>
        <v/>
      </c>
      <c r="O4020" s="244" t="str">
        <f t="shared" si="570"/>
        <v/>
      </c>
      <c r="P4020">
        <f>IF($I4020&lt;&gt;"",$I4020,IF($E4020="SGD",1,IF($E4020="USD",Settings!$B$22,IF($E4020="HKD",Settings!$B$23,1))))</f>
        <v>1</v>
      </c>
      <c r="Q4020">
        <f t="shared" si="571"/>
        <v>0</v>
      </c>
      <c r="R4020">
        <f t="shared" si="572"/>
        <v>0</v>
      </c>
      <c r="S4020" t="str">
        <f t="shared" si="564"/>
        <v/>
      </c>
      <c r="T4020" t="str">
        <f t="shared" si="565"/>
        <v/>
      </c>
      <c r="U4020" t="str">
        <f t="shared" si="566"/>
        <v/>
      </c>
    </row>
    <row r="4021" spans="12:21" ht="15" customHeight="1" x14ac:dyDescent="0.15">
      <c r="L4021" s="244" t="str">
        <f t="shared" si="567"/>
        <v/>
      </c>
      <c r="M4021" s="245" t="str">
        <f t="shared" si="568"/>
        <v/>
      </c>
      <c r="N4021" s="244" t="str">
        <f t="shared" si="569"/>
        <v/>
      </c>
      <c r="O4021" s="244" t="str">
        <f t="shared" si="570"/>
        <v/>
      </c>
      <c r="P4021">
        <f>IF($I4021&lt;&gt;"",$I4021,IF($E4021="SGD",1,IF($E4021="USD",Settings!$B$22,IF($E4021="HKD",Settings!$B$23,1))))</f>
        <v>1</v>
      </c>
      <c r="Q4021">
        <f t="shared" si="571"/>
        <v>0</v>
      </c>
      <c r="R4021">
        <f t="shared" si="572"/>
        <v>0</v>
      </c>
      <c r="S4021" t="str">
        <f t="shared" si="564"/>
        <v/>
      </c>
      <c r="T4021" t="str">
        <f t="shared" si="565"/>
        <v/>
      </c>
      <c r="U4021" t="str">
        <f t="shared" si="566"/>
        <v/>
      </c>
    </row>
    <row r="4022" spans="12:21" ht="15" customHeight="1" x14ac:dyDescent="0.15">
      <c r="L4022" s="244" t="str">
        <f t="shared" si="567"/>
        <v/>
      </c>
      <c r="M4022" s="245" t="str">
        <f t="shared" si="568"/>
        <v/>
      </c>
      <c r="N4022" s="244" t="str">
        <f t="shared" si="569"/>
        <v/>
      </c>
      <c r="O4022" s="244" t="str">
        <f t="shared" si="570"/>
        <v/>
      </c>
      <c r="P4022">
        <f>IF($I4022&lt;&gt;"",$I4022,IF($E4022="SGD",1,IF($E4022="USD",Settings!$B$22,IF($E4022="HKD",Settings!$B$23,1))))</f>
        <v>1</v>
      </c>
      <c r="Q4022">
        <f t="shared" si="571"/>
        <v>0</v>
      </c>
      <c r="R4022">
        <f t="shared" si="572"/>
        <v>0</v>
      </c>
      <c r="S4022" t="str">
        <f t="shared" si="564"/>
        <v/>
      </c>
      <c r="T4022" t="str">
        <f t="shared" si="565"/>
        <v/>
      </c>
      <c r="U4022" t="str">
        <f t="shared" si="566"/>
        <v/>
      </c>
    </row>
    <row r="4023" spans="12:21" ht="15" customHeight="1" x14ac:dyDescent="0.15">
      <c r="L4023" s="244" t="str">
        <f t="shared" si="567"/>
        <v/>
      </c>
      <c r="M4023" s="245" t="str">
        <f t="shared" si="568"/>
        <v/>
      </c>
      <c r="N4023" s="244" t="str">
        <f t="shared" si="569"/>
        <v/>
      </c>
      <c r="O4023" s="244" t="str">
        <f t="shared" si="570"/>
        <v/>
      </c>
      <c r="P4023">
        <f>IF($I4023&lt;&gt;"",$I4023,IF($E4023="SGD",1,IF($E4023="USD",Settings!$B$22,IF($E4023="HKD",Settings!$B$23,1))))</f>
        <v>1</v>
      </c>
      <c r="Q4023">
        <f t="shared" si="571"/>
        <v>0</v>
      </c>
      <c r="R4023">
        <f t="shared" si="572"/>
        <v>0</v>
      </c>
      <c r="S4023" t="str">
        <f t="shared" si="564"/>
        <v/>
      </c>
      <c r="T4023" t="str">
        <f t="shared" si="565"/>
        <v/>
      </c>
      <c r="U4023" t="str">
        <f t="shared" si="566"/>
        <v/>
      </c>
    </row>
    <row r="4024" spans="12:21" ht="15" customHeight="1" x14ac:dyDescent="0.15">
      <c r="L4024" s="244" t="str">
        <f t="shared" si="567"/>
        <v/>
      </c>
      <c r="M4024" s="245" t="str">
        <f t="shared" si="568"/>
        <v/>
      </c>
      <c r="N4024" s="244" t="str">
        <f t="shared" si="569"/>
        <v/>
      </c>
      <c r="O4024" s="244" t="str">
        <f t="shared" si="570"/>
        <v/>
      </c>
      <c r="P4024">
        <f>IF($I4024&lt;&gt;"",$I4024,IF($E4024="SGD",1,IF($E4024="USD",Settings!$B$22,IF($E4024="HKD",Settings!$B$23,1))))</f>
        <v>1</v>
      </c>
      <c r="Q4024">
        <f t="shared" si="571"/>
        <v>0</v>
      </c>
      <c r="R4024">
        <f t="shared" si="572"/>
        <v>0</v>
      </c>
      <c r="S4024" t="str">
        <f t="shared" si="564"/>
        <v/>
      </c>
      <c r="T4024" t="str">
        <f t="shared" si="565"/>
        <v/>
      </c>
      <c r="U4024" t="str">
        <f t="shared" si="566"/>
        <v/>
      </c>
    </row>
    <row r="4025" spans="12:21" ht="15" customHeight="1" x14ac:dyDescent="0.15">
      <c r="L4025" s="244" t="str">
        <f t="shared" si="567"/>
        <v/>
      </c>
      <c r="M4025" s="245" t="str">
        <f t="shared" si="568"/>
        <v/>
      </c>
      <c r="N4025" s="244" t="str">
        <f t="shared" si="569"/>
        <v/>
      </c>
      <c r="O4025" s="244" t="str">
        <f t="shared" si="570"/>
        <v/>
      </c>
      <c r="P4025">
        <f>IF($I4025&lt;&gt;"",$I4025,IF($E4025="SGD",1,IF($E4025="USD",Settings!$B$22,IF($E4025="HKD",Settings!$B$23,1))))</f>
        <v>1</v>
      </c>
      <c r="Q4025">
        <f t="shared" si="571"/>
        <v>0</v>
      </c>
      <c r="R4025">
        <f t="shared" si="572"/>
        <v>0</v>
      </c>
      <c r="S4025" t="str">
        <f t="shared" si="564"/>
        <v/>
      </c>
      <c r="T4025" t="str">
        <f t="shared" si="565"/>
        <v/>
      </c>
      <c r="U4025" t="str">
        <f t="shared" si="566"/>
        <v/>
      </c>
    </row>
    <row r="4026" spans="12:21" ht="15" customHeight="1" x14ac:dyDescent="0.15">
      <c r="L4026" s="244" t="str">
        <f t="shared" si="567"/>
        <v/>
      </c>
      <c r="M4026" s="245" t="str">
        <f t="shared" si="568"/>
        <v/>
      </c>
      <c r="N4026" s="244" t="str">
        <f t="shared" si="569"/>
        <v/>
      </c>
      <c r="O4026" s="244" t="str">
        <f t="shared" si="570"/>
        <v/>
      </c>
      <c r="P4026">
        <f>IF($I4026&lt;&gt;"",$I4026,IF($E4026="SGD",1,IF($E4026="USD",Settings!$B$22,IF($E4026="HKD",Settings!$B$23,1))))</f>
        <v>1</v>
      </c>
      <c r="Q4026">
        <f t="shared" si="571"/>
        <v>0</v>
      </c>
      <c r="R4026">
        <f t="shared" si="572"/>
        <v>0</v>
      </c>
      <c r="S4026" t="str">
        <f t="shared" si="564"/>
        <v/>
      </c>
      <c r="T4026" t="str">
        <f t="shared" si="565"/>
        <v/>
      </c>
      <c r="U4026" t="str">
        <f t="shared" si="566"/>
        <v/>
      </c>
    </row>
    <row r="4027" spans="12:21" ht="15" customHeight="1" x14ac:dyDescent="0.15">
      <c r="L4027" s="244" t="str">
        <f t="shared" si="567"/>
        <v/>
      </c>
      <c r="M4027" s="245" t="str">
        <f t="shared" si="568"/>
        <v/>
      </c>
      <c r="N4027" s="244" t="str">
        <f t="shared" si="569"/>
        <v/>
      </c>
      <c r="O4027" s="244" t="str">
        <f t="shared" si="570"/>
        <v/>
      </c>
      <c r="P4027">
        <f>IF($I4027&lt;&gt;"",$I4027,IF($E4027="SGD",1,IF($E4027="USD",Settings!$B$22,IF($E4027="HKD",Settings!$B$23,1))))</f>
        <v>1</v>
      </c>
      <c r="Q4027">
        <f t="shared" si="571"/>
        <v>0</v>
      </c>
      <c r="R4027">
        <f t="shared" si="572"/>
        <v>0</v>
      </c>
      <c r="S4027" t="str">
        <f t="shared" si="564"/>
        <v/>
      </c>
      <c r="T4027" t="str">
        <f t="shared" si="565"/>
        <v/>
      </c>
      <c r="U4027" t="str">
        <f t="shared" si="566"/>
        <v/>
      </c>
    </row>
    <row r="4028" spans="12:21" ht="15" customHeight="1" x14ac:dyDescent="0.15">
      <c r="L4028" s="244" t="str">
        <f t="shared" si="567"/>
        <v/>
      </c>
      <c r="M4028" s="245" t="str">
        <f t="shared" si="568"/>
        <v/>
      </c>
      <c r="N4028" s="244" t="str">
        <f t="shared" si="569"/>
        <v/>
      </c>
      <c r="O4028" s="244" t="str">
        <f t="shared" si="570"/>
        <v/>
      </c>
      <c r="P4028">
        <f>IF($I4028&lt;&gt;"",$I4028,IF($E4028="SGD",1,IF($E4028="USD",Settings!$B$22,IF($E4028="HKD",Settings!$B$23,1))))</f>
        <v>1</v>
      </c>
      <c r="Q4028">
        <f t="shared" si="571"/>
        <v>0</v>
      </c>
      <c r="R4028">
        <f t="shared" si="572"/>
        <v>0</v>
      </c>
      <c r="S4028" t="str">
        <f t="shared" si="564"/>
        <v/>
      </c>
      <c r="T4028" t="str">
        <f t="shared" si="565"/>
        <v/>
      </c>
      <c r="U4028" t="str">
        <f t="shared" si="566"/>
        <v/>
      </c>
    </row>
    <row r="4029" spans="12:21" ht="15" customHeight="1" x14ac:dyDescent="0.15">
      <c r="L4029" s="244" t="str">
        <f t="shared" si="567"/>
        <v/>
      </c>
      <c r="M4029" s="245" t="str">
        <f t="shared" si="568"/>
        <v/>
      </c>
      <c r="N4029" s="244" t="str">
        <f t="shared" si="569"/>
        <v/>
      </c>
      <c r="O4029" s="244" t="str">
        <f t="shared" si="570"/>
        <v/>
      </c>
      <c r="P4029">
        <f>IF($I4029&lt;&gt;"",$I4029,IF($E4029="SGD",1,IF($E4029="USD",Settings!$B$22,IF($E4029="HKD",Settings!$B$23,1))))</f>
        <v>1</v>
      </c>
      <c r="Q4029">
        <f t="shared" si="571"/>
        <v>0</v>
      </c>
      <c r="R4029">
        <f t="shared" si="572"/>
        <v>0</v>
      </c>
      <c r="S4029" t="str">
        <f t="shared" si="564"/>
        <v/>
      </c>
      <c r="T4029" t="str">
        <f t="shared" si="565"/>
        <v/>
      </c>
      <c r="U4029" t="str">
        <f t="shared" si="566"/>
        <v/>
      </c>
    </row>
    <row r="4030" spans="12:21" ht="15" customHeight="1" x14ac:dyDescent="0.15">
      <c r="L4030" s="244" t="str">
        <f t="shared" si="567"/>
        <v/>
      </c>
      <c r="M4030" s="245" t="str">
        <f t="shared" si="568"/>
        <v/>
      </c>
      <c r="N4030" s="244" t="str">
        <f t="shared" si="569"/>
        <v/>
      </c>
      <c r="O4030" s="244" t="str">
        <f t="shared" si="570"/>
        <v/>
      </c>
      <c r="P4030">
        <f>IF($I4030&lt;&gt;"",$I4030,IF($E4030="SGD",1,IF($E4030="USD",Settings!$B$22,IF($E4030="HKD",Settings!$B$23,1))))</f>
        <v>1</v>
      </c>
      <c r="Q4030">
        <f t="shared" si="571"/>
        <v>0</v>
      </c>
      <c r="R4030">
        <f t="shared" si="572"/>
        <v>0</v>
      </c>
      <c r="S4030" t="str">
        <f t="shared" si="564"/>
        <v/>
      </c>
      <c r="T4030" t="str">
        <f t="shared" si="565"/>
        <v/>
      </c>
      <c r="U4030" t="str">
        <f t="shared" si="566"/>
        <v/>
      </c>
    </row>
    <row r="4031" spans="12:21" ht="15" customHeight="1" x14ac:dyDescent="0.15">
      <c r="L4031" s="244" t="str">
        <f t="shared" si="567"/>
        <v/>
      </c>
      <c r="M4031" s="245" t="str">
        <f t="shared" si="568"/>
        <v/>
      </c>
      <c r="N4031" s="244" t="str">
        <f t="shared" si="569"/>
        <v/>
      </c>
      <c r="O4031" s="244" t="str">
        <f t="shared" si="570"/>
        <v/>
      </c>
      <c r="P4031">
        <f>IF($I4031&lt;&gt;"",$I4031,IF($E4031="SGD",1,IF($E4031="USD",Settings!$B$22,IF($E4031="HKD",Settings!$B$23,1))))</f>
        <v>1</v>
      </c>
      <c r="Q4031">
        <f t="shared" si="571"/>
        <v>0</v>
      </c>
      <c r="R4031">
        <f t="shared" si="572"/>
        <v>0</v>
      </c>
      <c r="S4031" t="str">
        <f t="shared" si="564"/>
        <v/>
      </c>
      <c r="T4031" t="str">
        <f t="shared" si="565"/>
        <v/>
      </c>
      <c r="U4031" t="str">
        <f t="shared" si="566"/>
        <v/>
      </c>
    </row>
    <row r="4032" spans="12:21" ht="15" customHeight="1" x14ac:dyDescent="0.15">
      <c r="L4032" s="244" t="str">
        <f t="shared" si="567"/>
        <v/>
      </c>
      <c r="M4032" s="245" t="str">
        <f t="shared" si="568"/>
        <v/>
      </c>
      <c r="N4032" s="244" t="str">
        <f t="shared" si="569"/>
        <v/>
      </c>
      <c r="O4032" s="244" t="str">
        <f t="shared" si="570"/>
        <v/>
      </c>
      <c r="P4032">
        <f>IF($I4032&lt;&gt;"",$I4032,IF($E4032="SGD",1,IF($E4032="USD",Settings!$B$22,IF($E4032="HKD",Settings!$B$23,1))))</f>
        <v>1</v>
      </c>
      <c r="Q4032">
        <f t="shared" si="571"/>
        <v>0</v>
      </c>
      <c r="R4032">
        <f t="shared" si="572"/>
        <v>0</v>
      </c>
      <c r="S4032" t="str">
        <f t="shared" si="564"/>
        <v/>
      </c>
      <c r="T4032" t="str">
        <f t="shared" si="565"/>
        <v/>
      </c>
      <c r="U4032" t="str">
        <f t="shared" si="566"/>
        <v/>
      </c>
    </row>
    <row r="4033" spans="12:21" ht="15" customHeight="1" x14ac:dyDescent="0.15">
      <c r="L4033" s="244" t="str">
        <f t="shared" si="567"/>
        <v/>
      </c>
      <c r="M4033" s="245" t="str">
        <f t="shared" si="568"/>
        <v/>
      </c>
      <c r="N4033" s="244" t="str">
        <f t="shared" si="569"/>
        <v/>
      </c>
      <c r="O4033" s="244" t="str">
        <f t="shared" si="570"/>
        <v/>
      </c>
      <c r="P4033">
        <f>IF($I4033&lt;&gt;"",$I4033,IF($E4033="SGD",1,IF($E4033="USD",Settings!$B$22,IF($E4033="HKD",Settings!$B$23,1))))</f>
        <v>1</v>
      </c>
      <c r="Q4033">
        <f t="shared" si="571"/>
        <v>0</v>
      </c>
      <c r="R4033">
        <f t="shared" si="572"/>
        <v>0</v>
      </c>
      <c r="S4033" t="str">
        <f t="shared" si="564"/>
        <v/>
      </c>
      <c r="T4033" t="str">
        <f t="shared" si="565"/>
        <v/>
      </c>
      <c r="U4033" t="str">
        <f t="shared" si="566"/>
        <v/>
      </c>
    </row>
    <row r="4034" spans="12:21" ht="15" customHeight="1" x14ac:dyDescent="0.15">
      <c r="L4034" s="244" t="str">
        <f t="shared" si="567"/>
        <v/>
      </c>
      <c r="M4034" s="245" t="str">
        <f t="shared" si="568"/>
        <v/>
      </c>
      <c r="N4034" s="244" t="str">
        <f t="shared" si="569"/>
        <v/>
      </c>
      <c r="O4034" s="244" t="str">
        <f t="shared" si="570"/>
        <v/>
      </c>
      <c r="P4034">
        <f>IF($I4034&lt;&gt;"",$I4034,IF($E4034="SGD",1,IF($E4034="USD",Settings!$B$22,IF($E4034="HKD",Settings!$B$23,1))))</f>
        <v>1</v>
      </c>
      <c r="Q4034">
        <f t="shared" si="571"/>
        <v>0</v>
      </c>
      <c r="R4034">
        <f t="shared" si="572"/>
        <v>0</v>
      </c>
      <c r="S4034" t="str">
        <f t="shared" ref="S4034:S4097" si="573">IF(L4034="","",SUMIFS($M:$M,$L:$L,L4034,$T:$T,"&lt;="&amp;T4034))</f>
        <v/>
      </c>
      <c r="T4034" t="str">
        <f t="shared" ref="T4034:T4097" si="574">IF(L4034="","",INT(G4034)*100000+ROW())</f>
        <v/>
      </c>
      <c r="U4034" t="str">
        <f t="shared" ref="U4034:U4097" si="575">IF(L4034="","",IF(AND(COUNTIFS($L:$L,L4034,$S:$S,"&gt;-0.000001",$S:$S,"&lt;0.000001",$T:$T,"&gt;"&amp;T4034)=0,ABS(S4034)&gt;0.000001),1,0))</f>
        <v/>
      </c>
    </row>
    <row r="4035" spans="12:21" ht="15" customHeight="1" x14ac:dyDescent="0.15">
      <c r="L4035" s="244" t="str">
        <f t="shared" si="567"/>
        <v/>
      </c>
      <c r="M4035" s="245" t="str">
        <f t="shared" si="568"/>
        <v/>
      </c>
      <c r="N4035" s="244" t="str">
        <f t="shared" si="569"/>
        <v/>
      </c>
      <c r="O4035" s="244" t="str">
        <f t="shared" si="570"/>
        <v/>
      </c>
      <c r="P4035">
        <f>IF($I4035&lt;&gt;"",$I4035,IF($E4035="SGD",1,IF($E4035="USD",Settings!$B$22,IF($E4035="HKD",Settings!$B$23,1))))</f>
        <v>1</v>
      </c>
      <c r="Q4035">
        <f t="shared" si="571"/>
        <v>0</v>
      </c>
      <c r="R4035">
        <f t="shared" si="572"/>
        <v>0</v>
      </c>
      <c r="S4035" t="str">
        <f t="shared" si="573"/>
        <v/>
      </c>
      <c r="T4035" t="str">
        <f t="shared" si="574"/>
        <v/>
      </c>
      <c r="U4035" t="str">
        <f t="shared" si="575"/>
        <v/>
      </c>
    </row>
    <row r="4036" spans="12:21" ht="15" customHeight="1" x14ac:dyDescent="0.15">
      <c r="L4036" s="244" t="str">
        <f t="shared" si="567"/>
        <v/>
      </c>
      <c r="M4036" s="245" t="str">
        <f t="shared" si="568"/>
        <v/>
      </c>
      <c r="N4036" s="244" t="str">
        <f t="shared" si="569"/>
        <v/>
      </c>
      <c r="O4036" s="244" t="str">
        <f t="shared" si="570"/>
        <v/>
      </c>
      <c r="P4036">
        <f>IF($I4036&lt;&gt;"",$I4036,IF($E4036="SGD",1,IF($E4036="USD",Settings!$B$22,IF($E4036="HKD",Settings!$B$23,1))))</f>
        <v>1</v>
      </c>
      <c r="Q4036">
        <f t="shared" si="571"/>
        <v>0</v>
      </c>
      <c r="R4036">
        <f t="shared" si="572"/>
        <v>0</v>
      </c>
      <c r="S4036" t="str">
        <f t="shared" si="573"/>
        <v/>
      </c>
      <c r="T4036" t="str">
        <f t="shared" si="574"/>
        <v/>
      </c>
      <c r="U4036" t="str">
        <f t="shared" si="575"/>
        <v/>
      </c>
    </row>
    <row r="4037" spans="12:21" ht="15" customHeight="1" x14ac:dyDescent="0.15">
      <c r="L4037" s="244" t="str">
        <f t="shared" si="567"/>
        <v/>
      </c>
      <c r="M4037" s="245" t="str">
        <f t="shared" si="568"/>
        <v/>
      </c>
      <c r="N4037" s="244" t="str">
        <f t="shared" si="569"/>
        <v/>
      </c>
      <c r="O4037" s="244" t="str">
        <f t="shared" si="570"/>
        <v/>
      </c>
      <c r="P4037">
        <f>IF($I4037&lt;&gt;"",$I4037,IF($E4037="SGD",1,IF($E4037="USD",Settings!$B$22,IF($E4037="HKD",Settings!$B$23,1))))</f>
        <v>1</v>
      </c>
      <c r="Q4037">
        <f t="shared" si="571"/>
        <v>0</v>
      </c>
      <c r="R4037">
        <f t="shared" si="572"/>
        <v>0</v>
      </c>
      <c r="S4037" t="str">
        <f t="shared" si="573"/>
        <v/>
      </c>
      <c r="T4037" t="str">
        <f t="shared" si="574"/>
        <v/>
      </c>
      <c r="U4037" t="str">
        <f t="shared" si="575"/>
        <v/>
      </c>
    </row>
    <row r="4038" spans="12:21" ht="15" customHeight="1" x14ac:dyDescent="0.15">
      <c r="L4038" s="244" t="str">
        <f t="shared" si="567"/>
        <v/>
      </c>
      <c r="M4038" s="245" t="str">
        <f t="shared" si="568"/>
        <v/>
      </c>
      <c r="N4038" s="244" t="str">
        <f t="shared" si="569"/>
        <v/>
      </c>
      <c r="O4038" s="244" t="str">
        <f t="shared" si="570"/>
        <v/>
      </c>
      <c r="P4038">
        <f>IF($I4038&lt;&gt;"",$I4038,IF($E4038="SGD",1,IF($E4038="USD",Settings!$B$22,IF($E4038="HKD",Settings!$B$23,1))))</f>
        <v>1</v>
      </c>
      <c r="Q4038">
        <f t="shared" si="571"/>
        <v>0</v>
      </c>
      <c r="R4038">
        <f t="shared" si="572"/>
        <v>0</v>
      </c>
      <c r="S4038" t="str">
        <f t="shared" si="573"/>
        <v/>
      </c>
      <c r="T4038" t="str">
        <f t="shared" si="574"/>
        <v/>
      </c>
      <c r="U4038" t="str">
        <f t="shared" si="575"/>
        <v/>
      </c>
    </row>
    <row r="4039" spans="12:21" ht="15" customHeight="1" x14ac:dyDescent="0.15">
      <c r="L4039" s="244" t="str">
        <f t="shared" si="567"/>
        <v/>
      </c>
      <c r="M4039" s="245" t="str">
        <f t="shared" si="568"/>
        <v/>
      </c>
      <c r="N4039" s="244" t="str">
        <f t="shared" si="569"/>
        <v/>
      </c>
      <c r="O4039" s="244" t="str">
        <f t="shared" si="570"/>
        <v/>
      </c>
      <c r="P4039">
        <f>IF($I4039&lt;&gt;"",$I4039,IF($E4039="SGD",1,IF($E4039="USD",Settings!$B$22,IF($E4039="HKD",Settings!$B$23,1))))</f>
        <v>1</v>
      </c>
      <c r="Q4039">
        <f t="shared" si="571"/>
        <v>0</v>
      </c>
      <c r="R4039">
        <f t="shared" si="572"/>
        <v>0</v>
      </c>
      <c r="S4039" t="str">
        <f t="shared" si="573"/>
        <v/>
      </c>
      <c r="T4039" t="str">
        <f t="shared" si="574"/>
        <v/>
      </c>
      <c r="U4039" t="str">
        <f t="shared" si="575"/>
        <v/>
      </c>
    </row>
    <row r="4040" spans="12:21" ht="15" customHeight="1" x14ac:dyDescent="0.15">
      <c r="L4040" s="244" t="str">
        <f t="shared" si="567"/>
        <v/>
      </c>
      <c r="M4040" s="245" t="str">
        <f t="shared" si="568"/>
        <v/>
      </c>
      <c r="N4040" s="244" t="str">
        <f t="shared" si="569"/>
        <v/>
      </c>
      <c r="O4040" s="244" t="str">
        <f t="shared" si="570"/>
        <v/>
      </c>
      <c r="P4040">
        <f>IF($I4040&lt;&gt;"",$I4040,IF($E4040="SGD",1,IF($E4040="USD",Settings!$B$22,IF($E4040="HKD",Settings!$B$23,1))))</f>
        <v>1</v>
      </c>
      <c r="Q4040">
        <f t="shared" si="571"/>
        <v>0</v>
      </c>
      <c r="R4040">
        <f t="shared" si="572"/>
        <v>0</v>
      </c>
      <c r="S4040" t="str">
        <f t="shared" si="573"/>
        <v/>
      </c>
      <c r="T4040" t="str">
        <f t="shared" si="574"/>
        <v/>
      </c>
      <c r="U4040" t="str">
        <f t="shared" si="575"/>
        <v/>
      </c>
    </row>
    <row r="4041" spans="12:21" ht="15" customHeight="1" x14ac:dyDescent="0.15">
      <c r="L4041" s="244" t="str">
        <f t="shared" si="567"/>
        <v/>
      </c>
      <c r="M4041" s="245" t="str">
        <f t="shared" si="568"/>
        <v/>
      </c>
      <c r="N4041" s="244" t="str">
        <f t="shared" si="569"/>
        <v/>
      </c>
      <c r="O4041" s="244" t="str">
        <f t="shared" si="570"/>
        <v/>
      </c>
      <c r="P4041">
        <f>IF($I4041&lt;&gt;"",$I4041,IF($E4041="SGD",1,IF($E4041="USD",Settings!$B$22,IF($E4041="HKD",Settings!$B$23,1))))</f>
        <v>1</v>
      </c>
      <c r="Q4041">
        <f t="shared" si="571"/>
        <v>0</v>
      </c>
      <c r="R4041">
        <f t="shared" si="572"/>
        <v>0</v>
      </c>
      <c r="S4041" t="str">
        <f t="shared" si="573"/>
        <v/>
      </c>
      <c r="T4041" t="str">
        <f t="shared" si="574"/>
        <v/>
      </c>
      <c r="U4041" t="str">
        <f t="shared" si="575"/>
        <v/>
      </c>
    </row>
    <row r="4042" spans="12:21" ht="15" customHeight="1" x14ac:dyDescent="0.15">
      <c r="L4042" s="244" t="str">
        <f t="shared" si="567"/>
        <v/>
      </c>
      <c r="M4042" s="245" t="str">
        <f t="shared" si="568"/>
        <v/>
      </c>
      <c r="N4042" s="244" t="str">
        <f t="shared" si="569"/>
        <v/>
      </c>
      <c r="O4042" s="244" t="str">
        <f t="shared" si="570"/>
        <v/>
      </c>
      <c r="P4042">
        <f>IF($I4042&lt;&gt;"",$I4042,IF($E4042="SGD",1,IF($E4042="USD",Settings!$B$22,IF($E4042="HKD",Settings!$B$23,1))))</f>
        <v>1</v>
      </c>
      <c r="Q4042">
        <f t="shared" si="571"/>
        <v>0</v>
      </c>
      <c r="R4042">
        <f t="shared" si="572"/>
        <v>0</v>
      </c>
      <c r="S4042" t="str">
        <f t="shared" si="573"/>
        <v/>
      </c>
      <c r="T4042" t="str">
        <f t="shared" si="574"/>
        <v/>
      </c>
      <c r="U4042" t="str">
        <f t="shared" si="575"/>
        <v/>
      </c>
    </row>
    <row r="4043" spans="12:21" ht="15" customHeight="1" x14ac:dyDescent="0.15">
      <c r="L4043" s="244" t="str">
        <f t="shared" si="567"/>
        <v/>
      </c>
      <c r="M4043" s="245" t="str">
        <f t="shared" si="568"/>
        <v/>
      </c>
      <c r="N4043" s="244" t="str">
        <f t="shared" si="569"/>
        <v/>
      </c>
      <c r="O4043" s="244" t="str">
        <f t="shared" si="570"/>
        <v/>
      </c>
      <c r="P4043">
        <f>IF($I4043&lt;&gt;"",$I4043,IF($E4043="SGD",1,IF($E4043="USD",Settings!$B$22,IF($E4043="HKD",Settings!$B$23,1))))</f>
        <v>1</v>
      </c>
      <c r="Q4043">
        <f t="shared" si="571"/>
        <v>0</v>
      </c>
      <c r="R4043">
        <f t="shared" si="572"/>
        <v>0</v>
      </c>
      <c r="S4043" t="str">
        <f t="shared" si="573"/>
        <v/>
      </c>
      <c r="T4043" t="str">
        <f t="shared" si="574"/>
        <v/>
      </c>
      <c r="U4043" t="str">
        <f t="shared" si="575"/>
        <v/>
      </c>
    </row>
    <row r="4044" spans="12:21" ht="15" customHeight="1" x14ac:dyDescent="0.15">
      <c r="L4044" s="244" t="str">
        <f t="shared" si="567"/>
        <v/>
      </c>
      <c r="M4044" s="245" t="str">
        <f t="shared" si="568"/>
        <v/>
      </c>
      <c r="N4044" s="244" t="str">
        <f t="shared" si="569"/>
        <v/>
      </c>
      <c r="O4044" s="244" t="str">
        <f t="shared" si="570"/>
        <v/>
      </c>
      <c r="P4044">
        <f>IF($I4044&lt;&gt;"",$I4044,IF($E4044="SGD",1,IF($E4044="USD",Settings!$B$22,IF($E4044="HKD",Settings!$B$23,1))))</f>
        <v>1</v>
      </c>
      <c r="Q4044">
        <f t="shared" si="571"/>
        <v>0</v>
      </c>
      <c r="R4044">
        <f t="shared" si="572"/>
        <v>0</v>
      </c>
      <c r="S4044" t="str">
        <f t="shared" si="573"/>
        <v/>
      </c>
      <c r="T4044" t="str">
        <f t="shared" si="574"/>
        <v/>
      </c>
      <c r="U4044" t="str">
        <f t="shared" si="575"/>
        <v/>
      </c>
    </row>
    <row r="4045" spans="12:21" ht="15" customHeight="1" x14ac:dyDescent="0.15">
      <c r="L4045" s="244" t="str">
        <f t="shared" si="567"/>
        <v/>
      </c>
      <c r="M4045" s="245" t="str">
        <f t="shared" si="568"/>
        <v/>
      </c>
      <c r="N4045" s="244" t="str">
        <f t="shared" si="569"/>
        <v/>
      </c>
      <c r="O4045" s="244" t="str">
        <f t="shared" si="570"/>
        <v/>
      </c>
      <c r="P4045">
        <f>IF($I4045&lt;&gt;"",$I4045,IF($E4045="SGD",1,IF($E4045="USD",Settings!$B$22,IF($E4045="HKD",Settings!$B$23,1))))</f>
        <v>1</v>
      </c>
      <c r="Q4045">
        <f t="shared" si="571"/>
        <v>0</v>
      </c>
      <c r="R4045">
        <f t="shared" si="572"/>
        <v>0</v>
      </c>
      <c r="S4045" t="str">
        <f t="shared" si="573"/>
        <v/>
      </c>
      <c r="T4045" t="str">
        <f t="shared" si="574"/>
        <v/>
      </c>
      <c r="U4045" t="str">
        <f t="shared" si="575"/>
        <v/>
      </c>
    </row>
    <row r="4046" spans="12:21" ht="15" customHeight="1" x14ac:dyDescent="0.15">
      <c r="L4046" s="244" t="str">
        <f t="shared" si="567"/>
        <v/>
      </c>
      <c r="M4046" s="245" t="str">
        <f t="shared" si="568"/>
        <v/>
      </c>
      <c r="N4046" s="244" t="str">
        <f t="shared" si="569"/>
        <v/>
      </c>
      <c r="O4046" s="244" t="str">
        <f t="shared" si="570"/>
        <v/>
      </c>
      <c r="P4046">
        <f>IF($I4046&lt;&gt;"",$I4046,IF($E4046="SGD",1,IF($E4046="USD",Settings!$B$22,IF($E4046="HKD",Settings!$B$23,1))))</f>
        <v>1</v>
      </c>
      <c r="Q4046">
        <f t="shared" si="571"/>
        <v>0</v>
      </c>
      <c r="R4046">
        <f t="shared" si="572"/>
        <v>0</v>
      </c>
      <c r="S4046" t="str">
        <f t="shared" si="573"/>
        <v/>
      </c>
      <c r="T4046" t="str">
        <f t="shared" si="574"/>
        <v/>
      </c>
      <c r="U4046" t="str">
        <f t="shared" si="575"/>
        <v/>
      </c>
    </row>
    <row r="4047" spans="12:21" ht="15" customHeight="1" x14ac:dyDescent="0.15">
      <c r="L4047" s="244" t="str">
        <f t="shared" si="567"/>
        <v/>
      </c>
      <c r="M4047" s="245" t="str">
        <f t="shared" si="568"/>
        <v/>
      </c>
      <c r="N4047" s="244" t="str">
        <f t="shared" si="569"/>
        <v/>
      </c>
      <c r="O4047" s="244" t="str">
        <f t="shared" si="570"/>
        <v/>
      </c>
      <c r="P4047">
        <f>IF($I4047&lt;&gt;"",$I4047,IF($E4047="SGD",1,IF($E4047="USD",Settings!$B$22,IF($E4047="HKD",Settings!$B$23,1))))</f>
        <v>1</v>
      </c>
      <c r="Q4047">
        <f t="shared" si="571"/>
        <v>0</v>
      </c>
      <c r="R4047">
        <f t="shared" si="572"/>
        <v>0</v>
      </c>
      <c r="S4047" t="str">
        <f t="shared" si="573"/>
        <v/>
      </c>
      <c r="T4047" t="str">
        <f t="shared" si="574"/>
        <v/>
      </c>
      <c r="U4047" t="str">
        <f t="shared" si="575"/>
        <v/>
      </c>
    </row>
    <row r="4048" spans="12:21" ht="15" customHeight="1" x14ac:dyDescent="0.15">
      <c r="L4048" s="244" t="str">
        <f t="shared" si="567"/>
        <v/>
      </c>
      <c r="M4048" s="245" t="str">
        <f t="shared" si="568"/>
        <v/>
      </c>
      <c r="N4048" s="244" t="str">
        <f t="shared" si="569"/>
        <v/>
      </c>
      <c r="O4048" s="244" t="str">
        <f t="shared" si="570"/>
        <v/>
      </c>
      <c r="P4048">
        <f>IF($I4048&lt;&gt;"",$I4048,IF($E4048="SGD",1,IF($E4048="USD",Settings!$B$22,IF($E4048="HKD",Settings!$B$23,1))))</f>
        <v>1</v>
      </c>
      <c r="Q4048">
        <f t="shared" si="571"/>
        <v>0</v>
      </c>
      <c r="R4048">
        <f t="shared" si="572"/>
        <v>0</v>
      </c>
      <c r="S4048" t="str">
        <f t="shared" si="573"/>
        <v/>
      </c>
      <c r="T4048" t="str">
        <f t="shared" si="574"/>
        <v/>
      </c>
      <c r="U4048" t="str">
        <f t="shared" si="575"/>
        <v/>
      </c>
    </row>
    <row r="4049" spans="12:21" ht="15" customHeight="1" x14ac:dyDescent="0.15">
      <c r="L4049" s="244" t="str">
        <f t="shared" si="567"/>
        <v/>
      </c>
      <c r="M4049" s="245" t="str">
        <f t="shared" si="568"/>
        <v/>
      </c>
      <c r="N4049" s="244" t="str">
        <f t="shared" si="569"/>
        <v/>
      </c>
      <c r="O4049" s="244" t="str">
        <f t="shared" si="570"/>
        <v/>
      </c>
      <c r="P4049">
        <f>IF($I4049&lt;&gt;"",$I4049,IF($E4049="SGD",1,IF($E4049="USD",Settings!$B$22,IF($E4049="HKD",Settings!$B$23,1))))</f>
        <v>1</v>
      </c>
      <c r="Q4049">
        <f t="shared" si="571"/>
        <v>0</v>
      </c>
      <c r="R4049">
        <f t="shared" si="572"/>
        <v>0</v>
      </c>
      <c r="S4049" t="str">
        <f t="shared" si="573"/>
        <v/>
      </c>
      <c r="T4049" t="str">
        <f t="shared" si="574"/>
        <v/>
      </c>
      <c r="U4049" t="str">
        <f t="shared" si="575"/>
        <v/>
      </c>
    </row>
    <row r="4050" spans="12:21" ht="15" customHeight="1" x14ac:dyDescent="0.15">
      <c r="L4050" s="244" t="str">
        <f t="shared" si="567"/>
        <v/>
      </c>
      <c r="M4050" s="245" t="str">
        <f t="shared" si="568"/>
        <v/>
      </c>
      <c r="N4050" s="244" t="str">
        <f t="shared" si="569"/>
        <v/>
      </c>
      <c r="O4050" s="244" t="str">
        <f t="shared" si="570"/>
        <v/>
      </c>
      <c r="P4050">
        <f>IF($I4050&lt;&gt;"",$I4050,IF($E4050="SGD",1,IF($E4050="USD",Settings!$B$22,IF($E4050="HKD",Settings!$B$23,1))))</f>
        <v>1</v>
      </c>
      <c r="Q4050">
        <f t="shared" si="571"/>
        <v>0</v>
      </c>
      <c r="R4050">
        <f t="shared" si="572"/>
        <v>0</v>
      </c>
      <c r="S4050" t="str">
        <f t="shared" si="573"/>
        <v/>
      </c>
      <c r="T4050" t="str">
        <f t="shared" si="574"/>
        <v/>
      </c>
      <c r="U4050" t="str">
        <f t="shared" si="575"/>
        <v/>
      </c>
    </row>
    <row r="4051" spans="12:21" ht="15" customHeight="1" x14ac:dyDescent="0.15">
      <c r="L4051" s="244" t="str">
        <f t="shared" si="567"/>
        <v/>
      </c>
      <c r="M4051" s="245" t="str">
        <f t="shared" si="568"/>
        <v/>
      </c>
      <c r="N4051" s="244" t="str">
        <f t="shared" si="569"/>
        <v/>
      </c>
      <c r="O4051" s="244" t="str">
        <f t="shared" si="570"/>
        <v/>
      </c>
      <c r="P4051">
        <f>IF($I4051&lt;&gt;"",$I4051,IF($E4051="SGD",1,IF($E4051="USD",Settings!$B$22,IF($E4051="HKD",Settings!$B$23,1))))</f>
        <v>1</v>
      </c>
      <c r="Q4051">
        <f t="shared" si="571"/>
        <v>0</v>
      </c>
      <c r="R4051">
        <f t="shared" si="572"/>
        <v>0</v>
      </c>
      <c r="S4051" t="str">
        <f t="shared" si="573"/>
        <v/>
      </c>
      <c r="T4051" t="str">
        <f t="shared" si="574"/>
        <v/>
      </c>
      <c r="U4051" t="str">
        <f t="shared" si="575"/>
        <v/>
      </c>
    </row>
    <row r="4052" spans="12:21" ht="15" customHeight="1" x14ac:dyDescent="0.15">
      <c r="L4052" s="244" t="str">
        <f t="shared" si="567"/>
        <v/>
      </c>
      <c r="M4052" s="245" t="str">
        <f t="shared" si="568"/>
        <v/>
      </c>
      <c r="N4052" s="244" t="str">
        <f t="shared" si="569"/>
        <v/>
      </c>
      <c r="O4052" s="244" t="str">
        <f t="shared" si="570"/>
        <v/>
      </c>
      <c r="P4052">
        <f>IF($I4052&lt;&gt;"",$I4052,IF($E4052="SGD",1,IF($E4052="USD",Settings!$B$22,IF($E4052="HKD",Settings!$B$23,1))))</f>
        <v>1</v>
      </c>
      <c r="Q4052">
        <f t="shared" si="571"/>
        <v>0</v>
      </c>
      <c r="R4052">
        <f t="shared" si="572"/>
        <v>0</v>
      </c>
      <c r="S4052" t="str">
        <f t="shared" si="573"/>
        <v/>
      </c>
      <c r="T4052" t="str">
        <f t="shared" si="574"/>
        <v/>
      </c>
      <c r="U4052" t="str">
        <f t="shared" si="575"/>
        <v/>
      </c>
    </row>
    <row r="4053" spans="12:21" ht="15" customHeight="1" x14ac:dyDescent="0.15">
      <c r="L4053" s="244" t="str">
        <f t="shared" si="567"/>
        <v/>
      </c>
      <c r="M4053" s="245" t="str">
        <f t="shared" si="568"/>
        <v/>
      </c>
      <c r="N4053" s="244" t="str">
        <f t="shared" si="569"/>
        <v/>
      </c>
      <c r="O4053" s="244" t="str">
        <f t="shared" si="570"/>
        <v/>
      </c>
      <c r="P4053">
        <f>IF($I4053&lt;&gt;"",$I4053,IF($E4053="SGD",1,IF($E4053="USD",Settings!$B$22,IF($E4053="HKD",Settings!$B$23,1))))</f>
        <v>1</v>
      </c>
      <c r="Q4053">
        <f t="shared" si="571"/>
        <v>0</v>
      </c>
      <c r="R4053">
        <f t="shared" si="572"/>
        <v>0</v>
      </c>
      <c r="S4053" t="str">
        <f t="shared" si="573"/>
        <v/>
      </c>
      <c r="T4053" t="str">
        <f t="shared" si="574"/>
        <v/>
      </c>
      <c r="U4053" t="str">
        <f t="shared" si="575"/>
        <v/>
      </c>
    </row>
    <row r="4054" spans="12:21" ht="15" customHeight="1" x14ac:dyDescent="0.15">
      <c r="L4054" s="244" t="str">
        <f t="shared" si="567"/>
        <v/>
      </c>
      <c r="M4054" s="245" t="str">
        <f t="shared" si="568"/>
        <v/>
      </c>
      <c r="N4054" s="244" t="str">
        <f t="shared" si="569"/>
        <v/>
      </c>
      <c r="O4054" s="244" t="str">
        <f t="shared" si="570"/>
        <v/>
      </c>
      <c r="P4054">
        <f>IF($I4054&lt;&gt;"",$I4054,IF($E4054="SGD",1,IF($E4054="USD",Settings!$B$22,IF($E4054="HKD",Settings!$B$23,1))))</f>
        <v>1</v>
      </c>
      <c r="Q4054">
        <f t="shared" si="571"/>
        <v>0</v>
      </c>
      <c r="R4054">
        <f t="shared" si="572"/>
        <v>0</v>
      </c>
      <c r="S4054" t="str">
        <f t="shared" si="573"/>
        <v/>
      </c>
      <c r="T4054" t="str">
        <f t="shared" si="574"/>
        <v/>
      </c>
      <c r="U4054" t="str">
        <f t="shared" si="575"/>
        <v/>
      </c>
    </row>
    <row r="4055" spans="12:21" ht="15" customHeight="1" x14ac:dyDescent="0.15">
      <c r="L4055" s="244" t="str">
        <f t="shared" si="567"/>
        <v/>
      </c>
      <c r="M4055" s="245" t="str">
        <f t="shared" si="568"/>
        <v/>
      </c>
      <c r="N4055" s="244" t="str">
        <f t="shared" si="569"/>
        <v/>
      </c>
      <c r="O4055" s="244" t="str">
        <f t="shared" si="570"/>
        <v/>
      </c>
      <c r="P4055">
        <f>IF($I4055&lt;&gt;"",$I4055,IF($E4055="SGD",1,IF($E4055="USD",Settings!$B$22,IF($E4055="HKD",Settings!$B$23,1))))</f>
        <v>1</v>
      </c>
      <c r="Q4055">
        <f t="shared" si="571"/>
        <v>0</v>
      </c>
      <c r="R4055">
        <f t="shared" si="572"/>
        <v>0</v>
      </c>
      <c r="S4055" t="str">
        <f t="shared" si="573"/>
        <v/>
      </c>
      <c r="T4055" t="str">
        <f t="shared" si="574"/>
        <v/>
      </c>
      <c r="U4055" t="str">
        <f t="shared" si="575"/>
        <v/>
      </c>
    </row>
    <row r="4056" spans="12:21" ht="15" customHeight="1" x14ac:dyDescent="0.15">
      <c r="L4056" s="244" t="str">
        <f t="shared" si="567"/>
        <v/>
      </c>
      <c r="M4056" s="245" t="str">
        <f t="shared" si="568"/>
        <v/>
      </c>
      <c r="N4056" s="244" t="str">
        <f t="shared" si="569"/>
        <v/>
      </c>
      <c r="O4056" s="244" t="str">
        <f t="shared" si="570"/>
        <v/>
      </c>
      <c r="P4056">
        <f>IF($I4056&lt;&gt;"",$I4056,IF($E4056="SGD",1,IF($E4056="USD",Settings!$B$22,IF($E4056="HKD",Settings!$B$23,1))))</f>
        <v>1</v>
      </c>
      <c r="Q4056">
        <f t="shared" si="571"/>
        <v>0</v>
      </c>
      <c r="R4056">
        <f t="shared" si="572"/>
        <v>0</v>
      </c>
      <c r="S4056" t="str">
        <f t="shared" si="573"/>
        <v/>
      </c>
      <c r="T4056" t="str">
        <f t="shared" si="574"/>
        <v/>
      </c>
      <c r="U4056" t="str">
        <f t="shared" si="575"/>
        <v/>
      </c>
    </row>
    <row r="4057" spans="12:21" ht="15" customHeight="1" x14ac:dyDescent="0.15">
      <c r="L4057" s="244" t="str">
        <f t="shared" si="567"/>
        <v/>
      </c>
      <c r="M4057" s="245" t="str">
        <f t="shared" si="568"/>
        <v/>
      </c>
      <c r="N4057" s="244" t="str">
        <f t="shared" si="569"/>
        <v/>
      </c>
      <c r="O4057" s="244" t="str">
        <f t="shared" si="570"/>
        <v/>
      </c>
      <c r="P4057">
        <f>IF($I4057&lt;&gt;"",$I4057,IF($E4057="SGD",1,IF($E4057="USD",Settings!$B$22,IF($E4057="HKD",Settings!$B$23,1))))</f>
        <v>1</v>
      </c>
      <c r="Q4057">
        <f t="shared" si="571"/>
        <v>0</v>
      </c>
      <c r="R4057">
        <f t="shared" si="572"/>
        <v>0</v>
      </c>
      <c r="S4057" t="str">
        <f t="shared" si="573"/>
        <v/>
      </c>
      <c r="T4057" t="str">
        <f t="shared" si="574"/>
        <v/>
      </c>
      <c r="U4057" t="str">
        <f t="shared" si="575"/>
        <v/>
      </c>
    </row>
    <row r="4058" spans="12:21" ht="15" customHeight="1" x14ac:dyDescent="0.15">
      <c r="L4058" s="244" t="str">
        <f t="shared" si="567"/>
        <v/>
      </c>
      <c r="M4058" s="245" t="str">
        <f t="shared" si="568"/>
        <v/>
      </c>
      <c r="N4058" s="244" t="str">
        <f t="shared" si="569"/>
        <v/>
      </c>
      <c r="O4058" s="244" t="str">
        <f t="shared" si="570"/>
        <v/>
      </c>
      <c r="P4058">
        <f>IF($I4058&lt;&gt;"",$I4058,IF($E4058="SGD",1,IF($E4058="USD",Settings!$B$22,IF($E4058="HKD",Settings!$B$23,1))))</f>
        <v>1</v>
      </c>
      <c r="Q4058">
        <f t="shared" si="571"/>
        <v>0</v>
      </c>
      <c r="R4058">
        <f t="shared" si="572"/>
        <v>0</v>
      </c>
      <c r="S4058" t="str">
        <f t="shared" si="573"/>
        <v/>
      </c>
      <c r="T4058" t="str">
        <f t="shared" si="574"/>
        <v/>
      </c>
      <c r="U4058" t="str">
        <f t="shared" si="575"/>
        <v/>
      </c>
    </row>
    <row r="4059" spans="12:21" ht="15" customHeight="1" x14ac:dyDescent="0.15">
      <c r="L4059" s="244" t="str">
        <f t="shared" si="567"/>
        <v/>
      </c>
      <c r="M4059" s="245" t="str">
        <f t="shared" si="568"/>
        <v/>
      </c>
      <c r="N4059" s="244" t="str">
        <f t="shared" si="569"/>
        <v/>
      </c>
      <c r="O4059" s="244" t="str">
        <f t="shared" si="570"/>
        <v/>
      </c>
      <c r="P4059">
        <f>IF($I4059&lt;&gt;"",$I4059,IF($E4059="SGD",1,IF($E4059="USD",Settings!$B$22,IF($E4059="HKD",Settings!$B$23,1))))</f>
        <v>1</v>
      </c>
      <c r="Q4059">
        <f t="shared" si="571"/>
        <v>0</v>
      </c>
      <c r="R4059">
        <f t="shared" si="572"/>
        <v>0</v>
      </c>
      <c r="S4059" t="str">
        <f t="shared" si="573"/>
        <v/>
      </c>
      <c r="T4059" t="str">
        <f t="shared" si="574"/>
        <v/>
      </c>
      <c r="U4059" t="str">
        <f t="shared" si="575"/>
        <v/>
      </c>
    </row>
    <row r="4060" spans="12:21" ht="15" customHeight="1" x14ac:dyDescent="0.15">
      <c r="L4060" s="244" t="str">
        <f t="shared" si="567"/>
        <v/>
      </c>
      <c r="M4060" s="245" t="str">
        <f t="shared" si="568"/>
        <v/>
      </c>
      <c r="N4060" s="244" t="str">
        <f t="shared" si="569"/>
        <v/>
      </c>
      <c r="O4060" s="244" t="str">
        <f t="shared" si="570"/>
        <v/>
      </c>
      <c r="P4060">
        <f>IF($I4060&lt;&gt;"",$I4060,IF($E4060="SGD",1,IF($E4060="USD",Settings!$B$22,IF($E4060="HKD",Settings!$B$23,1))))</f>
        <v>1</v>
      </c>
      <c r="Q4060">
        <f t="shared" si="571"/>
        <v>0</v>
      </c>
      <c r="R4060">
        <f t="shared" si="572"/>
        <v>0</v>
      </c>
      <c r="S4060" t="str">
        <f t="shared" si="573"/>
        <v/>
      </c>
      <c r="T4060" t="str">
        <f t="shared" si="574"/>
        <v/>
      </c>
      <c r="U4060" t="str">
        <f t="shared" si="575"/>
        <v/>
      </c>
    </row>
    <row r="4061" spans="12:21" ht="15" customHeight="1" x14ac:dyDescent="0.15">
      <c r="L4061" s="244" t="str">
        <f t="shared" si="567"/>
        <v/>
      </c>
      <c r="M4061" s="245" t="str">
        <f t="shared" si="568"/>
        <v/>
      </c>
      <c r="N4061" s="244" t="str">
        <f t="shared" si="569"/>
        <v/>
      </c>
      <c r="O4061" s="244" t="str">
        <f t="shared" si="570"/>
        <v/>
      </c>
      <c r="P4061">
        <f>IF($I4061&lt;&gt;"",$I4061,IF($E4061="SGD",1,IF($E4061="USD",Settings!$B$22,IF($E4061="HKD",Settings!$B$23,1))))</f>
        <v>1</v>
      </c>
      <c r="Q4061">
        <f t="shared" si="571"/>
        <v>0</v>
      </c>
      <c r="R4061">
        <f t="shared" si="572"/>
        <v>0</v>
      </c>
      <c r="S4061" t="str">
        <f t="shared" si="573"/>
        <v/>
      </c>
      <c r="T4061" t="str">
        <f t="shared" si="574"/>
        <v/>
      </c>
      <c r="U4061" t="str">
        <f t="shared" si="575"/>
        <v/>
      </c>
    </row>
    <row r="4062" spans="12:21" ht="15" customHeight="1" x14ac:dyDescent="0.15">
      <c r="L4062" s="244" t="str">
        <f t="shared" si="567"/>
        <v/>
      </c>
      <c r="M4062" s="245" t="str">
        <f t="shared" si="568"/>
        <v/>
      </c>
      <c r="N4062" s="244" t="str">
        <f t="shared" si="569"/>
        <v/>
      </c>
      <c r="O4062" s="244" t="str">
        <f t="shared" si="570"/>
        <v/>
      </c>
      <c r="P4062">
        <f>IF($I4062&lt;&gt;"",$I4062,IF($E4062="SGD",1,IF($E4062="USD",Settings!$B$22,IF($E4062="HKD",Settings!$B$23,1))))</f>
        <v>1</v>
      </c>
      <c r="Q4062">
        <f t="shared" si="571"/>
        <v>0</v>
      </c>
      <c r="R4062">
        <f t="shared" si="572"/>
        <v>0</v>
      </c>
      <c r="S4062" t="str">
        <f t="shared" si="573"/>
        <v/>
      </c>
      <c r="T4062" t="str">
        <f t="shared" si="574"/>
        <v/>
      </c>
      <c r="U4062" t="str">
        <f t="shared" si="575"/>
        <v/>
      </c>
    </row>
    <row r="4063" spans="12:21" ht="15" customHeight="1" x14ac:dyDescent="0.15">
      <c r="L4063" s="244" t="str">
        <f t="shared" si="567"/>
        <v/>
      </c>
      <c r="M4063" s="245" t="str">
        <f t="shared" si="568"/>
        <v/>
      </c>
      <c r="N4063" s="244" t="str">
        <f t="shared" si="569"/>
        <v/>
      </c>
      <c r="O4063" s="244" t="str">
        <f t="shared" si="570"/>
        <v/>
      </c>
      <c r="P4063">
        <f>IF($I4063&lt;&gt;"",$I4063,IF($E4063="SGD",1,IF($E4063="USD",Settings!$B$22,IF($E4063="HKD",Settings!$B$23,1))))</f>
        <v>1</v>
      </c>
      <c r="Q4063">
        <f t="shared" si="571"/>
        <v>0</v>
      </c>
      <c r="R4063">
        <f t="shared" si="572"/>
        <v>0</v>
      </c>
      <c r="S4063" t="str">
        <f t="shared" si="573"/>
        <v/>
      </c>
      <c r="T4063" t="str">
        <f t="shared" si="574"/>
        <v/>
      </c>
      <c r="U4063" t="str">
        <f t="shared" si="575"/>
        <v/>
      </c>
    </row>
    <row r="4064" spans="12:21" ht="15" customHeight="1" x14ac:dyDescent="0.15">
      <c r="L4064" s="244" t="str">
        <f t="shared" si="567"/>
        <v/>
      </c>
      <c r="M4064" s="245" t="str">
        <f t="shared" si="568"/>
        <v/>
      </c>
      <c r="N4064" s="244" t="str">
        <f t="shared" si="569"/>
        <v/>
      </c>
      <c r="O4064" s="244" t="str">
        <f t="shared" si="570"/>
        <v/>
      </c>
      <c r="P4064">
        <f>IF($I4064&lt;&gt;"",$I4064,IF($E4064="SGD",1,IF($E4064="USD",Settings!$B$22,IF($E4064="HKD",Settings!$B$23,1))))</f>
        <v>1</v>
      </c>
      <c r="Q4064">
        <f t="shared" si="571"/>
        <v>0</v>
      </c>
      <c r="R4064">
        <f t="shared" si="572"/>
        <v>0</v>
      </c>
      <c r="S4064" t="str">
        <f t="shared" si="573"/>
        <v/>
      </c>
      <c r="T4064" t="str">
        <f t="shared" si="574"/>
        <v/>
      </c>
      <c r="U4064" t="str">
        <f t="shared" si="575"/>
        <v/>
      </c>
    </row>
    <row r="4065" spans="12:21" ht="15" customHeight="1" x14ac:dyDescent="0.15">
      <c r="L4065" s="244" t="str">
        <f t="shared" si="567"/>
        <v/>
      </c>
      <c r="M4065" s="245" t="str">
        <f t="shared" si="568"/>
        <v/>
      </c>
      <c r="N4065" s="244" t="str">
        <f t="shared" si="569"/>
        <v/>
      </c>
      <c r="O4065" s="244" t="str">
        <f t="shared" si="570"/>
        <v/>
      </c>
      <c r="P4065">
        <f>IF($I4065&lt;&gt;"",$I4065,IF($E4065="SGD",1,IF($E4065="USD",Settings!$B$22,IF($E4065="HKD",Settings!$B$23,1))))</f>
        <v>1</v>
      </c>
      <c r="Q4065">
        <f t="shared" si="571"/>
        <v>0</v>
      </c>
      <c r="R4065">
        <f t="shared" si="572"/>
        <v>0</v>
      </c>
      <c r="S4065" t="str">
        <f t="shared" si="573"/>
        <v/>
      </c>
      <c r="T4065" t="str">
        <f t="shared" si="574"/>
        <v/>
      </c>
      <c r="U4065" t="str">
        <f t="shared" si="575"/>
        <v/>
      </c>
    </row>
    <row r="4066" spans="12:21" ht="15" customHeight="1" x14ac:dyDescent="0.15">
      <c r="L4066" s="244" t="str">
        <f t="shared" si="567"/>
        <v/>
      </c>
      <c r="M4066" s="245" t="str">
        <f t="shared" si="568"/>
        <v/>
      </c>
      <c r="N4066" s="244" t="str">
        <f t="shared" si="569"/>
        <v/>
      </c>
      <c r="O4066" s="244" t="str">
        <f t="shared" si="570"/>
        <v/>
      </c>
      <c r="P4066">
        <f>IF($I4066&lt;&gt;"",$I4066,IF($E4066="SGD",1,IF($E4066="USD",Settings!$B$22,IF($E4066="HKD",Settings!$B$23,1))))</f>
        <v>1</v>
      </c>
      <c r="Q4066">
        <f t="shared" si="571"/>
        <v>0</v>
      </c>
      <c r="R4066">
        <f t="shared" si="572"/>
        <v>0</v>
      </c>
      <c r="S4066" t="str">
        <f t="shared" si="573"/>
        <v/>
      </c>
      <c r="T4066" t="str">
        <f t="shared" si="574"/>
        <v/>
      </c>
      <c r="U4066" t="str">
        <f t="shared" si="575"/>
        <v/>
      </c>
    </row>
    <row r="4067" spans="12:21" ht="15" customHeight="1" x14ac:dyDescent="0.15">
      <c r="L4067" s="244" t="str">
        <f t="shared" si="567"/>
        <v/>
      </c>
      <c r="M4067" s="245" t="str">
        <f t="shared" si="568"/>
        <v/>
      </c>
      <c r="N4067" s="244" t="str">
        <f t="shared" si="569"/>
        <v/>
      </c>
      <c r="O4067" s="244" t="str">
        <f t="shared" si="570"/>
        <v/>
      </c>
      <c r="P4067">
        <f>IF($I4067&lt;&gt;"",$I4067,IF($E4067="SGD",1,IF($E4067="USD",Settings!$B$22,IF($E4067="HKD",Settings!$B$23,1))))</f>
        <v>1</v>
      </c>
      <c r="Q4067">
        <f t="shared" si="571"/>
        <v>0</v>
      </c>
      <c r="R4067">
        <f t="shared" si="572"/>
        <v>0</v>
      </c>
      <c r="S4067" t="str">
        <f t="shared" si="573"/>
        <v/>
      </c>
      <c r="T4067" t="str">
        <f t="shared" si="574"/>
        <v/>
      </c>
      <c r="U4067" t="str">
        <f t="shared" si="575"/>
        <v/>
      </c>
    </row>
    <row r="4068" spans="12:21" ht="15" customHeight="1" x14ac:dyDescent="0.15">
      <c r="L4068" s="244" t="str">
        <f t="shared" si="567"/>
        <v/>
      </c>
      <c r="M4068" s="245" t="str">
        <f t="shared" si="568"/>
        <v/>
      </c>
      <c r="N4068" s="244" t="str">
        <f t="shared" si="569"/>
        <v/>
      </c>
      <c r="O4068" s="244" t="str">
        <f t="shared" si="570"/>
        <v/>
      </c>
      <c r="P4068">
        <f>IF($I4068&lt;&gt;"",$I4068,IF($E4068="SGD",1,IF($E4068="USD",Settings!$B$22,IF($E4068="HKD",Settings!$B$23,1))))</f>
        <v>1</v>
      </c>
      <c r="Q4068">
        <f t="shared" si="571"/>
        <v>0</v>
      </c>
      <c r="R4068">
        <f t="shared" si="572"/>
        <v>0</v>
      </c>
      <c r="S4068" t="str">
        <f t="shared" si="573"/>
        <v/>
      </c>
      <c r="T4068" t="str">
        <f t="shared" si="574"/>
        <v/>
      </c>
      <c r="U4068" t="str">
        <f t="shared" si="575"/>
        <v/>
      </c>
    </row>
    <row r="4069" spans="12:21" ht="15" customHeight="1" x14ac:dyDescent="0.15">
      <c r="L4069" s="244" t="str">
        <f t="shared" si="567"/>
        <v/>
      </c>
      <c r="M4069" s="245" t="str">
        <f t="shared" si="568"/>
        <v/>
      </c>
      <c r="N4069" s="244" t="str">
        <f t="shared" si="569"/>
        <v/>
      </c>
      <c r="O4069" s="244" t="str">
        <f t="shared" si="570"/>
        <v/>
      </c>
      <c r="P4069">
        <f>IF($I4069&lt;&gt;"",$I4069,IF($E4069="SGD",1,IF($E4069="USD",Settings!$B$22,IF($E4069="HKD",Settings!$B$23,1))))</f>
        <v>1</v>
      </c>
      <c r="Q4069">
        <f t="shared" si="571"/>
        <v>0</v>
      </c>
      <c r="R4069">
        <f t="shared" si="572"/>
        <v>0</v>
      </c>
      <c r="S4069" t="str">
        <f t="shared" si="573"/>
        <v/>
      </c>
      <c r="T4069" t="str">
        <f t="shared" si="574"/>
        <v/>
      </c>
      <c r="U4069" t="str">
        <f t="shared" si="575"/>
        <v/>
      </c>
    </row>
    <row r="4070" spans="12:21" ht="15" customHeight="1" x14ac:dyDescent="0.15">
      <c r="L4070" s="244" t="str">
        <f t="shared" si="567"/>
        <v/>
      </c>
      <c r="M4070" s="245" t="str">
        <f t="shared" si="568"/>
        <v/>
      </c>
      <c r="N4070" s="244" t="str">
        <f t="shared" si="569"/>
        <v/>
      </c>
      <c r="O4070" s="244" t="str">
        <f t="shared" si="570"/>
        <v/>
      </c>
      <c r="P4070">
        <f>IF($I4070&lt;&gt;"",$I4070,IF($E4070="SGD",1,IF($E4070="USD",Settings!$B$22,IF($E4070="HKD",Settings!$B$23,1))))</f>
        <v>1</v>
      </c>
      <c r="Q4070">
        <f t="shared" si="571"/>
        <v>0</v>
      </c>
      <c r="R4070">
        <f t="shared" si="572"/>
        <v>0</v>
      </c>
      <c r="S4070" t="str">
        <f t="shared" si="573"/>
        <v/>
      </c>
      <c r="T4070" t="str">
        <f t="shared" si="574"/>
        <v/>
      </c>
      <c r="U4070" t="str">
        <f t="shared" si="575"/>
        <v/>
      </c>
    </row>
    <row r="4071" spans="12:21" ht="15" customHeight="1" x14ac:dyDescent="0.15">
      <c r="L4071" s="244" t="str">
        <f t="shared" si="567"/>
        <v/>
      </c>
      <c r="M4071" s="245" t="str">
        <f t="shared" si="568"/>
        <v/>
      </c>
      <c r="N4071" s="244" t="str">
        <f t="shared" si="569"/>
        <v/>
      </c>
      <c r="O4071" s="244" t="str">
        <f t="shared" si="570"/>
        <v/>
      </c>
      <c r="P4071">
        <f>IF($I4071&lt;&gt;"",$I4071,IF($E4071="SGD",1,IF($E4071="USD",Settings!$B$22,IF($E4071="HKD",Settings!$B$23,1))))</f>
        <v>1</v>
      </c>
      <c r="Q4071">
        <f t="shared" si="571"/>
        <v>0</v>
      </c>
      <c r="R4071">
        <f t="shared" si="572"/>
        <v>0</v>
      </c>
      <c r="S4071" t="str">
        <f t="shared" si="573"/>
        <v/>
      </c>
      <c r="T4071" t="str">
        <f t="shared" si="574"/>
        <v/>
      </c>
      <c r="U4071" t="str">
        <f t="shared" si="575"/>
        <v/>
      </c>
    </row>
    <row r="4072" spans="12:21" ht="15" customHeight="1" x14ac:dyDescent="0.15">
      <c r="L4072" s="244" t="str">
        <f t="shared" si="567"/>
        <v/>
      </c>
      <c r="M4072" s="245" t="str">
        <f t="shared" si="568"/>
        <v/>
      </c>
      <c r="N4072" s="244" t="str">
        <f t="shared" si="569"/>
        <v/>
      </c>
      <c r="O4072" s="244" t="str">
        <f t="shared" si="570"/>
        <v/>
      </c>
      <c r="P4072">
        <f>IF($I4072&lt;&gt;"",$I4072,IF($E4072="SGD",1,IF($E4072="USD",Settings!$B$22,IF($E4072="HKD",Settings!$B$23,1))))</f>
        <v>1</v>
      </c>
      <c r="Q4072">
        <f t="shared" si="571"/>
        <v>0</v>
      </c>
      <c r="R4072">
        <f t="shared" si="572"/>
        <v>0</v>
      </c>
      <c r="S4072" t="str">
        <f t="shared" si="573"/>
        <v/>
      </c>
      <c r="T4072" t="str">
        <f t="shared" si="574"/>
        <v/>
      </c>
      <c r="U4072" t="str">
        <f t="shared" si="575"/>
        <v/>
      </c>
    </row>
    <row r="4073" spans="12:21" ht="15" customHeight="1" x14ac:dyDescent="0.15">
      <c r="L4073" s="244" t="str">
        <f t="shared" ref="L4073:L4136" si="576">IF(OR(B4073="",C4073="",E4073=""),"",B4073&amp;":"&amp;C4073&amp;":"&amp;E4073)</f>
        <v/>
      </c>
      <c r="M4073" s="245" t="str">
        <f t="shared" ref="M4073:M4136" si="577">IF(A4073="","",A4073*D4073)</f>
        <v/>
      </c>
      <c r="N4073" s="244" t="str">
        <f t="shared" ref="N4073:N4136" si="578">IF(A4073="","",IF(OR(A4073=1,A4073=0),J4073,0))</f>
        <v/>
      </c>
      <c r="O4073" s="244" t="str">
        <f t="shared" ref="O4073:O4136" si="579">IF(A4073="","",IF(A4073=-1,J4073,0))</f>
        <v/>
      </c>
      <c r="P4073">
        <f>IF($I4073&lt;&gt;"",$I4073,IF($E4073="SGD",1,IF($E4073="USD",Settings!$B$22,IF($E4073="HKD",Settings!$B$23,1))))</f>
        <v>1</v>
      </c>
      <c r="Q4073">
        <f t="shared" ref="Q4073:Q4136" si="580">IF($L4073="",0,($O4073-$N4073+IF($A4073=2,$J4073,0))*$P4073)</f>
        <v>0</v>
      </c>
      <c r="R4073">
        <f t="shared" ref="R4073:R4136" si="581">IF($L4073="",0,IF($A4073=2,$J4073*$P4073,0))</f>
        <v>0</v>
      </c>
      <c r="S4073" t="str">
        <f t="shared" si="573"/>
        <v/>
      </c>
      <c r="T4073" t="str">
        <f t="shared" si="574"/>
        <v/>
      </c>
      <c r="U4073" t="str">
        <f t="shared" si="575"/>
        <v/>
      </c>
    </row>
    <row r="4074" spans="12:21" ht="15" customHeight="1" x14ac:dyDescent="0.15">
      <c r="L4074" s="244" t="str">
        <f t="shared" si="576"/>
        <v/>
      </c>
      <c r="M4074" s="245" t="str">
        <f t="shared" si="577"/>
        <v/>
      </c>
      <c r="N4074" s="244" t="str">
        <f t="shared" si="578"/>
        <v/>
      </c>
      <c r="O4074" s="244" t="str">
        <f t="shared" si="579"/>
        <v/>
      </c>
      <c r="P4074">
        <f>IF($I4074&lt;&gt;"",$I4074,IF($E4074="SGD",1,IF($E4074="USD",Settings!$B$22,IF($E4074="HKD",Settings!$B$23,1))))</f>
        <v>1</v>
      </c>
      <c r="Q4074">
        <f t="shared" si="580"/>
        <v>0</v>
      </c>
      <c r="R4074">
        <f t="shared" si="581"/>
        <v>0</v>
      </c>
      <c r="S4074" t="str">
        <f t="shared" si="573"/>
        <v/>
      </c>
      <c r="T4074" t="str">
        <f t="shared" si="574"/>
        <v/>
      </c>
      <c r="U4074" t="str">
        <f t="shared" si="575"/>
        <v/>
      </c>
    </row>
    <row r="4075" spans="12:21" ht="15" customHeight="1" x14ac:dyDescent="0.15">
      <c r="L4075" s="244" t="str">
        <f t="shared" si="576"/>
        <v/>
      </c>
      <c r="M4075" s="245" t="str">
        <f t="shared" si="577"/>
        <v/>
      </c>
      <c r="N4075" s="244" t="str">
        <f t="shared" si="578"/>
        <v/>
      </c>
      <c r="O4075" s="244" t="str">
        <f t="shared" si="579"/>
        <v/>
      </c>
      <c r="P4075">
        <f>IF($I4075&lt;&gt;"",$I4075,IF($E4075="SGD",1,IF($E4075="USD",Settings!$B$22,IF($E4075="HKD",Settings!$B$23,1))))</f>
        <v>1</v>
      </c>
      <c r="Q4075">
        <f t="shared" si="580"/>
        <v>0</v>
      </c>
      <c r="R4075">
        <f t="shared" si="581"/>
        <v>0</v>
      </c>
      <c r="S4075" t="str">
        <f t="shared" si="573"/>
        <v/>
      </c>
      <c r="T4075" t="str">
        <f t="shared" si="574"/>
        <v/>
      </c>
      <c r="U4075" t="str">
        <f t="shared" si="575"/>
        <v/>
      </c>
    </row>
    <row r="4076" spans="12:21" ht="15" customHeight="1" x14ac:dyDescent="0.15">
      <c r="L4076" s="244" t="str">
        <f t="shared" si="576"/>
        <v/>
      </c>
      <c r="M4076" s="245" t="str">
        <f t="shared" si="577"/>
        <v/>
      </c>
      <c r="N4076" s="244" t="str">
        <f t="shared" si="578"/>
        <v/>
      </c>
      <c r="O4076" s="244" t="str">
        <f t="shared" si="579"/>
        <v/>
      </c>
      <c r="P4076">
        <f>IF($I4076&lt;&gt;"",$I4076,IF($E4076="SGD",1,IF($E4076="USD",Settings!$B$22,IF($E4076="HKD",Settings!$B$23,1))))</f>
        <v>1</v>
      </c>
      <c r="Q4076">
        <f t="shared" si="580"/>
        <v>0</v>
      </c>
      <c r="R4076">
        <f t="shared" si="581"/>
        <v>0</v>
      </c>
      <c r="S4076" t="str">
        <f t="shared" si="573"/>
        <v/>
      </c>
      <c r="T4076" t="str">
        <f t="shared" si="574"/>
        <v/>
      </c>
      <c r="U4076" t="str">
        <f t="shared" si="575"/>
        <v/>
      </c>
    </row>
    <row r="4077" spans="12:21" ht="15" customHeight="1" x14ac:dyDescent="0.15">
      <c r="L4077" s="244" t="str">
        <f t="shared" si="576"/>
        <v/>
      </c>
      <c r="M4077" s="245" t="str">
        <f t="shared" si="577"/>
        <v/>
      </c>
      <c r="N4077" s="244" t="str">
        <f t="shared" si="578"/>
        <v/>
      </c>
      <c r="O4077" s="244" t="str">
        <f t="shared" si="579"/>
        <v/>
      </c>
      <c r="P4077">
        <f>IF($I4077&lt;&gt;"",$I4077,IF($E4077="SGD",1,IF($E4077="USD",Settings!$B$22,IF($E4077="HKD",Settings!$B$23,1))))</f>
        <v>1</v>
      </c>
      <c r="Q4077">
        <f t="shared" si="580"/>
        <v>0</v>
      </c>
      <c r="R4077">
        <f t="shared" si="581"/>
        <v>0</v>
      </c>
      <c r="S4077" t="str">
        <f t="shared" si="573"/>
        <v/>
      </c>
      <c r="T4077" t="str">
        <f t="shared" si="574"/>
        <v/>
      </c>
      <c r="U4077" t="str">
        <f t="shared" si="575"/>
        <v/>
      </c>
    </row>
    <row r="4078" spans="12:21" ht="15" customHeight="1" x14ac:dyDescent="0.15">
      <c r="L4078" s="244" t="str">
        <f t="shared" si="576"/>
        <v/>
      </c>
      <c r="M4078" s="245" t="str">
        <f t="shared" si="577"/>
        <v/>
      </c>
      <c r="N4078" s="244" t="str">
        <f t="shared" si="578"/>
        <v/>
      </c>
      <c r="O4078" s="244" t="str">
        <f t="shared" si="579"/>
        <v/>
      </c>
      <c r="P4078">
        <f>IF($I4078&lt;&gt;"",$I4078,IF($E4078="SGD",1,IF($E4078="USD",Settings!$B$22,IF($E4078="HKD",Settings!$B$23,1))))</f>
        <v>1</v>
      </c>
      <c r="Q4078">
        <f t="shared" si="580"/>
        <v>0</v>
      </c>
      <c r="R4078">
        <f t="shared" si="581"/>
        <v>0</v>
      </c>
      <c r="S4078" t="str">
        <f t="shared" si="573"/>
        <v/>
      </c>
      <c r="T4078" t="str">
        <f t="shared" si="574"/>
        <v/>
      </c>
      <c r="U4078" t="str">
        <f t="shared" si="575"/>
        <v/>
      </c>
    </row>
    <row r="4079" spans="12:21" ht="15" customHeight="1" x14ac:dyDescent="0.15">
      <c r="L4079" s="244" t="str">
        <f t="shared" si="576"/>
        <v/>
      </c>
      <c r="M4079" s="245" t="str">
        <f t="shared" si="577"/>
        <v/>
      </c>
      <c r="N4079" s="244" t="str">
        <f t="shared" si="578"/>
        <v/>
      </c>
      <c r="O4079" s="244" t="str">
        <f t="shared" si="579"/>
        <v/>
      </c>
      <c r="P4079">
        <f>IF($I4079&lt;&gt;"",$I4079,IF($E4079="SGD",1,IF($E4079="USD",Settings!$B$22,IF($E4079="HKD",Settings!$B$23,1))))</f>
        <v>1</v>
      </c>
      <c r="Q4079">
        <f t="shared" si="580"/>
        <v>0</v>
      </c>
      <c r="R4079">
        <f t="shared" si="581"/>
        <v>0</v>
      </c>
      <c r="S4079" t="str">
        <f t="shared" si="573"/>
        <v/>
      </c>
      <c r="T4079" t="str">
        <f t="shared" si="574"/>
        <v/>
      </c>
      <c r="U4079" t="str">
        <f t="shared" si="575"/>
        <v/>
      </c>
    </row>
    <row r="4080" spans="12:21" ht="15" customHeight="1" x14ac:dyDescent="0.15">
      <c r="L4080" s="244" t="str">
        <f t="shared" si="576"/>
        <v/>
      </c>
      <c r="M4080" s="245" t="str">
        <f t="shared" si="577"/>
        <v/>
      </c>
      <c r="N4080" s="244" t="str">
        <f t="shared" si="578"/>
        <v/>
      </c>
      <c r="O4080" s="244" t="str">
        <f t="shared" si="579"/>
        <v/>
      </c>
      <c r="P4080">
        <f>IF($I4080&lt;&gt;"",$I4080,IF($E4080="SGD",1,IF($E4080="USD",Settings!$B$22,IF($E4080="HKD",Settings!$B$23,1))))</f>
        <v>1</v>
      </c>
      <c r="Q4080">
        <f t="shared" si="580"/>
        <v>0</v>
      </c>
      <c r="R4080">
        <f t="shared" si="581"/>
        <v>0</v>
      </c>
      <c r="S4080" t="str">
        <f t="shared" si="573"/>
        <v/>
      </c>
      <c r="T4080" t="str">
        <f t="shared" si="574"/>
        <v/>
      </c>
      <c r="U4080" t="str">
        <f t="shared" si="575"/>
        <v/>
      </c>
    </row>
    <row r="4081" spans="12:21" ht="15" customHeight="1" x14ac:dyDescent="0.15">
      <c r="L4081" s="244" t="str">
        <f t="shared" si="576"/>
        <v/>
      </c>
      <c r="M4081" s="245" t="str">
        <f t="shared" si="577"/>
        <v/>
      </c>
      <c r="N4081" s="244" t="str">
        <f t="shared" si="578"/>
        <v/>
      </c>
      <c r="O4081" s="244" t="str">
        <f t="shared" si="579"/>
        <v/>
      </c>
      <c r="P4081">
        <f>IF($I4081&lt;&gt;"",$I4081,IF($E4081="SGD",1,IF($E4081="USD",Settings!$B$22,IF($E4081="HKD",Settings!$B$23,1))))</f>
        <v>1</v>
      </c>
      <c r="Q4081">
        <f t="shared" si="580"/>
        <v>0</v>
      </c>
      <c r="R4081">
        <f t="shared" si="581"/>
        <v>0</v>
      </c>
      <c r="S4081" t="str">
        <f t="shared" si="573"/>
        <v/>
      </c>
      <c r="T4081" t="str">
        <f t="shared" si="574"/>
        <v/>
      </c>
      <c r="U4081" t="str">
        <f t="shared" si="575"/>
        <v/>
      </c>
    </row>
    <row r="4082" spans="12:21" ht="15" customHeight="1" x14ac:dyDescent="0.15">
      <c r="L4082" s="244" t="str">
        <f t="shared" si="576"/>
        <v/>
      </c>
      <c r="M4082" s="245" t="str">
        <f t="shared" si="577"/>
        <v/>
      </c>
      <c r="N4082" s="244" t="str">
        <f t="shared" si="578"/>
        <v/>
      </c>
      <c r="O4082" s="244" t="str">
        <f t="shared" si="579"/>
        <v/>
      </c>
      <c r="P4082">
        <f>IF($I4082&lt;&gt;"",$I4082,IF($E4082="SGD",1,IF($E4082="USD",Settings!$B$22,IF($E4082="HKD",Settings!$B$23,1))))</f>
        <v>1</v>
      </c>
      <c r="Q4082">
        <f t="shared" si="580"/>
        <v>0</v>
      </c>
      <c r="R4082">
        <f t="shared" si="581"/>
        <v>0</v>
      </c>
      <c r="S4082" t="str">
        <f t="shared" si="573"/>
        <v/>
      </c>
      <c r="T4082" t="str">
        <f t="shared" si="574"/>
        <v/>
      </c>
      <c r="U4082" t="str">
        <f t="shared" si="575"/>
        <v/>
      </c>
    </row>
    <row r="4083" spans="12:21" ht="15" customHeight="1" x14ac:dyDescent="0.15">
      <c r="L4083" s="244" t="str">
        <f t="shared" si="576"/>
        <v/>
      </c>
      <c r="M4083" s="245" t="str">
        <f t="shared" si="577"/>
        <v/>
      </c>
      <c r="N4083" s="244" t="str">
        <f t="shared" si="578"/>
        <v/>
      </c>
      <c r="O4083" s="244" t="str">
        <f t="shared" si="579"/>
        <v/>
      </c>
      <c r="P4083">
        <f>IF($I4083&lt;&gt;"",$I4083,IF($E4083="SGD",1,IF($E4083="USD",Settings!$B$22,IF($E4083="HKD",Settings!$B$23,1))))</f>
        <v>1</v>
      </c>
      <c r="Q4083">
        <f t="shared" si="580"/>
        <v>0</v>
      </c>
      <c r="R4083">
        <f t="shared" si="581"/>
        <v>0</v>
      </c>
      <c r="S4083" t="str">
        <f t="shared" si="573"/>
        <v/>
      </c>
      <c r="T4083" t="str">
        <f t="shared" si="574"/>
        <v/>
      </c>
      <c r="U4083" t="str">
        <f t="shared" si="575"/>
        <v/>
      </c>
    </row>
    <row r="4084" spans="12:21" ht="15" customHeight="1" x14ac:dyDescent="0.15">
      <c r="L4084" s="244" t="str">
        <f t="shared" si="576"/>
        <v/>
      </c>
      <c r="M4084" s="245" t="str">
        <f t="shared" si="577"/>
        <v/>
      </c>
      <c r="N4084" s="244" t="str">
        <f t="shared" si="578"/>
        <v/>
      </c>
      <c r="O4084" s="244" t="str">
        <f t="shared" si="579"/>
        <v/>
      </c>
      <c r="P4084">
        <f>IF($I4084&lt;&gt;"",$I4084,IF($E4084="SGD",1,IF($E4084="USD",Settings!$B$22,IF($E4084="HKD",Settings!$B$23,1))))</f>
        <v>1</v>
      </c>
      <c r="Q4084">
        <f t="shared" si="580"/>
        <v>0</v>
      </c>
      <c r="R4084">
        <f t="shared" si="581"/>
        <v>0</v>
      </c>
      <c r="S4084" t="str">
        <f t="shared" si="573"/>
        <v/>
      </c>
      <c r="T4084" t="str">
        <f t="shared" si="574"/>
        <v/>
      </c>
      <c r="U4084" t="str">
        <f t="shared" si="575"/>
        <v/>
      </c>
    </row>
    <row r="4085" spans="12:21" ht="15" customHeight="1" x14ac:dyDescent="0.15">
      <c r="L4085" s="244" t="str">
        <f t="shared" si="576"/>
        <v/>
      </c>
      <c r="M4085" s="245" t="str">
        <f t="shared" si="577"/>
        <v/>
      </c>
      <c r="N4085" s="244" t="str">
        <f t="shared" si="578"/>
        <v/>
      </c>
      <c r="O4085" s="244" t="str">
        <f t="shared" si="579"/>
        <v/>
      </c>
      <c r="P4085">
        <f>IF($I4085&lt;&gt;"",$I4085,IF($E4085="SGD",1,IF($E4085="USD",Settings!$B$22,IF($E4085="HKD",Settings!$B$23,1))))</f>
        <v>1</v>
      </c>
      <c r="Q4085">
        <f t="shared" si="580"/>
        <v>0</v>
      </c>
      <c r="R4085">
        <f t="shared" si="581"/>
        <v>0</v>
      </c>
      <c r="S4085" t="str">
        <f t="shared" si="573"/>
        <v/>
      </c>
      <c r="T4085" t="str">
        <f t="shared" si="574"/>
        <v/>
      </c>
      <c r="U4085" t="str">
        <f t="shared" si="575"/>
        <v/>
      </c>
    </row>
    <row r="4086" spans="12:21" ht="15" customHeight="1" x14ac:dyDescent="0.15">
      <c r="L4086" s="244" t="str">
        <f t="shared" si="576"/>
        <v/>
      </c>
      <c r="M4086" s="245" t="str">
        <f t="shared" si="577"/>
        <v/>
      </c>
      <c r="N4086" s="244" t="str">
        <f t="shared" si="578"/>
        <v/>
      </c>
      <c r="O4086" s="244" t="str">
        <f t="shared" si="579"/>
        <v/>
      </c>
      <c r="P4086">
        <f>IF($I4086&lt;&gt;"",$I4086,IF($E4086="SGD",1,IF($E4086="USD",Settings!$B$22,IF($E4086="HKD",Settings!$B$23,1))))</f>
        <v>1</v>
      </c>
      <c r="Q4086">
        <f t="shared" si="580"/>
        <v>0</v>
      </c>
      <c r="R4086">
        <f t="shared" si="581"/>
        <v>0</v>
      </c>
      <c r="S4086" t="str">
        <f t="shared" si="573"/>
        <v/>
      </c>
      <c r="T4086" t="str">
        <f t="shared" si="574"/>
        <v/>
      </c>
      <c r="U4086" t="str">
        <f t="shared" si="575"/>
        <v/>
      </c>
    </row>
    <row r="4087" spans="12:21" ht="15" customHeight="1" x14ac:dyDescent="0.15">
      <c r="L4087" s="244" t="str">
        <f t="shared" si="576"/>
        <v/>
      </c>
      <c r="M4087" s="245" t="str">
        <f t="shared" si="577"/>
        <v/>
      </c>
      <c r="N4087" s="244" t="str">
        <f t="shared" si="578"/>
        <v/>
      </c>
      <c r="O4087" s="244" t="str">
        <f t="shared" si="579"/>
        <v/>
      </c>
      <c r="P4087">
        <f>IF($I4087&lt;&gt;"",$I4087,IF($E4087="SGD",1,IF($E4087="USD",Settings!$B$22,IF($E4087="HKD",Settings!$B$23,1))))</f>
        <v>1</v>
      </c>
      <c r="Q4087">
        <f t="shared" si="580"/>
        <v>0</v>
      </c>
      <c r="R4087">
        <f t="shared" si="581"/>
        <v>0</v>
      </c>
      <c r="S4087" t="str">
        <f t="shared" si="573"/>
        <v/>
      </c>
      <c r="T4087" t="str">
        <f t="shared" si="574"/>
        <v/>
      </c>
      <c r="U4087" t="str">
        <f t="shared" si="575"/>
        <v/>
      </c>
    </row>
    <row r="4088" spans="12:21" ht="15" customHeight="1" x14ac:dyDescent="0.15">
      <c r="L4088" s="244" t="str">
        <f t="shared" si="576"/>
        <v/>
      </c>
      <c r="M4088" s="245" t="str">
        <f t="shared" si="577"/>
        <v/>
      </c>
      <c r="N4088" s="244" t="str">
        <f t="shared" si="578"/>
        <v/>
      </c>
      <c r="O4088" s="244" t="str">
        <f t="shared" si="579"/>
        <v/>
      </c>
      <c r="P4088">
        <f>IF($I4088&lt;&gt;"",$I4088,IF($E4088="SGD",1,IF($E4088="USD",Settings!$B$22,IF($E4088="HKD",Settings!$B$23,1))))</f>
        <v>1</v>
      </c>
      <c r="Q4088">
        <f t="shared" si="580"/>
        <v>0</v>
      </c>
      <c r="R4088">
        <f t="shared" si="581"/>
        <v>0</v>
      </c>
      <c r="S4088" t="str">
        <f t="shared" si="573"/>
        <v/>
      </c>
      <c r="T4088" t="str">
        <f t="shared" si="574"/>
        <v/>
      </c>
      <c r="U4088" t="str">
        <f t="shared" si="575"/>
        <v/>
      </c>
    </row>
    <row r="4089" spans="12:21" ht="15" customHeight="1" x14ac:dyDescent="0.15">
      <c r="L4089" s="244" t="str">
        <f t="shared" si="576"/>
        <v/>
      </c>
      <c r="M4089" s="245" t="str">
        <f t="shared" si="577"/>
        <v/>
      </c>
      <c r="N4089" s="244" t="str">
        <f t="shared" si="578"/>
        <v/>
      </c>
      <c r="O4089" s="244" t="str">
        <f t="shared" si="579"/>
        <v/>
      </c>
      <c r="P4089">
        <f>IF($I4089&lt;&gt;"",$I4089,IF($E4089="SGD",1,IF($E4089="USD",Settings!$B$22,IF($E4089="HKD",Settings!$B$23,1))))</f>
        <v>1</v>
      </c>
      <c r="Q4089">
        <f t="shared" si="580"/>
        <v>0</v>
      </c>
      <c r="R4089">
        <f t="shared" si="581"/>
        <v>0</v>
      </c>
      <c r="S4089" t="str">
        <f t="shared" si="573"/>
        <v/>
      </c>
      <c r="T4089" t="str">
        <f t="shared" si="574"/>
        <v/>
      </c>
      <c r="U4089" t="str">
        <f t="shared" si="575"/>
        <v/>
      </c>
    </row>
    <row r="4090" spans="12:21" ht="15" customHeight="1" x14ac:dyDescent="0.15">
      <c r="L4090" s="244" t="str">
        <f t="shared" si="576"/>
        <v/>
      </c>
      <c r="M4090" s="245" t="str">
        <f t="shared" si="577"/>
        <v/>
      </c>
      <c r="N4090" s="244" t="str">
        <f t="shared" si="578"/>
        <v/>
      </c>
      <c r="O4090" s="244" t="str">
        <f t="shared" si="579"/>
        <v/>
      </c>
      <c r="P4090">
        <f>IF($I4090&lt;&gt;"",$I4090,IF($E4090="SGD",1,IF($E4090="USD",Settings!$B$22,IF($E4090="HKD",Settings!$B$23,1))))</f>
        <v>1</v>
      </c>
      <c r="Q4090">
        <f t="shared" si="580"/>
        <v>0</v>
      </c>
      <c r="R4090">
        <f t="shared" si="581"/>
        <v>0</v>
      </c>
      <c r="S4090" t="str">
        <f t="shared" si="573"/>
        <v/>
      </c>
      <c r="T4090" t="str">
        <f t="shared" si="574"/>
        <v/>
      </c>
      <c r="U4090" t="str">
        <f t="shared" si="575"/>
        <v/>
      </c>
    </row>
    <row r="4091" spans="12:21" ht="15" customHeight="1" x14ac:dyDescent="0.15">
      <c r="L4091" s="244" t="str">
        <f t="shared" si="576"/>
        <v/>
      </c>
      <c r="M4091" s="245" t="str">
        <f t="shared" si="577"/>
        <v/>
      </c>
      <c r="N4091" s="244" t="str">
        <f t="shared" si="578"/>
        <v/>
      </c>
      <c r="O4091" s="244" t="str">
        <f t="shared" si="579"/>
        <v/>
      </c>
      <c r="P4091">
        <f>IF($I4091&lt;&gt;"",$I4091,IF($E4091="SGD",1,IF($E4091="USD",Settings!$B$22,IF($E4091="HKD",Settings!$B$23,1))))</f>
        <v>1</v>
      </c>
      <c r="Q4091">
        <f t="shared" si="580"/>
        <v>0</v>
      </c>
      <c r="R4091">
        <f t="shared" si="581"/>
        <v>0</v>
      </c>
      <c r="S4091" t="str">
        <f t="shared" si="573"/>
        <v/>
      </c>
      <c r="T4091" t="str">
        <f t="shared" si="574"/>
        <v/>
      </c>
      <c r="U4091" t="str">
        <f t="shared" si="575"/>
        <v/>
      </c>
    </row>
    <row r="4092" spans="12:21" ht="15" customHeight="1" x14ac:dyDescent="0.15">
      <c r="L4092" s="244" t="str">
        <f t="shared" si="576"/>
        <v/>
      </c>
      <c r="M4092" s="245" t="str">
        <f t="shared" si="577"/>
        <v/>
      </c>
      <c r="N4092" s="244" t="str">
        <f t="shared" si="578"/>
        <v/>
      </c>
      <c r="O4092" s="244" t="str">
        <f t="shared" si="579"/>
        <v/>
      </c>
      <c r="P4092">
        <f>IF($I4092&lt;&gt;"",$I4092,IF($E4092="SGD",1,IF($E4092="USD",Settings!$B$22,IF($E4092="HKD",Settings!$B$23,1))))</f>
        <v>1</v>
      </c>
      <c r="Q4092">
        <f t="shared" si="580"/>
        <v>0</v>
      </c>
      <c r="R4092">
        <f t="shared" si="581"/>
        <v>0</v>
      </c>
      <c r="S4092" t="str">
        <f t="shared" si="573"/>
        <v/>
      </c>
      <c r="T4092" t="str">
        <f t="shared" si="574"/>
        <v/>
      </c>
      <c r="U4092" t="str">
        <f t="shared" si="575"/>
        <v/>
      </c>
    </row>
    <row r="4093" spans="12:21" ht="15" customHeight="1" x14ac:dyDescent="0.15">
      <c r="L4093" s="244" t="str">
        <f t="shared" si="576"/>
        <v/>
      </c>
      <c r="M4093" s="245" t="str">
        <f t="shared" si="577"/>
        <v/>
      </c>
      <c r="N4093" s="244" t="str">
        <f t="shared" si="578"/>
        <v/>
      </c>
      <c r="O4093" s="244" t="str">
        <f t="shared" si="579"/>
        <v/>
      </c>
      <c r="P4093">
        <f>IF($I4093&lt;&gt;"",$I4093,IF($E4093="SGD",1,IF($E4093="USD",Settings!$B$22,IF($E4093="HKD",Settings!$B$23,1))))</f>
        <v>1</v>
      </c>
      <c r="Q4093">
        <f t="shared" si="580"/>
        <v>0</v>
      </c>
      <c r="R4093">
        <f t="shared" si="581"/>
        <v>0</v>
      </c>
      <c r="S4093" t="str">
        <f t="shared" si="573"/>
        <v/>
      </c>
      <c r="T4093" t="str">
        <f t="shared" si="574"/>
        <v/>
      </c>
      <c r="U4093" t="str">
        <f t="shared" si="575"/>
        <v/>
      </c>
    </row>
    <row r="4094" spans="12:21" ht="15" customHeight="1" x14ac:dyDescent="0.15">
      <c r="L4094" s="244" t="str">
        <f t="shared" si="576"/>
        <v/>
      </c>
      <c r="M4094" s="245" t="str">
        <f t="shared" si="577"/>
        <v/>
      </c>
      <c r="N4094" s="244" t="str">
        <f t="shared" si="578"/>
        <v/>
      </c>
      <c r="O4094" s="244" t="str">
        <f t="shared" si="579"/>
        <v/>
      </c>
      <c r="P4094">
        <f>IF($I4094&lt;&gt;"",$I4094,IF($E4094="SGD",1,IF($E4094="USD",Settings!$B$22,IF($E4094="HKD",Settings!$B$23,1))))</f>
        <v>1</v>
      </c>
      <c r="Q4094">
        <f t="shared" si="580"/>
        <v>0</v>
      </c>
      <c r="R4094">
        <f t="shared" si="581"/>
        <v>0</v>
      </c>
      <c r="S4094" t="str">
        <f t="shared" si="573"/>
        <v/>
      </c>
      <c r="T4094" t="str">
        <f t="shared" si="574"/>
        <v/>
      </c>
      <c r="U4094" t="str">
        <f t="shared" si="575"/>
        <v/>
      </c>
    </row>
    <row r="4095" spans="12:21" ht="15" customHeight="1" x14ac:dyDescent="0.15">
      <c r="L4095" s="244" t="str">
        <f t="shared" si="576"/>
        <v/>
      </c>
      <c r="M4095" s="245" t="str">
        <f t="shared" si="577"/>
        <v/>
      </c>
      <c r="N4095" s="244" t="str">
        <f t="shared" si="578"/>
        <v/>
      </c>
      <c r="O4095" s="244" t="str">
        <f t="shared" si="579"/>
        <v/>
      </c>
      <c r="P4095">
        <f>IF($I4095&lt;&gt;"",$I4095,IF($E4095="SGD",1,IF($E4095="USD",Settings!$B$22,IF($E4095="HKD",Settings!$B$23,1))))</f>
        <v>1</v>
      </c>
      <c r="Q4095">
        <f t="shared" si="580"/>
        <v>0</v>
      </c>
      <c r="R4095">
        <f t="shared" si="581"/>
        <v>0</v>
      </c>
      <c r="S4095" t="str">
        <f t="shared" si="573"/>
        <v/>
      </c>
      <c r="T4095" t="str">
        <f t="shared" si="574"/>
        <v/>
      </c>
      <c r="U4095" t="str">
        <f t="shared" si="575"/>
        <v/>
      </c>
    </row>
    <row r="4096" spans="12:21" ht="15" customHeight="1" x14ac:dyDescent="0.15">
      <c r="L4096" s="244" t="str">
        <f t="shared" si="576"/>
        <v/>
      </c>
      <c r="M4096" s="245" t="str">
        <f t="shared" si="577"/>
        <v/>
      </c>
      <c r="N4096" s="244" t="str">
        <f t="shared" si="578"/>
        <v/>
      </c>
      <c r="O4096" s="244" t="str">
        <f t="shared" si="579"/>
        <v/>
      </c>
      <c r="P4096">
        <f>IF($I4096&lt;&gt;"",$I4096,IF($E4096="SGD",1,IF($E4096="USD",Settings!$B$22,IF($E4096="HKD",Settings!$B$23,1))))</f>
        <v>1</v>
      </c>
      <c r="Q4096">
        <f t="shared" si="580"/>
        <v>0</v>
      </c>
      <c r="R4096">
        <f t="shared" si="581"/>
        <v>0</v>
      </c>
      <c r="S4096" t="str">
        <f t="shared" si="573"/>
        <v/>
      </c>
      <c r="T4096" t="str">
        <f t="shared" si="574"/>
        <v/>
      </c>
      <c r="U4096" t="str">
        <f t="shared" si="575"/>
        <v/>
      </c>
    </row>
    <row r="4097" spans="12:21" ht="15" customHeight="1" x14ac:dyDescent="0.15">
      <c r="L4097" s="244" t="str">
        <f t="shared" si="576"/>
        <v/>
      </c>
      <c r="M4097" s="245" t="str">
        <f t="shared" si="577"/>
        <v/>
      </c>
      <c r="N4097" s="244" t="str">
        <f t="shared" si="578"/>
        <v/>
      </c>
      <c r="O4097" s="244" t="str">
        <f t="shared" si="579"/>
        <v/>
      </c>
      <c r="P4097">
        <f>IF($I4097&lt;&gt;"",$I4097,IF($E4097="SGD",1,IF($E4097="USD",Settings!$B$22,IF($E4097="HKD",Settings!$B$23,1))))</f>
        <v>1</v>
      </c>
      <c r="Q4097">
        <f t="shared" si="580"/>
        <v>0</v>
      </c>
      <c r="R4097">
        <f t="shared" si="581"/>
        <v>0</v>
      </c>
      <c r="S4097" t="str">
        <f t="shared" si="573"/>
        <v/>
      </c>
      <c r="T4097" t="str">
        <f t="shared" si="574"/>
        <v/>
      </c>
      <c r="U4097" t="str">
        <f t="shared" si="575"/>
        <v/>
      </c>
    </row>
    <row r="4098" spans="12:21" ht="15" customHeight="1" x14ac:dyDescent="0.15">
      <c r="L4098" s="244" t="str">
        <f t="shared" si="576"/>
        <v/>
      </c>
      <c r="M4098" s="245" t="str">
        <f t="shared" si="577"/>
        <v/>
      </c>
      <c r="N4098" s="244" t="str">
        <f t="shared" si="578"/>
        <v/>
      </c>
      <c r="O4098" s="244" t="str">
        <f t="shared" si="579"/>
        <v/>
      </c>
      <c r="P4098">
        <f>IF($I4098&lt;&gt;"",$I4098,IF($E4098="SGD",1,IF($E4098="USD",Settings!$B$22,IF($E4098="HKD",Settings!$B$23,1))))</f>
        <v>1</v>
      </c>
      <c r="Q4098">
        <f t="shared" si="580"/>
        <v>0</v>
      </c>
      <c r="R4098">
        <f t="shared" si="581"/>
        <v>0</v>
      </c>
      <c r="S4098" t="str">
        <f t="shared" ref="S4098:S4161" si="582">IF(L4098="","",SUMIFS($M:$M,$L:$L,L4098,$T:$T,"&lt;="&amp;T4098))</f>
        <v/>
      </c>
      <c r="T4098" t="str">
        <f t="shared" ref="T4098:T4161" si="583">IF(L4098="","",INT(G4098)*100000+ROW())</f>
        <v/>
      </c>
      <c r="U4098" t="str">
        <f t="shared" ref="U4098:U4161" si="584">IF(L4098="","",IF(AND(COUNTIFS($L:$L,L4098,$S:$S,"&gt;-0.000001",$S:$S,"&lt;0.000001",$T:$T,"&gt;"&amp;T4098)=0,ABS(S4098)&gt;0.000001),1,0))</f>
        <v/>
      </c>
    </row>
    <row r="4099" spans="12:21" ht="15" customHeight="1" x14ac:dyDescent="0.15">
      <c r="L4099" s="244" t="str">
        <f t="shared" si="576"/>
        <v/>
      </c>
      <c r="M4099" s="245" t="str">
        <f t="shared" si="577"/>
        <v/>
      </c>
      <c r="N4099" s="244" t="str">
        <f t="shared" si="578"/>
        <v/>
      </c>
      <c r="O4099" s="244" t="str">
        <f t="shared" si="579"/>
        <v/>
      </c>
      <c r="P4099">
        <f>IF($I4099&lt;&gt;"",$I4099,IF($E4099="SGD",1,IF($E4099="USD",Settings!$B$22,IF($E4099="HKD",Settings!$B$23,1))))</f>
        <v>1</v>
      </c>
      <c r="Q4099">
        <f t="shared" si="580"/>
        <v>0</v>
      </c>
      <c r="R4099">
        <f t="shared" si="581"/>
        <v>0</v>
      </c>
      <c r="S4099" t="str">
        <f t="shared" si="582"/>
        <v/>
      </c>
      <c r="T4099" t="str">
        <f t="shared" si="583"/>
        <v/>
      </c>
      <c r="U4099" t="str">
        <f t="shared" si="584"/>
        <v/>
      </c>
    </row>
    <row r="4100" spans="12:21" ht="15" customHeight="1" x14ac:dyDescent="0.15">
      <c r="L4100" s="244" t="str">
        <f t="shared" si="576"/>
        <v/>
      </c>
      <c r="M4100" s="245" t="str">
        <f t="shared" si="577"/>
        <v/>
      </c>
      <c r="N4100" s="244" t="str">
        <f t="shared" si="578"/>
        <v/>
      </c>
      <c r="O4100" s="244" t="str">
        <f t="shared" si="579"/>
        <v/>
      </c>
      <c r="P4100">
        <f>IF($I4100&lt;&gt;"",$I4100,IF($E4100="SGD",1,IF($E4100="USD",Settings!$B$22,IF($E4100="HKD",Settings!$B$23,1))))</f>
        <v>1</v>
      </c>
      <c r="Q4100">
        <f t="shared" si="580"/>
        <v>0</v>
      </c>
      <c r="R4100">
        <f t="shared" si="581"/>
        <v>0</v>
      </c>
      <c r="S4100" t="str">
        <f t="shared" si="582"/>
        <v/>
      </c>
      <c r="T4100" t="str">
        <f t="shared" si="583"/>
        <v/>
      </c>
      <c r="U4100" t="str">
        <f t="shared" si="584"/>
        <v/>
      </c>
    </row>
    <row r="4101" spans="12:21" ht="15" customHeight="1" x14ac:dyDescent="0.15">
      <c r="L4101" s="244" t="str">
        <f t="shared" si="576"/>
        <v/>
      </c>
      <c r="M4101" s="245" t="str">
        <f t="shared" si="577"/>
        <v/>
      </c>
      <c r="N4101" s="244" t="str">
        <f t="shared" si="578"/>
        <v/>
      </c>
      <c r="O4101" s="244" t="str">
        <f t="shared" si="579"/>
        <v/>
      </c>
      <c r="P4101">
        <f>IF($I4101&lt;&gt;"",$I4101,IF($E4101="SGD",1,IF($E4101="USD",Settings!$B$22,IF($E4101="HKD",Settings!$B$23,1))))</f>
        <v>1</v>
      </c>
      <c r="Q4101">
        <f t="shared" si="580"/>
        <v>0</v>
      </c>
      <c r="R4101">
        <f t="shared" si="581"/>
        <v>0</v>
      </c>
      <c r="S4101" t="str">
        <f t="shared" si="582"/>
        <v/>
      </c>
      <c r="T4101" t="str">
        <f t="shared" si="583"/>
        <v/>
      </c>
      <c r="U4101" t="str">
        <f t="shared" si="584"/>
        <v/>
      </c>
    </row>
    <row r="4102" spans="12:21" ht="15" customHeight="1" x14ac:dyDescent="0.15">
      <c r="L4102" s="244" t="str">
        <f t="shared" si="576"/>
        <v/>
      </c>
      <c r="M4102" s="245" t="str">
        <f t="shared" si="577"/>
        <v/>
      </c>
      <c r="N4102" s="244" t="str">
        <f t="shared" si="578"/>
        <v/>
      </c>
      <c r="O4102" s="244" t="str">
        <f t="shared" si="579"/>
        <v/>
      </c>
      <c r="P4102">
        <f>IF($I4102&lt;&gt;"",$I4102,IF($E4102="SGD",1,IF($E4102="USD",Settings!$B$22,IF($E4102="HKD",Settings!$B$23,1))))</f>
        <v>1</v>
      </c>
      <c r="Q4102">
        <f t="shared" si="580"/>
        <v>0</v>
      </c>
      <c r="R4102">
        <f t="shared" si="581"/>
        <v>0</v>
      </c>
      <c r="S4102" t="str">
        <f t="shared" si="582"/>
        <v/>
      </c>
      <c r="T4102" t="str">
        <f t="shared" si="583"/>
        <v/>
      </c>
      <c r="U4102" t="str">
        <f t="shared" si="584"/>
        <v/>
      </c>
    </row>
    <row r="4103" spans="12:21" ht="15" customHeight="1" x14ac:dyDescent="0.15">
      <c r="L4103" s="244" t="str">
        <f t="shared" si="576"/>
        <v/>
      </c>
      <c r="M4103" s="245" t="str">
        <f t="shared" si="577"/>
        <v/>
      </c>
      <c r="N4103" s="244" t="str">
        <f t="shared" si="578"/>
        <v/>
      </c>
      <c r="O4103" s="244" t="str">
        <f t="shared" si="579"/>
        <v/>
      </c>
      <c r="P4103">
        <f>IF($I4103&lt;&gt;"",$I4103,IF($E4103="SGD",1,IF($E4103="USD",Settings!$B$22,IF($E4103="HKD",Settings!$B$23,1))))</f>
        <v>1</v>
      </c>
      <c r="Q4103">
        <f t="shared" si="580"/>
        <v>0</v>
      </c>
      <c r="R4103">
        <f t="shared" si="581"/>
        <v>0</v>
      </c>
      <c r="S4103" t="str">
        <f t="shared" si="582"/>
        <v/>
      </c>
      <c r="T4103" t="str">
        <f t="shared" si="583"/>
        <v/>
      </c>
      <c r="U4103" t="str">
        <f t="shared" si="584"/>
        <v/>
      </c>
    </row>
    <row r="4104" spans="12:21" ht="15" customHeight="1" x14ac:dyDescent="0.15">
      <c r="L4104" s="244" t="str">
        <f t="shared" si="576"/>
        <v/>
      </c>
      <c r="M4104" s="245" t="str">
        <f t="shared" si="577"/>
        <v/>
      </c>
      <c r="N4104" s="244" t="str">
        <f t="shared" si="578"/>
        <v/>
      </c>
      <c r="O4104" s="244" t="str">
        <f t="shared" si="579"/>
        <v/>
      </c>
      <c r="P4104">
        <f>IF($I4104&lt;&gt;"",$I4104,IF($E4104="SGD",1,IF($E4104="USD",Settings!$B$22,IF($E4104="HKD",Settings!$B$23,1))))</f>
        <v>1</v>
      </c>
      <c r="Q4104">
        <f t="shared" si="580"/>
        <v>0</v>
      </c>
      <c r="R4104">
        <f t="shared" si="581"/>
        <v>0</v>
      </c>
      <c r="S4104" t="str">
        <f t="shared" si="582"/>
        <v/>
      </c>
      <c r="T4104" t="str">
        <f t="shared" si="583"/>
        <v/>
      </c>
      <c r="U4104" t="str">
        <f t="shared" si="584"/>
        <v/>
      </c>
    </row>
    <row r="4105" spans="12:21" ht="15" customHeight="1" x14ac:dyDescent="0.15">
      <c r="L4105" s="244" t="str">
        <f t="shared" si="576"/>
        <v/>
      </c>
      <c r="M4105" s="245" t="str">
        <f t="shared" si="577"/>
        <v/>
      </c>
      <c r="N4105" s="244" t="str">
        <f t="shared" si="578"/>
        <v/>
      </c>
      <c r="O4105" s="244" t="str">
        <f t="shared" si="579"/>
        <v/>
      </c>
      <c r="P4105">
        <f>IF($I4105&lt;&gt;"",$I4105,IF($E4105="SGD",1,IF($E4105="USD",Settings!$B$22,IF($E4105="HKD",Settings!$B$23,1))))</f>
        <v>1</v>
      </c>
      <c r="Q4105">
        <f t="shared" si="580"/>
        <v>0</v>
      </c>
      <c r="R4105">
        <f t="shared" si="581"/>
        <v>0</v>
      </c>
      <c r="S4105" t="str">
        <f t="shared" si="582"/>
        <v/>
      </c>
      <c r="T4105" t="str">
        <f t="shared" si="583"/>
        <v/>
      </c>
      <c r="U4105" t="str">
        <f t="shared" si="584"/>
        <v/>
      </c>
    </row>
    <row r="4106" spans="12:21" ht="15" customHeight="1" x14ac:dyDescent="0.15">
      <c r="L4106" s="244" t="str">
        <f t="shared" si="576"/>
        <v/>
      </c>
      <c r="M4106" s="245" t="str">
        <f t="shared" si="577"/>
        <v/>
      </c>
      <c r="N4106" s="244" t="str">
        <f t="shared" si="578"/>
        <v/>
      </c>
      <c r="O4106" s="244" t="str">
        <f t="shared" si="579"/>
        <v/>
      </c>
      <c r="P4106">
        <f>IF($I4106&lt;&gt;"",$I4106,IF($E4106="SGD",1,IF($E4106="USD",Settings!$B$22,IF($E4106="HKD",Settings!$B$23,1))))</f>
        <v>1</v>
      </c>
      <c r="Q4106">
        <f t="shared" si="580"/>
        <v>0</v>
      </c>
      <c r="R4106">
        <f t="shared" si="581"/>
        <v>0</v>
      </c>
      <c r="S4106" t="str">
        <f t="shared" si="582"/>
        <v/>
      </c>
      <c r="T4106" t="str">
        <f t="shared" si="583"/>
        <v/>
      </c>
      <c r="U4106" t="str">
        <f t="shared" si="584"/>
        <v/>
      </c>
    </row>
    <row r="4107" spans="12:21" ht="15" customHeight="1" x14ac:dyDescent="0.15">
      <c r="L4107" s="244" t="str">
        <f t="shared" si="576"/>
        <v/>
      </c>
      <c r="M4107" s="245" t="str">
        <f t="shared" si="577"/>
        <v/>
      </c>
      <c r="N4107" s="244" t="str">
        <f t="shared" si="578"/>
        <v/>
      </c>
      <c r="O4107" s="244" t="str">
        <f t="shared" si="579"/>
        <v/>
      </c>
      <c r="P4107">
        <f>IF($I4107&lt;&gt;"",$I4107,IF($E4107="SGD",1,IF($E4107="USD",Settings!$B$22,IF($E4107="HKD",Settings!$B$23,1))))</f>
        <v>1</v>
      </c>
      <c r="Q4107">
        <f t="shared" si="580"/>
        <v>0</v>
      </c>
      <c r="R4107">
        <f t="shared" si="581"/>
        <v>0</v>
      </c>
      <c r="S4107" t="str">
        <f t="shared" si="582"/>
        <v/>
      </c>
      <c r="T4107" t="str">
        <f t="shared" si="583"/>
        <v/>
      </c>
      <c r="U4107" t="str">
        <f t="shared" si="584"/>
        <v/>
      </c>
    </row>
    <row r="4108" spans="12:21" ht="15" customHeight="1" x14ac:dyDescent="0.15">
      <c r="L4108" s="244" t="str">
        <f t="shared" si="576"/>
        <v/>
      </c>
      <c r="M4108" s="245" t="str">
        <f t="shared" si="577"/>
        <v/>
      </c>
      <c r="N4108" s="244" t="str">
        <f t="shared" si="578"/>
        <v/>
      </c>
      <c r="O4108" s="244" t="str">
        <f t="shared" si="579"/>
        <v/>
      </c>
      <c r="P4108">
        <f>IF($I4108&lt;&gt;"",$I4108,IF($E4108="SGD",1,IF($E4108="USD",Settings!$B$22,IF($E4108="HKD",Settings!$B$23,1))))</f>
        <v>1</v>
      </c>
      <c r="Q4108">
        <f t="shared" si="580"/>
        <v>0</v>
      </c>
      <c r="R4108">
        <f t="shared" si="581"/>
        <v>0</v>
      </c>
      <c r="S4108" t="str">
        <f t="shared" si="582"/>
        <v/>
      </c>
      <c r="T4108" t="str">
        <f t="shared" si="583"/>
        <v/>
      </c>
      <c r="U4108" t="str">
        <f t="shared" si="584"/>
        <v/>
      </c>
    </row>
    <row r="4109" spans="12:21" ht="15" customHeight="1" x14ac:dyDescent="0.15">
      <c r="L4109" s="244" t="str">
        <f t="shared" si="576"/>
        <v/>
      </c>
      <c r="M4109" s="245" t="str">
        <f t="shared" si="577"/>
        <v/>
      </c>
      <c r="N4109" s="244" t="str">
        <f t="shared" si="578"/>
        <v/>
      </c>
      <c r="O4109" s="244" t="str">
        <f t="shared" si="579"/>
        <v/>
      </c>
      <c r="P4109">
        <f>IF($I4109&lt;&gt;"",$I4109,IF($E4109="SGD",1,IF($E4109="USD",Settings!$B$22,IF($E4109="HKD",Settings!$B$23,1))))</f>
        <v>1</v>
      </c>
      <c r="Q4109">
        <f t="shared" si="580"/>
        <v>0</v>
      </c>
      <c r="R4109">
        <f t="shared" si="581"/>
        <v>0</v>
      </c>
      <c r="S4109" t="str">
        <f t="shared" si="582"/>
        <v/>
      </c>
      <c r="T4109" t="str">
        <f t="shared" si="583"/>
        <v/>
      </c>
      <c r="U4109" t="str">
        <f t="shared" si="584"/>
        <v/>
      </c>
    </row>
    <row r="4110" spans="12:21" ht="15" customHeight="1" x14ac:dyDescent="0.15">
      <c r="L4110" s="244" t="str">
        <f t="shared" si="576"/>
        <v/>
      </c>
      <c r="M4110" s="245" t="str">
        <f t="shared" si="577"/>
        <v/>
      </c>
      <c r="N4110" s="244" t="str">
        <f t="shared" si="578"/>
        <v/>
      </c>
      <c r="O4110" s="244" t="str">
        <f t="shared" si="579"/>
        <v/>
      </c>
      <c r="P4110">
        <f>IF($I4110&lt;&gt;"",$I4110,IF($E4110="SGD",1,IF($E4110="USD",Settings!$B$22,IF($E4110="HKD",Settings!$B$23,1))))</f>
        <v>1</v>
      </c>
      <c r="Q4110">
        <f t="shared" si="580"/>
        <v>0</v>
      </c>
      <c r="R4110">
        <f t="shared" si="581"/>
        <v>0</v>
      </c>
      <c r="S4110" t="str">
        <f t="shared" si="582"/>
        <v/>
      </c>
      <c r="T4110" t="str">
        <f t="shared" si="583"/>
        <v/>
      </c>
      <c r="U4110" t="str">
        <f t="shared" si="584"/>
        <v/>
      </c>
    </row>
    <row r="4111" spans="12:21" ht="15" customHeight="1" x14ac:dyDescent="0.15">
      <c r="L4111" s="244" t="str">
        <f t="shared" si="576"/>
        <v/>
      </c>
      <c r="M4111" s="245" t="str">
        <f t="shared" si="577"/>
        <v/>
      </c>
      <c r="N4111" s="244" t="str">
        <f t="shared" si="578"/>
        <v/>
      </c>
      <c r="O4111" s="244" t="str">
        <f t="shared" si="579"/>
        <v/>
      </c>
      <c r="P4111">
        <f>IF($I4111&lt;&gt;"",$I4111,IF($E4111="SGD",1,IF($E4111="USD",Settings!$B$22,IF($E4111="HKD",Settings!$B$23,1))))</f>
        <v>1</v>
      </c>
      <c r="Q4111">
        <f t="shared" si="580"/>
        <v>0</v>
      </c>
      <c r="R4111">
        <f t="shared" si="581"/>
        <v>0</v>
      </c>
      <c r="S4111" t="str">
        <f t="shared" si="582"/>
        <v/>
      </c>
      <c r="T4111" t="str">
        <f t="shared" si="583"/>
        <v/>
      </c>
      <c r="U4111" t="str">
        <f t="shared" si="584"/>
        <v/>
      </c>
    </row>
    <row r="4112" spans="12:21" ht="15" customHeight="1" x14ac:dyDescent="0.15">
      <c r="L4112" s="244" t="str">
        <f t="shared" si="576"/>
        <v/>
      </c>
      <c r="M4112" s="245" t="str">
        <f t="shared" si="577"/>
        <v/>
      </c>
      <c r="N4112" s="244" t="str">
        <f t="shared" si="578"/>
        <v/>
      </c>
      <c r="O4112" s="244" t="str">
        <f t="shared" si="579"/>
        <v/>
      </c>
      <c r="P4112">
        <f>IF($I4112&lt;&gt;"",$I4112,IF($E4112="SGD",1,IF($E4112="USD",Settings!$B$22,IF($E4112="HKD",Settings!$B$23,1))))</f>
        <v>1</v>
      </c>
      <c r="Q4112">
        <f t="shared" si="580"/>
        <v>0</v>
      </c>
      <c r="R4112">
        <f t="shared" si="581"/>
        <v>0</v>
      </c>
      <c r="S4112" t="str">
        <f t="shared" si="582"/>
        <v/>
      </c>
      <c r="T4112" t="str">
        <f t="shared" si="583"/>
        <v/>
      </c>
      <c r="U4112" t="str">
        <f t="shared" si="584"/>
        <v/>
      </c>
    </row>
    <row r="4113" spans="12:21" ht="15" customHeight="1" x14ac:dyDescent="0.15">
      <c r="L4113" s="244" t="str">
        <f t="shared" si="576"/>
        <v/>
      </c>
      <c r="M4113" s="245" t="str">
        <f t="shared" si="577"/>
        <v/>
      </c>
      <c r="N4113" s="244" t="str">
        <f t="shared" si="578"/>
        <v/>
      </c>
      <c r="O4113" s="244" t="str">
        <f t="shared" si="579"/>
        <v/>
      </c>
      <c r="P4113">
        <f>IF($I4113&lt;&gt;"",$I4113,IF($E4113="SGD",1,IF($E4113="USD",Settings!$B$22,IF($E4113="HKD",Settings!$B$23,1))))</f>
        <v>1</v>
      </c>
      <c r="Q4113">
        <f t="shared" si="580"/>
        <v>0</v>
      </c>
      <c r="R4113">
        <f t="shared" si="581"/>
        <v>0</v>
      </c>
      <c r="S4113" t="str">
        <f t="shared" si="582"/>
        <v/>
      </c>
      <c r="T4113" t="str">
        <f t="shared" si="583"/>
        <v/>
      </c>
      <c r="U4113" t="str">
        <f t="shared" si="584"/>
        <v/>
      </c>
    </row>
    <row r="4114" spans="12:21" ht="15" customHeight="1" x14ac:dyDescent="0.15">
      <c r="L4114" s="244" t="str">
        <f t="shared" si="576"/>
        <v/>
      </c>
      <c r="M4114" s="245" t="str">
        <f t="shared" si="577"/>
        <v/>
      </c>
      <c r="N4114" s="244" t="str">
        <f t="shared" si="578"/>
        <v/>
      </c>
      <c r="O4114" s="244" t="str">
        <f t="shared" si="579"/>
        <v/>
      </c>
      <c r="P4114">
        <f>IF($I4114&lt;&gt;"",$I4114,IF($E4114="SGD",1,IF($E4114="USD",Settings!$B$22,IF($E4114="HKD",Settings!$B$23,1))))</f>
        <v>1</v>
      </c>
      <c r="Q4114">
        <f t="shared" si="580"/>
        <v>0</v>
      </c>
      <c r="R4114">
        <f t="shared" si="581"/>
        <v>0</v>
      </c>
      <c r="S4114" t="str">
        <f t="shared" si="582"/>
        <v/>
      </c>
      <c r="T4114" t="str">
        <f t="shared" si="583"/>
        <v/>
      </c>
      <c r="U4114" t="str">
        <f t="shared" si="584"/>
        <v/>
      </c>
    </row>
    <row r="4115" spans="12:21" ht="15" customHeight="1" x14ac:dyDescent="0.15">
      <c r="L4115" s="244" t="str">
        <f t="shared" si="576"/>
        <v/>
      </c>
      <c r="M4115" s="245" t="str">
        <f t="shared" si="577"/>
        <v/>
      </c>
      <c r="N4115" s="244" t="str">
        <f t="shared" si="578"/>
        <v/>
      </c>
      <c r="O4115" s="244" t="str">
        <f t="shared" si="579"/>
        <v/>
      </c>
      <c r="P4115">
        <f>IF($I4115&lt;&gt;"",$I4115,IF($E4115="SGD",1,IF($E4115="USD",Settings!$B$22,IF($E4115="HKD",Settings!$B$23,1))))</f>
        <v>1</v>
      </c>
      <c r="Q4115">
        <f t="shared" si="580"/>
        <v>0</v>
      </c>
      <c r="R4115">
        <f t="shared" si="581"/>
        <v>0</v>
      </c>
      <c r="S4115" t="str">
        <f t="shared" si="582"/>
        <v/>
      </c>
      <c r="T4115" t="str">
        <f t="shared" si="583"/>
        <v/>
      </c>
      <c r="U4115" t="str">
        <f t="shared" si="584"/>
        <v/>
      </c>
    </row>
    <row r="4116" spans="12:21" ht="15" customHeight="1" x14ac:dyDescent="0.15">
      <c r="L4116" s="244" t="str">
        <f t="shared" si="576"/>
        <v/>
      </c>
      <c r="M4116" s="245" t="str">
        <f t="shared" si="577"/>
        <v/>
      </c>
      <c r="N4116" s="244" t="str">
        <f t="shared" si="578"/>
        <v/>
      </c>
      <c r="O4116" s="244" t="str">
        <f t="shared" si="579"/>
        <v/>
      </c>
      <c r="P4116">
        <f>IF($I4116&lt;&gt;"",$I4116,IF($E4116="SGD",1,IF($E4116="USD",Settings!$B$22,IF($E4116="HKD",Settings!$B$23,1))))</f>
        <v>1</v>
      </c>
      <c r="Q4116">
        <f t="shared" si="580"/>
        <v>0</v>
      </c>
      <c r="R4116">
        <f t="shared" si="581"/>
        <v>0</v>
      </c>
      <c r="S4116" t="str">
        <f t="shared" si="582"/>
        <v/>
      </c>
      <c r="T4116" t="str">
        <f t="shared" si="583"/>
        <v/>
      </c>
      <c r="U4116" t="str">
        <f t="shared" si="584"/>
        <v/>
      </c>
    </row>
    <row r="4117" spans="12:21" ht="15" customHeight="1" x14ac:dyDescent="0.15">
      <c r="L4117" s="244" t="str">
        <f t="shared" si="576"/>
        <v/>
      </c>
      <c r="M4117" s="245" t="str">
        <f t="shared" si="577"/>
        <v/>
      </c>
      <c r="N4117" s="244" t="str">
        <f t="shared" si="578"/>
        <v/>
      </c>
      <c r="O4117" s="244" t="str">
        <f t="shared" si="579"/>
        <v/>
      </c>
      <c r="P4117">
        <f>IF($I4117&lt;&gt;"",$I4117,IF($E4117="SGD",1,IF($E4117="USD",Settings!$B$22,IF($E4117="HKD",Settings!$B$23,1))))</f>
        <v>1</v>
      </c>
      <c r="Q4117">
        <f t="shared" si="580"/>
        <v>0</v>
      </c>
      <c r="R4117">
        <f t="shared" si="581"/>
        <v>0</v>
      </c>
      <c r="S4117" t="str">
        <f t="shared" si="582"/>
        <v/>
      </c>
      <c r="T4117" t="str">
        <f t="shared" si="583"/>
        <v/>
      </c>
      <c r="U4117" t="str">
        <f t="shared" si="584"/>
        <v/>
      </c>
    </row>
    <row r="4118" spans="12:21" ht="15" customHeight="1" x14ac:dyDescent="0.15">
      <c r="L4118" s="244" t="str">
        <f t="shared" si="576"/>
        <v/>
      </c>
      <c r="M4118" s="245" t="str">
        <f t="shared" si="577"/>
        <v/>
      </c>
      <c r="N4118" s="244" t="str">
        <f t="shared" si="578"/>
        <v/>
      </c>
      <c r="O4118" s="244" t="str">
        <f t="shared" si="579"/>
        <v/>
      </c>
      <c r="P4118">
        <f>IF($I4118&lt;&gt;"",$I4118,IF($E4118="SGD",1,IF($E4118="USD",Settings!$B$22,IF($E4118="HKD",Settings!$B$23,1))))</f>
        <v>1</v>
      </c>
      <c r="Q4118">
        <f t="shared" si="580"/>
        <v>0</v>
      </c>
      <c r="R4118">
        <f t="shared" si="581"/>
        <v>0</v>
      </c>
      <c r="S4118" t="str">
        <f t="shared" si="582"/>
        <v/>
      </c>
      <c r="T4118" t="str">
        <f t="shared" si="583"/>
        <v/>
      </c>
      <c r="U4118" t="str">
        <f t="shared" si="584"/>
        <v/>
      </c>
    </row>
    <row r="4119" spans="12:21" ht="15" customHeight="1" x14ac:dyDescent="0.15">
      <c r="L4119" s="244" t="str">
        <f t="shared" si="576"/>
        <v/>
      </c>
      <c r="M4119" s="245" t="str">
        <f t="shared" si="577"/>
        <v/>
      </c>
      <c r="N4119" s="244" t="str">
        <f t="shared" si="578"/>
        <v/>
      </c>
      <c r="O4119" s="244" t="str">
        <f t="shared" si="579"/>
        <v/>
      </c>
      <c r="P4119">
        <f>IF($I4119&lt;&gt;"",$I4119,IF($E4119="SGD",1,IF($E4119="USD",Settings!$B$22,IF($E4119="HKD",Settings!$B$23,1))))</f>
        <v>1</v>
      </c>
      <c r="Q4119">
        <f t="shared" si="580"/>
        <v>0</v>
      </c>
      <c r="R4119">
        <f t="shared" si="581"/>
        <v>0</v>
      </c>
      <c r="S4119" t="str">
        <f t="shared" si="582"/>
        <v/>
      </c>
      <c r="T4119" t="str">
        <f t="shared" si="583"/>
        <v/>
      </c>
      <c r="U4119" t="str">
        <f t="shared" si="584"/>
        <v/>
      </c>
    </row>
    <row r="4120" spans="12:21" ht="15" customHeight="1" x14ac:dyDescent="0.15">
      <c r="L4120" s="244" t="str">
        <f t="shared" si="576"/>
        <v/>
      </c>
      <c r="M4120" s="245" t="str">
        <f t="shared" si="577"/>
        <v/>
      </c>
      <c r="N4120" s="244" t="str">
        <f t="shared" si="578"/>
        <v/>
      </c>
      <c r="O4120" s="244" t="str">
        <f t="shared" si="579"/>
        <v/>
      </c>
      <c r="P4120">
        <f>IF($I4120&lt;&gt;"",$I4120,IF($E4120="SGD",1,IF($E4120="USD",Settings!$B$22,IF($E4120="HKD",Settings!$B$23,1))))</f>
        <v>1</v>
      </c>
      <c r="Q4120">
        <f t="shared" si="580"/>
        <v>0</v>
      </c>
      <c r="R4120">
        <f t="shared" si="581"/>
        <v>0</v>
      </c>
      <c r="S4120" t="str">
        <f t="shared" si="582"/>
        <v/>
      </c>
      <c r="T4120" t="str">
        <f t="shared" si="583"/>
        <v/>
      </c>
      <c r="U4120" t="str">
        <f t="shared" si="584"/>
        <v/>
      </c>
    </row>
    <row r="4121" spans="12:21" ht="15" customHeight="1" x14ac:dyDescent="0.15">
      <c r="L4121" s="244" t="str">
        <f t="shared" si="576"/>
        <v/>
      </c>
      <c r="M4121" s="245" t="str">
        <f t="shared" si="577"/>
        <v/>
      </c>
      <c r="N4121" s="244" t="str">
        <f t="shared" si="578"/>
        <v/>
      </c>
      <c r="O4121" s="244" t="str">
        <f t="shared" si="579"/>
        <v/>
      </c>
      <c r="P4121">
        <f>IF($I4121&lt;&gt;"",$I4121,IF($E4121="SGD",1,IF($E4121="USD",Settings!$B$22,IF($E4121="HKD",Settings!$B$23,1))))</f>
        <v>1</v>
      </c>
      <c r="Q4121">
        <f t="shared" si="580"/>
        <v>0</v>
      </c>
      <c r="R4121">
        <f t="shared" si="581"/>
        <v>0</v>
      </c>
      <c r="S4121" t="str">
        <f t="shared" si="582"/>
        <v/>
      </c>
      <c r="T4121" t="str">
        <f t="shared" si="583"/>
        <v/>
      </c>
      <c r="U4121" t="str">
        <f t="shared" si="584"/>
        <v/>
      </c>
    </row>
    <row r="4122" spans="12:21" ht="15" customHeight="1" x14ac:dyDescent="0.15">
      <c r="L4122" s="244" t="str">
        <f t="shared" si="576"/>
        <v/>
      </c>
      <c r="M4122" s="245" t="str">
        <f t="shared" si="577"/>
        <v/>
      </c>
      <c r="N4122" s="244" t="str">
        <f t="shared" si="578"/>
        <v/>
      </c>
      <c r="O4122" s="244" t="str">
        <f t="shared" si="579"/>
        <v/>
      </c>
      <c r="P4122">
        <f>IF($I4122&lt;&gt;"",$I4122,IF($E4122="SGD",1,IF($E4122="USD",Settings!$B$22,IF($E4122="HKD",Settings!$B$23,1))))</f>
        <v>1</v>
      </c>
      <c r="Q4122">
        <f t="shared" si="580"/>
        <v>0</v>
      </c>
      <c r="R4122">
        <f t="shared" si="581"/>
        <v>0</v>
      </c>
      <c r="S4122" t="str">
        <f t="shared" si="582"/>
        <v/>
      </c>
      <c r="T4122" t="str">
        <f t="shared" si="583"/>
        <v/>
      </c>
      <c r="U4122" t="str">
        <f t="shared" si="584"/>
        <v/>
      </c>
    </row>
    <row r="4123" spans="12:21" ht="15" customHeight="1" x14ac:dyDescent="0.15">
      <c r="L4123" s="244" t="str">
        <f t="shared" si="576"/>
        <v/>
      </c>
      <c r="M4123" s="245" t="str">
        <f t="shared" si="577"/>
        <v/>
      </c>
      <c r="N4123" s="244" t="str">
        <f t="shared" si="578"/>
        <v/>
      </c>
      <c r="O4123" s="244" t="str">
        <f t="shared" si="579"/>
        <v/>
      </c>
      <c r="P4123">
        <f>IF($I4123&lt;&gt;"",$I4123,IF($E4123="SGD",1,IF($E4123="USD",Settings!$B$22,IF($E4123="HKD",Settings!$B$23,1))))</f>
        <v>1</v>
      </c>
      <c r="Q4123">
        <f t="shared" si="580"/>
        <v>0</v>
      </c>
      <c r="R4123">
        <f t="shared" si="581"/>
        <v>0</v>
      </c>
      <c r="S4123" t="str">
        <f t="shared" si="582"/>
        <v/>
      </c>
      <c r="T4123" t="str">
        <f t="shared" si="583"/>
        <v/>
      </c>
      <c r="U4123" t="str">
        <f t="shared" si="584"/>
        <v/>
      </c>
    </row>
    <row r="4124" spans="12:21" ht="15" customHeight="1" x14ac:dyDescent="0.15">
      <c r="L4124" s="244" t="str">
        <f t="shared" si="576"/>
        <v/>
      </c>
      <c r="M4124" s="245" t="str">
        <f t="shared" si="577"/>
        <v/>
      </c>
      <c r="N4124" s="244" t="str">
        <f t="shared" si="578"/>
        <v/>
      </c>
      <c r="O4124" s="244" t="str">
        <f t="shared" si="579"/>
        <v/>
      </c>
      <c r="P4124">
        <f>IF($I4124&lt;&gt;"",$I4124,IF($E4124="SGD",1,IF($E4124="USD",Settings!$B$22,IF($E4124="HKD",Settings!$B$23,1))))</f>
        <v>1</v>
      </c>
      <c r="Q4124">
        <f t="shared" si="580"/>
        <v>0</v>
      </c>
      <c r="R4124">
        <f t="shared" si="581"/>
        <v>0</v>
      </c>
      <c r="S4124" t="str">
        <f t="shared" si="582"/>
        <v/>
      </c>
      <c r="T4124" t="str">
        <f t="shared" si="583"/>
        <v/>
      </c>
      <c r="U4124" t="str">
        <f t="shared" si="584"/>
        <v/>
      </c>
    </row>
    <row r="4125" spans="12:21" ht="15" customHeight="1" x14ac:dyDescent="0.15">
      <c r="L4125" s="244" t="str">
        <f t="shared" si="576"/>
        <v/>
      </c>
      <c r="M4125" s="245" t="str">
        <f t="shared" si="577"/>
        <v/>
      </c>
      <c r="N4125" s="244" t="str">
        <f t="shared" si="578"/>
        <v/>
      </c>
      <c r="O4125" s="244" t="str">
        <f t="shared" si="579"/>
        <v/>
      </c>
      <c r="P4125">
        <f>IF($I4125&lt;&gt;"",$I4125,IF($E4125="SGD",1,IF($E4125="USD",Settings!$B$22,IF($E4125="HKD",Settings!$B$23,1))))</f>
        <v>1</v>
      </c>
      <c r="Q4125">
        <f t="shared" si="580"/>
        <v>0</v>
      </c>
      <c r="R4125">
        <f t="shared" si="581"/>
        <v>0</v>
      </c>
      <c r="S4125" t="str">
        <f t="shared" si="582"/>
        <v/>
      </c>
      <c r="T4125" t="str">
        <f t="shared" si="583"/>
        <v/>
      </c>
      <c r="U4125" t="str">
        <f t="shared" si="584"/>
        <v/>
      </c>
    </row>
    <row r="4126" spans="12:21" ht="15" customHeight="1" x14ac:dyDescent="0.15">
      <c r="L4126" s="244" t="str">
        <f t="shared" si="576"/>
        <v/>
      </c>
      <c r="M4126" s="245" t="str">
        <f t="shared" si="577"/>
        <v/>
      </c>
      <c r="N4126" s="244" t="str">
        <f t="shared" si="578"/>
        <v/>
      </c>
      <c r="O4126" s="244" t="str">
        <f t="shared" si="579"/>
        <v/>
      </c>
      <c r="P4126">
        <f>IF($I4126&lt;&gt;"",$I4126,IF($E4126="SGD",1,IF($E4126="USD",Settings!$B$22,IF($E4126="HKD",Settings!$B$23,1))))</f>
        <v>1</v>
      </c>
      <c r="Q4126">
        <f t="shared" si="580"/>
        <v>0</v>
      </c>
      <c r="R4126">
        <f t="shared" si="581"/>
        <v>0</v>
      </c>
      <c r="S4126" t="str">
        <f t="shared" si="582"/>
        <v/>
      </c>
      <c r="T4126" t="str">
        <f t="shared" si="583"/>
        <v/>
      </c>
      <c r="U4126" t="str">
        <f t="shared" si="584"/>
        <v/>
      </c>
    </row>
    <row r="4127" spans="12:21" ht="15" customHeight="1" x14ac:dyDescent="0.15">
      <c r="L4127" s="244" t="str">
        <f t="shared" si="576"/>
        <v/>
      </c>
      <c r="M4127" s="245" t="str">
        <f t="shared" si="577"/>
        <v/>
      </c>
      <c r="N4127" s="244" t="str">
        <f t="shared" si="578"/>
        <v/>
      </c>
      <c r="O4127" s="244" t="str">
        <f t="shared" si="579"/>
        <v/>
      </c>
      <c r="P4127">
        <f>IF($I4127&lt;&gt;"",$I4127,IF($E4127="SGD",1,IF($E4127="USD",Settings!$B$22,IF($E4127="HKD",Settings!$B$23,1))))</f>
        <v>1</v>
      </c>
      <c r="Q4127">
        <f t="shared" si="580"/>
        <v>0</v>
      </c>
      <c r="R4127">
        <f t="shared" si="581"/>
        <v>0</v>
      </c>
      <c r="S4127" t="str">
        <f t="shared" si="582"/>
        <v/>
      </c>
      <c r="T4127" t="str">
        <f t="shared" si="583"/>
        <v/>
      </c>
      <c r="U4127" t="str">
        <f t="shared" si="584"/>
        <v/>
      </c>
    </row>
    <row r="4128" spans="12:21" ht="15" customHeight="1" x14ac:dyDescent="0.15">
      <c r="L4128" s="244" t="str">
        <f t="shared" si="576"/>
        <v/>
      </c>
      <c r="M4128" s="245" t="str">
        <f t="shared" si="577"/>
        <v/>
      </c>
      <c r="N4128" s="244" t="str">
        <f t="shared" si="578"/>
        <v/>
      </c>
      <c r="O4128" s="244" t="str">
        <f t="shared" si="579"/>
        <v/>
      </c>
      <c r="P4128">
        <f>IF($I4128&lt;&gt;"",$I4128,IF($E4128="SGD",1,IF($E4128="USD",Settings!$B$22,IF($E4128="HKD",Settings!$B$23,1))))</f>
        <v>1</v>
      </c>
      <c r="Q4128">
        <f t="shared" si="580"/>
        <v>0</v>
      </c>
      <c r="R4128">
        <f t="shared" si="581"/>
        <v>0</v>
      </c>
      <c r="S4128" t="str">
        <f t="shared" si="582"/>
        <v/>
      </c>
      <c r="T4128" t="str">
        <f t="shared" si="583"/>
        <v/>
      </c>
      <c r="U4128" t="str">
        <f t="shared" si="584"/>
        <v/>
      </c>
    </row>
    <row r="4129" spans="12:21" ht="15" customHeight="1" x14ac:dyDescent="0.15">
      <c r="L4129" s="244" t="str">
        <f t="shared" si="576"/>
        <v/>
      </c>
      <c r="M4129" s="245" t="str">
        <f t="shared" si="577"/>
        <v/>
      </c>
      <c r="N4129" s="244" t="str">
        <f t="shared" si="578"/>
        <v/>
      </c>
      <c r="O4129" s="244" t="str">
        <f t="shared" si="579"/>
        <v/>
      </c>
      <c r="P4129">
        <f>IF($I4129&lt;&gt;"",$I4129,IF($E4129="SGD",1,IF($E4129="USD",Settings!$B$22,IF($E4129="HKD",Settings!$B$23,1))))</f>
        <v>1</v>
      </c>
      <c r="Q4129">
        <f t="shared" si="580"/>
        <v>0</v>
      </c>
      <c r="R4129">
        <f t="shared" si="581"/>
        <v>0</v>
      </c>
      <c r="S4129" t="str">
        <f t="shared" si="582"/>
        <v/>
      </c>
      <c r="T4129" t="str">
        <f t="shared" si="583"/>
        <v/>
      </c>
      <c r="U4129" t="str">
        <f t="shared" si="584"/>
        <v/>
      </c>
    </row>
    <row r="4130" spans="12:21" ht="15" customHeight="1" x14ac:dyDescent="0.15">
      <c r="L4130" s="244" t="str">
        <f t="shared" si="576"/>
        <v/>
      </c>
      <c r="M4130" s="245" t="str">
        <f t="shared" si="577"/>
        <v/>
      </c>
      <c r="N4130" s="244" t="str">
        <f t="shared" si="578"/>
        <v/>
      </c>
      <c r="O4130" s="244" t="str">
        <f t="shared" si="579"/>
        <v/>
      </c>
      <c r="P4130">
        <f>IF($I4130&lt;&gt;"",$I4130,IF($E4130="SGD",1,IF($E4130="USD",Settings!$B$22,IF($E4130="HKD",Settings!$B$23,1))))</f>
        <v>1</v>
      </c>
      <c r="Q4130">
        <f t="shared" si="580"/>
        <v>0</v>
      </c>
      <c r="R4130">
        <f t="shared" si="581"/>
        <v>0</v>
      </c>
      <c r="S4130" t="str">
        <f t="shared" si="582"/>
        <v/>
      </c>
      <c r="T4130" t="str">
        <f t="shared" si="583"/>
        <v/>
      </c>
      <c r="U4130" t="str">
        <f t="shared" si="584"/>
        <v/>
      </c>
    </row>
    <row r="4131" spans="12:21" ht="15" customHeight="1" x14ac:dyDescent="0.15">
      <c r="L4131" s="244" t="str">
        <f t="shared" si="576"/>
        <v/>
      </c>
      <c r="M4131" s="245" t="str">
        <f t="shared" si="577"/>
        <v/>
      </c>
      <c r="N4131" s="244" t="str">
        <f t="shared" si="578"/>
        <v/>
      </c>
      <c r="O4131" s="244" t="str">
        <f t="shared" si="579"/>
        <v/>
      </c>
      <c r="P4131">
        <f>IF($I4131&lt;&gt;"",$I4131,IF($E4131="SGD",1,IF($E4131="USD",Settings!$B$22,IF($E4131="HKD",Settings!$B$23,1))))</f>
        <v>1</v>
      </c>
      <c r="Q4131">
        <f t="shared" si="580"/>
        <v>0</v>
      </c>
      <c r="R4131">
        <f t="shared" si="581"/>
        <v>0</v>
      </c>
      <c r="S4131" t="str">
        <f t="shared" si="582"/>
        <v/>
      </c>
      <c r="T4131" t="str">
        <f t="shared" si="583"/>
        <v/>
      </c>
      <c r="U4131" t="str">
        <f t="shared" si="584"/>
        <v/>
      </c>
    </row>
    <row r="4132" spans="12:21" ht="15" customHeight="1" x14ac:dyDescent="0.15">
      <c r="L4132" s="244" t="str">
        <f t="shared" si="576"/>
        <v/>
      </c>
      <c r="M4132" s="245" t="str">
        <f t="shared" si="577"/>
        <v/>
      </c>
      <c r="N4132" s="244" t="str">
        <f t="shared" si="578"/>
        <v/>
      </c>
      <c r="O4132" s="244" t="str">
        <f t="shared" si="579"/>
        <v/>
      </c>
      <c r="P4132">
        <f>IF($I4132&lt;&gt;"",$I4132,IF($E4132="SGD",1,IF($E4132="USD",Settings!$B$22,IF($E4132="HKD",Settings!$B$23,1))))</f>
        <v>1</v>
      </c>
      <c r="Q4132">
        <f t="shared" si="580"/>
        <v>0</v>
      </c>
      <c r="R4132">
        <f t="shared" si="581"/>
        <v>0</v>
      </c>
      <c r="S4132" t="str">
        <f t="shared" si="582"/>
        <v/>
      </c>
      <c r="T4132" t="str">
        <f t="shared" si="583"/>
        <v/>
      </c>
      <c r="U4132" t="str">
        <f t="shared" si="584"/>
        <v/>
      </c>
    </row>
    <row r="4133" spans="12:21" ht="15" customHeight="1" x14ac:dyDescent="0.15">
      <c r="L4133" s="244" t="str">
        <f t="shared" si="576"/>
        <v/>
      </c>
      <c r="M4133" s="245" t="str">
        <f t="shared" si="577"/>
        <v/>
      </c>
      <c r="N4133" s="244" t="str">
        <f t="shared" si="578"/>
        <v/>
      </c>
      <c r="O4133" s="244" t="str">
        <f t="shared" si="579"/>
        <v/>
      </c>
      <c r="P4133">
        <f>IF($I4133&lt;&gt;"",$I4133,IF($E4133="SGD",1,IF($E4133="USD",Settings!$B$22,IF($E4133="HKD",Settings!$B$23,1))))</f>
        <v>1</v>
      </c>
      <c r="Q4133">
        <f t="shared" si="580"/>
        <v>0</v>
      </c>
      <c r="R4133">
        <f t="shared" si="581"/>
        <v>0</v>
      </c>
      <c r="S4133" t="str">
        <f t="shared" si="582"/>
        <v/>
      </c>
      <c r="T4133" t="str">
        <f t="shared" si="583"/>
        <v/>
      </c>
      <c r="U4133" t="str">
        <f t="shared" si="584"/>
        <v/>
      </c>
    </row>
    <row r="4134" spans="12:21" ht="15" customHeight="1" x14ac:dyDescent="0.15">
      <c r="L4134" s="244" t="str">
        <f t="shared" si="576"/>
        <v/>
      </c>
      <c r="M4134" s="245" t="str">
        <f t="shared" si="577"/>
        <v/>
      </c>
      <c r="N4134" s="244" t="str">
        <f t="shared" si="578"/>
        <v/>
      </c>
      <c r="O4134" s="244" t="str">
        <f t="shared" si="579"/>
        <v/>
      </c>
      <c r="P4134">
        <f>IF($I4134&lt;&gt;"",$I4134,IF($E4134="SGD",1,IF($E4134="USD",Settings!$B$22,IF($E4134="HKD",Settings!$B$23,1))))</f>
        <v>1</v>
      </c>
      <c r="Q4134">
        <f t="shared" si="580"/>
        <v>0</v>
      </c>
      <c r="R4134">
        <f t="shared" si="581"/>
        <v>0</v>
      </c>
      <c r="S4134" t="str">
        <f t="shared" si="582"/>
        <v/>
      </c>
      <c r="T4134" t="str">
        <f t="shared" si="583"/>
        <v/>
      </c>
      <c r="U4134" t="str">
        <f t="shared" si="584"/>
        <v/>
      </c>
    </row>
    <row r="4135" spans="12:21" ht="15" customHeight="1" x14ac:dyDescent="0.15">
      <c r="L4135" s="244" t="str">
        <f t="shared" si="576"/>
        <v/>
      </c>
      <c r="M4135" s="245" t="str">
        <f t="shared" si="577"/>
        <v/>
      </c>
      <c r="N4135" s="244" t="str">
        <f t="shared" si="578"/>
        <v/>
      </c>
      <c r="O4135" s="244" t="str">
        <f t="shared" si="579"/>
        <v/>
      </c>
      <c r="P4135">
        <f>IF($I4135&lt;&gt;"",$I4135,IF($E4135="SGD",1,IF($E4135="USD",Settings!$B$22,IF($E4135="HKD",Settings!$B$23,1))))</f>
        <v>1</v>
      </c>
      <c r="Q4135">
        <f t="shared" si="580"/>
        <v>0</v>
      </c>
      <c r="R4135">
        <f t="shared" si="581"/>
        <v>0</v>
      </c>
      <c r="S4135" t="str">
        <f t="shared" si="582"/>
        <v/>
      </c>
      <c r="T4135" t="str">
        <f t="shared" si="583"/>
        <v/>
      </c>
      <c r="U4135" t="str">
        <f t="shared" si="584"/>
        <v/>
      </c>
    </row>
    <row r="4136" spans="12:21" ht="15" customHeight="1" x14ac:dyDescent="0.15">
      <c r="L4136" s="244" t="str">
        <f t="shared" si="576"/>
        <v/>
      </c>
      <c r="M4136" s="245" t="str">
        <f t="shared" si="577"/>
        <v/>
      </c>
      <c r="N4136" s="244" t="str">
        <f t="shared" si="578"/>
        <v/>
      </c>
      <c r="O4136" s="244" t="str">
        <f t="shared" si="579"/>
        <v/>
      </c>
      <c r="P4136">
        <f>IF($I4136&lt;&gt;"",$I4136,IF($E4136="SGD",1,IF($E4136="USD",Settings!$B$22,IF($E4136="HKD",Settings!$B$23,1))))</f>
        <v>1</v>
      </c>
      <c r="Q4136">
        <f t="shared" si="580"/>
        <v>0</v>
      </c>
      <c r="R4136">
        <f t="shared" si="581"/>
        <v>0</v>
      </c>
      <c r="S4136" t="str">
        <f t="shared" si="582"/>
        <v/>
      </c>
      <c r="T4136" t="str">
        <f t="shared" si="583"/>
        <v/>
      </c>
      <c r="U4136" t="str">
        <f t="shared" si="584"/>
        <v/>
      </c>
    </row>
    <row r="4137" spans="12:21" ht="15" customHeight="1" x14ac:dyDescent="0.15">
      <c r="L4137" s="244" t="str">
        <f t="shared" ref="L4137:L4200" si="585">IF(OR(B4137="",C4137="",E4137=""),"",B4137&amp;":"&amp;C4137&amp;":"&amp;E4137)</f>
        <v/>
      </c>
      <c r="M4137" s="245" t="str">
        <f t="shared" ref="M4137:M4200" si="586">IF(A4137="","",A4137*D4137)</f>
        <v/>
      </c>
      <c r="N4137" s="244" t="str">
        <f t="shared" ref="N4137:N4200" si="587">IF(A4137="","",IF(OR(A4137=1,A4137=0),J4137,0))</f>
        <v/>
      </c>
      <c r="O4137" s="244" t="str">
        <f t="shared" ref="O4137:O4200" si="588">IF(A4137="","",IF(A4137=-1,J4137,0))</f>
        <v/>
      </c>
      <c r="P4137">
        <f>IF($I4137&lt;&gt;"",$I4137,IF($E4137="SGD",1,IF($E4137="USD",Settings!$B$22,IF($E4137="HKD",Settings!$B$23,1))))</f>
        <v>1</v>
      </c>
      <c r="Q4137">
        <f t="shared" ref="Q4137:Q4200" si="589">IF($L4137="",0,($O4137-$N4137+IF($A4137=2,$J4137,0))*$P4137)</f>
        <v>0</v>
      </c>
      <c r="R4137">
        <f t="shared" ref="R4137:R4200" si="590">IF($L4137="",0,IF($A4137=2,$J4137*$P4137,0))</f>
        <v>0</v>
      </c>
      <c r="S4137" t="str">
        <f t="shared" si="582"/>
        <v/>
      </c>
      <c r="T4137" t="str">
        <f t="shared" si="583"/>
        <v/>
      </c>
      <c r="U4137" t="str">
        <f t="shared" si="584"/>
        <v/>
      </c>
    </row>
    <row r="4138" spans="12:21" ht="15" customHeight="1" x14ac:dyDescent="0.15">
      <c r="L4138" s="244" t="str">
        <f t="shared" si="585"/>
        <v/>
      </c>
      <c r="M4138" s="245" t="str">
        <f t="shared" si="586"/>
        <v/>
      </c>
      <c r="N4138" s="244" t="str">
        <f t="shared" si="587"/>
        <v/>
      </c>
      <c r="O4138" s="244" t="str">
        <f t="shared" si="588"/>
        <v/>
      </c>
      <c r="P4138">
        <f>IF($I4138&lt;&gt;"",$I4138,IF($E4138="SGD",1,IF($E4138="USD",Settings!$B$22,IF($E4138="HKD",Settings!$B$23,1))))</f>
        <v>1</v>
      </c>
      <c r="Q4138">
        <f t="shared" si="589"/>
        <v>0</v>
      </c>
      <c r="R4138">
        <f t="shared" si="590"/>
        <v>0</v>
      </c>
      <c r="S4138" t="str">
        <f t="shared" si="582"/>
        <v/>
      </c>
      <c r="T4138" t="str">
        <f t="shared" si="583"/>
        <v/>
      </c>
      <c r="U4138" t="str">
        <f t="shared" si="584"/>
        <v/>
      </c>
    </row>
    <row r="4139" spans="12:21" ht="15" customHeight="1" x14ac:dyDescent="0.15">
      <c r="L4139" s="244" t="str">
        <f t="shared" si="585"/>
        <v/>
      </c>
      <c r="M4139" s="245" t="str">
        <f t="shared" si="586"/>
        <v/>
      </c>
      <c r="N4139" s="244" t="str">
        <f t="shared" si="587"/>
        <v/>
      </c>
      <c r="O4139" s="244" t="str">
        <f t="shared" si="588"/>
        <v/>
      </c>
      <c r="P4139">
        <f>IF($I4139&lt;&gt;"",$I4139,IF($E4139="SGD",1,IF($E4139="USD",Settings!$B$22,IF($E4139="HKD",Settings!$B$23,1))))</f>
        <v>1</v>
      </c>
      <c r="Q4139">
        <f t="shared" si="589"/>
        <v>0</v>
      </c>
      <c r="R4139">
        <f t="shared" si="590"/>
        <v>0</v>
      </c>
      <c r="S4139" t="str">
        <f t="shared" si="582"/>
        <v/>
      </c>
      <c r="T4139" t="str">
        <f t="shared" si="583"/>
        <v/>
      </c>
      <c r="U4139" t="str">
        <f t="shared" si="584"/>
        <v/>
      </c>
    </row>
    <row r="4140" spans="12:21" ht="15" customHeight="1" x14ac:dyDescent="0.15">
      <c r="L4140" s="244" t="str">
        <f t="shared" si="585"/>
        <v/>
      </c>
      <c r="M4140" s="245" t="str">
        <f t="shared" si="586"/>
        <v/>
      </c>
      <c r="N4140" s="244" t="str">
        <f t="shared" si="587"/>
        <v/>
      </c>
      <c r="O4140" s="244" t="str">
        <f t="shared" si="588"/>
        <v/>
      </c>
      <c r="P4140">
        <f>IF($I4140&lt;&gt;"",$I4140,IF($E4140="SGD",1,IF($E4140="USD",Settings!$B$22,IF($E4140="HKD",Settings!$B$23,1))))</f>
        <v>1</v>
      </c>
      <c r="Q4140">
        <f t="shared" si="589"/>
        <v>0</v>
      </c>
      <c r="R4140">
        <f t="shared" si="590"/>
        <v>0</v>
      </c>
      <c r="S4140" t="str">
        <f t="shared" si="582"/>
        <v/>
      </c>
      <c r="T4140" t="str">
        <f t="shared" si="583"/>
        <v/>
      </c>
      <c r="U4140" t="str">
        <f t="shared" si="584"/>
        <v/>
      </c>
    </row>
    <row r="4141" spans="12:21" ht="15" customHeight="1" x14ac:dyDescent="0.15">
      <c r="L4141" s="244" t="str">
        <f t="shared" si="585"/>
        <v/>
      </c>
      <c r="M4141" s="245" t="str">
        <f t="shared" si="586"/>
        <v/>
      </c>
      <c r="N4141" s="244" t="str">
        <f t="shared" si="587"/>
        <v/>
      </c>
      <c r="O4141" s="244" t="str">
        <f t="shared" si="588"/>
        <v/>
      </c>
      <c r="P4141">
        <f>IF($I4141&lt;&gt;"",$I4141,IF($E4141="SGD",1,IF($E4141="USD",Settings!$B$22,IF($E4141="HKD",Settings!$B$23,1))))</f>
        <v>1</v>
      </c>
      <c r="Q4141">
        <f t="shared" si="589"/>
        <v>0</v>
      </c>
      <c r="R4141">
        <f t="shared" si="590"/>
        <v>0</v>
      </c>
      <c r="S4141" t="str">
        <f t="shared" si="582"/>
        <v/>
      </c>
      <c r="T4141" t="str">
        <f t="shared" si="583"/>
        <v/>
      </c>
      <c r="U4141" t="str">
        <f t="shared" si="584"/>
        <v/>
      </c>
    </row>
    <row r="4142" spans="12:21" ht="15" customHeight="1" x14ac:dyDescent="0.15">
      <c r="L4142" s="244" t="str">
        <f t="shared" si="585"/>
        <v/>
      </c>
      <c r="M4142" s="245" t="str">
        <f t="shared" si="586"/>
        <v/>
      </c>
      <c r="N4142" s="244" t="str">
        <f t="shared" si="587"/>
        <v/>
      </c>
      <c r="O4142" s="244" t="str">
        <f t="shared" si="588"/>
        <v/>
      </c>
      <c r="P4142">
        <f>IF($I4142&lt;&gt;"",$I4142,IF($E4142="SGD",1,IF($E4142="USD",Settings!$B$22,IF($E4142="HKD",Settings!$B$23,1))))</f>
        <v>1</v>
      </c>
      <c r="Q4142">
        <f t="shared" si="589"/>
        <v>0</v>
      </c>
      <c r="R4142">
        <f t="shared" si="590"/>
        <v>0</v>
      </c>
      <c r="S4142" t="str">
        <f t="shared" si="582"/>
        <v/>
      </c>
      <c r="T4142" t="str">
        <f t="shared" si="583"/>
        <v/>
      </c>
      <c r="U4142" t="str">
        <f t="shared" si="584"/>
        <v/>
      </c>
    </row>
    <row r="4143" spans="12:21" ht="15" customHeight="1" x14ac:dyDescent="0.15">
      <c r="L4143" s="244" t="str">
        <f t="shared" si="585"/>
        <v/>
      </c>
      <c r="M4143" s="245" t="str">
        <f t="shared" si="586"/>
        <v/>
      </c>
      <c r="N4143" s="244" t="str">
        <f t="shared" si="587"/>
        <v/>
      </c>
      <c r="O4143" s="244" t="str">
        <f t="shared" si="588"/>
        <v/>
      </c>
      <c r="P4143">
        <f>IF($I4143&lt;&gt;"",$I4143,IF($E4143="SGD",1,IF($E4143="USD",Settings!$B$22,IF($E4143="HKD",Settings!$B$23,1))))</f>
        <v>1</v>
      </c>
      <c r="Q4143">
        <f t="shared" si="589"/>
        <v>0</v>
      </c>
      <c r="R4143">
        <f t="shared" si="590"/>
        <v>0</v>
      </c>
      <c r="S4143" t="str">
        <f t="shared" si="582"/>
        <v/>
      </c>
      <c r="T4143" t="str">
        <f t="shared" si="583"/>
        <v/>
      </c>
      <c r="U4143" t="str">
        <f t="shared" si="584"/>
        <v/>
      </c>
    </row>
    <row r="4144" spans="12:21" ht="15" customHeight="1" x14ac:dyDescent="0.15">
      <c r="L4144" s="244" t="str">
        <f t="shared" si="585"/>
        <v/>
      </c>
      <c r="M4144" s="245" t="str">
        <f t="shared" si="586"/>
        <v/>
      </c>
      <c r="N4144" s="244" t="str">
        <f t="shared" si="587"/>
        <v/>
      </c>
      <c r="O4144" s="244" t="str">
        <f t="shared" si="588"/>
        <v/>
      </c>
      <c r="P4144">
        <f>IF($I4144&lt;&gt;"",$I4144,IF($E4144="SGD",1,IF($E4144="USD",Settings!$B$22,IF($E4144="HKD",Settings!$B$23,1))))</f>
        <v>1</v>
      </c>
      <c r="Q4144">
        <f t="shared" si="589"/>
        <v>0</v>
      </c>
      <c r="R4144">
        <f t="shared" si="590"/>
        <v>0</v>
      </c>
      <c r="S4144" t="str">
        <f t="shared" si="582"/>
        <v/>
      </c>
      <c r="T4144" t="str">
        <f t="shared" si="583"/>
        <v/>
      </c>
      <c r="U4144" t="str">
        <f t="shared" si="584"/>
        <v/>
      </c>
    </row>
    <row r="4145" spans="12:21" ht="15" customHeight="1" x14ac:dyDescent="0.15">
      <c r="L4145" s="244" t="str">
        <f t="shared" si="585"/>
        <v/>
      </c>
      <c r="M4145" s="245" t="str">
        <f t="shared" si="586"/>
        <v/>
      </c>
      <c r="N4145" s="244" t="str">
        <f t="shared" si="587"/>
        <v/>
      </c>
      <c r="O4145" s="244" t="str">
        <f t="shared" si="588"/>
        <v/>
      </c>
      <c r="P4145">
        <f>IF($I4145&lt;&gt;"",$I4145,IF($E4145="SGD",1,IF($E4145="USD",Settings!$B$22,IF($E4145="HKD",Settings!$B$23,1))))</f>
        <v>1</v>
      </c>
      <c r="Q4145">
        <f t="shared" si="589"/>
        <v>0</v>
      </c>
      <c r="R4145">
        <f t="shared" si="590"/>
        <v>0</v>
      </c>
      <c r="S4145" t="str">
        <f t="shared" si="582"/>
        <v/>
      </c>
      <c r="T4145" t="str">
        <f t="shared" si="583"/>
        <v/>
      </c>
      <c r="U4145" t="str">
        <f t="shared" si="584"/>
        <v/>
      </c>
    </row>
    <row r="4146" spans="12:21" ht="15" customHeight="1" x14ac:dyDescent="0.15">
      <c r="L4146" s="244" t="str">
        <f t="shared" si="585"/>
        <v/>
      </c>
      <c r="M4146" s="245" t="str">
        <f t="shared" si="586"/>
        <v/>
      </c>
      <c r="N4146" s="244" t="str">
        <f t="shared" si="587"/>
        <v/>
      </c>
      <c r="O4146" s="244" t="str">
        <f t="shared" si="588"/>
        <v/>
      </c>
      <c r="P4146">
        <f>IF($I4146&lt;&gt;"",$I4146,IF($E4146="SGD",1,IF($E4146="USD",Settings!$B$22,IF($E4146="HKD",Settings!$B$23,1))))</f>
        <v>1</v>
      </c>
      <c r="Q4146">
        <f t="shared" si="589"/>
        <v>0</v>
      </c>
      <c r="R4146">
        <f t="shared" si="590"/>
        <v>0</v>
      </c>
      <c r="S4146" t="str">
        <f t="shared" si="582"/>
        <v/>
      </c>
      <c r="T4146" t="str">
        <f t="shared" si="583"/>
        <v/>
      </c>
      <c r="U4146" t="str">
        <f t="shared" si="584"/>
        <v/>
      </c>
    </row>
    <row r="4147" spans="12:21" ht="15" customHeight="1" x14ac:dyDescent="0.15">
      <c r="L4147" s="244" t="str">
        <f t="shared" si="585"/>
        <v/>
      </c>
      <c r="M4147" s="245" t="str">
        <f t="shared" si="586"/>
        <v/>
      </c>
      <c r="N4147" s="244" t="str">
        <f t="shared" si="587"/>
        <v/>
      </c>
      <c r="O4147" s="244" t="str">
        <f t="shared" si="588"/>
        <v/>
      </c>
      <c r="P4147">
        <f>IF($I4147&lt;&gt;"",$I4147,IF($E4147="SGD",1,IF($E4147="USD",Settings!$B$22,IF($E4147="HKD",Settings!$B$23,1))))</f>
        <v>1</v>
      </c>
      <c r="Q4147">
        <f t="shared" si="589"/>
        <v>0</v>
      </c>
      <c r="R4147">
        <f t="shared" si="590"/>
        <v>0</v>
      </c>
      <c r="S4147" t="str">
        <f t="shared" si="582"/>
        <v/>
      </c>
      <c r="T4147" t="str">
        <f t="shared" si="583"/>
        <v/>
      </c>
      <c r="U4147" t="str">
        <f t="shared" si="584"/>
        <v/>
      </c>
    </row>
    <row r="4148" spans="12:21" ht="15" customHeight="1" x14ac:dyDescent="0.15">
      <c r="L4148" s="244" t="str">
        <f t="shared" si="585"/>
        <v/>
      </c>
      <c r="M4148" s="245" t="str">
        <f t="shared" si="586"/>
        <v/>
      </c>
      <c r="N4148" s="244" t="str">
        <f t="shared" si="587"/>
        <v/>
      </c>
      <c r="O4148" s="244" t="str">
        <f t="shared" si="588"/>
        <v/>
      </c>
      <c r="P4148">
        <f>IF($I4148&lt;&gt;"",$I4148,IF($E4148="SGD",1,IF($E4148="USD",Settings!$B$22,IF($E4148="HKD",Settings!$B$23,1))))</f>
        <v>1</v>
      </c>
      <c r="Q4148">
        <f t="shared" si="589"/>
        <v>0</v>
      </c>
      <c r="R4148">
        <f t="shared" si="590"/>
        <v>0</v>
      </c>
      <c r="S4148" t="str">
        <f t="shared" si="582"/>
        <v/>
      </c>
      <c r="T4148" t="str">
        <f t="shared" si="583"/>
        <v/>
      </c>
      <c r="U4148" t="str">
        <f t="shared" si="584"/>
        <v/>
      </c>
    </row>
    <row r="4149" spans="12:21" ht="15" customHeight="1" x14ac:dyDescent="0.15">
      <c r="L4149" s="244" t="str">
        <f t="shared" si="585"/>
        <v/>
      </c>
      <c r="M4149" s="245" t="str">
        <f t="shared" si="586"/>
        <v/>
      </c>
      <c r="N4149" s="244" t="str">
        <f t="shared" si="587"/>
        <v/>
      </c>
      <c r="O4149" s="244" t="str">
        <f t="shared" si="588"/>
        <v/>
      </c>
      <c r="P4149">
        <f>IF($I4149&lt;&gt;"",$I4149,IF($E4149="SGD",1,IF($E4149="USD",Settings!$B$22,IF($E4149="HKD",Settings!$B$23,1))))</f>
        <v>1</v>
      </c>
      <c r="Q4149">
        <f t="shared" si="589"/>
        <v>0</v>
      </c>
      <c r="R4149">
        <f t="shared" si="590"/>
        <v>0</v>
      </c>
      <c r="S4149" t="str">
        <f t="shared" si="582"/>
        <v/>
      </c>
      <c r="T4149" t="str">
        <f t="shared" si="583"/>
        <v/>
      </c>
      <c r="U4149" t="str">
        <f t="shared" si="584"/>
        <v/>
      </c>
    </row>
    <row r="4150" spans="12:21" ht="15" customHeight="1" x14ac:dyDescent="0.15">
      <c r="L4150" s="244" t="str">
        <f t="shared" si="585"/>
        <v/>
      </c>
      <c r="M4150" s="245" t="str">
        <f t="shared" si="586"/>
        <v/>
      </c>
      <c r="N4150" s="244" t="str">
        <f t="shared" si="587"/>
        <v/>
      </c>
      <c r="O4150" s="244" t="str">
        <f t="shared" si="588"/>
        <v/>
      </c>
      <c r="P4150">
        <f>IF($I4150&lt;&gt;"",$I4150,IF($E4150="SGD",1,IF($E4150="USD",Settings!$B$22,IF($E4150="HKD",Settings!$B$23,1))))</f>
        <v>1</v>
      </c>
      <c r="Q4150">
        <f t="shared" si="589"/>
        <v>0</v>
      </c>
      <c r="R4150">
        <f t="shared" si="590"/>
        <v>0</v>
      </c>
      <c r="S4150" t="str">
        <f t="shared" si="582"/>
        <v/>
      </c>
      <c r="T4150" t="str">
        <f t="shared" si="583"/>
        <v/>
      </c>
      <c r="U4150" t="str">
        <f t="shared" si="584"/>
        <v/>
      </c>
    </row>
    <row r="4151" spans="12:21" ht="15" customHeight="1" x14ac:dyDescent="0.15">
      <c r="L4151" s="244" t="str">
        <f t="shared" si="585"/>
        <v/>
      </c>
      <c r="M4151" s="245" t="str">
        <f t="shared" si="586"/>
        <v/>
      </c>
      <c r="N4151" s="244" t="str">
        <f t="shared" si="587"/>
        <v/>
      </c>
      <c r="O4151" s="244" t="str">
        <f t="shared" si="588"/>
        <v/>
      </c>
      <c r="P4151">
        <f>IF($I4151&lt;&gt;"",$I4151,IF($E4151="SGD",1,IF($E4151="USD",Settings!$B$22,IF($E4151="HKD",Settings!$B$23,1))))</f>
        <v>1</v>
      </c>
      <c r="Q4151">
        <f t="shared" si="589"/>
        <v>0</v>
      </c>
      <c r="R4151">
        <f t="shared" si="590"/>
        <v>0</v>
      </c>
      <c r="S4151" t="str">
        <f t="shared" si="582"/>
        <v/>
      </c>
      <c r="T4151" t="str">
        <f t="shared" si="583"/>
        <v/>
      </c>
      <c r="U4151" t="str">
        <f t="shared" si="584"/>
        <v/>
      </c>
    </row>
    <row r="4152" spans="12:21" ht="15" customHeight="1" x14ac:dyDescent="0.15">
      <c r="L4152" s="244" t="str">
        <f t="shared" si="585"/>
        <v/>
      </c>
      <c r="M4152" s="245" t="str">
        <f t="shared" si="586"/>
        <v/>
      </c>
      <c r="N4152" s="244" t="str">
        <f t="shared" si="587"/>
        <v/>
      </c>
      <c r="O4152" s="244" t="str">
        <f t="shared" si="588"/>
        <v/>
      </c>
      <c r="P4152">
        <f>IF($I4152&lt;&gt;"",$I4152,IF($E4152="SGD",1,IF($E4152="USD",Settings!$B$22,IF($E4152="HKD",Settings!$B$23,1))))</f>
        <v>1</v>
      </c>
      <c r="Q4152">
        <f t="shared" si="589"/>
        <v>0</v>
      </c>
      <c r="R4152">
        <f t="shared" si="590"/>
        <v>0</v>
      </c>
      <c r="S4152" t="str">
        <f t="shared" si="582"/>
        <v/>
      </c>
      <c r="T4152" t="str">
        <f t="shared" si="583"/>
        <v/>
      </c>
      <c r="U4152" t="str">
        <f t="shared" si="584"/>
        <v/>
      </c>
    </row>
    <row r="4153" spans="12:21" ht="15" customHeight="1" x14ac:dyDescent="0.15">
      <c r="L4153" s="244" t="str">
        <f t="shared" si="585"/>
        <v/>
      </c>
      <c r="M4153" s="245" t="str">
        <f t="shared" si="586"/>
        <v/>
      </c>
      <c r="N4153" s="244" t="str">
        <f t="shared" si="587"/>
        <v/>
      </c>
      <c r="O4153" s="244" t="str">
        <f t="shared" si="588"/>
        <v/>
      </c>
      <c r="P4153">
        <f>IF($I4153&lt;&gt;"",$I4153,IF($E4153="SGD",1,IF($E4153="USD",Settings!$B$22,IF($E4153="HKD",Settings!$B$23,1))))</f>
        <v>1</v>
      </c>
      <c r="Q4153">
        <f t="shared" si="589"/>
        <v>0</v>
      </c>
      <c r="R4153">
        <f t="shared" si="590"/>
        <v>0</v>
      </c>
      <c r="S4153" t="str">
        <f t="shared" si="582"/>
        <v/>
      </c>
      <c r="T4153" t="str">
        <f t="shared" si="583"/>
        <v/>
      </c>
      <c r="U4153" t="str">
        <f t="shared" si="584"/>
        <v/>
      </c>
    </row>
    <row r="4154" spans="12:21" ht="15" customHeight="1" x14ac:dyDescent="0.15">
      <c r="L4154" s="244" t="str">
        <f t="shared" si="585"/>
        <v/>
      </c>
      <c r="M4154" s="245" t="str">
        <f t="shared" si="586"/>
        <v/>
      </c>
      <c r="N4154" s="244" t="str">
        <f t="shared" si="587"/>
        <v/>
      </c>
      <c r="O4154" s="244" t="str">
        <f t="shared" si="588"/>
        <v/>
      </c>
      <c r="P4154">
        <f>IF($I4154&lt;&gt;"",$I4154,IF($E4154="SGD",1,IF($E4154="USD",Settings!$B$22,IF($E4154="HKD",Settings!$B$23,1))))</f>
        <v>1</v>
      </c>
      <c r="Q4154">
        <f t="shared" si="589"/>
        <v>0</v>
      </c>
      <c r="R4154">
        <f t="shared" si="590"/>
        <v>0</v>
      </c>
      <c r="S4154" t="str">
        <f t="shared" si="582"/>
        <v/>
      </c>
      <c r="T4154" t="str">
        <f t="shared" si="583"/>
        <v/>
      </c>
      <c r="U4154" t="str">
        <f t="shared" si="584"/>
        <v/>
      </c>
    </row>
    <row r="4155" spans="12:21" ht="15" customHeight="1" x14ac:dyDescent="0.15">
      <c r="L4155" s="244" t="str">
        <f t="shared" si="585"/>
        <v/>
      </c>
      <c r="M4155" s="245" t="str">
        <f t="shared" si="586"/>
        <v/>
      </c>
      <c r="N4155" s="244" t="str">
        <f t="shared" si="587"/>
        <v/>
      </c>
      <c r="O4155" s="244" t="str">
        <f t="shared" si="588"/>
        <v/>
      </c>
      <c r="P4155">
        <f>IF($I4155&lt;&gt;"",$I4155,IF($E4155="SGD",1,IF($E4155="USD",Settings!$B$22,IF($E4155="HKD",Settings!$B$23,1))))</f>
        <v>1</v>
      </c>
      <c r="Q4155">
        <f t="shared" si="589"/>
        <v>0</v>
      </c>
      <c r="R4155">
        <f t="shared" si="590"/>
        <v>0</v>
      </c>
      <c r="S4155" t="str">
        <f t="shared" si="582"/>
        <v/>
      </c>
      <c r="T4155" t="str">
        <f t="shared" si="583"/>
        <v/>
      </c>
      <c r="U4155" t="str">
        <f t="shared" si="584"/>
        <v/>
      </c>
    </row>
    <row r="4156" spans="12:21" ht="15" customHeight="1" x14ac:dyDescent="0.15">
      <c r="L4156" s="244" t="str">
        <f t="shared" si="585"/>
        <v/>
      </c>
      <c r="M4156" s="245" t="str">
        <f t="shared" si="586"/>
        <v/>
      </c>
      <c r="N4156" s="244" t="str">
        <f t="shared" si="587"/>
        <v/>
      </c>
      <c r="O4156" s="244" t="str">
        <f t="shared" si="588"/>
        <v/>
      </c>
      <c r="P4156">
        <f>IF($I4156&lt;&gt;"",$I4156,IF($E4156="SGD",1,IF($E4156="USD",Settings!$B$22,IF($E4156="HKD",Settings!$B$23,1))))</f>
        <v>1</v>
      </c>
      <c r="Q4156">
        <f t="shared" si="589"/>
        <v>0</v>
      </c>
      <c r="R4156">
        <f t="shared" si="590"/>
        <v>0</v>
      </c>
      <c r="S4156" t="str">
        <f t="shared" si="582"/>
        <v/>
      </c>
      <c r="T4156" t="str">
        <f t="shared" si="583"/>
        <v/>
      </c>
      <c r="U4156" t="str">
        <f t="shared" si="584"/>
        <v/>
      </c>
    </row>
    <row r="4157" spans="12:21" ht="15" customHeight="1" x14ac:dyDescent="0.15">
      <c r="L4157" s="244" t="str">
        <f t="shared" si="585"/>
        <v/>
      </c>
      <c r="M4157" s="245" t="str">
        <f t="shared" si="586"/>
        <v/>
      </c>
      <c r="N4157" s="244" t="str">
        <f t="shared" si="587"/>
        <v/>
      </c>
      <c r="O4157" s="244" t="str">
        <f t="shared" si="588"/>
        <v/>
      </c>
      <c r="P4157">
        <f>IF($I4157&lt;&gt;"",$I4157,IF($E4157="SGD",1,IF($E4157="USD",Settings!$B$22,IF($E4157="HKD",Settings!$B$23,1))))</f>
        <v>1</v>
      </c>
      <c r="Q4157">
        <f t="shared" si="589"/>
        <v>0</v>
      </c>
      <c r="R4157">
        <f t="shared" si="590"/>
        <v>0</v>
      </c>
      <c r="S4157" t="str">
        <f t="shared" si="582"/>
        <v/>
      </c>
      <c r="T4157" t="str">
        <f t="shared" si="583"/>
        <v/>
      </c>
      <c r="U4157" t="str">
        <f t="shared" si="584"/>
        <v/>
      </c>
    </row>
    <row r="4158" spans="12:21" ht="15" customHeight="1" x14ac:dyDescent="0.15">
      <c r="L4158" s="244" t="str">
        <f t="shared" si="585"/>
        <v/>
      </c>
      <c r="M4158" s="245" t="str">
        <f t="shared" si="586"/>
        <v/>
      </c>
      <c r="N4158" s="244" t="str">
        <f t="shared" si="587"/>
        <v/>
      </c>
      <c r="O4158" s="244" t="str">
        <f t="shared" si="588"/>
        <v/>
      </c>
      <c r="P4158">
        <f>IF($I4158&lt;&gt;"",$I4158,IF($E4158="SGD",1,IF($E4158="USD",Settings!$B$22,IF($E4158="HKD",Settings!$B$23,1))))</f>
        <v>1</v>
      </c>
      <c r="Q4158">
        <f t="shared" si="589"/>
        <v>0</v>
      </c>
      <c r="R4158">
        <f t="shared" si="590"/>
        <v>0</v>
      </c>
      <c r="S4158" t="str">
        <f t="shared" si="582"/>
        <v/>
      </c>
      <c r="T4158" t="str">
        <f t="shared" si="583"/>
        <v/>
      </c>
      <c r="U4158" t="str">
        <f t="shared" si="584"/>
        <v/>
      </c>
    </row>
    <row r="4159" spans="12:21" ht="15" customHeight="1" x14ac:dyDescent="0.15">
      <c r="L4159" s="244" t="str">
        <f t="shared" si="585"/>
        <v/>
      </c>
      <c r="M4159" s="245" t="str">
        <f t="shared" si="586"/>
        <v/>
      </c>
      <c r="N4159" s="244" t="str">
        <f t="shared" si="587"/>
        <v/>
      </c>
      <c r="O4159" s="244" t="str">
        <f t="shared" si="588"/>
        <v/>
      </c>
      <c r="P4159">
        <f>IF($I4159&lt;&gt;"",$I4159,IF($E4159="SGD",1,IF($E4159="USD",Settings!$B$22,IF($E4159="HKD",Settings!$B$23,1))))</f>
        <v>1</v>
      </c>
      <c r="Q4159">
        <f t="shared" si="589"/>
        <v>0</v>
      </c>
      <c r="R4159">
        <f t="shared" si="590"/>
        <v>0</v>
      </c>
      <c r="S4159" t="str">
        <f t="shared" si="582"/>
        <v/>
      </c>
      <c r="T4159" t="str">
        <f t="shared" si="583"/>
        <v/>
      </c>
      <c r="U4159" t="str">
        <f t="shared" si="584"/>
        <v/>
      </c>
    </row>
    <row r="4160" spans="12:21" ht="15" customHeight="1" x14ac:dyDescent="0.15">
      <c r="L4160" s="244" t="str">
        <f t="shared" si="585"/>
        <v/>
      </c>
      <c r="M4160" s="245" t="str">
        <f t="shared" si="586"/>
        <v/>
      </c>
      <c r="N4160" s="244" t="str">
        <f t="shared" si="587"/>
        <v/>
      </c>
      <c r="O4160" s="244" t="str">
        <f t="shared" si="588"/>
        <v/>
      </c>
      <c r="P4160">
        <f>IF($I4160&lt;&gt;"",$I4160,IF($E4160="SGD",1,IF($E4160="USD",Settings!$B$22,IF($E4160="HKD",Settings!$B$23,1))))</f>
        <v>1</v>
      </c>
      <c r="Q4160">
        <f t="shared" si="589"/>
        <v>0</v>
      </c>
      <c r="R4160">
        <f t="shared" si="590"/>
        <v>0</v>
      </c>
      <c r="S4160" t="str">
        <f t="shared" si="582"/>
        <v/>
      </c>
      <c r="T4160" t="str">
        <f t="shared" si="583"/>
        <v/>
      </c>
      <c r="U4160" t="str">
        <f t="shared" si="584"/>
        <v/>
      </c>
    </row>
    <row r="4161" spans="12:21" ht="15" customHeight="1" x14ac:dyDescent="0.15">
      <c r="L4161" s="244" t="str">
        <f t="shared" si="585"/>
        <v/>
      </c>
      <c r="M4161" s="245" t="str">
        <f t="shared" si="586"/>
        <v/>
      </c>
      <c r="N4161" s="244" t="str">
        <f t="shared" si="587"/>
        <v/>
      </c>
      <c r="O4161" s="244" t="str">
        <f t="shared" si="588"/>
        <v/>
      </c>
      <c r="P4161">
        <f>IF($I4161&lt;&gt;"",$I4161,IF($E4161="SGD",1,IF($E4161="USD",Settings!$B$22,IF($E4161="HKD",Settings!$B$23,1))))</f>
        <v>1</v>
      </c>
      <c r="Q4161">
        <f t="shared" si="589"/>
        <v>0</v>
      </c>
      <c r="R4161">
        <f t="shared" si="590"/>
        <v>0</v>
      </c>
      <c r="S4161" t="str">
        <f t="shared" si="582"/>
        <v/>
      </c>
      <c r="T4161" t="str">
        <f t="shared" si="583"/>
        <v/>
      </c>
      <c r="U4161" t="str">
        <f t="shared" si="584"/>
        <v/>
      </c>
    </row>
    <row r="4162" spans="12:21" ht="15" customHeight="1" x14ac:dyDescent="0.15">
      <c r="L4162" s="244" t="str">
        <f t="shared" si="585"/>
        <v/>
      </c>
      <c r="M4162" s="245" t="str">
        <f t="shared" si="586"/>
        <v/>
      </c>
      <c r="N4162" s="244" t="str">
        <f t="shared" si="587"/>
        <v/>
      </c>
      <c r="O4162" s="244" t="str">
        <f t="shared" si="588"/>
        <v/>
      </c>
      <c r="P4162">
        <f>IF($I4162&lt;&gt;"",$I4162,IF($E4162="SGD",1,IF($E4162="USD",Settings!$B$22,IF($E4162="HKD",Settings!$B$23,1))))</f>
        <v>1</v>
      </c>
      <c r="Q4162">
        <f t="shared" si="589"/>
        <v>0</v>
      </c>
      <c r="R4162">
        <f t="shared" si="590"/>
        <v>0</v>
      </c>
      <c r="S4162" t="str">
        <f t="shared" ref="S4162:S4225" si="591">IF(L4162="","",SUMIFS($M:$M,$L:$L,L4162,$T:$T,"&lt;="&amp;T4162))</f>
        <v/>
      </c>
      <c r="T4162" t="str">
        <f t="shared" ref="T4162:T4225" si="592">IF(L4162="","",INT(G4162)*100000+ROW())</f>
        <v/>
      </c>
      <c r="U4162" t="str">
        <f t="shared" ref="U4162:U4225" si="593">IF(L4162="","",IF(AND(COUNTIFS($L:$L,L4162,$S:$S,"&gt;-0.000001",$S:$S,"&lt;0.000001",$T:$T,"&gt;"&amp;T4162)=0,ABS(S4162)&gt;0.000001),1,0))</f>
        <v/>
      </c>
    </row>
    <row r="4163" spans="12:21" ht="15" customHeight="1" x14ac:dyDescent="0.15">
      <c r="L4163" s="244" t="str">
        <f t="shared" si="585"/>
        <v/>
      </c>
      <c r="M4163" s="245" t="str">
        <f t="shared" si="586"/>
        <v/>
      </c>
      <c r="N4163" s="244" t="str">
        <f t="shared" si="587"/>
        <v/>
      </c>
      <c r="O4163" s="244" t="str">
        <f t="shared" si="588"/>
        <v/>
      </c>
      <c r="P4163">
        <f>IF($I4163&lt;&gt;"",$I4163,IF($E4163="SGD",1,IF($E4163="USD",Settings!$B$22,IF($E4163="HKD",Settings!$B$23,1))))</f>
        <v>1</v>
      </c>
      <c r="Q4163">
        <f t="shared" si="589"/>
        <v>0</v>
      </c>
      <c r="R4163">
        <f t="shared" si="590"/>
        <v>0</v>
      </c>
      <c r="S4163" t="str">
        <f t="shared" si="591"/>
        <v/>
      </c>
      <c r="T4163" t="str">
        <f t="shared" si="592"/>
        <v/>
      </c>
      <c r="U4163" t="str">
        <f t="shared" si="593"/>
        <v/>
      </c>
    </row>
    <row r="4164" spans="12:21" ht="15" customHeight="1" x14ac:dyDescent="0.15">
      <c r="L4164" s="244" t="str">
        <f t="shared" si="585"/>
        <v/>
      </c>
      <c r="M4164" s="245" t="str">
        <f t="shared" si="586"/>
        <v/>
      </c>
      <c r="N4164" s="244" t="str">
        <f t="shared" si="587"/>
        <v/>
      </c>
      <c r="O4164" s="244" t="str">
        <f t="shared" si="588"/>
        <v/>
      </c>
      <c r="P4164">
        <f>IF($I4164&lt;&gt;"",$I4164,IF($E4164="SGD",1,IF($E4164="USD",Settings!$B$22,IF($E4164="HKD",Settings!$B$23,1))))</f>
        <v>1</v>
      </c>
      <c r="Q4164">
        <f t="shared" si="589"/>
        <v>0</v>
      </c>
      <c r="R4164">
        <f t="shared" si="590"/>
        <v>0</v>
      </c>
      <c r="S4164" t="str">
        <f t="shared" si="591"/>
        <v/>
      </c>
      <c r="T4164" t="str">
        <f t="shared" si="592"/>
        <v/>
      </c>
      <c r="U4164" t="str">
        <f t="shared" si="593"/>
        <v/>
      </c>
    </row>
    <row r="4165" spans="12:21" ht="15" customHeight="1" x14ac:dyDescent="0.15">
      <c r="L4165" s="244" t="str">
        <f t="shared" si="585"/>
        <v/>
      </c>
      <c r="M4165" s="245" t="str">
        <f t="shared" si="586"/>
        <v/>
      </c>
      <c r="N4165" s="244" t="str">
        <f t="shared" si="587"/>
        <v/>
      </c>
      <c r="O4165" s="244" t="str">
        <f t="shared" si="588"/>
        <v/>
      </c>
      <c r="P4165">
        <f>IF($I4165&lt;&gt;"",$I4165,IF($E4165="SGD",1,IF($E4165="USD",Settings!$B$22,IF($E4165="HKD",Settings!$B$23,1))))</f>
        <v>1</v>
      </c>
      <c r="Q4165">
        <f t="shared" si="589"/>
        <v>0</v>
      </c>
      <c r="R4165">
        <f t="shared" si="590"/>
        <v>0</v>
      </c>
      <c r="S4165" t="str">
        <f t="shared" si="591"/>
        <v/>
      </c>
      <c r="T4165" t="str">
        <f t="shared" si="592"/>
        <v/>
      </c>
      <c r="U4165" t="str">
        <f t="shared" si="593"/>
        <v/>
      </c>
    </row>
    <row r="4166" spans="12:21" ht="15" customHeight="1" x14ac:dyDescent="0.15">
      <c r="L4166" s="244" t="str">
        <f t="shared" si="585"/>
        <v/>
      </c>
      <c r="M4166" s="245" t="str">
        <f t="shared" si="586"/>
        <v/>
      </c>
      <c r="N4166" s="244" t="str">
        <f t="shared" si="587"/>
        <v/>
      </c>
      <c r="O4166" s="244" t="str">
        <f t="shared" si="588"/>
        <v/>
      </c>
      <c r="P4166">
        <f>IF($I4166&lt;&gt;"",$I4166,IF($E4166="SGD",1,IF($E4166="USD",Settings!$B$22,IF($E4166="HKD",Settings!$B$23,1))))</f>
        <v>1</v>
      </c>
      <c r="Q4166">
        <f t="shared" si="589"/>
        <v>0</v>
      </c>
      <c r="R4166">
        <f t="shared" si="590"/>
        <v>0</v>
      </c>
      <c r="S4166" t="str">
        <f t="shared" si="591"/>
        <v/>
      </c>
      <c r="T4166" t="str">
        <f t="shared" si="592"/>
        <v/>
      </c>
      <c r="U4166" t="str">
        <f t="shared" si="593"/>
        <v/>
      </c>
    </row>
    <row r="4167" spans="12:21" ht="15" customHeight="1" x14ac:dyDescent="0.15">
      <c r="L4167" s="244" t="str">
        <f t="shared" si="585"/>
        <v/>
      </c>
      <c r="M4167" s="245" t="str">
        <f t="shared" si="586"/>
        <v/>
      </c>
      <c r="N4167" s="244" t="str">
        <f t="shared" si="587"/>
        <v/>
      </c>
      <c r="O4167" s="244" t="str">
        <f t="shared" si="588"/>
        <v/>
      </c>
      <c r="P4167">
        <f>IF($I4167&lt;&gt;"",$I4167,IF($E4167="SGD",1,IF($E4167="USD",Settings!$B$22,IF($E4167="HKD",Settings!$B$23,1))))</f>
        <v>1</v>
      </c>
      <c r="Q4167">
        <f t="shared" si="589"/>
        <v>0</v>
      </c>
      <c r="R4167">
        <f t="shared" si="590"/>
        <v>0</v>
      </c>
      <c r="S4167" t="str">
        <f t="shared" si="591"/>
        <v/>
      </c>
      <c r="T4167" t="str">
        <f t="shared" si="592"/>
        <v/>
      </c>
      <c r="U4167" t="str">
        <f t="shared" si="593"/>
        <v/>
      </c>
    </row>
    <row r="4168" spans="12:21" ht="15" customHeight="1" x14ac:dyDescent="0.15">
      <c r="L4168" s="244" t="str">
        <f t="shared" si="585"/>
        <v/>
      </c>
      <c r="M4168" s="245" t="str">
        <f t="shared" si="586"/>
        <v/>
      </c>
      <c r="N4168" s="244" t="str">
        <f t="shared" si="587"/>
        <v/>
      </c>
      <c r="O4168" s="244" t="str">
        <f t="shared" si="588"/>
        <v/>
      </c>
      <c r="P4168">
        <f>IF($I4168&lt;&gt;"",$I4168,IF($E4168="SGD",1,IF($E4168="USD",Settings!$B$22,IF($E4168="HKD",Settings!$B$23,1))))</f>
        <v>1</v>
      </c>
      <c r="Q4168">
        <f t="shared" si="589"/>
        <v>0</v>
      </c>
      <c r="R4168">
        <f t="shared" si="590"/>
        <v>0</v>
      </c>
      <c r="S4168" t="str">
        <f t="shared" si="591"/>
        <v/>
      </c>
      <c r="T4168" t="str">
        <f t="shared" si="592"/>
        <v/>
      </c>
      <c r="U4168" t="str">
        <f t="shared" si="593"/>
        <v/>
      </c>
    </row>
    <row r="4169" spans="12:21" ht="15" customHeight="1" x14ac:dyDescent="0.15">
      <c r="L4169" s="244" t="str">
        <f t="shared" si="585"/>
        <v/>
      </c>
      <c r="M4169" s="245" t="str">
        <f t="shared" si="586"/>
        <v/>
      </c>
      <c r="N4169" s="244" t="str">
        <f t="shared" si="587"/>
        <v/>
      </c>
      <c r="O4169" s="244" t="str">
        <f t="shared" si="588"/>
        <v/>
      </c>
      <c r="P4169">
        <f>IF($I4169&lt;&gt;"",$I4169,IF($E4169="SGD",1,IF($E4169="USD",Settings!$B$22,IF($E4169="HKD",Settings!$B$23,1))))</f>
        <v>1</v>
      </c>
      <c r="Q4169">
        <f t="shared" si="589"/>
        <v>0</v>
      </c>
      <c r="R4169">
        <f t="shared" si="590"/>
        <v>0</v>
      </c>
      <c r="S4169" t="str">
        <f t="shared" si="591"/>
        <v/>
      </c>
      <c r="T4169" t="str">
        <f t="shared" si="592"/>
        <v/>
      </c>
      <c r="U4169" t="str">
        <f t="shared" si="593"/>
        <v/>
      </c>
    </row>
    <row r="4170" spans="12:21" ht="15" customHeight="1" x14ac:dyDescent="0.15">
      <c r="L4170" s="244" t="str">
        <f t="shared" si="585"/>
        <v/>
      </c>
      <c r="M4170" s="245" t="str">
        <f t="shared" si="586"/>
        <v/>
      </c>
      <c r="N4170" s="244" t="str">
        <f t="shared" si="587"/>
        <v/>
      </c>
      <c r="O4170" s="244" t="str">
        <f t="shared" si="588"/>
        <v/>
      </c>
      <c r="P4170">
        <f>IF($I4170&lt;&gt;"",$I4170,IF($E4170="SGD",1,IF($E4170="USD",Settings!$B$22,IF($E4170="HKD",Settings!$B$23,1))))</f>
        <v>1</v>
      </c>
      <c r="Q4170">
        <f t="shared" si="589"/>
        <v>0</v>
      </c>
      <c r="R4170">
        <f t="shared" si="590"/>
        <v>0</v>
      </c>
      <c r="S4170" t="str">
        <f t="shared" si="591"/>
        <v/>
      </c>
      <c r="T4170" t="str">
        <f t="shared" si="592"/>
        <v/>
      </c>
      <c r="U4170" t="str">
        <f t="shared" si="593"/>
        <v/>
      </c>
    </row>
    <row r="4171" spans="12:21" ht="15" customHeight="1" x14ac:dyDescent="0.15">
      <c r="L4171" s="244" t="str">
        <f t="shared" si="585"/>
        <v/>
      </c>
      <c r="M4171" s="245" t="str">
        <f t="shared" si="586"/>
        <v/>
      </c>
      <c r="N4171" s="244" t="str">
        <f t="shared" si="587"/>
        <v/>
      </c>
      <c r="O4171" s="244" t="str">
        <f t="shared" si="588"/>
        <v/>
      </c>
      <c r="P4171">
        <f>IF($I4171&lt;&gt;"",$I4171,IF($E4171="SGD",1,IF($E4171="USD",Settings!$B$22,IF($E4171="HKD",Settings!$B$23,1))))</f>
        <v>1</v>
      </c>
      <c r="Q4171">
        <f t="shared" si="589"/>
        <v>0</v>
      </c>
      <c r="R4171">
        <f t="shared" si="590"/>
        <v>0</v>
      </c>
      <c r="S4171" t="str">
        <f t="shared" si="591"/>
        <v/>
      </c>
      <c r="T4171" t="str">
        <f t="shared" si="592"/>
        <v/>
      </c>
      <c r="U4171" t="str">
        <f t="shared" si="593"/>
        <v/>
      </c>
    </row>
    <row r="4172" spans="12:21" ht="15" customHeight="1" x14ac:dyDescent="0.15">
      <c r="L4172" s="244" t="str">
        <f t="shared" si="585"/>
        <v/>
      </c>
      <c r="M4172" s="245" t="str">
        <f t="shared" si="586"/>
        <v/>
      </c>
      <c r="N4172" s="244" t="str">
        <f t="shared" si="587"/>
        <v/>
      </c>
      <c r="O4172" s="244" t="str">
        <f t="shared" si="588"/>
        <v/>
      </c>
      <c r="P4172">
        <f>IF($I4172&lt;&gt;"",$I4172,IF($E4172="SGD",1,IF($E4172="USD",Settings!$B$22,IF($E4172="HKD",Settings!$B$23,1))))</f>
        <v>1</v>
      </c>
      <c r="Q4172">
        <f t="shared" si="589"/>
        <v>0</v>
      </c>
      <c r="R4172">
        <f t="shared" si="590"/>
        <v>0</v>
      </c>
      <c r="S4172" t="str">
        <f t="shared" si="591"/>
        <v/>
      </c>
      <c r="T4172" t="str">
        <f t="shared" si="592"/>
        <v/>
      </c>
      <c r="U4172" t="str">
        <f t="shared" si="593"/>
        <v/>
      </c>
    </row>
    <row r="4173" spans="12:21" ht="15" customHeight="1" x14ac:dyDescent="0.15">
      <c r="L4173" s="244" t="str">
        <f t="shared" si="585"/>
        <v/>
      </c>
      <c r="M4173" s="245" t="str">
        <f t="shared" si="586"/>
        <v/>
      </c>
      <c r="N4173" s="244" t="str">
        <f t="shared" si="587"/>
        <v/>
      </c>
      <c r="O4173" s="244" t="str">
        <f t="shared" si="588"/>
        <v/>
      </c>
      <c r="P4173">
        <f>IF($I4173&lt;&gt;"",$I4173,IF($E4173="SGD",1,IF($E4173="USD",Settings!$B$22,IF($E4173="HKD",Settings!$B$23,1))))</f>
        <v>1</v>
      </c>
      <c r="Q4173">
        <f t="shared" si="589"/>
        <v>0</v>
      </c>
      <c r="R4173">
        <f t="shared" si="590"/>
        <v>0</v>
      </c>
      <c r="S4173" t="str">
        <f t="shared" si="591"/>
        <v/>
      </c>
      <c r="T4173" t="str">
        <f t="shared" si="592"/>
        <v/>
      </c>
      <c r="U4173" t="str">
        <f t="shared" si="593"/>
        <v/>
      </c>
    </row>
    <row r="4174" spans="12:21" ht="15" customHeight="1" x14ac:dyDescent="0.15">
      <c r="L4174" s="244" t="str">
        <f t="shared" si="585"/>
        <v/>
      </c>
      <c r="M4174" s="245" t="str">
        <f t="shared" si="586"/>
        <v/>
      </c>
      <c r="N4174" s="244" t="str">
        <f t="shared" si="587"/>
        <v/>
      </c>
      <c r="O4174" s="244" t="str">
        <f t="shared" si="588"/>
        <v/>
      </c>
      <c r="P4174">
        <f>IF($I4174&lt;&gt;"",$I4174,IF($E4174="SGD",1,IF($E4174="USD",Settings!$B$22,IF($E4174="HKD",Settings!$B$23,1))))</f>
        <v>1</v>
      </c>
      <c r="Q4174">
        <f t="shared" si="589"/>
        <v>0</v>
      </c>
      <c r="R4174">
        <f t="shared" si="590"/>
        <v>0</v>
      </c>
      <c r="S4174" t="str">
        <f t="shared" si="591"/>
        <v/>
      </c>
      <c r="T4174" t="str">
        <f t="shared" si="592"/>
        <v/>
      </c>
      <c r="U4174" t="str">
        <f t="shared" si="593"/>
        <v/>
      </c>
    </row>
    <row r="4175" spans="12:21" ht="15" customHeight="1" x14ac:dyDescent="0.15">
      <c r="L4175" s="244" t="str">
        <f t="shared" si="585"/>
        <v/>
      </c>
      <c r="M4175" s="245" t="str">
        <f t="shared" si="586"/>
        <v/>
      </c>
      <c r="N4175" s="244" t="str">
        <f t="shared" si="587"/>
        <v/>
      </c>
      <c r="O4175" s="244" t="str">
        <f t="shared" si="588"/>
        <v/>
      </c>
      <c r="P4175">
        <f>IF($I4175&lt;&gt;"",$I4175,IF($E4175="SGD",1,IF($E4175="USD",Settings!$B$22,IF($E4175="HKD",Settings!$B$23,1))))</f>
        <v>1</v>
      </c>
      <c r="Q4175">
        <f t="shared" si="589"/>
        <v>0</v>
      </c>
      <c r="R4175">
        <f t="shared" si="590"/>
        <v>0</v>
      </c>
      <c r="S4175" t="str">
        <f t="shared" si="591"/>
        <v/>
      </c>
      <c r="T4175" t="str">
        <f t="shared" si="592"/>
        <v/>
      </c>
      <c r="U4175" t="str">
        <f t="shared" si="593"/>
        <v/>
      </c>
    </row>
    <row r="4176" spans="12:21" ht="15" customHeight="1" x14ac:dyDescent="0.15">
      <c r="L4176" s="244" t="str">
        <f t="shared" si="585"/>
        <v/>
      </c>
      <c r="M4176" s="245" t="str">
        <f t="shared" si="586"/>
        <v/>
      </c>
      <c r="N4176" s="244" t="str">
        <f t="shared" si="587"/>
        <v/>
      </c>
      <c r="O4176" s="244" t="str">
        <f t="shared" si="588"/>
        <v/>
      </c>
      <c r="P4176">
        <f>IF($I4176&lt;&gt;"",$I4176,IF($E4176="SGD",1,IF($E4176="USD",Settings!$B$22,IF($E4176="HKD",Settings!$B$23,1))))</f>
        <v>1</v>
      </c>
      <c r="Q4176">
        <f t="shared" si="589"/>
        <v>0</v>
      </c>
      <c r="R4176">
        <f t="shared" si="590"/>
        <v>0</v>
      </c>
      <c r="S4176" t="str">
        <f t="shared" si="591"/>
        <v/>
      </c>
      <c r="T4176" t="str">
        <f t="shared" si="592"/>
        <v/>
      </c>
      <c r="U4176" t="str">
        <f t="shared" si="593"/>
        <v/>
      </c>
    </row>
    <row r="4177" spans="12:21" ht="15" customHeight="1" x14ac:dyDescent="0.15">
      <c r="L4177" s="244" t="str">
        <f t="shared" si="585"/>
        <v/>
      </c>
      <c r="M4177" s="245" t="str">
        <f t="shared" si="586"/>
        <v/>
      </c>
      <c r="N4177" s="244" t="str">
        <f t="shared" si="587"/>
        <v/>
      </c>
      <c r="O4177" s="244" t="str">
        <f t="shared" si="588"/>
        <v/>
      </c>
      <c r="P4177">
        <f>IF($I4177&lt;&gt;"",$I4177,IF($E4177="SGD",1,IF($E4177="USD",Settings!$B$22,IF($E4177="HKD",Settings!$B$23,1))))</f>
        <v>1</v>
      </c>
      <c r="Q4177">
        <f t="shared" si="589"/>
        <v>0</v>
      </c>
      <c r="R4177">
        <f t="shared" si="590"/>
        <v>0</v>
      </c>
      <c r="S4177" t="str">
        <f t="shared" si="591"/>
        <v/>
      </c>
      <c r="T4177" t="str">
        <f t="shared" si="592"/>
        <v/>
      </c>
      <c r="U4177" t="str">
        <f t="shared" si="593"/>
        <v/>
      </c>
    </row>
    <row r="4178" spans="12:21" ht="15" customHeight="1" x14ac:dyDescent="0.15">
      <c r="L4178" s="244" t="str">
        <f t="shared" si="585"/>
        <v/>
      </c>
      <c r="M4178" s="245" t="str">
        <f t="shared" si="586"/>
        <v/>
      </c>
      <c r="N4178" s="244" t="str">
        <f t="shared" si="587"/>
        <v/>
      </c>
      <c r="O4178" s="244" t="str">
        <f t="shared" si="588"/>
        <v/>
      </c>
      <c r="P4178">
        <f>IF($I4178&lt;&gt;"",$I4178,IF($E4178="SGD",1,IF($E4178="USD",Settings!$B$22,IF($E4178="HKD",Settings!$B$23,1))))</f>
        <v>1</v>
      </c>
      <c r="Q4178">
        <f t="shared" si="589"/>
        <v>0</v>
      </c>
      <c r="R4178">
        <f t="shared" si="590"/>
        <v>0</v>
      </c>
      <c r="S4178" t="str">
        <f t="shared" si="591"/>
        <v/>
      </c>
      <c r="T4178" t="str">
        <f t="shared" si="592"/>
        <v/>
      </c>
      <c r="U4178" t="str">
        <f t="shared" si="593"/>
        <v/>
      </c>
    </row>
    <row r="4179" spans="12:21" ht="15" customHeight="1" x14ac:dyDescent="0.15">
      <c r="L4179" s="244" t="str">
        <f t="shared" si="585"/>
        <v/>
      </c>
      <c r="M4179" s="245" t="str">
        <f t="shared" si="586"/>
        <v/>
      </c>
      <c r="N4179" s="244" t="str">
        <f t="shared" si="587"/>
        <v/>
      </c>
      <c r="O4179" s="244" t="str">
        <f t="shared" si="588"/>
        <v/>
      </c>
      <c r="P4179">
        <f>IF($I4179&lt;&gt;"",$I4179,IF($E4179="SGD",1,IF($E4179="USD",Settings!$B$22,IF($E4179="HKD",Settings!$B$23,1))))</f>
        <v>1</v>
      </c>
      <c r="Q4179">
        <f t="shared" si="589"/>
        <v>0</v>
      </c>
      <c r="R4179">
        <f t="shared" si="590"/>
        <v>0</v>
      </c>
      <c r="S4179" t="str">
        <f t="shared" si="591"/>
        <v/>
      </c>
      <c r="T4179" t="str">
        <f t="shared" si="592"/>
        <v/>
      </c>
      <c r="U4179" t="str">
        <f t="shared" si="593"/>
        <v/>
      </c>
    </row>
    <row r="4180" spans="12:21" ht="15" customHeight="1" x14ac:dyDescent="0.15">
      <c r="L4180" s="244" t="str">
        <f t="shared" si="585"/>
        <v/>
      </c>
      <c r="M4180" s="245" t="str">
        <f t="shared" si="586"/>
        <v/>
      </c>
      <c r="N4180" s="244" t="str">
        <f t="shared" si="587"/>
        <v/>
      </c>
      <c r="O4180" s="244" t="str">
        <f t="shared" si="588"/>
        <v/>
      </c>
      <c r="P4180">
        <f>IF($I4180&lt;&gt;"",$I4180,IF($E4180="SGD",1,IF($E4180="USD",Settings!$B$22,IF($E4180="HKD",Settings!$B$23,1))))</f>
        <v>1</v>
      </c>
      <c r="Q4180">
        <f t="shared" si="589"/>
        <v>0</v>
      </c>
      <c r="R4180">
        <f t="shared" si="590"/>
        <v>0</v>
      </c>
      <c r="S4180" t="str">
        <f t="shared" si="591"/>
        <v/>
      </c>
      <c r="T4180" t="str">
        <f t="shared" si="592"/>
        <v/>
      </c>
      <c r="U4180" t="str">
        <f t="shared" si="593"/>
        <v/>
      </c>
    </row>
    <row r="4181" spans="12:21" ht="15" customHeight="1" x14ac:dyDescent="0.15">
      <c r="L4181" s="244" t="str">
        <f t="shared" si="585"/>
        <v/>
      </c>
      <c r="M4181" s="245" t="str">
        <f t="shared" si="586"/>
        <v/>
      </c>
      <c r="N4181" s="244" t="str">
        <f t="shared" si="587"/>
        <v/>
      </c>
      <c r="O4181" s="244" t="str">
        <f t="shared" si="588"/>
        <v/>
      </c>
      <c r="P4181">
        <f>IF($I4181&lt;&gt;"",$I4181,IF($E4181="SGD",1,IF($E4181="USD",Settings!$B$22,IF($E4181="HKD",Settings!$B$23,1))))</f>
        <v>1</v>
      </c>
      <c r="Q4181">
        <f t="shared" si="589"/>
        <v>0</v>
      </c>
      <c r="R4181">
        <f t="shared" si="590"/>
        <v>0</v>
      </c>
      <c r="S4181" t="str">
        <f t="shared" si="591"/>
        <v/>
      </c>
      <c r="T4181" t="str">
        <f t="shared" si="592"/>
        <v/>
      </c>
      <c r="U4181" t="str">
        <f t="shared" si="593"/>
        <v/>
      </c>
    </row>
    <row r="4182" spans="12:21" ht="15" customHeight="1" x14ac:dyDescent="0.15">
      <c r="L4182" s="244" t="str">
        <f t="shared" si="585"/>
        <v/>
      </c>
      <c r="M4182" s="245" t="str">
        <f t="shared" si="586"/>
        <v/>
      </c>
      <c r="N4182" s="244" t="str">
        <f t="shared" si="587"/>
        <v/>
      </c>
      <c r="O4182" s="244" t="str">
        <f t="shared" si="588"/>
        <v/>
      </c>
      <c r="P4182">
        <f>IF($I4182&lt;&gt;"",$I4182,IF($E4182="SGD",1,IF($E4182="USD",Settings!$B$22,IF($E4182="HKD",Settings!$B$23,1))))</f>
        <v>1</v>
      </c>
      <c r="Q4182">
        <f t="shared" si="589"/>
        <v>0</v>
      </c>
      <c r="R4182">
        <f t="shared" si="590"/>
        <v>0</v>
      </c>
      <c r="S4182" t="str">
        <f t="shared" si="591"/>
        <v/>
      </c>
      <c r="T4182" t="str">
        <f t="shared" si="592"/>
        <v/>
      </c>
      <c r="U4182" t="str">
        <f t="shared" si="593"/>
        <v/>
      </c>
    </row>
    <row r="4183" spans="12:21" ht="15" customHeight="1" x14ac:dyDescent="0.15">
      <c r="L4183" s="244" t="str">
        <f t="shared" si="585"/>
        <v/>
      </c>
      <c r="M4183" s="245" t="str">
        <f t="shared" si="586"/>
        <v/>
      </c>
      <c r="N4183" s="244" t="str">
        <f t="shared" si="587"/>
        <v/>
      </c>
      <c r="O4183" s="244" t="str">
        <f t="shared" si="588"/>
        <v/>
      </c>
      <c r="P4183">
        <f>IF($I4183&lt;&gt;"",$I4183,IF($E4183="SGD",1,IF($E4183="USD",Settings!$B$22,IF($E4183="HKD",Settings!$B$23,1))))</f>
        <v>1</v>
      </c>
      <c r="Q4183">
        <f t="shared" si="589"/>
        <v>0</v>
      </c>
      <c r="R4183">
        <f t="shared" si="590"/>
        <v>0</v>
      </c>
      <c r="S4183" t="str">
        <f t="shared" si="591"/>
        <v/>
      </c>
      <c r="T4183" t="str">
        <f t="shared" si="592"/>
        <v/>
      </c>
      <c r="U4183" t="str">
        <f t="shared" si="593"/>
        <v/>
      </c>
    </row>
    <row r="4184" spans="12:21" ht="15" customHeight="1" x14ac:dyDescent="0.15">
      <c r="L4184" s="244" t="str">
        <f t="shared" si="585"/>
        <v/>
      </c>
      <c r="M4184" s="245" t="str">
        <f t="shared" si="586"/>
        <v/>
      </c>
      <c r="N4184" s="244" t="str">
        <f t="shared" si="587"/>
        <v/>
      </c>
      <c r="O4184" s="244" t="str">
        <f t="shared" si="588"/>
        <v/>
      </c>
      <c r="P4184">
        <f>IF($I4184&lt;&gt;"",$I4184,IF($E4184="SGD",1,IF($E4184="USD",Settings!$B$22,IF($E4184="HKD",Settings!$B$23,1))))</f>
        <v>1</v>
      </c>
      <c r="Q4184">
        <f t="shared" si="589"/>
        <v>0</v>
      </c>
      <c r="R4184">
        <f t="shared" si="590"/>
        <v>0</v>
      </c>
      <c r="S4184" t="str">
        <f t="shared" si="591"/>
        <v/>
      </c>
      <c r="T4184" t="str">
        <f t="shared" si="592"/>
        <v/>
      </c>
      <c r="U4184" t="str">
        <f t="shared" si="593"/>
        <v/>
      </c>
    </row>
    <row r="4185" spans="12:21" ht="15" customHeight="1" x14ac:dyDescent="0.15">
      <c r="L4185" s="244" t="str">
        <f t="shared" si="585"/>
        <v/>
      </c>
      <c r="M4185" s="245" t="str">
        <f t="shared" si="586"/>
        <v/>
      </c>
      <c r="N4185" s="244" t="str">
        <f t="shared" si="587"/>
        <v/>
      </c>
      <c r="O4185" s="244" t="str">
        <f t="shared" si="588"/>
        <v/>
      </c>
      <c r="P4185">
        <f>IF($I4185&lt;&gt;"",$I4185,IF($E4185="SGD",1,IF($E4185="USD",Settings!$B$22,IF($E4185="HKD",Settings!$B$23,1))))</f>
        <v>1</v>
      </c>
      <c r="Q4185">
        <f t="shared" si="589"/>
        <v>0</v>
      </c>
      <c r="R4185">
        <f t="shared" si="590"/>
        <v>0</v>
      </c>
      <c r="S4185" t="str">
        <f t="shared" si="591"/>
        <v/>
      </c>
      <c r="T4185" t="str">
        <f t="shared" si="592"/>
        <v/>
      </c>
      <c r="U4185" t="str">
        <f t="shared" si="593"/>
        <v/>
      </c>
    </row>
    <row r="4186" spans="12:21" ht="15" customHeight="1" x14ac:dyDescent="0.15">
      <c r="L4186" s="244" t="str">
        <f t="shared" si="585"/>
        <v/>
      </c>
      <c r="M4186" s="245" t="str">
        <f t="shared" si="586"/>
        <v/>
      </c>
      <c r="N4186" s="244" t="str">
        <f t="shared" si="587"/>
        <v/>
      </c>
      <c r="O4186" s="244" t="str">
        <f t="shared" si="588"/>
        <v/>
      </c>
      <c r="P4186">
        <f>IF($I4186&lt;&gt;"",$I4186,IF($E4186="SGD",1,IF($E4186="USD",Settings!$B$22,IF($E4186="HKD",Settings!$B$23,1))))</f>
        <v>1</v>
      </c>
      <c r="Q4186">
        <f t="shared" si="589"/>
        <v>0</v>
      </c>
      <c r="R4186">
        <f t="shared" si="590"/>
        <v>0</v>
      </c>
      <c r="S4186" t="str">
        <f t="shared" si="591"/>
        <v/>
      </c>
      <c r="T4186" t="str">
        <f t="shared" si="592"/>
        <v/>
      </c>
      <c r="U4186" t="str">
        <f t="shared" si="593"/>
        <v/>
      </c>
    </row>
    <row r="4187" spans="12:21" ht="15" customHeight="1" x14ac:dyDescent="0.15">
      <c r="L4187" s="244" t="str">
        <f t="shared" si="585"/>
        <v/>
      </c>
      <c r="M4187" s="245" t="str">
        <f t="shared" si="586"/>
        <v/>
      </c>
      <c r="N4187" s="244" t="str">
        <f t="shared" si="587"/>
        <v/>
      </c>
      <c r="O4187" s="244" t="str">
        <f t="shared" si="588"/>
        <v/>
      </c>
      <c r="P4187">
        <f>IF($I4187&lt;&gt;"",$I4187,IF($E4187="SGD",1,IF($E4187="USD",Settings!$B$22,IF($E4187="HKD",Settings!$B$23,1))))</f>
        <v>1</v>
      </c>
      <c r="Q4187">
        <f t="shared" si="589"/>
        <v>0</v>
      </c>
      <c r="R4187">
        <f t="shared" si="590"/>
        <v>0</v>
      </c>
      <c r="S4187" t="str">
        <f t="shared" si="591"/>
        <v/>
      </c>
      <c r="T4187" t="str">
        <f t="shared" si="592"/>
        <v/>
      </c>
      <c r="U4187" t="str">
        <f t="shared" si="593"/>
        <v/>
      </c>
    </row>
    <row r="4188" spans="12:21" ht="15" customHeight="1" x14ac:dyDescent="0.15">
      <c r="L4188" s="244" t="str">
        <f t="shared" si="585"/>
        <v/>
      </c>
      <c r="M4188" s="245" t="str">
        <f t="shared" si="586"/>
        <v/>
      </c>
      <c r="N4188" s="244" t="str">
        <f t="shared" si="587"/>
        <v/>
      </c>
      <c r="O4188" s="244" t="str">
        <f t="shared" si="588"/>
        <v/>
      </c>
      <c r="P4188">
        <f>IF($I4188&lt;&gt;"",$I4188,IF($E4188="SGD",1,IF($E4188="USD",Settings!$B$22,IF($E4188="HKD",Settings!$B$23,1))))</f>
        <v>1</v>
      </c>
      <c r="Q4188">
        <f t="shared" si="589"/>
        <v>0</v>
      </c>
      <c r="R4188">
        <f t="shared" si="590"/>
        <v>0</v>
      </c>
      <c r="S4188" t="str">
        <f t="shared" si="591"/>
        <v/>
      </c>
      <c r="T4188" t="str">
        <f t="shared" si="592"/>
        <v/>
      </c>
      <c r="U4188" t="str">
        <f t="shared" si="593"/>
        <v/>
      </c>
    </row>
    <row r="4189" spans="12:21" ht="15" customHeight="1" x14ac:dyDescent="0.15">
      <c r="L4189" s="244" t="str">
        <f t="shared" si="585"/>
        <v/>
      </c>
      <c r="M4189" s="245" t="str">
        <f t="shared" si="586"/>
        <v/>
      </c>
      <c r="N4189" s="244" t="str">
        <f t="shared" si="587"/>
        <v/>
      </c>
      <c r="O4189" s="244" t="str">
        <f t="shared" si="588"/>
        <v/>
      </c>
      <c r="P4189">
        <f>IF($I4189&lt;&gt;"",$I4189,IF($E4189="SGD",1,IF($E4189="USD",Settings!$B$22,IF($E4189="HKD",Settings!$B$23,1))))</f>
        <v>1</v>
      </c>
      <c r="Q4189">
        <f t="shared" si="589"/>
        <v>0</v>
      </c>
      <c r="R4189">
        <f t="shared" si="590"/>
        <v>0</v>
      </c>
      <c r="S4189" t="str">
        <f t="shared" si="591"/>
        <v/>
      </c>
      <c r="T4189" t="str">
        <f t="shared" si="592"/>
        <v/>
      </c>
      <c r="U4189" t="str">
        <f t="shared" si="593"/>
        <v/>
      </c>
    </row>
    <row r="4190" spans="12:21" ht="15" customHeight="1" x14ac:dyDescent="0.15">
      <c r="L4190" s="244" t="str">
        <f t="shared" si="585"/>
        <v/>
      </c>
      <c r="M4190" s="245" t="str">
        <f t="shared" si="586"/>
        <v/>
      </c>
      <c r="N4190" s="244" t="str">
        <f t="shared" si="587"/>
        <v/>
      </c>
      <c r="O4190" s="244" t="str">
        <f t="shared" si="588"/>
        <v/>
      </c>
      <c r="P4190">
        <f>IF($I4190&lt;&gt;"",$I4190,IF($E4190="SGD",1,IF($E4190="USD",Settings!$B$22,IF($E4190="HKD",Settings!$B$23,1))))</f>
        <v>1</v>
      </c>
      <c r="Q4190">
        <f t="shared" si="589"/>
        <v>0</v>
      </c>
      <c r="R4190">
        <f t="shared" si="590"/>
        <v>0</v>
      </c>
      <c r="S4190" t="str">
        <f t="shared" si="591"/>
        <v/>
      </c>
      <c r="T4190" t="str">
        <f t="shared" si="592"/>
        <v/>
      </c>
      <c r="U4190" t="str">
        <f t="shared" si="593"/>
        <v/>
      </c>
    </row>
    <row r="4191" spans="12:21" ht="15" customHeight="1" x14ac:dyDescent="0.15">
      <c r="L4191" s="244" t="str">
        <f t="shared" si="585"/>
        <v/>
      </c>
      <c r="M4191" s="245" t="str">
        <f t="shared" si="586"/>
        <v/>
      </c>
      <c r="N4191" s="244" t="str">
        <f t="shared" si="587"/>
        <v/>
      </c>
      <c r="O4191" s="244" t="str">
        <f t="shared" si="588"/>
        <v/>
      </c>
      <c r="P4191">
        <f>IF($I4191&lt;&gt;"",$I4191,IF($E4191="SGD",1,IF($E4191="USD",Settings!$B$22,IF($E4191="HKD",Settings!$B$23,1))))</f>
        <v>1</v>
      </c>
      <c r="Q4191">
        <f t="shared" si="589"/>
        <v>0</v>
      </c>
      <c r="R4191">
        <f t="shared" si="590"/>
        <v>0</v>
      </c>
      <c r="S4191" t="str">
        <f t="shared" si="591"/>
        <v/>
      </c>
      <c r="T4191" t="str">
        <f t="shared" si="592"/>
        <v/>
      </c>
      <c r="U4191" t="str">
        <f t="shared" si="593"/>
        <v/>
      </c>
    </row>
    <row r="4192" spans="12:21" ht="15" customHeight="1" x14ac:dyDescent="0.15">
      <c r="L4192" s="244" t="str">
        <f t="shared" si="585"/>
        <v/>
      </c>
      <c r="M4192" s="245" t="str">
        <f t="shared" si="586"/>
        <v/>
      </c>
      <c r="N4192" s="244" t="str">
        <f t="shared" si="587"/>
        <v/>
      </c>
      <c r="O4192" s="244" t="str">
        <f t="shared" si="588"/>
        <v/>
      </c>
      <c r="P4192">
        <f>IF($I4192&lt;&gt;"",$I4192,IF($E4192="SGD",1,IF($E4192="USD",Settings!$B$22,IF($E4192="HKD",Settings!$B$23,1))))</f>
        <v>1</v>
      </c>
      <c r="Q4192">
        <f t="shared" si="589"/>
        <v>0</v>
      </c>
      <c r="R4192">
        <f t="shared" si="590"/>
        <v>0</v>
      </c>
      <c r="S4192" t="str">
        <f t="shared" si="591"/>
        <v/>
      </c>
      <c r="T4192" t="str">
        <f t="shared" si="592"/>
        <v/>
      </c>
      <c r="U4192" t="str">
        <f t="shared" si="593"/>
        <v/>
      </c>
    </row>
    <row r="4193" spans="12:21" ht="15" customHeight="1" x14ac:dyDescent="0.15">
      <c r="L4193" s="244" t="str">
        <f t="shared" si="585"/>
        <v/>
      </c>
      <c r="M4193" s="245" t="str">
        <f t="shared" si="586"/>
        <v/>
      </c>
      <c r="N4193" s="244" t="str">
        <f t="shared" si="587"/>
        <v/>
      </c>
      <c r="O4193" s="244" t="str">
        <f t="shared" si="588"/>
        <v/>
      </c>
      <c r="P4193">
        <f>IF($I4193&lt;&gt;"",$I4193,IF($E4193="SGD",1,IF($E4193="USD",Settings!$B$22,IF($E4193="HKD",Settings!$B$23,1))))</f>
        <v>1</v>
      </c>
      <c r="Q4193">
        <f t="shared" si="589"/>
        <v>0</v>
      </c>
      <c r="R4193">
        <f t="shared" si="590"/>
        <v>0</v>
      </c>
      <c r="S4193" t="str">
        <f t="shared" si="591"/>
        <v/>
      </c>
      <c r="T4193" t="str">
        <f t="shared" si="592"/>
        <v/>
      </c>
      <c r="U4193" t="str">
        <f t="shared" si="593"/>
        <v/>
      </c>
    </row>
    <row r="4194" spans="12:21" ht="15" customHeight="1" x14ac:dyDescent="0.15">
      <c r="L4194" s="244" t="str">
        <f t="shared" si="585"/>
        <v/>
      </c>
      <c r="M4194" s="245" t="str">
        <f t="shared" si="586"/>
        <v/>
      </c>
      <c r="N4194" s="244" t="str">
        <f t="shared" si="587"/>
        <v/>
      </c>
      <c r="O4194" s="244" t="str">
        <f t="shared" si="588"/>
        <v/>
      </c>
      <c r="P4194">
        <f>IF($I4194&lt;&gt;"",$I4194,IF($E4194="SGD",1,IF($E4194="USD",Settings!$B$22,IF($E4194="HKD",Settings!$B$23,1))))</f>
        <v>1</v>
      </c>
      <c r="Q4194">
        <f t="shared" si="589"/>
        <v>0</v>
      </c>
      <c r="R4194">
        <f t="shared" si="590"/>
        <v>0</v>
      </c>
      <c r="S4194" t="str">
        <f t="shared" si="591"/>
        <v/>
      </c>
      <c r="T4194" t="str">
        <f t="shared" si="592"/>
        <v/>
      </c>
      <c r="U4194" t="str">
        <f t="shared" si="593"/>
        <v/>
      </c>
    </row>
    <row r="4195" spans="12:21" ht="15" customHeight="1" x14ac:dyDescent="0.15">
      <c r="L4195" s="244" t="str">
        <f t="shared" si="585"/>
        <v/>
      </c>
      <c r="M4195" s="245" t="str">
        <f t="shared" si="586"/>
        <v/>
      </c>
      <c r="N4195" s="244" t="str">
        <f t="shared" si="587"/>
        <v/>
      </c>
      <c r="O4195" s="244" t="str">
        <f t="shared" si="588"/>
        <v/>
      </c>
      <c r="P4195">
        <f>IF($I4195&lt;&gt;"",$I4195,IF($E4195="SGD",1,IF($E4195="USD",Settings!$B$22,IF($E4195="HKD",Settings!$B$23,1))))</f>
        <v>1</v>
      </c>
      <c r="Q4195">
        <f t="shared" si="589"/>
        <v>0</v>
      </c>
      <c r="R4195">
        <f t="shared" si="590"/>
        <v>0</v>
      </c>
      <c r="S4195" t="str">
        <f t="shared" si="591"/>
        <v/>
      </c>
      <c r="T4195" t="str">
        <f t="shared" si="592"/>
        <v/>
      </c>
      <c r="U4195" t="str">
        <f t="shared" si="593"/>
        <v/>
      </c>
    </row>
    <row r="4196" spans="12:21" ht="15" customHeight="1" x14ac:dyDescent="0.15">
      <c r="L4196" s="244" t="str">
        <f t="shared" si="585"/>
        <v/>
      </c>
      <c r="M4196" s="245" t="str">
        <f t="shared" si="586"/>
        <v/>
      </c>
      <c r="N4196" s="244" t="str">
        <f t="shared" si="587"/>
        <v/>
      </c>
      <c r="O4196" s="244" t="str">
        <f t="shared" si="588"/>
        <v/>
      </c>
      <c r="P4196">
        <f>IF($I4196&lt;&gt;"",$I4196,IF($E4196="SGD",1,IF($E4196="USD",Settings!$B$22,IF($E4196="HKD",Settings!$B$23,1))))</f>
        <v>1</v>
      </c>
      <c r="Q4196">
        <f t="shared" si="589"/>
        <v>0</v>
      </c>
      <c r="R4196">
        <f t="shared" si="590"/>
        <v>0</v>
      </c>
      <c r="S4196" t="str">
        <f t="shared" si="591"/>
        <v/>
      </c>
      <c r="T4196" t="str">
        <f t="shared" si="592"/>
        <v/>
      </c>
      <c r="U4196" t="str">
        <f t="shared" si="593"/>
        <v/>
      </c>
    </row>
    <row r="4197" spans="12:21" ht="15" customHeight="1" x14ac:dyDescent="0.15">
      <c r="L4197" s="244" t="str">
        <f t="shared" si="585"/>
        <v/>
      </c>
      <c r="M4197" s="245" t="str">
        <f t="shared" si="586"/>
        <v/>
      </c>
      <c r="N4197" s="244" t="str">
        <f t="shared" si="587"/>
        <v/>
      </c>
      <c r="O4197" s="244" t="str">
        <f t="shared" si="588"/>
        <v/>
      </c>
      <c r="P4197">
        <f>IF($I4197&lt;&gt;"",$I4197,IF($E4197="SGD",1,IF($E4197="USD",Settings!$B$22,IF($E4197="HKD",Settings!$B$23,1))))</f>
        <v>1</v>
      </c>
      <c r="Q4197">
        <f t="shared" si="589"/>
        <v>0</v>
      </c>
      <c r="R4197">
        <f t="shared" si="590"/>
        <v>0</v>
      </c>
      <c r="S4197" t="str">
        <f t="shared" si="591"/>
        <v/>
      </c>
      <c r="T4197" t="str">
        <f t="shared" si="592"/>
        <v/>
      </c>
      <c r="U4197" t="str">
        <f t="shared" si="593"/>
        <v/>
      </c>
    </row>
    <row r="4198" spans="12:21" ht="15" customHeight="1" x14ac:dyDescent="0.15">
      <c r="L4198" s="244" t="str">
        <f t="shared" si="585"/>
        <v/>
      </c>
      <c r="M4198" s="245" t="str">
        <f t="shared" si="586"/>
        <v/>
      </c>
      <c r="N4198" s="244" t="str">
        <f t="shared" si="587"/>
        <v/>
      </c>
      <c r="O4198" s="244" t="str">
        <f t="shared" si="588"/>
        <v/>
      </c>
      <c r="P4198">
        <f>IF($I4198&lt;&gt;"",$I4198,IF($E4198="SGD",1,IF($E4198="USD",Settings!$B$22,IF($E4198="HKD",Settings!$B$23,1))))</f>
        <v>1</v>
      </c>
      <c r="Q4198">
        <f t="shared" si="589"/>
        <v>0</v>
      </c>
      <c r="R4198">
        <f t="shared" si="590"/>
        <v>0</v>
      </c>
      <c r="S4198" t="str">
        <f t="shared" si="591"/>
        <v/>
      </c>
      <c r="T4198" t="str">
        <f t="shared" si="592"/>
        <v/>
      </c>
      <c r="U4198" t="str">
        <f t="shared" si="593"/>
        <v/>
      </c>
    </row>
    <row r="4199" spans="12:21" ht="15" customHeight="1" x14ac:dyDescent="0.15">
      <c r="L4199" s="244" t="str">
        <f t="shared" si="585"/>
        <v/>
      </c>
      <c r="M4199" s="245" t="str">
        <f t="shared" si="586"/>
        <v/>
      </c>
      <c r="N4199" s="244" t="str">
        <f t="shared" si="587"/>
        <v/>
      </c>
      <c r="O4199" s="244" t="str">
        <f t="shared" si="588"/>
        <v/>
      </c>
      <c r="P4199">
        <f>IF($I4199&lt;&gt;"",$I4199,IF($E4199="SGD",1,IF($E4199="USD",Settings!$B$22,IF($E4199="HKD",Settings!$B$23,1))))</f>
        <v>1</v>
      </c>
      <c r="Q4199">
        <f t="shared" si="589"/>
        <v>0</v>
      </c>
      <c r="R4199">
        <f t="shared" si="590"/>
        <v>0</v>
      </c>
      <c r="S4199" t="str">
        <f t="shared" si="591"/>
        <v/>
      </c>
      <c r="T4199" t="str">
        <f t="shared" si="592"/>
        <v/>
      </c>
      <c r="U4199" t="str">
        <f t="shared" si="593"/>
        <v/>
      </c>
    </row>
    <row r="4200" spans="12:21" ht="15" customHeight="1" x14ac:dyDescent="0.15">
      <c r="L4200" s="244" t="str">
        <f t="shared" si="585"/>
        <v/>
      </c>
      <c r="M4200" s="245" t="str">
        <f t="shared" si="586"/>
        <v/>
      </c>
      <c r="N4200" s="244" t="str">
        <f t="shared" si="587"/>
        <v/>
      </c>
      <c r="O4200" s="244" t="str">
        <f t="shared" si="588"/>
        <v/>
      </c>
      <c r="P4200">
        <f>IF($I4200&lt;&gt;"",$I4200,IF($E4200="SGD",1,IF($E4200="USD",Settings!$B$22,IF($E4200="HKD",Settings!$B$23,1))))</f>
        <v>1</v>
      </c>
      <c r="Q4200">
        <f t="shared" si="589"/>
        <v>0</v>
      </c>
      <c r="R4200">
        <f t="shared" si="590"/>
        <v>0</v>
      </c>
      <c r="S4200" t="str">
        <f t="shared" si="591"/>
        <v/>
      </c>
      <c r="T4200" t="str">
        <f t="shared" si="592"/>
        <v/>
      </c>
      <c r="U4200" t="str">
        <f t="shared" si="593"/>
        <v/>
      </c>
    </row>
    <row r="4201" spans="12:21" ht="15" customHeight="1" x14ac:dyDescent="0.15">
      <c r="L4201" s="244" t="str">
        <f t="shared" ref="L4201:L4264" si="594">IF(OR(B4201="",C4201="",E4201=""),"",B4201&amp;":"&amp;C4201&amp;":"&amp;E4201)</f>
        <v/>
      </c>
      <c r="M4201" s="245" t="str">
        <f t="shared" ref="M4201:M4264" si="595">IF(A4201="","",A4201*D4201)</f>
        <v/>
      </c>
      <c r="N4201" s="244" t="str">
        <f t="shared" ref="N4201:N4264" si="596">IF(A4201="","",IF(OR(A4201=1,A4201=0),J4201,0))</f>
        <v/>
      </c>
      <c r="O4201" s="244" t="str">
        <f t="shared" ref="O4201:O4264" si="597">IF(A4201="","",IF(A4201=-1,J4201,0))</f>
        <v/>
      </c>
      <c r="P4201">
        <f>IF($I4201&lt;&gt;"",$I4201,IF($E4201="SGD",1,IF($E4201="USD",Settings!$B$22,IF($E4201="HKD",Settings!$B$23,1))))</f>
        <v>1</v>
      </c>
      <c r="Q4201">
        <f t="shared" ref="Q4201:Q4264" si="598">IF($L4201="",0,($O4201-$N4201+IF($A4201=2,$J4201,0))*$P4201)</f>
        <v>0</v>
      </c>
      <c r="R4201">
        <f t="shared" ref="R4201:R4264" si="599">IF($L4201="",0,IF($A4201=2,$J4201*$P4201,0))</f>
        <v>0</v>
      </c>
      <c r="S4201" t="str">
        <f t="shared" si="591"/>
        <v/>
      </c>
      <c r="T4201" t="str">
        <f t="shared" si="592"/>
        <v/>
      </c>
      <c r="U4201" t="str">
        <f t="shared" si="593"/>
        <v/>
      </c>
    </row>
    <row r="4202" spans="12:21" ht="15" customHeight="1" x14ac:dyDescent="0.15">
      <c r="L4202" s="244" t="str">
        <f t="shared" si="594"/>
        <v/>
      </c>
      <c r="M4202" s="245" t="str">
        <f t="shared" si="595"/>
        <v/>
      </c>
      <c r="N4202" s="244" t="str">
        <f t="shared" si="596"/>
        <v/>
      </c>
      <c r="O4202" s="244" t="str">
        <f t="shared" si="597"/>
        <v/>
      </c>
      <c r="P4202">
        <f>IF($I4202&lt;&gt;"",$I4202,IF($E4202="SGD",1,IF($E4202="USD",Settings!$B$22,IF($E4202="HKD",Settings!$B$23,1))))</f>
        <v>1</v>
      </c>
      <c r="Q4202">
        <f t="shared" si="598"/>
        <v>0</v>
      </c>
      <c r="R4202">
        <f t="shared" si="599"/>
        <v>0</v>
      </c>
      <c r="S4202" t="str">
        <f t="shared" si="591"/>
        <v/>
      </c>
      <c r="T4202" t="str">
        <f t="shared" si="592"/>
        <v/>
      </c>
      <c r="U4202" t="str">
        <f t="shared" si="593"/>
        <v/>
      </c>
    </row>
    <row r="4203" spans="12:21" ht="15" customHeight="1" x14ac:dyDescent="0.15">
      <c r="L4203" s="244" t="str">
        <f t="shared" si="594"/>
        <v/>
      </c>
      <c r="M4203" s="245" t="str">
        <f t="shared" si="595"/>
        <v/>
      </c>
      <c r="N4203" s="244" t="str">
        <f t="shared" si="596"/>
        <v/>
      </c>
      <c r="O4203" s="244" t="str">
        <f t="shared" si="597"/>
        <v/>
      </c>
      <c r="P4203">
        <f>IF($I4203&lt;&gt;"",$I4203,IF($E4203="SGD",1,IF($E4203="USD",Settings!$B$22,IF($E4203="HKD",Settings!$B$23,1))))</f>
        <v>1</v>
      </c>
      <c r="Q4203">
        <f t="shared" si="598"/>
        <v>0</v>
      </c>
      <c r="R4203">
        <f t="shared" si="599"/>
        <v>0</v>
      </c>
      <c r="S4203" t="str">
        <f t="shared" si="591"/>
        <v/>
      </c>
      <c r="T4203" t="str">
        <f t="shared" si="592"/>
        <v/>
      </c>
      <c r="U4203" t="str">
        <f t="shared" si="593"/>
        <v/>
      </c>
    </row>
    <row r="4204" spans="12:21" ht="15" customHeight="1" x14ac:dyDescent="0.15">
      <c r="L4204" s="244" t="str">
        <f t="shared" si="594"/>
        <v/>
      </c>
      <c r="M4204" s="245" t="str">
        <f t="shared" si="595"/>
        <v/>
      </c>
      <c r="N4204" s="244" t="str">
        <f t="shared" si="596"/>
        <v/>
      </c>
      <c r="O4204" s="244" t="str">
        <f t="shared" si="597"/>
        <v/>
      </c>
      <c r="P4204">
        <f>IF($I4204&lt;&gt;"",$I4204,IF($E4204="SGD",1,IF($E4204="USD",Settings!$B$22,IF($E4204="HKD",Settings!$B$23,1))))</f>
        <v>1</v>
      </c>
      <c r="Q4204">
        <f t="shared" si="598"/>
        <v>0</v>
      </c>
      <c r="R4204">
        <f t="shared" si="599"/>
        <v>0</v>
      </c>
      <c r="S4204" t="str">
        <f t="shared" si="591"/>
        <v/>
      </c>
      <c r="T4204" t="str">
        <f t="shared" si="592"/>
        <v/>
      </c>
      <c r="U4204" t="str">
        <f t="shared" si="593"/>
        <v/>
      </c>
    </row>
    <row r="4205" spans="12:21" ht="15" customHeight="1" x14ac:dyDescent="0.15">
      <c r="L4205" s="244" t="str">
        <f t="shared" si="594"/>
        <v/>
      </c>
      <c r="M4205" s="245" t="str">
        <f t="shared" si="595"/>
        <v/>
      </c>
      <c r="N4205" s="244" t="str">
        <f t="shared" si="596"/>
        <v/>
      </c>
      <c r="O4205" s="244" t="str">
        <f t="shared" si="597"/>
        <v/>
      </c>
      <c r="P4205">
        <f>IF($I4205&lt;&gt;"",$I4205,IF($E4205="SGD",1,IF($E4205="USD",Settings!$B$22,IF($E4205="HKD",Settings!$B$23,1))))</f>
        <v>1</v>
      </c>
      <c r="Q4205">
        <f t="shared" si="598"/>
        <v>0</v>
      </c>
      <c r="R4205">
        <f t="shared" si="599"/>
        <v>0</v>
      </c>
      <c r="S4205" t="str">
        <f t="shared" si="591"/>
        <v/>
      </c>
      <c r="T4205" t="str">
        <f t="shared" si="592"/>
        <v/>
      </c>
      <c r="U4205" t="str">
        <f t="shared" si="593"/>
        <v/>
      </c>
    </row>
    <row r="4206" spans="12:21" ht="15" customHeight="1" x14ac:dyDescent="0.15">
      <c r="L4206" s="244" t="str">
        <f t="shared" si="594"/>
        <v/>
      </c>
      <c r="M4206" s="245" t="str">
        <f t="shared" si="595"/>
        <v/>
      </c>
      <c r="N4206" s="244" t="str">
        <f t="shared" si="596"/>
        <v/>
      </c>
      <c r="O4206" s="244" t="str">
        <f t="shared" si="597"/>
        <v/>
      </c>
      <c r="P4206">
        <f>IF($I4206&lt;&gt;"",$I4206,IF($E4206="SGD",1,IF($E4206="USD",Settings!$B$22,IF($E4206="HKD",Settings!$B$23,1))))</f>
        <v>1</v>
      </c>
      <c r="Q4206">
        <f t="shared" si="598"/>
        <v>0</v>
      </c>
      <c r="R4206">
        <f t="shared" si="599"/>
        <v>0</v>
      </c>
      <c r="S4206" t="str">
        <f t="shared" si="591"/>
        <v/>
      </c>
      <c r="T4206" t="str">
        <f t="shared" si="592"/>
        <v/>
      </c>
      <c r="U4206" t="str">
        <f t="shared" si="593"/>
        <v/>
      </c>
    </row>
    <row r="4207" spans="12:21" ht="15" customHeight="1" x14ac:dyDescent="0.15">
      <c r="L4207" s="244" t="str">
        <f t="shared" si="594"/>
        <v/>
      </c>
      <c r="M4207" s="245" t="str">
        <f t="shared" si="595"/>
        <v/>
      </c>
      <c r="N4207" s="244" t="str">
        <f t="shared" si="596"/>
        <v/>
      </c>
      <c r="O4207" s="244" t="str">
        <f t="shared" si="597"/>
        <v/>
      </c>
      <c r="P4207">
        <f>IF($I4207&lt;&gt;"",$I4207,IF($E4207="SGD",1,IF($E4207="USD",Settings!$B$22,IF($E4207="HKD",Settings!$B$23,1))))</f>
        <v>1</v>
      </c>
      <c r="Q4207">
        <f t="shared" si="598"/>
        <v>0</v>
      </c>
      <c r="R4207">
        <f t="shared" si="599"/>
        <v>0</v>
      </c>
      <c r="S4207" t="str">
        <f t="shared" si="591"/>
        <v/>
      </c>
      <c r="T4207" t="str">
        <f t="shared" si="592"/>
        <v/>
      </c>
      <c r="U4207" t="str">
        <f t="shared" si="593"/>
        <v/>
      </c>
    </row>
    <row r="4208" spans="12:21" ht="15" customHeight="1" x14ac:dyDescent="0.15">
      <c r="L4208" s="244" t="str">
        <f t="shared" si="594"/>
        <v/>
      </c>
      <c r="M4208" s="245" t="str">
        <f t="shared" si="595"/>
        <v/>
      </c>
      <c r="N4208" s="244" t="str">
        <f t="shared" si="596"/>
        <v/>
      </c>
      <c r="O4208" s="244" t="str">
        <f t="shared" si="597"/>
        <v/>
      </c>
      <c r="P4208">
        <f>IF($I4208&lt;&gt;"",$I4208,IF($E4208="SGD",1,IF($E4208="USD",Settings!$B$22,IF($E4208="HKD",Settings!$B$23,1))))</f>
        <v>1</v>
      </c>
      <c r="Q4208">
        <f t="shared" si="598"/>
        <v>0</v>
      </c>
      <c r="R4208">
        <f t="shared" si="599"/>
        <v>0</v>
      </c>
      <c r="S4208" t="str">
        <f t="shared" si="591"/>
        <v/>
      </c>
      <c r="T4208" t="str">
        <f t="shared" si="592"/>
        <v/>
      </c>
      <c r="U4208" t="str">
        <f t="shared" si="593"/>
        <v/>
      </c>
    </row>
    <row r="4209" spans="12:21" ht="15" customHeight="1" x14ac:dyDescent="0.15">
      <c r="L4209" s="244" t="str">
        <f t="shared" si="594"/>
        <v/>
      </c>
      <c r="M4209" s="245" t="str">
        <f t="shared" si="595"/>
        <v/>
      </c>
      <c r="N4209" s="244" t="str">
        <f t="shared" si="596"/>
        <v/>
      </c>
      <c r="O4209" s="244" t="str">
        <f t="shared" si="597"/>
        <v/>
      </c>
      <c r="P4209">
        <f>IF($I4209&lt;&gt;"",$I4209,IF($E4209="SGD",1,IF($E4209="USD",Settings!$B$22,IF($E4209="HKD",Settings!$B$23,1))))</f>
        <v>1</v>
      </c>
      <c r="Q4209">
        <f t="shared" si="598"/>
        <v>0</v>
      </c>
      <c r="R4209">
        <f t="shared" si="599"/>
        <v>0</v>
      </c>
      <c r="S4209" t="str">
        <f t="shared" si="591"/>
        <v/>
      </c>
      <c r="T4209" t="str">
        <f t="shared" si="592"/>
        <v/>
      </c>
      <c r="U4209" t="str">
        <f t="shared" si="593"/>
        <v/>
      </c>
    </row>
    <row r="4210" spans="12:21" ht="15" customHeight="1" x14ac:dyDescent="0.15">
      <c r="L4210" s="244" t="str">
        <f t="shared" si="594"/>
        <v/>
      </c>
      <c r="M4210" s="245" t="str">
        <f t="shared" si="595"/>
        <v/>
      </c>
      <c r="N4210" s="244" t="str">
        <f t="shared" si="596"/>
        <v/>
      </c>
      <c r="O4210" s="244" t="str">
        <f t="shared" si="597"/>
        <v/>
      </c>
      <c r="P4210">
        <f>IF($I4210&lt;&gt;"",$I4210,IF($E4210="SGD",1,IF($E4210="USD",Settings!$B$22,IF($E4210="HKD",Settings!$B$23,1))))</f>
        <v>1</v>
      </c>
      <c r="Q4210">
        <f t="shared" si="598"/>
        <v>0</v>
      </c>
      <c r="R4210">
        <f t="shared" si="599"/>
        <v>0</v>
      </c>
      <c r="S4210" t="str">
        <f t="shared" si="591"/>
        <v/>
      </c>
      <c r="T4210" t="str">
        <f t="shared" si="592"/>
        <v/>
      </c>
      <c r="U4210" t="str">
        <f t="shared" si="593"/>
        <v/>
      </c>
    </row>
    <row r="4211" spans="12:21" ht="15" customHeight="1" x14ac:dyDescent="0.15">
      <c r="L4211" s="244" t="str">
        <f t="shared" si="594"/>
        <v/>
      </c>
      <c r="M4211" s="245" t="str">
        <f t="shared" si="595"/>
        <v/>
      </c>
      <c r="N4211" s="244" t="str">
        <f t="shared" si="596"/>
        <v/>
      </c>
      <c r="O4211" s="244" t="str">
        <f t="shared" si="597"/>
        <v/>
      </c>
      <c r="P4211">
        <f>IF($I4211&lt;&gt;"",$I4211,IF($E4211="SGD",1,IF($E4211="USD",Settings!$B$22,IF($E4211="HKD",Settings!$B$23,1))))</f>
        <v>1</v>
      </c>
      <c r="Q4211">
        <f t="shared" si="598"/>
        <v>0</v>
      </c>
      <c r="R4211">
        <f t="shared" si="599"/>
        <v>0</v>
      </c>
      <c r="S4211" t="str">
        <f t="shared" si="591"/>
        <v/>
      </c>
      <c r="T4211" t="str">
        <f t="shared" si="592"/>
        <v/>
      </c>
      <c r="U4211" t="str">
        <f t="shared" si="593"/>
        <v/>
      </c>
    </row>
    <row r="4212" spans="12:21" ht="15" customHeight="1" x14ac:dyDescent="0.15">
      <c r="L4212" s="244" t="str">
        <f t="shared" si="594"/>
        <v/>
      </c>
      <c r="M4212" s="245" t="str">
        <f t="shared" si="595"/>
        <v/>
      </c>
      <c r="N4212" s="244" t="str">
        <f t="shared" si="596"/>
        <v/>
      </c>
      <c r="O4212" s="244" t="str">
        <f t="shared" si="597"/>
        <v/>
      </c>
      <c r="P4212">
        <f>IF($I4212&lt;&gt;"",$I4212,IF($E4212="SGD",1,IF($E4212="USD",Settings!$B$22,IF($E4212="HKD",Settings!$B$23,1))))</f>
        <v>1</v>
      </c>
      <c r="Q4212">
        <f t="shared" si="598"/>
        <v>0</v>
      </c>
      <c r="R4212">
        <f t="shared" si="599"/>
        <v>0</v>
      </c>
      <c r="S4212" t="str">
        <f t="shared" si="591"/>
        <v/>
      </c>
      <c r="T4212" t="str">
        <f t="shared" si="592"/>
        <v/>
      </c>
      <c r="U4212" t="str">
        <f t="shared" si="593"/>
        <v/>
      </c>
    </row>
    <row r="4213" spans="12:21" ht="15" customHeight="1" x14ac:dyDescent="0.15">
      <c r="L4213" s="244" t="str">
        <f t="shared" si="594"/>
        <v/>
      </c>
      <c r="M4213" s="245" t="str">
        <f t="shared" si="595"/>
        <v/>
      </c>
      <c r="N4213" s="244" t="str">
        <f t="shared" si="596"/>
        <v/>
      </c>
      <c r="O4213" s="244" t="str">
        <f t="shared" si="597"/>
        <v/>
      </c>
      <c r="P4213">
        <f>IF($I4213&lt;&gt;"",$I4213,IF($E4213="SGD",1,IF($E4213="USD",Settings!$B$22,IF($E4213="HKD",Settings!$B$23,1))))</f>
        <v>1</v>
      </c>
      <c r="Q4213">
        <f t="shared" si="598"/>
        <v>0</v>
      </c>
      <c r="R4213">
        <f t="shared" si="599"/>
        <v>0</v>
      </c>
      <c r="S4213" t="str">
        <f t="shared" si="591"/>
        <v/>
      </c>
      <c r="T4213" t="str">
        <f t="shared" si="592"/>
        <v/>
      </c>
      <c r="U4213" t="str">
        <f t="shared" si="593"/>
        <v/>
      </c>
    </row>
    <row r="4214" spans="12:21" ht="15" customHeight="1" x14ac:dyDescent="0.15">
      <c r="L4214" s="244" t="str">
        <f t="shared" si="594"/>
        <v/>
      </c>
      <c r="M4214" s="245" t="str">
        <f t="shared" si="595"/>
        <v/>
      </c>
      <c r="N4214" s="244" t="str">
        <f t="shared" si="596"/>
        <v/>
      </c>
      <c r="O4214" s="244" t="str">
        <f t="shared" si="597"/>
        <v/>
      </c>
      <c r="P4214">
        <f>IF($I4214&lt;&gt;"",$I4214,IF($E4214="SGD",1,IF($E4214="USD",Settings!$B$22,IF($E4214="HKD",Settings!$B$23,1))))</f>
        <v>1</v>
      </c>
      <c r="Q4214">
        <f t="shared" si="598"/>
        <v>0</v>
      </c>
      <c r="R4214">
        <f t="shared" si="599"/>
        <v>0</v>
      </c>
      <c r="S4214" t="str">
        <f t="shared" si="591"/>
        <v/>
      </c>
      <c r="T4214" t="str">
        <f t="shared" si="592"/>
        <v/>
      </c>
      <c r="U4214" t="str">
        <f t="shared" si="593"/>
        <v/>
      </c>
    </row>
    <row r="4215" spans="12:21" ht="15" customHeight="1" x14ac:dyDescent="0.15">
      <c r="L4215" s="244" t="str">
        <f t="shared" si="594"/>
        <v/>
      </c>
      <c r="M4215" s="245" t="str">
        <f t="shared" si="595"/>
        <v/>
      </c>
      <c r="N4215" s="244" t="str">
        <f t="shared" si="596"/>
        <v/>
      </c>
      <c r="O4215" s="244" t="str">
        <f t="shared" si="597"/>
        <v/>
      </c>
      <c r="P4215">
        <f>IF($I4215&lt;&gt;"",$I4215,IF($E4215="SGD",1,IF($E4215="USD",Settings!$B$22,IF($E4215="HKD",Settings!$B$23,1))))</f>
        <v>1</v>
      </c>
      <c r="Q4215">
        <f t="shared" si="598"/>
        <v>0</v>
      </c>
      <c r="R4215">
        <f t="shared" si="599"/>
        <v>0</v>
      </c>
      <c r="S4215" t="str">
        <f t="shared" si="591"/>
        <v/>
      </c>
      <c r="T4215" t="str">
        <f t="shared" si="592"/>
        <v/>
      </c>
      <c r="U4215" t="str">
        <f t="shared" si="593"/>
        <v/>
      </c>
    </row>
    <row r="4216" spans="12:21" ht="15" customHeight="1" x14ac:dyDescent="0.15">
      <c r="L4216" s="244" t="str">
        <f t="shared" si="594"/>
        <v/>
      </c>
      <c r="M4216" s="245" t="str">
        <f t="shared" si="595"/>
        <v/>
      </c>
      <c r="N4216" s="244" t="str">
        <f t="shared" si="596"/>
        <v/>
      </c>
      <c r="O4216" s="244" t="str">
        <f t="shared" si="597"/>
        <v/>
      </c>
      <c r="P4216">
        <f>IF($I4216&lt;&gt;"",$I4216,IF($E4216="SGD",1,IF($E4216="USD",Settings!$B$22,IF($E4216="HKD",Settings!$B$23,1))))</f>
        <v>1</v>
      </c>
      <c r="Q4216">
        <f t="shared" si="598"/>
        <v>0</v>
      </c>
      <c r="R4216">
        <f t="shared" si="599"/>
        <v>0</v>
      </c>
      <c r="S4216" t="str">
        <f t="shared" si="591"/>
        <v/>
      </c>
      <c r="T4216" t="str">
        <f t="shared" si="592"/>
        <v/>
      </c>
      <c r="U4216" t="str">
        <f t="shared" si="593"/>
        <v/>
      </c>
    </row>
    <row r="4217" spans="12:21" ht="15" customHeight="1" x14ac:dyDescent="0.15">
      <c r="L4217" s="244" t="str">
        <f t="shared" si="594"/>
        <v/>
      </c>
      <c r="M4217" s="245" t="str">
        <f t="shared" si="595"/>
        <v/>
      </c>
      <c r="N4217" s="244" t="str">
        <f t="shared" si="596"/>
        <v/>
      </c>
      <c r="O4217" s="244" t="str">
        <f t="shared" si="597"/>
        <v/>
      </c>
      <c r="P4217">
        <f>IF($I4217&lt;&gt;"",$I4217,IF($E4217="SGD",1,IF($E4217="USD",Settings!$B$22,IF($E4217="HKD",Settings!$B$23,1))))</f>
        <v>1</v>
      </c>
      <c r="Q4217">
        <f t="shared" si="598"/>
        <v>0</v>
      </c>
      <c r="R4217">
        <f t="shared" si="599"/>
        <v>0</v>
      </c>
      <c r="S4217" t="str">
        <f t="shared" si="591"/>
        <v/>
      </c>
      <c r="T4217" t="str">
        <f t="shared" si="592"/>
        <v/>
      </c>
      <c r="U4217" t="str">
        <f t="shared" si="593"/>
        <v/>
      </c>
    </row>
    <row r="4218" spans="12:21" ht="15" customHeight="1" x14ac:dyDescent="0.15">
      <c r="L4218" s="244" t="str">
        <f t="shared" si="594"/>
        <v/>
      </c>
      <c r="M4218" s="245" t="str">
        <f t="shared" si="595"/>
        <v/>
      </c>
      <c r="N4218" s="244" t="str">
        <f t="shared" si="596"/>
        <v/>
      </c>
      <c r="O4218" s="244" t="str">
        <f t="shared" si="597"/>
        <v/>
      </c>
      <c r="P4218">
        <f>IF($I4218&lt;&gt;"",$I4218,IF($E4218="SGD",1,IF($E4218="USD",Settings!$B$22,IF($E4218="HKD",Settings!$B$23,1))))</f>
        <v>1</v>
      </c>
      <c r="Q4218">
        <f t="shared" si="598"/>
        <v>0</v>
      </c>
      <c r="R4218">
        <f t="shared" si="599"/>
        <v>0</v>
      </c>
      <c r="S4218" t="str">
        <f t="shared" si="591"/>
        <v/>
      </c>
      <c r="T4218" t="str">
        <f t="shared" si="592"/>
        <v/>
      </c>
      <c r="U4218" t="str">
        <f t="shared" si="593"/>
        <v/>
      </c>
    </row>
    <row r="4219" spans="12:21" ht="15" customHeight="1" x14ac:dyDescent="0.15">
      <c r="L4219" s="244" t="str">
        <f t="shared" si="594"/>
        <v/>
      </c>
      <c r="M4219" s="245" t="str">
        <f t="shared" si="595"/>
        <v/>
      </c>
      <c r="N4219" s="244" t="str">
        <f t="shared" si="596"/>
        <v/>
      </c>
      <c r="O4219" s="244" t="str">
        <f t="shared" si="597"/>
        <v/>
      </c>
      <c r="P4219">
        <f>IF($I4219&lt;&gt;"",$I4219,IF($E4219="SGD",1,IF($E4219="USD",Settings!$B$22,IF($E4219="HKD",Settings!$B$23,1))))</f>
        <v>1</v>
      </c>
      <c r="Q4219">
        <f t="shared" si="598"/>
        <v>0</v>
      </c>
      <c r="R4219">
        <f t="shared" si="599"/>
        <v>0</v>
      </c>
      <c r="S4219" t="str">
        <f t="shared" si="591"/>
        <v/>
      </c>
      <c r="T4219" t="str">
        <f t="shared" si="592"/>
        <v/>
      </c>
      <c r="U4219" t="str">
        <f t="shared" si="593"/>
        <v/>
      </c>
    </row>
    <row r="4220" spans="12:21" ht="15" customHeight="1" x14ac:dyDescent="0.15">
      <c r="L4220" s="244" t="str">
        <f t="shared" si="594"/>
        <v/>
      </c>
      <c r="M4220" s="245" t="str">
        <f t="shared" si="595"/>
        <v/>
      </c>
      <c r="N4220" s="244" t="str">
        <f t="shared" si="596"/>
        <v/>
      </c>
      <c r="O4220" s="244" t="str">
        <f t="shared" si="597"/>
        <v/>
      </c>
      <c r="P4220">
        <f>IF($I4220&lt;&gt;"",$I4220,IF($E4220="SGD",1,IF($E4220="USD",Settings!$B$22,IF($E4220="HKD",Settings!$B$23,1))))</f>
        <v>1</v>
      </c>
      <c r="Q4220">
        <f t="shared" si="598"/>
        <v>0</v>
      </c>
      <c r="R4220">
        <f t="shared" si="599"/>
        <v>0</v>
      </c>
      <c r="S4220" t="str">
        <f t="shared" si="591"/>
        <v/>
      </c>
      <c r="T4220" t="str">
        <f t="shared" si="592"/>
        <v/>
      </c>
      <c r="U4220" t="str">
        <f t="shared" si="593"/>
        <v/>
      </c>
    </row>
    <row r="4221" spans="12:21" ht="15" customHeight="1" x14ac:dyDescent="0.15">
      <c r="L4221" s="244" t="str">
        <f t="shared" si="594"/>
        <v/>
      </c>
      <c r="M4221" s="245" t="str">
        <f t="shared" si="595"/>
        <v/>
      </c>
      <c r="N4221" s="244" t="str">
        <f t="shared" si="596"/>
        <v/>
      </c>
      <c r="O4221" s="244" t="str">
        <f t="shared" si="597"/>
        <v/>
      </c>
      <c r="P4221">
        <f>IF($I4221&lt;&gt;"",$I4221,IF($E4221="SGD",1,IF($E4221="USD",Settings!$B$22,IF($E4221="HKD",Settings!$B$23,1))))</f>
        <v>1</v>
      </c>
      <c r="Q4221">
        <f t="shared" si="598"/>
        <v>0</v>
      </c>
      <c r="R4221">
        <f t="shared" si="599"/>
        <v>0</v>
      </c>
      <c r="S4221" t="str">
        <f t="shared" si="591"/>
        <v/>
      </c>
      <c r="T4221" t="str">
        <f t="shared" si="592"/>
        <v/>
      </c>
      <c r="U4221" t="str">
        <f t="shared" si="593"/>
        <v/>
      </c>
    </row>
    <row r="4222" spans="12:21" ht="15" customHeight="1" x14ac:dyDescent="0.15">
      <c r="L4222" s="244" t="str">
        <f t="shared" si="594"/>
        <v/>
      </c>
      <c r="M4222" s="245" t="str">
        <f t="shared" si="595"/>
        <v/>
      </c>
      <c r="N4222" s="244" t="str">
        <f t="shared" si="596"/>
        <v/>
      </c>
      <c r="O4222" s="244" t="str">
        <f t="shared" si="597"/>
        <v/>
      </c>
      <c r="P4222">
        <f>IF($I4222&lt;&gt;"",$I4222,IF($E4222="SGD",1,IF($E4222="USD",Settings!$B$22,IF($E4222="HKD",Settings!$B$23,1))))</f>
        <v>1</v>
      </c>
      <c r="Q4222">
        <f t="shared" si="598"/>
        <v>0</v>
      </c>
      <c r="R4222">
        <f t="shared" si="599"/>
        <v>0</v>
      </c>
      <c r="S4222" t="str">
        <f t="shared" si="591"/>
        <v/>
      </c>
      <c r="T4222" t="str">
        <f t="shared" si="592"/>
        <v/>
      </c>
      <c r="U4222" t="str">
        <f t="shared" si="593"/>
        <v/>
      </c>
    </row>
    <row r="4223" spans="12:21" ht="15" customHeight="1" x14ac:dyDescent="0.15">
      <c r="L4223" s="244" t="str">
        <f t="shared" si="594"/>
        <v/>
      </c>
      <c r="M4223" s="245" t="str">
        <f t="shared" si="595"/>
        <v/>
      </c>
      <c r="N4223" s="244" t="str">
        <f t="shared" si="596"/>
        <v/>
      </c>
      <c r="O4223" s="244" t="str">
        <f t="shared" si="597"/>
        <v/>
      </c>
      <c r="P4223">
        <f>IF($I4223&lt;&gt;"",$I4223,IF($E4223="SGD",1,IF($E4223="USD",Settings!$B$22,IF($E4223="HKD",Settings!$B$23,1))))</f>
        <v>1</v>
      </c>
      <c r="Q4223">
        <f t="shared" si="598"/>
        <v>0</v>
      </c>
      <c r="R4223">
        <f t="shared" si="599"/>
        <v>0</v>
      </c>
      <c r="S4223" t="str">
        <f t="shared" si="591"/>
        <v/>
      </c>
      <c r="T4223" t="str">
        <f t="shared" si="592"/>
        <v/>
      </c>
      <c r="U4223" t="str">
        <f t="shared" si="593"/>
        <v/>
      </c>
    </row>
    <row r="4224" spans="12:21" ht="15" customHeight="1" x14ac:dyDescent="0.15">
      <c r="L4224" s="244" t="str">
        <f t="shared" si="594"/>
        <v/>
      </c>
      <c r="M4224" s="245" t="str">
        <f t="shared" si="595"/>
        <v/>
      </c>
      <c r="N4224" s="244" t="str">
        <f t="shared" si="596"/>
        <v/>
      </c>
      <c r="O4224" s="244" t="str">
        <f t="shared" si="597"/>
        <v/>
      </c>
      <c r="P4224">
        <f>IF($I4224&lt;&gt;"",$I4224,IF($E4224="SGD",1,IF($E4224="USD",Settings!$B$22,IF($E4224="HKD",Settings!$B$23,1))))</f>
        <v>1</v>
      </c>
      <c r="Q4224">
        <f t="shared" si="598"/>
        <v>0</v>
      </c>
      <c r="R4224">
        <f t="shared" si="599"/>
        <v>0</v>
      </c>
      <c r="S4224" t="str">
        <f t="shared" si="591"/>
        <v/>
      </c>
      <c r="T4224" t="str">
        <f t="shared" si="592"/>
        <v/>
      </c>
      <c r="U4224" t="str">
        <f t="shared" si="593"/>
        <v/>
      </c>
    </row>
    <row r="4225" spans="12:21" ht="15" customHeight="1" x14ac:dyDescent="0.15">
      <c r="L4225" s="244" t="str">
        <f t="shared" si="594"/>
        <v/>
      </c>
      <c r="M4225" s="245" t="str">
        <f t="shared" si="595"/>
        <v/>
      </c>
      <c r="N4225" s="244" t="str">
        <f t="shared" si="596"/>
        <v/>
      </c>
      <c r="O4225" s="244" t="str">
        <f t="shared" si="597"/>
        <v/>
      </c>
      <c r="P4225">
        <f>IF($I4225&lt;&gt;"",$I4225,IF($E4225="SGD",1,IF($E4225="USD",Settings!$B$22,IF($E4225="HKD",Settings!$B$23,1))))</f>
        <v>1</v>
      </c>
      <c r="Q4225">
        <f t="shared" si="598"/>
        <v>0</v>
      </c>
      <c r="R4225">
        <f t="shared" si="599"/>
        <v>0</v>
      </c>
      <c r="S4225" t="str">
        <f t="shared" si="591"/>
        <v/>
      </c>
      <c r="T4225" t="str">
        <f t="shared" si="592"/>
        <v/>
      </c>
      <c r="U4225" t="str">
        <f t="shared" si="593"/>
        <v/>
      </c>
    </row>
    <row r="4226" spans="12:21" ht="15" customHeight="1" x14ac:dyDescent="0.15">
      <c r="L4226" s="244" t="str">
        <f t="shared" si="594"/>
        <v/>
      </c>
      <c r="M4226" s="245" t="str">
        <f t="shared" si="595"/>
        <v/>
      </c>
      <c r="N4226" s="244" t="str">
        <f t="shared" si="596"/>
        <v/>
      </c>
      <c r="O4226" s="244" t="str">
        <f t="shared" si="597"/>
        <v/>
      </c>
      <c r="P4226">
        <f>IF($I4226&lt;&gt;"",$I4226,IF($E4226="SGD",1,IF($E4226="USD",Settings!$B$22,IF($E4226="HKD",Settings!$B$23,1))))</f>
        <v>1</v>
      </c>
      <c r="Q4226">
        <f t="shared" si="598"/>
        <v>0</v>
      </c>
      <c r="R4226">
        <f t="shared" si="599"/>
        <v>0</v>
      </c>
      <c r="S4226" t="str">
        <f t="shared" ref="S4226:S4289" si="600">IF(L4226="","",SUMIFS($M:$M,$L:$L,L4226,$T:$T,"&lt;="&amp;T4226))</f>
        <v/>
      </c>
      <c r="T4226" t="str">
        <f t="shared" ref="T4226:T4289" si="601">IF(L4226="","",INT(G4226)*100000+ROW())</f>
        <v/>
      </c>
      <c r="U4226" t="str">
        <f t="shared" ref="U4226:U4289" si="602">IF(L4226="","",IF(AND(COUNTIFS($L:$L,L4226,$S:$S,"&gt;-0.000001",$S:$S,"&lt;0.000001",$T:$T,"&gt;"&amp;T4226)=0,ABS(S4226)&gt;0.000001),1,0))</f>
        <v/>
      </c>
    </row>
    <row r="4227" spans="12:21" ht="15" customHeight="1" x14ac:dyDescent="0.15">
      <c r="L4227" s="244" t="str">
        <f t="shared" si="594"/>
        <v/>
      </c>
      <c r="M4227" s="245" t="str">
        <f t="shared" si="595"/>
        <v/>
      </c>
      <c r="N4227" s="244" t="str">
        <f t="shared" si="596"/>
        <v/>
      </c>
      <c r="O4227" s="244" t="str">
        <f t="shared" si="597"/>
        <v/>
      </c>
      <c r="P4227">
        <f>IF($I4227&lt;&gt;"",$I4227,IF($E4227="SGD",1,IF($E4227="USD",Settings!$B$22,IF($E4227="HKD",Settings!$B$23,1))))</f>
        <v>1</v>
      </c>
      <c r="Q4227">
        <f t="shared" si="598"/>
        <v>0</v>
      </c>
      <c r="R4227">
        <f t="shared" si="599"/>
        <v>0</v>
      </c>
      <c r="S4227" t="str">
        <f t="shared" si="600"/>
        <v/>
      </c>
      <c r="T4227" t="str">
        <f t="shared" si="601"/>
        <v/>
      </c>
      <c r="U4227" t="str">
        <f t="shared" si="602"/>
        <v/>
      </c>
    </row>
    <row r="4228" spans="12:21" ht="15" customHeight="1" x14ac:dyDescent="0.15">
      <c r="L4228" s="244" t="str">
        <f t="shared" si="594"/>
        <v/>
      </c>
      <c r="M4228" s="245" t="str">
        <f t="shared" si="595"/>
        <v/>
      </c>
      <c r="N4228" s="244" t="str">
        <f t="shared" si="596"/>
        <v/>
      </c>
      <c r="O4228" s="244" t="str">
        <f t="shared" si="597"/>
        <v/>
      </c>
      <c r="P4228">
        <f>IF($I4228&lt;&gt;"",$I4228,IF($E4228="SGD",1,IF($E4228="USD",Settings!$B$22,IF($E4228="HKD",Settings!$B$23,1))))</f>
        <v>1</v>
      </c>
      <c r="Q4228">
        <f t="shared" si="598"/>
        <v>0</v>
      </c>
      <c r="R4228">
        <f t="shared" si="599"/>
        <v>0</v>
      </c>
      <c r="S4228" t="str">
        <f t="shared" si="600"/>
        <v/>
      </c>
      <c r="T4228" t="str">
        <f t="shared" si="601"/>
        <v/>
      </c>
      <c r="U4228" t="str">
        <f t="shared" si="602"/>
        <v/>
      </c>
    </row>
    <row r="4229" spans="12:21" ht="15" customHeight="1" x14ac:dyDescent="0.15">
      <c r="L4229" s="244" t="str">
        <f t="shared" si="594"/>
        <v/>
      </c>
      <c r="M4229" s="245" t="str">
        <f t="shared" si="595"/>
        <v/>
      </c>
      <c r="N4229" s="244" t="str">
        <f t="shared" si="596"/>
        <v/>
      </c>
      <c r="O4229" s="244" t="str">
        <f t="shared" si="597"/>
        <v/>
      </c>
      <c r="P4229">
        <f>IF($I4229&lt;&gt;"",$I4229,IF($E4229="SGD",1,IF($E4229="USD",Settings!$B$22,IF($E4229="HKD",Settings!$B$23,1))))</f>
        <v>1</v>
      </c>
      <c r="Q4229">
        <f t="shared" si="598"/>
        <v>0</v>
      </c>
      <c r="R4229">
        <f t="shared" si="599"/>
        <v>0</v>
      </c>
      <c r="S4229" t="str">
        <f t="shared" si="600"/>
        <v/>
      </c>
      <c r="T4229" t="str">
        <f t="shared" si="601"/>
        <v/>
      </c>
      <c r="U4229" t="str">
        <f t="shared" si="602"/>
        <v/>
      </c>
    </row>
    <row r="4230" spans="12:21" ht="15" customHeight="1" x14ac:dyDescent="0.15">
      <c r="L4230" s="244" t="str">
        <f t="shared" si="594"/>
        <v/>
      </c>
      <c r="M4230" s="245" t="str">
        <f t="shared" si="595"/>
        <v/>
      </c>
      <c r="N4230" s="244" t="str">
        <f t="shared" si="596"/>
        <v/>
      </c>
      <c r="O4230" s="244" t="str">
        <f t="shared" si="597"/>
        <v/>
      </c>
      <c r="P4230">
        <f>IF($I4230&lt;&gt;"",$I4230,IF($E4230="SGD",1,IF($E4230="USD",Settings!$B$22,IF($E4230="HKD",Settings!$B$23,1))))</f>
        <v>1</v>
      </c>
      <c r="Q4230">
        <f t="shared" si="598"/>
        <v>0</v>
      </c>
      <c r="R4230">
        <f t="shared" si="599"/>
        <v>0</v>
      </c>
      <c r="S4230" t="str">
        <f t="shared" si="600"/>
        <v/>
      </c>
      <c r="T4230" t="str">
        <f t="shared" si="601"/>
        <v/>
      </c>
      <c r="U4230" t="str">
        <f t="shared" si="602"/>
        <v/>
      </c>
    </row>
    <row r="4231" spans="12:21" ht="15" customHeight="1" x14ac:dyDescent="0.15">
      <c r="L4231" s="244" t="str">
        <f t="shared" si="594"/>
        <v/>
      </c>
      <c r="M4231" s="245" t="str">
        <f t="shared" si="595"/>
        <v/>
      </c>
      <c r="N4231" s="244" t="str">
        <f t="shared" si="596"/>
        <v/>
      </c>
      <c r="O4231" s="244" t="str">
        <f t="shared" si="597"/>
        <v/>
      </c>
      <c r="P4231">
        <f>IF($I4231&lt;&gt;"",$I4231,IF($E4231="SGD",1,IF($E4231="USD",Settings!$B$22,IF($E4231="HKD",Settings!$B$23,1))))</f>
        <v>1</v>
      </c>
      <c r="Q4231">
        <f t="shared" si="598"/>
        <v>0</v>
      </c>
      <c r="R4231">
        <f t="shared" si="599"/>
        <v>0</v>
      </c>
      <c r="S4231" t="str">
        <f t="shared" si="600"/>
        <v/>
      </c>
      <c r="T4231" t="str">
        <f t="shared" si="601"/>
        <v/>
      </c>
      <c r="U4231" t="str">
        <f t="shared" si="602"/>
        <v/>
      </c>
    </row>
    <row r="4232" spans="12:21" ht="15" customHeight="1" x14ac:dyDescent="0.15">
      <c r="L4232" s="244" t="str">
        <f t="shared" si="594"/>
        <v/>
      </c>
      <c r="M4232" s="245" t="str">
        <f t="shared" si="595"/>
        <v/>
      </c>
      <c r="N4232" s="244" t="str">
        <f t="shared" si="596"/>
        <v/>
      </c>
      <c r="O4232" s="244" t="str">
        <f t="shared" si="597"/>
        <v/>
      </c>
      <c r="P4232">
        <f>IF($I4232&lt;&gt;"",$I4232,IF($E4232="SGD",1,IF($E4232="USD",Settings!$B$22,IF($E4232="HKD",Settings!$B$23,1))))</f>
        <v>1</v>
      </c>
      <c r="Q4232">
        <f t="shared" si="598"/>
        <v>0</v>
      </c>
      <c r="R4232">
        <f t="shared" si="599"/>
        <v>0</v>
      </c>
      <c r="S4232" t="str">
        <f t="shared" si="600"/>
        <v/>
      </c>
      <c r="T4232" t="str">
        <f t="shared" si="601"/>
        <v/>
      </c>
      <c r="U4232" t="str">
        <f t="shared" si="602"/>
        <v/>
      </c>
    </row>
    <row r="4233" spans="12:21" ht="15" customHeight="1" x14ac:dyDescent="0.15">
      <c r="L4233" s="244" t="str">
        <f t="shared" si="594"/>
        <v/>
      </c>
      <c r="M4233" s="245" t="str">
        <f t="shared" si="595"/>
        <v/>
      </c>
      <c r="N4233" s="244" t="str">
        <f t="shared" si="596"/>
        <v/>
      </c>
      <c r="O4233" s="244" t="str">
        <f t="shared" si="597"/>
        <v/>
      </c>
      <c r="P4233">
        <f>IF($I4233&lt;&gt;"",$I4233,IF($E4233="SGD",1,IF($E4233="USD",Settings!$B$22,IF($E4233="HKD",Settings!$B$23,1))))</f>
        <v>1</v>
      </c>
      <c r="Q4233">
        <f t="shared" si="598"/>
        <v>0</v>
      </c>
      <c r="R4233">
        <f t="shared" si="599"/>
        <v>0</v>
      </c>
      <c r="S4233" t="str">
        <f t="shared" si="600"/>
        <v/>
      </c>
      <c r="T4233" t="str">
        <f t="shared" si="601"/>
        <v/>
      </c>
      <c r="U4233" t="str">
        <f t="shared" si="602"/>
        <v/>
      </c>
    </row>
    <row r="4234" spans="12:21" ht="15" customHeight="1" x14ac:dyDescent="0.15">
      <c r="L4234" s="244" t="str">
        <f t="shared" si="594"/>
        <v/>
      </c>
      <c r="M4234" s="245" t="str">
        <f t="shared" si="595"/>
        <v/>
      </c>
      <c r="N4234" s="244" t="str">
        <f t="shared" si="596"/>
        <v/>
      </c>
      <c r="O4234" s="244" t="str">
        <f t="shared" si="597"/>
        <v/>
      </c>
      <c r="P4234">
        <f>IF($I4234&lt;&gt;"",$I4234,IF($E4234="SGD",1,IF($E4234="USD",Settings!$B$22,IF($E4234="HKD",Settings!$B$23,1))))</f>
        <v>1</v>
      </c>
      <c r="Q4234">
        <f t="shared" si="598"/>
        <v>0</v>
      </c>
      <c r="R4234">
        <f t="shared" si="599"/>
        <v>0</v>
      </c>
      <c r="S4234" t="str">
        <f t="shared" si="600"/>
        <v/>
      </c>
      <c r="T4234" t="str">
        <f t="shared" si="601"/>
        <v/>
      </c>
      <c r="U4234" t="str">
        <f t="shared" si="602"/>
        <v/>
      </c>
    </row>
    <row r="4235" spans="12:21" ht="15" customHeight="1" x14ac:dyDescent="0.15">
      <c r="L4235" s="244" t="str">
        <f t="shared" si="594"/>
        <v/>
      </c>
      <c r="M4235" s="245" t="str">
        <f t="shared" si="595"/>
        <v/>
      </c>
      <c r="N4235" s="244" t="str">
        <f t="shared" si="596"/>
        <v/>
      </c>
      <c r="O4235" s="244" t="str">
        <f t="shared" si="597"/>
        <v/>
      </c>
      <c r="P4235">
        <f>IF($I4235&lt;&gt;"",$I4235,IF($E4235="SGD",1,IF($E4235="USD",Settings!$B$22,IF($E4235="HKD",Settings!$B$23,1))))</f>
        <v>1</v>
      </c>
      <c r="Q4235">
        <f t="shared" si="598"/>
        <v>0</v>
      </c>
      <c r="R4235">
        <f t="shared" si="599"/>
        <v>0</v>
      </c>
      <c r="S4235" t="str">
        <f t="shared" si="600"/>
        <v/>
      </c>
      <c r="T4235" t="str">
        <f t="shared" si="601"/>
        <v/>
      </c>
      <c r="U4235" t="str">
        <f t="shared" si="602"/>
        <v/>
      </c>
    </row>
    <row r="4236" spans="12:21" ht="15" customHeight="1" x14ac:dyDescent="0.15">
      <c r="L4236" s="244" t="str">
        <f t="shared" si="594"/>
        <v/>
      </c>
      <c r="M4236" s="245" t="str">
        <f t="shared" si="595"/>
        <v/>
      </c>
      <c r="N4236" s="244" t="str">
        <f t="shared" si="596"/>
        <v/>
      </c>
      <c r="O4236" s="244" t="str">
        <f t="shared" si="597"/>
        <v/>
      </c>
      <c r="P4236">
        <f>IF($I4236&lt;&gt;"",$I4236,IF($E4236="SGD",1,IF($E4236="USD",Settings!$B$22,IF($E4236="HKD",Settings!$B$23,1))))</f>
        <v>1</v>
      </c>
      <c r="Q4236">
        <f t="shared" si="598"/>
        <v>0</v>
      </c>
      <c r="R4236">
        <f t="shared" si="599"/>
        <v>0</v>
      </c>
      <c r="S4236" t="str">
        <f t="shared" si="600"/>
        <v/>
      </c>
      <c r="T4236" t="str">
        <f t="shared" si="601"/>
        <v/>
      </c>
      <c r="U4236" t="str">
        <f t="shared" si="602"/>
        <v/>
      </c>
    </row>
    <row r="4237" spans="12:21" ht="15" customHeight="1" x14ac:dyDescent="0.15">
      <c r="L4237" s="244" t="str">
        <f t="shared" si="594"/>
        <v/>
      </c>
      <c r="M4237" s="245" t="str">
        <f t="shared" si="595"/>
        <v/>
      </c>
      <c r="N4237" s="244" t="str">
        <f t="shared" si="596"/>
        <v/>
      </c>
      <c r="O4237" s="244" t="str">
        <f t="shared" si="597"/>
        <v/>
      </c>
      <c r="P4237">
        <f>IF($I4237&lt;&gt;"",$I4237,IF($E4237="SGD",1,IF($E4237="USD",Settings!$B$22,IF($E4237="HKD",Settings!$B$23,1))))</f>
        <v>1</v>
      </c>
      <c r="Q4237">
        <f t="shared" si="598"/>
        <v>0</v>
      </c>
      <c r="R4237">
        <f t="shared" si="599"/>
        <v>0</v>
      </c>
      <c r="S4237" t="str">
        <f t="shared" si="600"/>
        <v/>
      </c>
      <c r="T4237" t="str">
        <f t="shared" si="601"/>
        <v/>
      </c>
      <c r="U4237" t="str">
        <f t="shared" si="602"/>
        <v/>
      </c>
    </row>
    <row r="4238" spans="12:21" ht="15" customHeight="1" x14ac:dyDescent="0.15">
      <c r="L4238" s="244" t="str">
        <f t="shared" si="594"/>
        <v/>
      </c>
      <c r="M4238" s="245" t="str">
        <f t="shared" si="595"/>
        <v/>
      </c>
      <c r="N4238" s="244" t="str">
        <f t="shared" si="596"/>
        <v/>
      </c>
      <c r="O4238" s="244" t="str">
        <f t="shared" si="597"/>
        <v/>
      </c>
      <c r="P4238">
        <f>IF($I4238&lt;&gt;"",$I4238,IF($E4238="SGD",1,IF($E4238="USD",Settings!$B$22,IF($E4238="HKD",Settings!$B$23,1))))</f>
        <v>1</v>
      </c>
      <c r="Q4238">
        <f t="shared" si="598"/>
        <v>0</v>
      </c>
      <c r="R4238">
        <f t="shared" si="599"/>
        <v>0</v>
      </c>
      <c r="S4238" t="str">
        <f t="shared" si="600"/>
        <v/>
      </c>
      <c r="T4238" t="str">
        <f t="shared" si="601"/>
        <v/>
      </c>
      <c r="U4238" t="str">
        <f t="shared" si="602"/>
        <v/>
      </c>
    </row>
    <row r="4239" spans="12:21" ht="15" customHeight="1" x14ac:dyDescent="0.15">
      <c r="L4239" s="244" t="str">
        <f t="shared" si="594"/>
        <v/>
      </c>
      <c r="M4239" s="245" t="str">
        <f t="shared" si="595"/>
        <v/>
      </c>
      <c r="N4239" s="244" t="str">
        <f t="shared" si="596"/>
        <v/>
      </c>
      <c r="O4239" s="244" t="str">
        <f t="shared" si="597"/>
        <v/>
      </c>
      <c r="P4239">
        <f>IF($I4239&lt;&gt;"",$I4239,IF($E4239="SGD",1,IF($E4239="USD",Settings!$B$22,IF($E4239="HKD",Settings!$B$23,1))))</f>
        <v>1</v>
      </c>
      <c r="Q4239">
        <f t="shared" si="598"/>
        <v>0</v>
      </c>
      <c r="R4239">
        <f t="shared" si="599"/>
        <v>0</v>
      </c>
      <c r="S4239" t="str">
        <f t="shared" si="600"/>
        <v/>
      </c>
      <c r="T4239" t="str">
        <f t="shared" si="601"/>
        <v/>
      </c>
      <c r="U4239" t="str">
        <f t="shared" si="602"/>
        <v/>
      </c>
    </row>
    <row r="4240" spans="12:21" ht="15" customHeight="1" x14ac:dyDescent="0.15">
      <c r="L4240" s="244" t="str">
        <f t="shared" si="594"/>
        <v/>
      </c>
      <c r="M4240" s="245" t="str">
        <f t="shared" si="595"/>
        <v/>
      </c>
      <c r="N4240" s="244" t="str">
        <f t="shared" si="596"/>
        <v/>
      </c>
      <c r="O4240" s="244" t="str">
        <f t="shared" si="597"/>
        <v/>
      </c>
      <c r="P4240">
        <f>IF($I4240&lt;&gt;"",$I4240,IF($E4240="SGD",1,IF($E4240="USD",Settings!$B$22,IF($E4240="HKD",Settings!$B$23,1))))</f>
        <v>1</v>
      </c>
      <c r="Q4240">
        <f t="shared" si="598"/>
        <v>0</v>
      </c>
      <c r="R4240">
        <f t="shared" si="599"/>
        <v>0</v>
      </c>
      <c r="S4240" t="str">
        <f t="shared" si="600"/>
        <v/>
      </c>
      <c r="T4240" t="str">
        <f t="shared" si="601"/>
        <v/>
      </c>
      <c r="U4240" t="str">
        <f t="shared" si="602"/>
        <v/>
      </c>
    </row>
    <row r="4241" spans="12:21" ht="15" customHeight="1" x14ac:dyDescent="0.15">
      <c r="L4241" s="244" t="str">
        <f t="shared" si="594"/>
        <v/>
      </c>
      <c r="M4241" s="245" t="str">
        <f t="shared" si="595"/>
        <v/>
      </c>
      <c r="N4241" s="244" t="str">
        <f t="shared" si="596"/>
        <v/>
      </c>
      <c r="O4241" s="244" t="str">
        <f t="shared" si="597"/>
        <v/>
      </c>
      <c r="P4241">
        <f>IF($I4241&lt;&gt;"",$I4241,IF($E4241="SGD",1,IF($E4241="USD",Settings!$B$22,IF($E4241="HKD",Settings!$B$23,1))))</f>
        <v>1</v>
      </c>
      <c r="Q4241">
        <f t="shared" si="598"/>
        <v>0</v>
      </c>
      <c r="R4241">
        <f t="shared" si="599"/>
        <v>0</v>
      </c>
      <c r="S4241" t="str">
        <f t="shared" si="600"/>
        <v/>
      </c>
      <c r="T4241" t="str">
        <f t="shared" si="601"/>
        <v/>
      </c>
      <c r="U4241" t="str">
        <f t="shared" si="602"/>
        <v/>
      </c>
    </row>
    <row r="4242" spans="12:21" ht="15" customHeight="1" x14ac:dyDescent="0.15">
      <c r="L4242" s="244" t="str">
        <f t="shared" si="594"/>
        <v/>
      </c>
      <c r="M4242" s="245" t="str">
        <f t="shared" si="595"/>
        <v/>
      </c>
      <c r="N4242" s="244" t="str">
        <f t="shared" si="596"/>
        <v/>
      </c>
      <c r="O4242" s="244" t="str">
        <f t="shared" si="597"/>
        <v/>
      </c>
      <c r="P4242">
        <f>IF($I4242&lt;&gt;"",$I4242,IF($E4242="SGD",1,IF($E4242="USD",Settings!$B$22,IF($E4242="HKD",Settings!$B$23,1))))</f>
        <v>1</v>
      </c>
      <c r="Q4242">
        <f t="shared" si="598"/>
        <v>0</v>
      </c>
      <c r="R4242">
        <f t="shared" si="599"/>
        <v>0</v>
      </c>
      <c r="S4242" t="str">
        <f t="shared" si="600"/>
        <v/>
      </c>
      <c r="T4242" t="str">
        <f t="shared" si="601"/>
        <v/>
      </c>
      <c r="U4242" t="str">
        <f t="shared" si="602"/>
        <v/>
      </c>
    </row>
    <row r="4243" spans="12:21" ht="15" customHeight="1" x14ac:dyDescent="0.15">
      <c r="L4243" s="244" t="str">
        <f t="shared" si="594"/>
        <v/>
      </c>
      <c r="M4243" s="245" t="str">
        <f t="shared" si="595"/>
        <v/>
      </c>
      <c r="N4243" s="244" t="str">
        <f t="shared" si="596"/>
        <v/>
      </c>
      <c r="O4243" s="244" t="str">
        <f t="shared" si="597"/>
        <v/>
      </c>
      <c r="P4243">
        <f>IF($I4243&lt;&gt;"",$I4243,IF($E4243="SGD",1,IF($E4243="USD",Settings!$B$22,IF($E4243="HKD",Settings!$B$23,1))))</f>
        <v>1</v>
      </c>
      <c r="Q4243">
        <f t="shared" si="598"/>
        <v>0</v>
      </c>
      <c r="R4243">
        <f t="shared" si="599"/>
        <v>0</v>
      </c>
      <c r="S4243" t="str">
        <f t="shared" si="600"/>
        <v/>
      </c>
      <c r="T4243" t="str">
        <f t="shared" si="601"/>
        <v/>
      </c>
      <c r="U4243" t="str">
        <f t="shared" si="602"/>
        <v/>
      </c>
    </row>
    <row r="4244" spans="12:21" ht="15" customHeight="1" x14ac:dyDescent="0.15">
      <c r="L4244" s="244" t="str">
        <f t="shared" si="594"/>
        <v/>
      </c>
      <c r="M4244" s="245" t="str">
        <f t="shared" si="595"/>
        <v/>
      </c>
      <c r="N4244" s="244" t="str">
        <f t="shared" si="596"/>
        <v/>
      </c>
      <c r="O4244" s="244" t="str">
        <f t="shared" si="597"/>
        <v/>
      </c>
      <c r="P4244">
        <f>IF($I4244&lt;&gt;"",$I4244,IF($E4244="SGD",1,IF($E4244="USD",Settings!$B$22,IF($E4244="HKD",Settings!$B$23,1))))</f>
        <v>1</v>
      </c>
      <c r="Q4244">
        <f t="shared" si="598"/>
        <v>0</v>
      </c>
      <c r="R4244">
        <f t="shared" si="599"/>
        <v>0</v>
      </c>
      <c r="S4244" t="str">
        <f t="shared" si="600"/>
        <v/>
      </c>
      <c r="T4244" t="str">
        <f t="shared" si="601"/>
        <v/>
      </c>
      <c r="U4244" t="str">
        <f t="shared" si="602"/>
        <v/>
      </c>
    </row>
    <row r="4245" spans="12:21" ht="15" customHeight="1" x14ac:dyDescent="0.15">
      <c r="L4245" s="244" t="str">
        <f t="shared" si="594"/>
        <v/>
      </c>
      <c r="M4245" s="245" t="str">
        <f t="shared" si="595"/>
        <v/>
      </c>
      <c r="N4245" s="244" t="str">
        <f t="shared" si="596"/>
        <v/>
      </c>
      <c r="O4245" s="244" t="str">
        <f t="shared" si="597"/>
        <v/>
      </c>
      <c r="P4245">
        <f>IF($I4245&lt;&gt;"",$I4245,IF($E4245="SGD",1,IF($E4245="USD",Settings!$B$22,IF($E4245="HKD",Settings!$B$23,1))))</f>
        <v>1</v>
      </c>
      <c r="Q4245">
        <f t="shared" si="598"/>
        <v>0</v>
      </c>
      <c r="R4245">
        <f t="shared" si="599"/>
        <v>0</v>
      </c>
      <c r="S4245" t="str">
        <f t="shared" si="600"/>
        <v/>
      </c>
      <c r="T4245" t="str">
        <f t="shared" si="601"/>
        <v/>
      </c>
      <c r="U4245" t="str">
        <f t="shared" si="602"/>
        <v/>
      </c>
    </row>
    <row r="4246" spans="12:21" ht="15" customHeight="1" x14ac:dyDescent="0.15">
      <c r="L4246" s="244" t="str">
        <f t="shared" si="594"/>
        <v/>
      </c>
      <c r="M4246" s="245" t="str">
        <f t="shared" si="595"/>
        <v/>
      </c>
      <c r="N4246" s="244" t="str">
        <f t="shared" si="596"/>
        <v/>
      </c>
      <c r="O4246" s="244" t="str">
        <f t="shared" si="597"/>
        <v/>
      </c>
      <c r="P4246">
        <f>IF($I4246&lt;&gt;"",$I4246,IF($E4246="SGD",1,IF($E4246="USD",Settings!$B$22,IF($E4246="HKD",Settings!$B$23,1))))</f>
        <v>1</v>
      </c>
      <c r="Q4246">
        <f t="shared" si="598"/>
        <v>0</v>
      </c>
      <c r="R4246">
        <f t="shared" si="599"/>
        <v>0</v>
      </c>
      <c r="S4246" t="str">
        <f t="shared" si="600"/>
        <v/>
      </c>
      <c r="T4246" t="str">
        <f t="shared" si="601"/>
        <v/>
      </c>
      <c r="U4246" t="str">
        <f t="shared" si="602"/>
        <v/>
      </c>
    </row>
    <row r="4247" spans="12:21" ht="15" customHeight="1" x14ac:dyDescent="0.15">
      <c r="L4247" s="244" t="str">
        <f t="shared" si="594"/>
        <v/>
      </c>
      <c r="M4247" s="245" t="str">
        <f t="shared" si="595"/>
        <v/>
      </c>
      <c r="N4247" s="244" t="str">
        <f t="shared" si="596"/>
        <v/>
      </c>
      <c r="O4247" s="244" t="str">
        <f t="shared" si="597"/>
        <v/>
      </c>
      <c r="P4247">
        <f>IF($I4247&lt;&gt;"",$I4247,IF($E4247="SGD",1,IF($E4247="USD",Settings!$B$22,IF($E4247="HKD",Settings!$B$23,1))))</f>
        <v>1</v>
      </c>
      <c r="Q4247">
        <f t="shared" si="598"/>
        <v>0</v>
      </c>
      <c r="R4247">
        <f t="shared" si="599"/>
        <v>0</v>
      </c>
      <c r="S4247" t="str">
        <f t="shared" si="600"/>
        <v/>
      </c>
      <c r="T4247" t="str">
        <f t="shared" si="601"/>
        <v/>
      </c>
      <c r="U4247" t="str">
        <f t="shared" si="602"/>
        <v/>
      </c>
    </row>
    <row r="4248" spans="12:21" ht="15" customHeight="1" x14ac:dyDescent="0.15">
      <c r="L4248" s="244" t="str">
        <f t="shared" si="594"/>
        <v/>
      </c>
      <c r="M4248" s="245" t="str">
        <f t="shared" si="595"/>
        <v/>
      </c>
      <c r="N4248" s="244" t="str">
        <f t="shared" si="596"/>
        <v/>
      </c>
      <c r="O4248" s="244" t="str">
        <f t="shared" si="597"/>
        <v/>
      </c>
      <c r="P4248">
        <f>IF($I4248&lt;&gt;"",$I4248,IF($E4248="SGD",1,IF($E4248="USD",Settings!$B$22,IF($E4248="HKD",Settings!$B$23,1))))</f>
        <v>1</v>
      </c>
      <c r="Q4248">
        <f t="shared" si="598"/>
        <v>0</v>
      </c>
      <c r="R4248">
        <f t="shared" si="599"/>
        <v>0</v>
      </c>
      <c r="S4248" t="str">
        <f t="shared" si="600"/>
        <v/>
      </c>
      <c r="T4248" t="str">
        <f t="shared" si="601"/>
        <v/>
      </c>
      <c r="U4248" t="str">
        <f t="shared" si="602"/>
        <v/>
      </c>
    </row>
    <row r="4249" spans="12:21" ht="15" customHeight="1" x14ac:dyDescent="0.15">
      <c r="L4249" s="244" t="str">
        <f t="shared" si="594"/>
        <v/>
      </c>
      <c r="M4249" s="245" t="str">
        <f t="shared" si="595"/>
        <v/>
      </c>
      <c r="N4249" s="244" t="str">
        <f t="shared" si="596"/>
        <v/>
      </c>
      <c r="O4249" s="244" t="str">
        <f t="shared" si="597"/>
        <v/>
      </c>
      <c r="P4249">
        <f>IF($I4249&lt;&gt;"",$I4249,IF($E4249="SGD",1,IF($E4249="USD",Settings!$B$22,IF($E4249="HKD",Settings!$B$23,1))))</f>
        <v>1</v>
      </c>
      <c r="Q4249">
        <f t="shared" si="598"/>
        <v>0</v>
      </c>
      <c r="R4249">
        <f t="shared" si="599"/>
        <v>0</v>
      </c>
      <c r="S4249" t="str">
        <f t="shared" si="600"/>
        <v/>
      </c>
      <c r="T4249" t="str">
        <f t="shared" si="601"/>
        <v/>
      </c>
      <c r="U4249" t="str">
        <f t="shared" si="602"/>
        <v/>
      </c>
    </row>
    <row r="4250" spans="12:21" ht="15" customHeight="1" x14ac:dyDescent="0.15">
      <c r="L4250" s="244" t="str">
        <f t="shared" si="594"/>
        <v/>
      </c>
      <c r="M4250" s="245" t="str">
        <f t="shared" si="595"/>
        <v/>
      </c>
      <c r="N4250" s="244" t="str">
        <f t="shared" si="596"/>
        <v/>
      </c>
      <c r="O4250" s="244" t="str">
        <f t="shared" si="597"/>
        <v/>
      </c>
      <c r="P4250">
        <f>IF($I4250&lt;&gt;"",$I4250,IF($E4250="SGD",1,IF($E4250="USD",Settings!$B$22,IF($E4250="HKD",Settings!$B$23,1))))</f>
        <v>1</v>
      </c>
      <c r="Q4250">
        <f t="shared" si="598"/>
        <v>0</v>
      </c>
      <c r="R4250">
        <f t="shared" si="599"/>
        <v>0</v>
      </c>
      <c r="S4250" t="str">
        <f t="shared" si="600"/>
        <v/>
      </c>
      <c r="T4250" t="str">
        <f t="shared" si="601"/>
        <v/>
      </c>
      <c r="U4250" t="str">
        <f t="shared" si="602"/>
        <v/>
      </c>
    </row>
    <row r="4251" spans="12:21" ht="15" customHeight="1" x14ac:dyDescent="0.15">
      <c r="L4251" s="244" t="str">
        <f t="shared" si="594"/>
        <v/>
      </c>
      <c r="M4251" s="245" t="str">
        <f t="shared" si="595"/>
        <v/>
      </c>
      <c r="N4251" s="244" t="str">
        <f t="shared" si="596"/>
        <v/>
      </c>
      <c r="O4251" s="244" t="str">
        <f t="shared" si="597"/>
        <v/>
      </c>
      <c r="P4251">
        <f>IF($I4251&lt;&gt;"",$I4251,IF($E4251="SGD",1,IF($E4251="USD",Settings!$B$22,IF($E4251="HKD",Settings!$B$23,1))))</f>
        <v>1</v>
      </c>
      <c r="Q4251">
        <f t="shared" si="598"/>
        <v>0</v>
      </c>
      <c r="R4251">
        <f t="shared" si="599"/>
        <v>0</v>
      </c>
      <c r="S4251" t="str">
        <f t="shared" si="600"/>
        <v/>
      </c>
      <c r="T4251" t="str">
        <f t="shared" si="601"/>
        <v/>
      </c>
      <c r="U4251" t="str">
        <f t="shared" si="602"/>
        <v/>
      </c>
    </row>
    <row r="4252" spans="12:21" ht="15" customHeight="1" x14ac:dyDescent="0.15">
      <c r="L4252" s="244" t="str">
        <f t="shared" si="594"/>
        <v/>
      </c>
      <c r="M4252" s="245" t="str">
        <f t="shared" si="595"/>
        <v/>
      </c>
      <c r="N4252" s="244" t="str">
        <f t="shared" si="596"/>
        <v/>
      </c>
      <c r="O4252" s="244" t="str">
        <f t="shared" si="597"/>
        <v/>
      </c>
      <c r="P4252">
        <f>IF($I4252&lt;&gt;"",$I4252,IF($E4252="SGD",1,IF($E4252="USD",Settings!$B$22,IF($E4252="HKD",Settings!$B$23,1))))</f>
        <v>1</v>
      </c>
      <c r="Q4252">
        <f t="shared" si="598"/>
        <v>0</v>
      </c>
      <c r="R4252">
        <f t="shared" si="599"/>
        <v>0</v>
      </c>
      <c r="S4252" t="str">
        <f t="shared" si="600"/>
        <v/>
      </c>
      <c r="T4252" t="str">
        <f t="shared" si="601"/>
        <v/>
      </c>
      <c r="U4252" t="str">
        <f t="shared" si="602"/>
        <v/>
      </c>
    </row>
    <row r="4253" spans="12:21" ht="15" customHeight="1" x14ac:dyDescent="0.15">
      <c r="L4253" s="244" t="str">
        <f t="shared" si="594"/>
        <v/>
      </c>
      <c r="M4253" s="245" t="str">
        <f t="shared" si="595"/>
        <v/>
      </c>
      <c r="N4253" s="244" t="str">
        <f t="shared" si="596"/>
        <v/>
      </c>
      <c r="O4253" s="244" t="str">
        <f t="shared" si="597"/>
        <v/>
      </c>
      <c r="P4253">
        <f>IF($I4253&lt;&gt;"",$I4253,IF($E4253="SGD",1,IF($E4253="USD",Settings!$B$22,IF($E4253="HKD",Settings!$B$23,1))))</f>
        <v>1</v>
      </c>
      <c r="Q4253">
        <f t="shared" si="598"/>
        <v>0</v>
      </c>
      <c r="R4253">
        <f t="shared" si="599"/>
        <v>0</v>
      </c>
      <c r="S4253" t="str">
        <f t="shared" si="600"/>
        <v/>
      </c>
      <c r="T4253" t="str">
        <f t="shared" si="601"/>
        <v/>
      </c>
      <c r="U4253" t="str">
        <f t="shared" si="602"/>
        <v/>
      </c>
    </row>
    <row r="4254" spans="12:21" ht="15" customHeight="1" x14ac:dyDescent="0.15">
      <c r="L4254" s="244" t="str">
        <f t="shared" si="594"/>
        <v/>
      </c>
      <c r="M4254" s="245" t="str">
        <f t="shared" si="595"/>
        <v/>
      </c>
      <c r="N4254" s="244" t="str">
        <f t="shared" si="596"/>
        <v/>
      </c>
      <c r="O4254" s="244" t="str">
        <f t="shared" si="597"/>
        <v/>
      </c>
      <c r="P4254">
        <f>IF($I4254&lt;&gt;"",$I4254,IF($E4254="SGD",1,IF($E4254="USD",Settings!$B$22,IF($E4254="HKD",Settings!$B$23,1))))</f>
        <v>1</v>
      </c>
      <c r="Q4254">
        <f t="shared" si="598"/>
        <v>0</v>
      </c>
      <c r="R4254">
        <f t="shared" si="599"/>
        <v>0</v>
      </c>
      <c r="S4254" t="str">
        <f t="shared" si="600"/>
        <v/>
      </c>
      <c r="T4254" t="str">
        <f t="shared" si="601"/>
        <v/>
      </c>
      <c r="U4254" t="str">
        <f t="shared" si="602"/>
        <v/>
      </c>
    </row>
    <row r="4255" spans="12:21" ht="15" customHeight="1" x14ac:dyDescent="0.15">
      <c r="L4255" s="244" t="str">
        <f t="shared" si="594"/>
        <v/>
      </c>
      <c r="M4255" s="245" t="str">
        <f t="shared" si="595"/>
        <v/>
      </c>
      <c r="N4255" s="244" t="str">
        <f t="shared" si="596"/>
        <v/>
      </c>
      <c r="O4255" s="244" t="str">
        <f t="shared" si="597"/>
        <v/>
      </c>
      <c r="P4255">
        <f>IF($I4255&lt;&gt;"",$I4255,IF($E4255="SGD",1,IF($E4255="USD",Settings!$B$22,IF($E4255="HKD",Settings!$B$23,1))))</f>
        <v>1</v>
      </c>
      <c r="Q4255">
        <f t="shared" si="598"/>
        <v>0</v>
      </c>
      <c r="R4255">
        <f t="shared" si="599"/>
        <v>0</v>
      </c>
      <c r="S4255" t="str">
        <f t="shared" si="600"/>
        <v/>
      </c>
      <c r="T4255" t="str">
        <f t="shared" si="601"/>
        <v/>
      </c>
      <c r="U4255" t="str">
        <f t="shared" si="602"/>
        <v/>
      </c>
    </row>
    <row r="4256" spans="12:21" ht="15" customHeight="1" x14ac:dyDescent="0.15">
      <c r="L4256" s="244" t="str">
        <f t="shared" si="594"/>
        <v/>
      </c>
      <c r="M4256" s="245" t="str">
        <f t="shared" si="595"/>
        <v/>
      </c>
      <c r="N4256" s="244" t="str">
        <f t="shared" si="596"/>
        <v/>
      </c>
      <c r="O4256" s="244" t="str">
        <f t="shared" si="597"/>
        <v/>
      </c>
      <c r="P4256">
        <f>IF($I4256&lt;&gt;"",$I4256,IF($E4256="SGD",1,IF($E4256="USD",Settings!$B$22,IF($E4256="HKD",Settings!$B$23,1))))</f>
        <v>1</v>
      </c>
      <c r="Q4256">
        <f t="shared" si="598"/>
        <v>0</v>
      </c>
      <c r="R4256">
        <f t="shared" si="599"/>
        <v>0</v>
      </c>
      <c r="S4256" t="str">
        <f t="shared" si="600"/>
        <v/>
      </c>
      <c r="T4256" t="str">
        <f t="shared" si="601"/>
        <v/>
      </c>
      <c r="U4256" t="str">
        <f t="shared" si="602"/>
        <v/>
      </c>
    </row>
    <row r="4257" spans="12:21" ht="15" customHeight="1" x14ac:dyDescent="0.15">
      <c r="L4257" s="244" t="str">
        <f t="shared" si="594"/>
        <v/>
      </c>
      <c r="M4257" s="245" t="str">
        <f t="shared" si="595"/>
        <v/>
      </c>
      <c r="N4257" s="244" t="str">
        <f t="shared" si="596"/>
        <v/>
      </c>
      <c r="O4257" s="244" t="str">
        <f t="shared" si="597"/>
        <v/>
      </c>
      <c r="P4257">
        <f>IF($I4257&lt;&gt;"",$I4257,IF($E4257="SGD",1,IF($E4257="USD",Settings!$B$22,IF($E4257="HKD",Settings!$B$23,1))))</f>
        <v>1</v>
      </c>
      <c r="Q4257">
        <f t="shared" si="598"/>
        <v>0</v>
      </c>
      <c r="R4257">
        <f t="shared" si="599"/>
        <v>0</v>
      </c>
      <c r="S4257" t="str">
        <f t="shared" si="600"/>
        <v/>
      </c>
      <c r="T4257" t="str">
        <f t="shared" si="601"/>
        <v/>
      </c>
      <c r="U4257" t="str">
        <f t="shared" si="602"/>
        <v/>
      </c>
    </row>
    <row r="4258" spans="12:21" ht="15" customHeight="1" x14ac:dyDescent="0.15">
      <c r="L4258" s="244" t="str">
        <f t="shared" si="594"/>
        <v/>
      </c>
      <c r="M4258" s="245" t="str">
        <f t="shared" si="595"/>
        <v/>
      </c>
      <c r="N4258" s="244" t="str">
        <f t="shared" si="596"/>
        <v/>
      </c>
      <c r="O4258" s="244" t="str">
        <f t="shared" si="597"/>
        <v/>
      </c>
      <c r="P4258">
        <f>IF($I4258&lt;&gt;"",$I4258,IF($E4258="SGD",1,IF($E4258="USD",Settings!$B$22,IF($E4258="HKD",Settings!$B$23,1))))</f>
        <v>1</v>
      </c>
      <c r="Q4258">
        <f t="shared" si="598"/>
        <v>0</v>
      </c>
      <c r="R4258">
        <f t="shared" si="599"/>
        <v>0</v>
      </c>
      <c r="S4258" t="str">
        <f t="shared" si="600"/>
        <v/>
      </c>
      <c r="T4258" t="str">
        <f t="shared" si="601"/>
        <v/>
      </c>
      <c r="U4258" t="str">
        <f t="shared" si="602"/>
        <v/>
      </c>
    </row>
    <row r="4259" spans="12:21" ht="15" customHeight="1" x14ac:dyDescent="0.15">
      <c r="L4259" s="244" t="str">
        <f t="shared" si="594"/>
        <v/>
      </c>
      <c r="M4259" s="245" t="str">
        <f t="shared" si="595"/>
        <v/>
      </c>
      <c r="N4259" s="244" t="str">
        <f t="shared" si="596"/>
        <v/>
      </c>
      <c r="O4259" s="244" t="str">
        <f t="shared" si="597"/>
        <v/>
      </c>
      <c r="P4259">
        <f>IF($I4259&lt;&gt;"",$I4259,IF($E4259="SGD",1,IF($E4259="USD",Settings!$B$22,IF($E4259="HKD",Settings!$B$23,1))))</f>
        <v>1</v>
      </c>
      <c r="Q4259">
        <f t="shared" si="598"/>
        <v>0</v>
      </c>
      <c r="R4259">
        <f t="shared" si="599"/>
        <v>0</v>
      </c>
      <c r="S4259" t="str">
        <f t="shared" si="600"/>
        <v/>
      </c>
      <c r="T4259" t="str">
        <f t="shared" si="601"/>
        <v/>
      </c>
      <c r="U4259" t="str">
        <f t="shared" si="602"/>
        <v/>
      </c>
    </row>
    <row r="4260" spans="12:21" ht="15" customHeight="1" x14ac:dyDescent="0.15">
      <c r="L4260" s="244" t="str">
        <f t="shared" si="594"/>
        <v/>
      </c>
      <c r="M4260" s="245" t="str">
        <f t="shared" si="595"/>
        <v/>
      </c>
      <c r="N4260" s="244" t="str">
        <f t="shared" si="596"/>
        <v/>
      </c>
      <c r="O4260" s="244" t="str">
        <f t="shared" si="597"/>
        <v/>
      </c>
      <c r="P4260">
        <f>IF($I4260&lt;&gt;"",$I4260,IF($E4260="SGD",1,IF($E4260="USD",Settings!$B$22,IF($E4260="HKD",Settings!$B$23,1))))</f>
        <v>1</v>
      </c>
      <c r="Q4260">
        <f t="shared" si="598"/>
        <v>0</v>
      </c>
      <c r="R4260">
        <f t="shared" si="599"/>
        <v>0</v>
      </c>
      <c r="S4260" t="str">
        <f t="shared" si="600"/>
        <v/>
      </c>
      <c r="T4260" t="str">
        <f t="shared" si="601"/>
        <v/>
      </c>
      <c r="U4260" t="str">
        <f t="shared" si="602"/>
        <v/>
      </c>
    </row>
    <row r="4261" spans="12:21" ht="15" customHeight="1" x14ac:dyDescent="0.15">
      <c r="L4261" s="244" t="str">
        <f t="shared" si="594"/>
        <v/>
      </c>
      <c r="M4261" s="245" t="str">
        <f t="shared" si="595"/>
        <v/>
      </c>
      <c r="N4261" s="244" t="str">
        <f t="shared" si="596"/>
        <v/>
      </c>
      <c r="O4261" s="244" t="str">
        <f t="shared" si="597"/>
        <v/>
      </c>
      <c r="P4261">
        <f>IF($I4261&lt;&gt;"",$I4261,IF($E4261="SGD",1,IF($E4261="USD",Settings!$B$22,IF($E4261="HKD",Settings!$B$23,1))))</f>
        <v>1</v>
      </c>
      <c r="Q4261">
        <f t="shared" si="598"/>
        <v>0</v>
      </c>
      <c r="R4261">
        <f t="shared" si="599"/>
        <v>0</v>
      </c>
      <c r="S4261" t="str">
        <f t="shared" si="600"/>
        <v/>
      </c>
      <c r="T4261" t="str">
        <f t="shared" si="601"/>
        <v/>
      </c>
      <c r="U4261" t="str">
        <f t="shared" si="602"/>
        <v/>
      </c>
    </row>
    <row r="4262" spans="12:21" ht="15" customHeight="1" x14ac:dyDescent="0.15">
      <c r="L4262" s="244" t="str">
        <f t="shared" si="594"/>
        <v/>
      </c>
      <c r="M4262" s="245" t="str">
        <f t="shared" si="595"/>
        <v/>
      </c>
      <c r="N4262" s="244" t="str">
        <f t="shared" si="596"/>
        <v/>
      </c>
      <c r="O4262" s="244" t="str">
        <f t="shared" si="597"/>
        <v/>
      </c>
      <c r="P4262">
        <f>IF($I4262&lt;&gt;"",$I4262,IF($E4262="SGD",1,IF($E4262="USD",Settings!$B$22,IF($E4262="HKD",Settings!$B$23,1))))</f>
        <v>1</v>
      </c>
      <c r="Q4262">
        <f t="shared" si="598"/>
        <v>0</v>
      </c>
      <c r="R4262">
        <f t="shared" si="599"/>
        <v>0</v>
      </c>
      <c r="S4262" t="str">
        <f t="shared" si="600"/>
        <v/>
      </c>
      <c r="T4262" t="str">
        <f t="shared" si="601"/>
        <v/>
      </c>
      <c r="U4262" t="str">
        <f t="shared" si="602"/>
        <v/>
      </c>
    </row>
    <row r="4263" spans="12:21" ht="15" customHeight="1" x14ac:dyDescent="0.15">
      <c r="L4263" s="244" t="str">
        <f t="shared" si="594"/>
        <v/>
      </c>
      <c r="M4263" s="245" t="str">
        <f t="shared" si="595"/>
        <v/>
      </c>
      <c r="N4263" s="244" t="str">
        <f t="shared" si="596"/>
        <v/>
      </c>
      <c r="O4263" s="244" t="str">
        <f t="shared" si="597"/>
        <v/>
      </c>
      <c r="P4263">
        <f>IF($I4263&lt;&gt;"",$I4263,IF($E4263="SGD",1,IF($E4263="USD",Settings!$B$22,IF($E4263="HKD",Settings!$B$23,1))))</f>
        <v>1</v>
      </c>
      <c r="Q4263">
        <f t="shared" si="598"/>
        <v>0</v>
      </c>
      <c r="R4263">
        <f t="shared" si="599"/>
        <v>0</v>
      </c>
      <c r="S4263" t="str">
        <f t="shared" si="600"/>
        <v/>
      </c>
      <c r="T4263" t="str">
        <f t="shared" si="601"/>
        <v/>
      </c>
      <c r="U4263" t="str">
        <f t="shared" si="602"/>
        <v/>
      </c>
    </row>
    <row r="4264" spans="12:21" ht="15" customHeight="1" x14ac:dyDescent="0.15">
      <c r="L4264" s="244" t="str">
        <f t="shared" si="594"/>
        <v/>
      </c>
      <c r="M4264" s="245" t="str">
        <f t="shared" si="595"/>
        <v/>
      </c>
      <c r="N4264" s="244" t="str">
        <f t="shared" si="596"/>
        <v/>
      </c>
      <c r="O4264" s="244" t="str">
        <f t="shared" si="597"/>
        <v/>
      </c>
      <c r="P4264">
        <f>IF($I4264&lt;&gt;"",$I4264,IF($E4264="SGD",1,IF($E4264="USD",Settings!$B$22,IF($E4264="HKD",Settings!$B$23,1))))</f>
        <v>1</v>
      </c>
      <c r="Q4264">
        <f t="shared" si="598"/>
        <v>0</v>
      </c>
      <c r="R4264">
        <f t="shared" si="599"/>
        <v>0</v>
      </c>
      <c r="S4264" t="str">
        <f t="shared" si="600"/>
        <v/>
      </c>
      <c r="T4264" t="str">
        <f t="shared" si="601"/>
        <v/>
      </c>
      <c r="U4264" t="str">
        <f t="shared" si="602"/>
        <v/>
      </c>
    </row>
    <row r="4265" spans="12:21" ht="15" customHeight="1" x14ac:dyDescent="0.15">
      <c r="L4265" s="244" t="str">
        <f t="shared" ref="L4265:L4328" si="603">IF(OR(B4265="",C4265="",E4265=""),"",B4265&amp;":"&amp;C4265&amp;":"&amp;E4265)</f>
        <v/>
      </c>
      <c r="M4265" s="245" t="str">
        <f t="shared" ref="M4265:M4328" si="604">IF(A4265="","",A4265*D4265)</f>
        <v/>
      </c>
      <c r="N4265" s="244" t="str">
        <f t="shared" ref="N4265:N4328" si="605">IF(A4265="","",IF(OR(A4265=1,A4265=0),J4265,0))</f>
        <v/>
      </c>
      <c r="O4265" s="244" t="str">
        <f t="shared" ref="O4265:O4328" si="606">IF(A4265="","",IF(A4265=-1,J4265,0))</f>
        <v/>
      </c>
      <c r="P4265">
        <f>IF($I4265&lt;&gt;"",$I4265,IF($E4265="SGD",1,IF($E4265="USD",Settings!$B$22,IF($E4265="HKD",Settings!$B$23,1))))</f>
        <v>1</v>
      </c>
      <c r="Q4265">
        <f t="shared" ref="Q4265:Q4328" si="607">IF($L4265="",0,($O4265-$N4265+IF($A4265=2,$J4265,0))*$P4265)</f>
        <v>0</v>
      </c>
      <c r="R4265">
        <f t="shared" ref="R4265:R4328" si="608">IF($L4265="",0,IF($A4265=2,$J4265*$P4265,0))</f>
        <v>0</v>
      </c>
      <c r="S4265" t="str">
        <f t="shared" si="600"/>
        <v/>
      </c>
      <c r="T4265" t="str">
        <f t="shared" si="601"/>
        <v/>
      </c>
      <c r="U4265" t="str">
        <f t="shared" si="602"/>
        <v/>
      </c>
    </row>
    <row r="4266" spans="12:21" ht="15" customHeight="1" x14ac:dyDescent="0.15">
      <c r="L4266" s="244" t="str">
        <f t="shared" si="603"/>
        <v/>
      </c>
      <c r="M4266" s="245" t="str">
        <f t="shared" si="604"/>
        <v/>
      </c>
      <c r="N4266" s="244" t="str">
        <f t="shared" si="605"/>
        <v/>
      </c>
      <c r="O4266" s="244" t="str">
        <f t="shared" si="606"/>
        <v/>
      </c>
      <c r="P4266">
        <f>IF($I4266&lt;&gt;"",$I4266,IF($E4266="SGD",1,IF($E4266="USD",Settings!$B$22,IF($E4266="HKD",Settings!$B$23,1))))</f>
        <v>1</v>
      </c>
      <c r="Q4266">
        <f t="shared" si="607"/>
        <v>0</v>
      </c>
      <c r="R4266">
        <f t="shared" si="608"/>
        <v>0</v>
      </c>
      <c r="S4266" t="str">
        <f t="shared" si="600"/>
        <v/>
      </c>
      <c r="T4266" t="str">
        <f t="shared" si="601"/>
        <v/>
      </c>
      <c r="U4266" t="str">
        <f t="shared" si="602"/>
        <v/>
      </c>
    </row>
    <row r="4267" spans="12:21" ht="15" customHeight="1" x14ac:dyDescent="0.15">
      <c r="L4267" s="244" t="str">
        <f t="shared" si="603"/>
        <v/>
      </c>
      <c r="M4267" s="245" t="str">
        <f t="shared" si="604"/>
        <v/>
      </c>
      <c r="N4267" s="244" t="str">
        <f t="shared" si="605"/>
        <v/>
      </c>
      <c r="O4267" s="244" t="str">
        <f t="shared" si="606"/>
        <v/>
      </c>
      <c r="P4267">
        <f>IF($I4267&lt;&gt;"",$I4267,IF($E4267="SGD",1,IF($E4267="USD",Settings!$B$22,IF($E4267="HKD",Settings!$B$23,1))))</f>
        <v>1</v>
      </c>
      <c r="Q4267">
        <f t="shared" si="607"/>
        <v>0</v>
      </c>
      <c r="R4267">
        <f t="shared" si="608"/>
        <v>0</v>
      </c>
      <c r="S4267" t="str">
        <f t="shared" si="600"/>
        <v/>
      </c>
      <c r="T4267" t="str">
        <f t="shared" si="601"/>
        <v/>
      </c>
      <c r="U4267" t="str">
        <f t="shared" si="602"/>
        <v/>
      </c>
    </row>
    <row r="4268" spans="12:21" ht="15" customHeight="1" x14ac:dyDescent="0.15">
      <c r="L4268" s="244" t="str">
        <f t="shared" si="603"/>
        <v/>
      </c>
      <c r="M4268" s="245" t="str">
        <f t="shared" si="604"/>
        <v/>
      </c>
      <c r="N4268" s="244" t="str">
        <f t="shared" si="605"/>
        <v/>
      </c>
      <c r="O4268" s="244" t="str">
        <f t="shared" si="606"/>
        <v/>
      </c>
      <c r="P4268">
        <f>IF($I4268&lt;&gt;"",$I4268,IF($E4268="SGD",1,IF($E4268="USD",Settings!$B$22,IF($E4268="HKD",Settings!$B$23,1))))</f>
        <v>1</v>
      </c>
      <c r="Q4268">
        <f t="shared" si="607"/>
        <v>0</v>
      </c>
      <c r="R4268">
        <f t="shared" si="608"/>
        <v>0</v>
      </c>
      <c r="S4268" t="str">
        <f t="shared" si="600"/>
        <v/>
      </c>
      <c r="T4268" t="str">
        <f t="shared" si="601"/>
        <v/>
      </c>
      <c r="U4268" t="str">
        <f t="shared" si="602"/>
        <v/>
      </c>
    </row>
    <row r="4269" spans="12:21" ht="15" customHeight="1" x14ac:dyDescent="0.15">
      <c r="L4269" s="244" t="str">
        <f t="shared" si="603"/>
        <v/>
      </c>
      <c r="M4269" s="245" t="str">
        <f t="shared" si="604"/>
        <v/>
      </c>
      <c r="N4269" s="244" t="str">
        <f t="shared" si="605"/>
        <v/>
      </c>
      <c r="O4269" s="244" t="str">
        <f t="shared" si="606"/>
        <v/>
      </c>
      <c r="P4269">
        <f>IF($I4269&lt;&gt;"",$I4269,IF($E4269="SGD",1,IF($E4269="USD",Settings!$B$22,IF($E4269="HKD",Settings!$B$23,1))))</f>
        <v>1</v>
      </c>
      <c r="Q4269">
        <f t="shared" si="607"/>
        <v>0</v>
      </c>
      <c r="R4269">
        <f t="shared" si="608"/>
        <v>0</v>
      </c>
      <c r="S4269" t="str">
        <f t="shared" si="600"/>
        <v/>
      </c>
      <c r="T4269" t="str">
        <f t="shared" si="601"/>
        <v/>
      </c>
      <c r="U4269" t="str">
        <f t="shared" si="602"/>
        <v/>
      </c>
    </row>
    <row r="4270" spans="12:21" ht="15" customHeight="1" x14ac:dyDescent="0.15">
      <c r="L4270" s="244" t="str">
        <f t="shared" si="603"/>
        <v/>
      </c>
      <c r="M4270" s="245" t="str">
        <f t="shared" si="604"/>
        <v/>
      </c>
      <c r="N4270" s="244" t="str">
        <f t="shared" si="605"/>
        <v/>
      </c>
      <c r="O4270" s="244" t="str">
        <f t="shared" si="606"/>
        <v/>
      </c>
      <c r="P4270">
        <f>IF($I4270&lt;&gt;"",$I4270,IF($E4270="SGD",1,IF($E4270="USD",Settings!$B$22,IF($E4270="HKD",Settings!$B$23,1))))</f>
        <v>1</v>
      </c>
      <c r="Q4270">
        <f t="shared" si="607"/>
        <v>0</v>
      </c>
      <c r="R4270">
        <f t="shared" si="608"/>
        <v>0</v>
      </c>
      <c r="S4270" t="str">
        <f t="shared" si="600"/>
        <v/>
      </c>
      <c r="T4270" t="str">
        <f t="shared" si="601"/>
        <v/>
      </c>
      <c r="U4270" t="str">
        <f t="shared" si="602"/>
        <v/>
      </c>
    </row>
    <row r="4271" spans="12:21" ht="15" customHeight="1" x14ac:dyDescent="0.15">
      <c r="L4271" s="244" t="str">
        <f t="shared" si="603"/>
        <v/>
      </c>
      <c r="M4271" s="245" t="str">
        <f t="shared" si="604"/>
        <v/>
      </c>
      <c r="N4271" s="244" t="str">
        <f t="shared" si="605"/>
        <v/>
      </c>
      <c r="O4271" s="244" t="str">
        <f t="shared" si="606"/>
        <v/>
      </c>
      <c r="P4271">
        <f>IF($I4271&lt;&gt;"",$I4271,IF($E4271="SGD",1,IF($E4271="USD",Settings!$B$22,IF($E4271="HKD",Settings!$B$23,1))))</f>
        <v>1</v>
      </c>
      <c r="Q4271">
        <f t="shared" si="607"/>
        <v>0</v>
      </c>
      <c r="R4271">
        <f t="shared" si="608"/>
        <v>0</v>
      </c>
      <c r="S4271" t="str">
        <f t="shared" si="600"/>
        <v/>
      </c>
      <c r="T4271" t="str">
        <f t="shared" si="601"/>
        <v/>
      </c>
      <c r="U4271" t="str">
        <f t="shared" si="602"/>
        <v/>
      </c>
    </row>
    <row r="4272" spans="12:21" ht="15" customHeight="1" x14ac:dyDescent="0.15">
      <c r="L4272" s="244" t="str">
        <f t="shared" si="603"/>
        <v/>
      </c>
      <c r="M4272" s="245" t="str">
        <f t="shared" si="604"/>
        <v/>
      </c>
      <c r="N4272" s="244" t="str">
        <f t="shared" si="605"/>
        <v/>
      </c>
      <c r="O4272" s="244" t="str">
        <f t="shared" si="606"/>
        <v/>
      </c>
      <c r="P4272">
        <f>IF($I4272&lt;&gt;"",$I4272,IF($E4272="SGD",1,IF($E4272="USD",Settings!$B$22,IF($E4272="HKD",Settings!$B$23,1))))</f>
        <v>1</v>
      </c>
      <c r="Q4272">
        <f t="shared" si="607"/>
        <v>0</v>
      </c>
      <c r="R4272">
        <f t="shared" si="608"/>
        <v>0</v>
      </c>
      <c r="S4272" t="str">
        <f t="shared" si="600"/>
        <v/>
      </c>
      <c r="T4272" t="str">
        <f t="shared" si="601"/>
        <v/>
      </c>
      <c r="U4272" t="str">
        <f t="shared" si="602"/>
        <v/>
      </c>
    </row>
    <row r="4273" spans="12:21" ht="15" customHeight="1" x14ac:dyDescent="0.15">
      <c r="L4273" s="244" t="str">
        <f t="shared" si="603"/>
        <v/>
      </c>
      <c r="M4273" s="245" t="str">
        <f t="shared" si="604"/>
        <v/>
      </c>
      <c r="N4273" s="244" t="str">
        <f t="shared" si="605"/>
        <v/>
      </c>
      <c r="O4273" s="244" t="str">
        <f t="shared" si="606"/>
        <v/>
      </c>
      <c r="P4273">
        <f>IF($I4273&lt;&gt;"",$I4273,IF($E4273="SGD",1,IF($E4273="USD",Settings!$B$22,IF($E4273="HKD",Settings!$B$23,1))))</f>
        <v>1</v>
      </c>
      <c r="Q4273">
        <f t="shared" si="607"/>
        <v>0</v>
      </c>
      <c r="R4273">
        <f t="shared" si="608"/>
        <v>0</v>
      </c>
      <c r="S4273" t="str">
        <f t="shared" si="600"/>
        <v/>
      </c>
      <c r="T4273" t="str">
        <f t="shared" si="601"/>
        <v/>
      </c>
      <c r="U4273" t="str">
        <f t="shared" si="602"/>
        <v/>
      </c>
    </row>
    <row r="4274" spans="12:21" ht="15" customHeight="1" x14ac:dyDescent="0.15">
      <c r="L4274" s="244" t="str">
        <f t="shared" si="603"/>
        <v/>
      </c>
      <c r="M4274" s="245" t="str">
        <f t="shared" si="604"/>
        <v/>
      </c>
      <c r="N4274" s="244" t="str">
        <f t="shared" si="605"/>
        <v/>
      </c>
      <c r="O4274" s="244" t="str">
        <f t="shared" si="606"/>
        <v/>
      </c>
      <c r="P4274">
        <f>IF($I4274&lt;&gt;"",$I4274,IF($E4274="SGD",1,IF($E4274="USD",Settings!$B$22,IF($E4274="HKD",Settings!$B$23,1))))</f>
        <v>1</v>
      </c>
      <c r="Q4274">
        <f t="shared" si="607"/>
        <v>0</v>
      </c>
      <c r="R4274">
        <f t="shared" si="608"/>
        <v>0</v>
      </c>
      <c r="S4274" t="str">
        <f t="shared" si="600"/>
        <v/>
      </c>
      <c r="T4274" t="str">
        <f t="shared" si="601"/>
        <v/>
      </c>
      <c r="U4274" t="str">
        <f t="shared" si="602"/>
        <v/>
      </c>
    </row>
    <row r="4275" spans="12:21" ht="15" customHeight="1" x14ac:dyDescent="0.15">
      <c r="L4275" s="244" t="str">
        <f t="shared" si="603"/>
        <v/>
      </c>
      <c r="M4275" s="245" t="str">
        <f t="shared" si="604"/>
        <v/>
      </c>
      <c r="N4275" s="244" t="str">
        <f t="shared" si="605"/>
        <v/>
      </c>
      <c r="O4275" s="244" t="str">
        <f t="shared" si="606"/>
        <v/>
      </c>
      <c r="P4275">
        <f>IF($I4275&lt;&gt;"",$I4275,IF($E4275="SGD",1,IF($E4275="USD",Settings!$B$22,IF($E4275="HKD",Settings!$B$23,1))))</f>
        <v>1</v>
      </c>
      <c r="Q4275">
        <f t="shared" si="607"/>
        <v>0</v>
      </c>
      <c r="R4275">
        <f t="shared" si="608"/>
        <v>0</v>
      </c>
      <c r="S4275" t="str">
        <f t="shared" si="600"/>
        <v/>
      </c>
      <c r="T4275" t="str">
        <f t="shared" si="601"/>
        <v/>
      </c>
      <c r="U4275" t="str">
        <f t="shared" si="602"/>
        <v/>
      </c>
    </row>
    <row r="4276" spans="12:21" ht="15" customHeight="1" x14ac:dyDescent="0.15">
      <c r="L4276" s="244" t="str">
        <f t="shared" si="603"/>
        <v/>
      </c>
      <c r="M4276" s="245" t="str">
        <f t="shared" si="604"/>
        <v/>
      </c>
      <c r="N4276" s="244" t="str">
        <f t="shared" si="605"/>
        <v/>
      </c>
      <c r="O4276" s="244" t="str">
        <f t="shared" si="606"/>
        <v/>
      </c>
      <c r="P4276">
        <f>IF($I4276&lt;&gt;"",$I4276,IF($E4276="SGD",1,IF($E4276="USD",Settings!$B$22,IF($E4276="HKD",Settings!$B$23,1))))</f>
        <v>1</v>
      </c>
      <c r="Q4276">
        <f t="shared" si="607"/>
        <v>0</v>
      </c>
      <c r="R4276">
        <f t="shared" si="608"/>
        <v>0</v>
      </c>
      <c r="S4276" t="str">
        <f t="shared" si="600"/>
        <v/>
      </c>
      <c r="T4276" t="str">
        <f t="shared" si="601"/>
        <v/>
      </c>
      <c r="U4276" t="str">
        <f t="shared" si="602"/>
        <v/>
      </c>
    </row>
    <row r="4277" spans="12:21" ht="15" customHeight="1" x14ac:dyDescent="0.15">
      <c r="L4277" s="244" t="str">
        <f t="shared" si="603"/>
        <v/>
      </c>
      <c r="M4277" s="245" t="str">
        <f t="shared" si="604"/>
        <v/>
      </c>
      <c r="N4277" s="244" t="str">
        <f t="shared" si="605"/>
        <v/>
      </c>
      <c r="O4277" s="244" t="str">
        <f t="shared" si="606"/>
        <v/>
      </c>
      <c r="P4277">
        <f>IF($I4277&lt;&gt;"",$I4277,IF($E4277="SGD",1,IF($E4277="USD",Settings!$B$22,IF($E4277="HKD",Settings!$B$23,1))))</f>
        <v>1</v>
      </c>
      <c r="Q4277">
        <f t="shared" si="607"/>
        <v>0</v>
      </c>
      <c r="R4277">
        <f t="shared" si="608"/>
        <v>0</v>
      </c>
      <c r="S4277" t="str">
        <f t="shared" si="600"/>
        <v/>
      </c>
      <c r="T4277" t="str">
        <f t="shared" si="601"/>
        <v/>
      </c>
      <c r="U4277" t="str">
        <f t="shared" si="602"/>
        <v/>
      </c>
    </row>
    <row r="4278" spans="12:21" ht="15" customHeight="1" x14ac:dyDescent="0.15">
      <c r="L4278" s="244" t="str">
        <f t="shared" si="603"/>
        <v/>
      </c>
      <c r="M4278" s="245" t="str">
        <f t="shared" si="604"/>
        <v/>
      </c>
      <c r="N4278" s="244" t="str">
        <f t="shared" si="605"/>
        <v/>
      </c>
      <c r="O4278" s="244" t="str">
        <f t="shared" si="606"/>
        <v/>
      </c>
      <c r="P4278">
        <f>IF($I4278&lt;&gt;"",$I4278,IF($E4278="SGD",1,IF($E4278="USD",Settings!$B$22,IF($E4278="HKD",Settings!$B$23,1))))</f>
        <v>1</v>
      </c>
      <c r="Q4278">
        <f t="shared" si="607"/>
        <v>0</v>
      </c>
      <c r="R4278">
        <f t="shared" si="608"/>
        <v>0</v>
      </c>
      <c r="S4278" t="str">
        <f t="shared" si="600"/>
        <v/>
      </c>
      <c r="T4278" t="str">
        <f t="shared" si="601"/>
        <v/>
      </c>
      <c r="U4278" t="str">
        <f t="shared" si="602"/>
        <v/>
      </c>
    </row>
    <row r="4279" spans="12:21" ht="15" customHeight="1" x14ac:dyDescent="0.15">
      <c r="L4279" s="244" t="str">
        <f t="shared" si="603"/>
        <v/>
      </c>
      <c r="M4279" s="245" t="str">
        <f t="shared" si="604"/>
        <v/>
      </c>
      <c r="N4279" s="244" t="str">
        <f t="shared" si="605"/>
        <v/>
      </c>
      <c r="O4279" s="244" t="str">
        <f t="shared" si="606"/>
        <v/>
      </c>
      <c r="P4279">
        <f>IF($I4279&lt;&gt;"",$I4279,IF($E4279="SGD",1,IF($E4279="USD",Settings!$B$22,IF($E4279="HKD",Settings!$B$23,1))))</f>
        <v>1</v>
      </c>
      <c r="Q4279">
        <f t="shared" si="607"/>
        <v>0</v>
      </c>
      <c r="R4279">
        <f t="shared" si="608"/>
        <v>0</v>
      </c>
      <c r="S4279" t="str">
        <f t="shared" si="600"/>
        <v/>
      </c>
      <c r="T4279" t="str">
        <f t="shared" si="601"/>
        <v/>
      </c>
      <c r="U4279" t="str">
        <f t="shared" si="602"/>
        <v/>
      </c>
    </row>
    <row r="4280" spans="12:21" ht="15" customHeight="1" x14ac:dyDescent="0.15">
      <c r="L4280" s="244" t="str">
        <f t="shared" si="603"/>
        <v/>
      </c>
      <c r="M4280" s="245" t="str">
        <f t="shared" si="604"/>
        <v/>
      </c>
      <c r="N4280" s="244" t="str">
        <f t="shared" si="605"/>
        <v/>
      </c>
      <c r="O4280" s="244" t="str">
        <f t="shared" si="606"/>
        <v/>
      </c>
      <c r="P4280">
        <f>IF($I4280&lt;&gt;"",$I4280,IF($E4280="SGD",1,IF($E4280="USD",Settings!$B$22,IF($E4280="HKD",Settings!$B$23,1))))</f>
        <v>1</v>
      </c>
      <c r="Q4280">
        <f t="shared" si="607"/>
        <v>0</v>
      </c>
      <c r="R4280">
        <f t="shared" si="608"/>
        <v>0</v>
      </c>
      <c r="S4280" t="str">
        <f t="shared" si="600"/>
        <v/>
      </c>
      <c r="T4280" t="str">
        <f t="shared" si="601"/>
        <v/>
      </c>
      <c r="U4280" t="str">
        <f t="shared" si="602"/>
        <v/>
      </c>
    </row>
    <row r="4281" spans="12:21" ht="15" customHeight="1" x14ac:dyDescent="0.15">
      <c r="L4281" s="244" t="str">
        <f t="shared" si="603"/>
        <v/>
      </c>
      <c r="M4281" s="245" t="str">
        <f t="shared" si="604"/>
        <v/>
      </c>
      <c r="N4281" s="244" t="str">
        <f t="shared" si="605"/>
        <v/>
      </c>
      <c r="O4281" s="244" t="str">
        <f t="shared" si="606"/>
        <v/>
      </c>
      <c r="P4281">
        <f>IF($I4281&lt;&gt;"",$I4281,IF($E4281="SGD",1,IF($E4281="USD",Settings!$B$22,IF($E4281="HKD",Settings!$B$23,1))))</f>
        <v>1</v>
      </c>
      <c r="Q4281">
        <f t="shared" si="607"/>
        <v>0</v>
      </c>
      <c r="R4281">
        <f t="shared" si="608"/>
        <v>0</v>
      </c>
      <c r="S4281" t="str">
        <f t="shared" si="600"/>
        <v/>
      </c>
      <c r="T4281" t="str">
        <f t="shared" si="601"/>
        <v/>
      </c>
      <c r="U4281" t="str">
        <f t="shared" si="602"/>
        <v/>
      </c>
    </row>
    <row r="4282" spans="12:21" ht="15" customHeight="1" x14ac:dyDescent="0.15">
      <c r="L4282" s="244" t="str">
        <f t="shared" si="603"/>
        <v/>
      </c>
      <c r="M4282" s="245" t="str">
        <f t="shared" si="604"/>
        <v/>
      </c>
      <c r="N4282" s="244" t="str">
        <f t="shared" si="605"/>
        <v/>
      </c>
      <c r="O4282" s="244" t="str">
        <f t="shared" si="606"/>
        <v/>
      </c>
      <c r="P4282">
        <f>IF($I4282&lt;&gt;"",$I4282,IF($E4282="SGD",1,IF($E4282="USD",Settings!$B$22,IF($E4282="HKD",Settings!$B$23,1))))</f>
        <v>1</v>
      </c>
      <c r="Q4282">
        <f t="shared" si="607"/>
        <v>0</v>
      </c>
      <c r="R4282">
        <f t="shared" si="608"/>
        <v>0</v>
      </c>
      <c r="S4282" t="str">
        <f t="shared" si="600"/>
        <v/>
      </c>
      <c r="T4282" t="str">
        <f t="shared" si="601"/>
        <v/>
      </c>
      <c r="U4282" t="str">
        <f t="shared" si="602"/>
        <v/>
      </c>
    </row>
    <row r="4283" spans="12:21" ht="15" customHeight="1" x14ac:dyDescent="0.15">
      <c r="L4283" s="244" t="str">
        <f t="shared" si="603"/>
        <v/>
      </c>
      <c r="M4283" s="245" t="str">
        <f t="shared" si="604"/>
        <v/>
      </c>
      <c r="N4283" s="244" t="str">
        <f t="shared" si="605"/>
        <v/>
      </c>
      <c r="O4283" s="244" t="str">
        <f t="shared" si="606"/>
        <v/>
      </c>
      <c r="P4283">
        <f>IF($I4283&lt;&gt;"",$I4283,IF($E4283="SGD",1,IF($E4283="USD",Settings!$B$22,IF($E4283="HKD",Settings!$B$23,1))))</f>
        <v>1</v>
      </c>
      <c r="Q4283">
        <f t="shared" si="607"/>
        <v>0</v>
      </c>
      <c r="R4283">
        <f t="shared" si="608"/>
        <v>0</v>
      </c>
      <c r="S4283" t="str">
        <f t="shared" si="600"/>
        <v/>
      </c>
      <c r="T4283" t="str">
        <f t="shared" si="601"/>
        <v/>
      </c>
      <c r="U4283" t="str">
        <f t="shared" si="602"/>
        <v/>
      </c>
    </row>
    <row r="4284" spans="12:21" ht="15" customHeight="1" x14ac:dyDescent="0.15">
      <c r="L4284" s="244" t="str">
        <f t="shared" si="603"/>
        <v/>
      </c>
      <c r="M4284" s="245" t="str">
        <f t="shared" si="604"/>
        <v/>
      </c>
      <c r="N4284" s="244" t="str">
        <f t="shared" si="605"/>
        <v/>
      </c>
      <c r="O4284" s="244" t="str">
        <f t="shared" si="606"/>
        <v/>
      </c>
      <c r="P4284">
        <f>IF($I4284&lt;&gt;"",$I4284,IF($E4284="SGD",1,IF($E4284="USD",Settings!$B$22,IF($E4284="HKD",Settings!$B$23,1))))</f>
        <v>1</v>
      </c>
      <c r="Q4284">
        <f t="shared" si="607"/>
        <v>0</v>
      </c>
      <c r="R4284">
        <f t="shared" si="608"/>
        <v>0</v>
      </c>
      <c r="S4284" t="str">
        <f t="shared" si="600"/>
        <v/>
      </c>
      <c r="T4284" t="str">
        <f t="shared" si="601"/>
        <v/>
      </c>
      <c r="U4284" t="str">
        <f t="shared" si="602"/>
        <v/>
      </c>
    </row>
    <row r="4285" spans="12:21" ht="15" customHeight="1" x14ac:dyDescent="0.15">
      <c r="L4285" s="244" t="str">
        <f t="shared" si="603"/>
        <v/>
      </c>
      <c r="M4285" s="245" t="str">
        <f t="shared" si="604"/>
        <v/>
      </c>
      <c r="N4285" s="244" t="str">
        <f t="shared" si="605"/>
        <v/>
      </c>
      <c r="O4285" s="244" t="str">
        <f t="shared" si="606"/>
        <v/>
      </c>
      <c r="P4285">
        <f>IF($I4285&lt;&gt;"",$I4285,IF($E4285="SGD",1,IF($E4285="USD",Settings!$B$22,IF($E4285="HKD",Settings!$B$23,1))))</f>
        <v>1</v>
      </c>
      <c r="Q4285">
        <f t="shared" si="607"/>
        <v>0</v>
      </c>
      <c r="R4285">
        <f t="shared" si="608"/>
        <v>0</v>
      </c>
      <c r="S4285" t="str">
        <f t="shared" si="600"/>
        <v/>
      </c>
      <c r="T4285" t="str">
        <f t="shared" si="601"/>
        <v/>
      </c>
      <c r="U4285" t="str">
        <f t="shared" si="602"/>
        <v/>
      </c>
    </row>
    <row r="4286" spans="12:21" ht="15" customHeight="1" x14ac:dyDescent="0.15">
      <c r="L4286" s="244" t="str">
        <f t="shared" si="603"/>
        <v/>
      </c>
      <c r="M4286" s="245" t="str">
        <f t="shared" si="604"/>
        <v/>
      </c>
      <c r="N4286" s="244" t="str">
        <f t="shared" si="605"/>
        <v/>
      </c>
      <c r="O4286" s="244" t="str">
        <f t="shared" si="606"/>
        <v/>
      </c>
      <c r="P4286">
        <f>IF($I4286&lt;&gt;"",$I4286,IF($E4286="SGD",1,IF($E4286="USD",Settings!$B$22,IF($E4286="HKD",Settings!$B$23,1))))</f>
        <v>1</v>
      </c>
      <c r="Q4286">
        <f t="shared" si="607"/>
        <v>0</v>
      </c>
      <c r="R4286">
        <f t="shared" si="608"/>
        <v>0</v>
      </c>
      <c r="S4286" t="str">
        <f t="shared" si="600"/>
        <v/>
      </c>
      <c r="T4286" t="str">
        <f t="shared" si="601"/>
        <v/>
      </c>
      <c r="U4286" t="str">
        <f t="shared" si="602"/>
        <v/>
      </c>
    </row>
    <row r="4287" spans="12:21" ht="15" customHeight="1" x14ac:dyDescent="0.15">
      <c r="L4287" s="244" t="str">
        <f t="shared" si="603"/>
        <v/>
      </c>
      <c r="M4287" s="245" t="str">
        <f t="shared" si="604"/>
        <v/>
      </c>
      <c r="N4287" s="244" t="str">
        <f t="shared" si="605"/>
        <v/>
      </c>
      <c r="O4287" s="244" t="str">
        <f t="shared" si="606"/>
        <v/>
      </c>
      <c r="P4287">
        <f>IF($I4287&lt;&gt;"",$I4287,IF($E4287="SGD",1,IF($E4287="USD",Settings!$B$22,IF($E4287="HKD",Settings!$B$23,1))))</f>
        <v>1</v>
      </c>
      <c r="Q4287">
        <f t="shared" si="607"/>
        <v>0</v>
      </c>
      <c r="R4287">
        <f t="shared" si="608"/>
        <v>0</v>
      </c>
      <c r="S4287" t="str">
        <f t="shared" si="600"/>
        <v/>
      </c>
      <c r="T4287" t="str">
        <f t="shared" si="601"/>
        <v/>
      </c>
      <c r="U4287" t="str">
        <f t="shared" si="602"/>
        <v/>
      </c>
    </row>
    <row r="4288" spans="12:21" ht="15" customHeight="1" x14ac:dyDescent="0.15">
      <c r="L4288" s="244" t="str">
        <f t="shared" si="603"/>
        <v/>
      </c>
      <c r="M4288" s="245" t="str">
        <f t="shared" si="604"/>
        <v/>
      </c>
      <c r="N4288" s="244" t="str">
        <f t="shared" si="605"/>
        <v/>
      </c>
      <c r="O4288" s="244" t="str">
        <f t="shared" si="606"/>
        <v/>
      </c>
      <c r="P4288">
        <f>IF($I4288&lt;&gt;"",$I4288,IF($E4288="SGD",1,IF($E4288="USD",Settings!$B$22,IF($E4288="HKD",Settings!$B$23,1))))</f>
        <v>1</v>
      </c>
      <c r="Q4288">
        <f t="shared" si="607"/>
        <v>0</v>
      </c>
      <c r="R4288">
        <f t="shared" si="608"/>
        <v>0</v>
      </c>
      <c r="S4288" t="str">
        <f t="shared" si="600"/>
        <v/>
      </c>
      <c r="T4288" t="str">
        <f t="shared" si="601"/>
        <v/>
      </c>
      <c r="U4288" t="str">
        <f t="shared" si="602"/>
        <v/>
      </c>
    </row>
    <row r="4289" spans="12:21" ht="15" customHeight="1" x14ac:dyDescent="0.15">
      <c r="L4289" s="244" t="str">
        <f t="shared" si="603"/>
        <v/>
      </c>
      <c r="M4289" s="245" t="str">
        <f t="shared" si="604"/>
        <v/>
      </c>
      <c r="N4289" s="244" t="str">
        <f t="shared" si="605"/>
        <v/>
      </c>
      <c r="O4289" s="244" t="str">
        <f t="shared" si="606"/>
        <v/>
      </c>
      <c r="P4289">
        <f>IF($I4289&lt;&gt;"",$I4289,IF($E4289="SGD",1,IF($E4289="USD",Settings!$B$22,IF($E4289="HKD",Settings!$B$23,1))))</f>
        <v>1</v>
      </c>
      <c r="Q4289">
        <f t="shared" si="607"/>
        <v>0</v>
      </c>
      <c r="R4289">
        <f t="shared" si="608"/>
        <v>0</v>
      </c>
      <c r="S4289" t="str">
        <f t="shared" si="600"/>
        <v/>
      </c>
      <c r="T4289" t="str">
        <f t="shared" si="601"/>
        <v/>
      </c>
      <c r="U4289" t="str">
        <f t="shared" si="602"/>
        <v/>
      </c>
    </row>
    <row r="4290" spans="12:21" ht="15" customHeight="1" x14ac:dyDescent="0.15">
      <c r="L4290" s="244" t="str">
        <f t="shared" si="603"/>
        <v/>
      </c>
      <c r="M4290" s="245" t="str">
        <f t="shared" si="604"/>
        <v/>
      </c>
      <c r="N4290" s="244" t="str">
        <f t="shared" si="605"/>
        <v/>
      </c>
      <c r="O4290" s="244" t="str">
        <f t="shared" si="606"/>
        <v/>
      </c>
      <c r="P4290">
        <f>IF($I4290&lt;&gt;"",$I4290,IF($E4290="SGD",1,IF($E4290="USD",Settings!$B$22,IF($E4290="HKD",Settings!$B$23,1))))</f>
        <v>1</v>
      </c>
      <c r="Q4290">
        <f t="shared" si="607"/>
        <v>0</v>
      </c>
      <c r="R4290">
        <f t="shared" si="608"/>
        <v>0</v>
      </c>
      <c r="S4290" t="str">
        <f t="shared" ref="S4290:S4353" si="609">IF(L4290="","",SUMIFS($M:$M,$L:$L,L4290,$T:$T,"&lt;="&amp;T4290))</f>
        <v/>
      </c>
      <c r="T4290" t="str">
        <f t="shared" ref="T4290:T4353" si="610">IF(L4290="","",INT(G4290)*100000+ROW())</f>
        <v/>
      </c>
      <c r="U4290" t="str">
        <f t="shared" ref="U4290:U4353" si="611">IF(L4290="","",IF(AND(COUNTIFS($L:$L,L4290,$S:$S,"&gt;-0.000001",$S:$S,"&lt;0.000001",$T:$T,"&gt;"&amp;T4290)=0,ABS(S4290)&gt;0.000001),1,0))</f>
        <v/>
      </c>
    </row>
    <row r="4291" spans="12:21" ht="15" customHeight="1" x14ac:dyDescent="0.15">
      <c r="L4291" s="244" t="str">
        <f t="shared" si="603"/>
        <v/>
      </c>
      <c r="M4291" s="245" t="str">
        <f t="shared" si="604"/>
        <v/>
      </c>
      <c r="N4291" s="244" t="str">
        <f t="shared" si="605"/>
        <v/>
      </c>
      <c r="O4291" s="244" t="str">
        <f t="shared" si="606"/>
        <v/>
      </c>
      <c r="P4291">
        <f>IF($I4291&lt;&gt;"",$I4291,IF($E4291="SGD",1,IF($E4291="USD",Settings!$B$22,IF($E4291="HKD",Settings!$B$23,1))))</f>
        <v>1</v>
      </c>
      <c r="Q4291">
        <f t="shared" si="607"/>
        <v>0</v>
      </c>
      <c r="R4291">
        <f t="shared" si="608"/>
        <v>0</v>
      </c>
      <c r="S4291" t="str">
        <f t="shared" si="609"/>
        <v/>
      </c>
      <c r="T4291" t="str">
        <f t="shared" si="610"/>
        <v/>
      </c>
      <c r="U4291" t="str">
        <f t="shared" si="611"/>
        <v/>
      </c>
    </row>
    <row r="4292" spans="12:21" ht="15" customHeight="1" x14ac:dyDescent="0.15">
      <c r="L4292" s="244" t="str">
        <f t="shared" si="603"/>
        <v/>
      </c>
      <c r="M4292" s="245" t="str">
        <f t="shared" si="604"/>
        <v/>
      </c>
      <c r="N4292" s="244" t="str">
        <f t="shared" si="605"/>
        <v/>
      </c>
      <c r="O4292" s="244" t="str">
        <f t="shared" si="606"/>
        <v/>
      </c>
      <c r="P4292">
        <f>IF($I4292&lt;&gt;"",$I4292,IF($E4292="SGD",1,IF($E4292="USD",Settings!$B$22,IF($E4292="HKD",Settings!$B$23,1))))</f>
        <v>1</v>
      </c>
      <c r="Q4292">
        <f t="shared" si="607"/>
        <v>0</v>
      </c>
      <c r="R4292">
        <f t="shared" si="608"/>
        <v>0</v>
      </c>
      <c r="S4292" t="str">
        <f t="shared" si="609"/>
        <v/>
      </c>
      <c r="T4292" t="str">
        <f t="shared" si="610"/>
        <v/>
      </c>
      <c r="U4292" t="str">
        <f t="shared" si="611"/>
        <v/>
      </c>
    </row>
    <row r="4293" spans="12:21" ht="15" customHeight="1" x14ac:dyDescent="0.15">
      <c r="L4293" s="244" t="str">
        <f t="shared" si="603"/>
        <v/>
      </c>
      <c r="M4293" s="245" t="str">
        <f t="shared" si="604"/>
        <v/>
      </c>
      <c r="N4293" s="244" t="str">
        <f t="shared" si="605"/>
        <v/>
      </c>
      <c r="O4293" s="244" t="str">
        <f t="shared" si="606"/>
        <v/>
      </c>
      <c r="P4293">
        <f>IF($I4293&lt;&gt;"",$I4293,IF($E4293="SGD",1,IF($E4293="USD",Settings!$B$22,IF($E4293="HKD",Settings!$B$23,1))))</f>
        <v>1</v>
      </c>
      <c r="Q4293">
        <f t="shared" si="607"/>
        <v>0</v>
      </c>
      <c r="R4293">
        <f t="shared" si="608"/>
        <v>0</v>
      </c>
      <c r="S4293" t="str">
        <f t="shared" si="609"/>
        <v/>
      </c>
      <c r="T4293" t="str">
        <f t="shared" si="610"/>
        <v/>
      </c>
      <c r="U4293" t="str">
        <f t="shared" si="611"/>
        <v/>
      </c>
    </row>
    <row r="4294" spans="12:21" ht="15" customHeight="1" x14ac:dyDescent="0.15">
      <c r="L4294" s="244" t="str">
        <f t="shared" si="603"/>
        <v/>
      </c>
      <c r="M4294" s="245" t="str">
        <f t="shared" si="604"/>
        <v/>
      </c>
      <c r="N4294" s="244" t="str">
        <f t="shared" si="605"/>
        <v/>
      </c>
      <c r="O4294" s="244" t="str">
        <f t="shared" si="606"/>
        <v/>
      </c>
      <c r="P4294">
        <f>IF($I4294&lt;&gt;"",$I4294,IF($E4294="SGD",1,IF($E4294="USD",Settings!$B$22,IF($E4294="HKD",Settings!$B$23,1))))</f>
        <v>1</v>
      </c>
      <c r="Q4294">
        <f t="shared" si="607"/>
        <v>0</v>
      </c>
      <c r="R4294">
        <f t="shared" si="608"/>
        <v>0</v>
      </c>
      <c r="S4294" t="str">
        <f t="shared" si="609"/>
        <v/>
      </c>
      <c r="T4294" t="str">
        <f t="shared" si="610"/>
        <v/>
      </c>
      <c r="U4294" t="str">
        <f t="shared" si="611"/>
        <v/>
      </c>
    </row>
    <row r="4295" spans="12:21" ht="15" customHeight="1" x14ac:dyDescent="0.15">
      <c r="L4295" s="244" t="str">
        <f t="shared" si="603"/>
        <v/>
      </c>
      <c r="M4295" s="245" t="str">
        <f t="shared" si="604"/>
        <v/>
      </c>
      <c r="N4295" s="244" t="str">
        <f t="shared" si="605"/>
        <v/>
      </c>
      <c r="O4295" s="244" t="str">
        <f t="shared" si="606"/>
        <v/>
      </c>
      <c r="P4295">
        <f>IF($I4295&lt;&gt;"",$I4295,IF($E4295="SGD",1,IF($E4295="USD",Settings!$B$22,IF($E4295="HKD",Settings!$B$23,1))))</f>
        <v>1</v>
      </c>
      <c r="Q4295">
        <f t="shared" si="607"/>
        <v>0</v>
      </c>
      <c r="R4295">
        <f t="shared" si="608"/>
        <v>0</v>
      </c>
      <c r="S4295" t="str">
        <f t="shared" si="609"/>
        <v/>
      </c>
      <c r="T4295" t="str">
        <f t="shared" si="610"/>
        <v/>
      </c>
      <c r="U4295" t="str">
        <f t="shared" si="611"/>
        <v/>
      </c>
    </row>
    <row r="4296" spans="12:21" ht="15" customHeight="1" x14ac:dyDescent="0.15">
      <c r="L4296" s="244" t="str">
        <f t="shared" si="603"/>
        <v/>
      </c>
      <c r="M4296" s="245" t="str">
        <f t="shared" si="604"/>
        <v/>
      </c>
      <c r="N4296" s="244" t="str">
        <f t="shared" si="605"/>
        <v/>
      </c>
      <c r="O4296" s="244" t="str">
        <f t="shared" si="606"/>
        <v/>
      </c>
      <c r="P4296">
        <f>IF($I4296&lt;&gt;"",$I4296,IF($E4296="SGD",1,IF($E4296="USD",Settings!$B$22,IF($E4296="HKD",Settings!$B$23,1))))</f>
        <v>1</v>
      </c>
      <c r="Q4296">
        <f t="shared" si="607"/>
        <v>0</v>
      </c>
      <c r="R4296">
        <f t="shared" si="608"/>
        <v>0</v>
      </c>
      <c r="S4296" t="str">
        <f t="shared" si="609"/>
        <v/>
      </c>
      <c r="T4296" t="str">
        <f t="shared" si="610"/>
        <v/>
      </c>
      <c r="U4296" t="str">
        <f t="shared" si="611"/>
        <v/>
      </c>
    </row>
    <row r="4297" spans="12:21" ht="15" customHeight="1" x14ac:dyDescent="0.15">
      <c r="L4297" s="244" t="str">
        <f t="shared" si="603"/>
        <v/>
      </c>
      <c r="M4297" s="245" t="str">
        <f t="shared" si="604"/>
        <v/>
      </c>
      <c r="N4297" s="244" t="str">
        <f t="shared" si="605"/>
        <v/>
      </c>
      <c r="O4297" s="244" t="str">
        <f t="shared" si="606"/>
        <v/>
      </c>
      <c r="P4297">
        <f>IF($I4297&lt;&gt;"",$I4297,IF($E4297="SGD",1,IF($E4297="USD",Settings!$B$22,IF($E4297="HKD",Settings!$B$23,1))))</f>
        <v>1</v>
      </c>
      <c r="Q4297">
        <f t="shared" si="607"/>
        <v>0</v>
      </c>
      <c r="R4297">
        <f t="shared" si="608"/>
        <v>0</v>
      </c>
      <c r="S4297" t="str">
        <f t="shared" si="609"/>
        <v/>
      </c>
      <c r="T4297" t="str">
        <f t="shared" si="610"/>
        <v/>
      </c>
      <c r="U4297" t="str">
        <f t="shared" si="611"/>
        <v/>
      </c>
    </row>
    <row r="4298" spans="12:21" ht="15" customHeight="1" x14ac:dyDescent="0.15">
      <c r="L4298" s="244" t="str">
        <f t="shared" si="603"/>
        <v/>
      </c>
      <c r="M4298" s="245" t="str">
        <f t="shared" si="604"/>
        <v/>
      </c>
      <c r="N4298" s="244" t="str">
        <f t="shared" si="605"/>
        <v/>
      </c>
      <c r="O4298" s="244" t="str">
        <f t="shared" si="606"/>
        <v/>
      </c>
      <c r="P4298">
        <f>IF($I4298&lt;&gt;"",$I4298,IF($E4298="SGD",1,IF($E4298="USD",Settings!$B$22,IF($E4298="HKD",Settings!$B$23,1))))</f>
        <v>1</v>
      </c>
      <c r="Q4298">
        <f t="shared" si="607"/>
        <v>0</v>
      </c>
      <c r="R4298">
        <f t="shared" si="608"/>
        <v>0</v>
      </c>
      <c r="S4298" t="str">
        <f t="shared" si="609"/>
        <v/>
      </c>
      <c r="T4298" t="str">
        <f t="shared" si="610"/>
        <v/>
      </c>
      <c r="U4298" t="str">
        <f t="shared" si="611"/>
        <v/>
      </c>
    </row>
    <row r="4299" spans="12:21" ht="15" customHeight="1" x14ac:dyDescent="0.15">
      <c r="L4299" s="244" t="str">
        <f t="shared" si="603"/>
        <v/>
      </c>
      <c r="M4299" s="245" t="str">
        <f t="shared" si="604"/>
        <v/>
      </c>
      <c r="N4299" s="244" t="str">
        <f t="shared" si="605"/>
        <v/>
      </c>
      <c r="O4299" s="244" t="str">
        <f t="shared" si="606"/>
        <v/>
      </c>
      <c r="P4299">
        <f>IF($I4299&lt;&gt;"",$I4299,IF($E4299="SGD",1,IF($E4299="USD",Settings!$B$22,IF($E4299="HKD",Settings!$B$23,1))))</f>
        <v>1</v>
      </c>
      <c r="Q4299">
        <f t="shared" si="607"/>
        <v>0</v>
      </c>
      <c r="R4299">
        <f t="shared" si="608"/>
        <v>0</v>
      </c>
      <c r="S4299" t="str">
        <f t="shared" si="609"/>
        <v/>
      </c>
      <c r="T4299" t="str">
        <f t="shared" si="610"/>
        <v/>
      </c>
      <c r="U4299" t="str">
        <f t="shared" si="611"/>
        <v/>
      </c>
    </row>
    <row r="4300" spans="12:21" ht="15" customHeight="1" x14ac:dyDescent="0.15">
      <c r="L4300" s="244" t="str">
        <f t="shared" si="603"/>
        <v/>
      </c>
      <c r="M4300" s="245" t="str">
        <f t="shared" si="604"/>
        <v/>
      </c>
      <c r="N4300" s="244" t="str">
        <f t="shared" si="605"/>
        <v/>
      </c>
      <c r="O4300" s="244" t="str">
        <f t="shared" si="606"/>
        <v/>
      </c>
      <c r="P4300">
        <f>IF($I4300&lt;&gt;"",$I4300,IF($E4300="SGD",1,IF($E4300="USD",Settings!$B$22,IF($E4300="HKD",Settings!$B$23,1))))</f>
        <v>1</v>
      </c>
      <c r="Q4300">
        <f t="shared" si="607"/>
        <v>0</v>
      </c>
      <c r="R4300">
        <f t="shared" si="608"/>
        <v>0</v>
      </c>
      <c r="S4300" t="str">
        <f t="shared" si="609"/>
        <v/>
      </c>
      <c r="T4300" t="str">
        <f t="shared" si="610"/>
        <v/>
      </c>
      <c r="U4300" t="str">
        <f t="shared" si="611"/>
        <v/>
      </c>
    </row>
    <row r="4301" spans="12:21" ht="15" customHeight="1" x14ac:dyDescent="0.15">
      <c r="L4301" s="244" t="str">
        <f t="shared" si="603"/>
        <v/>
      </c>
      <c r="M4301" s="245" t="str">
        <f t="shared" si="604"/>
        <v/>
      </c>
      <c r="N4301" s="244" t="str">
        <f t="shared" si="605"/>
        <v/>
      </c>
      <c r="O4301" s="244" t="str">
        <f t="shared" si="606"/>
        <v/>
      </c>
      <c r="P4301">
        <f>IF($I4301&lt;&gt;"",$I4301,IF($E4301="SGD",1,IF($E4301="USD",Settings!$B$22,IF($E4301="HKD",Settings!$B$23,1))))</f>
        <v>1</v>
      </c>
      <c r="Q4301">
        <f t="shared" si="607"/>
        <v>0</v>
      </c>
      <c r="R4301">
        <f t="shared" si="608"/>
        <v>0</v>
      </c>
      <c r="S4301" t="str">
        <f t="shared" si="609"/>
        <v/>
      </c>
      <c r="T4301" t="str">
        <f t="shared" si="610"/>
        <v/>
      </c>
      <c r="U4301" t="str">
        <f t="shared" si="611"/>
        <v/>
      </c>
    </row>
    <row r="4302" spans="12:21" ht="15" customHeight="1" x14ac:dyDescent="0.15">
      <c r="L4302" s="244" t="str">
        <f t="shared" si="603"/>
        <v/>
      </c>
      <c r="M4302" s="245" t="str">
        <f t="shared" si="604"/>
        <v/>
      </c>
      <c r="N4302" s="244" t="str">
        <f t="shared" si="605"/>
        <v/>
      </c>
      <c r="O4302" s="244" t="str">
        <f t="shared" si="606"/>
        <v/>
      </c>
      <c r="P4302">
        <f>IF($I4302&lt;&gt;"",$I4302,IF($E4302="SGD",1,IF($E4302="USD",Settings!$B$22,IF($E4302="HKD",Settings!$B$23,1))))</f>
        <v>1</v>
      </c>
      <c r="Q4302">
        <f t="shared" si="607"/>
        <v>0</v>
      </c>
      <c r="R4302">
        <f t="shared" si="608"/>
        <v>0</v>
      </c>
      <c r="S4302" t="str">
        <f t="shared" si="609"/>
        <v/>
      </c>
      <c r="T4302" t="str">
        <f t="shared" si="610"/>
        <v/>
      </c>
      <c r="U4302" t="str">
        <f t="shared" si="611"/>
        <v/>
      </c>
    </row>
    <row r="4303" spans="12:21" ht="15" customHeight="1" x14ac:dyDescent="0.15">
      <c r="L4303" s="244" t="str">
        <f t="shared" si="603"/>
        <v/>
      </c>
      <c r="M4303" s="245" t="str">
        <f t="shared" si="604"/>
        <v/>
      </c>
      <c r="N4303" s="244" t="str">
        <f t="shared" si="605"/>
        <v/>
      </c>
      <c r="O4303" s="244" t="str">
        <f t="shared" si="606"/>
        <v/>
      </c>
      <c r="P4303">
        <f>IF($I4303&lt;&gt;"",$I4303,IF($E4303="SGD",1,IF($E4303="USD",Settings!$B$22,IF($E4303="HKD",Settings!$B$23,1))))</f>
        <v>1</v>
      </c>
      <c r="Q4303">
        <f t="shared" si="607"/>
        <v>0</v>
      </c>
      <c r="R4303">
        <f t="shared" si="608"/>
        <v>0</v>
      </c>
      <c r="S4303" t="str">
        <f t="shared" si="609"/>
        <v/>
      </c>
      <c r="T4303" t="str">
        <f t="shared" si="610"/>
        <v/>
      </c>
      <c r="U4303" t="str">
        <f t="shared" si="611"/>
        <v/>
      </c>
    </row>
    <row r="4304" spans="12:21" ht="15" customHeight="1" x14ac:dyDescent="0.15">
      <c r="L4304" s="244" t="str">
        <f t="shared" si="603"/>
        <v/>
      </c>
      <c r="M4304" s="245" t="str">
        <f t="shared" si="604"/>
        <v/>
      </c>
      <c r="N4304" s="244" t="str">
        <f t="shared" si="605"/>
        <v/>
      </c>
      <c r="O4304" s="244" t="str">
        <f t="shared" si="606"/>
        <v/>
      </c>
      <c r="P4304">
        <f>IF($I4304&lt;&gt;"",$I4304,IF($E4304="SGD",1,IF($E4304="USD",Settings!$B$22,IF($E4304="HKD",Settings!$B$23,1))))</f>
        <v>1</v>
      </c>
      <c r="Q4304">
        <f t="shared" si="607"/>
        <v>0</v>
      </c>
      <c r="R4304">
        <f t="shared" si="608"/>
        <v>0</v>
      </c>
      <c r="S4304" t="str">
        <f t="shared" si="609"/>
        <v/>
      </c>
      <c r="T4304" t="str">
        <f t="shared" si="610"/>
        <v/>
      </c>
      <c r="U4304" t="str">
        <f t="shared" si="611"/>
        <v/>
      </c>
    </row>
    <row r="4305" spans="12:21" ht="15" customHeight="1" x14ac:dyDescent="0.15">
      <c r="L4305" s="244" t="str">
        <f t="shared" si="603"/>
        <v/>
      </c>
      <c r="M4305" s="245" t="str">
        <f t="shared" si="604"/>
        <v/>
      </c>
      <c r="N4305" s="244" t="str">
        <f t="shared" si="605"/>
        <v/>
      </c>
      <c r="O4305" s="244" t="str">
        <f t="shared" si="606"/>
        <v/>
      </c>
      <c r="P4305">
        <f>IF($I4305&lt;&gt;"",$I4305,IF($E4305="SGD",1,IF($E4305="USD",Settings!$B$22,IF($E4305="HKD",Settings!$B$23,1))))</f>
        <v>1</v>
      </c>
      <c r="Q4305">
        <f t="shared" si="607"/>
        <v>0</v>
      </c>
      <c r="R4305">
        <f t="shared" si="608"/>
        <v>0</v>
      </c>
      <c r="S4305" t="str">
        <f t="shared" si="609"/>
        <v/>
      </c>
      <c r="T4305" t="str">
        <f t="shared" si="610"/>
        <v/>
      </c>
      <c r="U4305" t="str">
        <f t="shared" si="611"/>
        <v/>
      </c>
    </row>
    <row r="4306" spans="12:21" ht="15" customHeight="1" x14ac:dyDescent="0.15">
      <c r="L4306" s="244" t="str">
        <f t="shared" si="603"/>
        <v/>
      </c>
      <c r="M4306" s="245" t="str">
        <f t="shared" si="604"/>
        <v/>
      </c>
      <c r="N4306" s="244" t="str">
        <f t="shared" si="605"/>
        <v/>
      </c>
      <c r="O4306" s="244" t="str">
        <f t="shared" si="606"/>
        <v/>
      </c>
      <c r="P4306">
        <f>IF($I4306&lt;&gt;"",$I4306,IF($E4306="SGD",1,IF($E4306="USD",Settings!$B$22,IF($E4306="HKD",Settings!$B$23,1))))</f>
        <v>1</v>
      </c>
      <c r="Q4306">
        <f t="shared" si="607"/>
        <v>0</v>
      </c>
      <c r="R4306">
        <f t="shared" si="608"/>
        <v>0</v>
      </c>
      <c r="S4306" t="str">
        <f t="shared" si="609"/>
        <v/>
      </c>
      <c r="T4306" t="str">
        <f t="shared" si="610"/>
        <v/>
      </c>
      <c r="U4306" t="str">
        <f t="shared" si="611"/>
        <v/>
      </c>
    </row>
    <row r="4307" spans="12:21" ht="15" customHeight="1" x14ac:dyDescent="0.15">
      <c r="L4307" s="244" t="str">
        <f t="shared" si="603"/>
        <v/>
      </c>
      <c r="M4307" s="245" t="str">
        <f t="shared" si="604"/>
        <v/>
      </c>
      <c r="N4307" s="244" t="str">
        <f t="shared" si="605"/>
        <v/>
      </c>
      <c r="O4307" s="244" t="str">
        <f t="shared" si="606"/>
        <v/>
      </c>
      <c r="P4307">
        <f>IF($I4307&lt;&gt;"",$I4307,IF($E4307="SGD",1,IF($E4307="USD",Settings!$B$22,IF($E4307="HKD",Settings!$B$23,1))))</f>
        <v>1</v>
      </c>
      <c r="Q4307">
        <f t="shared" si="607"/>
        <v>0</v>
      </c>
      <c r="R4307">
        <f t="shared" si="608"/>
        <v>0</v>
      </c>
      <c r="S4307" t="str">
        <f t="shared" si="609"/>
        <v/>
      </c>
      <c r="T4307" t="str">
        <f t="shared" si="610"/>
        <v/>
      </c>
      <c r="U4307" t="str">
        <f t="shared" si="611"/>
        <v/>
      </c>
    </row>
    <row r="4308" spans="12:21" ht="15" customHeight="1" x14ac:dyDescent="0.15">
      <c r="L4308" s="244" t="str">
        <f t="shared" si="603"/>
        <v/>
      </c>
      <c r="M4308" s="245" t="str">
        <f t="shared" si="604"/>
        <v/>
      </c>
      <c r="N4308" s="244" t="str">
        <f t="shared" si="605"/>
        <v/>
      </c>
      <c r="O4308" s="244" t="str">
        <f t="shared" si="606"/>
        <v/>
      </c>
      <c r="P4308">
        <f>IF($I4308&lt;&gt;"",$I4308,IF($E4308="SGD",1,IF($E4308="USD",Settings!$B$22,IF($E4308="HKD",Settings!$B$23,1))))</f>
        <v>1</v>
      </c>
      <c r="Q4308">
        <f t="shared" si="607"/>
        <v>0</v>
      </c>
      <c r="R4308">
        <f t="shared" si="608"/>
        <v>0</v>
      </c>
      <c r="S4308" t="str">
        <f t="shared" si="609"/>
        <v/>
      </c>
      <c r="T4308" t="str">
        <f t="shared" si="610"/>
        <v/>
      </c>
      <c r="U4308" t="str">
        <f t="shared" si="611"/>
        <v/>
      </c>
    </row>
    <row r="4309" spans="12:21" ht="15" customHeight="1" x14ac:dyDescent="0.15">
      <c r="L4309" s="244" t="str">
        <f t="shared" si="603"/>
        <v/>
      </c>
      <c r="M4309" s="245" t="str">
        <f t="shared" si="604"/>
        <v/>
      </c>
      <c r="N4309" s="244" t="str">
        <f t="shared" si="605"/>
        <v/>
      </c>
      <c r="O4309" s="244" t="str">
        <f t="shared" si="606"/>
        <v/>
      </c>
      <c r="P4309">
        <f>IF($I4309&lt;&gt;"",$I4309,IF($E4309="SGD",1,IF($E4309="USD",Settings!$B$22,IF($E4309="HKD",Settings!$B$23,1))))</f>
        <v>1</v>
      </c>
      <c r="Q4309">
        <f t="shared" si="607"/>
        <v>0</v>
      </c>
      <c r="R4309">
        <f t="shared" si="608"/>
        <v>0</v>
      </c>
      <c r="S4309" t="str">
        <f t="shared" si="609"/>
        <v/>
      </c>
      <c r="T4309" t="str">
        <f t="shared" si="610"/>
        <v/>
      </c>
      <c r="U4309" t="str">
        <f t="shared" si="611"/>
        <v/>
      </c>
    </row>
    <row r="4310" spans="12:21" ht="15" customHeight="1" x14ac:dyDescent="0.15">
      <c r="L4310" s="244" t="str">
        <f t="shared" si="603"/>
        <v/>
      </c>
      <c r="M4310" s="245" t="str">
        <f t="shared" si="604"/>
        <v/>
      </c>
      <c r="N4310" s="244" t="str">
        <f t="shared" si="605"/>
        <v/>
      </c>
      <c r="O4310" s="244" t="str">
        <f t="shared" si="606"/>
        <v/>
      </c>
      <c r="P4310">
        <f>IF($I4310&lt;&gt;"",$I4310,IF($E4310="SGD",1,IF($E4310="USD",Settings!$B$22,IF($E4310="HKD",Settings!$B$23,1))))</f>
        <v>1</v>
      </c>
      <c r="Q4310">
        <f t="shared" si="607"/>
        <v>0</v>
      </c>
      <c r="R4310">
        <f t="shared" si="608"/>
        <v>0</v>
      </c>
      <c r="S4310" t="str">
        <f t="shared" si="609"/>
        <v/>
      </c>
      <c r="T4310" t="str">
        <f t="shared" si="610"/>
        <v/>
      </c>
      <c r="U4310" t="str">
        <f t="shared" si="611"/>
        <v/>
      </c>
    </row>
    <row r="4311" spans="12:21" ht="15" customHeight="1" x14ac:dyDescent="0.15">
      <c r="L4311" s="244" t="str">
        <f t="shared" si="603"/>
        <v/>
      </c>
      <c r="M4311" s="245" t="str">
        <f t="shared" si="604"/>
        <v/>
      </c>
      <c r="N4311" s="244" t="str">
        <f t="shared" si="605"/>
        <v/>
      </c>
      <c r="O4311" s="244" t="str">
        <f t="shared" si="606"/>
        <v/>
      </c>
      <c r="P4311">
        <f>IF($I4311&lt;&gt;"",$I4311,IF($E4311="SGD",1,IF($E4311="USD",Settings!$B$22,IF($E4311="HKD",Settings!$B$23,1))))</f>
        <v>1</v>
      </c>
      <c r="Q4311">
        <f t="shared" si="607"/>
        <v>0</v>
      </c>
      <c r="R4311">
        <f t="shared" si="608"/>
        <v>0</v>
      </c>
      <c r="S4311" t="str">
        <f t="shared" si="609"/>
        <v/>
      </c>
      <c r="T4311" t="str">
        <f t="shared" si="610"/>
        <v/>
      </c>
      <c r="U4311" t="str">
        <f t="shared" si="611"/>
        <v/>
      </c>
    </row>
    <row r="4312" spans="12:21" ht="15" customHeight="1" x14ac:dyDescent="0.15">
      <c r="L4312" s="244" t="str">
        <f t="shared" si="603"/>
        <v/>
      </c>
      <c r="M4312" s="245" t="str">
        <f t="shared" si="604"/>
        <v/>
      </c>
      <c r="N4312" s="244" t="str">
        <f t="shared" si="605"/>
        <v/>
      </c>
      <c r="O4312" s="244" t="str">
        <f t="shared" si="606"/>
        <v/>
      </c>
      <c r="P4312">
        <f>IF($I4312&lt;&gt;"",$I4312,IF($E4312="SGD",1,IF($E4312="USD",Settings!$B$22,IF($E4312="HKD",Settings!$B$23,1))))</f>
        <v>1</v>
      </c>
      <c r="Q4312">
        <f t="shared" si="607"/>
        <v>0</v>
      </c>
      <c r="R4312">
        <f t="shared" si="608"/>
        <v>0</v>
      </c>
      <c r="S4312" t="str">
        <f t="shared" si="609"/>
        <v/>
      </c>
      <c r="T4312" t="str">
        <f t="shared" si="610"/>
        <v/>
      </c>
      <c r="U4312" t="str">
        <f t="shared" si="611"/>
        <v/>
      </c>
    </row>
    <row r="4313" spans="12:21" ht="15" customHeight="1" x14ac:dyDescent="0.15">
      <c r="L4313" s="244" t="str">
        <f t="shared" si="603"/>
        <v/>
      </c>
      <c r="M4313" s="245" t="str">
        <f t="shared" si="604"/>
        <v/>
      </c>
      <c r="N4313" s="244" t="str">
        <f t="shared" si="605"/>
        <v/>
      </c>
      <c r="O4313" s="244" t="str">
        <f t="shared" si="606"/>
        <v/>
      </c>
      <c r="P4313">
        <f>IF($I4313&lt;&gt;"",$I4313,IF($E4313="SGD",1,IF($E4313="USD",Settings!$B$22,IF($E4313="HKD",Settings!$B$23,1))))</f>
        <v>1</v>
      </c>
      <c r="Q4313">
        <f t="shared" si="607"/>
        <v>0</v>
      </c>
      <c r="R4313">
        <f t="shared" si="608"/>
        <v>0</v>
      </c>
      <c r="S4313" t="str">
        <f t="shared" si="609"/>
        <v/>
      </c>
      <c r="T4313" t="str">
        <f t="shared" si="610"/>
        <v/>
      </c>
      <c r="U4313" t="str">
        <f t="shared" si="611"/>
        <v/>
      </c>
    </row>
    <row r="4314" spans="12:21" ht="15" customHeight="1" x14ac:dyDescent="0.15">
      <c r="L4314" s="244" t="str">
        <f t="shared" si="603"/>
        <v/>
      </c>
      <c r="M4314" s="245" t="str">
        <f t="shared" si="604"/>
        <v/>
      </c>
      <c r="N4314" s="244" t="str">
        <f t="shared" si="605"/>
        <v/>
      </c>
      <c r="O4314" s="244" t="str">
        <f t="shared" si="606"/>
        <v/>
      </c>
      <c r="P4314">
        <f>IF($I4314&lt;&gt;"",$I4314,IF($E4314="SGD",1,IF($E4314="USD",Settings!$B$22,IF($E4314="HKD",Settings!$B$23,1))))</f>
        <v>1</v>
      </c>
      <c r="Q4314">
        <f t="shared" si="607"/>
        <v>0</v>
      </c>
      <c r="R4314">
        <f t="shared" si="608"/>
        <v>0</v>
      </c>
      <c r="S4314" t="str">
        <f t="shared" si="609"/>
        <v/>
      </c>
      <c r="T4314" t="str">
        <f t="shared" si="610"/>
        <v/>
      </c>
      <c r="U4314" t="str">
        <f t="shared" si="611"/>
        <v/>
      </c>
    </row>
    <row r="4315" spans="12:21" ht="15" customHeight="1" x14ac:dyDescent="0.15">
      <c r="L4315" s="244" t="str">
        <f t="shared" si="603"/>
        <v/>
      </c>
      <c r="M4315" s="245" t="str">
        <f t="shared" si="604"/>
        <v/>
      </c>
      <c r="N4315" s="244" t="str">
        <f t="shared" si="605"/>
        <v/>
      </c>
      <c r="O4315" s="244" t="str">
        <f t="shared" si="606"/>
        <v/>
      </c>
      <c r="P4315">
        <f>IF($I4315&lt;&gt;"",$I4315,IF($E4315="SGD",1,IF($E4315="USD",Settings!$B$22,IF($E4315="HKD",Settings!$B$23,1))))</f>
        <v>1</v>
      </c>
      <c r="Q4315">
        <f t="shared" si="607"/>
        <v>0</v>
      </c>
      <c r="R4315">
        <f t="shared" si="608"/>
        <v>0</v>
      </c>
      <c r="S4315" t="str">
        <f t="shared" si="609"/>
        <v/>
      </c>
      <c r="T4315" t="str">
        <f t="shared" si="610"/>
        <v/>
      </c>
      <c r="U4315" t="str">
        <f t="shared" si="611"/>
        <v/>
      </c>
    </row>
    <row r="4316" spans="12:21" ht="15" customHeight="1" x14ac:dyDescent="0.15">
      <c r="L4316" s="244" t="str">
        <f t="shared" si="603"/>
        <v/>
      </c>
      <c r="M4316" s="245" t="str">
        <f t="shared" si="604"/>
        <v/>
      </c>
      <c r="N4316" s="244" t="str">
        <f t="shared" si="605"/>
        <v/>
      </c>
      <c r="O4316" s="244" t="str">
        <f t="shared" si="606"/>
        <v/>
      </c>
      <c r="P4316">
        <f>IF($I4316&lt;&gt;"",$I4316,IF($E4316="SGD",1,IF($E4316="USD",Settings!$B$22,IF($E4316="HKD",Settings!$B$23,1))))</f>
        <v>1</v>
      </c>
      <c r="Q4316">
        <f t="shared" si="607"/>
        <v>0</v>
      </c>
      <c r="R4316">
        <f t="shared" si="608"/>
        <v>0</v>
      </c>
      <c r="S4316" t="str">
        <f t="shared" si="609"/>
        <v/>
      </c>
      <c r="T4316" t="str">
        <f t="shared" si="610"/>
        <v/>
      </c>
      <c r="U4316" t="str">
        <f t="shared" si="611"/>
        <v/>
      </c>
    </row>
    <row r="4317" spans="12:21" ht="15" customHeight="1" x14ac:dyDescent="0.15">
      <c r="L4317" s="244" t="str">
        <f t="shared" si="603"/>
        <v/>
      </c>
      <c r="M4317" s="245" t="str">
        <f t="shared" si="604"/>
        <v/>
      </c>
      <c r="N4317" s="244" t="str">
        <f t="shared" si="605"/>
        <v/>
      </c>
      <c r="O4317" s="244" t="str">
        <f t="shared" si="606"/>
        <v/>
      </c>
      <c r="P4317">
        <f>IF($I4317&lt;&gt;"",$I4317,IF($E4317="SGD",1,IF($E4317="USD",Settings!$B$22,IF($E4317="HKD",Settings!$B$23,1))))</f>
        <v>1</v>
      </c>
      <c r="Q4317">
        <f t="shared" si="607"/>
        <v>0</v>
      </c>
      <c r="R4317">
        <f t="shared" si="608"/>
        <v>0</v>
      </c>
      <c r="S4317" t="str">
        <f t="shared" si="609"/>
        <v/>
      </c>
      <c r="T4317" t="str">
        <f t="shared" si="610"/>
        <v/>
      </c>
      <c r="U4317" t="str">
        <f t="shared" si="611"/>
        <v/>
      </c>
    </row>
    <row r="4318" spans="12:21" ht="15" customHeight="1" x14ac:dyDescent="0.15">
      <c r="L4318" s="244" t="str">
        <f t="shared" si="603"/>
        <v/>
      </c>
      <c r="M4318" s="245" t="str">
        <f t="shared" si="604"/>
        <v/>
      </c>
      <c r="N4318" s="244" t="str">
        <f t="shared" si="605"/>
        <v/>
      </c>
      <c r="O4318" s="244" t="str">
        <f t="shared" si="606"/>
        <v/>
      </c>
      <c r="P4318">
        <f>IF($I4318&lt;&gt;"",$I4318,IF($E4318="SGD",1,IF($E4318="USD",Settings!$B$22,IF($E4318="HKD",Settings!$B$23,1))))</f>
        <v>1</v>
      </c>
      <c r="Q4318">
        <f t="shared" si="607"/>
        <v>0</v>
      </c>
      <c r="R4318">
        <f t="shared" si="608"/>
        <v>0</v>
      </c>
      <c r="S4318" t="str">
        <f t="shared" si="609"/>
        <v/>
      </c>
      <c r="T4318" t="str">
        <f t="shared" si="610"/>
        <v/>
      </c>
      <c r="U4318" t="str">
        <f t="shared" si="611"/>
        <v/>
      </c>
    </row>
    <row r="4319" spans="12:21" ht="15" customHeight="1" x14ac:dyDescent="0.15">
      <c r="L4319" s="244" t="str">
        <f t="shared" si="603"/>
        <v/>
      </c>
      <c r="M4319" s="245" t="str">
        <f t="shared" si="604"/>
        <v/>
      </c>
      <c r="N4319" s="244" t="str">
        <f t="shared" si="605"/>
        <v/>
      </c>
      <c r="O4319" s="244" t="str">
        <f t="shared" si="606"/>
        <v/>
      </c>
      <c r="P4319">
        <f>IF($I4319&lt;&gt;"",$I4319,IF($E4319="SGD",1,IF($E4319="USD",Settings!$B$22,IF($E4319="HKD",Settings!$B$23,1))))</f>
        <v>1</v>
      </c>
      <c r="Q4319">
        <f t="shared" si="607"/>
        <v>0</v>
      </c>
      <c r="R4319">
        <f t="shared" si="608"/>
        <v>0</v>
      </c>
      <c r="S4319" t="str">
        <f t="shared" si="609"/>
        <v/>
      </c>
      <c r="T4319" t="str">
        <f t="shared" si="610"/>
        <v/>
      </c>
      <c r="U4319" t="str">
        <f t="shared" si="611"/>
        <v/>
      </c>
    </row>
    <row r="4320" spans="12:21" ht="15" customHeight="1" x14ac:dyDescent="0.15">
      <c r="L4320" s="244" t="str">
        <f t="shared" si="603"/>
        <v/>
      </c>
      <c r="M4320" s="245" t="str">
        <f t="shared" si="604"/>
        <v/>
      </c>
      <c r="N4320" s="244" t="str">
        <f t="shared" si="605"/>
        <v/>
      </c>
      <c r="O4320" s="244" t="str">
        <f t="shared" si="606"/>
        <v/>
      </c>
      <c r="P4320">
        <f>IF($I4320&lt;&gt;"",$I4320,IF($E4320="SGD",1,IF($E4320="USD",Settings!$B$22,IF($E4320="HKD",Settings!$B$23,1))))</f>
        <v>1</v>
      </c>
      <c r="Q4320">
        <f t="shared" si="607"/>
        <v>0</v>
      </c>
      <c r="R4320">
        <f t="shared" si="608"/>
        <v>0</v>
      </c>
      <c r="S4320" t="str">
        <f t="shared" si="609"/>
        <v/>
      </c>
      <c r="T4320" t="str">
        <f t="shared" si="610"/>
        <v/>
      </c>
      <c r="U4320" t="str">
        <f t="shared" si="611"/>
        <v/>
      </c>
    </row>
    <row r="4321" spans="12:21" ht="15" customHeight="1" x14ac:dyDescent="0.15">
      <c r="L4321" s="244" t="str">
        <f t="shared" si="603"/>
        <v/>
      </c>
      <c r="M4321" s="245" t="str">
        <f t="shared" si="604"/>
        <v/>
      </c>
      <c r="N4321" s="244" t="str">
        <f t="shared" si="605"/>
        <v/>
      </c>
      <c r="O4321" s="244" t="str">
        <f t="shared" si="606"/>
        <v/>
      </c>
      <c r="P4321">
        <f>IF($I4321&lt;&gt;"",$I4321,IF($E4321="SGD",1,IF($E4321="USD",Settings!$B$22,IF($E4321="HKD",Settings!$B$23,1))))</f>
        <v>1</v>
      </c>
      <c r="Q4321">
        <f t="shared" si="607"/>
        <v>0</v>
      </c>
      <c r="R4321">
        <f t="shared" si="608"/>
        <v>0</v>
      </c>
      <c r="S4321" t="str">
        <f t="shared" si="609"/>
        <v/>
      </c>
      <c r="T4321" t="str">
        <f t="shared" si="610"/>
        <v/>
      </c>
      <c r="U4321" t="str">
        <f t="shared" si="611"/>
        <v/>
      </c>
    </row>
    <row r="4322" spans="12:21" ht="15" customHeight="1" x14ac:dyDescent="0.15">
      <c r="L4322" s="244" t="str">
        <f t="shared" si="603"/>
        <v/>
      </c>
      <c r="M4322" s="245" t="str">
        <f t="shared" si="604"/>
        <v/>
      </c>
      <c r="N4322" s="244" t="str">
        <f t="shared" si="605"/>
        <v/>
      </c>
      <c r="O4322" s="244" t="str">
        <f t="shared" si="606"/>
        <v/>
      </c>
      <c r="P4322">
        <f>IF($I4322&lt;&gt;"",$I4322,IF($E4322="SGD",1,IF($E4322="USD",Settings!$B$22,IF($E4322="HKD",Settings!$B$23,1))))</f>
        <v>1</v>
      </c>
      <c r="Q4322">
        <f t="shared" si="607"/>
        <v>0</v>
      </c>
      <c r="R4322">
        <f t="shared" si="608"/>
        <v>0</v>
      </c>
      <c r="S4322" t="str">
        <f t="shared" si="609"/>
        <v/>
      </c>
      <c r="T4322" t="str">
        <f t="shared" si="610"/>
        <v/>
      </c>
      <c r="U4322" t="str">
        <f t="shared" si="611"/>
        <v/>
      </c>
    </row>
    <row r="4323" spans="12:21" ht="15" customHeight="1" x14ac:dyDescent="0.15">
      <c r="L4323" s="244" t="str">
        <f t="shared" si="603"/>
        <v/>
      </c>
      <c r="M4323" s="245" t="str">
        <f t="shared" si="604"/>
        <v/>
      </c>
      <c r="N4323" s="244" t="str">
        <f t="shared" si="605"/>
        <v/>
      </c>
      <c r="O4323" s="244" t="str">
        <f t="shared" si="606"/>
        <v/>
      </c>
      <c r="P4323">
        <f>IF($I4323&lt;&gt;"",$I4323,IF($E4323="SGD",1,IF($E4323="USD",Settings!$B$22,IF($E4323="HKD",Settings!$B$23,1))))</f>
        <v>1</v>
      </c>
      <c r="Q4323">
        <f t="shared" si="607"/>
        <v>0</v>
      </c>
      <c r="R4323">
        <f t="shared" si="608"/>
        <v>0</v>
      </c>
      <c r="S4323" t="str">
        <f t="shared" si="609"/>
        <v/>
      </c>
      <c r="T4323" t="str">
        <f t="shared" si="610"/>
        <v/>
      </c>
      <c r="U4323" t="str">
        <f t="shared" si="611"/>
        <v/>
      </c>
    </row>
    <row r="4324" spans="12:21" ht="15" customHeight="1" x14ac:dyDescent="0.15">
      <c r="L4324" s="244" t="str">
        <f t="shared" si="603"/>
        <v/>
      </c>
      <c r="M4324" s="245" t="str">
        <f t="shared" si="604"/>
        <v/>
      </c>
      <c r="N4324" s="244" t="str">
        <f t="shared" si="605"/>
        <v/>
      </c>
      <c r="O4324" s="244" t="str">
        <f t="shared" si="606"/>
        <v/>
      </c>
      <c r="P4324">
        <f>IF($I4324&lt;&gt;"",$I4324,IF($E4324="SGD",1,IF($E4324="USD",Settings!$B$22,IF($E4324="HKD",Settings!$B$23,1))))</f>
        <v>1</v>
      </c>
      <c r="Q4324">
        <f t="shared" si="607"/>
        <v>0</v>
      </c>
      <c r="R4324">
        <f t="shared" si="608"/>
        <v>0</v>
      </c>
      <c r="S4324" t="str">
        <f t="shared" si="609"/>
        <v/>
      </c>
      <c r="T4324" t="str">
        <f t="shared" si="610"/>
        <v/>
      </c>
      <c r="U4324" t="str">
        <f t="shared" si="611"/>
        <v/>
      </c>
    </row>
    <row r="4325" spans="12:21" ht="15" customHeight="1" x14ac:dyDescent="0.15">
      <c r="L4325" s="244" t="str">
        <f t="shared" si="603"/>
        <v/>
      </c>
      <c r="M4325" s="245" t="str">
        <f t="shared" si="604"/>
        <v/>
      </c>
      <c r="N4325" s="244" t="str">
        <f t="shared" si="605"/>
        <v/>
      </c>
      <c r="O4325" s="244" t="str">
        <f t="shared" si="606"/>
        <v/>
      </c>
      <c r="P4325">
        <f>IF($I4325&lt;&gt;"",$I4325,IF($E4325="SGD",1,IF($E4325="USD",Settings!$B$22,IF($E4325="HKD",Settings!$B$23,1))))</f>
        <v>1</v>
      </c>
      <c r="Q4325">
        <f t="shared" si="607"/>
        <v>0</v>
      </c>
      <c r="R4325">
        <f t="shared" si="608"/>
        <v>0</v>
      </c>
      <c r="S4325" t="str">
        <f t="shared" si="609"/>
        <v/>
      </c>
      <c r="T4325" t="str">
        <f t="shared" si="610"/>
        <v/>
      </c>
      <c r="U4325" t="str">
        <f t="shared" si="611"/>
        <v/>
      </c>
    </row>
    <row r="4326" spans="12:21" ht="15" customHeight="1" x14ac:dyDescent="0.15">
      <c r="L4326" s="244" t="str">
        <f t="shared" si="603"/>
        <v/>
      </c>
      <c r="M4326" s="245" t="str">
        <f t="shared" si="604"/>
        <v/>
      </c>
      <c r="N4326" s="244" t="str">
        <f t="shared" si="605"/>
        <v/>
      </c>
      <c r="O4326" s="244" t="str">
        <f t="shared" si="606"/>
        <v/>
      </c>
      <c r="P4326">
        <f>IF($I4326&lt;&gt;"",$I4326,IF($E4326="SGD",1,IF($E4326="USD",Settings!$B$22,IF($E4326="HKD",Settings!$B$23,1))))</f>
        <v>1</v>
      </c>
      <c r="Q4326">
        <f t="shared" si="607"/>
        <v>0</v>
      </c>
      <c r="R4326">
        <f t="shared" si="608"/>
        <v>0</v>
      </c>
      <c r="S4326" t="str">
        <f t="shared" si="609"/>
        <v/>
      </c>
      <c r="T4326" t="str">
        <f t="shared" si="610"/>
        <v/>
      </c>
      <c r="U4326" t="str">
        <f t="shared" si="611"/>
        <v/>
      </c>
    </row>
    <row r="4327" spans="12:21" ht="15" customHeight="1" x14ac:dyDescent="0.15">
      <c r="L4327" s="244" t="str">
        <f t="shared" si="603"/>
        <v/>
      </c>
      <c r="M4327" s="245" t="str">
        <f t="shared" si="604"/>
        <v/>
      </c>
      <c r="N4327" s="244" t="str">
        <f t="shared" si="605"/>
        <v/>
      </c>
      <c r="O4327" s="244" t="str">
        <f t="shared" si="606"/>
        <v/>
      </c>
      <c r="P4327">
        <f>IF($I4327&lt;&gt;"",$I4327,IF($E4327="SGD",1,IF($E4327="USD",Settings!$B$22,IF($E4327="HKD",Settings!$B$23,1))))</f>
        <v>1</v>
      </c>
      <c r="Q4327">
        <f t="shared" si="607"/>
        <v>0</v>
      </c>
      <c r="R4327">
        <f t="shared" si="608"/>
        <v>0</v>
      </c>
      <c r="S4327" t="str">
        <f t="shared" si="609"/>
        <v/>
      </c>
      <c r="T4327" t="str">
        <f t="shared" si="610"/>
        <v/>
      </c>
      <c r="U4327" t="str">
        <f t="shared" si="611"/>
        <v/>
      </c>
    </row>
    <row r="4328" spans="12:21" ht="15" customHeight="1" x14ac:dyDescent="0.15">
      <c r="L4328" s="244" t="str">
        <f t="shared" si="603"/>
        <v/>
      </c>
      <c r="M4328" s="245" t="str">
        <f t="shared" si="604"/>
        <v/>
      </c>
      <c r="N4328" s="244" t="str">
        <f t="shared" si="605"/>
        <v/>
      </c>
      <c r="O4328" s="244" t="str">
        <f t="shared" si="606"/>
        <v/>
      </c>
      <c r="P4328">
        <f>IF($I4328&lt;&gt;"",$I4328,IF($E4328="SGD",1,IF($E4328="USD",Settings!$B$22,IF($E4328="HKD",Settings!$B$23,1))))</f>
        <v>1</v>
      </c>
      <c r="Q4328">
        <f t="shared" si="607"/>
        <v>0</v>
      </c>
      <c r="R4328">
        <f t="shared" si="608"/>
        <v>0</v>
      </c>
      <c r="S4328" t="str">
        <f t="shared" si="609"/>
        <v/>
      </c>
      <c r="T4328" t="str">
        <f t="shared" si="610"/>
        <v/>
      </c>
      <c r="U4328" t="str">
        <f t="shared" si="611"/>
        <v/>
      </c>
    </row>
    <row r="4329" spans="12:21" ht="15" customHeight="1" x14ac:dyDescent="0.15">
      <c r="L4329" s="244" t="str">
        <f t="shared" ref="L4329:L4392" si="612">IF(OR(B4329="",C4329="",E4329=""),"",B4329&amp;":"&amp;C4329&amp;":"&amp;E4329)</f>
        <v/>
      </c>
      <c r="M4329" s="245" t="str">
        <f t="shared" ref="M4329:M4392" si="613">IF(A4329="","",A4329*D4329)</f>
        <v/>
      </c>
      <c r="N4329" s="244" t="str">
        <f t="shared" ref="N4329:N4392" si="614">IF(A4329="","",IF(OR(A4329=1,A4329=0),J4329,0))</f>
        <v/>
      </c>
      <c r="O4329" s="244" t="str">
        <f t="shared" ref="O4329:O4392" si="615">IF(A4329="","",IF(A4329=-1,J4329,0))</f>
        <v/>
      </c>
      <c r="P4329">
        <f>IF($I4329&lt;&gt;"",$I4329,IF($E4329="SGD",1,IF($E4329="USD",Settings!$B$22,IF($E4329="HKD",Settings!$B$23,1))))</f>
        <v>1</v>
      </c>
      <c r="Q4329">
        <f t="shared" ref="Q4329:Q4392" si="616">IF($L4329="",0,($O4329-$N4329+IF($A4329=2,$J4329,0))*$P4329)</f>
        <v>0</v>
      </c>
      <c r="R4329">
        <f t="shared" ref="R4329:R4392" si="617">IF($L4329="",0,IF($A4329=2,$J4329*$P4329,0))</f>
        <v>0</v>
      </c>
      <c r="S4329" t="str">
        <f t="shared" si="609"/>
        <v/>
      </c>
      <c r="T4329" t="str">
        <f t="shared" si="610"/>
        <v/>
      </c>
      <c r="U4329" t="str">
        <f t="shared" si="611"/>
        <v/>
      </c>
    </row>
    <row r="4330" spans="12:21" ht="15" customHeight="1" x14ac:dyDescent="0.15">
      <c r="L4330" s="244" t="str">
        <f t="shared" si="612"/>
        <v/>
      </c>
      <c r="M4330" s="245" t="str">
        <f t="shared" si="613"/>
        <v/>
      </c>
      <c r="N4330" s="244" t="str">
        <f t="shared" si="614"/>
        <v/>
      </c>
      <c r="O4330" s="244" t="str">
        <f t="shared" si="615"/>
        <v/>
      </c>
      <c r="P4330">
        <f>IF($I4330&lt;&gt;"",$I4330,IF($E4330="SGD",1,IF($E4330="USD",Settings!$B$22,IF($E4330="HKD",Settings!$B$23,1))))</f>
        <v>1</v>
      </c>
      <c r="Q4330">
        <f t="shared" si="616"/>
        <v>0</v>
      </c>
      <c r="R4330">
        <f t="shared" si="617"/>
        <v>0</v>
      </c>
      <c r="S4330" t="str">
        <f t="shared" si="609"/>
        <v/>
      </c>
      <c r="T4330" t="str">
        <f t="shared" si="610"/>
        <v/>
      </c>
      <c r="U4330" t="str">
        <f t="shared" si="611"/>
        <v/>
      </c>
    </row>
    <row r="4331" spans="12:21" ht="15" customHeight="1" x14ac:dyDescent="0.15">
      <c r="L4331" s="244" t="str">
        <f t="shared" si="612"/>
        <v/>
      </c>
      <c r="M4331" s="245" t="str">
        <f t="shared" si="613"/>
        <v/>
      </c>
      <c r="N4331" s="244" t="str">
        <f t="shared" si="614"/>
        <v/>
      </c>
      <c r="O4331" s="244" t="str">
        <f t="shared" si="615"/>
        <v/>
      </c>
      <c r="P4331">
        <f>IF($I4331&lt;&gt;"",$I4331,IF($E4331="SGD",1,IF($E4331="USD",Settings!$B$22,IF($E4331="HKD",Settings!$B$23,1))))</f>
        <v>1</v>
      </c>
      <c r="Q4331">
        <f t="shared" si="616"/>
        <v>0</v>
      </c>
      <c r="R4331">
        <f t="shared" si="617"/>
        <v>0</v>
      </c>
      <c r="S4331" t="str">
        <f t="shared" si="609"/>
        <v/>
      </c>
      <c r="T4331" t="str">
        <f t="shared" si="610"/>
        <v/>
      </c>
      <c r="U4331" t="str">
        <f t="shared" si="611"/>
        <v/>
      </c>
    </row>
    <row r="4332" spans="12:21" ht="15" customHeight="1" x14ac:dyDescent="0.15">
      <c r="L4332" s="244" t="str">
        <f t="shared" si="612"/>
        <v/>
      </c>
      <c r="M4332" s="245" t="str">
        <f t="shared" si="613"/>
        <v/>
      </c>
      <c r="N4332" s="244" t="str">
        <f t="shared" si="614"/>
        <v/>
      </c>
      <c r="O4332" s="244" t="str">
        <f t="shared" si="615"/>
        <v/>
      </c>
      <c r="P4332">
        <f>IF($I4332&lt;&gt;"",$I4332,IF($E4332="SGD",1,IF($E4332="USD",Settings!$B$22,IF($E4332="HKD",Settings!$B$23,1))))</f>
        <v>1</v>
      </c>
      <c r="Q4332">
        <f t="shared" si="616"/>
        <v>0</v>
      </c>
      <c r="R4332">
        <f t="shared" si="617"/>
        <v>0</v>
      </c>
      <c r="S4332" t="str">
        <f t="shared" si="609"/>
        <v/>
      </c>
      <c r="T4332" t="str">
        <f t="shared" si="610"/>
        <v/>
      </c>
      <c r="U4332" t="str">
        <f t="shared" si="611"/>
        <v/>
      </c>
    </row>
    <row r="4333" spans="12:21" ht="15" customHeight="1" x14ac:dyDescent="0.15">
      <c r="L4333" s="244" t="str">
        <f t="shared" si="612"/>
        <v/>
      </c>
      <c r="M4333" s="245" t="str">
        <f t="shared" si="613"/>
        <v/>
      </c>
      <c r="N4333" s="244" t="str">
        <f t="shared" si="614"/>
        <v/>
      </c>
      <c r="O4333" s="244" t="str">
        <f t="shared" si="615"/>
        <v/>
      </c>
      <c r="P4333">
        <f>IF($I4333&lt;&gt;"",$I4333,IF($E4333="SGD",1,IF($E4333="USD",Settings!$B$22,IF($E4333="HKD",Settings!$B$23,1))))</f>
        <v>1</v>
      </c>
      <c r="Q4333">
        <f t="shared" si="616"/>
        <v>0</v>
      </c>
      <c r="R4333">
        <f t="shared" si="617"/>
        <v>0</v>
      </c>
      <c r="S4333" t="str">
        <f t="shared" si="609"/>
        <v/>
      </c>
      <c r="T4333" t="str">
        <f t="shared" si="610"/>
        <v/>
      </c>
      <c r="U4333" t="str">
        <f t="shared" si="611"/>
        <v/>
      </c>
    </row>
    <row r="4334" spans="12:21" ht="15" customHeight="1" x14ac:dyDescent="0.15">
      <c r="L4334" s="244" t="str">
        <f t="shared" si="612"/>
        <v/>
      </c>
      <c r="M4334" s="245" t="str">
        <f t="shared" si="613"/>
        <v/>
      </c>
      <c r="N4334" s="244" t="str">
        <f t="shared" si="614"/>
        <v/>
      </c>
      <c r="O4334" s="244" t="str">
        <f t="shared" si="615"/>
        <v/>
      </c>
      <c r="P4334">
        <f>IF($I4334&lt;&gt;"",$I4334,IF($E4334="SGD",1,IF($E4334="USD",Settings!$B$22,IF($E4334="HKD",Settings!$B$23,1))))</f>
        <v>1</v>
      </c>
      <c r="Q4334">
        <f t="shared" si="616"/>
        <v>0</v>
      </c>
      <c r="R4334">
        <f t="shared" si="617"/>
        <v>0</v>
      </c>
      <c r="S4334" t="str">
        <f t="shared" si="609"/>
        <v/>
      </c>
      <c r="T4334" t="str">
        <f t="shared" si="610"/>
        <v/>
      </c>
      <c r="U4334" t="str">
        <f t="shared" si="611"/>
        <v/>
      </c>
    </row>
    <row r="4335" spans="12:21" ht="15" customHeight="1" x14ac:dyDescent="0.15">
      <c r="L4335" s="244" t="str">
        <f t="shared" si="612"/>
        <v/>
      </c>
      <c r="M4335" s="245" t="str">
        <f t="shared" si="613"/>
        <v/>
      </c>
      <c r="N4335" s="244" t="str">
        <f t="shared" si="614"/>
        <v/>
      </c>
      <c r="O4335" s="244" t="str">
        <f t="shared" si="615"/>
        <v/>
      </c>
      <c r="P4335">
        <f>IF($I4335&lt;&gt;"",$I4335,IF($E4335="SGD",1,IF($E4335="USD",Settings!$B$22,IF($E4335="HKD",Settings!$B$23,1))))</f>
        <v>1</v>
      </c>
      <c r="Q4335">
        <f t="shared" si="616"/>
        <v>0</v>
      </c>
      <c r="R4335">
        <f t="shared" si="617"/>
        <v>0</v>
      </c>
      <c r="S4335" t="str">
        <f t="shared" si="609"/>
        <v/>
      </c>
      <c r="T4335" t="str">
        <f t="shared" si="610"/>
        <v/>
      </c>
      <c r="U4335" t="str">
        <f t="shared" si="611"/>
        <v/>
      </c>
    </row>
    <row r="4336" spans="12:21" ht="15" customHeight="1" x14ac:dyDescent="0.15">
      <c r="L4336" s="244" t="str">
        <f t="shared" si="612"/>
        <v/>
      </c>
      <c r="M4336" s="245" t="str">
        <f t="shared" si="613"/>
        <v/>
      </c>
      <c r="N4336" s="244" t="str">
        <f t="shared" si="614"/>
        <v/>
      </c>
      <c r="O4336" s="244" t="str">
        <f t="shared" si="615"/>
        <v/>
      </c>
      <c r="P4336">
        <f>IF($I4336&lt;&gt;"",$I4336,IF($E4336="SGD",1,IF($E4336="USD",Settings!$B$22,IF($E4336="HKD",Settings!$B$23,1))))</f>
        <v>1</v>
      </c>
      <c r="Q4336">
        <f t="shared" si="616"/>
        <v>0</v>
      </c>
      <c r="R4336">
        <f t="shared" si="617"/>
        <v>0</v>
      </c>
      <c r="S4336" t="str">
        <f t="shared" si="609"/>
        <v/>
      </c>
      <c r="T4336" t="str">
        <f t="shared" si="610"/>
        <v/>
      </c>
      <c r="U4336" t="str">
        <f t="shared" si="611"/>
        <v/>
      </c>
    </row>
    <row r="4337" spans="12:21" ht="15" customHeight="1" x14ac:dyDescent="0.15">
      <c r="L4337" s="244" t="str">
        <f t="shared" si="612"/>
        <v/>
      </c>
      <c r="M4337" s="245" t="str">
        <f t="shared" si="613"/>
        <v/>
      </c>
      <c r="N4337" s="244" t="str">
        <f t="shared" si="614"/>
        <v/>
      </c>
      <c r="O4337" s="244" t="str">
        <f t="shared" si="615"/>
        <v/>
      </c>
      <c r="P4337">
        <f>IF($I4337&lt;&gt;"",$I4337,IF($E4337="SGD",1,IF($E4337="USD",Settings!$B$22,IF($E4337="HKD",Settings!$B$23,1))))</f>
        <v>1</v>
      </c>
      <c r="Q4337">
        <f t="shared" si="616"/>
        <v>0</v>
      </c>
      <c r="R4337">
        <f t="shared" si="617"/>
        <v>0</v>
      </c>
      <c r="S4337" t="str">
        <f t="shared" si="609"/>
        <v/>
      </c>
      <c r="T4337" t="str">
        <f t="shared" si="610"/>
        <v/>
      </c>
      <c r="U4337" t="str">
        <f t="shared" si="611"/>
        <v/>
      </c>
    </row>
    <row r="4338" spans="12:21" ht="15" customHeight="1" x14ac:dyDescent="0.15">
      <c r="L4338" s="244" t="str">
        <f t="shared" si="612"/>
        <v/>
      </c>
      <c r="M4338" s="245" t="str">
        <f t="shared" si="613"/>
        <v/>
      </c>
      <c r="N4338" s="244" t="str">
        <f t="shared" si="614"/>
        <v/>
      </c>
      <c r="O4338" s="244" t="str">
        <f t="shared" si="615"/>
        <v/>
      </c>
      <c r="P4338">
        <f>IF($I4338&lt;&gt;"",$I4338,IF($E4338="SGD",1,IF($E4338="USD",Settings!$B$22,IF($E4338="HKD",Settings!$B$23,1))))</f>
        <v>1</v>
      </c>
      <c r="Q4338">
        <f t="shared" si="616"/>
        <v>0</v>
      </c>
      <c r="R4338">
        <f t="shared" si="617"/>
        <v>0</v>
      </c>
      <c r="S4338" t="str">
        <f t="shared" si="609"/>
        <v/>
      </c>
      <c r="T4338" t="str">
        <f t="shared" si="610"/>
        <v/>
      </c>
      <c r="U4338" t="str">
        <f t="shared" si="611"/>
        <v/>
      </c>
    </row>
    <row r="4339" spans="12:21" ht="15" customHeight="1" x14ac:dyDescent="0.15">
      <c r="L4339" s="244" t="str">
        <f t="shared" si="612"/>
        <v/>
      </c>
      <c r="M4339" s="245" t="str">
        <f t="shared" si="613"/>
        <v/>
      </c>
      <c r="N4339" s="244" t="str">
        <f t="shared" si="614"/>
        <v/>
      </c>
      <c r="O4339" s="244" t="str">
        <f t="shared" si="615"/>
        <v/>
      </c>
      <c r="P4339">
        <f>IF($I4339&lt;&gt;"",$I4339,IF($E4339="SGD",1,IF($E4339="USD",Settings!$B$22,IF($E4339="HKD",Settings!$B$23,1))))</f>
        <v>1</v>
      </c>
      <c r="Q4339">
        <f t="shared" si="616"/>
        <v>0</v>
      </c>
      <c r="R4339">
        <f t="shared" si="617"/>
        <v>0</v>
      </c>
      <c r="S4339" t="str">
        <f t="shared" si="609"/>
        <v/>
      </c>
      <c r="T4339" t="str">
        <f t="shared" si="610"/>
        <v/>
      </c>
      <c r="U4339" t="str">
        <f t="shared" si="611"/>
        <v/>
      </c>
    </row>
    <row r="4340" spans="12:21" ht="15" customHeight="1" x14ac:dyDescent="0.15">
      <c r="L4340" s="244" t="str">
        <f t="shared" si="612"/>
        <v/>
      </c>
      <c r="M4340" s="245" t="str">
        <f t="shared" si="613"/>
        <v/>
      </c>
      <c r="N4340" s="244" t="str">
        <f t="shared" si="614"/>
        <v/>
      </c>
      <c r="O4340" s="244" t="str">
        <f t="shared" si="615"/>
        <v/>
      </c>
      <c r="P4340">
        <f>IF($I4340&lt;&gt;"",$I4340,IF($E4340="SGD",1,IF($E4340="USD",Settings!$B$22,IF($E4340="HKD",Settings!$B$23,1))))</f>
        <v>1</v>
      </c>
      <c r="Q4340">
        <f t="shared" si="616"/>
        <v>0</v>
      </c>
      <c r="R4340">
        <f t="shared" si="617"/>
        <v>0</v>
      </c>
      <c r="S4340" t="str">
        <f t="shared" si="609"/>
        <v/>
      </c>
      <c r="T4340" t="str">
        <f t="shared" si="610"/>
        <v/>
      </c>
      <c r="U4340" t="str">
        <f t="shared" si="611"/>
        <v/>
      </c>
    </row>
    <row r="4341" spans="12:21" ht="15" customHeight="1" x14ac:dyDescent="0.15">
      <c r="L4341" s="244" t="str">
        <f t="shared" si="612"/>
        <v/>
      </c>
      <c r="M4341" s="245" t="str">
        <f t="shared" si="613"/>
        <v/>
      </c>
      <c r="N4341" s="244" t="str">
        <f t="shared" si="614"/>
        <v/>
      </c>
      <c r="O4341" s="244" t="str">
        <f t="shared" si="615"/>
        <v/>
      </c>
      <c r="P4341">
        <f>IF($I4341&lt;&gt;"",$I4341,IF($E4341="SGD",1,IF($E4341="USD",Settings!$B$22,IF($E4341="HKD",Settings!$B$23,1))))</f>
        <v>1</v>
      </c>
      <c r="Q4341">
        <f t="shared" si="616"/>
        <v>0</v>
      </c>
      <c r="R4341">
        <f t="shared" si="617"/>
        <v>0</v>
      </c>
      <c r="S4341" t="str">
        <f t="shared" si="609"/>
        <v/>
      </c>
      <c r="T4341" t="str">
        <f t="shared" si="610"/>
        <v/>
      </c>
      <c r="U4341" t="str">
        <f t="shared" si="611"/>
        <v/>
      </c>
    </row>
    <row r="4342" spans="12:21" ht="15" customHeight="1" x14ac:dyDescent="0.15">
      <c r="L4342" s="244" t="str">
        <f t="shared" si="612"/>
        <v/>
      </c>
      <c r="M4342" s="245" t="str">
        <f t="shared" si="613"/>
        <v/>
      </c>
      <c r="N4342" s="244" t="str">
        <f t="shared" si="614"/>
        <v/>
      </c>
      <c r="O4342" s="244" t="str">
        <f t="shared" si="615"/>
        <v/>
      </c>
      <c r="P4342">
        <f>IF($I4342&lt;&gt;"",$I4342,IF($E4342="SGD",1,IF($E4342="USD",Settings!$B$22,IF($E4342="HKD",Settings!$B$23,1))))</f>
        <v>1</v>
      </c>
      <c r="Q4342">
        <f t="shared" si="616"/>
        <v>0</v>
      </c>
      <c r="R4342">
        <f t="shared" si="617"/>
        <v>0</v>
      </c>
      <c r="S4342" t="str">
        <f t="shared" si="609"/>
        <v/>
      </c>
      <c r="T4342" t="str">
        <f t="shared" si="610"/>
        <v/>
      </c>
      <c r="U4342" t="str">
        <f t="shared" si="611"/>
        <v/>
      </c>
    </row>
    <row r="4343" spans="12:21" ht="15" customHeight="1" x14ac:dyDescent="0.15">
      <c r="L4343" s="244" t="str">
        <f t="shared" si="612"/>
        <v/>
      </c>
      <c r="M4343" s="245" t="str">
        <f t="shared" si="613"/>
        <v/>
      </c>
      <c r="N4343" s="244" t="str">
        <f t="shared" si="614"/>
        <v/>
      </c>
      <c r="O4343" s="244" t="str">
        <f t="shared" si="615"/>
        <v/>
      </c>
      <c r="P4343">
        <f>IF($I4343&lt;&gt;"",$I4343,IF($E4343="SGD",1,IF($E4343="USD",Settings!$B$22,IF($E4343="HKD",Settings!$B$23,1))))</f>
        <v>1</v>
      </c>
      <c r="Q4343">
        <f t="shared" si="616"/>
        <v>0</v>
      </c>
      <c r="R4343">
        <f t="shared" si="617"/>
        <v>0</v>
      </c>
      <c r="S4343" t="str">
        <f t="shared" si="609"/>
        <v/>
      </c>
      <c r="T4343" t="str">
        <f t="shared" si="610"/>
        <v/>
      </c>
      <c r="U4343" t="str">
        <f t="shared" si="611"/>
        <v/>
      </c>
    </row>
    <row r="4344" spans="12:21" ht="15" customHeight="1" x14ac:dyDescent="0.15">
      <c r="L4344" s="244" t="str">
        <f t="shared" si="612"/>
        <v/>
      </c>
      <c r="M4344" s="245" t="str">
        <f t="shared" si="613"/>
        <v/>
      </c>
      <c r="N4344" s="244" t="str">
        <f t="shared" si="614"/>
        <v/>
      </c>
      <c r="O4344" s="244" t="str">
        <f t="shared" si="615"/>
        <v/>
      </c>
      <c r="P4344">
        <f>IF($I4344&lt;&gt;"",$I4344,IF($E4344="SGD",1,IF($E4344="USD",Settings!$B$22,IF($E4344="HKD",Settings!$B$23,1))))</f>
        <v>1</v>
      </c>
      <c r="Q4344">
        <f t="shared" si="616"/>
        <v>0</v>
      </c>
      <c r="R4344">
        <f t="shared" si="617"/>
        <v>0</v>
      </c>
      <c r="S4344" t="str">
        <f t="shared" si="609"/>
        <v/>
      </c>
      <c r="T4344" t="str">
        <f t="shared" si="610"/>
        <v/>
      </c>
      <c r="U4344" t="str">
        <f t="shared" si="611"/>
        <v/>
      </c>
    </row>
    <row r="4345" spans="12:21" ht="15" customHeight="1" x14ac:dyDescent="0.15">
      <c r="L4345" s="244" t="str">
        <f t="shared" si="612"/>
        <v/>
      </c>
      <c r="M4345" s="245" t="str">
        <f t="shared" si="613"/>
        <v/>
      </c>
      <c r="N4345" s="244" t="str">
        <f t="shared" si="614"/>
        <v/>
      </c>
      <c r="O4345" s="244" t="str">
        <f t="shared" si="615"/>
        <v/>
      </c>
      <c r="P4345">
        <f>IF($I4345&lt;&gt;"",$I4345,IF($E4345="SGD",1,IF($E4345="USD",Settings!$B$22,IF($E4345="HKD",Settings!$B$23,1))))</f>
        <v>1</v>
      </c>
      <c r="Q4345">
        <f t="shared" si="616"/>
        <v>0</v>
      </c>
      <c r="R4345">
        <f t="shared" si="617"/>
        <v>0</v>
      </c>
      <c r="S4345" t="str">
        <f t="shared" si="609"/>
        <v/>
      </c>
      <c r="T4345" t="str">
        <f t="shared" si="610"/>
        <v/>
      </c>
      <c r="U4345" t="str">
        <f t="shared" si="611"/>
        <v/>
      </c>
    </row>
    <row r="4346" spans="12:21" ht="15" customHeight="1" x14ac:dyDescent="0.15">
      <c r="L4346" s="244" t="str">
        <f t="shared" si="612"/>
        <v/>
      </c>
      <c r="M4346" s="245" t="str">
        <f t="shared" si="613"/>
        <v/>
      </c>
      <c r="N4346" s="244" t="str">
        <f t="shared" si="614"/>
        <v/>
      </c>
      <c r="O4346" s="244" t="str">
        <f t="shared" si="615"/>
        <v/>
      </c>
      <c r="P4346">
        <f>IF($I4346&lt;&gt;"",$I4346,IF($E4346="SGD",1,IF($E4346="USD",Settings!$B$22,IF($E4346="HKD",Settings!$B$23,1))))</f>
        <v>1</v>
      </c>
      <c r="Q4346">
        <f t="shared" si="616"/>
        <v>0</v>
      </c>
      <c r="R4346">
        <f t="shared" si="617"/>
        <v>0</v>
      </c>
      <c r="S4346" t="str">
        <f t="shared" si="609"/>
        <v/>
      </c>
      <c r="T4346" t="str">
        <f t="shared" si="610"/>
        <v/>
      </c>
      <c r="U4346" t="str">
        <f t="shared" si="611"/>
        <v/>
      </c>
    </row>
    <row r="4347" spans="12:21" ht="15" customHeight="1" x14ac:dyDescent="0.15">
      <c r="L4347" s="244" t="str">
        <f t="shared" si="612"/>
        <v/>
      </c>
      <c r="M4347" s="245" t="str">
        <f t="shared" si="613"/>
        <v/>
      </c>
      <c r="N4347" s="244" t="str">
        <f t="shared" si="614"/>
        <v/>
      </c>
      <c r="O4347" s="244" t="str">
        <f t="shared" si="615"/>
        <v/>
      </c>
      <c r="P4347">
        <f>IF($I4347&lt;&gt;"",$I4347,IF($E4347="SGD",1,IF($E4347="USD",Settings!$B$22,IF($E4347="HKD",Settings!$B$23,1))))</f>
        <v>1</v>
      </c>
      <c r="Q4347">
        <f t="shared" si="616"/>
        <v>0</v>
      </c>
      <c r="R4347">
        <f t="shared" si="617"/>
        <v>0</v>
      </c>
      <c r="S4347" t="str">
        <f t="shared" si="609"/>
        <v/>
      </c>
      <c r="T4347" t="str">
        <f t="shared" si="610"/>
        <v/>
      </c>
      <c r="U4347" t="str">
        <f t="shared" si="611"/>
        <v/>
      </c>
    </row>
    <row r="4348" spans="12:21" ht="15" customHeight="1" x14ac:dyDescent="0.15">
      <c r="L4348" s="244" t="str">
        <f t="shared" si="612"/>
        <v/>
      </c>
      <c r="M4348" s="245" t="str">
        <f t="shared" si="613"/>
        <v/>
      </c>
      <c r="N4348" s="244" t="str">
        <f t="shared" si="614"/>
        <v/>
      </c>
      <c r="O4348" s="244" t="str">
        <f t="shared" si="615"/>
        <v/>
      </c>
      <c r="P4348">
        <f>IF($I4348&lt;&gt;"",$I4348,IF($E4348="SGD",1,IF($E4348="USD",Settings!$B$22,IF($E4348="HKD",Settings!$B$23,1))))</f>
        <v>1</v>
      </c>
      <c r="Q4348">
        <f t="shared" si="616"/>
        <v>0</v>
      </c>
      <c r="R4348">
        <f t="shared" si="617"/>
        <v>0</v>
      </c>
      <c r="S4348" t="str">
        <f t="shared" si="609"/>
        <v/>
      </c>
      <c r="T4348" t="str">
        <f t="shared" si="610"/>
        <v/>
      </c>
      <c r="U4348" t="str">
        <f t="shared" si="611"/>
        <v/>
      </c>
    </row>
    <row r="4349" spans="12:21" ht="15" customHeight="1" x14ac:dyDescent="0.15">
      <c r="L4349" s="244" t="str">
        <f t="shared" si="612"/>
        <v/>
      </c>
      <c r="M4349" s="245" t="str">
        <f t="shared" si="613"/>
        <v/>
      </c>
      <c r="N4349" s="244" t="str">
        <f t="shared" si="614"/>
        <v/>
      </c>
      <c r="O4349" s="244" t="str">
        <f t="shared" si="615"/>
        <v/>
      </c>
      <c r="P4349">
        <f>IF($I4349&lt;&gt;"",$I4349,IF($E4349="SGD",1,IF($E4349="USD",Settings!$B$22,IF($E4349="HKD",Settings!$B$23,1))))</f>
        <v>1</v>
      </c>
      <c r="Q4349">
        <f t="shared" si="616"/>
        <v>0</v>
      </c>
      <c r="R4349">
        <f t="shared" si="617"/>
        <v>0</v>
      </c>
      <c r="S4349" t="str">
        <f t="shared" si="609"/>
        <v/>
      </c>
      <c r="T4349" t="str">
        <f t="shared" si="610"/>
        <v/>
      </c>
      <c r="U4349" t="str">
        <f t="shared" si="611"/>
        <v/>
      </c>
    </row>
    <row r="4350" spans="12:21" ht="15" customHeight="1" x14ac:dyDescent="0.15">
      <c r="L4350" s="244" t="str">
        <f t="shared" si="612"/>
        <v/>
      </c>
      <c r="M4350" s="245" t="str">
        <f t="shared" si="613"/>
        <v/>
      </c>
      <c r="N4350" s="244" t="str">
        <f t="shared" si="614"/>
        <v/>
      </c>
      <c r="O4350" s="244" t="str">
        <f t="shared" si="615"/>
        <v/>
      </c>
      <c r="P4350">
        <f>IF($I4350&lt;&gt;"",$I4350,IF($E4350="SGD",1,IF($E4350="USD",Settings!$B$22,IF($E4350="HKD",Settings!$B$23,1))))</f>
        <v>1</v>
      </c>
      <c r="Q4350">
        <f t="shared" si="616"/>
        <v>0</v>
      </c>
      <c r="R4350">
        <f t="shared" si="617"/>
        <v>0</v>
      </c>
      <c r="S4350" t="str">
        <f t="shared" si="609"/>
        <v/>
      </c>
      <c r="T4350" t="str">
        <f t="shared" si="610"/>
        <v/>
      </c>
      <c r="U4350" t="str">
        <f t="shared" si="611"/>
        <v/>
      </c>
    </row>
    <row r="4351" spans="12:21" ht="15" customHeight="1" x14ac:dyDescent="0.15">
      <c r="L4351" s="244" t="str">
        <f t="shared" si="612"/>
        <v/>
      </c>
      <c r="M4351" s="245" t="str">
        <f t="shared" si="613"/>
        <v/>
      </c>
      <c r="N4351" s="244" t="str">
        <f t="shared" si="614"/>
        <v/>
      </c>
      <c r="O4351" s="244" t="str">
        <f t="shared" si="615"/>
        <v/>
      </c>
      <c r="P4351">
        <f>IF($I4351&lt;&gt;"",$I4351,IF($E4351="SGD",1,IF($E4351="USD",Settings!$B$22,IF($E4351="HKD",Settings!$B$23,1))))</f>
        <v>1</v>
      </c>
      <c r="Q4351">
        <f t="shared" si="616"/>
        <v>0</v>
      </c>
      <c r="R4351">
        <f t="shared" si="617"/>
        <v>0</v>
      </c>
      <c r="S4351" t="str">
        <f t="shared" si="609"/>
        <v/>
      </c>
      <c r="T4351" t="str">
        <f t="shared" si="610"/>
        <v/>
      </c>
      <c r="U4351" t="str">
        <f t="shared" si="611"/>
        <v/>
      </c>
    </row>
    <row r="4352" spans="12:21" ht="15" customHeight="1" x14ac:dyDescent="0.15">
      <c r="L4352" s="244" t="str">
        <f t="shared" si="612"/>
        <v/>
      </c>
      <c r="M4352" s="245" t="str">
        <f t="shared" si="613"/>
        <v/>
      </c>
      <c r="N4352" s="244" t="str">
        <f t="shared" si="614"/>
        <v/>
      </c>
      <c r="O4352" s="244" t="str">
        <f t="shared" si="615"/>
        <v/>
      </c>
      <c r="P4352">
        <f>IF($I4352&lt;&gt;"",$I4352,IF($E4352="SGD",1,IF($E4352="USD",Settings!$B$22,IF($E4352="HKD",Settings!$B$23,1))))</f>
        <v>1</v>
      </c>
      <c r="Q4352">
        <f t="shared" si="616"/>
        <v>0</v>
      </c>
      <c r="R4352">
        <f t="shared" si="617"/>
        <v>0</v>
      </c>
      <c r="S4352" t="str">
        <f t="shared" si="609"/>
        <v/>
      </c>
      <c r="T4352" t="str">
        <f t="shared" si="610"/>
        <v/>
      </c>
      <c r="U4352" t="str">
        <f t="shared" si="611"/>
        <v/>
      </c>
    </row>
    <row r="4353" spans="12:21" ht="15" customHeight="1" x14ac:dyDescent="0.15">
      <c r="L4353" s="244" t="str">
        <f t="shared" si="612"/>
        <v/>
      </c>
      <c r="M4353" s="245" t="str">
        <f t="shared" si="613"/>
        <v/>
      </c>
      <c r="N4353" s="244" t="str">
        <f t="shared" si="614"/>
        <v/>
      </c>
      <c r="O4353" s="244" t="str">
        <f t="shared" si="615"/>
        <v/>
      </c>
      <c r="P4353">
        <f>IF($I4353&lt;&gt;"",$I4353,IF($E4353="SGD",1,IF($E4353="USD",Settings!$B$22,IF($E4353="HKD",Settings!$B$23,1))))</f>
        <v>1</v>
      </c>
      <c r="Q4353">
        <f t="shared" si="616"/>
        <v>0</v>
      </c>
      <c r="R4353">
        <f t="shared" si="617"/>
        <v>0</v>
      </c>
      <c r="S4353" t="str">
        <f t="shared" si="609"/>
        <v/>
      </c>
      <c r="T4353" t="str">
        <f t="shared" si="610"/>
        <v/>
      </c>
      <c r="U4353" t="str">
        <f t="shared" si="611"/>
        <v/>
      </c>
    </row>
    <row r="4354" spans="12:21" ht="15" customHeight="1" x14ac:dyDescent="0.15">
      <c r="L4354" s="244" t="str">
        <f t="shared" si="612"/>
        <v/>
      </c>
      <c r="M4354" s="245" t="str">
        <f t="shared" si="613"/>
        <v/>
      </c>
      <c r="N4354" s="244" t="str">
        <f t="shared" si="614"/>
        <v/>
      </c>
      <c r="O4354" s="244" t="str">
        <f t="shared" si="615"/>
        <v/>
      </c>
      <c r="P4354">
        <f>IF($I4354&lt;&gt;"",$I4354,IF($E4354="SGD",1,IF($E4354="USD",Settings!$B$22,IF($E4354="HKD",Settings!$B$23,1))))</f>
        <v>1</v>
      </c>
      <c r="Q4354">
        <f t="shared" si="616"/>
        <v>0</v>
      </c>
      <c r="R4354">
        <f t="shared" si="617"/>
        <v>0</v>
      </c>
      <c r="S4354" t="str">
        <f t="shared" ref="S4354:S4417" si="618">IF(L4354="","",SUMIFS($M:$M,$L:$L,L4354,$T:$T,"&lt;="&amp;T4354))</f>
        <v/>
      </c>
      <c r="T4354" t="str">
        <f t="shared" ref="T4354:T4417" si="619">IF(L4354="","",INT(G4354)*100000+ROW())</f>
        <v/>
      </c>
      <c r="U4354" t="str">
        <f t="shared" ref="U4354:U4417" si="620">IF(L4354="","",IF(AND(COUNTIFS($L:$L,L4354,$S:$S,"&gt;-0.000001",$S:$S,"&lt;0.000001",$T:$T,"&gt;"&amp;T4354)=0,ABS(S4354)&gt;0.000001),1,0))</f>
        <v/>
      </c>
    </row>
    <row r="4355" spans="12:21" ht="15" customHeight="1" x14ac:dyDescent="0.15">
      <c r="L4355" s="244" t="str">
        <f t="shared" si="612"/>
        <v/>
      </c>
      <c r="M4355" s="245" t="str">
        <f t="shared" si="613"/>
        <v/>
      </c>
      <c r="N4355" s="244" t="str">
        <f t="shared" si="614"/>
        <v/>
      </c>
      <c r="O4355" s="244" t="str">
        <f t="shared" si="615"/>
        <v/>
      </c>
      <c r="P4355">
        <f>IF($I4355&lt;&gt;"",$I4355,IF($E4355="SGD",1,IF($E4355="USD",Settings!$B$22,IF($E4355="HKD",Settings!$B$23,1))))</f>
        <v>1</v>
      </c>
      <c r="Q4355">
        <f t="shared" si="616"/>
        <v>0</v>
      </c>
      <c r="R4355">
        <f t="shared" si="617"/>
        <v>0</v>
      </c>
      <c r="S4355" t="str">
        <f t="shared" si="618"/>
        <v/>
      </c>
      <c r="T4355" t="str">
        <f t="shared" si="619"/>
        <v/>
      </c>
      <c r="U4355" t="str">
        <f t="shared" si="620"/>
        <v/>
      </c>
    </row>
    <row r="4356" spans="12:21" ht="15" customHeight="1" x14ac:dyDescent="0.15">
      <c r="L4356" s="244" t="str">
        <f t="shared" si="612"/>
        <v/>
      </c>
      <c r="M4356" s="245" t="str">
        <f t="shared" si="613"/>
        <v/>
      </c>
      <c r="N4356" s="244" t="str">
        <f t="shared" si="614"/>
        <v/>
      </c>
      <c r="O4356" s="244" t="str">
        <f t="shared" si="615"/>
        <v/>
      </c>
      <c r="P4356">
        <f>IF($I4356&lt;&gt;"",$I4356,IF($E4356="SGD",1,IF($E4356="USD",Settings!$B$22,IF($E4356="HKD",Settings!$B$23,1))))</f>
        <v>1</v>
      </c>
      <c r="Q4356">
        <f t="shared" si="616"/>
        <v>0</v>
      </c>
      <c r="R4356">
        <f t="shared" si="617"/>
        <v>0</v>
      </c>
      <c r="S4356" t="str">
        <f t="shared" si="618"/>
        <v/>
      </c>
      <c r="T4356" t="str">
        <f t="shared" si="619"/>
        <v/>
      </c>
      <c r="U4356" t="str">
        <f t="shared" si="620"/>
        <v/>
      </c>
    </row>
    <row r="4357" spans="12:21" ht="15" customHeight="1" x14ac:dyDescent="0.15">
      <c r="L4357" s="244" t="str">
        <f t="shared" si="612"/>
        <v/>
      </c>
      <c r="M4357" s="245" t="str">
        <f t="shared" si="613"/>
        <v/>
      </c>
      <c r="N4357" s="244" t="str">
        <f t="shared" si="614"/>
        <v/>
      </c>
      <c r="O4357" s="244" t="str">
        <f t="shared" si="615"/>
        <v/>
      </c>
      <c r="P4357">
        <f>IF($I4357&lt;&gt;"",$I4357,IF($E4357="SGD",1,IF($E4357="USD",Settings!$B$22,IF($E4357="HKD",Settings!$B$23,1))))</f>
        <v>1</v>
      </c>
      <c r="Q4357">
        <f t="shared" si="616"/>
        <v>0</v>
      </c>
      <c r="R4357">
        <f t="shared" si="617"/>
        <v>0</v>
      </c>
      <c r="S4357" t="str">
        <f t="shared" si="618"/>
        <v/>
      </c>
      <c r="T4357" t="str">
        <f t="shared" si="619"/>
        <v/>
      </c>
      <c r="U4357" t="str">
        <f t="shared" si="620"/>
        <v/>
      </c>
    </row>
    <row r="4358" spans="12:21" ht="15" customHeight="1" x14ac:dyDescent="0.15">
      <c r="L4358" s="244" t="str">
        <f t="shared" si="612"/>
        <v/>
      </c>
      <c r="M4358" s="245" t="str">
        <f t="shared" si="613"/>
        <v/>
      </c>
      <c r="N4358" s="244" t="str">
        <f t="shared" si="614"/>
        <v/>
      </c>
      <c r="O4358" s="244" t="str">
        <f t="shared" si="615"/>
        <v/>
      </c>
      <c r="P4358">
        <f>IF($I4358&lt;&gt;"",$I4358,IF($E4358="SGD",1,IF($E4358="USD",Settings!$B$22,IF($E4358="HKD",Settings!$B$23,1))))</f>
        <v>1</v>
      </c>
      <c r="Q4358">
        <f t="shared" si="616"/>
        <v>0</v>
      </c>
      <c r="R4358">
        <f t="shared" si="617"/>
        <v>0</v>
      </c>
      <c r="S4358" t="str">
        <f t="shared" si="618"/>
        <v/>
      </c>
      <c r="T4358" t="str">
        <f t="shared" si="619"/>
        <v/>
      </c>
      <c r="U4358" t="str">
        <f t="shared" si="620"/>
        <v/>
      </c>
    </row>
    <row r="4359" spans="12:21" ht="15" customHeight="1" x14ac:dyDescent="0.15">
      <c r="L4359" s="244" t="str">
        <f t="shared" si="612"/>
        <v/>
      </c>
      <c r="M4359" s="245" t="str">
        <f t="shared" si="613"/>
        <v/>
      </c>
      <c r="N4359" s="244" t="str">
        <f t="shared" si="614"/>
        <v/>
      </c>
      <c r="O4359" s="244" t="str">
        <f t="shared" si="615"/>
        <v/>
      </c>
      <c r="P4359">
        <f>IF($I4359&lt;&gt;"",$I4359,IF($E4359="SGD",1,IF($E4359="USD",Settings!$B$22,IF($E4359="HKD",Settings!$B$23,1))))</f>
        <v>1</v>
      </c>
      <c r="Q4359">
        <f t="shared" si="616"/>
        <v>0</v>
      </c>
      <c r="R4359">
        <f t="shared" si="617"/>
        <v>0</v>
      </c>
      <c r="S4359" t="str">
        <f t="shared" si="618"/>
        <v/>
      </c>
      <c r="T4359" t="str">
        <f t="shared" si="619"/>
        <v/>
      </c>
      <c r="U4359" t="str">
        <f t="shared" si="620"/>
        <v/>
      </c>
    </row>
    <row r="4360" spans="12:21" ht="15" customHeight="1" x14ac:dyDescent="0.15">
      <c r="L4360" s="244" t="str">
        <f t="shared" si="612"/>
        <v/>
      </c>
      <c r="M4360" s="245" t="str">
        <f t="shared" si="613"/>
        <v/>
      </c>
      <c r="N4360" s="244" t="str">
        <f t="shared" si="614"/>
        <v/>
      </c>
      <c r="O4360" s="244" t="str">
        <f t="shared" si="615"/>
        <v/>
      </c>
      <c r="P4360">
        <f>IF($I4360&lt;&gt;"",$I4360,IF($E4360="SGD",1,IF($E4360="USD",Settings!$B$22,IF($E4360="HKD",Settings!$B$23,1))))</f>
        <v>1</v>
      </c>
      <c r="Q4360">
        <f t="shared" si="616"/>
        <v>0</v>
      </c>
      <c r="R4360">
        <f t="shared" si="617"/>
        <v>0</v>
      </c>
      <c r="S4360" t="str">
        <f t="shared" si="618"/>
        <v/>
      </c>
      <c r="T4360" t="str">
        <f t="shared" si="619"/>
        <v/>
      </c>
      <c r="U4360" t="str">
        <f t="shared" si="620"/>
        <v/>
      </c>
    </row>
    <row r="4361" spans="12:21" ht="15" customHeight="1" x14ac:dyDescent="0.15">
      <c r="L4361" s="244" t="str">
        <f t="shared" si="612"/>
        <v/>
      </c>
      <c r="M4361" s="245" t="str">
        <f t="shared" si="613"/>
        <v/>
      </c>
      <c r="N4361" s="244" t="str">
        <f t="shared" si="614"/>
        <v/>
      </c>
      <c r="O4361" s="244" t="str">
        <f t="shared" si="615"/>
        <v/>
      </c>
      <c r="P4361">
        <f>IF($I4361&lt;&gt;"",$I4361,IF($E4361="SGD",1,IF($E4361="USD",Settings!$B$22,IF($E4361="HKD",Settings!$B$23,1))))</f>
        <v>1</v>
      </c>
      <c r="Q4361">
        <f t="shared" si="616"/>
        <v>0</v>
      </c>
      <c r="R4361">
        <f t="shared" si="617"/>
        <v>0</v>
      </c>
      <c r="S4361" t="str">
        <f t="shared" si="618"/>
        <v/>
      </c>
      <c r="T4361" t="str">
        <f t="shared" si="619"/>
        <v/>
      </c>
      <c r="U4361" t="str">
        <f t="shared" si="620"/>
        <v/>
      </c>
    </row>
    <row r="4362" spans="12:21" ht="15" customHeight="1" x14ac:dyDescent="0.15">
      <c r="L4362" s="244" t="str">
        <f t="shared" si="612"/>
        <v/>
      </c>
      <c r="M4362" s="245" t="str">
        <f t="shared" si="613"/>
        <v/>
      </c>
      <c r="N4362" s="244" t="str">
        <f t="shared" si="614"/>
        <v/>
      </c>
      <c r="O4362" s="244" t="str">
        <f t="shared" si="615"/>
        <v/>
      </c>
      <c r="P4362">
        <f>IF($I4362&lt;&gt;"",$I4362,IF($E4362="SGD",1,IF($E4362="USD",Settings!$B$22,IF($E4362="HKD",Settings!$B$23,1))))</f>
        <v>1</v>
      </c>
      <c r="Q4362">
        <f t="shared" si="616"/>
        <v>0</v>
      </c>
      <c r="R4362">
        <f t="shared" si="617"/>
        <v>0</v>
      </c>
      <c r="S4362" t="str">
        <f t="shared" si="618"/>
        <v/>
      </c>
      <c r="T4362" t="str">
        <f t="shared" si="619"/>
        <v/>
      </c>
      <c r="U4362" t="str">
        <f t="shared" si="620"/>
        <v/>
      </c>
    </row>
    <row r="4363" spans="12:21" ht="15" customHeight="1" x14ac:dyDescent="0.15">
      <c r="L4363" s="244" t="str">
        <f t="shared" si="612"/>
        <v/>
      </c>
      <c r="M4363" s="245" t="str">
        <f t="shared" si="613"/>
        <v/>
      </c>
      <c r="N4363" s="244" t="str">
        <f t="shared" si="614"/>
        <v/>
      </c>
      <c r="O4363" s="244" t="str">
        <f t="shared" si="615"/>
        <v/>
      </c>
      <c r="P4363">
        <f>IF($I4363&lt;&gt;"",$I4363,IF($E4363="SGD",1,IF($E4363="USD",Settings!$B$22,IF($E4363="HKD",Settings!$B$23,1))))</f>
        <v>1</v>
      </c>
      <c r="Q4363">
        <f t="shared" si="616"/>
        <v>0</v>
      </c>
      <c r="R4363">
        <f t="shared" si="617"/>
        <v>0</v>
      </c>
      <c r="S4363" t="str">
        <f t="shared" si="618"/>
        <v/>
      </c>
      <c r="T4363" t="str">
        <f t="shared" si="619"/>
        <v/>
      </c>
      <c r="U4363" t="str">
        <f t="shared" si="620"/>
        <v/>
      </c>
    </row>
    <row r="4364" spans="12:21" ht="15" customHeight="1" x14ac:dyDescent="0.15">
      <c r="L4364" s="244" t="str">
        <f t="shared" si="612"/>
        <v/>
      </c>
      <c r="M4364" s="245" t="str">
        <f t="shared" si="613"/>
        <v/>
      </c>
      <c r="N4364" s="244" t="str">
        <f t="shared" si="614"/>
        <v/>
      </c>
      <c r="O4364" s="244" t="str">
        <f t="shared" si="615"/>
        <v/>
      </c>
      <c r="P4364">
        <f>IF($I4364&lt;&gt;"",$I4364,IF($E4364="SGD",1,IF($E4364="USD",Settings!$B$22,IF($E4364="HKD",Settings!$B$23,1))))</f>
        <v>1</v>
      </c>
      <c r="Q4364">
        <f t="shared" si="616"/>
        <v>0</v>
      </c>
      <c r="R4364">
        <f t="shared" si="617"/>
        <v>0</v>
      </c>
      <c r="S4364" t="str">
        <f t="shared" si="618"/>
        <v/>
      </c>
      <c r="T4364" t="str">
        <f t="shared" si="619"/>
        <v/>
      </c>
      <c r="U4364" t="str">
        <f t="shared" si="620"/>
        <v/>
      </c>
    </row>
    <row r="4365" spans="12:21" ht="15" customHeight="1" x14ac:dyDescent="0.15">
      <c r="L4365" s="244" t="str">
        <f t="shared" si="612"/>
        <v/>
      </c>
      <c r="M4365" s="245" t="str">
        <f t="shared" si="613"/>
        <v/>
      </c>
      <c r="N4365" s="244" t="str">
        <f t="shared" si="614"/>
        <v/>
      </c>
      <c r="O4365" s="244" t="str">
        <f t="shared" si="615"/>
        <v/>
      </c>
      <c r="P4365">
        <f>IF($I4365&lt;&gt;"",$I4365,IF($E4365="SGD",1,IF($E4365="USD",Settings!$B$22,IF($E4365="HKD",Settings!$B$23,1))))</f>
        <v>1</v>
      </c>
      <c r="Q4365">
        <f t="shared" si="616"/>
        <v>0</v>
      </c>
      <c r="R4365">
        <f t="shared" si="617"/>
        <v>0</v>
      </c>
      <c r="S4365" t="str">
        <f t="shared" si="618"/>
        <v/>
      </c>
      <c r="T4365" t="str">
        <f t="shared" si="619"/>
        <v/>
      </c>
      <c r="U4365" t="str">
        <f t="shared" si="620"/>
        <v/>
      </c>
    </row>
    <row r="4366" spans="12:21" ht="15" customHeight="1" x14ac:dyDescent="0.15">
      <c r="L4366" s="244" t="str">
        <f t="shared" si="612"/>
        <v/>
      </c>
      <c r="M4366" s="245" t="str">
        <f t="shared" si="613"/>
        <v/>
      </c>
      <c r="N4366" s="244" t="str">
        <f t="shared" si="614"/>
        <v/>
      </c>
      <c r="O4366" s="244" t="str">
        <f t="shared" si="615"/>
        <v/>
      </c>
      <c r="P4366">
        <f>IF($I4366&lt;&gt;"",$I4366,IF($E4366="SGD",1,IF($E4366="USD",Settings!$B$22,IF($E4366="HKD",Settings!$B$23,1))))</f>
        <v>1</v>
      </c>
      <c r="Q4366">
        <f t="shared" si="616"/>
        <v>0</v>
      </c>
      <c r="R4366">
        <f t="shared" si="617"/>
        <v>0</v>
      </c>
      <c r="S4366" t="str">
        <f t="shared" si="618"/>
        <v/>
      </c>
      <c r="T4366" t="str">
        <f t="shared" si="619"/>
        <v/>
      </c>
      <c r="U4366" t="str">
        <f t="shared" si="620"/>
        <v/>
      </c>
    </row>
    <row r="4367" spans="12:21" ht="15" customHeight="1" x14ac:dyDescent="0.15">
      <c r="L4367" s="244" t="str">
        <f t="shared" si="612"/>
        <v/>
      </c>
      <c r="M4367" s="245" t="str">
        <f t="shared" si="613"/>
        <v/>
      </c>
      <c r="N4367" s="244" t="str">
        <f t="shared" si="614"/>
        <v/>
      </c>
      <c r="O4367" s="244" t="str">
        <f t="shared" si="615"/>
        <v/>
      </c>
      <c r="P4367">
        <f>IF($I4367&lt;&gt;"",$I4367,IF($E4367="SGD",1,IF($E4367="USD",Settings!$B$22,IF($E4367="HKD",Settings!$B$23,1))))</f>
        <v>1</v>
      </c>
      <c r="Q4367">
        <f t="shared" si="616"/>
        <v>0</v>
      </c>
      <c r="R4367">
        <f t="shared" si="617"/>
        <v>0</v>
      </c>
      <c r="S4367" t="str">
        <f t="shared" si="618"/>
        <v/>
      </c>
      <c r="T4367" t="str">
        <f t="shared" si="619"/>
        <v/>
      </c>
      <c r="U4367" t="str">
        <f t="shared" si="620"/>
        <v/>
      </c>
    </row>
    <row r="4368" spans="12:21" ht="15" customHeight="1" x14ac:dyDescent="0.15">
      <c r="L4368" s="244" t="str">
        <f t="shared" si="612"/>
        <v/>
      </c>
      <c r="M4368" s="245" t="str">
        <f t="shared" si="613"/>
        <v/>
      </c>
      <c r="N4368" s="244" t="str">
        <f t="shared" si="614"/>
        <v/>
      </c>
      <c r="O4368" s="244" t="str">
        <f t="shared" si="615"/>
        <v/>
      </c>
      <c r="P4368">
        <f>IF($I4368&lt;&gt;"",$I4368,IF($E4368="SGD",1,IF($E4368="USD",Settings!$B$22,IF($E4368="HKD",Settings!$B$23,1))))</f>
        <v>1</v>
      </c>
      <c r="Q4368">
        <f t="shared" si="616"/>
        <v>0</v>
      </c>
      <c r="R4368">
        <f t="shared" si="617"/>
        <v>0</v>
      </c>
      <c r="S4368" t="str">
        <f t="shared" si="618"/>
        <v/>
      </c>
      <c r="T4368" t="str">
        <f t="shared" si="619"/>
        <v/>
      </c>
      <c r="U4368" t="str">
        <f t="shared" si="620"/>
        <v/>
      </c>
    </row>
    <row r="4369" spans="12:21" ht="15" customHeight="1" x14ac:dyDescent="0.15">
      <c r="L4369" s="244" t="str">
        <f t="shared" si="612"/>
        <v/>
      </c>
      <c r="M4369" s="245" t="str">
        <f t="shared" si="613"/>
        <v/>
      </c>
      <c r="N4369" s="244" t="str">
        <f t="shared" si="614"/>
        <v/>
      </c>
      <c r="O4369" s="244" t="str">
        <f t="shared" si="615"/>
        <v/>
      </c>
      <c r="P4369">
        <f>IF($I4369&lt;&gt;"",$I4369,IF($E4369="SGD",1,IF($E4369="USD",Settings!$B$22,IF($E4369="HKD",Settings!$B$23,1))))</f>
        <v>1</v>
      </c>
      <c r="Q4369">
        <f t="shared" si="616"/>
        <v>0</v>
      </c>
      <c r="R4369">
        <f t="shared" si="617"/>
        <v>0</v>
      </c>
      <c r="S4369" t="str">
        <f t="shared" si="618"/>
        <v/>
      </c>
      <c r="T4369" t="str">
        <f t="shared" si="619"/>
        <v/>
      </c>
      <c r="U4369" t="str">
        <f t="shared" si="620"/>
        <v/>
      </c>
    </row>
    <row r="4370" spans="12:21" ht="15" customHeight="1" x14ac:dyDescent="0.15">
      <c r="L4370" s="244" t="str">
        <f t="shared" si="612"/>
        <v/>
      </c>
      <c r="M4370" s="245" t="str">
        <f t="shared" si="613"/>
        <v/>
      </c>
      <c r="N4370" s="244" t="str">
        <f t="shared" si="614"/>
        <v/>
      </c>
      <c r="O4370" s="244" t="str">
        <f t="shared" si="615"/>
        <v/>
      </c>
      <c r="P4370">
        <f>IF($I4370&lt;&gt;"",$I4370,IF($E4370="SGD",1,IF($E4370="USD",Settings!$B$22,IF($E4370="HKD",Settings!$B$23,1))))</f>
        <v>1</v>
      </c>
      <c r="Q4370">
        <f t="shared" si="616"/>
        <v>0</v>
      </c>
      <c r="R4370">
        <f t="shared" si="617"/>
        <v>0</v>
      </c>
      <c r="S4370" t="str">
        <f t="shared" si="618"/>
        <v/>
      </c>
      <c r="T4370" t="str">
        <f t="shared" si="619"/>
        <v/>
      </c>
      <c r="U4370" t="str">
        <f t="shared" si="620"/>
        <v/>
      </c>
    </row>
    <row r="4371" spans="12:21" ht="15" customHeight="1" x14ac:dyDescent="0.15">
      <c r="L4371" s="244" t="str">
        <f t="shared" si="612"/>
        <v/>
      </c>
      <c r="M4371" s="245" t="str">
        <f t="shared" si="613"/>
        <v/>
      </c>
      <c r="N4371" s="244" t="str">
        <f t="shared" si="614"/>
        <v/>
      </c>
      <c r="O4371" s="244" t="str">
        <f t="shared" si="615"/>
        <v/>
      </c>
      <c r="P4371">
        <f>IF($I4371&lt;&gt;"",$I4371,IF($E4371="SGD",1,IF($E4371="USD",Settings!$B$22,IF($E4371="HKD",Settings!$B$23,1))))</f>
        <v>1</v>
      </c>
      <c r="Q4371">
        <f t="shared" si="616"/>
        <v>0</v>
      </c>
      <c r="R4371">
        <f t="shared" si="617"/>
        <v>0</v>
      </c>
      <c r="S4371" t="str">
        <f t="shared" si="618"/>
        <v/>
      </c>
      <c r="T4371" t="str">
        <f t="shared" si="619"/>
        <v/>
      </c>
      <c r="U4371" t="str">
        <f t="shared" si="620"/>
        <v/>
      </c>
    </row>
    <row r="4372" spans="12:21" ht="15" customHeight="1" x14ac:dyDescent="0.15">
      <c r="L4372" s="244" t="str">
        <f t="shared" si="612"/>
        <v/>
      </c>
      <c r="M4372" s="245" t="str">
        <f t="shared" si="613"/>
        <v/>
      </c>
      <c r="N4372" s="244" t="str">
        <f t="shared" si="614"/>
        <v/>
      </c>
      <c r="O4372" s="244" t="str">
        <f t="shared" si="615"/>
        <v/>
      </c>
      <c r="P4372">
        <f>IF($I4372&lt;&gt;"",$I4372,IF($E4372="SGD",1,IF($E4372="USD",Settings!$B$22,IF($E4372="HKD",Settings!$B$23,1))))</f>
        <v>1</v>
      </c>
      <c r="Q4372">
        <f t="shared" si="616"/>
        <v>0</v>
      </c>
      <c r="R4372">
        <f t="shared" si="617"/>
        <v>0</v>
      </c>
      <c r="S4372" t="str">
        <f t="shared" si="618"/>
        <v/>
      </c>
      <c r="T4372" t="str">
        <f t="shared" si="619"/>
        <v/>
      </c>
      <c r="U4372" t="str">
        <f t="shared" si="620"/>
        <v/>
      </c>
    </row>
    <row r="4373" spans="12:21" ht="15" customHeight="1" x14ac:dyDescent="0.15">
      <c r="L4373" s="244" t="str">
        <f t="shared" si="612"/>
        <v/>
      </c>
      <c r="M4373" s="245" t="str">
        <f t="shared" si="613"/>
        <v/>
      </c>
      <c r="N4373" s="244" t="str">
        <f t="shared" si="614"/>
        <v/>
      </c>
      <c r="O4373" s="244" t="str">
        <f t="shared" si="615"/>
        <v/>
      </c>
      <c r="P4373">
        <f>IF($I4373&lt;&gt;"",$I4373,IF($E4373="SGD",1,IF($E4373="USD",Settings!$B$22,IF($E4373="HKD",Settings!$B$23,1))))</f>
        <v>1</v>
      </c>
      <c r="Q4373">
        <f t="shared" si="616"/>
        <v>0</v>
      </c>
      <c r="R4373">
        <f t="shared" si="617"/>
        <v>0</v>
      </c>
      <c r="S4373" t="str">
        <f t="shared" si="618"/>
        <v/>
      </c>
      <c r="T4373" t="str">
        <f t="shared" si="619"/>
        <v/>
      </c>
      <c r="U4373" t="str">
        <f t="shared" si="620"/>
        <v/>
      </c>
    </row>
    <row r="4374" spans="12:21" ht="15" customHeight="1" x14ac:dyDescent="0.15">
      <c r="L4374" s="244" t="str">
        <f t="shared" si="612"/>
        <v/>
      </c>
      <c r="M4374" s="245" t="str">
        <f t="shared" si="613"/>
        <v/>
      </c>
      <c r="N4374" s="244" t="str">
        <f t="shared" si="614"/>
        <v/>
      </c>
      <c r="O4374" s="244" t="str">
        <f t="shared" si="615"/>
        <v/>
      </c>
      <c r="P4374">
        <f>IF($I4374&lt;&gt;"",$I4374,IF($E4374="SGD",1,IF($E4374="USD",Settings!$B$22,IF($E4374="HKD",Settings!$B$23,1))))</f>
        <v>1</v>
      </c>
      <c r="Q4374">
        <f t="shared" si="616"/>
        <v>0</v>
      </c>
      <c r="R4374">
        <f t="shared" si="617"/>
        <v>0</v>
      </c>
      <c r="S4374" t="str">
        <f t="shared" si="618"/>
        <v/>
      </c>
      <c r="T4374" t="str">
        <f t="shared" si="619"/>
        <v/>
      </c>
      <c r="U4374" t="str">
        <f t="shared" si="620"/>
        <v/>
      </c>
    </row>
    <row r="4375" spans="12:21" ht="15" customHeight="1" x14ac:dyDescent="0.15">
      <c r="L4375" s="244" t="str">
        <f t="shared" si="612"/>
        <v/>
      </c>
      <c r="M4375" s="245" t="str">
        <f t="shared" si="613"/>
        <v/>
      </c>
      <c r="N4375" s="244" t="str">
        <f t="shared" si="614"/>
        <v/>
      </c>
      <c r="O4375" s="244" t="str">
        <f t="shared" si="615"/>
        <v/>
      </c>
      <c r="P4375">
        <f>IF($I4375&lt;&gt;"",$I4375,IF($E4375="SGD",1,IF($E4375="USD",Settings!$B$22,IF($E4375="HKD",Settings!$B$23,1))))</f>
        <v>1</v>
      </c>
      <c r="Q4375">
        <f t="shared" si="616"/>
        <v>0</v>
      </c>
      <c r="R4375">
        <f t="shared" si="617"/>
        <v>0</v>
      </c>
      <c r="S4375" t="str">
        <f t="shared" si="618"/>
        <v/>
      </c>
      <c r="T4375" t="str">
        <f t="shared" si="619"/>
        <v/>
      </c>
      <c r="U4375" t="str">
        <f t="shared" si="620"/>
        <v/>
      </c>
    </row>
    <row r="4376" spans="12:21" ht="15" customHeight="1" x14ac:dyDescent="0.15">
      <c r="L4376" s="244" t="str">
        <f t="shared" si="612"/>
        <v/>
      </c>
      <c r="M4376" s="245" t="str">
        <f t="shared" si="613"/>
        <v/>
      </c>
      <c r="N4376" s="244" t="str">
        <f t="shared" si="614"/>
        <v/>
      </c>
      <c r="O4376" s="244" t="str">
        <f t="shared" si="615"/>
        <v/>
      </c>
      <c r="P4376">
        <f>IF($I4376&lt;&gt;"",$I4376,IF($E4376="SGD",1,IF($E4376="USD",Settings!$B$22,IF($E4376="HKD",Settings!$B$23,1))))</f>
        <v>1</v>
      </c>
      <c r="Q4376">
        <f t="shared" si="616"/>
        <v>0</v>
      </c>
      <c r="R4376">
        <f t="shared" si="617"/>
        <v>0</v>
      </c>
      <c r="S4376" t="str">
        <f t="shared" si="618"/>
        <v/>
      </c>
      <c r="T4376" t="str">
        <f t="shared" si="619"/>
        <v/>
      </c>
      <c r="U4376" t="str">
        <f t="shared" si="620"/>
        <v/>
      </c>
    </row>
    <row r="4377" spans="12:21" ht="15" customHeight="1" x14ac:dyDescent="0.15">
      <c r="L4377" s="244" t="str">
        <f t="shared" si="612"/>
        <v/>
      </c>
      <c r="M4377" s="245" t="str">
        <f t="shared" si="613"/>
        <v/>
      </c>
      <c r="N4377" s="244" t="str">
        <f t="shared" si="614"/>
        <v/>
      </c>
      <c r="O4377" s="244" t="str">
        <f t="shared" si="615"/>
        <v/>
      </c>
      <c r="P4377">
        <f>IF($I4377&lt;&gt;"",$I4377,IF($E4377="SGD",1,IF($E4377="USD",Settings!$B$22,IF($E4377="HKD",Settings!$B$23,1))))</f>
        <v>1</v>
      </c>
      <c r="Q4377">
        <f t="shared" si="616"/>
        <v>0</v>
      </c>
      <c r="R4377">
        <f t="shared" si="617"/>
        <v>0</v>
      </c>
      <c r="S4377" t="str">
        <f t="shared" si="618"/>
        <v/>
      </c>
      <c r="T4377" t="str">
        <f t="shared" si="619"/>
        <v/>
      </c>
      <c r="U4377" t="str">
        <f t="shared" si="620"/>
        <v/>
      </c>
    </row>
    <row r="4378" spans="12:21" ht="15" customHeight="1" x14ac:dyDescent="0.15">
      <c r="L4378" s="244" t="str">
        <f t="shared" si="612"/>
        <v/>
      </c>
      <c r="M4378" s="245" t="str">
        <f t="shared" si="613"/>
        <v/>
      </c>
      <c r="N4378" s="244" t="str">
        <f t="shared" si="614"/>
        <v/>
      </c>
      <c r="O4378" s="244" t="str">
        <f t="shared" si="615"/>
        <v/>
      </c>
      <c r="P4378">
        <f>IF($I4378&lt;&gt;"",$I4378,IF($E4378="SGD",1,IF($E4378="USD",Settings!$B$22,IF($E4378="HKD",Settings!$B$23,1))))</f>
        <v>1</v>
      </c>
      <c r="Q4378">
        <f t="shared" si="616"/>
        <v>0</v>
      </c>
      <c r="R4378">
        <f t="shared" si="617"/>
        <v>0</v>
      </c>
      <c r="S4378" t="str">
        <f t="shared" si="618"/>
        <v/>
      </c>
      <c r="T4378" t="str">
        <f t="shared" si="619"/>
        <v/>
      </c>
      <c r="U4378" t="str">
        <f t="shared" si="620"/>
        <v/>
      </c>
    </row>
    <row r="4379" spans="12:21" ht="15" customHeight="1" x14ac:dyDescent="0.15">
      <c r="L4379" s="244" t="str">
        <f t="shared" si="612"/>
        <v/>
      </c>
      <c r="M4379" s="245" t="str">
        <f t="shared" si="613"/>
        <v/>
      </c>
      <c r="N4379" s="244" t="str">
        <f t="shared" si="614"/>
        <v/>
      </c>
      <c r="O4379" s="244" t="str">
        <f t="shared" si="615"/>
        <v/>
      </c>
      <c r="P4379">
        <f>IF($I4379&lt;&gt;"",$I4379,IF($E4379="SGD",1,IF($E4379="USD",Settings!$B$22,IF($E4379="HKD",Settings!$B$23,1))))</f>
        <v>1</v>
      </c>
      <c r="Q4379">
        <f t="shared" si="616"/>
        <v>0</v>
      </c>
      <c r="R4379">
        <f t="shared" si="617"/>
        <v>0</v>
      </c>
      <c r="S4379" t="str">
        <f t="shared" si="618"/>
        <v/>
      </c>
      <c r="T4379" t="str">
        <f t="shared" si="619"/>
        <v/>
      </c>
      <c r="U4379" t="str">
        <f t="shared" si="620"/>
        <v/>
      </c>
    </row>
    <row r="4380" spans="12:21" ht="15" customHeight="1" x14ac:dyDescent="0.15">
      <c r="L4380" s="244" t="str">
        <f t="shared" si="612"/>
        <v/>
      </c>
      <c r="M4380" s="245" t="str">
        <f t="shared" si="613"/>
        <v/>
      </c>
      <c r="N4380" s="244" t="str">
        <f t="shared" si="614"/>
        <v/>
      </c>
      <c r="O4380" s="244" t="str">
        <f t="shared" si="615"/>
        <v/>
      </c>
      <c r="P4380">
        <f>IF($I4380&lt;&gt;"",$I4380,IF($E4380="SGD",1,IF($E4380="USD",Settings!$B$22,IF($E4380="HKD",Settings!$B$23,1))))</f>
        <v>1</v>
      </c>
      <c r="Q4380">
        <f t="shared" si="616"/>
        <v>0</v>
      </c>
      <c r="R4380">
        <f t="shared" si="617"/>
        <v>0</v>
      </c>
      <c r="S4380" t="str">
        <f t="shared" si="618"/>
        <v/>
      </c>
      <c r="T4380" t="str">
        <f t="shared" si="619"/>
        <v/>
      </c>
      <c r="U4380" t="str">
        <f t="shared" si="620"/>
        <v/>
      </c>
    </row>
    <row r="4381" spans="12:21" ht="15" customHeight="1" x14ac:dyDescent="0.15">
      <c r="L4381" s="244" t="str">
        <f t="shared" si="612"/>
        <v/>
      </c>
      <c r="M4381" s="245" t="str">
        <f t="shared" si="613"/>
        <v/>
      </c>
      <c r="N4381" s="244" t="str">
        <f t="shared" si="614"/>
        <v/>
      </c>
      <c r="O4381" s="244" t="str">
        <f t="shared" si="615"/>
        <v/>
      </c>
      <c r="P4381">
        <f>IF($I4381&lt;&gt;"",$I4381,IF($E4381="SGD",1,IF($E4381="USD",Settings!$B$22,IF($E4381="HKD",Settings!$B$23,1))))</f>
        <v>1</v>
      </c>
      <c r="Q4381">
        <f t="shared" si="616"/>
        <v>0</v>
      </c>
      <c r="R4381">
        <f t="shared" si="617"/>
        <v>0</v>
      </c>
      <c r="S4381" t="str">
        <f t="shared" si="618"/>
        <v/>
      </c>
      <c r="T4381" t="str">
        <f t="shared" si="619"/>
        <v/>
      </c>
      <c r="U4381" t="str">
        <f t="shared" si="620"/>
        <v/>
      </c>
    </row>
    <row r="4382" spans="12:21" ht="15" customHeight="1" x14ac:dyDescent="0.15">
      <c r="L4382" s="244" t="str">
        <f t="shared" si="612"/>
        <v/>
      </c>
      <c r="M4382" s="245" t="str">
        <f t="shared" si="613"/>
        <v/>
      </c>
      <c r="N4382" s="244" t="str">
        <f t="shared" si="614"/>
        <v/>
      </c>
      <c r="O4382" s="244" t="str">
        <f t="shared" si="615"/>
        <v/>
      </c>
      <c r="P4382">
        <f>IF($I4382&lt;&gt;"",$I4382,IF($E4382="SGD",1,IF($E4382="USD",Settings!$B$22,IF($E4382="HKD",Settings!$B$23,1))))</f>
        <v>1</v>
      </c>
      <c r="Q4382">
        <f t="shared" si="616"/>
        <v>0</v>
      </c>
      <c r="R4382">
        <f t="shared" si="617"/>
        <v>0</v>
      </c>
      <c r="S4382" t="str">
        <f t="shared" si="618"/>
        <v/>
      </c>
      <c r="T4382" t="str">
        <f t="shared" si="619"/>
        <v/>
      </c>
      <c r="U4382" t="str">
        <f t="shared" si="620"/>
        <v/>
      </c>
    </row>
    <row r="4383" spans="12:21" ht="15" customHeight="1" x14ac:dyDescent="0.15">
      <c r="L4383" s="244" t="str">
        <f t="shared" si="612"/>
        <v/>
      </c>
      <c r="M4383" s="245" t="str">
        <f t="shared" si="613"/>
        <v/>
      </c>
      <c r="N4383" s="244" t="str">
        <f t="shared" si="614"/>
        <v/>
      </c>
      <c r="O4383" s="244" t="str">
        <f t="shared" si="615"/>
        <v/>
      </c>
      <c r="P4383">
        <f>IF($I4383&lt;&gt;"",$I4383,IF($E4383="SGD",1,IF($E4383="USD",Settings!$B$22,IF($E4383="HKD",Settings!$B$23,1))))</f>
        <v>1</v>
      </c>
      <c r="Q4383">
        <f t="shared" si="616"/>
        <v>0</v>
      </c>
      <c r="R4383">
        <f t="shared" si="617"/>
        <v>0</v>
      </c>
      <c r="S4383" t="str">
        <f t="shared" si="618"/>
        <v/>
      </c>
      <c r="T4383" t="str">
        <f t="shared" si="619"/>
        <v/>
      </c>
      <c r="U4383" t="str">
        <f t="shared" si="620"/>
        <v/>
      </c>
    </row>
    <row r="4384" spans="12:21" ht="15" customHeight="1" x14ac:dyDescent="0.15">
      <c r="L4384" s="244" t="str">
        <f t="shared" si="612"/>
        <v/>
      </c>
      <c r="M4384" s="245" t="str">
        <f t="shared" si="613"/>
        <v/>
      </c>
      <c r="N4384" s="244" t="str">
        <f t="shared" si="614"/>
        <v/>
      </c>
      <c r="O4384" s="244" t="str">
        <f t="shared" si="615"/>
        <v/>
      </c>
      <c r="P4384">
        <f>IF($I4384&lt;&gt;"",$I4384,IF($E4384="SGD",1,IF($E4384="USD",Settings!$B$22,IF($E4384="HKD",Settings!$B$23,1))))</f>
        <v>1</v>
      </c>
      <c r="Q4384">
        <f t="shared" si="616"/>
        <v>0</v>
      </c>
      <c r="R4384">
        <f t="shared" si="617"/>
        <v>0</v>
      </c>
      <c r="S4384" t="str">
        <f t="shared" si="618"/>
        <v/>
      </c>
      <c r="T4384" t="str">
        <f t="shared" si="619"/>
        <v/>
      </c>
      <c r="U4384" t="str">
        <f t="shared" si="620"/>
        <v/>
      </c>
    </row>
    <row r="4385" spans="12:21" ht="15" customHeight="1" x14ac:dyDescent="0.15">
      <c r="L4385" s="244" t="str">
        <f t="shared" si="612"/>
        <v/>
      </c>
      <c r="M4385" s="245" t="str">
        <f t="shared" si="613"/>
        <v/>
      </c>
      <c r="N4385" s="244" t="str">
        <f t="shared" si="614"/>
        <v/>
      </c>
      <c r="O4385" s="244" t="str">
        <f t="shared" si="615"/>
        <v/>
      </c>
      <c r="P4385">
        <f>IF($I4385&lt;&gt;"",$I4385,IF($E4385="SGD",1,IF($E4385="USD",Settings!$B$22,IF($E4385="HKD",Settings!$B$23,1))))</f>
        <v>1</v>
      </c>
      <c r="Q4385">
        <f t="shared" si="616"/>
        <v>0</v>
      </c>
      <c r="R4385">
        <f t="shared" si="617"/>
        <v>0</v>
      </c>
      <c r="S4385" t="str">
        <f t="shared" si="618"/>
        <v/>
      </c>
      <c r="T4385" t="str">
        <f t="shared" si="619"/>
        <v/>
      </c>
      <c r="U4385" t="str">
        <f t="shared" si="620"/>
        <v/>
      </c>
    </row>
    <row r="4386" spans="12:21" ht="15" customHeight="1" x14ac:dyDescent="0.15">
      <c r="L4386" s="244" t="str">
        <f t="shared" si="612"/>
        <v/>
      </c>
      <c r="M4386" s="245" t="str">
        <f t="shared" si="613"/>
        <v/>
      </c>
      <c r="N4386" s="244" t="str">
        <f t="shared" si="614"/>
        <v/>
      </c>
      <c r="O4386" s="244" t="str">
        <f t="shared" si="615"/>
        <v/>
      </c>
      <c r="P4386">
        <f>IF($I4386&lt;&gt;"",$I4386,IF($E4386="SGD",1,IF($E4386="USD",Settings!$B$22,IF($E4386="HKD",Settings!$B$23,1))))</f>
        <v>1</v>
      </c>
      <c r="Q4386">
        <f t="shared" si="616"/>
        <v>0</v>
      </c>
      <c r="R4386">
        <f t="shared" si="617"/>
        <v>0</v>
      </c>
      <c r="S4386" t="str">
        <f t="shared" si="618"/>
        <v/>
      </c>
      <c r="T4386" t="str">
        <f t="shared" si="619"/>
        <v/>
      </c>
      <c r="U4386" t="str">
        <f t="shared" si="620"/>
        <v/>
      </c>
    </row>
    <row r="4387" spans="12:21" ht="15" customHeight="1" x14ac:dyDescent="0.15">
      <c r="L4387" s="244" t="str">
        <f t="shared" si="612"/>
        <v/>
      </c>
      <c r="M4387" s="245" t="str">
        <f t="shared" si="613"/>
        <v/>
      </c>
      <c r="N4387" s="244" t="str">
        <f t="shared" si="614"/>
        <v/>
      </c>
      <c r="O4387" s="244" t="str">
        <f t="shared" si="615"/>
        <v/>
      </c>
      <c r="P4387">
        <f>IF($I4387&lt;&gt;"",$I4387,IF($E4387="SGD",1,IF($E4387="USD",Settings!$B$22,IF($E4387="HKD",Settings!$B$23,1))))</f>
        <v>1</v>
      </c>
      <c r="Q4387">
        <f t="shared" si="616"/>
        <v>0</v>
      </c>
      <c r="R4387">
        <f t="shared" si="617"/>
        <v>0</v>
      </c>
      <c r="S4387" t="str">
        <f t="shared" si="618"/>
        <v/>
      </c>
      <c r="T4387" t="str">
        <f t="shared" si="619"/>
        <v/>
      </c>
      <c r="U4387" t="str">
        <f t="shared" si="620"/>
        <v/>
      </c>
    </row>
    <row r="4388" spans="12:21" ht="15" customHeight="1" x14ac:dyDescent="0.15">
      <c r="L4388" s="244" t="str">
        <f t="shared" si="612"/>
        <v/>
      </c>
      <c r="M4388" s="245" t="str">
        <f t="shared" si="613"/>
        <v/>
      </c>
      <c r="N4388" s="244" t="str">
        <f t="shared" si="614"/>
        <v/>
      </c>
      <c r="O4388" s="244" t="str">
        <f t="shared" si="615"/>
        <v/>
      </c>
      <c r="P4388">
        <f>IF($I4388&lt;&gt;"",$I4388,IF($E4388="SGD",1,IF($E4388="USD",Settings!$B$22,IF($E4388="HKD",Settings!$B$23,1))))</f>
        <v>1</v>
      </c>
      <c r="Q4388">
        <f t="shared" si="616"/>
        <v>0</v>
      </c>
      <c r="R4388">
        <f t="shared" si="617"/>
        <v>0</v>
      </c>
      <c r="S4388" t="str">
        <f t="shared" si="618"/>
        <v/>
      </c>
      <c r="T4388" t="str">
        <f t="shared" si="619"/>
        <v/>
      </c>
      <c r="U4388" t="str">
        <f t="shared" si="620"/>
        <v/>
      </c>
    </row>
    <row r="4389" spans="12:21" ht="15" customHeight="1" x14ac:dyDescent="0.15">
      <c r="L4389" s="244" t="str">
        <f t="shared" si="612"/>
        <v/>
      </c>
      <c r="M4389" s="245" t="str">
        <f t="shared" si="613"/>
        <v/>
      </c>
      <c r="N4389" s="244" t="str">
        <f t="shared" si="614"/>
        <v/>
      </c>
      <c r="O4389" s="244" t="str">
        <f t="shared" si="615"/>
        <v/>
      </c>
      <c r="P4389">
        <f>IF($I4389&lt;&gt;"",$I4389,IF($E4389="SGD",1,IF($E4389="USD",Settings!$B$22,IF($E4389="HKD",Settings!$B$23,1))))</f>
        <v>1</v>
      </c>
      <c r="Q4389">
        <f t="shared" si="616"/>
        <v>0</v>
      </c>
      <c r="R4389">
        <f t="shared" si="617"/>
        <v>0</v>
      </c>
      <c r="S4389" t="str">
        <f t="shared" si="618"/>
        <v/>
      </c>
      <c r="T4389" t="str">
        <f t="shared" si="619"/>
        <v/>
      </c>
      <c r="U4389" t="str">
        <f t="shared" si="620"/>
        <v/>
      </c>
    </row>
    <row r="4390" spans="12:21" ht="15" customHeight="1" x14ac:dyDescent="0.15">
      <c r="L4390" s="244" t="str">
        <f t="shared" si="612"/>
        <v/>
      </c>
      <c r="M4390" s="245" t="str">
        <f t="shared" si="613"/>
        <v/>
      </c>
      <c r="N4390" s="244" t="str">
        <f t="shared" si="614"/>
        <v/>
      </c>
      <c r="O4390" s="244" t="str">
        <f t="shared" si="615"/>
        <v/>
      </c>
      <c r="P4390">
        <f>IF($I4390&lt;&gt;"",$I4390,IF($E4390="SGD",1,IF($E4390="USD",Settings!$B$22,IF($E4390="HKD",Settings!$B$23,1))))</f>
        <v>1</v>
      </c>
      <c r="Q4390">
        <f t="shared" si="616"/>
        <v>0</v>
      </c>
      <c r="R4390">
        <f t="shared" si="617"/>
        <v>0</v>
      </c>
      <c r="S4390" t="str">
        <f t="shared" si="618"/>
        <v/>
      </c>
      <c r="T4390" t="str">
        <f t="shared" si="619"/>
        <v/>
      </c>
      <c r="U4390" t="str">
        <f t="shared" si="620"/>
        <v/>
      </c>
    </row>
    <row r="4391" spans="12:21" ht="15" customHeight="1" x14ac:dyDescent="0.15">
      <c r="L4391" s="244" t="str">
        <f t="shared" si="612"/>
        <v/>
      </c>
      <c r="M4391" s="245" t="str">
        <f t="shared" si="613"/>
        <v/>
      </c>
      <c r="N4391" s="244" t="str">
        <f t="shared" si="614"/>
        <v/>
      </c>
      <c r="O4391" s="244" t="str">
        <f t="shared" si="615"/>
        <v/>
      </c>
      <c r="P4391">
        <f>IF($I4391&lt;&gt;"",$I4391,IF($E4391="SGD",1,IF($E4391="USD",Settings!$B$22,IF($E4391="HKD",Settings!$B$23,1))))</f>
        <v>1</v>
      </c>
      <c r="Q4391">
        <f t="shared" si="616"/>
        <v>0</v>
      </c>
      <c r="R4391">
        <f t="shared" si="617"/>
        <v>0</v>
      </c>
      <c r="S4391" t="str">
        <f t="shared" si="618"/>
        <v/>
      </c>
      <c r="T4391" t="str">
        <f t="shared" si="619"/>
        <v/>
      </c>
      <c r="U4391" t="str">
        <f t="shared" si="620"/>
        <v/>
      </c>
    </row>
    <row r="4392" spans="12:21" ht="15" customHeight="1" x14ac:dyDescent="0.15">
      <c r="L4392" s="244" t="str">
        <f t="shared" si="612"/>
        <v/>
      </c>
      <c r="M4392" s="245" t="str">
        <f t="shared" si="613"/>
        <v/>
      </c>
      <c r="N4392" s="244" t="str">
        <f t="shared" si="614"/>
        <v/>
      </c>
      <c r="O4392" s="244" t="str">
        <f t="shared" si="615"/>
        <v/>
      </c>
      <c r="P4392">
        <f>IF($I4392&lt;&gt;"",$I4392,IF($E4392="SGD",1,IF($E4392="USD",Settings!$B$22,IF($E4392="HKD",Settings!$B$23,1))))</f>
        <v>1</v>
      </c>
      <c r="Q4392">
        <f t="shared" si="616"/>
        <v>0</v>
      </c>
      <c r="R4392">
        <f t="shared" si="617"/>
        <v>0</v>
      </c>
      <c r="S4392" t="str">
        <f t="shared" si="618"/>
        <v/>
      </c>
      <c r="T4392" t="str">
        <f t="shared" si="619"/>
        <v/>
      </c>
      <c r="U4392" t="str">
        <f t="shared" si="620"/>
        <v/>
      </c>
    </row>
    <row r="4393" spans="12:21" ht="15" customHeight="1" x14ac:dyDescent="0.15">
      <c r="L4393" s="244" t="str">
        <f t="shared" ref="L4393:L4456" si="621">IF(OR(B4393="",C4393="",E4393=""),"",B4393&amp;":"&amp;C4393&amp;":"&amp;E4393)</f>
        <v/>
      </c>
      <c r="M4393" s="245" t="str">
        <f t="shared" ref="M4393:M4456" si="622">IF(A4393="","",A4393*D4393)</f>
        <v/>
      </c>
      <c r="N4393" s="244" t="str">
        <f t="shared" ref="N4393:N4456" si="623">IF(A4393="","",IF(OR(A4393=1,A4393=0),J4393,0))</f>
        <v/>
      </c>
      <c r="O4393" s="244" t="str">
        <f t="shared" ref="O4393:O4456" si="624">IF(A4393="","",IF(A4393=-1,J4393,0))</f>
        <v/>
      </c>
      <c r="P4393">
        <f>IF($I4393&lt;&gt;"",$I4393,IF($E4393="SGD",1,IF($E4393="USD",Settings!$B$22,IF($E4393="HKD",Settings!$B$23,1))))</f>
        <v>1</v>
      </c>
      <c r="Q4393">
        <f t="shared" ref="Q4393:Q4456" si="625">IF($L4393="",0,($O4393-$N4393+IF($A4393=2,$J4393,0))*$P4393)</f>
        <v>0</v>
      </c>
      <c r="R4393">
        <f t="shared" ref="R4393:R4456" si="626">IF($L4393="",0,IF($A4393=2,$J4393*$P4393,0))</f>
        <v>0</v>
      </c>
      <c r="S4393" t="str">
        <f t="shared" si="618"/>
        <v/>
      </c>
      <c r="T4393" t="str">
        <f t="shared" si="619"/>
        <v/>
      </c>
      <c r="U4393" t="str">
        <f t="shared" si="620"/>
        <v/>
      </c>
    </row>
    <row r="4394" spans="12:21" ht="15" customHeight="1" x14ac:dyDescent="0.15">
      <c r="L4394" s="244" t="str">
        <f t="shared" si="621"/>
        <v/>
      </c>
      <c r="M4394" s="245" t="str">
        <f t="shared" si="622"/>
        <v/>
      </c>
      <c r="N4394" s="244" t="str">
        <f t="shared" si="623"/>
        <v/>
      </c>
      <c r="O4394" s="244" t="str">
        <f t="shared" si="624"/>
        <v/>
      </c>
      <c r="P4394">
        <f>IF($I4394&lt;&gt;"",$I4394,IF($E4394="SGD",1,IF($E4394="USD",Settings!$B$22,IF($E4394="HKD",Settings!$B$23,1))))</f>
        <v>1</v>
      </c>
      <c r="Q4394">
        <f t="shared" si="625"/>
        <v>0</v>
      </c>
      <c r="R4394">
        <f t="shared" si="626"/>
        <v>0</v>
      </c>
      <c r="S4394" t="str">
        <f t="shared" si="618"/>
        <v/>
      </c>
      <c r="T4394" t="str">
        <f t="shared" si="619"/>
        <v/>
      </c>
      <c r="U4394" t="str">
        <f t="shared" si="620"/>
        <v/>
      </c>
    </row>
    <row r="4395" spans="12:21" ht="15" customHeight="1" x14ac:dyDescent="0.15">
      <c r="L4395" s="244" t="str">
        <f t="shared" si="621"/>
        <v/>
      </c>
      <c r="M4395" s="245" t="str">
        <f t="shared" si="622"/>
        <v/>
      </c>
      <c r="N4395" s="244" t="str">
        <f t="shared" si="623"/>
        <v/>
      </c>
      <c r="O4395" s="244" t="str">
        <f t="shared" si="624"/>
        <v/>
      </c>
      <c r="P4395">
        <f>IF($I4395&lt;&gt;"",$I4395,IF($E4395="SGD",1,IF($E4395="USD",Settings!$B$22,IF($E4395="HKD",Settings!$B$23,1))))</f>
        <v>1</v>
      </c>
      <c r="Q4395">
        <f t="shared" si="625"/>
        <v>0</v>
      </c>
      <c r="R4395">
        <f t="shared" si="626"/>
        <v>0</v>
      </c>
      <c r="S4395" t="str">
        <f t="shared" si="618"/>
        <v/>
      </c>
      <c r="T4395" t="str">
        <f t="shared" si="619"/>
        <v/>
      </c>
      <c r="U4395" t="str">
        <f t="shared" si="620"/>
        <v/>
      </c>
    </row>
    <row r="4396" spans="12:21" ht="15" customHeight="1" x14ac:dyDescent="0.15">
      <c r="L4396" s="244" t="str">
        <f t="shared" si="621"/>
        <v/>
      </c>
      <c r="M4396" s="245" t="str">
        <f t="shared" si="622"/>
        <v/>
      </c>
      <c r="N4396" s="244" t="str">
        <f t="shared" si="623"/>
        <v/>
      </c>
      <c r="O4396" s="244" t="str">
        <f t="shared" si="624"/>
        <v/>
      </c>
      <c r="P4396">
        <f>IF($I4396&lt;&gt;"",$I4396,IF($E4396="SGD",1,IF($E4396="USD",Settings!$B$22,IF($E4396="HKD",Settings!$B$23,1))))</f>
        <v>1</v>
      </c>
      <c r="Q4396">
        <f t="shared" si="625"/>
        <v>0</v>
      </c>
      <c r="R4396">
        <f t="shared" si="626"/>
        <v>0</v>
      </c>
      <c r="S4396" t="str">
        <f t="shared" si="618"/>
        <v/>
      </c>
      <c r="T4396" t="str">
        <f t="shared" si="619"/>
        <v/>
      </c>
      <c r="U4396" t="str">
        <f t="shared" si="620"/>
        <v/>
      </c>
    </row>
    <row r="4397" spans="12:21" ht="15" customHeight="1" x14ac:dyDescent="0.15">
      <c r="L4397" s="244" t="str">
        <f t="shared" si="621"/>
        <v/>
      </c>
      <c r="M4397" s="245" t="str">
        <f t="shared" si="622"/>
        <v/>
      </c>
      <c r="N4397" s="244" t="str">
        <f t="shared" si="623"/>
        <v/>
      </c>
      <c r="O4397" s="244" t="str">
        <f t="shared" si="624"/>
        <v/>
      </c>
      <c r="P4397">
        <f>IF($I4397&lt;&gt;"",$I4397,IF($E4397="SGD",1,IF($E4397="USD",Settings!$B$22,IF($E4397="HKD",Settings!$B$23,1))))</f>
        <v>1</v>
      </c>
      <c r="Q4397">
        <f t="shared" si="625"/>
        <v>0</v>
      </c>
      <c r="R4397">
        <f t="shared" si="626"/>
        <v>0</v>
      </c>
      <c r="S4397" t="str">
        <f t="shared" si="618"/>
        <v/>
      </c>
      <c r="T4397" t="str">
        <f t="shared" si="619"/>
        <v/>
      </c>
      <c r="U4397" t="str">
        <f t="shared" si="620"/>
        <v/>
      </c>
    </row>
    <row r="4398" spans="12:21" ht="15" customHeight="1" x14ac:dyDescent="0.15">
      <c r="L4398" s="244" t="str">
        <f t="shared" si="621"/>
        <v/>
      </c>
      <c r="M4398" s="245" t="str">
        <f t="shared" si="622"/>
        <v/>
      </c>
      <c r="N4398" s="244" t="str">
        <f t="shared" si="623"/>
        <v/>
      </c>
      <c r="O4398" s="244" t="str">
        <f t="shared" si="624"/>
        <v/>
      </c>
      <c r="P4398">
        <f>IF($I4398&lt;&gt;"",$I4398,IF($E4398="SGD",1,IF($E4398="USD",Settings!$B$22,IF($E4398="HKD",Settings!$B$23,1))))</f>
        <v>1</v>
      </c>
      <c r="Q4398">
        <f t="shared" si="625"/>
        <v>0</v>
      </c>
      <c r="R4398">
        <f t="shared" si="626"/>
        <v>0</v>
      </c>
      <c r="S4398" t="str">
        <f t="shared" si="618"/>
        <v/>
      </c>
      <c r="T4398" t="str">
        <f t="shared" si="619"/>
        <v/>
      </c>
      <c r="U4398" t="str">
        <f t="shared" si="620"/>
        <v/>
      </c>
    </row>
    <row r="4399" spans="12:21" ht="15" customHeight="1" x14ac:dyDescent="0.15">
      <c r="L4399" s="244" t="str">
        <f t="shared" si="621"/>
        <v/>
      </c>
      <c r="M4399" s="245" t="str">
        <f t="shared" si="622"/>
        <v/>
      </c>
      <c r="N4399" s="244" t="str">
        <f t="shared" si="623"/>
        <v/>
      </c>
      <c r="O4399" s="244" t="str">
        <f t="shared" si="624"/>
        <v/>
      </c>
      <c r="P4399">
        <f>IF($I4399&lt;&gt;"",$I4399,IF($E4399="SGD",1,IF($E4399="USD",Settings!$B$22,IF($E4399="HKD",Settings!$B$23,1))))</f>
        <v>1</v>
      </c>
      <c r="Q4399">
        <f t="shared" si="625"/>
        <v>0</v>
      </c>
      <c r="R4399">
        <f t="shared" si="626"/>
        <v>0</v>
      </c>
      <c r="S4399" t="str">
        <f t="shared" si="618"/>
        <v/>
      </c>
      <c r="T4399" t="str">
        <f t="shared" si="619"/>
        <v/>
      </c>
      <c r="U4399" t="str">
        <f t="shared" si="620"/>
        <v/>
      </c>
    </row>
    <row r="4400" spans="12:21" ht="15" customHeight="1" x14ac:dyDescent="0.15">
      <c r="L4400" s="244" t="str">
        <f t="shared" si="621"/>
        <v/>
      </c>
      <c r="M4400" s="245" t="str">
        <f t="shared" si="622"/>
        <v/>
      </c>
      <c r="N4400" s="244" t="str">
        <f t="shared" si="623"/>
        <v/>
      </c>
      <c r="O4400" s="244" t="str">
        <f t="shared" si="624"/>
        <v/>
      </c>
      <c r="P4400">
        <f>IF($I4400&lt;&gt;"",$I4400,IF($E4400="SGD",1,IF($E4400="USD",Settings!$B$22,IF($E4400="HKD",Settings!$B$23,1))))</f>
        <v>1</v>
      </c>
      <c r="Q4400">
        <f t="shared" si="625"/>
        <v>0</v>
      </c>
      <c r="R4400">
        <f t="shared" si="626"/>
        <v>0</v>
      </c>
      <c r="S4400" t="str">
        <f t="shared" si="618"/>
        <v/>
      </c>
      <c r="T4400" t="str">
        <f t="shared" si="619"/>
        <v/>
      </c>
      <c r="U4400" t="str">
        <f t="shared" si="620"/>
        <v/>
      </c>
    </row>
    <row r="4401" spans="12:21" ht="15" customHeight="1" x14ac:dyDescent="0.15">
      <c r="L4401" s="244" t="str">
        <f t="shared" si="621"/>
        <v/>
      </c>
      <c r="M4401" s="245" t="str">
        <f t="shared" si="622"/>
        <v/>
      </c>
      <c r="N4401" s="244" t="str">
        <f t="shared" si="623"/>
        <v/>
      </c>
      <c r="O4401" s="244" t="str">
        <f t="shared" si="624"/>
        <v/>
      </c>
      <c r="P4401">
        <f>IF($I4401&lt;&gt;"",$I4401,IF($E4401="SGD",1,IF($E4401="USD",Settings!$B$22,IF($E4401="HKD",Settings!$B$23,1))))</f>
        <v>1</v>
      </c>
      <c r="Q4401">
        <f t="shared" si="625"/>
        <v>0</v>
      </c>
      <c r="R4401">
        <f t="shared" si="626"/>
        <v>0</v>
      </c>
      <c r="S4401" t="str">
        <f t="shared" si="618"/>
        <v/>
      </c>
      <c r="T4401" t="str">
        <f t="shared" si="619"/>
        <v/>
      </c>
      <c r="U4401" t="str">
        <f t="shared" si="620"/>
        <v/>
      </c>
    </row>
    <row r="4402" spans="12:21" ht="15" customHeight="1" x14ac:dyDescent="0.15">
      <c r="L4402" s="244" t="str">
        <f t="shared" si="621"/>
        <v/>
      </c>
      <c r="M4402" s="245" t="str">
        <f t="shared" si="622"/>
        <v/>
      </c>
      <c r="N4402" s="244" t="str">
        <f t="shared" si="623"/>
        <v/>
      </c>
      <c r="O4402" s="244" t="str">
        <f t="shared" si="624"/>
        <v/>
      </c>
      <c r="P4402">
        <f>IF($I4402&lt;&gt;"",$I4402,IF($E4402="SGD",1,IF($E4402="USD",Settings!$B$22,IF($E4402="HKD",Settings!$B$23,1))))</f>
        <v>1</v>
      </c>
      <c r="Q4402">
        <f t="shared" si="625"/>
        <v>0</v>
      </c>
      <c r="R4402">
        <f t="shared" si="626"/>
        <v>0</v>
      </c>
      <c r="S4402" t="str">
        <f t="shared" si="618"/>
        <v/>
      </c>
      <c r="T4402" t="str">
        <f t="shared" si="619"/>
        <v/>
      </c>
      <c r="U4402" t="str">
        <f t="shared" si="620"/>
        <v/>
      </c>
    </row>
    <row r="4403" spans="12:21" ht="15" customHeight="1" x14ac:dyDescent="0.15">
      <c r="L4403" s="244" t="str">
        <f t="shared" si="621"/>
        <v/>
      </c>
      <c r="M4403" s="245" t="str">
        <f t="shared" si="622"/>
        <v/>
      </c>
      <c r="N4403" s="244" t="str">
        <f t="shared" si="623"/>
        <v/>
      </c>
      <c r="O4403" s="244" t="str">
        <f t="shared" si="624"/>
        <v/>
      </c>
      <c r="P4403">
        <f>IF($I4403&lt;&gt;"",$I4403,IF($E4403="SGD",1,IF($E4403="USD",Settings!$B$22,IF($E4403="HKD",Settings!$B$23,1))))</f>
        <v>1</v>
      </c>
      <c r="Q4403">
        <f t="shared" si="625"/>
        <v>0</v>
      </c>
      <c r="R4403">
        <f t="shared" si="626"/>
        <v>0</v>
      </c>
      <c r="S4403" t="str">
        <f t="shared" si="618"/>
        <v/>
      </c>
      <c r="T4403" t="str">
        <f t="shared" si="619"/>
        <v/>
      </c>
      <c r="U4403" t="str">
        <f t="shared" si="620"/>
        <v/>
      </c>
    </row>
    <row r="4404" spans="12:21" ht="15" customHeight="1" x14ac:dyDescent="0.15">
      <c r="L4404" s="244" t="str">
        <f t="shared" si="621"/>
        <v/>
      </c>
      <c r="M4404" s="245" t="str">
        <f t="shared" si="622"/>
        <v/>
      </c>
      <c r="N4404" s="244" t="str">
        <f t="shared" si="623"/>
        <v/>
      </c>
      <c r="O4404" s="244" t="str">
        <f t="shared" si="624"/>
        <v/>
      </c>
      <c r="P4404">
        <f>IF($I4404&lt;&gt;"",$I4404,IF($E4404="SGD",1,IF($E4404="USD",Settings!$B$22,IF($E4404="HKD",Settings!$B$23,1))))</f>
        <v>1</v>
      </c>
      <c r="Q4404">
        <f t="shared" si="625"/>
        <v>0</v>
      </c>
      <c r="R4404">
        <f t="shared" si="626"/>
        <v>0</v>
      </c>
      <c r="S4404" t="str">
        <f t="shared" si="618"/>
        <v/>
      </c>
      <c r="T4404" t="str">
        <f t="shared" si="619"/>
        <v/>
      </c>
      <c r="U4404" t="str">
        <f t="shared" si="620"/>
        <v/>
      </c>
    </row>
    <row r="4405" spans="12:21" ht="15" customHeight="1" x14ac:dyDescent="0.15">
      <c r="L4405" s="244" t="str">
        <f t="shared" si="621"/>
        <v/>
      </c>
      <c r="M4405" s="245" t="str">
        <f t="shared" si="622"/>
        <v/>
      </c>
      <c r="N4405" s="244" t="str">
        <f t="shared" si="623"/>
        <v/>
      </c>
      <c r="O4405" s="244" t="str">
        <f t="shared" si="624"/>
        <v/>
      </c>
      <c r="P4405">
        <f>IF($I4405&lt;&gt;"",$I4405,IF($E4405="SGD",1,IF($E4405="USD",Settings!$B$22,IF($E4405="HKD",Settings!$B$23,1))))</f>
        <v>1</v>
      </c>
      <c r="Q4405">
        <f t="shared" si="625"/>
        <v>0</v>
      </c>
      <c r="R4405">
        <f t="shared" si="626"/>
        <v>0</v>
      </c>
      <c r="S4405" t="str">
        <f t="shared" si="618"/>
        <v/>
      </c>
      <c r="T4405" t="str">
        <f t="shared" si="619"/>
        <v/>
      </c>
      <c r="U4405" t="str">
        <f t="shared" si="620"/>
        <v/>
      </c>
    </row>
    <row r="4406" spans="12:21" ht="15" customHeight="1" x14ac:dyDescent="0.15">
      <c r="L4406" s="244" t="str">
        <f t="shared" si="621"/>
        <v/>
      </c>
      <c r="M4406" s="245" t="str">
        <f t="shared" si="622"/>
        <v/>
      </c>
      <c r="N4406" s="244" t="str">
        <f t="shared" si="623"/>
        <v/>
      </c>
      <c r="O4406" s="244" t="str">
        <f t="shared" si="624"/>
        <v/>
      </c>
      <c r="P4406">
        <f>IF($I4406&lt;&gt;"",$I4406,IF($E4406="SGD",1,IF($E4406="USD",Settings!$B$22,IF($E4406="HKD",Settings!$B$23,1))))</f>
        <v>1</v>
      </c>
      <c r="Q4406">
        <f t="shared" si="625"/>
        <v>0</v>
      </c>
      <c r="R4406">
        <f t="shared" si="626"/>
        <v>0</v>
      </c>
      <c r="S4406" t="str">
        <f t="shared" si="618"/>
        <v/>
      </c>
      <c r="T4406" t="str">
        <f t="shared" si="619"/>
        <v/>
      </c>
      <c r="U4406" t="str">
        <f t="shared" si="620"/>
        <v/>
      </c>
    </row>
    <row r="4407" spans="12:21" ht="15" customHeight="1" x14ac:dyDescent="0.15">
      <c r="L4407" s="244" t="str">
        <f t="shared" si="621"/>
        <v/>
      </c>
      <c r="M4407" s="245" t="str">
        <f t="shared" si="622"/>
        <v/>
      </c>
      <c r="N4407" s="244" t="str">
        <f t="shared" si="623"/>
        <v/>
      </c>
      <c r="O4407" s="244" t="str">
        <f t="shared" si="624"/>
        <v/>
      </c>
      <c r="P4407">
        <f>IF($I4407&lt;&gt;"",$I4407,IF($E4407="SGD",1,IF($E4407="USD",Settings!$B$22,IF($E4407="HKD",Settings!$B$23,1))))</f>
        <v>1</v>
      </c>
      <c r="Q4407">
        <f t="shared" si="625"/>
        <v>0</v>
      </c>
      <c r="R4407">
        <f t="shared" si="626"/>
        <v>0</v>
      </c>
      <c r="S4407" t="str">
        <f t="shared" si="618"/>
        <v/>
      </c>
      <c r="T4407" t="str">
        <f t="shared" si="619"/>
        <v/>
      </c>
      <c r="U4407" t="str">
        <f t="shared" si="620"/>
        <v/>
      </c>
    </row>
    <row r="4408" spans="12:21" ht="15" customHeight="1" x14ac:dyDescent="0.15">
      <c r="L4408" s="244" t="str">
        <f t="shared" si="621"/>
        <v/>
      </c>
      <c r="M4408" s="245" t="str">
        <f t="shared" si="622"/>
        <v/>
      </c>
      <c r="N4408" s="244" t="str">
        <f t="shared" si="623"/>
        <v/>
      </c>
      <c r="O4408" s="244" t="str">
        <f t="shared" si="624"/>
        <v/>
      </c>
      <c r="P4408">
        <f>IF($I4408&lt;&gt;"",$I4408,IF($E4408="SGD",1,IF($E4408="USD",Settings!$B$22,IF($E4408="HKD",Settings!$B$23,1))))</f>
        <v>1</v>
      </c>
      <c r="Q4408">
        <f t="shared" si="625"/>
        <v>0</v>
      </c>
      <c r="R4408">
        <f t="shared" si="626"/>
        <v>0</v>
      </c>
      <c r="S4408" t="str">
        <f t="shared" si="618"/>
        <v/>
      </c>
      <c r="T4408" t="str">
        <f t="shared" si="619"/>
        <v/>
      </c>
      <c r="U4408" t="str">
        <f t="shared" si="620"/>
        <v/>
      </c>
    </row>
    <row r="4409" spans="12:21" ht="15" customHeight="1" x14ac:dyDescent="0.15">
      <c r="L4409" s="244" t="str">
        <f t="shared" si="621"/>
        <v/>
      </c>
      <c r="M4409" s="245" t="str">
        <f t="shared" si="622"/>
        <v/>
      </c>
      <c r="N4409" s="244" t="str">
        <f t="shared" si="623"/>
        <v/>
      </c>
      <c r="O4409" s="244" t="str">
        <f t="shared" si="624"/>
        <v/>
      </c>
      <c r="P4409">
        <f>IF($I4409&lt;&gt;"",$I4409,IF($E4409="SGD",1,IF($E4409="USD",Settings!$B$22,IF($E4409="HKD",Settings!$B$23,1))))</f>
        <v>1</v>
      </c>
      <c r="Q4409">
        <f t="shared" si="625"/>
        <v>0</v>
      </c>
      <c r="R4409">
        <f t="shared" si="626"/>
        <v>0</v>
      </c>
      <c r="S4409" t="str">
        <f t="shared" si="618"/>
        <v/>
      </c>
      <c r="T4409" t="str">
        <f t="shared" si="619"/>
        <v/>
      </c>
      <c r="U4409" t="str">
        <f t="shared" si="620"/>
        <v/>
      </c>
    </row>
    <row r="4410" spans="12:21" ht="15" customHeight="1" x14ac:dyDescent="0.15">
      <c r="L4410" s="244" t="str">
        <f t="shared" si="621"/>
        <v/>
      </c>
      <c r="M4410" s="245" t="str">
        <f t="shared" si="622"/>
        <v/>
      </c>
      <c r="N4410" s="244" t="str">
        <f t="shared" si="623"/>
        <v/>
      </c>
      <c r="O4410" s="244" t="str">
        <f t="shared" si="624"/>
        <v/>
      </c>
      <c r="P4410">
        <f>IF($I4410&lt;&gt;"",$I4410,IF($E4410="SGD",1,IF($E4410="USD",Settings!$B$22,IF($E4410="HKD",Settings!$B$23,1))))</f>
        <v>1</v>
      </c>
      <c r="Q4410">
        <f t="shared" si="625"/>
        <v>0</v>
      </c>
      <c r="R4410">
        <f t="shared" si="626"/>
        <v>0</v>
      </c>
      <c r="S4410" t="str">
        <f t="shared" si="618"/>
        <v/>
      </c>
      <c r="T4410" t="str">
        <f t="shared" si="619"/>
        <v/>
      </c>
      <c r="U4410" t="str">
        <f t="shared" si="620"/>
        <v/>
      </c>
    </row>
    <row r="4411" spans="12:21" ht="15" customHeight="1" x14ac:dyDescent="0.15">
      <c r="L4411" s="244" t="str">
        <f t="shared" si="621"/>
        <v/>
      </c>
      <c r="M4411" s="245" t="str">
        <f t="shared" si="622"/>
        <v/>
      </c>
      <c r="N4411" s="244" t="str">
        <f t="shared" si="623"/>
        <v/>
      </c>
      <c r="O4411" s="244" t="str">
        <f t="shared" si="624"/>
        <v/>
      </c>
      <c r="P4411">
        <f>IF($I4411&lt;&gt;"",$I4411,IF($E4411="SGD",1,IF($E4411="USD",Settings!$B$22,IF($E4411="HKD",Settings!$B$23,1))))</f>
        <v>1</v>
      </c>
      <c r="Q4411">
        <f t="shared" si="625"/>
        <v>0</v>
      </c>
      <c r="R4411">
        <f t="shared" si="626"/>
        <v>0</v>
      </c>
      <c r="S4411" t="str">
        <f t="shared" si="618"/>
        <v/>
      </c>
      <c r="T4411" t="str">
        <f t="shared" si="619"/>
        <v/>
      </c>
      <c r="U4411" t="str">
        <f t="shared" si="620"/>
        <v/>
      </c>
    </row>
    <row r="4412" spans="12:21" ht="15" customHeight="1" x14ac:dyDescent="0.15">
      <c r="L4412" s="244" t="str">
        <f t="shared" si="621"/>
        <v/>
      </c>
      <c r="M4412" s="245" t="str">
        <f t="shared" si="622"/>
        <v/>
      </c>
      <c r="N4412" s="244" t="str">
        <f t="shared" si="623"/>
        <v/>
      </c>
      <c r="O4412" s="244" t="str">
        <f t="shared" si="624"/>
        <v/>
      </c>
      <c r="P4412">
        <f>IF($I4412&lt;&gt;"",$I4412,IF($E4412="SGD",1,IF($E4412="USD",Settings!$B$22,IF($E4412="HKD",Settings!$B$23,1))))</f>
        <v>1</v>
      </c>
      <c r="Q4412">
        <f t="shared" si="625"/>
        <v>0</v>
      </c>
      <c r="R4412">
        <f t="shared" si="626"/>
        <v>0</v>
      </c>
      <c r="S4412" t="str">
        <f t="shared" si="618"/>
        <v/>
      </c>
      <c r="T4412" t="str">
        <f t="shared" si="619"/>
        <v/>
      </c>
      <c r="U4412" t="str">
        <f t="shared" si="620"/>
        <v/>
      </c>
    </row>
    <row r="4413" spans="12:21" ht="15" customHeight="1" x14ac:dyDescent="0.15">
      <c r="L4413" s="244" t="str">
        <f t="shared" si="621"/>
        <v/>
      </c>
      <c r="M4413" s="245" t="str">
        <f t="shared" si="622"/>
        <v/>
      </c>
      <c r="N4413" s="244" t="str">
        <f t="shared" si="623"/>
        <v/>
      </c>
      <c r="O4413" s="244" t="str">
        <f t="shared" si="624"/>
        <v/>
      </c>
      <c r="P4413">
        <f>IF($I4413&lt;&gt;"",$I4413,IF($E4413="SGD",1,IF($E4413="USD",Settings!$B$22,IF($E4413="HKD",Settings!$B$23,1))))</f>
        <v>1</v>
      </c>
      <c r="Q4413">
        <f t="shared" si="625"/>
        <v>0</v>
      </c>
      <c r="R4413">
        <f t="shared" si="626"/>
        <v>0</v>
      </c>
      <c r="S4413" t="str">
        <f t="shared" si="618"/>
        <v/>
      </c>
      <c r="T4413" t="str">
        <f t="shared" si="619"/>
        <v/>
      </c>
      <c r="U4413" t="str">
        <f t="shared" si="620"/>
        <v/>
      </c>
    </row>
    <row r="4414" spans="12:21" ht="15" customHeight="1" x14ac:dyDescent="0.15">
      <c r="L4414" s="244" t="str">
        <f t="shared" si="621"/>
        <v/>
      </c>
      <c r="M4414" s="245" t="str">
        <f t="shared" si="622"/>
        <v/>
      </c>
      <c r="N4414" s="244" t="str">
        <f t="shared" si="623"/>
        <v/>
      </c>
      <c r="O4414" s="244" t="str">
        <f t="shared" si="624"/>
        <v/>
      </c>
      <c r="P4414">
        <f>IF($I4414&lt;&gt;"",$I4414,IF($E4414="SGD",1,IF($E4414="USD",Settings!$B$22,IF($E4414="HKD",Settings!$B$23,1))))</f>
        <v>1</v>
      </c>
      <c r="Q4414">
        <f t="shared" si="625"/>
        <v>0</v>
      </c>
      <c r="R4414">
        <f t="shared" si="626"/>
        <v>0</v>
      </c>
      <c r="S4414" t="str">
        <f t="shared" si="618"/>
        <v/>
      </c>
      <c r="T4414" t="str">
        <f t="shared" si="619"/>
        <v/>
      </c>
      <c r="U4414" t="str">
        <f t="shared" si="620"/>
        <v/>
      </c>
    </row>
    <row r="4415" spans="12:21" ht="15" customHeight="1" x14ac:dyDescent="0.15">
      <c r="L4415" s="244" t="str">
        <f t="shared" si="621"/>
        <v/>
      </c>
      <c r="M4415" s="245" t="str">
        <f t="shared" si="622"/>
        <v/>
      </c>
      <c r="N4415" s="244" t="str">
        <f t="shared" si="623"/>
        <v/>
      </c>
      <c r="O4415" s="244" t="str">
        <f t="shared" si="624"/>
        <v/>
      </c>
      <c r="P4415">
        <f>IF($I4415&lt;&gt;"",$I4415,IF($E4415="SGD",1,IF($E4415="USD",Settings!$B$22,IF($E4415="HKD",Settings!$B$23,1))))</f>
        <v>1</v>
      </c>
      <c r="Q4415">
        <f t="shared" si="625"/>
        <v>0</v>
      </c>
      <c r="R4415">
        <f t="shared" si="626"/>
        <v>0</v>
      </c>
      <c r="S4415" t="str">
        <f t="shared" si="618"/>
        <v/>
      </c>
      <c r="T4415" t="str">
        <f t="shared" si="619"/>
        <v/>
      </c>
      <c r="U4415" t="str">
        <f t="shared" si="620"/>
        <v/>
      </c>
    </row>
    <row r="4416" spans="12:21" ht="15" customHeight="1" x14ac:dyDescent="0.15">
      <c r="L4416" s="244" t="str">
        <f t="shared" si="621"/>
        <v/>
      </c>
      <c r="M4416" s="245" t="str">
        <f t="shared" si="622"/>
        <v/>
      </c>
      <c r="N4416" s="244" t="str">
        <f t="shared" si="623"/>
        <v/>
      </c>
      <c r="O4416" s="244" t="str">
        <f t="shared" si="624"/>
        <v/>
      </c>
      <c r="P4416">
        <f>IF($I4416&lt;&gt;"",$I4416,IF($E4416="SGD",1,IF($E4416="USD",Settings!$B$22,IF($E4416="HKD",Settings!$B$23,1))))</f>
        <v>1</v>
      </c>
      <c r="Q4416">
        <f t="shared" si="625"/>
        <v>0</v>
      </c>
      <c r="R4416">
        <f t="shared" si="626"/>
        <v>0</v>
      </c>
      <c r="S4416" t="str">
        <f t="shared" si="618"/>
        <v/>
      </c>
      <c r="T4416" t="str">
        <f t="shared" si="619"/>
        <v/>
      </c>
      <c r="U4416" t="str">
        <f t="shared" si="620"/>
        <v/>
      </c>
    </row>
    <row r="4417" spans="12:21" ht="15" customHeight="1" x14ac:dyDescent="0.15">
      <c r="L4417" s="244" t="str">
        <f t="shared" si="621"/>
        <v/>
      </c>
      <c r="M4417" s="245" t="str">
        <f t="shared" si="622"/>
        <v/>
      </c>
      <c r="N4417" s="244" t="str">
        <f t="shared" si="623"/>
        <v/>
      </c>
      <c r="O4417" s="244" t="str">
        <f t="shared" si="624"/>
        <v/>
      </c>
      <c r="P4417">
        <f>IF($I4417&lt;&gt;"",$I4417,IF($E4417="SGD",1,IF($E4417="USD",Settings!$B$22,IF($E4417="HKD",Settings!$B$23,1))))</f>
        <v>1</v>
      </c>
      <c r="Q4417">
        <f t="shared" si="625"/>
        <v>0</v>
      </c>
      <c r="R4417">
        <f t="shared" si="626"/>
        <v>0</v>
      </c>
      <c r="S4417" t="str">
        <f t="shared" si="618"/>
        <v/>
      </c>
      <c r="T4417" t="str">
        <f t="shared" si="619"/>
        <v/>
      </c>
      <c r="U4417" t="str">
        <f t="shared" si="620"/>
        <v/>
      </c>
    </row>
    <row r="4418" spans="12:21" ht="15" customHeight="1" x14ac:dyDescent="0.15">
      <c r="L4418" s="244" t="str">
        <f t="shared" si="621"/>
        <v/>
      </c>
      <c r="M4418" s="245" t="str">
        <f t="shared" si="622"/>
        <v/>
      </c>
      <c r="N4418" s="244" t="str">
        <f t="shared" si="623"/>
        <v/>
      </c>
      <c r="O4418" s="244" t="str">
        <f t="shared" si="624"/>
        <v/>
      </c>
      <c r="P4418">
        <f>IF($I4418&lt;&gt;"",$I4418,IF($E4418="SGD",1,IF($E4418="USD",Settings!$B$22,IF($E4418="HKD",Settings!$B$23,1))))</f>
        <v>1</v>
      </c>
      <c r="Q4418">
        <f t="shared" si="625"/>
        <v>0</v>
      </c>
      <c r="R4418">
        <f t="shared" si="626"/>
        <v>0</v>
      </c>
      <c r="S4418" t="str">
        <f t="shared" ref="S4418:S4481" si="627">IF(L4418="","",SUMIFS($M:$M,$L:$L,L4418,$T:$T,"&lt;="&amp;T4418))</f>
        <v/>
      </c>
      <c r="T4418" t="str">
        <f t="shared" ref="T4418:T4481" si="628">IF(L4418="","",INT(G4418)*100000+ROW())</f>
        <v/>
      </c>
      <c r="U4418" t="str">
        <f t="shared" ref="U4418:U4481" si="629">IF(L4418="","",IF(AND(COUNTIFS($L:$L,L4418,$S:$S,"&gt;-0.000001",$S:$S,"&lt;0.000001",$T:$T,"&gt;"&amp;T4418)=0,ABS(S4418)&gt;0.000001),1,0))</f>
        <v/>
      </c>
    </row>
    <row r="4419" spans="12:21" ht="15" customHeight="1" x14ac:dyDescent="0.15">
      <c r="L4419" s="244" t="str">
        <f t="shared" si="621"/>
        <v/>
      </c>
      <c r="M4419" s="245" t="str">
        <f t="shared" si="622"/>
        <v/>
      </c>
      <c r="N4419" s="244" t="str">
        <f t="shared" si="623"/>
        <v/>
      </c>
      <c r="O4419" s="244" t="str">
        <f t="shared" si="624"/>
        <v/>
      </c>
      <c r="P4419">
        <f>IF($I4419&lt;&gt;"",$I4419,IF($E4419="SGD",1,IF($E4419="USD",Settings!$B$22,IF($E4419="HKD",Settings!$B$23,1))))</f>
        <v>1</v>
      </c>
      <c r="Q4419">
        <f t="shared" si="625"/>
        <v>0</v>
      </c>
      <c r="R4419">
        <f t="shared" si="626"/>
        <v>0</v>
      </c>
      <c r="S4419" t="str">
        <f t="shared" si="627"/>
        <v/>
      </c>
      <c r="T4419" t="str">
        <f t="shared" si="628"/>
        <v/>
      </c>
      <c r="U4419" t="str">
        <f t="shared" si="629"/>
        <v/>
      </c>
    </row>
    <row r="4420" spans="12:21" ht="15" customHeight="1" x14ac:dyDescent="0.15">
      <c r="L4420" s="244" t="str">
        <f t="shared" si="621"/>
        <v/>
      </c>
      <c r="M4420" s="245" t="str">
        <f t="shared" si="622"/>
        <v/>
      </c>
      <c r="N4420" s="244" t="str">
        <f t="shared" si="623"/>
        <v/>
      </c>
      <c r="O4420" s="244" t="str">
        <f t="shared" si="624"/>
        <v/>
      </c>
      <c r="P4420">
        <f>IF($I4420&lt;&gt;"",$I4420,IF($E4420="SGD",1,IF($E4420="USD",Settings!$B$22,IF($E4420="HKD",Settings!$B$23,1))))</f>
        <v>1</v>
      </c>
      <c r="Q4420">
        <f t="shared" si="625"/>
        <v>0</v>
      </c>
      <c r="R4420">
        <f t="shared" si="626"/>
        <v>0</v>
      </c>
      <c r="S4420" t="str">
        <f t="shared" si="627"/>
        <v/>
      </c>
      <c r="T4420" t="str">
        <f t="shared" si="628"/>
        <v/>
      </c>
      <c r="U4420" t="str">
        <f t="shared" si="629"/>
        <v/>
      </c>
    </row>
    <row r="4421" spans="12:21" ht="15" customHeight="1" x14ac:dyDescent="0.15">
      <c r="L4421" s="244" t="str">
        <f t="shared" si="621"/>
        <v/>
      </c>
      <c r="M4421" s="245" t="str">
        <f t="shared" si="622"/>
        <v/>
      </c>
      <c r="N4421" s="244" t="str">
        <f t="shared" si="623"/>
        <v/>
      </c>
      <c r="O4421" s="244" t="str">
        <f t="shared" si="624"/>
        <v/>
      </c>
      <c r="P4421">
        <f>IF($I4421&lt;&gt;"",$I4421,IF($E4421="SGD",1,IF($E4421="USD",Settings!$B$22,IF($E4421="HKD",Settings!$B$23,1))))</f>
        <v>1</v>
      </c>
      <c r="Q4421">
        <f t="shared" si="625"/>
        <v>0</v>
      </c>
      <c r="R4421">
        <f t="shared" si="626"/>
        <v>0</v>
      </c>
      <c r="S4421" t="str">
        <f t="shared" si="627"/>
        <v/>
      </c>
      <c r="T4421" t="str">
        <f t="shared" si="628"/>
        <v/>
      </c>
      <c r="U4421" t="str">
        <f t="shared" si="629"/>
        <v/>
      </c>
    </row>
    <row r="4422" spans="12:21" ht="15" customHeight="1" x14ac:dyDescent="0.15">
      <c r="L4422" s="244" t="str">
        <f t="shared" si="621"/>
        <v/>
      </c>
      <c r="M4422" s="245" t="str">
        <f t="shared" si="622"/>
        <v/>
      </c>
      <c r="N4422" s="244" t="str">
        <f t="shared" si="623"/>
        <v/>
      </c>
      <c r="O4422" s="244" t="str">
        <f t="shared" si="624"/>
        <v/>
      </c>
      <c r="P4422">
        <f>IF($I4422&lt;&gt;"",$I4422,IF($E4422="SGD",1,IF($E4422="USD",Settings!$B$22,IF($E4422="HKD",Settings!$B$23,1))))</f>
        <v>1</v>
      </c>
      <c r="Q4422">
        <f t="shared" si="625"/>
        <v>0</v>
      </c>
      <c r="R4422">
        <f t="shared" si="626"/>
        <v>0</v>
      </c>
      <c r="S4422" t="str">
        <f t="shared" si="627"/>
        <v/>
      </c>
      <c r="T4422" t="str">
        <f t="shared" si="628"/>
        <v/>
      </c>
      <c r="U4422" t="str">
        <f t="shared" si="629"/>
        <v/>
      </c>
    </row>
    <row r="4423" spans="12:21" ht="15" customHeight="1" x14ac:dyDescent="0.15">
      <c r="L4423" s="244" t="str">
        <f t="shared" si="621"/>
        <v/>
      </c>
      <c r="M4423" s="245" t="str">
        <f t="shared" si="622"/>
        <v/>
      </c>
      <c r="N4423" s="244" t="str">
        <f t="shared" si="623"/>
        <v/>
      </c>
      <c r="O4423" s="244" t="str">
        <f t="shared" si="624"/>
        <v/>
      </c>
      <c r="P4423">
        <f>IF($I4423&lt;&gt;"",$I4423,IF($E4423="SGD",1,IF($E4423="USD",Settings!$B$22,IF($E4423="HKD",Settings!$B$23,1))))</f>
        <v>1</v>
      </c>
      <c r="Q4423">
        <f t="shared" si="625"/>
        <v>0</v>
      </c>
      <c r="R4423">
        <f t="shared" si="626"/>
        <v>0</v>
      </c>
      <c r="S4423" t="str">
        <f t="shared" si="627"/>
        <v/>
      </c>
      <c r="T4423" t="str">
        <f t="shared" si="628"/>
        <v/>
      </c>
      <c r="U4423" t="str">
        <f t="shared" si="629"/>
        <v/>
      </c>
    </row>
    <row r="4424" spans="12:21" ht="15" customHeight="1" x14ac:dyDescent="0.15">
      <c r="L4424" s="244" t="str">
        <f t="shared" si="621"/>
        <v/>
      </c>
      <c r="M4424" s="245" t="str">
        <f t="shared" si="622"/>
        <v/>
      </c>
      <c r="N4424" s="244" t="str">
        <f t="shared" si="623"/>
        <v/>
      </c>
      <c r="O4424" s="244" t="str">
        <f t="shared" si="624"/>
        <v/>
      </c>
      <c r="P4424">
        <f>IF($I4424&lt;&gt;"",$I4424,IF($E4424="SGD",1,IF($E4424="USD",Settings!$B$22,IF($E4424="HKD",Settings!$B$23,1))))</f>
        <v>1</v>
      </c>
      <c r="Q4424">
        <f t="shared" si="625"/>
        <v>0</v>
      </c>
      <c r="R4424">
        <f t="shared" si="626"/>
        <v>0</v>
      </c>
      <c r="S4424" t="str">
        <f t="shared" si="627"/>
        <v/>
      </c>
      <c r="T4424" t="str">
        <f t="shared" si="628"/>
        <v/>
      </c>
      <c r="U4424" t="str">
        <f t="shared" si="629"/>
        <v/>
      </c>
    </row>
    <row r="4425" spans="12:21" ht="15" customHeight="1" x14ac:dyDescent="0.15">
      <c r="L4425" s="244" t="str">
        <f t="shared" si="621"/>
        <v/>
      </c>
      <c r="M4425" s="245" t="str">
        <f t="shared" si="622"/>
        <v/>
      </c>
      <c r="N4425" s="244" t="str">
        <f t="shared" si="623"/>
        <v/>
      </c>
      <c r="O4425" s="244" t="str">
        <f t="shared" si="624"/>
        <v/>
      </c>
      <c r="P4425">
        <f>IF($I4425&lt;&gt;"",$I4425,IF($E4425="SGD",1,IF($E4425="USD",Settings!$B$22,IF($E4425="HKD",Settings!$B$23,1))))</f>
        <v>1</v>
      </c>
      <c r="Q4425">
        <f t="shared" si="625"/>
        <v>0</v>
      </c>
      <c r="R4425">
        <f t="shared" si="626"/>
        <v>0</v>
      </c>
      <c r="S4425" t="str">
        <f t="shared" si="627"/>
        <v/>
      </c>
      <c r="T4425" t="str">
        <f t="shared" si="628"/>
        <v/>
      </c>
      <c r="U4425" t="str">
        <f t="shared" si="629"/>
        <v/>
      </c>
    </row>
    <row r="4426" spans="12:21" ht="15" customHeight="1" x14ac:dyDescent="0.15">
      <c r="L4426" s="244" t="str">
        <f t="shared" si="621"/>
        <v/>
      </c>
      <c r="M4426" s="245" t="str">
        <f t="shared" si="622"/>
        <v/>
      </c>
      <c r="N4426" s="244" t="str">
        <f t="shared" si="623"/>
        <v/>
      </c>
      <c r="O4426" s="244" t="str">
        <f t="shared" si="624"/>
        <v/>
      </c>
      <c r="P4426">
        <f>IF($I4426&lt;&gt;"",$I4426,IF($E4426="SGD",1,IF($E4426="USD",Settings!$B$22,IF($E4426="HKD",Settings!$B$23,1))))</f>
        <v>1</v>
      </c>
      <c r="Q4426">
        <f t="shared" si="625"/>
        <v>0</v>
      </c>
      <c r="R4426">
        <f t="shared" si="626"/>
        <v>0</v>
      </c>
      <c r="S4426" t="str">
        <f t="shared" si="627"/>
        <v/>
      </c>
      <c r="T4426" t="str">
        <f t="shared" si="628"/>
        <v/>
      </c>
      <c r="U4426" t="str">
        <f t="shared" si="629"/>
        <v/>
      </c>
    </row>
    <row r="4427" spans="12:21" ht="15" customHeight="1" x14ac:dyDescent="0.15">
      <c r="L4427" s="244" t="str">
        <f t="shared" si="621"/>
        <v/>
      </c>
      <c r="M4427" s="245" t="str">
        <f t="shared" si="622"/>
        <v/>
      </c>
      <c r="N4427" s="244" t="str">
        <f t="shared" si="623"/>
        <v/>
      </c>
      <c r="O4427" s="244" t="str">
        <f t="shared" si="624"/>
        <v/>
      </c>
      <c r="P4427">
        <f>IF($I4427&lt;&gt;"",$I4427,IF($E4427="SGD",1,IF($E4427="USD",Settings!$B$22,IF($E4427="HKD",Settings!$B$23,1))))</f>
        <v>1</v>
      </c>
      <c r="Q4427">
        <f t="shared" si="625"/>
        <v>0</v>
      </c>
      <c r="R4427">
        <f t="shared" si="626"/>
        <v>0</v>
      </c>
      <c r="S4427" t="str">
        <f t="shared" si="627"/>
        <v/>
      </c>
      <c r="T4427" t="str">
        <f t="shared" si="628"/>
        <v/>
      </c>
      <c r="U4427" t="str">
        <f t="shared" si="629"/>
        <v/>
      </c>
    </row>
    <row r="4428" spans="12:21" ht="15" customHeight="1" x14ac:dyDescent="0.15">
      <c r="L4428" s="244" t="str">
        <f t="shared" si="621"/>
        <v/>
      </c>
      <c r="M4428" s="245" t="str">
        <f t="shared" si="622"/>
        <v/>
      </c>
      <c r="N4428" s="244" t="str">
        <f t="shared" si="623"/>
        <v/>
      </c>
      <c r="O4428" s="244" t="str">
        <f t="shared" si="624"/>
        <v/>
      </c>
      <c r="P4428">
        <f>IF($I4428&lt;&gt;"",$I4428,IF($E4428="SGD",1,IF($E4428="USD",Settings!$B$22,IF($E4428="HKD",Settings!$B$23,1))))</f>
        <v>1</v>
      </c>
      <c r="Q4428">
        <f t="shared" si="625"/>
        <v>0</v>
      </c>
      <c r="R4428">
        <f t="shared" si="626"/>
        <v>0</v>
      </c>
      <c r="S4428" t="str">
        <f t="shared" si="627"/>
        <v/>
      </c>
      <c r="T4428" t="str">
        <f t="shared" si="628"/>
        <v/>
      </c>
      <c r="U4428" t="str">
        <f t="shared" si="629"/>
        <v/>
      </c>
    </row>
    <row r="4429" spans="12:21" ht="15" customHeight="1" x14ac:dyDescent="0.15">
      <c r="L4429" s="244" t="str">
        <f t="shared" si="621"/>
        <v/>
      </c>
      <c r="M4429" s="245" t="str">
        <f t="shared" si="622"/>
        <v/>
      </c>
      <c r="N4429" s="244" t="str">
        <f t="shared" si="623"/>
        <v/>
      </c>
      <c r="O4429" s="244" t="str">
        <f t="shared" si="624"/>
        <v/>
      </c>
      <c r="P4429">
        <f>IF($I4429&lt;&gt;"",$I4429,IF($E4429="SGD",1,IF($E4429="USD",Settings!$B$22,IF($E4429="HKD",Settings!$B$23,1))))</f>
        <v>1</v>
      </c>
      <c r="Q4429">
        <f t="shared" si="625"/>
        <v>0</v>
      </c>
      <c r="R4429">
        <f t="shared" si="626"/>
        <v>0</v>
      </c>
      <c r="S4429" t="str">
        <f t="shared" si="627"/>
        <v/>
      </c>
      <c r="T4429" t="str">
        <f t="shared" si="628"/>
        <v/>
      </c>
      <c r="U4429" t="str">
        <f t="shared" si="629"/>
        <v/>
      </c>
    </row>
    <row r="4430" spans="12:21" ht="15" customHeight="1" x14ac:dyDescent="0.15">
      <c r="L4430" s="244" t="str">
        <f t="shared" si="621"/>
        <v/>
      </c>
      <c r="M4430" s="245" t="str">
        <f t="shared" si="622"/>
        <v/>
      </c>
      <c r="N4430" s="244" t="str">
        <f t="shared" si="623"/>
        <v/>
      </c>
      <c r="O4430" s="244" t="str">
        <f t="shared" si="624"/>
        <v/>
      </c>
      <c r="P4430">
        <f>IF($I4430&lt;&gt;"",$I4430,IF($E4430="SGD",1,IF($E4430="USD",Settings!$B$22,IF($E4430="HKD",Settings!$B$23,1))))</f>
        <v>1</v>
      </c>
      <c r="Q4430">
        <f t="shared" si="625"/>
        <v>0</v>
      </c>
      <c r="R4430">
        <f t="shared" si="626"/>
        <v>0</v>
      </c>
      <c r="S4430" t="str">
        <f t="shared" si="627"/>
        <v/>
      </c>
      <c r="T4430" t="str">
        <f t="shared" si="628"/>
        <v/>
      </c>
      <c r="U4430" t="str">
        <f t="shared" si="629"/>
        <v/>
      </c>
    </row>
    <row r="4431" spans="12:21" ht="15" customHeight="1" x14ac:dyDescent="0.15">
      <c r="L4431" s="244" t="str">
        <f t="shared" si="621"/>
        <v/>
      </c>
      <c r="M4431" s="245" t="str">
        <f t="shared" si="622"/>
        <v/>
      </c>
      <c r="N4431" s="244" t="str">
        <f t="shared" si="623"/>
        <v/>
      </c>
      <c r="O4431" s="244" t="str">
        <f t="shared" si="624"/>
        <v/>
      </c>
      <c r="P4431">
        <f>IF($I4431&lt;&gt;"",$I4431,IF($E4431="SGD",1,IF($E4431="USD",Settings!$B$22,IF($E4431="HKD",Settings!$B$23,1))))</f>
        <v>1</v>
      </c>
      <c r="Q4431">
        <f t="shared" si="625"/>
        <v>0</v>
      </c>
      <c r="R4431">
        <f t="shared" si="626"/>
        <v>0</v>
      </c>
      <c r="S4431" t="str">
        <f t="shared" si="627"/>
        <v/>
      </c>
      <c r="T4431" t="str">
        <f t="shared" si="628"/>
        <v/>
      </c>
      <c r="U4431" t="str">
        <f t="shared" si="629"/>
        <v/>
      </c>
    </row>
    <row r="4432" spans="12:21" ht="15" customHeight="1" x14ac:dyDescent="0.15">
      <c r="L4432" s="244" t="str">
        <f t="shared" si="621"/>
        <v/>
      </c>
      <c r="M4432" s="245" t="str">
        <f t="shared" si="622"/>
        <v/>
      </c>
      <c r="N4432" s="244" t="str">
        <f t="shared" si="623"/>
        <v/>
      </c>
      <c r="O4432" s="244" t="str">
        <f t="shared" si="624"/>
        <v/>
      </c>
      <c r="P4432">
        <f>IF($I4432&lt;&gt;"",$I4432,IF($E4432="SGD",1,IF($E4432="USD",Settings!$B$22,IF($E4432="HKD",Settings!$B$23,1))))</f>
        <v>1</v>
      </c>
      <c r="Q4432">
        <f t="shared" si="625"/>
        <v>0</v>
      </c>
      <c r="R4432">
        <f t="shared" si="626"/>
        <v>0</v>
      </c>
      <c r="S4432" t="str">
        <f t="shared" si="627"/>
        <v/>
      </c>
      <c r="T4432" t="str">
        <f t="shared" si="628"/>
        <v/>
      </c>
      <c r="U4432" t="str">
        <f t="shared" si="629"/>
        <v/>
      </c>
    </row>
    <row r="4433" spans="12:21" ht="15" customHeight="1" x14ac:dyDescent="0.15">
      <c r="L4433" s="244" t="str">
        <f t="shared" si="621"/>
        <v/>
      </c>
      <c r="M4433" s="245" t="str">
        <f t="shared" si="622"/>
        <v/>
      </c>
      <c r="N4433" s="244" t="str">
        <f t="shared" si="623"/>
        <v/>
      </c>
      <c r="O4433" s="244" t="str">
        <f t="shared" si="624"/>
        <v/>
      </c>
      <c r="P4433">
        <f>IF($I4433&lt;&gt;"",$I4433,IF($E4433="SGD",1,IF($E4433="USD",Settings!$B$22,IF($E4433="HKD",Settings!$B$23,1))))</f>
        <v>1</v>
      </c>
      <c r="Q4433">
        <f t="shared" si="625"/>
        <v>0</v>
      </c>
      <c r="R4433">
        <f t="shared" si="626"/>
        <v>0</v>
      </c>
      <c r="S4433" t="str">
        <f t="shared" si="627"/>
        <v/>
      </c>
      <c r="T4433" t="str">
        <f t="shared" si="628"/>
        <v/>
      </c>
      <c r="U4433" t="str">
        <f t="shared" si="629"/>
        <v/>
      </c>
    </row>
    <row r="4434" spans="12:21" ht="15" customHeight="1" x14ac:dyDescent="0.15">
      <c r="L4434" s="244" t="str">
        <f t="shared" si="621"/>
        <v/>
      </c>
      <c r="M4434" s="245" t="str">
        <f t="shared" si="622"/>
        <v/>
      </c>
      <c r="N4434" s="244" t="str">
        <f t="shared" si="623"/>
        <v/>
      </c>
      <c r="O4434" s="244" t="str">
        <f t="shared" si="624"/>
        <v/>
      </c>
      <c r="P4434">
        <f>IF($I4434&lt;&gt;"",$I4434,IF($E4434="SGD",1,IF($E4434="USD",Settings!$B$22,IF($E4434="HKD",Settings!$B$23,1))))</f>
        <v>1</v>
      </c>
      <c r="Q4434">
        <f t="shared" si="625"/>
        <v>0</v>
      </c>
      <c r="R4434">
        <f t="shared" si="626"/>
        <v>0</v>
      </c>
      <c r="S4434" t="str">
        <f t="shared" si="627"/>
        <v/>
      </c>
      <c r="T4434" t="str">
        <f t="shared" si="628"/>
        <v/>
      </c>
      <c r="U4434" t="str">
        <f t="shared" si="629"/>
        <v/>
      </c>
    </row>
    <row r="4435" spans="12:21" ht="15" customHeight="1" x14ac:dyDescent="0.15">
      <c r="L4435" s="244" t="str">
        <f t="shared" si="621"/>
        <v/>
      </c>
      <c r="M4435" s="245" t="str">
        <f t="shared" si="622"/>
        <v/>
      </c>
      <c r="N4435" s="244" t="str">
        <f t="shared" si="623"/>
        <v/>
      </c>
      <c r="O4435" s="244" t="str">
        <f t="shared" si="624"/>
        <v/>
      </c>
      <c r="P4435">
        <f>IF($I4435&lt;&gt;"",$I4435,IF($E4435="SGD",1,IF($E4435="USD",Settings!$B$22,IF($E4435="HKD",Settings!$B$23,1))))</f>
        <v>1</v>
      </c>
      <c r="Q4435">
        <f t="shared" si="625"/>
        <v>0</v>
      </c>
      <c r="R4435">
        <f t="shared" si="626"/>
        <v>0</v>
      </c>
      <c r="S4435" t="str">
        <f t="shared" si="627"/>
        <v/>
      </c>
      <c r="T4435" t="str">
        <f t="shared" si="628"/>
        <v/>
      </c>
      <c r="U4435" t="str">
        <f t="shared" si="629"/>
        <v/>
      </c>
    </row>
    <row r="4436" spans="12:21" ht="15" customHeight="1" x14ac:dyDescent="0.15">
      <c r="L4436" s="244" t="str">
        <f t="shared" si="621"/>
        <v/>
      </c>
      <c r="M4436" s="245" t="str">
        <f t="shared" si="622"/>
        <v/>
      </c>
      <c r="N4436" s="244" t="str">
        <f t="shared" si="623"/>
        <v/>
      </c>
      <c r="O4436" s="244" t="str">
        <f t="shared" si="624"/>
        <v/>
      </c>
      <c r="P4436">
        <f>IF($I4436&lt;&gt;"",$I4436,IF($E4436="SGD",1,IF($E4436="USD",Settings!$B$22,IF($E4436="HKD",Settings!$B$23,1))))</f>
        <v>1</v>
      </c>
      <c r="Q4436">
        <f t="shared" si="625"/>
        <v>0</v>
      </c>
      <c r="R4436">
        <f t="shared" si="626"/>
        <v>0</v>
      </c>
      <c r="S4436" t="str">
        <f t="shared" si="627"/>
        <v/>
      </c>
      <c r="T4436" t="str">
        <f t="shared" si="628"/>
        <v/>
      </c>
      <c r="U4436" t="str">
        <f t="shared" si="629"/>
        <v/>
      </c>
    </row>
    <row r="4437" spans="12:21" ht="15" customHeight="1" x14ac:dyDescent="0.15">
      <c r="L4437" s="244" t="str">
        <f t="shared" si="621"/>
        <v/>
      </c>
      <c r="M4437" s="245" t="str">
        <f t="shared" si="622"/>
        <v/>
      </c>
      <c r="N4437" s="244" t="str">
        <f t="shared" si="623"/>
        <v/>
      </c>
      <c r="O4437" s="244" t="str">
        <f t="shared" si="624"/>
        <v/>
      </c>
      <c r="P4437">
        <f>IF($I4437&lt;&gt;"",$I4437,IF($E4437="SGD",1,IF($E4437="USD",Settings!$B$22,IF($E4437="HKD",Settings!$B$23,1))))</f>
        <v>1</v>
      </c>
      <c r="Q4437">
        <f t="shared" si="625"/>
        <v>0</v>
      </c>
      <c r="R4437">
        <f t="shared" si="626"/>
        <v>0</v>
      </c>
      <c r="S4437" t="str">
        <f t="shared" si="627"/>
        <v/>
      </c>
      <c r="T4437" t="str">
        <f t="shared" si="628"/>
        <v/>
      </c>
      <c r="U4437" t="str">
        <f t="shared" si="629"/>
        <v/>
      </c>
    </row>
    <row r="4438" spans="12:21" ht="15" customHeight="1" x14ac:dyDescent="0.15">
      <c r="L4438" s="244" t="str">
        <f t="shared" si="621"/>
        <v/>
      </c>
      <c r="M4438" s="245" t="str">
        <f t="shared" si="622"/>
        <v/>
      </c>
      <c r="N4438" s="244" t="str">
        <f t="shared" si="623"/>
        <v/>
      </c>
      <c r="O4438" s="244" t="str">
        <f t="shared" si="624"/>
        <v/>
      </c>
      <c r="P4438">
        <f>IF($I4438&lt;&gt;"",$I4438,IF($E4438="SGD",1,IF($E4438="USD",Settings!$B$22,IF($E4438="HKD",Settings!$B$23,1))))</f>
        <v>1</v>
      </c>
      <c r="Q4438">
        <f t="shared" si="625"/>
        <v>0</v>
      </c>
      <c r="R4438">
        <f t="shared" si="626"/>
        <v>0</v>
      </c>
      <c r="S4438" t="str">
        <f t="shared" si="627"/>
        <v/>
      </c>
      <c r="T4438" t="str">
        <f t="shared" si="628"/>
        <v/>
      </c>
      <c r="U4438" t="str">
        <f t="shared" si="629"/>
        <v/>
      </c>
    </row>
    <row r="4439" spans="12:21" ht="15" customHeight="1" x14ac:dyDescent="0.15">
      <c r="L4439" s="244" t="str">
        <f t="shared" si="621"/>
        <v/>
      </c>
      <c r="M4439" s="245" t="str">
        <f t="shared" si="622"/>
        <v/>
      </c>
      <c r="N4439" s="244" t="str">
        <f t="shared" si="623"/>
        <v/>
      </c>
      <c r="O4439" s="244" t="str">
        <f t="shared" si="624"/>
        <v/>
      </c>
      <c r="P4439">
        <f>IF($I4439&lt;&gt;"",$I4439,IF($E4439="SGD",1,IF($E4439="USD",Settings!$B$22,IF($E4439="HKD",Settings!$B$23,1))))</f>
        <v>1</v>
      </c>
      <c r="Q4439">
        <f t="shared" si="625"/>
        <v>0</v>
      </c>
      <c r="R4439">
        <f t="shared" si="626"/>
        <v>0</v>
      </c>
      <c r="S4439" t="str">
        <f t="shared" si="627"/>
        <v/>
      </c>
      <c r="T4439" t="str">
        <f t="shared" si="628"/>
        <v/>
      </c>
      <c r="U4439" t="str">
        <f t="shared" si="629"/>
        <v/>
      </c>
    </row>
    <row r="4440" spans="12:21" ht="15" customHeight="1" x14ac:dyDescent="0.15">
      <c r="L4440" s="244" t="str">
        <f t="shared" si="621"/>
        <v/>
      </c>
      <c r="M4440" s="245" t="str">
        <f t="shared" si="622"/>
        <v/>
      </c>
      <c r="N4440" s="244" t="str">
        <f t="shared" si="623"/>
        <v/>
      </c>
      <c r="O4440" s="244" t="str">
        <f t="shared" si="624"/>
        <v/>
      </c>
      <c r="P4440">
        <f>IF($I4440&lt;&gt;"",$I4440,IF($E4440="SGD",1,IF($E4440="USD",Settings!$B$22,IF($E4440="HKD",Settings!$B$23,1))))</f>
        <v>1</v>
      </c>
      <c r="Q4440">
        <f t="shared" si="625"/>
        <v>0</v>
      </c>
      <c r="R4440">
        <f t="shared" si="626"/>
        <v>0</v>
      </c>
      <c r="S4440" t="str">
        <f t="shared" si="627"/>
        <v/>
      </c>
      <c r="T4440" t="str">
        <f t="shared" si="628"/>
        <v/>
      </c>
      <c r="U4440" t="str">
        <f t="shared" si="629"/>
        <v/>
      </c>
    </row>
    <row r="4441" spans="12:21" ht="15" customHeight="1" x14ac:dyDescent="0.15">
      <c r="L4441" s="244" t="str">
        <f t="shared" si="621"/>
        <v/>
      </c>
      <c r="M4441" s="245" t="str">
        <f t="shared" si="622"/>
        <v/>
      </c>
      <c r="N4441" s="244" t="str">
        <f t="shared" si="623"/>
        <v/>
      </c>
      <c r="O4441" s="244" t="str">
        <f t="shared" si="624"/>
        <v/>
      </c>
      <c r="P4441">
        <f>IF($I4441&lt;&gt;"",$I4441,IF($E4441="SGD",1,IF($E4441="USD",Settings!$B$22,IF($E4441="HKD",Settings!$B$23,1))))</f>
        <v>1</v>
      </c>
      <c r="Q4441">
        <f t="shared" si="625"/>
        <v>0</v>
      </c>
      <c r="R4441">
        <f t="shared" si="626"/>
        <v>0</v>
      </c>
      <c r="S4441" t="str">
        <f t="shared" si="627"/>
        <v/>
      </c>
      <c r="T4441" t="str">
        <f t="shared" si="628"/>
        <v/>
      </c>
      <c r="U4441" t="str">
        <f t="shared" si="629"/>
        <v/>
      </c>
    </row>
    <row r="4442" spans="12:21" ht="15" customHeight="1" x14ac:dyDescent="0.15">
      <c r="L4442" s="244" t="str">
        <f t="shared" si="621"/>
        <v/>
      </c>
      <c r="M4442" s="245" t="str">
        <f t="shared" si="622"/>
        <v/>
      </c>
      <c r="N4442" s="244" t="str">
        <f t="shared" si="623"/>
        <v/>
      </c>
      <c r="O4442" s="244" t="str">
        <f t="shared" si="624"/>
        <v/>
      </c>
      <c r="P4442">
        <f>IF($I4442&lt;&gt;"",$I4442,IF($E4442="SGD",1,IF($E4442="USD",Settings!$B$22,IF($E4442="HKD",Settings!$B$23,1))))</f>
        <v>1</v>
      </c>
      <c r="Q4442">
        <f t="shared" si="625"/>
        <v>0</v>
      </c>
      <c r="R4442">
        <f t="shared" si="626"/>
        <v>0</v>
      </c>
      <c r="S4442" t="str">
        <f t="shared" si="627"/>
        <v/>
      </c>
      <c r="T4442" t="str">
        <f t="shared" si="628"/>
        <v/>
      </c>
      <c r="U4442" t="str">
        <f t="shared" si="629"/>
        <v/>
      </c>
    </row>
    <row r="4443" spans="12:21" ht="15" customHeight="1" x14ac:dyDescent="0.15">
      <c r="L4443" s="244" t="str">
        <f t="shared" si="621"/>
        <v/>
      </c>
      <c r="M4443" s="245" t="str">
        <f t="shared" si="622"/>
        <v/>
      </c>
      <c r="N4443" s="244" t="str">
        <f t="shared" si="623"/>
        <v/>
      </c>
      <c r="O4443" s="244" t="str">
        <f t="shared" si="624"/>
        <v/>
      </c>
      <c r="P4443">
        <f>IF($I4443&lt;&gt;"",$I4443,IF($E4443="SGD",1,IF($E4443="USD",Settings!$B$22,IF($E4443="HKD",Settings!$B$23,1))))</f>
        <v>1</v>
      </c>
      <c r="Q4443">
        <f t="shared" si="625"/>
        <v>0</v>
      </c>
      <c r="R4443">
        <f t="shared" si="626"/>
        <v>0</v>
      </c>
      <c r="S4443" t="str">
        <f t="shared" si="627"/>
        <v/>
      </c>
      <c r="T4443" t="str">
        <f t="shared" si="628"/>
        <v/>
      </c>
      <c r="U4443" t="str">
        <f t="shared" si="629"/>
        <v/>
      </c>
    </row>
    <row r="4444" spans="12:21" ht="15" customHeight="1" x14ac:dyDescent="0.15">
      <c r="L4444" s="244" t="str">
        <f t="shared" si="621"/>
        <v/>
      </c>
      <c r="M4444" s="245" t="str">
        <f t="shared" si="622"/>
        <v/>
      </c>
      <c r="N4444" s="244" t="str">
        <f t="shared" si="623"/>
        <v/>
      </c>
      <c r="O4444" s="244" t="str">
        <f t="shared" si="624"/>
        <v/>
      </c>
      <c r="P4444">
        <f>IF($I4444&lt;&gt;"",$I4444,IF($E4444="SGD",1,IF($E4444="USD",Settings!$B$22,IF($E4444="HKD",Settings!$B$23,1))))</f>
        <v>1</v>
      </c>
      <c r="Q4444">
        <f t="shared" si="625"/>
        <v>0</v>
      </c>
      <c r="R4444">
        <f t="shared" si="626"/>
        <v>0</v>
      </c>
      <c r="S4444" t="str">
        <f t="shared" si="627"/>
        <v/>
      </c>
      <c r="T4444" t="str">
        <f t="shared" si="628"/>
        <v/>
      </c>
      <c r="U4444" t="str">
        <f t="shared" si="629"/>
        <v/>
      </c>
    </row>
    <row r="4445" spans="12:21" ht="15" customHeight="1" x14ac:dyDescent="0.15">
      <c r="L4445" s="244" t="str">
        <f t="shared" si="621"/>
        <v/>
      </c>
      <c r="M4445" s="245" t="str">
        <f t="shared" si="622"/>
        <v/>
      </c>
      <c r="N4445" s="244" t="str">
        <f t="shared" si="623"/>
        <v/>
      </c>
      <c r="O4445" s="244" t="str">
        <f t="shared" si="624"/>
        <v/>
      </c>
      <c r="P4445">
        <f>IF($I4445&lt;&gt;"",$I4445,IF($E4445="SGD",1,IF($E4445="USD",Settings!$B$22,IF($E4445="HKD",Settings!$B$23,1))))</f>
        <v>1</v>
      </c>
      <c r="Q4445">
        <f t="shared" si="625"/>
        <v>0</v>
      </c>
      <c r="R4445">
        <f t="shared" si="626"/>
        <v>0</v>
      </c>
      <c r="S4445" t="str">
        <f t="shared" si="627"/>
        <v/>
      </c>
      <c r="T4445" t="str">
        <f t="shared" si="628"/>
        <v/>
      </c>
      <c r="U4445" t="str">
        <f t="shared" si="629"/>
        <v/>
      </c>
    </row>
    <row r="4446" spans="12:21" ht="15" customHeight="1" x14ac:dyDescent="0.15">
      <c r="L4446" s="244" t="str">
        <f t="shared" si="621"/>
        <v/>
      </c>
      <c r="M4446" s="245" t="str">
        <f t="shared" si="622"/>
        <v/>
      </c>
      <c r="N4446" s="244" t="str">
        <f t="shared" si="623"/>
        <v/>
      </c>
      <c r="O4446" s="244" t="str">
        <f t="shared" si="624"/>
        <v/>
      </c>
      <c r="P4446">
        <f>IF($I4446&lt;&gt;"",$I4446,IF($E4446="SGD",1,IF($E4446="USD",Settings!$B$22,IF($E4446="HKD",Settings!$B$23,1))))</f>
        <v>1</v>
      </c>
      <c r="Q4446">
        <f t="shared" si="625"/>
        <v>0</v>
      </c>
      <c r="R4446">
        <f t="shared" si="626"/>
        <v>0</v>
      </c>
      <c r="S4446" t="str">
        <f t="shared" si="627"/>
        <v/>
      </c>
      <c r="T4446" t="str">
        <f t="shared" si="628"/>
        <v/>
      </c>
      <c r="U4446" t="str">
        <f t="shared" si="629"/>
        <v/>
      </c>
    </row>
    <row r="4447" spans="12:21" ht="15" customHeight="1" x14ac:dyDescent="0.15">
      <c r="L4447" s="244" t="str">
        <f t="shared" si="621"/>
        <v/>
      </c>
      <c r="M4447" s="245" t="str">
        <f t="shared" si="622"/>
        <v/>
      </c>
      <c r="N4447" s="244" t="str">
        <f t="shared" si="623"/>
        <v/>
      </c>
      <c r="O4447" s="244" t="str">
        <f t="shared" si="624"/>
        <v/>
      </c>
      <c r="P4447">
        <f>IF($I4447&lt;&gt;"",$I4447,IF($E4447="SGD",1,IF($E4447="USD",Settings!$B$22,IF($E4447="HKD",Settings!$B$23,1))))</f>
        <v>1</v>
      </c>
      <c r="Q4447">
        <f t="shared" si="625"/>
        <v>0</v>
      </c>
      <c r="R4447">
        <f t="shared" si="626"/>
        <v>0</v>
      </c>
      <c r="S4447" t="str">
        <f t="shared" si="627"/>
        <v/>
      </c>
      <c r="T4447" t="str">
        <f t="shared" si="628"/>
        <v/>
      </c>
      <c r="U4447" t="str">
        <f t="shared" si="629"/>
        <v/>
      </c>
    </row>
    <row r="4448" spans="12:21" ht="15" customHeight="1" x14ac:dyDescent="0.15">
      <c r="L4448" s="244" t="str">
        <f t="shared" si="621"/>
        <v/>
      </c>
      <c r="M4448" s="245" t="str">
        <f t="shared" si="622"/>
        <v/>
      </c>
      <c r="N4448" s="244" t="str">
        <f t="shared" si="623"/>
        <v/>
      </c>
      <c r="O4448" s="244" t="str">
        <f t="shared" si="624"/>
        <v/>
      </c>
      <c r="P4448">
        <f>IF($I4448&lt;&gt;"",$I4448,IF($E4448="SGD",1,IF($E4448="USD",Settings!$B$22,IF($E4448="HKD",Settings!$B$23,1))))</f>
        <v>1</v>
      </c>
      <c r="Q4448">
        <f t="shared" si="625"/>
        <v>0</v>
      </c>
      <c r="R4448">
        <f t="shared" si="626"/>
        <v>0</v>
      </c>
      <c r="S4448" t="str">
        <f t="shared" si="627"/>
        <v/>
      </c>
      <c r="T4448" t="str">
        <f t="shared" si="628"/>
        <v/>
      </c>
      <c r="U4448" t="str">
        <f t="shared" si="629"/>
        <v/>
      </c>
    </row>
    <row r="4449" spans="12:21" ht="15" customHeight="1" x14ac:dyDescent="0.15">
      <c r="L4449" s="244" t="str">
        <f t="shared" si="621"/>
        <v/>
      </c>
      <c r="M4449" s="245" t="str">
        <f t="shared" si="622"/>
        <v/>
      </c>
      <c r="N4449" s="244" t="str">
        <f t="shared" si="623"/>
        <v/>
      </c>
      <c r="O4449" s="244" t="str">
        <f t="shared" si="624"/>
        <v/>
      </c>
      <c r="P4449">
        <f>IF($I4449&lt;&gt;"",$I4449,IF($E4449="SGD",1,IF($E4449="USD",Settings!$B$22,IF($E4449="HKD",Settings!$B$23,1))))</f>
        <v>1</v>
      </c>
      <c r="Q4449">
        <f t="shared" si="625"/>
        <v>0</v>
      </c>
      <c r="R4449">
        <f t="shared" si="626"/>
        <v>0</v>
      </c>
      <c r="S4449" t="str">
        <f t="shared" si="627"/>
        <v/>
      </c>
      <c r="T4449" t="str">
        <f t="shared" si="628"/>
        <v/>
      </c>
      <c r="U4449" t="str">
        <f t="shared" si="629"/>
        <v/>
      </c>
    </row>
    <row r="4450" spans="12:21" ht="15" customHeight="1" x14ac:dyDescent="0.15">
      <c r="L4450" s="244" t="str">
        <f t="shared" si="621"/>
        <v/>
      </c>
      <c r="M4450" s="245" t="str">
        <f t="shared" si="622"/>
        <v/>
      </c>
      <c r="N4450" s="244" t="str">
        <f t="shared" si="623"/>
        <v/>
      </c>
      <c r="O4450" s="244" t="str">
        <f t="shared" si="624"/>
        <v/>
      </c>
      <c r="P4450">
        <f>IF($I4450&lt;&gt;"",$I4450,IF($E4450="SGD",1,IF($E4450="USD",Settings!$B$22,IF($E4450="HKD",Settings!$B$23,1))))</f>
        <v>1</v>
      </c>
      <c r="Q4450">
        <f t="shared" si="625"/>
        <v>0</v>
      </c>
      <c r="R4450">
        <f t="shared" si="626"/>
        <v>0</v>
      </c>
      <c r="S4450" t="str">
        <f t="shared" si="627"/>
        <v/>
      </c>
      <c r="T4450" t="str">
        <f t="shared" si="628"/>
        <v/>
      </c>
      <c r="U4450" t="str">
        <f t="shared" si="629"/>
        <v/>
      </c>
    </row>
    <row r="4451" spans="12:21" ht="15" customHeight="1" x14ac:dyDescent="0.15">
      <c r="L4451" s="244" t="str">
        <f t="shared" si="621"/>
        <v/>
      </c>
      <c r="M4451" s="245" t="str">
        <f t="shared" si="622"/>
        <v/>
      </c>
      <c r="N4451" s="244" t="str">
        <f t="shared" si="623"/>
        <v/>
      </c>
      <c r="O4451" s="244" t="str">
        <f t="shared" si="624"/>
        <v/>
      </c>
      <c r="P4451">
        <f>IF($I4451&lt;&gt;"",$I4451,IF($E4451="SGD",1,IF($E4451="USD",Settings!$B$22,IF($E4451="HKD",Settings!$B$23,1))))</f>
        <v>1</v>
      </c>
      <c r="Q4451">
        <f t="shared" si="625"/>
        <v>0</v>
      </c>
      <c r="R4451">
        <f t="shared" si="626"/>
        <v>0</v>
      </c>
      <c r="S4451" t="str">
        <f t="shared" si="627"/>
        <v/>
      </c>
      <c r="T4451" t="str">
        <f t="shared" si="628"/>
        <v/>
      </c>
      <c r="U4451" t="str">
        <f t="shared" si="629"/>
        <v/>
      </c>
    </row>
    <row r="4452" spans="12:21" ht="15" customHeight="1" x14ac:dyDescent="0.15">
      <c r="L4452" s="244" t="str">
        <f t="shared" si="621"/>
        <v/>
      </c>
      <c r="M4452" s="245" t="str">
        <f t="shared" si="622"/>
        <v/>
      </c>
      <c r="N4452" s="244" t="str">
        <f t="shared" si="623"/>
        <v/>
      </c>
      <c r="O4452" s="244" t="str">
        <f t="shared" si="624"/>
        <v/>
      </c>
      <c r="P4452">
        <f>IF($I4452&lt;&gt;"",$I4452,IF($E4452="SGD",1,IF($E4452="USD",Settings!$B$22,IF($E4452="HKD",Settings!$B$23,1))))</f>
        <v>1</v>
      </c>
      <c r="Q4452">
        <f t="shared" si="625"/>
        <v>0</v>
      </c>
      <c r="R4452">
        <f t="shared" si="626"/>
        <v>0</v>
      </c>
      <c r="S4452" t="str">
        <f t="shared" si="627"/>
        <v/>
      </c>
      <c r="T4452" t="str">
        <f t="shared" si="628"/>
        <v/>
      </c>
      <c r="U4452" t="str">
        <f t="shared" si="629"/>
        <v/>
      </c>
    </row>
    <row r="4453" spans="12:21" ht="15" customHeight="1" x14ac:dyDescent="0.15">
      <c r="L4453" s="244" t="str">
        <f t="shared" si="621"/>
        <v/>
      </c>
      <c r="M4453" s="245" t="str">
        <f t="shared" si="622"/>
        <v/>
      </c>
      <c r="N4453" s="244" t="str">
        <f t="shared" si="623"/>
        <v/>
      </c>
      <c r="O4453" s="244" t="str">
        <f t="shared" si="624"/>
        <v/>
      </c>
      <c r="P4453">
        <f>IF($I4453&lt;&gt;"",$I4453,IF($E4453="SGD",1,IF($E4453="USD",Settings!$B$22,IF($E4453="HKD",Settings!$B$23,1))))</f>
        <v>1</v>
      </c>
      <c r="Q4453">
        <f t="shared" si="625"/>
        <v>0</v>
      </c>
      <c r="R4453">
        <f t="shared" si="626"/>
        <v>0</v>
      </c>
      <c r="S4453" t="str">
        <f t="shared" si="627"/>
        <v/>
      </c>
      <c r="T4453" t="str">
        <f t="shared" si="628"/>
        <v/>
      </c>
      <c r="U4453" t="str">
        <f t="shared" si="629"/>
        <v/>
      </c>
    </row>
    <row r="4454" spans="12:21" ht="15" customHeight="1" x14ac:dyDescent="0.15">
      <c r="L4454" s="244" t="str">
        <f t="shared" si="621"/>
        <v/>
      </c>
      <c r="M4454" s="245" t="str">
        <f t="shared" si="622"/>
        <v/>
      </c>
      <c r="N4454" s="244" t="str">
        <f t="shared" si="623"/>
        <v/>
      </c>
      <c r="O4454" s="244" t="str">
        <f t="shared" si="624"/>
        <v/>
      </c>
      <c r="P4454">
        <f>IF($I4454&lt;&gt;"",$I4454,IF($E4454="SGD",1,IF($E4454="USD",Settings!$B$22,IF($E4454="HKD",Settings!$B$23,1))))</f>
        <v>1</v>
      </c>
      <c r="Q4454">
        <f t="shared" si="625"/>
        <v>0</v>
      </c>
      <c r="R4454">
        <f t="shared" si="626"/>
        <v>0</v>
      </c>
      <c r="S4454" t="str">
        <f t="shared" si="627"/>
        <v/>
      </c>
      <c r="T4454" t="str">
        <f t="shared" si="628"/>
        <v/>
      </c>
      <c r="U4454" t="str">
        <f t="shared" si="629"/>
        <v/>
      </c>
    </row>
    <row r="4455" spans="12:21" ht="15" customHeight="1" x14ac:dyDescent="0.15">
      <c r="L4455" s="244" t="str">
        <f t="shared" si="621"/>
        <v/>
      </c>
      <c r="M4455" s="245" t="str">
        <f t="shared" si="622"/>
        <v/>
      </c>
      <c r="N4455" s="244" t="str">
        <f t="shared" si="623"/>
        <v/>
      </c>
      <c r="O4455" s="244" t="str">
        <f t="shared" si="624"/>
        <v/>
      </c>
      <c r="P4455">
        <f>IF($I4455&lt;&gt;"",$I4455,IF($E4455="SGD",1,IF($E4455="USD",Settings!$B$22,IF($E4455="HKD",Settings!$B$23,1))))</f>
        <v>1</v>
      </c>
      <c r="Q4455">
        <f t="shared" si="625"/>
        <v>0</v>
      </c>
      <c r="R4455">
        <f t="shared" si="626"/>
        <v>0</v>
      </c>
      <c r="S4455" t="str">
        <f t="shared" si="627"/>
        <v/>
      </c>
      <c r="T4455" t="str">
        <f t="shared" si="628"/>
        <v/>
      </c>
      <c r="U4455" t="str">
        <f t="shared" si="629"/>
        <v/>
      </c>
    </row>
    <row r="4456" spans="12:21" ht="15" customHeight="1" x14ac:dyDescent="0.15">
      <c r="L4456" s="244" t="str">
        <f t="shared" si="621"/>
        <v/>
      </c>
      <c r="M4456" s="245" t="str">
        <f t="shared" si="622"/>
        <v/>
      </c>
      <c r="N4456" s="244" t="str">
        <f t="shared" si="623"/>
        <v/>
      </c>
      <c r="O4456" s="244" t="str">
        <f t="shared" si="624"/>
        <v/>
      </c>
      <c r="P4456">
        <f>IF($I4456&lt;&gt;"",$I4456,IF($E4456="SGD",1,IF($E4456="USD",Settings!$B$22,IF($E4456="HKD",Settings!$B$23,1))))</f>
        <v>1</v>
      </c>
      <c r="Q4456">
        <f t="shared" si="625"/>
        <v>0</v>
      </c>
      <c r="R4456">
        <f t="shared" si="626"/>
        <v>0</v>
      </c>
      <c r="S4456" t="str">
        <f t="shared" si="627"/>
        <v/>
      </c>
      <c r="T4456" t="str">
        <f t="shared" si="628"/>
        <v/>
      </c>
      <c r="U4456" t="str">
        <f t="shared" si="629"/>
        <v/>
      </c>
    </row>
    <row r="4457" spans="12:21" ht="15" customHeight="1" x14ac:dyDescent="0.15">
      <c r="L4457" s="244" t="str">
        <f t="shared" ref="L4457:L4520" si="630">IF(OR(B4457="",C4457="",E4457=""),"",B4457&amp;":"&amp;C4457&amp;":"&amp;E4457)</f>
        <v/>
      </c>
      <c r="M4457" s="245" t="str">
        <f t="shared" ref="M4457:M4520" si="631">IF(A4457="","",A4457*D4457)</f>
        <v/>
      </c>
      <c r="N4457" s="244" t="str">
        <f t="shared" ref="N4457:N4520" si="632">IF(A4457="","",IF(OR(A4457=1,A4457=0),J4457,0))</f>
        <v/>
      </c>
      <c r="O4457" s="244" t="str">
        <f t="shared" ref="O4457:O4520" si="633">IF(A4457="","",IF(A4457=-1,J4457,0))</f>
        <v/>
      </c>
      <c r="P4457">
        <f>IF($I4457&lt;&gt;"",$I4457,IF($E4457="SGD",1,IF($E4457="USD",Settings!$B$22,IF($E4457="HKD",Settings!$B$23,1))))</f>
        <v>1</v>
      </c>
      <c r="Q4457">
        <f t="shared" ref="Q4457:Q4520" si="634">IF($L4457="",0,($O4457-$N4457+IF($A4457=2,$J4457,0))*$P4457)</f>
        <v>0</v>
      </c>
      <c r="R4457">
        <f t="shared" ref="R4457:R4520" si="635">IF($L4457="",0,IF($A4457=2,$J4457*$P4457,0))</f>
        <v>0</v>
      </c>
      <c r="S4457" t="str">
        <f t="shared" si="627"/>
        <v/>
      </c>
      <c r="T4457" t="str">
        <f t="shared" si="628"/>
        <v/>
      </c>
      <c r="U4457" t="str">
        <f t="shared" si="629"/>
        <v/>
      </c>
    </row>
    <row r="4458" spans="12:21" ht="15" customHeight="1" x14ac:dyDescent="0.15">
      <c r="L4458" s="244" t="str">
        <f t="shared" si="630"/>
        <v/>
      </c>
      <c r="M4458" s="245" t="str">
        <f t="shared" si="631"/>
        <v/>
      </c>
      <c r="N4458" s="244" t="str">
        <f t="shared" si="632"/>
        <v/>
      </c>
      <c r="O4458" s="244" t="str">
        <f t="shared" si="633"/>
        <v/>
      </c>
      <c r="P4458">
        <f>IF($I4458&lt;&gt;"",$I4458,IF($E4458="SGD",1,IF($E4458="USD",Settings!$B$22,IF($E4458="HKD",Settings!$B$23,1))))</f>
        <v>1</v>
      </c>
      <c r="Q4458">
        <f t="shared" si="634"/>
        <v>0</v>
      </c>
      <c r="R4458">
        <f t="shared" si="635"/>
        <v>0</v>
      </c>
      <c r="S4458" t="str">
        <f t="shared" si="627"/>
        <v/>
      </c>
      <c r="T4458" t="str">
        <f t="shared" si="628"/>
        <v/>
      </c>
      <c r="U4458" t="str">
        <f t="shared" si="629"/>
        <v/>
      </c>
    </row>
    <row r="4459" spans="12:21" ht="15" customHeight="1" x14ac:dyDescent="0.15">
      <c r="L4459" s="244" t="str">
        <f t="shared" si="630"/>
        <v/>
      </c>
      <c r="M4459" s="245" t="str">
        <f t="shared" si="631"/>
        <v/>
      </c>
      <c r="N4459" s="244" t="str">
        <f t="shared" si="632"/>
        <v/>
      </c>
      <c r="O4459" s="244" t="str">
        <f t="shared" si="633"/>
        <v/>
      </c>
      <c r="P4459">
        <f>IF($I4459&lt;&gt;"",$I4459,IF($E4459="SGD",1,IF($E4459="USD",Settings!$B$22,IF($E4459="HKD",Settings!$B$23,1))))</f>
        <v>1</v>
      </c>
      <c r="Q4459">
        <f t="shared" si="634"/>
        <v>0</v>
      </c>
      <c r="R4459">
        <f t="shared" si="635"/>
        <v>0</v>
      </c>
      <c r="S4459" t="str">
        <f t="shared" si="627"/>
        <v/>
      </c>
      <c r="T4459" t="str">
        <f t="shared" si="628"/>
        <v/>
      </c>
      <c r="U4459" t="str">
        <f t="shared" si="629"/>
        <v/>
      </c>
    </row>
    <row r="4460" spans="12:21" ht="15" customHeight="1" x14ac:dyDescent="0.15">
      <c r="L4460" s="244" t="str">
        <f t="shared" si="630"/>
        <v/>
      </c>
      <c r="M4460" s="245" t="str">
        <f t="shared" si="631"/>
        <v/>
      </c>
      <c r="N4460" s="244" t="str">
        <f t="shared" si="632"/>
        <v/>
      </c>
      <c r="O4460" s="244" t="str">
        <f t="shared" si="633"/>
        <v/>
      </c>
      <c r="P4460">
        <f>IF($I4460&lt;&gt;"",$I4460,IF($E4460="SGD",1,IF($E4460="USD",Settings!$B$22,IF($E4460="HKD",Settings!$B$23,1))))</f>
        <v>1</v>
      </c>
      <c r="Q4460">
        <f t="shared" si="634"/>
        <v>0</v>
      </c>
      <c r="R4460">
        <f t="shared" si="635"/>
        <v>0</v>
      </c>
      <c r="S4460" t="str">
        <f t="shared" si="627"/>
        <v/>
      </c>
      <c r="T4460" t="str">
        <f t="shared" si="628"/>
        <v/>
      </c>
      <c r="U4460" t="str">
        <f t="shared" si="629"/>
        <v/>
      </c>
    </row>
    <row r="4461" spans="12:21" ht="15" customHeight="1" x14ac:dyDescent="0.15">
      <c r="L4461" s="244" t="str">
        <f t="shared" si="630"/>
        <v/>
      </c>
      <c r="M4461" s="245" t="str">
        <f t="shared" si="631"/>
        <v/>
      </c>
      <c r="N4461" s="244" t="str">
        <f t="shared" si="632"/>
        <v/>
      </c>
      <c r="O4461" s="244" t="str">
        <f t="shared" si="633"/>
        <v/>
      </c>
      <c r="P4461">
        <f>IF($I4461&lt;&gt;"",$I4461,IF($E4461="SGD",1,IF($E4461="USD",Settings!$B$22,IF($E4461="HKD",Settings!$B$23,1))))</f>
        <v>1</v>
      </c>
      <c r="Q4461">
        <f t="shared" si="634"/>
        <v>0</v>
      </c>
      <c r="R4461">
        <f t="shared" si="635"/>
        <v>0</v>
      </c>
      <c r="S4461" t="str">
        <f t="shared" si="627"/>
        <v/>
      </c>
      <c r="T4461" t="str">
        <f t="shared" si="628"/>
        <v/>
      </c>
      <c r="U4461" t="str">
        <f t="shared" si="629"/>
        <v/>
      </c>
    </row>
    <row r="4462" spans="12:21" ht="15" customHeight="1" x14ac:dyDescent="0.15">
      <c r="L4462" s="244" t="str">
        <f t="shared" si="630"/>
        <v/>
      </c>
      <c r="M4462" s="245" t="str">
        <f t="shared" si="631"/>
        <v/>
      </c>
      <c r="N4462" s="244" t="str">
        <f t="shared" si="632"/>
        <v/>
      </c>
      <c r="O4462" s="244" t="str">
        <f t="shared" si="633"/>
        <v/>
      </c>
      <c r="P4462">
        <f>IF($I4462&lt;&gt;"",$I4462,IF($E4462="SGD",1,IF($E4462="USD",Settings!$B$22,IF($E4462="HKD",Settings!$B$23,1))))</f>
        <v>1</v>
      </c>
      <c r="Q4462">
        <f t="shared" si="634"/>
        <v>0</v>
      </c>
      <c r="R4462">
        <f t="shared" si="635"/>
        <v>0</v>
      </c>
      <c r="S4462" t="str">
        <f t="shared" si="627"/>
        <v/>
      </c>
      <c r="T4462" t="str">
        <f t="shared" si="628"/>
        <v/>
      </c>
      <c r="U4462" t="str">
        <f t="shared" si="629"/>
        <v/>
      </c>
    </row>
    <row r="4463" spans="12:21" ht="15" customHeight="1" x14ac:dyDescent="0.15">
      <c r="L4463" s="244" t="str">
        <f t="shared" si="630"/>
        <v/>
      </c>
      <c r="M4463" s="245" t="str">
        <f t="shared" si="631"/>
        <v/>
      </c>
      <c r="N4463" s="244" t="str">
        <f t="shared" si="632"/>
        <v/>
      </c>
      <c r="O4463" s="244" t="str">
        <f t="shared" si="633"/>
        <v/>
      </c>
      <c r="P4463">
        <f>IF($I4463&lt;&gt;"",$I4463,IF($E4463="SGD",1,IF($E4463="USD",Settings!$B$22,IF($E4463="HKD",Settings!$B$23,1))))</f>
        <v>1</v>
      </c>
      <c r="Q4463">
        <f t="shared" si="634"/>
        <v>0</v>
      </c>
      <c r="R4463">
        <f t="shared" si="635"/>
        <v>0</v>
      </c>
      <c r="S4463" t="str">
        <f t="shared" si="627"/>
        <v/>
      </c>
      <c r="T4463" t="str">
        <f t="shared" si="628"/>
        <v/>
      </c>
      <c r="U4463" t="str">
        <f t="shared" si="629"/>
        <v/>
      </c>
    </row>
    <row r="4464" spans="12:21" ht="15" customHeight="1" x14ac:dyDescent="0.15">
      <c r="L4464" s="244" t="str">
        <f t="shared" si="630"/>
        <v/>
      </c>
      <c r="M4464" s="245" t="str">
        <f t="shared" si="631"/>
        <v/>
      </c>
      <c r="N4464" s="244" t="str">
        <f t="shared" si="632"/>
        <v/>
      </c>
      <c r="O4464" s="244" t="str">
        <f t="shared" si="633"/>
        <v/>
      </c>
      <c r="P4464">
        <f>IF($I4464&lt;&gt;"",$I4464,IF($E4464="SGD",1,IF($E4464="USD",Settings!$B$22,IF($E4464="HKD",Settings!$B$23,1))))</f>
        <v>1</v>
      </c>
      <c r="Q4464">
        <f t="shared" si="634"/>
        <v>0</v>
      </c>
      <c r="R4464">
        <f t="shared" si="635"/>
        <v>0</v>
      </c>
      <c r="S4464" t="str">
        <f t="shared" si="627"/>
        <v/>
      </c>
      <c r="T4464" t="str">
        <f t="shared" si="628"/>
        <v/>
      </c>
      <c r="U4464" t="str">
        <f t="shared" si="629"/>
        <v/>
      </c>
    </row>
    <row r="4465" spans="12:21" ht="15" customHeight="1" x14ac:dyDescent="0.15">
      <c r="L4465" s="244" t="str">
        <f t="shared" si="630"/>
        <v/>
      </c>
      <c r="M4465" s="245" t="str">
        <f t="shared" si="631"/>
        <v/>
      </c>
      <c r="N4465" s="244" t="str">
        <f t="shared" si="632"/>
        <v/>
      </c>
      <c r="O4465" s="244" t="str">
        <f t="shared" si="633"/>
        <v/>
      </c>
      <c r="P4465">
        <f>IF($I4465&lt;&gt;"",$I4465,IF($E4465="SGD",1,IF($E4465="USD",Settings!$B$22,IF($E4465="HKD",Settings!$B$23,1))))</f>
        <v>1</v>
      </c>
      <c r="Q4465">
        <f t="shared" si="634"/>
        <v>0</v>
      </c>
      <c r="R4465">
        <f t="shared" si="635"/>
        <v>0</v>
      </c>
      <c r="S4465" t="str">
        <f t="shared" si="627"/>
        <v/>
      </c>
      <c r="T4465" t="str">
        <f t="shared" si="628"/>
        <v/>
      </c>
      <c r="U4465" t="str">
        <f t="shared" si="629"/>
        <v/>
      </c>
    </row>
    <row r="4466" spans="12:21" ht="15" customHeight="1" x14ac:dyDescent="0.15">
      <c r="L4466" s="244" t="str">
        <f t="shared" si="630"/>
        <v/>
      </c>
      <c r="M4466" s="245" t="str">
        <f t="shared" si="631"/>
        <v/>
      </c>
      <c r="N4466" s="244" t="str">
        <f t="shared" si="632"/>
        <v/>
      </c>
      <c r="O4466" s="244" t="str">
        <f t="shared" si="633"/>
        <v/>
      </c>
      <c r="P4466">
        <f>IF($I4466&lt;&gt;"",$I4466,IF($E4466="SGD",1,IF($E4466="USD",Settings!$B$22,IF($E4466="HKD",Settings!$B$23,1))))</f>
        <v>1</v>
      </c>
      <c r="Q4466">
        <f t="shared" si="634"/>
        <v>0</v>
      </c>
      <c r="R4466">
        <f t="shared" si="635"/>
        <v>0</v>
      </c>
      <c r="S4466" t="str">
        <f t="shared" si="627"/>
        <v/>
      </c>
      <c r="T4466" t="str">
        <f t="shared" si="628"/>
        <v/>
      </c>
      <c r="U4466" t="str">
        <f t="shared" si="629"/>
        <v/>
      </c>
    </row>
    <row r="4467" spans="12:21" ht="15" customHeight="1" x14ac:dyDescent="0.15">
      <c r="L4467" s="244" t="str">
        <f t="shared" si="630"/>
        <v/>
      </c>
      <c r="M4467" s="245" t="str">
        <f t="shared" si="631"/>
        <v/>
      </c>
      <c r="N4467" s="244" t="str">
        <f t="shared" si="632"/>
        <v/>
      </c>
      <c r="O4467" s="244" t="str">
        <f t="shared" si="633"/>
        <v/>
      </c>
      <c r="P4467">
        <f>IF($I4467&lt;&gt;"",$I4467,IF($E4467="SGD",1,IF($E4467="USD",Settings!$B$22,IF($E4467="HKD",Settings!$B$23,1))))</f>
        <v>1</v>
      </c>
      <c r="Q4467">
        <f t="shared" si="634"/>
        <v>0</v>
      </c>
      <c r="R4467">
        <f t="shared" si="635"/>
        <v>0</v>
      </c>
      <c r="S4467" t="str">
        <f t="shared" si="627"/>
        <v/>
      </c>
      <c r="T4467" t="str">
        <f t="shared" si="628"/>
        <v/>
      </c>
      <c r="U4467" t="str">
        <f t="shared" si="629"/>
        <v/>
      </c>
    </row>
    <row r="4468" spans="12:21" ht="15" customHeight="1" x14ac:dyDescent="0.15">
      <c r="L4468" s="244" t="str">
        <f t="shared" si="630"/>
        <v/>
      </c>
      <c r="M4468" s="245" t="str">
        <f t="shared" si="631"/>
        <v/>
      </c>
      <c r="N4468" s="244" t="str">
        <f t="shared" si="632"/>
        <v/>
      </c>
      <c r="O4468" s="244" t="str">
        <f t="shared" si="633"/>
        <v/>
      </c>
      <c r="P4468">
        <f>IF($I4468&lt;&gt;"",$I4468,IF($E4468="SGD",1,IF($E4468="USD",Settings!$B$22,IF($E4468="HKD",Settings!$B$23,1))))</f>
        <v>1</v>
      </c>
      <c r="Q4468">
        <f t="shared" si="634"/>
        <v>0</v>
      </c>
      <c r="R4468">
        <f t="shared" si="635"/>
        <v>0</v>
      </c>
      <c r="S4468" t="str">
        <f t="shared" si="627"/>
        <v/>
      </c>
      <c r="T4468" t="str">
        <f t="shared" si="628"/>
        <v/>
      </c>
      <c r="U4468" t="str">
        <f t="shared" si="629"/>
        <v/>
      </c>
    </row>
    <row r="4469" spans="12:21" ht="15" customHeight="1" x14ac:dyDescent="0.15">
      <c r="L4469" s="244" t="str">
        <f t="shared" si="630"/>
        <v/>
      </c>
      <c r="M4469" s="245" t="str">
        <f t="shared" si="631"/>
        <v/>
      </c>
      <c r="N4469" s="244" t="str">
        <f t="shared" si="632"/>
        <v/>
      </c>
      <c r="O4469" s="244" t="str">
        <f t="shared" si="633"/>
        <v/>
      </c>
      <c r="P4469">
        <f>IF($I4469&lt;&gt;"",$I4469,IF($E4469="SGD",1,IF($E4469="USD",Settings!$B$22,IF($E4469="HKD",Settings!$B$23,1))))</f>
        <v>1</v>
      </c>
      <c r="Q4469">
        <f t="shared" si="634"/>
        <v>0</v>
      </c>
      <c r="R4469">
        <f t="shared" si="635"/>
        <v>0</v>
      </c>
      <c r="S4469" t="str">
        <f t="shared" si="627"/>
        <v/>
      </c>
      <c r="T4469" t="str">
        <f t="shared" si="628"/>
        <v/>
      </c>
      <c r="U4469" t="str">
        <f t="shared" si="629"/>
        <v/>
      </c>
    </row>
    <row r="4470" spans="12:21" ht="15" customHeight="1" x14ac:dyDescent="0.15">
      <c r="L4470" s="244" t="str">
        <f t="shared" si="630"/>
        <v/>
      </c>
      <c r="M4470" s="245" t="str">
        <f t="shared" si="631"/>
        <v/>
      </c>
      <c r="N4470" s="244" t="str">
        <f t="shared" si="632"/>
        <v/>
      </c>
      <c r="O4470" s="244" t="str">
        <f t="shared" si="633"/>
        <v/>
      </c>
      <c r="P4470">
        <f>IF($I4470&lt;&gt;"",$I4470,IF($E4470="SGD",1,IF($E4470="USD",Settings!$B$22,IF($E4470="HKD",Settings!$B$23,1))))</f>
        <v>1</v>
      </c>
      <c r="Q4470">
        <f t="shared" si="634"/>
        <v>0</v>
      </c>
      <c r="R4470">
        <f t="shared" si="635"/>
        <v>0</v>
      </c>
      <c r="S4470" t="str">
        <f t="shared" si="627"/>
        <v/>
      </c>
      <c r="T4470" t="str">
        <f t="shared" si="628"/>
        <v/>
      </c>
      <c r="U4470" t="str">
        <f t="shared" si="629"/>
        <v/>
      </c>
    </row>
    <row r="4471" spans="12:21" ht="15" customHeight="1" x14ac:dyDescent="0.15">
      <c r="L4471" s="244" t="str">
        <f t="shared" si="630"/>
        <v/>
      </c>
      <c r="M4471" s="245" t="str">
        <f t="shared" si="631"/>
        <v/>
      </c>
      <c r="N4471" s="244" t="str">
        <f t="shared" si="632"/>
        <v/>
      </c>
      <c r="O4471" s="244" t="str">
        <f t="shared" si="633"/>
        <v/>
      </c>
      <c r="P4471">
        <f>IF($I4471&lt;&gt;"",$I4471,IF($E4471="SGD",1,IF($E4471="USD",Settings!$B$22,IF($E4471="HKD",Settings!$B$23,1))))</f>
        <v>1</v>
      </c>
      <c r="Q4471">
        <f t="shared" si="634"/>
        <v>0</v>
      </c>
      <c r="R4471">
        <f t="shared" si="635"/>
        <v>0</v>
      </c>
      <c r="S4471" t="str">
        <f t="shared" si="627"/>
        <v/>
      </c>
      <c r="T4471" t="str">
        <f t="shared" si="628"/>
        <v/>
      </c>
      <c r="U4471" t="str">
        <f t="shared" si="629"/>
        <v/>
      </c>
    </row>
    <row r="4472" spans="12:21" ht="15" customHeight="1" x14ac:dyDescent="0.15">
      <c r="L4472" s="244" t="str">
        <f t="shared" si="630"/>
        <v/>
      </c>
      <c r="M4472" s="245" t="str">
        <f t="shared" si="631"/>
        <v/>
      </c>
      <c r="N4472" s="244" t="str">
        <f t="shared" si="632"/>
        <v/>
      </c>
      <c r="O4472" s="244" t="str">
        <f t="shared" si="633"/>
        <v/>
      </c>
      <c r="P4472">
        <f>IF($I4472&lt;&gt;"",$I4472,IF($E4472="SGD",1,IF($E4472="USD",Settings!$B$22,IF($E4472="HKD",Settings!$B$23,1))))</f>
        <v>1</v>
      </c>
      <c r="Q4472">
        <f t="shared" si="634"/>
        <v>0</v>
      </c>
      <c r="R4472">
        <f t="shared" si="635"/>
        <v>0</v>
      </c>
      <c r="S4472" t="str">
        <f t="shared" si="627"/>
        <v/>
      </c>
      <c r="T4472" t="str">
        <f t="shared" si="628"/>
        <v/>
      </c>
      <c r="U4472" t="str">
        <f t="shared" si="629"/>
        <v/>
      </c>
    </row>
    <row r="4473" spans="12:21" ht="15" customHeight="1" x14ac:dyDescent="0.15">
      <c r="L4473" s="244" t="str">
        <f t="shared" si="630"/>
        <v/>
      </c>
      <c r="M4473" s="245" t="str">
        <f t="shared" si="631"/>
        <v/>
      </c>
      <c r="N4473" s="244" t="str">
        <f t="shared" si="632"/>
        <v/>
      </c>
      <c r="O4473" s="244" t="str">
        <f t="shared" si="633"/>
        <v/>
      </c>
      <c r="P4473">
        <f>IF($I4473&lt;&gt;"",$I4473,IF($E4473="SGD",1,IF($E4473="USD",Settings!$B$22,IF($E4473="HKD",Settings!$B$23,1))))</f>
        <v>1</v>
      </c>
      <c r="Q4473">
        <f t="shared" si="634"/>
        <v>0</v>
      </c>
      <c r="R4473">
        <f t="shared" si="635"/>
        <v>0</v>
      </c>
      <c r="S4473" t="str">
        <f t="shared" si="627"/>
        <v/>
      </c>
      <c r="T4473" t="str">
        <f t="shared" si="628"/>
        <v/>
      </c>
      <c r="U4473" t="str">
        <f t="shared" si="629"/>
        <v/>
      </c>
    </row>
    <row r="4474" spans="12:21" ht="15" customHeight="1" x14ac:dyDescent="0.15">
      <c r="L4474" s="244" t="str">
        <f t="shared" si="630"/>
        <v/>
      </c>
      <c r="M4474" s="245" t="str">
        <f t="shared" si="631"/>
        <v/>
      </c>
      <c r="N4474" s="244" t="str">
        <f t="shared" si="632"/>
        <v/>
      </c>
      <c r="O4474" s="244" t="str">
        <f t="shared" si="633"/>
        <v/>
      </c>
      <c r="P4474">
        <f>IF($I4474&lt;&gt;"",$I4474,IF($E4474="SGD",1,IF($E4474="USD",Settings!$B$22,IF($E4474="HKD",Settings!$B$23,1))))</f>
        <v>1</v>
      </c>
      <c r="Q4474">
        <f t="shared" si="634"/>
        <v>0</v>
      </c>
      <c r="R4474">
        <f t="shared" si="635"/>
        <v>0</v>
      </c>
      <c r="S4474" t="str">
        <f t="shared" si="627"/>
        <v/>
      </c>
      <c r="T4474" t="str">
        <f t="shared" si="628"/>
        <v/>
      </c>
      <c r="U4474" t="str">
        <f t="shared" si="629"/>
        <v/>
      </c>
    </row>
    <row r="4475" spans="12:21" ht="15" customHeight="1" x14ac:dyDescent="0.15">
      <c r="L4475" s="244" t="str">
        <f t="shared" si="630"/>
        <v/>
      </c>
      <c r="M4475" s="245" t="str">
        <f t="shared" si="631"/>
        <v/>
      </c>
      <c r="N4475" s="244" t="str">
        <f t="shared" si="632"/>
        <v/>
      </c>
      <c r="O4475" s="244" t="str">
        <f t="shared" si="633"/>
        <v/>
      </c>
      <c r="P4475">
        <f>IF($I4475&lt;&gt;"",$I4475,IF($E4475="SGD",1,IF($E4475="USD",Settings!$B$22,IF($E4475="HKD",Settings!$B$23,1))))</f>
        <v>1</v>
      </c>
      <c r="Q4475">
        <f t="shared" si="634"/>
        <v>0</v>
      </c>
      <c r="R4475">
        <f t="shared" si="635"/>
        <v>0</v>
      </c>
      <c r="S4475" t="str">
        <f t="shared" si="627"/>
        <v/>
      </c>
      <c r="T4475" t="str">
        <f t="shared" si="628"/>
        <v/>
      </c>
      <c r="U4475" t="str">
        <f t="shared" si="629"/>
        <v/>
      </c>
    </row>
    <row r="4476" spans="12:21" ht="15" customHeight="1" x14ac:dyDescent="0.15">
      <c r="L4476" s="244" t="str">
        <f t="shared" si="630"/>
        <v/>
      </c>
      <c r="M4476" s="245" t="str">
        <f t="shared" si="631"/>
        <v/>
      </c>
      <c r="N4476" s="244" t="str">
        <f t="shared" si="632"/>
        <v/>
      </c>
      <c r="O4476" s="244" t="str">
        <f t="shared" si="633"/>
        <v/>
      </c>
      <c r="P4476">
        <f>IF($I4476&lt;&gt;"",$I4476,IF($E4476="SGD",1,IF($E4476="USD",Settings!$B$22,IF($E4476="HKD",Settings!$B$23,1))))</f>
        <v>1</v>
      </c>
      <c r="Q4476">
        <f t="shared" si="634"/>
        <v>0</v>
      </c>
      <c r="R4476">
        <f t="shared" si="635"/>
        <v>0</v>
      </c>
      <c r="S4476" t="str">
        <f t="shared" si="627"/>
        <v/>
      </c>
      <c r="T4476" t="str">
        <f t="shared" si="628"/>
        <v/>
      </c>
      <c r="U4476" t="str">
        <f t="shared" si="629"/>
        <v/>
      </c>
    </row>
    <row r="4477" spans="12:21" ht="15" customHeight="1" x14ac:dyDescent="0.15">
      <c r="L4477" s="244" t="str">
        <f t="shared" si="630"/>
        <v/>
      </c>
      <c r="M4477" s="245" t="str">
        <f t="shared" si="631"/>
        <v/>
      </c>
      <c r="N4477" s="244" t="str">
        <f t="shared" si="632"/>
        <v/>
      </c>
      <c r="O4477" s="244" t="str">
        <f t="shared" si="633"/>
        <v/>
      </c>
      <c r="P4477">
        <f>IF($I4477&lt;&gt;"",$I4477,IF($E4477="SGD",1,IF($E4477="USD",Settings!$B$22,IF($E4477="HKD",Settings!$B$23,1))))</f>
        <v>1</v>
      </c>
      <c r="Q4477">
        <f t="shared" si="634"/>
        <v>0</v>
      </c>
      <c r="R4477">
        <f t="shared" si="635"/>
        <v>0</v>
      </c>
      <c r="S4477" t="str">
        <f t="shared" si="627"/>
        <v/>
      </c>
      <c r="T4477" t="str">
        <f t="shared" si="628"/>
        <v/>
      </c>
      <c r="U4477" t="str">
        <f t="shared" si="629"/>
        <v/>
      </c>
    </row>
    <row r="4478" spans="12:21" ht="15" customHeight="1" x14ac:dyDescent="0.15">
      <c r="L4478" s="244" t="str">
        <f t="shared" si="630"/>
        <v/>
      </c>
      <c r="M4478" s="245" t="str">
        <f t="shared" si="631"/>
        <v/>
      </c>
      <c r="N4478" s="244" t="str">
        <f t="shared" si="632"/>
        <v/>
      </c>
      <c r="O4478" s="244" t="str">
        <f t="shared" si="633"/>
        <v/>
      </c>
      <c r="P4478">
        <f>IF($I4478&lt;&gt;"",$I4478,IF($E4478="SGD",1,IF($E4478="USD",Settings!$B$22,IF($E4478="HKD",Settings!$B$23,1))))</f>
        <v>1</v>
      </c>
      <c r="Q4478">
        <f t="shared" si="634"/>
        <v>0</v>
      </c>
      <c r="R4478">
        <f t="shared" si="635"/>
        <v>0</v>
      </c>
      <c r="S4478" t="str">
        <f t="shared" si="627"/>
        <v/>
      </c>
      <c r="T4478" t="str">
        <f t="shared" si="628"/>
        <v/>
      </c>
      <c r="U4478" t="str">
        <f t="shared" si="629"/>
        <v/>
      </c>
    </row>
    <row r="4479" spans="12:21" ht="15" customHeight="1" x14ac:dyDescent="0.15">
      <c r="L4479" s="244" t="str">
        <f t="shared" si="630"/>
        <v/>
      </c>
      <c r="M4479" s="245" t="str">
        <f t="shared" si="631"/>
        <v/>
      </c>
      <c r="N4479" s="244" t="str">
        <f t="shared" si="632"/>
        <v/>
      </c>
      <c r="O4479" s="244" t="str">
        <f t="shared" si="633"/>
        <v/>
      </c>
      <c r="P4479">
        <f>IF($I4479&lt;&gt;"",$I4479,IF($E4479="SGD",1,IF($E4479="USD",Settings!$B$22,IF($E4479="HKD",Settings!$B$23,1))))</f>
        <v>1</v>
      </c>
      <c r="Q4479">
        <f t="shared" si="634"/>
        <v>0</v>
      </c>
      <c r="R4479">
        <f t="shared" si="635"/>
        <v>0</v>
      </c>
      <c r="S4479" t="str">
        <f t="shared" si="627"/>
        <v/>
      </c>
      <c r="T4479" t="str">
        <f t="shared" si="628"/>
        <v/>
      </c>
      <c r="U4479" t="str">
        <f t="shared" si="629"/>
        <v/>
      </c>
    </row>
    <row r="4480" spans="12:21" ht="15" customHeight="1" x14ac:dyDescent="0.15">
      <c r="L4480" s="244" t="str">
        <f t="shared" si="630"/>
        <v/>
      </c>
      <c r="M4480" s="245" t="str">
        <f t="shared" si="631"/>
        <v/>
      </c>
      <c r="N4480" s="244" t="str">
        <f t="shared" si="632"/>
        <v/>
      </c>
      <c r="O4480" s="244" t="str">
        <f t="shared" si="633"/>
        <v/>
      </c>
      <c r="P4480">
        <f>IF($I4480&lt;&gt;"",$I4480,IF($E4480="SGD",1,IF($E4480="USD",Settings!$B$22,IF($E4480="HKD",Settings!$B$23,1))))</f>
        <v>1</v>
      </c>
      <c r="Q4480">
        <f t="shared" si="634"/>
        <v>0</v>
      </c>
      <c r="R4480">
        <f t="shared" si="635"/>
        <v>0</v>
      </c>
      <c r="S4480" t="str">
        <f t="shared" si="627"/>
        <v/>
      </c>
      <c r="T4480" t="str">
        <f t="shared" si="628"/>
        <v/>
      </c>
      <c r="U4480" t="str">
        <f t="shared" si="629"/>
        <v/>
      </c>
    </row>
    <row r="4481" spans="12:21" ht="15" customHeight="1" x14ac:dyDescent="0.15">
      <c r="L4481" s="244" t="str">
        <f t="shared" si="630"/>
        <v/>
      </c>
      <c r="M4481" s="245" t="str">
        <f t="shared" si="631"/>
        <v/>
      </c>
      <c r="N4481" s="244" t="str">
        <f t="shared" si="632"/>
        <v/>
      </c>
      <c r="O4481" s="244" t="str">
        <f t="shared" si="633"/>
        <v/>
      </c>
      <c r="P4481">
        <f>IF($I4481&lt;&gt;"",$I4481,IF($E4481="SGD",1,IF($E4481="USD",Settings!$B$22,IF($E4481="HKD",Settings!$B$23,1))))</f>
        <v>1</v>
      </c>
      <c r="Q4481">
        <f t="shared" si="634"/>
        <v>0</v>
      </c>
      <c r="R4481">
        <f t="shared" si="635"/>
        <v>0</v>
      </c>
      <c r="S4481" t="str">
        <f t="shared" si="627"/>
        <v/>
      </c>
      <c r="T4481" t="str">
        <f t="shared" si="628"/>
        <v/>
      </c>
      <c r="U4481" t="str">
        <f t="shared" si="629"/>
        <v/>
      </c>
    </row>
    <row r="4482" spans="12:21" ht="15" customHeight="1" x14ac:dyDescent="0.15">
      <c r="L4482" s="244" t="str">
        <f t="shared" si="630"/>
        <v/>
      </c>
      <c r="M4482" s="245" t="str">
        <f t="shared" si="631"/>
        <v/>
      </c>
      <c r="N4482" s="244" t="str">
        <f t="shared" si="632"/>
        <v/>
      </c>
      <c r="O4482" s="244" t="str">
        <f t="shared" si="633"/>
        <v/>
      </c>
      <c r="P4482">
        <f>IF($I4482&lt;&gt;"",$I4482,IF($E4482="SGD",1,IF($E4482="USD",Settings!$B$22,IF($E4482="HKD",Settings!$B$23,1))))</f>
        <v>1</v>
      </c>
      <c r="Q4482">
        <f t="shared" si="634"/>
        <v>0</v>
      </c>
      <c r="R4482">
        <f t="shared" si="635"/>
        <v>0</v>
      </c>
      <c r="S4482" t="str">
        <f t="shared" ref="S4482:S4545" si="636">IF(L4482="","",SUMIFS($M:$M,$L:$L,L4482,$T:$T,"&lt;="&amp;T4482))</f>
        <v/>
      </c>
      <c r="T4482" t="str">
        <f t="shared" ref="T4482:T4545" si="637">IF(L4482="","",INT(G4482)*100000+ROW())</f>
        <v/>
      </c>
      <c r="U4482" t="str">
        <f t="shared" ref="U4482:U4545" si="638">IF(L4482="","",IF(AND(COUNTIFS($L:$L,L4482,$S:$S,"&gt;-0.000001",$S:$S,"&lt;0.000001",$T:$T,"&gt;"&amp;T4482)=0,ABS(S4482)&gt;0.000001),1,0))</f>
        <v/>
      </c>
    </row>
    <row r="4483" spans="12:21" ht="15" customHeight="1" x14ac:dyDescent="0.15">
      <c r="L4483" s="244" t="str">
        <f t="shared" si="630"/>
        <v/>
      </c>
      <c r="M4483" s="245" t="str">
        <f t="shared" si="631"/>
        <v/>
      </c>
      <c r="N4483" s="244" t="str">
        <f t="shared" si="632"/>
        <v/>
      </c>
      <c r="O4483" s="244" t="str">
        <f t="shared" si="633"/>
        <v/>
      </c>
      <c r="P4483">
        <f>IF($I4483&lt;&gt;"",$I4483,IF($E4483="SGD",1,IF($E4483="USD",Settings!$B$22,IF($E4483="HKD",Settings!$B$23,1))))</f>
        <v>1</v>
      </c>
      <c r="Q4483">
        <f t="shared" si="634"/>
        <v>0</v>
      </c>
      <c r="R4483">
        <f t="shared" si="635"/>
        <v>0</v>
      </c>
      <c r="S4483" t="str">
        <f t="shared" si="636"/>
        <v/>
      </c>
      <c r="T4483" t="str">
        <f t="shared" si="637"/>
        <v/>
      </c>
      <c r="U4483" t="str">
        <f t="shared" si="638"/>
        <v/>
      </c>
    </row>
    <row r="4484" spans="12:21" ht="15" customHeight="1" x14ac:dyDescent="0.15">
      <c r="L4484" s="244" t="str">
        <f t="shared" si="630"/>
        <v/>
      </c>
      <c r="M4484" s="245" t="str">
        <f t="shared" si="631"/>
        <v/>
      </c>
      <c r="N4484" s="244" t="str">
        <f t="shared" si="632"/>
        <v/>
      </c>
      <c r="O4484" s="244" t="str">
        <f t="shared" si="633"/>
        <v/>
      </c>
      <c r="P4484">
        <f>IF($I4484&lt;&gt;"",$I4484,IF($E4484="SGD",1,IF($E4484="USD",Settings!$B$22,IF($E4484="HKD",Settings!$B$23,1))))</f>
        <v>1</v>
      </c>
      <c r="Q4484">
        <f t="shared" si="634"/>
        <v>0</v>
      </c>
      <c r="R4484">
        <f t="shared" si="635"/>
        <v>0</v>
      </c>
      <c r="S4484" t="str">
        <f t="shared" si="636"/>
        <v/>
      </c>
      <c r="T4484" t="str">
        <f t="shared" si="637"/>
        <v/>
      </c>
      <c r="U4484" t="str">
        <f t="shared" si="638"/>
        <v/>
      </c>
    </row>
    <row r="4485" spans="12:21" ht="15" customHeight="1" x14ac:dyDescent="0.15">
      <c r="L4485" s="244" t="str">
        <f t="shared" si="630"/>
        <v/>
      </c>
      <c r="M4485" s="245" t="str">
        <f t="shared" si="631"/>
        <v/>
      </c>
      <c r="N4485" s="244" t="str">
        <f t="shared" si="632"/>
        <v/>
      </c>
      <c r="O4485" s="244" t="str">
        <f t="shared" si="633"/>
        <v/>
      </c>
      <c r="P4485">
        <f>IF($I4485&lt;&gt;"",$I4485,IF($E4485="SGD",1,IF($E4485="USD",Settings!$B$22,IF($E4485="HKD",Settings!$B$23,1))))</f>
        <v>1</v>
      </c>
      <c r="Q4485">
        <f t="shared" si="634"/>
        <v>0</v>
      </c>
      <c r="R4485">
        <f t="shared" si="635"/>
        <v>0</v>
      </c>
      <c r="S4485" t="str">
        <f t="shared" si="636"/>
        <v/>
      </c>
      <c r="T4485" t="str">
        <f t="shared" si="637"/>
        <v/>
      </c>
      <c r="U4485" t="str">
        <f t="shared" si="638"/>
        <v/>
      </c>
    </row>
    <row r="4486" spans="12:21" ht="15" customHeight="1" x14ac:dyDescent="0.15">
      <c r="L4486" s="244" t="str">
        <f t="shared" si="630"/>
        <v/>
      </c>
      <c r="M4486" s="245" t="str">
        <f t="shared" si="631"/>
        <v/>
      </c>
      <c r="N4486" s="244" t="str">
        <f t="shared" si="632"/>
        <v/>
      </c>
      <c r="O4486" s="244" t="str">
        <f t="shared" si="633"/>
        <v/>
      </c>
      <c r="P4486">
        <f>IF($I4486&lt;&gt;"",$I4486,IF($E4486="SGD",1,IF($E4486="USD",Settings!$B$22,IF($E4486="HKD",Settings!$B$23,1))))</f>
        <v>1</v>
      </c>
      <c r="Q4486">
        <f t="shared" si="634"/>
        <v>0</v>
      </c>
      <c r="R4486">
        <f t="shared" si="635"/>
        <v>0</v>
      </c>
      <c r="S4486" t="str">
        <f t="shared" si="636"/>
        <v/>
      </c>
      <c r="T4486" t="str">
        <f t="shared" si="637"/>
        <v/>
      </c>
      <c r="U4486" t="str">
        <f t="shared" si="638"/>
        <v/>
      </c>
    </row>
    <row r="4487" spans="12:21" ht="15" customHeight="1" x14ac:dyDescent="0.15">
      <c r="L4487" s="244" t="str">
        <f t="shared" si="630"/>
        <v/>
      </c>
      <c r="M4487" s="245" t="str">
        <f t="shared" si="631"/>
        <v/>
      </c>
      <c r="N4487" s="244" t="str">
        <f t="shared" si="632"/>
        <v/>
      </c>
      <c r="O4487" s="244" t="str">
        <f t="shared" si="633"/>
        <v/>
      </c>
      <c r="P4487">
        <f>IF($I4487&lt;&gt;"",$I4487,IF($E4487="SGD",1,IF($E4487="USD",Settings!$B$22,IF($E4487="HKD",Settings!$B$23,1))))</f>
        <v>1</v>
      </c>
      <c r="Q4487">
        <f t="shared" si="634"/>
        <v>0</v>
      </c>
      <c r="R4487">
        <f t="shared" si="635"/>
        <v>0</v>
      </c>
      <c r="S4487" t="str">
        <f t="shared" si="636"/>
        <v/>
      </c>
      <c r="T4487" t="str">
        <f t="shared" si="637"/>
        <v/>
      </c>
      <c r="U4487" t="str">
        <f t="shared" si="638"/>
        <v/>
      </c>
    </row>
    <row r="4488" spans="12:21" ht="15" customHeight="1" x14ac:dyDescent="0.15">
      <c r="L4488" s="244" t="str">
        <f t="shared" si="630"/>
        <v/>
      </c>
      <c r="M4488" s="245" t="str">
        <f t="shared" si="631"/>
        <v/>
      </c>
      <c r="N4488" s="244" t="str">
        <f t="shared" si="632"/>
        <v/>
      </c>
      <c r="O4488" s="244" t="str">
        <f t="shared" si="633"/>
        <v/>
      </c>
      <c r="P4488">
        <f>IF($I4488&lt;&gt;"",$I4488,IF($E4488="SGD",1,IF($E4488="USD",Settings!$B$22,IF($E4488="HKD",Settings!$B$23,1))))</f>
        <v>1</v>
      </c>
      <c r="Q4488">
        <f t="shared" si="634"/>
        <v>0</v>
      </c>
      <c r="R4488">
        <f t="shared" si="635"/>
        <v>0</v>
      </c>
      <c r="S4488" t="str">
        <f t="shared" si="636"/>
        <v/>
      </c>
      <c r="T4488" t="str">
        <f t="shared" si="637"/>
        <v/>
      </c>
      <c r="U4488" t="str">
        <f t="shared" si="638"/>
        <v/>
      </c>
    </row>
    <row r="4489" spans="12:21" ht="15" customHeight="1" x14ac:dyDescent="0.15">
      <c r="L4489" s="244" t="str">
        <f t="shared" si="630"/>
        <v/>
      </c>
      <c r="M4489" s="245" t="str">
        <f t="shared" si="631"/>
        <v/>
      </c>
      <c r="N4489" s="244" t="str">
        <f t="shared" si="632"/>
        <v/>
      </c>
      <c r="O4489" s="244" t="str">
        <f t="shared" si="633"/>
        <v/>
      </c>
      <c r="P4489">
        <f>IF($I4489&lt;&gt;"",$I4489,IF($E4489="SGD",1,IF($E4489="USD",Settings!$B$22,IF($E4489="HKD",Settings!$B$23,1))))</f>
        <v>1</v>
      </c>
      <c r="Q4489">
        <f t="shared" si="634"/>
        <v>0</v>
      </c>
      <c r="R4489">
        <f t="shared" si="635"/>
        <v>0</v>
      </c>
      <c r="S4489" t="str">
        <f t="shared" si="636"/>
        <v/>
      </c>
      <c r="T4489" t="str">
        <f t="shared" si="637"/>
        <v/>
      </c>
      <c r="U4489" t="str">
        <f t="shared" si="638"/>
        <v/>
      </c>
    </row>
    <row r="4490" spans="12:21" ht="15" customHeight="1" x14ac:dyDescent="0.15">
      <c r="L4490" s="244" t="str">
        <f t="shared" si="630"/>
        <v/>
      </c>
      <c r="M4490" s="245" t="str">
        <f t="shared" si="631"/>
        <v/>
      </c>
      <c r="N4490" s="244" t="str">
        <f t="shared" si="632"/>
        <v/>
      </c>
      <c r="O4490" s="244" t="str">
        <f t="shared" si="633"/>
        <v/>
      </c>
      <c r="P4490">
        <f>IF($I4490&lt;&gt;"",$I4490,IF($E4490="SGD",1,IF($E4490="USD",Settings!$B$22,IF($E4490="HKD",Settings!$B$23,1))))</f>
        <v>1</v>
      </c>
      <c r="Q4490">
        <f t="shared" si="634"/>
        <v>0</v>
      </c>
      <c r="R4490">
        <f t="shared" si="635"/>
        <v>0</v>
      </c>
      <c r="S4490" t="str">
        <f t="shared" si="636"/>
        <v/>
      </c>
      <c r="T4490" t="str">
        <f t="shared" si="637"/>
        <v/>
      </c>
      <c r="U4490" t="str">
        <f t="shared" si="638"/>
        <v/>
      </c>
    </row>
    <row r="4491" spans="12:21" ht="15" customHeight="1" x14ac:dyDescent="0.15">
      <c r="L4491" s="244" t="str">
        <f t="shared" si="630"/>
        <v/>
      </c>
      <c r="M4491" s="245" t="str">
        <f t="shared" si="631"/>
        <v/>
      </c>
      <c r="N4491" s="244" t="str">
        <f t="shared" si="632"/>
        <v/>
      </c>
      <c r="O4491" s="244" t="str">
        <f t="shared" si="633"/>
        <v/>
      </c>
      <c r="P4491">
        <f>IF($I4491&lt;&gt;"",$I4491,IF($E4491="SGD",1,IF($E4491="USD",Settings!$B$22,IF($E4491="HKD",Settings!$B$23,1))))</f>
        <v>1</v>
      </c>
      <c r="Q4491">
        <f t="shared" si="634"/>
        <v>0</v>
      </c>
      <c r="R4491">
        <f t="shared" si="635"/>
        <v>0</v>
      </c>
      <c r="S4491" t="str">
        <f t="shared" si="636"/>
        <v/>
      </c>
      <c r="T4491" t="str">
        <f t="shared" si="637"/>
        <v/>
      </c>
      <c r="U4491" t="str">
        <f t="shared" si="638"/>
        <v/>
      </c>
    </row>
    <row r="4492" spans="12:21" ht="15" customHeight="1" x14ac:dyDescent="0.15">
      <c r="L4492" s="244" t="str">
        <f t="shared" si="630"/>
        <v/>
      </c>
      <c r="M4492" s="245" t="str">
        <f t="shared" si="631"/>
        <v/>
      </c>
      <c r="N4492" s="244" t="str">
        <f t="shared" si="632"/>
        <v/>
      </c>
      <c r="O4492" s="244" t="str">
        <f t="shared" si="633"/>
        <v/>
      </c>
      <c r="P4492">
        <f>IF($I4492&lt;&gt;"",$I4492,IF($E4492="SGD",1,IF($E4492="USD",Settings!$B$22,IF($E4492="HKD",Settings!$B$23,1))))</f>
        <v>1</v>
      </c>
      <c r="Q4492">
        <f t="shared" si="634"/>
        <v>0</v>
      </c>
      <c r="R4492">
        <f t="shared" si="635"/>
        <v>0</v>
      </c>
      <c r="S4492" t="str">
        <f t="shared" si="636"/>
        <v/>
      </c>
      <c r="T4492" t="str">
        <f t="shared" si="637"/>
        <v/>
      </c>
      <c r="U4492" t="str">
        <f t="shared" si="638"/>
        <v/>
      </c>
    </row>
    <row r="4493" spans="12:21" ht="15" customHeight="1" x14ac:dyDescent="0.15">
      <c r="L4493" s="244" t="str">
        <f t="shared" si="630"/>
        <v/>
      </c>
      <c r="M4493" s="245" t="str">
        <f t="shared" si="631"/>
        <v/>
      </c>
      <c r="N4493" s="244" t="str">
        <f t="shared" si="632"/>
        <v/>
      </c>
      <c r="O4493" s="244" t="str">
        <f t="shared" si="633"/>
        <v/>
      </c>
      <c r="P4493">
        <f>IF($I4493&lt;&gt;"",$I4493,IF($E4493="SGD",1,IF($E4493="USD",Settings!$B$22,IF($E4493="HKD",Settings!$B$23,1))))</f>
        <v>1</v>
      </c>
      <c r="Q4493">
        <f t="shared" si="634"/>
        <v>0</v>
      </c>
      <c r="R4493">
        <f t="shared" si="635"/>
        <v>0</v>
      </c>
      <c r="S4493" t="str">
        <f t="shared" si="636"/>
        <v/>
      </c>
      <c r="T4493" t="str">
        <f t="shared" si="637"/>
        <v/>
      </c>
      <c r="U4493" t="str">
        <f t="shared" si="638"/>
        <v/>
      </c>
    </row>
    <row r="4494" spans="12:21" ht="15" customHeight="1" x14ac:dyDescent="0.15">
      <c r="L4494" s="244" t="str">
        <f t="shared" si="630"/>
        <v/>
      </c>
      <c r="M4494" s="245" t="str">
        <f t="shared" si="631"/>
        <v/>
      </c>
      <c r="N4494" s="244" t="str">
        <f t="shared" si="632"/>
        <v/>
      </c>
      <c r="O4494" s="244" t="str">
        <f t="shared" si="633"/>
        <v/>
      </c>
      <c r="P4494">
        <f>IF($I4494&lt;&gt;"",$I4494,IF($E4494="SGD",1,IF($E4494="USD",Settings!$B$22,IF($E4494="HKD",Settings!$B$23,1))))</f>
        <v>1</v>
      </c>
      <c r="Q4494">
        <f t="shared" si="634"/>
        <v>0</v>
      </c>
      <c r="R4494">
        <f t="shared" si="635"/>
        <v>0</v>
      </c>
      <c r="S4494" t="str">
        <f t="shared" si="636"/>
        <v/>
      </c>
      <c r="T4494" t="str">
        <f t="shared" si="637"/>
        <v/>
      </c>
      <c r="U4494" t="str">
        <f t="shared" si="638"/>
        <v/>
      </c>
    </row>
    <row r="4495" spans="12:21" ht="15" customHeight="1" x14ac:dyDescent="0.15">
      <c r="L4495" s="244" t="str">
        <f t="shared" si="630"/>
        <v/>
      </c>
      <c r="M4495" s="245" t="str">
        <f t="shared" si="631"/>
        <v/>
      </c>
      <c r="N4495" s="244" t="str">
        <f t="shared" si="632"/>
        <v/>
      </c>
      <c r="O4495" s="244" t="str">
        <f t="shared" si="633"/>
        <v/>
      </c>
      <c r="P4495">
        <f>IF($I4495&lt;&gt;"",$I4495,IF($E4495="SGD",1,IF($E4495="USD",Settings!$B$22,IF($E4495="HKD",Settings!$B$23,1))))</f>
        <v>1</v>
      </c>
      <c r="Q4495">
        <f t="shared" si="634"/>
        <v>0</v>
      </c>
      <c r="R4495">
        <f t="shared" si="635"/>
        <v>0</v>
      </c>
      <c r="S4495" t="str">
        <f t="shared" si="636"/>
        <v/>
      </c>
      <c r="T4495" t="str">
        <f t="shared" si="637"/>
        <v/>
      </c>
      <c r="U4495" t="str">
        <f t="shared" si="638"/>
        <v/>
      </c>
    </row>
    <row r="4496" spans="12:21" ht="15" customHeight="1" x14ac:dyDescent="0.15">
      <c r="L4496" s="244" t="str">
        <f t="shared" si="630"/>
        <v/>
      </c>
      <c r="M4496" s="245" t="str">
        <f t="shared" si="631"/>
        <v/>
      </c>
      <c r="N4496" s="244" t="str">
        <f t="shared" si="632"/>
        <v/>
      </c>
      <c r="O4496" s="244" t="str">
        <f t="shared" si="633"/>
        <v/>
      </c>
      <c r="P4496">
        <f>IF($I4496&lt;&gt;"",$I4496,IF($E4496="SGD",1,IF($E4496="USD",Settings!$B$22,IF($E4496="HKD",Settings!$B$23,1))))</f>
        <v>1</v>
      </c>
      <c r="Q4496">
        <f t="shared" si="634"/>
        <v>0</v>
      </c>
      <c r="R4496">
        <f t="shared" si="635"/>
        <v>0</v>
      </c>
      <c r="S4496" t="str">
        <f t="shared" si="636"/>
        <v/>
      </c>
      <c r="T4496" t="str">
        <f t="shared" si="637"/>
        <v/>
      </c>
      <c r="U4496" t="str">
        <f t="shared" si="638"/>
        <v/>
      </c>
    </row>
    <row r="4497" spans="12:21" ht="15" customHeight="1" x14ac:dyDescent="0.15">
      <c r="L4497" s="244" t="str">
        <f t="shared" si="630"/>
        <v/>
      </c>
      <c r="M4497" s="245" t="str">
        <f t="shared" si="631"/>
        <v/>
      </c>
      <c r="N4497" s="244" t="str">
        <f t="shared" si="632"/>
        <v/>
      </c>
      <c r="O4497" s="244" t="str">
        <f t="shared" si="633"/>
        <v/>
      </c>
      <c r="P4497">
        <f>IF($I4497&lt;&gt;"",$I4497,IF($E4497="SGD",1,IF($E4497="USD",Settings!$B$22,IF($E4497="HKD",Settings!$B$23,1))))</f>
        <v>1</v>
      </c>
      <c r="Q4497">
        <f t="shared" si="634"/>
        <v>0</v>
      </c>
      <c r="R4497">
        <f t="shared" si="635"/>
        <v>0</v>
      </c>
      <c r="S4497" t="str">
        <f t="shared" si="636"/>
        <v/>
      </c>
      <c r="T4497" t="str">
        <f t="shared" si="637"/>
        <v/>
      </c>
      <c r="U4497" t="str">
        <f t="shared" si="638"/>
        <v/>
      </c>
    </row>
    <row r="4498" spans="12:21" ht="15" customHeight="1" x14ac:dyDescent="0.15">
      <c r="L4498" s="244" t="str">
        <f t="shared" si="630"/>
        <v/>
      </c>
      <c r="M4498" s="245" t="str">
        <f t="shared" si="631"/>
        <v/>
      </c>
      <c r="N4498" s="244" t="str">
        <f t="shared" si="632"/>
        <v/>
      </c>
      <c r="O4498" s="244" t="str">
        <f t="shared" si="633"/>
        <v/>
      </c>
      <c r="P4498">
        <f>IF($I4498&lt;&gt;"",$I4498,IF($E4498="SGD",1,IF($E4498="USD",Settings!$B$22,IF($E4498="HKD",Settings!$B$23,1))))</f>
        <v>1</v>
      </c>
      <c r="Q4498">
        <f t="shared" si="634"/>
        <v>0</v>
      </c>
      <c r="R4498">
        <f t="shared" si="635"/>
        <v>0</v>
      </c>
      <c r="S4498" t="str">
        <f t="shared" si="636"/>
        <v/>
      </c>
      <c r="T4498" t="str">
        <f t="shared" si="637"/>
        <v/>
      </c>
      <c r="U4498" t="str">
        <f t="shared" si="638"/>
        <v/>
      </c>
    </row>
    <row r="4499" spans="12:21" ht="15" customHeight="1" x14ac:dyDescent="0.15">
      <c r="L4499" s="244" t="str">
        <f t="shared" si="630"/>
        <v/>
      </c>
      <c r="M4499" s="245" t="str">
        <f t="shared" si="631"/>
        <v/>
      </c>
      <c r="N4499" s="244" t="str">
        <f t="shared" si="632"/>
        <v/>
      </c>
      <c r="O4499" s="244" t="str">
        <f t="shared" si="633"/>
        <v/>
      </c>
      <c r="P4499">
        <f>IF($I4499&lt;&gt;"",$I4499,IF($E4499="SGD",1,IF($E4499="USD",Settings!$B$22,IF($E4499="HKD",Settings!$B$23,1))))</f>
        <v>1</v>
      </c>
      <c r="Q4499">
        <f t="shared" si="634"/>
        <v>0</v>
      </c>
      <c r="R4499">
        <f t="shared" si="635"/>
        <v>0</v>
      </c>
      <c r="S4499" t="str">
        <f t="shared" si="636"/>
        <v/>
      </c>
      <c r="T4499" t="str">
        <f t="shared" si="637"/>
        <v/>
      </c>
      <c r="U4499" t="str">
        <f t="shared" si="638"/>
        <v/>
      </c>
    </row>
    <row r="4500" spans="12:21" ht="15" customHeight="1" x14ac:dyDescent="0.15">
      <c r="L4500" s="244" t="str">
        <f t="shared" si="630"/>
        <v/>
      </c>
      <c r="M4500" s="245" t="str">
        <f t="shared" si="631"/>
        <v/>
      </c>
      <c r="N4500" s="244" t="str">
        <f t="shared" si="632"/>
        <v/>
      </c>
      <c r="O4500" s="244" t="str">
        <f t="shared" si="633"/>
        <v/>
      </c>
      <c r="P4500">
        <f>IF($I4500&lt;&gt;"",$I4500,IF($E4500="SGD",1,IF($E4500="USD",Settings!$B$22,IF($E4500="HKD",Settings!$B$23,1))))</f>
        <v>1</v>
      </c>
      <c r="Q4500">
        <f t="shared" si="634"/>
        <v>0</v>
      </c>
      <c r="R4500">
        <f t="shared" si="635"/>
        <v>0</v>
      </c>
      <c r="S4500" t="str">
        <f t="shared" si="636"/>
        <v/>
      </c>
      <c r="T4500" t="str">
        <f t="shared" si="637"/>
        <v/>
      </c>
      <c r="U4500" t="str">
        <f t="shared" si="638"/>
        <v/>
      </c>
    </row>
    <row r="4501" spans="12:21" ht="15" customHeight="1" x14ac:dyDescent="0.15">
      <c r="L4501" s="244" t="str">
        <f t="shared" si="630"/>
        <v/>
      </c>
      <c r="M4501" s="245" t="str">
        <f t="shared" si="631"/>
        <v/>
      </c>
      <c r="N4501" s="244" t="str">
        <f t="shared" si="632"/>
        <v/>
      </c>
      <c r="O4501" s="244" t="str">
        <f t="shared" si="633"/>
        <v/>
      </c>
      <c r="P4501">
        <f>IF($I4501&lt;&gt;"",$I4501,IF($E4501="SGD",1,IF($E4501="USD",Settings!$B$22,IF($E4501="HKD",Settings!$B$23,1))))</f>
        <v>1</v>
      </c>
      <c r="Q4501">
        <f t="shared" si="634"/>
        <v>0</v>
      </c>
      <c r="R4501">
        <f t="shared" si="635"/>
        <v>0</v>
      </c>
      <c r="S4501" t="str">
        <f t="shared" si="636"/>
        <v/>
      </c>
      <c r="T4501" t="str">
        <f t="shared" si="637"/>
        <v/>
      </c>
      <c r="U4501" t="str">
        <f t="shared" si="638"/>
        <v/>
      </c>
    </row>
    <row r="4502" spans="12:21" ht="15" customHeight="1" x14ac:dyDescent="0.15">
      <c r="L4502" s="244" t="str">
        <f t="shared" si="630"/>
        <v/>
      </c>
      <c r="M4502" s="245" t="str">
        <f t="shared" si="631"/>
        <v/>
      </c>
      <c r="N4502" s="244" t="str">
        <f t="shared" si="632"/>
        <v/>
      </c>
      <c r="O4502" s="244" t="str">
        <f t="shared" si="633"/>
        <v/>
      </c>
      <c r="P4502">
        <f>IF($I4502&lt;&gt;"",$I4502,IF($E4502="SGD",1,IF($E4502="USD",Settings!$B$22,IF($E4502="HKD",Settings!$B$23,1))))</f>
        <v>1</v>
      </c>
      <c r="Q4502">
        <f t="shared" si="634"/>
        <v>0</v>
      </c>
      <c r="R4502">
        <f t="shared" si="635"/>
        <v>0</v>
      </c>
      <c r="S4502" t="str">
        <f t="shared" si="636"/>
        <v/>
      </c>
      <c r="T4502" t="str">
        <f t="shared" si="637"/>
        <v/>
      </c>
      <c r="U4502" t="str">
        <f t="shared" si="638"/>
        <v/>
      </c>
    </row>
    <row r="4503" spans="12:21" ht="15" customHeight="1" x14ac:dyDescent="0.15">
      <c r="L4503" s="244" t="str">
        <f t="shared" si="630"/>
        <v/>
      </c>
      <c r="M4503" s="245" t="str">
        <f t="shared" si="631"/>
        <v/>
      </c>
      <c r="N4503" s="244" t="str">
        <f t="shared" si="632"/>
        <v/>
      </c>
      <c r="O4503" s="244" t="str">
        <f t="shared" si="633"/>
        <v/>
      </c>
      <c r="P4503">
        <f>IF($I4503&lt;&gt;"",$I4503,IF($E4503="SGD",1,IF($E4503="USD",Settings!$B$22,IF($E4503="HKD",Settings!$B$23,1))))</f>
        <v>1</v>
      </c>
      <c r="Q4503">
        <f t="shared" si="634"/>
        <v>0</v>
      </c>
      <c r="R4503">
        <f t="shared" si="635"/>
        <v>0</v>
      </c>
      <c r="S4503" t="str">
        <f t="shared" si="636"/>
        <v/>
      </c>
      <c r="T4503" t="str">
        <f t="shared" si="637"/>
        <v/>
      </c>
      <c r="U4503" t="str">
        <f t="shared" si="638"/>
        <v/>
      </c>
    </row>
    <row r="4504" spans="12:21" ht="15" customHeight="1" x14ac:dyDescent="0.15">
      <c r="L4504" s="244" t="str">
        <f t="shared" si="630"/>
        <v/>
      </c>
      <c r="M4504" s="245" t="str">
        <f t="shared" si="631"/>
        <v/>
      </c>
      <c r="N4504" s="244" t="str">
        <f t="shared" si="632"/>
        <v/>
      </c>
      <c r="O4504" s="244" t="str">
        <f t="shared" si="633"/>
        <v/>
      </c>
      <c r="P4504">
        <f>IF($I4504&lt;&gt;"",$I4504,IF($E4504="SGD",1,IF($E4504="USD",Settings!$B$22,IF($E4504="HKD",Settings!$B$23,1))))</f>
        <v>1</v>
      </c>
      <c r="Q4504">
        <f t="shared" si="634"/>
        <v>0</v>
      </c>
      <c r="R4504">
        <f t="shared" si="635"/>
        <v>0</v>
      </c>
      <c r="S4504" t="str">
        <f t="shared" si="636"/>
        <v/>
      </c>
      <c r="T4504" t="str">
        <f t="shared" si="637"/>
        <v/>
      </c>
      <c r="U4504" t="str">
        <f t="shared" si="638"/>
        <v/>
      </c>
    </row>
    <row r="4505" spans="12:21" ht="15" customHeight="1" x14ac:dyDescent="0.15">
      <c r="L4505" s="244" t="str">
        <f t="shared" si="630"/>
        <v/>
      </c>
      <c r="M4505" s="245" t="str">
        <f t="shared" si="631"/>
        <v/>
      </c>
      <c r="N4505" s="244" t="str">
        <f t="shared" si="632"/>
        <v/>
      </c>
      <c r="O4505" s="244" t="str">
        <f t="shared" si="633"/>
        <v/>
      </c>
      <c r="P4505">
        <f>IF($I4505&lt;&gt;"",$I4505,IF($E4505="SGD",1,IF($E4505="USD",Settings!$B$22,IF($E4505="HKD",Settings!$B$23,1))))</f>
        <v>1</v>
      </c>
      <c r="Q4505">
        <f t="shared" si="634"/>
        <v>0</v>
      </c>
      <c r="R4505">
        <f t="shared" si="635"/>
        <v>0</v>
      </c>
      <c r="S4505" t="str">
        <f t="shared" si="636"/>
        <v/>
      </c>
      <c r="T4505" t="str">
        <f t="shared" si="637"/>
        <v/>
      </c>
      <c r="U4505" t="str">
        <f t="shared" si="638"/>
        <v/>
      </c>
    </row>
    <row r="4506" spans="12:21" ht="15" customHeight="1" x14ac:dyDescent="0.15">
      <c r="L4506" s="244" t="str">
        <f t="shared" si="630"/>
        <v/>
      </c>
      <c r="M4506" s="245" t="str">
        <f t="shared" si="631"/>
        <v/>
      </c>
      <c r="N4506" s="244" t="str">
        <f t="shared" si="632"/>
        <v/>
      </c>
      <c r="O4506" s="244" t="str">
        <f t="shared" si="633"/>
        <v/>
      </c>
      <c r="P4506">
        <f>IF($I4506&lt;&gt;"",$I4506,IF($E4506="SGD",1,IF($E4506="USD",Settings!$B$22,IF($E4506="HKD",Settings!$B$23,1))))</f>
        <v>1</v>
      </c>
      <c r="Q4506">
        <f t="shared" si="634"/>
        <v>0</v>
      </c>
      <c r="R4506">
        <f t="shared" si="635"/>
        <v>0</v>
      </c>
      <c r="S4506" t="str">
        <f t="shared" si="636"/>
        <v/>
      </c>
      <c r="T4506" t="str">
        <f t="shared" si="637"/>
        <v/>
      </c>
      <c r="U4506" t="str">
        <f t="shared" si="638"/>
        <v/>
      </c>
    </row>
    <row r="4507" spans="12:21" ht="15" customHeight="1" x14ac:dyDescent="0.15">
      <c r="L4507" s="244" t="str">
        <f t="shared" si="630"/>
        <v/>
      </c>
      <c r="M4507" s="245" t="str">
        <f t="shared" si="631"/>
        <v/>
      </c>
      <c r="N4507" s="244" t="str">
        <f t="shared" si="632"/>
        <v/>
      </c>
      <c r="O4507" s="244" t="str">
        <f t="shared" si="633"/>
        <v/>
      </c>
      <c r="P4507">
        <f>IF($I4507&lt;&gt;"",$I4507,IF($E4507="SGD",1,IF($E4507="USD",Settings!$B$22,IF($E4507="HKD",Settings!$B$23,1))))</f>
        <v>1</v>
      </c>
      <c r="Q4507">
        <f t="shared" si="634"/>
        <v>0</v>
      </c>
      <c r="R4507">
        <f t="shared" si="635"/>
        <v>0</v>
      </c>
      <c r="S4507" t="str">
        <f t="shared" si="636"/>
        <v/>
      </c>
      <c r="T4507" t="str">
        <f t="shared" si="637"/>
        <v/>
      </c>
      <c r="U4507" t="str">
        <f t="shared" si="638"/>
        <v/>
      </c>
    </row>
    <row r="4508" spans="12:21" ht="15" customHeight="1" x14ac:dyDescent="0.15">
      <c r="L4508" s="244" t="str">
        <f t="shared" si="630"/>
        <v/>
      </c>
      <c r="M4508" s="245" t="str">
        <f t="shared" si="631"/>
        <v/>
      </c>
      <c r="N4508" s="244" t="str">
        <f t="shared" si="632"/>
        <v/>
      </c>
      <c r="O4508" s="244" t="str">
        <f t="shared" si="633"/>
        <v/>
      </c>
      <c r="P4508">
        <f>IF($I4508&lt;&gt;"",$I4508,IF($E4508="SGD",1,IF($E4508="USD",Settings!$B$22,IF($E4508="HKD",Settings!$B$23,1))))</f>
        <v>1</v>
      </c>
      <c r="Q4508">
        <f t="shared" si="634"/>
        <v>0</v>
      </c>
      <c r="R4508">
        <f t="shared" si="635"/>
        <v>0</v>
      </c>
      <c r="S4508" t="str">
        <f t="shared" si="636"/>
        <v/>
      </c>
      <c r="T4508" t="str">
        <f t="shared" si="637"/>
        <v/>
      </c>
      <c r="U4508" t="str">
        <f t="shared" si="638"/>
        <v/>
      </c>
    </row>
    <row r="4509" spans="12:21" ht="15" customHeight="1" x14ac:dyDescent="0.15">
      <c r="L4509" s="244" t="str">
        <f t="shared" si="630"/>
        <v/>
      </c>
      <c r="M4509" s="245" t="str">
        <f t="shared" si="631"/>
        <v/>
      </c>
      <c r="N4509" s="244" t="str">
        <f t="shared" si="632"/>
        <v/>
      </c>
      <c r="O4509" s="244" t="str">
        <f t="shared" si="633"/>
        <v/>
      </c>
      <c r="P4509">
        <f>IF($I4509&lt;&gt;"",$I4509,IF($E4509="SGD",1,IF($E4509="USD",Settings!$B$22,IF($E4509="HKD",Settings!$B$23,1))))</f>
        <v>1</v>
      </c>
      <c r="Q4509">
        <f t="shared" si="634"/>
        <v>0</v>
      </c>
      <c r="R4509">
        <f t="shared" si="635"/>
        <v>0</v>
      </c>
      <c r="S4509" t="str">
        <f t="shared" si="636"/>
        <v/>
      </c>
      <c r="T4509" t="str">
        <f t="shared" si="637"/>
        <v/>
      </c>
      <c r="U4509" t="str">
        <f t="shared" si="638"/>
        <v/>
      </c>
    </row>
    <row r="4510" spans="12:21" ht="15" customHeight="1" x14ac:dyDescent="0.15">
      <c r="L4510" s="244" t="str">
        <f t="shared" si="630"/>
        <v/>
      </c>
      <c r="M4510" s="245" t="str">
        <f t="shared" si="631"/>
        <v/>
      </c>
      <c r="N4510" s="244" t="str">
        <f t="shared" si="632"/>
        <v/>
      </c>
      <c r="O4510" s="244" t="str">
        <f t="shared" si="633"/>
        <v/>
      </c>
      <c r="P4510">
        <f>IF($I4510&lt;&gt;"",$I4510,IF($E4510="SGD",1,IF($E4510="USD",Settings!$B$22,IF($E4510="HKD",Settings!$B$23,1))))</f>
        <v>1</v>
      </c>
      <c r="Q4510">
        <f t="shared" si="634"/>
        <v>0</v>
      </c>
      <c r="R4510">
        <f t="shared" si="635"/>
        <v>0</v>
      </c>
      <c r="S4510" t="str">
        <f t="shared" si="636"/>
        <v/>
      </c>
      <c r="T4510" t="str">
        <f t="shared" si="637"/>
        <v/>
      </c>
      <c r="U4510" t="str">
        <f t="shared" si="638"/>
        <v/>
      </c>
    </row>
    <row r="4511" spans="12:21" ht="15" customHeight="1" x14ac:dyDescent="0.15">
      <c r="L4511" s="244" t="str">
        <f t="shared" si="630"/>
        <v/>
      </c>
      <c r="M4511" s="245" t="str">
        <f t="shared" si="631"/>
        <v/>
      </c>
      <c r="N4511" s="244" t="str">
        <f t="shared" si="632"/>
        <v/>
      </c>
      <c r="O4511" s="244" t="str">
        <f t="shared" si="633"/>
        <v/>
      </c>
      <c r="P4511">
        <f>IF($I4511&lt;&gt;"",$I4511,IF($E4511="SGD",1,IF($E4511="USD",Settings!$B$22,IF($E4511="HKD",Settings!$B$23,1))))</f>
        <v>1</v>
      </c>
      <c r="Q4511">
        <f t="shared" si="634"/>
        <v>0</v>
      </c>
      <c r="R4511">
        <f t="shared" si="635"/>
        <v>0</v>
      </c>
      <c r="S4511" t="str">
        <f t="shared" si="636"/>
        <v/>
      </c>
      <c r="T4511" t="str">
        <f t="shared" si="637"/>
        <v/>
      </c>
      <c r="U4511" t="str">
        <f t="shared" si="638"/>
        <v/>
      </c>
    </row>
    <row r="4512" spans="12:21" ht="15" customHeight="1" x14ac:dyDescent="0.15">
      <c r="L4512" s="244" t="str">
        <f t="shared" si="630"/>
        <v/>
      </c>
      <c r="M4512" s="245" t="str">
        <f t="shared" si="631"/>
        <v/>
      </c>
      <c r="N4512" s="244" t="str">
        <f t="shared" si="632"/>
        <v/>
      </c>
      <c r="O4512" s="244" t="str">
        <f t="shared" si="633"/>
        <v/>
      </c>
      <c r="P4512">
        <f>IF($I4512&lt;&gt;"",$I4512,IF($E4512="SGD",1,IF($E4512="USD",Settings!$B$22,IF($E4512="HKD",Settings!$B$23,1))))</f>
        <v>1</v>
      </c>
      <c r="Q4512">
        <f t="shared" si="634"/>
        <v>0</v>
      </c>
      <c r="R4512">
        <f t="shared" si="635"/>
        <v>0</v>
      </c>
      <c r="S4512" t="str">
        <f t="shared" si="636"/>
        <v/>
      </c>
      <c r="T4512" t="str">
        <f t="shared" si="637"/>
        <v/>
      </c>
      <c r="U4512" t="str">
        <f t="shared" si="638"/>
        <v/>
      </c>
    </row>
    <row r="4513" spans="12:21" ht="15" customHeight="1" x14ac:dyDescent="0.15">
      <c r="L4513" s="244" t="str">
        <f t="shared" si="630"/>
        <v/>
      </c>
      <c r="M4513" s="245" t="str">
        <f t="shared" si="631"/>
        <v/>
      </c>
      <c r="N4513" s="244" t="str">
        <f t="shared" si="632"/>
        <v/>
      </c>
      <c r="O4513" s="244" t="str">
        <f t="shared" si="633"/>
        <v/>
      </c>
      <c r="P4513">
        <f>IF($I4513&lt;&gt;"",$I4513,IF($E4513="SGD",1,IF($E4513="USD",Settings!$B$22,IF($E4513="HKD",Settings!$B$23,1))))</f>
        <v>1</v>
      </c>
      <c r="Q4513">
        <f t="shared" si="634"/>
        <v>0</v>
      </c>
      <c r="R4513">
        <f t="shared" si="635"/>
        <v>0</v>
      </c>
      <c r="S4513" t="str">
        <f t="shared" si="636"/>
        <v/>
      </c>
      <c r="T4513" t="str">
        <f t="shared" si="637"/>
        <v/>
      </c>
      <c r="U4513" t="str">
        <f t="shared" si="638"/>
        <v/>
      </c>
    </row>
    <row r="4514" spans="12:21" ht="15" customHeight="1" x14ac:dyDescent="0.15">
      <c r="L4514" s="244" t="str">
        <f t="shared" si="630"/>
        <v/>
      </c>
      <c r="M4514" s="245" t="str">
        <f t="shared" si="631"/>
        <v/>
      </c>
      <c r="N4514" s="244" t="str">
        <f t="shared" si="632"/>
        <v/>
      </c>
      <c r="O4514" s="244" t="str">
        <f t="shared" si="633"/>
        <v/>
      </c>
      <c r="P4514">
        <f>IF($I4514&lt;&gt;"",$I4514,IF($E4514="SGD",1,IF($E4514="USD",Settings!$B$22,IF($E4514="HKD",Settings!$B$23,1))))</f>
        <v>1</v>
      </c>
      <c r="Q4514">
        <f t="shared" si="634"/>
        <v>0</v>
      </c>
      <c r="R4514">
        <f t="shared" si="635"/>
        <v>0</v>
      </c>
      <c r="S4514" t="str">
        <f t="shared" si="636"/>
        <v/>
      </c>
      <c r="T4514" t="str">
        <f t="shared" si="637"/>
        <v/>
      </c>
      <c r="U4514" t="str">
        <f t="shared" si="638"/>
        <v/>
      </c>
    </row>
    <row r="4515" spans="12:21" ht="15" customHeight="1" x14ac:dyDescent="0.15">
      <c r="L4515" s="244" t="str">
        <f t="shared" si="630"/>
        <v/>
      </c>
      <c r="M4515" s="245" t="str">
        <f t="shared" si="631"/>
        <v/>
      </c>
      <c r="N4515" s="244" t="str">
        <f t="shared" si="632"/>
        <v/>
      </c>
      <c r="O4515" s="244" t="str">
        <f t="shared" si="633"/>
        <v/>
      </c>
      <c r="P4515">
        <f>IF($I4515&lt;&gt;"",$I4515,IF($E4515="SGD",1,IF($E4515="USD",Settings!$B$22,IF($E4515="HKD",Settings!$B$23,1))))</f>
        <v>1</v>
      </c>
      <c r="Q4515">
        <f t="shared" si="634"/>
        <v>0</v>
      </c>
      <c r="R4515">
        <f t="shared" si="635"/>
        <v>0</v>
      </c>
      <c r="S4515" t="str">
        <f t="shared" si="636"/>
        <v/>
      </c>
      <c r="T4515" t="str">
        <f t="shared" si="637"/>
        <v/>
      </c>
      <c r="U4515" t="str">
        <f t="shared" si="638"/>
        <v/>
      </c>
    </row>
    <row r="4516" spans="12:21" ht="15" customHeight="1" x14ac:dyDescent="0.15">
      <c r="L4516" s="244" t="str">
        <f t="shared" si="630"/>
        <v/>
      </c>
      <c r="M4516" s="245" t="str">
        <f t="shared" si="631"/>
        <v/>
      </c>
      <c r="N4516" s="244" t="str">
        <f t="shared" si="632"/>
        <v/>
      </c>
      <c r="O4516" s="244" t="str">
        <f t="shared" si="633"/>
        <v/>
      </c>
      <c r="P4516">
        <f>IF($I4516&lt;&gt;"",$I4516,IF($E4516="SGD",1,IF($E4516="USD",Settings!$B$22,IF($E4516="HKD",Settings!$B$23,1))))</f>
        <v>1</v>
      </c>
      <c r="Q4516">
        <f t="shared" si="634"/>
        <v>0</v>
      </c>
      <c r="R4516">
        <f t="shared" si="635"/>
        <v>0</v>
      </c>
      <c r="S4516" t="str">
        <f t="shared" si="636"/>
        <v/>
      </c>
      <c r="T4516" t="str">
        <f t="shared" si="637"/>
        <v/>
      </c>
      <c r="U4516" t="str">
        <f t="shared" si="638"/>
        <v/>
      </c>
    </row>
    <row r="4517" spans="12:21" ht="15" customHeight="1" x14ac:dyDescent="0.15">
      <c r="L4517" s="244" t="str">
        <f t="shared" si="630"/>
        <v/>
      </c>
      <c r="M4517" s="245" t="str">
        <f t="shared" si="631"/>
        <v/>
      </c>
      <c r="N4517" s="244" t="str">
        <f t="shared" si="632"/>
        <v/>
      </c>
      <c r="O4517" s="244" t="str">
        <f t="shared" si="633"/>
        <v/>
      </c>
      <c r="P4517">
        <f>IF($I4517&lt;&gt;"",$I4517,IF($E4517="SGD",1,IF($E4517="USD",Settings!$B$22,IF($E4517="HKD",Settings!$B$23,1))))</f>
        <v>1</v>
      </c>
      <c r="Q4517">
        <f t="shared" si="634"/>
        <v>0</v>
      </c>
      <c r="R4517">
        <f t="shared" si="635"/>
        <v>0</v>
      </c>
      <c r="S4517" t="str">
        <f t="shared" si="636"/>
        <v/>
      </c>
      <c r="T4517" t="str">
        <f t="shared" si="637"/>
        <v/>
      </c>
      <c r="U4517" t="str">
        <f t="shared" si="638"/>
        <v/>
      </c>
    </row>
    <row r="4518" spans="12:21" ht="15" customHeight="1" x14ac:dyDescent="0.15">
      <c r="L4518" s="244" t="str">
        <f t="shared" si="630"/>
        <v/>
      </c>
      <c r="M4518" s="245" t="str">
        <f t="shared" si="631"/>
        <v/>
      </c>
      <c r="N4518" s="244" t="str">
        <f t="shared" si="632"/>
        <v/>
      </c>
      <c r="O4518" s="244" t="str">
        <f t="shared" si="633"/>
        <v/>
      </c>
      <c r="P4518">
        <f>IF($I4518&lt;&gt;"",$I4518,IF($E4518="SGD",1,IF($E4518="USD",Settings!$B$22,IF($E4518="HKD",Settings!$B$23,1))))</f>
        <v>1</v>
      </c>
      <c r="Q4518">
        <f t="shared" si="634"/>
        <v>0</v>
      </c>
      <c r="R4518">
        <f t="shared" si="635"/>
        <v>0</v>
      </c>
      <c r="S4518" t="str">
        <f t="shared" si="636"/>
        <v/>
      </c>
      <c r="T4518" t="str">
        <f t="shared" si="637"/>
        <v/>
      </c>
      <c r="U4518" t="str">
        <f t="shared" si="638"/>
        <v/>
      </c>
    </row>
    <row r="4519" spans="12:21" ht="15" customHeight="1" x14ac:dyDescent="0.15">
      <c r="L4519" s="244" t="str">
        <f t="shared" si="630"/>
        <v/>
      </c>
      <c r="M4519" s="245" t="str">
        <f t="shared" si="631"/>
        <v/>
      </c>
      <c r="N4519" s="244" t="str">
        <f t="shared" si="632"/>
        <v/>
      </c>
      <c r="O4519" s="244" t="str">
        <f t="shared" si="633"/>
        <v/>
      </c>
      <c r="P4519">
        <f>IF($I4519&lt;&gt;"",$I4519,IF($E4519="SGD",1,IF($E4519="USD",Settings!$B$22,IF($E4519="HKD",Settings!$B$23,1))))</f>
        <v>1</v>
      </c>
      <c r="Q4519">
        <f t="shared" si="634"/>
        <v>0</v>
      </c>
      <c r="R4519">
        <f t="shared" si="635"/>
        <v>0</v>
      </c>
      <c r="S4519" t="str">
        <f t="shared" si="636"/>
        <v/>
      </c>
      <c r="T4519" t="str">
        <f t="shared" si="637"/>
        <v/>
      </c>
      <c r="U4519" t="str">
        <f t="shared" si="638"/>
        <v/>
      </c>
    </row>
    <row r="4520" spans="12:21" ht="15" customHeight="1" x14ac:dyDescent="0.15">
      <c r="L4520" s="244" t="str">
        <f t="shared" si="630"/>
        <v/>
      </c>
      <c r="M4520" s="245" t="str">
        <f t="shared" si="631"/>
        <v/>
      </c>
      <c r="N4520" s="244" t="str">
        <f t="shared" si="632"/>
        <v/>
      </c>
      <c r="O4520" s="244" t="str">
        <f t="shared" si="633"/>
        <v/>
      </c>
      <c r="P4520">
        <f>IF($I4520&lt;&gt;"",$I4520,IF($E4520="SGD",1,IF($E4520="USD",Settings!$B$22,IF($E4520="HKD",Settings!$B$23,1))))</f>
        <v>1</v>
      </c>
      <c r="Q4520">
        <f t="shared" si="634"/>
        <v>0</v>
      </c>
      <c r="R4520">
        <f t="shared" si="635"/>
        <v>0</v>
      </c>
      <c r="S4520" t="str">
        <f t="shared" si="636"/>
        <v/>
      </c>
      <c r="T4520" t="str">
        <f t="shared" si="637"/>
        <v/>
      </c>
      <c r="U4520" t="str">
        <f t="shared" si="638"/>
        <v/>
      </c>
    </row>
    <row r="4521" spans="12:21" ht="15" customHeight="1" x14ac:dyDescent="0.15">
      <c r="L4521" s="244" t="str">
        <f t="shared" ref="L4521:L4584" si="639">IF(OR(B4521="",C4521="",E4521=""),"",B4521&amp;":"&amp;C4521&amp;":"&amp;E4521)</f>
        <v/>
      </c>
      <c r="M4521" s="245" t="str">
        <f t="shared" ref="M4521:M4584" si="640">IF(A4521="","",A4521*D4521)</f>
        <v/>
      </c>
      <c r="N4521" s="244" t="str">
        <f t="shared" ref="N4521:N4584" si="641">IF(A4521="","",IF(OR(A4521=1,A4521=0),J4521,0))</f>
        <v/>
      </c>
      <c r="O4521" s="244" t="str">
        <f t="shared" ref="O4521:O4584" si="642">IF(A4521="","",IF(A4521=-1,J4521,0))</f>
        <v/>
      </c>
      <c r="P4521">
        <f>IF($I4521&lt;&gt;"",$I4521,IF($E4521="SGD",1,IF($E4521="USD",Settings!$B$22,IF($E4521="HKD",Settings!$B$23,1))))</f>
        <v>1</v>
      </c>
      <c r="Q4521">
        <f t="shared" ref="Q4521:Q4584" si="643">IF($L4521="",0,($O4521-$N4521+IF($A4521=2,$J4521,0))*$P4521)</f>
        <v>0</v>
      </c>
      <c r="R4521">
        <f t="shared" ref="R4521:R4584" si="644">IF($L4521="",0,IF($A4521=2,$J4521*$P4521,0))</f>
        <v>0</v>
      </c>
      <c r="S4521" t="str">
        <f t="shared" si="636"/>
        <v/>
      </c>
      <c r="T4521" t="str">
        <f t="shared" si="637"/>
        <v/>
      </c>
      <c r="U4521" t="str">
        <f t="shared" si="638"/>
        <v/>
      </c>
    </row>
    <row r="4522" spans="12:21" ht="15" customHeight="1" x14ac:dyDescent="0.15">
      <c r="L4522" s="244" t="str">
        <f t="shared" si="639"/>
        <v/>
      </c>
      <c r="M4522" s="245" t="str">
        <f t="shared" si="640"/>
        <v/>
      </c>
      <c r="N4522" s="244" t="str">
        <f t="shared" si="641"/>
        <v/>
      </c>
      <c r="O4522" s="244" t="str">
        <f t="shared" si="642"/>
        <v/>
      </c>
      <c r="P4522">
        <f>IF($I4522&lt;&gt;"",$I4522,IF($E4522="SGD",1,IF($E4522="USD",Settings!$B$22,IF($E4522="HKD",Settings!$B$23,1))))</f>
        <v>1</v>
      </c>
      <c r="Q4522">
        <f t="shared" si="643"/>
        <v>0</v>
      </c>
      <c r="R4522">
        <f t="shared" si="644"/>
        <v>0</v>
      </c>
      <c r="S4522" t="str">
        <f t="shared" si="636"/>
        <v/>
      </c>
      <c r="T4522" t="str">
        <f t="shared" si="637"/>
        <v/>
      </c>
      <c r="U4522" t="str">
        <f t="shared" si="638"/>
        <v/>
      </c>
    </row>
    <row r="4523" spans="12:21" ht="15" customHeight="1" x14ac:dyDescent="0.15">
      <c r="L4523" s="244" t="str">
        <f t="shared" si="639"/>
        <v/>
      </c>
      <c r="M4523" s="245" t="str">
        <f t="shared" si="640"/>
        <v/>
      </c>
      <c r="N4523" s="244" t="str">
        <f t="shared" si="641"/>
        <v/>
      </c>
      <c r="O4523" s="244" t="str">
        <f t="shared" si="642"/>
        <v/>
      </c>
      <c r="P4523">
        <f>IF($I4523&lt;&gt;"",$I4523,IF($E4523="SGD",1,IF($E4523="USD",Settings!$B$22,IF($E4523="HKD",Settings!$B$23,1))))</f>
        <v>1</v>
      </c>
      <c r="Q4523">
        <f t="shared" si="643"/>
        <v>0</v>
      </c>
      <c r="R4523">
        <f t="shared" si="644"/>
        <v>0</v>
      </c>
      <c r="S4523" t="str">
        <f t="shared" si="636"/>
        <v/>
      </c>
      <c r="T4523" t="str">
        <f t="shared" si="637"/>
        <v/>
      </c>
      <c r="U4523" t="str">
        <f t="shared" si="638"/>
        <v/>
      </c>
    </row>
    <row r="4524" spans="12:21" ht="15" customHeight="1" x14ac:dyDescent="0.15">
      <c r="L4524" s="244" t="str">
        <f t="shared" si="639"/>
        <v/>
      </c>
      <c r="M4524" s="245" t="str">
        <f t="shared" si="640"/>
        <v/>
      </c>
      <c r="N4524" s="244" t="str">
        <f t="shared" si="641"/>
        <v/>
      </c>
      <c r="O4524" s="244" t="str">
        <f t="shared" si="642"/>
        <v/>
      </c>
      <c r="P4524">
        <f>IF($I4524&lt;&gt;"",$I4524,IF($E4524="SGD",1,IF($E4524="USD",Settings!$B$22,IF($E4524="HKD",Settings!$B$23,1))))</f>
        <v>1</v>
      </c>
      <c r="Q4524">
        <f t="shared" si="643"/>
        <v>0</v>
      </c>
      <c r="R4524">
        <f t="shared" si="644"/>
        <v>0</v>
      </c>
      <c r="S4524" t="str">
        <f t="shared" si="636"/>
        <v/>
      </c>
      <c r="T4524" t="str">
        <f t="shared" si="637"/>
        <v/>
      </c>
      <c r="U4524" t="str">
        <f t="shared" si="638"/>
        <v/>
      </c>
    </row>
    <row r="4525" spans="12:21" ht="15" customHeight="1" x14ac:dyDescent="0.15">
      <c r="L4525" s="244" t="str">
        <f t="shared" si="639"/>
        <v/>
      </c>
      <c r="M4525" s="245" t="str">
        <f t="shared" si="640"/>
        <v/>
      </c>
      <c r="N4525" s="244" t="str">
        <f t="shared" si="641"/>
        <v/>
      </c>
      <c r="O4525" s="244" t="str">
        <f t="shared" si="642"/>
        <v/>
      </c>
      <c r="P4525">
        <f>IF($I4525&lt;&gt;"",$I4525,IF($E4525="SGD",1,IF($E4525="USD",Settings!$B$22,IF($E4525="HKD",Settings!$B$23,1))))</f>
        <v>1</v>
      </c>
      <c r="Q4525">
        <f t="shared" si="643"/>
        <v>0</v>
      </c>
      <c r="R4525">
        <f t="shared" si="644"/>
        <v>0</v>
      </c>
      <c r="S4525" t="str">
        <f t="shared" si="636"/>
        <v/>
      </c>
      <c r="T4525" t="str">
        <f t="shared" si="637"/>
        <v/>
      </c>
      <c r="U4525" t="str">
        <f t="shared" si="638"/>
        <v/>
      </c>
    </row>
    <row r="4526" spans="12:21" ht="15" customHeight="1" x14ac:dyDescent="0.15">
      <c r="L4526" s="244" t="str">
        <f t="shared" si="639"/>
        <v/>
      </c>
      <c r="M4526" s="245" t="str">
        <f t="shared" si="640"/>
        <v/>
      </c>
      <c r="N4526" s="244" t="str">
        <f t="shared" si="641"/>
        <v/>
      </c>
      <c r="O4526" s="244" t="str">
        <f t="shared" si="642"/>
        <v/>
      </c>
      <c r="P4526">
        <f>IF($I4526&lt;&gt;"",$I4526,IF($E4526="SGD",1,IF($E4526="USD",Settings!$B$22,IF($E4526="HKD",Settings!$B$23,1))))</f>
        <v>1</v>
      </c>
      <c r="Q4526">
        <f t="shared" si="643"/>
        <v>0</v>
      </c>
      <c r="R4526">
        <f t="shared" si="644"/>
        <v>0</v>
      </c>
      <c r="S4526" t="str">
        <f t="shared" si="636"/>
        <v/>
      </c>
      <c r="T4526" t="str">
        <f t="shared" si="637"/>
        <v/>
      </c>
      <c r="U4526" t="str">
        <f t="shared" si="638"/>
        <v/>
      </c>
    </row>
    <row r="4527" spans="12:21" ht="15" customHeight="1" x14ac:dyDescent="0.15">
      <c r="L4527" s="244" t="str">
        <f t="shared" si="639"/>
        <v/>
      </c>
      <c r="M4527" s="245" t="str">
        <f t="shared" si="640"/>
        <v/>
      </c>
      <c r="N4527" s="244" t="str">
        <f t="shared" si="641"/>
        <v/>
      </c>
      <c r="O4527" s="244" t="str">
        <f t="shared" si="642"/>
        <v/>
      </c>
      <c r="P4527">
        <f>IF($I4527&lt;&gt;"",$I4527,IF($E4527="SGD",1,IF($E4527="USD",Settings!$B$22,IF($E4527="HKD",Settings!$B$23,1))))</f>
        <v>1</v>
      </c>
      <c r="Q4527">
        <f t="shared" si="643"/>
        <v>0</v>
      </c>
      <c r="R4527">
        <f t="shared" si="644"/>
        <v>0</v>
      </c>
      <c r="S4527" t="str">
        <f t="shared" si="636"/>
        <v/>
      </c>
      <c r="T4527" t="str">
        <f t="shared" si="637"/>
        <v/>
      </c>
      <c r="U4527" t="str">
        <f t="shared" si="638"/>
        <v/>
      </c>
    </row>
    <row r="4528" spans="12:21" ht="15" customHeight="1" x14ac:dyDescent="0.15">
      <c r="L4528" s="244" t="str">
        <f t="shared" si="639"/>
        <v/>
      </c>
      <c r="M4528" s="245" t="str">
        <f t="shared" si="640"/>
        <v/>
      </c>
      <c r="N4528" s="244" t="str">
        <f t="shared" si="641"/>
        <v/>
      </c>
      <c r="O4528" s="244" t="str">
        <f t="shared" si="642"/>
        <v/>
      </c>
      <c r="P4528">
        <f>IF($I4528&lt;&gt;"",$I4528,IF($E4528="SGD",1,IF($E4528="USD",Settings!$B$22,IF($E4528="HKD",Settings!$B$23,1))))</f>
        <v>1</v>
      </c>
      <c r="Q4528">
        <f t="shared" si="643"/>
        <v>0</v>
      </c>
      <c r="R4528">
        <f t="shared" si="644"/>
        <v>0</v>
      </c>
      <c r="S4528" t="str">
        <f t="shared" si="636"/>
        <v/>
      </c>
      <c r="T4528" t="str">
        <f t="shared" si="637"/>
        <v/>
      </c>
      <c r="U4528" t="str">
        <f t="shared" si="638"/>
        <v/>
      </c>
    </row>
    <row r="4529" spans="12:21" ht="15" customHeight="1" x14ac:dyDescent="0.15">
      <c r="L4529" s="244" t="str">
        <f t="shared" si="639"/>
        <v/>
      </c>
      <c r="M4529" s="245" t="str">
        <f t="shared" si="640"/>
        <v/>
      </c>
      <c r="N4529" s="244" t="str">
        <f t="shared" si="641"/>
        <v/>
      </c>
      <c r="O4529" s="244" t="str">
        <f t="shared" si="642"/>
        <v/>
      </c>
      <c r="P4529">
        <f>IF($I4529&lt;&gt;"",$I4529,IF($E4529="SGD",1,IF($E4529="USD",Settings!$B$22,IF($E4529="HKD",Settings!$B$23,1))))</f>
        <v>1</v>
      </c>
      <c r="Q4529">
        <f t="shared" si="643"/>
        <v>0</v>
      </c>
      <c r="R4529">
        <f t="shared" si="644"/>
        <v>0</v>
      </c>
      <c r="S4529" t="str">
        <f t="shared" si="636"/>
        <v/>
      </c>
      <c r="T4529" t="str">
        <f t="shared" si="637"/>
        <v/>
      </c>
      <c r="U4529" t="str">
        <f t="shared" si="638"/>
        <v/>
      </c>
    </row>
    <row r="4530" spans="12:21" ht="15" customHeight="1" x14ac:dyDescent="0.15">
      <c r="L4530" s="244" t="str">
        <f t="shared" si="639"/>
        <v/>
      </c>
      <c r="M4530" s="245" t="str">
        <f t="shared" si="640"/>
        <v/>
      </c>
      <c r="N4530" s="244" t="str">
        <f t="shared" si="641"/>
        <v/>
      </c>
      <c r="O4530" s="244" t="str">
        <f t="shared" si="642"/>
        <v/>
      </c>
      <c r="P4530">
        <f>IF($I4530&lt;&gt;"",$I4530,IF($E4530="SGD",1,IF($E4530="USD",Settings!$B$22,IF($E4530="HKD",Settings!$B$23,1))))</f>
        <v>1</v>
      </c>
      <c r="Q4530">
        <f t="shared" si="643"/>
        <v>0</v>
      </c>
      <c r="R4530">
        <f t="shared" si="644"/>
        <v>0</v>
      </c>
      <c r="S4530" t="str">
        <f t="shared" si="636"/>
        <v/>
      </c>
      <c r="T4530" t="str">
        <f t="shared" si="637"/>
        <v/>
      </c>
      <c r="U4530" t="str">
        <f t="shared" si="638"/>
        <v/>
      </c>
    </row>
    <row r="4531" spans="12:21" ht="15" customHeight="1" x14ac:dyDescent="0.15">
      <c r="L4531" s="244" t="str">
        <f t="shared" si="639"/>
        <v/>
      </c>
      <c r="M4531" s="245" t="str">
        <f t="shared" si="640"/>
        <v/>
      </c>
      <c r="N4531" s="244" t="str">
        <f t="shared" si="641"/>
        <v/>
      </c>
      <c r="O4531" s="244" t="str">
        <f t="shared" si="642"/>
        <v/>
      </c>
      <c r="P4531">
        <f>IF($I4531&lt;&gt;"",$I4531,IF($E4531="SGD",1,IF($E4531="USD",Settings!$B$22,IF($E4531="HKD",Settings!$B$23,1))))</f>
        <v>1</v>
      </c>
      <c r="Q4531">
        <f t="shared" si="643"/>
        <v>0</v>
      </c>
      <c r="R4531">
        <f t="shared" si="644"/>
        <v>0</v>
      </c>
      <c r="S4531" t="str">
        <f t="shared" si="636"/>
        <v/>
      </c>
      <c r="T4531" t="str">
        <f t="shared" si="637"/>
        <v/>
      </c>
      <c r="U4531" t="str">
        <f t="shared" si="638"/>
        <v/>
      </c>
    </row>
    <row r="4532" spans="12:21" ht="15" customHeight="1" x14ac:dyDescent="0.15">
      <c r="L4532" s="244" t="str">
        <f t="shared" si="639"/>
        <v/>
      </c>
      <c r="M4532" s="245" t="str">
        <f t="shared" si="640"/>
        <v/>
      </c>
      <c r="N4532" s="244" t="str">
        <f t="shared" si="641"/>
        <v/>
      </c>
      <c r="O4532" s="244" t="str">
        <f t="shared" si="642"/>
        <v/>
      </c>
      <c r="P4532">
        <f>IF($I4532&lt;&gt;"",$I4532,IF($E4532="SGD",1,IF($E4532="USD",Settings!$B$22,IF($E4532="HKD",Settings!$B$23,1))))</f>
        <v>1</v>
      </c>
      <c r="Q4532">
        <f t="shared" si="643"/>
        <v>0</v>
      </c>
      <c r="R4532">
        <f t="shared" si="644"/>
        <v>0</v>
      </c>
      <c r="S4532" t="str">
        <f t="shared" si="636"/>
        <v/>
      </c>
      <c r="T4532" t="str">
        <f t="shared" si="637"/>
        <v/>
      </c>
      <c r="U4532" t="str">
        <f t="shared" si="638"/>
        <v/>
      </c>
    </row>
    <row r="4533" spans="12:21" ht="15" customHeight="1" x14ac:dyDescent="0.15">
      <c r="L4533" s="244" t="str">
        <f t="shared" si="639"/>
        <v/>
      </c>
      <c r="M4533" s="245" t="str">
        <f t="shared" si="640"/>
        <v/>
      </c>
      <c r="N4533" s="244" t="str">
        <f t="shared" si="641"/>
        <v/>
      </c>
      <c r="O4533" s="244" t="str">
        <f t="shared" si="642"/>
        <v/>
      </c>
      <c r="P4533">
        <f>IF($I4533&lt;&gt;"",$I4533,IF($E4533="SGD",1,IF($E4533="USD",Settings!$B$22,IF($E4533="HKD",Settings!$B$23,1))))</f>
        <v>1</v>
      </c>
      <c r="Q4533">
        <f t="shared" si="643"/>
        <v>0</v>
      </c>
      <c r="R4533">
        <f t="shared" si="644"/>
        <v>0</v>
      </c>
      <c r="S4533" t="str">
        <f t="shared" si="636"/>
        <v/>
      </c>
      <c r="T4533" t="str">
        <f t="shared" si="637"/>
        <v/>
      </c>
      <c r="U4533" t="str">
        <f t="shared" si="638"/>
        <v/>
      </c>
    </row>
    <row r="4534" spans="12:21" ht="15" customHeight="1" x14ac:dyDescent="0.15">
      <c r="L4534" s="244" t="str">
        <f t="shared" si="639"/>
        <v/>
      </c>
      <c r="M4534" s="245" t="str">
        <f t="shared" si="640"/>
        <v/>
      </c>
      <c r="N4534" s="244" t="str">
        <f t="shared" si="641"/>
        <v/>
      </c>
      <c r="O4534" s="244" t="str">
        <f t="shared" si="642"/>
        <v/>
      </c>
      <c r="P4534">
        <f>IF($I4534&lt;&gt;"",$I4534,IF($E4534="SGD",1,IF($E4534="USD",Settings!$B$22,IF($E4534="HKD",Settings!$B$23,1))))</f>
        <v>1</v>
      </c>
      <c r="Q4534">
        <f t="shared" si="643"/>
        <v>0</v>
      </c>
      <c r="R4534">
        <f t="shared" si="644"/>
        <v>0</v>
      </c>
      <c r="S4534" t="str">
        <f t="shared" si="636"/>
        <v/>
      </c>
      <c r="T4534" t="str">
        <f t="shared" si="637"/>
        <v/>
      </c>
      <c r="U4534" t="str">
        <f t="shared" si="638"/>
        <v/>
      </c>
    </row>
    <row r="4535" spans="12:21" ht="15" customHeight="1" x14ac:dyDescent="0.15">
      <c r="L4535" s="244" t="str">
        <f t="shared" si="639"/>
        <v/>
      </c>
      <c r="M4535" s="245" t="str">
        <f t="shared" si="640"/>
        <v/>
      </c>
      <c r="N4535" s="244" t="str">
        <f t="shared" si="641"/>
        <v/>
      </c>
      <c r="O4535" s="244" t="str">
        <f t="shared" si="642"/>
        <v/>
      </c>
      <c r="P4535">
        <f>IF($I4535&lt;&gt;"",$I4535,IF($E4535="SGD",1,IF($E4535="USD",Settings!$B$22,IF($E4535="HKD",Settings!$B$23,1))))</f>
        <v>1</v>
      </c>
      <c r="Q4535">
        <f t="shared" si="643"/>
        <v>0</v>
      </c>
      <c r="R4535">
        <f t="shared" si="644"/>
        <v>0</v>
      </c>
      <c r="S4535" t="str">
        <f t="shared" si="636"/>
        <v/>
      </c>
      <c r="T4535" t="str">
        <f t="shared" si="637"/>
        <v/>
      </c>
      <c r="U4535" t="str">
        <f t="shared" si="638"/>
        <v/>
      </c>
    </row>
    <row r="4536" spans="12:21" ht="15" customHeight="1" x14ac:dyDescent="0.15">
      <c r="L4536" s="244" t="str">
        <f t="shared" si="639"/>
        <v/>
      </c>
      <c r="M4536" s="245" t="str">
        <f t="shared" si="640"/>
        <v/>
      </c>
      <c r="N4536" s="244" t="str">
        <f t="shared" si="641"/>
        <v/>
      </c>
      <c r="O4536" s="244" t="str">
        <f t="shared" si="642"/>
        <v/>
      </c>
      <c r="P4536">
        <f>IF($I4536&lt;&gt;"",$I4536,IF($E4536="SGD",1,IF($E4536="USD",Settings!$B$22,IF($E4536="HKD",Settings!$B$23,1))))</f>
        <v>1</v>
      </c>
      <c r="Q4536">
        <f t="shared" si="643"/>
        <v>0</v>
      </c>
      <c r="R4536">
        <f t="shared" si="644"/>
        <v>0</v>
      </c>
      <c r="S4536" t="str">
        <f t="shared" si="636"/>
        <v/>
      </c>
      <c r="T4536" t="str">
        <f t="shared" si="637"/>
        <v/>
      </c>
      <c r="U4536" t="str">
        <f t="shared" si="638"/>
        <v/>
      </c>
    </row>
    <row r="4537" spans="12:21" ht="15" customHeight="1" x14ac:dyDescent="0.15">
      <c r="L4537" s="244" t="str">
        <f t="shared" si="639"/>
        <v/>
      </c>
      <c r="M4537" s="245" t="str">
        <f t="shared" si="640"/>
        <v/>
      </c>
      <c r="N4537" s="244" t="str">
        <f t="shared" si="641"/>
        <v/>
      </c>
      <c r="O4537" s="244" t="str">
        <f t="shared" si="642"/>
        <v/>
      </c>
      <c r="P4537">
        <f>IF($I4537&lt;&gt;"",$I4537,IF($E4537="SGD",1,IF($E4537="USD",Settings!$B$22,IF($E4537="HKD",Settings!$B$23,1))))</f>
        <v>1</v>
      </c>
      <c r="Q4537">
        <f t="shared" si="643"/>
        <v>0</v>
      </c>
      <c r="R4537">
        <f t="shared" si="644"/>
        <v>0</v>
      </c>
      <c r="S4537" t="str">
        <f t="shared" si="636"/>
        <v/>
      </c>
      <c r="T4537" t="str">
        <f t="shared" si="637"/>
        <v/>
      </c>
      <c r="U4537" t="str">
        <f t="shared" si="638"/>
        <v/>
      </c>
    </row>
    <row r="4538" spans="12:21" ht="15" customHeight="1" x14ac:dyDescent="0.15">
      <c r="L4538" s="244" t="str">
        <f t="shared" si="639"/>
        <v/>
      </c>
      <c r="M4538" s="245" t="str">
        <f t="shared" si="640"/>
        <v/>
      </c>
      <c r="N4538" s="244" t="str">
        <f t="shared" si="641"/>
        <v/>
      </c>
      <c r="O4538" s="244" t="str">
        <f t="shared" si="642"/>
        <v/>
      </c>
      <c r="P4538">
        <f>IF($I4538&lt;&gt;"",$I4538,IF($E4538="SGD",1,IF($E4538="USD",Settings!$B$22,IF($E4538="HKD",Settings!$B$23,1))))</f>
        <v>1</v>
      </c>
      <c r="Q4538">
        <f t="shared" si="643"/>
        <v>0</v>
      </c>
      <c r="R4538">
        <f t="shared" si="644"/>
        <v>0</v>
      </c>
      <c r="S4538" t="str">
        <f t="shared" si="636"/>
        <v/>
      </c>
      <c r="T4538" t="str">
        <f t="shared" si="637"/>
        <v/>
      </c>
      <c r="U4538" t="str">
        <f t="shared" si="638"/>
        <v/>
      </c>
    </row>
    <row r="4539" spans="12:21" ht="15" customHeight="1" x14ac:dyDescent="0.15">
      <c r="L4539" s="244" t="str">
        <f t="shared" si="639"/>
        <v/>
      </c>
      <c r="M4539" s="245" t="str">
        <f t="shared" si="640"/>
        <v/>
      </c>
      <c r="N4539" s="244" t="str">
        <f t="shared" si="641"/>
        <v/>
      </c>
      <c r="O4539" s="244" t="str">
        <f t="shared" si="642"/>
        <v/>
      </c>
      <c r="P4539">
        <f>IF($I4539&lt;&gt;"",$I4539,IF($E4539="SGD",1,IF($E4539="USD",Settings!$B$22,IF($E4539="HKD",Settings!$B$23,1))))</f>
        <v>1</v>
      </c>
      <c r="Q4539">
        <f t="shared" si="643"/>
        <v>0</v>
      </c>
      <c r="R4539">
        <f t="shared" si="644"/>
        <v>0</v>
      </c>
      <c r="S4539" t="str">
        <f t="shared" si="636"/>
        <v/>
      </c>
      <c r="T4539" t="str">
        <f t="shared" si="637"/>
        <v/>
      </c>
      <c r="U4539" t="str">
        <f t="shared" si="638"/>
        <v/>
      </c>
    </row>
    <row r="4540" spans="12:21" ht="15" customHeight="1" x14ac:dyDescent="0.15">
      <c r="L4540" s="244" t="str">
        <f t="shared" si="639"/>
        <v/>
      </c>
      <c r="M4540" s="245" t="str">
        <f t="shared" si="640"/>
        <v/>
      </c>
      <c r="N4540" s="244" t="str">
        <f t="shared" si="641"/>
        <v/>
      </c>
      <c r="O4540" s="244" t="str">
        <f t="shared" si="642"/>
        <v/>
      </c>
      <c r="P4540">
        <f>IF($I4540&lt;&gt;"",$I4540,IF($E4540="SGD",1,IF($E4540="USD",Settings!$B$22,IF($E4540="HKD",Settings!$B$23,1))))</f>
        <v>1</v>
      </c>
      <c r="Q4540">
        <f t="shared" si="643"/>
        <v>0</v>
      </c>
      <c r="R4540">
        <f t="shared" si="644"/>
        <v>0</v>
      </c>
      <c r="S4540" t="str">
        <f t="shared" si="636"/>
        <v/>
      </c>
      <c r="T4540" t="str">
        <f t="shared" si="637"/>
        <v/>
      </c>
      <c r="U4540" t="str">
        <f t="shared" si="638"/>
        <v/>
      </c>
    </row>
    <row r="4541" spans="12:21" ht="15" customHeight="1" x14ac:dyDescent="0.15">
      <c r="L4541" s="244" t="str">
        <f t="shared" si="639"/>
        <v/>
      </c>
      <c r="M4541" s="245" t="str">
        <f t="shared" si="640"/>
        <v/>
      </c>
      <c r="N4541" s="244" t="str">
        <f t="shared" si="641"/>
        <v/>
      </c>
      <c r="O4541" s="244" t="str">
        <f t="shared" si="642"/>
        <v/>
      </c>
      <c r="P4541">
        <f>IF($I4541&lt;&gt;"",$I4541,IF($E4541="SGD",1,IF($E4541="USD",Settings!$B$22,IF($E4541="HKD",Settings!$B$23,1))))</f>
        <v>1</v>
      </c>
      <c r="Q4541">
        <f t="shared" si="643"/>
        <v>0</v>
      </c>
      <c r="R4541">
        <f t="shared" si="644"/>
        <v>0</v>
      </c>
      <c r="S4541" t="str">
        <f t="shared" si="636"/>
        <v/>
      </c>
      <c r="T4541" t="str">
        <f t="shared" si="637"/>
        <v/>
      </c>
      <c r="U4541" t="str">
        <f t="shared" si="638"/>
        <v/>
      </c>
    </row>
    <row r="4542" spans="12:21" ht="15" customHeight="1" x14ac:dyDescent="0.15">
      <c r="L4542" s="244" t="str">
        <f t="shared" si="639"/>
        <v/>
      </c>
      <c r="M4542" s="245" t="str">
        <f t="shared" si="640"/>
        <v/>
      </c>
      <c r="N4542" s="244" t="str">
        <f t="shared" si="641"/>
        <v/>
      </c>
      <c r="O4542" s="244" t="str">
        <f t="shared" si="642"/>
        <v/>
      </c>
      <c r="P4542">
        <f>IF($I4542&lt;&gt;"",$I4542,IF($E4542="SGD",1,IF($E4542="USD",Settings!$B$22,IF($E4542="HKD",Settings!$B$23,1))))</f>
        <v>1</v>
      </c>
      <c r="Q4542">
        <f t="shared" si="643"/>
        <v>0</v>
      </c>
      <c r="R4542">
        <f t="shared" si="644"/>
        <v>0</v>
      </c>
      <c r="S4542" t="str">
        <f t="shared" si="636"/>
        <v/>
      </c>
      <c r="T4542" t="str">
        <f t="shared" si="637"/>
        <v/>
      </c>
      <c r="U4542" t="str">
        <f t="shared" si="638"/>
        <v/>
      </c>
    </row>
    <row r="4543" spans="12:21" ht="15" customHeight="1" x14ac:dyDescent="0.15">
      <c r="L4543" s="244" t="str">
        <f t="shared" si="639"/>
        <v/>
      </c>
      <c r="M4543" s="245" t="str">
        <f t="shared" si="640"/>
        <v/>
      </c>
      <c r="N4543" s="244" t="str">
        <f t="shared" si="641"/>
        <v/>
      </c>
      <c r="O4543" s="244" t="str">
        <f t="shared" si="642"/>
        <v/>
      </c>
      <c r="P4543">
        <f>IF($I4543&lt;&gt;"",$I4543,IF($E4543="SGD",1,IF($E4543="USD",Settings!$B$22,IF($E4543="HKD",Settings!$B$23,1))))</f>
        <v>1</v>
      </c>
      <c r="Q4543">
        <f t="shared" si="643"/>
        <v>0</v>
      </c>
      <c r="R4543">
        <f t="shared" si="644"/>
        <v>0</v>
      </c>
      <c r="S4543" t="str">
        <f t="shared" si="636"/>
        <v/>
      </c>
      <c r="T4543" t="str">
        <f t="shared" si="637"/>
        <v/>
      </c>
      <c r="U4543" t="str">
        <f t="shared" si="638"/>
        <v/>
      </c>
    </row>
    <row r="4544" spans="12:21" ht="15" customHeight="1" x14ac:dyDescent="0.15">
      <c r="L4544" s="244" t="str">
        <f t="shared" si="639"/>
        <v/>
      </c>
      <c r="M4544" s="245" t="str">
        <f t="shared" si="640"/>
        <v/>
      </c>
      <c r="N4544" s="244" t="str">
        <f t="shared" si="641"/>
        <v/>
      </c>
      <c r="O4544" s="244" t="str">
        <f t="shared" si="642"/>
        <v/>
      </c>
      <c r="P4544">
        <f>IF($I4544&lt;&gt;"",$I4544,IF($E4544="SGD",1,IF($E4544="USD",Settings!$B$22,IF($E4544="HKD",Settings!$B$23,1))))</f>
        <v>1</v>
      </c>
      <c r="Q4544">
        <f t="shared" si="643"/>
        <v>0</v>
      </c>
      <c r="R4544">
        <f t="shared" si="644"/>
        <v>0</v>
      </c>
      <c r="S4544" t="str">
        <f t="shared" si="636"/>
        <v/>
      </c>
      <c r="T4544" t="str">
        <f t="shared" si="637"/>
        <v/>
      </c>
      <c r="U4544" t="str">
        <f t="shared" si="638"/>
        <v/>
      </c>
    </row>
    <row r="4545" spans="12:21" ht="15" customHeight="1" x14ac:dyDescent="0.15">
      <c r="L4545" s="244" t="str">
        <f t="shared" si="639"/>
        <v/>
      </c>
      <c r="M4545" s="245" t="str">
        <f t="shared" si="640"/>
        <v/>
      </c>
      <c r="N4545" s="244" t="str">
        <f t="shared" si="641"/>
        <v/>
      </c>
      <c r="O4545" s="244" t="str">
        <f t="shared" si="642"/>
        <v/>
      </c>
      <c r="P4545">
        <f>IF($I4545&lt;&gt;"",$I4545,IF($E4545="SGD",1,IF($E4545="USD",Settings!$B$22,IF($E4545="HKD",Settings!$B$23,1))))</f>
        <v>1</v>
      </c>
      <c r="Q4545">
        <f t="shared" si="643"/>
        <v>0</v>
      </c>
      <c r="R4545">
        <f t="shared" si="644"/>
        <v>0</v>
      </c>
      <c r="S4545" t="str">
        <f t="shared" si="636"/>
        <v/>
      </c>
      <c r="T4545" t="str">
        <f t="shared" si="637"/>
        <v/>
      </c>
      <c r="U4545" t="str">
        <f t="shared" si="638"/>
        <v/>
      </c>
    </row>
    <row r="4546" spans="12:21" ht="15" customHeight="1" x14ac:dyDescent="0.15">
      <c r="L4546" s="244" t="str">
        <f t="shared" si="639"/>
        <v/>
      </c>
      <c r="M4546" s="245" t="str">
        <f t="shared" si="640"/>
        <v/>
      </c>
      <c r="N4546" s="244" t="str">
        <f t="shared" si="641"/>
        <v/>
      </c>
      <c r="O4546" s="244" t="str">
        <f t="shared" si="642"/>
        <v/>
      </c>
      <c r="P4546">
        <f>IF($I4546&lt;&gt;"",$I4546,IF($E4546="SGD",1,IF($E4546="USD",Settings!$B$22,IF($E4546="HKD",Settings!$B$23,1))))</f>
        <v>1</v>
      </c>
      <c r="Q4546">
        <f t="shared" si="643"/>
        <v>0</v>
      </c>
      <c r="R4546">
        <f t="shared" si="644"/>
        <v>0</v>
      </c>
      <c r="S4546" t="str">
        <f t="shared" ref="S4546:S4609" si="645">IF(L4546="","",SUMIFS($M:$M,$L:$L,L4546,$T:$T,"&lt;="&amp;T4546))</f>
        <v/>
      </c>
      <c r="T4546" t="str">
        <f t="shared" ref="T4546:T4609" si="646">IF(L4546="","",INT(G4546)*100000+ROW())</f>
        <v/>
      </c>
      <c r="U4546" t="str">
        <f t="shared" ref="U4546:U4609" si="647">IF(L4546="","",IF(AND(COUNTIFS($L:$L,L4546,$S:$S,"&gt;-0.000001",$S:$S,"&lt;0.000001",$T:$T,"&gt;"&amp;T4546)=0,ABS(S4546)&gt;0.000001),1,0))</f>
        <v/>
      </c>
    </row>
    <row r="4547" spans="12:21" ht="15" customHeight="1" x14ac:dyDescent="0.15">
      <c r="L4547" s="244" t="str">
        <f t="shared" si="639"/>
        <v/>
      </c>
      <c r="M4547" s="245" t="str">
        <f t="shared" si="640"/>
        <v/>
      </c>
      <c r="N4547" s="244" t="str">
        <f t="shared" si="641"/>
        <v/>
      </c>
      <c r="O4547" s="244" t="str">
        <f t="shared" si="642"/>
        <v/>
      </c>
      <c r="P4547">
        <f>IF($I4547&lt;&gt;"",$I4547,IF($E4547="SGD",1,IF($E4547="USD",Settings!$B$22,IF($E4547="HKD",Settings!$B$23,1))))</f>
        <v>1</v>
      </c>
      <c r="Q4547">
        <f t="shared" si="643"/>
        <v>0</v>
      </c>
      <c r="R4547">
        <f t="shared" si="644"/>
        <v>0</v>
      </c>
      <c r="S4547" t="str">
        <f t="shared" si="645"/>
        <v/>
      </c>
      <c r="T4547" t="str">
        <f t="shared" si="646"/>
        <v/>
      </c>
      <c r="U4547" t="str">
        <f t="shared" si="647"/>
        <v/>
      </c>
    </row>
    <row r="4548" spans="12:21" ht="15" customHeight="1" x14ac:dyDescent="0.15">
      <c r="L4548" s="244" t="str">
        <f t="shared" si="639"/>
        <v/>
      </c>
      <c r="M4548" s="245" t="str">
        <f t="shared" si="640"/>
        <v/>
      </c>
      <c r="N4548" s="244" t="str">
        <f t="shared" si="641"/>
        <v/>
      </c>
      <c r="O4548" s="244" t="str">
        <f t="shared" si="642"/>
        <v/>
      </c>
      <c r="P4548">
        <f>IF($I4548&lt;&gt;"",$I4548,IF($E4548="SGD",1,IF($E4548="USD",Settings!$B$22,IF($E4548="HKD",Settings!$B$23,1))))</f>
        <v>1</v>
      </c>
      <c r="Q4548">
        <f t="shared" si="643"/>
        <v>0</v>
      </c>
      <c r="R4548">
        <f t="shared" si="644"/>
        <v>0</v>
      </c>
      <c r="S4548" t="str">
        <f t="shared" si="645"/>
        <v/>
      </c>
      <c r="T4548" t="str">
        <f t="shared" si="646"/>
        <v/>
      </c>
      <c r="U4548" t="str">
        <f t="shared" si="647"/>
        <v/>
      </c>
    </row>
    <row r="4549" spans="12:21" ht="15" customHeight="1" x14ac:dyDescent="0.15">
      <c r="L4549" s="244" t="str">
        <f t="shared" si="639"/>
        <v/>
      </c>
      <c r="M4549" s="245" t="str">
        <f t="shared" si="640"/>
        <v/>
      </c>
      <c r="N4549" s="244" t="str">
        <f t="shared" si="641"/>
        <v/>
      </c>
      <c r="O4549" s="244" t="str">
        <f t="shared" si="642"/>
        <v/>
      </c>
      <c r="P4549">
        <f>IF($I4549&lt;&gt;"",$I4549,IF($E4549="SGD",1,IF($E4549="USD",Settings!$B$22,IF($E4549="HKD",Settings!$B$23,1))))</f>
        <v>1</v>
      </c>
      <c r="Q4549">
        <f t="shared" si="643"/>
        <v>0</v>
      </c>
      <c r="R4549">
        <f t="shared" si="644"/>
        <v>0</v>
      </c>
      <c r="S4549" t="str">
        <f t="shared" si="645"/>
        <v/>
      </c>
      <c r="T4549" t="str">
        <f t="shared" si="646"/>
        <v/>
      </c>
      <c r="U4549" t="str">
        <f t="shared" si="647"/>
        <v/>
      </c>
    </row>
    <row r="4550" spans="12:21" ht="15" customHeight="1" x14ac:dyDescent="0.15">
      <c r="L4550" s="244" t="str">
        <f t="shared" si="639"/>
        <v/>
      </c>
      <c r="M4550" s="245" t="str">
        <f t="shared" si="640"/>
        <v/>
      </c>
      <c r="N4550" s="244" t="str">
        <f t="shared" si="641"/>
        <v/>
      </c>
      <c r="O4550" s="244" t="str">
        <f t="shared" si="642"/>
        <v/>
      </c>
      <c r="P4550">
        <f>IF($I4550&lt;&gt;"",$I4550,IF($E4550="SGD",1,IF($E4550="USD",Settings!$B$22,IF($E4550="HKD",Settings!$B$23,1))))</f>
        <v>1</v>
      </c>
      <c r="Q4550">
        <f t="shared" si="643"/>
        <v>0</v>
      </c>
      <c r="R4550">
        <f t="shared" si="644"/>
        <v>0</v>
      </c>
      <c r="S4550" t="str">
        <f t="shared" si="645"/>
        <v/>
      </c>
      <c r="T4550" t="str">
        <f t="shared" si="646"/>
        <v/>
      </c>
      <c r="U4550" t="str">
        <f t="shared" si="647"/>
        <v/>
      </c>
    </row>
    <row r="4551" spans="12:21" ht="15" customHeight="1" x14ac:dyDescent="0.15">
      <c r="L4551" s="244" t="str">
        <f t="shared" si="639"/>
        <v/>
      </c>
      <c r="M4551" s="245" t="str">
        <f t="shared" si="640"/>
        <v/>
      </c>
      <c r="N4551" s="244" t="str">
        <f t="shared" si="641"/>
        <v/>
      </c>
      <c r="O4551" s="244" t="str">
        <f t="shared" si="642"/>
        <v/>
      </c>
      <c r="P4551">
        <f>IF($I4551&lt;&gt;"",$I4551,IF($E4551="SGD",1,IF($E4551="USD",Settings!$B$22,IF($E4551="HKD",Settings!$B$23,1))))</f>
        <v>1</v>
      </c>
      <c r="Q4551">
        <f t="shared" si="643"/>
        <v>0</v>
      </c>
      <c r="R4551">
        <f t="shared" si="644"/>
        <v>0</v>
      </c>
      <c r="S4551" t="str">
        <f t="shared" si="645"/>
        <v/>
      </c>
      <c r="T4551" t="str">
        <f t="shared" si="646"/>
        <v/>
      </c>
      <c r="U4551" t="str">
        <f t="shared" si="647"/>
        <v/>
      </c>
    </row>
    <row r="4552" spans="12:21" ht="15" customHeight="1" x14ac:dyDescent="0.15">
      <c r="L4552" s="244" t="str">
        <f t="shared" si="639"/>
        <v/>
      </c>
      <c r="M4552" s="245" t="str">
        <f t="shared" si="640"/>
        <v/>
      </c>
      <c r="N4552" s="244" t="str">
        <f t="shared" si="641"/>
        <v/>
      </c>
      <c r="O4552" s="244" t="str">
        <f t="shared" si="642"/>
        <v/>
      </c>
      <c r="P4552">
        <f>IF($I4552&lt;&gt;"",$I4552,IF($E4552="SGD",1,IF($E4552="USD",Settings!$B$22,IF($E4552="HKD",Settings!$B$23,1))))</f>
        <v>1</v>
      </c>
      <c r="Q4552">
        <f t="shared" si="643"/>
        <v>0</v>
      </c>
      <c r="R4552">
        <f t="shared" si="644"/>
        <v>0</v>
      </c>
      <c r="S4552" t="str">
        <f t="shared" si="645"/>
        <v/>
      </c>
      <c r="T4552" t="str">
        <f t="shared" si="646"/>
        <v/>
      </c>
      <c r="U4552" t="str">
        <f t="shared" si="647"/>
        <v/>
      </c>
    </row>
    <row r="4553" spans="12:21" ht="15" customHeight="1" x14ac:dyDescent="0.15">
      <c r="L4553" s="244" t="str">
        <f t="shared" si="639"/>
        <v/>
      </c>
      <c r="M4553" s="245" t="str">
        <f t="shared" si="640"/>
        <v/>
      </c>
      <c r="N4553" s="244" t="str">
        <f t="shared" si="641"/>
        <v/>
      </c>
      <c r="O4553" s="244" t="str">
        <f t="shared" si="642"/>
        <v/>
      </c>
      <c r="P4553">
        <f>IF($I4553&lt;&gt;"",$I4553,IF($E4553="SGD",1,IF($E4553="USD",Settings!$B$22,IF($E4553="HKD",Settings!$B$23,1))))</f>
        <v>1</v>
      </c>
      <c r="Q4553">
        <f t="shared" si="643"/>
        <v>0</v>
      </c>
      <c r="R4553">
        <f t="shared" si="644"/>
        <v>0</v>
      </c>
      <c r="S4553" t="str">
        <f t="shared" si="645"/>
        <v/>
      </c>
      <c r="T4553" t="str">
        <f t="shared" si="646"/>
        <v/>
      </c>
      <c r="U4553" t="str">
        <f t="shared" si="647"/>
        <v/>
      </c>
    </row>
    <row r="4554" spans="12:21" ht="15" customHeight="1" x14ac:dyDescent="0.15">
      <c r="L4554" s="244" t="str">
        <f t="shared" si="639"/>
        <v/>
      </c>
      <c r="M4554" s="245" t="str">
        <f t="shared" si="640"/>
        <v/>
      </c>
      <c r="N4554" s="244" t="str">
        <f t="shared" si="641"/>
        <v/>
      </c>
      <c r="O4554" s="244" t="str">
        <f t="shared" si="642"/>
        <v/>
      </c>
      <c r="P4554">
        <f>IF($I4554&lt;&gt;"",$I4554,IF($E4554="SGD",1,IF($E4554="USD",Settings!$B$22,IF($E4554="HKD",Settings!$B$23,1))))</f>
        <v>1</v>
      </c>
      <c r="Q4554">
        <f t="shared" si="643"/>
        <v>0</v>
      </c>
      <c r="R4554">
        <f t="shared" si="644"/>
        <v>0</v>
      </c>
      <c r="S4554" t="str">
        <f t="shared" si="645"/>
        <v/>
      </c>
      <c r="T4554" t="str">
        <f t="shared" si="646"/>
        <v/>
      </c>
      <c r="U4554" t="str">
        <f t="shared" si="647"/>
        <v/>
      </c>
    </row>
    <row r="4555" spans="12:21" ht="15" customHeight="1" x14ac:dyDescent="0.15">
      <c r="L4555" s="244" t="str">
        <f t="shared" si="639"/>
        <v/>
      </c>
      <c r="M4555" s="245" t="str">
        <f t="shared" si="640"/>
        <v/>
      </c>
      <c r="N4555" s="244" t="str">
        <f t="shared" si="641"/>
        <v/>
      </c>
      <c r="O4555" s="244" t="str">
        <f t="shared" si="642"/>
        <v/>
      </c>
      <c r="P4555">
        <f>IF($I4555&lt;&gt;"",$I4555,IF($E4555="SGD",1,IF($E4555="USD",Settings!$B$22,IF($E4555="HKD",Settings!$B$23,1))))</f>
        <v>1</v>
      </c>
      <c r="Q4555">
        <f t="shared" si="643"/>
        <v>0</v>
      </c>
      <c r="R4555">
        <f t="shared" si="644"/>
        <v>0</v>
      </c>
      <c r="S4555" t="str">
        <f t="shared" si="645"/>
        <v/>
      </c>
      <c r="T4555" t="str">
        <f t="shared" si="646"/>
        <v/>
      </c>
      <c r="U4555" t="str">
        <f t="shared" si="647"/>
        <v/>
      </c>
    </row>
    <row r="4556" spans="12:21" ht="15" customHeight="1" x14ac:dyDescent="0.15">
      <c r="L4556" s="244" t="str">
        <f t="shared" si="639"/>
        <v/>
      </c>
      <c r="M4556" s="245" t="str">
        <f t="shared" si="640"/>
        <v/>
      </c>
      <c r="N4556" s="244" t="str">
        <f t="shared" si="641"/>
        <v/>
      </c>
      <c r="O4556" s="244" t="str">
        <f t="shared" si="642"/>
        <v/>
      </c>
      <c r="P4556">
        <f>IF($I4556&lt;&gt;"",$I4556,IF($E4556="SGD",1,IF($E4556="USD",Settings!$B$22,IF($E4556="HKD",Settings!$B$23,1))))</f>
        <v>1</v>
      </c>
      <c r="Q4556">
        <f t="shared" si="643"/>
        <v>0</v>
      </c>
      <c r="R4556">
        <f t="shared" si="644"/>
        <v>0</v>
      </c>
      <c r="S4556" t="str">
        <f t="shared" si="645"/>
        <v/>
      </c>
      <c r="T4556" t="str">
        <f t="shared" si="646"/>
        <v/>
      </c>
      <c r="U4556" t="str">
        <f t="shared" si="647"/>
        <v/>
      </c>
    </row>
    <row r="4557" spans="12:21" ht="15" customHeight="1" x14ac:dyDescent="0.15">
      <c r="L4557" s="244" t="str">
        <f t="shared" si="639"/>
        <v/>
      </c>
      <c r="M4557" s="245" t="str">
        <f t="shared" si="640"/>
        <v/>
      </c>
      <c r="N4557" s="244" t="str">
        <f t="shared" si="641"/>
        <v/>
      </c>
      <c r="O4557" s="244" t="str">
        <f t="shared" si="642"/>
        <v/>
      </c>
      <c r="P4557">
        <f>IF($I4557&lt;&gt;"",$I4557,IF($E4557="SGD",1,IF($E4557="USD",Settings!$B$22,IF($E4557="HKD",Settings!$B$23,1))))</f>
        <v>1</v>
      </c>
      <c r="Q4557">
        <f t="shared" si="643"/>
        <v>0</v>
      </c>
      <c r="R4557">
        <f t="shared" si="644"/>
        <v>0</v>
      </c>
      <c r="S4557" t="str">
        <f t="shared" si="645"/>
        <v/>
      </c>
      <c r="T4557" t="str">
        <f t="shared" si="646"/>
        <v/>
      </c>
      <c r="U4557" t="str">
        <f t="shared" si="647"/>
        <v/>
      </c>
    </row>
    <row r="4558" spans="12:21" ht="15" customHeight="1" x14ac:dyDescent="0.15">
      <c r="L4558" s="244" t="str">
        <f t="shared" si="639"/>
        <v/>
      </c>
      <c r="M4558" s="245" t="str">
        <f t="shared" si="640"/>
        <v/>
      </c>
      <c r="N4558" s="244" t="str">
        <f t="shared" si="641"/>
        <v/>
      </c>
      <c r="O4558" s="244" t="str">
        <f t="shared" si="642"/>
        <v/>
      </c>
      <c r="P4558">
        <f>IF($I4558&lt;&gt;"",$I4558,IF($E4558="SGD",1,IF($E4558="USD",Settings!$B$22,IF($E4558="HKD",Settings!$B$23,1))))</f>
        <v>1</v>
      </c>
      <c r="Q4558">
        <f t="shared" si="643"/>
        <v>0</v>
      </c>
      <c r="R4558">
        <f t="shared" si="644"/>
        <v>0</v>
      </c>
      <c r="S4558" t="str">
        <f t="shared" si="645"/>
        <v/>
      </c>
      <c r="T4558" t="str">
        <f t="shared" si="646"/>
        <v/>
      </c>
      <c r="U4558" t="str">
        <f t="shared" si="647"/>
        <v/>
      </c>
    </row>
    <row r="4559" spans="12:21" ht="15" customHeight="1" x14ac:dyDescent="0.15">
      <c r="L4559" s="244" t="str">
        <f t="shared" si="639"/>
        <v/>
      </c>
      <c r="M4559" s="245" t="str">
        <f t="shared" si="640"/>
        <v/>
      </c>
      <c r="N4559" s="244" t="str">
        <f t="shared" si="641"/>
        <v/>
      </c>
      <c r="O4559" s="244" t="str">
        <f t="shared" si="642"/>
        <v/>
      </c>
      <c r="P4559">
        <f>IF($I4559&lt;&gt;"",$I4559,IF($E4559="SGD",1,IF($E4559="USD",Settings!$B$22,IF($E4559="HKD",Settings!$B$23,1))))</f>
        <v>1</v>
      </c>
      <c r="Q4559">
        <f t="shared" si="643"/>
        <v>0</v>
      </c>
      <c r="R4559">
        <f t="shared" si="644"/>
        <v>0</v>
      </c>
      <c r="S4559" t="str">
        <f t="shared" si="645"/>
        <v/>
      </c>
      <c r="T4559" t="str">
        <f t="shared" si="646"/>
        <v/>
      </c>
      <c r="U4559" t="str">
        <f t="shared" si="647"/>
        <v/>
      </c>
    </row>
    <row r="4560" spans="12:21" ht="15" customHeight="1" x14ac:dyDescent="0.15">
      <c r="L4560" s="244" t="str">
        <f t="shared" si="639"/>
        <v/>
      </c>
      <c r="M4560" s="245" t="str">
        <f t="shared" si="640"/>
        <v/>
      </c>
      <c r="N4560" s="244" t="str">
        <f t="shared" si="641"/>
        <v/>
      </c>
      <c r="O4560" s="244" t="str">
        <f t="shared" si="642"/>
        <v/>
      </c>
      <c r="P4560">
        <f>IF($I4560&lt;&gt;"",$I4560,IF($E4560="SGD",1,IF($E4560="USD",Settings!$B$22,IF($E4560="HKD",Settings!$B$23,1))))</f>
        <v>1</v>
      </c>
      <c r="Q4560">
        <f t="shared" si="643"/>
        <v>0</v>
      </c>
      <c r="R4560">
        <f t="shared" si="644"/>
        <v>0</v>
      </c>
      <c r="S4560" t="str">
        <f t="shared" si="645"/>
        <v/>
      </c>
      <c r="T4560" t="str">
        <f t="shared" si="646"/>
        <v/>
      </c>
      <c r="U4560" t="str">
        <f t="shared" si="647"/>
        <v/>
      </c>
    </row>
    <row r="4561" spans="12:21" ht="15" customHeight="1" x14ac:dyDescent="0.15">
      <c r="L4561" s="244" t="str">
        <f t="shared" si="639"/>
        <v/>
      </c>
      <c r="M4561" s="245" t="str">
        <f t="shared" si="640"/>
        <v/>
      </c>
      <c r="N4561" s="244" t="str">
        <f t="shared" si="641"/>
        <v/>
      </c>
      <c r="O4561" s="244" t="str">
        <f t="shared" si="642"/>
        <v/>
      </c>
      <c r="P4561">
        <f>IF($I4561&lt;&gt;"",$I4561,IF($E4561="SGD",1,IF($E4561="USD",Settings!$B$22,IF($E4561="HKD",Settings!$B$23,1))))</f>
        <v>1</v>
      </c>
      <c r="Q4561">
        <f t="shared" si="643"/>
        <v>0</v>
      </c>
      <c r="R4561">
        <f t="shared" si="644"/>
        <v>0</v>
      </c>
      <c r="S4561" t="str">
        <f t="shared" si="645"/>
        <v/>
      </c>
      <c r="T4561" t="str">
        <f t="shared" si="646"/>
        <v/>
      </c>
      <c r="U4561" t="str">
        <f t="shared" si="647"/>
        <v/>
      </c>
    </row>
    <row r="4562" spans="12:21" ht="15" customHeight="1" x14ac:dyDescent="0.15">
      <c r="L4562" s="244" t="str">
        <f t="shared" si="639"/>
        <v/>
      </c>
      <c r="M4562" s="245" t="str">
        <f t="shared" si="640"/>
        <v/>
      </c>
      <c r="N4562" s="244" t="str">
        <f t="shared" si="641"/>
        <v/>
      </c>
      <c r="O4562" s="244" t="str">
        <f t="shared" si="642"/>
        <v/>
      </c>
      <c r="P4562">
        <f>IF($I4562&lt;&gt;"",$I4562,IF($E4562="SGD",1,IF($E4562="USD",Settings!$B$22,IF($E4562="HKD",Settings!$B$23,1))))</f>
        <v>1</v>
      </c>
      <c r="Q4562">
        <f t="shared" si="643"/>
        <v>0</v>
      </c>
      <c r="R4562">
        <f t="shared" si="644"/>
        <v>0</v>
      </c>
      <c r="S4562" t="str">
        <f t="shared" si="645"/>
        <v/>
      </c>
      <c r="T4562" t="str">
        <f t="shared" si="646"/>
        <v/>
      </c>
      <c r="U4562" t="str">
        <f t="shared" si="647"/>
        <v/>
      </c>
    </row>
    <row r="4563" spans="12:21" ht="15" customHeight="1" x14ac:dyDescent="0.15">
      <c r="L4563" s="244" t="str">
        <f t="shared" si="639"/>
        <v/>
      </c>
      <c r="M4563" s="245" t="str">
        <f t="shared" si="640"/>
        <v/>
      </c>
      <c r="N4563" s="244" t="str">
        <f t="shared" si="641"/>
        <v/>
      </c>
      <c r="O4563" s="244" t="str">
        <f t="shared" si="642"/>
        <v/>
      </c>
      <c r="P4563">
        <f>IF($I4563&lt;&gt;"",$I4563,IF($E4563="SGD",1,IF($E4563="USD",Settings!$B$22,IF($E4563="HKD",Settings!$B$23,1))))</f>
        <v>1</v>
      </c>
      <c r="Q4563">
        <f t="shared" si="643"/>
        <v>0</v>
      </c>
      <c r="R4563">
        <f t="shared" si="644"/>
        <v>0</v>
      </c>
      <c r="S4563" t="str">
        <f t="shared" si="645"/>
        <v/>
      </c>
      <c r="T4563" t="str">
        <f t="shared" si="646"/>
        <v/>
      </c>
      <c r="U4563" t="str">
        <f t="shared" si="647"/>
        <v/>
      </c>
    </row>
    <row r="4564" spans="12:21" ht="15" customHeight="1" x14ac:dyDescent="0.15">
      <c r="L4564" s="244" t="str">
        <f t="shared" si="639"/>
        <v/>
      </c>
      <c r="M4564" s="245" t="str">
        <f t="shared" si="640"/>
        <v/>
      </c>
      <c r="N4564" s="244" t="str">
        <f t="shared" si="641"/>
        <v/>
      </c>
      <c r="O4564" s="244" t="str">
        <f t="shared" si="642"/>
        <v/>
      </c>
      <c r="P4564">
        <f>IF($I4564&lt;&gt;"",$I4564,IF($E4564="SGD",1,IF($E4564="USD",Settings!$B$22,IF($E4564="HKD",Settings!$B$23,1))))</f>
        <v>1</v>
      </c>
      <c r="Q4564">
        <f t="shared" si="643"/>
        <v>0</v>
      </c>
      <c r="R4564">
        <f t="shared" si="644"/>
        <v>0</v>
      </c>
      <c r="S4564" t="str">
        <f t="shared" si="645"/>
        <v/>
      </c>
      <c r="T4564" t="str">
        <f t="shared" si="646"/>
        <v/>
      </c>
      <c r="U4564" t="str">
        <f t="shared" si="647"/>
        <v/>
      </c>
    </row>
    <row r="4565" spans="12:21" ht="15" customHeight="1" x14ac:dyDescent="0.15">
      <c r="L4565" s="244" t="str">
        <f t="shared" si="639"/>
        <v/>
      </c>
      <c r="M4565" s="245" t="str">
        <f t="shared" si="640"/>
        <v/>
      </c>
      <c r="N4565" s="244" t="str">
        <f t="shared" si="641"/>
        <v/>
      </c>
      <c r="O4565" s="244" t="str">
        <f t="shared" si="642"/>
        <v/>
      </c>
      <c r="P4565">
        <f>IF($I4565&lt;&gt;"",$I4565,IF($E4565="SGD",1,IF($E4565="USD",Settings!$B$22,IF($E4565="HKD",Settings!$B$23,1))))</f>
        <v>1</v>
      </c>
      <c r="Q4565">
        <f t="shared" si="643"/>
        <v>0</v>
      </c>
      <c r="R4565">
        <f t="shared" si="644"/>
        <v>0</v>
      </c>
      <c r="S4565" t="str">
        <f t="shared" si="645"/>
        <v/>
      </c>
      <c r="T4565" t="str">
        <f t="shared" si="646"/>
        <v/>
      </c>
      <c r="U4565" t="str">
        <f t="shared" si="647"/>
        <v/>
      </c>
    </row>
    <row r="4566" spans="12:21" ht="15" customHeight="1" x14ac:dyDescent="0.15">
      <c r="L4566" s="244" t="str">
        <f t="shared" si="639"/>
        <v/>
      </c>
      <c r="M4566" s="245" t="str">
        <f t="shared" si="640"/>
        <v/>
      </c>
      <c r="N4566" s="244" t="str">
        <f t="shared" si="641"/>
        <v/>
      </c>
      <c r="O4566" s="244" t="str">
        <f t="shared" si="642"/>
        <v/>
      </c>
      <c r="P4566">
        <f>IF($I4566&lt;&gt;"",$I4566,IF($E4566="SGD",1,IF($E4566="USD",Settings!$B$22,IF($E4566="HKD",Settings!$B$23,1))))</f>
        <v>1</v>
      </c>
      <c r="Q4566">
        <f t="shared" si="643"/>
        <v>0</v>
      </c>
      <c r="R4566">
        <f t="shared" si="644"/>
        <v>0</v>
      </c>
      <c r="S4566" t="str">
        <f t="shared" si="645"/>
        <v/>
      </c>
      <c r="T4566" t="str">
        <f t="shared" si="646"/>
        <v/>
      </c>
      <c r="U4566" t="str">
        <f t="shared" si="647"/>
        <v/>
      </c>
    </row>
    <row r="4567" spans="12:21" ht="15" customHeight="1" x14ac:dyDescent="0.15">
      <c r="L4567" s="244" t="str">
        <f t="shared" si="639"/>
        <v/>
      </c>
      <c r="M4567" s="245" t="str">
        <f t="shared" si="640"/>
        <v/>
      </c>
      <c r="N4567" s="244" t="str">
        <f t="shared" si="641"/>
        <v/>
      </c>
      <c r="O4567" s="244" t="str">
        <f t="shared" si="642"/>
        <v/>
      </c>
      <c r="P4567">
        <f>IF($I4567&lt;&gt;"",$I4567,IF($E4567="SGD",1,IF($E4567="USD",Settings!$B$22,IF($E4567="HKD",Settings!$B$23,1))))</f>
        <v>1</v>
      </c>
      <c r="Q4567">
        <f t="shared" si="643"/>
        <v>0</v>
      </c>
      <c r="R4567">
        <f t="shared" si="644"/>
        <v>0</v>
      </c>
      <c r="S4567" t="str">
        <f t="shared" si="645"/>
        <v/>
      </c>
      <c r="T4567" t="str">
        <f t="shared" si="646"/>
        <v/>
      </c>
      <c r="U4567" t="str">
        <f t="shared" si="647"/>
        <v/>
      </c>
    </row>
    <row r="4568" spans="12:21" ht="15" customHeight="1" x14ac:dyDescent="0.15">
      <c r="L4568" s="244" t="str">
        <f t="shared" si="639"/>
        <v/>
      </c>
      <c r="M4568" s="245" t="str">
        <f t="shared" si="640"/>
        <v/>
      </c>
      <c r="N4568" s="244" t="str">
        <f t="shared" si="641"/>
        <v/>
      </c>
      <c r="O4568" s="244" t="str">
        <f t="shared" si="642"/>
        <v/>
      </c>
      <c r="P4568">
        <f>IF($I4568&lt;&gt;"",$I4568,IF($E4568="SGD",1,IF($E4568="USD",Settings!$B$22,IF($E4568="HKD",Settings!$B$23,1))))</f>
        <v>1</v>
      </c>
      <c r="Q4568">
        <f t="shared" si="643"/>
        <v>0</v>
      </c>
      <c r="R4568">
        <f t="shared" si="644"/>
        <v>0</v>
      </c>
      <c r="S4568" t="str">
        <f t="shared" si="645"/>
        <v/>
      </c>
      <c r="T4568" t="str">
        <f t="shared" si="646"/>
        <v/>
      </c>
      <c r="U4568" t="str">
        <f t="shared" si="647"/>
        <v/>
      </c>
    </row>
    <row r="4569" spans="12:21" ht="15" customHeight="1" x14ac:dyDescent="0.15">
      <c r="L4569" s="244" t="str">
        <f t="shared" si="639"/>
        <v/>
      </c>
      <c r="M4569" s="245" t="str">
        <f t="shared" si="640"/>
        <v/>
      </c>
      <c r="N4569" s="244" t="str">
        <f t="shared" si="641"/>
        <v/>
      </c>
      <c r="O4569" s="244" t="str">
        <f t="shared" si="642"/>
        <v/>
      </c>
      <c r="P4569">
        <f>IF($I4569&lt;&gt;"",$I4569,IF($E4569="SGD",1,IF($E4569="USD",Settings!$B$22,IF($E4569="HKD",Settings!$B$23,1))))</f>
        <v>1</v>
      </c>
      <c r="Q4569">
        <f t="shared" si="643"/>
        <v>0</v>
      </c>
      <c r="R4569">
        <f t="shared" si="644"/>
        <v>0</v>
      </c>
      <c r="S4569" t="str">
        <f t="shared" si="645"/>
        <v/>
      </c>
      <c r="T4569" t="str">
        <f t="shared" si="646"/>
        <v/>
      </c>
      <c r="U4569" t="str">
        <f t="shared" si="647"/>
        <v/>
      </c>
    </row>
    <row r="4570" spans="12:21" ht="15" customHeight="1" x14ac:dyDescent="0.15">
      <c r="L4570" s="244" t="str">
        <f t="shared" si="639"/>
        <v/>
      </c>
      <c r="M4570" s="245" t="str">
        <f t="shared" si="640"/>
        <v/>
      </c>
      <c r="N4570" s="244" t="str">
        <f t="shared" si="641"/>
        <v/>
      </c>
      <c r="O4570" s="244" t="str">
        <f t="shared" si="642"/>
        <v/>
      </c>
      <c r="P4570">
        <f>IF($I4570&lt;&gt;"",$I4570,IF($E4570="SGD",1,IF($E4570="USD",Settings!$B$22,IF($E4570="HKD",Settings!$B$23,1))))</f>
        <v>1</v>
      </c>
      <c r="Q4570">
        <f t="shared" si="643"/>
        <v>0</v>
      </c>
      <c r="R4570">
        <f t="shared" si="644"/>
        <v>0</v>
      </c>
      <c r="S4570" t="str">
        <f t="shared" si="645"/>
        <v/>
      </c>
      <c r="T4570" t="str">
        <f t="shared" si="646"/>
        <v/>
      </c>
      <c r="U4570" t="str">
        <f t="shared" si="647"/>
        <v/>
      </c>
    </row>
    <row r="4571" spans="12:21" ht="15" customHeight="1" x14ac:dyDescent="0.15">
      <c r="L4571" s="244" t="str">
        <f t="shared" si="639"/>
        <v/>
      </c>
      <c r="M4571" s="245" t="str">
        <f t="shared" si="640"/>
        <v/>
      </c>
      <c r="N4571" s="244" t="str">
        <f t="shared" si="641"/>
        <v/>
      </c>
      <c r="O4571" s="244" t="str">
        <f t="shared" si="642"/>
        <v/>
      </c>
      <c r="P4571">
        <f>IF($I4571&lt;&gt;"",$I4571,IF($E4571="SGD",1,IF($E4571="USD",Settings!$B$22,IF($E4571="HKD",Settings!$B$23,1))))</f>
        <v>1</v>
      </c>
      <c r="Q4571">
        <f t="shared" si="643"/>
        <v>0</v>
      </c>
      <c r="R4571">
        <f t="shared" si="644"/>
        <v>0</v>
      </c>
      <c r="S4571" t="str">
        <f t="shared" si="645"/>
        <v/>
      </c>
      <c r="T4571" t="str">
        <f t="shared" si="646"/>
        <v/>
      </c>
      <c r="U4571" t="str">
        <f t="shared" si="647"/>
        <v/>
      </c>
    </row>
    <row r="4572" spans="12:21" ht="15" customHeight="1" x14ac:dyDescent="0.15">
      <c r="L4572" s="244" t="str">
        <f t="shared" si="639"/>
        <v/>
      </c>
      <c r="M4572" s="245" t="str">
        <f t="shared" si="640"/>
        <v/>
      </c>
      <c r="N4572" s="244" t="str">
        <f t="shared" si="641"/>
        <v/>
      </c>
      <c r="O4572" s="244" t="str">
        <f t="shared" si="642"/>
        <v/>
      </c>
      <c r="P4572">
        <f>IF($I4572&lt;&gt;"",$I4572,IF($E4572="SGD",1,IF($E4572="USD",Settings!$B$22,IF($E4572="HKD",Settings!$B$23,1))))</f>
        <v>1</v>
      </c>
      <c r="Q4572">
        <f t="shared" si="643"/>
        <v>0</v>
      </c>
      <c r="R4572">
        <f t="shared" si="644"/>
        <v>0</v>
      </c>
      <c r="S4572" t="str">
        <f t="shared" si="645"/>
        <v/>
      </c>
      <c r="T4572" t="str">
        <f t="shared" si="646"/>
        <v/>
      </c>
      <c r="U4572" t="str">
        <f t="shared" si="647"/>
        <v/>
      </c>
    </row>
    <row r="4573" spans="12:21" ht="15" customHeight="1" x14ac:dyDescent="0.15">
      <c r="L4573" s="244" t="str">
        <f t="shared" si="639"/>
        <v/>
      </c>
      <c r="M4573" s="245" t="str">
        <f t="shared" si="640"/>
        <v/>
      </c>
      <c r="N4573" s="244" t="str">
        <f t="shared" si="641"/>
        <v/>
      </c>
      <c r="O4573" s="244" t="str">
        <f t="shared" si="642"/>
        <v/>
      </c>
      <c r="P4573">
        <f>IF($I4573&lt;&gt;"",$I4573,IF($E4573="SGD",1,IF($E4573="USD",Settings!$B$22,IF($E4573="HKD",Settings!$B$23,1))))</f>
        <v>1</v>
      </c>
      <c r="Q4573">
        <f t="shared" si="643"/>
        <v>0</v>
      </c>
      <c r="R4573">
        <f t="shared" si="644"/>
        <v>0</v>
      </c>
      <c r="S4573" t="str">
        <f t="shared" si="645"/>
        <v/>
      </c>
      <c r="T4573" t="str">
        <f t="shared" si="646"/>
        <v/>
      </c>
      <c r="U4573" t="str">
        <f t="shared" si="647"/>
        <v/>
      </c>
    </row>
    <row r="4574" spans="12:21" ht="15" customHeight="1" x14ac:dyDescent="0.15">
      <c r="L4574" s="244" t="str">
        <f t="shared" si="639"/>
        <v/>
      </c>
      <c r="M4574" s="245" t="str">
        <f t="shared" si="640"/>
        <v/>
      </c>
      <c r="N4574" s="244" t="str">
        <f t="shared" si="641"/>
        <v/>
      </c>
      <c r="O4574" s="244" t="str">
        <f t="shared" si="642"/>
        <v/>
      </c>
      <c r="P4574">
        <f>IF($I4574&lt;&gt;"",$I4574,IF($E4574="SGD",1,IF($E4574="USD",Settings!$B$22,IF($E4574="HKD",Settings!$B$23,1))))</f>
        <v>1</v>
      </c>
      <c r="Q4574">
        <f t="shared" si="643"/>
        <v>0</v>
      </c>
      <c r="R4574">
        <f t="shared" si="644"/>
        <v>0</v>
      </c>
      <c r="S4574" t="str">
        <f t="shared" si="645"/>
        <v/>
      </c>
      <c r="T4574" t="str">
        <f t="shared" si="646"/>
        <v/>
      </c>
      <c r="U4574" t="str">
        <f t="shared" si="647"/>
        <v/>
      </c>
    </row>
    <row r="4575" spans="12:21" ht="15" customHeight="1" x14ac:dyDescent="0.15">
      <c r="L4575" s="244" t="str">
        <f t="shared" si="639"/>
        <v/>
      </c>
      <c r="M4575" s="245" t="str">
        <f t="shared" si="640"/>
        <v/>
      </c>
      <c r="N4575" s="244" t="str">
        <f t="shared" si="641"/>
        <v/>
      </c>
      <c r="O4575" s="244" t="str">
        <f t="shared" si="642"/>
        <v/>
      </c>
      <c r="P4575">
        <f>IF($I4575&lt;&gt;"",$I4575,IF($E4575="SGD",1,IF($E4575="USD",Settings!$B$22,IF($E4575="HKD",Settings!$B$23,1))))</f>
        <v>1</v>
      </c>
      <c r="Q4575">
        <f t="shared" si="643"/>
        <v>0</v>
      </c>
      <c r="R4575">
        <f t="shared" si="644"/>
        <v>0</v>
      </c>
      <c r="S4575" t="str">
        <f t="shared" si="645"/>
        <v/>
      </c>
      <c r="T4575" t="str">
        <f t="shared" si="646"/>
        <v/>
      </c>
      <c r="U4575" t="str">
        <f t="shared" si="647"/>
        <v/>
      </c>
    </row>
    <row r="4576" spans="12:21" ht="15" customHeight="1" x14ac:dyDescent="0.15">
      <c r="L4576" s="244" t="str">
        <f t="shared" si="639"/>
        <v/>
      </c>
      <c r="M4576" s="245" t="str">
        <f t="shared" si="640"/>
        <v/>
      </c>
      <c r="N4576" s="244" t="str">
        <f t="shared" si="641"/>
        <v/>
      </c>
      <c r="O4576" s="244" t="str">
        <f t="shared" si="642"/>
        <v/>
      </c>
      <c r="P4576">
        <f>IF($I4576&lt;&gt;"",$I4576,IF($E4576="SGD",1,IF($E4576="USD",Settings!$B$22,IF($E4576="HKD",Settings!$B$23,1))))</f>
        <v>1</v>
      </c>
      <c r="Q4576">
        <f t="shared" si="643"/>
        <v>0</v>
      </c>
      <c r="R4576">
        <f t="shared" si="644"/>
        <v>0</v>
      </c>
      <c r="S4576" t="str">
        <f t="shared" si="645"/>
        <v/>
      </c>
      <c r="T4576" t="str">
        <f t="shared" si="646"/>
        <v/>
      </c>
      <c r="U4576" t="str">
        <f t="shared" si="647"/>
        <v/>
      </c>
    </row>
    <row r="4577" spans="12:21" ht="15" customHeight="1" x14ac:dyDescent="0.15">
      <c r="L4577" s="244" t="str">
        <f t="shared" si="639"/>
        <v/>
      </c>
      <c r="M4577" s="245" t="str">
        <f t="shared" si="640"/>
        <v/>
      </c>
      <c r="N4577" s="244" t="str">
        <f t="shared" si="641"/>
        <v/>
      </c>
      <c r="O4577" s="244" t="str">
        <f t="shared" si="642"/>
        <v/>
      </c>
      <c r="P4577">
        <f>IF($I4577&lt;&gt;"",$I4577,IF($E4577="SGD",1,IF($E4577="USD",Settings!$B$22,IF($E4577="HKD",Settings!$B$23,1))))</f>
        <v>1</v>
      </c>
      <c r="Q4577">
        <f t="shared" si="643"/>
        <v>0</v>
      </c>
      <c r="R4577">
        <f t="shared" si="644"/>
        <v>0</v>
      </c>
      <c r="S4577" t="str">
        <f t="shared" si="645"/>
        <v/>
      </c>
      <c r="T4577" t="str">
        <f t="shared" si="646"/>
        <v/>
      </c>
      <c r="U4577" t="str">
        <f t="shared" si="647"/>
        <v/>
      </c>
    </row>
    <row r="4578" spans="12:21" ht="15" customHeight="1" x14ac:dyDescent="0.15">
      <c r="L4578" s="244" t="str">
        <f t="shared" si="639"/>
        <v/>
      </c>
      <c r="M4578" s="245" t="str">
        <f t="shared" si="640"/>
        <v/>
      </c>
      <c r="N4578" s="244" t="str">
        <f t="shared" si="641"/>
        <v/>
      </c>
      <c r="O4578" s="244" t="str">
        <f t="shared" si="642"/>
        <v/>
      </c>
      <c r="P4578">
        <f>IF($I4578&lt;&gt;"",$I4578,IF($E4578="SGD",1,IF($E4578="USD",Settings!$B$22,IF($E4578="HKD",Settings!$B$23,1))))</f>
        <v>1</v>
      </c>
      <c r="Q4578">
        <f t="shared" si="643"/>
        <v>0</v>
      </c>
      <c r="R4578">
        <f t="shared" si="644"/>
        <v>0</v>
      </c>
      <c r="S4578" t="str">
        <f t="shared" si="645"/>
        <v/>
      </c>
      <c r="T4578" t="str">
        <f t="shared" si="646"/>
        <v/>
      </c>
      <c r="U4578" t="str">
        <f t="shared" si="647"/>
        <v/>
      </c>
    </row>
    <row r="4579" spans="12:21" ht="15" customHeight="1" x14ac:dyDescent="0.15">
      <c r="L4579" s="244" t="str">
        <f t="shared" si="639"/>
        <v/>
      </c>
      <c r="M4579" s="245" t="str">
        <f t="shared" si="640"/>
        <v/>
      </c>
      <c r="N4579" s="244" t="str">
        <f t="shared" si="641"/>
        <v/>
      </c>
      <c r="O4579" s="244" t="str">
        <f t="shared" si="642"/>
        <v/>
      </c>
      <c r="P4579">
        <f>IF($I4579&lt;&gt;"",$I4579,IF($E4579="SGD",1,IF($E4579="USD",Settings!$B$22,IF($E4579="HKD",Settings!$B$23,1))))</f>
        <v>1</v>
      </c>
      <c r="Q4579">
        <f t="shared" si="643"/>
        <v>0</v>
      </c>
      <c r="R4579">
        <f t="shared" si="644"/>
        <v>0</v>
      </c>
      <c r="S4579" t="str">
        <f t="shared" si="645"/>
        <v/>
      </c>
      <c r="T4579" t="str">
        <f t="shared" si="646"/>
        <v/>
      </c>
      <c r="U4579" t="str">
        <f t="shared" si="647"/>
        <v/>
      </c>
    </row>
    <row r="4580" spans="12:21" ht="15" customHeight="1" x14ac:dyDescent="0.15">
      <c r="L4580" s="244" t="str">
        <f t="shared" si="639"/>
        <v/>
      </c>
      <c r="M4580" s="245" t="str">
        <f t="shared" si="640"/>
        <v/>
      </c>
      <c r="N4580" s="244" t="str">
        <f t="shared" si="641"/>
        <v/>
      </c>
      <c r="O4580" s="244" t="str">
        <f t="shared" si="642"/>
        <v/>
      </c>
      <c r="P4580">
        <f>IF($I4580&lt;&gt;"",$I4580,IF($E4580="SGD",1,IF($E4580="USD",Settings!$B$22,IF($E4580="HKD",Settings!$B$23,1))))</f>
        <v>1</v>
      </c>
      <c r="Q4580">
        <f t="shared" si="643"/>
        <v>0</v>
      </c>
      <c r="R4580">
        <f t="shared" si="644"/>
        <v>0</v>
      </c>
      <c r="S4580" t="str">
        <f t="shared" si="645"/>
        <v/>
      </c>
      <c r="T4580" t="str">
        <f t="shared" si="646"/>
        <v/>
      </c>
      <c r="U4580" t="str">
        <f t="shared" si="647"/>
        <v/>
      </c>
    </row>
    <row r="4581" spans="12:21" ht="15" customHeight="1" x14ac:dyDescent="0.15">
      <c r="L4581" s="244" t="str">
        <f t="shared" si="639"/>
        <v/>
      </c>
      <c r="M4581" s="245" t="str">
        <f t="shared" si="640"/>
        <v/>
      </c>
      <c r="N4581" s="244" t="str">
        <f t="shared" si="641"/>
        <v/>
      </c>
      <c r="O4581" s="244" t="str">
        <f t="shared" si="642"/>
        <v/>
      </c>
      <c r="P4581">
        <f>IF($I4581&lt;&gt;"",$I4581,IF($E4581="SGD",1,IF($E4581="USD",Settings!$B$22,IF($E4581="HKD",Settings!$B$23,1))))</f>
        <v>1</v>
      </c>
      <c r="Q4581">
        <f t="shared" si="643"/>
        <v>0</v>
      </c>
      <c r="R4581">
        <f t="shared" si="644"/>
        <v>0</v>
      </c>
      <c r="S4581" t="str">
        <f t="shared" si="645"/>
        <v/>
      </c>
      <c r="T4581" t="str">
        <f t="shared" si="646"/>
        <v/>
      </c>
      <c r="U4581" t="str">
        <f t="shared" si="647"/>
        <v/>
      </c>
    </row>
    <row r="4582" spans="12:21" ht="15" customHeight="1" x14ac:dyDescent="0.15">
      <c r="L4582" s="244" t="str">
        <f t="shared" si="639"/>
        <v/>
      </c>
      <c r="M4582" s="245" t="str">
        <f t="shared" si="640"/>
        <v/>
      </c>
      <c r="N4582" s="244" t="str">
        <f t="shared" si="641"/>
        <v/>
      </c>
      <c r="O4582" s="244" t="str">
        <f t="shared" si="642"/>
        <v/>
      </c>
      <c r="P4582">
        <f>IF($I4582&lt;&gt;"",$I4582,IF($E4582="SGD",1,IF($E4582="USD",Settings!$B$22,IF($E4582="HKD",Settings!$B$23,1))))</f>
        <v>1</v>
      </c>
      <c r="Q4582">
        <f t="shared" si="643"/>
        <v>0</v>
      </c>
      <c r="R4582">
        <f t="shared" si="644"/>
        <v>0</v>
      </c>
      <c r="S4582" t="str">
        <f t="shared" si="645"/>
        <v/>
      </c>
      <c r="T4582" t="str">
        <f t="shared" si="646"/>
        <v/>
      </c>
      <c r="U4582" t="str">
        <f t="shared" si="647"/>
        <v/>
      </c>
    </row>
    <row r="4583" spans="12:21" ht="15" customHeight="1" x14ac:dyDescent="0.15">
      <c r="L4583" s="244" t="str">
        <f t="shared" si="639"/>
        <v/>
      </c>
      <c r="M4583" s="245" t="str">
        <f t="shared" si="640"/>
        <v/>
      </c>
      <c r="N4583" s="244" t="str">
        <f t="shared" si="641"/>
        <v/>
      </c>
      <c r="O4583" s="244" t="str">
        <f t="shared" si="642"/>
        <v/>
      </c>
      <c r="P4583">
        <f>IF($I4583&lt;&gt;"",$I4583,IF($E4583="SGD",1,IF($E4583="USD",Settings!$B$22,IF($E4583="HKD",Settings!$B$23,1))))</f>
        <v>1</v>
      </c>
      <c r="Q4583">
        <f t="shared" si="643"/>
        <v>0</v>
      </c>
      <c r="R4583">
        <f t="shared" si="644"/>
        <v>0</v>
      </c>
      <c r="S4583" t="str">
        <f t="shared" si="645"/>
        <v/>
      </c>
      <c r="T4583" t="str">
        <f t="shared" si="646"/>
        <v/>
      </c>
      <c r="U4583" t="str">
        <f t="shared" si="647"/>
        <v/>
      </c>
    </row>
    <row r="4584" spans="12:21" ht="15" customHeight="1" x14ac:dyDescent="0.15">
      <c r="L4584" s="244" t="str">
        <f t="shared" si="639"/>
        <v/>
      </c>
      <c r="M4584" s="245" t="str">
        <f t="shared" si="640"/>
        <v/>
      </c>
      <c r="N4584" s="244" t="str">
        <f t="shared" si="641"/>
        <v/>
      </c>
      <c r="O4584" s="244" t="str">
        <f t="shared" si="642"/>
        <v/>
      </c>
      <c r="P4584">
        <f>IF($I4584&lt;&gt;"",$I4584,IF($E4584="SGD",1,IF($E4584="USD",Settings!$B$22,IF($E4584="HKD",Settings!$B$23,1))))</f>
        <v>1</v>
      </c>
      <c r="Q4584">
        <f t="shared" si="643"/>
        <v>0</v>
      </c>
      <c r="R4584">
        <f t="shared" si="644"/>
        <v>0</v>
      </c>
      <c r="S4584" t="str">
        <f t="shared" si="645"/>
        <v/>
      </c>
      <c r="T4584" t="str">
        <f t="shared" si="646"/>
        <v/>
      </c>
      <c r="U4584" t="str">
        <f t="shared" si="647"/>
        <v/>
      </c>
    </row>
    <row r="4585" spans="12:21" ht="15" customHeight="1" x14ac:dyDescent="0.15">
      <c r="L4585" s="244" t="str">
        <f t="shared" ref="L4585:L4648" si="648">IF(OR(B4585="",C4585="",E4585=""),"",B4585&amp;":"&amp;C4585&amp;":"&amp;E4585)</f>
        <v/>
      </c>
      <c r="M4585" s="245" t="str">
        <f t="shared" ref="M4585:M4648" si="649">IF(A4585="","",A4585*D4585)</f>
        <v/>
      </c>
      <c r="N4585" s="244" t="str">
        <f t="shared" ref="N4585:N4648" si="650">IF(A4585="","",IF(OR(A4585=1,A4585=0),J4585,0))</f>
        <v/>
      </c>
      <c r="O4585" s="244" t="str">
        <f t="shared" ref="O4585:O4648" si="651">IF(A4585="","",IF(A4585=-1,J4585,0))</f>
        <v/>
      </c>
      <c r="P4585">
        <f>IF($I4585&lt;&gt;"",$I4585,IF($E4585="SGD",1,IF($E4585="USD",Settings!$B$22,IF($E4585="HKD",Settings!$B$23,1))))</f>
        <v>1</v>
      </c>
      <c r="Q4585">
        <f t="shared" ref="Q4585:Q4648" si="652">IF($L4585="",0,($O4585-$N4585+IF($A4585=2,$J4585,0))*$P4585)</f>
        <v>0</v>
      </c>
      <c r="R4585">
        <f t="shared" ref="R4585:R4648" si="653">IF($L4585="",0,IF($A4585=2,$J4585*$P4585,0))</f>
        <v>0</v>
      </c>
      <c r="S4585" t="str">
        <f t="shared" si="645"/>
        <v/>
      </c>
      <c r="T4585" t="str">
        <f t="shared" si="646"/>
        <v/>
      </c>
      <c r="U4585" t="str">
        <f t="shared" si="647"/>
        <v/>
      </c>
    </row>
    <row r="4586" spans="12:21" ht="15" customHeight="1" x14ac:dyDescent="0.15">
      <c r="L4586" s="244" t="str">
        <f t="shared" si="648"/>
        <v/>
      </c>
      <c r="M4586" s="245" t="str">
        <f t="shared" si="649"/>
        <v/>
      </c>
      <c r="N4586" s="244" t="str">
        <f t="shared" si="650"/>
        <v/>
      </c>
      <c r="O4586" s="244" t="str">
        <f t="shared" si="651"/>
        <v/>
      </c>
      <c r="P4586">
        <f>IF($I4586&lt;&gt;"",$I4586,IF($E4586="SGD",1,IF($E4586="USD",Settings!$B$22,IF($E4586="HKD",Settings!$B$23,1))))</f>
        <v>1</v>
      </c>
      <c r="Q4586">
        <f t="shared" si="652"/>
        <v>0</v>
      </c>
      <c r="R4586">
        <f t="shared" si="653"/>
        <v>0</v>
      </c>
      <c r="S4586" t="str">
        <f t="shared" si="645"/>
        <v/>
      </c>
      <c r="T4586" t="str">
        <f t="shared" si="646"/>
        <v/>
      </c>
      <c r="U4586" t="str">
        <f t="shared" si="647"/>
        <v/>
      </c>
    </row>
    <row r="4587" spans="12:21" ht="15" customHeight="1" x14ac:dyDescent="0.15">
      <c r="L4587" s="244" t="str">
        <f t="shared" si="648"/>
        <v/>
      </c>
      <c r="M4587" s="245" t="str">
        <f t="shared" si="649"/>
        <v/>
      </c>
      <c r="N4587" s="244" t="str">
        <f t="shared" si="650"/>
        <v/>
      </c>
      <c r="O4587" s="244" t="str">
        <f t="shared" si="651"/>
        <v/>
      </c>
      <c r="P4587">
        <f>IF($I4587&lt;&gt;"",$I4587,IF($E4587="SGD",1,IF($E4587="USD",Settings!$B$22,IF($E4587="HKD",Settings!$B$23,1))))</f>
        <v>1</v>
      </c>
      <c r="Q4587">
        <f t="shared" si="652"/>
        <v>0</v>
      </c>
      <c r="R4587">
        <f t="shared" si="653"/>
        <v>0</v>
      </c>
      <c r="S4587" t="str">
        <f t="shared" si="645"/>
        <v/>
      </c>
      <c r="T4587" t="str">
        <f t="shared" si="646"/>
        <v/>
      </c>
      <c r="U4587" t="str">
        <f t="shared" si="647"/>
        <v/>
      </c>
    </row>
    <row r="4588" spans="12:21" ht="15" customHeight="1" x14ac:dyDescent="0.15">
      <c r="L4588" s="244" t="str">
        <f t="shared" si="648"/>
        <v/>
      </c>
      <c r="M4588" s="245" t="str">
        <f t="shared" si="649"/>
        <v/>
      </c>
      <c r="N4588" s="244" t="str">
        <f t="shared" si="650"/>
        <v/>
      </c>
      <c r="O4588" s="244" t="str">
        <f t="shared" si="651"/>
        <v/>
      </c>
      <c r="P4588">
        <f>IF($I4588&lt;&gt;"",$I4588,IF($E4588="SGD",1,IF($E4588="USD",Settings!$B$22,IF($E4588="HKD",Settings!$B$23,1))))</f>
        <v>1</v>
      </c>
      <c r="Q4588">
        <f t="shared" si="652"/>
        <v>0</v>
      </c>
      <c r="R4588">
        <f t="shared" si="653"/>
        <v>0</v>
      </c>
      <c r="S4588" t="str">
        <f t="shared" si="645"/>
        <v/>
      </c>
      <c r="T4588" t="str">
        <f t="shared" si="646"/>
        <v/>
      </c>
      <c r="U4588" t="str">
        <f t="shared" si="647"/>
        <v/>
      </c>
    </row>
    <row r="4589" spans="12:21" ht="15" customHeight="1" x14ac:dyDescent="0.15">
      <c r="L4589" s="244" t="str">
        <f t="shared" si="648"/>
        <v/>
      </c>
      <c r="M4589" s="245" t="str">
        <f t="shared" si="649"/>
        <v/>
      </c>
      <c r="N4589" s="244" t="str">
        <f t="shared" si="650"/>
        <v/>
      </c>
      <c r="O4589" s="244" t="str">
        <f t="shared" si="651"/>
        <v/>
      </c>
      <c r="P4589">
        <f>IF($I4589&lt;&gt;"",$I4589,IF($E4589="SGD",1,IF($E4589="USD",Settings!$B$22,IF($E4589="HKD",Settings!$B$23,1))))</f>
        <v>1</v>
      </c>
      <c r="Q4589">
        <f t="shared" si="652"/>
        <v>0</v>
      </c>
      <c r="R4589">
        <f t="shared" si="653"/>
        <v>0</v>
      </c>
      <c r="S4589" t="str">
        <f t="shared" si="645"/>
        <v/>
      </c>
      <c r="T4589" t="str">
        <f t="shared" si="646"/>
        <v/>
      </c>
      <c r="U4589" t="str">
        <f t="shared" si="647"/>
        <v/>
      </c>
    </row>
    <row r="4590" spans="12:21" ht="15" customHeight="1" x14ac:dyDescent="0.15">
      <c r="L4590" s="244" t="str">
        <f t="shared" si="648"/>
        <v/>
      </c>
      <c r="M4590" s="245" t="str">
        <f t="shared" si="649"/>
        <v/>
      </c>
      <c r="N4590" s="244" t="str">
        <f t="shared" si="650"/>
        <v/>
      </c>
      <c r="O4590" s="244" t="str">
        <f t="shared" si="651"/>
        <v/>
      </c>
      <c r="P4590">
        <f>IF($I4590&lt;&gt;"",$I4590,IF($E4590="SGD",1,IF($E4590="USD",Settings!$B$22,IF($E4590="HKD",Settings!$B$23,1))))</f>
        <v>1</v>
      </c>
      <c r="Q4590">
        <f t="shared" si="652"/>
        <v>0</v>
      </c>
      <c r="R4590">
        <f t="shared" si="653"/>
        <v>0</v>
      </c>
      <c r="S4590" t="str">
        <f t="shared" si="645"/>
        <v/>
      </c>
      <c r="T4590" t="str">
        <f t="shared" si="646"/>
        <v/>
      </c>
      <c r="U4590" t="str">
        <f t="shared" si="647"/>
        <v/>
      </c>
    </row>
    <row r="4591" spans="12:21" ht="15" customHeight="1" x14ac:dyDescent="0.15">
      <c r="L4591" s="244" t="str">
        <f t="shared" si="648"/>
        <v/>
      </c>
      <c r="M4591" s="245" t="str">
        <f t="shared" si="649"/>
        <v/>
      </c>
      <c r="N4591" s="244" t="str">
        <f t="shared" si="650"/>
        <v/>
      </c>
      <c r="O4591" s="244" t="str">
        <f t="shared" si="651"/>
        <v/>
      </c>
      <c r="P4591">
        <f>IF($I4591&lt;&gt;"",$I4591,IF($E4591="SGD",1,IF($E4591="USD",Settings!$B$22,IF($E4591="HKD",Settings!$B$23,1))))</f>
        <v>1</v>
      </c>
      <c r="Q4591">
        <f t="shared" si="652"/>
        <v>0</v>
      </c>
      <c r="R4591">
        <f t="shared" si="653"/>
        <v>0</v>
      </c>
      <c r="S4591" t="str">
        <f t="shared" si="645"/>
        <v/>
      </c>
      <c r="T4591" t="str">
        <f t="shared" si="646"/>
        <v/>
      </c>
      <c r="U4591" t="str">
        <f t="shared" si="647"/>
        <v/>
      </c>
    </row>
    <row r="4592" spans="12:21" ht="15" customHeight="1" x14ac:dyDescent="0.15">
      <c r="L4592" s="244" t="str">
        <f t="shared" si="648"/>
        <v/>
      </c>
      <c r="M4592" s="245" t="str">
        <f t="shared" si="649"/>
        <v/>
      </c>
      <c r="N4592" s="244" t="str">
        <f t="shared" si="650"/>
        <v/>
      </c>
      <c r="O4592" s="244" t="str">
        <f t="shared" si="651"/>
        <v/>
      </c>
      <c r="P4592">
        <f>IF($I4592&lt;&gt;"",$I4592,IF($E4592="SGD",1,IF($E4592="USD",Settings!$B$22,IF($E4592="HKD",Settings!$B$23,1))))</f>
        <v>1</v>
      </c>
      <c r="Q4592">
        <f t="shared" si="652"/>
        <v>0</v>
      </c>
      <c r="R4592">
        <f t="shared" si="653"/>
        <v>0</v>
      </c>
      <c r="S4592" t="str">
        <f t="shared" si="645"/>
        <v/>
      </c>
      <c r="T4592" t="str">
        <f t="shared" si="646"/>
        <v/>
      </c>
      <c r="U4592" t="str">
        <f t="shared" si="647"/>
        <v/>
      </c>
    </row>
    <row r="4593" spans="12:21" ht="15" customHeight="1" x14ac:dyDescent="0.15">
      <c r="L4593" s="244" t="str">
        <f t="shared" si="648"/>
        <v/>
      </c>
      <c r="M4593" s="245" t="str">
        <f t="shared" si="649"/>
        <v/>
      </c>
      <c r="N4593" s="244" t="str">
        <f t="shared" si="650"/>
        <v/>
      </c>
      <c r="O4593" s="244" t="str">
        <f t="shared" si="651"/>
        <v/>
      </c>
      <c r="P4593">
        <f>IF($I4593&lt;&gt;"",$I4593,IF($E4593="SGD",1,IF($E4593="USD",Settings!$B$22,IF($E4593="HKD",Settings!$B$23,1))))</f>
        <v>1</v>
      </c>
      <c r="Q4593">
        <f t="shared" si="652"/>
        <v>0</v>
      </c>
      <c r="R4593">
        <f t="shared" si="653"/>
        <v>0</v>
      </c>
      <c r="S4593" t="str">
        <f t="shared" si="645"/>
        <v/>
      </c>
      <c r="T4593" t="str">
        <f t="shared" si="646"/>
        <v/>
      </c>
      <c r="U4593" t="str">
        <f t="shared" si="647"/>
        <v/>
      </c>
    </row>
    <row r="4594" spans="12:21" ht="15" customHeight="1" x14ac:dyDescent="0.15">
      <c r="L4594" s="244" t="str">
        <f t="shared" si="648"/>
        <v/>
      </c>
      <c r="M4594" s="245" t="str">
        <f t="shared" si="649"/>
        <v/>
      </c>
      <c r="N4594" s="244" t="str">
        <f t="shared" si="650"/>
        <v/>
      </c>
      <c r="O4594" s="244" t="str">
        <f t="shared" si="651"/>
        <v/>
      </c>
      <c r="P4594">
        <f>IF($I4594&lt;&gt;"",$I4594,IF($E4594="SGD",1,IF($E4594="USD",Settings!$B$22,IF($E4594="HKD",Settings!$B$23,1))))</f>
        <v>1</v>
      </c>
      <c r="Q4594">
        <f t="shared" si="652"/>
        <v>0</v>
      </c>
      <c r="R4594">
        <f t="shared" si="653"/>
        <v>0</v>
      </c>
      <c r="S4594" t="str">
        <f t="shared" si="645"/>
        <v/>
      </c>
      <c r="T4594" t="str">
        <f t="shared" si="646"/>
        <v/>
      </c>
      <c r="U4594" t="str">
        <f t="shared" si="647"/>
        <v/>
      </c>
    </row>
    <row r="4595" spans="12:21" ht="15" customHeight="1" x14ac:dyDescent="0.15">
      <c r="L4595" s="244" t="str">
        <f t="shared" si="648"/>
        <v/>
      </c>
      <c r="M4595" s="245" t="str">
        <f t="shared" si="649"/>
        <v/>
      </c>
      <c r="N4595" s="244" t="str">
        <f t="shared" si="650"/>
        <v/>
      </c>
      <c r="O4595" s="244" t="str">
        <f t="shared" si="651"/>
        <v/>
      </c>
      <c r="P4595">
        <f>IF($I4595&lt;&gt;"",$I4595,IF($E4595="SGD",1,IF($E4595="USD",Settings!$B$22,IF($E4595="HKD",Settings!$B$23,1))))</f>
        <v>1</v>
      </c>
      <c r="Q4595">
        <f t="shared" si="652"/>
        <v>0</v>
      </c>
      <c r="R4595">
        <f t="shared" si="653"/>
        <v>0</v>
      </c>
      <c r="S4595" t="str">
        <f t="shared" si="645"/>
        <v/>
      </c>
      <c r="T4595" t="str">
        <f t="shared" si="646"/>
        <v/>
      </c>
      <c r="U4595" t="str">
        <f t="shared" si="647"/>
        <v/>
      </c>
    </row>
    <row r="4596" spans="12:21" ht="15" customHeight="1" x14ac:dyDescent="0.15">
      <c r="L4596" s="244" t="str">
        <f t="shared" si="648"/>
        <v/>
      </c>
      <c r="M4596" s="245" t="str">
        <f t="shared" si="649"/>
        <v/>
      </c>
      <c r="N4596" s="244" t="str">
        <f t="shared" si="650"/>
        <v/>
      </c>
      <c r="O4596" s="244" t="str">
        <f t="shared" si="651"/>
        <v/>
      </c>
      <c r="P4596">
        <f>IF($I4596&lt;&gt;"",$I4596,IF($E4596="SGD",1,IF($E4596="USD",Settings!$B$22,IF($E4596="HKD",Settings!$B$23,1))))</f>
        <v>1</v>
      </c>
      <c r="Q4596">
        <f t="shared" si="652"/>
        <v>0</v>
      </c>
      <c r="R4596">
        <f t="shared" si="653"/>
        <v>0</v>
      </c>
      <c r="S4596" t="str">
        <f t="shared" si="645"/>
        <v/>
      </c>
      <c r="T4596" t="str">
        <f t="shared" si="646"/>
        <v/>
      </c>
      <c r="U4596" t="str">
        <f t="shared" si="647"/>
        <v/>
      </c>
    </row>
    <row r="4597" spans="12:21" ht="15" customHeight="1" x14ac:dyDescent="0.15">
      <c r="L4597" s="244" t="str">
        <f t="shared" si="648"/>
        <v/>
      </c>
      <c r="M4597" s="245" t="str">
        <f t="shared" si="649"/>
        <v/>
      </c>
      <c r="N4597" s="244" t="str">
        <f t="shared" si="650"/>
        <v/>
      </c>
      <c r="O4597" s="244" t="str">
        <f t="shared" si="651"/>
        <v/>
      </c>
      <c r="P4597">
        <f>IF($I4597&lt;&gt;"",$I4597,IF($E4597="SGD",1,IF($E4597="USD",Settings!$B$22,IF($E4597="HKD",Settings!$B$23,1))))</f>
        <v>1</v>
      </c>
      <c r="Q4597">
        <f t="shared" si="652"/>
        <v>0</v>
      </c>
      <c r="R4597">
        <f t="shared" si="653"/>
        <v>0</v>
      </c>
      <c r="S4597" t="str">
        <f t="shared" si="645"/>
        <v/>
      </c>
      <c r="T4597" t="str">
        <f t="shared" si="646"/>
        <v/>
      </c>
      <c r="U4597" t="str">
        <f t="shared" si="647"/>
        <v/>
      </c>
    </row>
    <row r="4598" spans="12:21" ht="15" customHeight="1" x14ac:dyDescent="0.15">
      <c r="L4598" s="244" t="str">
        <f t="shared" si="648"/>
        <v/>
      </c>
      <c r="M4598" s="245" t="str">
        <f t="shared" si="649"/>
        <v/>
      </c>
      <c r="N4598" s="244" t="str">
        <f t="shared" si="650"/>
        <v/>
      </c>
      <c r="O4598" s="244" t="str">
        <f t="shared" si="651"/>
        <v/>
      </c>
      <c r="P4598">
        <f>IF($I4598&lt;&gt;"",$I4598,IF($E4598="SGD",1,IF($E4598="USD",Settings!$B$22,IF($E4598="HKD",Settings!$B$23,1))))</f>
        <v>1</v>
      </c>
      <c r="Q4598">
        <f t="shared" si="652"/>
        <v>0</v>
      </c>
      <c r="R4598">
        <f t="shared" si="653"/>
        <v>0</v>
      </c>
      <c r="S4598" t="str">
        <f t="shared" si="645"/>
        <v/>
      </c>
      <c r="T4598" t="str">
        <f t="shared" si="646"/>
        <v/>
      </c>
      <c r="U4598" t="str">
        <f t="shared" si="647"/>
        <v/>
      </c>
    </row>
    <row r="4599" spans="12:21" ht="15" customHeight="1" x14ac:dyDescent="0.15">
      <c r="L4599" s="244" t="str">
        <f t="shared" si="648"/>
        <v/>
      </c>
      <c r="M4599" s="245" t="str">
        <f t="shared" si="649"/>
        <v/>
      </c>
      <c r="N4599" s="244" t="str">
        <f t="shared" si="650"/>
        <v/>
      </c>
      <c r="O4599" s="244" t="str">
        <f t="shared" si="651"/>
        <v/>
      </c>
      <c r="P4599">
        <f>IF($I4599&lt;&gt;"",$I4599,IF($E4599="SGD",1,IF($E4599="USD",Settings!$B$22,IF($E4599="HKD",Settings!$B$23,1))))</f>
        <v>1</v>
      </c>
      <c r="Q4599">
        <f t="shared" si="652"/>
        <v>0</v>
      </c>
      <c r="R4599">
        <f t="shared" si="653"/>
        <v>0</v>
      </c>
      <c r="S4599" t="str">
        <f t="shared" si="645"/>
        <v/>
      </c>
      <c r="T4599" t="str">
        <f t="shared" si="646"/>
        <v/>
      </c>
      <c r="U4599" t="str">
        <f t="shared" si="647"/>
        <v/>
      </c>
    </row>
    <row r="4600" spans="12:21" ht="15" customHeight="1" x14ac:dyDescent="0.15">
      <c r="L4600" s="244" t="str">
        <f t="shared" si="648"/>
        <v/>
      </c>
      <c r="M4600" s="245" t="str">
        <f t="shared" si="649"/>
        <v/>
      </c>
      <c r="N4600" s="244" t="str">
        <f t="shared" si="650"/>
        <v/>
      </c>
      <c r="O4600" s="244" t="str">
        <f t="shared" si="651"/>
        <v/>
      </c>
      <c r="P4600">
        <f>IF($I4600&lt;&gt;"",$I4600,IF($E4600="SGD",1,IF($E4600="USD",Settings!$B$22,IF($E4600="HKD",Settings!$B$23,1))))</f>
        <v>1</v>
      </c>
      <c r="Q4600">
        <f t="shared" si="652"/>
        <v>0</v>
      </c>
      <c r="R4600">
        <f t="shared" si="653"/>
        <v>0</v>
      </c>
      <c r="S4600" t="str">
        <f t="shared" si="645"/>
        <v/>
      </c>
      <c r="T4600" t="str">
        <f t="shared" si="646"/>
        <v/>
      </c>
      <c r="U4600" t="str">
        <f t="shared" si="647"/>
        <v/>
      </c>
    </row>
    <row r="4601" spans="12:21" ht="15" customHeight="1" x14ac:dyDescent="0.15">
      <c r="L4601" s="244" t="str">
        <f t="shared" si="648"/>
        <v/>
      </c>
      <c r="M4601" s="245" t="str">
        <f t="shared" si="649"/>
        <v/>
      </c>
      <c r="N4601" s="244" t="str">
        <f t="shared" si="650"/>
        <v/>
      </c>
      <c r="O4601" s="244" t="str">
        <f t="shared" si="651"/>
        <v/>
      </c>
      <c r="P4601">
        <f>IF($I4601&lt;&gt;"",$I4601,IF($E4601="SGD",1,IF($E4601="USD",Settings!$B$22,IF($E4601="HKD",Settings!$B$23,1))))</f>
        <v>1</v>
      </c>
      <c r="Q4601">
        <f t="shared" si="652"/>
        <v>0</v>
      </c>
      <c r="R4601">
        <f t="shared" si="653"/>
        <v>0</v>
      </c>
      <c r="S4601" t="str">
        <f t="shared" si="645"/>
        <v/>
      </c>
      <c r="T4601" t="str">
        <f t="shared" si="646"/>
        <v/>
      </c>
      <c r="U4601" t="str">
        <f t="shared" si="647"/>
        <v/>
      </c>
    </row>
    <row r="4602" spans="12:21" ht="15" customHeight="1" x14ac:dyDescent="0.15">
      <c r="L4602" s="244" t="str">
        <f t="shared" si="648"/>
        <v/>
      </c>
      <c r="M4602" s="245" t="str">
        <f t="shared" si="649"/>
        <v/>
      </c>
      <c r="N4602" s="244" t="str">
        <f t="shared" si="650"/>
        <v/>
      </c>
      <c r="O4602" s="244" t="str">
        <f t="shared" si="651"/>
        <v/>
      </c>
      <c r="P4602">
        <f>IF($I4602&lt;&gt;"",$I4602,IF($E4602="SGD",1,IF($E4602="USD",Settings!$B$22,IF($E4602="HKD",Settings!$B$23,1))))</f>
        <v>1</v>
      </c>
      <c r="Q4602">
        <f t="shared" si="652"/>
        <v>0</v>
      </c>
      <c r="R4602">
        <f t="shared" si="653"/>
        <v>0</v>
      </c>
      <c r="S4602" t="str">
        <f t="shared" si="645"/>
        <v/>
      </c>
      <c r="T4602" t="str">
        <f t="shared" si="646"/>
        <v/>
      </c>
      <c r="U4602" t="str">
        <f t="shared" si="647"/>
        <v/>
      </c>
    </row>
    <row r="4603" spans="12:21" ht="15" customHeight="1" x14ac:dyDescent="0.15">
      <c r="L4603" s="244" t="str">
        <f t="shared" si="648"/>
        <v/>
      </c>
      <c r="M4603" s="245" t="str">
        <f t="shared" si="649"/>
        <v/>
      </c>
      <c r="N4603" s="244" t="str">
        <f t="shared" si="650"/>
        <v/>
      </c>
      <c r="O4603" s="244" t="str">
        <f t="shared" si="651"/>
        <v/>
      </c>
      <c r="P4603">
        <f>IF($I4603&lt;&gt;"",$I4603,IF($E4603="SGD",1,IF($E4603="USD",Settings!$B$22,IF($E4603="HKD",Settings!$B$23,1))))</f>
        <v>1</v>
      </c>
      <c r="Q4603">
        <f t="shared" si="652"/>
        <v>0</v>
      </c>
      <c r="R4603">
        <f t="shared" si="653"/>
        <v>0</v>
      </c>
      <c r="S4603" t="str">
        <f t="shared" si="645"/>
        <v/>
      </c>
      <c r="T4603" t="str">
        <f t="shared" si="646"/>
        <v/>
      </c>
      <c r="U4603" t="str">
        <f t="shared" si="647"/>
        <v/>
      </c>
    </row>
    <row r="4604" spans="12:21" ht="15" customHeight="1" x14ac:dyDescent="0.15">
      <c r="L4604" s="244" t="str">
        <f t="shared" si="648"/>
        <v/>
      </c>
      <c r="M4604" s="245" t="str">
        <f t="shared" si="649"/>
        <v/>
      </c>
      <c r="N4604" s="244" t="str">
        <f t="shared" si="650"/>
        <v/>
      </c>
      <c r="O4604" s="244" t="str">
        <f t="shared" si="651"/>
        <v/>
      </c>
      <c r="P4604">
        <f>IF($I4604&lt;&gt;"",$I4604,IF($E4604="SGD",1,IF($E4604="USD",Settings!$B$22,IF($E4604="HKD",Settings!$B$23,1))))</f>
        <v>1</v>
      </c>
      <c r="Q4604">
        <f t="shared" si="652"/>
        <v>0</v>
      </c>
      <c r="R4604">
        <f t="shared" si="653"/>
        <v>0</v>
      </c>
      <c r="S4604" t="str">
        <f t="shared" si="645"/>
        <v/>
      </c>
      <c r="T4604" t="str">
        <f t="shared" si="646"/>
        <v/>
      </c>
      <c r="U4604" t="str">
        <f t="shared" si="647"/>
        <v/>
      </c>
    </row>
    <row r="4605" spans="12:21" ht="15" customHeight="1" x14ac:dyDescent="0.15">
      <c r="L4605" s="244" t="str">
        <f t="shared" si="648"/>
        <v/>
      </c>
      <c r="M4605" s="245" t="str">
        <f t="shared" si="649"/>
        <v/>
      </c>
      <c r="N4605" s="244" t="str">
        <f t="shared" si="650"/>
        <v/>
      </c>
      <c r="O4605" s="244" t="str">
        <f t="shared" si="651"/>
        <v/>
      </c>
      <c r="P4605">
        <f>IF($I4605&lt;&gt;"",$I4605,IF($E4605="SGD",1,IF($E4605="USD",Settings!$B$22,IF($E4605="HKD",Settings!$B$23,1))))</f>
        <v>1</v>
      </c>
      <c r="Q4605">
        <f t="shared" si="652"/>
        <v>0</v>
      </c>
      <c r="R4605">
        <f t="shared" si="653"/>
        <v>0</v>
      </c>
      <c r="S4605" t="str">
        <f t="shared" si="645"/>
        <v/>
      </c>
      <c r="T4605" t="str">
        <f t="shared" si="646"/>
        <v/>
      </c>
      <c r="U4605" t="str">
        <f t="shared" si="647"/>
        <v/>
      </c>
    </row>
    <row r="4606" spans="12:21" ht="15" customHeight="1" x14ac:dyDescent="0.15">
      <c r="L4606" s="244" t="str">
        <f t="shared" si="648"/>
        <v/>
      </c>
      <c r="M4606" s="245" t="str">
        <f t="shared" si="649"/>
        <v/>
      </c>
      <c r="N4606" s="244" t="str">
        <f t="shared" si="650"/>
        <v/>
      </c>
      <c r="O4606" s="244" t="str">
        <f t="shared" si="651"/>
        <v/>
      </c>
      <c r="P4606">
        <f>IF($I4606&lt;&gt;"",$I4606,IF($E4606="SGD",1,IF($E4606="USD",Settings!$B$22,IF($E4606="HKD",Settings!$B$23,1))))</f>
        <v>1</v>
      </c>
      <c r="Q4606">
        <f t="shared" si="652"/>
        <v>0</v>
      </c>
      <c r="R4606">
        <f t="shared" si="653"/>
        <v>0</v>
      </c>
      <c r="S4606" t="str">
        <f t="shared" si="645"/>
        <v/>
      </c>
      <c r="T4606" t="str">
        <f t="shared" si="646"/>
        <v/>
      </c>
      <c r="U4606" t="str">
        <f t="shared" si="647"/>
        <v/>
      </c>
    </row>
    <row r="4607" spans="12:21" ht="15" customHeight="1" x14ac:dyDescent="0.15">
      <c r="L4607" s="244" t="str">
        <f t="shared" si="648"/>
        <v/>
      </c>
      <c r="M4607" s="245" t="str">
        <f t="shared" si="649"/>
        <v/>
      </c>
      <c r="N4607" s="244" t="str">
        <f t="shared" si="650"/>
        <v/>
      </c>
      <c r="O4607" s="244" t="str">
        <f t="shared" si="651"/>
        <v/>
      </c>
      <c r="P4607">
        <f>IF($I4607&lt;&gt;"",$I4607,IF($E4607="SGD",1,IF($E4607="USD",Settings!$B$22,IF($E4607="HKD",Settings!$B$23,1))))</f>
        <v>1</v>
      </c>
      <c r="Q4607">
        <f t="shared" si="652"/>
        <v>0</v>
      </c>
      <c r="R4607">
        <f t="shared" si="653"/>
        <v>0</v>
      </c>
      <c r="S4607" t="str">
        <f t="shared" si="645"/>
        <v/>
      </c>
      <c r="T4607" t="str">
        <f t="shared" si="646"/>
        <v/>
      </c>
      <c r="U4607" t="str">
        <f t="shared" si="647"/>
        <v/>
      </c>
    </row>
    <row r="4608" spans="12:21" ht="15" customHeight="1" x14ac:dyDescent="0.15">
      <c r="L4608" s="244" t="str">
        <f t="shared" si="648"/>
        <v/>
      </c>
      <c r="M4608" s="245" t="str">
        <f t="shared" si="649"/>
        <v/>
      </c>
      <c r="N4608" s="244" t="str">
        <f t="shared" si="650"/>
        <v/>
      </c>
      <c r="O4608" s="244" t="str">
        <f t="shared" si="651"/>
        <v/>
      </c>
      <c r="P4608">
        <f>IF($I4608&lt;&gt;"",$I4608,IF($E4608="SGD",1,IF($E4608="USD",Settings!$B$22,IF($E4608="HKD",Settings!$B$23,1))))</f>
        <v>1</v>
      </c>
      <c r="Q4608">
        <f t="shared" si="652"/>
        <v>0</v>
      </c>
      <c r="R4608">
        <f t="shared" si="653"/>
        <v>0</v>
      </c>
      <c r="S4608" t="str">
        <f t="shared" si="645"/>
        <v/>
      </c>
      <c r="T4608" t="str">
        <f t="shared" si="646"/>
        <v/>
      </c>
      <c r="U4608" t="str">
        <f t="shared" si="647"/>
        <v/>
      </c>
    </row>
    <row r="4609" spans="12:21" ht="15" customHeight="1" x14ac:dyDescent="0.15">
      <c r="L4609" s="244" t="str">
        <f t="shared" si="648"/>
        <v/>
      </c>
      <c r="M4609" s="245" t="str">
        <f t="shared" si="649"/>
        <v/>
      </c>
      <c r="N4609" s="244" t="str">
        <f t="shared" si="650"/>
        <v/>
      </c>
      <c r="O4609" s="244" t="str">
        <f t="shared" si="651"/>
        <v/>
      </c>
      <c r="P4609">
        <f>IF($I4609&lt;&gt;"",$I4609,IF($E4609="SGD",1,IF($E4609="USD",Settings!$B$22,IF($E4609="HKD",Settings!$B$23,1))))</f>
        <v>1</v>
      </c>
      <c r="Q4609">
        <f t="shared" si="652"/>
        <v>0</v>
      </c>
      <c r="R4609">
        <f t="shared" si="653"/>
        <v>0</v>
      </c>
      <c r="S4609" t="str">
        <f t="shared" si="645"/>
        <v/>
      </c>
      <c r="T4609" t="str">
        <f t="shared" si="646"/>
        <v/>
      </c>
      <c r="U4609" t="str">
        <f t="shared" si="647"/>
        <v/>
      </c>
    </row>
    <row r="4610" spans="12:21" ht="15" customHeight="1" x14ac:dyDescent="0.15">
      <c r="L4610" s="244" t="str">
        <f t="shared" si="648"/>
        <v/>
      </c>
      <c r="M4610" s="245" t="str">
        <f t="shared" si="649"/>
        <v/>
      </c>
      <c r="N4610" s="244" t="str">
        <f t="shared" si="650"/>
        <v/>
      </c>
      <c r="O4610" s="244" t="str">
        <f t="shared" si="651"/>
        <v/>
      </c>
      <c r="P4610">
        <f>IF($I4610&lt;&gt;"",$I4610,IF($E4610="SGD",1,IF($E4610="USD",Settings!$B$22,IF($E4610="HKD",Settings!$B$23,1))))</f>
        <v>1</v>
      </c>
      <c r="Q4610">
        <f t="shared" si="652"/>
        <v>0</v>
      </c>
      <c r="R4610">
        <f t="shared" si="653"/>
        <v>0</v>
      </c>
      <c r="S4610" t="str">
        <f t="shared" ref="S4610:S4673" si="654">IF(L4610="","",SUMIFS($M:$M,$L:$L,L4610,$T:$T,"&lt;="&amp;T4610))</f>
        <v/>
      </c>
      <c r="T4610" t="str">
        <f t="shared" ref="T4610:T4673" si="655">IF(L4610="","",INT(G4610)*100000+ROW())</f>
        <v/>
      </c>
      <c r="U4610" t="str">
        <f t="shared" ref="U4610:U4673" si="656">IF(L4610="","",IF(AND(COUNTIFS($L:$L,L4610,$S:$S,"&gt;-0.000001",$S:$S,"&lt;0.000001",$T:$T,"&gt;"&amp;T4610)=0,ABS(S4610)&gt;0.000001),1,0))</f>
        <v/>
      </c>
    </row>
    <row r="4611" spans="12:21" ht="15" customHeight="1" x14ac:dyDescent="0.15">
      <c r="L4611" s="244" t="str">
        <f t="shared" si="648"/>
        <v/>
      </c>
      <c r="M4611" s="245" t="str">
        <f t="shared" si="649"/>
        <v/>
      </c>
      <c r="N4611" s="244" t="str">
        <f t="shared" si="650"/>
        <v/>
      </c>
      <c r="O4611" s="244" t="str">
        <f t="shared" si="651"/>
        <v/>
      </c>
      <c r="P4611">
        <f>IF($I4611&lt;&gt;"",$I4611,IF($E4611="SGD",1,IF($E4611="USD",Settings!$B$22,IF($E4611="HKD",Settings!$B$23,1))))</f>
        <v>1</v>
      </c>
      <c r="Q4611">
        <f t="shared" si="652"/>
        <v>0</v>
      </c>
      <c r="R4611">
        <f t="shared" si="653"/>
        <v>0</v>
      </c>
      <c r="S4611" t="str">
        <f t="shared" si="654"/>
        <v/>
      </c>
      <c r="T4611" t="str">
        <f t="shared" si="655"/>
        <v/>
      </c>
      <c r="U4611" t="str">
        <f t="shared" si="656"/>
        <v/>
      </c>
    </row>
    <row r="4612" spans="12:21" ht="15" customHeight="1" x14ac:dyDescent="0.15">
      <c r="L4612" s="244" t="str">
        <f t="shared" si="648"/>
        <v/>
      </c>
      <c r="M4612" s="245" t="str">
        <f t="shared" si="649"/>
        <v/>
      </c>
      <c r="N4612" s="244" t="str">
        <f t="shared" si="650"/>
        <v/>
      </c>
      <c r="O4612" s="244" t="str">
        <f t="shared" si="651"/>
        <v/>
      </c>
      <c r="P4612">
        <f>IF($I4612&lt;&gt;"",$I4612,IF($E4612="SGD",1,IF($E4612="USD",Settings!$B$22,IF($E4612="HKD",Settings!$B$23,1))))</f>
        <v>1</v>
      </c>
      <c r="Q4612">
        <f t="shared" si="652"/>
        <v>0</v>
      </c>
      <c r="R4612">
        <f t="shared" si="653"/>
        <v>0</v>
      </c>
      <c r="S4612" t="str">
        <f t="shared" si="654"/>
        <v/>
      </c>
      <c r="T4612" t="str">
        <f t="shared" si="655"/>
        <v/>
      </c>
      <c r="U4612" t="str">
        <f t="shared" si="656"/>
        <v/>
      </c>
    </row>
    <row r="4613" spans="12:21" ht="15" customHeight="1" x14ac:dyDescent="0.15">
      <c r="L4613" s="244" t="str">
        <f t="shared" si="648"/>
        <v/>
      </c>
      <c r="M4613" s="245" t="str">
        <f t="shared" si="649"/>
        <v/>
      </c>
      <c r="N4613" s="244" t="str">
        <f t="shared" si="650"/>
        <v/>
      </c>
      <c r="O4613" s="244" t="str">
        <f t="shared" si="651"/>
        <v/>
      </c>
      <c r="P4613">
        <f>IF($I4613&lt;&gt;"",$I4613,IF($E4613="SGD",1,IF($E4613="USD",Settings!$B$22,IF($E4613="HKD",Settings!$B$23,1))))</f>
        <v>1</v>
      </c>
      <c r="Q4613">
        <f t="shared" si="652"/>
        <v>0</v>
      </c>
      <c r="R4613">
        <f t="shared" si="653"/>
        <v>0</v>
      </c>
      <c r="S4613" t="str">
        <f t="shared" si="654"/>
        <v/>
      </c>
      <c r="T4613" t="str">
        <f t="shared" si="655"/>
        <v/>
      </c>
      <c r="U4613" t="str">
        <f t="shared" si="656"/>
        <v/>
      </c>
    </row>
    <row r="4614" spans="12:21" ht="15" customHeight="1" x14ac:dyDescent="0.15">
      <c r="L4614" s="244" t="str">
        <f t="shared" si="648"/>
        <v/>
      </c>
      <c r="M4614" s="245" t="str">
        <f t="shared" si="649"/>
        <v/>
      </c>
      <c r="N4614" s="244" t="str">
        <f t="shared" si="650"/>
        <v/>
      </c>
      <c r="O4614" s="244" t="str">
        <f t="shared" si="651"/>
        <v/>
      </c>
      <c r="P4614">
        <f>IF($I4614&lt;&gt;"",$I4614,IF($E4614="SGD",1,IF($E4614="USD",Settings!$B$22,IF($E4614="HKD",Settings!$B$23,1))))</f>
        <v>1</v>
      </c>
      <c r="Q4614">
        <f t="shared" si="652"/>
        <v>0</v>
      </c>
      <c r="R4614">
        <f t="shared" si="653"/>
        <v>0</v>
      </c>
      <c r="S4614" t="str">
        <f t="shared" si="654"/>
        <v/>
      </c>
      <c r="T4614" t="str">
        <f t="shared" si="655"/>
        <v/>
      </c>
      <c r="U4614" t="str">
        <f t="shared" si="656"/>
        <v/>
      </c>
    </row>
    <row r="4615" spans="12:21" ht="15" customHeight="1" x14ac:dyDescent="0.15">
      <c r="L4615" s="244" t="str">
        <f t="shared" si="648"/>
        <v/>
      </c>
      <c r="M4615" s="245" t="str">
        <f t="shared" si="649"/>
        <v/>
      </c>
      <c r="N4615" s="244" t="str">
        <f t="shared" si="650"/>
        <v/>
      </c>
      <c r="O4615" s="244" t="str">
        <f t="shared" si="651"/>
        <v/>
      </c>
      <c r="P4615">
        <f>IF($I4615&lt;&gt;"",$I4615,IF($E4615="SGD",1,IF($E4615="USD",Settings!$B$22,IF($E4615="HKD",Settings!$B$23,1))))</f>
        <v>1</v>
      </c>
      <c r="Q4615">
        <f t="shared" si="652"/>
        <v>0</v>
      </c>
      <c r="R4615">
        <f t="shared" si="653"/>
        <v>0</v>
      </c>
      <c r="S4615" t="str">
        <f t="shared" si="654"/>
        <v/>
      </c>
      <c r="T4615" t="str">
        <f t="shared" si="655"/>
        <v/>
      </c>
      <c r="U4615" t="str">
        <f t="shared" si="656"/>
        <v/>
      </c>
    </row>
    <row r="4616" spans="12:21" ht="15" customHeight="1" x14ac:dyDescent="0.15">
      <c r="L4616" s="244" t="str">
        <f t="shared" si="648"/>
        <v/>
      </c>
      <c r="M4616" s="245" t="str">
        <f t="shared" si="649"/>
        <v/>
      </c>
      <c r="N4616" s="244" t="str">
        <f t="shared" si="650"/>
        <v/>
      </c>
      <c r="O4616" s="244" t="str">
        <f t="shared" si="651"/>
        <v/>
      </c>
      <c r="P4616">
        <f>IF($I4616&lt;&gt;"",$I4616,IF($E4616="SGD",1,IF($E4616="USD",Settings!$B$22,IF($E4616="HKD",Settings!$B$23,1))))</f>
        <v>1</v>
      </c>
      <c r="Q4616">
        <f t="shared" si="652"/>
        <v>0</v>
      </c>
      <c r="R4616">
        <f t="shared" si="653"/>
        <v>0</v>
      </c>
      <c r="S4616" t="str">
        <f t="shared" si="654"/>
        <v/>
      </c>
      <c r="T4616" t="str">
        <f t="shared" si="655"/>
        <v/>
      </c>
      <c r="U4616" t="str">
        <f t="shared" si="656"/>
        <v/>
      </c>
    </row>
    <row r="4617" spans="12:21" ht="15" customHeight="1" x14ac:dyDescent="0.15">
      <c r="L4617" s="244" t="str">
        <f t="shared" si="648"/>
        <v/>
      </c>
      <c r="M4617" s="245" t="str">
        <f t="shared" si="649"/>
        <v/>
      </c>
      <c r="N4617" s="244" t="str">
        <f t="shared" si="650"/>
        <v/>
      </c>
      <c r="O4617" s="244" t="str">
        <f t="shared" si="651"/>
        <v/>
      </c>
      <c r="P4617">
        <f>IF($I4617&lt;&gt;"",$I4617,IF($E4617="SGD",1,IF($E4617="USD",Settings!$B$22,IF($E4617="HKD",Settings!$B$23,1))))</f>
        <v>1</v>
      </c>
      <c r="Q4617">
        <f t="shared" si="652"/>
        <v>0</v>
      </c>
      <c r="R4617">
        <f t="shared" si="653"/>
        <v>0</v>
      </c>
      <c r="S4617" t="str">
        <f t="shared" si="654"/>
        <v/>
      </c>
      <c r="T4617" t="str">
        <f t="shared" si="655"/>
        <v/>
      </c>
      <c r="U4617" t="str">
        <f t="shared" si="656"/>
        <v/>
      </c>
    </row>
    <row r="4618" spans="12:21" ht="15" customHeight="1" x14ac:dyDescent="0.15">
      <c r="L4618" s="244" t="str">
        <f t="shared" si="648"/>
        <v/>
      </c>
      <c r="M4618" s="245" t="str">
        <f t="shared" si="649"/>
        <v/>
      </c>
      <c r="N4618" s="244" t="str">
        <f t="shared" si="650"/>
        <v/>
      </c>
      <c r="O4618" s="244" t="str">
        <f t="shared" si="651"/>
        <v/>
      </c>
      <c r="P4618">
        <f>IF($I4618&lt;&gt;"",$I4618,IF($E4618="SGD",1,IF($E4618="USD",Settings!$B$22,IF($E4618="HKD",Settings!$B$23,1))))</f>
        <v>1</v>
      </c>
      <c r="Q4618">
        <f t="shared" si="652"/>
        <v>0</v>
      </c>
      <c r="R4618">
        <f t="shared" si="653"/>
        <v>0</v>
      </c>
      <c r="S4618" t="str">
        <f t="shared" si="654"/>
        <v/>
      </c>
      <c r="T4618" t="str">
        <f t="shared" si="655"/>
        <v/>
      </c>
      <c r="U4618" t="str">
        <f t="shared" si="656"/>
        <v/>
      </c>
    </row>
    <row r="4619" spans="12:21" ht="15" customHeight="1" x14ac:dyDescent="0.15">
      <c r="L4619" s="244" t="str">
        <f t="shared" si="648"/>
        <v/>
      </c>
      <c r="M4619" s="245" t="str">
        <f t="shared" si="649"/>
        <v/>
      </c>
      <c r="N4619" s="244" t="str">
        <f t="shared" si="650"/>
        <v/>
      </c>
      <c r="O4619" s="244" t="str">
        <f t="shared" si="651"/>
        <v/>
      </c>
      <c r="P4619">
        <f>IF($I4619&lt;&gt;"",$I4619,IF($E4619="SGD",1,IF($E4619="USD",Settings!$B$22,IF($E4619="HKD",Settings!$B$23,1))))</f>
        <v>1</v>
      </c>
      <c r="Q4619">
        <f t="shared" si="652"/>
        <v>0</v>
      </c>
      <c r="R4619">
        <f t="shared" si="653"/>
        <v>0</v>
      </c>
      <c r="S4619" t="str">
        <f t="shared" si="654"/>
        <v/>
      </c>
      <c r="T4619" t="str">
        <f t="shared" si="655"/>
        <v/>
      </c>
      <c r="U4619" t="str">
        <f t="shared" si="656"/>
        <v/>
      </c>
    </row>
    <row r="4620" spans="12:21" ht="15" customHeight="1" x14ac:dyDescent="0.15">
      <c r="L4620" s="244" t="str">
        <f t="shared" si="648"/>
        <v/>
      </c>
      <c r="M4620" s="245" t="str">
        <f t="shared" si="649"/>
        <v/>
      </c>
      <c r="N4620" s="244" t="str">
        <f t="shared" si="650"/>
        <v/>
      </c>
      <c r="O4620" s="244" t="str">
        <f t="shared" si="651"/>
        <v/>
      </c>
      <c r="P4620">
        <f>IF($I4620&lt;&gt;"",$I4620,IF($E4620="SGD",1,IF($E4620="USD",Settings!$B$22,IF($E4620="HKD",Settings!$B$23,1))))</f>
        <v>1</v>
      </c>
      <c r="Q4620">
        <f t="shared" si="652"/>
        <v>0</v>
      </c>
      <c r="R4620">
        <f t="shared" si="653"/>
        <v>0</v>
      </c>
      <c r="S4620" t="str">
        <f t="shared" si="654"/>
        <v/>
      </c>
      <c r="T4620" t="str">
        <f t="shared" si="655"/>
        <v/>
      </c>
      <c r="U4620" t="str">
        <f t="shared" si="656"/>
        <v/>
      </c>
    </row>
    <row r="4621" spans="12:21" ht="15" customHeight="1" x14ac:dyDescent="0.15">
      <c r="L4621" s="244" t="str">
        <f t="shared" si="648"/>
        <v/>
      </c>
      <c r="M4621" s="245" t="str">
        <f t="shared" si="649"/>
        <v/>
      </c>
      <c r="N4621" s="244" t="str">
        <f t="shared" si="650"/>
        <v/>
      </c>
      <c r="O4621" s="244" t="str">
        <f t="shared" si="651"/>
        <v/>
      </c>
      <c r="P4621">
        <f>IF($I4621&lt;&gt;"",$I4621,IF($E4621="SGD",1,IF($E4621="USD",Settings!$B$22,IF($E4621="HKD",Settings!$B$23,1))))</f>
        <v>1</v>
      </c>
      <c r="Q4621">
        <f t="shared" si="652"/>
        <v>0</v>
      </c>
      <c r="R4621">
        <f t="shared" si="653"/>
        <v>0</v>
      </c>
      <c r="S4621" t="str">
        <f t="shared" si="654"/>
        <v/>
      </c>
      <c r="T4621" t="str">
        <f t="shared" si="655"/>
        <v/>
      </c>
      <c r="U4621" t="str">
        <f t="shared" si="656"/>
        <v/>
      </c>
    </row>
    <row r="4622" spans="12:21" ht="15" customHeight="1" x14ac:dyDescent="0.15">
      <c r="L4622" s="244" t="str">
        <f t="shared" si="648"/>
        <v/>
      </c>
      <c r="M4622" s="245" t="str">
        <f t="shared" si="649"/>
        <v/>
      </c>
      <c r="N4622" s="244" t="str">
        <f t="shared" si="650"/>
        <v/>
      </c>
      <c r="O4622" s="244" t="str">
        <f t="shared" si="651"/>
        <v/>
      </c>
      <c r="P4622">
        <f>IF($I4622&lt;&gt;"",$I4622,IF($E4622="SGD",1,IF($E4622="USD",Settings!$B$22,IF($E4622="HKD",Settings!$B$23,1))))</f>
        <v>1</v>
      </c>
      <c r="Q4622">
        <f t="shared" si="652"/>
        <v>0</v>
      </c>
      <c r="R4622">
        <f t="shared" si="653"/>
        <v>0</v>
      </c>
      <c r="S4622" t="str">
        <f t="shared" si="654"/>
        <v/>
      </c>
      <c r="T4622" t="str">
        <f t="shared" si="655"/>
        <v/>
      </c>
      <c r="U4622" t="str">
        <f t="shared" si="656"/>
        <v/>
      </c>
    </row>
    <row r="4623" spans="12:21" ht="15" customHeight="1" x14ac:dyDescent="0.15">
      <c r="L4623" s="244" t="str">
        <f t="shared" si="648"/>
        <v/>
      </c>
      <c r="M4623" s="245" t="str">
        <f t="shared" si="649"/>
        <v/>
      </c>
      <c r="N4623" s="244" t="str">
        <f t="shared" si="650"/>
        <v/>
      </c>
      <c r="O4623" s="244" t="str">
        <f t="shared" si="651"/>
        <v/>
      </c>
      <c r="P4623">
        <f>IF($I4623&lt;&gt;"",$I4623,IF($E4623="SGD",1,IF($E4623="USD",Settings!$B$22,IF($E4623="HKD",Settings!$B$23,1))))</f>
        <v>1</v>
      </c>
      <c r="Q4623">
        <f t="shared" si="652"/>
        <v>0</v>
      </c>
      <c r="R4623">
        <f t="shared" si="653"/>
        <v>0</v>
      </c>
      <c r="S4623" t="str">
        <f t="shared" si="654"/>
        <v/>
      </c>
      <c r="T4623" t="str">
        <f t="shared" si="655"/>
        <v/>
      </c>
      <c r="U4623" t="str">
        <f t="shared" si="656"/>
        <v/>
      </c>
    </row>
    <row r="4624" spans="12:21" ht="15" customHeight="1" x14ac:dyDescent="0.15">
      <c r="L4624" s="244" t="str">
        <f t="shared" si="648"/>
        <v/>
      </c>
      <c r="M4624" s="245" t="str">
        <f t="shared" si="649"/>
        <v/>
      </c>
      <c r="N4624" s="244" t="str">
        <f t="shared" si="650"/>
        <v/>
      </c>
      <c r="O4624" s="244" t="str">
        <f t="shared" si="651"/>
        <v/>
      </c>
      <c r="P4624">
        <f>IF($I4624&lt;&gt;"",$I4624,IF($E4624="SGD",1,IF($E4624="USD",Settings!$B$22,IF($E4624="HKD",Settings!$B$23,1))))</f>
        <v>1</v>
      </c>
      <c r="Q4624">
        <f t="shared" si="652"/>
        <v>0</v>
      </c>
      <c r="R4624">
        <f t="shared" si="653"/>
        <v>0</v>
      </c>
      <c r="S4624" t="str">
        <f t="shared" si="654"/>
        <v/>
      </c>
      <c r="T4624" t="str">
        <f t="shared" si="655"/>
        <v/>
      </c>
      <c r="U4624" t="str">
        <f t="shared" si="656"/>
        <v/>
      </c>
    </row>
    <row r="4625" spans="12:21" ht="15" customHeight="1" x14ac:dyDescent="0.15">
      <c r="L4625" s="244" t="str">
        <f t="shared" si="648"/>
        <v/>
      </c>
      <c r="M4625" s="245" t="str">
        <f t="shared" si="649"/>
        <v/>
      </c>
      <c r="N4625" s="244" t="str">
        <f t="shared" si="650"/>
        <v/>
      </c>
      <c r="O4625" s="244" t="str">
        <f t="shared" si="651"/>
        <v/>
      </c>
      <c r="P4625">
        <f>IF($I4625&lt;&gt;"",$I4625,IF($E4625="SGD",1,IF($E4625="USD",Settings!$B$22,IF($E4625="HKD",Settings!$B$23,1))))</f>
        <v>1</v>
      </c>
      <c r="Q4625">
        <f t="shared" si="652"/>
        <v>0</v>
      </c>
      <c r="R4625">
        <f t="shared" si="653"/>
        <v>0</v>
      </c>
      <c r="S4625" t="str">
        <f t="shared" si="654"/>
        <v/>
      </c>
      <c r="T4625" t="str">
        <f t="shared" si="655"/>
        <v/>
      </c>
      <c r="U4625" t="str">
        <f t="shared" si="656"/>
        <v/>
      </c>
    </row>
    <row r="4626" spans="12:21" ht="15" customHeight="1" x14ac:dyDescent="0.15">
      <c r="L4626" s="244" t="str">
        <f t="shared" si="648"/>
        <v/>
      </c>
      <c r="M4626" s="245" t="str">
        <f t="shared" si="649"/>
        <v/>
      </c>
      <c r="N4626" s="244" t="str">
        <f t="shared" si="650"/>
        <v/>
      </c>
      <c r="O4626" s="244" t="str">
        <f t="shared" si="651"/>
        <v/>
      </c>
      <c r="P4626">
        <f>IF($I4626&lt;&gt;"",$I4626,IF($E4626="SGD",1,IF($E4626="USD",Settings!$B$22,IF($E4626="HKD",Settings!$B$23,1))))</f>
        <v>1</v>
      </c>
      <c r="Q4626">
        <f t="shared" si="652"/>
        <v>0</v>
      </c>
      <c r="R4626">
        <f t="shared" si="653"/>
        <v>0</v>
      </c>
      <c r="S4626" t="str">
        <f t="shared" si="654"/>
        <v/>
      </c>
      <c r="T4626" t="str">
        <f t="shared" si="655"/>
        <v/>
      </c>
      <c r="U4626" t="str">
        <f t="shared" si="656"/>
        <v/>
      </c>
    </row>
    <row r="4627" spans="12:21" ht="15" customHeight="1" x14ac:dyDescent="0.15">
      <c r="L4627" s="244" t="str">
        <f t="shared" si="648"/>
        <v/>
      </c>
      <c r="M4627" s="245" t="str">
        <f t="shared" si="649"/>
        <v/>
      </c>
      <c r="N4627" s="244" t="str">
        <f t="shared" si="650"/>
        <v/>
      </c>
      <c r="O4627" s="244" t="str">
        <f t="shared" si="651"/>
        <v/>
      </c>
      <c r="P4627">
        <f>IF($I4627&lt;&gt;"",$I4627,IF($E4627="SGD",1,IF($E4627="USD",Settings!$B$22,IF($E4627="HKD",Settings!$B$23,1))))</f>
        <v>1</v>
      </c>
      <c r="Q4627">
        <f t="shared" si="652"/>
        <v>0</v>
      </c>
      <c r="R4627">
        <f t="shared" si="653"/>
        <v>0</v>
      </c>
      <c r="S4627" t="str">
        <f t="shared" si="654"/>
        <v/>
      </c>
      <c r="T4627" t="str">
        <f t="shared" si="655"/>
        <v/>
      </c>
      <c r="U4627" t="str">
        <f t="shared" si="656"/>
        <v/>
      </c>
    </row>
    <row r="4628" spans="12:21" ht="15" customHeight="1" x14ac:dyDescent="0.15">
      <c r="L4628" s="244" t="str">
        <f t="shared" si="648"/>
        <v/>
      </c>
      <c r="M4628" s="245" t="str">
        <f t="shared" si="649"/>
        <v/>
      </c>
      <c r="N4628" s="244" t="str">
        <f t="shared" si="650"/>
        <v/>
      </c>
      <c r="O4628" s="244" t="str">
        <f t="shared" si="651"/>
        <v/>
      </c>
      <c r="P4628">
        <f>IF($I4628&lt;&gt;"",$I4628,IF($E4628="SGD",1,IF($E4628="USD",Settings!$B$22,IF($E4628="HKD",Settings!$B$23,1))))</f>
        <v>1</v>
      </c>
      <c r="Q4628">
        <f t="shared" si="652"/>
        <v>0</v>
      </c>
      <c r="R4628">
        <f t="shared" si="653"/>
        <v>0</v>
      </c>
      <c r="S4628" t="str">
        <f t="shared" si="654"/>
        <v/>
      </c>
      <c r="T4628" t="str">
        <f t="shared" si="655"/>
        <v/>
      </c>
      <c r="U4628" t="str">
        <f t="shared" si="656"/>
        <v/>
      </c>
    </row>
    <row r="4629" spans="12:21" ht="15" customHeight="1" x14ac:dyDescent="0.15">
      <c r="L4629" s="244" t="str">
        <f t="shared" si="648"/>
        <v/>
      </c>
      <c r="M4629" s="245" t="str">
        <f t="shared" si="649"/>
        <v/>
      </c>
      <c r="N4629" s="244" t="str">
        <f t="shared" si="650"/>
        <v/>
      </c>
      <c r="O4629" s="244" t="str">
        <f t="shared" si="651"/>
        <v/>
      </c>
      <c r="P4629">
        <f>IF($I4629&lt;&gt;"",$I4629,IF($E4629="SGD",1,IF($E4629="USD",Settings!$B$22,IF($E4629="HKD",Settings!$B$23,1))))</f>
        <v>1</v>
      </c>
      <c r="Q4629">
        <f t="shared" si="652"/>
        <v>0</v>
      </c>
      <c r="R4629">
        <f t="shared" si="653"/>
        <v>0</v>
      </c>
      <c r="S4629" t="str">
        <f t="shared" si="654"/>
        <v/>
      </c>
      <c r="T4629" t="str">
        <f t="shared" si="655"/>
        <v/>
      </c>
      <c r="U4629" t="str">
        <f t="shared" si="656"/>
        <v/>
      </c>
    </row>
    <row r="4630" spans="12:21" ht="15" customHeight="1" x14ac:dyDescent="0.15">
      <c r="L4630" s="244" t="str">
        <f t="shared" si="648"/>
        <v/>
      </c>
      <c r="M4630" s="245" t="str">
        <f t="shared" si="649"/>
        <v/>
      </c>
      <c r="N4630" s="244" t="str">
        <f t="shared" si="650"/>
        <v/>
      </c>
      <c r="O4630" s="244" t="str">
        <f t="shared" si="651"/>
        <v/>
      </c>
      <c r="P4630">
        <f>IF($I4630&lt;&gt;"",$I4630,IF($E4630="SGD",1,IF($E4630="USD",Settings!$B$22,IF($E4630="HKD",Settings!$B$23,1))))</f>
        <v>1</v>
      </c>
      <c r="Q4630">
        <f t="shared" si="652"/>
        <v>0</v>
      </c>
      <c r="R4630">
        <f t="shared" si="653"/>
        <v>0</v>
      </c>
      <c r="S4630" t="str">
        <f t="shared" si="654"/>
        <v/>
      </c>
      <c r="T4630" t="str">
        <f t="shared" si="655"/>
        <v/>
      </c>
      <c r="U4630" t="str">
        <f t="shared" si="656"/>
        <v/>
      </c>
    </row>
    <row r="4631" spans="12:21" ht="15" customHeight="1" x14ac:dyDescent="0.15">
      <c r="L4631" s="244" t="str">
        <f t="shared" si="648"/>
        <v/>
      </c>
      <c r="M4631" s="245" t="str">
        <f t="shared" si="649"/>
        <v/>
      </c>
      <c r="N4631" s="244" t="str">
        <f t="shared" si="650"/>
        <v/>
      </c>
      <c r="O4631" s="244" t="str">
        <f t="shared" si="651"/>
        <v/>
      </c>
      <c r="P4631">
        <f>IF($I4631&lt;&gt;"",$I4631,IF($E4631="SGD",1,IF($E4631="USD",Settings!$B$22,IF($E4631="HKD",Settings!$B$23,1))))</f>
        <v>1</v>
      </c>
      <c r="Q4631">
        <f t="shared" si="652"/>
        <v>0</v>
      </c>
      <c r="R4631">
        <f t="shared" si="653"/>
        <v>0</v>
      </c>
      <c r="S4631" t="str">
        <f t="shared" si="654"/>
        <v/>
      </c>
      <c r="T4631" t="str">
        <f t="shared" si="655"/>
        <v/>
      </c>
      <c r="U4631" t="str">
        <f t="shared" si="656"/>
        <v/>
      </c>
    </row>
    <row r="4632" spans="12:21" ht="15" customHeight="1" x14ac:dyDescent="0.15">
      <c r="L4632" s="244" t="str">
        <f t="shared" si="648"/>
        <v/>
      </c>
      <c r="M4632" s="245" t="str">
        <f t="shared" si="649"/>
        <v/>
      </c>
      <c r="N4632" s="244" t="str">
        <f t="shared" si="650"/>
        <v/>
      </c>
      <c r="O4632" s="244" t="str">
        <f t="shared" si="651"/>
        <v/>
      </c>
      <c r="P4632">
        <f>IF($I4632&lt;&gt;"",$I4632,IF($E4632="SGD",1,IF($E4632="USD",Settings!$B$22,IF($E4632="HKD",Settings!$B$23,1))))</f>
        <v>1</v>
      </c>
      <c r="Q4632">
        <f t="shared" si="652"/>
        <v>0</v>
      </c>
      <c r="R4632">
        <f t="shared" si="653"/>
        <v>0</v>
      </c>
      <c r="S4632" t="str">
        <f t="shared" si="654"/>
        <v/>
      </c>
      <c r="T4632" t="str">
        <f t="shared" si="655"/>
        <v/>
      </c>
      <c r="U4632" t="str">
        <f t="shared" si="656"/>
        <v/>
      </c>
    </row>
    <row r="4633" spans="12:21" ht="15" customHeight="1" x14ac:dyDescent="0.15">
      <c r="L4633" s="244" t="str">
        <f t="shared" si="648"/>
        <v/>
      </c>
      <c r="M4633" s="245" t="str">
        <f t="shared" si="649"/>
        <v/>
      </c>
      <c r="N4633" s="244" t="str">
        <f t="shared" si="650"/>
        <v/>
      </c>
      <c r="O4633" s="244" t="str">
        <f t="shared" si="651"/>
        <v/>
      </c>
      <c r="P4633">
        <f>IF($I4633&lt;&gt;"",$I4633,IF($E4633="SGD",1,IF($E4633="USD",Settings!$B$22,IF($E4633="HKD",Settings!$B$23,1))))</f>
        <v>1</v>
      </c>
      <c r="Q4633">
        <f t="shared" si="652"/>
        <v>0</v>
      </c>
      <c r="R4633">
        <f t="shared" si="653"/>
        <v>0</v>
      </c>
      <c r="S4633" t="str">
        <f t="shared" si="654"/>
        <v/>
      </c>
      <c r="T4633" t="str">
        <f t="shared" si="655"/>
        <v/>
      </c>
      <c r="U4633" t="str">
        <f t="shared" si="656"/>
        <v/>
      </c>
    </row>
    <row r="4634" spans="12:21" ht="15" customHeight="1" x14ac:dyDescent="0.15">
      <c r="L4634" s="244" t="str">
        <f t="shared" si="648"/>
        <v/>
      </c>
      <c r="M4634" s="245" t="str">
        <f t="shared" si="649"/>
        <v/>
      </c>
      <c r="N4634" s="244" t="str">
        <f t="shared" si="650"/>
        <v/>
      </c>
      <c r="O4634" s="244" t="str">
        <f t="shared" si="651"/>
        <v/>
      </c>
      <c r="P4634">
        <f>IF($I4634&lt;&gt;"",$I4634,IF($E4634="SGD",1,IF($E4634="USD",Settings!$B$22,IF($E4634="HKD",Settings!$B$23,1))))</f>
        <v>1</v>
      </c>
      <c r="Q4634">
        <f t="shared" si="652"/>
        <v>0</v>
      </c>
      <c r="R4634">
        <f t="shared" si="653"/>
        <v>0</v>
      </c>
      <c r="S4634" t="str">
        <f t="shared" si="654"/>
        <v/>
      </c>
      <c r="T4634" t="str">
        <f t="shared" si="655"/>
        <v/>
      </c>
      <c r="U4634" t="str">
        <f t="shared" si="656"/>
        <v/>
      </c>
    </row>
    <row r="4635" spans="12:21" ht="15" customHeight="1" x14ac:dyDescent="0.15">
      <c r="L4635" s="244" t="str">
        <f t="shared" si="648"/>
        <v/>
      </c>
      <c r="M4635" s="245" t="str">
        <f t="shared" si="649"/>
        <v/>
      </c>
      <c r="N4635" s="244" t="str">
        <f t="shared" si="650"/>
        <v/>
      </c>
      <c r="O4635" s="244" t="str">
        <f t="shared" si="651"/>
        <v/>
      </c>
      <c r="P4635">
        <f>IF($I4635&lt;&gt;"",$I4635,IF($E4635="SGD",1,IF($E4635="USD",Settings!$B$22,IF($E4635="HKD",Settings!$B$23,1))))</f>
        <v>1</v>
      </c>
      <c r="Q4635">
        <f t="shared" si="652"/>
        <v>0</v>
      </c>
      <c r="R4635">
        <f t="shared" si="653"/>
        <v>0</v>
      </c>
      <c r="S4635" t="str">
        <f t="shared" si="654"/>
        <v/>
      </c>
      <c r="T4635" t="str">
        <f t="shared" si="655"/>
        <v/>
      </c>
      <c r="U4635" t="str">
        <f t="shared" si="656"/>
        <v/>
      </c>
    </row>
    <row r="4636" spans="12:21" ht="15" customHeight="1" x14ac:dyDescent="0.15">
      <c r="L4636" s="244" t="str">
        <f t="shared" si="648"/>
        <v/>
      </c>
      <c r="M4636" s="245" t="str">
        <f t="shared" si="649"/>
        <v/>
      </c>
      <c r="N4636" s="244" t="str">
        <f t="shared" si="650"/>
        <v/>
      </c>
      <c r="O4636" s="244" t="str">
        <f t="shared" si="651"/>
        <v/>
      </c>
      <c r="P4636">
        <f>IF($I4636&lt;&gt;"",$I4636,IF($E4636="SGD",1,IF($E4636="USD",Settings!$B$22,IF($E4636="HKD",Settings!$B$23,1))))</f>
        <v>1</v>
      </c>
      <c r="Q4636">
        <f t="shared" si="652"/>
        <v>0</v>
      </c>
      <c r="R4636">
        <f t="shared" si="653"/>
        <v>0</v>
      </c>
      <c r="S4636" t="str">
        <f t="shared" si="654"/>
        <v/>
      </c>
      <c r="T4636" t="str">
        <f t="shared" si="655"/>
        <v/>
      </c>
      <c r="U4636" t="str">
        <f t="shared" si="656"/>
        <v/>
      </c>
    </row>
    <row r="4637" spans="12:21" ht="15" customHeight="1" x14ac:dyDescent="0.15">
      <c r="L4637" s="244" t="str">
        <f t="shared" si="648"/>
        <v/>
      </c>
      <c r="M4637" s="245" t="str">
        <f t="shared" si="649"/>
        <v/>
      </c>
      <c r="N4637" s="244" t="str">
        <f t="shared" si="650"/>
        <v/>
      </c>
      <c r="O4637" s="244" t="str">
        <f t="shared" si="651"/>
        <v/>
      </c>
      <c r="P4637">
        <f>IF($I4637&lt;&gt;"",$I4637,IF($E4637="SGD",1,IF($E4637="USD",Settings!$B$22,IF($E4637="HKD",Settings!$B$23,1))))</f>
        <v>1</v>
      </c>
      <c r="Q4637">
        <f t="shared" si="652"/>
        <v>0</v>
      </c>
      <c r="R4637">
        <f t="shared" si="653"/>
        <v>0</v>
      </c>
      <c r="S4637" t="str">
        <f t="shared" si="654"/>
        <v/>
      </c>
      <c r="T4637" t="str">
        <f t="shared" si="655"/>
        <v/>
      </c>
      <c r="U4637" t="str">
        <f t="shared" si="656"/>
        <v/>
      </c>
    </row>
    <row r="4638" spans="12:21" ht="15" customHeight="1" x14ac:dyDescent="0.15">
      <c r="L4638" s="244" t="str">
        <f t="shared" si="648"/>
        <v/>
      </c>
      <c r="M4638" s="245" t="str">
        <f t="shared" si="649"/>
        <v/>
      </c>
      <c r="N4638" s="244" t="str">
        <f t="shared" si="650"/>
        <v/>
      </c>
      <c r="O4638" s="244" t="str">
        <f t="shared" si="651"/>
        <v/>
      </c>
      <c r="P4638">
        <f>IF($I4638&lt;&gt;"",$I4638,IF($E4638="SGD",1,IF($E4638="USD",Settings!$B$22,IF($E4638="HKD",Settings!$B$23,1))))</f>
        <v>1</v>
      </c>
      <c r="Q4638">
        <f t="shared" si="652"/>
        <v>0</v>
      </c>
      <c r="R4638">
        <f t="shared" si="653"/>
        <v>0</v>
      </c>
      <c r="S4638" t="str">
        <f t="shared" si="654"/>
        <v/>
      </c>
      <c r="T4638" t="str">
        <f t="shared" si="655"/>
        <v/>
      </c>
      <c r="U4638" t="str">
        <f t="shared" si="656"/>
        <v/>
      </c>
    </row>
    <row r="4639" spans="12:21" ht="15" customHeight="1" x14ac:dyDescent="0.15">
      <c r="L4639" s="244" t="str">
        <f t="shared" si="648"/>
        <v/>
      </c>
      <c r="M4639" s="245" t="str">
        <f t="shared" si="649"/>
        <v/>
      </c>
      <c r="N4639" s="244" t="str">
        <f t="shared" si="650"/>
        <v/>
      </c>
      <c r="O4639" s="244" t="str">
        <f t="shared" si="651"/>
        <v/>
      </c>
      <c r="P4639">
        <f>IF($I4639&lt;&gt;"",$I4639,IF($E4639="SGD",1,IF($E4639="USD",Settings!$B$22,IF($E4639="HKD",Settings!$B$23,1))))</f>
        <v>1</v>
      </c>
      <c r="Q4639">
        <f t="shared" si="652"/>
        <v>0</v>
      </c>
      <c r="R4639">
        <f t="shared" si="653"/>
        <v>0</v>
      </c>
      <c r="S4639" t="str">
        <f t="shared" si="654"/>
        <v/>
      </c>
      <c r="T4639" t="str">
        <f t="shared" si="655"/>
        <v/>
      </c>
      <c r="U4639" t="str">
        <f t="shared" si="656"/>
        <v/>
      </c>
    </row>
    <row r="4640" spans="12:21" ht="15" customHeight="1" x14ac:dyDescent="0.15">
      <c r="L4640" s="244" t="str">
        <f t="shared" si="648"/>
        <v/>
      </c>
      <c r="M4640" s="245" t="str">
        <f t="shared" si="649"/>
        <v/>
      </c>
      <c r="N4640" s="244" t="str">
        <f t="shared" si="650"/>
        <v/>
      </c>
      <c r="O4640" s="244" t="str">
        <f t="shared" si="651"/>
        <v/>
      </c>
      <c r="P4640">
        <f>IF($I4640&lt;&gt;"",$I4640,IF($E4640="SGD",1,IF($E4640="USD",Settings!$B$22,IF($E4640="HKD",Settings!$B$23,1))))</f>
        <v>1</v>
      </c>
      <c r="Q4640">
        <f t="shared" si="652"/>
        <v>0</v>
      </c>
      <c r="R4640">
        <f t="shared" si="653"/>
        <v>0</v>
      </c>
      <c r="S4640" t="str">
        <f t="shared" si="654"/>
        <v/>
      </c>
      <c r="T4640" t="str">
        <f t="shared" si="655"/>
        <v/>
      </c>
      <c r="U4640" t="str">
        <f t="shared" si="656"/>
        <v/>
      </c>
    </row>
    <row r="4641" spans="12:21" ht="15" customHeight="1" x14ac:dyDescent="0.15">
      <c r="L4641" s="244" t="str">
        <f t="shared" si="648"/>
        <v/>
      </c>
      <c r="M4641" s="245" t="str">
        <f t="shared" si="649"/>
        <v/>
      </c>
      <c r="N4641" s="244" t="str">
        <f t="shared" si="650"/>
        <v/>
      </c>
      <c r="O4641" s="244" t="str">
        <f t="shared" si="651"/>
        <v/>
      </c>
      <c r="P4641">
        <f>IF($I4641&lt;&gt;"",$I4641,IF($E4641="SGD",1,IF($E4641="USD",Settings!$B$22,IF($E4641="HKD",Settings!$B$23,1))))</f>
        <v>1</v>
      </c>
      <c r="Q4641">
        <f t="shared" si="652"/>
        <v>0</v>
      </c>
      <c r="R4641">
        <f t="shared" si="653"/>
        <v>0</v>
      </c>
      <c r="S4641" t="str">
        <f t="shared" si="654"/>
        <v/>
      </c>
      <c r="T4641" t="str">
        <f t="shared" si="655"/>
        <v/>
      </c>
      <c r="U4641" t="str">
        <f t="shared" si="656"/>
        <v/>
      </c>
    </row>
    <row r="4642" spans="12:21" ht="15" customHeight="1" x14ac:dyDescent="0.15">
      <c r="L4642" s="244" t="str">
        <f t="shared" si="648"/>
        <v/>
      </c>
      <c r="M4642" s="245" t="str">
        <f t="shared" si="649"/>
        <v/>
      </c>
      <c r="N4642" s="244" t="str">
        <f t="shared" si="650"/>
        <v/>
      </c>
      <c r="O4642" s="244" t="str">
        <f t="shared" si="651"/>
        <v/>
      </c>
      <c r="P4642">
        <f>IF($I4642&lt;&gt;"",$I4642,IF($E4642="SGD",1,IF($E4642="USD",Settings!$B$22,IF($E4642="HKD",Settings!$B$23,1))))</f>
        <v>1</v>
      </c>
      <c r="Q4642">
        <f t="shared" si="652"/>
        <v>0</v>
      </c>
      <c r="R4642">
        <f t="shared" si="653"/>
        <v>0</v>
      </c>
      <c r="S4642" t="str">
        <f t="shared" si="654"/>
        <v/>
      </c>
      <c r="T4642" t="str">
        <f t="shared" si="655"/>
        <v/>
      </c>
      <c r="U4642" t="str">
        <f t="shared" si="656"/>
        <v/>
      </c>
    </row>
    <row r="4643" spans="12:21" ht="15" customHeight="1" x14ac:dyDescent="0.15">
      <c r="L4643" s="244" t="str">
        <f t="shared" si="648"/>
        <v/>
      </c>
      <c r="M4643" s="245" t="str">
        <f t="shared" si="649"/>
        <v/>
      </c>
      <c r="N4643" s="244" t="str">
        <f t="shared" si="650"/>
        <v/>
      </c>
      <c r="O4643" s="244" t="str">
        <f t="shared" si="651"/>
        <v/>
      </c>
      <c r="P4643">
        <f>IF($I4643&lt;&gt;"",$I4643,IF($E4643="SGD",1,IF($E4643="USD",Settings!$B$22,IF($E4643="HKD",Settings!$B$23,1))))</f>
        <v>1</v>
      </c>
      <c r="Q4643">
        <f t="shared" si="652"/>
        <v>0</v>
      </c>
      <c r="R4643">
        <f t="shared" si="653"/>
        <v>0</v>
      </c>
      <c r="S4643" t="str">
        <f t="shared" si="654"/>
        <v/>
      </c>
      <c r="T4643" t="str">
        <f t="shared" si="655"/>
        <v/>
      </c>
      <c r="U4643" t="str">
        <f t="shared" si="656"/>
        <v/>
      </c>
    </row>
    <row r="4644" spans="12:21" ht="15" customHeight="1" x14ac:dyDescent="0.15">
      <c r="L4644" s="244" t="str">
        <f t="shared" si="648"/>
        <v/>
      </c>
      <c r="M4644" s="245" t="str">
        <f t="shared" si="649"/>
        <v/>
      </c>
      <c r="N4644" s="244" t="str">
        <f t="shared" si="650"/>
        <v/>
      </c>
      <c r="O4644" s="244" t="str">
        <f t="shared" si="651"/>
        <v/>
      </c>
      <c r="P4644">
        <f>IF($I4644&lt;&gt;"",$I4644,IF($E4644="SGD",1,IF($E4644="USD",Settings!$B$22,IF($E4644="HKD",Settings!$B$23,1))))</f>
        <v>1</v>
      </c>
      <c r="Q4644">
        <f t="shared" si="652"/>
        <v>0</v>
      </c>
      <c r="R4644">
        <f t="shared" si="653"/>
        <v>0</v>
      </c>
      <c r="S4644" t="str">
        <f t="shared" si="654"/>
        <v/>
      </c>
      <c r="T4644" t="str">
        <f t="shared" si="655"/>
        <v/>
      </c>
      <c r="U4644" t="str">
        <f t="shared" si="656"/>
        <v/>
      </c>
    </row>
    <row r="4645" spans="12:21" ht="15" customHeight="1" x14ac:dyDescent="0.15">
      <c r="L4645" s="244" t="str">
        <f t="shared" si="648"/>
        <v/>
      </c>
      <c r="M4645" s="245" t="str">
        <f t="shared" si="649"/>
        <v/>
      </c>
      <c r="N4645" s="244" t="str">
        <f t="shared" si="650"/>
        <v/>
      </c>
      <c r="O4645" s="244" t="str">
        <f t="shared" si="651"/>
        <v/>
      </c>
      <c r="P4645">
        <f>IF($I4645&lt;&gt;"",$I4645,IF($E4645="SGD",1,IF($E4645="USD",Settings!$B$22,IF($E4645="HKD",Settings!$B$23,1))))</f>
        <v>1</v>
      </c>
      <c r="Q4645">
        <f t="shared" si="652"/>
        <v>0</v>
      </c>
      <c r="R4645">
        <f t="shared" si="653"/>
        <v>0</v>
      </c>
      <c r="S4645" t="str">
        <f t="shared" si="654"/>
        <v/>
      </c>
      <c r="T4645" t="str">
        <f t="shared" si="655"/>
        <v/>
      </c>
      <c r="U4645" t="str">
        <f t="shared" si="656"/>
        <v/>
      </c>
    </row>
    <row r="4646" spans="12:21" ht="15" customHeight="1" x14ac:dyDescent="0.15">
      <c r="L4646" s="244" t="str">
        <f t="shared" si="648"/>
        <v/>
      </c>
      <c r="M4646" s="245" t="str">
        <f t="shared" si="649"/>
        <v/>
      </c>
      <c r="N4646" s="244" t="str">
        <f t="shared" si="650"/>
        <v/>
      </c>
      <c r="O4646" s="244" t="str">
        <f t="shared" si="651"/>
        <v/>
      </c>
      <c r="P4646">
        <f>IF($I4646&lt;&gt;"",$I4646,IF($E4646="SGD",1,IF($E4646="USD",Settings!$B$22,IF($E4646="HKD",Settings!$B$23,1))))</f>
        <v>1</v>
      </c>
      <c r="Q4646">
        <f t="shared" si="652"/>
        <v>0</v>
      </c>
      <c r="R4646">
        <f t="shared" si="653"/>
        <v>0</v>
      </c>
      <c r="S4646" t="str">
        <f t="shared" si="654"/>
        <v/>
      </c>
      <c r="T4646" t="str">
        <f t="shared" si="655"/>
        <v/>
      </c>
      <c r="U4646" t="str">
        <f t="shared" si="656"/>
        <v/>
      </c>
    </row>
    <row r="4647" spans="12:21" ht="15" customHeight="1" x14ac:dyDescent="0.15">
      <c r="L4647" s="244" t="str">
        <f t="shared" si="648"/>
        <v/>
      </c>
      <c r="M4647" s="245" t="str">
        <f t="shared" si="649"/>
        <v/>
      </c>
      <c r="N4647" s="244" t="str">
        <f t="shared" si="650"/>
        <v/>
      </c>
      <c r="O4647" s="244" t="str">
        <f t="shared" si="651"/>
        <v/>
      </c>
      <c r="P4647">
        <f>IF($I4647&lt;&gt;"",$I4647,IF($E4647="SGD",1,IF($E4647="USD",Settings!$B$22,IF($E4647="HKD",Settings!$B$23,1))))</f>
        <v>1</v>
      </c>
      <c r="Q4647">
        <f t="shared" si="652"/>
        <v>0</v>
      </c>
      <c r="R4647">
        <f t="shared" si="653"/>
        <v>0</v>
      </c>
      <c r="S4647" t="str">
        <f t="shared" si="654"/>
        <v/>
      </c>
      <c r="T4647" t="str">
        <f t="shared" si="655"/>
        <v/>
      </c>
      <c r="U4647" t="str">
        <f t="shared" si="656"/>
        <v/>
      </c>
    </row>
    <row r="4648" spans="12:21" ht="15" customHeight="1" x14ac:dyDescent="0.15">
      <c r="L4648" s="244" t="str">
        <f t="shared" si="648"/>
        <v/>
      </c>
      <c r="M4648" s="245" t="str">
        <f t="shared" si="649"/>
        <v/>
      </c>
      <c r="N4648" s="244" t="str">
        <f t="shared" si="650"/>
        <v/>
      </c>
      <c r="O4648" s="244" t="str">
        <f t="shared" si="651"/>
        <v/>
      </c>
      <c r="P4648">
        <f>IF($I4648&lt;&gt;"",$I4648,IF($E4648="SGD",1,IF($E4648="USD",Settings!$B$22,IF($E4648="HKD",Settings!$B$23,1))))</f>
        <v>1</v>
      </c>
      <c r="Q4648">
        <f t="shared" si="652"/>
        <v>0</v>
      </c>
      <c r="R4648">
        <f t="shared" si="653"/>
        <v>0</v>
      </c>
      <c r="S4648" t="str">
        <f t="shared" si="654"/>
        <v/>
      </c>
      <c r="T4648" t="str">
        <f t="shared" si="655"/>
        <v/>
      </c>
      <c r="U4648" t="str">
        <f t="shared" si="656"/>
        <v/>
      </c>
    </row>
    <row r="4649" spans="12:21" ht="15" customHeight="1" x14ac:dyDescent="0.15">
      <c r="L4649" s="244" t="str">
        <f t="shared" ref="L4649:L4712" si="657">IF(OR(B4649="",C4649="",E4649=""),"",B4649&amp;":"&amp;C4649&amp;":"&amp;E4649)</f>
        <v/>
      </c>
      <c r="M4649" s="245" t="str">
        <f t="shared" ref="M4649:M4712" si="658">IF(A4649="","",A4649*D4649)</f>
        <v/>
      </c>
      <c r="N4649" s="244" t="str">
        <f t="shared" ref="N4649:N4712" si="659">IF(A4649="","",IF(OR(A4649=1,A4649=0),J4649,0))</f>
        <v/>
      </c>
      <c r="O4649" s="244" t="str">
        <f t="shared" ref="O4649:O4712" si="660">IF(A4649="","",IF(A4649=-1,J4649,0))</f>
        <v/>
      </c>
      <c r="P4649">
        <f>IF($I4649&lt;&gt;"",$I4649,IF($E4649="SGD",1,IF($E4649="USD",Settings!$B$22,IF($E4649="HKD",Settings!$B$23,1))))</f>
        <v>1</v>
      </c>
      <c r="Q4649">
        <f t="shared" ref="Q4649:Q4712" si="661">IF($L4649="",0,($O4649-$N4649+IF($A4649=2,$J4649,0))*$P4649)</f>
        <v>0</v>
      </c>
      <c r="R4649">
        <f t="shared" ref="R4649:R4712" si="662">IF($L4649="",0,IF($A4649=2,$J4649*$P4649,0))</f>
        <v>0</v>
      </c>
      <c r="S4649" t="str">
        <f t="shared" si="654"/>
        <v/>
      </c>
      <c r="T4649" t="str">
        <f t="shared" si="655"/>
        <v/>
      </c>
      <c r="U4649" t="str">
        <f t="shared" si="656"/>
        <v/>
      </c>
    </row>
    <row r="4650" spans="12:21" ht="15" customHeight="1" x14ac:dyDescent="0.15">
      <c r="L4650" s="244" t="str">
        <f t="shared" si="657"/>
        <v/>
      </c>
      <c r="M4650" s="245" t="str">
        <f t="shared" si="658"/>
        <v/>
      </c>
      <c r="N4650" s="244" t="str">
        <f t="shared" si="659"/>
        <v/>
      </c>
      <c r="O4650" s="244" t="str">
        <f t="shared" si="660"/>
        <v/>
      </c>
      <c r="P4650">
        <f>IF($I4650&lt;&gt;"",$I4650,IF($E4650="SGD",1,IF($E4650="USD",Settings!$B$22,IF($E4650="HKD",Settings!$B$23,1))))</f>
        <v>1</v>
      </c>
      <c r="Q4650">
        <f t="shared" si="661"/>
        <v>0</v>
      </c>
      <c r="R4650">
        <f t="shared" si="662"/>
        <v>0</v>
      </c>
      <c r="S4650" t="str">
        <f t="shared" si="654"/>
        <v/>
      </c>
      <c r="T4650" t="str">
        <f t="shared" si="655"/>
        <v/>
      </c>
      <c r="U4650" t="str">
        <f t="shared" si="656"/>
        <v/>
      </c>
    </row>
    <row r="4651" spans="12:21" ht="15" customHeight="1" x14ac:dyDescent="0.15">
      <c r="L4651" s="244" t="str">
        <f t="shared" si="657"/>
        <v/>
      </c>
      <c r="M4651" s="245" t="str">
        <f t="shared" si="658"/>
        <v/>
      </c>
      <c r="N4651" s="244" t="str">
        <f t="shared" si="659"/>
        <v/>
      </c>
      <c r="O4651" s="244" t="str">
        <f t="shared" si="660"/>
        <v/>
      </c>
      <c r="P4651">
        <f>IF($I4651&lt;&gt;"",$I4651,IF($E4651="SGD",1,IF($E4651="USD",Settings!$B$22,IF($E4651="HKD",Settings!$B$23,1))))</f>
        <v>1</v>
      </c>
      <c r="Q4651">
        <f t="shared" si="661"/>
        <v>0</v>
      </c>
      <c r="R4651">
        <f t="shared" si="662"/>
        <v>0</v>
      </c>
      <c r="S4651" t="str">
        <f t="shared" si="654"/>
        <v/>
      </c>
      <c r="T4651" t="str">
        <f t="shared" si="655"/>
        <v/>
      </c>
      <c r="U4651" t="str">
        <f t="shared" si="656"/>
        <v/>
      </c>
    </row>
    <row r="4652" spans="12:21" ht="15" customHeight="1" x14ac:dyDescent="0.15">
      <c r="L4652" s="244" t="str">
        <f t="shared" si="657"/>
        <v/>
      </c>
      <c r="M4652" s="245" t="str">
        <f t="shared" si="658"/>
        <v/>
      </c>
      <c r="N4652" s="244" t="str">
        <f t="shared" si="659"/>
        <v/>
      </c>
      <c r="O4652" s="244" t="str">
        <f t="shared" si="660"/>
        <v/>
      </c>
      <c r="P4652">
        <f>IF($I4652&lt;&gt;"",$I4652,IF($E4652="SGD",1,IF($E4652="USD",Settings!$B$22,IF($E4652="HKD",Settings!$B$23,1))))</f>
        <v>1</v>
      </c>
      <c r="Q4652">
        <f t="shared" si="661"/>
        <v>0</v>
      </c>
      <c r="R4652">
        <f t="shared" si="662"/>
        <v>0</v>
      </c>
      <c r="S4652" t="str">
        <f t="shared" si="654"/>
        <v/>
      </c>
      <c r="T4652" t="str">
        <f t="shared" si="655"/>
        <v/>
      </c>
      <c r="U4652" t="str">
        <f t="shared" si="656"/>
        <v/>
      </c>
    </row>
    <row r="4653" spans="12:21" ht="15" customHeight="1" x14ac:dyDescent="0.15">
      <c r="L4653" s="244" t="str">
        <f t="shared" si="657"/>
        <v/>
      </c>
      <c r="M4653" s="245" t="str">
        <f t="shared" si="658"/>
        <v/>
      </c>
      <c r="N4653" s="244" t="str">
        <f t="shared" si="659"/>
        <v/>
      </c>
      <c r="O4653" s="244" t="str">
        <f t="shared" si="660"/>
        <v/>
      </c>
      <c r="P4653">
        <f>IF($I4653&lt;&gt;"",$I4653,IF($E4653="SGD",1,IF($E4653="USD",Settings!$B$22,IF($E4653="HKD",Settings!$B$23,1))))</f>
        <v>1</v>
      </c>
      <c r="Q4653">
        <f t="shared" si="661"/>
        <v>0</v>
      </c>
      <c r="R4653">
        <f t="shared" si="662"/>
        <v>0</v>
      </c>
      <c r="S4653" t="str">
        <f t="shared" si="654"/>
        <v/>
      </c>
      <c r="T4653" t="str">
        <f t="shared" si="655"/>
        <v/>
      </c>
      <c r="U4653" t="str">
        <f t="shared" si="656"/>
        <v/>
      </c>
    </row>
    <row r="4654" spans="12:21" ht="15" customHeight="1" x14ac:dyDescent="0.15">
      <c r="L4654" s="244" t="str">
        <f t="shared" si="657"/>
        <v/>
      </c>
      <c r="M4654" s="245" t="str">
        <f t="shared" si="658"/>
        <v/>
      </c>
      <c r="N4654" s="244" t="str">
        <f t="shared" si="659"/>
        <v/>
      </c>
      <c r="O4654" s="244" t="str">
        <f t="shared" si="660"/>
        <v/>
      </c>
      <c r="P4654">
        <f>IF($I4654&lt;&gt;"",$I4654,IF($E4654="SGD",1,IF($E4654="USD",Settings!$B$22,IF($E4654="HKD",Settings!$B$23,1))))</f>
        <v>1</v>
      </c>
      <c r="Q4654">
        <f t="shared" si="661"/>
        <v>0</v>
      </c>
      <c r="R4654">
        <f t="shared" si="662"/>
        <v>0</v>
      </c>
      <c r="S4654" t="str">
        <f t="shared" si="654"/>
        <v/>
      </c>
      <c r="T4654" t="str">
        <f t="shared" si="655"/>
        <v/>
      </c>
      <c r="U4654" t="str">
        <f t="shared" si="656"/>
        <v/>
      </c>
    </row>
    <row r="4655" spans="12:21" ht="15" customHeight="1" x14ac:dyDescent="0.15">
      <c r="L4655" s="244" t="str">
        <f t="shared" si="657"/>
        <v/>
      </c>
      <c r="M4655" s="245" t="str">
        <f t="shared" si="658"/>
        <v/>
      </c>
      <c r="N4655" s="244" t="str">
        <f t="shared" si="659"/>
        <v/>
      </c>
      <c r="O4655" s="244" t="str">
        <f t="shared" si="660"/>
        <v/>
      </c>
      <c r="P4655">
        <f>IF($I4655&lt;&gt;"",$I4655,IF($E4655="SGD",1,IF($E4655="USD",Settings!$B$22,IF($E4655="HKD",Settings!$B$23,1))))</f>
        <v>1</v>
      </c>
      <c r="Q4655">
        <f t="shared" si="661"/>
        <v>0</v>
      </c>
      <c r="R4655">
        <f t="shared" si="662"/>
        <v>0</v>
      </c>
      <c r="S4655" t="str">
        <f t="shared" si="654"/>
        <v/>
      </c>
      <c r="T4655" t="str">
        <f t="shared" si="655"/>
        <v/>
      </c>
      <c r="U4655" t="str">
        <f t="shared" si="656"/>
        <v/>
      </c>
    </row>
    <row r="4656" spans="12:21" ht="15" customHeight="1" x14ac:dyDescent="0.15">
      <c r="L4656" s="244" t="str">
        <f t="shared" si="657"/>
        <v/>
      </c>
      <c r="M4656" s="245" t="str">
        <f t="shared" si="658"/>
        <v/>
      </c>
      <c r="N4656" s="244" t="str">
        <f t="shared" si="659"/>
        <v/>
      </c>
      <c r="O4656" s="244" t="str">
        <f t="shared" si="660"/>
        <v/>
      </c>
      <c r="P4656">
        <f>IF($I4656&lt;&gt;"",$I4656,IF($E4656="SGD",1,IF($E4656="USD",Settings!$B$22,IF($E4656="HKD",Settings!$B$23,1))))</f>
        <v>1</v>
      </c>
      <c r="Q4656">
        <f t="shared" si="661"/>
        <v>0</v>
      </c>
      <c r="R4656">
        <f t="shared" si="662"/>
        <v>0</v>
      </c>
      <c r="S4656" t="str">
        <f t="shared" si="654"/>
        <v/>
      </c>
      <c r="T4656" t="str">
        <f t="shared" si="655"/>
        <v/>
      </c>
      <c r="U4656" t="str">
        <f t="shared" si="656"/>
        <v/>
      </c>
    </row>
    <row r="4657" spans="12:21" ht="15" customHeight="1" x14ac:dyDescent="0.15">
      <c r="L4657" s="244" t="str">
        <f t="shared" si="657"/>
        <v/>
      </c>
      <c r="M4657" s="245" t="str">
        <f t="shared" si="658"/>
        <v/>
      </c>
      <c r="N4657" s="244" t="str">
        <f t="shared" si="659"/>
        <v/>
      </c>
      <c r="O4657" s="244" t="str">
        <f t="shared" si="660"/>
        <v/>
      </c>
      <c r="P4657">
        <f>IF($I4657&lt;&gt;"",$I4657,IF($E4657="SGD",1,IF($E4657="USD",Settings!$B$22,IF($E4657="HKD",Settings!$B$23,1))))</f>
        <v>1</v>
      </c>
      <c r="Q4657">
        <f t="shared" si="661"/>
        <v>0</v>
      </c>
      <c r="R4657">
        <f t="shared" si="662"/>
        <v>0</v>
      </c>
      <c r="S4657" t="str">
        <f t="shared" si="654"/>
        <v/>
      </c>
      <c r="T4657" t="str">
        <f t="shared" si="655"/>
        <v/>
      </c>
      <c r="U4657" t="str">
        <f t="shared" si="656"/>
        <v/>
      </c>
    </row>
    <row r="4658" spans="12:21" ht="15" customHeight="1" x14ac:dyDescent="0.15">
      <c r="L4658" s="244" t="str">
        <f t="shared" si="657"/>
        <v/>
      </c>
      <c r="M4658" s="245" t="str">
        <f t="shared" si="658"/>
        <v/>
      </c>
      <c r="N4658" s="244" t="str">
        <f t="shared" si="659"/>
        <v/>
      </c>
      <c r="O4658" s="244" t="str">
        <f t="shared" si="660"/>
        <v/>
      </c>
      <c r="P4658">
        <f>IF($I4658&lt;&gt;"",$I4658,IF($E4658="SGD",1,IF($E4658="USD",Settings!$B$22,IF($E4658="HKD",Settings!$B$23,1))))</f>
        <v>1</v>
      </c>
      <c r="Q4658">
        <f t="shared" si="661"/>
        <v>0</v>
      </c>
      <c r="R4658">
        <f t="shared" si="662"/>
        <v>0</v>
      </c>
      <c r="S4658" t="str">
        <f t="shared" si="654"/>
        <v/>
      </c>
      <c r="T4658" t="str">
        <f t="shared" si="655"/>
        <v/>
      </c>
      <c r="U4658" t="str">
        <f t="shared" si="656"/>
        <v/>
      </c>
    </row>
    <row r="4659" spans="12:21" ht="15" customHeight="1" x14ac:dyDescent="0.15">
      <c r="L4659" s="244" t="str">
        <f t="shared" si="657"/>
        <v/>
      </c>
      <c r="M4659" s="245" t="str">
        <f t="shared" si="658"/>
        <v/>
      </c>
      <c r="N4659" s="244" t="str">
        <f t="shared" si="659"/>
        <v/>
      </c>
      <c r="O4659" s="244" t="str">
        <f t="shared" si="660"/>
        <v/>
      </c>
      <c r="P4659">
        <f>IF($I4659&lt;&gt;"",$I4659,IF($E4659="SGD",1,IF($E4659="USD",Settings!$B$22,IF($E4659="HKD",Settings!$B$23,1))))</f>
        <v>1</v>
      </c>
      <c r="Q4659">
        <f t="shared" si="661"/>
        <v>0</v>
      </c>
      <c r="R4659">
        <f t="shared" si="662"/>
        <v>0</v>
      </c>
      <c r="S4659" t="str">
        <f t="shared" si="654"/>
        <v/>
      </c>
      <c r="T4659" t="str">
        <f t="shared" si="655"/>
        <v/>
      </c>
      <c r="U4659" t="str">
        <f t="shared" si="656"/>
        <v/>
      </c>
    </row>
    <row r="4660" spans="12:21" ht="15" customHeight="1" x14ac:dyDescent="0.15">
      <c r="L4660" s="244" t="str">
        <f t="shared" si="657"/>
        <v/>
      </c>
      <c r="M4660" s="245" t="str">
        <f t="shared" si="658"/>
        <v/>
      </c>
      <c r="N4660" s="244" t="str">
        <f t="shared" si="659"/>
        <v/>
      </c>
      <c r="O4660" s="244" t="str">
        <f t="shared" si="660"/>
        <v/>
      </c>
      <c r="P4660">
        <f>IF($I4660&lt;&gt;"",$I4660,IF($E4660="SGD",1,IF($E4660="USD",Settings!$B$22,IF($E4660="HKD",Settings!$B$23,1))))</f>
        <v>1</v>
      </c>
      <c r="Q4660">
        <f t="shared" si="661"/>
        <v>0</v>
      </c>
      <c r="R4660">
        <f t="shared" si="662"/>
        <v>0</v>
      </c>
      <c r="S4660" t="str">
        <f t="shared" si="654"/>
        <v/>
      </c>
      <c r="T4660" t="str">
        <f t="shared" si="655"/>
        <v/>
      </c>
      <c r="U4660" t="str">
        <f t="shared" si="656"/>
        <v/>
      </c>
    </row>
    <row r="4661" spans="12:21" ht="15" customHeight="1" x14ac:dyDescent="0.15">
      <c r="L4661" s="244" t="str">
        <f t="shared" si="657"/>
        <v/>
      </c>
      <c r="M4661" s="245" t="str">
        <f t="shared" si="658"/>
        <v/>
      </c>
      <c r="N4661" s="244" t="str">
        <f t="shared" si="659"/>
        <v/>
      </c>
      <c r="O4661" s="244" t="str">
        <f t="shared" si="660"/>
        <v/>
      </c>
      <c r="P4661">
        <f>IF($I4661&lt;&gt;"",$I4661,IF($E4661="SGD",1,IF($E4661="USD",Settings!$B$22,IF($E4661="HKD",Settings!$B$23,1))))</f>
        <v>1</v>
      </c>
      <c r="Q4661">
        <f t="shared" si="661"/>
        <v>0</v>
      </c>
      <c r="R4661">
        <f t="shared" si="662"/>
        <v>0</v>
      </c>
      <c r="S4661" t="str">
        <f t="shared" si="654"/>
        <v/>
      </c>
      <c r="T4661" t="str">
        <f t="shared" si="655"/>
        <v/>
      </c>
      <c r="U4661" t="str">
        <f t="shared" si="656"/>
        <v/>
      </c>
    </row>
    <row r="4662" spans="12:21" ht="15" customHeight="1" x14ac:dyDescent="0.15">
      <c r="L4662" s="244" t="str">
        <f t="shared" si="657"/>
        <v/>
      </c>
      <c r="M4662" s="245" t="str">
        <f t="shared" si="658"/>
        <v/>
      </c>
      <c r="N4662" s="244" t="str">
        <f t="shared" si="659"/>
        <v/>
      </c>
      <c r="O4662" s="244" t="str">
        <f t="shared" si="660"/>
        <v/>
      </c>
      <c r="P4662">
        <f>IF($I4662&lt;&gt;"",$I4662,IF($E4662="SGD",1,IF($E4662="USD",Settings!$B$22,IF($E4662="HKD",Settings!$B$23,1))))</f>
        <v>1</v>
      </c>
      <c r="Q4662">
        <f t="shared" si="661"/>
        <v>0</v>
      </c>
      <c r="R4662">
        <f t="shared" si="662"/>
        <v>0</v>
      </c>
      <c r="S4662" t="str">
        <f t="shared" si="654"/>
        <v/>
      </c>
      <c r="T4662" t="str">
        <f t="shared" si="655"/>
        <v/>
      </c>
      <c r="U4662" t="str">
        <f t="shared" si="656"/>
        <v/>
      </c>
    </row>
    <row r="4663" spans="12:21" ht="15" customHeight="1" x14ac:dyDescent="0.15">
      <c r="L4663" s="244" t="str">
        <f t="shared" si="657"/>
        <v/>
      </c>
      <c r="M4663" s="245" t="str">
        <f t="shared" si="658"/>
        <v/>
      </c>
      <c r="N4663" s="244" t="str">
        <f t="shared" si="659"/>
        <v/>
      </c>
      <c r="O4663" s="244" t="str">
        <f t="shared" si="660"/>
        <v/>
      </c>
      <c r="P4663">
        <f>IF($I4663&lt;&gt;"",$I4663,IF($E4663="SGD",1,IF($E4663="USD",Settings!$B$22,IF($E4663="HKD",Settings!$B$23,1))))</f>
        <v>1</v>
      </c>
      <c r="Q4663">
        <f t="shared" si="661"/>
        <v>0</v>
      </c>
      <c r="R4663">
        <f t="shared" si="662"/>
        <v>0</v>
      </c>
      <c r="S4663" t="str">
        <f t="shared" si="654"/>
        <v/>
      </c>
      <c r="T4663" t="str">
        <f t="shared" si="655"/>
        <v/>
      </c>
      <c r="U4663" t="str">
        <f t="shared" si="656"/>
        <v/>
      </c>
    </row>
    <row r="4664" spans="12:21" ht="15" customHeight="1" x14ac:dyDescent="0.15">
      <c r="L4664" s="244" t="str">
        <f t="shared" si="657"/>
        <v/>
      </c>
      <c r="M4664" s="245" t="str">
        <f t="shared" si="658"/>
        <v/>
      </c>
      <c r="N4664" s="244" t="str">
        <f t="shared" si="659"/>
        <v/>
      </c>
      <c r="O4664" s="244" t="str">
        <f t="shared" si="660"/>
        <v/>
      </c>
      <c r="P4664">
        <f>IF($I4664&lt;&gt;"",$I4664,IF($E4664="SGD",1,IF($E4664="USD",Settings!$B$22,IF($E4664="HKD",Settings!$B$23,1))))</f>
        <v>1</v>
      </c>
      <c r="Q4664">
        <f t="shared" si="661"/>
        <v>0</v>
      </c>
      <c r="R4664">
        <f t="shared" si="662"/>
        <v>0</v>
      </c>
      <c r="S4664" t="str">
        <f t="shared" si="654"/>
        <v/>
      </c>
      <c r="T4664" t="str">
        <f t="shared" si="655"/>
        <v/>
      </c>
      <c r="U4664" t="str">
        <f t="shared" si="656"/>
        <v/>
      </c>
    </row>
    <row r="4665" spans="12:21" ht="15" customHeight="1" x14ac:dyDescent="0.15">
      <c r="L4665" s="244" t="str">
        <f t="shared" si="657"/>
        <v/>
      </c>
      <c r="M4665" s="245" t="str">
        <f t="shared" si="658"/>
        <v/>
      </c>
      <c r="N4665" s="244" t="str">
        <f t="shared" si="659"/>
        <v/>
      </c>
      <c r="O4665" s="244" t="str">
        <f t="shared" si="660"/>
        <v/>
      </c>
      <c r="P4665">
        <f>IF($I4665&lt;&gt;"",$I4665,IF($E4665="SGD",1,IF($E4665="USD",Settings!$B$22,IF($E4665="HKD",Settings!$B$23,1))))</f>
        <v>1</v>
      </c>
      <c r="Q4665">
        <f t="shared" si="661"/>
        <v>0</v>
      </c>
      <c r="R4665">
        <f t="shared" si="662"/>
        <v>0</v>
      </c>
      <c r="S4665" t="str">
        <f t="shared" si="654"/>
        <v/>
      </c>
      <c r="T4665" t="str">
        <f t="shared" si="655"/>
        <v/>
      </c>
      <c r="U4665" t="str">
        <f t="shared" si="656"/>
        <v/>
      </c>
    </row>
    <row r="4666" spans="12:21" ht="15" customHeight="1" x14ac:dyDescent="0.15">
      <c r="L4666" s="244" t="str">
        <f t="shared" si="657"/>
        <v/>
      </c>
      <c r="M4666" s="245" t="str">
        <f t="shared" si="658"/>
        <v/>
      </c>
      <c r="N4666" s="244" t="str">
        <f t="shared" si="659"/>
        <v/>
      </c>
      <c r="O4666" s="244" t="str">
        <f t="shared" si="660"/>
        <v/>
      </c>
      <c r="P4666">
        <f>IF($I4666&lt;&gt;"",$I4666,IF($E4666="SGD",1,IF($E4666="USD",Settings!$B$22,IF($E4666="HKD",Settings!$B$23,1))))</f>
        <v>1</v>
      </c>
      <c r="Q4666">
        <f t="shared" si="661"/>
        <v>0</v>
      </c>
      <c r="R4666">
        <f t="shared" si="662"/>
        <v>0</v>
      </c>
      <c r="S4666" t="str">
        <f t="shared" si="654"/>
        <v/>
      </c>
      <c r="T4666" t="str">
        <f t="shared" si="655"/>
        <v/>
      </c>
      <c r="U4666" t="str">
        <f t="shared" si="656"/>
        <v/>
      </c>
    </row>
    <row r="4667" spans="12:21" ht="15" customHeight="1" x14ac:dyDescent="0.15">
      <c r="L4667" s="244" t="str">
        <f t="shared" si="657"/>
        <v/>
      </c>
      <c r="M4667" s="245" t="str">
        <f t="shared" si="658"/>
        <v/>
      </c>
      <c r="N4667" s="244" t="str">
        <f t="shared" si="659"/>
        <v/>
      </c>
      <c r="O4667" s="244" t="str">
        <f t="shared" si="660"/>
        <v/>
      </c>
      <c r="P4667">
        <f>IF($I4667&lt;&gt;"",$I4667,IF($E4667="SGD",1,IF($E4667="USD",Settings!$B$22,IF($E4667="HKD",Settings!$B$23,1))))</f>
        <v>1</v>
      </c>
      <c r="Q4667">
        <f t="shared" si="661"/>
        <v>0</v>
      </c>
      <c r="R4667">
        <f t="shared" si="662"/>
        <v>0</v>
      </c>
      <c r="S4667" t="str">
        <f t="shared" si="654"/>
        <v/>
      </c>
      <c r="T4667" t="str">
        <f t="shared" si="655"/>
        <v/>
      </c>
      <c r="U4667" t="str">
        <f t="shared" si="656"/>
        <v/>
      </c>
    </row>
    <row r="4668" spans="12:21" ht="15" customHeight="1" x14ac:dyDescent="0.15">
      <c r="L4668" s="244" t="str">
        <f t="shared" si="657"/>
        <v/>
      </c>
      <c r="M4668" s="245" t="str">
        <f t="shared" si="658"/>
        <v/>
      </c>
      <c r="N4668" s="244" t="str">
        <f t="shared" si="659"/>
        <v/>
      </c>
      <c r="O4668" s="244" t="str">
        <f t="shared" si="660"/>
        <v/>
      </c>
      <c r="P4668">
        <f>IF($I4668&lt;&gt;"",$I4668,IF($E4668="SGD",1,IF($E4668="USD",Settings!$B$22,IF($E4668="HKD",Settings!$B$23,1))))</f>
        <v>1</v>
      </c>
      <c r="Q4668">
        <f t="shared" si="661"/>
        <v>0</v>
      </c>
      <c r="R4668">
        <f t="shared" si="662"/>
        <v>0</v>
      </c>
      <c r="S4668" t="str">
        <f t="shared" si="654"/>
        <v/>
      </c>
      <c r="T4668" t="str">
        <f t="shared" si="655"/>
        <v/>
      </c>
      <c r="U4668" t="str">
        <f t="shared" si="656"/>
        <v/>
      </c>
    </row>
    <row r="4669" spans="12:21" ht="15" customHeight="1" x14ac:dyDescent="0.15">
      <c r="L4669" s="244" t="str">
        <f t="shared" si="657"/>
        <v/>
      </c>
      <c r="M4669" s="245" t="str">
        <f t="shared" si="658"/>
        <v/>
      </c>
      <c r="N4669" s="244" t="str">
        <f t="shared" si="659"/>
        <v/>
      </c>
      <c r="O4669" s="244" t="str">
        <f t="shared" si="660"/>
        <v/>
      </c>
      <c r="P4669">
        <f>IF($I4669&lt;&gt;"",$I4669,IF($E4669="SGD",1,IF($E4669="USD",Settings!$B$22,IF($E4669="HKD",Settings!$B$23,1))))</f>
        <v>1</v>
      </c>
      <c r="Q4669">
        <f t="shared" si="661"/>
        <v>0</v>
      </c>
      <c r="R4669">
        <f t="shared" si="662"/>
        <v>0</v>
      </c>
      <c r="S4669" t="str">
        <f t="shared" si="654"/>
        <v/>
      </c>
      <c r="T4669" t="str">
        <f t="shared" si="655"/>
        <v/>
      </c>
      <c r="U4669" t="str">
        <f t="shared" si="656"/>
        <v/>
      </c>
    </row>
    <row r="4670" spans="12:21" ht="15" customHeight="1" x14ac:dyDescent="0.15">
      <c r="L4670" s="244" t="str">
        <f t="shared" si="657"/>
        <v/>
      </c>
      <c r="M4670" s="245" t="str">
        <f t="shared" si="658"/>
        <v/>
      </c>
      <c r="N4670" s="244" t="str">
        <f t="shared" si="659"/>
        <v/>
      </c>
      <c r="O4670" s="244" t="str">
        <f t="shared" si="660"/>
        <v/>
      </c>
      <c r="P4670">
        <f>IF($I4670&lt;&gt;"",$I4670,IF($E4670="SGD",1,IF($E4670="USD",Settings!$B$22,IF($E4670="HKD",Settings!$B$23,1))))</f>
        <v>1</v>
      </c>
      <c r="Q4670">
        <f t="shared" si="661"/>
        <v>0</v>
      </c>
      <c r="R4670">
        <f t="shared" si="662"/>
        <v>0</v>
      </c>
      <c r="S4670" t="str">
        <f t="shared" si="654"/>
        <v/>
      </c>
      <c r="T4670" t="str">
        <f t="shared" si="655"/>
        <v/>
      </c>
      <c r="U4670" t="str">
        <f t="shared" si="656"/>
        <v/>
      </c>
    </row>
    <row r="4671" spans="12:21" ht="15" customHeight="1" x14ac:dyDescent="0.15">
      <c r="L4671" s="244" t="str">
        <f t="shared" si="657"/>
        <v/>
      </c>
      <c r="M4671" s="245" t="str">
        <f t="shared" si="658"/>
        <v/>
      </c>
      <c r="N4671" s="244" t="str">
        <f t="shared" si="659"/>
        <v/>
      </c>
      <c r="O4671" s="244" t="str">
        <f t="shared" si="660"/>
        <v/>
      </c>
      <c r="P4671">
        <f>IF($I4671&lt;&gt;"",$I4671,IF($E4671="SGD",1,IF($E4671="USD",Settings!$B$22,IF($E4671="HKD",Settings!$B$23,1))))</f>
        <v>1</v>
      </c>
      <c r="Q4671">
        <f t="shared" si="661"/>
        <v>0</v>
      </c>
      <c r="R4671">
        <f t="shared" si="662"/>
        <v>0</v>
      </c>
      <c r="S4671" t="str">
        <f t="shared" si="654"/>
        <v/>
      </c>
      <c r="T4671" t="str">
        <f t="shared" si="655"/>
        <v/>
      </c>
      <c r="U4671" t="str">
        <f t="shared" si="656"/>
        <v/>
      </c>
    </row>
    <row r="4672" spans="12:21" ht="15" customHeight="1" x14ac:dyDescent="0.15">
      <c r="L4672" s="244" t="str">
        <f t="shared" si="657"/>
        <v/>
      </c>
      <c r="M4672" s="245" t="str">
        <f t="shared" si="658"/>
        <v/>
      </c>
      <c r="N4672" s="244" t="str">
        <f t="shared" si="659"/>
        <v/>
      </c>
      <c r="O4672" s="244" t="str">
        <f t="shared" si="660"/>
        <v/>
      </c>
      <c r="P4672">
        <f>IF($I4672&lt;&gt;"",$I4672,IF($E4672="SGD",1,IF($E4672="USD",Settings!$B$22,IF($E4672="HKD",Settings!$B$23,1))))</f>
        <v>1</v>
      </c>
      <c r="Q4672">
        <f t="shared" si="661"/>
        <v>0</v>
      </c>
      <c r="R4672">
        <f t="shared" si="662"/>
        <v>0</v>
      </c>
      <c r="S4672" t="str">
        <f t="shared" si="654"/>
        <v/>
      </c>
      <c r="T4672" t="str">
        <f t="shared" si="655"/>
        <v/>
      </c>
      <c r="U4672" t="str">
        <f t="shared" si="656"/>
        <v/>
      </c>
    </row>
    <row r="4673" spans="12:21" ht="15" customHeight="1" x14ac:dyDescent="0.15">
      <c r="L4673" s="244" t="str">
        <f t="shared" si="657"/>
        <v/>
      </c>
      <c r="M4673" s="245" t="str">
        <f t="shared" si="658"/>
        <v/>
      </c>
      <c r="N4673" s="244" t="str">
        <f t="shared" si="659"/>
        <v/>
      </c>
      <c r="O4673" s="244" t="str">
        <f t="shared" si="660"/>
        <v/>
      </c>
      <c r="P4673">
        <f>IF($I4673&lt;&gt;"",$I4673,IF($E4673="SGD",1,IF($E4673="USD",Settings!$B$22,IF($E4673="HKD",Settings!$B$23,1))))</f>
        <v>1</v>
      </c>
      <c r="Q4673">
        <f t="shared" si="661"/>
        <v>0</v>
      </c>
      <c r="R4673">
        <f t="shared" si="662"/>
        <v>0</v>
      </c>
      <c r="S4673" t="str">
        <f t="shared" si="654"/>
        <v/>
      </c>
      <c r="T4673" t="str">
        <f t="shared" si="655"/>
        <v/>
      </c>
      <c r="U4673" t="str">
        <f t="shared" si="656"/>
        <v/>
      </c>
    </row>
    <row r="4674" spans="12:21" ht="15" customHeight="1" x14ac:dyDescent="0.15">
      <c r="L4674" s="244" t="str">
        <f t="shared" si="657"/>
        <v/>
      </c>
      <c r="M4674" s="245" t="str">
        <f t="shared" si="658"/>
        <v/>
      </c>
      <c r="N4674" s="244" t="str">
        <f t="shared" si="659"/>
        <v/>
      </c>
      <c r="O4674" s="244" t="str">
        <f t="shared" si="660"/>
        <v/>
      </c>
      <c r="P4674">
        <f>IF($I4674&lt;&gt;"",$I4674,IF($E4674="SGD",1,IF($E4674="USD",Settings!$B$22,IF($E4674="HKD",Settings!$B$23,1))))</f>
        <v>1</v>
      </c>
      <c r="Q4674">
        <f t="shared" si="661"/>
        <v>0</v>
      </c>
      <c r="R4674">
        <f t="shared" si="662"/>
        <v>0</v>
      </c>
      <c r="S4674" t="str">
        <f t="shared" ref="S4674:S4737" si="663">IF(L4674="","",SUMIFS($M:$M,$L:$L,L4674,$T:$T,"&lt;="&amp;T4674))</f>
        <v/>
      </c>
      <c r="T4674" t="str">
        <f t="shared" ref="T4674:T4737" si="664">IF(L4674="","",INT(G4674)*100000+ROW())</f>
        <v/>
      </c>
      <c r="U4674" t="str">
        <f t="shared" ref="U4674:U4737" si="665">IF(L4674="","",IF(AND(COUNTIFS($L:$L,L4674,$S:$S,"&gt;-0.000001",$S:$S,"&lt;0.000001",$T:$T,"&gt;"&amp;T4674)=0,ABS(S4674)&gt;0.000001),1,0))</f>
        <v/>
      </c>
    </row>
    <row r="4675" spans="12:21" ht="15" customHeight="1" x14ac:dyDescent="0.15">
      <c r="L4675" s="244" t="str">
        <f t="shared" si="657"/>
        <v/>
      </c>
      <c r="M4675" s="245" t="str">
        <f t="shared" si="658"/>
        <v/>
      </c>
      <c r="N4675" s="244" t="str">
        <f t="shared" si="659"/>
        <v/>
      </c>
      <c r="O4675" s="244" t="str">
        <f t="shared" si="660"/>
        <v/>
      </c>
      <c r="P4675">
        <f>IF($I4675&lt;&gt;"",$I4675,IF($E4675="SGD",1,IF($E4675="USD",Settings!$B$22,IF($E4675="HKD",Settings!$B$23,1))))</f>
        <v>1</v>
      </c>
      <c r="Q4675">
        <f t="shared" si="661"/>
        <v>0</v>
      </c>
      <c r="R4675">
        <f t="shared" si="662"/>
        <v>0</v>
      </c>
      <c r="S4675" t="str">
        <f t="shared" si="663"/>
        <v/>
      </c>
      <c r="T4675" t="str">
        <f t="shared" si="664"/>
        <v/>
      </c>
      <c r="U4675" t="str">
        <f t="shared" si="665"/>
        <v/>
      </c>
    </row>
    <row r="4676" spans="12:21" ht="15" customHeight="1" x14ac:dyDescent="0.15">
      <c r="L4676" s="244" t="str">
        <f t="shared" si="657"/>
        <v/>
      </c>
      <c r="M4676" s="245" t="str">
        <f t="shared" si="658"/>
        <v/>
      </c>
      <c r="N4676" s="244" t="str">
        <f t="shared" si="659"/>
        <v/>
      </c>
      <c r="O4676" s="244" t="str">
        <f t="shared" si="660"/>
        <v/>
      </c>
      <c r="P4676">
        <f>IF($I4676&lt;&gt;"",$I4676,IF($E4676="SGD",1,IF($E4676="USD",Settings!$B$22,IF($E4676="HKD",Settings!$B$23,1))))</f>
        <v>1</v>
      </c>
      <c r="Q4676">
        <f t="shared" si="661"/>
        <v>0</v>
      </c>
      <c r="R4676">
        <f t="shared" si="662"/>
        <v>0</v>
      </c>
      <c r="S4676" t="str">
        <f t="shared" si="663"/>
        <v/>
      </c>
      <c r="T4676" t="str">
        <f t="shared" si="664"/>
        <v/>
      </c>
      <c r="U4676" t="str">
        <f t="shared" si="665"/>
        <v/>
      </c>
    </row>
    <row r="4677" spans="12:21" ht="15" customHeight="1" x14ac:dyDescent="0.15">
      <c r="L4677" s="244" t="str">
        <f t="shared" si="657"/>
        <v/>
      </c>
      <c r="M4677" s="245" t="str">
        <f t="shared" si="658"/>
        <v/>
      </c>
      <c r="N4677" s="244" t="str">
        <f t="shared" si="659"/>
        <v/>
      </c>
      <c r="O4677" s="244" t="str">
        <f t="shared" si="660"/>
        <v/>
      </c>
      <c r="P4677">
        <f>IF($I4677&lt;&gt;"",$I4677,IF($E4677="SGD",1,IF($E4677="USD",Settings!$B$22,IF($E4677="HKD",Settings!$B$23,1))))</f>
        <v>1</v>
      </c>
      <c r="Q4677">
        <f t="shared" si="661"/>
        <v>0</v>
      </c>
      <c r="R4677">
        <f t="shared" si="662"/>
        <v>0</v>
      </c>
      <c r="S4677" t="str">
        <f t="shared" si="663"/>
        <v/>
      </c>
      <c r="T4677" t="str">
        <f t="shared" si="664"/>
        <v/>
      </c>
      <c r="U4677" t="str">
        <f t="shared" si="665"/>
        <v/>
      </c>
    </row>
    <row r="4678" spans="12:21" ht="15" customHeight="1" x14ac:dyDescent="0.15">
      <c r="L4678" s="244" t="str">
        <f t="shared" si="657"/>
        <v/>
      </c>
      <c r="M4678" s="245" t="str">
        <f t="shared" si="658"/>
        <v/>
      </c>
      <c r="N4678" s="244" t="str">
        <f t="shared" si="659"/>
        <v/>
      </c>
      <c r="O4678" s="244" t="str">
        <f t="shared" si="660"/>
        <v/>
      </c>
      <c r="P4678">
        <f>IF($I4678&lt;&gt;"",$I4678,IF($E4678="SGD",1,IF($E4678="USD",Settings!$B$22,IF($E4678="HKD",Settings!$B$23,1))))</f>
        <v>1</v>
      </c>
      <c r="Q4678">
        <f t="shared" si="661"/>
        <v>0</v>
      </c>
      <c r="R4678">
        <f t="shared" si="662"/>
        <v>0</v>
      </c>
      <c r="S4678" t="str">
        <f t="shared" si="663"/>
        <v/>
      </c>
      <c r="T4678" t="str">
        <f t="shared" si="664"/>
        <v/>
      </c>
      <c r="U4678" t="str">
        <f t="shared" si="665"/>
        <v/>
      </c>
    </row>
    <row r="4679" spans="12:21" ht="15" customHeight="1" x14ac:dyDescent="0.15">
      <c r="L4679" s="244" t="str">
        <f t="shared" si="657"/>
        <v/>
      </c>
      <c r="M4679" s="245" t="str">
        <f t="shared" si="658"/>
        <v/>
      </c>
      <c r="N4679" s="244" t="str">
        <f t="shared" si="659"/>
        <v/>
      </c>
      <c r="O4679" s="244" t="str">
        <f t="shared" si="660"/>
        <v/>
      </c>
      <c r="P4679">
        <f>IF($I4679&lt;&gt;"",$I4679,IF($E4679="SGD",1,IF($E4679="USD",Settings!$B$22,IF($E4679="HKD",Settings!$B$23,1))))</f>
        <v>1</v>
      </c>
      <c r="Q4679">
        <f t="shared" si="661"/>
        <v>0</v>
      </c>
      <c r="R4679">
        <f t="shared" si="662"/>
        <v>0</v>
      </c>
      <c r="S4679" t="str">
        <f t="shared" si="663"/>
        <v/>
      </c>
      <c r="T4679" t="str">
        <f t="shared" si="664"/>
        <v/>
      </c>
      <c r="U4679" t="str">
        <f t="shared" si="665"/>
        <v/>
      </c>
    </row>
    <row r="4680" spans="12:21" ht="15" customHeight="1" x14ac:dyDescent="0.15">
      <c r="L4680" s="244" t="str">
        <f t="shared" si="657"/>
        <v/>
      </c>
      <c r="M4680" s="245" t="str">
        <f t="shared" si="658"/>
        <v/>
      </c>
      <c r="N4680" s="244" t="str">
        <f t="shared" si="659"/>
        <v/>
      </c>
      <c r="O4680" s="244" t="str">
        <f t="shared" si="660"/>
        <v/>
      </c>
      <c r="P4680">
        <f>IF($I4680&lt;&gt;"",$I4680,IF($E4680="SGD",1,IF($E4680="USD",Settings!$B$22,IF($E4680="HKD",Settings!$B$23,1))))</f>
        <v>1</v>
      </c>
      <c r="Q4680">
        <f t="shared" si="661"/>
        <v>0</v>
      </c>
      <c r="R4680">
        <f t="shared" si="662"/>
        <v>0</v>
      </c>
      <c r="S4680" t="str">
        <f t="shared" si="663"/>
        <v/>
      </c>
      <c r="T4680" t="str">
        <f t="shared" si="664"/>
        <v/>
      </c>
      <c r="U4680" t="str">
        <f t="shared" si="665"/>
        <v/>
      </c>
    </row>
    <row r="4681" spans="12:21" ht="15" customHeight="1" x14ac:dyDescent="0.15">
      <c r="L4681" s="244" t="str">
        <f t="shared" si="657"/>
        <v/>
      </c>
      <c r="M4681" s="245" t="str">
        <f t="shared" si="658"/>
        <v/>
      </c>
      <c r="N4681" s="244" t="str">
        <f t="shared" si="659"/>
        <v/>
      </c>
      <c r="O4681" s="244" t="str">
        <f t="shared" si="660"/>
        <v/>
      </c>
      <c r="P4681">
        <f>IF($I4681&lt;&gt;"",$I4681,IF($E4681="SGD",1,IF($E4681="USD",Settings!$B$22,IF($E4681="HKD",Settings!$B$23,1))))</f>
        <v>1</v>
      </c>
      <c r="Q4681">
        <f t="shared" si="661"/>
        <v>0</v>
      </c>
      <c r="R4681">
        <f t="shared" si="662"/>
        <v>0</v>
      </c>
      <c r="S4681" t="str">
        <f t="shared" si="663"/>
        <v/>
      </c>
      <c r="T4681" t="str">
        <f t="shared" si="664"/>
        <v/>
      </c>
      <c r="U4681" t="str">
        <f t="shared" si="665"/>
        <v/>
      </c>
    </row>
    <row r="4682" spans="12:21" ht="15" customHeight="1" x14ac:dyDescent="0.15">
      <c r="L4682" s="244" t="str">
        <f t="shared" si="657"/>
        <v/>
      </c>
      <c r="M4682" s="245" t="str">
        <f t="shared" si="658"/>
        <v/>
      </c>
      <c r="N4682" s="244" t="str">
        <f t="shared" si="659"/>
        <v/>
      </c>
      <c r="O4682" s="244" t="str">
        <f t="shared" si="660"/>
        <v/>
      </c>
      <c r="P4682">
        <f>IF($I4682&lt;&gt;"",$I4682,IF($E4682="SGD",1,IF($E4682="USD",Settings!$B$22,IF($E4682="HKD",Settings!$B$23,1))))</f>
        <v>1</v>
      </c>
      <c r="Q4682">
        <f t="shared" si="661"/>
        <v>0</v>
      </c>
      <c r="R4682">
        <f t="shared" si="662"/>
        <v>0</v>
      </c>
      <c r="S4682" t="str">
        <f t="shared" si="663"/>
        <v/>
      </c>
      <c r="T4682" t="str">
        <f t="shared" si="664"/>
        <v/>
      </c>
      <c r="U4682" t="str">
        <f t="shared" si="665"/>
        <v/>
      </c>
    </row>
    <row r="4683" spans="12:21" ht="15" customHeight="1" x14ac:dyDescent="0.15">
      <c r="L4683" s="244" t="str">
        <f t="shared" si="657"/>
        <v/>
      </c>
      <c r="M4683" s="245" t="str">
        <f t="shared" si="658"/>
        <v/>
      </c>
      <c r="N4683" s="244" t="str">
        <f t="shared" si="659"/>
        <v/>
      </c>
      <c r="O4683" s="244" t="str">
        <f t="shared" si="660"/>
        <v/>
      </c>
      <c r="P4683">
        <f>IF($I4683&lt;&gt;"",$I4683,IF($E4683="SGD",1,IF($E4683="USD",Settings!$B$22,IF($E4683="HKD",Settings!$B$23,1))))</f>
        <v>1</v>
      </c>
      <c r="Q4683">
        <f t="shared" si="661"/>
        <v>0</v>
      </c>
      <c r="R4683">
        <f t="shared" si="662"/>
        <v>0</v>
      </c>
      <c r="S4683" t="str">
        <f t="shared" si="663"/>
        <v/>
      </c>
      <c r="T4683" t="str">
        <f t="shared" si="664"/>
        <v/>
      </c>
      <c r="U4683" t="str">
        <f t="shared" si="665"/>
        <v/>
      </c>
    </row>
    <row r="4684" spans="12:21" ht="15" customHeight="1" x14ac:dyDescent="0.15">
      <c r="L4684" s="244" t="str">
        <f t="shared" si="657"/>
        <v/>
      </c>
      <c r="M4684" s="245" t="str">
        <f t="shared" si="658"/>
        <v/>
      </c>
      <c r="N4684" s="244" t="str">
        <f t="shared" si="659"/>
        <v/>
      </c>
      <c r="O4684" s="244" t="str">
        <f t="shared" si="660"/>
        <v/>
      </c>
      <c r="P4684">
        <f>IF($I4684&lt;&gt;"",$I4684,IF($E4684="SGD",1,IF($E4684="USD",Settings!$B$22,IF($E4684="HKD",Settings!$B$23,1))))</f>
        <v>1</v>
      </c>
      <c r="Q4684">
        <f t="shared" si="661"/>
        <v>0</v>
      </c>
      <c r="R4684">
        <f t="shared" si="662"/>
        <v>0</v>
      </c>
      <c r="S4684" t="str">
        <f t="shared" si="663"/>
        <v/>
      </c>
      <c r="T4684" t="str">
        <f t="shared" si="664"/>
        <v/>
      </c>
      <c r="U4684" t="str">
        <f t="shared" si="665"/>
        <v/>
      </c>
    </row>
    <row r="4685" spans="12:21" ht="15" customHeight="1" x14ac:dyDescent="0.15">
      <c r="L4685" s="244" t="str">
        <f t="shared" si="657"/>
        <v/>
      </c>
      <c r="M4685" s="245" t="str">
        <f t="shared" si="658"/>
        <v/>
      </c>
      <c r="N4685" s="244" t="str">
        <f t="shared" si="659"/>
        <v/>
      </c>
      <c r="O4685" s="244" t="str">
        <f t="shared" si="660"/>
        <v/>
      </c>
      <c r="P4685">
        <f>IF($I4685&lt;&gt;"",$I4685,IF($E4685="SGD",1,IF($E4685="USD",Settings!$B$22,IF($E4685="HKD",Settings!$B$23,1))))</f>
        <v>1</v>
      </c>
      <c r="Q4685">
        <f t="shared" si="661"/>
        <v>0</v>
      </c>
      <c r="R4685">
        <f t="shared" si="662"/>
        <v>0</v>
      </c>
      <c r="S4685" t="str">
        <f t="shared" si="663"/>
        <v/>
      </c>
      <c r="T4685" t="str">
        <f t="shared" si="664"/>
        <v/>
      </c>
      <c r="U4685" t="str">
        <f t="shared" si="665"/>
        <v/>
      </c>
    </row>
    <row r="4686" spans="12:21" ht="15" customHeight="1" x14ac:dyDescent="0.15">
      <c r="L4686" s="244" t="str">
        <f t="shared" si="657"/>
        <v/>
      </c>
      <c r="M4686" s="245" t="str">
        <f t="shared" si="658"/>
        <v/>
      </c>
      <c r="N4686" s="244" t="str">
        <f t="shared" si="659"/>
        <v/>
      </c>
      <c r="O4686" s="244" t="str">
        <f t="shared" si="660"/>
        <v/>
      </c>
      <c r="P4686">
        <f>IF($I4686&lt;&gt;"",$I4686,IF($E4686="SGD",1,IF($E4686="USD",Settings!$B$22,IF($E4686="HKD",Settings!$B$23,1))))</f>
        <v>1</v>
      </c>
      <c r="Q4686">
        <f t="shared" si="661"/>
        <v>0</v>
      </c>
      <c r="R4686">
        <f t="shared" si="662"/>
        <v>0</v>
      </c>
      <c r="S4686" t="str">
        <f t="shared" si="663"/>
        <v/>
      </c>
      <c r="T4686" t="str">
        <f t="shared" si="664"/>
        <v/>
      </c>
      <c r="U4686" t="str">
        <f t="shared" si="665"/>
        <v/>
      </c>
    </row>
    <row r="4687" spans="12:21" ht="15" customHeight="1" x14ac:dyDescent="0.15">
      <c r="L4687" s="244" t="str">
        <f t="shared" si="657"/>
        <v/>
      </c>
      <c r="M4687" s="245" t="str">
        <f t="shared" si="658"/>
        <v/>
      </c>
      <c r="N4687" s="244" t="str">
        <f t="shared" si="659"/>
        <v/>
      </c>
      <c r="O4687" s="244" t="str">
        <f t="shared" si="660"/>
        <v/>
      </c>
      <c r="P4687">
        <f>IF($I4687&lt;&gt;"",$I4687,IF($E4687="SGD",1,IF($E4687="USD",Settings!$B$22,IF($E4687="HKD",Settings!$B$23,1))))</f>
        <v>1</v>
      </c>
      <c r="Q4687">
        <f t="shared" si="661"/>
        <v>0</v>
      </c>
      <c r="R4687">
        <f t="shared" si="662"/>
        <v>0</v>
      </c>
      <c r="S4687" t="str">
        <f t="shared" si="663"/>
        <v/>
      </c>
      <c r="T4687" t="str">
        <f t="shared" si="664"/>
        <v/>
      </c>
      <c r="U4687" t="str">
        <f t="shared" si="665"/>
        <v/>
      </c>
    </row>
    <row r="4688" spans="12:21" ht="15" customHeight="1" x14ac:dyDescent="0.15">
      <c r="L4688" s="244" t="str">
        <f t="shared" si="657"/>
        <v/>
      </c>
      <c r="M4688" s="245" t="str">
        <f t="shared" si="658"/>
        <v/>
      </c>
      <c r="N4688" s="244" t="str">
        <f t="shared" si="659"/>
        <v/>
      </c>
      <c r="O4688" s="244" t="str">
        <f t="shared" si="660"/>
        <v/>
      </c>
      <c r="P4688">
        <f>IF($I4688&lt;&gt;"",$I4688,IF($E4688="SGD",1,IF($E4688="USD",Settings!$B$22,IF($E4688="HKD",Settings!$B$23,1))))</f>
        <v>1</v>
      </c>
      <c r="Q4688">
        <f t="shared" si="661"/>
        <v>0</v>
      </c>
      <c r="R4688">
        <f t="shared" si="662"/>
        <v>0</v>
      </c>
      <c r="S4688" t="str">
        <f t="shared" si="663"/>
        <v/>
      </c>
      <c r="T4688" t="str">
        <f t="shared" si="664"/>
        <v/>
      </c>
      <c r="U4688" t="str">
        <f t="shared" si="665"/>
        <v/>
      </c>
    </row>
    <row r="4689" spans="12:21" ht="15" customHeight="1" x14ac:dyDescent="0.15">
      <c r="L4689" s="244" t="str">
        <f t="shared" si="657"/>
        <v/>
      </c>
      <c r="M4689" s="245" t="str">
        <f t="shared" si="658"/>
        <v/>
      </c>
      <c r="N4689" s="244" t="str">
        <f t="shared" si="659"/>
        <v/>
      </c>
      <c r="O4689" s="244" t="str">
        <f t="shared" si="660"/>
        <v/>
      </c>
      <c r="P4689">
        <f>IF($I4689&lt;&gt;"",$I4689,IF($E4689="SGD",1,IF($E4689="USD",Settings!$B$22,IF($E4689="HKD",Settings!$B$23,1))))</f>
        <v>1</v>
      </c>
      <c r="Q4689">
        <f t="shared" si="661"/>
        <v>0</v>
      </c>
      <c r="R4689">
        <f t="shared" si="662"/>
        <v>0</v>
      </c>
      <c r="S4689" t="str">
        <f t="shared" si="663"/>
        <v/>
      </c>
      <c r="T4689" t="str">
        <f t="shared" si="664"/>
        <v/>
      </c>
      <c r="U4689" t="str">
        <f t="shared" si="665"/>
        <v/>
      </c>
    </row>
    <row r="4690" spans="12:21" ht="15" customHeight="1" x14ac:dyDescent="0.15">
      <c r="L4690" s="244" t="str">
        <f t="shared" si="657"/>
        <v/>
      </c>
      <c r="M4690" s="245" t="str">
        <f t="shared" si="658"/>
        <v/>
      </c>
      <c r="N4690" s="244" t="str">
        <f t="shared" si="659"/>
        <v/>
      </c>
      <c r="O4690" s="244" t="str">
        <f t="shared" si="660"/>
        <v/>
      </c>
      <c r="P4690">
        <f>IF($I4690&lt;&gt;"",$I4690,IF($E4690="SGD",1,IF($E4690="USD",Settings!$B$22,IF($E4690="HKD",Settings!$B$23,1))))</f>
        <v>1</v>
      </c>
      <c r="Q4690">
        <f t="shared" si="661"/>
        <v>0</v>
      </c>
      <c r="R4690">
        <f t="shared" si="662"/>
        <v>0</v>
      </c>
      <c r="S4690" t="str">
        <f t="shared" si="663"/>
        <v/>
      </c>
      <c r="T4690" t="str">
        <f t="shared" si="664"/>
        <v/>
      </c>
      <c r="U4690" t="str">
        <f t="shared" si="665"/>
        <v/>
      </c>
    </row>
    <row r="4691" spans="12:21" ht="15" customHeight="1" x14ac:dyDescent="0.15">
      <c r="L4691" s="244" t="str">
        <f t="shared" si="657"/>
        <v/>
      </c>
      <c r="M4691" s="245" t="str">
        <f t="shared" si="658"/>
        <v/>
      </c>
      <c r="N4691" s="244" t="str">
        <f t="shared" si="659"/>
        <v/>
      </c>
      <c r="O4691" s="244" t="str">
        <f t="shared" si="660"/>
        <v/>
      </c>
      <c r="P4691">
        <f>IF($I4691&lt;&gt;"",$I4691,IF($E4691="SGD",1,IF($E4691="USD",Settings!$B$22,IF($E4691="HKD",Settings!$B$23,1))))</f>
        <v>1</v>
      </c>
      <c r="Q4691">
        <f t="shared" si="661"/>
        <v>0</v>
      </c>
      <c r="R4691">
        <f t="shared" si="662"/>
        <v>0</v>
      </c>
      <c r="S4691" t="str">
        <f t="shared" si="663"/>
        <v/>
      </c>
      <c r="T4691" t="str">
        <f t="shared" si="664"/>
        <v/>
      </c>
      <c r="U4691" t="str">
        <f t="shared" si="665"/>
        <v/>
      </c>
    </row>
    <row r="4692" spans="12:21" ht="15" customHeight="1" x14ac:dyDescent="0.15">
      <c r="L4692" s="244" t="str">
        <f t="shared" si="657"/>
        <v/>
      </c>
      <c r="M4692" s="245" t="str">
        <f t="shared" si="658"/>
        <v/>
      </c>
      <c r="N4692" s="244" t="str">
        <f t="shared" si="659"/>
        <v/>
      </c>
      <c r="O4692" s="244" t="str">
        <f t="shared" si="660"/>
        <v/>
      </c>
      <c r="P4692">
        <f>IF($I4692&lt;&gt;"",$I4692,IF($E4692="SGD",1,IF($E4692="USD",Settings!$B$22,IF($E4692="HKD",Settings!$B$23,1))))</f>
        <v>1</v>
      </c>
      <c r="Q4692">
        <f t="shared" si="661"/>
        <v>0</v>
      </c>
      <c r="R4692">
        <f t="shared" si="662"/>
        <v>0</v>
      </c>
      <c r="S4692" t="str">
        <f t="shared" si="663"/>
        <v/>
      </c>
      <c r="T4692" t="str">
        <f t="shared" si="664"/>
        <v/>
      </c>
      <c r="U4692" t="str">
        <f t="shared" si="665"/>
        <v/>
      </c>
    </row>
    <row r="4693" spans="12:21" ht="15" customHeight="1" x14ac:dyDescent="0.15">
      <c r="L4693" s="244" t="str">
        <f t="shared" si="657"/>
        <v/>
      </c>
      <c r="M4693" s="245" t="str">
        <f t="shared" si="658"/>
        <v/>
      </c>
      <c r="N4693" s="244" t="str">
        <f t="shared" si="659"/>
        <v/>
      </c>
      <c r="O4693" s="244" t="str">
        <f t="shared" si="660"/>
        <v/>
      </c>
      <c r="P4693">
        <f>IF($I4693&lt;&gt;"",$I4693,IF($E4693="SGD",1,IF($E4693="USD",Settings!$B$22,IF($E4693="HKD",Settings!$B$23,1))))</f>
        <v>1</v>
      </c>
      <c r="Q4693">
        <f t="shared" si="661"/>
        <v>0</v>
      </c>
      <c r="R4693">
        <f t="shared" si="662"/>
        <v>0</v>
      </c>
      <c r="S4693" t="str">
        <f t="shared" si="663"/>
        <v/>
      </c>
      <c r="T4693" t="str">
        <f t="shared" si="664"/>
        <v/>
      </c>
      <c r="U4693" t="str">
        <f t="shared" si="665"/>
        <v/>
      </c>
    </row>
    <row r="4694" spans="12:21" ht="15" customHeight="1" x14ac:dyDescent="0.15">
      <c r="L4694" s="244" t="str">
        <f t="shared" si="657"/>
        <v/>
      </c>
      <c r="M4694" s="245" t="str">
        <f t="shared" si="658"/>
        <v/>
      </c>
      <c r="N4694" s="244" t="str">
        <f t="shared" si="659"/>
        <v/>
      </c>
      <c r="O4694" s="244" t="str">
        <f t="shared" si="660"/>
        <v/>
      </c>
      <c r="P4694">
        <f>IF($I4694&lt;&gt;"",$I4694,IF($E4694="SGD",1,IF($E4694="USD",Settings!$B$22,IF($E4694="HKD",Settings!$B$23,1))))</f>
        <v>1</v>
      </c>
      <c r="Q4694">
        <f t="shared" si="661"/>
        <v>0</v>
      </c>
      <c r="R4694">
        <f t="shared" si="662"/>
        <v>0</v>
      </c>
      <c r="S4694" t="str">
        <f t="shared" si="663"/>
        <v/>
      </c>
      <c r="T4694" t="str">
        <f t="shared" si="664"/>
        <v/>
      </c>
      <c r="U4694" t="str">
        <f t="shared" si="665"/>
        <v/>
      </c>
    </row>
    <row r="4695" spans="12:21" ht="15" customHeight="1" x14ac:dyDescent="0.15">
      <c r="L4695" s="244" t="str">
        <f t="shared" si="657"/>
        <v/>
      </c>
      <c r="M4695" s="245" t="str">
        <f t="shared" si="658"/>
        <v/>
      </c>
      <c r="N4695" s="244" t="str">
        <f t="shared" si="659"/>
        <v/>
      </c>
      <c r="O4695" s="244" t="str">
        <f t="shared" si="660"/>
        <v/>
      </c>
      <c r="P4695">
        <f>IF($I4695&lt;&gt;"",$I4695,IF($E4695="SGD",1,IF($E4695="USD",Settings!$B$22,IF($E4695="HKD",Settings!$B$23,1))))</f>
        <v>1</v>
      </c>
      <c r="Q4695">
        <f t="shared" si="661"/>
        <v>0</v>
      </c>
      <c r="R4695">
        <f t="shared" si="662"/>
        <v>0</v>
      </c>
      <c r="S4695" t="str">
        <f t="shared" si="663"/>
        <v/>
      </c>
      <c r="T4695" t="str">
        <f t="shared" si="664"/>
        <v/>
      </c>
      <c r="U4695" t="str">
        <f t="shared" si="665"/>
        <v/>
      </c>
    </row>
    <row r="4696" spans="12:21" ht="15" customHeight="1" x14ac:dyDescent="0.15">
      <c r="L4696" s="244" t="str">
        <f t="shared" si="657"/>
        <v/>
      </c>
      <c r="M4696" s="245" t="str">
        <f t="shared" si="658"/>
        <v/>
      </c>
      <c r="N4696" s="244" t="str">
        <f t="shared" si="659"/>
        <v/>
      </c>
      <c r="O4696" s="244" t="str">
        <f t="shared" si="660"/>
        <v/>
      </c>
      <c r="P4696">
        <f>IF($I4696&lt;&gt;"",$I4696,IF($E4696="SGD",1,IF($E4696="USD",Settings!$B$22,IF($E4696="HKD",Settings!$B$23,1))))</f>
        <v>1</v>
      </c>
      <c r="Q4696">
        <f t="shared" si="661"/>
        <v>0</v>
      </c>
      <c r="R4696">
        <f t="shared" si="662"/>
        <v>0</v>
      </c>
      <c r="S4696" t="str">
        <f t="shared" si="663"/>
        <v/>
      </c>
      <c r="T4696" t="str">
        <f t="shared" si="664"/>
        <v/>
      </c>
      <c r="U4696" t="str">
        <f t="shared" si="665"/>
        <v/>
      </c>
    </row>
    <row r="4697" spans="12:21" ht="15" customHeight="1" x14ac:dyDescent="0.15">
      <c r="L4697" s="244" t="str">
        <f t="shared" si="657"/>
        <v/>
      </c>
      <c r="M4697" s="245" t="str">
        <f t="shared" si="658"/>
        <v/>
      </c>
      <c r="N4697" s="244" t="str">
        <f t="shared" si="659"/>
        <v/>
      </c>
      <c r="O4697" s="244" t="str">
        <f t="shared" si="660"/>
        <v/>
      </c>
      <c r="P4697">
        <f>IF($I4697&lt;&gt;"",$I4697,IF($E4697="SGD",1,IF($E4697="USD",Settings!$B$22,IF($E4697="HKD",Settings!$B$23,1))))</f>
        <v>1</v>
      </c>
      <c r="Q4697">
        <f t="shared" si="661"/>
        <v>0</v>
      </c>
      <c r="R4697">
        <f t="shared" si="662"/>
        <v>0</v>
      </c>
      <c r="S4697" t="str">
        <f t="shared" si="663"/>
        <v/>
      </c>
      <c r="T4697" t="str">
        <f t="shared" si="664"/>
        <v/>
      </c>
      <c r="U4697" t="str">
        <f t="shared" si="665"/>
        <v/>
      </c>
    </row>
    <row r="4698" spans="12:21" ht="15" customHeight="1" x14ac:dyDescent="0.15">
      <c r="L4698" s="244" t="str">
        <f t="shared" si="657"/>
        <v/>
      </c>
      <c r="M4698" s="245" t="str">
        <f t="shared" si="658"/>
        <v/>
      </c>
      <c r="N4698" s="244" t="str">
        <f t="shared" si="659"/>
        <v/>
      </c>
      <c r="O4698" s="244" t="str">
        <f t="shared" si="660"/>
        <v/>
      </c>
      <c r="P4698">
        <f>IF($I4698&lt;&gt;"",$I4698,IF($E4698="SGD",1,IF($E4698="USD",Settings!$B$22,IF($E4698="HKD",Settings!$B$23,1))))</f>
        <v>1</v>
      </c>
      <c r="Q4698">
        <f t="shared" si="661"/>
        <v>0</v>
      </c>
      <c r="R4698">
        <f t="shared" si="662"/>
        <v>0</v>
      </c>
      <c r="S4698" t="str">
        <f t="shared" si="663"/>
        <v/>
      </c>
      <c r="T4698" t="str">
        <f t="shared" si="664"/>
        <v/>
      </c>
      <c r="U4698" t="str">
        <f t="shared" si="665"/>
        <v/>
      </c>
    </row>
    <row r="4699" spans="12:21" ht="15" customHeight="1" x14ac:dyDescent="0.15">
      <c r="L4699" s="244" t="str">
        <f t="shared" si="657"/>
        <v/>
      </c>
      <c r="M4699" s="245" t="str">
        <f t="shared" si="658"/>
        <v/>
      </c>
      <c r="N4699" s="244" t="str">
        <f t="shared" si="659"/>
        <v/>
      </c>
      <c r="O4699" s="244" t="str">
        <f t="shared" si="660"/>
        <v/>
      </c>
      <c r="P4699">
        <f>IF($I4699&lt;&gt;"",$I4699,IF($E4699="SGD",1,IF($E4699="USD",Settings!$B$22,IF($E4699="HKD",Settings!$B$23,1))))</f>
        <v>1</v>
      </c>
      <c r="Q4699">
        <f t="shared" si="661"/>
        <v>0</v>
      </c>
      <c r="R4699">
        <f t="shared" si="662"/>
        <v>0</v>
      </c>
      <c r="S4699" t="str">
        <f t="shared" si="663"/>
        <v/>
      </c>
      <c r="T4699" t="str">
        <f t="shared" si="664"/>
        <v/>
      </c>
      <c r="U4699" t="str">
        <f t="shared" si="665"/>
        <v/>
      </c>
    </row>
    <row r="4700" spans="12:21" ht="15" customHeight="1" x14ac:dyDescent="0.15">
      <c r="L4700" s="244" t="str">
        <f t="shared" si="657"/>
        <v/>
      </c>
      <c r="M4700" s="245" t="str">
        <f t="shared" si="658"/>
        <v/>
      </c>
      <c r="N4700" s="244" t="str">
        <f t="shared" si="659"/>
        <v/>
      </c>
      <c r="O4700" s="244" t="str">
        <f t="shared" si="660"/>
        <v/>
      </c>
      <c r="P4700">
        <f>IF($I4700&lt;&gt;"",$I4700,IF($E4700="SGD",1,IF($E4700="USD",Settings!$B$22,IF($E4700="HKD",Settings!$B$23,1))))</f>
        <v>1</v>
      </c>
      <c r="Q4700">
        <f t="shared" si="661"/>
        <v>0</v>
      </c>
      <c r="R4700">
        <f t="shared" si="662"/>
        <v>0</v>
      </c>
      <c r="S4700" t="str">
        <f t="shared" si="663"/>
        <v/>
      </c>
      <c r="T4700" t="str">
        <f t="shared" si="664"/>
        <v/>
      </c>
      <c r="U4700" t="str">
        <f t="shared" si="665"/>
        <v/>
      </c>
    </row>
    <row r="4701" spans="12:21" ht="15" customHeight="1" x14ac:dyDescent="0.15">
      <c r="L4701" s="244" t="str">
        <f t="shared" si="657"/>
        <v/>
      </c>
      <c r="M4701" s="245" t="str">
        <f t="shared" si="658"/>
        <v/>
      </c>
      <c r="N4701" s="244" t="str">
        <f t="shared" si="659"/>
        <v/>
      </c>
      <c r="O4701" s="244" t="str">
        <f t="shared" si="660"/>
        <v/>
      </c>
      <c r="P4701">
        <f>IF($I4701&lt;&gt;"",$I4701,IF($E4701="SGD",1,IF($E4701="USD",Settings!$B$22,IF($E4701="HKD",Settings!$B$23,1))))</f>
        <v>1</v>
      </c>
      <c r="Q4701">
        <f t="shared" si="661"/>
        <v>0</v>
      </c>
      <c r="R4701">
        <f t="shared" si="662"/>
        <v>0</v>
      </c>
      <c r="S4701" t="str">
        <f t="shared" si="663"/>
        <v/>
      </c>
      <c r="T4701" t="str">
        <f t="shared" si="664"/>
        <v/>
      </c>
      <c r="U4701" t="str">
        <f t="shared" si="665"/>
        <v/>
      </c>
    </row>
    <row r="4702" spans="12:21" ht="15" customHeight="1" x14ac:dyDescent="0.15">
      <c r="L4702" s="244" t="str">
        <f t="shared" si="657"/>
        <v/>
      </c>
      <c r="M4702" s="245" t="str">
        <f t="shared" si="658"/>
        <v/>
      </c>
      <c r="N4702" s="244" t="str">
        <f t="shared" si="659"/>
        <v/>
      </c>
      <c r="O4702" s="244" t="str">
        <f t="shared" si="660"/>
        <v/>
      </c>
      <c r="P4702">
        <f>IF($I4702&lt;&gt;"",$I4702,IF($E4702="SGD",1,IF($E4702="USD",Settings!$B$22,IF($E4702="HKD",Settings!$B$23,1))))</f>
        <v>1</v>
      </c>
      <c r="Q4702">
        <f t="shared" si="661"/>
        <v>0</v>
      </c>
      <c r="R4702">
        <f t="shared" si="662"/>
        <v>0</v>
      </c>
      <c r="S4702" t="str">
        <f t="shared" si="663"/>
        <v/>
      </c>
      <c r="T4702" t="str">
        <f t="shared" si="664"/>
        <v/>
      </c>
      <c r="U4702" t="str">
        <f t="shared" si="665"/>
        <v/>
      </c>
    </row>
    <row r="4703" spans="12:21" ht="15" customHeight="1" x14ac:dyDescent="0.15">
      <c r="L4703" s="244" t="str">
        <f t="shared" si="657"/>
        <v/>
      </c>
      <c r="M4703" s="245" t="str">
        <f t="shared" si="658"/>
        <v/>
      </c>
      <c r="N4703" s="244" t="str">
        <f t="shared" si="659"/>
        <v/>
      </c>
      <c r="O4703" s="244" t="str">
        <f t="shared" si="660"/>
        <v/>
      </c>
      <c r="P4703">
        <f>IF($I4703&lt;&gt;"",$I4703,IF($E4703="SGD",1,IF($E4703="USD",Settings!$B$22,IF($E4703="HKD",Settings!$B$23,1))))</f>
        <v>1</v>
      </c>
      <c r="Q4703">
        <f t="shared" si="661"/>
        <v>0</v>
      </c>
      <c r="R4703">
        <f t="shared" si="662"/>
        <v>0</v>
      </c>
      <c r="S4703" t="str">
        <f t="shared" si="663"/>
        <v/>
      </c>
      <c r="T4703" t="str">
        <f t="shared" si="664"/>
        <v/>
      </c>
      <c r="U4703" t="str">
        <f t="shared" si="665"/>
        <v/>
      </c>
    </row>
    <row r="4704" spans="12:21" ht="15" customHeight="1" x14ac:dyDescent="0.15">
      <c r="L4704" s="244" t="str">
        <f t="shared" si="657"/>
        <v/>
      </c>
      <c r="M4704" s="245" t="str">
        <f t="shared" si="658"/>
        <v/>
      </c>
      <c r="N4704" s="244" t="str">
        <f t="shared" si="659"/>
        <v/>
      </c>
      <c r="O4704" s="244" t="str">
        <f t="shared" si="660"/>
        <v/>
      </c>
      <c r="P4704">
        <f>IF($I4704&lt;&gt;"",$I4704,IF($E4704="SGD",1,IF($E4704="USD",Settings!$B$22,IF($E4704="HKD",Settings!$B$23,1))))</f>
        <v>1</v>
      </c>
      <c r="Q4704">
        <f t="shared" si="661"/>
        <v>0</v>
      </c>
      <c r="R4704">
        <f t="shared" si="662"/>
        <v>0</v>
      </c>
      <c r="S4704" t="str">
        <f t="shared" si="663"/>
        <v/>
      </c>
      <c r="T4704" t="str">
        <f t="shared" si="664"/>
        <v/>
      </c>
      <c r="U4704" t="str">
        <f t="shared" si="665"/>
        <v/>
      </c>
    </row>
    <row r="4705" spans="12:21" ht="15" customHeight="1" x14ac:dyDescent="0.15">
      <c r="L4705" s="244" t="str">
        <f t="shared" si="657"/>
        <v/>
      </c>
      <c r="M4705" s="245" t="str">
        <f t="shared" si="658"/>
        <v/>
      </c>
      <c r="N4705" s="244" t="str">
        <f t="shared" si="659"/>
        <v/>
      </c>
      <c r="O4705" s="244" t="str">
        <f t="shared" si="660"/>
        <v/>
      </c>
      <c r="P4705">
        <f>IF($I4705&lt;&gt;"",$I4705,IF($E4705="SGD",1,IF($E4705="USD",Settings!$B$22,IF($E4705="HKD",Settings!$B$23,1))))</f>
        <v>1</v>
      </c>
      <c r="Q4705">
        <f t="shared" si="661"/>
        <v>0</v>
      </c>
      <c r="R4705">
        <f t="shared" si="662"/>
        <v>0</v>
      </c>
      <c r="S4705" t="str">
        <f t="shared" si="663"/>
        <v/>
      </c>
      <c r="T4705" t="str">
        <f t="shared" si="664"/>
        <v/>
      </c>
      <c r="U4705" t="str">
        <f t="shared" si="665"/>
        <v/>
      </c>
    </row>
    <row r="4706" spans="12:21" ht="15" customHeight="1" x14ac:dyDescent="0.15">
      <c r="L4706" s="244" t="str">
        <f t="shared" si="657"/>
        <v/>
      </c>
      <c r="M4706" s="245" t="str">
        <f t="shared" si="658"/>
        <v/>
      </c>
      <c r="N4706" s="244" t="str">
        <f t="shared" si="659"/>
        <v/>
      </c>
      <c r="O4706" s="244" t="str">
        <f t="shared" si="660"/>
        <v/>
      </c>
      <c r="P4706">
        <f>IF($I4706&lt;&gt;"",$I4706,IF($E4706="SGD",1,IF($E4706="USD",Settings!$B$22,IF($E4706="HKD",Settings!$B$23,1))))</f>
        <v>1</v>
      </c>
      <c r="Q4706">
        <f t="shared" si="661"/>
        <v>0</v>
      </c>
      <c r="R4706">
        <f t="shared" si="662"/>
        <v>0</v>
      </c>
      <c r="S4706" t="str">
        <f t="shared" si="663"/>
        <v/>
      </c>
      <c r="T4706" t="str">
        <f t="shared" si="664"/>
        <v/>
      </c>
      <c r="U4706" t="str">
        <f t="shared" si="665"/>
        <v/>
      </c>
    </row>
    <row r="4707" spans="12:21" ht="15" customHeight="1" x14ac:dyDescent="0.15">
      <c r="L4707" s="244" t="str">
        <f t="shared" si="657"/>
        <v/>
      </c>
      <c r="M4707" s="245" t="str">
        <f t="shared" si="658"/>
        <v/>
      </c>
      <c r="N4707" s="244" t="str">
        <f t="shared" si="659"/>
        <v/>
      </c>
      <c r="O4707" s="244" t="str">
        <f t="shared" si="660"/>
        <v/>
      </c>
      <c r="P4707">
        <f>IF($I4707&lt;&gt;"",$I4707,IF($E4707="SGD",1,IF($E4707="USD",Settings!$B$22,IF($E4707="HKD",Settings!$B$23,1))))</f>
        <v>1</v>
      </c>
      <c r="Q4707">
        <f t="shared" si="661"/>
        <v>0</v>
      </c>
      <c r="R4707">
        <f t="shared" si="662"/>
        <v>0</v>
      </c>
      <c r="S4707" t="str">
        <f t="shared" si="663"/>
        <v/>
      </c>
      <c r="T4707" t="str">
        <f t="shared" si="664"/>
        <v/>
      </c>
      <c r="U4707" t="str">
        <f t="shared" si="665"/>
        <v/>
      </c>
    </row>
    <row r="4708" spans="12:21" ht="15" customHeight="1" x14ac:dyDescent="0.15">
      <c r="L4708" s="244" t="str">
        <f t="shared" si="657"/>
        <v/>
      </c>
      <c r="M4708" s="245" t="str">
        <f t="shared" si="658"/>
        <v/>
      </c>
      <c r="N4708" s="244" t="str">
        <f t="shared" si="659"/>
        <v/>
      </c>
      <c r="O4708" s="244" t="str">
        <f t="shared" si="660"/>
        <v/>
      </c>
      <c r="P4708">
        <f>IF($I4708&lt;&gt;"",$I4708,IF($E4708="SGD",1,IF($E4708="USD",Settings!$B$22,IF($E4708="HKD",Settings!$B$23,1))))</f>
        <v>1</v>
      </c>
      <c r="Q4708">
        <f t="shared" si="661"/>
        <v>0</v>
      </c>
      <c r="R4708">
        <f t="shared" si="662"/>
        <v>0</v>
      </c>
      <c r="S4708" t="str">
        <f t="shared" si="663"/>
        <v/>
      </c>
      <c r="T4708" t="str">
        <f t="shared" si="664"/>
        <v/>
      </c>
      <c r="U4708" t="str">
        <f t="shared" si="665"/>
        <v/>
      </c>
    </row>
    <row r="4709" spans="12:21" ht="15" customHeight="1" x14ac:dyDescent="0.15">
      <c r="L4709" s="244" t="str">
        <f t="shared" si="657"/>
        <v/>
      </c>
      <c r="M4709" s="245" t="str">
        <f t="shared" si="658"/>
        <v/>
      </c>
      <c r="N4709" s="244" t="str">
        <f t="shared" si="659"/>
        <v/>
      </c>
      <c r="O4709" s="244" t="str">
        <f t="shared" si="660"/>
        <v/>
      </c>
      <c r="P4709">
        <f>IF($I4709&lt;&gt;"",$I4709,IF($E4709="SGD",1,IF($E4709="USD",Settings!$B$22,IF($E4709="HKD",Settings!$B$23,1))))</f>
        <v>1</v>
      </c>
      <c r="Q4709">
        <f t="shared" si="661"/>
        <v>0</v>
      </c>
      <c r="R4709">
        <f t="shared" si="662"/>
        <v>0</v>
      </c>
      <c r="S4709" t="str">
        <f t="shared" si="663"/>
        <v/>
      </c>
      <c r="T4709" t="str">
        <f t="shared" si="664"/>
        <v/>
      </c>
      <c r="U4709" t="str">
        <f t="shared" si="665"/>
        <v/>
      </c>
    </row>
    <row r="4710" spans="12:21" ht="15" customHeight="1" x14ac:dyDescent="0.15">
      <c r="L4710" s="244" t="str">
        <f t="shared" si="657"/>
        <v/>
      </c>
      <c r="M4710" s="245" t="str">
        <f t="shared" si="658"/>
        <v/>
      </c>
      <c r="N4710" s="244" t="str">
        <f t="shared" si="659"/>
        <v/>
      </c>
      <c r="O4710" s="244" t="str">
        <f t="shared" si="660"/>
        <v/>
      </c>
      <c r="P4710">
        <f>IF($I4710&lt;&gt;"",$I4710,IF($E4710="SGD",1,IF($E4710="USD",Settings!$B$22,IF($E4710="HKD",Settings!$B$23,1))))</f>
        <v>1</v>
      </c>
      <c r="Q4710">
        <f t="shared" si="661"/>
        <v>0</v>
      </c>
      <c r="R4710">
        <f t="shared" si="662"/>
        <v>0</v>
      </c>
      <c r="S4710" t="str">
        <f t="shared" si="663"/>
        <v/>
      </c>
      <c r="T4710" t="str">
        <f t="shared" si="664"/>
        <v/>
      </c>
      <c r="U4710" t="str">
        <f t="shared" si="665"/>
        <v/>
      </c>
    </row>
    <row r="4711" spans="12:21" ht="15" customHeight="1" x14ac:dyDescent="0.15">
      <c r="L4711" s="244" t="str">
        <f t="shared" si="657"/>
        <v/>
      </c>
      <c r="M4711" s="245" t="str">
        <f t="shared" si="658"/>
        <v/>
      </c>
      <c r="N4711" s="244" t="str">
        <f t="shared" si="659"/>
        <v/>
      </c>
      <c r="O4711" s="244" t="str">
        <f t="shared" si="660"/>
        <v/>
      </c>
      <c r="P4711">
        <f>IF($I4711&lt;&gt;"",$I4711,IF($E4711="SGD",1,IF($E4711="USD",Settings!$B$22,IF($E4711="HKD",Settings!$B$23,1))))</f>
        <v>1</v>
      </c>
      <c r="Q4711">
        <f t="shared" si="661"/>
        <v>0</v>
      </c>
      <c r="R4711">
        <f t="shared" si="662"/>
        <v>0</v>
      </c>
      <c r="S4711" t="str">
        <f t="shared" si="663"/>
        <v/>
      </c>
      <c r="T4711" t="str">
        <f t="shared" si="664"/>
        <v/>
      </c>
      <c r="U4711" t="str">
        <f t="shared" si="665"/>
        <v/>
      </c>
    </row>
    <row r="4712" spans="12:21" ht="15" customHeight="1" x14ac:dyDescent="0.15">
      <c r="L4712" s="244" t="str">
        <f t="shared" si="657"/>
        <v/>
      </c>
      <c r="M4712" s="245" t="str">
        <f t="shared" si="658"/>
        <v/>
      </c>
      <c r="N4712" s="244" t="str">
        <f t="shared" si="659"/>
        <v/>
      </c>
      <c r="O4712" s="244" t="str">
        <f t="shared" si="660"/>
        <v/>
      </c>
      <c r="P4712">
        <f>IF($I4712&lt;&gt;"",$I4712,IF($E4712="SGD",1,IF($E4712="USD",Settings!$B$22,IF($E4712="HKD",Settings!$B$23,1))))</f>
        <v>1</v>
      </c>
      <c r="Q4712">
        <f t="shared" si="661"/>
        <v>0</v>
      </c>
      <c r="R4712">
        <f t="shared" si="662"/>
        <v>0</v>
      </c>
      <c r="S4712" t="str">
        <f t="shared" si="663"/>
        <v/>
      </c>
      <c r="T4712" t="str">
        <f t="shared" si="664"/>
        <v/>
      </c>
      <c r="U4712" t="str">
        <f t="shared" si="665"/>
        <v/>
      </c>
    </row>
    <row r="4713" spans="12:21" ht="15" customHeight="1" x14ac:dyDescent="0.15">
      <c r="L4713" s="244" t="str">
        <f t="shared" ref="L4713:L4776" si="666">IF(OR(B4713="",C4713="",E4713=""),"",B4713&amp;":"&amp;C4713&amp;":"&amp;E4713)</f>
        <v/>
      </c>
      <c r="M4713" s="245" t="str">
        <f t="shared" ref="M4713:M4776" si="667">IF(A4713="","",A4713*D4713)</f>
        <v/>
      </c>
      <c r="N4713" s="244" t="str">
        <f t="shared" ref="N4713:N4776" si="668">IF(A4713="","",IF(OR(A4713=1,A4713=0),J4713,0))</f>
        <v/>
      </c>
      <c r="O4713" s="244" t="str">
        <f t="shared" ref="O4713:O4776" si="669">IF(A4713="","",IF(A4713=-1,J4713,0))</f>
        <v/>
      </c>
      <c r="P4713">
        <f>IF($I4713&lt;&gt;"",$I4713,IF($E4713="SGD",1,IF($E4713="USD",Settings!$B$22,IF($E4713="HKD",Settings!$B$23,1))))</f>
        <v>1</v>
      </c>
      <c r="Q4713">
        <f t="shared" ref="Q4713:Q4776" si="670">IF($L4713="",0,($O4713-$N4713+IF($A4713=2,$J4713,0))*$P4713)</f>
        <v>0</v>
      </c>
      <c r="R4713">
        <f t="shared" ref="R4713:R4776" si="671">IF($L4713="",0,IF($A4713=2,$J4713*$P4713,0))</f>
        <v>0</v>
      </c>
      <c r="S4713" t="str">
        <f t="shared" si="663"/>
        <v/>
      </c>
      <c r="T4713" t="str">
        <f t="shared" si="664"/>
        <v/>
      </c>
      <c r="U4713" t="str">
        <f t="shared" si="665"/>
        <v/>
      </c>
    </row>
    <row r="4714" spans="12:21" ht="15" customHeight="1" x14ac:dyDescent="0.15">
      <c r="L4714" s="244" t="str">
        <f t="shared" si="666"/>
        <v/>
      </c>
      <c r="M4714" s="245" t="str">
        <f t="shared" si="667"/>
        <v/>
      </c>
      <c r="N4714" s="244" t="str">
        <f t="shared" si="668"/>
        <v/>
      </c>
      <c r="O4714" s="244" t="str">
        <f t="shared" si="669"/>
        <v/>
      </c>
      <c r="P4714">
        <f>IF($I4714&lt;&gt;"",$I4714,IF($E4714="SGD",1,IF($E4714="USD",Settings!$B$22,IF($E4714="HKD",Settings!$B$23,1))))</f>
        <v>1</v>
      </c>
      <c r="Q4714">
        <f t="shared" si="670"/>
        <v>0</v>
      </c>
      <c r="R4714">
        <f t="shared" si="671"/>
        <v>0</v>
      </c>
      <c r="S4714" t="str">
        <f t="shared" si="663"/>
        <v/>
      </c>
      <c r="T4714" t="str">
        <f t="shared" si="664"/>
        <v/>
      </c>
      <c r="U4714" t="str">
        <f t="shared" si="665"/>
        <v/>
      </c>
    </row>
    <row r="4715" spans="12:21" ht="15" customHeight="1" x14ac:dyDescent="0.15">
      <c r="L4715" s="244" t="str">
        <f t="shared" si="666"/>
        <v/>
      </c>
      <c r="M4715" s="245" t="str">
        <f t="shared" si="667"/>
        <v/>
      </c>
      <c r="N4715" s="244" t="str">
        <f t="shared" si="668"/>
        <v/>
      </c>
      <c r="O4715" s="244" t="str">
        <f t="shared" si="669"/>
        <v/>
      </c>
      <c r="P4715">
        <f>IF($I4715&lt;&gt;"",$I4715,IF($E4715="SGD",1,IF($E4715="USD",Settings!$B$22,IF($E4715="HKD",Settings!$B$23,1))))</f>
        <v>1</v>
      </c>
      <c r="Q4715">
        <f t="shared" si="670"/>
        <v>0</v>
      </c>
      <c r="R4715">
        <f t="shared" si="671"/>
        <v>0</v>
      </c>
      <c r="S4715" t="str">
        <f t="shared" si="663"/>
        <v/>
      </c>
      <c r="T4715" t="str">
        <f t="shared" si="664"/>
        <v/>
      </c>
      <c r="U4715" t="str">
        <f t="shared" si="665"/>
        <v/>
      </c>
    </row>
    <row r="4716" spans="12:21" ht="15" customHeight="1" x14ac:dyDescent="0.15">
      <c r="L4716" s="244" t="str">
        <f t="shared" si="666"/>
        <v/>
      </c>
      <c r="M4716" s="245" t="str">
        <f t="shared" si="667"/>
        <v/>
      </c>
      <c r="N4716" s="244" t="str">
        <f t="shared" si="668"/>
        <v/>
      </c>
      <c r="O4716" s="244" t="str">
        <f t="shared" si="669"/>
        <v/>
      </c>
      <c r="P4716">
        <f>IF($I4716&lt;&gt;"",$I4716,IF($E4716="SGD",1,IF($E4716="USD",Settings!$B$22,IF($E4716="HKD",Settings!$B$23,1))))</f>
        <v>1</v>
      </c>
      <c r="Q4716">
        <f t="shared" si="670"/>
        <v>0</v>
      </c>
      <c r="R4716">
        <f t="shared" si="671"/>
        <v>0</v>
      </c>
      <c r="S4716" t="str">
        <f t="shared" si="663"/>
        <v/>
      </c>
      <c r="T4716" t="str">
        <f t="shared" si="664"/>
        <v/>
      </c>
      <c r="U4716" t="str">
        <f t="shared" si="665"/>
        <v/>
      </c>
    </row>
    <row r="4717" spans="12:21" ht="15" customHeight="1" x14ac:dyDescent="0.15">
      <c r="L4717" s="244" t="str">
        <f t="shared" si="666"/>
        <v/>
      </c>
      <c r="M4717" s="245" t="str">
        <f t="shared" si="667"/>
        <v/>
      </c>
      <c r="N4717" s="244" t="str">
        <f t="shared" si="668"/>
        <v/>
      </c>
      <c r="O4717" s="244" t="str">
        <f t="shared" si="669"/>
        <v/>
      </c>
      <c r="P4717">
        <f>IF($I4717&lt;&gt;"",$I4717,IF($E4717="SGD",1,IF($E4717="USD",Settings!$B$22,IF($E4717="HKD",Settings!$B$23,1))))</f>
        <v>1</v>
      </c>
      <c r="Q4717">
        <f t="shared" si="670"/>
        <v>0</v>
      </c>
      <c r="R4717">
        <f t="shared" si="671"/>
        <v>0</v>
      </c>
      <c r="S4717" t="str">
        <f t="shared" si="663"/>
        <v/>
      </c>
      <c r="T4717" t="str">
        <f t="shared" si="664"/>
        <v/>
      </c>
      <c r="U4717" t="str">
        <f t="shared" si="665"/>
        <v/>
      </c>
    </row>
    <row r="4718" spans="12:21" ht="15" customHeight="1" x14ac:dyDescent="0.15">
      <c r="L4718" s="244" t="str">
        <f t="shared" si="666"/>
        <v/>
      </c>
      <c r="M4718" s="245" t="str">
        <f t="shared" si="667"/>
        <v/>
      </c>
      <c r="N4718" s="244" t="str">
        <f t="shared" si="668"/>
        <v/>
      </c>
      <c r="O4718" s="244" t="str">
        <f t="shared" si="669"/>
        <v/>
      </c>
      <c r="P4718">
        <f>IF($I4718&lt;&gt;"",$I4718,IF($E4718="SGD",1,IF($E4718="USD",Settings!$B$22,IF($E4718="HKD",Settings!$B$23,1))))</f>
        <v>1</v>
      </c>
      <c r="Q4718">
        <f t="shared" si="670"/>
        <v>0</v>
      </c>
      <c r="R4718">
        <f t="shared" si="671"/>
        <v>0</v>
      </c>
      <c r="S4718" t="str">
        <f t="shared" si="663"/>
        <v/>
      </c>
      <c r="T4718" t="str">
        <f t="shared" si="664"/>
        <v/>
      </c>
      <c r="U4718" t="str">
        <f t="shared" si="665"/>
        <v/>
      </c>
    </row>
    <row r="4719" spans="12:21" ht="15" customHeight="1" x14ac:dyDescent="0.15">
      <c r="L4719" s="244" t="str">
        <f t="shared" si="666"/>
        <v/>
      </c>
      <c r="M4719" s="245" t="str">
        <f t="shared" si="667"/>
        <v/>
      </c>
      <c r="N4719" s="244" t="str">
        <f t="shared" si="668"/>
        <v/>
      </c>
      <c r="O4719" s="244" t="str">
        <f t="shared" si="669"/>
        <v/>
      </c>
      <c r="P4719">
        <f>IF($I4719&lt;&gt;"",$I4719,IF($E4719="SGD",1,IF($E4719="USD",Settings!$B$22,IF($E4719="HKD",Settings!$B$23,1))))</f>
        <v>1</v>
      </c>
      <c r="Q4719">
        <f t="shared" si="670"/>
        <v>0</v>
      </c>
      <c r="R4719">
        <f t="shared" si="671"/>
        <v>0</v>
      </c>
      <c r="S4719" t="str">
        <f t="shared" si="663"/>
        <v/>
      </c>
      <c r="T4719" t="str">
        <f t="shared" si="664"/>
        <v/>
      </c>
      <c r="U4719" t="str">
        <f t="shared" si="665"/>
        <v/>
      </c>
    </row>
    <row r="4720" spans="12:21" ht="15" customHeight="1" x14ac:dyDescent="0.15">
      <c r="L4720" s="244" t="str">
        <f t="shared" si="666"/>
        <v/>
      </c>
      <c r="M4720" s="245" t="str">
        <f t="shared" si="667"/>
        <v/>
      </c>
      <c r="N4720" s="244" t="str">
        <f t="shared" si="668"/>
        <v/>
      </c>
      <c r="O4720" s="244" t="str">
        <f t="shared" si="669"/>
        <v/>
      </c>
      <c r="P4720">
        <f>IF($I4720&lt;&gt;"",$I4720,IF($E4720="SGD",1,IF($E4720="USD",Settings!$B$22,IF($E4720="HKD",Settings!$B$23,1))))</f>
        <v>1</v>
      </c>
      <c r="Q4720">
        <f t="shared" si="670"/>
        <v>0</v>
      </c>
      <c r="R4720">
        <f t="shared" si="671"/>
        <v>0</v>
      </c>
      <c r="S4720" t="str">
        <f t="shared" si="663"/>
        <v/>
      </c>
      <c r="T4720" t="str">
        <f t="shared" si="664"/>
        <v/>
      </c>
      <c r="U4720" t="str">
        <f t="shared" si="665"/>
        <v/>
      </c>
    </row>
    <row r="4721" spans="12:21" ht="15" customHeight="1" x14ac:dyDescent="0.15">
      <c r="L4721" s="244" t="str">
        <f t="shared" si="666"/>
        <v/>
      </c>
      <c r="M4721" s="245" t="str">
        <f t="shared" si="667"/>
        <v/>
      </c>
      <c r="N4721" s="244" t="str">
        <f t="shared" si="668"/>
        <v/>
      </c>
      <c r="O4721" s="244" t="str">
        <f t="shared" si="669"/>
        <v/>
      </c>
      <c r="P4721">
        <f>IF($I4721&lt;&gt;"",$I4721,IF($E4721="SGD",1,IF($E4721="USD",Settings!$B$22,IF($E4721="HKD",Settings!$B$23,1))))</f>
        <v>1</v>
      </c>
      <c r="Q4721">
        <f t="shared" si="670"/>
        <v>0</v>
      </c>
      <c r="R4721">
        <f t="shared" si="671"/>
        <v>0</v>
      </c>
      <c r="S4721" t="str">
        <f t="shared" si="663"/>
        <v/>
      </c>
      <c r="T4721" t="str">
        <f t="shared" si="664"/>
        <v/>
      </c>
      <c r="U4721" t="str">
        <f t="shared" si="665"/>
        <v/>
      </c>
    </row>
    <row r="4722" spans="12:21" ht="15" customHeight="1" x14ac:dyDescent="0.15">
      <c r="L4722" s="244" t="str">
        <f t="shared" si="666"/>
        <v/>
      </c>
      <c r="M4722" s="245" t="str">
        <f t="shared" si="667"/>
        <v/>
      </c>
      <c r="N4722" s="244" t="str">
        <f t="shared" si="668"/>
        <v/>
      </c>
      <c r="O4722" s="244" t="str">
        <f t="shared" si="669"/>
        <v/>
      </c>
      <c r="P4722">
        <f>IF($I4722&lt;&gt;"",$I4722,IF($E4722="SGD",1,IF($E4722="USD",Settings!$B$22,IF($E4722="HKD",Settings!$B$23,1))))</f>
        <v>1</v>
      </c>
      <c r="Q4722">
        <f t="shared" si="670"/>
        <v>0</v>
      </c>
      <c r="R4722">
        <f t="shared" si="671"/>
        <v>0</v>
      </c>
      <c r="S4722" t="str">
        <f t="shared" si="663"/>
        <v/>
      </c>
      <c r="T4722" t="str">
        <f t="shared" si="664"/>
        <v/>
      </c>
      <c r="U4722" t="str">
        <f t="shared" si="665"/>
        <v/>
      </c>
    </row>
    <row r="4723" spans="12:21" ht="15" customHeight="1" x14ac:dyDescent="0.15">
      <c r="L4723" s="244" t="str">
        <f t="shared" si="666"/>
        <v/>
      </c>
      <c r="M4723" s="245" t="str">
        <f t="shared" si="667"/>
        <v/>
      </c>
      <c r="N4723" s="244" t="str">
        <f t="shared" si="668"/>
        <v/>
      </c>
      <c r="O4723" s="244" t="str">
        <f t="shared" si="669"/>
        <v/>
      </c>
      <c r="P4723">
        <f>IF($I4723&lt;&gt;"",$I4723,IF($E4723="SGD",1,IF($E4723="USD",Settings!$B$22,IF($E4723="HKD",Settings!$B$23,1))))</f>
        <v>1</v>
      </c>
      <c r="Q4723">
        <f t="shared" si="670"/>
        <v>0</v>
      </c>
      <c r="R4723">
        <f t="shared" si="671"/>
        <v>0</v>
      </c>
      <c r="S4723" t="str">
        <f t="shared" si="663"/>
        <v/>
      </c>
      <c r="T4723" t="str">
        <f t="shared" si="664"/>
        <v/>
      </c>
      <c r="U4723" t="str">
        <f t="shared" si="665"/>
        <v/>
      </c>
    </row>
    <row r="4724" spans="12:21" ht="15" customHeight="1" x14ac:dyDescent="0.15">
      <c r="L4724" s="244" t="str">
        <f t="shared" si="666"/>
        <v/>
      </c>
      <c r="M4724" s="245" t="str">
        <f t="shared" si="667"/>
        <v/>
      </c>
      <c r="N4724" s="244" t="str">
        <f t="shared" si="668"/>
        <v/>
      </c>
      <c r="O4724" s="244" t="str">
        <f t="shared" si="669"/>
        <v/>
      </c>
      <c r="P4724">
        <f>IF($I4724&lt;&gt;"",$I4724,IF($E4724="SGD",1,IF($E4724="USD",Settings!$B$22,IF($E4724="HKD",Settings!$B$23,1))))</f>
        <v>1</v>
      </c>
      <c r="Q4724">
        <f t="shared" si="670"/>
        <v>0</v>
      </c>
      <c r="R4724">
        <f t="shared" si="671"/>
        <v>0</v>
      </c>
      <c r="S4724" t="str">
        <f t="shared" si="663"/>
        <v/>
      </c>
      <c r="T4724" t="str">
        <f t="shared" si="664"/>
        <v/>
      </c>
      <c r="U4724" t="str">
        <f t="shared" si="665"/>
        <v/>
      </c>
    </row>
    <row r="4725" spans="12:21" ht="15" customHeight="1" x14ac:dyDescent="0.15">
      <c r="L4725" s="244" t="str">
        <f t="shared" si="666"/>
        <v/>
      </c>
      <c r="M4725" s="245" t="str">
        <f t="shared" si="667"/>
        <v/>
      </c>
      <c r="N4725" s="244" t="str">
        <f t="shared" si="668"/>
        <v/>
      </c>
      <c r="O4725" s="244" t="str">
        <f t="shared" si="669"/>
        <v/>
      </c>
      <c r="P4725">
        <f>IF($I4725&lt;&gt;"",$I4725,IF($E4725="SGD",1,IF($E4725="USD",Settings!$B$22,IF($E4725="HKD",Settings!$B$23,1))))</f>
        <v>1</v>
      </c>
      <c r="Q4725">
        <f t="shared" si="670"/>
        <v>0</v>
      </c>
      <c r="R4725">
        <f t="shared" si="671"/>
        <v>0</v>
      </c>
      <c r="S4725" t="str">
        <f t="shared" si="663"/>
        <v/>
      </c>
      <c r="T4725" t="str">
        <f t="shared" si="664"/>
        <v/>
      </c>
      <c r="U4725" t="str">
        <f t="shared" si="665"/>
        <v/>
      </c>
    </row>
    <row r="4726" spans="12:21" ht="15" customHeight="1" x14ac:dyDescent="0.15">
      <c r="L4726" s="244" t="str">
        <f t="shared" si="666"/>
        <v/>
      </c>
      <c r="M4726" s="245" t="str">
        <f t="shared" si="667"/>
        <v/>
      </c>
      <c r="N4726" s="244" t="str">
        <f t="shared" si="668"/>
        <v/>
      </c>
      <c r="O4726" s="244" t="str">
        <f t="shared" si="669"/>
        <v/>
      </c>
      <c r="P4726">
        <f>IF($I4726&lt;&gt;"",$I4726,IF($E4726="SGD",1,IF($E4726="USD",Settings!$B$22,IF($E4726="HKD",Settings!$B$23,1))))</f>
        <v>1</v>
      </c>
      <c r="Q4726">
        <f t="shared" si="670"/>
        <v>0</v>
      </c>
      <c r="R4726">
        <f t="shared" si="671"/>
        <v>0</v>
      </c>
      <c r="S4726" t="str">
        <f t="shared" si="663"/>
        <v/>
      </c>
      <c r="T4726" t="str">
        <f t="shared" si="664"/>
        <v/>
      </c>
      <c r="U4726" t="str">
        <f t="shared" si="665"/>
        <v/>
      </c>
    </row>
    <row r="4727" spans="12:21" ht="15" customHeight="1" x14ac:dyDescent="0.15">
      <c r="L4727" s="244" t="str">
        <f t="shared" si="666"/>
        <v/>
      </c>
      <c r="M4727" s="245" t="str">
        <f t="shared" si="667"/>
        <v/>
      </c>
      <c r="N4727" s="244" t="str">
        <f t="shared" si="668"/>
        <v/>
      </c>
      <c r="O4727" s="244" t="str">
        <f t="shared" si="669"/>
        <v/>
      </c>
      <c r="P4727">
        <f>IF($I4727&lt;&gt;"",$I4727,IF($E4727="SGD",1,IF($E4727="USD",Settings!$B$22,IF($E4727="HKD",Settings!$B$23,1))))</f>
        <v>1</v>
      </c>
      <c r="Q4727">
        <f t="shared" si="670"/>
        <v>0</v>
      </c>
      <c r="R4727">
        <f t="shared" si="671"/>
        <v>0</v>
      </c>
      <c r="S4727" t="str">
        <f t="shared" si="663"/>
        <v/>
      </c>
      <c r="T4727" t="str">
        <f t="shared" si="664"/>
        <v/>
      </c>
      <c r="U4727" t="str">
        <f t="shared" si="665"/>
        <v/>
      </c>
    </row>
    <row r="4728" spans="12:21" ht="15" customHeight="1" x14ac:dyDescent="0.15">
      <c r="L4728" s="244" t="str">
        <f t="shared" si="666"/>
        <v/>
      </c>
      <c r="M4728" s="245" t="str">
        <f t="shared" si="667"/>
        <v/>
      </c>
      <c r="N4728" s="244" t="str">
        <f t="shared" si="668"/>
        <v/>
      </c>
      <c r="O4728" s="244" t="str">
        <f t="shared" si="669"/>
        <v/>
      </c>
      <c r="P4728">
        <f>IF($I4728&lt;&gt;"",$I4728,IF($E4728="SGD",1,IF($E4728="USD",Settings!$B$22,IF($E4728="HKD",Settings!$B$23,1))))</f>
        <v>1</v>
      </c>
      <c r="Q4728">
        <f t="shared" si="670"/>
        <v>0</v>
      </c>
      <c r="R4728">
        <f t="shared" si="671"/>
        <v>0</v>
      </c>
      <c r="S4728" t="str">
        <f t="shared" si="663"/>
        <v/>
      </c>
      <c r="T4728" t="str">
        <f t="shared" si="664"/>
        <v/>
      </c>
      <c r="U4728" t="str">
        <f t="shared" si="665"/>
        <v/>
      </c>
    </row>
    <row r="4729" spans="12:21" ht="15" customHeight="1" x14ac:dyDescent="0.15">
      <c r="L4729" s="244" t="str">
        <f t="shared" si="666"/>
        <v/>
      </c>
      <c r="M4729" s="245" t="str">
        <f t="shared" si="667"/>
        <v/>
      </c>
      <c r="N4729" s="244" t="str">
        <f t="shared" si="668"/>
        <v/>
      </c>
      <c r="O4729" s="244" t="str">
        <f t="shared" si="669"/>
        <v/>
      </c>
      <c r="P4729">
        <f>IF($I4729&lt;&gt;"",$I4729,IF($E4729="SGD",1,IF($E4729="USD",Settings!$B$22,IF($E4729="HKD",Settings!$B$23,1))))</f>
        <v>1</v>
      </c>
      <c r="Q4729">
        <f t="shared" si="670"/>
        <v>0</v>
      </c>
      <c r="R4729">
        <f t="shared" si="671"/>
        <v>0</v>
      </c>
      <c r="S4729" t="str">
        <f t="shared" si="663"/>
        <v/>
      </c>
      <c r="T4729" t="str">
        <f t="shared" si="664"/>
        <v/>
      </c>
      <c r="U4729" t="str">
        <f t="shared" si="665"/>
        <v/>
      </c>
    </row>
    <row r="4730" spans="12:21" ht="15" customHeight="1" x14ac:dyDescent="0.15">
      <c r="L4730" s="244" t="str">
        <f t="shared" si="666"/>
        <v/>
      </c>
      <c r="M4730" s="245" t="str">
        <f t="shared" si="667"/>
        <v/>
      </c>
      <c r="N4730" s="244" t="str">
        <f t="shared" si="668"/>
        <v/>
      </c>
      <c r="O4730" s="244" t="str">
        <f t="shared" si="669"/>
        <v/>
      </c>
      <c r="P4730">
        <f>IF($I4730&lt;&gt;"",$I4730,IF($E4730="SGD",1,IF($E4730="USD",Settings!$B$22,IF($E4730="HKD",Settings!$B$23,1))))</f>
        <v>1</v>
      </c>
      <c r="Q4730">
        <f t="shared" si="670"/>
        <v>0</v>
      </c>
      <c r="R4730">
        <f t="shared" si="671"/>
        <v>0</v>
      </c>
      <c r="S4730" t="str">
        <f t="shared" si="663"/>
        <v/>
      </c>
      <c r="T4730" t="str">
        <f t="shared" si="664"/>
        <v/>
      </c>
      <c r="U4730" t="str">
        <f t="shared" si="665"/>
        <v/>
      </c>
    </row>
    <row r="4731" spans="12:21" ht="15" customHeight="1" x14ac:dyDescent="0.15">
      <c r="L4731" s="244" t="str">
        <f t="shared" si="666"/>
        <v/>
      </c>
      <c r="M4731" s="245" t="str">
        <f t="shared" si="667"/>
        <v/>
      </c>
      <c r="N4731" s="244" t="str">
        <f t="shared" si="668"/>
        <v/>
      </c>
      <c r="O4731" s="244" t="str">
        <f t="shared" si="669"/>
        <v/>
      </c>
      <c r="P4731">
        <f>IF($I4731&lt;&gt;"",$I4731,IF($E4731="SGD",1,IF($E4731="USD",Settings!$B$22,IF($E4731="HKD",Settings!$B$23,1))))</f>
        <v>1</v>
      </c>
      <c r="Q4731">
        <f t="shared" si="670"/>
        <v>0</v>
      </c>
      <c r="R4731">
        <f t="shared" si="671"/>
        <v>0</v>
      </c>
      <c r="S4731" t="str">
        <f t="shared" si="663"/>
        <v/>
      </c>
      <c r="T4731" t="str">
        <f t="shared" si="664"/>
        <v/>
      </c>
      <c r="U4731" t="str">
        <f t="shared" si="665"/>
        <v/>
      </c>
    </row>
    <row r="4732" spans="12:21" ht="15" customHeight="1" x14ac:dyDescent="0.15">
      <c r="L4732" s="244" t="str">
        <f t="shared" si="666"/>
        <v/>
      </c>
      <c r="M4732" s="245" t="str">
        <f t="shared" si="667"/>
        <v/>
      </c>
      <c r="N4732" s="244" t="str">
        <f t="shared" si="668"/>
        <v/>
      </c>
      <c r="O4732" s="244" t="str">
        <f t="shared" si="669"/>
        <v/>
      </c>
      <c r="P4732">
        <f>IF($I4732&lt;&gt;"",$I4732,IF($E4732="SGD",1,IF($E4732="USD",Settings!$B$22,IF($E4732="HKD",Settings!$B$23,1))))</f>
        <v>1</v>
      </c>
      <c r="Q4732">
        <f t="shared" si="670"/>
        <v>0</v>
      </c>
      <c r="R4732">
        <f t="shared" si="671"/>
        <v>0</v>
      </c>
      <c r="S4732" t="str">
        <f t="shared" si="663"/>
        <v/>
      </c>
      <c r="T4732" t="str">
        <f t="shared" si="664"/>
        <v/>
      </c>
      <c r="U4732" t="str">
        <f t="shared" si="665"/>
        <v/>
      </c>
    </row>
    <row r="4733" spans="12:21" ht="15" customHeight="1" x14ac:dyDescent="0.15">
      <c r="L4733" s="244" t="str">
        <f t="shared" si="666"/>
        <v/>
      </c>
      <c r="M4733" s="245" t="str">
        <f t="shared" si="667"/>
        <v/>
      </c>
      <c r="N4733" s="244" t="str">
        <f t="shared" si="668"/>
        <v/>
      </c>
      <c r="O4733" s="244" t="str">
        <f t="shared" si="669"/>
        <v/>
      </c>
      <c r="P4733">
        <f>IF($I4733&lt;&gt;"",$I4733,IF($E4733="SGD",1,IF($E4733="USD",Settings!$B$22,IF($E4733="HKD",Settings!$B$23,1))))</f>
        <v>1</v>
      </c>
      <c r="Q4733">
        <f t="shared" si="670"/>
        <v>0</v>
      </c>
      <c r="R4733">
        <f t="shared" si="671"/>
        <v>0</v>
      </c>
      <c r="S4733" t="str">
        <f t="shared" si="663"/>
        <v/>
      </c>
      <c r="T4733" t="str">
        <f t="shared" si="664"/>
        <v/>
      </c>
      <c r="U4733" t="str">
        <f t="shared" si="665"/>
        <v/>
      </c>
    </row>
    <row r="4734" spans="12:21" ht="15" customHeight="1" x14ac:dyDescent="0.15">
      <c r="L4734" s="244" t="str">
        <f t="shared" si="666"/>
        <v/>
      </c>
      <c r="M4734" s="245" t="str">
        <f t="shared" si="667"/>
        <v/>
      </c>
      <c r="N4734" s="244" t="str">
        <f t="shared" si="668"/>
        <v/>
      </c>
      <c r="O4734" s="244" t="str">
        <f t="shared" si="669"/>
        <v/>
      </c>
      <c r="P4734">
        <f>IF($I4734&lt;&gt;"",$I4734,IF($E4734="SGD",1,IF($E4734="USD",Settings!$B$22,IF($E4734="HKD",Settings!$B$23,1))))</f>
        <v>1</v>
      </c>
      <c r="Q4734">
        <f t="shared" si="670"/>
        <v>0</v>
      </c>
      <c r="R4734">
        <f t="shared" si="671"/>
        <v>0</v>
      </c>
      <c r="S4734" t="str">
        <f t="shared" si="663"/>
        <v/>
      </c>
      <c r="T4734" t="str">
        <f t="shared" si="664"/>
        <v/>
      </c>
      <c r="U4734" t="str">
        <f t="shared" si="665"/>
        <v/>
      </c>
    </row>
    <row r="4735" spans="12:21" ht="15" customHeight="1" x14ac:dyDescent="0.15">
      <c r="L4735" s="244" t="str">
        <f t="shared" si="666"/>
        <v/>
      </c>
      <c r="M4735" s="245" t="str">
        <f t="shared" si="667"/>
        <v/>
      </c>
      <c r="N4735" s="244" t="str">
        <f t="shared" si="668"/>
        <v/>
      </c>
      <c r="O4735" s="244" t="str">
        <f t="shared" si="669"/>
        <v/>
      </c>
      <c r="P4735">
        <f>IF($I4735&lt;&gt;"",$I4735,IF($E4735="SGD",1,IF($E4735="USD",Settings!$B$22,IF($E4735="HKD",Settings!$B$23,1))))</f>
        <v>1</v>
      </c>
      <c r="Q4735">
        <f t="shared" si="670"/>
        <v>0</v>
      </c>
      <c r="R4735">
        <f t="shared" si="671"/>
        <v>0</v>
      </c>
      <c r="S4735" t="str">
        <f t="shared" si="663"/>
        <v/>
      </c>
      <c r="T4735" t="str">
        <f t="shared" si="664"/>
        <v/>
      </c>
      <c r="U4735" t="str">
        <f t="shared" si="665"/>
        <v/>
      </c>
    </row>
    <row r="4736" spans="12:21" ht="15" customHeight="1" x14ac:dyDescent="0.15">
      <c r="L4736" s="244" t="str">
        <f t="shared" si="666"/>
        <v/>
      </c>
      <c r="M4736" s="245" t="str">
        <f t="shared" si="667"/>
        <v/>
      </c>
      <c r="N4736" s="244" t="str">
        <f t="shared" si="668"/>
        <v/>
      </c>
      <c r="O4736" s="244" t="str">
        <f t="shared" si="669"/>
        <v/>
      </c>
      <c r="P4736">
        <f>IF($I4736&lt;&gt;"",$I4736,IF($E4736="SGD",1,IF($E4736="USD",Settings!$B$22,IF($E4736="HKD",Settings!$B$23,1))))</f>
        <v>1</v>
      </c>
      <c r="Q4736">
        <f t="shared" si="670"/>
        <v>0</v>
      </c>
      <c r="R4736">
        <f t="shared" si="671"/>
        <v>0</v>
      </c>
      <c r="S4736" t="str">
        <f t="shared" si="663"/>
        <v/>
      </c>
      <c r="T4736" t="str">
        <f t="shared" si="664"/>
        <v/>
      </c>
      <c r="U4736" t="str">
        <f t="shared" si="665"/>
        <v/>
      </c>
    </row>
    <row r="4737" spans="12:21" ht="15" customHeight="1" x14ac:dyDescent="0.15">
      <c r="L4737" s="244" t="str">
        <f t="shared" si="666"/>
        <v/>
      </c>
      <c r="M4737" s="245" t="str">
        <f t="shared" si="667"/>
        <v/>
      </c>
      <c r="N4737" s="244" t="str">
        <f t="shared" si="668"/>
        <v/>
      </c>
      <c r="O4737" s="244" t="str">
        <f t="shared" si="669"/>
        <v/>
      </c>
      <c r="P4737">
        <f>IF($I4737&lt;&gt;"",$I4737,IF($E4737="SGD",1,IF($E4737="USD",Settings!$B$22,IF($E4737="HKD",Settings!$B$23,1))))</f>
        <v>1</v>
      </c>
      <c r="Q4737">
        <f t="shared" si="670"/>
        <v>0</v>
      </c>
      <c r="R4737">
        <f t="shared" si="671"/>
        <v>0</v>
      </c>
      <c r="S4737" t="str">
        <f t="shared" si="663"/>
        <v/>
      </c>
      <c r="T4737" t="str">
        <f t="shared" si="664"/>
        <v/>
      </c>
      <c r="U4737" t="str">
        <f t="shared" si="665"/>
        <v/>
      </c>
    </row>
    <row r="4738" spans="12:21" ht="15" customHeight="1" x14ac:dyDescent="0.15">
      <c r="L4738" s="244" t="str">
        <f t="shared" si="666"/>
        <v/>
      </c>
      <c r="M4738" s="245" t="str">
        <f t="shared" si="667"/>
        <v/>
      </c>
      <c r="N4738" s="244" t="str">
        <f t="shared" si="668"/>
        <v/>
      </c>
      <c r="O4738" s="244" t="str">
        <f t="shared" si="669"/>
        <v/>
      </c>
      <c r="P4738">
        <f>IF($I4738&lt;&gt;"",$I4738,IF($E4738="SGD",1,IF($E4738="USD",Settings!$B$22,IF($E4738="HKD",Settings!$B$23,1))))</f>
        <v>1</v>
      </c>
      <c r="Q4738">
        <f t="shared" si="670"/>
        <v>0</v>
      </c>
      <c r="R4738">
        <f t="shared" si="671"/>
        <v>0</v>
      </c>
      <c r="S4738" t="str">
        <f t="shared" ref="S4738:S4801" si="672">IF(L4738="","",SUMIFS($M:$M,$L:$L,L4738,$T:$T,"&lt;="&amp;T4738))</f>
        <v/>
      </c>
      <c r="T4738" t="str">
        <f t="shared" ref="T4738:T4801" si="673">IF(L4738="","",INT(G4738)*100000+ROW())</f>
        <v/>
      </c>
      <c r="U4738" t="str">
        <f t="shared" ref="U4738:U4801" si="674">IF(L4738="","",IF(AND(COUNTIFS($L:$L,L4738,$S:$S,"&gt;-0.000001",$S:$S,"&lt;0.000001",$T:$T,"&gt;"&amp;T4738)=0,ABS(S4738)&gt;0.000001),1,0))</f>
        <v/>
      </c>
    </row>
    <row r="4739" spans="12:21" ht="15" customHeight="1" x14ac:dyDescent="0.15">
      <c r="L4739" s="244" t="str">
        <f t="shared" si="666"/>
        <v/>
      </c>
      <c r="M4739" s="245" t="str">
        <f t="shared" si="667"/>
        <v/>
      </c>
      <c r="N4739" s="244" t="str">
        <f t="shared" si="668"/>
        <v/>
      </c>
      <c r="O4739" s="244" t="str">
        <f t="shared" si="669"/>
        <v/>
      </c>
      <c r="P4739">
        <f>IF($I4739&lt;&gt;"",$I4739,IF($E4739="SGD",1,IF($E4739="USD",Settings!$B$22,IF($E4739="HKD",Settings!$B$23,1))))</f>
        <v>1</v>
      </c>
      <c r="Q4739">
        <f t="shared" si="670"/>
        <v>0</v>
      </c>
      <c r="R4739">
        <f t="shared" si="671"/>
        <v>0</v>
      </c>
      <c r="S4739" t="str">
        <f t="shared" si="672"/>
        <v/>
      </c>
      <c r="T4739" t="str">
        <f t="shared" si="673"/>
        <v/>
      </c>
      <c r="U4739" t="str">
        <f t="shared" si="674"/>
        <v/>
      </c>
    </row>
    <row r="4740" spans="12:21" ht="15" customHeight="1" x14ac:dyDescent="0.15">
      <c r="L4740" s="244" t="str">
        <f t="shared" si="666"/>
        <v/>
      </c>
      <c r="M4740" s="245" t="str">
        <f t="shared" si="667"/>
        <v/>
      </c>
      <c r="N4740" s="244" t="str">
        <f t="shared" si="668"/>
        <v/>
      </c>
      <c r="O4740" s="244" t="str">
        <f t="shared" si="669"/>
        <v/>
      </c>
      <c r="P4740">
        <f>IF($I4740&lt;&gt;"",$I4740,IF($E4740="SGD",1,IF($E4740="USD",Settings!$B$22,IF($E4740="HKD",Settings!$B$23,1))))</f>
        <v>1</v>
      </c>
      <c r="Q4740">
        <f t="shared" si="670"/>
        <v>0</v>
      </c>
      <c r="R4740">
        <f t="shared" si="671"/>
        <v>0</v>
      </c>
      <c r="S4740" t="str">
        <f t="shared" si="672"/>
        <v/>
      </c>
      <c r="T4740" t="str">
        <f t="shared" si="673"/>
        <v/>
      </c>
      <c r="U4740" t="str">
        <f t="shared" si="674"/>
        <v/>
      </c>
    </row>
    <row r="4741" spans="12:21" ht="15" customHeight="1" x14ac:dyDescent="0.15">
      <c r="L4741" s="244" t="str">
        <f t="shared" si="666"/>
        <v/>
      </c>
      <c r="M4741" s="245" t="str">
        <f t="shared" si="667"/>
        <v/>
      </c>
      <c r="N4741" s="244" t="str">
        <f t="shared" si="668"/>
        <v/>
      </c>
      <c r="O4741" s="244" t="str">
        <f t="shared" si="669"/>
        <v/>
      </c>
      <c r="P4741">
        <f>IF($I4741&lt;&gt;"",$I4741,IF($E4741="SGD",1,IF($E4741="USD",Settings!$B$22,IF($E4741="HKD",Settings!$B$23,1))))</f>
        <v>1</v>
      </c>
      <c r="Q4741">
        <f t="shared" si="670"/>
        <v>0</v>
      </c>
      <c r="R4741">
        <f t="shared" si="671"/>
        <v>0</v>
      </c>
      <c r="S4741" t="str">
        <f t="shared" si="672"/>
        <v/>
      </c>
      <c r="T4741" t="str">
        <f t="shared" si="673"/>
        <v/>
      </c>
      <c r="U4741" t="str">
        <f t="shared" si="674"/>
        <v/>
      </c>
    </row>
    <row r="4742" spans="12:21" ht="15" customHeight="1" x14ac:dyDescent="0.15">
      <c r="L4742" s="244" t="str">
        <f t="shared" si="666"/>
        <v/>
      </c>
      <c r="M4742" s="245" t="str">
        <f t="shared" si="667"/>
        <v/>
      </c>
      <c r="N4742" s="244" t="str">
        <f t="shared" si="668"/>
        <v/>
      </c>
      <c r="O4742" s="244" t="str">
        <f t="shared" si="669"/>
        <v/>
      </c>
      <c r="P4742">
        <f>IF($I4742&lt;&gt;"",$I4742,IF($E4742="SGD",1,IF($E4742="USD",Settings!$B$22,IF($E4742="HKD",Settings!$B$23,1))))</f>
        <v>1</v>
      </c>
      <c r="Q4742">
        <f t="shared" si="670"/>
        <v>0</v>
      </c>
      <c r="R4742">
        <f t="shared" si="671"/>
        <v>0</v>
      </c>
      <c r="S4742" t="str">
        <f t="shared" si="672"/>
        <v/>
      </c>
      <c r="T4742" t="str">
        <f t="shared" si="673"/>
        <v/>
      </c>
      <c r="U4742" t="str">
        <f t="shared" si="674"/>
        <v/>
      </c>
    </row>
    <row r="4743" spans="12:21" ht="15" customHeight="1" x14ac:dyDescent="0.15">
      <c r="L4743" s="244" t="str">
        <f t="shared" si="666"/>
        <v/>
      </c>
      <c r="M4743" s="245" t="str">
        <f t="shared" si="667"/>
        <v/>
      </c>
      <c r="N4743" s="244" t="str">
        <f t="shared" si="668"/>
        <v/>
      </c>
      <c r="O4743" s="244" t="str">
        <f t="shared" si="669"/>
        <v/>
      </c>
      <c r="P4743">
        <f>IF($I4743&lt;&gt;"",$I4743,IF($E4743="SGD",1,IF($E4743="USD",Settings!$B$22,IF($E4743="HKD",Settings!$B$23,1))))</f>
        <v>1</v>
      </c>
      <c r="Q4743">
        <f t="shared" si="670"/>
        <v>0</v>
      </c>
      <c r="R4743">
        <f t="shared" si="671"/>
        <v>0</v>
      </c>
      <c r="S4743" t="str">
        <f t="shared" si="672"/>
        <v/>
      </c>
      <c r="T4743" t="str">
        <f t="shared" si="673"/>
        <v/>
      </c>
      <c r="U4743" t="str">
        <f t="shared" si="674"/>
        <v/>
      </c>
    </row>
    <row r="4744" spans="12:21" ht="15" customHeight="1" x14ac:dyDescent="0.15">
      <c r="L4744" s="244" t="str">
        <f t="shared" si="666"/>
        <v/>
      </c>
      <c r="M4744" s="245" t="str">
        <f t="shared" si="667"/>
        <v/>
      </c>
      <c r="N4744" s="244" t="str">
        <f t="shared" si="668"/>
        <v/>
      </c>
      <c r="O4744" s="244" t="str">
        <f t="shared" si="669"/>
        <v/>
      </c>
      <c r="P4744">
        <f>IF($I4744&lt;&gt;"",$I4744,IF($E4744="SGD",1,IF($E4744="USD",Settings!$B$22,IF($E4744="HKD",Settings!$B$23,1))))</f>
        <v>1</v>
      </c>
      <c r="Q4744">
        <f t="shared" si="670"/>
        <v>0</v>
      </c>
      <c r="R4744">
        <f t="shared" si="671"/>
        <v>0</v>
      </c>
      <c r="S4744" t="str">
        <f t="shared" si="672"/>
        <v/>
      </c>
      <c r="T4744" t="str">
        <f t="shared" si="673"/>
        <v/>
      </c>
      <c r="U4744" t="str">
        <f t="shared" si="674"/>
        <v/>
      </c>
    </row>
    <row r="4745" spans="12:21" ht="15" customHeight="1" x14ac:dyDescent="0.15">
      <c r="L4745" s="244" t="str">
        <f t="shared" si="666"/>
        <v/>
      </c>
      <c r="M4745" s="245" t="str">
        <f t="shared" si="667"/>
        <v/>
      </c>
      <c r="N4745" s="244" t="str">
        <f t="shared" si="668"/>
        <v/>
      </c>
      <c r="O4745" s="244" t="str">
        <f t="shared" si="669"/>
        <v/>
      </c>
      <c r="P4745">
        <f>IF($I4745&lt;&gt;"",$I4745,IF($E4745="SGD",1,IF($E4745="USD",Settings!$B$22,IF($E4745="HKD",Settings!$B$23,1))))</f>
        <v>1</v>
      </c>
      <c r="Q4745">
        <f t="shared" si="670"/>
        <v>0</v>
      </c>
      <c r="R4745">
        <f t="shared" si="671"/>
        <v>0</v>
      </c>
      <c r="S4745" t="str">
        <f t="shared" si="672"/>
        <v/>
      </c>
      <c r="T4745" t="str">
        <f t="shared" si="673"/>
        <v/>
      </c>
      <c r="U4745" t="str">
        <f t="shared" si="674"/>
        <v/>
      </c>
    </row>
    <row r="4746" spans="12:21" ht="15" customHeight="1" x14ac:dyDescent="0.15">
      <c r="L4746" s="244" t="str">
        <f t="shared" si="666"/>
        <v/>
      </c>
      <c r="M4746" s="245" t="str">
        <f t="shared" si="667"/>
        <v/>
      </c>
      <c r="N4746" s="244" t="str">
        <f t="shared" si="668"/>
        <v/>
      </c>
      <c r="O4746" s="244" t="str">
        <f t="shared" si="669"/>
        <v/>
      </c>
      <c r="P4746">
        <f>IF($I4746&lt;&gt;"",$I4746,IF($E4746="SGD",1,IF($E4746="USD",Settings!$B$22,IF($E4746="HKD",Settings!$B$23,1))))</f>
        <v>1</v>
      </c>
      <c r="Q4746">
        <f t="shared" si="670"/>
        <v>0</v>
      </c>
      <c r="R4746">
        <f t="shared" si="671"/>
        <v>0</v>
      </c>
      <c r="S4746" t="str">
        <f t="shared" si="672"/>
        <v/>
      </c>
      <c r="T4746" t="str">
        <f t="shared" si="673"/>
        <v/>
      </c>
      <c r="U4746" t="str">
        <f t="shared" si="674"/>
        <v/>
      </c>
    </row>
    <row r="4747" spans="12:21" ht="15" customHeight="1" x14ac:dyDescent="0.15">
      <c r="L4747" s="244" t="str">
        <f t="shared" si="666"/>
        <v/>
      </c>
      <c r="M4747" s="245" t="str">
        <f t="shared" si="667"/>
        <v/>
      </c>
      <c r="N4747" s="244" t="str">
        <f t="shared" si="668"/>
        <v/>
      </c>
      <c r="O4747" s="244" t="str">
        <f t="shared" si="669"/>
        <v/>
      </c>
      <c r="P4747">
        <f>IF($I4747&lt;&gt;"",$I4747,IF($E4747="SGD",1,IF($E4747="USD",Settings!$B$22,IF($E4747="HKD",Settings!$B$23,1))))</f>
        <v>1</v>
      </c>
      <c r="Q4747">
        <f t="shared" si="670"/>
        <v>0</v>
      </c>
      <c r="R4747">
        <f t="shared" si="671"/>
        <v>0</v>
      </c>
      <c r="S4747" t="str">
        <f t="shared" si="672"/>
        <v/>
      </c>
      <c r="T4747" t="str">
        <f t="shared" si="673"/>
        <v/>
      </c>
      <c r="U4747" t="str">
        <f t="shared" si="674"/>
        <v/>
      </c>
    </row>
    <row r="4748" spans="12:21" ht="15" customHeight="1" x14ac:dyDescent="0.15">
      <c r="L4748" s="244" t="str">
        <f t="shared" si="666"/>
        <v/>
      </c>
      <c r="M4748" s="245" t="str">
        <f t="shared" si="667"/>
        <v/>
      </c>
      <c r="N4748" s="244" t="str">
        <f t="shared" si="668"/>
        <v/>
      </c>
      <c r="O4748" s="244" t="str">
        <f t="shared" si="669"/>
        <v/>
      </c>
      <c r="P4748">
        <f>IF($I4748&lt;&gt;"",$I4748,IF($E4748="SGD",1,IF($E4748="USD",Settings!$B$22,IF($E4748="HKD",Settings!$B$23,1))))</f>
        <v>1</v>
      </c>
      <c r="Q4748">
        <f t="shared" si="670"/>
        <v>0</v>
      </c>
      <c r="R4748">
        <f t="shared" si="671"/>
        <v>0</v>
      </c>
      <c r="S4748" t="str">
        <f t="shared" si="672"/>
        <v/>
      </c>
      <c r="T4748" t="str">
        <f t="shared" si="673"/>
        <v/>
      </c>
      <c r="U4748" t="str">
        <f t="shared" si="674"/>
        <v/>
      </c>
    </row>
    <row r="4749" spans="12:21" ht="15" customHeight="1" x14ac:dyDescent="0.15">
      <c r="L4749" s="244" t="str">
        <f t="shared" si="666"/>
        <v/>
      </c>
      <c r="M4749" s="245" t="str">
        <f t="shared" si="667"/>
        <v/>
      </c>
      <c r="N4749" s="244" t="str">
        <f t="shared" si="668"/>
        <v/>
      </c>
      <c r="O4749" s="244" t="str">
        <f t="shared" si="669"/>
        <v/>
      </c>
      <c r="P4749">
        <f>IF($I4749&lt;&gt;"",$I4749,IF($E4749="SGD",1,IF($E4749="USD",Settings!$B$22,IF($E4749="HKD",Settings!$B$23,1))))</f>
        <v>1</v>
      </c>
      <c r="Q4749">
        <f t="shared" si="670"/>
        <v>0</v>
      </c>
      <c r="R4749">
        <f t="shared" si="671"/>
        <v>0</v>
      </c>
      <c r="S4749" t="str">
        <f t="shared" si="672"/>
        <v/>
      </c>
      <c r="T4749" t="str">
        <f t="shared" si="673"/>
        <v/>
      </c>
      <c r="U4749" t="str">
        <f t="shared" si="674"/>
        <v/>
      </c>
    </row>
    <row r="4750" spans="12:21" ht="15" customHeight="1" x14ac:dyDescent="0.15">
      <c r="L4750" s="244" t="str">
        <f t="shared" si="666"/>
        <v/>
      </c>
      <c r="M4750" s="245" t="str">
        <f t="shared" si="667"/>
        <v/>
      </c>
      <c r="N4750" s="244" t="str">
        <f t="shared" si="668"/>
        <v/>
      </c>
      <c r="O4750" s="244" t="str">
        <f t="shared" si="669"/>
        <v/>
      </c>
      <c r="P4750">
        <f>IF($I4750&lt;&gt;"",$I4750,IF($E4750="SGD",1,IF($E4750="USD",Settings!$B$22,IF($E4750="HKD",Settings!$B$23,1))))</f>
        <v>1</v>
      </c>
      <c r="Q4750">
        <f t="shared" si="670"/>
        <v>0</v>
      </c>
      <c r="R4750">
        <f t="shared" si="671"/>
        <v>0</v>
      </c>
      <c r="S4750" t="str">
        <f t="shared" si="672"/>
        <v/>
      </c>
      <c r="T4750" t="str">
        <f t="shared" si="673"/>
        <v/>
      </c>
      <c r="U4750" t="str">
        <f t="shared" si="674"/>
        <v/>
      </c>
    </row>
    <row r="4751" spans="12:21" ht="15" customHeight="1" x14ac:dyDescent="0.15">
      <c r="L4751" s="244" t="str">
        <f t="shared" si="666"/>
        <v/>
      </c>
      <c r="M4751" s="245" t="str">
        <f t="shared" si="667"/>
        <v/>
      </c>
      <c r="N4751" s="244" t="str">
        <f t="shared" si="668"/>
        <v/>
      </c>
      <c r="O4751" s="244" t="str">
        <f t="shared" si="669"/>
        <v/>
      </c>
      <c r="P4751">
        <f>IF($I4751&lt;&gt;"",$I4751,IF($E4751="SGD",1,IF($E4751="USD",Settings!$B$22,IF($E4751="HKD",Settings!$B$23,1))))</f>
        <v>1</v>
      </c>
      <c r="Q4751">
        <f t="shared" si="670"/>
        <v>0</v>
      </c>
      <c r="R4751">
        <f t="shared" si="671"/>
        <v>0</v>
      </c>
      <c r="S4751" t="str">
        <f t="shared" si="672"/>
        <v/>
      </c>
      <c r="T4751" t="str">
        <f t="shared" si="673"/>
        <v/>
      </c>
      <c r="U4751" t="str">
        <f t="shared" si="674"/>
        <v/>
      </c>
    </row>
    <row r="4752" spans="12:21" ht="15" customHeight="1" x14ac:dyDescent="0.15">
      <c r="L4752" s="244" t="str">
        <f t="shared" si="666"/>
        <v/>
      </c>
      <c r="M4752" s="245" t="str">
        <f t="shared" si="667"/>
        <v/>
      </c>
      <c r="N4752" s="244" t="str">
        <f t="shared" si="668"/>
        <v/>
      </c>
      <c r="O4752" s="244" t="str">
        <f t="shared" si="669"/>
        <v/>
      </c>
      <c r="P4752">
        <f>IF($I4752&lt;&gt;"",$I4752,IF($E4752="SGD",1,IF($E4752="USD",Settings!$B$22,IF($E4752="HKD",Settings!$B$23,1))))</f>
        <v>1</v>
      </c>
      <c r="Q4752">
        <f t="shared" si="670"/>
        <v>0</v>
      </c>
      <c r="R4752">
        <f t="shared" si="671"/>
        <v>0</v>
      </c>
      <c r="S4752" t="str">
        <f t="shared" si="672"/>
        <v/>
      </c>
      <c r="T4752" t="str">
        <f t="shared" si="673"/>
        <v/>
      </c>
      <c r="U4752" t="str">
        <f t="shared" si="674"/>
        <v/>
      </c>
    </row>
    <row r="4753" spans="12:21" ht="15" customHeight="1" x14ac:dyDescent="0.15">
      <c r="L4753" s="244" t="str">
        <f t="shared" si="666"/>
        <v/>
      </c>
      <c r="M4753" s="245" t="str">
        <f t="shared" si="667"/>
        <v/>
      </c>
      <c r="N4753" s="244" t="str">
        <f t="shared" si="668"/>
        <v/>
      </c>
      <c r="O4753" s="244" t="str">
        <f t="shared" si="669"/>
        <v/>
      </c>
      <c r="P4753">
        <f>IF($I4753&lt;&gt;"",$I4753,IF($E4753="SGD",1,IF($E4753="USD",Settings!$B$22,IF($E4753="HKD",Settings!$B$23,1))))</f>
        <v>1</v>
      </c>
      <c r="Q4753">
        <f t="shared" si="670"/>
        <v>0</v>
      </c>
      <c r="R4753">
        <f t="shared" si="671"/>
        <v>0</v>
      </c>
      <c r="S4753" t="str">
        <f t="shared" si="672"/>
        <v/>
      </c>
      <c r="T4753" t="str">
        <f t="shared" si="673"/>
        <v/>
      </c>
      <c r="U4753" t="str">
        <f t="shared" si="674"/>
        <v/>
      </c>
    </row>
    <row r="4754" spans="12:21" ht="15" customHeight="1" x14ac:dyDescent="0.15">
      <c r="L4754" s="244" t="str">
        <f t="shared" si="666"/>
        <v/>
      </c>
      <c r="M4754" s="245" t="str">
        <f t="shared" si="667"/>
        <v/>
      </c>
      <c r="N4754" s="244" t="str">
        <f t="shared" si="668"/>
        <v/>
      </c>
      <c r="O4754" s="244" t="str">
        <f t="shared" si="669"/>
        <v/>
      </c>
      <c r="P4754">
        <f>IF($I4754&lt;&gt;"",$I4754,IF($E4754="SGD",1,IF($E4754="USD",Settings!$B$22,IF($E4754="HKD",Settings!$B$23,1))))</f>
        <v>1</v>
      </c>
      <c r="Q4754">
        <f t="shared" si="670"/>
        <v>0</v>
      </c>
      <c r="R4754">
        <f t="shared" si="671"/>
        <v>0</v>
      </c>
      <c r="S4754" t="str">
        <f t="shared" si="672"/>
        <v/>
      </c>
      <c r="T4754" t="str">
        <f t="shared" si="673"/>
        <v/>
      </c>
      <c r="U4754" t="str">
        <f t="shared" si="674"/>
        <v/>
      </c>
    </row>
    <row r="4755" spans="12:21" ht="15" customHeight="1" x14ac:dyDescent="0.15">
      <c r="L4755" s="244" t="str">
        <f t="shared" si="666"/>
        <v/>
      </c>
      <c r="M4755" s="245" t="str">
        <f t="shared" si="667"/>
        <v/>
      </c>
      <c r="N4755" s="244" t="str">
        <f t="shared" si="668"/>
        <v/>
      </c>
      <c r="O4755" s="244" t="str">
        <f t="shared" si="669"/>
        <v/>
      </c>
      <c r="P4755">
        <f>IF($I4755&lt;&gt;"",$I4755,IF($E4755="SGD",1,IF($E4755="USD",Settings!$B$22,IF($E4755="HKD",Settings!$B$23,1))))</f>
        <v>1</v>
      </c>
      <c r="Q4755">
        <f t="shared" si="670"/>
        <v>0</v>
      </c>
      <c r="R4755">
        <f t="shared" si="671"/>
        <v>0</v>
      </c>
      <c r="S4755" t="str">
        <f t="shared" si="672"/>
        <v/>
      </c>
      <c r="T4755" t="str">
        <f t="shared" si="673"/>
        <v/>
      </c>
      <c r="U4755" t="str">
        <f t="shared" si="674"/>
        <v/>
      </c>
    </row>
    <row r="4756" spans="12:21" ht="15" customHeight="1" x14ac:dyDescent="0.15">
      <c r="L4756" s="244" t="str">
        <f t="shared" si="666"/>
        <v/>
      </c>
      <c r="M4756" s="245" t="str">
        <f t="shared" si="667"/>
        <v/>
      </c>
      <c r="N4756" s="244" t="str">
        <f t="shared" si="668"/>
        <v/>
      </c>
      <c r="O4756" s="244" t="str">
        <f t="shared" si="669"/>
        <v/>
      </c>
      <c r="P4756">
        <f>IF($I4756&lt;&gt;"",$I4756,IF($E4756="SGD",1,IF($E4756="USD",Settings!$B$22,IF($E4756="HKD",Settings!$B$23,1))))</f>
        <v>1</v>
      </c>
      <c r="Q4756">
        <f t="shared" si="670"/>
        <v>0</v>
      </c>
      <c r="R4756">
        <f t="shared" si="671"/>
        <v>0</v>
      </c>
      <c r="S4756" t="str">
        <f t="shared" si="672"/>
        <v/>
      </c>
      <c r="T4756" t="str">
        <f t="shared" si="673"/>
        <v/>
      </c>
      <c r="U4756" t="str">
        <f t="shared" si="674"/>
        <v/>
      </c>
    </row>
    <row r="4757" spans="12:21" ht="15" customHeight="1" x14ac:dyDescent="0.15">
      <c r="L4757" s="244" t="str">
        <f t="shared" si="666"/>
        <v/>
      </c>
      <c r="M4757" s="245" t="str">
        <f t="shared" si="667"/>
        <v/>
      </c>
      <c r="N4757" s="244" t="str">
        <f t="shared" si="668"/>
        <v/>
      </c>
      <c r="O4757" s="244" t="str">
        <f t="shared" si="669"/>
        <v/>
      </c>
      <c r="P4757">
        <f>IF($I4757&lt;&gt;"",$I4757,IF($E4757="SGD",1,IF($E4757="USD",Settings!$B$22,IF($E4757="HKD",Settings!$B$23,1))))</f>
        <v>1</v>
      </c>
      <c r="Q4757">
        <f t="shared" si="670"/>
        <v>0</v>
      </c>
      <c r="R4757">
        <f t="shared" si="671"/>
        <v>0</v>
      </c>
      <c r="S4757" t="str">
        <f t="shared" si="672"/>
        <v/>
      </c>
      <c r="T4757" t="str">
        <f t="shared" si="673"/>
        <v/>
      </c>
      <c r="U4757" t="str">
        <f t="shared" si="674"/>
        <v/>
      </c>
    </row>
    <row r="4758" spans="12:21" ht="15" customHeight="1" x14ac:dyDescent="0.15">
      <c r="L4758" s="244" t="str">
        <f t="shared" si="666"/>
        <v/>
      </c>
      <c r="M4758" s="245" t="str">
        <f t="shared" si="667"/>
        <v/>
      </c>
      <c r="N4758" s="244" t="str">
        <f t="shared" si="668"/>
        <v/>
      </c>
      <c r="O4758" s="244" t="str">
        <f t="shared" si="669"/>
        <v/>
      </c>
      <c r="P4758">
        <f>IF($I4758&lt;&gt;"",$I4758,IF($E4758="SGD",1,IF($E4758="USD",Settings!$B$22,IF($E4758="HKD",Settings!$B$23,1))))</f>
        <v>1</v>
      </c>
      <c r="Q4758">
        <f t="shared" si="670"/>
        <v>0</v>
      </c>
      <c r="R4758">
        <f t="shared" si="671"/>
        <v>0</v>
      </c>
      <c r="S4758" t="str">
        <f t="shared" si="672"/>
        <v/>
      </c>
      <c r="T4758" t="str">
        <f t="shared" si="673"/>
        <v/>
      </c>
      <c r="U4758" t="str">
        <f t="shared" si="674"/>
        <v/>
      </c>
    </row>
    <row r="4759" spans="12:21" ht="15" customHeight="1" x14ac:dyDescent="0.15">
      <c r="L4759" s="244" t="str">
        <f t="shared" si="666"/>
        <v/>
      </c>
      <c r="M4759" s="245" t="str">
        <f t="shared" si="667"/>
        <v/>
      </c>
      <c r="N4759" s="244" t="str">
        <f t="shared" si="668"/>
        <v/>
      </c>
      <c r="O4759" s="244" t="str">
        <f t="shared" si="669"/>
        <v/>
      </c>
      <c r="P4759">
        <f>IF($I4759&lt;&gt;"",$I4759,IF($E4759="SGD",1,IF($E4759="USD",Settings!$B$22,IF($E4759="HKD",Settings!$B$23,1))))</f>
        <v>1</v>
      </c>
      <c r="Q4759">
        <f t="shared" si="670"/>
        <v>0</v>
      </c>
      <c r="R4759">
        <f t="shared" si="671"/>
        <v>0</v>
      </c>
      <c r="S4759" t="str">
        <f t="shared" si="672"/>
        <v/>
      </c>
      <c r="T4759" t="str">
        <f t="shared" si="673"/>
        <v/>
      </c>
      <c r="U4759" t="str">
        <f t="shared" si="674"/>
        <v/>
      </c>
    </row>
    <row r="4760" spans="12:21" ht="15" customHeight="1" x14ac:dyDescent="0.15">
      <c r="L4760" s="244" t="str">
        <f t="shared" si="666"/>
        <v/>
      </c>
      <c r="M4760" s="245" t="str">
        <f t="shared" si="667"/>
        <v/>
      </c>
      <c r="N4760" s="244" t="str">
        <f t="shared" si="668"/>
        <v/>
      </c>
      <c r="O4760" s="244" t="str">
        <f t="shared" si="669"/>
        <v/>
      </c>
      <c r="P4760">
        <f>IF($I4760&lt;&gt;"",$I4760,IF($E4760="SGD",1,IF($E4760="USD",Settings!$B$22,IF($E4760="HKD",Settings!$B$23,1))))</f>
        <v>1</v>
      </c>
      <c r="Q4760">
        <f t="shared" si="670"/>
        <v>0</v>
      </c>
      <c r="R4760">
        <f t="shared" si="671"/>
        <v>0</v>
      </c>
      <c r="S4760" t="str">
        <f t="shared" si="672"/>
        <v/>
      </c>
      <c r="T4760" t="str">
        <f t="shared" si="673"/>
        <v/>
      </c>
      <c r="U4760" t="str">
        <f t="shared" si="674"/>
        <v/>
      </c>
    </row>
    <row r="4761" spans="12:21" ht="15" customHeight="1" x14ac:dyDescent="0.15">
      <c r="L4761" s="244" t="str">
        <f t="shared" si="666"/>
        <v/>
      </c>
      <c r="M4761" s="245" t="str">
        <f t="shared" si="667"/>
        <v/>
      </c>
      <c r="N4761" s="244" t="str">
        <f t="shared" si="668"/>
        <v/>
      </c>
      <c r="O4761" s="244" t="str">
        <f t="shared" si="669"/>
        <v/>
      </c>
      <c r="P4761">
        <f>IF($I4761&lt;&gt;"",$I4761,IF($E4761="SGD",1,IF($E4761="USD",Settings!$B$22,IF($E4761="HKD",Settings!$B$23,1))))</f>
        <v>1</v>
      </c>
      <c r="Q4761">
        <f t="shared" si="670"/>
        <v>0</v>
      </c>
      <c r="R4761">
        <f t="shared" si="671"/>
        <v>0</v>
      </c>
      <c r="S4761" t="str">
        <f t="shared" si="672"/>
        <v/>
      </c>
      <c r="T4761" t="str">
        <f t="shared" si="673"/>
        <v/>
      </c>
      <c r="U4761" t="str">
        <f t="shared" si="674"/>
        <v/>
      </c>
    </row>
    <row r="4762" spans="12:21" ht="15" customHeight="1" x14ac:dyDescent="0.15">
      <c r="L4762" s="244" t="str">
        <f t="shared" si="666"/>
        <v/>
      </c>
      <c r="M4762" s="245" t="str">
        <f t="shared" si="667"/>
        <v/>
      </c>
      <c r="N4762" s="244" t="str">
        <f t="shared" si="668"/>
        <v/>
      </c>
      <c r="O4762" s="244" t="str">
        <f t="shared" si="669"/>
        <v/>
      </c>
      <c r="P4762">
        <f>IF($I4762&lt;&gt;"",$I4762,IF($E4762="SGD",1,IF($E4762="USD",Settings!$B$22,IF($E4762="HKD",Settings!$B$23,1))))</f>
        <v>1</v>
      </c>
      <c r="Q4762">
        <f t="shared" si="670"/>
        <v>0</v>
      </c>
      <c r="R4762">
        <f t="shared" si="671"/>
        <v>0</v>
      </c>
      <c r="S4762" t="str">
        <f t="shared" si="672"/>
        <v/>
      </c>
      <c r="T4762" t="str">
        <f t="shared" si="673"/>
        <v/>
      </c>
      <c r="U4762" t="str">
        <f t="shared" si="674"/>
        <v/>
      </c>
    </row>
    <row r="4763" spans="12:21" ht="15" customHeight="1" x14ac:dyDescent="0.15">
      <c r="L4763" s="244" t="str">
        <f t="shared" si="666"/>
        <v/>
      </c>
      <c r="M4763" s="245" t="str">
        <f t="shared" si="667"/>
        <v/>
      </c>
      <c r="N4763" s="244" t="str">
        <f t="shared" si="668"/>
        <v/>
      </c>
      <c r="O4763" s="244" t="str">
        <f t="shared" si="669"/>
        <v/>
      </c>
      <c r="P4763">
        <f>IF($I4763&lt;&gt;"",$I4763,IF($E4763="SGD",1,IF($E4763="USD",Settings!$B$22,IF($E4763="HKD",Settings!$B$23,1))))</f>
        <v>1</v>
      </c>
      <c r="Q4763">
        <f t="shared" si="670"/>
        <v>0</v>
      </c>
      <c r="R4763">
        <f t="shared" si="671"/>
        <v>0</v>
      </c>
      <c r="S4763" t="str">
        <f t="shared" si="672"/>
        <v/>
      </c>
      <c r="T4763" t="str">
        <f t="shared" si="673"/>
        <v/>
      </c>
      <c r="U4763" t="str">
        <f t="shared" si="674"/>
        <v/>
      </c>
    </row>
    <row r="4764" spans="12:21" ht="15" customHeight="1" x14ac:dyDescent="0.15">
      <c r="L4764" s="244" t="str">
        <f t="shared" si="666"/>
        <v/>
      </c>
      <c r="M4764" s="245" t="str">
        <f t="shared" si="667"/>
        <v/>
      </c>
      <c r="N4764" s="244" t="str">
        <f t="shared" si="668"/>
        <v/>
      </c>
      <c r="O4764" s="244" t="str">
        <f t="shared" si="669"/>
        <v/>
      </c>
      <c r="P4764">
        <f>IF($I4764&lt;&gt;"",$I4764,IF($E4764="SGD",1,IF($E4764="USD",Settings!$B$22,IF($E4764="HKD",Settings!$B$23,1))))</f>
        <v>1</v>
      </c>
      <c r="Q4764">
        <f t="shared" si="670"/>
        <v>0</v>
      </c>
      <c r="R4764">
        <f t="shared" si="671"/>
        <v>0</v>
      </c>
      <c r="S4764" t="str">
        <f t="shared" si="672"/>
        <v/>
      </c>
      <c r="T4764" t="str">
        <f t="shared" si="673"/>
        <v/>
      </c>
      <c r="U4764" t="str">
        <f t="shared" si="674"/>
        <v/>
      </c>
    </row>
    <row r="4765" spans="12:21" ht="15" customHeight="1" x14ac:dyDescent="0.15">
      <c r="L4765" s="244" t="str">
        <f t="shared" si="666"/>
        <v/>
      </c>
      <c r="M4765" s="245" t="str">
        <f t="shared" si="667"/>
        <v/>
      </c>
      <c r="N4765" s="244" t="str">
        <f t="shared" si="668"/>
        <v/>
      </c>
      <c r="O4765" s="244" t="str">
        <f t="shared" si="669"/>
        <v/>
      </c>
      <c r="P4765">
        <f>IF($I4765&lt;&gt;"",$I4765,IF($E4765="SGD",1,IF($E4765="USD",Settings!$B$22,IF($E4765="HKD",Settings!$B$23,1))))</f>
        <v>1</v>
      </c>
      <c r="Q4765">
        <f t="shared" si="670"/>
        <v>0</v>
      </c>
      <c r="R4765">
        <f t="shared" si="671"/>
        <v>0</v>
      </c>
      <c r="S4765" t="str">
        <f t="shared" si="672"/>
        <v/>
      </c>
      <c r="T4765" t="str">
        <f t="shared" si="673"/>
        <v/>
      </c>
      <c r="U4765" t="str">
        <f t="shared" si="674"/>
        <v/>
      </c>
    </row>
    <row r="4766" spans="12:21" ht="15" customHeight="1" x14ac:dyDescent="0.15">
      <c r="L4766" s="244" t="str">
        <f t="shared" si="666"/>
        <v/>
      </c>
      <c r="M4766" s="245" t="str">
        <f t="shared" si="667"/>
        <v/>
      </c>
      <c r="N4766" s="244" t="str">
        <f t="shared" si="668"/>
        <v/>
      </c>
      <c r="O4766" s="244" t="str">
        <f t="shared" si="669"/>
        <v/>
      </c>
      <c r="P4766">
        <f>IF($I4766&lt;&gt;"",$I4766,IF($E4766="SGD",1,IF($E4766="USD",Settings!$B$22,IF($E4766="HKD",Settings!$B$23,1))))</f>
        <v>1</v>
      </c>
      <c r="Q4766">
        <f t="shared" si="670"/>
        <v>0</v>
      </c>
      <c r="R4766">
        <f t="shared" si="671"/>
        <v>0</v>
      </c>
      <c r="S4766" t="str">
        <f t="shared" si="672"/>
        <v/>
      </c>
      <c r="T4766" t="str">
        <f t="shared" si="673"/>
        <v/>
      </c>
      <c r="U4766" t="str">
        <f t="shared" si="674"/>
        <v/>
      </c>
    </row>
    <row r="4767" spans="12:21" ht="15" customHeight="1" x14ac:dyDescent="0.15">
      <c r="L4767" s="244" t="str">
        <f t="shared" si="666"/>
        <v/>
      </c>
      <c r="M4767" s="245" t="str">
        <f t="shared" si="667"/>
        <v/>
      </c>
      <c r="N4767" s="244" t="str">
        <f t="shared" si="668"/>
        <v/>
      </c>
      <c r="O4767" s="244" t="str">
        <f t="shared" si="669"/>
        <v/>
      </c>
      <c r="P4767">
        <f>IF($I4767&lt;&gt;"",$I4767,IF($E4767="SGD",1,IF($E4767="USD",Settings!$B$22,IF($E4767="HKD",Settings!$B$23,1))))</f>
        <v>1</v>
      </c>
      <c r="Q4767">
        <f t="shared" si="670"/>
        <v>0</v>
      </c>
      <c r="R4767">
        <f t="shared" si="671"/>
        <v>0</v>
      </c>
      <c r="S4767" t="str">
        <f t="shared" si="672"/>
        <v/>
      </c>
      <c r="T4767" t="str">
        <f t="shared" si="673"/>
        <v/>
      </c>
      <c r="U4767" t="str">
        <f t="shared" si="674"/>
        <v/>
      </c>
    </row>
    <row r="4768" spans="12:21" ht="15" customHeight="1" x14ac:dyDescent="0.15">
      <c r="L4768" s="244" t="str">
        <f t="shared" si="666"/>
        <v/>
      </c>
      <c r="M4768" s="245" t="str">
        <f t="shared" si="667"/>
        <v/>
      </c>
      <c r="N4768" s="244" t="str">
        <f t="shared" si="668"/>
        <v/>
      </c>
      <c r="O4768" s="244" t="str">
        <f t="shared" si="669"/>
        <v/>
      </c>
      <c r="P4768">
        <f>IF($I4768&lt;&gt;"",$I4768,IF($E4768="SGD",1,IF($E4768="USD",Settings!$B$22,IF($E4768="HKD",Settings!$B$23,1))))</f>
        <v>1</v>
      </c>
      <c r="Q4768">
        <f t="shared" si="670"/>
        <v>0</v>
      </c>
      <c r="R4768">
        <f t="shared" si="671"/>
        <v>0</v>
      </c>
      <c r="S4768" t="str">
        <f t="shared" si="672"/>
        <v/>
      </c>
      <c r="T4768" t="str">
        <f t="shared" si="673"/>
        <v/>
      </c>
      <c r="U4768" t="str">
        <f t="shared" si="674"/>
        <v/>
      </c>
    </row>
    <row r="4769" spans="12:21" ht="15" customHeight="1" x14ac:dyDescent="0.15">
      <c r="L4769" s="244" t="str">
        <f t="shared" si="666"/>
        <v/>
      </c>
      <c r="M4769" s="245" t="str">
        <f t="shared" si="667"/>
        <v/>
      </c>
      <c r="N4769" s="244" t="str">
        <f t="shared" si="668"/>
        <v/>
      </c>
      <c r="O4769" s="244" t="str">
        <f t="shared" si="669"/>
        <v/>
      </c>
      <c r="P4769">
        <f>IF($I4769&lt;&gt;"",$I4769,IF($E4769="SGD",1,IF($E4769="USD",Settings!$B$22,IF($E4769="HKD",Settings!$B$23,1))))</f>
        <v>1</v>
      </c>
      <c r="Q4769">
        <f t="shared" si="670"/>
        <v>0</v>
      </c>
      <c r="R4769">
        <f t="shared" si="671"/>
        <v>0</v>
      </c>
      <c r="S4769" t="str">
        <f t="shared" si="672"/>
        <v/>
      </c>
      <c r="T4769" t="str">
        <f t="shared" si="673"/>
        <v/>
      </c>
      <c r="U4769" t="str">
        <f t="shared" si="674"/>
        <v/>
      </c>
    </row>
    <row r="4770" spans="12:21" ht="15" customHeight="1" x14ac:dyDescent="0.15">
      <c r="L4770" s="244" t="str">
        <f t="shared" si="666"/>
        <v/>
      </c>
      <c r="M4770" s="245" t="str">
        <f t="shared" si="667"/>
        <v/>
      </c>
      <c r="N4770" s="244" t="str">
        <f t="shared" si="668"/>
        <v/>
      </c>
      <c r="O4770" s="244" t="str">
        <f t="shared" si="669"/>
        <v/>
      </c>
      <c r="P4770">
        <f>IF($I4770&lt;&gt;"",$I4770,IF($E4770="SGD",1,IF($E4770="USD",Settings!$B$22,IF($E4770="HKD",Settings!$B$23,1))))</f>
        <v>1</v>
      </c>
      <c r="Q4770">
        <f t="shared" si="670"/>
        <v>0</v>
      </c>
      <c r="R4770">
        <f t="shared" si="671"/>
        <v>0</v>
      </c>
      <c r="S4770" t="str">
        <f t="shared" si="672"/>
        <v/>
      </c>
      <c r="T4770" t="str">
        <f t="shared" si="673"/>
        <v/>
      </c>
      <c r="U4770" t="str">
        <f t="shared" si="674"/>
        <v/>
      </c>
    </row>
    <row r="4771" spans="12:21" ht="15" customHeight="1" x14ac:dyDescent="0.15">
      <c r="L4771" s="244" t="str">
        <f t="shared" si="666"/>
        <v/>
      </c>
      <c r="M4771" s="245" t="str">
        <f t="shared" si="667"/>
        <v/>
      </c>
      <c r="N4771" s="244" t="str">
        <f t="shared" si="668"/>
        <v/>
      </c>
      <c r="O4771" s="244" t="str">
        <f t="shared" si="669"/>
        <v/>
      </c>
      <c r="P4771">
        <f>IF($I4771&lt;&gt;"",$I4771,IF($E4771="SGD",1,IF($E4771="USD",Settings!$B$22,IF($E4771="HKD",Settings!$B$23,1))))</f>
        <v>1</v>
      </c>
      <c r="Q4771">
        <f t="shared" si="670"/>
        <v>0</v>
      </c>
      <c r="R4771">
        <f t="shared" si="671"/>
        <v>0</v>
      </c>
      <c r="S4771" t="str">
        <f t="shared" si="672"/>
        <v/>
      </c>
      <c r="T4771" t="str">
        <f t="shared" si="673"/>
        <v/>
      </c>
      <c r="U4771" t="str">
        <f t="shared" si="674"/>
        <v/>
      </c>
    </row>
    <row r="4772" spans="12:21" ht="15" customHeight="1" x14ac:dyDescent="0.15">
      <c r="L4772" s="244" t="str">
        <f t="shared" si="666"/>
        <v/>
      </c>
      <c r="M4772" s="245" t="str">
        <f t="shared" si="667"/>
        <v/>
      </c>
      <c r="N4772" s="244" t="str">
        <f t="shared" si="668"/>
        <v/>
      </c>
      <c r="O4772" s="244" t="str">
        <f t="shared" si="669"/>
        <v/>
      </c>
      <c r="P4772">
        <f>IF($I4772&lt;&gt;"",$I4772,IF($E4772="SGD",1,IF($E4772="USD",Settings!$B$22,IF($E4772="HKD",Settings!$B$23,1))))</f>
        <v>1</v>
      </c>
      <c r="Q4772">
        <f t="shared" si="670"/>
        <v>0</v>
      </c>
      <c r="R4772">
        <f t="shared" si="671"/>
        <v>0</v>
      </c>
      <c r="S4772" t="str">
        <f t="shared" si="672"/>
        <v/>
      </c>
      <c r="T4772" t="str">
        <f t="shared" si="673"/>
        <v/>
      </c>
      <c r="U4772" t="str">
        <f t="shared" si="674"/>
        <v/>
      </c>
    </row>
    <row r="4773" spans="12:21" ht="15" customHeight="1" x14ac:dyDescent="0.15">
      <c r="L4773" s="244" t="str">
        <f t="shared" si="666"/>
        <v/>
      </c>
      <c r="M4773" s="245" t="str">
        <f t="shared" si="667"/>
        <v/>
      </c>
      <c r="N4773" s="244" t="str">
        <f t="shared" si="668"/>
        <v/>
      </c>
      <c r="O4773" s="244" t="str">
        <f t="shared" si="669"/>
        <v/>
      </c>
      <c r="P4773">
        <f>IF($I4773&lt;&gt;"",$I4773,IF($E4773="SGD",1,IF($E4773="USD",Settings!$B$22,IF($E4773="HKD",Settings!$B$23,1))))</f>
        <v>1</v>
      </c>
      <c r="Q4773">
        <f t="shared" si="670"/>
        <v>0</v>
      </c>
      <c r="R4773">
        <f t="shared" si="671"/>
        <v>0</v>
      </c>
      <c r="S4773" t="str">
        <f t="shared" si="672"/>
        <v/>
      </c>
      <c r="T4773" t="str">
        <f t="shared" si="673"/>
        <v/>
      </c>
      <c r="U4773" t="str">
        <f t="shared" si="674"/>
        <v/>
      </c>
    </row>
    <row r="4774" spans="12:21" ht="15" customHeight="1" x14ac:dyDescent="0.15">
      <c r="L4774" s="244" t="str">
        <f t="shared" si="666"/>
        <v/>
      </c>
      <c r="M4774" s="245" t="str">
        <f t="shared" si="667"/>
        <v/>
      </c>
      <c r="N4774" s="244" t="str">
        <f t="shared" si="668"/>
        <v/>
      </c>
      <c r="O4774" s="244" t="str">
        <f t="shared" si="669"/>
        <v/>
      </c>
      <c r="P4774">
        <f>IF($I4774&lt;&gt;"",$I4774,IF($E4774="SGD",1,IF($E4774="USD",Settings!$B$22,IF($E4774="HKD",Settings!$B$23,1))))</f>
        <v>1</v>
      </c>
      <c r="Q4774">
        <f t="shared" si="670"/>
        <v>0</v>
      </c>
      <c r="R4774">
        <f t="shared" si="671"/>
        <v>0</v>
      </c>
      <c r="S4774" t="str">
        <f t="shared" si="672"/>
        <v/>
      </c>
      <c r="T4774" t="str">
        <f t="shared" si="673"/>
        <v/>
      </c>
      <c r="U4774" t="str">
        <f t="shared" si="674"/>
        <v/>
      </c>
    </row>
    <row r="4775" spans="12:21" ht="15" customHeight="1" x14ac:dyDescent="0.15">
      <c r="L4775" s="244" t="str">
        <f t="shared" si="666"/>
        <v/>
      </c>
      <c r="M4775" s="245" t="str">
        <f t="shared" si="667"/>
        <v/>
      </c>
      <c r="N4775" s="244" t="str">
        <f t="shared" si="668"/>
        <v/>
      </c>
      <c r="O4775" s="244" t="str">
        <f t="shared" si="669"/>
        <v/>
      </c>
      <c r="P4775">
        <f>IF($I4775&lt;&gt;"",$I4775,IF($E4775="SGD",1,IF($E4775="USD",Settings!$B$22,IF($E4775="HKD",Settings!$B$23,1))))</f>
        <v>1</v>
      </c>
      <c r="Q4775">
        <f t="shared" si="670"/>
        <v>0</v>
      </c>
      <c r="R4775">
        <f t="shared" si="671"/>
        <v>0</v>
      </c>
      <c r="S4775" t="str">
        <f t="shared" si="672"/>
        <v/>
      </c>
      <c r="T4775" t="str">
        <f t="shared" si="673"/>
        <v/>
      </c>
      <c r="U4775" t="str">
        <f t="shared" si="674"/>
        <v/>
      </c>
    </row>
    <row r="4776" spans="12:21" ht="15" customHeight="1" x14ac:dyDescent="0.15">
      <c r="L4776" s="244" t="str">
        <f t="shared" si="666"/>
        <v/>
      </c>
      <c r="M4776" s="245" t="str">
        <f t="shared" si="667"/>
        <v/>
      </c>
      <c r="N4776" s="244" t="str">
        <f t="shared" si="668"/>
        <v/>
      </c>
      <c r="O4776" s="244" t="str">
        <f t="shared" si="669"/>
        <v/>
      </c>
      <c r="P4776">
        <f>IF($I4776&lt;&gt;"",$I4776,IF($E4776="SGD",1,IF($E4776="USD",Settings!$B$22,IF($E4776="HKD",Settings!$B$23,1))))</f>
        <v>1</v>
      </c>
      <c r="Q4776">
        <f t="shared" si="670"/>
        <v>0</v>
      </c>
      <c r="R4776">
        <f t="shared" si="671"/>
        <v>0</v>
      </c>
      <c r="S4776" t="str">
        <f t="shared" si="672"/>
        <v/>
      </c>
      <c r="T4776" t="str">
        <f t="shared" si="673"/>
        <v/>
      </c>
      <c r="U4776" t="str">
        <f t="shared" si="674"/>
        <v/>
      </c>
    </row>
    <row r="4777" spans="12:21" ht="15" customHeight="1" x14ac:dyDescent="0.15">
      <c r="L4777" s="244" t="str">
        <f t="shared" ref="L4777:L4840" si="675">IF(OR(B4777="",C4777="",E4777=""),"",B4777&amp;":"&amp;C4777&amp;":"&amp;E4777)</f>
        <v/>
      </c>
      <c r="M4777" s="245" t="str">
        <f t="shared" ref="M4777:M4840" si="676">IF(A4777="","",A4777*D4777)</f>
        <v/>
      </c>
      <c r="N4777" s="244" t="str">
        <f t="shared" ref="N4777:N4840" si="677">IF(A4777="","",IF(OR(A4777=1,A4777=0),J4777,0))</f>
        <v/>
      </c>
      <c r="O4777" s="244" t="str">
        <f t="shared" ref="O4777:O4840" si="678">IF(A4777="","",IF(A4777=-1,J4777,0))</f>
        <v/>
      </c>
      <c r="P4777">
        <f>IF($I4777&lt;&gt;"",$I4777,IF($E4777="SGD",1,IF($E4777="USD",Settings!$B$22,IF($E4777="HKD",Settings!$B$23,1))))</f>
        <v>1</v>
      </c>
      <c r="Q4777">
        <f t="shared" ref="Q4777:Q4840" si="679">IF($L4777="",0,($O4777-$N4777+IF($A4777=2,$J4777,0))*$P4777)</f>
        <v>0</v>
      </c>
      <c r="R4777">
        <f t="shared" ref="R4777:R4840" si="680">IF($L4777="",0,IF($A4777=2,$J4777*$P4777,0))</f>
        <v>0</v>
      </c>
      <c r="S4777" t="str">
        <f t="shared" si="672"/>
        <v/>
      </c>
      <c r="T4777" t="str">
        <f t="shared" si="673"/>
        <v/>
      </c>
      <c r="U4777" t="str">
        <f t="shared" si="674"/>
        <v/>
      </c>
    </row>
    <row r="4778" spans="12:21" ht="15" customHeight="1" x14ac:dyDescent="0.15">
      <c r="L4778" s="244" t="str">
        <f t="shared" si="675"/>
        <v/>
      </c>
      <c r="M4778" s="245" t="str">
        <f t="shared" si="676"/>
        <v/>
      </c>
      <c r="N4778" s="244" t="str">
        <f t="shared" si="677"/>
        <v/>
      </c>
      <c r="O4778" s="244" t="str">
        <f t="shared" si="678"/>
        <v/>
      </c>
      <c r="P4778">
        <f>IF($I4778&lt;&gt;"",$I4778,IF($E4778="SGD",1,IF($E4778="USD",Settings!$B$22,IF($E4778="HKD",Settings!$B$23,1))))</f>
        <v>1</v>
      </c>
      <c r="Q4778">
        <f t="shared" si="679"/>
        <v>0</v>
      </c>
      <c r="R4778">
        <f t="shared" si="680"/>
        <v>0</v>
      </c>
      <c r="S4778" t="str">
        <f t="shared" si="672"/>
        <v/>
      </c>
      <c r="T4778" t="str">
        <f t="shared" si="673"/>
        <v/>
      </c>
      <c r="U4778" t="str">
        <f t="shared" si="674"/>
        <v/>
      </c>
    </row>
    <row r="4779" spans="12:21" ht="15" customHeight="1" x14ac:dyDescent="0.15">
      <c r="L4779" s="244" t="str">
        <f t="shared" si="675"/>
        <v/>
      </c>
      <c r="M4779" s="245" t="str">
        <f t="shared" si="676"/>
        <v/>
      </c>
      <c r="N4779" s="244" t="str">
        <f t="shared" si="677"/>
        <v/>
      </c>
      <c r="O4779" s="244" t="str">
        <f t="shared" si="678"/>
        <v/>
      </c>
      <c r="P4779">
        <f>IF($I4779&lt;&gt;"",$I4779,IF($E4779="SGD",1,IF($E4779="USD",Settings!$B$22,IF($E4779="HKD",Settings!$B$23,1))))</f>
        <v>1</v>
      </c>
      <c r="Q4779">
        <f t="shared" si="679"/>
        <v>0</v>
      </c>
      <c r="R4779">
        <f t="shared" si="680"/>
        <v>0</v>
      </c>
      <c r="S4779" t="str">
        <f t="shared" si="672"/>
        <v/>
      </c>
      <c r="T4779" t="str">
        <f t="shared" si="673"/>
        <v/>
      </c>
      <c r="U4779" t="str">
        <f t="shared" si="674"/>
        <v/>
      </c>
    </row>
    <row r="4780" spans="12:21" ht="15" customHeight="1" x14ac:dyDescent="0.15">
      <c r="L4780" s="244" t="str">
        <f t="shared" si="675"/>
        <v/>
      </c>
      <c r="M4780" s="245" t="str">
        <f t="shared" si="676"/>
        <v/>
      </c>
      <c r="N4780" s="244" t="str">
        <f t="shared" si="677"/>
        <v/>
      </c>
      <c r="O4780" s="244" t="str">
        <f t="shared" si="678"/>
        <v/>
      </c>
      <c r="P4780">
        <f>IF($I4780&lt;&gt;"",$I4780,IF($E4780="SGD",1,IF($E4780="USD",Settings!$B$22,IF($E4780="HKD",Settings!$B$23,1))))</f>
        <v>1</v>
      </c>
      <c r="Q4780">
        <f t="shared" si="679"/>
        <v>0</v>
      </c>
      <c r="R4780">
        <f t="shared" si="680"/>
        <v>0</v>
      </c>
      <c r="S4780" t="str">
        <f t="shared" si="672"/>
        <v/>
      </c>
      <c r="T4780" t="str">
        <f t="shared" si="673"/>
        <v/>
      </c>
      <c r="U4780" t="str">
        <f t="shared" si="674"/>
        <v/>
      </c>
    </row>
    <row r="4781" spans="12:21" ht="15" customHeight="1" x14ac:dyDescent="0.15">
      <c r="L4781" s="244" t="str">
        <f t="shared" si="675"/>
        <v/>
      </c>
      <c r="M4781" s="245" t="str">
        <f t="shared" si="676"/>
        <v/>
      </c>
      <c r="N4781" s="244" t="str">
        <f t="shared" si="677"/>
        <v/>
      </c>
      <c r="O4781" s="244" t="str">
        <f t="shared" si="678"/>
        <v/>
      </c>
      <c r="P4781">
        <f>IF($I4781&lt;&gt;"",$I4781,IF($E4781="SGD",1,IF($E4781="USD",Settings!$B$22,IF($E4781="HKD",Settings!$B$23,1))))</f>
        <v>1</v>
      </c>
      <c r="Q4781">
        <f t="shared" si="679"/>
        <v>0</v>
      </c>
      <c r="R4781">
        <f t="shared" si="680"/>
        <v>0</v>
      </c>
      <c r="S4781" t="str">
        <f t="shared" si="672"/>
        <v/>
      </c>
      <c r="T4781" t="str">
        <f t="shared" si="673"/>
        <v/>
      </c>
      <c r="U4781" t="str">
        <f t="shared" si="674"/>
        <v/>
      </c>
    </row>
    <row r="4782" spans="12:21" ht="15" customHeight="1" x14ac:dyDescent="0.15">
      <c r="L4782" s="244" t="str">
        <f t="shared" si="675"/>
        <v/>
      </c>
      <c r="M4782" s="245" t="str">
        <f t="shared" si="676"/>
        <v/>
      </c>
      <c r="N4782" s="244" t="str">
        <f t="shared" si="677"/>
        <v/>
      </c>
      <c r="O4782" s="244" t="str">
        <f t="shared" si="678"/>
        <v/>
      </c>
      <c r="P4782">
        <f>IF($I4782&lt;&gt;"",$I4782,IF($E4782="SGD",1,IF($E4782="USD",Settings!$B$22,IF($E4782="HKD",Settings!$B$23,1))))</f>
        <v>1</v>
      </c>
      <c r="Q4782">
        <f t="shared" si="679"/>
        <v>0</v>
      </c>
      <c r="R4782">
        <f t="shared" si="680"/>
        <v>0</v>
      </c>
      <c r="S4782" t="str">
        <f t="shared" si="672"/>
        <v/>
      </c>
      <c r="T4782" t="str">
        <f t="shared" si="673"/>
        <v/>
      </c>
      <c r="U4782" t="str">
        <f t="shared" si="674"/>
        <v/>
      </c>
    </row>
    <row r="4783" spans="12:21" ht="15" customHeight="1" x14ac:dyDescent="0.15">
      <c r="L4783" s="244" t="str">
        <f t="shared" si="675"/>
        <v/>
      </c>
      <c r="M4783" s="245" t="str">
        <f t="shared" si="676"/>
        <v/>
      </c>
      <c r="N4783" s="244" t="str">
        <f t="shared" si="677"/>
        <v/>
      </c>
      <c r="O4783" s="244" t="str">
        <f t="shared" si="678"/>
        <v/>
      </c>
      <c r="P4783">
        <f>IF($I4783&lt;&gt;"",$I4783,IF($E4783="SGD",1,IF($E4783="USD",Settings!$B$22,IF($E4783="HKD",Settings!$B$23,1))))</f>
        <v>1</v>
      </c>
      <c r="Q4783">
        <f t="shared" si="679"/>
        <v>0</v>
      </c>
      <c r="R4783">
        <f t="shared" si="680"/>
        <v>0</v>
      </c>
      <c r="S4783" t="str">
        <f t="shared" si="672"/>
        <v/>
      </c>
      <c r="T4783" t="str">
        <f t="shared" si="673"/>
        <v/>
      </c>
      <c r="U4783" t="str">
        <f t="shared" si="674"/>
        <v/>
      </c>
    </row>
    <row r="4784" spans="12:21" ht="15" customHeight="1" x14ac:dyDescent="0.15">
      <c r="L4784" s="244" t="str">
        <f t="shared" si="675"/>
        <v/>
      </c>
      <c r="M4784" s="245" t="str">
        <f t="shared" si="676"/>
        <v/>
      </c>
      <c r="N4784" s="244" t="str">
        <f t="shared" si="677"/>
        <v/>
      </c>
      <c r="O4784" s="244" t="str">
        <f t="shared" si="678"/>
        <v/>
      </c>
      <c r="P4784">
        <f>IF($I4784&lt;&gt;"",$I4784,IF($E4784="SGD",1,IF($E4784="USD",Settings!$B$22,IF($E4784="HKD",Settings!$B$23,1))))</f>
        <v>1</v>
      </c>
      <c r="Q4784">
        <f t="shared" si="679"/>
        <v>0</v>
      </c>
      <c r="R4784">
        <f t="shared" si="680"/>
        <v>0</v>
      </c>
      <c r="S4784" t="str">
        <f t="shared" si="672"/>
        <v/>
      </c>
      <c r="T4784" t="str">
        <f t="shared" si="673"/>
        <v/>
      </c>
      <c r="U4784" t="str">
        <f t="shared" si="674"/>
        <v/>
      </c>
    </row>
    <row r="4785" spans="12:21" ht="15" customHeight="1" x14ac:dyDescent="0.15">
      <c r="L4785" s="244" t="str">
        <f t="shared" si="675"/>
        <v/>
      </c>
      <c r="M4785" s="245" t="str">
        <f t="shared" si="676"/>
        <v/>
      </c>
      <c r="N4785" s="244" t="str">
        <f t="shared" si="677"/>
        <v/>
      </c>
      <c r="O4785" s="244" t="str">
        <f t="shared" si="678"/>
        <v/>
      </c>
      <c r="P4785">
        <f>IF($I4785&lt;&gt;"",$I4785,IF($E4785="SGD",1,IF($E4785="USD",Settings!$B$22,IF($E4785="HKD",Settings!$B$23,1))))</f>
        <v>1</v>
      </c>
      <c r="Q4785">
        <f t="shared" si="679"/>
        <v>0</v>
      </c>
      <c r="R4785">
        <f t="shared" si="680"/>
        <v>0</v>
      </c>
      <c r="S4785" t="str">
        <f t="shared" si="672"/>
        <v/>
      </c>
      <c r="T4785" t="str">
        <f t="shared" si="673"/>
        <v/>
      </c>
      <c r="U4785" t="str">
        <f t="shared" si="674"/>
        <v/>
      </c>
    </row>
    <row r="4786" spans="12:21" ht="15" customHeight="1" x14ac:dyDescent="0.15">
      <c r="L4786" s="244" t="str">
        <f t="shared" si="675"/>
        <v/>
      </c>
      <c r="M4786" s="245" t="str">
        <f t="shared" si="676"/>
        <v/>
      </c>
      <c r="N4786" s="244" t="str">
        <f t="shared" si="677"/>
        <v/>
      </c>
      <c r="O4786" s="244" t="str">
        <f t="shared" si="678"/>
        <v/>
      </c>
      <c r="P4786">
        <f>IF($I4786&lt;&gt;"",$I4786,IF($E4786="SGD",1,IF($E4786="USD",Settings!$B$22,IF($E4786="HKD",Settings!$B$23,1))))</f>
        <v>1</v>
      </c>
      <c r="Q4786">
        <f t="shared" si="679"/>
        <v>0</v>
      </c>
      <c r="R4786">
        <f t="shared" si="680"/>
        <v>0</v>
      </c>
      <c r="S4786" t="str">
        <f t="shared" si="672"/>
        <v/>
      </c>
      <c r="T4786" t="str">
        <f t="shared" si="673"/>
        <v/>
      </c>
      <c r="U4786" t="str">
        <f t="shared" si="674"/>
        <v/>
      </c>
    </row>
    <row r="4787" spans="12:21" ht="15" customHeight="1" x14ac:dyDescent="0.15">
      <c r="L4787" s="244" t="str">
        <f t="shared" si="675"/>
        <v/>
      </c>
      <c r="M4787" s="245" t="str">
        <f t="shared" si="676"/>
        <v/>
      </c>
      <c r="N4787" s="244" t="str">
        <f t="shared" si="677"/>
        <v/>
      </c>
      <c r="O4787" s="244" t="str">
        <f t="shared" si="678"/>
        <v/>
      </c>
      <c r="P4787">
        <f>IF($I4787&lt;&gt;"",$I4787,IF($E4787="SGD",1,IF($E4787="USD",Settings!$B$22,IF($E4787="HKD",Settings!$B$23,1))))</f>
        <v>1</v>
      </c>
      <c r="Q4787">
        <f t="shared" si="679"/>
        <v>0</v>
      </c>
      <c r="R4787">
        <f t="shared" si="680"/>
        <v>0</v>
      </c>
      <c r="S4787" t="str">
        <f t="shared" si="672"/>
        <v/>
      </c>
      <c r="T4787" t="str">
        <f t="shared" si="673"/>
        <v/>
      </c>
      <c r="U4787" t="str">
        <f t="shared" si="674"/>
        <v/>
      </c>
    </row>
    <row r="4788" spans="12:21" ht="15" customHeight="1" x14ac:dyDescent="0.15">
      <c r="L4788" s="244" t="str">
        <f t="shared" si="675"/>
        <v/>
      </c>
      <c r="M4788" s="245" t="str">
        <f t="shared" si="676"/>
        <v/>
      </c>
      <c r="N4788" s="244" t="str">
        <f t="shared" si="677"/>
        <v/>
      </c>
      <c r="O4788" s="244" t="str">
        <f t="shared" si="678"/>
        <v/>
      </c>
      <c r="P4788">
        <f>IF($I4788&lt;&gt;"",$I4788,IF($E4788="SGD",1,IF($E4788="USD",Settings!$B$22,IF($E4788="HKD",Settings!$B$23,1))))</f>
        <v>1</v>
      </c>
      <c r="Q4788">
        <f t="shared" si="679"/>
        <v>0</v>
      </c>
      <c r="R4788">
        <f t="shared" si="680"/>
        <v>0</v>
      </c>
      <c r="S4788" t="str">
        <f t="shared" si="672"/>
        <v/>
      </c>
      <c r="T4788" t="str">
        <f t="shared" si="673"/>
        <v/>
      </c>
      <c r="U4788" t="str">
        <f t="shared" si="674"/>
        <v/>
      </c>
    </row>
    <row r="4789" spans="12:21" ht="15" customHeight="1" x14ac:dyDescent="0.15">
      <c r="L4789" s="244" t="str">
        <f t="shared" si="675"/>
        <v/>
      </c>
      <c r="M4789" s="245" t="str">
        <f t="shared" si="676"/>
        <v/>
      </c>
      <c r="N4789" s="244" t="str">
        <f t="shared" si="677"/>
        <v/>
      </c>
      <c r="O4789" s="244" t="str">
        <f t="shared" si="678"/>
        <v/>
      </c>
      <c r="P4789">
        <f>IF($I4789&lt;&gt;"",$I4789,IF($E4789="SGD",1,IF($E4789="USD",Settings!$B$22,IF($E4789="HKD",Settings!$B$23,1))))</f>
        <v>1</v>
      </c>
      <c r="Q4789">
        <f t="shared" si="679"/>
        <v>0</v>
      </c>
      <c r="R4789">
        <f t="shared" si="680"/>
        <v>0</v>
      </c>
      <c r="S4789" t="str">
        <f t="shared" si="672"/>
        <v/>
      </c>
      <c r="T4789" t="str">
        <f t="shared" si="673"/>
        <v/>
      </c>
      <c r="U4789" t="str">
        <f t="shared" si="674"/>
        <v/>
      </c>
    </row>
    <row r="4790" spans="12:21" ht="15" customHeight="1" x14ac:dyDescent="0.15">
      <c r="L4790" s="244" t="str">
        <f t="shared" si="675"/>
        <v/>
      </c>
      <c r="M4790" s="245" t="str">
        <f t="shared" si="676"/>
        <v/>
      </c>
      <c r="N4790" s="244" t="str">
        <f t="shared" si="677"/>
        <v/>
      </c>
      <c r="O4790" s="244" t="str">
        <f t="shared" si="678"/>
        <v/>
      </c>
      <c r="P4790">
        <f>IF($I4790&lt;&gt;"",$I4790,IF($E4790="SGD",1,IF($E4790="USD",Settings!$B$22,IF($E4790="HKD",Settings!$B$23,1))))</f>
        <v>1</v>
      </c>
      <c r="Q4790">
        <f t="shared" si="679"/>
        <v>0</v>
      </c>
      <c r="R4790">
        <f t="shared" si="680"/>
        <v>0</v>
      </c>
      <c r="S4790" t="str">
        <f t="shared" si="672"/>
        <v/>
      </c>
      <c r="T4790" t="str">
        <f t="shared" si="673"/>
        <v/>
      </c>
      <c r="U4790" t="str">
        <f t="shared" si="674"/>
        <v/>
      </c>
    </row>
    <row r="4791" spans="12:21" ht="15" customHeight="1" x14ac:dyDescent="0.15">
      <c r="L4791" s="244" t="str">
        <f t="shared" si="675"/>
        <v/>
      </c>
      <c r="M4791" s="245" t="str">
        <f t="shared" si="676"/>
        <v/>
      </c>
      <c r="N4791" s="244" t="str">
        <f t="shared" si="677"/>
        <v/>
      </c>
      <c r="O4791" s="244" t="str">
        <f t="shared" si="678"/>
        <v/>
      </c>
      <c r="P4791">
        <f>IF($I4791&lt;&gt;"",$I4791,IF($E4791="SGD",1,IF($E4791="USD",Settings!$B$22,IF($E4791="HKD",Settings!$B$23,1))))</f>
        <v>1</v>
      </c>
      <c r="Q4791">
        <f t="shared" si="679"/>
        <v>0</v>
      </c>
      <c r="R4791">
        <f t="shared" si="680"/>
        <v>0</v>
      </c>
      <c r="S4791" t="str">
        <f t="shared" si="672"/>
        <v/>
      </c>
      <c r="T4791" t="str">
        <f t="shared" si="673"/>
        <v/>
      </c>
      <c r="U4791" t="str">
        <f t="shared" si="674"/>
        <v/>
      </c>
    </row>
    <row r="4792" spans="12:21" ht="15" customHeight="1" x14ac:dyDescent="0.15">
      <c r="L4792" s="244" t="str">
        <f t="shared" si="675"/>
        <v/>
      </c>
      <c r="M4792" s="245" t="str">
        <f t="shared" si="676"/>
        <v/>
      </c>
      <c r="N4792" s="244" t="str">
        <f t="shared" si="677"/>
        <v/>
      </c>
      <c r="O4792" s="244" t="str">
        <f t="shared" si="678"/>
        <v/>
      </c>
      <c r="P4792">
        <f>IF($I4792&lt;&gt;"",$I4792,IF($E4792="SGD",1,IF($E4792="USD",Settings!$B$22,IF($E4792="HKD",Settings!$B$23,1))))</f>
        <v>1</v>
      </c>
      <c r="Q4792">
        <f t="shared" si="679"/>
        <v>0</v>
      </c>
      <c r="R4792">
        <f t="shared" si="680"/>
        <v>0</v>
      </c>
      <c r="S4792" t="str">
        <f t="shared" si="672"/>
        <v/>
      </c>
      <c r="T4792" t="str">
        <f t="shared" si="673"/>
        <v/>
      </c>
      <c r="U4792" t="str">
        <f t="shared" si="674"/>
        <v/>
      </c>
    </row>
    <row r="4793" spans="12:21" ht="15" customHeight="1" x14ac:dyDescent="0.15">
      <c r="L4793" s="244" t="str">
        <f t="shared" si="675"/>
        <v/>
      </c>
      <c r="M4793" s="245" t="str">
        <f t="shared" si="676"/>
        <v/>
      </c>
      <c r="N4793" s="244" t="str">
        <f t="shared" si="677"/>
        <v/>
      </c>
      <c r="O4793" s="244" t="str">
        <f t="shared" si="678"/>
        <v/>
      </c>
      <c r="P4793">
        <f>IF($I4793&lt;&gt;"",$I4793,IF($E4793="SGD",1,IF($E4793="USD",Settings!$B$22,IF($E4793="HKD",Settings!$B$23,1))))</f>
        <v>1</v>
      </c>
      <c r="Q4793">
        <f t="shared" si="679"/>
        <v>0</v>
      </c>
      <c r="R4793">
        <f t="shared" si="680"/>
        <v>0</v>
      </c>
      <c r="S4793" t="str">
        <f t="shared" si="672"/>
        <v/>
      </c>
      <c r="T4793" t="str">
        <f t="shared" si="673"/>
        <v/>
      </c>
      <c r="U4793" t="str">
        <f t="shared" si="674"/>
        <v/>
      </c>
    </row>
    <row r="4794" spans="12:21" ht="15" customHeight="1" x14ac:dyDescent="0.15">
      <c r="L4794" s="244" t="str">
        <f t="shared" si="675"/>
        <v/>
      </c>
      <c r="M4794" s="245" t="str">
        <f t="shared" si="676"/>
        <v/>
      </c>
      <c r="N4794" s="244" t="str">
        <f t="shared" si="677"/>
        <v/>
      </c>
      <c r="O4794" s="244" t="str">
        <f t="shared" si="678"/>
        <v/>
      </c>
      <c r="P4794">
        <f>IF($I4794&lt;&gt;"",$I4794,IF($E4794="SGD",1,IF($E4794="USD",Settings!$B$22,IF($E4794="HKD",Settings!$B$23,1))))</f>
        <v>1</v>
      </c>
      <c r="Q4794">
        <f t="shared" si="679"/>
        <v>0</v>
      </c>
      <c r="R4794">
        <f t="shared" si="680"/>
        <v>0</v>
      </c>
      <c r="S4794" t="str">
        <f t="shared" si="672"/>
        <v/>
      </c>
      <c r="T4794" t="str">
        <f t="shared" si="673"/>
        <v/>
      </c>
      <c r="U4794" t="str">
        <f t="shared" si="674"/>
        <v/>
      </c>
    </row>
    <row r="4795" spans="12:21" ht="15" customHeight="1" x14ac:dyDescent="0.15">
      <c r="L4795" s="244" t="str">
        <f t="shared" si="675"/>
        <v/>
      </c>
      <c r="M4795" s="245" t="str">
        <f t="shared" si="676"/>
        <v/>
      </c>
      <c r="N4795" s="244" t="str">
        <f t="shared" si="677"/>
        <v/>
      </c>
      <c r="O4795" s="244" t="str">
        <f t="shared" si="678"/>
        <v/>
      </c>
      <c r="P4795">
        <f>IF($I4795&lt;&gt;"",$I4795,IF($E4795="SGD",1,IF($E4795="USD",Settings!$B$22,IF($E4795="HKD",Settings!$B$23,1))))</f>
        <v>1</v>
      </c>
      <c r="Q4795">
        <f t="shared" si="679"/>
        <v>0</v>
      </c>
      <c r="R4795">
        <f t="shared" si="680"/>
        <v>0</v>
      </c>
      <c r="S4795" t="str">
        <f t="shared" si="672"/>
        <v/>
      </c>
      <c r="T4795" t="str">
        <f t="shared" si="673"/>
        <v/>
      </c>
      <c r="U4795" t="str">
        <f t="shared" si="674"/>
        <v/>
      </c>
    </row>
    <row r="4796" spans="12:21" ht="15" customHeight="1" x14ac:dyDescent="0.15">
      <c r="L4796" s="244" t="str">
        <f t="shared" si="675"/>
        <v/>
      </c>
      <c r="M4796" s="245" t="str">
        <f t="shared" si="676"/>
        <v/>
      </c>
      <c r="N4796" s="244" t="str">
        <f t="shared" si="677"/>
        <v/>
      </c>
      <c r="O4796" s="244" t="str">
        <f t="shared" si="678"/>
        <v/>
      </c>
      <c r="P4796">
        <f>IF($I4796&lt;&gt;"",$I4796,IF($E4796="SGD",1,IF($E4796="USD",Settings!$B$22,IF($E4796="HKD",Settings!$B$23,1))))</f>
        <v>1</v>
      </c>
      <c r="Q4796">
        <f t="shared" si="679"/>
        <v>0</v>
      </c>
      <c r="R4796">
        <f t="shared" si="680"/>
        <v>0</v>
      </c>
      <c r="S4796" t="str">
        <f t="shared" si="672"/>
        <v/>
      </c>
      <c r="T4796" t="str">
        <f t="shared" si="673"/>
        <v/>
      </c>
      <c r="U4796" t="str">
        <f t="shared" si="674"/>
        <v/>
      </c>
    </row>
    <row r="4797" spans="12:21" ht="15" customHeight="1" x14ac:dyDescent="0.15">
      <c r="L4797" s="244" t="str">
        <f t="shared" si="675"/>
        <v/>
      </c>
      <c r="M4797" s="245" t="str">
        <f t="shared" si="676"/>
        <v/>
      </c>
      <c r="N4797" s="244" t="str">
        <f t="shared" si="677"/>
        <v/>
      </c>
      <c r="O4797" s="244" t="str">
        <f t="shared" si="678"/>
        <v/>
      </c>
      <c r="P4797">
        <f>IF($I4797&lt;&gt;"",$I4797,IF($E4797="SGD",1,IF($E4797="USD",Settings!$B$22,IF($E4797="HKD",Settings!$B$23,1))))</f>
        <v>1</v>
      </c>
      <c r="Q4797">
        <f t="shared" si="679"/>
        <v>0</v>
      </c>
      <c r="R4797">
        <f t="shared" si="680"/>
        <v>0</v>
      </c>
      <c r="S4797" t="str">
        <f t="shared" si="672"/>
        <v/>
      </c>
      <c r="T4797" t="str">
        <f t="shared" si="673"/>
        <v/>
      </c>
      <c r="U4797" t="str">
        <f t="shared" si="674"/>
        <v/>
      </c>
    </row>
    <row r="4798" spans="12:21" ht="15" customHeight="1" x14ac:dyDescent="0.15">
      <c r="L4798" s="244" t="str">
        <f t="shared" si="675"/>
        <v/>
      </c>
      <c r="M4798" s="245" t="str">
        <f t="shared" si="676"/>
        <v/>
      </c>
      <c r="N4798" s="244" t="str">
        <f t="shared" si="677"/>
        <v/>
      </c>
      <c r="O4798" s="244" t="str">
        <f t="shared" si="678"/>
        <v/>
      </c>
      <c r="P4798">
        <f>IF($I4798&lt;&gt;"",$I4798,IF($E4798="SGD",1,IF($E4798="USD",Settings!$B$22,IF($E4798="HKD",Settings!$B$23,1))))</f>
        <v>1</v>
      </c>
      <c r="Q4798">
        <f t="shared" si="679"/>
        <v>0</v>
      </c>
      <c r="R4798">
        <f t="shared" si="680"/>
        <v>0</v>
      </c>
      <c r="S4798" t="str">
        <f t="shared" si="672"/>
        <v/>
      </c>
      <c r="T4798" t="str">
        <f t="shared" si="673"/>
        <v/>
      </c>
      <c r="U4798" t="str">
        <f t="shared" si="674"/>
        <v/>
      </c>
    </row>
    <row r="4799" spans="12:21" ht="15" customHeight="1" x14ac:dyDescent="0.15">
      <c r="L4799" s="244" t="str">
        <f t="shared" si="675"/>
        <v/>
      </c>
      <c r="M4799" s="245" t="str">
        <f t="shared" si="676"/>
        <v/>
      </c>
      <c r="N4799" s="244" t="str">
        <f t="shared" si="677"/>
        <v/>
      </c>
      <c r="O4799" s="244" t="str">
        <f t="shared" si="678"/>
        <v/>
      </c>
      <c r="P4799">
        <f>IF($I4799&lt;&gt;"",$I4799,IF($E4799="SGD",1,IF($E4799="USD",Settings!$B$22,IF($E4799="HKD",Settings!$B$23,1))))</f>
        <v>1</v>
      </c>
      <c r="Q4799">
        <f t="shared" si="679"/>
        <v>0</v>
      </c>
      <c r="R4799">
        <f t="shared" si="680"/>
        <v>0</v>
      </c>
      <c r="S4799" t="str">
        <f t="shared" si="672"/>
        <v/>
      </c>
      <c r="T4799" t="str">
        <f t="shared" si="673"/>
        <v/>
      </c>
      <c r="U4799" t="str">
        <f t="shared" si="674"/>
        <v/>
      </c>
    </row>
    <row r="4800" spans="12:21" ht="15" customHeight="1" x14ac:dyDescent="0.15">
      <c r="L4800" s="244" t="str">
        <f t="shared" si="675"/>
        <v/>
      </c>
      <c r="M4800" s="245" t="str">
        <f t="shared" si="676"/>
        <v/>
      </c>
      <c r="N4800" s="244" t="str">
        <f t="shared" si="677"/>
        <v/>
      </c>
      <c r="O4800" s="244" t="str">
        <f t="shared" si="678"/>
        <v/>
      </c>
      <c r="P4800">
        <f>IF($I4800&lt;&gt;"",$I4800,IF($E4800="SGD",1,IF($E4800="USD",Settings!$B$22,IF($E4800="HKD",Settings!$B$23,1))))</f>
        <v>1</v>
      </c>
      <c r="Q4800">
        <f t="shared" si="679"/>
        <v>0</v>
      </c>
      <c r="R4800">
        <f t="shared" si="680"/>
        <v>0</v>
      </c>
      <c r="S4800" t="str">
        <f t="shared" si="672"/>
        <v/>
      </c>
      <c r="T4800" t="str">
        <f t="shared" si="673"/>
        <v/>
      </c>
      <c r="U4800" t="str">
        <f t="shared" si="674"/>
        <v/>
      </c>
    </row>
    <row r="4801" spans="12:21" ht="15" customHeight="1" x14ac:dyDescent="0.15">
      <c r="L4801" s="244" t="str">
        <f t="shared" si="675"/>
        <v/>
      </c>
      <c r="M4801" s="245" t="str">
        <f t="shared" si="676"/>
        <v/>
      </c>
      <c r="N4801" s="244" t="str">
        <f t="shared" si="677"/>
        <v/>
      </c>
      <c r="O4801" s="244" t="str">
        <f t="shared" si="678"/>
        <v/>
      </c>
      <c r="P4801">
        <f>IF($I4801&lt;&gt;"",$I4801,IF($E4801="SGD",1,IF($E4801="USD",Settings!$B$22,IF($E4801="HKD",Settings!$B$23,1))))</f>
        <v>1</v>
      </c>
      <c r="Q4801">
        <f t="shared" si="679"/>
        <v>0</v>
      </c>
      <c r="R4801">
        <f t="shared" si="680"/>
        <v>0</v>
      </c>
      <c r="S4801" t="str">
        <f t="shared" si="672"/>
        <v/>
      </c>
      <c r="T4801" t="str">
        <f t="shared" si="673"/>
        <v/>
      </c>
      <c r="U4801" t="str">
        <f t="shared" si="674"/>
        <v/>
      </c>
    </row>
    <row r="4802" spans="12:21" ht="15" customHeight="1" x14ac:dyDescent="0.15">
      <c r="L4802" s="244" t="str">
        <f t="shared" si="675"/>
        <v/>
      </c>
      <c r="M4802" s="245" t="str">
        <f t="shared" si="676"/>
        <v/>
      </c>
      <c r="N4802" s="244" t="str">
        <f t="shared" si="677"/>
        <v/>
      </c>
      <c r="O4802" s="244" t="str">
        <f t="shared" si="678"/>
        <v/>
      </c>
      <c r="P4802">
        <f>IF($I4802&lt;&gt;"",$I4802,IF($E4802="SGD",1,IF($E4802="USD",Settings!$B$22,IF($E4802="HKD",Settings!$B$23,1))))</f>
        <v>1</v>
      </c>
      <c r="Q4802">
        <f t="shared" si="679"/>
        <v>0</v>
      </c>
      <c r="R4802">
        <f t="shared" si="680"/>
        <v>0</v>
      </c>
      <c r="S4802" t="str">
        <f t="shared" ref="S4802:S4865" si="681">IF(L4802="","",SUMIFS($M:$M,$L:$L,L4802,$T:$T,"&lt;="&amp;T4802))</f>
        <v/>
      </c>
      <c r="T4802" t="str">
        <f t="shared" ref="T4802:T4865" si="682">IF(L4802="","",INT(G4802)*100000+ROW())</f>
        <v/>
      </c>
      <c r="U4802" t="str">
        <f t="shared" ref="U4802:U4865" si="683">IF(L4802="","",IF(AND(COUNTIFS($L:$L,L4802,$S:$S,"&gt;-0.000001",$S:$S,"&lt;0.000001",$T:$T,"&gt;"&amp;T4802)=0,ABS(S4802)&gt;0.000001),1,0))</f>
        <v/>
      </c>
    </row>
    <row r="4803" spans="12:21" ht="15" customHeight="1" x14ac:dyDescent="0.15">
      <c r="L4803" s="244" t="str">
        <f t="shared" si="675"/>
        <v/>
      </c>
      <c r="M4803" s="245" t="str">
        <f t="shared" si="676"/>
        <v/>
      </c>
      <c r="N4803" s="244" t="str">
        <f t="shared" si="677"/>
        <v/>
      </c>
      <c r="O4803" s="244" t="str">
        <f t="shared" si="678"/>
        <v/>
      </c>
      <c r="P4803">
        <f>IF($I4803&lt;&gt;"",$I4803,IF($E4803="SGD",1,IF($E4803="USD",Settings!$B$22,IF($E4803="HKD",Settings!$B$23,1))))</f>
        <v>1</v>
      </c>
      <c r="Q4803">
        <f t="shared" si="679"/>
        <v>0</v>
      </c>
      <c r="R4803">
        <f t="shared" si="680"/>
        <v>0</v>
      </c>
      <c r="S4803" t="str">
        <f t="shared" si="681"/>
        <v/>
      </c>
      <c r="T4803" t="str">
        <f t="shared" si="682"/>
        <v/>
      </c>
      <c r="U4803" t="str">
        <f t="shared" si="683"/>
        <v/>
      </c>
    </row>
    <row r="4804" spans="12:21" ht="15" customHeight="1" x14ac:dyDescent="0.15">
      <c r="L4804" s="244" t="str">
        <f t="shared" si="675"/>
        <v/>
      </c>
      <c r="M4804" s="245" t="str">
        <f t="shared" si="676"/>
        <v/>
      </c>
      <c r="N4804" s="244" t="str">
        <f t="shared" si="677"/>
        <v/>
      </c>
      <c r="O4804" s="244" t="str">
        <f t="shared" si="678"/>
        <v/>
      </c>
      <c r="P4804">
        <f>IF($I4804&lt;&gt;"",$I4804,IF($E4804="SGD",1,IF($E4804="USD",Settings!$B$22,IF($E4804="HKD",Settings!$B$23,1))))</f>
        <v>1</v>
      </c>
      <c r="Q4804">
        <f t="shared" si="679"/>
        <v>0</v>
      </c>
      <c r="R4804">
        <f t="shared" si="680"/>
        <v>0</v>
      </c>
      <c r="S4804" t="str">
        <f t="shared" si="681"/>
        <v/>
      </c>
      <c r="T4804" t="str">
        <f t="shared" si="682"/>
        <v/>
      </c>
      <c r="U4804" t="str">
        <f t="shared" si="683"/>
        <v/>
      </c>
    </row>
    <row r="4805" spans="12:21" ht="15" customHeight="1" x14ac:dyDescent="0.15">
      <c r="L4805" s="244" t="str">
        <f t="shared" si="675"/>
        <v/>
      </c>
      <c r="M4805" s="245" t="str">
        <f t="shared" si="676"/>
        <v/>
      </c>
      <c r="N4805" s="244" t="str">
        <f t="shared" si="677"/>
        <v/>
      </c>
      <c r="O4805" s="244" t="str">
        <f t="shared" si="678"/>
        <v/>
      </c>
      <c r="P4805">
        <f>IF($I4805&lt;&gt;"",$I4805,IF($E4805="SGD",1,IF($E4805="USD",Settings!$B$22,IF($E4805="HKD",Settings!$B$23,1))))</f>
        <v>1</v>
      </c>
      <c r="Q4805">
        <f t="shared" si="679"/>
        <v>0</v>
      </c>
      <c r="R4805">
        <f t="shared" si="680"/>
        <v>0</v>
      </c>
      <c r="S4805" t="str">
        <f t="shared" si="681"/>
        <v/>
      </c>
      <c r="T4805" t="str">
        <f t="shared" si="682"/>
        <v/>
      </c>
      <c r="U4805" t="str">
        <f t="shared" si="683"/>
        <v/>
      </c>
    </row>
    <row r="4806" spans="12:21" ht="15" customHeight="1" x14ac:dyDescent="0.15">
      <c r="L4806" s="244" t="str">
        <f t="shared" si="675"/>
        <v/>
      </c>
      <c r="M4806" s="245" t="str">
        <f t="shared" si="676"/>
        <v/>
      </c>
      <c r="N4806" s="244" t="str">
        <f t="shared" si="677"/>
        <v/>
      </c>
      <c r="O4806" s="244" t="str">
        <f t="shared" si="678"/>
        <v/>
      </c>
      <c r="P4806">
        <f>IF($I4806&lt;&gt;"",$I4806,IF($E4806="SGD",1,IF($E4806="USD",Settings!$B$22,IF($E4806="HKD",Settings!$B$23,1))))</f>
        <v>1</v>
      </c>
      <c r="Q4806">
        <f t="shared" si="679"/>
        <v>0</v>
      </c>
      <c r="R4806">
        <f t="shared" si="680"/>
        <v>0</v>
      </c>
      <c r="S4806" t="str">
        <f t="shared" si="681"/>
        <v/>
      </c>
      <c r="T4806" t="str">
        <f t="shared" si="682"/>
        <v/>
      </c>
      <c r="U4806" t="str">
        <f t="shared" si="683"/>
        <v/>
      </c>
    </row>
    <row r="4807" spans="12:21" ht="15" customHeight="1" x14ac:dyDescent="0.15">
      <c r="L4807" s="244" t="str">
        <f t="shared" si="675"/>
        <v/>
      </c>
      <c r="M4807" s="245" t="str">
        <f t="shared" si="676"/>
        <v/>
      </c>
      <c r="N4807" s="244" t="str">
        <f t="shared" si="677"/>
        <v/>
      </c>
      <c r="O4807" s="244" t="str">
        <f t="shared" si="678"/>
        <v/>
      </c>
      <c r="P4807">
        <f>IF($I4807&lt;&gt;"",$I4807,IF($E4807="SGD",1,IF($E4807="USD",Settings!$B$22,IF($E4807="HKD",Settings!$B$23,1))))</f>
        <v>1</v>
      </c>
      <c r="Q4807">
        <f t="shared" si="679"/>
        <v>0</v>
      </c>
      <c r="R4807">
        <f t="shared" si="680"/>
        <v>0</v>
      </c>
      <c r="S4807" t="str">
        <f t="shared" si="681"/>
        <v/>
      </c>
      <c r="T4807" t="str">
        <f t="shared" si="682"/>
        <v/>
      </c>
      <c r="U4807" t="str">
        <f t="shared" si="683"/>
        <v/>
      </c>
    </row>
    <row r="4808" spans="12:21" ht="15" customHeight="1" x14ac:dyDescent="0.15">
      <c r="L4808" s="244" t="str">
        <f t="shared" si="675"/>
        <v/>
      </c>
      <c r="M4808" s="245" t="str">
        <f t="shared" si="676"/>
        <v/>
      </c>
      <c r="N4808" s="244" t="str">
        <f t="shared" si="677"/>
        <v/>
      </c>
      <c r="O4808" s="244" t="str">
        <f t="shared" si="678"/>
        <v/>
      </c>
      <c r="P4808">
        <f>IF($I4808&lt;&gt;"",$I4808,IF($E4808="SGD",1,IF($E4808="USD",Settings!$B$22,IF($E4808="HKD",Settings!$B$23,1))))</f>
        <v>1</v>
      </c>
      <c r="Q4808">
        <f t="shared" si="679"/>
        <v>0</v>
      </c>
      <c r="R4808">
        <f t="shared" si="680"/>
        <v>0</v>
      </c>
      <c r="S4808" t="str">
        <f t="shared" si="681"/>
        <v/>
      </c>
      <c r="T4808" t="str">
        <f t="shared" si="682"/>
        <v/>
      </c>
      <c r="U4808" t="str">
        <f t="shared" si="683"/>
        <v/>
      </c>
    </row>
    <row r="4809" spans="12:21" ht="15" customHeight="1" x14ac:dyDescent="0.15">
      <c r="L4809" s="244" t="str">
        <f t="shared" si="675"/>
        <v/>
      </c>
      <c r="M4809" s="245" t="str">
        <f t="shared" si="676"/>
        <v/>
      </c>
      <c r="N4809" s="244" t="str">
        <f t="shared" si="677"/>
        <v/>
      </c>
      <c r="O4809" s="244" t="str">
        <f t="shared" si="678"/>
        <v/>
      </c>
      <c r="P4809">
        <f>IF($I4809&lt;&gt;"",$I4809,IF($E4809="SGD",1,IF($E4809="USD",Settings!$B$22,IF($E4809="HKD",Settings!$B$23,1))))</f>
        <v>1</v>
      </c>
      <c r="Q4809">
        <f t="shared" si="679"/>
        <v>0</v>
      </c>
      <c r="R4809">
        <f t="shared" si="680"/>
        <v>0</v>
      </c>
      <c r="S4809" t="str">
        <f t="shared" si="681"/>
        <v/>
      </c>
      <c r="T4809" t="str">
        <f t="shared" si="682"/>
        <v/>
      </c>
      <c r="U4809" t="str">
        <f t="shared" si="683"/>
        <v/>
      </c>
    </row>
    <row r="4810" spans="12:21" ht="15" customHeight="1" x14ac:dyDescent="0.15">
      <c r="L4810" s="244" t="str">
        <f t="shared" si="675"/>
        <v/>
      </c>
      <c r="M4810" s="245" t="str">
        <f t="shared" si="676"/>
        <v/>
      </c>
      <c r="N4810" s="244" t="str">
        <f t="shared" si="677"/>
        <v/>
      </c>
      <c r="O4810" s="244" t="str">
        <f t="shared" si="678"/>
        <v/>
      </c>
      <c r="P4810">
        <f>IF($I4810&lt;&gt;"",$I4810,IF($E4810="SGD",1,IF($E4810="USD",Settings!$B$22,IF($E4810="HKD",Settings!$B$23,1))))</f>
        <v>1</v>
      </c>
      <c r="Q4810">
        <f t="shared" si="679"/>
        <v>0</v>
      </c>
      <c r="R4810">
        <f t="shared" si="680"/>
        <v>0</v>
      </c>
      <c r="S4810" t="str">
        <f t="shared" si="681"/>
        <v/>
      </c>
      <c r="T4810" t="str">
        <f t="shared" si="682"/>
        <v/>
      </c>
      <c r="U4810" t="str">
        <f t="shared" si="683"/>
        <v/>
      </c>
    </row>
    <row r="4811" spans="12:21" ht="15" customHeight="1" x14ac:dyDescent="0.15">
      <c r="L4811" s="244" t="str">
        <f t="shared" si="675"/>
        <v/>
      </c>
      <c r="M4811" s="245" t="str">
        <f t="shared" si="676"/>
        <v/>
      </c>
      <c r="N4811" s="244" t="str">
        <f t="shared" si="677"/>
        <v/>
      </c>
      <c r="O4811" s="244" t="str">
        <f t="shared" si="678"/>
        <v/>
      </c>
      <c r="P4811">
        <f>IF($I4811&lt;&gt;"",$I4811,IF($E4811="SGD",1,IF($E4811="USD",Settings!$B$22,IF($E4811="HKD",Settings!$B$23,1))))</f>
        <v>1</v>
      </c>
      <c r="Q4811">
        <f t="shared" si="679"/>
        <v>0</v>
      </c>
      <c r="R4811">
        <f t="shared" si="680"/>
        <v>0</v>
      </c>
      <c r="S4811" t="str">
        <f t="shared" si="681"/>
        <v/>
      </c>
      <c r="T4811" t="str">
        <f t="shared" si="682"/>
        <v/>
      </c>
      <c r="U4811" t="str">
        <f t="shared" si="683"/>
        <v/>
      </c>
    </row>
    <row r="4812" spans="12:21" ht="15" customHeight="1" x14ac:dyDescent="0.15">
      <c r="L4812" s="244" t="str">
        <f t="shared" si="675"/>
        <v/>
      </c>
      <c r="M4812" s="245" t="str">
        <f t="shared" si="676"/>
        <v/>
      </c>
      <c r="N4812" s="244" t="str">
        <f t="shared" si="677"/>
        <v/>
      </c>
      <c r="O4812" s="244" t="str">
        <f t="shared" si="678"/>
        <v/>
      </c>
      <c r="P4812">
        <f>IF($I4812&lt;&gt;"",$I4812,IF($E4812="SGD",1,IF($E4812="USD",Settings!$B$22,IF($E4812="HKD",Settings!$B$23,1))))</f>
        <v>1</v>
      </c>
      <c r="Q4812">
        <f t="shared" si="679"/>
        <v>0</v>
      </c>
      <c r="R4812">
        <f t="shared" si="680"/>
        <v>0</v>
      </c>
      <c r="S4812" t="str">
        <f t="shared" si="681"/>
        <v/>
      </c>
      <c r="T4812" t="str">
        <f t="shared" si="682"/>
        <v/>
      </c>
      <c r="U4812" t="str">
        <f t="shared" si="683"/>
        <v/>
      </c>
    </row>
    <row r="4813" spans="12:21" ht="15" customHeight="1" x14ac:dyDescent="0.15">
      <c r="L4813" s="244" t="str">
        <f t="shared" si="675"/>
        <v/>
      </c>
      <c r="M4813" s="245" t="str">
        <f t="shared" si="676"/>
        <v/>
      </c>
      <c r="N4813" s="244" t="str">
        <f t="shared" si="677"/>
        <v/>
      </c>
      <c r="O4813" s="244" t="str">
        <f t="shared" si="678"/>
        <v/>
      </c>
      <c r="P4813">
        <f>IF($I4813&lt;&gt;"",$I4813,IF($E4813="SGD",1,IF($E4813="USD",Settings!$B$22,IF($E4813="HKD",Settings!$B$23,1))))</f>
        <v>1</v>
      </c>
      <c r="Q4813">
        <f t="shared" si="679"/>
        <v>0</v>
      </c>
      <c r="R4813">
        <f t="shared" si="680"/>
        <v>0</v>
      </c>
      <c r="S4813" t="str">
        <f t="shared" si="681"/>
        <v/>
      </c>
      <c r="T4813" t="str">
        <f t="shared" si="682"/>
        <v/>
      </c>
      <c r="U4813" t="str">
        <f t="shared" si="683"/>
        <v/>
      </c>
    </row>
    <row r="4814" spans="12:21" ht="15" customHeight="1" x14ac:dyDescent="0.15">
      <c r="L4814" s="244" t="str">
        <f t="shared" si="675"/>
        <v/>
      </c>
      <c r="M4814" s="245" t="str">
        <f t="shared" si="676"/>
        <v/>
      </c>
      <c r="N4814" s="244" t="str">
        <f t="shared" si="677"/>
        <v/>
      </c>
      <c r="O4814" s="244" t="str">
        <f t="shared" si="678"/>
        <v/>
      </c>
      <c r="P4814">
        <f>IF($I4814&lt;&gt;"",$I4814,IF($E4814="SGD",1,IF($E4814="USD",Settings!$B$22,IF($E4814="HKD",Settings!$B$23,1))))</f>
        <v>1</v>
      </c>
      <c r="Q4814">
        <f t="shared" si="679"/>
        <v>0</v>
      </c>
      <c r="R4814">
        <f t="shared" si="680"/>
        <v>0</v>
      </c>
      <c r="S4814" t="str">
        <f t="shared" si="681"/>
        <v/>
      </c>
      <c r="T4814" t="str">
        <f t="shared" si="682"/>
        <v/>
      </c>
      <c r="U4814" t="str">
        <f t="shared" si="683"/>
        <v/>
      </c>
    </row>
    <row r="4815" spans="12:21" ht="15" customHeight="1" x14ac:dyDescent="0.15">
      <c r="L4815" s="244" t="str">
        <f t="shared" si="675"/>
        <v/>
      </c>
      <c r="M4815" s="245" t="str">
        <f t="shared" si="676"/>
        <v/>
      </c>
      <c r="N4815" s="244" t="str">
        <f t="shared" si="677"/>
        <v/>
      </c>
      <c r="O4815" s="244" t="str">
        <f t="shared" si="678"/>
        <v/>
      </c>
      <c r="P4815">
        <f>IF($I4815&lt;&gt;"",$I4815,IF($E4815="SGD",1,IF($E4815="USD",Settings!$B$22,IF($E4815="HKD",Settings!$B$23,1))))</f>
        <v>1</v>
      </c>
      <c r="Q4815">
        <f t="shared" si="679"/>
        <v>0</v>
      </c>
      <c r="R4815">
        <f t="shared" si="680"/>
        <v>0</v>
      </c>
      <c r="S4815" t="str">
        <f t="shared" si="681"/>
        <v/>
      </c>
      <c r="T4815" t="str">
        <f t="shared" si="682"/>
        <v/>
      </c>
      <c r="U4815" t="str">
        <f t="shared" si="683"/>
        <v/>
      </c>
    </row>
    <row r="4816" spans="12:21" ht="15" customHeight="1" x14ac:dyDescent="0.15">
      <c r="L4816" s="244" t="str">
        <f t="shared" si="675"/>
        <v/>
      </c>
      <c r="M4816" s="245" t="str">
        <f t="shared" si="676"/>
        <v/>
      </c>
      <c r="N4816" s="244" t="str">
        <f t="shared" si="677"/>
        <v/>
      </c>
      <c r="O4816" s="244" t="str">
        <f t="shared" si="678"/>
        <v/>
      </c>
      <c r="P4816">
        <f>IF($I4816&lt;&gt;"",$I4816,IF($E4816="SGD",1,IF($E4816="USD",Settings!$B$22,IF($E4816="HKD",Settings!$B$23,1))))</f>
        <v>1</v>
      </c>
      <c r="Q4816">
        <f t="shared" si="679"/>
        <v>0</v>
      </c>
      <c r="R4816">
        <f t="shared" si="680"/>
        <v>0</v>
      </c>
      <c r="S4816" t="str">
        <f t="shared" si="681"/>
        <v/>
      </c>
      <c r="T4816" t="str">
        <f t="shared" si="682"/>
        <v/>
      </c>
      <c r="U4816" t="str">
        <f t="shared" si="683"/>
        <v/>
      </c>
    </row>
    <row r="4817" spans="12:21" ht="15" customHeight="1" x14ac:dyDescent="0.15">
      <c r="L4817" s="244" t="str">
        <f t="shared" si="675"/>
        <v/>
      </c>
      <c r="M4817" s="245" t="str">
        <f t="shared" si="676"/>
        <v/>
      </c>
      <c r="N4817" s="244" t="str">
        <f t="shared" si="677"/>
        <v/>
      </c>
      <c r="O4817" s="244" t="str">
        <f t="shared" si="678"/>
        <v/>
      </c>
      <c r="P4817">
        <f>IF($I4817&lt;&gt;"",$I4817,IF($E4817="SGD",1,IF($E4817="USD",Settings!$B$22,IF($E4817="HKD",Settings!$B$23,1))))</f>
        <v>1</v>
      </c>
      <c r="Q4817">
        <f t="shared" si="679"/>
        <v>0</v>
      </c>
      <c r="R4817">
        <f t="shared" si="680"/>
        <v>0</v>
      </c>
      <c r="S4817" t="str">
        <f t="shared" si="681"/>
        <v/>
      </c>
      <c r="T4817" t="str">
        <f t="shared" si="682"/>
        <v/>
      </c>
      <c r="U4817" t="str">
        <f t="shared" si="683"/>
        <v/>
      </c>
    </row>
    <row r="4818" spans="12:21" ht="15" customHeight="1" x14ac:dyDescent="0.15">
      <c r="L4818" s="244" t="str">
        <f t="shared" si="675"/>
        <v/>
      </c>
      <c r="M4818" s="245" t="str">
        <f t="shared" si="676"/>
        <v/>
      </c>
      <c r="N4818" s="244" t="str">
        <f t="shared" si="677"/>
        <v/>
      </c>
      <c r="O4818" s="244" t="str">
        <f t="shared" si="678"/>
        <v/>
      </c>
      <c r="P4818">
        <f>IF($I4818&lt;&gt;"",$I4818,IF($E4818="SGD",1,IF($E4818="USD",Settings!$B$22,IF($E4818="HKD",Settings!$B$23,1))))</f>
        <v>1</v>
      </c>
      <c r="Q4818">
        <f t="shared" si="679"/>
        <v>0</v>
      </c>
      <c r="R4818">
        <f t="shared" si="680"/>
        <v>0</v>
      </c>
      <c r="S4818" t="str">
        <f t="shared" si="681"/>
        <v/>
      </c>
      <c r="T4818" t="str">
        <f t="shared" si="682"/>
        <v/>
      </c>
      <c r="U4818" t="str">
        <f t="shared" si="683"/>
        <v/>
      </c>
    </row>
    <row r="4819" spans="12:21" ht="15" customHeight="1" x14ac:dyDescent="0.15">
      <c r="L4819" s="244" t="str">
        <f t="shared" si="675"/>
        <v/>
      </c>
      <c r="M4819" s="245" t="str">
        <f t="shared" si="676"/>
        <v/>
      </c>
      <c r="N4819" s="244" t="str">
        <f t="shared" si="677"/>
        <v/>
      </c>
      <c r="O4819" s="244" t="str">
        <f t="shared" si="678"/>
        <v/>
      </c>
      <c r="P4819">
        <f>IF($I4819&lt;&gt;"",$I4819,IF($E4819="SGD",1,IF($E4819="USD",Settings!$B$22,IF($E4819="HKD",Settings!$B$23,1))))</f>
        <v>1</v>
      </c>
      <c r="Q4819">
        <f t="shared" si="679"/>
        <v>0</v>
      </c>
      <c r="R4819">
        <f t="shared" si="680"/>
        <v>0</v>
      </c>
      <c r="S4819" t="str">
        <f t="shared" si="681"/>
        <v/>
      </c>
      <c r="T4819" t="str">
        <f t="shared" si="682"/>
        <v/>
      </c>
      <c r="U4819" t="str">
        <f t="shared" si="683"/>
        <v/>
      </c>
    </row>
    <row r="4820" spans="12:21" ht="15" customHeight="1" x14ac:dyDescent="0.15">
      <c r="L4820" s="244" t="str">
        <f t="shared" si="675"/>
        <v/>
      </c>
      <c r="M4820" s="245" t="str">
        <f t="shared" si="676"/>
        <v/>
      </c>
      <c r="N4820" s="244" t="str">
        <f t="shared" si="677"/>
        <v/>
      </c>
      <c r="O4820" s="244" t="str">
        <f t="shared" si="678"/>
        <v/>
      </c>
      <c r="P4820">
        <f>IF($I4820&lt;&gt;"",$I4820,IF($E4820="SGD",1,IF($E4820="USD",Settings!$B$22,IF($E4820="HKD",Settings!$B$23,1))))</f>
        <v>1</v>
      </c>
      <c r="Q4820">
        <f t="shared" si="679"/>
        <v>0</v>
      </c>
      <c r="R4820">
        <f t="shared" si="680"/>
        <v>0</v>
      </c>
      <c r="S4820" t="str">
        <f t="shared" si="681"/>
        <v/>
      </c>
      <c r="T4820" t="str">
        <f t="shared" si="682"/>
        <v/>
      </c>
      <c r="U4820" t="str">
        <f t="shared" si="683"/>
        <v/>
      </c>
    </row>
    <row r="4821" spans="12:21" ht="15" customHeight="1" x14ac:dyDescent="0.15">
      <c r="L4821" s="244" t="str">
        <f t="shared" si="675"/>
        <v/>
      </c>
      <c r="M4821" s="245" t="str">
        <f t="shared" si="676"/>
        <v/>
      </c>
      <c r="N4821" s="244" t="str">
        <f t="shared" si="677"/>
        <v/>
      </c>
      <c r="O4821" s="244" t="str">
        <f t="shared" si="678"/>
        <v/>
      </c>
      <c r="P4821">
        <f>IF($I4821&lt;&gt;"",$I4821,IF($E4821="SGD",1,IF($E4821="USD",Settings!$B$22,IF($E4821="HKD",Settings!$B$23,1))))</f>
        <v>1</v>
      </c>
      <c r="Q4821">
        <f t="shared" si="679"/>
        <v>0</v>
      </c>
      <c r="R4821">
        <f t="shared" si="680"/>
        <v>0</v>
      </c>
      <c r="S4821" t="str">
        <f t="shared" si="681"/>
        <v/>
      </c>
      <c r="T4821" t="str">
        <f t="shared" si="682"/>
        <v/>
      </c>
      <c r="U4821" t="str">
        <f t="shared" si="683"/>
        <v/>
      </c>
    </row>
    <row r="4822" spans="12:21" ht="15" customHeight="1" x14ac:dyDescent="0.15">
      <c r="L4822" s="244" t="str">
        <f t="shared" si="675"/>
        <v/>
      </c>
      <c r="M4822" s="245" t="str">
        <f t="shared" si="676"/>
        <v/>
      </c>
      <c r="N4822" s="244" t="str">
        <f t="shared" si="677"/>
        <v/>
      </c>
      <c r="O4822" s="244" t="str">
        <f t="shared" si="678"/>
        <v/>
      </c>
      <c r="P4822">
        <f>IF($I4822&lt;&gt;"",$I4822,IF($E4822="SGD",1,IF($E4822="USD",Settings!$B$22,IF($E4822="HKD",Settings!$B$23,1))))</f>
        <v>1</v>
      </c>
      <c r="Q4822">
        <f t="shared" si="679"/>
        <v>0</v>
      </c>
      <c r="R4822">
        <f t="shared" si="680"/>
        <v>0</v>
      </c>
      <c r="S4822" t="str">
        <f t="shared" si="681"/>
        <v/>
      </c>
      <c r="T4822" t="str">
        <f t="shared" si="682"/>
        <v/>
      </c>
      <c r="U4822" t="str">
        <f t="shared" si="683"/>
        <v/>
      </c>
    </row>
    <row r="4823" spans="12:21" ht="15" customHeight="1" x14ac:dyDescent="0.15">
      <c r="L4823" s="244" t="str">
        <f t="shared" si="675"/>
        <v/>
      </c>
      <c r="M4823" s="245" t="str">
        <f t="shared" si="676"/>
        <v/>
      </c>
      <c r="N4823" s="244" t="str">
        <f t="shared" si="677"/>
        <v/>
      </c>
      <c r="O4823" s="244" t="str">
        <f t="shared" si="678"/>
        <v/>
      </c>
      <c r="P4823">
        <f>IF($I4823&lt;&gt;"",$I4823,IF($E4823="SGD",1,IF($E4823="USD",Settings!$B$22,IF($E4823="HKD",Settings!$B$23,1))))</f>
        <v>1</v>
      </c>
      <c r="Q4823">
        <f t="shared" si="679"/>
        <v>0</v>
      </c>
      <c r="R4823">
        <f t="shared" si="680"/>
        <v>0</v>
      </c>
      <c r="S4823" t="str">
        <f t="shared" si="681"/>
        <v/>
      </c>
      <c r="T4823" t="str">
        <f t="shared" si="682"/>
        <v/>
      </c>
      <c r="U4823" t="str">
        <f t="shared" si="683"/>
        <v/>
      </c>
    </row>
    <row r="4824" spans="12:21" ht="15" customHeight="1" x14ac:dyDescent="0.15">
      <c r="L4824" s="244" t="str">
        <f t="shared" si="675"/>
        <v/>
      </c>
      <c r="M4824" s="245" t="str">
        <f t="shared" si="676"/>
        <v/>
      </c>
      <c r="N4824" s="244" t="str">
        <f t="shared" si="677"/>
        <v/>
      </c>
      <c r="O4824" s="244" t="str">
        <f t="shared" si="678"/>
        <v/>
      </c>
      <c r="P4824">
        <f>IF($I4824&lt;&gt;"",$I4824,IF($E4824="SGD",1,IF($E4824="USD",Settings!$B$22,IF($E4824="HKD",Settings!$B$23,1))))</f>
        <v>1</v>
      </c>
      <c r="Q4824">
        <f t="shared" si="679"/>
        <v>0</v>
      </c>
      <c r="R4824">
        <f t="shared" si="680"/>
        <v>0</v>
      </c>
      <c r="S4824" t="str">
        <f t="shared" si="681"/>
        <v/>
      </c>
      <c r="T4824" t="str">
        <f t="shared" si="682"/>
        <v/>
      </c>
      <c r="U4824" t="str">
        <f t="shared" si="683"/>
        <v/>
      </c>
    </row>
    <row r="4825" spans="12:21" ht="15" customHeight="1" x14ac:dyDescent="0.15">
      <c r="L4825" s="244" t="str">
        <f t="shared" si="675"/>
        <v/>
      </c>
      <c r="M4825" s="245" t="str">
        <f t="shared" si="676"/>
        <v/>
      </c>
      <c r="N4825" s="244" t="str">
        <f t="shared" si="677"/>
        <v/>
      </c>
      <c r="O4825" s="244" t="str">
        <f t="shared" si="678"/>
        <v/>
      </c>
      <c r="P4825">
        <f>IF($I4825&lt;&gt;"",$I4825,IF($E4825="SGD",1,IF($E4825="USD",Settings!$B$22,IF($E4825="HKD",Settings!$B$23,1))))</f>
        <v>1</v>
      </c>
      <c r="Q4825">
        <f t="shared" si="679"/>
        <v>0</v>
      </c>
      <c r="R4825">
        <f t="shared" si="680"/>
        <v>0</v>
      </c>
      <c r="S4825" t="str">
        <f t="shared" si="681"/>
        <v/>
      </c>
      <c r="T4825" t="str">
        <f t="shared" si="682"/>
        <v/>
      </c>
      <c r="U4825" t="str">
        <f t="shared" si="683"/>
        <v/>
      </c>
    </row>
    <row r="4826" spans="12:21" ht="15" customHeight="1" x14ac:dyDescent="0.15">
      <c r="L4826" s="244" t="str">
        <f t="shared" si="675"/>
        <v/>
      </c>
      <c r="M4826" s="245" t="str">
        <f t="shared" si="676"/>
        <v/>
      </c>
      <c r="N4826" s="244" t="str">
        <f t="shared" si="677"/>
        <v/>
      </c>
      <c r="O4826" s="244" t="str">
        <f t="shared" si="678"/>
        <v/>
      </c>
      <c r="P4826">
        <f>IF($I4826&lt;&gt;"",$I4826,IF($E4826="SGD",1,IF($E4826="USD",Settings!$B$22,IF($E4826="HKD",Settings!$B$23,1))))</f>
        <v>1</v>
      </c>
      <c r="Q4826">
        <f t="shared" si="679"/>
        <v>0</v>
      </c>
      <c r="R4826">
        <f t="shared" si="680"/>
        <v>0</v>
      </c>
      <c r="S4826" t="str">
        <f t="shared" si="681"/>
        <v/>
      </c>
      <c r="T4826" t="str">
        <f t="shared" si="682"/>
        <v/>
      </c>
      <c r="U4826" t="str">
        <f t="shared" si="683"/>
        <v/>
      </c>
    </row>
    <row r="4827" spans="12:21" ht="15" customHeight="1" x14ac:dyDescent="0.15">
      <c r="L4827" s="244" t="str">
        <f t="shared" si="675"/>
        <v/>
      </c>
      <c r="M4827" s="245" t="str">
        <f t="shared" si="676"/>
        <v/>
      </c>
      <c r="N4827" s="244" t="str">
        <f t="shared" si="677"/>
        <v/>
      </c>
      <c r="O4827" s="244" t="str">
        <f t="shared" si="678"/>
        <v/>
      </c>
      <c r="P4827">
        <f>IF($I4827&lt;&gt;"",$I4827,IF($E4827="SGD",1,IF($E4827="USD",Settings!$B$22,IF($E4827="HKD",Settings!$B$23,1))))</f>
        <v>1</v>
      </c>
      <c r="Q4827">
        <f t="shared" si="679"/>
        <v>0</v>
      </c>
      <c r="R4827">
        <f t="shared" si="680"/>
        <v>0</v>
      </c>
      <c r="S4827" t="str">
        <f t="shared" si="681"/>
        <v/>
      </c>
      <c r="T4827" t="str">
        <f t="shared" si="682"/>
        <v/>
      </c>
      <c r="U4827" t="str">
        <f t="shared" si="683"/>
        <v/>
      </c>
    </row>
    <row r="4828" spans="12:21" ht="15" customHeight="1" x14ac:dyDescent="0.15">
      <c r="L4828" s="244" t="str">
        <f t="shared" si="675"/>
        <v/>
      </c>
      <c r="M4828" s="245" t="str">
        <f t="shared" si="676"/>
        <v/>
      </c>
      <c r="N4828" s="244" t="str">
        <f t="shared" si="677"/>
        <v/>
      </c>
      <c r="O4828" s="244" t="str">
        <f t="shared" si="678"/>
        <v/>
      </c>
      <c r="P4828">
        <f>IF($I4828&lt;&gt;"",$I4828,IF($E4828="SGD",1,IF($E4828="USD",Settings!$B$22,IF($E4828="HKD",Settings!$B$23,1))))</f>
        <v>1</v>
      </c>
      <c r="Q4828">
        <f t="shared" si="679"/>
        <v>0</v>
      </c>
      <c r="R4828">
        <f t="shared" si="680"/>
        <v>0</v>
      </c>
      <c r="S4828" t="str">
        <f t="shared" si="681"/>
        <v/>
      </c>
      <c r="T4828" t="str">
        <f t="shared" si="682"/>
        <v/>
      </c>
      <c r="U4828" t="str">
        <f t="shared" si="683"/>
        <v/>
      </c>
    </row>
    <row r="4829" spans="12:21" ht="15" customHeight="1" x14ac:dyDescent="0.15">
      <c r="L4829" s="244" t="str">
        <f t="shared" si="675"/>
        <v/>
      </c>
      <c r="M4829" s="245" t="str">
        <f t="shared" si="676"/>
        <v/>
      </c>
      <c r="N4829" s="244" t="str">
        <f t="shared" si="677"/>
        <v/>
      </c>
      <c r="O4829" s="244" t="str">
        <f t="shared" si="678"/>
        <v/>
      </c>
      <c r="P4829">
        <f>IF($I4829&lt;&gt;"",$I4829,IF($E4829="SGD",1,IF($E4829="USD",Settings!$B$22,IF($E4829="HKD",Settings!$B$23,1))))</f>
        <v>1</v>
      </c>
      <c r="Q4829">
        <f t="shared" si="679"/>
        <v>0</v>
      </c>
      <c r="R4829">
        <f t="shared" si="680"/>
        <v>0</v>
      </c>
      <c r="S4829" t="str">
        <f t="shared" si="681"/>
        <v/>
      </c>
      <c r="T4829" t="str">
        <f t="shared" si="682"/>
        <v/>
      </c>
      <c r="U4829" t="str">
        <f t="shared" si="683"/>
        <v/>
      </c>
    </row>
    <row r="4830" spans="12:21" ht="15" customHeight="1" x14ac:dyDescent="0.15">
      <c r="L4830" s="244" t="str">
        <f t="shared" si="675"/>
        <v/>
      </c>
      <c r="M4830" s="245" t="str">
        <f t="shared" si="676"/>
        <v/>
      </c>
      <c r="N4830" s="244" t="str">
        <f t="shared" si="677"/>
        <v/>
      </c>
      <c r="O4830" s="244" t="str">
        <f t="shared" si="678"/>
        <v/>
      </c>
      <c r="P4830">
        <f>IF($I4830&lt;&gt;"",$I4830,IF($E4830="SGD",1,IF($E4830="USD",Settings!$B$22,IF($E4830="HKD",Settings!$B$23,1))))</f>
        <v>1</v>
      </c>
      <c r="Q4830">
        <f t="shared" si="679"/>
        <v>0</v>
      </c>
      <c r="R4830">
        <f t="shared" si="680"/>
        <v>0</v>
      </c>
      <c r="S4830" t="str">
        <f t="shared" si="681"/>
        <v/>
      </c>
      <c r="T4830" t="str">
        <f t="shared" si="682"/>
        <v/>
      </c>
      <c r="U4830" t="str">
        <f t="shared" si="683"/>
        <v/>
      </c>
    </row>
    <row r="4831" spans="12:21" ht="15" customHeight="1" x14ac:dyDescent="0.15">
      <c r="L4831" s="244" t="str">
        <f t="shared" si="675"/>
        <v/>
      </c>
      <c r="M4831" s="245" t="str">
        <f t="shared" si="676"/>
        <v/>
      </c>
      <c r="N4831" s="244" t="str">
        <f t="shared" si="677"/>
        <v/>
      </c>
      <c r="O4831" s="244" t="str">
        <f t="shared" si="678"/>
        <v/>
      </c>
      <c r="P4831">
        <f>IF($I4831&lt;&gt;"",$I4831,IF($E4831="SGD",1,IF($E4831="USD",Settings!$B$22,IF($E4831="HKD",Settings!$B$23,1))))</f>
        <v>1</v>
      </c>
      <c r="Q4831">
        <f t="shared" si="679"/>
        <v>0</v>
      </c>
      <c r="R4831">
        <f t="shared" si="680"/>
        <v>0</v>
      </c>
      <c r="S4831" t="str">
        <f t="shared" si="681"/>
        <v/>
      </c>
      <c r="T4831" t="str">
        <f t="shared" si="682"/>
        <v/>
      </c>
      <c r="U4831" t="str">
        <f t="shared" si="683"/>
        <v/>
      </c>
    </row>
    <row r="4832" spans="12:21" ht="15" customHeight="1" x14ac:dyDescent="0.15">
      <c r="L4832" s="244" t="str">
        <f t="shared" si="675"/>
        <v/>
      </c>
      <c r="M4832" s="245" t="str">
        <f t="shared" si="676"/>
        <v/>
      </c>
      <c r="N4832" s="244" t="str">
        <f t="shared" si="677"/>
        <v/>
      </c>
      <c r="O4832" s="244" t="str">
        <f t="shared" si="678"/>
        <v/>
      </c>
      <c r="P4832">
        <f>IF($I4832&lt;&gt;"",$I4832,IF($E4832="SGD",1,IF($E4832="USD",Settings!$B$22,IF($E4832="HKD",Settings!$B$23,1))))</f>
        <v>1</v>
      </c>
      <c r="Q4832">
        <f t="shared" si="679"/>
        <v>0</v>
      </c>
      <c r="R4832">
        <f t="shared" si="680"/>
        <v>0</v>
      </c>
      <c r="S4832" t="str">
        <f t="shared" si="681"/>
        <v/>
      </c>
      <c r="T4832" t="str">
        <f t="shared" si="682"/>
        <v/>
      </c>
      <c r="U4832" t="str">
        <f t="shared" si="683"/>
        <v/>
      </c>
    </row>
    <row r="4833" spans="12:21" ht="15" customHeight="1" x14ac:dyDescent="0.15">
      <c r="L4833" s="244" t="str">
        <f t="shared" si="675"/>
        <v/>
      </c>
      <c r="M4833" s="245" t="str">
        <f t="shared" si="676"/>
        <v/>
      </c>
      <c r="N4833" s="244" t="str">
        <f t="shared" si="677"/>
        <v/>
      </c>
      <c r="O4833" s="244" t="str">
        <f t="shared" si="678"/>
        <v/>
      </c>
      <c r="P4833">
        <f>IF($I4833&lt;&gt;"",$I4833,IF($E4833="SGD",1,IF($E4833="USD",Settings!$B$22,IF($E4833="HKD",Settings!$B$23,1))))</f>
        <v>1</v>
      </c>
      <c r="Q4833">
        <f t="shared" si="679"/>
        <v>0</v>
      </c>
      <c r="R4833">
        <f t="shared" si="680"/>
        <v>0</v>
      </c>
      <c r="S4833" t="str">
        <f t="shared" si="681"/>
        <v/>
      </c>
      <c r="T4833" t="str">
        <f t="shared" si="682"/>
        <v/>
      </c>
      <c r="U4833" t="str">
        <f t="shared" si="683"/>
        <v/>
      </c>
    </row>
    <row r="4834" spans="12:21" ht="15" customHeight="1" x14ac:dyDescent="0.15">
      <c r="L4834" s="244" t="str">
        <f t="shared" si="675"/>
        <v/>
      </c>
      <c r="M4834" s="245" t="str">
        <f t="shared" si="676"/>
        <v/>
      </c>
      <c r="N4834" s="244" t="str">
        <f t="shared" si="677"/>
        <v/>
      </c>
      <c r="O4834" s="244" t="str">
        <f t="shared" si="678"/>
        <v/>
      </c>
      <c r="P4834">
        <f>IF($I4834&lt;&gt;"",$I4834,IF($E4834="SGD",1,IF($E4834="USD",Settings!$B$22,IF($E4834="HKD",Settings!$B$23,1))))</f>
        <v>1</v>
      </c>
      <c r="Q4834">
        <f t="shared" si="679"/>
        <v>0</v>
      </c>
      <c r="R4834">
        <f t="shared" si="680"/>
        <v>0</v>
      </c>
      <c r="S4834" t="str">
        <f t="shared" si="681"/>
        <v/>
      </c>
      <c r="T4834" t="str">
        <f t="shared" si="682"/>
        <v/>
      </c>
      <c r="U4834" t="str">
        <f t="shared" si="683"/>
        <v/>
      </c>
    </row>
    <row r="4835" spans="12:21" ht="15" customHeight="1" x14ac:dyDescent="0.15">
      <c r="L4835" s="244" t="str">
        <f t="shared" si="675"/>
        <v/>
      </c>
      <c r="M4835" s="245" t="str">
        <f t="shared" si="676"/>
        <v/>
      </c>
      <c r="N4835" s="244" t="str">
        <f t="shared" si="677"/>
        <v/>
      </c>
      <c r="O4835" s="244" t="str">
        <f t="shared" si="678"/>
        <v/>
      </c>
      <c r="P4835">
        <f>IF($I4835&lt;&gt;"",$I4835,IF($E4835="SGD",1,IF($E4835="USD",Settings!$B$22,IF($E4835="HKD",Settings!$B$23,1))))</f>
        <v>1</v>
      </c>
      <c r="Q4835">
        <f t="shared" si="679"/>
        <v>0</v>
      </c>
      <c r="R4835">
        <f t="shared" si="680"/>
        <v>0</v>
      </c>
      <c r="S4835" t="str">
        <f t="shared" si="681"/>
        <v/>
      </c>
      <c r="T4835" t="str">
        <f t="shared" si="682"/>
        <v/>
      </c>
      <c r="U4835" t="str">
        <f t="shared" si="683"/>
        <v/>
      </c>
    </row>
    <row r="4836" spans="12:21" ht="15" customHeight="1" x14ac:dyDescent="0.15">
      <c r="L4836" s="244" t="str">
        <f t="shared" si="675"/>
        <v/>
      </c>
      <c r="M4836" s="245" t="str">
        <f t="shared" si="676"/>
        <v/>
      </c>
      <c r="N4836" s="244" t="str">
        <f t="shared" si="677"/>
        <v/>
      </c>
      <c r="O4836" s="244" t="str">
        <f t="shared" si="678"/>
        <v/>
      </c>
      <c r="P4836">
        <f>IF($I4836&lt;&gt;"",$I4836,IF($E4836="SGD",1,IF($E4836="USD",Settings!$B$22,IF($E4836="HKD",Settings!$B$23,1))))</f>
        <v>1</v>
      </c>
      <c r="Q4836">
        <f t="shared" si="679"/>
        <v>0</v>
      </c>
      <c r="R4836">
        <f t="shared" si="680"/>
        <v>0</v>
      </c>
      <c r="S4836" t="str">
        <f t="shared" si="681"/>
        <v/>
      </c>
      <c r="T4836" t="str">
        <f t="shared" si="682"/>
        <v/>
      </c>
      <c r="U4836" t="str">
        <f t="shared" si="683"/>
        <v/>
      </c>
    </row>
    <row r="4837" spans="12:21" ht="15" customHeight="1" x14ac:dyDescent="0.15">
      <c r="L4837" s="244" t="str">
        <f t="shared" si="675"/>
        <v/>
      </c>
      <c r="M4837" s="245" t="str">
        <f t="shared" si="676"/>
        <v/>
      </c>
      <c r="N4837" s="244" t="str">
        <f t="shared" si="677"/>
        <v/>
      </c>
      <c r="O4837" s="244" t="str">
        <f t="shared" si="678"/>
        <v/>
      </c>
      <c r="P4837">
        <f>IF($I4837&lt;&gt;"",$I4837,IF($E4837="SGD",1,IF($E4837="USD",Settings!$B$22,IF($E4837="HKD",Settings!$B$23,1))))</f>
        <v>1</v>
      </c>
      <c r="Q4837">
        <f t="shared" si="679"/>
        <v>0</v>
      </c>
      <c r="R4837">
        <f t="shared" si="680"/>
        <v>0</v>
      </c>
      <c r="S4837" t="str">
        <f t="shared" si="681"/>
        <v/>
      </c>
      <c r="T4837" t="str">
        <f t="shared" si="682"/>
        <v/>
      </c>
      <c r="U4837" t="str">
        <f t="shared" si="683"/>
        <v/>
      </c>
    </row>
    <row r="4838" spans="12:21" ht="15" customHeight="1" x14ac:dyDescent="0.15">
      <c r="L4838" s="244" t="str">
        <f t="shared" si="675"/>
        <v/>
      </c>
      <c r="M4838" s="245" t="str">
        <f t="shared" si="676"/>
        <v/>
      </c>
      <c r="N4838" s="244" t="str">
        <f t="shared" si="677"/>
        <v/>
      </c>
      <c r="O4838" s="244" t="str">
        <f t="shared" si="678"/>
        <v/>
      </c>
      <c r="P4838">
        <f>IF($I4838&lt;&gt;"",$I4838,IF($E4838="SGD",1,IF($E4838="USD",Settings!$B$22,IF($E4838="HKD",Settings!$B$23,1))))</f>
        <v>1</v>
      </c>
      <c r="Q4838">
        <f t="shared" si="679"/>
        <v>0</v>
      </c>
      <c r="R4838">
        <f t="shared" si="680"/>
        <v>0</v>
      </c>
      <c r="S4838" t="str">
        <f t="shared" si="681"/>
        <v/>
      </c>
      <c r="T4838" t="str">
        <f t="shared" si="682"/>
        <v/>
      </c>
      <c r="U4838" t="str">
        <f t="shared" si="683"/>
        <v/>
      </c>
    </row>
    <row r="4839" spans="12:21" ht="15" customHeight="1" x14ac:dyDescent="0.15">
      <c r="L4839" s="244" t="str">
        <f t="shared" si="675"/>
        <v/>
      </c>
      <c r="M4839" s="245" t="str">
        <f t="shared" si="676"/>
        <v/>
      </c>
      <c r="N4839" s="244" t="str">
        <f t="shared" si="677"/>
        <v/>
      </c>
      <c r="O4839" s="244" t="str">
        <f t="shared" si="678"/>
        <v/>
      </c>
      <c r="P4839">
        <f>IF($I4839&lt;&gt;"",$I4839,IF($E4839="SGD",1,IF($E4839="USD",Settings!$B$22,IF($E4839="HKD",Settings!$B$23,1))))</f>
        <v>1</v>
      </c>
      <c r="Q4839">
        <f t="shared" si="679"/>
        <v>0</v>
      </c>
      <c r="R4839">
        <f t="shared" si="680"/>
        <v>0</v>
      </c>
      <c r="S4839" t="str">
        <f t="shared" si="681"/>
        <v/>
      </c>
      <c r="T4839" t="str">
        <f t="shared" si="682"/>
        <v/>
      </c>
      <c r="U4839" t="str">
        <f t="shared" si="683"/>
        <v/>
      </c>
    </row>
    <row r="4840" spans="12:21" ht="15" customHeight="1" x14ac:dyDescent="0.15">
      <c r="L4840" s="244" t="str">
        <f t="shared" si="675"/>
        <v/>
      </c>
      <c r="M4840" s="245" t="str">
        <f t="shared" si="676"/>
        <v/>
      </c>
      <c r="N4840" s="244" t="str">
        <f t="shared" si="677"/>
        <v/>
      </c>
      <c r="O4840" s="244" t="str">
        <f t="shared" si="678"/>
        <v/>
      </c>
      <c r="P4840">
        <f>IF($I4840&lt;&gt;"",$I4840,IF($E4840="SGD",1,IF($E4840="USD",Settings!$B$22,IF($E4840="HKD",Settings!$B$23,1))))</f>
        <v>1</v>
      </c>
      <c r="Q4840">
        <f t="shared" si="679"/>
        <v>0</v>
      </c>
      <c r="R4840">
        <f t="shared" si="680"/>
        <v>0</v>
      </c>
      <c r="S4840" t="str">
        <f t="shared" si="681"/>
        <v/>
      </c>
      <c r="T4840" t="str">
        <f t="shared" si="682"/>
        <v/>
      </c>
      <c r="U4840" t="str">
        <f t="shared" si="683"/>
        <v/>
      </c>
    </row>
    <row r="4841" spans="12:21" ht="15" customHeight="1" x14ac:dyDescent="0.15">
      <c r="L4841" s="244" t="str">
        <f t="shared" ref="L4841:L4904" si="684">IF(OR(B4841="",C4841="",E4841=""),"",B4841&amp;":"&amp;C4841&amp;":"&amp;E4841)</f>
        <v/>
      </c>
      <c r="M4841" s="245" t="str">
        <f t="shared" ref="M4841:M4904" si="685">IF(A4841="","",A4841*D4841)</f>
        <v/>
      </c>
      <c r="N4841" s="244" t="str">
        <f t="shared" ref="N4841:N4904" si="686">IF(A4841="","",IF(OR(A4841=1,A4841=0),J4841,0))</f>
        <v/>
      </c>
      <c r="O4841" s="244" t="str">
        <f t="shared" ref="O4841:O4904" si="687">IF(A4841="","",IF(A4841=-1,J4841,0))</f>
        <v/>
      </c>
      <c r="P4841">
        <f>IF($I4841&lt;&gt;"",$I4841,IF($E4841="SGD",1,IF($E4841="USD",Settings!$B$22,IF($E4841="HKD",Settings!$B$23,1))))</f>
        <v>1</v>
      </c>
      <c r="Q4841">
        <f t="shared" ref="Q4841:Q4904" si="688">IF($L4841="",0,($O4841-$N4841+IF($A4841=2,$J4841,0))*$P4841)</f>
        <v>0</v>
      </c>
      <c r="R4841">
        <f t="shared" ref="R4841:R4904" si="689">IF($L4841="",0,IF($A4841=2,$J4841*$P4841,0))</f>
        <v>0</v>
      </c>
      <c r="S4841" t="str">
        <f t="shared" si="681"/>
        <v/>
      </c>
      <c r="T4841" t="str">
        <f t="shared" si="682"/>
        <v/>
      </c>
      <c r="U4841" t="str">
        <f t="shared" si="683"/>
        <v/>
      </c>
    </row>
    <row r="4842" spans="12:21" ht="15" customHeight="1" x14ac:dyDescent="0.15">
      <c r="L4842" s="244" t="str">
        <f t="shared" si="684"/>
        <v/>
      </c>
      <c r="M4842" s="245" t="str">
        <f t="shared" si="685"/>
        <v/>
      </c>
      <c r="N4842" s="244" t="str">
        <f t="shared" si="686"/>
        <v/>
      </c>
      <c r="O4842" s="244" t="str">
        <f t="shared" si="687"/>
        <v/>
      </c>
      <c r="P4842">
        <f>IF($I4842&lt;&gt;"",$I4842,IF($E4842="SGD",1,IF($E4842="USD",Settings!$B$22,IF($E4842="HKD",Settings!$B$23,1))))</f>
        <v>1</v>
      </c>
      <c r="Q4842">
        <f t="shared" si="688"/>
        <v>0</v>
      </c>
      <c r="R4842">
        <f t="shared" si="689"/>
        <v>0</v>
      </c>
      <c r="S4842" t="str">
        <f t="shared" si="681"/>
        <v/>
      </c>
      <c r="T4842" t="str">
        <f t="shared" si="682"/>
        <v/>
      </c>
      <c r="U4842" t="str">
        <f t="shared" si="683"/>
        <v/>
      </c>
    </row>
    <row r="4843" spans="12:21" ht="15" customHeight="1" x14ac:dyDescent="0.15">
      <c r="L4843" s="244" t="str">
        <f t="shared" si="684"/>
        <v/>
      </c>
      <c r="M4843" s="245" t="str">
        <f t="shared" si="685"/>
        <v/>
      </c>
      <c r="N4843" s="244" t="str">
        <f t="shared" si="686"/>
        <v/>
      </c>
      <c r="O4843" s="244" t="str">
        <f t="shared" si="687"/>
        <v/>
      </c>
      <c r="P4843">
        <f>IF($I4843&lt;&gt;"",$I4843,IF($E4843="SGD",1,IF($E4843="USD",Settings!$B$22,IF($E4843="HKD",Settings!$B$23,1))))</f>
        <v>1</v>
      </c>
      <c r="Q4843">
        <f t="shared" si="688"/>
        <v>0</v>
      </c>
      <c r="R4843">
        <f t="shared" si="689"/>
        <v>0</v>
      </c>
      <c r="S4843" t="str">
        <f t="shared" si="681"/>
        <v/>
      </c>
      <c r="T4843" t="str">
        <f t="shared" si="682"/>
        <v/>
      </c>
      <c r="U4843" t="str">
        <f t="shared" si="683"/>
        <v/>
      </c>
    </row>
    <row r="4844" spans="12:21" ht="15" customHeight="1" x14ac:dyDescent="0.15">
      <c r="L4844" s="244" t="str">
        <f t="shared" si="684"/>
        <v/>
      </c>
      <c r="M4844" s="245" t="str">
        <f t="shared" si="685"/>
        <v/>
      </c>
      <c r="N4844" s="244" t="str">
        <f t="shared" si="686"/>
        <v/>
      </c>
      <c r="O4844" s="244" t="str">
        <f t="shared" si="687"/>
        <v/>
      </c>
      <c r="P4844">
        <f>IF($I4844&lt;&gt;"",$I4844,IF($E4844="SGD",1,IF($E4844="USD",Settings!$B$22,IF($E4844="HKD",Settings!$B$23,1))))</f>
        <v>1</v>
      </c>
      <c r="Q4844">
        <f t="shared" si="688"/>
        <v>0</v>
      </c>
      <c r="R4844">
        <f t="shared" si="689"/>
        <v>0</v>
      </c>
      <c r="S4844" t="str">
        <f t="shared" si="681"/>
        <v/>
      </c>
      <c r="T4844" t="str">
        <f t="shared" si="682"/>
        <v/>
      </c>
      <c r="U4844" t="str">
        <f t="shared" si="683"/>
        <v/>
      </c>
    </row>
    <row r="4845" spans="12:21" ht="15" customHeight="1" x14ac:dyDescent="0.15">
      <c r="L4845" s="244" t="str">
        <f t="shared" si="684"/>
        <v/>
      </c>
      <c r="M4845" s="245" t="str">
        <f t="shared" si="685"/>
        <v/>
      </c>
      <c r="N4845" s="244" t="str">
        <f t="shared" si="686"/>
        <v/>
      </c>
      <c r="O4845" s="244" t="str">
        <f t="shared" si="687"/>
        <v/>
      </c>
      <c r="P4845">
        <f>IF($I4845&lt;&gt;"",$I4845,IF($E4845="SGD",1,IF($E4845="USD",Settings!$B$22,IF($E4845="HKD",Settings!$B$23,1))))</f>
        <v>1</v>
      </c>
      <c r="Q4845">
        <f t="shared" si="688"/>
        <v>0</v>
      </c>
      <c r="R4845">
        <f t="shared" si="689"/>
        <v>0</v>
      </c>
      <c r="S4845" t="str">
        <f t="shared" si="681"/>
        <v/>
      </c>
      <c r="T4845" t="str">
        <f t="shared" si="682"/>
        <v/>
      </c>
      <c r="U4845" t="str">
        <f t="shared" si="683"/>
        <v/>
      </c>
    </row>
    <row r="4846" spans="12:21" ht="15" customHeight="1" x14ac:dyDescent="0.15">
      <c r="L4846" s="244" t="str">
        <f t="shared" si="684"/>
        <v/>
      </c>
      <c r="M4846" s="245" t="str">
        <f t="shared" si="685"/>
        <v/>
      </c>
      <c r="N4846" s="244" t="str">
        <f t="shared" si="686"/>
        <v/>
      </c>
      <c r="O4846" s="244" t="str">
        <f t="shared" si="687"/>
        <v/>
      </c>
      <c r="P4846">
        <f>IF($I4846&lt;&gt;"",$I4846,IF($E4846="SGD",1,IF($E4846="USD",Settings!$B$22,IF($E4846="HKD",Settings!$B$23,1))))</f>
        <v>1</v>
      </c>
      <c r="Q4846">
        <f t="shared" si="688"/>
        <v>0</v>
      </c>
      <c r="R4846">
        <f t="shared" si="689"/>
        <v>0</v>
      </c>
      <c r="S4846" t="str">
        <f t="shared" si="681"/>
        <v/>
      </c>
      <c r="T4846" t="str">
        <f t="shared" si="682"/>
        <v/>
      </c>
      <c r="U4846" t="str">
        <f t="shared" si="683"/>
        <v/>
      </c>
    </row>
    <row r="4847" spans="12:21" ht="15" customHeight="1" x14ac:dyDescent="0.15">
      <c r="L4847" s="244" t="str">
        <f t="shared" si="684"/>
        <v/>
      </c>
      <c r="M4847" s="245" t="str">
        <f t="shared" si="685"/>
        <v/>
      </c>
      <c r="N4847" s="244" t="str">
        <f t="shared" si="686"/>
        <v/>
      </c>
      <c r="O4847" s="244" t="str">
        <f t="shared" si="687"/>
        <v/>
      </c>
      <c r="P4847">
        <f>IF($I4847&lt;&gt;"",$I4847,IF($E4847="SGD",1,IF($E4847="USD",Settings!$B$22,IF($E4847="HKD",Settings!$B$23,1))))</f>
        <v>1</v>
      </c>
      <c r="Q4847">
        <f t="shared" si="688"/>
        <v>0</v>
      </c>
      <c r="R4847">
        <f t="shared" si="689"/>
        <v>0</v>
      </c>
      <c r="S4847" t="str">
        <f t="shared" si="681"/>
        <v/>
      </c>
      <c r="T4847" t="str">
        <f t="shared" si="682"/>
        <v/>
      </c>
      <c r="U4847" t="str">
        <f t="shared" si="683"/>
        <v/>
      </c>
    </row>
    <row r="4848" spans="12:21" ht="15" customHeight="1" x14ac:dyDescent="0.15">
      <c r="L4848" s="244" t="str">
        <f t="shared" si="684"/>
        <v/>
      </c>
      <c r="M4848" s="245" t="str">
        <f t="shared" si="685"/>
        <v/>
      </c>
      <c r="N4848" s="244" t="str">
        <f t="shared" si="686"/>
        <v/>
      </c>
      <c r="O4848" s="244" t="str">
        <f t="shared" si="687"/>
        <v/>
      </c>
      <c r="P4848">
        <f>IF($I4848&lt;&gt;"",$I4848,IF($E4848="SGD",1,IF($E4848="USD",Settings!$B$22,IF($E4848="HKD",Settings!$B$23,1))))</f>
        <v>1</v>
      </c>
      <c r="Q4848">
        <f t="shared" si="688"/>
        <v>0</v>
      </c>
      <c r="R4848">
        <f t="shared" si="689"/>
        <v>0</v>
      </c>
      <c r="S4848" t="str">
        <f t="shared" si="681"/>
        <v/>
      </c>
      <c r="T4848" t="str">
        <f t="shared" si="682"/>
        <v/>
      </c>
      <c r="U4848" t="str">
        <f t="shared" si="683"/>
        <v/>
      </c>
    </row>
    <row r="4849" spans="12:21" ht="15" customHeight="1" x14ac:dyDescent="0.15">
      <c r="L4849" s="244" t="str">
        <f t="shared" si="684"/>
        <v/>
      </c>
      <c r="M4849" s="245" t="str">
        <f t="shared" si="685"/>
        <v/>
      </c>
      <c r="N4849" s="244" t="str">
        <f t="shared" si="686"/>
        <v/>
      </c>
      <c r="O4849" s="244" t="str">
        <f t="shared" si="687"/>
        <v/>
      </c>
      <c r="P4849">
        <f>IF($I4849&lt;&gt;"",$I4849,IF($E4849="SGD",1,IF($E4849="USD",Settings!$B$22,IF($E4849="HKD",Settings!$B$23,1))))</f>
        <v>1</v>
      </c>
      <c r="Q4849">
        <f t="shared" si="688"/>
        <v>0</v>
      </c>
      <c r="R4849">
        <f t="shared" si="689"/>
        <v>0</v>
      </c>
      <c r="S4849" t="str">
        <f t="shared" si="681"/>
        <v/>
      </c>
      <c r="T4849" t="str">
        <f t="shared" si="682"/>
        <v/>
      </c>
      <c r="U4849" t="str">
        <f t="shared" si="683"/>
        <v/>
      </c>
    </row>
    <row r="4850" spans="12:21" ht="15" customHeight="1" x14ac:dyDescent="0.15">
      <c r="L4850" s="244" t="str">
        <f t="shared" si="684"/>
        <v/>
      </c>
      <c r="M4850" s="245" t="str">
        <f t="shared" si="685"/>
        <v/>
      </c>
      <c r="N4850" s="244" t="str">
        <f t="shared" si="686"/>
        <v/>
      </c>
      <c r="O4850" s="244" t="str">
        <f t="shared" si="687"/>
        <v/>
      </c>
      <c r="P4850">
        <f>IF($I4850&lt;&gt;"",$I4850,IF($E4850="SGD",1,IF($E4850="USD",Settings!$B$22,IF($E4850="HKD",Settings!$B$23,1))))</f>
        <v>1</v>
      </c>
      <c r="Q4850">
        <f t="shared" si="688"/>
        <v>0</v>
      </c>
      <c r="R4850">
        <f t="shared" si="689"/>
        <v>0</v>
      </c>
      <c r="S4850" t="str">
        <f t="shared" si="681"/>
        <v/>
      </c>
      <c r="T4850" t="str">
        <f t="shared" si="682"/>
        <v/>
      </c>
      <c r="U4850" t="str">
        <f t="shared" si="683"/>
        <v/>
      </c>
    </row>
    <row r="4851" spans="12:21" ht="15" customHeight="1" x14ac:dyDescent="0.15">
      <c r="L4851" s="244" t="str">
        <f t="shared" si="684"/>
        <v/>
      </c>
      <c r="M4851" s="245" t="str">
        <f t="shared" si="685"/>
        <v/>
      </c>
      <c r="N4851" s="244" t="str">
        <f t="shared" si="686"/>
        <v/>
      </c>
      <c r="O4851" s="244" t="str">
        <f t="shared" si="687"/>
        <v/>
      </c>
      <c r="P4851">
        <f>IF($I4851&lt;&gt;"",$I4851,IF($E4851="SGD",1,IF($E4851="USD",Settings!$B$22,IF($E4851="HKD",Settings!$B$23,1))))</f>
        <v>1</v>
      </c>
      <c r="Q4851">
        <f t="shared" si="688"/>
        <v>0</v>
      </c>
      <c r="R4851">
        <f t="shared" si="689"/>
        <v>0</v>
      </c>
      <c r="S4851" t="str">
        <f t="shared" si="681"/>
        <v/>
      </c>
      <c r="T4851" t="str">
        <f t="shared" si="682"/>
        <v/>
      </c>
      <c r="U4851" t="str">
        <f t="shared" si="683"/>
        <v/>
      </c>
    </row>
    <row r="4852" spans="12:21" ht="15" customHeight="1" x14ac:dyDescent="0.15">
      <c r="L4852" s="244" t="str">
        <f t="shared" si="684"/>
        <v/>
      </c>
      <c r="M4852" s="245" t="str">
        <f t="shared" si="685"/>
        <v/>
      </c>
      <c r="N4852" s="244" t="str">
        <f t="shared" si="686"/>
        <v/>
      </c>
      <c r="O4852" s="244" t="str">
        <f t="shared" si="687"/>
        <v/>
      </c>
      <c r="P4852">
        <f>IF($I4852&lt;&gt;"",$I4852,IF($E4852="SGD",1,IF($E4852="USD",Settings!$B$22,IF($E4852="HKD",Settings!$B$23,1))))</f>
        <v>1</v>
      </c>
      <c r="Q4852">
        <f t="shared" si="688"/>
        <v>0</v>
      </c>
      <c r="R4852">
        <f t="shared" si="689"/>
        <v>0</v>
      </c>
      <c r="S4852" t="str">
        <f t="shared" si="681"/>
        <v/>
      </c>
      <c r="T4852" t="str">
        <f t="shared" si="682"/>
        <v/>
      </c>
      <c r="U4852" t="str">
        <f t="shared" si="683"/>
        <v/>
      </c>
    </row>
    <row r="4853" spans="12:21" ht="15" customHeight="1" x14ac:dyDescent="0.15">
      <c r="L4853" s="244" t="str">
        <f t="shared" si="684"/>
        <v/>
      </c>
      <c r="M4853" s="245" t="str">
        <f t="shared" si="685"/>
        <v/>
      </c>
      <c r="N4853" s="244" t="str">
        <f t="shared" si="686"/>
        <v/>
      </c>
      <c r="O4853" s="244" t="str">
        <f t="shared" si="687"/>
        <v/>
      </c>
      <c r="P4853">
        <f>IF($I4853&lt;&gt;"",$I4853,IF($E4853="SGD",1,IF($E4853="USD",Settings!$B$22,IF($E4853="HKD",Settings!$B$23,1))))</f>
        <v>1</v>
      </c>
      <c r="Q4853">
        <f t="shared" si="688"/>
        <v>0</v>
      </c>
      <c r="R4853">
        <f t="shared" si="689"/>
        <v>0</v>
      </c>
      <c r="S4853" t="str">
        <f t="shared" si="681"/>
        <v/>
      </c>
      <c r="T4853" t="str">
        <f t="shared" si="682"/>
        <v/>
      </c>
      <c r="U4853" t="str">
        <f t="shared" si="683"/>
        <v/>
      </c>
    </row>
    <row r="4854" spans="12:21" ht="15" customHeight="1" x14ac:dyDescent="0.15">
      <c r="L4854" s="244" t="str">
        <f t="shared" si="684"/>
        <v/>
      </c>
      <c r="M4854" s="245" t="str">
        <f t="shared" si="685"/>
        <v/>
      </c>
      <c r="N4854" s="244" t="str">
        <f t="shared" si="686"/>
        <v/>
      </c>
      <c r="O4854" s="244" t="str">
        <f t="shared" si="687"/>
        <v/>
      </c>
      <c r="P4854">
        <f>IF($I4854&lt;&gt;"",$I4854,IF($E4854="SGD",1,IF($E4854="USD",Settings!$B$22,IF($E4854="HKD",Settings!$B$23,1))))</f>
        <v>1</v>
      </c>
      <c r="Q4854">
        <f t="shared" si="688"/>
        <v>0</v>
      </c>
      <c r="R4854">
        <f t="shared" si="689"/>
        <v>0</v>
      </c>
      <c r="S4854" t="str">
        <f t="shared" si="681"/>
        <v/>
      </c>
      <c r="T4854" t="str">
        <f t="shared" si="682"/>
        <v/>
      </c>
      <c r="U4854" t="str">
        <f t="shared" si="683"/>
        <v/>
      </c>
    </row>
    <row r="4855" spans="12:21" ht="15" customHeight="1" x14ac:dyDescent="0.15">
      <c r="L4855" s="244" t="str">
        <f t="shared" si="684"/>
        <v/>
      </c>
      <c r="M4855" s="245" t="str">
        <f t="shared" si="685"/>
        <v/>
      </c>
      <c r="N4855" s="244" t="str">
        <f t="shared" si="686"/>
        <v/>
      </c>
      <c r="O4855" s="244" t="str">
        <f t="shared" si="687"/>
        <v/>
      </c>
      <c r="P4855">
        <f>IF($I4855&lt;&gt;"",$I4855,IF($E4855="SGD",1,IF($E4855="USD",Settings!$B$22,IF($E4855="HKD",Settings!$B$23,1))))</f>
        <v>1</v>
      </c>
      <c r="Q4855">
        <f t="shared" si="688"/>
        <v>0</v>
      </c>
      <c r="R4855">
        <f t="shared" si="689"/>
        <v>0</v>
      </c>
      <c r="S4855" t="str">
        <f t="shared" si="681"/>
        <v/>
      </c>
      <c r="T4855" t="str">
        <f t="shared" si="682"/>
        <v/>
      </c>
      <c r="U4855" t="str">
        <f t="shared" si="683"/>
        <v/>
      </c>
    </row>
    <row r="4856" spans="12:21" ht="15" customHeight="1" x14ac:dyDescent="0.15">
      <c r="L4856" s="244" t="str">
        <f t="shared" si="684"/>
        <v/>
      </c>
      <c r="M4856" s="245" t="str">
        <f t="shared" si="685"/>
        <v/>
      </c>
      <c r="N4856" s="244" t="str">
        <f t="shared" si="686"/>
        <v/>
      </c>
      <c r="O4856" s="244" t="str">
        <f t="shared" si="687"/>
        <v/>
      </c>
      <c r="P4856">
        <f>IF($I4856&lt;&gt;"",$I4856,IF($E4856="SGD",1,IF($E4856="USD",Settings!$B$22,IF($E4856="HKD",Settings!$B$23,1))))</f>
        <v>1</v>
      </c>
      <c r="Q4856">
        <f t="shared" si="688"/>
        <v>0</v>
      </c>
      <c r="R4856">
        <f t="shared" si="689"/>
        <v>0</v>
      </c>
      <c r="S4856" t="str">
        <f t="shared" si="681"/>
        <v/>
      </c>
      <c r="T4856" t="str">
        <f t="shared" si="682"/>
        <v/>
      </c>
      <c r="U4856" t="str">
        <f t="shared" si="683"/>
        <v/>
      </c>
    </row>
    <row r="4857" spans="12:21" ht="15" customHeight="1" x14ac:dyDescent="0.15">
      <c r="L4857" s="244" t="str">
        <f t="shared" si="684"/>
        <v/>
      </c>
      <c r="M4857" s="245" t="str">
        <f t="shared" si="685"/>
        <v/>
      </c>
      <c r="N4857" s="244" t="str">
        <f t="shared" si="686"/>
        <v/>
      </c>
      <c r="O4857" s="244" t="str">
        <f t="shared" si="687"/>
        <v/>
      </c>
      <c r="P4857">
        <f>IF($I4857&lt;&gt;"",$I4857,IF($E4857="SGD",1,IF($E4857="USD",Settings!$B$22,IF($E4857="HKD",Settings!$B$23,1))))</f>
        <v>1</v>
      </c>
      <c r="Q4857">
        <f t="shared" si="688"/>
        <v>0</v>
      </c>
      <c r="R4857">
        <f t="shared" si="689"/>
        <v>0</v>
      </c>
      <c r="S4857" t="str">
        <f t="shared" si="681"/>
        <v/>
      </c>
      <c r="T4857" t="str">
        <f t="shared" si="682"/>
        <v/>
      </c>
      <c r="U4857" t="str">
        <f t="shared" si="683"/>
        <v/>
      </c>
    </row>
    <row r="4858" spans="12:21" ht="15" customHeight="1" x14ac:dyDescent="0.15">
      <c r="L4858" s="244" t="str">
        <f t="shared" si="684"/>
        <v/>
      </c>
      <c r="M4858" s="245" t="str">
        <f t="shared" si="685"/>
        <v/>
      </c>
      <c r="N4858" s="244" t="str">
        <f t="shared" si="686"/>
        <v/>
      </c>
      <c r="O4858" s="244" t="str">
        <f t="shared" si="687"/>
        <v/>
      </c>
      <c r="P4858">
        <f>IF($I4858&lt;&gt;"",$I4858,IF($E4858="SGD",1,IF($E4858="USD",Settings!$B$22,IF($E4858="HKD",Settings!$B$23,1))))</f>
        <v>1</v>
      </c>
      <c r="Q4858">
        <f t="shared" si="688"/>
        <v>0</v>
      </c>
      <c r="R4858">
        <f t="shared" si="689"/>
        <v>0</v>
      </c>
      <c r="S4858" t="str">
        <f t="shared" si="681"/>
        <v/>
      </c>
      <c r="T4858" t="str">
        <f t="shared" si="682"/>
        <v/>
      </c>
      <c r="U4858" t="str">
        <f t="shared" si="683"/>
        <v/>
      </c>
    </row>
    <row r="4859" spans="12:21" ht="15" customHeight="1" x14ac:dyDescent="0.15">
      <c r="L4859" s="244" t="str">
        <f t="shared" si="684"/>
        <v/>
      </c>
      <c r="M4859" s="245" t="str">
        <f t="shared" si="685"/>
        <v/>
      </c>
      <c r="N4859" s="244" t="str">
        <f t="shared" si="686"/>
        <v/>
      </c>
      <c r="O4859" s="244" t="str">
        <f t="shared" si="687"/>
        <v/>
      </c>
      <c r="P4859">
        <f>IF($I4859&lt;&gt;"",$I4859,IF($E4859="SGD",1,IF($E4859="USD",Settings!$B$22,IF($E4859="HKD",Settings!$B$23,1))))</f>
        <v>1</v>
      </c>
      <c r="Q4859">
        <f t="shared" si="688"/>
        <v>0</v>
      </c>
      <c r="R4859">
        <f t="shared" si="689"/>
        <v>0</v>
      </c>
      <c r="S4859" t="str">
        <f t="shared" si="681"/>
        <v/>
      </c>
      <c r="T4859" t="str">
        <f t="shared" si="682"/>
        <v/>
      </c>
      <c r="U4859" t="str">
        <f t="shared" si="683"/>
        <v/>
      </c>
    </row>
    <row r="4860" spans="12:21" ht="15" customHeight="1" x14ac:dyDescent="0.15">
      <c r="L4860" s="244" t="str">
        <f t="shared" si="684"/>
        <v/>
      </c>
      <c r="M4860" s="245" t="str">
        <f t="shared" si="685"/>
        <v/>
      </c>
      <c r="N4860" s="244" t="str">
        <f t="shared" si="686"/>
        <v/>
      </c>
      <c r="O4860" s="244" t="str">
        <f t="shared" si="687"/>
        <v/>
      </c>
      <c r="P4860">
        <f>IF($I4860&lt;&gt;"",$I4860,IF($E4860="SGD",1,IF($E4860="USD",Settings!$B$22,IF($E4860="HKD",Settings!$B$23,1))))</f>
        <v>1</v>
      </c>
      <c r="Q4860">
        <f t="shared" si="688"/>
        <v>0</v>
      </c>
      <c r="R4860">
        <f t="shared" si="689"/>
        <v>0</v>
      </c>
      <c r="S4860" t="str">
        <f t="shared" si="681"/>
        <v/>
      </c>
      <c r="T4860" t="str">
        <f t="shared" si="682"/>
        <v/>
      </c>
      <c r="U4860" t="str">
        <f t="shared" si="683"/>
        <v/>
      </c>
    </row>
    <row r="4861" spans="12:21" ht="15" customHeight="1" x14ac:dyDescent="0.15">
      <c r="L4861" s="244" t="str">
        <f t="shared" si="684"/>
        <v/>
      </c>
      <c r="M4861" s="245" t="str">
        <f t="shared" si="685"/>
        <v/>
      </c>
      <c r="N4861" s="244" t="str">
        <f t="shared" si="686"/>
        <v/>
      </c>
      <c r="O4861" s="244" t="str">
        <f t="shared" si="687"/>
        <v/>
      </c>
      <c r="P4861">
        <f>IF($I4861&lt;&gt;"",$I4861,IF($E4861="SGD",1,IF($E4861="USD",Settings!$B$22,IF($E4861="HKD",Settings!$B$23,1))))</f>
        <v>1</v>
      </c>
      <c r="Q4861">
        <f t="shared" si="688"/>
        <v>0</v>
      </c>
      <c r="R4861">
        <f t="shared" si="689"/>
        <v>0</v>
      </c>
      <c r="S4861" t="str">
        <f t="shared" si="681"/>
        <v/>
      </c>
      <c r="T4861" t="str">
        <f t="shared" si="682"/>
        <v/>
      </c>
      <c r="U4861" t="str">
        <f t="shared" si="683"/>
        <v/>
      </c>
    </row>
    <row r="4862" spans="12:21" ht="15" customHeight="1" x14ac:dyDescent="0.15">
      <c r="L4862" s="244" t="str">
        <f t="shared" si="684"/>
        <v/>
      </c>
      <c r="M4862" s="245" t="str">
        <f t="shared" si="685"/>
        <v/>
      </c>
      <c r="N4862" s="244" t="str">
        <f t="shared" si="686"/>
        <v/>
      </c>
      <c r="O4862" s="244" t="str">
        <f t="shared" si="687"/>
        <v/>
      </c>
      <c r="P4862">
        <f>IF($I4862&lt;&gt;"",$I4862,IF($E4862="SGD",1,IF($E4862="USD",Settings!$B$22,IF($E4862="HKD",Settings!$B$23,1))))</f>
        <v>1</v>
      </c>
      <c r="Q4862">
        <f t="shared" si="688"/>
        <v>0</v>
      </c>
      <c r="R4862">
        <f t="shared" si="689"/>
        <v>0</v>
      </c>
      <c r="S4862" t="str">
        <f t="shared" si="681"/>
        <v/>
      </c>
      <c r="T4862" t="str">
        <f t="shared" si="682"/>
        <v/>
      </c>
      <c r="U4862" t="str">
        <f t="shared" si="683"/>
        <v/>
      </c>
    </row>
    <row r="4863" spans="12:21" ht="15" customHeight="1" x14ac:dyDescent="0.15">
      <c r="L4863" s="244" t="str">
        <f t="shared" si="684"/>
        <v/>
      </c>
      <c r="M4863" s="245" t="str">
        <f t="shared" si="685"/>
        <v/>
      </c>
      <c r="N4863" s="244" t="str">
        <f t="shared" si="686"/>
        <v/>
      </c>
      <c r="O4863" s="244" t="str">
        <f t="shared" si="687"/>
        <v/>
      </c>
      <c r="P4863">
        <f>IF($I4863&lt;&gt;"",$I4863,IF($E4863="SGD",1,IF($E4863="USD",Settings!$B$22,IF($E4863="HKD",Settings!$B$23,1))))</f>
        <v>1</v>
      </c>
      <c r="Q4863">
        <f t="shared" si="688"/>
        <v>0</v>
      </c>
      <c r="R4863">
        <f t="shared" si="689"/>
        <v>0</v>
      </c>
      <c r="S4863" t="str">
        <f t="shared" si="681"/>
        <v/>
      </c>
      <c r="T4863" t="str">
        <f t="shared" si="682"/>
        <v/>
      </c>
      <c r="U4863" t="str">
        <f t="shared" si="683"/>
        <v/>
      </c>
    </row>
    <row r="4864" spans="12:21" ht="15" customHeight="1" x14ac:dyDescent="0.15">
      <c r="L4864" s="244" t="str">
        <f t="shared" si="684"/>
        <v/>
      </c>
      <c r="M4864" s="245" t="str">
        <f t="shared" si="685"/>
        <v/>
      </c>
      <c r="N4864" s="244" t="str">
        <f t="shared" si="686"/>
        <v/>
      </c>
      <c r="O4864" s="244" t="str">
        <f t="shared" si="687"/>
        <v/>
      </c>
      <c r="P4864">
        <f>IF($I4864&lt;&gt;"",$I4864,IF($E4864="SGD",1,IF($E4864="USD",Settings!$B$22,IF($E4864="HKD",Settings!$B$23,1))))</f>
        <v>1</v>
      </c>
      <c r="Q4864">
        <f t="shared" si="688"/>
        <v>0</v>
      </c>
      <c r="R4864">
        <f t="shared" si="689"/>
        <v>0</v>
      </c>
      <c r="S4864" t="str">
        <f t="shared" si="681"/>
        <v/>
      </c>
      <c r="T4864" t="str">
        <f t="shared" si="682"/>
        <v/>
      </c>
      <c r="U4864" t="str">
        <f t="shared" si="683"/>
        <v/>
      </c>
    </row>
    <row r="4865" spans="12:21" ht="15" customHeight="1" x14ac:dyDescent="0.15">
      <c r="L4865" s="244" t="str">
        <f t="shared" si="684"/>
        <v/>
      </c>
      <c r="M4865" s="245" t="str">
        <f t="shared" si="685"/>
        <v/>
      </c>
      <c r="N4865" s="244" t="str">
        <f t="shared" si="686"/>
        <v/>
      </c>
      <c r="O4865" s="244" t="str">
        <f t="shared" si="687"/>
        <v/>
      </c>
      <c r="P4865">
        <f>IF($I4865&lt;&gt;"",$I4865,IF($E4865="SGD",1,IF($E4865="USD",Settings!$B$22,IF($E4865="HKD",Settings!$B$23,1))))</f>
        <v>1</v>
      </c>
      <c r="Q4865">
        <f t="shared" si="688"/>
        <v>0</v>
      </c>
      <c r="R4865">
        <f t="shared" si="689"/>
        <v>0</v>
      </c>
      <c r="S4865" t="str">
        <f t="shared" si="681"/>
        <v/>
      </c>
      <c r="T4865" t="str">
        <f t="shared" si="682"/>
        <v/>
      </c>
      <c r="U4865" t="str">
        <f t="shared" si="683"/>
        <v/>
      </c>
    </row>
    <row r="4866" spans="12:21" ht="15" customHeight="1" x14ac:dyDescent="0.15">
      <c r="L4866" s="244" t="str">
        <f t="shared" si="684"/>
        <v/>
      </c>
      <c r="M4866" s="245" t="str">
        <f t="shared" si="685"/>
        <v/>
      </c>
      <c r="N4866" s="244" t="str">
        <f t="shared" si="686"/>
        <v/>
      </c>
      <c r="O4866" s="244" t="str">
        <f t="shared" si="687"/>
        <v/>
      </c>
      <c r="P4866">
        <f>IF($I4866&lt;&gt;"",$I4866,IF($E4866="SGD",1,IF($E4866="USD",Settings!$B$22,IF($E4866="HKD",Settings!$B$23,1))))</f>
        <v>1</v>
      </c>
      <c r="Q4866">
        <f t="shared" si="688"/>
        <v>0</v>
      </c>
      <c r="R4866">
        <f t="shared" si="689"/>
        <v>0</v>
      </c>
      <c r="S4866" t="str">
        <f t="shared" ref="S4866:S4929" si="690">IF(L4866="","",SUMIFS($M:$M,$L:$L,L4866,$T:$T,"&lt;="&amp;T4866))</f>
        <v/>
      </c>
      <c r="T4866" t="str">
        <f t="shared" ref="T4866:T4929" si="691">IF(L4866="","",INT(G4866)*100000+ROW())</f>
        <v/>
      </c>
      <c r="U4866" t="str">
        <f t="shared" ref="U4866:U4929" si="692">IF(L4866="","",IF(AND(COUNTIFS($L:$L,L4866,$S:$S,"&gt;-0.000001",$S:$S,"&lt;0.000001",$T:$T,"&gt;"&amp;T4866)=0,ABS(S4866)&gt;0.000001),1,0))</f>
        <v/>
      </c>
    </row>
    <row r="4867" spans="12:21" ht="15" customHeight="1" x14ac:dyDescent="0.15">
      <c r="L4867" s="244" t="str">
        <f t="shared" si="684"/>
        <v/>
      </c>
      <c r="M4867" s="245" t="str">
        <f t="shared" si="685"/>
        <v/>
      </c>
      <c r="N4867" s="244" t="str">
        <f t="shared" si="686"/>
        <v/>
      </c>
      <c r="O4867" s="244" t="str">
        <f t="shared" si="687"/>
        <v/>
      </c>
      <c r="P4867">
        <f>IF($I4867&lt;&gt;"",$I4867,IF($E4867="SGD",1,IF($E4867="USD",Settings!$B$22,IF($E4867="HKD",Settings!$B$23,1))))</f>
        <v>1</v>
      </c>
      <c r="Q4867">
        <f t="shared" si="688"/>
        <v>0</v>
      </c>
      <c r="R4867">
        <f t="shared" si="689"/>
        <v>0</v>
      </c>
      <c r="S4867" t="str">
        <f t="shared" si="690"/>
        <v/>
      </c>
      <c r="T4867" t="str">
        <f t="shared" si="691"/>
        <v/>
      </c>
      <c r="U4867" t="str">
        <f t="shared" si="692"/>
        <v/>
      </c>
    </row>
    <row r="4868" spans="12:21" ht="15" customHeight="1" x14ac:dyDescent="0.15">
      <c r="L4868" s="244" t="str">
        <f t="shared" si="684"/>
        <v/>
      </c>
      <c r="M4868" s="245" t="str">
        <f t="shared" si="685"/>
        <v/>
      </c>
      <c r="N4868" s="244" t="str">
        <f t="shared" si="686"/>
        <v/>
      </c>
      <c r="O4868" s="244" t="str">
        <f t="shared" si="687"/>
        <v/>
      </c>
      <c r="P4868">
        <f>IF($I4868&lt;&gt;"",$I4868,IF($E4868="SGD",1,IF($E4868="USD",Settings!$B$22,IF($E4868="HKD",Settings!$B$23,1))))</f>
        <v>1</v>
      </c>
      <c r="Q4868">
        <f t="shared" si="688"/>
        <v>0</v>
      </c>
      <c r="R4868">
        <f t="shared" si="689"/>
        <v>0</v>
      </c>
      <c r="S4868" t="str">
        <f t="shared" si="690"/>
        <v/>
      </c>
      <c r="T4868" t="str">
        <f t="shared" si="691"/>
        <v/>
      </c>
      <c r="U4868" t="str">
        <f t="shared" si="692"/>
        <v/>
      </c>
    </row>
    <row r="4869" spans="12:21" ht="15" customHeight="1" x14ac:dyDescent="0.15">
      <c r="L4869" s="244" t="str">
        <f t="shared" si="684"/>
        <v/>
      </c>
      <c r="M4869" s="245" t="str">
        <f t="shared" si="685"/>
        <v/>
      </c>
      <c r="N4869" s="244" t="str">
        <f t="shared" si="686"/>
        <v/>
      </c>
      <c r="O4869" s="244" t="str">
        <f t="shared" si="687"/>
        <v/>
      </c>
      <c r="P4869">
        <f>IF($I4869&lt;&gt;"",$I4869,IF($E4869="SGD",1,IF($E4869="USD",Settings!$B$22,IF($E4869="HKD",Settings!$B$23,1))))</f>
        <v>1</v>
      </c>
      <c r="Q4869">
        <f t="shared" si="688"/>
        <v>0</v>
      </c>
      <c r="R4869">
        <f t="shared" si="689"/>
        <v>0</v>
      </c>
      <c r="S4869" t="str">
        <f t="shared" si="690"/>
        <v/>
      </c>
      <c r="T4869" t="str">
        <f t="shared" si="691"/>
        <v/>
      </c>
      <c r="U4869" t="str">
        <f t="shared" si="692"/>
        <v/>
      </c>
    </row>
    <row r="4870" spans="12:21" ht="15" customHeight="1" x14ac:dyDescent="0.15">
      <c r="L4870" s="244" t="str">
        <f t="shared" si="684"/>
        <v/>
      </c>
      <c r="M4870" s="245" t="str">
        <f t="shared" si="685"/>
        <v/>
      </c>
      <c r="N4870" s="244" t="str">
        <f t="shared" si="686"/>
        <v/>
      </c>
      <c r="O4870" s="244" t="str">
        <f t="shared" si="687"/>
        <v/>
      </c>
      <c r="P4870">
        <f>IF($I4870&lt;&gt;"",$I4870,IF($E4870="SGD",1,IF($E4870="USD",Settings!$B$22,IF($E4870="HKD",Settings!$B$23,1))))</f>
        <v>1</v>
      </c>
      <c r="Q4870">
        <f t="shared" si="688"/>
        <v>0</v>
      </c>
      <c r="R4870">
        <f t="shared" si="689"/>
        <v>0</v>
      </c>
      <c r="S4870" t="str">
        <f t="shared" si="690"/>
        <v/>
      </c>
      <c r="T4870" t="str">
        <f t="shared" si="691"/>
        <v/>
      </c>
      <c r="U4870" t="str">
        <f t="shared" si="692"/>
        <v/>
      </c>
    </row>
    <row r="4871" spans="12:21" ht="15" customHeight="1" x14ac:dyDescent="0.15">
      <c r="L4871" s="244" t="str">
        <f t="shared" si="684"/>
        <v/>
      </c>
      <c r="M4871" s="245" t="str">
        <f t="shared" si="685"/>
        <v/>
      </c>
      <c r="N4871" s="244" t="str">
        <f t="shared" si="686"/>
        <v/>
      </c>
      <c r="O4871" s="244" t="str">
        <f t="shared" si="687"/>
        <v/>
      </c>
      <c r="P4871">
        <f>IF($I4871&lt;&gt;"",$I4871,IF($E4871="SGD",1,IF($E4871="USD",Settings!$B$22,IF($E4871="HKD",Settings!$B$23,1))))</f>
        <v>1</v>
      </c>
      <c r="Q4871">
        <f t="shared" si="688"/>
        <v>0</v>
      </c>
      <c r="R4871">
        <f t="shared" si="689"/>
        <v>0</v>
      </c>
      <c r="S4871" t="str">
        <f t="shared" si="690"/>
        <v/>
      </c>
      <c r="T4871" t="str">
        <f t="shared" si="691"/>
        <v/>
      </c>
      <c r="U4871" t="str">
        <f t="shared" si="692"/>
        <v/>
      </c>
    </row>
    <row r="4872" spans="12:21" ht="15" customHeight="1" x14ac:dyDescent="0.15">
      <c r="L4872" s="244" t="str">
        <f t="shared" si="684"/>
        <v/>
      </c>
      <c r="M4872" s="245" t="str">
        <f t="shared" si="685"/>
        <v/>
      </c>
      <c r="N4872" s="244" t="str">
        <f t="shared" si="686"/>
        <v/>
      </c>
      <c r="O4872" s="244" t="str">
        <f t="shared" si="687"/>
        <v/>
      </c>
      <c r="P4872">
        <f>IF($I4872&lt;&gt;"",$I4872,IF($E4872="SGD",1,IF($E4872="USD",Settings!$B$22,IF($E4872="HKD",Settings!$B$23,1))))</f>
        <v>1</v>
      </c>
      <c r="Q4872">
        <f t="shared" si="688"/>
        <v>0</v>
      </c>
      <c r="R4872">
        <f t="shared" si="689"/>
        <v>0</v>
      </c>
      <c r="S4872" t="str">
        <f t="shared" si="690"/>
        <v/>
      </c>
      <c r="T4872" t="str">
        <f t="shared" si="691"/>
        <v/>
      </c>
      <c r="U4872" t="str">
        <f t="shared" si="692"/>
        <v/>
      </c>
    </row>
    <row r="4873" spans="12:21" ht="15" customHeight="1" x14ac:dyDescent="0.15">
      <c r="L4873" s="244" t="str">
        <f t="shared" si="684"/>
        <v/>
      </c>
      <c r="M4873" s="245" t="str">
        <f t="shared" si="685"/>
        <v/>
      </c>
      <c r="N4873" s="244" t="str">
        <f t="shared" si="686"/>
        <v/>
      </c>
      <c r="O4873" s="244" t="str">
        <f t="shared" si="687"/>
        <v/>
      </c>
      <c r="P4873">
        <f>IF($I4873&lt;&gt;"",$I4873,IF($E4873="SGD",1,IF($E4873="USD",Settings!$B$22,IF($E4873="HKD",Settings!$B$23,1))))</f>
        <v>1</v>
      </c>
      <c r="Q4873">
        <f t="shared" si="688"/>
        <v>0</v>
      </c>
      <c r="R4873">
        <f t="shared" si="689"/>
        <v>0</v>
      </c>
      <c r="S4873" t="str">
        <f t="shared" si="690"/>
        <v/>
      </c>
      <c r="T4873" t="str">
        <f t="shared" si="691"/>
        <v/>
      </c>
      <c r="U4873" t="str">
        <f t="shared" si="692"/>
        <v/>
      </c>
    </row>
    <row r="4874" spans="12:21" ht="15" customHeight="1" x14ac:dyDescent="0.15">
      <c r="L4874" s="244" t="str">
        <f t="shared" si="684"/>
        <v/>
      </c>
      <c r="M4874" s="245" t="str">
        <f t="shared" si="685"/>
        <v/>
      </c>
      <c r="N4874" s="244" t="str">
        <f t="shared" si="686"/>
        <v/>
      </c>
      <c r="O4874" s="244" t="str">
        <f t="shared" si="687"/>
        <v/>
      </c>
      <c r="P4874">
        <f>IF($I4874&lt;&gt;"",$I4874,IF($E4874="SGD",1,IF($E4874="USD",Settings!$B$22,IF($E4874="HKD",Settings!$B$23,1))))</f>
        <v>1</v>
      </c>
      <c r="Q4874">
        <f t="shared" si="688"/>
        <v>0</v>
      </c>
      <c r="R4874">
        <f t="shared" si="689"/>
        <v>0</v>
      </c>
      <c r="S4874" t="str">
        <f t="shared" si="690"/>
        <v/>
      </c>
      <c r="T4874" t="str">
        <f t="shared" si="691"/>
        <v/>
      </c>
      <c r="U4874" t="str">
        <f t="shared" si="692"/>
        <v/>
      </c>
    </row>
    <row r="4875" spans="12:21" ht="15" customHeight="1" x14ac:dyDescent="0.15">
      <c r="L4875" s="244" t="str">
        <f t="shared" si="684"/>
        <v/>
      </c>
      <c r="M4875" s="245" t="str">
        <f t="shared" si="685"/>
        <v/>
      </c>
      <c r="N4875" s="244" t="str">
        <f t="shared" si="686"/>
        <v/>
      </c>
      <c r="O4875" s="244" t="str">
        <f t="shared" si="687"/>
        <v/>
      </c>
      <c r="P4875">
        <f>IF($I4875&lt;&gt;"",$I4875,IF($E4875="SGD",1,IF($E4875="USD",Settings!$B$22,IF($E4875="HKD",Settings!$B$23,1))))</f>
        <v>1</v>
      </c>
      <c r="Q4875">
        <f t="shared" si="688"/>
        <v>0</v>
      </c>
      <c r="R4875">
        <f t="shared" si="689"/>
        <v>0</v>
      </c>
      <c r="S4875" t="str">
        <f t="shared" si="690"/>
        <v/>
      </c>
      <c r="T4875" t="str">
        <f t="shared" si="691"/>
        <v/>
      </c>
      <c r="U4875" t="str">
        <f t="shared" si="692"/>
        <v/>
      </c>
    </row>
    <row r="4876" spans="12:21" ht="15" customHeight="1" x14ac:dyDescent="0.15">
      <c r="L4876" s="244" t="str">
        <f t="shared" si="684"/>
        <v/>
      </c>
      <c r="M4876" s="245" t="str">
        <f t="shared" si="685"/>
        <v/>
      </c>
      <c r="N4876" s="244" t="str">
        <f t="shared" si="686"/>
        <v/>
      </c>
      <c r="O4876" s="244" t="str">
        <f t="shared" si="687"/>
        <v/>
      </c>
      <c r="P4876">
        <f>IF($I4876&lt;&gt;"",$I4876,IF($E4876="SGD",1,IF($E4876="USD",Settings!$B$22,IF($E4876="HKD",Settings!$B$23,1))))</f>
        <v>1</v>
      </c>
      <c r="Q4876">
        <f t="shared" si="688"/>
        <v>0</v>
      </c>
      <c r="R4876">
        <f t="shared" si="689"/>
        <v>0</v>
      </c>
      <c r="S4876" t="str">
        <f t="shared" si="690"/>
        <v/>
      </c>
      <c r="T4876" t="str">
        <f t="shared" si="691"/>
        <v/>
      </c>
      <c r="U4876" t="str">
        <f t="shared" si="692"/>
        <v/>
      </c>
    </row>
    <row r="4877" spans="12:21" ht="15" customHeight="1" x14ac:dyDescent="0.15">
      <c r="L4877" s="244" t="str">
        <f t="shared" si="684"/>
        <v/>
      </c>
      <c r="M4877" s="245" t="str">
        <f t="shared" si="685"/>
        <v/>
      </c>
      <c r="N4877" s="244" t="str">
        <f t="shared" si="686"/>
        <v/>
      </c>
      <c r="O4877" s="244" t="str">
        <f t="shared" si="687"/>
        <v/>
      </c>
      <c r="P4877">
        <f>IF($I4877&lt;&gt;"",$I4877,IF($E4877="SGD",1,IF($E4877="USD",Settings!$B$22,IF($E4877="HKD",Settings!$B$23,1))))</f>
        <v>1</v>
      </c>
      <c r="Q4877">
        <f t="shared" si="688"/>
        <v>0</v>
      </c>
      <c r="R4877">
        <f t="shared" si="689"/>
        <v>0</v>
      </c>
      <c r="S4877" t="str">
        <f t="shared" si="690"/>
        <v/>
      </c>
      <c r="T4877" t="str">
        <f t="shared" si="691"/>
        <v/>
      </c>
      <c r="U4877" t="str">
        <f t="shared" si="692"/>
        <v/>
      </c>
    </row>
    <row r="4878" spans="12:21" ht="15" customHeight="1" x14ac:dyDescent="0.15">
      <c r="L4878" s="244" t="str">
        <f t="shared" si="684"/>
        <v/>
      </c>
      <c r="M4878" s="245" t="str">
        <f t="shared" si="685"/>
        <v/>
      </c>
      <c r="N4878" s="244" t="str">
        <f t="shared" si="686"/>
        <v/>
      </c>
      <c r="O4878" s="244" t="str">
        <f t="shared" si="687"/>
        <v/>
      </c>
      <c r="P4878">
        <f>IF($I4878&lt;&gt;"",$I4878,IF($E4878="SGD",1,IF($E4878="USD",Settings!$B$22,IF($E4878="HKD",Settings!$B$23,1))))</f>
        <v>1</v>
      </c>
      <c r="Q4878">
        <f t="shared" si="688"/>
        <v>0</v>
      </c>
      <c r="R4878">
        <f t="shared" si="689"/>
        <v>0</v>
      </c>
      <c r="S4878" t="str">
        <f t="shared" si="690"/>
        <v/>
      </c>
      <c r="T4878" t="str">
        <f t="shared" si="691"/>
        <v/>
      </c>
      <c r="U4878" t="str">
        <f t="shared" si="692"/>
        <v/>
      </c>
    </row>
    <row r="4879" spans="12:21" ht="15" customHeight="1" x14ac:dyDescent="0.15">
      <c r="L4879" s="244" t="str">
        <f t="shared" si="684"/>
        <v/>
      </c>
      <c r="M4879" s="245" t="str">
        <f t="shared" si="685"/>
        <v/>
      </c>
      <c r="N4879" s="244" t="str">
        <f t="shared" si="686"/>
        <v/>
      </c>
      <c r="O4879" s="244" t="str">
        <f t="shared" si="687"/>
        <v/>
      </c>
      <c r="P4879">
        <f>IF($I4879&lt;&gt;"",$I4879,IF($E4879="SGD",1,IF($E4879="USD",Settings!$B$22,IF($E4879="HKD",Settings!$B$23,1))))</f>
        <v>1</v>
      </c>
      <c r="Q4879">
        <f t="shared" si="688"/>
        <v>0</v>
      </c>
      <c r="R4879">
        <f t="shared" si="689"/>
        <v>0</v>
      </c>
      <c r="S4879" t="str">
        <f t="shared" si="690"/>
        <v/>
      </c>
      <c r="T4879" t="str">
        <f t="shared" si="691"/>
        <v/>
      </c>
      <c r="U4879" t="str">
        <f t="shared" si="692"/>
        <v/>
      </c>
    </row>
    <row r="4880" spans="12:21" ht="15" customHeight="1" x14ac:dyDescent="0.15">
      <c r="L4880" s="244" t="str">
        <f t="shared" si="684"/>
        <v/>
      </c>
      <c r="M4880" s="245" t="str">
        <f t="shared" si="685"/>
        <v/>
      </c>
      <c r="N4880" s="244" t="str">
        <f t="shared" si="686"/>
        <v/>
      </c>
      <c r="O4880" s="244" t="str">
        <f t="shared" si="687"/>
        <v/>
      </c>
      <c r="P4880">
        <f>IF($I4880&lt;&gt;"",$I4880,IF($E4880="SGD",1,IF($E4880="USD",Settings!$B$22,IF($E4880="HKD",Settings!$B$23,1))))</f>
        <v>1</v>
      </c>
      <c r="Q4880">
        <f t="shared" si="688"/>
        <v>0</v>
      </c>
      <c r="R4880">
        <f t="shared" si="689"/>
        <v>0</v>
      </c>
      <c r="S4880" t="str">
        <f t="shared" si="690"/>
        <v/>
      </c>
      <c r="T4880" t="str">
        <f t="shared" si="691"/>
        <v/>
      </c>
      <c r="U4880" t="str">
        <f t="shared" si="692"/>
        <v/>
      </c>
    </row>
    <row r="4881" spans="12:21" ht="15" customHeight="1" x14ac:dyDescent="0.15">
      <c r="L4881" s="244" t="str">
        <f t="shared" si="684"/>
        <v/>
      </c>
      <c r="M4881" s="245" t="str">
        <f t="shared" si="685"/>
        <v/>
      </c>
      <c r="N4881" s="244" t="str">
        <f t="shared" si="686"/>
        <v/>
      </c>
      <c r="O4881" s="244" t="str">
        <f t="shared" si="687"/>
        <v/>
      </c>
      <c r="P4881">
        <f>IF($I4881&lt;&gt;"",$I4881,IF($E4881="SGD",1,IF($E4881="USD",Settings!$B$22,IF($E4881="HKD",Settings!$B$23,1))))</f>
        <v>1</v>
      </c>
      <c r="Q4881">
        <f t="shared" si="688"/>
        <v>0</v>
      </c>
      <c r="R4881">
        <f t="shared" si="689"/>
        <v>0</v>
      </c>
      <c r="S4881" t="str">
        <f t="shared" si="690"/>
        <v/>
      </c>
      <c r="T4881" t="str">
        <f t="shared" si="691"/>
        <v/>
      </c>
      <c r="U4881" t="str">
        <f t="shared" si="692"/>
        <v/>
      </c>
    </row>
    <row r="4882" spans="12:21" ht="15" customHeight="1" x14ac:dyDescent="0.15">
      <c r="L4882" s="244" t="str">
        <f t="shared" si="684"/>
        <v/>
      </c>
      <c r="M4882" s="245" t="str">
        <f t="shared" si="685"/>
        <v/>
      </c>
      <c r="N4882" s="244" t="str">
        <f t="shared" si="686"/>
        <v/>
      </c>
      <c r="O4882" s="244" t="str">
        <f t="shared" si="687"/>
        <v/>
      </c>
      <c r="P4882">
        <f>IF($I4882&lt;&gt;"",$I4882,IF($E4882="SGD",1,IF($E4882="USD",Settings!$B$22,IF($E4882="HKD",Settings!$B$23,1))))</f>
        <v>1</v>
      </c>
      <c r="Q4882">
        <f t="shared" si="688"/>
        <v>0</v>
      </c>
      <c r="R4882">
        <f t="shared" si="689"/>
        <v>0</v>
      </c>
      <c r="S4882" t="str">
        <f t="shared" si="690"/>
        <v/>
      </c>
      <c r="T4882" t="str">
        <f t="shared" si="691"/>
        <v/>
      </c>
      <c r="U4882" t="str">
        <f t="shared" si="692"/>
        <v/>
      </c>
    </row>
    <row r="4883" spans="12:21" ht="15" customHeight="1" x14ac:dyDescent="0.15">
      <c r="L4883" s="244" t="str">
        <f t="shared" si="684"/>
        <v/>
      </c>
      <c r="M4883" s="245" t="str">
        <f t="shared" si="685"/>
        <v/>
      </c>
      <c r="N4883" s="244" t="str">
        <f t="shared" si="686"/>
        <v/>
      </c>
      <c r="O4883" s="244" t="str">
        <f t="shared" si="687"/>
        <v/>
      </c>
      <c r="P4883">
        <f>IF($I4883&lt;&gt;"",$I4883,IF($E4883="SGD",1,IF($E4883="USD",Settings!$B$22,IF($E4883="HKD",Settings!$B$23,1))))</f>
        <v>1</v>
      </c>
      <c r="Q4883">
        <f t="shared" si="688"/>
        <v>0</v>
      </c>
      <c r="R4883">
        <f t="shared" si="689"/>
        <v>0</v>
      </c>
      <c r="S4883" t="str">
        <f t="shared" si="690"/>
        <v/>
      </c>
      <c r="T4883" t="str">
        <f t="shared" si="691"/>
        <v/>
      </c>
      <c r="U4883" t="str">
        <f t="shared" si="692"/>
        <v/>
      </c>
    </row>
    <row r="4884" spans="12:21" ht="15" customHeight="1" x14ac:dyDescent="0.15">
      <c r="L4884" s="244" t="str">
        <f t="shared" si="684"/>
        <v/>
      </c>
      <c r="M4884" s="245" t="str">
        <f t="shared" si="685"/>
        <v/>
      </c>
      <c r="N4884" s="244" t="str">
        <f t="shared" si="686"/>
        <v/>
      </c>
      <c r="O4884" s="244" t="str">
        <f t="shared" si="687"/>
        <v/>
      </c>
      <c r="P4884">
        <f>IF($I4884&lt;&gt;"",$I4884,IF($E4884="SGD",1,IF($E4884="USD",Settings!$B$22,IF($E4884="HKD",Settings!$B$23,1))))</f>
        <v>1</v>
      </c>
      <c r="Q4884">
        <f t="shared" si="688"/>
        <v>0</v>
      </c>
      <c r="R4884">
        <f t="shared" si="689"/>
        <v>0</v>
      </c>
      <c r="S4884" t="str">
        <f t="shared" si="690"/>
        <v/>
      </c>
      <c r="T4884" t="str">
        <f t="shared" si="691"/>
        <v/>
      </c>
      <c r="U4884" t="str">
        <f t="shared" si="692"/>
        <v/>
      </c>
    </row>
    <row r="4885" spans="12:21" ht="15" customHeight="1" x14ac:dyDescent="0.15">
      <c r="L4885" s="244" t="str">
        <f t="shared" si="684"/>
        <v/>
      </c>
      <c r="M4885" s="245" t="str">
        <f t="shared" si="685"/>
        <v/>
      </c>
      <c r="N4885" s="244" t="str">
        <f t="shared" si="686"/>
        <v/>
      </c>
      <c r="O4885" s="244" t="str">
        <f t="shared" si="687"/>
        <v/>
      </c>
      <c r="P4885">
        <f>IF($I4885&lt;&gt;"",$I4885,IF($E4885="SGD",1,IF($E4885="USD",Settings!$B$22,IF($E4885="HKD",Settings!$B$23,1))))</f>
        <v>1</v>
      </c>
      <c r="Q4885">
        <f t="shared" si="688"/>
        <v>0</v>
      </c>
      <c r="R4885">
        <f t="shared" si="689"/>
        <v>0</v>
      </c>
      <c r="S4885" t="str">
        <f t="shared" si="690"/>
        <v/>
      </c>
      <c r="T4885" t="str">
        <f t="shared" si="691"/>
        <v/>
      </c>
      <c r="U4885" t="str">
        <f t="shared" si="692"/>
        <v/>
      </c>
    </row>
    <row r="4886" spans="12:21" ht="15" customHeight="1" x14ac:dyDescent="0.15">
      <c r="L4886" s="244" t="str">
        <f t="shared" si="684"/>
        <v/>
      </c>
      <c r="M4886" s="245" t="str">
        <f t="shared" si="685"/>
        <v/>
      </c>
      <c r="N4886" s="244" t="str">
        <f t="shared" si="686"/>
        <v/>
      </c>
      <c r="O4886" s="244" t="str">
        <f t="shared" si="687"/>
        <v/>
      </c>
      <c r="P4886">
        <f>IF($I4886&lt;&gt;"",$I4886,IF($E4886="SGD",1,IF($E4886="USD",Settings!$B$22,IF($E4886="HKD",Settings!$B$23,1))))</f>
        <v>1</v>
      </c>
      <c r="Q4886">
        <f t="shared" si="688"/>
        <v>0</v>
      </c>
      <c r="R4886">
        <f t="shared" si="689"/>
        <v>0</v>
      </c>
      <c r="S4886" t="str">
        <f t="shared" si="690"/>
        <v/>
      </c>
      <c r="T4886" t="str">
        <f t="shared" si="691"/>
        <v/>
      </c>
      <c r="U4886" t="str">
        <f t="shared" si="692"/>
        <v/>
      </c>
    </row>
    <row r="4887" spans="12:21" ht="15" customHeight="1" x14ac:dyDescent="0.15">
      <c r="L4887" s="244" t="str">
        <f t="shared" si="684"/>
        <v/>
      </c>
      <c r="M4887" s="245" t="str">
        <f t="shared" si="685"/>
        <v/>
      </c>
      <c r="N4887" s="244" t="str">
        <f t="shared" si="686"/>
        <v/>
      </c>
      <c r="O4887" s="244" t="str">
        <f t="shared" si="687"/>
        <v/>
      </c>
      <c r="P4887">
        <f>IF($I4887&lt;&gt;"",$I4887,IF($E4887="SGD",1,IF($E4887="USD",Settings!$B$22,IF($E4887="HKD",Settings!$B$23,1))))</f>
        <v>1</v>
      </c>
      <c r="Q4887">
        <f t="shared" si="688"/>
        <v>0</v>
      </c>
      <c r="R4887">
        <f t="shared" si="689"/>
        <v>0</v>
      </c>
      <c r="S4887" t="str">
        <f t="shared" si="690"/>
        <v/>
      </c>
      <c r="T4887" t="str">
        <f t="shared" si="691"/>
        <v/>
      </c>
      <c r="U4887" t="str">
        <f t="shared" si="692"/>
        <v/>
      </c>
    </row>
    <row r="4888" spans="12:21" ht="15" customHeight="1" x14ac:dyDescent="0.15">
      <c r="L4888" s="244" t="str">
        <f t="shared" si="684"/>
        <v/>
      </c>
      <c r="M4888" s="245" t="str">
        <f t="shared" si="685"/>
        <v/>
      </c>
      <c r="N4888" s="244" t="str">
        <f t="shared" si="686"/>
        <v/>
      </c>
      <c r="O4888" s="244" t="str">
        <f t="shared" si="687"/>
        <v/>
      </c>
      <c r="P4888">
        <f>IF($I4888&lt;&gt;"",$I4888,IF($E4888="SGD",1,IF($E4888="USD",Settings!$B$22,IF($E4888="HKD",Settings!$B$23,1))))</f>
        <v>1</v>
      </c>
      <c r="Q4888">
        <f t="shared" si="688"/>
        <v>0</v>
      </c>
      <c r="R4888">
        <f t="shared" si="689"/>
        <v>0</v>
      </c>
      <c r="S4888" t="str">
        <f t="shared" si="690"/>
        <v/>
      </c>
      <c r="T4888" t="str">
        <f t="shared" si="691"/>
        <v/>
      </c>
      <c r="U4888" t="str">
        <f t="shared" si="692"/>
        <v/>
      </c>
    </row>
    <row r="4889" spans="12:21" ht="15" customHeight="1" x14ac:dyDescent="0.15">
      <c r="L4889" s="244" t="str">
        <f t="shared" si="684"/>
        <v/>
      </c>
      <c r="M4889" s="245" t="str">
        <f t="shared" si="685"/>
        <v/>
      </c>
      <c r="N4889" s="244" t="str">
        <f t="shared" si="686"/>
        <v/>
      </c>
      <c r="O4889" s="244" t="str">
        <f t="shared" si="687"/>
        <v/>
      </c>
      <c r="P4889">
        <f>IF($I4889&lt;&gt;"",$I4889,IF($E4889="SGD",1,IF($E4889="USD",Settings!$B$22,IF($E4889="HKD",Settings!$B$23,1))))</f>
        <v>1</v>
      </c>
      <c r="Q4889">
        <f t="shared" si="688"/>
        <v>0</v>
      </c>
      <c r="R4889">
        <f t="shared" si="689"/>
        <v>0</v>
      </c>
      <c r="S4889" t="str">
        <f t="shared" si="690"/>
        <v/>
      </c>
      <c r="T4889" t="str">
        <f t="shared" si="691"/>
        <v/>
      </c>
      <c r="U4889" t="str">
        <f t="shared" si="692"/>
        <v/>
      </c>
    </row>
    <row r="4890" spans="12:21" ht="15" customHeight="1" x14ac:dyDescent="0.15">
      <c r="L4890" s="244" t="str">
        <f t="shared" si="684"/>
        <v/>
      </c>
      <c r="M4890" s="245" t="str">
        <f t="shared" si="685"/>
        <v/>
      </c>
      <c r="N4890" s="244" t="str">
        <f t="shared" si="686"/>
        <v/>
      </c>
      <c r="O4890" s="244" t="str">
        <f t="shared" si="687"/>
        <v/>
      </c>
      <c r="P4890">
        <f>IF($I4890&lt;&gt;"",$I4890,IF($E4890="SGD",1,IF($E4890="USD",Settings!$B$22,IF($E4890="HKD",Settings!$B$23,1))))</f>
        <v>1</v>
      </c>
      <c r="Q4890">
        <f t="shared" si="688"/>
        <v>0</v>
      </c>
      <c r="R4890">
        <f t="shared" si="689"/>
        <v>0</v>
      </c>
      <c r="S4890" t="str">
        <f t="shared" si="690"/>
        <v/>
      </c>
      <c r="T4890" t="str">
        <f t="shared" si="691"/>
        <v/>
      </c>
      <c r="U4890" t="str">
        <f t="shared" si="692"/>
        <v/>
      </c>
    </row>
    <row r="4891" spans="12:21" ht="15" customHeight="1" x14ac:dyDescent="0.15">
      <c r="L4891" s="244" t="str">
        <f t="shared" si="684"/>
        <v/>
      </c>
      <c r="M4891" s="245" t="str">
        <f t="shared" si="685"/>
        <v/>
      </c>
      <c r="N4891" s="244" t="str">
        <f t="shared" si="686"/>
        <v/>
      </c>
      <c r="O4891" s="244" t="str">
        <f t="shared" si="687"/>
        <v/>
      </c>
      <c r="P4891">
        <f>IF($I4891&lt;&gt;"",$I4891,IF($E4891="SGD",1,IF($E4891="USD",Settings!$B$22,IF($E4891="HKD",Settings!$B$23,1))))</f>
        <v>1</v>
      </c>
      <c r="Q4891">
        <f t="shared" si="688"/>
        <v>0</v>
      </c>
      <c r="R4891">
        <f t="shared" si="689"/>
        <v>0</v>
      </c>
      <c r="S4891" t="str">
        <f t="shared" si="690"/>
        <v/>
      </c>
      <c r="T4891" t="str">
        <f t="shared" si="691"/>
        <v/>
      </c>
      <c r="U4891" t="str">
        <f t="shared" si="692"/>
        <v/>
      </c>
    </row>
    <row r="4892" spans="12:21" ht="15" customHeight="1" x14ac:dyDescent="0.15">
      <c r="L4892" s="244" t="str">
        <f t="shared" si="684"/>
        <v/>
      </c>
      <c r="M4892" s="245" t="str">
        <f t="shared" si="685"/>
        <v/>
      </c>
      <c r="N4892" s="244" t="str">
        <f t="shared" si="686"/>
        <v/>
      </c>
      <c r="O4892" s="244" t="str">
        <f t="shared" si="687"/>
        <v/>
      </c>
      <c r="P4892">
        <f>IF($I4892&lt;&gt;"",$I4892,IF($E4892="SGD",1,IF($E4892="USD",Settings!$B$22,IF($E4892="HKD",Settings!$B$23,1))))</f>
        <v>1</v>
      </c>
      <c r="Q4892">
        <f t="shared" si="688"/>
        <v>0</v>
      </c>
      <c r="R4892">
        <f t="shared" si="689"/>
        <v>0</v>
      </c>
      <c r="S4892" t="str">
        <f t="shared" si="690"/>
        <v/>
      </c>
      <c r="T4892" t="str">
        <f t="shared" si="691"/>
        <v/>
      </c>
      <c r="U4892" t="str">
        <f t="shared" si="692"/>
        <v/>
      </c>
    </row>
    <row r="4893" spans="12:21" ht="15" customHeight="1" x14ac:dyDescent="0.15">
      <c r="L4893" s="244" t="str">
        <f t="shared" si="684"/>
        <v/>
      </c>
      <c r="M4893" s="245" t="str">
        <f t="shared" si="685"/>
        <v/>
      </c>
      <c r="N4893" s="244" t="str">
        <f t="shared" si="686"/>
        <v/>
      </c>
      <c r="O4893" s="244" t="str">
        <f t="shared" si="687"/>
        <v/>
      </c>
      <c r="P4893">
        <f>IF($I4893&lt;&gt;"",$I4893,IF($E4893="SGD",1,IF($E4893="USD",Settings!$B$22,IF($E4893="HKD",Settings!$B$23,1))))</f>
        <v>1</v>
      </c>
      <c r="Q4893">
        <f t="shared" si="688"/>
        <v>0</v>
      </c>
      <c r="R4893">
        <f t="shared" si="689"/>
        <v>0</v>
      </c>
      <c r="S4893" t="str">
        <f t="shared" si="690"/>
        <v/>
      </c>
      <c r="T4893" t="str">
        <f t="shared" si="691"/>
        <v/>
      </c>
      <c r="U4893" t="str">
        <f t="shared" si="692"/>
        <v/>
      </c>
    </row>
    <row r="4894" spans="12:21" ht="15" customHeight="1" x14ac:dyDescent="0.15">
      <c r="L4894" s="244" t="str">
        <f t="shared" si="684"/>
        <v/>
      </c>
      <c r="M4894" s="245" t="str">
        <f t="shared" si="685"/>
        <v/>
      </c>
      <c r="N4894" s="244" t="str">
        <f t="shared" si="686"/>
        <v/>
      </c>
      <c r="O4894" s="244" t="str">
        <f t="shared" si="687"/>
        <v/>
      </c>
      <c r="P4894">
        <f>IF($I4894&lt;&gt;"",$I4894,IF($E4894="SGD",1,IF($E4894="USD",Settings!$B$22,IF($E4894="HKD",Settings!$B$23,1))))</f>
        <v>1</v>
      </c>
      <c r="Q4894">
        <f t="shared" si="688"/>
        <v>0</v>
      </c>
      <c r="R4894">
        <f t="shared" si="689"/>
        <v>0</v>
      </c>
      <c r="S4894" t="str">
        <f t="shared" si="690"/>
        <v/>
      </c>
      <c r="T4894" t="str">
        <f t="shared" si="691"/>
        <v/>
      </c>
      <c r="U4894" t="str">
        <f t="shared" si="692"/>
        <v/>
      </c>
    </row>
    <row r="4895" spans="12:21" ht="15" customHeight="1" x14ac:dyDescent="0.15">
      <c r="L4895" s="244" t="str">
        <f t="shared" si="684"/>
        <v/>
      </c>
      <c r="M4895" s="245" t="str">
        <f t="shared" si="685"/>
        <v/>
      </c>
      <c r="N4895" s="244" t="str">
        <f t="shared" si="686"/>
        <v/>
      </c>
      <c r="O4895" s="244" t="str">
        <f t="shared" si="687"/>
        <v/>
      </c>
      <c r="P4895">
        <f>IF($I4895&lt;&gt;"",$I4895,IF($E4895="SGD",1,IF($E4895="USD",Settings!$B$22,IF($E4895="HKD",Settings!$B$23,1))))</f>
        <v>1</v>
      </c>
      <c r="Q4895">
        <f t="shared" si="688"/>
        <v>0</v>
      </c>
      <c r="R4895">
        <f t="shared" si="689"/>
        <v>0</v>
      </c>
      <c r="S4895" t="str">
        <f t="shared" si="690"/>
        <v/>
      </c>
      <c r="T4895" t="str">
        <f t="shared" si="691"/>
        <v/>
      </c>
      <c r="U4895" t="str">
        <f t="shared" si="692"/>
        <v/>
      </c>
    </row>
    <row r="4896" spans="12:21" ht="15" customHeight="1" x14ac:dyDescent="0.15">
      <c r="L4896" s="244" t="str">
        <f t="shared" si="684"/>
        <v/>
      </c>
      <c r="M4896" s="245" t="str">
        <f t="shared" si="685"/>
        <v/>
      </c>
      <c r="N4896" s="244" t="str">
        <f t="shared" si="686"/>
        <v/>
      </c>
      <c r="O4896" s="244" t="str">
        <f t="shared" si="687"/>
        <v/>
      </c>
      <c r="P4896">
        <f>IF($I4896&lt;&gt;"",$I4896,IF($E4896="SGD",1,IF($E4896="USD",Settings!$B$22,IF($E4896="HKD",Settings!$B$23,1))))</f>
        <v>1</v>
      </c>
      <c r="Q4896">
        <f t="shared" si="688"/>
        <v>0</v>
      </c>
      <c r="R4896">
        <f t="shared" si="689"/>
        <v>0</v>
      </c>
      <c r="S4896" t="str">
        <f t="shared" si="690"/>
        <v/>
      </c>
      <c r="T4896" t="str">
        <f t="shared" si="691"/>
        <v/>
      </c>
      <c r="U4896" t="str">
        <f t="shared" si="692"/>
        <v/>
      </c>
    </row>
    <row r="4897" spans="12:21" ht="15" customHeight="1" x14ac:dyDescent="0.15">
      <c r="L4897" s="244" t="str">
        <f t="shared" si="684"/>
        <v/>
      </c>
      <c r="M4897" s="245" t="str">
        <f t="shared" si="685"/>
        <v/>
      </c>
      <c r="N4897" s="244" t="str">
        <f t="shared" si="686"/>
        <v/>
      </c>
      <c r="O4897" s="244" t="str">
        <f t="shared" si="687"/>
        <v/>
      </c>
      <c r="P4897">
        <f>IF($I4897&lt;&gt;"",$I4897,IF($E4897="SGD",1,IF($E4897="USD",Settings!$B$22,IF($E4897="HKD",Settings!$B$23,1))))</f>
        <v>1</v>
      </c>
      <c r="Q4897">
        <f t="shared" si="688"/>
        <v>0</v>
      </c>
      <c r="R4897">
        <f t="shared" si="689"/>
        <v>0</v>
      </c>
      <c r="S4897" t="str">
        <f t="shared" si="690"/>
        <v/>
      </c>
      <c r="T4897" t="str">
        <f t="shared" si="691"/>
        <v/>
      </c>
      <c r="U4897" t="str">
        <f t="shared" si="692"/>
        <v/>
      </c>
    </row>
    <row r="4898" spans="12:21" ht="15" customHeight="1" x14ac:dyDescent="0.15">
      <c r="L4898" s="244" t="str">
        <f t="shared" si="684"/>
        <v/>
      </c>
      <c r="M4898" s="245" t="str">
        <f t="shared" si="685"/>
        <v/>
      </c>
      <c r="N4898" s="244" t="str">
        <f t="shared" si="686"/>
        <v/>
      </c>
      <c r="O4898" s="244" t="str">
        <f t="shared" si="687"/>
        <v/>
      </c>
      <c r="P4898">
        <f>IF($I4898&lt;&gt;"",$I4898,IF($E4898="SGD",1,IF($E4898="USD",Settings!$B$22,IF($E4898="HKD",Settings!$B$23,1))))</f>
        <v>1</v>
      </c>
      <c r="Q4898">
        <f t="shared" si="688"/>
        <v>0</v>
      </c>
      <c r="R4898">
        <f t="shared" si="689"/>
        <v>0</v>
      </c>
      <c r="S4898" t="str">
        <f t="shared" si="690"/>
        <v/>
      </c>
      <c r="T4898" t="str">
        <f t="shared" si="691"/>
        <v/>
      </c>
      <c r="U4898" t="str">
        <f t="shared" si="692"/>
        <v/>
      </c>
    </row>
    <row r="4899" spans="12:21" ht="15" customHeight="1" x14ac:dyDescent="0.15">
      <c r="L4899" s="244" t="str">
        <f t="shared" si="684"/>
        <v/>
      </c>
      <c r="M4899" s="245" t="str">
        <f t="shared" si="685"/>
        <v/>
      </c>
      <c r="N4899" s="244" t="str">
        <f t="shared" si="686"/>
        <v/>
      </c>
      <c r="O4899" s="244" t="str">
        <f t="shared" si="687"/>
        <v/>
      </c>
      <c r="P4899">
        <f>IF($I4899&lt;&gt;"",$I4899,IF($E4899="SGD",1,IF($E4899="USD",Settings!$B$22,IF($E4899="HKD",Settings!$B$23,1))))</f>
        <v>1</v>
      </c>
      <c r="Q4899">
        <f t="shared" si="688"/>
        <v>0</v>
      </c>
      <c r="R4899">
        <f t="shared" si="689"/>
        <v>0</v>
      </c>
      <c r="S4899" t="str">
        <f t="shared" si="690"/>
        <v/>
      </c>
      <c r="T4899" t="str">
        <f t="shared" si="691"/>
        <v/>
      </c>
      <c r="U4899" t="str">
        <f t="shared" si="692"/>
        <v/>
      </c>
    </row>
    <row r="4900" spans="12:21" ht="15" customHeight="1" x14ac:dyDescent="0.15">
      <c r="L4900" s="244" t="str">
        <f t="shared" si="684"/>
        <v/>
      </c>
      <c r="M4900" s="245" t="str">
        <f t="shared" si="685"/>
        <v/>
      </c>
      <c r="N4900" s="244" t="str">
        <f t="shared" si="686"/>
        <v/>
      </c>
      <c r="O4900" s="244" t="str">
        <f t="shared" si="687"/>
        <v/>
      </c>
      <c r="P4900">
        <f>IF($I4900&lt;&gt;"",$I4900,IF($E4900="SGD",1,IF($E4900="USD",Settings!$B$22,IF($E4900="HKD",Settings!$B$23,1))))</f>
        <v>1</v>
      </c>
      <c r="Q4900">
        <f t="shared" si="688"/>
        <v>0</v>
      </c>
      <c r="R4900">
        <f t="shared" si="689"/>
        <v>0</v>
      </c>
      <c r="S4900" t="str">
        <f t="shared" si="690"/>
        <v/>
      </c>
      <c r="T4900" t="str">
        <f t="shared" si="691"/>
        <v/>
      </c>
      <c r="U4900" t="str">
        <f t="shared" si="692"/>
        <v/>
      </c>
    </row>
    <row r="4901" spans="12:21" ht="15" customHeight="1" x14ac:dyDescent="0.15">
      <c r="L4901" s="244" t="str">
        <f t="shared" si="684"/>
        <v/>
      </c>
      <c r="M4901" s="245" t="str">
        <f t="shared" si="685"/>
        <v/>
      </c>
      <c r="N4901" s="244" t="str">
        <f t="shared" si="686"/>
        <v/>
      </c>
      <c r="O4901" s="244" t="str">
        <f t="shared" si="687"/>
        <v/>
      </c>
      <c r="P4901">
        <f>IF($I4901&lt;&gt;"",$I4901,IF($E4901="SGD",1,IF($E4901="USD",Settings!$B$22,IF($E4901="HKD",Settings!$B$23,1))))</f>
        <v>1</v>
      </c>
      <c r="Q4901">
        <f t="shared" si="688"/>
        <v>0</v>
      </c>
      <c r="R4901">
        <f t="shared" si="689"/>
        <v>0</v>
      </c>
      <c r="S4901" t="str">
        <f t="shared" si="690"/>
        <v/>
      </c>
      <c r="T4901" t="str">
        <f t="shared" si="691"/>
        <v/>
      </c>
      <c r="U4901" t="str">
        <f t="shared" si="692"/>
        <v/>
      </c>
    </row>
    <row r="4902" spans="12:21" ht="15" customHeight="1" x14ac:dyDescent="0.15">
      <c r="L4902" s="244" t="str">
        <f t="shared" si="684"/>
        <v/>
      </c>
      <c r="M4902" s="245" t="str">
        <f t="shared" si="685"/>
        <v/>
      </c>
      <c r="N4902" s="244" t="str">
        <f t="shared" si="686"/>
        <v/>
      </c>
      <c r="O4902" s="244" t="str">
        <f t="shared" si="687"/>
        <v/>
      </c>
      <c r="P4902">
        <f>IF($I4902&lt;&gt;"",$I4902,IF($E4902="SGD",1,IF($E4902="USD",Settings!$B$22,IF($E4902="HKD",Settings!$B$23,1))))</f>
        <v>1</v>
      </c>
      <c r="Q4902">
        <f t="shared" si="688"/>
        <v>0</v>
      </c>
      <c r="R4902">
        <f t="shared" si="689"/>
        <v>0</v>
      </c>
      <c r="S4902" t="str">
        <f t="shared" si="690"/>
        <v/>
      </c>
      <c r="T4902" t="str">
        <f t="shared" si="691"/>
        <v/>
      </c>
      <c r="U4902" t="str">
        <f t="shared" si="692"/>
        <v/>
      </c>
    </row>
    <row r="4903" spans="12:21" ht="15" customHeight="1" x14ac:dyDescent="0.15">
      <c r="L4903" s="244" t="str">
        <f t="shared" si="684"/>
        <v/>
      </c>
      <c r="M4903" s="245" t="str">
        <f t="shared" si="685"/>
        <v/>
      </c>
      <c r="N4903" s="244" t="str">
        <f t="shared" si="686"/>
        <v/>
      </c>
      <c r="O4903" s="244" t="str">
        <f t="shared" si="687"/>
        <v/>
      </c>
      <c r="P4903">
        <f>IF($I4903&lt;&gt;"",$I4903,IF($E4903="SGD",1,IF($E4903="USD",Settings!$B$22,IF($E4903="HKD",Settings!$B$23,1))))</f>
        <v>1</v>
      </c>
      <c r="Q4903">
        <f t="shared" si="688"/>
        <v>0</v>
      </c>
      <c r="R4903">
        <f t="shared" si="689"/>
        <v>0</v>
      </c>
      <c r="S4903" t="str">
        <f t="shared" si="690"/>
        <v/>
      </c>
      <c r="T4903" t="str">
        <f t="shared" si="691"/>
        <v/>
      </c>
      <c r="U4903" t="str">
        <f t="shared" si="692"/>
        <v/>
      </c>
    </row>
    <row r="4904" spans="12:21" ht="15" customHeight="1" x14ac:dyDescent="0.15">
      <c r="L4904" s="244" t="str">
        <f t="shared" si="684"/>
        <v/>
      </c>
      <c r="M4904" s="245" t="str">
        <f t="shared" si="685"/>
        <v/>
      </c>
      <c r="N4904" s="244" t="str">
        <f t="shared" si="686"/>
        <v/>
      </c>
      <c r="O4904" s="244" t="str">
        <f t="shared" si="687"/>
        <v/>
      </c>
      <c r="P4904">
        <f>IF($I4904&lt;&gt;"",$I4904,IF($E4904="SGD",1,IF($E4904="USD",Settings!$B$22,IF($E4904="HKD",Settings!$B$23,1))))</f>
        <v>1</v>
      </c>
      <c r="Q4904">
        <f t="shared" si="688"/>
        <v>0</v>
      </c>
      <c r="R4904">
        <f t="shared" si="689"/>
        <v>0</v>
      </c>
      <c r="S4904" t="str">
        <f t="shared" si="690"/>
        <v/>
      </c>
      <c r="T4904" t="str">
        <f t="shared" si="691"/>
        <v/>
      </c>
      <c r="U4904" t="str">
        <f t="shared" si="692"/>
        <v/>
      </c>
    </row>
    <row r="4905" spans="12:21" ht="15" customHeight="1" x14ac:dyDescent="0.15">
      <c r="L4905" s="244" t="str">
        <f t="shared" ref="L4905:L4968" si="693">IF(OR(B4905="",C4905="",E4905=""),"",B4905&amp;":"&amp;C4905&amp;":"&amp;E4905)</f>
        <v/>
      </c>
      <c r="M4905" s="245" t="str">
        <f t="shared" ref="M4905:M4968" si="694">IF(A4905="","",A4905*D4905)</f>
        <v/>
      </c>
      <c r="N4905" s="244" t="str">
        <f t="shared" ref="N4905:N4968" si="695">IF(A4905="","",IF(OR(A4905=1,A4905=0),J4905,0))</f>
        <v/>
      </c>
      <c r="O4905" s="244" t="str">
        <f t="shared" ref="O4905:O4968" si="696">IF(A4905="","",IF(A4905=-1,J4905,0))</f>
        <v/>
      </c>
      <c r="P4905">
        <f>IF($I4905&lt;&gt;"",$I4905,IF($E4905="SGD",1,IF($E4905="USD",Settings!$B$22,IF($E4905="HKD",Settings!$B$23,1))))</f>
        <v>1</v>
      </c>
      <c r="Q4905">
        <f t="shared" ref="Q4905:Q4968" si="697">IF($L4905="",0,($O4905-$N4905+IF($A4905=2,$J4905,0))*$P4905)</f>
        <v>0</v>
      </c>
      <c r="R4905">
        <f t="shared" ref="R4905:R4968" si="698">IF($L4905="",0,IF($A4905=2,$J4905*$P4905,0))</f>
        <v>0</v>
      </c>
      <c r="S4905" t="str">
        <f t="shared" si="690"/>
        <v/>
      </c>
      <c r="T4905" t="str">
        <f t="shared" si="691"/>
        <v/>
      </c>
      <c r="U4905" t="str">
        <f t="shared" si="692"/>
        <v/>
      </c>
    </row>
    <row r="4906" spans="12:21" ht="15" customHeight="1" x14ac:dyDescent="0.15">
      <c r="L4906" s="244" t="str">
        <f t="shared" si="693"/>
        <v/>
      </c>
      <c r="M4906" s="245" t="str">
        <f t="shared" si="694"/>
        <v/>
      </c>
      <c r="N4906" s="244" t="str">
        <f t="shared" si="695"/>
        <v/>
      </c>
      <c r="O4906" s="244" t="str">
        <f t="shared" si="696"/>
        <v/>
      </c>
      <c r="P4906">
        <f>IF($I4906&lt;&gt;"",$I4906,IF($E4906="SGD",1,IF($E4906="USD",Settings!$B$22,IF($E4906="HKD",Settings!$B$23,1))))</f>
        <v>1</v>
      </c>
      <c r="Q4906">
        <f t="shared" si="697"/>
        <v>0</v>
      </c>
      <c r="R4906">
        <f t="shared" si="698"/>
        <v>0</v>
      </c>
      <c r="S4906" t="str">
        <f t="shared" si="690"/>
        <v/>
      </c>
      <c r="T4906" t="str">
        <f t="shared" si="691"/>
        <v/>
      </c>
      <c r="U4906" t="str">
        <f t="shared" si="692"/>
        <v/>
      </c>
    </row>
    <row r="4907" spans="12:21" ht="15" customHeight="1" x14ac:dyDescent="0.15">
      <c r="L4907" s="244" t="str">
        <f t="shared" si="693"/>
        <v/>
      </c>
      <c r="M4907" s="245" t="str">
        <f t="shared" si="694"/>
        <v/>
      </c>
      <c r="N4907" s="244" t="str">
        <f t="shared" si="695"/>
        <v/>
      </c>
      <c r="O4907" s="244" t="str">
        <f t="shared" si="696"/>
        <v/>
      </c>
      <c r="P4907">
        <f>IF($I4907&lt;&gt;"",$I4907,IF($E4907="SGD",1,IF($E4907="USD",Settings!$B$22,IF($E4907="HKD",Settings!$B$23,1))))</f>
        <v>1</v>
      </c>
      <c r="Q4907">
        <f t="shared" si="697"/>
        <v>0</v>
      </c>
      <c r="R4907">
        <f t="shared" si="698"/>
        <v>0</v>
      </c>
      <c r="S4907" t="str">
        <f t="shared" si="690"/>
        <v/>
      </c>
      <c r="T4907" t="str">
        <f t="shared" si="691"/>
        <v/>
      </c>
      <c r="U4907" t="str">
        <f t="shared" si="692"/>
        <v/>
      </c>
    </row>
    <row r="4908" spans="12:21" ht="15" customHeight="1" x14ac:dyDescent="0.15">
      <c r="L4908" s="244" t="str">
        <f t="shared" si="693"/>
        <v/>
      </c>
      <c r="M4908" s="245" t="str">
        <f t="shared" si="694"/>
        <v/>
      </c>
      <c r="N4908" s="244" t="str">
        <f t="shared" si="695"/>
        <v/>
      </c>
      <c r="O4908" s="244" t="str">
        <f t="shared" si="696"/>
        <v/>
      </c>
      <c r="P4908">
        <f>IF($I4908&lt;&gt;"",$I4908,IF($E4908="SGD",1,IF($E4908="USD",Settings!$B$22,IF($E4908="HKD",Settings!$B$23,1))))</f>
        <v>1</v>
      </c>
      <c r="Q4908">
        <f t="shared" si="697"/>
        <v>0</v>
      </c>
      <c r="R4908">
        <f t="shared" si="698"/>
        <v>0</v>
      </c>
      <c r="S4908" t="str">
        <f t="shared" si="690"/>
        <v/>
      </c>
      <c r="T4908" t="str">
        <f t="shared" si="691"/>
        <v/>
      </c>
      <c r="U4908" t="str">
        <f t="shared" si="692"/>
        <v/>
      </c>
    </row>
    <row r="4909" spans="12:21" ht="15" customHeight="1" x14ac:dyDescent="0.15">
      <c r="L4909" s="244" t="str">
        <f t="shared" si="693"/>
        <v/>
      </c>
      <c r="M4909" s="245" t="str">
        <f t="shared" si="694"/>
        <v/>
      </c>
      <c r="N4909" s="244" t="str">
        <f t="shared" si="695"/>
        <v/>
      </c>
      <c r="O4909" s="244" t="str">
        <f t="shared" si="696"/>
        <v/>
      </c>
      <c r="P4909">
        <f>IF($I4909&lt;&gt;"",$I4909,IF($E4909="SGD",1,IF($E4909="USD",Settings!$B$22,IF($E4909="HKD",Settings!$B$23,1))))</f>
        <v>1</v>
      </c>
      <c r="Q4909">
        <f t="shared" si="697"/>
        <v>0</v>
      </c>
      <c r="R4909">
        <f t="shared" si="698"/>
        <v>0</v>
      </c>
      <c r="S4909" t="str">
        <f t="shared" si="690"/>
        <v/>
      </c>
      <c r="T4909" t="str">
        <f t="shared" si="691"/>
        <v/>
      </c>
      <c r="U4909" t="str">
        <f t="shared" si="692"/>
        <v/>
      </c>
    </row>
    <row r="4910" spans="12:21" ht="15" customHeight="1" x14ac:dyDescent="0.15">
      <c r="L4910" s="244" t="str">
        <f t="shared" si="693"/>
        <v/>
      </c>
      <c r="M4910" s="245" t="str">
        <f t="shared" si="694"/>
        <v/>
      </c>
      <c r="N4910" s="244" t="str">
        <f t="shared" si="695"/>
        <v/>
      </c>
      <c r="O4910" s="244" t="str">
        <f t="shared" si="696"/>
        <v/>
      </c>
      <c r="P4910">
        <f>IF($I4910&lt;&gt;"",$I4910,IF($E4910="SGD",1,IF($E4910="USD",Settings!$B$22,IF($E4910="HKD",Settings!$B$23,1))))</f>
        <v>1</v>
      </c>
      <c r="Q4910">
        <f t="shared" si="697"/>
        <v>0</v>
      </c>
      <c r="R4910">
        <f t="shared" si="698"/>
        <v>0</v>
      </c>
      <c r="S4910" t="str">
        <f t="shared" si="690"/>
        <v/>
      </c>
      <c r="T4910" t="str">
        <f t="shared" si="691"/>
        <v/>
      </c>
      <c r="U4910" t="str">
        <f t="shared" si="692"/>
        <v/>
      </c>
    </row>
    <row r="4911" spans="12:21" ht="15" customHeight="1" x14ac:dyDescent="0.15">
      <c r="L4911" s="244" t="str">
        <f t="shared" si="693"/>
        <v/>
      </c>
      <c r="M4911" s="245" t="str">
        <f t="shared" si="694"/>
        <v/>
      </c>
      <c r="N4911" s="244" t="str">
        <f t="shared" si="695"/>
        <v/>
      </c>
      <c r="O4911" s="244" t="str">
        <f t="shared" si="696"/>
        <v/>
      </c>
      <c r="P4911">
        <f>IF($I4911&lt;&gt;"",$I4911,IF($E4911="SGD",1,IF($E4911="USD",Settings!$B$22,IF($E4911="HKD",Settings!$B$23,1))))</f>
        <v>1</v>
      </c>
      <c r="Q4911">
        <f t="shared" si="697"/>
        <v>0</v>
      </c>
      <c r="R4911">
        <f t="shared" si="698"/>
        <v>0</v>
      </c>
      <c r="S4911" t="str">
        <f t="shared" si="690"/>
        <v/>
      </c>
      <c r="T4911" t="str">
        <f t="shared" si="691"/>
        <v/>
      </c>
      <c r="U4911" t="str">
        <f t="shared" si="692"/>
        <v/>
      </c>
    </row>
    <row r="4912" spans="12:21" ht="15" customHeight="1" x14ac:dyDescent="0.15">
      <c r="L4912" s="244" t="str">
        <f t="shared" si="693"/>
        <v/>
      </c>
      <c r="M4912" s="245" t="str">
        <f t="shared" si="694"/>
        <v/>
      </c>
      <c r="N4912" s="244" t="str">
        <f t="shared" si="695"/>
        <v/>
      </c>
      <c r="O4912" s="244" t="str">
        <f t="shared" si="696"/>
        <v/>
      </c>
      <c r="P4912">
        <f>IF($I4912&lt;&gt;"",$I4912,IF($E4912="SGD",1,IF($E4912="USD",Settings!$B$22,IF($E4912="HKD",Settings!$B$23,1))))</f>
        <v>1</v>
      </c>
      <c r="Q4912">
        <f t="shared" si="697"/>
        <v>0</v>
      </c>
      <c r="R4912">
        <f t="shared" si="698"/>
        <v>0</v>
      </c>
      <c r="S4912" t="str">
        <f t="shared" si="690"/>
        <v/>
      </c>
      <c r="T4912" t="str">
        <f t="shared" si="691"/>
        <v/>
      </c>
      <c r="U4912" t="str">
        <f t="shared" si="692"/>
        <v/>
      </c>
    </row>
    <row r="4913" spans="12:21" ht="15" customHeight="1" x14ac:dyDescent="0.15">
      <c r="L4913" s="244" t="str">
        <f t="shared" si="693"/>
        <v/>
      </c>
      <c r="M4913" s="245" t="str">
        <f t="shared" si="694"/>
        <v/>
      </c>
      <c r="N4913" s="244" t="str">
        <f t="shared" si="695"/>
        <v/>
      </c>
      <c r="O4913" s="244" t="str">
        <f t="shared" si="696"/>
        <v/>
      </c>
      <c r="P4913">
        <f>IF($I4913&lt;&gt;"",$I4913,IF($E4913="SGD",1,IF($E4913="USD",Settings!$B$22,IF($E4913="HKD",Settings!$B$23,1))))</f>
        <v>1</v>
      </c>
      <c r="Q4913">
        <f t="shared" si="697"/>
        <v>0</v>
      </c>
      <c r="R4913">
        <f t="shared" si="698"/>
        <v>0</v>
      </c>
      <c r="S4913" t="str">
        <f t="shared" si="690"/>
        <v/>
      </c>
      <c r="T4913" t="str">
        <f t="shared" si="691"/>
        <v/>
      </c>
      <c r="U4913" t="str">
        <f t="shared" si="692"/>
        <v/>
      </c>
    </row>
    <row r="4914" spans="12:21" ht="15" customHeight="1" x14ac:dyDescent="0.15">
      <c r="L4914" s="244" t="str">
        <f t="shared" si="693"/>
        <v/>
      </c>
      <c r="M4914" s="245" t="str">
        <f t="shared" si="694"/>
        <v/>
      </c>
      <c r="N4914" s="244" t="str">
        <f t="shared" si="695"/>
        <v/>
      </c>
      <c r="O4914" s="244" t="str">
        <f t="shared" si="696"/>
        <v/>
      </c>
      <c r="P4914">
        <f>IF($I4914&lt;&gt;"",$I4914,IF($E4914="SGD",1,IF($E4914="USD",Settings!$B$22,IF($E4914="HKD",Settings!$B$23,1))))</f>
        <v>1</v>
      </c>
      <c r="Q4914">
        <f t="shared" si="697"/>
        <v>0</v>
      </c>
      <c r="R4914">
        <f t="shared" si="698"/>
        <v>0</v>
      </c>
      <c r="S4914" t="str">
        <f t="shared" si="690"/>
        <v/>
      </c>
      <c r="T4914" t="str">
        <f t="shared" si="691"/>
        <v/>
      </c>
      <c r="U4914" t="str">
        <f t="shared" si="692"/>
        <v/>
      </c>
    </row>
    <row r="4915" spans="12:21" ht="15" customHeight="1" x14ac:dyDescent="0.15">
      <c r="L4915" s="244" t="str">
        <f t="shared" si="693"/>
        <v/>
      </c>
      <c r="M4915" s="245" t="str">
        <f t="shared" si="694"/>
        <v/>
      </c>
      <c r="N4915" s="244" t="str">
        <f t="shared" si="695"/>
        <v/>
      </c>
      <c r="O4915" s="244" t="str">
        <f t="shared" si="696"/>
        <v/>
      </c>
      <c r="P4915">
        <f>IF($I4915&lt;&gt;"",$I4915,IF($E4915="SGD",1,IF($E4915="USD",Settings!$B$22,IF($E4915="HKD",Settings!$B$23,1))))</f>
        <v>1</v>
      </c>
      <c r="Q4915">
        <f t="shared" si="697"/>
        <v>0</v>
      </c>
      <c r="R4915">
        <f t="shared" si="698"/>
        <v>0</v>
      </c>
      <c r="S4915" t="str">
        <f t="shared" si="690"/>
        <v/>
      </c>
      <c r="T4915" t="str">
        <f t="shared" si="691"/>
        <v/>
      </c>
      <c r="U4915" t="str">
        <f t="shared" si="692"/>
        <v/>
      </c>
    </row>
    <row r="4916" spans="12:21" ht="15" customHeight="1" x14ac:dyDescent="0.15">
      <c r="L4916" s="244" t="str">
        <f t="shared" si="693"/>
        <v/>
      </c>
      <c r="M4916" s="245" t="str">
        <f t="shared" si="694"/>
        <v/>
      </c>
      <c r="N4916" s="244" t="str">
        <f t="shared" si="695"/>
        <v/>
      </c>
      <c r="O4916" s="244" t="str">
        <f t="shared" si="696"/>
        <v/>
      </c>
      <c r="P4916">
        <f>IF($I4916&lt;&gt;"",$I4916,IF($E4916="SGD",1,IF($E4916="USD",Settings!$B$22,IF($E4916="HKD",Settings!$B$23,1))))</f>
        <v>1</v>
      </c>
      <c r="Q4916">
        <f t="shared" si="697"/>
        <v>0</v>
      </c>
      <c r="R4916">
        <f t="shared" si="698"/>
        <v>0</v>
      </c>
      <c r="S4916" t="str">
        <f t="shared" si="690"/>
        <v/>
      </c>
      <c r="T4916" t="str">
        <f t="shared" si="691"/>
        <v/>
      </c>
      <c r="U4916" t="str">
        <f t="shared" si="692"/>
        <v/>
      </c>
    </row>
    <row r="4917" spans="12:21" ht="15" customHeight="1" x14ac:dyDescent="0.15">
      <c r="L4917" s="244" t="str">
        <f t="shared" si="693"/>
        <v/>
      </c>
      <c r="M4917" s="245" t="str">
        <f t="shared" si="694"/>
        <v/>
      </c>
      <c r="N4917" s="244" t="str">
        <f t="shared" si="695"/>
        <v/>
      </c>
      <c r="O4917" s="244" t="str">
        <f t="shared" si="696"/>
        <v/>
      </c>
      <c r="P4917">
        <f>IF($I4917&lt;&gt;"",$I4917,IF($E4917="SGD",1,IF($E4917="USD",Settings!$B$22,IF($E4917="HKD",Settings!$B$23,1))))</f>
        <v>1</v>
      </c>
      <c r="Q4917">
        <f t="shared" si="697"/>
        <v>0</v>
      </c>
      <c r="R4917">
        <f t="shared" si="698"/>
        <v>0</v>
      </c>
      <c r="S4917" t="str">
        <f t="shared" si="690"/>
        <v/>
      </c>
      <c r="T4917" t="str">
        <f t="shared" si="691"/>
        <v/>
      </c>
      <c r="U4917" t="str">
        <f t="shared" si="692"/>
        <v/>
      </c>
    </row>
    <row r="4918" spans="12:21" ht="15" customHeight="1" x14ac:dyDescent="0.15">
      <c r="L4918" s="244" t="str">
        <f t="shared" si="693"/>
        <v/>
      </c>
      <c r="M4918" s="245" t="str">
        <f t="shared" si="694"/>
        <v/>
      </c>
      <c r="N4918" s="244" t="str">
        <f t="shared" si="695"/>
        <v/>
      </c>
      <c r="O4918" s="244" t="str">
        <f t="shared" si="696"/>
        <v/>
      </c>
      <c r="P4918">
        <f>IF($I4918&lt;&gt;"",$I4918,IF($E4918="SGD",1,IF($E4918="USD",Settings!$B$22,IF($E4918="HKD",Settings!$B$23,1))))</f>
        <v>1</v>
      </c>
      <c r="Q4918">
        <f t="shared" si="697"/>
        <v>0</v>
      </c>
      <c r="R4918">
        <f t="shared" si="698"/>
        <v>0</v>
      </c>
      <c r="S4918" t="str">
        <f t="shared" si="690"/>
        <v/>
      </c>
      <c r="T4918" t="str">
        <f t="shared" si="691"/>
        <v/>
      </c>
      <c r="U4918" t="str">
        <f t="shared" si="692"/>
        <v/>
      </c>
    </row>
    <row r="4919" spans="12:21" ht="15" customHeight="1" x14ac:dyDescent="0.15">
      <c r="L4919" s="244" t="str">
        <f t="shared" si="693"/>
        <v/>
      </c>
      <c r="M4919" s="245" t="str">
        <f t="shared" si="694"/>
        <v/>
      </c>
      <c r="N4919" s="244" t="str">
        <f t="shared" si="695"/>
        <v/>
      </c>
      <c r="O4919" s="244" t="str">
        <f t="shared" si="696"/>
        <v/>
      </c>
      <c r="P4919">
        <f>IF($I4919&lt;&gt;"",$I4919,IF($E4919="SGD",1,IF($E4919="USD",Settings!$B$22,IF($E4919="HKD",Settings!$B$23,1))))</f>
        <v>1</v>
      </c>
      <c r="Q4919">
        <f t="shared" si="697"/>
        <v>0</v>
      </c>
      <c r="R4919">
        <f t="shared" si="698"/>
        <v>0</v>
      </c>
      <c r="S4919" t="str">
        <f t="shared" si="690"/>
        <v/>
      </c>
      <c r="T4919" t="str">
        <f t="shared" si="691"/>
        <v/>
      </c>
      <c r="U4919" t="str">
        <f t="shared" si="692"/>
        <v/>
      </c>
    </row>
    <row r="4920" spans="12:21" ht="15" customHeight="1" x14ac:dyDescent="0.15">
      <c r="L4920" s="244" t="str">
        <f t="shared" si="693"/>
        <v/>
      </c>
      <c r="M4920" s="245" t="str">
        <f t="shared" si="694"/>
        <v/>
      </c>
      <c r="N4920" s="244" t="str">
        <f t="shared" si="695"/>
        <v/>
      </c>
      <c r="O4920" s="244" t="str">
        <f t="shared" si="696"/>
        <v/>
      </c>
      <c r="P4920">
        <f>IF($I4920&lt;&gt;"",$I4920,IF($E4920="SGD",1,IF($E4920="USD",Settings!$B$22,IF($E4920="HKD",Settings!$B$23,1))))</f>
        <v>1</v>
      </c>
      <c r="Q4920">
        <f t="shared" si="697"/>
        <v>0</v>
      </c>
      <c r="R4920">
        <f t="shared" si="698"/>
        <v>0</v>
      </c>
      <c r="S4920" t="str">
        <f t="shared" si="690"/>
        <v/>
      </c>
      <c r="T4920" t="str">
        <f t="shared" si="691"/>
        <v/>
      </c>
      <c r="U4920" t="str">
        <f t="shared" si="692"/>
        <v/>
      </c>
    </row>
    <row r="4921" spans="12:21" ht="15" customHeight="1" x14ac:dyDescent="0.15">
      <c r="L4921" s="244" t="str">
        <f t="shared" si="693"/>
        <v/>
      </c>
      <c r="M4921" s="245" t="str">
        <f t="shared" si="694"/>
        <v/>
      </c>
      <c r="N4921" s="244" t="str">
        <f t="shared" si="695"/>
        <v/>
      </c>
      <c r="O4921" s="244" t="str">
        <f t="shared" si="696"/>
        <v/>
      </c>
      <c r="P4921">
        <f>IF($I4921&lt;&gt;"",$I4921,IF($E4921="SGD",1,IF($E4921="USD",Settings!$B$22,IF($E4921="HKD",Settings!$B$23,1))))</f>
        <v>1</v>
      </c>
      <c r="Q4921">
        <f t="shared" si="697"/>
        <v>0</v>
      </c>
      <c r="R4921">
        <f t="shared" si="698"/>
        <v>0</v>
      </c>
      <c r="S4921" t="str">
        <f t="shared" si="690"/>
        <v/>
      </c>
      <c r="T4921" t="str">
        <f t="shared" si="691"/>
        <v/>
      </c>
      <c r="U4921" t="str">
        <f t="shared" si="692"/>
        <v/>
      </c>
    </row>
    <row r="4922" spans="12:21" ht="15" customHeight="1" x14ac:dyDescent="0.15">
      <c r="L4922" s="244" t="str">
        <f t="shared" si="693"/>
        <v/>
      </c>
      <c r="M4922" s="245" t="str">
        <f t="shared" si="694"/>
        <v/>
      </c>
      <c r="N4922" s="244" t="str">
        <f t="shared" si="695"/>
        <v/>
      </c>
      <c r="O4922" s="244" t="str">
        <f t="shared" si="696"/>
        <v/>
      </c>
      <c r="P4922">
        <f>IF($I4922&lt;&gt;"",$I4922,IF($E4922="SGD",1,IF($E4922="USD",Settings!$B$22,IF($E4922="HKD",Settings!$B$23,1))))</f>
        <v>1</v>
      </c>
      <c r="Q4922">
        <f t="shared" si="697"/>
        <v>0</v>
      </c>
      <c r="R4922">
        <f t="shared" si="698"/>
        <v>0</v>
      </c>
      <c r="S4922" t="str">
        <f t="shared" si="690"/>
        <v/>
      </c>
      <c r="T4922" t="str">
        <f t="shared" si="691"/>
        <v/>
      </c>
      <c r="U4922" t="str">
        <f t="shared" si="692"/>
        <v/>
      </c>
    </row>
    <row r="4923" spans="12:21" ht="15" customHeight="1" x14ac:dyDescent="0.15">
      <c r="L4923" s="244" t="str">
        <f t="shared" si="693"/>
        <v/>
      </c>
      <c r="M4923" s="245" t="str">
        <f t="shared" si="694"/>
        <v/>
      </c>
      <c r="N4923" s="244" t="str">
        <f t="shared" si="695"/>
        <v/>
      </c>
      <c r="O4923" s="244" t="str">
        <f t="shared" si="696"/>
        <v/>
      </c>
      <c r="P4923">
        <f>IF($I4923&lt;&gt;"",$I4923,IF($E4923="SGD",1,IF($E4923="USD",Settings!$B$22,IF($E4923="HKD",Settings!$B$23,1))))</f>
        <v>1</v>
      </c>
      <c r="Q4923">
        <f t="shared" si="697"/>
        <v>0</v>
      </c>
      <c r="R4923">
        <f t="shared" si="698"/>
        <v>0</v>
      </c>
      <c r="S4923" t="str">
        <f t="shared" si="690"/>
        <v/>
      </c>
      <c r="T4923" t="str">
        <f t="shared" si="691"/>
        <v/>
      </c>
      <c r="U4923" t="str">
        <f t="shared" si="692"/>
        <v/>
      </c>
    </row>
    <row r="4924" spans="12:21" ht="15" customHeight="1" x14ac:dyDescent="0.15">
      <c r="L4924" s="244" t="str">
        <f t="shared" si="693"/>
        <v/>
      </c>
      <c r="M4924" s="245" t="str">
        <f t="shared" si="694"/>
        <v/>
      </c>
      <c r="N4924" s="244" t="str">
        <f t="shared" si="695"/>
        <v/>
      </c>
      <c r="O4924" s="244" t="str">
        <f t="shared" si="696"/>
        <v/>
      </c>
      <c r="P4924">
        <f>IF($I4924&lt;&gt;"",$I4924,IF($E4924="SGD",1,IF($E4924="USD",Settings!$B$22,IF($E4924="HKD",Settings!$B$23,1))))</f>
        <v>1</v>
      </c>
      <c r="Q4924">
        <f t="shared" si="697"/>
        <v>0</v>
      </c>
      <c r="R4924">
        <f t="shared" si="698"/>
        <v>0</v>
      </c>
      <c r="S4924" t="str">
        <f t="shared" si="690"/>
        <v/>
      </c>
      <c r="T4924" t="str">
        <f t="shared" si="691"/>
        <v/>
      </c>
      <c r="U4924" t="str">
        <f t="shared" si="692"/>
        <v/>
      </c>
    </row>
    <row r="4925" spans="12:21" ht="15" customHeight="1" x14ac:dyDescent="0.15">
      <c r="L4925" s="244" t="str">
        <f t="shared" si="693"/>
        <v/>
      </c>
      <c r="M4925" s="245" t="str">
        <f t="shared" si="694"/>
        <v/>
      </c>
      <c r="N4925" s="244" t="str">
        <f t="shared" si="695"/>
        <v/>
      </c>
      <c r="O4925" s="244" t="str">
        <f t="shared" si="696"/>
        <v/>
      </c>
      <c r="P4925">
        <f>IF($I4925&lt;&gt;"",$I4925,IF($E4925="SGD",1,IF($E4925="USD",Settings!$B$22,IF($E4925="HKD",Settings!$B$23,1))))</f>
        <v>1</v>
      </c>
      <c r="Q4925">
        <f t="shared" si="697"/>
        <v>0</v>
      </c>
      <c r="R4925">
        <f t="shared" si="698"/>
        <v>0</v>
      </c>
      <c r="S4925" t="str">
        <f t="shared" si="690"/>
        <v/>
      </c>
      <c r="T4925" t="str">
        <f t="shared" si="691"/>
        <v/>
      </c>
      <c r="U4925" t="str">
        <f t="shared" si="692"/>
        <v/>
      </c>
    </row>
    <row r="4926" spans="12:21" ht="15" customHeight="1" x14ac:dyDescent="0.15">
      <c r="L4926" s="244" t="str">
        <f t="shared" si="693"/>
        <v/>
      </c>
      <c r="M4926" s="245" t="str">
        <f t="shared" si="694"/>
        <v/>
      </c>
      <c r="N4926" s="244" t="str">
        <f t="shared" si="695"/>
        <v/>
      </c>
      <c r="O4926" s="244" t="str">
        <f t="shared" si="696"/>
        <v/>
      </c>
      <c r="P4926">
        <f>IF($I4926&lt;&gt;"",$I4926,IF($E4926="SGD",1,IF($E4926="USD",Settings!$B$22,IF($E4926="HKD",Settings!$B$23,1))))</f>
        <v>1</v>
      </c>
      <c r="Q4926">
        <f t="shared" si="697"/>
        <v>0</v>
      </c>
      <c r="R4926">
        <f t="shared" si="698"/>
        <v>0</v>
      </c>
      <c r="S4926" t="str">
        <f t="shared" si="690"/>
        <v/>
      </c>
      <c r="T4926" t="str">
        <f t="shared" si="691"/>
        <v/>
      </c>
      <c r="U4926" t="str">
        <f t="shared" si="692"/>
        <v/>
      </c>
    </row>
    <row r="4927" spans="12:21" ht="15" customHeight="1" x14ac:dyDescent="0.15">
      <c r="L4927" s="244" t="str">
        <f t="shared" si="693"/>
        <v/>
      </c>
      <c r="M4927" s="245" t="str">
        <f t="shared" si="694"/>
        <v/>
      </c>
      <c r="N4927" s="244" t="str">
        <f t="shared" si="695"/>
        <v/>
      </c>
      <c r="O4927" s="244" t="str">
        <f t="shared" si="696"/>
        <v/>
      </c>
      <c r="P4927">
        <f>IF($I4927&lt;&gt;"",$I4927,IF($E4927="SGD",1,IF($E4927="USD",Settings!$B$22,IF($E4927="HKD",Settings!$B$23,1))))</f>
        <v>1</v>
      </c>
      <c r="Q4927">
        <f t="shared" si="697"/>
        <v>0</v>
      </c>
      <c r="R4927">
        <f t="shared" si="698"/>
        <v>0</v>
      </c>
      <c r="S4927" t="str">
        <f t="shared" si="690"/>
        <v/>
      </c>
      <c r="T4927" t="str">
        <f t="shared" si="691"/>
        <v/>
      </c>
      <c r="U4927" t="str">
        <f t="shared" si="692"/>
        <v/>
      </c>
    </row>
    <row r="4928" spans="12:21" ht="15" customHeight="1" x14ac:dyDescent="0.15">
      <c r="L4928" s="244" t="str">
        <f t="shared" si="693"/>
        <v/>
      </c>
      <c r="M4928" s="245" t="str">
        <f t="shared" si="694"/>
        <v/>
      </c>
      <c r="N4928" s="244" t="str">
        <f t="shared" si="695"/>
        <v/>
      </c>
      <c r="O4928" s="244" t="str">
        <f t="shared" si="696"/>
        <v/>
      </c>
      <c r="P4928">
        <f>IF($I4928&lt;&gt;"",$I4928,IF($E4928="SGD",1,IF($E4928="USD",Settings!$B$22,IF($E4928="HKD",Settings!$B$23,1))))</f>
        <v>1</v>
      </c>
      <c r="Q4928">
        <f t="shared" si="697"/>
        <v>0</v>
      </c>
      <c r="R4928">
        <f t="shared" si="698"/>
        <v>0</v>
      </c>
      <c r="S4928" t="str">
        <f t="shared" si="690"/>
        <v/>
      </c>
      <c r="T4928" t="str">
        <f t="shared" si="691"/>
        <v/>
      </c>
      <c r="U4928" t="str">
        <f t="shared" si="692"/>
        <v/>
      </c>
    </row>
    <row r="4929" spans="12:21" ht="15" customHeight="1" x14ac:dyDescent="0.15">
      <c r="L4929" s="244" t="str">
        <f t="shared" si="693"/>
        <v/>
      </c>
      <c r="M4929" s="245" t="str">
        <f t="shared" si="694"/>
        <v/>
      </c>
      <c r="N4929" s="244" t="str">
        <f t="shared" si="695"/>
        <v/>
      </c>
      <c r="O4929" s="244" t="str">
        <f t="shared" si="696"/>
        <v/>
      </c>
      <c r="P4929">
        <f>IF($I4929&lt;&gt;"",$I4929,IF($E4929="SGD",1,IF($E4929="USD",Settings!$B$22,IF($E4929="HKD",Settings!$B$23,1))))</f>
        <v>1</v>
      </c>
      <c r="Q4929">
        <f t="shared" si="697"/>
        <v>0</v>
      </c>
      <c r="R4929">
        <f t="shared" si="698"/>
        <v>0</v>
      </c>
      <c r="S4929" t="str">
        <f t="shared" si="690"/>
        <v/>
      </c>
      <c r="T4929" t="str">
        <f t="shared" si="691"/>
        <v/>
      </c>
      <c r="U4929" t="str">
        <f t="shared" si="692"/>
        <v/>
      </c>
    </row>
    <row r="4930" spans="12:21" ht="15" customHeight="1" x14ac:dyDescent="0.15">
      <c r="L4930" s="244" t="str">
        <f t="shared" si="693"/>
        <v/>
      </c>
      <c r="M4930" s="245" t="str">
        <f t="shared" si="694"/>
        <v/>
      </c>
      <c r="N4930" s="244" t="str">
        <f t="shared" si="695"/>
        <v/>
      </c>
      <c r="O4930" s="244" t="str">
        <f t="shared" si="696"/>
        <v/>
      </c>
      <c r="P4930">
        <f>IF($I4930&lt;&gt;"",$I4930,IF($E4930="SGD",1,IF($E4930="USD",Settings!$B$22,IF($E4930="HKD",Settings!$B$23,1))))</f>
        <v>1</v>
      </c>
      <c r="Q4930">
        <f t="shared" si="697"/>
        <v>0</v>
      </c>
      <c r="R4930">
        <f t="shared" si="698"/>
        <v>0</v>
      </c>
      <c r="S4930" t="str">
        <f t="shared" ref="S4930:S4993" si="699">IF(L4930="","",SUMIFS($M:$M,$L:$L,L4930,$T:$T,"&lt;="&amp;T4930))</f>
        <v/>
      </c>
      <c r="T4930" t="str">
        <f t="shared" ref="T4930:T4993" si="700">IF(L4930="","",INT(G4930)*100000+ROW())</f>
        <v/>
      </c>
      <c r="U4930" t="str">
        <f t="shared" ref="U4930:U4993" si="701">IF(L4930="","",IF(AND(COUNTIFS($L:$L,L4930,$S:$S,"&gt;-0.000001",$S:$S,"&lt;0.000001",$T:$T,"&gt;"&amp;T4930)=0,ABS(S4930)&gt;0.000001),1,0))</f>
        <v/>
      </c>
    </row>
    <row r="4931" spans="12:21" ht="15" customHeight="1" x14ac:dyDescent="0.15">
      <c r="L4931" s="244" t="str">
        <f t="shared" si="693"/>
        <v/>
      </c>
      <c r="M4931" s="245" t="str">
        <f t="shared" si="694"/>
        <v/>
      </c>
      <c r="N4931" s="244" t="str">
        <f t="shared" si="695"/>
        <v/>
      </c>
      <c r="O4931" s="244" t="str">
        <f t="shared" si="696"/>
        <v/>
      </c>
      <c r="P4931">
        <f>IF($I4931&lt;&gt;"",$I4931,IF($E4931="SGD",1,IF($E4931="USD",Settings!$B$22,IF($E4931="HKD",Settings!$B$23,1))))</f>
        <v>1</v>
      </c>
      <c r="Q4931">
        <f t="shared" si="697"/>
        <v>0</v>
      </c>
      <c r="R4931">
        <f t="shared" si="698"/>
        <v>0</v>
      </c>
      <c r="S4931" t="str">
        <f t="shared" si="699"/>
        <v/>
      </c>
      <c r="T4931" t="str">
        <f t="shared" si="700"/>
        <v/>
      </c>
      <c r="U4931" t="str">
        <f t="shared" si="701"/>
        <v/>
      </c>
    </row>
    <row r="4932" spans="12:21" ht="15" customHeight="1" x14ac:dyDescent="0.15">
      <c r="L4932" s="244" t="str">
        <f t="shared" si="693"/>
        <v/>
      </c>
      <c r="M4932" s="245" t="str">
        <f t="shared" si="694"/>
        <v/>
      </c>
      <c r="N4932" s="244" t="str">
        <f t="shared" si="695"/>
        <v/>
      </c>
      <c r="O4932" s="244" t="str">
        <f t="shared" si="696"/>
        <v/>
      </c>
      <c r="P4932">
        <f>IF($I4932&lt;&gt;"",$I4932,IF($E4932="SGD",1,IF($E4932="USD",Settings!$B$22,IF($E4932="HKD",Settings!$B$23,1))))</f>
        <v>1</v>
      </c>
      <c r="Q4932">
        <f t="shared" si="697"/>
        <v>0</v>
      </c>
      <c r="R4932">
        <f t="shared" si="698"/>
        <v>0</v>
      </c>
      <c r="S4932" t="str">
        <f t="shared" si="699"/>
        <v/>
      </c>
      <c r="T4932" t="str">
        <f t="shared" si="700"/>
        <v/>
      </c>
      <c r="U4932" t="str">
        <f t="shared" si="701"/>
        <v/>
      </c>
    </row>
    <row r="4933" spans="12:21" ht="15" customHeight="1" x14ac:dyDescent="0.15">
      <c r="L4933" s="244" t="str">
        <f t="shared" si="693"/>
        <v/>
      </c>
      <c r="M4933" s="245" t="str">
        <f t="shared" si="694"/>
        <v/>
      </c>
      <c r="N4933" s="244" t="str">
        <f t="shared" si="695"/>
        <v/>
      </c>
      <c r="O4933" s="244" t="str">
        <f t="shared" si="696"/>
        <v/>
      </c>
      <c r="P4933">
        <f>IF($I4933&lt;&gt;"",$I4933,IF($E4933="SGD",1,IF($E4933="USD",Settings!$B$22,IF($E4933="HKD",Settings!$B$23,1))))</f>
        <v>1</v>
      </c>
      <c r="Q4933">
        <f t="shared" si="697"/>
        <v>0</v>
      </c>
      <c r="R4933">
        <f t="shared" si="698"/>
        <v>0</v>
      </c>
      <c r="S4933" t="str">
        <f t="shared" si="699"/>
        <v/>
      </c>
      <c r="T4933" t="str">
        <f t="shared" si="700"/>
        <v/>
      </c>
      <c r="U4933" t="str">
        <f t="shared" si="701"/>
        <v/>
      </c>
    </row>
    <row r="4934" spans="12:21" ht="15" customHeight="1" x14ac:dyDescent="0.15">
      <c r="L4934" s="244" t="str">
        <f t="shared" si="693"/>
        <v/>
      </c>
      <c r="M4934" s="245" t="str">
        <f t="shared" si="694"/>
        <v/>
      </c>
      <c r="N4934" s="244" t="str">
        <f t="shared" si="695"/>
        <v/>
      </c>
      <c r="O4934" s="244" t="str">
        <f t="shared" si="696"/>
        <v/>
      </c>
      <c r="P4934">
        <f>IF($I4934&lt;&gt;"",$I4934,IF($E4934="SGD",1,IF($E4934="USD",Settings!$B$22,IF($E4934="HKD",Settings!$B$23,1))))</f>
        <v>1</v>
      </c>
      <c r="Q4934">
        <f t="shared" si="697"/>
        <v>0</v>
      </c>
      <c r="R4934">
        <f t="shared" si="698"/>
        <v>0</v>
      </c>
      <c r="S4934" t="str">
        <f t="shared" si="699"/>
        <v/>
      </c>
      <c r="T4934" t="str">
        <f t="shared" si="700"/>
        <v/>
      </c>
      <c r="U4934" t="str">
        <f t="shared" si="701"/>
        <v/>
      </c>
    </row>
    <row r="4935" spans="12:21" ht="15" customHeight="1" x14ac:dyDescent="0.15">
      <c r="L4935" s="244" t="str">
        <f t="shared" si="693"/>
        <v/>
      </c>
      <c r="M4935" s="245" t="str">
        <f t="shared" si="694"/>
        <v/>
      </c>
      <c r="N4935" s="244" t="str">
        <f t="shared" si="695"/>
        <v/>
      </c>
      <c r="O4935" s="244" t="str">
        <f t="shared" si="696"/>
        <v/>
      </c>
      <c r="P4935">
        <f>IF($I4935&lt;&gt;"",$I4935,IF($E4935="SGD",1,IF($E4935="USD",Settings!$B$22,IF($E4935="HKD",Settings!$B$23,1))))</f>
        <v>1</v>
      </c>
      <c r="Q4935">
        <f t="shared" si="697"/>
        <v>0</v>
      </c>
      <c r="R4935">
        <f t="shared" si="698"/>
        <v>0</v>
      </c>
      <c r="S4935" t="str">
        <f t="shared" si="699"/>
        <v/>
      </c>
      <c r="T4935" t="str">
        <f t="shared" si="700"/>
        <v/>
      </c>
      <c r="U4935" t="str">
        <f t="shared" si="701"/>
        <v/>
      </c>
    </row>
    <row r="4936" spans="12:21" ht="15" customHeight="1" x14ac:dyDescent="0.15">
      <c r="L4936" s="244" t="str">
        <f t="shared" si="693"/>
        <v/>
      </c>
      <c r="M4936" s="245" t="str">
        <f t="shared" si="694"/>
        <v/>
      </c>
      <c r="N4936" s="244" t="str">
        <f t="shared" si="695"/>
        <v/>
      </c>
      <c r="O4936" s="244" t="str">
        <f t="shared" si="696"/>
        <v/>
      </c>
      <c r="P4936">
        <f>IF($I4936&lt;&gt;"",$I4936,IF($E4936="SGD",1,IF($E4936="USD",Settings!$B$22,IF($E4936="HKD",Settings!$B$23,1))))</f>
        <v>1</v>
      </c>
      <c r="Q4936">
        <f t="shared" si="697"/>
        <v>0</v>
      </c>
      <c r="R4936">
        <f t="shared" si="698"/>
        <v>0</v>
      </c>
      <c r="S4936" t="str">
        <f t="shared" si="699"/>
        <v/>
      </c>
      <c r="T4936" t="str">
        <f t="shared" si="700"/>
        <v/>
      </c>
      <c r="U4936" t="str">
        <f t="shared" si="701"/>
        <v/>
      </c>
    </row>
    <row r="4937" spans="12:21" ht="15" customHeight="1" x14ac:dyDescent="0.15">
      <c r="L4937" s="244" t="str">
        <f t="shared" si="693"/>
        <v/>
      </c>
      <c r="M4937" s="245" t="str">
        <f t="shared" si="694"/>
        <v/>
      </c>
      <c r="N4937" s="244" t="str">
        <f t="shared" si="695"/>
        <v/>
      </c>
      <c r="O4937" s="244" t="str">
        <f t="shared" si="696"/>
        <v/>
      </c>
      <c r="P4937">
        <f>IF($I4937&lt;&gt;"",$I4937,IF($E4937="SGD",1,IF($E4937="USD",Settings!$B$22,IF($E4937="HKD",Settings!$B$23,1))))</f>
        <v>1</v>
      </c>
      <c r="Q4937">
        <f t="shared" si="697"/>
        <v>0</v>
      </c>
      <c r="R4937">
        <f t="shared" si="698"/>
        <v>0</v>
      </c>
      <c r="S4937" t="str">
        <f t="shared" si="699"/>
        <v/>
      </c>
      <c r="T4937" t="str">
        <f t="shared" si="700"/>
        <v/>
      </c>
      <c r="U4937" t="str">
        <f t="shared" si="701"/>
        <v/>
      </c>
    </row>
    <row r="4938" spans="12:21" ht="15" customHeight="1" x14ac:dyDescent="0.15">
      <c r="L4938" s="244" t="str">
        <f t="shared" si="693"/>
        <v/>
      </c>
      <c r="M4938" s="245" t="str">
        <f t="shared" si="694"/>
        <v/>
      </c>
      <c r="N4938" s="244" t="str">
        <f t="shared" si="695"/>
        <v/>
      </c>
      <c r="O4938" s="244" t="str">
        <f t="shared" si="696"/>
        <v/>
      </c>
      <c r="P4938">
        <f>IF($I4938&lt;&gt;"",$I4938,IF($E4938="SGD",1,IF($E4938="USD",Settings!$B$22,IF($E4938="HKD",Settings!$B$23,1))))</f>
        <v>1</v>
      </c>
      <c r="Q4938">
        <f t="shared" si="697"/>
        <v>0</v>
      </c>
      <c r="R4938">
        <f t="shared" si="698"/>
        <v>0</v>
      </c>
      <c r="S4938" t="str">
        <f t="shared" si="699"/>
        <v/>
      </c>
      <c r="T4938" t="str">
        <f t="shared" si="700"/>
        <v/>
      </c>
      <c r="U4938" t="str">
        <f t="shared" si="701"/>
        <v/>
      </c>
    </row>
    <row r="4939" spans="12:21" ht="15" customHeight="1" x14ac:dyDescent="0.15">
      <c r="L4939" s="244" t="str">
        <f t="shared" si="693"/>
        <v/>
      </c>
      <c r="M4939" s="245" t="str">
        <f t="shared" si="694"/>
        <v/>
      </c>
      <c r="N4939" s="244" t="str">
        <f t="shared" si="695"/>
        <v/>
      </c>
      <c r="O4939" s="244" t="str">
        <f t="shared" si="696"/>
        <v/>
      </c>
      <c r="P4939">
        <f>IF($I4939&lt;&gt;"",$I4939,IF($E4939="SGD",1,IF($E4939="USD",Settings!$B$22,IF($E4939="HKD",Settings!$B$23,1))))</f>
        <v>1</v>
      </c>
      <c r="Q4939">
        <f t="shared" si="697"/>
        <v>0</v>
      </c>
      <c r="R4939">
        <f t="shared" si="698"/>
        <v>0</v>
      </c>
      <c r="S4939" t="str">
        <f t="shared" si="699"/>
        <v/>
      </c>
      <c r="T4939" t="str">
        <f t="shared" si="700"/>
        <v/>
      </c>
      <c r="U4939" t="str">
        <f t="shared" si="701"/>
        <v/>
      </c>
    </row>
    <row r="4940" spans="12:21" ht="15" customHeight="1" x14ac:dyDescent="0.15">
      <c r="L4940" s="244" t="str">
        <f t="shared" si="693"/>
        <v/>
      </c>
      <c r="M4940" s="245" t="str">
        <f t="shared" si="694"/>
        <v/>
      </c>
      <c r="N4940" s="244" t="str">
        <f t="shared" si="695"/>
        <v/>
      </c>
      <c r="O4940" s="244" t="str">
        <f t="shared" si="696"/>
        <v/>
      </c>
      <c r="P4940">
        <f>IF($I4940&lt;&gt;"",$I4940,IF($E4940="SGD",1,IF($E4940="USD",Settings!$B$22,IF($E4940="HKD",Settings!$B$23,1))))</f>
        <v>1</v>
      </c>
      <c r="Q4940">
        <f t="shared" si="697"/>
        <v>0</v>
      </c>
      <c r="R4940">
        <f t="shared" si="698"/>
        <v>0</v>
      </c>
      <c r="S4940" t="str">
        <f t="shared" si="699"/>
        <v/>
      </c>
      <c r="T4940" t="str">
        <f t="shared" si="700"/>
        <v/>
      </c>
      <c r="U4940" t="str">
        <f t="shared" si="701"/>
        <v/>
      </c>
    </row>
    <row r="4941" spans="12:21" ht="15" customHeight="1" x14ac:dyDescent="0.15">
      <c r="L4941" s="244" t="str">
        <f t="shared" si="693"/>
        <v/>
      </c>
      <c r="M4941" s="245" t="str">
        <f t="shared" si="694"/>
        <v/>
      </c>
      <c r="N4941" s="244" t="str">
        <f t="shared" si="695"/>
        <v/>
      </c>
      <c r="O4941" s="244" t="str">
        <f t="shared" si="696"/>
        <v/>
      </c>
      <c r="P4941">
        <f>IF($I4941&lt;&gt;"",$I4941,IF($E4941="SGD",1,IF($E4941="USD",Settings!$B$22,IF($E4941="HKD",Settings!$B$23,1))))</f>
        <v>1</v>
      </c>
      <c r="Q4941">
        <f t="shared" si="697"/>
        <v>0</v>
      </c>
      <c r="R4941">
        <f t="shared" si="698"/>
        <v>0</v>
      </c>
      <c r="S4941" t="str">
        <f t="shared" si="699"/>
        <v/>
      </c>
      <c r="T4941" t="str">
        <f t="shared" si="700"/>
        <v/>
      </c>
      <c r="U4941" t="str">
        <f t="shared" si="701"/>
        <v/>
      </c>
    </row>
    <row r="4942" spans="12:21" ht="15" customHeight="1" x14ac:dyDescent="0.15">
      <c r="L4942" s="244" t="str">
        <f t="shared" si="693"/>
        <v/>
      </c>
      <c r="M4942" s="245" t="str">
        <f t="shared" si="694"/>
        <v/>
      </c>
      <c r="N4942" s="244" t="str">
        <f t="shared" si="695"/>
        <v/>
      </c>
      <c r="O4942" s="244" t="str">
        <f t="shared" si="696"/>
        <v/>
      </c>
      <c r="P4942">
        <f>IF($I4942&lt;&gt;"",$I4942,IF($E4942="SGD",1,IF($E4942="USD",Settings!$B$22,IF($E4942="HKD",Settings!$B$23,1))))</f>
        <v>1</v>
      </c>
      <c r="Q4942">
        <f t="shared" si="697"/>
        <v>0</v>
      </c>
      <c r="R4942">
        <f t="shared" si="698"/>
        <v>0</v>
      </c>
      <c r="S4942" t="str">
        <f t="shared" si="699"/>
        <v/>
      </c>
      <c r="T4942" t="str">
        <f t="shared" si="700"/>
        <v/>
      </c>
      <c r="U4942" t="str">
        <f t="shared" si="701"/>
        <v/>
      </c>
    </row>
    <row r="4943" spans="12:21" ht="15" customHeight="1" x14ac:dyDescent="0.15">
      <c r="L4943" s="244" t="str">
        <f t="shared" si="693"/>
        <v/>
      </c>
      <c r="M4943" s="245" t="str">
        <f t="shared" si="694"/>
        <v/>
      </c>
      <c r="N4943" s="244" t="str">
        <f t="shared" si="695"/>
        <v/>
      </c>
      <c r="O4943" s="244" t="str">
        <f t="shared" si="696"/>
        <v/>
      </c>
      <c r="P4943">
        <f>IF($I4943&lt;&gt;"",$I4943,IF($E4943="SGD",1,IF($E4943="USD",Settings!$B$22,IF($E4943="HKD",Settings!$B$23,1))))</f>
        <v>1</v>
      </c>
      <c r="Q4943">
        <f t="shared" si="697"/>
        <v>0</v>
      </c>
      <c r="R4943">
        <f t="shared" si="698"/>
        <v>0</v>
      </c>
      <c r="S4943" t="str">
        <f t="shared" si="699"/>
        <v/>
      </c>
      <c r="T4943" t="str">
        <f t="shared" si="700"/>
        <v/>
      </c>
      <c r="U4943" t="str">
        <f t="shared" si="701"/>
        <v/>
      </c>
    </row>
    <row r="4944" spans="12:21" ht="15" customHeight="1" x14ac:dyDescent="0.15">
      <c r="L4944" s="244" t="str">
        <f t="shared" si="693"/>
        <v/>
      </c>
      <c r="M4944" s="245" t="str">
        <f t="shared" si="694"/>
        <v/>
      </c>
      <c r="N4944" s="244" t="str">
        <f t="shared" si="695"/>
        <v/>
      </c>
      <c r="O4944" s="244" t="str">
        <f t="shared" si="696"/>
        <v/>
      </c>
      <c r="P4944">
        <f>IF($I4944&lt;&gt;"",$I4944,IF($E4944="SGD",1,IF($E4944="USD",Settings!$B$22,IF($E4944="HKD",Settings!$B$23,1))))</f>
        <v>1</v>
      </c>
      <c r="Q4944">
        <f t="shared" si="697"/>
        <v>0</v>
      </c>
      <c r="R4944">
        <f t="shared" si="698"/>
        <v>0</v>
      </c>
      <c r="S4944" t="str">
        <f t="shared" si="699"/>
        <v/>
      </c>
      <c r="T4944" t="str">
        <f t="shared" si="700"/>
        <v/>
      </c>
      <c r="U4944" t="str">
        <f t="shared" si="701"/>
        <v/>
      </c>
    </row>
    <row r="4945" spans="12:21" ht="15" customHeight="1" x14ac:dyDescent="0.15">
      <c r="L4945" s="244" t="str">
        <f t="shared" si="693"/>
        <v/>
      </c>
      <c r="M4945" s="245" t="str">
        <f t="shared" si="694"/>
        <v/>
      </c>
      <c r="N4945" s="244" t="str">
        <f t="shared" si="695"/>
        <v/>
      </c>
      <c r="O4945" s="244" t="str">
        <f t="shared" si="696"/>
        <v/>
      </c>
      <c r="P4945">
        <f>IF($I4945&lt;&gt;"",$I4945,IF($E4945="SGD",1,IF($E4945="USD",Settings!$B$22,IF($E4945="HKD",Settings!$B$23,1))))</f>
        <v>1</v>
      </c>
      <c r="Q4945">
        <f t="shared" si="697"/>
        <v>0</v>
      </c>
      <c r="R4945">
        <f t="shared" si="698"/>
        <v>0</v>
      </c>
      <c r="S4945" t="str">
        <f t="shared" si="699"/>
        <v/>
      </c>
      <c r="T4945" t="str">
        <f t="shared" si="700"/>
        <v/>
      </c>
      <c r="U4945" t="str">
        <f t="shared" si="701"/>
        <v/>
      </c>
    </row>
    <row r="4946" spans="12:21" ht="15" customHeight="1" x14ac:dyDescent="0.15">
      <c r="L4946" s="244" t="str">
        <f t="shared" si="693"/>
        <v/>
      </c>
      <c r="M4946" s="245" t="str">
        <f t="shared" si="694"/>
        <v/>
      </c>
      <c r="N4946" s="244" t="str">
        <f t="shared" si="695"/>
        <v/>
      </c>
      <c r="O4946" s="244" t="str">
        <f t="shared" si="696"/>
        <v/>
      </c>
      <c r="P4946">
        <f>IF($I4946&lt;&gt;"",$I4946,IF($E4946="SGD",1,IF($E4946="USD",Settings!$B$22,IF($E4946="HKD",Settings!$B$23,1))))</f>
        <v>1</v>
      </c>
      <c r="Q4946">
        <f t="shared" si="697"/>
        <v>0</v>
      </c>
      <c r="R4946">
        <f t="shared" si="698"/>
        <v>0</v>
      </c>
      <c r="S4946" t="str">
        <f t="shared" si="699"/>
        <v/>
      </c>
      <c r="T4946" t="str">
        <f t="shared" si="700"/>
        <v/>
      </c>
      <c r="U4946" t="str">
        <f t="shared" si="701"/>
        <v/>
      </c>
    </row>
    <row r="4947" spans="12:21" ht="15" customHeight="1" x14ac:dyDescent="0.15">
      <c r="L4947" s="244" t="str">
        <f t="shared" si="693"/>
        <v/>
      </c>
      <c r="M4947" s="245" t="str">
        <f t="shared" si="694"/>
        <v/>
      </c>
      <c r="N4947" s="244" t="str">
        <f t="shared" si="695"/>
        <v/>
      </c>
      <c r="O4947" s="244" t="str">
        <f t="shared" si="696"/>
        <v/>
      </c>
      <c r="P4947">
        <f>IF($I4947&lt;&gt;"",$I4947,IF($E4947="SGD",1,IF($E4947="USD",Settings!$B$22,IF($E4947="HKD",Settings!$B$23,1))))</f>
        <v>1</v>
      </c>
      <c r="Q4947">
        <f t="shared" si="697"/>
        <v>0</v>
      </c>
      <c r="R4947">
        <f t="shared" si="698"/>
        <v>0</v>
      </c>
      <c r="S4947" t="str">
        <f t="shared" si="699"/>
        <v/>
      </c>
      <c r="T4947" t="str">
        <f t="shared" si="700"/>
        <v/>
      </c>
      <c r="U4947" t="str">
        <f t="shared" si="701"/>
        <v/>
      </c>
    </row>
    <row r="4948" spans="12:21" ht="15" customHeight="1" x14ac:dyDescent="0.15">
      <c r="L4948" s="244" t="str">
        <f t="shared" si="693"/>
        <v/>
      </c>
      <c r="M4948" s="245" t="str">
        <f t="shared" si="694"/>
        <v/>
      </c>
      <c r="N4948" s="244" t="str">
        <f t="shared" si="695"/>
        <v/>
      </c>
      <c r="O4948" s="244" t="str">
        <f t="shared" si="696"/>
        <v/>
      </c>
      <c r="P4948">
        <f>IF($I4948&lt;&gt;"",$I4948,IF($E4948="SGD",1,IF($E4948="USD",Settings!$B$22,IF($E4948="HKD",Settings!$B$23,1))))</f>
        <v>1</v>
      </c>
      <c r="Q4948">
        <f t="shared" si="697"/>
        <v>0</v>
      </c>
      <c r="R4948">
        <f t="shared" si="698"/>
        <v>0</v>
      </c>
      <c r="S4948" t="str">
        <f t="shared" si="699"/>
        <v/>
      </c>
      <c r="T4948" t="str">
        <f t="shared" si="700"/>
        <v/>
      </c>
      <c r="U4948" t="str">
        <f t="shared" si="701"/>
        <v/>
      </c>
    </row>
    <row r="4949" spans="12:21" ht="15" customHeight="1" x14ac:dyDescent="0.15">
      <c r="L4949" s="244" t="str">
        <f t="shared" si="693"/>
        <v/>
      </c>
      <c r="M4949" s="245" t="str">
        <f t="shared" si="694"/>
        <v/>
      </c>
      <c r="N4949" s="244" t="str">
        <f t="shared" si="695"/>
        <v/>
      </c>
      <c r="O4949" s="244" t="str">
        <f t="shared" si="696"/>
        <v/>
      </c>
      <c r="P4949">
        <f>IF($I4949&lt;&gt;"",$I4949,IF($E4949="SGD",1,IF($E4949="USD",Settings!$B$22,IF($E4949="HKD",Settings!$B$23,1))))</f>
        <v>1</v>
      </c>
      <c r="Q4949">
        <f t="shared" si="697"/>
        <v>0</v>
      </c>
      <c r="R4949">
        <f t="shared" si="698"/>
        <v>0</v>
      </c>
      <c r="S4949" t="str">
        <f t="shared" si="699"/>
        <v/>
      </c>
      <c r="T4949" t="str">
        <f t="shared" si="700"/>
        <v/>
      </c>
      <c r="U4949" t="str">
        <f t="shared" si="701"/>
        <v/>
      </c>
    </row>
    <row r="4950" spans="12:21" ht="15" customHeight="1" x14ac:dyDescent="0.15">
      <c r="L4950" s="244" t="str">
        <f t="shared" si="693"/>
        <v/>
      </c>
      <c r="M4950" s="245" t="str">
        <f t="shared" si="694"/>
        <v/>
      </c>
      <c r="N4950" s="244" t="str">
        <f t="shared" si="695"/>
        <v/>
      </c>
      <c r="O4950" s="244" t="str">
        <f t="shared" si="696"/>
        <v/>
      </c>
      <c r="P4950">
        <f>IF($I4950&lt;&gt;"",$I4950,IF($E4950="SGD",1,IF($E4950="USD",Settings!$B$22,IF($E4950="HKD",Settings!$B$23,1))))</f>
        <v>1</v>
      </c>
      <c r="Q4950">
        <f t="shared" si="697"/>
        <v>0</v>
      </c>
      <c r="R4950">
        <f t="shared" si="698"/>
        <v>0</v>
      </c>
      <c r="S4950" t="str">
        <f t="shared" si="699"/>
        <v/>
      </c>
      <c r="T4950" t="str">
        <f t="shared" si="700"/>
        <v/>
      </c>
      <c r="U4950" t="str">
        <f t="shared" si="701"/>
        <v/>
      </c>
    </row>
    <row r="4951" spans="12:21" ht="15" customHeight="1" x14ac:dyDescent="0.15">
      <c r="L4951" s="244" t="str">
        <f t="shared" si="693"/>
        <v/>
      </c>
      <c r="M4951" s="245" t="str">
        <f t="shared" si="694"/>
        <v/>
      </c>
      <c r="N4951" s="244" t="str">
        <f t="shared" si="695"/>
        <v/>
      </c>
      <c r="O4951" s="244" t="str">
        <f t="shared" si="696"/>
        <v/>
      </c>
      <c r="P4951">
        <f>IF($I4951&lt;&gt;"",$I4951,IF($E4951="SGD",1,IF($E4951="USD",Settings!$B$22,IF($E4951="HKD",Settings!$B$23,1))))</f>
        <v>1</v>
      </c>
      <c r="Q4951">
        <f t="shared" si="697"/>
        <v>0</v>
      </c>
      <c r="R4951">
        <f t="shared" si="698"/>
        <v>0</v>
      </c>
      <c r="S4951" t="str">
        <f t="shared" si="699"/>
        <v/>
      </c>
      <c r="T4951" t="str">
        <f t="shared" si="700"/>
        <v/>
      </c>
      <c r="U4951" t="str">
        <f t="shared" si="701"/>
        <v/>
      </c>
    </row>
    <row r="4952" spans="12:21" ht="15" customHeight="1" x14ac:dyDescent="0.15">
      <c r="L4952" s="244" t="str">
        <f t="shared" si="693"/>
        <v/>
      </c>
      <c r="M4952" s="245" t="str">
        <f t="shared" si="694"/>
        <v/>
      </c>
      <c r="N4952" s="244" t="str">
        <f t="shared" si="695"/>
        <v/>
      </c>
      <c r="O4952" s="244" t="str">
        <f t="shared" si="696"/>
        <v/>
      </c>
      <c r="P4952">
        <f>IF($I4952&lt;&gt;"",$I4952,IF($E4952="SGD",1,IF($E4952="USD",Settings!$B$22,IF($E4952="HKD",Settings!$B$23,1))))</f>
        <v>1</v>
      </c>
      <c r="Q4952">
        <f t="shared" si="697"/>
        <v>0</v>
      </c>
      <c r="R4952">
        <f t="shared" si="698"/>
        <v>0</v>
      </c>
      <c r="S4952" t="str">
        <f t="shared" si="699"/>
        <v/>
      </c>
      <c r="T4952" t="str">
        <f t="shared" si="700"/>
        <v/>
      </c>
      <c r="U4952" t="str">
        <f t="shared" si="701"/>
        <v/>
      </c>
    </row>
    <row r="4953" spans="12:21" ht="15" customHeight="1" x14ac:dyDescent="0.15">
      <c r="L4953" s="244" t="str">
        <f t="shared" si="693"/>
        <v/>
      </c>
      <c r="M4953" s="245" t="str">
        <f t="shared" si="694"/>
        <v/>
      </c>
      <c r="N4953" s="244" t="str">
        <f t="shared" si="695"/>
        <v/>
      </c>
      <c r="O4953" s="244" t="str">
        <f t="shared" si="696"/>
        <v/>
      </c>
      <c r="P4953">
        <f>IF($I4953&lt;&gt;"",$I4953,IF($E4953="SGD",1,IF($E4953="USD",Settings!$B$22,IF($E4953="HKD",Settings!$B$23,1))))</f>
        <v>1</v>
      </c>
      <c r="Q4953">
        <f t="shared" si="697"/>
        <v>0</v>
      </c>
      <c r="R4953">
        <f t="shared" si="698"/>
        <v>0</v>
      </c>
      <c r="S4953" t="str">
        <f t="shared" si="699"/>
        <v/>
      </c>
      <c r="T4953" t="str">
        <f t="shared" si="700"/>
        <v/>
      </c>
      <c r="U4953" t="str">
        <f t="shared" si="701"/>
        <v/>
      </c>
    </row>
    <row r="4954" spans="12:21" ht="15" customHeight="1" x14ac:dyDescent="0.15">
      <c r="L4954" s="244" t="str">
        <f t="shared" si="693"/>
        <v/>
      </c>
      <c r="M4954" s="245" t="str">
        <f t="shared" si="694"/>
        <v/>
      </c>
      <c r="N4954" s="244" t="str">
        <f t="shared" si="695"/>
        <v/>
      </c>
      <c r="O4954" s="244" t="str">
        <f t="shared" si="696"/>
        <v/>
      </c>
      <c r="P4954">
        <f>IF($I4954&lt;&gt;"",$I4954,IF($E4954="SGD",1,IF($E4954="USD",Settings!$B$22,IF($E4954="HKD",Settings!$B$23,1))))</f>
        <v>1</v>
      </c>
      <c r="Q4954">
        <f t="shared" si="697"/>
        <v>0</v>
      </c>
      <c r="R4954">
        <f t="shared" si="698"/>
        <v>0</v>
      </c>
      <c r="S4954" t="str">
        <f t="shared" si="699"/>
        <v/>
      </c>
      <c r="T4954" t="str">
        <f t="shared" si="700"/>
        <v/>
      </c>
      <c r="U4954" t="str">
        <f t="shared" si="701"/>
        <v/>
      </c>
    </row>
    <row r="4955" spans="12:21" ht="15" customHeight="1" x14ac:dyDescent="0.15">
      <c r="L4955" s="244" t="str">
        <f t="shared" si="693"/>
        <v/>
      </c>
      <c r="M4955" s="245" t="str">
        <f t="shared" si="694"/>
        <v/>
      </c>
      <c r="N4955" s="244" t="str">
        <f t="shared" si="695"/>
        <v/>
      </c>
      <c r="O4955" s="244" t="str">
        <f t="shared" si="696"/>
        <v/>
      </c>
      <c r="P4955">
        <f>IF($I4955&lt;&gt;"",$I4955,IF($E4955="SGD",1,IF($E4955="USD",Settings!$B$22,IF($E4955="HKD",Settings!$B$23,1))))</f>
        <v>1</v>
      </c>
      <c r="Q4955">
        <f t="shared" si="697"/>
        <v>0</v>
      </c>
      <c r="R4955">
        <f t="shared" si="698"/>
        <v>0</v>
      </c>
      <c r="S4955" t="str">
        <f t="shared" si="699"/>
        <v/>
      </c>
      <c r="T4955" t="str">
        <f t="shared" si="700"/>
        <v/>
      </c>
      <c r="U4955" t="str">
        <f t="shared" si="701"/>
        <v/>
      </c>
    </row>
    <row r="4956" spans="12:21" ht="15" customHeight="1" x14ac:dyDescent="0.15">
      <c r="L4956" s="244" t="str">
        <f t="shared" si="693"/>
        <v/>
      </c>
      <c r="M4956" s="245" t="str">
        <f t="shared" si="694"/>
        <v/>
      </c>
      <c r="N4956" s="244" t="str">
        <f t="shared" si="695"/>
        <v/>
      </c>
      <c r="O4956" s="244" t="str">
        <f t="shared" si="696"/>
        <v/>
      </c>
      <c r="P4956">
        <f>IF($I4956&lt;&gt;"",$I4956,IF($E4956="SGD",1,IF($E4956="USD",Settings!$B$22,IF($E4956="HKD",Settings!$B$23,1))))</f>
        <v>1</v>
      </c>
      <c r="Q4956">
        <f t="shared" si="697"/>
        <v>0</v>
      </c>
      <c r="R4956">
        <f t="shared" si="698"/>
        <v>0</v>
      </c>
      <c r="S4956" t="str">
        <f t="shared" si="699"/>
        <v/>
      </c>
      <c r="T4956" t="str">
        <f t="shared" si="700"/>
        <v/>
      </c>
      <c r="U4956" t="str">
        <f t="shared" si="701"/>
        <v/>
      </c>
    </row>
    <row r="4957" spans="12:21" ht="15" customHeight="1" x14ac:dyDescent="0.15">
      <c r="L4957" s="244" t="str">
        <f t="shared" si="693"/>
        <v/>
      </c>
      <c r="M4957" s="245" t="str">
        <f t="shared" si="694"/>
        <v/>
      </c>
      <c r="N4957" s="244" t="str">
        <f t="shared" si="695"/>
        <v/>
      </c>
      <c r="O4957" s="244" t="str">
        <f t="shared" si="696"/>
        <v/>
      </c>
      <c r="P4957">
        <f>IF($I4957&lt;&gt;"",$I4957,IF($E4957="SGD",1,IF($E4957="USD",Settings!$B$22,IF($E4957="HKD",Settings!$B$23,1))))</f>
        <v>1</v>
      </c>
      <c r="Q4957">
        <f t="shared" si="697"/>
        <v>0</v>
      </c>
      <c r="R4957">
        <f t="shared" si="698"/>
        <v>0</v>
      </c>
      <c r="S4957" t="str">
        <f t="shared" si="699"/>
        <v/>
      </c>
      <c r="T4957" t="str">
        <f t="shared" si="700"/>
        <v/>
      </c>
      <c r="U4957" t="str">
        <f t="shared" si="701"/>
        <v/>
      </c>
    </row>
    <row r="4958" spans="12:21" ht="15" customHeight="1" x14ac:dyDescent="0.15">
      <c r="L4958" s="244" t="str">
        <f t="shared" si="693"/>
        <v/>
      </c>
      <c r="M4958" s="245" t="str">
        <f t="shared" si="694"/>
        <v/>
      </c>
      <c r="N4958" s="244" t="str">
        <f t="shared" si="695"/>
        <v/>
      </c>
      <c r="O4958" s="244" t="str">
        <f t="shared" si="696"/>
        <v/>
      </c>
      <c r="P4958">
        <f>IF($I4958&lt;&gt;"",$I4958,IF($E4958="SGD",1,IF($E4958="USD",Settings!$B$22,IF($E4958="HKD",Settings!$B$23,1))))</f>
        <v>1</v>
      </c>
      <c r="Q4958">
        <f t="shared" si="697"/>
        <v>0</v>
      </c>
      <c r="R4958">
        <f t="shared" si="698"/>
        <v>0</v>
      </c>
      <c r="S4958" t="str">
        <f t="shared" si="699"/>
        <v/>
      </c>
      <c r="T4958" t="str">
        <f t="shared" si="700"/>
        <v/>
      </c>
      <c r="U4958" t="str">
        <f t="shared" si="701"/>
        <v/>
      </c>
    </row>
    <row r="4959" spans="12:21" ht="15" customHeight="1" x14ac:dyDescent="0.15">
      <c r="L4959" s="244" t="str">
        <f t="shared" si="693"/>
        <v/>
      </c>
      <c r="M4959" s="245" t="str">
        <f t="shared" si="694"/>
        <v/>
      </c>
      <c r="N4959" s="244" t="str">
        <f t="shared" si="695"/>
        <v/>
      </c>
      <c r="O4959" s="244" t="str">
        <f t="shared" si="696"/>
        <v/>
      </c>
      <c r="P4959">
        <f>IF($I4959&lt;&gt;"",$I4959,IF($E4959="SGD",1,IF($E4959="USD",Settings!$B$22,IF($E4959="HKD",Settings!$B$23,1))))</f>
        <v>1</v>
      </c>
      <c r="Q4959">
        <f t="shared" si="697"/>
        <v>0</v>
      </c>
      <c r="R4959">
        <f t="shared" si="698"/>
        <v>0</v>
      </c>
      <c r="S4959" t="str">
        <f t="shared" si="699"/>
        <v/>
      </c>
      <c r="T4959" t="str">
        <f t="shared" si="700"/>
        <v/>
      </c>
      <c r="U4959" t="str">
        <f t="shared" si="701"/>
        <v/>
      </c>
    </row>
    <row r="4960" spans="12:21" ht="15" customHeight="1" x14ac:dyDescent="0.15">
      <c r="L4960" s="244" t="str">
        <f t="shared" si="693"/>
        <v/>
      </c>
      <c r="M4960" s="245" t="str">
        <f t="shared" si="694"/>
        <v/>
      </c>
      <c r="N4960" s="244" t="str">
        <f t="shared" si="695"/>
        <v/>
      </c>
      <c r="O4960" s="244" t="str">
        <f t="shared" si="696"/>
        <v/>
      </c>
      <c r="P4960">
        <f>IF($I4960&lt;&gt;"",$I4960,IF($E4960="SGD",1,IF($E4960="USD",Settings!$B$22,IF($E4960="HKD",Settings!$B$23,1))))</f>
        <v>1</v>
      </c>
      <c r="Q4960">
        <f t="shared" si="697"/>
        <v>0</v>
      </c>
      <c r="R4960">
        <f t="shared" si="698"/>
        <v>0</v>
      </c>
      <c r="S4960" t="str">
        <f t="shared" si="699"/>
        <v/>
      </c>
      <c r="T4960" t="str">
        <f t="shared" si="700"/>
        <v/>
      </c>
      <c r="U4960" t="str">
        <f t="shared" si="701"/>
        <v/>
      </c>
    </row>
    <row r="4961" spans="12:21" ht="15" customHeight="1" x14ac:dyDescent="0.15">
      <c r="L4961" s="244" t="str">
        <f t="shared" si="693"/>
        <v/>
      </c>
      <c r="M4961" s="245" t="str">
        <f t="shared" si="694"/>
        <v/>
      </c>
      <c r="N4961" s="244" t="str">
        <f t="shared" si="695"/>
        <v/>
      </c>
      <c r="O4961" s="244" t="str">
        <f t="shared" si="696"/>
        <v/>
      </c>
      <c r="P4961">
        <f>IF($I4961&lt;&gt;"",$I4961,IF($E4961="SGD",1,IF($E4961="USD",Settings!$B$22,IF($E4961="HKD",Settings!$B$23,1))))</f>
        <v>1</v>
      </c>
      <c r="Q4961">
        <f t="shared" si="697"/>
        <v>0</v>
      </c>
      <c r="R4961">
        <f t="shared" si="698"/>
        <v>0</v>
      </c>
      <c r="S4961" t="str">
        <f t="shared" si="699"/>
        <v/>
      </c>
      <c r="T4961" t="str">
        <f t="shared" si="700"/>
        <v/>
      </c>
      <c r="U4961" t="str">
        <f t="shared" si="701"/>
        <v/>
      </c>
    </row>
    <row r="4962" spans="12:21" ht="15" customHeight="1" x14ac:dyDescent="0.15">
      <c r="L4962" s="244" t="str">
        <f t="shared" si="693"/>
        <v/>
      </c>
      <c r="M4962" s="245" t="str">
        <f t="shared" si="694"/>
        <v/>
      </c>
      <c r="N4962" s="244" t="str">
        <f t="shared" si="695"/>
        <v/>
      </c>
      <c r="O4962" s="244" t="str">
        <f t="shared" si="696"/>
        <v/>
      </c>
      <c r="P4962">
        <f>IF($I4962&lt;&gt;"",$I4962,IF($E4962="SGD",1,IF($E4962="USD",Settings!$B$22,IF($E4962="HKD",Settings!$B$23,1))))</f>
        <v>1</v>
      </c>
      <c r="Q4962">
        <f t="shared" si="697"/>
        <v>0</v>
      </c>
      <c r="R4962">
        <f t="shared" si="698"/>
        <v>0</v>
      </c>
      <c r="S4962" t="str">
        <f t="shared" si="699"/>
        <v/>
      </c>
      <c r="T4962" t="str">
        <f t="shared" si="700"/>
        <v/>
      </c>
      <c r="U4962" t="str">
        <f t="shared" si="701"/>
        <v/>
      </c>
    </row>
    <row r="4963" spans="12:21" ht="15" customHeight="1" x14ac:dyDescent="0.15">
      <c r="L4963" s="244" t="str">
        <f t="shared" si="693"/>
        <v/>
      </c>
      <c r="M4963" s="245" t="str">
        <f t="shared" si="694"/>
        <v/>
      </c>
      <c r="N4963" s="244" t="str">
        <f t="shared" si="695"/>
        <v/>
      </c>
      <c r="O4963" s="244" t="str">
        <f t="shared" si="696"/>
        <v/>
      </c>
      <c r="P4963">
        <f>IF($I4963&lt;&gt;"",$I4963,IF($E4963="SGD",1,IF($E4963="USD",Settings!$B$22,IF($E4963="HKD",Settings!$B$23,1))))</f>
        <v>1</v>
      </c>
      <c r="Q4963">
        <f t="shared" si="697"/>
        <v>0</v>
      </c>
      <c r="R4963">
        <f t="shared" si="698"/>
        <v>0</v>
      </c>
      <c r="S4963" t="str">
        <f t="shared" si="699"/>
        <v/>
      </c>
      <c r="T4963" t="str">
        <f t="shared" si="700"/>
        <v/>
      </c>
      <c r="U4963" t="str">
        <f t="shared" si="701"/>
        <v/>
      </c>
    </row>
    <row r="4964" spans="12:21" ht="15" customHeight="1" x14ac:dyDescent="0.15">
      <c r="L4964" s="244" t="str">
        <f t="shared" si="693"/>
        <v/>
      </c>
      <c r="M4964" s="245" t="str">
        <f t="shared" si="694"/>
        <v/>
      </c>
      <c r="N4964" s="244" t="str">
        <f t="shared" si="695"/>
        <v/>
      </c>
      <c r="O4964" s="244" t="str">
        <f t="shared" si="696"/>
        <v/>
      </c>
      <c r="P4964">
        <f>IF($I4964&lt;&gt;"",$I4964,IF($E4964="SGD",1,IF($E4964="USD",Settings!$B$22,IF($E4964="HKD",Settings!$B$23,1))))</f>
        <v>1</v>
      </c>
      <c r="Q4964">
        <f t="shared" si="697"/>
        <v>0</v>
      </c>
      <c r="R4964">
        <f t="shared" si="698"/>
        <v>0</v>
      </c>
      <c r="S4964" t="str">
        <f t="shared" si="699"/>
        <v/>
      </c>
      <c r="T4964" t="str">
        <f t="shared" si="700"/>
        <v/>
      </c>
      <c r="U4964" t="str">
        <f t="shared" si="701"/>
        <v/>
      </c>
    </row>
    <row r="4965" spans="12:21" ht="15" customHeight="1" x14ac:dyDescent="0.15">
      <c r="L4965" s="244" t="str">
        <f t="shared" si="693"/>
        <v/>
      </c>
      <c r="M4965" s="245" t="str">
        <f t="shared" si="694"/>
        <v/>
      </c>
      <c r="N4965" s="244" t="str">
        <f t="shared" si="695"/>
        <v/>
      </c>
      <c r="O4965" s="244" t="str">
        <f t="shared" si="696"/>
        <v/>
      </c>
      <c r="P4965">
        <f>IF($I4965&lt;&gt;"",$I4965,IF($E4965="SGD",1,IF($E4965="USD",Settings!$B$22,IF($E4965="HKD",Settings!$B$23,1))))</f>
        <v>1</v>
      </c>
      <c r="Q4965">
        <f t="shared" si="697"/>
        <v>0</v>
      </c>
      <c r="R4965">
        <f t="shared" si="698"/>
        <v>0</v>
      </c>
      <c r="S4965" t="str">
        <f t="shared" si="699"/>
        <v/>
      </c>
      <c r="T4965" t="str">
        <f t="shared" si="700"/>
        <v/>
      </c>
      <c r="U4965" t="str">
        <f t="shared" si="701"/>
        <v/>
      </c>
    </row>
    <row r="4966" spans="12:21" ht="15" customHeight="1" x14ac:dyDescent="0.15">
      <c r="L4966" s="244" t="str">
        <f t="shared" si="693"/>
        <v/>
      </c>
      <c r="M4966" s="245" t="str">
        <f t="shared" si="694"/>
        <v/>
      </c>
      <c r="N4966" s="244" t="str">
        <f t="shared" si="695"/>
        <v/>
      </c>
      <c r="O4966" s="244" t="str">
        <f t="shared" si="696"/>
        <v/>
      </c>
      <c r="P4966">
        <f>IF($I4966&lt;&gt;"",$I4966,IF($E4966="SGD",1,IF($E4966="USD",Settings!$B$22,IF($E4966="HKD",Settings!$B$23,1))))</f>
        <v>1</v>
      </c>
      <c r="Q4966">
        <f t="shared" si="697"/>
        <v>0</v>
      </c>
      <c r="R4966">
        <f t="shared" si="698"/>
        <v>0</v>
      </c>
      <c r="S4966" t="str">
        <f t="shared" si="699"/>
        <v/>
      </c>
      <c r="T4966" t="str">
        <f t="shared" si="700"/>
        <v/>
      </c>
      <c r="U4966" t="str">
        <f t="shared" si="701"/>
        <v/>
      </c>
    </row>
    <row r="4967" spans="12:21" ht="15" customHeight="1" x14ac:dyDescent="0.15">
      <c r="L4967" s="244" t="str">
        <f t="shared" si="693"/>
        <v/>
      </c>
      <c r="M4967" s="245" t="str">
        <f t="shared" si="694"/>
        <v/>
      </c>
      <c r="N4967" s="244" t="str">
        <f t="shared" si="695"/>
        <v/>
      </c>
      <c r="O4967" s="244" t="str">
        <f t="shared" si="696"/>
        <v/>
      </c>
      <c r="P4967">
        <f>IF($I4967&lt;&gt;"",$I4967,IF($E4967="SGD",1,IF($E4967="USD",Settings!$B$22,IF($E4967="HKD",Settings!$B$23,1))))</f>
        <v>1</v>
      </c>
      <c r="Q4967">
        <f t="shared" si="697"/>
        <v>0</v>
      </c>
      <c r="R4967">
        <f t="shared" si="698"/>
        <v>0</v>
      </c>
      <c r="S4967" t="str">
        <f t="shared" si="699"/>
        <v/>
      </c>
      <c r="T4967" t="str">
        <f t="shared" si="700"/>
        <v/>
      </c>
      <c r="U4967" t="str">
        <f t="shared" si="701"/>
        <v/>
      </c>
    </row>
    <row r="4968" spans="12:21" ht="15" customHeight="1" x14ac:dyDescent="0.15">
      <c r="L4968" s="244" t="str">
        <f t="shared" si="693"/>
        <v/>
      </c>
      <c r="M4968" s="245" t="str">
        <f t="shared" si="694"/>
        <v/>
      </c>
      <c r="N4968" s="244" t="str">
        <f t="shared" si="695"/>
        <v/>
      </c>
      <c r="O4968" s="244" t="str">
        <f t="shared" si="696"/>
        <v/>
      </c>
      <c r="P4968">
        <f>IF($I4968&lt;&gt;"",$I4968,IF($E4968="SGD",1,IF($E4968="USD",Settings!$B$22,IF($E4968="HKD",Settings!$B$23,1))))</f>
        <v>1</v>
      </c>
      <c r="Q4968">
        <f t="shared" si="697"/>
        <v>0</v>
      </c>
      <c r="R4968">
        <f t="shared" si="698"/>
        <v>0</v>
      </c>
      <c r="S4968" t="str">
        <f t="shared" si="699"/>
        <v/>
      </c>
      <c r="T4968" t="str">
        <f t="shared" si="700"/>
        <v/>
      </c>
      <c r="U4968" t="str">
        <f t="shared" si="701"/>
        <v/>
      </c>
    </row>
    <row r="4969" spans="12:21" ht="15" customHeight="1" x14ac:dyDescent="0.15">
      <c r="L4969" s="244" t="str">
        <f t="shared" ref="L4969:L5032" si="702">IF(OR(B4969="",C4969="",E4969=""),"",B4969&amp;":"&amp;C4969&amp;":"&amp;E4969)</f>
        <v/>
      </c>
      <c r="M4969" s="245" t="str">
        <f t="shared" ref="M4969:M5032" si="703">IF(A4969="","",A4969*D4969)</f>
        <v/>
      </c>
      <c r="N4969" s="244" t="str">
        <f t="shared" ref="N4969:N5032" si="704">IF(A4969="","",IF(OR(A4969=1,A4969=0),J4969,0))</f>
        <v/>
      </c>
      <c r="O4969" s="244" t="str">
        <f t="shared" ref="O4969:O5032" si="705">IF(A4969="","",IF(A4969=-1,J4969,0))</f>
        <v/>
      </c>
      <c r="P4969">
        <f>IF($I4969&lt;&gt;"",$I4969,IF($E4969="SGD",1,IF($E4969="USD",Settings!$B$22,IF($E4969="HKD",Settings!$B$23,1))))</f>
        <v>1</v>
      </c>
      <c r="Q4969">
        <f t="shared" ref="Q4969:Q5032" si="706">IF($L4969="",0,($O4969-$N4969+IF($A4969=2,$J4969,0))*$P4969)</f>
        <v>0</v>
      </c>
      <c r="R4969">
        <f t="shared" ref="R4969:R5032" si="707">IF($L4969="",0,IF($A4969=2,$J4969*$P4969,0))</f>
        <v>0</v>
      </c>
      <c r="S4969" t="str">
        <f t="shared" si="699"/>
        <v/>
      </c>
      <c r="T4969" t="str">
        <f t="shared" si="700"/>
        <v/>
      </c>
      <c r="U4969" t="str">
        <f t="shared" si="701"/>
        <v/>
      </c>
    </row>
    <row r="4970" spans="12:21" ht="15" customHeight="1" x14ac:dyDescent="0.15">
      <c r="L4970" s="244" t="str">
        <f t="shared" si="702"/>
        <v/>
      </c>
      <c r="M4970" s="245" t="str">
        <f t="shared" si="703"/>
        <v/>
      </c>
      <c r="N4970" s="244" t="str">
        <f t="shared" si="704"/>
        <v/>
      </c>
      <c r="O4970" s="244" t="str">
        <f t="shared" si="705"/>
        <v/>
      </c>
      <c r="P4970">
        <f>IF($I4970&lt;&gt;"",$I4970,IF($E4970="SGD",1,IF($E4970="USD",Settings!$B$22,IF($E4970="HKD",Settings!$B$23,1))))</f>
        <v>1</v>
      </c>
      <c r="Q4970">
        <f t="shared" si="706"/>
        <v>0</v>
      </c>
      <c r="R4970">
        <f t="shared" si="707"/>
        <v>0</v>
      </c>
      <c r="S4970" t="str">
        <f t="shared" si="699"/>
        <v/>
      </c>
      <c r="T4970" t="str">
        <f t="shared" si="700"/>
        <v/>
      </c>
      <c r="U4970" t="str">
        <f t="shared" si="701"/>
        <v/>
      </c>
    </row>
    <row r="4971" spans="12:21" ht="15" customHeight="1" x14ac:dyDescent="0.15">
      <c r="L4971" s="244" t="str">
        <f t="shared" si="702"/>
        <v/>
      </c>
      <c r="M4971" s="245" t="str">
        <f t="shared" si="703"/>
        <v/>
      </c>
      <c r="N4971" s="244" t="str">
        <f t="shared" si="704"/>
        <v/>
      </c>
      <c r="O4971" s="244" t="str">
        <f t="shared" si="705"/>
        <v/>
      </c>
      <c r="P4971">
        <f>IF($I4971&lt;&gt;"",$I4971,IF($E4971="SGD",1,IF($E4971="USD",Settings!$B$22,IF($E4971="HKD",Settings!$B$23,1))))</f>
        <v>1</v>
      </c>
      <c r="Q4971">
        <f t="shared" si="706"/>
        <v>0</v>
      </c>
      <c r="R4971">
        <f t="shared" si="707"/>
        <v>0</v>
      </c>
      <c r="S4971" t="str">
        <f t="shared" si="699"/>
        <v/>
      </c>
      <c r="T4971" t="str">
        <f t="shared" si="700"/>
        <v/>
      </c>
      <c r="U4971" t="str">
        <f t="shared" si="701"/>
        <v/>
      </c>
    </row>
    <row r="4972" spans="12:21" ht="15" customHeight="1" x14ac:dyDescent="0.15">
      <c r="L4972" s="244" t="str">
        <f t="shared" si="702"/>
        <v/>
      </c>
      <c r="M4972" s="245" t="str">
        <f t="shared" si="703"/>
        <v/>
      </c>
      <c r="N4972" s="244" t="str">
        <f t="shared" si="704"/>
        <v/>
      </c>
      <c r="O4972" s="244" t="str">
        <f t="shared" si="705"/>
        <v/>
      </c>
      <c r="P4972">
        <f>IF($I4972&lt;&gt;"",$I4972,IF($E4972="SGD",1,IF($E4972="USD",Settings!$B$22,IF($E4972="HKD",Settings!$B$23,1))))</f>
        <v>1</v>
      </c>
      <c r="Q4972">
        <f t="shared" si="706"/>
        <v>0</v>
      </c>
      <c r="R4972">
        <f t="shared" si="707"/>
        <v>0</v>
      </c>
      <c r="S4972" t="str">
        <f t="shared" si="699"/>
        <v/>
      </c>
      <c r="T4972" t="str">
        <f t="shared" si="700"/>
        <v/>
      </c>
      <c r="U4972" t="str">
        <f t="shared" si="701"/>
        <v/>
      </c>
    </row>
    <row r="4973" spans="12:21" ht="15" customHeight="1" x14ac:dyDescent="0.15">
      <c r="L4973" s="244" t="str">
        <f t="shared" si="702"/>
        <v/>
      </c>
      <c r="M4973" s="245" t="str">
        <f t="shared" si="703"/>
        <v/>
      </c>
      <c r="N4973" s="244" t="str">
        <f t="shared" si="704"/>
        <v/>
      </c>
      <c r="O4973" s="244" t="str">
        <f t="shared" si="705"/>
        <v/>
      </c>
      <c r="P4973">
        <f>IF($I4973&lt;&gt;"",$I4973,IF($E4973="SGD",1,IF($E4973="USD",Settings!$B$22,IF($E4973="HKD",Settings!$B$23,1))))</f>
        <v>1</v>
      </c>
      <c r="Q4973">
        <f t="shared" si="706"/>
        <v>0</v>
      </c>
      <c r="R4973">
        <f t="shared" si="707"/>
        <v>0</v>
      </c>
      <c r="S4973" t="str">
        <f t="shared" si="699"/>
        <v/>
      </c>
      <c r="T4973" t="str">
        <f t="shared" si="700"/>
        <v/>
      </c>
      <c r="U4973" t="str">
        <f t="shared" si="701"/>
        <v/>
      </c>
    </row>
    <row r="4974" spans="12:21" ht="15" customHeight="1" x14ac:dyDescent="0.15">
      <c r="L4974" s="244" t="str">
        <f t="shared" si="702"/>
        <v/>
      </c>
      <c r="M4974" s="245" t="str">
        <f t="shared" si="703"/>
        <v/>
      </c>
      <c r="N4974" s="244" t="str">
        <f t="shared" si="704"/>
        <v/>
      </c>
      <c r="O4974" s="244" t="str">
        <f t="shared" si="705"/>
        <v/>
      </c>
      <c r="P4974">
        <f>IF($I4974&lt;&gt;"",$I4974,IF($E4974="SGD",1,IF($E4974="USD",Settings!$B$22,IF($E4974="HKD",Settings!$B$23,1))))</f>
        <v>1</v>
      </c>
      <c r="Q4974">
        <f t="shared" si="706"/>
        <v>0</v>
      </c>
      <c r="R4974">
        <f t="shared" si="707"/>
        <v>0</v>
      </c>
      <c r="S4974" t="str">
        <f t="shared" si="699"/>
        <v/>
      </c>
      <c r="T4974" t="str">
        <f t="shared" si="700"/>
        <v/>
      </c>
      <c r="U4974" t="str">
        <f t="shared" si="701"/>
        <v/>
      </c>
    </row>
    <row r="4975" spans="12:21" ht="15" customHeight="1" x14ac:dyDescent="0.15">
      <c r="L4975" s="244" t="str">
        <f t="shared" si="702"/>
        <v/>
      </c>
      <c r="M4975" s="245" t="str">
        <f t="shared" si="703"/>
        <v/>
      </c>
      <c r="N4975" s="244" t="str">
        <f t="shared" si="704"/>
        <v/>
      </c>
      <c r="O4975" s="244" t="str">
        <f t="shared" si="705"/>
        <v/>
      </c>
      <c r="P4975">
        <f>IF($I4975&lt;&gt;"",$I4975,IF($E4975="SGD",1,IF($E4975="USD",Settings!$B$22,IF($E4975="HKD",Settings!$B$23,1))))</f>
        <v>1</v>
      </c>
      <c r="Q4975">
        <f t="shared" si="706"/>
        <v>0</v>
      </c>
      <c r="R4975">
        <f t="shared" si="707"/>
        <v>0</v>
      </c>
      <c r="S4975" t="str">
        <f t="shared" si="699"/>
        <v/>
      </c>
      <c r="T4975" t="str">
        <f t="shared" si="700"/>
        <v/>
      </c>
      <c r="U4975" t="str">
        <f t="shared" si="701"/>
        <v/>
      </c>
    </row>
    <row r="4976" spans="12:21" ht="15" customHeight="1" x14ac:dyDescent="0.15">
      <c r="L4976" s="244" t="str">
        <f t="shared" si="702"/>
        <v/>
      </c>
      <c r="M4976" s="245" t="str">
        <f t="shared" si="703"/>
        <v/>
      </c>
      <c r="N4976" s="244" t="str">
        <f t="shared" si="704"/>
        <v/>
      </c>
      <c r="O4976" s="244" t="str">
        <f t="shared" si="705"/>
        <v/>
      </c>
      <c r="P4976">
        <f>IF($I4976&lt;&gt;"",$I4976,IF($E4976="SGD",1,IF($E4976="USD",Settings!$B$22,IF($E4976="HKD",Settings!$B$23,1))))</f>
        <v>1</v>
      </c>
      <c r="Q4976">
        <f t="shared" si="706"/>
        <v>0</v>
      </c>
      <c r="R4976">
        <f t="shared" si="707"/>
        <v>0</v>
      </c>
      <c r="S4976" t="str">
        <f t="shared" si="699"/>
        <v/>
      </c>
      <c r="T4976" t="str">
        <f t="shared" si="700"/>
        <v/>
      </c>
      <c r="U4976" t="str">
        <f t="shared" si="701"/>
        <v/>
      </c>
    </row>
    <row r="4977" spans="12:21" ht="15" customHeight="1" x14ac:dyDescent="0.15">
      <c r="L4977" s="244" t="str">
        <f t="shared" si="702"/>
        <v/>
      </c>
      <c r="M4977" s="245" t="str">
        <f t="shared" si="703"/>
        <v/>
      </c>
      <c r="N4977" s="244" t="str">
        <f t="shared" si="704"/>
        <v/>
      </c>
      <c r="O4977" s="244" t="str">
        <f t="shared" si="705"/>
        <v/>
      </c>
      <c r="P4977">
        <f>IF($I4977&lt;&gt;"",$I4977,IF($E4977="SGD",1,IF($E4977="USD",Settings!$B$22,IF($E4977="HKD",Settings!$B$23,1))))</f>
        <v>1</v>
      </c>
      <c r="Q4977">
        <f t="shared" si="706"/>
        <v>0</v>
      </c>
      <c r="R4977">
        <f t="shared" si="707"/>
        <v>0</v>
      </c>
      <c r="S4977" t="str">
        <f t="shared" si="699"/>
        <v/>
      </c>
      <c r="T4977" t="str">
        <f t="shared" si="700"/>
        <v/>
      </c>
      <c r="U4977" t="str">
        <f t="shared" si="701"/>
        <v/>
      </c>
    </row>
    <row r="4978" spans="12:21" ht="15" customHeight="1" x14ac:dyDescent="0.15">
      <c r="L4978" s="244" t="str">
        <f t="shared" si="702"/>
        <v/>
      </c>
      <c r="M4978" s="245" t="str">
        <f t="shared" si="703"/>
        <v/>
      </c>
      <c r="N4978" s="244" t="str">
        <f t="shared" si="704"/>
        <v/>
      </c>
      <c r="O4978" s="244" t="str">
        <f t="shared" si="705"/>
        <v/>
      </c>
      <c r="P4978">
        <f>IF($I4978&lt;&gt;"",$I4978,IF($E4978="SGD",1,IF($E4978="USD",Settings!$B$22,IF($E4978="HKD",Settings!$B$23,1))))</f>
        <v>1</v>
      </c>
      <c r="Q4978">
        <f t="shared" si="706"/>
        <v>0</v>
      </c>
      <c r="R4978">
        <f t="shared" si="707"/>
        <v>0</v>
      </c>
      <c r="S4978" t="str">
        <f t="shared" si="699"/>
        <v/>
      </c>
      <c r="T4978" t="str">
        <f t="shared" si="700"/>
        <v/>
      </c>
      <c r="U4978" t="str">
        <f t="shared" si="701"/>
        <v/>
      </c>
    </row>
    <row r="4979" spans="12:21" ht="15" customHeight="1" x14ac:dyDescent="0.15">
      <c r="L4979" s="244" t="str">
        <f t="shared" si="702"/>
        <v/>
      </c>
      <c r="M4979" s="245" t="str">
        <f t="shared" si="703"/>
        <v/>
      </c>
      <c r="N4979" s="244" t="str">
        <f t="shared" si="704"/>
        <v/>
      </c>
      <c r="O4979" s="244" t="str">
        <f t="shared" si="705"/>
        <v/>
      </c>
      <c r="P4979">
        <f>IF($I4979&lt;&gt;"",$I4979,IF($E4979="SGD",1,IF($E4979="USD",Settings!$B$22,IF($E4979="HKD",Settings!$B$23,1))))</f>
        <v>1</v>
      </c>
      <c r="Q4979">
        <f t="shared" si="706"/>
        <v>0</v>
      </c>
      <c r="R4979">
        <f t="shared" si="707"/>
        <v>0</v>
      </c>
      <c r="S4979" t="str">
        <f t="shared" si="699"/>
        <v/>
      </c>
      <c r="T4979" t="str">
        <f t="shared" si="700"/>
        <v/>
      </c>
      <c r="U4979" t="str">
        <f t="shared" si="701"/>
        <v/>
      </c>
    </row>
    <row r="4980" spans="12:21" ht="15" customHeight="1" x14ac:dyDescent="0.15">
      <c r="L4980" s="244" t="str">
        <f t="shared" si="702"/>
        <v/>
      </c>
      <c r="M4980" s="245" t="str">
        <f t="shared" si="703"/>
        <v/>
      </c>
      <c r="N4980" s="244" t="str">
        <f t="shared" si="704"/>
        <v/>
      </c>
      <c r="O4980" s="244" t="str">
        <f t="shared" si="705"/>
        <v/>
      </c>
      <c r="P4980">
        <f>IF($I4980&lt;&gt;"",$I4980,IF($E4980="SGD",1,IF($E4980="USD",Settings!$B$22,IF($E4980="HKD",Settings!$B$23,1))))</f>
        <v>1</v>
      </c>
      <c r="Q4980">
        <f t="shared" si="706"/>
        <v>0</v>
      </c>
      <c r="R4980">
        <f t="shared" si="707"/>
        <v>0</v>
      </c>
      <c r="S4980" t="str">
        <f t="shared" si="699"/>
        <v/>
      </c>
      <c r="T4980" t="str">
        <f t="shared" si="700"/>
        <v/>
      </c>
      <c r="U4980" t="str">
        <f t="shared" si="701"/>
        <v/>
      </c>
    </row>
    <row r="4981" spans="12:21" ht="15" customHeight="1" x14ac:dyDescent="0.15">
      <c r="L4981" s="244" t="str">
        <f t="shared" si="702"/>
        <v/>
      </c>
      <c r="M4981" s="245" t="str">
        <f t="shared" si="703"/>
        <v/>
      </c>
      <c r="N4981" s="244" t="str">
        <f t="shared" si="704"/>
        <v/>
      </c>
      <c r="O4981" s="244" t="str">
        <f t="shared" si="705"/>
        <v/>
      </c>
      <c r="P4981">
        <f>IF($I4981&lt;&gt;"",$I4981,IF($E4981="SGD",1,IF($E4981="USD",Settings!$B$22,IF($E4981="HKD",Settings!$B$23,1))))</f>
        <v>1</v>
      </c>
      <c r="Q4981">
        <f t="shared" si="706"/>
        <v>0</v>
      </c>
      <c r="R4981">
        <f t="shared" si="707"/>
        <v>0</v>
      </c>
      <c r="S4981" t="str">
        <f t="shared" si="699"/>
        <v/>
      </c>
      <c r="T4981" t="str">
        <f t="shared" si="700"/>
        <v/>
      </c>
      <c r="U4981" t="str">
        <f t="shared" si="701"/>
        <v/>
      </c>
    </row>
    <row r="4982" spans="12:21" ht="15" customHeight="1" x14ac:dyDescent="0.15">
      <c r="L4982" s="244" t="str">
        <f t="shared" si="702"/>
        <v/>
      </c>
      <c r="M4982" s="245" t="str">
        <f t="shared" si="703"/>
        <v/>
      </c>
      <c r="N4982" s="244" t="str">
        <f t="shared" si="704"/>
        <v/>
      </c>
      <c r="O4982" s="244" t="str">
        <f t="shared" si="705"/>
        <v/>
      </c>
      <c r="P4982">
        <f>IF($I4982&lt;&gt;"",$I4982,IF($E4982="SGD",1,IF($E4982="USD",Settings!$B$22,IF($E4982="HKD",Settings!$B$23,1))))</f>
        <v>1</v>
      </c>
      <c r="Q4982">
        <f t="shared" si="706"/>
        <v>0</v>
      </c>
      <c r="R4982">
        <f t="shared" si="707"/>
        <v>0</v>
      </c>
      <c r="S4982" t="str">
        <f t="shared" si="699"/>
        <v/>
      </c>
      <c r="T4982" t="str">
        <f t="shared" si="700"/>
        <v/>
      </c>
      <c r="U4982" t="str">
        <f t="shared" si="701"/>
        <v/>
      </c>
    </row>
    <row r="4983" spans="12:21" ht="15" customHeight="1" x14ac:dyDescent="0.15">
      <c r="L4983" s="244" t="str">
        <f t="shared" si="702"/>
        <v/>
      </c>
      <c r="M4983" s="245" t="str">
        <f t="shared" si="703"/>
        <v/>
      </c>
      <c r="N4983" s="244" t="str">
        <f t="shared" si="704"/>
        <v/>
      </c>
      <c r="O4983" s="244" t="str">
        <f t="shared" si="705"/>
        <v/>
      </c>
      <c r="P4983">
        <f>IF($I4983&lt;&gt;"",$I4983,IF($E4983="SGD",1,IF($E4983="USD",Settings!$B$22,IF($E4983="HKD",Settings!$B$23,1))))</f>
        <v>1</v>
      </c>
      <c r="Q4983">
        <f t="shared" si="706"/>
        <v>0</v>
      </c>
      <c r="R4983">
        <f t="shared" si="707"/>
        <v>0</v>
      </c>
      <c r="S4983" t="str">
        <f t="shared" si="699"/>
        <v/>
      </c>
      <c r="T4983" t="str">
        <f t="shared" si="700"/>
        <v/>
      </c>
      <c r="U4983" t="str">
        <f t="shared" si="701"/>
        <v/>
      </c>
    </row>
    <row r="4984" spans="12:21" ht="15" customHeight="1" x14ac:dyDescent="0.15">
      <c r="L4984" s="244" t="str">
        <f t="shared" si="702"/>
        <v/>
      </c>
      <c r="M4984" s="245" t="str">
        <f t="shared" si="703"/>
        <v/>
      </c>
      <c r="N4984" s="244" t="str">
        <f t="shared" si="704"/>
        <v/>
      </c>
      <c r="O4984" s="244" t="str">
        <f t="shared" si="705"/>
        <v/>
      </c>
      <c r="P4984">
        <f>IF($I4984&lt;&gt;"",$I4984,IF($E4984="SGD",1,IF($E4984="USD",Settings!$B$22,IF($E4984="HKD",Settings!$B$23,1))))</f>
        <v>1</v>
      </c>
      <c r="Q4984">
        <f t="shared" si="706"/>
        <v>0</v>
      </c>
      <c r="R4984">
        <f t="shared" si="707"/>
        <v>0</v>
      </c>
      <c r="S4984" t="str">
        <f t="shared" si="699"/>
        <v/>
      </c>
      <c r="T4984" t="str">
        <f t="shared" si="700"/>
        <v/>
      </c>
      <c r="U4984" t="str">
        <f t="shared" si="701"/>
        <v/>
      </c>
    </row>
    <row r="4985" spans="12:21" ht="15" customHeight="1" x14ac:dyDescent="0.15">
      <c r="L4985" s="244" t="str">
        <f t="shared" si="702"/>
        <v/>
      </c>
      <c r="M4985" s="245" t="str">
        <f t="shared" si="703"/>
        <v/>
      </c>
      <c r="N4985" s="244" t="str">
        <f t="shared" si="704"/>
        <v/>
      </c>
      <c r="O4985" s="244" t="str">
        <f t="shared" si="705"/>
        <v/>
      </c>
      <c r="P4985">
        <f>IF($I4985&lt;&gt;"",$I4985,IF($E4985="SGD",1,IF($E4985="USD",Settings!$B$22,IF($E4985="HKD",Settings!$B$23,1))))</f>
        <v>1</v>
      </c>
      <c r="Q4985">
        <f t="shared" si="706"/>
        <v>0</v>
      </c>
      <c r="R4985">
        <f t="shared" si="707"/>
        <v>0</v>
      </c>
      <c r="S4985" t="str">
        <f t="shared" si="699"/>
        <v/>
      </c>
      <c r="T4985" t="str">
        <f t="shared" si="700"/>
        <v/>
      </c>
      <c r="U4985" t="str">
        <f t="shared" si="701"/>
        <v/>
      </c>
    </row>
    <row r="4986" spans="12:21" ht="15" customHeight="1" x14ac:dyDescent="0.15">
      <c r="L4986" s="244" t="str">
        <f t="shared" si="702"/>
        <v/>
      </c>
      <c r="M4986" s="245" t="str">
        <f t="shared" si="703"/>
        <v/>
      </c>
      <c r="N4986" s="244" t="str">
        <f t="shared" si="704"/>
        <v/>
      </c>
      <c r="O4986" s="244" t="str">
        <f t="shared" si="705"/>
        <v/>
      </c>
      <c r="P4986">
        <f>IF($I4986&lt;&gt;"",$I4986,IF($E4986="SGD",1,IF($E4986="USD",Settings!$B$22,IF($E4986="HKD",Settings!$B$23,1))))</f>
        <v>1</v>
      </c>
      <c r="Q4986">
        <f t="shared" si="706"/>
        <v>0</v>
      </c>
      <c r="R4986">
        <f t="shared" si="707"/>
        <v>0</v>
      </c>
      <c r="S4986" t="str">
        <f t="shared" si="699"/>
        <v/>
      </c>
      <c r="T4986" t="str">
        <f t="shared" si="700"/>
        <v/>
      </c>
      <c r="U4986" t="str">
        <f t="shared" si="701"/>
        <v/>
      </c>
    </row>
    <row r="4987" spans="12:21" ht="15" customHeight="1" x14ac:dyDescent="0.15">
      <c r="L4987" s="244" t="str">
        <f t="shared" si="702"/>
        <v/>
      </c>
      <c r="M4987" s="245" t="str">
        <f t="shared" si="703"/>
        <v/>
      </c>
      <c r="N4987" s="244" t="str">
        <f t="shared" si="704"/>
        <v/>
      </c>
      <c r="O4987" s="244" t="str">
        <f t="shared" si="705"/>
        <v/>
      </c>
      <c r="P4987">
        <f>IF($I4987&lt;&gt;"",$I4987,IF($E4987="SGD",1,IF($E4987="USD",Settings!$B$22,IF($E4987="HKD",Settings!$B$23,1))))</f>
        <v>1</v>
      </c>
      <c r="Q4987">
        <f t="shared" si="706"/>
        <v>0</v>
      </c>
      <c r="R4987">
        <f t="shared" si="707"/>
        <v>0</v>
      </c>
      <c r="S4987" t="str">
        <f t="shared" si="699"/>
        <v/>
      </c>
      <c r="T4987" t="str">
        <f t="shared" si="700"/>
        <v/>
      </c>
      <c r="U4987" t="str">
        <f t="shared" si="701"/>
        <v/>
      </c>
    </row>
    <row r="4988" spans="12:21" ht="15" customHeight="1" x14ac:dyDescent="0.15">
      <c r="L4988" s="244" t="str">
        <f t="shared" si="702"/>
        <v/>
      </c>
      <c r="M4988" s="245" t="str">
        <f t="shared" si="703"/>
        <v/>
      </c>
      <c r="N4988" s="244" t="str">
        <f t="shared" si="704"/>
        <v/>
      </c>
      <c r="O4988" s="244" t="str">
        <f t="shared" si="705"/>
        <v/>
      </c>
      <c r="P4988">
        <f>IF($I4988&lt;&gt;"",$I4988,IF($E4988="SGD",1,IF($E4988="USD",Settings!$B$22,IF($E4988="HKD",Settings!$B$23,1))))</f>
        <v>1</v>
      </c>
      <c r="Q4988">
        <f t="shared" si="706"/>
        <v>0</v>
      </c>
      <c r="R4988">
        <f t="shared" si="707"/>
        <v>0</v>
      </c>
      <c r="S4988" t="str">
        <f t="shared" si="699"/>
        <v/>
      </c>
      <c r="T4988" t="str">
        <f t="shared" si="700"/>
        <v/>
      </c>
      <c r="U4988" t="str">
        <f t="shared" si="701"/>
        <v/>
      </c>
    </row>
    <row r="4989" spans="12:21" ht="15" customHeight="1" x14ac:dyDescent="0.15">
      <c r="L4989" s="244" t="str">
        <f t="shared" si="702"/>
        <v/>
      </c>
      <c r="M4989" s="245" t="str">
        <f t="shared" si="703"/>
        <v/>
      </c>
      <c r="N4989" s="244" t="str">
        <f t="shared" si="704"/>
        <v/>
      </c>
      <c r="O4989" s="244" t="str">
        <f t="shared" si="705"/>
        <v/>
      </c>
      <c r="P4989">
        <f>IF($I4989&lt;&gt;"",$I4989,IF($E4989="SGD",1,IF($E4989="USD",Settings!$B$22,IF($E4989="HKD",Settings!$B$23,1))))</f>
        <v>1</v>
      </c>
      <c r="Q4989">
        <f t="shared" si="706"/>
        <v>0</v>
      </c>
      <c r="R4989">
        <f t="shared" si="707"/>
        <v>0</v>
      </c>
      <c r="S4989" t="str">
        <f t="shared" si="699"/>
        <v/>
      </c>
      <c r="T4989" t="str">
        <f t="shared" si="700"/>
        <v/>
      </c>
      <c r="U4989" t="str">
        <f t="shared" si="701"/>
        <v/>
      </c>
    </row>
    <row r="4990" spans="12:21" ht="15" customHeight="1" x14ac:dyDescent="0.15">
      <c r="L4990" s="244" t="str">
        <f t="shared" si="702"/>
        <v/>
      </c>
      <c r="M4990" s="245" t="str">
        <f t="shared" si="703"/>
        <v/>
      </c>
      <c r="N4990" s="244" t="str">
        <f t="shared" si="704"/>
        <v/>
      </c>
      <c r="O4990" s="244" t="str">
        <f t="shared" si="705"/>
        <v/>
      </c>
      <c r="P4990">
        <f>IF($I4990&lt;&gt;"",$I4990,IF($E4990="SGD",1,IF($E4990="USD",Settings!$B$22,IF($E4990="HKD",Settings!$B$23,1))))</f>
        <v>1</v>
      </c>
      <c r="Q4990">
        <f t="shared" si="706"/>
        <v>0</v>
      </c>
      <c r="R4990">
        <f t="shared" si="707"/>
        <v>0</v>
      </c>
      <c r="S4990" t="str">
        <f t="shared" si="699"/>
        <v/>
      </c>
      <c r="T4990" t="str">
        <f t="shared" si="700"/>
        <v/>
      </c>
      <c r="U4990" t="str">
        <f t="shared" si="701"/>
        <v/>
      </c>
    </row>
    <row r="4991" spans="12:21" ht="15" customHeight="1" x14ac:dyDescent="0.15">
      <c r="L4991" s="244" t="str">
        <f t="shared" si="702"/>
        <v/>
      </c>
      <c r="M4991" s="245" t="str">
        <f t="shared" si="703"/>
        <v/>
      </c>
      <c r="N4991" s="244" t="str">
        <f t="shared" si="704"/>
        <v/>
      </c>
      <c r="O4991" s="244" t="str">
        <f t="shared" si="705"/>
        <v/>
      </c>
      <c r="P4991">
        <f>IF($I4991&lt;&gt;"",$I4991,IF($E4991="SGD",1,IF($E4991="USD",Settings!$B$22,IF($E4991="HKD",Settings!$B$23,1))))</f>
        <v>1</v>
      </c>
      <c r="Q4991">
        <f t="shared" si="706"/>
        <v>0</v>
      </c>
      <c r="R4991">
        <f t="shared" si="707"/>
        <v>0</v>
      </c>
      <c r="S4991" t="str">
        <f t="shared" si="699"/>
        <v/>
      </c>
      <c r="T4991" t="str">
        <f t="shared" si="700"/>
        <v/>
      </c>
      <c r="U4991" t="str">
        <f t="shared" si="701"/>
        <v/>
      </c>
    </row>
    <row r="4992" spans="12:21" ht="15" customHeight="1" x14ac:dyDescent="0.15">
      <c r="L4992" s="244" t="str">
        <f t="shared" si="702"/>
        <v/>
      </c>
      <c r="M4992" s="245" t="str">
        <f t="shared" si="703"/>
        <v/>
      </c>
      <c r="N4992" s="244" t="str">
        <f t="shared" si="704"/>
        <v/>
      </c>
      <c r="O4992" s="244" t="str">
        <f t="shared" si="705"/>
        <v/>
      </c>
      <c r="P4992">
        <f>IF($I4992&lt;&gt;"",$I4992,IF($E4992="SGD",1,IF($E4992="USD",Settings!$B$22,IF($E4992="HKD",Settings!$B$23,1))))</f>
        <v>1</v>
      </c>
      <c r="Q4992">
        <f t="shared" si="706"/>
        <v>0</v>
      </c>
      <c r="R4992">
        <f t="shared" si="707"/>
        <v>0</v>
      </c>
      <c r="S4992" t="str">
        <f t="shared" si="699"/>
        <v/>
      </c>
      <c r="T4992" t="str">
        <f t="shared" si="700"/>
        <v/>
      </c>
      <c r="U4992" t="str">
        <f t="shared" si="701"/>
        <v/>
      </c>
    </row>
    <row r="4993" spans="12:21" ht="15" customHeight="1" x14ac:dyDescent="0.15">
      <c r="L4993" s="244" t="str">
        <f t="shared" si="702"/>
        <v/>
      </c>
      <c r="M4993" s="245" t="str">
        <f t="shared" si="703"/>
        <v/>
      </c>
      <c r="N4993" s="244" t="str">
        <f t="shared" si="704"/>
        <v/>
      </c>
      <c r="O4993" s="244" t="str">
        <f t="shared" si="705"/>
        <v/>
      </c>
      <c r="P4993">
        <f>IF($I4993&lt;&gt;"",$I4993,IF($E4993="SGD",1,IF($E4993="USD",Settings!$B$22,IF($E4993="HKD",Settings!$B$23,1))))</f>
        <v>1</v>
      </c>
      <c r="Q4993">
        <f t="shared" si="706"/>
        <v>0</v>
      </c>
      <c r="R4993">
        <f t="shared" si="707"/>
        <v>0</v>
      </c>
      <c r="S4993" t="str">
        <f t="shared" si="699"/>
        <v/>
      </c>
      <c r="T4993" t="str">
        <f t="shared" si="700"/>
        <v/>
      </c>
      <c r="U4993" t="str">
        <f t="shared" si="701"/>
        <v/>
      </c>
    </row>
    <row r="4994" spans="12:21" ht="15" customHeight="1" x14ac:dyDescent="0.15">
      <c r="L4994" s="244" t="str">
        <f t="shared" si="702"/>
        <v/>
      </c>
      <c r="M4994" s="245" t="str">
        <f t="shared" si="703"/>
        <v/>
      </c>
      <c r="N4994" s="244" t="str">
        <f t="shared" si="704"/>
        <v/>
      </c>
      <c r="O4994" s="244" t="str">
        <f t="shared" si="705"/>
        <v/>
      </c>
      <c r="P4994">
        <f>IF($I4994&lt;&gt;"",$I4994,IF($E4994="SGD",1,IF($E4994="USD",Settings!$B$22,IF($E4994="HKD",Settings!$B$23,1))))</f>
        <v>1</v>
      </c>
      <c r="Q4994">
        <f t="shared" si="706"/>
        <v>0</v>
      </c>
      <c r="R4994">
        <f t="shared" si="707"/>
        <v>0</v>
      </c>
      <c r="S4994" t="str">
        <f t="shared" ref="S4994:S5057" si="708">IF(L4994="","",SUMIFS($M:$M,$L:$L,L4994,$T:$T,"&lt;="&amp;T4994))</f>
        <v/>
      </c>
      <c r="T4994" t="str">
        <f t="shared" ref="T4994:T5057" si="709">IF(L4994="","",INT(G4994)*100000+ROW())</f>
        <v/>
      </c>
      <c r="U4994" t="str">
        <f t="shared" ref="U4994:U5057" si="710">IF(L4994="","",IF(AND(COUNTIFS($L:$L,L4994,$S:$S,"&gt;-0.000001",$S:$S,"&lt;0.000001",$T:$T,"&gt;"&amp;T4994)=0,ABS(S4994)&gt;0.000001),1,0))</f>
        <v/>
      </c>
    </row>
    <row r="4995" spans="12:21" ht="15" customHeight="1" x14ac:dyDescent="0.15">
      <c r="L4995" s="244" t="str">
        <f t="shared" si="702"/>
        <v/>
      </c>
      <c r="M4995" s="245" t="str">
        <f t="shared" si="703"/>
        <v/>
      </c>
      <c r="N4995" s="244" t="str">
        <f t="shared" si="704"/>
        <v/>
      </c>
      <c r="O4995" s="244" t="str">
        <f t="shared" si="705"/>
        <v/>
      </c>
      <c r="P4995">
        <f>IF($I4995&lt;&gt;"",$I4995,IF($E4995="SGD",1,IF($E4995="USD",Settings!$B$22,IF($E4995="HKD",Settings!$B$23,1))))</f>
        <v>1</v>
      </c>
      <c r="Q4995">
        <f t="shared" si="706"/>
        <v>0</v>
      </c>
      <c r="R4995">
        <f t="shared" si="707"/>
        <v>0</v>
      </c>
      <c r="S4995" t="str">
        <f t="shared" si="708"/>
        <v/>
      </c>
      <c r="T4995" t="str">
        <f t="shared" si="709"/>
        <v/>
      </c>
      <c r="U4995" t="str">
        <f t="shared" si="710"/>
        <v/>
      </c>
    </row>
    <row r="4996" spans="12:21" ht="15" customHeight="1" x14ac:dyDescent="0.15">
      <c r="L4996" s="244" t="str">
        <f t="shared" si="702"/>
        <v/>
      </c>
      <c r="M4996" s="245" t="str">
        <f t="shared" si="703"/>
        <v/>
      </c>
      <c r="N4996" s="244" t="str">
        <f t="shared" si="704"/>
        <v/>
      </c>
      <c r="O4996" s="244" t="str">
        <f t="shared" si="705"/>
        <v/>
      </c>
      <c r="P4996">
        <f>IF($I4996&lt;&gt;"",$I4996,IF($E4996="SGD",1,IF($E4996="USD",Settings!$B$22,IF($E4996="HKD",Settings!$B$23,1))))</f>
        <v>1</v>
      </c>
      <c r="Q4996">
        <f t="shared" si="706"/>
        <v>0</v>
      </c>
      <c r="R4996">
        <f t="shared" si="707"/>
        <v>0</v>
      </c>
      <c r="S4996" t="str">
        <f t="shared" si="708"/>
        <v/>
      </c>
      <c r="T4996" t="str">
        <f t="shared" si="709"/>
        <v/>
      </c>
      <c r="U4996" t="str">
        <f t="shared" si="710"/>
        <v/>
      </c>
    </row>
    <row r="4997" spans="12:21" ht="15" customHeight="1" x14ac:dyDescent="0.15">
      <c r="L4997" s="244" t="str">
        <f t="shared" si="702"/>
        <v/>
      </c>
      <c r="M4997" s="245" t="str">
        <f t="shared" si="703"/>
        <v/>
      </c>
      <c r="N4997" s="244" t="str">
        <f t="shared" si="704"/>
        <v/>
      </c>
      <c r="O4997" s="244" t="str">
        <f t="shared" si="705"/>
        <v/>
      </c>
      <c r="P4997">
        <f>IF($I4997&lt;&gt;"",$I4997,IF($E4997="SGD",1,IF($E4997="USD",Settings!$B$22,IF($E4997="HKD",Settings!$B$23,1))))</f>
        <v>1</v>
      </c>
      <c r="Q4997">
        <f t="shared" si="706"/>
        <v>0</v>
      </c>
      <c r="R4997">
        <f t="shared" si="707"/>
        <v>0</v>
      </c>
      <c r="S4997" t="str">
        <f t="shared" si="708"/>
        <v/>
      </c>
      <c r="T4997" t="str">
        <f t="shared" si="709"/>
        <v/>
      </c>
      <c r="U4997" t="str">
        <f t="shared" si="710"/>
        <v/>
      </c>
    </row>
    <row r="4998" spans="12:21" ht="15" customHeight="1" x14ac:dyDescent="0.15">
      <c r="L4998" s="244" t="str">
        <f t="shared" si="702"/>
        <v/>
      </c>
      <c r="M4998" s="245" t="str">
        <f t="shared" si="703"/>
        <v/>
      </c>
      <c r="N4998" s="244" t="str">
        <f t="shared" si="704"/>
        <v/>
      </c>
      <c r="O4998" s="244" t="str">
        <f t="shared" si="705"/>
        <v/>
      </c>
      <c r="P4998">
        <f>IF($I4998&lt;&gt;"",$I4998,IF($E4998="SGD",1,IF($E4998="USD",Settings!$B$22,IF($E4998="HKD",Settings!$B$23,1))))</f>
        <v>1</v>
      </c>
      <c r="Q4998">
        <f t="shared" si="706"/>
        <v>0</v>
      </c>
      <c r="R4998">
        <f t="shared" si="707"/>
        <v>0</v>
      </c>
      <c r="S4998" t="str">
        <f t="shared" si="708"/>
        <v/>
      </c>
      <c r="T4998" t="str">
        <f t="shared" si="709"/>
        <v/>
      </c>
      <c r="U4998" t="str">
        <f t="shared" si="710"/>
        <v/>
      </c>
    </row>
    <row r="4999" spans="12:21" ht="15" customHeight="1" x14ac:dyDescent="0.15">
      <c r="L4999" s="244" t="str">
        <f t="shared" si="702"/>
        <v/>
      </c>
      <c r="M4999" s="245" t="str">
        <f t="shared" si="703"/>
        <v/>
      </c>
      <c r="N4999" s="244" t="str">
        <f t="shared" si="704"/>
        <v/>
      </c>
      <c r="O4999" s="244" t="str">
        <f t="shared" si="705"/>
        <v/>
      </c>
      <c r="P4999">
        <f>IF($I4999&lt;&gt;"",$I4999,IF($E4999="SGD",1,IF($E4999="USD",Settings!$B$22,IF($E4999="HKD",Settings!$B$23,1))))</f>
        <v>1</v>
      </c>
      <c r="Q4999">
        <f t="shared" si="706"/>
        <v>0</v>
      </c>
      <c r="R4999">
        <f t="shared" si="707"/>
        <v>0</v>
      </c>
      <c r="S4999" t="str">
        <f t="shared" si="708"/>
        <v/>
      </c>
      <c r="T4999" t="str">
        <f t="shared" si="709"/>
        <v/>
      </c>
      <c r="U4999" t="str">
        <f t="shared" si="710"/>
        <v/>
      </c>
    </row>
    <row r="5000" spans="12:21" ht="15" customHeight="1" x14ac:dyDescent="0.15">
      <c r="L5000" s="244" t="str">
        <f t="shared" si="702"/>
        <v/>
      </c>
      <c r="M5000" s="245" t="str">
        <f t="shared" si="703"/>
        <v/>
      </c>
      <c r="N5000" s="244" t="str">
        <f t="shared" si="704"/>
        <v/>
      </c>
      <c r="O5000" s="244" t="str">
        <f t="shared" si="705"/>
        <v/>
      </c>
      <c r="P5000">
        <f>IF($I5000&lt;&gt;"",$I5000,IF($E5000="SGD",1,IF($E5000="USD",Settings!$B$22,IF($E5000="HKD",Settings!$B$23,1))))</f>
        <v>1</v>
      </c>
      <c r="Q5000">
        <f t="shared" si="706"/>
        <v>0</v>
      </c>
      <c r="R5000">
        <f t="shared" si="707"/>
        <v>0</v>
      </c>
      <c r="S5000" t="str">
        <f t="shared" si="708"/>
        <v/>
      </c>
      <c r="T5000" t="str">
        <f t="shared" si="709"/>
        <v/>
      </c>
      <c r="U5000" t="str">
        <f t="shared" si="710"/>
        <v/>
      </c>
    </row>
    <row r="5001" spans="12:21" ht="15" customHeight="1" x14ac:dyDescent="0.15">
      <c r="L5001" s="244" t="str">
        <f t="shared" si="702"/>
        <v/>
      </c>
      <c r="M5001" s="245" t="str">
        <f t="shared" si="703"/>
        <v/>
      </c>
      <c r="N5001" s="244" t="str">
        <f t="shared" si="704"/>
        <v/>
      </c>
      <c r="O5001" s="244" t="str">
        <f t="shared" si="705"/>
        <v/>
      </c>
      <c r="P5001">
        <f>IF($I5001&lt;&gt;"",$I5001,IF($E5001="SGD",1,IF($E5001="USD",Settings!$B$22,IF($E5001="HKD",Settings!$B$23,1))))</f>
        <v>1</v>
      </c>
      <c r="Q5001">
        <f t="shared" si="706"/>
        <v>0</v>
      </c>
      <c r="R5001">
        <f t="shared" si="707"/>
        <v>0</v>
      </c>
      <c r="S5001" t="str">
        <f t="shared" si="708"/>
        <v/>
      </c>
      <c r="T5001" t="str">
        <f t="shared" si="709"/>
        <v/>
      </c>
      <c r="U5001" t="str">
        <f t="shared" si="710"/>
        <v/>
      </c>
    </row>
    <row r="5002" spans="12:21" ht="15" customHeight="1" x14ac:dyDescent="0.15">
      <c r="L5002" s="244" t="str">
        <f t="shared" si="702"/>
        <v/>
      </c>
      <c r="M5002" s="245" t="str">
        <f t="shared" si="703"/>
        <v/>
      </c>
      <c r="N5002" s="244" t="str">
        <f t="shared" si="704"/>
        <v/>
      </c>
      <c r="O5002" s="244" t="str">
        <f t="shared" si="705"/>
        <v/>
      </c>
      <c r="P5002">
        <f>IF($I5002&lt;&gt;"",$I5002,IF($E5002="SGD",1,IF($E5002="USD",Settings!$B$22,IF($E5002="HKD",Settings!$B$23,1))))</f>
        <v>1</v>
      </c>
      <c r="Q5002">
        <f t="shared" si="706"/>
        <v>0</v>
      </c>
      <c r="R5002">
        <f t="shared" si="707"/>
        <v>0</v>
      </c>
      <c r="S5002" t="str">
        <f t="shared" si="708"/>
        <v/>
      </c>
      <c r="T5002" t="str">
        <f t="shared" si="709"/>
        <v/>
      </c>
      <c r="U5002" t="str">
        <f t="shared" si="710"/>
        <v/>
      </c>
    </row>
    <row r="5003" spans="12:21" ht="15" customHeight="1" x14ac:dyDescent="0.15">
      <c r="L5003" s="244" t="str">
        <f t="shared" si="702"/>
        <v/>
      </c>
      <c r="M5003" s="245" t="str">
        <f t="shared" si="703"/>
        <v/>
      </c>
      <c r="N5003" s="244" t="str">
        <f t="shared" si="704"/>
        <v/>
      </c>
      <c r="O5003" s="244" t="str">
        <f t="shared" si="705"/>
        <v/>
      </c>
      <c r="P5003">
        <f>IF($I5003&lt;&gt;"",$I5003,IF($E5003="SGD",1,IF($E5003="USD",Settings!$B$22,IF($E5003="HKD",Settings!$B$23,1))))</f>
        <v>1</v>
      </c>
      <c r="Q5003">
        <f t="shared" si="706"/>
        <v>0</v>
      </c>
      <c r="R5003">
        <f t="shared" si="707"/>
        <v>0</v>
      </c>
      <c r="S5003" t="str">
        <f t="shared" si="708"/>
        <v/>
      </c>
      <c r="T5003" t="str">
        <f t="shared" si="709"/>
        <v/>
      </c>
      <c r="U5003" t="str">
        <f t="shared" si="710"/>
        <v/>
      </c>
    </row>
    <row r="5004" spans="12:21" ht="15" customHeight="1" x14ac:dyDescent="0.15">
      <c r="L5004" s="244" t="str">
        <f t="shared" si="702"/>
        <v/>
      </c>
      <c r="M5004" s="245" t="str">
        <f t="shared" si="703"/>
        <v/>
      </c>
      <c r="N5004" s="244" t="str">
        <f t="shared" si="704"/>
        <v/>
      </c>
      <c r="O5004" s="244" t="str">
        <f t="shared" si="705"/>
        <v/>
      </c>
      <c r="P5004">
        <f>IF($I5004&lt;&gt;"",$I5004,IF($E5004="SGD",1,IF($E5004="USD",Settings!$B$22,IF($E5004="HKD",Settings!$B$23,1))))</f>
        <v>1</v>
      </c>
      <c r="Q5004">
        <f t="shared" si="706"/>
        <v>0</v>
      </c>
      <c r="R5004">
        <f t="shared" si="707"/>
        <v>0</v>
      </c>
      <c r="S5004" t="str">
        <f t="shared" si="708"/>
        <v/>
      </c>
      <c r="T5004" t="str">
        <f t="shared" si="709"/>
        <v/>
      </c>
      <c r="U5004" t="str">
        <f t="shared" si="710"/>
        <v/>
      </c>
    </row>
    <row r="5005" spans="12:21" ht="15" customHeight="1" x14ac:dyDescent="0.15">
      <c r="L5005" s="244" t="str">
        <f t="shared" si="702"/>
        <v/>
      </c>
      <c r="M5005" s="245" t="str">
        <f t="shared" si="703"/>
        <v/>
      </c>
      <c r="N5005" s="244" t="str">
        <f t="shared" si="704"/>
        <v/>
      </c>
      <c r="O5005" s="244" t="str">
        <f t="shared" si="705"/>
        <v/>
      </c>
      <c r="P5005">
        <f>IF($I5005&lt;&gt;"",$I5005,IF($E5005="SGD",1,IF($E5005="USD",Settings!$B$22,IF($E5005="HKD",Settings!$B$23,1))))</f>
        <v>1</v>
      </c>
      <c r="Q5005">
        <f t="shared" si="706"/>
        <v>0</v>
      </c>
      <c r="R5005">
        <f t="shared" si="707"/>
        <v>0</v>
      </c>
      <c r="S5005" t="str">
        <f t="shared" si="708"/>
        <v/>
      </c>
      <c r="T5005" t="str">
        <f t="shared" si="709"/>
        <v/>
      </c>
      <c r="U5005" t="str">
        <f t="shared" si="710"/>
        <v/>
      </c>
    </row>
    <row r="5006" spans="12:21" ht="15" customHeight="1" x14ac:dyDescent="0.15">
      <c r="L5006" s="244" t="str">
        <f t="shared" si="702"/>
        <v/>
      </c>
      <c r="M5006" s="245" t="str">
        <f t="shared" si="703"/>
        <v/>
      </c>
      <c r="N5006" s="244" t="str">
        <f t="shared" si="704"/>
        <v/>
      </c>
      <c r="O5006" s="244" t="str">
        <f t="shared" si="705"/>
        <v/>
      </c>
      <c r="P5006">
        <f>IF($I5006&lt;&gt;"",$I5006,IF($E5006="SGD",1,IF($E5006="USD",Settings!$B$22,IF($E5006="HKD",Settings!$B$23,1))))</f>
        <v>1</v>
      </c>
      <c r="Q5006">
        <f t="shared" si="706"/>
        <v>0</v>
      </c>
      <c r="R5006">
        <f t="shared" si="707"/>
        <v>0</v>
      </c>
      <c r="S5006" t="str">
        <f t="shared" si="708"/>
        <v/>
      </c>
      <c r="T5006" t="str">
        <f t="shared" si="709"/>
        <v/>
      </c>
      <c r="U5006" t="str">
        <f t="shared" si="710"/>
        <v/>
      </c>
    </row>
    <row r="5007" spans="12:21" ht="15" customHeight="1" x14ac:dyDescent="0.15">
      <c r="L5007" s="244" t="str">
        <f t="shared" si="702"/>
        <v/>
      </c>
      <c r="M5007" s="245" t="str">
        <f t="shared" si="703"/>
        <v/>
      </c>
      <c r="N5007" s="244" t="str">
        <f t="shared" si="704"/>
        <v/>
      </c>
      <c r="O5007" s="244" t="str">
        <f t="shared" si="705"/>
        <v/>
      </c>
      <c r="P5007">
        <f>IF($I5007&lt;&gt;"",$I5007,IF($E5007="SGD",1,IF($E5007="USD",Settings!$B$22,IF($E5007="HKD",Settings!$B$23,1))))</f>
        <v>1</v>
      </c>
      <c r="Q5007">
        <f t="shared" si="706"/>
        <v>0</v>
      </c>
      <c r="R5007">
        <f t="shared" si="707"/>
        <v>0</v>
      </c>
      <c r="S5007" t="str">
        <f t="shared" si="708"/>
        <v/>
      </c>
      <c r="T5007" t="str">
        <f t="shared" si="709"/>
        <v/>
      </c>
      <c r="U5007" t="str">
        <f t="shared" si="710"/>
        <v/>
      </c>
    </row>
    <row r="5008" spans="12:21" ht="15" customHeight="1" x14ac:dyDescent="0.15">
      <c r="L5008" s="244" t="str">
        <f t="shared" si="702"/>
        <v/>
      </c>
      <c r="M5008" s="245" t="str">
        <f t="shared" si="703"/>
        <v/>
      </c>
      <c r="N5008" s="244" t="str">
        <f t="shared" si="704"/>
        <v/>
      </c>
      <c r="O5008" s="244" t="str">
        <f t="shared" si="705"/>
        <v/>
      </c>
      <c r="P5008">
        <f>IF($I5008&lt;&gt;"",$I5008,IF($E5008="SGD",1,IF($E5008="USD",Settings!$B$22,IF($E5008="HKD",Settings!$B$23,1))))</f>
        <v>1</v>
      </c>
      <c r="Q5008">
        <f t="shared" si="706"/>
        <v>0</v>
      </c>
      <c r="R5008">
        <f t="shared" si="707"/>
        <v>0</v>
      </c>
      <c r="S5008" t="str">
        <f t="shared" si="708"/>
        <v/>
      </c>
      <c r="T5008" t="str">
        <f t="shared" si="709"/>
        <v/>
      </c>
      <c r="U5008" t="str">
        <f t="shared" si="710"/>
        <v/>
      </c>
    </row>
    <row r="5009" spans="12:21" ht="15" customHeight="1" x14ac:dyDescent="0.15">
      <c r="L5009" s="244" t="str">
        <f t="shared" si="702"/>
        <v/>
      </c>
      <c r="M5009" s="245" t="str">
        <f t="shared" si="703"/>
        <v/>
      </c>
      <c r="N5009" s="244" t="str">
        <f t="shared" si="704"/>
        <v/>
      </c>
      <c r="O5009" s="244" t="str">
        <f t="shared" si="705"/>
        <v/>
      </c>
      <c r="P5009">
        <f>IF($I5009&lt;&gt;"",$I5009,IF($E5009="SGD",1,IF($E5009="USD",Settings!$B$22,IF($E5009="HKD",Settings!$B$23,1))))</f>
        <v>1</v>
      </c>
      <c r="Q5009">
        <f t="shared" si="706"/>
        <v>0</v>
      </c>
      <c r="R5009">
        <f t="shared" si="707"/>
        <v>0</v>
      </c>
      <c r="S5009" t="str">
        <f t="shared" si="708"/>
        <v/>
      </c>
      <c r="T5009" t="str">
        <f t="shared" si="709"/>
        <v/>
      </c>
      <c r="U5009" t="str">
        <f t="shared" si="710"/>
        <v/>
      </c>
    </row>
    <row r="5010" spans="12:21" ht="15" customHeight="1" x14ac:dyDescent="0.15">
      <c r="L5010" s="244" t="str">
        <f t="shared" si="702"/>
        <v/>
      </c>
      <c r="M5010" s="245" t="str">
        <f t="shared" si="703"/>
        <v/>
      </c>
      <c r="N5010" s="244" t="str">
        <f t="shared" si="704"/>
        <v/>
      </c>
      <c r="O5010" s="244" t="str">
        <f t="shared" si="705"/>
        <v/>
      </c>
      <c r="P5010">
        <f>IF($I5010&lt;&gt;"",$I5010,IF($E5010="SGD",1,IF($E5010="USD",Settings!$B$22,IF($E5010="HKD",Settings!$B$23,1))))</f>
        <v>1</v>
      </c>
      <c r="Q5010">
        <f t="shared" si="706"/>
        <v>0</v>
      </c>
      <c r="R5010">
        <f t="shared" si="707"/>
        <v>0</v>
      </c>
      <c r="S5010" t="str">
        <f t="shared" si="708"/>
        <v/>
      </c>
      <c r="T5010" t="str">
        <f t="shared" si="709"/>
        <v/>
      </c>
      <c r="U5010" t="str">
        <f t="shared" si="710"/>
        <v/>
      </c>
    </row>
    <row r="5011" spans="12:21" ht="15" customHeight="1" x14ac:dyDescent="0.15">
      <c r="L5011" s="244" t="str">
        <f t="shared" si="702"/>
        <v/>
      </c>
      <c r="M5011" s="245" t="str">
        <f t="shared" si="703"/>
        <v/>
      </c>
      <c r="N5011" s="244" t="str">
        <f t="shared" si="704"/>
        <v/>
      </c>
      <c r="O5011" s="244" t="str">
        <f t="shared" si="705"/>
        <v/>
      </c>
      <c r="P5011">
        <f>IF($I5011&lt;&gt;"",$I5011,IF($E5011="SGD",1,IF($E5011="USD",Settings!$B$22,IF($E5011="HKD",Settings!$B$23,1))))</f>
        <v>1</v>
      </c>
      <c r="Q5011">
        <f t="shared" si="706"/>
        <v>0</v>
      </c>
      <c r="R5011">
        <f t="shared" si="707"/>
        <v>0</v>
      </c>
      <c r="S5011" t="str">
        <f t="shared" si="708"/>
        <v/>
      </c>
      <c r="T5011" t="str">
        <f t="shared" si="709"/>
        <v/>
      </c>
      <c r="U5011" t="str">
        <f t="shared" si="710"/>
        <v/>
      </c>
    </row>
    <row r="5012" spans="12:21" ht="15" customHeight="1" x14ac:dyDescent="0.15">
      <c r="L5012" s="244" t="str">
        <f t="shared" si="702"/>
        <v/>
      </c>
      <c r="M5012" s="245" t="str">
        <f t="shared" si="703"/>
        <v/>
      </c>
      <c r="N5012" s="244" t="str">
        <f t="shared" si="704"/>
        <v/>
      </c>
      <c r="O5012" s="244" t="str">
        <f t="shared" si="705"/>
        <v/>
      </c>
      <c r="P5012">
        <f>IF($I5012&lt;&gt;"",$I5012,IF($E5012="SGD",1,IF($E5012="USD",Settings!$B$22,IF($E5012="HKD",Settings!$B$23,1))))</f>
        <v>1</v>
      </c>
      <c r="Q5012">
        <f t="shared" si="706"/>
        <v>0</v>
      </c>
      <c r="R5012">
        <f t="shared" si="707"/>
        <v>0</v>
      </c>
      <c r="S5012" t="str">
        <f t="shared" si="708"/>
        <v/>
      </c>
      <c r="T5012" t="str">
        <f t="shared" si="709"/>
        <v/>
      </c>
      <c r="U5012" t="str">
        <f t="shared" si="710"/>
        <v/>
      </c>
    </row>
    <row r="5013" spans="12:21" ht="15" customHeight="1" x14ac:dyDescent="0.15">
      <c r="L5013" s="244" t="str">
        <f t="shared" si="702"/>
        <v/>
      </c>
      <c r="M5013" s="245" t="str">
        <f t="shared" si="703"/>
        <v/>
      </c>
      <c r="N5013" s="244" t="str">
        <f t="shared" si="704"/>
        <v/>
      </c>
      <c r="O5013" s="244" t="str">
        <f t="shared" si="705"/>
        <v/>
      </c>
      <c r="P5013">
        <f>IF($I5013&lt;&gt;"",$I5013,IF($E5013="SGD",1,IF($E5013="USD",Settings!$B$22,IF($E5013="HKD",Settings!$B$23,1))))</f>
        <v>1</v>
      </c>
      <c r="Q5013">
        <f t="shared" si="706"/>
        <v>0</v>
      </c>
      <c r="R5013">
        <f t="shared" si="707"/>
        <v>0</v>
      </c>
      <c r="S5013" t="str">
        <f t="shared" si="708"/>
        <v/>
      </c>
      <c r="T5013" t="str">
        <f t="shared" si="709"/>
        <v/>
      </c>
      <c r="U5013" t="str">
        <f t="shared" si="710"/>
        <v/>
      </c>
    </row>
    <row r="5014" spans="12:21" ht="15" customHeight="1" x14ac:dyDescent="0.15">
      <c r="L5014" s="244" t="str">
        <f t="shared" si="702"/>
        <v/>
      </c>
      <c r="M5014" s="245" t="str">
        <f t="shared" si="703"/>
        <v/>
      </c>
      <c r="N5014" s="244" t="str">
        <f t="shared" si="704"/>
        <v/>
      </c>
      <c r="O5014" s="244" t="str">
        <f t="shared" si="705"/>
        <v/>
      </c>
      <c r="P5014">
        <f>IF($I5014&lt;&gt;"",$I5014,IF($E5014="SGD",1,IF($E5014="USD",Settings!$B$22,IF($E5014="HKD",Settings!$B$23,1))))</f>
        <v>1</v>
      </c>
      <c r="Q5014">
        <f t="shared" si="706"/>
        <v>0</v>
      </c>
      <c r="R5014">
        <f t="shared" si="707"/>
        <v>0</v>
      </c>
      <c r="S5014" t="str">
        <f t="shared" si="708"/>
        <v/>
      </c>
      <c r="T5014" t="str">
        <f t="shared" si="709"/>
        <v/>
      </c>
      <c r="U5014" t="str">
        <f t="shared" si="710"/>
        <v/>
      </c>
    </row>
    <row r="5015" spans="12:21" ht="15" customHeight="1" x14ac:dyDescent="0.15">
      <c r="L5015" s="244" t="str">
        <f t="shared" si="702"/>
        <v/>
      </c>
      <c r="M5015" s="245" t="str">
        <f t="shared" si="703"/>
        <v/>
      </c>
      <c r="N5015" s="244" t="str">
        <f t="shared" si="704"/>
        <v/>
      </c>
      <c r="O5015" s="244" t="str">
        <f t="shared" si="705"/>
        <v/>
      </c>
      <c r="P5015">
        <f>IF($I5015&lt;&gt;"",$I5015,IF($E5015="SGD",1,IF($E5015="USD",Settings!$B$22,IF($E5015="HKD",Settings!$B$23,1))))</f>
        <v>1</v>
      </c>
      <c r="Q5015">
        <f t="shared" si="706"/>
        <v>0</v>
      </c>
      <c r="R5015">
        <f t="shared" si="707"/>
        <v>0</v>
      </c>
      <c r="S5015" t="str">
        <f t="shared" si="708"/>
        <v/>
      </c>
      <c r="T5015" t="str">
        <f t="shared" si="709"/>
        <v/>
      </c>
      <c r="U5015" t="str">
        <f t="shared" si="710"/>
        <v/>
      </c>
    </row>
    <row r="5016" spans="12:21" ht="15" customHeight="1" x14ac:dyDescent="0.15">
      <c r="L5016" s="244" t="str">
        <f t="shared" si="702"/>
        <v/>
      </c>
      <c r="M5016" s="245" t="str">
        <f t="shared" si="703"/>
        <v/>
      </c>
      <c r="N5016" s="244" t="str">
        <f t="shared" si="704"/>
        <v/>
      </c>
      <c r="O5016" s="244" t="str">
        <f t="shared" si="705"/>
        <v/>
      </c>
      <c r="P5016">
        <f>IF($I5016&lt;&gt;"",$I5016,IF($E5016="SGD",1,IF($E5016="USD",Settings!$B$22,IF($E5016="HKD",Settings!$B$23,1))))</f>
        <v>1</v>
      </c>
      <c r="Q5016">
        <f t="shared" si="706"/>
        <v>0</v>
      </c>
      <c r="R5016">
        <f t="shared" si="707"/>
        <v>0</v>
      </c>
      <c r="S5016" t="str">
        <f t="shared" si="708"/>
        <v/>
      </c>
      <c r="T5016" t="str">
        <f t="shared" si="709"/>
        <v/>
      </c>
      <c r="U5016" t="str">
        <f t="shared" si="710"/>
        <v/>
      </c>
    </row>
    <row r="5017" spans="12:21" ht="15" customHeight="1" x14ac:dyDescent="0.15">
      <c r="L5017" s="244" t="str">
        <f t="shared" si="702"/>
        <v/>
      </c>
      <c r="M5017" s="245" t="str">
        <f t="shared" si="703"/>
        <v/>
      </c>
      <c r="N5017" s="244" t="str">
        <f t="shared" si="704"/>
        <v/>
      </c>
      <c r="O5017" s="244" t="str">
        <f t="shared" si="705"/>
        <v/>
      </c>
      <c r="P5017">
        <f>IF($I5017&lt;&gt;"",$I5017,IF($E5017="SGD",1,IF($E5017="USD",Settings!$B$22,IF($E5017="HKD",Settings!$B$23,1))))</f>
        <v>1</v>
      </c>
      <c r="Q5017">
        <f t="shared" si="706"/>
        <v>0</v>
      </c>
      <c r="R5017">
        <f t="shared" si="707"/>
        <v>0</v>
      </c>
      <c r="S5017" t="str">
        <f t="shared" si="708"/>
        <v/>
      </c>
      <c r="T5017" t="str">
        <f t="shared" si="709"/>
        <v/>
      </c>
      <c r="U5017" t="str">
        <f t="shared" si="710"/>
        <v/>
      </c>
    </row>
    <row r="5018" spans="12:21" ht="15" customHeight="1" x14ac:dyDescent="0.15">
      <c r="L5018" s="244" t="str">
        <f t="shared" si="702"/>
        <v/>
      </c>
      <c r="M5018" s="245" t="str">
        <f t="shared" si="703"/>
        <v/>
      </c>
      <c r="N5018" s="244" t="str">
        <f t="shared" si="704"/>
        <v/>
      </c>
      <c r="O5018" s="244" t="str">
        <f t="shared" si="705"/>
        <v/>
      </c>
      <c r="P5018">
        <f>IF($I5018&lt;&gt;"",$I5018,IF($E5018="SGD",1,IF($E5018="USD",Settings!$B$22,IF($E5018="HKD",Settings!$B$23,1))))</f>
        <v>1</v>
      </c>
      <c r="Q5018">
        <f t="shared" si="706"/>
        <v>0</v>
      </c>
      <c r="R5018">
        <f t="shared" si="707"/>
        <v>0</v>
      </c>
      <c r="S5018" t="str">
        <f t="shared" si="708"/>
        <v/>
      </c>
      <c r="T5018" t="str">
        <f t="shared" si="709"/>
        <v/>
      </c>
      <c r="U5018" t="str">
        <f t="shared" si="710"/>
        <v/>
      </c>
    </row>
    <row r="5019" spans="12:21" ht="15" customHeight="1" x14ac:dyDescent="0.15">
      <c r="L5019" s="244" t="str">
        <f t="shared" si="702"/>
        <v/>
      </c>
      <c r="M5019" s="245" t="str">
        <f t="shared" si="703"/>
        <v/>
      </c>
      <c r="N5019" s="244" t="str">
        <f t="shared" si="704"/>
        <v/>
      </c>
      <c r="O5019" s="244" t="str">
        <f t="shared" si="705"/>
        <v/>
      </c>
      <c r="P5019">
        <f>IF($I5019&lt;&gt;"",$I5019,IF($E5019="SGD",1,IF($E5019="USD",Settings!$B$22,IF($E5019="HKD",Settings!$B$23,1))))</f>
        <v>1</v>
      </c>
      <c r="Q5019">
        <f t="shared" si="706"/>
        <v>0</v>
      </c>
      <c r="R5019">
        <f t="shared" si="707"/>
        <v>0</v>
      </c>
      <c r="S5019" t="str">
        <f t="shared" si="708"/>
        <v/>
      </c>
      <c r="T5019" t="str">
        <f t="shared" si="709"/>
        <v/>
      </c>
      <c r="U5019" t="str">
        <f t="shared" si="710"/>
        <v/>
      </c>
    </row>
    <row r="5020" spans="12:21" ht="15" customHeight="1" x14ac:dyDescent="0.15">
      <c r="L5020" s="244" t="str">
        <f t="shared" si="702"/>
        <v/>
      </c>
      <c r="M5020" s="245" t="str">
        <f t="shared" si="703"/>
        <v/>
      </c>
      <c r="N5020" s="244" t="str">
        <f t="shared" si="704"/>
        <v/>
      </c>
      <c r="O5020" s="244" t="str">
        <f t="shared" si="705"/>
        <v/>
      </c>
      <c r="P5020">
        <f>IF($I5020&lt;&gt;"",$I5020,IF($E5020="SGD",1,IF($E5020="USD",Settings!$B$22,IF($E5020="HKD",Settings!$B$23,1))))</f>
        <v>1</v>
      </c>
      <c r="Q5020">
        <f t="shared" si="706"/>
        <v>0</v>
      </c>
      <c r="R5020">
        <f t="shared" si="707"/>
        <v>0</v>
      </c>
      <c r="S5020" t="str">
        <f t="shared" si="708"/>
        <v/>
      </c>
      <c r="T5020" t="str">
        <f t="shared" si="709"/>
        <v/>
      </c>
      <c r="U5020" t="str">
        <f t="shared" si="710"/>
        <v/>
      </c>
    </row>
    <row r="5021" spans="12:21" ht="15" customHeight="1" x14ac:dyDescent="0.15">
      <c r="L5021" s="244" t="str">
        <f t="shared" si="702"/>
        <v/>
      </c>
      <c r="M5021" s="245" t="str">
        <f t="shared" si="703"/>
        <v/>
      </c>
      <c r="N5021" s="244" t="str">
        <f t="shared" si="704"/>
        <v/>
      </c>
      <c r="O5021" s="244" t="str">
        <f t="shared" si="705"/>
        <v/>
      </c>
      <c r="P5021">
        <f>IF($I5021&lt;&gt;"",$I5021,IF($E5021="SGD",1,IF($E5021="USD",Settings!$B$22,IF($E5021="HKD",Settings!$B$23,1))))</f>
        <v>1</v>
      </c>
      <c r="Q5021">
        <f t="shared" si="706"/>
        <v>0</v>
      </c>
      <c r="R5021">
        <f t="shared" si="707"/>
        <v>0</v>
      </c>
      <c r="S5021" t="str">
        <f t="shared" si="708"/>
        <v/>
      </c>
      <c r="T5021" t="str">
        <f t="shared" si="709"/>
        <v/>
      </c>
      <c r="U5021" t="str">
        <f t="shared" si="710"/>
        <v/>
      </c>
    </row>
    <row r="5022" spans="12:21" ht="15" customHeight="1" x14ac:dyDescent="0.15">
      <c r="L5022" s="244" t="str">
        <f t="shared" si="702"/>
        <v/>
      </c>
      <c r="M5022" s="245" t="str">
        <f t="shared" si="703"/>
        <v/>
      </c>
      <c r="N5022" s="244" t="str">
        <f t="shared" si="704"/>
        <v/>
      </c>
      <c r="O5022" s="244" t="str">
        <f t="shared" si="705"/>
        <v/>
      </c>
      <c r="P5022">
        <f>IF($I5022&lt;&gt;"",$I5022,IF($E5022="SGD",1,IF($E5022="USD",Settings!$B$22,IF($E5022="HKD",Settings!$B$23,1))))</f>
        <v>1</v>
      </c>
      <c r="Q5022">
        <f t="shared" si="706"/>
        <v>0</v>
      </c>
      <c r="R5022">
        <f t="shared" si="707"/>
        <v>0</v>
      </c>
      <c r="S5022" t="str">
        <f t="shared" si="708"/>
        <v/>
      </c>
      <c r="T5022" t="str">
        <f t="shared" si="709"/>
        <v/>
      </c>
      <c r="U5022" t="str">
        <f t="shared" si="710"/>
        <v/>
      </c>
    </row>
    <row r="5023" spans="12:21" ht="15" customHeight="1" x14ac:dyDescent="0.15">
      <c r="L5023" s="244" t="str">
        <f t="shared" si="702"/>
        <v/>
      </c>
      <c r="M5023" s="245" t="str">
        <f t="shared" si="703"/>
        <v/>
      </c>
      <c r="N5023" s="244" t="str">
        <f t="shared" si="704"/>
        <v/>
      </c>
      <c r="O5023" s="244" t="str">
        <f t="shared" si="705"/>
        <v/>
      </c>
      <c r="P5023">
        <f>IF($I5023&lt;&gt;"",$I5023,IF($E5023="SGD",1,IF($E5023="USD",Settings!$B$22,IF($E5023="HKD",Settings!$B$23,1))))</f>
        <v>1</v>
      </c>
      <c r="Q5023">
        <f t="shared" si="706"/>
        <v>0</v>
      </c>
      <c r="R5023">
        <f t="shared" si="707"/>
        <v>0</v>
      </c>
      <c r="S5023" t="str">
        <f t="shared" si="708"/>
        <v/>
      </c>
      <c r="T5023" t="str">
        <f t="shared" si="709"/>
        <v/>
      </c>
      <c r="U5023" t="str">
        <f t="shared" si="710"/>
        <v/>
      </c>
    </row>
    <row r="5024" spans="12:21" ht="15" customHeight="1" x14ac:dyDescent="0.15">
      <c r="L5024" s="244" t="str">
        <f t="shared" si="702"/>
        <v/>
      </c>
      <c r="M5024" s="245" t="str">
        <f t="shared" si="703"/>
        <v/>
      </c>
      <c r="N5024" s="244" t="str">
        <f t="shared" si="704"/>
        <v/>
      </c>
      <c r="O5024" s="244" t="str">
        <f t="shared" si="705"/>
        <v/>
      </c>
      <c r="P5024">
        <f>IF($I5024&lt;&gt;"",$I5024,IF($E5024="SGD",1,IF($E5024="USD",Settings!$B$22,IF($E5024="HKD",Settings!$B$23,1))))</f>
        <v>1</v>
      </c>
      <c r="Q5024">
        <f t="shared" si="706"/>
        <v>0</v>
      </c>
      <c r="R5024">
        <f t="shared" si="707"/>
        <v>0</v>
      </c>
      <c r="S5024" t="str">
        <f t="shared" si="708"/>
        <v/>
      </c>
      <c r="T5024" t="str">
        <f t="shared" si="709"/>
        <v/>
      </c>
      <c r="U5024" t="str">
        <f t="shared" si="710"/>
        <v/>
      </c>
    </row>
    <row r="5025" spans="12:21" ht="15" customHeight="1" x14ac:dyDescent="0.15">
      <c r="L5025" s="244" t="str">
        <f t="shared" si="702"/>
        <v/>
      </c>
      <c r="M5025" s="245" t="str">
        <f t="shared" si="703"/>
        <v/>
      </c>
      <c r="N5025" s="244" t="str">
        <f t="shared" si="704"/>
        <v/>
      </c>
      <c r="O5025" s="244" t="str">
        <f t="shared" si="705"/>
        <v/>
      </c>
      <c r="P5025">
        <f>IF($I5025&lt;&gt;"",$I5025,IF($E5025="SGD",1,IF($E5025="USD",Settings!$B$22,IF($E5025="HKD",Settings!$B$23,1))))</f>
        <v>1</v>
      </c>
      <c r="Q5025">
        <f t="shared" si="706"/>
        <v>0</v>
      </c>
      <c r="R5025">
        <f t="shared" si="707"/>
        <v>0</v>
      </c>
      <c r="S5025" t="str">
        <f t="shared" si="708"/>
        <v/>
      </c>
      <c r="T5025" t="str">
        <f t="shared" si="709"/>
        <v/>
      </c>
      <c r="U5025" t="str">
        <f t="shared" si="710"/>
        <v/>
      </c>
    </row>
    <row r="5026" spans="12:21" ht="15" customHeight="1" x14ac:dyDescent="0.15">
      <c r="L5026" s="244" t="str">
        <f t="shared" si="702"/>
        <v/>
      </c>
      <c r="M5026" s="245" t="str">
        <f t="shared" si="703"/>
        <v/>
      </c>
      <c r="N5026" s="244" t="str">
        <f t="shared" si="704"/>
        <v/>
      </c>
      <c r="O5026" s="244" t="str">
        <f t="shared" si="705"/>
        <v/>
      </c>
      <c r="P5026">
        <f>IF($I5026&lt;&gt;"",$I5026,IF($E5026="SGD",1,IF($E5026="USD",Settings!$B$22,IF($E5026="HKD",Settings!$B$23,1))))</f>
        <v>1</v>
      </c>
      <c r="Q5026">
        <f t="shared" si="706"/>
        <v>0</v>
      </c>
      <c r="R5026">
        <f t="shared" si="707"/>
        <v>0</v>
      </c>
      <c r="S5026" t="str">
        <f t="shared" si="708"/>
        <v/>
      </c>
      <c r="T5026" t="str">
        <f t="shared" si="709"/>
        <v/>
      </c>
      <c r="U5026" t="str">
        <f t="shared" si="710"/>
        <v/>
      </c>
    </row>
    <row r="5027" spans="12:21" ht="15" customHeight="1" x14ac:dyDescent="0.15">
      <c r="L5027" s="244" t="str">
        <f t="shared" si="702"/>
        <v/>
      </c>
      <c r="M5027" s="245" t="str">
        <f t="shared" si="703"/>
        <v/>
      </c>
      <c r="N5027" s="244" t="str">
        <f t="shared" si="704"/>
        <v/>
      </c>
      <c r="O5027" s="244" t="str">
        <f t="shared" si="705"/>
        <v/>
      </c>
      <c r="P5027">
        <f>IF($I5027&lt;&gt;"",$I5027,IF($E5027="SGD",1,IF($E5027="USD",Settings!$B$22,IF($E5027="HKD",Settings!$B$23,1))))</f>
        <v>1</v>
      </c>
      <c r="Q5027">
        <f t="shared" si="706"/>
        <v>0</v>
      </c>
      <c r="R5027">
        <f t="shared" si="707"/>
        <v>0</v>
      </c>
      <c r="S5027" t="str">
        <f t="shared" si="708"/>
        <v/>
      </c>
      <c r="T5027" t="str">
        <f t="shared" si="709"/>
        <v/>
      </c>
      <c r="U5027" t="str">
        <f t="shared" si="710"/>
        <v/>
      </c>
    </row>
    <row r="5028" spans="12:21" ht="15" customHeight="1" x14ac:dyDescent="0.15">
      <c r="L5028" s="244" t="str">
        <f t="shared" si="702"/>
        <v/>
      </c>
      <c r="M5028" s="245" t="str">
        <f t="shared" si="703"/>
        <v/>
      </c>
      <c r="N5028" s="244" t="str">
        <f t="shared" si="704"/>
        <v/>
      </c>
      <c r="O5028" s="244" t="str">
        <f t="shared" si="705"/>
        <v/>
      </c>
      <c r="P5028">
        <f>IF($I5028&lt;&gt;"",$I5028,IF($E5028="SGD",1,IF($E5028="USD",Settings!$B$22,IF($E5028="HKD",Settings!$B$23,1))))</f>
        <v>1</v>
      </c>
      <c r="Q5028">
        <f t="shared" si="706"/>
        <v>0</v>
      </c>
      <c r="R5028">
        <f t="shared" si="707"/>
        <v>0</v>
      </c>
      <c r="S5028" t="str">
        <f t="shared" si="708"/>
        <v/>
      </c>
      <c r="T5028" t="str">
        <f t="shared" si="709"/>
        <v/>
      </c>
      <c r="U5028" t="str">
        <f t="shared" si="710"/>
        <v/>
      </c>
    </row>
    <row r="5029" spans="12:21" ht="15" customHeight="1" x14ac:dyDescent="0.15">
      <c r="L5029" s="244" t="str">
        <f t="shared" si="702"/>
        <v/>
      </c>
      <c r="M5029" s="245" t="str">
        <f t="shared" si="703"/>
        <v/>
      </c>
      <c r="N5029" s="244" t="str">
        <f t="shared" si="704"/>
        <v/>
      </c>
      <c r="O5029" s="244" t="str">
        <f t="shared" si="705"/>
        <v/>
      </c>
      <c r="P5029">
        <f>IF($I5029&lt;&gt;"",$I5029,IF($E5029="SGD",1,IF($E5029="USD",Settings!$B$22,IF($E5029="HKD",Settings!$B$23,1))))</f>
        <v>1</v>
      </c>
      <c r="Q5029">
        <f t="shared" si="706"/>
        <v>0</v>
      </c>
      <c r="R5029">
        <f t="shared" si="707"/>
        <v>0</v>
      </c>
      <c r="S5029" t="str">
        <f t="shared" si="708"/>
        <v/>
      </c>
      <c r="T5029" t="str">
        <f t="shared" si="709"/>
        <v/>
      </c>
      <c r="U5029" t="str">
        <f t="shared" si="710"/>
        <v/>
      </c>
    </row>
    <row r="5030" spans="12:21" ht="15" customHeight="1" x14ac:dyDescent="0.15">
      <c r="L5030" s="244" t="str">
        <f t="shared" si="702"/>
        <v/>
      </c>
      <c r="M5030" s="245" t="str">
        <f t="shared" si="703"/>
        <v/>
      </c>
      <c r="N5030" s="244" t="str">
        <f t="shared" si="704"/>
        <v/>
      </c>
      <c r="O5030" s="244" t="str">
        <f t="shared" si="705"/>
        <v/>
      </c>
      <c r="P5030">
        <f>IF($I5030&lt;&gt;"",$I5030,IF($E5030="SGD",1,IF($E5030="USD",Settings!$B$22,IF($E5030="HKD",Settings!$B$23,1))))</f>
        <v>1</v>
      </c>
      <c r="Q5030">
        <f t="shared" si="706"/>
        <v>0</v>
      </c>
      <c r="R5030">
        <f t="shared" si="707"/>
        <v>0</v>
      </c>
      <c r="S5030" t="str">
        <f t="shared" si="708"/>
        <v/>
      </c>
      <c r="T5030" t="str">
        <f t="shared" si="709"/>
        <v/>
      </c>
      <c r="U5030" t="str">
        <f t="shared" si="710"/>
        <v/>
      </c>
    </row>
    <row r="5031" spans="12:21" ht="15" customHeight="1" x14ac:dyDescent="0.15">
      <c r="L5031" s="244" t="str">
        <f t="shared" si="702"/>
        <v/>
      </c>
      <c r="M5031" s="245" t="str">
        <f t="shared" si="703"/>
        <v/>
      </c>
      <c r="N5031" s="244" t="str">
        <f t="shared" si="704"/>
        <v/>
      </c>
      <c r="O5031" s="244" t="str">
        <f t="shared" si="705"/>
        <v/>
      </c>
      <c r="P5031">
        <f>IF($I5031&lt;&gt;"",$I5031,IF($E5031="SGD",1,IF($E5031="USD",Settings!$B$22,IF($E5031="HKD",Settings!$B$23,1))))</f>
        <v>1</v>
      </c>
      <c r="Q5031">
        <f t="shared" si="706"/>
        <v>0</v>
      </c>
      <c r="R5031">
        <f t="shared" si="707"/>
        <v>0</v>
      </c>
      <c r="S5031" t="str">
        <f t="shared" si="708"/>
        <v/>
      </c>
      <c r="T5031" t="str">
        <f t="shared" si="709"/>
        <v/>
      </c>
      <c r="U5031" t="str">
        <f t="shared" si="710"/>
        <v/>
      </c>
    </row>
    <row r="5032" spans="12:21" ht="15" customHeight="1" x14ac:dyDescent="0.15">
      <c r="L5032" s="244" t="str">
        <f t="shared" si="702"/>
        <v/>
      </c>
      <c r="M5032" s="245" t="str">
        <f t="shared" si="703"/>
        <v/>
      </c>
      <c r="N5032" s="244" t="str">
        <f t="shared" si="704"/>
        <v/>
      </c>
      <c r="O5032" s="244" t="str">
        <f t="shared" si="705"/>
        <v/>
      </c>
      <c r="P5032">
        <f>IF($I5032&lt;&gt;"",$I5032,IF($E5032="SGD",1,IF($E5032="USD",Settings!$B$22,IF($E5032="HKD",Settings!$B$23,1))))</f>
        <v>1</v>
      </c>
      <c r="Q5032">
        <f t="shared" si="706"/>
        <v>0</v>
      </c>
      <c r="R5032">
        <f t="shared" si="707"/>
        <v>0</v>
      </c>
      <c r="S5032" t="str">
        <f t="shared" si="708"/>
        <v/>
      </c>
      <c r="T5032" t="str">
        <f t="shared" si="709"/>
        <v/>
      </c>
      <c r="U5032" t="str">
        <f t="shared" si="710"/>
        <v/>
      </c>
    </row>
    <row r="5033" spans="12:21" ht="15" customHeight="1" x14ac:dyDescent="0.15">
      <c r="L5033" s="244" t="str">
        <f t="shared" ref="L5033:L5096" si="711">IF(OR(B5033="",C5033="",E5033=""),"",B5033&amp;":"&amp;C5033&amp;":"&amp;E5033)</f>
        <v/>
      </c>
      <c r="M5033" s="245" t="str">
        <f t="shared" ref="M5033:M5096" si="712">IF(A5033="","",A5033*D5033)</f>
        <v/>
      </c>
      <c r="N5033" s="244" t="str">
        <f t="shared" ref="N5033:N5096" si="713">IF(A5033="","",IF(OR(A5033=1,A5033=0),J5033,0))</f>
        <v/>
      </c>
      <c r="O5033" s="244" t="str">
        <f t="shared" ref="O5033:O5096" si="714">IF(A5033="","",IF(A5033=-1,J5033,0))</f>
        <v/>
      </c>
      <c r="P5033">
        <f>IF($I5033&lt;&gt;"",$I5033,IF($E5033="SGD",1,IF($E5033="USD",Settings!$B$22,IF($E5033="HKD",Settings!$B$23,1))))</f>
        <v>1</v>
      </c>
      <c r="Q5033">
        <f t="shared" ref="Q5033:Q5096" si="715">IF($L5033="",0,($O5033-$N5033+IF($A5033=2,$J5033,0))*$P5033)</f>
        <v>0</v>
      </c>
      <c r="R5033">
        <f t="shared" ref="R5033:R5096" si="716">IF($L5033="",0,IF($A5033=2,$J5033*$P5033,0))</f>
        <v>0</v>
      </c>
      <c r="S5033" t="str">
        <f t="shared" si="708"/>
        <v/>
      </c>
      <c r="T5033" t="str">
        <f t="shared" si="709"/>
        <v/>
      </c>
      <c r="U5033" t="str">
        <f t="shared" si="710"/>
        <v/>
      </c>
    </row>
    <row r="5034" spans="12:21" ht="15" customHeight="1" x14ac:dyDescent="0.15">
      <c r="L5034" s="244" t="str">
        <f t="shared" si="711"/>
        <v/>
      </c>
      <c r="M5034" s="245" t="str">
        <f t="shared" si="712"/>
        <v/>
      </c>
      <c r="N5034" s="244" t="str">
        <f t="shared" si="713"/>
        <v/>
      </c>
      <c r="O5034" s="244" t="str">
        <f t="shared" si="714"/>
        <v/>
      </c>
      <c r="P5034">
        <f>IF($I5034&lt;&gt;"",$I5034,IF($E5034="SGD",1,IF($E5034="USD",Settings!$B$22,IF($E5034="HKD",Settings!$B$23,1))))</f>
        <v>1</v>
      </c>
      <c r="Q5034">
        <f t="shared" si="715"/>
        <v>0</v>
      </c>
      <c r="R5034">
        <f t="shared" si="716"/>
        <v>0</v>
      </c>
      <c r="S5034" t="str">
        <f t="shared" si="708"/>
        <v/>
      </c>
      <c r="T5034" t="str">
        <f t="shared" si="709"/>
        <v/>
      </c>
      <c r="U5034" t="str">
        <f t="shared" si="710"/>
        <v/>
      </c>
    </row>
    <row r="5035" spans="12:21" ht="15" customHeight="1" x14ac:dyDescent="0.15">
      <c r="L5035" s="244" t="str">
        <f t="shared" si="711"/>
        <v/>
      </c>
      <c r="M5035" s="245" t="str">
        <f t="shared" si="712"/>
        <v/>
      </c>
      <c r="N5035" s="244" t="str">
        <f t="shared" si="713"/>
        <v/>
      </c>
      <c r="O5035" s="244" t="str">
        <f t="shared" si="714"/>
        <v/>
      </c>
      <c r="P5035">
        <f>IF($I5035&lt;&gt;"",$I5035,IF($E5035="SGD",1,IF($E5035="USD",Settings!$B$22,IF($E5035="HKD",Settings!$B$23,1))))</f>
        <v>1</v>
      </c>
      <c r="Q5035">
        <f t="shared" si="715"/>
        <v>0</v>
      </c>
      <c r="R5035">
        <f t="shared" si="716"/>
        <v>0</v>
      </c>
      <c r="S5035" t="str">
        <f t="shared" si="708"/>
        <v/>
      </c>
      <c r="T5035" t="str">
        <f t="shared" si="709"/>
        <v/>
      </c>
      <c r="U5035" t="str">
        <f t="shared" si="710"/>
        <v/>
      </c>
    </row>
    <row r="5036" spans="12:21" ht="15" customHeight="1" x14ac:dyDescent="0.15">
      <c r="L5036" s="244" t="str">
        <f t="shared" si="711"/>
        <v/>
      </c>
      <c r="M5036" s="245" t="str">
        <f t="shared" si="712"/>
        <v/>
      </c>
      <c r="N5036" s="244" t="str">
        <f t="shared" si="713"/>
        <v/>
      </c>
      <c r="O5036" s="244" t="str">
        <f t="shared" si="714"/>
        <v/>
      </c>
      <c r="P5036">
        <f>IF($I5036&lt;&gt;"",$I5036,IF($E5036="SGD",1,IF($E5036="USD",Settings!$B$22,IF($E5036="HKD",Settings!$B$23,1))))</f>
        <v>1</v>
      </c>
      <c r="Q5036">
        <f t="shared" si="715"/>
        <v>0</v>
      </c>
      <c r="R5036">
        <f t="shared" si="716"/>
        <v>0</v>
      </c>
      <c r="S5036" t="str">
        <f t="shared" si="708"/>
        <v/>
      </c>
      <c r="T5036" t="str">
        <f t="shared" si="709"/>
        <v/>
      </c>
      <c r="U5036" t="str">
        <f t="shared" si="710"/>
        <v/>
      </c>
    </row>
    <row r="5037" spans="12:21" ht="15" customHeight="1" x14ac:dyDescent="0.15">
      <c r="L5037" s="244" t="str">
        <f t="shared" si="711"/>
        <v/>
      </c>
      <c r="M5037" s="245" t="str">
        <f t="shared" si="712"/>
        <v/>
      </c>
      <c r="N5037" s="244" t="str">
        <f t="shared" si="713"/>
        <v/>
      </c>
      <c r="O5037" s="244" t="str">
        <f t="shared" si="714"/>
        <v/>
      </c>
      <c r="P5037">
        <f>IF($I5037&lt;&gt;"",$I5037,IF($E5037="SGD",1,IF($E5037="USD",Settings!$B$22,IF($E5037="HKD",Settings!$B$23,1))))</f>
        <v>1</v>
      </c>
      <c r="Q5037">
        <f t="shared" si="715"/>
        <v>0</v>
      </c>
      <c r="R5037">
        <f t="shared" si="716"/>
        <v>0</v>
      </c>
      <c r="S5037" t="str">
        <f t="shared" si="708"/>
        <v/>
      </c>
      <c r="T5037" t="str">
        <f t="shared" si="709"/>
        <v/>
      </c>
      <c r="U5037" t="str">
        <f t="shared" si="710"/>
        <v/>
      </c>
    </row>
    <row r="5038" spans="12:21" ht="15" customHeight="1" x14ac:dyDescent="0.15">
      <c r="L5038" s="244" t="str">
        <f t="shared" si="711"/>
        <v/>
      </c>
      <c r="M5038" s="245" t="str">
        <f t="shared" si="712"/>
        <v/>
      </c>
      <c r="N5038" s="244" t="str">
        <f t="shared" si="713"/>
        <v/>
      </c>
      <c r="O5038" s="244" t="str">
        <f t="shared" si="714"/>
        <v/>
      </c>
      <c r="P5038">
        <f>IF($I5038&lt;&gt;"",$I5038,IF($E5038="SGD",1,IF($E5038="USD",Settings!$B$22,IF($E5038="HKD",Settings!$B$23,1))))</f>
        <v>1</v>
      </c>
      <c r="Q5038">
        <f t="shared" si="715"/>
        <v>0</v>
      </c>
      <c r="R5038">
        <f t="shared" si="716"/>
        <v>0</v>
      </c>
      <c r="S5038" t="str">
        <f t="shared" si="708"/>
        <v/>
      </c>
      <c r="T5038" t="str">
        <f t="shared" si="709"/>
        <v/>
      </c>
      <c r="U5038" t="str">
        <f t="shared" si="710"/>
        <v/>
      </c>
    </row>
    <row r="5039" spans="12:21" ht="15" customHeight="1" x14ac:dyDescent="0.15">
      <c r="L5039" s="244" t="str">
        <f t="shared" si="711"/>
        <v/>
      </c>
      <c r="M5039" s="245" t="str">
        <f t="shared" si="712"/>
        <v/>
      </c>
      <c r="N5039" s="244" t="str">
        <f t="shared" si="713"/>
        <v/>
      </c>
      <c r="O5039" s="244" t="str">
        <f t="shared" si="714"/>
        <v/>
      </c>
      <c r="P5039">
        <f>IF($I5039&lt;&gt;"",$I5039,IF($E5039="SGD",1,IF($E5039="USD",Settings!$B$22,IF($E5039="HKD",Settings!$B$23,1))))</f>
        <v>1</v>
      </c>
      <c r="Q5039">
        <f t="shared" si="715"/>
        <v>0</v>
      </c>
      <c r="R5039">
        <f t="shared" si="716"/>
        <v>0</v>
      </c>
      <c r="S5039" t="str">
        <f t="shared" si="708"/>
        <v/>
      </c>
      <c r="T5039" t="str">
        <f t="shared" si="709"/>
        <v/>
      </c>
      <c r="U5039" t="str">
        <f t="shared" si="710"/>
        <v/>
      </c>
    </row>
    <row r="5040" spans="12:21" ht="15" customHeight="1" x14ac:dyDescent="0.15">
      <c r="L5040" s="244" t="str">
        <f t="shared" si="711"/>
        <v/>
      </c>
      <c r="M5040" s="245" t="str">
        <f t="shared" si="712"/>
        <v/>
      </c>
      <c r="N5040" s="244" t="str">
        <f t="shared" si="713"/>
        <v/>
      </c>
      <c r="O5040" s="244" t="str">
        <f t="shared" si="714"/>
        <v/>
      </c>
      <c r="P5040">
        <f>IF($I5040&lt;&gt;"",$I5040,IF($E5040="SGD",1,IF($E5040="USD",Settings!$B$22,IF($E5040="HKD",Settings!$B$23,1))))</f>
        <v>1</v>
      </c>
      <c r="Q5040">
        <f t="shared" si="715"/>
        <v>0</v>
      </c>
      <c r="R5040">
        <f t="shared" si="716"/>
        <v>0</v>
      </c>
      <c r="S5040" t="str">
        <f t="shared" si="708"/>
        <v/>
      </c>
      <c r="T5040" t="str">
        <f t="shared" si="709"/>
        <v/>
      </c>
      <c r="U5040" t="str">
        <f t="shared" si="710"/>
        <v/>
      </c>
    </row>
    <row r="5041" spans="12:21" ht="15" customHeight="1" x14ac:dyDescent="0.15">
      <c r="L5041" s="244" t="str">
        <f t="shared" si="711"/>
        <v/>
      </c>
      <c r="M5041" s="245" t="str">
        <f t="shared" si="712"/>
        <v/>
      </c>
      <c r="N5041" s="244" t="str">
        <f t="shared" si="713"/>
        <v/>
      </c>
      <c r="O5041" s="244" t="str">
        <f t="shared" si="714"/>
        <v/>
      </c>
      <c r="P5041">
        <f>IF($I5041&lt;&gt;"",$I5041,IF($E5041="SGD",1,IF($E5041="USD",Settings!$B$22,IF($E5041="HKD",Settings!$B$23,1))))</f>
        <v>1</v>
      </c>
      <c r="Q5041">
        <f t="shared" si="715"/>
        <v>0</v>
      </c>
      <c r="R5041">
        <f t="shared" si="716"/>
        <v>0</v>
      </c>
      <c r="S5041" t="str">
        <f t="shared" si="708"/>
        <v/>
      </c>
      <c r="T5041" t="str">
        <f t="shared" si="709"/>
        <v/>
      </c>
      <c r="U5041" t="str">
        <f t="shared" si="710"/>
        <v/>
      </c>
    </row>
    <row r="5042" spans="12:21" ht="15" customHeight="1" x14ac:dyDescent="0.15">
      <c r="L5042" s="244" t="str">
        <f t="shared" si="711"/>
        <v/>
      </c>
      <c r="M5042" s="245" t="str">
        <f t="shared" si="712"/>
        <v/>
      </c>
      <c r="N5042" s="244" t="str">
        <f t="shared" si="713"/>
        <v/>
      </c>
      <c r="O5042" s="244" t="str">
        <f t="shared" si="714"/>
        <v/>
      </c>
      <c r="P5042">
        <f>IF($I5042&lt;&gt;"",$I5042,IF($E5042="SGD",1,IF($E5042="USD",Settings!$B$22,IF($E5042="HKD",Settings!$B$23,1))))</f>
        <v>1</v>
      </c>
      <c r="Q5042">
        <f t="shared" si="715"/>
        <v>0</v>
      </c>
      <c r="R5042">
        <f t="shared" si="716"/>
        <v>0</v>
      </c>
      <c r="S5042" t="str">
        <f t="shared" si="708"/>
        <v/>
      </c>
      <c r="T5042" t="str">
        <f t="shared" si="709"/>
        <v/>
      </c>
      <c r="U5042" t="str">
        <f t="shared" si="710"/>
        <v/>
      </c>
    </row>
    <row r="5043" spans="12:21" ht="15" customHeight="1" x14ac:dyDescent="0.15">
      <c r="L5043" s="244" t="str">
        <f t="shared" si="711"/>
        <v/>
      </c>
      <c r="M5043" s="245" t="str">
        <f t="shared" si="712"/>
        <v/>
      </c>
      <c r="N5043" s="244" t="str">
        <f t="shared" si="713"/>
        <v/>
      </c>
      <c r="O5043" s="244" t="str">
        <f t="shared" si="714"/>
        <v/>
      </c>
      <c r="P5043">
        <f>IF($I5043&lt;&gt;"",$I5043,IF($E5043="SGD",1,IF($E5043="USD",Settings!$B$22,IF($E5043="HKD",Settings!$B$23,1))))</f>
        <v>1</v>
      </c>
      <c r="Q5043">
        <f t="shared" si="715"/>
        <v>0</v>
      </c>
      <c r="R5043">
        <f t="shared" si="716"/>
        <v>0</v>
      </c>
      <c r="S5043" t="str">
        <f t="shared" si="708"/>
        <v/>
      </c>
      <c r="T5043" t="str">
        <f t="shared" si="709"/>
        <v/>
      </c>
      <c r="U5043" t="str">
        <f t="shared" si="710"/>
        <v/>
      </c>
    </row>
    <row r="5044" spans="12:21" ht="15" customHeight="1" x14ac:dyDescent="0.15">
      <c r="L5044" s="244" t="str">
        <f t="shared" si="711"/>
        <v/>
      </c>
      <c r="M5044" s="245" t="str">
        <f t="shared" si="712"/>
        <v/>
      </c>
      <c r="N5044" s="244" t="str">
        <f t="shared" si="713"/>
        <v/>
      </c>
      <c r="O5044" s="244" t="str">
        <f t="shared" si="714"/>
        <v/>
      </c>
      <c r="P5044">
        <f>IF($I5044&lt;&gt;"",$I5044,IF($E5044="SGD",1,IF($E5044="USD",Settings!$B$22,IF($E5044="HKD",Settings!$B$23,1))))</f>
        <v>1</v>
      </c>
      <c r="Q5044">
        <f t="shared" si="715"/>
        <v>0</v>
      </c>
      <c r="R5044">
        <f t="shared" si="716"/>
        <v>0</v>
      </c>
      <c r="S5044" t="str">
        <f t="shared" si="708"/>
        <v/>
      </c>
      <c r="T5044" t="str">
        <f t="shared" si="709"/>
        <v/>
      </c>
      <c r="U5044" t="str">
        <f t="shared" si="710"/>
        <v/>
      </c>
    </row>
    <row r="5045" spans="12:21" ht="15" customHeight="1" x14ac:dyDescent="0.15">
      <c r="L5045" s="244" t="str">
        <f t="shared" si="711"/>
        <v/>
      </c>
      <c r="M5045" s="245" t="str">
        <f t="shared" si="712"/>
        <v/>
      </c>
      <c r="N5045" s="244" t="str">
        <f t="shared" si="713"/>
        <v/>
      </c>
      <c r="O5045" s="244" t="str">
        <f t="shared" si="714"/>
        <v/>
      </c>
      <c r="P5045">
        <f>IF($I5045&lt;&gt;"",$I5045,IF($E5045="SGD",1,IF($E5045="USD",Settings!$B$22,IF($E5045="HKD",Settings!$B$23,1))))</f>
        <v>1</v>
      </c>
      <c r="Q5045">
        <f t="shared" si="715"/>
        <v>0</v>
      </c>
      <c r="R5045">
        <f t="shared" si="716"/>
        <v>0</v>
      </c>
      <c r="S5045" t="str">
        <f t="shared" si="708"/>
        <v/>
      </c>
      <c r="T5045" t="str">
        <f t="shared" si="709"/>
        <v/>
      </c>
      <c r="U5045" t="str">
        <f t="shared" si="710"/>
        <v/>
      </c>
    </row>
    <row r="5046" spans="12:21" ht="15" customHeight="1" x14ac:dyDescent="0.15">
      <c r="L5046" s="244" t="str">
        <f t="shared" si="711"/>
        <v/>
      </c>
      <c r="M5046" s="245" t="str">
        <f t="shared" si="712"/>
        <v/>
      </c>
      <c r="N5046" s="244" t="str">
        <f t="shared" si="713"/>
        <v/>
      </c>
      <c r="O5046" s="244" t="str">
        <f t="shared" si="714"/>
        <v/>
      </c>
      <c r="P5046">
        <f>IF($I5046&lt;&gt;"",$I5046,IF($E5046="SGD",1,IF($E5046="USD",Settings!$B$22,IF($E5046="HKD",Settings!$B$23,1))))</f>
        <v>1</v>
      </c>
      <c r="Q5046">
        <f t="shared" si="715"/>
        <v>0</v>
      </c>
      <c r="R5046">
        <f t="shared" si="716"/>
        <v>0</v>
      </c>
      <c r="S5046" t="str">
        <f t="shared" si="708"/>
        <v/>
      </c>
      <c r="T5046" t="str">
        <f t="shared" si="709"/>
        <v/>
      </c>
      <c r="U5046" t="str">
        <f t="shared" si="710"/>
        <v/>
      </c>
    </row>
    <row r="5047" spans="12:21" ht="15" customHeight="1" x14ac:dyDescent="0.15">
      <c r="L5047" s="244" t="str">
        <f t="shared" si="711"/>
        <v/>
      </c>
      <c r="M5047" s="245" t="str">
        <f t="shared" si="712"/>
        <v/>
      </c>
      <c r="N5047" s="244" t="str">
        <f t="shared" si="713"/>
        <v/>
      </c>
      <c r="O5047" s="244" t="str">
        <f t="shared" si="714"/>
        <v/>
      </c>
      <c r="P5047">
        <f>IF($I5047&lt;&gt;"",$I5047,IF($E5047="SGD",1,IF($E5047="USD",Settings!$B$22,IF($E5047="HKD",Settings!$B$23,1))))</f>
        <v>1</v>
      </c>
      <c r="Q5047">
        <f t="shared" si="715"/>
        <v>0</v>
      </c>
      <c r="R5047">
        <f t="shared" si="716"/>
        <v>0</v>
      </c>
      <c r="S5047" t="str">
        <f t="shared" si="708"/>
        <v/>
      </c>
      <c r="T5047" t="str">
        <f t="shared" si="709"/>
        <v/>
      </c>
      <c r="U5047" t="str">
        <f t="shared" si="710"/>
        <v/>
      </c>
    </row>
    <row r="5048" spans="12:21" ht="15" customHeight="1" x14ac:dyDescent="0.15">
      <c r="L5048" s="244" t="str">
        <f t="shared" si="711"/>
        <v/>
      </c>
      <c r="M5048" s="245" t="str">
        <f t="shared" si="712"/>
        <v/>
      </c>
      <c r="N5048" s="244" t="str">
        <f t="shared" si="713"/>
        <v/>
      </c>
      <c r="O5048" s="244" t="str">
        <f t="shared" si="714"/>
        <v/>
      </c>
      <c r="P5048">
        <f>IF($I5048&lt;&gt;"",$I5048,IF($E5048="SGD",1,IF($E5048="USD",Settings!$B$22,IF($E5048="HKD",Settings!$B$23,1))))</f>
        <v>1</v>
      </c>
      <c r="Q5048">
        <f t="shared" si="715"/>
        <v>0</v>
      </c>
      <c r="R5048">
        <f t="shared" si="716"/>
        <v>0</v>
      </c>
      <c r="S5048" t="str">
        <f t="shared" si="708"/>
        <v/>
      </c>
      <c r="T5048" t="str">
        <f t="shared" si="709"/>
        <v/>
      </c>
      <c r="U5048" t="str">
        <f t="shared" si="710"/>
        <v/>
      </c>
    </row>
    <row r="5049" spans="12:21" ht="15" customHeight="1" x14ac:dyDescent="0.15">
      <c r="L5049" s="244" t="str">
        <f t="shared" si="711"/>
        <v/>
      </c>
      <c r="M5049" s="245" t="str">
        <f t="shared" si="712"/>
        <v/>
      </c>
      <c r="N5049" s="244" t="str">
        <f t="shared" si="713"/>
        <v/>
      </c>
      <c r="O5049" s="244" t="str">
        <f t="shared" si="714"/>
        <v/>
      </c>
      <c r="P5049">
        <f>IF($I5049&lt;&gt;"",$I5049,IF($E5049="SGD",1,IF($E5049="USD",Settings!$B$22,IF($E5049="HKD",Settings!$B$23,1))))</f>
        <v>1</v>
      </c>
      <c r="Q5049">
        <f t="shared" si="715"/>
        <v>0</v>
      </c>
      <c r="R5049">
        <f t="shared" si="716"/>
        <v>0</v>
      </c>
      <c r="S5049" t="str">
        <f t="shared" si="708"/>
        <v/>
      </c>
      <c r="T5049" t="str">
        <f t="shared" si="709"/>
        <v/>
      </c>
      <c r="U5049" t="str">
        <f t="shared" si="710"/>
        <v/>
      </c>
    </row>
    <row r="5050" spans="12:21" ht="15" customHeight="1" x14ac:dyDescent="0.15">
      <c r="L5050" s="244" t="str">
        <f t="shared" si="711"/>
        <v/>
      </c>
      <c r="M5050" s="245" t="str">
        <f t="shared" si="712"/>
        <v/>
      </c>
      <c r="N5050" s="244" t="str">
        <f t="shared" si="713"/>
        <v/>
      </c>
      <c r="O5050" s="244" t="str">
        <f t="shared" si="714"/>
        <v/>
      </c>
      <c r="P5050">
        <f>IF($I5050&lt;&gt;"",$I5050,IF($E5050="SGD",1,IF($E5050="USD",Settings!$B$22,IF($E5050="HKD",Settings!$B$23,1))))</f>
        <v>1</v>
      </c>
      <c r="Q5050">
        <f t="shared" si="715"/>
        <v>0</v>
      </c>
      <c r="R5050">
        <f t="shared" si="716"/>
        <v>0</v>
      </c>
      <c r="S5050" t="str">
        <f t="shared" si="708"/>
        <v/>
      </c>
      <c r="T5050" t="str">
        <f t="shared" si="709"/>
        <v/>
      </c>
      <c r="U5050" t="str">
        <f t="shared" si="710"/>
        <v/>
      </c>
    </row>
    <row r="5051" spans="12:21" ht="15" customHeight="1" x14ac:dyDescent="0.15">
      <c r="L5051" s="244" t="str">
        <f t="shared" si="711"/>
        <v/>
      </c>
      <c r="M5051" s="245" t="str">
        <f t="shared" si="712"/>
        <v/>
      </c>
      <c r="N5051" s="244" t="str">
        <f t="shared" si="713"/>
        <v/>
      </c>
      <c r="O5051" s="244" t="str">
        <f t="shared" si="714"/>
        <v/>
      </c>
      <c r="P5051">
        <f>IF($I5051&lt;&gt;"",$I5051,IF($E5051="SGD",1,IF($E5051="USD",Settings!$B$22,IF($E5051="HKD",Settings!$B$23,1))))</f>
        <v>1</v>
      </c>
      <c r="Q5051">
        <f t="shared" si="715"/>
        <v>0</v>
      </c>
      <c r="R5051">
        <f t="shared" si="716"/>
        <v>0</v>
      </c>
      <c r="S5051" t="str">
        <f t="shared" si="708"/>
        <v/>
      </c>
      <c r="T5051" t="str">
        <f t="shared" si="709"/>
        <v/>
      </c>
      <c r="U5051" t="str">
        <f t="shared" si="710"/>
        <v/>
      </c>
    </row>
    <row r="5052" spans="12:21" ht="15" customHeight="1" x14ac:dyDescent="0.15">
      <c r="L5052" s="244" t="str">
        <f t="shared" si="711"/>
        <v/>
      </c>
      <c r="M5052" s="245" t="str">
        <f t="shared" si="712"/>
        <v/>
      </c>
      <c r="N5052" s="244" t="str">
        <f t="shared" si="713"/>
        <v/>
      </c>
      <c r="O5052" s="244" t="str">
        <f t="shared" si="714"/>
        <v/>
      </c>
      <c r="P5052">
        <f>IF($I5052&lt;&gt;"",$I5052,IF($E5052="SGD",1,IF($E5052="USD",Settings!$B$22,IF($E5052="HKD",Settings!$B$23,1))))</f>
        <v>1</v>
      </c>
      <c r="Q5052">
        <f t="shared" si="715"/>
        <v>0</v>
      </c>
      <c r="R5052">
        <f t="shared" si="716"/>
        <v>0</v>
      </c>
      <c r="S5052" t="str">
        <f t="shared" si="708"/>
        <v/>
      </c>
      <c r="T5052" t="str">
        <f t="shared" si="709"/>
        <v/>
      </c>
      <c r="U5052" t="str">
        <f t="shared" si="710"/>
        <v/>
      </c>
    </row>
    <row r="5053" spans="12:21" ht="15" customHeight="1" x14ac:dyDescent="0.15">
      <c r="L5053" s="244" t="str">
        <f t="shared" si="711"/>
        <v/>
      </c>
      <c r="M5053" s="245" t="str">
        <f t="shared" si="712"/>
        <v/>
      </c>
      <c r="N5053" s="244" t="str">
        <f t="shared" si="713"/>
        <v/>
      </c>
      <c r="O5053" s="244" t="str">
        <f t="shared" si="714"/>
        <v/>
      </c>
      <c r="P5053">
        <f>IF($I5053&lt;&gt;"",$I5053,IF($E5053="SGD",1,IF($E5053="USD",Settings!$B$22,IF($E5053="HKD",Settings!$B$23,1))))</f>
        <v>1</v>
      </c>
      <c r="Q5053">
        <f t="shared" si="715"/>
        <v>0</v>
      </c>
      <c r="R5053">
        <f t="shared" si="716"/>
        <v>0</v>
      </c>
      <c r="S5053" t="str">
        <f t="shared" si="708"/>
        <v/>
      </c>
      <c r="T5053" t="str">
        <f t="shared" si="709"/>
        <v/>
      </c>
      <c r="U5053" t="str">
        <f t="shared" si="710"/>
        <v/>
      </c>
    </row>
    <row r="5054" spans="12:21" ht="15" customHeight="1" x14ac:dyDescent="0.15">
      <c r="L5054" s="244" t="str">
        <f t="shared" si="711"/>
        <v/>
      </c>
      <c r="M5054" s="245" t="str">
        <f t="shared" si="712"/>
        <v/>
      </c>
      <c r="N5054" s="244" t="str">
        <f t="shared" si="713"/>
        <v/>
      </c>
      <c r="O5054" s="244" t="str">
        <f t="shared" si="714"/>
        <v/>
      </c>
      <c r="P5054">
        <f>IF($I5054&lt;&gt;"",$I5054,IF($E5054="SGD",1,IF($E5054="USD",Settings!$B$22,IF($E5054="HKD",Settings!$B$23,1))))</f>
        <v>1</v>
      </c>
      <c r="Q5054">
        <f t="shared" si="715"/>
        <v>0</v>
      </c>
      <c r="R5054">
        <f t="shared" si="716"/>
        <v>0</v>
      </c>
      <c r="S5054" t="str">
        <f t="shared" si="708"/>
        <v/>
      </c>
      <c r="T5054" t="str">
        <f t="shared" si="709"/>
        <v/>
      </c>
      <c r="U5054" t="str">
        <f t="shared" si="710"/>
        <v/>
      </c>
    </row>
    <row r="5055" spans="12:21" ht="15" customHeight="1" x14ac:dyDescent="0.15">
      <c r="L5055" s="244" t="str">
        <f t="shared" si="711"/>
        <v/>
      </c>
      <c r="M5055" s="245" t="str">
        <f t="shared" si="712"/>
        <v/>
      </c>
      <c r="N5055" s="244" t="str">
        <f t="shared" si="713"/>
        <v/>
      </c>
      <c r="O5055" s="244" t="str">
        <f t="shared" si="714"/>
        <v/>
      </c>
      <c r="P5055">
        <f>IF($I5055&lt;&gt;"",$I5055,IF($E5055="SGD",1,IF($E5055="USD",Settings!$B$22,IF($E5055="HKD",Settings!$B$23,1))))</f>
        <v>1</v>
      </c>
      <c r="Q5055">
        <f t="shared" si="715"/>
        <v>0</v>
      </c>
      <c r="R5055">
        <f t="shared" si="716"/>
        <v>0</v>
      </c>
      <c r="S5055" t="str">
        <f t="shared" si="708"/>
        <v/>
      </c>
      <c r="T5055" t="str">
        <f t="shared" si="709"/>
        <v/>
      </c>
      <c r="U5055" t="str">
        <f t="shared" si="710"/>
        <v/>
      </c>
    </row>
    <row r="5056" spans="12:21" ht="15" customHeight="1" x14ac:dyDescent="0.15">
      <c r="L5056" s="244" t="str">
        <f t="shared" si="711"/>
        <v/>
      </c>
      <c r="M5056" s="245" t="str">
        <f t="shared" si="712"/>
        <v/>
      </c>
      <c r="N5056" s="244" t="str">
        <f t="shared" si="713"/>
        <v/>
      </c>
      <c r="O5056" s="244" t="str">
        <f t="shared" si="714"/>
        <v/>
      </c>
      <c r="P5056">
        <f>IF($I5056&lt;&gt;"",$I5056,IF($E5056="SGD",1,IF($E5056="USD",Settings!$B$22,IF($E5056="HKD",Settings!$B$23,1))))</f>
        <v>1</v>
      </c>
      <c r="Q5056">
        <f t="shared" si="715"/>
        <v>0</v>
      </c>
      <c r="R5056">
        <f t="shared" si="716"/>
        <v>0</v>
      </c>
      <c r="S5056" t="str">
        <f t="shared" si="708"/>
        <v/>
      </c>
      <c r="T5056" t="str">
        <f t="shared" si="709"/>
        <v/>
      </c>
      <c r="U5056" t="str">
        <f t="shared" si="710"/>
        <v/>
      </c>
    </row>
    <row r="5057" spans="12:21" ht="15" customHeight="1" x14ac:dyDescent="0.15">
      <c r="L5057" s="244" t="str">
        <f t="shared" si="711"/>
        <v/>
      </c>
      <c r="M5057" s="245" t="str">
        <f t="shared" si="712"/>
        <v/>
      </c>
      <c r="N5057" s="244" t="str">
        <f t="shared" si="713"/>
        <v/>
      </c>
      <c r="O5057" s="244" t="str">
        <f t="shared" si="714"/>
        <v/>
      </c>
      <c r="P5057">
        <f>IF($I5057&lt;&gt;"",$I5057,IF($E5057="SGD",1,IF($E5057="USD",Settings!$B$22,IF($E5057="HKD",Settings!$B$23,1))))</f>
        <v>1</v>
      </c>
      <c r="Q5057">
        <f t="shared" si="715"/>
        <v>0</v>
      </c>
      <c r="R5057">
        <f t="shared" si="716"/>
        <v>0</v>
      </c>
      <c r="S5057" t="str">
        <f t="shared" si="708"/>
        <v/>
      </c>
      <c r="T5057" t="str">
        <f t="shared" si="709"/>
        <v/>
      </c>
      <c r="U5057" t="str">
        <f t="shared" si="710"/>
        <v/>
      </c>
    </row>
    <row r="5058" spans="12:21" ht="15" customHeight="1" x14ac:dyDescent="0.15">
      <c r="L5058" s="244" t="str">
        <f t="shared" si="711"/>
        <v/>
      </c>
      <c r="M5058" s="245" t="str">
        <f t="shared" si="712"/>
        <v/>
      </c>
      <c r="N5058" s="244" t="str">
        <f t="shared" si="713"/>
        <v/>
      </c>
      <c r="O5058" s="244" t="str">
        <f t="shared" si="714"/>
        <v/>
      </c>
      <c r="P5058">
        <f>IF($I5058&lt;&gt;"",$I5058,IF($E5058="SGD",1,IF($E5058="USD",Settings!$B$22,IF($E5058="HKD",Settings!$B$23,1))))</f>
        <v>1</v>
      </c>
      <c r="Q5058">
        <f t="shared" si="715"/>
        <v>0</v>
      </c>
      <c r="R5058">
        <f t="shared" si="716"/>
        <v>0</v>
      </c>
      <c r="S5058" t="str">
        <f t="shared" ref="S5058:S5121" si="717">IF(L5058="","",SUMIFS($M:$M,$L:$L,L5058,$T:$T,"&lt;="&amp;T5058))</f>
        <v/>
      </c>
      <c r="T5058" t="str">
        <f t="shared" ref="T5058:T5121" si="718">IF(L5058="","",INT(G5058)*100000+ROW())</f>
        <v/>
      </c>
      <c r="U5058" t="str">
        <f t="shared" ref="U5058:U5121" si="719">IF(L5058="","",IF(AND(COUNTIFS($L:$L,L5058,$S:$S,"&gt;-0.000001",$S:$S,"&lt;0.000001",$T:$T,"&gt;"&amp;T5058)=0,ABS(S5058)&gt;0.000001),1,0))</f>
        <v/>
      </c>
    </row>
    <row r="5059" spans="12:21" ht="15" customHeight="1" x14ac:dyDescent="0.15">
      <c r="L5059" s="244" t="str">
        <f t="shared" si="711"/>
        <v/>
      </c>
      <c r="M5059" s="245" t="str">
        <f t="shared" si="712"/>
        <v/>
      </c>
      <c r="N5059" s="244" t="str">
        <f t="shared" si="713"/>
        <v/>
      </c>
      <c r="O5059" s="244" t="str">
        <f t="shared" si="714"/>
        <v/>
      </c>
      <c r="P5059">
        <f>IF($I5059&lt;&gt;"",$I5059,IF($E5059="SGD",1,IF($E5059="USD",Settings!$B$22,IF($E5059="HKD",Settings!$B$23,1))))</f>
        <v>1</v>
      </c>
      <c r="Q5059">
        <f t="shared" si="715"/>
        <v>0</v>
      </c>
      <c r="R5059">
        <f t="shared" si="716"/>
        <v>0</v>
      </c>
      <c r="S5059" t="str">
        <f t="shared" si="717"/>
        <v/>
      </c>
      <c r="T5059" t="str">
        <f t="shared" si="718"/>
        <v/>
      </c>
      <c r="U5059" t="str">
        <f t="shared" si="719"/>
        <v/>
      </c>
    </row>
    <row r="5060" spans="12:21" ht="15" customHeight="1" x14ac:dyDescent="0.15">
      <c r="L5060" s="244" t="str">
        <f t="shared" si="711"/>
        <v/>
      </c>
      <c r="M5060" s="245" t="str">
        <f t="shared" si="712"/>
        <v/>
      </c>
      <c r="N5060" s="244" t="str">
        <f t="shared" si="713"/>
        <v/>
      </c>
      <c r="O5060" s="244" t="str">
        <f t="shared" si="714"/>
        <v/>
      </c>
      <c r="P5060">
        <f>IF($I5060&lt;&gt;"",$I5060,IF($E5060="SGD",1,IF($E5060="USD",Settings!$B$22,IF($E5060="HKD",Settings!$B$23,1))))</f>
        <v>1</v>
      </c>
      <c r="Q5060">
        <f t="shared" si="715"/>
        <v>0</v>
      </c>
      <c r="R5060">
        <f t="shared" si="716"/>
        <v>0</v>
      </c>
      <c r="S5060" t="str">
        <f t="shared" si="717"/>
        <v/>
      </c>
      <c r="T5060" t="str">
        <f t="shared" si="718"/>
        <v/>
      </c>
      <c r="U5060" t="str">
        <f t="shared" si="719"/>
        <v/>
      </c>
    </row>
    <row r="5061" spans="12:21" ht="15" customHeight="1" x14ac:dyDescent="0.15">
      <c r="L5061" s="244" t="str">
        <f t="shared" si="711"/>
        <v/>
      </c>
      <c r="M5061" s="245" t="str">
        <f t="shared" si="712"/>
        <v/>
      </c>
      <c r="N5061" s="244" t="str">
        <f t="shared" si="713"/>
        <v/>
      </c>
      <c r="O5061" s="244" t="str">
        <f t="shared" si="714"/>
        <v/>
      </c>
      <c r="P5061">
        <f>IF($I5061&lt;&gt;"",$I5061,IF($E5061="SGD",1,IF($E5061="USD",Settings!$B$22,IF($E5061="HKD",Settings!$B$23,1))))</f>
        <v>1</v>
      </c>
      <c r="Q5061">
        <f t="shared" si="715"/>
        <v>0</v>
      </c>
      <c r="R5061">
        <f t="shared" si="716"/>
        <v>0</v>
      </c>
      <c r="S5061" t="str">
        <f t="shared" si="717"/>
        <v/>
      </c>
      <c r="T5061" t="str">
        <f t="shared" si="718"/>
        <v/>
      </c>
      <c r="U5061" t="str">
        <f t="shared" si="719"/>
        <v/>
      </c>
    </row>
    <row r="5062" spans="12:21" ht="15" customHeight="1" x14ac:dyDescent="0.15">
      <c r="L5062" s="244" t="str">
        <f t="shared" si="711"/>
        <v/>
      </c>
      <c r="M5062" s="245" t="str">
        <f t="shared" si="712"/>
        <v/>
      </c>
      <c r="N5062" s="244" t="str">
        <f t="shared" si="713"/>
        <v/>
      </c>
      <c r="O5062" s="244" t="str">
        <f t="shared" si="714"/>
        <v/>
      </c>
      <c r="P5062">
        <f>IF($I5062&lt;&gt;"",$I5062,IF($E5062="SGD",1,IF($E5062="USD",Settings!$B$22,IF($E5062="HKD",Settings!$B$23,1))))</f>
        <v>1</v>
      </c>
      <c r="Q5062">
        <f t="shared" si="715"/>
        <v>0</v>
      </c>
      <c r="R5062">
        <f t="shared" si="716"/>
        <v>0</v>
      </c>
      <c r="S5062" t="str">
        <f t="shared" si="717"/>
        <v/>
      </c>
      <c r="T5062" t="str">
        <f t="shared" si="718"/>
        <v/>
      </c>
      <c r="U5062" t="str">
        <f t="shared" si="719"/>
        <v/>
      </c>
    </row>
    <row r="5063" spans="12:21" ht="15" customHeight="1" x14ac:dyDescent="0.15">
      <c r="L5063" s="244" t="str">
        <f t="shared" si="711"/>
        <v/>
      </c>
      <c r="M5063" s="245" t="str">
        <f t="shared" si="712"/>
        <v/>
      </c>
      <c r="N5063" s="244" t="str">
        <f t="shared" si="713"/>
        <v/>
      </c>
      <c r="O5063" s="244" t="str">
        <f t="shared" si="714"/>
        <v/>
      </c>
      <c r="P5063">
        <f>IF($I5063&lt;&gt;"",$I5063,IF($E5063="SGD",1,IF($E5063="USD",Settings!$B$22,IF($E5063="HKD",Settings!$B$23,1))))</f>
        <v>1</v>
      </c>
      <c r="Q5063">
        <f t="shared" si="715"/>
        <v>0</v>
      </c>
      <c r="R5063">
        <f t="shared" si="716"/>
        <v>0</v>
      </c>
      <c r="S5063" t="str">
        <f t="shared" si="717"/>
        <v/>
      </c>
      <c r="T5063" t="str">
        <f t="shared" si="718"/>
        <v/>
      </c>
      <c r="U5063" t="str">
        <f t="shared" si="719"/>
        <v/>
      </c>
    </row>
    <row r="5064" spans="12:21" ht="15" customHeight="1" x14ac:dyDescent="0.15">
      <c r="L5064" s="244" t="str">
        <f t="shared" si="711"/>
        <v/>
      </c>
      <c r="M5064" s="245" t="str">
        <f t="shared" si="712"/>
        <v/>
      </c>
      <c r="N5064" s="244" t="str">
        <f t="shared" si="713"/>
        <v/>
      </c>
      <c r="O5064" s="244" t="str">
        <f t="shared" si="714"/>
        <v/>
      </c>
      <c r="P5064">
        <f>IF($I5064&lt;&gt;"",$I5064,IF($E5064="SGD",1,IF($E5064="USD",Settings!$B$22,IF($E5064="HKD",Settings!$B$23,1))))</f>
        <v>1</v>
      </c>
      <c r="Q5064">
        <f t="shared" si="715"/>
        <v>0</v>
      </c>
      <c r="R5064">
        <f t="shared" si="716"/>
        <v>0</v>
      </c>
      <c r="S5064" t="str">
        <f t="shared" si="717"/>
        <v/>
      </c>
      <c r="T5064" t="str">
        <f t="shared" si="718"/>
        <v/>
      </c>
      <c r="U5064" t="str">
        <f t="shared" si="719"/>
        <v/>
      </c>
    </row>
    <row r="5065" spans="12:21" ht="15" customHeight="1" x14ac:dyDescent="0.15">
      <c r="L5065" s="244" t="str">
        <f t="shared" si="711"/>
        <v/>
      </c>
      <c r="M5065" s="245" t="str">
        <f t="shared" si="712"/>
        <v/>
      </c>
      <c r="N5065" s="244" t="str">
        <f t="shared" si="713"/>
        <v/>
      </c>
      <c r="O5065" s="244" t="str">
        <f t="shared" si="714"/>
        <v/>
      </c>
      <c r="P5065">
        <f>IF($I5065&lt;&gt;"",$I5065,IF($E5065="SGD",1,IF($E5065="USD",Settings!$B$22,IF($E5065="HKD",Settings!$B$23,1))))</f>
        <v>1</v>
      </c>
      <c r="Q5065">
        <f t="shared" si="715"/>
        <v>0</v>
      </c>
      <c r="R5065">
        <f t="shared" si="716"/>
        <v>0</v>
      </c>
      <c r="S5065" t="str">
        <f t="shared" si="717"/>
        <v/>
      </c>
      <c r="T5065" t="str">
        <f t="shared" si="718"/>
        <v/>
      </c>
      <c r="U5065" t="str">
        <f t="shared" si="719"/>
        <v/>
      </c>
    </row>
    <row r="5066" spans="12:21" ht="15" customHeight="1" x14ac:dyDescent="0.15">
      <c r="L5066" s="244" t="str">
        <f t="shared" si="711"/>
        <v/>
      </c>
      <c r="M5066" s="245" t="str">
        <f t="shared" si="712"/>
        <v/>
      </c>
      <c r="N5066" s="244" t="str">
        <f t="shared" si="713"/>
        <v/>
      </c>
      <c r="O5066" s="244" t="str">
        <f t="shared" si="714"/>
        <v/>
      </c>
      <c r="P5066">
        <f>IF($I5066&lt;&gt;"",$I5066,IF($E5066="SGD",1,IF($E5066="USD",Settings!$B$22,IF($E5066="HKD",Settings!$B$23,1))))</f>
        <v>1</v>
      </c>
      <c r="Q5066">
        <f t="shared" si="715"/>
        <v>0</v>
      </c>
      <c r="R5066">
        <f t="shared" si="716"/>
        <v>0</v>
      </c>
      <c r="S5066" t="str">
        <f t="shared" si="717"/>
        <v/>
      </c>
      <c r="T5066" t="str">
        <f t="shared" si="718"/>
        <v/>
      </c>
      <c r="U5066" t="str">
        <f t="shared" si="719"/>
        <v/>
      </c>
    </row>
    <row r="5067" spans="12:21" ht="15" customHeight="1" x14ac:dyDescent="0.15">
      <c r="L5067" s="244" t="str">
        <f t="shared" si="711"/>
        <v/>
      </c>
      <c r="M5067" s="245" t="str">
        <f t="shared" si="712"/>
        <v/>
      </c>
      <c r="N5067" s="244" t="str">
        <f t="shared" si="713"/>
        <v/>
      </c>
      <c r="O5067" s="244" t="str">
        <f t="shared" si="714"/>
        <v/>
      </c>
      <c r="P5067">
        <f>IF($I5067&lt;&gt;"",$I5067,IF($E5067="SGD",1,IF($E5067="USD",Settings!$B$22,IF($E5067="HKD",Settings!$B$23,1))))</f>
        <v>1</v>
      </c>
      <c r="Q5067">
        <f t="shared" si="715"/>
        <v>0</v>
      </c>
      <c r="R5067">
        <f t="shared" si="716"/>
        <v>0</v>
      </c>
      <c r="S5067" t="str">
        <f t="shared" si="717"/>
        <v/>
      </c>
      <c r="T5067" t="str">
        <f t="shared" si="718"/>
        <v/>
      </c>
      <c r="U5067" t="str">
        <f t="shared" si="719"/>
        <v/>
      </c>
    </row>
    <row r="5068" spans="12:21" ht="15" customHeight="1" x14ac:dyDescent="0.15">
      <c r="L5068" s="244" t="str">
        <f t="shared" si="711"/>
        <v/>
      </c>
      <c r="M5068" s="245" t="str">
        <f t="shared" si="712"/>
        <v/>
      </c>
      <c r="N5068" s="244" t="str">
        <f t="shared" si="713"/>
        <v/>
      </c>
      <c r="O5068" s="244" t="str">
        <f t="shared" si="714"/>
        <v/>
      </c>
      <c r="P5068">
        <f>IF($I5068&lt;&gt;"",$I5068,IF($E5068="SGD",1,IF($E5068="USD",Settings!$B$22,IF($E5068="HKD",Settings!$B$23,1))))</f>
        <v>1</v>
      </c>
      <c r="Q5068">
        <f t="shared" si="715"/>
        <v>0</v>
      </c>
      <c r="R5068">
        <f t="shared" si="716"/>
        <v>0</v>
      </c>
      <c r="S5068" t="str">
        <f t="shared" si="717"/>
        <v/>
      </c>
      <c r="T5068" t="str">
        <f t="shared" si="718"/>
        <v/>
      </c>
      <c r="U5068" t="str">
        <f t="shared" si="719"/>
        <v/>
      </c>
    </row>
    <row r="5069" spans="12:21" ht="15" customHeight="1" x14ac:dyDescent="0.15">
      <c r="L5069" s="244" t="str">
        <f t="shared" si="711"/>
        <v/>
      </c>
      <c r="M5069" s="245" t="str">
        <f t="shared" si="712"/>
        <v/>
      </c>
      <c r="N5069" s="244" t="str">
        <f t="shared" si="713"/>
        <v/>
      </c>
      <c r="O5069" s="244" t="str">
        <f t="shared" si="714"/>
        <v/>
      </c>
      <c r="P5069">
        <f>IF($I5069&lt;&gt;"",$I5069,IF($E5069="SGD",1,IF($E5069="USD",Settings!$B$22,IF($E5069="HKD",Settings!$B$23,1))))</f>
        <v>1</v>
      </c>
      <c r="Q5069">
        <f t="shared" si="715"/>
        <v>0</v>
      </c>
      <c r="R5069">
        <f t="shared" si="716"/>
        <v>0</v>
      </c>
      <c r="S5069" t="str">
        <f t="shared" si="717"/>
        <v/>
      </c>
      <c r="T5069" t="str">
        <f t="shared" si="718"/>
        <v/>
      </c>
      <c r="U5069" t="str">
        <f t="shared" si="719"/>
        <v/>
      </c>
    </row>
    <row r="5070" spans="12:21" ht="15" customHeight="1" x14ac:dyDescent="0.15">
      <c r="L5070" s="244" t="str">
        <f t="shared" si="711"/>
        <v/>
      </c>
      <c r="M5070" s="245" t="str">
        <f t="shared" si="712"/>
        <v/>
      </c>
      <c r="N5070" s="244" t="str">
        <f t="shared" si="713"/>
        <v/>
      </c>
      <c r="O5070" s="244" t="str">
        <f t="shared" si="714"/>
        <v/>
      </c>
      <c r="P5070">
        <f>IF($I5070&lt;&gt;"",$I5070,IF($E5070="SGD",1,IF($E5070="USD",Settings!$B$22,IF($E5070="HKD",Settings!$B$23,1))))</f>
        <v>1</v>
      </c>
      <c r="Q5070">
        <f t="shared" si="715"/>
        <v>0</v>
      </c>
      <c r="R5070">
        <f t="shared" si="716"/>
        <v>0</v>
      </c>
      <c r="S5070" t="str">
        <f t="shared" si="717"/>
        <v/>
      </c>
      <c r="T5070" t="str">
        <f t="shared" si="718"/>
        <v/>
      </c>
      <c r="U5070" t="str">
        <f t="shared" si="719"/>
        <v/>
      </c>
    </row>
    <row r="5071" spans="12:21" ht="15" customHeight="1" x14ac:dyDescent="0.15">
      <c r="L5071" s="244" t="str">
        <f t="shared" si="711"/>
        <v/>
      </c>
      <c r="M5071" s="245" t="str">
        <f t="shared" si="712"/>
        <v/>
      </c>
      <c r="N5071" s="244" t="str">
        <f t="shared" si="713"/>
        <v/>
      </c>
      <c r="O5071" s="244" t="str">
        <f t="shared" si="714"/>
        <v/>
      </c>
      <c r="P5071">
        <f>IF($I5071&lt;&gt;"",$I5071,IF($E5071="SGD",1,IF($E5071="USD",Settings!$B$22,IF($E5071="HKD",Settings!$B$23,1))))</f>
        <v>1</v>
      </c>
      <c r="Q5071">
        <f t="shared" si="715"/>
        <v>0</v>
      </c>
      <c r="R5071">
        <f t="shared" si="716"/>
        <v>0</v>
      </c>
      <c r="S5071" t="str">
        <f t="shared" si="717"/>
        <v/>
      </c>
      <c r="T5071" t="str">
        <f t="shared" si="718"/>
        <v/>
      </c>
      <c r="U5071" t="str">
        <f t="shared" si="719"/>
        <v/>
      </c>
    </row>
    <row r="5072" spans="12:21" ht="15" customHeight="1" x14ac:dyDescent="0.15">
      <c r="L5072" s="244" t="str">
        <f t="shared" si="711"/>
        <v/>
      </c>
      <c r="M5072" s="245" t="str">
        <f t="shared" si="712"/>
        <v/>
      </c>
      <c r="N5072" s="244" t="str">
        <f t="shared" si="713"/>
        <v/>
      </c>
      <c r="O5072" s="244" t="str">
        <f t="shared" si="714"/>
        <v/>
      </c>
      <c r="P5072">
        <f>IF($I5072&lt;&gt;"",$I5072,IF($E5072="SGD",1,IF($E5072="USD",Settings!$B$22,IF($E5072="HKD",Settings!$B$23,1))))</f>
        <v>1</v>
      </c>
      <c r="Q5072">
        <f t="shared" si="715"/>
        <v>0</v>
      </c>
      <c r="R5072">
        <f t="shared" si="716"/>
        <v>0</v>
      </c>
      <c r="S5072" t="str">
        <f t="shared" si="717"/>
        <v/>
      </c>
      <c r="T5072" t="str">
        <f t="shared" si="718"/>
        <v/>
      </c>
      <c r="U5072" t="str">
        <f t="shared" si="719"/>
        <v/>
      </c>
    </row>
    <row r="5073" spans="12:21" ht="15" customHeight="1" x14ac:dyDescent="0.15">
      <c r="L5073" s="244" t="str">
        <f t="shared" si="711"/>
        <v/>
      </c>
      <c r="M5073" s="245" t="str">
        <f t="shared" si="712"/>
        <v/>
      </c>
      <c r="N5073" s="244" t="str">
        <f t="shared" si="713"/>
        <v/>
      </c>
      <c r="O5073" s="244" t="str">
        <f t="shared" si="714"/>
        <v/>
      </c>
      <c r="P5073">
        <f>IF($I5073&lt;&gt;"",$I5073,IF($E5073="SGD",1,IF($E5073="USD",Settings!$B$22,IF($E5073="HKD",Settings!$B$23,1))))</f>
        <v>1</v>
      </c>
      <c r="Q5073">
        <f t="shared" si="715"/>
        <v>0</v>
      </c>
      <c r="R5073">
        <f t="shared" si="716"/>
        <v>0</v>
      </c>
      <c r="S5073" t="str">
        <f t="shared" si="717"/>
        <v/>
      </c>
      <c r="T5073" t="str">
        <f t="shared" si="718"/>
        <v/>
      </c>
      <c r="U5073" t="str">
        <f t="shared" si="719"/>
        <v/>
      </c>
    </row>
    <row r="5074" spans="12:21" ht="15" customHeight="1" x14ac:dyDescent="0.15">
      <c r="L5074" s="244" t="str">
        <f t="shared" si="711"/>
        <v/>
      </c>
      <c r="M5074" s="245" t="str">
        <f t="shared" si="712"/>
        <v/>
      </c>
      <c r="N5074" s="244" t="str">
        <f t="shared" si="713"/>
        <v/>
      </c>
      <c r="O5074" s="244" t="str">
        <f t="shared" si="714"/>
        <v/>
      </c>
      <c r="P5074">
        <f>IF($I5074&lt;&gt;"",$I5074,IF($E5074="SGD",1,IF($E5074="USD",Settings!$B$22,IF($E5074="HKD",Settings!$B$23,1))))</f>
        <v>1</v>
      </c>
      <c r="Q5074">
        <f t="shared" si="715"/>
        <v>0</v>
      </c>
      <c r="R5074">
        <f t="shared" si="716"/>
        <v>0</v>
      </c>
      <c r="S5074" t="str">
        <f t="shared" si="717"/>
        <v/>
      </c>
      <c r="T5074" t="str">
        <f t="shared" si="718"/>
        <v/>
      </c>
      <c r="U5074" t="str">
        <f t="shared" si="719"/>
        <v/>
      </c>
    </row>
    <row r="5075" spans="12:21" ht="15" customHeight="1" x14ac:dyDescent="0.15">
      <c r="L5075" s="244" t="str">
        <f t="shared" si="711"/>
        <v/>
      </c>
      <c r="M5075" s="245" t="str">
        <f t="shared" si="712"/>
        <v/>
      </c>
      <c r="N5075" s="244" t="str">
        <f t="shared" si="713"/>
        <v/>
      </c>
      <c r="O5075" s="244" t="str">
        <f t="shared" si="714"/>
        <v/>
      </c>
      <c r="P5075">
        <f>IF($I5075&lt;&gt;"",$I5075,IF($E5075="SGD",1,IF($E5075="USD",Settings!$B$22,IF($E5075="HKD",Settings!$B$23,1))))</f>
        <v>1</v>
      </c>
      <c r="Q5075">
        <f t="shared" si="715"/>
        <v>0</v>
      </c>
      <c r="R5075">
        <f t="shared" si="716"/>
        <v>0</v>
      </c>
      <c r="S5075" t="str">
        <f t="shared" si="717"/>
        <v/>
      </c>
      <c r="T5075" t="str">
        <f t="shared" si="718"/>
        <v/>
      </c>
      <c r="U5075" t="str">
        <f t="shared" si="719"/>
        <v/>
      </c>
    </row>
    <row r="5076" spans="12:21" ht="15" customHeight="1" x14ac:dyDescent="0.15">
      <c r="L5076" s="244" t="str">
        <f t="shared" si="711"/>
        <v/>
      </c>
      <c r="M5076" s="245" t="str">
        <f t="shared" si="712"/>
        <v/>
      </c>
      <c r="N5076" s="244" t="str">
        <f t="shared" si="713"/>
        <v/>
      </c>
      <c r="O5076" s="244" t="str">
        <f t="shared" si="714"/>
        <v/>
      </c>
      <c r="P5076">
        <f>IF($I5076&lt;&gt;"",$I5076,IF($E5076="SGD",1,IF($E5076="USD",Settings!$B$22,IF($E5076="HKD",Settings!$B$23,1))))</f>
        <v>1</v>
      </c>
      <c r="Q5076">
        <f t="shared" si="715"/>
        <v>0</v>
      </c>
      <c r="R5076">
        <f t="shared" si="716"/>
        <v>0</v>
      </c>
      <c r="S5076" t="str">
        <f t="shared" si="717"/>
        <v/>
      </c>
      <c r="T5076" t="str">
        <f t="shared" si="718"/>
        <v/>
      </c>
      <c r="U5076" t="str">
        <f t="shared" si="719"/>
        <v/>
      </c>
    </row>
    <row r="5077" spans="12:21" ht="15" customHeight="1" x14ac:dyDescent="0.15">
      <c r="L5077" s="244" t="str">
        <f t="shared" si="711"/>
        <v/>
      </c>
      <c r="M5077" s="245" t="str">
        <f t="shared" si="712"/>
        <v/>
      </c>
      <c r="N5077" s="244" t="str">
        <f t="shared" si="713"/>
        <v/>
      </c>
      <c r="O5077" s="244" t="str">
        <f t="shared" si="714"/>
        <v/>
      </c>
      <c r="P5077">
        <f>IF($I5077&lt;&gt;"",$I5077,IF($E5077="SGD",1,IF($E5077="USD",Settings!$B$22,IF($E5077="HKD",Settings!$B$23,1))))</f>
        <v>1</v>
      </c>
      <c r="Q5077">
        <f t="shared" si="715"/>
        <v>0</v>
      </c>
      <c r="R5077">
        <f t="shared" si="716"/>
        <v>0</v>
      </c>
      <c r="S5077" t="str">
        <f t="shared" si="717"/>
        <v/>
      </c>
      <c r="T5077" t="str">
        <f t="shared" si="718"/>
        <v/>
      </c>
      <c r="U5077" t="str">
        <f t="shared" si="719"/>
        <v/>
      </c>
    </row>
    <row r="5078" spans="12:21" ht="15" customHeight="1" x14ac:dyDescent="0.15">
      <c r="L5078" s="244" t="str">
        <f t="shared" si="711"/>
        <v/>
      </c>
      <c r="M5078" s="245" t="str">
        <f t="shared" si="712"/>
        <v/>
      </c>
      <c r="N5078" s="244" t="str">
        <f t="shared" si="713"/>
        <v/>
      </c>
      <c r="O5078" s="244" t="str">
        <f t="shared" si="714"/>
        <v/>
      </c>
      <c r="P5078">
        <f>IF($I5078&lt;&gt;"",$I5078,IF($E5078="SGD",1,IF($E5078="USD",Settings!$B$22,IF($E5078="HKD",Settings!$B$23,1))))</f>
        <v>1</v>
      </c>
      <c r="Q5078">
        <f t="shared" si="715"/>
        <v>0</v>
      </c>
      <c r="R5078">
        <f t="shared" si="716"/>
        <v>0</v>
      </c>
      <c r="S5078" t="str">
        <f t="shared" si="717"/>
        <v/>
      </c>
      <c r="T5078" t="str">
        <f t="shared" si="718"/>
        <v/>
      </c>
      <c r="U5078" t="str">
        <f t="shared" si="719"/>
        <v/>
      </c>
    </row>
    <row r="5079" spans="12:21" ht="15" customHeight="1" x14ac:dyDescent="0.15">
      <c r="L5079" s="244" t="str">
        <f t="shared" si="711"/>
        <v/>
      </c>
      <c r="M5079" s="245" t="str">
        <f t="shared" si="712"/>
        <v/>
      </c>
      <c r="N5079" s="244" t="str">
        <f t="shared" si="713"/>
        <v/>
      </c>
      <c r="O5079" s="244" t="str">
        <f t="shared" si="714"/>
        <v/>
      </c>
      <c r="P5079">
        <f>IF($I5079&lt;&gt;"",$I5079,IF($E5079="SGD",1,IF($E5079="USD",Settings!$B$22,IF($E5079="HKD",Settings!$B$23,1))))</f>
        <v>1</v>
      </c>
      <c r="Q5079">
        <f t="shared" si="715"/>
        <v>0</v>
      </c>
      <c r="R5079">
        <f t="shared" si="716"/>
        <v>0</v>
      </c>
      <c r="S5079" t="str">
        <f t="shared" si="717"/>
        <v/>
      </c>
      <c r="T5079" t="str">
        <f t="shared" si="718"/>
        <v/>
      </c>
      <c r="U5079" t="str">
        <f t="shared" si="719"/>
        <v/>
      </c>
    </row>
    <row r="5080" spans="12:21" ht="15" customHeight="1" x14ac:dyDescent="0.15">
      <c r="L5080" s="244" t="str">
        <f t="shared" si="711"/>
        <v/>
      </c>
      <c r="M5080" s="245" t="str">
        <f t="shared" si="712"/>
        <v/>
      </c>
      <c r="N5080" s="244" t="str">
        <f t="shared" si="713"/>
        <v/>
      </c>
      <c r="O5080" s="244" t="str">
        <f t="shared" si="714"/>
        <v/>
      </c>
      <c r="P5080">
        <f>IF($I5080&lt;&gt;"",$I5080,IF($E5080="SGD",1,IF($E5080="USD",Settings!$B$22,IF($E5080="HKD",Settings!$B$23,1))))</f>
        <v>1</v>
      </c>
      <c r="Q5080">
        <f t="shared" si="715"/>
        <v>0</v>
      </c>
      <c r="R5080">
        <f t="shared" si="716"/>
        <v>0</v>
      </c>
      <c r="S5080" t="str">
        <f t="shared" si="717"/>
        <v/>
      </c>
      <c r="T5080" t="str">
        <f t="shared" si="718"/>
        <v/>
      </c>
      <c r="U5080" t="str">
        <f t="shared" si="719"/>
        <v/>
      </c>
    </row>
    <row r="5081" spans="12:21" ht="15" customHeight="1" x14ac:dyDescent="0.15">
      <c r="L5081" s="244" t="str">
        <f t="shared" si="711"/>
        <v/>
      </c>
      <c r="M5081" s="245" t="str">
        <f t="shared" si="712"/>
        <v/>
      </c>
      <c r="N5081" s="244" t="str">
        <f t="shared" si="713"/>
        <v/>
      </c>
      <c r="O5081" s="244" t="str">
        <f t="shared" si="714"/>
        <v/>
      </c>
      <c r="P5081">
        <f>IF($I5081&lt;&gt;"",$I5081,IF($E5081="SGD",1,IF($E5081="USD",Settings!$B$22,IF($E5081="HKD",Settings!$B$23,1))))</f>
        <v>1</v>
      </c>
      <c r="Q5081">
        <f t="shared" si="715"/>
        <v>0</v>
      </c>
      <c r="R5081">
        <f t="shared" si="716"/>
        <v>0</v>
      </c>
      <c r="S5081" t="str">
        <f t="shared" si="717"/>
        <v/>
      </c>
      <c r="T5081" t="str">
        <f t="shared" si="718"/>
        <v/>
      </c>
      <c r="U5081" t="str">
        <f t="shared" si="719"/>
        <v/>
      </c>
    </row>
    <row r="5082" spans="12:21" ht="15" customHeight="1" x14ac:dyDescent="0.15">
      <c r="L5082" s="244" t="str">
        <f t="shared" si="711"/>
        <v/>
      </c>
      <c r="M5082" s="245" t="str">
        <f t="shared" si="712"/>
        <v/>
      </c>
      <c r="N5082" s="244" t="str">
        <f t="shared" si="713"/>
        <v/>
      </c>
      <c r="O5082" s="244" t="str">
        <f t="shared" si="714"/>
        <v/>
      </c>
      <c r="P5082">
        <f>IF($I5082&lt;&gt;"",$I5082,IF($E5082="SGD",1,IF($E5082="USD",Settings!$B$22,IF($E5082="HKD",Settings!$B$23,1))))</f>
        <v>1</v>
      </c>
      <c r="Q5082">
        <f t="shared" si="715"/>
        <v>0</v>
      </c>
      <c r="R5082">
        <f t="shared" si="716"/>
        <v>0</v>
      </c>
      <c r="S5082" t="str">
        <f t="shared" si="717"/>
        <v/>
      </c>
      <c r="T5082" t="str">
        <f t="shared" si="718"/>
        <v/>
      </c>
      <c r="U5082" t="str">
        <f t="shared" si="719"/>
        <v/>
      </c>
    </row>
    <row r="5083" spans="12:21" ht="15" customHeight="1" x14ac:dyDescent="0.15">
      <c r="L5083" s="244" t="str">
        <f t="shared" si="711"/>
        <v/>
      </c>
      <c r="M5083" s="245" t="str">
        <f t="shared" si="712"/>
        <v/>
      </c>
      <c r="N5083" s="244" t="str">
        <f t="shared" si="713"/>
        <v/>
      </c>
      <c r="O5083" s="244" t="str">
        <f t="shared" si="714"/>
        <v/>
      </c>
      <c r="P5083">
        <f>IF($I5083&lt;&gt;"",$I5083,IF($E5083="SGD",1,IF($E5083="USD",Settings!$B$22,IF($E5083="HKD",Settings!$B$23,1))))</f>
        <v>1</v>
      </c>
      <c r="Q5083">
        <f t="shared" si="715"/>
        <v>0</v>
      </c>
      <c r="R5083">
        <f t="shared" si="716"/>
        <v>0</v>
      </c>
      <c r="S5083" t="str">
        <f t="shared" si="717"/>
        <v/>
      </c>
      <c r="T5083" t="str">
        <f t="shared" si="718"/>
        <v/>
      </c>
      <c r="U5083" t="str">
        <f t="shared" si="719"/>
        <v/>
      </c>
    </row>
    <row r="5084" spans="12:21" ht="15" customHeight="1" x14ac:dyDescent="0.15">
      <c r="L5084" s="244" t="str">
        <f t="shared" si="711"/>
        <v/>
      </c>
      <c r="M5084" s="245" t="str">
        <f t="shared" si="712"/>
        <v/>
      </c>
      <c r="N5084" s="244" t="str">
        <f t="shared" si="713"/>
        <v/>
      </c>
      <c r="O5084" s="244" t="str">
        <f t="shared" si="714"/>
        <v/>
      </c>
      <c r="P5084">
        <f>IF($I5084&lt;&gt;"",$I5084,IF($E5084="SGD",1,IF($E5084="USD",Settings!$B$22,IF($E5084="HKD",Settings!$B$23,1))))</f>
        <v>1</v>
      </c>
      <c r="Q5084">
        <f t="shared" si="715"/>
        <v>0</v>
      </c>
      <c r="R5084">
        <f t="shared" si="716"/>
        <v>0</v>
      </c>
      <c r="S5084" t="str">
        <f t="shared" si="717"/>
        <v/>
      </c>
      <c r="T5084" t="str">
        <f t="shared" si="718"/>
        <v/>
      </c>
      <c r="U5084" t="str">
        <f t="shared" si="719"/>
        <v/>
      </c>
    </row>
    <row r="5085" spans="12:21" ht="15" customHeight="1" x14ac:dyDescent="0.15">
      <c r="L5085" s="244" t="str">
        <f t="shared" si="711"/>
        <v/>
      </c>
      <c r="M5085" s="245" t="str">
        <f t="shared" si="712"/>
        <v/>
      </c>
      <c r="N5085" s="244" t="str">
        <f t="shared" si="713"/>
        <v/>
      </c>
      <c r="O5085" s="244" t="str">
        <f t="shared" si="714"/>
        <v/>
      </c>
      <c r="P5085">
        <f>IF($I5085&lt;&gt;"",$I5085,IF($E5085="SGD",1,IF($E5085="USD",Settings!$B$22,IF($E5085="HKD",Settings!$B$23,1))))</f>
        <v>1</v>
      </c>
      <c r="Q5085">
        <f t="shared" si="715"/>
        <v>0</v>
      </c>
      <c r="R5085">
        <f t="shared" si="716"/>
        <v>0</v>
      </c>
      <c r="S5085" t="str">
        <f t="shared" si="717"/>
        <v/>
      </c>
      <c r="T5085" t="str">
        <f t="shared" si="718"/>
        <v/>
      </c>
      <c r="U5085" t="str">
        <f t="shared" si="719"/>
        <v/>
      </c>
    </row>
    <row r="5086" spans="12:21" ht="15" customHeight="1" x14ac:dyDescent="0.15">
      <c r="L5086" s="244" t="str">
        <f t="shared" si="711"/>
        <v/>
      </c>
      <c r="M5086" s="245" t="str">
        <f t="shared" si="712"/>
        <v/>
      </c>
      <c r="N5086" s="244" t="str">
        <f t="shared" si="713"/>
        <v/>
      </c>
      <c r="O5086" s="244" t="str">
        <f t="shared" si="714"/>
        <v/>
      </c>
      <c r="P5086">
        <f>IF($I5086&lt;&gt;"",$I5086,IF($E5086="SGD",1,IF($E5086="USD",Settings!$B$22,IF($E5086="HKD",Settings!$B$23,1))))</f>
        <v>1</v>
      </c>
      <c r="Q5086">
        <f t="shared" si="715"/>
        <v>0</v>
      </c>
      <c r="R5086">
        <f t="shared" si="716"/>
        <v>0</v>
      </c>
      <c r="S5086" t="str">
        <f t="shared" si="717"/>
        <v/>
      </c>
      <c r="T5086" t="str">
        <f t="shared" si="718"/>
        <v/>
      </c>
      <c r="U5086" t="str">
        <f t="shared" si="719"/>
        <v/>
      </c>
    </row>
    <row r="5087" spans="12:21" ht="15" customHeight="1" x14ac:dyDescent="0.15">
      <c r="L5087" s="244" t="str">
        <f t="shared" si="711"/>
        <v/>
      </c>
      <c r="M5087" s="245" t="str">
        <f t="shared" si="712"/>
        <v/>
      </c>
      <c r="N5087" s="244" t="str">
        <f t="shared" si="713"/>
        <v/>
      </c>
      <c r="O5087" s="244" t="str">
        <f t="shared" si="714"/>
        <v/>
      </c>
      <c r="P5087">
        <f>IF($I5087&lt;&gt;"",$I5087,IF($E5087="SGD",1,IF($E5087="USD",Settings!$B$22,IF($E5087="HKD",Settings!$B$23,1))))</f>
        <v>1</v>
      </c>
      <c r="Q5087">
        <f t="shared" si="715"/>
        <v>0</v>
      </c>
      <c r="R5087">
        <f t="shared" si="716"/>
        <v>0</v>
      </c>
      <c r="S5087" t="str">
        <f t="shared" si="717"/>
        <v/>
      </c>
      <c r="T5087" t="str">
        <f t="shared" si="718"/>
        <v/>
      </c>
      <c r="U5087" t="str">
        <f t="shared" si="719"/>
        <v/>
      </c>
    </row>
    <row r="5088" spans="12:21" ht="15" customHeight="1" x14ac:dyDescent="0.15">
      <c r="L5088" s="244" t="str">
        <f t="shared" si="711"/>
        <v/>
      </c>
      <c r="M5088" s="245" t="str">
        <f t="shared" si="712"/>
        <v/>
      </c>
      <c r="N5088" s="244" t="str">
        <f t="shared" si="713"/>
        <v/>
      </c>
      <c r="O5088" s="244" t="str">
        <f t="shared" si="714"/>
        <v/>
      </c>
      <c r="P5088">
        <f>IF($I5088&lt;&gt;"",$I5088,IF($E5088="SGD",1,IF($E5088="USD",Settings!$B$22,IF($E5088="HKD",Settings!$B$23,1))))</f>
        <v>1</v>
      </c>
      <c r="Q5088">
        <f t="shared" si="715"/>
        <v>0</v>
      </c>
      <c r="R5088">
        <f t="shared" si="716"/>
        <v>0</v>
      </c>
      <c r="S5088" t="str">
        <f t="shared" si="717"/>
        <v/>
      </c>
      <c r="T5088" t="str">
        <f t="shared" si="718"/>
        <v/>
      </c>
      <c r="U5088" t="str">
        <f t="shared" si="719"/>
        <v/>
      </c>
    </row>
    <row r="5089" spans="12:21" ht="15" customHeight="1" x14ac:dyDescent="0.15">
      <c r="L5089" s="244" t="str">
        <f t="shared" si="711"/>
        <v/>
      </c>
      <c r="M5089" s="245" t="str">
        <f t="shared" si="712"/>
        <v/>
      </c>
      <c r="N5089" s="244" t="str">
        <f t="shared" si="713"/>
        <v/>
      </c>
      <c r="O5089" s="244" t="str">
        <f t="shared" si="714"/>
        <v/>
      </c>
      <c r="P5089">
        <f>IF($I5089&lt;&gt;"",$I5089,IF($E5089="SGD",1,IF($E5089="USD",Settings!$B$22,IF($E5089="HKD",Settings!$B$23,1))))</f>
        <v>1</v>
      </c>
      <c r="Q5089">
        <f t="shared" si="715"/>
        <v>0</v>
      </c>
      <c r="R5089">
        <f t="shared" si="716"/>
        <v>0</v>
      </c>
      <c r="S5089" t="str">
        <f t="shared" si="717"/>
        <v/>
      </c>
      <c r="T5089" t="str">
        <f t="shared" si="718"/>
        <v/>
      </c>
      <c r="U5089" t="str">
        <f t="shared" si="719"/>
        <v/>
      </c>
    </row>
    <row r="5090" spans="12:21" ht="15" customHeight="1" x14ac:dyDescent="0.15">
      <c r="L5090" s="244" t="str">
        <f t="shared" si="711"/>
        <v/>
      </c>
      <c r="M5090" s="245" t="str">
        <f t="shared" si="712"/>
        <v/>
      </c>
      <c r="N5090" s="244" t="str">
        <f t="shared" si="713"/>
        <v/>
      </c>
      <c r="O5090" s="244" t="str">
        <f t="shared" si="714"/>
        <v/>
      </c>
      <c r="P5090">
        <f>IF($I5090&lt;&gt;"",$I5090,IF($E5090="SGD",1,IF($E5090="USD",Settings!$B$22,IF($E5090="HKD",Settings!$B$23,1))))</f>
        <v>1</v>
      </c>
      <c r="Q5090">
        <f t="shared" si="715"/>
        <v>0</v>
      </c>
      <c r="R5090">
        <f t="shared" si="716"/>
        <v>0</v>
      </c>
      <c r="S5090" t="str">
        <f t="shared" si="717"/>
        <v/>
      </c>
      <c r="T5090" t="str">
        <f t="shared" si="718"/>
        <v/>
      </c>
      <c r="U5090" t="str">
        <f t="shared" si="719"/>
        <v/>
      </c>
    </row>
    <row r="5091" spans="12:21" ht="15" customHeight="1" x14ac:dyDescent="0.15">
      <c r="L5091" s="244" t="str">
        <f t="shared" si="711"/>
        <v/>
      </c>
      <c r="M5091" s="245" t="str">
        <f t="shared" si="712"/>
        <v/>
      </c>
      <c r="N5091" s="244" t="str">
        <f t="shared" si="713"/>
        <v/>
      </c>
      <c r="O5091" s="244" t="str">
        <f t="shared" si="714"/>
        <v/>
      </c>
      <c r="P5091">
        <f>IF($I5091&lt;&gt;"",$I5091,IF($E5091="SGD",1,IF($E5091="USD",Settings!$B$22,IF($E5091="HKD",Settings!$B$23,1))))</f>
        <v>1</v>
      </c>
      <c r="Q5091">
        <f t="shared" si="715"/>
        <v>0</v>
      </c>
      <c r="R5091">
        <f t="shared" si="716"/>
        <v>0</v>
      </c>
      <c r="S5091" t="str">
        <f t="shared" si="717"/>
        <v/>
      </c>
      <c r="T5091" t="str">
        <f t="shared" si="718"/>
        <v/>
      </c>
      <c r="U5091" t="str">
        <f t="shared" si="719"/>
        <v/>
      </c>
    </row>
    <row r="5092" spans="12:21" ht="15" customHeight="1" x14ac:dyDescent="0.15">
      <c r="L5092" s="244" t="str">
        <f t="shared" si="711"/>
        <v/>
      </c>
      <c r="M5092" s="245" t="str">
        <f t="shared" si="712"/>
        <v/>
      </c>
      <c r="N5092" s="244" t="str">
        <f t="shared" si="713"/>
        <v/>
      </c>
      <c r="O5092" s="244" t="str">
        <f t="shared" si="714"/>
        <v/>
      </c>
      <c r="P5092">
        <f>IF($I5092&lt;&gt;"",$I5092,IF($E5092="SGD",1,IF($E5092="USD",Settings!$B$22,IF($E5092="HKD",Settings!$B$23,1))))</f>
        <v>1</v>
      </c>
      <c r="Q5092">
        <f t="shared" si="715"/>
        <v>0</v>
      </c>
      <c r="R5092">
        <f t="shared" si="716"/>
        <v>0</v>
      </c>
      <c r="S5092" t="str">
        <f t="shared" si="717"/>
        <v/>
      </c>
      <c r="T5092" t="str">
        <f t="shared" si="718"/>
        <v/>
      </c>
      <c r="U5092" t="str">
        <f t="shared" si="719"/>
        <v/>
      </c>
    </row>
    <row r="5093" spans="12:21" ht="15" customHeight="1" x14ac:dyDescent="0.15">
      <c r="L5093" s="244" t="str">
        <f t="shared" si="711"/>
        <v/>
      </c>
      <c r="M5093" s="245" t="str">
        <f t="shared" si="712"/>
        <v/>
      </c>
      <c r="N5093" s="244" t="str">
        <f t="shared" si="713"/>
        <v/>
      </c>
      <c r="O5093" s="244" t="str">
        <f t="shared" si="714"/>
        <v/>
      </c>
      <c r="P5093">
        <f>IF($I5093&lt;&gt;"",$I5093,IF($E5093="SGD",1,IF($E5093="USD",Settings!$B$22,IF($E5093="HKD",Settings!$B$23,1))))</f>
        <v>1</v>
      </c>
      <c r="Q5093">
        <f t="shared" si="715"/>
        <v>0</v>
      </c>
      <c r="R5093">
        <f t="shared" si="716"/>
        <v>0</v>
      </c>
      <c r="S5093" t="str">
        <f t="shared" si="717"/>
        <v/>
      </c>
      <c r="T5093" t="str">
        <f t="shared" si="718"/>
        <v/>
      </c>
      <c r="U5093" t="str">
        <f t="shared" si="719"/>
        <v/>
      </c>
    </row>
    <row r="5094" spans="12:21" ht="15" customHeight="1" x14ac:dyDescent="0.15">
      <c r="L5094" s="244" t="str">
        <f t="shared" si="711"/>
        <v/>
      </c>
      <c r="M5094" s="245" t="str">
        <f t="shared" si="712"/>
        <v/>
      </c>
      <c r="N5094" s="244" t="str">
        <f t="shared" si="713"/>
        <v/>
      </c>
      <c r="O5094" s="244" t="str">
        <f t="shared" si="714"/>
        <v/>
      </c>
      <c r="P5094">
        <f>IF($I5094&lt;&gt;"",$I5094,IF($E5094="SGD",1,IF($E5094="USD",Settings!$B$22,IF($E5094="HKD",Settings!$B$23,1))))</f>
        <v>1</v>
      </c>
      <c r="Q5094">
        <f t="shared" si="715"/>
        <v>0</v>
      </c>
      <c r="R5094">
        <f t="shared" si="716"/>
        <v>0</v>
      </c>
      <c r="S5094" t="str">
        <f t="shared" si="717"/>
        <v/>
      </c>
      <c r="T5094" t="str">
        <f t="shared" si="718"/>
        <v/>
      </c>
      <c r="U5094" t="str">
        <f t="shared" si="719"/>
        <v/>
      </c>
    </row>
    <row r="5095" spans="12:21" ht="15" customHeight="1" x14ac:dyDescent="0.15">
      <c r="L5095" s="244" t="str">
        <f t="shared" si="711"/>
        <v/>
      </c>
      <c r="M5095" s="245" t="str">
        <f t="shared" si="712"/>
        <v/>
      </c>
      <c r="N5095" s="244" t="str">
        <f t="shared" si="713"/>
        <v/>
      </c>
      <c r="O5095" s="244" t="str">
        <f t="shared" si="714"/>
        <v/>
      </c>
      <c r="P5095">
        <f>IF($I5095&lt;&gt;"",$I5095,IF($E5095="SGD",1,IF($E5095="USD",Settings!$B$22,IF($E5095="HKD",Settings!$B$23,1))))</f>
        <v>1</v>
      </c>
      <c r="Q5095">
        <f t="shared" si="715"/>
        <v>0</v>
      </c>
      <c r="R5095">
        <f t="shared" si="716"/>
        <v>0</v>
      </c>
      <c r="S5095" t="str">
        <f t="shared" si="717"/>
        <v/>
      </c>
      <c r="T5095" t="str">
        <f t="shared" si="718"/>
        <v/>
      </c>
      <c r="U5095" t="str">
        <f t="shared" si="719"/>
        <v/>
      </c>
    </row>
    <row r="5096" spans="12:21" ht="15" customHeight="1" x14ac:dyDescent="0.15">
      <c r="L5096" s="244" t="str">
        <f t="shared" si="711"/>
        <v/>
      </c>
      <c r="M5096" s="245" t="str">
        <f t="shared" si="712"/>
        <v/>
      </c>
      <c r="N5096" s="244" t="str">
        <f t="shared" si="713"/>
        <v/>
      </c>
      <c r="O5096" s="244" t="str">
        <f t="shared" si="714"/>
        <v/>
      </c>
      <c r="P5096">
        <f>IF($I5096&lt;&gt;"",$I5096,IF($E5096="SGD",1,IF($E5096="USD",Settings!$B$22,IF($E5096="HKD",Settings!$B$23,1))))</f>
        <v>1</v>
      </c>
      <c r="Q5096">
        <f t="shared" si="715"/>
        <v>0</v>
      </c>
      <c r="R5096">
        <f t="shared" si="716"/>
        <v>0</v>
      </c>
      <c r="S5096" t="str">
        <f t="shared" si="717"/>
        <v/>
      </c>
      <c r="T5096" t="str">
        <f t="shared" si="718"/>
        <v/>
      </c>
      <c r="U5096" t="str">
        <f t="shared" si="719"/>
        <v/>
      </c>
    </row>
    <row r="5097" spans="12:21" ht="15" customHeight="1" x14ac:dyDescent="0.15">
      <c r="L5097" s="244" t="str">
        <f t="shared" ref="L5097:L5160" si="720">IF(OR(B5097="",C5097="",E5097=""),"",B5097&amp;":"&amp;C5097&amp;":"&amp;E5097)</f>
        <v/>
      </c>
      <c r="M5097" s="245" t="str">
        <f t="shared" ref="M5097:M5160" si="721">IF(A5097="","",A5097*D5097)</f>
        <v/>
      </c>
      <c r="N5097" s="244" t="str">
        <f t="shared" ref="N5097:N5160" si="722">IF(A5097="","",IF(OR(A5097=1,A5097=0),J5097,0))</f>
        <v/>
      </c>
      <c r="O5097" s="244" t="str">
        <f t="shared" ref="O5097:O5160" si="723">IF(A5097="","",IF(A5097=-1,J5097,0))</f>
        <v/>
      </c>
      <c r="P5097">
        <f>IF($I5097&lt;&gt;"",$I5097,IF($E5097="SGD",1,IF($E5097="USD",Settings!$B$22,IF($E5097="HKD",Settings!$B$23,1))))</f>
        <v>1</v>
      </c>
      <c r="Q5097">
        <f t="shared" ref="Q5097:Q5160" si="724">IF($L5097="",0,($O5097-$N5097+IF($A5097=2,$J5097,0))*$P5097)</f>
        <v>0</v>
      </c>
      <c r="R5097">
        <f t="shared" ref="R5097:R5160" si="725">IF($L5097="",0,IF($A5097=2,$J5097*$P5097,0))</f>
        <v>0</v>
      </c>
      <c r="S5097" t="str">
        <f t="shared" si="717"/>
        <v/>
      </c>
      <c r="T5097" t="str">
        <f t="shared" si="718"/>
        <v/>
      </c>
      <c r="U5097" t="str">
        <f t="shared" si="719"/>
        <v/>
      </c>
    </row>
    <row r="5098" spans="12:21" ht="15" customHeight="1" x14ac:dyDescent="0.15">
      <c r="L5098" s="244" t="str">
        <f t="shared" si="720"/>
        <v/>
      </c>
      <c r="M5098" s="245" t="str">
        <f t="shared" si="721"/>
        <v/>
      </c>
      <c r="N5098" s="244" t="str">
        <f t="shared" si="722"/>
        <v/>
      </c>
      <c r="O5098" s="244" t="str">
        <f t="shared" si="723"/>
        <v/>
      </c>
      <c r="P5098">
        <f>IF($I5098&lt;&gt;"",$I5098,IF($E5098="SGD",1,IF($E5098="USD",Settings!$B$22,IF($E5098="HKD",Settings!$B$23,1))))</f>
        <v>1</v>
      </c>
      <c r="Q5098">
        <f t="shared" si="724"/>
        <v>0</v>
      </c>
      <c r="R5098">
        <f t="shared" si="725"/>
        <v>0</v>
      </c>
      <c r="S5098" t="str">
        <f t="shared" si="717"/>
        <v/>
      </c>
      <c r="T5098" t="str">
        <f t="shared" si="718"/>
        <v/>
      </c>
      <c r="U5098" t="str">
        <f t="shared" si="719"/>
        <v/>
      </c>
    </row>
    <row r="5099" spans="12:21" ht="15" customHeight="1" x14ac:dyDescent="0.15">
      <c r="L5099" s="244" t="str">
        <f t="shared" si="720"/>
        <v/>
      </c>
      <c r="M5099" s="245" t="str">
        <f t="shared" si="721"/>
        <v/>
      </c>
      <c r="N5099" s="244" t="str">
        <f t="shared" si="722"/>
        <v/>
      </c>
      <c r="O5099" s="244" t="str">
        <f t="shared" si="723"/>
        <v/>
      </c>
      <c r="P5099">
        <f>IF($I5099&lt;&gt;"",$I5099,IF($E5099="SGD",1,IF($E5099="USD",Settings!$B$22,IF($E5099="HKD",Settings!$B$23,1))))</f>
        <v>1</v>
      </c>
      <c r="Q5099">
        <f t="shared" si="724"/>
        <v>0</v>
      </c>
      <c r="R5099">
        <f t="shared" si="725"/>
        <v>0</v>
      </c>
      <c r="S5099" t="str">
        <f t="shared" si="717"/>
        <v/>
      </c>
      <c r="T5099" t="str">
        <f t="shared" si="718"/>
        <v/>
      </c>
      <c r="U5099" t="str">
        <f t="shared" si="719"/>
        <v/>
      </c>
    </row>
    <row r="5100" spans="12:21" ht="15" customHeight="1" x14ac:dyDescent="0.15">
      <c r="L5100" s="244" t="str">
        <f t="shared" si="720"/>
        <v/>
      </c>
      <c r="M5100" s="245" t="str">
        <f t="shared" si="721"/>
        <v/>
      </c>
      <c r="N5100" s="244" t="str">
        <f t="shared" si="722"/>
        <v/>
      </c>
      <c r="O5100" s="244" t="str">
        <f t="shared" si="723"/>
        <v/>
      </c>
      <c r="P5100">
        <f>IF($I5100&lt;&gt;"",$I5100,IF($E5100="SGD",1,IF($E5100="USD",Settings!$B$22,IF($E5100="HKD",Settings!$B$23,1))))</f>
        <v>1</v>
      </c>
      <c r="Q5100">
        <f t="shared" si="724"/>
        <v>0</v>
      </c>
      <c r="R5100">
        <f t="shared" si="725"/>
        <v>0</v>
      </c>
      <c r="S5100" t="str">
        <f t="shared" si="717"/>
        <v/>
      </c>
      <c r="T5100" t="str">
        <f t="shared" si="718"/>
        <v/>
      </c>
      <c r="U5100" t="str">
        <f t="shared" si="719"/>
        <v/>
      </c>
    </row>
    <row r="5101" spans="12:21" ht="15" customHeight="1" x14ac:dyDescent="0.15">
      <c r="L5101" s="244" t="str">
        <f t="shared" si="720"/>
        <v/>
      </c>
      <c r="M5101" s="245" t="str">
        <f t="shared" si="721"/>
        <v/>
      </c>
      <c r="N5101" s="244" t="str">
        <f t="shared" si="722"/>
        <v/>
      </c>
      <c r="O5101" s="244" t="str">
        <f t="shared" si="723"/>
        <v/>
      </c>
      <c r="P5101">
        <f>IF($I5101&lt;&gt;"",$I5101,IF($E5101="SGD",1,IF($E5101="USD",Settings!$B$22,IF($E5101="HKD",Settings!$B$23,1))))</f>
        <v>1</v>
      </c>
      <c r="Q5101">
        <f t="shared" si="724"/>
        <v>0</v>
      </c>
      <c r="R5101">
        <f t="shared" si="725"/>
        <v>0</v>
      </c>
      <c r="S5101" t="str">
        <f t="shared" si="717"/>
        <v/>
      </c>
      <c r="T5101" t="str">
        <f t="shared" si="718"/>
        <v/>
      </c>
      <c r="U5101" t="str">
        <f t="shared" si="719"/>
        <v/>
      </c>
    </row>
    <row r="5102" spans="12:21" ht="15" customHeight="1" x14ac:dyDescent="0.15">
      <c r="L5102" s="244" t="str">
        <f t="shared" si="720"/>
        <v/>
      </c>
      <c r="M5102" s="245" t="str">
        <f t="shared" si="721"/>
        <v/>
      </c>
      <c r="N5102" s="244" t="str">
        <f t="shared" si="722"/>
        <v/>
      </c>
      <c r="O5102" s="244" t="str">
        <f t="shared" si="723"/>
        <v/>
      </c>
      <c r="P5102">
        <f>IF($I5102&lt;&gt;"",$I5102,IF($E5102="SGD",1,IF($E5102="USD",Settings!$B$22,IF($E5102="HKD",Settings!$B$23,1))))</f>
        <v>1</v>
      </c>
      <c r="Q5102">
        <f t="shared" si="724"/>
        <v>0</v>
      </c>
      <c r="R5102">
        <f t="shared" si="725"/>
        <v>0</v>
      </c>
      <c r="S5102" t="str">
        <f t="shared" si="717"/>
        <v/>
      </c>
      <c r="T5102" t="str">
        <f t="shared" si="718"/>
        <v/>
      </c>
      <c r="U5102" t="str">
        <f t="shared" si="719"/>
        <v/>
      </c>
    </row>
    <row r="5103" spans="12:21" ht="15" customHeight="1" x14ac:dyDescent="0.15">
      <c r="L5103" s="244" t="str">
        <f t="shared" si="720"/>
        <v/>
      </c>
      <c r="M5103" s="245" t="str">
        <f t="shared" si="721"/>
        <v/>
      </c>
      <c r="N5103" s="244" t="str">
        <f t="shared" si="722"/>
        <v/>
      </c>
      <c r="O5103" s="244" t="str">
        <f t="shared" si="723"/>
        <v/>
      </c>
      <c r="P5103">
        <f>IF($I5103&lt;&gt;"",$I5103,IF($E5103="SGD",1,IF($E5103="USD",Settings!$B$22,IF($E5103="HKD",Settings!$B$23,1))))</f>
        <v>1</v>
      </c>
      <c r="Q5103">
        <f t="shared" si="724"/>
        <v>0</v>
      </c>
      <c r="R5103">
        <f t="shared" si="725"/>
        <v>0</v>
      </c>
      <c r="S5103" t="str">
        <f t="shared" si="717"/>
        <v/>
      </c>
      <c r="T5103" t="str">
        <f t="shared" si="718"/>
        <v/>
      </c>
      <c r="U5103" t="str">
        <f t="shared" si="719"/>
        <v/>
      </c>
    </row>
    <row r="5104" spans="12:21" ht="15" customHeight="1" x14ac:dyDescent="0.15">
      <c r="L5104" s="244" t="str">
        <f t="shared" si="720"/>
        <v/>
      </c>
      <c r="M5104" s="245" t="str">
        <f t="shared" si="721"/>
        <v/>
      </c>
      <c r="N5104" s="244" t="str">
        <f t="shared" si="722"/>
        <v/>
      </c>
      <c r="O5104" s="244" t="str">
        <f t="shared" si="723"/>
        <v/>
      </c>
      <c r="P5104">
        <f>IF($I5104&lt;&gt;"",$I5104,IF($E5104="SGD",1,IF($E5104="USD",Settings!$B$22,IF($E5104="HKD",Settings!$B$23,1))))</f>
        <v>1</v>
      </c>
      <c r="Q5104">
        <f t="shared" si="724"/>
        <v>0</v>
      </c>
      <c r="R5104">
        <f t="shared" si="725"/>
        <v>0</v>
      </c>
      <c r="S5104" t="str">
        <f t="shared" si="717"/>
        <v/>
      </c>
      <c r="T5104" t="str">
        <f t="shared" si="718"/>
        <v/>
      </c>
      <c r="U5104" t="str">
        <f t="shared" si="719"/>
        <v/>
      </c>
    </row>
    <row r="5105" spans="12:21" ht="15" customHeight="1" x14ac:dyDescent="0.15">
      <c r="L5105" s="244" t="str">
        <f t="shared" si="720"/>
        <v/>
      </c>
      <c r="M5105" s="245" t="str">
        <f t="shared" si="721"/>
        <v/>
      </c>
      <c r="N5105" s="244" t="str">
        <f t="shared" si="722"/>
        <v/>
      </c>
      <c r="O5105" s="244" t="str">
        <f t="shared" si="723"/>
        <v/>
      </c>
      <c r="P5105">
        <f>IF($I5105&lt;&gt;"",$I5105,IF($E5105="SGD",1,IF($E5105="USD",Settings!$B$22,IF($E5105="HKD",Settings!$B$23,1))))</f>
        <v>1</v>
      </c>
      <c r="Q5105">
        <f t="shared" si="724"/>
        <v>0</v>
      </c>
      <c r="R5105">
        <f t="shared" si="725"/>
        <v>0</v>
      </c>
      <c r="S5105" t="str">
        <f t="shared" si="717"/>
        <v/>
      </c>
      <c r="T5105" t="str">
        <f t="shared" si="718"/>
        <v/>
      </c>
      <c r="U5105" t="str">
        <f t="shared" si="719"/>
        <v/>
      </c>
    </row>
    <row r="5106" spans="12:21" ht="15" customHeight="1" x14ac:dyDescent="0.15">
      <c r="L5106" s="244" t="str">
        <f t="shared" si="720"/>
        <v/>
      </c>
      <c r="M5106" s="245" t="str">
        <f t="shared" si="721"/>
        <v/>
      </c>
      <c r="N5106" s="244" t="str">
        <f t="shared" si="722"/>
        <v/>
      </c>
      <c r="O5106" s="244" t="str">
        <f t="shared" si="723"/>
        <v/>
      </c>
      <c r="P5106">
        <f>IF($I5106&lt;&gt;"",$I5106,IF($E5106="SGD",1,IF($E5106="USD",Settings!$B$22,IF($E5106="HKD",Settings!$B$23,1))))</f>
        <v>1</v>
      </c>
      <c r="Q5106">
        <f t="shared" si="724"/>
        <v>0</v>
      </c>
      <c r="R5106">
        <f t="shared" si="725"/>
        <v>0</v>
      </c>
      <c r="S5106" t="str">
        <f t="shared" si="717"/>
        <v/>
      </c>
      <c r="T5106" t="str">
        <f t="shared" si="718"/>
        <v/>
      </c>
      <c r="U5106" t="str">
        <f t="shared" si="719"/>
        <v/>
      </c>
    </row>
    <row r="5107" spans="12:21" ht="15" customHeight="1" x14ac:dyDescent="0.15">
      <c r="L5107" s="244" t="str">
        <f t="shared" si="720"/>
        <v/>
      </c>
      <c r="M5107" s="245" t="str">
        <f t="shared" si="721"/>
        <v/>
      </c>
      <c r="N5107" s="244" t="str">
        <f t="shared" si="722"/>
        <v/>
      </c>
      <c r="O5107" s="244" t="str">
        <f t="shared" si="723"/>
        <v/>
      </c>
      <c r="P5107">
        <f>IF($I5107&lt;&gt;"",$I5107,IF($E5107="SGD",1,IF($E5107="USD",Settings!$B$22,IF($E5107="HKD",Settings!$B$23,1))))</f>
        <v>1</v>
      </c>
      <c r="Q5107">
        <f t="shared" si="724"/>
        <v>0</v>
      </c>
      <c r="R5107">
        <f t="shared" si="725"/>
        <v>0</v>
      </c>
      <c r="S5107" t="str">
        <f t="shared" si="717"/>
        <v/>
      </c>
      <c r="T5107" t="str">
        <f t="shared" si="718"/>
        <v/>
      </c>
      <c r="U5107" t="str">
        <f t="shared" si="719"/>
        <v/>
      </c>
    </row>
    <row r="5108" spans="12:21" ht="15" customHeight="1" x14ac:dyDescent="0.15">
      <c r="L5108" s="244" t="str">
        <f t="shared" si="720"/>
        <v/>
      </c>
      <c r="M5108" s="245" t="str">
        <f t="shared" si="721"/>
        <v/>
      </c>
      <c r="N5108" s="244" t="str">
        <f t="shared" si="722"/>
        <v/>
      </c>
      <c r="O5108" s="244" t="str">
        <f t="shared" si="723"/>
        <v/>
      </c>
      <c r="P5108">
        <f>IF($I5108&lt;&gt;"",$I5108,IF($E5108="SGD",1,IF($E5108="USD",Settings!$B$22,IF($E5108="HKD",Settings!$B$23,1))))</f>
        <v>1</v>
      </c>
      <c r="Q5108">
        <f t="shared" si="724"/>
        <v>0</v>
      </c>
      <c r="R5108">
        <f t="shared" si="725"/>
        <v>0</v>
      </c>
      <c r="S5108" t="str">
        <f t="shared" si="717"/>
        <v/>
      </c>
      <c r="T5108" t="str">
        <f t="shared" si="718"/>
        <v/>
      </c>
      <c r="U5108" t="str">
        <f t="shared" si="719"/>
        <v/>
      </c>
    </row>
    <row r="5109" spans="12:21" ht="15" customHeight="1" x14ac:dyDescent="0.15">
      <c r="L5109" s="244" t="str">
        <f t="shared" si="720"/>
        <v/>
      </c>
      <c r="M5109" s="245" t="str">
        <f t="shared" si="721"/>
        <v/>
      </c>
      <c r="N5109" s="244" t="str">
        <f t="shared" si="722"/>
        <v/>
      </c>
      <c r="O5109" s="244" t="str">
        <f t="shared" si="723"/>
        <v/>
      </c>
      <c r="P5109">
        <f>IF($I5109&lt;&gt;"",$I5109,IF($E5109="SGD",1,IF($E5109="USD",Settings!$B$22,IF($E5109="HKD",Settings!$B$23,1))))</f>
        <v>1</v>
      </c>
      <c r="Q5109">
        <f t="shared" si="724"/>
        <v>0</v>
      </c>
      <c r="R5109">
        <f t="shared" si="725"/>
        <v>0</v>
      </c>
      <c r="S5109" t="str">
        <f t="shared" si="717"/>
        <v/>
      </c>
      <c r="T5109" t="str">
        <f t="shared" si="718"/>
        <v/>
      </c>
      <c r="U5109" t="str">
        <f t="shared" si="719"/>
        <v/>
      </c>
    </row>
    <row r="5110" spans="12:21" ht="15" customHeight="1" x14ac:dyDescent="0.15">
      <c r="L5110" s="244" t="str">
        <f t="shared" si="720"/>
        <v/>
      </c>
      <c r="M5110" s="245" t="str">
        <f t="shared" si="721"/>
        <v/>
      </c>
      <c r="N5110" s="244" t="str">
        <f t="shared" si="722"/>
        <v/>
      </c>
      <c r="O5110" s="244" t="str">
        <f t="shared" si="723"/>
        <v/>
      </c>
      <c r="P5110">
        <f>IF($I5110&lt;&gt;"",$I5110,IF($E5110="SGD",1,IF($E5110="USD",Settings!$B$22,IF($E5110="HKD",Settings!$B$23,1))))</f>
        <v>1</v>
      </c>
      <c r="Q5110">
        <f t="shared" si="724"/>
        <v>0</v>
      </c>
      <c r="R5110">
        <f t="shared" si="725"/>
        <v>0</v>
      </c>
      <c r="S5110" t="str">
        <f t="shared" si="717"/>
        <v/>
      </c>
      <c r="T5110" t="str">
        <f t="shared" si="718"/>
        <v/>
      </c>
      <c r="U5110" t="str">
        <f t="shared" si="719"/>
        <v/>
      </c>
    </row>
    <row r="5111" spans="12:21" ht="15" customHeight="1" x14ac:dyDescent="0.15">
      <c r="L5111" s="244" t="str">
        <f t="shared" si="720"/>
        <v/>
      </c>
      <c r="M5111" s="245" t="str">
        <f t="shared" si="721"/>
        <v/>
      </c>
      <c r="N5111" s="244" t="str">
        <f t="shared" si="722"/>
        <v/>
      </c>
      <c r="O5111" s="244" t="str">
        <f t="shared" si="723"/>
        <v/>
      </c>
      <c r="P5111">
        <f>IF($I5111&lt;&gt;"",$I5111,IF($E5111="SGD",1,IF($E5111="USD",Settings!$B$22,IF($E5111="HKD",Settings!$B$23,1))))</f>
        <v>1</v>
      </c>
      <c r="Q5111">
        <f t="shared" si="724"/>
        <v>0</v>
      </c>
      <c r="R5111">
        <f t="shared" si="725"/>
        <v>0</v>
      </c>
      <c r="S5111" t="str">
        <f t="shared" si="717"/>
        <v/>
      </c>
      <c r="T5111" t="str">
        <f t="shared" si="718"/>
        <v/>
      </c>
      <c r="U5111" t="str">
        <f t="shared" si="719"/>
        <v/>
      </c>
    </row>
    <row r="5112" spans="12:21" ht="15" customHeight="1" x14ac:dyDescent="0.15">
      <c r="L5112" s="244" t="str">
        <f t="shared" si="720"/>
        <v/>
      </c>
      <c r="M5112" s="245" t="str">
        <f t="shared" si="721"/>
        <v/>
      </c>
      <c r="N5112" s="244" t="str">
        <f t="shared" si="722"/>
        <v/>
      </c>
      <c r="O5112" s="244" t="str">
        <f t="shared" si="723"/>
        <v/>
      </c>
      <c r="P5112">
        <f>IF($I5112&lt;&gt;"",$I5112,IF($E5112="SGD",1,IF($E5112="USD",Settings!$B$22,IF($E5112="HKD",Settings!$B$23,1))))</f>
        <v>1</v>
      </c>
      <c r="Q5112">
        <f t="shared" si="724"/>
        <v>0</v>
      </c>
      <c r="R5112">
        <f t="shared" si="725"/>
        <v>0</v>
      </c>
      <c r="S5112" t="str">
        <f t="shared" si="717"/>
        <v/>
      </c>
      <c r="T5112" t="str">
        <f t="shared" si="718"/>
        <v/>
      </c>
      <c r="U5112" t="str">
        <f t="shared" si="719"/>
        <v/>
      </c>
    </row>
    <row r="5113" spans="12:21" ht="15" customHeight="1" x14ac:dyDescent="0.15">
      <c r="L5113" s="244" t="str">
        <f t="shared" si="720"/>
        <v/>
      </c>
      <c r="M5113" s="245" t="str">
        <f t="shared" si="721"/>
        <v/>
      </c>
      <c r="N5113" s="244" t="str">
        <f t="shared" si="722"/>
        <v/>
      </c>
      <c r="O5113" s="244" t="str">
        <f t="shared" si="723"/>
        <v/>
      </c>
      <c r="P5113">
        <f>IF($I5113&lt;&gt;"",$I5113,IF($E5113="SGD",1,IF($E5113="USD",Settings!$B$22,IF($E5113="HKD",Settings!$B$23,1))))</f>
        <v>1</v>
      </c>
      <c r="Q5113">
        <f t="shared" si="724"/>
        <v>0</v>
      </c>
      <c r="R5113">
        <f t="shared" si="725"/>
        <v>0</v>
      </c>
      <c r="S5113" t="str">
        <f t="shared" si="717"/>
        <v/>
      </c>
      <c r="T5113" t="str">
        <f t="shared" si="718"/>
        <v/>
      </c>
      <c r="U5113" t="str">
        <f t="shared" si="719"/>
        <v/>
      </c>
    </row>
    <row r="5114" spans="12:21" ht="15" customHeight="1" x14ac:dyDescent="0.15">
      <c r="L5114" s="244" t="str">
        <f t="shared" si="720"/>
        <v/>
      </c>
      <c r="M5114" s="245" t="str">
        <f t="shared" si="721"/>
        <v/>
      </c>
      <c r="N5114" s="244" t="str">
        <f t="shared" si="722"/>
        <v/>
      </c>
      <c r="O5114" s="244" t="str">
        <f t="shared" si="723"/>
        <v/>
      </c>
      <c r="P5114">
        <f>IF($I5114&lt;&gt;"",$I5114,IF($E5114="SGD",1,IF($E5114="USD",Settings!$B$22,IF($E5114="HKD",Settings!$B$23,1))))</f>
        <v>1</v>
      </c>
      <c r="Q5114">
        <f t="shared" si="724"/>
        <v>0</v>
      </c>
      <c r="R5114">
        <f t="shared" si="725"/>
        <v>0</v>
      </c>
      <c r="S5114" t="str">
        <f t="shared" si="717"/>
        <v/>
      </c>
      <c r="T5114" t="str">
        <f t="shared" si="718"/>
        <v/>
      </c>
      <c r="U5114" t="str">
        <f t="shared" si="719"/>
        <v/>
      </c>
    </row>
    <row r="5115" spans="12:21" ht="15" customHeight="1" x14ac:dyDescent="0.15">
      <c r="L5115" s="244" t="str">
        <f t="shared" si="720"/>
        <v/>
      </c>
      <c r="M5115" s="245" t="str">
        <f t="shared" si="721"/>
        <v/>
      </c>
      <c r="N5115" s="244" t="str">
        <f t="shared" si="722"/>
        <v/>
      </c>
      <c r="O5115" s="244" t="str">
        <f t="shared" si="723"/>
        <v/>
      </c>
      <c r="P5115">
        <f>IF($I5115&lt;&gt;"",$I5115,IF($E5115="SGD",1,IF($E5115="USD",Settings!$B$22,IF($E5115="HKD",Settings!$B$23,1))))</f>
        <v>1</v>
      </c>
      <c r="Q5115">
        <f t="shared" si="724"/>
        <v>0</v>
      </c>
      <c r="R5115">
        <f t="shared" si="725"/>
        <v>0</v>
      </c>
      <c r="S5115" t="str">
        <f t="shared" si="717"/>
        <v/>
      </c>
      <c r="T5115" t="str">
        <f t="shared" si="718"/>
        <v/>
      </c>
      <c r="U5115" t="str">
        <f t="shared" si="719"/>
        <v/>
      </c>
    </row>
    <row r="5116" spans="12:21" ht="15" customHeight="1" x14ac:dyDescent="0.15">
      <c r="L5116" s="244" t="str">
        <f t="shared" si="720"/>
        <v/>
      </c>
      <c r="M5116" s="245" t="str">
        <f t="shared" si="721"/>
        <v/>
      </c>
      <c r="N5116" s="244" t="str">
        <f t="shared" si="722"/>
        <v/>
      </c>
      <c r="O5116" s="244" t="str">
        <f t="shared" si="723"/>
        <v/>
      </c>
      <c r="P5116">
        <f>IF($I5116&lt;&gt;"",$I5116,IF($E5116="SGD",1,IF($E5116="USD",Settings!$B$22,IF($E5116="HKD",Settings!$B$23,1))))</f>
        <v>1</v>
      </c>
      <c r="Q5116">
        <f t="shared" si="724"/>
        <v>0</v>
      </c>
      <c r="R5116">
        <f t="shared" si="725"/>
        <v>0</v>
      </c>
      <c r="S5116" t="str">
        <f t="shared" si="717"/>
        <v/>
      </c>
      <c r="T5116" t="str">
        <f t="shared" si="718"/>
        <v/>
      </c>
      <c r="U5116" t="str">
        <f t="shared" si="719"/>
        <v/>
      </c>
    </row>
    <row r="5117" spans="12:21" ht="15" customHeight="1" x14ac:dyDescent="0.15">
      <c r="L5117" s="244" t="str">
        <f t="shared" si="720"/>
        <v/>
      </c>
      <c r="M5117" s="245" t="str">
        <f t="shared" si="721"/>
        <v/>
      </c>
      <c r="N5117" s="244" t="str">
        <f t="shared" si="722"/>
        <v/>
      </c>
      <c r="O5117" s="244" t="str">
        <f t="shared" si="723"/>
        <v/>
      </c>
      <c r="P5117">
        <f>IF($I5117&lt;&gt;"",$I5117,IF($E5117="SGD",1,IF($E5117="USD",Settings!$B$22,IF($E5117="HKD",Settings!$B$23,1))))</f>
        <v>1</v>
      </c>
      <c r="Q5117">
        <f t="shared" si="724"/>
        <v>0</v>
      </c>
      <c r="R5117">
        <f t="shared" si="725"/>
        <v>0</v>
      </c>
      <c r="S5117" t="str">
        <f t="shared" si="717"/>
        <v/>
      </c>
      <c r="T5117" t="str">
        <f t="shared" si="718"/>
        <v/>
      </c>
      <c r="U5117" t="str">
        <f t="shared" si="719"/>
        <v/>
      </c>
    </row>
    <row r="5118" spans="12:21" ht="15" customHeight="1" x14ac:dyDescent="0.15">
      <c r="L5118" s="244" t="str">
        <f t="shared" si="720"/>
        <v/>
      </c>
      <c r="M5118" s="245" t="str">
        <f t="shared" si="721"/>
        <v/>
      </c>
      <c r="N5118" s="244" t="str">
        <f t="shared" si="722"/>
        <v/>
      </c>
      <c r="O5118" s="244" t="str">
        <f t="shared" si="723"/>
        <v/>
      </c>
      <c r="P5118">
        <f>IF($I5118&lt;&gt;"",$I5118,IF($E5118="SGD",1,IF($E5118="USD",Settings!$B$22,IF($E5118="HKD",Settings!$B$23,1))))</f>
        <v>1</v>
      </c>
      <c r="Q5118">
        <f t="shared" si="724"/>
        <v>0</v>
      </c>
      <c r="R5118">
        <f t="shared" si="725"/>
        <v>0</v>
      </c>
      <c r="S5118" t="str">
        <f t="shared" si="717"/>
        <v/>
      </c>
      <c r="T5118" t="str">
        <f t="shared" si="718"/>
        <v/>
      </c>
      <c r="U5118" t="str">
        <f t="shared" si="719"/>
        <v/>
      </c>
    </row>
    <row r="5119" spans="12:21" ht="15" customHeight="1" x14ac:dyDescent="0.15">
      <c r="L5119" s="244" t="str">
        <f t="shared" si="720"/>
        <v/>
      </c>
      <c r="M5119" s="245" t="str">
        <f t="shared" si="721"/>
        <v/>
      </c>
      <c r="N5119" s="244" t="str">
        <f t="shared" si="722"/>
        <v/>
      </c>
      <c r="O5119" s="244" t="str">
        <f t="shared" si="723"/>
        <v/>
      </c>
      <c r="P5119">
        <f>IF($I5119&lt;&gt;"",$I5119,IF($E5119="SGD",1,IF($E5119="USD",Settings!$B$22,IF($E5119="HKD",Settings!$B$23,1))))</f>
        <v>1</v>
      </c>
      <c r="Q5119">
        <f t="shared" si="724"/>
        <v>0</v>
      </c>
      <c r="R5119">
        <f t="shared" si="725"/>
        <v>0</v>
      </c>
      <c r="S5119" t="str">
        <f t="shared" si="717"/>
        <v/>
      </c>
      <c r="T5119" t="str">
        <f t="shared" si="718"/>
        <v/>
      </c>
      <c r="U5119" t="str">
        <f t="shared" si="719"/>
        <v/>
      </c>
    </row>
    <row r="5120" spans="12:21" ht="15" customHeight="1" x14ac:dyDescent="0.15">
      <c r="L5120" s="244" t="str">
        <f t="shared" si="720"/>
        <v/>
      </c>
      <c r="M5120" s="245" t="str">
        <f t="shared" si="721"/>
        <v/>
      </c>
      <c r="N5120" s="244" t="str">
        <f t="shared" si="722"/>
        <v/>
      </c>
      <c r="O5120" s="244" t="str">
        <f t="shared" si="723"/>
        <v/>
      </c>
      <c r="P5120">
        <f>IF($I5120&lt;&gt;"",$I5120,IF($E5120="SGD",1,IF($E5120="USD",Settings!$B$22,IF($E5120="HKD",Settings!$B$23,1))))</f>
        <v>1</v>
      </c>
      <c r="Q5120">
        <f t="shared" si="724"/>
        <v>0</v>
      </c>
      <c r="R5120">
        <f t="shared" si="725"/>
        <v>0</v>
      </c>
      <c r="S5120" t="str">
        <f t="shared" si="717"/>
        <v/>
      </c>
      <c r="T5120" t="str">
        <f t="shared" si="718"/>
        <v/>
      </c>
      <c r="U5120" t="str">
        <f t="shared" si="719"/>
        <v/>
      </c>
    </row>
    <row r="5121" spans="12:21" ht="15" customHeight="1" x14ac:dyDescent="0.15">
      <c r="L5121" s="244" t="str">
        <f t="shared" si="720"/>
        <v/>
      </c>
      <c r="M5121" s="245" t="str">
        <f t="shared" si="721"/>
        <v/>
      </c>
      <c r="N5121" s="244" t="str">
        <f t="shared" si="722"/>
        <v/>
      </c>
      <c r="O5121" s="244" t="str">
        <f t="shared" si="723"/>
        <v/>
      </c>
      <c r="P5121">
        <f>IF($I5121&lt;&gt;"",$I5121,IF($E5121="SGD",1,IF($E5121="USD",Settings!$B$22,IF($E5121="HKD",Settings!$B$23,1))))</f>
        <v>1</v>
      </c>
      <c r="Q5121">
        <f t="shared" si="724"/>
        <v>0</v>
      </c>
      <c r="R5121">
        <f t="shared" si="725"/>
        <v>0</v>
      </c>
      <c r="S5121" t="str">
        <f t="shared" si="717"/>
        <v/>
      </c>
      <c r="T5121" t="str">
        <f t="shared" si="718"/>
        <v/>
      </c>
      <c r="U5121" t="str">
        <f t="shared" si="719"/>
        <v/>
      </c>
    </row>
    <row r="5122" spans="12:21" ht="15" customHeight="1" x14ac:dyDescent="0.15">
      <c r="L5122" s="244" t="str">
        <f t="shared" si="720"/>
        <v/>
      </c>
      <c r="M5122" s="245" t="str">
        <f t="shared" si="721"/>
        <v/>
      </c>
      <c r="N5122" s="244" t="str">
        <f t="shared" si="722"/>
        <v/>
      </c>
      <c r="O5122" s="244" t="str">
        <f t="shared" si="723"/>
        <v/>
      </c>
      <c r="P5122">
        <f>IF($I5122&lt;&gt;"",$I5122,IF($E5122="SGD",1,IF($E5122="USD",Settings!$B$22,IF($E5122="HKD",Settings!$B$23,1))))</f>
        <v>1</v>
      </c>
      <c r="Q5122">
        <f t="shared" si="724"/>
        <v>0</v>
      </c>
      <c r="R5122">
        <f t="shared" si="725"/>
        <v>0</v>
      </c>
      <c r="S5122" t="str">
        <f t="shared" ref="S5122:S5185" si="726">IF(L5122="","",SUMIFS($M:$M,$L:$L,L5122,$T:$T,"&lt;="&amp;T5122))</f>
        <v/>
      </c>
      <c r="T5122" t="str">
        <f t="shared" ref="T5122:T5185" si="727">IF(L5122="","",INT(G5122)*100000+ROW())</f>
        <v/>
      </c>
      <c r="U5122" t="str">
        <f t="shared" ref="U5122:U5185" si="728">IF(L5122="","",IF(AND(COUNTIFS($L:$L,L5122,$S:$S,"&gt;-0.000001",$S:$S,"&lt;0.000001",$T:$T,"&gt;"&amp;T5122)=0,ABS(S5122)&gt;0.000001),1,0))</f>
        <v/>
      </c>
    </row>
    <row r="5123" spans="12:21" ht="15" customHeight="1" x14ac:dyDescent="0.15">
      <c r="L5123" s="244" t="str">
        <f t="shared" si="720"/>
        <v/>
      </c>
      <c r="M5123" s="245" t="str">
        <f t="shared" si="721"/>
        <v/>
      </c>
      <c r="N5123" s="244" t="str">
        <f t="shared" si="722"/>
        <v/>
      </c>
      <c r="O5123" s="244" t="str">
        <f t="shared" si="723"/>
        <v/>
      </c>
      <c r="P5123">
        <f>IF($I5123&lt;&gt;"",$I5123,IF($E5123="SGD",1,IF($E5123="USD",Settings!$B$22,IF($E5123="HKD",Settings!$B$23,1))))</f>
        <v>1</v>
      </c>
      <c r="Q5123">
        <f t="shared" si="724"/>
        <v>0</v>
      </c>
      <c r="R5123">
        <f t="shared" si="725"/>
        <v>0</v>
      </c>
      <c r="S5123" t="str">
        <f t="shared" si="726"/>
        <v/>
      </c>
      <c r="T5123" t="str">
        <f t="shared" si="727"/>
        <v/>
      </c>
      <c r="U5123" t="str">
        <f t="shared" si="728"/>
        <v/>
      </c>
    </row>
    <row r="5124" spans="12:21" ht="15" customHeight="1" x14ac:dyDescent="0.15">
      <c r="L5124" s="244" t="str">
        <f t="shared" si="720"/>
        <v/>
      </c>
      <c r="M5124" s="245" t="str">
        <f t="shared" si="721"/>
        <v/>
      </c>
      <c r="N5124" s="244" t="str">
        <f t="shared" si="722"/>
        <v/>
      </c>
      <c r="O5124" s="244" t="str">
        <f t="shared" si="723"/>
        <v/>
      </c>
      <c r="P5124">
        <f>IF($I5124&lt;&gt;"",$I5124,IF($E5124="SGD",1,IF($E5124="USD",Settings!$B$22,IF($E5124="HKD",Settings!$B$23,1))))</f>
        <v>1</v>
      </c>
      <c r="Q5124">
        <f t="shared" si="724"/>
        <v>0</v>
      </c>
      <c r="R5124">
        <f t="shared" si="725"/>
        <v>0</v>
      </c>
      <c r="S5124" t="str">
        <f t="shared" si="726"/>
        <v/>
      </c>
      <c r="T5124" t="str">
        <f t="shared" si="727"/>
        <v/>
      </c>
      <c r="U5124" t="str">
        <f t="shared" si="728"/>
        <v/>
      </c>
    </row>
    <row r="5125" spans="12:21" ht="15" customHeight="1" x14ac:dyDescent="0.15">
      <c r="L5125" s="244" t="str">
        <f t="shared" si="720"/>
        <v/>
      </c>
      <c r="M5125" s="245" t="str">
        <f t="shared" si="721"/>
        <v/>
      </c>
      <c r="N5125" s="244" t="str">
        <f t="shared" si="722"/>
        <v/>
      </c>
      <c r="O5125" s="244" t="str">
        <f t="shared" si="723"/>
        <v/>
      </c>
      <c r="P5125">
        <f>IF($I5125&lt;&gt;"",$I5125,IF($E5125="SGD",1,IF($E5125="USD",Settings!$B$22,IF($E5125="HKD",Settings!$B$23,1))))</f>
        <v>1</v>
      </c>
      <c r="Q5125">
        <f t="shared" si="724"/>
        <v>0</v>
      </c>
      <c r="R5125">
        <f t="shared" si="725"/>
        <v>0</v>
      </c>
      <c r="S5125" t="str">
        <f t="shared" si="726"/>
        <v/>
      </c>
      <c r="T5125" t="str">
        <f t="shared" si="727"/>
        <v/>
      </c>
      <c r="U5125" t="str">
        <f t="shared" si="728"/>
        <v/>
      </c>
    </row>
    <row r="5126" spans="12:21" ht="15" customHeight="1" x14ac:dyDescent="0.15">
      <c r="L5126" s="244" t="str">
        <f t="shared" si="720"/>
        <v/>
      </c>
      <c r="M5126" s="245" t="str">
        <f t="shared" si="721"/>
        <v/>
      </c>
      <c r="N5126" s="244" t="str">
        <f t="shared" si="722"/>
        <v/>
      </c>
      <c r="O5126" s="244" t="str">
        <f t="shared" si="723"/>
        <v/>
      </c>
      <c r="P5126">
        <f>IF($I5126&lt;&gt;"",$I5126,IF($E5126="SGD",1,IF($E5126="USD",Settings!$B$22,IF($E5126="HKD",Settings!$B$23,1))))</f>
        <v>1</v>
      </c>
      <c r="Q5126">
        <f t="shared" si="724"/>
        <v>0</v>
      </c>
      <c r="R5126">
        <f t="shared" si="725"/>
        <v>0</v>
      </c>
      <c r="S5126" t="str">
        <f t="shared" si="726"/>
        <v/>
      </c>
      <c r="T5126" t="str">
        <f t="shared" si="727"/>
        <v/>
      </c>
      <c r="U5126" t="str">
        <f t="shared" si="728"/>
        <v/>
      </c>
    </row>
    <row r="5127" spans="12:21" ht="15" customHeight="1" x14ac:dyDescent="0.15">
      <c r="L5127" s="244" t="str">
        <f t="shared" si="720"/>
        <v/>
      </c>
      <c r="M5127" s="245" t="str">
        <f t="shared" si="721"/>
        <v/>
      </c>
      <c r="N5127" s="244" t="str">
        <f t="shared" si="722"/>
        <v/>
      </c>
      <c r="O5127" s="244" t="str">
        <f t="shared" si="723"/>
        <v/>
      </c>
      <c r="P5127">
        <f>IF($I5127&lt;&gt;"",$I5127,IF($E5127="SGD",1,IF($E5127="USD",Settings!$B$22,IF($E5127="HKD",Settings!$B$23,1))))</f>
        <v>1</v>
      </c>
      <c r="Q5127">
        <f t="shared" si="724"/>
        <v>0</v>
      </c>
      <c r="R5127">
        <f t="shared" si="725"/>
        <v>0</v>
      </c>
      <c r="S5127" t="str">
        <f t="shared" si="726"/>
        <v/>
      </c>
      <c r="T5127" t="str">
        <f t="shared" si="727"/>
        <v/>
      </c>
      <c r="U5127" t="str">
        <f t="shared" si="728"/>
        <v/>
      </c>
    </row>
    <row r="5128" spans="12:21" ht="15" customHeight="1" x14ac:dyDescent="0.15">
      <c r="L5128" s="244" t="str">
        <f t="shared" si="720"/>
        <v/>
      </c>
      <c r="M5128" s="245" t="str">
        <f t="shared" si="721"/>
        <v/>
      </c>
      <c r="N5128" s="244" t="str">
        <f t="shared" si="722"/>
        <v/>
      </c>
      <c r="O5128" s="244" t="str">
        <f t="shared" si="723"/>
        <v/>
      </c>
      <c r="P5128">
        <f>IF($I5128&lt;&gt;"",$I5128,IF($E5128="SGD",1,IF($E5128="USD",Settings!$B$22,IF($E5128="HKD",Settings!$B$23,1))))</f>
        <v>1</v>
      </c>
      <c r="Q5128">
        <f t="shared" si="724"/>
        <v>0</v>
      </c>
      <c r="R5128">
        <f t="shared" si="725"/>
        <v>0</v>
      </c>
      <c r="S5128" t="str">
        <f t="shared" si="726"/>
        <v/>
      </c>
      <c r="T5128" t="str">
        <f t="shared" si="727"/>
        <v/>
      </c>
      <c r="U5128" t="str">
        <f t="shared" si="728"/>
        <v/>
      </c>
    </row>
    <row r="5129" spans="12:21" ht="15" customHeight="1" x14ac:dyDescent="0.15">
      <c r="L5129" s="244" t="str">
        <f t="shared" si="720"/>
        <v/>
      </c>
      <c r="M5129" s="245" t="str">
        <f t="shared" si="721"/>
        <v/>
      </c>
      <c r="N5129" s="244" t="str">
        <f t="shared" si="722"/>
        <v/>
      </c>
      <c r="O5129" s="244" t="str">
        <f t="shared" si="723"/>
        <v/>
      </c>
      <c r="P5129">
        <f>IF($I5129&lt;&gt;"",$I5129,IF($E5129="SGD",1,IF($E5129="USD",Settings!$B$22,IF($E5129="HKD",Settings!$B$23,1))))</f>
        <v>1</v>
      </c>
      <c r="Q5129">
        <f t="shared" si="724"/>
        <v>0</v>
      </c>
      <c r="R5129">
        <f t="shared" si="725"/>
        <v>0</v>
      </c>
      <c r="S5129" t="str">
        <f t="shared" si="726"/>
        <v/>
      </c>
      <c r="T5129" t="str">
        <f t="shared" si="727"/>
        <v/>
      </c>
      <c r="U5129" t="str">
        <f t="shared" si="728"/>
        <v/>
      </c>
    </row>
    <row r="5130" spans="12:21" ht="15" customHeight="1" x14ac:dyDescent="0.15">
      <c r="L5130" s="244" t="str">
        <f t="shared" si="720"/>
        <v/>
      </c>
      <c r="M5130" s="245" t="str">
        <f t="shared" si="721"/>
        <v/>
      </c>
      <c r="N5130" s="244" t="str">
        <f t="shared" si="722"/>
        <v/>
      </c>
      <c r="O5130" s="244" t="str">
        <f t="shared" si="723"/>
        <v/>
      </c>
      <c r="P5130">
        <f>IF($I5130&lt;&gt;"",$I5130,IF($E5130="SGD",1,IF($E5130="USD",Settings!$B$22,IF($E5130="HKD",Settings!$B$23,1))))</f>
        <v>1</v>
      </c>
      <c r="Q5130">
        <f t="shared" si="724"/>
        <v>0</v>
      </c>
      <c r="R5130">
        <f t="shared" si="725"/>
        <v>0</v>
      </c>
      <c r="S5130" t="str">
        <f t="shared" si="726"/>
        <v/>
      </c>
      <c r="T5130" t="str">
        <f t="shared" si="727"/>
        <v/>
      </c>
      <c r="U5130" t="str">
        <f t="shared" si="728"/>
        <v/>
      </c>
    </row>
    <row r="5131" spans="12:21" ht="15" customHeight="1" x14ac:dyDescent="0.15">
      <c r="L5131" s="244" t="str">
        <f t="shared" si="720"/>
        <v/>
      </c>
      <c r="M5131" s="245" t="str">
        <f t="shared" si="721"/>
        <v/>
      </c>
      <c r="N5131" s="244" t="str">
        <f t="shared" si="722"/>
        <v/>
      </c>
      <c r="O5131" s="244" t="str">
        <f t="shared" si="723"/>
        <v/>
      </c>
      <c r="P5131">
        <f>IF($I5131&lt;&gt;"",$I5131,IF($E5131="SGD",1,IF($E5131="USD",Settings!$B$22,IF($E5131="HKD",Settings!$B$23,1))))</f>
        <v>1</v>
      </c>
      <c r="Q5131">
        <f t="shared" si="724"/>
        <v>0</v>
      </c>
      <c r="R5131">
        <f t="shared" si="725"/>
        <v>0</v>
      </c>
      <c r="S5131" t="str">
        <f t="shared" si="726"/>
        <v/>
      </c>
      <c r="T5131" t="str">
        <f t="shared" si="727"/>
        <v/>
      </c>
      <c r="U5131" t="str">
        <f t="shared" si="728"/>
        <v/>
      </c>
    </row>
    <row r="5132" spans="12:21" ht="15" customHeight="1" x14ac:dyDescent="0.15">
      <c r="L5132" s="244" t="str">
        <f t="shared" si="720"/>
        <v/>
      </c>
      <c r="M5132" s="245" t="str">
        <f t="shared" si="721"/>
        <v/>
      </c>
      <c r="N5132" s="244" t="str">
        <f t="shared" si="722"/>
        <v/>
      </c>
      <c r="O5132" s="244" t="str">
        <f t="shared" si="723"/>
        <v/>
      </c>
      <c r="P5132">
        <f>IF($I5132&lt;&gt;"",$I5132,IF($E5132="SGD",1,IF($E5132="USD",Settings!$B$22,IF($E5132="HKD",Settings!$B$23,1))))</f>
        <v>1</v>
      </c>
      <c r="Q5132">
        <f t="shared" si="724"/>
        <v>0</v>
      </c>
      <c r="R5132">
        <f t="shared" si="725"/>
        <v>0</v>
      </c>
      <c r="S5132" t="str">
        <f t="shared" si="726"/>
        <v/>
      </c>
      <c r="T5132" t="str">
        <f t="shared" si="727"/>
        <v/>
      </c>
      <c r="U5132" t="str">
        <f t="shared" si="728"/>
        <v/>
      </c>
    </row>
    <row r="5133" spans="12:21" ht="15" customHeight="1" x14ac:dyDescent="0.15">
      <c r="L5133" s="244" t="str">
        <f t="shared" si="720"/>
        <v/>
      </c>
      <c r="M5133" s="245" t="str">
        <f t="shared" si="721"/>
        <v/>
      </c>
      <c r="N5133" s="244" t="str">
        <f t="shared" si="722"/>
        <v/>
      </c>
      <c r="O5133" s="244" t="str">
        <f t="shared" si="723"/>
        <v/>
      </c>
      <c r="P5133">
        <f>IF($I5133&lt;&gt;"",$I5133,IF($E5133="SGD",1,IF($E5133="USD",Settings!$B$22,IF($E5133="HKD",Settings!$B$23,1))))</f>
        <v>1</v>
      </c>
      <c r="Q5133">
        <f t="shared" si="724"/>
        <v>0</v>
      </c>
      <c r="R5133">
        <f t="shared" si="725"/>
        <v>0</v>
      </c>
      <c r="S5133" t="str">
        <f t="shared" si="726"/>
        <v/>
      </c>
      <c r="T5133" t="str">
        <f t="shared" si="727"/>
        <v/>
      </c>
      <c r="U5133" t="str">
        <f t="shared" si="728"/>
        <v/>
      </c>
    </row>
    <row r="5134" spans="12:21" ht="15" customHeight="1" x14ac:dyDescent="0.15">
      <c r="L5134" s="244" t="str">
        <f t="shared" si="720"/>
        <v/>
      </c>
      <c r="M5134" s="245" t="str">
        <f t="shared" si="721"/>
        <v/>
      </c>
      <c r="N5134" s="244" t="str">
        <f t="shared" si="722"/>
        <v/>
      </c>
      <c r="O5134" s="244" t="str">
        <f t="shared" si="723"/>
        <v/>
      </c>
      <c r="P5134">
        <f>IF($I5134&lt;&gt;"",$I5134,IF($E5134="SGD",1,IF($E5134="USD",Settings!$B$22,IF($E5134="HKD",Settings!$B$23,1))))</f>
        <v>1</v>
      </c>
      <c r="Q5134">
        <f t="shared" si="724"/>
        <v>0</v>
      </c>
      <c r="R5134">
        <f t="shared" si="725"/>
        <v>0</v>
      </c>
      <c r="S5134" t="str">
        <f t="shared" si="726"/>
        <v/>
      </c>
      <c r="T5134" t="str">
        <f t="shared" si="727"/>
        <v/>
      </c>
      <c r="U5134" t="str">
        <f t="shared" si="728"/>
        <v/>
      </c>
    </row>
    <row r="5135" spans="12:21" ht="15" customHeight="1" x14ac:dyDescent="0.15">
      <c r="L5135" s="244" t="str">
        <f t="shared" si="720"/>
        <v/>
      </c>
      <c r="M5135" s="245" t="str">
        <f t="shared" si="721"/>
        <v/>
      </c>
      <c r="N5135" s="244" t="str">
        <f t="shared" si="722"/>
        <v/>
      </c>
      <c r="O5135" s="244" t="str">
        <f t="shared" si="723"/>
        <v/>
      </c>
      <c r="P5135">
        <f>IF($I5135&lt;&gt;"",$I5135,IF($E5135="SGD",1,IF($E5135="USD",Settings!$B$22,IF($E5135="HKD",Settings!$B$23,1))))</f>
        <v>1</v>
      </c>
      <c r="Q5135">
        <f t="shared" si="724"/>
        <v>0</v>
      </c>
      <c r="R5135">
        <f t="shared" si="725"/>
        <v>0</v>
      </c>
      <c r="S5135" t="str">
        <f t="shared" si="726"/>
        <v/>
      </c>
      <c r="T5135" t="str">
        <f t="shared" si="727"/>
        <v/>
      </c>
      <c r="U5135" t="str">
        <f t="shared" si="728"/>
        <v/>
      </c>
    </row>
    <row r="5136" spans="12:21" ht="15" customHeight="1" x14ac:dyDescent="0.15">
      <c r="L5136" s="244" t="str">
        <f t="shared" si="720"/>
        <v/>
      </c>
      <c r="M5136" s="245" t="str">
        <f t="shared" si="721"/>
        <v/>
      </c>
      <c r="N5136" s="244" t="str">
        <f t="shared" si="722"/>
        <v/>
      </c>
      <c r="O5136" s="244" t="str">
        <f t="shared" si="723"/>
        <v/>
      </c>
      <c r="P5136">
        <f>IF($I5136&lt;&gt;"",$I5136,IF($E5136="SGD",1,IF($E5136="USD",Settings!$B$22,IF($E5136="HKD",Settings!$B$23,1))))</f>
        <v>1</v>
      </c>
      <c r="Q5136">
        <f t="shared" si="724"/>
        <v>0</v>
      </c>
      <c r="R5136">
        <f t="shared" si="725"/>
        <v>0</v>
      </c>
      <c r="S5136" t="str">
        <f t="shared" si="726"/>
        <v/>
      </c>
      <c r="T5136" t="str">
        <f t="shared" si="727"/>
        <v/>
      </c>
      <c r="U5136" t="str">
        <f t="shared" si="728"/>
        <v/>
      </c>
    </row>
    <row r="5137" spans="12:21" ht="15" customHeight="1" x14ac:dyDescent="0.15">
      <c r="L5137" s="244" t="str">
        <f t="shared" si="720"/>
        <v/>
      </c>
      <c r="M5137" s="245" t="str">
        <f t="shared" si="721"/>
        <v/>
      </c>
      <c r="N5137" s="244" t="str">
        <f t="shared" si="722"/>
        <v/>
      </c>
      <c r="O5137" s="244" t="str">
        <f t="shared" si="723"/>
        <v/>
      </c>
      <c r="P5137">
        <f>IF($I5137&lt;&gt;"",$I5137,IF($E5137="SGD",1,IF($E5137="USD",Settings!$B$22,IF($E5137="HKD",Settings!$B$23,1))))</f>
        <v>1</v>
      </c>
      <c r="Q5137">
        <f t="shared" si="724"/>
        <v>0</v>
      </c>
      <c r="R5137">
        <f t="shared" si="725"/>
        <v>0</v>
      </c>
      <c r="S5137" t="str">
        <f t="shared" si="726"/>
        <v/>
      </c>
      <c r="T5137" t="str">
        <f t="shared" si="727"/>
        <v/>
      </c>
      <c r="U5137" t="str">
        <f t="shared" si="728"/>
        <v/>
      </c>
    </row>
    <row r="5138" spans="12:21" ht="15" customHeight="1" x14ac:dyDescent="0.15">
      <c r="L5138" s="244" t="str">
        <f t="shared" si="720"/>
        <v/>
      </c>
      <c r="M5138" s="245" t="str">
        <f t="shared" si="721"/>
        <v/>
      </c>
      <c r="N5138" s="244" t="str">
        <f t="shared" si="722"/>
        <v/>
      </c>
      <c r="O5138" s="244" t="str">
        <f t="shared" si="723"/>
        <v/>
      </c>
      <c r="P5138">
        <f>IF($I5138&lt;&gt;"",$I5138,IF($E5138="SGD",1,IF($E5138="USD",Settings!$B$22,IF($E5138="HKD",Settings!$B$23,1))))</f>
        <v>1</v>
      </c>
      <c r="Q5138">
        <f t="shared" si="724"/>
        <v>0</v>
      </c>
      <c r="R5138">
        <f t="shared" si="725"/>
        <v>0</v>
      </c>
      <c r="S5138" t="str">
        <f t="shared" si="726"/>
        <v/>
      </c>
      <c r="T5138" t="str">
        <f t="shared" si="727"/>
        <v/>
      </c>
      <c r="U5138" t="str">
        <f t="shared" si="728"/>
        <v/>
      </c>
    </row>
    <row r="5139" spans="12:21" ht="15" customHeight="1" x14ac:dyDescent="0.15">
      <c r="L5139" s="244" t="str">
        <f t="shared" si="720"/>
        <v/>
      </c>
      <c r="M5139" s="245" t="str">
        <f t="shared" si="721"/>
        <v/>
      </c>
      <c r="N5139" s="244" t="str">
        <f t="shared" si="722"/>
        <v/>
      </c>
      <c r="O5139" s="244" t="str">
        <f t="shared" si="723"/>
        <v/>
      </c>
      <c r="P5139">
        <f>IF($I5139&lt;&gt;"",$I5139,IF($E5139="SGD",1,IF($E5139="USD",Settings!$B$22,IF($E5139="HKD",Settings!$B$23,1))))</f>
        <v>1</v>
      </c>
      <c r="Q5139">
        <f t="shared" si="724"/>
        <v>0</v>
      </c>
      <c r="R5139">
        <f t="shared" si="725"/>
        <v>0</v>
      </c>
      <c r="S5139" t="str">
        <f t="shared" si="726"/>
        <v/>
      </c>
      <c r="T5139" t="str">
        <f t="shared" si="727"/>
        <v/>
      </c>
      <c r="U5139" t="str">
        <f t="shared" si="728"/>
        <v/>
      </c>
    </row>
    <row r="5140" spans="12:21" ht="15" customHeight="1" x14ac:dyDescent="0.15">
      <c r="L5140" s="244" t="str">
        <f t="shared" si="720"/>
        <v/>
      </c>
      <c r="M5140" s="245" t="str">
        <f t="shared" si="721"/>
        <v/>
      </c>
      <c r="N5140" s="244" t="str">
        <f t="shared" si="722"/>
        <v/>
      </c>
      <c r="O5140" s="244" t="str">
        <f t="shared" si="723"/>
        <v/>
      </c>
      <c r="P5140">
        <f>IF($I5140&lt;&gt;"",$I5140,IF($E5140="SGD",1,IF($E5140="USD",Settings!$B$22,IF($E5140="HKD",Settings!$B$23,1))))</f>
        <v>1</v>
      </c>
      <c r="Q5140">
        <f t="shared" si="724"/>
        <v>0</v>
      </c>
      <c r="R5140">
        <f t="shared" si="725"/>
        <v>0</v>
      </c>
      <c r="S5140" t="str">
        <f t="shared" si="726"/>
        <v/>
      </c>
      <c r="T5140" t="str">
        <f t="shared" si="727"/>
        <v/>
      </c>
      <c r="U5140" t="str">
        <f t="shared" si="728"/>
        <v/>
      </c>
    </row>
    <row r="5141" spans="12:21" ht="15" customHeight="1" x14ac:dyDescent="0.15">
      <c r="L5141" s="244" t="str">
        <f t="shared" si="720"/>
        <v/>
      </c>
      <c r="M5141" s="245" t="str">
        <f t="shared" si="721"/>
        <v/>
      </c>
      <c r="N5141" s="244" t="str">
        <f t="shared" si="722"/>
        <v/>
      </c>
      <c r="O5141" s="244" t="str">
        <f t="shared" si="723"/>
        <v/>
      </c>
      <c r="P5141">
        <f>IF($I5141&lt;&gt;"",$I5141,IF($E5141="SGD",1,IF($E5141="USD",Settings!$B$22,IF($E5141="HKD",Settings!$B$23,1))))</f>
        <v>1</v>
      </c>
      <c r="Q5141">
        <f t="shared" si="724"/>
        <v>0</v>
      </c>
      <c r="R5141">
        <f t="shared" si="725"/>
        <v>0</v>
      </c>
      <c r="S5141" t="str">
        <f t="shared" si="726"/>
        <v/>
      </c>
      <c r="T5141" t="str">
        <f t="shared" si="727"/>
        <v/>
      </c>
      <c r="U5141" t="str">
        <f t="shared" si="728"/>
        <v/>
      </c>
    </row>
    <row r="5142" spans="12:21" ht="15" customHeight="1" x14ac:dyDescent="0.15">
      <c r="L5142" s="244" t="str">
        <f t="shared" si="720"/>
        <v/>
      </c>
      <c r="M5142" s="245" t="str">
        <f t="shared" si="721"/>
        <v/>
      </c>
      <c r="N5142" s="244" t="str">
        <f t="shared" si="722"/>
        <v/>
      </c>
      <c r="O5142" s="244" t="str">
        <f t="shared" si="723"/>
        <v/>
      </c>
      <c r="P5142">
        <f>IF($I5142&lt;&gt;"",$I5142,IF($E5142="SGD",1,IF($E5142="USD",Settings!$B$22,IF($E5142="HKD",Settings!$B$23,1))))</f>
        <v>1</v>
      </c>
      <c r="Q5142">
        <f t="shared" si="724"/>
        <v>0</v>
      </c>
      <c r="R5142">
        <f t="shared" si="725"/>
        <v>0</v>
      </c>
      <c r="S5142" t="str">
        <f t="shared" si="726"/>
        <v/>
      </c>
      <c r="T5142" t="str">
        <f t="shared" si="727"/>
        <v/>
      </c>
      <c r="U5142" t="str">
        <f t="shared" si="728"/>
        <v/>
      </c>
    </row>
    <row r="5143" spans="12:21" ht="15" customHeight="1" x14ac:dyDescent="0.15">
      <c r="L5143" s="244" t="str">
        <f t="shared" si="720"/>
        <v/>
      </c>
      <c r="M5143" s="245" t="str">
        <f t="shared" si="721"/>
        <v/>
      </c>
      <c r="N5143" s="244" t="str">
        <f t="shared" si="722"/>
        <v/>
      </c>
      <c r="O5143" s="244" t="str">
        <f t="shared" si="723"/>
        <v/>
      </c>
      <c r="P5143">
        <f>IF($I5143&lt;&gt;"",$I5143,IF($E5143="SGD",1,IF($E5143="USD",Settings!$B$22,IF($E5143="HKD",Settings!$B$23,1))))</f>
        <v>1</v>
      </c>
      <c r="Q5143">
        <f t="shared" si="724"/>
        <v>0</v>
      </c>
      <c r="R5143">
        <f t="shared" si="725"/>
        <v>0</v>
      </c>
      <c r="S5143" t="str">
        <f t="shared" si="726"/>
        <v/>
      </c>
      <c r="T5143" t="str">
        <f t="shared" si="727"/>
        <v/>
      </c>
      <c r="U5143" t="str">
        <f t="shared" si="728"/>
        <v/>
      </c>
    </row>
    <row r="5144" spans="12:21" ht="15" customHeight="1" x14ac:dyDescent="0.15">
      <c r="L5144" s="244" t="str">
        <f t="shared" si="720"/>
        <v/>
      </c>
      <c r="M5144" s="245" t="str">
        <f t="shared" si="721"/>
        <v/>
      </c>
      <c r="N5144" s="244" t="str">
        <f t="shared" si="722"/>
        <v/>
      </c>
      <c r="O5144" s="244" t="str">
        <f t="shared" si="723"/>
        <v/>
      </c>
      <c r="P5144">
        <f>IF($I5144&lt;&gt;"",$I5144,IF($E5144="SGD",1,IF($E5144="USD",Settings!$B$22,IF($E5144="HKD",Settings!$B$23,1))))</f>
        <v>1</v>
      </c>
      <c r="Q5144">
        <f t="shared" si="724"/>
        <v>0</v>
      </c>
      <c r="R5144">
        <f t="shared" si="725"/>
        <v>0</v>
      </c>
      <c r="S5144" t="str">
        <f t="shared" si="726"/>
        <v/>
      </c>
      <c r="T5144" t="str">
        <f t="shared" si="727"/>
        <v/>
      </c>
      <c r="U5144" t="str">
        <f t="shared" si="728"/>
        <v/>
      </c>
    </row>
    <row r="5145" spans="12:21" ht="15" customHeight="1" x14ac:dyDescent="0.15">
      <c r="L5145" s="244" t="str">
        <f t="shared" si="720"/>
        <v/>
      </c>
      <c r="M5145" s="245" t="str">
        <f t="shared" si="721"/>
        <v/>
      </c>
      <c r="N5145" s="244" t="str">
        <f t="shared" si="722"/>
        <v/>
      </c>
      <c r="O5145" s="244" t="str">
        <f t="shared" si="723"/>
        <v/>
      </c>
      <c r="P5145">
        <f>IF($I5145&lt;&gt;"",$I5145,IF($E5145="SGD",1,IF($E5145="USD",Settings!$B$22,IF($E5145="HKD",Settings!$B$23,1))))</f>
        <v>1</v>
      </c>
      <c r="Q5145">
        <f t="shared" si="724"/>
        <v>0</v>
      </c>
      <c r="R5145">
        <f t="shared" si="725"/>
        <v>0</v>
      </c>
      <c r="S5145" t="str">
        <f t="shared" si="726"/>
        <v/>
      </c>
      <c r="T5145" t="str">
        <f t="shared" si="727"/>
        <v/>
      </c>
      <c r="U5145" t="str">
        <f t="shared" si="728"/>
        <v/>
      </c>
    </row>
    <row r="5146" spans="12:21" ht="15" customHeight="1" x14ac:dyDescent="0.15">
      <c r="L5146" s="244" t="str">
        <f t="shared" si="720"/>
        <v/>
      </c>
      <c r="M5146" s="245" t="str">
        <f t="shared" si="721"/>
        <v/>
      </c>
      <c r="N5146" s="244" t="str">
        <f t="shared" si="722"/>
        <v/>
      </c>
      <c r="O5146" s="244" t="str">
        <f t="shared" si="723"/>
        <v/>
      </c>
      <c r="P5146">
        <f>IF($I5146&lt;&gt;"",$I5146,IF($E5146="SGD",1,IF($E5146="USD",Settings!$B$22,IF($E5146="HKD",Settings!$B$23,1))))</f>
        <v>1</v>
      </c>
      <c r="Q5146">
        <f t="shared" si="724"/>
        <v>0</v>
      </c>
      <c r="R5146">
        <f t="shared" si="725"/>
        <v>0</v>
      </c>
      <c r="S5146" t="str">
        <f t="shared" si="726"/>
        <v/>
      </c>
      <c r="T5146" t="str">
        <f t="shared" si="727"/>
        <v/>
      </c>
      <c r="U5146" t="str">
        <f t="shared" si="728"/>
        <v/>
      </c>
    </row>
    <row r="5147" spans="12:21" ht="15" customHeight="1" x14ac:dyDescent="0.15">
      <c r="L5147" s="244" t="str">
        <f t="shared" si="720"/>
        <v/>
      </c>
      <c r="M5147" s="245" t="str">
        <f t="shared" si="721"/>
        <v/>
      </c>
      <c r="N5147" s="244" t="str">
        <f t="shared" si="722"/>
        <v/>
      </c>
      <c r="O5147" s="244" t="str">
        <f t="shared" si="723"/>
        <v/>
      </c>
      <c r="P5147">
        <f>IF($I5147&lt;&gt;"",$I5147,IF($E5147="SGD",1,IF($E5147="USD",Settings!$B$22,IF($E5147="HKD",Settings!$B$23,1))))</f>
        <v>1</v>
      </c>
      <c r="Q5147">
        <f t="shared" si="724"/>
        <v>0</v>
      </c>
      <c r="R5147">
        <f t="shared" si="725"/>
        <v>0</v>
      </c>
      <c r="S5147" t="str">
        <f t="shared" si="726"/>
        <v/>
      </c>
      <c r="T5147" t="str">
        <f t="shared" si="727"/>
        <v/>
      </c>
      <c r="U5147" t="str">
        <f t="shared" si="728"/>
        <v/>
      </c>
    </row>
    <row r="5148" spans="12:21" ht="15" customHeight="1" x14ac:dyDescent="0.15">
      <c r="L5148" s="244" t="str">
        <f t="shared" si="720"/>
        <v/>
      </c>
      <c r="M5148" s="245" t="str">
        <f t="shared" si="721"/>
        <v/>
      </c>
      <c r="N5148" s="244" t="str">
        <f t="shared" si="722"/>
        <v/>
      </c>
      <c r="O5148" s="244" t="str">
        <f t="shared" si="723"/>
        <v/>
      </c>
      <c r="P5148">
        <f>IF($I5148&lt;&gt;"",$I5148,IF($E5148="SGD",1,IF($E5148="USD",Settings!$B$22,IF($E5148="HKD",Settings!$B$23,1))))</f>
        <v>1</v>
      </c>
      <c r="Q5148">
        <f t="shared" si="724"/>
        <v>0</v>
      </c>
      <c r="R5148">
        <f t="shared" si="725"/>
        <v>0</v>
      </c>
      <c r="S5148" t="str">
        <f t="shared" si="726"/>
        <v/>
      </c>
      <c r="T5148" t="str">
        <f t="shared" si="727"/>
        <v/>
      </c>
      <c r="U5148" t="str">
        <f t="shared" si="728"/>
        <v/>
      </c>
    </row>
    <row r="5149" spans="12:21" ht="15" customHeight="1" x14ac:dyDescent="0.15">
      <c r="L5149" s="244" t="str">
        <f t="shared" si="720"/>
        <v/>
      </c>
      <c r="M5149" s="245" t="str">
        <f t="shared" si="721"/>
        <v/>
      </c>
      <c r="N5149" s="244" t="str">
        <f t="shared" si="722"/>
        <v/>
      </c>
      <c r="O5149" s="244" t="str">
        <f t="shared" si="723"/>
        <v/>
      </c>
      <c r="P5149">
        <f>IF($I5149&lt;&gt;"",$I5149,IF($E5149="SGD",1,IF($E5149="USD",Settings!$B$22,IF($E5149="HKD",Settings!$B$23,1))))</f>
        <v>1</v>
      </c>
      <c r="Q5149">
        <f t="shared" si="724"/>
        <v>0</v>
      </c>
      <c r="R5149">
        <f t="shared" si="725"/>
        <v>0</v>
      </c>
      <c r="S5149" t="str">
        <f t="shared" si="726"/>
        <v/>
      </c>
      <c r="T5149" t="str">
        <f t="shared" si="727"/>
        <v/>
      </c>
      <c r="U5149" t="str">
        <f t="shared" si="728"/>
        <v/>
      </c>
    </row>
    <row r="5150" spans="12:21" ht="15" customHeight="1" x14ac:dyDescent="0.15">
      <c r="L5150" s="244" t="str">
        <f t="shared" si="720"/>
        <v/>
      </c>
      <c r="M5150" s="245" t="str">
        <f t="shared" si="721"/>
        <v/>
      </c>
      <c r="N5150" s="244" t="str">
        <f t="shared" si="722"/>
        <v/>
      </c>
      <c r="O5150" s="244" t="str">
        <f t="shared" si="723"/>
        <v/>
      </c>
      <c r="P5150">
        <f>IF($I5150&lt;&gt;"",$I5150,IF($E5150="SGD",1,IF($E5150="USD",Settings!$B$22,IF($E5150="HKD",Settings!$B$23,1))))</f>
        <v>1</v>
      </c>
      <c r="Q5150">
        <f t="shared" si="724"/>
        <v>0</v>
      </c>
      <c r="R5150">
        <f t="shared" si="725"/>
        <v>0</v>
      </c>
      <c r="S5150" t="str">
        <f t="shared" si="726"/>
        <v/>
      </c>
      <c r="T5150" t="str">
        <f t="shared" si="727"/>
        <v/>
      </c>
      <c r="U5150" t="str">
        <f t="shared" si="728"/>
        <v/>
      </c>
    </row>
    <row r="5151" spans="12:21" ht="15" customHeight="1" x14ac:dyDescent="0.15">
      <c r="L5151" s="244" t="str">
        <f t="shared" si="720"/>
        <v/>
      </c>
      <c r="M5151" s="245" t="str">
        <f t="shared" si="721"/>
        <v/>
      </c>
      <c r="N5151" s="244" t="str">
        <f t="shared" si="722"/>
        <v/>
      </c>
      <c r="O5151" s="244" t="str">
        <f t="shared" si="723"/>
        <v/>
      </c>
      <c r="P5151">
        <f>IF($I5151&lt;&gt;"",$I5151,IF($E5151="SGD",1,IF($E5151="USD",Settings!$B$22,IF($E5151="HKD",Settings!$B$23,1))))</f>
        <v>1</v>
      </c>
      <c r="Q5151">
        <f t="shared" si="724"/>
        <v>0</v>
      </c>
      <c r="R5151">
        <f t="shared" si="725"/>
        <v>0</v>
      </c>
      <c r="S5151" t="str">
        <f t="shared" si="726"/>
        <v/>
      </c>
      <c r="T5151" t="str">
        <f t="shared" si="727"/>
        <v/>
      </c>
      <c r="U5151" t="str">
        <f t="shared" si="728"/>
        <v/>
      </c>
    </row>
    <row r="5152" spans="12:21" ht="15" customHeight="1" x14ac:dyDescent="0.15">
      <c r="L5152" s="244" t="str">
        <f t="shared" si="720"/>
        <v/>
      </c>
      <c r="M5152" s="245" t="str">
        <f t="shared" si="721"/>
        <v/>
      </c>
      <c r="N5152" s="244" t="str">
        <f t="shared" si="722"/>
        <v/>
      </c>
      <c r="O5152" s="244" t="str">
        <f t="shared" si="723"/>
        <v/>
      </c>
      <c r="P5152">
        <f>IF($I5152&lt;&gt;"",$I5152,IF($E5152="SGD",1,IF($E5152="USD",Settings!$B$22,IF($E5152="HKD",Settings!$B$23,1))))</f>
        <v>1</v>
      </c>
      <c r="Q5152">
        <f t="shared" si="724"/>
        <v>0</v>
      </c>
      <c r="R5152">
        <f t="shared" si="725"/>
        <v>0</v>
      </c>
      <c r="S5152" t="str">
        <f t="shared" si="726"/>
        <v/>
      </c>
      <c r="T5152" t="str">
        <f t="shared" si="727"/>
        <v/>
      </c>
      <c r="U5152" t="str">
        <f t="shared" si="728"/>
        <v/>
      </c>
    </row>
    <row r="5153" spans="12:21" ht="15" customHeight="1" x14ac:dyDescent="0.15">
      <c r="L5153" s="244" t="str">
        <f t="shared" si="720"/>
        <v/>
      </c>
      <c r="M5153" s="245" t="str">
        <f t="shared" si="721"/>
        <v/>
      </c>
      <c r="N5153" s="244" t="str">
        <f t="shared" si="722"/>
        <v/>
      </c>
      <c r="O5153" s="244" t="str">
        <f t="shared" si="723"/>
        <v/>
      </c>
      <c r="P5153">
        <f>IF($I5153&lt;&gt;"",$I5153,IF($E5153="SGD",1,IF($E5153="USD",Settings!$B$22,IF($E5153="HKD",Settings!$B$23,1))))</f>
        <v>1</v>
      </c>
      <c r="Q5153">
        <f t="shared" si="724"/>
        <v>0</v>
      </c>
      <c r="R5153">
        <f t="shared" si="725"/>
        <v>0</v>
      </c>
      <c r="S5153" t="str">
        <f t="shared" si="726"/>
        <v/>
      </c>
      <c r="T5153" t="str">
        <f t="shared" si="727"/>
        <v/>
      </c>
      <c r="U5153" t="str">
        <f t="shared" si="728"/>
        <v/>
      </c>
    </row>
    <row r="5154" spans="12:21" ht="15" customHeight="1" x14ac:dyDescent="0.15">
      <c r="L5154" s="244" t="str">
        <f t="shared" si="720"/>
        <v/>
      </c>
      <c r="M5154" s="245" t="str">
        <f t="shared" si="721"/>
        <v/>
      </c>
      <c r="N5154" s="244" t="str">
        <f t="shared" si="722"/>
        <v/>
      </c>
      <c r="O5154" s="244" t="str">
        <f t="shared" si="723"/>
        <v/>
      </c>
      <c r="P5154">
        <f>IF($I5154&lt;&gt;"",$I5154,IF($E5154="SGD",1,IF($E5154="USD",Settings!$B$22,IF($E5154="HKD",Settings!$B$23,1))))</f>
        <v>1</v>
      </c>
      <c r="Q5154">
        <f t="shared" si="724"/>
        <v>0</v>
      </c>
      <c r="R5154">
        <f t="shared" si="725"/>
        <v>0</v>
      </c>
      <c r="S5154" t="str">
        <f t="shared" si="726"/>
        <v/>
      </c>
      <c r="T5154" t="str">
        <f t="shared" si="727"/>
        <v/>
      </c>
      <c r="U5154" t="str">
        <f t="shared" si="728"/>
        <v/>
      </c>
    </row>
    <row r="5155" spans="12:21" ht="15" customHeight="1" x14ac:dyDescent="0.15">
      <c r="L5155" s="244" t="str">
        <f t="shared" si="720"/>
        <v/>
      </c>
      <c r="M5155" s="245" t="str">
        <f t="shared" si="721"/>
        <v/>
      </c>
      <c r="N5155" s="244" t="str">
        <f t="shared" si="722"/>
        <v/>
      </c>
      <c r="O5155" s="244" t="str">
        <f t="shared" si="723"/>
        <v/>
      </c>
      <c r="P5155">
        <f>IF($I5155&lt;&gt;"",$I5155,IF($E5155="SGD",1,IF($E5155="USD",Settings!$B$22,IF($E5155="HKD",Settings!$B$23,1))))</f>
        <v>1</v>
      </c>
      <c r="Q5155">
        <f t="shared" si="724"/>
        <v>0</v>
      </c>
      <c r="R5155">
        <f t="shared" si="725"/>
        <v>0</v>
      </c>
      <c r="S5155" t="str">
        <f t="shared" si="726"/>
        <v/>
      </c>
      <c r="T5155" t="str">
        <f t="shared" si="727"/>
        <v/>
      </c>
      <c r="U5155" t="str">
        <f t="shared" si="728"/>
        <v/>
      </c>
    </row>
    <row r="5156" spans="12:21" ht="15" customHeight="1" x14ac:dyDescent="0.15">
      <c r="L5156" s="244" t="str">
        <f t="shared" si="720"/>
        <v/>
      </c>
      <c r="M5156" s="245" t="str">
        <f t="shared" si="721"/>
        <v/>
      </c>
      <c r="N5156" s="244" t="str">
        <f t="shared" si="722"/>
        <v/>
      </c>
      <c r="O5156" s="244" t="str">
        <f t="shared" si="723"/>
        <v/>
      </c>
      <c r="P5156">
        <f>IF($I5156&lt;&gt;"",$I5156,IF($E5156="SGD",1,IF($E5156="USD",Settings!$B$22,IF($E5156="HKD",Settings!$B$23,1))))</f>
        <v>1</v>
      </c>
      <c r="Q5156">
        <f t="shared" si="724"/>
        <v>0</v>
      </c>
      <c r="R5156">
        <f t="shared" si="725"/>
        <v>0</v>
      </c>
      <c r="S5156" t="str">
        <f t="shared" si="726"/>
        <v/>
      </c>
      <c r="T5156" t="str">
        <f t="shared" si="727"/>
        <v/>
      </c>
      <c r="U5156" t="str">
        <f t="shared" si="728"/>
        <v/>
      </c>
    </row>
    <row r="5157" spans="12:21" ht="15" customHeight="1" x14ac:dyDescent="0.15">
      <c r="L5157" s="244" t="str">
        <f t="shared" si="720"/>
        <v/>
      </c>
      <c r="M5157" s="245" t="str">
        <f t="shared" si="721"/>
        <v/>
      </c>
      <c r="N5157" s="244" t="str">
        <f t="shared" si="722"/>
        <v/>
      </c>
      <c r="O5157" s="244" t="str">
        <f t="shared" si="723"/>
        <v/>
      </c>
      <c r="P5157">
        <f>IF($I5157&lt;&gt;"",$I5157,IF($E5157="SGD",1,IF($E5157="USD",Settings!$B$22,IF($E5157="HKD",Settings!$B$23,1))))</f>
        <v>1</v>
      </c>
      <c r="Q5157">
        <f t="shared" si="724"/>
        <v>0</v>
      </c>
      <c r="R5157">
        <f t="shared" si="725"/>
        <v>0</v>
      </c>
      <c r="S5157" t="str">
        <f t="shared" si="726"/>
        <v/>
      </c>
      <c r="T5157" t="str">
        <f t="shared" si="727"/>
        <v/>
      </c>
      <c r="U5157" t="str">
        <f t="shared" si="728"/>
        <v/>
      </c>
    </row>
    <row r="5158" spans="12:21" ht="15" customHeight="1" x14ac:dyDescent="0.15">
      <c r="L5158" s="244" t="str">
        <f t="shared" si="720"/>
        <v/>
      </c>
      <c r="M5158" s="245" t="str">
        <f t="shared" si="721"/>
        <v/>
      </c>
      <c r="N5158" s="244" t="str">
        <f t="shared" si="722"/>
        <v/>
      </c>
      <c r="O5158" s="244" t="str">
        <f t="shared" si="723"/>
        <v/>
      </c>
      <c r="P5158">
        <f>IF($I5158&lt;&gt;"",$I5158,IF($E5158="SGD",1,IF($E5158="USD",Settings!$B$22,IF($E5158="HKD",Settings!$B$23,1))))</f>
        <v>1</v>
      </c>
      <c r="Q5158">
        <f t="shared" si="724"/>
        <v>0</v>
      </c>
      <c r="R5158">
        <f t="shared" si="725"/>
        <v>0</v>
      </c>
      <c r="S5158" t="str">
        <f t="shared" si="726"/>
        <v/>
      </c>
      <c r="T5158" t="str">
        <f t="shared" si="727"/>
        <v/>
      </c>
      <c r="U5158" t="str">
        <f t="shared" si="728"/>
        <v/>
      </c>
    </row>
    <row r="5159" spans="12:21" ht="15" customHeight="1" x14ac:dyDescent="0.15">
      <c r="L5159" s="244" t="str">
        <f t="shared" si="720"/>
        <v/>
      </c>
      <c r="M5159" s="245" t="str">
        <f t="shared" si="721"/>
        <v/>
      </c>
      <c r="N5159" s="244" t="str">
        <f t="shared" si="722"/>
        <v/>
      </c>
      <c r="O5159" s="244" t="str">
        <f t="shared" si="723"/>
        <v/>
      </c>
      <c r="P5159">
        <f>IF($I5159&lt;&gt;"",$I5159,IF($E5159="SGD",1,IF($E5159="USD",Settings!$B$22,IF($E5159="HKD",Settings!$B$23,1))))</f>
        <v>1</v>
      </c>
      <c r="Q5159">
        <f t="shared" si="724"/>
        <v>0</v>
      </c>
      <c r="R5159">
        <f t="shared" si="725"/>
        <v>0</v>
      </c>
      <c r="S5159" t="str">
        <f t="shared" si="726"/>
        <v/>
      </c>
      <c r="T5159" t="str">
        <f t="shared" si="727"/>
        <v/>
      </c>
      <c r="U5159" t="str">
        <f t="shared" si="728"/>
        <v/>
      </c>
    </row>
    <row r="5160" spans="12:21" ht="15" customHeight="1" x14ac:dyDescent="0.15">
      <c r="L5160" s="244" t="str">
        <f t="shared" si="720"/>
        <v/>
      </c>
      <c r="M5160" s="245" t="str">
        <f t="shared" si="721"/>
        <v/>
      </c>
      <c r="N5160" s="244" t="str">
        <f t="shared" si="722"/>
        <v/>
      </c>
      <c r="O5160" s="244" t="str">
        <f t="shared" si="723"/>
        <v/>
      </c>
      <c r="P5160">
        <f>IF($I5160&lt;&gt;"",$I5160,IF($E5160="SGD",1,IF($E5160="USD",Settings!$B$22,IF($E5160="HKD",Settings!$B$23,1))))</f>
        <v>1</v>
      </c>
      <c r="Q5160">
        <f t="shared" si="724"/>
        <v>0</v>
      </c>
      <c r="R5160">
        <f t="shared" si="725"/>
        <v>0</v>
      </c>
      <c r="S5160" t="str">
        <f t="shared" si="726"/>
        <v/>
      </c>
      <c r="T5160" t="str">
        <f t="shared" si="727"/>
        <v/>
      </c>
      <c r="U5160" t="str">
        <f t="shared" si="728"/>
        <v/>
      </c>
    </row>
    <row r="5161" spans="12:21" ht="15" customHeight="1" x14ac:dyDescent="0.15">
      <c r="L5161" s="244" t="str">
        <f t="shared" ref="L5161:L5224" si="729">IF(OR(B5161="",C5161="",E5161=""),"",B5161&amp;":"&amp;C5161&amp;":"&amp;E5161)</f>
        <v/>
      </c>
      <c r="M5161" s="245" t="str">
        <f t="shared" ref="M5161:M5224" si="730">IF(A5161="","",A5161*D5161)</f>
        <v/>
      </c>
      <c r="N5161" s="244" t="str">
        <f t="shared" ref="N5161:N5224" si="731">IF(A5161="","",IF(OR(A5161=1,A5161=0),J5161,0))</f>
        <v/>
      </c>
      <c r="O5161" s="244" t="str">
        <f t="shared" ref="O5161:O5224" si="732">IF(A5161="","",IF(A5161=-1,J5161,0))</f>
        <v/>
      </c>
      <c r="P5161">
        <f>IF($I5161&lt;&gt;"",$I5161,IF($E5161="SGD",1,IF($E5161="USD",Settings!$B$22,IF($E5161="HKD",Settings!$B$23,1))))</f>
        <v>1</v>
      </c>
      <c r="Q5161">
        <f t="shared" ref="Q5161:Q5224" si="733">IF($L5161="",0,($O5161-$N5161+IF($A5161=2,$J5161,0))*$P5161)</f>
        <v>0</v>
      </c>
      <c r="R5161">
        <f t="shared" ref="R5161:R5224" si="734">IF($L5161="",0,IF($A5161=2,$J5161*$P5161,0))</f>
        <v>0</v>
      </c>
      <c r="S5161" t="str">
        <f t="shared" si="726"/>
        <v/>
      </c>
      <c r="T5161" t="str">
        <f t="shared" si="727"/>
        <v/>
      </c>
      <c r="U5161" t="str">
        <f t="shared" si="728"/>
        <v/>
      </c>
    </row>
    <row r="5162" spans="12:21" ht="15" customHeight="1" x14ac:dyDescent="0.15">
      <c r="L5162" s="244" t="str">
        <f t="shared" si="729"/>
        <v/>
      </c>
      <c r="M5162" s="245" t="str">
        <f t="shared" si="730"/>
        <v/>
      </c>
      <c r="N5162" s="244" t="str">
        <f t="shared" si="731"/>
        <v/>
      </c>
      <c r="O5162" s="244" t="str">
        <f t="shared" si="732"/>
        <v/>
      </c>
      <c r="P5162">
        <f>IF($I5162&lt;&gt;"",$I5162,IF($E5162="SGD",1,IF($E5162="USD",Settings!$B$22,IF($E5162="HKD",Settings!$B$23,1))))</f>
        <v>1</v>
      </c>
      <c r="Q5162">
        <f t="shared" si="733"/>
        <v>0</v>
      </c>
      <c r="R5162">
        <f t="shared" si="734"/>
        <v>0</v>
      </c>
      <c r="S5162" t="str">
        <f t="shared" si="726"/>
        <v/>
      </c>
      <c r="T5162" t="str">
        <f t="shared" si="727"/>
        <v/>
      </c>
      <c r="U5162" t="str">
        <f t="shared" si="728"/>
        <v/>
      </c>
    </row>
    <row r="5163" spans="12:21" ht="15" customHeight="1" x14ac:dyDescent="0.15">
      <c r="L5163" s="244" t="str">
        <f t="shared" si="729"/>
        <v/>
      </c>
      <c r="M5163" s="245" t="str">
        <f t="shared" si="730"/>
        <v/>
      </c>
      <c r="N5163" s="244" t="str">
        <f t="shared" si="731"/>
        <v/>
      </c>
      <c r="O5163" s="244" t="str">
        <f t="shared" si="732"/>
        <v/>
      </c>
      <c r="P5163">
        <f>IF($I5163&lt;&gt;"",$I5163,IF($E5163="SGD",1,IF($E5163="USD",Settings!$B$22,IF($E5163="HKD",Settings!$B$23,1))))</f>
        <v>1</v>
      </c>
      <c r="Q5163">
        <f t="shared" si="733"/>
        <v>0</v>
      </c>
      <c r="R5163">
        <f t="shared" si="734"/>
        <v>0</v>
      </c>
      <c r="S5163" t="str">
        <f t="shared" si="726"/>
        <v/>
      </c>
      <c r="T5163" t="str">
        <f t="shared" si="727"/>
        <v/>
      </c>
      <c r="U5163" t="str">
        <f t="shared" si="728"/>
        <v/>
      </c>
    </row>
    <row r="5164" spans="12:21" ht="15" customHeight="1" x14ac:dyDescent="0.15">
      <c r="L5164" s="244" t="str">
        <f t="shared" si="729"/>
        <v/>
      </c>
      <c r="M5164" s="245" t="str">
        <f t="shared" si="730"/>
        <v/>
      </c>
      <c r="N5164" s="244" t="str">
        <f t="shared" si="731"/>
        <v/>
      </c>
      <c r="O5164" s="244" t="str">
        <f t="shared" si="732"/>
        <v/>
      </c>
      <c r="P5164">
        <f>IF($I5164&lt;&gt;"",$I5164,IF($E5164="SGD",1,IF($E5164="USD",Settings!$B$22,IF($E5164="HKD",Settings!$B$23,1))))</f>
        <v>1</v>
      </c>
      <c r="Q5164">
        <f t="shared" si="733"/>
        <v>0</v>
      </c>
      <c r="R5164">
        <f t="shared" si="734"/>
        <v>0</v>
      </c>
      <c r="S5164" t="str">
        <f t="shared" si="726"/>
        <v/>
      </c>
      <c r="T5164" t="str">
        <f t="shared" si="727"/>
        <v/>
      </c>
      <c r="U5164" t="str">
        <f t="shared" si="728"/>
        <v/>
      </c>
    </row>
    <row r="5165" spans="12:21" ht="15" customHeight="1" x14ac:dyDescent="0.15">
      <c r="L5165" s="244" t="str">
        <f t="shared" si="729"/>
        <v/>
      </c>
      <c r="M5165" s="245" t="str">
        <f t="shared" si="730"/>
        <v/>
      </c>
      <c r="N5165" s="244" t="str">
        <f t="shared" si="731"/>
        <v/>
      </c>
      <c r="O5165" s="244" t="str">
        <f t="shared" si="732"/>
        <v/>
      </c>
      <c r="P5165">
        <f>IF($I5165&lt;&gt;"",$I5165,IF($E5165="SGD",1,IF($E5165="USD",Settings!$B$22,IF($E5165="HKD",Settings!$B$23,1))))</f>
        <v>1</v>
      </c>
      <c r="Q5165">
        <f t="shared" si="733"/>
        <v>0</v>
      </c>
      <c r="R5165">
        <f t="shared" si="734"/>
        <v>0</v>
      </c>
      <c r="S5165" t="str">
        <f t="shared" si="726"/>
        <v/>
      </c>
      <c r="T5165" t="str">
        <f t="shared" si="727"/>
        <v/>
      </c>
      <c r="U5165" t="str">
        <f t="shared" si="728"/>
        <v/>
      </c>
    </row>
    <row r="5166" spans="12:21" ht="15" customHeight="1" x14ac:dyDescent="0.15">
      <c r="L5166" s="244" t="str">
        <f t="shared" si="729"/>
        <v/>
      </c>
      <c r="M5166" s="245" t="str">
        <f t="shared" si="730"/>
        <v/>
      </c>
      <c r="N5166" s="244" t="str">
        <f t="shared" si="731"/>
        <v/>
      </c>
      <c r="O5166" s="244" t="str">
        <f t="shared" si="732"/>
        <v/>
      </c>
      <c r="P5166">
        <f>IF($I5166&lt;&gt;"",$I5166,IF($E5166="SGD",1,IF($E5166="USD",Settings!$B$22,IF($E5166="HKD",Settings!$B$23,1))))</f>
        <v>1</v>
      </c>
      <c r="Q5166">
        <f t="shared" si="733"/>
        <v>0</v>
      </c>
      <c r="R5166">
        <f t="shared" si="734"/>
        <v>0</v>
      </c>
      <c r="S5166" t="str">
        <f t="shared" si="726"/>
        <v/>
      </c>
      <c r="T5166" t="str">
        <f t="shared" si="727"/>
        <v/>
      </c>
      <c r="U5166" t="str">
        <f t="shared" si="728"/>
        <v/>
      </c>
    </row>
    <row r="5167" spans="12:21" ht="15" customHeight="1" x14ac:dyDescent="0.15">
      <c r="L5167" s="244" t="str">
        <f t="shared" si="729"/>
        <v/>
      </c>
      <c r="M5167" s="245" t="str">
        <f t="shared" si="730"/>
        <v/>
      </c>
      <c r="N5167" s="244" t="str">
        <f t="shared" si="731"/>
        <v/>
      </c>
      <c r="O5167" s="244" t="str">
        <f t="shared" si="732"/>
        <v/>
      </c>
      <c r="P5167">
        <f>IF($I5167&lt;&gt;"",$I5167,IF($E5167="SGD",1,IF($E5167="USD",Settings!$B$22,IF($E5167="HKD",Settings!$B$23,1))))</f>
        <v>1</v>
      </c>
      <c r="Q5167">
        <f t="shared" si="733"/>
        <v>0</v>
      </c>
      <c r="R5167">
        <f t="shared" si="734"/>
        <v>0</v>
      </c>
      <c r="S5167" t="str">
        <f t="shared" si="726"/>
        <v/>
      </c>
      <c r="T5167" t="str">
        <f t="shared" si="727"/>
        <v/>
      </c>
      <c r="U5167" t="str">
        <f t="shared" si="728"/>
        <v/>
      </c>
    </row>
    <row r="5168" spans="12:21" ht="15" customHeight="1" x14ac:dyDescent="0.15">
      <c r="L5168" s="244" t="str">
        <f t="shared" si="729"/>
        <v/>
      </c>
      <c r="M5168" s="245" t="str">
        <f t="shared" si="730"/>
        <v/>
      </c>
      <c r="N5168" s="244" t="str">
        <f t="shared" si="731"/>
        <v/>
      </c>
      <c r="O5168" s="244" t="str">
        <f t="shared" si="732"/>
        <v/>
      </c>
      <c r="P5168">
        <f>IF($I5168&lt;&gt;"",$I5168,IF($E5168="SGD",1,IF($E5168="USD",Settings!$B$22,IF($E5168="HKD",Settings!$B$23,1))))</f>
        <v>1</v>
      </c>
      <c r="Q5168">
        <f t="shared" si="733"/>
        <v>0</v>
      </c>
      <c r="R5168">
        <f t="shared" si="734"/>
        <v>0</v>
      </c>
      <c r="S5168" t="str">
        <f t="shared" si="726"/>
        <v/>
      </c>
      <c r="T5168" t="str">
        <f t="shared" si="727"/>
        <v/>
      </c>
      <c r="U5168" t="str">
        <f t="shared" si="728"/>
        <v/>
      </c>
    </row>
    <row r="5169" spans="12:21" ht="15" customHeight="1" x14ac:dyDescent="0.15">
      <c r="L5169" s="244" t="str">
        <f t="shared" si="729"/>
        <v/>
      </c>
      <c r="M5169" s="245" t="str">
        <f t="shared" si="730"/>
        <v/>
      </c>
      <c r="N5169" s="244" t="str">
        <f t="shared" si="731"/>
        <v/>
      </c>
      <c r="O5169" s="244" t="str">
        <f t="shared" si="732"/>
        <v/>
      </c>
      <c r="P5169">
        <f>IF($I5169&lt;&gt;"",$I5169,IF($E5169="SGD",1,IF($E5169="USD",Settings!$B$22,IF($E5169="HKD",Settings!$B$23,1))))</f>
        <v>1</v>
      </c>
      <c r="Q5169">
        <f t="shared" si="733"/>
        <v>0</v>
      </c>
      <c r="R5169">
        <f t="shared" si="734"/>
        <v>0</v>
      </c>
      <c r="S5169" t="str">
        <f t="shared" si="726"/>
        <v/>
      </c>
      <c r="T5169" t="str">
        <f t="shared" si="727"/>
        <v/>
      </c>
      <c r="U5169" t="str">
        <f t="shared" si="728"/>
        <v/>
      </c>
    </row>
    <row r="5170" spans="12:21" ht="15" customHeight="1" x14ac:dyDescent="0.15">
      <c r="L5170" s="244" t="str">
        <f t="shared" si="729"/>
        <v/>
      </c>
      <c r="M5170" s="245" t="str">
        <f t="shared" si="730"/>
        <v/>
      </c>
      <c r="N5170" s="244" t="str">
        <f t="shared" si="731"/>
        <v/>
      </c>
      <c r="O5170" s="244" t="str">
        <f t="shared" si="732"/>
        <v/>
      </c>
      <c r="P5170">
        <f>IF($I5170&lt;&gt;"",$I5170,IF($E5170="SGD",1,IF($E5170="USD",Settings!$B$22,IF($E5170="HKD",Settings!$B$23,1))))</f>
        <v>1</v>
      </c>
      <c r="Q5170">
        <f t="shared" si="733"/>
        <v>0</v>
      </c>
      <c r="R5170">
        <f t="shared" si="734"/>
        <v>0</v>
      </c>
      <c r="S5170" t="str">
        <f t="shared" si="726"/>
        <v/>
      </c>
      <c r="T5170" t="str">
        <f t="shared" si="727"/>
        <v/>
      </c>
      <c r="U5170" t="str">
        <f t="shared" si="728"/>
        <v/>
      </c>
    </row>
    <row r="5171" spans="12:21" ht="15" customHeight="1" x14ac:dyDescent="0.15">
      <c r="L5171" s="244" t="str">
        <f t="shared" si="729"/>
        <v/>
      </c>
      <c r="M5171" s="245" t="str">
        <f t="shared" si="730"/>
        <v/>
      </c>
      <c r="N5171" s="244" t="str">
        <f t="shared" si="731"/>
        <v/>
      </c>
      <c r="O5171" s="244" t="str">
        <f t="shared" si="732"/>
        <v/>
      </c>
      <c r="P5171">
        <f>IF($I5171&lt;&gt;"",$I5171,IF($E5171="SGD",1,IF($E5171="USD",Settings!$B$22,IF($E5171="HKD",Settings!$B$23,1))))</f>
        <v>1</v>
      </c>
      <c r="Q5171">
        <f t="shared" si="733"/>
        <v>0</v>
      </c>
      <c r="R5171">
        <f t="shared" si="734"/>
        <v>0</v>
      </c>
      <c r="S5171" t="str">
        <f t="shared" si="726"/>
        <v/>
      </c>
      <c r="T5171" t="str">
        <f t="shared" si="727"/>
        <v/>
      </c>
      <c r="U5171" t="str">
        <f t="shared" si="728"/>
        <v/>
      </c>
    </row>
    <row r="5172" spans="12:21" ht="15" customHeight="1" x14ac:dyDescent="0.15">
      <c r="L5172" s="244" t="str">
        <f t="shared" si="729"/>
        <v/>
      </c>
      <c r="M5172" s="245" t="str">
        <f t="shared" si="730"/>
        <v/>
      </c>
      <c r="N5172" s="244" t="str">
        <f t="shared" si="731"/>
        <v/>
      </c>
      <c r="O5172" s="244" t="str">
        <f t="shared" si="732"/>
        <v/>
      </c>
      <c r="P5172">
        <f>IF($I5172&lt;&gt;"",$I5172,IF($E5172="SGD",1,IF($E5172="USD",Settings!$B$22,IF($E5172="HKD",Settings!$B$23,1))))</f>
        <v>1</v>
      </c>
      <c r="Q5172">
        <f t="shared" si="733"/>
        <v>0</v>
      </c>
      <c r="R5172">
        <f t="shared" si="734"/>
        <v>0</v>
      </c>
      <c r="S5172" t="str">
        <f t="shared" si="726"/>
        <v/>
      </c>
      <c r="T5172" t="str">
        <f t="shared" si="727"/>
        <v/>
      </c>
      <c r="U5172" t="str">
        <f t="shared" si="728"/>
        <v/>
      </c>
    </row>
    <row r="5173" spans="12:21" ht="15" customHeight="1" x14ac:dyDescent="0.15">
      <c r="L5173" s="244" t="str">
        <f t="shared" si="729"/>
        <v/>
      </c>
      <c r="M5173" s="245" t="str">
        <f t="shared" si="730"/>
        <v/>
      </c>
      <c r="N5173" s="244" t="str">
        <f t="shared" si="731"/>
        <v/>
      </c>
      <c r="O5173" s="244" t="str">
        <f t="shared" si="732"/>
        <v/>
      </c>
      <c r="P5173">
        <f>IF($I5173&lt;&gt;"",$I5173,IF($E5173="SGD",1,IF($E5173="USD",Settings!$B$22,IF($E5173="HKD",Settings!$B$23,1))))</f>
        <v>1</v>
      </c>
      <c r="Q5173">
        <f t="shared" si="733"/>
        <v>0</v>
      </c>
      <c r="R5173">
        <f t="shared" si="734"/>
        <v>0</v>
      </c>
      <c r="S5173" t="str">
        <f t="shared" si="726"/>
        <v/>
      </c>
      <c r="T5173" t="str">
        <f t="shared" si="727"/>
        <v/>
      </c>
      <c r="U5173" t="str">
        <f t="shared" si="728"/>
        <v/>
      </c>
    </row>
    <row r="5174" spans="12:21" ht="15" customHeight="1" x14ac:dyDescent="0.15">
      <c r="L5174" s="244" t="str">
        <f t="shared" si="729"/>
        <v/>
      </c>
      <c r="M5174" s="245" t="str">
        <f t="shared" si="730"/>
        <v/>
      </c>
      <c r="N5174" s="244" t="str">
        <f t="shared" si="731"/>
        <v/>
      </c>
      <c r="O5174" s="244" t="str">
        <f t="shared" si="732"/>
        <v/>
      </c>
      <c r="P5174">
        <f>IF($I5174&lt;&gt;"",$I5174,IF($E5174="SGD",1,IF($E5174="USD",Settings!$B$22,IF($E5174="HKD",Settings!$B$23,1))))</f>
        <v>1</v>
      </c>
      <c r="Q5174">
        <f t="shared" si="733"/>
        <v>0</v>
      </c>
      <c r="R5174">
        <f t="shared" si="734"/>
        <v>0</v>
      </c>
      <c r="S5174" t="str">
        <f t="shared" si="726"/>
        <v/>
      </c>
      <c r="T5174" t="str">
        <f t="shared" si="727"/>
        <v/>
      </c>
      <c r="U5174" t="str">
        <f t="shared" si="728"/>
        <v/>
      </c>
    </row>
    <row r="5175" spans="12:21" ht="15" customHeight="1" x14ac:dyDescent="0.15">
      <c r="L5175" s="244" t="str">
        <f t="shared" si="729"/>
        <v/>
      </c>
      <c r="M5175" s="245" t="str">
        <f t="shared" si="730"/>
        <v/>
      </c>
      <c r="N5175" s="244" t="str">
        <f t="shared" si="731"/>
        <v/>
      </c>
      <c r="O5175" s="244" t="str">
        <f t="shared" si="732"/>
        <v/>
      </c>
      <c r="P5175">
        <f>IF($I5175&lt;&gt;"",$I5175,IF($E5175="SGD",1,IF($E5175="USD",Settings!$B$22,IF($E5175="HKD",Settings!$B$23,1))))</f>
        <v>1</v>
      </c>
      <c r="Q5175">
        <f t="shared" si="733"/>
        <v>0</v>
      </c>
      <c r="R5175">
        <f t="shared" si="734"/>
        <v>0</v>
      </c>
      <c r="S5175" t="str">
        <f t="shared" si="726"/>
        <v/>
      </c>
      <c r="T5175" t="str">
        <f t="shared" si="727"/>
        <v/>
      </c>
      <c r="U5175" t="str">
        <f t="shared" si="728"/>
        <v/>
      </c>
    </row>
    <row r="5176" spans="12:21" ht="15" customHeight="1" x14ac:dyDescent="0.15">
      <c r="L5176" s="244" t="str">
        <f t="shared" si="729"/>
        <v/>
      </c>
      <c r="M5176" s="245" t="str">
        <f t="shared" si="730"/>
        <v/>
      </c>
      <c r="N5176" s="244" t="str">
        <f t="shared" si="731"/>
        <v/>
      </c>
      <c r="O5176" s="244" t="str">
        <f t="shared" si="732"/>
        <v/>
      </c>
      <c r="P5176">
        <f>IF($I5176&lt;&gt;"",$I5176,IF($E5176="SGD",1,IF($E5176="USD",Settings!$B$22,IF($E5176="HKD",Settings!$B$23,1))))</f>
        <v>1</v>
      </c>
      <c r="Q5176">
        <f t="shared" si="733"/>
        <v>0</v>
      </c>
      <c r="R5176">
        <f t="shared" si="734"/>
        <v>0</v>
      </c>
      <c r="S5176" t="str">
        <f t="shared" si="726"/>
        <v/>
      </c>
      <c r="T5176" t="str">
        <f t="shared" si="727"/>
        <v/>
      </c>
      <c r="U5176" t="str">
        <f t="shared" si="728"/>
        <v/>
      </c>
    </row>
    <row r="5177" spans="12:21" ht="15" customHeight="1" x14ac:dyDescent="0.15">
      <c r="L5177" s="244" t="str">
        <f t="shared" si="729"/>
        <v/>
      </c>
      <c r="M5177" s="245" t="str">
        <f t="shared" si="730"/>
        <v/>
      </c>
      <c r="N5177" s="244" t="str">
        <f t="shared" si="731"/>
        <v/>
      </c>
      <c r="O5177" s="244" t="str">
        <f t="shared" si="732"/>
        <v/>
      </c>
      <c r="P5177">
        <f>IF($I5177&lt;&gt;"",$I5177,IF($E5177="SGD",1,IF($E5177="USD",Settings!$B$22,IF($E5177="HKD",Settings!$B$23,1))))</f>
        <v>1</v>
      </c>
      <c r="Q5177">
        <f t="shared" si="733"/>
        <v>0</v>
      </c>
      <c r="R5177">
        <f t="shared" si="734"/>
        <v>0</v>
      </c>
      <c r="S5177" t="str">
        <f t="shared" si="726"/>
        <v/>
      </c>
      <c r="T5177" t="str">
        <f t="shared" si="727"/>
        <v/>
      </c>
      <c r="U5177" t="str">
        <f t="shared" si="728"/>
        <v/>
      </c>
    </row>
    <row r="5178" spans="12:21" ht="15" customHeight="1" x14ac:dyDescent="0.15">
      <c r="L5178" s="244" t="str">
        <f t="shared" si="729"/>
        <v/>
      </c>
      <c r="M5178" s="245" t="str">
        <f t="shared" si="730"/>
        <v/>
      </c>
      <c r="N5178" s="244" t="str">
        <f t="shared" si="731"/>
        <v/>
      </c>
      <c r="O5178" s="244" t="str">
        <f t="shared" si="732"/>
        <v/>
      </c>
      <c r="P5178">
        <f>IF($I5178&lt;&gt;"",$I5178,IF($E5178="SGD",1,IF($E5178="USD",Settings!$B$22,IF($E5178="HKD",Settings!$B$23,1))))</f>
        <v>1</v>
      </c>
      <c r="Q5178">
        <f t="shared" si="733"/>
        <v>0</v>
      </c>
      <c r="R5178">
        <f t="shared" si="734"/>
        <v>0</v>
      </c>
      <c r="S5178" t="str">
        <f t="shared" si="726"/>
        <v/>
      </c>
      <c r="T5178" t="str">
        <f t="shared" si="727"/>
        <v/>
      </c>
      <c r="U5178" t="str">
        <f t="shared" si="728"/>
        <v/>
      </c>
    </row>
    <row r="5179" spans="12:21" ht="15" customHeight="1" x14ac:dyDescent="0.15">
      <c r="L5179" s="244" t="str">
        <f t="shared" si="729"/>
        <v/>
      </c>
      <c r="M5179" s="245" t="str">
        <f t="shared" si="730"/>
        <v/>
      </c>
      <c r="N5179" s="244" t="str">
        <f t="shared" si="731"/>
        <v/>
      </c>
      <c r="O5179" s="244" t="str">
        <f t="shared" si="732"/>
        <v/>
      </c>
      <c r="P5179">
        <f>IF($I5179&lt;&gt;"",$I5179,IF($E5179="SGD",1,IF($E5179="USD",Settings!$B$22,IF($E5179="HKD",Settings!$B$23,1))))</f>
        <v>1</v>
      </c>
      <c r="Q5179">
        <f t="shared" si="733"/>
        <v>0</v>
      </c>
      <c r="R5179">
        <f t="shared" si="734"/>
        <v>0</v>
      </c>
      <c r="S5179" t="str">
        <f t="shared" si="726"/>
        <v/>
      </c>
      <c r="T5179" t="str">
        <f t="shared" si="727"/>
        <v/>
      </c>
      <c r="U5179" t="str">
        <f t="shared" si="728"/>
        <v/>
      </c>
    </row>
    <row r="5180" spans="12:21" ht="15" customHeight="1" x14ac:dyDescent="0.15">
      <c r="L5180" s="244" t="str">
        <f t="shared" si="729"/>
        <v/>
      </c>
      <c r="M5180" s="245" t="str">
        <f t="shared" si="730"/>
        <v/>
      </c>
      <c r="N5180" s="244" t="str">
        <f t="shared" si="731"/>
        <v/>
      </c>
      <c r="O5180" s="244" t="str">
        <f t="shared" si="732"/>
        <v/>
      </c>
      <c r="P5180">
        <f>IF($I5180&lt;&gt;"",$I5180,IF($E5180="SGD",1,IF($E5180="USD",Settings!$B$22,IF($E5180="HKD",Settings!$B$23,1))))</f>
        <v>1</v>
      </c>
      <c r="Q5180">
        <f t="shared" si="733"/>
        <v>0</v>
      </c>
      <c r="R5180">
        <f t="shared" si="734"/>
        <v>0</v>
      </c>
      <c r="S5180" t="str">
        <f t="shared" si="726"/>
        <v/>
      </c>
      <c r="T5180" t="str">
        <f t="shared" si="727"/>
        <v/>
      </c>
      <c r="U5180" t="str">
        <f t="shared" si="728"/>
        <v/>
      </c>
    </row>
    <row r="5181" spans="12:21" ht="15" customHeight="1" x14ac:dyDescent="0.15">
      <c r="L5181" s="244" t="str">
        <f t="shared" si="729"/>
        <v/>
      </c>
      <c r="M5181" s="245" t="str">
        <f t="shared" si="730"/>
        <v/>
      </c>
      <c r="N5181" s="244" t="str">
        <f t="shared" si="731"/>
        <v/>
      </c>
      <c r="O5181" s="244" t="str">
        <f t="shared" si="732"/>
        <v/>
      </c>
      <c r="P5181">
        <f>IF($I5181&lt;&gt;"",$I5181,IF($E5181="SGD",1,IF($E5181="USD",Settings!$B$22,IF($E5181="HKD",Settings!$B$23,1))))</f>
        <v>1</v>
      </c>
      <c r="Q5181">
        <f t="shared" si="733"/>
        <v>0</v>
      </c>
      <c r="R5181">
        <f t="shared" si="734"/>
        <v>0</v>
      </c>
      <c r="S5181" t="str">
        <f t="shared" si="726"/>
        <v/>
      </c>
      <c r="T5181" t="str">
        <f t="shared" si="727"/>
        <v/>
      </c>
      <c r="U5181" t="str">
        <f t="shared" si="728"/>
        <v/>
      </c>
    </row>
    <row r="5182" spans="12:21" ht="15" customHeight="1" x14ac:dyDescent="0.15">
      <c r="L5182" s="244" t="str">
        <f t="shared" si="729"/>
        <v/>
      </c>
      <c r="M5182" s="245" t="str">
        <f t="shared" si="730"/>
        <v/>
      </c>
      <c r="N5182" s="244" t="str">
        <f t="shared" si="731"/>
        <v/>
      </c>
      <c r="O5182" s="244" t="str">
        <f t="shared" si="732"/>
        <v/>
      </c>
      <c r="P5182">
        <f>IF($I5182&lt;&gt;"",$I5182,IF($E5182="SGD",1,IF($E5182="USD",Settings!$B$22,IF($E5182="HKD",Settings!$B$23,1))))</f>
        <v>1</v>
      </c>
      <c r="Q5182">
        <f t="shared" si="733"/>
        <v>0</v>
      </c>
      <c r="R5182">
        <f t="shared" si="734"/>
        <v>0</v>
      </c>
      <c r="S5182" t="str">
        <f t="shared" si="726"/>
        <v/>
      </c>
      <c r="T5182" t="str">
        <f t="shared" si="727"/>
        <v/>
      </c>
      <c r="U5182" t="str">
        <f t="shared" si="728"/>
        <v/>
      </c>
    </row>
    <row r="5183" spans="12:21" ht="15" customHeight="1" x14ac:dyDescent="0.15">
      <c r="L5183" s="244" t="str">
        <f t="shared" si="729"/>
        <v/>
      </c>
      <c r="M5183" s="245" t="str">
        <f t="shared" si="730"/>
        <v/>
      </c>
      <c r="N5183" s="244" t="str">
        <f t="shared" si="731"/>
        <v/>
      </c>
      <c r="O5183" s="244" t="str">
        <f t="shared" si="732"/>
        <v/>
      </c>
      <c r="P5183">
        <f>IF($I5183&lt;&gt;"",$I5183,IF($E5183="SGD",1,IF($E5183="USD",Settings!$B$22,IF($E5183="HKD",Settings!$B$23,1))))</f>
        <v>1</v>
      </c>
      <c r="Q5183">
        <f t="shared" si="733"/>
        <v>0</v>
      </c>
      <c r="R5183">
        <f t="shared" si="734"/>
        <v>0</v>
      </c>
      <c r="S5183" t="str">
        <f t="shared" si="726"/>
        <v/>
      </c>
      <c r="T5183" t="str">
        <f t="shared" si="727"/>
        <v/>
      </c>
      <c r="U5183" t="str">
        <f t="shared" si="728"/>
        <v/>
      </c>
    </row>
    <row r="5184" spans="12:21" ht="15" customHeight="1" x14ac:dyDescent="0.15">
      <c r="L5184" s="244" t="str">
        <f t="shared" si="729"/>
        <v/>
      </c>
      <c r="M5184" s="245" t="str">
        <f t="shared" si="730"/>
        <v/>
      </c>
      <c r="N5184" s="244" t="str">
        <f t="shared" si="731"/>
        <v/>
      </c>
      <c r="O5184" s="244" t="str">
        <f t="shared" si="732"/>
        <v/>
      </c>
      <c r="P5184">
        <f>IF($I5184&lt;&gt;"",$I5184,IF($E5184="SGD",1,IF($E5184="USD",Settings!$B$22,IF($E5184="HKD",Settings!$B$23,1))))</f>
        <v>1</v>
      </c>
      <c r="Q5184">
        <f t="shared" si="733"/>
        <v>0</v>
      </c>
      <c r="R5184">
        <f t="shared" si="734"/>
        <v>0</v>
      </c>
      <c r="S5184" t="str">
        <f t="shared" si="726"/>
        <v/>
      </c>
      <c r="T5184" t="str">
        <f t="shared" si="727"/>
        <v/>
      </c>
      <c r="U5184" t="str">
        <f t="shared" si="728"/>
        <v/>
      </c>
    </row>
    <row r="5185" spans="12:21" ht="15" customHeight="1" x14ac:dyDescent="0.15">
      <c r="L5185" s="244" t="str">
        <f t="shared" si="729"/>
        <v/>
      </c>
      <c r="M5185" s="245" t="str">
        <f t="shared" si="730"/>
        <v/>
      </c>
      <c r="N5185" s="244" t="str">
        <f t="shared" si="731"/>
        <v/>
      </c>
      <c r="O5185" s="244" t="str">
        <f t="shared" si="732"/>
        <v/>
      </c>
      <c r="P5185">
        <f>IF($I5185&lt;&gt;"",$I5185,IF($E5185="SGD",1,IF($E5185="USD",Settings!$B$22,IF($E5185="HKD",Settings!$B$23,1))))</f>
        <v>1</v>
      </c>
      <c r="Q5185">
        <f t="shared" si="733"/>
        <v>0</v>
      </c>
      <c r="R5185">
        <f t="shared" si="734"/>
        <v>0</v>
      </c>
      <c r="S5185" t="str">
        <f t="shared" si="726"/>
        <v/>
      </c>
      <c r="T5185" t="str">
        <f t="shared" si="727"/>
        <v/>
      </c>
      <c r="U5185" t="str">
        <f t="shared" si="728"/>
        <v/>
      </c>
    </row>
    <row r="5186" spans="12:21" ht="15" customHeight="1" x14ac:dyDescent="0.15">
      <c r="L5186" s="244" t="str">
        <f t="shared" si="729"/>
        <v/>
      </c>
      <c r="M5186" s="245" t="str">
        <f t="shared" si="730"/>
        <v/>
      </c>
      <c r="N5186" s="244" t="str">
        <f t="shared" si="731"/>
        <v/>
      </c>
      <c r="O5186" s="244" t="str">
        <f t="shared" si="732"/>
        <v/>
      </c>
      <c r="P5186">
        <f>IF($I5186&lt;&gt;"",$I5186,IF($E5186="SGD",1,IF($E5186="USD",Settings!$B$22,IF($E5186="HKD",Settings!$B$23,1))))</f>
        <v>1</v>
      </c>
      <c r="Q5186">
        <f t="shared" si="733"/>
        <v>0</v>
      </c>
      <c r="R5186">
        <f t="shared" si="734"/>
        <v>0</v>
      </c>
      <c r="S5186" t="str">
        <f t="shared" ref="S5186:S5249" si="735">IF(L5186="","",SUMIFS($M:$M,$L:$L,L5186,$T:$T,"&lt;="&amp;T5186))</f>
        <v/>
      </c>
      <c r="T5186" t="str">
        <f t="shared" ref="T5186:T5249" si="736">IF(L5186="","",INT(G5186)*100000+ROW())</f>
        <v/>
      </c>
      <c r="U5186" t="str">
        <f t="shared" ref="U5186:U5249" si="737">IF(L5186="","",IF(AND(COUNTIFS($L:$L,L5186,$S:$S,"&gt;-0.000001",$S:$S,"&lt;0.000001",$T:$T,"&gt;"&amp;T5186)=0,ABS(S5186)&gt;0.000001),1,0))</f>
        <v/>
      </c>
    </row>
    <row r="5187" spans="12:21" ht="15" customHeight="1" x14ac:dyDescent="0.15">
      <c r="L5187" s="244" t="str">
        <f t="shared" si="729"/>
        <v/>
      </c>
      <c r="M5187" s="245" t="str">
        <f t="shared" si="730"/>
        <v/>
      </c>
      <c r="N5187" s="244" t="str">
        <f t="shared" si="731"/>
        <v/>
      </c>
      <c r="O5187" s="244" t="str">
        <f t="shared" si="732"/>
        <v/>
      </c>
      <c r="P5187">
        <f>IF($I5187&lt;&gt;"",$I5187,IF($E5187="SGD",1,IF($E5187="USD",Settings!$B$22,IF($E5187="HKD",Settings!$B$23,1))))</f>
        <v>1</v>
      </c>
      <c r="Q5187">
        <f t="shared" si="733"/>
        <v>0</v>
      </c>
      <c r="R5187">
        <f t="shared" si="734"/>
        <v>0</v>
      </c>
      <c r="S5187" t="str">
        <f t="shared" si="735"/>
        <v/>
      </c>
      <c r="T5187" t="str">
        <f t="shared" si="736"/>
        <v/>
      </c>
      <c r="U5187" t="str">
        <f t="shared" si="737"/>
        <v/>
      </c>
    </row>
    <row r="5188" spans="12:21" ht="15" customHeight="1" x14ac:dyDescent="0.15">
      <c r="L5188" s="244" t="str">
        <f t="shared" si="729"/>
        <v/>
      </c>
      <c r="M5188" s="245" t="str">
        <f t="shared" si="730"/>
        <v/>
      </c>
      <c r="N5188" s="244" t="str">
        <f t="shared" si="731"/>
        <v/>
      </c>
      <c r="O5188" s="244" t="str">
        <f t="shared" si="732"/>
        <v/>
      </c>
      <c r="P5188">
        <f>IF($I5188&lt;&gt;"",$I5188,IF($E5188="SGD",1,IF($E5188="USD",Settings!$B$22,IF($E5188="HKD",Settings!$B$23,1))))</f>
        <v>1</v>
      </c>
      <c r="Q5188">
        <f t="shared" si="733"/>
        <v>0</v>
      </c>
      <c r="R5188">
        <f t="shared" si="734"/>
        <v>0</v>
      </c>
      <c r="S5188" t="str">
        <f t="shared" si="735"/>
        <v/>
      </c>
      <c r="T5188" t="str">
        <f t="shared" si="736"/>
        <v/>
      </c>
      <c r="U5188" t="str">
        <f t="shared" si="737"/>
        <v/>
      </c>
    </row>
    <row r="5189" spans="12:21" ht="15" customHeight="1" x14ac:dyDescent="0.15">
      <c r="L5189" s="244" t="str">
        <f t="shared" si="729"/>
        <v/>
      </c>
      <c r="M5189" s="245" t="str">
        <f t="shared" si="730"/>
        <v/>
      </c>
      <c r="N5189" s="244" t="str">
        <f t="shared" si="731"/>
        <v/>
      </c>
      <c r="O5189" s="244" t="str">
        <f t="shared" si="732"/>
        <v/>
      </c>
      <c r="P5189">
        <f>IF($I5189&lt;&gt;"",$I5189,IF($E5189="SGD",1,IF($E5189="USD",Settings!$B$22,IF($E5189="HKD",Settings!$B$23,1))))</f>
        <v>1</v>
      </c>
      <c r="Q5189">
        <f t="shared" si="733"/>
        <v>0</v>
      </c>
      <c r="R5189">
        <f t="shared" si="734"/>
        <v>0</v>
      </c>
      <c r="S5189" t="str">
        <f t="shared" si="735"/>
        <v/>
      </c>
      <c r="T5189" t="str">
        <f t="shared" si="736"/>
        <v/>
      </c>
      <c r="U5189" t="str">
        <f t="shared" si="737"/>
        <v/>
      </c>
    </row>
    <row r="5190" spans="12:21" ht="15" customHeight="1" x14ac:dyDescent="0.15">
      <c r="L5190" s="244" t="str">
        <f t="shared" si="729"/>
        <v/>
      </c>
      <c r="M5190" s="245" t="str">
        <f t="shared" si="730"/>
        <v/>
      </c>
      <c r="N5190" s="244" t="str">
        <f t="shared" si="731"/>
        <v/>
      </c>
      <c r="O5190" s="244" t="str">
        <f t="shared" si="732"/>
        <v/>
      </c>
      <c r="P5190">
        <f>IF($I5190&lt;&gt;"",$I5190,IF($E5190="SGD",1,IF($E5190="USD",Settings!$B$22,IF($E5190="HKD",Settings!$B$23,1))))</f>
        <v>1</v>
      </c>
      <c r="Q5190">
        <f t="shared" si="733"/>
        <v>0</v>
      </c>
      <c r="R5190">
        <f t="shared" si="734"/>
        <v>0</v>
      </c>
      <c r="S5190" t="str">
        <f t="shared" si="735"/>
        <v/>
      </c>
      <c r="T5190" t="str">
        <f t="shared" si="736"/>
        <v/>
      </c>
      <c r="U5190" t="str">
        <f t="shared" si="737"/>
        <v/>
      </c>
    </row>
    <row r="5191" spans="12:21" ht="15" customHeight="1" x14ac:dyDescent="0.15">
      <c r="L5191" s="244" t="str">
        <f t="shared" si="729"/>
        <v/>
      </c>
      <c r="M5191" s="245" t="str">
        <f t="shared" si="730"/>
        <v/>
      </c>
      <c r="N5191" s="244" t="str">
        <f t="shared" si="731"/>
        <v/>
      </c>
      <c r="O5191" s="244" t="str">
        <f t="shared" si="732"/>
        <v/>
      </c>
      <c r="P5191">
        <f>IF($I5191&lt;&gt;"",$I5191,IF($E5191="SGD",1,IF($E5191="USD",Settings!$B$22,IF($E5191="HKD",Settings!$B$23,1))))</f>
        <v>1</v>
      </c>
      <c r="Q5191">
        <f t="shared" si="733"/>
        <v>0</v>
      </c>
      <c r="R5191">
        <f t="shared" si="734"/>
        <v>0</v>
      </c>
      <c r="S5191" t="str">
        <f t="shared" si="735"/>
        <v/>
      </c>
      <c r="T5191" t="str">
        <f t="shared" si="736"/>
        <v/>
      </c>
      <c r="U5191" t="str">
        <f t="shared" si="737"/>
        <v/>
      </c>
    </row>
    <row r="5192" spans="12:21" ht="15" customHeight="1" x14ac:dyDescent="0.15">
      <c r="L5192" s="244" t="str">
        <f t="shared" si="729"/>
        <v/>
      </c>
      <c r="M5192" s="245" t="str">
        <f t="shared" si="730"/>
        <v/>
      </c>
      <c r="N5192" s="244" t="str">
        <f t="shared" si="731"/>
        <v/>
      </c>
      <c r="O5192" s="244" t="str">
        <f t="shared" si="732"/>
        <v/>
      </c>
      <c r="P5192">
        <f>IF($I5192&lt;&gt;"",$I5192,IF($E5192="SGD",1,IF($E5192="USD",Settings!$B$22,IF($E5192="HKD",Settings!$B$23,1))))</f>
        <v>1</v>
      </c>
      <c r="Q5192">
        <f t="shared" si="733"/>
        <v>0</v>
      </c>
      <c r="R5192">
        <f t="shared" si="734"/>
        <v>0</v>
      </c>
      <c r="S5192" t="str">
        <f t="shared" si="735"/>
        <v/>
      </c>
      <c r="T5192" t="str">
        <f t="shared" si="736"/>
        <v/>
      </c>
      <c r="U5192" t="str">
        <f t="shared" si="737"/>
        <v/>
      </c>
    </row>
    <row r="5193" spans="12:21" ht="15" customHeight="1" x14ac:dyDescent="0.15">
      <c r="L5193" s="244" t="str">
        <f t="shared" si="729"/>
        <v/>
      </c>
      <c r="M5193" s="245" t="str">
        <f t="shared" si="730"/>
        <v/>
      </c>
      <c r="N5193" s="244" t="str">
        <f t="shared" si="731"/>
        <v/>
      </c>
      <c r="O5193" s="244" t="str">
        <f t="shared" si="732"/>
        <v/>
      </c>
      <c r="P5193">
        <f>IF($I5193&lt;&gt;"",$I5193,IF($E5193="SGD",1,IF($E5193="USD",Settings!$B$22,IF($E5193="HKD",Settings!$B$23,1))))</f>
        <v>1</v>
      </c>
      <c r="Q5193">
        <f t="shared" si="733"/>
        <v>0</v>
      </c>
      <c r="R5193">
        <f t="shared" si="734"/>
        <v>0</v>
      </c>
      <c r="S5193" t="str">
        <f t="shared" si="735"/>
        <v/>
      </c>
      <c r="T5193" t="str">
        <f t="shared" si="736"/>
        <v/>
      </c>
      <c r="U5193" t="str">
        <f t="shared" si="737"/>
        <v/>
      </c>
    </row>
    <row r="5194" spans="12:21" ht="15" customHeight="1" x14ac:dyDescent="0.15">
      <c r="L5194" s="244" t="str">
        <f t="shared" si="729"/>
        <v/>
      </c>
      <c r="M5194" s="245" t="str">
        <f t="shared" si="730"/>
        <v/>
      </c>
      <c r="N5194" s="244" t="str">
        <f t="shared" si="731"/>
        <v/>
      </c>
      <c r="O5194" s="244" t="str">
        <f t="shared" si="732"/>
        <v/>
      </c>
      <c r="P5194">
        <f>IF($I5194&lt;&gt;"",$I5194,IF($E5194="SGD",1,IF($E5194="USD",Settings!$B$22,IF($E5194="HKD",Settings!$B$23,1))))</f>
        <v>1</v>
      </c>
      <c r="Q5194">
        <f t="shared" si="733"/>
        <v>0</v>
      </c>
      <c r="R5194">
        <f t="shared" si="734"/>
        <v>0</v>
      </c>
      <c r="S5194" t="str">
        <f t="shared" si="735"/>
        <v/>
      </c>
      <c r="T5194" t="str">
        <f t="shared" si="736"/>
        <v/>
      </c>
      <c r="U5194" t="str">
        <f t="shared" si="737"/>
        <v/>
      </c>
    </row>
    <row r="5195" spans="12:21" ht="15" customHeight="1" x14ac:dyDescent="0.15">
      <c r="L5195" s="244" t="str">
        <f t="shared" si="729"/>
        <v/>
      </c>
      <c r="M5195" s="245" t="str">
        <f t="shared" si="730"/>
        <v/>
      </c>
      <c r="N5195" s="244" t="str">
        <f t="shared" si="731"/>
        <v/>
      </c>
      <c r="O5195" s="244" t="str">
        <f t="shared" si="732"/>
        <v/>
      </c>
      <c r="P5195">
        <f>IF($I5195&lt;&gt;"",$I5195,IF($E5195="SGD",1,IF($E5195="USD",Settings!$B$22,IF($E5195="HKD",Settings!$B$23,1))))</f>
        <v>1</v>
      </c>
      <c r="Q5195">
        <f t="shared" si="733"/>
        <v>0</v>
      </c>
      <c r="R5195">
        <f t="shared" si="734"/>
        <v>0</v>
      </c>
      <c r="S5195" t="str">
        <f t="shared" si="735"/>
        <v/>
      </c>
      <c r="T5195" t="str">
        <f t="shared" si="736"/>
        <v/>
      </c>
      <c r="U5195" t="str">
        <f t="shared" si="737"/>
        <v/>
      </c>
    </row>
    <row r="5196" spans="12:21" ht="15" customHeight="1" x14ac:dyDescent="0.15">
      <c r="L5196" s="244" t="str">
        <f t="shared" si="729"/>
        <v/>
      </c>
      <c r="M5196" s="245" t="str">
        <f t="shared" si="730"/>
        <v/>
      </c>
      <c r="N5196" s="244" t="str">
        <f t="shared" si="731"/>
        <v/>
      </c>
      <c r="O5196" s="244" t="str">
        <f t="shared" si="732"/>
        <v/>
      </c>
      <c r="P5196">
        <f>IF($I5196&lt;&gt;"",$I5196,IF($E5196="SGD",1,IF($E5196="USD",Settings!$B$22,IF($E5196="HKD",Settings!$B$23,1))))</f>
        <v>1</v>
      </c>
      <c r="Q5196">
        <f t="shared" si="733"/>
        <v>0</v>
      </c>
      <c r="R5196">
        <f t="shared" si="734"/>
        <v>0</v>
      </c>
      <c r="S5196" t="str">
        <f t="shared" si="735"/>
        <v/>
      </c>
      <c r="T5196" t="str">
        <f t="shared" si="736"/>
        <v/>
      </c>
      <c r="U5196" t="str">
        <f t="shared" si="737"/>
        <v/>
      </c>
    </row>
    <row r="5197" spans="12:21" ht="15" customHeight="1" x14ac:dyDescent="0.15">
      <c r="L5197" s="244" t="str">
        <f t="shared" si="729"/>
        <v/>
      </c>
      <c r="M5197" s="245" t="str">
        <f t="shared" si="730"/>
        <v/>
      </c>
      <c r="N5197" s="244" t="str">
        <f t="shared" si="731"/>
        <v/>
      </c>
      <c r="O5197" s="244" t="str">
        <f t="shared" si="732"/>
        <v/>
      </c>
      <c r="P5197">
        <f>IF($I5197&lt;&gt;"",$I5197,IF($E5197="SGD",1,IF($E5197="USD",Settings!$B$22,IF($E5197="HKD",Settings!$B$23,1))))</f>
        <v>1</v>
      </c>
      <c r="Q5197">
        <f t="shared" si="733"/>
        <v>0</v>
      </c>
      <c r="R5197">
        <f t="shared" si="734"/>
        <v>0</v>
      </c>
      <c r="S5197" t="str">
        <f t="shared" si="735"/>
        <v/>
      </c>
      <c r="T5197" t="str">
        <f t="shared" si="736"/>
        <v/>
      </c>
      <c r="U5197" t="str">
        <f t="shared" si="737"/>
        <v/>
      </c>
    </row>
    <row r="5198" spans="12:21" ht="15" customHeight="1" x14ac:dyDescent="0.15">
      <c r="L5198" s="244" t="str">
        <f t="shared" si="729"/>
        <v/>
      </c>
      <c r="M5198" s="245" t="str">
        <f t="shared" si="730"/>
        <v/>
      </c>
      <c r="N5198" s="244" t="str">
        <f t="shared" si="731"/>
        <v/>
      </c>
      <c r="O5198" s="244" t="str">
        <f t="shared" si="732"/>
        <v/>
      </c>
      <c r="P5198">
        <f>IF($I5198&lt;&gt;"",$I5198,IF($E5198="SGD",1,IF($E5198="USD",Settings!$B$22,IF($E5198="HKD",Settings!$B$23,1))))</f>
        <v>1</v>
      </c>
      <c r="Q5198">
        <f t="shared" si="733"/>
        <v>0</v>
      </c>
      <c r="R5198">
        <f t="shared" si="734"/>
        <v>0</v>
      </c>
      <c r="S5198" t="str">
        <f t="shared" si="735"/>
        <v/>
      </c>
      <c r="T5198" t="str">
        <f t="shared" si="736"/>
        <v/>
      </c>
      <c r="U5198" t="str">
        <f t="shared" si="737"/>
        <v/>
      </c>
    </row>
    <row r="5199" spans="12:21" ht="15" customHeight="1" x14ac:dyDescent="0.15">
      <c r="L5199" s="244" t="str">
        <f t="shared" si="729"/>
        <v/>
      </c>
      <c r="M5199" s="245" t="str">
        <f t="shared" si="730"/>
        <v/>
      </c>
      <c r="N5199" s="244" t="str">
        <f t="shared" si="731"/>
        <v/>
      </c>
      <c r="O5199" s="244" t="str">
        <f t="shared" si="732"/>
        <v/>
      </c>
      <c r="P5199">
        <f>IF($I5199&lt;&gt;"",$I5199,IF($E5199="SGD",1,IF($E5199="USD",Settings!$B$22,IF($E5199="HKD",Settings!$B$23,1))))</f>
        <v>1</v>
      </c>
      <c r="Q5199">
        <f t="shared" si="733"/>
        <v>0</v>
      </c>
      <c r="R5199">
        <f t="shared" si="734"/>
        <v>0</v>
      </c>
      <c r="S5199" t="str">
        <f t="shared" si="735"/>
        <v/>
      </c>
      <c r="T5199" t="str">
        <f t="shared" si="736"/>
        <v/>
      </c>
      <c r="U5199" t="str">
        <f t="shared" si="737"/>
        <v/>
      </c>
    </row>
    <row r="5200" spans="12:21" ht="15" customHeight="1" x14ac:dyDescent="0.15">
      <c r="L5200" s="244" t="str">
        <f t="shared" si="729"/>
        <v/>
      </c>
      <c r="M5200" s="245" t="str">
        <f t="shared" si="730"/>
        <v/>
      </c>
      <c r="N5200" s="244" t="str">
        <f t="shared" si="731"/>
        <v/>
      </c>
      <c r="O5200" s="244" t="str">
        <f t="shared" si="732"/>
        <v/>
      </c>
      <c r="P5200">
        <f>IF($I5200&lt;&gt;"",$I5200,IF($E5200="SGD",1,IF($E5200="USD",Settings!$B$22,IF($E5200="HKD",Settings!$B$23,1))))</f>
        <v>1</v>
      </c>
      <c r="Q5200">
        <f t="shared" si="733"/>
        <v>0</v>
      </c>
      <c r="R5200">
        <f t="shared" si="734"/>
        <v>0</v>
      </c>
      <c r="S5200" t="str">
        <f t="shared" si="735"/>
        <v/>
      </c>
      <c r="T5200" t="str">
        <f t="shared" si="736"/>
        <v/>
      </c>
      <c r="U5200" t="str">
        <f t="shared" si="737"/>
        <v/>
      </c>
    </row>
    <row r="5201" spans="12:21" ht="15" customHeight="1" x14ac:dyDescent="0.15">
      <c r="L5201" s="244" t="str">
        <f t="shared" si="729"/>
        <v/>
      </c>
      <c r="M5201" s="245" t="str">
        <f t="shared" si="730"/>
        <v/>
      </c>
      <c r="N5201" s="244" t="str">
        <f t="shared" si="731"/>
        <v/>
      </c>
      <c r="O5201" s="244" t="str">
        <f t="shared" si="732"/>
        <v/>
      </c>
      <c r="P5201">
        <f>IF($I5201&lt;&gt;"",$I5201,IF($E5201="SGD",1,IF($E5201="USD",Settings!$B$22,IF($E5201="HKD",Settings!$B$23,1))))</f>
        <v>1</v>
      </c>
      <c r="Q5201">
        <f t="shared" si="733"/>
        <v>0</v>
      </c>
      <c r="R5201">
        <f t="shared" si="734"/>
        <v>0</v>
      </c>
      <c r="S5201" t="str">
        <f t="shared" si="735"/>
        <v/>
      </c>
      <c r="T5201" t="str">
        <f t="shared" si="736"/>
        <v/>
      </c>
      <c r="U5201" t="str">
        <f t="shared" si="737"/>
        <v/>
      </c>
    </row>
    <row r="5202" spans="12:21" ht="15" customHeight="1" x14ac:dyDescent="0.15">
      <c r="L5202" s="244" t="str">
        <f t="shared" si="729"/>
        <v/>
      </c>
      <c r="M5202" s="245" t="str">
        <f t="shared" si="730"/>
        <v/>
      </c>
      <c r="N5202" s="244" t="str">
        <f t="shared" si="731"/>
        <v/>
      </c>
      <c r="O5202" s="244" t="str">
        <f t="shared" si="732"/>
        <v/>
      </c>
      <c r="P5202">
        <f>IF($I5202&lt;&gt;"",$I5202,IF($E5202="SGD",1,IF($E5202="USD",Settings!$B$22,IF($E5202="HKD",Settings!$B$23,1))))</f>
        <v>1</v>
      </c>
      <c r="Q5202">
        <f t="shared" si="733"/>
        <v>0</v>
      </c>
      <c r="R5202">
        <f t="shared" si="734"/>
        <v>0</v>
      </c>
      <c r="S5202" t="str">
        <f t="shared" si="735"/>
        <v/>
      </c>
      <c r="T5202" t="str">
        <f t="shared" si="736"/>
        <v/>
      </c>
      <c r="U5202" t="str">
        <f t="shared" si="737"/>
        <v/>
      </c>
    </row>
    <row r="5203" spans="12:21" ht="15" customHeight="1" x14ac:dyDescent="0.15">
      <c r="L5203" s="244" t="str">
        <f t="shared" si="729"/>
        <v/>
      </c>
      <c r="M5203" s="245" t="str">
        <f t="shared" si="730"/>
        <v/>
      </c>
      <c r="N5203" s="244" t="str">
        <f t="shared" si="731"/>
        <v/>
      </c>
      <c r="O5203" s="244" t="str">
        <f t="shared" si="732"/>
        <v/>
      </c>
      <c r="P5203">
        <f>IF($I5203&lt;&gt;"",$I5203,IF($E5203="SGD",1,IF($E5203="USD",Settings!$B$22,IF($E5203="HKD",Settings!$B$23,1))))</f>
        <v>1</v>
      </c>
      <c r="Q5203">
        <f t="shared" si="733"/>
        <v>0</v>
      </c>
      <c r="R5203">
        <f t="shared" si="734"/>
        <v>0</v>
      </c>
      <c r="S5203" t="str">
        <f t="shared" si="735"/>
        <v/>
      </c>
      <c r="T5203" t="str">
        <f t="shared" si="736"/>
        <v/>
      </c>
      <c r="U5203" t="str">
        <f t="shared" si="737"/>
        <v/>
      </c>
    </row>
    <row r="5204" spans="12:21" ht="15" customHeight="1" x14ac:dyDescent="0.15">
      <c r="L5204" s="244" t="str">
        <f t="shared" si="729"/>
        <v/>
      </c>
      <c r="M5204" s="245" t="str">
        <f t="shared" si="730"/>
        <v/>
      </c>
      <c r="N5204" s="244" t="str">
        <f t="shared" si="731"/>
        <v/>
      </c>
      <c r="O5204" s="244" t="str">
        <f t="shared" si="732"/>
        <v/>
      </c>
      <c r="P5204">
        <f>IF($I5204&lt;&gt;"",$I5204,IF($E5204="SGD",1,IF($E5204="USD",Settings!$B$22,IF($E5204="HKD",Settings!$B$23,1))))</f>
        <v>1</v>
      </c>
      <c r="Q5204">
        <f t="shared" si="733"/>
        <v>0</v>
      </c>
      <c r="R5204">
        <f t="shared" si="734"/>
        <v>0</v>
      </c>
      <c r="S5204" t="str">
        <f t="shared" si="735"/>
        <v/>
      </c>
      <c r="T5204" t="str">
        <f t="shared" si="736"/>
        <v/>
      </c>
      <c r="U5204" t="str">
        <f t="shared" si="737"/>
        <v/>
      </c>
    </row>
    <row r="5205" spans="12:21" ht="15" customHeight="1" x14ac:dyDescent="0.15">
      <c r="L5205" s="244" t="str">
        <f t="shared" si="729"/>
        <v/>
      </c>
      <c r="M5205" s="245" t="str">
        <f t="shared" si="730"/>
        <v/>
      </c>
      <c r="N5205" s="244" t="str">
        <f t="shared" si="731"/>
        <v/>
      </c>
      <c r="O5205" s="244" t="str">
        <f t="shared" si="732"/>
        <v/>
      </c>
      <c r="P5205">
        <f>IF($I5205&lt;&gt;"",$I5205,IF($E5205="SGD",1,IF($E5205="USD",Settings!$B$22,IF($E5205="HKD",Settings!$B$23,1))))</f>
        <v>1</v>
      </c>
      <c r="Q5205">
        <f t="shared" si="733"/>
        <v>0</v>
      </c>
      <c r="R5205">
        <f t="shared" si="734"/>
        <v>0</v>
      </c>
      <c r="S5205" t="str">
        <f t="shared" si="735"/>
        <v/>
      </c>
      <c r="T5205" t="str">
        <f t="shared" si="736"/>
        <v/>
      </c>
      <c r="U5205" t="str">
        <f t="shared" si="737"/>
        <v/>
      </c>
    </row>
    <row r="5206" spans="12:21" ht="15" customHeight="1" x14ac:dyDescent="0.15">
      <c r="L5206" s="244" t="str">
        <f t="shared" si="729"/>
        <v/>
      </c>
      <c r="M5206" s="245" t="str">
        <f t="shared" si="730"/>
        <v/>
      </c>
      <c r="N5206" s="244" t="str">
        <f t="shared" si="731"/>
        <v/>
      </c>
      <c r="O5206" s="244" t="str">
        <f t="shared" si="732"/>
        <v/>
      </c>
      <c r="P5206">
        <f>IF($I5206&lt;&gt;"",$I5206,IF($E5206="SGD",1,IF($E5206="USD",Settings!$B$22,IF($E5206="HKD",Settings!$B$23,1))))</f>
        <v>1</v>
      </c>
      <c r="Q5206">
        <f t="shared" si="733"/>
        <v>0</v>
      </c>
      <c r="R5206">
        <f t="shared" si="734"/>
        <v>0</v>
      </c>
      <c r="S5206" t="str">
        <f t="shared" si="735"/>
        <v/>
      </c>
      <c r="T5206" t="str">
        <f t="shared" si="736"/>
        <v/>
      </c>
      <c r="U5206" t="str">
        <f t="shared" si="737"/>
        <v/>
      </c>
    </row>
    <row r="5207" spans="12:21" ht="15" customHeight="1" x14ac:dyDescent="0.15">
      <c r="L5207" s="244" t="str">
        <f t="shared" si="729"/>
        <v/>
      </c>
      <c r="M5207" s="245" t="str">
        <f t="shared" si="730"/>
        <v/>
      </c>
      <c r="N5207" s="244" t="str">
        <f t="shared" si="731"/>
        <v/>
      </c>
      <c r="O5207" s="244" t="str">
        <f t="shared" si="732"/>
        <v/>
      </c>
      <c r="P5207">
        <f>IF($I5207&lt;&gt;"",$I5207,IF($E5207="SGD",1,IF($E5207="USD",Settings!$B$22,IF($E5207="HKD",Settings!$B$23,1))))</f>
        <v>1</v>
      </c>
      <c r="Q5207">
        <f t="shared" si="733"/>
        <v>0</v>
      </c>
      <c r="R5207">
        <f t="shared" si="734"/>
        <v>0</v>
      </c>
      <c r="S5207" t="str">
        <f t="shared" si="735"/>
        <v/>
      </c>
      <c r="T5207" t="str">
        <f t="shared" si="736"/>
        <v/>
      </c>
      <c r="U5207" t="str">
        <f t="shared" si="737"/>
        <v/>
      </c>
    </row>
    <row r="5208" spans="12:21" ht="15" customHeight="1" x14ac:dyDescent="0.15">
      <c r="L5208" s="244" t="str">
        <f t="shared" si="729"/>
        <v/>
      </c>
      <c r="M5208" s="245" t="str">
        <f t="shared" si="730"/>
        <v/>
      </c>
      <c r="N5208" s="244" t="str">
        <f t="shared" si="731"/>
        <v/>
      </c>
      <c r="O5208" s="244" t="str">
        <f t="shared" si="732"/>
        <v/>
      </c>
      <c r="P5208">
        <f>IF($I5208&lt;&gt;"",$I5208,IF($E5208="SGD",1,IF($E5208="USD",Settings!$B$22,IF($E5208="HKD",Settings!$B$23,1))))</f>
        <v>1</v>
      </c>
      <c r="Q5208">
        <f t="shared" si="733"/>
        <v>0</v>
      </c>
      <c r="R5208">
        <f t="shared" si="734"/>
        <v>0</v>
      </c>
      <c r="S5208" t="str">
        <f t="shared" si="735"/>
        <v/>
      </c>
      <c r="T5208" t="str">
        <f t="shared" si="736"/>
        <v/>
      </c>
      <c r="U5208" t="str">
        <f t="shared" si="737"/>
        <v/>
      </c>
    </row>
    <row r="5209" spans="12:21" ht="15" customHeight="1" x14ac:dyDescent="0.15">
      <c r="L5209" s="244" t="str">
        <f t="shared" si="729"/>
        <v/>
      </c>
      <c r="M5209" s="245" t="str">
        <f t="shared" si="730"/>
        <v/>
      </c>
      <c r="N5209" s="244" t="str">
        <f t="shared" si="731"/>
        <v/>
      </c>
      <c r="O5209" s="244" t="str">
        <f t="shared" si="732"/>
        <v/>
      </c>
      <c r="P5209">
        <f>IF($I5209&lt;&gt;"",$I5209,IF($E5209="SGD",1,IF($E5209="USD",Settings!$B$22,IF($E5209="HKD",Settings!$B$23,1))))</f>
        <v>1</v>
      </c>
      <c r="Q5209">
        <f t="shared" si="733"/>
        <v>0</v>
      </c>
      <c r="R5209">
        <f t="shared" si="734"/>
        <v>0</v>
      </c>
      <c r="S5209" t="str">
        <f t="shared" si="735"/>
        <v/>
      </c>
      <c r="T5209" t="str">
        <f t="shared" si="736"/>
        <v/>
      </c>
      <c r="U5209" t="str">
        <f t="shared" si="737"/>
        <v/>
      </c>
    </row>
    <row r="5210" spans="12:21" ht="15" customHeight="1" x14ac:dyDescent="0.15">
      <c r="L5210" s="244" t="str">
        <f t="shared" si="729"/>
        <v/>
      </c>
      <c r="M5210" s="245" t="str">
        <f t="shared" si="730"/>
        <v/>
      </c>
      <c r="N5210" s="244" t="str">
        <f t="shared" si="731"/>
        <v/>
      </c>
      <c r="O5210" s="244" t="str">
        <f t="shared" si="732"/>
        <v/>
      </c>
      <c r="P5210">
        <f>IF($I5210&lt;&gt;"",$I5210,IF($E5210="SGD",1,IF($E5210="USD",Settings!$B$22,IF($E5210="HKD",Settings!$B$23,1))))</f>
        <v>1</v>
      </c>
      <c r="Q5210">
        <f t="shared" si="733"/>
        <v>0</v>
      </c>
      <c r="R5210">
        <f t="shared" si="734"/>
        <v>0</v>
      </c>
      <c r="S5210" t="str">
        <f t="shared" si="735"/>
        <v/>
      </c>
      <c r="T5210" t="str">
        <f t="shared" si="736"/>
        <v/>
      </c>
      <c r="U5210" t="str">
        <f t="shared" si="737"/>
        <v/>
      </c>
    </row>
    <row r="5211" spans="12:21" ht="15" customHeight="1" x14ac:dyDescent="0.15">
      <c r="L5211" s="244" t="str">
        <f t="shared" si="729"/>
        <v/>
      </c>
      <c r="M5211" s="245" t="str">
        <f t="shared" si="730"/>
        <v/>
      </c>
      <c r="N5211" s="244" t="str">
        <f t="shared" si="731"/>
        <v/>
      </c>
      <c r="O5211" s="244" t="str">
        <f t="shared" si="732"/>
        <v/>
      </c>
      <c r="P5211">
        <f>IF($I5211&lt;&gt;"",$I5211,IF($E5211="SGD",1,IF($E5211="USD",Settings!$B$22,IF($E5211="HKD",Settings!$B$23,1))))</f>
        <v>1</v>
      </c>
      <c r="Q5211">
        <f t="shared" si="733"/>
        <v>0</v>
      </c>
      <c r="R5211">
        <f t="shared" si="734"/>
        <v>0</v>
      </c>
      <c r="S5211" t="str">
        <f t="shared" si="735"/>
        <v/>
      </c>
      <c r="T5211" t="str">
        <f t="shared" si="736"/>
        <v/>
      </c>
      <c r="U5211" t="str">
        <f t="shared" si="737"/>
        <v/>
      </c>
    </row>
    <row r="5212" spans="12:21" ht="15" customHeight="1" x14ac:dyDescent="0.15">
      <c r="L5212" s="244" t="str">
        <f t="shared" si="729"/>
        <v/>
      </c>
      <c r="M5212" s="245" t="str">
        <f t="shared" si="730"/>
        <v/>
      </c>
      <c r="N5212" s="244" t="str">
        <f t="shared" si="731"/>
        <v/>
      </c>
      <c r="O5212" s="244" t="str">
        <f t="shared" si="732"/>
        <v/>
      </c>
      <c r="P5212">
        <f>IF($I5212&lt;&gt;"",$I5212,IF($E5212="SGD",1,IF($E5212="USD",Settings!$B$22,IF($E5212="HKD",Settings!$B$23,1))))</f>
        <v>1</v>
      </c>
      <c r="Q5212">
        <f t="shared" si="733"/>
        <v>0</v>
      </c>
      <c r="R5212">
        <f t="shared" si="734"/>
        <v>0</v>
      </c>
      <c r="S5212" t="str">
        <f t="shared" si="735"/>
        <v/>
      </c>
      <c r="T5212" t="str">
        <f t="shared" si="736"/>
        <v/>
      </c>
      <c r="U5212" t="str">
        <f t="shared" si="737"/>
        <v/>
      </c>
    </row>
    <row r="5213" spans="12:21" ht="15" customHeight="1" x14ac:dyDescent="0.15">
      <c r="L5213" s="244" t="str">
        <f t="shared" si="729"/>
        <v/>
      </c>
      <c r="M5213" s="245" t="str">
        <f t="shared" si="730"/>
        <v/>
      </c>
      <c r="N5213" s="244" t="str">
        <f t="shared" si="731"/>
        <v/>
      </c>
      <c r="O5213" s="244" t="str">
        <f t="shared" si="732"/>
        <v/>
      </c>
      <c r="P5213">
        <f>IF($I5213&lt;&gt;"",$I5213,IF($E5213="SGD",1,IF($E5213="USD",Settings!$B$22,IF($E5213="HKD",Settings!$B$23,1))))</f>
        <v>1</v>
      </c>
      <c r="Q5213">
        <f t="shared" si="733"/>
        <v>0</v>
      </c>
      <c r="R5213">
        <f t="shared" si="734"/>
        <v>0</v>
      </c>
      <c r="S5213" t="str">
        <f t="shared" si="735"/>
        <v/>
      </c>
      <c r="T5213" t="str">
        <f t="shared" si="736"/>
        <v/>
      </c>
      <c r="U5213" t="str">
        <f t="shared" si="737"/>
        <v/>
      </c>
    </row>
    <row r="5214" spans="12:21" ht="15" customHeight="1" x14ac:dyDescent="0.15">
      <c r="L5214" s="244" t="str">
        <f t="shared" si="729"/>
        <v/>
      </c>
      <c r="M5214" s="245" t="str">
        <f t="shared" si="730"/>
        <v/>
      </c>
      <c r="N5214" s="244" t="str">
        <f t="shared" si="731"/>
        <v/>
      </c>
      <c r="O5214" s="244" t="str">
        <f t="shared" si="732"/>
        <v/>
      </c>
      <c r="P5214">
        <f>IF($I5214&lt;&gt;"",$I5214,IF($E5214="SGD",1,IF($E5214="USD",Settings!$B$22,IF($E5214="HKD",Settings!$B$23,1))))</f>
        <v>1</v>
      </c>
      <c r="Q5214">
        <f t="shared" si="733"/>
        <v>0</v>
      </c>
      <c r="R5214">
        <f t="shared" si="734"/>
        <v>0</v>
      </c>
      <c r="S5214" t="str">
        <f t="shared" si="735"/>
        <v/>
      </c>
      <c r="T5214" t="str">
        <f t="shared" si="736"/>
        <v/>
      </c>
      <c r="U5214" t="str">
        <f t="shared" si="737"/>
        <v/>
      </c>
    </row>
    <row r="5215" spans="12:21" ht="15" customHeight="1" x14ac:dyDescent="0.15">
      <c r="L5215" s="244" t="str">
        <f t="shared" si="729"/>
        <v/>
      </c>
      <c r="M5215" s="245" t="str">
        <f t="shared" si="730"/>
        <v/>
      </c>
      <c r="N5215" s="244" t="str">
        <f t="shared" si="731"/>
        <v/>
      </c>
      <c r="O5215" s="244" t="str">
        <f t="shared" si="732"/>
        <v/>
      </c>
      <c r="P5215">
        <f>IF($I5215&lt;&gt;"",$I5215,IF($E5215="SGD",1,IF($E5215="USD",Settings!$B$22,IF($E5215="HKD",Settings!$B$23,1))))</f>
        <v>1</v>
      </c>
      <c r="Q5215">
        <f t="shared" si="733"/>
        <v>0</v>
      </c>
      <c r="R5215">
        <f t="shared" si="734"/>
        <v>0</v>
      </c>
      <c r="S5215" t="str">
        <f t="shared" si="735"/>
        <v/>
      </c>
      <c r="T5215" t="str">
        <f t="shared" si="736"/>
        <v/>
      </c>
      <c r="U5215" t="str">
        <f t="shared" si="737"/>
        <v/>
      </c>
    </row>
    <row r="5216" spans="12:21" ht="15" customHeight="1" x14ac:dyDescent="0.15">
      <c r="L5216" s="244" t="str">
        <f t="shared" si="729"/>
        <v/>
      </c>
      <c r="M5216" s="245" t="str">
        <f t="shared" si="730"/>
        <v/>
      </c>
      <c r="N5216" s="244" t="str">
        <f t="shared" si="731"/>
        <v/>
      </c>
      <c r="O5216" s="244" t="str">
        <f t="shared" si="732"/>
        <v/>
      </c>
      <c r="P5216">
        <f>IF($I5216&lt;&gt;"",$I5216,IF($E5216="SGD",1,IF($E5216="USD",Settings!$B$22,IF($E5216="HKD",Settings!$B$23,1))))</f>
        <v>1</v>
      </c>
      <c r="Q5216">
        <f t="shared" si="733"/>
        <v>0</v>
      </c>
      <c r="R5216">
        <f t="shared" si="734"/>
        <v>0</v>
      </c>
      <c r="S5216" t="str">
        <f t="shared" si="735"/>
        <v/>
      </c>
      <c r="T5216" t="str">
        <f t="shared" si="736"/>
        <v/>
      </c>
      <c r="U5216" t="str">
        <f t="shared" si="737"/>
        <v/>
      </c>
    </row>
    <row r="5217" spans="12:21" ht="15" customHeight="1" x14ac:dyDescent="0.15">
      <c r="L5217" s="244" t="str">
        <f t="shared" si="729"/>
        <v/>
      </c>
      <c r="M5217" s="245" t="str">
        <f t="shared" si="730"/>
        <v/>
      </c>
      <c r="N5217" s="244" t="str">
        <f t="shared" si="731"/>
        <v/>
      </c>
      <c r="O5217" s="244" t="str">
        <f t="shared" si="732"/>
        <v/>
      </c>
      <c r="P5217">
        <f>IF($I5217&lt;&gt;"",$I5217,IF($E5217="SGD",1,IF($E5217="USD",Settings!$B$22,IF($E5217="HKD",Settings!$B$23,1))))</f>
        <v>1</v>
      </c>
      <c r="Q5217">
        <f t="shared" si="733"/>
        <v>0</v>
      </c>
      <c r="R5217">
        <f t="shared" si="734"/>
        <v>0</v>
      </c>
      <c r="S5217" t="str">
        <f t="shared" si="735"/>
        <v/>
      </c>
      <c r="T5217" t="str">
        <f t="shared" si="736"/>
        <v/>
      </c>
      <c r="U5217" t="str">
        <f t="shared" si="737"/>
        <v/>
      </c>
    </row>
    <row r="5218" spans="12:21" ht="15" customHeight="1" x14ac:dyDescent="0.15">
      <c r="L5218" s="244" t="str">
        <f t="shared" si="729"/>
        <v/>
      </c>
      <c r="M5218" s="245" t="str">
        <f t="shared" si="730"/>
        <v/>
      </c>
      <c r="N5218" s="244" t="str">
        <f t="shared" si="731"/>
        <v/>
      </c>
      <c r="O5218" s="244" t="str">
        <f t="shared" si="732"/>
        <v/>
      </c>
      <c r="P5218">
        <f>IF($I5218&lt;&gt;"",$I5218,IF($E5218="SGD",1,IF($E5218="USD",Settings!$B$22,IF($E5218="HKD",Settings!$B$23,1))))</f>
        <v>1</v>
      </c>
      <c r="Q5218">
        <f t="shared" si="733"/>
        <v>0</v>
      </c>
      <c r="R5218">
        <f t="shared" si="734"/>
        <v>0</v>
      </c>
      <c r="S5218" t="str">
        <f t="shared" si="735"/>
        <v/>
      </c>
      <c r="T5218" t="str">
        <f t="shared" si="736"/>
        <v/>
      </c>
      <c r="U5218" t="str">
        <f t="shared" si="737"/>
        <v/>
      </c>
    </row>
    <row r="5219" spans="12:21" ht="15" customHeight="1" x14ac:dyDescent="0.15">
      <c r="L5219" s="244" t="str">
        <f t="shared" si="729"/>
        <v/>
      </c>
      <c r="M5219" s="245" t="str">
        <f t="shared" si="730"/>
        <v/>
      </c>
      <c r="N5219" s="244" t="str">
        <f t="shared" si="731"/>
        <v/>
      </c>
      <c r="O5219" s="244" t="str">
        <f t="shared" si="732"/>
        <v/>
      </c>
      <c r="P5219">
        <f>IF($I5219&lt;&gt;"",$I5219,IF($E5219="SGD",1,IF($E5219="USD",Settings!$B$22,IF($E5219="HKD",Settings!$B$23,1))))</f>
        <v>1</v>
      </c>
      <c r="Q5219">
        <f t="shared" si="733"/>
        <v>0</v>
      </c>
      <c r="R5219">
        <f t="shared" si="734"/>
        <v>0</v>
      </c>
      <c r="S5219" t="str">
        <f t="shared" si="735"/>
        <v/>
      </c>
      <c r="T5219" t="str">
        <f t="shared" si="736"/>
        <v/>
      </c>
      <c r="U5219" t="str">
        <f t="shared" si="737"/>
        <v/>
      </c>
    </row>
    <row r="5220" spans="12:21" ht="15" customHeight="1" x14ac:dyDescent="0.15">
      <c r="L5220" s="244" t="str">
        <f t="shared" si="729"/>
        <v/>
      </c>
      <c r="M5220" s="245" t="str">
        <f t="shared" si="730"/>
        <v/>
      </c>
      <c r="N5220" s="244" t="str">
        <f t="shared" si="731"/>
        <v/>
      </c>
      <c r="O5220" s="244" t="str">
        <f t="shared" si="732"/>
        <v/>
      </c>
      <c r="P5220">
        <f>IF($I5220&lt;&gt;"",$I5220,IF($E5220="SGD",1,IF($E5220="USD",Settings!$B$22,IF($E5220="HKD",Settings!$B$23,1))))</f>
        <v>1</v>
      </c>
      <c r="Q5220">
        <f t="shared" si="733"/>
        <v>0</v>
      </c>
      <c r="R5220">
        <f t="shared" si="734"/>
        <v>0</v>
      </c>
      <c r="S5220" t="str">
        <f t="shared" si="735"/>
        <v/>
      </c>
      <c r="T5220" t="str">
        <f t="shared" si="736"/>
        <v/>
      </c>
      <c r="U5220" t="str">
        <f t="shared" si="737"/>
        <v/>
      </c>
    </row>
    <row r="5221" spans="12:21" ht="15" customHeight="1" x14ac:dyDescent="0.15">
      <c r="L5221" s="244" t="str">
        <f t="shared" si="729"/>
        <v/>
      </c>
      <c r="M5221" s="245" t="str">
        <f t="shared" si="730"/>
        <v/>
      </c>
      <c r="N5221" s="244" t="str">
        <f t="shared" si="731"/>
        <v/>
      </c>
      <c r="O5221" s="244" t="str">
        <f t="shared" si="732"/>
        <v/>
      </c>
      <c r="P5221">
        <f>IF($I5221&lt;&gt;"",$I5221,IF($E5221="SGD",1,IF($E5221="USD",Settings!$B$22,IF($E5221="HKD",Settings!$B$23,1))))</f>
        <v>1</v>
      </c>
      <c r="Q5221">
        <f t="shared" si="733"/>
        <v>0</v>
      </c>
      <c r="R5221">
        <f t="shared" si="734"/>
        <v>0</v>
      </c>
      <c r="S5221" t="str">
        <f t="shared" si="735"/>
        <v/>
      </c>
      <c r="T5221" t="str">
        <f t="shared" si="736"/>
        <v/>
      </c>
      <c r="U5221" t="str">
        <f t="shared" si="737"/>
        <v/>
      </c>
    </row>
    <row r="5222" spans="12:21" ht="15" customHeight="1" x14ac:dyDescent="0.15">
      <c r="L5222" s="244" t="str">
        <f t="shared" si="729"/>
        <v/>
      </c>
      <c r="M5222" s="245" t="str">
        <f t="shared" si="730"/>
        <v/>
      </c>
      <c r="N5222" s="244" t="str">
        <f t="shared" si="731"/>
        <v/>
      </c>
      <c r="O5222" s="244" t="str">
        <f t="shared" si="732"/>
        <v/>
      </c>
      <c r="P5222">
        <f>IF($I5222&lt;&gt;"",$I5222,IF($E5222="SGD",1,IF($E5222="USD",Settings!$B$22,IF($E5222="HKD",Settings!$B$23,1))))</f>
        <v>1</v>
      </c>
      <c r="Q5222">
        <f t="shared" si="733"/>
        <v>0</v>
      </c>
      <c r="R5222">
        <f t="shared" si="734"/>
        <v>0</v>
      </c>
      <c r="S5222" t="str">
        <f t="shared" si="735"/>
        <v/>
      </c>
      <c r="T5222" t="str">
        <f t="shared" si="736"/>
        <v/>
      </c>
      <c r="U5222" t="str">
        <f t="shared" si="737"/>
        <v/>
      </c>
    </row>
    <row r="5223" spans="12:21" ht="15" customHeight="1" x14ac:dyDescent="0.15">
      <c r="L5223" s="244" t="str">
        <f t="shared" si="729"/>
        <v/>
      </c>
      <c r="M5223" s="245" t="str">
        <f t="shared" si="730"/>
        <v/>
      </c>
      <c r="N5223" s="244" t="str">
        <f t="shared" si="731"/>
        <v/>
      </c>
      <c r="O5223" s="244" t="str">
        <f t="shared" si="732"/>
        <v/>
      </c>
      <c r="P5223">
        <f>IF($I5223&lt;&gt;"",$I5223,IF($E5223="SGD",1,IF($E5223="USD",Settings!$B$22,IF($E5223="HKD",Settings!$B$23,1))))</f>
        <v>1</v>
      </c>
      <c r="Q5223">
        <f t="shared" si="733"/>
        <v>0</v>
      </c>
      <c r="R5223">
        <f t="shared" si="734"/>
        <v>0</v>
      </c>
      <c r="S5223" t="str">
        <f t="shared" si="735"/>
        <v/>
      </c>
      <c r="T5223" t="str">
        <f t="shared" si="736"/>
        <v/>
      </c>
      <c r="U5223" t="str">
        <f t="shared" si="737"/>
        <v/>
      </c>
    </row>
    <row r="5224" spans="12:21" ht="15" customHeight="1" x14ac:dyDescent="0.15">
      <c r="L5224" s="244" t="str">
        <f t="shared" si="729"/>
        <v/>
      </c>
      <c r="M5224" s="245" t="str">
        <f t="shared" si="730"/>
        <v/>
      </c>
      <c r="N5224" s="244" t="str">
        <f t="shared" si="731"/>
        <v/>
      </c>
      <c r="O5224" s="244" t="str">
        <f t="shared" si="732"/>
        <v/>
      </c>
      <c r="P5224">
        <f>IF($I5224&lt;&gt;"",$I5224,IF($E5224="SGD",1,IF($E5224="USD",Settings!$B$22,IF($E5224="HKD",Settings!$B$23,1))))</f>
        <v>1</v>
      </c>
      <c r="Q5224">
        <f t="shared" si="733"/>
        <v>0</v>
      </c>
      <c r="R5224">
        <f t="shared" si="734"/>
        <v>0</v>
      </c>
      <c r="S5224" t="str">
        <f t="shared" si="735"/>
        <v/>
      </c>
      <c r="T5224" t="str">
        <f t="shared" si="736"/>
        <v/>
      </c>
      <c r="U5224" t="str">
        <f t="shared" si="737"/>
        <v/>
      </c>
    </row>
    <row r="5225" spans="12:21" ht="15" customHeight="1" x14ac:dyDescent="0.15">
      <c r="L5225" s="244" t="str">
        <f t="shared" ref="L5225:L5288" si="738">IF(OR(B5225="",C5225="",E5225=""),"",B5225&amp;":"&amp;C5225&amp;":"&amp;E5225)</f>
        <v/>
      </c>
      <c r="M5225" s="245" t="str">
        <f t="shared" ref="M5225:M5288" si="739">IF(A5225="","",A5225*D5225)</f>
        <v/>
      </c>
      <c r="N5225" s="244" t="str">
        <f t="shared" ref="N5225:N5288" si="740">IF(A5225="","",IF(OR(A5225=1,A5225=0),J5225,0))</f>
        <v/>
      </c>
      <c r="O5225" s="244" t="str">
        <f t="shared" ref="O5225:O5288" si="741">IF(A5225="","",IF(A5225=-1,J5225,0))</f>
        <v/>
      </c>
      <c r="P5225">
        <f>IF($I5225&lt;&gt;"",$I5225,IF($E5225="SGD",1,IF($E5225="USD",Settings!$B$22,IF($E5225="HKD",Settings!$B$23,1))))</f>
        <v>1</v>
      </c>
      <c r="Q5225">
        <f t="shared" ref="Q5225:Q5288" si="742">IF($L5225="",0,($O5225-$N5225+IF($A5225=2,$J5225,0))*$P5225)</f>
        <v>0</v>
      </c>
      <c r="R5225">
        <f t="shared" ref="R5225:R5288" si="743">IF($L5225="",0,IF($A5225=2,$J5225*$P5225,0))</f>
        <v>0</v>
      </c>
      <c r="S5225" t="str">
        <f t="shared" si="735"/>
        <v/>
      </c>
      <c r="T5225" t="str">
        <f t="shared" si="736"/>
        <v/>
      </c>
      <c r="U5225" t="str">
        <f t="shared" si="737"/>
        <v/>
      </c>
    </row>
    <row r="5226" spans="12:21" ht="15" customHeight="1" x14ac:dyDescent="0.15">
      <c r="L5226" s="244" t="str">
        <f t="shared" si="738"/>
        <v/>
      </c>
      <c r="M5226" s="245" t="str">
        <f t="shared" si="739"/>
        <v/>
      </c>
      <c r="N5226" s="244" t="str">
        <f t="shared" si="740"/>
        <v/>
      </c>
      <c r="O5226" s="244" t="str">
        <f t="shared" si="741"/>
        <v/>
      </c>
      <c r="P5226">
        <f>IF($I5226&lt;&gt;"",$I5226,IF($E5226="SGD",1,IF($E5226="USD",Settings!$B$22,IF($E5226="HKD",Settings!$B$23,1))))</f>
        <v>1</v>
      </c>
      <c r="Q5226">
        <f t="shared" si="742"/>
        <v>0</v>
      </c>
      <c r="R5226">
        <f t="shared" si="743"/>
        <v>0</v>
      </c>
      <c r="S5226" t="str">
        <f t="shared" si="735"/>
        <v/>
      </c>
      <c r="T5226" t="str">
        <f t="shared" si="736"/>
        <v/>
      </c>
      <c r="U5226" t="str">
        <f t="shared" si="737"/>
        <v/>
      </c>
    </row>
    <row r="5227" spans="12:21" ht="15" customHeight="1" x14ac:dyDescent="0.15">
      <c r="L5227" s="244" t="str">
        <f t="shared" si="738"/>
        <v/>
      </c>
      <c r="M5227" s="245" t="str">
        <f t="shared" si="739"/>
        <v/>
      </c>
      <c r="N5227" s="244" t="str">
        <f t="shared" si="740"/>
        <v/>
      </c>
      <c r="O5227" s="244" t="str">
        <f t="shared" si="741"/>
        <v/>
      </c>
      <c r="P5227">
        <f>IF($I5227&lt;&gt;"",$I5227,IF($E5227="SGD",1,IF($E5227="USD",Settings!$B$22,IF($E5227="HKD",Settings!$B$23,1))))</f>
        <v>1</v>
      </c>
      <c r="Q5227">
        <f t="shared" si="742"/>
        <v>0</v>
      </c>
      <c r="R5227">
        <f t="shared" si="743"/>
        <v>0</v>
      </c>
      <c r="S5227" t="str">
        <f t="shared" si="735"/>
        <v/>
      </c>
      <c r="T5227" t="str">
        <f t="shared" si="736"/>
        <v/>
      </c>
      <c r="U5227" t="str">
        <f t="shared" si="737"/>
        <v/>
      </c>
    </row>
    <row r="5228" spans="12:21" ht="15" customHeight="1" x14ac:dyDescent="0.15">
      <c r="L5228" s="244" t="str">
        <f t="shared" si="738"/>
        <v/>
      </c>
      <c r="M5228" s="245" t="str">
        <f t="shared" si="739"/>
        <v/>
      </c>
      <c r="N5228" s="244" t="str">
        <f t="shared" si="740"/>
        <v/>
      </c>
      <c r="O5228" s="244" t="str">
        <f t="shared" si="741"/>
        <v/>
      </c>
      <c r="P5228">
        <f>IF($I5228&lt;&gt;"",$I5228,IF($E5228="SGD",1,IF($E5228="USD",Settings!$B$22,IF($E5228="HKD",Settings!$B$23,1))))</f>
        <v>1</v>
      </c>
      <c r="Q5228">
        <f t="shared" si="742"/>
        <v>0</v>
      </c>
      <c r="R5228">
        <f t="shared" si="743"/>
        <v>0</v>
      </c>
      <c r="S5228" t="str">
        <f t="shared" si="735"/>
        <v/>
      </c>
      <c r="T5228" t="str">
        <f t="shared" si="736"/>
        <v/>
      </c>
      <c r="U5228" t="str">
        <f t="shared" si="737"/>
        <v/>
      </c>
    </row>
    <row r="5229" spans="12:21" ht="15" customHeight="1" x14ac:dyDescent="0.15">
      <c r="L5229" s="244" t="str">
        <f t="shared" si="738"/>
        <v/>
      </c>
      <c r="M5229" s="245" t="str">
        <f t="shared" si="739"/>
        <v/>
      </c>
      <c r="N5229" s="244" t="str">
        <f t="shared" si="740"/>
        <v/>
      </c>
      <c r="O5229" s="244" t="str">
        <f t="shared" si="741"/>
        <v/>
      </c>
      <c r="P5229">
        <f>IF($I5229&lt;&gt;"",$I5229,IF($E5229="SGD",1,IF($E5229="USD",Settings!$B$22,IF($E5229="HKD",Settings!$B$23,1))))</f>
        <v>1</v>
      </c>
      <c r="Q5229">
        <f t="shared" si="742"/>
        <v>0</v>
      </c>
      <c r="R5229">
        <f t="shared" si="743"/>
        <v>0</v>
      </c>
      <c r="S5229" t="str">
        <f t="shared" si="735"/>
        <v/>
      </c>
      <c r="T5229" t="str">
        <f t="shared" si="736"/>
        <v/>
      </c>
      <c r="U5229" t="str">
        <f t="shared" si="737"/>
        <v/>
      </c>
    </row>
    <row r="5230" spans="12:21" ht="15" customHeight="1" x14ac:dyDescent="0.15">
      <c r="L5230" s="244" t="str">
        <f t="shared" si="738"/>
        <v/>
      </c>
      <c r="M5230" s="245" t="str">
        <f t="shared" si="739"/>
        <v/>
      </c>
      <c r="N5230" s="244" t="str">
        <f t="shared" si="740"/>
        <v/>
      </c>
      <c r="O5230" s="244" t="str">
        <f t="shared" si="741"/>
        <v/>
      </c>
      <c r="P5230">
        <f>IF($I5230&lt;&gt;"",$I5230,IF($E5230="SGD",1,IF($E5230="USD",Settings!$B$22,IF($E5230="HKD",Settings!$B$23,1))))</f>
        <v>1</v>
      </c>
      <c r="Q5230">
        <f t="shared" si="742"/>
        <v>0</v>
      </c>
      <c r="R5230">
        <f t="shared" si="743"/>
        <v>0</v>
      </c>
      <c r="S5230" t="str">
        <f t="shared" si="735"/>
        <v/>
      </c>
      <c r="T5230" t="str">
        <f t="shared" si="736"/>
        <v/>
      </c>
      <c r="U5230" t="str">
        <f t="shared" si="737"/>
        <v/>
      </c>
    </row>
    <row r="5231" spans="12:21" ht="15" customHeight="1" x14ac:dyDescent="0.15">
      <c r="L5231" s="244" t="str">
        <f t="shared" si="738"/>
        <v/>
      </c>
      <c r="M5231" s="245" t="str">
        <f t="shared" si="739"/>
        <v/>
      </c>
      <c r="N5231" s="244" t="str">
        <f t="shared" si="740"/>
        <v/>
      </c>
      <c r="O5231" s="244" t="str">
        <f t="shared" si="741"/>
        <v/>
      </c>
      <c r="P5231">
        <f>IF($I5231&lt;&gt;"",$I5231,IF($E5231="SGD",1,IF($E5231="USD",Settings!$B$22,IF($E5231="HKD",Settings!$B$23,1))))</f>
        <v>1</v>
      </c>
      <c r="Q5231">
        <f t="shared" si="742"/>
        <v>0</v>
      </c>
      <c r="R5231">
        <f t="shared" si="743"/>
        <v>0</v>
      </c>
      <c r="S5231" t="str">
        <f t="shared" si="735"/>
        <v/>
      </c>
      <c r="T5231" t="str">
        <f t="shared" si="736"/>
        <v/>
      </c>
      <c r="U5231" t="str">
        <f t="shared" si="737"/>
        <v/>
      </c>
    </row>
    <row r="5232" spans="12:21" ht="15" customHeight="1" x14ac:dyDescent="0.15">
      <c r="L5232" s="244" t="str">
        <f t="shared" si="738"/>
        <v/>
      </c>
      <c r="M5232" s="245" t="str">
        <f t="shared" si="739"/>
        <v/>
      </c>
      <c r="N5232" s="244" t="str">
        <f t="shared" si="740"/>
        <v/>
      </c>
      <c r="O5232" s="244" t="str">
        <f t="shared" si="741"/>
        <v/>
      </c>
      <c r="P5232">
        <f>IF($I5232&lt;&gt;"",$I5232,IF($E5232="SGD",1,IF($E5232="USD",Settings!$B$22,IF($E5232="HKD",Settings!$B$23,1))))</f>
        <v>1</v>
      </c>
      <c r="Q5232">
        <f t="shared" si="742"/>
        <v>0</v>
      </c>
      <c r="R5232">
        <f t="shared" si="743"/>
        <v>0</v>
      </c>
      <c r="S5232" t="str">
        <f t="shared" si="735"/>
        <v/>
      </c>
      <c r="T5232" t="str">
        <f t="shared" si="736"/>
        <v/>
      </c>
      <c r="U5232" t="str">
        <f t="shared" si="737"/>
        <v/>
      </c>
    </row>
    <row r="5233" spans="12:21" ht="15" customHeight="1" x14ac:dyDescent="0.15">
      <c r="L5233" s="244" t="str">
        <f t="shared" si="738"/>
        <v/>
      </c>
      <c r="M5233" s="245" t="str">
        <f t="shared" si="739"/>
        <v/>
      </c>
      <c r="N5233" s="244" t="str">
        <f t="shared" si="740"/>
        <v/>
      </c>
      <c r="O5233" s="244" t="str">
        <f t="shared" si="741"/>
        <v/>
      </c>
      <c r="P5233">
        <f>IF($I5233&lt;&gt;"",$I5233,IF($E5233="SGD",1,IF($E5233="USD",Settings!$B$22,IF($E5233="HKD",Settings!$B$23,1))))</f>
        <v>1</v>
      </c>
      <c r="Q5233">
        <f t="shared" si="742"/>
        <v>0</v>
      </c>
      <c r="R5233">
        <f t="shared" si="743"/>
        <v>0</v>
      </c>
      <c r="S5233" t="str">
        <f t="shared" si="735"/>
        <v/>
      </c>
      <c r="T5233" t="str">
        <f t="shared" si="736"/>
        <v/>
      </c>
      <c r="U5233" t="str">
        <f t="shared" si="737"/>
        <v/>
      </c>
    </row>
    <row r="5234" spans="12:21" ht="15" customHeight="1" x14ac:dyDescent="0.15">
      <c r="L5234" s="244" t="str">
        <f t="shared" si="738"/>
        <v/>
      </c>
      <c r="M5234" s="245" t="str">
        <f t="shared" si="739"/>
        <v/>
      </c>
      <c r="N5234" s="244" t="str">
        <f t="shared" si="740"/>
        <v/>
      </c>
      <c r="O5234" s="244" t="str">
        <f t="shared" si="741"/>
        <v/>
      </c>
      <c r="P5234">
        <f>IF($I5234&lt;&gt;"",$I5234,IF($E5234="SGD",1,IF($E5234="USD",Settings!$B$22,IF($E5234="HKD",Settings!$B$23,1))))</f>
        <v>1</v>
      </c>
      <c r="Q5234">
        <f t="shared" si="742"/>
        <v>0</v>
      </c>
      <c r="R5234">
        <f t="shared" si="743"/>
        <v>0</v>
      </c>
      <c r="S5234" t="str">
        <f t="shared" si="735"/>
        <v/>
      </c>
      <c r="T5234" t="str">
        <f t="shared" si="736"/>
        <v/>
      </c>
      <c r="U5234" t="str">
        <f t="shared" si="737"/>
        <v/>
      </c>
    </row>
    <row r="5235" spans="12:21" ht="15" customHeight="1" x14ac:dyDescent="0.15">
      <c r="L5235" s="244" t="str">
        <f t="shared" si="738"/>
        <v/>
      </c>
      <c r="M5235" s="245" t="str">
        <f t="shared" si="739"/>
        <v/>
      </c>
      <c r="N5235" s="244" t="str">
        <f t="shared" si="740"/>
        <v/>
      </c>
      <c r="O5235" s="244" t="str">
        <f t="shared" si="741"/>
        <v/>
      </c>
      <c r="P5235">
        <f>IF($I5235&lt;&gt;"",$I5235,IF($E5235="SGD",1,IF($E5235="USD",Settings!$B$22,IF($E5235="HKD",Settings!$B$23,1))))</f>
        <v>1</v>
      </c>
      <c r="Q5235">
        <f t="shared" si="742"/>
        <v>0</v>
      </c>
      <c r="R5235">
        <f t="shared" si="743"/>
        <v>0</v>
      </c>
      <c r="S5235" t="str">
        <f t="shared" si="735"/>
        <v/>
      </c>
      <c r="T5235" t="str">
        <f t="shared" si="736"/>
        <v/>
      </c>
      <c r="U5235" t="str">
        <f t="shared" si="737"/>
        <v/>
      </c>
    </row>
    <row r="5236" spans="12:21" ht="15" customHeight="1" x14ac:dyDescent="0.15">
      <c r="L5236" s="244" t="str">
        <f t="shared" si="738"/>
        <v/>
      </c>
      <c r="M5236" s="245" t="str">
        <f t="shared" si="739"/>
        <v/>
      </c>
      <c r="N5236" s="244" t="str">
        <f t="shared" si="740"/>
        <v/>
      </c>
      <c r="O5236" s="244" t="str">
        <f t="shared" si="741"/>
        <v/>
      </c>
      <c r="P5236">
        <f>IF($I5236&lt;&gt;"",$I5236,IF($E5236="SGD",1,IF($E5236="USD",Settings!$B$22,IF($E5236="HKD",Settings!$B$23,1))))</f>
        <v>1</v>
      </c>
      <c r="Q5236">
        <f t="shared" si="742"/>
        <v>0</v>
      </c>
      <c r="R5236">
        <f t="shared" si="743"/>
        <v>0</v>
      </c>
      <c r="S5236" t="str">
        <f t="shared" si="735"/>
        <v/>
      </c>
      <c r="T5236" t="str">
        <f t="shared" si="736"/>
        <v/>
      </c>
      <c r="U5236" t="str">
        <f t="shared" si="737"/>
        <v/>
      </c>
    </row>
    <row r="5237" spans="12:21" ht="15" customHeight="1" x14ac:dyDescent="0.15">
      <c r="L5237" s="244" t="str">
        <f t="shared" si="738"/>
        <v/>
      </c>
      <c r="M5237" s="245" t="str">
        <f t="shared" si="739"/>
        <v/>
      </c>
      <c r="N5237" s="244" t="str">
        <f t="shared" si="740"/>
        <v/>
      </c>
      <c r="O5237" s="244" t="str">
        <f t="shared" si="741"/>
        <v/>
      </c>
      <c r="P5237">
        <f>IF($I5237&lt;&gt;"",$I5237,IF($E5237="SGD",1,IF($E5237="USD",Settings!$B$22,IF($E5237="HKD",Settings!$B$23,1))))</f>
        <v>1</v>
      </c>
      <c r="Q5237">
        <f t="shared" si="742"/>
        <v>0</v>
      </c>
      <c r="R5237">
        <f t="shared" si="743"/>
        <v>0</v>
      </c>
      <c r="S5237" t="str">
        <f t="shared" si="735"/>
        <v/>
      </c>
      <c r="T5237" t="str">
        <f t="shared" si="736"/>
        <v/>
      </c>
      <c r="U5237" t="str">
        <f t="shared" si="737"/>
        <v/>
      </c>
    </row>
    <row r="5238" spans="12:21" ht="15" customHeight="1" x14ac:dyDescent="0.15">
      <c r="L5238" s="244" t="str">
        <f t="shared" si="738"/>
        <v/>
      </c>
      <c r="M5238" s="245" t="str">
        <f t="shared" si="739"/>
        <v/>
      </c>
      <c r="N5238" s="244" t="str">
        <f t="shared" si="740"/>
        <v/>
      </c>
      <c r="O5238" s="244" t="str">
        <f t="shared" si="741"/>
        <v/>
      </c>
      <c r="P5238">
        <f>IF($I5238&lt;&gt;"",$I5238,IF($E5238="SGD",1,IF($E5238="USD",Settings!$B$22,IF($E5238="HKD",Settings!$B$23,1))))</f>
        <v>1</v>
      </c>
      <c r="Q5238">
        <f t="shared" si="742"/>
        <v>0</v>
      </c>
      <c r="R5238">
        <f t="shared" si="743"/>
        <v>0</v>
      </c>
      <c r="S5238" t="str">
        <f t="shared" si="735"/>
        <v/>
      </c>
      <c r="T5238" t="str">
        <f t="shared" si="736"/>
        <v/>
      </c>
      <c r="U5238" t="str">
        <f t="shared" si="737"/>
        <v/>
      </c>
    </row>
    <row r="5239" spans="12:21" ht="15" customHeight="1" x14ac:dyDescent="0.15">
      <c r="L5239" s="244" t="str">
        <f t="shared" si="738"/>
        <v/>
      </c>
      <c r="M5239" s="245" t="str">
        <f t="shared" si="739"/>
        <v/>
      </c>
      <c r="N5239" s="244" t="str">
        <f t="shared" si="740"/>
        <v/>
      </c>
      <c r="O5239" s="244" t="str">
        <f t="shared" si="741"/>
        <v/>
      </c>
      <c r="P5239">
        <f>IF($I5239&lt;&gt;"",$I5239,IF($E5239="SGD",1,IF($E5239="USD",Settings!$B$22,IF($E5239="HKD",Settings!$B$23,1))))</f>
        <v>1</v>
      </c>
      <c r="Q5239">
        <f t="shared" si="742"/>
        <v>0</v>
      </c>
      <c r="R5239">
        <f t="shared" si="743"/>
        <v>0</v>
      </c>
      <c r="S5239" t="str">
        <f t="shared" si="735"/>
        <v/>
      </c>
      <c r="T5239" t="str">
        <f t="shared" si="736"/>
        <v/>
      </c>
      <c r="U5239" t="str">
        <f t="shared" si="737"/>
        <v/>
      </c>
    </row>
    <row r="5240" spans="12:21" ht="15" customHeight="1" x14ac:dyDescent="0.15">
      <c r="L5240" s="244" t="str">
        <f t="shared" si="738"/>
        <v/>
      </c>
      <c r="M5240" s="245" t="str">
        <f t="shared" si="739"/>
        <v/>
      </c>
      <c r="N5240" s="244" t="str">
        <f t="shared" si="740"/>
        <v/>
      </c>
      <c r="O5240" s="244" t="str">
        <f t="shared" si="741"/>
        <v/>
      </c>
      <c r="P5240">
        <f>IF($I5240&lt;&gt;"",$I5240,IF($E5240="SGD",1,IF($E5240="USD",Settings!$B$22,IF($E5240="HKD",Settings!$B$23,1))))</f>
        <v>1</v>
      </c>
      <c r="Q5240">
        <f t="shared" si="742"/>
        <v>0</v>
      </c>
      <c r="R5240">
        <f t="shared" si="743"/>
        <v>0</v>
      </c>
      <c r="S5240" t="str">
        <f t="shared" si="735"/>
        <v/>
      </c>
      <c r="T5240" t="str">
        <f t="shared" si="736"/>
        <v/>
      </c>
      <c r="U5240" t="str">
        <f t="shared" si="737"/>
        <v/>
      </c>
    </row>
    <row r="5241" spans="12:21" ht="15" customHeight="1" x14ac:dyDescent="0.15">
      <c r="L5241" s="244" t="str">
        <f t="shared" si="738"/>
        <v/>
      </c>
      <c r="M5241" s="245" t="str">
        <f t="shared" si="739"/>
        <v/>
      </c>
      <c r="N5241" s="244" t="str">
        <f t="shared" si="740"/>
        <v/>
      </c>
      <c r="O5241" s="244" t="str">
        <f t="shared" si="741"/>
        <v/>
      </c>
      <c r="P5241">
        <f>IF($I5241&lt;&gt;"",$I5241,IF($E5241="SGD",1,IF($E5241="USD",Settings!$B$22,IF($E5241="HKD",Settings!$B$23,1))))</f>
        <v>1</v>
      </c>
      <c r="Q5241">
        <f t="shared" si="742"/>
        <v>0</v>
      </c>
      <c r="R5241">
        <f t="shared" si="743"/>
        <v>0</v>
      </c>
      <c r="S5241" t="str">
        <f t="shared" si="735"/>
        <v/>
      </c>
      <c r="T5241" t="str">
        <f t="shared" si="736"/>
        <v/>
      </c>
      <c r="U5241" t="str">
        <f t="shared" si="737"/>
        <v/>
      </c>
    </row>
    <row r="5242" spans="12:21" ht="15" customHeight="1" x14ac:dyDescent="0.15">
      <c r="L5242" s="244" t="str">
        <f t="shared" si="738"/>
        <v/>
      </c>
      <c r="M5242" s="245" t="str">
        <f t="shared" si="739"/>
        <v/>
      </c>
      <c r="N5242" s="244" t="str">
        <f t="shared" si="740"/>
        <v/>
      </c>
      <c r="O5242" s="244" t="str">
        <f t="shared" si="741"/>
        <v/>
      </c>
      <c r="P5242">
        <f>IF($I5242&lt;&gt;"",$I5242,IF($E5242="SGD",1,IF($E5242="USD",Settings!$B$22,IF($E5242="HKD",Settings!$B$23,1))))</f>
        <v>1</v>
      </c>
      <c r="Q5242">
        <f t="shared" si="742"/>
        <v>0</v>
      </c>
      <c r="R5242">
        <f t="shared" si="743"/>
        <v>0</v>
      </c>
      <c r="S5242" t="str">
        <f t="shared" si="735"/>
        <v/>
      </c>
      <c r="T5242" t="str">
        <f t="shared" si="736"/>
        <v/>
      </c>
      <c r="U5242" t="str">
        <f t="shared" si="737"/>
        <v/>
      </c>
    </row>
    <row r="5243" spans="12:21" ht="15" customHeight="1" x14ac:dyDescent="0.15">
      <c r="L5243" s="244" t="str">
        <f t="shared" si="738"/>
        <v/>
      </c>
      <c r="M5243" s="245" t="str">
        <f t="shared" si="739"/>
        <v/>
      </c>
      <c r="N5243" s="244" t="str">
        <f t="shared" si="740"/>
        <v/>
      </c>
      <c r="O5243" s="244" t="str">
        <f t="shared" si="741"/>
        <v/>
      </c>
      <c r="P5243">
        <f>IF($I5243&lt;&gt;"",$I5243,IF($E5243="SGD",1,IF($E5243="USD",Settings!$B$22,IF($E5243="HKD",Settings!$B$23,1))))</f>
        <v>1</v>
      </c>
      <c r="Q5243">
        <f t="shared" si="742"/>
        <v>0</v>
      </c>
      <c r="R5243">
        <f t="shared" si="743"/>
        <v>0</v>
      </c>
      <c r="S5243" t="str">
        <f t="shared" si="735"/>
        <v/>
      </c>
      <c r="T5243" t="str">
        <f t="shared" si="736"/>
        <v/>
      </c>
      <c r="U5243" t="str">
        <f t="shared" si="737"/>
        <v/>
      </c>
    </row>
    <row r="5244" spans="12:21" ht="15" customHeight="1" x14ac:dyDescent="0.15">
      <c r="L5244" s="244" t="str">
        <f t="shared" si="738"/>
        <v/>
      </c>
      <c r="M5244" s="245" t="str">
        <f t="shared" si="739"/>
        <v/>
      </c>
      <c r="N5244" s="244" t="str">
        <f t="shared" si="740"/>
        <v/>
      </c>
      <c r="O5244" s="244" t="str">
        <f t="shared" si="741"/>
        <v/>
      </c>
      <c r="P5244">
        <f>IF($I5244&lt;&gt;"",$I5244,IF($E5244="SGD",1,IF($E5244="USD",Settings!$B$22,IF($E5244="HKD",Settings!$B$23,1))))</f>
        <v>1</v>
      </c>
      <c r="Q5244">
        <f t="shared" si="742"/>
        <v>0</v>
      </c>
      <c r="R5244">
        <f t="shared" si="743"/>
        <v>0</v>
      </c>
      <c r="S5244" t="str">
        <f t="shared" si="735"/>
        <v/>
      </c>
      <c r="T5244" t="str">
        <f t="shared" si="736"/>
        <v/>
      </c>
      <c r="U5244" t="str">
        <f t="shared" si="737"/>
        <v/>
      </c>
    </row>
    <row r="5245" spans="12:21" ht="15" customHeight="1" x14ac:dyDescent="0.15">
      <c r="L5245" s="244" t="str">
        <f t="shared" si="738"/>
        <v/>
      </c>
      <c r="M5245" s="245" t="str">
        <f t="shared" si="739"/>
        <v/>
      </c>
      <c r="N5245" s="244" t="str">
        <f t="shared" si="740"/>
        <v/>
      </c>
      <c r="O5245" s="244" t="str">
        <f t="shared" si="741"/>
        <v/>
      </c>
      <c r="P5245">
        <f>IF($I5245&lt;&gt;"",$I5245,IF($E5245="SGD",1,IF($E5245="USD",Settings!$B$22,IF($E5245="HKD",Settings!$B$23,1))))</f>
        <v>1</v>
      </c>
      <c r="Q5245">
        <f t="shared" si="742"/>
        <v>0</v>
      </c>
      <c r="R5245">
        <f t="shared" si="743"/>
        <v>0</v>
      </c>
      <c r="S5245" t="str">
        <f t="shared" si="735"/>
        <v/>
      </c>
      <c r="T5245" t="str">
        <f t="shared" si="736"/>
        <v/>
      </c>
      <c r="U5245" t="str">
        <f t="shared" si="737"/>
        <v/>
      </c>
    </row>
    <row r="5246" spans="12:21" ht="15" customHeight="1" x14ac:dyDescent="0.15">
      <c r="L5246" s="244" t="str">
        <f t="shared" si="738"/>
        <v/>
      </c>
      <c r="M5246" s="245" t="str">
        <f t="shared" si="739"/>
        <v/>
      </c>
      <c r="N5246" s="244" t="str">
        <f t="shared" si="740"/>
        <v/>
      </c>
      <c r="O5246" s="244" t="str">
        <f t="shared" si="741"/>
        <v/>
      </c>
      <c r="P5246">
        <f>IF($I5246&lt;&gt;"",$I5246,IF($E5246="SGD",1,IF($E5246="USD",Settings!$B$22,IF($E5246="HKD",Settings!$B$23,1))))</f>
        <v>1</v>
      </c>
      <c r="Q5246">
        <f t="shared" si="742"/>
        <v>0</v>
      </c>
      <c r="R5246">
        <f t="shared" si="743"/>
        <v>0</v>
      </c>
      <c r="S5246" t="str">
        <f t="shared" si="735"/>
        <v/>
      </c>
      <c r="T5246" t="str">
        <f t="shared" si="736"/>
        <v/>
      </c>
      <c r="U5246" t="str">
        <f t="shared" si="737"/>
        <v/>
      </c>
    </row>
    <row r="5247" spans="12:21" ht="15" customHeight="1" x14ac:dyDescent="0.15">
      <c r="L5247" s="244" t="str">
        <f t="shared" si="738"/>
        <v/>
      </c>
      <c r="M5247" s="245" t="str">
        <f t="shared" si="739"/>
        <v/>
      </c>
      <c r="N5247" s="244" t="str">
        <f t="shared" si="740"/>
        <v/>
      </c>
      <c r="O5247" s="244" t="str">
        <f t="shared" si="741"/>
        <v/>
      </c>
      <c r="P5247">
        <f>IF($I5247&lt;&gt;"",$I5247,IF($E5247="SGD",1,IF($E5247="USD",Settings!$B$22,IF($E5247="HKD",Settings!$B$23,1))))</f>
        <v>1</v>
      </c>
      <c r="Q5247">
        <f t="shared" si="742"/>
        <v>0</v>
      </c>
      <c r="R5247">
        <f t="shared" si="743"/>
        <v>0</v>
      </c>
      <c r="S5247" t="str">
        <f t="shared" si="735"/>
        <v/>
      </c>
      <c r="T5247" t="str">
        <f t="shared" si="736"/>
        <v/>
      </c>
      <c r="U5247" t="str">
        <f t="shared" si="737"/>
        <v/>
      </c>
    </row>
    <row r="5248" spans="12:21" ht="15" customHeight="1" x14ac:dyDescent="0.15">
      <c r="L5248" s="244" t="str">
        <f t="shared" si="738"/>
        <v/>
      </c>
      <c r="M5248" s="245" t="str">
        <f t="shared" si="739"/>
        <v/>
      </c>
      <c r="N5248" s="244" t="str">
        <f t="shared" si="740"/>
        <v/>
      </c>
      <c r="O5248" s="244" t="str">
        <f t="shared" si="741"/>
        <v/>
      </c>
      <c r="P5248">
        <f>IF($I5248&lt;&gt;"",$I5248,IF($E5248="SGD",1,IF($E5248="USD",Settings!$B$22,IF($E5248="HKD",Settings!$B$23,1))))</f>
        <v>1</v>
      </c>
      <c r="Q5248">
        <f t="shared" si="742"/>
        <v>0</v>
      </c>
      <c r="R5248">
        <f t="shared" si="743"/>
        <v>0</v>
      </c>
      <c r="S5248" t="str">
        <f t="shared" si="735"/>
        <v/>
      </c>
      <c r="T5248" t="str">
        <f t="shared" si="736"/>
        <v/>
      </c>
      <c r="U5248" t="str">
        <f t="shared" si="737"/>
        <v/>
      </c>
    </row>
    <row r="5249" spans="12:21" ht="15" customHeight="1" x14ac:dyDescent="0.15">
      <c r="L5249" s="244" t="str">
        <f t="shared" si="738"/>
        <v/>
      </c>
      <c r="M5249" s="245" t="str">
        <f t="shared" si="739"/>
        <v/>
      </c>
      <c r="N5249" s="244" t="str">
        <f t="shared" si="740"/>
        <v/>
      </c>
      <c r="O5249" s="244" t="str">
        <f t="shared" si="741"/>
        <v/>
      </c>
      <c r="P5249">
        <f>IF($I5249&lt;&gt;"",$I5249,IF($E5249="SGD",1,IF($E5249="USD",Settings!$B$22,IF($E5249="HKD",Settings!$B$23,1))))</f>
        <v>1</v>
      </c>
      <c r="Q5249">
        <f t="shared" si="742"/>
        <v>0</v>
      </c>
      <c r="R5249">
        <f t="shared" si="743"/>
        <v>0</v>
      </c>
      <c r="S5249" t="str">
        <f t="shared" si="735"/>
        <v/>
      </c>
      <c r="T5249" t="str">
        <f t="shared" si="736"/>
        <v/>
      </c>
      <c r="U5249" t="str">
        <f t="shared" si="737"/>
        <v/>
      </c>
    </row>
    <row r="5250" spans="12:21" ht="15" customHeight="1" x14ac:dyDescent="0.15">
      <c r="L5250" s="244" t="str">
        <f t="shared" si="738"/>
        <v/>
      </c>
      <c r="M5250" s="245" t="str">
        <f t="shared" si="739"/>
        <v/>
      </c>
      <c r="N5250" s="244" t="str">
        <f t="shared" si="740"/>
        <v/>
      </c>
      <c r="O5250" s="244" t="str">
        <f t="shared" si="741"/>
        <v/>
      </c>
      <c r="P5250">
        <f>IF($I5250&lt;&gt;"",$I5250,IF($E5250="SGD",1,IF($E5250="USD",Settings!$B$22,IF($E5250="HKD",Settings!$B$23,1))))</f>
        <v>1</v>
      </c>
      <c r="Q5250">
        <f t="shared" si="742"/>
        <v>0</v>
      </c>
      <c r="R5250">
        <f t="shared" si="743"/>
        <v>0</v>
      </c>
      <c r="S5250" t="str">
        <f t="shared" ref="S5250:S5313" si="744">IF(L5250="","",SUMIFS($M:$M,$L:$L,L5250,$T:$T,"&lt;="&amp;T5250))</f>
        <v/>
      </c>
      <c r="T5250" t="str">
        <f t="shared" ref="T5250:T5313" si="745">IF(L5250="","",INT(G5250)*100000+ROW())</f>
        <v/>
      </c>
      <c r="U5250" t="str">
        <f t="shared" ref="U5250:U5313" si="746">IF(L5250="","",IF(AND(COUNTIFS($L:$L,L5250,$S:$S,"&gt;-0.000001",$S:$S,"&lt;0.000001",$T:$T,"&gt;"&amp;T5250)=0,ABS(S5250)&gt;0.000001),1,0))</f>
        <v/>
      </c>
    </row>
    <row r="5251" spans="12:21" ht="15" customHeight="1" x14ac:dyDescent="0.15">
      <c r="L5251" s="244" t="str">
        <f t="shared" si="738"/>
        <v/>
      </c>
      <c r="M5251" s="245" t="str">
        <f t="shared" si="739"/>
        <v/>
      </c>
      <c r="N5251" s="244" t="str">
        <f t="shared" si="740"/>
        <v/>
      </c>
      <c r="O5251" s="244" t="str">
        <f t="shared" si="741"/>
        <v/>
      </c>
      <c r="P5251">
        <f>IF($I5251&lt;&gt;"",$I5251,IF($E5251="SGD",1,IF($E5251="USD",Settings!$B$22,IF($E5251="HKD",Settings!$B$23,1))))</f>
        <v>1</v>
      </c>
      <c r="Q5251">
        <f t="shared" si="742"/>
        <v>0</v>
      </c>
      <c r="R5251">
        <f t="shared" si="743"/>
        <v>0</v>
      </c>
      <c r="S5251" t="str">
        <f t="shared" si="744"/>
        <v/>
      </c>
      <c r="T5251" t="str">
        <f t="shared" si="745"/>
        <v/>
      </c>
      <c r="U5251" t="str">
        <f t="shared" si="746"/>
        <v/>
      </c>
    </row>
    <row r="5252" spans="12:21" ht="15" customHeight="1" x14ac:dyDescent="0.15">
      <c r="L5252" s="244" t="str">
        <f t="shared" si="738"/>
        <v/>
      </c>
      <c r="M5252" s="245" t="str">
        <f t="shared" si="739"/>
        <v/>
      </c>
      <c r="N5252" s="244" t="str">
        <f t="shared" si="740"/>
        <v/>
      </c>
      <c r="O5252" s="244" t="str">
        <f t="shared" si="741"/>
        <v/>
      </c>
      <c r="P5252">
        <f>IF($I5252&lt;&gt;"",$I5252,IF($E5252="SGD",1,IF($E5252="USD",Settings!$B$22,IF($E5252="HKD",Settings!$B$23,1))))</f>
        <v>1</v>
      </c>
      <c r="Q5252">
        <f t="shared" si="742"/>
        <v>0</v>
      </c>
      <c r="R5252">
        <f t="shared" si="743"/>
        <v>0</v>
      </c>
      <c r="S5252" t="str">
        <f t="shared" si="744"/>
        <v/>
      </c>
      <c r="T5252" t="str">
        <f t="shared" si="745"/>
        <v/>
      </c>
      <c r="U5252" t="str">
        <f t="shared" si="746"/>
        <v/>
      </c>
    </row>
    <row r="5253" spans="12:21" ht="15" customHeight="1" x14ac:dyDescent="0.15">
      <c r="L5253" s="244" t="str">
        <f t="shared" si="738"/>
        <v/>
      </c>
      <c r="M5253" s="245" t="str">
        <f t="shared" si="739"/>
        <v/>
      </c>
      <c r="N5253" s="244" t="str">
        <f t="shared" si="740"/>
        <v/>
      </c>
      <c r="O5253" s="244" t="str">
        <f t="shared" si="741"/>
        <v/>
      </c>
      <c r="P5253">
        <f>IF($I5253&lt;&gt;"",$I5253,IF($E5253="SGD",1,IF($E5253="USD",Settings!$B$22,IF($E5253="HKD",Settings!$B$23,1))))</f>
        <v>1</v>
      </c>
      <c r="Q5253">
        <f t="shared" si="742"/>
        <v>0</v>
      </c>
      <c r="R5253">
        <f t="shared" si="743"/>
        <v>0</v>
      </c>
      <c r="S5253" t="str">
        <f t="shared" si="744"/>
        <v/>
      </c>
      <c r="T5253" t="str">
        <f t="shared" si="745"/>
        <v/>
      </c>
      <c r="U5253" t="str">
        <f t="shared" si="746"/>
        <v/>
      </c>
    </row>
    <row r="5254" spans="12:21" ht="15" customHeight="1" x14ac:dyDescent="0.15">
      <c r="L5254" s="244" t="str">
        <f t="shared" si="738"/>
        <v/>
      </c>
      <c r="M5254" s="245" t="str">
        <f t="shared" si="739"/>
        <v/>
      </c>
      <c r="N5254" s="244" t="str">
        <f t="shared" si="740"/>
        <v/>
      </c>
      <c r="O5254" s="244" t="str">
        <f t="shared" si="741"/>
        <v/>
      </c>
      <c r="P5254">
        <f>IF($I5254&lt;&gt;"",$I5254,IF($E5254="SGD",1,IF($E5254="USD",Settings!$B$22,IF($E5254="HKD",Settings!$B$23,1))))</f>
        <v>1</v>
      </c>
      <c r="Q5254">
        <f t="shared" si="742"/>
        <v>0</v>
      </c>
      <c r="R5254">
        <f t="shared" si="743"/>
        <v>0</v>
      </c>
      <c r="S5254" t="str">
        <f t="shared" si="744"/>
        <v/>
      </c>
      <c r="T5254" t="str">
        <f t="shared" si="745"/>
        <v/>
      </c>
      <c r="U5254" t="str">
        <f t="shared" si="746"/>
        <v/>
      </c>
    </row>
    <row r="5255" spans="12:21" ht="15" customHeight="1" x14ac:dyDescent="0.15">
      <c r="L5255" s="244" t="str">
        <f t="shared" si="738"/>
        <v/>
      </c>
      <c r="M5255" s="245" t="str">
        <f t="shared" si="739"/>
        <v/>
      </c>
      <c r="N5255" s="244" t="str">
        <f t="shared" si="740"/>
        <v/>
      </c>
      <c r="O5255" s="244" t="str">
        <f t="shared" si="741"/>
        <v/>
      </c>
      <c r="P5255">
        <f>IF($I5255&lt;&gt;"",$I5255,IF($E5255="SGD",1,IF($E5255="USD",Settings!$B$22,IF($E5255="HKD",Settings!$B$23,1))))</f>
        <v>1</v>
      </c>
      <c r="Q5255">
        <f t="shared" si="742"/>
        <v>0</v>
      </c>
      <c r="R5255">
        <f t="shared" si="743"/>
        <v>0</v>
      </c>
      <c r="S5255" t="str">
        <f t="shared" si="744"/>
        <v/>
      </c>
      <c r="T5255" t="str">
        <f t="shared" si="745"/>
        <v/>
      </c>
      <c r="U5255" t="str">
        <f t="shared" si="746"/>
        <v/>
      </c>
    </row>
    <row r="5256" spans="12:21" ht="15" customHeight="1" x14ac:dyDescent="0.15">
      <c r="L5256" s="244" t="str">
        <f t="shared" si="738"/>
        <v/>
      </c>
      <c r="M5256" s="245" t="str">
        <f t="shared" si="739"/>
        <v/>
      </c>
      <c r="N5256" s="244" t="str">
        <f t="shared" si="740"/>
        <v/>
      </c>
      <c r="O5256" s="244" t="str">
        <f t="shared" si="741"/>
        <v/>
      </c>
      <c r="P5256">
        <f>IF($I5256&lt;&gt;"",$I5256,IF($E5256="SGD",1,IF($E5256="USD",Settings!$B$22,IF($E5256="HKD",Settings!$B$23,1))))</f>
        <v>1</v>
      </c>
      <c r="Q5256">
        <f t="shared" si="742"/>
        <v>0</v>
      </c>
      <c r="R5256">
        <f t="shared" si="743"/>
        <v>0</v>
      </c>
      <c r="S5256" t="str">
        <f t="shared" si="744"/>
        <v/>
      </c>
      <c r="T5256" t="str">
        <f t="shared" si="745"/>
        <v/>
      </c>
      <c r="U5256" t="str">
        <f t="shared" si="746"/>
        <v/>
      </c>
    </row>
    <row r="5257" spans="12:21" ht="15" customHeight="1" x14ac:dyDescent="0.15">
      <c r="L5257" s="244" t="str">
        <f t="shared" si="738"/>
        <v/>
      </c>
      <c r="M5257" s="245" t="str">
        <f t="shared" si="739"/>
        <v/>
      </c>
      <c r="N5257" s="244" t="str">
        <f t="shared" si="740"/>
        <v/>
      </c>
      <c r="O5257" s="244" t="str">
        <f t="shared" si="741"/>
        <v/>
      </c>
      <c r="P5257">
        <f>IF($I5257&lt;&gt;"",$I5257,IF($E5257="SGD",1,IF($E5257="USD",Settings!$B$22,IF($E5257="HKD",Settings!$B$23,1))))</f>
        <v>1</v>
      </c>
      <c r="Q5257">
        <f t="shared" si="742"/>
        <v>0</v>
      </c>
      <c r="R5257">
        <f t="shared" si="743"/>
        <v>0</v>
      </c>
      <c r="S5257" t="str">
        <f t="shared" si="744"/>
        <v/>
      </c>
      <c r="T5257" t="str">
        <f t="shared" si="745"/>
        <v/>
      </c>
      <c r="U5257" t="str">
        <f t="shared" si="746"/>
        <v/>
      </c>
    </row>
    <row r="5258" spans="12:21" ht="15" customHeight="1" x14ac:dyDescent="0.15">
      <c r="L5258" s="244" t="str">
        <f t="shared" si="738"/>
        <v/>
      </c>
      <c r="M5258" s="245" t="str">
        <f t="shared" si="739"/>
        <v/>
      </c>
      <c r="N5258" s="244" t="str">
        <f t="shared" si="740"/>
        <v/>
      </c>
      <c r="O5258" s="244" t="str">
        <f t="shared" si="741"/>
        <v/>
      </c>
      <c r="P5258">
        <f>IF($I5258&lt;&gt;"",$I5258,IF($E5258="SGD",1,IF($E5258="USD",Settings!$B$22,IF($E5258="HKD",Settings!$B$23,1))))</f>
        <v>1</v>
      </c>
      <c r="Q5258">
        <f t="shared" si="742"/>
        <v>0</v>
      </c>
      <c r="R5258">
        <f t="shared" si="743"/>
        <v>0</v>
      </c>
      <c r="S5258" t="str">
        <f t="shared" si="744"/>
        <v/>
      </c>
      <c r="T5258" t="str">
        <f t="shared" si="745"/>
        <v/>
      </c>
      <c r="U5258" t="str">
        <f t="shared" si="746"/>
        <v/>
      </c>
    </row>
    <row r="5259" spans="12:21" ht="15" customHeight="1" x14ac:dyDescent="0.15">
      <c r="L5259" s="244" t="str">
        <f t="shared" si="738"/>
        <v/>
      </c>
      <c r="M5259" s="245" t="str">
        <f t="shared" si="739"/>
        <v/>
      </c>
      <c r="N5259" s="244" t="str">
        <f t="shared" si="740"/>
        <v/>
      </c>
      <c r="O5259" s="244" t="str">
        <f t="shared" si="741"/>
        <v/>
      </c>
      <c r="P5259">
        <f>IF($I5259&lt;&gt;"",$I5259,IF($E5259="SGD",1,IF($E5259="USD",Settings!$B$22,IF($E5259="HKD",Settings!$B$23,1))))</f>
        <v>1</v>
      </c>
      <c r="Q5259">
        <f t="shared" si="742"/>
        <v>0</v>
      </c>
      <c r="R5259">
        <f t="shared" si="743"/>
        <v>0</v>
      </c>
      <c r="S5259" t="str">
        <f t="shared" si="744"/>
        <v/>
      </c>
      <c r="T5259" t="str">
        <f t="shared" si="745"/>
        <v/>
      </c>
      <c r="U5259" t="str">
        <f t="shared" si="746"/>
        <v/>
      </c>
    </row>
    <row r="5260" spans="12:21" ht="15" customHeight="1" x14ac:dyDescent="0.15">
      <c r="L5260" s="244" t="str">
        <f t="shared" si="738"/>
        <v/>
      </c>
      <c r="M5260" s="245" t="str">
        <f t="shared" si="739"/>
        <v/>
      </c>
      <c r="N5260" s="244" t="str">
        <f t="shared" si="740"/>
        <v/>
      </c>
      <c r="O5260" s="244" t="str">
        <f t="shared" si="741"/>
        <v/>
      </c>
      <c r="P5260">
        <f>IF($I5260&lt;&gt;"",$I5260,IF($E5260="SGD",1,IF($E5260="USD",Settings!$B$22,IF($E5260="HKD",Settings!$B$23,1))))</f>
        <v>1</v>
      </c>
      <c r="Q5260">
        <f t="shared" si="742"/>
        <v>0</v>
      </c>
      <c r="R5260">
        <f t="shared" si="743"/>
        <v>0</v>
      </c>
      <c r="S5260" t="str">
        <f t="shared" si="744"/>
        <v/>
      </c>
      <c r="T5260" t="str">
        <f t="shared" si="745"/>
        <v/>
      </c>
      <c r="U5260" t="str">
        <f t="shared" si="746"/>
        <v/>
      </c>
    </row>
    <row r="5261" spans="12:21" ht="15" customHeight="1" x14ac:dyDescent="0.15">
      <c r="L5261" s="244" t="str">
        <f t="shared" si="738"/>
        <v/>
      </c>
      <c r="M5261" s="245" t="str">
        <f t="shared" si="739"/>
        <v/>
      </c>
      <c r="N5261" s="244" t="str">
        <f t="shared" si="740"/>
        <v/>
      </c>
      <c r="O5261" s="244" t="str">
        <f t="shared" si="741"/>
        <v/>
      </c>
      <c r="P5261">
        <f>IF($I5261&lt;&gt;"",$I5261,IF($E5261="SGD",1,IF($E5261="USD",Settings!$B$22,IF($E5261="HKD",Settings!$B$23,1))))</f>
        <v>1</v>
      </c>
      <c r="Q5261">
        <f t="shared" si="742"/>
        <v>0</v>
      </c>
      <c r="R5261">
        <f t="shared" si="743"/>
        <v>0</v>
      </c>
      <c r="S5261" t="str">
        <f t="shared" si="744"/>
        <v/>
      </c>
      <c r="T5261" t="str">
        <f t="shared" si="745"/>
        <v/>
      </c>
      <c r="U5261" t="str">
        <f t="shared" si="746"/>
        <v/>
      </c>
    </row>
    <row r="5262" spans="12:21" ht="15" customHeight="1" x14ac:dyDescent="0.15">
      <c r="L5262" s="244" t="str">
        <f t="shared" si="738"/>
        <v/>
      </c>
      <c r="M5262" s="245" t="str">
        <f t="shared" si="739"/>
        <v/>
      </c>
      <c r="N5262" s="244" t="str">
        <f t="shared" si="740"/>
        <v/>
      </c>
      <c r="O5262" s="244" t="str">
        <f t="shared" si="741"/>
        <v/>
      </c>
      <c r="P5262">
        <f>IF($I5262&lt;&gt;"",$I5262,IF($E5262="SGD",1,IF($E5262="USD",Settings!$B$22,IF($E5262="HKD",Settings!$B$23,1))))</f>
        <v>1</v>
      </c>
      <c r="Q5262">
        <f t="shared" si="742"/>
        <v>0</v>
      </c>
      <c r="R5262">
        <f t="shared" si="743"/>
        <v>0</v>
      </c>
      <c r="S5262" t="str">
        <f t="shared" si="744"/>
        <v/>
      </c>
      <c r="T5262" t="str">
        <f t="shared" si="745"/>
        <v/>
      </c>
      <c r="U5262" t="str">
        <f t="shared" si="746"/>
        <v/>
      </c>
    </row>
    <row r="5263" spans="12:21" ht="15" customHeight="1" x14ac:dyDescent="0.15">
      <c r="L5263" s="244" t="str">
        <f t="shared" si="738"/>
        <v/>
      </c>
      <c r="M5263" s="245" t="str">
        <f t="shared" si="739"/>
        <v/>
      </c>
      <c r="N5263" s="244" t="str">
        <f t="shared" si="740"/>
        <v/>
      </c>
      <c r="O5263" s="244" t="str">
        <f t="shared" si="741"/>
        <v/>
      </c>
      <c r="P5263">
        <f>IF($I5263&lt;&gt;"",$I5263,IF($E5263="SGD",1,IF($E5263="USD",Settings!$B$22,IF($E5263="HKD",Settings!$B$23,1))))</f>
        <v>1</v>
      </c>
      <c r="Q5263">
        <f t="shared" si="742"/>
        <v>0</v>
      </c>
      <c r="R5263">
        <f t="shared" si="743"/>
        <v>0</v>
      </c>
      <c r="S5263" t="str">
        <f t="shared" si="744"/>
        <v/>
      </c>
      <c r="T5263" t="str">
        <f t="shared" si="745"/>
        <v/>
      </c>
      <c r="U5263" t="str">
        <f t="shared" si="746"/>
        <v/>
      </c>
    </row>
    <row r="5264" spans="12:21" ht="15" customHeight="1" x14ac:dyDescent="0.15">
      <c r="L5264" s="244" t="str">
        <f t="shared" si="738"/>
        <v/>
      </c>
      <c r="M5264" s="245" t="str">
        <f t="shared" si="739"/>
        <v/>
      </c>
      <c r="N5264" s="244" t="str">
        <f t="shared" si="740"/>
        <v/>
      </c>
      <c r="O5264" s="244" t="str">
        <f t="shared" si="741"/>
        <v/>
      </c>
      <c r="P5264">
        <f>IF($I5264&lt;&gt;"",$I5264,IF($E5264="SGD",1,IF($E5264="USD",Settings!$B$22,IF($E5264="HKD",Settings!$B$23,1))))</f>
        <v>1</v>
      </c>
      <c r="Q5264">
        <f t="shared" si="742"/>
        <v>0</v>
      </c>
      <c r="R5264">
        <f t="shared" si="743"/>
        <v>0</v>
      </c>
      <c r="S5264" t="str">
        <f t="shared" si="744"/>
        <v/>
      </c>
      <c r="T5264" t="str">
        <f t="shared" si="745"/>
        <v/>
      </c>
      <c r="U5264" t="str">
        <f t="shared" si="746"/>
        <v/>
      </c>
    </row>
    <row r="5265" spans="12:21" ht="15" customHeight="1" x14ac:dyDescent="0.15">
      <c r="L5265" s="244" t="str">
        <f t="shared" si="738"/>
        <v/>
      </c>
      <c r="M5265" s="245" t="str">
        <f t="shared" si="739"/>
        <v/>
      </c>
      <c r="N5265" s="244" t="str">
        <f t="shared" si="740"/>
        <v/>
      </c>
      <c r="O5265" s="244" t="str">
        <f t="shared" si="741"/>
        <v/>
      </c>
      <c r="P5265">
        <f>IF($I5265&lt;&gt;"",$I5265,IF($E5265="SGD",1,IF($E5265="USD",Settings!$B$22,IF($E5265="HKD",Settings!$B$23,1))))</f>
        <v>1</v>
      </c>
      <c r="Q5265">
        <f t="shared" si="742"/>
        <v>0</v>
      </c>
      <c r="R5265">
        <f t="shared" si="743"/>
        <v>0</v>
      </c>
      <c r="S5265" t="str">
        <f t="shared" si="744"/>
        <v/>
      </c>
      <c r="T5265" t="str">
        <f t="shared" si="745"/>
        <v/>
      </c>
      <c r="U5265" t="str">
        <f t="shared" si="746"/>
        <v/>
      </c>
    </row>
    <row r="5266" spans="12:21" ht="15" customHeight="1" x14ac:dyDescent="0.15">
      <c r="L5266" s="244" t="str">
        <f t="shared" si="738"/>
        <v/>
      </c>
      <c r="M5266" s="245" t="str">
        <f t="shared" si="739"/>
        <v/>
      </c>
      <c r="N5266" s="244" t="str">
        <f t="shared" si="740"/>
        <v/>
      </c>
      <c r="O5266" s="244" t="str">
        <f t="shared" si="741"/>
        <v/>
      </c>
      <c r="P5266">
        <f>IF($I5266&lt;&gt;"",$I5266,IF($E5266="SGD",1,IF($E5266="USD",Settings!$B$22,IF($E5266="HKD",Settings!$B$23,1))))</f>
        <v>1</v>
      </c>
      <c r="Q5266">
        <f t="shared" si="742"/>
        <v>0</v>
      </c>
      <c r="R5266">
        <f t="shared" si="743"/>
        <v>0</v>
      </c>
      <c r="S5266" t="str">
        <f t="shared" si="744"/>
        <v/>
      </c>
      <c r="T5266" t="str">
        <f t="shared" si="745"/>
        <v/>
      </c>
      <c r="U5266" t="str">
        <f t="shared" si="746"/>
        <v/>
      </c>
    </row>
    <row r="5267" spans="12:21" ht="15" customHeight="1" x14ac:dyDescent="0.15">
      <c r="L5267" s="244" t="str">
        <f t="shared" si="738"/>
        <v/>
      </c>
      <c r="M5267" s="245" t="str">
        <f t="shared" si="739"/>
        <v/>
      </c>
      <c r="N5267" s="244" t="str">
        <f t="shared" si="740"/>
        <v/>
      </c>
      <c r="O5267" s="244" t="str">
        <f t="shared" si="741"/>
        <v/>
      </c>
      <c r="P5267">
        <f>IF($I5267&lt;&gt;"",$I5267,IF($E5267="SGD",1,IF($E5267="USD",Settings!$B$22,IF($E5267="HKD",Settings!$B$23,1))))</f>
        <v>1</v>
      </c>
      <c r="Q5267">
        <f t="shared" si="742"/>
        <v>0</v>
      </c>
      <c r="R5267">
        <f t="shared" si="743"/>
        <v>0</v>
      </c>
      <c r="S5267" t="str">
        <f t="shared" si="744"/>
        <v/>
      </c>
      <c r="T5267" t="str">
        <f t="shared" si="745"/>
        <v/>
      </c>
      <c r="U5267" t="str">
        <f t="shared" si="746"/>
        <v/>
      </c>
    </row>
    <row r="5268" spans="12:21" ht="15" customHeight="1" x14ac:dyDescent="0.15">
      <c r="L5268" s="244" t="str">
        <f t="shared" si="738"/>
        <v/>
      </c>
      <c r="M5268" s="245" t="str">
        <f t="shared" si="739"/>
        <v/>
      </c>
      <c r="N5268" s="244" t="str">
        <f t="shared" si="740"/>
        <v/>
      </c>
      <c r="O5268" s="244" t="str">
        <f t="shared" si="741"/>
        <v/>
      </c>
      <c r="P5268">
        <f>IF($I5268&lt;&gt;"",$I5268,IF($E5268="SGD",1,IF($E5268="USD",Settings!$B$22,IF($E5268="HKD",Settings!$B$23,1))))</f>
        <v>1</v>
      </c>
      <c r="Q5268">
        <f t="shared" si="742"/>
        <v>0</v>
      </c>
      <c r="R5268">
        <f t="shared" si="743"/>
        <v>0</v>
      </c>
      <c r="S5268" t="str">
        <f t="shared" si="744"/>
        <v/>
      </c>
      <c r="T5268" t="str">
        <f t="shared" si="745"/>
        <v/>
      </c>
      <c r="U5268" t="str">
        <f t="shared" si="746"/>
        <v/>
      </c>
    </row>
    <row r="5269" spans="12:21" ht="15" customHeight="1" x14ac:dyDescent="0.15">
      <c r="L5269" s="244" t="str">
        <f t="shared" si="738"/>
        <v/>
      </c>
      <c r="M5269" s="245" t="str">
        <f t="shared" si="739"/>
        <v/>
      </c>
      <c r="N5269" s="244" t="str">
        <f t="shared" si="740"/>
        <v/>
      </c>
      <c r="O5269" s="244" t="str">
        <f t="shared" si="741"/>
        <v/>
      </c>
      <c r="P5269">
        <f>IF($I5269&lt;&gt;"",$I5269,IF($E5269="SGD",1,IF($E5269="USD",Settings!$B$22,IF($E5269="HKD",Settings!$B$23,1))))</f>
        <v>1</v>
      </c>
      <c r="Q5269">
        <f t="shared" si="742"/>
        <v>0</v>
      </c>
      <c r="R5269">
        <f t="shared" si="743"/>
        <v>0</v>
      </c>
      <c r="S5269" t="str">
        <f t="shared" si="744"/>
        <v/>
      </c>
      <c r="T5269" t="str">
        <f t="shared" si="745"/>
        <v/>
      </c>
      <c r="U5269" t="str">
        <f t="shared" si="746"/>
        <v/>
      </c>
    </row>
    <row r="5270" spans="12:21" ht="15" customHeight="1" x14ac:dyDescent="0.15">
      <c r="L5270" s="244" t="str">
        <f t="shared" si="738"/>
        <v/>
      </c>
      <c r="M5270" s="245" t="str">
        <f t="shared" si="739"/>
        <v/>
      </c>
      <c r="N5270" s="244" t="str">
        <f t="shared" si="740"/>
        <v/>
      </c>
      <c r="O5270" s="244" t="str">
        <f t="shared" si="741"/>
        <v/>
      </c>
      <c r="P5270">
        <f>IF($I5270&lt;&gt;"",$I5270,IF($E5270="SGD",1,IF($E5270="USD",Settings!$B$22,IF($E5270="HKD",Settings!$B$23,1))))</f>
        <v>1</v>
      </c>
      <c r="Q5270">
        <f t="shared" si="742"/>
        <v>0</v>
      </c>
      <c r="R5270">
        <f t="shared" si="743"/>
        <v>0</v>
      </c>
      <c r="S5270" t="str">
        <f t="shared" si="744"/>
        <v/>
      </c>
      <c r="T5270" t="str">
        <f t="shared" si="745"/>
        <v/>
      </c>
      <c r="U5270" t="str">
        <f t="shared" si="746"/>
        <v/>
      </c>
    </row>
    <row r="5271" spans="12:21" ht="15" customHeight="1" x14ac:dyDescent="0.15">
      <c r="L5271" s="244" t="str">
        <f t="shared" si="738"/>
        <v/>
      </c>
      <c r="M5271" s="245" t="str">
        <f t="shared" si="739"/>
        <v/>
      </c>
      <c r="N5271" s="244" t="str">
        <f t="shared" si="740"/>
        <v/>
      </c>
      <c r="O5271" s="244" t="str">
        <f t="shared" si="741"/>
        <v/>
      </c>
      <c r="P5271">
        <f>IF($I5271&lt;&gt;"",$I5271,IF($E5271="SGD",1,IF($E5271="USD",Settings!$B$22,IF($E5271="HKD",Settings!$B$23,1))))</f>
        <v>1</v>
      </c>
      <c r="Q5271">
        <f t="shared" si="742"/>
        <v>0</v>
      </c>
      <c r="R5271">
        <f t="shared" si="743"/>
        <v>0</v>
      </c>
      <c r="S5271" t="str">
        <f t="shared" si="744"/>
        <v/>
      </c>
      <c r="T5271" t="str">
        <f t="shared" si="745"/>
        <v/>
      </c>
      <c r="U5271" t="str">
        <f t="shared" si="746"/>
        <v/>
      </c>
    </row>
    <row r="5272" spans="12:21" ht="15" customHeight="1" x14ac:dyDescent="0.15">
      <c r="L5272" s="244" t="str">
        <f t="shared" si="738"/>
        <v/>
      </c>
      <c r="M5272" s="245" t="str">
        <f t="shared" si="739"/>
        <v/>
      </c>
      <c r="N5272" s="244" t="str">
        <f t="shared" si="740"/>
        <v/>
      </c>
      <c r="O5272" s="244" t="str">
        <f t="shared" si="741"/>
        <v/>
      </c>
      <c r="P5272">
        <f>IF($I5272&lt;&gt;"",$I5272,IF($E5272="SGD",1,IF($E5272="USD",Settings!$B$22,IF($E5272="HKD",Settings!$B$23,1))))</f>
        <v>1</v>
      </c>
      <c r="Q5272">
        <f t="shared" si="742"/>
        <v>0</v>
      </c>
      <c r="R5272">
        <f t="shared" si="743"/>
        <v>0</v>
      </c>
      <c r="S5272" t="str">
        <f t="shared" si="744"/>
        <v/>
      </c>
      <c r="T5272" t="str">
        <f t="shared" si="745"/>
        <v/>
      </c>
      <c r="U5272" t="str">
        <f t="shared" si="746"/>
        <v/>
      </c>
    </row>
    <row r="5273" spans="12:21" ht="15" customHeight="1" x14ac:dyDescent="0.15">
      <c r="L5273" s="244" t="str">
        <f t="shared" si="738"/>
        <v/>
      </c>
      <c r="M5273" s="245" t="str">
        <f t="shared" si="739"/>
        <v/>
      </c>
      <c r="N5273" s="244" t="str">
        <f t="shared" si="740"/>
        <v/>
      </c>
      <c r="O5273" s="244" t="str">
        <f t="shared" si="741"/>
        <v/>
      </c>
      <c r="P5273">
        <f>IF($I5273&lt;&gt;"",$I5273,IF($E5273="SGD",1,IF($E5273="USD",Settings!$B$22,IF($E5273="HKD",Settings!$B$23,1))))</f>
        <v>1</v>
      </c>
      <c r="Q5273">
        <f t="shared" si="742"/>
        <v>0</v>
      </c>
      <c r="R5273">
        <f t="shared" si="743"/>
        <v>0</v>
      </c>
      <c r="S5273" t="str">
        <f t="shared" si="744"/>
        <v/>
      </c>
      <c r="T5273" t="str">
        <f t="shared" si="745"/>
        <v/>
      </c>
      <c r="U5273" t="str">
        <f t="shared" si="746"/>
        <v/>
      </c>
    </row>
    <row r="5274" spans="12:21" ht="15" customHeight="1" x14ac:dyDescent="0.15">
      <c r="L5274" s="244" t="str">
        <f t="shared" si="738"/>
        <v/>
      </c>
      <c r="M5274" s="245" t="str">
        <f t="shared" si="739"/>
        <v/>
      </c>
      <c r="N5274" s="244" t="str">
        <f t="shared" si="740"/>
        <v/>
      </c>
      <c r="O5274" s="244" t="str">
        <f t="shared" si="741"/>
        <v/>
      </c>
      <c r="P5274">
        <f>IF($I5274&lt;&gt;"",$I5274,IF($E5274="SGD",1,IF($E5274="USD",Settings!$B$22,IF($E5274="HKD",Settings!$B$23,1))))</f>
        <v>1</v>
      </c>
      <c r="Q5274">
        <f t="shared" si="742"/>
        <v>0</v>
      </c>
      <c r="R5274">
        <f t="shared" si="743"/>
        <v>0</v>
      </c>
      <c r="S5274" t="str">
        <f t="shared" si="744"/>
        <v/>
      </c>
      <c r="T5274" t="str">
        <f t="shared" si="745"/>
        <v/>
      </c>
      <c r="U5274" t="str">
        <f t="shared" si="746"/>
        <v/>
      </c>
    </row>
    <row r="5275" spans="12:21" ht="15" customHeight="1" x14ac:dyDescent="0.15">
      <c r="L5275" s="244" t="str">
        <f t="shared" si="738"/>
        <v/>
      </c>
      <c r="M5275" s="245" t="str">
        <f t="shared" si="739"/>
        <v/>
      </c>
      <c r="N5275" s="244" t="str">
        <f t="shared" si="740"/>
        <v/>
      </c>
      <c r="O5275" s="244" t="str">
        <f t="shared" si="741"/>
        <v/>
      </c>
      <c r="P5275">
        <f>IF($I5275&lt;&gt;"",$I5275,IF($E5275="SGD",1,IF($E5275="USD",Settings!$B$22,IF($E5275="HKD",Settings!$B$23,1))))</f>
        <v>1</v>
      </c>
      <c r="Q5275">
        <f t="shared" si="742"/>
        <v>0</v>
      </c>
      <c r="R5275">
        <f t="shared" si="743"/>
        <v>0</v>
      </c>
      <c r="S5275" t="str">
        <f t="shared" si="744"/>
        <v/>
      </c>
      <c r="T5275" t="str">
        <f t="shared" si="745"/>
        <v/>
      </c>
      <c r="U5275" t="str">
        <f t="shared" si="746"/>
        <v/>
      </c>
    </row>
    <row r="5276" spans="12:21" ht="15" customHeight="1" x14ac:dyDescent="0.15">
      <c r="L5276" s="244" t="str">
        <f t="shared" si="738"/>
        <v/>
      </c>
      <c r="M5276" s="245" t="str">
        <f t="shared" si="739"/>
        <v/>
      </c>
      <c r="N5276" s="244" t="str">
        <f t="shared" si="740"/>
        <v/>
      </c>
      <c r="O5276" s="244" t="str">
        <f t="shared" si="741"/>
        <v/>
      </c>
      <c r="P5276">
        <f>IF($I5276&lt;&gt;"",$I5276,IF($E5276="SGD",1,IF($E5276="USD",Settings!$B$22,IF($E5276="HKD",Settings!$B$23,1))))</f>
        <v>1</v>
      </c>
      <c r="Q5276">
        <f t="shared" si="742"/>
        <v>0</v>
      </c>
      <c r="R5276">
        <f t="shared" si="743"/>
        <v>0</v>
      </c>
      <c r="S5276" t="str">
        <f t="shared" si="744"/>
        <v/>
      </c>
      <c r="T5276" t="str">
        <f t="shared" si="745"/>
        <v/>
      </c>
      <c r="U5276" t="str">
        <f t="shared" si="746"/>
        <v/>
      </c>
    </row>
    <row r="5277" spans="12:21" ht="15" customHeight="1" x14ac:dyDescent="0.15">
      <c r="L5277" s="244" t="str">
        <f t="shared" si="738"/>
        <v/>
      </c>
      <c r="M5277" s="245" t="str">
        <f t="shared" si="739"/>
        <v/>
      </c>
      <c r="N5277" s="244" t="str">
        <f t="shared" si="740"/>
        <v/>
      </c>
      <c r="O5277" s="244" t="str">
        <f t="shared" si="741"/>
        <v/>
      </c>
      <c r="P5277">
        <f>IF($I5277&lt;&gt;"",$I5277,IF($E5277="SGD",1,IF($E5277="USD",Settings!$B$22,IF($E5277="HKD",Settings!$B$23,1))))</f>
        <v>1</v>
      </c>
      <c r="Q5277">
        <f t="shared" si="742"/>
        <v>0</v>
      </c>
      <c r="R5277">
        <f t="shared" si="743"/>
        <v>0</v>
      </c>
      <c r="S5277" t="str">
        <f t="shared" si="744"/>
        <v/>
      </c>
      <c r="T5277" t="str">
        <f t="shared" si="745"/>
        <v/>
      </c>
      <c r="U5277" t="str">
        <f t="shared" si="746"/>
        <v/>
      </c>
    </row>
    <row r="5278" spans="12:21" ht="15" customHeight="1" x14ac:dyDescent="0.15">
      <c r="L5278" s="244" t="str">
        <f t="shared" si="738"/>
        <v/>
      </c>
      <c r="M5278" s="245" t="str">
        <f t="shared" si="739"/>
        <v/>
      </c>
      <c r="N5278" s="244" t="str">
        <f t="shared" si="740"/>
        <v/>
      </c>
      <c r="O5278" s="244" t="str">
        <f t="shared" si="741"/>
        <v/>
      </c>
      <c r="P5278">
        <f>IF($I5278&lt;&gt;"",$I5278,IF($E5278="SGD",1,IF($E5278="USD",Settings!$B$22,IF($E5278="HKD",Settings!$B$23,1))))</f>
        <v>1</v>
      </c>
      <c r="Q5278">
        <f t="shared" si="742"/>
        <v>0</v>
      </c>
      <c r="R5278">
        <f t="shared" si="743"/>
        <v>0</v>
      </c>
      <c r="S5278" t="str">
        <f t="shared" si="744"/>
        <v/>
      </c>
      <c r="T5278" t="str">
        <f t="shared" si="745"/>
        <v/>
      </c>
      <c r="U5278" t="str">
        <f t="shared" si="746"/>
        <v/>
      </c>
    </row>
    <row r="5279" spans="12:21" ht="15" customHeight="1" x14ac:dyDescent="0.15">
      <c r="L5279" s="244" t="str">
        <f t="shared" si="738"/>
        <v/>
      </c>
      <c r="M5279" s="245" t="str">
        <f t="shared" si="739"/>
        <v/>
      </c>
      <c r="N5279" s="244" t="str">
        <f t="shared" si="740"/>
        <v/>
      </c>
      <c r="O5279" s="244" t="str">
        <f t="shared" si="741"/>
        <v/>
      </c>
      <c r="P5279">
        <f>IF($I5279&lt;&gt;"",$I5279,IF($E5279="SGD",1,IF($E5279="USD",Settings!$B$22,IF($E5279="HKD",Settings!$B$23,1))))</f>
        <v>1</v>
      </c>
      <c r="Q5279">
        <f t="shared" si="742"/>
        <v>0</v>
      </c>
      <c r="R5279">
        <f t="shared" si="743"/>
        <v>0</v>
      </c>
      <c r="S5279" t="str">
        <f t="shared" si="744"/>
        <v/>
      </c>
      <c r="T5279" t="str">
        <f t="shared" si="745"/>
        <v/>
      </c>
      <c r="U5279" t="str">
        <f t="shared" si="746"/>
        <v/>
      </c>
    </row>
    <row r="5280" spans="12:21" ht="15" customHeight="1" x14ac:dyDescent="0.15">
      <c r="L5280" s="244" t="str">
        <f t="shared" si="738"/>
        <v/>
      </c>
      <c r="M5280" s="245" t="str">
        <f t="shared" si="739"/>
        <v/>
      </c>
      <c r="N5280" s="244" t="str">
        <f t="shared" si="740"/>
        <v/>
      </c>
      <c r="O5280" s="244" t="str">
        <f t="shared" si="741"/>
        <v/>
      </c>
      <c r="P5280">
        <f>IF($I5280&lt;&gt;"",$I5280,IF($E5280="SGD",1,IF($E5280="USD",Settings!$B$22,IF($E5280="HKD",Settings!$B$23,1))))</f>
        <v>1</v>
      </c>
      <c r="Q5280">
        <f t="shared" si="742"/>
        <v>0</v>
      </c>
      <c r="R5280">
        <f t="shared" si="743"/>
        <v>0</v>
      </c>
      <c r="S5280" t="str">
        <f t="shared" si="744"/>
        <v/>
      </c>
      <c r="T5280" t="str">
        <f t="shared" si="745"/>
        <v/>
      </c>
      <c r="U5280" t="str">
        <f t="shared" si="746"/>
        <v/>
      </c>
    </row>
    <row r="5281" spans="12:21" ht="15" customHeight="1" x14ac:dyDescent="0.15">
      <c r="L5281" s="244" t="str">
        <f t="shared" si="738"/>
        <v/>
      </c>
      <c r="M5281" s="245" t="str">
        <f t="shared" si="739"/>
        <v/>
      </c>
      <c r="N5281" s="244" t="str">
        <f t="shared" si="740"/>
        <v/>
      </c>
      <c r="O5281" s="244" t="str">
        <f t="shared" si="741"/>
        <v/>
      </c>
      <c r="P5281">
        <f>IF($I5281&lt;&gt;"",$I5281,IF($E5281="SGD",1,IF($E5281="USD",Settings!$B$22,IF($E5281="HKD",Settings!$B$23,1))))</f>
        <v>1</v>
      </c>
      <c r="Q5281">
        <f t="shared" si="742"/>
        <v>0</v>
      </c>
      <c r="R5281">
        <f t="shared" si="743"/>
        <v>0</v>
      </c>
      <c r="S5281" t="str">
        <f t="shared" si="744"/>
        <v/>
      </c>
      <c r="T5281" t="str">
        <f t="shared" si="745"/>
        <v/>
      </c>
      <c r="U5281" t="str">
        <f t="shared" si="746"/>
        <v/>
      </c>
    </row>
    <row r="5282" spans="12:21" ht="15" customHeight="1" x14ac:dyDescent="0.15">
      <c r="L5282" s="244" t="str">
        <f t="shared" si="738"/>
        <v/>
      </c>
      <c r="M5282" s="245" t="str">
        <f t="shared" si="739"/>
        <v/>
      </c>
      <c r="N5282" s="244" t="str">
        <f t="shared" si="740"/>
        <v/>
      </c>
      <c r="O5282" s="244" t="str">
        <f t="shared" si="741"/>
        <v/>
      </c>
      <c r="P5282">
        <f>IF($I5282&lt;&gt;"",$I5282,IF($E5282="SGD",1,IF($E5282="USD",Settings!$B$22,IF($E5282="HKD",Settings!$B$23,1))))</f>
        <v>1</v>
      </c>
      <c r="Q5282">
        <f t="shared" si="742"/>
        <v>0</v>
      </c>
      <c r="R5282">
        <f t="shared" si="743"/>
        <v>0</v>
      </c>
      <c r="S5282" t="str">
        <f t="shared" si="744"/>
        <v/>
      </c>
      <c r="T5282" t="str">
        <f t="shared" si="745"/>
        <v/>
      </c>
      <c r="U5282" t="str">
        <f t="shared" si="746"/>
        <v/>
      </c>
    </row>
    <row r="5283" spans="12:21" ht="15" customHeight="1" x14ac:dyDescent="0.15">
      <c r="L5283" s="244" t="str">
        <f t="shared" si="738"/>
        <v/>
      </c>
      <c r="M5283" s="245" t="str">
        <f t="shared" si="739"/>
        <v/>
      </c>
      <c r="N5283" s="244" t="str">
        <f t="shared" si="740"/>
        <v/>
      </c>
      <c r="O5283" s="244" t="str">
        <f t="shared" si="741"/>
        <v/>
      </c>
      <c r="P5283">
        <f>IF($I5283&lt;&gt;"",$I5283,IF($E5283="SGD",1,IF($E5283="USD",Settings!$B$22,IF($E5283="HKD",Settings!$B$23,1))))</f>
        <v>1</v>
      </c>
      <c r="Q5283">
        <f t="shared" si="742"/>
        <v>0</v>
      </c>
      <c r="R5283">
        <f t="shared" si="743"/>
        <v>0</v>
      </c>
      <c r="S5283" t="str">
        <f t="shared" si="744"/>
        <v/>
      </c>
      <c r="T5283" t="str">
        <f t="shared" si="745"/>
        <v/>
      </c>
      <c r="U5283" t="str">
        <f t="shared" si="746"/>
        <v/>
      </c>
    </row>
    <row r="5284" spans="12:21" ht="15" customHeight="1" x14ac:dyDescent="0.15">
      <c r="L5284" s="244" t="str">
        <f t="shared" si="738"/>
        <v/>
      </c>
      <c r="M5284" s="245" t="str">
        <f t="shared" si="739"/>
        <v/>
      </c>
      <c r="N5284" s="244" t="str">
        <f t="shared" si="740"/>
        <v/>
      </c>
      <c r="O5284" s="244" t="str">
        <f t="shared" si="741"/>
        <v/>
      </c>
      <c r="P5284">
        <f>IF($I5284&lt;&gt;"",$I5284,IF($E5284="SGD",1,IF($E5284="USD",Settings!$B$22,IF($E5284="HKD",Settings!$B$23,1))))</f>
        <v>1</v>
      </c>
      <c r="Q5284">
        <f t="shared" si="742"/>
        <v>0</v>
      </c>
      <c r="R5284">
        <f t="shared" si="743"/>
        <v>0</v>
      </c>
      <c r="S5284" t="str">
        <f t="shared" si="744"/>
        <v/>
      </c>
      <c r="T5284" t="str">
        <f t="shared" si="745"/>
        <v/>
      </c>
      <c r="U5284" t="str">
        <f t="shared" si="746"/>
        <v/>
      </c>
    </row>
    <row r="5285" spans="12:21" ht="15" customHeight="1" x14ac:dyDescent="0.15">
      <c r="L5285" s="244" t="str">
        <f t="shared" si="738"/>
        <v/>
      </c>
      <c r="M5285" s="245" t="str">
        <f t="shared" si="739"/>
        <v/>
      </c>
      <c r="N5285" s="244" t="str">
        <f t="shared" si="740"/>
        <v/>
      </c>
      <c r="O5285" s="244" t="str">
        <f t="shared" si="741"/>
        <v/>
      </c>
      <c r="P5285">
        <f>IF($I5285&lt;&gt;"",$I5285,IF($E5285="SGD",1,IF($E5285="USD",Settings!$B$22,IF($E5285="HKD",Settings!$B$23,1))))</f>
        <v>1</v>
      </c>
      <c r="Q5285">
        <f t="shared" si="742"/>
        <v>0</v>
      </c>
      <c r="R5285">
        <f t="shared" si="743"/>
        <v>0</v>
      </c>
      <c r="S5285" t="str">
        <f t="shared" si="744"/>
        <v/>
      </c>
      <c r="T5285" t="str">
        <f t="shared" si="745"/>
        <v/>
      </c>
      <c r="U5285" t="str">
        <f t="shared" si="746"/>
        <v/>
      </c>
    </row>
    <row r="5286" spans="12:21" ht="15" customHeight="1" x14ac:dyDescent="0.15">
      <c r="L5286" s="244" t="str">
        <f t="shared" si="738"/>
        <v/>
      </c>
      <c r="M5286" s="245" t="str">
        <f t="shared" si="739"/>
        <v/>
      </c>
      <c r="N5286" s="244" t="str">
        <f t="shared" si="740"/>
        <v/>
      </c>
      <c r="O5286" s="244" t="str">
        <f t="shared" si="741"/>
        <v/>
      </c>
      <c r="P5286">
        <f>IF($I5286&lt;&gt;"",$I5286,IF($E5286="SGD",1,IF($E5286="USD",Settings!$B$22,IF($E5286="HKD",Settings!$B$23,1))))</f>
        <v>1</v>
      </c>
      <c r="Q5286">
        <f t="shared" si="742"/>
        <v>0</v>
      </c>
      <c r="R5286">
        <f t="shared" si="743"/>
        <v>0</v>
      </c>
      <c r="S5286" t="str">
        <f t="shared" si="744"/>
        <v/>
      </c>
      <c r="T5286" t="str">
        <f t="shared" si="745"/>
        <v/>
      </c>
      <c r="U5286" t="str">
        <f t="shared" si="746"/>
        <v/>
      </c>
    </row>
    <row r="5287" spans="12:21" ht="15" customHeight="1" x14ac:dyDescent="0.15">
      <c r="L5287" s="244" t="str">
        <f t="shared" si="738"/>
        <v/>
      </c>
      <c r="M5287" s="245" t="str">
        <f t="shared" si="739"/>
        <v/>
      </c>
      <c r="N5287" s="244" t="str">
        <f t="shared" si="740"/>
        <v/>
      </c>
      <c r="O5287" s="244" t="str">
        <f t="shared" si="741"/>
        <v/>
      </c>
      <c r="P5287">
        <f>IF($I5287&lt;&gt;"",$I5287,IF($E5287="SGD",1,IF($E5287="USD",Settings!$B$22,IF($E5287="HKD",Settings!$B$23,1))))</f>
        <v>1</v>
      </c>
      <c r="Q5287">
        <f t="shared" si="742"/>
        <v>0</v>
      </c>
      <c r="R5287">
        <f t="shared" si="743"/>
        <v>0</v>
      </c>
      <c r="S5287" t="str">
        <f t="shared" si="744"/>
        <v/>
      </c>
      <c r="T5287" t="str">
        <f t="shared" si="745"/>
        <v/>
      </c>
      <c r="U5287" t="str">
        <f t="shared" si="746"/>
        <v/>
      </c>
    </row>
    <row r="5288" spans="12:21" ht="15" customHeight="1" x14ac:dyDescent="0.15">
      <c r="L5288" s="244" t="str">
        <f t="shared" si="738"/>
        <v/>
      </c>
      <c r="M5288" s="245" t="str">
        <f t="shared" si="739"/>
        <v/>
      </c>
      <c r="N5288" s="244" t="str">
        <f t="shared" si="740"/>
        <v/>
      </c>
      <c r="O5288" s="244" t="str">
        <f t="shared" si="741"/>
        <v/>
      </c>
      <c r="P5288">
        <f>IF($I5288&lt;&gt;"",$I5288,IF($E5288="SGD",1,IF($E5288="USD",Settings!$B$22,IF($E5288="HKD",Settings!$B$23,1))))</f>
        <v>1</v>
      </c>
      <c r="Q5288">
        <f t="shared" si="742"/>
        <v>0</v>
      </c>
      <c r="R5288">
        <f t="shared" si="743"/>
        <v>0</v>
      </c>
      <c r="S5288" t="str">
        <f t="shared" si="744"/>
        <v/>
      </c>
      <c r="T5288" t="str">
        <f t="shared" si="745"/>
        <v/>
      </c>
      <c r="U5288" t="str">
        <f t="shared" si="746"/>
        <v/>
      </c>
    </row>
    <row r="5289" spans="12:21" ht="15" customHeight="1" x14ac:dyDescent="0.15">
      <c r="L5289" s="244" t="str">
        <f t="shared" ref="L5289:L5352" si="747">IF(OR(B5289="",C5289="",E5289=""),"",B5289&amp;":"&amp;C5289&amp;":"&amp;E5289)</f>
        <v/>
      </c>
      <c r="M5289" s="245" t="str">
        <f t="shared" ref="M5289:M5352" si="748">IF(A5289="","",A5289*D5289)</f>
        <v/>
      </c>
      <c r="N5289" s="244" t="str">
        <f t="shared" ref="N5289:N5352" si="749">IF(A5289="","",IF(OR(A5289=1,A5289=0),J5289,0))</f>
        <v/>
      </c>
      <c r="O5289" s="244" t="str">
        <f t="shared" ref="O5289:O5352" si="750">IF(A5289="","",IF(A5289=-1,J5289,0))</f>
        <v/>
      </c>
      <c r="P5289">
        <f>IF($I5289&lt;&gt;"",$I5289,IF($E5289="SGD",1,IF($E5289="USD",Settings!$B$22,IF($E5289="HKD",Settings!$B$23,1))))</f>
        <v>1</v>
      </c>
      <c r="Q5289">
        <f t="shared" ref="Q5289:Q5352" si="751">IF($L5289="",0,($O5289-$N5289+IF($A5289=2,$J5289,0))*$P5289)</f>
        <v>0</v>
      </c>
      <c r="R5289">
        <f t="shared" ref="R5289:R5352" si="752">IF($L5289="",0,IF($A5289=2,$J5289*$P5289,0))</f>
        <v>0</v>
      </c>
      <c r="S5289" t="str">
        <f t="shared" si="744"/>
        <v/>
      </c>
      <c r="T5289" t="str">
        <f t="shared" si="745"/>
        <v/>
      </c>
      <c r="U5289" t="str">
        <f t="shared" si="746"/>
        <v/>
      </c>
    </row>
    <row r="5290" spans="12:21" ht="15" customHeight="1" x14ac:dyDescent="0.15">
      <c r="L5290" s="244" t="str">
        <f t="shared" si="747"/>
        <v/>
      </c>
      <c r="M5290" s="245" t="str">
        <f t="shared" si="748"/>
        <v/>
      </c>
      <c r="N5290" s="244" t="str">
        <f t="shared" si="749"/>
        <v/>
      </c>
      <c r="O5290" s="244" t="str">
        <f t="shared" si="750"/>
        <v/>
      </c>
      <c r="P5290">
        <f>IF($I5290&lt;&gt;"",$I5290,IF($E5290="SGD",1,IF($E5290="USD",Settings!$B$22,IF($E5290="HKD",Settings!$B$23,1))))</f>
        <v>1</v>
      </c>
      <c r="Q5290">
        <f t="shared" si="751"/>
        <v>0</v>
      </c>
      <c r="R5290">
        <f t="shared" si="752"/>
        <v>0</v>
      </c>
      <c r="S5290" t="str">
        <f t="shared" si="744"/>
        <v/>
      </c>
      <c r="T5290" t="str">
        <f t="shared" si="745"/>
        <v/>
      </c>
      <c r="U5290" t="str">
        <f t="shared" si="746"/>
        <v/>
      </c>
    </row>
    <row r="5291" spans="12:21" ht="15" customHeight="1" x14ac:dyDescent="0.15">
      <c r="L5291" s="244" t="str">
        <f t="shared" si="747"/>
        <v/>
      </c>
      <c r="M5291" s="245" t="str">
        <f t="shared" si="748"/>
        <v/>
      </c>
      <c r="N5291" s="244" t="str">
        <f t="shared" si="749"/>
        <v/>
      </c>
      <c r="O5291" s="244" t="str">
        <f t="shared" si="750"/>
        <v/>
      </c>
      <c r="P5291">
        <f>IF($I5291&lt;&gt;"",$I5291,IF($E5291="SGD",1,IF($E5291="USD",Settings!$B$22,IF($E5291="HKD",Settings!$B$23,1))))</f>
        <v>1</v>
      </c>
      <c r="Q5291">
        <f t="shared" si="751"/>
        <v>0</v>
      </c>
      <c r="R5291">
        <f t="shared" si="752"/>
        <v>0</v>
      </c>
      <c r="S5291" t="str">
        <f t="shared" si="744"/>
        <v/>
      </c>
      <c r="T5291" t="str">
        <f t="shared" si="745"/>
        <v/>
      </c>
      <c r="U5291" t="str">
        <f t="shared" si="746"/>
        <v/>
      </c>
    </row>
    <row r="5292" spans="12:21" ht="15" customHeight="1" x14ac:dyDescent="0.15">
      <c r="L5292" s="244" t="str">
        <f t="shared" si="747"/>
        <v/>
      </c>
      <c r="M5292" s="245" t="str">
        <f t="shared" si="748"/>
        <v/>
      </c>
      <c r="N5292" s="244" t="str">
        <f t="shared" si="749"/>
        <v/>
      </c>
      <c r="O5292" s="244" t="str">
        <f t="shared" si="750"/>
        <v/>
      </c>
      <c r="P5292">
        <f>IF($I5292&lt;&gt;"",$I5292,IF($E5292="SGD",1,IF($E5292="USD",Settings!$B$22,IF($E5292="HKD",Settings!$B$23,1))))</f>
        <v>1</v>
      </c>
      <c r="Q5292">
        <f t="shared" si="751"/>
        <v>0</v>
      </c>
      <c r="R5292">
        <f t="shared" si="752"/>
        <v>0</v>
      </c>
      <c r="S5292" t="str">
        <f t="shared" si="744"/>
        <v/>
      </c>
      <c r="T5292" t="str">
        <f t="shared" si="745"/>
        <v/>
      </c>
      <c r="U5292" t="str">
        <f t="shared" si="746"/>
        <v/>
      </c>
    </row>
    <row r="5293" spans="12:21" ht="15" customHeight="1" x14ac:dyDescent="0.15">
      <c r="L5293" s="244" t="str">
        <f t="shared" si="747"/>
        <v/>
      </c>
      <c r="M5293" s="245" t="str">
        <f t="shared" si="748"/>
        <v/>
      </c>
      <c r="N5293" s="244" t="str">
        <f t="shared" si="749"/>
        <v/>
      </c>
      <c r="O5293" s="244" t="str">
        <f t="shared" si="750"/>
        <v/>
      </c>
      <c r="P5293">
        <f>IF($I5293&lt;&gt;"",$I5293,IF($E5293="SGD",1,IF($E5293="USD",Settings!$B$22,IF($E5293="HKD",Settings!$B$23,1))))</f>
        <v>1</v>
      </c>
      <c r="Q5293">
        <f t="shared" si="751"/>
        <v>0</v>
      </c>
      <c r="R5293">
        <f t="shared" si="752"/>
        <v>0</v>
      </c>
      <c r="S5293" t="str">
        <f t="shared" si="744"/>
        <v/>
      </c>
      <c r="T5293" t="str">
        <f t="shared" si="745"/>
        <v/>
      </c>
      <c r="U5293" t="str">
        <f t="shared" si="746"/>
        <v/>
      </c>
    </row>
    <row r="5294" spans="12:21" ht="15" customHeight="1" x14ac:dyDescent="0.15">
      <c r="L5294" s="244" t="str">
        <f t="shared" si="747"/>
        <v/>
      </c>
      <c r="M5294" s="245" t="str">
        <f t="shared" si="748"/>
        <v/>
      </c>
      <c r="N5294" s="244" t="str">
        <f t="shared" si="749"/>
        <v/>
      </c>
      <c r="O5294" s="244" t="str">
        <f t="shared" si="750"/>
        <v/>
      </c>
      <c r="P5294">
        <f>IF($I5294&lt;&gt;"",$I5294,IF($E5294="SGD",1,IF($E5294="USD",Settings!$B$22,IF($E5294="HKD",Settings!$B$23,1))))</f>
        <v>1</v>
      </c>
      <c r="Q5294">
        <f t="shared" si="751"/>
        <v>0</v>
      </c>
      <c r="R5294">
        <f t="shared" si="752"/>
        <v>0</v>
      </c>
      <c r="S5294" t="str">
        <f t="shared" si="744"/>
        <v/>
      </c>
      <c r="T5294" t="str">
        <f t="shared" si="745"/>
        <v/>
      </c>
      <c r="U5294" t="str">
        <f t="shared" si="746"/>
        <v/>
      </c>
    </row>
    <row r="5295" spans="12:21" ht="15" customHeight="1" x14ac:dyDescent="0.15">
      <c r="L5295" s="244" t="str">
        <f t="shared" si="747"/>
        <v/>
      </c>
      <c r="M5295" s="245" t="str">
        <f t="shared" si="748"/>
        <v/>
      </c>
      <c r="N5295" s="244" t="str">
        <f t="shared" si="749"/>
        <v/>
      </c>
      <c r="O5295" s="244" t="str">
        <f t="shared" si="750"/>
        <v/>
      </c>
      <c r="P5295">
        <f>IF($I5295&lt;&gt;"",$I5295,IF($E5295="SGD",1,IF($E5295="USD",Settings!$B$22,IF($E5295="HKD",Settings!$B$23,1))))</f>
        <v>1</v>
      </c>
      <c r="Q5295">
        <f t="shared" si="751"/>
        <v>0</v>
      </c>
      <c r="R5295">
        <f t="shared" si="752"/>
        <v>0</v>
      </c>
      <c r="S5295" t="str">
        <f t="shared" si="744"/>
        <v/>
      </c>
      <c r="T5295" t="str">
        <f t="shared" si="745"/>
        <v/>
      </c>
      <c r="U5295" t="str">
        <f t="shared" si="746"/>
        <v/>
      </c>
    </row>
    <row r="5296" spans="12:21" ht="15" customHeight="1" x14ac:dyDescent="0.15">
      <c r="L5296" s="244" t="str">
        <f t="shared" si="747"/>
        <v/>
      </c>
      <c r="M5296" s="245" t="str">
        <f t="shared" si="748"/>
        <v/>
      </c>
      <c r="N5296" s="244" t="str">
        <f t="shared" si="749"/>
        <v/>
      </c>
      <c r="O5296" s="244" t="str">
        <f t="shared" si="750"/>
        <v/>
      </c>
      <c r="P5296">
        <f>IF($I5296&lt;&gt;"",$I5296,IF($E5296="SGD",1,IF($E5296="USD",Settings!$B$22,IF($E5296="HKD",Settings!$B$23,1))))</f>
        <v>1</v>
      </c>
      <c r="Q5296">
        <f t="shared" si="751"/>
        <v>0</v>
      </c>
      <c r="R5296">
        <f t="shared" si="752"/>
        <v>0</v>
      </c>
      <c r="S5296" t="str">
        <f t="shared" si="744"/>
        <v/>
      </c>
      <c r="T5296" t="str">
        <f t="shared" si="745"/>
        <v/>
      </c>
      <c r="U5296" t="str">
        <f t="shared" si="746"/>
        <v/>
      </c>
    </row>
    <row r="5297" spans="12:21" ht="15" customHeight="1" x14ac:dyDescent="0.15">
      <c r="L5297" s="244" t="str">
        <f t="shared" si="747"/>
        <v/>
      </c>
      <c r="M5297" s="245" t="str">
        <f t="shared" si="748"/>
        <v/>
      </c>
      <c r="N5297" s="244" t="str">
        <f t="shared" si="749"/>
        <v/>
      </c>
      <c r="O5297" s="244" t="str">
        <f t="shared" si="750"/>
        <v/>
      </c>
      <c r="P5297">
        <f>IF($I5297&lt;&gt;"",$I5297,IF($E5297="SGD",1,IF($E5297="USD",Settings!$B$22,IF($E5297="HKD",Settings!$B$23,1))))</f>
        <v>1</v>
      </c>
      <c r="Q5297">
        <f t="shared" si="751"/>
        <v>0</v>
      </c>
      <c r="R5297">
        <f t="shared" si="752"/>
        <v>0</v>
      </c>
      <c r="S5297" t="str">
        <f t="shared" si="744"/>
        <v/>
      </c>
      <c r="T5297" t="str">
        <f t="shared" si="745"/>
        <v/>
      </c>
      <c r="U5297" t="str">
        <f t="shared" si="746"/>
        <v/>
      </c>
    </row>
    <row r="5298" spans="12:21" ht="15" customHeight="1" x14ac:dyDescent="0.15">
      <c r="L5298" s="244" t="str">
        <f t="shared" si="747"/>
        <v/>
      </c>
      <c r="M5298" s="245" t="str">
        <f t="shared" si="748"/>
        <v/>
      </c>
      <c r="N5298" s="244" t="str">
        <f t="shared" si="749"/>
        <v/>
      </c>
      <c r="O5298" s="244" t="str">
        <f t="shared" si="750"/>
        <v/>
      </c>
      <c r="P5298">
        <f>IF($I5298&lt;&gt;"",$I5298,IF($E5298="SGD",1,IF($E5298="USD",Settings!$B$22,IF($E5298="HKD",Settings!$B$23,1))))</f>
        <v>1</v>
      </c>
      <c r="Q5298">
        <f t="shared" si="751"/>
        <v>0</v>
      </c>
      <c r="R5298">
        <f t="shared" si="752"/>
        <v>0</v>
      </c>
      <c r="S5298" t="str">
        <f t="shared" si="744"/>
        <v/>
      </c>
      <c r="T5298" t="str">
        <f t="shared" si="745"/>
        <v/>
      </c>
      <c r="U5298" t="str">
        <f t="shared" si="746"/>
        <v/>
      </c>
    </row>
    <row r="5299" spans="12:21" ht="15" customHeight="1" x14ac:dyDescent="0.15">
      <c r="L5299" s="244" t="str">
        <f t="shared" si="747"/>
        <v/>
      </c>
      <c r="M5299" s="245" t="str">
        <f t="shared" si="748"/>
        <v/>
      </c>
      <c r="N5299" s="244" t="str">
        <f t="shared" si="749"/>
        <v/>
      </c>
      <c r="O5299" s="244" t="str">
        <f t="shared" si="750"/>
        <v/>
      </c>
      <c r="P5299">
        <f>IF($I5299&lt;&gt;"",$I5299,IF($E5299="SGD",1,IF($E5299="USD",Settings!$B$22,IF($E5299="HKD",Settings!$B$23,1))))</f>
        <v>1</v>
      </c>
      <c r="Q5299">
        <f t="shared" si="751"/>
        <v>0</v>
      </c>
      <c r="R5299">
        <f t="shared" si="752"/>
        <v>0</v>
      </c>
      <c r="S5299" t="str">
        <f t="shared" si="744"/>
        <v/>
      </c>
      <c r="T5299" t="str">
        <f t="shared" si="745"/>
        <v/>
      </c>
      <c r="U5299" t="str">
        <f t="shared" si="746"/>
        <v/>
      </c>
    </row>
    <row r="5300" spans="12:21" ht="15" customHeight="1" x14ac:dyDescent="0.15">
      <c r="L5300" s="244" t="str">
        <f t="shared" si="747"/>
        <v/>
      </c>
      <c r="M5300" s="245" t="str">
        <f t="shared" si="748"/>
        <v/>
      </c>
      <c r="N5300" s="244" t="str">
        <f t="shared" si="749"/>
        <v/>
      </c>
      <c r="O5300" s="244" t="str">
        <f t="shared" si="750"/>
        <v/>
      </c>
      <c r="P5300">
        <f>IF($I5300&lt;&gt;"",$I5300,IF($E5300="SGD",1,IF($E5300="USD",Settings!$B$22,IF($E5300="HKD",Settings!$B$23,1))))</f>
        <v>1</v>
      </c>
      <c r="Q5300">
        <f t="shared" si="751"/>
        <v>0</v>
      </c>
      <c r="R5300">
        <f t="shared" si="752"/>
        <v>0</v>
      </c>
      <c r="S5300" t="str">
        <f t="shared" si="744"/>
        <v/>
      </c>
      <c r="T5300" t="str">
        <f t="shared" si="745"/>
        <v/>
      </c>
      <c r="U5300" t="str">
        <f t="shared" si="746"/>
        <v/>
      </c>
    </row>
    <row r="5301" spans="12:21" ht="15" customHeight="1" x14ac:dyDescent="0.15">
      <c r="L5301" s="244" t="str">
        <f t="shared" si="747"/>
        <v/>
      </c>
      <c r="M5301" s="245" t="str">
        <f t="shared" si="748"/>
        <v/>
      </c>
      <c r="N5301" s="244" t="str">
        <f t="shared" si="749"/>
        <v/>
      </c>
      <c r="O5301" s="244" t="str">
        <f t="shared" si="750"/>
        <v/>
      </c>
      <c r="P5301">
        <f>IF($I5301&lt;&gt;"",$I5301,IF($E5301="SGD",1,IF($E5301="USD",Settings!$B$22,IF($E5301="HKD",Settings!$B$23,1))))</f>
        <v>1</v>
      </c>
      <c r="Q5301">
        <f t="shared" si="751"/>
        <v>0</v>
      </c>
      <c r="R5301">
        <f t="shared" si="752"/>
        <v>0</v>
      </c>
      <c r="S5301" t="str">
        <f t="shared" si="744"/>
        <v/>
      </c>
      <c r="T5301" t="str">
        <f t="shared" si="745"/>
        <v/>
      </c>
      <c r="U5301" t="str">
        <f t="shared" si="746"/>
        <v/>
      </c>
    </row>
    <row r="5302" spans="12:21" ht="15" customHeight="1" x14ac:dyDescent="0.15">
      <c r="L5302" s="244" t="str">
        <f t="shared" si="747"/>
        <v/>
      </c>
      <c r="M5302" s="245" t="str">
        <f t="shared" si="748"/>
        <v/>
      </c>
      <c r="N5302" s="244" t="str">
        <f t="shared" si="749"/>
        <v/>
      </c>
      <c r="O5302" s="244" t="str">
        <f t="shared" si="750"/>
        <v/>
      </c>
      <c r="P5302">
        <f>IF($I5302&lt;&gt;"",$I5302,IF($E5302="SGD",1,IF($E5302="USD",Settings!$B$22,IF($E5302="HKD",Settings!$B$23,1))))</f>
        <v>1</v>
      </c>
      <c r="Q5302">
        <f t="shared" si="751"/>
        <v>0</v>
      </c>
      <c r="R5302">
        <f t="shared" si="752"/>
        <v>0</v>
      </c>
      <c r="S5302" t="str">
        <f t="shared" si="744"/>
        <v/>
      </c>
      <c r="T5302" t="str">
        <f t="shared" si="745"/>
        <v/>
      </c>
      <c r="U5302" t="str">
        <f t="shared" si="746"/>
        <v/>
      </c>
    </row>
    <row r="5303" spans="12:21" ht="15" customHeight="1" x14ac:dyDescent="0.15">
      <c r="L5303" s="244" t="str">
        <f t="shared" si="747"/>
        <v/>
      </c>
      <c r="M5303" s="245" t="str">
        <f t="shared" si="748"/>
        <v/>
      </c>
      <c r="N5303" s="244" t="str">
        <f t="shared" si="749"/>
        <v/>
      </c>
      <c r="O5303" s="244" t="str">
        <f t="shared" si="750"/>
        <v/>
      </c>
      <c r="P5303">
        <f>IF($I5303&lt;&gt;"",$I5303,IF($E5303="SGD",1,IF($E5303="USD",Settings!$B$22,IF($E5303="HKD",Settings!$B$23,1))))</f>
        <v>1</v>
      </c>
      <c r="Q5303">
        <f t="shared" si="751"/>
        <v>0</v>
      </c>
      <c r="R5303">
        <f t="shared" si="752"/>
        <v>0</v>
      </c>
      <c r="S5303" t="str">
        <f t="shared" si="744"/>
        <v/>
      </c>
      <c r="T5303" t="str">
        <f t="shared" si="745"/>
        <v/>
      </c>
      <c r="U5303" t="str">
        <f t="shared" si="746"/>
        <v/>
      </c>
    </row>
    <row r="5304" spans="12:21" ht="15" customHeight="1" x14ac:dyDescent="0.15">
      <c r="L5304" s="244" t="str">
        <f t="shared" si="747"/>
        <v/>
      </c>
      <c r="M5304" s="245" t="str">
        <f t="shared" si="748"/>
        <v/>
      </c>
      <c r="N5304" s="244" t="str">
        <f t="shared" si="749"/>
        <v/>
      </c>
      <c r="O5304" s="244" t="str">
        <f t="shared" si="750"/>
        <v/>
      </c>
      <c r="P5304">
        <f>IF($I5304&lt;&gt;"",$I5304,IF($E5304="SGD",1,IF($E5304="USD",Settings!$B$22,IF($E5304="HKD",Settings!$B$23,1))))</f>
        <v>1</v>
      </c>
      <c r="Q5304">
        <f t="shared" si="751"/>
        <v>0</v>
      </c>
      <c r="R5304">
        <f t="shared" si="752"/>
        <v>0</v>
      </c>
      <c r="S5304" t="str">
        <f t="shared" si="744"/>
        <v/>
      </c>
      <c r="T5304" t="str">
        <f t="shared" si="745"/>
        <v/>
      </c>
      <c r="U5304" t="str">
        <f t="shared" si="746"/>
        <v/>
      </c>
    </row>
    <row r="5305" spans="12:21" ht="15" customHeight="1" x14ac:dyDescent="0.15">
      <c r="L5305" s="244" t="str">
        <f t="shared" si="747"/>
        <v/>
      </c>
      <c r="M5305" s="245" t="str">
        <f t="shared" si="748"/>
        <v/>
      </c>
      <c r="N5305" s="244" t="str">
        <f t="shared" si="749"/>
        <v/>
      </c>
      <c r="O5305" s="244" t="str">
        <f t="shared" si="750"/>
        <v/>
      </c>
      <c r="P5305">
        <f>IF($I5305&lt;&gt;"",$I5305,IF($E5305="SGD",1,IF($E5305="USD",Settings!$B$22,IF($E5305="HKD",Settings!$B$23,1))))</f>
        <v>1</v>
      </c>
      <c r="Q5305">
        <f t="shared" si="751"/>
        <v>0</v>
      </c>
      <c r="R5305">
        <f t="shared" si="752"/>
        <v>0</v>
      </c>
      <c r="S5305" t="str">
        <f t="shared" si="744"/>
        <v/>
      </c>
      <c r="T5305" t="str">
        <f t="shared" si="745"/>
        <v/>
      </c>
      <c r="U5305" t="str">
        <f t="shared" si="746"/>
        <v/>
      </c>
    </row>
    <row r="5306" spans="12:21" ht="15" customHeight="1" x14ac:dyDescent="0.15">
      <c r="L5306" s="244" t="str">
        <f t="shared" si="747"/>
        <v/>
      </c>
      <c r="M5306" s="245" t="str">
        <f t="shared" si="748"/>
        <v/>
      </c>
      <c r="N5306" s="244" t="str">
        <f t="shared" si="749"/>
        <v/>
      </c>
      <c r="O5306" s="244" t="str">
        <f t="shared" si="750"/>
        <v/>
      </c>
      <c r="P5306">
        <f>IF($I5306&lt;&gt;"",$I5306,IF($E5306="SGD",1,IF($E5306="USD",Settings!$B$22,IF($E5306="HKD",Settings!$B$23,1))))</f>
        <v>1</v>
      </c>
      <c r="Q5306">
        <f t="shared" si="751"/>
        <v>0</v>
      </c>
      <c r="R5306">
        <f t="shared" si="752"/>
        <v>0</v>
      </c>
      <c r="S5306" t="str">
        <f t="shared" si="744"/>
        <v/>
      </c>
      <c r="T5306" t="str">
        <f t="shared" si="745"/>
        <v/>
      </c>
      <c r="U5306" t="str">
        <f t="shared" si="746"/>
        <v/>
      </c>
    </row>
    <row r="5307" spans="12:21" ht="15" customHeight="1" x14ac:dyDescent="0.15">
      <c r="L5307" s="244" t="str">
        <f t="shared" si="747"/>
        <v/>
      </c>
      <c r="M5307" s="245" t="str">
        <f t="shared" si="748"/>
        <v/>
      </c>
      <c r="N5307" s="244" t="str">
        <f t="shared" si="749"/>
        <v/>
      </c>
      <c r="O5307" s="244" t="str">
        <f t="shared" si="750"/>
        <v/>
      </c>
      <c r="P5307">
        <f>IF($I5307&lt;&gt;"",$I5307,IF($E5307="SGD",1,IF($E5307="USD",Settings!$B$22,IF($E5307="HKD",Settings!$B$23,1))))</f>
        <v>1</v>
      </c>
      <c r="Q5307">
        <f t="shared" si="751"/>
        <v>0</v>
      </c>
      <c r="R5307">
        <f t="shared" si="752"/>
        <v>0</v>
      </c>
      <c r="S5307" t="str">
        <f t="shared" si="744"/>
        <v/>
      </c>
      <c r="T5307" t="str">
        <f t="shared" si="745"/>
        <v/>
      </c>
      <c r="U5307" t="str">
        <f t="shared" si="746"/>
        <v/>
      </c>
    </row>
    <row r="5308" spans="12:21" ht="15" customHeight="1" x14ac:dyDescent="0.15">
      <c r="L5308" s="244" t="str">
        <f t="shared" si="747"/>
        <v/>
      </c>
      <c r="M5308" s="245" t="str">
        <f t="shared" si="748"/>
        <v/>
      </c>
      <c r="N5308" s="244" t="str">
        <f t="shared" si="749"/>
        <v/>
      </c>
      <c r="O5308" s="244" t="str">
        <f t="shared" si="750"/>
        <v/>
      </c>
      <c r="P5308">
        <f>IF($I5308&lt;&gt;"",$I5308,IF($E5308="SGD",1,IF($E5308="USD",Settings!$B$22,IF($E5308="HKD",Settings!$B$23,1))))</f>
        <v>1</v>
      </c>
      <c r="Q5308">
        <f t="shared" si="751"/>
        <v>0</v>
      </c>
      <c r="R5308">
        <f t="shared" si="752"/>
        <v>0</v>
      </c>
      <c r="S5308" t="str">
        <f t="shared" si="744"/>
        <v/>
      </c>
      <c r="T5308" t="str">
        <f t="shared" si="745"/>
        <v/>
      </c>
      <c r="U5308" t="str">
        <f t="shared" si="746"/>
        <v/>
      </c>
    </row>
    <row r="5309" spans="12:21" ht="15" customHeight="1" x14ac:dyDescent="0.15">
      <c r="L5309" s="244" t="str">
        <f t="shared" si="747"/>
        <v/>
      </c>
      <c r="M5309" s="245" t="str">
        <f t="shared" si="748"/>
        <v/>
      </c>
      <c r="N5309" s="244" t="str">
        <f t="shared" si="749"/>
        <v/>
      </c>
      <c r="O5309" s="244" t="str">
        <f t="shared" si="750"/>
        <v/>
      </c>
      <c r="P5309">
        <f>IF($I5309&lt;&gt;"",$I5309,IF($E5309="SGD",1,IF($E5309="USD",Settings!$B$22,IF($E5309="HKD",Settings!$B$23,1))))</f>
        <v>1</v>
      </c>
      <c r="Q5309">
        <f t="shared" si="751"/>
        <v>0</v>
      </c>
      <c r="R5309">
        <f t="shared" si="752"/>
        <v>0</v>
      </c>
      <c r="S5309" t="str">
        <f t="shared" si="744"/>
        <v/>
      </c>
      <c r="T5309" t="str">
        <f t="shared" si="745"/>
        <v/>
      </c>
      <c r="U5309" t="str">
        <f t="shared" si="746"/>
        <v/>
      </c>
    </row>
    <row r="5310" spans="12:21" ht="15" customHeight="1" x14ac:dyDescent="0.15">
      <c r="L5310" s="244" t="str">
        <f t="shared" si="747"/>
        <v/>
      </c>
      <c r="M5310" s="245" t="str">
        <f t="shared" si="748"/>
        <v/>
      </c>
      <c r="N5310" s="244" t="str">
        <f t="shared" si="749"/>
        <v/>
      </c>
      <c r="O5310" s="244" t="str">
        <f t="shared" si="750"/>
        <v/>
      </c>
      <c r="P5310">
        <f>IF($I5310&lt;&gt;"",$I5310,IF($E5310="SGD",1,IF($E5310="USD",Settings!$B$22,IF($E5310="HKD",Settings!$B$23,1))))</f>
        <v>1</v>
      </c>
      <c r="Q5310">
        <f t="shared" si="751"/>
        <v>0</v>
      </c>
      <c r="R5310">
        <f t="shared" si="752"/>
        <v>0</v>
      </c>
      <c r="S5310" t="str">
        <f t="shared" si="744"/>
        <v/>
      </c>
      <c r="T5310" t="str">
        <f t="shared" si="745"/>
        <v/>
      </c>
      <c r="U5310" t="str">
        <f t="shared" si="746"/>
        <v/>
      </c>
    </row>
    <row r="5311" spans="12:21" ht="15" customHeight="1" x14ac:dyDescent="0.15">
      <c r="L5311" s="244" t="str">
        <f t="shared" si="747"/>
        <v/>
      </c>
      <c r="M5311" s="245" t="str">
        <f t="shared" si="748"/>
        <v/>
      </c>
      <c r="N5311" s="244" t="str">
        <f t="shared" si="749"/>
        <v/>
      </c>
      <c r="O5311" s="244" t="str">
        <f t="shared" si="750"/>
        <v/>
      </c>
      <c r="P5311">
        <f>IF($I5311&lt;&gt;"",$I5311,IF($E5311="SGD",1,IF($E5311="USD",Settings!$B$22,IF($E5311="HKD",Settings!$B$23,1))))</f>
        <v>1</v>
      </c>
      <c r="Q5311">
        <f t="shared" si="751"/>
        <v>0</v>
      </c>
      <c r="R5311">
        <f t="shared" si="752"/>
        <v>0</v>
      </c>
      <c r="S5311" t="str">
        <f t="shared" si="744"/>
        <v/>
      </c>
      <c r="T5311" t="str">
        <f t="shared" si="745"/>
        <v/>
      </c>
      <c r="U5311" t="str">
        <f t="shared" si="746"/>
        <v/>
      </c>
    </row>
    <row r="5312" spans="12:21" ht="15" customHeight="1" x14ac:dyDescent="0.15">
      <c r="L5312" s="244" t="str">
        <f t="shared" si="747"/>
        <v/>
      </c>
      <c r="M5312" s="245" t="str">
        <f t="shared" si="748"/>
        <v/>
      </c>
      <c r="N5312" s="244" t="str">
        <f t="shared" si="749"/>
        <v/>
      </c>
      <c r="O5312" s="244" t="str">
        <f t="shared" si="750"/>
        <v/>
      </c>
      <c r="P5312">
        <f>IF($I5312&lt;&gt;"",$I5312,IF($E5312="SGD",1,IF($E5312="USD",Settings!$B$22,IF($E5312="HKD",Settings!$B$23,1))))</f>
        <v>1</v>
      </c>
      <c r="Q5312">
        <f t="shared" si="751"/>
        <v>0</v>
      </c>
      <c r="R5312">
        <f t="shared" si="752"/>
        <v>0</v>
      </c>
      <c r="S5312" t="str">
        <f t="shared" si="744"/>
        <v/>
      </c>
      <c r="T5312" t="str">
        <f t="shared" si="745"/>
        <v/>
      </c>
      <c r="U5312" t="str">
        <f t="shared" si="746"/>
        <v/>
      </c>
    </row>
    <row r="5313" spans="12:21" ht="15" customHeight="1" x14ac:dyDescent="0.15">
      <c r="L5313" s="244" t="str">
        <f t="shared" si="747"/>
        <v/>
      </c>
      <c r="M5313" s="245" t="str">
        <f t="shared" si="748"/>
        <v/>
      </c>
      <c r="N5313" s="244" t="str">
        <f t="shared" si="749"/>
        <v/>
      </c>
      <c r="O5313" s="244" t="str">
        <f t="shared" si="750"/>
        <v/>
      </c>
      <c r="P5313">
        <f>IF($I5313&lt;&gt;"",$I5313,IF($E5313="SGD",1,IF($E5313="USD",Settings!$B$22,IF($E5313="HKD",Settings!$B$23,1))))</f>
        <v>1</v>
      </c>
      <c r="Q5313">
        <f t="shared" si="751"/>
        <v>0</v>
      </c>
      <c r="R5313">
        <f t="shared" si="752"/>
        <v>0</v>
      </c>
      <c r="S5313" t="str">
        <f t="shared" si="744"/>
        <v/>
      </c>
      <c r="T5313" t="str">
        <f t="shared" si="745"/>
        <v/>
      </c>
      <c r="U5313" t="str">
        <f t="shared" si="746"/>
        <v/>
      </c>
    </row>
    <row r="5314" spans="12:21" ht="15" customHeight="1" x14ac:dyDescent="0.15">
      <c r="L5314" s="244" t="str">
        <f t="shared" si="747"/>
        <v/>
      </c>
      <c r="M5314" s="245" t="str">
        <f t="shared" si="748"/>
        <v/>
      </c>
      <c r="N5314" s="244" t="str">
        <f t="shared" si="749"/>
        <v/>
      </c>
      <c r="O5314" s="244" t="str">
        <f t="shared" si="750"/>
        <v/>
      </c>
      <c r="P5314">
        <f>IF($I5314&lt;&gt;"",$I5314,IF($E5314="SGD",1,IF($E5314="USD",Settings!$B$22,IF($E5314="HKD",Settings!$B$23,1))))</f>
        <v>1</v>
      </c>
      <c r="Q5314">
        <f t="shared" si="751"/>
        <v>0</v>
      </c>
      <c r="R5314">
        <f t="shared" si="752"/>
        <v>0</v>
      </c>
      <c r="S5314" t="str">
        <f t="shared" ref="S5314:S5377" si="753">IF(L5314="","",SUMIFS($M:$M,$L:$L,L5314,$T:$T,"&lt;="&amp;T5314))</f>
        <v/>
      </c>
      <c r="T5314" t="str">
        <f t="shared" ref="T5314:T5377" si="754">IF(L5314="","",INT(G5314)*100000+ROW())</f>
        <v/>
      </c>
      <c r="U5314" t="str">
        <f t="shared" ref="U5314:U5377" si="755">IF(L5314="","",IF(AND(COUNTIFS($L:$L,L5314,$S:$S,"&gt;-0.000001",$S:$S,"&lt;0.000001",$T:$T,"&gt;"&amp;T5314)=0,ABS(S5314)&gt;0.000001),1,0))</f>
        <v/>
      </c>
    </row>
    <row r="5315" spans="12:21" ht="15" customHeight="1" x14ac:dyDescent="0.15">
      <c r="L5315" s="244" t="str">
        <f t="shared" si="747"/>
        <v/>
      </c>
      <c r="M5315" s="245" t="str">
        <f t="shared" si="748"/>
        <v/>
      </c>
      <c r="N5315" s="244" t="str">
        <f t="shared" si="749"/>
        <v/>
      </c>
      <c r="O5315" s="244" t="str">
        <f t="shared" si="750"/>
        <v/>
      </c>
      <c r="P5315">
        <f>IF($I5315&lt;&gt;"",$I5315,IF($E5315="SGD",1,IF($E5315="USD",Settings!$B$22,IF($E5315="HKD",Settings!$B$23,1))))</f>
        <v>1</v>
      </c>
      <c r="Q5315">
        <f t="shared" si="751"/>
        <v>0</v>
      </c>
      <c r="R5315">
        <f t="shared" si="752"/>
        <v>0</v>
      </c>
      <c r="S5315" t="str">
        <f t="shared" si="753"/>
        <v/>
      </c>
      <c r="T5315" t="str">
        <f t="shared" si="754"/>
        <v/>
      </c>
      <c r="U5315" t="str">
        <f t="shared" si="755"/>
        <v/>
      </c>
    </row>
    <row r="5316" spans="12:21" ht="15" customHeight="1" x14ac:dyDescent="0.15">
      <c r="L5316" s="244" t="str">
        <f t="shared" si="747"/>
        <v/>
      </c>
      <c r="M5316" s="245" t="str">
        <f t="shared" si="748"/>
        <v/>
      </c>
      <c r="N5316" s="244" t="str">
        <f t="shared" si="749"/>
        <v/>
      </c>
      <c r="O5316" s="244" t="str">
        <f t="shared" si="750"/>
        <v/>
      </c>
      <c r="P5316">
        <f>IF($I5316&lt;&gt;"",$I5316,IF($E5316="SGD",1,IF($E5316="USD",Settings!$B$22,IF($E5316="HKD",Settings!$B$23,1))))</f>
        <v>1</v>
      </c>
      <c r="Q5316">
        <f t="shared" si="751"/>
        <v>0</v>
      </c>
      <c r="R5316">
        <f t="shared" si="752"/>
        <v>0</v>
      </c>
      <c r="S5316" t="str">
        <f t="shared" si="753"/>
        <v/>
      </c>
      <c r="T5316" t="str">
        <f t="shared" si="754"/>
        <v/>
      </c>
      <c r="U5316" t="str">
        <f t="shared" si="755"/>
        <v/>
      </c>
    </row>
    <row r="5317" spans="12:21" ht="15" customHeight="1" x14ac:dyDescent="0.15">
      <c r="L5317" s="244" t="str">
        <f t="shared" si="747"/>
        <v/>
      </c>
      <c r="M5317" s="245" t="str">
        <f t="shared" si="748"/>
        <v/>
      </c>
      <c r="N5317" s="244" t="str">
        <f t="shared" si="749"/>
        <v/>
      </c>
      <c r="O5317" s="244" t="str">
        <f t="shared" si="750"/>
        <v/>
      </c>
      <c r="P5317">
        <f>IF($I5317&lt;&gt;"",$I5317,IF($E5317="SGD",1,IF($E5317="USD",Settings!$B$22,IF($E5317="HKD",Settings!$B$23,1))))</f>
        <v>1</v>
      </c>
      <c r="Q5317">
        <f t="shared" si="751"/>
        <v>0</v>
      </c>
      <c r="R5317">
        <f t="shared" si="752"/>
        <v>0</v>
      </c>
      <c r="S5317" t="str">
        <f t="shared" si="753"/>
        <v/>
      </c>
      <c r="T5317" t="str">
        <f t="shared" si="754"/>
        <v/>
      </c>
      <c r="U5317" t="str">
        <f t="shared" si="755"/>
        <v/>
      </c>
    </row>
    <row r="5318" spans="12:21" ht="15" customHeight="1" x14ac:dyDescent="0.15">
      <c r="L5318" s="244" t="str">
        <f t="shared" si="747"/>
        <v/>
      </c>
      <c r="M5318" s="245" t="str">
        <f t="shared" si="748"/>
        <v/>
      </c>
      <c r="N5318" s="244" t="str">
        <f t="shared" si="749"/>
        <v/>
      </c>
      <c r="O5318" s="244" t="str">
        <f t="shared" si="750"/>
        <v/>
      </c>
      <c r="P5318">
        <f>IF($I5318&lt;&gt;"",$I5318,IF($E5318="SGD",1,IF($E5318="USD",Settings!$B$22,IF($E5318="HKD",Settings!$B$23,1))))</f>
        <v>1</v>
      </c>
      <c r="Q5318">
        <f t="shared" si="751"/>
        <v>0</v>
      </c>
      <c r="R5318">
        <f t="shared" si="752"/>
        <v>0</v>
      </c>
      <c r="S5318" t="str">
        <f t="shared" si="753"/>
        <v/>
      </c>
      <c r="T5318" t="str">
        <f t="shared" si="754"/>
        <v/>
      </c>
      <c r="U5318" t="str">
        <f t="shared" si="755"/>
        <v/>
      </c>
    </row>
    <row r="5319" spans="12:21" ht="15" customHeight="1" x14ac:dyDescent="0.15">
      <c r="L5319" s="244" t="str">
        <f t="shared" si="747"/>
        <v/>
      </c>
      <c r="M5319" s="245" t="str">
        <f t="shared" si="748"/>
        <v/>
      </c>
      <c r="N5319" s="244" t="str">
        <f t="shared" si="749"/>
        <v/>
      </c>
      <c r="O5319" s="244" t="str">
        <f t="shared" si="750"/>
        <v/>
      </c>
      <c r="P5319">
        <f>IF($I5319&lt;&gt;"",$I5319,IF($E5319="SGD",1,IF($E5319="USD",Settings!$B$22,IF($E5319="HKD",Settings!$B$23,1))))</f>
        <v>1</v>
      </c>
      <c r="Q5319">
        <f t="shared" si="751"/>
        <v>0</v>
      </c>
      <c r="R5319">
        <f t="shared" si="752"/>
        <v>0</v>
      </c>
      <c r="S5319" t="str">
        <f t="shared" si="753"/>
        <v/>
      </c>
      <c r="T5319" t="str">
        <f t="shared" si="754"/>
        <v/>
      </c>
      <c r="U5319" t="str">
        <f t="shared" si="755"/>
        <v/>
      </c>
    </row>
    <row r="5320" spans="12:21" ht="15" customHeight="1" x14ac:dyDescent="0.15">
      <c r="L5320" s="244" t="str">
        <f t="shared" si="747"/>
        <v/>
      </c>
      <c r="M5320" s="245" t="str">
        <f t="shared" si="748"/>
        <v/>
      </c>
      <c r="N5320" s="244" t="str">
        <f t="shared" si="749"/>
        <v/>
      </c>
      <c r="O5320" s="244" t="str">
        <f t="shared" si="750"/>
        <v/>
      </c>
      <c r="P5320">
        <f>IF($I5320&lt;&gt;"",$I5320,IF($E5320="SGD",1,IF($E5320="USD",Settings!$B$22,IF($E5320="HKD",Settings!$B$23,1))))</f>
        <v>1</v>
      </c>
      <c r="Q5320">
        <f t="shared" si="751"/>
        <v>0</v>
      </c>
      <c r="R5320">
        <f t="shared" si="752"/>
        <v>0</v>
      </c>
      <c r="S5320" t="str">
        <f t="shared" si="753"/>
        <v/>
      </c>
      <c r="T5320" t="str">
        <f t="shared" si="754"/>
        <v/>
      </c>
      <c r="U5320" t="str">
        <f t="shared" si="755"/>
        <v/>
      </c>
    </row>
    <row r="5321" spans="12:21" ht="15" customHeight="1" x14ac:dyDescent="0.15">
      <c r="L5321" s="244" t="str">
        <f t="shared" si="747"/>
        <v/>
      </c>
      <c r="M5321" s="245" t="str">
        <f t="shared" si="748"/>
        <v/>
      </c>
      <c r="N5321" s="244" t="str">
        <f t="shared" si="749"/>
        <v/>
      </c>
      <c r="O5321" s="244" t="str">
        <f t="shared" si="750"/>
        <v/>
      </c>
      <c r="P5321">
        <f>IF($I5321&lt;&gt;"",$I5321,IF($E5321="SGD",1,IF($E5321="USD",Settings!$B$22,IF($E5321="HKD",Settings!$B$23,1))))</f>
        <v>1</v>
      </c>
      <c r="Q5321">
        <f t="shared" si="751"/>
        <v>0</v>
      </c>
      <c r="R5321">
        <f t="shared" si="752"/>
        <v>0</v>
      </c>
      <c r="S5321" t="str">
        <f t="shared" si="753"/>
        <v/>
      </c>
      <c r="T5321" t="str">
        <f t="shared" si="754"/>
        <v/>
      </c>
      <c r="U5321" t="str">
        <f t="shared" si="755"/>
        <v/>
      </c>
    </row>
    <row r="5322" spans="12:21" ht="15" customHeight="1" x14ac:dyDescent="0.15">
      <c r="L5322" s="244" t="str">
        <f t="shared" si="747"/>
        <v/>
      </c>
      <c r="M5322" s="245" t="str">
        <f t="shared" si="748"/>
        <v/>
      </c>
      <c r="N5322" s="244" t="str">
        <f t="shared" si="749"/>
        <v/>
      </c>
      <c r="O5322" s="244" t="str">
        <f t="shared" si="750"/>
        <v/>
      </c>
      <c r="P5322">
        <f>IF($I5322&lt;&gt;"",$I5322,IF($E5322="SGD",1,IF($E5322="USD",Settings!$B$22,IF($E5322="HKD",Settings!$B$23,1))))</f>
        <v>1</v>
      </c>
      <c r="Q5322">
        <f t="shared" si="751"/>
        <v>0</v>
      </c>
      <c r="R5322">
        <f t="shared" si="752"/>
        <v>0</v>
      </c>
      <c r="S5322" t="str">
        <f t="shared" si="753"/>
        <v/>
      </c>
      <c r="T5322" t="str">
        <f t="shared" si="754"/>
        <v/>
      </c>
      <c r="U5322" t="str">
        <f t="shared" si="755"/>
        <v/>
      </c>
    </row>
    <row r="5323" spans="12:21" ht="15" customHeight="1" x14ac:dyDescent="0.15">
      <c r="L5323" s="244" t="str">
        <f t="shared" si="747"/>
        <v/>
      </c>
      <c r="M5323" s="245" t="str">
        <f t="shared" si="748"/>
        <v/>
      </c>
      <c r="N5323" s="244" t="str">
        <f t="shared" si="749"/>
        <v/>
      </c>
      <c r="O5323" s="244" t="str">
        <f t="shared" si="750"/>
        <v/>
      </c>
      <c r="P5323">
        <f>IF($I5323&lt;&gt;"",$I5323,IF($E5323="SGD",1,IF($E5323="USD",Settings!$B$22,IF($E5323="HKD",Settings!$B$23,1))))</f>
        <v>1</v>
      </c>
      <c r="Q5323">
        <f t="shared" si="751"/>
        <v>0</v>
      </c>
      <c r="R5323">
        <f t="shared" si="752"/>
        <v>0</v>
      </c>
      <c r="S5323" t="str">
        <f t="shared" si="753"/>
        <v/>
      </c>
      <c r="T5323" t="str">
        <f t="shared" si="754"/>
        <v/>
      </c>
      <c r="U5323" t="str">
        <f t="shared" si="755"/>
        <v/>
      </c>
    </row>
    <row r="5324" spans="12:21" ht="15" customHeight="1" x14ac:dyDescent="0.15">
      <c r="L5324" s="244" t="str">
        <f t="shared" si="747"/>
        <v/>
      </c>
      <c r="M5324" s="245" t="str">
        <f t="shared" si="748"/>
        <v/>
      </c>
      <c r="N5324" s="244" t="str">
        <f t="shared" si="749"/>
        <v/>
      </c>
      <c r="O5324" s="244" t="str">
        <f t="shared" si="750"/>
        <v/>
      </c>
      <c r="P5324">
        <f>IF($I5324&lt;&gt;"",$I5324,IF($E5324="SGD",1,IF($E5324="USD",Settings!$B$22,IF($E5324="HKD",Settings!$B$23,1))))</f>
        <v>1</v>
      </c>
      <c r="Q5324">
        <f t="shared" si="751"/>
        <v>0</v>
      </c>
      <c r="R5324">
        <f t="shared" si="752"/>
        <v>0</v>
      </c>
      <c r="S5324" t="str">
        <f t="shared" si="753"/>
        <v/>
      </c>
      <c r="T5324" t="str">
        <f t="shared" si="754"/>
        <v/>
      </c>
      <c r="U5324" t="str">
        <f t="shared" si="755"/>
        <v/>
      </c>
    </row>
    <row r="5325" spans="12:21" ht="15" customHeight="1" x14ac:dyDescent="0.15">
      <c r="L5325" s="244" t="str">
        <f t="shared" si="747"/>
        <v/>
      </c>
      <c r="M5325" s="245" t="str">
        <f t="shared" si="748"/>
        <v/>
      </c>
      <c r="N5325" s="244" t="str">
        <f t="shared" si="749"/>
        <v/>
      </c>
      <c r="O5325" s="244" t="str">
        <f t="shared" si="750"/>
        <v/>
      </c>
      <c r="P5325">
        <f>IF($I5325&lt;&gt;"",$I5325,IF($E5325="SGD",1,IF($E5325="USD",Settings!$B$22,IF($E5325="HKD",Settings!$B$23,1))))</f>
        <v>1</v>
      </c>
      <c r="Q5325">
        <f t="shared" si="751"/>
        <v>0</v>
      </c>
      <c r="R5325">
        <f t="shared" si="752"/>
        <v>0</v>
      </c>
      <c r="S5325" t="str">
        <f t="shared" si="753"/>
        <v/>
      </c>
      <c r="T5325" t="str">
        <f t="shared" si="754"/>
        <v/>
      </c>
      <c r="U5325" t="str">
        <f t="shared" si="755"/>
        <v/>
      </c>
    </row>
    <row r="5326" spans="12:21" ht="15" customHeight="1" x14ac:dyDescent="0.15">
      <c r="L5326" s="244" t="str">
        <f t="shared" si="747"/>
        <v/>
      </c>
      <c r="M5326" s="245" t="str">
        <f t="shared" si="748"/>
        <v/>
      </c>
      <c r="N5326" s="244" t="str">
        <f t="shared" si="749"/>
        <v/>
      </c>
      <c r="O5326" s="244" t="str">
        <f t="shared" si="750"/>
        <v/>
      </c>
      <c r="P5326">
        <f>IF($I5326&lt;&gt;"",$I5326,IF($E5326="SGD",1,IF($E5326="USD",Settings!$B$22,IF($E5326="HKD",Settings!$B$23,1))))</f>
        <v>1</v>
      </c>
      <c r="Q5326">
        <f t="shared" si="751"/>
        <v>0</v>
      </c>
      <c r="R5326">
        <f t="shared" si="752"/>
        <v>0</v>
      </c>
      <c r="S5326" t="str">
        <f t="shared" si="753"/>
        <v/>
      </c>
      <c r="T5326" t="str">
        <f t="shared" si="754"/>
        <v/>
      </c>
      <c r="U5326" t="str">
        <f t="shared" si="755"/>
        <v/>
      </c>
    </row>
    <row r="5327" spans="12:21" ht="15" customHeight="1" x14ac:dyDescent="0.15">
      <c r="L5327" s="244" t="str">
        <f t="shared" si="747"/>
        <v/>
      </c>
      <c r="M5327" s="245" t="str">
        <f t="shared" si="748"/>
        <v/>
      </c>
      <c r="N5327" s="244" t="str">
        <f t="shared" si="749"/>
        <v/>
      </c>
      <c r="O5327" s="244" t="str">
        <f t="shared" si="750"/>
        <v/>
      </c>
      <c r="P5327">
        <f>IF($I5327&lt;&gt;"",$I5327,IF($E5327="SGD",1,IF($E5327="USD",Settings!$B$22,IF($E5327="HKD",Settings!$B$23,1))))</f>
        <v>1</v>
      </c>
      <c r="Q5327">
        <f t="shared" si="751"/>
        <v>0</v>
      </c>
      <c r="R5327">
        <f t="shared" si="752"/>
        <v>0</v>
      </c>
      <c r="S5327" t="str">
        <f t="shared" si="753"/>
        <v/>
      </c>
      <c r="T5327" t="str">
        <f t="shared" si="754"/>
        <v/>
      </c>
      <c r="U5327" t="str">
        <f t="shared" si="755"/>
        <v/>
      </c>
    </row>
    <row r="5328" spans="12:21" ht="15" customHeight="1" x14ac:dyDescent="0.15">
      <c r="L5328" s="244" t="str">
        <f t="shared" si="747"/>
        <v/>
      </c>
      <c r="M5328" s="245" t="str">
        <f t="shared" si="748"/>
        <v/>
      </c>
      <c r="N5328" s="244" t="str">
        <f t="shared" si="749"/>
        <v/>
      </c>
      <c r="O5328" s="244" t="str">
        <f t="shared" si="750"/>
        <v/>
      </c>
      <c r="P5328">
        <f>IF($I5328&lt;&gt;"",$I5328,IF($E5328="SGD",1,IF($E5328="USD",Settings!$B$22,IF($E5328="HKD",Settings!$B$23,1))))</f>
        <v>1</v>
      </c>
      <c r="Q5328">
        <f t="shared" si="751"/>
        <v>0</v>
      </c>
      <c r="R5328">
        <f t="shared" si="752"/>
        <v>0</v>
      </c>
      <c r="S5328" t="str">
        <f t="shared" si="753"/>
        <v/>
      </c>
      <c r="T5328" t="str">
        <f t="shared" si="754"/>
        <v/>
      </c>
      <c r="U5328" t="str">
        <f t="shared" si="755"/>
        <v/>
      </c>
    </row>
    <row r="5329" spans="12:21" ht="15" customHeight="1" x14ac:dyDescent="0.15">
      <c r="L5329" s="244" t="str">
        <f t="shared" si="747"/>
        <v/>
      </c>
      <c r="M5329" s="245" t="str">
        <f t="shared" si="748"/>
        <v/>
      </c>
      <c r="N5329" s="244" t="str">
        <f t="shared" si="749"/>
        <v/>
      </c>
      <c r="O5329" s="244" t="str">
        <f t="shared" si="750"/>
        <v/>
      </c>
      <c r="P5329">
        <f>IF($I5329&lt;&gt;"",$I5329,IF($E5329="SGD",1,IF($E5329="USD",Settings!$B$22,IF($E5329="HKD",Settings!$B$23,1))))</f>
        <v>1</v>
      </c>
      <c r="Q5329">
        <f t="shared" si="751"/>
        <v>0</v>
      </c>
      <c r="R5329">
        <f t="shared" si="752"/>
        <v>0</v>
      </c>
      <c r="S5329" t="str">
        <f t="shared" si="753"/>
        <v/>
      </c>
      <c r="T5329" t="str">
        <f t="shared" si="754"/>
        <v/>
      </c>
      <c r="U5329" t="str">
        <f t="shared" si="755"/>
        <v/>
      </c>
    </row>
    <row r="5330" spans="12:21" ht="15" customHeight="1" x14ac:dyDescent="0.15">
      <c r="L5330" s="244" t="str">
        <f t="shared" si="747"/>
        <v/>
      </c>
      <c r="M5330" s="245" t="str">
        <f t="shared" si="748"/>
        <v/>
      </c>
      <c r="N5330" s="244" t="str">
        <f t="shared" si="749"/>
        <v/>
      </c>
      <c r="O5330" s="244" t="str">
        <f t="shared" si="750"/>
        <v/>
      </c>
      <c r="P5330">
        <f>IF($I5330&lt;&gt;"",$I5330,IF($E5330="SGD",1,IF($E5330="USD",Settings!$B$22,IF($E5330="HKD",Settings!$B$23,1))))</f>
        <v>1</v>
      </c>
      <c r="Q5330">
        <f t="shared" si="751"/>
        <v>0</v>
      </c>
      <c r="R5330">
        <f t="shared" si="752"/>
        <v>0</v>
      </c>
      <c r="S5330" t="str">
        <f t="shared" si="753"/>
        <v/>
      </c>
      <c r="T5330" t="str">
        <f t="shared" si="754"/>
        <v/>
      </c>
      <c r="U5330" t="str">
        <f t="shared" si="755"/>
        <v/>
      </c>
    </row>
    <row r="5331" spans="12:21" ht="15" customHeight="1" x14ac:dyDescent="0.15">
      <c r="L5331" s="244" t="str">
        <f t="shared" si="747"/>
        <v/>
      </c>
      <c r="M5331" s="245" t="str">
        <f t="shared" si="748"/>
        <v/>
      </c>
      <c r="N5331" s="244" t="str">
        <f t="shared" si="749"/>
        <v/>
      </c>
      <c r="O5331" s="244" t="str">
        <f t="shared" si="750"/>
        <v/>
      </c>
      <c r="P5331">
        <f>IF($I5331&lt;&gt;"",$I5331,IF($E5331="SGD",1,IF($E5331="USD",Settings!$B$22,IF($E5331="HKD",Settings!$B$23,1))))</f>
        <v>1</v>
      </c>
      <c r="Q5331">
        <f t="shared" si="751"/>
        <v>0</v>
      </c>
      <c r="R5331">
        <f t="shared" si="752"/>
        <v>0</v>
      </c>
      <c r="S5331" t="str">
        <f t="shared" si="753"/>
        <v/>
      </c>
      <c r="T5331" t="str">
        <f t="shared" si="754"/>
        <v/>
      </c>
      <c r="U5331" t="str">
        <f t="shared" si="755"/>
        <v/>
      </c>
    </row>
    <row r="5332" spans="12:21" ht="15" customHeight="1" x14ac:dyDescent="0.15">
      <c r="L5332" s="244" t="str">
        <f t="shared" si="747"/>
        <v/>
      </c>
      <c r="M5332" s="245" t="str">
        <f t="shared" si="748"/>
        <v/>
      </c>
      <c r="N5332" s="244" t="str">
        <f t="shared" si="749"/>
        <v/>
      </c>
      <c r="O5332" s="244" t="str">
        <f t="shared" si="750"/>
        <v/>
      </c>
      <c r="P5332">
        <f>IF($I5332&lt;&gt;"",$I5332,IF($E5332="SGD",1,IF($E5332="USD",Settings!$B$22,IF($E5332="HKD",Settings!$B$23,1))))</f>
        <v>1</v>
      </c>
      <c r="Q5332">
        <f t="shared" si="751"/>
        <v>0</v>
      </c>
      <c r="R5332">
        <f t="shared" si="752"/>
        <v>0</v>
      </c>
      <c r="S5332" t="str">
        <f t="shared" si="753"/>
        <v/>
      </c>
      <c r="T5332" t="str">
        <f t="shared" si="754"/>
        <v/>
      </c>
      <c r="U5332" t="str">
        <f t="shared" si="755"/>
        <v/>
      </c>
    </row>
    <row r="5333" spans="12:21" ht="15" customHeight="1" x14ac:dyDescent="0.15">
      <c r="L5333" s="244" t="str">
        <f t="shared" si="747"/>
        <v/>
      </c>
      <c r="M5333" s="245" t="str">
        <f t="shared" si="748"/>
        <v/>
      </c>
      <c r="N5333" s="244" t="str">
        <f t="shared" si="749"/>
        <v/>
      </c>
      <c r="O5333" s="244" t="str">
        <f t="shared" si="750"/>
        <v/>
      </c>
      <c r="P5333">
        <f>IF($I5333&lt;&gt;"",$I5333,IF($E5333="SGD",1,IF($E5333="USD",Settings!$B$22,IF($E5333="HKD",Settings!$B$23,1))))</f>
        <v>1</v>
      </c>
      <c r="Q5333">
        <f t="shared" si="751"/>
        <v>0</v>
      </c>
      <c r="R5333">
        <f t="shared" si="752"/>
        <v>0</v>
      </c>
      <c r="S5333" t="str">
        <f t="shared" si="753"/>
        <v/>
      </c>
      <c r="T5333" t="str">
        <f t="shared" si="754"/>
        <v/>
      </c>
      <c r="U5333" t="str">
        <f t="shared" si="755"/>
        <v/>
      </c>
    </row>
    <row r="5334" spans="12:21" ht="15" customHeight="1" x14ac:dyDescent="0.15">
      <c r="L5334" s="244" t="str">
        <f t="shared" si="747"/>
        <v/>
      </c>
      <c r="M5334" s="245" t="str">
        <f t="shared" si="748"/>
        <v/>
      </c>
      <c r="N5334" s="244" t="str">
        <f t="shared" si="749"/>
        <v/>
      </c>
      <c r="O5334" s="244" t="str">
        <f t="shared" si="750"/>
        <v/>
      </c>
      <c r="P5334">
        <f>IF($I5334&lt;&gt;"",$I5334,IF($E5334="SGD",1,IF($E5334="USD",Settings!$B$22,IF($E5334="HKD",Settings!$B$23,1))))</f>
        <v>1</v>
      </c>
      <c r="Q5334">
        <f t="shared" si="751"/>
        <v>0</v>
      </c>
      <c r="R5334">
        <f t="shared" si="752"/>
        <v>0</v>
      </c>
      <c r="S5334" t="str">
        <f t="shared" si="753"/>
        <v/>
      </c>
      <c r="T5334" t="str">
        <f t="shared" si="754"/>
        <v/>
      </c>
      <c r="U5334" t="str">
        <f t="shared" si="755"/>
        <v/>
      </c>
    </row>
    <row r="5335" spans="12:21" ht="15" customHeight="1" x14ac:dyDescent="0.15">
      <c r="L5335" s="244" t="str">
        <f t="shared" si="747"/>
        <v/>
      </c>
      <c r="M5335" s="245" t="str">
        <f t="shared" si="748"/>
        <v/>
      </c>
      <c r="N5335" s="244" t="str">
        <f t="shared" si="749"/>
        <v/>
      </c>
      <c r="O5335" s="244" t="str">
        <f t="shared" si="750"/>
        <v/>
      </c>
      <c r="P5335">
        <f>IF($I5335&lt;&gt;"",$I5335,IF($E5335="SGD",1,IF($E5335="USD",Settings!$B$22,IF($E5335="HKD",Settings!$B$23,1))))</f>
        <v>1</v>
      </c>
      <c r="Q5335">
        <f t="shared" si="751"/>
        <v>0</v>
      </c>
      <c r="R5335">
        <f t="shared" si="752"/>
        <v>0</v>
      </c>
      <c r="S5335" t="str">
        <f t="shared" si="753"/>
        <v/>
      </c>
      <c r="T5335" t="str">
        <f t="shared" si="754"/>
        <v/>
      </c>
      <c r="U5335" t="str">
        <f t="shared" si="755"/>
        <v/>
      </c>
    </row>
    <row r="5336" spans="12:21" ht="15" customHeight="1" x14ac:dyDescent="0.15">
      <c r="L5336" s="244" t="str">
        <f t="shared" si="747"/>
        <v/>
      </c>
      <c r="M5336" s="245" t="str">
        <f t="shared" si="748"/>
        <v/>
      </c>
      <c r="N5336" s="244" t="str">
        <f t="shared" si="749"/>
        <v/>
      </c>
      <c r="O5336" s="244" t="str">
        <f t="shared" si="750"/>
        <v/>
      </c>
      <c r="P5336">
        <f>IF($I5336&lt;&gt;"",$I5336,IF($E5336="SGD",1,IF($E5336="USD",Settings!$B$22,IF($E5336="HKD",Settings!$B$23,1))))</f>
        <v>1</v>
      </c>
      <c r="Q5336">
        <f t="shared" si="751"/>
        <v>0</v>
      </c>
      <c r="R5336">
        <f t="shared" si="752"/>
        <v>0</v>
      </c>
      <c r="S5336" t="str">
        <f t="shared" si="753"/>
        <v/>
      </c>
      <c r="T5336" t="str">
        <f t="shared" si="754"/>
        <v/>
      </c>
      <c r="U5336" t="str">
        <f t="shared" si="755"/>
        <v/>
      </c>
    </row>
    <row r="5337" spans="12:21" ht="15" customHeight="1" x14ac:dyDescent="0.15">
      <c r="L5337" s="244" t="str">
        <f t="shared" si="747"/>
        <v/>
      </c>
      <c r="M5337" s="245" t="str">
        <f t="shared" si="748"/>
        <v/>
      </c>
      <c r="N5337" s="244" t="str">
        <f t="shared" si="749"/>
        <v/>
      </c>
      <c r="O5337" s="244" t="str">
        <f t="shared" si="750"/>
        <v/>
      </c>
      <c r="P5337">
        <f>IF($I5337&lt;&gt;"",$I5337,IF($E5337="SGD",1,IF($E5337="USD",Settings!$B$22,IF($E5337="HKD",Settings!$B$23,1))))</f>
        <v>1</v>
      </c>
      <c r="Q5337">
        <f t="shared" si="751"/>
        <v>0</v>
      </c>
      <c r="R5337">
        <f t="shared" si="752"/>
        <v>0</v>
      </c>
      <c r="S5337" t="str">
        <f t="shared" si="753"/>
        <v/>
      </c>
      <c r="T5337" t="str">
        <f t="shared" si="754"/>
        <v/>
      </c>
      <c r="U5337" t="str">
        <f t="shared" si="755"/>
        <v/>
      </c>
    </row>
    <row r="5338" spans="12:21" ht="15" customHeight="1" x14ac:dyDescent="0.15">
      <c r="L5338" s="244" t="str">
        <f t="shared" si="747"/>
        <v/>
      </c>
      <c r="M5338" s="245" t="str">
        <f t="shared" si="748"/>
        <v/>
      </c>
      <c r="N5338" s="244" t="str">
        <f t="shared" si="749"/>
        <v/>
      </c>
      <c r="O5338" s="244" t="str">
        <f t="shared" si="750"/>
        <v/>
      </c>
      <c r="P5338">
        <f>IF($I5338&lt;&gt;"",$I5338,IF($E5338="SGD",1,IF($E5338="USD",Settings!$B$22,IF($E5338="HKD",Settings!$B$23,1))))</f>
        <v>1</v>
      </c>
      <c r="Q5338">
        <f t="shared" si="751"/>
        <v>0</v>
      </c>
      <c r="R5338">
        <f t="shared" si="752"/>
        <v>0</v>
      </c>
      <c r="S5338" t="str">
        <f t="shared" si="753"/>
        <v/>
      </c>
      <c r="T5338" t="str">
        <f t="shared" si="754"/>
        <v/>
      </c>
      <c r="U5338" t="str">
        <f t="shared" si="755"/>
        <v/>
      </c>
    </row>
    <row r="5339" spans="12:21" ht="15" customHeight="1" x14ac:dyDescent="0.15">
      <c r="L5339" s="244" t="str">
        <f t="shared" si="747"/>
        <v/>
      </c>
      <c r="M5339" s="245" t="str">
        <f t="shared" si="748"/>
        <v/>
      </c>
      <c r="N5339" s="244" t="str">
        <f t="shared" si="749"/>
        <v/>
      </c>
      <c r="O5339" s="244" t="str">
        <f t="shared" si="750"/>
        <v/>
      </c>
      <c r="P5339">
        <f>IF($I5339&lt;&gt;"",$I5339,IF($E5339="SGD",1,IF($E5339="USD",Settings!$B$22,IF($E5339="HKD",Settings!$B$23,1))))</f>
        <v>1</v>
      </c>
      <c r="Q5339">
        <f t="shared" si="751"/>
        <v>0</v>
      </c>
      <c r="R5339">
        <f t="shared" si="752"/>
        <v>0</v>
      </c>
      <c r="S5339" t="str">
        <f t="shared" si="753"/>
        <v/>
      </c>
      <c r="T5339" t="str">
        <f t="shared" si="754"/>
        <v/>
      </c>
      <c r="U5339" t="str">
        <f t="shared" si="755"/>
        <v/>
      </c>
    </row>
    <row r="5340" spans="12:21" ht="15" customHeight="1" x14ac:dyDescent="0.15">
      <c r="L5340" s="244" t="str">
        <f t="shared" si="747"/>
        <v/>
      </c>
      <c r="M5340" s="245" t="str">
        <f t="shared" si="748"/>
        <v/>
      </c>
      <c r="N5340" s="244" t="str">
        <f t="shared" si="749"/>
        <v/>
      </c>
      <c r="O5340" s="244" t="str">
        <f t="shared" si="750"/>
        <v/>
      </c>
      <c r="P5340">
        <f>IF($I5340&lt;&gt;"",$I5340,IF($E5340="SGD",1,IF($E5340="USD",Settings!$B$22,IF($E5340="HKD",Settings!$B$23,1))))</f>
        <v>1</v>
      </c>
      <c r="Q5340">
        <f t="shared" si="751"/>
        <v>0</v>
      </c>
      <c r="R5340">
        <f t="shared" si="752"/>
        <v>0</v>
      </c>
      <c r="S5340" t="str">
        <f t="shared" si="753"/>
        <v/>
      </c>
      <c r="T5340" t="str">
        <f t="shared" si="754"/>
        <v/>
      </c>
      <c r="U5340" t="str">
        <f t="shared" si="755"/>
        <v/>
      </c>
    </row>
    <row r="5341" spans="12:21" ht="15" customHeight="1" x14ac:dyDescent="0.15">
      <c r="L5341" s="244" t="str">
        <f t="shared" si="747"/>
        <v/>
      </c>
      <c r="M5341" s="245" t="str">
        <f t="shared" si="748"/>
        <v/>
      </c>
      <c r="N5341" s="244" t="str">
        <f t="shared" si="749"/>
        <v/>
      </c>
      <c r="O5341" s="244" t="str">
        <f t="shared" si="750"/>
        <v/>
      </c>
      <c r="P5341">
        <f>IF($I5341&lt;&gt;"",$I5341,IF($E5341="SGD",1,IF($E5341="USD",Settings!$B$22,IF($E5341="HKD",Settings!$B$23,1))))</f>
        <v>1</v>
      </c>
      <c r="Q5341">
        <f t="shared" si="751"/>
        <v>0</v>
      </c>
      <c r="R5341">
        <f t="shared" si="752"/>
        <v>0</v>
      </c>
      <c r="S5341" t="str">
        <f t="shared" si="753"/>
        <v/>
      </c>
      <c r="T5341" t="str">
        <f t="shared" si="754"/>
        <v/>
      </c>
      <c r="U5341" t="str">
        <f t="shared" si="755"/>
        <v/>
      </c>
    </row>
    <row r="5342" spans="12:21" ht="15" customHeight="1" x14ac:dyDescent="0.15">
      <c r="L5342" s="244" t="str">
        <f t="shared" si="747"/>
        <v/>
      </c>
      <c r="M5342" s="245" t="str">
        <f t="shared" si="748"/>
        <v/>
      </c>
      <c r="N5342" s="244" t="str">
        <f t="shared" si="749"/>
        <v/>
      </c>
      <c r="O5342" s="244" t="str">
        <f t="shared" si="750"/>
        <v/>
      </c>
      <c r="P5342">
        <f>IF($I5342&lt;&gt;"",$I5342,IF($E5342="SGD",1,IF($E5342="USD",Settings!$B$22,IF($E5342="HKD",Settings!$B$23,1))))</f>
        <v>1</v>
      </c>
      <c r="Q5342">
        <f t="shared" si="751"/>
        <v>0</v>
      </c>
      <c r="R5342">
        <f t="shared" si="752"/>
        <v>0</v>
      </c>
      <c r="S5342" t="str">
        <f t="shared" si="753"/>
        <v/>
      </c>
      <c r="T5342" t="str">
        <f t="shared" si="754"/>
        <v/>
      </c>
      <c r="U5342" t="str">
        <f t="shared" si="755"/>
        <v/>
      </c>
    </row>
    <row r="5343" spans="12:21" ht="15" customHeight="1" x14ac:dyDescent="0.15">
      <c r="L5343" s="244" t="str">
        <f t="shared" si="747"/>
        <v/>
      </c>
      <c r="M5343" s="245" t="str">
        <f t="shared" si="748"/>
        <v/>
      </c>
      <c r="N5343" s="244" t="str">
        <f t="shared" si="749"/>
        <v/>
      </c>
      <c r="O5343" s="244" t="str">
        <f t="shared" si="750"/>
        <v/>
      </c>
      <c r="P5343">
        <f>IF($I5343&lt;&gt;"",$I5343,IF($E5343="SGD",1,IF($E5343="USD",Settings!$B$22,IF($E5343="HKD",Settings!$B$23,1))))</f>
        <v>1</v>
      </c>
      <c r="Q5343">
        <f t="shared" si="751"/>
        <v>0</v>
      </c>
      <c r="R5343">
        <f t="shared" si="752"/>
        <v>0</v>
      </c>
      <c r="S5343" t="str">
        <f t="shared" si="753"/>
        <v/>
      </c>
      <c r="T5343" t="str">
        <f t="shared" si="754"/>
        <v/>
      </c>
      <c r="U5343" t="str">
        <f t="shared" si="755"/>
        <v/>
      </c>
    </row>
    <row r="5344" spans="12:21" ht="15" customHeight="1" x14ac:dyDescent="0.15">
      <c r="L5344" s="244" t="str">
        <f t="shared" si="747"/>
        <v/>
      </c>
      <c r="M5344" s="245" t="str">
        <f t="shared" si="748"/>
        <v/>
      </c>
      <c r="N5344" s="244" t="str">
        <f t="shared" si="749"/>
        <v/>
      </c>
      <c r="O5344" s="244" t="str">
        <f t="shared" si="750"/>
        <v/>
      </c>
      <c r="P5344">
        <f>IF($I5344&lt;&gt;"",$I5344,IF($E5344="SGD",1,IF($E5344="USD",Settings!$B$22,IF($E5344="HKD",Settings!$B$23,1))))</f>
        <v>1</v>
      </c>
      <c r="Q5344">
        <f t="shared" si="751"/>
        <v>0</v>
      </c>
      <c r="R5344">
        <f t="shared" si="752"/>
        <v>0</v>
      </c>
      <c r="S5344" t="str">
        <f t="shared" si="753"/>
        <v/>
      </c>
      <c r="T5344" t="str">
        <f t="shared" si="754"/>
        <v/>
      </c>
      <c r="U5344" t="str">
        <f t="shared" si="755"/>
        <v/>
      </c>
    </row>
    <row r="5345" spans="12:21" ht="15" customHeight="1" x14ac:dyDescent="0.15">
      <c r="L5345" s="244" t="str">
        <f t="shared" si="747"/>
        <v/>
      </c>
      <c r="M5345" s="245" t="str">
        <f t="shared" si="748"/>
        <v/>
      </c>
      <c r="N5345" s="244" t="str">
        <f t="shared" si="749"/>
        <v/>
      </c>
      <c r="O5345" s="244" t="str">
        <f t="shared" si="750"/>
        <v/>
      </c>
      <c r="P5345">
        <f>IF($I5345&lt;&gt;"",$I5345,IF($E5345="SGD",1,IF($E5345="USD",Settings!$B$22,IF($E5345="HKD",Settings!$B$23,1))))</f>
        <v>1</v>
      </c>
      <c r="Q5345">
        <f t="shared" si="751"/>
        <v>0</v>
      </c>
      <c r="R5345">
        <f t="shared" si="752"/>
        <v>0</v>
      </c>
      <c r="S5345" t="str">
        <f t="shared" si="753"/>
        <v/>
      </c>
      <c r="T5345" t="str">
        <f t="shared" si="754"/>
        <v/>
      </c>
      <c r="U5345" t="str">
        <f t="shared" si="755"/>
        <v/>
      </c>
    </row>
    <row r="5346" spans="12:21" ht="15" customHeight="1" x14ac:dyDescent="0.15">
      <c r="L5346" s="244" t="str">
        <f t="shared" si="747"/>
        <v/>
      </c>
      <c r="M5346" s="245" t="str">
        <f t="shared" si="748"/>
        <v/>
      </c>
      <c r="N5346" s="244" t="str">
        <f t="shared" si="749"/>
        <v/>
      </c>
      <c r="O5346" s="244" t="str">
        <f t="shared" si="750"/>
        <v/>
      </c>
      <c r="P5346">
        <f>IF($I5346&lt;&gt;"",$I5346,IF($E5346="SGD",1,IF($E5346="USD",Settings!$B$22,IF($E5346="HKD",Settings!$B$23,1))))</f>
        <v>1</v>
      </c>
      <c r="Q5346">
        <f t="shared" si="751"/>
        <v>0</v>
      </c>
      <c r="R5346">
        <f t="shared" si="752"/>
        <v>0</v>
      </c>
      <c r="S5346" t="str">
        <f t="shared" si="753"/>
        <v/>
      </c>
      <c r="T5346" t="str">
        <f t="shared" si="754"/>
        <v/>
      </c>
      <c r="U5346" t="str">
        <f t="shared" si="755"/>
        <v/>
      </c>
    </row>
    <row r="5347" spans="12:21" ht="15" customHeight="1" x14ac:dyDescent="0.15">
      <c r="L5347" s="244" t="str">
        <f t="shared" si="747"/>
        <v/>
      </c>
      <c r="M5347" s="245" t="str">
        <f t="shared" si="748"/>
        <v/>
      </c>
      <c r="N5347" s="244" t="str">
        <f t="shared" si="749"/>
        <v/>
      </c>
      <c r="O5347" s="244" t="str">
        <f t="shared" si="750"/>
        <v/>
      </c>
      <c r="P5347">
        <f>IF($I5347&lt;&gt;"",$I5347,IF($E5347="SGD",1,IF($E5347="USD",Settings!$B$22,IF($E5347="HKD",Settings!$B$23,1))))</f>
        <v>1</v>
      </c>
      <c r="Q5347">
        <f t="shared" si="751"/>
        <v>0</v>
      </c>
      <c r="R5347">
        <f t="shared" si="752"/>
        <v>0</v>
      </c>
      <c r="S5347" t="str">
        <f t="shared" si="753"/>
        <v/>
      </c>
      <c r="T5347" t="str">
        <f t="shared" si="754"/>
        <v/>
      </c>
      <c r="U5347" t="str">
        <f t="shared" si="755"/>
        <v/>
      </c>
    </row>
    <row r="5348" spans="12:21" ht="15" customHeight="1" x14ac:dyDescent="0.15">
      <c r="L5348" s="244" t="str">
        <f t="shared" si="747"/>
        <v/>
      </c>
      <c r="M5348" s="245" t="str">
        <f t="shared" si="748"/>
        <v/>
      </c>
      <c r="N5348" s="244" t="str">
        <f t="shared" si="749"/>
        <v/>
      </c>
      <c r="O5348" s="244" t="str">
        <f t="shared" si="750"/>
        <v/>
      </c>
      <c r="P5348">
        <f>IF($I5348&lt;&gt;"",$I5348,IF($E5348="SGD",1,IF($E5348="USD",Settings!$B$22,IF($E5348="HKD",Settings!$B$23,1))))</f>
        <v>1</v>
      </c>
      <c r="Q5348">
        <f t="shared" si="751"/>
        <v>0</v>
      </c>
      <c r="R5348">
        <f t="shared" si="752"/>
        <v>0</v>
      </c>
      <c r="S5348" t="str">
        <f t="shared" si="753"/>
        <v/>
      </c>
      <c r="T5348" t="str">
        <f t="shared" si="754"/>
        <v/>
      </c>
      <c r="U5348" t="str">
        <f t="shared" si="755"/>
        <v/>
      </c>
    </row>
    <row r="5349" spans="12:21" ht="15" customHeight="1" x14ac:dyDescent="0.15">
      <c r="L5349" s="244" t="str">
        <f t="shared" si="747"/>
        <v/>
      </c>
      <c r="M5349" s="245" t="str">
        <f t="shared" si="748"/>
        <v/>
      </c>
      <c r="N5349" s="244" t="str">
        <f t="shared" si="749"/>
        <v/>
      </c>
      <c r="O5349" s="244" t="str">
        <f t="shared" si="750"/>
        <v/>
      </c>
      <c r="P5349">
        <f>IF($I5349&lt;&gt;"",$I5349,IF($E5349="SGD",1,IF($E5349="USD",Settings!$B$22,IF($E5349="HKD",Settings!$B$23,1))))</f>
        <v>1</v>
      </c>
      <c r="Q5349">
        <f t="shared" si="751"/>
        <v>0</v>
      </c>
      <c r="R5349">
        <f t="shared" si="752"/>
        <v>0</v>
      </c>
      <c r="S5349" t="str">
        <f t="shared" si="753"/>
        <v/>
      </c>
      <c r="T5349" t="str">
        <f t="shared" si="754"/>
        <v/>
      </c>
      <c r="U5349" t="str">
        <f t="shared" si="755"/>
        <v/>
      </c>
    </row>
    <row r="5350" spans="12:21" ht="15" customHeight="1" x14ac:dyDescent="0.15">
      <c r="L5350" s="244" t="str">
        <f t="shared" si="747"/>
        <v/>
      </c>
      <c r="M5350" s="245" t="str">
        <f t="shared" si="748"/>
        <v/>
      </c>
      <c r="N5350" s="244" t="str">
        <f t="shared" si="749"/>
        <v/>
      </c>
      <c r="O5350" s="244" t="str">
        <f t="shared" si="750"/>
        <v/>
      </c>
      <c r="P5350">
        <f>IF($I5350&lt;&gt;"",$I5350,IF($E5350="SGD",1,IF($E5350="USD",Settings!$B$22,IF($E5350="HKD",Settings!$B$23,1))))</f>
        <v>1</v>
      </c>
      <c r="Q5350">
        <f t="shared" si="751"/>
        <v>0</v>
      </c>
      <c r="R5350">
        <f t="shared" si="752"/>
        <v>0</v>
      </c>
      <c r="S5350" t="str">
        <f t="shared" si="753"/>
        <v/>
      </c>
      <c r="T5350" t="str">
        <f t="shared" si="754"/>
        <v/>
      </c>
      <c r="U5350" t="str">
        <f t="shared" si="755"/>
        <v/>
      </c>
    </row>
    <row r="5351" spans="12:21" ht="15" customHeight="1" x14ac:dyDescent="0.15">
      <c r="L5351" s="244" t="str">
        <f t="shared" si="747"/>
        <v/>
      </c>
      <c r="M5351" s="245" t="str">
        <f t="shared" si="748"/>
        <v/>
      </c>
      <c r="N5351" s="244" t="str">
        <f t="shared" si="749"/>
        <v/>
      </c>
      <c r="O5351" s="244" t="str">
        <f t="shared" si="750"/>
        <v/>
      </c>
      <c r="P5351">
        <f>IF($I5351&lt;&gt;"",$I5351,IF($E5351="SGD",1,IF($E5351="USD",Settings!$B$22,IF($E5351="HKD",Settings!$B$23,1))))</f>
        <v>1</v>
      </c>
      <c r="Q5351">
        <f t="shared" si="751"/>
        <v>0</v>
      </c>
      <c r="R5351">
        <f t="shared" si="752"/>
        <v>0</v>
      </c>
      <c r="S5351" t="str">
        <f t="shared" si="753"/>
        <v/>
      </c>
      <c r="T5351" t="str">
        <f t="shared" si="754"/>
        <v/>
      </c>
      <c r="U5351" t="str">
        <f t="shared" si="755"/>
        <v/>
      </c>
    </row>
    <row r="5352" spans="12:21" ht="15" customHeight="1" x14ac:dyDescent="0.15">
      <c r="L5352" s="244" t="str">
        <f t="shared" si="747"/>
        <v/>
      </c>
      <c r="M5352" s="245" t="str">
        <f t="shared" si="748"/>
        <v/>
      </c>
      <c r="N5352" s="244" t="str">
        <f t="shared" si="749"/>
        <v/>
      </c>
      <c r="O5352" s="244" t="str">
        <f t="shared" si="750"/>
        <v/>
      </c>
      <c r="P5352">
        <f>IF($I5352&lt;&gt;"",$I5352,IF($E5352="SGD",1,IF($E5352="USD",Settings!$B$22,IF($E5352="HKD",Settings!$B$23,1))))</f>
        <v>1</v>
      </c>
      <c r="Q5352">
        <f t="shared" si="751"/>
        <v>0</v>
      </c>
      <c r="R5352">
        <f t="shared" si="752"/>
        <v>0</v>
      </c>
      <c r="S5352" t="str">
        <f t="shared" si="753"/>
        <v/>
      </c>
      <c r="T5352" t="str">
        <f t="shared" si="754"/>
        <v/>
      </c>
      <c r="U5352" t="str">
        <f t="shared" si="755"/>
        <v/>
      </c>
    </row>
    <row r="5353" spans="12:21" ht="15" customHeight="1" x14ac:dyDescent="0.15">
      <c r="L5353" s="244" t="str">
        <f t="shared" ref="L5353:L5416" si="756">IF(OR(B5353="",C5353="",E5353=""),"",B5353&amp;":"&amp;C5353&amp;":"&amp;E5353)</f>
        <v/>
      </c>
      <c r="M5353" s="245" t="str">
        <f t="shared" ref="M5353:M5416" si="757">IF(A5353="","",A5353*D5353)</f>
        <v/>
      </c>
      <c r="N5353" s="244" t="str">
        <f t="shared" ref="N5353:N5416" si="758">IF(A5353="","",IF(OR(A5353=1,A5353=0),J5353,0))</f>
        <v/>
      </c>
      <c r="O5353" s="244" t="str">
        <f t="shared" ref="O5353:O5416" si="759">IF(A5353="","",IF(A5353=-1,J5353,0))</f>
        <v/>
      </c>
      <c r="P5353">
        <f>IF($I5353&lt;&gt;"",$I5353,IF($E5353="SGD",1,IF($E5353="USD",Settings!$B$22,IF($E5353="HKD",Settings!$B$23,1))))</f>
        <v>1</v>
      </c>
      <c r="Q5353">
        <f t="shared" ref="Q5353:Q5416" si="760">IF($L5353="",0,($O5353-$N5353+IF($A5353=2,$J5353,0))*$P5353)</f>
        <v>0</v>
      </c>
      <c r="R5353">
        <f t="shared" ref="R5353:R5416" si="761">IF($L5353="",0,IF($A5353=2,$J5353*$P5353,0))</f>
        <v>0</v>
      </c>
      <c r="S5353" t="str">
        <f t="shared" si="753"/>
        <v/>
      </c>
      <c r="T5353" t="str">
        <f t="shared" si="754"/>
        <v/>
      </c>
      <c r="U5353" t="str">
        <f t="shared" si="755"/>
        <v/>
      </c>
    </row>
    <row r="5354" spans="12:21" ht="15" customHeight="1" x14ac:dyDescent="0.15">
      <c r="L5354" s="244" t="str">
        <f t="shared" si="756"/>
        <v/>
      </c>
      <c r="M5354" s="245" t="str">
        <f t="shared" si="757"/>
        <v/>
      </c>
      <c r="N5354" s="244" t="str">
        <f t="shared" si="758"/>
        <v/>
      </c>
      <c r="O5354" s="244" t="str">
        <f t="shared" si="759"/>
        <v/>
      </c>
      <c r="P5354">
        <f>IF($I5354&lt;&gt;"",$I5354,IF($E5354="SGD",1,IF($E5354="USD",Settings!$B$22,IF($E5354="HKD",Settings!$B$23,1))))</f>
        <v>1</v>
      </c>
      <c r="Q5354">
        <f t="shared" si="760"/>
        <v>0</v>
      </c>
      <c r="R5354">
        <f t="shared" si="761"/>
        <v>0</v>
      </c>
      <c r="S5354" t="str">
        <f t="shared" si="753"/>
        <v/>
      </c>
      <c r="T5354" t="str">
        <f t="shared" si="754"/>
        <v/>
      </c>
      <c r="U5354" t="str">
        <f t="shared" si="755"/>
        <v/>
      </c>
    </row>
    <row r="5355" spans="12:21" ht="15" customHeight="1" x14ac:dyDescent="0.15">
      <c r="L5355" s="244" t="str">
        <f t="shared" si="756"/>
        <v/>
      </c>
      <c r="M5355" s="245" t="str">
        <f t="shared" si="757"/>
        <v/>
      </c>
      <c r="N5355" s="244" t="str">
        <f t="shared" si="758"/>
        <v/>
      </c>
      <c r="O5355" s="244" t="str">
        <f t="shared" si="759"/>
        <v/>
      </c>
      <c r="P5355">
        <f>IF($I5355&lt;&gt;"",$I5355,IF($E5355="SGD",1,IF($E5355="USD",Settings!$B$22,IF($E5355="HKD",Settings!$B$23,1))))</f>
        <v>1</v>
      </c>
      <c r="Q5355">
        <f t="shared" si="760"/>
        <v>0</v>
      </c>
      <c r="R5355">
        <f t="shared" si="761"/>
        <v>0</v>
      </c>
      <c r="S5355" t="str">
        <f t="shared" si="753"/>
        <v/>
      </c>
      <c r="T5355" t="str">
        <f t="shared" si="754"/>
        <v/>
      </c>
      <c r="U5355" t="str">
        <f t="shared" si="755"/>
        <v/>
      </c>
    </row>
    <row r="5356" spans="12:21" ht="15" customHeight="1" x14ac:dyDescent="0.15">
      <c r="L5356" s="244" t="str">
        <f t="shared" si="756"/>
        <v/>
      </c>
      <c r="M5356" s="245" t="str">
        <f t="shared" si="757"/>
        <v/>
      </c>
      <c r="N5356" s="244" t="str">
        <f t="shared" si="758"/>
        <v/>
      </c>
      <c r="O5356" s="244" t="str">
        <f t="shared" si="759"/>
        <v/>
      </c>
      <c r="P5356">
        <f>IF($I5356&lt;&gt;"",$I5356,IF($E5356="SGD",1,IF($E5356="USD",Settings!$B$22,IF($E5356="HKD",Settings!$B$23,1))))</f>
        <v>1</v>
      </c>
      <c r="Q5356">
        <f t="shared" si="760"/>
        <v>0</v>
      </c>
      <c r="R5356">
        <f t="shared" si="761"/>
        <v>0</v>
      </c>
      <c r="S5356" t="str">
        <f t="shared" si="753"/>
        <v/>
      </c>
      <c r="T5356" t="str">
        <f t="shared" si="754"/>
        <v/>
      </c>
      <c r="U5356" t="str">
        <f t="shared" si="755"/>
        <v/>
      </c>
    </row>
    <row r="5357" spans="12:21" ht="15" customHeight="1" x14ac:dyDescent="0.15">
      <c r="L5357" s="244" t="str">
        <f t="shared" si="756"/>
        <v/>
      </c>
      <c r="M5357" s="245" t="str">
        <f t="shared" si="757"/>
        <v/>
      </c>
      <c r="N5357" s="244" t="str">
        <f t="shared" si="758"/>
        <v/>
      </c>
      <c r="O5357" s="244" t="str">
        <f t="shared" si="759"/>
        <v/>
      </c>
      <c r="P5357">
        <f>IF($I5357&lt;&gt;"",$I5357,IF($E5357="SGD",1,IF($E5357="USD",Settings!$B$22,IF($E5357="HKD",Settings!$B$23,1))))</f>
        <v>1</v>
      </c>
      <c r="Q5357">
        <f t="shared" si="760"/>
        <v>0</v>
      </c>
      <c r="R5357">
        <f t="shared" si="761"/>
        <v>0</v>
      </c>
      <c r="S5357" t="str">
        <f t="shared" si="753"/>
        <v/>
      </c>
      <c r="T5357" t="str">
        <f t="shared" si="754"/>
        <v/>
      </c>
      <c r="U5357" t="str">
        <f t="shared" si="755"/>
        <v/>
      </c>
    </row>
    <row r="5358" spans="12:21" ht="15" customHeight="1" x14ac:dyDescent="0.15">
      <c r="L5358" s="244" t="str">
        <f t="shared" si="756"/>
        <v/>
      </c>
      <c r="M5358" s="245" t="str">
        <f t="shared" si="757"/>
        <v/>
      </c>
      <c r="N5358" s="244" t="str">
        <f t="shared" si="758"/>
        <v/>
      </c>
      <c r="O5358" s="244" t="str">
        <f t="shared" si="759"/>
        <v/>
      </c>
      <c r="P5358">
        <f>IF($I5358&lt;&gt;"",$I5358,IF($E5358="SGD",1,IF($E5358="USD",Settings!$B$22,IF($E5358="HKD",Settings!$B$23,1))))</f>
        <v>1</v>
      </c>
      <c r="Q5358">
        <f t="shared" si="760"/>
        <v>0</v>
      </c>
      <c r="R5358">
        <f t="shared" si="761"/>
        <v>0</v>
      </c>
      <c r="S5358" t="str">
        <f t="shared" si="753"/>
        <v/>
      </c>
      <c r="T5358" t="str">
        <f t="shared" si="754"/>
        <v/>
      </c>
      <c r="U5358" t="str">
        <f t="shared" si="755"/>
        <v/>
      </c>
    </row>
    <row r="5359" spans="12:21" ht="15" customHeight="1" x14ac:dyDescent="0.15">
      <c r="L5359" s="244" t="str">
        <f t="shared" si="756"/>
        <v/>
      </c>
      <c r="M5359" s="245" t="str">
        <f t="shared" si="757"/>
        <v/>
      </c>
      <c r="N5359" s="244" t="str">
        <f t="shared" si="758"/>
        <v/>
      </c>
      <c r="O5359" s="244" t="str">
        <f t="shared" si="759"/>
        <v/>
      </c>
      <c r="P5359">
        <f>IF($I5359&lt;&gt;"",$I5359,IF($E5359="SGD",1,IF($E5359="USD",Settings!$B$22,IF($E5359="HKD",Settings!$B$23,1))))</f>
        <v>1</v>
      </c>
      <c r="Q5359">
        <f t="shared" si="760"/>
        <v>0</v>
      </c>
      <c r="R5359">
        <f t="shared" si="761"/>
        <v>0</v>
      </c>
      <c r="S5359" t="str">
        <f t="shared" si="753"/>
        <v/>
      </c>
      <c r="T5359" t="str">
        <f t="shared" si="754"/>
        <v/>
      </c>
      <c r="U5359" t="str">
        <f t="shared" si="755"/>
        <v/>
      </c>
    </row>
    <row r="5360" spans="12:21" ht="15" customHeight="1" x14ac:dyDescent="0.15">
      <c r="L5360" s="244" t="str">
        <f t="shared" si="756"/>
        <v/>
      </c>
      <c r="M5360" s="245" t="str">
        <f t="shared" si="757"/>
        <v/>
      </c>
      <c r="N5360" s="244" t="str">
        <f t="shared" si="758"/>
        <v/>
      </c>
      <c r="O5360" s="244" t="str">
        <f t="shared" si="759"/>
        <v/>
      </c>
      <c r="P5360">
        <f>IF($I5360&lt;&gt;"",$I5360,IF($E5360="SGD",1,IF($E5360="USD",Settings!$B$22,IF($E5360="HKD",Settings!$B$23,1))))</f>
        <v>1</v>
      </c>
      <c r="Q5360">
        <f t="shared" si="760"/>
        <v>0</v>
      </c>
      <c r="R5360">
        <f t="shared" si="761"/>
        <v>0</v>
      </c>
      <c r="S5360" t="str">
        <f t="shared" si="753"/>
        <v/>
      </c>
      <c r="T5360" t="str">
        <f t="shared" si="754"/>
        <v/>
      </c>
      <c r="U5360" t="str">
        <f t="shared" si="755"/>
        <v/>
      </c>
    </row>
    <row r="5361" spans="12:21" ht="15" customHeight="1" x14ac:dyDescent="0.15">
      <c r="L5361" s="244" t="str">
        <f t="shared" si="756"/>
        <v/>
      </c>
      <c r="M5361" s="245" t="str">
        <f t="shared" si="757"/>
        <v/>
      </c>
      <c r="N5361" s="244" t="str">
        <f t="shared" si="758"/>
        <v/>
      </c>
      <c r="O5361" s="244" t="str">
        <f t="shared" si="759"/>
        <v/>
      </c>
      <c r="P5361">
        <f>IF($I5361&lt;&gt;"",$I5361,IF($E5361="SGD",1,IF($E5361="USD",Settings!$B$22,IF($E5361="HKD",Settings!$B$23,1))))</f>
        <v>1</v>
      </c>
      <c r="Q5361">
        <f t="shared" si="760"/>
        <v>0</v>
      </c>
      <c r="R5361">
        <f t="shared" si="761"/>
        <v>0</v>
      </c>
      <c r="S5361" t="str">
        <f t="shared" si="753"/>
        <v/>
      </c>
      <c r="T5361" t="str">
        <f t="shared" si="754"/>
        <v/>
      </c>
      <c r="U5361" t="str">
        <f t="shared" si="755"/>
        <v/>
      </c>
    </row>
    <row r="5362" spans="12:21" ht="15" customHeight="1" x14ac:dyDescent="0.15">
      <c r="L5362" s="244" t="str">
        <f t="shared" si="756"/>
        <v/>
      </c>
      <c r="M5362" s="245" t="str">
        <f t="shared" si="757"/>
        <v/>
      </c>
      <c r="N5362" s="244" t="str">
        <f t="shared" si="758"/>
        <v/>
      </c>
      <c r="O5362" s="244" t="str">
        <f t="shared" si="759"/>
        <v/>
      </c>
      <c r="P5362">
        <f>IF($I5362&lt;&gt;"",$I5362,IF($E5362="SGD",1,IF($E5362="USD",Settings!$B$22,IF($E5362="HKD",Settings!$B$23,1))))</f>
        <v>1</v>
      </c>
      <c r="Q5362">
        <f t="shared" si="760"/>
        <v>0</v>
      </c>
      <c r="R5362">
        <f t="shared" si="761"/>
        <v>0</v>
      </c>
      <c r="S5362" t="str">
        <f t="shared" si="753"/>
        <v/>
      </c>
      <c r="T5362" t="str">
        <f t="shared" si="754"/>
        <v/>
      </c>
      <c r="U5362" t="str">
        <f t="shared" si="755"/>
        <v/>
      </c>
    </row>
    <row r="5363" spans="12:21" ht="15" customHeight="1" x14ac:dyDescent="0.15">
      <c r="L5363" s="244" t="str">
        <f t="shared" si="756"/>
        <v/>
      </c>
      <c r="M5363" s="245" t="str">
        <f t="shared" si="757"/>
        <v/>
      </c>
      <c r="N5363" s="244" t="str">
        <f t="shared" si="758"/>
        <v/>
      </c>
      <c r="O5363" s="244" t="str">
        <f t="shared" si="759"/>
        <v/>
      </c>
      <c r="P5363">
        <f>IF($I5363&lt;&gt;"",$I5363,IF($E5363="SGD",1,IF($E5363="USD",Settings!$B$22,IF($E5363="HKD",Settings!$B$23,1))))</f>
        <v>1</v>
      </c>
      <c r="Q5363">
        <f t="shared" si="760"/>
        <v>0</v>
      </c>
      <c r="R5363">
        <f t="shared" si="761"/>
        <v>0</v>
      </c>
      <c r="S5363" t="str">
        <f t="shared" si="753"/>
        <v/>
      </c>
      <c r="T5363" t="str">
        <f t="shared" si="754"/>
        <v/>
      </c>
      <c r="U5363" t="str">
        <f t="shared" si="755"/>
        <v/>
      </c>
    </row>
    <row r="5364" spans="12:21" ht="15" customHeight="1" x14ac:dyDescent="0.15">
      <c r="L5364" s="244" t="str">
        <f t="shared" si="756"/>
        <v/>
      </c>
      <c r="M5364" s="245" t="str">
        <f t="shared" si="757"/>
        <v/>
      </c>
      <c r="N5364" s="244" t="str">
        <f t="shared" si="758"/>
        <v/>
      </c>
      <c r="O5364" s="244" t="str">
        <f t="shared" si="759"/>
        <v/>
      </c>
      <c r="P5364">
        <f>IF($I5364&lt;&gt;"",$I5364,IF($E5364="SGD",1,IF($E5364="USD",Settings!$B$22,IF($E5364="HKD",Settings!$B$23,1))))</f>
        <v>1</v>
      </c>
      <c r="Q5364">
        <f t="shared" si="760"/>
        <v>0</v>
      </c>
      <c r="R5364">
        <f t="shared" si="761"/>
        <v>0</v>
      </c>
      <c r="S5364" t="str">
        <f t="shared" si="753"/>
        <v/>
      </c>
      <c r="T5364" t="str">
        <f t="shared" si="754"/>
        <v/>
      </c>
      <c r="U5364" t="str">
        <f t="shared" si="755"/>
        <v/>
      </c>
    </row>
    <row r="5365" spans="12:21" ht="15" customHeight="1" x14ac:dyDescent="0.15">
      <c r="L5365" s="244" t="str">
        <f t="shared" si="756"/>
        <v/>
      </c>
      <c r="M5365" s="245" t="str">
        <f t="shared" si="757"/>
        <v/>
      </c>
      <c r="N5365" s="244" t="str">
        <f t="shared" si="758"/>
        <v/>
      </c>
      <c r="O5365" s="244" t="str">
        <f t="shared" si="759"/>
        <v/>
      </c>
      <c r="P5365">
        <f>IF($I5365&lt;&gt;"",$I5365,IF($E5365="SGD",1,IF($E5365="USD",Settings!$B$22,IF($E5365="HKD",Settings!$B$23,1))))</f>
        <v>1</v>
      </c>
      <c r="Q5365">
        <f t="shared" si="760"/>
        <v>0</v>
      </c>
      <c r="R5365">
        <f t="shared" si="761"/>
        <v>0</v>
      </c>
      <c r="S5365" t="str">
        <f t="shared" si="753"/>
        <v/>
      </c>
      <c r="T5365" t="str">
        <f t="shared" si="754"/>
        <v/>
      </c>
      <c r="U5365" t="str">
        <f t="shared" si="755"/>
        <v/>
      </c>
    </row>
    <row r="5366" spans="12:21" ht="15" customHeight="1" x14ac:dyDescent="0.15">
      <c r="L5366" s="244" t="str">
        <f t="shared" si="756"/>
        <v/>
      </c>
      <c r="M5366" s="245" t="str">
        <f t="shared" si="757"/>
        <v/>
      </c>
      <c r="N5366" s="244" t="str">
        <f t="shared" si="758"/>
        <v/>
      </c>
      <c r="O5366" s="244" t="str">
        <f t="shared" si="759"/>
        <v/>
      </c>
      <c r="P5366">
        <f>IF($I5366&lt;&gt;"",$I5366,IF($E5366="SGD",1,IF($E5366="USD",Settings!$B$22,IF($E5366="HKD",Settings!$B$23,1))))</f>
        <v>1</v>
      </c>
      <c r="Q5366">
        <f t="shared" si="760"/>
        <v>0</v>
      </c>
      <c r="R5366">
        <f t="shared" si="761"/>
        <v>0</v>
      </c>
      <c r="S5366" t="str">
        <f t="shared" si="753"/>
        <v/>
      </c>
      <c r="T5366" t="str">
        <f t="shared" si="754"/>
        <v/>
      </c>
      <c r="U5366" t="str">
        <f t="shared" si="755"/>
        <v/>
      </c>
    </row>
    <row r="5367" spans="12:21" ht="15" customHeight="1" x14ac:dyDescent="0.15">
      <c r="L5367" s="244" t="str">
        <f t="shared" si="756"/>
        <v/>
      </c>
      <c r="M5367" s="245" t="str">
        <f t="shared" si="757"/>
        <v/>
      </c>
      <c r="N5367" s="244" t="str">
        <f t="shared" si="758"/>
        <v/>
      </c>
      <c r="O5367" s="244" t="str">
        <f t="shared" si="759"/>
        <v/>
      </c>
      <c r="P5367">
        <f>IF($I5367&lt;&gt;"",$I5367,IF($E5367="SGD",1,IF($E5367="USD",Settings!$B$22,IF($E5367="HKD",Settings!$B$23,1))))</f>
        <v>1</v>
      </c>
      <c r="Q5367">
        <f t="shared" si="760"/>
        <v>0</v>
      </c>
      <c r="R5367">
        <f t="shared" si="761"/>
        <v>0</v>
      </c>
      <c r="S5367" t="str">
        <f t="shared" si="753"/>
        <v/>
      </c>
      <c r="T5367" t="str">
        <f t="shared" si="754"/>
        <v/>
      </c>
      <c r="U5367" t="str">
        <f t="shared" si="755"/>
        <v/>
      </c>
    </row>
    <row r="5368" spans="12:21" ht="15" customHeight="1" x14ac:dyDescent="0.15">
      <c r="L5368" s="244" t="str">
        <f t="shared" si="756"/>
        <v/>
      </c>
      <c r="M5368" s="245" t="str">
        <f t="shared" si="757"/>
        <v/>
      </c>
      <c r="N5368" s="244" t="str">
        <f t="shared" si="758"/>
        <v/>
      </c>
      <c r="O5368" s="244" t="str">
        <f t="shared" si="759"/>
        <v/>
      </c>
      <c r="P5368">
        <f>IF($I5368&lt;&gt;"",$I5368,IF($E5368="SGD",1,IF($E5368="USD",Settings!$B$22,IF($E5368="HKD",Settings!$B$23,1))))</f>
        <v>1</v>
      </c>
      <c r="Q5368">
        <f t="shared" si="760"/>
        <v>0</v>
      </c>
      <c r="R5368">
        <f t="shared" si="761"/>
        <v>0</v>
      </c>
      <c r="S5368" t="str">
        <f t="shared" si="753"/>
        <v/>
      </c>
      <c r="T5368" t="str">
        <f t="shared" si="754"/>
        <v/>
      </c>
      <c r="U5368" t="str">
        <f t="shared" si="755"/>
        <v/>
      </c>
    </row>
    <row r="5369" spans="12:21" ht="15" customHeight="1" x14ac:dyDescent="0.15">
      <c r="L5369" s="244" t="str">
        <f t="shared" si="756"/>
        <v/>
      </c>
      <c r="M5369" s="245" t="str">
        <f t="shared" si="757"/>
        <v/>
      </c>
      <c r="N5369" s="244" t="str">
        <f t="shared" si="758"/>
        <v/>
      </c>
      <c r="O5369" s="244" t="str">
        <f t="shared" si="759"/>
        <v/>
      </c>
      <c r="P5369">
        <f>IF($I5369&lt;&gt;"",$I5369,IF($E5369="SGD",1,IF($E5369="USD",Settings!$B$22,IF($E5369="HKD",Settings!$B$23,1))))</f>
        <v>1</v>
      </c>
      <c r="Q5369">
        <f t="shared" si="760"/>
        <v>0</v>
      </c>
      <c r="R5369">
        <f t="shared" si="761"/>
        <v>0</v>
      </c>
      <c r="S5369" t="str">
        <f t="shared" si="753"/>
        <v/>
      </c>
      <c r="T5369" t="str">
        <f t="shared" si="754"/>
        <v/>
      </c>
      <c r="U5369" t="str">
        <f t="shared" si="755"/>
        <v/>
      </c>
    </row>
    <row r="5370" spans="12:21" ht="15" customHeight="1" x14ac:dyDescent="0.15">
      <c r="L5370" s="244" t="str">
        <f t="shared" si="756"/>
        <v/>
      </c>
      <c r="M5370" s="245" t="str">
        <f t="shared" si="757"/>
        <v/>
      </c>
      <c r="N5370" s="244" t="str">
        <f t="shared" si="758"/>
        <v/>
      </c>
      <c r="O5370" s="244" t="str">
        <f t="shared" si="759"/>
        <v/>
      </c>
      <c r="P5370">
        <f>IF($I5370&lt;&gt;"",$I5370,IF($E5370="SGD",1,IF($E5370="USD",Settings!$B$22,IF($E5370="HKD",Settings!$B$23,1))))</f>
        <v>1</v>
      </c>
      <c r="Q5370">
        <f t="shared" si="760"/>
        <v>0</v>
      </c>
      <c r="R5370">
        <f t="shared" si="761"/>
        <v>0</v>
      </c>
      <c r="S5370" t="str">
        <f t="shared" si="753"/>
        <v/>
      </c>
      <c r="T5370" t="str">
        <f t="shared" si="754"/>
        <v/>
      </c>
      <c r="U5370" t="str">
        <f t="shared" si="755"/>
        <v/>
      </c>
    </row>
    <row r="5371" spans="12:21" ht="15" customHeight="1" x14ac:dyDescent="0.15">
      <c r="L5371" s="244" t="str">
        <f t="shared" si="756"/>
        <v/>
      </c>
      <c r="M5371" s="245" t="str">
        <f t="shared" si="757"/>
        <v/>
      </c>
      <c r="N5371" s="244" t="str">
        <f t="shared" si="758"/>
        <v/>
      </c>
      <c r="O5371" s="244" t="str">
        <f t="shared" si="759"/>
        <v/>
      </c>
      <c r="P5371">
        <f>IF($I5371&lt;&gt;"",$I5371,IF($E5371="SGD",1,IF($E5371="USD",Settings!$B$22,IF($E5371="HKD",Settings!$B$23,1))))</f>
        <v>1</v>
      </c>
      <c r="Q5371">
        <f t="shared" si="760"/>
        <v>0</v>
      </c>
      <c r="R5371">
        <f t="shared" si="761"/>
        <v>0</v>
      </c>
      <c r="S5371" t="str">
        <f t="shared" si="753"/>
        <v/>
      </c>
      <c r="T5371" t="str">
        <f t="shared" si="754"/>
        <v/>
      </c>
      <c r="U5371" t="str">
        <f t="shared" si="755"/>
        <v/>
      </c>
    </row>
    <row r="5372" spans="12:21" ht="15" customHeight="1" x14ac:dyDescent="0.15">
      <c r="L5372" s="244" t="str">
        <f t="shared" si="756"/>
        <v/>
      </c>
      <c r="M5372" s="245" t="str">
        <f t="shared" si="757"/>
        <v/>
      </c>
      <c r="N5372" s="244" t="str">
        <f t="shared" si="758"/>
        <v/>
      </c>
      <c r="O5372" s="244" t="str">
        <f t="shared" si="759"/>
        <v/>
      </c>
      <c r="P5372">
        <f>IF($I5372&lt;&gt;"",$I5372,IF($E5372="SGD",1,IF($E5372="USD",Settings!$B$22,IF($E5372="HKD",Settings!$B$23,1))))</f>
        <v>1</v>
      </c>
      <c r="Q5372">
        <f t="shared" si="760"/>
        <v>0</v>
      </c>
      <c r="R5372">
        <f t="shared" si="761"/>
        <v>0</v>
      </c>
      <c r="S5372" t="str">
        <f t="shared" si="753"/>
        <v/>
      </c>
      <c r="T5372" t="str">
        <f t="shared" si="754"/>
        <v/>
      </c>
      <c r="U5372" t="str">
        <f t="shared" si="755"/>
        <v/>
      </c>
    </row>
    <row r="5373" spans="12:21" ht="15" customHeight="1" x14ac:dyDescent="0.15">
      <c r="L5373" s="244" t="str">
        <f t="shared" si="756"/>
        <v/>
      </c>
      <c r="M5373" s="245" t="str">
        <f t="shared" si="757"/>
        <v/>
      </c>
      <c r="N5373" s="244" t="str">
        <f t="shared" si="758"/>
        <v/>
      </c>
      <c r="O5373" s="244" t="str">
        <f t="shared" si="759"/>
        <v/>
      </c>
      <c r="P5373">
        <f>IF($I5373&lt;&gt;"",$I5373,IF($E5373="SGD",1,IF($E5373="USD",Settings!$B$22,IF($E5373="HKD",Settings!$B$23,1))))</f>
        <v>1</v>
      </c>
      <c r="Q5373">
        <f t="shared" si="760"/>
        <v>0</v>
      </c>
      <c r="R5373">
        <f t="shared" si="761"/>
        <v>0</v>
      </c>
      <c r="S5373" t="str">
        <f t="shared" si="753"/>
        <v/>
      </c>
      <c r="T5373" t="str">
        <f t="shared" si="754"/>
        <v/>
      </c>
      <c r="U5373" t="str">
        <f t="shared" si="755"/>
        <v/>
      </c>
    </row>
    <row r="5374" spans="12:21" ht="15" customHeight="1" x14ac:dyDescent="0.15">
      <c r="L5374" s="244" t="str">
        <f t="shared" si="756"/>
        <v/>
      </c>
      <c r="M5374" s="245" t="str">
        <f t="shared" si="757"/>
        <v/>
      </c>
      <c r="N5374" s="244" t="str">
        <f t="shared" si="758"/>
        <v/>
      </c>
      <c r="O5374" s="244" t="str">
        <f t="shared" si="759"/>
        <v/>
      </c>
      <c r="P5374">
        <f>IF($I5374&lt;&gt;"",$I5374,IF($E5374="SGD",1,IF($E5374="USD",Settings!$B$22,IF($E5374="HKD",Settings!$B$23,1))))</f>
        <v>1</v>
      </c>
      <c r="Q5374">
        <f t="shared" si="760"/>
        <v>0</v>
      </c>
      <c r="R5374">
        <f t="shared" si="761"/>
        <v>0</v>
      </c>
      <c r="S5374" t="str">
        <f t="shared" si="753"/>
        <v/>
      </c>
      <c r="T5374" t="str">
        <f t="shared" si="754"/>
        <v/>
      </c>
      <c r="U5374" t="str">
        <f t="shared" si="755"/>
        <v/>
      </c>
    </row>
    <row r="5375" spans="12:21" ht="15" customHeight="1" x14ac:dyDescent="0.15">
      <c r="L5375" s="244" t="str">
        <f t="shared" si="756"/>
        <v/>
      </c>
      <c r="M5375" s="245" t="str">
        <f t="shared" si="757"/>
        <v/>
      </c>
      <c r="N5375" s="244" t="str">
        <f t="shared" si="758"/>
        <v/>
      </c>
      <c r="O5375" s="244" t="str">
        <f t="shared" si="759"/>
        <v/>
      </c>
      <c r="P5375">
        <f>IF($I5375&lt;&gt;"",$I5375,IF($E5375="SGD",1,IF($E5375="USD",Settings!$B$22,IF($E5375="HKD",Settings!$B$23,1))))</f>
        <v>1</v>
      </c>
      <c r="Q5375">
        <f t="shared" si="760"/>
        <v>0</v>
      </c>
      <c r="R5375">
        <f t="shared" si="761"/>
        <v>0</v>
      </c>
      <c r="S5375" t="str">
        <f t="shared" si="753"/>
        <v/>
      </c>
      <c r="T5375" t="str">
        <f t="shared" si="754"/>
        <v/>
      </c>
      <c r="U5375" t="str">
        <f t="shared" si="755"/>
        <v/>
      </c>
    </row>
    <row r="5376" spans="12:21" ht="15" customHeight="1" x14ac:dyDescent="0.15">
      <c r="L5376" s="244" t="str">
        <f t="shared" si="756"/>
        <v/>
      </c>
      <c r="M5376" s="245" t="str">
        <f t="shared" si="757"/>
        <v/>
      </c>
      <c r="N5376" s="244" t="str">
        <f t="shared" si="758"/>
        <v/>
      </c>
      <c r="O5376" s="244" t="str">
        <f t="shared" si="759"/>
        <v/>
      </c>
      <c r="P5376">
        <f>IF($I5376&lt;&gt;"",$I5376,IF($E5376="SGD",1,IF($E5376="USD",Settings!$B$22,IF($E5376="HKD",Settings!$B$23,1))))</f>
        <v>1</v>
      </c>
      <c r="Q5376">
        <f t="shared" si="760"/>
        <v>0</v>
      </c>
      <c r="R5376">
        <f t="shared" si="761"/>
        <v>0</v>
      </c>
      <c r="S5376" t="str">
        <f t="shared" si="753"/>
        <v/>
      </c>
      <c r="T5376" t="str">
        <f t="shared" si="754"/>
        <v/>
      </c>
      <c r="U5376" t="str">
        <f t="shared" si="755"/>
        <v/>
      </c>
    </row>
    <row r="5377" spans="12:21" ht="15" customHeight="1" x14ac:dyDescent="0.15">
      <c r="L5377" s="244" t="str">
        <f t="shared" si="756"/>
        <v/>
      </c>
      <c r="M5377" s="245" t="str">
        <f t="shared" si="757"/>
        <v/>
      </c>
      <c r="N5377" s="244" t="str">
        <f t="shared" si="758"/>
        <v/>
      </c>
      <c r="O5377" s="244" t="str">
        <f t="shared" si="759"/>
        <v/>
      </c>
      <c r="P5377">
        <f>IF($I5377&lt;&gt;"",$I5377,IF($E5377="SGD",1,IF($E5377="USD",Settings!$B$22,IF($E5377="HKD",Settings!$B$23,1))))</f>
        <v>1</v>
      </c>
      <c r="Q5377">
        <f t="shared" si="760"/>
        <v>0</v>
      </c>
      <c r="R5377">
        <f t="shared" si="761"/>
        <v>0</v>
      </c>
      <c r="S5377" t="str">
        <f t="shared" si="753"/>
        <v/>
      </c>
      <c r="T5377" t="str">
        <f t="shared" si="754"/>
        <v/>
      </c>
      <c r="U5377" t="str">
        <f t="shared" si="755"/>
        <v/>
      </c>
    </row>
    <row r="5378" spans="12:21" ht="15" customHeight="1" x14ac:dyDescent="0.15">
      <c r="L5378" s="244" t="str">
        <f t="shared" si="756"/>
        <v/>
      </c>
      <c r="M5378" s="245" t="str">
        <f t="shared" si="757"/>
        <v/>
      </c>
      <c r="N5378" s="244" t="str">
        <f t="shared" si="758"/>
        <v/>
      </c>
      <c r="O5378" s="244" t="str">
        <f t="shared" si="759"/>
        <v/>
      </c>
      <c r="P5378">
        <f>IF($I5378&lt;&gt;"",$I5378,IF($E5378="SGD",1,IF($E5378="USD",Settings!$B$22,IF($E5378="HKD",Settings!$B$23,1))))</f>
        <v>1</v>
      </c>
      <c r="Q5378">
        <f t="shared" si="760"/>
        <v>0</v>
      </c>
      <c r="R5378">
        <f t="shared" si="761"/>
        <v>0</v>
      </c>
      <c r="S5378" t="str">
        <f t="shared" ref="S5378:S5441" si="762">IF(L5378="","",SUMIFS($M:$M,$L:$L,L5378,$T:$T,"&lt;="&amp;T5378))</f>
        <v/>
      </c>
      <c r="T5378" t="str">
        <f t="shared" ref="T5378:T5441" si="763">IF(L5378="","",INT(G5378)*100000+ROW())</f>
        <v/>
      </c>
      <c r="U5378" t="str">
        <f t="shared" ref="U5378:U5441" si="764">IF(L5378="","",IF(AND(COUNTIFS($L:$L,L5378,$S:$S,"&gt;-0.000001",$S:$S,"&lt;0.000001",$T:$T,"&gt;"&amp;T5378)=0,ABS(S5378)&gt;0.000001),1,0))</f>
        <v/>
      </c>
    </row>
    <row r="5379" spans="12:21" ht="15" customHeight="1" x14ac:dyDescent="0.15">
      <c r="L5379" s="244" t="str">
        <f t="shared" si="756"/>
        <v/>
      </c>
      <c r="M5379" s="245" t="str">
        <f t="shared" si="757"/>
        <v/>
      </c>
      <c r="N5379" s="244" t="str">
        <f t="shared" si="758"/>
        <v/>
      </c>
      <c r="O5379" s="244" t="str">
        <f t="shared" si="759"/>
        <v/>
      </c>
      <c r="P5379">
        <f>IF($I5379&lt;&gt;"",$I5379,IF($E5379="SGD",1,IF($E5379="USD",Settings!$B$22,IF($E5379="HKD",Settings!$B$23,1))))</f>
        <v>1</v>
      </c>
      <c r="Q5379">
        <f t="shared" si="760"/>
        <v>0</v>
      </c>
      <c r="R5379">
        <f t="shared" si="761"/>
        <v>0</v>
      </c>
      <c r="S5379" t="str">
        <f t="shared" si="762"/>
        <v/>
      </c>
      <c r="T5379" t="str">
        <f t="shared" si="763"/>
        <v/>
      </c>
      <c r="U5379" t="str">
        <f t="shared" si="764"/>
        <v/>
      </c>
    </row>
    <row r="5380" spans="12:21" ht="15" customHeight="1" x14ac:dyDescent="0.15">
      <c r="L5380" s="244" t="str">
        <f t="shared" si="756"/>
        <v/>
      </c>
      <c r="M5380" s="245" t="str">
        <f t="shared" si="757"/>
        <v/>
      </c>
      <c r="N5380" s="244" t="str">
        <f t="shared" si="758"/>
        <v/>
      </c>
      <c r="O5380" s="244" t="str">
        <f t="shared" si="759"/>
        <v/>
      </c>
      <c r="P5380">
        <f>IF($I5380&lt;&gt;"",$I5380,IF($E5380="SGD",1,IF($E5380="USD",Settings!$B$22,IF($E5380="HKD",Settings!$B$23,1))))</f>
        <v>1</v>
      </c>
      <c r="Q5380">
        <f t="shared" si="760"/>
        <v>0</v>
      </c>
      <c r="R5380">
        <f t="shared" si="761"/>
        <v>0</v>
      </c>
      <c r="S5380" t="str">
        <f t="shared" si="762"/>
        <v/>
      </c>
      <c r="T5380" t="str">
        <f t="shared" si="763"/>
        <v/>
      </c>
      <c r="U5380" t="str">
        <f t="shared" si="764"/>
        <v/>
      </c>
    </row>
    <row r="5381" spans="12:21" ht="15" customHeight="1" x14ac:dyDescent="0.15">
      <c r="L5381" s="244" t="str">
        <f t="shared" si="756"/>
        <v/>
      </c>
      <c r="M5381" s="245" t="str">
        <f t="shared" si="757"/>
        <v/>
      </c>
      <c r="N5381" s="244" t="str">
        <f t="shared" si="758"/>
        <v/>
      </c>
      <c r="O5381" s="244" t="str">
        <f t="shared" si="759"/>
        <v/>
      </c>
      <c r="P5381">
        <f>IF($I5381&lt;&gt;"",$I5381,IF($E5381="SGD",1,IF($E5381="USD",Settings!$B$22,IF($E5381="HKD",Settings!$B$23,1))))</f>
        <v>1</v>
      </c>
      <c r="Q5381">
        <f t="shared" si="760"/>
        <v>0</v>
      </c>
      <c r="R5381">
        <f t="shared" si="761"/>
        <v>0</v>
      </c>
      <c r="S5381" t="str">
        <f t="shared" si="762"/>
        <v/>
      </c>
      <c r="T5381" t="str">
        <f t="shared" si="763"/>
        <v/>
      </c>
      <c r="U5381" t="str">
        <f t="shared" si="764"/>
        <v/>
      </c>
    </row>
    <row r="5382" spans="12:21" ht="15" customHeight="1" x14ac:dyDescent="0.15">
      <c r="L5382" s="244" t="str">
        <f t="shared" si="756"/>
        <v/>
      </c>
      <c r="M5382" s="245" t="str">
        <f t="shared" si="757"/>
        <v/>
      </c>
      <c r="N5382" s="244" t="str">
        <f t="shared" si="758"/>
        <v/>
      </c>
      <c r="O5382" s="244" t="str">
        <f t="shared" si="759"/>
        <v/>
      </c>
      <c r="P5382">
        <f>IF($I5382&lt;&gt;"",$I5382,IF($E5382="SGD",1,IF($E5382="USD",Settings!$B$22,IF($E5382="HKD",Settings!$B$23,1))))</f>
        <v>1</v>
      </c>
      <c r="Q5382">
        <f t="shared" si="760"/>
        <v>0</v>
      </c>
      <c r="R5382">
        <f t="shared" si="761"/>
        <v>0</v>
      </c>
      <c r="S5382" t="str">
        <f t="shared" si="762"/>
        <v/>
      </c>
      <c r="T5382" t="str">
        <f t="shared" si="763"/>
        <v/>
      </c>
      <c r="U5382" t="str">
        <f t="shared" si="764"/>
        <v/>
      </c>
    </row>
    <row r="5383" spans="12:21" ht="15" customHeight="1" x14ac:dyDescent="0.15">
      <c r="L5383" s="244" t="str">
        <f t="shared" si="756"/>
        <v/>
      </c>
      <c r="M5383" s="245" t="str">
        <f t="shared" si="757"/>
        <v/>
      </c>
      <c r="N5383" s="244" t="str">
        <f t="shared" si="758"/>
        <v/>
      </c>
      <c r="O5383" s="244" t="str">
        <f t="shared" si="759"/>
        <v/>
      </c>
      <c r="P5383">
        <f>IF($I5383&lt;&gt;"",$I5383,IF($E5383="SGD",1,IF($E5383="USD",Settings!$B$22,IF($E5383="HKD",Settings!$B$23,1))))</f>
        <v>1</v>
      </c>
      <c r="Q5383">
        <f t="shared" si="760"/>
        <v>0</v>
      </c>
      <c r="R5383">
        <f t="shared" si="761"/>
        <v>0</v>
      </c>
      <c r="S5383" t="str">
        <f t="shared" si="762"/>
        <v/>
      </c>
      <c r="T5383" t="str">
        <f t="shared" si="763"/>
        <v/>
      </c>
      <c r="U5383" t="str">
        <f t="shared" si="764"/>
        <v/>
      </c>
    </row>
    <row r="5384" spans="12:21" ht="15" customHeight="1" x14ac:dyDescent="0.15">
      <c r="L5384" s="244" t="str">
        <f t="shared" si="756"/>
        <v/>
      </c>
      <c r="M5384" s="245" t="str">
        <f t="shared" si="757"/>
        <v/>
      </c>
      <c r="N5384" s="244" t="str">
        <f t="shared" si="758"/>
        <v/>
      </c>
      <c r="O5384" s="244" t="str">
        <f t="shared" si="759"/>
        <v/>
      </c>
      <c r="P5384">
        <f>IF($I5384&lt;&gt;"",$I5384,IF($E5384="SGD",1,IF($E5384="USD",Settings!$B$22,IF($E5384="HKD",Settings!$B$23,1))))</f>
        <v>1</v>
      </c>
      <c r="Q5384">
        <f t="shared" si="760"/>
        <v>0</v>
      </c>
      <c r="R5384">
        <f t="shared" si="761"/>
        <v>0</v>
      </c>
      <c r="S5384" t="str">
        <f t="shared" si="762"/>
        <v/>
      </c>
      <c r="T5384" t="str">
        <f t="shared" si="763"/>
        <v/>
      </c>
      <c r="U5384" t="str">
        <f t="shared" si="764"/>
        <v/>
      </c>
    </row>
    <row r="5385" spans="12:21" ht="15" customHeight="1" x14ac:dyDescent="0.15">
      <c r="L5385" s="244" t="str">
        <f t="shared" si="756"/>
        <v/>
      </c>
      <c r="M5385" s="245" t="str">
        <f t="shared" si="757"/>
        <v/>
      </c>
      <c r="N5385" s="244" t="str">
        <f t="shared" si="758"/>
        <v/>
      </c>
      <c r="O5385" s="244" t="str">
        <f t="shared" si="759"/>
        <v/>
      </c>
      <c r="P5385">
        <f>IF($I5385&lt;&gt;"",$I5385,IF($E5385="SGD",1,IF($E5385="USD",Settings!$B$22,IF($E5385="HKD",Settings!$B$23,1))))</f>
        <v>1</v>
      </c>
      <c r="Q5385">
        <f t="shared" si="760"/>
        <v>0</v>
      </c>
      <c r="R5385">
        <f t="shared" si="761"/>
        <v>0</v>
      </c>
      <c r="S5385" t="str">
        <f t="shared" si="762"/>
        <v/>
      </c>
      <c r="T5385" t="str">
        <f t="shared" si="763"/>
        <v/>
      </c>
      <c r="U5385" t="str">
        <f t="shared" si="764"/>
        <v/>
      </c>
    </row>
    <row r="5386" spans="12:21" ht="15" customHeight="1" x14ac:dyDescent="0.15">
      <c r="L5386" s="244" t="str">
        <f t="shared" si="756"/>
        <v/>
      </c>
      <c r="M5386" s="245" t="str">
        <f t="shared" si="757"/>
        <v/>
      </c>
      <c r="N5386" s="244" t="str">
        <f t="shared" si="758"/>
        <v/>
      </c>
      <c r="O5386" s="244" t="str">
        <f t="shared" si="759"/>
        <v/>
      </c>
      <c r="P5386">
        <f>IF($I5386&lt;&gt;"",$I5386,IF($E5386="SGD",1,IF($E5386="USD",Settings!$B$22,IF($E5386="HKD",Settings!$B$23,1))))</f>
        <v>1</v>
      </c>
      <c r="Q5386">
        <f t="shared" si="760"/>
        <v>0</v>
      </c>
      <c r="R5386">
        <f t="shared" si="761"/>
        <v>0</v>
      </c>
      <c r="S5386" t="str">
        <f t="shared" si="762"/>
        <v/>
      </c>
      <c r="T5386" t="str">
        <f t="shared" si="763"/>
        <v/>
      </c>
      <c r="U5386" t="str">
        <f t="shared" si="764"/>
        <v/>
      </c>
    </row>
    <row r="5387" spans="12:21" ht="15" customHeight="1" x14ac:dyDescent="0.15">
      <c r="L5387" s="244" t="str">
        <f t="shared" si="756"/>
        <v/>
      </c>
      <c r="M5387" s="245" t="str">
        <f t="shared" si="757"/>
        <v/>
      </c>
      <c r="N5387" s="244" t="str">
        <f t="shared" si="758"/>
        <v/>
      </c>
      <c r="O5387" s="244" t="str">
        <f t="shared" si="759"/>
        <v/>
      </c>
      <c r="P5387">
        <f>IF($I5387&lt;&gt;"",$I5387,IF($E5387="SGD",1,IF($E5387="USD",Settings!$B$22,IF($E5387="HKD",Settings!$B$23,1))))</f>
        <v>1</v>
      </c>
      <c r="Q5387">
        <f t="shared" si="760"/>
        <v>0</v>
      </c>
      <c r="R5387">
        <f t="shared" si="761"/>
        <v>0</v>
      </c>
      <c r="S5387" t="str">
        <f t="shared" si="762"/>
        <v/>
      </c>
      <c r="T5387" t="str">
        <f t="shared" si="763"/>
        <v/>
      </c>
      <c r="U5387" t="str">
        <f t="shared" si="764"/>
        <v/>
      </c>
    </row>
    <row r="5388" spans="12:21" ht="15" customHeight="1" x14ac:dyDescent="0.15">
      <c r="L5388" s="244" t="str">
        <f t="shared" si="756"/>
        <v/>
      </c>
      <c r="M5388" s="245" t="str">
        <f t="shared" si="757"/>
        <v/>
      </c>
      <c r="N5388" s="244" t="str">
        <f t="shared" si="758"/>
        <v/>
      </c>
      <c r="O5388" s="244" t="str">
        <f t="shared" si="759"/>
        <v/>
      </c>
      <c r="P5388">
        <f>IF($I5388&lt;&gt;"",$I5388,IF($E5388="SGD",1,IF($E5388="USD",Settings!$B$22,IF($E5388="HKD",Settings!$B$23,1))))</f>
        <v>1</v>
      </c>
      <c r="Q5388">
        <f t="shared" si="760"/>
        <v>0</v>
      </c>
      <c r="R5388">
        <f t="shared" si="761"/>
        <v>0</v>
      </c>
      <c r="S5388" t="str">
        <f t="shared" si="762"/>
        <v/>
      </c>
      <c r="T5388" t="str">
        <f t="shared" si="763"/>
        <v/>
      </c>
      <c r="U5388" t="str">
        <f t="shared" si="764"/>
        <v/>
      </c>
    </row>
    <row r="5389" spans="12:21" ht="15" customHeight="1" x14ac:dyDescent="0.15">
      <c r="L5389" s="244" t="str">
        <f t="shared" si="756"/>
        <v/>
      </c>
      <c r="M5389" s="245" t="str">
        <f t="shared" si="757"/>
        <v/>
      </c>
      <c r="N5389" s="244" t="str">
        <f t="shared" si="758"/>
        <v/>
      </c>
      <c r="O5389" s="244" t="str">
        <f t="shared" si="759"/>
        <v/>
      </c>
      <c r="P5389">
        <f>IF($I5389&lt;&gt;"",$I5389,IF($E5389="SGD",1,IF($E5389="USD",Settings!$B$22,IF($E5389="HKD",Settings!$B$23,1))))</f>
        <v>1</v>
      </c>
      <c r="Q5389">
        <f t="shared" si="760"/>
        <v>0</v>
      </c>
      <c r="R5389">
        <f t="shared" si="761"/>
        <v>0</v>
      </c>
      <c r="S5389" t="str">
        <f t="shared" si="762"/>
        <v/>
      </c>
      <c r="T5389" t="str">
        <f t="shared" si="763"/>
        <v/>
      </c>
      <c r="U5389" t="str">
        <f t="shared" si="764"/>
        <v/>
      </c>
    </row>
    <row r="5390" spans="12:21" ht="15" customHeight="1" x14ac:dyDescent="0.15">
      <c r="L5390" s="244" t="str">
        <f t="shared" si="756"/>
        <v/>
      </c>
      <c r="M5390" s="245" t="str">
        <f t="shared" si="757"/>
        <v/>
      </c>
      <c r="N5390" s="244" t="str">
        <f t="shared" si="758"/>
        <v/>
      </c>
      <c r="O5390" s="244" t="str">
        <f t="shared" si="759"/>
        <v/>
      </c>
      <c r="P5390">
        <f>IF($I5390&lt;&gt;"",$I5390,IF($E5390="SGD",1,IF($E5390="USD",Settings!$B$22,IF($E5390="HKD",Settings!$B$23,1))))</f>
        <v>1</v>
      </c>
      <c r="Q5390">
        <f t="shared" si="760"/>
        <v>0</v>
      </c>
      <c r="R5390">
        <f t="shared" si="761"/>
        <v>0</v>
      </c>
      <c r="S5390" t="str">
        <f t="shared" si="762"/>
        <v/>
      </c>
      <c r="T5390" t="str">
        <f t="shared" si="763"/>
        <v/>
      </c>
      <c r="U5390" t="str">
        <f t="shared" si="764"/>
        <v/>
      </c>
    </row>
    <row r="5391" spans="12:21" ht="15" customHeight="1" x14ac:dyDescent="0.15">
      <c r="L5391" s="244" t="str">
        <f t="shared" si="756"/>
        <v/>
      </c>
      <c r="M5391" s="245" t="str">
        <f t="shared" si="757"/>
        <v/>
      </c>
      <c r="N5391" s="244" t="str">
        <f t="shared" si="758"/>
        <v/>
      </c>
      <c r="O5391" s="244" t="str">
        <f t="shared" si="759"/>
        <v/>
      </c>
      <c r="P5391">
        <f>IF($I5391&lt;&gt;"",$I5391,IF($E5391="SGD",1,IF($E5391="USD",Settings!$B$22,IF($E5391="HKD",Settings!$B$23,1))))</f>
        <v>1</v>
      </c>
      <c r="Q5391">
        <f t="shared" si="760"/>
        <v>0</v>
      </c>
      <c r="R5391">
        <f t="shared" si="761"/>
        <v>0</v>
      </c>
      <c r="S5391" t="str">
        <f t="shared" si="762"/>
        <v/>
      </c>
      <c r="T5391" t="str">
        <f t="shared" si="763"/>
        <v/>
      </c>
      <c r="U5391" t="str">
        <f t="shared" si="764"/>
        <v/>
      </c>
    </row>
    <row r="5392" spans="12:21" ht="15" customHeight="1" x14ac:dyDescent="0.15">
      <c r="L5392" s="244" t="str">
        <f t="shared" si="756"/>
        <v/>
      </c>
      <c r="M5392" s="245" t="str">
        <f t="shared" si="757"/>
        <v/>
      </c>
      <c r="N5392" s="244" t="str">
        <f t="shared" si="758"/>
        <v/>
      </c>
      <c r="O5392" s="244" t="str">
        <f t="shared" si="759"/>
        <v/>
      </c>
      <c r="P5392">
        <f>IF($I5392&lt;&gt;"",$I5392,IF($E5392="SGD",1,IF($E5392="USD",Settings!$B$22,IF($E5392="HKD",Settings!$B$23,1))))</f>
        <v>1</v>
      </c>
      <c r="Q5392">
        <f t="shared" si="760"/>
        <v>0</v>
      </c>
      <c r="R5392">
        <f t="shared" si="761"/>
        <v>0</v>
      </c>
      <c r="S5392" t="str">
        <f t="shared" si="762"/>
        <v/>
      </c>
      <c r="T5392" t="str">
        <f t="shared" si="763"/>
        <v/>
      </c>
      <c r="U5392" t="str">
        <f t="shared" si="764"/>
        <v/>
      </c>
    </row>
    <row r="5393" spans="12:21" ht="15" customHeight="1" x14ac:dyDescent="0.15">
      <c r="L5393" s="244" t="str">
        <f t="shared" si="756"/>
        <v/>
      </c>
      <c r="M5393" s="245" t="str">
        <f t="shared" si="757"/>
        <v/>
      </c>
      <c r="N5393" s="244" t="str">
        <f t="shared" si="758"/>
        <v/>
      </c>
      <c r="O5393" s="244" t="str">
        <f t="shared" si="759"/>
        <v/>
      </c>
      <c r="P5393">
        <f>IF($I5393&lt;&gt;"",$I5393,IF($E5393="SGD",1,IF($E5393="USD",Settings!$B$22,IF($E5393="HKD",Settings!$B$23,1))))</f>
        <v>1</v>
      </c>
      <c r="Q5393">
        <f t="shared" si="760"/>
        <v>0</v>
      </c>
      <c r="R5393">
        <f t="shared" si="761"/>
        <v>0</v>
      </c>
      <c r="S5393" t="str">
        <f t="shared" si="762"/>
        <v/>
      </c>
      <c r="T5393" t="str">
        <f t="shared" si="763"/>
        <v/>
      </c>
      <c r="U5393" t="str">
        <f t="shared" si="764"/>
        <v/>
      </c>
    </row>
    <row r="5394" spans="12:21" ht="15" customHeight="1" x14ac:dyDescent="0.15">
      <c r="L5394" s="244" t="str">
        <f t="shared" si="756"/>
        <v/>
      </c>
      <c r="M5394" s="245" t="str">
        <f t="shared" si="757"/>
        <v/>
      </c>
      <c r="N5394" s="244" t="str">
        <f t="shared" si="758"/>
        <v/>
      </c>
      <c r="O5394" s="244" t="str">
        <f t="shared" si="759"/>
        <v/>
      </c>
      <c r="P5394">
        <f>IF($I5394&lt;&gt;"",$I5394,IF($E5394="SGD",1,IF($E5394="USD",Settings!$B$22,IF($E5394="HKD",Settings!$B$23,1))))</f>
        <v>1</v>
      </c>
      <c r="Q5394">
        <f t="shared" si="760"/>
        <v>0</v>
      </c>
      <c r="R5394">
        <f t="shared" si="761"/>
        <v>0</v>
      </c>
      <c r="S5394" t="str">
        <f t="shared" si="762"/>
        <v/>
      </c>
      <c r="T5394" t="str">
        <f t="shared" si="763"/>
        <v/>
      </c>
      <c r="U5394" t="str">
        <f t="shared" si="764"/>
        <v/>
      </c>
    </row>
    <row r="5395" spans="12:21" ht="15" customHeight="1" x14ac:dyDescent="0.15">
      <c r="L5395" s="244" t="str">
        <f t="shared" si="756"/>
        <v/>
      </c>
      <c r="M5395" s="245" t="str">
        <f t="shared" si="757"/>
        <v/>
      </c>
      <c r="N5395" s="244" t="str">
        <f t="shared" si="758"/>
        <v/>
      </c>
      <c r="O5395" s="244" t="str">
        <f t="shared" si="759"/>
        <v/>
      </c>
      <c r="P5395">
        <f>IF($I5395&lt;&gt;"",$I5395,IF($E5395="SGD",1,IF($E5395="USD",Settings!$B$22,IF($E5395="HKD",Settings!$B$23,1))))</f>
        <v>1</v>
      </c>
      <c r="Q5395">
        <f t="shared" si="760"/>
        <v>0</v>
      </c>
      <c r="R5395">
        <f t="shared" si="761"/>
        <v>0</v>
      </c>
      <c r="S5395" t="str">
        <f t="shared" si="762"/>
        <v/>
      </c>
      <c r="T5395" t="str">
        <f t="shared" si="763"/>
        <v/>
      </c>
      <c r="U5395" t="str">
        <f t="shared" si="764"/>
        <v/>
      </c>
    </row>
    <row r="5396" spans="12:21" ht="15" customHeight="1" x14ac:dyDescent="0.15">
      <c r="L5396" s="244" t="str">
        <f t="shared" si="756"/>
        <v/>
      </c>
      <c r="M5396" s="245" t="str">
        <f t="shared" si="757"/>
        <v/>
      </c>
      <c r="N5396" s="244" t="str">
        <f t="shared" si="758"/>
        <v/>
      </c>
      <c r="O5396" s="244" t="str">
        <f t="shared" si="759"/>
        <v/>
      </c>
      <c r="P5396">
        <f>IF($I5396&lt;&gt;"",$I5396,IF($E5396="SGD",1,IF($E5396="USD",Settings!$B$22,IF($E5396="HKD",Settings!$B$23,1))))</f>
        <v>1</v>
      </c>
      <c r="Q5396">
        <f t="shared" si="760"/>
        <v>0</v>
      </c>
      <c r="R5396">
        <f t="shared" si="761"/>
        <v>0</v>
      </c>
      <c r="S5396" t="str">
        <f t="shared" si="762"/>
        <v/>
      </c>
      <c r="T5396" t="str">
        <f t="shared" si="763"/>
        <v/>
      </c>
      <c r="U5396" t="str">
        <f t="shared" si="764"/>
        <v/>
      </c>
    </row>
    <row r="5397" spans="12:21" ht="15" customHeight="1" x14ac:dyDescent="0.15">
      <c r="L5397" s="244" t="str">
        <f t="shared" si="756"/>
        <v/>
      </c>
      <c r="M5397" s="245" t="str">
        <f t="shared" si="757"/>
        <v/>
      </c>
      <c r="N5397" s="244" t="str">
        <f t="shared" si="758"/>
        <v/>
      </c>
      <c r="O5397" s="244" t="str">
        <f t="shared" si="759"/>
        <v/>
      </c>
      <c r="P5397">
        <f>IF($I5397&lt;&gt;"",$I5397,IF($E5397="SGD",1,IF($E5397="USD",Settings!$B$22,IF($E5397="HKD",Settings!$B$23,1))))</f>
        <v>1</v>
      </c>
      <c r="Q5397">
        <f t="shared" si="760"/>
        <v>0</v>
      </c>
      <c r="R5397">
        <f t="shared" si="761"/>
        <v>0</v>
      </c>
      <c r="S5397" t="str">
        <f t="shared" si="762"/>
        <v/>
      </c>
      <c r="T5397" t="str">
        <f t="shared" si="763"/>
        <v/>
      </c>
      <c r="U5397" t="str">
        <f t="shared" si="764"/>
        <v/>
      </c>
    </row>
    <row r="5398" spans="12:21" ht="15" customHeight="1" x14ac:dyDescent="0.15">
      <c r="L5398" s="244" t="str">
        <f t="shared" si="756"/>
        <v/>
      </c>
      <c r="M5398" s="245" t="str">
        <f t="shared" si="757"/>
        <v/>
      </c>
      <c r="N5398" s="244" t="str">
        <f t="shared" si="758"/>
        <v/>
      </c>
      <c r="O5398" s="244" t="str">
        <f t="shared" si="759"/>
        <v/>
      </c>
      <c r="P5398">
        <f>IF($I5398&lt;&gt;"",$I5398,IF($E5398="SGD",1,IF($E5398="USD",Settings!$B$22,IF($E5398="HKD",Settings!$B$23,1))))</f>
        <v>1</v>
      </c>
      <c r="Q5398">
        <f t="shared" si="760"/>
        <v>0</v>
      </c>
      <c r="R5398">
        <f t="shared" si="761"/>
        <v>0</v>
      </c>
      <c r="S5398" t="str">
        <f t="shared" si="762"/>
        <v/>
      </c>
      <c r="T5398" t="str">
        <f t="shared" si="763"/>
        <v/>
      </c>
      <c r="U5398" t="str">
        <f t="shared" si="764"/>
        <v/>
      </c>
    </row>
    <row r="5399" spans="12:21" ht="15" customHeight="1" x14ac:dyDescent="0.15">
      <c r="L5399" s="244" t="str">
        <f t="shared" si="756"/>
        <v/>
      </c>
      <c r="M5399" s="245" t="str">
        <f t="shared" si="757"/>
        <v/>
      </c>
      <c r="N5399" s="244" t="str">
        <f t="shared" si="758"/>
        <v/>
      </c>
      <c r="O5399" s="244" t="str">
        <f t="shared" si="759"/>
        <v/>
      </c>
      <c r="P5399">
        <f>IF($I5399&lt;&gt;"",$I5399,IF($E5399="SGD",1,IF($E5399="USD",Settings!$B$22,IF($E5399="HKD",Settings!$B$23,1))))</f>
        <v>1</v>
      </c>
      <c r="Q5399">
        <f t="shared" si="760"/>
        <v>0</v>
      </c>
      <c r="R5399">
        <f t="shared" si="761"/>
        <v>0</v>
      </c>
      <c r="S5399" t="str">
        <f t="shared" si="762"/>
        <v/>
      </c>
      <c r="T5399" t="str">
        <f t="shared" si="763"/>
        <v/>
      </c>
      <c r="U5399" t="str">
        <f t="shared" si="764"/>
        <v/>
      </c>
    </row>
    <row r="5400" spans="12:21" ht="15" customHeight="1" x14ac:dyDescent="0.15">
      <c r="L5400" s="244" t="str">
        <f t="shared" si="756"/>
        <v/>
      </c>
      <c r="M5400" s="245" t="str">
        <f t="shared" si="757"/>
        <v/>
      </c>
      <c r="N5400" s="244" t="str">
        <f t="shared" si="758"/>
        <v/>
      </c>
      <c r="O5400" s="244" t="str">
        <f t="shared" si="759"/>
        <v/>
      </c>
      <c r="P5400">
        <f>IF($I5400&lt;&gt;"",$I5400,IF($E5400="SGD",1,IF($E5400="USD",Settings!$B$22,IF($E5400="HKD",Settings!$B$23,1))))</f>
        <v>1</v>
      </c>
      <c r="Q5400">
        <f t="shared" si="760"/>
        <v>0</v>
      </c>
      <c r="R5400">
        <f t="shared" si="761"/>
        <v>0</v>
      </c>
      <c r="S5400" t="str">
        <f t="shared" si="762"/>
        <v/>
      </c>
      <c r="T5400" t="str">
        <f t="shared" si="763"/>
        <v/>
      </c>
      <c r="U5400" t="str">
        <f t="shared" si="764"/>
        <v/>
      </c>
    </row>
    <row r="5401" spans="12:21" ht="15" customHeight="1" x14ac:dyDescent="0.15">
      <c r="L5401" s="244" t="str">
        <f t="shared" si="756"/>
        <v/>
      </c>
      <c r="M5401" s="245" t="str">
        <f t="shared" si="757"/>
        <v/>
      </c>
      <c r="N5401" s="244" t="str">
        <f t="shared" si="758"/>
        <v/>
      </c>
      <c r="O5401" s="244" t="str">
        <f t="shared" si="759"/>
        <v/>
      </c>
      <c r="P5401">
        <f>IF($I5401&lt;&gt;"",$I5401,IF($E5401="SGD",1,IF($E5401="USD",Settings!$B$22,IF($E5401="HKD",Settings!$B$23,1))))</f>
        <v>1</v>
      </c>
      <c r="Q5401">
        <f t="shared" si="760"/>
        <v>0</v>
      </c>
      <c r="R5401">
        <f t="shared" si="761"/>
        <v>0</v>
      </c>
      <c r="S5401" t="str">
        <f t="shared" si="762"/>
        <v/>
      </c>
      <c r="T5401" t="str">
        <f t="shared" si="763"/>
        <v/>
      </c>
      <c r="U5401" t="str">
        <f t="shared" si="764"/>
        <v/>
      </c>
    </row>
    <row r="5402" spans="12:21" ht="15" customHeight="1" x14ac:dyDescent="0.15">
      <c r="L5402" s="244" t="str">
        <f t="shared" si="756"/>
        <v/>
      </c>
      <c r="M5402" s="245" t="str">
        <f t="shared" si="757"/>
        <v/>
      </c>
      <c r="N5402" s="244" t="str">
        <f t="shared" si="758"/>
        <v/>
      </c>
      <c r="O5402" s="244" t="str">
        <f t="shared" si="759"/>
        <v/>
      </c>
      <c r="P5402">
        <f>IF($I5402&lt;&gt;"",$I5402,IF($E5402="SGD",1,IF($E5402="USD",Settings!$B$22,IF($E5402="HKD",Settings!$B$23,1))))</f>
        <v>1</v>
      </c>
      <c r="Q5402">
        <f t="shared" si="760"/>
        <v>0</v>
      </c>
      <c r="R5402">
        <f t="shared" si="761"/>
        <v>0</v>
      </c>
      <c r="S5402" t="str">
        <f t="shared" si="762"/>
        <v/>
      </c>
      <c r="T5402" t="str">
        <f t="shared" si="763"/>
        <v/>
      </c>
      <c r="U5402" t="str">
        <f t="shared" si="764"/>
        <v/>
      </c>
    </row>
    <row r="5403" spans="12:21" ht="15" customHeight="1" x14ac:dyDescent="0.15">
      <c r="L5403" s="244" t="str">
        <f t="shared" si="756"/>
        <v/>
      </c>
      <c r="M5403" s="245" t="str">
        <f t="shared" si="757"/>
        <v/>
      </c>
      <c r="N5403" s="244" t="str">
        <f t="shared" si="758"/>
        <v/>
      </c>
      <c r="O5403" s="244" t="str">
        <f t="shared" si="759"/>
        <v/>
      </c>
      <c r="P5403">
        <f>IF($I5403&lt;&gt;"",$I5403,IF($E5403="SGD",1,IF($E5403="USD",Settings!$B$22,IF($E5403="HKD",Settings!$B$23,1))))</f>
        <v>1</v>
      </c>
      <c r="Q5403">
        <f t="shared" si="760"/>
        <v>0</v>
      </c>
      <c r="R5403">
        <f t="shared" si="761"/>
        <v>0</v>
      </c>
      <c r="S5403" t="str">
        <f t="shared" si="762"/>
        <v/>
      </c>
      <c r="T5403" t="str">
        <f t="shared" si="763"/>
        <v/>
      </c>
      <c r="U5403" t="str">
        <f t="shared" si="764"/>
        <v/>
      </c>
    </row>
    <row r="5404" spans="12:21" ht="15" customHeight="1" x14ac:dyDescent="0.15">
      <c r="L5404" s="244" t="str">
        <f t="shared" si="756"/>
        <v/>
      </c>
      <c r="M5404" s="245" t="str">
        <f t="shared" si="757"/>
        <v/>
      </c>
      <c r="N5404" s="244" t="str">
        <f t="shared" si="758"/>
        <v/>
      </c>
      <c r="O5404" s="244" t="str">
        <f t="shared" si="759"/>
        <v/>
      </c>
      <c r="P5404">
        <f>IF($I5404&lt;&gt;"",$I5404,IF($E5404="SGD",1,IF($E5404="USD",Settings!$B$22,IF($E5404="HKD",Settings!$B$23,1))))</f>
        <v>1</v>
      </c>
      <c r="Q5404">
        <f t="shared" si="760"/>
        <v>0</v>
      </c>
      <c r="R5404">
        <f t="shared" si="761"/>
        <v>0</v>
      </c>
      <c r="S5404" t="str">
        <f t="shared" si="762"/>
        <v/>
      </c>
      <c r="T5404" t="str">
        <f t="shared" si="763"/>
        <v/>
      </c>
      <c r="U5404" t="str">
        <f t="shared" si="764"/>
        <v/>
      </c>
    </row>
    <row r="5405" spans="12:21" ht="15" customHeight="1" x14ac:dyDescent="0.15">
      <c r="L5405" s="244" t="str">
        <f t="shared" si="756"/>
        <v/>
      </c>
      <c r="M5405" s="245" t="str">
        <f t="shared" si="757"/>
        <v/>
      </c>
      <c r="N5405" s="244" t="str">
        <f t="shared" si="758"/>
        <v/>
      </c>
      <c r="O5405" s="244" t="str">
        <f t="shared" si="759"/>
        <v/>
      </c>
      <c r="P5405">
        <f>IF($I5405&lt;&gt;"",$I5405,IF($E5405="SGD",1,IF($E5405="USD",Settings!$B$22,IF($E5405="HKD",Settings!$B$23,1))))</f>
        <v>1</v>
      </c>
      <c r="Q5405">
        <f t="shared" si="760"/>
        <v>0</v>
      </c>
      <c r="R5405">
        <f t="shared" si="761"/>
        <v>0</v>
      </c>
      <c r="S5405" t="str">
        <f t="shared" si="762"/>
        <v/>
      </c>
      <c r="T5405" t="str">
        <f t="shared" si="763"/>
        <v/>
      </c>
      <c r="U5405" t="str">
        <f t="shared" si="764"/>
        <v/>
      </c>
    </row>
    <row r="5406" spans="12:21" ht="15" customHeight="1" x14ac:dyDescent="0.15">
      <c r="L5406" s="244" t="str">
        <f t="shared" si="756"/>
        <v/>
      </c>
      <c r="M5406" s="245" t="str">
        <f t="shared" si="757"/>
        <v/>
      </c>
      <c r="N5406" s="244" t="str">
        <f t="shared" si="758"/>
        <v/>
      </c>
      <c r="O5406" s="244" t="str">
        <f t="shared" si="759"/>
        <v/>
      </c>
      <c r="P5406">
        <f>IF($I5406&lt;&gt;"",$I5406,IF($E5406="SGD",1,IF($E5406="USD",Settings!$B$22,IF($E5406="HKD",Settings!$B$23,1))))</f>
        <v>1</v>
      </c>
      <c r="Q5406">
        <f t="shared" si="760"/>
        <v>0</v>
      </c>
      <c r="R5406">
        <f t="shared" si="761"/>
        <v>0</v>
      </c>
      <c r="S5406" t="str">
        <f t="shared" si="762"/>
        <v/>
      </c>
      <c r="T5406" t="str">
        <f t="shared" si="763"/>
        <v/>
      </c>
      <c r="U5406" t="str">
        <f t="shared" si="764"/>
        <v/>
      </c>
    </row>
    <row r="5407" spans="12:21" ht="15" customHeight="1" x14ac:dyDescent="0.15">
      <c r="L5407" s="244" t="str">
        <f t="shared" si="756"/>
        <v/>
      </c>
      <c r="M5407" s="245" t="str">
        <f t="shared" si="757"/>
        <v/>
      </c>
      <c r="N5407" s="244" t="str">
        <f t="shared" si="758"/>
        <v/>
      </c>
      <c r="O5407" s="244" t="str">
        <f t="shared" si="759"/>
        <v/>
      </c>
      <c r="P5407">
        <f>IF($I5407&lt;&gt;"",$I5407,IF($E5407="SGD",1,IF($E5407="USD",Settings!$B$22,IF($E5407="HKD",Settings!$B$23,1))))</f>
        <v>1</v>
      </c>
      <c r="Q5407">
        <f t="shared" si="760"/>
        <v>0</v>
      </c>
      <c r="R5407">
        <f t="shared" si="761"/>
        <v>0</v>
      </c>
      <c r="S5407" t="str">
        <f t="shared" si="762"/>
        <v/>
      </c>
      <c r="T5407" t="str">
        <f t="shared" si="763"/>
        <v/>
      </c>
      <c r="U5407" t="str">
        <f t="shared" si="764"/>
        <v/>
      </c>
    </row>
    <row r="5408" spans="12:21" ht="15" customHeight="1" x14ac:dyDescent="0.15">
      <c r="L5408" s="244" t="str">
        <f t="shared" si="756"/>
        <v/>
      </c>
      <c r="M5408" s="245" t="str">
        <f t="shared" si="757"/>
        <v/>
      </c>
      <c r="N5408" s="244" t="str">
        <f t="shared" si="758"/>
        <v/>
      </c>
      <c r="O5408" s="244" t="str">
        <f t="shared" si="759"/>
        <v/>
      </c>
      <c r="P5408">
        <f>IF($I5408&lt;&gt;"",$I5408,IF($E5408="SGD",1,IF($E5408="USD",Settings!$B$22,IF($E5408="HKD",Settings!$B$23,1))))</f>
        <v>1</v>
      </c>
      <c r="Q5408">
        <f t="shared" si="760"/>
        <v>0</v>
      </c>
      <c r="R5408">
        <f t="shared" si="761"/>
        <v>0</v>
      </c>
      <c r="S5408" t="str">
        <f t="shared" si="762"/>
        <v/>
      </c>
      <c r="T5408" t="str">
        <f t="shared" si="763"/>
        <v/>
      </c>
      <c r="U5408" t="str">
        <f t="shared" si="764"/>
        <v/>
      </c>
    </row>
    <row r="5409" spans="12:21" ht="15" customHeight="1" x14ac:dyDescent="0.15">
      <c r="L5409" s="244" t="str">
        <f t="shared" si="756"/>
        <v/>
      </c>
      <c r="M5409" s="245" t="str">
        <f t="shared" si="757"/>
        <v/>
      </c>
      <c r="N5409" s="244" t="str">
        <f t="shared" si="758"/>
        <v/>
      </c>
      <c r="O5409" s="244" t="str">
        <f t="shared" si="759"/>
        <v/>
      </c>
      <c r="P5409">
        <f>IF($I5409&lt;&gt;"",$I5409,IF($E5409="SGD",1,IF($E5409="USD",Settings!$B$22,IF($E5409="HKD",Settings!$B$23,1))))</f>
        <v>1</v>
      </c>
      <c r="Q5409">
        <f t="shared" si="760"/>
        <v>0</v>
      </c>
      <c r="R5409">
        <f t="shared" si="761"/>
        <v>0</v>
      </c>
      <c r="S5409" t="str">
        <f t="shared" si="762"/>
        <v/>
      </c>
      <c r="T5409" t="str">
        <f t="shared" si="763"/>
        <v/>
      </c>
      <c r="U5409" t="str">
        <f t="shared" si="764"/>
        <v/>
      </c>
    </row>
    <row r="5410" spans="12:21" ht="15" customHeight="1" x14ac:dyDescent="0.15">
      <c r="L5410" s="244" t="str">
        <f t="shared" si="756"/>
        <v/>
      </c>
      <c r="M5410" s="245" t="str">
        <f t="shared" si="757"/>
        <v/>
      </c>
      <c r="N5410" s="244" t="str">
        <f t="shared" si="758"/>
        <v/>
      </c>
      <c r="O5410" s="244" t="str">
        <f t="shared" si="759"/>
        <v/>
      </c>
      <c r="P5410">
        <f>IF($I5410&lt;&gt;"",$I5410,IF($E5410="SGD",1,IF($E5410="USD",Settings!$B$22,IF($E5410="HKD",Settings!$B$23,1))))</f>
        <v>1</v>
      </c>
      <c r="Q5410">
        <f t="shared" si="760"/>
        <v>0</v>
      </c>
      <c r="R5410">
        <f t="shared" si="761"/>
        <v>0</v>
      </c>
      <c r="S5410" t="str">
        <f t="shared" si="762"/>
        <v/>
      </c>
      <c r="T5410" t="str">
        <f t="shared" si="763"/>
        <v/>
      </c>
      <c r="U5410" t="str">
        <f t="shared" si="764"/>
        <v/>
      </c>
    </row>
    <row r="5411" spans="12:21" ht="15" customHeight="1" x14ac:dyDescent="0.15">
      <c r="L5411" s="244" t="str">
        <f t="shared" si="756"/>
        <v/>
      </c>
      <c r="M5411" s="245" t="str">
        <f t="shared" si="757"/>
        <v/>
      </c>
      <c r="N5411" s="244" t="str">
        <f t="shared" si="758"/>
        <v/>
      </c>
      <c r="O5411" s="244" t="str">
        <f t="shared" si="759"/>
        <v/>
      </c>
      <c r="P5411">
        <f>IF($I5411&lt;&gt;"",$I5411,IF($E5411="SGD",1,IF($E5411="USD",Settings!$B$22,IF($E5411="HKD",Settings!$B$23,1))))</f>
        <v>1</v>
      </c>
      <c r="Q5411">
        <f t="shared" si="760"/>
        <v>0</v>
      </c>
      <c r="R5411">
        <f t="shared" si="761"/>
        <v>0</v>
      </c>
      <c r="S5411" t="str">
        <f t="shared" si="762"/>
        <v/>
      </c>
      <c r="T5411" t="str">
        <f t="shared" si="763"/>
        <v/>
      </c>
      <c r="U5411" t="str">
        <f t="shared" si="764"/>
        <v/>
      </c>
    </row>
    <row r="5412" spans="12:21" ht="15" customHeight="1" x14ac:dyDescent="0.15">
      <c r="L5412" s="244" t="str">
        <f t="shared" si="756"/>
        <v/>
      </c>
      <c r="M5412" s="245" t="str">
        <f t="shared" si="757"/>
        <v/>
      </c>
      <c r="N5412" s="244" t="str">
        <f t="shared" si="758"/>
        <v/>
      </c>
      <c r="O5412" s="244" t="str">
        <f t="shared" si="759"/>
        <v/>
      </c>
      <c r="P5412">
        <f>IF($I5412&lt;&gt;"",$I5412,IF($E5412="SGD",1,IF($E5412="USD",Settings!$B$22,IF($E5412="HKD",Settings!$B$23,1))))</f>
        <v>1</v>
      </c>
      <c r="Q5412">
        <f t="shared" si="760"/>
        <v>0</v>
      </c>
      <c r="R5412">
        <f t="shared" si="761"/>
        <v>0</v>
      </c>
      <c r="S5412" t="str">
        <f t="shared" si="762"/>
        <v/>
      </c>
      <c r="T5412" t="str">
        <f t="shared" si="763"/>
        <v/>
      </c>
      <c r="U5412" t="str">
        <f t="shared" si="764"/>
        <v/>
      </c>
    </row>
    <row r="5413" spans="12:21" ht="15" customHeight="1" x14ac:dyDescent="0.15">
      <c r="L5413" s="244" t="str">
        <f t="shared" si="756"/>
        <v/>
      </c>
      <c r="M5413" s="245" t="str">
        <f t="shared" si="757"/>
        <v/>
      </c>
      <c r="N5413" s="244" t="str">
        <f t="shared" si="758"/>
        <v/>
      </c>
      <c r="O5413" s="244" t="str">
        <f t="shared" si="759"/>
        <v/>
      </c>
      <c r="P5413">
        <f>IF($I5413&lt;&gt;"",$I5413,IF($E5413="SGD",1,IF($E5413="USD",Settings!$B$22,IF($E5413="HKD",Settings!$B$23,1))))</f>
        <v>1</v>
      </c>
      <c r="Q5413">
        <f t="shared" si="760"/>
        <v>0</v>
      </c>
      <c r="R5413">
        <f t="shared" si="761"/>
        <v>0</v>
      </c>
      <c r="S5413" t="str">
        <f t="shared" si="762"/>
        <v/>
      </c>
      <c r="T5413" t="str">
        <f t="shared" si="763"/>
        <v/>
      </c>
      <c r="U5413" t="str">
        <f t="shared" si="764"/>
        <v/>
      </c>
    </row>
    <row r="5414" spans="12:21" ht="15" customHeight="1" x14ac:dyDescent="0.15">
      <c r="L5414" s="244" t="str">
        <f t="shared" si="756"/>
        <v/>
      </c>
      <c r="M5414" s="245" t="str">
        <f t="shared" si="757"/>
        <v/>
      </c>
      <c r="N5414" s="244" t="str">
        <f t="shared" si="758"/>
        <v/>
      </c>
      <c r="O5414" s="244" t="str">
        <f t="shared" si="759"/>
        <v/>
      </c>
      <c r="P5414">
        <f>IF($I5414&lt;&gt;"",$I5414,IF($E5414="SGD",1,IF($E5414="USD",Settings!$B$22,IF($E5414="HKD",Settings!$B$23,1))))</f>
        <v>1</v>
      </c>
      <c r="Q5414">
        <f t="shared" si="760"/>
        <v>0</v>
      </c>
      <c r="R5414">
        <f t="shared" si="761"/>
        <v>0</v>
      </c>
      <c r="S5414" t="str">
        <f t="shared" si="762"/>
        <v/>
      </c>
      <c r="T5414" t="str">
        <f t="shared" si="763"/>
        <v/>
      </c>
      <c r="U5414" t="str">
        <f t="shared" si="764"/>
        <v/>
      </c>
    </row>
    <row r="5415" spans="12:21" ht="15" customHeight="1" x14ac:dyDescent="0.15">
      <c r="L5415" s="244" t="str">
        <f t="shared" si="756"/>
        <v/>
      </c>
      <c r="M5415" s="245" t="str">
        <f t="shared" si="757"/>
        <v/>
      </c>
      <c r="N5415" s="244" t="str">
        <f t="shared" si="758"/>
        <v/>
      </c>
      <c r="O5415" s="244" t="str">
        <f t="shared" si="759"/>
        <v/>
      </c>
      <c r="P5415">
        <f>IF($I5415&lt;&gt;"",$I5415,IF($E5415="SGD",1,IF($E5415="USD",Settings!$B$22,IF($E5415="HKD",Settings!$B$23,1))))</f>
        <v>1</v>
      </c>
      <c r="Q5415">
        <f t="shared" si="760"/>
        <v>0</v>
      </c>
      <c r="R5415">
        <f t="shared" si="761"/>
        <v>0</v>
      </c>
      <c r="S5415" t="str">
        <f t="shared" si="762"/>
        <v/>
      </c>
      <c r="T5415" t="str">
        <f t="shared" si="763"/>
        <v/>
      </c>
      <c r="U5415" t="str">
        <f t="shared" si="764"/>
        <v/>
      </c>
    </row>
    <row r="5416" spans="12:21" ht="15" customHeight="1" x14ac:dyDescent="0.15">
      <c r="L5416" s="244" t="str">
        <f t="shared" si="756"/>
        <v/>
      </c>
      <c r="M5416" s="245" t="str">
        <f t="shared" si="757"/>
        <v/>
      </c>
      <c r="N5416" s="244" t="str">
        <f t="shared" si="758"/>
        <v/>
      </c>
      <c r="O5416" s="244" t="str">
        <f t="shared" si="759"/>
        <v/>
      </c>
      <c r="P5416">
        <f>IF($I5416&lt;&gt;"",$I5416,IF($E5416="SGD",1,IF($E5416="USD",Settings!$B$22,IF($E5416="HKD",Settings!$B$23,1))))</f>
        <v>1</v>
      </c>
      <c r="Q5416">
        <f t="shared" si="760"/>
        <v>0</v>
      </c>
      <c r="R5416">
        <f t="shared" si="761"/>
        <v>0</v>
      </c>
      <c r="S5416" t="str">
        <f t="shared" si="762"/>
        <v/>
      </c>
      <c r="T5416" t="str">
        <f t="shared" si="763"/>
        <v/>
      </c>
      <c r="U5416" t="str">
        <f t="shared" si="764"/>
        <v/>
      </c>
    </row>
    <row r="5417" spans="12:21" ht="15" customHeight="1" x14ac:dyDescent="0.15">
      <c r="L5417" s="244" t="str">
        <f t="shared" ref="L5417:L5480" si="765">IF(OR(B5417="",C5417="",E5417=""),"",B5417&amp;":"&amp;C5417&amp;":"&amp;E5417)</f>
        <v/>
      </c>
      <c r="M5417" s="245" t="str">
        <f t="shared" ref="M5417:M5480" si="766">IF(A5417="","",A5417*D5417)</f>
        <v/>
      </c>
      <c r="N5417" s="244" t="str">
        <f t="shared" ref="N5417:N5480" si="767">IF(A5417="","",IF(OR(A5417=1,A5417=0),J5417,0))</f>
        <v/>
      </c>
      <c r="O5417" s="244" t="str">
        <f t="shared" ref="O5417:O5480" si="768">IF(A5417="","",IF(A5417=-1,J5417,0))</f>
        <v/>
      </c>
      <c r="P5417">
        <f>IF($I5417&lt;&gt;"",$I5417,IF($E5417="SGD",1,IF($E5417="USD",Settings!$B$22,IF($E5417="HKD",Settings!$B$23,1))))</f>
        <v>1</v>
      </c>
      <c r="Q5417">
        <f t="shared" ref="Q5417:Q5480" si="769">IF($L5417="",0,($O5417-$N5417+IF($A5417=2,$J5417,0))*$P5417)</f>
        <v>0</v>
      </c>
      <c r="R5417">
        <f t="shared" ref="R5417:R5480" si="770">IF($L5417="",0,IF($A5417=2,$J5417*$P5417,0))</f>
        <v>0</v>
      </c>
      <c r="S5417" t="str">
        <f t="shared" si="762"/>
        <v/>
      </c>
      <c r="T5417" t="str">
        <f t="shared" si="763"/>
        <v/>
      </c>
      <c r="U5417" t="str">
        <f t="shared" si="764"/>
        <v/>
      </c>
    </row>
    <row r="5418" spans="12:21" ht="15" customHeight="1" x14ac:dyDescent="0.15">
      <c r="L5418" s="244" t="str">
        <f t="shared" si="765"/>
        <v/>
      </c>
      <c r="M5418" s="245" t="str">
        <f t="shared" si="766"/>
        <v/>
      </c>
      <c r="N5418" s="244" t="str">
        <f t="shared" si="767"/>
        <v/>
      </c>
      <c r="O5418" s="244" t="str">
        <f t="shared" si="768"/>
        <v/>
      </c>
      <c r="P5418">
        <f>IF($I5418&lt;&gt;"",$I5418,IF($E5418="SGD",1,IF($E5418="USD",Settings!$B$22,IF($E5418="HKD",Settings!$B$23,1))))</f>
        <v>1</v>
      </c>
      <c r="Q5418">
        <f t="shared" si="769"/>
        <v>0</v>
      </c>
      <c r="R5418">
        <f t="shared" si="770"/>
        <v>0</v>
      </c>
      <c r="S5418" t="str">
        <f t="shared" si="762"/>
        <v/>
      </c>
      <c r="T5418" t="str">
        <f t="shared" si="763"/>
        <v/>
      </c>
      <c r="U5418" t="str">
        <f t="shared" si="764"/>
        <v/>
      </c>
    </row>
    <row r="5419" spans="12:21" ht="15" customHeight="1" x14ac:dyDescent="0.15">
      <c r="L5419" s="244" t="str">
        <f t="shared" si="765"/>
        <v/>
      </c>
      <c r="M5419" s="245" t="str">
        <f t="shared" si="766"/>
        <v/>
      </c>
      <c r="N5419" s="244" t="str">
        <f t="shared" si="767"/>
        <v/>
      </c>
      <c r="O5419" s="244" t="str">
        <f t="shared" si="768"/>
        <v/>
      </c>
      <c r="P5419">
        <f>IF($I5419&lt;&gt;"",$I5419,IF($E5419="SGD",1,IF($E5419="USD",Settings!$B$22,IF($E5419="HKD",Settings!$B$23,1))))</f>
        <v>1</v>
      </c>
      <c r="Q5419">
        <f t="shared" si="769"/>
        <v>0</v>
      </c>
      <c r="R5419">
        <f t="shared" si="770"/>
        <v>0</v>
      </c>
      <c r="S5419" t="str">
        <f t="shared" si="762"/>
        <v/>
      </c>
      <c r="T5419" t="str">
        <f t="shared" si="763"/>
        <v/>
      </c>
      <c r="U5419" t="str">
        <f t="shared" si="764"/>
        <v/>
      </c>
    </row>
    <row r="5420" spans="12:21" ht="15" customHeight="1" x14ac:dyDescent="0.15">
      <c r="L5420" s="244" t="str">
        <f t="shared" si="765"/>
        <v/>
      </c>
      <c r="M5420" s="245" t="str">
        <f t="shared" si="766"/>
        <v/>
      </c>
      <c r="N5420" s="244" t="str">
        <f t="shared" si="767"/>
        <v/>
      </c>
      <c r="O5420" s="244" t="str">
        <f t="shared" si="768"/>
        <v/>
      </c>
      <c r="P5420">
        <f>IF($I5420&lt;&gt;"",$I5420,IF($E5420="SGD",1,IF($E5420="USD",Settings!$B$22,IF($E5420="HKD",Settings!$B$23,1))))</f>
        <v>1</v>
      </c>
      <c r="Q5420">
        <f t="shared" si="769"/>
        <v>0</v>
      </c>
      <c r="R5420">
        <f t="shared" si="770"/>
        <v>0</v>
      </c>
      <c r="S5420" t="str">
        <f t="shared" si="762"/>
        <v/>
      </c>
      <c r="T5420" t="str">
        <f t="shared" si="763"/>
        <v/>
      </c>
      <c r="U5420" t="str">
        <f t="shared" si="764"/>
        <v/>
      </c>
    </row>
    <row r="5421" spans="12:21" ht="15" customHeight="1" x14ac:dyDescent="0.15">
      <c r="L5421" s="244" t="str">
        <f t="shared" si="765"/>
        <v/>
      </c>
      <c r="M5421" s="245" t="str">
        <f t="shared" si="766"/>
        <v/>
      </c>
      <c r="N5421" s="244" t="str">
        <f t="shared" si="767"/>
        <v/>
      </c>
      <c r="O5421" s="244" t="str">
        <f t="shared" si="768"/>
        <v/>
      </c>
      <c r="P5421">
        <f>IF($I5421&lt;&gt;"",$I5421,IF($E5421="SGD",1,IF($E5421="USD",Settings!$B$22,IF($E5421="HKD",Settings!$B$23,1))))</f>
        <v>1</v>
      </c>
      <c r="Q5421">
        <f t="shared" si="769"/>
        <v>0</v>
      </c>
      <c r="R5421">
        <f t="shared" si="770"/>
        <v>0</v>
      </c>
      <c r="S5421" t="str">
        <f t="shared" si="762"/>
        <v/>
      </c>
      <c r="T5421" t="str">
        <f t="shared" si="763"/>
        <v/>
      </c>
      <c r="U5421" t="str">
        <f t="shared" si="764"/>
        <v/>
      </c>
    </row>
    <row r="5422" spans="12:21" ht="15" customHeight="1" x14ac:dyDescent="0.15">
      <c r="L5422" s="244" t="str">
        <f t="shared" si="765"/>
        <v/>
      </c>
      <c r="M5422" s="245" t="str">
        <f t="shared" si="766"/>
        <v/>
      </c>
      <c r="N5422" s="244" t="str">
        <f t="shared" si="767"/>
        <v/>
      </c>
      <c r="O5422" s="244" t="str">
        <f t="shared" si="768"/>
        <v/>
      </c>
      <c r="P5422">
        <f>IF($I5422&lt;&gt;"",$I5422,IF($E5422="SGD",1,IF($E5422="USD",Settings!$B$22,IF($E5422="HKD",Settings!$B$23,1))))</f>
        <v>1</v>
      </c>
      <c r="Q5422">
        <f t="shared" si="769"/>
        <v>0</v>
      </c>
      <c r="R5422">
        <f t="shared" si="770"/>
        <v>0</v>
      </c>
      <c r="S5422" t="str">
        <f t="shared" si="762"/>
        <v/>
      </c>
      <c r="T5422" t="str">
        <f t="shared" si="763"/>
        <v/>
      </c>
      <c r="U5422" t="str">
        <f t="shared" si="764"/>
        <v/>
      </c>
    </row>
    <row r="5423" spans="12:21" ht="15" customHeight="1" x14ac:dyDescent="0.15">
      <c r="L5423" s="244" t="str">
        <f t="shared" si="765"/>
        <v/>
      </c>
      <c r="M5423" s="245" t="str">
        <f t="shared" si="766"/>
        <v/>
      </c>
      <c r="N5423" s="244" t="str">
        <f t="shared" si="767"/>
        <v/>
      </c>
      <c r="O5423" s="244" t="str">
        <f t="shared" si="768"/>
        <v/>
      </c>
      <c r="P5423">
        <f>IF($I5423&lt;&gt;"",$I5423,IF($E5423="SGD",1,IF($E5423="USD",Settings!$B$22,IF($E5423="HKD",Settings!$B$23,1))))</f>
        <v>1</v>
      </c>
      <c r="Q5423">
        <f t="shared" si="769"/>
        <v>0</v>
      </c>
      <c r="R5423">
        <f t="shared" si="770"/>
        <v>0</v>
      </c>
      <c r="S5423" t="str">
        <f t="shared" si="762"/>
        <v/>
      </c>
      <c r="T5423" t="str">
        <f t="shared" si="763"/>
        <v/>
      </c>
      <c r="U5423" t="str">
        <f t="shared" si="764"/>
        <v/>
      </c>
    </row>
    <row r="5424" spans="12:21" ht="15" customHeight="1" x14ac:dyDescent="0.15">
      <c r="L5424" s="244" t="str">
        <f t="shared" si="765"/>
        <v/>
      </c>
      <c r="M5424" s="245" t="str">
        <f t="shared" si="766"/>
        <v/>
      </c>
      <c r="N5424" s="244" t="str">
        <f t="shared" si="767"/>
        <v/>
      </c>
      <c r="O5424" s="244" t="str">
        <f t="shared" si="768"/>
        <v/>
      </c>
      <c r="P5424">
        <f>IF($I5424&lt;&gt;"",$I5424,IF($E5424="SGD",1,IF($E5424="USD",Settings!$B$22,IF($E5424="HKD",Settings!$B$23,1))))</f>
        <v>1</v>
      </c>
      <c r="Q5424">
        <f t="shared" si="769"/>
        <v>0</v>
      </c>
      <c r="R5424">
        <f t="shared" si="770"/>
        <v>0</v>
      </c>
      <c r="S5424" t="str">
        <f t="shared" si="762"/>
        <v/>
      </c>
      <c r="T5424" t="str">
        <f t="shared" si="763"/>
        <v/>
      </c>
      <c r="U5424" t="str">
        <f t="shared" si="764"/>
        <v/>
      </c>
    </row>
    <row r="5425" spans="12:21" ht="15" customHeight="1" x14ac:dyDescent="0.15">
      <c r="L5425" s="244" t="str">
        <f t="shared" si="765"/>
        <v/>
      </c>
      <c r="M5425" s="245" t="str">
        <f t="shared" si="766"/>
        <v/>
      </c>
      <c r="N5425" s="244" t="str">
        <f t="shared" si="767"/>
        <v/>
      </c>
      <c r="O5425" s="244" t="str">
        <f t="shared" si="768"/>
        <v/>
      </c>
      <c r="P5425">
        <f>IF($I5425&lt;&gt;"",$I5425,IF($E5425="SGD",1,IF($E5425="USD",Settings!$B$22,IF($E5425="HKD",Settings!$B$23,1))))</f>
        <v>1</v>
      </c>
      <c r="Q5425">
        <f t="shared" si="769"/>
        <v>0</v>
      </c>
      <c r="R5425">
        <f t="shared" si="770"/>
        <v>0</v>
      </c>
      <c r="S5425" t="str">
        <f t="shared" si="762"/>
        <v/>
      </c>
      <c r="T5425" t="str">
        <f t="shared" si="763"/>
        <v/>
      </c>
      <c r="U5425" t="str">
        <f t="shared" si="764"/>
        <v/>
      </c>
    </row>
    <row r="5426" spans="12:21" ht="15" customHeight="1" x14ac:dyDescent="0.15">
      <c r="L5426" s="244" t="str">
        <f t="shared" si="765"/>
        <v/>
      </c>
      <c r="M5426" s="245" t="str">
        <f t="shared" si="766"/>
        <v/>
      </c>
      <c r="N5426" s="244" t="str">
        <f t="shared" si="767"/>
        <v/>
      </c>
      <c r="O5426" s="244" t="str">
        <f t="shared" si="768"/>
        <v/>
      </c>
      <c r="P5426">
        <f>IF($I5426&lt;&gt;"",$I5426,IF($E5426="SGD",1,IF($E5426="USD",Settings!$B$22,IF($E5426="HKD",Settings!$B$23,1))))</f>
        <v>1</v>
      </c>
      <c r="Q5426">
        <f t="shared" si="769"/>
        <v>0</v>
      </c>
      <c r="R5426">
        <f t="shared" si="770"/>
        <v>0</v>
      </c>
      <c r="S5426" t="str">
        <f t="shared" si="762"/>
        <v/>
      </c>
      <c r="T5426" t="str">
        <f t="shared" si="763"/>
        <v/>
      </c>
      <c r="U5426" t="str">
        <f t="shared" si="764"/>
        <v/>
      </c>
    </row>
    <row r="5427" spans="12:21" ht="15" customHeight="1" x14ac:dyDescent="0.15">
      <c r="L5427" s="244" t="str">
        <f t="shared" si="765"/>
        <v/>
      </c>
      <c r="M5427" s="245" t="str">
        <f t="shared" si="766"/>
        <v/>
      </c>
      <c r="N5427" s="244" t="str">
        <f t="shared" si="767"/>
        <v/>
      </c>
      <c r="O5427" s="244" t="str">
        <f t="shared" si="768"/>
        <v/>
      </c>
      <c r="P5427">
        <f>IF($I5427&lt;&gt;"",$I5427,IF($E5427="SGD",1,IF($E5427="USD",Settings!$B$22,IF($E5427="HKD",Settings!$B$23,1))))</f>
        <v>1</v>
      </c>
      <c r="Q5427">
        <f t="shared" si="769"/>
        <v>0</v>
      </c>
      <c r="R5427">
        <f t="shared" si="770"/>
        <v>0</v>
      </c>
      <c r="S5427" t="str">
        <f t="shared" si="762"/>
        <v/>
      </c>
      <c r="T5427" t="str">
        <f t="shared" si="763"/>
        <v/>
      </c>
      <c r="U5427" t="str">
        <f t="shared" si="764"/>
        <v/>
      </c>
    </row>
    <row r="5428" spans="12:21" ht="15" customHeight="1" x14ac:dyDescent="0.15">
      <c r="L5428" s="244" t="str">
        <f t="shared" si="765"/>
        <v/>
      </c>
      <c r="M5428" s="245" t="str">
        <f t="shared" si="766"/>
        <v/>
      </c>
      <c r="N5428" s="244" t="str">
        <f t="shared" si="767"/>
        <v/>
      </c>
      <c r="O5428" s="244" t="str">
        <f t="shared" si="768"/>
        <v/>
      </c>
      <c r="P5428">
        <f>IF($I5428&lt;&gt;"",$I5428,IF($E5428="SGD",1,IF($E5428="USD",Settings!$B$22,IF($E5428="HKD",Settings!$B$23,1))))</f>
        <v>1</v>
      </c>
      <c r="Q5428">
        <f t="shared" si="769"/>
        <v>0</v>
      </c>
      <c r="R5428">
        <f t="shared" si="770"/>
        <v>0</v>
      </c>
      <c r="S5428" t="str">
        <f t="shared" si="762"/>
        <v/>
      </c>
      <c r="T5428" t="str">
        <f t="shared" si="763"/>
        <v/>
      </c>
      <c r="U5428" t="str">
        <f t="shared" si="764"/>
        <v/>
      </c>
    </row>
    <row r="5429" spans="12:21" ht="15" customHeight="1" x14ac:dyDescent="0.15">
      <c r="L5429" s="244" t="str">
        <f t="shared" si="765"/>
        <v/>
      </c>
      <c r="M5429" s="245" t="str">
        <f t="shared" si="766"/>
        <v/>
      </c>
      <c r="N5429" s="244" t="str">
        <f t="shared" si="767"/>
        <v/>
      </c>
      <c r="O5429" s="244" t="str">
        <f t="shared" si="768"/>
        <v/>
      </c>
      <c r="P5429">
        <f>IF($I5429&lt;&gt;"",$I5429,IF($E5429="SGD",1,IF($E5429="USD",Settings!$B$22,IF($E5429="HKD",Settings!$B$23,1))))</f>
        <v>1</v>
      </c>
      <c r="Q5429">
        <f t="shared" si="769"/>
        <v>0</v>
      </c>
      <c r="R5429">
        <f t="shared" si="770"/>
        <v>0</v>
      </c>
      <c r="S5429" t="str">
        <f t="shared" si="762"/>
        <v/>
      </c>
      <c r="T5429" t="str">
        <f t="shared" si="763"/>
        <v/>
      </c>
      <c r="U5429" t="str">
        <f t="shared" si="764"/>
        <v/>
      </c>
    </row>
    <row r="5430" spans="12:21" ht="15" customHeight="1" x14ac:dyDescent="0.15">
      <c r="L5430" s="244" t="str">
        <f t="shared" si="765"/>
        <v/>
      </c>
      <c r="M5430" s="245" t="str">
        <f t="shared" si="766"/>
        <v/>
      </c>
      <c r="N5430" s="244" t="str">
        <f t="shared" si="767"/>
        <v/>
      </c>
      <c r="O5430" s="244" t="str">
        <f t="shared" si="768"/>
        <v/>
      </c>
      <c r="P5430">
        <f>IF($I5430&lt;&gt;"",$I5430,IF($E5430="SGD",1,IF($E5430="USD",Settings!$B$22,IF($E5430="HKD",Settings!$B$23,1))))</f>
        <v>1</v>
      </c>
      <c r="Q5430">
        <f t="shared" si="769"/>
        <v>0</v>
      </c>
      <c r="R5430">
        <f t="shared" si="770"/>
        <v>0</v>
      </c>
      <c r="S5430" t="str">
        <f t="shared" si="762"/>
        <v/>
      </c>
      <c r="T5430" t="str">
        <f t="shared" si="763"/>
        <v/>
      </c>
      <c r="U5430" t="str">
        <f t="shared" si="764"/>
        <v/>
      </c>
    </row>
    <row r="5431" spans="12:21" ht="15" customHeight="1" x14ac:dyDescent="0.15">
      <c r="L5431" s="244" t="str">
        <f t="shared" si="765"/>
        <v/>
      </c>
      <c r="M5431" s="245" t="str">
        <f t="shared" si="766"/>
        <v/>
      </c>
      <c r="N5431" s="244" t="str">
        <f t="shared" si="767"/>
        <v/>
      </c>
      <c r="O5431" s="244" t="str">
        <f t="shared" si="768"/>
        <v/>
      </c>
      <c r="P5431">
        <f>IF($I5431&lt;&gt;"",$I5431,IF($E5431="SGD",1,IF($E5431="USD",Settings!$B$22,IF($E5431="HKD",Settings!$B$23,1))))</f>
        <v>1</v>
      </c>
      <c r="Q5431">
        <f t="shared" si="769"/>
        <v>0</v>
      </c>
      <c r="R5431">
        <f t="shared" si="770"/>
        <v>0</v>
      </c>
      <c r="S5431" t="str">
        <f t="shared" si="762"/>
        <v/>
      </c>
      <c r="T5431" t="str">
        <f t="shared" si="763"/>
        <v/>
      </c>
      <c r="U5431" t="str">
        <f t="shared" si="764"/>
        <v/>
      </c>
    </row>
    <row r="5432" spans="12:21" ht="15" customHeight="1" x14ac:dyDescent="0.15">
      <c r="L5432" s="244" t="str">
        <f t="shared" si="765"/>
        <v/>
      </c>
      <c r="M5432" s="245" t="str">
        <f t="shared" si="766"/>
        <v/>
      </c>
      <c r="N5432" s="244" t="str">
        <f t="shared" si="767"/>
        <v/>
      </c>
      <c r="O5432" s="244" t="str">
        <f t="shared" si="768"/>
        <v/>
      </c>
      <c r="P5432">
        <f>IF($I5432&lt;&gt;"",$I5432,IF($E5432="SGD",1,IF($E5432="USD",Settings!$B$22,IF($E5432="HKD",Settings!$B$23,1))))</f>
        <v>1</v>
      </c>
      <c r="Q5432">
        <f t="shared" si="769"/>
        <v>0</v>
      </c>
      <c r="R5432">
        <f t="shared" si="770"/>
        <v>0</v>
      </c>
      <c r="S5432" t="str">
        <f t="shared" si="762"/>
        <v/>
      </c>
      <c r="T5432" t="str">
        <f t="shared" si="763"/>
        <v/>
      </c>
      <c r="U5432" t="str">
        <f t="shared" si="764"/>
        <v/>
      </c>
    </row>
    <row r="5433" spans="12:21" ht="15" customHeight="1" x14ac:dyDescent="0.15">
      <c r="L5433" s="244" t="str">
        <f t="shared" si="765"/>
        <v/>
      </c>
      <c r="M5433" s="245" t="str">
        <f t="shared" si="766"/>
        <v/>
      </c>
      <c r="N5433" s="244" t="str">
        <f t="shared" si="767"/>
        <v/>
      </c>
      <c r="O5433" s="244" t="str">
        <f t="shared" si="768"/>
        <v/>
      </c>
      <c r="P5433">
        <f>IF($I5433&lt;&gt;"",$I5433,IF($E5433="SGD",1,IF($E5433="USD",Settings!$B$22,IF($E5433="HKD",Settings!$B$23,1))))</f>
        <v>1</v>
      </c>
      <c r="Q5433">
        <f t="shared" si="769"/>
        <v>0</v>
      </c>
      <c r="R5433">
        <f t="shared" si="770"/>
        <v>0</v>
      </c>
      <c r="S5433" t="str">
        <f t="shared" si="762"/>
        <v/>
      </c>
      <c r="T5433" t="str">
        <f t="shared" si="763"/>
        <v/>
      </c>
      <c r="U5433" t="str">
        <f t="shared" si="764"/>
        <v/>
      </c>
    </row>
    <row r="5434" spans="12:21" ht="15" customHeight="1" x14ac:dyDescent="0.15">
      <c r="L5434" s="244" t="str">
        <f t="shared" si="765"/>
        <v/>
      </c>
      <c r="M5434" s="245" t="str">
        <f t="shared" si="766"/>
        <v/>
      </c>
      <c r="N5434" s="244" t="str">
        <f t="shared" si="767"/>
        <v/>
      </c>
      <c r="O5434" s="244" t="str">
        <f t="shared" si="768"/>
        <v/>
      </c>
      <c r="P5434">
        <f>IF($I5434&lt;&gt;"",$I5434,IF($E5434="SGD",1,IF($E5434="USD",Settings!$B$22,IF($E5434="HKD",Settings!$B$23,1))))</f>
        <v>1</v>
      </c>
      <c r="Q5434">
        <f t="shared" si="769"/>
        <v>0</v>
      </c>
      <c r="R5434">
        <f t="shared" si="770"/>
        <v>0</v>
      </c>
      <c r="S5434" t="str">
        <f t="shared" si="762"/>
        <v/>
      </c>
      <c r="T5434" t="str">
        <f t="shared" si="763"/>
        <v/>
      </c>
      <c r="U5434" t="str">
        <f t="shared" si="764"/>
        <v/>
      </c>
    </row>
    <row r="5435" spans="12:21" ht="15" customHeight="1" x14ac:dyDescent="0.15">
      <c r="L5435" s="244" t="str">
        <f t="shared" si="765"/>
        <v/>
      </c>
      <c r="M5435" s="245" t="str">
        <f t="shared" si="766"/>
        <v/>
      </c>
      <c r="N5435" s="244" t="str">
        <f t="shared" si="767"/>
        <v/>
      </c>
      <c r="O5435" s="244" t="str">
        <f t="shared" si="768"/>
        <v/>
      </c>
      <c r="P5435">
        <f>IF($I5435&lt;&gt;"",$I5435,IF($E5435="SGD",1,IF($E5435="USD",Settings!$B$22,IF($E5435="HKD",Settings!$B$23,1))))</f>
        <v>1</v>
      </c>
      <c r="Q5435">
        <f t="shared" si="769"/>
        <v>0</v>
      </c>
      <c r="R5435">
        <f t="shared" si="770"/>
        <v>0</v>
      </c>
      <c r="S5435" t="str">
        <f t="shared" si="762"/>
        <v/>
      </c>
      <c r="T5435" t="str">
        <f t="shared" si="763"/>
        <v/>
      </c>
      <c r="U5435" t="str">
        <f t="shared" si="764"/>
        <v/>
      </c>
    </row>
    <row r="5436" spans="12:21" ht="15" customHeight="1" x14ac:dyDescent="0.15">
      <c r="L5436" s="244" t="str">
        <f t="shared" si="765"/>
        <v/>
      </c>
      <c r="M5436" s="245" t="str">
        <f t="shared" si="766"/>
        <v/>
      </c>
      <c r="N5436" s="244" t="str">
        <f t="shared" si="767"/>
        <v/>
      </c>
      <c r="O5436" s="244" t="str">
        <f t="shared" si="768"/>
        <v/>
      </c>
      <c r="P5436">
        <f>IF($I5436&lt;&gt;"",$I5436,IF($E5436="SGD",1,IF($E5436="USD",Settings!$B$22,IF($E5436="HKD",Settings!$B$23,1))))</f>
        <v>1</v>
      </c>
      <c r="Q5436">
        <f t="shared" si="769"/>
        <v>0</v>
      </c>
      <c r="R5436">
        <f t="shared" si="770"/>
        <v>0</v>
      </c>
      <c r="S5436" t="str">
        <f t="shared" si="762"/>
        <v/>
      </c>
      <c r="T5436" t="str">
        <f t="shared" si="763"/>
        <v/>
      </c>
      <c r="U5436" t="str">
        <f t="shared" si="764"/>
        <v/>
      </c>
    </row>
    <row r="5437" spans="12:21" ht="15" customHeight="1" x14ac:dyDescent="0.15">
      <c r="L5437" s="244" t="str">
        <f t="shared" si="765"/>
        <v/>
      </c>
      <c r="M5437" s="245" t="str">
        <f t="shared" si="766"/>
        <v/>
      </c>
      <c r="N5437" s="244" t="str">
        <f t="shared" si="767"/>
        <v/>
      </c>
      <c r="O5437" s="244" t="str">
        <f t="shared" si="768"/>
        <v/>
      </c>
      <c r="P5437">
        <f>IF($I5437&lt;&gt;"",$I5437,IF($E5437="SGD",1,IF($E5437="USD",Settings!$B$22,IF($E5437="HKD",Settings!$B$23,1))))</f>
        <v>1</v>
      </c>
      <c r="Q5437">
        <f t="shared" si="769"/>
        <v>0</v>
      </c>
      <c r="R5437">
        <f t="shared" si="770"/>
        <v>0</v>
      </c>
      <c r="S5437" t="str">
        <f t="shared" si="762"/>
        <v/>
      </c>
      <c r="T5437" t="str">
        <f t="shared" si="763"/>
        <v/>
      </c>
      <c r="U5437" t="str">
        <f t="shared" si="764"/>
        <v/>
      </c>
    </row>
    <row r="5438" spans="12:21" ht="15" customHeight="1" x14ac:dyDescent="0.15">
      <c r="L5438" s="244" t="str">
        <f t="shared" si="765"/>
        <v/>
      </c>
      <c r="M5438" s="245" t="str">
        <f t="shared" si="766"/>
        <v/>
      </c>
      <c r="N5438" s="244" t="str">
        <f t="shared" si="767"/>
        <v/>
      </c>
      <c r="O5438" s="244" t="str">
        <f t="shared" si="768"/>
        <v/>
      </c>
      <c r="P5438">
        <f>IF($I5438&lt;&gt;"",$I5438,IF($E5438="SGD",1,IF($E5438="USD",Settings!$B$22,IF($E5438="HKD",Settings!$B$23,1))))</f>
        <v>1</v>
      </c>
      <c r="Q5438">
        <f t="shared" si="769"/>
        <v>0</v>
      </c>
      <c r="R5438">
        <f t="shared" si="770"/>
        <v>0</v>
      </c>
      <c r="S5438" t="str">
        <f t="shared" si="762"/>
        <v/>
      </c>
      <c r="T5438" t="str">
        <f t="shared" si="763"/>
        <v/>
      </c>
      <c r="U5438" t="str">
        <f t="shared" si="764"/>
        <v/>
      </c>
    </row>
    <row r="5439" spans="12:21" ht="15" customHeight="1" x14ac:dyDescent="0.15">
      <c r="L5439" s="244" t="str">
        <f t="shared" si="765"/>
        <v/>
      </c>
      <c r="M5439" s="245" t="str">
        <f t="shared" si="766"/>
        <v/>
      </c>
      <c r="N5439" s="244" t="str">
        <f t="shared" si="767"/>
        <v/>
      </c>
      <c r="O5439" s="244" t="str">
        <f t="shared" si="768"/>
        <v/>
      </c>
      <c r="P5439">
        <f>IF($I5439&lt;&gt;"",$I5439,IF($E5439="SGD",1,IF($E5439="USD",Settings!$B$22,IF($E5439="HKD",Settings!$B$23,1))))</f>
        <v>1</v>
      </c>
      <c r="Q5439">
        <f t="shared" si="769"/>
        <v>0</v>
      </c>
      <c r="R5439">
        <f t="shared" si="770"/>
        <v>0</v>
      </c>
      <c r="S5439" t="str">
        <f t="shared" si="762"/>
        <v/>
      </c>
      <c r="T5439" t="str">
        <f t="shared" si="763"/>
        <v/>
      </c>
      <c r="U5439" t="str">
        <f t="shared" si="764"/>
        <v/>
      </c>
    </row>
    <row r="5440" spans="12:21" ht="15" customHeight="1" x14ac:dyDescent="0.15">
      <c r="L5440" s="244" t="str">
        <f t="shared" si="765"/>
        <v/>
      </c>
      <c r="M5440" s="245" t="str">
        <f t="shared" si="766"/>
        <v/>
      </c>
      <c r="N5440" s="244" t="str">
        <f t="shared" si="767"/>
        <v/>
      </c>
      <c r="O5440" s="244" t="str">
        <f t="shared" si="768"/>
        <v/>
      </c>
      <c r="P5440">
        <f>IF($I5440&lt;&gt;"",$I5440,IF($E5440="SGD",1,IF($E5440="USD",Settings!$B$22,IF($E5440="HKD",Settings!$B$23,1))))</f>
        <v>1</v>
      </c>
      <c r="Q5440">
        <f t="shared" si="769"/>
        <v>0</v>
      </c>
      <c r="R5440">
        <f t="shared" si="770"/>
        <v>0</v>
      </c>
      <c r="S5440" t="str">
        <f t="shared" si="762"/>
        <v/>
      </c>
      <c r="T5440" t="str">
        <f t="shared" si="763"/>
        <v/>
      </c>
      <c r="U5440" t="str">
        <f t="shared" si="764"/>
        <v/>
      </c>
    </row>
    <row r="5441" spans="12:21" ht="15" customHeight="1" x14ac:dyDescent="0.15">
      <c r="L5441" s="244" t="str">
        <f t="shared" si="765"/>
        <v/>
      </c>
      <c r="M5441" s="245" t="str">
        <f t="shared" si="766"/>
        <v/>
      </c>
      <c r="N5441" s="244" t="str">
        <f t="shared" si="767"/>
        <v/>
      </c>
      <c r="O5441" s="244" t="str">
        <f t="shared" si="768"/>
        <v/>
      </c>
      <c r="P5441">
        <f>IF($I5441&lt;&gt;"",$I5441,IF($E5441="SGD",1,IF($E5441="USD",Settings!$B$22,IF($E5441="HKD",Settings!$B$23,1))))</f>
        <v>1</v>
      </c>
      <c r="Q5441">
        <f t="shared" si="769"/>
        <v>0</v>
      </c>
      <c r="R5441">
        <f t="shared" si="770"/>
        <v>0</v>
      </c>
      <c r="S5441" t="str">
        <f t="shared" si="762"/>
        <v/>
      </c>
      <c r="T5441" t="str">
        <f t="shared" si="763"/>
        <v/>
      </c>
      <c r="U5441" t="str">
        <f t="shared" si="764"/>
        <v/>
      </c>
    </row>
    <row r="5442" spans="12:21" ht="15" customHeight="1" x14ac:dyDescent="0.15">
      <c r="L5442" s="244" t="str">
        <f t="shared" si="765"/>
        <v/>
      </c>
      <c r="M5442" s="245" t="str">
        <f t="shared" si="766"/>
        <v/>
      </c>
      <c r="N5442" s="244" t="str">
        <f t="shared" si="767"/>
        <v/>
      </c>
      <c r="O5442" s="244" t="str">
        <f t="shared" si="768"/>
        <v/>
      </c>
      <c r="P5442">
        <f>IF($I5442&lt;&gt;"",$I5442,IF($E5442="SGD",1,IF($E5442="USD",Settings!$B$22,IF($E5442="HKD",Settings!$B$23,1))))</f>
        <v>1</v>
      </c>
      <c r="Q5442">
        <f t="shared" si="769"/>
        <v>0</v>
      </c>
      <c r="R5442">
        <f t="shared" si="770"/>
        <v>0</v>
      </c>
      <c r="S5442" t="str">
        <f t="shared" ref="S5442:S5505" si="771">IF(L5442="","",SUMIFS($M:$M,$L:$L,L5442,$T:$T,"&lt;="&amp;T5442))</f>
        <v/>
      </c>
      <c r="T5442" t="str">
        <f t="shared" ref="T5442:T5505" si="772">IF(L5442="","",INT(G5442)*100000+ROW())</f>
        <v/>
      </c>
      <c r="U5442" t="str">
        <f t="shared" ref="U5442:U5505" si="773">IF(L5442="","",IF(AND(COUNTIFS($L:$L,L5442,$S:$S,"&gt;-0.000001",$S:$S,"&lt;0.000001",$T:$T,"&gt;"&amp;T5442)=0,ABS(S5442)&gt;0.000001),1,0))</f>
        <v/>
      </c>
    </row>
    <row r="5443" spans="12:21" ht="15" customHeight="1" x14ac:dyDescent="0.15">
      <c r="L5443" s="244" t="str">
        <f t="shared" si="765"/>
        <v/>
      </c>
      <c r="M5443" s="245" t="str">
        <f t="shared" si="766"/>
        <v/>
      </c>
      <c r="N5443" s="244" t="str">
        <f t="shared" si="767"/>
        <v/>
      </c>
      <c r="O5443" s="244" t="str">
        <f t="shared" si="768"/>
        <v/>
      </c>
      <c r="P5443">
        <f>IF($I5443&lt;&gt;"",$I5443,IF($E5443="SGD",1,IF($E5443="USD",Settings!$B$22,IF($E5443="HKD",Settings!$B$23,1))))</f>
        <v>1</v>
      </c>
      <c r="Q5443">
        <f t="shared" si="769"/>
        <v>0</v>
      </c>
      <c r="R5443">
        <f t="shared" si="770"/>
        <v>0</v>
      </c>
      <c r="S5443" t="str">
        <f t="shared" si="771"/>
        <v/>
      </c>
      <c r="T5443" t="str">
        <f t="shared" si="772"/>
        <v/>
      </c>
      <c r="U5443" t="str">
        <f t="shared" si="773"/>
        <v/>
      </c>
    </row>
    <row r="5444" spans="12:21" ht="15" customHeight="1" x14ac:dyDescent="0.15">
      <c r="L5444" s="244" t="str">
        <f t="shared" si="765"/>
        <v/>
      </c>
      <c r="M5444" s="245" t="str">
        <f t="shared" si="766"/>
        <v/>
      </c>
      <c r="N5444" s="244" t="str">
        <f t="shared" si="767"/>
        <v/>
      </c>
      <c r="O5444" s="244" t="str">
        <f t="shared" si="768"/>
        <v/>
      </c>
      <c r="P5444">
        <f>IF($I5444&lt;&gt;"",$I5444,IF($E5444="SGD",1,IF($E5444="USD",Settings!$B$22,IF($E5444="HKD",Settings!$B$23,1))))</f>
        <v>1</v>
      </c>
      <c r="Q5444">
        <f t="shared" si="769"/>
        <v>0</v>
      </c>
      <c r="R5444">
        <f t="shared" si="770"/>
        <v>0</v>
      </c>
      <c r="S5444" t="str">
        <f t="shared" si="771"/>
        <v/>
      </c>
      <c r="T5444" t="str">
        <f t="shared" si="772"/>
        <v/>
      </c>
      <c r="U5444" t="str">
        <f t="shared" si="773"/>
        <v/>
      </c>
    </row>
    <row r="5445" spans="12:21" ht="15" customHeight="1" x14ac:dyDescent="0.15">
      <c r="L5445" s="244" t="str">
        <f t="shared" si="765"/>
        <v/>
      </c>
      <c r="M5445" s="245" t="str">
        <f t="shared" si="766"/>
        <v/>
      </c>
      <c r="N5445" s="244" t="str">
        <f t="shared" si="767"/>
        <v/>
      </c>
      <c r="O5445" s="244" t="str">
        <f t="shared" si="768"/>
        <v/>
      </c>
      <c r="P5445">
        <f>IF($I5445&lt;&gt;"",$I5445,IF($E5445="SGD",1,IF($E5445="USD",Settings!$B$22,IF($E5445="HKD",Settings!$B$23,1))))</f>
        <v>1</v>
      </c>
      <c r="Q5445">
        <f t="shared" si="769"/>
        <v>0</v>
      </c>
      <c r="R5445">
        <f t="shared" si="770"/>
        <v>0</v>
      </c>
      <c r="S5445" t="str">
        <f t="shared" si="771"/>
        <v/>
      </c>
      <c r="T5445" t="str">
        <f t="shared" si="772"/>
        <v/>
      </c>
      <c r="U5445" t="str">
        <f t="shared" si="773"/>
        <v/>
      </c>
    </row>
    <row r="5446" spans="12:21" ht="15" customHeight="1" x14ac:dyDescent="0.15">
      <c r="L5446" s="244" t="str">
        <f t="shared" si="765"/>
        <v/>
      </c>
      <c r="M5446" s="245" t="str">
        <f t="shared" si="766"/>
        <v/>
      </c>
      <c r="N5446" s="244" t="str">
        <f t="shared" si="767"/>
        <v/>
      </c>
      <c r="O5446" s="244" t="str">
        <f t="shared" si="768"/>
        <v/>
      </c>
      <c r="P5446">
        <f>IF($I5446&lt;&gt;"",$I5446,IF($E5446="SGD",1,IF($E5446="USD",Settings!$B$22,IF($E5446="HKD",Settings!$B$23,1))))</f>
        <v>1</v>
      </c>
      <c r="Q5446">
        <f t="shared" si="769"/>
        <v>0</v>
      </c>
      <c r="R5446">
        <f t="shared" si="770"/>
        <v>0</v>
      </c>
      <c r="S5446" t="str">
        <f t="shared" si="771"/>
        <v/>
      </c>
      <c r="T5446" t="str">
        <f t="shared" si="772"/>
        <v/>
      </c>
      <c r="U5446" t="str">
        <f t="shared" si="773"/>
        <v/>
      </c>
    </row>
    <row r="5447" spans="12:21" ht="15" customHeight="1" x14ac:dyDescent="0.15">
      <c r="L5447" s="244" t="str">
        <f t="shared" si="765"/>
        <v/>
      </c>
      <c r="M5447" s="245" t="str">
        <f t="shared" si="766"/>
        <v/>
      </c>
      <c r="N5447" s="244" t="str">
        <f t="shared" si="767"/>
        <v/>
      </c>
      <c r="O5447" s="244" t="str">
        <f t="shared" si="768"/>
        <v/>
      </c>
      <c r="P5447">
        <f>IF($I5447&lt;&gt;"",$I5447,IF($E5447="SGD",1,IF($E5447="USD",Settings!$B$22,IF($E5447="HKD",Settings!$B$23,1))))</f>
        <v>1</v>
      </c>
      <c r="Q5447">
        <f t="shared" si="769"/>
        <v>0</v>
      </c>
      <c r="R5447">
        <f t="shared" si="770"/>
        <v>0</v>
      </c>
      <c r="S5447" t="str">
        <f t="shared" si="771"/>
        <v/>
      </c>
      <c r="T5447" t="str">
        <f t="shared" si="772"/>
        <v/>
      </c>
      <c r="U5447" t="str">
        <f t="shared" si="773"/>
        <v/>
      </c>
    </row>
    <row r="5448" spans="12:21" ht="15" customHeight="1" x14ac:dyDescent="0.15">
      <c r="L5448" s="244" t="str">
        <f t="shared" si="765"/>
        <v/>
      </c>
      <c r="M5448" s="245" t="str">
        <f t="shared" si="766"/>
        <v/>
      </c>
      <c r="N5448" s="244" t="str">
        <f t="shared" si="767"/>
        <v/>
      </c>
      <c r="O5448" s="244" t="str">
        <f t="shared" si="768"/>
        <v/>
      </c>
      <c r="P5448">
        <f>IF($I5448&lt;&gt;"",$I5448,IF($E5448="SGD",1,IF($E5448="USD",Settings!$B$22,IF($E5448="HKD",Settings!$B$23,1))))</f>
        <v>1</v>
      </c>
      <c r="Q5448">
        <f t="shared" si="769"/>
        <v>0</v>
      </c>
      <c r="R5448">
        <f t="shared" si="770"/>
        <v>0</v>
      </c>
      <c r="S5448" t="str">
        <f t="shared" si="771"/>
        <v/>
      </c>
      <c r="T5448" t="str">
        <f t="shared" si="772"/>
        <v/>
      </c>
      <c r="U5448" t="str">
        <f t="shared" si="773"/>
        <v/>
      </c>
    </row>
    <row r="5449" spans="12:21" ht="15" customHeight="1" x14ac:dyDescent="0.15">
      <c r="L5449" s="244" t="str">
        <f t="shared" si="765"/>
        <v/>
      </c>
      <c r="M5449" s="245" t="str">
        <f t="shared" si="766"/>
        <v/>
      </c>
      <c r="N5449" s="244" t="str">
        <f t="shared" si="767"/>
        <v/>
      </c>
      <c r="O5449" s="244" t="str">
        <f t="shared" si="768"/>
        <v/>
      </c>
      <c r="P5449">
        <f>IF($I5449&lt;&gt;"",$I5449,IF($E5449="SGD",1,IF($E5449="USD",Settings!$B$22,IF($E5449="HKD",Settings!$B$23,1))))</f>
        <v>1</v>
      </c>
      <c r="Q5449">
        <f t="shared" si="769"/>
        <v>0</v>
      </c>
      <c r="R5449">
        <f t="shared" si="770"/>
        <v>0</v>
      </c>
      <c r="S5449" t="str">
        <f t="shared" si="771"/>
        <v/>
      </c>
      <c r="T5449" t="str">
        <f t="shared" si="772"/>
        <v/>
      </c>
      <c r="U5449" t="str">
        <f t="shared" si="773"/>
        <v/>
      </c>
    </row>
    <row r="5450" spans="12:21" ht="15" customHeight="1" x14ac:dyDescent="0.15">
      <c r="L5450" s="244" t="str">
        <f t="shared" si="765"/>
        <v/>
      </c>
      <c r="M5450" s="245" t="str">
        <f t="shared" si="766"/>
        <v/>
      </c>
      <c r="N5450" s="244" t="str">
        <f t="shared" si="767"/>
        <v/>
      </c>
      <c r="O5450" s="244" t="str">
        <f t="shared" si="768"/>
        <v/>
      </c>
      <c r="P5450">
        <f>IF($I5450&lt;&gt;"",$I5450,IF($E5450="SGD",1,IF($E5450="USD",Settings!$B$22,IF($E5450="HKD",Settings!$B$23,1))))</f>
        <v>1</v>
      </c>
      <c r="Q5450">
        <f t="shared" si="769"/>
        <v>0</v>
      </c>
      <c r="R5450">
        <f t="shared" si="770"/>
        <v>0</v>
      </c>
      <c r="S5450" t="str">
        <f t="shared" si="771"/>
        <v/>
      </c>
      <c r="T5450" t="str">
        <f t="shared" si="772"/>
        <v/>
      </c>
      <c r="U5450" t="str">
        <f t="shared" si="773"/>
        <v/>
      </c>
    </row>
    <row r="5451" spans="12:21" ht="15" customHeight="1" x14ac:dyDescent="0.15">
      <c r="L5451" s="244" t="str">
        <f t="shared" si="765"/>
        <v/>
      </c>
      <c r="M5451" s="245" t="str">
        <f t="shared" si="766"/>
        <v/>
      </c>
      <c r="N5451" s="244" t="str">
        <f t="shared" si="767"/>
        <v/>
      </c>
      <c r="O5451" s="244" t="str">
        <f t="shared" si="768"/>
        <v/>
      </c>
      <c r="P5451">
        <f>IF($I5451&lt;&gt;"",$I5451,IF($E5451="SGD",1,IF($E5451="USD",Settings!$B$22,IF($E5451="HKD",Settings!$B$23,1))))</f>
        <v>1</v>
      </c>
      <c r="Q5451">
        <f t="shared" si="769"/>
        <v>0</v>
      </c>
      <c r="R5451">
        <f t="shared" si="770"/>
        <v>0</v>
      </c>
      <c r="S5451" t="str">
        <f t="shared" si="771"/>
        <v/>
      </c>
      <c r="T5451" t="str">
        <f t="shared" si="772"/>
        <v/>
      </c>
      <c r="U5451" t="str">
        <f t="shared" si="773"/>
        <v/>
      </c>
    </row>
    <row r="5452" spans="12:21" ht="15" customHeight="1" x14ac:dyDescent="0.15">
      <c r="L5452" s="244" t="str">
        <f t="shared" si="765"/>
        <v/>
      </c>
      <c r="M5452" s="245" t="str">
        <f t="shared" si="766"/>
        <v/>
      </c>
      <c r="N5452" s="244" t="str">
        <f t="shared" si="767"/>
        <v/>
      </c>
      <c r="O5452" s="244" t="str">
        <f t="shared" si="768"/>
        <v/>
      </c>
      <c r="P5452">
        <f>IF($I5452&lt;&gt;"",$I5452,IF($E5452="SGD",1,IF($E5452="USD",Settings!$B$22,IF($E5452="HKD",Settings!$B$23,1))))</f>
        <v>1</v>
      </c>
      <c r="Q5452">
        <f t="shared" si="769"/>
        <v>0</v>
      </c>
      <c r="R5452">
        <f t="shared" si="770"/>
        <v>0</v>
      </c>
      <c r="S5452" t="str">
        <f t="shared" si="771"/>
        <v/>
      </c>
      <c r="T5452" t="str">
        <f t="shared" si="772"/>
        <v/>
      </c>
      <c r="U5452" t="str">
        <f t="shared" si="773"/>
        <v/>
      </c>
    </row>
    <row r="5453" spans="12:21" ht="15" customHeight="1" x14ac:dyDescent="0.15">
      <c r="L5453" s="244" t="str">
        <f t="shared" si="765"/>
        <v/>
      </c>
      <c r="M5453" s="245" t="str">
        <f t="shared" si="766"/>
        <v/>
      </c>
      <c r="N5453" s="244" t="str">
        <f t="shared" si="767"/>
        <v/>
      </c>
      <c r="O5453" s="244" t="str">
        <f t="shared" si="768"/>
        <v/>
      </c>
      <c r="P5453">
        <f>IF($I5453&lt;&gt;"",$I5453,IF($E5453="SGD",1,IF($E5453="USD",Settings!$B$22,IF($E5453="HKD",Settings!$B$23,1))))</f>
        <v>1</v>
      </c>
      <c r="Q5453">
        <f t="shared" si="769"/>
        <v>0</v>
      </c>
      <c r="R5453">
        <f t="shared" si="770"/>
        <v>0</v>
      </c>
      <c r="S5453" t="str">
        <f t="shared" si="771"/>
        <v/>
      </c>
      <c r="T5453" t="str">
        <f t="shared" si="772"/>
        <v/>
      </c>
      <c r="U5453" t="str">
        <f t="shared" si="773"/>
        <v/>
      </c>
    </row>
    <row r="5454" spans="12:21" ht="15" customHeight="1" x14ac:dyDescent="0.15">
      <c r="L5454" s="244" t="str">
        <f t="shared" si="765"/>
        <v/>
      </c>
      <c r="M5454" s="245" t="str">
        <f t="shared" si="766"/>
        <v/>
      </c>
      <c r="N5454" s="244" t="str">
        <f t="shared" si="767"/>
        <v/>
      </c>
      <c r="O5454" s="244" t="str">
        <f t="shared" si="768"/>
        <v/>
      </c>
      <c r="P5454">
        <f>IF($I5454&lt;&gt;"",$I5454,IF($E5454="SGD",1,IF($E5454="USD",Settings!$B$22,IF($E5454="HKD",Settings!$B$23,1))))</f>
        <v>1</v>
      </c>
      <c r="Q5454">
        <f t="shared" si="769"/>
        <v>0</v>
      </c>
      <c r="R5454">
        <f t="shared" si="770"/>
        <v>0</v>
      </c>
      <c r="S5454" t="str">
        <f t="shared" si="771"/>
        <v/>
      </c>
      <c r="T5454" t="str">
        <f t="shared" si="772"/>
        <v/>
      </c>
      <c r="U5454" t="str">
        <f t="shared" si="773"/>
        <v/>
      </c>
    </row>
    <row r="5455" spans="12:21" ht="15" customHeight="1" x14ac:dyDescent="0.15">
      <c r="L5455" s="244" t="str">
        <f t="shared" si="765"/>
        <v/>
      </c>
      <c r="M5455" s="245" t="str">
        <f t="shared" si="766"/>
        <v/>
      </c>
      <c r="N5455" s="244" t="str">
        <f t="shared" si="767"/>
        <v/>
      </c>
      <c r="O5455" s="244" t="str">
        <f t="shared" si="768"/>
        <v/>
      </c>
      <c r="P5455">
        <f>IF($I5455&lt;&gt;"",$I5455,IF($E5455="SGD",1,IF($E5455="USD",Settings!$B$22,IF($E5455="HKD",Settings!$B$23,1))))</f>
        <v>1</v>
      </c>
      <c r="Q5455">
        <f t="shared" si="769"/>
        <v>0</v>
      </c>
      <c r="R5455">
        <f t="shared" si="770"/>
        <v>0</v>
      </c>
      <c r="S5455" t="str">
        <f t="shared" si="771"/>
        <v/>
      </c>
      <c r="T5455" t="str">
        <f t="shared" si="772"/>
        <v/>
      </c>
      <c r="U5455" t="str">
        <f t="shared" si="773"/>
        <v/>
      </c>
    </row>
    <row r="5456" spans="12:21" ht="15" customHeight="1" x14ac:dyDescent="0.15">
      <c r="L5456" s="244" t="str">
        <f t="shared" si="765"/>
        <v/>
      </c>
      <c r="M5456" s="245" t="str">
        <f t="shared" si="766"/>
        <v/>
      </c>
      <c r="N5456" s="244" t="str">
        <f t="shared" si="767"/>
        <v/>
      </c>
      <c r="O5456" s="244" t="str">
        <f t="shared" si="768"/>
        <v/>
      </c>
      <c r="P5456">
        <f>IF($I5456&lt;&gt;"",$I5456,IF($E5456="SGD",1,IF($E5456="USD",Settings!$B$22,IF($E5456="HKD",Settings!$B$23,1))))</f>
        <v>1</v>
      </c>
      <c r="Q5456">
        <f t="shared" si="769"/>
        <v>0</v>
      </c>
      <c r="R5456">
        <f t="shared" si="770"/>
        <v>0</v>
      </c>
      <c r="S5456" t="str">
        <f t="shared" si="771"/>
        <v/>
      </c>
      <c r="T5456" t="str">
        <f t="shared" si="772"/>
        <v/>
      </c>
      <c r="U5456" t="str">
        <f t="shared" si="773"/>
        <v/>
      </c>
    </row>
    <row r="5457" spans="12:21" ht="15" customHeight="1" x14ac:dyDescent="0.15">
      <c r="L5457" s="244" t="str">
        <f t="shared" si="765"/>
        <v/>
      </c>
      <c r="M5457" s="245" t="str">
        <f t="shared" si="766"/>
        <v/>
      </c>
      <c r="N5457" s="244" t="str">
        <f t="shared" si="767"/>
        <v/>
      </c>
      <c r="O5457" s="244" t="str">
        <f t="shared" si="768"/>
        <v/>
      </c>
      <c r="P5457">
        <f>IF($I5457&lt;&gt;"",$I5457,IF($E5457="SGD",1,IF($E5457="USD",Settings!$B$22,IF($E5457="HKD",Settings!$B$23,1))))</f>
        <v>1</v>
      </c>
      <c r="Q5457">
        <f t="shared" si="769"/>
        <v>0</v>
      </c>
      <c r="R5457">
        <f t="shared" si="770"/>
        <v>0</v>
      </c>
      <c r="S5457" t="str">
        <f t="shared" si="771"/>
        <v/>
      </c>
      <c r="T5457" t="str">
        <f t="shared" si="772"/>
        <v/>
      </c>
      <c r="U5457" t="str">
        <f t="shared" si="773"/>
        <v/>
      </c>
    </row>
    <row r="5458" spans="12:21" ht="15" customHeight="1" x14ac:dyDescent="0.15">
      <c r="L5458" s="244" t="str">
        <f t="shared" si="765"/>
        <v/>
      </c>
      <c r="M5458" s="245" t="str">
        <f t="shared" si="766"/>
        <v/>
      </c>
      <c r="N5458" s="244" t="str">
        <f t="shared" si="767"/>
        <v/>
      </c>
      <c r="O5458" s="244" t="str">
        <f t="shared" si="768"/>
        <v/>
      </c>
      <c r="P5458">
        <f>IF($I5458&lt;&gt;"",$I5458,IF($E5458="SGD",1,IF($E5458="USD",Settings!$B$22,IF($E5458="HKD",Settings!$B$23,1))))</f>
        <v>1</v>
      </c>
      <c r="Q5458">
        <f t="shared" si="769"/>
        <v>0</v>
      </c>
      <c r="R5458">
        <f t="shared" si="770"/>
        <v>0</v>
      </c>
      <c r="S5458" t="str">
        <f t="shared" si="771"/>
        <v/>
      </c>
      <c r="T5458" t="str">
        <f t="shared" si="772"/>
        <v/>
      </c>
      <c r="U5458" t="str">
        <f t="shared" si="773"/>
        <v/>
      </c>
    </row>
    <row r="5459" spans="12:21" ht="15" customHeight="1" x14ac:dyDescent="0.15">
      <c r="L5459" s="244" t="str">
        <f t="shared" si="765"/>
        <v/>
      </c>
      <c r="M5459" s="245" t="str">
        <f t="shared" si="766"/>
        <v/>
      </c>
      <c r="N5459" s="244" t="str">
        <f t="shared" si="767"/>
        <v/>
      </c>
      <c r="O5459" s="244" t="str">
        <f t="shared" si="768"/>
        <v/>
      </c>
      <c r="P5459">
        <f>IF($I5459&lt;&gt;"",$I5459,IF($E5459="SGD",1,IF($E5459="USD",Settings!$B$22,IF($E5459="HKD",Settings!$B$23,1))))</f>
        <v>1</v>
      </c>
      <c r="Q5459">
        <f t="shared" si="769"/>
        <v>0</v>
      </c>
      <c r="R5459">
        <f t="shared" si="770"/>
        <v>0</v>
      </c>
      <c r="S5459" t="str">
        <f t="shared" si="771"/>
        <v/>
      </c>
      <c r="T5459" t="str">
        <f t="shared" si="772"/>
        <v/>
      </c>
      <c r="U5459" t="str">
        <f t="shared" si="773"/>
        <v/>
      </c>
    </row>
    <row r="5460" spans="12:21" ht="15" customHeight="1" x14ac:dyDescent="0.15">
      <c r="L5460" s="244" t="str">
        <f t="shared" si="765"/>
        <v/>
      </c>
      <c r="M5460" s="245" t="str">
        <f t="shared" si="766"/>
        <v/>
      </c>
      <c r="N5460" s="244" t="str">
        <f t="shared" si="767"/>
        <v/>
      </c>
      <c r="O5460" s="244" t="str">
        <f t="shared" si="768"/>
        <v/>
      </c>
      <c r="P5460">
        <f>IF($I5460&lt;&gt;"",$I5460,IF($E5460="SGD",1,IF($E5460="USD",Settings!$B$22,IF($E5460="HKD",Settings!$B$23,1))))</f>
        <v>1</v>
      </c>
      <c r="Q5460">
        <f t="shared" si="769"/>
        <v>0</v>
      </c>
      <c r="R5460">
        <f t="shared" si="770"/>
        <v>0</v>
      </c>
      <c r="S5460" t="str">
        <f t="shared" si="771"/>
        <v/>
      </c>
      <c r="T5460" t="str">
        <f t="shared" si="772"/>
        <v/>
      </c>
      <c r="U5460" t="str">
        <f t="shared" si="773"/>
        <v/>
      </c>
    </row>
    <row r="5461" spans="12:21" ht="15" customHeight="1" x14ac:dyDescent="0.15">
      <c r="L5461" s="244" t="str">
        <f t="shared" si="765"/>
        <v/>
      </c>
      <c r="M5461" s="245" t="str">
        <f t="shared" si="766"/>
        <v/>
      </c>
      <c r="N5461" s="244" t="str">
        <f t="shared" si="767"/>
        <v/>
      </c>
      <c r="O5461" s="244" t="str">
        <f t="shared" si="768"/>
        <v/>
      </c>
      <c r="P5461">
        <f>IF($I5461&lt;&gt;"",$I5461,IF($E5461="SGD",1,IF($E5461="USD",Settings!$B$22,IF($E5461="HKD",Settings!$B$23,1))))</f>
        <v>1</v>
      </c>
      <c r="Q5461">
        <f t="shared" si="769"/>
        <v>0</v>
      </c>
      <c r="R5461">
        <f t="shared" si="770"/>
        <v>0</v>
      </c>
      <c r="S5461" t="str">
        <f t="shared" si="771"/>
        <v/>
      </c>
      <c r="T5461" t="str">
        <f t="shared" si="772"/>
        <v/>
      </c>
      <c r="U5461" t="str">
        <f t="shared" si="773"/>
        <v/>
      </c>
    </row>
    <row r="5462" spans="12:21" ht="15" customHeight="1" x14ac:dyDescent="0.15">
      <c r="L5462" s="244" t="str">
        <f t="shared" si="765"/>
        <v/>
      </c>
      <c r="M5462" s="245" t="str">
        <f t="shared" si="766"/>
        <v/>
      </c>
      <c r="N5462" s="244" t="str">
        <f t="shared" si="767"/>
        <v/>
      </c>
      <c r="O5462" s="244" t="str">
        <f t="shared" si="768"/>
        <v/>
      </c>
      <c r="P5462">
        <f>IF($I5462&lt;&gt;"",$I5462,IF($E5462="SGD",1,IF($E5462="USD",Settings!$B$22,IF($E5462="HKD",Settings!$B$23,1))))</f>
        <v>1</v>
      </c>
      <c r="Q5462">
        <f t="shared" si="769"/>
        <v>0</v>
      </c>
      <c r="R5462">
        <f t="shared" si="770"/>
        <v>0</v>
      </c>
      <c r="S5462" t="str">
        <f t="shared" si="771"/>
        <v/>
      </c>
      <c r="T5462" t="str">
        <f t="shared" si="772"/>
        <v/>
      </c>
      <c r="U5462" t="str">
        <f t="shared" si="773"/>
        <v/>
      </c>
    </row>
    <row r="5463" spans="12:21" ht="15" customHeight="1" x14ac:dyDescent="0.15">
      <c r="L5463" s="244" t="str">
        <f t="shared" si="765"/>
        <v/>
      </c>
      <c r="M5463" s="245" t="str">
        <f t="shared" si="766"/>
        <v/>
      </c>
      <c r="N5463" s="244" t="str">
        <f t="shared" si="767"/>
        <v/>
      </c>
      <c r="O5463" s="244" t="str">
        <f t="shared" si="768"/>
        <v/>
      </c>
      <c r="P5463">
        <f>IF($I5463&lt;&gt;"",$I5463,IF($E5463="SGD",1,IF($E5463="USD",Settings!$B$22,IF($E5463="HKD",Settings!$B$23,1))))</f>
        <v>1</v>
      </c>
      <c r="Q5463">
        <f t="shared" si="769"/>
        <v>0</v>
      </c>
      <c r="R5463">
        <f t="shared" si="770"/>
        <v>0</v>
      </c>
      <c r="S5463" t="str">
        <f t="shared" si="771"/>
        <v/>
      </c>
      <c r="T5463" t="str">
        <f t="shared" si="772"/>
        <v/>
      </c>
      <c r="U5463" t="str">
        <f t="shared" si="773"/>
        <v/>
      </c>
    </row>
    <row r="5464" spans="12:21" ht="15" customHeight="1" x14ac:dyDescent="0.15">
      <c r="L5464" s="244" t="str">
        <f t="shared" si="765"/>
        <v/>
      </c>
      <c r="M5464" s="245" t="str">
        <f t="shared" si="766"/>
        <v/>
      </c>
      <c r="N5464" s="244" t="str">
        <f t="shared" si="767"/>
        <v/>
      </c>
      <c r="O5464" s="244" t="str">
        <f t="shared" si="768"/>
        <v/>
      </c>
      <c r="P5464">
        <f>IF($I5464&lt;&gt;"",$I5464,IF($E5464="SGD",1,IF($E5464="USD",Settings!$B$22,IF($E5464="HKD",Settings!$B$23,1))))</f>
        <v>1</v>
      </c>
      <c r="Q5464">
        <f t="shared" si="769"/>
        <v>0</v>
      </c>
      <c r="R5464">
        <f t="shared" si="770"/>
        <v>0</v>
      </c>
      <c r="S5464" t="str">
        <f t="shared" si="771"/>
        <v/>
      </c>
      <c r="T5464" t="str">
        <f t="shared" si="772"/>
        <v/>
      </c>
      <c r="U5464" t="str">
        <f t="shared" si="773"/>
        <v/>
      </c>
    </row>
    <row r="5465" spans="12:21" ht="15" customHeight="1" x14ac:dyDescent="0.15">
      <c r="L5465" s="244" t="str">
        <f t="shared" si="765"/>
        <v/>
      </c>
      <c r="M5465" s="245" t="str">
        <f t="shared" si="766"/>
        <v/>
      </c>
      <c r="N5465" s="244" t="str">
        <f t="shared" si="767"/>
        <v/>
      </c>
      <c r="O5465" s="244" t="str">
        <f t="shared" si="768"/>
        <v/>
      </c>
      <c r="P5465">
        <f>IF($I5465&lt;&gt;"",$I5465,IF($E5465="SGD",1,IF($E5465="USD",Settings!$B$22,IF($E5465="HKD",Settings!$B$23,1))))</f>
        <v>1</v>
      </c>
      <c r="Q5465">
        <f t="shared" si="769"/>
        <v>0</v>
      </c>
      <c r="R5465">
        <f t="shared" si="770"/>
        <v>0</v>
      </c>
      <c r="S5465" t="str">
        <f t="shared" si="771"/>
        <v/>
      </c>
      <c r="T5465" t="str">
        <f t="shared" si="772"/>
        <v/>
      </c>
      <c r="U5465" t="str">
        <f t="shared" si="773"/>
        <v/>
      </c>
    </row>
    <row r="5466" spans="12:21" ht="15" customHeight="1" x14ac:dyDescent="0.15">
      <c r="L5466" s="244" t="str">
        <f t="shared" si="765"/>
        <v/>
      </c>
      <c r="M5466" s="245" t="str">
        <f t="shared" si="766"/>
        <v/>
      </c>
      <c r="N5466" s="244" t="str">
        <f t="shared" si="767"/>
        <v/>
      </c>
      <c r="O5466" s="244" t="str">
        <f t="shared" si="768"/>
        <v/>
      </c>
      <c r="P5466">
        <f>IF($I5466&lt;&gt;"",$I5466,IF($E5466="SGD",1,IF($E5466="USD",Settings!$B$22,IF($E5466="HKD",Settings!$B$23,1))))</f>
        <v>1</v>
      </c>
      <c r="Q5466">
        <f t="shared" si="769"/>
        <v>0</v>
      </c>
      <c r="R5466">
        <f t="shared" si="770"/>
        <v>0</v>
      </c>
      <c r="S5466" t="str">
        <f t="shared" si="771"/>
        <v/>
      </c>
      <c r="T5466" t="str">
        <f t="shared" si="772"/>
        <v/>
      </c>
      <c r="U5466" t="str">
        <f t="shared" si="773"/>
        <v/>
      </c>
    </row>
    <row r="5467" spans="12:21" ht="15" customHeight="1" x14ac:dyDescent="0.15">
      <c r="L5467" s="244" t="str">
        <f t="shared" si="765"/>
        <v/>
      </c>
      <c r="M5467" s="245" t="str">
        <f t="shared" si="766"/>
        <v/>
      </c>
      <c r="N5467" s="244" t="str">
        <f t="shared" si="767"/>
        <v/>
      </c>
      <c r="O5467" s="244" t="str">
        <f t="shared" si="768"/>
        <v/>
      </c>
      <c r="P5467">
        <f>IF($I5467&lt;&gt;"",$I5467,IF($E5467="SGD",1,IF($E5467="USD",Settings!$B$22,IF($E5467="HKD",Settings!$B$23,1))))</f>
        <v>1</v>
      </c>
      <c r="Q5467">
        <f t="shared" si="769"/>
        <v>0</v>
      </c>
      <c r="R5467">
        <f t="shared" si="770"/>
        <v>0</v>
      </c>
      <c r="S5467" t="str">
        <f t="shared" si="771"/>
        <v/>
      </c>
      <c r="T5467" t="str">
        <f t="shared" si="772"/>
        <v/>
      </c>
      <c r="U5467" t="str">
        <f t="shared" si="773"/>
        <v/>
      </c>
    </row>
    <row r="5468" spans="12:21" ht="15" customHeight="1" x14ac:dyDescent="0.15">
      <c r="L5468" s="244" t="str">
        <f t="shared" si="765"/>
        <v/>
      </c>
      <c r="M5468" s="245" t="str">
        <f t="shared" si="766"/>
        <v/>
      </c>
      <c r="N5468" s="244" t="str">
        <f t="shared" si="767"/>
        <v/>
      </c>
      <c r="O5468" s="244" t="str">
        <f t="shared" si="768"/>
        <v/>
      </c>
      <c r="P5468">
        <f>IF($I5468&lt;&gt;"",$I5468,IF($E5468="SGD",1,IF($E5468="USD",Settings!$B$22,IF($E5468="HKD",Settings!$B$23,1))))</f>
        <v>1</v>
      </c>
      <c r="Q5468">
        <f t="shared" si="769"/>
        <v>0</v>
      </c>
      <c r="R5468">
        <f t="shared" si="770"/>
        <v>0</v>
      </c>
      <c r="S5468" t="str">
        <f t="shared" si="771"/>
        <v/>
      </c>
      <c r="T5468" t="str">
        <f t="shared" si="772"/>
        <v/>
      </c>
      <c r="U5468" t="str">
        <f t="shared" si="773"/>
        <v/>
      </c>
    </row>
    <row r="5469" spans="12:21" ht="15" customHeight="1" x14ac:dyDescent="0.15">
      <c r="L5469" s="244" t="str">
        <f t="shared" si="765"/>
        <v/>
      </c>
      <c r="M5469" s="245" t="str">
        <f t="shared" si="766"/>
        <v/>
      </c>
      <c r="N5469" s="244" t="str">
        <f t="shared" si="767"/>
        <v/>
      </c>
      <c r="O5469" s="244" t="str">
        <f t="shared" si="768"/>
        <v/>
      </c>
      <c r="P5469">
        <f>IF($I5469&lt;&gt;"",$I5469,IF($E5469="SGD",1,IF($E5469="USD",Settings!$B$22,IF($E5469="HKD",Settings!$B$23,1))))</f>
        <v>1</v>
      </c>
      <c r="Q5469">
        <f t="shared" si="769"/>
        <v>0</v>
      </c>
      <c r="R5469">
        <f t="shared" si="770"/>
        <v>0</v>
      </c>
      <c r="S5469" t="str">
        <f t="shared" si="771"/>
        <v/>
      </c>
      <c r="T5469" t="str">
        <f t="shared" si="772"/>
        <v/>
      </c>
      <c r="U5469" t="str">
        <f t="shared" si="773"/>
        <v/>
      </c>
    </row>
    <row r="5470" spans="12:21" ht="15" customHeight="1" x14ac:dyDescent="0.15">
      <c r="L5470" s="244" t="str">
        <f t="shared" si="765"/>
        <v/>
      </c>
      <c r="M5470" s="245" t="str">
        <f t="shared" si="766"/>
        <v/>
      </c>
      <c r="N5470" s="244" t="str">
        <f t="shared" si="767"/>
        <v/>
      </c>
      <c r="O5470" s="244" t="str">
        <f t="shared" si="768"/>
        <v/>
      </c>
      <c r="P5470">
        <f>IF($I5470&lt;&gt;"",$I5470,IF($E5470="SGD",1,IF($E5470="USD",Settings!$B$22,IF($E5470="HKD",Settings!$B$23,1))))</f>
        <v>1</v>
      </c>
      <c r="Q5470">
        <f t="shared" si="769"/>
        <v>0</v>
      </c>
      <c r="R5470">
        <f t="shared" si="770"/>
        <v>0</v>
      </c>
      <c r="S5470" t="str">
        <f t="shared" si="771"/>
        <v/>
      </c>
      <c r="T5470" t="str">
        <f t="shared" si="772"/>
        <v/>
      </c>
      <c r="U5470" t="str">
        <f t="shared" si="773"/>
        <v/>
      </c>
    </row>
    <row r="5471" spans="12:21" ht="15" customHeight="1" x14ac:dyDescent="0.15">
      <c r="L5471" s="244" t="str">
        <f t="shared" si="765"/>
        <v/>
      </c>
      <c r="M5471" s="245" t="str">
        <f t="shared" si="766"/>
        <v/>
      </c>
      <c r="N5471" s="244" t="str">
        <f t="shared" si="767"/>
        <v/>
      </c>
      <c r="O5471" s="244" t="str">
        <f t="shared" si="768"/>
        <v/>
      </c>
      <c r="P5471">
        <f>IF($I5471&lt;&gt;"",$I5471,IF($E5471="SGD",1,IF($E5471="USD",Settings!$B$22,IF($E5471="HKD",Settings!$B$23,1))))</f>
        <v>1</v>
      </c>
      <c r="Q5471">
        <f t="shared" si="769"/>
        <v>0</v>
      </c>
      <c r="R5471">
        <f t="shared" si="770"/>
        <v>0</v>
      </c>
      <c r="S5471" t="str">
        <f t="shared" si="771"/>
        <v/>
      </c>
      <c r="T5471" t="str">
        <f t="shared" si="772"/>
        <v/>
      </c>
      <c r="U5471" t="str">
        <f t="shared" si="773"/>
        <v/>
      </c>
    </row>
    <row r="5472" spans="12:21" ht="15" customHeight="1" x14ac:dyDescent="0.15">
      <c r="L5472" s="244" t="str">
        <f t="shared" si="765"/>
        <v/>
      </c>
      <c r="M5472" s="245" t="str">
        <f t="shared" si="766"/>
        <v/>
      </c>
      <c r="N5472" s="244" t="str">
        <f t="shared" si="767"/>
        <v/>
      </c>
      <c r="O5472" s="244" t="str">
        <f t="shared" si="768"/>
        <v/>
      </c>
      <c r="P5472">
        <f>IF($I5472&lt;&gt;"",$I5472,IF($E5472="SGD",1,IF($E5472="USD",Settings!$B$22,IF($E5472="HKD",Settings!$B$23,1))))</f>
        <v>1</v>
      </c>
      <c r="Q5472">
        <f t="shared" si="769"/>
        <v>0</v>
      </c>
      <c r="R5472">
        <f t="shared" si="770"/>
        <v>0</v>
      </c>
      <c r="S5472" t="str">
        <f t="shared" si="771"/>
        <v/>
      </c>
      <c r="T5472" t="str">
        <f t="shared" si="772"/>
        <v/>
      </c>
      <c r="U5472" t="str">
        <f t="shared" si="773"/>
        <v/>
      </c>
    </row>
    <row r="5473" spans="12:21" ht="15" customHeight="1" x14ac:dyDescent="0.15">
      <c r="L5473" s="244" t="str">
        <f t="shared" si="765"/>
        <v/>
      </c>
      <c r="M5473" s="245" t="str">
        <f t="shared" si="766"/>
        <v/>
      </c>
      <c r="N5473" s="244" t="str">
        <f t="shared" si="767"/>
        <v/>
      </c>
      <c r="O5473" s="244" t="str">
        <f t="shared" si="768"/>
        <v/>
      </c>
      <c r="P5473">
        <f>IF($I5473&lt;&gt;"",$I5473,IF($E5473="SGD",1,IF($E5473="USD",Settings!$B$22,IF($E5473="HKD",Settings!$B$23,1))))</f>
        <v>1</v>
      </c>
      <c r="Q5473">
        <f t="shared" si="769"/>
        <v>0</v>
      </c>
      <c r="R5473">
        <f t="shared" si="770"/>
        <v>0</v>
      </c>
      <c r="S5473" t="str">
        <f t="shared" si="771"/>
        <v/>
      </c>
      <c r="T5473" t="str">
        <f t="shared" si="772"/>
        <v/>
      </c>
      <c r="U5473" t="str">
        <f t="shared" si="773"/>
        <v/>
      </c>
    </row>
    <row r="5474" spans="12:21" ht="15" customHeight="1" x14ac:dyDescent="0.15">
      <c r="L5474" s="244" t="str">
        <f t="shared" si="765"/>
        <v/>
      </c>
      <c r="M5474" s="245" t="str">
        <f t="shared" si="766"/>
        <v/>
      </c>
      <c r="N5474" s="244" t="str">
        <f t="shared" si="767"/>
        <v/>
      </c>
      <c r="O5474" s="244" t="str">
        <f t="shared" si="768"/>
        <v/>
      </c>
      <c r="P5474">
        <f>IF($I5474&lt;&gt;"",$I5474,IF($E5474="SGD",1,IF($E5474="USD",Settings!$B$22,IF($E5474="HKD",Settings!$B$23,1))))</f>
        <v>1</v>
      </c>
      <c r="Q5474">
        <f t="shared" si="769"/>
        <v>0</v>
      </c>
      <c r="R5474">
        <f t="shared" si="770"/>
        <v>0</v>
      </c>
      <c r="S5474" t="str">
        <f t="shared" si="771"/>
        <v/>
      </c>
      <c r="T5474" t="str">
        <f t="shared" si="772"/>
        <v/>
      </c>
      <c r="U5474" t="str">
        <f t="shared" si="773"/>
        <v/>
      </c>
    </row>
    <row r="5475" spans="12:21" ht="15" customHeight="1" x14ac:dyDescent="0.15">
      <c r="L5475" s="244" t="str">
        <f t="shared" si="765"/>
        <v/>
      </c>
      <c r="M5475" s="245" t="str">
        <f t="shared" si="766"/>
        <v/>
      </c>
      <c r="N5475" s="244" t="str">
        <f t="shared" si="767"/>
        <v/>
      </c>
      <c r="O5475" s="244" t="str">
        <f t="shared" si="768"/>
        <v/>
      </c>
      <c r="P5475">
        <f>IF($I5475&lt;&gt;"",$I5475,IF($E5475="SGD",1,IF($E5475="USD",Settings!$B$22,IF($E5475="HKD",Settings!$B$23,1))))</f>
        <v>1</v>
      </c>
      <c r="Q5475">
        <f t="shared" si="769"/>
        <v>0</v>
      </c>
      <c r="R5475">
        <f t="shared" si="770"/>
        <v>0</v>
      </c>
      <c r="S5475" t="str">
        <f t="shared" si="771"/>
        <v/>
      </c>
      <c r="T5475" t="str">
        <f t="shared" si="772"/>
        <v/>
      </c>
      <c r="U5475" t="str">
        <f t="shared" si="773"/>
        <v/>
      </c>
    </row>
    <row r="5476" spans="12:21" ht="15" customHeight="1" x14ac:dyDescent="0.15">
      <c r="L5476" s="244" t="str">
        <f t="shared" si="765"/>
        <v/>
      </c>
      <c r="M5476" s="245" t="str">
        <f t="shared" si="766"/>
        <v/>
      </c>
      <c r="N5476" s="244" t="str">
        <f t="shared" si="767"/>
        <v/>
      </c>
      <c r="O5476" s="244" t="str">
        <f t="shared" si="768"/>
        <v/>
      </c>
      <c r="P5476">
        <f>IF($I5476&lt;&gt;"",$I5476,IF($E5476="SGD",1,IF($E5476="USD",Settings!$B$22,IF($E5476="HKD",Settings!$B$23,1))))</f>
        <v>1</v>
      </c>
      <c r="Q5476">
        <f t="shared" si="769"/>
        <v>0</v>
      </c>
      <c r="R5476">
        <f t="shared" si="770"/>
        <v>0</v>
      </c>
      <c r="S5476" t="str">
        <f t="shared" si="771"/>
        <v/>
      </c>
      <c r="T5476" t="str">
        <f t="shared" si="772"/>
        <v/>
      </c>
      <c r="U5476" t="str">
        <f t="shared" si="773"/>
        <v/>
      </c>
    </row>
    <row r="5477" spans="12:21" ht="15" customHeight="1" x14ac:dyDescent="0.15">
      <c r="L5477" s="244" t="str">
        <f t="shared" si="765"/>
        <v/>
      </c>
      <c r="M5477" s="245" t="str">
        <f t="shared" si="766"/>
        <v/>
      </c>
      <c r="N5477" s="244" t="str">
        <f t="shared" si="767"/>
        <v/>
      </c>
      <c r="O5477" s="244" t="str">
        <f t="shared" si="768"/>
        <v/>
      </c>
      <c r="P5477">
        <f>IF($I5477&lt;&gt;"",$I5477,IF($E5477="SGD",1,IF($E5477="USD",Settings!$B$22,IF($E5477="HKD",Settings!$B$23,1))))</f>
        <v>1</v>
      </c>
      <c r="Q5477">
        <f t="shared" si="769"/>
        <v>0</v>
      </c>
      <c r="R5477">
        <f t="shared" si="770"/>
        <v>0</v>
      </c>
      <c r="S5477" t="str">
        <f t="shared" si="771"/>
        <v/>
      </c>
      <c r="T5477" t="str">
        <f t="shared" si="772"/>
        <v/>
      </c>
      <c r="U5477" t="str">
        <f t="shared" si="773"/>
        <v/>
      </c>
    </row>
    <row r="5478" spans="12:21" ht="15" customHeight="1" x14ac:dyDescent="0.15">
      <c r="L5478" s="244" t="str">
        <f t="shared" si="765"/>
        <v/>
      </c>
      <c r="M5478" s="245" t="str">
        <f t="shared" si="766"/>
        <v/>
      </c>
      <c r="N5478" s="244" t="str">
        <f t="shared" si="767"/>
        <v/>
      </c>
      <c r="O5478" s="244" t="str">
        <f t="shared" si="768"/>
        <v/>
      </c>
      <c r="P5478">
        <f>IF($I5478&lt;&gt;"",$I5478,IF($E5478="SGD",1,IF($E5478="USD",Settings!$B$22,IF($E5478="HKD",Settings!$B$23,1))))</f>
        <v>1</v>
      </c>
      <c r="Q5478">
        <f t="shared" si="769"/>
        <v>0</v>
      </c>
      <c r="R5478">
        <f t="shared" si="770"/>
        <v>0</v>
      </c>
      <c r="S5478" t="str">
        <f t="shared" si="771"/>
        <v/>
      </c>
      <c r="T5478" t="str">
        <f t="shared" si="772"/>
        <v/>
      </c>
      <c r="U5478" t="str">
        <f t="shared" si="773"/>
        <v/>
      </c>
    </row>
    <row r="5479" spans="12:21" ht="15" customHeight="1" x14ac:dyDescent="0.15">
      <c r="L5479" s="244" t="str">
        <f t="shared" si="765"/>
        <v/>
      </c>
      <c r="M5479" s="245" t="str">
        <f t="shared" si="766"/>
        <v/>
      </c>
      <c r="N5479" s="244" t="str">
        <f t="shared" si="767"/>
        <v/>
      </c>
      <c r="O5479" s="244" t="str">
        <f t="shared" si="768"/>
        <v/>
      </c>
      <c r="P5479">
        <f>IF($I5479&lt;&gt;"",$I5479,IF($E5479="SGD",1,IF($E5479="USD",Settings!$B$22,IF($E5479="HKD",Settings!$B$23,1))))</f>
        <v>1</v>
      </c>
      <c r="Q5479">
        <f t="shared" si="769"/>
        <v>0</v>
      </c>
      <c r="R5479">
        <f t="shared" si="770"/>
        <v>0</v>
      </c>
      <c r="S5479" t="str">
        <f t="shared" si="771"/>
        <v/>
      </c>
      <c r="T5479" t="str">
        <f t="shared" si="772"/>
        <v/>
      </c>
      <c r="U5479" t="str">
        <f t="shared" si="773"/>
        <v/>
      </c>
    </row>
    <row r="5480" spans="12:21" ht="15" customHeight="1" x14ac:dyDescent="0.15">
      <c r="L5480" s="244" t="str">
        <f t="shared" si="765"/>
        <v/>
      </c>
      <c r="M5480" s="245" t="str">
        <f t="shared" si="766"/>
        <v/>
      </c>
      <c r="N5480" s="244" t="str">
        <f t="shared" si="767"/>
        <v/>
      </c>
      <c r="O5480" s="244" t="str">
        <f t="shared" si="768"/>
        <v/>
      </c>
      <c r="P5480">
        <f>IF($I5480&lt;&gt;"",$I5480,IF($E5480="SGD",1,IF($E5480="USD",Settings!$B$22,IF($E5480="HKD",Settings!$B$23,1))))</f>
        <v>1</v>
      </c>
      <c r="Q5480">
        <f t="shared" si="769"/>
        <v>0</v>
      </c>
      <c r="R5480">
        <f t="shared" si="770"/>
        <v>0</v>
      </c>
      <c r="S5480" t="str">
        <f t="shared" si="771"/>
        <v/>
      </c>
      <c r="T5480" t="str">
        <f t="shared" si="772"/>
        <v/>
      </c>
      <c r="U5480" t="str">
        <f t="shared" si="773"/>
        <v/>
      </c>
    </row>
    <row r="5481" spans="12:21" ht="15" customHeight="1" x14ac:dyDescent="0.15">
      <c r="L5481" s="244" t="str">
        <f t="shared" ref="L5481:L5544" si="774">IF(OR(B5481="",C5481="",E5481=""),"",B5481&amp;":"&amp;C5481&amp;":"&amp;E5481)</f>
        <v/>
      </c>
      <c r="M5481" s="245" t="str">
        <f t="shared" ref="M5481:M5544" si="775">IF(A5481="","",A5481*D5481)</f>
        <v/>
      </c>
      <c r="N5481" s="244" t="str">
        <f t="shared" ref="N5481:N5544" si="776">IF(A5481="","",IF(OR(A5481=1,A5481=0),J5481,0))</f>
        <v/>
      </c>
      <c r="O5481" s="244" t="str">
        <f t="shared" ref="O5481:O5544" si="777">IF(A5481="","",IF(A5481=-1,J5481,0))</f>
        <v/>
      </c>
      <c r="P5481">
        <f>IF($I5481&lt;&gt;"",$I5481,IF($E5481="SGD",1,IF($E5481="USD",Settings!$B$22,IF($E5481="HKD",Settings!$B$23,1))))</f>
        <v>1</v>
      </c>
      <c r="Q5481">
        <f t="shared" ref="Q5481:Q5544" si="778">IF($L5481="",0,($O5481-$N5481+IF($A5481=2,$J5481,0))*$P5481)</f>
        <v>0</v>
      </c>
      <c r="R5481">
        <f t="shared" ref="R5481:R5544" si="779">IF($L5481="",0,IF($A5481=2,$J5481*$P5481,0))</f>
        <v>0</v>
      </c>
      <c r="S5481" t="str">
        <f t="shared" si="771"/>
        <v/>
      </c>
      <c r="T5481" t="str">
        <f t="shared" si="772"/>
        <v/>
      </c>
      <c r="U5481" t="str">
        <f t="shared" si="773"/>
        <v/>
      </c>
    </row>
    <row r="5482" spans="12:21" ht="15" customHeight="1" x14ac:dyDescent="0.15">
      <c r="L5482" s="244" t="str">
        <f t="shared" si="774"/>
        <v/>
      </c>
      <c r="M5482" s="245" t="str">
        <f t="shared" si="775"/>
        <v/>
      </c>
      <c r="N5482" s="244" t="str">
        <f t="shared" si="776"/>
        <v/>
      </c>
      <c r="O5482" s="244" t="str">
        <f t="shared" si="777"/>
        <v/>
      </c>
      <c r="P5482">
        <f>IF($I5482&lt;&gt;"",$I5482,IF($E5482="SGD",1,IF($E5482="USD",Settings!$B$22,IF($E5482="HKD",Settings!$B$23,1))))</f>
        <v>1</v>
      </c>
      <c r="Q5482">
        <f t="shared" si="778"/>
        <v>0</v>
      </c>
      <c r="R5482">
        <f t="shared" si="779"/>
        <v>0</v>
      </c>
      <c r="S5482" t="str">
        <f t="shared" si="771"/>
        <v/>
      </c>
      <c r="T5482" t="str">
        <f t="shared" si="772"/>
        <v/>
      </c>
      <c r="U5482" t="str">
        <f t="shared" si="773"/>
        <v/>
      </c>
    </row>
    <row r="5483" spans="12:21" ht="15" customHeight="1" x14ac:dyDescent="0.15">
      <c r="L5483" s="244" t="str">
        <f t="shared" si="774"/>
        <v/>
      </c>
      <c r="M5483" s="245" t="str">
        <f t="shared" si="775"/>
        <v/>
      </c>
      <c r="N5483" s="244" t="str">
        <f t="shared" si="776"/>
        <v/>
      </c>
      <c r="O5483" s="244" t="str">
        <f t="shared" si="777"/>
        <v/>
      </c>
      <c r="P5483">
        <f>IF($I5483&lt;&gt;"",$I5483,IF($E5483="SGD",1,IF($E5483="USD",Settings!$B$22,IF($E5483="HKD",Settings!$B$23,1))))</f>
        <v>1</v>
      </c>
      <c r="Q5483">
        <f t="shared" si="778"/>
        <v>0</v>
      </c>
      <c r="R5483">
        <f t="shared" si="779"/>
        <v>0</v>
      </c>
      <c r="S5483" t="str">
        <f t="shared" si="771"/>
        <v/>
      </c>
      <c r="T5483" t="str">
        <f t="shared" si="772"/>
        <v/>
      </c>
      <c r="U5483" t="str">
        <f t="shared" si="773"/>
        <v/>
      </c>
    </row>
    <row r="5484" spans="12:21" ht="15" customHeight="1" x14ac:dyDescent="0.15">
      <c r="L5484" s="244" t="str">
        <f t="shared" si="774"/>
        <v/>
      </c>
      <c r="M5484" s="245" t="str">
        <f t="shared" si="775"/>
        <v/>
      </c>
      <c r="N5484" s="244" t="str">
        <f t="shared" si="776"/>
        <v/>
      </c>
      <c r="O5484" s="244" t="str">
        <f t="shared" si="777"/>
        <v/>
      </c>
      <c r="P5484">
        <f>IF($I5484&lt;&gt;"",$I5484,IF($E5484="SGD",1,IF($E5484="USD",Settings!$B$22,IF($E5484="HKD",Settings!$B$23,1))))</f>
        <v>1</v>
      </c>
      <c r="Q5484">
        <f t="shared" si="778"/>
        <v>0</v>
      </c>
      <c r="R5484">
        <f t="shared" si="779"/>
        <v>0</v>
      </c>
      <c r="S5484" t="str">
        <f t="shared" si="771"/>
        <v/>
      </c>
      <c r="T5484" t="str">
        <f t="shared" si="772"/>
        <v/>
      </c>
      <c r="U5484" t="str">
        <f t="shared" si="773"/>
        <v/>
      </c>
    </row>
    <row r="5485" spans="12:21" ht="15" customHeight="1" x14ac:dyDescent="0.15">
      <c r="L5485" s="244" t="str">
        <f t="shared" si="774"/>
        <v/>
      </c>
      <c r="M5485" s="245" t="str">
        <f t="shared" si="775"/>
        <v/>
      </c>
      <c r="N5485" s="244" t="str">
        <f t="shared" si="776"/>
        <v/>
      </c>
      <c r="O5485" s="244" t="str">
        <f t="shared" si="777"/>
        <v/>
      </c>
      <c r="P5485">
        <f>IF($I5485&lt;&gt;"",$I5485,IF($E5485="SGD",1,IF($E5485="USD",Settings!$B$22,IF($E5485="HKD",Settings!$B$23,1))))</f>
        <v>1</v>
      </c>
      <c r="Q5485">
        <f t="shared" si="778"/>
        <v>0</v>
      </c>
      <c r="R5485">
        <f t="shared" si="779"/>
        <v>0</v>
      </c>
      <c r="S5485" t="str">
        <f t="shared" si="771"/>
        <v/>
      </c>
      <c r="T5485" t="str">
        <f t="shared" si="772"/>
        <v/>
      </c>
      <c r="U5485" t="str">
        <f t="shared" si="773"/>
        <v/>
      </c>
    </row>
    <row r="5486" spans="12:21" ht="15" customHeight="1" x14ac:dyDescent="0.15">
      <c r="L5486" s="244" t="str">
        <f t="shared" si="774"/>
        <v/>
      </c>
      <c r="M5486" s="245" t="str">
        <f t="shared" si="775"/>
        <v/>
      </c>
      <c r="N5486" s="244" t="str">
        <f t="shared" si="776"/>
        <v/>
      </c>
      <c r="O5486" s="244" t="str">
        <f t="shared" si="777"/>
        <v/>
      </c>
      <c r="P5486">
        <f>IF($I5486&lt;&gt;"",$I5486,IF($E5486="SGD",1,IF($E5486="USD",Settings!$B$22,IF($E5486="HKD",Settings!$B$23,1))))</f>
        <v>1</v>
      </c>
      <c r="Q5486">
        <f t="shared" si="778"/>
        <v>0</v>
      </c>
      <c r="R5486">
        <f t="shared" si="779"/>
        <v>0</v>
      </c>
      <c r="S5486" t="str">
        <f t="shared" si="771"/>
        <v/>
      </c>
      <c r="T5486" t="str">
        <f t="shared" si="772"/>
        <v/>
      </c>
      <c r="U5486" t="str">
        <f t="shared" si="773"/>
        <v/>
      </c>
    </row>
    <row r="5487" spans="12:21" ht="15" customHeight="1" x14ac:dyDescent="0.15">
      <c r="L5487" s="244" t="str">
        <f t="shared" si="774"/>
        <v/>
      </c>
      <c r="M5487" s="245" t="str">
        <f t="shared" si="775"/>
        <v/>
      </c>
      <c r="N5487" s="244" t="str">
        <f t="shared" si="776"/>
        <v/>
      </c>
      <c r="O5487" s="244" t="str">
        <f t="shared" si="777"/>
        <v/>
      </c>
      <c r="P5487">
        <f>IF($I5487&lt;&gt;"",$I5487,IF($E5487="SGD",1,IF($E5487="USD",Settings!$B$22,IF($E5487="HKD",Settings!$B$23,1))))</f>
        <v>1</v>
      </c>
      <c r="Q5487">
        <f t="shared" si="778"/>
        <v>0</v>
      </c>
      <c r="R5487">
        <f t="shared" si="779"/>
        <v>0</v>
      </c>
      <c r="S5487" t="str">
        <f t="shared" si="771"/>
        <v/>
      </c>
      <c r="T5487" t="str">
        <f t="shared" si="772"/>
        <v/>
      </c>
      <c r="U5487" t="str">
        <f t="shared" si="773"/>
        <v/>
      </c>
    </row>
    <row r="5488" spans="12:21" ht="15" customHeight="1" x14ac:dyDescent="0.15">
      <c r="L5488" s="244" t="str">
        <f t="shared" si="774"/>
        <v/>
      </c>
      <c r="M5488" s="245" t="str">
        <f t="shared" si="775"/>
        <v/>
      </c>
      <c r="N5488" s="244" t="str">
        <f t="shared" si="776"/>
        <v/>
      </c>
      <c r="O5488" s="244" t="str">
        <f t="shared" si="777"/>
        <v/>
      </c>
      <c r="P5488">
        <f>IF($I5488&lt;&gt;"",$I5488,IF($E5488="SGD",1,IF($E5488="USD",Settings!$B$22,IF($E5488="HKD",Settings!$B$23,1))))</f>
        <v>1</v>
      </c>
      <c r="Q5488">
        <f t="shared" si="778"/>
        <v>0</v>
      </c>
      <c r="R5488">
        <f t="shared" si="779"/>
        <v>0</v>
      </c>
      <c r="S5488" t="str">
        <f t="shared" si="771"/>
        <v/>
      </c>
      <c r="T5488" t="str">
        <f t="shared" si="772"/>
        <v/>
      </c>
      <c r="U5488" t="str">
        <f t="shared" si="773"/>
        <v/>
      </c>
    </row>
    <row r="5489" spans="12:21" ht="15" customHeight="1" x14ac:dyDescent="0.15">
      <c r="L5489" s="244" t="str">
        <f t="shared" si="774"/>
        <v/>
      </c>
      <c r="M5489" s="245" t="str">
        <f t="shared" si="775"/>
        <v/>
      </c>
      <c r="N5489" s="244" t="str">
        <f t="shared" si="776"/>
        <v/>
      </c>
      <c r="O5489" s="244" t="str">
        <f t="shared" si="777"/>
        <v/>
      </c>
      <c r="P5489">
        <f>IF($I5489&lt;&gt;"",$I5489,IF($E5489="SGD",1,IF($E5489="USD",Settings!$B$22,IF($E5489="HKD",Settings!$B$23,1))))</f>
        <v>1</v>
      </c>
      <c r="Q5489">
        <f t="shared" si="778"/>
        <v>0</v>
      </c>
      <c r="R5489">
        <f t="shared" si="779"/>
        <v>0</v>
      </c>
      <c r="S5489" t="str">
        <f t="shared" si="771"/>
        <v/>
      </c>
      <c r="T5489" t="str">
        <f t="shared" si="772"/>
        <v/>
      </c>
      <c r="U5489" t="str">
        <f t="shared" si="773"/>
        <v/>
      </c>
    </row>
    <row r="5490" spans="12:21" ht="15" customHeight="1" x14ac:dyDescent="0.15">
      <c r="L5490" s="244" t="str">
        <f t="shared" si="774"/>
        <v/>
      </c>
      <c r="M5490" s="245" t="str">
        <f t="shared" si="775"/>
        <v/>
      </c>
      <c r="N5490" s="244" t="str">
        <f t="shared" si="776"/>
        <v/>
      </c>
      <c r="O5490" s="244" t="str">
        <f t="shared" si="777"/>
        <v/>
      </c>
      <c r="P5490">
        <f>IF($I5490&lt;&gt;"",$I5490,IF($E5490="SGD",1,IF($E5490="USD",Settings!$B$22,IF($E5490="HKD",Settings!$B$23,1))))</f>
        <v>1</v>
      </c>
      <c r="Q5490">
        <f t="shared" si="778"/>
        <v>0</v>
      </c>
      <c r="R5490">
        <f t="shared" si="779"/>
        <v>0</v>
      </c>
      <c r="S5490" t="str">
        <f t="shared" si="771"/>
        <v/>
      </c>
      <c r="T5490" t="str">
        <f t="shared" si="772"/>
        <v/>
      </c>
      <c r="U5490" t="str">
        <f t="shared" si="773"/>
        <v/>
      </c>
    </row>
    <row r="5491" spans="12:21" ht="15" customHeight="1" x14ac:dyDescent="0.15">
      <c r="L5491" s="244" t="str">
        <f t="shared" si="774"/>
        <v/>
      </c>
      <c r="M5491" s="245" t="str">
        <f t="shared" si="775"/>
        <v/>
      </c>
      <c r="N5491" s="244" t="str">
        <f t="shared" si="776"/>
        <v/>
      </c>
      <c r="O5491" s="244" t="str">
        <f t="shared" si="777"/>
        <v/>
      </c>
      <c r="P5491">
        <f>IF($I5491&lt;&gt;"",$I5491,IF($E5491="SGD",1,IF($E5491="USD",Settings!$B$22,IF($E5491="HKD",Settings!$B$23,1))))</f>
        <v>1</v>
      </c>
      <c r="Q5491">
        <f t="shared" si="778"/>
        <v>0</v>
      </c>
      <c r="R5491">
        <f t="shared" si="779"/>
        <v>0</v>
      </c>
      <c r="S5491" t="str">
        <f t="shared" si="771"/>
        <v/>
      </c>
      <c r="T5491" t="str">
        <f t="shared" si="772"/>
        <v/>
      </c>
      <c r="U5491" t="str">
        <f t="shared" si="773"/>
        <v/>
      </c>
    </row>
    <row r="5492" spans="12:21" ht="15" customHeight="1" x14ac:dyDescent="0.15">
      <c r="L5492" s="244" t="str">
        <f t="shared" si="774"/>
        <v/>
      </c>
      <c r="M5492" s="245" t="str">
        <f t="shared" si="775"/>
        <v/>
      </c>
      <c r="N5492" s="244" t="str">
        <f t="shared" si="776"/>
        <v/>
      </c>
      <c r="O5492" s="244" t="str">
        <f t="shared" si="777"/>
        <v/>
      </c>
      <c r="P5492">
        <f>IF($I5492&lt;&gt;"",$I5492,IF($E5492="SGD",1,IF($E5492="USD",Settings!$B$22,IF($E5492="HKD",Settings!$B$23,1))))</f>
        <v>1</v>
      </c>
      <c r="Q5492">
        <f t="shared" si="778"/>
        <v>0</v>
      </c>
      <c r="R5492">
        <f t="shared" si="779"/>
        <v>0</v>
      </c>
      <c r="S5492" t="str">
        <f t="shared" si="771"/>
        <v/>
      </c>
      <c r="T5492" t="str">
        <f t="shared" si="772"/>
        <v/>
      </c>
      <c r="U5492" t="str">
        <f t="shared" si="773"/>
        <v/>
      </c>
    </row>
    <row r="5493" spans="12:21" ht="15" customHeight="1" x14ac:dyDescent="0.15">
      <c r="L5493" s="244" t="str">
        <f t="shared" si="774"/>
        <v/>
      </c>
      <c r="M5493" s="245" t="str">
        <f t="shared" si="775"/>
        <v/>
      </c>
      <c r="N5493" s="244" t="str">
        <f t="shared" si="776"/>
        <v/>
      </c>
      <c r="O5493" s="244" t="str">
        <f t="shared" si="777"/>
        <v/>
      </c>
      <c r="P5493">
        <f>IF($I5493&lt;&gt;"",$I5493,IF($E5493="SGD",1,IF($E5493="USD",Settings!$B$22,IF($E5493="HKD",Settings!$B$23,1))))</f>
        <v>1</v>
      </c>
      <c r="Q5493">
        <f t="shared" si="778"/>
        <v>0</v>
      </c>
      <c r="R5493">
        <f t="shared" si="779"/>
        <v>0</v>
      </c>
      <c r="S5493" t="str">
        <f t="shared" si="771"/>
        <v/>
      </c>
      <c r="T5493" t="str">
        <f t="shared" si="772"/>
        <v/>
      </c>
      <c r="U5493" t="str">
        <f t="shared" si="773"/>
        <v/>
      </c>
    </row>
    <row r="5494" spans="12:21" ht="15" customHeight="1" x14ac:dyDescent="0.15">
      <c r="L5494" s="244" t="str">
        <f t="shared" si="774"/>
        <v/>
      </c>
      <c r="M5494" s="245" t="str">
        <f t="shared" si="775"/>
        <v/>
      </c>
      <c r="N5494" s="244" t="str">
        <f t="shared" si="776"/>
        <v/>
      </c>
      <c r="O5494" s="244" t="str">
        <f t="shared" si="777"/>
        <v/>
      </c>
      <c r="P5494">
        <f>IF($I5494&lt;&gt;"",$I5494,IF($E5494="SGD",1,IF($E5494="USD",Settings!$B$22,IF($E5494="HKD",Settings!$B$23,1))))</f>
        <v>1</v>
      </c>
      <c r="Q5494">
        <f t="shared" si="778"/>
        <v>0</v>
      </c>
      <c r="R5494">
        <f t="shared" si="779"/>
        <v>0</v>
      </c>
      <c r="S5494" t="str">
        <f t="shared" si="771"/>
        <v/>
      </c>
      <c r="T5494" t="str">
        <f t="shared" si="772"/>
        <v/>
      </c>
      <c r="U5494" t="str">
        <f t="shared" si="773"/>
        <v/>
      </c>
    </row>
    <row r="5495" spans="12:21" ht="15" customHeight="1" x14ac:dyDescent="0.15">
      <c r="L5495" s="244" t="str">
        <f t="shared" si="774"/>
        <v/>
      </c>
      <c r="M5495" s="245" t="str">
        <f t="shared" si="775"/>
        <v/>
      </c>
      <c r="N5495" s="244" t="str">
        <f t="shared" si="776"/>
        <v/>
      </c>
      <c r="O5495" s="244" t="str">
        <f t="shared" si="777"/>
        <v/>
      </c>
      <c r="P5495">
        <f>IF($I5495&lt;&gt;"",$I5495,IF($E5495="SGD",1,IF($E5495="USD",Settings!$B$22,IF($E5495="HKD",Settings!$B$23,1))))</f>
        <v>1</v>
      </c>
      <c r="Q5495">
        <f t="shared" si="778"/>
        <v>0</v>
      </c>
      <c r="R5495">
        <f t="shared" si="779"/>
        <v>0</v>
      </c>
      <c r="S5495" t="str">
        <f t="shared" si="771"/>
        <v/>
      </c>
      <c r="T5495" t="str">
        <f t="shared" si="772"/>
        <v/>
      </c>
      <c r="U5495" t="str">
        <f t="shared" si="773"/>
        <v/>
      </c>
    </row>
    <row r="5496" spans="12:21" ht="15" customHeight="1" x14ac:dyDescent="0.15">
      <c r="L5496" s="244" t="str">
        <f t="shared" si="774"/>
        <v/>
      </c>
      <c r="M5496" s="245" t="str">
        <f t="shared" si="775"/>
        <v/>
      </c>
      <c r="N5496" s="244" t="str">
        <f t="shared" si="776"/>
        <v/>
      </c>
      <c r="O5496" s="244" t="str">
        <f t="shared" si="777"/>
        <v/>
      </c>
      <c r="P5496">
        <f>IF($I5496&lt;&gt;"",$I5496,IF($E5496="SGD",1,IF($E5496="USD",Settings!$B$22,IF($E5496="HKD",Settings!$B$23,1))))</f>
        <v>1</v>
      </c>
      <c r="Q5496">
        <f t="shared" si="778"/>
        <v>0</v>
      </c>
      <c r="R5496">
        <f t="shared" si="779"/>
        <v>0</v>
      </c>
      <c r="S5496" t="str">
        <f t="shared" si="771"/>
        <v/>
      </c>
      <c r="T5496" t="str">
        <f t="shared" si="772"/>
        <v/>
      </c>
      <c r="U5496" t="str">
        <f t="shared" si="773"/>
        <v/>
      </c>
    </row>
    <row r="5497" spans="12:21" ht="15" customHeight="1" x14ac:dyDescent="0.15">
      <c r="L5497" s="244" t="str">
        <f t="shared" si="774"/>
        <v/>
      </c>
      <c r="M5497" s="245" t="str">
        <f t="shared" si="775"/>
        <v/>
      </c>
      <c r="N5497" s="244" t="str">
        <f t="shared" si="776"/>
        <v/>
      </c>
      <c r="O5497" s="244" t="str">
        <f t="shared" si="777"/>
        <v/>
      </c>
      <c r="P5497">
        <f>IF($I5497&lt;&gt;"",$I5497,IF($E5497="SGD",1,IF($E5497="USD",Settings!$B$22,IF($E5497="HKD",Settings!$B$23,1))))</f>
        <v>1</v>
      </c>
      <c r="Q5497">
        <f t="shared" si="778"/>
        <v>0</v>
      </c>
      <c r="R5497">
        <f t="shared" si="779"/>
        <v>0</v>
      </c>
      <c r="S5497" t="str">
        <f t="shared" si="771"/>
        <v/>
      </c>
      <c r="T5497" t="str">
        <f t="shared" si="772"/>
        <v/>
      </c>
      <c r="U5497" t="str">
        <f t="shared" si="773"/>
        <v/>
      </c>
    </row>
    <row r="5498" spans="12:21" ht="15" customHeight="1" x14ac:dyDescent="0.15">
      <c r="L5498" s="244" t="str">
        <f t="shared" si="774"/>
        <v/>
      </c>
      <c r="M5498" s="245" t="str">
        <f t="shared" si="775"/>
        <v/>
      </c>
      <c r="N5498" s="244" t="str">
        <f t="shared" si="776"/>
        <v/>
      </c>
      <c r="O5498" s="244" t="str">
        <f t="shared" si="777"/>
        <v/>
      </c>
      <c r="P5498">
        <f>IF($I5498&lt;&gt;"",$I5498,IF($E5498="SGD",1,IF($E5498="USD",Settings!$B$22,IF($E5498="HKD",Settings!$B$23,1))))</f>
        <v>1</v>
      </c>
      <c r="Q5498">
        <f t="shared" si="778"/>
        <v>0</v>
      </c>
      <c r="R5498">
        <f t="shared" si="779"/>
        <v>0</v>
      </c>
      <c r="S5498" t="str">
        <f t="shared" si="771"/>
        <v/>
      </c>
      <c r="T5498" t="str">
        <f t="shared" si="772"/>
        <v/>
      </c>
      <c r="U5498" t="str">
        <f t="shared" si="773"/>
        <v/>
      </c>
    </row>
    <row r="5499" spans="12:21" ht="15" customHeight="1" x14ac:dyDescent="0.15">
      <c r="L5499" s="244" t="str">
        <f t="shared" si="774"/>
        <v/>
      </c>
      <c r="M5499" s="245" t="str">
        <f t="shared" si="775"/>
        <v/>
      </c>
      <c r="N5499" s="244" t="str">
        <f t="shared" si="776"/>
        <v/>
      </c>
      <c r="O5499" s="244" t="str">
        <f t="shared" si="777"/>
        <v/>
      </c>
      <c r="P5499">
        <f>IF($I5499&lt;&gt;"",$I5499,IF($E5499="SGD",1,IF($E5499="USD",Settings!$B$22,IF($E5499="HKD",Settings!$B$23,1))))</f>
        <v>1</v>
      </c>
      <c r="Q5499">
        <f t="shared" si="778"/>
        <v>0</v>
      </c>
      <c r="R5499">
        <f t="shared" si="779"/>
        <v>0</v>
      </c>
      <c r="S5499" t="str">
        <f t="shared" si="771"/>
        <v/>
      </c>
      <c r="T5499" t="str">
        <f t="shared" si="772"/>
        <v/>
      </c>
      <c r="U5499" t="str">
        <f t="shared" si="773"/>
        <v/>
      </c>
    </row>
    <row r="5500" spans="12:21" ht="15" customHeight="1" x14ac:dyDescent="0.15">
      <c r="L5500" s="244" t="str">
        <f t="shared" si="774"/>
        <v/>
      </c>
      <c r="M5500" s="245" t="str">
        <f t="shared" si="775"/>
        <v/>
      </c>
      <c r="N5500" s="244" t="str">
        <f t="shared" si="776"/>
        <v/>
      </c>
      <c r="O5500" s="244" t="str">
        <f t="shared" si="777"/>
        <v/>
      </c>
      <c r="P5500">
        <f>IF($I5500&lt;&gt;"",$I5500,IF($E5500="SGD",1,IF($E5500="USD",Settings!$B$22,IF($E5500="HKD",Settings!$B$23,1))))</f>
        <v>1</v>
      </c>
      <c r="Q5500">
        <f t="shared" si="778"/>
        <v>0</v>
      </c>
      <c r="R5500">
        <f t="shared" si="779"/>
        <v>0</v>
      </c>
      <c r="S5500" t="str">
        <f t="shared" si="771"/>
        <v/>
      </c>
      <c r="T5500" t="str">
        <f t="shared" si="772"/>
        <v/>
      </c>
      <c r="U5500" t="str">
        <f t="shared" si="773"/>
        <v/>
      </c>
    </row>
    <row r="5501" spans="12:21" ht="15" customHeight="1" x14ac:dyDescent="0.15">
      <c r="L5501" s="244" t="str">
        <f t="shared" si="774"/>
        <v/>
      </c>
      <c r="M5501" s="245" t="str">
        <f t="shared" si="775"/>
        <v/>
      </c>
      <c r="N5501" s="244" t="str">
        <f t="shared" si="776"/>
        <v/>
      </c>
      <c r="O5501" s="244" t="str">
        <f t="shared" si="777"/>
        <v/>
      </c>
      <c r="P5501">
        <f>IF($I5501&lt;&gt;"",$I5501,IF($E5501="SGD",1,IF($E5501="USD",Settings!$B$22,IF($E5501="HKD",Settings!$B$23,1))))</f>
        <v>1</v>
      </c>
      <c r="Q5501">
        <f t="shared" si="778"/>
        <v>0</v>
      </c>
      <c r="R5501">
        <f t="shared" si="779"/>
        <v>0</v>
      </c>
      <c r="S5501" t="str">
        <f t="shared" si="771"/>
        <v/>
      </c>
      <c r="T5501" t="str">
        <f t="shared" si="772"/>
        <v/>
      </c>
      <c r="U5501" t="str">
        <f t="shared" si="773"/>
        <v/>
      </c>
    </row>
    <row r="5502" spans="12:21" ht="15" customHeight="1" x14ac:dyDescent="0.15">
      <c r="L5502" s="244" t="str">
        <f t="shared" si="774"/>
        <v/>
      </c>
      <c r="M5502" s="245" t="str">
        <f t="shared" si="775"/>
        <v/>
      </c>
      <c r="N5502" s="244" t="str">
        <f t="shared" si="776"/>
        <v/>
      </c>
      <c r="O5502" s="244" t="str">
        <f t="shared" si="777"/>
        <v/>
      </c>
      <c r="P5502">
        <f>IF($I5502&lt;&gt;"",$I5502,IF($E5502="SGD",1,IF($E5502="USD",Settings!$B$22,IF($E5502="HKD",Settings!$B$23,1))))</f>
        <v>1</v>
      </c>
      <c r="Q5502">
        <f t="shared" si="778"/>
        <v>0</v>
      </c>
      <c r="R5502">
        <f t="shared" si="779"/>
        <v>0</v>
      </c>
      <c r="S5502" t="str">
        <f t="shared" si="771"/>
        <v/>
      </c>
      <c r="T5502" t="str">
        <f t="shared" si="772"/>
        <v/>
      </c>
      <c r="U5502" t="str">
        <f t="shared" si="773"/>
        <v/>
      </c>
    </row>
    <row r="5503" spans="12:21" ht="15" customHeight="1" x14ac:dyDescent="0.15">
      <c r="L5503" s="244" t="str">
        <f t="shared" si="774"/>
        <v/>
      </c>
      <c r="M5503" s="245" t="str">
        <f t="shared" si="775"/>
        <v/>
      </c>
      <c r="N5503" s="244" t="str">
        <f t="shared" si="776"/>
        <v/>
      </c>
      <c r="O5503" s="244" t="str">
        <f t="shared" si="777"/>
        <v/>
      </c>
      <c r="P5503">
        <f>IF($I5503&lt;&gt;"",$I5503,IF($E5503="SGD",1,IF($E5503="USD",Settings!$B$22,IF($E5503="HKD",Settings!$B$23,1))))</f>
        <v>1</v>
      </c>
      <c r="Q5503">
        <f t="shared" si="778"/>
        <v>0</v>
      </c>
      <c r="R5503">
        <f t="shared" si="779"/>
        <v>0</v>
      </c>
      <c r="S5503" t="str">
        <f t="shared" si="771"/>
        <v/>
      </c>
      <c r="T5503" t="str">
        <f t="shared" si="772"/>
        <v/>
      </c>
      <c r="U5503" t="str">
        <f t="shared" si="773"/>
        <v/>
      </c>
    </row>
    <row r="5504" spans="12:21" ht="15" customHeight="1" x14ac:dyDescent="0.15">
      <c r="L5504" s="244" t="str">
        <f t="shared" si="774"/>
        <v/>
      </c>
      <c r="M5504" s="245" t="str">
        <f t="shared" si="775"/>
        <v/>
      </c>
      <c r="N5504" s="244" t="str">
        <f t="shared" si="776"/>
        <v/>
      </c>
      <c r="O5504" s="244" t="str">
        <f t="shared" si="777"/>
        <v/>
      </c>
      <c r="P5504">
        <f>IF($I5504&lt;&gt;"",$I5504,IF($E5504="SGD",1,IF($E5504="USD",Settings!$B$22,IF($E5504="HKD",Settings!$B$23,1))))</f>
        <v>1</v>
      </c>
      <c r="Q5504">
        <f t="shared" si="778"/>
        <v>0</v>
      </c>
      <c r="R5504">
        <f t="shared" si="779"/>
        <v>0</v>
      </c>
      <c r="S5504" t="str">
        <f t="shared" si="771"/>
        <v/>
      </c>
      <c r="T5504" t="str">
        <f t="shared" si="772"/>
        <v/>
      </c>
      <c r="U5504" t="str">
        <f t="shared" si="773"/>
        <v/>
      </c>
    </row>
    <row r="5505" spans="12:21" ht="15" customHeight="1" x14ac:dyDescent="0.15">
      <c r="L5505" s="244" t="str">
        <f t="shared" si="774"/>
        <v/>
      </c>
      <c r="M5505" s="245" t="str">
        <f t="shared" si="775"/>
        <v/>
      </c>
      <c r="N5505" s="244" t="str">
        <f t="shared" si="776"/>
        <v/>
      </c>
      <c r="O5505" s="244" t="str">
        <f t="shared" si="777"/>
        <v/>
      </c>
      <c r="P5505">
        <f>IF($I5505&lt;&gt;"",$I5505,IF($E5505="SGD",1,IF($E5505="USD",Settings!$B$22,IF($E5505="HKD",Settings!$B$23,1))))</f>
        <v>1</v>
      </c>
      <c r="Q5505">
        <f t="shared" si="778"/>
        <v>0</v>
      </c>
      <c r="R5505">
        <f t="shared" si="779"/>
        <v>0</v>
      </c>
      <c r="S5505" t="str">
        <f t="shared" si="771"/>
        <v/>
      </c>
      <c r="T5505" t="str">
        <f t="shared" si="772"/>
        <v/>
      </c>
      <c r="U5505" t="str">
        <f t="shared" si="773"/>
        <v/>
      </c>
    </row>
    <row r="5506" spans="12:21" ht="15" customHeight="1" x14ac:dyDescent="0.15">
      <c r="L5506" s="244" t="str">
        <f t="shared" si="774"/>
        <v/>
      </c>
      <c r="M5506" s="245" t="str">
        <f t="shared" si="775"/>
        <v/>
      </c>
      <c r="N5506" s="244" t="str">
        <f t="shared" si="776"/>
        <v/>
      </c>
      <c r="O5506" s="244" t="str">
        <f t="shared" si="777"/>
        <v/>
      </c>
      <c r="P5506">
        <f>IF($I5506&lt;&gt;"",$I5506,IF($E5506="SGD",1,IF($E5506="USD",Settings!$B$22,IF($E5506="HKD",Settings!$B$23,1))))</f>
        <v>1</v>
      </c>
      <c r="Q5506">
        <f t="shared" si="778"/>
        <v>0</v>
      </c>
      <c r="R5506">
        <f t="shared" si="779"/>
        <v>0</v>
      </c>
      <c r="S5506" t="str">
        <f t="shared" ref="S5506:S5569" si="780">IF(L5506="","",SUMIFS($M:$M,$L:$L,L5506,$T:$T,"&lt;="&amp;T5506))</f>
        <v/>
      </c>
      <c r="T5506" t="str">
        <f t="shared" ref="T5506:T5569" si="781">IF(L5506="","",INT(G5506)*100000+ROW())</f>
        <v/>
      </c>
      <c r="U5506" t="str">
        <f t="shared" ref="U5506:U5569" si="782">IF(L5506="","",IF(AND(COUNTIFS($L:$L,L5506,$S:$S,"&gt;-0.000001",$S:$S,"&lt;0.000001",$T:$T,"&gt;"&amp;T5506)=0,ABS(S5506)&gt;0.000001),1,0))</f>
        <v/>
      </c>
    </row>
    <row r="5507" spans="12:21" ht="15" customHeight="1" x14ac:dyDescent="0.15">
      <c r="L5507" s="244" t="str">
        <f t="shared" si="774"/>
        <v/>
      </c>
      <c r="M5507" s="245" t="str">
        <f t="shared" si="775"/>
        <v/>
      </c>
      <c r="N5507" s="244" t="str">
        <f t="shared" si="776"/>
        <v/>
      </c>
      <c r="O5507" s="244" t="str">
        <f t="shared" si="777"/>
        <v/>
      </c>
      <c r="P5507">
        <f>IF($I5507&lt;&gt;"",$I5507,IF($E5507="SGD",1,IF($E5507="USD",Settings!$B$22,IF($E5507="HKD",Settings!$B$23,1))))</f>
        <v>1</v>
      </c>
      <c r="Q5507">
        <f t="shared" si="778"/>
        <v>0</v>
      </c>
      <c r="R5507">
        <f t="shared" si="779"/>
        <v>0</v>
      </c>
      <c r="S5507" t="str">
        <f t="shared" si="780"/>
        <v/>
      </c>
      <c r="T5507" t="str">
        <f t="shared" si="781"/>
        <v/>
      </c>
      <c r="U5507" t="str">
        <f t="shared" si="782"/>
        <v/>
      </c>
    </row>
    <row r="5508" spans="12:21" ht="15" customHeight="1" x14ac:dyDescent="0.15">
      <c r="L5508" s="244" t="str">
        <f t="shared" si="774"/>
        <v/>
      </c>
      <c r="M5508" s="245" t="str">
        <f t="shared" si="775"/>
        <v/>
      </c>
      <c r="N5508" s="244" t="str">
        <f t="shared" si="776"/>
        <v/>
      </c>
      <c r="O5508" s="244" t="str">
        <f t="shared" si="777"/>
        <v/>
      </c>
      <c r="P5508">
        <f>IF($I5508&lt;&gt;"",$I5508,IF($E5508="SGD",1,IF($E5508="USD",Settings!$B$22,IF($E5508="HKD",Settings!$B$23,1))))</f>
        <v>1</v>
      </c>
      <c r="Q5508">
        <f t="shared" si="778"/>
        <v>0</v>
      </c>
      <c r="R5508">
        <f t="shared" si="779"/>
        <v>0</v>
      </c>
      <c r="S5508" t="str">
        <f t="shared" si="780"/>
        <v/>
      </c>
      <c r="T5508" t="str">
        <f t="shared" si="781"/>
        <v/>
      </c>
      <c r="U5508" t="str">
        <f t="shared" si="782"/>
        <v/>
      </c>
    </row>
    <row r="5509" spans="12:21" ht="15" customHeight="1" x14ac:dyDescent="0.15">
      <c r="L5509" s="244" t="str">
        <f t="shared" si="774"/>
        <v/>
      </c>
      <c r="M5509" s="245" t="str">
        <f t="shared" si="775"/>
        <v/>
      </c>
      <c r="N5509" s="244" t="str">
        <f t="shared" si="776"/>
        <v/>
      </c>
      <c r="O5509" s="244" t="str">
        <f t="shared" si="777"/>
        <v/>
      </c>
      <c r="P5509">
        <f>IF($I5509&lt;&gt;"",$I5509,IF($E5509="SGD",1,IF($E5509="USD",Settings!$B$22,IF($E5509="HKD",Settings!$B$23,1))))</f>
        <v>1</v>
      </c>
      <c r="Q5509">
        <f t="shared" si="778"/>
        <v>0</v>
      </c>
      <c r="R5509">
        <f t="shared" si="779"/>
        <v>0</v>
      </c>
      <c r="S5509" t="str">
        <f t="shared" si="780"/>
        <v/>
      </c>
      <c r="T5509" t="str">
        <f t="shared" si="781"/>
        <v/>
      </c>
      <c r="U5509" t="str">
        <f t="shared" si="782"/>
        <v/>
      </c>
    </row>
    <row r="5510" spans="12:21" ht="15" customHeight="1" x14ac:dyDescent="0.15">
      <c r="L5510" s="244" t="str">
        <f t="shared" si="774"/>
        <v/>
      </c>
      <c r="M5510" s="245" t="str">
        <f t="shared" si="775"/>
        <v/>
      </c>
      <c r="N5510" s="244" t="str">
        <f t="shared" si="776"/>
        <v/>
      </c>
      <c r="O5510" s="244" t="str">
        <f t="shared" si="777"/>
        <v/>
      </c>
      <c r="P5510">
        <f>IF($I5510&lt;&gt;"",$I5510,IF($E5510="SGD",1,IF($E5510="USD",Settings!$B$22,IF($E5510="HKD",Settings!$B$23,1))))</f>
        <v>1</v>
      </c>
      <c r="Q5510">
        <f t="shared" si="778"/>
        <v>0</v>
      </c>
      <c r="R5510">
        <f t="shared" si="779"/>
        <v>0</v>
      </c>
      <c r="S5510" t="str">
        <f t="shared" si="780"/>
        <v/>
      </c>
      <c r="T5510" t="str">
        <f t="shared" si="781"/>
        <v/>
      </c>
      <c r="U5510" t="str">
        <f t="shared" si="782"/>
        <v/>
      </c>
    </row>
    <row r="5511" spans="12:21" ht="15" customHeight="1" x14ac:dyDescent="0.15">
      <c r="L5511" s="244" t="str">
        <f t="shared" si="774"/>
        <v/>
      </c>
      <c r="M5511" s="245" t="str">
        <f t="shared" si="775"/>
        <v/>
      </c>
      <c r="N5511" s="244" t="str">
        <f t="shared" si="776"/>
        <v/>
      </c>
      <c r="O5511" s="244" t="str">
        <f t="shared" si="777"/>
        <v/>
      </c>
      <c r="P5511">
        <f>IF($I5511&lt;&gt;"",$I5511,IF($E5511="SGD",1,IF($E5511="USD",Settings!$B$22,IF($E5511="HKD",Settings!$B$23,1))))</f>
        <v>1</v>
      </c>
      <c r="Q5511">
        <f t="shared" si="778"/>
        <v>0</v>
      </c>
      <c r="R5511">
        <f t="shared" si="779"/>
        <v>0</v>
      </c>
      <c r="S5511" t="str">
        <f t="shared" si="780"/>
        <v/>
      </c>
      <c r="T5511" t="str">
        <f t="shared" si="781"/>
        <v/>
      </c>
      <c r="U5511" t="str">
        <f t="shared" si="782"/>
        <v/>
      </c>
    </row>
    <row r="5512" spans="12:21" ht="15" customHeight="1" x14ac:dyDescent="0.15">
      <c r="L5512" s="244" t="str">
        <f t="shared" si="774"/>
        <v/>
      </c>
      <c r="M5512" s="245" t="str">
        <f t="shared" si="775"/>
        <v/>
      </c>
      <c r="N5512" s="244" t="str">
        <f t="shared" si="776"/>
        <v/>
      </c>
      <c r="O5512" s="244" t="str">
        <f t="shared" si="777"/>
        <v/>
      </c>
      <c r="P5512">
        <f>IF($I5512&lt;&gt;"",$I5512,IF($E5512="SGD",1,IF($E5512="USD",Settings!$B$22,IF($E5512="HKD",Settings!$B$23,1))))</f>
        <v>1</v>
      </c>
      <c r="Q5512">
        <f t="shared" si="778"/>
        <v>0</v>
      </c>
      <c r="R5512">
        <f t="shared" si="779"/>
        <v>0</v>
      </c>
      <c r="S5512" t="str">
        <f t="shared" si="780"/>
        <v/>
      </c>
      <c r="T5512" t="str">
        <f t="shared" si="781"/>
        <v/>
      </c>
      <c r="U5512" t="str">
        <f t="shared" si="782"/>
        <v/>
      </c>
    </row>
    <row r="5513" spans="12:21" ht="15" customHeight="1" x14ac:dyDescent="0.15">
      <c r="L5513" s="244" t="str">
        <f t="shared" si="774"/>
        <v/>
      </c>
      <c r="M5513" s="245" t="str">
        <f t="shared" si="775"/>
        <v/>
      </c>
      <c r="N5513" s="244" t="str">
        <f t="shared" si="776"/>
        <v/>
      </c>
      <c r="O5513" s="244" t="str">
        <f t="shared" si="777"/>
        <v/>
      </c>
      <c r="P5513">
        <f>IF($I5513&lt;&gt;"",$I5513,IF($E5513="SGD",1,IF($E5513="USD",Settings!$B$22,IF($E5513="HKD",Settings!$B$23,1))))</f>
        <v>1</v>
      </c>
      <c r="Q5513">
        <f t="shared" si="778"/>
        <v>0</v>
      </c>
      <c r="R5513">
        <f t="shared" si="779"/>
        <v>0</v>
      </c>
      <c r="S5513" t="str">
        <f t="shared" si="780"/>
        <v/>
      </c>
      <c r="T5513" t="str">
        <f t="shared" si="781"/>
        <v/>
      </c>
      <c r="U5513" t="str">
        <f t="shared" si="782"/>
        <v/>
      </c>
    </row>
    <row r="5514" spans="12:21" ht="15" customHeight="1" x14ac:dyDescent="0.15">
      <c r="L5514" s="244" t="str">
        <f t="shared" si="774"/>
        <v/>
      </c>
      <c r="M5514" s="245" t="str">
        <f t="shared" si="775"/>
        <v/>
      </c>
      <c r="N5514" s="244" t="str">
        <f t="shared" si="776"/>
        <v/>
      </c>
      <c r="O5514" s="244" t="str">
        <f t="shared" si="777"/>
        <v/>
      </c>
      <c r="P5514">
        <f>IF($I5514&lt;&gt;"",$I5514,IF($E5514="SGD",1,IF($E5514="USD",Settings!$B$22,IF($E5514="HKD",Settings!$B$23,1))))</f>
        <v>1</v>
      </c>
      <c r="Q5514">
        <f t="shared" si="778"/>
        <v>0</v>
      </c>
      <c r="R5514">
        <f t="shared" si="779"/>
        <v>0</v>
      </c>
      <c r="S5514" t="str">
        <f t="shared" si="780"/>
        <v/>
      </c>
      <c r="T5514" t="str">
        <f t="shared" si="781"/>
        <v/>
      </c>
      <c r="U5514" t="str">
        <f t="shared" si="782"/>
        <v/>
      </c>
    </row>
    <row r="5515" spans="12:21" ht="15" customHeight="1" x14ac:dyDescent="0.15">
      <c r="L5515" s="244" t="str">
        <f t="shared" si="774"/>
        <v/>
      </c>
      <c r="M5515" s="245" t="str">
        <f t="shared" si="775"/>
        <v/>
      </c>
      <c r="N5515" s="244" t="str">
        <f t="shared" si="776"/>
        <v/>
      </c>
      <c r="O5515" s="244" t="str">
        <f t="shared" si="777"/>
        <v/>
      </c>
      <c r="P5515">
        <f>IF($I5515&lt;&gt;"",$I5515,IF($E5515="SGD",1,IF($E5515="USD",Settings!$B$22,IF($E5515="HKD",Settings!$B$23,1))))</f>
        <v>1</v>
      </c>
      <c r="Q5515">
        <f t="shared" si="778"/>
        <v>0</v>
      </c>
      <c r="R5515">
        <f t="shared" si="779"/>
        <v>0</v>
      </c>
      <c r="S5515" t="str">
        <f t="shared" si="780"/>
        <v/>
      </c>
      <c r="T5515" t="str">
        <f t="shared" si="781"/>
        <v/>
      </c>
      <c r="U5515" t="str">
        <f t="shared" si="782"/>
        <v/>
      </c>
    </row>
    <row r="5516" spans="12:21" ht="15" customHeight="1" x14ac:dyDescent="0.15">
      <c r="L5516" s="244" t="str">
        <f t="shared" si="774"/>
        <v/>
      </c>
      <c r="M5516" s="245" t="str">
        <f t="shared" si="775"/>
        <v/>
      </c>
      <c r="N5516" s="244" t="str">
        <f t="shared" si="776"/>
        <v/>
      </c>
      <c r="O5516" s="244" t="str">
        <f t="shared" si="777"/>
        <v/>
      </c>
      <c r="P5516">
        <f>IF($I5516&lt;&gt;"",$I5516,IF($E5516="SGD",1,IF($E5516="USD",Settings!$B$22,IF($E5516="HKD",Settings!$B$23,1))))</f>
        <v>1</v>
      </c>
      <c r="Q5516">
        <f t="shared" si="778"/>
        <v>0</v>
      </c>
      <c r="R5516">
        <f t="shared" si="779"/>
        <v>0</v>
      </c>
      <c r="S5516" t="str">
        <f t="shared" si="780"/>
        <v/>
      </c>
      <c r="T5516" t="str">
        <f t="shared" si="781"/>
        <v/>
      </c>
      <c r="U5516" t="str">
        <f t="shared" si="782"/>
        <v/>
      </c>
    </row>
    <row r="5517" spans="12:21" ht="15" customHeight="1" x14ac:dyDescent="0.15">
      <c r="L5517" s="244" t="str">
        <f t="shared" si="774"/>
        <v/>
      </c>
      <c r="M5517" s="245" t="str">
        <f t="shared" si="775"/>
        <v/>
      </c>
      <c r="N5517" s="244" t="str">
        <f t="shared" si="776"/>
        <v/>
      </c>
      <c r="O5517" s="244" t="str">
        <f t="shared" si="777"/>
        <v/>
      </c>
      <c r="P5517">
        <f>IF($I5517&lt;&gt;"",$I5517,IF($E5517="SGD",1,IF($E5517="USD",Settings!$B$22,IF($E5517="HKD",Settings!$B$23,1))))</f>
        <v>1</v>
      </c>
      <c r="Q5517">
        <f t="shared" si="778"/>
        <v>0</v>
      </c>
      <c r="R5517">
        <f t="shared" si="779"/>
        <v>0</v>
      </c>
      <c r="S5517" t="str">
        <f t="shared" si="780"/>
        <v/>
      </c>
      <c r="T5517" t="str">
        <f t="shared" si="781"/>
        <v/>
      </c>
      <c r="U5517" t="str">
        <f t="shared" si="782"/>
        <v/>
      </c>
    </row>
    <row r="5518" spans="12:21" ht="15" customHeight="1" x14ac:dyDescent="0.15">
      <c r="L5518" s="244" t="str">
        <f t="shared" si="774"/>
        <v/>
      </c>
      <c r="M5518" s="245" t="str">
        <f t="shared" si="775"/>
        <v/>
      </c>
      <c r="N5518" s="244" t="str">
        <f t="shared" si="776"/>
        <v/>
      </c>
      <c r="O5518" s="244" t="str">
        <f t="shared" si="777"/>
        <v/>
      </c>
      <c r="P5518">
        <f>IF($I5518&lt;&gt;"",$I5518,IF($E5518="SGD",1,IF($E5518="USD",Settings!$B$22,IF($E5518="HKD",Settings!$B$23,1))))</f>
        <v>1</v>
      </c>
      <c r="Q5518">
        <f t="shared" si="778"/>
        <v>0</v>
      </c>
      <c r="R5518">
        <f t="shared" si="779"/>
        <v>0</v>
      </c>
      <c r="S5518" t="str">
        <f t="shared" si="780"/>
        <v/>
      </c>
      <c r="T5518" t="str">
        <f t="shared" si="781"/>
        <v/>
      </c>
      <c r="U5518" t="str">
        <f t="shared" si="782"/>
        <v/>
      </c>
    </row>
    <row r="5519" spans="12:21" ht="15" customHeight="1" x14ac:dyDescent="0.15">
      <c r="L5519" s="244" t="str">
        <f t="shared" si="774"/>
        <v/>
      </c>
      <c r="M5519" s="245" t="str">
        <f t="shared" si="775"/>
        <v/>
      </c>
      <c r="N5519" s="244" t="str">
        <f t="shared" si="776"/>
        <v/>
      </c>
      <c r="O5519" s="244" t="str">
        <f t="shared" si="777"/>
        <v/>
      </c>
      <c r="P5519">
        <f>IF($I5519&lt;&gt;"",$I5519,IF($E5519="SGD",1,IF($E5519="USD",Settings!$B$22,IF($E5519="HKD",Settings!$B$23,1))))</f>
        <v>1</v>
      </c>
      <c r="Q5519">
        <f t="shared" si="778"/>
        <v>0</v>
      </c>
      <c r="R5519">
        <f t="shared" si="779"/>
        <v>0</v>
      </c>
      <c r="S5519" t="str">
        <f t="shared" si="780"/>
        <v/>
      </c>
      <c r="T5519" t="str">
        <f t="shared" si="781"/>
        <v/>
      </c>
      <c r="U5519" t="str">
        <f t="shared" si="782"/>
        <v/>
      </c>
    </row>
    <row r="5520" spans="12:21" ht="15" customHeight="1" x14ac:dyDescent="0.15">
      <c r="L5520" s="244" t="str">
        <f t="shared" si="774"/>
        <v/>
      </c>
      <c r="M5520" s="245" t="str">
        <f t="shared" si="775"/>
        <v/>
      </c>
      <c r="N5520" s="244" t="str">
        <f t="shared" si="776"/>
        <v/>
      </c>
      <c r="O5520" s="244" t="str">
        <f t="shared" si="777"/>
        <v/>
      </c>
      <c r="P5520">
        <f>IF($I5520&lt;&gt;"",$I5520,IF($E5520="SGD",1,IF($E5520="USD",Settings!$B$22,IF($E5520="HKD",Settings!$B$23,1))))</f>
        <v>1</v>
      </c>
      <c r="Q5520">
        <f t="shared" si="778"/>
        <v>0</v>
      </c>
      <c r="R5520">
        <f t="shared" si="779"/>
        <v>0</v>
      </c>
      <c r="S5520" t="str">
        <f t="shared" si="780"/>
        <v/>
      </c>
      <c r="T5520" t="str">
        <f t="shared" si="781"/>
        <v/>
      </c>
      <c r="U5520" t="str">
        <f t="shared" si="782"/>
        <v/>
      </c>
    </row>
    <row r="5521" spans="12:21" ht="15" customHeight="1" x14ac:dyDescent="0.15">
      <c r="L5521" s="244" t="str">
        <f t="shared" si="774"/>
        <v/>
      </c>
      <c r="M5521" s="245" t="str">
        <f t="shared" si="775"/>
        <v/>
      </c>
      <c r="N5521" s="244" t="str">
        <f t="shared" si="776"/>
        <v/>
      </c>
      <c r="O5521" s="244" t="str">
        <f t="shared" si="777"/>
        <v/>
      </c>
      <c r="P5521">
        <f>IF($I5521&lt;&gt;"",$I5521,IF($E5521="SGD",1,IF($E5521="USD",Settings!$B$22,IF($E5521="HKD",Settings!$B$23,1))))</f>
        <v>1</v>
      </c>
      <c r="Q5521">
        <f t="shared" si="778"/>
        <v>0</v>
      </c>
      <c r="R5521">
        <f t="shared" si="779"/>
        <v>0</v>
      </c>
      <c r="S5521" t="str">
        <f t="shared" si="780"/>
        <v/>
      </c>
      <c r="T5521" t="str">
        <f t="shared" si="781"/>
        <v/>
      </c>
      <c r="U5521" t="str">
        <f t="shared" si="782"/>
        <v/>
      </c>
    </row>
    <row r="5522" spans="12:21" ht="15" customHeight="1" x14ac:dyDescent="0.15">
      <c r="L5522" s="244" t="str">
        <f t="shared" si="774"/>
        <v/>
      </c>
      <c r="M5522" s="245" t="str">
        <f t="shared" si="775"/>
        <v/>
      </c>
      <c r="N5522" s="244" t="str">
        <f t="shared" si="776"/>
        <v/>
      </c>
      <c r="O5522" s="244" t="str">
        <f t="shared" si="777"/>
        <v/>
      </c>
      <c r="P5522">
        <f>IF($I5522&lt;&gt;"",$I5522,IF($E5522="SGD",1,IF($E5522="USD",Settings!$B$22,IF($E5522="HKD",Settings!$B$23,1))))</f>
        <v>1</v>
      </c>
      <c r="Q5522">
        <f t="shared" si="778"/>
        <v>0</v>
      </c>
      <c r="R5522">
        <f t="shared" si="779"/>
        <v>0</v>
      </c>
      <c r="S5522" t="str">
        <f t="shared" si="780"/>
        <v/>
      </c>
      <c r="T5522" t="str">
        <f t="shared" si="781"/>
        <v/>
      </c>
      <c r="U5522" t="str">
        <f t="shared" si="782"/>
        <v/>
      </c>
    </row>
    <row r="5523" spans="12:21" ht="15" customHeight="1" x14ac:dyDescent="0.15">
      <c r="L5523" s="244" t="str">
        <f t="shared" si="774"/>
        <v/>
      </c>
      <c r="M5523" s="245" t="str">
        <f t="shared" si="775"/>
        <v/>
      </c>
      <c r="N5523" s="244" t="str">
        <f t="shared" si="776"/>
        <v/>
      </c>
      <c r="O5523" s="244" t="str">
        <f t="shared" si="777"/>
        <v/>
      </c>
      <c r="P5523">
        <f>IF($I5523&lt;&gt;"",$I5523,IF($E5523="SGD",1,IF($E5523="USD",Settings!$B$22,IF($E5523="HKD",Settings!$B$23,1))))</f>
        <v>1</v>
      </c>
      <c r="Q5523">
        <f t="shared" si="778"/>
        <v>0</v>
      </c>
      <c r="R5523">
        <f t="shared" si="779"/>
        <v>0</v>
      </c>
      <c r="S5523" t="str">
        <f t="shared" si="780"/>
        <v/>
      </c>
      <c r="T5523" t="str">
        <f t="shared" si="781"/>
        <v/>
      </c>
      <c r="U5523" t="str">
        <f t="shared" si="782"/>
        <v/>
      </c>
    </row>
    <row r="5524" spans="12:21" ht="15" customHeight="1" x14ac:dyDescent="0.15">
      <c r="L5524" s="244" t="str">
        <f t="shared" si="774"/>
        <v/>
      </c>
      <c r="M5524" s="245" t="str">
        <f t="shared" si="775"/>
        <v/>
      </c>
      <c r="N5524" s="244" t="str">
        <f t="shared" si="776"/>
        <v/>
      </c>
      <c r="O5524" s="244" t="str">
        <f t="shared" si="777"/>
        <v/>
      </c>
      <c r="P5524">
        <f>IF($I5524&lt;&gt;"",$I5524,IF($E5524="SGD",1,IF($E5524="USD",Settings!$B$22,IF($E5524="HKD",Settings!$B$23,1))))</f>
        <v>1</v>
      </c>
      <c r="Q5524">
        <f t="shared" si="778"/>
        <v>0</v>
      </c>
      <c r="R5524">
        <f t="shared" si="779"/>
        <v>0</v>
      </c>
      <c r="S5524" t="str">
        <f t="shared" si="780"/>
        <v/>
      </c>
      <c r="T5524" t="str">
        <f t="shared" si="781"/>
        <v/>
      </c>
      <c r="U5524" t="str">
        <f t="shared" si="782"/>
        <v/>
      </c>
    </row>
    <row r="5525" spans="12:21" ht="15" customHeight="1" x14ac:dyDescent="0.15">
      <c r="L5525" s="244" t="str">
        <f t="shared" si="774"/>
        <v/>
      </c>
      <c r="M5525" s="245" t="str">
        <f t="shared" si="775"/>
        <v/>
      </c>
      <c r="N5525" s="244" t="str">
        <f t="shared" si="776"/>
        <v/>
      </c>
      <c r="O5525" s="244" t="str">
        <f t="shared" si="777"/>
        <v/>
      </c>
      <c r="P5525">
        <f>IF($I5525&lt;&gt;"",$I5525,IF($E5525="SGD",1,IF($E5525="USD",Settings!$B$22,IF($E5525="HKD",Settings!$B$23,1))))</f>
        <v>1</v>
      </c>
      <c r="Q5525">
        <f t="shared" si="778"/>
        <v>0</v>
      </c>
      <c r="R5525">
        <f t="shared" si="779"/>
        <v>0</v>
      </c>
      <c r="S5525" t="str">
        <f t="shared" si="780"/>
        <v/>
      </c>
      <c r="T5525" t="str">
        <f t="shared" si="781"/>
        <v/>
      </c>
      <c r="U5525" t="str">
        <f t="shared" si="782"/>
        <v/>
      </c>
    </row>
    <row r="5526" spans="12:21" ht="15" customHeight="1" x14ac:dyDescent="0.15">
      <c r="L5526" s="244" t="str">
        <f t="shared" si="774"/>
        <v/>
      </c>
      <c r="M5526" s="245" t="str">
        <f t="shared" si="775"/>
        <v/>
      </c>
      <c r="N5526" s="244" t="str">
        <f t="shared" si="776"/>
        <v/>
      </c>
      <c r="O5526" s="244" t="str">
        <f t="shared" si="777"/>
        <v/>
      </c>
      <c r="P5526">
        <f>IF($I5526&lt;&gt;"",$I5526,IF($E5526="SGD",1,IF($E5526="USD",Settings!$B$22,IF($E5526="HKD",Settings!$B$23,1))))</f>
        <v>1</v>
      </c>
      <c r="Q5526">
        <f t="shared" si="778"/>
        <v>0</v>
      </c>
      <c r="R5526">
        <f t="shared" si="779"/>
        <v>0</v>
      </c>
      <c r="S5526" t="str">
        <f t="shared" si="780"/>
        <v/>
      </c>
      <c r="T5526" t="str">
        <f t="shared" si="781"/>
        <v/>
      </c>
      <c r="U5526" t="str">
        <f t="shared" si="782"/>
        <v/>
      </c>
    </row>
    <row r="5527" spans="12:21" ht="15" customHeight="1" x14ac:dyDescent="0.15">
      <c r="L5527" s="244" t="str">
        <f t="shared" si="774"/>
        <v/>
      </c>
      <c r="M5527" s="245" t="str">
        <f t="shared" si="775"/>
        <v/>
      </c>
      <c r="N5527" s="244" t="str">
        <f t="shared" si="776"/>
        <v/>
      </c>
      <c r="O5527" s="244" t="str">
        <f t="shared" si="777"/>
        <v/>
      </c>
      <c r="P5527">
        <f>IF($I5527&lt;&gt;"",$I5527,IF($E5527="SGD",1,IF($E5527="USD",Settings!$B$22,IF($E5527="HKD",Settings!$B$23,1))))</f>
        <v>1</v>
      </c>
      <c r="Q5527">
        <f t="shared" si="778"/>
        <v>0</v>
      </c>
      <c r="R5527">
        <f t="shared" si="779"/>
        <v>0</v>
      </c>
      <c r="S5527" t="str">
        <f t="shared" si="780"/>
        <v/>
      </c>
      <c r="T5527" t="str">
        <f t="shared" si="781"/>
        <v/>
      </c>
      <c r="U5527" t="str">
        <f t="shared" si="782"/>
        <v/>
      </c>
    </row>
    <row r="5528" spans="12:21" ht="15" customHeight="1" x14ac:dyDescent="0.15">
      <c r="L5528" s="244" t="str">
        <f t="shared" si="774"/>
        <v/>
      </c>
      <c r="M5528" s="245" t="str">
        <f t="shared" si="775"/>
        <v/>
      </c>
      <c r="N5528" s="244" t="str">
        <f t="shared" si="776"/>
        <v/>
      </c>
      <c r="O5528" s="244" t="str">
        <f t="shared" si="777"/>
        <v/>
      </c>
      <c r="P5528">
        <f>IF($I5528&lt;&gt;"",$I5528,IF($E5528="SGD",1,IF($E5528="USD",Settings!$B$22,IF($E5528="HKD",Settings!$B$23,1))))</f>
        <v>1</v>
      </c>
      <c r="Q5528">
        <f t="shared" si="778"/>
        <v>0</v>
      </c>
      <c r="R5528">
        <f t="shared" si="779"/>
        <v>0</v>
      </c>
      <c r="S5528" t="str">
        <f t="shared" si="780"/>
        <v/>
      </c>
      <c r="T5528" t="str">
        <f t="shared" si="781"/>
        <v/>
      </c>
      <c r="U5528" t="str">
        <f t="shared" si="782"/>
        <v/>
      </c>
    </row>
    <row r="5529" spans="12:21" ht="15" customHeight="1" x14ac:dyDescent="0.15">
      <c r="L5529" s="244" t="str">
        <f t="shared" si="774"/>
        <v/>
      </c>
      <c r="M5529" s="245" t="str">
        <f t="shared" si="775"/>
        <v/>
      </c>
      <c r="N5529" s="244" t="str">
        <f t="shared" si="776"/>
        <v/>
      </c>
      <c r="O5529" s="244" t="str">
        <f t="shared" si="777"/>
        <v/>
      </c>
      <c r="P5529">
        <f>IF($I5529&lt;&gt;"",$I5529,IF($E5529="SGD",1,IF($E5529="USD",Settings!$B$22,IF($E5529="HKD",Settings!$B$23,1))))</f>
        <v>1</v>
      </c>
      <c r="Q5529">
        <f t="shared" si="778"/>
        <v>0</v>
      </c>
      <c r="R5529">
        <f t="shared" si="779"/>
        <v>0</v>
      </c>
      <c r="S5529" t="str">
        <f t="shared" si="780"/>
        <v/>
      </c>
      <c r="T5529" t="str">
        <f t="shared" si="781"/>
        <v/>
      </c>
      <c r="U5529" t="str">
        <f t="shared" si="782"/>
        <v/>
      </c>
    </row>
    <row r="5530" spans="12:21" ht="15" customHeight="1" x14ac:dyDescent="0.15">
      <c r="L5530" s="244" t="str">
        <f t="shared" si="774"/>
        <v/>
      </c>
      <c r="M5530" s="245" t="str">
        <f t="shared" si="775"/>
        <v/>
      </c>
      <c r="N5530" s="244" t="str">
        <f t="shared" si="776"/>
        <v/>
      </c>
      <c r="O5530" s="244" t="str">
        <f t="shared" si="777"/>
        <v/>
      </c>
      <c r="P5530">
        <f>IF($I5530&lt;&gt;"",$I5530,IF($E5530="SGD",1,IF($E5530="USD",Settings!$B$22,IF($E5530="HKD",Settings!$B$23,1))))</f>
        <v>1</v>
      </c>
      <c r="Q5530">
        <f t="shared" si="778"/>
        <v>0</v>
      </c>
      <c r="R5530">
        <f t="shared" si="779"/>
        <v>0</v>
      </c>
      <c r="S5530" t="str">
        <f t="shared" si="780"/>
        <v/>
      </c>
      <c r="T5530" t="str">
        <f t="shared" si="781"/>
        <v/>
      </c>
      <c r="U5530" t="str">
        <f t="shared" si="782"/>
        <v/>
      </c>
    </row>
    <row r="5531" spans="12:21" ht="15" customHeight="1" x14ac:dyDescent="0.15">
      <c r="L5531" s="244" t="str">
        <f t="shared" si="774"/>
        <v/>
      </c>
      <c r="M5531" s="245" t="str">
        <f t="shared" si="775"/>
        <v/>
      </c>
      <c r="N5531" s="244" t="str">
        <f t="shared" si="776"/>
        <v/>
      </c>
      <c r="O5531" s="244" t="str">
        <f t="shared" si="777"/>
        <v/>
      </c>
      <c r="P5531">
        <f>IF($I5531&lt;&gt;"",$I5531,IF($E5531="SGD",1,IF($E5531="USD",Settings!$B$22,IF($E5531="HKD",Settings!$B$23,1))))</f>
        <v>1</v>
      </c>
      <c r="Q5531">
        <f t="shared" si="778"/>
        <v>0</v>
      </c>
      <c r="R5531">
        <f t="shared" si="779"/>
        <v>0</v>
      </c>
      <c r="S5531" t="str">
        <f t="shared" si="780"/>
        <v/>
      </c>
      <c r="T5531" t="str">
        <f t="shared" si="781"/>
        <v/>
      </c>
      <c r="U5531" t="str">
        <f t="shared" si="782"/>
        <v/>
      </c>
    </row>
    <row r="5532" spans="12:21" ht="15" customHeight="1" x14ac:dyDescent="0.15">
      <c r="L5532" s="244" t="str">
        <f t="shared" si="774"/>
        <v/>
      </c>
      <c r="M5532" s="245" t="str">
        <f t="shared" si="775"/>
        <v/>
      </c>
      <c r="N5532" s="244" t="str">
        <f t="shared" si="776"/>
        <v/>
      </c>
      <c r="O5532" s="244" t="str">
        <f t="shared" si="777"/>
        <v/>
      </c>
      <c r="P5532">
        <f>IF($I5532&lt;&gt;"",$I5532,IF($E5532="SGD",1,IF($E5532="USD",Settings!$B$22,IF($E5532="HKD",Settings!$B$23,1))))</f>
        <v>1</v>
      </c>
      <c r="Q5532">
        <f t="shared" si="778"/>
        <v>0</v>
      </c>
      <c r="R5532">
        <f t="shared" si="779"/>
        <v>0</v>
      </c>
      <c r="S5532" t="str">
        <f t="shared" si="780"/>
        <v/>
      </c>
      <c r="T5532" t="str">
        <f t="shared" si="781"/>
        <v/>
      </c>
      <c r="U5532" t="str">
        <f t="shared" si="782"/>
        <v/>
      </c>
    </row>
    <row r="5533" spans="12:21" ht="15" customHeight="1" x14ac:dyDescent="0.15">
      <c r="L5533" s="244" t="str">
        <f t="shared" si="774"/>
        <v/>
      </c>
      <c r="M5533" s="245" t="str">
        <f t="shared" si="775"/>
        <v/>
      </c>
      <c r="N5533" s="244" t="str">
        <f t="shared" si="776"/>
        <v/>
      </c>
      <c r="O5533" s="244" t="str">
        <f t="shared" si="777"/>
        <v/>
      </c>
      <c r="P5533">
        <f>IF($I5533&lt;&gt;"",$I5533,IF($E5533="SGD",1,IF($E5533="USD",Settings!$B$22,IF($E5533="HKD",Settings!$B$23,1))))</f>
        <v>1</v>
      </c>
      <c r="Q5533">
        <f t="shared" si="778"/>
        <v>0</v>
      </c>
      <c r="R5533">
        <f t="shared" si="779"/>
        <v>0</v>
      </c>
      <c r="S5533" t="str">
        <f t="shared" si="780"/>
        <v/>
      </c>
      <c r="T5533" t="str">
        <f t="shared" si="781"/>
        <v/>
      </c>
      <c r="U5533" t="str">
        <f t="shared" si="782"/>
        <v/>
      </c>
    </row>
    <row r="5534" spans="12:21" ht="15" customHeight="1" x14ac:dyDescent="0.15">
      <c r="L5534" s="244" t="str">
        <f t="shared" si="774"/>
        <v/>
      </c>
      <c r="M5534" s="245" t="str">
        <f t="shared" si="775"/>
        <v/>
      </c>
      <c r="N5534" s="244" t="str">
        <f t="shared" si="776"/>
        <v/>
      </c>
      <c r="O5534" s="244" t="str">
        <f t="shared" si="777"/>
        <v/>
      </c>
      <c r="P5534">
        <f>IF($I5534&lt;&gt;"",$I5534,IF($E5534="SGD",1,IF($E5534="USD",Settings!$B$22,IF($E5534="HKD",Settings!$B$23,1))))</f>
        <v>1</v>
      </c>
      <c r="Q5534">
        <f t="shared" si="778"/>
        <v>0</v>
      </c>
      <c r="R5534">
        <f t="shared" si="779"/>
        <v>0</v>
      </c>
      <c r="S5534" t="str">
        <f t="shared" si="780"/>
        <v/>
      </c>
      <c r="T5534" t="str">
        <f t="shared" si="781"/>
        <v/>
      </c>
      <c r="U5534" t="str">
        <f t="shared" si="782"/>
        <v/>
      </c>
    </row>
    <row r="5535" spans="12:21" ht="15" customHeight="1" x14ac:dyDescent="0.15">
      <c r="L5535" s="244" t="str">
        <f t="shared" si="774"/>
        <v/>
      </c>
      <c r="M5535" s="245" t="str">
        <f t="shared" si="775"/>
        <v/>
      </c>
      <c r="N5535" s="244" t="str">
        <f t="shared" si="776"/>
        <v/>
      </c>
      <c r="O5535" s="244" t="str">
        <f t="shared" si="777"/>
        <v/>
      </c>
      <c r="P5535">
        <f>IF($I5535&lt;&gt;"",$I5535,IF($E5535="SGD",1,IF($E5535="USD",Settings!$B$22,IF($E5535="HKD",Settings!$B$23,1))))</f>
        <v>1</v>
      </c>
      <c r="Q5535">
        <f t="shared" si="778"/>
        <v>0</v>
      </c>
      <c r="R5535">
        <f t="shared" si="779"/>
        <v>0</v>
      </c>
      <c r="S5535" t="str">
        <f t="shared" si="780"/>
        <v/>
      </c>
      <c r="T5535" t="str">
        <f t="shared" si="781"/>
        <v/>
      </c>
      <c r="U5535" t="str">
        <f t="shared" si="782"/>
        <v/>
      </c>
    </row>
    <row r="5536" spans="12:21" ht="15" customHeight="1" x14ac:dyDescent="0.15">
      <c r="L5536" s="244" t="str">
        <f t="shared" si="774"/>
        <v/>
      </c>
      <c r="M5536" s="245" t="str">
        <f t="shared" si="775"/>
        <v/>
      </c>
      <c r="N5536" s="244" t="str">
        <f t="shared" si="776"/>
        <v/>
      </c>
      <c r="O5536" s="244" t="str">
        <f t="shared" si="777"/>
        <v/>
      </c>
      <c r="P5536">
        <f>IF($I5536&lt;&gt;"",$I5536,IF($E5536="SGD",1,IF($E5536="USD",Settings!$B$22,IF($E5536="HKD",Settings!$B$23,1))))</f>
        <v>1</v>
      </c>
      <c r="Q5536">
        <f t="shared" si="778"/>
        <v>0</v>
      </c>
      <c r="R5536">
        <f t="shared" si="779"/>
        <v>0</v>
      </c>
      <c r="S5536" t="str">
        <f t="shared" si="780"/>
        <v/>
      </c>
      <c r="T5536" t="str">
        <f t="shared" si="781"/>
        <v/>
      </c>
      <c r="U5536" t="str">
        <f t="shared" si="782"/>
        <v/>
      </c>
    </row>
    <row r="5537" spans="12:21" ht="15" customHeight="1" x14ac:dyDescent="0.15">
      <c r="L5537" s="244" t="str">
        <f t="shared" si="774"/>
        <v/>
      </c>
      <c r="M5537" s="245" t="str">
        <f t="shared" si="775"/>
        <v/>
      </c>
      <c r="N5537" s="244" t="str">
        <f t="shared" si="776"/>
        <v/>
      </c>
      <c r="O5537" s="244" t="str">
        <f t="shared" si="777"/>
        <v/>
      </c>
      <c r="P5537">
        <f>IF($I5537&lt;&gt;"",$I5537,IF($E5537="SGD",1,IF($E5537="USD",Settings!$B$22,IF($E5537="HKD",Settings!$B$23,1))))</f>
        <v>1</v>
      </c>
      <c r="Q5537">
        <f t="shared" si="778"/>
        <v>0</v>
      </c>
      <c r="R5537">
        <f t="shared" si="779"/>
        <v>0</v>
      </c>
      <c r="S5537" t="str">
        <f t="shared" si="780"/>
        <v/>
      </c>
      <c r="T5537" t="str">
        <f t="shared" si="781"/>
        <v/>
      </c>
      <c r="U5537" t="str">
        <f t="shared" si="782"/>
        <v/>
      </c>
    </row>
    <row r="5538" spans="12:21" ht="15" customHeight="1" x14ac:dyDescent="0.15">
      <c r="L5538" s="244" t="str">
        <f t="shared" si="774"/>
        <v/>
      </c>
      <c r="M5538" s="245" t="str">
        <f t="shared" si="775"/>
        <v/>
      </c>
      <c r="N5538" s="244" t="str">
        <f t="shared" si="776"/>
        <v/>
      </c>
      <c r="O5538" s="244" t="str">
        <f t="shared" si="777"/>
        <v/>
      </c>
      <c r="P5538">
        <f>IF($I5538&lt;&gt;"",$I5538,IF($E5538="SGD",1,IF($E5538="USD",Settings!$B$22,IF($E5538="HKD",Settings!$B$23,1))))</f>
        <v>1</v>
      </c>
      <c r="Q5538">
        <f t="shared" si="778"/>
        <v>0</v>
      </c>
      <c r="R5538">
        <f t="shared" si="779"/>
        <v>0</v>
      </c>
      <c r="S5538" t="str">
        <f t="shared" si="780"/>
        <v/>
      </c>
      <c r="T5538" t="str">
        <f t="shared" si="781"/>
        <v/>
      </c>
      <c r="U5538" t="str">
        <f t="shared" si="782"/>
        <v/>
      </c>
    </row>
    <row r="5539" spans="12:21" ht="15" customHeight="1" x14ac:dyDescent="0.15">
      <c r="L5539" s="244" t="str">
        <f t="shared" si="774"/>
        <v/>
      </c>
      <c r="M5539" s="245" t="str">
        <f t="shared" si="775"/>
        <v/>
      </c>
      <c r="N5539" s="244" t="str">
        <f t="shared" si="776"/>
        <v/>
      </c>
      <c r="O5539" s="244" t="str">
        <f t="shared" si="777"/>
        <v/>
      </c>
      <c r="P5539">
        <f>IF($I5539&lt;&gt;"",$I5539,IF($E5539="SGD",1,IF($E5539="USD",Settings!$B$22,IF($E5539="HKD",Settings!$B$23,1))))</f>
        <v>1</v>
      </c>
      <c r="Q5539">
        <f t="shared" si="778"/>
        <v>0</v>
      </c>
      <c r="R5539">
        <f t="shared" si="779"/>
        <v>0</v>
      </c>
      <c r="S5539" t="str">
        <f t="shared" si="780"/>
        <v/>
      </c>
      <c r="T5539" t="str">
        <f t="shared" si="781"/>
        <v/>
      </c>
      <c r="U5539" t="str">
        <f t="shared" si="782"/>
        <v/>
      </c>
    </row>
    <row r="5540" spans="12:21" ht="15" customHeight="1" x14ac:dyDescent="0.15">
      <c r="L5540" s="244" t="str">
        <f t="shared" si="774"/>
        <v/>
      </c>
      <c r="M5540" s="245" t="str">
        <f t="shared" si="775"/>
        <v/>
      </c>
      <c r="N5540" s="244" t="str">
        <f t="shared" si="776"/>
        <v/>
      </c>
      <c r="O5540" s="244" t="str">
        <f t="shared" si="777"/>
        <v/>
      </c>
      <c r="P5540">
        <f>IF($I5540&lt;&gt;"",$I5540,IF($E5540="SGD",1,IF($E5540="USD",Settings!$B$22,IF($E5540="HKD",Settings!$B$23,1))))</f>
        <v>1</v>
      </c>
      <c r="Q5540">
        <f t="shared" si="778"/>
        <v>0</v>
      </c>
      <c r="R5540">
        <f t="shared" si="779"/>
        <v>0</v>
      </c>
      <c r="S5540" t="str">
        <f t="shared" si="780"/>
        <v/>
      </c>
      <c r="T5540" t="str">
        <f t="shared" si="781"/>
        <v/>
      </c>
      <c r="U5540" t="str">
        <f t="shared" si="782"/>
        <v/>
      </c>
    </row>
    <row r="5541" spans="12:21" ht="15" customHeight="1" x14ac:dyDescent="0.15">
      <c r="L5541" s="244" t="str">
        <f t="shared" si="774"/>
        <v/>
      </c>
      <c r="M5541" s="245" t="str">
        <f t="shared" si="775"/>
        <v/>
      </c>
      <c r="N5541" s="244" t="str">
        <f t="shared" si="776"/>
        <v/>
      </c>
      <c r="O5541" s="244" t="str">
        <f t="shared" si="777"/>
        <v/>
      </c>
      <c r="P5541">
        <f>IF($I5541&lt;&gt;"",$I5541,IF($E5541="SGD",1,IF($E5541="USD",Settings!$B$22,IF($E5541="HKD",Settings!$B$23,1))))</f>
        <v>1</v>
      </c>
      <c r="Q5541">
        <f t="shared" si="778"/>
        <v>0</v>
      </c>
      <c r="R5541">
        <f t="shared" si="779"/>
        <v>0</v>
      </c>
      <c r="S5541" t="str">
        <f t="shared" si="780"/>
        <v/>
      </c>
      <c r="T5541" t="str">
        <f t="shared" si="781"/>
        <v/>
      </c>
      <c r="U5541" t="str">
        <f t="shared" si="782"/>
        <v/>
      </c>
    </row>
    <row r="5542" spans="12:21" ht="15" customHeight="1" x14ac:dyDescent="0.15">
      <c r="L5542" s="244" t="str">
        <f t="shared" si="774"/>
        <v/>
      </c>
      <c r="M5542" s="245" t="str">
        <f t="shared" si="775"/>
        <v/>
      </c>
      <c r="N5542" s="244" t="str">
        <f t="shared" si="776"/>
        <v/>
      </c>
      <c r="O5542" s="244" t="str">
        <f t="shared" si="777"/>
        <v/>
      </c>
      <c r="P5542">
        <f>IF($I5542&lt;&gt;"",$I5542,IF($E5542="SGD",1,IF($E5542="USD",Settings!$B$22,IF($E5542="HKD",Settings!$B$23,1))))</f>
        <v>1</v>
      </c>
      <c r="Q5542">
        <f t="shared" si="778"/>
        <v>0</v>
      </c>
      <c r="R5542">
        <f t="shared" si="779"/>
        <v>0</v>
      </c>
      <c r="S5542" t="str">
        <f t="shared" si="780"/>
        <v/>
      </c>
      <c r="T5542" t="str">
        <f t="shared" si="781"/>
        <v/>
      </c>
      <c r="U5542" t="str">
        <f t="shared" si="782"/>
        <v/>
      </c>
    </row>
    <row r="5543" spans="12:21" ht="15" customHeight="1" x14ac:dyDescent="0.15">
      <c r="L5543" s="244" t="str">
        <f t="shared" si="774"/>
        <v/>
      </c>
      <c r="M5543" s="245" t="str">
        <f t="shared" si="775"/>
        <v/>
      </c>
      <c r="N5543" s="244" t="str">
        <f t="shared" si="776"/>
        <v/>
      </c>
      <c r="O5543" s="244" t="str">
        <f t="shared" si="777"/>
        <v/>
      </c>
      <c r="P5543">
        <f>IF($I5543&lt;&gt;"",$I5543,IF($E5543="SGD",1,IF($E5543="USD",Settings!$B$22,IF($E5543="HKD",Settings!$B$23,1))))</f>
        <v>1</v>
      </c>
      <c r="Q5543">
        <f t="shared" si="778"/>
        <v>0</v>
      </c>
      <c r="R5543">
        <f t="shared" si="779"/>
        <v>0</v>
      </c>
      <c r="S5543" t="str">
        <f t="shared" si="780"/>
        <v/>
      </c>
      <c r="T5543" t="str">
        <f t="shared" si="781"/>
        <v/>
      </c>
      <c r="U5543" t="str">
        <f t="shared" si="782"/>
        <v/>
      </c>
    </row>
    <row r="5544" spans="12:21" ht="15" customHeight="1" x14ac:dyDescent="0.15">
      <c r="L5544" s="244" t="str">
        <f t="shared" si="774"/>
        <v/>
      </c>
      <c r="M5544" s="245" t="str">
        <f t="shared" si="775"/>
        <v/>
      </c>
      <c r="N5544" s="244" t="str">
        <f t="shared" si="776"/>
        <v/>
      </c>
      <c r="O5544" s="244" t="str">
        <f t="shared" si="777"/>
        <v/>
      </c>
      <c r="P5544">
        <f>IF($I5544&lt;&gt;"",$I5544,IF($E5544="SGD",1,IF($E5544="USD",Settings!$B$22,IF($E5544="HKD",Settings!$B$23,1))))</f>
        <v>1</v>
      </c>
      <c r="Q5544">
        <f t="shared" si="778"/>
        <v>0</v>
      </c>
      <c r="R5544">
        <f t="shared" si="779"/>
        <v>0</v>
      </c>
      <c r="S5544" t="str">
        <f t="shared" si="780"/>
        <v/>
      </c>
      <c r="T5544" t="str">
        <f t="shared" si="781"/>
        <v/>
      </c>
      <c r="U5544" t="str">
        <f t="shared" si="782"/>
        <v/>
      </c>
    </row>
    <row r="5545" spans="12:21" ht="15" customHeight="1" x14ac:dyDescent="0.15">
      <c r="L5545" s="244" t="str">
        <f t="shared" ref="L5545:L5608" si="783">IF(OR(B5545="",C5545="",E5545=""),"",B5545&amp;":"&amp;C5545&amp;":"&amp;E5545)</f>
        <v/>
      </c>
      <c r="M5545" s="245" t="str">
        <f t="shared" ref="M5545:M5608" si="784">IF(A5545="","",A5545*D5545)</f>
        <v/>
      </c>
      <c r="N5545" s="244" t="str">
        <f t="shared" ref="N5545:N5608" si="785">IF(A5545="","",IF(OR(A5545=1,A5545=0),J5545,0))</f>
        <v/>
      </c>
      <c r="O5545" s="244" t="str">
        <f t="shared" ref="O5545:O5608" si="786">IF(A5545="","",IF(A5545=-1,J5545,0))</f>
        <v/>
      </c>
      <c r="P5545">
        <f>IF($I5545&lt;&gt;"",$I5545,IF($E5545="SGD",1,IF($E5545="USD",Settings!$B$22,IF($E5545="HKD",Settings!$B$23,1))))</f>
        <v>1</v>
      </c>
      <c r="Q5545">
        <f t="shared" ref="Q5545:Q5608" si="787">IF($L5545="",0,($O5545-$N5545+IF($A5545=2,$J5545,0))*$P5545)</f>
        <v>0</v>
      </c>
      <c r="R5545">
        <f t="shared" ref="R5545:R5608" si="788">IF($L5545="",0,IF($A5545=2,$J5545*$P5545,0))</f>
        <v>0</v>
      </c>
      <c r="S5545" t="str">
        <f t="shared" si="780"/>
        <v/>
      </c>
      <c r="T5545" t="str">
        <f t="shared" si="781"/>
        <v/>
      </c>
      <c r="U5545" t="str">
        <f t="shared" si="782"/>
        <v/>
      </c>
    </row>
    <row r="5546" spans="12:21" ht="15" customHeight="1" x14ac:dyDescent="0.15">
      <c r="L5546" s="244" t="str">
        <f t="shared" si="783"/>
        <v/>
      </c>
      <c r="M5546" s="245" t="str">
        <f t="shared" si="784"/>
        <v/>
      </c>
      <c r="N5546" s="244" t="str">
        <f t="shared" si="785"/>
        <v/>
      </c>
      <c r="O5546" s="244" t="str">
        <f t="shared" si="786"/>
        <v/>
      </c>
      <c r="P5546">
        <f>IF($I5546&lt;&gt;"",$I5546,IF($E5546="SGD",1,IF($E5546="USD",Settings!$B$22,IF($E5546="HKD",Settings!$B$23,1))))</f>
        <v>1</v>
      </c>
      <c r="Q5546">
        <f t="shared" si="787"/>
        <v>0</v>
      </c>
      <c r="R5546">
        <f t="shared" si="788"/>
        <v>0</v>
      </c>
      <c r="S5546" t="str">
        <f t="shared" si="780"/>
        <v/>
      </c>
      <c r="T5546" t="str">
        <f t="shared" si="781"/>
        <v/>
      </c>
      <c r="U5546" t="str">
        <f t="shared" si="782"/>
        <v/>
      </c>
    </row>
    <row r="5547" spans="12:21" ht="15" customHeight="1" x14ac:dyDescent="0.15">
      <c r="L5547" s="244" t="str">
        <f t="shared" si="783"/>
        <v/>
      </c>
      <c r="M5547" s="245" t="str">
        <f t="shared" si="784"/>
        <v/>
      </c>
      <c r="N5547" s="244" t="str">
        <f t="shared" si="785"/>
        <v/>
      </c>
      <c r="O5547" s="244" t="str">
        <f t="shared" si="786"/>
        <v/>
      </c>
      <c r="P5547">
        <f>IF($I5547&lt;&gt;"",$I5547,IF($E5547="SGD",1,IF($E5547="USD",Settings!$B$22,IF($E5547="HKD",Settings!$B$23,1))))</f>
        <v>1</v>
      </c>
      <c r="Q5547">
        <f t="shared" si="787"/>
        <v>0</v>
      </c>
      <c r="R5547">
        <f t="shared" si="788"/>
        <v>0</v>
      </c>
      <c r="S5547" t="str">
        <f t="shared" si="780"/>
        <v/>
      </c>
      <c r="T5547" t="str">
        <f t="shared" si="781"/>
        <v/>
      </c>
      <c r="U5547" t="str">
        <f t="shared" si="782"/>
        <v/>
      </c>
    </row>
    <row r="5548" spans="12:21" ht="15" customHeight="1" x14ac:dyDescent="0.15">
      <c r="L5548" s="244" t="str">
        <f t="shared" si="783"/>
        <v/>
      </c>
      <c r="M5548" s="245" t="str">
        <f t="shared" si="784"/>
        <v/>
      </c>
      <c r="N5548" s="244" t="str">
        <f t="shared" si="785"/>
        <v/>
      </c>
      <c r="O5548" s="244" t="str">
        <f t="shared" si="786"/>
        <v/>
      </c>
      <c r="P5548">
        <f>IF($I5548&lt;&gt;"",$I5548,IF($E5548="SGD",1,IF($E5548="USD",Settings!$B$22,IF($E5548="HKD",Settings!$B$23,1))))</f>
        <v>1</v>
      </c>
      <c r="Q5548">
        <f t="shared" si="787"/>
        <v>0</v>
      </c>
      <c r="R5548">
        <f t="shared" si="788"/>
        <v>0</v>
      </c>
      <c r="S5548" t="str">
        <f t="shared" si="780"/>
        <v/>
      </c>
      <c r="T5548" t="str">
        <f t="shared" si="781"/>
        <v/>
      </c>
      <c r="U5548" t="str">
        <f t="shared" si="782"/>
        <v/>
      </c>
    </row>
    <row r="5549" spans="12:21" ht="15" customHeight="1" x14ac:dyDescent="0.15">
      <c r="L5549" s="244" t="str">
        <f t="shared" si="783"/>
        <v/>
      </c>
      <c r="M5549" s="245" t="str">
        <f t="shared" si="784"/>
        <v/>
      </c>
      <c r="N5549" s="244" t="str">
        <f t="shared" si="785"/>
        <v/>
      </c>
      <c r="O5549" s="244" t="str">
        <f t="shared" si="786"/>
        <v/>
      </c>
      <c r="P5549">
        <f>IF($I5549&lt;&gt;"",$I5549,IF($E5549="SGD",1,IF($E5549="USD",Settings!$B$22,IF($E5549="HKD",Settings!$B$23,1))))</f>
        <v>1</v>
      </c>
      <c r="Q5549">
        <f t="shared" si="787"/>
        <v>0</v>
      </c>
      <c r="R5549">
        <f t="shared" si="788"/>
        <v>0</v>
      </c>
      <c r="S5549" t="str">
        <f t="shared" si="780"/>
        <v/>
      </c>
      <c r="T5549" t="str">
        <f t="shared" si="781"/>
        <v/>
      </c>
      <c r="U5549" t="str">
        <f t="shared" si="782"/>
        <v/>
      </c>
    </row>
    <row r="5550" spans="12:21" ht="15" customHeight="1" x14ac:dyDescent="0.15">
      <c r="L5550" s="244" t="str">
        <f t="shared" si="783"/>
        <v/>
      </c>
      <c r="M5550" s="245" t="str">
        <f t="shared" si="784"/>
        <v/>
      </c>
      <c r="N5550" s="244" t="str">
        <f t="shared" si="785"/>
        <v/>
      </c>
      <c r="O5550" s="244" t="str">
        <f t="shared" si="786"/>
        <v/>
      </c>
      <c r="P5550">
        <f>IF($I5550&lt;&gt;"",$I5550,IF($E5550="SGD",1,IF($E5550="USD",Settings!$B$22,IF($E5550="HKD",Settings!$B$23,1))))</f>
        <v>1</v>
      </c>
      <c r="Q5550">
        <f t="shared" si="787"/>
        <v>0</v>
      </c>
      <c r="R5550">
        <f t="shared" si="788"/>
        <v>0</v>
      </c>
      <c r="S5550" t="str">
        <f t="shared" si="780"/>
        <v/>
      </c>
      <c r="T5550" t="str">
        <f t="shared" si="781"/>
        <v/>
      </c>
      <c r="U5550" t="str">
        <f t="shared" si="782"/>
        <v/>
      </c>
    </row>
    <row r="5551" spans="12:21" ht="15" customHeight="1" x14ac:dyDescent="0.15">
      <c r="L5551" s="244" t="str">
        <f t="shared" si="783"/>
        <v/>
      </c>
      <c r="M5551" s="245" t="str">
        <f t="shared" si="784"/>
        <v/>
      </c>
      <c r="N5551" s="244" t="str">
        <f t="shared" si="785"/>
        <v/>
      </c>
      <c r="O5551" s="244" t="str">
        <f t="shared" si="786"/>
        <v/>
      </c>
      <c r="P5551">
        <f>IF($I5551&lt;&gt;"",$I5551,IF($E5551="SGD",1,IF($E5551="USD",Settings!$B$22,IF($E5551="HKD",Settings!$B$23,1))))</f>
        <v>1</v>
      </c>
      <c r="Q5551">
        <f t="shared" si="787"/>
        <v>0</v>
      </c>
      <c r="R5551">
        <f t="shared" si="788"/>
        <v>0</v>
      </c>
      <c r="S5551" t="str">
        <f t="shared" si="780"/>
        <v/>
      </c>
      <c r="T5551" t="str">
        <f t="shared" si="781"/>
        <v/>
      </c>
      <c r="U5551" t="str">
        <f t="shared" si="782"/>
        <v/>
      </c>
    </row>
    <row r="5552" spans="12:21" ht="15" customHeight="1" x14ac:dyDescent="0.15">
      <c r="L5552" s="244" t="str">
        <f t="shared" si="783"/>
        <v/>
      </c>
      <c r="M5552" s="245" t="str">
        <f t="shared" si="784"/>
        <v/>
      </c>
      <c r="N5552" s="244" t="str">
        <f t="shared" si="785"/>
        <v/>
      </c>
      <c r="O5552" s="244" t="str">
        <f t="shared" si="786"/>
        <v/>
      </c>
      <c r="P5552">
        <f>IF($I5552&lt;&gt;"",$I5552,IF($E5552="SGD",1,IF($E5552="USD",Settings!$B$22,IF($E5552="HKD",Settings!$B$23,1))))</f>
        <v>1</v>
      </c>
      <c r="Q5552">
        <f t="shared" si="787"/>
        <v>0</v>
      </c>
      <c r="R5552">
        <f t="shared" si="788"/>
        <v>0</v>
      </c>
      <c r="S5552" t="str">
        <f t="shared" si="780"/>
        <v/>
      </c>
      <c r="T5552" t="str">
        <f t="shared" si="781"/>
        <v/>
      </c>
      <c r="U5552" t="str">
        <f t="shared" si="782"/>
        <v/>
      </c>
    </row>
    <row r="5553" spans="12:21" ht="15" customHeight="1" x14ac:dyDescent="0.15">
      <c r="L5553" s="244" t="str">
        <f t="shared" si="783"/>
        <v/>
      </c>
      <c r="M5553" s="245" t="str">
        <f t="shared" si="784"/>
        <v/>
      </c>
      <c r="N5553" s="244" t="str">
        <f t="shared" si="785"/>
        <v/>
      </c>
      <c r="O5553" s="244" t="str">
        <f t="shared" si="786"/>
        <v/>
      </c>
      <c r="P5553">
        <f>IF($I5553&lt;&gt;"",$I5553,IF($E5553="SGD",1,IF($E5553="USD",Settings!$B$22,IF($E5553="HKD",Settings!$B$23,1))))</f>
        <v>1</v>
      </c>
      <c r="Q5553">
        <f t="shared" si="787"/>
        <v>0</v>
      </c>
      <c r="R5553">
        <f t="shared" si="788"/>
        <v>0</v>
      </c>
      <c r="S5553" t="str">
        <f t="shared" si="780"/>
        <v/>
      </c>
      <c r="T5553" t="str">
        <f t="shared" si="781"/>
        <v/>
      </c>
      <c r="U5553" t="str">
        <f t="shared" si="782"/>
        <v/>
      </c>
    </row>
    <row r="5554" spans="12:21" ht="15" customHeight="1" x14ac:dyDescent="0.15">
      <c r="L5554" s="244" t="str">
        <f t="shared" si="783"/>
        <v/>
      </c>
      <c r="M5554" s="245" t="str">
        <f t="shared" si="784"/>
        <v/>
      </c>
      <c r="N5554" s="244" t="str">
        <f t="shared" si="785"/>
        <v/>
      </c>
      <c r="O5554" s="244" t="str">
        <f t="shared" si="786"/>
        <v/>
      </c>
      <c r="P5554">
        <f>IF($I5554&lt;&gt;"",$I5554,IF($E5554="SGD",1,IF($E5554="USD",Settings!$B$22,IF($E5554="HKD",Settings!$B$23,1))))</f>
        <v>1</v>
      </c>
      <c r="Q5554">
        <f t="shared" si="787"/>
        <v>0</v>
      </c>
      <c r="R5554">
        <f t="shared" si="788"/>
        <v>0</v>
      </c>
      <c r="S5554" t="str">
        <f t="shared" si="780"/>
        <v/>
      </c>
      <c r="T5554" t="str">
        <f t="shared" si="781"/>
        <v/>
      </c>
      <c r="U5554" t="str">
        <f t="shared" si="782"/>
        <v/>
      </c>
    </row>
    <row r="5555" spans="12:21" ht="15" customHeight="1" x14ac:dyDescent="0.15">
      <c r="L5555" s="244" t="str">
        <f t="shared" si="783"/>
        <v/>
      </c>
      <c r="M5555" s="245" t="str">
        <f t="shared" si="784"/>
        <v/>
      </c>
      <c r="N5555" s="244" t="str">
        <f t="shared" si="785"/>
        <v/>
      </c>
      <c r="O5555" s="244" t="str">
        <f t="shared" si="786"/>
        <v/>
      </c>
      <c r="P5555">
        <f>IF($I5555&lt;&gt;"",$I5555,IF($E5555="SGD",1,IF($E5555="USD",Settings!$B$22,IF($E5555="HKD",Settings!$B$23,1))))</f>
        <v>1</v>
      </c>
      <c r="Q5555">
        <f t="shared" si="787"/>
        <v>0</v>
      </c>
      <c r="R5555">
        <f t="shared" si="788"/>
        <v>0</v>
      </c>
      <c r="S5555" t="str">
        <f t="shared" si="780"/>
        <v/>
      </c>
      <c r="T5555" t="str">
        <f t="shared" si="781"/>
        <v/>
      </c>
      <c r="U5555" t="str">
        <f t="shared" si="782"/>
        <v/>
      </c>
    </row>
    <row r="5556" spans="12:21" ht="15" customHeight="1" x14ac:dyDescent="0.15">
      <c r="L5556" s="244" t="str">
        <f t="shared" si="783"/>
        <v/>
      </c>
      <c r="M5556" s="245" t="str">
        <f t="shared" si="784"/>
        <v/>
      </c>
      <c r="N5556" s="244" t="str">
        <f t="shared" si="785"/>
        <v/>
      </c>
      <c r="O5556" s="244" t="str">
        <f t="shared" si="786"/>
        <v/>
      </c>
      <c r="P5556">
        <f>IF($I5556&lt;&gt;"",$I5556,IF($E5556="SGD",1,IF($E5556="USD",Settings!$B$22,IF($E5556="HKD",Settings!$B$23,1))))</f>
        <v>1</v>
      </c>
      <c r="Q5556">
        <f t="shared" si="787"/>
        <v>0</v>
      </c>
      <c r="R5556">
        <f t="shared" si="788"/>
        <v>0</v>
      </c>
      <c r="S5556" t="str">
        <f t="shared" si="780"/>
        <v/>
      </c>
      <c r="T5556" t="str">
        <f t="shared" si="781"/>
        <v/>
      </c>
      <c r="U5556" t="str">
        <f t="shared" si="782"/>
        <v/>
      </c>
    </row>
    <row r="5557" spans="12:21" ht="15" customHeight="1" x14ac:dyDescent="0.15">
      <c r="L5557" s="244" t="str">
        <f t="shared" si="783"/>
        <v/>
      </c>
      <c r="M5557" s="245" t="str">
        <f t="shared" si="784"/>
        <v/>
      </c>
      <c r="N5557" s="244" t="str">
        <f t="shared" si="785"/>
        <v/>
      </c>
      <c r="O5557" s="244" t="str">
        <f t="shared" si="786"/>
        <v/>
      </c>
      <c r="P5557">
        <f>IF($I5557&lt;&gt;"",$I5557,IF($E5557="SGD",1,IF($E5557="USD",Settings!$B$22,IF($E5557="HKD",Settings!$B$23,1))))</f>
        <v>1</v>
      </c>
      <c r="Q5557">
        <f t="shared" si="787"/>
        <v>0</v>
      </c>
      <c r="R5557">
        <f t="shared" si="788"/>
        <v>0</v>
      </c>
      <c r="S5557" t="str">
        <f t="shared" si="780"/>
        <v/>
      </c>
      <c r="T5557" t="str">
        <f t="shared" si="781"/>
        <v/>
      </c>
      <c r="U5557" t="str">
        <f t="shared" si="782"/>
        <v/>
      </c>
    </row>
    <row r="5558" spans="12:21" ht="15" customHeight="1" x14ac:dyDescent="0.15">
      <c r="L5558" s="244" t="str">
        <f t="shared" si="783"/>
        <v/>
      </c>
      <c r="M5558" s="245" t="str">
        <f t="shared" si="784"/>
        <v/>
      </c>
      <c r="N5558" s="244" t="str">
        <f t="shared" si="785"/>
        <v/>
      </c>
      <c r="O5558" s="244" t="str">
        <f t="shared" si="786"/>
        <v/>
      </c>
      <c r="P5558">
        <f>IF($I5558&lt;&gt;"",$I5558,IF($E5558="SGD",1,IF($E5558="USD",Settings!$B$22,IF($E5558="HKD",Settings!$B$23,1))))</f>
        <v>1</v>
      </c>
      <c r="Q5558">
        <f t="shared" si="787"/>
        <v>0</v>
      </c>
      <c r="R5558">
        <f t="shared" si="788"/>
        <v>0</v>
      </c>
      <c r="S5558" t="str">
        <f t="shared" si="780"/>
        <v/>
      </c>
      <c r="T5558" t="str">
        <f t="shared" si="781"/>
        <v/>
      </c>
      <c r="U5558" t="str">
        <f t="shared" si="782"/>
        <v/>
      </c>
    </row>
    <row r="5559" spans="12:21" ht="15" customHeight="1" x14ac:dyDescent="0.15">
      <c r="L5559" s="244" t="str">
        <f t="shared" si="783"/>
        <v/>
      </c>
      <c r="M5559" s="245" t="str">
        <f t="shared" si="784"/>
        <v/>
      </c>
      <c r="N5559" s="244" t="str">
        <f t="shared" si="785"/>
        <v/>
      </c>
      <c r="O5559" s="244" t="str">
        <f t="shared" si="786"/>
        <v/>
      </c>
      <c r="P5559">
        <f>IF($I5559&lt;&gt;"",$I5559,IF($E5559="SGD",1,IF($E5559="USD",Settings!$B$22,IF($E5559="HKD",Settings!$B$23,1))))</f>
        <v>1</v>
      </c>
      <c r="Q5559">
        <f t="shared" si="787"/>
        <v>0</v>
      </c>
      <c r="R5559">
        <f t="shared" si="788"/>
        <v>0</v>
      </c>
      <c r="S5559" t="str">
        <f t="shared" si="780"/>
        <v/>
      </c>
      <c r="T5559" t="str">
        <f t="shared" si="781"/>
        <v/>
      </c>
      <c r="U5559" t="str">
        <f t="shared" si="782"/>
        <v/>
      </c>
    </row>
    <row r="5560" spans="12:21" ht="15" customHeight="1" x14ac:dyDescent="0.15">
      <c r="L5560" s="244" t="str">
        <f t="shared" si="783"/>
        <v/>
      </c>
      <c r="M5560" s="245" t="str">
        <f t="shared" si="784"/>
        <v/>
      </c>
      <c r="N5560" s="244" t="str">
        <f t="shared" si="785"/>
        <v/>
      </c>
      <c r="O5560" s="244" t="str">
        <f t="shared" si="786"/>
        <v/>
      </c>
      <c r="P5560">
        <f>IF($I5560&lt;&gt;"",$I5560,IF($E5560="SGD",1,IF($E5560="USD",Settings!$B$22,IF($E5560="HKD",Settings!$B$23,1))))</f>
        <v>1</v>
      </c>
      <c r="Q5560">
        <f t="shared" si="787"/>
        <v>0</v>
      </c>
      <c r="R5560">
        <f t="shared" si="788"/>
        <v>0</v>
      </c>
      <c r="S5560" t="str">
        <f t="shared" si="780"/>
        <v/>
      </c>
      <c r="T5560" t="str">
        <f t="shared" si="781"/>
        <v/>
      </c>
      <c r="U5560" t="str">
        <f t="shared" si="782"/>
        <v/>
      </c>
    </row>
    <row r="5561" spans="12:21" ht="15" customHeight="1" x14ac:dyDescent="0.15">
      <c r="L5561" s="244" t="str">
        <f t="shared" si="783"/>
        <v/>
      </c>
      <c r="M5561" s="245" t="str">
        <f t="shared" si="784"/>
        <v/>
      </c>
      <c r="N5561" s="244" t="str">
        <f t="shared" si="785"/>
        <v/>
      </c>
      <c r="O5561" s="244" t="str">
        <f t="shared" si="786"/>
        <v/>
      </c>
      <c r="P5561">
        <f>IF($I5561&lt;&gt;"",$I5561,IF($E5561="SGD",1,IF($E5561="USD",Settings!$B$22,IF($E5561="HKD",Settings!$B$23,1))))</f>
        <v>1</v>
      </c>
      <c r="Q5561">
        <f t="shared" si="787"/>
        <v>0</v>
      </c>
      <c r="R5561">
        <f t="shared" si="788"/>
        <v>0</v>
      </c>
      <c r="S5561" t="str">
        <f t="shared" si="780"/>
        <v/>
      </c>
      <c r="T5561" t="str">
        <f t="shared" si="781"/>
        <v/>
      </c>
      <c r="U5561" t="str">
        <f t="shared" si="782"/>
        <v/>
      </c>
    </row>
    <row r="5562" spans="12:21" ht="15" customHeight="1" x14ac:dyDescent="0.15">
      <c r="L5562" s="244" t="str">
        <f t="shared" si="783"/>
        <v/>
      </c>
      <c r="M5562" s="245" t="str">
        <f t="shared" si="784"/>
        <v/>
      </c>
      <c r="N5562" s="244" t="str">
        <f t="shared" si="785"/>
        <v/>
      </c>
      <c r="O5562" s="244" t="str">
        <f t="shared" si="786"/>
        <v/>
      </c>
      <c r="P5562">
        <f>IF($I5562&lt;&gt;"",$I5562,IF($E5562="SGD",1,IF($E5562="USD",Settings!$B$22,IF($E5562="HKD",Settings!$B$23,1))))</f>
        <v>1</v>
      </c>
      <c r="Q5562">
        <f t="shared" si="787"/>
        <v>0</v>
      </c>
      <c r="R5562">
        <f t="shared" si="788"/>
        <v>0</v>
      </c>
      <c r="S5562" t="str">
        <f t="shared" si="780"/>
        <v/>
      </c>
      <c r="T5562" t="str">
        <f t="shared" si="781"/>
        <v/>
      </c>
      <c r="U5562" t="str">
        <f t="shared" si="782"/>
        <v/>
      </c>
    </row>
    <row r="5563" spans="12:21" ht="15" customHeight="1" x14ac:dyDescent="0.15">
      <c r="L5563" s="244" t="str">
        <f t="shared" si="783"/>
        <v/>
      </c>
      <c r="M5563" s="245" t="str">
        <f t="shared" si="784"/>
        <v/>
      </c>
      <c r="N5563" s="244" t="str">
        <f t="shared" si="785"/>
        <v/>
      </c>
      <c r="O5563" s="244" t="str">
        <f t="shared" si="786"/>
        <v/>
      </c>
      <c r="P5563">
        <f>IF($I5563&lt;&gt;"",$I5563,IF($E5563="SGD",1,IF($E5563="USD",Settings!$B$22,IF($E5563="HKD",Settings!$B$23,1))))</f>
        <v>1</v>
      </c>
      <c r="Q5563">
        <f t="shared" si="787"/>
        <v>0</v>
      </c>
      <c r="R5563">
        <f t="shared" si="788"/>
        <v>0</v>
      </c>
      <c r="S5563" t="str">
        <f t="shared" si="780"/>
        <v/>
      </c>
      <c r="T5563" t="str">
        <f t="shared" si="781"/>
        <v/>
      </c>
      <c r="U5563" t="str">
        <f t="shared" si="782"/>
        <v/>
      </c>
    </row>
    <row r="5564" spans="12:21" ht="15" customHeight="1" x14ac:dyDescent="0.15">
      <c r="L5564" s="244" t="str">
        <f t="shared" si="783"/>
        <v/>
      </c>
      <c r="M5564" s="245" t="str">
        <f t="shared" si="784"/>
        <v/>
      </c>
      <c r="N5564" s="244" t="str">
        <f t="shared" si="785"/>
        <v/>
      </c>
      <c r="O5564" s="244" t="str">
        <f t="shared" si="786"/>
        <v/>
      </c>
      <c r="P5564">
        <f>IF($I5564&lt;&gt;"",$I5564,IF($E5564="SGD",1,IF($E5564="USD",Settings!$B$22,IF($E5564="HKD",Settings!$B$23,1))))</f>
        <v>1</v>
      </c>
      <c r="Q5564">
        <f t="shared" si="787"/>
        <v>0</v>
      </c>
      <c r="R5564">
        <f t="shared" si="788"/>
        <v>0</v>
      </c>
      <c r="S5564" t="str">
        <f t="shared" si="780"/>
        <v/>
      </c>
      <c r="T5564" t="str">
        <f t="shared" si="781"/>
        <v/>
      </c>
      <c r="U5564" t="str">
        <f t="shared" si="782"/>
        <v/>
      </c>
    </row>
    <row r="5565" spans="12:21" ht="15" customHeight="1" x14ac:dyDescent="0.15">
      <c r="L5565" s="244" t="str">
        <f t="shared" si="783"/>
        <v/>
      </c>
      <c r="M5565" s="245" t="str">
        <f t="shared" si="784"/>
        <v/>
      </c>
      <c r="N5565" s="244" t="str">
        <f t="shared" si="785"/>
        <v/>
      </c>
      <c r="O5565" s="244" t="str">
        <f t="shared" si="786"/>
        <v/>
      </c>
      <c r="P5565">
        <f>IF($I5565&lt;&gt;"",$I5565,IF($E5565="SGD",1,IF($E5565="USD",Settings!$B$22,IF($E5565="HKD",Settings!$B$23,1))))</f>
        <v>1</v>
      </c>
      <c r="Q5565">
        <f t="shared" si="787"/>
        <v>0</v>
      </c>
      <c r="R5565">
        <f t="shared" si="788"/>
        <v>0</v>
      </c>
      <c r="S5565" t="str">
        <f t="shared" si="780"/>
        <v/>
      </c>
      <c r="T5565" t="str">
        <f t="shared" si="781"/>
        <v/>
      </c>
      <c r="U5565" t="str">
        <f t="shared" si="782"/>
        <v/>
      </c>
    </row>
    <row r="5566" spans="12:21" ht="15" customHeight="1" x14ac:dyDescent="0.15">
      <c r="L5566" s="244" t="str">
        <f t="shared" si="783"/>
        <v/>
      </c>
      <c r="M5566" s="245" t="str">
        <f t="shared" si="784"/>
        <v/>
      </c>
      <c r="N5566" s="244" t="str">
        <f t="shared" si="785"/>
        <v/>
      </c>
      <c r="O5566" s="244" t="str">
        <f t="shared" si="786"/>
        <v/>
      </c>
      <c r="P5566">
        <f>IF($I5566&lt;&gt;"",$I5566,IF($E5566="SGD",1,IF($E5566="USD",Settings!$B$22,IF($E5566="HKD",Settings!$B$23,1))))</f>
        <v>1</v>
      </c>
      <c r="Q5566">
        <f t="shared" si="787"/>
        <v>0</v>
      </c>
      <c r="R5566">
        <f t="shared" si="788"/>
        <v>0</v>
      </c>
      <c r="S5566" t="str">
        <f t="shared" si="780"/>
        <v/>
      </c>
      <c r="T5566" t="str">
        <f t="shared" si="781"/>
        <v/>
      </c>
      <c r="U5566" t="str">
        <f t="shared" si="782"/>
        <v/>
      </c>
    </row>
    <row r="5567" spans="12:21" ht="15" customHeight="1" x14ac:dyDescent="0.15">
      <c r="L5567" s="244" t="str">
        <f t="shared" si="783"/>
        <v/>
      </c>
      <c r="M5567" s="245" t="str">
        <f t="shared" si="784"/>
        <v/>
      </c>
      <c r="N5567" s="244" t="str">
        <f t="shared" si="785"/>
        <v/>
      </c>
      <c r="O5567" s="244" t="str">
        <f t="shared" si="786"/>
        <v/>
      </c>
      <c r="P5567">
        <f>IF($I5567&lt;&gt;"",$I5567,IF($E5567="SGD",1,IF($E5567="USD",Settings!$B$22,IF($E5567="HKD",Settings!$B$23,1))))</f>
        <v>1</v>
      </c>
      <c r="Q5567">
        <f t="shared" si="787"/>
        <v>0</v>
      </c>
      <c r="R5567">
        <f t="shared" si="788"/>
        <v>0</v>
      </c>
      <c r="S5567" t="str">
        <f t="shared" si="780"/>
        <v/>
      </c>
      <c r="T5567" t="str">
        <f t="shared" si="781"/>
        <v/>
      </c>
      <c r="U5567" t="str">
        <f t="shared" si="782"/>
        <v/>
      </c>
    </row>
    <row r="5568" spans="12:21" ht="15" customHeight="1" x14ac:dyDescent="0.15">
      <c r="L5568" s="244" t="str">
        <f t="shared" si="783"/>
        <v/>
      </c>
      <c r="M5568" s="245" t="str">
        <f t="shared" si="784"/>
        <v/>
      </c>
      <c r="N5568" s="244" t="str">
        <f t="shared" si="785"/>
        <v/>
      </c>
      <c r="O5568" s="244" t="str">
        <f t="shared" si="786"/>
        <v/>
      </c>
      <c r="P5568">
        <f>IF($I5568&lt;&gt;"",$I5568,IF($E5568="SGD",1,IF($E5568="USD",Settings!$B$22,IF($E5568="HKD",Settings!$B$23,1))))</f>
        <v>1</v>
      </c>
      <c r="Q5568">
        <f t="shared" si="787"/>
        <v>0</v>
      </c>
      <c r="R5568">
        <f t="shared" si="788"/>
        <v>0</v>
      </c>
      <c r="S5568" t="str">
        <f t="shared" si="780"/>
        <v/>
      </c>
      <c r="T5568" t="str">
        <f t="shared" si="781"/>
        <v/>
      </c>
      <c r="U5568" t="str">
        <f t="shared" si="782"/>
        <v/>
      </c>
    </row>
    <row r="5569" spans="12:21" ht="15" customHeight="1" x14ac:dyDescent="0.15">
      <c r="L5569" s="244" t="str">
        <f t="shared" si="783"/>
        <v/>
      </c>
      <c r="M5569" s="245" t="str">
        <f t="shared" si="784"/>
        <v/>
      </c>
      <c r="N5569" s="244" t="str">
        <f t="shared" si="785"/>
        <v/>
      </c>
      <c r="O5569" s="244" t="str">
        <f t="shared" si="786"/>
        <v/>
      </c>
      <c r="P5569">
        <f>IF($I5569&lt;&gt;"",$I5569,IF($E5569="SGD",1,IF($E5569="USD",Settings!$B$22,IF($E5569="HKD",Settings!$B$23,1))))</f>
        <v>1</v>
      </c>
      <c r="Q5569">
        <f t="shared" si="787"/>
        <v>0</v>
      </c>
      <c r="R5569">
        <f t="shared" si="788"/>
        <v>0</v>
      </c>
      <c r="S5569" t="str">
        <f t="shared" si="780"/>
        <v/>
      </c>
      <c r="T5569" t="str">
        <f t="shared" si="781"/>
        <v/>
      </c>
      <c r="U5569" t="str">
        <f t="shared" si="782"/>
        <v/>
      </c>
    </row>
    <row r="5570" spans="12:21" ht="15" customHeight="1" x14ac:dyDescent="0.15">
      <c r="L5570" s="244" t="str">
        <f t="shared" si="783"/>
        <v/>
      </c>
      <c r="M5570" s="245" t="str">
        <f t="shared" si="784"/>
        <v/>
      </c>
      <c r="N5570" s="244" t="str">
        <f t="shared" si="785"/>
        <v/>
      </c>
      <c r="O5570" s="244" t="str">
        <f t="shared" si="786"/>
        <v/>
      </c>
      <c r="P5570">
        <f>IF($I5570&lt;&gt;"",$I5570,IF($E5570="SGD",1,IF($E5570="USD",Settings!$B$22,IF($E5570="HKD",Settings!$B$23,1))))</f>
        <v>1</v>
      </c>
      <c r="Q5570">
        <f t="shared" si="787"/>
        <v>0</v>
      </c>
      <c r="R5570">
        <f t="shared" si="788"/>
        <v>0</v>
      </c>
      <c r="S5570" t="str">
        <f t="shared" ref="S5570:S5633" si="789">IF(L5570="","",SUMIFS($M:$M,$L:$L,L5570,$T:$T,"&lt;="&amp;T5570))</f>
        <v/>
      </c>
      <c r="T5570" t="str">
        <f t="shared" ref="T5570:T5633" si="790">IF(L5570="","",INT(G5570)*100000+ROW())</f>
        <v/>
      </c>
      <c r="U5570" t="str">
        <f t="shared" ref="U5570:U5633" si="791">IF(L5570="","",IF(AND(COUNTIFS($L:$L,L5570,$S:$S,"&gt;-0.000001",$S:$S,"&lt;0.000001",$T:$T,"&gt;"&amp;T5570)=0,ABS(S5570)&gt;0.000001),1,0))</f>
        <v/>
      </c>
    </row>
    <row r="5571" spans="12:21" ht="15" customHeight="1" x14ac:dyDescent="0.15">
      <c r="L5571" s="244" t="str">
        <f t="shared" si="783"/>
        <v/>
      </c>
      <c r="M5571" s="245" t="str">
        <f t="shared" si="784"/>
        <v/>
      </c>
      <c r="N5571" s="244" t="str">
        <f t="shared" si="785"/>
        <v/>
      </c>
      <c r="O5571" s="244" t="str">
        <f t="shared" si="786"/>
        <v/>
      </c>
      <c r="P5571">
        <f>IF($I5571&lt;&gt;"",$I5571,IF($E5571="SGD",1,IF($E5571="USD",Settings!$B$22,IF($E5571="HKD",Settings!$B$23,1))))</f>
        <v>1</v>
      </c>
      <c r="Q5571">
        <f t="shared" si="787"/>
        <v>0</v>
      </c>
      <c r="R5571">
        <f t="shared" si="788"/>
        <v>0</v>
      </c>
      <c r="S5571" t="str">
        <f t="shared" si="789"/>
        <v/>
      </c>
      <c r="T5571" t="str">
        <f t="shared" si="790"/>
        <v/>
      </c>
      <c r="U5571" t="str">
        <f t="shared" si="791"/>
        <v/>
      </c>
    </row>
    <row r="5572" spans="12:21" ht="15" customHeight="1" x14ac:dyDescent="0.15">
      <c r="L5572" s="244" t="str">
        <f t="shared" si="783"/>
        <v/>
      </c>
      <c r="M5572" s="245" t="str">
        <f t="shared" si="784"/>
        <v/>
      </c>
      <c r="N5572" s="244" t="str">
        <f t="shared" si="785"/>
        <v/>
      </c>
      <c r="O5572" s="244" t="str">
        <f t="shared" si="786"/>
        <v/>
      </c>
      <c r="P5572">
        <f>IF($I5572&lt;&gt;"",$I5572,IF($E5572="SGD",1,IF($E5572="USD",Settings!$B$22,IF($E5572="HKD",Settings!$B$23,1))))</f>
        <v>1</v>
      </c>
      <c r="Q5572">
        <f t="shared" si="787"/>
        <v>0</v>
      </c>
      <c r="R5572">
        <f t="shared" si="788"/>
        <v>0</v>
      </c>
      <c r="S5572" t="str">
        <f t="shared" si="789"/>
        <v/>
      </c>
      <c r="T5572" t="str">
        <f t="shared" si="790"/>
        <v/>
      </c>
      <c r="U5572" t="str">
        <f t="shared" si="791"/>
        <v/>
      </c>
    </row>
    <row r="5573" spans="12:21" ht="15" customHeight="1" x14ac:dyDescent="0.15">
      <c r="L5573" s="244" t="str">
        <f t="shared" si="783"/>
        <v/>
      </c>
      <c r="M5573" s="245" t="str">
        <f t="shared" si="784"/>
        <v/>
      </c>
      <c r="N5573" s="244" t="str">
        <f t="shared" si="785"/>
        <v/>
      </c>
      <c r="O5573" s="244" t="str">
        <f t="shared" si="786"/>
        <v/>
      </c>
      <c r="P5573">
        <f>IF($I5573&lt;&gt;"",$I5573,IF($E5573="SGD",1,IF($E5573="USD",Settings!$B$22,IF($E5573="HKD",Settings!$B$23,1))))</f>
        <v>1</v>
      </c>
      <c r="Q5573">
        <f t="shared" si="787"/>
        <v>0</v>
      </c>
      <c r="R5573">
        <f t="shared" si="788"/>
        <v>0</v>
      </c>
      <c r="S5573" t="str">
        <f t="shared" si="789"/>
        <v/>
      </c>
      <c r="T5573" t="str">
        <f t="shared" si="790"/>
        <v/>
      </c>
      <c r="U5573" t="str">
        <f t="shared" si="791"/>
        <v/>
      </c>
    </row>
    <row r="5574" spans="12:21" ht="15" customHeight="1" x14ac:dyDescent="0.15">
      <c r="L5574" s="244" t="str">
        <f t="shared" si="783"/>
        <v/>
      </c>
      <c r="M5574" s="245" t="str">
        <f t="shared" si="784"/>
        <v/>
      </c>
      <c r="N5574" s="244" t="str">
        <f t="shared" si="785"/>
        <v/>
      </c>
      <c r="O5574" s="244" t="str">
        <f t="shared" si="786"/>
        <v/>
      </c>
      <c r="P5574">
        <f>IF($I5574&lt;&gt;"",$I5574,IF($E5574="SGD",1,IF($E5574="USD",Settings!$B$22,IF($E5574="HKD",Settings!$B$23,1))))</f>
        <v>1</v>
      </c>
      <c r="Q5574">
        <f t="shared" si="787"/>
        <v>0</v>
      </c>
      <c r="R5574">
        <f t="shared" si="788"/>
        <v>0</v>
      </c>
      <c r="S5574" t="str">
        <f t="shared" si="789"/>
        <v/>
      </c>
      <c r="T5574" t="str">
        <f t="shared" si="790"/>
        <v/>
      </c>
      <c r="U5574" t="str">
        <f t="shared" si="791"/>
        <v/>
      </c>
    </row>
    <row r="5575" spans="12:21" ht="15" customHeight="1" x14ac:dyDescent="0.15">
      <c r="L5575" s="244" t="str">
        <f t="shared" si="783"/>
        <v/>
      </c>
      <c r="M5575" s="245" t="str">
        <f t="shared" si="784"/>
        <v/>
      </c>
      <c r="N5575" s="244" t="str">
        <f t="shared" si="785"/>
        <v/>
      </c>
      <c r="O5575" s="244" t="str">
        <f t="shared" si="786"/>
        <v/>
      </c>
      <c r="P5575">
        <f>IF($I5575&lt;&gt;"",$I5575,IF($E5575="SGD",1,IF($E5575="USD",Settings!$B$22,IF($E5575="HKD",Settings!$B$23,1))))</f>
        <v>1</v>
      </c>
      <c r="Q5575">
        <f t="shared" si="787"/>
        <v>0</v>
      </c>
      <c r="R5575">
        <f t="shared" si="788"/>
        <v>0</v>
      </c>
      <c r="S5575" t="str">
        <f t="shared" si="789"/>
        <v/>
      </c>
      <c r="T5575" t="str">
        <f t="shared" si="790"/>
        <v/>
      </c>
      <c r="U5575" t="str">
        <f t="shared" si="791"/>
        <v/>
      </c>
    </row>
    <row r="5576" spans="12:21" ht="15" customHeight="1" x14ac:dyDescent="0.15">
      <c r="L5576" s="244" t="str">
        <f t="shared" si="783"/>
        <v/>
      </c>
      <c r="M5576" s="245" t="str">
        <f t="shared" si="784"/>
        <v/>
      </c>
      <c r="N5576" s="244" t="str">
        <f t="shared" si="785"/>
        <v/>
      </c>
      <c r="O5576" s="244" t="str">
        <f t="shared" si="786"/>
        <v/>
      </c>
      <c r="P5576">
        <f>IF($I5576&lt;&gt;"",$I5576,IF($E5576="SGD",1,IF($E5576="USD",Settings!$B$22,IF($E5576="HKD",Settings!$B$23,1))))</f>
        <v>1</v>
      </c>
      <c r="Q5576">
        <f t="shared" si="787"/>
        <v>0</v>
      </c>
      <c r="R5576">
        <f t="shared" si="788"/>
        <v>0</v>
      </c>
      <c r="S5576" t="str">
        <f t="shared" si="789"/>
        <v/>
      </c>
      <c r="T5576" t="str">
        <f t="shared" si="790"/>
        <v/>
      </c>
      <c r="U5576" t="str">
        <f t="shared" si="791"/>
        <v/>
      </c>
    </row>
    <row r="5577" spans="12:21" ht="15" customHeight="1" x14ac:dyDescent="0.15">
      <c r="L5577" s="244" t="str">
        <f t="shared" si="783"/>
        <v/>
      </c>
      <c r="M5577" s="245" t="str">
        <f t="shared" si="784"/>
        <v/>
      </c>
      <c r="N5577" s="244" t="str">
        <f t="shared" si="785"/>
        <v/>
      </c>
      <c r="O5577" s="244" t="str">
        <f t="shared" si="786"/>
        <v/>
      </c>
      <c r="P5577">
        <f>IF($I5577&lt;&gt;"",$I5577,IF($E5577="SGD",1,IF($E5577="USD",Settings!$B$22,IF($E5577="HKD",Settings!$B$23,1))))</f>
        <v>1</v>
      </c>
      <c r="Q5577">
        <f t="shared" si="787"/>
        <v>0</v>
      </c>
      <c r="R5577">
        <f t="shared" si="788"/>
        <v>0</v>
      </c>
      <c r="S5577" t="str">
        <f t="shared" si="789"/>
        <v/>
      </c>
      <c r="T5577" t="str">
        <f t="shared" si="790"/>
        <v/>
      </c>
      <c r="U5577" t="str">
        <f t="shared" si="791"/>
        <v/>
      </c>
    </row>
    <row r="5578" spans="12:21" ht="15" customHeight="1" x14ac:dyDescent="0.15">
      <c r="L5578" s="244" t="str">
        <f t="shared" si="783"/>
        <v/>
      </c>
      <c r="M5578" s="245" t="str">
        <f t="shared" si="784"/>
        <v/>
      </c>
      <c r="N5578" s="244" t="str">
        <f t="shared" si="785"/>
        <v/>
      </c>
      <c r="O5578" s="244" t="str">
        <f t="shared" si="786"/>
        <v/>
      </c>
      <c r="P5578">
        <f>IF($I5578&lt;&gt;"",$I5578,IF($E5578="SGD",1,IF($E5578="USD",Settings!$B$22,IF($E5578="HKD",Settings!$B$23,1))))</f>
        <v>1</v>
      </c>
      <c r="Q5578">
        <f t="shared" si="787"/>
        <v>0</v>
      </c>
      <c r="R5578">
        <f t="shared" si="788"/>
        <v>0</v>
      </c>
      <c r="S5578" t="str">
        <f t="shared" si="789"/>
        <v/>
      </c>
      <c r="T5578" t="str">
        <f t="shared" si="790"/>
        <v/>
      </c>
      <c r="U5578" t="str">
        <f t="shared" si="791"/>
        <v/>
      </c>
    </row>
    <row r="5579" spans="12:21" ht="15" customHeight="1" x14ac:dyDescent="0.15">
      <c r="L5579" s="244" t="str">
        <f t="shared" si="783"/>
        <v/>
      </c>
      <c r="M5579" s="245" t="str">
        <f t="shared" si="784"/>
        <v/>
      </c>
      <c r="N5579" s="244" t="str">
        <f t="shared" si="785"/>
        <v/>
      </c>
      <c r="O5579" s="244" t="str">
        <f t="shared" si="786"/>
        <v/>
      </c>
      <c r="P5579">
        <f>IF($I5579&lt;&gt;"",$I5579,IF($E5579="SGD",1,IF($E5579="USD",Settings!$B$22,IF($E5579="HKD",Settings!$B$23,1))))</f>
        <v>1</v>
      </c>
      <c r="Q5579">
        <f t="shared" si="787"/>
        <v>0</v>
      </c>
      <c r="R5579">
        <f t="shared" si="788"/>
        <v>0</v>
      </c>
      <c r="S5579" t="str">
        <f t="shared" si="789"/>
        <v/>
      </c>
      <c r="T5579" t="str">
        <f t="shared" si="790"/>
        <v/>
      </c>
      <c r="U5579" t="str">
        <f t="shared" si="791"/>
        <v/>
      </c>
    </row>
    <row r="5580" spans="12:21" ht="15" customHeight="1" x14ac:dyDescent="0.15">
      <c r="L5580" s="244" t="str">
        <f t="shared" si="783"/>
        <v/>
      </c>
      <c r="M5580" s="245" t="str">
        <f t="shared" si="784"/>
        <v/>
      </c>
      <c r="N5580" s="244" t="str">
        <f t="shared" si="785"/>
        <v/>
      </c>
      <c r="O5580" s="244" t="str">
        <f t="shared" si="786"/>
        <v/>
      </c>
      <c r="P5580">
        <f>IF($I5580&lt;&gt;"",$I5580,IF($E5580="SGD",1,IF($E5580="USD",Settings!$B$22,IF($E5580="HKD",Settings!$B$23,1))))</f>
        <v>1</v>
      </c>
      <c r="Q5580">
        <f t="shared" si="787"/>
        <v>0</v>
      </c>
      <c r="R5580">
        <f t="shared" si="788"/>
        <v>0</v>
      </c>
      <c r="S5580" t="str">
        <f t="shared" si="789"/>
        <v/>
      </c>
      <c r="T5580" t="str">
        <f t="shared" si="790"/>
        <v/>
      </c>
      <c r="U5580" t="str">
        <f t="shared" si="791"/>
        <v/>
      </c>
    </row>
    <row r="5581" spans="12:21" ht="15" customHeight="1" x14ac:dyDescent="0.15">
      <c r="L5581" s="244" t="str">
        <f t="shared" si="783"/>
        <v/>
      </c>
      <c r="M5581" s="245" t="str">
        <f t="shared" si="784"/>
        <v/>
      </c>
      <c r="N5581" s="244" t="str">
        <f t="shared" si="785"/>
        <v/>
      </c>
      <c r="O5581" s="244" t="str">
        <f t="shared" si="786"/>
        <v/>
      </c>
      <c r="P5581">
        <f>IF($I5581&lt;&gt;"",$I5581,IF($E5581="SGD",1,IF($E5581="USD",Settings!$B$22,IF($E5581="HKD",Settings!$B$23,1))))</f>
        <v>1</v>
      </c>
      <c r="Q5581">
        <f t="shared" si="787"/>
        <v>0</v>
      </c>
      <c r="R5581">
        <f t="shared" si="788"/>
        <v>0</v>
      </c>
      <c r="S5581" t="str">
        <f t="shared" si="789"/>
        <v/>
      </c>
      <c r="T5581" t="str">
        <f t="shared" si="790"/>
        <v/>
      </c>
      <c r="U5581" t="str">
        <f t="shared" si="791"/>
        <v/>
      </c>
    </row>
    <row r="5582" spans="12:21" ht="15" customHeight="1" x14ac:dyDescent="0.15">
      <c r="L5582" s="244" t="str">
        <f t="shared" si="783"/>
        <v/>
      </c>
      <c r="M5582" s="245" t="str">
        <f t="shared" si="784"/>
        <v/>
      </c>
      <c r="N5582" s="244" t="str">
        <f t="shared" si="785"/>
        <v/>
      </c>
      <c r="O5582" s="244" t="str">
        <f t="shared" si="786"/>
        <v/>
      </c>
      <c r="P5582">
        <f>IF($I5582&lt;&gt;"",$I5582,IF($E5582="SGD",1,IF($E5582="USD",Settings!$B$22,IF($E5582="HKD",Settings!$B$23,1))))</f>
        <v>1</v>
      </c>
      <c r="Q5582">
        <f t="shared" si="787"/>
        <v>0</v>
      </c>
      <c r="R5582">
        <f t="shared" si="788"/>
        <v>0</v>
      </c>
      <c r="S5582" t="str">
        <f t="shared" si="789"/>
        <v/>
      </c>
      <c r="T5582" t="str">
        <f t="shared" si="790"/>
        <v/>
      </c>
      <c r="U5582" t="str">
        <f t="shared" si="791"/>
        <v/>
      </c>
    </row>
    <row r="5583" spans="12:21" ht="15" customHeight="1" x14ac:dyDescent="0.15">
      <c r="L5583" s="244" t="str">
        <f t="shared" si="783"/>
        <v/>
      </c>
      <c r="M5583" s="245" t="str">
        <f t="shared" si="784"/>
        <v/>
      </c>
      <c r="N5583" s="244" t="str">
        <f t="shared" si="785"/>
        <v/>
      </c>
      <c r="O5583" s="244" t="str">
        <f t="shared" si="786"/>
        <v/>
      </c>
      <c r="P5583">
        <f>IF($I5583&lt;&gt;"",$I5583,IF($E5583="SGD",1,IF($E5583="USD",Settings!$B$22,IF($E5583="HKD",Settings!$B$23,1))))</f>
        <v>1</v>
      </c>
      <c r="Q5583">
        <f t="shared" si="787"/>
        <v>0</v>
      </c>
      <c r="R5583">
        <f t="shared" si="788"/>
        <v>0</v>
      </c>
      <c r="S5583" t="str">
        <f t="shared" si="789"/>
        <v/>
      </c>
      <c r="T5583" t="str">
        <f t="shared" si="790"/>
        <v/>
      </c>
      <c r="U5583" t="str">
        <f t="shared" si="791"/>
        <v/>
      </c>
    </row>
    <row r="5584" spans="12:21" ht="15" customHeight="1" x14ac:dyDescent="0.15">
      <c r="L5584" s="244" t="str">
        <f t="shared" si="783"/>
        <v/>
      </c>
      <c r="M5584" s="245" t="str">
        <f t="shared" si="784"/>
        <v/>
      </c>
      <c r="N5584" s="244" t="str">
        <f t="shared" si="785"/>
        <v/>
      </c>
      <c r="O5584" s="244" t="str">
        <f t="shared" si="786"/>
        <v/>
      </c>
      <c r="P5584">
        <f>IF($I5584&lt;&gt;"",$I5584,IF($E5584="SGD",1,IF($E5584="USD",Settings!$B$22,IF($E5584="HKD",Settings!$B$23,1))))</f>
        <v>1</v>
      </c>
      <c r="Q5584">
        <f t="shared" si="787"/>
        <v>0</v>
      </c>
      <c r="R5584">
        <f t="shared" si="788"/>
        <v>0</v>
      </c>
      <c r="S5584" t="str">
        <f t="shared" si="789"/>
        <v/>
      </c>
      <c r="T5584" t="str">
        <f t="shared" si="790"/>
        <v/>
      </c>
      <c r="U5584" t="str">
        <f t="shared" si="791"/>
        <v/>
      </c>
    </row>
    <row r="5585" spans="12:21" ht="15" customHeight="1" x14ac:dyDescent="0.15">
      <c r="L5585" s="244" t="str">
        <f t="shared" si="783"/>
        <v/>
      </c>
      <c r="M5585" s="245" t="str">
        <f t="shared" si="784"/>
        <v/>
      </c>
      <c r="N5585" s="244" t="str">
        <f t="shared" si="785"/>
        <v/>
      </c>
      <c r="O5585" s="244" t="str">
        <f t="shared" si="786"/>
        <v/>
      </c>
      <c r="P5585">
        <f>IF($I5585&lt;&gt;"",$I5585,IF($E5585="SGD",1,IF($E5585="USD",Settings!$B$22,IF($E5585="HKD",Settings!$B$23,1))))</f>
        <v>1</v>
      </c>
      <c r="Q5585">
        <f t="shared" si="787"/>
        <v>0</v>
      </c>
      <c r="R5585">
        <f t="shared" si="788"/>
        <v>0</v>
      </c>
      <c r="S5585" t="str">
        <f t="shared" si="789"/>
        <v/>
      </c>
      <c r="T5585" t="str">
        <f t="shared" si="790"/>
        <v/>
      </c>
      <c r="U5585" t="str">
        <f t="shared" si="791"/>
        <v/>
      </c>
    </row>
    <row r="5586" spans="12:21" ht="15" customHeight="1" x14ac:dyDescent="0.15">
      <c r="L5586" s="244" t="str">
        <f t="shared" si="783"/>
        <v/>
      </c>
      <c r="M5586" s="245" t="str">
        <f t="shared" si="784"/>
        <v/>
      </c>
      <c r="N5586" s="244" t="str">
        <f t="shared" si="785"/>
        <v/>
      </c>
      <c r="O5586" s="244" t="str">
        <f t="shared" si="786"/>
        <v/>
      </c>
      <c r="P5586">
        <f>IF($I5586&lt;&gt;"",$I5586,IF($E5586="SGD",1,IF($E5586="USD",Settings!$B$22,IF($E5586="HKD",Settings!$B$23,1))))</f>
        <v>1</v>
      </c>
      <c r="Q5586">
        <f t="shared" si="787"/>
        <v>0</v>
      </c>
      <c r="R5586">
        <f t="shared" si="788"/>
        <v>0</v>
      </c>
      <c r="S5586" t="str">
        <f t="shared" si="789"/>
        <v/>
      </c>
      <c r="T5586" t="str">
        <f t="shared" si="790"/>
        <v/>
      </c>
      <c r="U5586" t="str">
        <f t="shared" si="791"/>
        <v/>
      </c>
    </row>
    <row r="5587" spans="12:21" ht="15" customHeight="1" x14ac:dyDescent="0.15">
      <c r="L5587" s="244" t="str">
        <f t="shared" si="783"/>
        <v/>
      </c>
      <c r="M5587" s="245" t="str">
        <f t="shared" si="784"/>
        <v/>
      </c>
      <c r="N5587" s="244" t="str">
        <f t="shared" si="785"/>
        <v/>
      </c>
      <c r="O5587" s="244" t="str">
        <f t="shared" si="786"/>
        <v/>
      </c>
      <c r="P5587">
        <f>IF($I5587&lt;&gt;"",$I5587,IF($E5587="SGD",1,IF($E5587="USD",Settings!$B$22,IF($E5587="HKD",Settings!$B$23,1))))</f>
        <v>1</v>
      </c>
      <c r="Q5587">
        <f t="shared" si="787"/>
        <v>0</v>
      </c>
      <c r="R5587">
        <f t="shared" si="788"/>
        <v>0</v>
      </c>
      <c r="S5587" t="str">
        <f t="shared" si="789"/>
        <v/>
      </c>
      <c r="T5587" t="str">
        <f t="shared" si="790"/>
        <v/>
      </c>
      <c r="U5587" t="str">
        <f t="shared" si="791"/>
        <v/>
      </c>
    </row>
    <row r="5588" spans="12:21" ht="15" customHeight="1" x14ac:dyDescent="0.15">
      <c r="L5588" s="244" t="str">
        <f t="shared" si="783"/>
        <v/>
      </c>
      <c r="M5588" s="245" t="str">
        <f t="shared" si="784"/>
        <v/>
      </c>
      <c r="N5588" s="244" t="str">
        <f t="shared" si="785"/>
        <v/>
      </c>
      <c r="O5588" s="244" t="str">
        <f t="shared" si="786"/>
        <v/>
      </c>
      <c r="P5588">
        <f>IF($I5588&lt;&gt;"",$I5588,IF($E5588="SGD",1,IF($E5588="USD",Settings!$B$22,IF($E5588="HKD",Settings!$B$23,1))))</f>
        <v>1</v>
      </c>
      <c r="Q5588">
        <f t="shared" si="787"/>
        <v>0</v>
      </c>
      <c r="R5588">
        <f t="shared" si="788"/>
        <v>0</v>
      </c>
      <c r="S5588" t="str">
        <f t="shared" si="789"/>
        <v/>
      </c>
      <c r="T5588" t="str">
        <f t="shared" si="790"/>
        <v/>
      </c>
      <c r="U5588" t="str">
        <f t="shared" si="791"/>
        <v/>
      </c>
    </row>
    <row r="5589" spans="12:21" ht="15" customHeight="1" x14ac:dyDescent="0.15">
      <c r="L5589" s="244" t="str">
        <f t="shared" si="783"/>
        <v/>
      </c>
      <c r="M5589" s="245" t="str">
        <f t="shared" si="784"/>
        <v/>
      </c>
      <c r="N5589" s="244" t="str">
        <f t="shared" si="785"/>
        <v/>
      </c>
      <c r="O5589" s="244" t="str">
        <f t="shared" si="786"/>
        <v/>
      </c>
      <c r="P5589">
        <f>IF($I5589&lt;&gt;"",$I5589,IF($E5589="SGD",1,IF($E5589="USD",Settings!$B$22,IF($E5589="HKD",Settings!$B$23,1))))</f>
        <v>1</v>
      </c>
      <c r="Q5589">
        <f t="shared" si="787"/>
        <v>0</v>
      </c>
      <c r="R5589">
        <f t="shared" si="788"/>
        <v>0</v>
      </c>
      <c r="S5589" t="str">
        <f t="shared" si="789"/>
        <v/>
      </c>
      <c r="T5589" t="str">
        <f t="shared" si="790"/>
        <v/>
      </c>
      <c r="U5589" t="str">
        <f t="shared" si="791"/>
        <v/>
      </c>
    </row>
    <row r="5590" spans="12:21" ht="15" customHeight="1" x14ac:dyDescent="0.15">
      <c r="L5590" s="244" t="str">
        <f t="shared" si="783"/>
        <v/>
      </c>
      <c r="M5590" s="245" t="str">
        <f t="shared" si="784"/>
        <v/>
      </c>
      <c r="N5590" s="244" t="str">
        <f t="shared" si="785"/>
        <v/>
      </c>
      <c r="O5590" s="244" t="str">
        <f t="shared" si="786"/>
        <v/>
      </c>
      <c r="P5590">
        <f>IF($I5590&lt;&gt;"",$I5590,IF($E5590="SGD",1,IF($E5590="USD",Settings!$B$22,IF($E5590="HKD",Settings!$B$23,1))))</f>
        <v>1</v>
      </c>
      <c r="Q5590">
        <f t="shared" si="787"/>
        <v>0</v>
      </c>
      <c r="R5590">
        <f t="shared" si="788"/>
        <v>0</v>
      </c>
      <c r="S5590" t="str">
        <f t="shared" si="789"/>
        <v/>
      </c>
      <c r="T5590" t="str">
        <f t="shared" si="790"/>
        <v/>
      </c>
      <c r="U5590" t="str">
        <f t="shared" si="791"/>
        <v/>
      </c>
    </row>
    <row r="5591" spans="12:21" ht="15" customHeight="1" x14ac:dyDescent="0.15">
      <c r="L5591" s="244" t="str">
        <f t="shared" si="783"/>
        <v/>
      </c>
      <c r="M5591" s="245" t="str">
        <f t="shared" si="784"/>
        <v/>
      </c>
      <c r="N5591" s="244" t="str">
        <f t="shared" si="785"/>
        <v/>
      </c>
      <c r="O5591" s="244" t="str">
        <f t="shared" si="786"/>
        <v/>
      </c>
      <c r="P5591">
        <f>IF($I5591&lt;&gt;"",$I5591,IF($E5591="SGD",1,IF($E5591="USD",Settings!$B$22,IF($E5591="HKD",Settings!$B$23,1))))</f>
        <v>1</v>
      </c>
      <c r="Q5591">
        <f t="shared" si="787"/>
        <v>0</v>
      </c>
      <c r="R5591">
        <f t="shared" si="788"/>
        <v>0</v>
      </c>
      <c r="S5591" t="str">
        <f t="shared" si="789"/>
        <v/>
      </c>
      <c r="T5591" t="str">
        <f t="shared" si="790"/>
        <v/>
      </c>
      <c r="U5591" t="str">
        <f t="shared" si="791"/>
        <v/>
      </c>
    </row>
    <row r="5592" spans="12:21" ht="15" customHeight="1" x14ac:dyDescent="0.15">
      <c r="L5592" s="244" t="str">
        <f t="shared" si="783"/>
        <v/>
      </c>
      <c r="M5592" s="245" t="str">
        <f t="shared" si="784"/>
        <v/>
      </c>
      <c r="N5592" s="244" t="str">
        <f t="shared" si="785"/>
        <v/>
      </c>
      <c r="O5592" s="244" t="str">
        <f t="shared" si="786"/>
        <v/>
      </c>
      <c r="P5592">
        <f>IF($I5592&lt;&gt;"",$I5592,IF($E5592="SGD",1,IF($E5592="USD",Settings!$B$22,IF($E5592="HKD",Settings!$B$23,1))))</f>
        <v>1</v>
      </c>
      <c r="Q5592">
        <f t="shared" si="787"/>
        <v>0</v>
      </c>
      <c r="R5592">
        <f t="shared" si="788"/>
        <v>0</v>
      </c>
      <c r="S5592" t="str">
        <f t="shared" si="789"/>
        <v/>
      </c>
      <c r="T5592" t="str">
        <f t="shared" si="790"/>
        <v/>
      </c>
      <c r="U5592" t="str">
        <f t="shared" si="791"/>
        <v/>
      </c>
    </row>
    <row r="5593" spans="12:21" ht="15" customHeight="1" x14ac:dyDescent="0.15">
      <c r="L5593" s="244" t="str">
        <f t="shared" si="783"/>
        <v/>
      </c>
      <c r="M5593" s="245" t="str">
        <f t="shared" si="784"/>
        <v/>
      </c>
      <c r="N5593" s="244" t="str">
        <f t="shared" si="785"/>
        <v/>
      </c>
      <c r="O5593" s="244" t="str">
        <f t="shared" si="786"/>
        <v/>
      </c>
      <c r="P5593">
        <f>IF($I5593&lt;&gt;"",$I5593,IF($E5593="SGD",1,IF($E5593="USD",Settings!$B$22,IF($E5593="HKD",Settings!$B$23,1))))</f>
        <v>1</v>
      </c>
      <c r="Q5593">
        <f t="shared" si="787"/>
        <v>0</v>
      </c>
      <c r="R5593">
        <f t="shared" si="788"/>
        <v>0</v>
      </c>
      <c r="S5593" t="str">
        <f t="shared" si="789"/>
        <v/>
      </c>
      <c r="T5593" t="str">
        <f t="shared" si="790"/>
        <v/>
      </c>
      <c r="U5593" t="str">
        <f t="shared" si="791"/>
        <v/>
      </c>
    </row>
    <row r="5594" spans="12:21" ht="15" customHeight="1" x14ac:dyDescent="0.15">
      <c r="L5594" s="244" t="str">
        <f t="shared" si="783"/>
        <v/>
      </c>
      <c r="M5594" s="245" t="str">
        <f t="shared" si="784"/>
        <v/>
      </c>
      <c r="N5594" s="244" t="str">
        <f t="shared" si="785"/>
        <v/>
      </c>
      <c r="O5594" s="244" t="str">
        <f t="shared" si="786"/>
        <v/>
      </c>
      <c r="P5594">
        <f>IF($I5594&lt;&gt;"",$I5594,IF($E5594="SGD",1,IF($E5594="USD",Settings!$B$22,IF($E5594="HKD",Settings!$B$23,1))))</f>
        <v>1</v>
      </c>
      <c r="Q5594">
        <f t="shared" si="787"/>
        <v>0</v>
      </c>
      <c r="R5594">
        <f t="shared" si="788"/>
        <v>0</v>
      </c>
      <c r="S5594" t="str">
        <f t="shared" si="789"/>
        <v/>
      </c>
      <c r="T5594" t="str">
        <f t="shared" si="790"/>
        <v/>
      </c>
      <c r="U5594" t="str">
        <f t="shared" si="791"/>
        <v/>
      </c>
    </row>
    <row r="5595" spans="12:21" ht="15" customHeight="1" x14ac:dyDescent="0.15">
      <c r="L5595" s="244" t="str">
        <f t="shared" si="783"/>
        <v/>
      </c>
      <c r="M5595" s="245" t="str">
        <f t="shared" si="784"/>
        <v/>
      </c>
      <c r="N5595" s="244" t="str">
        <f t="shared" si="785"/>
        <v/>
      </c>
      <c r="O5595" s="244" t="str">
        <f t="shared" si="786"/>
        <v/>
      </c>
      <c r="P5595">
        <f>IF($I5595&lt;&gt;"",$I5595,IF($E5595="SGD",1,IF($E5595="USD",Settings!$B$22,IF($E5595="HKD",Settings!$B$23,1))))</f>
        <v>1</v>
      </c>
      <c r="Q5595">
        <f t="shared" si="787"/>
        <v>0</v>
      </c>
      <c r="R5595">
        <f t="shared" si="788"/>
        <v>0</v>
      </c>
      <c r="S5595" t="str">
        <f t="shared" si="789"/>
        <v/>
      </c>
      <c r="T5595" t="str">
        <f t="shared" si="790"/>
        <v/>
      </c>
      <c r="U5595" t="str">
        <f t="shared" si="791"/>
        <v/>
      </c>
    </row>
    <row r="5596" spans="12:21" ht="15" customHeight="1" x14ac:dyDescent="0.15">
      <c r="L5596" s="244" t="str">
        <f t="shared" si="783"/>
        <v/>
      </c>
      <c r="M5596" s="245" t="str">
        <f t="shared" si="784"/>
        <v/>
      </c>
      <c r="N5596" s="244" t="str">
        <f t="shared" si="785"/>
        <v/>
      </c>
      <c r="O5596" s="244" t="str">
        <f t="shared" si="786"/>
        <v/>
      </c>
      <c r="P5596">
        <f>IF($I5596&lt;&gt;"",$I5596,IF($E5596="SGD",1,IF($E5596="USD",Settings!$B$22,IF($E5596="HKD",Settings!$B$23,1))))</f>
        <v>1</v>
      </c>
      <c r="Q5596">
        <f t="shared" si="787"/>
        <v>0</v>
      </c>
      <c r="R5596">
        <f t="shared" si="788"/>
        <v>0</v>
      </c>
      <c r="S5596" t="str">
        <f t="shared" si="789"/>
        <v/>
      </c>
      <c r="T5596" t="str">
        <f t="shared" si="790"/>
        <v/>
      </c>
      <c r="U5596" t="str">
        <f t="shared" si="791"/>
        <v/>
      </c>
    </row>
    <row r="5597" spans="12:21" ht="15" customHeight="1" x14ac:dyDescent="0.15">
      <c r="L5597" s="244" t="str">
        <f t="shared" si="783"/>
        <v/>
      </c>
      <c r="M5597" s="245" t="str">
        <f t="shared" si="784"/>
        <v/>
      </c>
      <c r="N5597" s="244" t="str">
        <f t="shared" si="785"/>
        <v/>
      </c>
      <c r="O5597" s="244" t="str">
        <f t="shared" si="786"/>
        <v/>
      </c>
      <c r="P5597">
        <f>IF($I5597&lt;&gt;"",$I5597,IF($E5597="SGD",1,IF($E5597="USD",Settings!$B$22,IF($E5597="HKD",Settings!$B$23,1))))</f>
        <v>1</v>
      </c>
      <c r="Q5597">
        <f t="shared" si="787"/>
        <v>0</v>
      </c>
      <c r="R5597">
        <f t="shared" si="788"/>
        <v>0</v>
      </c>
      <c r="S5597" t="str">
        <f t="shared" si="789"/>
        <v/>
      </c>
      <c r="T5597" t="str">
        <f t="shared" si="790"/>
        <v/>
      </c>
      <c r="U5597" t="str">
        <f t="shared" si="791"/>
        <v/>
      </c>
    </row>
    <row r="5598" spans="12:21" ht="15" customHeight="1" x14ac:dyDescent="0.15">
      <c r="L5598" s="244" t="str">
        <f t="shared" si="783"/>
        <v/>
      </c>
      <c r="M5598" s="245" t="str">
        <f t="shared" si="784"/>
        <v/>
      </c>
      <c r="N5598" s="244" t="str">
        <f t="shared" si="785"/>
        <v/>
      </c>
      <c r="O5598" s="244" t="str">
        <f t="shared" si="786"/>
        <v/>
      </c>
      <c r="P5598">
        <f>IF($I5598&lt;&gt;"",$I5598,IF($E5598="SGD",1,IF($E5598="USD",Settings!$B$22,IF($E5598="HKD",Settings!$B$23,1))))</f>
        <v>1</v>
      </c>
      <c r="Q5598">
        <f t="shared" si="787"/>
        <v>0</v>
      </c>
      <c r="R5598">
        <f t="shared" si="788"/>
        <v>0</v>
      </c>
      <c r="S5598" t="str">
        <f t="shared" si="789"/>
        <v/>
      </c>
      <c r="T5598" t="str">
        <f t="shared" si="790"/>
        <v/>
      </c>
      <c r="U5598" t="str">
        <f t="shared" si="791"/>
        <v/>
      </c>
    </row>
    <row r="5599" spans="12:21" ht="15" customHeight="1" x14ac:dyDescent="0.15">
      <c r="L5599" s="244" t="str">
        <f t="shared" si="783"/>
        <v/>
      </c>
      <c r="M5599" s="245" t="str">
        <f t="shared" si="784"/>
        <v/>
      </c>
      <c r="N5599" s="244" t="str">
        <f t="shared" si="785"/>
        <v/>
      </c>
      <c r="O5599" s="244" t="str">
        <f t="shared" si="786"/>
        <v/>
      </c>
      <c r="P5599">
        <f>IF($I5599&lt;&gt;"",$I5599,IF($E5599="SGD",1,IF($E5599="USD",Settings!$B$22,IF($E5599="HKD",Settings!$B$23,1))))</f>
        <v>1</v>
      </c>
      <c r="Q5599">
        <f t="shared" si="787"/>
        <v>0</v>
      </c>
      <c r="R5599">
        <f t="shared" si="788"/>
        <v>0</v>
      </c>
      <c r="S5599" t="str">
        <f t="shared" si="789"/>
        <v/>
      </c>
      <c r="T5599" t="str">
        <f t="shared" si="790"/>
        <v/>
      </c>
      <c r="U5599" t="str">
        <f t="shared" si="791"/>
        <v/>
      </c>
    </row>
    <row r="5600" spans="12:21" ht="15" customHeight="1" x14ac:dyDescent="0.15">
      <c r="L5600" s="244" t="str">
        <f t="shared" si="783"/>
        <v/>
      </c>
      <c r="M5600" s="245" t="str">
        <f t="shared" si="784"/>
        <v/>
      </c>
      <c r="N5600" s="244" t="str">
        <f t="shared" si="785"/>
        <v/>
      </c>
      <c r="O5600" s="244" t="str">
        <f t="shared" si="786"/>
        <v/>
      </c>
      <c r="P5600">
        <f>IF($I5600&lt;&gt;"",$I5600,IF($E5600="SGD",1,IF($E5600="USD",Settings!$B$22,IF($E5600="HKD",Settings!$B$23,1))))</f>
        <v>1</v>
      </c>
      <c r="Q5600">
        <f t="shared" si="787"/>
        <v>0</v>
      </c>
      <c r="R5600">
        <f t="shared" si="788"/>
        <v>0</v>
      </c>
      <c r="S5600" t="str">
        <f t="shared" si="789"/>
        <v/>
      </c>
      <c r="T5600" t="str">
        <f t="shared" si="790"/>
        <v/>
      </c>
      <c r="U5600" t="str">
        <f t="shared" si="791"/>
        <v/>
      </c>
    </row>
    <row r="5601" spans="12:21" ht="15" customHeight="1" x14ac:dyDescent="0.15">
      <c r="L5601" s="244" t="str">
        <f t="shared" si="783"/>
        <v/>
      </c>
      <c r="M5601" s="245" t="str">
        <f t="shared" si="784"/>
        <v/>
      </c>
      <c r="N5601" s="244" t="str">
        <f t="shared" si="785"/>
        <v/>
      </c>
      <c r="O5601" s="244" t="str">
        <f t="shared" si="786"/>
        <v/>
      </c>
      <c r="P5601">
        <f>IF($I5601&lt;&gt;"",$I5601,IF($E5601="SGD",1,IF($E5601="USD",Settings!$B$22,IF($E5601="HKD",Settings!$B$23,1))))</f>
        <v>1</v>
      </c>
      <c r="Q5601">
        <f t="shared" si="787"/>
        <v>0</v>
      </c>
      <c r="R5601">
        <f t="shared" si="788"/>
        <v>0</v>
      </c>
      <c r="S5601" t="str">
        <f t="shared" si="789"/>
        <v/>
      </c>
      <c r="T5601" t="str">
        <f t="shared" si="790"/>
        <v/>
      </c>
      <c r="U5601" t="str">
        <f t="shared" si="791"/>
        <v/>
      </c>
    </row>
    <row r="5602" spans="12:21" ht="15" customHeight="1" x14ac:dyDescent="0.15">
      <c r="L5602" s="244" t="str">
        <f t="shared" si="783"/>
        <v/>
      </c>
      <c r="M5602" s="245" t="str">
        <f t="shared" si="784"/>
        <v/>
      </c>
      <c r="N5602" s="244" t="str">
        <f t="shared" si="785"/>
        <v/>
      </c>
      <c r="O5602" s="244" t="str">
        <f t="shared" si="786"/>
        <v/>
      </c>
      <c r="P5602">
        <f>IF($I5602&lt;&gt;"",$I5602,IF($E5602="SGD",1,IF($E5602="USD",Settings!$B$22,IF($E5602="HKD",Settings!$B$23,1))))</f>
        <v>1</v>
      </c>
      <c r="Q5602">
        <f t="shared" si="787"/>
        <v>0</v>
      </c>
      <c r="R5602">
        <f t="shared" si="788"/>
        <v>0</v>
      </c>
      <c r="S5602" t="str">
        <f t="shared" si="789"/>
        <v/>
      </c>
      <c r="T5602" t="str">
        <f t="shared" si="790"/>
        <v/>
      </c>
      <c r="U5602" t="str">
        <f t="shared" si="791"/>
        <v/>
      </c>
    </row>
    <row r="5603" spans="12:21" ht="15" customHeight="1" x14ac:dyDescent="0.15">
      <c r="L5603" s="244" t="str">
        <f t="shared" si="783"/>
        <v/>
      </c>
      <c r="M5603" s="245" t="str">
        <f t="shared" si="784"/>
        <v/>
      </c>
      <c r="N5603" s="244" t="str">
        <f t="shared" si="785"/>
        <v/>
      </c>
      <c r="O5603" s="244" t="str">
        <f t="shared" si="786"/>
        <v/>
      </c>
      <c r="P5603">
        <f>IF($I5603&lt;&gt;"",$I5603,IF($E5603="SGD",1,IF($E5603="USD",Settings!$B$22,IF($E5603="HKD",Settings!$B$23,1))))</f>
        <v>1</v>
      </c>
      <c r="Q5603">
        <f t="shared" si="787"/>
        <v>0</v>
      </c>
      <c r="R5603">
        <f t="shared" si="788"/>
        <v>0</v>
      </c>
      <c r="S5603" t="str">
        <f t="shared" si="789"/>
        <v/>
      </c>
      <c r="T5603" t="str">
        <f t="shared" si="790"/>
        <v/>
      </c>
      <c r="U5603" t="str">
        <f t="shared" si="791"/>
        <v/>
      </c>
    </row>
    <row r="5604" spans="12:21" ht="15" customHeight="1" x14ac:dyDescent="0.15">
      <c r="L5604" s="244" t="str">
        <f t="shared" si="783"/>
        <v/>
      </c>
      <c r="M5604" s="245" t="str">
        <f t="shared" si="784"/>
        <v/>
      </c>
      <c r="N5604" s="244" t="str">
        <f t="shared" si="785"/>
        <v/>
      </c>
      <c r="O5604" s="244" t="str">
        <f t="shared" si="786"/>
        <v/>
      </c>
      <c r="P5604">
        <f>IF($I5604&lt;&gt;"",$I5604,IF($E5604="SGD",1,IF($E5604="USD",Settings!$B$22,IF($E5604="HKD",Settings!$B$23,1))))</f>
        <v>1</v>
      </c>
      <c r="Q5604">
        <f t="shared" si="787"/>
        <v>0</v>
      </c>
      <c r="R5604">
        <f t="shared" si="788"/>
        <v>0</v>
      </c>
      <c r="S5604" t="str">
        <f t="shared" si="789"/>
        <v/>
      </c>
      <c r="T5604" t="str">
        <f t="shared" si="790"/>
        <v/>
      </c>
      <c r="U5604" t="str">
        <f t="shared" si="791"/>
        <v/>
      </c>
    </row>
    <row r="5605" spans="12:21" ht="15" customHeight="1" x14ac:dyDescent="0.15">
      <c r="L5605" s="244" t="str">
        <f t="shared" si="783"/>
        <v/>
      </c>
      <c r="M5605" s="245" t="str">
        <f t="shared" si="784"/>
        <v/>
      </c>
      <c r="N5605" s="244" t="str">
        <f t="shared" si="785"/>
        <v/>
      </c>
      <c r="O5605" s="244" t="str">
        <f t="shared" si="786"/>
        <v/>
      </c>
      <c r="P5605">
        <f>IF($I5605&lt;&gt;"",$I5605,IF($E5605="SGD",1,IF($E5605="USD",Settings!$B$22,IF($E5605="HKD",Settings!$B$23,1))))</f>
        <v>1</v>
      </c>
      <c r="Q5605">
        <f t="shared" si="787"/>
        <v>0</v>
      </c>
      <c r="R5605">
        <f t="shared" si="788"/>
        <v>0</v>
      </c>
      <c r="S5605" t="str">
        <f t="shared" si="789"/>
        <v/>
      </c>
      <c r="T5605" t="str">
        <f t="shared" si="790"/>
        <v/>
      </c>
      <c r="U5605" t="str">
        <f t="shared" si="791"/>
        <v/>
      </c>
    </row>
    <row r="5606" spans="12:21" ht="15" customHeight="1" x14ac:dyDescent="0.15">
      <c r="L5606" s="244" t="str">
        <f t="shared" si="783"/>
        <v/>
      </c>
      <c r="M5606" s="245" t="str">
        <f t="shared" si="784"/>
        <v/>
      </c>
      <c r="N5606" s="244" t="str">
        <f t="shared" si="785"/>
        <v/>
      </c>
      <c r="O5606" s="244" t="str">
        <f t="shared" si="786"/>
        <v/>
      </c>
      <c r="P5606">
        <f>IF($I5606&lt;&gt;"",$I5606,IF($E5606="SGD",1,IF($E5606="USD",Settings!$B$22,IF($E5606="HKD",Settings!$B$23,1))))</f>
        <v>1</v>
      </c>
      <c r="Q5606">
        <f t="shared" si="787"/>
        <v>0</v>
      </c>
      <c r="R5606">
        <f t="shared" si="788"/>
        <v>0</v>
      </c>
      <c r="S5606" t="str">
        <f t="shared" si="789"/>
        <v/>
      </c>
      <c r="T5606" t="str">
        <f t="shared" si="790"/>
        <v/>
      </c>
      <c r="U5606" t="str">
        <f t="shared" si="791"/>
        <v/>
      </c>
    </row>
    <row r="5607" spans="12:21" ht="15" customHeight="1" x14ac:dyDescent="0.15">
      <c r="L5607" s="244" t="str">
        <f t="shared" si="783"/>
        <v/>
      </c>
      <c r="M5607" s="245" t="str">
        <f t="shared" si="784"/>
        <v/>
      </c>
      <c r="N5607" s="244" t="str">
        <f t="shared" si="785"/>
        <v/>
      </c>
      <c r="O5607" s="244" t="str">
        <f t="shared" si="786"/>
        <v/>
      </c>
      <c r="P5607">
        <f>IF($I5607&lt;&gt;"",$I5607,IF($E5607="SGD",1,IF($E5607="USD",Settings!$B$22,IF($E5607="HKD",Settings!$B$23,1))))</f>
        <v>1</v>
      </c>
      <c r="Q5607">
        <f t="shared" si="787"/>
        <v>0</v>
      </c>
      <c r="R5607">
        <f t="shared" si="788"/>
        <v>0</v>
      </c>
      <c r="S5607" t="str">
        <f t="shared" si="789"/>
        <v/>
      </c>
      <c r="T5607" t="str">
        <f t="shared" si="790"/>
        <v/>
      </c>
      <c r="U5607" t="str">
        <f t="shared" si="791"/>
        <v/>
      </c>
    </row>
    <row r="5608" spans="12:21" ht="15" customHeight="1" x14ac:dyDescent="0.15">
      <c r="L5608" s="244" t="str">
        <f t="shared" si="783"/>
        <v/>
      </c>
      <c r="M5608" s="245" t="str">
        <f t="shared" si="784"/>
        <v/>
      </c>
      <c r="N5608" s="244" t="str">
        <f t="shared" si="785"/>
        <v/>
      </c>
      <c r="O5608" s="244" t="str">
        <f t="shared" si="786"/>
        <v/>
      </c>
      <c r="P5608">
        <f>IF($I5608&lt;&gt;"",$I5608,IF($E5608="SGD",1,IF($E5608="USD",Settings!$B$22,IF($E5608="HKD",Settings!$B$23,1))))</f>
        <v>1</v>
      </c>
      <c r="Q5608">
        <f t="shared" si="787"/>
        <v>0</v>
      </c>
      <c r="R5608">
        <f t="shared" si="788"/>
        <v>0</v>
      </c>
      <c r="S5608" t="str">
        <f t="shared" si="789"/>
        <v/>
      </c>
      <c r="T5608" t="str">
        <f t="shared" si="790"/>
        <v/>
      </c>
      <c r="U5608" t="str">
        <f t="shared" si="791"/>
        <v/>
      </c>
    </row>
    <row r="5609" spans="12:21" ht="15" customHeight="1" x14ac:dyDescent="0.15">
      <c r="L5609" s="244" t="str">
        <f t="shared" ref="L5609:L5672" si="792">IF(OR(B5609="",C5609="",E5609=""),"",B5609&amp;":"&amp;C5609&amp;":"&amp;E5609)</f>
        <v/>
      </c>
      <c r="M5609" s="245" t="str">
        <f t="shared" ref="M5609:M5672" si="793">IF(A5609="","",A5609*D5609)</f>
        <v/>
      </c>
      <c r="N5609" s="244" t="str">
        <f t="shared" ref="N5609:N5672" si="794">IF(A5609="","",IF(OR(A5609=1,A5609=0),J5609,0))</f>
        <v/>
      </c>
      <c r="O5609" s="244" t="str">
        <f t="shared" ref="O5609:O5672" si="795">IF(A5609="","",IF(A5609=-1,J5609,0))</f>
        <v/>
      </c>
      <c r="P5609">
        <f>IF($I5609&lt;&gt;"",$I5609,IF($E5609="SGD",1,IF($E5609="USD",Settings!$B$22,IF($E5609="HKD",Settings!$B$23,1))))</f>
        <v>1</v>
      </c>
      <c r="Q5609">
        <f t="shared" ref="Q5609:Q5672" si="796">IF($L5609="",0,($O5609-$N5609+IF($A5609=2,$J5609,0))*$P5609)</f>
        <v>0</v>
      </c>
      <c r="R5609">
        <f t="shared" ref="R5609:R5672" si="797">IF($L5609="",0,IF($A5609=2,$J5609*$P5609,0))</f>
        <v>0</v>
      </c>
      <c r="S5609" t="str">
        <f t="shared" si="789"/>
        <v/>
      </c>
      <c r="T5609" t="str">
        <f t="shared" si="790"/>
        <v/>
      </c>
      <c r="U5609" t="str">
        <f t="shared" si="791"/>
        <v/>
      </c>
    </row>
    <row r="5610" spans="12:21" ht="15" customHeight="1" x14ac:dyDescent="0.15">
      <c r="L5610" s="244" t="str">
        <f t="shared" si="792"/>
        <v/>
      </c>
      <c r="M5610" s="245" t="str">
        <f t="shared" si="793"/>
        <v/>
      </c>
      <c r="N5610" s="244" t="str">
        <f t="shared" si="794"/>
        <v/>
      </c>
      <c r="O5610" s="244" t="str">
        <f t="shared" si="795"/>
        <v/>
      </c>
      <c r="P5610">
        <f>IF($I5610&lt;&gt;"",$I5610,IF($E5610="SGD",1,IF($E5610="USD",Settings!$B$22,IF($E5610="HKD",Settings!$B$23,1))))</f>
        <v>1</v>
      </c>
      <c r="Q5610">
        <f t="shared" si="796"/>
        <v>0</v>
      </c>
      <c r="R5610">
        <f t="shared" si="797"/>
        <v>0</v>
      </c>
      <c r="S5610" t="str">
        <f t="shared" si="789"/>
        <v/>
      </c>
      <c r="T5610" t="str">
        <f t="shared" si="790"/>
        <v/>
      </c>
      <c r="U5610" t="str">
        <f t="shared" si="791"/>
        <v/>
      </c>
    </row>
    <row r="5611" spans="12:21" ht="15" customHeight="1" x14ac:dyDescent="0.15">
      <c r="L5611" s="244" t="str">
        <f t="shared" si="792"/>
        <v/>
      </c>
      <c r="M5611" s="245" t="str">
        <f t="shared" si="793"/>
        <v/>
      </c>
      <c r="N5611" s="244" t="str">
        <f t="shared" si="794"/>
        <v/>
      </c>
      <c r="O5611" s="244" t="str">
        <f t="shared" si="795"/>
        <v/>
      </c>
      <c r="P5611">
        <f>IF($I5611&lt;&gt;"",$I5611,IF($E5611="SGD",1,IF($E5611="USD",Settings!$B$22,IF($E5611="HKD",Settings!$B$23,1))))</f>
        <v>1</v>
      </c>
      <c r="Q5611">
        <f t="shared" si="796"/>
        <v>0</v>
      </c>
      <c r="R5611">
        <f t="shared" si="797"/>
        <v>0</v>
      </c>
      <c r="S5611" t="str">
        <f t="shared" si="789"/>
        <v/>
      </c>
      <c r="T5611" t="str">
        <f t="shared" si="790"/>
        <v/>
      </c>
      <c r="U5611" t="str">
        <f t="shared" si="791"/>
        <v/>
      </c>
    </row>
    <row r="5612" spans="12:21" ht="15" customHeight="1" x14ac:dyDescent="0.15">
      <c r="L5612" s="244" t="str">
        <f t="shared" si="792"/>
        <v/>
      </c>
      <c r="M5612" s="245" t="str">
        <f t="shared" si="793"/>
        <v/>
      </c>
      <c r="N5612" s="244" t="str">
        <f t="shared" si="794"/>
        <v/>
      </c>
      <c r="O5612" s="244" t="str">
        <f t="shared" si="795"/>
        <v/>
      </c>
      <c r="P5612">
        <f>IF($I5612&lt;&gt;"",$I5612,IF($E5612="SGD",1,IF($E5612="USD",Settings!$B$22,IF($E5612="HKD",Settings!$B$23,1))))</f>
        <v>1</v>
      </c>
      <c r="Q5612">
        <f t="shared" si="796"/>
        <v>0</v>
      </c>
      <c r="R5612">
        <f t="shared" si="797"/>
        <v>0</v>
      </c>
      <c r="S5612" t="str">
        <f t="shared" si="789"/>
        <v/>
      </c>
      <c r="T5612" t="str">
        <f t="shared" si="790"/>
        <v/>
      </c>
      <c r="U5612" t="str">
        <f t="shared" si="791"/>
        <v/>
      </c>
    </row>
    <row r="5613" spans="12:21" ht="15" customHeight="1" x14ac:dyDescent="0.15">
      <c r="L5613" s="244" t="str">
        <f t="shared" si="792"/>
        <v/>
      </c>
      <c r="M5613" s="245" t="str">
        <f t="shared" si="793"/>
        <v/>
      </c>
      <c r="N5613" s="244" t="str">
        <f t="shared" si="794"/>
        <v/>
      </c>
      <c r="O5613" s="244" t="str">
        <f t="shared" si="795"/>
        <v/>
      </c>
      <c r="P5613">
        <f>IF($I5613&lt;&gt;"",$I5613,IF($E5613="SGD",1,IF($E5613="USD",Settings!$B$22,IF($E5613="HKD",Settings!$B$23,1))))</f>
        <v>1</v>
      </c>
      <c r="Q5613">
        <f t="shared" si="796"/>
        <v>0</v>
      </c>
      <c r="R5613">
        <f t="shared" si="797"/>
        <v>0</v>
      </c>
      <c r="S5613" t="str">
        <f t="shared" si="789"/>
        <v/>
      </c>
      <c r="T5613" t="str">
        <f t="shared" si="790"/>
        <v/>
      </c>
      <c r="U5613" t="str">
        <f t="shared" si="791"/>
        <v/>
      </c>
    </row>
    <row r="5614" spans="12:21" ht="15" customHeight="1" x14ac:dyDescent="0.15">
      <c r="L5614" s="244" t="str">
        <f t="shared" si="792"/>
        <v/>
      </c>
      <c r="M5614" s="245" t="str">
        <f t="shared" si="793"/>
        <v/>
      </c>
      <c r="N5614" s="244" t="str">
        <f t="shared" si="794"/>
        <v/>
      </c>
      <c r="O5614" s="244" t="str">
        <f t="shared" si="795"/>
        <v/>
      </c>
      <c r="P5614">
        <f>IF($I5614&lt;&gt;"",$I5614,IF($E5614="SGD",1,IF($E5614="USD",Settings!$B$22,IF($E5614="HKD",Settings!$B$23,1))))</f>
        <v>1</v>
      </c>
      <c r="Q5614">
        <f t="shared" si="796"/>
        <v>0</v>
      </c>
      <c r="R5614">
        <f t="shared" si="797"/>
        <v>0</v>
      </c>
      <c r="S5614" t="str">
        <f t="shared" si="789"/>
        <v/>
      </c>
      <c r="T5614" t="str">
        <f t="shared" si="790"/>
        <v/>
      </c>
      <c r="U5614" t="str">
        <f t="shared" si="791"/>
        <v/>
      </c>
    </row>
    <row r="5615" spans="12:21" ht="15" customHeight="1" x14ac:dyDescent="0.15">
      <c r="L5615" s="244" t="str">
        <f t="shared" si="792"/>
        <v/>
      </c>
      <c r="M5615" s="245" t="str">
        <f t="shared" si="793"/>
        <v/>
      </c>
      <c r="N5615" s="244" t="str">
        <f t="shared" si="794"/>
        <v/>
      </c>
      <c r="O5615" s="244" t="str">
        <f t="shared" si="795"/>
        <v/>
      </c>
      <c r="P5615">
        <f>IF($I5615&lt;&gt;"",$I5615,IF($E5615="SGD",1,IF($E5615="USD",Settings!$B$22,IF($E5615="HKD",Settings!$B$23,1))))</f>
        <v>1</v>
      </c>
      <c r="Q5615">
        <f t="shared" si="796"/>
        <v>0</v>
      </c>
      <c r="R5615">
        <f t="shared" si="797"/>
        <v>0</v>
      </c>
      <c r="S5615" t="str">
        <f t="shared" si="789"/>
        <v/>
      </c>
      <c r="T5615" t="str">
        <f t="shared" si="790"/>
        <v/>
      </c>
      <c r="U5615" t="str">
        <f t="shared" si="791"/>
        <v/>
      </c>
    </row>
    <row r="5616" spans="12:21" ht="15" customHeight="1" x14ac:dyDescent="0.15">
      <c r="L5616" s="244" t="str">
        <f t="shared" si="792"/>
        <v/>
      </c>
      <c r="M5616" s="245" t="str">
        <f t="shared" si="793"/>
        <v/>
      </c>
      <c r="N5616" s="244" t="str">
        <f t="shared" si="794"/>
        <v/>
      </c>
      <c r="O5616" s="244" t="str">
        <f t="shared" si="795"/>
        <v/>
      </c>
      <c r="P5616">
        <f>IF($I5616&lt;&gt;"",$I5616,IF($E5616="SGD",1,IF($E5616="USD",Settings!$B$22,IF($E5616="HKD",Settings!$B$23,1))))</f>
        <v>1</v>
      </c>
      <c r="Q5616">
        <f t="shared" si="796"/>
        <v>0</v>
      </c>
      <c r="R5616">
        <f t="shared" si="797"/>
        <v>0</v>
      </c>
      <c r="S5616" t="str">
        <f t="shared" si="789"/>
        <v/>
      </c>
      <c r="T5616" t="str">
        <f t="shared" si="790"/>
        <v/>
      </c>
      <c r="U5616" t="str">
        <f t="shared" si="791"/>
        <v/>
      </c>
    </row>
    <row r="5617" spans="12:21" ht="15" customHeight="1" x14ac:dyDescent="0.15">
      <c r="L5617" s="244" t="str">
        <f t="shared" si="792"/>
        <v/>
      </c>
      <c r="M5617" s="245" t="str">
        <f t="shared" si="793"/>
        <v/>
      </c>
      <c r="N5617" s="244" t="str">
        <f t="shared" si="794"/>
        <v/>
      </c>
      <c r="O5617" s="244" t="str">
        <f t="shared" si="795"/>
        <v/>
      </c>
      <c r="P5617">
        <f>IF($I5617&lt;&gt;"",$I5617,IF($E5617="SGD",1,IF($E5617="USD",Settings!$B$22,IF($E5617="HKD",Settings!$B$23,1))))</f>
        <v>1</v>
      </c>
      <c r="Q5617">
        <f t="shared" si="796"/>
        <v>0</v>
      </c>
      <c r="R5617">
        <f t="shared" si="797"/>
        <v>0</v>
      </c>
      <c r="S5617" t="str">
        <f t="shared" si="789"/>
        <v/>
      </c>
      <c r="T5617" t="str">
        <f t="shared" si="790"/>
        <v/>
      </c>
      <c r="U5617" t="str">
        <f t="shared" si="791"/>
        <v/>
      </c>
    </row>
    <row r="5618" spans="12:21" ht="15" customHeight="1" x14ac:dyDescent="0.15">
      <c r="L5618" s="244" t="str">
        <f t="shared" si="792"/>
        <v/>
      </c>
      <c r="M5618" s="245" t="str">
        <f t="shared" si="793"/>
        <v/>
      </c>
      <c r="N5618" s="244" t="str">
        <f t="shared" si="794"/>
        <v/>
      </c>
      <c r="O5618" s="244" t="str">
        <f t="shared" si="795"/>
        <v/>
      </c>
      <c r="P5618">
        <f>IF($I5618&lt;&gt;"",$I5618,IF($E5618="SGD",1,IF($E5618="USD",Settings!$B$22,IF($E5618="HKD",Settings!$B$23,1))))</f>
        <v>1</v>
      </c>
      <c r="Q5618">
        <f t="shared" si="796"/>
        <v>0</v>
      </c>
      <c r="R5618">
        <f t="shared" si="797"/>
        <v>0</v>
      </c>
      <c r="S5618" t="str">
        <f t="shared" si="789"/>
        <v/>
      </c>
      <c r="T5618" t="str">
        <f t="shared" si="790"/>
        <v/>
      </c>
      <c r="U5618" t="str">
        <f t="shared" si="791"/>
        <v/>
      </c>
    </row>
    <row r="5619" spans="12:21" ht="15" customHeight="1" x14ac:dyDescent="0.15">
      <c r="L5619" s="244" t="str">
        <f t="shared" si="792"/>
        <v/>
      </c>
      <c r="M5619" s="245" t="str">
        <f t="shared" si="793"/>
        <v/>
      </c>
      <c r="N5619" s="244" t="str">
        <f t="shared" si="794"/>
        <v/>
      </c>
      <c r="O5619" s="244" t="str">
        <f t="shared" si="795"/>
        <v/>
      </c>
      <c r="P5619">
        <f>IF($I5619&lt;&gt;"",$I5619,IF($E5619="SGD",1,IF($E5619="USD",Settings!$B$22,IF($E5619="HKD",Settings!$B$23,1))))</f>
        <v>1</v>
      </c>
      <c r="Q5619">
        <f t="shared" si="796"/>
        <v>0</v>
      </c>
      <c r="R5619">
        <f t="shared" si="797"/>
        <v>0</v>
      </c>
      <c r="S5619" t="str">
        <f t="shared" si="789"/>
        <v/>
      </c>
      <c r="T5619" t="str">
        <f t="shared" si="790"/>
        <v/>
      </c>
      <c r="U5619" t="str">
        <f t="shared" si="791"/>
        <v/>
      </c>
    </row>
    <row r="5620" spans="12:21" ht="15" customHeight="1" x14ac:dyDescent="0.15">
      <c r="L5620" s="244" t="str">
        <f t="shared" si="792"/>
        <v/>
      </c>
      <c r="M5620" s="245" t="str">
        <f t="shared" si="793"/>
        <v/>
      </c>
      <c r="N5620" s="244" t="str">
        <f t="shared" si="794"/>
        <v/>
      </c>
      <c r="O5620" s="244" t="str">
        <f t="shared" si="795"/>
        <v/>
      </c>
      <c r="P5620">
        <f>IF($I5620&lt;&gt;"",$I5620,IF($E5620="SGD",1,IF($E5620="USD",Settings!$B$22,IF($E5620="HKD",Settings!$B$23,1))))</f>
        <v>1</v>
      </c>
      <c r="Q5620">
        <f t="shared" si="796"/>
        <v>0</v>
      </c>
      <c r="R5620">
        <f t="shared" si="797"/>
        <v>0</v>
      </c>
      <c r="S5620" t="str">
        <f t="shared" si="789"/>
        <v/>
      </c>
      <c r="T5620" t="str">
        <f t="shared" si="790"/>
        <v/>
      </c>
      <c r="U5620" t="str">
        <f t="shared" si="791"/>
        <v/>
      </c>
    </row>
    <row r="5621" spans="12:21" ht="15" customHeight="1" x14ac:dyDescent="0.15">
      <c r="L5621" s="244" t="str">
        <f t="shared" si="792"/>
        <v/>
      </c>
      <c r="M5621" s="245" t="str">
        <f t="shared" si="793"/>
        <v/>
      </c>
      <c r="N5621" s="244" t="str">
        <f t="shared" si="794"/>
        <v/>
      </c>
      <c r="O5621" s="244" t="str">
        <f t="shared" si="795"/>
        <v/>
      </c>
      <c r="P5621">
        <f>IF($I5621&lt;&gt;"",$I5621,IF($E5621="SGD",1,IF($E5621="USD",Settings!$B$22,IF($E5621="HKD",Settings!$B$23,1))))</f>
        <v>1</v>
      </c>
      <c r="Q5621">
        <f t="shared" si="796"/>
        <v>0</v>
      </c>
      <c r="R5621">
        <f t="shared" si="797"/>
        <v>0</v>
      </c>
      <c r="S5621" t="str">
        <f t="shared" si="789"/>
        <v/>
      </c>
      <c r="T5621" t="str">
        <f t="shared" si="790"/>
        <v/>
      </c>
      <c r="U5621" t="str">
        <f t="shared" si="791"/>
        <v/>
      </c>
    </row>
    <row r="5622" spans="12:21" ht="15" customHeight="1" x14ac:dyDescent="0.15">
      <c r="L5622" s="244" t="str">
        <f t="shared" si="792"/>
        <v/>
      </c>
      <c r="M5622" s="245" t="str">
        <f t="shared" si="793"/>
        <v/>
      </c>
      <c r="N5622" s="244" t="str">
        <f t="shared" si="794"/>
        <v/>
      </c>
      <c r="O5622" s="244" t="str">
        <f t="shared" si="795"/>
        <v/>
      </c>
      <c r="P5622">
        <f>IF($I5622&lt;&gt;"",$I5622,IF($E5622="SGD",1,IF($E5622="USD",Settings!$B$22,IF($E5622="HKD",Settings!$B$23,1))))</f>
        <v>1</v>
      </c>
      <c r="Q5622">
        <f t="shared" si="796"/>
        <v>0</v>
      </c>
      <c r="R5622">
        <f t="shared" si="797"/>
        <v>0</v>
      </c>
      <c r="S5622" t="str">
        <f t="shared" si="789"/>
        <v/>
      </c>
      <c r="T5622" t="str">
        <f t="shared" si="790"/>
        <v/>
      </c>
      <c r="U5622" t="str">
        <f t="shared" si="791"/>
        <v/>
      </c>
    </row>
    <row r="5623" spans="12:21" ht="15" customHeight="1" x14ac:dyDescent="0.15">
      <c r="L5623" s="244" t="str">
        <f t="shared" si="792"/>
        <v/>
      </c>
      <c r="M5623" s="245" t="str">
        <f t="shared" si="793"/>
        <v/>
      </c>
      <c r="N5623" s="244" t="str">
        <f t="shared" si="794"/>
        <v/>
      </c>
      <c r="O5623" s="244" t="str">
        <f t="shared" si="795"/>
        <v/>
      </c>
      <c r="P5623">
        <f>IF($I5623&lt;&gt;"",$I5623,IF($E5623="SGD",1,IF($E5623="USD",Settings!$B$22,IF($E5623="HKD",Settings!$B$23,1))))</f>
        <v>1</v>
      </c>
      <c r="Q5623">
        <f t="shared" si="796"/>
        <v>0</v>
      </c>
      <c r="R5623">
        <f t="shared" si="797"/>
        <v>0</v>
      </c>
      <c r="S5623" t="str">
        <f t="shared" si="789"/>
        <v/>
      </c>
      <c r="T5623" t="str">
        <f t="shared" si="790"/>
        <v/>
      </c>
      <c r="U5623" t="str">
        <f t="shared" si="791"/>
        <v/>
      </c>
    </row>
    <row r="5624" spans="12:21" ht="15" customHeight="1" x14ac:dyDescent="0.15">
      <c r="L5624" s="244" t="str">
        <f t="shared" si="792"/>
        <v/>
      </c>
      <c r="M5624" s="245" t="str">
        <f t="shared" si="793"/>
        <v/>
      </c>
      <c r="N5624" s="244" t="str">
        <f t="shared" si="794"/>
        <v/>
      </c>
      <c r="O5624" s="244" t="str">
        <f t="shared" si="795"/>
        <v/>
      </c>
      <c r="P5624">
        <f>IF($I5624&lt;&gt;"",$I5624,IF($E5624="SGD",1,IF($E5624="USD",Settings!$B$22,IF($E5624="HKD",Settings!$B$23,1))))</f>
        <v>1</v>
      </c>
      <c r="Q5624">
        <f t="shared" si="796"/>
        <v>0</v>
      </c>
      <c r="R5624">
        <f t="shared" si="797"/>
        <v>0</v>
      </c>
      <c r="S5624" t="str">
        <f t="shared" si="789"/>
        <v/>
      </c>
      <c r="T5624" t="str">
        <f t="shared" si="790"/>
        <v/>
      </c>
      <c r="U5624" t="str">
        <f t="shared" si="791"/>
        <v/>
      </c>
    </row>
    <row r="5625" spans="12:21" ht="15" customHeight="1" x14ac:dyDescent="0.15">
      <c r="L5625" s="244" t="str">
        <f t="shared" si="792"/>
        <v/>
      </c>
      <c r="M5625" s="245" t="str">
        <f t="shared" si="793"/>
        <v/>
      </c>
      <c r="N5625" s="244" t="str">
        <f t="shared" si="794"/>
        <v/>
      </c>
      <c r="O5625" s="244" t="str">
        <f t="shared" si="795"/>
        <v/>
      </c>
      <c r="P5625">
        <f>IF($I5625&lt;&gt;"",$I5625,IF($E5625="SGD",1,IF($E5625="USD",Settings!$B$22,IF($E5625="HKD",Settings!$B$23,1))))</f>
        <v>1</v>
      </c>
      <c r="Q5625">
        <f t="shared" si="796"/>
        <v>0</v>
      </c>
      <c r="R5625">
        <f t="shared" si="797"/>
        <v>0</v>
      </c>
      <c r="S5625" t="str">
        <f t="shared" si="789"/>
        <v/>
      </c>
      <c r="T5625" t="str">
        <f t="shared" si="790"/>
        <v/>
      </c>
      <c r="U5625" t="str">
        <f t="shared" si="791"/>
        <v/>
      </c>
    </row>
    <row r="5626" spans="12:21" ht="15" customHeight="1" x14ac:dyDescent="0.15">
      <c r="L5626" s="244" t="str">
        <f t="shared" si="792"/>
        <v/>
      </c>
      <c r="M5626" s="245" t="str">
        <f t="shared" si="793"/>
        <v/>
      </c>
      <c r="N5626" s="244" t="str">
        <f t="shared" si="794"/>
        <v/>
      </c>
      <c r="O5626" s="244" t="str">
        <f t="shared" si="795"/>
        <v/>
      </c>
      <c r="P5626">
        <f>IF($I5626&lt;&gt;"",$I5626,IF($E5626="SGD",1,IF($E5626="USD",Settings!$B$22,IF($E5626="HKD",Settings!$B$23,1))))</f>
        <v>1</v>
      </c>
      <c r="Q5626">
        <f t="shared" si="796"/>
        <v>0</v>
      </c>
      <c r="R5626">
        <f t="shared" si="797"/>
        <v>0</v>
      </c>
      <c r="S5626" t="str">
        <f t="shared" si="789"/>
        <v/>
      </c>
      <c r="T5626" t="str">
        <f t="shared" si="790"/>
        <v/>
      </c>
      <c r="U5626" t="str">
        <f t="shared" si="791"/>
        <v/>
      </c>
    </row>
    <row r="5627" spans="12:21" ht="15" customHeight="1" x14ac:dyDescent="0.15">
      <c r="L5627" s="244" t="str">
        <f t="shared" si="792"/>
        <v/>
      </c>
      <c r="M5627" s="245" t="str">
        <f t="shared" si="793"/>
        <v/>
      </c>
      <c r="N5627" s="244" t="str">
        <f t="shared" si="794"/>
        <v/>
      </c>
      <c r="O5627" s="244" t="str">
        <f t="shared" si="795"/>
        <v/>
      </c>
      <c r="P5627">
        <f>IF($I5627&lt;&gt;"",$I5627,IF($E5627="SGD",1,IF($E5627="USD",Settings!$B$22,IF($E5627="HKD",Settings!$B$23,1))))</f>
        <v>1</v>
      </c>
      <c r="Q5627">
        <f t="shared" si="796"/>
        <v>0</v>
      </c>
      <c r="R5627">
        <f t="shared" si="797"/>
        <v>0</v>
      </c>
      <c r="S5627" t="str">
        <f t="shared" si="789"/>
        <v/>
      </c>
      <c r="T5627" t="str">
        <f t="shared" si="790"/>
        <v/>
      </c>
      <c r="U5627" t="str">
        <f t="shared" si="791"/>
        <v/>
      </c>
    </row>
    <row r="5628" spans="12:21" ht="15" customHeight="1" x14ac:dyDescent="0.15">
      <c r="L5628" s="244" t="str">
        <f t="shared" si="792"/>
        <v/>
      </c>
      <c r="M5628" s="245" t="str">
        <f t="shared" si="793"/>
        <v/>
      </c>
      <c r="N5628" s="244" t="str">
        <f t="shared" si="794"/>
        <v/>
      </c>
      <c r="O5628" s="244" t="str">
        <f t="shared" si="795"/>
        <v/>
      </c>
      <c r="P5628">
        <f>IF($I5628&lt;&gt;"",$I5628,IF($E5628="SGD",1,IF($E5628="USD",Settings!$B$22,IF($E5628="HKD",Settings!$B$23,1))))</f>
        <v>1</v>
      </c>
      <c r="Q5628">
        <f t="shared" si="796"/>
        <v>0</v>
      </c>
      <c r="R5628">
        <f t="shared" si="797"/>
        <v>0</v>
      </c>
      <c r="S5628" t="str">
        <f t="shared" si="789"/>
        <v/>
      </c>
      <c r="T5628" t="str">
        <f t="shared" si="790"/>
        <v/>
      </c>
      <c r="U5628" t="str">
        <f t="shared" si="791"/>
        <v/>
      </c>
    </row>
    <row r="5629" spans="12:21" ht="15" customHeight="1" x14ac:dyDescent="0.15">
      <c r="L5629" s="244" t="str">
        <f t="shared" si="792"/>
        <v/>
      </c>
      <c r="M5629" s="245" t="str">
        <f t="shared" si="793"/>
        <v/>
      </c>
      <c r="N5629" s="244" t="str">
        <f t="shared" si="794"/>
        <v/>
      </c>
      <c r="O5629" s="244" t="str">
        <f t="shared" si="795"/>
        <v/>
      </c>
      <c r="P5629">
        <f>IF($I5629&lt;&gt;"",$I5629,IF($E5629="SGD",1,IF($E5629="USD",Settings!$B$22,IF($E5629="HKD",Settings!$B$23,1))))</f>
        <v>1</v>
      </c>
      <c r="Q5629">
        <f t="shared" si="796"/>
        <v>0</v>
      </c>
      <c r="R5629">
        <f t="shared" si="797"/>
        <v>0</v>
      </c>
      <c r="S5629" t="str">
        <f t="shared" si="789"/>
        <v/>
      </c>
      <c r="T5629" t="str">
        <f t="shared" si="790"/>
        <v/>
      </c>
      <c r="U5629" t="str">
        <f t="shared" si="791"/>
        <v/>
      </c>
    </row>
    <row r="5630" spans="12:21" ht="15" customHeight="1" x14ac:dyDescent="0.15">
      <c r="L5630" s="244" t="str">
        <f t="shared" si="792"/>
        <v/>
      </c>
      <c r="M5630" s="245" t="str">
        <f t="shared" si="793"/>
        <v/>
      </c>
      <c r="N5630" s="244" t="str">
        <f t="shared" si="794"/>
        <v/>
      </c>
      <c r="O5630" s="244" t="str">
        <f t="shared" si="795"/>
        <v/>
      </c>
      <c r="P5630">
        <f>IF($I5630&lt;&gt;"",$I5630,IF($E5630="SGD",1,IF($E5630="USD",Settings!$B$22,IF($E5630="HKD",Settings!$B$23,1))))</f>
        <v>1</v>
      </c>
      <c r="Q5630">
        <f t="shared" si="796"/>
        <v>0</v>
      </c>
      <c r="R5630">
        <f t="shared" si="797"/>
        <v>0</v>
      </c>
      <c r="S5630" t="str">
        <f t="shared" si="789"/>
        <v/>
      </c>
      <c r="T5630" t="str">
        <f t="shared" si="790"/>
        <v/>
      </c>
      <c r="U5630" t="str">
        <f t="shared" si="791"/>
        <v/>
      </c>
    </row>
    <row r="5631" spans="12:21" ht="15" customHeight="1" x14ac:dyDescent="0.15">
      <c r="L5631" s="244" t="str">
        <f t="shared" si="792"/>
        <v/>
      </c>
      <c r="M5631" s="245" t="str">
        <f t="shared" si="793"/>
        <v/>
      </c>
      <c r="N5631" s="244" t="str">
        <f t="shared" si="794"/>
        <v/>
      </c>
      <c r="O5631" s="244" t="str">
        <f t="shared" si="795"/>
        <v/>
      </c>
      <c r="P5631">
        <f>IF($I5631&lt;&gt;"",$I5631,IF($E5631="SGD",1,IF($E5631="USD",Settings!$B$22,IF($E5631="HKD",Settings!$B$23,1))))</f>
        <v>1</v>
      </c>
      <c r="Q5631">
        <f t="shared" si="796"/>
        <v>0</v>
      </c>
      <c r="R5631">
        <f t="shared" si="797"/>
        <v>0</v>
      </c>
      <c r="S5631" t="str">
        <f t="shared" si="789"/>
        <v/>
      </c>
      <c r="T5631" t="str">
        <f t="shared" si="790"/>
        <v/>
      </c>
      <c r="U5631" t="str">
        <f t="shared" si="791"/>
        <v/>
      </c>
    </row>
    <row r="5632" spans="12:21" ht="15" customHeight="1" x14ac:dyDescent="0.15">
      <c r="L5632" s="244" t="str">
        <f t="shared" si="792"/>
        <v/>
      </c>
      <c r="M5632" s="245" t="str">
        <f t="shared" si="793"/>
        <v/>
      </c>
      <c r="N5632" s="244" t="str">
        <f t="shared" si="794"/>
        <v/>
      </c>
      <c r="O5632" s="244" t="str">
        <f t="shared" si="795"/>
        <v/>
      </c>
      <c r="P5632">
        <f>IF($I5632&lt;&gt;"",$I5632,IF($E5632="SGD",1,IF($E5632="USD",Settings!$B$22,IF($E5632="HKD",Settings!$B$23,1))))</f>
        <v>1</v>
      </c>
      <c r="Q5632">
        <f t="shared" si="796"/>
        <v>0</v>
      </c>
      <c r="R5632">
        <f t="shared" si="797"/>
        <v>0</v>
      </c>
      <c r="S5632" t="str">
        <f t="shared" si="789"/>
        <v/>
      </c>
      <c r="T5632" t="str">
        <f t="shared" si="790"/>
        <v/>
      </c>
      <c r="U5632" t="str">
        <f t="shared" si="791"/>
        <v/>
      </c>
    </row>
    <row r="5633" spans="12:21" ht="15" customHeight="1" x14ac:dyDescent="0.15">
      <c r="L5633" s="244" t="str">
        <f t="shared" si="792"/>
        <v/>
      </c>
      <c r="M5633" s="245" t="str">
        <f t="shared" si="793"/>
        <v/>
      </c>
      <c r="N5633" s="244" t="str">
        <f t="shared" si="794"/>
        <v/>
      </c>
      <c r="O5633" s="244" t="str">
        <f t="shared" si="795"/>
        <v/>
      </c>
      <c r="P5633">
        <f>IF($I5633&lt;&gt;"",$I5633,IF($E5633="SGD",1,IF($E5633="USD",Settings!$B$22,IF($E5633="HKD",Settings!$B$23,1))))</f>
        <v>1</v>
      </c>
      <c r="Q5633">
        <f t="shared" si="796"/>
        <v>0</v>
      </c>
      <c r="R5633">
        <f t="shared" si="797"/>
        <v>0</v>
      </c>
      <c r="S5633" t="str">
        <f t="shared" si="789"/>
        <v/>
      </c>
      <c r="T5633" t="str">
        <f t="shared" si="790"/>
        <v/>
      </c>
      <c r="U5633" t="str">
        <f t="shared" si="791"/>
        <v/>
      </c>
    </row>
    <row r="5634" spans="12:21" ht="15" customHeight="1" x14ac:dyDescent="0.15">
      <c r="L5634" s="244" t="str">
        <f t="shared" si="792"/>
        <v/>
      </c>
      <c r="M5634" s="245" t="str">
        <f t="shared" si="793"/>
        <v/>
      </c>
      <c r="N5634" s="244" t="str">
        <f t="shared" si="794"/>
        <v/>
      </c>
      <c r="O5634" s="244" t="str">
        <f t="shared" si="795"/>
        <v/>
      </c>
      <c r="P5634">
        <f>IF($I5634&lt;&gt;"",$I5634,IF($E5634="SGD",1,IF($E5634="USD",Settings!$B$22,IF($E5634="HKD",Settings!$B$23,1))))</f>
        <v>1</v>
      </c>
      <c r="Q5634">
        <f t="shared" si="796"/>
        <v>0</v>
      </c>
      <c r="R5634">
        <f t="shared" si="797"/>
        <v>0</v>
      </c>
      <c r="S5634" t="str">
        <f t="shared" ref="S5634:S5697" si="798">IF(L5634="","",SUMIFS($M:$M,$L:$L,L5634,$T:$T,"&lt;="&amp;T5634))</f>
        <v/>
      </c>
      <c r="T5634" t="str">
        <f t="shared" ref="T5634:T5697" si="799">IF(L5634="","",INT(G5634)*100000+ROW())</f>
        <v/>
      </c>
      <c r="U5634" t="str">
        <f t="shared" ref="U5634:U5697" si="800">IF(L5634="","",IF(AND(COUNTIFS($L:$L,L5634,$S:$S,"&gt;-0.000001",$S:$S,"&lt;0.000001",$T:$T,"&gt;"&amp;T5634)=0,ABS(S5634)&gt;0.000001),1,0))</f>
        <v/>
      </c>
    </row>
    <row r="5635" spans="12:21" ht="15" customHeight="1" x14ac:dyDescent="0.15">
      <c r="L5635" s="244" t="str">
        <f t="shared" si="792"/>
        <v/>
      </c>
      <c r="M5635" s="245" t="str">
        <f t="shared" si="793"/>
        <v/>
      </c>
      <c r="N5635" s="244" t="str">
        <f t="shared" si="794"/>
        <v/>
      </c>
      <c r="O5635" s="244" t="str">
        <f t="shared" si="795"/>
        <v/>
      </c>
      <c r="P5635">
        <f>IF($I5635&lt;&gt;"",$I5635,IF($E5635="SGD",1,IF($E5635="USD",Settings!$B$22,IF($E5635="HKD",Settings!$B$23,1))))</f>
        <v>1</v>
      </c>
      <c r="Q5635">
        <f t="shared" si="796"/>
        <v>0</v>
      </c>
      <c r="R5635">
        <f t="shared" si="797"/>
        <v>0</v>
      </c>
      <c r="S5635" t="str">
        <f t="shared" si="798"/>
        <v/>
      </c>
      <c r="T5635" t="str">
        <f t="shared" si="799"/>
        <v/>
      </c>
      <c r="U5635" t="str">
        <f t="shared" si="800"/>
        <v/>
      </c>
    </row>
    <row r="5636" spans="12:21" ht="15" customHeight="1" x14ac:dyDescent="0.15">
      <c r="L5636" s="244" t="str">
        <f t="shared" si="792"/>
        <v/>
      </c>
      <c r="M5636" s="245" t="str">
        <f t="shared" si="793"/>
        <v/>
      </c>
      <c r="N5636" s="244" t="str">
        <f t="shared" si="794"/>
        <v/>
      </c>
      <c r="O5636" s="244" t="str">
        <f t="shared" si="795"/>
        <v/>
      </c>
      <c r="P5636">
        <f>IF($I5636&lt;&gt;"",$I5636,IF($E5636="SGD",1,IF($E5636="USD",Settings!$B$22,IF($E5636="HKD",Settings!$B$23,1))))</f>
        <v>1</v>
      </c>
      <c r="Q5636">
        <f t="shared" si="796"/>
        <v>0</v>
      </c>
      <c r="R5636">
        <f t="shared" si="797"/>
        <v>0</v>
      </c>
      <c r="S5636" t="str">
        <f t="shared" si="798"/>
        <v/>
      </c>
      <c r="T5636" t="str">
        <f t="shared" si="799"/>
        <v/>
      </c>
      <c r="U5636" t="str">
        <f t="shared" si="800"/>
        <v/>
      </c>
    </row>
    <row r="5637" spans="12:21" ht="15" customHeight="1" x14ac:dyDescent="0.15">
      <c r="L5637" s="244" t="str">
        <f t="shared" si="792"/>
        <v/>
      </c>
      <c r="M5637" s="245" t="str">
        <f t="shared" si="793"/>
        <v/>
      </c>
      <c r="N5637" s="244" t="str">
        <f t="shared" si="794"/>
        <v/>
      </c>
      <c r="O5637" s="244" t="str">
        <f t="shared" si="795"/>
        <v/>
      </c>
      <c r="P5637">
        <f>IF($I5637&lt;&gt;"",$I5637,IF($E5637="SGD",1,IF($E5637="USD",Settings!$B$22,IF($E5637="HKD",Settings!$B$23,1))))</f>
        <v>1</v>
      </c>
      <c r="Q5637">
        <f t="shared" si="796"/>
        <v>0</v>
      </c>
      <c r="R5637">
        <f t="shared" si="797"/>
        <v>0</v>
      </c>
      <c r="S5637" t="str">
        <f t="shared" si="798"/>
        <v/>
      </c>
      <c r="T5637" t="str">
        <f t="shared" si="799"/>
        <v/>
      </c>
      <c r="U5637" t="str">
        <f t="shared" si="800"/>
        <v/>
      </c>
    </row>
    <row r="5638" spans="12:21" ht="15" customHeight="1" x14ac:dyDescent="0.15">
      <c r="L5638" s="244" t="str">
        <f t="shared" si="792"/>
        <v/>
      </c>
      <c r="M5638" s="245" t="str">
        <f t="shared" si="793"/>
        <v/>
      </c>
      <c r="N5638" s="244" t="str">
        <f t="shared" si="794"/>
        <v/>
      </c>
      <c r="O5638" s="244" t="str">
        <f t="shared" si="795"/>
        <v/>
      </c>
      <c r="P5638">
        <f>IF($I5638&lt;&gt;"",$I5638,IF($E5638="SGD",1,IF($E5638="USD",Settings!$B$22,IF($E5638="HKD",Settings!$B$23,1))))</f>
        <v>1</v>
      </c>
      <c r="Q5638">
        <f t="shared" si="796"/>
        <v>0</v>
      </c>
      <c r="R5638">
        <f t="shared" si="797"/>
        <v>0</v>
      </c>
      <c r="S5638" t="str">
        <f t="shared" si="798"/>
        <v/>
      </c>
      <c r="T5638" t="str">
        <f t="shared" si="799"/>
        <v/>
      </c>
      <c r="U5638" t="str">
        <f t="shared" si="800"/>
        <v/>
      </c>
    </row>
    <row r="5639" spans="12:21" ht="15" customHeight="1" x14ac:dyDescent="0.15">
      <c r="L5639" s="244" t="str">
        <f t="shared" si="792"/>
        <v/>
      </c>
      <c r="M5639" s="245" t="str">
        <f t="shared" si="793"/>
        <v/>
      </c>
      <c r="N5639" s="244" t="str">
        <f t="shared" si="794"/>
        <v/>
      </c>
      <c r="O5639" s="244" t="str">
        <f t="shared" si="795"/>
        <v/>
      </c>
      <c r="P5639">
        <f>IF($I5639&lt;&gt;"",$I5639,IF($E5639="SGD",1,IF($E5639="USD",Settings!$B$22,IF($E5639="HKD",Settings!$B$23,1))))</f>
        <v>1</v>
      </c>
      <c r="Q5639">
        <f t="shared" si="796"/>
        <v>0</v>
      </c>
      <c r="R5639">
        <f t="shared" si="797"/>
        <v>0</v>
      </c>
      <c r="S5639" t="str">
        <f t="shared" si="798"/>
        <v/>
      </c>
      <c r="T5639" t="str">
        <f t="shared" si="799"/>
        <v/>
      </c>
      <c r="U5639" t="str">
        <f t="shared" si="800"/>
        <v/>
      </c>
    </row>
    <row r="5640" spans="12:21" ht="15" customHeight="1" x14ac:dyDescent="0.15">
      <c r="L5640" s="244" t="str">
        <f t="shared" si="792"/>
        <v/>
      </c>
      <c r="M5640" s="245" t="str">
        <f t="shared" si="793"/>
        <v/>
      </c>
      <c r="N5640" s="244" t="str">
        <f t="shared" si="794"/>
        <v/>
      </c>
      <c r="O5640" s="244" t="str">
        <f t="shared" si="795"/>
        <v/>
      </c>
      <c r="P5640">
        <f>IF($I5640&lt;&gt;"",$I5640,IF($E5640="SGD",1,IF($E5640="USD",Settings!$B$22,IF($E5640="HKD",Settings!$B$23,1))))</f>
        <v>1</v>
      </c>
      <c r="Q5640">
        <f t="shared" si="796"/>
        <v>0</v>
      </c>
      <c r="R5640">
        <f t="shared" si="797"/>
        <v>0</v>
      </c>
      <c r="S5640" t="str">
        <f t="shared" si="798"/>
        <v/>
      </c>
      <c r="T5640" t="str">
        <f t="shared" si="799"/>
        <v/>
      </c>
      <c r="U5640" t="str">
        <f t="shared" si="800"/>
        <v/>
      </c>
    </row>
    <row r="5641" spans="12:21" ht="15" customHeight="1" x14ac:dyDescent="0.15">
      <c r="L5641" s="244" t="str">
        <f t="shared" si="792"/>
        <v/>
      </c>
      <c r="M5641" s="245" t="str">
        <f t="shared" si="793"/>
        <v/>
      </c>
      <c r="N5641" s="244" t="str">
        <f t="shared" si="794"/>
        <v/>
      </c>
      <c r="O5641" s="244" t="str">
        <f t="shared" si="795"/>
        <v/>
      </c>
      <c r="P5641">
        <f>IF($I5641&lt;&gt;"",$I5641,IF($E5641="SGD",1,IF($E5641="USD",Settings!$B$22,IF($E5641="HKD",Settings!$B$23,1))))</f>
        <v>1</v>
      </c>
      <c r="Q5641">
        <f t="shared" si="796"/>
        <v>0</v>
      </c>
      <c r="R5641">
        <f t="shared" si="797"/>
        <v>0</v>
      </c>
      <c r="S5641" t="str">
        <f t="shared" si="798"/>
        <v/>
      </c>
      <c r="T5641" t="str">
        <f t="shared" si="799"/>
        <v/>
      </c>
      <c r="U5641" t="str">
        <f t="shared" si="800"/>
        <v/>
      </c>
    </row>
    <row r="5642" spans="12:21" ht="15" customHeight="1" x14ac:dyDescent="0.15">
      <c r="L5642" s="244" t="str">
        <f t="shared" si="792"/>
        <v/>
      </c>
      <c r="M5642" s="245" t="str">
        <f t="shared" si="793"/>
        <v/>
      </c>
      <c r="N5642" s="244" t="str">
        <f t="shared" si="794"/>
        <v/>
      </c>
      <c r="O5642" s="244" t="str">
        <f t="shared" si="795"/>
        <v/>
      </c>
      <c r="P5642">
        <f>IF($I5642&lt;&gt;"",$I5642,IF($E5642="SGD",1,IF($E5642="USD",Settings!$B$22,IF($E5642="HKD",Settings!$B$23,1))))</f>
        <v>1</v>
      </c>
      <c r="Q5642">
        <f t="shared" si="796"/>
        <v>0</v>
      </c>
      <c r="R5642">
        <f t="shared" si="797"/>
        <v>0</v>
      </c>
      <c r="S5642" t="str">
        <f t="shared" si="798"/>
        <v/>
      </c>
      <c r="T5642" t="str">
        <f t="shared" si="799"/>
        <v/>
      </c>
      <c r="U5642" t="str">
        <f t="shared" si="800"/>
        <v/>
      </c>
    </row>
    <row r="5643" spans="12:21" ht="15" customHeight="1" x14ac:dyDescent="0.15">
      <c r="L5643" s="244" t="str">
        <f t="shared" si="792"/>
        <v/>
      </c>
      <c r="M5643" s="245" t="str">
        <f t="shared" si="793"/>
        <v/>
      </c>
      <c r="N5643" s="244" t="str">
        <f t="shared" si="794"/>
        <v/>
      </c>
      <c r="O5643" s="244" t="str">
        <f t="shared" si="795"/>
        <v/>
      </c>
      <c r="P5643">
        <f>IF($I5643&lt;&gt;"",$I5643,IF($E5643="SGD",1,IF($E5643="USD",Settings!$B$22,IF($E5643="HKD",Settings!$B$23,1))))</f>
        <v>1</v>
      </c>
      <c r="Q5643">
        <f t="shared" si="796"/>
        <v>0</v>
      </c>
      <c r="R5643">
        <f t="shared" si="797"/>
        <v>0</v>
      </c>
      <c r="S5643" t="str">
        <f t="shared" si="798"/>
        <v/>
      </c>
      <c r="T5643" t="str">
        <f t="shared" si="799"/>
        <v/>
      </c>
      <c r="U5643" t="str">
        <f t="shared" si="800"/>
        <v/>
      </c>
    </row>
    <row r="5644" spans="12:21" ht="15" customHeight="1" x14ac:dyDescent="0.15">
      <c r="L5644" s="244" t="str">
        <f t="shared" si="792"/>
        <v/>
      </c>
      <c r="M5644" s="245" t="str">
        <f t="shared" si="793"/>
        <v/>
      </c>
      <c r="N5644" s="244" t="str">
        <f t="shared" si="794"/>
        <v/>
      </c>
      <c r="O5644" s="244" t="str">
        <f t="shared" si="795"/>
        <v/>
      </c>
      <c r="P5644">
        <f>IF($I5644&lt;&gt;"",$I5644,IF($E5644="SGD",1,IF($E5644="USD",Settings!$B$22,IF($E5644="HKD",Settings!$B$23,1))))</f>
        <v>1</v>
      </c>
      <c r="Q5644">
        <f t="shared" si="796"/>
        <v>0</v>
      </c>
      <c r="R5644">
        <f t="shared" si="797"/>
        <v>0</v>
      </c>
      <c r="S5644" t="str">
        <f t="shared" si="798"/>
        <v/>
      </c>
      <c r="T5644" t="str">
        <f t="shared" si="799"/>
        <v/>
      </c>
      <c r="U5644" t="str">
        <f t="shared" si="800"/>
        <v/>
      </c>
    </row>
    <row r="5645" spans="12:21" ht="15" customHeight="1" x14ac:dyDescent="0.15">
      <c r="L5645" s="244" t="str">
        <f t="shared" si="792"/>
        <v/>
      </c>
      <c r="M5645" s="245" t="str">
        <f t="shared" si="793"/>
        <v/>
      </c>
      <c r="N5645" s="244" t="str">
        <f t="shared" si="794"/>
        <v/>
      </c>
      <c r="O5645" s="244" t="str">
        <f t="shared" si="795"/>
        <v/>
      </c>
      <c r="P5645">
        <f>IF($I5645&lt;&gt;"",$I5645,IF($E5645="SGD",1,IF($E5645="USD",Settings!$B$22,IF($E5645="HKD",Settings!$B$23,1))))</f>
        <v>1</v>
      </c>
      <c r="Q5645">
        <f t="shared" si="796"/>
        <v>0</v>
      </c>
      <c r="R5645">
        <f t="shared" si="797"/>
        <v>0</v>
      </c>
      <c r="S5645" t="str">
        <f t="shared" si="798"/>
        <v/>
      </c>
      <c r="T5645" t="str">
        <f t="shared" si="799"/>
        <v/>
      </c>
      <c r="U5645" t="str">
        <f t="shared" si="800"/>
        <v/>
      </c>
    </row>
    <row r="5646" spans="12:21" ht="15" customHeight="1" x14ac:dyDescent="0.15">
      <c r="L5646" s="244" t="str">
        <f t="shared" si="792"/>
        <v/>
      </c>
      <c r="M5646" s="245" t="str">
        <f t="shared" si="793"/>
        <v/>
      </c>
      <c r="N5646" s="244" t="str">
        <f t="shared" si="794"/>
        <v/>
      </c>
      <c r="O5646" s="244" t="str">
        <f t="shared" si="795"/>
        <v/>
      </c>
      <c r="P5646">
        <f>IF($I5646&lt;&gt;"",$I5646,IF($E5646="SGD",1,IF($E5646="USD",Settings!$B$22,IF($E5646="HKD",Settings!$B$23,1))))</f>
        <v>1</v>
      </c>
      <c r="Q5646">
        <f t="shared" si="796"/>
        <v>0</v>
      </c>
      <c r="R5646">
        <f t="shared" si="797"/>
        <v>0</v>
      </c>
      <c r="S5646" t="str">
        <f t="shared" si="798"/>
        <v/>
      </c>
      <c r="T5646" t="str">
        <f t="shared" si="799"/>
        <v/>
      </c>
      <c r="U5646" t="str">
        <f t="shared" si="800"/>
        <v/>
      </c>
    </row>
    <row r="5647" spans="12:21" ht="15" customHeight="1" x14ac:dyDescent="0.15">
      <c r="L5647" s="244" t="str">
        <f t="shared" si="792"/>
        <v/>
      </c>
      <c r="M5647" s="245" t="str">
        <f t="shared" si="793"/>
        <v/>
      </c>
      <c r="N5647" s="244" t="str">
        <f t="shared" si="794"/>
        <v/>
      </c>
      <c r="O5647" s="244" t="str">
        <f t="shared" si="795"/>
        <v/>
      </c>
      <c r="P5647">
        <f>IF($I5647&lt;&gt;"",$I5647,IF($E5647="SGD",1,IF($E5647="USD",Settings!$B$22,IF($E5647="HKD",Settings!$B$23,1))))</f>
        <v>1</v>
      </c>
      <c r="Q5647">
        <f t="shared" si="796"/>
        <v>0</v>
      </c>
      <c r="R5647">
        <f t="shared" si="797"/>
        <v>0</v>
      </c>
      <c r="S5647" t="str">
        <f t="shared" si="798"/>
        <v/>
      </c>
      <c r="T5647" t="str">
        <f t="shared" si="799"/>
        <v/>
      </c>
      <c r="U5647" t="str">
        <f t="shared" si="800"/>
        <v/>
      </c>
    </row>
    <row r="5648" spans="12:21" ht="15" customHeight="1" x14ac:dyDescent="0.15">
      <c r="L5648" s="244" t="str">
        <f t="shared" si="792"/>
        <v/>
      </c>
      <c r="M5648" s="245" t="str">
        <f t="shared" si="793"/>
        <v/>
      </c>
      <c r="N5648" s="244" t="str">
        <f t="shared" si="794"/>
        <v/>
      </c>
      <c r="O5648" s="244" t="str">
        <f t="shared" si="795"/>
        <v/>
      </c>
      <c r="P5648">
        <f>IF($I5648&lt;&gt;"",$I5648,IF($E5648="SGD",1,IF($E5648="USD",Settings!$B$22,IF($E5648="HKD",Settings!$B$23,1))))</f>
        <v>1</v>
      </c>
      <c r="Q5648">
        <f t="shared" si="796"/>
        <v>0</v>
      </c>
      <c r="R5648">
        <f t="shared" si="797"/>
        <v>0</v>
      </c>
      <c r="S5648" t="str">
        <f t="shared" si="798"/>
        <v/>
      </c>
      <c r="T5648" t="str">
        <f t="shared" si="799"/>
        <v/>
      </c>
      <c r="U5648" t="str">
        <f t="shared" si="800"/>
        <v/>
      </c>
    </row>
    <row r="5649" spans="12:21" ht="15" customHeight="1" x14ac:dyDescent="0.15">
      <c r="L5649" s="244" t="str">
        <f t="shared" si="792"/>
        <v/>
      </c>
      <c r="M5649" s="245" t="str">
        <f t="shared" si="793"/>
        <v/>
      </c>
      <c r="N5649" s="244" t="str">
        <f t="shared" si="794"/>
        <v/>
      </c>
      <c r="O5649" s="244" t="str">
        <f t="shared" si="795"/>
        <v/>
      </c>
      <c r="P5649">
        <f>IF($I5649&lt;&gt;"",$I5649,IF($E5649="SGD",1,IF($E5649="USD",Settings!$B$22,IF($E5649="HKD",Settings!$B$23,1))))</f>
        <v>1</v>
      </c>
      <c r="Q5649">
        <f t="shared" si="796"/>
        <v>0</v>
      </c>
      <c r="R5649">
        <f t="shared" si="797"/>
        <v>0</v>
      </c>
      <c r="S5649" t="str">
        <f t="shared" si="798"/>
        <v/>
      </c>
      <c r="T5649" t="str">
        <f t="shared" si="799"/>
        <v/>
      </c>
      <c r="U5649" t="str">
        <f t="shared" si="800"/>
        <v/>
      </c>
    </row>
    <row r="5650" spans="12:21" ht="15" customHeight="1" x14ac:dyDescent="0.15">
      <c r="L5650" s="244" t="str">
        <f t="shared" si="792"/>
        <v/>
      </c>
      <c r="M5650" s="245" t="str">
        <f t="shared" si="793"/>
        <v/>
      </c>
      <c r="N5650" s="244" t="str">
        <f t="shared" si="794"/>
        <v/>
      </c>
      <c r="O5650" s="244" t="str">
        <f t="shared" si="795"/>
        <v/>
      </c>
      <c r="P5650">
        <f>IF($I5650&lt;&gt;"",$I5650,IF($E5650="SGD",1,IF($E5650="USD",Settings!$B$22,IF($E5650="HKD",Settings!$B$23,1))))</f>
        <v>1</v>
      </c>
      <c r="Q5650">
        <f t="shared" si="796"/>
        <v>0</v>
      </c>
      <c r="R5650">
        <f t="shared" si="797"/>
        <v>0</v>
      </c>
      <c r="S5650" t="str">
        <f t="shared" si="798"/>
        <v/>
      </c>
      <c r="T5650" t="str">
        <f t="shared" si="799"/>
        <v/>
      </c>
      <c r="U5650" t="str">
        <f t="shared" si="800"/>
        <v/>
      </c>
    </row>
    <row r="5651" spans="12:21" ht="15" customHeight="1" x14ac:dyDescent="0.15">
      <c r="L5651" s="244" t="str">
        <f t="shared" si="792"/>
        <v/>
      </c>
      <c r="M5651" s="245" t="str">
        <f t="shared" si="793"/>
        <v/>
      </c>
      <c r="N5651" s="244" t="str">
        <f t="shared" si="794"/>
        <v/>
      </c>
      <c r="O5651" s="244" t="str">
        <f t="shared" si="795"/>
        <v/>
      </c>
      <c r="P5651">
        <f>IF($I5651&lt;&gt;"",$I5651,IF($E5651="SGD",1,IF($E5651="USD",Settings!$B$22,IF($E5651="HKD",Settings!$B$23,1))))</f>
        <v>1</v>
      </c>
      <c r="Q5651">
        <f t="shared" si="796"/>
        <v>0</v>
      </c>
      <c r="R5651">
        <f t="shared" si="797"/>
        <v>0</v>
      </c>
      <c r="S5651" t="str">
        <f t="shared" si="798"/>
        <v/>
      </c>
      <c r="T5651" t="str">
        <f t="shared" si="799"/>
        <v/>
      </c>
      <c r="U5651" t="str">
        <f t="shared" si="800"/>
        <v/>
      </c>
    </row>
    <row r="5652" spans="12:21" ht="15" customHeight="1" x14ac:dyDescent="0.15">
      <c r="L5652" s="244" t="str">
        <f t="shared" si="792"/>
        <v/>
      </c>
      <c r="M5652" s="245" t="str">
        <f t="shared" si="793"/>
        <v/>
      </c>
      <c r="N5652" s="244" t="str">
        <f t="shared" si="794"/>
        <v/>
      </c>
      <c r="O5652" s="244" t="str">
        <f t="shared" si="795"/>
        <v/>
      </c>
      <c r="P5652">
        <f>IF($I5652&lt;&gt;"",$I5652,IF($E5652="SGD",1,IF($E5652="USD",Settings!$B$22,IF($E5652="HKD",Settings!$B$23,1))))</f>
        <v>1</v>
      </c>
      <c r="Q5652">
        <f t="shared" si="796"/>
        <v>0</v>
      </c>
      <c r="R5652">
        <f t="shared" si="797"/>
        <v>0</v>
      </c>
      <c r="S5652" t="str">
        <f t="shared" si="798"/>
        <v/>
      </c>
      <c r="T5652" t="str">
        <f t="shared" si="799"/>
        <v/>
      </c>
      <c r="U5652" t="str">
        <f t="shared" si="800"/>
        <v/>
      </c>
    </row>
    <row r="5653" spans="12:21" ht="15" customHeight="1" x14ac:dyDescent="0.15">
      <c r="L5653" s="244" t="str">
        <f t="shared" si="792"/>
        <v/>
      </c>
      <c r="M5653" s="245" t="str">
        <f t="shared" si="793"/>
        <v/>
      </c>
      <c r="N5653" s="244" t="str">
        <f t="shared" si="794"/>
        <v/>
      </c>
      <c r="O5653" s="244" t="str">
        <f t="shared" si="795"/>
        <v/>
      </c>
      <c r="P5653">
        <f>IF($I5653&lt;&gt;"",$I5653,IF($E5653="SGD",1,IF($E5653="USD",Settings!$B$22,IF($E5653="HKD",Settings!$B$23,1))))</f>
        <v>1</v>
      </c>
      <c r="Q5653">
        <f t="shared" si="796"/>
        <v>0</v>
      </c>
      <c r="R5653">
        <f t="shared" si="797"/>
        <v>0</v>
      </c>
      <c r="S5653" t="str">
        <f t="shared" si="798"/>
        <v/>
      </c>
      <c r="T5653" t="str">
        <f t="shared" si="799"/>
        <v/>
      </c>
      <c r="U5653" t="str">
        <f t="shared" si="800"/>
        <v/>
      </c>
    </row>
    <row r="5654" spans="12:21" ht="15" customHeight="1" x14ac:dyDescent="0.15">
      <c r="L5654" s="244" t="str">
        <f t="shared" si="792"/>
        <v/>
      </c>
      <c r="M5654" s="245" t="str">
        <f t="shared" si="793"/>
        <v/>
      </c>
      <c r="N5654" s="244" t="str">
        <f t="shared" si="794"/>
        <v/>
      </c>
      <c r="O5654" s="244" t="str">
        <f t="shared" si="795"/>
        <v/>
      </c>
      <c r="P5654">
        <f>IF($I5654&lt;&gt;"",$I5654,IF($E5654="SGD",1,IF($E5654="USD",Settings!$B$22,IF($E5654="HKD",Settings!$B$23,1))))</f>
        <v>1</v>
      </c>
      <c r="Q5654">
        <f t="shared" si="796"/>
        <v>0</v>
      </c>
      <c r="R5654">
        <f t="shared" si="797"/>
        <v>0</v>
      </c>
      <c r="S5654" t="str">
        <f t="shared" si="798"/>
        <v/>
      </c>
      <c r="T5654" t="str">
        <f t="shared" si="799"/>
        <v/>
      </c>
      <c r="U5654" t="str">
        <f t="shared" si="800"/>
        <v/>
      </c>
    </row>
    <row r="5655" spans="12:21" ht="15" customHeight="1" x14ac:dyDescent="0.15">
      <c r="L5655" s="244" t="str">
        <f t="shared" si="792"/>
        <v/>
      </c>
      <c r="M5655" s="245" t="str">
        <f t="shared" si="793"/>
        <v/>
      </c>
      <c r="N5655" s="244" t="str">
        <f t="shared" si="794"/>
        <v/>
      </c>
      <c r="O5655" s="244" t="str">
        <f t="shared" si="795"/>
        <v/>
      </c>
      <c r="P5655">
        <f>IF($I5655&lt;&gt;"",$I5655,IF($E5655="SGD",1,IF($E5655="USD",Settings!$B$22,IF($E5655="HKD",Settings!$B$23,1))))</f>
        <v>1</v>
      </c>
      <c r="Q5655">
        <f t="shared" si="796"/>
        <v>0</v>
      </c>
      <c r="R5655">
        <f t="shared" si="797"/>
        <v>0</v>
      </c>
      <c r="S5655" t="str">
        <f t="shared" si="798"/>
        <v/>
      </c>
      <c r="T5655" t="str">
        <f t="shared" si="799"/>
        <v/>
      </c>
      <c r="U5655" t="str">
        <f t="shared" si="800"/>
        <v/>
      </c>
    </row>
    <row r="5656" spans="12:21" ht="15" customHeight="1" x14ac:dyDescent="0.15">
      <c r="L5656" s="244" t="str">
        <f t="shared" si="792"/>
        <v/>
      </c>
      <c r="M5656" s="245" t="str">
        <f t="shared" si="793"/>
        <v/>
      </c>
      <c r="N5656" s="244" t="str">
        <f t="shared" si="794"/>
        <v/>
      </c>
      <c r="O5656" s="244" t="str">
        <f t="shared" si="795"/>
        <v/>
      </c>
      <c r="P5656">
        <f>IF($I5656&lt;&gt;"",$I5656,IF($E5656="SGD",1,IF($E5656="USD",Settings!$B$22,IF($E5656="HKD",Settings!$B$23,1))))</f>
        <v>1</v>
      </c>
      <c r="Q5656">
        <f t="shared" si="796"/>
        <v>0</v>
      </c>
      <c r="R5656">
        <f t="shared" si="797"/>
        <v>0</v>
      </c>
      <c r="S5656" t="str">
        <f t="shared" si="798"/>
        <v/>
      </c>
      <c r="T5656" t="str">
        <f t="shared" si="799"/>
        <v/>
      </c>
      <c r="U5656" t="str">
        <f t="shared" si="800"/>
        <v/>
      </c>
    </row>
    <row r="5657" spans="12:21" ht="15" customHeight="1" x14ac:dyDescent="0.15">
      <c r="L5657" s="244" t="str">
        <f t="shared" si="792"/>
        <v/>
      </c>
      <c r="M5657" s="245" t="str">
        <f t="shared" si="793"/>
        <v/>
      </c>
      <c r="N5657" s="244" t="str">
        <f t="shared" si="794"/>
        <v/>
      </c>
      <c r="O5657" s="244" t="str">
        <f t="shared" si="795"/>
        <v/>
      </c>
      <c r="P5657">
        <f>IF($I5657&lt;&gt;"",$I5657,IF($E5657="SGD",1,IF($E5657="USD",Settings!$B$22,IF($E5657="HKD",Settings!$B$23,1))))</f>
        <v>1</v>
      </c>
      <c r="Q5657">
        <f t="shared" si="796"/>
        <v>0</v>
      </c>
      <c r="R5657">
        <f t="shared" si="797"/>
        <v>0</v>
      </c>
      <c r="S5657" t="str">
        <f t="shared" si="798"/>
        <v/>
      </c>
      <c r="T5657" t="str">
        <f t="shared" si="799"/>
        <v/>
      </c>
      <c r="U5657" t="str">
        <f t="shared" si="800"/>
        <v/>
      </c>
    </row>
    <row r="5658" spans="12:21" ht="15" customHeight="1" x14ac:dyDescent="0.15">
      <c r="L5658" s="244" t="str">
        <f t="shared" si="792"/>
        <v/>
      </c>
      <c r="M5658" s="245" t="str">
        <f t="shared" si="793"/>
        <v/>
      </c>
      <c r="N5658" s="244" t="str">
        <f t="shared" si="794"/>
        <v/>
      </c>
      <c r="O5658" s="244" t="str">
        <f t="shared" si="795"/>
        <v/>
      </c>
      <c r="P5658">
        <f>IF($I5658&lt;&gt;"",$I5658,IF($E5658="SGD",1,IF($E5658="USD",Settings!$B$22,IF($E5658="HKD",Settings!$B$23,1))))</f>
        <v>1</v>
      </c>
      <c r="Q5658">
        <f t="shared" si="796"/>
        <v>0</v>
      </c>
      <c r="R5658">
        <f t="shared" si="797"/>
        <v>0</v>
      </c>
      <c r="S5658" t="str">
        <f t="shared" si="798"/>
        <v/>
      </c>
      <c r="T5658" t="str">
        <f t="shared" si="799"/>
        <v/>
      </c>
      <c r="U5658" t="str">
        <f t="shared" si="800"/>
        <v/>
      </c>
    </row>
    <row r="5659" spans="12:21" ht="15" customHeight="1" x14ac:dyDescent="0.15">
      <c r="L5659" s="244" t="str">
        <f t="shared" si="792"/>
        <v/>
      </c>
      <c r="M5659" s="245" t="str">
        <f t="shared" si="793"/>
        <v/>
      </c>
      <c r="N5659" s="244" t="str">
        <f t="shared" si="794"/>
        <v/>
      </c>
      <c r="O5659" s="244" t="str">
        <f t="shared" si="795"/>
        <v/>
      </c>
      <c r="P5659">
        <f>IF($I5659&lt;&gt;"",$I5659,IF($E5659="SGD",1,IF($E5659="USD",Settings!$B$22,IF($E5659="HKD",Settings!$B$23,1))))</f>
        <v>1</v>
      </c>
      <c r="Q5659">
        <f t="shared" si="796"/>
        <v>0</v>
      </c>
      <c r="R5659">
        <f t="shared" si="797"/>
        <v>0</v>
      </c>
      <c r="S5659" t="str">
        <f t="shared" si="798"/>
        <v/>
      </c>
      <c r="T5659" t="str">
        <f t="shared" si="799"/>
        <v/>
      </c>
      <c r="U5659" t="str">
        <f t="shared" si="800"/>
        <v/>
      </c>
    </row>
    <row r="5660" spans="12:21" ht="15" customHeight="1" x14ac:dyDescent="0.15">
      <c r="L5660" s="244" t="str">
        <f t="shared" si="792"/>
        <v/>
      </c>
      <c r="M5660" s="245" t="str">
        <f t="shared" si="793"/>
        <v/>
      </c>
      <c r="N5660" s="244" t="str">
        <f t="shared" si="794"/>
        <v/>
      </c>
      <c r="O5660" s="244" t="str">
        <f t="shared" si="795"/>
        <v/>
      </c>
      <c r="P5660">
        <f>IF($I5660&lt;&gt;"",$I5660,IF($E5660="SGD",1,IF($E5660="USD",Settings!$B$22,IF($E5660="HKD",Settings!$B$23,1))))</f>
        <v>1</v>
      </c>
      <c r="Q5660">
        <f t="shared" si="796"/>
        <v>0</v>
      </c>
      <c r="R5660">
        <f t="shared" si="797"/>
        <v>0</v>
      </c>
      <c r="S5660" t="str">
        <f t="shared" si="798"/>
        <v/>
      </c>
      <c r="T5660" t="str">
        <f t="shared" si="799"/>
        <v/>
      </c>
      <c r="U5660" t="str">
        <f t="shared" si="800"/>
        <v/>
      </c>
    </row>
    <row r="5661" spans="12:21" ht="15" customHeight="1" x14ac:dyDescent="0.15">
      <c r="L5661" s="244" t="str">
        <f t="shared" si="792"/>
        <v/>
      </c>
      <c r="M5661" s="245" t="str">
        <f t="shared" si="793"/>
        <v/>
      </c>
      <c r="N5661" s="244" t="str">
        <f t="shared" si="794"/>
        <v/>
      </c>
      <c r="O5661" s="244" t="str">
        <f t="shared" si="795"/>
        <v/>
      </c>
      <c r="P5661">
        <f>IF($I5661&lt;&gt;"",$I5661,IF($E5661="SGD",1,IF($E5661="USD",Settings!$B$22,IF($E5661="HKD",Settings!$B$23,1))))</f>
        <v>1</v>
      </c>
      <c r="Q5661">
        <f t="shared" si="796"/>
        <v>0</v>
      </c>
      <c r="R5661">
        <f t="shared" si="797"/>
        <v>0</v>
      </c>
      <c r="S5661" t="str">
        <f t="shared" si="798"/>
        <v/>
      </c>
      <c r="T5661" t="str">
        <f t="shared" si="799"/>
        <v/>
      </c>
      <c r="U5661" t="str">
        <f t="shared" si="800"/>
        <v/>
      </c>
    </row>
    <row r="5662" spans="12:21" ht="15" customHeight="1" x14ac:dyDescent="0.15">
      <c r="L5662" s="244" t="str">
        <f t="shared" si="792"/>
        <v/>
      </c>
      <c r="M5662" s="245" t="str">
        <f t="shared" si="793"/>
        <v/>
      </c>
      <c r="N5662" s="244" t="str">
        <f t="shared" si="794"/>
        <v/>
      </c>
      <c r="O5662" s="244" t="str">
        <f t="shared" si="795"/>
        <v/>
      </c>
      <c r="P5662">
        <f>IF($I5662&lt;&gt;"",$I5662,IF($E5662="SGD",1,IF($E5662="USD",Settings!$B$22,IF($E5662="HKD",Settings!$B$23,1))))</f>
        <v>1</v>
      </c>
      <c r="Q5662">
        <f t="shared" si="796"/>
        <v>0</v>
      </c>
      <c r="R5662">
        <f t="shared" si="797"/>
        <v>0</v>
      </c>
      <c r="S5662" t="str">
        <f t="shared" si="798"/>
        <v/>
      </c>
      <c r="T5662" t="str">
        <f t="shared" si="799"/>
        <v/>
      </c>
      <c r="U5662" t="str">
        <f t="shared" si="800"/>
        <v/>
      </c>
    </row>
    <row r="5663" spans="12:21" ht="15" customHeight="1" x14ac:dyDescent="0.15">
      <c r="L5663" s="244" t="str">
        <f t="shared" si="792"/>
        <v/>
      </c>
      <c r="M5663" s="245" t="str">
        <f t="shared" si="793"/>
        <v/>
      </c>
      <c r="N5663" s="244" t="str">
        <f t="shared" si="794"/>
        <v/>
      </c>
      <c r="O5663" s="244" t="str">
        <f t="shared" si="795"/>
        <v/>
      </c>
      <c r="P5663">
        <f>IF($I5663&lt;&gt;"",$I5663,IF($E5663="SGD",1,IF($E5663="USD",Settings!$B$22,IF($E5663="HKD",Settings!$B$23,1))))</f>
        <v>1</v>
      </c>
      <c r="Q5663">
        <f t="shared" si="796"/>
        <v>0</v>
      </c>
      <c r="R5663">
        <f t="shared" si="797"/>
        <v>0</v>
      </c>
      <c r="S5663" t="str">
        <f t="shared" si="798"/>
        <v/>
      </c>
      <c r="T5663" t="str">
        <f t="shared" si="799"/>
        <v/>
      </c>
      <c r="U5663" t="str">
        <f t="shared" si="800"/>
        <v/>
      </c>
    </row>
    <row r="5664" spans="12:21" ht="15" customHeight="1" x14ac:dyDescent="0.15">
      <c r="L5664" s="244" t="str">
        <f t="shared" si="792"/>
        <v/>
      </c>
      <c r="M5664" s="245" t="str">
        <f t="shared" si="793"/>
        <v/>
      </c>
      <c r="N5664" s="244" t="str">
        <f t="shared" si="794"/>
        <v/>
      </c>
      <c r="O5664" s="244" t="str">
        <f t="shared" si="795"/>
        <v/>
      </c>
      <c r="P5664">
        <f>IF($I5664&lt;&gt;"",$I5664,IF($E5664="SGD",1,IF($E5664="USD",Settings!$B$22,IF($E5664="HKD",Settings!$B$23,1))))</f>
        <v>1</v>
      </c>
      <c r="Q5664">
        <f t="shared" si="796"/>
        <v>0</v>
      </c>
      <c r="R5664">
        <f t="shared" si="797"/>
        <v>0</v>
      </c>
      <c r="S5664" t="str">
        <f t="shared" si="798"/>
        <v/>
      </c>
      <c r="T5664" t="str">
        <f t="shared" si="799"/>
        <v/>
      </c>
      <c r="U5664" t="str">
        <f t="shared" si="800"/>
        <v/>
      </c>
    </row>
    <row r="5665" spans="12:21" ht="15" customHeight="1" x14ac:dyDescent="0.15">
      <c r="L5665" s="244" t="str">
        <f t="shared" si="792"/>
        <v/>
      </c>
      <c r="M5665" s="245" t="str">
        <f t="shared" si="793"/>
        <v/>
      </c>
      <c r="N5665" s="244" t="str">
        <f t="shared" si="794"/>
        <v/>
      </c>
      <c r="O5665" s="244" t="str">
        <f t="shared" si="795"/>
        <v/>
      </c>
      <c r="P5665">
        <f>IF($I5665&lt;&gt;"",$I5665,IF($E5665="SGD",1,IF($E5665="USD",Settings!$B$22,IF($E5665="HKD",Settings!$B$23,1))))</f>
        <v>1</v>
      </c>
      <c r="Q5665">
        <f t="shared" si="796"/>
        <v>0</v>
      </c>
      <c r="R5665">
        <f t="shared" si="797"/>
        <v>0</v>
      </c>
      <c r="S5665" t="str">
        <f t="shared" si="798"/>
        <v/>
      </c>
      <c r="T5665" t="str">
        <f t="shared" si="799"/>
        <v/>
      </c>
      <c r="U5665" t="str">
        <f t="shared" si="800"/>
        <v/>
      </c>
    </row>
    <row r="5666" spans="12:21" ht="15" customHeight="1" x14ac:dyDescent="0.15">
      <c r="L5666" s="244" t="str">
        <f t="shared" si="792"/>
        <v/>
      </c>
      <c r="M5666" s="245" t="str">
        <f t="shared" si="793"/>
        <v/>
      </c>
      <c r="N5666" s="244" t="str">
        <f t="shared" si="794"/>
        <v/>
      </c>
      <c r="O5666" s="244" t="str">
        <f t="shared" si="795"/>
        <v/>
      </c>
      <c r="P5666">
        <f>IF($I5666&lt;&gt;"",$I5666,IF($E5666="SGD",1,IF($E5666="USD",Settings!$B$22,IF($E5666="HKD",Settings!$B$23,1))))</f>
        <v>1</v>
      </c>
      <c r="Q5666">
        <f t="shared" si="796"/>
        <v>0</v>
      </c>
      <c r="R5666">
        <f t="shared" si="797"/>
        <v>0</v>
      </c>
      <c r="S5666" t="str">
        <f t="shared" si="798"/>
        <v/>
      </c>
      <c r="T5666" t="str">
        <f t="shared" si="799"/>
        <v/>
      </c>
      <c r="U5666" t="str">
        <f t="shared" si="800"/>
        <v/>
      </c>
    </row>
    <row r="5667" spans="12:21" ht="15" customHeight="1" x14ac:dyDescent="0.15">
      <c r="L5667" s="244" t="str">
        <f t="shared" si="792"/>
        <v/>
      </c>
      <c r="M5667" s="245" t="str">
        <f t="shared" si="793"/>
        <v/>
      </c>
      <c r="N5667" s="244" t="str">
        <f t="shared" si="794"/>
        <v/>
      </c>
      <c r="O5667" s="244" t="str">
        <f t="shared" si="795"/>
        <v/>
      </c>
      <c r="P5667">
        <f>IF($I5667&lt;&gt;"",$I5667,IF($E5667="SGD",1,IF($E5667="USD",Settings!$B$22,IF($E5667="HKD",Settings!$B$23,1))))</f>
        <v>1</v>
      </c>
      <c r="Q5667">
        <f t="shared" si="796"/>
        <v>0</v>
      </c>
      <c r="R5667">
        <f t="shared" si="797"/>
        <v>0</v>
      </c>
      <c r="S5667" t="str">
        <f t="shared" si="798"/>
        <v/>
      </c>
      <c r="T5667" t="str">
        <f t="shared" si="799"/>
        <v/>
      </c>
      <c r="U5667" t="str">
        <f t="shared" si="800"/>
        <v/>
      </c>
    </row>
    <row r="5668" spans="12:21" ht="15" customHeight="1" x14ac:dyDescent="0.15">
      <c r="L5668" s="244" t="str">
        <f t="shared" si="792"/>
        <v/>
      </c>
      <c r="M5668" s="245" t="str">
        <f t="shared" si="793"/>
        <v/>
      </c>
      <c r="N5668" s="244" t="str">
        <f t="shared" si="794"/>
        <v/>
      </c>
      <c r="O5668" s="244" t="str">
        <f t="shared" si="795"/>
        <v/>
      </c>
      <c r="P5668">
        <f>IF($I5668&lt;&gt;"",$I5668,IF($E5668="SGD",1,IF($E5668="USD",Settings!$B$22,IF($E5668="HKD",Settings!$B$23,1))))</f>
        <v>1</v>
      </c>
      <c r="Q5668">
        <f t="shared" si="796"/>
        <v>0</v>
      </c>
      <c r="R5668">
        <f t="shared" si="797"/>
        <v>0</v>
      </c>
      <c r="S5668" t="str">
        <f t="shared" si="798"/>
        <v/>
      </c>
      <c r="T5668" t="str">
        <f t="shared" si="799"/>
        <v/>
      </c>
      <c r="U5668" t="str">
        <f t="shared" si="800"/>
        <v/>
      </c>
    </row>
    <row r="5669" spans="12:21" ht="15" customHeight="1" x14ac:dyDescent="0.15">
      <c r="L5669" s="244" t="str">
        <f t="shared" si="792"/>
        <v/>
      </c>
      <c r="M5669" s="245" t="str">
        <f t="shared" si="793"/>
        <v/>
      </c>
      <c r="N5669" s="244" t="str">
        <f t="shared" si="794"/>
        <v/>
      </c>
      <c r="O5669" s="244" t="str">
        <f t="shared" si="795"/>
        <v/>
      </c>
      <c r="P5669">
        <f>IF($I5669&lt;&gt;"",$I5669,IF($E5669="SGD",1,IF($E5669="USD",Settings!$B$22,IF($E5669="HKD",Settings!$B$23,1))))</f>
        <v>1</v>
      </c>
      <c r="Q5669">
        <f t="shared" si="796"/>
        <v>0</v>
      </c>
      <c r="R5669">
        <f t="shared" si="797"/>
        <v>0</v>
      </c>
      <c r="S5669" t="str">
        <f t="shared" si="798"/>
        <v/>
      </c>
      <c r="T5669" t="str">
        <f t="shared" si="799"/>
        <v/>
      </c>
      <c r="U5669" t="str">
        <f t="shared" si="800"/>
        <v/>
      </c>
    </row>
    <row r="5670" spans="12:21" ht="15" customHeight="1" x14ac:dyDescent="0.15">
      <c r="L5670" s="244" t="str">
        <f t="shared" si="792"/>
        <v/>
      </c>
      <c r="M5670" s="245" t="str">
        <f t="shared" si="793"/>
        <v/>
      </c>
      <c r="N5670" s="244" t="str">
        <f t="shared" si="794"/>
        <v/>
      </c>
      <c r="O5670" s="244" t="str">
        <f t="shared" si="795"/>
        <v/>
      </c>
      <c r="P5670">
        <f>IF($I5670&lt;&gt;"",$I5670,IF($E5670="SGD",1,IF($E5670="USD",Settings!$B$22,IF($E5670="HKD",Settings!$B$23,1))))</f>
        <v>1</v>
      </c>
      <c r="Q5670">
        <f t="shared" si="796"/>
        <v>0</v>
      </c>
      <c r="R5670">
        <f t="shared" si="797"/>
        <v>0</v>
      </c>
      <c r="S5670" t="str">
        <f t="shared" si="798"/>
        <v/>
      </c>
      <c r="T5670" t="str">
        <f t="shared" si="799"/>
        <v/>
      </c>
      <c r="U5670" t="str">
        <f t="shared" si="800"/>
        <v/>
      </c>
    </row>
    <row r="5671" spans="12:21" ht="15" customHeight="1" x14ac:dyDescent="0.15">
      <c r="L5671" s="244" t="str">
        <f t="shared" si="792"/>
        <v/>
      </c>
      <c r="M5671" s="245" t="str">
        <f t="shared" si="793"/>
        <v/>
      </c>
      <c r="N5671" s="244" t="str">
        <f t="shared" si="794"/>
        <v/>
      </c>
      <c r="O5671" s="244" t="str">
        <f t="shared" si="795"/>
        <v/>
      </c>
      <c r="P5671">
        <f>IF($I5671&lt;&gt;"",$I5671,IF($E5671="SGD",1,IF($E5671="USD",Settings!$B$22,IF($E5671="HKD",Settings!$B$23,1))))</f>
        <v>1</v>
      </c>
      <c r="Q5671">
        <f t="shared" si="796"/>
        <v>0</v>
      </c>
      <c r="R5671">
        <f t="shared" si="797"/>
        <v>0</v>
      </c>
      <c r="S5671" t="str">
        <f t="shared" si="798"/>
        <v/>
      </c>
      <c r="T5671" t="str">
        <f t="shared" si="799"/>
        <v/>
      </c>
      <c r="U5671" t="str">
        <f t="shared" si="800"/>
        <v/>
      </c>
    </row>
    <row r="5672" spans="12:21" ht="15" customHeight="1" x14ac:dyDescent="0.15">
      <c r="L5672" s="244" t="str">
        <f t="shared" si="792"/>
        <v/>
      </c>
      <c r="M5672" s="245" t="str">
        <f t="shared" si="793"/>
        <v/>
      </c>
      <c r="N5672" s="244" t="str">
        <f t="shared" si="794"/>
        <v/>
      </c>
      <c r="O5672" s="244" t="str">
        <f t="shared" si="795"/>
        <v/>
      </c>
      <c r="P5672">
        <f>IF($I5672&lt;&gt;"",$I5672,IF($E5672="SGD",1,IF($E5672="USD",Settings!$B$22,IF($E5672="HKD",Settings!$B$23,1))))</f>
        <v>1</v>
      </c>
      <c r="Q5672">
        <f t="shared" si="796"/>
        <v>0</v>
      </c>
      <c r="R5672">
        <f t="shared" si="797"/>
        <v>0</v>
      </c>
      <c r="S5672" t="str">
        <f t="shared" si="798"/>
        <v/>
      </c>
      <c r="T5672" t="str">
        <f t="shared" si="799"/>
        <v/>
      </c>
      <c r="U5672" t="str">
        <f t="shared" si="800"/>
        <v/>
      </c>
    </row>
    <row r="5673" spans="12:21" ht="15" customHeight="1" x14ac:dyDescent="0.15">
      <c r="L5673" s="244" t="str">
        <f t="shared" ref="L5673:L5736" si="801">IF(OR(B5673="",C5673="",E5673=""),"",B5673&amp;":"&amp;C5673&amp;":"&amp;E5673)</f>
        <v/>
      </c>
      <c r="M5673" s="245" t="str">
        <f t="shared" ref="M5673:M5736" si="802">IF(A5673="","",A5673*D5673)</f>
        <v/>
      </c>
      <c r="N5673" s="244" t="str">
        <f t="shared" ref="N5673:N5736" si="803">IF(A5673="","",IF(OR(A5673=1,A5673=0),J5673,0))</f>
        <v/>
      </c>
      <c r="O5673" s="244" t="str">
        <f t="shared" ref="O5673:O5736" si="804">IF(A5673="","",IF(A5673=-1,J5673,0))</f>
        <v/>
      </c>
      <c r="P5673">
        <f>IF($I5673&lt;&gt;"",$I5673,IF($E5673="SGD",1,IF($E5673="USD",Settings!$B$22,IF($E5673="HKD",Settings!$B$23,1))))</f>
        <v>1</v>
      </c>
      <c r="Q5673">
        <f t="shared" ref="Q5673:Q5736" si="805">IF($L5673="",0,($O5673-$N5673+IF($A5673=2,$J5673,0))*$P5673)</f>
        <v>0</v>
      </c>
      <c r="R5673">
        <f t="shared" ref="R5673:R5736" si="806">IF($L5673="",0,IF($A5673=2,$J5673*$P5673,0))</f>
        <v>0</v>
      </c>
      <c r="S5673" t="str">
        <f t="shared" si="798"/>
        <v/>
      </c>
      <c r="T5673" t="str">
        <f t="shared" si="799"/>
        <v/>
      </c>
      <c r="U5673" t="str">
        <f t="shared" si="800"/>
        <v/>
      </c>
    </row>
    <row r="5674" spans="12:21" ht="15" customHeight="1" x14ac:dyDescent="0.15">
      <c r="L5674" s="244" t="str">
        <f t="shared" si="801"/>
        <v/>
      </c>
      <c r="M5674" s="245" t="str">
        <f t="shared" si="802"/>
        <v/>
      </c>
      <c r="N5674" s="244" t="str">
        <f t="shared" si="803"/>
        <v/>
      </c>
      <c r="O5674" s="244" t="str">
        <f t="shared" si="804"/>
        <v/>
      </c>
      <c r="P5674">
        <f>IF($I5674&lt;&gt;"",$I5674,IF($E5674="SGD",1,IF($E5674="USD",Settings!$B$22,IF($E5674="HKD",Settings!$B$23,1))))</f>
        <v>1</v>
      </c>
      <c r="Q5674">
        <f t="shared" si="805"/>
        <v>0</v>
      </c>
      <c r="R5674">
        <f t="shared" si="806"/>
        <v>0</v>
      </c>
      <c r="S5674" t="str">
        <f t="shared" si="798"/>
        <v/>
      </c>
      <c r="T5674" t="str">
        <f t="shared" si="799"/>
        <v/>
      </c>
      <c r="U5674" t="str">
        <f t="shared" si="800"/>
        <v/>
      </c>
    </row>
    <row r="5675" spans="12:21" ht="15" customHeight="1" x14ac:dyDescent="0.15">
      <c r="L5675" s="244" t="str">
        <f t="shared" si="801"/>
        <v/>
      </c>
      <c r="M5675" s="245" t="str">
        <f t="shared" si="802"/>
        <v/>
      </c>
      <c r="N5675" s="244" t="str">
        <f t="shared" si="803"/>
        <v/>
      </c>
      <c r="O5675" s="244" t="str">
        <f t="shared" si="804"/>
        <v/>
      </c>
      <c r="P5675">
        <f>IF($I5675&lt;&gt;"",$I5675,IF($E5675="SGD",1,IF($E5675="USD",Settings!$B$22,IF($E5675="HKD",Settings!$B$23,1))))</f>
        <v>1</v>
      </c>
      <c r="Q5675">
        <f t="shared" si="805"/>
        <v>0</v>
      </c>
      <c r="R5675">
        <f t="shared" si="806"/>
        <v>0</v>
      </c>
      <c r="S5675" t="str">
        <f t="shared" si="798"/>
        <v/>
      </c>
      <c r="T5675" t="str">
        <f t="shared" si="799"/>
        <v/>
      </c>
      <c r="U5675" t="str">
        <f t="shared" si="800"/>
        <v/>
      </c>
    </row>
    <row r="5676" spans="12:21" ht="15" customHeight="1" x14ac:dyDescent="0.15">
      <c r="L5676" s="244" t="str">
        <f t="shared" si="801"/>
        <v/>
      </c>
      <c r="M5676" s="245" t="str">
        <f t="shared" si="802"/>
        <v/>
      </c>
      <c r="N5676" s="244" t="str">
        <f t="shared" si="803"/>
        <v/>
      </c>
      <c r="O5676" s="244" t="str">
        <f t="shared" si="804"/>
        <v/>
      </c>
      <c r="P5676">
        <f>IF($I5676&lt;&gt;"",$I5676,IF($E5676="SGD",1,IF($E5676="USD",Settings!$B$22,IF($E5676="HKD",Settings!$B$23,1))))</f>
        <v>1</v>
      </c>
      <c r="Q5676">
        <f t="shared" si="805"/>
        <v>0</v>
      </c>
      <c r="R5676">
        <f t="shared" si="806"/>
        <v>0</v>
      </c>
      <c r="S5676" t="str">
        <f t="shared" si="798"/>
        <v/>
      </c>
      <c r="T5676" t="str">
        <f t="shared" si="799"/>
        <v/>
      </c>
      <c r="U5676" t="str">
        <f t="shared" si="800"/>
        <v/>
      </c>
    </row>
    <row r="5677" spans="12:21" ht="15" customHeight="1" x14ac:dyDescent="0.15">
      <c r="L5677" s="244" t="str">
        <f t="shared" si="801"/>
        <v/>
      </c>
      <c r="M5677" s="245" t="str">
        <f t="shared" si="802"/>
        <v/>
      </c>
      <c r="N5677" s="244" t="str">
        <f t="shared" si="803"/>
        <v/>
      </c>
      <c r="O5677" s="244" t="str">
        <f t="shared" si="804"/>
        <v/>
      </c>
      <c r="P5677">
        <f>IF($I5677&lt;&gt;"",$I5677,IF($E5677="SGD",1,IF($E5677="USD",Settings!$B$22,IF($E5677="HKD",Settings!$B$23,1))))</f>
        <v>1</v>
      </c>
      <c r="Q5677">
        <f t="shared" si="805"/>
        <v>0</v>
      </c>
      <c r="R5677">
        <f t="shared" si="806"/>
        <v>0</v>
      </c>
      <c r="S5677" t="str">
        <f t="shared" si="798"/>
        <v/>
      </c>
      <c r="T5677" t="str">
        <f t="shared" si="799"/>
        <v/>
      </c>
      <c r="U5677" t="str">
        <f t="shared" si="800"/>
        <v/>
      </c>
    </row>
    <row r="5678" spans="12:21" ht="15" customHeight="1" x14ac:dyDescent="0.15">
      <c r="L5678" s="244" t="str">
        <f t="shared" si="801"/>
        <v/>
      </c>
      <c r="M5678" s="245" t="str">
        <f t="shared" si="802"/>
        <v/>
      </c>
      <c r="N5678" s="244" t="str">
        <f t="shared" si="803"/>
        <v/>
      </c>
      <c r="O5678" s="244" t="str">
        <f t="shared" si="804"/>
        <v/>
      </c>
      <c r="P5678">
        <f>IF($I5678&lt;&gt;"",$I5678,IF($E5678="SGD",1,IF($E5678="USD",Settings!$B$22,IF($E5678="HKD",Settings!$B$23,1))))</f>
        <v>1</v>
      </c>
      <c r="Q5678">
        <f t="shared" si="805"/>
        <v>0</v>
      </c>
      <c r="R5678">
        <f t="shared" si="806"/>
        <v>0</v>
      </c>
      <c r="S5678" t="str">
        <f t="shared" si="798"/>
        <v/>
      </c>
      <c r="T5678" t="str">
        <f t="shared" si="799"/>
        <v/>
      </c>
      <c r="U5678" t="str">
        <f t="shared" si="800"/>
        <v/>
      </c>
    </row>
    <row r="5679" spans="12:21" ht="15" customHeight="1" x14ac:dyDescent="0.15">
      <c r="L5679" s="244" t="str">
        <f t="shared" si="801"/>
        <v/>
      </c>
      <c r="M5679" s="245" t="str">
        <f t="shared" si="802"/>
        <v/>
      </c>
      <c r="N5679" s="244" t="str">
        <f t="shared" si="803"/>
        <v/>
      </c>
      <c r="O5679" s="244" t="str">
        <f t="shared" si="804"/>
        <v/>
      </c>
      <c r="P5679">
        <f>IF($I5679&lt;&gt;"",$I5679,IF($E5679="SGD",1,IF($E5679="USD",Settings!$B$22,IF($E5679="HKD",Settings!$B$23,1))))</f>
        <v>1</v>
      </c>
      <c r="Q5679">
        <f t="shared" si="805"/>
        <v>0</v>
      </c>
      <c r="R5679">
        <f t="shared" si="806"/>
        <v>0</v>
      </c>
      <c r="S5679" t="str">
        <f t="shared" si="798"/>
        <v/>
      </c>
      <c r="T5679" t="str">
        <f t="shared" si="799"/>
        <v/>
      </c>
      <c r="U5679" t="str">
        <f t="shared" si="800"/>
        <v/>
      </c>
    </row>
    <row r="5680" spans="12:21" ht="15" customHeight="1" x14ac:dyDescent="0.15">
      <c r="L5680" s="244" t="str">
        <f t="shared" si="801"/>
        <v/>
      </c>
      <c r="M5680" s="245" t="str">
        <f t="shared" si="802"/>
        <v/>
      </c>
      <c r="N5680" s="244" t="str">
        <f t="shared" si="803"/>
        <v/>
      </c>
      <c r="O5680" s="244" t="str">
        <f t="shared" si="804"/>
        <v/>
      </c>
      <c r="P5680">
        <f>IF($I5680&lt;&gt;"",$I5680,IF($E5680="SGD",1,IF($E5680="USD",Settings!$B$22,IF($E5680="HKD",Settings!$B$23,1))))</f>
        <v>1</v>
      </c>
      <c r="Q5680">
        <f t="shared" si="805"/>
        <v>0</v>
      </c>
      <c r="R5680">
        <f t="shared" si="806"/>
        <v>0</v>
      </c>
      <c r="S5680" t="str">
        <f t="shared" si="798"/>
        <v/>
      </c>
      <c r="T5680" t="str">
        <f t="shared" si="799"/>
        <v/>
      </c>
      <c r="U5680" t="str">
        <f t="shared" si="800"/>
        <v/>
      </c>
    </row>
    <row r="5681" spans="12:21" ht="15" customHeight="1" x14ac:dyDescent="0.15">
      <c r="L5681" s="244" t="str">
        <f t="shared" si="801"/>
        <v/>
      </c>
      <c r="M5681" s="245" t="str">
        <f t="shared" si="802"/>
        <v/>
      </c>
      <c r="N5681" s="244" t="str">
        <f t="shared" si="803"/>
        <v/>
      </c>
      <c r="O5681" s="244" t="str">
        <f t="shared" si="804"/>
        <v/>
      </c>
      <c r="P5681">
        <f>IF($I5681&lt;&gt;"",$I5681,IF($E5681="SGD",1,IF($E5681="USD",Settings!$B$22,IF($E5681="HKD",Settings!$B$23,1))))</f>
        <v>1</v>
      </c>
      <c r="Q5681">
        <f t="shared" si="805"/>
        <v>0</v>
      </c>
      <c r="R5681">
        <f t="shared" si="806"/>
        <v>0</v>
      </c>
      <c r="S5681" t="str">
        <f t="shared" si="798"/>
        <v/>
      </c>
      <c r="T5681" t="str">
        <f t="shared" si="799"/>
        <v/>
      </c>
      <c r="U5681" t="str">
        <f t="shared" si="800"/>
        <v/>
      </c>
    </row>
    <row r="5682" spans="12:21" ht="15" customHeight="1" x14ac:dyDescent="0.15">
      <c r="L5682" s="244" t="str">
        <f t="shared" si="801"/>
        <v/>
      </c>
      <c r="M5682" s="245" t="str">
        <f t="shared" si="802"/>
        <v/>
      </c>
      <c r="N5682" s="244" t="str">
        <f t="shared" si="803"/>
        <v/>
      </c>
      <c r="O5682" s="244" t="str">
        <f t="shared" si="804"/>
        <v/>
      </c>
      <c r="P5682">
        <f>IF($I5682&lt;&gt;"",$I5682,IF($E5682="SGD",1,IF($E5682="USD",Settings!$B$22,IF($E5682="HKD",Settings!$B$23,1))))</f>
        <v>1</v>
      </c>
      <c r="Q5682">
        <f t="shared" si="805"/>
        <v>0</v>
      </c>
      <c r="R5682">
        <f t="shared" si="806"/>
        <v>0</v>
      </c>
      <c r="S5682" t="str">
        <f t="shared" si="798"/>
        <v/>
      </c>
      <c r="T5682" t="str">
        <f t="shared" si="799"/>
        <v/>
      </c>
      <c r="U5682" t="str">
        <f t="shared" si="800"/>
        <v/>
      </c>
    </row>
    <row r="5683" spans="12:21" ht="15" customHeight="1" x14ac:dyDescent="0.15">
      <c r="L5683" s="244" t="str">
        <f t="shared" si="801"/>
        <v/>
      </c>
      <c r="M5683" s="245" t="str">
        <f t="shared" si="802"/>
        <v/>
      </c>
      <c r="N5683" s="244" t="str">
        <f t="shared" si="803"/>
        <v/>
      </c>
      <c r="O5683" s="244" t="str">
        <f t="shared" si="804"/>
        <v/>
      </c>
      <c r="P5683">
        <f>IF($I5683&lt;&gt;"",$I5683,IF($E5683="SGD",1,IF($E5683="USD",Settings!$B$22,IF($E5683="HKD",Settings!$B$23,1))))</f>
        <v>1</v>
      </c>
      <c r="Q5683">
        <f t="shared" si="805"/>
        <v>0</v>
      </c>
      <c r="R5683">
        <f t="shared" si="806"/>
        <v>0</v>
      </c>
      <c r="S5683" t="str">
        <f t="shared" si="798"/>
        <v/>
      </c>
      <c r="T5683" t="str">
        <f t="shared" si="799"/>
        <v/>
      </c>
      <c r="U5683" t="str">
        <f t="shared" si="800"/>
        <v/>
      </c>
    </row>
    <row r="5684" spans="12:21" ht="15" customHeight="1" x14ac:dyDescent="0.15">
      <c r="L5684" s="244" t="str">
        <f t="shared" si="801"/>
        <v/>
      </c>
      <c r="M5684" s="245" t="str">
        <f t="shared" si="802"/>
        <v/>
      </c>
      <c r="N5684" s="244" t="str">
        <f t="shared" si="803"/>
        <v/>
      </c>
      <c r="O5684" s="244" t="str">
        <f t="shared" si="804"/>
        <v/>
      </c>
      <c r="P5684">
        <f>IF($I5684&lt;&gt;"",$I5684,IF($E5684="SGD",1,IF($E5684="USD",Settings!$B$22,IF($E5684="HKD",Settings!$B$23,1))))</f>
        <v>1</v>
      </c>
      <c r="Q5684">
        <f t="shared" si="805"/>
        <v>0</v>
      </c>
      <c r="R5684">
        <f t="shared" si="806"/>
        <v>0</v>
      </c>
      <c r="S5684" t="str">
        <f t="shared" si="798"/>
        <v/>
      </c>
      <c r="T5684" t="str">
        <f t="shared" si="799"/>
        <v/>
      </c>
      <c r="U5684" t="str">
        <f t="shared" si="800"/>
        <v/>
      </c>
    </row>
    <row r="5685" spans="12:21" ht="15" customHeight="1" x14ac:dyDescent="0.15">
      <c r="L5685" s="244" t="str">
        <f t="shared" si="801"/>
        <v/>
      </c>
      <c r="M5685" s="245" t="str">
        <f t="shared" si="802"/>
        <v/>
      </c>
      <c r="N5685" s="244" t="str">
        <f t="shared" si="803"/>
        <v/>
      </c>
      <c r="O5685" s="244" t="str">
        <f t="shared" si="804"/>
        <v/>
      </c>
      <c r="P5685">
        <f>IF($I5685&lt;&gt;"",$I5685,IF($E5685="SGD",1,IF($E5685="USD",Settings!$B$22,IF($E5685="HKD",Settings!$B$23,1))))</f>
        <v>1</v>
      </c>
      <c r="Q5685">
        <f t="shared" si="805"/>
        <v>0</v>
      </c>
      <c r="R5685">
        <f t="shared" si="806"/>
        <v>0</v>
      </c>
      <c r="S5685" t="str">
        <f t="shared" si="798"/>
        <v/>
      </c>
      <c r="T5685" t="str">
        <f t="shared" si="799"/>
        <v/>
      </c>
      <c r="U5685" t="str">
        <f t="shared" si="800"/>
        <v/>
      </c>
    </row>
    <row r="5686" spans="12:21" ht="15" customHeight="1" x14ac:dyDescent="0.15">
      <c r="L5686" s="244" t="str">
        <f t="shared" si="801"/>
        <v/>
      </c>
      <c r="M5686" s="245" t="str">
        <f t="shared" si="802"/>
        <v/>
      </c>
      <c r="N5686" s="244" t="str">
        <f t="shared" si="803"/>
        <v/>
      </c>
      <c r="O5686" s="244" t="str">
        <f t="shared" si="804"/>
        <v/>
      </c>
      <c r="P5686">
        <f>IF($I5686&lt;&gt;"",$I5686,IF($E5686="SGD",1,IF($E5686="USD",Settings!$B$22,IF($E5686="HKD",Settings!$B$23,1))))</f>
        <v>1</v>
      </c>
      <c r="Q5686">
        <f t="shared" si="805"/>
        <v>0</v>
      </c>
      <c r="R5686">
        <f t="shared" si="806"/>
        <v>0</v>
      </c>
      <c r="S5686" t="str">
        <f t="shared" si="798"/>
        <v/>
      </c>
      <c r="T5686" t="str">
        <f t="shared" si="799"/>
        <v/>
      </c>
      <c r="U5686" t="str">
        <f t="shared" si="800"/>
        <v/>
      </c>
    </row>
    <row r="5687" spans="12:21" ht="15" customHeight="1" x14ac:dyDescent="0.15">
      <c r="L5687" s="244" t="str">
        <f t="shared" si="801"/>
        <v/>
      </c>
      <c r="M5687" s="245" t="str">
        <f t="shared" si="802"/>
        <v/>
      </c>
      <c r="N5687" s="244" t="str">
        <f t="shared" si="803"/>
        <v/>
      </c>
      <c r="O5687" s="244" t="str">
        <f t="shared" si="804"/>
        <v/>
      </c>
      <c r="P5687">
        <f>IF($I5687&lt;&gt;"",$I5687,IF($E5687="SGD",1,IF($E5687="USD",Settings!$B$22,IF($E5687="HKD",Settings!$B$23,1))))</f>
        <v>1</v>
      </c>
      <c r="Q5687">
        <f t="shared" si="805"/>
        <v>0</v>
      </c>
      <c r="R5687">
        <f t="shared" si="806"/>
        <v>0</v>
      </c>
      <c r="S5687" t="str">
        <f t="shared" si="798"/>
        <v/>
      </c>
      <c r="T5687" t="str">
        <f t="shared" si="799"/>
        <v/>
      </c>
      <c r="U5687" t="str">
        <f t="shared" si="800"/>
        <v/>
      </c>
    </row>
    <row r="5688" spans="12:21" ht="15" customHeight="1" x14ac:dyDescent="0.15">
      <c r="L5688" s="244" t="str">
        <f t="shared" si="801"/>
        <v/>
      </c>
      <c r="M5688" s="245" t="str">
        <f t="shared" si="802"/>
        <v/>
      </c>
      <c r="N5688" s="244" t="str">
        <f t="shared" si="803"/>
        <v/>
      </c>
      <c r="O5688" s="244" t="str">
        <f t="shared" si="804"/>
        <v/>
      </c>
      <c r="P5688">
        <f>IF($I5688&lt;&gt;"",$I5688,IF($E5688="SGD",1,IF($E5688="USD",Settings!$B$22,IF($E5688="HKD",Settings!$B$23,1))))</f>
        <v>1</v>
      </c>
      <c r="Q5688">
        <f t="shared" si="805"/>
        <v>0</v>
      </c>
      <c r="R5688">
        <f t="shared" si="806"/>
        <v>0</v>
      </c>
      <c r="S5688" t="str">
        <f t="shared" si="798"/>
        <v/>
      </c>
      <c r="T5688" t="str">
        <f t="shared" si="799"/>
        <v/>
      </c>
      <c r="U5688" t="str">
        <f t="shared" si="800"/>
        <v/>
      </c>
    </row>
    <row r="5689" spans="12:21" ht="15" customHeight="1" x14ac:dyDescent="0.15">
      <c r="L5689" s="244" t="str">
        <f t="shared" si="801"/>
        <v/>
      </c>
      <c r="M5689" s="245" t="str">
        <f t="shared" si="802"/>
        <v/>
      </c>
      <c r="N5689" s="244" t="str">
        <f t="shared" si="803"/>
        <v/>
      </c>
      <c r="O5689" s="244" t="str">
        <f t="shared" si="804"/>
        <v/>
      </c>
      <c r="P5689">
        <f>IF($I5689&lt;&gt;"",$I5689,IF($E5689="SGD",1,IF($E5689="USD",Settings!$B$22,IF($E5689="HKD",Settings!$B$23,1))))</f>
        <v>1</v>
      </c>
      <c r="Q5689">
        <f t="shared" si="805"/>
        <v>0</v>
      </c>
      <c r="R5689">
        <f t="shared" si="806"/>
        <v>0</v>
      </c>
      <c r="S5689" t="str">
        <f t="shared" si="798"/>
        <v/>
      </c>
      <c r="T5689" t="str">
        <f t="shared" si="799"/>
        <v/>
      </c>
      <c r="U5689" t="str">
        <f t="shared" si="800"/>
        <v/>
      </c>
    </row>
    <row r="5690" spans="12:21" ht="15" customHeight="1" x14ac:dyDescent="0.15">
      <c r="L5690" s="244" t="str">
        <f t="shared" si="801"/>
        <v/>
      </c>
      <c r="M5690" s="245" t="str">
        <f t="shared" si="802"/>
        <v/>
      </c>
      <c r="N5690" s="244" t="str">
        <f t="shared" si="803"/>
        <v/>
      </c>
      <c r="O5690" s="244" t="str">
        <f t="shared" si="804"/>
        <v/>
      </c>
      <c r="P5690">
        <f>IF($I5690&lt;&gt;"",$I5690,IF($E5690="SGD",1,IF($E5690="USD",Settings!$B$22,IF($E5690="HKD",Settings!$B$23,1))))</f>
        <v>1</v>
      </c>
      <c r="Q5690">
        <f t="shared" si="805"/>
        <v>0</v>
      </c>
      <c r="R5690">
        <f t="shared" si="806"/>
        <v>0</v>
      </c>
      <c r="S5690" t="str">
        <f t="shared" si="798"/>
        <v/>
      </c>
      <c r="T5690" t="str">
        <f t="shared" si="799"/>
        <v/>
      </c>
      <c r="U5690" t="str">
        <f t="shared" si="800"/>
        <v/>
      </c>
    </row>
    <row r="5691" spans="12:21" ht="15" customHeight="1" x14ac:dyDescent="0.15">
      <c r="L5691" s="244" t="str">
        <f t="shared" si="801"/>
        <v/>
      </c>
      <c r="M5691" s="245" t="str">
        <f t="shared" si="802"/>
        <v/>
      </c>
      <c r="N5691" s="244" t="str">
        <f t="shared" si="803"/>
        <v/>
      </c>
      <c r="O5691" s="244" t="str">
        <f t="shared" si="804"/>
        <v/>
      </c>
      <c r="P5691">
        <f>IF($I5691&lt;&gt;"",$I5691,IF($E5691="SGD",1,IF($E5691="USD",Settings!$B$22,IF($E5691="HKD",Settings!$B$23,1))))</f>
        <v>1</v>
      </c>
      <c r="Q5691">
        <f t="shared" si="805"/>
        <v>0</v>
      </c>
      <c r="R5691">
        <f t="shared" si="806"/>
        <v>0</v>
      </c>
      <c r="S5691" t="str">
        <f t="shared" si="798"/>
        <v/>
      </c>
      <c r="T5691" t="str">
        <f t="shared" si="799"/>
        <v/>
      </c>
      <c r="U5691" t="str">
        <f t="shared" si="800"/>
        <v/>
      </c>
    </row>
    <row r="5692" spans="12:21" ht="15" customHeight="1" x14ac:dyDescent="0.15">
      <c r="L5692" s="244" t="str">
        <f t="shared" si="801"/>
        <v/>
      </c>
      <c r="M5692" s="245" t="str">
        <f t="shared" si="802"/>
        <v/>
      </c>
      <c r="N5692" s="244" t="str">
        <f t="shared" si="803"/>
        <v/>
      </c>
      <c r="O5692" s="244" t="str">
        <f t="shared" si="804"/>
        <v/>
      </c>
      <c r="P5692">
        <f>IF($I5692&lt;&gt;"",$I5692,IF($E5692="SGD",1,IF($E5692="USD",Settings!$B$22,IF($E5692="HKD",Settings!$B$23,1))))</f>
        <v>1</v>
      </c>
      <c r="Q5692">
        <f t="shared" si="805"/>
        <v>0</v>
      </c>
      <c r="R5692">
        <f t="shared" si="806"/>
        <v>0</v>
      </c>
      <c r="S5692" t="str">
        <f t="shared" si="798"/>
        <v/>
      </c>
      <c r="T5692" t="str">
        <f t="shared" si="799"/>
        <v/>
      </c>
      <c r="U5692" t="str">
        <f t="shared" si="800"/>
        <v/>
      </c>
    </row>
    <row r="5693" spans="12:21" ht="15" customHeight="1" x14ac:dyDescent="0.15">
      <c r="L5693" s="244" t="str">
        <f t="shared" si="801"/>
        <v/>
      </c>
      <c r="M5693" s="245" t="str">
        <f t="shared" si="802"/>
        <v/>
      </c>
      <c r="N5693" s="244" t="str">
        <f t="shared" si="803"/>
        <v/>
      </c>
      <c r="O5693" s="244" t="str">
        <f t="shared" si="804"/>
        <v/>
      </c>
      <c r="P5693">
        <f>IF($I5693&lt;&gt;"",$I5693,IF($E5693="SGD",1,IF($E5693="USD",Settings!$B$22,IF($E5693="HKD",Settings!$B$23,1))))</f>
        <v>1</v>
      </c>
      <c r="Q5693">
        <f t="shared" si="805"/>
        <v>0</v>
      </c>
      <c r="R5693">
        <f t="shared" si="806"/>
        <v>0</v>
      </c>
      <c r="S5693" t="str">
        <f t="shared" si="798"/>
        <v/>
      </c>
      <c r="T5693" t="str">
        <f t="shared" si="799"/>
        <v/>
      </c>
      <c r="U5693" t="str">
        <f t="shared" si="800"/>
        <v/>
      </c>
    </row>
    <row r="5694" spans="12:21" ht="15" customHeight="1" x14ac:dyDescent="0.15">
      <c r="L5694" s="244" t="str">
        <f t="shared" si="801"/>
        <v/>
      </c>
      <c r="M5694" s="245" t="str">
        <f t="shared" si="802"/>
        <v/>
      </c>
      <c r="N5694" s="244" t="str">
        <f t="shared" si="803"/>
        <v/>
      </c>
      <c r="O5694" s="244" t="str">
        <f t="shared" si="804"/>
        <v/>
      </c>
      <c r="P5694">
        <f>IF($I5694&lt;&gt;"",$I5694,IF($E5694="SGD",1,IF($E5694="USD",Settings!$B$22,IF($E5694="HKD",Settings!$B$23,1))))</f>
        <v>1</v>
      </c>
      <c r="Q5694">
        <f t="shared" si="805"/>
        <v>0</v>
      </c>
      <c r="R5694">
        <f t="shared" si="806"/>
        <v>0</v>
      </c>
      <c r="S5694" t="str">
        <f t="shared" si="798"/>
        <v/>
      </c>
      <c r="T5694" t="str">
        <f t="shared" si="799"/>
        <v/>
      </c>
      <c r="U5694" t="str">
        <f t="shared" si="800"/>
        <v/>
      </c>
    </row>
    <row r="5695" spans="12:21" ht="15" customHeight="1" x14ac:dyDescent="0.15">
      <c r="L5695" s="244" t="str">
        <f t="shared" si="801"/>
        <v/>
      </c>
      <c r="M5695" s="245" t="str">
        <f t="shared" si="802"/>
        <v/>
      </c>
      <c r="N5695" s="244" t="str">
        <f t="shared" si="803"/>
        <v/>
      </c>
      <c r="O5695" s="244" t="str">
        <f t="shared" si="804"/>
        <v/>
      </c>
      <c r="P5695">
        <f>IF($I5695&lt;&gt;"",$I5695,IF($E5695="SGD",1,IF($E5695="USD",Settings!$B$22,IF($E5695="HKD",Settings!$B$23,1))))</f>
        <v>1</v>
      </c>
      <c r="Q5695">
        <f t="shared" si="805"/>
        <v>0</v>
      </c>
      <c r="R5695">
        <f t="shared" si="806"/>
        <v>0</v>
      </c>
      <c r="S5695" t="str">
        <f t="shared" si="798"/>
        <v/>
      </c>
      <c r="T5695" t="str">
        <f t="shared" si="799"/>
        <v/>
      </c>
      <c r="U5695" t="str">
        <f t="shared" si="800"/>
        <v/>
      </c>
    </row>
    <row r="5696" spans="12:21" ht="15" customHeight="1" x14ac:dyDescent="0.15">
      <c r="L5696" s="244" t="str">
        <f t="shared" si="801"/>
        <v/>
      </c>
      <c r="M5696" s="245" t="str">
        <f t="shared" si="802"/>
        <v/>
      </c>
      <c r="N5696" s="244" t="str">
        <f t="shared" si="803"/>
        <v/>
      </c>
      <c r="O5696" s="244" t="str">
        <f t="shared" si="804"/>
        <v/>
      </c>
      <c r="P5696">
        <f>IF($I5696&lt;&gt;"",$I5696,IF($E5696="SGD",1,IF($E5696="USD",Settings!$B$22,IF($E5696="HKD",Settings!$B$23,1))))</f>
        <v>1</v>
      </c>
      <c r="Q5696">
        <f t="shared" si="805"/>
        <v>0</v>
      </c>
      <c r="R5696">
        <f t="shared" si="806"/>
        <v>0</v>
      </c>
      <c r="S5696" t="str">
        <f t="shared" si="798"/>
        <v/>
      </c>
      <c r="T5696" t="str">
        <f t="shared" si="799"/>
        <v/>
      </c>
      <c r="U5696" t="str">
        <f t="shared" si="800"/>
        <v/>
      </c>
    </row>
    <row r="5697" spans="12:21" ht="15" customHeight="1" x14ac:dyDescent="0.15">
      <c r="L5697" s="244" t="str">
        <f t="shared" si="801"/>
        <v/>
      </c>
      <c r="M5697" s="245" t="str">
        <f t="shared" si="802"/>
        <v/>
      </c>
      <c r="N5697" s="244" t="str">
        <f t="shared" si="803"/>
        <v/>
      </c>
      <c r="O5697" s="244" t="str">
        <f t="shared" si="804"/>
        <v/>
      </c>
      <c r="P5697">
        <f>IF($I5697&lt;&gt;"",$I5697,IF($E5697="SGD",1,IF($E5697="USD",Settings!$B$22,IF($E5697="HKD",Settings!$B$23,1))))</f>
        <v>1</v>
      </c>
      <c r="Q5697">
        <f t="shared" si="805"/>
        <v>0</v>
      </c>
      <c r="R5697">
        <f t="shared" si="806"/>
        <v>0</v>
      </c>
      <c r="S5697" t="str">
        <f t="shared" si="798"/>
        <v/>
      </c>
      <c r="T5697" t="str">
        <f t="shared" si="799"/>
        <v/>
      </c>
      <c r="U5697" t="str">
        <f t="shared" si="800"/>
        <v/>
      </c>
    </row>
    <row r="5698" spans="12:21" ht="15" customHeight="1" x14ac:dyDescent="0.15">
      <c r="L5698" s="244" t="str">
        <f t="shared" si="801"/>
        <v/>
      </c>
      <c r="M5698" s="245" t="str">
        <f t="shared" si="802"/>
        <v/>
      </c>
      <c r="N5698" s="244" t="str">
        <f t="shared" si="803"/>
        <v/>
      </c>
      <c r="O5698" s="244" t="str">
        <f t="shared" si="804"/>
        <v/>
      </c>
      <c r="P5698">
        <f>IF($I5698&lt;&gt;"",$I5698,IF($E5698="SGD",1,IF($E5698="USD",Settings!$B$22,IF($E5698="HKD",Settings!$B$23,1))))</f>
        <v>1</v>
      </c>
      <c r="Q5698">
        <f t="shared" si="805"/>
        <v>0</v>
      </c>
      <c r="R5698">
        <f t="shared" si="806"/>
        <v>0</v>
      </c>
      <c r="S5698" t="str">
        <f t="shared" ref="S5698:S5761" si="807">IF(L5698="","",SUMIFS($M:$M,$L:$L,L5698,$T:$T,"&lt;="&amp;T5698))</f>
        <v/>
      </c>
      <c r="T5698" t="str">
        <f t="shared" ref="T5698:T5761" si="808">IF(L5698="","",INT(G5698)*100000+ROW())</f>
        <v/>
      </c>
      <c r="U5698" t="str">
        <f t="shared" ref="U5698:U5761" si="809">IF(L5698="","",IF(AND(COUNTIFS($L:$L,L5698,$S:$S,"&gt;-0.000001",$S:$S,"&lt;0.000001",$T:$T,"&gt;"&amp;T5698)=0,ABS(S5698)&gt;0.000001),1,0))</f>
        <v/>
      </c>
    </row>
    <row r="5699" spans="12:21" ht="15" customHeight="1" x14ac:dyDescent="0.15">
      <c r="L5699" s="244" t="str">
        <f t="shared" si="801"/>
        <v/>
      </c>
      <c r="M5699" s="245" t="str">
        <f t="shared" si="802"/>
        <v/>
      </c>
      <c r="N5699" s="244" t="str">
        <f t="shared" si="803"/>
        <v/>
      </c>
      <c r="O5699" s="244" t="str">
        <f t="shared" si="804"/>
        <v/>
      </c>
      <c r="P5699">
        <f>IF($I5699&lt;&gt;"",$I5699,IF($E5699="SGD",1,IF($E5699="USD",Settings!$B$22,IF($E5699="HKD",Settings!$B$23,1))))</f>
        <v>1</v>
      </c>
      <c r="Q5699">
        <f t="shared" si="805"/>
        <v>0</v>
      </c>
      <c r="R5699">
        <f t="shared" si="806"/>
        <v>0</v>
      </c>
      <c r="S5699" t="str">
        <f t="shared" si="807"/>
        <v/>
      </c>
      <c r="T5699" t="str">
        <f t="shared" si="808"/>
        <v/>
      </c>
      <c r="U5699" t="str">
        <f t="shared" si="809"/>
        <v/>
      </c>
    </row>
    <row r="5700" spans="12:21" ht="15" customHeight="1" x14ac:dyDescent="0.15">
      <c r="L5700" s="244" t="str">
        <f t="shared" si="801"/>
        <v/>
      </c>
      <c r="M5700" s="245" t="str">
        <f t="shared" si="802"/>
        <v/>
      </c>
      <c r="N5700" s="244" t="str">
        <f t="shared" si="803"/>
        <v/>
      </c>
      <c r="O5700" s="244" t="str">
        <f t="shared" si="804"/>
        <v/>
      </c>
      <c r="P5700">
        <f>IF($I5700&lt;&gt;"",$I5700,IF($E5700="SGD",1,IF($E5700="USD",Settings!$B$22,IF($E5700="HKD",Settings!$B$23,1))))</f>
        <v>1</v>
      </c>
      <c r="Q5700">
        <f t="shared" si="805"/>
        <v>0</v>
      </c>
      <c r="R5700">
        <f t="shared" si="806"/>
        <v>0</v>
      </c>
      <c r="S5700" t="str">
        <f t="shared" si="807"/>
        <v/>
      </c>
      <c r="T5700" t="str">
        <f t="shared" si="808"/>
        <v/>
      </c>
      <c r="U5700" t="str">
        <f t="shared" si="809"/>
        <v/>
      </c>
    </row>
    <row r="5701" spans="12:21" ht="15" customHeight="1" x14ac:dyDescent="0.15">
      <c r="L5701" s="244" t="str">
        <f t="shared" si="801"/>
        <v/>
      </c>
      <c r="M5701" s="245" t="str">
        <f t="shared" si="802"/>
        <v/>
      </c>
      <c r="N5701" s="244" t="str">
        <f t="shared" si="803"/>
        <v/>
      </c>
      <c r="O5701" s="244" t="str">
        <f t="shared" si="804"/>
        <v/>
      </c>
      <c r="P5701">
        <f>IF($I5701&lt;&gt;"",$I5701,IF($E5701="SGD",1,IF($E5701="USD",Settings!$B$22,IF($E5701="HKD",Settings!$B$23,1))))</f>
        <v>1</v>
      </c>
      <c r="Q5701">
        <f t="shared" si="805"/>
        <v>0</v>
      </c>
      <c r="R5701">
        <f t="shared" si="806"/>
        <v>0</v>
      </c>
      <c r="S5701" t="str">
        <f t="shared" si="807"/>
        <v/>
      </c>
      <c r="T5701" t="str">
        <f t="shared" si="808"/>
        <v/>
      </c>
      <c r="U5701" t="str">
        <f t="shared" si="809"/>
        <v/>
      </c>
    </row>
    <row r="5702" spans="12:21" ht="15" customHeight="1" x14ac:dyDescent="0.15">
      <c r="L5702" s="244" t="str">
        <f t="shared" si="801"/>
        <v/>
      </c>
      <c r="M5702" s="245" t="str">
        <f t="shared" si="802"/>
        <v/>
      </c>
      <c r="N5702" s="244" t="str">
        <f t="shared" si="803"/>
        <v/>
      </c>
      <c r="O5702" s="244" t="str">
        <f t="shared" si="804"/>
        <v/>
      </c>
      <c r="P5702">
        <f>IF($I5702&lt;&gt;"",$I5702,IF($E5702="SGD",1,IF($E5702="USD",Settings!$B$22,IF($E5702="HKD",Settings!$B$23,1))))</f>
        <v>1</v>
      </c>
      <c r="Q5702">
        <f t="shared" si="805"/>
        <v>0</v>
      </c>
      <c r="R5702">
        <f t="shared" si="806"/>
        <v>0</v>
      </c>
      <c r="S5702" t="str">
        <f t="shared" si="807"/>
        <v/>
      </c>
      <c r="T5702" t="str">
        <f t="shared" si="808"/>
        <v/>
      </c>
      <c r="U5702" t="str">
        <f t="shared" si="809"/>
        <v/>
      </c>
    </row>
    <row r="5703" spans="12:21" ht="15" customHeight="1" x14ac:dyDescent="0.15">
      <c r="L5703" s="244" t="str">
        <f t="shared" si="801"/>
        <v/>
      </c>
      <c r="M5703" s="245" t="str">
        <f t="shared" si="802"/>
        <v/>
      </c>
      <c r="N5703" s="244" t="str">
        <f t="shared" si="803"/>
        <v/>
      </c>
      <c r="O5703" s="244" t="str">
        <f t="shared" si="804"/>
        <v/>
      </c>
      <c r="P5703">
        <f>IF($I5703&lt;&gt;"",$I5703,IF($E5703="SGD",1,IF($E5703="USD",Settings!$B$22,IF($E5703="HKD",Settings!$B$23,1))))</f>
        <v>1</v>
      </c>
      <c r="Q5703">
        <f t="shared" si="805"/>
        <v>0</v>
      </c>
      <c r="R5703">
        <f t="shared" si="806"/>
        <v>0</v>
      </c>
      <c r="S5703" t="str">
        <f t="shared" si="807"/>
        <v/>
      </c>
      <c r="T5703" t="str">
        <f t="shared" si="808"/>
        <v/>
      </c>
      <c r="U5703" t="str">
        <f t="shared" si="809"/>
        <v/>
      </c>
    </row>
    <row r="5704" spans="12:21" ht="15" customHeight="1" x14ac:dyDescent="0.15">
      <c r="L5704" s="244" t="str">
        <f t="shared" si="801"/>
        <v/>
      </c>
      <c r="M5704" s="245" t="str">
        <f t="shared" si="802"/>
        <v/>
      </c>
      <c r="N5704" s="244" t="str">
        <f t="shared" si="803"/>
        <v/>
      </c>
      <c r="O5704" s="244" t="str">
        <f t="shared" si="804"/>
        <v/>
      </c>
      <c r="P5704">
        <f>IF($I5704&lt;&gt;"",$I5704,IF($E5704="SGD",1,IF($E5704="USD",Settings!$B$22,IF($E5704="HKD",Settings!$B$23,1))))</f>
        <v>1</v>
      </c>
      <c r="Q5704">
        <f t="shared" si="805"/>
        <v>0</v>
      </c>
      <c r="R5704">
        <f t="shared" si="806"/>
        <v>0</v>
      </c>
      <c r="S5704" t="str">
        <f t="shared" si="807"/>
        <v/>
      </c>
      <c r="T5704" t="str">
        <f t="shared" si="808"/>
        <v/>
      </c>
      <c r="U5704" t="str">
        <f t="shared" si="809"/>
        <v/>
      </c>
    </row>
    <row r="5705" spans="12:21" ht="15" customHeight="1" x14ac:dyDescent="0.15">
      <c r="L5705" s="244" t="str">
        <f t="shared" si="801"/>
        <v/>
      </c>
      <c r="M5705" s="245" t="str">
        <f t="shared" si="802"/>
        <v/>
      </c>
      <c r="N5705" s="244" t="str">
        <f t="shared" si="803"/>
        <v/>
      </c>
      <c r="O5705" s="244" t="str">
        <f t="shared" si="804"/>
        <v/>
      </c>
      <c r="P5705">
        <f>IF($I5705&lt;&gt;"",$I5705,IF($E5705="SGD",1,IF($E5705="USD",Settings!$B$22,IF($E5705="HKD",Settings!$B$23,1))))</f>
        <v>1</v>
      </c>
      <c r="Q5705">
        <f t="shared" si="805"/>
        <v>0</v>
      </c>
      <c r="R5705">
        <f t="shared" si="806"/>
        <v>0</v>
      </c>
      <c r="S5705" t="str">
        <f t="shared" si="807"/>
        <v/>
      </c>
      <c r="T5705" t="str">
        <f t="shared" si="808"/>
        <v/>
      </c>
      <c r="U5705" t="str">
        <f t="shared" si="809"/>
        <v/>
      </c>
    </row>
    <row r="5706" spans="12:21" ht="15" customHeight="1" x14ac:dyDescent="0.15">
      <c r="L5706" s="244" t="str">
        <f t="shared" si="801"/>
        <v/>
      </c>
      <c r="M5706" s="245" t="str">
        <f t="shared" si="802"/>
        <v/>
      </c>
      <c r="N5706" s="244" t="str">
        <f t="shared" si="803"/>
        <v/>
      </c>
      <c r="O5706" s="244" t="str">
        <f t="shared" si="804"/>
        <v/>
      </c>
      <c r="P5706">
        <f>IF($I5706&lt;&gt;"",$I5706,IF($E5706="SGD",1,IF($E5706="USD",Settings!$B$22,IF($E5706="HKD",Settings!$B$23,1))))</f>
        <v>1</v>
      </c>
      <c r="Q5706">
        <f t="shared" si="805"/>
        <v>0</v>
      </c>
      <c r="R5706">
        <f t="shared" si="806"/>
        <v>0</v>
      </c>
      <c r="S5706" t="str">
        <f t="shared" si="807"/>
        <v/>
      </c>
      <c r="T5706" t="str">
        <f t="shared" si="808"/>
        <v/>
      </c>
      <c r="U5706" t="str">
        <f t="shared" si="809"/>
        <v/>
      </c>
    </row>
    <row r="5707" spans="12:21" ht="15" customHeight="1" x14ac:dyDescent="0.15">
      <c r="L5707" s="244" t="str">
        <f t="shared" si="801"/>
        <v/>
      </c>
      <c r="M5707" s="245" t="str">
        <f t="shared" si="802"/>
        <v/>
      </c>
      <c r="N5707" s="244" t="str">
        <f t="shared" si="803"/>
        <v/>
      </c>
      <c r="O5707" s="244" t="str">
        <f t="shared" si="804"/>
        <v/>
      </c>
      <c r="P5707">
        <f>IF($I5707&lt;&gt;"",$I5707,IF($E5707="SGD",1,IF($E5707="USD",Settings!$B$22,IF($E5707="HKD",Settings!$B$23,1))))</f>
        <v>1</v>
      </c>
      <c r="Q5707">
        <f t="shared" si="805"/>
        <v>0</v>
      </c>
      <c r="R5707">
        <f t="shared" si="806"/>
        <v>0</v>
      </c>
      <c r="S5707" t="str">
        <f t="shared" si="807"/>
        <v/>
      </c>
      <c r="T5707" t="str">
        <f t="shared" si="808"/>
        <v/>
      </c>
      <c r="U5707" t="str">
        <f t="shared" si="809"/>
        <v/>
      </c>
    </row>
    <row r="5708" spans="12:21" ht="15" customHeight="1" x14ac:dyDescent="0.15">
      <c r="L5708" s="244" t="str">
        <f t="shared" si="801"/>
        <v/>
      </c>
      <c r="M5708" s="245" t="str">
        <f t="shared" si="802"/>
        <v/>
      </c>
      <c r="N5708" s="244" t="str">
        <f t="shared" si="803"/>
        <v/>
      </c>
      <c r="O5708" s="244" t="str">
        <f t="shared" si="804"/>
        <v/>
      </c>
      <c r="P5708">
        <f>IF($I5708&lt;&gt;"",$I5708,IF($E5708="SGD",1,IF($E5708="USD",Settings!$B$22,IF($E5708="HKD",Settings!$B$23,1))))</f>
        <v>1</v>
      </c>
      <c r="Q5708">
        <f t="shared" si="805"/>
        <v>0</v>
      </c>
      <c r="R5708">
        <f t="shared" si="806"/>
        <v>0</v>
      </c>
      <c r="S5708" t="str">
        <f t="shared" si="807"/>
        <v/>
      </c>
      <c r="T5708" t="str">
        <f t="shared" si="808"/>
        <v/>
      </c>
      <c r="U5708" t="str">
        <f t="shared" si="809"/>
        <v/>
      </c>
    </row>
    <row r="5709" spans="12:21" ht="15" customHeight="1" x14ac:dyDescent="0.15">
      <c r="L5709" s="244" t="str">
        <f t="shared" si="801"/>
        <v/>
      </c>
      <c r="M5709" s="245" t="str">
        <f t="shared" si="802"/>
        <v/>
      </c>
      <c r="N5709" s="244" t="str">
        <f t="shared" si="803"/>
        <v/>
      </c>
      <c r="O5709" s="244" t="str">
        <f t="shared" si="804"/>
        <v/>
      </c>
      <c r="P5709">
        <f>IF($I5709&lt;&gt;"",$I5709,IF($E5709="SGD",1,IF($E5709="USD",Settings!$B$22,IF($E5709="HKD",Settings!$B$23,1))))</f>
        <v>1</v>
      </c>
      <c r="Q5709">
        <f t="shared" si="805"/>
        <v>0</v>
      </c>
      <c r="R5709">
        <f t="shared" si="806"/>
        <v>0</v>
      </c>
      <c r="S5709" t="str">
        <f t="shared" si="807"/>
        <v/>
      </c>
      <c r="T5709" t="str">
        <f t="shared" si="808"/>
        <v/>
      </c>
      <c r="U5709" t="str">
        <f t="shared" si="809"/>
        <v/>
      </c>
    </row>
    <row r="5710" spans="12:21" ht="15" customHeight="1" x14ac:dyDescent="0.15">
      <c r="L5710" s="244" t="str">
        <f t="shared" si="801"/>
        <v/>
      </c>
      <c r="M5710" s="245" t="str">
        <f t="shared" si="802"/>
        <v/>
      </c>
      <c r="N5710" s="244" t="str">
        <f t="shared" si="803"/>
        <v/>
      </c>
      <c r="O5710" s="244" t="str">
        <f t="shared" si="804"/>
        <v/>
      </c>
      <c r="P5710">
        <f>IF($I5710&lt;&gt;"",$I5710,IF($E5710="SGD",1,IF($E5710="USD",Settings!$B$22,IF($E5710="HKD",Settings!$B$23,1))))</f>
        <v>1</v>
      </c>
      <c r="Q5710">
        <f t="shared" si="805"/>
        <v>0</v>
      </c>
      <c r="R5710">
        <f t="shared" si="806"/>
        <v>0</v>
      </c>
      <c r="S5710" t="str">
        <f t="shared" si="807"/>
        <v/>
      </c>
      <c r="T5710" t="str">
        <f t="shared" si="808"/>
        <v/>
      </c>
      <c r="U5710" t="str">
        <f t="shared" si="809"/>
        <v/>
      </c>
    </row>
    <row r="5711" spans="12:21" ht="15" customHeight="1" x14ac:dyDescent="0.15">
      <c r="L5711" s="244" t="str">
        <f t="shared" si="801"/>
        <v/>
      </c>
      <c r="M5711" s="245" t="str">
        <f t="shared" si="802"/>
        <v/>
      </c>
      <c r="N5711" s="244" t="str">
        <f t="shared" si="803"/>
        <v/>
      </c>
      <c r="O5711" s="244" t="str">
        <f t="shared" si="804"/>
        <v/>
      </c>
      <c r="P5711">
        <f>IF($I5711&lt;&gt;"",$I5711,IF($E5711="SGD",1,IF($E5711="USD",Settings!$B$22,IF($E5711="HKD",Settings!$B$23,1))))</f>
        <v>1</v>
      </c>
      <c r="Q5711">
        <f t="shared" si="805"/>
        <v>0</v>
      </c>
      <c r="R5711">
        <f t="shared" si="806"/>
        <v>0</v>
      </c>
      <c r="S5711" t="str">
        <f t="shared" si="807"/>
        <v/>
      </c>
      <c r="T5711" t="str">
        <f t="shared" si="808"/>
        <v/>
      </c>
      <c r="U5711" t="str">
        <f t="shared" si="809"/>
        <v/>
      </c>
    </row>
    <row r="5712" spans="12:21" ht="15" customHeight="1" x14ac:dyDescent="0.15">
      <c r="L5712" s="244" t="str">
        <f t="shared" si="801"/>
        <v/>
      </c>
      <c r="M5712" s="245" t="str">
        <f t="shared" si="802"/>
        <v/>
      </c>
      <c r="N5712" s="244" t="str">
        <f t="shared" si="803"/>
        <v/>
      </c>
      <c r="O5712" s="244" t="str">
        <f t="shared" si="804"/>
        <v/>
      </c>
      <c r="P5712">
        <f>IF($I5712&lt;&gt;"",$I5712,IF($E5712="SGD",1,IF($E5712="USD",Settings!$B$22,IF($E5712="HKD",Settings!$B$23,1))))</f>
        <v>1</v>
      </c>
      <c r="Q5712">
        <f t="shared" si="805"/>
        <v>0</v>
      </c>
      <c r="R5712">
        <f t="shared" si="806"/>
        <v>0</v>
      </c>
      <c r="S5712" t="str">
        <f t="shared" si="807"/>
        <v/>
      </c>
      <c r="T5712" t="str">
        <f t="shared" si="808"/>
        <v/>
      </c>
      <c r="U5712" t="str">
        <f t="shared" si="809"/>
        <v/>
      </c>
    </row>
    <row r="5713" spans="12:21" ht="15" customHeight="1" x14ac:dyDescent="0.15">
      <c r="L5713" s="244" t="str">
        <f t="shared" si="801"/>
        <v/>
      </c>
      <c r="M5713" s="245" t="str">
        <f t="shared" si="802"/>
        <v/>
      </c>
      <c r="N5713" s="244" t="str">
        <f t="shared" si="803"/>
        <v/>
      </c>
      <c r="O5713" s="244" t="str">
        <f t="shared" si="804"/>
        <v/>
      </c>
      <c r="P5713">
        <f>IF($I5713&lt;&gt;"",$I5713,IF($E5713="SGD",1,IF($E5713="USD",Settings!$B$22,IF($E5713="HKD",Settings!$B$23,1))))</f>
        <v>1</v>
      </c>
      <c r="Q5713">
        <f t="shared" si="805"/>
        <v>0</v>
      </c>
      <c r="R5713">
        <f t="shared" si="806"/>
        <v>0</v>
      </c>
      <c r="S5713" t="str">
        <f t="shared" si="807"/>
        <v/>
      </c>
      <c r="T5713" t="str">
        <f t="shared" si="808"/>
        <v/>
      </c>
      <c r="U5713" t="str">
        <f t="shared" si="809"/>
        <v/>
      </c>
    </row>
    <row r="5714" spans="12:21" ht="15" customHeight="1" x14ac:dyDescent="0.15">
      <c r="L5714" s="244" t="str">
        <f t="shared" si="801"/>
        <v/>
      </c>
      <c r="M5714" s="245" t="str">
        <f t="shared" si="802"/>
        <v/>
      </c>
      <c r="N5714" s="244" t="str">
        <f t="shared" si="803"/>
        <v/>
      </c>
      <c r="O5714" s="244" t="str">
        <f t="shared" si="804"/>
        <v/>
      </c>
      <c r="P5714">
        <f>IF($I5714&lt;&gt;"",$I5714,IF($E5714="SGD",1,IF($E5714="USD",Settings!$B$22,IF($E5714="HKD",Settings!$B$23,1))))</f>
        <v>1</v>
      </c>
      <c r="Q5714">
        <f t="shared" si="805"/>
        <v>0</v>
      </c>
      <c r="R5714">
        <f t="shared" si="806"/>
        <v>0</v>
      </c>
      <c r="S5714" t="str">
        <f t="shared" si="807"/>
        <v/>
      </c>
      <c r="T5714" t="str">
        <f t="shared" si="808"/>
        <v/>
      </c>
      <c r="U5714" t="str">
        <f t="shared" si="809"/>
        <v/>
      </c>
    </row>
    <row r="5715" spans="12:21" ht="15" customHeight="1" x14ac:dyDescent="0.15">
      <c r="L5715" s="244" t="str">
        <f t="shared" si="801"/>
        <v/>
      </c>
      <c r="M5715" s="245" t="str">
        <f t="shared" si="802"/>
        <v/>
      </c>
      <c r="N5715" s="244" t="str">
        <f t="shared" si="803"/>
        <v/>
      </c>
      <c r="O5715" s="244" t="str">
        <f t="shared" si="804"/>
        <v/>
      </c>
      <c r="P5715">
        <f>IF($I5715&lt;&gt;"",$I5715,IF($E5715="SGD",1,IF($E5715="USD",Settings!$B$22,IF($E5715="HKD",Settings!$B$23,1))))</f>
        <v>1</v>
      </c>
      <c r="Q5715">
        <f t="shared" si="805"/>
        <v>0</v>
      </c>
      <c r="R5715">
        <f t="shared" si="806"/>
        <v>0</v>
      </c>
      <c r="S5715" t="str">
        <f t="shared" si="807"/>
        <v/>
      </c>
      <c r="T5715" t="str">
        <f t="shared" si="808"/>
        <v/>
      </c>
      <c r="U5715" t="str">
        <f t="shared" si="809"/>
        <v/>
      </c>
    </row>
    <row r="5716" spans="12:21" ht="15" customHeight="1" x14ac:dyDescent="0.15">
      <c r="L5716" s="244" t="str">
        <f t="shared" si="801"/>
        <v/>
      </c>
      <c r="M5716" s="245" t="str">
        <f t="shared" si="802"/>
        <v/>
      </c>
      <c r="N5716" s="244" t="str">
        <f t="shared" si="803"/>
        <v/>
      </c>
      <c r="O5716" s="244" t="str">
        <f t="shared" si="804"/>
        <v/>
      </c>
      <c r="P5716">
        <f>IF($I5716&lt;&gt;"",$I5716,IF($E5716="SGD",1,IF($E5716="USD",Settings!$B$22,IF($E5716="HKD",Settings!$B$23,1))))</f>
        <v>1</v>
      </c>
      <c r="Q5716">
        <f t="shared" si="805"/>
        <v>0</v>
      </c>
      <c r="R5716">
        <f t="shared" si="806"/>
        <v>0</v>
      </c>
      <c r="S5716" t="str">
        <f t="shared" si="807"/>
        <v/>
      </c>
      <c r="T5716" t="str">
        <f t="shared" si="808"/>
        <v/>
      </c>
      <c r="U5716" t="str">
        <f t="shared" si="809"/>
        <v/>
      </c>
    </row>
    <row r="5717" spans="12:21" ht="15" customHeight="1" x14ac:dyDescent="0.15">
      <c r="L5717" s="244" t="str">
        <f t="shared" si="801"/>
        <v/>
      </c>
      <c r="M5717" s="245" t="str">
        <f t="shared" si="802"/>
        <v/>
      </c>
      <c r="N5717" s="244" t="str">
        <f t="shared" si="803"/>
        <v/>
      </c>
      <c r="O5717" s="244" t="str">
        <f t="shared" si="804"/>
        <v/>
      </c>
      <c r="P5717">
        <f>IF($I5717&lt;&gt;"",$I5717,IF($E5717="SGD",1,IF($E5717="USD",Settings!$B$22,IF($E5717="HKD",Settings!$B$23,1))))</f>
        <v>1</v>
      </c>
      <c r="Q5717">
        <f t="shared" si="805"/>
        <v>0</v>
      </c>
      <c r="R5717">
        <f t="shared" si="806"/>
        <v>0</v>
      </c>
      <c r="S5717" t="str">
        <f t="shared" si="807"/>
        <v/>
      </c>
      <c r="T5717" t="str">
        <f t="shared" si="808"/>
        <v/>
      </c>
      <c r="U5717" t="str">
        <f t="shared" si="809"/>
        <v/>
      </c>
    </row>
    <row r="5718" spans="12:21" ht="15" customHeight="1" x14ac:dyDescent="0.15">
      <c r="L5718" s="244" t="str">
        <f t="shared" si="801"/>
        <v/>
      </c>
      <c r="M5718" s="245" t="str">
        <f t="shared" si="802"/>
        <v/>
      </c>
      <c r="N5718" s="244" t="str">
        <f t="shared" si="803"/>
        <v/>
      </c>
      <c r="O5718" s="244" t="str">
        <f t="shared" si="804"/>
        <v/>
      </c>
      <c r="P5718">
        <f>IF($I5718&lt;&gt;"",$I5718,IF($E5718="SGD",1,IF($E5718="USD",Settings!$B$22,IF($E5718="HKD",Settings!$B$23,1))))</f>
        <v>1</v>
      </c>
      <c r="Q5718">
        <f t="shared" si="805"/>
        <v>0</v>
      </c>
      <c r="R5718">
        <f t="shared" si="806"/>
        <v>0</v>
      </c>
      <c r="S5718" t="str">
        <f t="shared" si="807"/>
        <v/>
      </c>
      <c r="T5718" t="str">
        <f t="shared" si="808"/>
        <v/>
      </c>
      <c r="U5718" t="str">
        <f t="shared" si="809"/>
        <v/>
      </c>
    </row>
    <row r="5719" spans="12:21" ht="15" customHeight="1" x14ac:dyDescent="0.15">
      <c r="L5719" s="244" t="str">
        <f t="shared" si="801"/>
        <v/>
      </c>
      <c r="M5719" s="245" t="str">
        <f t="shared" si="802"/>
        <v/>
      </c>
      <c r="N5719" s="244" t="str">
        <f t="shared" si="803"/>
        <v/>
      </c>
      <c r="O5719" s="244" t="str">
        <f t="shared" si="804"/>
        <v/>
      </c>
      <c r="P5719">
        <f>IF($I5719&lt;&gt;"",$I5719,IF($E5719="SGD",1,IF($E5719="USD",Settings!$B$22,IF($E5719="HKD",Settings!$B$23,1))))</f>
        <v>1</v>
      </c>
      <c r="Q5719">
        <f t="shared" si="805"/>
        <v>0</v>
      </c>
      <c r="R5719">
        <f t="shared" si="806"/>
        <v>0</v>
      </c>
      <c r="S5719" t="str">
        <f t="shared" si="807"/>
        <v/>
      </c>
      <c r="T5719" t="str">
        <f t="shared" si="808"/>
        <v/>
      </c>
      <c r="U5719" t="str">
        <f t="shared" si="809"/>
        <v/>
      </c>
    </row>
    <row r="5720" spans="12:21" ht="15" customHeight="1" x14ac:dyDescent="0.15">
      <c r="L5720" s="244" t="str">
        <f t="shared" si="801"/>
        <v/>
      </c>
      <c r="M5720" s="245" t="str">
        <f t="shared" si="802"/>
        <v/>
      </c>
      <c r="N5720" s="244" t="str">
        <f t="shared" si="803"/>
        <v/>
      </c>
      <c r="O5720" s="244" t="str">
        <f t="shared" si="804"/>
        <v/>
      </c>
      <c r="P5720">
        <f>IF($I5720&lt;&gt;"",$I5720,IF($E5720="SGD",1,IF($E5720="USD",Settings!$B$22,IF($E5720="HKD",Settings!$B$23,1))))</f>
        <v>1</v>
      </c>
      <c r="Q5720">
        <f t="shared" si="805"/>
        <v>0</v>
      </c>
      <c r="R5720">
        <f t="shared" si="806"/>
        <v>0</v>
      </c>
      <c r="S5720" t="str">
        <f t="shared" si="807"/>
        <v/>
      </c>
      <c r="T5720" t="str">
        <f t="shared" si="808"/>
        <v/>
      </c>
      <c r="U5720" t="str">
        <f t="shared" si="809"/>
        <v/>
      </c>
    </row>
    <row r="5721" spans="12:21" ht="15" customHeight="1" x14ac:dyDescent="0.15">
      <c r="L5721" s="244" t="str">
        <f t="shared" si="801"/>
        <v/>
      </c>
      <c r="M5721" s="245" t="str">
        <f t="shared" si="802"/>
        <v/>
      </c>
      <c r="N5721" s="244" t="str">
        <f t="shared" si="803"/>
        <v/>
      </c>
      <c r="O5721" s="244" t="str">
        <f t="shared" si="804"/>
        <v/>
      </c>
      <c r="P5721">
        <f>IF($I5721&lt;&gt;"",$I5721,IF($E5721="SGD",1,IF($E5721="USD",Settings!$B$22,IF($E5721="HKD",Settings!$B$23,1))))</f>
        <v>1</v>
      </c>
      <c r="Q5721">
        <f t="shared" si="805"/>
        <v>0</v>
      </c>
      <c r="R5721">
        <f t="shared" si="806"/>
        <v>0</v>
      </c>
      <c r="S5721" t="str">
        <f t="shared" si="807"/>
        <v/>
      </c>
      <c r="T5721" t="str">
        <f t="shared" si="808"/>
        <v/>
      </c>
      <c r="U5721" t="str">
        <f t="shared" si="809"/>
        <v/>
      </c>
    </row>
    <row r="5722" spans="12:21" ht="15" customHeight="1" x14ac:dyDescent="0.15">
      <c r="L5722" s="244" t="str">
        <f t="shared" si="801"/>
        <v/>
      </c>
      <c r="M5722" s="245" t="str">
        <f t="shared" si="802"/>
        <v/>
      </c>
      <c r="N5722" s="244" t="str">
        <f t="shared" si="803"/>
        <v/>
      </c>
      <c r="O5722" s="244" t="str">
        <f t="shared" si="804"/>
        <v/>
      </c>
      <c r="P5722">
        <f>IF($I5722&lt;&gt;"",$I5722,IF($E5722="SGD",1,IF($E5722="USD",Settings!$B$22,IF($E5722="HKD",Settings!$B$23,1))))</f>
        <v>1</v>
      </c>
      <c r="Q5722">
        <f t="shared" si="805"/>
        <v>0</v>
      </c>
      <c r="R5722">
        <f t="shared" si="806"/>
        <v>0</v>
      </c>
      <c r="S5722" t="str">
        <f t="shared" si="807"/>
        <v/>
      </c>
      <c r="T5722" t="str">
        <f t="shared" si="808"/>
        <v/>
      </c>
      <c r="U5722" t="str">
        <f t="shared" si="809"/>
        <v/>
      </c>
    </row>
    <row r="5723" spans="12:21" ht="15" customHeight="1" x14ac:dyDescent="0.15">
      <c r="L5723" s="244" t="str">
        <f t="shared" si="801"/>
        <v/>
      </c>
      <c r="M5723" s="245" t="str">
        <f t="shared" si="802"/>
        <v/>
      </c>
      <c r="N5723" s="244" t="str">
        <f t="shared" si="803"/>
        <v/>
      </c>
      <c r="O5723" s="244" t="str">
        <f t="shared" si="804"/>
        <v/>
      </c>
      <c r="P5723">
        <f>IF($I5723&lt;&gt;"",$I5723,IF($E5723="SGD",1,IF($E5723="USD",Settings!$B$22,IF($E5723="HKD",Settings!$B$23,1))))</f>
        <v>1</v>
      </c>
      <c r="Q5723">
        <f t="shared" si="805"/>
        <v>0</v>
      </c>
      <c r="R5723">
        <f t="shared" si="806"/>
        <v>0</v>
      </c>
      <c r="S5723" t="str">
        <f t="shared" si="807"/>
        <v/>
      </c>
      <c r="T5723" t="str">
        <f t="shared" si="808"/>
        <v/>
      </c>
      <c r="U5723" t="str">
        <f t="shared" si="809"/>
        <v/>
      </c>
    </row>
    <row r="5724" spans="12:21" ht="15" customHeight="1" x14ac:dyDescent="0.15">
      <c r="L5724" s="244" t="str">
        <f t="shared" si="801"/>
        <v/>
      </c>
      <c r="M5724" s="245" t="str">
        <f t="shared" si="802"/>
        <v/>
      </c>
      <c r="N5724" s="244" t="str">
        <f t="shared" si="803"/>
        <v/>
      </c>
      <c r="O5724" s="244" t="str">
        <f t="shared" si="804"/>
        <v/>
      </c>
      <c r="P5724">
        <f>IF($I5724&lt;&gt;"",$I5724,IF($E5724="SGD",1,IF($E5724="USD",Settings!$B$22,IF($E5724="HKD",Settings!$B$23,1))))</f>
        <v>1</v>
      </c>
      <c r="Q5724">
        <f t="shared" si="805"/>
        <v>0</v>
      </c>
      <c r="R5724">
        <f t="shared" si="806"/>
        <v>0</v>
      </c>
      <c r="S5724" t="str">
        <f t="shared" si="807"/>
        <v/>
      </c>
      <c r="T5724" t="str">
        <f t="shared" si="808"/>
        <v/>
      </c>
      <c r="U5724" t="str">
        <f t="shared" si="809"/>
        <v/>
      </c>
    </row>
    <row r="5725" spans="12:21" ht="15" customHeight="1" x14ac:dyDescent="0.15">
      <c r="L5725" s="244" t="str">
        <f t="shared" si="801"/>
        <v/>
      </c>
      <c r="M5725" s="245" t="str">
        <f t="shared" si="802"/>
        <v/>
      </c>
      <c r="N5725" s="244" t="str">
        <f t="shared" si="803"/>
        <v/>
      </c>
      <c r="O5725" s="244" t="str">
        <f t="shared" si="804"/>
        <v/>
      </c>
      <c r="P5725">
        <f>IF($I5725&lt;&gt;"",$I5725,IF($E5725="SGD",1,IF($E5725="USD",Settings!$B$22,IF($E5725="HKD",Settings!$B$23,1))))</f>
        <v>1</v>
      </c>
      <c r="Q5725">
        <f t="shared" si="805"/>
        <v>0</v>
      </c>
      <c r="R5725">
        <f t="shared" si="806"/>
        <v>0</v>
      </c>
      <c r="S5725" t="str">
        <f t="shared" si="807"/>
        <v/>
      </c>
      <c r="T5725" t="str">
        <f t="shared" si="808"/>
        <v/>
      </c>
      <c r="U5725" t="str">
        <f t="shared" si="809"/>
        <v/>
      </c>
    </row>
    <row r="5726" spans="12:21" ht="15" customHeight="1" x14ac:dyDescent="0.15">
      <c r="L5726" s="244" t="str">
        <f t="shared" si="801"/>
        <v/>
      </c>
      <c r="M5726" s="245" t="str">
        <f t="shared" si="802"/>
        <v/>
      </c>
      <c r="N5726" s="244" t="str">
        <f t="shared" si="803"/>
        <v/>
      </c>
      <c r="O5726" s="244" t="str">
        <f t="shared" si="804"/>
        <v/>
      </c>
      <c r="P5726">
        <f>IF($I5726&lt;&gt;"",$I5726,IF($E5726="SGD",1,IF($E5726="USD",Settings!$B$22,IF($E5726="HKD",Settings!$B$23,1))))</f>
        <v>1</v>
      </c>
      <c r="Q5726">
        <f t="shared" si="805"/>
        <v>0</v>
      </c>
      <c r="R5726">
        <f t="shared" si="806"/>
        <v>0</v>
      </c>
      <c r="S5726" t="str">
        <f t="shared" si="807"/>
        <v/>
      </c>
      <c r="T5726" t="str">
        <f t="shared" si="808"/>
        <v/>
      </c>
      <c r="U5726" t="str">
        <f t="shared" si="809"/>
        <v/>
      </c>
    </row>
    <row r="5727" spans="12:21" ht="15" customHeight="1" x14ac:dyDescent="0.15">
      <c r="L5727" s="244" t="str">
        <f t="shared" si="801"/>
        <v/>
      </c>
      <c r="M5727" s="245" t="str">
        <f t="shared" si="802"/>
        <v/>
      </c>
      <c r="N5727" s="244" t="str">
        <f t="shared" si="803"/>
        <v/>
      </c>
      <c r="O5727" s="244" t="str">
        <f t="shared" si="804"/>
        <v/>
      </c>
      <c r="P5727">
        <f>IF($I5727&lt;&gt;"",$I5727,IF($E5727="SGD",1,IF($E5727="USD",Settings!$B$22,IF($E5727="HKD",Settings!$B$23,1))))</f>
        <v>1</v>
      </c>
      <c r="Q5727">
        <f t="shared" si="805"/>
        <v>0</v>
      </c>
      <c r="R5727">
        <f t="shared" si="806"/>
        <v>0</v>
      </c>
      <c r="S5727" t="str">
        <f t="shared" si="807"/>
        <v/>
      </c>
      <c r="T5727" t="str">
        <f t="shared" si="808"/>
        <v/>
      </c>
      <c r="U5727" t="str">
        <f t="shared" si="809"/>
        <v/>
      </c>
    </row>
    <row r="5728" spans="12:21" ht="15" customHeight="1" x14ac:dyDescent="0.15">
      <c r="L5728" s="244" t="str">
        <f t="shared" si="801"/>
        <v/>
      </c>
      <c r="M5728" s="245" t="str">
        <f t="shared" si="802"/>
        <v/>
      </c>
      <c r="N5728" s="244" t="str">
        <f t="shared" si="803"/>
        <v/>
      </c>
      <c r="O5728" s="244" t="str">
        <f t="shared" si="804"/>
        <v/>
      </c>
      <c r="P5728">
        <f>IF($I5728&lt;&gt;"",$I5728,IF($E5728="SGD",1,IF($E5728="USD",Settings!$B$22,IF($E5728="HKD",Settings!$B$23,1))))</f>
        <v>1</v>
      </c>
      <c r="Q5728">
        <f t="shared" si="805"/>
        <v>0</v>
      </c>
      <c r="R5728">
        <f t="shared" si="806"/>
        <v>0</v>
      </c>
      <c r="S5728" t="str">
        <f t="shared" si="807"/>
        <v/>
      </c>
      <c r="T5728" t="str">
        <f t="shared" si="808"/>
        <v/>
      </c>
      <c r="U5728" t="str">
        <f t="shared" si="809"/>
        <v/>
      </c>
    </row>
    <row r="5729" spans="12:21" ht="15" customHeight="1" x14ac:dyDescent="0.15">
      <c r="L5729" s="244" t="str">
        <f t="shared" si="801"/>
        <v/>
      </c>
      <c r="M5729" s="245" t="str">
        <f t="shared" si="802"/>
        <v/>
      </c>
      <c r="N5729" s="244" t="str">
        <f t="shared" si="803"/>
        <v/>
      </c>
      <c r="O5729" s="244" t="str">
        <f t="shared" si="804"/>
        <v/>
      </c>
      <c r="P5729">
        <f>IF($I5729&lt;&gt;"",$I5729,IF($E5729="SGD",1,IF($E5729="USD",Settings!$B$22,IF($E5729="HKD",Settings!$B$23,1))))</f>
        <v>1</v>
      </c>
      <c r="Q5729">
        <f t="shared" si="805"/>
        <v>0</v>
      </c>
      <c r="R5729">
        <f t="shared" si="806"/>
        <v>0</v>
      </c>
      <c r="S5729" t="str">
        <f t="shared" si="807"/>
        <v/>
      </c>
      <c r="T5729" t="str">
        <f t="shared" si="808"/>
        <v/>
      </c>
      <c r="U5729" t="str">
        <f t="shared" si="809"/>
        <v/>
      </c>
    </row>
    <row r="5730" spans="12:21" ht="15" customHeight="1" x14ac:dyDescent="0.15">
      <c r="L5730" s="244" t="str">
        <f t="shared" si="801"/>
        <v/>
      </c>
      <c r="M5730" s="245" t="str">
        <f t="shared" si="802"/>
        <v/>
      </c>
      <c r="N5730" s="244" t="str">
        <f t="shared" si="803"/>
        <v/>
      </c>
      <c r="O5730" s="244" t="str">
        <f t="shared" si="804"/>
        <v/>
      </c>
      <c r="P5730">
        <f>IF($I5730&lt;&gt;"",$I5730,IF($E5730="SGD",1,IF($E5730="USD",Settings!$B$22,IF($E5730="HKD",Settings!$B$23,1))))</f>
        <v>1</v>
      </c>
      <c r="Q5730">
        <f t="shared" si="805"/>
        <v>0</v>
      </c>
      <c r="R5730">
        <f t="shared" si="806"/>
        <v>0</v>
      </c>
      <c r="S5730" t="str">
        <f t="shared" si="807"/>
        <v/>
      </c>
      <c r="T5730" t="str">
        <f t="shared" si="808"/>
        <v/>
      </c>
      <c r="U5730" t="str">
        <f t="shared" si="809"/>
        <v/>
      </c>
    </row>
    <row r="5731" spans="12:21" ht="15" customHeight="1" x14ac:dyDescent="0.15">
      <c r="L5731" s="244" t="str">
        <f t="shared" si="801"/>
        <v/>
      </c>
      <c r="M5731" s="245" t="str">
        <f t="shared" si="802"/>
        <v/>
      </c>
      <c r="N5731" s="244" t="str">
        <f t="shared" si="803"/>
        <v/>
      </c>
      <c r="O5731" s="244" t="str">
        <f t="shared" si="804"/>
        <v/>
      </c>
      <c r="P5731">
        <f>IF($I5731&lt;&gt;"",$I5731,IF($E5731="SGD",1,IF($E5731="USD",Settings!$B$22,IF($E5731="HKD",Settings!$B$23,1))))</f>
        <v>1</v>
      </c>
      <c r="Q5731">
        <f t="shared" si="805"/>
        <v>0</v>
      </c>
      <c r="R5731">
        <f t="shared" si="806"/>
        <v>0</v>
      </c>
      <c r="S5731" t="str">
        <f t="shared" si="807"/>
        <v/>
      </c>
      <c r="T5731" t="str">
        <f t="shared" si="808"/>
        <v/>
      </c>
      <c r="U5731" t="str">
        <f t="shared" si="809"/>
        <v/>
      </c>
    </row>
    <row r="5732" spans="12:21" ht="15" customHeight="1" x14ac:dyDescent="0.15">
      <c r="L5732" s="244" t="str">
        <f t="shared" si="801"/>
        <v/>
      </c>
      <c r="M5732" s="245" t="str">
        <f t="shared" si="802"/>
        <v/>
      </c>
      <c r="N5732" s="244" t="str">
        <f t="shared" si="803"/>
        <v/>
      </c>
      <c r="O5732" s="244" t="str">
        <f t="shared" si="804"/>
        <v/>
      </c>
      <c r="P5732">
        <f>IF($I5732&lt;&gt;"",$I5732,IF($E5732="SGD",1,IF($E5732="USD",Settings!$B$22,IF($E5732="HKD",Settings!$B$23,1))))</f>
        <v>1</v>
      </c>
      <c r="Q5732">
        <f t="shared" si="805"/>
        <v>0</v>
      </c>
      <c r="R5732">
        <f t="shared" si="806"/>
        <v>0</v>
      </c>
      <c r="S5732" t="str">
        <f t="shared" si="807"/>
        <v/>
      </c>
      <c r="T5732" t="str">
        <f t="shared" si="808"/>
        <v/>
      </c>
      <c r="U5732" t="str">
        <f t="shared" si="809"/>
        <v/>
      </c>
    </row>
    <row r="5733" spans="12:21" ht="15" customHeight="1" x14ac:dyDescent="0.15">
      <c r="L5733" s="244" t="str">
        <f t="shared" si="801"/>
        <v/>
      </c>
      <c r="M5733" s="245" t="str">
        <f t="shared" si="802"/>
        <v/>
      </c>
      <c r="N5733" s="244" t="str">
        <f t="shared" si="803"/>
        <v/>
      </c>
      <c r="O5733" s="244" t="str">
        <f t="shared" si="804"/>
        <v/>
      </c>
      <c r="P5733">
        <f>IF($I5733&lt;&gt;"",$I5733,IF($E5733="SGD",1,IF($E5733="USD",Settings!$B$22,IF($E5733="HKD",Settings!$B$23,1))))</f>
        <v>1</v>
      </c>
      <c r="Q5733">
        <f t="shared" si="805"/>
        <v>0</v>
      </c>
      <c r="R5733">
        <f t="shared" si="806"/>
        <v>0</v>
      </c>
      <c r="S5733" t="str">
        <f t="shared" si="807"/>
        <v/>
      </c>
      <c r="T5733" t="str">
        <f t="shared" si="808"/>
        <v/>
      </c>
      <c r="U5733" t="str">
        <f t="shared" si="809"/>
        <v/>
      </c>
    </row>
    <row r="5734" spans="12:21" ht="15" customHeight="1" x14ac:dyDescent="0.15">
      <c r="L5734" s="244" t="str">
        <f t="shared" si="801"/>
        <v/>
      </c>
      <c r="M5734" s="245" t="str">
        <f t="shared" si="802"/>
        <v/>
      </c>
      <c r="N5734" s="244" t="str">
        <f t="shared" si="803"/>
        <v/>
      </c>
      <c r="O5734" s="244" t="str">
        <f t="shared" si="804"/>
        <v/>
      </c>
      <c r="P5734">
        <f>IF($I5734&lt;&gt;"",$I5734,IF($E5734="SGD",1,IF($E5734="USD",Settings!$B$22,IF($E5734="HKD",Settings!$B$23,1))))</f>
        <v>1</v>
      </c>
      <c r="Q5734">
        <f t="shared" si="805"/>
        <v>0</v>
      </c>
      <c r="R5734">
        <f t="shared" si="806"/>
        <v>0</v>
      </c>
      <c r="S5734" t="str">
        <f t="shared" si="807"/>
        <v/>
      </c>
      <c r="T5734" t="str">
        <f t="shared" si="808"/>
        <v/>
      </c>
      <c r="U5734" t="str">
        <f t="shared" si="809"/>
        <v/>
      </c>
    </row>
    <row r="5735" spans="12:21" ht="15" customHeight="1" x14ac:dyDescent="0.15">
      <c r="L5735" s="244" t="str">
        <f t="shared" si="801"/>
        <v/>
      </c>
      <c r="M5735" s="245" t="str">
        <f t="shared" si="802"/>
        <v/>
      </c>
      <c r="N5735" s="244" t="str">
        <f t="shared" si="803"/>
        <v/>
      </c>
      <c r="O5735" s="244" t="str">
        <f t="shared" si="804"/>
        <v/>
      </c>
      <c r="P5735">
        <f>IF($I5735&lt;&gt;"",$I5735,IF($E5735="SGD",1,IF($E5735="USD",Settings!$B$22,IF($E5735="HKD",Settings!$B$23,1))))</f>
        <v>1</v>
      </c>
      <c r="Q5735">
        <f t="shared" si="805"/>
        <v>0</v>
      </c>
      <c r="R5735">
        <f t="shared" si="806"/>
        <v>0</v>
      </c>
      <c r="S5735" t="str">
        <f t="shared" si="807"/>
        <v/>
      </c>
      <c r="T5735" t="str">
        <f t="shared" si="808"/>
        <v/>
      </c>
      <c r="U5735" t="str">
        <f t="shared" si="809"/>
        <v/>
      </c>
    </row>
    <row r="5736" spans="12:21" ht="15" customHeight="1" x14ac:dyDescent="0.15">
      <c r="L5736" s="244" t="str">
        <f t="shared" si="801"/>
        <v/>
      </c>
      <c r="M5736" s="245" t="str">
        <f t="shared" si="802"/>
        <v/>
      </c>
      <c r="N5736" s="244" t="str">
        <f t="shared" si="803"/>
        <v/>
      </c>
      <c r="O5736" s="244" t="str">
        <f t="shared" si="804"/>
        <v/>
      </c>
      <c r="P5736">
        <f>IF($I5736&lt;&gt;"",$I5736,IF($E5736="SGD",1,IF($E5736="USD",Settings!$B$22,IF($E5736="HKD",Settings!$B$23,1))))</f>
        <v>1</v>
      </c>
      <c r="Q5736">
        <f t="shared" si="805"/>
        <v>0</v>
      </c>
      <c r="R5736">
        <f t="shared" si="806"/>
        <v>0</v>
      </c>
      <c r="S5736" t="str">
        <f t="shared" si="807"/>
        <v/>
      </c>
      <c r="T5736" t="str">
        <f t="shared" si="808"/>
        <v/>
      </c>
      <c r="U5736" t="str">
        <f t="shared" si="809"/>
        <v/>
      </c>
    </row>
    <row r="5737" spans="12:21" ht="15" customHeight="1" x14ac:dyDescent="0.15">
      <c r="L5737" s="244" t="str">
        <f t="shared" ref="L5737:L5800" si="810">IF(OR(B5737="",C5737="",E5737=""),"",B5737&amp;":"&amp;C5737&amp;":"&amp;E5737)</f>
        <v/>
      </c>
      <c r="M5737" s="245" t="str">
        <f t="shared" ref="M5737:M5800" si="811">IF(A5737="","",A5737*D5737)</f>
        <v/>
      </c>
      <c r="N5737" s="244" t="str">
        <f t="shared" ref="N5737:N5800" si="812">IF(A5737="","",IF(OR(A5737=1,A5737=0),J5737,0))</f>
        <v/>
      </c>
      <c r="O5737" s="244" t="str">
        <f t="shared" ref="O5737:O5800" si="813">IF(A5737="","",IF(A5737=-1,J5737,0))</f>
        <v/>
      </c>
      <c r="P5737">
        <f>IF($I5737&lt;&gt;"",$I5737,IF($E5737="SGD",1,IF($E5737="USD",Settings!$B$22,IF($E5737="HKD",Settings!$B$23,1))))</f>
        <v>1</v>
      </c>
      <c r="Q5737">
        <f t="shared" ref="Q5737:Q5800" si="814">IF($L5737="",0,($O5737-$N5737+IF($A5737=2,$J5737,0))*$P5737)</f>
        <v>0</v>
      </c>
      <c r="R5737">
        <f t="shared" ref="R5737:R5800" si="815">IF($L5737="",0,IF($A5737=2,$J5737*$P5737,0))</f>
        <v>0</v>
      </c>
      <c r="S5737" t="str">
        <f t="shared" si="807"/>
        <v/>
      </c>
      <c r="T5737" t="str">
        <f t="shared" si="808"/>
        <v/>
      </c>
      <c r="U5737" t="str">
        <f t="shared" si="809"/>
        <v/>
      </c>
    </row>
    <row r="5738" spans="12:21" ht="15" customHeight="1" x14ac:dyDescent="0.15">
      <c r="L5738" s="244" t="str">
        <f t="shared" si="810"/>
        <v/>
      </c>
      <c r="M5738" s="245" t="str">
        <f t="shared" si="811"/>
        <v/>
      </c>
      <c r="N5738" s="244" t="str">
        <f t="shared" si="812"/>
        <v/>
      </c>
      <c r="O5738" s="244" t="str">
        <f t="shared" si="813"/>
        <v/>
      </c>
      <c r="P5738">
        <f>IF($I5738&lt;&gt;"",$I5738,IF($E5738="SGD",1,IF($E5738="USD",Settings!$B$22,IF($E5738="HKD",Settings!$B$23,1))))</f>
        <v>1</v>
      </c>
      <c r="Q5738">
        <f t="shared" si="814"/>
        <v>0</v>
      </c>
      <c r="R5738">
        <f t="shared" si="815"/>
        <v>0</v>
      </c>
      <c r="S5738" t="str">
        <f t="shared" si="807"/>
        <v/>
      </c>
      <c r="T5738" t="str">
        <f t="shared" si="808"/>
        <v/>
      </c>
      <c r="U5738" t="str">
        <f t="shared" si="809"/>
        <v/>
      </c>
    </row>
    <row r="5739" spans="12:21" ht="15" customHeight="1" x14ac:dyDescent="0.15">
      <c r="L5739" s="244" t="str">
        <f t="shared" si="810"/>
        <v/>
      </c>
      <c r="M5739" s="245" t="str">
        <f t="shared" si="811"/>
        <v/>
      </c>
      <c r="N5739" s="244" t="str">
        <f t="shared" si="812"/>
        <v/>
      </c>
      <c r="O5739" s="244" t="str">
        <f t="shared" si="813"/>
        <v/>
      </c>
      <c r="P5739">
        <f>IF($I5739&lt;&gt;"",$I5739,IF($E5739="SGD",1,IF($E5739="USD",Settings!$B$22,IF($E5739="HKD",Settings!$B$23,1))))</f>
        <v>1</v>
      </c>
      <c r="Q5739">
        <f t="shared" si="814"/>
        <v>0</v>
      </c>
      <c r="R5739">
        <f t="shared" si="815"/>
        <v>0</v>
      </c>
      <c r="S5739" t="str">
        <f t="shared" si="807"/>
        <v/>
      </c>
      <c r="T5739" t="str">
        <f t="shared" si="808"/>
        <v/>
      </c>
      <c r="U5739" t="str">
        <f t="shared" si="809"/>
        <v/>
      </c>
    </row>
    <row r="5740" spans="12:21" ht="15" customHeight="1" x14ac:dyDescent="0.15">
      <c r="L5740" s="244" t="str">
        <f t="shared" si="810"/>
        <v/>
      </c>
      <c r="M5740" s="245" t="str">
        <f t="shared" si="811"/>
        <v/>
      </c>
      <c r="N5740" s="244" t="str">
        <f t="shared" si="812"/>
        <v/>
      </c>
      <c r="O5740" s="244" t="str">
        <f t="shared" si="813"/>
        <v/>
      </c>
      <c r="P5740">
        <f>IF($I5740&lt;&gt;"",$I5740,IF($E5740="SGD",1,IF($E5740="USD",Settings!$B$22,IF($E5740="HKD",Settings!$B$23,1))))</f>
        <v>1</v>
      </c>
      <c r="Q5740">
        <f t="shared" si="814"/>
        <v>0</v>
      </c>
      <c r="R5740">
        <f t="shared" si="815"/>
        <v>0</v>
      </c>
      <c r="S5740" t="str">
        <f t="shared" si="807"/>
        <v/>
      </c>
      <c r="T5740" t="str">
        <f t="shared" si="808"/>
        <v/>
      </c>
      <c r="U5740" t="str">
        <f t="shared" si="809"/>
        <v/>
      </c>
    </row>
    <row r="5741" spans="12:21" ht="15" customHeight="1" x14ac:dyDescent="0.15">
      <c r="L5741" s="244" t="str">
        <f t="shared" si="810"/>
        <v/>
      </c>
      <c r="M5741" s="245" t="str">
        <f t="shared" si="811"/>
        <v/>
      </c>
      <c r="N5741" s="244" t="str">
        <f t="shared" si="812"/>
        <v/>
      </c>
      <c r="O5741" s="244" t="str">
        <f t="shared" si="813"/>
        <v/>
      </c>
      <c r="P5741">
        <f>IF($I5741&lt;&gt;"",$I5741,IF($E5741="SGD",1,IF($E5741="USD",Settings!$B$22,IF($E5741="HKD",Settings!$B$23,1))))</f>
        <v>1</v>
      </c>
      <c r="Q5741">
        <f t="shared" si="814"/>
        <v>0</v>
      </c>
      <c r="R5741">
        <f t="shared" si="815"/>
        <v>0</v>
      </c>
      <c r="S5741" t="str">
        <f t="shared" si="807"/>
        <v/>
      </c>
      <c r="T5741" t="str">
        <f t="shared" si="808"/>
        <v/>
      </c>
      <c r="U5741" t="str">
        <f t="shared" si="809"/>
        <v/>
      </c>
    </row>
    <row r="5742" spans="12:21" ht="15" customHeight="1" x14ac:dyDescent="0.15">
      <c r="L5742" s="244" t="str">
        <f t="shared" si="810"/>
        <v/>
      </c>
      <c r="M5742" s="245" t="str">
        <f t="shared" si="811"/>
        <v/>
      </c>
      <c r="N5742" s="244" t="str">
        <f t="shared" si="812"/>
        <v/>
      </c>
      <c r="O5742" s="244" t="str">
        <f t="shared" si="813"/>
        <v/>
      </c>
      <c r="P5742">
        <f>IF($I5742&lt;&gt;"",$I5742,IF($E5742="SGD",1,IF($E5742="USD",Settings!$B$22,IF($E5742="HKD",Settings!$B$23,1))))</f>
        <v>1</v>
      </c>
      <c r="Q5742">
        <f t="shared" si="814"/>
        <v>0</v>
      </c>
      <c r="R5742">
        <f t="shared" si="815"/>
        <v>0</v>
      </c>
      <c r="S5742" t="str">
        <f t="shared" si="807"/>
        <v/>
      </c>
      <c r="T5742" t="str">
        <f t="shared" si="808"/>
        <v/>
      </c>
      <c r="U5742" t="str">
        <f t="shared" si="809"/>
        <v/>
      </c>
    </row>
    <row r="5743" spans="12:21" ht="15" customHeight="1" x14ac:dyDescent="0.15">
      <c r="L5743" s="244" t="str">
        <f t="shared" si="810"/>
        <v/>
      </c>
      <c r="M5743" s="245" t="str">
        <f t="shared" si="811"/>
        <v/>
      </c>
      <c r="N5743" s="244" t="str">
        <f t="shared" si="812"/>
        <v/>
      </c>
      <c r="O5743" s="244" t="str">
        <f t="shared" si="813"/>
        <v/>
      </c>
      <c r="P5743">
        <f>IF($I5743&lt;&gt;"",$I5743,IF($E5743="SGD",1,IF($E5743="USD",Settings!$B$22,IF($E5743="HKD",Settings!$B$23,1))))</f>
        <v>1</v>
      </c>
      <c r="Q5743">
        <f t="shared" si="814"/>
        <v>0</v>
      </c>
      <c r="R5743">
        <f t="shared" si="815"/>
        <v>0</v>
      </c>
      <c r="S5743" t="str">
        <f t="shared" si="807"/>
        <v/>
      </c>
      <c r="T5743" t="str">
        <f t="shared" si="808"/>
        <v/>
      </c>
      <c r="U5743" t="str">
        <f t="shared" si="809"/>
        <v/>
      </c>
    </row>
    <row r="5744" spans="12:21" ht="15" customHeight="1" x14ac:dyDescent="0.15">
      <c r="L5744" s="244" t="str">
        <f t="shared" si="810"/>
        <v/>
      </c>
      <c r="M5744" s="245" t="str">
        <f t="shared" si="811"/>
        <v/>
      </c>
      <c r="N5744" s="244" t="str">
        <f t="shared" si="812"/>
        <v/>
      </c>
      <c r="O5744" s="244" t="str">
        <f t="shared" si="813"/>
        <v/>
      </c>
      <c r="P5744">
        <f>IF($I5744&lt;&gt;"",$I5744,IF($E5744="SGD",1,IF($E5744="USD",Settings!$B$22,IF($E5744="HKD",Settings!$B$23,1))))</f>
        <v>1</v>
      </c>
      <c r="Q5744">
        <f t="shared" si="814"/>
        <v>0</v>
      </c>
      <c r="R5744">
        <f t="shared" si="815"/>
        <v>0</v>
      </c>
      <c r="S5744" t="str">
        <f t="shared" si="807"/>
        <v/>
      </c>
      <c r="T5744" t="str">
        <f t="shared" si="808"/>
        <v/>
      </c>
      <c r="U5744" t="str">
        <f t="shared" si="809"/>
        <v/>
      </c>
    </row>
    <row r="5745" spans="12:21" ht="15" customHeight="1" x14ac:dyDescent="0.15">
      <c r="L5745" s="244" t="str">
        <f t="shared" si="810"/>
        <v/>
      </c>
      <c r="M5745" s="245" t="str">
        <f t="shared" si="811"/>
        <v/>
      </c>
      <c r="N5745" s="244" t="str">
        <f t="shared" si="812"/>
        <v/>
      </c>
      <c r="O5745" s="244" t="str">
        <f t="shared" si="813"/>
        <v/>
      </c>
      <c r="P5745">
        <f>IF($I5745&lt;&gt;"",$I5745,IF($E5745="SGD",1,IF($E5745="USD",Settings!$B$22,IF($E5745="HKD",Settings!$B$23,1))))</f>
        <v>1</v>
      </c>
      <c r="Q5745">
        <f t="shared" si="814"/>
        <v>0</v>
      </c>
      <c r="R5745">
        <f t="shared" si="815"/>
        <v>0</v>
      </c>
      <c r="S5745" t="str">
        <f t="shared" si="807"/>
        <v/>
      </c>
      <c r="T5745" t="str">
        <f t="shared" si="808"/>
        <v/>
      </c>
      <c r="U5745" t="str">
        <f t="shared" si="809"/>
        <v/>
      </c>
    </row>
    <row r="5746" spans="12:21" ht="15" customHeight="1" x14ac:dyDescent="0.15">
      <c r="L5746" s="244" t="str">
        <f t="shared" si="810"/>
        <v/>
      </c>
      <c r="M5746" s="245" t="str">
        <f t="shared" si="811"/>
        <v/>
      </c>
      <c r="N5746" s="244" t="str">
        <f t="shared" si="812"/>
        <v/>
      </c>
      <c r="O5746" s="244" t="str">
        <f t="shared" si="813"/>
        <v/>
      </c>
      <c r="P5746">
        <f>IF($I5746&lt;&gt;"",$I5746,IF($E5746="SGD",1,IF($E5746="USD",Settings!$B$22,IF($E5746="HKD",Settings!$B$23,1))))</f>
        <v>1</v>
      </c>
      <c r="Q5746">
        <f t="shared" si="814"/>
        <v>0</v>
      </c>
      <c r="R5746">
        <f t="shared" si="815"/>
        <v>0</v>
      </c>
      <c r="S5746" t="str">
        <f t="shared" si="807"/>
        <v/>
      </c>
      <c r="T5746" t="str">
        <f t="shared" si="808"/>
        <v/>
      </c>
      <c r="U5746" t="str">
        <f t="shared" si="809"/>
        <v/>
      </c>
    </row>
    <row r="5747" spans="12:21" ht="15" customHeight="1" x14ac:dyDescent="0.15">
      <c r="L5747" s="244" t="str">
        <f t="shared" si="810"/>
        <v/>
      </c>
      <c r="M5747" s="245" t="str">
        <f t="shared" si="811"/>
        <v/>
      </c>
      <c r="N5747" s="244" t="str">
        <f t="shared" si="812"/>
        <v/>
      </c>
      <c r="O5747" s="244" t="str">
        <f t="shared" si="813"/>
        <v/>
      </c>
      <c r="P5747">
        <f>IF($I5747&lt;&gt;"",$I5747,IF($E5747="SGD",1,IF($E5747="USD",Settings!$B$22,IF($E5747="HKD",Settings!$B$23,1))))</f>
        <v>1</v>
      </c>
      <c r="Q5747">
        <f t="shared" si="814"/>
        <v>0</v>
      </c>
      <c r="R5747">
        <f t="shared" si="815"/>
        <v>0</v>
      </c>
      <c r="S5747" t="str">
        <f t="shared" si="807"/>
        <v/>
      </c>
      <c r="T5747" t="str">
        <f t="shared" si="808"/>
        <v/>
      </c>
      <c r="U5747" t="str">
        <f t="shared" si="809"/>
        <v/>
      </c>
    </row>
    <row r="5748" spans="12:21" ht="15" customHeight="1" x14ac:dyDescent="0.15">
      <c r="L5748" s="244" t="str">
        <f t="shared" si="810"/>
        <v/>
      </c>
      <c r="M5748" s="245" t="str">
        <f t="shared" si="811"/>
        <v/>
      </c>
      <c r="N5748" s="244" t="str">
        <f t="shared" si="812"/>
        <v/>
      </c>
      <c r="O5748" s="244" t="str">
        <f t="shared" si="813"/>
        <v/>
      </c>
      <c r="P5748">
        <f>IF($I5748&lt;&gt;"",$I5748,IF($E5748="SGD",1,IF($E5748="USD",Settings!$B$22,IF($E5748="HKD",Settings!$B$23,1))))</f>
        <v>1</v>
      </c>
      <c r="Q5748">
        <f t="shared" si="814"/>
        <v>0</v>
      </c>
      <c r="R5748">
        <f t="shared" si="815"/>
        <v>0</v>
      </c>
      <c r="S5748" t="str">
        <f t="shared" si="807"/>
        <v/>
      </c>
      <c r="T5748" t="str">
        <f t="shared" si="808"/>
        <v/>
      </c>
      <c r="U5748" t="str">
        <f t="shared" si="809"/>
        <v/>
      </c>
    </row>
    <row r="5749" spans="12:21" ht="15" customHeight="1" x14ac:dyDescent="0.15">
      <c r="L5749" s="244" t="str">
        <f t="shared" si="810"/>
        <v/>
      </c>
      <c r="M5749" s="245" t="str">
        <f t="shared" si="811"/>
        <v/>
      </c>
      <c r="N5749" s="244" t="str">
        <f t="shared" si="812"/>
        <v/>
      </c>
      <c r="O5749" s="244" t="str">
        <f t="shared" si="813"/>
        <v/>
      </c>
      <c r="P5749">
        <f>IF($I5749&lt;&gt;"",$I5749,IF($E5749="SGD",1,IF($E5749="USD",Settings!$B$22,IF($E5749="HKD",Settings!$B$23,1))))</f>
        <v>1</v>
      </c>
      <c r="Q5749">
        <f t="shared" si="814"/>
        <v>0</v>
      </c>
      <c r="R5749">
        <f t="shared" si="815"/>
        <v>0</v>
      </c>
      <c r="S5749" t="str">
        <f t="shared" si="807"/>
        <v/>
      </c>
      <c r="T5749" t="str">
        <f t="shared" si="808"/>
        <v/>
      </c>
      <c r="U5749" t="str">
        <f t="shared" si="809"/>
        <v/>
      </c>
    </row>
    <row r="5750" spans="12:21" ht="15" customHeight="1" x14ac:dyDescent="0.15">
      <c r="L5750" s="244" t="str">
        <f t="shared" si="810"/>
        <v/>
      </c>
      <c r="M5750" s="245" t="str">
        <f t="shared" si="811"/>
        <v/>
      </c>
      <c r="N5750" s="244" t="str">
        <f t="shared" si="812"/>
        <v/>
      </c>
      <c r="O5750" s="244" t="str">
        <f t="shared" si="813"/>
        <v/>
      </c>
      <c r="P5750">
        <f>IF($I5750&lt;&gt;"",$I5750,IF($E5750="SGD",1,IF($E5750="USD",Settings!$B$22,IF($E5750="HKD",Settings!$B$23,1))))</f>
        <v>1</v>
      </c>
      <c r="Q5750">
        <f t="shared" si="814"/>
        <v>0</v>
      </c>
      <c r="R5750">
        <f t="shared" si="815"/>
        <v>0</v>
      </c>
      <c r="S5750" t="str">
        <f t="shared" si="807"/>
        <v/>
      </c>
      <c r="T5750" t="str">
        <f t="shared" si="808"/>
        <v/>
      </c>
      <c r="U5750" t="str">
        <f t="shared" si="809"/>
        <v/>
      </c>
    </row>
    <row r="5751" spans="12:21" ht="15" customHeight="1" x14ac:dyDescent="0.15">
      <c r="L5751" s="244" t="str">
        <f t="shared" si="810"/>
        <v/>
      </c>
      <c r="M5751" s="245" t="str">
        <f t="shared" si="811"/>
        <v/>
      </c>
      <c r="N5751" s="244" t="str">
        <f t="shared" si="812"/>
        <v/>
      </c>
      <c r="O5751" s="244" t="str">
        <f t="shared" si="813"/>
        <v/>
      </c>
      <c r="P5751">
        <f>IF($I5751&lt;&gt;"",$I5751,IF($E5751="SGD",1,IF($E5751="USD",Settings!$B$22,IF($E5751="HKD",Settings!$B$23,1))))</f>
        <v>1</v>
      </c>
      <c r="Q5751">
        <f t="shared" si="814"/>
        <v>0</v>
      </c>
      <c r="R5751">
        <f t="shared" si="815"/>
        <v>0</v>
      </c>
      <c r="S5751" t="str">
        <f t="shared" si="807"/>
        <v/>
      </c>
      <c r="T5751" t="str">
        <f t="shared" si="808"/>
        <v/>
      </c>
      <c r="U5751" t="str">
        <f t="shared" si="809"/>
        <v/>
      </c>
    </row>
    <row r="5752" spans="12:21" ht="15" customHeight="1" x14ac:dyDescent="0.15">
      <c r="L5752" s="244" t="str">
        <f t="shared" si="810"/>
        <v/>
      </c>
      <c r="M5752" s="245" t="str">
        <f t="shared" si="811"/>
        <v/>
      </c>
      <c r="N5752" s="244" t="str">
        <f t="shared" si="812"/>
        <v/>
      </c>
      <c r="O5752" s="244" t="str">
        <f t="shared" si="813"/>
        <v/>
      </c>
      <c r="P5752">
        <f>IF($I5752&lt;&gt;"",$I5752,IF($E5752="SGD",1,IF($E5752="USD",Settings!$B$22,IF($E5752="HKD",Settings!$B$23,1))))</f>
        <v>1</v>
      </c>
      <c r="Q5752">
        <f t="shared" si="814"/>
        <v>0</v>
      </c>
      <c r="R5752">
        <f t="shared" si="815"/>
        <v>0</v>
      </c>
      <c r="S5752" t="str">
        <f t="shared" si="807"/>
        <v/>
      </c>
      <c r="T5752" t="str">
        <f t="shared" si="808"/>
        <v/>
      </c>
      <c r="U5752" t="str">
        <f t="shared" si="809"/>
        <v/>
      </c>
    </row>
    <row r="5753" spans="12:21" ht="15" customHeight="1" x14ac:dyDescent="0.15">
      <c r="L5753" s="244" t="str">
        <f t="shared" si="810"/>
        <v/>
      </c>
      <c r="M5753" s="245" t="str">
        <f t="shared" si="811"/>
        <v/>
      </c>
      <c r="N5753" s="244" t="str">
        <f t="shared" si="812"/>
        <v/>
      </c>
      <c r="O5753" s="244" t="str">
        <f t="shared" si="813"/>
        <v/>
      </c>
      <c r="P5753">
        <f>IF($I5753&lt;&gt;"",$I5753,IF($E5753="SGD",1,IF($E5753="USD",Settings!$B$22,IF($E5753="HKD",Settings!$B$23,1))))</f>
        <v>1</v>
      </c>
      <c r="Q5753">
        <f t="shared" si="814"/>
        <v>0</v>
      </c>
      <c r="R5753">
        <f t="shared" si="815"/>
        <v>0</v>
      </c>
      <c r="S5753" t="str">
        <f t="shared" si="807"/>
        <v/>
      </c>
      <c r="T5753" t="str">
        <f t="shared" si="808"/>
        <v/>
      </c>
      <c r="U5753" t="str">
        <f t="shared" si="809"/>
        <v/>
      </c>
    </row>
    <row r="5754" spans="12:21" ht="15" customHeight="1" x14ac:dyDescent="0.15">
      <c r="L5754" s="244" t="str">
        <f t="shared" si="810"/>
        <v/>
      </c>
      <c r="M5754" s="245" t="str">
        <f t="shared" si="811"/>
        <v/>
      </c>
      <c r="N5754" s="244" t="str">
        <f t="shared" si="812"/>
        <v/>
      </c>
      <c r="O5754" s="244" t="str">
        <f t="shared" si="813"/>
        <v/>
      </c>
      <c r="P5754">
        <f>IF($I5754&lt;&gt;"",$I5754,IF($E5754="SGD",1,IF($E5754="USD",Settings!$B$22,IF($E5754="HKD",Settings!$B$23,1))))</f>
        <v>1</v>
      </c>
      <c r="Q5754">
        <f t="shared" si="814"/>
        <v>0</v>
      </c>
      <c r="R5754">
        <f t="shared" si="815"/>
        <v>0</v>
      </c>
      <c r="S5754" t="str">
        <f t="shared" si="807"/>
        <v/>
      </c>
      <c r="T5754" t="str">
        <f t="shared" si="808"/>
        <v/>
      </c>
      <c r="U5754" t="str">
        <f t="shared" si="809"/>
        <v/>
      </c>
    </row>
    <row r="5755" spans="12:21" ht="15" customHeight="1" x14ac:dyDescent="0.15">
      <c r="L5755" s="244" t="str">
        <f t="shared" si="810"/>
        <v/>
      </c>
      <c r="M5755" s="245" t="str">
        <f t="shared" si="811"/>
        <v/>
      </c>
      <c r="N5755" s="244" t="str">
        <f t="shared" si="812"/>
        <v/>
      </c>
      <c r="O5755" s="244" t="str">
        <f t="shared" si="813"/>
        <v/>
      </c>
      <c r="P5755">
        <f>IF($I5755&lt;&gt;"",$I5755,IF($E5755="SGD",1,IF($E5755="USD",Settings!$B$22,IF($E5755="HKD",Settings!$B$23,1))))</f>
        <v>1</v>
      </c>
      <c r="Q5755">
        <f t="shared" si="814"/>
        <v>0</v>
      </c>
      <c r="R5755">
        <f t="shared" si="815"/>
        <v>0</v>
      </c>
      <c r="S5755" t="str">
        <f t="shared" si="807"/>
        <v/>
      </c>
      <c r="T5755" t="str">
        <f t="shared" si="808"/>
        <v/>
      </c>
      <c r="U5755" t="str">
        <f t="shared" si="809"/>
        <v/>
      </c>
    </row>
    <row r="5756" spans="12:21" ht="15" customHeight="1" x14ac:dyDescent="0.15">
      <c r="L5756" s="244" t="str">
        <f t="shared" si="810"/>
        <v/>
      </c>
      <c r="M5756" s="245" t="str">
        <f t="shared" si="811"/>
        <v/>
      </c>
      <c r="N5756" s="244" t="str">
        <f t="shared" si="812"/>
        <v/>
      </c>
      <c r="O5756" s="244" t="str">
        <f t="shared" si="813"/>
        <v/>
      </c>
      <c r="P5756">
        <f>IF($I5756&lt;&gt;"",$I5756,IF($E5756="SGD",1,IF($E5756="USD",Settings!$B$22,IF($E5756="HKD",Settings!$B$23,1))))</f>
        <v>1</v>
      </c>
      <c r="Q5756">
        <f t="shared" si="814"/>
        <v>0</v>
      </c>
      <c r="R5756">
        <f t="shared" si="815"/>
        <v>0</v>
      </c>
      <c r="S5756" t="str">
        <f t="shared" si="807"/>
        <v/>
      </c>
      <c r="T5756" t="str">
        <f t="shared" si="808"/>
        <v/>
      </c>
      <c r="U5756" t="str">
        <f t="shared" si="809"/>
        <v/>
      </c>
    </row>
    <row r="5757" spans="12:21" ht="15" customHeight="1" x14ac:dyDescent="0.15">
      <c r="L5757" s="244" t="str">
        <f t="shared" si="810"/>
        <v/>
      </c>
      <c r="M5757" s="245" t="str">
        <f t="shared" si="811"/>
        <v/>
      </c>
      <c r="N5757" s="244" t="str">
        <f t="shared" si="812"/>
        <v/>
      </c>
      <c r="O5757" s="244" t="str">
        <f t="shared" si="813"/>
        <v/>
      </c>
      <c r="P5757">
        <f>IF($I5757&lt;&gt;"",$I5757,IF($E5757="SGD",1,IF($E5757="USD",Settings!$B$22,IF($E5757="HKD",Settings!$B$23,1))))</f>
        <v>1</v>
      </c>
      <c r="Q5757">
        <f t="shared" si="814"/>
        <v>0</v>
      </c>
      <c r="R5757">
        <f t="shared" si="815"/>
        <v>0</v>
      </c>
      <c r="S5757" t="str">
        <f t="shared" si="807"/>
        <v/>
      </c>
      <c r="T5757" t="str">
        <f t="shared" si="808"/>
        <v/>
      </c>
      <c r="U5757" t="str">
        <f t="shared" si="809"/>
        <v/>
      </c>
    </row>
    <row r="5758" spans="12:21" ht="15" customHeight="1" x14ac:dyDescent="0.15">
      <c r="L5758" s="244" t="str">
        <f t="shared" si="810"/>
        <v/>
      </c>
      <c r="M5758" s="245" t="str">
        <f t="shared" si="811"/>
        <v/>
      </c>
      <c r="N5758" s="244" t="str">
        <f t="shared" si="812"/>
        <v/>
      </c>
      <c r="O5758" s="244" t="str">
        <f t="shared" si="813"/>
        <v/>
      </c>
      <c r="P5758">
        <f>IF($I5758&lt;&gt;"",$I5758,IF($E5758="SGD",1,IF($E5758="USD",Settings!$B$22,IF($E5758="HKD",Settings!$B$23,1))))</f>
        <v>1</v>
      </c>
      <c r="Q5758">
        <f t="shared" si="814"/>
        <v>0</v>
      </c>
      <c r="R5758">
        <f t="shared" si="815"/>
        <v>0</v>
      </c>
      <c r="S5758" t="str">
        <f t="shared" si="807"/>
        <v/>
      </c>
      <c r="T5758" t="str">
        <f t="shared" si="808"/>
        <v/>
      </c>
      <c r="U5758" t="str">
        <f t="shared" si="809"/>
        <v/>
      </c>
    </row>
    <row r="5759" spans="12:21" ht="15" customHeight="1" x14ac:dyDescent="0.15">
      <c r="L5759" s="244" t="str">
        <f t="shared" si="810"/>
        <v/>
      </c>
      <c r="M5759" s="245" t="str">
        <f t="shared" si="811"/>
        <v/>
      </c>
      <c r="N5759" s="244" t="str">
        <f t="shared" si="812"/>
        <v/>
      </c>
      <c r="O5759" s="244" t="str">
        <f t="shared" si="813"/>
        <v/>
      </c>
      <c r="P5759">
        <f>IF($I5759&lt;&gt;"",$I5759,IF($E5759="SGD",1,IF($E5759="USD",Settings!$B$22,IF($E5759="HKD",Settings!$B$23,1))))</f>
        <v>1</v>
      </c>
      <c r="Q5759">
        <f t="shared" si="814"/>
        <v>0</v>
      </c>
      <c r="R5759">
        <f t="shared" si="815"/>
        <v>0</v>
      </c>
      <c r="S5759" t="str">
        <f t="shared" si="807"/>
        <v/>
      </c>
      <c r="T5759" t="str">
        <f t="shared" si="808"/>
        <v/>
      </c>
      <c r="U5759" t="str">
        <f t="shared" si="809"/>
        <v/>
      </c>
    </row>
    <row r="5760" spans="12:21" ht="15" customHeight="1" x14ac:dyDescent="0.15">
      <c r="L5760" s="244" t="str">
        <f t="shared" si="810"/>
        <v/>
      </c>
      <c r="M5760" s="245" t="str">
        <f t="shared" si="811"/>
        <v/>
      </c>
      <c r="N5760" s="244" t="str">
        <f t="shared" si="812"/>
        <v/>
      </c>
      <c r="O5760" s="244" t="str">
        <f t="shared" si="813"/>
        <v/>
      </c>
      <c r="P5760">
        <f>IF($I5760&lt;&gt;"",$I5760,IF($E5760="SGD",1,IF($E5760="USD",Settings!$B$22,IF($E5760="HKD",Settings!$B$23,1))))</f>
        <v>1</v>
      </c>
      <c r="Q5760">
        <f t="shared" si="814"/>
        <v>0</v>
      </c>
      <c r="R5760">
        <f t="shared" si="815"/>
        <v>0</v>
      </c>
      <c r="S5760" t="str">
        <f t="shared" si="807"/>
        <v/>
      </c>
      <c r="T5760" t="str">
        <f t="shared" si="808"/>
        <v/>
      </c>
      <c r="U5760" t="str">
        <f t="shared" si="809"/>
        <v/>
      </c>
    </row>
    <row r="5761" spans="12:21" ht="15" customHeight="1" x14ac:dyDescent="0.15">
      <c r="L5761" s="244" t="str">
        <f t="shared" si="810"/>
        <v/>
      </c>
      <c r="M5761" s="245" t="str">
        <f t="shared" si="811"/>
        <v/>
      </c>
      <c r="N5761" s="244" t="str">
        <f t="shared" si="812"/>
        <v/>
      </c>
      <c r="O5761" s="244" t="str">
        <f t="shared" si="813"/>
        <v/>
      </c>
      <c r="P5761">
        <f>IF($I5761&lt;&gt;"",$I5761,IF($E5761="SGD",1,IF($E5761="USD",Settings!$B$22,IF($E5761="HKD",Settings!$B$23,1))))</f>
        <v>1</v>
      </c>
      <c r="Q5761">
        <f t="shared" si="814"/>
        <v>0</v>
      </c>
      <c r="R5761">
        <f t="shared" si="815"/>
        <v>0</v>
      </c>
      <c r="S5761" t="str">
        <f t="shared" si="807"/>
        <v/>
      </c>
      <c r="T5761" t="str">
        <f t="shared" si="808"/>
        <v/>
      </c>
      <c r="U5761" t="str">
        <f t="shared" si="809"/>
        <v/>
      </c>
    </row>
    <row r="5762" spans="12:21" ht="15" customHeight="1" x14ac:dyDescent="0.15">
      <c r="L5762" s="244" t="str">
        <f t="shared" si="810"/>
        <v/>
      </c>
      <c r="M5762" s="245" t="str">
        <f t="shared" si="811"/>
        <v/>
      </c>
      <c r="N5762" s="244" t="str">
        <f t="shared" si="812"/>
        <v/>
      </c>
      <c r="O5762" s="244" t="str">
        <f t="shared" si="813"/>
        <v/>
      </c>
      <c r="P5762">
        <f>IF($I5762&lt;&gt;"",$I5762,IF($E5762="SGD",1,IF($E5762="USD",Settings!$B$22,IF($E5762="HKD",Settings!$B$23,1))))</f>
        <v>1</v>
      </c>
      <c r="Q5762">
        <f t="shared" si="814"/>
        <v>0</v>
      </c>
      <c r="R5762">
        <f t="shared" si="815"/>
        <v>0</v>
      </c>
      <c r="S5762" t="str">
        <f t="shared" ref="S5762:S5825" si="816">IF(L5762="","",SUMIFS($M:$M,$L:$L,L5762,$T:$T,"&lt;="&amp;T5762))</f>
        <v/>
      </c>
      <c r="T5762" t="str">
        <f t="shared" ref="T5762:T5825" si="817">IF(L5762="","",INT(G5762)*100000+ROW())</f>
        <v/>
      </c>
      <c r="U5762" t="str">
        <f t="shared" ref="U5762:U5825" si="818">IF(L5762="","",IF(AND(COUNTIFS($L:$L,L5762,$S:$S,"&gt;-0.000001",$S:$S,"&lt;0.000001",$T:$T,"&gt;"&amp;T5762)=0,ABS(S5762)&gt;0.000001),1,0))</f>
        <v/>
      </c>
    </row>
    <row r="5763" spans="12:21" ht="15" customHeight="1" x14ac:dyDescent="0.15">
      <c r="L5763" s="244" t="str">
        <f t="shared" si="810"/>
        <v/>
      </c>
      <c r="M5763" s="245" t="str">
        <f t="shared" si="811"/>
        <v/>
      </c>
      <c r="N5763" s="244" t="str">
        <f t="shared" si="812"/>
        <v/>
      </c>
      <c r="O5763" s="244" t="str">
        <f t="shared" si="813"/>
        <v/>
      </c>
      <c r="P5763">
        <f>IF($I5763&lt;&gt;"",$I5763,IF($E5763="SGD",1,IF($E5763="USD",Settings!$B$22,IF($E5763="HKD",Settings!$B$23,1))))</f>
        <v>1</v>
      </c>
      <c r="Q5763">
        <f t="shared" si="814"/>
        <v>0</v>
      </c>
      <c r="R5763">
        <f t="shared" si="815"/>
        <v>0</v>
      </c>
      <c r="S5763" t="str">
        <f t="shared" si="816"/>
        <v/>
      </c>
      <c r="T5763" t="str">
        <f t="shared" si="817"/>
        <v/>
      </c>
      <c r="U5763" t="str">
        <f t="shared" si="818"/>
        <v/>
      </c>
    </row>
    <row r="5764" spans="12:21" ht="15" customHeight="1" x14ac:dyDescent="0.15">
      <c r="L5764" s="244" t="str">
        <f t="shared" si="810"/>
        <v/>
      </c>
      <c r="M5764" s="245" t="str">
        <f t="shared" si="811"/>
        <v/>
      </c>
      <c r="N5764" s="244" t="str">
        <f t="shared" si="812"/>
        <v/>
      </c>
      <c r="O5764" s="244" t="str">
        <f t="shared" si="813"/>
        <v/>
      </c>
      <c r="P5764">
        <f>IF($I5764&lt;&gt;"",$I5764,IF($E5764="SGD",1,IF($E5764="USD",Settings!$B$22,IF($E5764="HKD",Settings!$B$23,1))))</f>
        <v>1</v>
      </c>
      <c r="Q5764">
        <f t="shared" si="814"/>
        <v>0</v>
      </c>
      <c r="R5764">
        <f t="shared" si="815"/>
        <v>0</v>
      </c>
      <c r="S5764" t="str">
        <f t="shared" si="816"/>
        <v/>
      </c>
      <c r="T5764" t="str">
        <f t="shared" si="817"/>
        <v/>
      </c>
      <c r="U5764" t="str">
        <f t="shared" si="818"/>
        <v/>
      </c>
    </row>
    <row r="5765" spans="12:21" ht="15" customHeight="1" x14ac:dyDescent="0.15">
      <c r="L5765" s="244" t="str">
        <f t="shared" si="810"/>
        <v/>
      </c>
      <c r="M5765" s="245" t="str">
        <f t="shared" si="811"/>
        <v/>
      </c>
      <c r="N5765" s="244" t="str">
        <f t="shared" si="812"/>
        <v/>
      </c>
      <c r="O5765" s="244" t="str">
        <f t="shared" si="813"/>
        <v/>
      </c>
      <c r="P5765">
        <f>IF($I5765&lt;&gt;"",$I5765,IF($E5765="SGD",1,IF($E5765="USD",Settings!$B$22,IF($E5765="HKD",Settings!$B$23,1))))</f>
        <v>1</v>
      </c>
      <c r="Q5765">
        <f t="shared" si="814"/>
        <v>0</v>
      </c>
      <c r="R5765">
        <f t="shared" si="815"/>
        <v>0</v>
      </c>
      <c r="S5765" t="str">
        <f t="shared" si="816"/>
        <v/>
      </c>
      <c r="T5765" t="str">
        <f t="shared" si="817"/>
        <v/>
      </c>
      <c r="U5765" t="str">
        <f t="shared" si="818"/>
        <v/>
      </c>
    </row>
    <row r="5766" spans="12:21" ht="15" customHeight="1" x14ac:dyDescent="0.15">
      <c r="L5766" s="244" t="str">
        <f t="shared" si="810"/>
        <v/>
      </c>
      <c r="M5766" s="245" t="str">
        <f t="shared" si="811"/>
        <v/>
      </c>
      <c r="N5766" s="244" t="str">
        <f t="shared" si="812"/>
        <v/>
      </c>
      <c r="O5766" s="244" t="str">
        <f t="shared" si="813"/>
        <v/>
      </c>
      <c r="P5766">
        <f>IF($I5766&lt;&gt;"",$I5766,IF($E5766="SGD",1,IF($E5766="USD",Settings!$B$22,IF($E5766="HKD",Settings!$B$23,1))))</f>
        <v>1</v>
      </c>
      <c r="Q5766">
        <f t="shared" si="814"/>
        <v>0</v>
      </c>
      <c r="R5766">
        <f t="shared" si="815"/>
        <v>0</v>
      </c>
      <c r="S5766" t="str">
        <f t="shared" si="816"/>
        <v/>
      </c>
      <c r="T5766" t="str">
        <f t="shared" si="817"/>
        <v/>
      </c>
      <c r="U5766" t="str">
        <f t="shared" si="818"/>
        <v/>
      </c>
    </row>
    <row r="5767" spans="12:21" ht="15" customHeight="1" x14ac:dyDescent="0.15">
      <c r="L5767" s="244" t="str">
        <f t="shared" si="810"/>
        <v/>
      </c>
      <c r="M5767" s="245" t="str">
        <f t="shared" si="811"/>
        <v/>
      </c>
      <c r="N5767" s="244" t="str">
        <f t="shared" si="812"/>
        <v/>
      </c>
      <c r="O5767" s="244" t="str">
        <f t="shared" si="813"/>
        <v/>
      </c>
      <c r="P5767">
        <f>IF($I5767&lt;&gt;"",$I5767,IF($E5767="SGD",1,IF($E5767="USD",Settings!$B$22,IF($E5767="HKD",Settings!$B$23,1))))</f>
        <v>1</v>
      </c>
      <c r="Q5767">
        <f t="shared" si="814"/>
        <v>0</v>
      </c>
      <c r="R5767">
        <f t="shared" si="815"/>
        <v>0</v>
      </c>
      <c r="S5767" t="str">
        <f t="shared" si="816"/>
        <v/>
      </c>
      <c r="T5767" t="str">
        <f t="shared" si="817"/>
        <v/>
      </c>
      <c r="U5767" t="str">
        <f t="shared" si="818"/>
        <v/>
      </c>
    </row>
    <row r="5768" spans="12:21" ht="15" customHeight="1" x14ac:dyDescent="0.15">
      <c r="L5768" s="244" t="str">
        <f t="shared" si="810"/>
        <v/>
      </c>
      <c r="M5768" s="245" t="str">
        <f t="shared" si="811"/>
        <v/>
      </c>
      <c r="N5768" s="244" t="str">
        <f t="shared" si="812"/>
        <v/>
      </c>
      <c r="O5768" s="244" t="str">
        <f t="shared" si="813"/>
        <v/>
      </c>
      <c r="P5768">
        <f>IF($I5768&lt;&gt;"",$I5768,IF($E5768="SGD",1,IF($E5768="USD",Settings!$B$22,IF($E5768="HKD",Settings!$B$23,1))))</f>
        <v>1</v>
      </c>
      <c r="Q5768">
        <f t="shared" si="814"/>
        <v>0</v>
      </c>
      <c r="R5768">
        <f t="shared" si="815"/>
        <v>0</v>
      </c>
      <c r="S5768" t="str">
        <f t="shared" si="816"/>
        <v/>
      </c>
      <c r="T5768" t="str">
        <f t="shared" si="817"/>
        <v/>
      </c>
      <c r="U5768" t="str">
        <f t="shared" si="818"/>
        <v/>
      </c>
    </row>
    <row r="5769" spans="12:21" ht="15" customHeight="1" x14ac:dyDescent="0.15">
      <c r="L5769" s="244" t="str">
        <f t="shared" si="810"/>
        <v/>
      </c>
      <c r="M5769" s="245" t="str">
        <f t="shared" si="811"/>
        <v/>
      </c>
      <c r="N5769" s="244" t="str">
        <f t="shared" si="812"/>
        <v/>
      </c>
      <c r="O5769" s="244" t="str">
        <f t="shared" si="813"/>
        <v/>
      </c>
      <c r="P5769">
        <f>IF($I5769&lt;&gt;"",$I5769,IF($E5769="SGD",1,IF($E5769="USD",Settings!$B$22,IF($E5769="HKD",Settings!$B$23,1))))</f>
        <v>1</v>
      </c>
      <c r="Q5769">
        <f t="shared" si="814"/>
        <v>0</v>
      </c>
      <c r="R5769">
        <f t="shared" si="815"/>
        <v>0</v>
      </c>
      <c r="S5769" t="str">
        <f t="shared" si="816"/>
        <v/>
      </c>
      <c r="T5769" t="str">
        <f t="shared" si="817"/>
        <v/>
      </c>
      <c r="U5769" t="str">
        <f t="shared" si="818"/>
        <v/>
      </c>
    </row>
    <row r="5770" spans="12:21" ht="15" customHeight="1" x14ac:dyDescent="0.15">
      <c r="L5770" s="244" t="str">
        <f t="shared" si="810"/>
        <v/>
      </c>
      <c r="M5770" s="245" t="str">
        <f t="shared" si="811"/>
        <v/>
      </c>
      <c r="N5770" s="244" t="str">
        <f t="shared" si="812"/>
        <v/>
      </c>
      <c r="O5770" s="244" t="str">
        <f t="shared" si="813"/>
        <v/>
      </c>
      <c r="P5770">
        <f>IF($I5770&lt;&gt;"",$I5770,IF($E5770="SGD",1,IF($E5770="USD",Settings!$B$22,IF($E5770="HKD",Settings!$B$23,1))))</f>
        <v>1</v>
      </c>
      <c r="Q5770">
        <f t="shared" si="814"/>
        <v>0</v>
      </c>
      <c r="R5770">
        <f t="shared" si="815"/>
        <v>0</v>
      </c>
      <c r="S5770" t="str">
        <f t="shared" si="816"/>
        <v/>
      </c>
      <c r="T5770" t="str">
        <f t="shared" si="817"/>
        <v/>
      </c>
      <c r="U5770" t="str">
        <f t="shared" si="818"/>
        <v/>
      </c>
    </row>
    <row r="5771" spans="12:21" ht="15" customHeight="1" x14ac:dyDescent="0.15">
      <c r="L5771" s="244" t="str">
        <f t="shared" si="810"/>
        <v/>
      </c>
      <c r="M5771" s="245" t="str">
        <f t="shared" si="811"/>
        <v/>
      </c>
      <c r="N5771" s="244" t="str">
        <f t="shared" si="812"/>
        <v/>
      </c>
      <c r="O5771" s="244" t="str">
        <f t="shared" si="813"/>
        <v/>
      </c>
      <c r="P5771">
        <f>IF($I5771&lt;&gt;"",$I5771,IF($E5771="SGD",1,IF($E5771="USD",Settings!$B$22,IF($E5771="HKD",Settings!$B$23,1))))</f>
        <v>1</v>
      </c>
      <c r="Q5771">
        <f t="shared" si="814"/>
        <v>0</v>
      </c>
      <c r="R5771">
        <f t="shared" si="815"/>
        <v>0</v>
      </c>
      <c r="S5771" t="str">
        <f t="shared" si="816"/>
        <v/>
      </c>
      <c r="T5771" t="str">
        <f t="shared" si="817"/>
        <v/>
      </c>
      <c r="U5771" t="str">
        <f t="shared" si="818"/>
        <v/>
      </c>
    </row>
    <row r="5772" spans="12:21" ht="15" customHeight="1" x14ac:dyDescent="0.15">
      <c r="L5772" s="244" t="str">
        <f t="shared" si="810"/>
        <v/>
      </c>
      <c r="M5772" s="245" t="str">
        <f t="shared" si="811"/>
        <v/>
      </c>
      <c r="N5772" s="244" t="str">
        <f t="shared" si="812"/>
        <v/>
      </c>
      <c r="O5772" s="244" t="str">
        <f t="shared" si="813"/>
        <v/>
      </c>
      <c r="P5772">
        <f>IF($I5772&lt;&gt;"",$I5772,IF($E5772="SGD",1,IF($E5772="USD",Settings!$B$22,IF($E5772="HKD",Settings!$B$23,1))))</f>
        <v>1</v>
      </c>
      <c r="Q5772">
        <f t="shared" si="814"/>
        <v>0</v>
      </c>
      <c r="R5772">
        <f t="shared" si="815"/>
        <v>0</v>
      </c>
      <c r="S5772" t="str">
        <f t="shared" si="816"/>
        <v/>
      </c>
      <c r="T5772" t="str">
        <f t="shared" si="817"/>
        <v/>
      </c>
      <c r="U5772" t="str">
        <f t="shared" si="818"/>
        <v/>
      </c>
    </row>
    <row r="5773" spans="12:21" ht="15" customHeight="1" x14ac:dyDescent="0.15">
      <c r="L5773" s="244" t="str">
        <f t="shared" si="810"/>
        <v/>
      </c>
      <c r="M5773" s="245" t="str">
        <f t="shared" si="811"/>
        <v/>
      </c>
      <c r="N5773" s="244" t="str">
        <f t="shared" si="812"/>
        <v/>
      </c>
      <c r="O5773" s="244" t="str">
        <f t="shared" si="813"/>
        <v/>
      </c>
      <c r="P5773">
        <f>IF($I5773&lt;&gt;"",$I5773,IF($E5773="SGD",1,IF($E5773="USD",Settings!$B$22,IF($E5773="HKD",Settings!$B$23,1))))</f>
        <v>1</v>
      </c>
      <c r="Q5773">
        <f t="shared" si="814"/>
        <v>0</v>
      </c>
      <c r="R5773">
        <f t="shared" si="815"/>
        <v>0</v>
      </c>
      <c r="S5773" t="str">
        <f t="shared" si="816"/>
        <v/>
      </c>
      <c r="T5773" t="str">
        <f t="shared" si="817"/>
        <v/>
      </c>
      <c r="U5773" t="str">
        <f t="shared" si="818"/>
        <v/>
      </c>
    </row>
    <row r="5774" spans="12:21" ht="15" customHeight="1" x14ac:dyDescent="0.15">
      <c r="L5774" s="244" t="str">
        <f t="shared" si="810"/>
        <v/>
      </c>
      <c r="M5774" s="245" t="str">
        <f t="shared" si="811"/>
        <v/>
      </c>
      <c r="N5774" s="244" t="str">
        <f t="shared" si="812"/>
        <v/>
      </c>
      <c r="O5774" s="244" t="str">
        <f t="shared" si="813"/>
        <v/>
      </c>
      <c r="P5774">
        <f>IF($I5774&lt;&gt;"",$I5774,IF($E5774="SGD",1,IF($E5774="USD",Settings!$B$22,IF($E5774="HKD",Settings!$B$23,1))))</f>
        <v>1</v>
      </c>
      <c r="Q5774">
        <f t="shared" si="814"/>
        <v>0</v>
      </c>
      <c r="R5774">
        <f t="shared" si="815"/>
        <v>0</v>
      </c>
      <c r="S5774" t="str">
        <f t="shared" si="816"/>
        <v/>
      </c>
      <c r="T5774" t="str">
        <f t="shared" si="817"/>
        <v/>
      </c>
      <c r="U5774" t="str">
        <f t="shared" si="818"/>
        <v/>
      </c>
    </row>
    <row r="5775" spans="12:21" ht="15" customHeight="1" x14ac:dyDescent="0.15">
      <c r="L5775" s="244" t="str">
        <f t="shared" si="810"/>
        <v/>
      </c>
      <c r="M5775" s="245" t="str">
        <f t="shared" si="811"/>
        <v/>
      </c>
      <c r="N5775" s="244" t="str">
        <f t="shared" si="812"/>
        <v/>
      </c>
      <c r="O5775" s="244" t="str">
        <f t="shared" si="813"/>
        <v/>
      </c>
      <c r="P5775">
        <f>IF($I5775&lt;&gt;"",$I5775,IF($E5775="SGD",1,IF($E5775="USD",Settings!$B$22,IF($E5775="HKD",Settings!$B$23,1))))</f>
        <v>1</v>
      </c>
      <c r="Q5775">
        <f t="shared" si="814"/>
        <v>0</v>
      </c>
      <c r="R5775">
        <f t="shared" si="815"/>
        <v>0</v>
      </c>
      <c r="S5775" t="str">
        <f t="shared" si="816"/>
        <v/>
      </c>
      <c r="T5775" t="str">
        <f t="shared" si="817"/>
        <v/>
      </c>
      <c r="U5775" t="str">
        <f t="shared" si="818"/>
        <v/>
      </c>
    </row>
    <row r="5776" spans="12:21" ht="15" customHeight="1" x14ac:dyDescent="0.15">
      <c r="L5776" s="244" t="str">
        <f t="shared" si="810"/>
        <v/>
      </c>
      <c r="M5776" s="245" t="str">
        <f t="shared" si="811"/>
        <v/>
      </c>
      <c r="N5776" s="244" t="str">
        <f t="shared" si="812"/>
        <v/>
      </c>
      <c r="O5776" s="244" t="str">
        <f t="shared" si="813"/>
        <v/>
      </c>
      <c r="P5776">
        <f>IF($I5776&lt;&gt;"",$I5776,IF($E5776="SGD",1,IF($E5776="USD",Settings!$B$22,IF($E5776="HKD",Settings!$B$23,1))))</f>
        <v>1</v>
      </c>
      <c r="Q5776">
        <f t="shared" si="814"/>
        <v>0</v>
      </c>
      <c r="R5776">
        <f t="shared" si="815"/>
        <v>0</v>
      </c>
      <c r="S5776" t="str">
        <f t="shared" si="816"/>
        <v/>
      </c>
      <c r="T5776" t="str">
        <f t="shared" si="817"/>
        <v/>
      </c>
      <c r="U5776" t="str">
        <f t="shared" si="818"/>
        <v/>
      </c>
    </row>
    <row r="5777" spans="12:21" ht="15" customHeight="1" x14ac:dyDescent="0.15">
      <c r="L5777" s="244" t="str">
        <f t="shared" si="810"/>
        <v/>
      </c>
      <c r="M5777" s="245" t="str">
        <f t="shared" si="811"/>
        <v/>
      </c>
      <c r="N5777" s="244" t="str">
        <f t="shared" si="812"/>
        <v/>
      </c>
      <c r="O5777" s="244" t="str">
        <f t="shared" si="813"/>
        <v/>
      </c>
      <c r="P5777">
        <f>IF($I5777&lt;&gt;"",$I5777,IF($E5777="SGD",1,IF($E5777="USD",Settings!$B$22,IF($E5777="HKD",Settings!$B$23,1))))</f>
        <v>1</v>
      </c>
      <c r="Q5777">
        <f t="shared" si="814"/>
        <v>0</v>
      </c>
      <c r="R5777">
        <f t="shared" si="815"/>
        <v>0</v>
      </c>
      <c r="S5777" t="str">
        <f t="shared" si="816"/>
        <v/>
      </c>
      <c r="T5777" t="str">
        <f t="shared" si="817"/>
        <v/>
      </c>
      <c r="U5777" t="str">
        <f t="shared" si="818"/>
        <v/>
      </c>
    </row>
    <row r="5778" spans="12:21" ht="15" customHeight="1" x14ac:dyDescent="0.15">
      <c r="L5778" s="244" t="str">
        <f t="shared" si="810"/>
        <v/>
      </c>
      <c r="M5778" s="245" t="str">
        <f t="shared" si="811"/>
        <v/>
      </c>
      <c r="N5778" s="244" t="str">
        <f t="shared" si="812"/>
        <v/>
      </c>
      <c r="O5778" s="244" t="str">
        <f t="shared" si="813"/>
        <v/>
      </c>
      <c r="P5778">
        <f>IF($I5778&lt;&gt;"",$I5778,IF($E5778="SGD",1,IF($E5778="USD",Settings!$B$22,IF($E5778="HKD",Settings!$B$23,1))))</f>
        <v>1</v>
      </c>
      <c r="Q5778">
        <f t="shared" si="814"/>
        <v>0</v>
      </c>
      <c r="R5778">
        <f t="shared" si="815"/>
        <v>0</v>
      </c>
      <c r="S5778" t="str">
        <f t="shared" si="816"/>
        <v/>
      </c>
      <c r="T5778" t="str">
        <f t="shared" si="817"/>
        <v/>
      </c>
      <c r="U5778" t="str">
        <f t="shared" si="818"/>
        <v/>
      </c>
    </row>
    <row r="5779" spans="12:21" ht="15" customHeight="1" x14ac:dyDescent="0.15">
      <c r="L5779" s="244" t="str">
        <f t="shared" si="810"/>
        <v/>
      </c>
      <c r="M5779" s="245" t="str">
        <f t="shared" si="811"/>
        <v/>
      </c>
      <c r="N5779" s="244" t="str">
        <f t="shared" si="812"/>
        <v/>
      </c>
      <c r="O5779" s="244" t="str">
        <f t="shared" si="813"/>
        <v/>
      </c>
      <c r="P5779">
        <f>IF($I5779&lt;&gt;"",$I5779,IF($E5779="SGD",1,IF($E5779="USD",Settings!$B$22,IF($E5779="HKD",Settings!$B$23,1))))</f>
        <v>1</v>
      </c>
      <c r="Q5779">
        <f t="shared" si="814"/>
        <v>0</v>
      </c>
      <c r="R5779">
        <f t="shared" si="815"/>
        <v>0</v>
      </c>
      <c r="S5779" t="str">
        <f t="shared" si="816"/>
        <v/>
      </c>
      <c r="T5779" t="str">
        <f t="shared" si="817"/>
        <v/>
      </c>
      <c r="U5779" t="str">
        <f t="shared" si="818"/>
        <v/>
      </c>
    </row>
    <row r="5780" spans="12:21" ht="15" customHeight="1" x14ac:dyDescent="0.15">
      <c r="L5780" s="244" t="str">
        <f t="shared" si="810"/>
        <v/>
      </c>
      <c r="M5780" s="245" t="str">
        <f t="shared" si="811"/>
        <v/>
      </c>
      <c r="N5780" s="244" t="str">
        <f t="shared" si="812"/>
        <v/>
      </c>
      <c r="O5780" s="244" t="str">
        <f t="shared" si="813"/>
        <v/>
      </c>
      <c r="P5780">
        <f>IF($I5780&lt;&gt;"",$I5780,IF($E5780="SGD",1,IF($E5780="USD",Settings!$B$22,IF($E5780="HKD",Settings!$B$23,1))))</f>
        <v>1</v>
      </c>
      <c r="Q5780">
        <f t="shared" si="814"/>
        <v>0</v>
      </c>
      <c r="R5780">
        <f t="shared" si="815"/>
        <v>0</v>
      </c>
      <c r="S5780" t="str">
        <f t="shared" si="816"/>
        <v/>
      </c>
      <c r="T5780" t="str">
        <f t="shared" si="817"/>
        <v/>
      </c>
      <c r="U5780" t="str">
        <f t="shared" si="818"/>
        <v/>
      </c>
    </row>
    <row r="5781" spans="12:21" ht="15" customHeight="1" x14ac:dyDescent="0.15">
      <c r="L5781" s="244" t="str">
        <f t="shared" si="810"/>
        <v/>
      </c>
      <c r="M5781" s="245" t="str">
        <f t="shared" si="811"/>
        <v/>
      </c>
      <c r="N5781" s="244" t="str">
        <f t="shared" si="812"/>
        <v/>
      </c>
      <c r="O5781" s="244" t="str">
        <f t="shared" si="813"/>
        <v/>
      </c>
      <c r="P5781">
        <f>IF($I5781&lt;&gt;"",$I5781,IF($E5781="SGD",1,IF($E5781="USD",Settings!$B$22,IF($E5781="HKD",Settings!$B$23,1))))</f>
        <v>1</v>
      </c>
      <c r="Q5781">
        <f t="shared" si="814"/>
        <v>0</v>
      </c>
      <c r="R5781">
        <f t="shared" si="815"/>
        <v>0</v>
      </c>
      <c r="S5781" t="str">
        <f t="shared" si="816"/>
        <v/>
      </c>
      <c r="T5781" t="str">
        <f t="shared" si="817"/>
        <v/>
      </c>
      <c r="U5781" t="str">
        <f t="shared" si="818"/>
        <v/>
      </c>
    </row>
    <row r="5782" spans="12:21" ht="15" customHeight="1" x14ac:dyDescent="0.15">
      <c r="L5782" s="244" t="str">
        <f t="shared" si="810"/>
        <v/>
      </c>
      <c r="M5782" s="245" t="str">
        <f t="shared" si="811"/>
        <v/>
      </c>
      <c r="N5782" s="244" t="str">
        <f t="shared" si="812"/>
        <v/>
      </c>
      <c r="O5782" s="244" t="str">
        <f t="shared" si="813"/>
        <v/>
      </c>
      <c r="P5782">
        <f>IF($I5782&lt;&gt;"",$I5782,IF($E5782="SGD",1,IF($E5782="USD",Settings!$B$22,IF($E5782="HKD",Settings!$B$23,1))))</f>
        <v>1</v>
      </c>
      <c r="Q5782">
        <f t="shared" si="814"/>
        <v>0</v>
      </c>
      <c r="R5782">
        <f t="shared" si="815"/>
        <v>0</v>
      </c>
      <c r="S5782" t="str">
        <f t="shared" si="816"/>
        <v/>
      </c>
      <c r="T5782" t="str">
        <f t="shared" si="817"/>
        <v/>
      </c>
      <c r="U5782" t="str">
        <f t="shared" si="818"/>
        <v/>
      </c>
    </row>
    <row r="5783" spans="12:21" ht="15" customHeight="1" x14ac:dyDescent="0.15">
      <c r="L5783" s="244" t="str">
        <f t="shared" si="810"/>
        <v/>
      </c>
      <c r="M5783" s="245" t="str">
        <f t="shared" si="811"/>
        <v/>
      </c>
      <c r="N5783" s="244" t="str">
        <f t="shared" si="812"/>
        <v/>
      </c>
      <c r="O5783" s="244" t="str">
        <f t="shared" si="813"/>
        <v/>
      </c>
      <c r="P5783">
        <f>IF($I5783&lt;&gt;"",$I5783,IF($E5783="SGD",1,IF($E5783="USD",Settings!$B$22,IF($E5783="HKD",Settings!$B$23,1))))</f>
        <v>1</v>
      </c>
      <c r="Q5783">
        <f t="shared" si="814"/>
        <v>0</v>
      </c>
      <c r="R5783">
        <f t="shared" si="815"/>
        <v>0</v>
      </c>
      <c r="S5783" t="str">
        <f t="shared" si="816"/>
        <v/>
      </c>
      <c r="T5783" t="str">
        <f t="shared" si="817"/>
        <v/>
      </c>
      <c r="U5783" t="str">
        <f t="shared" si="818"/>
        <v/>
      </c>
    </row>
    <row r="5784" spans="12:21" ht="15" customHeight="1" x14ac:dyDescent="0.15">
      <c r="L5784" s="244" t="str">
        <f t="shared" si="810"/>
        <v/>
      </c>
      <c r="M5784" s="245" t="str">
        <f t="shared" si="811"/>
        <v/>
      </c>
      <c r="N5784" s="244" t="str">
        <f t="shared" si="812"/>
        <v/>
      </c>
      <c r="O5784" s="244" t="str">
        <f t="shared" si="813"/>
        <v/>
      </c>
      <c r="P5784">
        <f>IF($I5784&lt;&gt;"",$I5784,IF($E5784="SGD",1,IF($E5784="USD",Settings!$B$22,IF($E5784="HKD",Settings!$B$23,1))))</f>
        <v>1</v>
      </c>
      <c r="Q5784">
        <f t="shared" si="814"/>
        <v>0</v>
      </c>
      <c r="R5784">
        <f t="shared" si="815"/>
        <v>0</v>
      </c>
      <c r="S5784" t="str">
        <f t="shared" si="816"/>
        <v/>
      </c>
      <c r="T5784" t="str">
        <f t="shared" si="817"/>
        <v/>
      </c>
      <c r="U5784" t="str">
        <f t="shared" si="818"/>
        <v/>
      </c>
    </row>
    <row r="5785" spans="12:21" ht="15" customHeight="1" x14ac:dyDescent="0.15">
      <c r="L5785" s="244" t="str">
        <f t="shared" si="810"/>
        <v/>
      </c>
      <c r="M5785" s="245" t="str">
        <f t="shared" si="811"/>
        <v/>
      </c>
      <c r="N5785" s="244" t="str">
        <f t="shared" si="812"/>
        <v/>
      </c>
      <c r="O5785" s="244" t="str">
        <f t="shared" si="813"/>
        <v/>
      </c>
      <c r="P5785">
        <f>IF($I5785&lt;&gt;"",$I5785,IF($E5785="SGD",1,IF($E5785="USD",Settings!$B$22,IF($E5785="HKD",Settings!$B$23,1))))</f>
        <v>1</v>
      </c>
      <c r="Q5785">
        <f t="shared" si="814"/>
        <v>0</v>
      </c>
      <c r="R5785">
        <f t="shared" si="815"/>
        <v>0</v>
      </c>
      <c r="S5785" t="str">
        <f t="shared" si="816"/>
        <v/>
      </c>
      <c r="T5785" t="str">
        <f t="shared" si="817"/>
        <v/>
      </c>
      <c r="U5785" t="str">
        <f t="shared" si="818"/>
        <v/>
      </c>
    </row>
    <row r="5786" spans="12:21" ht="15" customHeight="1" x14ac:dyDescent="0.15">
      <c r="L5786" s="244" t="str">
        <f t="shared" si="810"/>
        <v/>
      </c>
      <c r="M5786" s="245" t="str">
        <f t="shared" si="811"/>
        <v/>
      </c>
      <c r="N5786" s="244" t="str">
        <f t="shared" si="812"/>
        <v/>
      </c>
      <c r="O5786" s="244" t="str">
        <f t="shared" si="813"/>
        <v/>
      </c>
      <c r="P5786">
        <f>IF($I5786&lt;&gt;"",$I5786,IF($E5786="SGD",1,IF($E5786="USD",Settings!$B$22,IF($E5786="HKD",Settings!$B$23,1))))</f>
        <v>1</v>
      </c>
      <c r="Q5786">
        <f t="shared" si="814"/>
        <v>0</v>
      </c>
      <c r="R5786">
        <f t="shared" si="815"/>
        <v>0</v>
      </c>
      <c r="S5786" t="str">
        <f t="shared" si="816"/>
        <v/>
      </c>
      <c r="T5786" t="str">
        <f t="shared" si="817"/>
        <v/>
      </c>
      <c r="U5786" t="str">
        <f t="shared" si="818"/>
        <v/>
      </c>
    </row>
    <row r="5787" spans="12:21" ht="15" customHeight="1" x14ac:dyDescent="0.15">
      <c r="L5787" s="244" t="str">
        <f t="shared" si="810"/>
        <v/>
      </c>
      <c r="M5787" s="245" t="str">
        <f t="shared" si="811"/>
        <v/>
      </c>
      <c r="N5787" s="244" t="str">
        <f t="shared" si="812"/>
        <v/>
      </c>
      <c r="O5787" s="244" t="str">
        <f t="shared" si="813"/>
        <v/>
      </c>
      <c r="P5787">
        <f>IF($I5787&lt;&gt;"",$I5787,IF($E5787="SGD",1,IF($E5787="USD",Settings!$B$22,IF($E5787="HKD",Settings!$B$23,1))))</f>
        <v>1</v>
      </c>
      <c r="Q5787">
        <f t="shared" si="814"/>
        <v>0</v>
      </c>
      <c r="R5787">
        <f t="shared" si="815"/>
        <v>0</v>
      </c>
      <c r="S5787" t="str">
        <f t="shared" si="816"/>
        <v/>
      </c>
      <c r="T5787" t="str">
        <f t="shared" si="817"/>
        <v/>
      </c>
      <c r="U5787" t="str">
        <f t="shared" si="818"/>
        <v/>
      </c>
    </row>
    <row r="5788" spans="12:21" ht="15" customHeight="1" x14ac:dyDescent="0.15">
      <c r="L5788" s="244" t="str">
        <f t="shared" si="810"/>
        <v/>
      </c>
      <c r="M5788" s="245" t="str">
        <f t="shared" si="811"/>
        <v/>
      </c>
      <c r="N5788" s="244" t="str">
        <f t="shared" si="812"/>
        <v/>
      </c>
      <c r="O5788" s="244" t="str">
        <f t="shared" si="813"/>
        <v/>
      </c>
      <c r="P5788">
        <f>IF($I5788&lt;&gt;"",$I5788,IF($E5788="SGD",1,IF($E5788="USD",Settings!$B$22,IF($E5788="HKD",Settings!$B$23,1))))</f>
        <v>1</v>
      </c>
      <c r="Q5788">
        <f t="shared" si="814"/>
        <v>0</v>
      </c>
      <c r="R5788">
        <f t="shared" si="815"/>
        <v>0</v>
      </c>
      <c r="S5788" t="str">
        <f t="shared" si="816"/>
        <v/>
      </c>
      <c r="T5788" t="str">
        <f t="shared" si="817"/>
        <v/>
      </c>
      <c r="U5788" t="str">
        <f t="shared" si="818"/>
        <v/>
      </c>
    </row>
    <row r="5789" spans="12:21" ht="15" customHeight="1" x14ac:dyDescent="0.15">
      <c r="L5789" s="244" t="str">
        <f t="shared" si="810"/>
        <v/>
      </c>
      <c r="M5789" s="245" t="str">
        <f t="shared" si="811"/>
        <v/>
      </c>
      <c r="N5789" s="244" t="str">
        <f t="shared" si="812"/>
        <v/>
      </c>
      <c r="O5789" s="244" t="str">
        <f t="shared" si="813"/>
        <v/>
      </c>
      <c r="P5789">
        <f>IF($I5789&lt;&gt;"",$I5789,IF($E5789="SGD",1,IF($E5789="USD",Settings!$B$22,IF($E5789="HKD",Settings!$B$23,1))))</f>
        <v>1</v>
      </c>
      <c r="Q5789">
        <f t="shared" si="814"/>
        <v>0</v>
      </c>
      <c r="R5789">
        <f t="shared" si="815"/>
        <v>0</v>
      </c>
      <c r="S5789" t="str">
        <f t="shared" si="816"/>
        <v/>
      </c>
      <c r="T5789" t="str">
        <f t="shared" si="817"/>
        <v/>
      </c>
      <c r="U5789" t="str">
        <f t="shared" si="818"/>
        <v/>
      </c>
    </row>
    <row r="5790" spans="12:21" ht="15" customHeight="1" x14ac:dyDescent="0.15">
      <c r="L5790" s="244" t="str">
        <f t="shared" si="810"/>
        <v/>
      </c>
      <c r="M5790" s="245" t="str">
        <f t="shared" si="811"/>
        <v/>
      </c>
      <c r="N5790" s="244" t="str">
        <f t="shared" si="812"/>
        <v/>
      </c>
      <c r="O5790" s="244" t="str">
        <f t="shared" si="813"/>
        <v/>
      </c>
      <c r="P5790">
        <f>IF($I5790&lt;&gt;"",$I5790,IF($E5790="SGD",1,IF($E5790="USD",Settings!$B$22,IF($E5790="HKD",Settings!$B$23,1))))</f>
        <v>1</v>
      </c>
      <c r="Q5790">
        <f t="shared" si="814"/>
        <v>0</v>
      </c>
      <c r="R5790">
        <f t="shared" si="815"/>
        <v>0</v>
      </c>
      <c r="S5790" t="str">
        <f t="shared" si="816"/>
        <v/>
      </c>
      <c r="T5790" t="str">
        <f t="shared" si="817"/>
        <v/>
      </c>
      <c r="U5790" t="str">
        <f t="shared" si="818"/>
        <v/>
      </c>
    </row>
    <row r="5791" spans="12:21" ht="15" customHeight="1" x14ac:dyDescent="0.15">
      <c r="L5791" s="244" t="str">
        <f t="shared" si="810"/>
        <v/>
      </c>
      <c r="M5791" s="245" t="str">
        <f t="shared" si="811"/>
        <v/>
      </c>
      <c r="N5791" s="244" t="str">
        <f t="shared" si="812"/>
        <v/>
      </c>
      <c r="O5791" s="244" t="str">
        <f t="shared" si="813"/>
        <v/>
      </c>
      <c r="P5791">
        <f>IF($I5791&lt;&gt;"",$I5791,IF($E5791="SGD",1,IF($E5791="USD",Settings!$B$22,IF($E5791="HKD",Settings!$B$23,1))))</f>
        <v>1</v>
      </c>
      <c r="Q5791">
        <f t="shared" si="814"/>
        <v>0</v>
      </c>
      <c r="R5791">
        <f t="shared" si="815"/>
        <v>0</v>
      </c>
      <c r="S5791" t="str">
        <f t="shared" si="816"/>
        <v/>
      </c>
      <c r="T5791" t="str">
        <f t="shared" si="817"/>
        <v/>
      </c>
      <c r="U5791" t="str">
        <f t="shared" si="818"/>
        <v/>
      </c>
    </row>
    <row r="5792" spans="12:21" ht="15" customHeight="1" x14ac:dyDescent="0.15">
      <c r="L5792" s="244" t="str">
        <f t="shared" si="810"/>
        <v/>
      </c>
      <c r="M5792" s="245" t="str">
        <f t="shared" si="811"/>
        <v/>
      </c>
      <c r="N5792" s="244" t="str">
        <f t="shared" si="812"/>
        <v/>
      </c>
      <c r="O5792" s="244" t="str">
        <f t="shared" si="813"/>
        <v/>
      </c>
      <c r="P5792">
        <f>IF($I5792&lt;&gt;"",$I5792,IF($E5792="SGD",1,IF($E5792="USD",Settings!$B$22,IF($E5792="HKD",Settings!$B$23,1))))</f>
        <v>1</v>
      </c>
      <c r="Q5792">
        <f t="shared" si="814"/>
        <v>0</v>
      </c>
      <c r="R5792">
        <f t="shared" si="815"/>
        <v>0</v>
      </c>
      <c r="S5792" t="str">
        <f t="shared" si="816"/>
        <v/>
      </c>
      <c r="T5792" t="str">
        <f t="shared" si="817"/>
        <v/>
      </c>
      <c r="U5792" t="str">
        <f t="shared" si="818"/>
        <v/>
      </c>
    </row>
    <row r="5793" spans="12:21" ht="15" customHeight="1" x14ac:dyDescent="0.15">
      <c r="L5793" s="244" t="str">
        <f t="shared" si="810"/>
        <v/>
      </c>
      <c r="M5793" s="245" t="str">
        <f t="shared" si="811"/>
        <v/>
      </c>
      <c r="N5793" s="244" t="str">
        <f t="shared" si="812"/>
        <v/>
      </c>
      <c r="O5793" s="244" t="str">
        <f t="shared" si="813"/>
        <v/>
      </c>
      <c r="P5793">
        <f>IF($I5793&lt;&gt;"",$I5793,IF($E5793="SGD",1,IF($E5793="USD",Settings!$B$22,IF($E5793="HKD",Settings!$B$23,1))))</f>
        <v>1</v>
      </c>
      <c r="Q5793">
        <f t="shared" si="814"/>
        <v>0</v>
      </c>
      <c r="R5793">
        <f t="shared" si="815"/>
        <v>0</v>
      </c>
      <c r="S5793" t="str">
        <f t="shared" si="816"/>
        <v/>
      </c>
      <c r="T5793" t="str">
        <f t="shared" si="817"/>
        <v/>
      </c>
      <c r="U5793" t="str">
        <f t="shared" si="818"/>
        <v/>
      </c>
    </row>
    <row r="5794" spans="12:21" ht="15" customHeight="1" x14ac:dyDescent="0.15">
      <c r="L5794" s="244" t="str">
        <f t="shared" si="810"/>
        <v/>
      </c>
      <c r="M5794" s="245" t="str">
        <f t="shared" si="811"/>
        <v/>
      </c>
      <c r="N5794" s="244" t="str">
        <f t="shared" si="812"/>
        <v/>
      </c>
      <c r="O5794" s="244" t="str">
        <f t="shared" si="813"/>
        <v/>
      </c>
      <c r="P5794">
        <f>IF($I5794&lt;&gt;"",$I5794,IF($E5794="SGD",1,IF($E5794="USD",Settings!$B$22,IF($E5794="HKD",Settings!$B$23,1))))</f>
        <v>1</v>
      </c>
      <c r="Q5794">
        <f t="shared" si="814"/>
        <v>0</v>
      </c>
      <c r="R5794">
        <f t="shared" si="815"/>
        <v>0</v>
      </c>
      <c r="S5794" t="str">
        <f t="shared" si="816"/>
        <v/>
      </c>
      <c r="T5794" t="str">
        <f t="shared" si="817"/>
        <v/>
      </c>
      <c r="U5794" t="str">
        <f t="shared" si="818"/>
        <v/>
      </c>
    </row>
    <row r="5795" spans="12:21" ht="15" customHeight="1" x14ac:dyDescent="0.15">
      <c r="L5795" s="244" t="str">
        <f t="shared" si="810"/>
        <v/>
      </c>
      <c r="M5795" s="245" t="str">
        <f t="shared" si="811"/>
        <v/>
      </c>
      <c r="N5795" s="244" t="str">
        <f t="shared" si="812"/>
        <v/>
      </c>
      <c r="O5795" s="244" t="str">
        <f t="shared" si="813"/>
        <v/>
      </c>
      <c r="P5795">
        <f>IF($I5795&lt;&gt;"",$I5795,IF($E5795="SGD",1,IF($E5795="USD",Settings!$B$22,IF($E5795="HKD",Settings!$B$23,1))))</f>
        <v>1</v>
      </c>
      <c r="Q5795">
        <f t="shared" si="814"/>
        <v>0</v>
      </c>
      <c r="R5795">
        <f t="shared" si="815"/>
        <v>0</v>
      </c>
      <c r="S5795" t="str">
        <f t="shared" si="816"/>
        <v/>
      </c>
      <c r="T5795" t="str">
        <f t="shared" si="817"/>
        <v/>
      </c>
      <c r="U5795" t="str">
        <f t="shared" si="818"/>
        <v/>
      </c>
    </row>
    <row r="5796" spans="12:21" ht="15" customHeight="1" x14ac:dyDescent="0.15">
      <c r="L5796" s="244" t="str">
        <f t="shared" si="810"/>
        <v/>
      </c>
      <c r="M5796" s="245" t="str">
        <f t="shared" si="811"/>
        <v/>
      </c>
      <c r="N5796" s="244" t="str">
        <f t="shared" si="812"/>
        <v/>
      </c>
      <c r="O5796" s="244" t="str">
        <f t="shared" si="813"/>
        <v/>
      </c>
      <c r="P5796">
        <f>IF($I5796&lt;&gt;"",$I5796,IF($E5796="SGD",1,IF($E5796="USD",Settings!$B$22,IF($E5796="HKD",Settings!$B$23,1))))</f>
        <v>1</v>
      </c>
      <c r="Q5796">
        <f t="shared" si="814"/>
        <v>0</v>
      </c>
      <c r="R5796">
        <f t="shared" si="815"/>
        <v>0</v>
      </c>
      <c r="S5796" t="str">
        <f t="shared" si="816"/>
        <v/>
      </c>
      <c r="T5796" t="str">
        <f t="shared" si="817"/>
        <v/>
      </c>
      <c r="U5796" t="str">
        <f t="shared" si="818"/>
        <v/>
      </c>
    </row>
    <row r="5797" spans="12:21" ht="15" customHeight="1" x14ac:dyDescent="0.15">
      <c r="L5797" s="244" t="str">
        <f t="shared" si="810"/>
        <v/>
      </c>
      <c r="M5797" s="245" t="str">
        <f t="shared" si="811"/>
        <v/>
      </c>
      <c r="N5797" s="244" t="str">
        <f t="shared" si="812"/>
        <v/>
      </c>
      <c r="O5797" s="244" t="str">
        <f t="shared" si="813"/>
        <v/>
      </c>
      <c r="P5797">
        <f>IF($I5797&lt;&gt;"",$I5797,IF($E5797="SGD",1,IF($E5797="USD",Settings!$B$22,IF($E5797="HKD",Settings!$B$23,1))))</f>
        <v>1</v>
      </c>
      <c r="Q5797">
        <f t="shared" si="814"/>
        <v>0</v>
      </c>
      <c r="R5797">
        <f t="shared" si="815"/>
        <v>0</v>
      </c>
      <c r="S5797" t="str">
        <f t="shared" si="816"/>
        <v/>
      </c>
      <c r="T5797" t="str">
        <f t="shared" si="817"/>
        <v/>
      </c>
      <c r="U5797" t="str">
        <f t="shared" si="818"/>
        <v/>
      </c>
    </row>
    <row r="5798" spans="12:21" ht="15" customHeight="1" x14ac:dyDescent="0.15">
      <c r="L5798" s="244" t="str">
        <f t="shared" si="810"/>
        <v/>
      </c>
      <c r="M5798" s="245" t="str">
        <f t="shared" si="811"/>
        <v/>
      </c>
      <c r="N5798" s="244" t="str">
        <f t="shared" si="812"/>
        <v/>
      </c>
      <c r="O5798" s="244" t="str">
        <f t="shared" si="813"/>
        <v/>
      </c>
      <c r="P5798">
        <f>IF($I5798&lt;&gt;"",$I5798,IF($E5798="SGD",1,IF($E5798="USD",Settings!$B$22,IF($E5798="HKD",Settings!$B$23,1))))</f>
        <v>1</v>
      </c>
      <c r="Q5798">
        <f t="shared" si="814"/>
        <v>0</v>
      </c>
      <c r="R5798">
        <f t="shared" si="815"/>
        <v>0</v>
      </c>
      <c r="S5798" t="str">
        <f t="shared" si="816"/>
        <v/>
      </c>
      <c r="T5798" t="str">
        <f t="shared" si="817"/>
        <v/>
      </c>
      <c r="U5798" t="str">
        <f t="shared" si="818"/>
        <v/>
      </c>
    </row>
    <row r="5799" spans="12:21" ht="15" customHeight="1" x14ac:dyDescent="0.15">
      <c r="L5799" s="244" t="str">
        <f t="shared" si="810"/>
        <v/>
      </c>
      <c r="M5799" s="245" t="str">
        <f t="shared" si="811"/>
        <v/>
      </c>
      <c r="N5799" s="244" t="str">
        <f t="shared" si="812"/>
        <v/>
      </c>
      <c r="O5799" s="244" t="str">
        <f t="shared" si="813"/>
        <v/>
      </c>
      <c r="P5799">
        <f>IF($I5799&lt;&gt;"",$I5799,IF($E5799="SGD",1,IF($E5799="USD",Settings!$B$22,IF($E5799="HKD",Settings!$B$23,1))))</f>
        <v>1</v>
      </c>
      <c r="Q5799">
        <f t="shared" si="814"/>
        <v>0</v>
      </c>
      <c r="R5799">
        <f t="shared" si="815"/>
        <v>0</v>
      </c>
      <c r="S5799" t="str">
        <f t="shared" si="816"/>
        <v/>
      </c>
      <c r="T5799" t="str">
        <f t="shared" si="817"/>
        <v/>
      </c>
      <c r="U5799" t="str">
        <f t="shared" si="818"/>
        <v/>
      </c>
    </row>
    <row r="5800" spans="12:21" ht="15" customHeight="1" x14ac:dyDescent="0.15">
      <c r="L5800" s="244" t="str">
        <f t="shared" si="810"/>
        <v/>
      </c>
      <c r="M5800" s="245" t="str">
        <f t="shared" si="811"/>
        <v/>
      </c>
      <c r="N5800" s="244" t="str">
        <f t="shared" si="812"/>
        <v/>
      </c>
      <c r="O5800" s="244" t="str">
        <f t="shared" si="813"/>
        <v/>
      </c>
      <c r="P5800">
        <f>IF($I5800&lt;&gt;"",$I5800,IF($E5800="SGD",1,IF($E5800="USD",Settings!$B$22,IF($E5800="HKD",Settings!$B$23,1))))</f>
        <v>1</v>
      </c>
      <c r="Q5800">
        <f t="shared" si="814"/>
        <v>0</v>
      </c>
      <c r="R5800">
        <f t="shared" si="815"/>
        <v>0</v>
      </c>
      <c r="S5800" t="str">
        <f t="shared" si="816"/>
        <v/>
      </c>
      <c r="T5800" t="str">
        <f t="shared" si="817"/>
        <v/>
      </c>
      <c r="U5800" t="str">
        <f t="shared" si="818"/>
        <v/>
      </c>
    </row>
    <row r="5801" spans="12:21" ht="15" customHeight="1" x14ac:dyDescent="0.15">
      <c r="L5801" s="244" t="str">
        <f t="shared" ref="L5801:L5864" si="819">IF(OR(B5801="",C5801="",E5801=""),"",B5801&amp;":"&amp;C5801&amp;":"&amp;E5801)</f>
        <v/>
      </c>
      <c r="M5801" s="245" t="str">
        <f t="shared" ref="M5801:M5864" si="820">IF(A5801="","",A5801*D5801)</f>
        <v/>
      </c>
      <c r="N5801" s="244" t="str">
        <f t="shared" ref="N5801:N5864" si="821">IF(A5801="","",IF(OR(A5801=1,A5801=0),J5801,0))</f>
        <v/>
      </c>
      <c r="O5801" s="244" t="str">
        <f t="shared" ref="O5801:O5864" si="822">IF(A5801="","",IF(A5801=-1,J5801,0))</f>
        <v/>
      </c>
      <c r="P5801">
        <f>IF($I5801&lt;&gt;"",$I5801,IF($E5801="SGD",1,IF($E5801="USD",Settings!$B$22,IF($E5801="HKD",Settings!$B$23,1))))</f>
        <v>1</v>
      </c>
      <c r="Q5801">
        <f t="shared" ref="Q5801:Q5864" si="823">IF($L5801="",0,($O5801-$N5801+IF($A5801=2,$J5801,0))*$P5801)</f>
        <v>0</v>
      </c>
      <c r="R5801">
        <f t="shared" ref="R5801:R5864" si="824">IF($L5801="",0,IF($A5801=2,$J5801*$P5801,0))</f>
        <v>0</v>
      </c>
      <c r="S5801" t="str">
        <f t="shared" si="816"/>
        <v/>
      </c>
      <c r="T5801" t="str">
        <f t="shared" si="817"/>
        <v/>
      </c>
      <c r="U5801" t="str">
        <f t="shared" si="818"/>
        <v/>
      </c>
    </row>
    <row r="5802" spans="12:21" ht="15" customHeight="1" x14ac:dyDescent="0.15">
      <c r="L5802" s="244" t="str">
        <f t="shared" si="819"/>
        <v/>
      </c>
      <c r="M5802" s="245" t="str">
        <f t="shared" si="820"/>
        <v/>
      </c>
      <c r="N5802" s="244" t="str">
        <f t="shared" si="821"/>
        <v/>
      </c>
      <c r="O5802" s="244" t="str">
        <f t="shared" si="822"/>
        <v/>
      </c>
      <c r="P5802">
        <f>IF($I5802&lt;&gt;"",$I5802,IF($E5802="SGD",1,IF($E5802="USD",Settings!$B$22,IF($E5802="HKD",Settings!$B$23,1))))</f>
        <v>1</v>
      </c>
      <c r="Q5802">
        <f t="shared" si="823"/>
        <v>0</v>
      </c>
      <c r="R5802">
        <f t="shared" si="824"/>
        <v>0</v>
      </c>
      <c r="S5802" t="str">
        <f t="shared" si="816"/>
        <v/>
      </c>
      <c r="T5802" t="str">
        <f t="shared" si="817"/>
        <v/>
      </c>
      <c r="U5802" t="str">
        <f t="shared" si="818"/>
        <v/>
      </c>
    </row>
    <row r="5803" spans="12:21" ht="15" customHeight="1" x14ac:dyDescent="0.15">
      <c r="L5803" s="244" t="str">
        <f t="shared" si="819"/>
        <v/>
      </c>
      <c r="M5803" s="245" t="str">
        <f t="shared" si="820"/>
        <v/>
      </c>
      <c r="N5803" s="244" t="str">
        <f t="shared" si="821"/>
        <v/>
      </c>
      <c r="O5803" s="244" t="str">
        <f t="shared" si="822"/>
        <v/>
      </c>
      <c r="P5803">
        <f>IF($I5803&lt;&gt;"",$I5803,IF($E5803="SGD",1,IF($E5803="USD",Settings!$B$22,IF($E5803="HKD",Settings!$B$23,1))))</f>
        <v>1</v>
      </c>
      <c r="Q5803">
        <f t="shared" si="823"/>
        <v>0</v>
      </c>
      <c r="R5803">
        <f t="shared" si="824"/>
        <v>0</v>
      </c>
      <c r="S5803" t="str">
        <f t="shared" si="816"/>
        <v/>
      </c>
      <c r="T5803" t="str">
        <f t="shared" si="817"/>
        <v/>
      </c>
      <c r="U5803" t="str">
        <f t="shared" si="818"/>
        <v/>
      </c>
    </row>
    <row r="5804" spans="12:21" ht="15" customHeight="1" x14ac:dyDescent="0.15">
      <c r="L5804" s="244" t="str">
        <f t="shared" si="819"/>
        <v/>
      </c>
      <c r="M5804" s="245" t="str">
        <f t="shared" si="820"/>
        <v/>
      </c>
      <c r="N5804" s="244" t="str">
        <f t="shared" si="821"/>
        <v/>
      </c>
      <c r="O5804" s="244" t="str">
        <f t="shared" si="822"/>
        <v/>
      </c>
      <c r="P5804">
        <f>IF($I5804&lt;&gt;"",$I5804,IF($E5804="SGD",1,IF($E5804="USD",Settings!$B$22,IF($E5804="HKD",Settings!$B$23,1))))</f>
        <v>1</v>
      </c>
      <c r="Q5804">
        <f t="shared" si="823"/>
        <v>0</v>
      </c>
      <c r="R5804">
        <f t="shared" si="824"/>
        <v>0</v>
      </c>
      <c r="S5804" t="str">
        <f t="shared" si="816"/>
        <v/>
      </c>
      <c r="T5804" t="str">
        <f t="shared" si="817"/>
        <v/>
      </c>
      <c r="U5804" t="str">
        <f t="shared" si="818"/>
        <v/>
      </c>
    </row>
    <row r="5805" spans="12:21" ht="15" customHeight="1" x14ac:dyDescent="0.15">
      <c r="L5805" s="244" t="str">
        <f t="shared" si="819"/>
        <v/>
      </c>
      <c r="M5805" s="245" t="str">
        <f t="shared" si="820"/>
        <v/>
      </c>
      <c r="N5805" s="244" t="str">
        <f t="shared" si="821"/>
        <v/>
      </c>
      <c r="O5805" s="244" t="str">
        <f t="shared" si="822"/>
        <v/>
      </c>
      <c r="P5805">
        <f>IF($I5805&lt;&gt;"",$I5805,IF($E5805="SGD",1,IF($E5805="USD",Settings!$B$22,IF($E5805="HKD",Settings!$B$23,1))))</f>
        <v>1</v>
      </c>
      <c r="Q5805">
        <f t="shared" si="823"/>
        <v>0</v>
      </c>
      <c r="R5805">
        <f t="shared" si="824"/>
        <v>0</v>
      </c>
      <c r="S5805" t="str">
        <f t="shared" si="816"/>
        <v/>
      </c>
      <c r="T5805" t="str">
        <f t="shared" si="817"/>
        <v/>
      </c>
      <c r="U5805" t="str">
        <f t="shared" si="818"/>
        <v/>
      </c>
    </row>
    <row r="5806" spans="12:21" ht="15" customHeight="1" x14ac:dyDescent="0.15">
      <c r="L5806" s="244" t="str">
        <f t="shared" si="819"/>
        <v/>
      </c>
      <c r="M5806" s="245" t="str">
        <f t="shared" si="820"/>
        <v/>
      </c>
      <c r="N5806" s="244" t="str">
        <f t="shared" si="821"/>
        <v/>
      </c>
      <c r="O5806" s="244" t="str">
        <f t="shared" si="822"/>
        <v/>
      </c>
      <c r="P5806">
        <f>IF($I5806&lt;&gt;"",$I5806,IF($E5806="SGD",1,IF($E5806="USD",Settings!$B$22,IF($E5806="HKD",Settings!$B$23,1))))</f>
        <v>1</v>
      </c>
      <c r="Q5806">
        <f t="shared" si="823"/>
        <v>0</v>
      </c>
      <c r="R5806">
        <f t="shared" si="824"/>
        <v>0</v>
      </c>
      <c r="S5806" t="str">
        <f t="shared" si="816"/>
        <v/>
      </c>
      <c r="T5806" t="str">
        <f t="shared" si="817"/>
        <v/>
      </c>
      <c r="U5806" t="str">
        <f t="shared" si="818"/>
        <v/>
      </c>
    </row>
    <row r="5807" spans="12:21" ht="15" customHeight="1" x14ac:dyDescent="0.15">
      <c r="L5807" s="244" t="str">
        <f t="shared" si="819"/>
        <v/>
      </c>
      <c r="M5807" s="245" t="str">
        <f t="shared" si="820"/>
        <v/>
      </c>
      <c r="N5807" s="244" t="str">
        <f t="shared" si="821"/>
        <v/>
      </c>
      <c r="O5807" s="244" t="str">
        <f t="shared" si="822"/>
        <v/>
      </c>
      <c r="P5807">
        <f>IF($I5807&lt;&gt;"",$I5807,IF($E5807="SGD",1,IF($E5807="USD",Settings!$B$22,IF($E5807="HKD",Settings!$B$23,1))))</f>
        <v>1</v>
      </c>
      <c r="Q5807">
        <f t="shared" si="823"/>
        <v>0</v>
      </c>
      <c r="R5807">
        <f t="shared" si="824"/>
        <v>0</v>
      </c>
      <c r="S5807" t="str">
        <f t="shared" si="816"/>
        <v/>
      </c>
      <c r="T5807" t="str">
        <f t="shared" si="817"/>
        <v/>
      </c>
      <c r="U5807" t="str">
        <f t="shared" si="818"/>
        <v/>
      </c>
    </row>
    <row r="5808" spans="12:21" ht="15" customHeight="1" x14ac:dyDescent="0.15">
      <c r="L5808" s="244" t="str">
        <f t="shared" si="819"/>
        <v/>
      </c>
      <c r="M5808" s="245" t="str">
        <f t="shared" si="820"/>
        <v/>
      </c>
      <c r="N5808" s="244" t="str">
        <f t="shared" si="821"/>
        <v/>
      </c>
      <c r="O5808" s="244" t="str">
        <f t="shared" si="822"/>
        <v/>
      </c>
      <c r="P5808">
        <f>IF($I5808&lt;&gt;"",$I5808,IF($E5808="SGD",1,IF($E5808="USD",Settings!$B$22,IF($E5808="HKD",Settings!$B$23,1))))</f>
        <v>1</v>
      </c>
      <c r="Q5808">
        <f t="shared" si="823"/>
        <v>0</v>
      </c>
      <c r="R5808">
        <f t="shared" si="824"/>
        <v>0</v>
      </c>
      <c r="S5808" t="str">
        <f t="shared" si="816"/>
        <v/>
      </c>
      <c r="T5808" t="str">
        <f t="shared" si="817"/>
        <v/>
      </c>
      <c r="U5808" t="str">
        <f t="shared" si="818"/>
        <v/>
      </c>
    </row>
    <row r="5809" spans="12:21" ht="15" customHeight="1" x14ac:dyDescent="0.15">
      <c r="L5809" s="244" t="str">
        <f t="shared" si="819"/>
        <v/>
      </c>
      <c r="M5809" s="245" t="str">
        <f t="shared" si="820"/>
        <v/>
      </c>
      <c r="N5809" s="244" t="str">
        <f t="shared" si="821"/>
        <v/>
      </c>
      <c r="O5809" s="244" t="str">
        <f t="shared" si="822"/>
        <v/>
      </c>
      <c r="P5809">
        <f>IF($I5809&lt;&gt;"",$I5809,IF($E5809="SGD",1,IF($E5809="USD",Settings!$B$22,IF($E5809="HKD",Settings!$B$23,1))))</f>
        <v>1</v>
      </c>
      <c r="Q5809">
        <f t="shared" si="823"/>
        <v>0</v>
      </c>
      <c r="R5809">
        <f t="shared" si="824"/>
        <v>0</v>
      </c>
      <c r="S5809" t="str">
        <f t="shared" si="816"/>
        <v/>
      </c>
      <c r="T5809" t="str">
        <f t="shared" si="817"/>
        <v/>
      </c>
      <c r="U5809" t="str">
        <f t="shared" si="818"/>
        <v/>
      </c>
    </row>
    <row r="5810" spans="12:21" ht="15" customHeight="1" x14ac:dyDescent="0.15">
      <c r="L5810" s="244" t="str">
        <f t="shared" si="819"/>
        <v/>
      </c>
      <c r="M5810" s="245" t="str">
        <f t="shared" si="820"/>
        <v/>
      </c>
      <c r="N5810" s="244" t="str">
        <f t="shared" si="821"/>
        <v/>
      </c>
      <c r="O5810" s="244" t="str">
        <f t="shared" si="822"/>
        <v/>
      </c>
      <c r="P5810">
        <f>IF($I5810&lt;&gt;"",$I5810,IF($E5810="SGD",1,IF($E5810="USD",Settings!$B$22,IF($E5810="HKD",Settings!$B$23,1))))</f>
        <v>1</v>
      </c>
      <c r="Q5810">
        <f t="shared" si="823"/>
        <v>0</v>
      </c>
      <c r="R5810">
        <f t="shared" si="824"/>
        <v>0</v>
      </c>
      <c r="S5810" t="str">
        <f t="shared" si="816"/>
        <v/>
      </c>
      <c r="T5810" t="str">
        <f t="shared" si="817"/>
        <v/>
      </c>
      <c r="U5810" t="str">
        <f t="shared" si="818"/>
        <v/>
      </c>
    </row>
    <row r="5811" spans="12:21" ht="15" customHeight="1" x14ac:dyDescent="0.15">
      <c r="L5811" s="244" t="str">
        <f t="shared" si="819"/>
        <v/>
      </c>
      <c r="M5811" s="245" t="str">
        <f t="shared" si="820"/>
        <v/>
      </c>
      <c r="N5811" s="244" t="str">
        <f t="shared" si="821"/>
        <v/>
      </c>
      <c r="O5811" s="244" t="str">
        <f t="shared" si="822"/>
        <v/>
      </c>
      <c r="P5811">
        <f>IF($I5811&lt;&gt;"",$I5811,IF($E5811="SGD",1,IF($E5811="USD",Settings!$B$22,IF($E5811="HKD",Settings!$B$23,1))))</f>
        <v>1</v>
      </c>
      <c r="Q5811">
        <f t="shared" si="823"/>
        <v>0</v>
      </c>
      <c r="R5811">
        <f t="shared" si="824"/>
        <v>0</v>
      </c>
      <c r="S5811" t="str">
        <f t="shared" si="816"/>
        <v/>
      </c>
      <c r="T5811" t="str">
        <f t="shared" si="817"/>
        <v/>
      </c>
      <c r="U5811" t="str">
        <f t="shared" si="818"/>
        <v/>
      </c>
    </row>
    <row r="5812" spans="12:21" ht="15" customHeight="1" x14ac:dyDescent="0.15">
      <c r="L5812" s="244" t="str">
        <f t="shared" si="819"/>
        <v/>
      </c>
      <c r="M5812" s="245" t="str">
        <f t="shared" si="820"/>
        <v/>
      </c>
      <c r="N5812" s="244" t="str">
        <f t="shared" si="821"/>
        <v/>
      </c>
      <c r="O5812" s="244" t="str">
        <f t="shared" si="822"/>
        <v/>
      </c>
      <c r="P5812">
        <f>IF($I5812&lt;&gt;"",$I5812,IF($E5812="SGD",1,IF($E5812="USD",Settings!$B$22,IF($E5812="HKD",Settings!$B$23,1))))</f>
        <v>1</v>
      </c>
      <c r="Q5812">
        <f t="shared" si="823"/>
        <v>0</v>
      </c>
      <c r="R5812">
        <f t="shared" si="824"/>
        <v>0</v>
      </c>
      <c r="S5812" t="str">
        <f t="shared" si="816"/>
        <v/>
      </c>
      <c r="T5812" t="str">
        <f t="shared" si="817"/>
        <v/>
      </c>
      <c r="U5812" t="str">
        <f t="shared" si="818"/>
        <v/>
      </c>
    </row>
    <row r="5813" spans="12:21" ht="15" customHeight="1" x14ac:dyDescent="0.15">
      <c r="L5813" s="244" t="str">
        <f t="shared" si="819"/>
        <v/>
      </c>
      <c r="M5813" s="245" t="str">
        <f t="shared" si="820"/>
        <v/>
      </c>
      <c r="N5813" s="244" t="str">
        <f t="shared" si="821"/>
        <v/>
      </c>
      <c r="O5813" s="244" t="str">
        <f t="shared" si="822"/>
        <v/>
      </c>
      <c r="P5813">
        <f>IF($I5813&lt;&gt;"",$I5813,IF($E5813="SGD",1,IF($E5813="USD",Settings!$B$22,IF($E5813="HKD",Settings!$B$23,1))))</f>
        <v>1</v>
      </c>
      <c r="Q5813">
        <f t="shared" si="823"/>
        <v>0</v>
      </c>
      <c r="R5813">
        <f t="shared" si="824"/>
        <v>0</v>
      </c>
      <c r="S5813" t="str">
        <f t="shared" si="816"/>
        <v/>
      </c>
      <c r="T5813" t="str">
        <f t="shared" si="817"/>
        <v/>
      </c>
      <c r="U5813" t="str">
        <f t="shared" si="818"/>
        <v/>
      </c>
    </row>
    <row r="5814" spans="12:21" ht="15" customHeight="1" x14ac:dyDescent="0.15">
      <c r="L5814" s="244" t="str">
        <f t="shared" si="819"/>
        <v/>
      </c>
      <c r="M5814" s="245" t="str">
        <f t="shared" si="820"/>
        <v/>
      </c>
      <c r="N5814" s="244" t="str">
        <f t="shared" si="821"/>
        <v/>
      </c>
      <c r="O5814" s="244" t="str">
        <f t="shared" si="822"/>
        <v/>
      </c>
      <c r="P5814">
        <f>IF($I5814&lt;&gt;"",$I5814,IF($E5814="SGD",1,IF($E5814="USD",Settings!$B$22,IF($E5814="HKD",Settings!$B$23,1))))</f>
        <v>1</v>
      </c>
      <c r="Q5814">
        <f t="shared" si="823"/>
        <v>0</v>
      </c>
      <c r="R5814">
        <f t="shared" si="824"/>
        <v>0</v>
      </c>
      <c r="S5814" t="str">
        <f t="shared" si="816"/>
        <v/>
      </c>
      <c r="T5814" t="str">
        <f t="shared" si="817"/>
        <v/>
      </c>
      <c r="U5814" t="str">
        <f t="shared" si="818"/>
        <v/>
      </c>
    </row>
    <row r="5815" spans="12:21" ht="15" customHeight="1" x14ac:dyDescent="0.15">
      <c r="L5815" s="244" t="str">
        <f t="shared" si="819"/>
        <v/>
      </c>
      <c r="M5815" s="245" t="str">
        <f t="shared" si="820"/>
        <v/>
      </c>
      <c r="N5815" s="244" t="str">
        <f t="shared" si="821"/>
        <v/>
      </c>
      <c r="O5815" s="244" t="str">
        <f t="shared" si="822"/>
        <v/>
      </c>
      <c r="P5815">
        <f>IF($I5815&lt;&gt;"",$I5815,IF($E5815="SGD",1,IF($E5815="USD",Settings!$B$22,IF($E5815="HKD",Settings!$B$23,1))))</f>
        <v>1</v>
      </c>
      <c r="Q5815">
        <f t="shared" si="823"/>
        <v>0</v>
      </c>
      <c r="R5815">
        <f t="shared" si="824"/>
        <v>0</v>
      </c>
      <c r="S5815" t="str">
        <f t="shared" si="816"/>
        <v/>
      </c>
      <c r="T5815" t="str">
        <f t="shared" si="817"/>
        <v/>
      </c>
      <c r="U5815" t="str">
        <f t="shared" si="818"/>
        <v/>
      </c>
    </row>
    <row r="5816" spans="12:21" ht="15" customHeight="1" x14ac:dyDescent="0.15">
      <c r="L5816" s="244" t="str">
        <f t="shared" si="819"/>
        <v/>
      </c>
      <c r="M5816" s="245" t="str">
        <f t="shared" si="820"/>
        <v/>
      </c>
      <c r="N5816" s="244" t="str">
        <f t="shared" si="821"/>
        <v/>
      </c>
      <c r="O5816" s="244" t="str">
        <f t="shared" si="822"/>
        <v/>
      </c>
      <c r="P5816">
        <f>IF($I5816&lt;&gt;"",$I5816,IF($E5816="SGD",1,IF($E5816="USD",Settings!$B$22,IF($E5816="HKD",Settings!$B$23,1))))</f>
        <v>1</v>
      </c>
      <c r="Q5816">
        <f t="shared" si="823"/>
        <v>0</v>
      </c>
      <c r="R5816">
        <f t="shared" si="824"/>
        <v>0</v>
      </c>
      <c r="S5816" t="str">
        <f t="shared" si="816"/>
        <v/>
      </c>
      <c r="T5816" t="str">
        <f t="shared" si="817"/>
        <v/>
      </c>
      <c r="U5816" t="str">
        <f t="shared" si="818"/>
        <v/>
      </c>
    </row>
    <row r="5817" spans="12:21" ht="15" customHeight="1" x14ac:dyDescent="0.15">
      <c r="L5817" s="244" t="str">
        <f t="shared" si="819"/>
        <v/>
      </c>
      <c r="M5817" s="245" t="str">
        <f t="shared" si="820"/>
        <v/>
      </c>
      <c r="N5817" s="244" t="str">
        <f t="shared" si="821"/>
        <v/>
      </c>
      <c r="O5817" s="244" t="str">
        <f t="shared" si="822"/>
        <v/>
      </c>
      <c r="P5817">
        <f>IF($I5817&lt;&gt;"",$I5817,IF($E5817="SGD",1,IF($E5817="USD",Settings!$B$22,IF($E5817="HKD",Settings!$B$23,1))))</f>
        <v>1</v>
      </c>
      <c r="Q5817">
        <f t="shared" si="823"/>
        <v>0</v>
      </c>
      <c r="R5817">
        <f t="shared" si="824"/>
        <v>0</v>
      </c>
      <c r="S5817" t="str">
        <f t="shared" si="816"/>
        <v/>
      </c>
      <c r="T5817" t="str">
        <f t="shared" si="817"/>
        <v/>
      </c>
      <c r="U5817" t="str">
        <f t="shared" si="818"/>
        <v/>
      </c>
    </row>
    <row r="5818" spans="12:21" ht="15" customHeight="1" x14ac:dyDescent="0.15">
      <c r="L5818" s="244" t="str">
        <f t="shared" si="819"/>
        <v/>
      </c>
      <c r="M5818" s="245" t="str">
        <f t="shared" si="820"/>
        <v/>
      </c>
      <c r="N5818" s="244" t="str">
        <f t="shared" si="821"/>
        <v/>
      </c>
      <c r="O5818" s="244" t="str">
        <f t="shared" si="822"/>
        <v/>
      </c>
      <c r="P5818">
        <f>IF($I5818&lt;&gt;"",$I5818,IF($E5818="SGD",1,IF($E5818="USD",Settings!$B$22,IF($E5818="HKD",Settings!$B$23,1))))</f>
        <v>1</v>
      </c>
      <c r="Q5818">
        <f t="shared" si="823"/>
        <v>0</v>
      </c>
      <c r="R5818">
        <f t="shared" si="824"/>
        <v>0</v>
      </c>
      <c r="S5818" t="str">
        <f t="shared" si="816"/>
        <v/>
      </c>
      <c r="T5818" t="str">
        <f t="shared" si="817"/>
        <v/>
      </c>
      <c r="U5818" t="str">
        <f t="shared" si="818"/>
        <v/>
      </c>
    </row>
    <row r="5819" spans="12:21" ht="15" customHeight="1" x14ac:dyDescent="0.15">
      <c r="L5819" s="244" t="str">
        <f t="shared" si="819"/>
        <v/>
      </c>
      <c r="M5819" s="245" t="str">
        <f t="shared" si="820"/>
        <v/>
      </c>
      <c r="N5819" s="244" t="str">
        <f t="shared" si="821"/>
        <v/>
      </c>
      <c r="O5819" s="244" t="str">
        <f t="shared" si="822"/>
        <v/>
      </c>
      <c r="P5819">
        <f>IF($I5819&lt;&gt;"",$I5819,IF($E5819="SGD",1,IF($E5819="USD",Settings!$B$22,IF($E5819="HKD",Settings!$B$23,1))))</f>
        <v>1</v>
      </c>
      <c r="Q5819">
        <f t="shared" si="823"/>
        <v>0</v>
      </c>
      <c r="R5819">
        <f t="shared" si="824"/>
        <v>0</v>
      </c>
      <c r="S5819" t="str">
        <f t="shared" si="816"/>
        <v/>
      </c>
      <c r="T5819" t="str">
        <f t="shared" si="817"/>
        <v/>
      </c>
      <c r="U5819" t="str">
        <f t="shared" si="818"/>
        <v/>
      </c>
    </row>
    <row r="5820" spans="12:21" ht="15" customHeight="1" x14ac:dyDescent="0.15">
      <c r="L5820" s="244" t="str">
        <f t="shared" si="819"/>
        <v/>
      </c>
      <c r="M5820" s="245" t="str">
        <f t="shared" si="820"/>
        <v/>
      </c>
      <c r="N5820" s="244" t="str">
        <f t="shared" si="821"/>
        <v/>
      </c>
      <c r="O5820" s="244" t="str">
        <f t="shared" si="822"/>
        <v/>
      </c>
      <c r="P5820">
        <f>IF($I5820&lt;&gt;"",$I5820,IF($E5820="SGD",1,IF($E5820="USD",Settings!$B$22,IF($E5820="HKD",Settings!$B$23,1))))</f>
        <v>1</v>
      </c>
      <c r="Q5820">
        <f t="shared" si="823"/>
        <v>0</v>
      </c>
      <c r="R5820">
        <f t="shared" si="824"/>
        <v>0</v>
      </c>
      <c r="S5820" t="str">
        <f t="shared" si="816"/>
        <v/>
      </c>
      <c r="T5820" t="str">
        <f t="shared" si="817"/>
        <v/>
      </c>
      <c r="U5820" t="str">
        <f t="shared" si="818"/>
        <v/>
      </c>
    </row>
    <row r="5821" spans="12:21" ht="15" customHeight="1" x14ac:dyDescent="0.15">
      <c r="L5821" s="244" t="str">
        <f t="shared" si="819"/>
        <v/>
      </c>
      <c r="M5821" s="245" t="str">
        <f t="shared" si="820"/>
        <v/>
      </c>
      <c r="N5821" s="244" t="str">
        <f t="shared" si="821"/>
        <v/>
      </c>
      <c r="O5821" s="244" t="str">
        <f t="shared" si="822"/>
        <v/>
      </c>
      <c r="P5821">
        <f>IF($I5821&lt;&gt;"",$I5821,IF($E5821="SGD",1,IF($E5821="USD",Settings!$B$22,IF($E5821="HKD",Settings!$B$23,1))))</f>
        <v>1</v>
      </c>
      <c r="Q5821">
        <f t="shared" si="823"/>
        <v>0</v>
      </c>
      <c r="R5821">
        <f t="shared" si="824"/>
        <v>0</v>
      </c>
      <c r="S5821" t="str">
        <f t="shared" si="816"/>
        <v/>
      </c>
      <c r="T5821" t="str">
        <f t="shared" si="817"/>
        <v/>
      </c>
      <c r="U5821" t="str">
        <f t="shared" si="818"/>
        <v/>
      </c>
    </row>
    <row r="5822" spans="12:21" ht="15" customHeight="1" x14ac:dyDescent="0.15">
      <c r="L5822" s="244" t="str">
        <f t="shared" si="819"/>
        <v/>
      </c>
      <c r="M5822" s="245" t="str">
        <f t="shared" si="820"/>
        <v/>
      </c>
      <c r="N5822" s="244" t="str">
        <f t="shared" si="821"/>
        <v/>
      </c>
      <c r="O5822" s="244" t="str">
        <f t="shared" si="822"/>
        <v/>
      </c>
      <c r="P5822">
        <f>IF($I5822&lt;&gt;"",$I5822,IF($E5822="SGD",1,IF($E5822="USD",Settings!$B$22,IF($E5822="HKD",Settings!$B$23,1))))</f>
        <v>1</v>
      </c>
      <c r="Q5822">
        <f t="shared" si="823"/>
        <v>0</v>
      </c>
      <c r="R5822">
        <f t="shared" si="824"/>
        <v>0</v>
      </c>
      <c r="S5822" t="str">
        <f t="shared" si="816"/>
        <v/>
      </c>
      <c r="T5822" t="str">
        <f t="shared" si="817"/>
        <v/>
      </c>
      <c r="U5822" t="str">
        <f t="shared" si="818"/>
        <v/>
      </c>
    </row>
    <row r="5823" spans="12:21" ht="15" customHeight="1" x14ac:dyDescent="0.15">
      <c r="L5823" s="244" t="str">
        <f t="shared" si="819"/>
        <v/>
      </c>
      <c r="M5823" s="245" t="str">
        <f t="shared" si="820"/>
        <v/>
      </c>
      <c r="N5823" s="244" t="str">
        <f t="shared" si="821"/>
        <v/>
      </c>
      <c r="O5823" s="244" t="str">
        <f t="shared" si="822"/>
        <v/>
      </c>
      <c r="P5823">
        <f>IF($I5823&lt;&gt;"",$I5823,IF($E5823="SGD",1,IF($E5823="USD",Settings!$B$22,IF($E5823="HKD",Settings!$B$23,1))))</f>
        <v>1</v>
      </c>
      <c r="Q5823">
        <f t="shared" si="823"/>
        <v>0</v>
      </c>
      <c r="R5823">
        <f t="shared" si="824"/>
        <v>0</v>
      </c>
      <c r="S5823" t="str">
        <f t="shared" si="816"/>
        <v/>
      </c>
      <c r="T5823" t="str">
        <f t="shared" si="817"/>
        <v/>
      </c>
      <c r="U5823" t="str">
        <f t="shared" si="818"/>
        <v/>
      </c>
    </row>
    <row r="5824" spans="12:21" ht="15" customHeight="1" x14ac:dyDescent="0.15">
      <c r="L5824" s="244" t="str">
        <f t="shared" si="819"/>
        <v/>
      </c>
      <c r="M5824" s="245" t="str">
        <f t="shared" si="820"/>
        <v/>
      </c>
      <c r="N5824" s="244" t="str">
        <f t="shared" si="821"/>
        <v/>
      </c>
      <c r="O5824" s="244" t="str">
        <f t="shared" si="822"/>
        <v/>
      </c>
      <c r="P5824">
        <f>IF($I5824&lt;&gt;"",$I5824,IF($E5824="SGD",1,IF($E5824="USD",Settings!$B$22,IF($E5824="HKD",Settings!$B$23,1))))</f>
        <v>1</v>
      </c>
      <c r="Q5824">
        <f t="shared" si="823"/>
        <v>0</v>
      </c>
      <c r="R5824">
        <f t="shared" si="824"/>
        <v>0</v>
      </c>
      <c r="S5824" t="str">
        <f t="shared" si="816"/>
        <v/>
      </c>
      <c r="T5824" t="str">
        <f t="shared" si="817"/>
        <v/>
      </c>
      <c r="U5824" t="str">
        <f t="shared" si="818"/>
        <v/>
      </c>
    </row>
    <row r="5825" spans="12:21" ht="15" customHeight="1" x14ac:dyDescent="0.15">
      <c r="L5825" s="244" t="str">
        <f t="shared" si="819"/>
        <v/>
      </c>
      <c r="M5825" s="245" t="str">
        <f t="shared" si="820"/>
        <v/>
      </c>
      <c r="N5825" s="244" t="str">
        <f t="shared" si="821"/>
        <v/>
      </c>
      <c r="O5825" s="244" t="str">
        <f t="shared" si="822"/>
        <v/>
      </c>
      <c r="P5825">
        <f>IF($I5825&lt;&gt;"",$I5825,IF($E5825="SGD",1,IF($E5825="USD",Settings!$B$22,IF($E5825="HKD",Settings!$B$23,1))))</f>
        <v>1</v>
      </c>
      <c r="Q5825">
        <f t="shared" si="823"/>
        <v>0</v>
      </c>
      <c r="R5825">
        <f t="shared" si="824"/>
        <v>0</v>
      </c>
      <c r="S5825" t="str">
        <f t="shared" si="816"/>
        <v/>
      </c>
      <c r="T5825" t="str">
        <f t="shared" si="817"/>
        <v/>
      </c>
      <c r="U5825" t="str">
        <f t="shared" si="818"/>
        <v/>
      </c>
    </row>
    <row r="5826" spans="12:21" ht="15" customHeight="1" x14ac:dyDescent="0.15">
      <c r="L5826" s="244" t="str">
        <f t="shared" si="819"/>
        <v/>
      </c>
      <c r="M5826" s="245" t="str">
        <f t="shared" si="820"/>
        <v/>
      </c>
      <c r="N5826" s="244" t="str">
        <f t="shared" si="821"/>
        <v/>
      </c>
      <c r="O5826" s="244" t="str">
        <f t="shared" si="822"/>
        <v/>
      </c>
      <c r="P5826">
        <f>IF($I5826&lt;&gt;"",$I5826,IF($E5826="SGD",1,IF($E5826="USD",Settings!$B$22,IF($E5826="HKD",Settings!$B$23,1))))</f>
        <v>1</v>
      </c>
      <c r="Q5826">
        <f t="shared" si="823"/>
        <v>0</v>
      </c>
      <c r="R5826">
        <f t="shared" si="824"/>
        <v>0</v>
      </c>
      <c r="S5826" t="str">
        <f t="shared" ref="S5826:S5889" si="825">IF(L5826="","",SUMIFS($M:$M,$L:$L,L5826,$T:$T,"&lt;="&amp;T5826))</f>
        <v/>
      </c>
      <c r="T5826" t="str">
        <f t="shared" ref="T5826:T5889" si="826">IF(L5826="","",INT(G5826)*100000+ROW())</f>
        <v/>
      </c>
      <c r="U5826" t="str">
        <f t="shared" ref="U5826:U5889" si="827">IF(L5826="","",IF(AND(COUNTIFS($L:$L,L5826,$S:$S,"&gt;-0.000001",$S:$S,"&lt;0.000001",$T:$T,"&gt;"&amp;T5826)=0,ABS(S5826)&gt;0.000001),1,0))</f>
        <v/>
      </c>
    </row>
    <row r="5827" spans="12:21" ht="15" customHeight="1" x14ac:dyDescent="0.15">
      <c r="L5827" s="244" t="str">
        <f t="shared" si="819"/>
        <v/>
      </c>
      <c r="M5827" s="245" t="str">
        <f t="shared" si="820"/>
        <v/>
      </c>
      <c r="N5827" s="244" t="str">
        <f t="shared" si="821"/>
        <v/>
      </c>
      <c r="O5827" s="244" t="str">
        <f t="shared" si="822"/>
        <v/>
      </c>
      <c r="P5827">
        <f>IF($I5827&lt;&gt;"",$I5827,IF($E5827="SGD",1,IF($E5827="USD",Settings!$B$22,IF($E5827="HKD",Settings!$B$23,1))))</f>
        <v>1</v>
      </c>
      <c r="Q5827">
        <f t="shared" si="823"/>
        <v>0</v>
      </c>
      <c r="R5827">
        <f t="shared" si="824"/>
        <v>0</v>
      </c>
      <c r="S5827" t="str">
        <f t="shared" si="825"/>
        <v/>
      </c>
      <c r="T5827" t="str">
        <f t="shared" si="826"/>
        <v/>
      </c>
      <c r="U5827" t="str">
        <f t="shared" si="827"/>
        <v/>
      </c>
    </row>
    <row r="5828" spans="12:21" ht="15" customHeight="1" x14ac:dyDescent="0.15">
      <c r="L5828" s="244" t="str">
        <f t="shared" si="819"/>
        <v/>
      </c>
      <c r="M5828" s="245" t="str">
        <f t="shared" si="820"/>
        <v/>
      </c>
      <c r="N5828" s="244" t="str">
        <f t="shared" si="821"/>
        <v/>
      </c>
      <c r="O5828" s="244" t="str">
        <f t="shared" si="822"/>
        <v/>
      </c>
      <c r="P5828">
        <f>IF($I5828&lt;&gt;"",$I5828,IF($E5828="SGD",1,IF($E5828="USD",Settings!$B$22,IF($E5828="HKD",Settings!$B$23,1))))</f>
        <v>1</v>
      </c>
      <c r="Q5828">
        <f t="shared" si="823"/>
        <v>0</v>
      </c>
      <c r="R5828">
        <f t="shared" si="824"/>
        <v>0</v>
      </c>
      <c r="S5828" t="str">
        <f t="shared" si="825"/>
        <v/>
      </c>
      <c r="T5828" t="str">
        <f t="shared" si="826"/>
        <v/>
      </c>
      <c r="U5828" t="str">
        <f t="shared" si="827"/>
        <v/>
      </c>
    </row>
    <row r="5829" spans="12:21" ht="15" customHeight="1" x14ac:dyDescent="0.15">
      <c r="L5829" s="244" t="str">
        <f t="shared" si="819"/>
        <v/>
      </c>
      <c r="M5829" s="245" t="str">
        <f t="shared" si="820"/>
        <v/>
      </c>
      <c r="N5829" s="244" t="str">
        <f t="shared" si="821"/>
        <v/>
      </c>
      <c r="O5829" s="244" t="str">
        <f t="shared" si="822"/>
        <v/>
      </c>
      <c r="P5829">
        <f>IF($I5829&lt;&gt;"",$I5829,IF($E5829="SGD",1,IF($E5829="USD",Settings!$B$22,IF($E5829="HKD",Settings!$B$23,1))))</f>
        <v>1</v>
      </c>
      <c r="Q5829">
        <f t="shared" si="823"/>
        <v>0</v>
      </c>
      <c r="R5829">
        <f t="shared" si="824"/>
        <v>0</v>
      </c>
      <c r="S5829" t="str">
        <f t="shared" si="825"/>
        <v/>
      </c>
      <c r="T5829" t="str">
        <f t="shared" si="826"/>
        <v/>
      </c>
      <c r="U5829" t="str">
        <f t="shared" si="827"/>
        <v/>
      </c>
    </row>
    <row r="5830" spans="12:21" ht="15" customHeight="1" x14ac:dyDescent="0.15">
      <c r="L5830" s="244" t="str">
        <f t="shared" si="819"/>
        <v/>
      </c>
      <c r="M5830" s="245" t="str">
        <f t="shared" si="820"/>
        <v/>
      </c>
      <c r="N5830" s="244" t="str">
        <f t="shared" si="821"/>
        <v/>
      </c>
      <c r="O5830" s="244" t="str">
        <f t="shared" si="822"/>
        <v/>
      </c>
      <c r="P5830">
        <f>IF($I5830&lt;&gt;"",$I5830,IF($E5830="SGD",1,IF($E5830="USD",Settings!$B$22,IF($E5830="HKD",Settings!$B$23,1))))</f>
        <v>1</v>
      </c>
      <c r="Q5830">
        <f t="shared" si="823"/>
        <v>0</v>
      </c>
      <c r="R5830">
        <f t="shared" si="824"/>
        <v>0</v>
      </c>
      <c r="S5830" t="str">
        <f t="shared" si="825"/>
        <v/>
      </c>
      <c r="T5830" t="str">
        <f t="shared" si="826"/>
        <v/>
      </c>
      <c r="U5830" t="str">
        <f t="shared" si="827"/>
        <v/>
      </c>
    </row>
    <row r="5831" spans="12:21" ht="15" customHeight="1" x14ac:dyDescent="0.15">
      <c r="L5831" s="244" t="str">
        <f t="shared" si="819"/>
        <v/>
      </c>
      <c r="M5831" s="245" t="str">
        <f t="shared" si="820"/>
        <v/>
      </c>
      <c r="N5831" s="244" t="str">
        <f t="shared" si="821"/>
        <v/>
      </c>
      <c r="O5831" s="244" t="str">
        <f t="shared" si="822"/>
        <v/>
      </c>
      <c r="P5831">
        <f>IF($I5831&lt;&gt;"",$I5831,IF($E5831="SGD",1,IF($E5831="USD",Settings!$B$22,IF($E5831="HKD",Settings!$B$23,1))))</f>
        <v>1</v>
      </c>
      <c r="Q5831">
        <f t="shared" si="823"/>
        <v>0</v>
      </c>
      <c r="R5831">
        <f t="shared" si="824"/>
        <v>0</v>
      </c>
      <c r="S5831" t="str">
        <f t="shared" si="825"/>
        <v/>
      </c>
      <c r="T5831" t="str">
        <f t="shared" si="826"/>
        <v/>
      </c>
      <c r="U5831" t="str">
        <f t="shared" si="827"/>
        <v/>
      </c>
    </row>
    <row r="5832" spans="12:21" ht="15" customHeight="1" x14ac:dyDescent="0.15">
      <c r="L5832" s="244" t="str">
        <f t="shared" si="819"/>
        <v/>
      </c>
      <c r="M5832" s="245" t="str">
        <f t="shared" si="820"/>
        <v/>
      </c>
      <c r="N5832" s="244" t="str">
        <f t="shared" si="821"/>
        <v/>
      </c>
      <c r="O5832" s="244" t="str">
        <f t="shared" si="822"/>
        <v/>
      </c>
      <c r="P5832">
        <f>IF($I5832&lt;&gt;"",$I5832,IF($E5832="SGD",1,IF($E5832="USD",Settings!$B$22,IF($E5832="HKD",Settings!$B$23,1))))</f>
        <v>1</v>
      </c>
      <c r="Q5832">
        <f t="shared" si="823"/>
        <v>0</v>
      </c>
      <c r="R5832">
        <f t="shared" si="824"/>
        <v>0</v>
      </c>
      <c r="S5832" t="str">
        <f t="shared" si="825"/>
        <v/>
      </c>
      <c r="T5832" t="str">
        <f t="shared" si="826"/>
        <v/>
      </c>
      <c r="U5832" t="str">
        <f t="shared" si="827"/>
        <v/>
      </c>
    </row>
    <row r="5833" spans="12:21" ht="15" customHeight="1" x14ac:dyDescent="0.15">
      <c r="L5833" s="244" t="str">
        <f t="shared" si="819"/>
        <v/>
      </c>
      <c r="M5833" s="245" t="str">
        <f t="shared" si="820"/>
        <v/>
      </c>
      <c r="N5833" s="244" t="str">
        <f t="shared" si="821"/>
        <v/>
      </c>
      <c r="O5833" s="244" t="str">
        <f t="shared" si="822"/>
        <v/>
      </c>
      <c r="P5833">
        <f>IF($I5833&lt;&gt;"",$I5833,IF($E5833="SGD",1,IF($E5833="USD",Settings!$B$22,IF($E5833="HKD",Settings!$B$23,1))))</f>
        <v>1</v>
      </c>
      <c r="Q5833">
        <f t="shared" si="823"/>
        <v>0</v>
      </c>
      <c r="R5833">
        <f t="shared" si="824"/>
        <v>0</v>
      </c>
      <c r="S5833" t="str">
        <f t="shared" si="825"/>
        <v/>
      </c>
      <c r="T5833" t="str">
        <f t="shared" si="826"/>
        <v/>
      </c>
      <c r="U5833" t="str">
        <f t="shared" si="827"/>
        <v/>
      </c>
    </row>
    <row r="5834" spans="12:21" ht="15" customHeight="1" x14ac:dyDescent="0.15">
      <c r="L5834" s="244" t="str">
        <f t="shared" si="819"/>
        <v/>
      </c>
      <c r="M5834" s="245" t="str">
        <f t="shared" si="820"/>
        <v/>
      </c>
      <c r="N5834" s="244" t="str">
        <f t="shared" si="821"/>
        <v/>
      </c>
      <c r="O5834" s="244" t="str">
        <f t="shared" si="822"/>
        <v/>
      </c>
      <c r="P5834">
        <f>IF($I5834&lt;&gt;"",$I5834,IF($E5834="SGD",1,IF($E5834="USD",Settings!$B$22,IF($E5834="HKD",Settings!$B$23,1))))</f>
        <v>1</v>
      </c>
      <c r="Q5834">
        <f t="shared" si="823"/>
        <v>0</v>
      </c>
      <c r="R5834">
        <f t="shared" si="824"/>
        <v>0</v>
      </c>
      <c r="S5834" t="str">
        <f t="shared" si="825"/>
        <v/>
      </c>
      <c r="T5834" t="str">
        <f t="shared" si="826"/>
        <v/>
      </c>
      <c r="U5834" t="str">
        <f t="shared" si="827"/>
        <v/>
      </c>
    </row>
    <row r="5835" spans="12:21" ht="15" customHeight="1" x14ac:dyDescent="0.15">
      <c r="L5835" s="244" t="str">
        <f t="shared" si="819"/>
        <v/>
      </c>
      <c r="M5835" s="245" t="str">
        <f t="shared" si="820"/>
        <v/>
      </c>
      <c r="N5835" s="244" t="str">
        <f t="shared" si="821"/>
        <v/>
      </c>
      <c r="O5835" s="244" t="str">
        <f t="shared" si="822"/>
        <v/>
      </c>
      <c r="P5835">
        <f>IF($I5835&lt;&gt;"",$I5835,IF($E5835="SGD",1,IF($E5835="USD",Settings!$B$22,IF($E5835="HKD",Settings!$B$23,1))))</f>
        <v>1</v>
      </c>
      <c r="Q5835">
        <f t="shared" si="823"/>
        <v>0</v>
      </c>
      <c r="R5835">
        <f t="shared" si="824"/>
        <v>0</v>
      </c>
      <c r="S5835" t="str">
        <f t="shared" si="825"/>
        <v/>
      </c>
      <c r="T5835" t="str">
        <f t="shared" si="826"/>
        <v/>
      </c>
      <c r="U5835" t="str">
        <f t="shared" si="827"/>
        <v/>
      </c>
    </row>
    <row r="5836" spans="12:21" ht="15" customHeight="1" x14ac:dyDescent="0.15">
      <c r="L5836" s="244" t="str">
        <f t="shared" si="819"/>
        <v/>
      </c>
      <c r="M5836" s="245" t="str">
        <f t="shared" si="820"/>
        <v/>
      </c>
      <c r="N5836" s="244" t="str">
        <f t="shared" si="821"/>
        <v/>
      </c>
      <c r="O5836" s="244" t="str">
        <f t="shared" si="822"/>
        <v/>
      </c>
      <c r="P5836">
        <f>IF($I5836&lt;&gt;"",$I5836,IF($E5836="SGD",1,IF($E5836="USD",Settings!$B$22,IF($E5836="HKD",Settings!$B$23,1))))</f>
        <v>1</v>
      </c>
      <c r="Q5836">
        <f t="shared" si="823"/>
        <v>0</v>
      </c>
      <c r="R5836">
        <f t="shared" si="824"/>
        <v>0</v>
      </c>
      <c r="S5836" t="str">
        <f t="shared" si="825"/>
        <v/>
      </c>
      <c r="T5836" t="str">
        <f t="shared" si="826"/>
        <v/>
      </c>
      <c r="U5836" t="str">
        <f t="shared" si="827"/>
        <v/>
      </c>
    </row>
    <row r="5837" spans="12:21" ht="15" customHeight="1" x14ac:dyDescent="0.15">
      <c r="L5837" s="244" t="str">
        <f t="shared" si="819"/>
        <v/>
      </c>
      <c r="M5837" s="245" t="str">
        <f t="shared" si="820"/>
        <v/>
      </c>
      <c r="N5837" s="244" t="str">
        <f t="shared" si="821"/>
        <v/>
      </c>
      <c r="O5837" s="244" t="str">
        <f t="shared" si="822"/>
        <v/>
      </c>
      <c r="P5837">
        <f>IF($I5837&lt;&gt;"",$I5837,IF($E5837="SGD",1,IF($E5837="USD",Settings!$B$22,IF($E5837="HKD",Settings!$B$23,1))))</f>
        <v>1</v>
      </c>
      <c r="Q5837">
        <f t="shared" si="823"/>
        <v>0</v>
      </c>
      <c r="R5837">
        <f t="shared" si="824"/>
        <v>0</v>
      </c>
      <c r="S5837" t="str">
        <f t="shared" si="825"/>
        <v/>
      </c>
      <c r="T5837" t="str">
        <f t="shared" si="826"/>
        <v/>
      </c>
      <c r="U5837" t="str">
        <f t="shared" si="827"/>
        <v/>
      </c>
    </row>
    <row r="5838" spans="12:21" ht="15" customHeight="1" x14ac:dyDescent="0.15">
      <c r="L5838" s="244" t="str">
        <f t="shared" si="819"/>
        <v/>
      </c>
      <c r="M5838" s="245" t="str">
        <f t="shared" si="820"/>
        <v/>
      </c>
      <c r="N5838" s="244" t="str">
        <f t="shared" si="821"/>
        <v/>
      </c>
      <c r="O5838" s="244" t="str">
        <f t="shared" si="822"/>
        <v/>
      </c>
      <c r="P5838">
        <f>IF($I5838&lt;&gt;"",$I5838,IF($E5838="SGD",1,IF($E5838="USD",Settings!$B$22,IF($E5838="HKD",Settings!$B$23,1))))</f>
        <v>1</v>
      </c>
      <c r="Q5838">
        <f t="shared" si="823"/>
        <v>0</v>
      </c>
      <c r="R5838">
        <f t="shared" si="824"/>
        <v>0</v>
      </c>
      <c r="S5838" t="str">
        <f t="shared" si="825"/>
        <v/>
      </c>
      <c r="T5838" t="str">
        <f t="shared" si="826"/>
        <v/>
      </c>
      <c r="U5838" t="str">
        <f t="shared" si="827"/>
        <v/>
      </c>
    </row>
    <row r="5839" spans="12:21" ht="15" customHeight="1" x14ac:dyDescent="0.15">
      <c r="L5839" s="244" t="str">
        <f t="shared" si="819"/>
        <v/>
      </c>
      <c r="M5839" s="245" t="str">
        <f t="shared" si="820"/>
        <v/>
      </c>
      <c r="N5839" s="244" t="str">
        <f t="shared" si="821"/>
        <v/>
      </c>
      <c r="O5839" s="244" t="str">
        <f t="shared" si="822"/>
        <v/>
      </c>
      <c r="P5839">
        <f>IF($I5839&lt;&gt;"",$I5839,IF($E5839="SGD",1,IF($E5839="USD",Settings!$B$22,IF($E5839="HKD",Settings!$B$23,1))))</f>
        <v>1</v>
      </c>
      <c r="Q5839">
        <f t="shared" si="823"/>
        <v>0</v>
      </c>
      <c r="R5839">
        <f t="shared" si="824"/>
        <v>0</v>
      </c>
      <c r="S5839" t="str">
        <f t="shared" si="825"/>
        <v/>
      </c>
      <c r="T5839" t="str">
        <f t="shared" si="826"/>
        <v/>
      </c>
      <c r="U5839" t="str">
        <f t="shared" si="827"/>
        <v/>
      </c>
    </row>
    <row r="5840" spans="12:21" ht="15" customHeight="1" x14ac:dyDescent="0.15">
      <c r="L5840" s="244" t="str">
        <f t="shared" si="819"/>
        <v/>
      </c>
      <c r="M5840" s="245" t="str">
        <f t="shared" si="820"/>
        <v/>
      </c>
      <c r="N5840" s="244" t="str">
        <f t="shared" si="821"/>
        <v/>
      </c>
      <c r="O5840" s="244" t="str">
        <f t="shared" si="822"/>
        <v/>
      </c>
      <c r="P5840">
        <f>IF($I5840&lt;&gt;"",$I5840,IF($E5840="SGD",1,IF($E5840="USD",Settings!$B$22,IF($E5840="HKD",Settings!$B$23,1))))</f>
        <v>1</v>
      </c>
      <c r="Q5840">
        <f t="shared" si="823"/>
        <v>0</v>
      </c>
      <c r="R5840">
        <f t="shared" si="824"/>
        <v>0</v>
      </c>
      <c r="S5840" t="str">
        <f t="shared" si="825"/>
        <v/>
      </c>
      <c r="T5840" t="str">
        <f t="shared" si="826"/>
        <v/>
      </c>
      <c r="U5840" t="str">
        <f t="shared" si="827"/>
        <v/>
      </c>
    </row>
    <row r="5841" spans="12:21" ht="15" customHeight="1" x14ac:dyDescent="0.15">
      <c r="L5841" s="244" t="str">
        <f t="shared" si="819"/>
        <v/>
      </c>
      <c r="M5841" s="245" t="str">
        <f t="shared" si="820"/>
        <v/>
      </c>
      <c r="N5841" s="244" t="str">
        <f t="shared" si="821"/>
        <v/>
      </c>
      <c r="O5841" s="244" t="str">
        <f t="shared" si="822"/>
        <v/>
      </c>
      <c r="P5841">
        <f>IF($I5841&lt;&gt;"",$I5841,IF($E5841="SGD",1,IF($E5841="USD",Settings!$B$22,IF($E5841="HKD",Settings!$B$23,1))))</f>
        <v>1</v>
      </c>
      <c r="Q5841">
        <f t="shared" si="823"/>
        <v>0</v>
      </c>
      <c r="R5841">
        <f t="shared" si="824"/>
        <v>0</v>
      </c>
      <c r="S5841" t="str">
        <f t="shared" si="825"/>
        <v/>
      </c>
      <c r="T5841" t="str">
        <f t="shared" si="826"/>
        <v/>
      </c>
      <c r="U5841" t="str">
        <f t="shared" si="827"/>
        <v/>
      </c>
    </row>
    <row r="5842" spans="12:21" ht="15" customHeight="1" x14ac:dyDescent="0.15">
      <c r="L5842" s="244" t="str">
        <f t="shared" si="819"/>
        <v/>
      </c>
      <c r="M5842" s="245" t="str">
        <f t="shared" si="820"/>
        <v/>
      </c>
      <c r="N5842" s="244" t="str">
        <f t="shared" si="821"/>
        <v/>
      </c>
      <c r="O5842" s="244" t="str">
        <f t="shared" si="822"/>
        <v/>
      </c>
      <c r="P5842">
        <f>IF($I5842&lt;&gt;"",$I5842,IF($E5842="SGD",1,IF($E5842="USD",Settings!$B$22,IF($E5842="HKD",Settings!$B$23,1))))</f>
        <v>1</v>
      </c>
      <c r="Q5842">
        <f t="shared" si="823"/>
        <v>0</v>
      </c>
      <c r="R5842">
        <f t="shared" si="824"/>
        <v>0</v>
      </c>
      <c r="S5842" t="str">
        <f t="shared" si="825"/>
        <v/>
      </c>
      <c r="T5842" t="str">
        <f t="shared" si="826"/>
        <v/>
      </c>
      <c r="U5842" t="str">
        <f t="shared" si="827"/>
        <v/>
      </c>
    </row>
    <row r="5843" spans="12:21" ht="15" customHeight="1" x14ac:dyDescent="0.15">
      <c r="L5843" s="244" t="str">
        <f t="shared" si="819"/>
        <v/>
      </c>
      <c r="M5843" s="245" t="str">
        <f t="shared" si="820"/>
        <v/>
      </c>
      <c r="N5843" s="244" t="str">
        <f t="shared" si="821"/>
        <v/>
      </c>
      <c r="O5843" s="244" t="str">
        <f t="shared" si="822"/>
        <v/>
      </c>
      <c r="P5843">
        <f>IF($I5843&lt;&gt;"",$I5843,IF($E5843="SGD",1,IF($E5843="USD",Settings!$B$22,IF($E5843="HKD",Settings!$B$23,1))))</f>
        <v>1</v>
      </c>
      <c r="Q5843">
        <f t="shared" si="823"/>
        <v>0</v>
      </c>
      <c r="R5843">
        <f t="shared" si="824"/>
        <v>0</v>
      </c>
      <c r="S5843" t="str">
        <f t="shared" si="825"/>
        <v/>
      </c>
      <c r="T5843" t="str">
        <f t="shared" si="826"/>
        <v/>
      </c>
      <c r="U5843" t="str">
        <f t="shared" si="827"/>
        <v/>
      </c>
    </row>
    <row r="5844" spans="12:21" ht="15" customHeight="1" x14ac:dyDescent="0.15">
      <c r="L5844" s="244" t="str">
        <f t="shared" si="819"/>
        <v/>
      </c>
      <c r="M5844" s="245" t="str">
        <f t="shared" si="820"/>
        <v/>
      </c>
      <c r="N5844" s="244" t="str">
        <f t="shared" si="821"/>
        <v/>
      </c>
      <c r="O5844" s="244" t="str">
        <f t="shared" si="822"/>
        <v/>
      </c>
      <c r="P5844">
        <f>IF($I5844&lt;&gt;"",$I5844,IF($E5844="SGD",1,IF($E5844="USD",Settings!$B$22,IF($E5844="HKD",Settings!$B$23,1))))</f>
        <v>1</v>
      </c>
      <c r="Q5844">
        <f t="shared" si="823"/>
        <v>0</v>
      </c>
      <c r="R5844">
        <f t="shared" si="824"/>
        <v>0</v>
      </c>
      <c r="S5844" t="str">
        <f t="shared" si="825"/>
        <v/>
      </c>
      <c r="T5844" t="str">
        <f t="shared" si="826"/>
        <v/>
      </c>
      <c r="U5844" t="str">
        <f t="shared" si="827"/>
        <v/>
      </c>
    </row>
    <row r="5845" spans="12:21" ht="15" customHeight="1" x14ac:dyDescent="0.15">
      <c r="L5845" s="244" t="str">
        <f t="shared" si="819"/>
        <v/>
      </c>
      <c r="M5845" s="245" t="str">
        <f t="shared" si="820"/>
        <v/>
      </c>
      <c r="N5845" s="244" t="str">
        <f t="shared" si="821"/>
        <v/>
      </c>
      <c r="O5845" s="244" t="str">
        <f t="shared" si="822"/>
        <v/>
      </c>
      <c r="P5845">
        <f>IF($I5845&lt;&gt;"",$I5845,IF($E5845="SGD",1,IF($E5845="USD",Settings!$B$22,IF($E5845="HKD",Settings!$B$23,1))))</f>
        <v>1</v>
      </c>
      <c r="Q5845">
        <f t="shared" si="823"/>
        <v>0</v>
      </c>
      <c r="R5845">
        <f t="shared" si="824"/>
        <v>0</v>
      </c>
      <c r="S5845" t="str">
        <f t="shared" si="825"/>
        <v/>
      </c>
      <c r="T5845" t="str">
        <f t="shared" si="826"/>
        <v/>
      </c>
      <c r="U5845" t="str">
        <f t="shared" si="827"/>
        <v/>
      </c>
    </row>
    <row r="5846" spans="12:21" ht="15" customHeight="1" x14ac:dyDescent="0.15">
      <c r="L5846" s="244" t="str">
        <f t="shared" si="819"/>
        <v/>
      </c>
      <c r="M5846" s="245" t="str">
        <f t="shared" si="820"/>
        <v/>
      </c>
      <c r="N5846" s="244" t="str">
        <f t="shared" si="821"/>
        <v/>
      </c>
      <c r="O5846" s="244" t="str">
        <f t="shared" si="822"/>
        <v/>
      </c>
      <c r="P5846">
        <f>IF($I5846&lt;&gt;"",$I5846,IF($E5846="SGD",1,IF($E5846="USD",Settings!$B$22,IF($E5846="HKD",Settings!$B$23,1))))</f>
        <v>1</v>
      </c>
      <c r="Q5846">
        <f t="shared" si="823"/>
        <v>0</v>
      </c>
      <c r="R5846">
        <f t="shared" si="824"/>
        <v>0</v>
      </c>
      <c r="S5846" t="str">
        <f t="shared" si="825"/>
        <v/>
      </c>
      <c r="T5846" t="str">
        <f t="shared" si="826"/>
        <v/>
      </c>
      <c r="U5846" t="str">
        <f t="shared" si="827"/>
        <v/>
      </c>
    </row>
    <row r="5847" spans="12:21" ht="15" customHeight="1" x14ac:dyDescent="0.15">
      <c r="L5847" s="244" t="str">
        <f t="shared" si="819"/>
        <v/>
      </c>
      <c r="M5847" s="245" t="str">
        <f t="shared" si="820"/>
        <v/>
      </c>
      <c r="N5847" s="244" t="str">
        <f t="shared" si="821"/>
        <v/>
      </c>
      <c r="O5847" s="244" t="str">
        <f t="shared" si="822"/>
        <v/>
      </c>
      <c r="P5847">
        <f>IF($I5847&lt;&gt;"",$I5847,IF($E5847="SGD",1,IF($E5847="USD",Settings!$B$22,IF($E5847="HKD",Settings!$B$23,1))))</f>
        <v>1</v>
      </c>
      <c r="Q5847">
        <f t="shared" si="823"/>
        <v>0</v>
      </c>
      <c r="R5847">
        <f t="shared" si="824"/>
        <v>0</v>
      </c>
      <c r="S5847" t="str">
        <f t="shared" si="825"/>
        <v/>
      </c>
      <c r="T5847" t="str">
        <f t="shared" si="826"/>
        <v/>
      </c>
      <c r="U5847" t="str">
        <f t="shared" si="827"/>
        <v/>
      </c>
    </row>
    <row r="5848" spans="12:21" ht="15" customHeight="1" x14ac:dyDescent="0.15">
      <c r="L5848" s="244" t="str">
        <f t="shared" si="819"/>
        <v/>
      </c>
      <c r="M5848" s="245" t="str">
        <f t="shared" si="820"/>
        <v/>
      </c>
      <c r="N5848" s="244" t="str">
        <f t="shared" si="821"/>
        <v/>
      </c>
      <c r="O5848" s="244" t="str">
        <f t="shared" si="822"/>
        <v/>
      </c>
      <c r="P5848">
        <f>IF($I5848&lt;&gt;"",$I5848,IF($E5848="SGD",1,IF($E5848="USD",Settings!$B$22,IF($E5848="HKD",Settings!$B$23,1))))</f>
        <v>1</v>
      </c>
      <c r="Q5848">
        <f t="shared" si="823"/>
        <v>0</v>
      </c>
      <c r="R5848">
        <f t="shared" si="824"/>
        <v>0</v>
      </c>
      <c r="S5848" t="str">
        <f t="shared" si="825"/>
        <v/>
      </c>
      <c r="T5848" t="str">
        <f t="shared" si="826"/>
        <v/>
      </c>
      <c r="U5848" t="str">
        <f t="shared" si="827"/>
        <v/>
      </c>
    </row>
    <row r="5849" spans="12:21" ht="15" customHeight="1" x14ac:dyDescent="0.15">
      <c r="L5849" s="244" t="str">
        <f t="shared" si="819"/>
        <v/>
      </c>
      <c r="M5849" s="245" t="str">
        <f t="shared" si="820"/>
        <v/>
      </c>
      <c r="N5849" s="244" t="str">
        <f t="shared" si="821"/>
        <v/>
      </c>
      <c r="O5849" s="244" t="str">
        <f t="shared" si="822"/>
        <v/>
      </c>
      <c r="P5849">
        <f>IF($I5849&lt;&gt;"",$I5849,IF($E5849="SGD",1,IF($E5849="USD",Settings!$B$22,IF($E5849="HKD",Settings!$B$23,1))))</f>
        <v>1</v>
      </c>
      <c r="Q5849">
        <f t="shared" si="823"/>
        <v>0</v>
      </c>
      <c r="R5849">
        <f t="shared" si="824"/>
        <v>0</v>
      </c>
      <c r="S5849" t="str">
        <f t="shared" si="825"/>
        <v/>
      </c>
      <c r="T5849" t="str">
        <f t="shared" si="826"/>
        <v/>
      </c>
      <c r="U5849" t="str">
        <f t="shared" si="827"/>
        <v/>
      </c>
    </row>
    <row r="5850" spans="12:21" ht="15" customHeight="1" x14ac:dyDescent="0.15">
      <c r="L5850" s="244" t="str">
        <f t="shared" si="819"/>
        <v/>
      </c>
      <c r="M5850" s="245" t="str">
        <f t="shared" si="820"/>
        <v/>
      </c>
      <c r="N5850" s="244" t="str">
        <f t="shared" si="821"/>
        <v/>
      </c>
      <c r="O5850" s="244" t="str">
        <f t="shared" si="822"/>
        <v/>
      </c>
      <c r="P5850">
        <f>IF($I5850&lt;&gt;"",$I5850,IF($E5850="SGD",1,IF($E5850="USD",Settings!$B$22,IF($E5850="HKD",Settings!$B$23,1))))</f>
        <v>1</v>
      </c>
      <c r="Q5850">
        <f t="shared" si="823"/>
        <v>0</v>
      </c>
      <c r="R5850">
        <f t="shared" si="824"/>
        <v>0</v>
      </c>
      <c r="S5850" t="str">
        <f t="shared" si="825"/>
        <v/>
      </c>
      <c r="T5850" t="str">
        <f t="shared" si="826"/>
        <v/>
      </c>
      <c r="U5850" t="str">
        <f t="shared" si="827"/>
        <v/>
      </c>
    </row>
    <row r="5851" spans="12:21" ht="15" customHeight="1" x14ac:dyDescent="0.15">
      <c r="L5851" s="244" t="str">
        <f t="shared" si="819"/>
        <v/>
      </c>
      <c r="M5851" s="245" t="str">
        <f t="shared" si="820"/>
        <v/>
      </c>
      <c r="N5851" s="244" t="str">
        <f t="shared" si="821"/>
        <v/>
      </c>
      <c r="O5851" s="244" t="str">
        <f t="shared" si="822"/>
        <v/>
      </c>
      <c r="P5851">
        <f>IF($I5851&lt;&gt;"",$I5851,IF($E5851="SGD",1,IF($E5851="USD",Settings!$B$22,IF($E5851="HKD",Settings!$B$23,1))))</f>
        <v>1</v>
      </c>
      <c r="Q5851">
        <f t="shared" si="823"/>
        <v>0</v>
      </c>
      <c r="R5851">
        <f t="shared" si="824"/>
        <v>0</v>
      </c>
      <c r="S5851" t="str">
        <f t="shared" si="825"/>
        <v/>
      </c>
      <c r="T5851" t="str">
        <f t="shared" si="826"/>
        <v/>
      </c>
      <c r="U5851" t="str">
        <f t="shared" si="827"/>
        <v/>
      </c>
    </row>
    <row r="5852" spans="12:21" ht="15" customHeight="1" x14ac:dyDescent="0.15">
      <c r="L5852" s="244" t="str">
        <f t="shared" si="819"/>
        <v/>
      </c>
      <c r="M5852" s="245" t="str">
        <f t="shared" si="820"/>
        <v/>
      </c>
      <c r="N5852" s="244" t="str">
        <f t="shared" si="821"/>
        <v/>
      </c>
      <c r="O5852" s="244" t="str">
        <f t="shared" si="822"/>
        <v/>
      </c>
      <c r="P5852">
        <f>IF($I5852&lt;&gt;"",$I5852,IF($E5852="SGD",1,IF($E5852="USD",Settings!$B$22,IF($E5852="HKD",Settings!$B$23,1))))</f>
        <v>1</v>
      </c>
      <c r="Q5852">
        <f t="shared" si="823"/>
        <v>0</v>
      </c>
      <c r="R5852">
        <f t="shared" si="824"/>
        <v>0</v>
      </c>
      <c r="S5852" t="str">
        <f t="shared" si="825"/>
        <v/>
      </c>
      <c r="T5852" t="str">
        <f t="shared" si="826"/>
        <v/>
      </c>
      <c r="U5852" t="str">
        <f t="shared" si="827"/>
        <v/>
      </c>
    </row>
    <row r="5853" spans="12:21" ht="15" customHeight="1" x14ac:dyDescent="0.15">
      <c r="L5853" s="244" t="str">
        <f t="shared" si="819"/>
        <v/>
      </c>
      <c r="M5853" s="245" t="str">
        <f t="shared" si="820"/>
        <v/>
      </c>
      <c r="N5853" s="244" t="str">
        <f t="shared" si="821"/>
        <v/>
      </c>
      <c r="O5853" s="244" t="str">
        <f t="shared" si="822"/>
        <v/>
      </c>
      <c r="P5853">
        <f>IF($I5853&lt;&gt;"",$I5853,IF($E5853="SGD",1,IF($E5853="USD",Settings!$B$22,IF($E5853="HKD",Settings!$B$23,1))))</f>
        <v>1</v>
      </c>
      <c r="Q5853">
        <f t="shared" si="823"/>
        <v>0</v>
      </c>
      <c r="R5853">
        <f t="shared" si="824"/>
        <v>0</v>
      </c>
      <c r="S5853" t="str">
        <f t="shared" si="825"/>
        <v/>
      </c>
      <c r="T5853" t="str">
        <f t="shared" si="826"/>
        <v/>
      </c>
      <c r="U5853" t="str">
        <f t="shared" si="827"/>
        <v/>
      </c>
    </row>
    <row r="5854" spans="12:21" ht="15" customHeight="1" x14ac:dyDescent="0.15">
      <c r="L5854" s="244" t="str">
        <f t="shared" si="819"/>
        <v/>
      </c>
      <c r="M5854" s="245" t="str">
        <f t="shared" si="820"/>
        <v/>
      </c>
      <c r="N5854" s="244" t="str">
        <f t="shared" si="821"/>
        <v/>
      </c>
      <c r="O5854" s="244" t="str">
        <f t="shared" si="822"/>
        <v/>
      </c>
      <c r="P5854">
        <f>IF($I5854&lt;&gt;"",$I5854,IF($E5854="SGD",1,IF($E5854="USD",Settings!$B$22,IF($E5854="HKD",Settings!$B$23,1))))</f>
        <v>1</v>
      </c>
      <c r="Q5854">
        <f t="shared" si="823"/>
        <v>0</v>
      </c>
      <c r="R5854">
        <f t="shared" si="824"/>
        <v>0</v>
      </c>
      <c r="S5854" t="str">
        <f t="shared" si="825"/>
        <v/>
      </c>
      <c r="T5854" t="str">
        <f t="shared" si="826"/>
        <v/>
      </c>
      <c r="U5854" t="str">
        <f t="shared" si="827"/>
        <v/>
      </c>
    </row>
    <row r="5855" spans="12:21" ht="15" customHeight="1" x14ac:dyDescent="0.15">
      <c r="L5855" s="244" t="str">
        <f t="shared" si="819"/>
        <v/>
      </c>
      <c r="M5855" s="245" t="str">
        <f t="shared" si="820"/>
        <v/>
      </c>
      <c r="N5855" s="244" t="str">
        <f t="shared" si="821"/>
        <v/>
      </c>
      <c r="O5855" s="244" t="str">
        <f t="shared" si="822"/>
        <v/>
      </c>
      <c r="P5855">
        <f>IF($I5855&lt;&gt;"",$I5855,IF($E5855="SGD",1,IF($E5855="USD",Settings!$B$22,IF($E5855="HKD",Settings!$B$23,1))))</f>
        <v>1</v>
      </c>
      <c r="Q5855">
        <f t="shared" si="823"/>
        <v>0</v>
      </c>
      <c r="R5855">
        <f t="shared" si="824"/>
        <v>0</v>
      </c>
      <c r="S5855" t="str">
        <f t="shared" si="825"/>
        <v/>
      </c>
      <c r="T5855" t="str">
        <f t="shared" si="826"/>
        <v/>
      </c>
      <c r="U5855" t="str">
        <f t="shared" si="827"/>
        <v/>
      </c>
    </row>
    <row r="5856" spans="12:21" ht="15" customHeight="1" x14ac:dyDescent="0.15">
      <c r="L5856" s="244" t="str">
        <f t="shared" si="819"/>
        <v/>
      </c>
      <c r="M5856" s="245" t="str">
        <f t="shared" si="820"/>
        <v/>
      </c>
      <c r="N5856" s="244" t="str">
        <f t="shared" si="821"/>
        <v/>
      </c>
      <c r="O5856" s="244" t="str">
        <f t="shared" si="822"/>
        <v/>
      </c>
      <c r="P5856">
        <f>IF($I5856&lt;&gt;"",$I5856,IF($E5856="SGD",1,IF($E5856="USD",Settings!$B$22,IF($E5856="HKD",Settings!$B$23,1))))</f>
        <v>1</v>
      </c>
      <c r="Q5856">
        <f t="shared" si="823"/>
        <v>0</v>
      </c>
      <c r="R5856">
        <f t="shared" si="824"/>
        <v>0</v>
      </c>
      <c r="S5856" t="str">
        <f t="shared" si="825"/>
        <v/>
      </c>
      <c r="T5856" t="str">
        <f t="shared" si="826"/>
        <v/>
      </c>
      <c r="U5856" t="str">
        <f t="shared" si="827"/>
        <v/>
      </c>
    </row>
    <row r="5857" spans="12:21" ht="15" customHeight="1" x14ac:dyDescent="0.15">
      <c r="L5857" s="244" t="str">
        <f t="shared" si="819"/>
        <v/>
      </c>
      <c r="M5857" s="245" t="str">
        <f t="shared" si="820"/>
        <v/>
      </c>
      <c r="N5857" s="244" t="str">
        <f t="shared" si="821"/>
        <v/>
      </c>
      <c r="O5857" s="244" t="str">
        <f t="shared" si="822"/>
        <v/>
      </c>
      <c r="P5857">
        <f>IF($I5857&lt;&gt;"",$I5857,IF($E5857="SGD",1,IF($E5857="USD",Settings!$B$22,IF($E5857="HKD",Settings!$B$23,1))))</f>
        <v>1</v>
      </c>
      <c r="Q5857">
        <f t="shared" si="823"/>
        <v>0</v>
      </c>
      <c r="R5857">
        <f t="shared" si="824"/>
        <v>0</v>
      </c>
      <c r="S5857" t="str">
        <f t="shared" si="825"/>
        <v/>
      </c>
      <c r="T5857" t="str">
        <f t="shared" si="826"/>
        <v/>
      </c>
      <c r="U5857" t="str">
        <f t="shared" si="827"/>
        <v/>
      </c>
    </row>
    <row r="5858" spans="12:21" ht="15" customHeight="1" x14ac:dyDescent="0.15">
      <c r="L5858" s="244" t="str">
        <f t="shared" si="819"/>
        <v/>
      </c>
      <c r="M5858" s="245" t="str">
        <f t="shared" si="820"/>
        <v/>
      </c>
      <c r="N5858" s="244" t="str">
        <f t="shared" si="821"/>
        <v/>
      </c>
      <c r="O5858" s="244" t="str">
        <f t="shared" si="822"/>
        <v/>
      </c>
      <c r="P5858">
        <f>IF($I5858&lt;&gt;"",$I5858,IF($E5858="SGD",1,IF($E5858="USD",Settings!$B$22,IF($E5858="HKD",Settings!$B$23,1))))</f>
        <v>1</v>
      </c>
      <c r="Q5858">
        <f t="shared" si="823"/>
        <v>0</v>
      </c>
      <c r="R5858">
        <f t="shared" si="824"/>
        <v>0</v>
      </c>
      <c r="S5858" t="str">
        <f t="shared" si="825"/>
        <v/>
      </c>
      <c r="T5858" t="str">
        <f t="shared" si="826"/>
        <v/>
      </c>
      <c r="U5858" t="str">
        <f t="shared" si="827"/>
        <v/>
      </c>
    </row>
    <row r="5859" spans="12:21" ht="15" customHeight="1" x14ac:dyDescent="0.15">
      <c r="L5859" s="244" t="str">
        <f t="shared" si="819"/>
        <v/>
      </c>
      <c r="M5859" s="245" t="str">
        <f t="shared" si="820"/>
        <v/>
      </c>
      <c r="N5859" s="244" t="str">
        <f t="shared" si="821"/>
        <v/>
      </c>
      <c r="O5859" s="244" t="str">
        <f t="shared" si="822"/>
        <v/>
      </c>
      <c r="P5859">
        <f>IF($I5859&lt;&gt;"",$I5859,IF($E5859="SGD",1,IF($E5859="USD",Settings!$B$22,IF($E5859="HKD",Settings!$B$23,1))))</f>
        <v>1</v>
      </c>
      <c r="Q5859">
        <f t="shared" si="823"/>
        <v>0</v>
      </c>
      <c r="R5859">
        <f t="shared" si="824"/>
        <v>0</v>
      </c>
      <c r="S5859" t="str">
        <f t="shared" si="825"/>
        <v/>
      </c>
      <c r="T5859" t="str">
        <f t="shared" si="826"/>
        <v/>
      </c>
      <c r="U5859" t="str">
        <f t="shared" si="827"/>
        <v/>
      </c>
    </row>
    <row r="5860" spans="12:21" ht="15" customHeight="1" x14ac:dyDescent="0.15">
      <c r="L5860" s="244" t="str">
        <f t="shared" si="819"/>
        <v/>
      </c>
      <c r="M5860" s="245" t="str">
        <f t="shared" si="820"/>
        <v/>
      </c>
      <c r="N5860" s="244" t="str">
        <f t="shared" si="821"/>
        <v/>
      </c>
      <c r="O5860" s="244" t="str">
        <f t="shared" si="822"/>
        <v/>
      </c>
      <c r="P5860">
        <f>IF($I5860&lt;&gt;"",$I5860,IF($E5860="SGD",1,IF($E5860="USD",Settings!$B$22,IF($E5860="HKD",Settings!$B$23,1))))</f>
        <v>1</v>
      </c>
      <c r="Q5860">
        <f t="shared" si="823"/>
        <v>0</v>
      </c>
      <c r="R5860">
        <f t="shared" si="824"/>
        <v>0</v>
      </c>
      <c r="S5860" t="str">
        <f t="shared" si="825"/>
        <v/>
      </c>
      <c r="T5860" t="str">
        <f t="shared" si="826"/>
        <v/>
      </c>
      <c r="U5860" t="str">
        <f t="shared" si="827"/>
        <v/>
      </c>
    </row>
    <row r="5861" spans="12:21" ht="15" customHeight="1" x14ac:dyDescent="0.15">
      <c r="L5861" s="244" t="str">
        <f t="shared" si="819"/>
        <v/>
      </c>
      <c r="M5861" s="245" t="str">
        <f t="shared" si="820"/>
        <v/>
      </c>
      <c r="N5861" s="244" t="str">
        <f t="shared" si="821"/>
        <v/>
      </c>
      <c r="O5861" s="244" t="str">
        <f t="shared" si="822"/>
        <v/>
      </c>
      <c r="P5861">
        <f>IF($I5861&lt;&gt;"",$I5861,IF($E5861="SGD",1,IF($E5861="USD",Settings!$B$22,IF($E5861="HKD",Settings!$B$23,1))))</f>
        <v>1</v>
      </c>
      <c r="Q5861">
        <f t="shared" si="823"/>
        <v>0</v>
      </c>
      <c r="R5861">
        <f t="shared" si="824"/>
        <v>0</v>
      </c>
      <c r="S5861" t="str">
        <f t="shared" si="825"/>
        <v/>
      </c>
      <c r="T5861" t="str">
        <f t="shared" si="826"/>
        <v/>
      </c>
      <c r="U5861" t="str">
        <f t="shared" si="827"/>
        <v/>
      </c>
    </row>
    <row r="5862" spans="12:21" ht="15" customHeight="1" x14ac:dyDescent="0.15">
      <c r="L5862" s="244" t="str">
        <f t="shared" si="819"/>
        <v/>
      </c>
      <c r="M5862" s="245" t="str">
        <f t="shared" si="820"/>
        <v/>
      </c>
      <c r="N5862" s="244" t="str">
        <f t="shared" si="821"/>
        <v/>
      </c>
      <c r="O5862" s="244" t="str">
        <f t="shared" si="822"/>
        <v/>
      </c>
      <c r="P5862">
        <f>IF($I5862&lt;&gt;"",$I5862,IF($E5862="SGD",1,IF($E5862="USD",Settings!$B$22,IF($E5862="HKD",Settings!$B$23,1))))</f>
        <v>1</v>
      </c>
      <c r="Q5862">
        <f t="shared" si="823"/>
        <v>0</v>
      </c>
      <c r="R5862">
        <f t="shared" si="824"/>
        <v>0</v>
      </c>
      <c r="S5862" t="str">
        <f t="shared" si="825"/>
        <v/>
      </c>
      <c r="T5862" t="str">
        <f t="shared" si="826"/>
        <v/>
      </c>
      <c r="U5862" t="str">
        <f t="shared" si="827"/>
        <v/>
      </c>
    </row>
    <row r="5863" spans="12:21" ht="15" customHeight="1" x14ac:dyDescent="0.15">
      <c r="L5863" s="244" t="str">
        <f t="shared" si="819"/>
        <v/>
      </c>
      <c r="M5863" s="245" t="str">
        <f t="shared" si="820"/>
        <v/>
      </c>
      <c r="N5863" s="244" t="str">
        <f t="shared" si="821"/>
        <v/>
      </c>
      <c r="O5863" s="244" t="str">
        <f t="shared" si="822"/>
        <v/>
      </c>
      <c r="P5863">
        <f>IF($I5863&lt;&gt;"",$I5863,IF($E5863="SGD",1,IF($E5863="USD",Settings!$B$22,IF($E5863="HKD",Settings!$B$23,1))))</f>
        <v>1</v>
      </c>
      <c r="Q5863">
        <f t="shared" si="823"/>
        <v>0</v>
      </c>
      <c r="R5863">
        <f t="shared" si="824"/>
        <v>0</v>
      </c>
      <c r="S5863" t="str">
        <f t="shared" si="825"/>
        <v/>
      </c>
      <c r="T5863" t="str">
        <f t="shared" si="826"/>
        <v/>
      </c>
      <c r="U5863" t="str">
        <f t="shared" si="827"/>
        <v/>
      </c>
    </row>
    <row r="5864" spans="12:21" ht="15" customHeight="1" x14ac:dyDescent="0.15">
      <c r="L5864" s="244" t="str">
        <f t="shared" si="819"/>
        <v/>
      </c>
      <c r="M5864" s="245" t="str">
        <f t="shared" si="820"/>
        <v/>
      </c>
      <c r="N5864" s="244" t="str">
        <f t="shared" si="821"/>
        <v/>
      </c>
      <c r="O5864" s="244" t="str">
        <f t="shared" si="822"/>
        <v/>
      </c>
      <c r="P5864">
        <f>IF($I5864&lt;&gt;"",$I5864,IF($E5864="SGD",1,IF($E5864="USD",Settings!$B$22,IF($E5864="HKD",Settings!$B$23,1))))</f>
        <v>1</v>
      </c>
      <c r="Q5864">
        <f t="shared" si="823"/>
        <v>0</v>
      </c>
      <c r="R5864">
        <f t="shared" si="824"/>
        <v>0</v>
      </c>
      <c r="S5864" t="str">
        <f t="shared" si="825"/>
        <v/>
      </c>
      <c r="T5864" t="str">
        <f t="shared" si="826"/>
        <v/>
      </c>
      <c r="U5864" t="str">
        <f t="shared" si="827"/>
        <v/>
      </c>
    </row>
    <row r="5865" spans="12:21" ht="15" customHeight="1" x14ac:dyDescent="0.15">
      <c r="L5865" s="244" t="str">
        <f t="shared" ref="L5865:L5928" si="828">IF(OR(B5865="",C5865="",E5865=""),"",B5865&amp;":"&amp;C5865&amp;":"&amp;E5865)</f>
        <v/>
      </c>
      <c r="M5865" s="245" t="str">
        <f t="shared" ref="M5865:M5928" si="829">IF(A5865="","",A5865*D5865)</f>
        <v/>
      </c>
      <c r="N5865" s="244" t="str">
        <f t="shared" ref="N5865:N5928" si="830">IF(A5865="","",IF(OR(A5865=1,A5865=0),J5865,0))</f>
        <v/>
      </c>
      <c r="O5865" s="244" t="str">
        <f t="shared" ref="O5865:O5928" si="831">IF(A5865="","",IF(A5865=-1,J5865,0))</f>
        <v/>
      </c>
      <c r="P5865">
        <f>IF($I5865&lt;&gt;"",$I5865,IF($E5865="SGD",1,IF($E5865="USD",Settings!$B$22,IF($E5865="HKD",Settings!$B$23,1))))</f>
        <v>1</v>
      </c>
      <c r="Q5865">
        <f t="shared" ref="Q5865:Q5928" si="832">IF($L5865="",0,($O5865-$N5865+IF($A5865=2,$J5865,0))*$P5865)</f>
        <v>0</v>
      </c>
      <c r="R5865">
        <f t="shared" ref="R5865:R5928" si="833">IF($L5865="",0,IF($A5865=2,$J5865*$P5865,0))</f>
        <v>0</v>
      </c>
      <c r="S5865" t="str">
        <f t="shared" si="825"/>
        <v/>
      </c>
      <c r="T5865" t="str">
        <f t="shared" si="826"/>
        <v/>
      </c>
      <c r="U5865" t="str">
        <f t="shared" si="827"/>
        <v/>
      </c>
    </row>
    <row r="5866" spans="12:21" ht="15" customHeight="1" x14ac:dyDescent="0.15">
      <c r="L5866" s="244" t="str">
        <f t="shared" si="828"/>
        <v/>
      </c>
      <c r="M5866" s="245" t="str">
        <f t="shared" si="829"/>
        <v/>
      </c>
      <c r="N5866" s="244" t="str">
        <f t="shared" si="830"/>
        <v/>
      </c>
      <c r="O5866" s="244" t="str">
        <f t="shared" si="831"/>
        <v/>
      </c>
      <c r="P5866">
        <f>IF($I5866&lt;&gt;"",$I5866,IF($E5866="SGD",1,IF($E5866="USD",Settings!$B$22,IF($E5866="HKD",Settings!$B$23,1))))</f>
        <v>1</v>
      </c>
      <c r="Q5866">
        <f t="shared" si="832"/>
        <v>0</v>
      </c>
      <c r="R5866">
        <f t="shared" si="833"/>
        <v>0</v>
      </c>
      <c r="S5866" t="str">
        <f t="shared" si="825"/>
        <v/>
      </c>
      <c r="T5866" t="str">
        <f t="shared" si="826"/>
        <v/>
      </c>
      <c r="U5866" t="str">
        <f t="shared" si="827"/>
        <v/>
      </c>
    </row>
    <row r="5867" spans="12:21" ht="15" customHeight="1" x14ac:dyDescent="0.15">
      <c r="L5867" s="244" t="str">
        <f t="shared" si="828"/>
        <v/>
      </c>
      <c r="M5867" s="245" t="str">
        <f t="shared" si="829"/>
        <v/>
      </c>
      <c r="N5867" s="244" t="str">
        <f t="shared" si="830"/>
        <v/>
      </c>
      <c r="O5867" s="244" t="str">
        <f t="shared" si="831"/>
        <v/>
      </c>
      <c r="P5867">
        <f>IF($I5867&lt;&gt;"",$I5867,IF($E5867="SGD",1,IF($E5867="USD",Settings!$B$22,IF($E5867="HKD",Settings!$B$23,1))))</f>
        <v>1</v>
      </c>
      <c r="Q5867">
        <f t="shared" si="832"/>
        <v>0</v>
      </c>
      <c r="R5867">
        <f t="shared" si="833"/>
        <v>0</v>
      </c>
      <c r="S5867" t="str">
        <f t="shared" si="825"/>
        <v/>
      </c>
      <c r="T5867" t="str">
        <f t="shared" si="826"/>
        <v/>
      </c>
      <c r="U5867" t="str">
        <f t="shared" si="827"/>
        <v/>
      </c>
    </row>
    <row r="5868" spans="12:21" ht="15" customHeight="1" x14ac:dyDescent="0.15">
      <c r="L5868" s="244" t="str">
        <f t="shared" si="828"/>
        <v/>
      </c>
      <c r="M5868" s="245" t="str">
        <f t="shared" si="829"/>
        <v/>
      </c>
      <c r="N5868" s="244" t="str">
        <f t="shared" si="830"/>
        <v/>
      </c>
      <c r="O5868" s="244" t="str">
        <f t="shared" si="831"/>
        <v/>
      </c>
      <c r="P5868">
        <f>IF($I5868&lt;&gt;"",$I5868,IF($E5868="SGD",1,IF($E5868="USD",Settings!$B$22,IF($E5868="HKD",Settings!$B$23,1))))</f>
        <v>1</v>
      </c>
      <c r="Q5868">
        <f t="shared" si="832"/>
        <v>0</v>
      </c>
      <c r="R5868">
        <f t="shared" si="833"/>
        <v>0</v>
      </c>
      <c r="S5868" t="str">
        <f t="shared" si="825"/>
        <v/>
      </c>
      <c r="T5868" t="str">
        <f t="shared" si="826"/>
        <v/>
      </c>
      <c r="U5868" t="str">
        <f t="shared" si="827"/>
        <v/>
      </c>
    </row>
    <row r="5869" spans="12:21" ht="15" customHeight="1" x14ac:dyDescent="0.15">
      <c r="L5869" s="244" t="str">
        <f t="shared" si="828"/>
        <v/>
      </c>
      <c r="M5869" s="245" t="str">
        <f t="shared" si="829"/>
        <v/>
      </c>
      <c r="N5869" s="244" t="str">
        <f t="shared" si="830"/>
        <v/>
      </c>
      <c r="O5869" s="244" t="str">
        <f t="shared" si="831"/>
        <v/>
      </c>
      <c r="P5869">
        <f>IF($I5869&lt;&gt;"",$I5869,IF($E5869="SGD",1,IF($E5869="USD",Settings!$B$22,IF($E5869="HKD",Settings!$B$23,1))))</f>
        <v>1</v>
      </c>
      <c r="Q5869">
        <f t="shared" si="832"/>
        <v>0</v>
      </c>
      <c r="R5869">
        <f t="shared" si="833"/>
        <v>0</v>
      </c>
      <c r="S5869" t="str">
        <f t="shared" si="825"/>
        <v/>
      </c>
      <c r="T5869" t="str">
        <f t="shared" si="826"/>
        <v/>
      </c>
      <c r="U5869" t="str">
        <f t="shared" si="827"/>
        <v/>
      </c>
    </row>
    <row r="5870" spans="12:21" ht="15" customHeight="1" x14ac:dyDescent="0.15">
      <c r="L5870" s="244" t="str">
        <f t="shared" si="828"/>
        <v/>
      </c>
      <c r="M5870" s="245" t="str">
        <f t="shared" si="829"/>
        <v/>
      </c>
      <c r="N5870" s="244" t="str">
        <f t="shared" si="830"/>
        <v/>
      </c>
      <c r="O5870" s="244" t="str">
        <f t="shared" si="831"/>
        <v/>
      </c>
      <c r="P5870">
        <f>IF($I5870&lt;&gt;"",$I5870,IF($E5870="SGD",1,IF($E5870="USD",Settings!$B$22,IF($E5870="HKD",Settings!$B$23,1))))</f>
        <v>1</v>
      </c>
      <c r="Q5870">
        <f t="shared" si="832"/>
        <v>0</v>
      </c>
      <c r="R5870">
        <f t="shared" si="833"/>
        <v>0</v>
      </c>
      <c r="S5870" t="str">
        <f t="shared" si="825"/>
        <v/>
      </c>
      <c r="T5870" t="str">
        <f t="shared" si="826"/>
        <v/>
      </c>
      <c r="U5870" t="str">
        <f t="shared" si="827"/>
        <v/>
      </c>
    </row>
    <row r="5871" spans="12:21" ht="15" customHeight="1" x14ac:dyDescent="0.15">
      <c r="L5871" s="244" t="str">
        <f t="shared" si="828"/>
        <v/>
      </c>
      <c r="M5871" s="245" t="str">
        <f t="shared" si="829"/>
        <v/>
      </c>
      <c r="N5871" s="244" t="str">
        <f t="shared" si="830"/>
        <v/>
      </c>
      <c r="O5871" s="244" t="str">
        <f t="shared" si="831"/>
        <v/>
      </c>
      <c r="P5871">
        <f>IF($I5871&lt;&gt;"",$I5871,IF($E5871="SGD",1,IF($E5871="USD",Settings!$B$22,IF($E5871="HKD",Settings!$B$23,1))))</f>
        <v>1</v>
      </c>
      <c r="Q5871">
        <f t="shared" si="832"/>
        <v>0</v>
      </c>
      <c r="R5871">
        <f t="shared" si="833"/>
        <v>0</v>
      </c>
      <c r="S5871" t="str">
        <f t="shared" si="825"/>
        <v/>
      </c>
      <c r="T5871" t="str">
        <f t="shared" si="826"/>
        <v/>
      </c>
      <c r="U5871" t="str">
        <f t="shared" si="827"/>
        <v/>
      </c>
    </row>
    <row r="5872" spans="12:21" ht="15" customHeight="1" x14ac:dyDescent="0.15">
      <c r="L5872" s="244" t="str">
        <f t="shared" si="828"/>
        <v/>
      </c>
      <c r="M5872" s="245" t="str">
        <f t="shared" si="829"/>
        <v/>
      </c>
      <c r="N5872" s="244" t="str">
        <f t="shared" si="830"/>
        <v/>
      </c>
      <c r="O5872" s="244" t="str">
        <f t="shared" si="831"/>
        <v/>
      </c>
      <c r="P5872">
        <f>IF($I5872&lt;&gt;"",$I5872,IF($E5872="SGD",1,IF($E5872="USD",Settings!$B$22,IF($E5872="HKD",Settings!$B$23,1))))</f>
        <v>1</v>
      </c>
      <c r="Q5872">
        <f t="shared" si="832"/>
        <v>0</v>
      </c>
      <c r="R5872">
        <f t="shared" si="833"/>
        <v>0</v>
      </c>
      <c r="S5872" t="str">
        <f t="shared" si="825"/>
        <v/>
      </c>
      <c r="T5872" t="str">
        <f t="shared" si="826"/>
        <v/>
      </c>
      <c r="U5872" t="str">
        <f t="shared" si="827"/>
        <v/>
      </c>
    </row>
    <row r="5873" spans="12:21" ht="15" customHeight="1" x14ac:dyDescent="0.15">
      <c r="L5873" s="244" t="str">
        <f t="shared" si="828"/>
        <v/>
      </c>
      <c r="M5873" s="245" t="str">
        <f t="shared" si="829"/>
        <v/>
      </c>
      <c r="N5873" s="244" t="str">
        <f t="shared" si="830"/>
        <v/>
      </c>
      <c r="O5873" s="244" t="str">
        <f t="shared" si="831"/>
        <v/>
      </c>
      <c r="P5873">
        <f>IF($I5873&lt;&gt;"",$I5873,IF($E5873="SGD",1,IF($E5873="USD",Settings!$B$22,IF($E5873="HKD",Settings!$B$23,1))))</f>
        <v>1</v>
      </c>
      <c r="Q5873">
        <f t="shared" si="832"/>
        <v>0</v>
      </c>
      <c r="R5873">
        <f t="shared" si="833"/>
        <v>0</v>
      </c>
      <c r="S5873" t="str">
        <f t="shared" si="825"/>
        <v/>
      </c>
      <c r="T5873" t="str">
        <f t="shared" si="826"/>
        <v/>
      </c>
      <c r="U5873" t="str">
        <f t="shared" si="827"/>
        <v/>
      </c>
    </row>
    <row r="5874" spans="12:21" ht="15" customHeight="1" x14ac:dyDescent="0.15">
      <c r="L5874" s="244" t="str">
        <f t="shared" si="828"/>
        <v/>
      </c>
      <c r="M5874" s="245" t="str">
        <f t="shared" si="829"/>
        <v/>
      </c>
      <c r="N5874" s="244" t="str">
        <f t="shared" si="830"/>
        <v/>
      </c>
      <c r="O5874" s="244" t="str">
        <f t="shared" si="831"/>
        <v/>
      </c>
      <c r="P5874">
        <f>IF($I5874&lt;&gt;"",$I5874,IF($E5874="SGD",1,IF($E5874="USD",Settings!$B$22,IF($E5874="HKD",Settings!$B$23,1))))</f>
        <v>1</v>
      </c>
      <c r="Q5874">
        <f t="shared" si="832"/>
        <v>0</v>
      </c>
      <c r="R5874">
        <f t="shared" si="833"/>
        <v>0</v>
      </c>
      <c r="S5874" t="str">
        <f t="shared" si="825"/>
        <v/>
      </c>
      <c r="T5874" t="str">
        <f t="shared" si="826"/>
        <v/>
      </c>
      <c r="U5874" t="str">
        <f t="shared" si="827"/>
        <v/>
      </c>
    </row>
    <row r="5875" spans="12:21" ht="15" customHeight="1" x14ac:dyDescent="0.15">
      <c r="L5875" s="244" t="str">
        <f t="shared" si="828"/>
        <v/>
      </c>
      <c r="M5875" s="245" t="str">
        <f t="shared" si="829"/>
        <v/>
      </c>
      <c r="N5875" s="244" t="str">
        <f t="shared" si="830"/>
        <v/>
      </c>
      <c r="O5875" s="244" t="str">
        <f t="shared" si="831"/>
        <v/>
      </c>
      <c r="P5875">
        <f>IF($I5875&lt;&gt;"",$I5875,IF($E5875="SGD",1,IF($E5875="USD",Settings!$B$22,IF($E5875="HKD",Settings!$B$23,1))))</f>
        <v>1</v>
      </c>
      <c r="Q5875">
        <f t="shared" si="832"/>
        <v>0</v>
      </c>
      <c r="R5875">
        <f t="shared" si="833"/>
        <v>0</v>
      </c>
      <c r="S5875" t="str">
        <f t="shared" si="825"/>
        <v/>
      </c>
      <c r="T5875" t="str">
        <f t="shared" si="826"/>
        <v/>
      </c>
      <c r="U5875" t="str">
        <f t="shared" si="827"/>
        <v/>
      </c>
    </row>
    <row r="5876" spans="12:21" ht="15" customHeight="1" x14ac:dyDescent="0.15">
      <c r="L5876" s="244" t="str">
        <f t="shared" si="828"/>
        <v/>
      </c>
      <c r="M5876" s="245" t="str">
        <f t="shared" si="829"/>
        <v/>
      </c>
      <c r="N5876" s="244" t="str">
        <f t="shared" si="830"/>
        <v/>
      </c>
      <c r="O5876" s="244" t="str">
        <f t="shared" si="831"/>
        <v/>
      </c>
      <c r="P5876">
        <f>IF($I5876&lt;&gt;"",$I5876,IF($E5876="SGD",1,IF($E5876="USD",Settings!$B$22,IF($E5876="HKD",Settings!$B$23,1))))</f>
        <v>1</v>
      </c>
      <c r="Q5876">
        <f t="shared" si="832"/>
        <v>0</v>
      </c>
      <c r="R5876">
        <f t="shared" si="833"/>
        <v>0</v>
      </c>
      <c r="S5876" t="str">
        <f t="shared" si="825"/>
        <v/>
      </c>
      <c r="T5876" t="str">
        <f t="shared" si="826"/>
        <v/>
      </c>
      <c r="U5876" t="str">
        <f t="shared" si="827"/>
        <v/>
      </c>
    </row>
    <row r="5877" spans="12:21" ht="15" customHeight="1" x14ac:dyDescent="0.15">
      <c r="L5877" s="244" t="str">
        <f t="shared" si="828"/>
        <v/>
      </c>
      <c r="M5877" s="245" t="str">
        <f t="shared" si="829"/>
        <v/>
      </c>
      <c r="N5877" s="244" t="str">
        <f t="shared" si="830"/>
        <v/>
      </c>
      <c r="O5877" s="244" t="str">
        <f t="shared" si="831"/>
        <v/>
      </c>
      <c r="P5877">
        <f>IF($I5877&lt;&gt;"",$I5877,IF($E5877="SGD",1,IF($E5877="USD",Settings!$B$22,IF($E5877="HKD",Settings!$B$23,1))))</f>
        <v>1</v>
      </c>
      <c r="Q5877">
        <f t="shared" si="832"/>
        <v>0</v>
      </c>
      <c r="R5877">
        <f t="shared" si="833"/>
        <v>0</v>
      </c>
      <c r="S5877" t="str">
        <f t="shared" si="825"/>
        <v/>
      </c>
      <c r="T5877" t="str">
        <f t="shared" si="826"/>
        <v/>
      </c>
      <c r="U5877" t="str">
        <f t="shared" si="827"/>
        <v/>
      </c>
    </row>
    <row r="5878" spans="12:21" ht="15" customHeight="1" x14ac:dyDescent="0.15">
      <c r="L5878" s="244" t="str">
        <f t="shared" si="828"/>
        <v/>
      </c>
      <c r="M5878" s="245" t="str">
        <f t="shared" si="829"/>
        <v/>
      </c>
      <c r="N5878" s="244" t="str">
        <f t="shared" si="830"/>
        <v/>
      </c>
      <c r="O5878" s="244" t="str">
        <f t="shared" si="831"/>
        <v/>
      </c>
      <c r="P5878">
        <f>IF($I5878&lt;&gt;"",$I5878,IF($E5878="SGD",1,IF($E5878="USD",Settings!$B$22,IF($E5878="HKD",Settings!$B$23,1))))</f>
        <v>1</v>
      </c>
      <c r="Q5878">
        <f t="shared" si="832"/>
        <v>0</v>
      </c>
      <c r="R5878">
        <f t="shared" si="833"/>
        <v>0</v>
      </c>
      <c r="S5878" t="str">
        <f t="shared" si="825"/>
        <v/>
      </c>
      <c r="T5878" t="str">
        <f t="shared" si="826"/>
        <v/>
      </c>
      <c r="U5878" t="str">
        <f t="shared" si="827"/>
        <v/>
      </c>
    </row>
    <row r="5879" spans="12:21" ht="15" customHeight="1" x14ac:dyDescent="0.15">
      <c r="L5879" s="244" t="str">
        <f t="shared" si="828"/>
        <v/>
      </c>
      <c r="M5879" s="245" t="str">
        <f t="shared" si="829"/>
        <v/>
      </c>
      <c r="N5879" s="244" t="str">
        <f t="shared" si="830"/>
        <v/>
      </c>
      <c r="O5879" s="244" t="str">
        <f t="shared" si="831"/>
        <v/>
      </c>
      <c r="P5879">
        <f>IF($I5879&lt;&gt;"",$I5879,IF($E5879="SGD",1,IF($E5879="USD",Settings!$B$22,IF($E5879="HKD",Settings!$B$23,1))))</f>
        <v>1</v>
      </c>
      <c r="Q5879">
        <f t="shared" si="832"/>
        <v>0</v>
      </c>
      <c r="R5879">
        <f t="shared" si="833"/>
        <v>0</v>
      </c>
      <c r="S5879" t="str">
        <f t="shared" si="825"/>
        <v/>
      </c>
      <c r="T5879" t="str">
        <f t="shared" si="826"/>
        <v/>
      </c>
      <c r="U5879" t="str">
        <f t="shared" si="827"/>
        <v/>
      </c>
    </row>
    <row r="5880" spans="12:21" ht="15" customHeight="1" x14ac:dyDescent="0.15">
      <c r="L5880" s="244" t="str">
        <f t="shared" si="828"/>
        <v/>
      </c>
      <c r="M5880" s="245" t="str">
        <f t="shared" si="829"/>
        <v/>
      </c>
      <c r="N5880" s="244" t="str">
        <f t="shared" si="830"/>
        <v/>
      </c>
      <c r="O5880" s="244" t="str">
        <f t="shared" si="831"/>
        <v/>
      </c>
      <c r="P5880">
        <f>IF($I5880&lt;&gt;"",$I5880,IF($E5880="SGD",1,IF($E5880="USD",Settings!$B$22,IF($E5880="HKD",Settings!$B$23,1))))</f>
        <v>1</v>
      </c>
      <c r="Q5880">
        <f t="shared" si="832"/>
        <v>0</v>
      </c>
      <c r="R5880">
        <f t="shared" si="833"/>
        <v>0</v>
      </c>
      <c r="S5880" t="str">
        <f t="shared" si="825"/>
        <v/>
      </c>
      <c r="T5880" t="str">
        <f t="shared" si="826"/>
        <v/>
      </c>
      <c r="U5880" t="str">
        <f t="shared" si="827"/>
        <v/>
      </c>
    </row>
    <row r="5881" spans="12:21" ht="15" customHeight="1" x14ac:dyDescent="0.15">
      <c r="L5881" s="244" t="str">
        <f t="shared" si="828"/>
        <v/>
      </c>
      <c r="M5881" s="245" t="str">
        <f t="shared" si="829"/>
        <v/>
      </c>
      <c r="N5881" s="244" t="str">
        <f t="shared" si="830"/>
        <v/>
      </c>
      <c r="O5881" s="244" t="str">
        <f t="shared" si="831"/>
        <v/>
      </c>
      <c r="P5881">
        <f>IF($I5881&lt;&gt;"",$I5881,IF($E5881="SGD",1,IF($E5881="USD",Settings!$B$22,IF($E5881="HKD",Settings!$B$23,1))))</f>
        <v>1</v>
      </c>
      <c r="Q5881">
        <f t="shared" si="832"/>
        <v>0</v>
      </c>
      <c r="R5881">
        <f t="shared" si="833"/>
        <v>0</v>
      </c>
      <c r="S5881" t="str">
        <f t="shared" si="825"/>
        <v/>
      </c>
      <c r="T5881" t="str">
        <f t="shared" si="826"/>
        <v/>
      </c>
      <c r="U5881" t="str">
        <f t="shared" si="827"/>
        <v/>
      </c>
    </row>
    <row r="5882" spans="12:21" ht="15" customHeight="1" x14ac:dyDescent="0.15">
      <c r="L5882" s="244" t="str">
        <f t="shared" si="828"/>
        <v/>
      </c>
      <c r="M5882" s="245" t="str">
        <f t="shared" si="829"/>
        <v/>
      </c>
      <c r="N5882" s="244" t="str">
        <f t="shared" si="830"/>
        <v/>
      </c>
      <c r="O5882" s="244" t="str">
        <f t="shared" si="831"/>
        <v/>
      </c>
      <c r="P5882">
        <f>IF($I5882&lt;&gt;"",$I5882,IF($E5882="SGD",1,IF($E5882="USD",Settings!$B$22,IF($E5882="HKD",Settings!$B$23,1))))</f>
        <v>1</v>
      </c>
      <c r="Q5882">
        <f t="shared" si="832"/>
        <v>0</v>
      </c>
      <c r="R5882">
        <f t="shared" si="833"/>
        <v>0</v>
      </c>
      <c r="S5882" t="str">
        <f t="shared" si="825"/>
        <v/>
      </c>
      <c r="T5882" t="str">
        <f t="shared" si="826"/>
        <v/>
      </c>
      <c r="U5882" t="str">
        <f t="shared" si="827"/>
        <v/>
      </c>
    </row>
    <row r="5883" spans="12:21" ht="15" customHeight="1" x14ac:dyDescent="0.15">
      <c r="L5883" s="244" t="str">
        <f t="shared" si="828"/>
        <v/>
      </c>
      <c r="M5883" s="245" t="str">
        <f t="shared" si="829"/>
        <v/>
      </c>
      <c r="N5883" s="244" t="str">
        <f t="shared" si="830"/>
        <v/>
      </c>
      <c r="O5883" s="244" t="str">
        <f t="shared" si="831"/>
        <v/>
      </c>
      <c r="P5883">
        <f>IF($I5883&lt;&gt;"",$I5883,IF($E5883="SGD",1,IF($E5883="USD",Settings!$B$22,IF($E5883="HKD",Settings!$B$23,1))))</f>
        <v>1</v>
      </c>
      <c r="Q5883">
        <f t="shared" si="832"/>
        <v>0</v>
      </c>
      <c r="R5883">
        <f t="shared" si="833"/>
        <v>0</v>
      </c>
      <c r="S5883" t="str">
        <f t="shared" si="825"/>
        <v/>
      </c>
      <c r="T5883" t="str">
        <f t="shared" si="826"/>
        <v/>
      </c>
      <c r="U5883" t="str">
        <f t="shared" si="827"/>
        <v/>
      </c>
    </row>
    <row r="5884" spans="12:21" ht="15" customHeight="1" x14ac:dyDescent="0.15">
      <c r="L5884" s="244" t="str">
        <f t="shared" si="828"/>
        <v/>
      </c>
      <c r="M5884" s="245" t="str">
        <f t="shared" si="829"/>
        <v/>
      </c>
      <c r="N5884" s="244" t="str">
        <f t="shared" si="830"/>
        <v/>
      </c>
      <c r="O5884" s="244" t="str">
        <f t="shared" si="831"/>
        <v/>
      </c>
      <c r="P5884">
        <f>IF($I5884&lt;&gt;"",$I5884,IF($E5884="SGD",1,IF($E5884="USD",Settings!$B$22,IF($E5884="HKD",Settings!$B$23,1))))</f>
        <v>1</v>
      </c>
      <c r="Q5884">
        <f t="shared" si="832"/>
        <v>0</v>
      </c>
      <c r="R5884">
        <f t="shared" si="833"/>
        <v>0</v>
      </c>
      <c r="S5884" t="str">
        <f t="shared" si="825"/>
        <v/>
      </c>
      <c r="T5884" t="str">
        <f t="shared" si="826"/>
        <v/>
      </c>
      <c r="U5884" t="str">
        <f t="shared" si="827"/>
        <v/>
      </c>
    </row>
    <row r="5885" spans="12:21" ht="15" customHeight="1" x14ac:dyDescent="0.15">
      <c r="L5885" s="244" t="str">
        <f t="shared" si="828"/>
        <v/>
      </c>
      <c r="M5885" s="245" t="str">
        <f t="shared" si="829"/>
        <v/>
      </c>
      <c r="N5885" s="244" t="str">
        <f t="shared" si="830"/>
        <v/>
      </c>
      <c r="O5885" s="244" t="str">
        <f t="shared" si="831"/>
        <v/>
      </c>
      <c r="P5885">
        <f>IF($I5885&lt;&gt;"",$I5885,IF($E5885="SGD",1,IF($E5885="USD",Settings!$B$22,IF($E5885="HKD",Settings!$B$23,1))))</f>
        <v>1</v>
      </c>
      <c r="Q5885">
        <f t="shared" si="832"/>
        <v>0</v>
      </c>
      <c r="R5885">
        <f t="shared" si="833"/>
        <v>0</v>
      </c>
      <c r="S5885" t="str">
        <f t="shared" si="825"/>
        <v/>
      </c>
      <c r="T5885" t="str">
        <f t="shared" si="826"/>
        <v/>
      </c>
      <c r="U5885" t="str">
        <f t="shared" si="827"/>
        <v/>
      </c>
    </row>
    <row r="5886" spans="12:21" ht="15" customHeight="1" x14ac:dyDescent="0.15">
      <c r="L5886" s="244" t="str">
        <f t="shared" si="828"/>
        <v/>
      </c>
      <c r="M5886" s="245" t="str">
        <f t="shared" si="829"/>
        <v/>
      </c>
      <c r="N5886" s="244" t="str">
        <f t="shared" si="830"/>
        <v/>
      </c>
      <c r="O5886" s="244" t="str">
        <f t="shared" si="831"/>
        <v/>
      </c>
      <c r="P5886">
        <f>IF($I5886&lt;&gt;"",$I5886,IF($E5886="SGD",1,IF($E5886="USD",Settings!$B$22,IF($E5886="HKD",Settings!$B$23,1))))</f>
        <v>1</v>
      </c>
      <c r="Q5886">
        <f t="shared" si="832"/>
        <v>0</v>
      </c>
      <c r="R5886">
        <f t="shared" si="833"/>
        <v>0</v>
      </c>
      <c r="S5886" t="str">
        <f t="shared" si="825"/>
        <v/>
      </c>
      <c r="T5886" t="str">
        <f t="shared" si="826"/>
        <v/>
      </c>
      <c r="U5886" t="str">
        <f t="shared" si="827"/>
        <v/>
      </c>
    </row>
    <row r="5887" spans="12:21" ht="15" customHeight="1" x14ac:dyDescent="0.15">
      <c r="L5887" s="244" t="str">
        <f t="shared" si="828"/>
        <v/>
      </c>
      <c r="M5887" s="245" t="str">
        <f t="shared" si="829"/>
        <v/>
      </c>
      <c r="N5887" s="244" t="str">
        <f t="shared" si="830"/>
        <v/>
      </c>
      <c r="O5887" s="244" t="str">
        <f t="shared" si="831"/>
        <v/>
      </c>
      <c r="P5887">
        <f>IF($I5887&lt;&gt;"",$I5887,IF($E5887="SGD",1,IF($E5887="USD",Settings!$B$22,IF($E5887="HKD",Settings!$B$23,1))))</f>
        <v>1</v>
      </c>
      <c r="Q5887">
        <f t="shared" si="832"/>
        <v>0</v>
      </c>
      <c r="R5887">
        <f t="shared" si="833"/>
        <v>0</v>
      </c>
      <c r="S5887" t="str">
        <f t="shared" si="825"/>
        <v/>
      </c>
      <c r="T5887" t="str">
        <f t="shared" si="826"/>
        <v/>
      </c>
      <c r="U5887" t="str">
        <f t="shared" si="827"/>
        <v/>
      </c>
    </row>
    <row r="5888" spans="12:21" ht="15" customHeight="1" x14ac:dyDescent="0.15">
      <c r="L5888" s="244" t="str">
        <f t="shared" si="828"/>
        <v/>
      </c>
      <c r="M5888" s="245" t="str">
        <f t="shared" si="829"/>
        <v/>
      </c>
      <c r="N5888" s="244" t="str">
        <f t="shared" si="830"/>
        <v/>
      </c>
      <c r="O5888" s="244" t="str">
        <f t="shared" si="831"/>
        <v/>
      </c>
      <c r="P5888">
        <f>IF($I5888&lt;&gt;"",$I5888,IF($E5888="SGD",1,IF($E5888="USD",Settings!$B$22,IF($E5888="HKD",Settings!$B$23,1))))</f>
        <v>1</v>
      </c>
      <c r="Q5888">
        <f t="shared" si="832"/>
        <v>0</v>
      </c>
      <c r="R5888">
        <f t="shared" si="833"/>
        <v>0</v>
      </c>
      <c r="S5888" t="str">
        <f t="shared" si="825"/>
        <v/>
      </c>
      <c r="T5888" t="str">
        <f t="shared" si="826"/>
        <v/>
      </c>
      <c r="U5888" t="str">
        <f t="shared" si="827"/>
        <v/>
      </c>
    </row>
    <row r="5889" spans="12:21" ht="15" customHeight="1" x14ac:dyDescent="0.15">
      <c r="L5889" s="244" t="str">
        <f t="shared" si="828"/>
        <v/>
      </c>
      <c r="M5889" s="245" t="str">
        <f t="shared" si="829"/>
        <v/>
      </c>
      <c r="N5889" s="244" t="str">
        <f t="shared" si="830"/>
        <v/>
      </c>
      <c r="O5889" s="244" t="str">
        <f t="shared" si="831"/>
        <v/>
      </c>
      <c r="P5889">
        <f>IF($I5889&lt;&gt;"",$I5889,IF($E5889="SGD",1,IF($E5889="USD",Settings!$B$22,IF($E5889="HKD",Settings!$B$23,1))))</f>
        <v>1</v>
      </c>
      <c r="Q5889">
        <f t="shared" si="832"/>
        <v>0</v>
      </c>
      <c r="R5889">
        <f t="shared" si="833"/>
        <v>0</v>
      </c>
      <c r="S5889" t="str">
        <f t="shared" si="825"/>
        <v/>
      </c>
      <c r="T5889" t="str">
        <f t="shared" si="826"/>
        <v/>
      </c>
      <c r="U5889" t="str">
        <f t="shared" si="827"/>
        <v/>
      </c>
    </row>
    <row r="5890" spans="12:21" ht="15" customHeight="1" x14ac:dyDescent="0.15">
      <c r="L5890" s="244" t="str">
        <f t="shared" si="828"/>
        <v/>
      </c>
      <c r="M5890" s="245" t="str">
        <f t="shared" si="829"/>
        <v/>
      </c>
      <c r="N5890" s="244" t="str">
        <f t="shared" si="830"/>
        <v/>
      </c>
      <c r="O5890" s="244" t="str">
        <f t="shared" si="831"/>
        <v/>
      </c>
      <c r="P5890">
        <f>IF($I5890&lt;&gt;"",$I5890,IF($E5890="SGD",1,IF($E5890="USD",Settings!$B$22,IF($E5890="HKD",Settings!$B$23,1))))</f>
        <v>1</v>
      </c>
      <c r="Q5890">
        <f t="shared" si="832"/>
        <v>0</v>
      </c>
      <c r="R5890">
        <f t="shared" si="833"/>
        <v>0</v>
      </c>
      <c r="S5890" t="str">
        <f t="shared" ref="S5890:S5953" si="834">IF(L5890="","",SUMIFS($M:$M,$L:$L,L5890,$T:$T,"&lt;="&amp;T5890))</f>
        <v/>
      </c>
      <c r="T5890" t="str">
        <f t="shared" ref="T5890:T5953" si="835">IF(L5890="","",INT(G5890)*100000+ROW())</f>
        <v/>
      </c>
      <c r="U5890" t="str">
        <f t="shared" ref="U5890:U5953" si="836">IF(L5890="","",IF(AND(COUNTIFS($L:$L,L5890,$S:$S,"&gt;-0.000001",$S:$S,"&lt;0.000001",$T:$T,"&gt;"&amp;T5890)=0,ABS(S5890)&gt;0.000001),1,0))</f>
        <v/>
      </c>
    </row>
    <row r="5891" spans="12:21" ht="15" customHeight="1" x14ac:dyDescent="0.15">
      <c r="L5891" s="244" t="str">
        <f t="shared" si="828"/>
        <v/>
      </c>
      <c r="M5891" s="245" t="str">
        <f t="shared" si="829"/>
        <v/>
      </c>
      <c r="N5891" s="244" t="str">
        <f t="shared" si="830"/>
        <v/>
      </c>
      <c r="O5891" s="244" t="str">
        <f t="shared" si="831"/>
        <v/>
      </c>
      <c r="P5891">
        <f>IF($I5891&lt;&gt;"",$I5891,IF($E5891="SGD",1,IF($E5891="USD",Settings!$B$22,IF($E5891="HKD",Settings!$B$23,1))))</f>
        <v>1</v>
      </c>
      <c r="Q5891">
        <f t="shared" si="832"/>
        <v>0</v>
      </c>
      <c r="R5891">
        <f t="shared" si="833"/>
        <v>0</v>
      </c>
      <c r="S5891" t="str">
        <f t="shared" si="834"/>
        <v/>
      </c>
      <c r="T5891" t="str">
        <f t="shared" si="835"/>
        <v/>
      </c>
      <c r="U5891" t="str">
        <f t="shared" si="836"/>
        <v/>
      </c>
    </row>
    <row r="5892" spans="12:21" ht="15" customHeight="1" x14ac:dyDescent="0.15">
      <c r="L5892" s="244" t="str">
        <f t="shared" si="828"/>
        <v/>
      </c>
      <c r="M5892" s="245" t="str">
        <f t="shared" si="829"/>
        <v/>
      </c>
      <c r="N5892" s="244" t="str">
        <f t="shared" si="830"/>
        <v/>
      </c>
      <c r="O5892" s="244" t="str">
        <f t="shared" si="831"/>
        <v/>
      </c>
      <c r="P5892">
        <f>IF($I5892&lt;&gt;"",$I5892,IF($E5892="SGD",1,IF($E5892="USD",Settings!$B$22,IF($E5892="HKD",Settings!$B$23,1))))</f>
        <v>1</v>
      </c>
      <c r="Q5892">
        <f t="shared" si="832"/>
        <v>0</v>
      </c>
      <c r="R5892">
        <f t="shared" si="833"/>
        <v>0</v>
      </c>
      <c r="S5892" t="str">
        <f t="shared" si="834"/>
        <v/>
      </c>
      <c r="T5892" t="str">
        <f t="shared" si="835"/>
        <v/>
      </c>
      <c r="U5892" t="str">
        <f t="shared" si="836"/>
        <v/>
      </c>
    </row>
    <row r="5893" spans="12:21" ht="15" customHeight="1" x14ac:dyDescent="0.15">
      <c r="L5893" s="244" t="str">
        <f t="shared" si="828"/>
        <v/>
      </c>
      <c r="M5893" s="245" t="str">
        <f t="shared" si="829"/>
        <v/>
      </c>
      <c r="N5893" s="244" t="str">
        <f t="shared" si="830"/>
        <v/>
      </c>
      <c r="O5893" s="244" t="str">
        <f t="shared" si="831"/>
        <v/>
      </c>
      <c r="P5893">
        <f>IF($I5893&lt;&gt;"",$I5893,IF($E5893="SGD",1,IF($E5893="USD",Settings!$B$22,IF($E5893="HKD",Settings!$B$23,1))))</f>
        <v>1</v>
      </c>
      <c r="Q5893">
        <f t="shared" si="832"/>
        <v>0</v>
      </c>
      <c r="R5893">
        <f t="shared" si="833"/>
        <v>0</v>
      </c>
      <c r="S5893" t="str">
        <f t="shared" si="834"/>
        <v/>
      </c>
      <c r="T5893" t="str">
        <f t="shared" si="835"/>
        <v/>
      </c>
      <c r="U5893" t="str">
        <f t="shared" si="836"/>
        <v/>
      </c>
    </row>
    <row r="5894" spans="12:21" ht="15" customHeight="1" x14ac:dyDescent="0.15">
      <c r="L5894" s="244" t="str">
        <f t="shared" si="828"/>
        <v/>
      </c>
      <c r="M5894" s="245" t="str">
        <f t="shared" si="829"/>
        <v/>
      </c>
      <c r="N5894" s="244" t="str">
        <f t="shared" si="830"/>
        <v/>
      </c>
      <c r="O5894" s="244" t="str">
        <f t="shared" si="831"/>
        <v/>
      </c>
      <c r="P5894">
        <f>IF($I5894&lt;&gt;"",$I5894,IF($E5894="SGD",1,IF($E5894="USD",Settings!$B$22,IF($E5894="HKD",Settings!$B$23,1))))</f>
        <v>1</v>
      </c>
      <c r="Q5894">
        <f t="shared" si="832"/>
        <v>0</v>
      </c>
      <c r="R5894">
        <f t="shared" si="833"/>
        <v>0</v>
      </c>
      <c r="S5894" t="str">
        <f t="shared" si="834"/>
        <v/>
      </c>
      <c r="T5894" t="str">
        <f t="shared" si="835"/>
        <v/>
      </c>
      <c r="U5894" t="str">
        <f t="shared" si="836"/>
        <v/>
      </c>
    </row>
    <row r="5895" spans="12:21" ht="15" customHeight="1" x14ac:dyDescent="0.15">
      <c r="L5895" s="244" t="str">
        <f t="shared" si="828"/>
        <v/>
      </c>
      <c r="M5895" s="245" t="str">
        <f t="shared" si="829"/>
        <v/>
      </c>
      <c r="N5895" s="244" t="str">
        <f t="shared" si="830"/>
        <v/>
      </c>
      <c r="O5895" s="244" t="str">
        <f t="shared" si="831"/>
        <v/>
      </c>
      <c r="P5895">
        <f>IF($I5895&lt;&gt;"",$I5895,IF($E5895="SGD",1,IF($E5895="USD",Settings!$B$22,IF($E5895="HKD",Settings!$B$23,1))))</f>
        <v>1</v>
      </c>
      <c r="Q5895">
        <f t="shared" si="832"/>
        <v>0</v>
      </c>
      <c r="R5895">
        <f t="shared" si="833"/>
        <v>0</v>
      </c>
      <c r="S5895" t="str">
        <f t="shared" si="834"/>
        <v/>
      </c>
      <c r="T5895" t="str">
        <f t="shared" si="835"/>
        <v/>
      </c>
      <c r="U5895" t="str">
        <f t="shared" si="836"/>
        <v/>
      </c>
    </row>
    <row r="5896" spans="12:21" ht="15" customHeight="1" x14ac:dyDescent="0.15">
      <c r="L5896" s="244" t="str">
        <f t="shared" si="828"/>
        <v/>
      </c>
      <c r="M5896" s="245" t="str">
        <f t="shared" si="829"/>
        <v/>
      </c>
      <c r="N5896" s="244" t="str">
        <f t="shared" si="830"/>
        <v/>
      </c>
      <c r="O5896" s="244" t="str">
        <f t="shared" si="831"/>
        <v/>
      </c>
      <c r="P5896">
        <f>IF($I5896&lt;&gt;"",$I5896,IF($E5896="SGD",1,IF($E5896="USD",Settings!$B$22,IF($E5896="HKD",Settings!$B$23,1))))</f>
        <v>1</v>
      </c>
      <c r="Q5896">
        <f t="shared" si="832"/>
        <v>0</v>
      </c>
      <c r="R5896">
        <f t="shared" si="833"/>
        <v>0</v>
      </c>
      <c r="S5896" t="str">
        <f t="shared" si="834"/>
        <v/>
      </c>
      <c r="T5896" t="str">
        <f t="shared" si="835"/>
        <v/>
      </c>
      <c r="U5896" t="str">
        <f t="shared" si="836"/>
        <v/>
      </c>
    </row>
    <row r="5897" spans="12:21" ht="15" customHeight="1" x14ac:dyDescent="0.15">
      <c r="L5897" s="244" t="str">
        <f t="shared" si="828"/>
        <v/>
      </c>
      <c r="M5897" s="245" t="str">
        <f t="shared" si="829"/>
        <v/>
      </c>
      <c r="N5897" s="244" t="str">
        <f t="shared" si="830"/>
        <v/>
      </c>
      <c r="O5897" s="244" t="str">
        <f t="shared" si="831"/>
        <v/>
      </c>
      <c r="P5897">
        <f>IF($I5897&lt;&gt;"",$I5897,IF($E5897="SGD",1,IF($E5897="USD",Settings!$B$22,IF($E5897="HKD",Settings!$B$23,1))))</f>
        <v>1</v>
      </c>
      <c r="Q5897">
        <f t="shared" si="832"/>
        <v>0</v>
      </c>
      <c r="R5897">
        <f t="shared" si="833"/>
        <v>0</v>
      </c>
      <c r="S5897" t="str">
        <f t="shared" si="834"/>
        <v/>
      </c>
      <c r="T5897" t="str">
        <f t="shared" si="835"/>
        <v/>
      </c>
      <c r="U5897" t="str">
        <f t="shared" si="836"/>
        <v/>
      </c>
    </row>
    <row r="5898" spans="12:21" ht="15" customHeight="1" x14ac:dyDescent="0.15">
      <c r="L5898" s="244" t="str">
        <f t="shared" si="828"/>
        <v/>
      </c>
      <c r="M5898" s="245" t="str">
        <f t="shared" si="829"/>
        <v/>
      </c>
      <c r="N5898" s="244" t="str">
        <f t="shared" si="830"/>
        <v/>
      </c>
      <c r="O5898" s="244" t="str">
        <f t="shared" si="831"/>
        <v/>
      </c>
      <c r="P5898">
        <f>IF($I5898&lt;&gt;"",$I5898,IF($E5898="SGD",1,IF($E5898="USD",Settings!$B$22,IF($E5898="HKD",Settings!$B$23,1))))</f>
        <v>1</v>
      </c>
      <c r="Q5898">
        <f t="shared" si="832"/>
        <v>0</v>
      </c>
      <c r="R5898">
        <f t="shared" si="833"/>
        <v>0</v>
      </c>
      <c r="S5898" t="str">
        <f t="shared" si="834"/>
        <v/>
      </c>
      <c r="T5898" t="str">
        <f t="shared" si="835"/>
        <v/>
      </c>
      <c r="U5898" t="str">
        <f t="shared" si="836"/>
        <v/>
      </c>
    </row>
    <row r="5899" spans="12:21" ht="15" customHeight="1" x14ac:dyDescent="0.15">
      <c r="L5899" s="244" t="str">
        <f t="shared" si="828"/>
        <v/>
      </c>
      <c r="M5899" s="245" t="str">
        <f t="shared" si="829"/>
        <v/>
      </c>
      <c r="N5899" s="244" t="str">
        <f t="shared" si="830"/>
        <v/>
      </c>
      <c r="O5899" s="244" t="str">
        <f t="shared" si="831"/>
        <v/>
      </c>
      <c r="P5899">
        <f>IF($I5899&lt;&gt;"",$I5899,IF($E5899="SGD",1,IF($E5899="USD",Settings!$B$22,IF($E5899="HKD",Settings!$B$23,1))))</f>
        <v>1</v>
      </c>
      <c r="Q5899">
        <f t="shared" si="832"/>
        <v>0</v>
      </c>
      <c r="R5899">
        <f t="shared" si="833"/>
        <v>0</v>
      </c>
      <c r="S5899" t="str">
        <f t="shared" si="834"/>
        <v/>
      </c>
      <c r="T5899" t="str">
        <f t="shared" si="835"/>
        <v/>
      </c>
      <c r="U5899" t="str">
        <f t="shared" si="836"/>
        <v/>
      </c>
    </row>
    <row r="5900" spans="12:21" ht="15" customHeight="1" x14ac:dyDescent="0.15">
      <c r="L5900" s="244" t="str">
        <f t="shared" si="828"/>
        <v/>
      </c>
      <c r="M5900" s="245" t="str">
        <f t="shared" si="829"/>
        <v/>
      </c>
      <c r="N5900" s="244" t="str">
        <f t="shared" si="830"/>
        <v/>
      </c>
      <c r="O5900" s="244" t="str">
        <f t="shared" si="831"/>
        <v/>
      </c>
      <c r="P5900">
        <f>IF($I5900&lt;&gt;"",$I5900,IF($E5900="SGD",1,IF($E5900="USD",Settings!$B$22,IF($E5900="HKD",Settings!$B$23,1))))</f>
        <v>1</v>
      </c>
      <c r="Q5900">
        <f t="shared" si="832"/>
        <v>0</v>
      </c>
      <c r="R5900">
        <f t="shared" si="833"/>
        <v>0</v>
      </c>
      <c r="S5900" t="str">
        <f t="shared" si="834"/>
        <v/>
      </c>
      <c r="T5900" t="str">
        <f t="shared" si="835"/>
        <v/>
      </c>
      <c r="U5900" t="str">
        <f t="shared" si="836"/>
        <v/>
      </c>
    </row>
    <row r="5901" spans="12:21" ht="15" customHeight="1" x14ac:dyDescent="0.15">
      <c r="L5901" s="244" t="str">
        <f t="shared" si="828"/>
        <v/>
      </c>
      <c r="M5901" s="245" t="str">
        <f t="shared" si="829"/>
        <v/>
      </c>
      <c r="N5901" s="244" t="str">
        <f t="shared" si="830"/>
        <v/>
      </c>
      <c r="O5901" s="244" t="str">
        <f t="shared" si="831"/>
        <v/>
      </c>
      <c r="P5901">
        <f>IF($I5901&lt;&gt;"",$I5901,IF($E5901="SGD",1,IF($E5901="USD",Settings!$B$22,IF($E5901="HKD",Settings!$B$23,1))))</f>
        <v>1</v>
      </c>
      <c r="Q5901">
        <f t="shared" si="832"/>
        <v>0</v>
      </c>
      <c r="R5901">
        <f t="shared" si="833"/>
        <v>0</v>
      </c>
      <c r="S5901" t="str">
        <f t="shared" si="834"/>
        <v/>
      </c>
      <c r="T5901" t="str">
        <f t="shared" si="835"/>
        <v/>
      </c>
      <c r="U5901" t="str">
        <f t="shared" si="836"/>
        <v/>
      </c>
    </row>
    <row r="5902" spans="12:21" ht="15" customHeight="1" x14ac:dyDescent="0.15">
      <c r="L5902" s="244" t="str">
        <f t="shared" si="828"/>
        <v/>
      </c>
      <c r="M5902" s="245" t="str">
        <f t="shared" si="829"/>
        <v/>
      </c>
      <c r="N5902" s="244" t="str">
        <f t="shared" si="830"/>
        <v/>
      </c>
      <c r="O5902" s="244" t="str">
        <f t="shared" si="831"/>
        <v/>
      </c>
      <c r="P5902">
        <f>IF($I5902&lt;&gt;"",$I5902,IF($E5902="SGD",1,IF($E5902="USD",Settings!$B$22,IF($E5902="HKD",Settings!$B$23,1))))</f>
        <v>1</v>
      </c>
      <c r="Q5902">
        <f t="shared" si="832"/>
        <v>0</v>
      </c>
      <c r="R5902">
        <f t="shared" si="833"/>
        <v>0</v>
      </c>
      <c r="S5902" t="str">
        <f t="shared" si="834"/>
        <v/>
      </c>
      <c r="T5902" t="str">
        <f t="shared" si="835"/>
        <v/>
      </c>
      <c r="U5902" t="str">
        <f t="shared" si="836"/>
        <v/>
      </c>
    </row>
    <row r="5903" spans="12:21" ht="15" customHeight="1" x14ac:dyDescent="0.15">
      <c r="L5903" s="244" t="str">
        <f t="shared" si="828"/>
        <v/>
      </c>
      <c r="M5903" s="245" t="str">
        <f t="shared" si="829"/>
        <v/>
      </c>
      <c r="N5903" s="244" t="str">
        <f t="shared" si="830"/>
        <v/>
      </c>
      <c r="O5903" s="244" t="str">
        <f t="shared" si="831"/>
        <v/>
      </c>
      <c r="P5903">
        <f>IF($I5903&lt;&gt;"",$I5903,IF($E5903="SGD",1,IF($E5903="USD",Settings!$B$22,IF($E5903="HKD",Settings!$B$23,1))))</f>
        <v>1</v>
      </c>
      <c r="Q5903">
        <f t="shared" si="832"/>
        <v>0</v>
      </c>
      <c r="R5903">
        <f t="shared" si="833"/>
        <v>0</v>
      </c>
      <c r="S5903" t="str">
        <f t="shared" si="834"/>
        <v/>
      </c>
      <c r="T5903" t="str">
        <f t="shared" si="835"/>
        <v/>
      </c>
      <c r="U5903" t="str">
        <f t="shared" si="836"/>
        <v/>
      </c>
    </row>
    <row r="5904" spans="12:21" ht="15" customHeight="1" x14ac:dyDescent="0.15">
      <c r="L5904" s="244" t="str">
        <f t="shared" si="828"/>
        <v/>
      </c>
      <c r="M5904" s="245" t="str">
        <f t="shared" si="829"/>
        <v/>
      </c>
      <c r="N5904" s="244" t="str">
        <f t="shared" si="830"/>
        <v/>
      </c>
      <c r="O5904" s="244" t="str">
        <f t="shared" si="831"/>
        <v/>
      </c>
      <c r="P5904">
        <f>IF($I5904&lt;&gt;"",$I5904,IF($E5904="SGD",1,IF($E5904="USD",Settings!$B$22,IF($E5904="HKD",Settings!$B$23,1))))</f>
        <v>1</v>
      </c>
      <c r="Q5904">
        <f t="shared" si="832"/>
        <v>0</v>
      </c>
      <c r="R5904">
        <f t="shared" si="833"/>
        <v>0</v>
      </c>
      <c r="S5904" t="str">
        <f t="shared" si="834"/>
        <v/>
      </c>
      <c r="T5904" t="str">
        <f t="shared" si="835"/>
        <v/>
      </c>
      <c r="U5904" t="str">
        <f t="shared" si="836"/>
        <v/>
      </c>
    </row>
    <row r="5905" spans="12:21" ht="15" customHeight="1" x14ac:dyDescent="0.15">
      <c r="L5905" s="244" t="str">
        <f t="shared" si="828"/>
        <v/>
      </c>
      <c r="M5905" s="245" t="str">
        <f t="shared" si="829"/>
        <v/>
      </c>
      <c r="N5905" s="244" t="str">
        <f t="shared" si="830"/>
        <v/>
      </c>
      <c r="O5905" s="244" t="str">
        <f t="shared" si="831"/>
        <v/>
      </c>
      <c r="P5905">
        <f>IF($I5905&lt;&gt;"",$I5905,IF($E5905="SGD",1,IF($E5905="USD",Settings!$B$22,IF($E5905="HKD",Settings!$B$23,1))))</f>
        <v>1</v>
      </c>
      <c r="Q5905">
        <f t="shared" si="832"/>
        <v>0</v>
      </c>
      <c r="R5905">
        <f t="shared" si="833"/>
        <v>0</v>
      </c>
      <c r="S5905" t="str">
        <f t="shared" si="834"/>
        <v/>
      </c>
      <c r="T5905" t="str">
        <f t="shared" si="835"/>
        <v/>
      </c>
      <c r="U5905" t="str">
        <f t="shared" si="836"/>
        <v/>
      </c>
    </row>
    <row r="5906" spans="12:21" ht="15" customHeight="1" x14ac:dyDescent="0.15">
      <c r="L5906" s="244" t="str">
        <f t="shared" si="828"/>
        <v/>
      </c>
      <c r="M5906" s="245" t="str">
        <f t="shared" si="829"/>
        <v/>
      </c>
      <c r="N5906" s="244" t="str">
        <f t="shared" si="830"/>
        <v/>
      </c>
      <c r="O5906" s="244" t="str">
        <f t="shared" si="831"/>
        <v/>
      </c>
      <c r="P5906">
        <f>IF($I5906&lt;&gt;"",$I5906,IF($E5906="SGD",1,IF($E5906="USD",Settings!$B$22,IF($E5906="HKD",Settings!$B$23,1))))</f>
        <v>1</v>
      </c>
      <c r="Q5906">
        <f t="shared" si="832"/>
        <v>0</v>
      </c>
      <c r="R5906">
        <f t="shared" si="833"/>
        <v>0</v>
      </c>
      <c r="S5906" t="str">
        <f t="shared" si="834"/>
        <v/>
      </c>
      <c r="T5906" t="str">
        <f t="shared" si="835"/>
        <v/>
      </c>
      <c r="U5906" t="str">
        <f t="shared" si="836"/>
        <v/>
      </c>
    </row>
    <row r="5907" spans="12:21" ht="15" customHeight="1" x14ac:dyDescent="0.15">
      <c r="L5907" s="244" t="str">
        <f t="shared" si="828"/>
        <v/>
      </c>
      <c r="M5907" s="245" t="str">
        <f t="shared" si="829"/>
        <v/>
      </c>
      <c r="N5907" s="244" t="str">
        <f t="shared" si="830"/>
        <v/>
      </c>
      <c r="O5907" s="244" t="str">
        <f t="shared" si="831"/>
        <v/>
      </c>
      <c r="P5907">
        <f>IF($I5907&lt;&gt;"",$I5907,IF($E5907="SGD",1,IF($E5907="USD",Settings!$B$22,IF($E5907="HKD",Settings!$B$23,1))))</f>
        <v>1</v>
      </c>
      <c r="Q5907">
        <f t="shared" si="832"/>
        <v>0</v>
      </c>
      <c r="R5907">
        <f t="shared" si="833"/>
        <v>0</v>
      </c>
      <c r="S5907" t="str">
        <f t="shared" si="834"/>
        <v/>
      </c>
      <c r="T5907" t="str">
        <f t="shared" si="835"/>
        <v/>
      </c>
      <c r="U5907" t="str">
        <f t="shared" si="836"/>
        <v/>
      </c>
    </row>
    <row r="5908" spans="12:21" ht="15" customHeight="1" x14ac:dyDescent="0.15">
      <c r="L5908" s="244" t="str">
        <f t="shared" si="828"/>
        <v/>
      </c>
      <c r="M5908" s="245" t="str">
        <f t="shared" si="829"/>
        <v/>
      </c>
      <c r="N5908" s="244" t="str">
        <f t="shared" si="830"/>
        <v/>
      </c>
      <c r="O5908" s="244" t="str">
        <f t="shared" si="831"/>
        <v/>
      </c>
      <c r="P5908">
        <f>IF($I5908&lt;&gt;"",$I5908,IF($E5908="SGD",1,IF($E5908="USD",Settings!$B$22,IF($E5908="HKD",Settings!$B$23,1))))</f>
        <v>1</v>
      </c>
      <c r="Q5908">
        <f t="shared" si="832"/>
        <v>0</v>
      </c>
      <c r="R5908">
        <f t="shared" si="833"/>
        <v>0</v>
      </c>
      <c r="S5908" t="str">
        <f t="shared" si="834"/>
        <v/>
      </c>
      <c r="T5908" t="str">
        <f t="shared" si="835"/>
        <v/>
      </c>
      <c r="U5908" t="str">
        <f t="shared" si="836"/>
        <v/>
      </c>
    </row>
    <row r="5909" spans="12:21" ht="15" customHeight="1" x14ac:dyDescent="0.15">
      <c r="L5909" s="244" t="str">
        <f t="shared" si="828"/>
        <v/>
      </c>
      <c r="M5909" s="245" t="str">
        <f t="shared" si="829"/>
        <v/>
      </c>
      <c r="N5909" s="244" t="str">
        <f t="shared" si="830"/>
        <v/>
      </c>
      <c r="O5909" s="244" t="str">
        <f t="shared" si="831"/>
        <v/>
      </c>
      <c r="P5909">
        <f>IF($I5909&lt;&gt;"",$I5909,IF($E5909="SGD",1,IF($E5909="USD",Settings!$B$22,IF($E5909="HKD",Settings!$B$23,1))))</f>
        <v>1</v>
      </c>
      <c r="Q5909">
        <f t="shared" si="832"/>
        <v>0</v>
      </c>
      <c r="R5909">
        <f t="shared" si="833"/>
        <v>0</v>
      </c>
      <c r="S5909" t="str">
        <f t="shared" si="834"/>
        <v/>
      </c>
      <c r="T5909" t="str">
        <f t="shared" si="835"/>
        <v/>
      </c>
      <c r="U5909" t="str">
        <f t="shared" si="836"/>
        <v/>
      </c>
    </row>
    <row r="5910" spans="12:21" ht="15" customHeight="1" x14ac:dyDescent="0.15">
      <c r="L5910" s="244" t="str">
        <f t="shared" si="828"/>
        <v/>
      </c>
      <c r="M5910" s="245" t="str">
        <f t="shared" si="829"/>
        <v/>
      </c>
      <c r="N5910" s="244" t="str">
        <f t="shared" si="830"/>
        <v/>
      </c>
      <c r="O5910" s="244" t="str">
        <f t="shared" si="831"/>
        <v/>
      </c>
      <c r="P5910">
        <f>IF($I5910&lt;&gt;"",$I5910,IF($E5910="SGD",1,IF($E5910="USD",Settings!$B$22,IF($E5910="HKD",Settings!$B$23,1))))</f>
        <v>1</v>
      </c>
      <c r="Q5910">
        <f t="shared" si="832"/>
        <v>0</v>
      </c>
      <c r="R5910">
        <f t="shared" si="833"/>
        <v>0</v>
      </c>
      <c r="S5910" t="str">
        <f t="shared" si="834"/>
        <v/>
      </c>
      <c r="T5910" t="str">
        <f t="shared" si="835"/>
        <v/>
      </c>
      <c r="U5910" t="str">
        <f t="shared" si="836"/>
        <v/>
      </c>
    </row>
    <row r="5911" spans="12:21" ht="15" customHeight="1" x14ac:dyDescent="0.15">
      <c r="L5911" s="244" t="str">
        <f t="shared" si="828"/>
        <v/>
      </c>
      <c r="M5911" s="245" t="str">
        <f t="shared" si="829"/>
        <v/>
      </c>
      <c r="N5911" s="244" t="str">
        <f t="shared" si="830"/>
        <v/>
      </c>
      <c r="O5911" s="244" t="str">
        <f t="shared" si="831"/>
        <v/>
      </c>
      <c r="P5911">
        <f>IF($I5911&lt;&gt;"",$I5911,IF($E5911="SGD",1,IF($E5911="USD",Settings!$B$22,IF($E5911="HKD",Settings!$B$23,1))))</f>
        <v>1</v>
      </c>
      <c r="Q5911">
        <f t="shared" si="832"/>
        <v>0</v>
      </c>
      <c r="R5911">
        <f t="shared" si="833"/>
        <v>0</v>
      </c>
      <c r="S5911" t="str">
        <f t="shared" si="834"/>
        <v/>
      </c>
      <c r="T5911" t="str">
        <f t="shared" si="835"/>
        <v/>
      </c>
      <c r="U5911" t="str">
        <f t="shared" si="836"/>
        <v/>
      </c>
    </row>
    <row r="5912" spans="12:21" ht="15" customHeight="1" x14ac:dyDescent="0.15">
      <c r="L5912" s="244" t="str">
        <f t="shared" si="828"/>
        <v/>
      </c>
      <c r="M5912" s="245" t="str">
        <f t="shared" si="829"/>
        <v/>
      </c>
      <c r="N5912" s="244" t="str">
        <f t="shared" si="830"/>
        <v/>
      </c>
      <c r="O5912" s="244" t="str">
        <f t="shared" si="831"/>
        <v/>
      </c>
      <c r="P5912">
        <f>IF($I5912&lt;&gt;"",$I5912,IF($E5912="SGD",1,IF($E5912="USD",Settings!$B$22,IF($E5912="HKD",Settings!$B$23,1))))</f>
        <v>1</v>
      </c>
      <c r="Q5912">
        <f t="shared" si="832"/>
        <v>0</v>
      </c>
      <c r="R5912">
        <f t="shared" si="833"/>
        <v>0</v>
      </c>
      <c r="S5912" t="str">
        <f t="shared" si="834"/>
        <v/>
      </c>
      <c r="T5912" t="str">
        <f t="shared" si="835"/>
        <v/>
      </c>
      <c r="U5912" t="str">
        <f t="shared" si="836"/>
        <v/>
      </c>
    </row>
    <row r="5913" spans="12:21" ht="15" customHeight="1" x14ac:dyDescent="0.15">
      <c r="L5913" s="244" t="str">
        <f t="shared" si="828"/>
        <v/>
      </c>
      <c r="M5913" s="245" t="str">
        <f t="shared" si="829"/>
        <v/>
      </c>
      <c r="N5913" s="244" t="str">
        <f t="shared" si="830"/>
        <v/>
      </c>
      <c r="O5913" s="244" t="str">
        <f t="shared" si="831"/>
        <v/>
      </c>
      <c r="P5913">
        <f>IF($I5913&lt;&gt;"",$I5913,IF($E5913="SGD",1,IF($E5913="USD",Settings!$B$22,IF($E5913="HKD",Settings!$B$23,1))))</f>
        <v>1</v>
      </c>
      <c r="Q5913">
        <f t="shared" si="832"/>
        <v>0</v>
      </c>
      <c r="R5913">
        <f t="shared" si="833"/>
        <v>0</v>
      </c>
      <c r="S5913" t="str">
        <f t="shared" si="834"/>
        <v/>
      </c>
      <c r="T5913" t="str">
        <f t="shared" si="835"/>
        <v/>
      </c>
      <c r="U5913" t="str">
        <f t="shared" si="836"/>
        <v/>
      </c>
    </row>
    <row r="5914" spans="12:21" ht="15" customHeight="1" x14ac:dyDescent="0.15">
      <c r="L5914" s="244" t="str">
        <f t="shared" si="828"/>
        <v/>
      </c>
      <c r="M5914" s="245" t="str">
        <f t="shared" si="829"/>
        <v/>
      </c>
      <c r="N5914" s="244" t="str">
        <f t="shared" si="830"/>
        <v/>
      </c>
      <c r="O5914" s="244" t="str">
        <f t="shared" si="831"/>
        <v/>
      </c>
      <c r="P5914">
        <f>IF($I5914&lt;&gt;"",$I5914,IF($E5914="SGD",1,IF($E5914="USD",Settings!$B$22,IF($E5914="HKD",Settings!$B$23,1))))</f>
        <v>1</v>
      </c>
      <c r="Q5914">
        <f t="shared" si="832"/>
        <v>0</v>
      </c>
      <c r="R5914">
        <f t="shared" si="833"/>
        <v>0</v>
      </c>
      <c r="S5914" t="str">
        <f t="shared" si="834"/>
        <v/>
      </c>
      <c r="T5914" t="str">
        <f t="shared" si="835"/>
        <v/>
      </c>
      <c r="U5914" t="str">
        <f t="shared" si="836"/>
        <v/>
      </c>
    </row>
    <row r="5915" spans="12:21" ht="15" customHeight="1" x14ac:dyDescent="0.15">
      <c r="L5915" s="244" t="str">
        <f t="shared" si="828"/>
        <v/>
      </c>
      <c r="M5915" s="245" t="str">
        <f t="shared" si="829"/>
        <v/>
      </c>
      <c r="N5915" s="244" t="str">
        <f t="shared" si="830"/>
        <v/>
      </c>
      <c r="O5915" s="244" t="str">
        <f t="shared" si="831"/>
        <v/>
      </c>
      <c r="P5915">
        <f>IF($I5915&lt;&gt;"",$I5915,IF($E5915="SGD",1,IF($E5915="USD",Settings!$B$22,IF($E5915="HKD",Settings!$B$23,1))))</f>
        <v>1</v>
      </c>
      <c r="Q5915">
        <f t="shared" si="832"/>
        <v>0</v>
      </c>
      <c r="R5915">
        <f t="shared" si="833"/>
        <v>0</v>
      </c>
      <c r="S5915" t="str">
        <f t="shared" si="834"/>
        <v/>
      </c>
      <c r="T5915" t="str">
        <f t="shared" si="835"/>
        <v/>
      </c>
      <c r="U5915" t="str">
        <f t="shared" si="836"/>
        <v/>
      </c>
    </row>
    <row r="5916" spans="12:21" ht="15" customHeight="1" x14ac:dyDescent="0.15">
      <c r="L5916" s="244" t="str">
        <f t="shared" si="828"/>
        <v/>
      </c>
      <c r="M5916" s="245" t="str">
        <f t="shared" si="829"/>
        <v/>
      </c>
      <c r="N5916" s="244" t="str">
        <f t="shared" si="830"/>
        <v/>
      </c>
      <c r="O5916" s="244" t="str">
        <f t="shared" si="831"/>
        <v/>
      </c>
      <c r="P5916">
        <f>IF($I5916&lt;&gt;"",$I5916,IF($E5916="SGD",1,IF($E5916="USD",Settings!$B$22,IF($E5916="HKD",Settings!$B$23,1))))</f>
        <v>1</v>
      </c>
      <c r="Q5916">
        <f t="shared" si="832"/>
        <v>0</v>
      </c>
      <c r="R5916">
        <f t="shared" si="833"/>
        <v>0</v>
      </c>
      <c r="S5916" t="str">
        <f t="shared" si="834"/>
        <v/>
      </c>
      <c r="T5916" t="str">
        <f t="shared" si="835"/>
        <v/>
      </c>
      <c r="U5916" t="str">
        <f t="shared" si="836"/>
        <v/>
      </c>
    </row>
    <row r="5917" spans="12:21" ht="15" customHeight="1" x14ac:dyDescent="0.15">
      <c r="L5917" s="244" t="str">
        <f t="shared" si="828"/>
        <v/>
      </c>
      <c r="M5917" s="245" t="str">
        <f t="shared" si="829"/>
        <v/>
      </c>
      <c r="N5917" s="244" t="str">
        <f t="shared" si="830"/>
        <v/>
      </c>
      <c r="O5917" s="244" t="str">
        <f t="shared" si="831"/>
        <v/>
      </c>
      <c r="P5917">
        <f>IF($I5917&lt;&gt;"",$I5917,IF($E5917="SGD",1,IF($E5917="USD",Settings!$B$22,IF($E5917="HKD",Settings!$B$23,1))))</f>
        <v>1</v>
      </c>
      <c r="Q5917">
        <f t="shared" si="832"/>
        <v>0</v>
      </c>
      <c r="R5917">
        <f t="shared" si="833"/>
        <v>0</v>
      </c>
      <c r="S5917" t="str">
        <f t="shared" si="834"/>
        <v/>
      </c>
      <c r="T5917" t="str">
        <f t="shared" si="835"/>
        <v/>
      </c>
      <c r="U5917" t="str">
        <f t="shared" si="836"/>
        <v/>
      </c>
    </row>
    <row r="5918" spans="12:21" ht="15" customHeight="1" x14ac:dyDescent="0.15">
      <c r="L5918" s="244" t="str">
        <f t="shared" si="828"/>
        <v/>
      </c>
      <c r="M5918" s="245" t="str">
        <f t="shared" si="829"/>
        <v/>
      </c>
      <c r="N5918" s="244" t="str">
        <f t="shared" si="830"/>
        <v/>
      </c>
      <c r="O5918" s="244" t="str">
        <f t="shared" si="831"/>
        <v/>
      </c>
      <c r="P5918">
        <f>IF($I5918&lt;&gt;"",$I5918,IF($E5918="SGD",1,IF($E5918="USD",Settings!$B$22,IF($E5918="HKD",Settings!$B$23,1))))</f>
        <v>1</v>
      </c>
      <c r="Q5918">
        <f t="shared" si="832"/>
        <v>0</v>
      </c>
      <c r="R5918">
        <f t="shared" si="833"/>
        <v>0</v>
      </c>
      <c r="S5918" t="str">
        <f t="shared" si="834"/>
        <v/>
      </c>
      <c r="T5918" t="str">
        <f t="shared" si="835"/>
        <v/>
      </c>
      <c r="U5918" t="str">
        <f t="shared" si="836"/>
        <v/>
      </c>
    </row>
    <row r="5919" spans="12:21" ht="15" customHeight="1" x14ac:dyDescent="0.15">
      <c r="L5919" s="244" t="str">
        <f t="shared" si="828"/>
        <v/>
      </c>
      <c r="M5919" s="245" t="str">
        <f t="shared" si="829"/>
        <v/>
      </c>
      <c r="N5919" s="244" t="str">
        <f t="shared" si="830"/>
        <v/>
      </c>
      <c r="O5919" s="244" t="str">
        <f t="shared" si="831"/>
        <v/>
      </c>
      <c r="P5919">
        <f>IF($I5919&lt;&gt;"",$I5919,IF($E5919="SGD",1,IF($E5919="USD",Settings!$B$22,IF($E5919="HKD",Settings!$B$23,1))))</f>
        <v>1</v>
      </c>
      <c r="Q5919">
        <f t="shared" si="832"/>
        <v>0</v>
      </c>
      <c r="R5919">
        <f t="shared" si="833"/>
        <v>0</v>
      </c>
      <c r="S5919" t="str">
        <f t="shared" si="834"/>
        <v/>
      </c>
      <c r="T5919" t="str">
        <f t="shared" si="835"/>
        <v/>
      </c>
      <c r="U5919" t="str">
        <f t="shared" si="836"/>
        <v/>
      </c>
    </row>
    <row r="5920" spans="12:21" ht="15" customHeight="1" x14ac:dyDescent="0.15">
      <c r="L5920" s="244" t="str">
        <f t="shared" si="828"/>
        <v/>
      </c>
      <c r="M5920" s="245" t="str">
        <f t="shared" si="829"/>
        <v/>
      </c>
      <c r="N5920" s="244" t="str">
        <f t="shared" si="830"/>
        <v/>
      </c>
      <c r="O5920" s="244" t="str">
        <f t="shared" si="831"/>
        <v/>
      </c>
      <c r="P5920">
        <f>IF($I5920&lt;&gt;"",$I5920,IF($E5920="SGD",1,IF($E5920="USD",Settings!$B$22,IF($E5920="HKD",Settings!$B$23,1))))</f>
        <v>1</v>
      </c>
      <c r="Q5920">
        <f t="shared" si="832"/>
        <v>0</v>
      </c>
      <c r="R5920">
        <f t="shared" si="833"/>
        <v>0</v>
      </c>
      <c r="S5920" t="str">
        <f t="shared" si="834"/>
        <v/>
      </c>
      <c r="T5920" t="str">
        <f t="shared" si="835"/>
        <v/>
      </c>
      <c r="U5920" t="str">
        <f t="shared" si="836"/>
        <v/>
      </c>
    </row>
    <row r="5921" spans="12:21" ht="15" customHeight="1" x14ac:dyDescent="0.15">
      <c r="L5921" s="244" t="str">
        <f t="shared" si="828"/>
        <v/>
      </c>
      <c r="M5921" s="245" t="str">
        <f t="shared" si="829"/>
        <v/>
      </c>
      <c r="N5921" s="244" t="str">
        <f t="shared" si="830"/>
        <v/>
      </c>
      <c r="O5921" s="244" t="str">
        <f t="shared" si="831"/>
        <v/>
      </c>
      <c r="P5921">
        <f>IF($I5921&lt;&gt;"",$I5921,IF($E5921="SGD",1,IF($E5921="USD",Settings!$B$22,IF($E5921="HKD",Settings!$B$23,1))))</f>
        <v>1</v>
      </c>
      <c r="Q5921">
        <f t="shared" si="832"/>
        <v>0</v>
      </c>
      <c r="R5921">
        <f t="shared" si="833"/>
        <v>0</v>
      </c>
      <c r="S5921" t="str">
        <f t="shared" si="834"/>
        <v/>
      </c>
      <c r="T5921" t="str">
        <f t="shared" si="835"/>
        <v/>
      </c>
      <c r="U5921" t="str">
        <f t="shared" si="836"/>
        <v/>
      </c>
    </row>
    <row r="5922" spans="12:21" ht="15" customHeight="1" x14ac:dyDescent="0.15">
      <c r="L5922" s="244" t="str">
        <f t="shared" si="828"/>
        <v/>
      </c>
      <c r="M5922" s="245" t="str">
        <f t="shared" si="829"/>
        <v/>
      </c>
      <c r="N5922" s="244" t="str">
        <f t="shared" si="830"/>
        <v/>
      </c>
      <c r="O5922" s="244" t="str">
        <f t="shared" si="831"/>
        <v/>
      </c>
      <c r="P5922">
        <f>IF($I5922&lt;&gt;"",$I5922,IF($E5922="SGD",1,IF($E5922="USD",Settings!$B$22,IF($E5922="HKD",Settings!$B$23,1))))</f>
        <v>1</v>
      </c>
      <c r="Q5922">
        <f t="shared" si="832"/>
        <v>0</v>
      </c>
      <c r="R5922">
        <f t="shared" si="833"/>
        <v>0</v>
      </c>
      <c r="S5922" t="str">
        <f t="shared" si="834"/>
        <v/>
      </c>
      <c r="T5922" t="str">
        <f t="shared" si="835"/>
        <v/>
      </c>
      <c r="U5922" t="str">
        <f t="shared" si="836"/>
        <v/>
      </c>
    </row>
    <row r="5923" spans="12:21" ht="15" customHeight="1" x14ac:dyDescent="0.15">
      <c r="L5923" s="244" t="str">
        <f t="shared" si="828"/>
        <v/>
      </c>
      <c r="M5923" s="245" t="str">
        <f t="shared" si="829"/>
        <v/>
      </c>
      <c r="N5923" s="244" t="str">
        <f t="shared" si="830"/>
        <v/>
      </c>
      <c r="O5923" s="244" t="str">
        <f t="shared" si="831"/>
        <v/>
      </c>
      <c r="P5923">
        <f>IF($I5923&lt;&gt;"",$I5923,IF($E5923="SGD",1,IF($E5923="USD",Settings!$B$22,IF($E5923="HKD",Settings!$B$23,1))))</f>
        <v>1</v>
      </c>
      <c r="Q5923">
        <f t="shared" si="832"/>
        <v>0</v>
      </c>
      <c r="R5923">
        <f t="shared" si="833"/>
        <v>0</v>
      </c>
      <c r="S5923" t="str">
        <f t="shared" si="834"/>
        <v/>
      </c>
      <c r="T5923" t="str">
        <f t="shared" si="835"/>
        <v/>
      </c>
      <c r="U5923" t="str">
        <f t="shared" si="836"/>
        <v/>
      </c>
    </row>
    <row r="5924" spans="12:21" ht="15" customHeight="1" x14ac:dyDescent="0.15">
      <c r="L5924" s="244" t="str">
        <f t="shared" si="828"/>
        <v/>
      </c>
      <c r="M5924" s="245" t="str">
        <f t="shared" si="829"/>
        <v/>
      </c>
      <c r="N5924" s="244" t="str">
        <f t="shared" si="830"/>
        <v/>
      </c>
      <c r="O5924" s="244" t="str">
        <f t="shared" si="831"/>
        <v/>
      </c>
      <c r="P5924">
        <f>IF($I5924&lt;&gt;"",$I5924,IF($E5924="SGD",1,IF($E5924="USD",Settings!$B$22,IF($E5924="HKD",Settings!$B$23,1))))</f>
        <v>1</v>
      </c>
      <c r="Q5924">
        <f t="shared" si="832"/>
        <v>0</v>
      </c>
      <c r="R5924">
        <f t="shared" si="833"/>
        <v>0</v>
      </c>
      <c r="S5924" t="str">
        <f t="shared" si="834"/>
        <v/>
      </c>
      <c r="T5924" t="str">
        <f t="shared" si="835"/>
        <v/>
      </c>
      <c r="U5924" t="str">
        <f t="shared" si="836"/>
        <v/>
      </c>
    </row>
    <row r="5925" spans="12:21" ht="15" customHeight="1" x14ac:dyDescent="0.15">
      <c r="L5925" s="244" t="str">
        <f t="shared" si="828"/>
        <v/>
      </c>
      <c r="M5925" s="245" t="str">
        <f t="shared" si="829"/>
        <v/>
      </c>
      <c r="N5925" s="244" t="str">
        <f t="shared" si="830"/>
        <v/>
      </c>
      <c r="O5925" s="244" t="str">
        <f t="shared" si="831"/>
        <v/>
      </c>
      <c r="P5925">
        <f>IF($I5925&lt;&gt;"",$I5925,IF($E5925="SGD",1,IF($E5925="USD",Settings!$B$22,IF($E5925="HKD",Settings!$B$23,1))))</f>
        <v>1</v>
      </c>
      <c r="Q5925">
        <f t="shared" si="832"/>
        <v>0</v>
      </c>
      <c r="R5925">
        <f t="shared" si="833"/>
        <v>0</v>
      </c>
      <c r="S5925" t="str">
        <f t="shared" si="834"/>
        <v/>
      </c>
      <c r="T5925" t="str">
        <f t="shared" si="835"/>
        <v/>
      </c>
      <c r="U5925" t="str">
        <f t="shared" si="836"/>
        <v/>
      </c>
    </row>
    <row r="5926" spans="12:21" ht="15" customHeight="1" x14ac:dyDescent="0.15">
      <c r="L5926" s="244" t="str">
        <f t="shared" si="828"/>
        <v/>
      </c>
      <c r="M5926" s="245" t="str">
        <f t="shared" si="829"/>
        <v/>
      </c>
      <c r="N5926" s="244" t="str">
        <f t="shared" si="830"/>
        <v/>
      </c>
      <c r="O5926" s="244" t="str">
        <f t="shared" si="831"/>
        <v/>
      </c>
      <c r="P5926">
        <f>IF($I5926&lt;&gt;"",$I5926,IF($E5926="SGD",1,IF($E5926="USD",Settings!$B$22,IF($E5926="HKD",Settings!$B$23,1))))</f>
        <v>1</v>
      </c>
      <c r="Q5926">
        <f t="shared" si="832"/>
        <v>0</v>
      </c>
      <c r="R5926">
        <f t="shared" si="833"/>
        <v>0</v>
      </c>
      <c r="S5926" t="str">
        <f t="shared" si="834"/>
        <v/>
      </c>
      <c r="T5926" t="str">
        <f t="shared" si="835"/>
        <v/>
      </c>
      <c r="U5926" t="str">
        <f t="shared" si="836"/>
        <v/>
      </c>
    </row>
    <row r="5927" spans="12:21" ht="15" customHeight="1" x14ac:dyDescent="0.15">
      <c r="L5927" s="244" t="str">
        <f t="shared" si="828"/>
        <v/>
      </c>
      <c r="M5927" s="245" t="str">
        <f t="shared" si="829"/>
        <v/>
      </c>
      <c r="N5927" s="244" t="str">
        <f t="shared" si="830"/>
        <v/>
      </c>
      <c r="O5927" s="244" t="str">
        <f t="shared" si="831"/>
        <v/>
      </c>
      <c r="P5927">
        <f>IF($I5927&lt;&gt;"",$I5927,IF($E5927="SGD",1,IF($E5927="USD",Settings!$B$22,IF($E5927="HKD",Settings!$B$23,1))))</f>
        <v>1</v>
      </c>
      <c r="Q5927">
        <f t="shared" si="832"/>
        <v>0</v>
      </c>
      <c r="R5927">
        <f t="shared" si="833"/>
        <v>0</v>
      </c>
      <c r="S5927" t="str">
        <f t="shared" si="834"/>
        <v/>
      </c>
      <c r="T5927" t="str">
        <f t="shared" si="835"/>
        <v/>
      </c>
      <c r="U5927" t="str">
        <f t="shared" si="836"/>
        <v/>
      </c>
    </row>
    <row r="5928" spans="12:21" ht="15" customHeight="1" x14ac:dyDescent="0.15">
      <c r="L5928" s="244" t="str">
        <f t="shared" si="828"/>
        <v/>
      </c>
      <c r="M5928" s="245" t="str">
        <f t="shared" si="829"/>
        <v/>
      </c>
      <c r="N5928" s="244" t="str">
        <f t="shared" si="830"/>
        <v/>
      </c>
      <c r="O5928" s="244" t="str">
        <f t="shared" si="831"/>
        <v/>
      </c>
      <c r="P5928">
        <f>IF($I5928&lt;&gt;"",$I5928,IF($E5928="SGD",1,IF($E5928="USD",Settings!$B$22,IF($E5928="HKD",Settings!$B$23,1))))</f>
        <v>1</v>
      </c>
      <c r="Q5928">
        <f t="shared" si="832"/>
        <v>0</v>
      </c>
      <c r="R5928">
        <f t="shared" si="833"/>
        <v>0</v>
      </c>
      <c r="S5928" t="str">
        <f t="shared" si="834"/>
        <v/>
      </c>
      <c r="T5928" t="str">
        <f t="shared" si="835"/>
        <v/>
      </c>
      <c r="U5928" t="str">
        <f t="shared" si="836"/>
        <v/>
      </c>
    </row>
    <row r="5929" spans="12:21" ht="15" customHeight="1" x14ac:dyDescent="0.15">
      <c r="L5929" s="244" t="str">
        <f t="shared" ref="L5929:L5992" si="837">IF(OR(B5929="",C5929="",E5929=""),"",B5929&amp;":"&amp;C5929&amp;":"&amp;E5929)</f>
        <v/>
      </c>
      <c r="M5929" s="245" t="str">
        <f t="shared" ref="M5929:M5992" si="838">IF(A5929="","",A5929*D5929)</f>
        <v/>
      </c>
      <c r="N5929" s="244" t="str">
        <f t="shared" ref="N5929:N5992" si="839">IF(A5929="","",IF(OR(A5929=1,A5929=0),J5929,0))</f>
        <v/>
      </c>
      <c r="O5929" s="244" t="str">
        <f t="shared" ref="O5929:O5992" si="840">IF(A5929="","",IF(A5929=-1,J5929,0))</f>
        <v/>
      </c>
      <c r="P5929">
        <f>IF($I5929&lt;&gt;"",$I5929,IF($E5929="SGD",1,IF($E5929="USD",Settings!$B$22,IF($E5929="HKD",Settings!$B$23,1))))</f>
        <v>1</v>
      </c>
      <c r="Q5929">
        <f t="shared" ref="Q5929:Q5992" si="841">IF($L5929="",0,($O5929-$N5929+IF($A5929=2,$J5929,0))*$P5929)</f>
        <v>0</v>
      </c>
      <c r="R5929">
        <f t="shared" ref="R5929:R5992" si="842">IF($L5929="",0,IF($A5929=2,$J5929*$P5929,0))</f>
        <v>0</v>
      </c>
      <c r="S5929" t="str">
        <f t="shared" si="834"/>
        <v/>
      </c>
      <c r="T5929" t="str">
        <f t="shared" si="835"/>
        <v/>
      </c>
      <c r="U5929" t="str">
        <f t="shared" si="836"/>
        <v/>
      </c>
    </row>
    <row r="5930" spans="12:21" ht="15" customHeight="1" x14ac:dyDescent="0.15">
      <c r="L5930" s="244" t="str">
        <f t="shared" si="837"/>
        <v/>
      </c>
      <c r="M5930" s="245" t="str">
        <f t="shared" si="838"/>
        <v/>
      </c>
      <c r="N5930" s="244" t="str">
        <f t="shared" si="839"/>
        <v/>
      </c>
      <c r="O5930" s="244" t="str">
        <f t="shared" si="840"/>
        <v/>
      </c>
      <c r="P5930">
        <f>IF($I5930&lt;&gt;"",$I5930,IF($E5930="SGD",1,IF($E5930="USD",Settings!$B$22,IF($E5930="HKD",Settings!$B$23,1))))</f>
        <v>1</v>
      </c>
      <c r="Q5930">
        <f t="shared" si="841"/>
        <v>0</v>
      </c>
      <c r="R5930">
        <f t="shared" si="842"/>
        <v>0</v>
      </c>
      <c r="S5930" t="str">
        <f t="shared" si="834"/>
        <v/>
      </c>
      <c r="T5930" t="str">
        <f t="shared" si="835"/>
        <v/>
      </c>
      <c r="U5930" t="str">
        <f t="shared" si="836"/>
        <v/>
      </c>
    </row>
    <row r="5931" spans="12:21" ht="15" customHeight="1" x14ac:dyDescent="0.15">
      <c r="L5931" s="244" t="str">
        <f t="shared" si="837"/>
        <v/>
      </c>
      <c r="M5931" s="245" t="str">
        <f t="shared" si="838"/>
        <v/>
      </c>
      <c r="N5931" s="244" t="str">
        <f t="shared" si="839"/>
        <v/>
      </c>
      <c r="O5931" s="244" t="str">
        <f t="shared" si="840"/>
        <v/>
      </c>
      <c r="P5931">
        <f>IF($I5931&lt;&gt;"",$I5931,IF($E5931="SGD",1,IF($E5931="USD",Settings!$B$22,IF($E5931="HKD",Settings!$B$23,1))))</f>
        <v>1</v>
      </c>
      <c r="Q5931">
        <f t="shared" si="841"/>
        <v>0</v>
      </c>
      <c r="R5931">
        <f t="shared" si="842"/>
        <v>0</v>
      </c>
      <c r="S5931" t="str">
        <f t="shared" si="834"/>
        <v/>
      </c>
      <c r="T5931" t="str">
        <f t="shared" si="835"/>
        <v/>
      </c>
      <c r="U5931" t="str">
        <f t="shared" si="836"/>
        <v/>
      </c>
    </row>
    <row r="5932" spans="12:21" ht="15" customHeight="1" x14ac:dyDescent="0.15">
      <c r="L5932" s="244" t="str">
        <f t="shared" si="837"/>
        <v/>
      </c>
      <c r="M5932" s="245" t="str">
        <f t="shared" si="838"/>
        <v/>
      </c>
      <c r="N5932" s="244" t="str">
        <f t="shared" si="839"/>
        <v/>
      </c>
      <c r="O5932" s="244" t="str">
        <f t="shared" si="840"/>
        <v/>
      </c>
      <c r="P5932">
        <f>IF($I5932&lt;&gt;"",$I5932,IF($E5932="SGD",1,IF($E5932="USD",Settings!$B$22,IF($E5932="HKD",Settings!$B$23,1))))</f>
        <v>1</v>
      </c>
      <c r="Q5932">
        <f t="shared" si="841"/>
        <v>0</v>
      </c>
      <c r="R5932">
        <f t="shared" si="842"/>
        <v>0</v>
      </c>
      <c r="S5932" t="str">
        <f t="shared" si="834"/>
        <v/>
      </c>
      <c r="T5932" t="str">
        <f t="shared" si="835"/>
        <v/>
      </c>
      <c r="U5932" t="str">
        <f t="shared" si="836"/>
        <v/>
      </c>
    </row>
    <row r="5933" spans="12:21" ht="15" customHeight="1" x14ac:dyDescent="0.15">
      <c r="L5933" s="244" t="str">
        <f t="shared" si="837"/>
        <v/>
      </c>
      <c r="M5933" s="245" t="str">
        <f t="shared" si="838"/>
        <v/>
      </c>
      <c r="N5933" s="244" t="str">
        <f t="shared" si="839"/>
        <v/>
      </c>
      <c r="O5933" s="244" t="str">
        <f t="shared" si="840"/>
        <v/>
      </c>
      <c r="P5933">
        <f>IF($I5933&lt;&gt;"",$I5933,IF($E5933="SGD",1,IF($E5933="USD",Settings!$B$22,IF($E5933="HKD",Settings!$B$23,1))))</f>
        <v>1</v>
      </c>
      <c r="Q5933">
        <f t="shared" si="841"/>
        <v>0</v>
      </c>
      <c r="R5933">
        <f t="shared" si="842"/>
        <v>0</v>
      </c>
      <c r="S5933" t="str">
        <f t="shared" si="834"/>
        <v/>
      </c>
      <c r="T5933" t="str">
        <f t="shared" si="835"/>
        <v/>
      </c>
      <c r="U5933" t="str">
        <f t="shared" si="836"/>
        <v/>
      </c>
    </row>
    <row r="5934" spans="12:21" ht="15" customHeight="1" x14ac:dyDescent="0.15">
      <c r="L5934" s="244" t="str">
        <f t="shared" si="837"/>
        <v/>
      </c>
      <c r="M5934" s="245" t="str">
        <f t="shared" si="838"/>
        <v/>
      </c>
      <c r="N5934" s="244" t="str">
        <f t="shared" si="839"/>
        <v/>
      </c>
      <c r="O5934" s="244" t="str">
        <f t="shared" si="840"/>
        <v/>
      </c>
      <c r="P5934">
        <f>IF($I5934&lt;&gt;"",$I5934,IF($E5934="SGD",1,IF($E5934="USD",Settings!$B$22,IF($E5934="HKD",Settings!$B$23,1))))</f>
        <v>1</v>
      </c>
      <c r="Q5934">
        <f t="shared" si="841"/>
        <v>0</v>
      </c>
      <c r="R5934">
        <f t="shared" si="842"/>
        <v>0</v>
      </c>
      <c r="S5934" t="str">
        <f t="shared" si="834"/>
        <v/>
      </c>
      <c r="T5934" t="str">
        <f t="shared" si="835"/>
        <v/>
      </c>
      <c r="U5934" t="str">
        <f t="shared" si="836"/>
        <v/>
      </c>
    </row>
    <row r="5935" spans="12:21" ht="15" customHeight="1" x14ac:dyDescent="0.15">
      <c r="L5935" s="244" t="str">
        <f t="shared" si="837"/>
        <v/>
      </c>
      <c r="M5935" s="245" t="str">
        <f t="shared" si="838"/>
        <v/>
      </c>
      <c r="N5935" s="244" t="str">
        <f t="shared" si="839"/>
        <v/>
      </c>
      <c r="O5935" s="244" t="str">
        <f t="shared" si="840"/>
        <v/>
      </c>
      <c r="P5935">
        <f>IF($I5935&lt;&gt;"",$I5935,IF($E5935="SGD",1,IF($E5935="USD",Settings!$B$22,IF($E5935="HKD",Settings!$B$23,1))))</f>
        <v>1</v>
      </c>
      <c r="Q5935">
        <f t="shared" si="841"/>
        <v>0</v>
      </c>
      <c r="R5935">
        <f t="shared" si="842"/>
        <v>0</v>
      </c>
      <c r="S5935" t="str">
        <f t="shared" si="834"/>
        <v/>
      </c>
      <c r="T5935" t="str">
        <f t="shared" si="835"/>
        <v/>
      </c>
      <c r="U5935" t="str">
        <f t="shared" si="836"/>
        <v/>
      </c>
    </row>
    <row r="5936" spans="12:21" ht="15" customHeight="1" x14ac:dyDescent="0.15">
      <c r="L5936" s="244" t="str">
        <f t="shared" si="837"/>
        <v/>
      </c>
      <c r="M5936" s="245" t="str">
        <f t="shared" si="838"/>
        <v/>
      </c>
      <c r="N5936" s="244" t="str">
        <f t="shared" si="839"/>
        <v/>
      </c>
      <c r="O5936" s="244" t="str">
        <f t="shared" si="840"/>
        <v/>
      </c>
      <c r="P5936">
        <f>IF($I5936&lt;&gt;"",$I5936,IF($E5936="SGD",1,IF($E5936="USD",Settings!$B$22,IF($E5936="HKD",Settings!$B$23,1))))</f>
        <v>1</v>
      </c>
      <c r="Q5936">
        <f t="shared" si="841"/>
        <v>0</v>
      </c>
      <c r="R5936">
        <f t="shared" si="842"/>
        <v>0</v>
      </c>
      <c r="S5936" t="str">
        <f t="shared" si="834"/>
        <v/>
      </c>
      <c r="T5936" t="str">
        <f t="shared" si="835"/>
        <v/>
      </c>
      <c r="U5936" t="str">
        <f t="shared" si="836"/>
        <v/>
      </c>
    </row>
    <row r="5937" spans="12:21" ht="15" customHeight="1" x14ac:dyDescent="0.15">
      <c r="L5937" s="244" t="str">
        <f t="shared" si="837"/>
        <v/>
      </c>
      <c r="M5937" s="245" t="str">
        <f t="shared" si="838"/>
        <v/>
      </c>
      <c r="N5937" s="244" t="str">
        <f t="shared" si="839"/>
        <v/>
      </c>
      <c r="O5937" s="244" t="str">
        <f t="shared" si="840"/>
        <v/>
      </c>
      <c r="P5937">
        <f>IF($I5937&lt;&gt;"",$I5937,IF($E5937="SGD",1,IF($E5937="USD",Settings!$B$22,IF($E5937="HKD",Settings!$B$23,1))))</f>
        <v>1</v>
      </c>
      <c r="Q5937">
        <f t="shared" si="841"/>
        <v>0</v>
      </c>
      <c r="R5937">
        <f t="shared" si="842"/>
        <v>0</v>
      </c>
      <c r="S5937" t="str">
        <f t="shared" si="834"/>
        <v/>
      </c>
      <c r="T5937" t="str">
        <f t="shared" si="835"/>
        <v/>
      </c>
      <c r="U5937" t="str">
        <f t="shared" si="836"/>
        <v/>
      </c>
    </row>
    <row r="5938" spans="12:21" ht="15" customHeight="1" x14ac:dyDescent="0.15">
      <c r="L5938" s="244" t="str">
        <f t="shared" si="837"/>
        <v/>
      </c>
      <c r="M5938" s="245" t="str">
        <f t="shared" si="838"/>
        <v/>
      </c>
      <c r="N5938" s="244" t="str">
        <f t="shared" si="839"/>
        <v/>
      </c>
      <c r="O5938" s="244" t="str">
        <f t="shared" si="840"/>
        <v/>
      </c>
      <c r="P5938">
        <f>IF($I5938&lt;&gt;"",$I5938,IF($E5938="SGD",1,IF($E5938="USD",Settings!$B$22,IF($E5938="HKD",Settings!$B$23,1))))</f>
        <v>1</v>
      </c>
      <c r="Q5938">
        <f t="shared" si="841"/>
        <v>0</v>
      </c>
      <c r="R5938">
        <f t="shared" si="842"/>
        <v>0</v>
      </c>
      <c r="S5938" t="str">
        <f t="shared" si="834"/>
        <v/>
      </c>
      <c r="T5938" t="str">
        <f t="shared" si="835"/>
        <v/>
      </c>
      <c r="U5938" t="str">
        <f t="shared" si="836"/>
        <v/>
      </c>
    </row>
    <row r="5939" spans="12:21" ht="15" customHeight="1" x14ac:dyDescent="0.15">
      <c r="L5939" s="244" t="str">
        <f t="shared" si="837"/>
        <v/>
      </c>
      <c r="M5939" s="245" t="str">
        <f t="shared" si="838"/>
        <v/>
      </c>
      <c r="N5939" s="244" t="str">
        <f t="shared" si="839"/>
        <v/>
      </c>
      <c r="O5939" s="244" t="str">
        <f t="shared" si="840"/>
        <v/>
      </c>
      <c r="P5939">
        <f>IF($I5939&lt;&gt;"",$I5939,IF($E5939="SGD",1,IF($E5939="USD",Settings!$B$22,IF($E5939="HKD",Settings!$B$23,1))))</f>
        <v>1</v>
      </c>
      <c r="Q5939">
        <f t="shared" si="841"/>
        <v>0</v>
      </c>
      <c r="R5939">
        <f t="shared" si="842"/>
        <v>0</v>
      </c>
      <c r="S5939" t="str">
        <f t="shared" si="834"/>
        <v/>
      </c>
      <c r="T5939" t="str">
        <f t="shared" si="835"/>
        <v/>
      </c>
      <c r="U5939" t="str">
        <f t="shared" si="836"/>
        <v/>
      </c>
    </row>
    <row r="5940" spans="12:21" ht="15" customHeight="1" x14ac:dyDescent="0.15">
      <c r="L5940" s="244" t="str">
        <f t="shared" si="837"/>
        <v/>
      </c>
      <c r="M5940" s="245" t="str">
        <f t="shared" si="838"/>
        <v/>
      </c>
      <c r="N5940" s="244" t="str">
        <f t="shared" si="839"/>
        <v/>
      </c>
      <c r="O5940" s="244" t="str">
        <f t="shared" si="840"/>
        <v/>
      </c>
      <c r="P5940">
        <f>IF($I5940&lt;&gt;"",$I5940,IF($E5940="SGD",1,IF($E5940="USD",Settings!$B$22,IF($E5940="HKD",Settings!$B$23,1))))</f>
        <v>1</v>
      </c>
      <c r="Q5940">
        <f t="shared" si="841"/>
        <v>0</v>
      </c>
      <c r="R5940">
        <f t="shared" si="842"/>
        <v>0</v>
      </c>
      <c r="S5940" t="str">
        <f t="shared" si="834"/>
        <v/>
      </c>
      <c r="T5940" t="str">
        <f t="shared" si="835"/>
        <v/>
      </c>
      <c r="U5940" t="str">
        <f t="shared" si="836"/>
        <v/>
      </c>
    </row>
    <row r="5941" spans="12:21" ht="15" customHeight="1" x14ac:dyDescent="0.15">
      <c r="L5941" s="244" t="str">
        <f t="shared" si="837"/>
        <v/>
      </c>
      <c r="M5941" s="245" t="str">
        <f t="shared" si="838"/>
        <v/>
      </c>
      <c r="N5941" s="244" t="str">
        <f t="shared" si="839"/>
        <v/>
      </c>
      <c r="O5941" s="244" t="str">
        <f t="shared" si="840"/>
        <v/>
      </c>
      <c r="P5941">
        <f>IF($I5941&lt;&gt;"",$I5941,IF($E5941="SGD",1,IF($E5941="USD",Settings!$B$22,IF($E5941="HKD",Settings!$B$23,1))))</f>
        <v>1</v>
      </c>
      <c r="Q5941">
        <f t="shared" si="841"/>
        <v>0</v>
      </c>
      <c r="R5941">
        <f t="shared" si="842"/>
        <v>0</v>
      </c>
      <c r="S5941" t="str">
        <f t="shared" si="834"/>
        <v/>
      </c>
      <c r="T5941" t="str">
        <f t="shared" si="835"/>
        <v/>
      </c>
      <c r="U5941" t="str">
        <f t="shared" si="836"/>
        <v/>
      </c>
    </row>
    <row r="5942" spans="12:21" ht="15" customHeight="1" x14ac:dyDescent="0.15">
      <c r="L5942" s="244" t="str">
        <f t="shared" si="837"/>
        <v/>
      </c>
      <c r="M5942" s="245" t="str">
        <f t="shared" si="838"/>
        <v/>
      </c>
      <c r="N5942" s="244" t="str">
        <f t="shared" si="839"/>
        <v/>
      </c>
      <c r="O5942" s="244" t="str">
        <f t="shared" si="840"/>
        <v/>
      </c>
      <c r="P5942">
        <f>IF($I5942&lt;&gt;"",$I5942,IF($E5942="SGD",1,IF($E5942="USD",Settings!$B$22,IF($E5942="HKD",Settings!$B$23,1))))</f>
        <v>1</v>
      </c>
      <c r="Q5942">
        <f t="shared" si="841"/>
        <v>0</v>
      </c>
      <c r="R5942">
        <f t="shared" si="842"/>
        <v>0</v>
      </c>
      <c r="S5942" t="str">
        <f t="shared" si="834"/>
        <v/>
      </c>
      <c r="T5942" t="str">
        <f t="shared" si="835"/>
        <v/>
      </c>
      <c r="U5942" t="str">
        <f t="shared" si="836"/>
        <v/>
      </c>
    </row>
    <row r="5943" spans="12:21" ht="15" customHeight="1" x14ac:dyDescent="0.15">
      <c r="L5943" s="244" t="str">
        <f t="shared" si="837"/>
        <v/>
      </c>
      <c r="M5943" s="245" t="str">
        <f t="shared" si="838"/>
        <v/>
      </c>
      <c r="N5943" s="244" t="str">
        <f t="shared" si="839"/>
        <v/>
      </c>
      <c r="O5943" s="244" t="str">
        <f t="shared" si="840"/>
        <v/>
      </c>
      <c r="P5943">
        <f>IF($I5943&lt;&gt;"",$I5943,IF($E5943="SGD",1,IF($E5943="USD",Settings!$B$22,IF($E5943="HKD",Settings!$B$23,1))))</f>
        <v>1</v>
      </c>
      <c r="Q5943">
        <f t="shared" si="841"/>
        <v>0</v>
      </c>
      <c r="R5943">
        <f t="shared" si="842"/>
        <v>0</v>
      </c>
      <c r="S5943" t="str">
        <f t="shared" si="834"/>
        <v/>
      </c>
      <c r="T5943" t="str">
        <f t="shared" si="835"/>
        <v/>
      </c>
      <c r="U5943" t="str">
        <f t="shared" si="836"/>
        <v/>
      </c>
    </row>
    <row r="5944" spans="12:21" ht="15" customHeight="1" x14ac:dyDescent="0.15">
      <c r="L5944" s="244" t="str">
        <f t="shared" si="837"/>
        <v/>
      </c>
      <c r="M5944" s="245" t="str">
        <f t="shared" si="838"/>
        <v/>
      </c>
      <c r="N5944" s="244" t="str">
        <f t="shared" si="839"/>
        <v/>
      </c>
      <c r="O5944" s="244" t="str">
        <f t="shared" si="840"/>
        <v/>
      </c>
      <c r="P5944">
        <f>IF($I5944&lt;&gt;"",$I5944,IF($E5944="SGD",1,IF($E5944="USD",Settings!$B$22,IF($E5944="HKD",Settings!$B$23,1))))</f>
        <v>1</v>
      </c>
      <c r="Q5944">
        <f t="shared" si="841"/>
        <v>0</v>
      </c>
      <c r="R5944">
        <f t="shared" si="842"/>
        <v>0</v>
      </c>
      <c r="S5944" t="str">
        <f t="shared" si="834"/>
        <v/>
      </c>
      <c r="T5944" t="str">
        <f t="shared" si="835"/>
        <v/>
      </c>
      <c r="U5944" t="str">
        <f t="shared" si="836"/>
        <v/>
      </c>
    </row>
    <row r="5945" spans="12:21" ht="15" customHeight="1" x14ac:dyDescent="0.15">
      <c r="L5945" s="244" t="str">
        <f t="shared" si="837"/>
        <v/>
      </c>
      <c r="M5945" s="245" t="str">
        <f t="shared" si="838"/>
        <v/>
      </c>
      <c r="N5945" s="244" t="str">
        <f t="shared" si="839"/>
        <v/>
      </c>
      <c r="O5945" s="244" t="str">
        <f t="shared" si="840"/>
        <v/>
      </c>
      <c r="P5945">
        <f>IF($I5945&lt;&gt;"",$I5945,IF($E5945="SGD",1,IF($E5945="USD",Settings!$B$22,IF($E5945="HKD",Settings!$B$23,1))))</f>
        <v>1</v>
      </c>
      <c r="Q5945">
        <f t="shared" si="841"/>
        <v>0</v>
      </c>
      <c r="R5945">
        <f t="shared" si="842"/>
        <v>0</v>
      </c>
      <c r="S5945" t="str">
        <f t="shared" si="834"/>
        <v/>
      </c>
      <c r="T5945" t="str">
        <f t="shared" si="835"/>
        <v/>
      </c>
      <c r="U5945" t="str">
        <f t="shared" si="836"/>
        <v/>
      </c>
    </row>
    <row r="5946" spans="12:21" ht="15" customHeight="1" x14ac:dyDescent="0.15">
      <c r="L5946" s="244" t="str">
        <f t="shared" si="837"/>
        <v/>
      </c>
      <c r="M5946" s="245" t="str">
        <f t="shared" si="838"/>
        <v/>
      </c>
      <c r="N5946" s="244" t="str">
        <f t="shared" si="839"/>
        <v/>
      </c>
      <c r="O5946" s="244" t="str">
        <f t="shared" si="840"/>
        <v/>
      </c>
      <c r="P5946">
        <f>IF($I5946&lt;&gt;"",$I5946,IF($E5946="SGD",1,IF($E5946="USD",Settings!$B$22,IF($E5946="HKD",Settings!$B$23,1))))</f>
        <v>1</v>
      </c>
      <c r="Q5946">
        <f t="shared" si="841"/>
        <v>0</v>
      </c>
      <c r="R5946">
        <f t="shared" si="842"/>
        <v>0</v>
      </c>
      <c r="S5946" t="str">
        <f t="shared" si="834"/>
        <v/>
      </c>
      <c r="T5946" t="str">
        <f t="shared" si="835"/>
        <v/>
      </c>
      <c r="U5946" t="str">
        <f t="shared" si="836"/>
        <v/>
      </c>
    </row>
    <row r="5947" spans="12:21" ht="15" customHeight="1" x14ac:dyDescent="0.15">
      <c r="L5947" s="244" t="str">
        <f t="shared" si="837"/>
        <v/>
      </c>
      <c r="M5947" s="245" t="str">
        <f t="shared" si="838"/>
        <v/>
      </c>
      <c r="N5947" s="244" t="str">
        <f t="shared" si="839"/>
        <v/>
      </c>
      <c r="O5947" s="244" t="str">
        <f t="shared" si="840"/>
        <v/>
      </c>
      <c r="P5947">
        <f>IF($I5947&lt;&gt;"",$I5947,IF($E5947="SGD",1,IF($E5947="USD",Settings!$B$22,IF($E5947="HKD",Settings!$B$23,1))))</f>
        <v>1</v>
      </c>
      <c r="Q5947">
        <f t="shared" si="841"/>
        <v>0</v>
      </c>
      <c r="R5947">
        <f t="shared" si="842"/>
        <v>0</v>
      </c>
      <c r="S5947" t="str">
        <f t="shared" si="834"/>
        <v/>
      </c>
      <c r="T5947" t="str">
        <f t="shared" si="835"/>
        <v/>
      </c>
      <c r="U5947" t="str">
        <f t="shared" si="836"/>
        <v/>
      </c>
    </row>
    <row r="5948" spans="12:21" ht="15" customHeight="1" x14ac:dyDescent="0.15">
      <c r="L5948" s="244" t="str">
        <f t="shared" si="837"/>
        <v/>
      </c>
      <c r="M5948" s="245" t="str">
        <f t="shared" si="838"/>
        <v/>
      </c>
      <c r="N5948" s="244" t="str">
        <f t="shared" si="839"/>
        <v/>
      </c>
      <c r="O5948" s="244" t="str">
        <f t="shared" si="840"/>
        <v/>
      </c>
      <c r="P5948">
        <f>IF($I5948&lt;&gt;"",$I5948,IF($E5948="SGD",1,IF($E5948="USD",Settings!$B$22,IF($E5948="HKD",Settings!$B$23,1))))</f>
        <v>1</v>
      </c>
      <c r="Q5948">
        <f t="shared" si="841"/>
        <v>0</v>
      </c>
      <c r="R5948">
        <f t="shared" si="842"/>
        <v>0</v>
      </c>
      <c r="S5948" t="str">
        <f t="shared" si="834"/>
        <v/>
      </c>
      <c r="T5948" t="str">
        <f t="shared" si="835"/>
        <v/>
      </c>
      <c r="U5948" t="str">
        <f t="shared" si="836"/>
        <v/>
      </c>
    </row>
    <row r="5949" spans="12:21" ht="15" customHeight="1" x14ac:dyDescent="0.15">
      <c r="L5949" s="244" t="str">
        <f t="shared" si="837"/>
        <v/>
      </c>
      <c r="M5949" s="245" t="str">
        <f t="shared" si="838"/>
        <v/>
      </c>
      <c r="N5949" s="244" t="str">
        <f t="shared" si="839"/>
        <v/>
      </c>
      <c r="O5949" s="244" t="str">
        <f t="shared" si="840"/>
        <v/>
      </c>
      <c r="P5949">
        <f>IF($I5949&lt;&gt;"",$I5949,IF($E5949="SGD",1,IF($E5949="USD",Settings!$B$22,IF($E5949="HKD",Settings!$B$23,1))))</f>
        <v>1</v>
      </c>
      <c r="Q5949">
        <f t="shared" si="841"/>
        <v>0</v>
      </c>
      <c r="R5949">
        <f t="shared" si="842"/>
        <v>0</v>
      </c>
      <c r="S5949" t="str">
        <f t="shared" si="834"/>
        <v/>
      </c>
      <c r="T5949" t="str">
        <f t="shared" si="835"/>
        <v/>
      </c>
      <c r="U5949" t="str">
        <f t="shared" si="836"/>
        <v/>
      </c>
    </row>
    <row r="5950" spans="12:21" ht="15" customHeight="1" x14ac:dyDescent="0.15">
      <c r="L5950" s="244" t="str">
        <f t="shared" si="837"/>
        <v/>
      </c>
      <c r="M5950" s="245" t="str">
        <f t="shared" si="838"/>
        <v/>
      </c>
      <c r="N5950" s="244" t="str">
        <f t="shared" si="839"/>
        <v/>
      </c>
      <c r="O5950" s="244" t="str">
        <f t="shared" si="840"/>
        <v/>
      </c>
      <c r="P5950">
        <f>IF($I5950&lt;&gt;"",$I5950,IF($E5950="SGD",1,IF($E5950="USD",Settings!$B$22,IF($E5950="HKD",Settings!$B$23,1))))</f>
        <v>1</v>
      </c>
      <c r="Q5950">
        <f t="shared" si="841"/>
        <v>0</v>
      </c>
      <c r="R5950">
        <f t="shared" si="842"/>
        <v>0</v>
      </c>
      <c r="S5950" t="str">
        <f t="shared" si="834"/>
        <v/>
      </c>
      <c r="T5950" t="str">
        <f t="shared" si="835"/>
        <v/>
      </c>
      <c r="U5950" t="str">
        <f t="shared" si="836"/>
        <v/>
      </c>
    </row>
    <row r="5951" spans="12:21" ht="15" customHeight="1" x14ac:dyDescent="0.15">
      <c r="L5951" s="244" t="str">
        <f t="shared" si="837"/>
        <v/>
      </c>
      <c r="M5951" s="245" t="str">
        <f t="shared" si="838"/>
        <v/>
      </c>
      <c r="N5951" s="244" t="str">
        <f t="shared" si="839"/>
        <v/>
      </c>
      <c r="O5951" s="244" t="str">
        <f t="shared" si="840"/>
        <v/>
      </c>
      <c r="P5951">
        <f>IF($I5951&lt;&gt;"",$I5951,IF($E5951="SGD",1,IF($E5951="USD",Settings!$B$22,IF($E5951="HKD",Settings!$B$23,1))))</f>
        <v>1</v>
      </c>
      <c r="Q5951">
        <f t="shared" si="841"/>
        <v>0</v>
      </c>
      <c r="R5951">
        <f t="shared" si="842"/>
        <v>0</v>
      </c>
      <c r="S5951" t="str">
        <f t="shared" si="834"/>
        <v/>
      </c>
      <c r="T5951" t="str">
        <f t="shared" si="835"/>
        <v/>
      </c>
      <c r="U5951" t="str">
        <f t="shared" si="836"/>
        <v/>
      </c>
    </row>
    <row r="5952" spans="12:21" ht="15" customHeight="1" x14ac:dyDescent="0.15">
      <c r="L5952" s="244" t="str">
        <f t="shared" si="837"/>
        <v/>
      </c>
      <c r="M5952" s="245" t="str">
        <f t="shared" si="838"/>
        <v/>
      </c>
      <c r="N5952" s="244" t="str">
        <f t="shared" si="839"/>
        <v/>
      </c>
      <c r="O5952" s="244" t="str">
        <f t="shared" si="840"/>
        <v/>
      </c>
      <c r="P5952">
        <f>IF($I5952&lt;&gt;"",$I5952,IF($E5952="SGD",1,IF($E5952="USD",Settings!$B$22,IF($E5952="HKD",Settings!$B$23,1))))</f>
        <v>1</v>
      </c>
      <c r="Q5952">
        <f t="shared" si="841"/>
        <v>0</v>
      </c>
      <c r="R5952">
        <f t="shared" si="842"/>
        <v>0</v>
      </c>
      <c r="S5952" t="str">
        <f t="shared" si="834"/>
        <v/>
      </c>
      <c r="T5952" t="str">
        <f t="shared" si="835"/>
        <v/>
      </c>
      <c r="U5952" t="str">
        <f t="shared" si="836"/>
        <v/>
      </c>
    </row>
    <row r="5953" spans="12:21" ht="15" customHeight="1" x14ac:dyDescent="0.15">
      <c r="L5953" s="244" t="str">
        <f t="shared" si="837"/>
        <v/>
      </c>
      <c r="M5953" s="245" t="str">
        <f t="shared" si="838"/>
        <v/>
      </c>
      <c r="N5953" s="244" t="str">
        <f t="shared" si="839"/>
        <v/>
      </c>
      <c r="O5953" s="244" t="str">
        <f t="shared" si="840"/>
        <v/>
      </c>
      <c r="P5953">
        <f>IF($I5953&lt;&gt;"",$I5953,IF($E5953="SGD",1,IF($E5953="USD",Settings!$B$22,IF($E5953="HKD",Settings!$B$23,1))))</f>
        <v>1</v>
      </c>
      <c r="Q5953">
        <f t="shared" si="841"/>
        <v>0</v>
      </c>
      <c r="R5953">
        <f t="shared" si="842"/>
        <v>0</v>
      </c>
      <c r="S5953" t="str">
        <f t="shared" si="834"/>
        <v/>
      </c>
      <c r="T5953" t="str">
        <f t="shared" si="835"/>
        <v/>
      </c>
      <c r="U5953" t="str">
        <f t="shared" si="836"/>
        <v/>
      </c>
    </row>
    <row r="5954" spans="12:21" ht="15" customHeight="1" x14ac:dyDescent="0.15">
      <c r="L5954" s="244" t="str">
        <f t="shared" si="837"/>
        <v/>
      </c>
      <c r="M5954" s="245" t="str">
        <f t="shared" si="838"/>
        <v/>
      </c>
      <c r="N5954" s="244" t="str">
        <f t="shared" si="839"/>
        <v/>
      </c>
      <c r="O5954" s="244" t="str">
        <f t="shared" si="840"/>
        <v/>
      </c>
      <c r="P5954">
        <f>IF($I5954&lt;&gt;"",$I5954,IF($E5954="SGD",1,IF($E5954="USD",Settings!$B$22,IF($E5954="HKD",Settings!$B$23,1))))</f>
        <v>1</v>
      </c>
      <c r="Q5954">
        <f t="shared" si="841"/>
        <v>0</v>
      </c>
      <c r="R5954">
        <f t="shared" si="842"/>
        <v>0</v>
      </c>
      <c r="S5954" t="str">
        <f t="shared" ref="S5954:S6017" si="843">IF(L5954="","",SUMIFS($M:$M,$L:$L,L5954,$T:$T,"&lt;="&amp;T5954))</f>
        <v/>
      </c>
      <c r="T5954" t="str">
        <f t="shared" ref="T5954:T6017" si="844">IF(L5954="","",INT(G5954)*100000+ROW())</f>
        <v/>
      </c>
      <c r="U5954" t="str">
        <f t="shared" ref="U5954:U6017" si="845">IF(L5954="","",IF(AND(COUNTIFS($L:$L,L5954,$S:$S,"&gt;-0.000001",$S:$S,"&lt;0.000001",$T:$T,"&gt;"&amp;T5954)=0,ABS(S5954)&gt;0.000001),1,0))</f>
        <v/>
      </c>
    </row>
    <row r="5955" spans="12:21" ht="15" customHeight="1" x14ac:dyDescent="0.15">
      <c r="L5955" s="244" t="str">
        <f t="shared" si="837"/>
        <v/>
      </c>
      <c r="M5955" s="245" t="str">
        <f t="shared" si="838"/>
        <v/>
      </c>
      <c r="N5955" s="244" t="str">
        <f t="shared" si="839"/>
        <v/>
      </c>
      <c r="O5955" s="244" t="str">
        <f t="shared" si="840"/>
        <v/>
      </c>
      <c r="P5955">
        <f>IF($I5955&lt;&gt;"",$I5955,IF($E5955="SGD",1,IF($E5955="USD",Settings!$B$22,IF($E5955="HKD",Settings!$B$23,1))))</f>
        <v>1</v>
      </c>
      <c r="Q5955">
        <f t="shared" si="841"/>
        <v>0</v>
      </c>
      <c r="R5955">
        <f t="shared" si="842"/>
        <v>0</v>
      </c>
      <c r="S5955" t="str">
        <f t="shared" si="843"/>
        <v/>
      </c>
      <c r="T5955" t="str">
        <f t="shared" si="844"/>
        <v/>
      </c>
      <c r="U5955" t="str">
        <f t="shared" si="845"/>
        <v/>
      </c>
    </row>
    <row r="5956" spans="12:21" ht="15" customHeight="1" x14ac:dyDescent="0.15">
      <c r="L5956" s="244" t="str">
        <f t="shared" si="837"/>
        <v/>
      </c>
      <c r="M5956" s="245" t="str">
        <f t="shared" si="838"/>
        <v/>
      </c>
      <c r="N5956" s="244" t="str">
        <f t="shared" si="839"/>
        <v/>
      </c>
      <c r="O5956" s="244" t="str">
        <f t="shared" si="840"/>
        <v/>
      </c>
      <c r="P5956">
        <f>IF($I5956&lt;&gt;"",$I5956,IF($E5956="SGD",1,IF($E5956="USD",Settings!$B$22,IF($E5956="HKD",Settings!$B$23,1))))</f>
        <v>1</v>
      </c>
      <c r="Q5956">
        <f t="shared" si="841"/>
        <v>0</v>
      </c>
      <c r="R5956">
        <f t="shared" si="842"/>
        <v>0</v>
      </c>
      <c r="S5956" t="str">
        <f t="shared" si="843"/>
        <v/>
      </c>
      <c r="T5956" t="str">
        <f t="shared" si="844"/>
        <v/>
      </c>
      <c r="U5956" t="str">
        <f t="shared" si="845"/>
        <v/>
      </c>
    </row>
    <row r="5957" spans="12:21" ht="15" customHeight="1" x14ac:dyDescent="0.15">
      <c r="L5957" s="244" t="str">
        <f t="shared" si="837"/>
        <v/>
      </c>
      <c r="M5957" s="245" t="str">
        <f t="shared" si="838"/>
        <v/>
      </c>
      <c r="N5957" s="244" t="str">
        <f t="shared" si="839"/>
        <v/>
      </c>
      <c r="O5957" s="244" t="str">
        <f t="shared" si="840"/>
        <v/>
      </c>
      <c r="P5957">
        <f>IF($I5957&lt;&gt;"",$I5957,IF($E5957="SGD",1,IF($E5957="USD",Settings!$B$22,IF($E5957="HKD",Settings!$B$23,1))))</f>
        <v>1</v>
      </c>
      <c r="Q5957">
        <f t="shared" si="841"/>
        <v>0</v>
      </c>
      <c r="R5957">
        <f t="shared" si="842"/>
        <v>0</v>
      </c>
      <c r="S5957" t="str">
        <f t="shared" si="843"/>
        <v/>
      </c>
      <c r="T5957" t="str">
        <f t="shared" si="844"/>
        <v/>
      </c>
      <c r="U5957" t="str">
        <f t="shared" si="845"/>
        <v/>
      </c>
    </row>
    <row r="5958" spans="12:21" ht="15" customHeight="1" x14ac:dyDescent="0.15">
      <c r="L5958" s="244" t="str">
        <f t="shared" si="837"/>
        <v/>
      </c>
      <c r="M5958" s="245" t="str">
        <f t="shared" si="838"/>
        <v/>
      </c>
      <c r="N5958" s="244" t="str">
        <f t="shared" si="839"/>
        <v/>
      </c>
      <c r="O5958" s="244" t="str">
        <f t="shared" si="840"/>
        <v/>
      </c>
      <c r="P5958">
        <f>IF($I5958&lt;&gt;"",$I5958,IF($E5958="SGD",1,IF($E5958="USD",Settings!$B$22,IF($E5958="HKD",Settings!$B$23,1))))</f>
        <v>1</v>
      </c>
      <c r="Q5958">
        <f t="shared" si="841"/>
        <v>0</v>
      </c>
      <c r="R5958">
        <f t="shared" si="842"/>
        <v>0</v>
      </c>
      <c r="S5958" t="str">
        <f t="shared" si="843"/>
        <v/>
      </c>
      <c r="T5958" t="str">
        <f t="shared" si="844"/>
        <v/>
      </c>
      <c r="U5958" t="str">
        <f t="shared" si="845"/>
        <v/>
      </c>
    </row>
    <row r="5959" spans="12:21" ht="15" customHeight="1" x14ac:dyDescent="0.15">
      <c r="L5959" s="244" t="str">
        <f t="shared" si="837"/>
        <v/>
      </c>
      <c r="M5959" s="245" t="str">
        <f t="shared" si="838"/>
        <v/>
      </c>
      <c r="N5959" s="244" t="str">
        <f t="shared" si="839"/>
        <v/>
      </c>
      <c r="O5959" s="244" t="str">
        <f t="shared" si="840"/>
        <v/>
      </c>
      <c r="P5959">
        <f>IF($I5959&lt;&gt;"",$I5959,IF($E5959="SGD",1,IF($E5959="USD",Settings!$B$22,IF($E5959="HKD",Settings!$B$23,1))))</f>
        <v>1</v>
      </c>
      <c r="Q5959">
        <f t="shared" si="841"/>
        <v>0</v>
      </c>
      <c r="R5959">
        <f t="shared" si="842"/>
        <v>0</v>
      </c>
      <c r="S5959" t="str">
        <f t="shared" si="843"/>
        <v/>
      </c>
      <c r="T5959" t="str">
        <f t="shared" si="844"/>
        <v/>
      </c>
      <c r="U5959" t="str">
        <f t="shared" si="845"/>
        <v/>
      </c>
    </row>
    <row r="5960" spans="12:21" ht="15" customHeight="1" x14ac:dyDescent="0.15">
      <c r="L5960" s="244" t="str">
        <f t="shared" si="837"/>
        <v/>
      </c>
      <c r="M5960" s="245" t="str">
        <f t="shared" si="838"/>
        <v/>
      </c>
      <c r="N5960" s="244" t="str">
        <f t="shared" si="839"/>
        <v/>
      </c>
      <c r="O5960" s="244" t="str">
        <f t="shared" si="840"/>
        <v/>
      </c>
      <c r="P5960">
        <f>IF($I5960&lt;&gt;"",$I5960,IF($E5960="SGD",1,IF($E5960="USD",Settings!$B$22,IF($E5960="HKD",Settings!$B$23,1))))</f>
        <v>1</v>
      </c>
      <c r="Q5960">
        <f t="shared" si="841"/>
        <v>0</v>
      </c>
      <c r="R5960">
        <f t="shared" si="842"/>
        <v>0</v>
      </c>
      <c r="S5960" t="str">
        <f t="shared" si="843"/>
        <v/>
      </c>
      <c r="T5960" t="str">
        <f t="shared" si="844"/>
        <v/>
      </c>
      <c r="U5960" t="str">
        <f t="shared" si="845"/>
        <v/>
      </c>
    </row>
    <row r="5961" spans="12:21" ht="15" customHeight="1" x14ac:dyDescent="0.15">
      <c r="L5961" s="244" t="str">
        <f t="shared" si="837"/>
        <v/>
      </c>
      <c r="M5961" s="245" t="str">
        <f t="shared" si="838"/>
        <v/>
      </c>
      <c r="N5961" s="244" t="str">
        <f t="shared" si="839"/>
        <v/>
      </c>
      <c r="O5961" s="244" t="str">
        <f t="shared" si="840"/>
        <v/>
      </c>
      <c r="P5961">
        <f>IF($I5961&lt;&gt;"",$I5961,IF($E5961="SGD",1,IF($E5961="USD",Settings!$B$22,IF($E5961="HKD",Settings!$B$23,1))))</f>
        <v>1</v>
      </c>
      <c r="Q5961">
        <f t="shared" si="841"/>
        <v>0</v>
      </c>
      <c r="R5961">
        <f t="shared" si="842"/>
        <v>0</v>
      </c>
      <c r="S5961" t="str">
        <f t="shared" si="843"/>
        <v/>
      </c>
      <c r="T5961" t="str">
        <f t="shared" si="844"/>
        <v/>
      </c>
      <c r="U5961" t="str">
        <f t="shared" si="845"/>
        <v/>
      </c>
    </row>
    <row r="5962" spans="12:21" ht="15" customHeight="1" x14ac:dyDescent="0.15">
      <c r="L5962" s="244" t="str">
        <f t="shared" si="837"/>
        <v/>
      </c>
      <c r="M5962" s="245" t="str">
        <f t="shared" si="838"/>
        <v/>
      </c>
      <c r="N5962" s="244" t="str">
        <f t="shared" si="839"/>
        <v/>
      </c>
      <c r="O5962" s="244" t="str">
        <f t="shared" si="840"/>
        <v/>
      </c>
      <c r="P5962">
        <f>IF($I5962&lt;&gt;"",$I5962,IF($E5962="SGD",1,IF($E5962="USD",Settings!$B$22,IF($E5962="HKD",Settings!$B$23,1))))</f>
        <v>1</v>
      </c>
      <c r="Q5962">
        <f t="shared" si="841"/>
        <v>0</v>
      </c>
      <c r="R5962">
        <f t="shared" si="842"/>
        <v>0</v>
      </c>
      <c r="S5962" t="str">
        <f t="shared" si="843"/>
        <v/>
      </c>
      <c r="T5962" t="str">
        <f t="shared" si="844"/>
        <v/>
      </c>
      <c r="U5962" t="str">
        <f t="shared" si="845"/>
        <v/>
      </c>
    </row>
    <row r="5963" spans="12:21" ht="15" customHeight="1" x14ac:dyDescent="0.15">
      <c r="L5963" s="244" t="str">
        <f t="shared" si="837"/>
        <v/>
      </c>
      <c r="M5963" s="245" t="str">
        <f t="shared" si="838"/>
        <v/>
      </c>
      <c r="N5963" s="244" t="str">
        <f t="shared" si="839"/>
        <v/>
      </c>
      <c r="O5963" s="244" t="str">
        <f t="shared" si="840"/>
        <v/>
      </c>
      <c r="P5963">
        <f>IF($I5963&lt;&gt;"",$I5963,IF($E5963="SGD",1,IF($E5963="USD",Settings!$B$22,IF($E5963="HKD",Settings!$B$23,1))))</f>
        <v>1</v>
      </c>
      <c r="Q5963">
        <f t="shared" si="841"/>
        <v>0</v>
      </c>
      <c r="R5963">
        <f t="shared" si="842"/>
        <v>0</v>
      </c>
      <c r="S5963" t="str">
        <f t="shared" si="843"/>
        <v/>
      </c>
      <c r="T5963" t="str">
        <f t="shared" si="844"/>
        <v/>
      </c>
      <c r="U5963" t="str">
        <f t="shared" si="845"/>
        <v/>
      </c>
    </row>
    <row r="5964" spans="12:21" ht="15" customHeight="1" x14ac:dyDescent="0.15">
      <c r="L5964" s="244" t="str">
        <f t="shared" si="837"/>
        <v/>
      </c>
      <c r="M5964" s="245" t="str">
        <f t="shared" si="838"/>
        <v/>
      </c>
      <c r="N5964" s="244" t="str">
        <f t="shared" si="839"/>
        <v/>
      </c>
      <c r="O5964" s="244" t="str">
        <f t="shared" si="840"/>
        <v/>
      </c>
      <c r="P5964">
        <f>IF($I5964&lt;&gt;"",$I5964,IF($E5964="SGD",1,IF($E5964="USD",Settings!$B$22,IF($E5964="HKD",Settings!$B$23,1))))</f>
        <v>1</v>
      </c>
      <c r="Q5964">
        <f t="shared" si="841"/>
        <v>0</v>
      </c>
      <c r="R5964">
        <f t="shared" si="842"/>
        <v>0</v>
      </c>
      <c r="S5964" t="str">
        <f t="shared" si="843"/>
        <v/>
      </c>
      <c r="T5964" t="str">
        <f t="shared" si="844"/>
        <v/>
      </c>
      <c r="U5964" t="str">
        <f t="shared" si="845"/>
        <v/>
      </c>
    </row>
    <row r="5965" spans="12:21" ht="15" customHeight="1" x14ac:dyDescent="0.15">
      <c r="L5965" s="244" t="str">
        <f t="shared" si="837"/>
        <v/>
      </c>
      <c r="M5965" s="245" t="str">
        <f t="shared" si="838"/>
        <v/>
      </c>
      <c r="N5965" s="244" t="str">
        <f t="shared" si="839"/>
        <v/>
      </c>
      <c r="O5965" s="244" t="str">
        <f t="shared" si="840"/>
        <v/>
      </c>
      <c r="P5965">
        <f>IF($I5965&lt;&gt;"",$I5965,IF($E5965="SGD",1,IF($E5965="USD",Settings!$B$22,IF($E5965="HKD",Settings!$B$23,1))))</f>
        <v>1</v>
      </c>
      <c r="Q5965">
        <f t="shared" si="841"/>
        <v>0</v>
      </c>
      <c r="R5965">
        <f t="shared" si="842"/>
        <v>0</v>
      </c>
      <c r="S5965" t="str">
        <f t="shared" si="843"/>
        <v/>
      </c>
      <c r="T5965" t="str">
        <f t="shared" si="844"/>
        <v/>
      </c>
      <c r="U5965" t="str">
        <f t="shared" si="845"/>
        <v/>
      </c>
    </row>
    <row r="5966" spans="12:21" ht="15" customHeight="1" x14ac:dyDescent="0.15">
      <c r="L5966" s="244" t="str">
        <f t="shared" si="837"/>
        <v/>
      </c>
      <c r="M5966" s="245" t="str">
        <f t="shared" si="838"/>
        <v/>
      </c>
      <c r="N5966" s="244" t="str">
        <f t="shared" si="839"/>
        <v/>
      </c>
      <c r="O5966" s="244" t="str">
        <f t="shared" si="840"/>
        <v/>
      </c>
      <c r="P5966">
        <f>IF($I5966&lt;&gt;"",$I5966,IF($E5966="SGD",1,IF($E5966="USD",Settings!$B$22,IF($E5966="HKD",Settings!$B$23,1))))</f>
        <v>1</v>
      </c>
      <c r="Q5966">
        <f t="shared" si="841"/>
        <v>0</v>
      </c>
      <c r="R5966">
        <f t="shared" si="842"/>
        <v>0</v>
      </c>
      <c r="S5966" t="str">
        <f t="shared" si="843"/>
        <v/>
      </c>
      <c r="T5966" t="str">
        <f t="shared" si="844"/>
        <v/>
      </c>
      <c r="U5966" t="str">
        <f t="shared" si="845"/>
        <v/>
      </c>
    </row>
    <row r="5967" spans="12:21" ht="15" customHeight="1" x14ac:dyDescent="0.15">
      <c r="L5967" s="244" t="str">
        <f t="shared" si="837"/>
        <v/>
      </c>
      <c r="M5967" s="245" t="str">
        <f t="shared" si="838"/>
        <v/>
      </c>
      <c r="N5967" s="244" t="str">
        <f t="shared" si="839"/>
        <v/>
      </c>
      <c r="O5967" s="244" t="str">
        <f t="shared" si="840"/>
        <v/>
      </c>
      <c r="P5967">
        <f>IF($I5967&lt;&gt;"",$I5967,IF($E5967="SGD",1,IF($E5967="USD",Settings!$B$22,IF($E5967="HKD",Settings!$B$23,1))))</f>
        <v>1</v>
      </c>
      <c r="Q5967">
        <f t="shared" si="841"/>
        <v>0</v>
      </c>
      <c r="R5967">
        <f t="shared" si="842"/>
        <v>0</v>
      </c>
      <c r="S5967" t="str">
        <f t="shared" si="843"/>
        <v/>
      </c>
      <c r="T5967" t="str">
        <f t="shared" si="844"/>
        <v/>
      </c>
      <c r="U5967" t="str">
        <f t="shared" si="845"/>
        <v/>
      </c>
    </row>
    <row r="5968" spans="12:21" ht="15" customHeight="1" x14ac:dyDescent="0.15">
      <c r="L5968" s="244" t="str">
        <f t="shared" si="837"/>
        <v/>
      </c>
      <c r="M5968" s="245" t="str">
        <f t="shared" si="838"/>
        <v/>
      </c>
      <c r="N5968" s="244" t="str">
        <f t="shared" si="839"/>
        <v/>
      </c>
      <c r="O5968" s="244" t="str">
        <f t="shared" si="840"/>
        <v/>
      </c>
      <c r="P5968">
        <f>IF($I5968&lt;&gt;"",$I5968,IF($E5968="SGD",1,IF($E5968="USD",Settings!$B$22,IF($E5968="HKD",Settings!$B$23,1))))</f>
        <v>1</v>
      </c>
      <c r="Q5968">
        <f t="shared" si="841"/>
        <v>0</v>
      </c>
      <c r="R5968">
        <f t="shared" si="842"/>
        <v>0</v>
      </c>
      <c r="S5968" t="str">
        <f t="shared" si="843"/>
        <v/>
      </c>
      <c r="T5968" t="str">
        <f t="shared" si="844"/>
        <v/>
      </c>
      <c r="U5968" t="str">
        <f t="shared" si="845"/>
        <v/>
      </c>
    </row>
    <row r="5969" spans="12:21" ht="15" customHeight="1" x14ac:dyDescent="0.15">
      <c r="L5969" s="244" t="str">
        <f t="shared" si="837"/>
        <v/>
      </c>
      <c r="M5969" s="245" t="str">
        <f t="shared" si="838"/>
        <v/>
      </c>
      <c r="N5969" s="244" t="str">
        <f t="shared" si="839"/>
        <v/>
      </c>
      <c r="O5969" s="244" t="str">
        <f t="shared" si="840"/>
        <v/>
      </c>
      <c r="P5969">
        <f>IF($I5969&lt;&gt;"",$I5969,IF($E5969="SGD",1,IF($E5969="USD",Settings!$B$22,IF($E5969="HKD",Settings!$B$23,1))))</f>
        <v>1</v>
      </c>
      <c r="Q5969">
        <f t="shared" si="841"/>
        <v>0</v>
      </c>
      <c r="R5969">
        <f t="shared" si="842"/>
        <v>0</v>
      </c>
      <c r="S5969" t="str">
        <f t="shared" si="843"/>
        <v/>
      </c>
      <c r="T5969" t="str">
        <f t="shared" si="844"/>
        <v/>
      </c>
      <c r="U5969" t="str">
        <f t="shared" si="845"/>
        <v/>
      </c>
    </row>
    <row r="5970" spans="12:21" ht="15" customHeight="1" x14ac:dyDescent="0.15">
      <c r="L5970" s="244" t="str">
        <f t="shared" si="837"/>
        <v/>
      </c>
      <c r="M5970" s="245" t="str">
        <f t="shared" si="838"/>
        <v/>
      </c>
      <c r="N5970" s="244" t="str">
        <f t="shared" si="839"/>
        <v/>
      </c>
      <c r="O5970" s="244" t="str">
        <f t="shared" si="840"/>
        <v/>
      </c>
      <c r="P5970">
        <f>IF($I5970&lt;&gt;"",$I5970,IF($E5970="SGD",1,IF($E5970="USD",Settings!$B$22,IF($E5970="HKD",Settings!$B$23,1))))</f>
        <v>1</v>
      </c>
      <c r="Q5970">
        <f t="shared" si="841"/>
        <v>0</v>
      </c>
      <c r="R5970">
        <f t="shared" si="842"/>
        <v>0</v>
      </c>
      <c r="S5970" t="str">
        <f t="shared" si="843"/>
        <v/>
      </c>
      <c r="T5970" t="str">
        <f t="shared" si="844"/>
        <v/>
      </c>
      <c r="U5970" t="str">
        <f t="shared" si="845"/>
        <v/>
      </c>
    </row>
    <row r="5971" spans="12:21" ht="15" customHeight="1" x14ac:dyDescent="0.15">
      <c r="L5971" s="244" t="str">
        <f t="shared" si="837"/>
        <v/>
      </c>
      <c r="M5971" s="245" t="str">
        <f t="shared" si="838"/>
        <v/>
      </c>
      <c r="N5971" s="244" t="str">
        <f t="shared" si="839"/>
        <v/>
      </c>
      <c r="O5971" s="244" t="str">
        <f t="shared" si="840"/>
        <v/>
      </c>
      <c r="P5971">
        <f>IF($I5971&lt;&gt;"",$I5971,IF($E5971="SGD",1,IF($E5971="USD",Settings!$B$22,IF($E5971="HKD",Settings!$B$23,1))))</f>
        <v>1</v>
      </c>
      <c r="Q5971">
        <f t="shared" si="841"/>
        <v>0</v>
      </c>
      <c r="R5971">
        <f t="shared" si="842"/>
        <v>0</v>
      </c>
      <c r="S5971" t="str">
        <f t="shared" si="843"/>
        <v/>
      </c>
      <c r="T5971" t="str">
        <f t="shared" si="844"/>
        <v/>
      </c>
      <c r="U5971" t="str">
        <f t="shared" si="845"/>
        <v/>
      </c>
    </row>
    <row r="5972" spans="12:21" ht="15" customHeight="1" x14ac:dyDescent="0.15">
      <c r="L5972" s="244" t="str">
        <f t="shared" si="837"/>
        <v/>
      </c>
      <c r="M5972" s="245" t="str">
        <f t="shared" si="838"/>
        <v/>
      </c>
      <c r="N5972" s="244" t="str">
        <f t="shared" si="839"/>
        <v/>
      </c>
      <c r="O5972" s="244" t="str">
        <f t="shared" si="840"/>
        <v/>
      </c>
      <c r="P5972">
        <f>IF($I5972&lt;&gt;"",$I5972,IF($E5972="SGD",1,IF($E5972="USD",Settings!$B$22,IF($E5972="HKD",Settings!$B$23,1))))</f>
        <v>1</v>
      </c>
      <c r="Q5972">
        <f t="shared" si="841"/>
        <v>0</v>
      </c>
      <c r="R5972">
        <f t="shared" si="842"/>
        <v>0</v>
      </c>
      <c r="S5972" t="str">
        <f t="shared" si="843"/>
        <v/>
      </c>
      <c r="T5972" t="str">
        <f t="shared" si="844"/>
        <v/>
      </c>
      <c r="U5972" t="str">
        <f t="shared" si="845"/>
        <v/>
      </c>
    </row>
    <row r="5973" spans="12:21" ht="15" customHeight="1" x14ac:dyDescent="0.15">
      <c r="L5973" s="244" t="str">
        <f t="shared" si="837"/>
        <v/>
      </c>
      <c r="M5973" s="245" t="str">
        <f t="shared" si="838"/>
        <v/>
      </c>
      <c r="N5973" s="244" t="str">
        <f t="shared" si="839"/>
        <v/>
      </c>
      <c r="O5973" s="244" t="str">
        <f t="shared" si="840"/>
        <v/>
      </c>
      <c r="P5973">
        <f>IF($I5973&lt;&gt;"",$I5973,IF($E5973="SGD",1,IF($E5973="USD",Settings!$B$22,IF($E5973="HKD",Settings!$B$23,1))))</f>
        <v>1</v>
      </c>
      <c r="Q5973">
        <f t="shared" si="841"/>
        <v>0</v>
      </c>
      <c r="R5973">
        <f t="shared" si="842"/>
        <v>0</v>
      </c>
      <c r="S5973" t="str">
        <f t="shared" si="843"/>
        <v/>
      </c>
      <c r="T5973" t="str">
        <f t="shared" si="844"/>
        <v/>
      </c>
      <c r="U5973" t="str">
        <f t="shared" si="845"/>
        <v/>
      </c>
    </row>
    <row r="5974" spans="12:21" ht="15" customHeight="1" x14ac:dyDescent="0.15">
      <c r="L5974" s="244" t="str">
        <f t="shared" si="837"/>
        <v/>
      </c>
      <c r="M5974" s="245" t="str">
        <f t="shared" si="838"/>
        <v/>
      </c>
      <c r="N5974" s="244" t="str">
        <f t="shared" si="839"/>
        <v/>
      </c>
      <c r="O5974" s="244" t="str">
        <f t="shared" si="840"/>
        <v/>
      </c>
      <c r="P5974">
        <f>IF($I5974&lt;&gt;"",$I5974,IF($E5974="SGD",1,IF($E5974="USD",Settings!$B$22,IF($E5974="HKD",Settings!$B$23,1))))</f>
        <v>1</v>
      </c>
      <c r="Q5974">
        <f t="shared" si="841"/>
        <v>0</v>
      </c>
      <c r="R5974">
        <f t="shared" si="842"/>
        <v>0</v>
      </c>
      <c r="S5974" t="str">
        <f t="shared" si="843"/>
        <v/>
      </c>
      <c r="T5974" t="str">
        <f t="shared" si="844"/>
        <v/>
      </c>
      <c r="U5974" t="str">
        <f t="shared" si="845"/>
        <v/>
      </c>
    </row>
    <row r="5975" spans="12:21" ht="15" customHeight="1" x14ac:dyDescent="0.15">
      <c r="L5975" s="244" t="str">
        <f t="shared" si="837"/>
        <v/>
      </c>
      <c r="M5975" s="245" t="str">
        <f t="shared" si="838"/>
        <v/>
      </c>
      <c r="N5975" s="244" t="str">
        <f t="shared" si="839"/>
        <v/>
      </c>
      <c r="O5975" s="244" t="str">
        <f t="shared" si="840"/>
        <v/>
      </c>
      <c r="P5975">
        <f>IF($I5975&lt;&gt;"",$I5975,IF($E5975="SGD",1,IF($E5975="USD",Settings!$B$22,IF($E5975="HKD",Settings!$B$23,1))))</f>
        <v>1</v>
      </c>
      <c r="Q5975">
        <f t="shared" si="841"/>
        <v>0</v>
      </c>
      <c r="R5975">
        <f t="shared" si="842"/>
        <v>0</v>
      </c>
      <c r="S5975" t="str">
        <f t="shared" si="843"/>
        <v/>
      </c>
      <c r="T5975" t="str">
        <f t="shared" si="844"/>
        <v/>
      </c>
      <c r="U5975" t="str">
        <f t="shared" si="845"/>
        <v/>
      </c>
    </row>
    <row r="5976" spans="12:21" ht="15" customHeight="1" x14ac:dyDescent="0.15">
      <c r="L5976" s="244" t="str">
        <f t="shared" si="837"/>
        <v/>
      </c>
      <c r="M5976" s="245" t="str">
        <f t="shared" si="838"/>
        <v/>
      </c>
      <c r="N5976" s="244" t="str">
        <f t="shared" si="839"/>
        <v/>
      </c>
      <c r="O5976" s="244" t="str">
        <f t="shared" si="840"/>
        <v/>
      </c>
      <c r="P5976">
        <f>IF($I5976&lt;&gt;"",$I5976,IF($E5976="SGD",1,IF($E5976="USD",Settings!$B$22,IF($E5976="HKD",Settings!$B$23,1))))</f>
        <v>1</v>
      </c>
      <c r="Q5976">
        <f t="shared" si="841"/>
        <v>0</v>
      </c>
      <c r="R5976">
        <f t="shared" si="842"/>
        <v>0</v>
      </c>
      <c r="S5976" t="str">
        <f t="shared" si="843"/>
        <v/>
      </c>
      <c r="T5976" t="str">
        <f t="shared" si="844"/>
        <v/>
      </c>
      <c r="U5976" t="str">
        <f t="shared" si="845"/>
        <v/>
      </c>
    </row>
    <row r="5977" spans="12:21" ht="15" customHeight="1" x14ac:dyDescent="0.15">
      <c r="L5977" s="244" t="str">
        <f t="shared" si="837"/>
        <v/>
      </c>
      <c r="M5977" s="245" t="str">
        <f t="shared" si="838"/>
        <v/>
      </c>
      <c r="N5977" s="244" t="str">
        <f t="shared" si="839"/>
        <v/>
      </c>
      <c r="O5977" s="244" t="str">
        <f t="shared" si="840"/>
        <v/>
      </c>
      <c r="P5977">
        <f>IF($I5977&lt;&gt;"",$I5977,IF($E5977="SGD",1,IF($E5977="USD",Settings!$B$22,IF($E5977="HKD",Settings!$B$23,1))))</f>
        <v>1</v>
      </c>
      <c r="Q5977">
        <f t="shared" si="841"/>
        <v>0</v>
      </c>
      <c r="R5977">
        <f t="shared" si="842"/>
        <v>0</v>
      </c>
      <c r="S5977" t="str">
        <f t="shared" si="843"/>
        <v/>
      </c>
      <c r="T5977" t="str">
        <f t="shared" si="844"/>
        <v/>
      </c>
      <c r="U5977" t="str">
        <f t="shared" si="845"/>
        <v/>
      </c>
    </row>
    <row r="5978" spans="12:21" ht="15" customHeight="1" x14ac:dyDescent="0.15">
      <c r="L5978" s="244" t="str">
        <f t="shared" si="837"/>
        <v/>
      </c>
      <c r="M5978" s="245" t="str">
        <f t="shared" si="838"/>
        <v/>
      </c>
      <c r="N5978" s="244" t="str">
        <f t="shared" si="839"/>
        <v/>
      </c>
      <c r="O5978" s="244" t="str">
        <f t="shared" si="840"/>
        <v/>
      </c>
      <c r="P5978">
        <f>IF($I5978&lt;&gt;"",$I5978,IF($E5978="SGD",1,IF($E5978="USD",Settings!$B$22,IF($E5978="HKD",Settings!$B$23,1))))</f>
        <v>1</v>
      </c>
      <c r="Q5978">
        <f t="shared" si="841"/>
        <v>0</v>
      </c>
      <c r="R5978">
        <f t="shared" si="842"/>
        <v>0</v>
      </c>
      <c r="S5978" t="str">
        <f t="shared" si="843"/>
        <v/>
      </c>
      <c r="T5978" t="str">
        <f t="shared" si="844"/>
        <v/>
      </c>
      <c r="U5978" t="str">
        <f t="shared" si="845"/>
        <v/>
      </c>
    </row>
    <row r="5979" spans="12:21" ht="15" customHeight="1" x14ac:dyDescent="0.15">
      <c r="L5979" s="244" t="str">
        <f t="shared" si="837"/>
        <v/>
      </c>
      <c r="M5979" s="245" t="str">
        <f t="shared" si="838"/>
        <v/>
      </c>
      <c r="N5979" s="244" t="str">
        <f t="shared" si="839"/>
        <v/>
      </c>
      <c r="O5979" s="244" t="str">
        <f t="shared" si="840"/>
        <v/>
      </c>
      <c r="P5979">
        <f>IF($I5979&lt;&gt;"",$I5979,IF($E5979="SGD",1,IF($E5979="USD",Settings!$B$22,IF($E5979="HKD",Settings!$B$23,1))))</f>
        <v>1</v>
      </c>
      <c r="Q5979">
        <f t="shared" si="841"/>
        <v>0</v>
      </c>
      <c r="R5979">
        <f t="shared" si="842"/>
        <v>0</v>
      </c>
      <c r="S5979" t="str">
        <f t="shared" si="843"/>
        <v/>
      </c>
      <c r="T5979" t="str">
        <f t="shared" si="844"/>
        <v/>
      </c>
      <c r="U5979" t="str">
        <f t="shared" si="845"/>
        <v/>
      </c>
    </row>
    <row r="5980" spans="12:21" ht="15" customHeight="1" x14ac:dyDescent="0.15">
      <c r="L5980" s="244" t="str">
        <f t="shared" si="837"/>
        <v/>
      </c>
      <c r="M5980" s="245" t="str">
        <f t="shared" si="838"/>
        <v/>
      </c>
      <c r="N5980" s="244" t="str">
        <f t="shared" si="839"/>
        <v/>
      </c>
      <c r="O5980" s="244" t="str">
        <f t="shared" si="840"/>
        <v/>
      </c>
      <c r="P5980">
        <f>IF($I5980&lt;&gt;"",$I5980,IF($E5980="SGD",1,IF($E5980="USD",Settings!$B$22,IF($E5980="HKD",Settings!$B$23,1))))</f>
        <v>1</v>
      </c>
      <c r="Q5980">
        <f t="shared" si="841"/>
        <v>0</v>
      </c>
      <c r="R5980">
        <f t="shared" si="842"/>
        <v>0</v>
      </c>
      <c r="S5980" t="str">
        <f t="shared" si="843"/>
        <v/>
      </c>
      <c r="T5980" t="str">
        <f t="shared" si="844"/>
        <v/>
      </c>
      <c r="U5980" t="str">
        <f t="shared" si="845"/>
        <v/>
      </c>
    </row>
    <row r="5981" spans="12:21" ht="15" customHeight="1" x14ac:dyDescent="0.15">
      <c r="L5981" s="244" t="str">
        <f t="shared" si="837"/>
        <v/>
      </c>
      <c r="M5981" s="245" t="str">
        <f t="shared" si="838"/>
        <v/>
      </c>
      <c r="N5981" s="244" t="str">
        <f t="shared" si="839"/>
        <v/>
      </c>
      <c r="O5981" s="244" t="str">
        <f t="shared" si="840"/>
        <v/>
      </c>
      <c r="P5981">
        <f>IF($I5981&lt;&gt;"",$I5981,IF($E5981="SGD",1,IF($E5981="USD",Settings!$B$22,IF($E5981="HKD",Settings!$B$23,1))))</f>
        <v>1</v>
      </c>
      <c r="Q5981">
        <f t="shared" si="841"/>
        <v>0</v>
      </c>
      <c r="R5981">
        <f t="shared" si="842"/>
        <v>0</v>
      </c>
      <c r="S5981" t="str">
        <f t="shared" si="843"/>
        <v/>
      </c>
      <c r="T5981" t="str">
        <f t="shared" si="844"/>
        <v/>
      </c>
      <c r="U5981" t="str">
        <f t="shared" si="845"/>
        <v/>
      </c>
    </row>
    <row r="5982" spans="12:21" ht="15" customHeight="1" x14ac:dyDescent="0.15">
      <c r="L5982" s="244" t="str">
        <f t="shared" si="837"/>
        <v/>
      </c>
      <c r="M5982" s="245" t="str">
        <f t="shared" si="838"/>
        <v/>
      </c>
      <c r="N5982" s="244" t="str">
        <f t="shared" si="839"/>
        <v/>
      </c>
      <c r="O5982" s="244" t="str">
        <f t="shared" si="840"/>
        <v/>
      </c>
      <c r="P5982">
        <f>IF($I5982&lt;&gt;"",$I5982,IF($E5982="SGD",1,IF($E5982="USD",Settings!$B$22,IF($E5982="HKD",Settings!$B$23,1))))</f>
        <v>1</v>
      </c>
      <c r="Q5982">
        <f t="shared" si="841"/>
        <v>0</v>
      </c>
      <c r="R5982">
        <f t="shared" si="842"/>
        <v>0</v>
      </c>
      <c r="S5982" t="str">
        <f t="shared" si="843"/>
        <v/>
      </c>
      <c r="T5982" t="str">
        <f t="shared" si="844"/>
        <v/>
      </c>
      <c r="U5982" t="str">
        <f t="shared" si="845"/>
        <v/>
      </c>
    </row>
    <row r="5983" spans="12:21" ht="15" customHeight="1" x14ac:dyDescent="0.15">
      <c r="L5983" s="244" t="str">
        <f t="shared" si="837"/>
        <v/>
      </c>
      <c r="M5983" s="245" t="str">
        <f t="shared" si="838"/>
        <v/>
      </c>
      <c r="N5983" s="244" t="str">
        <f t="shared" si="839"/>
        <v/>
      </c>
      <c r="O5983" s="244" t="str">
        <f t="shared" si="840"/>
        <v/>
      </c>
      <c r="P5983">
        <f>IF($I5983&lt;&gt;"",$I5983,IF($E5983="SGD",1,IF($E5983="USD",Settings!$B$22,IF($E5983="HKD",Settings!$B$23,1))))</f>
        <v>1</v>
      </c>
      <c r="Q5983">
        <f t="shared" si="841"/>
        <v>0</v>
      </c>
      <c r="R5983">
        <f t="shared" si="842"/>
        <v>0</v>
      </c>
      <c r="S5983" t="str">
        <f t="shared" si="843"/>
        <v/>
      </c>
      <c r="T5983" t="str">
        <f t="shared" si="844"/>
        <v/>
      </c>
      <c r="U5983" t="str">
        <f t="shared" si="845"/>
        <v/>
      </c>
    </row>
    <row r="5984" spans="12:21" ht="15" customHeight="1" x14ac:dyDescent="0.15">
      <c r="L5984" s="244" t="str">
        <f t="shared" si="837"/>
        <v/>
      </c>
      <c r="M5984" s="245" t="str">
        <f t="shared" si="838"/>
        <v/>
      </c>
      <c r="N5984" s="244" t="str">
        <f t="shared" si="839"/>
        <v/>
      </c>
      <c r="O5984" s="244" t="str">
        <f t="shared" si="840"/>
        <v/>
      </c>
      <c r="P5984">
        <f>IF($I5984&lt;&gt;"",$I5984,IF($E5984="SGD",1,IF($E5984="USD",Settings!$B$22,IF($E5984="HKD",Settings!$B$23,1))))</f>
        <v>1</v>
      </c>
      <c r="Q5984">
        <f t="shared" si="841"/>
        <v>0</v>
      </c>
      <c r="R5984">
        <f t="shared" si="842"/>
        <v>0</v>
      </c>
      <c r="S5984" t="str">
        <f t="shared" si="843"/>
        <v/>
      </c>
      <c r="T5984" t="str">
        <f t="shared" si="844"/>
        <v/>
      </c>
      <c r="U5984" t="str">
        <f t="shared" si="845"/>
        <v/>
      </c>
    </row>
    <row r="5985" spans="12:21" ht="15" customHeight="1" x14ac:dyDescent="0.15">
      <c r="L5985" s="244" t="str">
        <f t="shared" si="837"/>
        <v/>
      </c>
      <c r="M5985" s="245" t="str">
        <f t="shared" si="838"/>
        <v/>
      </c>
      <c r="N5985" s="244" t="str">
        <f t="shared" si="839"/>
        <v/>
      </c>
      <c r="O5985" s="244" t="str">
        <f t="shared" si="840"/>
        <v/>
      </c>
      <c r="P5985">
        <f>IF($I5985&lt;&gt;"",$I5985,IF($E5985="SGD",1,IF($E5985="USD",Settings!$B$22,IF($E5985="HKD",Settings!$B$23,1))))</f>
        <v>1</v>
      </c>
      <c r="Q5985">
        <f t="shared" si="841"/>
        <v>0</v>
      </c>
      <c r="R5985">
        <f t="shared" si="842"/>
        <v>0</v>
      </c>
      <c r="S5985" t="str">
        <f t="shared" si="843"/>
        <v/>
      </c>
      <c r="T5985" t="str">
        <f t="shared" si="844"/>
        <v/>
      </c>
      <c r="U5985" t="str">
        <f t="shared" si="845"/>
        <v/>
      </c>
    </row>
    <row r="5986" spans="12:21" ht="15" customHeight="1" x14ac:dyDescent="0.15">
      <c r="L5986" s="244" t="str">
        <f t="shared" si="837"/>
        <v/>
      </c>
      <c r="M5986" s="245" t="str">
        <f t="shared" si="838"/>
        <v/>
      </c>
      <c r="N5986" s="244" t="str">
        <f t="shared" si="839"/>
        <v/>
      </c>
      <c r="O5986" s="244" t="str">
        <f t="shared" si="840"/>
        <v/>
      </c>
      <c r="P5986">
        <f>IF($I5986&lt;&gt;"",$I5986,IF($E5986="SGD",1,IF($E5986="USD",Settings!$B$22,IF($E5986="HKD",Settings!$B$23,1))))</f>
        <v>1</v>
      </c>
      <c r="Q5986">
        <f t="shared" si="841"/>
        <v>0</v>
      </c>
      <c r="R5986">
        <f t="shared" si="842"/>
        <v>0</v>
      </c>
      <c r="S5986" t="str">
        <f t="shared" si="843"/>
        <v/>
      </c>
      <c r="T5986" t="str">
        <f t="shared" si="844"/>
        <v/>
      </c>
      <c r="U5986" t="str">
        <f t="shared" si="845"/>
        <v/>
      </c>
    </row>
    <row r="5987" spans="12:21" ht="15" customHeight="1" x14ac:dyDescent="0.15">
      <c r="L5987" s="244" t="str">
        <f t="shared" si="837"/>
        <v/>
      </c>
      <c r="M5987" s="245" t="str">
        <f t="shared" si="838"/>
        <v/>
      </c>
      <c r="N5987" s="244" t="str">
        <f t="shared" si="839"/>
        <v/>
      </c>
      <c r="O5987" s="244" t="str">
        <f t="shared" si="840"/>
        <v/>
      </c>
      <c r="P5987">
        <f>IF($I5987&lt;&gt;"",$I5987,IF($E5987="SGD",1,IF($E5987="USD",Settings!$B$22,IF($E5987="HKD",Settings!$B$23,1))))</f>
        <v>1</v>
      </c>
      <c r="Q5987">
        <f t="shared" si="841"/>
        <v>0</v>
      </c>
      <c r="R5987">
        <f t="shared" si="842"/>
        <v>0</v>
      </c>
      <c r="S5987" t="str">
        <f t="shared" si="843"/>
        <v/>
      </c>
      <c r="T5987" t="str">
        <f t="shared" si="844"/>
        <v/>
      </c>
      <c r="U5987" t="str">
        <f t="shared" si="845"/>
        <v/>
      </c>
    </row>
    <row r="5988" spans="12:21" ht="15" customHeight="1" x14ac:dyDescent="0.15">
      <c r="L5988" s="244" t="str">
        <f t="shared" si="837"/>
        <v/>
      </c>
      <c r="M5988" s="245" t="str">
        <f t="shared" si="838"/>
        <v/>
      </c>
      <c r="N5988" s="244" t="str">
        <f t="shared" si="839"/>
        <v/>
      </c>
      <c r="O5988" s="244" t="str">
        <f t="shared" si="840"/>
        <v/>
      </c>
      <c r="P5988">
        <f>IF($I5988&lt;&gt;"",$I5988,IF($E5988="SGD",1,IF($E5988="USD",Settings!$B$22,IF($E5988="HKD",Settings!$B$23,1))))</f>
        <v>1</v>
      </c>
      <c r="Q5988">
        <f t="shared" si="841"/>
        <v>0</v>
      </c>
      <c r="R5988">
        <f t="shared" si="842"/>
        <v>0</v>
      </c>
      <c r="S5988" t="str">
        <f t="shared" si="843"/>
        <v/>
      </c>
      <c r="T5988" t="str">
        <f t="shared" si="844"/>
        <v/>
      </c>
      <c r="U5988" t="str">
        <f t="shared" si="845"/>
        <v/>
      </c>
    </row>
    <row r="5989" spans="12:21" ht="15" customHeight="1" x14ac:dyDescent="0.15">
      <c r="L5989" s="244" t="str">
        <f t="shared" si="837"/>
        <v/>
      </c>
      <c r="M5989" s="245" t="str">
        <f t="shared" si="838"/>
        <v/>
      </c>
      <c r="N5989" s="244" t="str">
        <f t="shared" si="839"/>
        <v/>
      </c>
      <c r="O5989" s="244" t="str">
        <f t="shared" si="840"/>
        <v/>
      </c>
      <c r="P5989">
        <f>IF($I5989&lt;&gt;"",$I5989,IF($E5989="SGD",1,IF($E5989="USD",Settings!$B$22,IF($E5989="HKD",Settings!$B$23,1))))</f>
        <v>1</v>
      </c>
      <c r="Q5989">
        <f t="shared" si="841"/>
        <v>0</v>
      </c>
      <c r="R5989">
        <f t="shared" si="842"/>
        <v>0</v>
      </c>
      <c r="S5989" t="str">
        <f t="shared" si="843"/>
        <v/>
      </c>
      <c r="T5989" t="str">
        <f t="shared" si="844"/>
        <v/>
      </c>
      <c r="U5989" t="str">
        <f t="shared" si="845"/>
        <v/>
      </c>
    </row>
    <row r="5990" spans="12:21" ht="15" customHeight="1" x14ac:dyDescent="0.15">
      <c r="L5990" s="244" t="str">
        <f t="shared" si="837"/>
        <v/>
      </c>
      <c r="M5990" s="245" t="str">
        <f t="shared" si="838"/>
        <v/>
      </c>
      <c r="N5990" s="244" t="str">
        <f t="shared" si="839"/>
        <v/>
      </c>
      <c r="O5990" s="244" t="str">
        <f t="shared" si="840"/>
        <v/>
      </c>
      <c r="P5990">
        <f>IF($I5990&lt;&gt;"",$I5990,IF($E5990="SGD",1,IF($E5990="USD",Settings!$B$22,IF($E5990="HKD",Settings!$B$23,1))))</f>
        <v>1</v>
      </c>
      <c r="Q5990">
        <f t="shared" si="841"/>
        <v>0</v>
      </c>
      <c r="R5990">
        <f t="shared" si="842"/>
        <v>0</v>
      </c>
      <c r="S5990" t="str">
        <f t="shared" si="843"/>
        <v/>
      </c>
      <c r="T5990" t="str">
        <f t="shared" si="844"/>
        <v/>
      </c>
      <c r="U5990" t="str">
        <f t="shared" si="845"/>
        <v/>
      </c>
    </row>
    <row r="5991" spans="12:21" ht="15" customHeight="1" x14ac:dyDescent="0.15">
      <c r="L5991" s="244" t="str">
        <f t="shared" si="837"/>
        <v/>
      </c>
      <c r="M5991" s="245" t="str">
        <f t="shared" si="838"/>
        <v/>
      </c>
      <c r="N5991" s="244" t="str">
        <f t="shared" si="839"/>
        <v/>
      </c>
      <c r="O5991" s="244" t="str">
        <f t="shared" si="840"/>
        <v/>
      </c>
      <c r="P5991">
        <f>IF($I5991&lt;&gt;"",$I5991,IF($E5991="SGD",1,IF($E5991="USD",Settings!$B$22,IF($E5991="HKD",Settings!$B$23,1))))</f>
        <v>1</v>
      </c>
      <c r="Q5991">
        <f t="shared" si="841"/>
        <v>0</v>
      </c>
      <c r="R5991">
        <f t="shared" si="842"/>
        <v>0</v>
      </c>
      <c r="S5991" t="str">
        <f t="shared" si="843"/>
        <v/>
      </c>
      <c r="T5991" t="str">
        <f t="shared" si="844"/>
        <v/>
      </c>
      <c r="U5991" t="str">
        <f t="shared" si="845"/>
        <v/>
      </c>
    </row>
    <row r="5992" spans="12:21" ht="15" customHeight="1" x14ac:dyDescent="0.15">
      <c r="L5992" s="244" t="str">
        <f t="shared" si="837"/>
        <v/>
      </c>
      <c r="M5992" s="245" t="str">
        <f t="shared" si="838"/>
        <v/>
      </c>
      <c r="N5992" s="244" t="str">
        <f t="shared" si="839"/>
        <v/>
      </c>
      <c r="O5992" s="244" t="str">
        <f t="shared" si="840"/>
        <v/>
      </c>
      <c r="P5992">
        <f>IF($I5992&lt;&gt;"",$I5992,IF($E5992="SGD",1,IF($E5992="USD",Settings!$B$22,IF($E5992="HKD",Settings!$B$23,1))))</f>
        <v>1</v>
      </c>
      <c r="Q5992">
        <f t="shared" si="841"/>
        <v>0</v>
      </c>
      <c r="R5992">
        <f t="shared" si="842"/>
        <v>0</v>
      </c>
      <c r="S5992" t="str">
        <f t="shared" si="843"/>
        <v/>
      </c>
      <c r="T5992" t="str">
        <f t="shared" si="844"/>
        <v/>
      </c>
      <c r="U5992" t="str">
        <f t="shared" si="845"/>
        <v/>
      </c>
    </row>
    <row r="5993" spans="12:21" ht="15" customHeight="1" x14ac:dyDescent="0.15">
      <c r="L5993" s="244" t="str">
        <f t="shared" ref="L5993:L6056" si="846">IF(OR(B5993="",C5993="",E5993=""),"",B5993&amp;":"&amp;C5993&amp;":"&amp;E5993)</f>
        <v/>
      </c>
      <c r="M5993" s="245" t="str">
        <f t="shared" ref="M5993:M6056" si="847">IF(A5993="","",A5993*D5993)</f>
        <v/>
      </c>
      <c r="N5993" s="244" t="str">
        <f t="shared" ref="N5993:N6056" si="848">IF(A5993="","",IF(OR(A5993=1,A5993=0),J5993,0))</f>
        <v/>
      </c>
      <c r="O5993" s="244" t="str">
        <f t="shared" ref="O5993:O6056" si="849">IF(A5993="","",IF(A5993=-1,J5993,0))</f>
        <v/>
      </c>
      <c r="P5993">
        <f>IF($I5993&lt;&gt;"",$I5993,IF($E5993="SGD",1,IF($E5993="USD",Settings!$B$22,IF($E5993="HKD",Settings!$B$23,1))))</f>
        <v>1</v>
      </c>
      <c r="Q5993">
        <f t="shared" ref="Q5993:Q6056" si="850">IF($L5993="",0,($O5993-$N5993+IF($A5993=2,$J5993,0))*$P5993)</f>
        <v>0</v>
      </c>
      <c r="R5993">
        <f t="shared" ref="R5993:R6056" si="851">IF($L5993="",0,IF($A5993=2,$J5993*$P5993,0))</f>
        <v>0</v>
      </c>
      <c r="S5993" t="str">
        <f t="shared" si="843"/>
        <v/>
      </c>
      <c r="T5993" t="str">
        <f t="shared" si="844"/>
        <v/>
      </c>
      <c r="U5993" t="str">
        <f t="shared" si="845"/>
        <v/>
      </c>
    </row>
    <row r="5994" spans="12:21" ht="15" customHeight="1" x14ac:dyDescent="0.15">
      <c r="L5994" s="244" t="str">
        <f t="shared" si="846"/>
        <v/>
      </c>
      <c r="M5994" s="245" t="str">
        <f t="shared" si="847"/>
        <v/>
      </c>
      <c r="N5994" s="244" t="str">
        <f t="shared" si="848"/>
        <v/>
      </c>
      <c r="O5994" s="244" t="str">
        <f t="shared" si="849"/>
        <v/>
      </c>
      <c r="P5994">
        <f>IF($I5994&lt;&gt;"",$I5994,IF($E5994="SGD",1,IF($E5994="USD",Settings!$B$22,IF($E5994="HKD",Settings!$B$23,1))))</f>
        <v>1</v>
      </c>
      <c r="Q5994">
        <f t="shared" si="850"/>
        <v>0</v>
      </c>
      <c r="R5994">
        <f t="shared" si="851"/>
        <v>0</v>
      </c>
      <c r="S5994" t="str">
        <f t="shared" si="843"/>
        <v/>
      </c>
      <c r="T5994" t="str">
        <f t="shared" si="844"/>
        <v/>
      </c>
      <c r="U5994" t="str">
        <f t="shared" si="845"/>
        <v/>
      </c>
    </row>
    <row r="5995" spans="12:21" ht="15" customHeight="1" x14ac:dyDescent="0.15">
      <c r="L5995" s="244" t="str">
        <f t="shared" si="846"/>
        <v/>
      </c>
      <c r="M5995" s="245" t="str">
        <f t="shared" si="847"/>
        <v/>
      </c>
      <c r="N5995" s="244" t="str">
        <f t="shared" si="848"/>
        <v/>
      </c>
      <c r="O5995" s="244" t="str">
        <f t="shared" si="849"/>
        <v/>
      </c>
      <c r="P5995">
        <f>IF($I5995&lt;&gt;"",$I5995,IF($E5995="SGD",1,IF($E5995="USD",Settings!$B$22,IF($E5995="HKD",Settings!$B$23,1))))</f>
        <v>1</v>
      </c>
      <c r="Q5995">
        <f t="shared" si="850"/>
        <v>0</v>
      </c>
      <c r="R5995">
        <f t="shared" si="851"/>
        <v>0</v>
      </c>
      <c r="S5995" t="str">
        <f t="shared" si="843"/>
        <v/>
      </c>
      <c r="T5995" t="str">
        <f t="shared" si="844"/>
        <v/>
      </c>
      <c r="U5995" t="str">
        <f t="shared" si="845"/>
        <v/>
      </c>
    </row>
    <row r="5996" spans="12:21" ht="15" customHeight="1" x14ac:dyDescent="0.15">
      <c r="L5996" s="244" t="str">
        <f t="shared" si="846"/>
        <v/>
      </c>
      <c r="M5996" s="245" t="str">
        <f t="shared" si="847"/>
        <v/>
      </c>
      <c r="N5996" s="244" t="str">
        <f t="shared" si="848"/>
        <v/>
      </c>
      <c r="O5996" s="244" t="str">
        <f t="shared" si="849"/>
        <v/>
      </c>
      <c r="P5996">
        <f>IF($I5996&lt;&gt;"",$I5996,IF($E5996="SGD",1,IF($E5996="USD",Settings!$B$22,IF($E5996="HKD",Settings!$B$23,1))))</f>
        <v>1</v>
      </c>
      <c r="Q5996">
        <f t="shared" si="850"/>
        <v>0</v>
      </c>
      <c r="R5996">
        <f t="shared" si="851"/>
        <v>0</v>
      </c>
      <c r="S5996" t="str">
        <f t="shared" si="843"/>
        <v/>
      </c>
      <c r="T5996" t="str">
        <f t="shared" si="844"/>
        <v/>
      </c>
      <c r="U5996" t="str">
        <f t="shared" si="845"/>
        <v/>
      </c>
    </row>
    <row r="5997" spans="12:21" ht="15" customHeight="1" x14ac:dyDescent="0.15">
      <c r="L5997" s="244" t="str">
        <f t="shared" si="846"/>
        <v/>
      </c>
      <c r="M5997" s="245" t="str">
        <f t="shared" si="847"/>
        <v/>
      </c>
      <c r="N5997" s="244" t="str">
        <f t="shared" si="848"/>
        <v/>
      </c>
      <c r="O5997" s="244" t="str">
        <f t="shared" si="849"/>
        <v/>
      </c>
      <c r="P5997">
        <f>IF($I5997&lt;&gt;"",$I5997,IF($E5997="SGD",1,IF($E5997="USD",Settings!$B$22,IF($E5997="HKD",Settings!$B$23,1))))</f>
        <v>1</v>
      </c>
      <c r="Q5997">
        <f t="shared" si="850"/>
        <v>0</v>
      </c>
      <c r="R5997">
        <f t="shared" si="851"/>
        <v>0</v>
      </c>
      <c r="S5997" t="str">
        <f t="shared" si="843"/>
        <v/>
      </c>
      <c r="T5997" t="str">
        <f t="shared" si="844"/>
        <v/>
      </c>
      <c r="U5997" t="str">
        <f t="shared" si="845"/>
        <v/>
      </c>
    </row>
    <row r="5998" spans="12:21" ht="15" customHeight="1" x14ac:dyDescent="0.15">
      <c r="L5998" s="244" t="str">
        <f t="shared" si="846"/>
        <v/>
      </c>
      <c r="M5998" s="245" t="str">
        <f t="shared" si="847"/>
        <v/>
      </c>
      <c r="N5998" s="244" t="str">
        <f t="shared" si="848"/>
        <v/>
      </c>
      <c r="O5998" s="244" t="str">
        <f t="shared" si="849"/>
        <v/>
      </c>
      <c r="P5998">
        <f>IF($I5998&lt;&gt;"",$I5998,IF($E5998="SGD",1,IF($E5998="USD",Settings!$B$22,IF($E5998="HKD",Settings!$B$23,1))))</f>
        <v>1</v>
      </c>
      <c r="Q5998">
        <f t="shared" si="850"/>
        <v>0</v>
      </c>
      <c r="R5998">
        <f t="shared" si="851"/>
        <v>0</v>
      </c>
      <c r="S5998" t="str">
        <f t="shared" si="843"/>
        <v/>
      </c>
      <c r="T5998" t="str">
        <f t="shared" si="844"/>
        <v/>
      </c>
      <c r="U5998" t="str">
        <f t="shared" si="845"/>
        <v/>
      </c>
    </row>
    <row r="5999" spans="12:21" ht="15" customHeight="1" x14ac:dyDescent="0.15">
      <c r="L5999" s="244" t="str">
        <f t="shared" si="846"/>
        <v/>
      </c>
      <c r="M5999" s="245" t="str">
        <f t="shared" si="847"/>
        <v/>
      </c>
      <c r="N5999" s="244" t="str">
        <f t="shared" si="848"/>
        <v/>
      </c>
      <c r="O5999" s="244" t="str">
        <f t="shared" si="849"/>
        <v/>
      </c>
      <c r="P5999">
        <f>IF($I5999&lt;&gt;"",$I5999,IF($E5999="SGD",1,IF($E5999="USD",Settings!$B$22,IF($E5999="HKD",Settings!$B$23,1))))</f>
        <v>1</v>
      </c>
      <c r="Q5999">
        <f t="shared" si="850"/>
        <v>0</v>
      </c>
      <c r="R5999">
        <f t="shared" si="851"/>
        <v>0</v>
      </c>
      <c r="S5999" t="str">
        <f t="shared" si="843"/>
        <v/>
      </c>
      <c r="T5999" t="str">
        <f t="shared" si="844"/>
        <v/>
      </c>
      <c r="U5999" t="str">
        <f t="shared" si="845"/>
        <v/>
      </c>
    </row>
    <row r="6000" spans="12:21" ht="15" customHeight="1" x14ac:dyDescent="0.15">
      <c r="L6000" s="244" t="str">
        <f t="shared" si="846"/>
        <v/>
      </c>
      <c r="M6000" s="245" t="str">
        <f t="shared" si="847"/>
        <v/>
      </c>
      <c r="N6000" s="244" t="str">
        <f t="shared" si="848"/>
        <v/>
      </c>
      <c r="O6000" s="244" t="str">
        <f t="shared" si="849"/>
        <v/>
      </c>
      <c r="P6000">
        <f>IF($I6000&lt;&gt;"",$I6000,IF($E6000="SGD",1,IF($E6000="USD",Settings!$B$22,IF($E6000="HKD",Settings!$B$23,1))))</f>
        <v>1</v>
      </c>
      <c r="Q6000">
        <f t="shared" si="850"/>
        <v>0</v>
      </c>
      <c r="R6000">
        <f t="shared" si="851"/>
        <v>0</v>
      </c>
      <c r="S6000" t="str">
        <f t="shared" si="843"/>
        <v/>
      </c>
      <c r="T6000" t="str">
        <f t="shared" si="844"/>
        <v/>
      </c>
      <c r="U6000" t="str">
        <f t="shared" si="845"/>
        <v/>
      </c>
    </row>
    <row r="6001" spans="12:21" ht="15" customHeight="1" x14ac:dyDescent="0.15">
      <c r="L6001" s="244" t="str">
        <f t="shared" si="846"/>
        <v/>
      </c>
      <c r="M6001" s="245" t="str">
        <f t="shared" si="847"/>
        <v/>
      </c>
      <c r="N6001" s="244" t="str">
        <f t="shared" si="848"/>
        <v/>
      </c>
      <c r="O6001" s="244" t="str">
        <f t="shared" si="849"/>
        <v/>
      </c>
      <c r="P6001">
        <f>IF($I6001&lt;&gt;"",$I6001,IF($E6001="SGD",1,IF($E6001="USD",Settings!$B$22,IF($E6001="HKD",Settings!$B$23,1))))</f>
        <v>1</v>
      </c>
      <c r="Q6001">
        <f t="shared" si="850"/>
        <v>0</v>
      </c>
      <c r="R6001">
        <f t="shared" si="851"/>
        <v>0</v>
      </c>
      <c r="S6001" t="str">
        <f t="shared" si="843"/>
        <v/>
      </c>
      <c r="T6001" t="str">
        <f t="shared" si="844"/>
        <v/>
      </c>
      <c r="U6001" t="str">
        <f t="shared" si="845"/>
        <v/>
      </c>
    </row>
    <row r="6002" spans="12:21" ht="15" customHeight="1" x14ac:dyDescent="0.15">
      <c r="L6002" s="244" t="str">
        <f t="shared" si="846"/>
        <v/>
      </c>
      <c r="M6002" s="245" t="str">
        <f t="shared" si="847"/>
        <v/>
      </c>
      <c r="N6002" s="244" t="str">
        <f t="shared" si="848"/>
        <v/>
      </c>
      <c r="O6002" s="244" t="str">
        <f t="shared" si="849"/>
        <v/>
      </c>
      <c r="P6002">
        <f>IF($I6002&lt;&gt;"",$I6002,IF($E6002="SGD",1,IF($E6002="USD",Settings!$B$22,IF($E6002="HKD",Settings!$B$23,1))))</f>
        <v>1</v>
      </c>
      <c r="Q6002">
        <f t="shared" si="850"/>
        <v>0</v>
      </c>
      <c r="R6002">
        <f t="shared" si="851"/>
        <v>0</v>
      </c>
      <c r="S6002" t="str">
        <f t="shared" si="843"/>
        <v/>
      </c>
      <c r="T6002" t="str">
        <f t="shared" si="844"/>
        <v/>
      </c>
      <c r="U6002" t="str">
        <f t="shared" si="845"/>
        <v/>
      </c>
    </row>
    <row r="6003" spans="12:21" ht="15" customHeight="1" x14ac:dyDescent="0.15">
      <c r="L6003" s="244" t="str">
        <f t="shared" si="846"/>
        <v/>
      </c>
      <c r="M6003" s="245" t="str">
        <f t="shared" si="847"/>
        <v/>
      </c>
      <c r="N6003" s="244" t="str">
        <f t="shared" si="848"/>
        <v/>
      </c>
      <c r="O6003" s="244" t="str">
        <f t="shared" si="849"/>
        <v/>
      </c>
      <c r="P6003">
        <f>IF($I6003&lt;&gt;"",$I6003,IF($E6003="SGD",1,IF($E6003="USD",Settings!$B$22,IF($E6003="HKD",Settings!$B$23,1))))</f>
        <v>1</v>
      </c>
      <c r="Q6003">
        <f t="shared" si="850"/>
        <v>0</v>
      </c>
      <c r="R6003">
        <f t="shared" si="851"/>
        <v>0</v>
      </c>
      <c r="S6003" t="str">
        <f t="shared" si="843"/>
        <v/>
      </c>
      <c r="T6003" t="str">
        <f t="shared" si="844"/>
        <v/>
      </c>
      <c r="U6003" t="str">
        <f t="shared" si="845"/>
        <v/>
      </c>
    </row>
    <row r="6004" spans="12:21" ht="15" customHeight="1" x14ac:dyDescent="0.15">
      <c r="L6004" s="244" t="str">
        <f t="shared" si="846"/>
        <v/>
      </c>
      <c r="M6004" s="245" t="str">
        <f t="shared" si="847"/>
        <v/>
      </c>
      <c r="N6004" s="244" t="str">
        <f t="shared" si="848"/>
        <v/>
      </c>
      <c r="O6004" s="244" t="str">
        <f t="shared" si="849"/>
        <v/>
      </c>
      <c r="P6004">
        <f>IF($I6004&lt;&gt;"",$I6004,IF($E6004="SGD",1,IF($E6004="USD",Settings!$B$22,IF($E6004="HKD",Settings!$B$23,1))))</f>
        <v>1</v>
      </c>
      <c r="Q6004">
        <f t="shared" si="850"/>
        <v>0</v>
      </c>
      <c r="R6004">
        <f t="shared" si="851"/>
        <v>0</v>
      </c>
      <c r="S6004" t="str">
        <f t="shared" si="843"/>
        <v/>
      </c>
      <c r="T6004" t="str">
        <f t="shared" si="844"/>
        <v/>
      </c>
      <c r="U6004" t="str">
        <f t="shared" si="845"/>
        <v/>
      </c>
    </row>
    <row r="6005" spans="12:21" ht="15" customHeight="1" x14ac:dyDescent="0.15">
      <c r="L6005" s="244" t="str">
        <f t="shared" si="846"/>
        <v/>
      </c>
      <c r="M6005" s="245" t="str">
        <f t="shared" si="847"/>
        <v/>
      </c>
      <c r="N6005" s="244" t="str">
        <f t="shared" si="848"/>
        <v/>
      </c>
      <c r="O6005" s="244" t="str">
        <f t="shared" si="849"/>
        <v/>
      </c>
      <c r="P6005">
        <f>IF($I6005&lt;&gt;"",$I6005,IF($E6005="SGD",1,IF($E6005="USD",Settings!$B$22,IF($E6005="HKD",Settings!$B$23,1))))</f>
        <v>1</v>
      </c>
      <c r="Q6005">
        <f t="shared" si="850"/>
        <v>0</v>
      </c>
      <c r="R6005">
        <f t="shared" si="851"/>
        <v>0</v>
      </c>
      <c r="S6005" t="str">
        <f t="shared" si="843"/>
        <v/>
      </c>
      <c r="T6005" t="str">
        <f t="shared" si="844"/>
        <v/>
      </c>
      <c r="U6005" t="str">
        <f t="shared" si="845"/>
        <v/>
      </c>
    </row>
    <row r="6006" spans="12:21" ht="15" customHeight="1" x14ac:dyDescent="0.15">
      <c r="L6006" s="244" t="str">
        <f t="shared" si="846"/>
        <v/>
      </c>
      <c r="M6006" s="245" t="str">
        <f t="shared" si="847"/>
        <v/>
      </c>
      <c r="N6006" s="244" t="str">
        <f t="shared" si="848"/>
        <v/>
      </c>
      <c r="O6006" s="244" t="str">
        <f t="shared" si="849"/>
        <v/>
      </c>
      <c r="P6006">
        <f>IF($I6006&lt;&gt;"",$I6006,IF($E6006="SGD",1,IF($E6006="USD",Settings!$B$22,IF($E6006="HKD",Settings!$B$23,1))))</f>
        <v>1</v>
      </c>
      <c r="Q6006">
        <f t="shared" si="850"/>
        <v>0</v>
      </c>
      <c r="R6006">
        <f t="shared" si="851"/>
        <v>0</v>
      </c>
      <c r="S6006" t="str">
        <f t="shared" si="843"/>
        <v/>
      </c>
      <c r="T6006" t="str">
        <f t="shared" si="844"/>
        <v/>
      </c>
      <c r="U6006" t="str">
        <f t="shared" si="845"/>
        <v/>
      </c>
    </row>
    <row r="6007" spans="12:21" ht="15" customHeight="1" x14ac:dyDescent="0.15">
      <c r="L6007" s="244" t="str">
        <f t="shared" si="846"/>
        <v/>
      </c>
      <c r="M6007" s="245" t="str">
        <f t="shared" si="847"/>
        <v/>
      </c>
      <c r="N6007" s="244" t="str">
        <f t="shared" si="848"/>
        <v/>
      </c>
      <c r="O6007" s="244" t="str">
        <f t="shared" si="849"/>
        <v/>
      </c>
      <c r="P6007">
        <f>IF($I6007&lt;&gt;"",$I6007,IF($E6007="SGD",1,IF($E6007="USD",Settings!$B$22,IF($E6007="HKD",Settings!$B$23,1))))</f>
        <v>1</v>
      </c>
      <c r="Q6007">
        <f t="shared" si="850"/>
        <v>0</v>
      </c>
      <c r="R6007">
        <f t="shared" si="851"/>
        <v>0</v>
      </c>
      <c r="S6007" t="str">
        <f t="shared" si="843"/>
        <v/>
      </c>
      <c r="T6007" t="str">
        <f t="shared" si="844"/>
        <v/>
      </c>
      <c r="U6007" t="str">
        <f t="shared" si="845"/>
        <v/>
      </c>
    </row>
    <row r="6008" spans="12:21" ht="15" customHeight="1" x14ac:dyDescent="0.15">
      <c r="L6008" s="244" t="str">
        <f t="shared" si="846"/>
        <v/>
      </c>
      <c r="M6008" s="245" t="str">
        <f t="shared" si="847"/>
        <v/>
      </c>
      <c r="N6008" s="244" t="str">
        <f t="shared" si="848"/>
        <v/>
      </c>
      <c r="O6008" s="244" t="str">
        <f t="shared" si="849"/>
        <v/>
      </c>
      <c r="P6008">
        <f>IF($I6008&lt;&gt;"",$I6008,IF($E6008="SGD",1,IF($E6008="USD",Settings!$B$22,IF($E6008="HKD",Settings!$B$23,1))))</f>
        <v>1</v>
      </c>
      <c r="Q6008">
        <f t="shared" si="850"/>
        <v>0</v>
      </c>
      <c r="R6008">
        <f t="shared" si="851"/>
        <v>0</v>
      </c>
      <c r="S6008" t="str">
        <f t="shared" si="843"/>
        <v/>
      </c>
      <c r="T6008" t="str">
        <f t="shared" si="844"/>
        <v/>
      </c>
      <c r="U6008" t="str">
        <f t="shared" si="845"/>
        <v/>
      </c>
    </row>
    <row r="6009" spans="12:21" ht="15" customHeight="1" x14ac:dyDescent="0.15">
      <c r="L6009" s="244" t="str">
        <f t="shared" si="846"/>
        <v/>
      </c>
      <c r="M6009" s="245" t="str">
        <f t="shared" si="847"/>
        <v/>
      </c>
      <c r="N6009" s="244" t="str">
        <f t="shared" si="848"/>
        <v/>
      </c>
      <c r="O6009" s="244" t="str">
        <f t="shared" si="849"/>
        <v/>
      </c>
      <c r="P6009">
        <f>IF($I6009&lt;&gt;"",$I6009,IF($E6009="SGD",1,IF($E6009="USD",Settings!$B$22,IF($E6009="HKD",Settings!$B$23,1))))</f>
        <v>1</v>
      </c>
      <c r="Q6009">
        <f t="shared" si="850"/>
        <v>0</v>
      </c>
      <c r="R6009">
        <f t="shared" si="851"/>
        <v>0</v>
      </c>
      <c r="S6009" t="str">
        <f t="shared" si="843"/>
        <v/>
      </c>
      <c r="T6009" t="str">
        <f t="shared" si="844"/>
        <v/>
      </c>
      <c r="U6009" t="str">
        <f t="shared" si="845"/>
        <v/>
      </c>
    </row>
    <row r="6010" spans="12:21" ht="15" customHeight="1" x14ac:dyDescent="0.15">
      <c r="L6010" s="244" t="str">
        <f t="shared" si="846"/>
        <v/>
      </c>
      <c r="M6010" s="245" t="str">
        <f t="shared" si="847"/>
        <v/>
      </c>
      <c r="N6010" s="244" t="str">
        <f t="shared" si="848"/>
        <v/>
      </c>
      <c r="O6010" s="244" t="str">
        <f t="shared" si="849"/>
        <v/>
      </c>
      <c r="P6010">
        <f>IF($I6010&lt;&gt;"",$I6010,IF($E6010="SGD",1,IF($E6010="USD",Settings!$B$22,IF($E6010="HKD",Settings!$B$23,1))))</f>
        <v>1</v>
      </c>
      <c r="Q6010">
        <f t="shared" si="850"/>
        <v>0</v>
      </c>
      <c r="R6010">
        <f t="shared" si="851"/>
        <v>0</v>
      </c>
      <c r="S6010" t="str">
        <f t="shared" si="843"/>
        <v/>
      </c>
      <c r="T6010" t="str">
        <f t="shared" si="844"/>
        <v/>
      </c>
      <c r="U6010" t="str">
        <f t="shared" si="845"/>
        <v/>
      </c>
    </row>
    <row r="6011" spans="12:21" ht="15" customHeight="1" x14ac:dyDescent="0.15">
      <c r="L6011" s="244" t="str">
        <f t="shared" si="846"/>
        <v/>
      </c>
      <c r="M6011" s="245" t="str">
        <f t="shared" si="847"/>
        <v/>
      </c>
      <c r="N6011" s="244" t="str">
        <f t="shared" si="848"/>
        <v/>
      </c>
      <c r="O6011" s="244" t="str">
        <f t="shared" si="849"/>
        <v/>
      </c>
      <c r="P6011">
        <f>IF($I6011&lt;&gt;"",$I6011,IF($E6011="SGD",1,IF($E6011="USD",Settings!$B$22,IF($E6011="HKD",Settings!$B$23,1))))</f>
        <v>1</v>
      </c>
      <c r="Q6011">
        <f t="shared" si="850"/>
        <v>0</v>
      </c>
      <c r="R6011">
        <f t="shared" si="851"/>
        <v>0</v>
      </c>
      <c r="S6011" t="str">
        <f t="shared" si="843"/>
        <v/>
      </c>
      <c r="T6011" t="str">
        <f t="shared" si="844"/>
        <v/>
      </c>
      <c r="U6011" t="str">
        <f t="shared" si="845"/>
        <v/>
      </c>
    </row>
    <row r="6012" spans="12:21" ht="15" customHeight="1" x14ac:dyDescent="0.15">
      <c r="L6012" s="244" t="str">
        <f t="shared" si="846"/>
        <v/>
      </c>
      <c r="M6012" s="245" t="str">
        <f t="shared" si="847"/>
        <v/>
      </c>
      <c r="N6012" s="244" t="str">
        <f t="shared" si="848"/>
        <v/>
      </c>
      <c r="O6012" s="244" t="str">
        <f t="shared" si="849"/>
        <v/>
      </c>
      <c r="P6012">
        <f>IF($I6012&lt;&gt;"",$I6012,IF($E6012="SGD",1,IF($E6012="USD",Settings!$B$22,IF($E6012="HKD",Settings!$B$23,1))))</f>
        <v>1</v>
      </c>
      <c r="Q6012">
        <f t="shared" si="850"/>
        <v>0</v>
      </c>
      <c r="R6012">
        <f t="shared" si="851"/>
        <v>0</v>
      </c>
      <c r="S6012" t="str">
        <f t="shared" si="843"/>
        <v/>
      </c>
      <c r="T6012" t="str">
        <f t="shared" si="844"/>
        <v/>
      </c>
      <c r="U6012" t="str">
        <f t="shared" si="845"/>
        <v/>
      </c>
    </row>
    <row r="6013" spans="12:21" ht="15" customHeight="1" x14ac:dyDescent="0.15">
      <c r="L6013" s="244" t="str">
        <f t="shared" si="846"/>
        <v/>
      </c>
      <c r="M6013" s="245" t="str">
        <f t="shared" si="847"/>
        <v/>
      </c>
      <c r="N6013" s="244" t="str">
        <f t="shared" si="848"/>
        <v/>
      </c>
      <c r="O6013" s="244" t="str">
        <f t="shared" si="849"/>
        <v/>
      </c>
      <c r="P6013">
        <f>IF($I6013&lt;&gt;"",$I6013,IF($E6013="SGD",1,IF($E6013="USD",Settings!$B$22,IF($E6013="HKD",Settings!$B$23,1))))</f>
        <v>1</v>
      </c>
      <c r="Q6013">
        <f t="shared" si="850"/>
        <v>0</v>
      </c>
      <c r="R6013">
        <f t="shared" si="851"/>
        <v>0</v>
      </c>
      <c r="S6013" t="str">
        <f t="shared" si="843"/>
        <v/>
      </c>
      <c r="T6013" t="str">
        <f t="shared" si="844"/>
        <v/>
      </c>
      <c r="U6013" t="str">
        <f t="shared" si="845"/>
        <v/>
      </c>
    </row>
    <row r="6014" spans="12:21" ht="15" customHeight="1" x14ac:dyDescent="0.15">
      <c r="L6014" s="244" t="str">
        <f t="shared" si="846"/>
        <v/>
      </c>
      <c r="M6014" s="245" t="str">
        <f t="shared" si="847"/>
        <v/>
      </c>
      <c r="N6014" s="244" t="str">
        <f t="shared" si="848"/>
        <v/>
      </c>
      <c r="O6014" s="244" t="str">
        <f t="shared" si="849"/>
        <v/>
      </c>
      <c r="P6014">
        <f>IF($I6014&lt;&gt;"",$I6014,IF($E6014="SGD",1,IF($E6014="USD",Settings!$B$22,IF($E6014="HKD",Settings!$B$23,1))))</f>
        <v>1</v>
      </c>
      <c r="Q6014">
        <f t="shared" si="850"/>
        <v>0</v>
      </c>
      <c r="R6014">
        <f t="shared" si="851"/>
        <v>0</v>
      </c>
      <c r="S6014" t="str">
        <f t="shared" si="843"/>
        <v/>
      </c>
      <c r="T6014" t="str">
        <f t="shared" si="844"/>
        <v/>
      </c>
      <c r="U6014" t="str">
        <f t="shared" si="845"/>
        <v/>
      </c>
    </row>
    <row r="6015" spans="12:21" ht="15" customHeight="1" x14ac:dyDescent="0.15">
      <c r="L6015" s="244" t="str">
        <f t="shared" si="846"/>
        <v/>
      </c>
      <c r="M6015" s="245" t="str">
        <f t="shared" si="847"/>
        <v/>
      </c>
      <c r="N6015" s="244" t="str">
        <f t="shared" si="848"/>
        <v/>
      </c>
      <c r="O6015" s="244" t="str">
        <f t="shared" si="849"/>
        <v/>
      </c>
      <c r="P6015">
        <f>IF($I6015&lt;&gt;"",$I6015,IF($E6015="SGD",1,IF($E6015="USD",Settings!$B$22,IF($E6015="HKD",Settings!$B$23,1))))</f>
        <v>1</v>
      </c>
      <c r="Q6015">
        <f t="shared" si="850"/>
        <v>0</v>
      </c>
      <c r="R6015">
        <f t="shared" si="851"/>
        <v>0</v>
      </c>
      <c r="S6015" t="str">
        <f t="shared" si="843"/>
        <v/>
      </c>
      <c r="T6015" t="str">
        <f t="shared" si="844"/>
        <v/>
      </c>
      <c r="U6015" t="str">
        <f t="shared" si="845"/>
        <v/>
      </c>
    </row>
    <row r="6016" spans="12:21" ht="15" customHeight="1" x14ac:dyDescent="0.15">
      <c r="L6016" s="244" t="str">
        <f t="shared" si="846"/>
        <v/>
      </c>
      <c r="M6016" s="245" t="str">
        <f t="shared" si="847"/>
        <v/>
      </c>
      <c r="N6016" s="244" t="str">
        <f t="shared" si="848"/>
        <v/>
      </c>
      <c r="O6016" s="244" t="str">
        <f t="shared" si="849"/>
        <v/>
      </c>
      <c r="P6016">
        <f>IF($I6016&lt;&gt;"",$I6016,IF($E6016="SGD",1,IF($E6016="USD",Settings!$B$22,IF($E6016="HKD",Settings!$B$23,1))))</f>
        <v>1</v>
      </c>
      <c r="Q6016">
        <f t="shared" si="850"/>
        <v>0</v>
      </c>
      <c r="R6016">
        <f t="shared" si="851"/>
        <v>0</v>
      </c>
      <c r="S6016" t="str">
        <f t="shared" si="843"/>
        <v/>
      </c>
      <c r="T6016" t="str">
        <f t="shared" si="844"/>
        <v/>
      </c>
      <c r="U6016" t="str">
        <f t="shared" si="845"/>
        <v/>
      </c>
    </row>
    <row r="6017" spans="12:21" ht="15" customHeight="1" x14ac:dyDescent="0.15">
      <c r="L6017" s="244" t="str">
        <f t="shared" si="846"/>
        <v/>
      </c>
      <c r="M6017" s="245" t="str">
        <f t="shared" si="847"/>
        <v/>
      </c>
      <c r="N6017" s="244" t="str">
        <f t="shared" si="848"/>
        <v/>
      </c>
      <c r="O6017" s="244" t="str">
        <f t="shared" si="849"/>
        <v/>
      </c>
      <c r="P6017">
        <f>IF($I6017&lt;&gt;"",$I6017,IF($E6017="SGD",1,IF($E6017="USD",Settings!$B$22,IF($E6017="HKD",Settings!$B$23,1))))</f>
        <v>1</v>
      </c>
      <c r="Q6017">
        <f t="shared" si="850"/>
        <v>0</v>
      </c>
      <c r="R6017">
        <f t="shared" si="851"/>
        <v>0</v>
      </c>
      <c r="S6017" t="str">
        <f t="shared" si="843"/>
        <v/>
      </c>
      <c r="T6017" t="str">
        <f t="shared" si="844"/>
        <v/>
      </c>
      <c r="U6017" t="str">
        <f t="shared" si="845"/>
        <v/>
      </c>
    </row>
    <row r="6018" spans="12:21" ht="15" customHeight="1" x14ac:dyDescent="0.15">
      <c r="L6018" s="244" t="str">
        <f t="shared" si="846"/>
        <v/>
      </c>
      <c r="M6018" s="245" t="str">
        <f t="shared" si="847"/>
        <v/>
      </c>
      <c r="N6018" s="244" t="str">
        <f t="shared" si="848"/>
        <v/>
      </c>
      <c r="O6018" s="244" t="str">
        <f t="shared" si="849"/>
        <v/>
      </c>
      <c r="P6018">
        <f>IF($I6018&lt;&gt;"",$I6018,IF($E6018="SGD",1,IF($E6018="USD",Settings!$B$22,IF($E6018="HKD",Settings!$B$23,1))))</f>
        <v>1</v>
      </c>
      <c r="Q6018">
        <f t="shared" si="850"/>
        <v>0</v>
      </c>
      <c r="R6018">
        <f t="shared" si="851"/>
        <v>0</v>
      </c>
      <c r="S6018" t="str">
        <f t="shared" ref="S6018:S6081" si="852">IF(L6018="","",SUMIFS($M:$M,$L:$L,L6018,$T:$T,"&lt;="&amp;T6018))</f>
        <v/>
      </c>
      <c r="T6018" t="str">
        <f t="shared" ref="T6018:T6081" si="853">IF(L6018="","",INT(G6018)*100000+ROW())</f>
        <v/>
      </c>
      <c r="U6018" t="str">
        <f t="shared" ref="U6018:U6081" si="854">IF(L6018="","",IF(AND(COUNTIFS($L:$L,L6018,$S:$S,"&gt;-0.000001",$S:$S,"&lt;0.000001",$T:$T,"&gt;"&amp;T6018)=0,ABS(S6018)&gt;0.000001),1,0))</f>
        <v/>
      </c>
    </row>
    <row r="6019" spans="12:21" ht="15" customHeight="1" x14ac:dyDescent="0.15">
      <c r="L6019" s="244" t="str">
        <f t="shared" si="846"/>
        <v/>
      </c>
      <c r="M6019" s="245" t="str">
        <f t="shared" si="847"/>
        <v/>
      </c>
      <c r="N6019" s="244" t="str">
        <f t="shared" si="848"/>
        <v/>
      </c>
      <c r="O6019" s="244" t="str">
        <f t="shared" si="849"/>
        <v/>
      </c>
      <c r="P6019">
        <f>IF($I6019&lt;&gt;"",$I6019,IF($E6019="SGD",1,IF($E6019="USD",Settings!$B$22,IF($E6019="HKD",Settings!$B$23,1))))</f>
        <v>1</v>
      </c>
      <c r="Q6019">
        <f t="shared" si="850"/>
        <v>0</v>
      </c>
      <c r="R6019">
        <f t="shared" si="851"/>
        <v>0</v>
      </c>
      <c r="S6019" t="str">
        <f t="shared" si="852"/>
        <v/>
      </c>
      <c r="T6019" t="str">
        <f t="shared" si="853"/>
        <v/>
      </c>
      <c r="U6019" t="str">
        <f t="shared" si="854"/>
        <v/>
      </c>
    </row>
    <row r="6020" spans="12:21" ht="15" customHeight="1" x14ac:dyDescent="0.15">
      <c r="L6020" s="244" t="str">
        <f t="shared" si="846"/>
        <v/>
      </c>
      <c r="M6020" s="245" t="str">
        <f t="shared" si="847"/>
        <v/>
      </c>
      <c r="N6020" s="244" t="str">
        <f t="shared" si="848"/>
        <v/>
      </c>
      <c r="O6020" s="244" t="str">
        <f t="shared" si="849"/>
        <v/>
      </c>
      <c r="P6020">
        <f>IF($I6020&lt;&gt;"",$I6020,IF($E6020="SGD",1,IF($E6020="USD",Settings!$B$22,IF($E6020="HKD",Settings!$B$23,1))))</f>
        <v>1</v>
      </c>
      <c r="Q6020">
        <f t="shared" si="850"/>
        <v>0</v>
      </c>
      <c r="R6020">
        <f t="shared" si="851"/>
        <v>0</v>
      </c>
      <c r="S6020" t="str">
        <f t="shared" si="852"/>
        <v/>
      </c>
      <c r="T6020" t="str">
        <f t="shared" si="853"/>
        <v/>
      </c>
      <c r="U6020" t="str">
        <f t="shared" si="854"/>
        <v/>
      </c>
    </row>
    <row r="6021" spans="12:21" ht="15" customHeight="1" x14ac:dyDescent="0.15">
      <c r="L6021" s="244" t="str">
        <f t="shared" si="846"/>
        <v/>
      </c>
      <c r="M6021" s="245" t="str">
        <f t="shared" si="847"/>
        <v/>
      </c>
      <c r="N6021" s="244" t="str">
        <f t="shared" si="848"/>
        <v/>
      </c>
      <c r="O6021" s="244" t="str">
        <f t="shared" si="849"/>
        <v/>
      </c>
      <c r="P6021">
        <f>IF($I6021&lt;&gt;"",$I6021,IF($E6021="SGD",1,IF($E6021="USD",Settings!$B$22,IF($E6021="HKD",Settings!$B$23,1))))</f>
        <v>1</v>
      </c>
      <c r="Q6021">
        <f t="shared" si="850"/>
        <v>0</v>
      </c>
      <c r="R6021">
        <f t="shared" si="851"/>
        <v>0</v>
      </c>
      <c r="S6021" t="str">
        <f t="shared" si="852"/>
        <v/>
      </c>
      <c r="T6021" t="str">
        <f t="shared" si="853"/>
        <v/>
      </c>
      <c r="U6021" t="str">
        <f t="shared" si="854"/>
        <v/>
      </c>
    </row>
    <row r="6022" spans="12:21" ht="15" customHeight="1" x14ac:dyDescent="0.15">
      <c r="L6022" s="244" t="str">
        <f t="shared" si="846"/>
        <v/>
      </c>
      <c r="M6022" s="245" t="str">
        <f t="shared" si="847"/>
        <v/>
      </c>
      <c r="N6022" s="244" t="str">
        <f t="shared" si="848"/>
        <v/>
      </c>
      <c r="O6022" s="244" t="str">
        <f t="shared" si="849"/>
        <v/>
      </c>
      <c r="P6022">
        <f>IF($I6022&lt;&gt;"",$I6022,IF($E6022="SGD",1,IF($E6022="USD",Settings!$B$22,IF($E6022="HKD",Settings!$B$23,1))))</f>
        <v>1</v>
      </c>
      <c r="Q6022">
        <f t="shared" si="850"/>
        <v>0</v>
      </c>
      <c r="R6022">
        <f t="shared" si="851"/>
        <v>0</v>
      </c>
      <c r="S6022" t="str">
        <f t="shared" si="852"/>
        <v/>
      </c>
      <c r="T6022" t="str">
        <f t="shared" si="853"/>
        <v/>
      </c>
      <c r="U6022" t="str">
        <f t="shared" si="854"/>
        <v/>
      </c>
    </row>
    <row r="6023" spans="12:21" ht="15" customHeight="1" x14ac:dyDescent="0.15">
      <c r="L6023" s="244" t="str">
        <f t="shared" si="846"/>
        <v/>
      </c>
      <c r="M6023" s="245" t="str">
        <f t="shared" si="847"/>
        <v/>
      </c>
      <c r="N6023" s="244" t="str">
        <f t="shared" si="848"/>
        <v/>
      </c>
      <c r="O6023" s="244" t="str">
        <f t="shared" si="849"/>
        <v/>
      </c>
      <c r="P6023">
        <f>IF($I6023&lt;&gt;"",$I6023,IF($E6023="SGD",1,IF($E6023="USD",Settings!$B$22,IF($E6023="HKD",Settings!$B$23,1))))</f>
        <v>1</v>
      </c>
      <c r="Q6023">
        <f t="shared" si="850"/>
        <v>0</v>
      </c>
      <c r="R6023">
        <f t="shared" si="851"/>
        <v>0</v>
      </c>
      <c r="S6023" t="str">
        <f t="shared" si="852"/>
        <v/>
      </c>
      <c r="T6023" t="str">
        <f t="shared" si="853"/>
        <v/>
      </c>
      <c r="U6023" t="str">
        <f t="shared" si="854"/>
        <v/>
      </c>
    </row>
    <row r="6024" spans="12:21" ht="15" customHeight="1" x14ac:dyDescent="0.15">
      <c r="L6024" s="244" t="str">
        <f t="shared" si="846"/>
        <v/>
      </c>
      <c r="M6024" s="245" t="str">
        <f t="shared" si="847"/>
        <v/>
      </c>
      <c r="N6024" s="244" t="str">
        <f t="shared" si="848"/>
        <v/>
      </c>
      <c r="O6024" s="244" t="str">
        <f t="shared" si="849"/>
        <v/>
      </c>
      <c r="P6024">
        <f>IF($I6024&lt;&gt;"",$I6024,IF($E6024="SGD",1,IF($E6024="USD",Settings!$B$22,IF($E6024="HKD",Settings!$B$23,1))))</f>
        <v>1</v>
      </c>
      <c r="Q6024">
        <f t="shared" si="850"/>
        <v>0</v>
      </c>
      <c r="R6024">
        <f t="shared" si="851"/>
        <v>0</v>
      </c>
      <c r="S6024" t="str">
        <f t="shared" si="852"/>
        <v/>
      </c>
      <c r="T6024" t="str">
        <f t="shared" si="853"/>
        <v/>
      </c>
      <c r="U6024" t="str">
        <f t="shared" si="854"/>
        <v/>
      </c>
    </row>
    <row r="6025" spans="12:21" ht="15" customHeight="1" x14ac:dyDescent="0.15">
      <c r="L6025" s="244" t="str">
        <f t="shared" si="846"/>
        <v/>
      </c>
      <c r="M6025" s="245" t="str">
        <f t="shared" si="847"/>
        <v/>
      </c>
      <c r="N6025" s="244" t="str">
        <f t="shared" si="848"/>
        <v/>
      </c>
      <c r="O6025" s="244" t="str">
        <f t="shared" si="849"/>
        <v/>
      </c>
      <c r="P6025">
        <f>IF($I6025&lt;&gt;"",$I6025,IF($E6025="SGD",1,IF($E6025="USD",Settings!$B$22,IF($E6025="HKD",Settings!$B$23,1))))</f>
        <v>1</v>
      </c>
      <c r="Q6025">
        <f t="shared" si="850"/>
        <v>0</v>
      </c>
      <c r="R6025">
        <f t="shared" si="851"/>
        <v>0</v>
      </c>
      <c r="S6025" t="str">
        <f t="shared" si="852"/>
        <v/>
      </c>
      <c r="T6025" t="str">
        <f t="shared" si="853"/>
        <v/>
      </c>
      <c r="U6025" t="str">
        <f t="shared" si="854"/>
        <v/>
      </c>
    </row>
    <row r="6026" spans="12:21" ht="15" customHeight="1" x14ac:dyDescent="0.15">
      <c r="L6026" s="244" t="str">
        <f t="shared" si="846"/>
        <v/>
      </c>
      <c r="M6026" s="245" t="str">
        <f t="shared" si="847"/>
        <v/>
      </c>
      <c r="N6026" s="244" t="str">
        <f t="shared" si="848"/>
        <v/>
      </c>
      <c r="O6026" s="244" t="str">
        <f t="shared" si="849"/>
        <v/>
      </c>
      <c r="P6026">
        <f>IF($I6026&lt;&gt;"",$I6026,IF($E6026="SGD",1,IF($E6026="USD",Settings!$B$22,IF($E6026="HKD",Settings!$B$23,1))))</f>
        <v>1</v>
      </c>
      <c r="Q6026">
        <f t="shared" si="850"/>
        <v>0</v>
      </c>
      <c r="R6026">
        <f t="shared" si="851"/>
        <v>0</v>
      </c>
      <c r="S6026" t="str">
        <f t="shared" si="852"/>
        <v/>
      </c>
      <c r="T6026" t="str">
        <f t="shared" si="853"/>
        <v/>
      </c>
      <c r="U6026" t="str">
        <f t="shared" si="854"/>
        <v/>
      </c>
    </row>
    <row r="6027" spans="12:21" ht="15" customHeight="1" x14ac:dyDescent="0.15">
      <c r="L6027" s="244" t="str">
        <f t="shared" si="846"/>
        <v/>
      </c>
      <c r="M6027" s="245" t="str">
        <f t="shared" si="847"/>
        <v/>
      </c>
      <c r="N6027" s="244" t="str">
        <f t="shared" si="848"/>
        <v/>
      </c>
      <c r="O6027" s="244" t="str">
        <f t="shared" si="849"/>
        <v/>
      </c>
      <c r="P6027">
        <f>IF($I6027&lt;&gt;"",$I6027,IF($E6027="SGD",1,IF($E6027="USD",Settings!$B$22,IF($E6027="HKD",Settings!$B$23,1))))</f>
        <v>1</v>
      </c>
      <c r="Q6027">
        <f t="shared" si="850"/>
        <v>0</v>
      </c>
      <c r="R6027">
        <f t="shared" si="851"/>
        <v>0</v>
      </c>
      <c r="S6027" t="str">
        <f t="shared" si="852"/>
        <v/>
      </c>
      <c r="T6027" t="str">
        <f t="shared" si="853"/>
        <v/>
      </c>
      <c r="U6027" t="str">
        <f t="shared" si="854"/>
        <v/>
      </c>
    </row>
    <row r="6028" spans="12:21" ht="15" customHeight="1" x14ac:dyDescent="0.15">
      <c r="L6028" s="244" t="str">
        <f t="shared" si="846"/>
        <v/>
      </c>
      <c r="M6028" s="245" t="str">
        <f t="shared" si="847"/>
        <v/>
      </c>
      <c r="N6028" s="244" t="str">
        <f t="shared" si="848"/>
        <v/>
      </c>
      <c r="O6028" s="244" t="str">
        <f t="shared" si="849"/>
        <v/>
      </c>
      <c r="P6028">
        <f>IF($I6028&lt;&gt;"",$I6028,IF($E6028="SGD",1,IF($E6028="USD",Settings!$B$22,IF($E6028="HKD",Settings!$B$23,1))))</f>
        <v>1</v>
      </c>
      <c r="Q6028">
        <f t="shared" si="850"/>
        <v>0</v>
      </c>
      <c r="R6028">
        <f t="shared" si="851"/>
        <v>0</v>
      </c>
      <c r="S6028" t="str">
        <f t="shared" si="852"/>
        <v/>
      </c>
      <c r="T6028" t="str">
        <f t="shared" si="853"/>
        <v/>
      </c>
      <c r="U6028" t="str">
        <f t="shared" si="854"/>
        <v/>
      </c>
    </row>
    <row r="6029" spans="12:21" ht="15" customHeight="1" x14ac:dyDescent="0.15">
      <c r="L6029" s="244" t="str">
        <f t="shared" si="846"/>
        <v/>
      </c>
      <c r="M6029" s="245" t="str">
        <f t="shared" si="847"/>
        <v/>
      </c>
      <c r="N6029" s="244" t="str">
        <f t="shared" si="848"/>
        <v/>
      </c>
      <c r="O6029" s="244" t="str">
        <f t="shared" si="849"/>
        <v/>
      </c>
      <c r="P6029">
        <f>IF($I6029&lt;&gt;"",$I6029,IF($E6029="SGD",1,IF($E6029="USD",Settings!$B$22,IF($E6029="HKD",Settings!$B$23,1))))</f>
        <v>1</v>
      </c>
      <c r="Q6029">
        <f t="shared" si="850"/>
        <v>0</v>
      </c>
      <c r="R6029">
        <f t="shared" si="851"/>
        <v>0</v>
      </c>
      <c r="S6029" t="str">
        <f t="shared" si="852"/>
        <v/>
      </c>
      <c r="T6029" t="str">
        <f t="shared" si="853"/>
        <v/>
      </c>
      <c r="U6029" t="str">
        <f t="shared" si="854"/>
        <v/>
      </c>
    </row>
    <row r="6030" spans="12:21" ht="15" customHeight="1" x14ac:dyDescent="0.15">
      <c r="L6030" s="244" t="str">
        <f t="shared" si="846"/>
        <v/>
      </c>
      <c r="M6030" s="245" t="str">
        <f t="shared" si="847"/>
        <v/>
      </c>
      <c r="N6030" s="244" t="str">
        <f t="shared" si="848"/>
        <v/>
      </c>
      <c r="O6030" s="244" t="str">
        <f t="shared" si="849"/>
        <v/>
      </c>
      <c r="P6030">
        <f>IF($I6030&lt;&gt;"",$I6030,IF($E6030="SGD",1,IF($E6030="USD",Settings!$B$22,IF($E6030="HKD",Settings!$B$23,1))))</f>
        <v>1</v>
      </c>
      <c r="Q6030">
        <f t="shared" si="850"/>
        <v>0</v>
      </c>
      <c r="R6030">
        <f t="shared" si="851"/>
        <v>0</v>
      </c>
      <c r="S6030" t="str">
        <f t="shared" si="852"/>
        <v/>
      </c>
      <c r="T6030" t="str">
        <f t="shared" si="853"/>
        <v/>
      </c>
      <c r="U6030" t="str">
        <f t="shared" si="854"/>
        <v/>
      </c>
    </row>
    <row r="6031" spans="12:21" ht="15" customHeight="1" x14ac:dyDescent="0.15">
      <c r="L6031" s="244" t="str">
        <f t="shared" si="846"/>
        <v/>
      </c>
      <c r="M6031" s="245" t="str">
        <f t="shared" si="847"/>
        <v/>
      </c>
      <c r="N6031" s="244" t="str">
        <f t="shared" si="848"/>
        <v/>
      </c>
      <c r="O6031" s="244" t="str">
        <f t="shared" si="849"/>
        <v/>
      </c>
      <c r="P6031">
        <f>IF($I6031&lt;&gt;"",$I6031,IF($E6031="SGD",1,IF($E6031="USD",Settings!$B$22,IF($E6031="HKD",Settings!$B$23,1))))</f>
        <v>1</v>
      </c>
      <c r="Q6031">
        <f t="shared" si="850"/>
        <v>0</v>
      </c>
      <c r="R6031">
        <f t="shared" si="851"/>
        <v>0</v>
      </c>
      <c r="S6031" t="str">
        <f t="shared" si="852"/>
        <v/>
      </c>
      <c r="T6031" t="str">
        <f t="shared" si="853"/>
        <v/>
      </c>
      <c r="U6031" t="str">
        <f t="shared" si="854"/>
        <v/>
      </c>
    </row>
    <row r="6032" spans="12:21" ht="15" customHeight="1" x14ac:dyDescent="0.15">
      <c r="L6032" s="244" t="str">
        <f t="shared" si="846"/>
        <v/>
      </c>
      <c r="M6032" s="245" t="str">
        <f t="shared" si="847"/>
        <v/>
      </c>
      <c r="N6032" s="244" t="str">
        <f t="shared" si="848"/>
        <v/>
      </c>
      <c r="O6032" s="244" t="str">
        <f t="shared" si="849"/>
        <v/>
      </c>
      <c r="P6032">
        <f>IF($I6032&lt;&gt;"",$I6032,IF($E6032="SGD",1,IF($E6032="USD",Settings!$B$22,IF($E6032="HKD",Settings!$B$23,1))))</f>
        <v>1</v>
      </c>
      <c r="Q6032">
        <f t="shared" si="850"/>
        <v>0</v>
      </c>
      <c r="R6032">
        <f t="shared" si="851"/>
        <v>0</v>
      </c>
      <c r="S6032" t="str">
        <f t="shared" si="852"/>
        <v/>
      </c>
      <c r="T6032" t="str">
        <f t="shared" si="853"/>
        <v/>
      </c>
      <c r="U6032" t="str">
        <f t="shared" si="854"/>
        <v/>
      </c>
    </row>
    <row r="6033" spans="12:21" ht="15" customHeight="1" x14ac:dyDescent="0.15">
      <c r="L6033" s="244" t="str">
        <f t="shared" si="846"/>
        <v/>
      </c>
      <c r="M6033" s="245" t="str">
        <f t="shared" si="847"/>
        <v/>
      </c>
      <c r="N6033" s="244" t="str">
        <f t="shared" si="848"/>
        <v/>
      </c>
      <c r="O6033" s="244" t="str">
        <f t="shared" si="849"/>
        <v/>
      </c>
      <c r="P6033">
        <f>IF($I6033&lt;&gt;"",$I6033,IF($E6033="SGD",1,IF($E6033="USD",Settings!$B$22,IF($E6033="HKD",Settings!$B$23,1))))</f>
        <v>1</v>
      </c>
      <c r="Q6033">
        <f t="shared" si="850"/>
        <v>0</v>
      </c>
      <c r="R6033">
        <f t="shared" si="851"/>
        <v>0</v>
      </c>
      <c r="S6033" t="str">
        <f t="shared" si="852"/>
        <v/>
      </c>
      <c r="T6033" t="str">
        <f t="shared" si="853"/>
        <v/>
      </c>
      <c r="U6033" t="str">
        <f t="shared" si="854"/>
        <v/>
      </c>
    </row>
    <row r="6034" spans="12:21" ht="15" customHeight="1" x14ac:dyDescent="0.15">
      <c r="L6034" s="244" t="str">
        <f t="shared" si="846"/>
        <v/>
      </c>
      <c r="M6034" s="245" t="str">
        <f t="shared" si="847"/>
        <v/>
      </c>
      <c r="N6034" s="244" t="str">
        <f t="shared" si="848"/>
        <v/>
      </c>
      <c r="O6034" s="244" t="str">
        <f t="shared" si="849"/>
        <v/>
      </c>
      <c r="P6034">
        <f>IF($I6034&lt;&gt;"",$I6034,IF($E6034="SGD",1,IF($E6034="USD",Settings!$B$22,IF($E6034="HKD",Settings!$B$23,1))))</f>
        <v>1</v>
      </c>
      <c r="Q6034">
        <f t="shared" si="850"/>
        <v>0</v>
      </c>
      <c r="R6034">
        <f t="shared" si="851"/>
        <v>0</v>
      </c>
      <c r="S6034" t="str">
        <f t="shared" si="852"/>
        <v/>
      </c>
      <c r="T6034" t="str">
        <f t="shared" si="853"/>
        <v/>
      </c>
      <c r="U6034" t="str">
        <f t="shared" si="854"/>
        <v/>
      </c>
    </row>
    <row r="6035" spans="12:21" ht="15" customHeight="1" x14ac:dyDescent="0.15">
      <c r="L6035" s="244" t="str">
        <f t="shared" si="846"/>
        <v/>
      </c>
      <c r="M6035" s="245" t="str">
        <f t="shared" si="847"/>
        <v/>
      </c>
      <c r="N6035" s="244" t="str">
        <f t="shared" si="848"/>
        <v/>
      </c>
      <c r="O6035" s="244" t="str">
        <f t="shared" si="849"/>
        <v/>
      </c>
      <c r="P6035">
        <f>IF($I6035&lt;&gt;"",$I6035,IF($E6035="SGD",1,IF($E6035="USD",Settings!$B$22,IF($E6035="HKD",Settings!$B$23,1))))</f>
        <v>1</v>
      </c>
      <c r="Q6035">
        <f t="shared" si="850"/>
        <v>0</v>
      </c>
      <c r="R6035">
        <f t="shared" si="851"/>
        <v>0</v>
      </c>
      <c r="S6035" t="str">
        <f t="shared" si="852"/>
        <v/>
      </c>
      <c r="T6035" t="str">
        <f t="shared" si="853"/>
        <v/>
      </c>
      <c r="U6035" t="str">
        <f t="shared" si="854"/>
        <v/>
      </c>
    </row>
    <row r="6036" spans="12:21" ht="15" customHeight="1" x14ac:dyDescent="0.15">
      <c r="L6036" s="244" t="str">
        <f t="shared" si="846"/>
        <v/>
      </c>
      <c r="M6036" s="245" t="str">
        <f t="shared" si="847"/>
        <v/>
      </c>
      <c r="N6036" s="244" t="str">
        <f t="shared" si="848"/>
        <v/>
      </c>
      <c r="O6036" s="244" t="str">
        <f t="shared" si="849"/>
        <v/>
      </c>
      <c r="P6036">
        <f>IF($I6036&lt;&gt;"",$I6036,IF($E6036="SGD",1,IF($E6036="USD",Settings!$B$22,IF($E6036="HKD",Settings!$B$23,1))))</f>
        <v>1</v>
      </c>
      <c r="Q6036">
        <f t="shared" si="850"/>
        <v>0</v>
      </c>
      <c r="R6036">
        <f t="shared" si="851"/>
        <v>0</v>
      </c>
      <c r="S6036" t="str">
        <f t="shared" si="852"/>
        <v/>
      </c>
      <c r="T6036" t="str">
        <f t="shared" si="853"/>
        <v/>
      </c>
      <c r="U6036" t="str">
        <f t="shared" si="854"/>
        <v/>
      </c>
    </row>
    <row r="6037" spans="12:21" ht="15" customHeight="1" x14ac:dyDescent="0.15">
      <c r="L6037" s="244" t="str">
        <f t="shared" si="846"/>
        <v/>
      </c>
      <c r="M6037" s="245" t="str">
        <f t="shared" si="847"/>
        <v/>
      </c>
      <c r="N6037" s="244" t="str">
        <f t="shared" si="848"/>
        <v/>
      </c>
      <c r="O6037" s="244" t="str">
        <f t="shared" si="849"/>
        <v/>
      </c>
      <c r="P6037">
        <f>IF($I6037&lt;&gt;"",$I6037,IF($E6037="SGD",1,IF($E6037="USD",Settings!$B$22,IF($E6037="HKD",Settings!$B$23,1))))</f>
        <v>1</v>
      </c>
      <c r="Q6037">
        <f t="shared" si="850"/>
        <v>0</v>
      </c>
      <c r="R6037">
        <f t="shared" si="851"/>
        <v>0</v>
      </c>
      <c r="S6037" t="str">
        <f t="shared" si="852"/>
        <v/>
      </c>
      <c r="T6037" t="str">
        <f t="shared" si="853"/>
        <v/>
      </c>
      <c r="U6037" t="str">
        <f t="shared" si="854"/>
        <v/>
      </c>
    </row>
    <row r="6038" spans="12:21" ht="15" customHeight="1" x14ac:dyDescent="0.15">
      <c r="L6038" s="244" t="str">
        <f t="shared" si="846"/>
        <v/>
      </c>
      <c r="M6038" s="245" t="str">
        <f t="shared" si="847"/>
        <v/>
      </c>
      <c r="N6038" s="244" t="str">
        <f t="shared" si="848"/>
        <v/>
      </c>
      <c r="O6038" s="244" t="str">
        <f t="shared" si="849"/>
        <v/>
      </c>
      <c r="P6038">
        <f>IF($I6038&lt;&gt;"",$I6038,IF($E6038="SGD",1,IF($E6038="USD",Settings!$B$22,IF($E6038="HKD",Settings!$B$23,1))))</f>
        <v>1</v>
      </c>
      <c r="Q6038">
        <f t="shared" si="850"/>
        <v>0</v>
      </c>
      <c r="R6038">
        <f t="shared" si="851"/>
        <v>0</v>
      </c>
      <c r="S6038" t="str">
        <f t="shared" si="852"/>
        <v/>
      </c>
      <c r="T6038" t="str">
        <f t="shared" si="853"/>
        <v/>
      </c>
      <c r="U6038" t="str">
        <f t="shared" si="854"/>
        <v/>
      </c>
    </row>
    <row r="6039" spans="12:21" ht="15" customHeight="1" x14ac:dyDescent="0.15">
      <c r="L6039" s="244" t="str">
        <f t="shared" si="846"/>
        <v/>
      </c>
      <c r="M6039" s="245" t="str">
        <f t="shared" si="847"/>
        <v/>
      </c>
      <c r="N6039" s="244" t="str">
        <f t="shared" si="848"/>
        <v/>
      </c>
      <c r="O6039" s="244" t="str">
        <f t="shared" si="849"/>
        <v/>
      </c>
      <c r="P6039">
        <f>IF($I6039&lt;&gt;"",$I6039,IF($E6039="SGD",1,IF($E6039="USD",Settings!$B$22,IF($E6039="HKD",Settings!$B$23,1))))</f>
        <v>1</v>
      </c>
      <c r="Q6039">
        <f t="shared" si="850"/>
        <v>0</v>
      </c>
      <c r="R6039">
        <f t="shared" si="851"/>
        <v>0</v>
      </c>
      <c r="S6039" t="str">
        <f t="shared" si="852"/>
        <v/>
      </c>
      <c r="T6039" t="str">
        <f t="shared" si="853"/>
        <v/>
      </c>
      <c r="U6039" t="str">
        <f t="shared" si="854"/>
        <v/>
      </c>
    </row>
    <row r="6040" spans="12:21" ht="15" customHeight="1" x14ac:dyDescent="0.15">
      <c r="L6040" s="244" t="str">
        <f t="shared" si="846"/>
        <v/>
      </c>
      <c r="M6040" s="245" t="str">
        <f t="shared" si="847"/>
        <v/>
      </c>
      <c r="N6040" s="244" t="str">
        <f t="shared" si="848"/>
        <v/>
      </c>
      <c r="O6040" s="244" t="str">
        <f t="shared" si="849"/>
        <v/>
      </c>
      <c r="P6040">
        <f>IF($I6040&lt;&gt;"",$I6040,IF($E6040="SGD",1,IF($E6040="USD",Settings!$B$22,IF($E6040="HKD",Settings!$B$23,1))))</f>
        <v>1</v>
      </c>
      <c r="Q6040">
        <f t="shared" si="850"/>
        <v>0</v>
      </c>
      <c r="R6040">
        <f t="shared" si="851"/>
        <v>0</v>
      </c>
      <c r="S6040" t="str">
        <f t="shared" si="852"/>
        <v/>
      </c>
      <c r="T6040" t="str">
        <f t="shared" si="853"/>
        <v/>
      </c>
      <c r="U6040" t="str">
        <f t="shared" si="854"/>
        <v/>
      </c>
    </row>
    <row r="6041" spans="12:21" ht="15" customHeight="1" x14ac:dyDescent="0.15">
      <c r="L6041" s="244" t="str">
        <f t="shared" si="846"/>
        <v/>
      </c>
      <c r="M6041" s="245" t="str">
        <f t="shared" si="847"/>
        <v/>
      </c>
      <c r="N6041" s="244" t="str">
        <f t="shared" si="848"/>
        <v/>
      </c>
      <c r="O6041" s="244" t="str">
        <f t="shared" si="849"/>
        <v/>
      </c>
      <c r="P6041">
        <f>IF($I6041&lt;&gt;"",$I6041,IF($E6041="SGD",1,IF($E6041="USD",Settings!$B$22,IF($E6041="HKD",Settings!$B$23,1))))</f>
        <v>1</v>
      </c>
      <c r="Q6041">
        <f t="shared" si="850"/>
        <v>0</v>
      </c>
      <c r="R6041">
        <f t="shared" si="851"/>
        <v>0</v>
      </c>
      <c r="S6041" t="str">
        <f t="shared" si="852"/>
        <v/>
      </c>
      <c r="T6041" t="str">
        <f t="shared" si="853"/>
        <v/>
      </c>
      <c r="U6041" t="str">
        <f t="shared" si="854"/>
        <v/>
      </c>
    </row>
    <row r="6042" spans="12:21" ht="15" customHeight="1" x14ac:dyDescent="0.15">
      <c r="L6042" s="244" t="str">
        <f t="shared" si="846"/>
        <v/>
      </c>
      <c r="M6042" s="245" t="str">
        <f t="shared" si="847"/>
        <v/>
      </c>
      <c r="N6042" s="244" t="str">
        <f t="shared" si="848"/>
        <v/>
      </c>
      <c r="O6042" s="244" t="str">
        <f t="shared" si="849"/>
        <v/>
      </c>
      <c r="P6042">
        <f>IF($I6042&lt;&gt;"",$I6042,IF($E6042="SGD",1,IF($E6042="USD",Settings!$B$22,IF($E6042="HKD",Settings!$B$23,1))))</f>
        <v>1</v>
      </c>
      <c r="Q6042">
        <f t="shared" si="850"/>
        <v>0</v>
      </c>
      <c r="R6042">
        <f t="shared" si="851"/>
        <v>0</v>
      </c>
      <c r="S6042" t="str">
        <f t="shared" si="852"/>
        <v/>
      </c>
      <c r="T6042" t="str">
        <f t="shared" si="853"/>
        <v/>
      </c>
      <c r="U6042" t="str">
        <f t="shared" si="854"/>
        <v/>
      </c>
    </row>
    <row r="6043" spans="12:21" ht="15" customHeight="1" x14ac:dyDescent="0.15">
      <c r="L6043" s="244" t="str">
        <f t="shared" si="846"/>
        <v/>
      </c>
      <c r="M6043" s="245" t="str">
        <f t="shared" si="847"/>
        <v/>
      </c>
      <c r="N6043" s="244" t="str">
        <f t="shared" si="848"/>
        <v/>
      </c>
      <c r="O6043" s="244" t="str">
        <f t="shared" si="849"/>
        <v/>
      </c>
      <c r="P6043">
        <f>IF($I6043&lt;&gt;"",$I6043,IF($E6043="SGD",1,IF($E6043="USD",Settings!$B$22,IF($E6043="HKD",Settings!$B$23,1))))</f>
        <v>1</v>
      </c>
      <c r="Q6043">
        <f t="shared" si="850"/>
        <v>0</v>
      </c>
      <c r="R6043">
        <f t="shared" si="851"/>
        <v>0</v>
      </c>
      <c r="S6043" t="str">
        <f t="shared" si="852"/>
        <v/>
      </c>
      <c r="T6043" t="str">
        <f t="shared" si="853"/>
        <v/>
      </c>
      <c r="U6043" t="str">
        <f t="shared" si="854"/>
        <v/>
      </c>
    </row>
    <row r="6044" spans="12:21" ht="15" customHeight="1" x14ac:dyDescent="0.15">
      <c r="L6044" s="244" t="str">
        <f t="shared" si="846"/>
        <v/>
      </c>
      <c r="M6044" s="245" t="str">
        <f t="shared" si="847"/>
        <v/>
      </c>
      <c r="N6044" s="244" t="str">
        <f t="shared" si="848"/>
        <v/>
      </c>
      <c r="O6044" s="244" t="str">
        <f t="shared" si="849"/>
        <v/>
      </c>
      <c r="P6044">
        <f>IF($I6044&lt;&gt;"",$I6044,IF($E6044="SGD",1,IF($E6044="USD",Settings!$B$22,IF($E6044="HKD",Settings!$B$23,1))))</f>
        <v>1</v>
      </c>
      <c r="Q6044">
        <f t="shared" si="850"/>
        <v>0</v>
      </c>
      <c r="R6044">
        <f t="shared" si="851"/>
        <v>0</v>
      </c>
      <c r="S6044" t="str">
        <f t="shared" si="852"/>
        <v/>
      </c>
      <c r="T6044" t="str">
        <f t="shared" si="853"/>
        <v/>
      </c>
      <c r="U6044" t="str">
        <f t="shared" si="854"/>
        <v/>
      </c>
    </row>
    <row r="6045" spans="12:21" ht="15" customHeight="1" x14ac:dyDescent="0.15">
      <c r="L6045" s="244" t="str">
        <f t="shared" si="846"/>
        <v/>
      </c>
      <c r="M6045" s="245" t="str">
        <f t="shared" si="847"/>
        <v/>
      </c>
      <c r="N6045" s="244" t="str">
        <f t="shared" si="848"/>
        <v/>
      </c>
      <c r="O6045" s="244" t="str">
        <f t="shared" si="849"/>
        <v/>
      </c>
      <c r="P6045">
        <f>IF($I6045&lt;&gt;"",$I6045,IF($E6045="SGD",1,IF($E6045="USD",Settings!$B$22,IF($E6045="HKD",Settings!$B$23,1))))</f>
        <v>1</v>
      </c>
      <c r="Q6045">
        <f t="shared" si="850"/>
        <v>0</v>
      </c>
      <c r="R6045">
        <f t="shared" si="851"/>
        <v>0</v>
      </c>
      <c r="S6045" t="str">
        <f t="shared" si="852"/>
        <v/>
      </c>
      <c r="T6045" t="str">
        <f t="shared" si="853"/>
        <v/>
      </c>
      <c r="U6045" t="str">
        <f t="shared" si="854"/>
        <v/>
      </c>
    </row>
    <row r="6046" spans="12:21" ht="15" customHeight="1" x14ac:dyDescent="0.15">
      <c r="L6046" s="244" t="str">
        <f t="shared" si="846"/>
        <v/>
      </c>
      <c r="M6046" s="245" t="str">
        <f t="shared" si="847"/>
        <v/>
      </c>
      <c r="N6046" s="244" t="str">
        <f t="shared" si="848"/>
        <v/>
      </c>
      <c r="O6046" s="244" t="str">
        <f t="shared" si="849"/>
        <v/>
      </c>
      <c r="P6046">
        <f>IF($I6046&lt;&gt;"",$I6046,IF($E6046="SGD",1,IF($E6046="USD",Settings!$B$22,IF($E6046="HKD",Settings!$B$23,1))))</f>
        <v>1</v>
      </c>
      <c r="Q6046">
        <f t="shared" si="850"/>
        <v>0</v>
      </c>
      <c r="R6046">
        <f t="shared" si="851"/>
        <v>0</v>
      </c>
      <c r="S6046" t="str">
        <f t="shared" si="852"/>
        <v/>
      </c>
      <c r="T6046" t="str">
        <f t="shared" si="853"/>
        <v/>
      </c>
      <c r="U6046" t="str">
        <f t="shared" si="854"/>
        <v/>
      </c>
    </row>
    <row r="6047" spans="12:21" ht="15" customHeight="1" x14ac:dyDescent="0.15">
      <c r="L6047" s="244" t="str">
        <f t="shared" si="846"/>
        <v/>
      </c>
      <c r="M6047" s="245" t="str">
        <f t="shared" si="847"/>
        <v/>
      </c>
      <c r="N6047" s="244" t="str">
        <f t="shared" si="848"/>
        <v/>
      </c>
      <c r="O6047" s="244" t="str">
        <f t="shared" si="849"/>
        <v/>
      </c>
      <c r="P6047">
        <f>IF($I6047&lt;&gt;"",$I6047,IF($E6047="SGD",1,IF($E6047="USD",Settings!$B$22,IF($E6047="HKD",Settings!$B$23,1))))</f>
        <v>1</v>
      </c>
      <c r="Q6047">
        <f t="shared" si="850"/>
        <v>0</v>
      </c>
      <c r="R6047">
        <f t="shared" si="851"/>
        <v>0</v>
      </c>
      <c r="S6047" t="str">
        <f t="shared" si="852"/>
        <v/>
      </c>
      <c r="T6047" t="str">
        <f t="shared" si="853"/>
        <v/>
      </c>
      <c r="U6047" t="str">
        <f t="shared" si="854"/>
        <v/>
      </c>
    </row>
    <row r="6048" spans="12:21" ht="15" customHeight="1" x14ac:dyDescent="0.15">
      <c r="L6048" s="244" t="str">
        <f t="shared" si="846"/>
        <v/>
      </c>
      <c r="M6048" s="245" t="str">
        <f t="shared" si="847"/>
        <v/>
      </c>
      <c r="N6048" s="244" t="str">
        <f t="shared" si="848"/>
        <v/>
      </c>
      <c r="O6048" s="244" t="str">
        <f t="shared" si="849"/>
        <v/>
      </c>
      <c r="P6048">
        <f>IF($I6048&lt;&gt;"",$I6048,IF($E6048="SGD",1,IF($E6048="USD",Settings!$B$22,IF($E6048="HKD",Settings!$B$23,1))))</f>
        <v>1</v>
      </c>
      <c r="Q6048">
        <f t="shared" si="850"/>
        <v>0</v>
      </c>
      <c r="R6048">
        <f t="shared" si="851"/>
        <v>0</v>
      </c>
      <c r="S6048" t="str">
        <f t="shared" si="852"/>
        <v/>
      </c>
      <c r="T6048" t="str">
        <f t="shared" si="853"/>
        <v/>
      </c>
      <c r="U6048" t="str">
        <f t="shared" si="854"/>
        <v/>
      </c>
    </row>
    <row r="6049" spans="12:21" ht="15" customHeight="1" x14ac:dyDescent="0.15">
      <c r="L6049" s="244" t="str">
        <f t="shared" si="846"/>
        <v/>
      </c>
      <c r="M6049" s="245" t="str">
        <f t="shared" si="847"/>
        <v/>
      </c>
      <c r="N6049" s="244" t="str">
        <f t="shared" si="848"/>
        <v/>
      </c>
      <c r="O6049" s="244" t="str">
        <f t="shared" si="849"/>
        <v/>
      </c>
      <c r="P6049">
        <f>IF($I6049&lt;&gt;"",$I6049,IF($E6049="SGD",1,IF($E6049="USD",Settings!$B$22,IF($E6049="HKD",Settings!$B$23,1))))</f>
        <v>1</v>
      </c>
      <c r="Q6049">
        <f t="shared" si="850"/>
        <v>0</v>
      </c>
      <c r="R6049">
        <f t="shared" si="851"/>
        <v>0</v>
      </c>
      <c r="S6049" t="str">
        <f t="shared" si="852"/>
        <v/>
      </c>
      <c r="T6049" t="str">
        <f t="shared" si="853"/>
        <v/>
      </c>
      <c r="U6049" t="str">
        <f t="shared" si="854"/>
        <v/>
      </c>
    </row>
    <row r="6050" spans="12:21" ht="15" customHeight="1" x14ac:dyDescent="0.15">
      <c r="L6050" s="244" t="str">
        <f t="shared" si="846"/>
        <v/>
      </c>
      <c r="M6050" s="245" t="str">
        <f t="shared" si="847"/>
        <v/>
      </c>
      <c r="N6050" s="244" t="str">
        <f t="shared" si="848"/>
        <v/>
      </c>
      <c r="O6050" s="244" t="str">
        <f t="shared" si="849"/>
        <v/>
      </c>
      <c r="P6050">
        <f>IF($I6050&lt;&gt;"",$I6050,IF($E6050="SGD",1,IF($E6050="USD",Settings!$B$22,IF($E6050="HKD",Settings!$B$23,1))))</f>
        <v>1</v>
      </c>
      <c r="Q6050">
        <f t="shared" si="850"/>
        <v>0</v>
      </c>
      <c r="R6050">
        <f t="shared" si="851"/>
        <v>0</v>
      </c>
      <c r="S6050" t="str">
        <f t="shared" si="852"/>
        <v/>
      </c>
      <c r="T6050" t="str">
        <f t="shared" si="853"/>
        <v/>
      </c>
      <c r="U6050" t="str">
        <f t="shared" si="854"/>
        <v/>
      </c>
    </row>
    <row r="6051" spans="12:21" ht="15" customHeight="1" x14ac:dyDescent="0.15">
      <c r="L6051" s="244" t="str">
        <f t="shared" si="846"/>
        <v/>
      </c>
      <c r="M6051" s="245" t="str">
        <f t="shared" si="847"/>
        <v/>
      </c>
      <c r="N6051" s="244" t="str">
        <f t="shared" si="848"/>
        <v/>
      </c>
      <c r="O6051" s="244" t="str">
        <f t="shared" si="849"/>
        <v/>
      </c>
      <c r="P6051">
        <f>IF($I6051&lt;&gt;"",$I6051,IF($E6051="SGD",1,IF($E6051="USD",Settings!$B$22,IF($E6051="HKD",Settings!$B$23,1))))</f>
        <v>1</v>
      </c>
      <c r="Q6051">
        <f t="shared" si="850"/>
        <v>0</v>
      </c>
      <c r="R6051">
        <f t="shared" si="851"/>
        <v>0</v>
      </c>
      <c r="S6051" t="str">
        <f t="shared" si="852"/>
        <v/>
      </c>
      <c r="T6051" t="str">
        <f t="shared" si="853"/>
        <v/>
      </c>
      <c r="U6051" t="str">
        <f t="shared" si="854"/>
        <v/>
      </c>
    </row>
    <row r="6052" spans="12:21" ht="15" customHeight="1" x14ac:dyDescent="0.15">
      <c r="L6052" s="244" t="str">
        <f t="shared" si="846"/>
        <v/>
      </c>
      <c r="M6052" s="245" t="str">
        <f t="shared" si="847"/>
        <v/>
      </c>
      <c r="N6052" s="244" t="str">
        <f t="shared" si="848"/>
        <v/>
      </c>
      <c r="O6052" s="244" t="str">
        <f t="shared" si="849"/>
        <v/>
      </c>
      <c r="P6052">
        <f>IF($I6052&lt;&gt;"",$I6052,IF($E6052="SGD",1,IF($E6052="USD",Settings!$B$22,IF($E6052="HKD",Settings!$B$23,1))))</f>
        <v>1</v>
      </c>
      <c r="Q6052">
        <f t="shared" si="850"/>
        <v>0</v>
      </c>
      <c r="R6052">
        <f t="shared" si="851"/>
        <v>0</v>
      </c>
      <c r="S6052" t="str">
        <f t="shared" si="852"/>
        <v/>
      </c>
      <c r="T6052" t="str">
        <f t="shared" si="853"/>
        <v/>
      </c>
      <c r="U6052" t="str">
        <f t="shared" si="854"/>
        <v/>
      </c>
    </row>
    <row r="6053" spans="12:21" ht="15" customHeight="1" x14ac:dyDescent="0.15">
      <c r="L6053" s="244" t="str">
        <f t="shared" si="846"/>
        <v/>
      </c>
      <c r="M6053" s="245" t="str">
        <f t="shared" si="847"/>
        <v/>
      </c>
      <c r="N6053" s="244" t="str">
        <f t="shared" si="848"/>
        <v/>
      </c>
      <c r="O6053" s="244" t="str">
        <f t="shared" si="849"/>
        <v/>
      </c>
      <c r="P6053">
        <f>IF($I6053&lt;&gt;"",$I6053,IF($E6053="SGD",1,IF($E6053="USD",Settings!$B$22,IF($E6053="HKD",Settings!$B$23,1))))</f>
        <v>1</v>
      </c>
      <c r="Q6053">
        <f t="shared" si="850"/>
        <v>0</v>
      </c>
      <c r="R6053">
        <f t="shared" si="851"/>
        <v>0</v>
      </c>
      <c r="S6053" t="str">
        <f t="shared" si="852"/>
        <v/>
      </c>
      <c r="T6053" t="str">
        <f t="shared" si="853"/>
        <v/>
      </c>
      <c r="U6053" t="str">
        <f t="shared" si="854"/>
        <v/>
      </c>
    </row>
    <row r="6054" spans="12:21" ht="15" customHeight="1" x14ac:dyDescent="0.15">
      <c r="L6054" s="244" t="str">
        <f t="shared" si="846"/>
        <v/>
      </c>
      <c r="M6054" s="245" t="str">
        <f t="shared" si="847"/>
        <v/>
      </c>
      <c r="N6054" s="244" t="str">
        <f t="shared" si="848"/>
        <v/>
      </c>
      <c r="O6054" s="244" t="str">
        <f t="shared" si="849"/>
        <v/>
      </c>
      <c r="P6054">
        <f>IF($I6054&lt;&gt;"",$I6054,IF($E6054="SGD",1,IF($E6054="USD",Settings!$B$22,IF($E6054="HKD",Settings!$B$23,1))))</f>
        <v>1</v>
      </c>
      <c r="Q6054">
        <f t="shared" si="850"/>
        <v>0</v>
      </c>
      <c r="R6054">
        <f t="shared" si="851"/>
        <v>0</v>
      </c>
      <c r="S6054" t="str">
        <f t="shared" si="852"/>
        <v/>
      </c>
      <c r="T6054" t="str">
        <f t="shared" si="853"/>
        <v/>
      </c>
      <c r="U6054" t="str">
        <f t="shared" si="854"/>
        <v/>
      </c>
    </row>
    <row r="6055" spans="12:21" ht="15" customHeight="1" x14ac:dyDescent="0.15">
      <c r="L6055" s="244" t="str">
        <f t="shared" si="846"/>
        <v/>
      </c>
      <c r="M6055" s="245" t="str">
        <f t="shared" si="847"/>
        <v/>
      </c>
      <c r="N6055" s="244" t="str">
        <f t="shared" si="848"/>
        <v/>
      </c>
      <c r="O6055" s="244" t="str">
        <f t="shared" si="849"/>
        <v/>
      </c>
      <c r="P6055">
        <f>IF($I6055&lt;&gt;"",$I6055,IF($E6055="SGD",1,IF($E6055="USD",Settings!$B$22,IF($E6055="HKD",Settings!$B$23,1))))</f>
        <v>1</v>
      </c>
      <c r="Q6055">
        <f t="shared" si="850"/>
        <v>0</v>
      </c>
      <c r="R6055">
        <f t="shared" si="851"/>
        <v>0</v>
      </c>
      <c r="S6055" t="str">
        <f t="shared" si="852"/>
        <v/>
      </c>
      <c r="T6055" t="str">
        <f t="shared" si="853"/>
        <v/>
      </c>
      <c r="U6055" t="str">
        <f t="shared" si="854"/>
        <v/>
      </c>
    </row>
    <row r="6056" spans="12:21" ht="15" customHeight="1" x14ac:dyDescent="0.15">
      <c r="L6056" s="244" t="str">
        <f t="shared" si="846"/>
        <v/>
      </c>
      <c r="M6056" s="245" t="str">
        <f t="shared" si="847"/>
        <v/>
      </c>
      <c r="N6056" s="244" t="str">
        <f t="shared" si="848"/>
        <v/>
      </c>
      <c r="O6056" s="244" t="str">
        <f t="shared" si="849"/>
        <v/>
      </c>
      <c r="P6056">
        <f>IF($I6056&lt;&gt;"",$I6056,IF($E6056="SGD",1,IF($E6056="USD",Settings!$B$22,IF($E6056="HKD",Settings!$B$23,1))))</f>
        <v>1</v>
      </c>
      <c r="Q6056">
        <f t="shared" si="850"/>
        <v>0</v>
      </c>
      <c r="R6056">
        <f t="shared" si="851"/>
        <v>0</v>
      </c>
      <c r="S6056" t="str">
        <f t="shared" si="852"/>
        <v/>
      </c>
      <c r="T6056" t="str">
        <f t="shared" si="853"/>
        <v/>
      </c>
      <c r="U6056" t="str">
        <f t="shared" si="854"/>
        <v/>
      </c>
    </row>
    <row r="6057" spans="12:21" ht="15" customHeight="1" x14ac:dyDescent="0.15">
      <c r="L6057" s="244" t="str">
        <f t="shared" ref="L6057:L6120" si="855">IF(OR(B6057="",C6057="",E6057=""),"",B6057&amp;":"&amp;C6057&amp;":"&amp;E6057)</f>
        <v/>
      </c>
      <c r="M6057" s="245" t="str">
        <f t="shared" ref="M6057:M6120" si="856">IF(A6057="","",A6057*D6057)</f>
        <v/>
      </c>
      <c r="N6057" s="244" t="str">
        <f t="shared" ref="N6057:N6120" si="857">IF(A6057="","",IF(OR(A6057=1,A6057=0),J6057,0))</f>
        <v/>
      </c>
      <c r="O6057" s="244" t="str">
        <f t="shared" ref="O6057:O6120" si="858">IF(A6057="","",IF(A6057=-1,J6057,0))</f>
        <v/>
      </c>
      <c r="P6057">
        <f>IF($I6057&lt;&gt;"",$I6057,IF($E6057="SGD",1,IF($E6057="USD",Settings!$B$22,IF($E6057="HKD",Settings!$B$23,1))))</f>
        <v>1</v>
      </c>
      <c r="Q6057">
        <f t="shared" ref="Q6057:Q6120" si="859">IF($L6057="",0,($O6057-$N6057+IF($A6057=2,$J6057,0))*$P6057)</f>
        <v>0</v>
      </c>
      <c r="R6057">
        <f t="shared" ref="R6057:R6120" si="860">IF($L6057="",0,IF($A6057=2,$J6057*$P6057,0))</f>
        <v>0</v>
      </c>
      <c r="S6057" t="str">
        <f t="shared" si="852"/>
        <v/>
      </c>
      <c r="T6057" t="str">
        <f t="shared" si="853"/>
        <v/>
      </c>
      <c r="U6057" t="str">
        <f t="shared" si="854"/>
        <v/>
      </c>
    </row>
    <row r="6058" spans="12:21" ht="15" customHeight="1" x14ac:dyDescent="0.15">
      <c r="L6058" s="244" t="str">
        <f t="shared" si="855"/>
        <v/>
      </c>
      <c r="M6058" s="245" t="str">
        <f t="shared" si="856"/>
        <v/>
      </c>
      <c r="N6058" s="244" t="str">
        <f t="shared" si="857"/>
        <v/>
      </c>
      <c r="O6058" s="244" t="str">
        <f t="shared" si="858"/>
        <v/>
      </c>
      <c r="P6058">
        <f>IF($I6058&lt;&gt;"",$I6058,IF($E6058="SGD",1,IF($E6058="USD",Settings!$B$22,IF($E6058="HKD",Settings!$B$23,1))))</f>
        <v>1</v>
      </c>
      <c r="Q6058">
        <f t="shared" si="859"/>
        <v>0</v>
      </c>
      <c r="R6058">
        <f t="shared" si="860"/>
        <v>0</v>
      </c>
      <c r="S6058" t="str">
        <f t="shared" si="852"/>
        <v/>
      </c>
      <c r="T6058" t="str">
        <f t="shared" si="853"/>
        <v/>
      </c>
      <c r="U6058" t="str">
        <f t="shared" si="854"/>
        <v/>
      </c>
    </row>
    <row r="6059" spans="12:21" ht="15" customHeight="1" x14ac:dyDescent="0.15">
      <c r="L6059" s="244" t="str">
        <f t="shared" si="855"/>
        <v/>
      </c>
      <c r="M6059" s="245" t="str">
        <f t="shared" si="856"/>
        <v/>
      </c>
      <c r="N6059" s="244" t="str">
        <f t="shared" si="857"/>
        <v/>
      </c>
      <c r="O6059" s="244" t="str">
        <f t="shared" si="858"/>
        <v/>
      </c>
      <c r="P6059">
        <f>IF($I6059&lt;&gt;"",$I6059,IF($E6059="SGD",1,IF($E6059="USD",Settings!$B$22,IF($E6059="HKD",Settings!$B$23,1))))</f>
        <v>1</v>
      </c>
      <c r="Q6059">
        <f t="shared" si="859"/>
        <v>0</v>
      </c>
      <c r="R6059">
        <f t="shared" si="860"/>
        <v>0</v>
      </c>
      <c r="S6059" t="str">
        <f t="shared" si="852"/>
        <v/>
      </c>
      <c r="T6059" t="str">
        <f t="shared" si="853"/>
        <v/>
      </c>
      <c r="U6059" t="str">
        <f t="shared" si="854"/>
        <v/>
      </c>
    </row>
    <row r="6060" spans="12:21" ht="15" customHeight="1" x14ac:dyDescent="0.15">
      <c r="L6060" s="244" t="str">
        <f t="shared" si="855"/>
        <v/>
      </c>
      <c r="M6060" s="245" t="str">
        <f t="shared" si="856"/>
        <v/>
      </c>
      <c r="N6060" s="244" t="str">
        <f t="shared" si="857"/>
        <v/>
      </c>
      <c r="O6060" s="244" t="str">
        <f t="shared" si="858"/>
        <v/>
      </c>
      <c r="P6060">
        <f>IF($I6060&lt;&gt;"",$I6060,IF($E6060="SGD",1,IF($E6060="USD",Settings!$B$22,IF($E6060="HKD",Settings!$B$23,1))))</f>
        <v>1</v>
      </c>
      <c r="Q6060">
        <f t="shared" si="859"/>
        <v>0</v>
      </c>
      <c r="R6060">
        <f t="shared" si="860"/>
        <v>0</v>
      </c>
      <c r="S6060" t="str">
        <f t="shared" si="852"/>
        <v/>
      </c>
      <c r="T6060" t="str">
        <f t="shared" si="853"/>
        <v/>
      </c>
      <c r="U6060" t="str">
        <f t="shared" si="854"/>
        <v/>
      </c>
    </row>
    <row r="6061" spans="12:21" ht="15" customHeight="1" x14ac:dyDescent="0.15">
      <c r="L6061" s="244" t="str">
        <f t="shared" si="855"/>
        <v/>
      </c>
      <c r="M6061" s="245" t="str">
        <f t="shared" si="856"/>
        <v/>
      </c>
      <c r="N6061" s="244" t="str">
        <f t="shared" si="857"/>
        <v/>
      </c>
      <c r="O6061" s="244" t="str">
        <f t="shared" si="858"/>
        <v/>
      </c>
      <c r="P6061">
        <f>IF($I6061&lt;&gt;"",$I6061,IF($E6061="SGD",1,IF($E6061="USD",Settings!$B$22,IF($E6061="HKD",Settings!$B$23,1))))</f>
        <v>1</v>
      </c>
      <c r="Q6061">
        <f t="shared" si="859"/>
        <v>0</v>
      </c>
      <c r="R6061">
        <f t="shared" si="860"/>
        <v>0</v>
      </c>
      <c r="S6061" t="str">
        <f t="shared" si="852"/>
        <v/>
      </c>
      <c r="T6061" t="str">
        <f t="shared" si="853"/>
        <v/>
      </c>
      <c r="U6061" t="str">
        <f t="shared" si="854"/>
        <v/>
      </c>
    </row>
    <row r="6062" spans="12:21" ht="15" customHeight="1" x14ac:dyDescent="0.15">
      <c r="L6062" s="244" t="str">
        <f t="shared" si="855"/>
        <v/>
      </c>
      <c r="M6062" s="245" t="str">
        <f t="shared" si="856"/>
        <v/>
      </c>
      <c r="N6062" s="244" t="str">
        <f t="shared" si="857"/>
        <v/>
      </c>
      <c r="O6062" s="244" t="str">
        <f t="shared" si="858"/>
        <v/>
      </c>
      <c r="P6062">
        <f>IF($I6062&lt;&gt;"",$I6062,IF($E6062="SGD",1,IF($E6062="USD",Settings!$B$22,IF($E6062="HKD",Settings!$B$23,1))))</f>
        <v>1</v>
      </c>
      <c r="Q6062">
        <f t="shared" si="859"/>
        <v>0</v>
      </c>
      <c r="R6062">
        <f t="shared" si="860"/>
        <v>0</v>
      </c>
      <c r="S6062" t="str">
        <f t="shared" si="852"/>
        <v/>
      </c>
      <c r="T6062" t="str">
        <f t="shared" si="853"/>
        <v/>
      </c>
      <c r="U6062" t="str">
        <f t="shared" si="854"/>
        <v/>
      </c>
    </row>
    <row r="6063" spans="12:21" ht="15" customHeight="1" x14ac:dyDescent="0.15">
      <c r="L6063" s="244" t="str">
        <f t="shared" si="855"/>
        <v/>
      </c>
      <c r="M6063" s="245" t="str">
        <f t="shared" si="856"/>
        <v/>
      </c>
      <c r="N6063" s="244" t="str">
        <f t="shared" si="857"/>
        <v/>
      </c>
      <c r="O6063" s="244" t="str">
        <f t="shared" si="858"/>
        <v/>
      </c>
      <c r="P6063">
        <f>IF($I6063&lt;&gt;"",$I6063,IF($E6063="SGD",1,IF($E6063="USD",Settings!$B$22,IF($E6063="HKD",Settings!$B$23,1))))</f>
        <v>1</v>
      </c>
      <c r="Q6063">
        <f t="shared" si="859"/>
        <v>0</v>
      </c>
      <c r="R6063">
        <f t="shared" si="860"/>
        <v>0</v>
      </c>
      <c r="S6063" t="str">
        <f t="shared" si="852"/>
        <v/>
      </c>
      <c r="T6063" t="str">
        <f t="shared" si="853"/>
        <v/>
      </c>
      <c r="U6063" t="str">
        <f t="shared" si="854"/>
        <v/>
      </c>
    </row>
    <row r="6064" spans="12:21" ht="15" customHeight="1" x14ac:dyDescent="0.15">
      <c r="L6064" s="244" t="str">
        <f t="shared" si="855"/>
        <v/>
      </c>
      <c r="M6064" s="245" t="str">
        <f t="shared" si="856"/>
        <v/>
      </c>
      <c r="N6064" s="244" t="str">
        <f t="shared" si="857"/>
        <v/>
      </c>
      <c r="O6064" s="244" t="str">
        <f t="shared" si="858"/>
        <v/>
      </c>
      <c r="P6064">
        <f>IF($I6064&lt;&gt;"",$I6064,IF($E6064="SGD",1,IF($E6064="USD",Settings!$B$22,IF($E6064="HKD",Settings!$B$23,1))))</f>
        <v>1</v>
      </c>
      <c r="Q6064">
        <f t="shared" si="859"/>
        <v>0</v>
      </c>
      <c r="R6064">
        <f t="shared" si="860"/>
        <v>0</v>
      </c>
      <c r="S6064" t="str">
        <f t="shared" si="852"/>
        <v/>
      </c>
      <c r="T6064" t="str">
        <f t="shared" si="853"/>
        <v/>
      </c>
      <c r="U6064" t="str">
        <f t="shared" si="854"/>
        <v/>
      </c>
    </row>
    <row r="6065" spans="12:21" ht="15" customHeight="1" x14ac:dyDescent="0.15">
      <c r="L6065" s="244" t="str">
        <f t="shared" si="855"/>
        <v/>
      </c>
      <c r="M6065" s="245" t="str">
        <f t="shared" si="856"/>
        <v/>
      </c>
      <c r="N6065" s="244" t="str">
        <f t="shared" si="857"/>
        <v/>
      </c>
      <c r="O6065" s="244" t="str">
        <f t="shared" si="858"/>
        <v/>
      </c>
      <c r="P6065">
        <f>IF($I6065&lt;&gt;"",$I6065,IF($E6065="SGD",1,IF($E6065="USD",Settings!$B$22,IF($E6065="HKD",Settings!$B$23,1))))</f>
        <v>1</v>
      </c>
      <c r="Q6065">
        <f t="shared" si="859"/>
        <v>0</v>
      </c>
      <c r="R6065">
        <f t="shared" si="860"/>
        <v>0</v>
      </c>
      <c r="S6065" t="str">
        <f t="shared" si="852"/>
        <v/>
      </c>
      <c r="T6065" t="str">
        <f t="shared" si="853"/>
        <v/>
      </c>
      <c r="U6065" t="str">
        <f t="shared" si="854"/>
        <v/>
      </c>
    </row>
    <row r="6066" spans="12:21" ht="15" customHeight="1" x14ac:dyDescent="0.15">
      <c r="L6066" s="244" t="str">
        <f t="shared" si="855"/>
        <v/>
      </c>
      <c r="M6066" s="245" t="str">
        <f t="shared" si="856"/>
        <v/>
      </c>
      <c r="N6066" s="244" t="str">
        <f t="shared" si="857"/>
        <v/>
      </c>
      <c r="O6066" s="244" t="str">
        <f t="shared" si="858"/>
        <v/>
      </c>
      <c r="P6066">
        <f>IF($I6066&lt;&gt;"",$I6066,IF($E6066="SGD",1,IF($E6066="USD",Settings!$B$22,IF($E6066="HKD",Settings!$B$23,1))))</f>
        <v>1</v>
      </c>
      <c r="Q6066">
        <f t="shared" si="859"/>
        <v>0</v>
      </c>
      <c r="R6066">
        <f t="shared" si="860"/>
        <v>0</v>
      </c>
      <c r="S6066" t="str">
        <f t="shared" si="852"/>
        <v/>
      </c>
      <c r="T6066" t="str">
        <f t="shared" si="853"/>
        <v/>
      </c>
      <c r="U6066" t="str">
        <f t="shared" si="854"/>
        <v/>
      </c>
    </row>
    <row r="6067" spans="12:21" ht="15" customHeight="1" x14ac:dyDescent="0.15">
      <c r="L6067" s="244" t="str">
        <f t="shared" si="855"/>
        <v/>
      </c>
      <c r="M6067" s="245" t="str">
        <f t="shared" si="856"/>
        <v/>
      </c>
      <c r="N6067" s="244" t="str">
        <f t="shared" si="857"/>
        <v/>
      </c>
      <c r="O6067" s="244" t="str">
        <f t="shared" si="858"/>
        <v/>
      </c>
      <c r="P6067">
        <f>IF($I6067&lt;&gt;"",$I6067,IF($E6067="SGD",1,IF($E6067="USD",Settings!$B$22,IF($E6067="HKD",Settings!$B$23,1))))</f>
        <v>1</v>
      </c>
      <c r="Q6067">
        <f t="shared" si="859"/>
        <v>0</v>
      </c>
      <c r="R6067">
        <f t="shared" si="860"/>
        <v>0</v>
      </c>
      <c r="S6067" t="str">
        <f t="shared" si="852"/>
        <v/>
      </c>
      <c r="T6067" t="str">
        <f t="shared" si="853"/>
        <v/>
      </c>
      <c r="U6067" t="str">
        <f t="shared" si="854"/>
        <v/>
      </c>
    </row>
    <row r="6068" spans="12:21" ht="15" customHeight="1" x14ac:dyDescent="0.15">
      <c r="L6068" s="244" t="str">
        <f t="shared" si="855"/>
        <v/>
      </c>
      <c r="M6068" s="245" t="str">
        <f t="shared" si="856"/>
        <v/>
      </c>
      <c r="N6068" s="244" t="str">
        <f t="shared" si="857"/>
        <v/>
      </c>
      <c r="O6068" s="244" t="str">
        <f t="shared" si="858"/>
        <v/>
      </c>
      <c r="P6068">
        <f>IF($I6068&lt;&gt;"",$I6068,IF($E6068="SGD",1,IF($E6068="USD",Settings!$B$22,IF($E6068="HKD",Settings!$B$23,1))))</f>
        <v>1</v>
      </c>
      <c r="Q6068">
        <f t="shared" si="859"/>
        <v>0</v>
      </c>
      <c r="R6068">
        <f t="shared" si="860"/>
        <v>0</v>
      </c>
      <c r="S6068" t="str">
        <f t="shared" si="852"/>
        <v/>
      </c>
      <c r="T6068" t="str">
        <f t="shared" si="853"/>
        <v/>
      </c>
      <c r="U6068" t="str">
        <f t="shared" si="854"/>
        <v/>
      </c>
    </row>
    <row r="6069" spans="12:21" ht="15" customHeight="1" x14ac:dyDescent="0.15">
      <c r="L6069" s="244" t="str">
        <f t="shared" si="855"/>
        <v/>
      </c>
      <c r="M6069" s="245" t="str">
        <f t="shared" si="856"/>
        <v/>
      </c>
      <c r="N6069" s="244" t="str">
        <f t="shared" si="857"/>
        <v/>
      </c>
      <c r="O6069" s="244" t="str">
        <f t="shared" si="858"/>
        <v/>
      </c>
      <c r="P6069">
        <f>IF($I6069&lt;&gt;"",$I6069,IF($E6069="SGD",1,IF($E6069="USD",Settings!$B$22,IF($E6069="HKD",Settings!$B$23,1))))</f>
        <v>1</v>
      </c>
      <c r="Q6069">
        <f t="shared" si="859"/>
        <v>0</v>
      </c>
      <c r="R6069">
        <f t="shared" si="860"/>
        <v>0</v>
      </c>
      <c r="S6069" t="str">
        <f t="shared" si="852"/>
        <v/>
      </c>
      <c r="T6069" t="str">
        <f t="shared" si="853"/>
        <v/>
      </c>
      <c r="U6069" t="str">
        <f t="shared" si="854"/>
        <v/>
      </c>
    </row>
    <row r="6070" spans="12:21" ht="15" customHeight="1" x14ac:dyDescent="0.15">
      <c r="L6070" s="244" t="str">
        <f t="shared" si="855"/>
        <v/>
      </c>
      <c r="M6070" s="245" t="str">
        <f t="shared" si="856"/>
        <v/>
      </c>
      <c r="N6070" s="244" t="str">
        <f t="shared" si="857"/>
        <v/>
      </c>
      <c r="O6070" s="244" t="str">
        <f t="shared" si="858"/>
        <v/>
      </c>
      <c r="P6070">
        <f>IF($I6070&lt;&gt;"",$I6070,IF($E6070="SGD",1,IF($E6070="USD",Settings!$B$22,IF($E6070="HKD",Settings!$B$23,1))))</f>
        <v>1</v>
      </c>
      <c r="Q6070">
        <f t="shared" si="859"/>
        <v>0</v>
      </c>
      <c r="R6070">
        <f t="shared" si="860"/>
        <v>0</v>
      </c>
      <c r="S6070" t="str">
        <f t="shared" si="852"/>
        <v/>
      </c>
      <c r="T6070" t="str">
        <f t="shared" si="853"/>
        <v/>
      </c>
      <c r="U6070" t="str">
        <f t="shared" si="854"/>
        <v/>
      </c>
    </row>
    <row r="6071" spans="12:21" ht="15" customHeight="1" x14ac:dyDescent="0.15">
      <c r="L6071" s="244" t="str">
        <f t="shared" si="855"/>
        <v/>
      </c>
      <c r="M6071" s="245" t="str">
        <f t="shared" si="856"/>
        <v/>
      </c>
      <c r="N6071" s="244" t="str">
        <f t="shared" si="857"/>
        <v/>
      </c>
      <c r="O6071" s="244" t="str">
        <f t="shared" si="858"/>
        <v/>
      </c>
      <c r="P6071">
        <f>IF($I6071&lt;&gt;"",$I6071,IF($E6071="SGD",1,IF($E6071="USD",Settings!$B$22,IF($E6071="HKD",Settings!$B$23,1))))</f>
        <v>1</v>
      </c>
      <c r="Q6071">
        <f t="shared" si="859"/>
        <v>0</v>
      </c>
      <c r="R6071">
        <f t="shared" si="860"/>
        <v>0</v>
      </c>
      <c r="S6071" t="str">
        <f t="shared" si="852"/>
        <v/>
      </c>
      <c r="T6071" t="str">
        <f t="shared" si="853"/>
        <v/>
      </c>
      <c r="U6071" t="str">
        <f t="shared" si="854"/>
        <v/>
      </c>
    </row>
    <row r="6072" spans="12:21" ht="15" customHeight="1" x14ac:dyDescent="0.15">
      <c r="L6072" s="244" t="str">
        <f t="shared" si="855"/>
        <v/>
      </c>
      <c r="M6072" s="245" t="str">
        <f t="shared" si="856"/>
        <v/>
      </c>
      <c r="N6072" s="244" t="str">
        <f t="shared" si="857"/>
        <v/>
      </c>
      <c r="O6072" s="244" t="str">
        <f t="shared" si="858"/>
        <v/>
      </c>
      <c r="P6072">
        <f>IF($I6072&lt;&gt;"",$I6072,IF($E6072="SGD",1,IF($E6072="USD",Settings!$B$22,IF($E6072="HKD",Settings!$B$23,1))))</f>
        <v>1</v>
      </c>
      <c r="Q6072">
        <f t="shared" si="859"/>
        <v>0</v>
      </c>
      <c r="R6072">
        <f t="shared" si="860"/>
        <v>0</v>
      </c>
      <c r="S6072" t="str">
        <f t="shared" si="852"/>
        <v/>
      </c>
      <c r="T6072" t="str">
        <f t="shared" si="853"/>
        <v/>
      </c>
      <c r="U6072" t="str">
        <f t="shared" si="854"/>
        <v/>
      </c>
    </row>
    <row r="6073" spans="12:21" ht="15" customHeight="1" x14ac:dyDescent="0.15">
      <c r="L6073" s="244" t="str">
        <f t="shared" si="855"/>
        <v/>
      </c>
      <c r="M6073" s="245" t="str">
        <f t="shared" si="856"/>
        <v/>
      </c>
      <c r="N6073" s="244" t="str">
        <f t="shared" si="857"/>
        <v/>
      </c>
      <c r="O6073" s="244" t="str">
        <f t="shared" si="858"/>
        <v/>
      </c>
      <c r="P6073">
        <f>IF($I6073&lt;&gt;"",$I6073,IF($E6073="SGD",1,IF($E6073="USD",Settings!$B$22,IF($E6073="HKD",Settings!$B$23,1))))</f>
        <v>1</v>
      </c>
      <c r="Q6073">
        <f t="shared" si="859"/>
        <v>0</v>
      </c>
      <c r="R6073">
        <f t="shared" si="860"/>
        <v>0</v>
      </c>
      <c r="S6073" t="str">
        <f t="shared" si="852"/>
        <v/>
      </c>
      <c r="T6073" t="str">
        <f t="shared" si="853"/>
        <v/>
      </c>
      <c r="U6073" t="str">
        <f t="shared" si="854"/>
        <v/>
      </c>
    </row>
    <row r="6074" spans="12:21" ht="15" customHeight="1" x14ac:dyDescent="0.15">
      <c r="L6074" s="244" t="str">
        <f t="shared" si="855"/>
        <v/>
      </c>
      <c r="M6074" s="245" t="str">
        <f t="shared" si="856"/>
        <v/>
      </c>
      <c r="N6074" s="244" t="str">
        <f t="shared" si="857"/>
        <v/>
      </c>
      <c r="O6074" s="244" t="str">
        <f t="shared" si="858"/>
        <v/>
      </c>
      <c r="P6074">
        <f>IF($I6074&lt;&gt;"",$I6074,IF($E6074="SGD",1,IF($E6074="USD",Settings!$B$22,IF($E6074="HKD",Settings!$B$23,1))))</f>
        <v>1</v>
      </c>
      <c r="Q6074">
        <f t="shared" si="859"/>
        <v>0</v>
      </c>
      <c r="R6074">
        <f t="shared" si="860"/>
        <v>0</v>
      </c>
      <c r="S6074" t="str">
        <f t="shared" si="852"/>
        <v/>
      </c>
      <c r="T6074" t="str">
        <f t="shared" si="853"/>
        <v/>
      </c>
      <c r="U6074" t="str">
        <f t="shared" si="854"/>
        <v/>
      </c>
    </row>
    <row r="6075" spans="12:21" ht="15" customHeight="1" x14ac:dyDescent="0.15">
      <c r="L6075" s="244" t="str">
        <f t="shared" si="855"/>
        <v/>
      </c>
      <c r="M6075" s="245" t="str">
        <f t="shared" si="856"/>
        <v/>
      </c>
      <c r="N6075" s="244" t="str">
        <f t="shared" si="857"/>
        <v/>
      </c>
      <c r="O6075" s="244" t="str">
        <f t="shared" si="858"/>
        <v/>
      </c>
      <c r="P6075">
        <f>IF($I6075&lt;&gt;"",$I6075,IF($E6075="SGD",1,IF($E6075="USD",Settings!$B$22,IF($E6075="HKD",Settings!$B$23,1))))</f>
        <v>1</v>
      </c>
      <c r="Q6075">
        <f t="shared" si="859"/>
        <v>0</v>
      </c>
      <c r="R6075">
        <f t="shared" si="860"/>
        <v>0</v>
      </c>
      <c r="S6075" t="str">
        <f t="shared" si="852"/>
        <v/>
      </c>
      <c r="T6075" t="str">
        <f t="shared" si="853"/>
        <v/>
      </c>
      <c r="U6075" t="str">
        <f t="shared" si="854"/>
        <v/>
      </c>
    </row>
    <row r="6076" spans="12:21" ht="15" customHeight="1" x14ac:dyDescent="0.15">
      <c r="L6076" s="244" t="str">
        <f t="shared" si="855"/>
        <v/>
      </c>
      <c r="M6076" s="245" t="str">
        <f t="shared" si="856"/>
        <v/>
      </c>
      <c r="N6076" s="244" t="str">
        <f t="shared" si="857"/>
        <v/>
      </c>
      <c r="O6076" s="244" t="str">
        <f t="shared" si="858"/>
        <v/>
      </c>
      <c r="P6076">
        <f>IF($I6076&lt;&gt;"",$I6076,IF($E6076="SGD",1,IF($E6076="USD",Settings!$B$22,IF($E6076="HKD",Settings!$B$23,1))))</f>
        <v>1</v>
      </c>
      <c r="Q6076">
        <f t="shared" si="859"/>
        <v>0</v>
      </c>
      <c r="R6076">
        <f t="shared" si="860"/>
        <v>0</v>
      </c>
      <c r="S6076" t="str">
        <f t="shared" si="852"/>
        <v/>
      </c>
      <c r="T6076" t="str">
        <f t="shared" si="853"/>
        <v/>
      </c>
      <c r="U6076" t="str">
        <f t="shared" si="854"/>
        <v/>
      </c>
    </row>
    <row r="6077" spans="12:21" ht="15" customHeight="1" x14ac:dyDescent="0.15">
      <c r="L6077" s="244" t="str">
        <f t="shared" si="855"/>
        <v/>
      </c>
      <c r="M6077" s="245" t="str">
        <f t="shared" si="856"/>
        <v/>
      </c>
      <c r="N6077" s="244" t="str">
        <f t="shared" si="857"/>
        <v/>
      </c>
      <c r="O6077" s="244" t="str">
        <f t="shared" si="858"/>
        <v/>
      </c>
      <c r="P6077">
        <f>IF($I6077&lt;&gt;"",$I6077,IF($E6077="SGD",1,IF($E6077="USD",Settings!$B$22,IF($E6077="HKD",Settings!$B$23,1))))</f>
        <v>1</v>
      </c>
      <c r="Q6077">
        <f t="shared" si="859"/>
        <v>0</v>
      </c>
      <c r="R6077">
        <f t="shared" si="860"/>
        <v>0</v>
      </c>
      <c r="S6077" t="str">
        <f t="shared" si="852"/>
        <v/>
      </c>
      <c r="T6077" t="str">
        <f t="shared" si="853"/>
        <v/>
      </c>
      <c r="U6077" t="str">
        <f t="shared" si="854"/>
        <v/>
      </c>
    </row>
    <row r="6078" spans="12:21" ht="15" customHeight="1" x14ac:dyDescent="0.15">
      <c r="L6078" s="244" t="str">
        <f t="shared" si="855"/>
        <v/>
      </c>
      <c r="M6078" s="245" t="str">
        <f t="shared" si="856"/>
        <v/>
      </c>
      <c r="N6078" s="244" t="str">
        <f t="shared" si="857"/>
        <v/>
      </c>
      <c r="O6078" s="244" t="str">
        <f t="shared" si="858"/>
        <v/>
      </c>
      <c r="P6078">
        <f>IF($I6078&lt;&gt;"",$I6078,IF($E6078="SGD",1,IF($E6078="USD",Settings!$B$22,IF($E6078="HKD",Settings!$B$23,1))))</f>
        <v>1</v>
      </c>
      <c r="Q6078">
        <f t="shared" si="859"/>
        <v>0</v>
      </c>
      <c r="R6078">
        <f t="shared" si="860"/>
        <v>0</v>
      </c>
      <c r="S6078" t="str">
        <f t="shared" si="852"/>
        <v/>
      </c>
      <c r="T6078" t="str">
        <f t="shared" si="853"/>
        <v/>
      </c>
      <c r="U6078" t="str">
        <f t="shared" si="854"/>
        <v/>
      </c>
    </row>
    <row r="6079" spans="12:21" ht="15" customHeight="1" x14ac:dyDescent="0.15">
      <c r="L6079" s="244" t="str">
        <f t="shared" si="855"/>
        <v/>
      </c>
      <c r="M6079" s="245" t="str">
        <f t="shared" si="856"/>
        <v/>
      </c>
      <c r="N6079" s="244" t="str">
        <f t="shared" si="857"/>
        <v/>
      </c>
      <c r="O6079" s="244" t="str">
        <f t="shared" si="858"/>
        <v/>
      </c>
      <c r="P6079">
        <f>IF($I6079&lt;&gt;"",$I6079,IF($E6079="SGD",1,IF($E6079="USD",Settings!$B$22,IF($E6079="HKD",Settings!$B$23,1))))</f>
        <v>1</v>
      </c>
      <c r="Q6079">
        <f t="shared" si="859"/>
        <v>0</v>
      </c>
      <c r="R6079">
        <f t="shared" si="860"/>
        <v>0</v>
      </c>
      <c r="S6079" t="str">
        <f t="shared" si="852"/>
        <v/>
      </c>
      <c r="T6079" t="str">
        <f t="shared" si="853"/>
        <v/>
      </c>
      <c r="U6079" t="str">
        <f t="shared" si="854"/>
        <v/>
      </c>
    </row>
    <row r="6080" spans="12:21" ht="15" customHeight="1" x14ac:dyDescent="0.15">
      <c r="L6080" s="244" t="str">
        <f t="shared" si="855"/>
        <v/>
      </c>
      <c r="M6080" s="245" t="str">
        <f t="shared" si="856"/>
        <v/>
      </c>
      <c r="N6080" s="244" t="str">
        <f t="shared" si="857"/>
        <v/>
      </c>
      <c r="O6080" s="244" t="str">
        <f t="shared" si="858"/>
        <v/>
      </c>
      <c r="P6080">
        <f>IF($I6080&lt;&gt;"",$I6080,IF($E6080="SGD",1,IF($E6080="USD",Settings!$B$22,IF($E6080="HKD",Settings!$B$23,1))))</f>
        <v>1</v>
      </c>
      <c r="Q6080">
        <f t="shared" si="859"/>
        <v>0</v>
      </c>
      <c r="R6080">
        <f t="shared" si="860"/>
        <v>0</v>
      </c>
      <c r="S6080" t="str">
        <f t="shared" si="852"/>
        <v/>
      </c>
      <c r="T6080" t="str">
        <f t="shared" si="853"/>
        <v/>
      </c>
      <c r="U6080" t="str">
        <f t="shared" si="854"/>
        <v/>
      </c>
    </row>
    <row r="6081" spans="12:21" ht="15" customHeight="1" x14ac:dyDescent="0.15">
      <c r="L6081" s="244" t="str">
        <f t="shared" si="855"/>
        <v/>
      </c>
      <c r="M6081" s="245" t="str">
        <f t="shared" si="856"/>
        <v/>
      </c>
      <c r="N6081" s="244" t="str">
        <f t="shared" si="857"/>
        <v/>
      </c>
      <c r="O6081" s="244" t="str">
        <f t="shared" si="858"/>
        <v/>
      </c>
      <c r="P6081">
        <f>IF($I6081&lt;&gt;"",$I6081,IF($E6081="SGD",1,IF($E6081="USD",Settings!$B$22,IF($E6081="HKD",Settings!$B$23,1))))</f>
        <v>1</v>
      </c>
      <c r="Q6081">
        <f t="shared" si="859"/>
        <v>0</v>
      </c>
      <c r="R6081">
        <f t="shared" si="860"/>
        <v>0</v>
      </c>
      <c r="S6081" t="str">
        <f t="shared" si="852"/>
        <v/>
      </c>
      <c r="T6081" t="str">
        <f t="shared" si="853"/>
        <v/>
      </c>
      <c r="U6081" t="str">
        <f t="shared" si="854"/>
        <v/>
      </c>
    </row>
    <row r="6082" spans="12:21" ht="15" customHeight="1" x14ac:dyDescent="0.15">
      <c r="L6082" s="244" t="str">
        <f t="shared" si="855"/>
        <v/>
      </c>
      <c r="M6082" s="245" t="str">
        <f t="shared" si="856"/>
        <v/>
      </c>
      <c r="N6082" s="244" t="str">
        <f t="shared" si="857"/>
        <v/>
      </c>
      <c r="O6082" s="244" t="str">
        <f t="shared" si="858"/>
        <v/>
      </c>
      <c r="P6082">
        <f>IF($I6082&lt;&gt;"",$I6082,IF($E6082="SGD",1,IF($E6082="USD",Settings!$B$22,IF($E6082="HKD",Settings!$B$23,1))))</f>
        <v>1</v>
      </c>
      <c r="Q6082">
        <f t="shared" si="859"/>
        <v>0</v>
      </c>
      <c r="R6082">
        <f t="shared" si="860"/>
        <v>0</v>
      </c>
      <c r="S6082" t="str">
        <f t="shared" ref="S6082:S6145" si="861">IF(L6082="","",SUMIFS($M:$M,$L:$L,L6082,$T:$T,"&lt;="&amp;T6082))</f>
        <v/>
      </c>
      <c r="T6082" t="str">
        <f t="shared" ref="T6082:T6145" si="862">IF(L6082="","",INT(G6082)*100000+ROW())</f>
        <v/>
      </c>
      <c r="U6082" t="str">
        <f t="shared" ref="U6082:U6145" si="863">IF(L6082="","",IF(AND(COUNTIFS($L:$L,L6082,$S:$S,"&gt;-0.000001",$S:$S,"&lt;0.000001",$T:$T,"&gt;"&amp;T6082)=0,ABS(S6082)&gt;0.000001),1,0))</f>
        <v/>
      </c>
    </row>
    <row r="6083" spans="12:21" ht="15" customHeight="1" x14ac:dyDescent="0.15">
      <c r="L6083" s="244" t="str">
        <f t="shared" si="855"/>
        <v/>
      </c>
      <c r="M6083" s="245" t="str">
        <f t="shared" si="856"/>
        <v/>
      </c>
      <c r="N6083" s="244" t="str">
        <f t="shared" si="857"/>
        <v/>
      </c>
      <c r="O6083" s="244" t="str">
        <f t="shared" si="858"/>
        <v/>
      </c>
      <c r="P6083">
        <f>IF($I6083&lt;&gt;"",$I6083,IF($E6083="SGD",1,IF($E6083="USD",Settings!$B$22,IF($E6083="HKD",Settings!$B$23,1))))</f>
        <v>1</v>
      </c>
      <c r="Q6083">
        <f t="shared" si="859"/>
        <v>0</v>
      </c>
      <c r="R6083">
        <f t="shared" si="860"/>
        <v>0</v>
      </c>
      <c r="S6083" t="str">
        <f t="shared" si="861"/>
        <v/>
      </c>
      <c r="T6083" t="str">
        <f t="shared" si="862"/>
        <v/>
      </c>
      <c r="U6083" t="str">
        <f t="shared" si="863"/>
        <v/>
      </c>
    </row>
    <row r="6084" spans="12:21" ht="15" customHeight="1" x14ac:dyDescent="0.15">
      <c r="L6084" s="244" t="str">
        <f t="shared" si="855"/>
        <v/>
      </c>
      <c r="M6084" s="245" t="str">
        <f t="shared" si="856"/>
        <v/>
      </c>
      <c r="N6084" s="244" t="str">
        <f t="shared" si="857"/>
        <v/>
      </c>
      <c r="O6084" s="244" t="str">
        <f t="shared" si="858"/>
        <v/>
      </c>
      <c r="P6084">
        <f>IF($I6084&lt;&gt;"",$I6084,IF($E6084="SGD",1,IF($E6084="USD",Settings!$B$22,IF($E6084="HKD",Settings!$B$23,1))))</f>
        <v>1</v>
      </c>
      <c r="Q6084">
        <f t="shared" si="859"/>
        <v>0</v>
      </c>
      <c r="R6084">
        <f t="shared" si="860"/>
        <v>0</v>
      </c>
      <c r="S6084" t="str">
        <f t="shared" si="861"/>
        <v/>
      </c>
      <c r="T6084" t="str">
        <f t="shared" si="862"/>
        <v/>
      </c>
      <c r="U6084" t="str">
        <f t="shared" si="863"/>
        <v/>
      </c>
    </row>
    <row r="6085" spans="12:21" ht="15" customHeight="1" x14ac:dyDescent="0.15">
      <c r="L6085" s="244" t="str">
        <f t="shared" si="855"/>
        <v/>
      </c>
      <c r="M6085" s="245" t="str">
        <f t="shared" si="856"/>
        <v/>
      </c>
      <c r="N6085" s="244" t="str">
        <f t="shared" si="857"/>
        <v/>
      </c>
      <c r="O6085" s="244" t="str">
        <f t="shared" si="858"/>
        <v/>
      </c>
      <c r="P6085">
        <f>IF($I6085&lt;&gt;"",$I6085,IF($E6085="SGD",1,IF($E6085="USD",Settings!$B$22,IF($E6085="HKD",Settings!$B$23,1))))</f>
        <v>1</v>
      </c>
      <c r="Q6085">
        <f t="shared" si="859"/>
        <v>0</v>
      </c>
      <c r="R6085">
        <f t="shared" si="860"/>
        <v>0</v>
      </c>
      <c r="S6085" t="str">
        <f t="shared" si="861"/>
        <v/>
      </c>
      <c r="T6085" t="str">
        <f t="shared" si="862"/>
        <v/>
      </c>
      <c r="U6085" t="str">
        <f t="shared" si="863"/>
        <v/>
      </c>
    </row>
    <row r="6086" spans="12:21" ht="15" customHeight="1" x14ac:dyDescent="0.15">
      <c r="L6086" s="244" t="str">
        <f t="shared" si="855"/>
        <v/>
      </c>
      <c r="M6086" s="245" t="str">
        <f t="shared" si="856"/>
        <v/>
      </c>
      <c r="N6086" s="244" t="str">
        <f t="shared" si="857"/>
        <v/>
      </c>
      <c r="O6086" s="244" t="str">
        <f t="shared" si="858"/>
        <v/>
      </c>
      <c r="P6086">
        <f>IF($I6086&lt;&gt;"",$I6086,IF($E6086="SGD",1,IF($E6086="USD",Settings!$B$22,IF($E6086="HKD",Settings!$B$23,1))))</f>
        <v>1</v>
      </c>
      <c r="Q6086">
        <f t="shared" si="859"/>
        <v>0</v>
      </c>
      <c r="R6086">
        <f t="shared" si="860"/>
        <v>0</v>
      </c>
      <c r="S6086" t="str">
        <f t="shared" si="861"/>
        <v/>
      </c>
      <c r="T6086" t="str">
        <f t="shared" si="862"/>
        <v/>
      </c>
      <c r="U6086" t="str">
        <f t="shared" si="863"/>
        <v/>
      </c>
    </row>
    <row r="6087" spans="12:21" ht="15" customHeight="1" x14ac:dyDescent="0.15">
      <c r="L6087" s="244" t="str">
        <f t="shared" si="855"/>
        <v/>
      </c>
      <c r="M6087" s="245" t="str">
        <f t="shared" si="856"/>
        <v/>
      </c>
      <c r="N6087" s="244" t="str">
        <f t="shared" si="857"/>
        <v/>
      </c>
      <c r="O6087" s="244" t="str">
        <f t="shared" si="858"/>
        <v/>
      </c>
      <c r="P6087">
        <f>IF($I6087&lt;&gt;"",$I6087,IF($E6087="SGD",1,IF($E6087="USD",Settings!$B$22,IF($E6087="HKD",Settings!$B$23,1))))</f>
        <v>1</v>
      </c>
      <c r="Q6087">
        <f t="shared" si="859"/>
        <v>0</v>
      </c>
      <c r="R6087">
        <f t="shared" si="860"/>
        <v>0</v>
      </c>
      <c r="S6087" t="str">
        <f t="shared" si="861"/>
        <v/>
      </c>
      <c r="T6087" t="str">
        <f t="shared" si="862"/>
        <v/>
      </c>
      <c r="U6087" t="str">
        <f t="shared" si="863"/>
        <v/>
      </c>
    </row>
    <row r="6088" spans="12:21" ht="15" customHeight="1" x14ac:dyDescent="0.15">
      <c r="L6088" s="244" t="str">
        <f t="shared" si="855"/>
        <v/>
      </c>
      <c r="M6088" s="245" t="str">
        <f t="shared" si="856"/>
        <v/>
      </c>
      <c r="N6088" s="244" t="str">
        <f t="shared" si="857"/>
        <v/>
      </c>
      <c r="O6088" s="244" t="str">
        <f t="shared" si="858"/>
        <v/>
      </c>
      <c r="P6088">
        <f>IF($I6088&lt;&gt;"",$I6088,IF($E6088="SGD",1,IF($E6088="USD",Settings!$B$22,IF($E6088="HKD",Settings!$B$23,1))))</f>
        <v>1</v>
      </c>
      <c r="Q6088">
        <f t="shared" si="859"/>
        <v>0</v>
      </c>
      <c r="R6088">
        <f t="shared" si="860"/>
        <v>0</v>
      </c>
      <c r="S6088" t="str">
        <f t="shared" si="861"/>
        <v/>
      </c>
      <c r="T6088" t="str">
        <f t="shared" si="862"/>
        <v/>
      </c>
      <c r="U6088" t="str">
        <f t="shared" si="863"/>
        <v/>
      </c>
    </row>
    <row r="6089" spans="12:21" ht="15" customHeight="1" x14ac:dyDescent="0.15">
      <c r="L6089" s="244" t="str">
        <f t="shared" si="855"/>
        <v/>
      </c>
      <c r="M6089" s="245" t="str">
        <f t="shared" si="856"/>
        <v/>
      </c>
      <c r="N6089" s="244" t="str">
        <f t="shared" si="857"/>
        <v/>
      </c>
      <c r="O6089" s="244" t="str">
        <f t="shared" si="858"/>
        <v/>
      </c>
      <c r="P6089">
        <f>IF($I6089&lt;&gt;"",$I6089,IF($E6089="SGD",1,IF($E6089="USD",Settings!$B$22,IF($E6089="HKD",Settings!$B$23,1))))</f>
        <v>1</v>
      </c>
      <c r="Q6089">
        <f t="shared" si="859"/>
        <v>0</v>
      </c>
      <c r="R6089">
        <f t="shared" si="860"/>
        <v>0</v>
      </c>
      <c r="S6089" t="str">
        <f t="shared" si="861"/>
        <v/>
      </c>
      <c r="T6089" t="str">
        <f t="shared" si="862"/>
        <v/>
      </c>
      <c r="U6089" t="str">
        <f t="shared" si="863"/>
        <v/>
      </c>
    </row>
    <row r="6090" spans="12:21" ht="15" customHeight="1" x14ac:dyDescent="0.15">
      <c r="L6090" s="244" t="str">
        <f t="shared" si="855"/>
        <v/>
      </c>
      <c r="M6090" s="245" t="str">
        <f t="shared" si="856"/>
        <v/>
      </c>
      <c r="N6090" s="244" t="str">
        <f t="shared" si="857"/>
        <v/>
      </c>
      <c r="O6090" s="244" t="str">
        <f t="shared" si="858"/>
        <v/>
      </c>
      <c r="P6090">
        <f>IF($I6090&lt;&gt;"",$I6090,IF($E6090="SGD",1,IF($E6090="USD",Settings!$B$22,IF($E6090="HKD",Settings!$B$23,1))))</f>
        <v>1</v>
      </c>
      <c r="Q6090">
        <f t="shared" si="859"/>
        <v>0</v>
      </c>
      <c r="R6090">
        <f t="shared" si="860"/>
        <v>0</v>
      </c>
      <c r="S6090" t="str">
        <f t="shared" si="861"/>
        <v/>
      </c>
      <c r="T6090" t="str">
        <f t="shared" si="862"/>
        <v/>
      </c>
      <c r="U6090" t="str">
        <f t="shared" si="863"/>
        <v/>
      </c>
    </row>
    <row r="6091" spans="12:21" ht="15" customHeight="1" x14ac:dyDescent="0.15">
      <c r="L6091" s="244" t="str">
        <f t="shared" si="855"/>
        <v/>
      </c>
      <c r="M6091" s="245" t="str">
        <f t="shared" si="856"/>
        <v/>
      </c>
      <c r="N6091" s="244" t="str">
        <f t="shared" si="857"/>
        <v/>
      </c>
      <c r="O6091" s="244" t="str">
        <f t="shared" si="858"/>
        <v/>
      </c>
      <c r="P6091">
        <f>IF($I6091&lt;&gt;"",$I6091,IF($E6091="SGD",1,IF($E6091="USD",Settings!$B$22,IF($E6091="HKD",Settings!$B$23,1))))</f>
        <v>1</v>
      </c>
      <c r="Q6091">
        <f t="shared" si="859"/>
        <v>0</v>
      </c>
      <c r="R6091">
        <f t="shared" si="860"/>
        <v>0</v>
      </c>
      <c r="S6091" t="str">
        <f t="shared" si="861"/>
        <v/>
      </c>
      <c r="T6091" t="str">
        <f t="shared" si="862"/>
        <v/>
      </c>
      <c r="U6091" t="str">
        <f t="shared" si="863"/>
        <v/>
      </c>
    </row>
    <row r="6092" spans="12:21" ht="15" customHeight="1" x14ac:dyDescent="0.15">
      <c r="L6092" s="244" t="str">
        <f t="shared" si="855"/>
        <v/>
      </c>
      <c r="M6092" s="245" t="str">
        <f t="shared" si="856"/>
        <v/>
      </c>
      <c r="N6092" s="244" t="str">
        <f t="shared" si="857"/>
        <v/>
      </c>
      <c r="O6092" s="244" t="str">
        <f t="shared" si="858"/>
        <v/>
      </c>
      <c r="P6092">
        <f>IF($I6092&lt;&gt;"",$I6092,IF($E6092="SGD",1,IF($E6092="USD",Settings!$B$22,IF($E6092="HKD",Settings!$B$23,1))))</f>
        <v>1</v>
      </c>
      <c r="Q6092">
        <f t="shared" si="859"/>
        <v>0</v>
      </c>
      <c r="R6092">
        <f t="shared" si="860"/>
        <v>0</v>
      </c>
      <c r="S6092" t="str">
        <f t="shared" si="861"/>
        <v/>
      </c>
      <c r="T6092" t="str">
        <f t="shared" si="862"/>
        <v/>
      </c>
      <c r="U6092" t="str">
        <f t="shared" si="863"/>
        <v/>
      </c>
    </row>
    <row r="6093" spans="12:21" ht="15" customHeight="1" x14ac:dyDescent="0.15">
      <c r="L6093" s="244" t="str">
        <f t="shared" si="855"/>
        <v/>
      </c>
      <c r="M6093" s="245" t="str">
        <f t="shared" si="856"/>
        <v/>
      </c>
      <c r="N6093" s="244" t="str">
        <f t="shared" si="857"/>
        <v/>
      </c>
      <c r="O6093" s="244" t="str">
        <f t="shared" si="858"/>
        <v/>
      </c>
      <c r="P6093">
        <f>IF($I6093&lt;&gt;"",$I6093,IF($E6093="SGD",1,IF($E6093="USD",Settings!$B$22,IF($E6093="HKD",Settings!$B$23,1))))</f>
        <v>1</v>
      </c>
      <c r="Q6093">
        <f t="shared" si="859"/>
        <v>0</v>
      </c>
      <c r="R6093">
        <f t="shared" si="860"/>
        <v>0</v>
      </c>
      <c r="S6093" t="str">
        <f t="shared" si="861"/>
        <v/>
      </c>
      <c r="T6093" t="str">
        <f t="shared" si="862"/>
        <v/>
      </c>
      <c r="U6093" t="str">
        <f t="shared" si="863"/>
        <v/>
      </c>
    </row>
    <row r="6094" spans="12:21" ht="15" customHeight="1" x14ac:dyDescent="0.15">
      <c r="L6094" s="244" t="str">
        <f t="shared" si="855"/>
        <v/>
      </c>
      <c r="M6094" s="245" t="str">
        <f t="shared" si="856"/>
        <v/>
      </c>
      <c r="N6094" s="244" t="str">
        <f t="shared" si="857"/>
        <v/>
      </c>
      <c r="O6094" s="244" t="str">
        <f t="shared" si="858"/>
        <v/>
      </c>
      <c r="P6094">
        <f>IF($I6094&lt;&gt;"",$I6094,IF($E6094="SGD",1,IF($E6094="USD",Settings!$B$22,IF($E6094="HKD",Settings!$B$23,1))))</f>
        <v>1</v>
      </c>
      <c r="Q6094">
        <f t="shared" si="859"/>
        <v>0</v>
      </c>
      <c r="R6094">
        <f t="shared" si="860"/>
        <v>0</v>
      </c>
      <c r="S6094" t="str">
        <f t="shared" si="861"/>
        <v/>
      </c>
      <c r="T6094" t="str">
        <f t="shared" si="862"/>
        <v/>
      </c>
      <c r="U6094" t="str">
        <f t="shared" si="863"/>
        <v/>
      </c>
    </row>
    <row r="6095" spans="12:21" ht="15" customHeight="1" x14ac:dyDescent="0.15">
      <c r="L6095" s="244" t="str">
        <f t="shared" si="855"/>
        <v/>
      </c>
      <c r="M6095" s="245" t="str">
        <f t="shared" si="856"/>
        <v/>
      </c>
      <c r="N6095" s="244" t="str">
        <f t="shared" si="857"/>
        <v/>
      </c>
      <c r="O6095" s="244" t="str">
        <f t="shared" si="858"/>
        <v/>
      </c>
      <c r="P6095">
        <f>IF($I6095&lt;&gt;"",$I6095,IF($E6095="SGD",1,IF($E6095="USD",Settings!$B$22,IF($E6095="HKD",Settings!$B$23,1))))</f>
        <v>1</v>
      </c>
      <c r="Q6095">
        <f t="shared" si="859"/>
        <v>0</v>
      </c>
      <c r="R6095">
        <f t="shared" si="860"/>
        <v>0</v>
      </c>
      <c r="S6095" t="str">
        <f t="shared" si="861"/>
        <v/>
      </c>
      <c r="T6095" t="str">
        <f t="shared" si="862"/>
        <v/>
      </c>
      <c r="U6095" t="str">
        <f t="shared" si="863"/>
        <v/>
      </c>
    </row>
    <row r="6096" spans="12:21" ht="15" customHeight="1" x14ac:dyDescent="0.15">
      <c r="L6096" s="244" t="str">
        <f t="shared" si="855"/>
        <v/>
      </c>
      <c r="M6096" s="245" t="str">
        <f t="shared" si="856"/>
        <v/>
      </c>
      <c r="N6096" s="244" t="str">
        <f t="shared" si="857"/>
        <v/>
      </c>
      <c r="O6096" s="244" t="str">
        <f t="shared" si="858"/>
        <v/>
      </c>
      <c r="P6096">
        <f>IF($I6096&lt;&gt;"",$I6096,IF($E6096="SGD",1,IF($E6096="USD",Settings!$B$22,IF($E6096="HKD",Settings!$B$23,1))))</f>
        <v>1</v>
      </c>
      <c r="Q6096">
        <f t="shared" si="859"/>
        <v>0</v>
      </c>
      <c r="R6096">
        <f t="shared" si="860"/>
        <v>0</v>
      </c>
      <c r="S6096" t="str">
        <f t="shared" si="861"/>
        <v/>
      </c>
      <c r="T6096" t="str">
        <f t="shared" si="862"/>
        <v/>
      </c>
      <c r="U6096" t="str">
        <f t="shared" si="863"/>
        <v/>
      </c>
    </row>
    <row r="6097" spans="12:21" ht="15" customHeight="1" x14ac:dyDescent="0.15">
      <c r="L6097" s="244" t="str">
        <f t="shared" si="855"/>
        <v/>
      </c>
      <c r="M6097" s="245" t="str">
        <f t="shared" si="856"/>
        <v/>
      </c>
      <c r="N6097" s="244" t="str">
        <f t="shared" si="857"/>
        <v/>
      </c>
      <c r="O6097" s="244" t="str">
        <f t="shared" si="858"/>
        <v/>
      </c>
      <c r="P6097">
        <f>IF($I6097&lt;&gt;"",$I6097,IF($E6097="SGD",1,IF($E6097="USD",Settings!$B$22,IF($E6097="HKD",Settings!$B$23,1))))</f>
        <v>1</v>
      </c>
      <c r="Q6097">
        <f t="shared" si="859"/>
        <v>0</v>
      </c>
      <c r="R6097">
        <f t="shared" si="860"/>
        <v>0</v>
      </c>
      <c r="S6097" t="str">
        <f t="shared" si="861"/>
        <v/>
      </c>
      <c r="T6097" t="str">
        <f t="shared" si="862"/>
        <v/>
      </c>
      <c r="U6097" t="str">
        <f t="shared" si="863"/>
        <v/>
      </c>
    </row>
    <row r="6098" spans="12:21" ht="15" customHeight="1" x14ac:dyDescent="0.15">
      <c r="L6098" s="244" t="str">
        <f t="shared" si="855"/>
        <v/>
      </c>
      <c r="M6098" s="245" t="str">
        <f t="shared" si="856"/>
        <v/>
      </c>
      <c r="N6098" s="244" t="str">
        <f t="shared" si="857"/>
        <v/>
      </c>
      <c r="O6098" s="244" t="str">
        <f t="shared" si="858"/>
        <v/>
      </c>
      <c r="P6098">
        <f>IF($I6098&lt;&gt;"",$I6098,IF($E6098="SGD",1,IF($E6098="USD",Settings!$B$22,IF($E6098="HKD",Settings!$B$23,1))))</f>
        <v>1</v>
      </c>
      <c r="Q6098">
        <f t="shared" si="859"/>
        <v>0</v>
      </c>
      <c r="R6098">
        <f t="shared" si="860"/>
        <v>0</v>
      </c>
      <c r="S6098" t="str">
        <f t="shared" si="861"/>
        <v/>
      </c>
      <c r="T6098" t="str">
        <f t="shared" si="862"/>
        <v/>
      </c>
      <c r="U6098" t="str">
        <f t="shared" si="863"/>
        <v/>
      </c>
    </row>
    <row r="6099" spans="12:21" ht="15" customHeight="1" x14ac:dyDescent="0.15">
      <c r="L6099" s="244" t="str">
        <f t="shared" si="855"/>
        <v/>
      </c>
      <c r="M6099" s="245" t="str">
        <f t="shared" si="856"/>
        <v/>
      </c>
      <c r="N6099" s="244" t="str">
        <f t="shared" si="857"/>
        <v/>
      </c>
      <c r="O6099" s="244" t="str">
        <f t="shared" si="858"/>
        <v/>
      </c>
      <c r="P6099">
        <f>IF($I6099&lt;&gt;"",$I6099,IF($E6099="SGD",1,IF($E6099="USD",Settings!$B$22,IF($E6099="HKD",Settings!$B$23,1))))</f>
        <v>1</v>
      </c>
      <c r="Q6099">
        <f t="shared" si="859"/>
        <v>0</v>
      </c>
      <c r="R6099">
        <f t="shared" si="860"/>
        <v>0</v>
      </c>
      <c r="S6099" t="str">
        <f t="shared" si="861"/>
        <v/>
      </c>
      <c r="T6099" t="str">
        <f t="shared" si="862"/>
        <v/>
      </c>
      <c r="U6099" t="str">
        <f t="shared" si="863"/>
        <v/>
      </c>
    </row>
    <row r="6100" spans="12:21" ht="15" customHeight="1" x14ac:dyDescent="0.15">
      <c r="L6100" s="244" t="str">
        <f t="shared" si="855"/>
        <v/>
      </c>
      <c r="M6100" s="245" t="str">
        <f t="shared" si="856"/>
        <v/>
      </c>
      <c r="N6100" s="244" t="str">
        <f t="shared" si="857"/>
        <v/>
      </c>
      <c r="O6100" s="244" t="str">
        <f t="shared" si="858"/>
        <v/>
      </c>
      <c r="P6100">
        <f>IF($I6100&lt;&gt;"",$I6100,IF($E6100="SGD",1,IF($E6100="USD",Settings!$B$22,IF($E6100="HKD",Settings!$B$23,1))))</f>
        <v>1</v>
      </c>
      <c r="Q6100">
        <f t="shared" si="859"/>
        <v>0</v>
      </c>
      <c r="R6100">
        <f t="shared" si="860"/>
        <v>0</v>
      </c>
      <c r="S6100" t="str">
        <f t="shared" si="861"/>
        <v/>
      </c>
      <c r="T6100" t="str">
        <f t="shared" si="862"/>
        <v/>
      </c>
      <c r="U6100" t="str">
        <f t="shared" si="863"/>
        <v/>
      </c>
    </row>
    <row r="6101" spans="12:21" ht="15" customHeight="1" x14ac:dyDescent="0.15">
      <c r="L6101" s="244" t="str">
        <f t="shared" si="855"/>
        <v/>
      </c>
      <c r="M6101" s="245" t="str">
        <f t="shared" si="856"/>
        <v/>
      </c>
      <c r="N6101" s="244" t="str">
        <f t="shared" si="857"/>
        <v/>
      </c>
      <c r="O6101" s="244" t="str">
        <f t="shared" si="858"/>
        <v/>
      </c>
      <c r="P6101">
        <f>IF($I6101&lt;&gt;"",$I6101,IF($E6101="SGD",1,IF($E6101="USD",Settings!$B$22,IF($E6101="HKD",Settings!$B$23,1))))</f>
        <v>1</v>
      </c>
      <c r="Q6101">
        <f t="shared" si="859"/>
        <v>0</v>
      </c>
      <c r="R6101">
        <f t="shared" si="860"/>
        <v>0</v>
      </c>
      <c r="S6101" t="str">
        <f t="shared" si="861"/>
        <v/>
      </c>
      <c r="T6101" t="str">
        <f t="shared" si="862"/>
        <v/>
      </c>
      <c r="U6101" t="str">
        <f t="shared" si="863"/>
        <v/>
      </c>
    </row>
    <row r="6102" spans="12:21" ht="15" customHeight="1" x14ac:dyDescent="0.15">
      <c r="L6102" s="244" t="str">
        <f t="shared" si="855"/>
        <v/>
      </c>
      <c r="M6102" s="245" t="str">
        <f t="shared" si="856"/>
        <v/>
      </c>
      <c r="N6102" s="244" t="str">
        <f t="shared" si="857"/>
        <v/>
      </c>
      <c r="O6102" s="244" t="str">
        <f t="shared" si="858"/>
        <v/>
      </c>
      <c r="P6102">
        <f>IF($I6102&lt;&gt;"",$I6102,IF($E6102="SGD",1,IF($E6102="USD",Settings!$B$22,IF($E6102="HKD",Settings!$B$23,1))))</f>
        <v>1</v>
      </c>
      <c r="Q6102">
        <f t="shared" si="859"/>
        <v>0</v>
      </c>
      <c r="R6102">
        <f t="shared" si="860"/>
        <v>0</v>
      </c>
      <c r="S6102" t="str">
        <f t="shared" si="861"/>
        <v/>
      </c>
      <c r="T6102" t="str">
        <f t="shared" si="862"/>
        <v/>
      </c>
      <c r="U6102" t="str">
        <f t="shared" si="863"/>
        <v/>
      </c>
    </row>
    <row r="6103" spans="12:21" ht="15" customHeight="1" x14ac:dyDescent="0.15">
      <c r="L6103" s="244" t="str">
        <f t="shared" si="855"/>
        <v/>
      </c>
      <c r="M6103" s="245" t="str">
        <f t="shared" si="856"/>
        <v/>
      </c>
      <c r="N6103" s="244" t="str">
        <f t="shared" si="857"/>
        <v/>
      </c>
      <c r="O6103" s="244" t="str">
        <f t="shared" si="858"/>
        <v/>
      </c>
      <c r="P6103">
        <f>IF($I6103&lt;&gt;"",$I6103,IF($E6103="SGD",1,IF($E6103="USD",Settings!$B$22,IF($E6103="HKD",Settings!$B$23,1))))</f>
        <v>1</v>
      </c>
      <c r="Q6103">
        <f t="shared" si="859"/>
        <v>0</v>
      </c>
      <c r="R6103">
        <f t="shared" si="860"/>
        <v>0</v>
      </c>
      <c r="S6103" t="str">
        <f t="shared" si="861"/>
        <v/>
      </c>
      <c r="T6103" t="str">
        <f t="shared" si="862"/>
        <v/>
      </c>
      <c r="U6103" t="str">
        <f t="shared" si="863"/>
        <v/>
      </c>
    </row>
    <row r="6104" spans="12:21" ht="15" customHeight="1" x14ac:dyDescent="0.15">
      <c r="L6104" s="244" t="str">
        <f t="shared" si="855"/>
        <v/>
      </c>
      <c r="M6104" s="245" t="str">
        <f t="shared" si="856"/>
        <v/>
      </c>
      <c r="N6104" s="244" t="str">
        <f t="shared" si="857"/>
        <v/>
      </c>
      <c r="O6104" s="244" t="str">
        <f t="shared" si="858"/>
        <v/>
      </c>
      <c r="P6104">
        <f>IF($I6104&lt;&gt;"",$I6104,IF($E6104="SGD",1,IF($E6104="USD",Settings!$B$22,IF($E6104="HKD",Settings!$B$23,1))))</f>
        <v>1</v>
      </c>
      <c r="Q6104">
        <f t="shared" si="859"/>
        <v>0</v>
      </c>
      <c r="R6104">
        <f t="shared" si="860"/>
        <v>0</v>
      </c>
      <c r="S6104" t="str">
        <f t="shared" si="861"/>
        <v/>
      </c>
      <c r="T6104" t="str">
        <f t="shared" si="862"/>
        <v/>
      </c>
      <c r="U6104" t="str">
        <f t="shared" si="863"/>
        <v/>
      </c>
    </row>
    <row r="6105" spans="12:21" ht="15" customHeight="1" x14ac:dyDescent="0.15">
      <c r="L6105" s="244" t="str">
        <f t="shared" si="855"/>
        <v/>
      </c>
      <c r="M6105" s="245" t="str">
        <f t="shared" si="856"/>
        <v/>
      </c>
      <c r="N6105" s="244" t="str">
        <f t="shared" si="857"/>
        <v/>
      </c>
      <c r="O6105" s="244" t="str">
        <f t="shared" si="858"/>
        <v/>
      </c>
      <c r="P6105">
        <f>IF($I6105&lt;&gt;"",$I6105,IF($E6105="SGD",1,IF($E6105="USD",Settings!$B$22,IF($E6105="HKD",Settings!$B$23,1))))</f>
        <v>1</v>
      </c>
      <c r="Q6105">
        <f t="shared" si="859"/>
        <v>0</v>
      </c>
      <c r="R6105">
        <f t="shared" si="860"/>
        <v>0</v>
      </c>
      <c r="S6105" t="str">
        <f t="shared" si="861"/>
        <v/>
      </c>
      <c r="T6105" t="str">
        <f t="shared" si="862"/>
        <v/>
      </c>
      <c r="U6105" t="str">
        <f t="shared" si="863"/>
        <v/>
      </c>
    </row>
    <row r="6106" spans="12:21" ht="15" customHeight="1" x14ac:dyDescent="0.15">
      <c r="L6106" s="244" t="str">
        <f t="shared" si="855"/>
        <v/>
      </c>
      <c r="M6106" s="245" t="str">
        <f t="shared" si="856"/>
        <v/>
      </c>
      <c r="N6106" s="244" t="str">
        <f t="shared" si="857"/>
        <v/>
      </c>
      <c r="O6106" s="244" t="str">
        <f t="shared" si="858"/>
        <v/>
      </c>
      <c r="P6106">
        <f>IF($I6106&lt;&gt;"",$I6106,IF($E6106="SGD",1,IF($E6106="USD",Settings!$B$22,IF($E6106="HKD",Settings!$B$23,1))))</f>
        <v>1</v>
      </c>
      <c r="Q6106">
        <f t="shared" si="859"/>
        <v>0</v>
      </c>
      <c r="R6106">
        <f t="shared" si="860"/>
        <v>0</v>
      </c>
      <c r="S6106" t="str">
        <f t="shared" si="861"/>
        <v/>
      </c>
      <c r="T6106" t="str">
        <f t="shared" si="862"/>
        <v/>
      </c>
      <c r="U6106" t="str">
        <f t="shared" si="863"/>
        <v/>
      </c>
    </row>
    <row r="6107" spans="12:21" ht="15" customHeight="1" x14ac:dyDescent="0.15">
      <c r="L6107" s="244" t="str">
        <f t="shared" si="855"/>
        <v/>
      </c>
      <c r="M6107" s="245" t="str">
        <f t="shared" si="856"/>
        <v/>
      </c>
      <c r="N6107" s="244" t="str">
        <f t="shared" si="857"/>
        <v/>
      </c>
      <c r="O6107" s="244" t="str">
        <f t="shared" si="858"/>
        <v/>
      </c>
      <c r="P6107">
        <f>IF($I6107&lt;&gt;"",$I6107,IF($E6107="SGD",1,IF($E6107="USD",Settings!$B$22,IF($E6107="HKD",Settings!$B$23,1))))</f>
        <v>1</v>
      </c>
      <c r="Q6107">
        <f t="shared" si="859"/>
        <v>0</v>
      </c>
      <c r="R6107">
        <f t="shared" si="860"/>
        <v>0</v>
      </c>
      <c r="S6107" t="str">
        <f t="shared" si="861"/>
        <v/>
      </c>
      <c r="T6107" t="str">
        <f t="shared" si="862"/>
        <v/>
      </c>
      <c r="U6107" t="str">
        <f t="shared" si="863"/>
        <v/>
      </c>
    </row>
    <row r="6108" spans="12:21" ht="15" customHeight="1" x14ac:dyDescent="0.15">
      <c r="L6108" s="244" t="str">
        <f t="shared" si="855"/>
        <v/>
      </c>
      <c r="M6108" s="245" t="str">
        <f t="shared" si="856"/>
        <v/>
      </c>
      <c r="N6108" s="244" t="str">
        <f t="shared" si="857"/>
        <v/>
      </c>
      <c r="O6108" s="244" t="str">
        <f t="shared" si="858"/>
        <v/>
      </c>
      <c r="P6108">
        <f>IF($I6108&lt;&gt;"",$I6108,IF($E6108="SGD",1,IF($E6108="USD",Settings!$B$22,IF($E6108="HKD",Settings!$B$23,1))))</f>
        <v>1</v>
      </c>
      <c r="Q6108">
        <f t="shared" si="859"/>
        <v>0</v>
      </c>
      <c r="R6108">
        <f t="shared" si="860"/>
        <v>0</v>
      </c>
      <c r="S6108" t="str">
        <f t="shared" si="861"/>
        <v/>
      </c>
      <c r="T6108" t="str">
        <f t="shared" si="862"/>
        <v/>
      </c>
      <c r="U6108" t="str">
        <f t="shared" si="863"/>
        <v/>
      </c>
    </row>
    <row r="6109" spans="12:21" ht="15" customHeight="1" x14ac:dyDescent="0.15">
      <c r="L6109" s="244" t="str">
        <f t="shared" si="855"/>
        <v/>
      </c>
      <c r="M6109" s="245" t="str">
        <f t="shared" si="856"/>
        <v/>
      </c>
      <c r="N6109" s="244" t="str">
        <f t="shared" si="857"/>
        <v/>
      </c>
      <c r="O6109" s="244" t="str">
        <f t="shared" si="858"/>
        <v/>
      </c>
      <c r="P6109">
        <f>IF($I6109&lt;&gt;"",$I6109,IF($E6109="SGD",1,IF($E6109="USD",Settings!$B$22,IF($E6109="HKD",Settings!$B$23,1))))</f>
        <v>1</v>
      </c>
      <c r="Q6109">
        <f t="shared" si="859"/>
        <v>0</v>
      </c>
      <c r="R6109">
        <f t="shared" si="860"/>
        <v>0</v>
      </c>
      <c r="S6109" t="str">
        <f t="shared" si="861"/>
        <v/>
      </c>
      <c r="T6109" t="str">
        <f t="shared" si="862"/>
        <v/>
      </c>
      <c r="U6109" t="str">
        <f t="shared" si="863"/>
        <v/>
      </c>
    </row>
    <row r="6110" spans="12:21" ht="15" customHeight="1" x14ac:dyDescent="0.15">
      <c r="L6110" s="244" t="str">
        <f t="shared" si="855"/>
        <v/>
      </c>
      <c r="M6110" s="245" t="str">
        <f t="shared" si="856"/>
        <v/>
      </c>
      <c r="N6110" s="244" t="str">
        <f t="shared" si="857"/>
        <v/>
      </c>
      <c r="O6110" s="244" t="str">
        <f t="shared" si="858"/>
        <v/>
      </c>
      <c r="P6110">
        <f>IF($I6110&lt;&gt;"",$I6110,IF($E6110="SGD",1,IF($E6110="USD",Settings!$B$22,IF($E6110="HKD",Settings!$B$23,1))))</f>
        <v>1</v>
      </c>
      <c r="Q6110">
        <f t="shared" si="859"/>
        <v>0</v>
      </c>
      <c r="R6110">
        <f t="shared" si="860"/>
        <v>0</v>
      </c>
      <c r="S6110" t="str">
        <f t="shared" si="861"/>
        <v/>
      </c>
      <c r="T6110" t="str">
        <f t="shared" si="862"/>
        <v/>
      </c>
      <c r="U6110" t="str">
        <f t="shared" si="863"/>
        <v/>
      </c>
    </row>
    <row r="6111" spans="12:21" ht="15" customHeight="1" x14ac:dyDescent="0.15">
      <c r="L6111" s="244" t="str">
        <f t="shared" si="855"/>
        <v/>
      </c>
      <c r="M6111" s="245" t="str">
        <f t="shared" si="856"/>
        <v/>
      </c>
      <c r="N6111" s="244" t="str">
        <f t="shared" si="857"/>
        <v/>
      </c>
      <c r="O6111" s="244" t="str">
        <f t="shared" si="858"/>
        <v/>
      </c>
      <c r="P6111">
        <f>IF($I6111&lt;&gt;"",$I6111,IF($E6111="SGD",1,IF($E6111="USD",Settings!$B$22,IF($E6111="HKD",Settings!$B$23,1))))</f>
        <v>1</v>
      </c>
      <c r="Q6111">
        <f t="shared" si="859"/>
        <v>0</v>
      </c>
      <c r="R6111">
        <f t="shared" si="860"/>
        <v>0</v>
      </c>
      <c r="S6111" t="str">
        <f t="shared" si="861"/>
        <v/>
      </c>
      <c r="T6111" t="str">
        <f t="shared" si="862"/>
        <v/>
      </c>
      <c r="U6111" t="str">
        <f t="shared" si="863"/>
        <v/>
      </c>
    </row>
    <row r="6112" spans="12:21" ht="15" customHeight="1" x14ac:dyDescent="0.15">
      <c r="L6112" s="244" t="str">
        <f t="shared" si="855"/>
        <v/>
      </c>
      <c r="M6112" s="245" t="str">
        <f t="shared" si="856"/>
        <v/>
      </c>
      <c r="N6112" s="244" t="str">
        <f t="shared" si="857"/>
        <v/>
      </c>
      <c r="O6112" s="244" t="str">
        <f t="shared" si="858"/>
        <v/>
      </c>
      <c r="P6112">
        <f>IF($I6112&lt;&gt;"",$I6112,IF($E6112="SGD",1,IF($E6112="USD",Settings!$B$22,IF($E6112="HKD",Settings!$B$23,1))))</f>
        <v>1</v>
      </c>
      <c r="Q6112">
        <f t="shared" si="859"/>
        <v>0</v>
      </c>
      <c r="R6112">
        <f t="shared" si="860"/>
        <v>0</v>
      </c>
      <c r="S6112" t="str">
        <f t="shared" si="861"/>
        <v/>
      </c>
      <c r="T6112" t="str">
        <f t="shared" si="862"/>
        <v/>
      </c>
      <c r="U6112" t="str">
        <f t="shared" si="863"/>
        <v/>
      </c>
    </row>
    <row r="6113" spans="12:21" ht="15" customHeight="1" x14ac:dyDescent="0.15">
      <c r="L6113" s="244" t="str">
        <f t="shared" si="855"/>
        <v/>
      </c>
      <c r="M6113" s="245" t="str">
        <f t="shared" si="856"/>
        <v/>
      </c>
      <c r="N6113" s="244" t="str">
        <f t="shared" si="857"/>
        <v/>
      </c>
      <c r="O6113" s="244" t="str">
        <f t="shared" si="858"/>
        <v/>
      </c>
      <c r="P6113">
        <f>IF($I6113&lt;&gt;"",$I6113,IF($E6113="SGD",1,IF($E6113="USD",Settings!$B$22,IF($E6113="HKD",Settings!$B$23,1))))</f>
        <v>1</v>
      </c>
      <c r="Q6113">
        <f t="shared" si="859"/>
        <v>0</v>
      </c>
      <c r="R6113">
        <f t="shared" si="860"/>
        <v>0</v>
      </c>
      <c r="S6113" t="str">
        <f t="shared" si="861"/>
        <v/>
      </c>
      <c r="T6113" t="str">
        <f t="shared" si="862"/>
        <v/>
      </c>
      <c r="U6113" t="str">
        <f t="shared" si="863"/>
        <v/>
      </c>
    </row>
    <row r="6114" spans="12:21" ht="15" customHeight="1" x14ac:dyDescent="0.15">
      <c r="L6114" s="244" t="str">
        <f t="shared" si="855"/>
        <v/>
      </c>
      <c r="M6114" s="245" t="str">
        <f t="shared" si="856"/>
        <v/>
      </c>
      <c r="N6114" s="244" t="str">
        <f t="shared" si="857"/>
        <v/>
      </c>
      <c r="O6114" s="244" t="str">
        <f t="shared" si="858"/>
        <v/>
      </c>
      <c r="P6114">
        <f>IF($I6114&lt;&gt;"",$I6114,IF($E6114="SGD",1,IF($E6114="USD",Settings!$B$22,IF($E6114="HKD",Settings!$B$23,1))))</f>
        <v>1</v>
      </c>
      <c r="Q6114">
        <f t="shared" si="859"/>
        <v>0</v>
      </c>
      <c r="R6114">
        <f t="shared" si="860"/>
        <v>0</v>
      </c>
      <c r="S6114" t="str">
        <f t="shared" si="861"/>
        <v/>
      </c>
      <c r="T6114" t="str">
        <f t="shared" si="862"/>
        <v/>
      </c>
      <c r="U6114" t="str">
        <f t="shared" si="863"/>
        <v/>
      </c>
    </row>
    <row r="6115" spans="12:21" ht="15" customHeight="1" x14ac:dyDescent="0.15">
      <c r="L6115" s="244" t="str">
        <f t="shared" si="855"/>
        <v/>
      </c>
      <c r="M6115" s="245" t="str">
        <f t="shared" si="856"/>
        <v/>
      </c>
      <c r="N6115" s="244" t="str">
        <f t="shared" si="857"/>
        <v/>
      </c>
      <c r="O6115" s="244" t="str">
        <f t="shared" si="858"/>
        <v/>
      </c>
      <c r="P6115">
        <f>IF($I6115&lt;&gt;"",$I6115,IF($E6115="SGD",1,IF($E6115="USD",Settings!$B$22,IF($E6115="HKD",Settings!$B$23,1))))</f>
        <v>1</v>
      </c>
      <c r="Q6115">
        <f t="shared" si="859"/>
        <v>0</v>
      </c>
      <c r="R6115">
        <f t="shared" si="860"/>
        <v>0</v>
      </c>
      <c r="S6115" t="str">
        <f t="shared" si="861"/>
        <v/>
      </c>
      <c r="T6115" t="str">
        <f t="shared" si="862"/>
        <v/>
      </c>
      <c r="U6115" t="str">
        <f t="shared" si="863"/>
        <v/>
      </c>
    </row>
    <row r="6116" spans="12:21" ht="15" customHeight="1" x14ac:dyDescent="0.15">
      <c r="L6116" s="244" t="str">
        <f t="shared" si="855"/>
        <v/>
      </c>
      <c r="M6116" s="245" t="str">
        <f t="shared" si="856"/>
        <v/>
      </c>
      <c r="N6116" s="244" t="str">
        <f t="shared" si="857"/>
        <v/>
      </c>
      <c r="O6116" s="244" t="str">
        <f t="shared" si="858"/>
        <v/>
      </c>
      <c r="P6116">
        <f>IF($I6116&lt;&gt;"",$I6116,IF($E6116="SGD",1,IF($E6116="USD",Settings!$B$22,IF($E6116="HKD",Settings!$B$23,1))))</f>
        <v>1</v>
      </c>
      <c r="Q6116">
        <f t="shared" si="859"/>
        <v>0</v>
      </c>
      <c r="R6116">
        <f t="shared" si="860"/>
        <v>0</v>
      </c>
      <c r="S6116" t="str">
        <f t="shared" si="861"/>
        <v/>
      </c>
      <c r="T6116" t="str">
        <f t="shared" si="862"/>
        <v/>
      </c>
      <c r="U6116" t="str">
        <f t="shared" si="863"/>
        <v/>
      </c>
    </row>
    <row r="6117" spans="12:21" ht="15" customHeight="1" x14ac:dyDescent="0.15">
      <c r="L6117" s="244" t="str">
        <f t="shared" si="855"/>
        <v/>
      </c>
      <c r="M6117" s="245" t="str">
        <f t="shared" si="856"/>
        <v/>
      </c>
      <c r="N6117" s="244" t="str">
        <f t="shared" si="857"/>
        <v/>
      </c>
      <c r="O6117" s="244" t="str">
        <f t="shared" si="858"/>
        <v/>
      </c>
      <c r="P6117">
        <f>IF($I6117&lt;&gt;"",$I6117,IF($E6117="SGD",1,IF($E6117="USD",Settings!$B$22,IF($E6117="HKD",Settings!$B$23,1))))</f>
        <v>1</v>
      </c>
      <c r="Q6117">
        <f t="shared" si="859"/>
        <v>0</v>
      </c>
      <c r="R6117">
        <f t="shared" si="860"/>
        <v>0</v>
      </c>
      <c r="S6117" t="str">
        <f t="shared" si="861"/>
        <v/>
      </c>
      <c r="T6117" t="str">
        <f t="shared" si="862"/>
        <v/>
      </c>
      <c r="U6117" t="str">
        <f t="shared" si="863"/>
        <v/>
      </c>
    </row>
    <row r="6118" spans="12:21" ht="15" customHeight="1" x14ac:dyDescent="0.15">
      <c r="L6118" s="244" t="str">
        <f t="shared" si="855"/>
        <v/>
      </c>
      <c r="M6118" s="245" t="str">
        <f t="shared" si="856"/>
        <v/>
      </c>
      <c r="N6118" s="244" t="str">
        <f t="shared" si="857"/>
        <v/>
      </c>
      <c r="O6118" s="244" t="str">
        <f t="shared" si="858"/>
        <v/>
      </c>
      <c r="P6118">
        <f>IF($I6118&lt;&gt;"",$I6118,IF($E6118="SGD",1,IF($E6118="USD",Settings!$B$22,IF($E6118="HKD",Settings!$B$23,1))))</f>
        <v>1</v>
      </c>
      <c r="Q6118">
        <f t="shared" si="859"/>
        <v>0</v>
      </c>
      <c r="R6118">
        <f t="shared" si="860"/>
        <v>0</v>
      </c>
      <c r="S6118" t="str">
        <f t="shared" si="861"/>
        <v/>
      </c>
      <c r="T6118" t="str">
        <f t="shared" si="862"/>
        <v/>
      </c>
      <c r="U6118" t="str">
        <f t="shared" si="863"/>
        <v/>
      </c>
    </row>
    <row r="6119" spans="12:21" ht="15" customHeight="1" x14ac:dyDescent="0.15">
      <c r="L6119" s="244" t="str">
        <f t="shared" si="855"/>
        <v/>
      </c>
      <c r="M6119" s="245" t="str">
        <f t="shared" si="856"/>
        <v/>
      </c>
      <c r="N6119" s="244" t="str">
        <f t="shared" si="857"/>
        <v/>
      </c>
      <c r="O6119" s="244" t="str">
        <f t="shared" si="858"/>
        <v/>
      </c>
      <c r="P6119">
        <f>IF($I6119&lt;&gt;"",$I6119,IF($E6119="SGD",1,IF($E6119="USD",Settings!$B$22,IF($E6119="HKD",Settings!$B$23,1))))</f>
        <v>1</v>
      </c>
      <c r="Q6119">
        <f t="shared" si="859"/>
        <v>0</v>
      </c>
      <c r="R6119">
        <f t="shared" si="860"/>
        <v>0</v>
      </c>
      <c r="S6119" t="str">
        <f t="shared" si="861"/>
        <v/>
      </c>
      <c r="T6119" t="str">
        <f t="shared" si="862"/>
        <v/>
      </c>
      <c r="U6119" t="str">
        <f t="shared" si="863"/>
        <v/>
      </c>
    </row>
    <row r="6120" spans="12:21" ht="15" customHeight="1" x14ac:dyDescent="0.15">
      <c r="L6120" s="244" t="str">
        <f t="shared" si="855"/>
        <v/>
      </c>
      <c r="M6120" s="245" t="str">
        <f t="shared" si="856"/>
        <v/>
      </c>
      <c r="N6120" s="244" t="str">
        <f t="shared" si="857"/>
        <v/>
      </c>
      <c r="O6120" s="244" t="str">
        <f t="shared" si="858"/>
        <v/>
      </c>
      <c r="P6120">
        <f>IF($I6120&lt;&gt;"",$I6120,IF($E6120="SGD",1,IF($E6120="USD",Settings!$B$22,IF($E6120="HKD",Settings!$B$23,1))))</f>
        <v>1</v>
      </c>
      <c r="Q6120">
        <f t="shared" si="859"/>
        <v>0</v>
      </c>
      <c r="R6120">
        <f t="shared" si="860"/>
        <v>0</v>
      </c>
      <c r="S6120" t="str">
        <f t="shared" si="861"/>
        <v/>
      </c>
      <c r="T6120" t="str">
        <f t="shared" si="862"/>
        <v/>
      </c>
      <c r="U6120" t="str">
        <f t="shared" si="863"/>
        <v/>
      </c>
    </row>
    <row r="6121" spans="12:21" ht="15" customHeight="1" x14ac:dyDescent="0.15">
      <c r="L6121" s="244" t="str">
        <f t="shared" ref="L6121:L6184" si="864">IF(OR(B6121="",C6121="",E6121=""),"",B6121&amp;":"&amp;C6121&amp;":"&amp;E6121)</f>
        <v/>
      </c>
      <c r="M6121" s="245" t="str">
        <f t="shared" ref="M6121:M6184" si="865">IF(A6121="","",A6121*D6121)</f>
        <v/>
      </c>
      <c r="N6121" s="244" t="str">
        <f t="shared" ref="N6121:N6184" si="866">IF(A6121="","",IF(OR(A6121=1,A6121=0),J6121,0))</f>
        <v/>
      </c>
      <c r="O6121" s="244" t="str">
        <f t="shared" ref="O6121:O6184" si="867">IF(A6121="","",IF(A6121=-1,J6121,0))</f>
        <v/>
      </c>
      <c r="P6121">
        <f>IF($I6121&lt;&gt;"",$I6121,IF($E6121="SGD",1,IF($E6121="USD",Settings!$B$22,IF($E6121="HKD",Settings!$B$23,1))))</f>
        <v>1</v>
      </c>
      <c r="Q6121">
        <f t="shared" ref="Q6121:Q6184" si="868">IF($L6121="",0,($O6121-$N6121+IF($A6121=2,$J6121,0))*$P6121)</f>
        <v>0</v>
      </c>
      <c r="R6121">
        <f t="shared" ref="R6121:R6184" si="869">IF($L6121="",0,IF($A6121=2,$J6121*$P6121,0))</f>
        <v>0</v>
      </c>
      <c r="S6121" t="str">
        <f t="shared" si="861"/>
        <v/>
      </c>
      <c r="T6121" t="str">
        <f t="shared" si="862"/>
        <v/>
      </c>
      <c r="U6121" t="str">
        <f t="shared" si="863"/>
        <v/>
      </c>
    </row>
    <row r="6122" spans="12:21" ht="15" customHeight="1" x14ac:dyDescent="0.15">
      <c r="L6122" s="244" t="str">
        <f t="shared" si="864"/>
        <v/>
      </c>
      <c r="M6122" s="245" t="str">
        <f t="shared" si="865"/>
        <v/>
      </c>
      <c r="N6122" s="244" t="str">
        <f t="shared" si="866"/>
        <v/>
      </c>
      <c r="O6122" s="244" t="str">
        <f t="shared" si="867"/>
        <v/>
      </c>
      <c r="P6122">
        <f>IF($I6122&lt;&gt;"",$I6122,IF($E6122="SGD",1,IF($E6122="USD",Settings!$B$22,IF($E6122="HKD",Settings!$B$23,1))))</f>
        <v>1</v>
      </c>
      <c r="Q6122">
        <f t="shared" si="868"/>
        <v>0</v>
      </c>
      <c r="R6122">
        <f t="shared" si="869"/>
        <v>0</v>
      </c>
      <c r="S6122" t="str">
        <f t="shared" si="861"/>
        <v/>
      </c>
      <c r="T6122" t="str">
        <f t="shared" si="862"/>
        <v/>
      </c>
      <c r="U6122" t="str">
        <f t="shared" si="863"/>
        <v/>
      </c>
    </row>
    <row r="6123" spans="12:21" ht="15" customHeight="1" x14ac:dyDescent="0.15">
      <c r="L6123" s="244" t="str">
        <f t="shared" si="864"/>
        <v/>
      </c>
      <c r="M6123" s="245" t="str">
        <f t="shared" si="865"/>
        <v/>
      </c>
      <c r="N6123" s="244" t="str">
        <f t="shared" si="866"/>
        <v/>
      </c>
      <c r="O6123" s="244" t="str">
        <f t="shared" si="867"/>
        <v/>
      </c>
      <c r="P6123">
        <f>IF($I6123&lt;&gt;"",$I6123,IF($E6123="SGD",1,IF($E6123="USD",Settings!$B$22,IF($E6123="HKD",Settings!$B$23,1))))</f>
        <v>1</v>
      </c>
      <c r="Q6123">
        <f t="shared" si="868"/>
        <v>0</v>
      </c>
      <c r="R6123">
        <f t="shared" si="869"/>
        <v>0</v>
      </c>
      <c r="S6123" t="str">
        <f t="shared" si="861"/>
        <v/>
      </c>
      <c r="T6123" t="str">
        <f t="shared" si="862"/>
        <v/>
      </c>
      <c r="U6123" t="str">
        <f t="shared" si="863"/>
        <v/>
      </c>
    </row>
    <row r="6124" spans="12:21" ht="15" customHeight="1" x14ac:dyDescent="0.15">
      <c r="L6124" s="244" t="str">
        <f t="shared" si="864"/>
        <v/>
      </c>
      <c r="M6124" s="245" t="str">
        <f t="shared" si="865"/>
        <v/>
      </c>
      <c r="N6124" s="244" t="str">
        <f t="shared" si="866"/>
        <v/>
      </c>
      <c r="O6124" s="244" t="str">
        <f t="shared" si="867"/>
        <v/>
      </c>
      <c r="P6124">
        <f>IF($I6124&lt;&gt;"",$I6124,IF($E6124="SGD",1,IF($E6124="USD",Settings!$B$22,IF($E6124="HKD",Settings!$B$23,1))))</f>
        <v>1</v>
      </c>
      <c r="Q6124">
        <f t="shared" si="868"/>
        <v>0</v>
      </c>
      <c r="R6124">
        <f t="shared" si="869"/>
        <v>0</v>
      </c>
      <c r="S6124" t="str">
        <f t="shared" si="861"/>
        <v/>
      </c>
      <c r="T6124" t="str">
        <f t="shared" si="862"/>
        <v/>
      </c>
      <c r="U6124" t="str">
        <f t="shared" si="863"/>
        <v/>
      </c>
    </row>
    <row r="6125" spans="12:21" ht="15" customHeight="1" x14ac:dyDescent="0.15">
      <c r="L6125" s="244" t="str">
        <f t="shared" si="864"/>
        <v/>
      </c>
      <c r="M6125" s="245" t="str">
        <f t="shared" si="865"/>
        <v/>
      </c>
      <c r="N6125" s="244" t="str">
        <f t="shared" si="866"/>
        <v/>
      </c>
      <c r="O6125" s="244" t="str">
        <f t="shared" si="867"/>
        <v/>
      </c>
      <c r="P6125">
        <f>IF($I6125&lt;&gt;"",$I6125,IF($E6125="SGD",1,IF($E6125="USD",Settings!$B$22,IF($E6125="HKD",Settings!$B$23,1))))</f>
        <v>1</v>
      </c>
      <c r="Q6125">
        <f t="shared" si="868"/>
        <v>0</v>
      </c>
      <c r="R6125">
        <f t="shared" si="869"/>
        <v>0</v>
      </c>
      <c r="S6125" t="str">
        <f t="shared" si="861"/>
        <v/>
      </c>
      <c r="T6125" t="str">
        <f t="shared" si="862"/>
        <v/>
      </c>
      <c r="U6125" t="str">
        <f t="shared" si="863"/>
        <v/>
      </c>
    </row>
    <row r="6126" spans="12:21" ht="15" customHeight="1" x14ac:dyDescent="0.15">
      <c r="L6126" s="244" t="str">
        <f t="shared" si="864"/>
        <v/>
      </c>
      <c r="M6126" s="245" t="str">
        <f t="shared" si="865"/>
        <v/>
      </c>
      <c r="N6126" s="244" t="str">
        <f t="shared" si="866"/>
        <v/>
      </c>
      <c r="O6126" s="244" t="str">
        <f t="shared" si="867"/>
        <v/>
      </c>
      <c r="P6126">
        <f>IF($I6126&lt;&gt;"",$I6126,IF($E6126="SGD",1,IF($E6126="USD",Settings!$B$22,IF($E6126="HKD",Settings!$B$23,1))))</f>
        <v>1</v>
      </c>
      <c r="Q6126">
        <f t="shared" si="868"/>
        <v>0</v>
      </c>
      <c r="R6126">
        <f t="shared" si="869"/>
        <v>0</v>
      </c>
      <c r="S6126" t="str">
        <f t="shared" si="861"/>
        <v/>
      </c>
      <c r="T6126" t="str">
        <f t="shared" si="862"/>
        <v/>
      </c>
      <c r="U6126" t="str">
        <f t="shared" si="863"/>
        <v/>
      </c>
    </row>
    <row r="6127" spans="12:21" ht="15" customHeight="1" x14ac:dyDescent="0.15">
      <c r="L6127" s="244" t="str">
        <f t="shared" si="864"/>
        <v/>
      </c>
      <c r="M6127" s="245" t="str">
        <f t="shared" si="865"/>
        <v/>
      </c>
      <c r="N6127" s="244" t="str">
        <f t="shared" si="866"/>
        <v/>
      </c>
      <c r="O6127" s="244" t="str">
        <f t="shared" si="867"/>
        <v/>
      </c>
      <c r="P6127">
        <f>IF($I6127&lt;&gt;"",$I6127,IF($E6127="SGD",1,IF($E6127="USD",Settings!$B$22,IF($E6127="HKD",Settings!$B$23,1))))</f>
        <v>1</v>
      </c>
      <c r="Q6127">
        <f t="shared" si="868"/>
        <v>0</v>
      </c>
      <c r="R6127">
        <f t="shared" si="869"/>
        <v>0</v>
      </c>
      <c r="S6127" t="str">
        <f t="shared" si="861"/>
        <v/>
      </c>
      <c r="T6127" t="str">
        <f t="shared" si="862"/>
        <v/>
      </c>
      <c r="U6127" t="str">
        <f t="shared" si="863"/>
        <v/>
      </c>
    </row>
    <row r="6128" spans="12:21" ht="15" customHeight="1" x14ac:dyDescent="0.15">
      <c r="L6128" s="244" t="str">
        <f t="shared" si="864"/>
        <v/>
      </c>
      <c r="M6128" s="245" t="str">
        <f t="shared" si="865"/>
        <v/>
      </c>
      <c r="N6128" s="244" t="str">
        <f t="shared" si="866"/>
        <v/>
      </c>
      <c r="O6128" s="244" t="str">
        <f t="shared" si="867"/>
        <v/>
      </c>
      <c r="P6128">
        <f>IF($I6128&lt;&gt;"",$I6128,IF($E6128="SGD",1,IF($E6128="USD",Settings!$B$22,IF($E6128="HKD",Settings!$B$23,1))))</f>
        <v>1</v>
      </c>
      <c r="Q6128">
        <f t="shared" si="868"/>
        <v>0</v>
      </c>
      <c r="R6128">
        <f t="shared" si="869"/>
        <v>0</v>
      </c>
      <c r="S6128" t="str">
        <f t="shared" si="861"/>
        <v/>
      </c>
      <c r="T6128" t="str">
        <f t="shared" si="862"/>
        <v/>
      </c>
      <c r="U6128" t="str">
        <f t="shared" si="863"/>
        <v/>
      </c>
    </row>
    <row r="6129" spans="12:21" ht="15" customHeight="1" x14ac:dyDescent="0.15">
      <c r="L6129" s="244" t="str">
        <f t="shared" si="864"/>
        <v/>
      </c>
      <c r="M6129" s="245" t="str">
        <f t="shared" si="865"/>
        <v/>
      </c>
      <c r="N6129" s="244" t="str">
        <f t="shared" si="866"/>
        <v/>
      </c>
      <c r="O6129" s="244" t="str">
        <f t="shared" si="867"/>
        <v/>
      </c>
      <c r="P6129">
        <f>IF($I6129&lt;&gt;"",$I6129,IF($E6129="SGD",1,IF($E6129="USD",Settings!$B$22,IF($E6129="HKD",Settings!$B$23,1))))</f>
        <v>1</v>
      </c>
      <c r="Q6129">
        <f t="shared" si="868"/>
        <v>0</v>
      </c>
      <c r="R6129">
        <f t="shared" si="869"/>
        <v>0</v>
      </c>
      <c r="S6129" t="str">
        <f t="shared" si="861"/>
        <v/>
      </c>
      <c r="T6129" t="str">
        <f t="shared" si="862"/>
        <v/>
      </c>
      <c r="U6129" t="str">
        <f t="shared" si="863"/>
        <v/>
      </c>
    </row>
    <row r="6130" spans="12:21" ht="15" customHeight="1" x14ac:dyDescent="0.15">
      <c r="L6130" s="244" t="str">
        <f t="shared" si="864"/>
        <v/>
      </c>
      <c r="M6130" s="245" t="str">
        <f t="shared" si="865"/>
        <v/>
      </c>
      <c r="N6130" s="244" t="str">
        <f t="shared" si="866"/>
        <v/>
      </c>
      <c r="O6130" s="244" t="str">
        <f t="shared" si="867"/>
        <v/>
      </c>
      <c r="P6130">
        <f>IF($I6130&lt;&gt;"",$I6130,IF($E6130="SGD",1,IF($E6130="USD",Settings!$B$22,IF($E6130="HKD",Settings!$B$23,1))))</f>
        <v>1</v>
      </c>
      <c r="Q6130">
        <f t="shared" si="868"/>
        <v>0</v>
      </c>
      <c r="R6130">
        <f t="shared" si="869"/>
        <v>0</v>
      </c>
      <c r="S6130" t="str">
        <f t="shared" si="861"/>
        <v/>
      </c>
      <c r="T6130" t="str">
        <f t="shared" si="862"/>
        <v/>
      </c>
      <c r="U6130" t="str">
        <f t="shared" si="863"/>
        <v/>
      </c>
    </row>
    <row r="6131" spans="12:21" ht="15" customHeight="1" x14ac:dyDescent="0.15">
      <c r="L6131" s="244" t="str">
        <f t="shared" si="864"/>
        <v/>
      </c>
      <c r="M6131" s="245" t="str">
        <f t="shared" si="865"/>
        <v/>
      </c>
      <c r="N6131" s="244" t="str">
        <f t="shared" si="866"/>
        <v/>
      </c>
      <c r="O6131" s="244" t="str">
        <f t="shared" si="867"/>
        <v/>
      </c>
      <c r="P6131">
        <f>IF($I6131&lt;&gt;"",$I6131,IF($E6131="SGD",1,IF($E6131="USD",Settings!$B$22,IF($E6131="HKD",Settings!$B$23,1))))</f>
        <v>1</v>
      </c>
      <c r="Q6131">
        <f t="shared" si="868"/>
        <v>0</v>
      </c>
      <c r="R6131">
        <f t="shared" si="869"/>
        <v>0</v>
      </c>
      <c r="S6131" t="str">
        <f t="shared" si="861"/>
        <v/>
      </c>
      <c r="T6131" t="str">
        <f t="shared" si="862"/>
        <v/>
      </c>
      <c r="U6131" t="str">
        <f t="shared" si="863"/>
        <v/>
      </c>
    </row>
    <row r="6132" spans="12:21" ht="15" customHeight="1" x14ac:dyDescent="0.15">
      <c r="L6132" s="244" t="str">
        <f t="shared" si="864"/>
        <v/>
      </c>
      <c r="M6132" s="245" t="str">
        <f t="shared" si="865"/>
        <v/>
      </c>
      <c r="N6132" s="244" t="str">
        <f t="shared" si="866"/>
        <v/>
      </c>
      <c r="O6132" s="244" t="str">
        <f t="shared" si="867"/>
        <v/>
      </c>
      <c r="P6132">
        <f>IF($I6132&lt;&gt;"",$I6132,IF($E6132="SGD",1,IF($E6132="USD",Settings!$B$22,IF($E6132="HKD",Settings!$B$23,1))))</f>
        <v>1</v>
      </c>
      <c r="Q6132">
        <f t="shared" si="868"/>
        <v>0</v>
      </c>
      <c r="R6132">
        <f t="shared" si="869"/>
        <v>0</v>
      </c>
      <c r="S6132" t="str">
        <f t="shared" si="861"/>
        <v/>
      </c>
      <c r="T6132" t="str">
        <f t="shared" si="862"/>
        <v/>
      </c>
      <c r="U6132" t="str">
        <f t="shared" si="863"/>
        <v/>
      </c>
    </row>
    <row r="6133" spans="12:21" ht="15" customHeight="1" x14ac:dyDescent="0.15">
      <c r="L6133" s="244" t="str">
        <f t="shared" si="864"/>
        <v/>
      </c>
      <c r="M6133" s="245" t="str">
        <f t="shared" si="865"/>
        <v/>
      </c>
      <c r="N6133" s="244" t="str">
        <f t="shared" si="866"/>
        <v/>
      </c>
      <c r="O6133" s="244" t="str">
        <f t="shared" si="867"/>
        <v/>
      </c>
      <c r="P6133">
        <f>IF($I6133&lt;&gt;"",$I6133,IF($E6133="SGD",1,IF($E6133="USD",Settings!$B$22,IF($E6133="HKD",Settings!$B$23,1))))</f>
        <v>1</v>
      </c>
      <c r="Q6133">
        <f t="shared" si="868"/>
        <v>0</v>
      </c>
      <c r="R6133">
        <f t="shared" si="869"/>
        <v>0</v>
      </c>
      <c r="S6133" t="str">
        <f t="shared" si="861"/>
        <v/>
      </c>
      <c r="T6133" t="str">
        <f t="shared" si="862"/>
        <v/>
      </c>
      <c r="U6133" t="str">
        <f t="shared" si="863"/>
        <v/>
      </c>
    </row>
    <row r="6134" spans="12:21" ht="15" customHeight="1" x14ac:dyDescent="0.15">
      <c r="L6134" s="244" t="str">
        <f t="shared" si="864"/>
        <v/>
      </c>
      <c r="M6134" s="245" t="str">
        <f t="shared" si="865"/>
        <v/>
      </c>
      <c r="N6134" s="244" t="str">
        <f t="shared" si="866"/>
        <v/>
      </c>
      <c r="O6134" s="244" t="str">
        <f t="shared" si="867"/>
        <v/>
      </c>
      <c r="P6134">
        <f>IF($I6134&lt;&gt;"",$I6134,IF($E6134="SGD",1,IF($E6134="USD",Settings!$B$22,IF($E6134="HKD",Settings!$B$23,1))))</f>
        <v>1</v>
      </c>
      <c r="Q6134">
        <f t="shared" si="868"/>
        <v>0</v>
      </c>
      <c r="R6134">
        <f t="shared" si="869"/>
        <v>0</v>
      </c>
      <c r="S6134" t="str">
        <f t="shared" si="861"/>
        <v/>
      </c>
      <c r="T6134" t="str">
        <f t="shared" si="862"/>
        <v/>
      </c>
      <c r="U6134" t="str">
        <f t="shared" si="863"/>
        <v/>
      </c>
    </row>
    <row r="6135" spans="12:21" ht="15" customHeight="1" x14ac:dyDescent="0.15">
      <c r="L6135" s="244" t="str">
        <f t="shared" si="864"/>
        <v/>
      </c>
      <c r="M6135" s="245" t="str">
        <f t="shared" si="865"/>
        <v/>
      </c>
      <c r="N6135" s="244" t="str">
        <f t="shared" si="866"/>
        <v/>
      </c>
      <c r="O6135" s="244" t="str">
        <f t="shared" si="867"/>
        <v/>
      </c>
      <c r="P6135">
        <f>IF($I6135&lt;&gt;"",$I6135,IF($E6135="SGD",1,IF($E6135="USD",Settings!$B$22,IF($E6135="HKD",Settings!$B$23,1))))</f>
        <v>1</v>
      </c>
      <c r="Q6135">
        <f t="shared" si="868"/>
        <v>0</v>
      </c>
      <c r="R6135">
        <f t="shared" si="869"/>
        <v>0</v>
      </c>
      <c r="S6135" t="str">
        <f t="shared" si="861"/>
        <v/>
      </c>
      <c r="T6135" t="str">
        <f t="shared" si="862"/>
        <v/>
      </c>
      <c r="U6135" t="str">
        <f t="shared" si="863"/>
        <v/>
      </c>
    </row>
    <row r="6136" spans="12:21" ht="15" customHeight="1" x14ac:dyDescent="0.15">
      <c r="L6136" s="244" t="str">
        <f t="shared" si="864"/>
        <v/>
      </c>
      <c r="M6136" s="245" t="str">
        <f t="shared" si="865"/>
        <v/>
      </c>
      <c r="N6136" s="244" t="str">
        <f t="shared" si="866"/>
        <v/>
      </c>
      <c r="O6136" s="244" t="str">
        <f t="shared" si="867"/>
        <v/>
      </c>
      <c r="P6136">
        <f>IF($I6136&lt;&gt;"",$I6136,IF($E6136="SGD",1,IF($E6136="USD",Settings!$B$22,IF($E6136="HKD",Settings!$B$23,1))))</f>
        <v>1</v>
      </c>
      <c r="Q6136">
        <f t="shared" si="868"/>
        <v>0</v>
      </c>
      <c r="R6136">
        <f t="shared" si="869"/>
        <v>0</v>
      </c>
      <c r="S6136" t="str">
        <f t="shared" si="861"/>
        <v/>
      </c>
      <c r="T6136" t="str">
        <f t="shared" si="862"/>
        <v/>
      </c>
      <c r="U6136" t="str">
        <f t="shared" si="863"/>
        <v/>
      </c>
    </row>
    <row r="6137" spans="12:21" ht="15" customHeight="1" x14ac:dyDescent="0.15">
      <c r="L6137" s="244" t="str">
        <f t="shared" si="864"/>
        <v/>
      </c>
      <c r="M6137" s="245" t="str">
        <f t="shared" si="865"/>
        <v/>
      </c>
      <c r="N6137" s="244" t="str">
        <f t="shared" si="866"/>
        <v/>
      </c>
      <c r="O6137" s="244" t="str">
        <f t="shared" si="867"/>
        <v/>
      </c>
      <c r="P6137">
        <f>IF($I6137&lt;&gt;"",$I6137,IF($E6137="SGD",1,IF($E6137="USD",Settings!$B$22,IF($E6137="HKD",Settings!$B$23,1))))</f>
        <v>1</v>
      </c>
      <c r="Q6137">
        <f t="shared" si="868"/>
        <v>0</v>
      </c>
      <c r="R6137">
        <f t="shared" si="869"/>
        <v>0</v>
      </c>
      <c r="S6137" t="str">
        <f t="shared" si="861"/>
        <v/>
      </c>
      <c r="T6137" t="str">
        <f t="shared" si="862"/>
        <v/>
      </c>
      <c r="U6137" t="str">
        <f t="shared" si="863"/>
        <v/>
      </c>
    </row>
    <row r="6138" spans="12:21" ht="15" customHeight="1" x14ac:dyDescent="0.15">
      <c r="L6138" s="244" t="str">
        <f t="shared" si="864"/>
        <v/>
      </c>
      <c r="M6138" s="245" t="str">
        <f t="shared" si="865"/>
        <v/>
      </c>
      <c r="N6138" s="244" t="str">
        <f t="shared" si="866"/>
        <v/>
      </c>
      <c r="O6138" s="244" t="str">
        <f t="shared" si="867"/>
        <v/>
      </c>
      <c r="P6138">
        <f>IF($I6138&lt;&gt;"",$I6138,IF($E6138="SGD",1,IF($E6138="USD",Settings!$B$22,IF($E6138="HKD",Settings!$B$23,1))))</f>
        <v>1</v>
      </c>
      <c r="Q6138">
        <f t="shared" si="868"/>
        <v>0</v>
      </c>
      <c r="R6138">
        <f t="shared" si="869"/>
        <v>0</v>
      </c>
      <c r="S6138" t="str">
        <f t="shared" si="861"/>
        <v/>
      </c>
      <c r="T6138" t="str">
        <f t="shared" si="862"/>
        <v/>
      </c>
      <c r="U6138" t="str">
        <f t="shared" si="863"/>
        <v/>
      </c>
    </row>
    <row r="6139" spans="12:21" ht="15" customHeight="1" x14ac:dyDescent="0.15">
      <c r="L6139" s="244" t="str">
        <f t="shared" si="864"/>
        <v/>
      </c>
      <c r="M6139" s="245" t="str">
        <f t="shared" si="865"/>
        <v/>
      </c>
      <c r="N6139" s="244" t="str">
        <f t="shared" si="866"/>
        <v/>
      </c>
      <c r="O6139" s="244" t="str">
        <f t="shared" si="867"/>
        <v/>
      </c>
      <c r="P6139">
        <f>IF($I6139&lt;&gt;"",$I6139,IF($E6139="SGD",1,IF($E6139="USD",Settings!$B$22,IF($E6139="HKD",Settings!$B$23,1))))</f>
        <v>1</v>
      </c>
      <c r="Q6139">
        <f t="shared" si="868"/>
        <v>0</v>
      </c>
      <c r="R6139">
        <f t="shared" si="869"/>
        <v>0</v>
      </c>
      <c r="S6139" t="str">
        <f t="shared" si="861"/>
        <v/>
      </c>
      <c r="T6139" t="str">
        <f t="shared" si="862"/>
        <v/>
      </c>
      <c r="U6139" t="str">
        <f t="shared" si="863"/>
        <v/>
      </c>
    </row>
    <row r="6140" spans="12:21" ht="15" customHeight="1" x14ac:dyDescent="0.15">
      <c r="L6140" s="244" t="str">
        <f t="shared" si="864"/>
        <v/>
      </c>
      <c r="M6140" s="245" t="str">
        <f t="shared" si="865"/>
        <v/>
      </c>
      <c r="N6140" s="244" t="str">
        <f t="shared" si="866"/>
        <v/>
      </c>
      <c r="O6140" s="244" t="str">
        <f t="shared" si="867"/>
        <v/>
      </c>
      <c r="P6140">
        <f>IF($I6140&lt;&gt;"",$I6140,IF($E6140="SGD",1,IF($E6140="USD",Settings!$B$22,IF($E6140="HKD",Settings!$B$23,1))))</f>
        <v>1</v>
      </c>
      <c r="Q6140">
        <f t="shared" si="868"/>
        <v>0</v>
      </c>
      <c r="R6140">
        <f t="shared" si="869"/>
        <v>0</v>
      </c>
      <c r="S6140" t="str">
        <f t="shared" si="861"/>
        <v/>
      </c>
      <c r="T6140" t="str">
        <f t="shared" si="862"/>
        <v/>
      </c>
      <c r="U6140" t="str">
        <f t="shared" si="863"/>
        <v/>
      </c>
    </row>
    <row r="6141" spans="12:21" ht="15" customHeight="1" x14ac:dyDescent="0.15">
      <c r="L6141" s="244" t="str">
        <f t="shared" si="864"/>
        <v/>
      </c>
      <c r="M6141" s="245" t="str">
        <f t="shared" si="865"/>
        <v/>
      </c>
      <c r="N6141" s="244" t="str">
        <f t="shared" si="866"/>
        <v/>
      </c>
      <c r="O6141" s="244" t="str">
        <f t="shared" si="867"/>
        <v/>
      </c>
      <c r="P6141">
        <f>IF($I6141&lt;&gt;"",$I6141,IF($E6141="SGD",1,IF($E6141="USD",Settings!$B$22,IF($E6141="HKD",Settings!$B$23,1))))</f>
        <v>1</v>
      </c>
      <c r="Q6141">
        <f t="shared" si="868"/>
        <v>0</v>
      </c>
      <c r="R6141">
        <f t="shared" si="869"/>
        <v>0</v>
      </c>
      <c r="S6141" t="str">
        <f t="shared" si="861"/>
        <v/>
      </c>
      <c r="T6141" t="str">
        <f t="shared" si="862"/>
        <v/>
      </c>
      <c r="U6141" t="str">
        <f t="shared" si="863"/>
        <v/>
      </c>
    </row>
    <row r="6142" spans="12:21" ht="15" customHeight="1" x14ac:dyDescent="0.15">
      <c r="L6142" s="244" t="str">
        <f t="shared" si="864"/>
        <v/>
      </c>
      <c r="M6142" s="245" t="str">
        <f t="shared" si="865"/>
        <v/>
      </c>
      <c r="N6142" s="244" t="str">
        <f t="shared" si="866"/>
        <v/>
      </c>
      <c r="O6142" s="244" t="str">
        <f t="shared" si="867"/>
        <v/>
      </c>
      <c r="P6142">
        <f>IF($I6142&lt;&gt;"",$I6142,IF($E6142="SGD",1,IF($E6142="USD",Settings!$B$22,IF($E6142="HKD",Settings!$B$23,1))))</f>
        <v>1</v>
      </c>
      <c r="Q6142">
        <f t="shared" si="868"/>
        <v>0</v>
      </c>
      <c r="R6142">
        <f t="shared" si="869"/>
        <v>0</v>
      </c>
      <c r="S6142" t="str">
        <f t="shared" si="861"/>
        <v/>
      </c>
      <c r="T6142" t="str">
        <f t="shared" si="862"/>
        <v/>
      </c>
      <c r="U6142" t="str">
        <f t="shared" si="863"/>
        <v/>
      </c>
    </row>
    <row r="6143" spans="12:21" ht="15" customHeight="1" x14ac:dyDescent="0.15">
      <c r="L6143" s="244" t="str">
        <f t="shared" si="864"/>
        <v/>
      </c>
      <c r="M6143" s="245" t="str">
        <f t="shared" si="865"/>
        <v/>
      </c>
      <c r="N6143" s="244" t="str">
        <f t="shared" si="866"/>
        <v/>
      </c>
      <c r="O6143" s="244" t="str">
        <f t="shared" si="867"/>
        <v/>
      </c>
      <c r="P6143">
        <f>IF($I6143&lt;&gt;"",$I6143,IF($E6143="SGD",1,IF($E6143="USD",Settings!$B$22,IF($E6143="HKD",Settings!$B$23,1))))</f>
        <v>1</v>
      </c>
      <c r="Q6143">
        <f t="shared" si="868"/>
        <v>0</v>
      </c>
      <c r="R6143">
        <f t="shared" si="869"/>
        <v>0</v>
      </c>
      <c r="S6143" t="str">
        <f t="shared" si="861"/>
        <v/>
      </c>
      <c r="T6143" t="str">
        <f t="shared" si="862"/>
        <v/>
      </c>
      <c r="U6143" t="str">
        <f t="shared" si="863"/>
        <v/>
      </c>
    </row>
    <row r="6144" spans="12:21" ht="15" customHeight="1" x14ac:dyDescent="0.15">
      <c r="L6144" s="244" t="str">
        <f t="shared" si="864"/>
        <v/>
      </c>
      <c r="M6144" s="245" t="str">
        <f t="shared" si="865"/>
        <v/>
      </c>
      <c r="N6144" s="244" t="str">
        <f t="shared" si="866"/>
        <v/>
      </c>
      <c r="O6144" s="244" t="str">
        <f t="shared" si="867"/>
        <v/>
      </c>
      <c r="P6144">
        <f>IF($I6144&lt;&gt;"",$I6144,IF($E6144="SGD",1,IF($E6144="USD",Settings!$B$22,IF($E6144="HKD",Settings!$B$23,1))))</f>
        <v>1</v>
      </c>
      <c r="Q6144">
        <f t="shared" si="868"/>
        <v>0</v>
      </c>
      <c r="R6144">
        <f t="shared" si="869"/>
        <v>0</v>
      </c>
      <c r="S6144" t="str">
        <f t="shared" si="861"/>
        <v/>
      </c>
      <c r="T6144" t="str">
        <f t="shared" si="862"/>
        <v/>
      </c>
      <c r="U6144" t="str">
        <f t="shared" si="863"/>
        <v/>
      </c>
    </row>
    <row r="6145" spans="12:21" ht="15" customHeight="1" x14ac:dyDescent="0.15">
      <c r="L6145" s="244" t="str">
        <f t="shared" si="864"/>
        <v/>
      </c>
      <c r="M6145" s="245" t="str">
        <f t="shared" si="865"/>
        <v/>
      </c>
      <c r="N6145" s="244" t="str">
        <f t="shared" si="866"/>
        <v/>
      </c>
      <c r="O6145" s="244" t="str">
        <f t="shared" si="867"/>
        <v/>
      </c>
      <c r="P6145">
        <f>IF($I6145&lt;&gt;"",$I6145,IF($E6145="SGD",1,IF($E6145="USD",Settings!$B$22,IF($E6145="HKD",Settings!$B$23,1))))</f>
        <v>1</v>
      </c>
      <c r="Q6145">
        <f t="shared" si="868"/>
        <v>0</v>
      </c>
      <c r="R6145">
        <f t="shared" si="869"/>
        <v>0</v>
      </c>
      <c r="S6145" t="str">
        <f t="shared" si="861"/>
        <v/>
      </c>
      <c r="T6145" t="str">
        <f t="shared" si="862"/>
        <v/>
      </c>
      <c r="U6145" t="str">
        <f t="shared" si="863"/>
        <v/>
      </c>
    </row>
    <row r="6146" spans="12:21" ht="15" customHeight="1" x14ac:dyDescent="0.15">
      <c r="L6146" s="244" t="str">
        <f t="shared" si="864"/>
        <v/>
      </c>
      <c r="M6146" s="245" t="str">
        <f t="shared" si="865"/>
        <v/>
      </c>
      <c r="N6146" s="244" t="str">
        <f t="shared" si="866"/>
        <v/>
      </c>
      <c r="O6146" s="244" t="str">
        <f t="shared" si="867"/>
        <v/>
      </c>
      <c r="P6146">
        <f>IF($I6146&lt;&gt;"",$I6146,IF($E6146="SGD",1,IF($E6146="USD",Settings!$B$22,IF($E6146="HKD",Settings!$B$23,1))))</f>
        <v>1</v>
      </c>
      <c r="Q6146">
        <f t="shared" si="868"/>
        <v>0</v>
      </c>
      <c r="R6146">
        <f t="shared" si="869"/>
        <v>0</v>
      </c>
      <c r="S6146" t="str">
        <f t="shared" ref="S6146:S6209" si="870">IF(L6146="","",SUMIFS($M:$M,$L:$L,L6146,$T:$T,"&lt;="&amp;T6146))</f>
        <v/>
      </c>
      <c r="T6146" t="str">
        <f t="shared" ref="T6146:T6209" si="871">IF(L6146="","",INT(G6146)*100000+ROW())</f>
        <v/>
      </c>
      <c r="U6146" t="str">
        <f t="shared" ref="U6146:U6209" si="872">IF(L6146="","",IF(AND(COUNTIFS($L:$L,L6146,$S:$S,"&gt;-0.000001",$S:$S,"&lt;0.000001",$T:$T,"&gt;"&amp;T6146)=0,ABS(S6146)&gt;0.000001),1,0))</f>
        <v/>
      </c>
    </row>
    <row r="6147" spans="12:21" ht="15" customHeight="1" x14ac:dyDescent="0.15">
      <c r="L6147" s="244" t="str">
        <f t="shared" si="864"/>
        <v/>
      </c>
      <c r="M6147" s="245" t="str">
        <f t="shared" si="865"/>
        <v/>
      </c>
      <c r="N6147" s="244" t="str">
        <f t="shared" si="866"/>
        <v/>
      </c>
      <c r="O6147" s="244" t="str">
        <f t="shared" si="867"/>
        <v/>
      </c>
      <c r="P6147">
        <f>IF($I6147&lt;&gt;"",$I6147,IF($E6147="SGD",1,IF($E6147="USD",Settings!$B$22,IF($E6147="HKD",Settings!$B$23,1))))</f>
        <v>1</v>
      </c>
      <c r="Q6147">
        <f t="shared" si="868"/>
        <v>0</v>
      </c>
      <c r="R6147">
        <f t="shared" si="869"/>
        <v>0</v>
      </c>
      <c r="S6147" t="str">
        <f t="shared" si="870"/>
        <v/>
      </c>
      <c r="T6147" t="str">
        <f t="shared" si="871"/>
        <v/>
      </c>
      <c r="U6147" t="str">
        <f t="shared" si="872"/>
        <v/>
      </c>
    </row>
    <row r="6148" spans="12:21" ht="15" customHeight="1" x14ac:dyDescent="0.15">
      <c r="L6148" s="244" t="str">
        <f t="shared" si="864"/>
        <v/>
      </c>
      <c r="M6148" s="245" t="str">
        <f t="shared" si="865"/>
        <v/>
      </c>
      <c r="N6148" s="244" t="str">
        <f t="shared" si="866"/>
        <v/>
      </c>
      <c r="O6148" s="244" t="str">
        <f t="shared" si="867"/>
        <v/>
      </c>
      <c r="P6148">
        <f>IF($I6148&lt;&gt;"",$I6148,IF($E6148="SGD",1,IF($E6148="USD",Settings!$B$22,IF($E6148="HKD",Settings!$B$23,1))))</f>
        <v>1</v>
      </c>
      <c r="Q6148">
        <f t="shared" si="868"/>
        <v>0</v>
      </c>
      <c r="R6148">
        <f t="shared" si="869"/>
        <v>0</v>
      </c>
      <c r="S6148" t="str">
        <f t="shared" si="870"/>
        <v/>
      </c>
      <c r="T6148" t="str">
        <f t="shared" si="871"/>
        <v/>
      </c>
      <c r="U6148" t="str">
        <f t="shared" si="872"/>
        <v/>
      </c>
    </row>
    <row r="6149" spans="12:21" ht="15" customHeight="1" x14ac:dyDescent="0.15">
      <c r="L6149" s="244" t="str">
        <f t="shared" si="864"/>
        <v/>
      </c>
      <c r="M6149" s="245" t="str">
        <f t="shared" si="865"/>
        <v/>
      </c>
      <c r="N6149" s="244" t="str">
        <f t="shared" si="866"/>
        <v/>
      </c>
      <c r="O6149" s="244" t="str">
        <f t="shared" si="867"/>
        <v/>
      </c>
      <c r="P6149">
        <f>IF($I6149&lt;&gt;"",$I6149,IF($E6149="SGD",1,IF($E6149="USD",Settings!$B$22,IF($E6149="HKD",Settings!$B$23,1))))</f>
        <v>1</v>
      </c>
      <c r="Q6149">
        <f t="shared" si="868"/>
        <v>0</v>
      </c>
      <c r="R6149">
        <f t="shared" si="869"/>
        <v>0</v>
      </c>
      <c r="S6149" t="str">
        <f t="shared" si="870"/>
        <v/>
      </c>
      <c r="T6149" t="str">
        <f t="shared" si="871"/>
        <v/>
      </c>
      <c r="U6149" t="str">
        <f t="shared" si="872"/>
        <v/>
      </c>
    </row>
    <row r="6150" spans="12:21" ht="15" customHeight="1" x14ac:dyDescent="0.15">
      <c r="L6150" s="244" t="str">
        <f t="shared" si="864"/>
        <v/>
      </c>
      <c r="M6150" s="245" t="str">
        <f t="shared" si="865"/>
        <v/>
      </c>
      <c r="N6150" s="244" t="str">
        <f t="shared" si="866"/>
        <v/>
      </c>
      <c r="O6150" s="244" t="str">
        <f t="shared" si="867"/>
        <v/>
      </c>
      <c r="P6150">
        <f>IF($I6150&lt;&gt;"",$I6150,IF($E6150="SGD",1,IF($E6150="USD",Settings!$B$22,IF($E6150="HKD",Settings!$B$23,1))))</f>
        <v>1</v>
      </c>
      <c r="Q6150">
        <f t="shared" si="868"/>
        <v>0</v>
      </c>
      <c r="R6150">
        <f t="shared" si="869"/>
        <v>0</v>
      </c>
      <c r="S6150" t="str">
        <f t="shared" si="870"/>
        <v/>
      </c>
      <c r="T6150" t="str">
        <f t="shared" si="871"/>
        <v/>
      </c>
      <c r="U6150" t="str">
        <f t="shared" si="872"/>
        <v/>
      </c>
    </row>
    <row r="6151" spans="12:21" ht="15" customHeight="1" x14ac:dyDescent="0.15">
      <c r="L6151" s="244" t="str">
        <f t="shared" si="864"/>
        <v/>
      </c>
      <c r="M6151" s="245" t="str">
        <f t="shared" si="865"/>
        <v/>
      </c>
      <c r="N6151" s="244" t="str">
        <f t="shared" si="866"/>
        <v/>
      </c>
      <c r="O6151" s="244" t="str">
        <f t="shared" si="867"/>
        <v/>
      </c>
      <c r="P6151">
        <f>IF($I6151&lt;&gt;"",$I6151,IF($E6151="SGD",1,IF($E6151="USD",Settings!$B$22,IF($E6151="HKD",Settings!$B$23,1))))</f>
        <v>1</v>
      </c>
      <c r="Q6151">
        <f t="shared" si="868"/>
        <v>0</v>
      </c>
      <c r="R6151">
        <f t="shared" si="869"/>
        <v>0</v>
      </c>
      <c r="S6151" t="str">
        <f t="shared" si="870"/>
        <v/>
      </c>
      <c r="T6151" t="str">
        <f t="shared" si="871"/>
        <v/>
      </c>
      <c r="U6151" t="str">
        <f t="shared" si="872"/>
        <v/>
      </c>
    </row>
    <row r="6152" spans="12:21" ht="15" customHeight="1" x14ac:dyDescent="0.15">
      <c r="L6152" s="244" t="str">
        <f t="shared" si="864"/>
        <v/>
      </c>
      <c r="M6152" s="245" t="str">
        <f t="shared" si="865"/>
        <v/>
      </c>
      <c r="N6152" s="244" t="str">
        <f t="shared" si="866"/>
        <v/>
      </c>
      <c r="O6152" s="244" t="str">
        <f t="shared" si="867"/>
        <v/>
      </c>
      <c r="P6152">
        <f>IF($I6152&lt;&gt;"",$I6152,IF($E6152="SGD",1,IF($E6152="USD",Settings!$B$22,IF($E6152="HKD",Settings!$B$23,1))))</f>
        <v>1</v>
      </c>
      <c r="Q6152">
        <f t="shared" si="868"/>
        <v>0</v>
      </c>
      <c r="R6152">
        <f t="shared" si="869"/>
        <v>0</v>
      </c>
      <c r="S6152" t="str">
        <f t="shared" si="870"/>
        <v/>
      </c>
      <c r="T6152" t="str">
        <f t="shared" si="871"/>
        <v/>
      </c>
      <c r="U6152" t="str">
        <f t="shared" si="872"/>
        <v/>
      </c>
    </row>
    <row r="6153" spans="12:21" ht="15" customHeight="1" x14ac:dyDescent="0.15">
      <c r="L6153" s="244" t="str">
        <f t="shared" si="864"/>
        <v/>
      </c>
      <c r="M6153" s="245" t="str">
        <f t="shared" si="865"/>
        <v/>
      </c>
      <c r="N6153" s="244" t="str">
        <f t="shared" si="866"/>
        <v/>
      </c>
      <c r="O6153" s="244" t="str">
        <f t="shared" si="867"/>
        <v/>
      </c>
      <c r="P6153">
        <f>IF($I6153&lt;&gt;"",$I6153,IF($E6153="SGD",1,IF($E6153="USD",Settings!$B$22,IF($E6153="HKD",Settings!$B$23,1))))</f>
        <v>1</v>
      </c>
      <c r="Q6153">
        <f t="shared" si="868"/>
        <v>0</v>
      </c>
      <c r="R6153">
        <f t="shared" si="869"/>
        <v>0</v>
      </c>
      <c r="S6153" t="str">
        <f t="shared" si="870"/>
        <v/>
      </c>
      <c r="T6153" t="str">
        <f t="shared" si="871"/>
        <v/>
      </c>
      <c r="U6153" t="str">
        <f t="shared" si="872"/>
        <v/>
      </c>
    </row>
    <row r="6154" spans="12:21" ht="15" customHeight="1" x14ac:dyDescent="0.15">
      <c r="L6154" s="244" t="str">
        <f t="shared" si="864"/>
        <v/>
      </c>
      <c r="M6154" s="245" t="str">
        <f t="shared" si="865"/>
        <v/>
      </c>
      <c r="N6154" s="244" t="str">
        <f t="shared" si="866"/>
        <v/>
      </c>
      <c r="O6154" s="244" t="str">
        <f t="shared" si="867"/>
        <v/>
      </c>
      <c r="P6154">
        <f>IF($I6154&lt;&gt;"",$I6154,IF($E6154="SGD",1,IF($E6154="USD",Settings!$B$22,IF($E6154="HKD",Settings!$B$23,1))))</f>
        <v>1</v>
      </c>
      <c r="Q6154">
        <f t="shared" si="868"/>
        <v>0</v>
      </c>
      <c r="R6154">
        <f t="shared" si="869"/>
        <v>0</v>
      </c>
      <c r="S6154" t="str">
        <f t="shared" si="870"/>
        <v/>
      </c>
      <c r="T6154" t="str">
        <f t="shared" si="871"/>
        <v/>
      </c>
      <c r="U6154" t="str">
        <f t="shared" si="872"/>
        <v/>
      </c>
    </row>
    <row r="6155" spans="12:21" ht="15" customHeight="1" x14ac:dyDescent="0.15">
      <c r="L6155" s="244" t="str">
        <f t="shared" si="864"/>
        <v/>
      </c>
      <c r="M6155" s="245" t="str">
        <f t="shared" si="865"/>
        <v/>
      </c>
      <c r="N6155" s="244" t="str">
        <f t="shared" si="866"/>
        <v/>
      </c>
      <c r="O6155" s="244" t="str">
        <f t="shared" si="867"/>
        <v/>
      </c>
      <c r="P6155">
        <f>IF($I6155&lt;&gt;"",$I6155,IF($E6155="SGD",1,IF($E6155="USD",Settings!$B$22,IF($E6155="HKD",Settings!$B$23,1))))</f>
        <v>1</v>
      </c>
      <c r="Q6155">
        <f t="shared" si="868"/>
        <v>0</v>
      </c>
      <c r="R6155">
        <f t="shared" si="869"/>
        <v>0</v>
      </c>
      <c r="S6155" t="str">
        <f t="shared" si="870"/>
        <v/>
      </c>
      <c r="T6155" t="str">
        <f t="shared" si="871"/>
        <v/>
      </c>
      <c r="U6155" t="str">
        <f t="shared" si="872"/>
        <v/>
      </c>
    </row>
    <row r="6156" spans="12:21" ht="15" customHeight="1" x14ac:dyDescent="0.15">
      <c r="L6156" s="244" t="str">
        <f t="shared" si="864"/>
        <v/>
      </c>
      <c r="M6156" s="245" t="str">
        <f t="shared" si="865"/>
        <v/>
      </c>
      <c r="N6156" s="244" t="str">
        <f t="shared" si="866"/>
        <v/>
      </c>
      <c r="O6156" s="244" t="str">
        <f t="shared" si="867"/>
        <v/>
      </c>
      <c r="P6156">
        <f>IF($I6156&lt;&gt;"",$I6156,IF($E6156="SGD",1,IF($E6156="USD",Settings!$B$22,IF($E6156="HKD",Settings!$B$23,1))))</f>
        <v>1</v>
      </c>
      <c r="Q6156">
        <f t="shared" si="868"/>
        <v>0</v>
      </c>
      <c r="R6156">
        <f t="shared" si="869"/>
        <v>0</v>
      </c>
      <c r="S6156" t="str">
        <f t="shared" si="870"/>
        <v/>
      </c>
      <c r="T6156" t="str">
        <f t="shared" si="871"/>
        <v/>
      </c>
      <c r="U6156" t="str">
        <f t="shared" si="872"/>
        <v/>
      </c>
    </row>
    <row r="6157" spans="12:21" ht="15" customHeight="1" x14ac:dyDescent="0.15">
      <c r="L6157" s="244" t="str">
        <f t="shared" si="864"/>
        <v/>
      </c>
      <c r="M6157" s="245" t="str">
        <f t="shared" si="865"/>
        <v/>
      </c>
      <c r="N6157" s="244" t="str">
        <f t="shared" si="866"/>
        <v/>
      </c>
      <c r="O6157" s="244" t="str">
        <f t="shared" si="867"/>
        <v/>
      </c>
      <c r="P6157">
        <f>IF($I6157&lt;&gt;"",$I6157,IF($E6157="SGD",1,IF($E6157="USD",Settings!$B$22,IF($E6157="HKD",Settings!$B$23,1))))</f>
        <v>1</v>
      </c>
      <c r="Q6157">
        <f t="shared" si="868"/>
        <v>0</v>
      </c>
      <c r="R6157">
        <f t="shared" si="869"/>
        <v>0</v>
      </c>
      <c r="S6157" t="str">
        <f t="shared" si="870"/>
        <v/>
      </c>
      <c r="T6157" t="str">
        <f t="shared" si="871"/>
        <v/>
      </c>
      <c r="U6157" t="str">
        <f t="shared" si="872"/>
        <v/>
      </c>
    </row>
    <row r="6158" spans="12:21" ht="15" customHeight="1" x14ac:dyDescent="0.15">
      <c r="L6158" s="244" t="str">
        <f t="shared" si="864"/>
        <v/>
      </c>
      <c r="M6158" s="245" t="str">
        <f t="shared" si="865"/>
        <v/>
      </c>
      <c r="N6158" s="244" t="str">
        <f t="shared" si="866"/>
        <v/>
      </c>
      <c r="O6158" s="244" t="str">
        <f t="shared" si="867"/>
        <v/>
      </c>
      <c r="P6158">
        <f>IF($I6158&lt;&gt;"",$I6158,IF($E6158="SGD",1,IF($E6158="USD",Settings!$B$22,IF($E6158="HKD",Settings!$B$23,1))))</f>
        <v>1</v>
      </c>
      <c r="Q6158">
        <f t="shared" si="868"/>
        <v>0</v>
      </c>
      <c r="R6158">
        <f t="shared" si="869"/>
        <v>0</v>
      </c>
      <c r="S6158" t="str">
        <f t="shared" si="870"/>
        <v/>
      </c>
      <c r="T6158" t="str">
        <f t="shared" si="871"/>
        <v/>
      </c>
      <c r="U6158" t="str">
        <f t="shared" si="872"/>
        <v/>
      </c>
    </row>
    <row r="6159" spans="12:21" ht="15" customHeight="1" x14ac:dyDescent="0.15">
      <c r="L6159" s="244" t="str">
        <f t="shared" si="864"/>
        <v/>
      </c>
      <c r="M6159" s="245" t="str">
        <f t="shared" si="865"/>
        <v/>
      </c>
      <c r="N6159" s="244" t="str">
        <f t="shared" si="866"/>
        <v/>
      </c>
      <c r="O6159" s="244" t="str">
        <f t="shared" si="867"/>
        <v/>
      </c>
      <c r="P6159">
        <f>IF($I6159&lt;&gt;"",$I6159,IF($E6159="SGD",1,IF($E6159="USD",Settings!$B$22,IF($E6159="HKD",Settings!$B$23,1))))</f>
        <v>1</v>
      </c>
      <c r="Q6159">
        <f t="shared" si="868"/>
        <v>0</v>
      </c>
      <c r="R6159">
        <f t="shared" si="869"/>
        <v>0</v>
      </c>
      <c r="S6159" t="str">
        <f t="shared" si="870"/>
        <v/>
      </c>
      <c r="T6159" t="str">
        <f t="shared" si="871"/>
        <v/>
      </c>
      <c r="U6159" t="str">
        <f t="shared" si="872"/>
        <v/>
      </c>
    </row>
    <row r="6160" spans="12:21" ht="15" customHeight="1" x14ac:dyDescent="0.15">
      <c r="L6160" s="244" t="str">
        <f t="shared" si="864"/>
        <v/>
      </c>
      <c r="M6160" s="245" t="str">
        <f t="shared" si="865"/>
        <v/>
      </c>
      <c r="N6160" s="244" t="str">
        <f t="shared" si="866"/>
        <v/>
      </c>
      <c r="O6160" s="244" t="str">
        <f t="shared" si="867"/>
        <v/>
      </c>
      <c r="P6160">
        <f>IF($I6160&lt;&gt;"",$I6160,IF($E6160="SGD",1,IF($E6160="USD",Settings!$B$22,IF($E6160="HKD",Settings!$B$23,1))))</f>
        <v>1</v>
      </c>
      <c r="Q6160">
        <f t="shared" si="868"/>
        <v>0</v>
      </c>
      <c r="R6160">
        <f t="shared" si="869"/>
        <v>0</v>
      </c>
      <c r="S6160" t="str">
        <f t="shared" si="870"/>
        <v/>
      </c>
      <c r="T6160" t="str">
        <f t="shared" si="871"/>
        <v/>
      </c>
      <c r="U6160" t="str">
        <f t="shared" si="872"/>
        <v/>
      </c>
    </row>
    <row r="6161" spans="12:21" ht="15" customHeight="1" x14ac:dyDescent="0.15">
      <c r="L6161" s="244" t="str">
        <f t="shared" si="864"/>
        <v/>
      </c>
      <c r="M6161" s="245" t="str">
        <f t="shared" si="865"/>
        <v/>
      </c>
      <c r="N6161" s="244" t="str">
        <f t="shared" si="866"/>
        <v/>
      </c>
      <c r="O6161" s="244" t="str">
        <f t="shared" si="867"/>
        <v/>
      </c>
      <c r="P6161">
        <f>IF($I6161&lt;&gt;"",$I6161,IF($E6161="SGD",1,IF($E6161="USD",Settings!$B$22,IF($E6161="HKD",Settings!$B$23,1))))</f>
        <v>1</v>
      </c>
      <c r="Q6161">
        <f t="shared" si="868"/>
        <v>0</v>
      </c>
      <c r="R6161">
        <f t="shared" si="869"/>
        <v>0</v>
      </c>
      <c r="S6161" t="str">
        <f t="shared" si="870"/>
        <v/>
      </c>
      <c r="T6161" t="str">
        <f t="shared" si="871"/>
        <v/>
      </c>
      <c r="U6161" t="str">
        <f t="shared" si="872"/>
        <v/>
      </c>
    </row>
    <row r="6162" spans="12:21" ht="15" customHeight="1" x14ac:dyDescent="0.15">
      <c r="L6162" s="244" t="str">
        <f t="shared" si="864"/>
        <v/>
      </c>
      <c r="M6162" s="245" t="str">
        <f t="shared" si="865"/>
        <v/>
      </c>
      <c r="N6162" s="244" t="str">
        <f t="shared" si="866"/>
        <v/>
      </c>
      <c r="O6162" s="244" t="str">
        <f t="shared" si="867"/>
        <v/>
      </c>
      <c r="P6162">
        <f>IF($I6162&lt;&gt;"",$I6162,IF($E6162="SGD",1,IF($E6162="USD",Settings!$B$22,IF($E6162="HKD",Settings!$B$23,1))))</f>
        <v>1</v>
      </c>
      <c r="Q6162">
        <f t="shared" si="868"/>
        <v>0</v>
      </c>
      <c r="R6162">
        <f t="shared" si="869"/>
        <v>0</v>
      </c>
      <c r="S6162" t="str">
        <f t="shared" si="870"/>
        <v/>
      </c>
      <c r="T6162" t="str">
        <f t="shared" si="871"/>
        <v/>
      </c>
      <c r="U6162" t="str">
        <f t="shared" si="872"/>
        <v/>
      </c>
    </row>
    <row r="6163" spans="12:21" ht="15" customHeight="1" x14ac:dyDescent="0.15">
      <c r="L6163" s="244" t="str">
        <f t="shared" si="864"/>
        <v/>
      </c>
      <c r="M6163" s="245" t="str">
        <f t="shared" si="865"/>
        <v/>
      </c>
      <c r="N6163" s="244" t="str">
        <f t="shared" si="866"/>
        <v/>
      </c>
      <c r="O6163" s="244" t="str">
        <f t="shared" si="867"/>
        <v/>
      </c>
      <c r="P6163">
        <f>IF($I6163&lt;&gt;"",$I6163,IF($E6163="SGD",1,IF($E6163="USD",Settings!$B$22,IF($E6163="HKD",Settings!$B$23,1))))</f>
        <v>1</v>
      </c>
      <c r="Q6163">
        <f t="shared" si="868"/>
        <v>0</v>
      </c>
      <c r="R6163">
        <f t="shared" si="869"/>
        <v>0</v>
      </c>
      <c r="S6163" t="str">
        <f t="shared" si="870"/>
        <v/>
      </c>
      <c r="T6163" t="str">
        <f t="shared" si="871"/>
        <v/>
      </c>
      <c r="U6163" t="str">
        <f t="shared" si="872"/>
        <v/>
      </c>
    </row>
    <row r="6164" spans="12:21" ht="15" customHeight="1" x14ac:dyDescent="0.15">
      <c r="L6164" s="244" t="str">
        <f t="shared" si="864"/>
        <v/>
      </c>
      <c r="M6164" s="245" t="str">
        <f t="shared" si="865"/>
        <v/>
      </c>
      <c r="N6164" s="244" t="str">
        <f t="shared" si="866"/>
        <v/>
      </c>
      <c r="O6164" s="244" t="str">
        <f t="shared" si="867"/>
        <v/>
      </c>
      <c r="P6164">
        <f>IF($I6164&lt;&gt;"",$I6164,IF($E6164="SGD",1,IF($E6164="USD",Settings!$B$22,IF($E6164="HKD",Settings!$B$23,1))))</f>
        <v>1</v>
      </c>
      <c r="Q6164">
        <f t="shared" si="868"/>
        <v>0</v>
      </c>
      <c r="R6164">
        <f t="shared" si="869"/>
        <v>0</v>
      </c>
      <c r="S6164" t="str">
        <f t="shared" si="870"/>
        <v/>
      </c>
      <c r="T6164" t="str">
        <f t="shared" si="871"/>
        <v/>
      </c>
      <c r="U6164" t="str">
        <f t="shared" si="872"/>
        <v/>
      </c>
    </row>
    <row r="6165" spans="12:21" ht="15" customHeight="1" x14ac:dyDescent="0.15">
      <c r="L6165" s="244" t="str">
        <f t="shared" si="864"/>
        <v/>
      </c>
      <c r="M6165" s="245" t="str">
        <f t="shared" si="865"/>
        <v/>
      </c>
      <c r="N6165" s="244" t="str">
        <f t="shared" si="866"/>
        <v/>
      </c>
      <c r="O6165" s="244" t="str">
        <f t="shared" si="867"/>
        <v/>
      </c>
      <c r="P6165">
        <f>IF($I6165&lt;&gt;"",$I6165,IF($E6165="SGD",1,IF($E6165="USD",Settings!$B$22,IF($E6165="HKD",Settings!$B$23,1))))</f>
        <v>1</v>
      </c>
      <c r="Q6165">
        <f t="shared" si="868"/>
        <v>0</v>
      </c>
      <c r="R6165">
        <f t="shared" si="869"/>
        <v>0</v>
      </c>
      <c r="S6165" t="str">
        <f t="shared" si="870"/>
        <v/>
      </c>
      <c r="T6165" t="str">
        <f t="shared" si="871"/>
        <v/>
      </c>
      <c r="U6165" t="str">
        <f t="shared" si="872"/>
        <v/>
      </c>
    </row>
    <row r="6166" spans="12:21" ht="15" customHeight="1" x14ac:dyDescent="0.15">
      <c r="L6166" s="244" t="str">
        <f t="shared" si="864"/>
        <v/>
      </c>
      <c r="M6166" s="245" t="str">
        <f t="shared" si="865"/>
        <v/>
      </c>
      <c r="N6166" s="244" t="str">
        <f t="shared" si="866"/>
        <v/>
      </c>
      <c r="O6166" s="244" t="str">
        <f t="shared" si="867"/>
        <v/>
      </c>
      <c r="P6166">
        <f>IF($I6166&lt;&gt;"",$I6166,IF($E6166="SGD",1,IF($E6166="USD",Settings!$B$22,IF($E6166="HKD",Settings!$B$23,1))))</f>
        <v>1</v>
      </c>
      <c r="Q6166">
        <f t="shared" si="868"/>
        <v>0</v>
      </c>
      <c r="R6166">
        <f t="shared" si="869"/>
        <v>0</v>
      </c>
      <c r="S6166" t="str">
        <f t="shared" si="870"/>
        <v/>
      </c>
      <c r="T6166" t="str">
        <f t="shared" si="871"/>
        <v/>
      </c>
      <c r="U6166" t="str">
        <f t="shared" si="872"/>
        <v/>
      </c>
    </row>
    <row r="6167" spans="12:21" ht="15" customHeight="1" x14ac:dyDescent="0.15">
      <c r="L6167" s="244" t="str">
        <f t="shared" si="864"/>
        <v/>
      </c>
      <c r="M6167" s="245" t="str">
        <f t="shared" si="865"/>
        <v/>
      </c>
      <c r="N6167" s="244" t="str">
        <f t="shared" si="866"/>
        <v/>
      </c>
      <c r="O6167" s="244" t="str">
        <f t="shared" si="867"/>
        <v/>
      </c>
      <c r="P6167">
        <f>IF($I6167&lt;&gt;"",$I6167,IF($E6167="SGD",1,IF($E6167="USD",Settings!$B$22,IF($E6167="HKD",Settings!$B$23,1))))</f>
        <v>1</v>
      </c>
      <c r="Q6167">
        <f t="shared" si="868"/>
        <v>0</v>
      </c>
      <c r="R6167">
        <f t="shared" si="869"/>
        <v>0</v>
      </c>
      <c r="S6167" t="str">
        <f t="shared" si="870"/>
        <v/>
      </c>
      <c r="T6167" t="str">
        <f t="shared" si="871"/>
        <v/>
      </c>
      <c r="U6167" t="str">
        <f t="shared" si="872"/>
        <v/>
      </c>
    </row>
    <row r="6168" spans="12:21" ht="15" customHeight="1" x14ac:dyDescent="0.15">
      <c r="L6168" s="244" t="str">
        <f t="shared" si="864"/>
        <v/>
      </c>
      <c r="M6168" s="245" t="str">
        <f t="shared" si="865"/>
        <v/>
      </c>
      <c r="N6168" s="244" t="str">
        <f t="shared" si="866"/>
        <v/>
      </c>
      <c r="O6168" s="244" t="str">
        <f t="shared" si="867"/>
        <v/>
      </c>
      <c r="P6168">
        <f>IF($I6168&lt;&gt;"",$I6168,IF($E6168="SGD",1,IF($E6168="USD",Settings!$B$22,IF($E6168="HKD",Settings!$B$23,1))))</f>
        <v>1</v>
      </c>
      <c r="Q6168">
        <f t="shared" si="868"/>
        <v>0</v>
      </c>
      <c r="R6168">
        <f t="shared" si="869"/>
        <v>0</v>
      </c>
      <c r="S6168" t="str">
        <f t="shared" si="870"/>
        <v/>
      </c>
      <c r="T6168" t="str">
        <f t="shared" si="871"/>
        <v/>
      </c>
      <c r="U6168" t="str">
        <f t="shared" si="872"/>
        <v/>
      </c>
    </row>
    <row r="6169" spans="12:21" ht="15" customHeight="1" x14ac:dyDescent="0.15">
      <c r="L6169" s="244" t="str">
        <f t="shared" si="864"/>
        <v/>
      </c>
      <c r="M6169" s="245" t="str">
        <f t="shared" si="865"/>
        <v/>
      </c>
      <c r="N6169" s="244" t="str">
        <f t="shared" si="866"/>
        <v/>
      </c>
      <c r="O6169" s="244" t="str">
        <f t="shared" si="867"/>
        <v/>
      </c>
      <c r="P6169">
        <f>IF($I6169&lt;&gt;"",$I6169,IF($E6169="SGD",1,IF($E6169="USD",Settings!$B$22,IF($E6169="HKD",Settings!$B$23,1))))</f>
        <v>1</v>
      </c>
      <c r="Q6169">
        <f t="shared" si="868"/>
        <v>0</v>
      </c>
      <c r="R6169">
        <f t="shared" si="869"/>
        <v>0</v>
      </c>
      <c r="S6169" t="str">
        <f t="shared" si="870"/>
        <v/>
      </c>
      <c r="T6169" t="str">
        <f t="shared" si="871"/>
        <v/>
      </c>
      <c r="U6169" t="str">
        <f t="shared" si="872"/>
        <v/>
      </c>
    </row>
    <row r="6170" spans="12:21" ht="15" customHeight="1" x14ac:dyDescent="0.15">
      <c r="L6170" s="244" t="str">
        <f t="shared" si="864"/>
        <v/>
      </c>
      <c r="M6170" s="245" t="str">
        <f t="shared" si="865"/>
        <v/>
      </c>
      <c r="N6170" s="244" t="str">
        <f t="shared" si="866"/>
        <v/>
      </c>
      <c r="O6170" s="244" t="str">
        <f t="shared" si="867"/>
        <v/>
      </c>
      <c r="P6170">
        <f>IF($I6170&lt;&gt;"",$I6170,IF($E6170="SGD",1,IF($E6170="USD",Settings!$B$22,IF($E6170="HKD",Settings!$B$23,1))))</f>
        <v>1</v>
      </c>
      <c r="Q6170">
        <f t="shared" si="868"/>
        <v>0</v>
      </c>
      <c r="R6170">
        <f t="shared" si="869"/>
        <v>0</v>
      </c>
      <c r="S6170" t="str">
        <f t="shared" si="870"/>
        <v/>
      </c>
      <c r="T6170" t="str">
        <f t="shared" si="871"/>
        <v/>
      </c>
      <c r="U6170" t="str">
        <f t="shared" si="872"/>
        <v/>
      </c>
    </row>
    <row r="6171" spans="12:21" ht="15" customHeight="1" x14ac:dyDescent="0.15">
      <c r="L6171" s="244" t="str">
        <f t="shared" si="864"/>
        <v/>
      </c>
      <c r="M6171" s="245" t="str">
        <f t="shared" si="865"/>
        <v/>
      </c>
      <c r="N6171" s="244" t="str">
        <f t="shared" si="866"/>
        <v/>
      </c>
      <c r="O6171" s="244" t="str">
        <f t="shared" si="867"/>
        <v/>
      </c>
      <c r="P6171">
        <f>IF($I6171&lt;&gt;"",$I6171,IF($E6171="SGD",1,IF($E6171="USD",Settings!$B$22,IF($E6171="HKD",Settings!$B$23,1))))</f>
        <v>1</v>
      </c>
      <c r="Q6171">
        <f t="shared" si="868"/>
        <v>0</v>
      </c>
      <c r="R6171">
        <f t="shared" si="869"/>
        <v>0</v>
      </c>
      <c r="S6171" t="str">
        <f t="shared" si="870"/>
        <v/>
      </c>
      <c r="T6171" t="str">
        <f t="shared" si="871"/>
        <v/>
      </c>
      <c r="U6171" t="str">
        <f t="shared" si="872"/>
        <v/>
      </c>
    </row>
    <row r="6172" spans="12:21" ht="15" customHeight="1" x14ac:dyDescent="0.15">
      <c r="L6172" s="244" t="str">
        <f t="shared" si="864"/>
        <v/>
      </c>
      <c r="M6172" s="245" t="str">
        <f t="shared" si="865"/>
        <v/>
      </c>
      <c r="N6172" s="244" t="str">
        <f t="shared" si="866"/>
        <v/>
      </c>
      <c r="O6172" s="244" t="str">
        <f t="shared" si="867"/>
        <v/>
      </c>
      <c r="P6172">
        <f>IF($I6172&lt;&gt;"",$I6172,IF($E6172="SGD",1,IF($E6172="USD",Settings!$B$22,IF($E6172="HKD",Settings!$B$23,1))))</f>
        <v>1</v>
      </c>
      <c r="Q6172">
        <f t="shared" si="868"/>
        <v>0</v>
      </c>
      <c r="R6172">
        <f t="shared" si="869"/>
        <v>0</v>
      </c>
      <c r="S6172" t="str">
        <f t="shared" si="870"/>
        <v/>
      </c>
      <c r="T6172" t="str">
        <f t="shared" si="871"/>
        <v/>
      </c>
      <c r="U6172" t="str">
        <f t="shared" si="872"/>
        <v/>
      </c>
    </row>
    <row r="6173" spans="12:21" ht="15" customHeight="1" x14ac:dyDescent="0.15">
      <c r="L6173" s="244" t="str">
        <f t="shared" si="864"/>
        <v/>
      </c>
      <c r="M6173" s="245" t="str">
        <f t="shared" si="865"/>
        <v/>
      </c>
      <c r="N6173" s="244" t="str">
        <f t="shared" si="866"/>
        <v/>
      </c>
      <c r="O6173" s="244" t="str">
        <f t="shared" si="867"/>
        <v/>
      </c>
      <c r="P6173">
        <f>IF($I6173&lt;&gt;"",$I6173,IF($E6173="SGD",1,IF($E6173="USD",Settings!$B$22,IF($E6173="HKD",Settings!$B$23,1))))</f>
        <v>1</v>
      </c>
      <c r="Q6173">
        <f t="shared" si="868"/>
        <v>0</v>
      </c>
      <c r="R6173">
        <f t="shared" si="869"/>
        <v>0</v>
      </c>
      <c r="S6173" t="str">
        <f t="shared" si="870"/>
        <v/>
      </c>
      <c r="T6173" t="str">
        <f t="shared" si="871"/>
        <v/>
      </c>
      <c r="U6173" t="str">
        <f t="shared" si="872"/>
        <v/>
      </c>
    </row>
    <row r="6174" spans="12:21" ht="15" customHeight="1" x14ac:dyDescent="0.15">
      <c r="L6174" s="244" t="str">
        <f t="shared" si="864"/>
        <v/>
      </c>
      <c r="M6174" s="245" t="str">
        <f t="shared" si="865"/>
        <v/>
      </c>
      <c r="N6174" s="244" t="str">
        <f t="shared" si="866"/>
        <v/>
      </c>
      <c r="O6174" s="244" t="str">
        <f t="shared" si="867"/>
        <v/>
      </c>
      <c r="P6174">
        <f>IF($I6174&lt;&gt;"",$I6174,IF($E6174="SGD",1,IF($E6174="USD",Settings!$B$22,IF($E6174="HKD",Settings!$B$23,1))))</f>
        <v>1</v>
      </c>
      <c r="Q6174">
        <f t="shared" si="868"/>
        <v>0</v>
      </c>
      <c r="R6174">
        <f t="shared" si="869"/>
        <v>0</v>
      </c>
      <c r="S6174" t="str">
        <f t="shared" si="870"/>
        <v/>
      </c>
      <c r="T6174" t="str">
        <f t="shared" si="871"/>
        <v/>
      </c>
      <c r="U6174" t="str">
        <f t="shared" si="872"/>
        <v/>
      </c>
    </row>
    <row r="6175" spans="12:21" ht="15" customHeight="1" x14ac:dyDescent="0.15">
      <c r="L6175" s="244" t="str">
        <f t="shared" si="864"/>
        <v/>
      </c>
      <c r="M6175" s="245" t="str">
        <f t="shared" si="865"/>
        <v/>
      </c>
      <c r="N6175" s="244" t="str">
        <f t="shared" si="866"/>
        <v/>
      </c>
      <c r="O6175" s="244" t="str">
        <f t="shared" si="867"/>
        <v/>
      </c>
      <c r="P6175">
        <f>IF($I6175&lt;&gt;"",$I6175,IF($E6175="SGD",1,IF($E6175="USD",Settings!$B$22,IF($E6175="HKD",Settings!$B$23,1))))</f>
        <v>1</v>
      </c>
      <c r="Q6175">
        <f t="shared" si="868"/>
        <v>0</v>
      </c>
      <c r="R6175">
        <f t="shared" si="869"/>
        <v>0</v>
      </c>
      <c r="S6175" t="str">
        <f t="shared" si="870"/>
        <v/>
      </c>
      <c r="T6175" t="str">
        <f t="shared" si="871"/>
        <v/>
      </c>
      <c r="U6175" t="str">
        <f t="shared" si="872"/>
        <v/>
      </c>
    </row>
    <row r="6176" spans="12:21" ht="15" customHeight="1" x14ac:dyDescent="0.15">
      <c r="L6176" s="244" t="str">
        <f t="shared" si="864"/>
        <v/>
      </c>
      <c r="M6176" s="245" t="str">
        <f t="shared" si="865"/>
        <v/>
      </c>
      <c r="N6176" s="244" t="str">
        <f t="shared" si="866"/>
        <v/>
      </c>
      <c r="O6176" s="244" t="str">
        <f t="shared" si="867"/>
        <v/>
      </c>
      <c r="P6176">
        <f>IF($I6176&lt;&gt;"",$I6176,IF($E6176="SGD",1,IF($E6176="USD",Settings!$B$22,IF($E6176="HKD",Settings!$B$23,1))))</f>
        <v>1</v>
      </c>
      <c r="Q6176">
        <f t="shared" si="868"/>
        <v>0</v>
      </c>
      <c r="R6176">
        <f t="shared" si="869"/>
        <v>0</v>
      </c>
      <c r="S6176" t="str">
        <f t="shared" si="870"/>
        <v/>
      </c>
      <c r="T6176" t="str">
        <f t="shared" si="871"/>
        <v/>
      </c>
      <c r="U6176" t="str">
        <f t="shared" si="872"/>
        <v/>
      </c>
    </row>
    <row r="6177" spans="12:21" ht="15" customHeight="1" x14ac:dyDescent="0.15">
      <c r="L6177" s="244" t="str">
        <f t="shared" si="864"/>
        <v/>
      </c>
      <c r="M6177" s="245" t="str">
        <f t="shared" si="865"/>
        <v/>
      </c>
      <c r="N6177" s="244" t="str">
        <f t="shared" si="866"/>
        <v/>
      </c>
      <c r="O6177" s="244" t="str">
        <f t="shared" si="867"/>
        <v/>
      </c>
      <c r="P6177">
        <f>IF($I6177&lt;&gt;"",$I6177,IF($E6177="SGD",1,IF($E6177="USD",Settings!$B$22,IF($E6177="HKD",Settings!$B$23,1))))</f>
        <v>1</v>
      </c>
      <c r="Q6177">
        <f t="shared" si="868"/>
        <v>0</v>
      </c>
      <c r="R6177">
        <f t="shared" si="869"/>
        <v>0</v>
      </c>
      <c r="S6177" t="str">
        <f t="shared" si="870"/>
        <v/>
      </c>
      <c r="T6177" t="str">
        <f t="shared" si="871"/>
        <v/>
      </c>
      <c r="U6177" t="str">
        <f t="shared" si="872"/>
        <v/>
      </c>
    </row>
    <row r="6178" spans="12:21" ht="15" customHeight="1" x14ac:dyDescent="0.15">
      <c r="L6178" s="244" t="str">
        <f t="shared" si="864"/>
        <v/>
      </c>
      <c r="M6178" s="245" t="str">
        <f t="shared" si="865"/>
        <v/>
      </c>
      <c r="N6178" s="244" t="str">
        <f t="shared" si="866"/>
        <v/>
      </c>
      <c r="O6178" s="244" t="str">
        <f t="shared" si="867"/>
        <v/>
      </c>
      <c r="P6178">
        <f>IF($I6178&lt;&gt;"",$I6178,IF($E6178="SGD",1,IF($E6178="USD",Settings!$B$22,IF($E6178="HKD",Settings!$B$23,1))))</f>
        <v>1</v>
      </c>
      <c r="Q6178">
        <f t="shared" si="868"/>
        <v>0</v>
      </c>
      <c r="R6178">
        <f t="shared" si="869"/>
        <v>0</v>
      </c>
      <c r="S6178" t="str">
        <f t="shared" si="870"/>
        <v/>
      </c>
      <c r="T6178" t="str">
        <f t="shared" si="871"/>
        <v/>
      </c>
      <c r="U6178" t="str">
        <f t="shared" si="872"/>
        <v/>
      </c>
    </row>
    <row r="6179" spans="12:21" ht="15" customHeight="1" x14ac:dyDescent="0.15">
      <c r="L6179" s="244" t="str">
        <f t="shared" si="864"/>
        <v/>
      </c>
      <c r="M6179" s="245" t="str">
        <f t="shared" si="865"/>
        <v/>
      </c>
      <c r="N6179" s="244" t="str">
        <f t="shared" si="866"/>
        <v/>
      </c>
      <c r="O6179" s="244" t="str">
        <f t="shared" si="867"/>
        <v/>
      </c>
      <c r="P6179">
        <f>IF($I6179&lt;&gt;"",$I6179,IF($E6179="SGD",1,IF($E6179="USD",Settings!$B$22,IF($E6179="HKD",Settings!$B$23,1))))</f>
        <v>1</v>
      </c>
      <c r="Q6179">
        <f t="shared" si="868"/>
        <v>0</v>
      </c>
      <c r="R6179">
        <f t="shared" si="869"/>
        <v>0</v>
      </c>
      <c r="S6179" t="str">
        <f t="shared" si="870"/>
        <v/>
      </c>
      <c r="T6179" t="str">
        <f t="shared" si="871"/>
        <v/>
      </c>
      <c r="U6179" t="str">
        <f t="shared" si="872"/>
        <v/>
      </c>
    </row>
    <row r="6180" spans="12:21" ht="15" customHeight="1" x14ac:dyDescent="0.15">
      <c r="L6180" s="244" t="str">
        <f t="shared" si="864"/>
        <v/>
      </c>
      <c r="M6180" s="245" t="str">
        <f t="shared" si="865"/>
        <v/>
      </c>
      <c r="N6180" s="244" t="str">
        <f t="shared" si="866"/>
        <v/>
      </c>
      <c r="O6180" s="244" t="str">
        <f t="shared" si="867"/>
        <v/>
      </c>
      <c r="P6180">
        <f>IF($I6180&lt;&gt;"",$I6180,IF($E6180="SGD",1,IF($E6180="USD",Settings!$B$22,IF($E6180="HKD",Settings!$B$23,1))))</f>
        <v>1</v>
      </c>
      <c r="Q6180">
        <f t="shared" si="868"/>
        <v>0</v>
      </c>
      <c r="R6180">
        <f t="shared" si="869"/>
        <v>0</v>
      </c>
      <c r="S6180" t="str">
        <f t="shared" si="870"/>
        <v/>
      </c>
      <c r="T6180" t="str">
        <f t="shared" si="871"/>
        <v/>
      </c>
      <c r="U6180" t="str">
        <f t="shared" si="872"/>
        <v/>
      </c>
    </row>
    <row r="6181" spans="12:21" ht="15" customHeight="1" x14ac:dyDescent="0.15">
      <c r="L6181" s="244" t="str">
        <f t="shared" si="864"/>
        <v/>
      </c>
      <c r="M6181" s="245" t="str">
        <f t="shared" si="865"/>
        <v/>
      </c>
      <c r="N6181" s="244" t="str">
        <f t="shared" si="866"/>
        <v/>
      </c>
      <c r="O6181" s="244" t="str">
        <f t="shared" si="867"/>
        <v/>
      </c>
      <c r="P6181">
        <f>IF($I6181&lt;&gt;"",$I6181,IF($E6181="SGD",1,IF($E6181="USD",Settings!$B$22,IF($E6181="HKD",Settings!$B$23,1))))</f>
        <v>1</v>
      </c>
      <c r="Q6181">
        <f t="shared" si="868"/>
        <v>0</v>
      </c>
      <c r="R6181">
        <f t="shared" si="869"/>
        <v>0</v>
      </c>
      <c r="S6181" t="str">
        <f t="shared" si="870"/>
        <v/>
      </c>
      <c r="T6181" t="str">
        <f t="shared" si="871"/>
        <v/>
      </c>
      <c r="U6181" t="str">
        <f t="shared" si="872"/>
        <v/>
      </c>
    </row>
    <row r="6182" spans="12:21" ht="15" customHeight="1" x14ac:dyDescent="0.15">
      <c r="L6182" s="244" t="str">
        <f t="shared" si="864"/>
        <v/>
      </c>
      <c r="M6182" s="245" t="str">
        <f t="shared" si="865"/>
        <v/>
      </c>
      <c r="N6182" s="244" t="str">
        <f t="shared" si="866"/>
        <v/>
      </c>
      <c r="O6182" s="244" t="str">
        <f t="shared" si="867"/>
        <v/>
      </c>
      <c r="P6182">
        <f>IF($I6182&lt;&gt;"",$I6182,IF($E6182="SGD",1,IF($E6182="USD",Settings!$B$22,IF($E6182="HKD",Settings!$B$23,1))))</f>
        <v>1</v>
      </c>
      <c r="Q6182">
        <f t="shared" si="868"/>
        <v>0</v>
      </c>
      <c r="R6182">
        <f t="shared" si="869"/>
        <v>0</v>
      </c>
      <c r="S6182" t="str">
        <f t="shared" si="870"/>
        <v/>
      </c>
      <c r="T6182" t="str">
        <f t="shared" si="871"/>
        <v/>
      </c>
      <c r="U6182" t="str">
        <f t="shared" si="872"/>
        <v/>
      </c>
    </row>
    <row r="6183" spans="12:21" ht="15" customHeight="1" x14ac:dyDescent="0.15">
      <c r="L6183" s="244" t="str">
        <f t="shared" si="864"/>
        <v/>
      </c>
      <c r="M6183" s="245" t="str">
        <f t="shared" si="865"/>
        <v/>
      </c>
      <c r="N6183" s="244" t="str">
        <f t="shared" si="866"/>
        <v/>
      </c>
      <c r="O6183" s="244" t="str">
        <f t="shared" si="867"/>
        <v/>
      </c>
      <c r="P6183">
        <f>IF($I6183&lt;&gt;"",$I6183,IF($E6183="SGD",1,IF($E6183="USD",Settings!$B$22,IF($E6183="HKD",Settings!$B$23,1))))</f>
        <v>1</v>
      </c>
      <c r="Q6183">
        <f t="shared" si="868"/>
        <v>0</v>
      </c>
      <c r="R6183">
        <f t="shared" si="869"/>
        <v>0</v>
      </c>
      <c r="S6183" t="str">
        <f t="shared" si="870"/>
        <v/>
      </c>
      <c r="T6183" t="str">
        <f t="shared" si="871"/>
        <v/>
      </c>
      <c r="U6183" t="str">
        <f t="shared" si="872"/>
        <v/>
      </c>
    </row>
    <row r="6184" spans="12:21" ht="15" customHeight="1" x14ac:dyDescent="0.15">
      <c r="L6184" s="244" t="str">
        <f t="shared" si="864"/>
        <v/>
      </c>
      <c r="M6184" s="245" t="str">
        <f t="shared" si="865"/>
        <v/>
      </c>
      <c r="N6184" s="244" t="str">
        <f t="shared" si="866"/>
        <v/>
      </c>
      <c r="O6184" s="244" t="str">
        <f t="shared" si="867"/>
        <v/>
      </c>
      <c r="P6184">
        <f>IF($I6184&lt;&gt;"",$I6184,IF($E6184="SGD",1,IF($E6184="USD",Settings!$B$22,IF($E6184="HKD",Settings!$B$23,1))))</f>
        <v>1</v>
      </c>
      <c r="Q6184">
        <f t="shared" si="868"/>
        <v>0</v>
      </c>
      <c r="R6184">
        <f t="shared" si="869"/>
        <v>0</v>
      </c>
      <c r="S6184" t="str">
        <f t="shared" si="870"/>
        <v/>
      </c>
      <c r="T6184" t="str">
        <f t="shared" si="871"/>
        <v/>
      </c>
      <c r="U6184" t="str">
        <f t="shared" si="872"/>
        <v/>
      </c>
    </row>
    <row r="6185" spans="12:21" ht="15" customHeight="1" x14ac:dyDescent="0.15">
      <c r="L6185" s="244" t="str">
        <f t="shared" ref="L6185:L6248" si="873">IF(OR(B6185="",C6185="",E6185=""),"",B6185&amp;":"&amp;C6185&amp;":"&amp;E6185)</f>
        <v/>
      </c>
      <c r="M6185" s="245" t="str">
        <f t="shared" ref="M6185:M6248" si="874">IF(A6185="","",A6185*D6185)</f>
        <v/>
      </c>
      <c r="N6185" s="244" t="str">
        <f t="shared" ref="N6185:N6248" si="875">IF(A6185="","",IF(OR(A6185=1,A6185=0),J6185,0))</f>
        <v/>
      </c>
      <c r="O6185" s="244" t="str">
        <f t="shared" ref="O6185:O6248" si="876">IF(A6185="","",IF(A6185=-1,J6185,0))</f>
        <v/>
      </c>
      <c r="P6185">
        <f>IF($I6185&lt;&gt;"",$I6185,IF($E6185="SGD",1,IF($E6185="USD",Settings!$B$22,IF($E6185="HKD",Settings!$B$23,1))))</f>
        <v>1</v>
      </c>
      <c r="Q6185">
        <f t="shared" ref="Q6185:Q6248" si="877">IF($L6185="",0,($O6185-$N6185+IF($A6185=2,$J6185,0))*$P6185)</f>
        <v>0</v>
      </c>
      <c r="R6185">
        <f t="shared" ref="R6185:R6248" si="878">IF($L6185="",0,IF($A6185=2,$J6185*$P6185,0))</f>
        <v>0</v>
      </c>
      <c r="S6185" t="str">
        <f t="shared" si="870"/>
        <v/>
      </c>
      <c r="T6185" t="str">
        <f t="shared" si="871"/>
        <v/>
      </c>
      <c r="U6185" t="str">
        <f t="shared" si="872"/>
        <v/>
      </c>
    </row>
    <row r="6186" spans="12:21" ht="15" customHeight="1" x14ac:dyDescent="0.15">
      <c r="L6186" s="244" t="str">
        <f t="shared" si="873"/>
        <v/>
      </c>
      <c r="M6186" s="245" t="str">
        <f t="shared" si="874"/>
        <v/>
      </c>
      <c r="N6186" s="244" t="str">
        <f t="shared" si="875"/>
        <v/>
      </c>
      <c r="O6186" s="244" t="str">
        <f t="shared" si="876"/>
        <v/>
      </c>
      <c r="P6186">
        <f>IF($I6186&lt;&gt;"",$I6186,IF($E6186="SGD",1,IF($E6186="USD",Settings!$B$22,IF($E6186="HKD",Settings!$B$23,1))))</f>
        <v>1</v>
      </c>
      <c r="Q6186">
        <f t="shared" si="877"/>
        <v>0</v>
      </c>
      <c r="R6186">
        <f t="shared" si="878"/>
        <v>0</v>
      </c>
      <c r="S6186" t="str">
        <f t="shared" si="870"/>
        <v/>
      </c>
      <c r="T6186" t="str">
        <f t="shared" si="871"/>
        <v/>
      </c>
      <c r="U6186" t="str">
        <f t="shared" si="872"/>
        <v/>
      </c>
    </row>
    <row r="6187" spans="12:21" ht="15" customHeight="1" x14ac:dyDescent="0.15">
      <c r="L6187" s="244" t="str">
        <f t="shared" si="873"/>
        <v/>
      </c>
      <c r="M6187" s="245" t="str">
        <f t="shared" si="874"/>
        <v/>
      </c>
      <c r="N6187" s="244" t="str">
        <f t="shared" si="875"/>
        <v/>
      </c>
      <c r="O6187" s="244" t="str">
        <f t="shared" si="876"/>
        <v/>
      </c>
      <c r="P6187">
        <f>IF($I6187&lt;&gt;"",$I6187,IF($E6187="SGD",1,IF($E6187="USD",Settings!$B$22,IF($E6187="HKD",Settings!$B$23,1))))</f>
        <v>1</v>
      </c>
      <c r="Q6187">
        <f t="shared" si="877"/>
        <v>0</v>
      </c>
      <c r="R6187">
        <f t="shared" si="878"/>
        <v>0</v>
      </c>
      <c r="S6187" t="str">
        <f t="shared" si="870"/>
        <v/>
      </c>
      <c r="T6187" t="str">
        <f t="shared" si="871"/>
        <v/>
      </c>
      <c r="U6187" t="str">
        <f t="shared" si="872"/>
        <v/>
      </c>
    </row>
    <row r="6188" spans="12:21" ht="15" customHeight="1" x14ac:dyDescent="0.15">
      <c r="L6188" s="244" t="str">
        <f t="shared" si="873"/>
        <v/>
      </c>
      <c r="M6188" s="245" t="str">
        <f t="shared" si="874"/>
        <v/>
      </c>
      <c r="N6188" s="244" t="str">
        <f t="shared" si="875"/>
        <v/>
      </c>
      <c r="O6188" s="244" t="str">
        <f t="shared" si="876"/>
        <v/>
      </c>
      <c r="P6188">
        <f>IF($I6188&lt;&gt;"",$I6188,IF($E6188="SGD",1,IF($E6188="USD",Settings!$B$22,IF($E6188="HKD",Settings!$B$23,1))))</f>
        <v>1</v>
      </c>
      <c r="Q6188">
        <f t="shared" si="877"/>
        <v>0</v>
      </c>
      <c r="R6188">
        <f t="shared" si="878"/>
        <v>0</v>
      </c>
      <c r="S6188" t="str">
        <f t="shared" si="870"/>
        <v/>
      </c>
      <c r="T6188" t="str">
        <f t="shared" si="871"/>
        <v/>
      </c>
      <c r="U6188" t="str">
        <f t="shared" si="872"/>
        <v/>
      </c>
    </row>
    <row r="6189" spans="12:21" ht="15" customHeight="1" x14ac:dyDescent="0.15">
      <c r="L6189" s="244" t="str">
        <f t="shared" si="873"/>
        <v/>
      </c>
      <c r="M6189" s="245" t="str">
        <f t="shared" si="874"/>
        <v/>
      </c>
      <c r="N6189" s="244" t="str">
        <f t="shared" si="875"/>
        <v/>
      </c>
      <c r="O6189" s="244" t="str">
        <f t="shared" si="876"/>
        <v/>
      </c>
      <c r="P6189">
        <f>IF($I6189&lt;&gt;"",$I6189,IF($E6189="SGD",1,IF($E6189="USD",Settings!$B$22,IF($E6189="HKD",Settings!$B$23,1))))</f>
        <v>1</v>
      </c>
      <c r="Q6189">
        <f t="shared" si="877"/>
        <v>0</v>
      </c>
      <c r="R6189">
        <f t="shared" si="878"/>
        <v>0</v>
      </c>
      <c r="S6189" t="str">
        <f t="shared" si="870"/>
        <v/>
      </c>
      <c r="T6189" t="str">
        <f t="shared" si="871"/>
        <v/>
      </c>
      <c r="U6189" t="str">
        <f t="shared" si="872"/>
        <v/>
      </c>
    </row>
    <row r="6190" spans="12:21" ht="15" customHeight="1" x14ac:dyDescent="0.15">
      <c r="L6190" s="244" t="str">
        <f t="shared" si="873"/>
        <v/>
      </c>
      <c r="M6190" s="245" t="str">
        <f t="shared" si="874"/>
        <v/>
      </c>
      <c r="N6190" s="244" t="str">
        <f t="shared" si="875"/>
        <v/>
      </c>
      <c r="O6190" s="244" t="str">
        <f t="shared" si="876"/>
        <v/>
      </c>
      <c r="P6190">
        <f>IF($I6190&lt;&gt;"",$I6190,IF($E6190="SGD",1,IF($E6190="USD",Settings!$B$22,IF($E6190="HKD",Settings!$B$23,1))))</f>
        <v>1</v>
      </c>
      <c r="Q6190">
        <f t="shared" si="877"/>
        <v>0</v>
      </c>
      <c r="R6190">
        <f t="shared" si="878"/>
        <v>0</v>
      </c>
      <c r="S6190" t="str">
        <f t="shared" si="870"/>
        <v/>
      </c>
      <c r="T6190" t="str">
        <f t="shared" si="871"/>
        <v/>
      </c>
      <c r="U6190" t="str">
        <f t="shared" si="872"/>
        <v/>
      </c>
    </row>
    <row r="6191" spans="12:21" ht="15" customHeight="1" x14ac:dyDescent="0.15">
      <c r="L6191" s="244" t="str">
        <f t="shared" si="873"/>
        <v/>
      </c>
      <c r="M6191" s="245" t="str">
        <f t="shared" si="874"/>
        <v/>
      </c>
      <c r="N6191" s="244" t="str">
        <f t="shared" si="875"/>
        <v/>
      </c>
      <c r="O6191" s="244" t="str">
        <f t="shared" si="876"/>
        <v/>
      </c>
      <c r="P6191">
        <f>IF($I6191&lt;&gt;"",$I6191,IF($E6191="SGD",1,IF($E6191="USD",Settings!$B$22,IF($E6191="HKD",Settings!$B$23,1))))</f>
        <v>1</v>
      </c>
      <c r="Q6191">
        <f t="shared" si="877"/>
        <v>0</v>
      </c>
      <c r="R6191">
        <f t="shared" si="878"/>
        <v>0</v>
      </c>
      <c r="S6191" t="str">
        <f t="shared" si="870"/>
        <v/>
      </c>
      <c r="T6191" t="str">
        <f t="shared" si="871"/>
        <v/>
      </c>
      <c r="U6191" t="str">
        <f t="shared" si="872"/>
        <v/>
      </c>
    </row>
    <row r="6192" spans="12:21" ht="15" customHeight="1" x14ac:dyDescent="0.15">
      <c r="L6192" s="244" t="str">
        <f t="shared" si="873"/>
        <v/>
      </c>
      <c r="M6192" s="245" t="str">
        <f t="shared" si="874"/>
        <v/>
      </c>
      <c r="N6192" s="244" t="str">
        <f t="shared" si="875"/>
        <v/>
      </c>
      <c r="O6192" s="244" t="str">
        <f t="shared" si="876"/>
        <v/>
      </c>
      <c r="P6192">
        <f>IF($I6192&lt;&gt;"",$I6192,IF($E6192="SGD",1,IF($E6192="USD",Settings!$B$22,IF($E6192="HKD",Settings!$B$23,1))))</f>
        <v>1</v>
      </c>
      <c r="Q6192">
        <f t="shared" si="877"/>
        <v>0</v>
      </c>
      <c r="R6192">
        <f t="shared" si="878"/>
        <v>0</v>
      </c>
      <c r="S6192" t="str">
        <f t="shared" si="870"/>
        <v/>
      </c>
      <c r="T6192" t="str">
        <f t="shared" si="871"/>
        <v/>
      </c>
      <c r="U6192" t="str">
        <f t="shared" si="872"/>
        <v/>
      </c>
    </row>
    <row r="6193" spans="12:21" ht="15" customHeight="1" x14ac:dyDescent="0.15">
      <c r="L6193" s="244" t="str">
        <f t="shared" si="873"/>
        <v/>
      </c>
      <c r="M6193" s="245" t="str">
        <f t="shared" si="874"/>
        <v/>
      </c>
      <c r="N6193" s="244" t="str">
        <f t="shared" si="875"/>
        <v/>
      </c>
      <c r="O6193" s="244" t="str">
        <f t="shared" si="876"/>
        <v/>
      </c>
      <c r="P6193">
        <f>IF($I6193&lt;&gt;"",$I6193,IF($E6193="SGD",1,IF($E6193="USD",Settings!$B$22,IF($E6193="HKD",Settings!$B$23,1))))</f>
        <v>1</v>
      </c>
      <c r="Q6193">
        <f t="shared" si="877"/>
        <v>0</v>
      </c>
      <c r="R6193">
        <f t="shared" si="878"/>
        <v>0</v>
      </c>
      <c r="S6193" t="str">
        <f t="shared" si="870"/>
        <v/>
      </c>
      <c r="T6193" t="str">
        <f t="shared" si="871"/>
        <v/>
      </c>
      <c r="U6193" t="str">
        <f t="shared" si="872"/>
        <v/>
      </c>
    </row>
    <row r="6194" spans="12:21" ht="15" customHeight="1" x14ac:dyDescent="0.15">
      <c r="L6194" s="244" t="str">
        <f t="shared" si="873"/>
        <v/>
      </c>
      <c r="M6194" s="245" t="str">
        <f t="shared" si="874"/>
        <v/>
      </c>
      <c r="N6194" s="244" t="str">
        <f t="shared" si="875"/>
        <v/>
      </c>
      <c r="O6194" s="244" t="str">
        <f t="shared" si="876"/>
        <v/>
      </c>
      <c r="P6194">
        <f>IF($I6194&lt;&gt;"",$I6194,IF($E6194="SGD",1,IF($E6194="USD",Settings!$B$22,IF($E6194="HKD",Settings!$B$23,1))))</f>
        <v>1</v>
      </c>
      <c r="Q6194">
        <f t="shared" si="877"/>
        <v>0</v>
      </c>
      <c r="R6194">
        <f t="shared" si="878"/>
        <v>0</v>
      </c>
      <c r="S6194" t="str">
        <f t="shared" si="870"/>
        <v/>
      </c>
      <c r="T6194" t="str">
        <f t="shared" si="871"/>
        <v/>
      </c>
      <c r="U6194" t="str">
        <f t="shared" si="872"/>
        <v/>
      </c>
    </row>
    <row r="6195" spans="12:21" ht="15" customHeight="1" x14ac:dyDescent="0.15">
      <c r="L6195" s="244" t="str">
        <f t="shared" si="873"/>
        <v/>
      </c>
      <c r="M6195" s="245" t="str">
        <f t="shared" si="874"/>
        <v/>
      </c>
      <c r="N6195" s="244" t="str">
        <f t="shared" si="875"/>
        <v/>
      </c>
      <c r="O6195" s="244" t="str">
        <f t="shared" si="876"/>
        <v/>
      </c>
      <c r="P6195">
        <f>IF($I6195&lt;&gt;"",$I6195,IF($E6195="SGD",1,IF($E6195="USD",Settings!$B$22,IF($E6195="HKD",Settings!$B$23,1))))</f>
        <v>1</v>
      </c>
      <c r="Q6195">
        <f t="shared" si="877"/>
        <v>0</v>
      </c>
      <c r="R6195">
        <f t="shared" si="878"/>
        <v>0</v>
      </c>
      <c r="S6195" t="str">
        <f t="shared" si="870"/>
        <v/>
      </c>
      <c r="T6195" t="str">
        <f t="shared" si="871"/>
        <v/>
      </c>
      <c r="U6195" t="str">
        <f t="shared" si="872"/>
        <v/>
      </c>
    </row>
    <row r="6196" spans="12:21" ht="15" customHeight="1" x14ac:dyDescent="0.15">
      <c r="L6196" s="244" t="str">
        <f t="shared" si="873"/>
        <v/>
      </c>
      <c r="M6196" s="245" t="str">
        <f t="shared" si="874"/>
        <v/>
      </c>
      <c r="N6196" s="244" t="str">
        <f t="shared" si="875"/>
        <v/>
      </c>
      <c r="O6196" s="244" t="str">
        <f t="shared" si="876"/>
        <v/>
      </c>
      <c r="P6196">
        <f>IF($I6196&lt;&gt;"",$I6196,IF($E6196="SGD",1,IF($E6196="USD",Settings!$B$22,IF($E6196="HKD",Settings!$B$23,1))))</f>
        <v>1</v>
      </c>
      <c r="Q6196">
        <f t="shared" si="877"/>
        <v>0</v>
      </c>
      <c r="R6196">
        <f t="shared" si="878"/>
        <v>0</v>
      </c>
      <c r="S6196" t="str">
        <f t="shared" si="870"/>
        <v/>
      </c>
      <c r="T6196" t="str">
        <f t="shared" si="871"/>
        <v/>
      </c>
      <c r="U6196" t="str">
        <f t="shared" si="872"/>
        <v/>
      </c>
    </row>
    <row r="6197" spans="12:21" ht="15" customHeight="1" x14ac:dyDescent="0.15">
      <c r="L6197" s="244" t="str">
        <f t="shared" si="873"/>
        <v/>
      </c>
      <c r="M6197" s="245" t="str">
        <f t="shared" si="874"/>
        <v/>
      </c>
      <c r="N6197" s="244" t="str">
        <f t="shared" si="875"/>
        <v/>
      </c>
      <c r="O6197" s="244" t="str">
        <f t="shared" si="876"/>
        <v/>
      </c>
      <c r="P6197">
        <f>IF($I6197&lt;&gt;"",$I6197,IF($E6197="SGD",1,IF($E6197="USD",Settings!$B$22,IF($E6197="HKD",Settings!$B$23,1))))</f>
        <v>1</v>
      </c>
      <c r="Q6197">
        <f t="shared" si="877"/>
        <v>0</v>
      </c>
      <c r="R6197">
        <f t="shared" si="878"/>
        <v>0</v>
      </c>
      <c r="S6197" t="str">
        <f t="shared" si="870"/>
        <v/>
      </c>
      <c r="T6197" t="str">
        <f t="shared" si="871"/>
        <v/>
      </c>
      <c r="U6197" t="str">
        <f t="shared" si="872"/>
        <v/>
      </c>
    </row>
    <row r="6198" spans="12:21" ht="15" customHeight="1" x14ac:dyDescent="0.15">
      <c r="L6198" s="244" t="str">
        <f t="shared" si="873"/>
        <v/>
      </c>
      <c r="M6198" s="245" t="str">
        <f t="shared" si="874"/>
        <v/>
      </c>
      <c r="N6198" s="244" t="str">
        <f t="shared" si="875"/>
        <v/>
      </c>
      <c r="O6198" s="244" t="str">
        <f t="shared" si="876"/>
        <v/>
      </c>
      <c r="P6198">
        <f>IF($I6198&lt;&gt;"",$I6198,IF($E6198="SGD",1,IF($E6198="USD",Settings!$B$22,IF($E6198="HKD",Settings!$B$23,1))))</f>
        <v>1</v>
      </c>
      <c r="Q6198">
        <f t="shared" si="877"/>
        <v>0</v>
      </c>
      <c r="R6198">
        <f t="shared" si="878"/>
        <v>0</v>
      </c>
      <c r="S6198" t="str">
        <f t="shared" si="870"/>
        <v/>
      </c>
      <c r="T6198" t="str">
        <f t="shared" si="871"/>
        <v/>
      </c>
      <c r="U6198" t="str">
        <f t="shared" si="872"/>
        <v/>
      </c>
    </row>
    <row r="6199" spans="12:21" ht="15" customHeight="1" x14ac:dyDescent="0.15">
      <c r="L6199" s="244" t="str">
        <f t="shared" si="873"/>
        <v/>
      </c>
      <c r="M6199" s="245" t="str">
        <f t="shared" si="874"/>
        <v/>
      </c>
      <c r="N6199" s="244" t="str">
        <f t="shared" si="875"/>
        <v/>
      </c>
      <c r="O6199" s="244" t="str">
        <f t="shared" si="876"/>
        <v/>
      </c>
      <c r="P6199">
        <f>IF($I6199&lt;&gt;"",$I6199,IF($E6199="SGD",1,IF($E6199="USD",Settings!$B$22,IF($E6199="HKD",Settings!$B$23,1))))</f>
        <v>1</v>
      </c>
      <c r="Q6199">
        <f t="shared" si="877"/>
        <v>0</v>
      </c>
      <c r="R6199">
        <f t="shared" si="878"/>
        <v>0</v>
      </c>
      <c r="S6199" t="str">
        <f t="shared" si="870"/>
        <v/>
      </c>
      <c r="T6199" t="str">
        <f t="shared" si="871"/>
        <v/>
      </c>
      <c r="U6199" t="str">
        <f t="shared" si="872"/>
        <v/>
      </c>
    </row>
    <row r="6200" spans="12:21" ht="15" customHeight="1" x14ac:dyDescent="0.15">
      <c r="L6200" s="244" t="str">
        <f t="shared" si="873"/>
        <v/>
      </c>
      <c r="M6200" s="245" t="str">
        <f t="shared" si="874"/>
        <v/>
      </c>
      <c r="N6200" s="244" t="str">
        <f t="shared" si="875"/>
        <v/>
      </c>
      <c r="O6200" s="244" t="str">
        <f t="shared" si="876"/>
        <v/>
      </c>
      <c r="P6200">
        <f>IF($I6200&lt;&gt;"",$I6200,IF($E6200="SGD",1,IF($E6200="USD",Settings!$B$22,IF($E6200="HKD",Settings!$B$23,1))))</f>
        <v>1</v>
      </c>
      <c r="Q6200">
        <f t="shared" si="877"/>
        <v>0</v>
      </c>
      <c r="R6200">
        <f t="shared" si="878"/>
        <v>0</v>
      </c>
      <c r="S6200" t="str">
        <f t="shared" si="870"/>
        <v/>
      </c>
      <c r="T6200" t="str">
        <f t="shared" si="871"/>
        <v/>
      </c>
      <c r="U6200" t="str">
        <f t="shared" si="872"/>
        <v/>
      </c>
    </row>
    <row r="6201" spans="12:21" ht="15" customHeight="1" x14ac:dyDescent="0.15">
      <c r="L6201" s="244" t="str">
        <f t="shared" si="873"/>
        <v/>
      </c>
      <c r="M6201" s="245" t="str">
        <f t="shared" si="874"/>
        <v/>
      </c>
      <c r="N6201" s="244" t="str">
        <f t="shared" si="875"/>
        <v/>
      </c>
      <c r="O6201" s="244" t="str">
        <f t="shared" si="876"/>
        <v/>
      </c>
      <c r="P6201">
        <f>IF($I6201&lt;&gt;"",$I6201,IF($E6201="SGD",1,IF($E6201="USD",Settings!$B$22,IF($E6201="HKD",Settings!$B$23,1))))</f>
        <v>1</v>
      </c>
      <c r="Q6201">
        <f t="shared" si="877"/>
        <v>0</v>
      </c>
      <c r="R6201">
        <f t="shared" si="878"/>
        <v>0</v>
      </c>
      <c r="S6201" t="str">
        <f t="shared" si="870"/>
        <v/>
      </c>
      <c r="T6201" t="str">
        <f t="shared" si="871"/>
        <v/>
      </c>
      <c r="U6201" t="str">
        <f t="shared" si="872"/>
        <v/>
      </c>
    </row>
    <row r="6202" spans="12:21" ht="15" customHeight="1" x14ac:dyDescent="0.15">
      <c r="L6202" s="244" t="str">
        <f t="shared" si="873"/>
        <v/>
      </c>
      <c r="M6202" s="245" t="str">
        <f t="shared" si="874"/>
        <v/>
      </c>
      <c r="N6202" s="244" t="str">
        <f t="shared" si="875"/>
        <v/>
      </c>
      <c r="O6202" s="244" t="str">
        <f t="shared" si="876"/>
        <v/>
      </c>
      <c r="P6202">
        <f>IF($I6202&lt;&gt;"",$I6202,IF($E6202="SGD",1,IF($E6202="USD",Settings!$B$22,IF($E6202="HKD",Settings!$B$23,1))))</f>
        <v>1</v>
      </c>
      <c r="Q6202">
        <f t="shared" si="877"/>
        <v>0</v>
      </c>
      <c r="R6202">
        <f t="shared" si="878"/>
        <v>0</v>
      </c>
      <c r="S6202" t="str">
        <f t="shared" si="870"/>
        <v/>
      </c>
      <c r="T6202" t="str">
        <f t="shared" si="871"/>
        <v/>
      </c>
      <c r="U6202" t="str">
        <f t="shared" si="872"/>
        <v/>
      </c>
    </row>
    <row r="6203" spans="12:21" ht="15" customHeight="1" x14ac:dyDescent="0.15">
      <c r="L6203" s="244" t="str">
        <f t="shared" si="873"/>
        <v/>
      </c>
      <c r="M6203" s="245" t="str">
        <f t="shared" si="874"/>
        <v/>
      </c>
      <c r="N6203" s="244" t="str">
        <f t="shared" si="875"/>
        <v/>
      </c>
      <c r="O6203" s="244" t="str">
        <f t="shared" si="876"/>
        <v/>
      </c>
      <c r="P6203">
        <f>IF($I6203&lt;&gt;"",$I6203,IF($E6203="SGD",1,IF($E6203="USD",Settings!$B$22,IF($E6203="HKD",Settings!$B$23,1))))</f>
        <v>1</v>
      </c>
      <c r="Q6203">
        <f t="shared" si="877"/>
        <v>0</v>
      </c>
      <c r="R6203">
        <f t="shared" si="878"/>
        <v>0</v>
      </c>
      <c r="S6203" t="str">
        <f t="shared" si="870"/>
        <v/>
      </c>
      <c r="T6203" t="str">
        <f t="shared" si="871"/>
        <v/>
      </c>
      <c r="U6203" t="str">
        <f t="shared" si="872"/>
        <v/>
      </c>
    </row>
    <row r="6204" spans="12:21" ht="15" customHeight="1" x14ac:dyDescent="0.15">
      <c r="L6204" s="244" t="str">
        <f t="shared" si="873"/>
        <v/>
      </c>
      <c r="M6204" s="245" t="str">
        <f t="shared" si="874"/>
        <v/>
      </c>
      <c r="N6204" s="244" t="str">
        <f t="shared" si="875"/>
        <v/>
      </c>
      <c r="O6204" s="244" t="str">
        <f t="shared" si="876"/>
        <v/>
      </c>
      <c r="P6204">
        <f>IF($I6204&lt;&gt;"",$I6204,IF($E6204="SGD",1,IF($E6204="USD",Settings!$B$22,IF($E6204="HKD",Settings!$B$23,1))))</f>
        <v>1</v>
      </c>
      <c r="Q6204">
        <f t="shared" si="877"/>
        <v>0</v>
      </c>
      <c r="R6204">
        <f t="shared" si="878"/>
        <v>0</v>
      </c>
      <c r="S6204" t="str">
        <f t="shared" si="870"/>
        <v/>
      </c>
      <c r="T6204" t="str">
        <f t="shared" si="871"/>
        <v/>
      </c>
      <c r="U6204" t="str">
        <f t="shared" si="872"/>
        <v/>
      </c>
    </row>
    <row r="6205" spans="12:21" ht="15" customHeight="1" x14ac:dyDescent="0.15">
      <c r="L6205" s="244" t="str">
        <f t="shared" si="873"/>
        <v/>
      </c>
      <c r="M6205" s="245" t="str">
        <f t="shared" si="874"/>
        <v/>
      </c>
      <c r="N6205" s="244" t="str">
        <f t="shared" si="875"/>
        <v/>
      </c>
      <c r="O6205" s="244" t="str">
        <f t="shared" si="876"/>
        <v/>
      </c>
      <c r="P6205">
        <f>IF($I6205&lt;&gt;"",$I6205,IF($E6205="SGD",1,IF($E6205="USD",Settings!$B$22,IF($E6205="HKD",Settings!$B$23,1))))</f>
        <v>1</v>
      </c>
      <c r="Q6205">
        <f t="shared" si="877"/>
        <v>0</v>
      </c>
      <c r="R6205">
        <f t="shared" si="878"/>
        <v>0</v>
      </c>
      <c r="S6205" t="str">
        <f t="shared" si="870"/>
        <v/>
      </c>
      <c r="T6205" t="str">
        <f t="shared" si="871"/>
        <v/>
      </c>
      <c r="U6205" t="str">
        <f t="shared" si="872"/>
        <v/>
      </c>
    </row>
    <row r="6206" spans="12:21" ht="15" customHeight="1" x14ac:dyDescent="0.15">
      <c r="L6206" s="244" t="str">
        <f t="shared" si="873"/>
        <v/>
      </c>
      <c r="M6206" s="245" t="str">
        <f t="shared" si="874"/>
        <v/>
      </c>
      <c r="N6206" s="244" t="str">
        <f t="shared" si="875"/>
        <v/>
      </c>
      <c r="O6206" s="244" t="str">
        <f t="shared" si="876"/>
        <v/>
      </c>
      <c r="P6206">
        <f>IF($I6206&lt;&gt;"",$I6206,IF($E6206="SGD",1,IF($E6206="USD",Settings!$B$22,IF($E6206="HKD",Settings!$B$23,1))))</f>
        <v>1</v>
      </c>
      <c r="Q6206">
        <f t="shared" si="877"/>
        <v>0</v>
      </c>
      <c r="R6206">
        <f t="shared" si="878"/>
        <v>0</v>
      </c>
      <c r="S6206" t="str">
        <f t="shared" si="870"/>
        <v/>
      </c>
      <c r="T6206" t="str">
        <f t="shared" si="871"/>
        <v/>
      </c>
      <c r="U6206" t="str">
        <f t="shared" si="872"/>
        <v/>
      </c>
    </row>
    <row r="6207" spans="12:21" ht="15" customHeight="1" x14ac:dyDescent="0.15">
      <c r="L6207" s="244" t="str">
        <f t="shared" si="873"/>
        <v/>
      </c>
      <c r="M6207" s="245" t="str">
        <f t="shared" si="874"/>
        <v/>
      </c>
      <c r="N6207" s="244" t="str">
        <f t="shared" si="875"/>
        <v/>
      </c>
      <c r="O6207" s="244" t="str">
        <f t="shared" si="876"/>
        <v/>
      </c>
      <c r="P6207">
        <f>IF($I6207&lt;&gt;"",$I6207,IF($E6207="SGD",1,IF($E6207="USD",Settings!$B$22,IF($E6207="HKD",Settings!$B$23,1))))</f>
        <v>1</v>
      </c>
      <c r="Q6207">
        <f t="shared" si="877"/>
        <v>0</v>
      </c>
      <c r="R6207">
        <f t="shared" si="878"/>
        <v>0</v>
      </c>
      <c r="S6207" t="str">
        <f t="shared" si="870"/>
        <v/>
      </c>
      <c r="T6207" t="str">
        <f t="shared" si="871"/>
        <v/>
      </c>
      <c r="U6207" t="str">
        <f t="shared" si="872"/>
        <v/>
      </c>
    </row>
    <row r="6208" spans="12:21" ht="15" customHeight="1" x14ac:dyDescent="0.15">
      <c r="L6208" s="244" t="str">
        <f t="shared" si="873"/>
        <v/>
      </c>
      <c r="M6208" s="245" t="str">
        <f t="shared" si="874"/>
        <v/>
      </c>
      <c r="N6208" s="244" t="str">
        <f t="shared" si="875"/>
        <v/>
      </c>
      <c r="O6208" s="244" t="str">
        <f t="shared" si="876"/>
        <v/>
      </c>
      <c r="P6208">
        <f>IF($I6208&lt;&gt;"",$I6208,IF($E6208="SGD",1,IF($E6208="USD",Settings!$B$22,IF($E6208="HKD",Settings!$B$23,1))))</f>
        <v>1</v>
      </c>
      <c r="Q6208">
        <f t="shared" si="877"/>
        <v>0</v>
      </c>
      <c r="R6208">
        <f t="shared" si="878"/>
        <v>0</v>
      </c>
      <c r="S6208" t="str">
        <f t="shared" si="870"/>
        <v/>
      </c>
      <c r="T6208" t="str">
        <f t="shared" si="871"/>
        <v/>
      </c>
      <c r="U6208" t="str">
        <f t="shared" si="872"/>
        <v/>
      </c>
    </row>
    <row r="6209" spans="12:21" ht="15" customHeight="1" x14ac:dyDescent="0.15">
      <c r="L6209" s="244" t="str">
        <f t="shared" si="873"/>
        <v/>
      </c>
      <c r="M6209" s="245" t="str">
        <f t="shared" si="874"/>
        <v/>
      </c>
      <c r="N6209" s="244" t="str">
        <f t="shared" si="875"/>
        <v/>
      </c>
      <c r="O6209" s="244" t="str">
        <f t="shared" si="876"/>
        <v/>
      </c>
      <c r="P6209">
        <f>IF($I6209&lt;&gt;"",$I6209,IF($E6209="SGD",1,IF($E6209="USD",Settings!$B$22,IF($E6209="HKD",Settings!$B$23,1))))</f>
        <v>1</v>
      </c>
      <c r="Q6209">
        <f t="shared" si="877"/>
        <v>0</v>
      </c>
      <c r="R6209">
        <f t="shared" si="878"/>
        <v>0</v>
      </c>
      <c r="S6209" t="str">
        <f t="shared" si="870"/>
        <v/>
      </c>
      <c r="T6209" t="str">
        <f t="shared" si="871"/>
        <v/>
      </c>
      <c r="U6209" t="str">
        <f t="shared" si="872"/>
        <v/>
      </c>
    </row>
    <row r="6210" spans="12:21" ht="15" customHeight="1" x14ac:dyDescent="0.15">
      <c r="L6210" s="244" t="str">
        <f t="shared" si="873"/>
        <v/>
      </c>
      <c r="M6210" s="245" t="str">
        <f t="shared" si="874"/>
        <v/>
      </c>
      <c r="N6210" s="244" t="str">
        <f t="shared" si="875"/>
        <v/>
      </c>
      <c r="O6210" s="244" t="str">
        <f t="shared" si="876"/>
        <v/>
      </c>
      <c r="P6210">
        <f>IF($I6210&lt;&gt;"",$I6210,IF($E6210="SGD",1,IF($E6210="USD",Settings!$B$22,IF($E6210="HKD",Settings!$B$23,1))))</f>
        <v>1</v>
      </c>
      <c r="Q6210">
        <f t="shared" si="877"/>
        <v>0</v>
      </c>
      <c r="R6210">
        <f t="shared" si="878"/>
        <v>0</v>
      </c>
      <c r="S6210" t="str">
        <f t="shared" ref="S6210:S6273" si="879">IF(L6210="","",SUMIFS($M:$M,$L:$L,L6210,$T:$T,"&lt;="&amp;T6210))</f>
        <v/>
      </c>
      <c r="T6210" t="str">
        <f t="shared" ref="T6210:T6273" si="880">IF(L6210="","",INT(G6210)*100000+ROW())</f>
        <v/>
      </c>
      <c r="U6210" t="str">
        <f t="shared" ref="U6210:U6273" si="881">IF(L6210="","",IF(AND(COUNTIFS($L:$L,L6210,$S:$S,"&gt;-0.000001",$S:$S,"&lt;0.000001",$T:$T,"&gt;"&amp;T6210)=0,ABS(S6210)&gt;0.000001),1,0))</f>
        <v/>
      </c>
    </row>
    <row r="6211" spans="12:21" ht="15" customHeight="1" x14ac:dyDescent="0.15">
      <c r="L6211" s="244" t="str">
        <f t="shared" si="873"/>
        <v/>
      </c>
      <c r="M6211" s="245" t="str">
        <f t="shared" si="874"/>
        <v/>
      </c>
      <c r="N6211" s="244" t="str">
        <f t="shared" si="875"/>
        <v/>
      </c>
      <c r="O6211" s="244" t="str">
        <f t="shared" si="876"/>
        <v/>
      </c>
      <c r="P6211">
        <f>IF($I6211&lt;&gt;"",$I6211,IF($E6211="SGD",1,IF($E6211="USD",Settings!$B$22,IF($E6211="HKD",Settings!$B$23,1))))</f>
        <v>1</v>
      </c>
      <c r="Q6211">
        <f t="shared" si="877"/>
        <v>0</v>
      </c>
      <c r="R6211">
        <f t="shared" si="878"/>
        <v>0</v>
      </c>
      <c r="S6211" t="str">
        <f t="shared" si="879"/>
        <v/>
      </c>
      <c r="T6211" t="str">
        <f t="shared" si="880"/>
        <v/>
      </c>
      <c r="U6211" t="str">
        <f t="shared" si="881"/>
        <v/>
      </c>
    </row>
    <row r="6212" spans="12:21" ht="15" customHeight="1" x14ac:dyDescent="0.15">
      <c r="L6212" s="244" t="str">
        <f t="shared" si="873"/>
        <v/>
      </c>
      <c r="M6212" s="245" t="str">
        <f t="shared" si="874"/>
        <v/>
      </c>
      <c r="N6212" s="244" t="str">
        <f t="shared" si="875"/>
        <v/>
      </c>
      <c r="O6212" s="244" t="str">
        <f t="shared" si="876"/>
        <v/>
      </c>
      <c r="P6212">
        <f>IF($I6212&lt;&gt;"",$I6212,IF($E6212="SGD",1,IF($E6212="USD",Settings!$B$22,IF($E6212="HKD",Settings!$B$23,1))))</f>
        <v>1</v>
      </c>
      <c r="Q6212">
        <f t="shared" si="877"/>
        <v>0</v>
      </c>
      <c r="R6212">
        <f t="shared" si="878"/>
        <v>0</v>
      </c>
      <c r="S6212" t="str">
        <f t="shared" si="879"/>
        <v/>
      </c>
      <c r="T6212" t="str">
        <f t="shared" si="880"/>
        <v/>
      </c>
      <c r="U6212" t="str">
        <f t="shared" si="881"/>
        <v/>
      </c>
    </row>
    <row r="6213" spans="12:21" ht="15" customHeight="1" x14ac:dyDescent="0.15">
      <c r="L6213" s="244" t="str">
        <f t="shared" si="873"/>
        <v/>
      </c>
      <c r="M6213" s="245" t="str">
        <f t="shared" si="874"/>
        <v/>
      </c>
      <c r="N6213" s="244" t="str">
        <f t="shared" si="875"/>
        <v/>
      </c>
      <c r="O6213" s="244" t="str">
        <f t="shared" si="876"/>
        <v/>
      </c>
      <c r="P6213">
        <f>IF($I6213&lt;&gt;"",$I6213,IF($E6213="SGD",1,IF($E6213="USD",Settings!$B$22,IF($E6213="HKD",Settings!$B$23,1))))</f>
        <v>1</v>
      </c>
      <c r="Q6213">
        <f t="shared" si="877"/>
        <v>0</v>
      </c>
      <c r="R6213">
        <f t="shared" si="878"/>
        <v>0</v>
      </c>
      <c r="S6213" t="str">
        <f t="shared" si="879"/>
        <v/>
      </c>
      <c r="T6213" t="str">
        <f t="shared" si="880"/>
        <v/>
      </c>
      <c r="U6213" t="str">
        <f t="shared" si="881"/>
        <v/>
      </c>
    </row>
    <row r="6214" spans="12:21" ht="15" customHeight="1" x14ac:dyDescent="0.15">
      <c r="L6214" s="244" t="str">
        <f t="shared" si="873"/>
        <v/>
      </c>
      <c r="M6214" s="245" t="str">
        <f t="shared" si="874"/>
        <v/>
      </c>
      <c r="N6214" s="244" t="str">
        <f t="shared" si="875"/>
        <v/>
      </c>
      <c r="O6214" s="244" t="str">
        <f t="shared" si="876"/>
        <v/>
      </c>
      <c r="P6214">
        <f>IF($I6214&lt;&gt;"",$I6214,IF($E6214="SGD",1,IF($E6214="USD",Settings!$B$22,IF($E6214="HKD",Settings!$B$23,1))))</f>
        <v>1</v>
      </c>
      <c r="Q6214">
        <f t="shared" si="877"/>
        <v>0</v>
      </c>
      <c r="R6214">
        <f t="shared" si="878"/>
        <v>0</v>
      </c>
      <c r="S6214" t="str">
        <f t="shared" si="879"/>
        <v/>
      </c>
      <c r="T6214" t="str">
        <f t="shared" si="880"/>
        <v/>
      </c>
      <c r="U6214" t="str">
        <f t="shared" si="881"/>
        <v/>
      </c>
    </row>
    <row r="6215" spans="12:21" ht="15" customHeight="1" x14ac:dyDescent="0.15">
      <c r="L6215" s="244" t="str">
        <f t="shared" si="873"/>
        <v/>
      </c>
      <c r="M6215" s="245" t="str">
        <f t="shared" si="874"/>
        <v/>
      </c>
      <c r="N6215" s="244" t="str">
        <f t="shared" si="875"/>
        <v/>
      </c>
      <c r="O6215" s="244" t="str">
        <f t="shared" si="876"/>
        <v/>
      </c>
      <c r="P6215">
        <f>IF($I6215&lt;&gt;"",$I6215,IF($E6215="SGD",1,IF($E6215="USD",Settings!$B$22,IF($E6215="HKD",Settings!$B$23,1))))</f>
        <v>1</v>
      </c>
      <c r="Q6215">
        <f t="shared" si="877"/>
        <v>0</v>
      </c>
      <c r="R6215">
        <f t="shared" si="878"/>
        <v>0</v>
      </c>
      <c r="S6215" t="str">
        <f t="shared" si="879"/>
        <v/>
      </c>
      <c r="T6215" t="str">
        <f t="shared" si="880"/>
        <v/>
      </c>
      <c r="U6215" t="str">
        <f t="shared" si="881"/>
        <v/>
      </c>
    </row>
    <row r="6216" spans="12:21" ht="15" customHeight="1" x14ac:dyDescent="0.15">
      <c r="L6216" s="244" t="str">
        <f t="shared" si="873"/>
        <v/>
      </c>
      <c r="M6216" s="245" t="str">
        <f t="shared" si="874"/>
        <v/>
      </c>
      <c r="N6216" s="244" t="str">
        <f t="shared" si="875"/>
        <v/>
      </c>
      <c r="O6216" s="244" t="str">
        <f t="shared" si="876"/>
        <v/>
      </c>
      <c r="P6216">
        <f>IF($I6216&lt;&gt;"",$I6216,IF($E6216="SGD",1,IF($E6216="USD",Settings!$B$22,IF($E6216="HKD",Settings!$B$23,1))))</f>
        <v>1</v>
      </c>
      <c r="Q6216">
        <f t="shared" si="877"/>
        <v>0</v>
      </c>
      <c r="R6216">
        <f t="shared" si="878"/>
        <v>0</v>
      </c>
      <c r="S6216" t="str">
        <f t="shared" si="879"/>
        <v/>
      </c>
      <c r="T6216" t="str">
        <f t="shared" si="880"/>
        <v/>
      </c>
      <c r="U6216" t="str">
        <f t="shared" si="881"/>
        <v/>
      </c>
    </row>
    <row r="6217" spans="12:21" ht="15" customHeight="1" x14ac:dyDescent="0.15">
      <c r="L6217" s="244" t="str">
        <f t="shared" si="873"/>
        <v/>
      </c>
      <c r="M6217" s="245" t="str">
        <f t="shared" si="874"/>
        <v/>
      </c>
      <c r="N6217" s="244" t="str">
        <f t="shared" si="875"/>
        <v/>
      </c>
      <c r="O6217" s="244" t="str">
        <f t="shared" si="876"/>
        <v/>
      </c>
      <c r="P6217">
        <f>IF($I6217&lt;&gt;"",$I6217,IF($E6217="SGD",1,IF($E6217="USD",Settings!$B$22,IF($E6217="HKD",Settings!$B$23,1))))</f>
        <v>1</v>
      </c>
      <c r="Q6217">
        <f t="shared" si="877"/>
        <v>0</v>
      </c>
      <c r="R6217">
        <f t="shared" si="878"/>
        <v>0</v>
      </c>
      <c r="S6217" t="str">
        <f t="shared" si="879"/>
        <v/>
      </c>
      <c r="T6217" t="str">
        <f t="shared" si="880"/>
        <v/>
      </c>
      <c r="U6217" t="str">
        <f t="shared" si="881"/>
        <v/>
      </c>
    </row>
    <row r="6218" spans="12:21" ht="15" customHeight="1" x14ac:dyDescent="0.15">
      <c r="L6218" s="244" t="str">
        <f t="shared" si="873"/>
        <v/>
      </c>
      <c r="M6218" s="245" t="str">
        <f t="shared" si="874"/>
        <v/>
      </c>
      <c r="N6218" s="244" t="str">
        <f t="shared" si="875"/>
        <v/>
      </c>
      <c r="O6218" s="244" t="str">
        <f t="shared" si="876"/>
        <v/>
      </c>
      <c r="P6218">
        <f>IF($I6218&lt;&gt;"",$I6218,IF($E6218="SGD",1,IF($E6218="USD",Settings!$B$22,IF($E6218="HKD",Settings!$B$23,1))))</f>
        <v>1</v>
      </c>
      <c r="Q6218">
        <f t="shared" si="877"/>
        <v>0</v>
      </c>
      <c r="R6218">
        <f t="shared" si="878"/>
        <v>0</v>
      </c>
      <c r="S6218" t="str">
        <f t="shared" si="879"/>
        <v/>
      </c>
      <c r="T6218" t="str">
        <f t="shared" si="880"/>
        <v/>
      </c>
      <c r="U6218" t="str">
        <f t="shared" si="881"/>
        <v/>
      </c>
    </row>
    <row r="6219" spans="12:21" ht="15" customHeight="1" x14ac:dyDescent="0.15">
      <c r="L6219" s="244" t="str">
        <f t="shared" si="873"/>
        <v/>
      </c>
      <c r="M6219" s="245" t="str">
        <f t="shared" si="874"/>
        <v/>
      </c>
      <c r="N6219" s="244" t="str">
        <f t="shared" si="875"/>
        <v/>
      </c>
      <c r="O6219" s="244" t="str">
        <f t="shared" si="876"/>
        <v/>
      </c>
      <c r="P6219">
        <f>IF($I6219&lt;&gt;"",$I6219,IF($E6219="SGD",1,IF($E6219="USD",Settings!$B$22,IF($E6219="HKD",Settings!$B$23,1))))</f>
        <v>1</v>
      </c>
      <c r="Q6219">
        <f t="shared" si="877"/>
        <v>0</v>
      </c>
      <c r="R6219">
        <f t="shared" si="878"/>
        <v>0</v>
      </c>
      <c r="S6219" t="str">
        <f t="shared" si="879"/>
        <v/>
      </c>
      <c r="T6219" t="str">
        <f t="shared" si="880"/>
        <v/>
      </c>
      <c r="U6219" t="str">
        <f t="shared" si="881"/>
        <v/>
      </c>
    </row>
    <row r="6220" spans="12:21" ht="15" customHeight="1" x14ac:dyDescent="0.15">
      <c r="L6220" s="244" t="str">
        <f t="shared" si="873"/>
        <v/>
      </c>
      <c r="M6220" s="245" t="str">
        <f t="shared" si="874"/>
        <v/>
      </c>
      <c r="N6220" s="244" t="str">
        <f t="shared" si="875"/>
        <v/>
      </c>
      <c r="O6220" s="244" t="str">
        <f t="shared" si="876"/>
        <v/>
      </c>
      <c r="P6220">
        <f>IF($I6220&lt;&gt;"",$I6220,IF($E6220="SGD",1,IF($E6220="USD",Settings!$B$22,IF($E6220="HKD",Settings!$B$23,1))))</f>
        <v>1</v>
      </c>
      <c r="Q6220">
        <f t="shared" si="877"/>
        <v>0</v>
      </c>
      <c r="R6220">
        <f t="shared" si="878"/>
        <v>0</v>
      </c>
      <c r="S6220" t="str">
        <f t="shared" si="879"/>
        <v/>
      </c>
      <c r="T6220" t="str">
        <f t="shared" si="880"/>
        <v/>
      </c>
      <c r="U6220" t="str">
        <f t="shared" si="881"/>
        <v/>
      </c>
    </row>
    <row r="6221" spans="12:21" ht="15" customHeight="1" x14ac:dyDescent="0.15">
      <c r="L6221" s="244" t="str">
        <f t="shared" si="873"/>
        <v/>
      </c>
      <c r="M6221" s="245" t="str">
        <f t="shared" si="874"/>
        <v/>
      </c>
      <c r="N6221" s="244" t="str">
        <f t="shared" si="875"/>
        <v/>
      </c>
      <c r="O6221" s="244" t="str">
        <f t="shared" si="876"/>
        <v/>
      </c>
      <c r="P6221">
        <f>IF($I6221&lt;&gt;"",$I6221,IF($E6221="SGD",1,IF($E6221="USD",Settings!$B$22,IF($E6221="HKD",Settings!$B$23,1))))</f>
        <v>1</v>
      </c>
      <c r="Q6221">
        <f t="shared" si="877"/>
        <v>0</v>
      </c>
      <c r="R6221">
        <f t="shared" si="878"/>
        <v>0</v>
      </c>
      <c r="S6221" t="str">
        <f t="shared" si="879"/>
        <v/>
      </c>
      <c r="T6221" t="str">
        <f t="shared" si="880"/>
        <v/>
      </c>
      <c r="U6221" t="str">
        <f t="shared" si="881"/>
        <v/>
      </c>
    </row>
    <row r="6222" spans="12:21" ht="15" customHeight="1" x14ac:dyDescent="0.15">
      <c r="L6222" s="244" t="str">
        <f t="shared" si="873"/>
        <v/>
      </c>
      <c r="M6222" s="245" t="str">
        <f t="shared" si="874"/>
        <v/>
      </c>
      <c r="N6222" s="244" t="str">
        <f t="shared" si="875"/>
        <v/>
      </c>
      <c r="O6222" s="244" t="str">
        <f t="shared" si="876"/>
        <v/>
      </c>
      <c r="P6222">
        <f>IF($I6222&lt;&gt;"",$I6222,IF($E6222="SGD",1,IF($E6222="USD",Settings!$B$22,IF($E6222="HKD",Settings!$B$23,1))))</f>
        <v>1</v>
      </c>
      <c r="Q6222">
        <f t="shared" si="877"/>
        <v>0</v>
      </c>
      <c r="R6222">
        <f t="shared" si="878"/>
        <v>0</v>
      </c>
      <c r="S6222" t="str">
        <f t="shared" si="879"/>
        <v/>
      </c>
      <c r="T6222" t="str">
        <f t="shared" si="880"/>
        <v/>
      </c>
      <c r="U6222" t="str">
        <f t="shared" si="881"/>
        <v/>
      </c>
    </row>
    <row r="6223" spans="12:21" ht="15" customHeight="1" x14ac:dyDescent="0.15">
      <c r="L6223" s="244" t="str">
        <f t="shared" si="873"/>
        <v/>
      </c>
      <c r="M6223" s="245" t="str">
        <f t="shared" si="874"/>
        <v/>
      </c>
      <c r="N6223" s="244" t="str">
        <f t="shared" si="875"/>
        <v/>
      </c>
      <c r="O6223" s="244" t="str">
        <f t="shared" si="876"/>
        <v/>
      </c>
      <c r="P6223">
        <f>IF($I6223&lt;&gt;"",$I6223,IF($E6223="SGD",1,IF($E6223="USD",Settings!$B$22,IF($E6223="HKD",Settings!$B$23,1))))</f>
        <v>1</v>
      </c>
      <c r="Q6223">
        <f t="shared" si="877"/>
        <v>0</v>
      </c>
      <c r="R6223">
        <f t="shared" si="878"/>
        <v>0</v>
      </c>
      <c r="S6223" t="str">
        <f t="shared" si="879"/>
        <v/>
      </c>
      <c r="T6223" t="str">
        <f t="shared" si="880"/>
        <v/>
      </c>
      <c r="U6223" t="str">
        <f t="shared" si="881"/>
        <v/>
      </c>
    </row>
    <row r="6224" spans="12:21" ht="15" customHeight="1" x14ac:dyDescent="0.15">
      <c r="L6224" s="244" t="str">
        <f t="shared" si="873"/>
        <v/>
      </c>
      <c r="M6224" s="245" t="str">
        <f t="shared" si="874"/>
        <v/>
      </c>
      <c r="N6224" s="244" t="str">
        <f t="shared" si="875"/>
        <v/>
      </c>
      <c r="O6224" s="244" t="str">
        <f t="shared" si="876"/>
        <v/>
      </c>
      <c r="P6224">
        <f>IF($I6224&lt;&gt;"",$I6224,IF($E6224="SGD",1,IF($E6224="USD",Settings!$B$22,IF($E6224="HKD",Settings!$B$23,1))))</f>
        <v>1</v>
      </c>
      <c r="Q6224">
        <f t="shared" si="877"/>
        <v>0</v>
      </c>
      <c r="R6224">
        <f t="shared" si="878"/>
        <v>0</v>
      </c>
      <c r="S6224" t="str">
        <f t="shared" si="879"/>
        <v/>
      </c>
      <c r="T6224" t="str">
        <f t="shared" si="880"/>
        <v/>
      </c>
      <c r="U6224" t="str">
        <f t="shared" si="881"/>
        <v/>
      </c>
    </row>
    <row r="6225" spans="12:21" ht="15" customHeight="1" x14ac:dyDescent="0.15">
      <c r="L6225" s="244" t="str">
        <f t="shared" si="873"/>
        <v/>
      </c>
      <c r="M6225" s="245" t="str">
        <f t="shared" si="874"/>
        <v/>
      </c>
      <c r="N6225" s="244" t="str">
        <f t="shared" si="875"/>
        <v/>
      </c>
      <c r="O6225" s="244" t="str">
        <f t="shared" si="876"/>
        <v/>
      </c>
      <c r="P6225">
        <f>IF($I6225&lt;&gt;"",$I6225,IF($E6225="SGD",1,IF($E6225="USD",Settings!$B$22,IF($E6225="HKD",Settings!$B$23,1))))</f>
        <v>1</v>
      </c>
      <c r="Q6225">
        <f t="shared" si="877"/>
        <v>0</v>
      </c>
      <c r="R6225">
        <f t="shared" si="878"/>
        <v>0</v>
      </c>
      <c r="S6225" t="str">
        <f t="shared" si="879"/>
        <v/>
      </c>
      <c r="T6225" t="str">
        <f t="shared" si="880"/>
        <v/>
      </c>
      <c r="U6225" t="str">
        <f t="shared" si="881"/>
        <v/>
      </c>
    </row>
    <row r="6226" spans="12:21" ht="15" customHeight="1" x14ac:dyDescent="0.15">
      <c r="L6226" s="244" t="str">
        <f t="shared" si="873"/>
        <v/>
      </c>
      <c r="M6226" s="245" t="str">
        <f t="shared" si="874"/>
        <v/>
      </c>
      <c r="N6226" s="244" t="str">
        <f t="shared" si="875"/>
        <v/>
      </c>
      <c r="O6226" s="244" t="str">
        <f t="shared" si="876"/>
        <v/>
      </c>
      <c r="P6226">
        <f>IF($I6226&lt;&gt;"",$I6226,IF($E6226="SGD",1,IF($E6226="USD",Settings!$B$22,IF($E6226="HKD",Settings!$B$23,1))))</f>
        <v>1</v>
      </c>
      <c r="Q6226">
        <f t="shared" si="877"/>
        <v>0</v>
      </c>
      <c r="R6226">
        <f t="shared" si="878"/>
        <v>0</v>
      </c>
      <c r="S6226" t="str">
        <f t="shared" si="879"/>
        <v/>
      </c>
      <c r="T6226" t="str">
        <f t="shared" si="880"/>
        <v/>
      </c>
      <c r="U6226" t="str">
        <f t="shared" si="881"/>
        <v/>
      </c>
    </row>
    <row r="6227" spans="12:21" ht="15" customHeight="1" x14ac:dyDescent="0.15">
      <c r="L6227" s="244" t="str">
        <f t="shared" si="873"/>
        <v/>
      </c>
      <c r="M6227" s="245" t="str">
        <f t="shared" si="874"/>
        <v/>
      </c>
      <c r="N6227" s="244" t="str">
        <f t="shared" si="875"/>
        <v/>
      </c>
      <c r="O6227" s="244" t="str">
        <f t="shared" si="876"/>
        <v/>
      </c>
      <c r="P6227">
        <f>IF($I6227&lt;&gt;"",$I6227,IF($E6227="SGD",1,IF($E6227="USD",Settings!$B$22,IF($E6227="HKD",Settings!$B$23,1))))</f>
        <v>1</v>
      </c>
      <c r="Q6227">
        <f t="shared" si="877"/>
        <v>0</v>
      </c>
      <c r="R6227">
        <f t="shared" si="878"/>
        <v>0</v>
      </c>
      <c r="S6227" t="str">
        <f t="shared" si="879"/>
        <v/>
      </c>
      <c r="T6227" t="str">
        <f t="shared" si="880"/>
        <v/>
      </c>
      <c r="U6227" t="str">
        <f t="shared" si="881"/>
        <v/>
      </c>
    </row>
    <row r="6228" spans="12:21" ht="15" customHeight="1" x14ac:dyDescent="0.15">
      <c r="L6228" s="244" t="str">
        <f t="shared" si="873"/>
        <v/>
      </c>
      <c r="M6228" s="245" t="str">
        <f t="shared" si="874"/>
        <v/>
      </c>
      <c r="N6228" s="244" t="str">
        <f t="shared" si="875"/>
        <v/>
      </c>
      <c r="O6228" s="244" t="str">
        <f t="shared" si="876"/>
        <v/>
      </c>
      <c r="P6228">
        <f>IF($I6228&lt;&gt;"",$I6228,IF($E6228="SGD",1,IF($E6228="USD",Settings!$B$22,IF($E6228="HKD",Settings!$B$23,1))))</f>
        <v>1</v>
      </c>
      <c r="Q6228">
        <f t="shared" si="877"/>
        <v>0</v>
      </c>
      <c r="R6228">
        <f t="shared" si="878"/>
        <v>0</v>
      </c>
      <c r="S6228" t="str">
        <f t="shared" si="879"/>
        <v/>
      </c>
      <c r="T6228" t="str">
        <f t="shared" si="880"/>
        <v/>
      </c>
      <c r="U6228" t="str">
        <f t="shared" si="881"/>
        <v/>
      </c>
    </row>
    <row r="6229" spans="12:21" ht="15" customHeight="1" x14ac:dyDescent="0.15">
      <c r="L6229" s="244" t="str">
        <f t="shared" si="873"/>
        <v/>
      </c>
      <c r="M6229" s="245" t="str">
        <f t="shared" si="874"/>
        <v/>
      </c>
      <c r="N6229" s="244" t="str">
        <f t="shared" si="875"/>
        <v/>
      </c>
      <c r="O6229" s="244" t="str">
        <f t="shared" si="876"/>
        <v/>
      </c>
      <c r="P6229">
        <f>IF($I6229&lt;&gt;"",$I6229,IF($E6229="SGD",1,IF($E6229="USD",Settings!$B$22,IF($E6229="HKD",Settings!$B$23,1))))</f>
        <v>1</v>
      </c>
      <c r="Q6229">
        <f t="shared" si="877"/>
        <v>0</v>
      </c>
      <c r="R6229">
        <f t="shared" si="878"/>
        <v>0</v>
      </c>
      <c r="S6229" t="str">
        <f t="shared" si="879"/>
        <v/>
      </c>
      <c r="T6229" t="str">
        <f t="shared" si="880"/>
        <v/>
      </c>
      <c r="U6229" t="str">
        <f t="shared" si="881"/>
        <v/>
      </c>
    </row>
    <row r="6230" spans="12:21" ht="15" customHeight="1" x14ac:dyDescent="0.15">
      <c r="L6230" s="244" t="str">
        <f t="shared" si="873"/>
        <v/>
      </c>
      <c r="M6230" s="245" t="str">
        <f t="shared" si="874"/>
        <v/>
      </c>
      <c r="N6230" s="244" t="str">
        <f t="shared" si="875"/>
        <v/>
      </c>
      <c r="O6230" s="244" t="str">
        <f t="shared" si="876"/>
        <v/>
      </c>
      <c r="P6230">
        <f>IF($I6230&lt;&gt;"",$I6230,IF($E6230="SGD",1,IF($E6230="USD",Settings!$B$22,IF($E6230="HKD",Settings!$B$23,1))))</f>
        <v>1</v>
      </c>
      <c r="Q6230">
        <f t="shared" si="877"/>
        <v>0</v>
      </c>
      <c r="R6230">
        <f t="shared" si="878"/>
        <v>0</v>
      </c>
      <c r="S6230" t="str">
        <f t="shared" si="879"/>
        <v/>
      </c>
      <c r="T6230" t="str">
        <f t="shared" si="880"/>
        <v/>
      </c>
      <c r="U6230" t="str">
        <f t="shared" si="881"/>
        <v/>
      </c>
    </row>
    <row r="6231" spans="12:21" ht="15" customHeight="1" x14ac:dyDescent="0.15">
      <c r="L6231" s="244" t="str">
        <f t="shared" si="873"/>
        <v/>
      </c>
      <c r="M6231" s="245" t="str">
        <f t="shared" si="874"/>
        <v/>
      </c>
      <c r="N6231" s="244" t="str">
        <f t="shared" si="875"/>
        <v/>
      </c>
      <c r="O6231" s="244" t="str">
        <f t="shared" si="876"/>
        <v/>
      </c>
      <c r="P6231">
        <f>IF($I6231&lt;&gt;"",$I6231,IF($E6231="SGD",1,IF($E6231="USD",Settings!$B$22,IF($E6231="HKD",Settings!$B$23,1))))</f>
        <v>1</v>
      </c>
      <c r="Q6231">
        <f t="shared" si="877"/>
        <v>0</v>
      </c>
      <c r="R6231">
        <f t="shared" si="878"/>
        <v>0</v>
      </c>
      <c r="S6231" t="str">
        <f t="shared" si="879"/>
        <v/>
      </c>
      <c r="T6231" t="str">
        <f t="shared" si="880"/>
        <v/>
      </c>
      <c r="U6231" t="str">
        <f t="shared" si="881"/>
        <v/>
      </c>
    </row>
    <row r="6232" spans="12:21" ht="15" customHeight="1" x14ac:dyDescent="0.15">
      <c r="L6232" s="244" t="str">
        <f t="shared" si="873"/>
        <v/>
      </c>
      <c r="M6232" s="245" t="str">
        <f t="shared" si="874"/>
        <v/>
      </c>
      <c r="N6232" s="244" t="str">
        <f t="shared" si="875"/>
        <v/>
      </c>
      <c r="O6232" s="244" t="str">
        <f t="shared" si="876"/>
        <v/>
      </c>
      <c r="P6232">
        <f>IF($I6232&lt;&gt;"",$I6232,IF($E6232="SGD",1,IF($E6232="USD",Settings!$B$22,IF($E6232="HKD",Settings!$B$23,1))))</f>
        <v>1</v>
      </c>
      <c r="Q6232">
        <f t="shared" si="877"/>
        <v>0</v>
      </c>
      <c r="R6232">
        <f t="shared" si="878"/>
        <v>0</v>
      </c>
      <c r="S6232" t="str">
        <f t="shared" si="879"/>
        <v/>
      </c>
      <c r="T6232" t="str">
        <f t="shared" si="880"/>
        <v/>
      </c>
      <c r="U6232" t="str">
        <f t="shared" si="881"/>
        <v/>
      </c>
    </row>
    <row r="6233" spans="12:21" ht="15" customHeight="1" x14ac:dyDescent="0.15">
      <c r="L6233" s="244" t="str">
        <f t="shared" si="873"/>
        <v/>
      </c>
      <c r="M6233" s="245" t="str">
        <f t="shared" si="874"/>
        <v/>
      </c>
      <c r="N6233" s="244" t="str">
        <f t="shared" si="875"/>
        <v/>
      </c>
      <c r="O6233" s="244" t="str">
        <f t="shared" si="876"/>
        <v/>
      </c>
      <c r="P6233">
        <f>IF($I6233&lt;&gt;"",$I6233,IF($E6233="SGD",1,IF($E6233="USD",Settings!$B$22,IF($E6233="HKD",Settings!$B$23,1))))</f>
        <v>1</v>
      </c>
      <c r="Q6233">
        <f t="shared" si="877"/>
        <v>0</v>
      </c>
      <c r="R6233">
        <f t="shared" si="878"/>
        <v>0</v>
      </c>
      <c r="S6233" t="str">
        <f t="shared" si="879"/>
        <v/>
      </c>
      <c r="T6233" t="str">
        <f t="shared" si="880"/>
        <v/>
      </c>
      <c r="U6233" t="str">
        <f t="shared" si="881"/>
        <v/>
      </c>
    </row>
    <row r="6234" spans="12:21" ht="15" customHeight="1" x14ac:dyDescent="0.15">
      <c r="L6234" s="244" t="str">
        <f t="shared" si="873"/>
        <v/>
      </c>
      <c r="M6234" s="245" t="str">
        <f t="shared" si="874"/>
        <v/>
      </c>
      <c r="N6234" s="244" t="str">
        <f t="shared" si="875"/>
        <v/>
      </c>
      <c r="O6234" s="244" t="str">
        <f t="shared" si="876"/>
        <v/>
      </c>
      <c r="P6234">
        <f>IF($I6234&lt;&gt;"",$I6234,IF($E6234="SGD",1,IF($E6234="USD",Settings!$B$22,IF($E6234="HKD",Settings!$B$23,1))))</f>
        <v>1</v>
      </c>
      <c r="Q6234">
        <f t="shared" si="877"/>
        <v>0</v>
      </c>
      <c r="R6234">
        <f t="shared" si="878"/>
        <v>0</v>
      </c>
      <c r="S6234" t="str">
        <f t="shared" si="879"/>
        <v/>
      </c>
      <c r="T6234" t="str">
        <f t="shared" si="880"/>
        <v/>
      </c>
      <c r="U6234" t="str">
        <f t="shared" si="881"/>
        <v/>
      </c>
    </row>
    <row r="6235" spans="12:21" ht="15" customHeight="1" x14ac:dyDescent="0.15">
      <c r="L6235" s="244" t="str">
        <f t="shared" si="873"/>
        <v/>
      </c>
      <c r="M6235" s="245" t="str">
        <f t="shared" si="874"/>
        <v/>
      </c>
      <c r="N6235" s="244" t="str">
        <f t="shared" si="875"/>
        <v/>
      </c>
      <c r="O6235" s="244" t="str">
        <f t="shared" si="876"/>
        <v/>
      </c>
      <c r="P6235">
        <f>IF($I6235&lt;&gt;"",$I6235,IF($E6235="SGD",1,IF($E6235="USD",Settings!$B$22,IF($E6235="HKD",Settings!$B$23,1))))</f>
        <v>1</v>
      </c>
      <c r="Q6235">
        <f t="shared" si="877"/>
        <v>0</v>
      </c>
      <c r="R6235">
        <f t="shared" si="878"/>
        <v>0</v>
      </c>
      <c r="S6235" t="str">
        <f t="shared" si="879"/>
        <v/>
      </c>
      <c r="T6235" t="str">
        <f t="shared" si="880"/>
        <v/>
      </c>
      <c r="U6235" t="str">
        <f t="shared" si="881"/>
        <v/>
      </c>
    </row>
    <row r="6236" spans="12:21" ht="15" customHeight="1" x14ac:dyDescent="0.15">
      <c r="L6236" s="244" t="str">
        <f t="shared" si="873"/>
        <v/>
      </c>
      <c r="M6236" s="245" t="str">
        <f t="shared" si="874"/>
        <v/>
      </c>
      <c r="N6236" s="244" t="str">
        <f t="shared" si="875"/>
        <v/>
      </c>
      <c r="O6236" s="244" t="str">
        <f t="shared" si="876"/>
        <v/>
      </c>
      <c r="P6236">
        <f>IF($I6236&lt;&gt;"",$I6236,IF($E6236="SGD",1,IF($E6236="USD",Settings!$B$22,IF($E6236="HKD",Settings!$B$23,1))))</f>
        <v>1</v>
      </c>
      <c r="Q6236">
        <f t="shared" si="877"/>
        <v>0</v>
      </c>
      <c r="R6236">
        <f t="shared" si="878"/>
        <v>0</v>
      </c>
      <c r="S6236" t="str">
        <f t="shared" si="879"/>
        <v/>
      </c>
      <c r="T6236" t="str">
        <f t="shared" si="880"/>
        <v/>
      </c>
      <c r="U6236" t="str">
        <f t="shared" si="881"/>
        <v/>
      </c>
    </row>
    <row r="6237" spans="12:21" ht="15" customHeight="1" x14ac:dyDescent="0.15">
      <c r="L6237" s="244" t="str">
        <f t="shared" si="873"/>
        <v/>
      </c>
      <c r="M6237" s="245" t="str">
        <f t="shared" si="874"/>
        <v/>
      </c>
      <c r="N6237" s="244" t="str">
        <f t="shared" si="875"/>
        <v/>
      </c>
      <c r="O6237" s="244" t="str">
        <f t="shared" si="876"/>
        <v/>
      </c>
      <c r="P6237">
        <f>IF($I6237&lt;&gt;"",$I6237,IF($E6237="SGD",1,IF($E6237="USD",Settings!$B$22,IF($E6237="HKD",Settings!$B$23,1))))</f>
        <v>1</v>
      </c>
      <c r="Q6237">
        <f t="shared" si="877"/>
        <v>0</v>
      </c>
      <c r="R6237">
        <f t="shared" si="878"/>
        <v>0</v>
      </c>
      <c r="S6237" t="str">
        <f t="shared" si="879"/>
        <v/>
      </c>
      <c r="T6237" t="str">
        <f t="shared" si="880"/>
        <v/>
      </c>
      <c r="U6237" t="str">
        <f t="shared" si="881"/>
        <v/>
      </c>
    </row>
    <row r="6238" spans="12:21" ht="15" customHeight="1" x14ac:dyDescent="0.15">
      <c r="L6238" s="244" t="str">
        <f t="shared" si="873"/>
        <v/>
      </c>
      <c r="M6238" s="245" t="str">
        <f t="shared" si="874"/>
        <v/>
      </c>
      <c r="N6238" s="244" t="str">
        <f t="shared" si="875"/>
        <v/>
      </c>
      <c r="O6238" s="244" t="str">
        <f t="shared" si="876"/>
        <v/>
      </c>
      <c r="P6238">
        <f>IF($I6238&lt;&gt;"",$I6238,IF($E6238="SGD",1,IF($E6238="USD",Settings!$B$22,IF($E6238="HKD",Settings!$B$23,1))))</f>
        <v>1</v>
      </c>
      <c r="Q6238">
        <f t="shared" si="877"/>
        <v>0</v>
      </c>
      <c r="R6238">
        <f t="shared" si="878"/>
        <v>0</v>
      </c>
      <c r="S6238" t="str">
        <f t="shared" si="879"/>
        <v/>
      </c>
      <c r="T6238" t="str">
        <f t="shared" si="880"/>
        <v/>
      </c>
      <c r="U6238" t="str">
        <f t="shared" si="881"/>
        <v/>
      </c>
    </row>
    <row r="6239" spans="12:21" ht="15" customHeight="1" x14ac:dyDescent="0.15">
      <c r="L6239" s="244" t="str">
        <f t="shared" si="873"/>
        <v/>
      </c>
      <c r="M6239" s="245" t="str">
        <f t="shared" si="874"/>
        <v/>
      </c>
      <c r="N6239" s="244" t="str">
        <f t="shared" si="875"/>
        <v/>
      </c>
      <c r="O6239" s="244" t="str">
        <f t="shared" si="876"/>
        <v/>
      </c>
      <c r="P6239">
        <f>IF($I6239&lt;&gt;"",$I6239,IF($E6239="SGD",1,IF($E6239="USD",Settings!$B$22,IF($E6239="HKD",Settings!$B$23,1))))</f>
        <v>1</v>
      </c>
      <c r="Q6239">
        <f t="shared" si="877"/>
        <v>0</v>
      </c>
      <c r="R6239">
        <f t="shared" si="878"/>
        <v>0</v>
      </c>
      <c r="S6239" t="str">
        <f t="shared" si="879"/>
        <v/>
      </c>
      <c r="T6239" t="str">
        <f t="shared" si="880"/>
        <v/>
      </c>
      <c r="U6239" t="str">
        <f t="shared" si="881"/>
        <v/>
      </c>
    </row>
    <row r="6240" spans="12:21" ht="15" customHeight="1" x14ac:dyDescent="0.15">
      <c r="L6240" s="244" t="str">
        <f t="shared" si="873"/>
        <v/>
      </c>
      <c r="M6240" s="245" t="str">
        <f t="shared" si="874"/>
        <v/>
      </c>
      <c r="N6240" s="244" t="str">
        <f t="shared" si="875"/>
        <v/>
      </c>
      <c r="O6240" s="244" t="str">
        <f t="shared" si="876"/>
        <v/>
      </c>
      <c r="P6240">
        <f>IF($I6240&lt;&gt;"",$I6240,IF($E6240="SGD",1,IF($E6240="USD",Settings!$B$22,IF($E6240="HKD",Settings!$B$23,1))))</f>
        <v>1</v>
      </c>
      <c r="Q6240">
        <f t="shared" si="877"/>
        <v>0</v>
      </c>
      <c r="R6240">
        <f t="shared" si="878"/>
        <v>0</v>
      </c>
      <c r="S6240" t="str">
        <f t="shared" si="879"/>
        <v/>
      </c>
      <c r="T6240" t="str">
        <f t="shared" si="880"/>
        <v/>
      </c>
      <c r="U6240" t="str">
        <f t="shared" si="881"/>
        <v/>
      </c>
    </row>
    <row r="6241" spans="12:21" ht="15" customHeight="1" x14ac:dyDescent="0.15">
      <c r="L6241" s="244" t="str">
        <f t="shared" si="873"/>
        <v/>
      </c>
      <c r="M6241" s="245" t="str">
        <f t="shared" si="874"/>
        <v/>
      </c>
      <c r="N6241" s="244" t="str">
        <f t="shared" si="875"/>
        <v/>
      </c>
      <c r="O6241" s="244" t="str">
        <f t="shared" si="876"/>
        <v/>
      </c>
      <c r="P6241">
        <f>IF($I6241&lt;&gt;"",$I6241,IF($E6241="SGD",1,IF($E6241="USD",Settings!$B$22,IF($E6241="HKD",Settings!$B$23,1))))</f>
        <v>1</v>
      </c>
      <c r="Q6241">
        <f t="shared" si="877"/>
        <v>0</v>
      </c>
      <c r="R6241">
        <f t="shared" si="878"/>
        <v>0</v>
      </c>
      <c r="S6241" t="str">
        <f t="shared" si="879"/>
        <v/>
      </c>
      <c r="T6241" t="str">
        <f t="shared" si="880"/>
        <v/>
      </c>
      <c r="U6241" t="str">
        <f t="shared" si="881"/>
        <v/>
      </c>
    </row>
    <row r="6242" spans="12:21" ht="15" customHeight="1" x14ac:dyDescent="0.15">
      <c r="L6242" s="244" t="str">
        <f t="shared" si="873"/>
        <v/>
      </c>
      <c r="M6242" s="245" t="str">
        <f t="shared" si="874"/>
        <v/>
      </c>
      <c r="N6242" s="244" t="str">
        <f t="shared" si="875"/>
        <v/>
      </c>
      <c r="O6242" s="244" t="str">
        <f t="shared" si="876"/>
        <v/>
      </c>
      <c r="P6242">
        <f>IF($I6242&lt;&gt;"",$I6242,IF($E6242="SGD",1,IF($E6242="USD",Settings!$B$22,IF($E6242="HKD",Settings!$B$23,1))))</f>
        <v>1</v>
      </c>
      <c r="Q6242">
        <f t="shared" si="877"/>
        <v>0</v>
      </c>
      <c r="R6242">
        <f t="shared" si="878"/>
        <v>0</v>
      </c>
      <c r="S6242" t="str">
        <f t="shared" si="879"/>
        <v/>
      </c>
      <c r="T6242" t="str">
        <f t="shared" si="880"/>
        <v/>
      </c>
      <c r="U6242" t="str">
        <f t="shared" si="881"/>
        <v/>
      </c>
    </row>
    <row r="6243" spans="12:21" ht="15" customHeight="1" x14ac:dyDescent="0.15">
      <c r="L6243" s="244" t="str">
        <f t="shared" si="873"/>
        <v/>
      </c>
      <c r="M6243" s="245" t="str">
        <f t="shared" si="874"/>
        <v/>
      </c>
      <c r="N6243" s="244" t="str">
        <f t="shared" si="875"/>
        <v/>
      </c>
      <c r="O6243" s="244" t="str">
        <f t="shared" si="876"/>
        <v/>
      </c>
      <c r="P6243">
        <f>IF($I6243&lt;&gt;"",$I6243,IF($E6243="SGD",1,IF($E6243="USD",Settings!$B$22,IF($E6243="HKD",Settings!$B$23,1))))</f>
        <v>1</v>
      </c>
      <c r="Q6243">
        <f t="shared" si="877"/>
        <v>0</v>
      </c>
      <c r="R6243">
        <f t="shared" si="878"/>
        <v>0</v>
      </c>
      <c r="S6243" t="str">
        <f t="shared" si="879"/>
        <v/>
      </c>
      <c r="T6243" t="str">
        <f t="shared" si="880"/>
        <v/>
      </c>
      <c r="U6243" t="str">
        <f t="shared" si="881"/>
        <v/>
      </c>
    </row>
    <row r="6244" spans="12:21" ht="15" customHeight="1" x14ac:dyDescent="0.15">
      <c r="L6244" s="244" t="str">
        <f t="shared" si="873"/>
        <v/>
      </c>
      <c r="M6244" s="245" t="str">
        <f t="shared" si="874"/>
        <v/>
      </c>
      <c r="N6244" s="244" t="str">
        <f t="shared" si="875"/>
        <v/>
      </c>
      <c r="O6244" s="244" t="str">
        <f t="shared" si="876"/>
        <v/>
      </c>
      <c r="P6244">
        <f>IF($I6244&lt;&gt;"",$I6244,IF($E6244="SGD",1,IF($E6244="USD",Settings!$B$22,IF($E6244="HKD",Settings!$B$23,1))))</f>
        <v>1</v>
      </c>
      <c r="Q6244">
        <f t="shared" si="877"/>
        <v>0</v>
      </c>
      <c r="R6244">
        <f t="shared" si="878"/>
        <v>0</v>
      </c>
      <c r="S6244" t="str">
        <f t="shared" si="879"/>
        <v/>
      </c>
      <c r="T6244" t="str">
        <f t="shared" si="880"/>
        <v/>
      </c>
      <c r="U6244" t="str">
        <f t="shared" si="881"/>
        <v/>
      </c>
    </row>
    <row r="6245" spans="12:21" ht="15" customHeight="1" x14ac:dyDescent="0.15">
      <c r="L6245" s="244" t="str">
        <f t="shared" si="873"/>
        <v/>
      </c>
      <c r="M6245" s="245" t="str">
        <f t="shared" si="874"/>
        <v/>
      </c>
      <c r="N6245" s="244" t="str">
        <f t="shared" si="875"/>
        <v/>
      </c>
      <c r="O6245" s="244" t="str">
        <f t="shared" si="876"/>
        <v/>
      </c>
      <c r="P6245">
        <f>IF($I6245&lt;&gt;"",$I6245,IF($E6245="SGD",1,IF($E6245="USD",Settings!$B$22,IF($E6245="HKD",Settings!$B$23,1))))</f>
        <v>1</v>
      </c>
      <c r="Q6245">
        <f t="shared" si="877"/>
        <v>0</v>
      </c>
      <c r="R6245">
        <f t="shared" si="878"/>
        <v>0</v>
      </c>
      <c r="S6245" t="str">
        <f t="shared" si="879"/>
        <v/>
      </c>
      <c r="T6245" t="str">
        <f t="shared" si="880"/>
        <v/>
      </c>
      <c r="U6245" t="str">
        <f t="shared" si="881"/>
        <v/>
      </c>
    </row>
    <row r="6246" spans="12:21" ht="15" customHeight="1" x14ac:dyDescent="0.15">
      <c r="L6246" s="244" t="str">
        <f t="shared" si="873"/>
        <v/>
      </c>
      <c r="M6246" s="245" t="str">
        <f t="shared" si="874"/>
        <v/>
      </c>
      <c r="N6246" s="244" t="str">
        <f t="shared" si="875"/>
        <v/>
      </c>
      <c r="O6246" s="244" t="str">
        <f t="shared" si="876"/>
        <v/>
      </c>
      <c r="P6246">
        <f>IF($I6246&lt;&gt;"",$I6246,IF($E6246="SGD",1,IF($E6246="USD",Settings!$B$22,IF($E6246="HKD",Settings!$B$23,1))))</f>
        <v>1</v>
      </c>
      <c r="Q6246">
        <f t="shared" si="877"/>
        <v>0</v>
      </c>
      <c r="R6246">
        <f t="shared" si="878"/>
        <v>0</v>
      </c>
      <c r="S6246" t="str">
        <f t="shared" si="879"/>
        <v/>
      </c>
      <c r="T6246" t="str">
        <f t="shared" si="880"/>
        <v/>
      </c>
      <c r="U6246" t="str">
        <f t="shared" si="881"/>
        <v/>
      </c>
    </row>
    <row r="6247" spans="12:21" ht="15" customHeight="1" x14ac:dyDescent="0.15">
      <c r="L6247" s="244" t="str">
        <f t="shared" si="873"/>
        <v/>
      </c>
      <c r="M6247" s="245" t="str">
        <f t="shared" si="874"/>
        <v/>
      </c>
      <c r="N6247" s="244" t="str">
        <f t="shared" si="875"/>
        <v/>
      </c>
      <c r="O6247" s="244" t="str">
        <f t="shared" si="876"/>
        <v/>
      </c>
      <c r="P6247">
        <f>IF($I6247&lt;&gt;"",$I6247,IF($E6247="SGD",1,IF($E6247="USD",Settings!$B$22,IF($E6247="HKD",Settings!$B$23,1))))</f>
        <v>1</v>
      </c>
      <c r="Q6247">
        <f t="shared" si="877"/>
        <v>0</v>
      </c>
      <c r="R6247">
        <f t="shared" si="878"/>
        <v>0</v>
      </c>
      <c r="S6247" t="str">
        <f t="shared" si="879"/>
        <v/>
      </c>
      <c r="T6247" t="str">
        <f t="shared" si="880"/>
        <v/>
      </c>
      <c r="U6247" t="str">
        <f t="shared" si="881"/>
        <v/>
      </c>
    </row>
    <row r="6248" spans="12:21" ht="15" customHeight="1" x14ac:dyDescent="0.15">
      <c r="L6248" s="244" t="str">
        <f t="shared" si="873"/>
        <v/>
      </c>
      <c r="M6248" s="245" t="str">
        <f t="shared" si="874"/>
        <v/>
      </c>
      <c r="N6248" s="244" t="str">
        <f t="shared" si="875"/>
        <v/>
      </c>
      <c r="O6248" s="244" t="str">
        <f t="shared" si="876"/>
        <v/>
      </c>
      <c r="P6248">
        <f>IF($I6248&lt;&gt;"",$I6248,IF($E6248="SGD",1,IF($E6248="USD",Settings!$B$22,IF($E6248="HKD",Settings!$B$23,1))))</f>
        <v>1</v>
      </c>
      <c r="Q6248">
        <f t="shared" si="877"/>
        <v>0</v>
      </c>
      <c r="R6248">
        <f t="shared" si="878"/>
        <v>0</v>
      </c>
      <c r="S6248" t="str">
        <f t="shared" si="879"/>
        <v/>
      </c>
      <c r="T6248" t="str">
        <f t="shared" si="880"/>
        <v/>
      </c>
      <c r="U6248" t="str">
        <f t="shared" si="881"/>
        <v/>
      </c>
    </row>
    <row r="6249" spans="12:21" ht="15" customHeight="1" x14ac:dyDescent="0.15">
      <c r="L6249" s="244" t="str">
        <f t="shared" ref="L6249:L6312" si="882">IF(OR(B6249="",C6249="",E6249=""),"",B6249&amp;":"&amp;C6249&amp;":"&amp;E6249)</f>
        <v/>
      </c>
      <c r="M6249" s="245" t="str">
        <f t="shared" ref="M6249:M6312" si="883">IF(A6249="","",A6249*D6249)</f>
        <v/>
      </c>
      <c r="N6249" s="244" t="str">
        <f t="shared" ref="N6249:N6312" si="884">IF(A6249="","",IF(OR(A6249=1,A6249=0),J6249,0))</f>
        <v/>
      </c>
      <c r="O6249" s="244" t="str">
        <f t="shared" ref="O6249:O6312" si="885">IF(A6249="","",IF(A6249=-1,J6249,0))</f>
        <v/>
      </c>
      <c r="P6249">
        <f>IF($I6249&lt;&gt;"",$I6249,IF($E6249="SGD",1,IF($E6249="USD",Settings!$B$22,IF($E6249="HKD",Settings!$B$23,1))))</f>
        <v>1</v>
      </c>
      <c r="Q6249">
        <f t="shared" ref="Q6249:Q6312" si="886">IF($L6249="",0,($O6249-$N6249+IF($A6249=2,$J6249,0))*$P6249)</f>
        <v>0</v>
      </c>
      <c r="R6249">
        <f t="shared" ref="R6249:R6312" si="887">IF($L6249="",0,IF($A6249=2,$J6249*$P6249,0))</f>
        <v>0</v>
      </c>
      <c r="S6249" t="str">
        <f t="shared" si="879"/>
        <v/>
      </c>
      <c r="T6249" t="str">
        <f t="shared" si="880"/>
        <v/>
      </c>
      <c r="U6249" t="str">
        <f t="shared" si="881"/>
        <v/>
      </c>
    </row>
    <row r="6250" spans="12:21" ht="15" customHeight="1" x14ac:dyDescent="0.15">
      <c r="L6250" s="244" t="str">
        <f t="shared" si="882"/>
        <v/>
      </c>
      <c r="M6250" s="245" t="str">
        <f t="shared" si="883"/>
        <v/>
      </c>
      <c r="N6250" s="244" t="str">
        <f t="shared" si="884"/>
        <v/>
      </c>
      <c r="O6250" s="244" t="str">
        <f t="shared" si="885"/>
        <v/>
      </c>
      <c r="P6250">
        <f>IF($I6250&lt;&gt;"",$I6250,IF($E6250="SGD",1,IF($E6250="USD",Settings!$B$22,IF($E6250="HKD",Settings!$B$23,1))))</f>
        <v>1</v>
      </c>
      <c r="Q6250">
        <f t="shared" si="886"/>
        <v>0</v>
      </c>
      <c r="R6250">
        <f t="shared" si="887"/>
        <v>0</v>
      </c>
      <c r="S6250" t="str">
        <f t="shared" si="879"/>
        <v/>
      </c>
      <c r="T6250" t="str">
        <f t="shared" si="880"/>
        <v/>
      </c>
      <c r="U6250" t="str">
        <f t="shared" si="881"/>
        <v/>
      </c>
    </row>
    <row r="6251" spans="12:21" ht="15" customHeight="1" x14ac:dyDescent="0.15">
      <c r="L6251" s="244" t="str">
        <f t="shared" si="882"/>
        <v/>
      </c>
      <c r="M6251" s="245" t="str">
        <f t="shared" si="883"/>
        <v/>
      </c>
      <c r="N6251" s="244" t="str">
        <f t="shared" si="884"/>
        <v/>
      </c>
      <c r="O6251" s="244" t="str">
        <f t="shared" si="885"/>
        <v/>
      </c>
      <c r="P6251">
        <f>IF($I6251&lt;&gt;"",$I6251,IF($E6251="SGD",1,IF($E6251="USD",Settings!$B$22,IF($E6251="HKD",Settings!$B$23,1))))</f>
        <v>1</v>
      </c>
      <c r="Q6251">
        <f t="shared" si="886"/>
        <v>0</v>
      </c>
      <c r="R6251">
        <f t="shared" si="887"/>
        <v>0</v>
      </c>
      <c r="S6251" t="str">
        <f t="shared" si="879"/>
        <v/>
      </c>
      <c r="T6251" t="str">
        <f t="shared" si="880"/>
        <v/>
      </c>
      <c r="U6251" t="str">
        <f t="shared" si="881"/>
        <v/>
      </c>
    </row>
    <row r="6252" spans="12:21" ht="15" customHeight="1" x14ac:dyDescent="0.15">
      <c r="L6252" s="244" t="str">
        <f t="shared" si="882"/>
        <v/>
      </c>
      <c r="M6252" s="245" t="str">
        <f t="shared" si="883"/>
        <v/>
      </c>
      <c r="N6252" s="244" t="str">
        <f t="shared" si="884"/>
        <v/>
      </c>
      <c r="O6252" s="244" t="str">
        <f t="shared" si="885"/>
        <v/>
      </c>
      <c r="P6252">
        <f>IF($I6252&lt;&gt;"",$I6252,IF($E6252="SGD",1,IF($E6252="USD",Settings!$B$22,IF($E6252="HKD",Settings!$B$23,1))))</f>
        <v>1</v>
      </c>
      <c r="Q6252">
        <f t="shared" si="886"/>
        <v>0</v>
      </c>
      <c r="R6252">
        <f t="shared" si="887"/>
        <v>0</v>
      </c>
      <c r="S6252" t="str">
        <f t="shared" si="879"/>
        <v/>
      </c>
      <c r="T6252" t="str">
        <f t="shared" si="880"/>
        <v/>
      </c>
      <c r="U6252" t="str">
        <f t="shared" si="881"/>
        <v/>
      </c>
    </row>
    <row r="6253" spans="12:21" ht="15" customHeight="1" x14ac:dyDescent="0.15">
      <c r="L6253" s="244" t="str">
        <f t="shared" si="882"/>
        <v/>
      </c>
      <c r="M6253" s="245" t="str">
        <f t="shared" si="883"/>
        <v/>
      </c>
      <c r="N6253" s="244" t="str">
        <f t="shared" si="884"/>
        <v/>
      </c>
      <c r="O6253" s="244" t="str">
        <f t="shared" si="885"/>
        <v/>
      </c>
      <c r="P6253">
        <f>IF($I6253&lt;&gt;"",$I6253,IF($E6253="SGD",1,IF($E6253="USD",Settings!$B$22,IF($E6253="HKD",Settings!$B$23,1))))</f>
        <v>1</v>
      </c>
      <c r="Q6253">
        <f t="shared" si="886"/>
        <v>0</v>
      </c>
      <c r="R6253">
        <f t="shared" si="887"/>
        <v>0</v>
      </c>
      <c r="S6253" t="str">
        <f t="shared" si="879"/>
        <v/>
      </c>
      <c r="T6253" t="str">
        <f t="shared" si="880"/>
        <v/>
      </c>
      <c r="U6253" t="str">
        <f t="shared" si="881"/>
        <v/>
      </c>
    </row>
    <row r="6254" spans="12:21" ht="15" customHeight="1" x14ac:dyDescent="0.15">
      <c r="L6254" s="244" t="str">
        <f t="shared" si="882"/>
        <v/>
      </c>
      <c r="M6254" s="245" t="str">
        <f t="shared" si="883"/>
        <v/>
      </c>
      <c r="N6254" s="244" t="str">
        <f t="shared" si="884"/>
        <v/>
      </c>
      <c r="O6254" s="244" t="str">
        <f t="shared" si="885"/>
        <v/>
      </c>
      <c r="P6254">
        <f>IF($I6254&lt;&gt;"",$I6254,IF($E6254="SGD",1,IF($E6254="USD",Settings!$B$22,IF($E6254="HKD",Settings!$B$23,1))))</f>
        <v>1</v>
      </c>
      <c r="Q6254">
        <f t="shared" si="886"/>
        <v>0</v>
      </c>
      <c r="R6254">
        <f t="shared" si="887"/>
        <v>0</v>
      </c>
      <c r="S6254" t="str">
        <f t="shared" si="879"/>
        <v/>
      </c>
      <c r="T6254" t="str">
        <f t="shared" si="880"/>
        <v/>
      </c>
      <c r="U6254" t="str">
        <f t="shared" si="881"/>
        <v/>
      </c>
    </row>
    <row r="6255" spans="12:21" ht="15" customHeight="1" x14ac:dyDescent="0.15">
      <c r="L6255" s="244" t="str">
        <f t="shared" si="882"/>
        <v/>
      </c>
      <c r="M6255" s="245" t="str">
        <f t="shared" si="883"/>
        <v/>
      </c>
      <c r="N6255" s="244" t="str">
        <f t="shared" si="884"/>
        <v/>
      </c>
      <c r="O6255" s="244" t="str">
        <f t="shared" si="885"/>
        <v/>
      </c>
      <c r="P6255">
        <f>IF($I6255&lt;&gt;"",$I6255,IF($E6255="SGD",1,IF($E6255="USD",Settings!$B$22,IF($E6255="HKD",Settings!$B$23,1))))</f>
        <v>1</v>
      </c>
      <c r="Q6255">
        <f t="shared" si="886"/>
        <v>0</v>
      </c>
      <c r="R6255">
        <f t="shared" si="887"/>
        <v>0</v>
      </c>
      <c r="S6255" t="str">
        <f t="shared" si="879"/>
        <v/>
      </c>
      <c r="T6255" t="str">
        <f t="shared" si="880"/>
        <v/>
      </c>
      <c r="U6255" t="str">
        <f t="shared" si="881"/>
        <v/>
      </c>
    </row>
    <row r="6256" spans="12:21" ht="15" customHeight="1" x14ac:dyDescent="0.15">
      <c r="L6256" s="244" t="str">
        <f t="shared" si="882"/>
        <v/>
      </c>
      <c r="M6256" s="245" t="str">
        <f t="shared" si="883"/>
        <v/>
      </c>
      <c r="N6256" s="244" t="str">
        <f t="shared" si="884"/>
        <v/>
      </c>
      <c r="O6256" s="244" t="str">
        <f t="shared" si="885"/>
        <v/>
      </c>
      <c r="P6256">
        <f>IF($I6256&lt;&gt;"",$I6256,IF($E6256="SGD",1,IF($E6256="USD",Settings!$B$22,IF($E6256="HKD",Settings!$B$23,1))))</f>
        <v>1</v>
      </c>
      <c r="Q6256">
        <f t="shared" si="886"/>
        <v>0</v>
      </c>
      <c r="R6256">
        <f t="shared" si="887"/>
        <v>0</v>
      </c>
      <c r="S6256" t="str">
        <f t="shared" si="879"/>
        <v/>
      </c>
      <c r="T6256" t="str">
        <f t="shared" si="880"/>
        <v/>
      </c>
      <c r="U6256" t="str">
        <f t="shared" si="881"/>
        <v/>
      </c>
    </row>
    <row r="6257" spans="12:21" ht="15" customHeight="1" x14ac:dyDescent="0.15">
      <c r="L6257" s="244" t="str">
        <f t="shared" si="882"/>
        <v/>
      </c>
      <c r="M6257" s="245" t="str">
        <f t="shared" si="883"/>
        <v/>
      </c>
      <c r="N6257" s="244" t="str">
        <f t="shared" si="884"/>
        <v/>
      </c>
      <c r="O6257" s="244" t="str">
        <f t="shared" si="885"/>
        <v/>
      </c>
      <c r="P6257">
        <f>IF($I6257&lt;&gt;"",$I6257,IF($E6257="SGD",1,IF($E6257="USD",Settings!$B$22,IF($E6257="HKD",Settings!$B$23,1))))</f>
        <v>1</v>
      </c>
      <c r="Q6257">
        <f t="shared" si="886"/>
        <v>0</v>
      </c>
      <c r="R6257">
        <f t="shared" si="887"/>
        <v>0</v>
      </c>
      <c r="S6257" t="str">
        <f t="shared" si="879"/>
        <v/>
      </c>
      <c r="T6257" t="str">
        <f t="shared" si="880"/>
        <v/>
      </c>
      <c r="U6257" t="str">
        <f t="shared" si="881"/>
        <v/>
      </c>
    </row>
    <row r="6258" spans="12:21" ht="15" customHeight="1" x14ac:dyDescent="0.15">
      <c r="L6258" s="244" t="str">
        <f t="shared" si="882"/>
        <v/>
      </c>
      <c r="M6258" s="245" t="str">
        <f t="shared" si="883"/>
        <v/>
      </c>
      <c r="N6258" s="244" t="str">
        <f t="shared" si="884"/>
        <v/>
      </c>
      <c r="O6258" s="244" t="str">
        <f t="shared" si="885"/>
        <v/>
      </c>
      <c r="P6258">
        <f>IF($I6258&lt;&gt;"",$I6258,IF($E6258="SGD",1,IF($E6258="USD",Settings!$B$22,IF($E6258="HKD",Settings!$B$23,1))))</f>
        <v>1</v>
      </c>
      <c r="Q6258">
        <f t="shared" si="886"/>
        <v>0</v>
      </c>
      <c r="R6258">
        <f t="shared" si="887"/>
        <v>0</v>
      </c>
      <c r="S6258" t="str">
        <f t="shared" si="879"/>
        <v/>
      </c>
      <c r="T6258" t="str">
        <f t="shared" si="880"/>
        <v/>
      </c>
      <c r="U6258" t="str">
        <f t="shared" si="881"/>
        <v/>
      </c>
    </row>
    <row r="6259" spans="12:21" ht="15" customHeight="1" x14ac:dyDescent="0.15">
      <c r="L6259" s="244" t="str">
        <f t="shared" si="882"/>
        <v/>
      </c>
      <c r="M6259" s="245" t="str">
        <f t="shared" si="883"/>
        <v/>
      </c>
      <c r="N6259" s="244" t="str">
        <f t="shared" si="884"/>
        <v/>
      </c>
      <c r="O6259" s="244" t="str">
        <f t="shared" si="885"/>
        <v/>
      </c>
      <c r="P6259">
        <f>IF($I6259&lt;&gt;"",$I6259,IF($E6259="SGD",1,IF($E6259="USD",Settings!$B$22,IF($E6259="HKD",Settings!$B$23,1))))</f>
        <v>1</v>
      </c>
      <c r="Q6259">
        <f t="shared" si="886"/>
        <v>0</v>
      </c>
      <c r="R6259">
        <f t="shared" si="887"/>
        <v>0</v>
      </c>
      <c r="S6259" t="str">
        <f t="shared" si="879"/>
        <v/>
      </c>
      <c r="T6259" t="str">
        <f t="shared" si="880"/>
        <v/>
      </c>
      <c r="U6259" t="str">
        <f t="shared" si="881"/>
        <v/>
      </c>
    </row>
    <row r="6260" spans="12:21" ht="15" customHeight="1" x14ac:dyDescent="0.15">
      <c r="L6260" s="244" t="str">
        <f t="shared" si="882"/>
        <v/>
      </c>
      <c r="M6260" s="245" t="str">
        <f t="shared" si="883"/>
        <v/>
      </c>
      <c r="N6260" s="244" t="str">
        <f t="shared" si="884"/>
        <v/>
      </c>
      <c r="O6260" s="244" t="str">
        <f t="shared" si="885"/>
        <v/>
      </c>
      <c r="P6260">
        <f>IF($I6260&lt;&gt;"",$I6260,IF($E6260="SGD",1,IF($E6260="USD",Settings!$B$22,IF($E6260="HKD",Settings!$B$23,1))))</f>
        <v>1</v>
      </c>
      <c r="Q6260">
        <f t="shared" si="886"/>
        <v>0</v>
      </c>
      <c r="R6260">
        <f t="shared" si="887"/>
        <v>0</v>
      </c>
      <c r="S6260" t="str">
        <f t="shared" si="879"/>
        <v/>
      </c>
      <c r="T6260" t="str">
        <f t="shared" si="880"/>
        <v/>
      </c>
      <c r="U6260" t="str">
        <f t="shared" si="881"/>
        <v/>
      </c>
    </row>
    <row r="6261" spans="12:21" ht="15" customHeight="1" x14ac:dyDescent="0.15">
      <c r="L6261" s="244" t="str">
        <f t="shared" si="882"/>
        <v/>
      </c>
      <c r="M6261" s="245" t="str">
        <f t="shared" si="883"/>
        <v/>
      </c>
      <c r="N6261" s="244" t="str">
        <f t="shared" si="884"/>
        <v/>
      </c>
      <c r="O6261" s="244" t="str">
        <f t="shared" si="885"/>
        <v/>
      </c>
      <c r="P6261">
        <f>IF($I6261&lt;&gt;"",$I6261,IF($E6261="SGD",1,IF($E6261="USD",Settings!$B$22,IF($E6261="HKD",Settings!$B$23,1))))</f>
        <v>1</v>
      </c>
      <c r="Q6261">
        <f t="shared" si="886"/>
        <v>0</v>
      </c>
      <c r="R6261">
        <f t="shared" si="887"/>
        <v>0</v>
      </c>
      <c r="S6261" t="str">
        <f t="shared" si="879"/>
        <v/>
      </c>
      <c r="T6261" t="str">
        <f t="shared" si="880"/>
        <v/>
      </c>
      <c r="U6261" t="str">
        <f t="shared" si="881"/>
        <v/>
      </c>
    </row>
    <row r="6262" spans="12:21" ht="15" customHeight="1" x14ac:dyDescent="0.15">
      <c r="L6262" s="244" t="str">
        <f t="shared" si="882"/>
        <v/>
      </c>
      <c r="M6262" s="245" t="str">
        <f t="shared" si="883"/>
        <v/>
      </c>
      <c r="N6262" s="244" t="str">
        <f t="shared" si="884"/>
        <v/>
      </c>
      <c r="O6262" s="244" t="str">
        <f t="shared" si="885"/>
        <v/>
      </c>
      <c r="P6262">
        <f>IF($I6262&lt;&gt;"",$I6262,IF($E6262="SGD",1,IF($E6262="USD",Settings!$B$22,IF($E6262="HKD",Settings!$B$23,1))))</f>
        <v>1</v>
      </c>
      <c r="Q6262">
        <f t="shared" si="886"/>
        <v>0</v>
      </c>
      <c r="R6262">
        <f t="shared" si="887"/>
        <v>0</v>
      </c>
      <c r="S6262" t="str">
        <f t="shared" si="879"/>
        <v/>
      </c>
      <c r="T6262" t="str">
        <f t="shared" si="880"/>
        <v/>
      </c>
      <c r="U6262" t="str">
        <f t="shared" si="881"/>
        <v/>
      </c>
    </row>
    <row r="6263" spans="12:21" ht="15" customHeight="1" x14ac:dyDescent="0.15">
      <c r="L6263" s="244" t="str">
        <f t="shared" si="882"/>
        <v/>
      </c>
      <c r="M6263" s="245" t="str">
        <f t="shared" si="883"/>
        <v/>
      </c>
      <c r="N6263" s="244" t="str">
        <f t="shared" si="884"/>
        <v/>
      </c>
      <c r="O6263" s="244" t="str">
        <f t="shared" si="885"/>
        <v/>
      </c>
      <c r="P6263">
        <f>IF($I6263&lt;&gt;"",$I6263,IF($E6263="SGD",1,IF($E6263="USD",Settings!$B$22,IF($E6263="HKD",Settings!$B$23,1))))</f>
        <v>1</v>
      </c>
      <c r="Q6263">
        <f t="shared" si="886"/>
        <v>0</v>
      </c>
      <c r="R6263">
        <f t="shared" si="887"/>
        <v>0</v>
      </c>
      <c r="S6263" t="str">
        <f t="shared" si="879"/>
        <v/>
      </c>
      <c r="T6263" t="str">
        <f t="shared" si="880"/>
        <v/>
      </c>
      <c r="U6263" t="str">
        <f t="shared" si="881"/>
        <v/>
      </c>
    </row>
    <row r="6264" spans="12:21" ht="15" customHeight="1" x14ac:dyDescent="0.15">
      <c r="L6264" s="244" t="str">
        <f t="shared" si="882"/>
        <v/>
      </c>
      <c r="M6264" s="245" t="str">
        <f t="shared" si="883"/>
        <v/>
      </c>
      <c r="N6264" s="244" t="str">
        <f t="shared" si="884"/>
        <v/>
      </c>
      <c r="O6264" s="244" t="str">
        <f t="shared" si="885"/>
        <v/>
      </c>
      <c r="P6264">
        <f>IF($I6264&lt;&gt;"",$I6264,IF($E6264="SGD",1,IF($E6264="USD",Settings!$B$22,IF($E6264="HKD",Settings!$B$23,1))))</f>
        <v>1</v>
      </c>
      <c r="Q6264">
        <f t="shared" si="886"/>
        <v>0</v>
      </c>
      <c r="R6264">
        <f t="shared" si="887"/>
        <v>0</v>
      </c>
      <c r="S6264" t="str">
        <f t="shared" si="879"/>
        <v/>
      </c>
      <c r="T6264" t="str">
        <f t="shared" si="880"/>
        <v/>
      </c>
      <c r="U6264" t="str">
        <f t="shared" si="881"/>
        <v/>
      </c>
    </row>
    <row r="6265" spans="12:21" ht="15" customHeight="1" x14ac:dyDescent="0.15">
      <c r="L6265" s="244" t="str">
        <f t="shared" si="882"/>
        <v/>
      </c>
      <c r="M6265" s="245" t="str">
        <f t="shared" si="883"/>
        <v/>
      </c>
      <c r="N6265" s="244" t="str">
        <f t="shared" si="884"/>
        <v/>
      </c>
      <c r="O6265" s="244" t="str">
        <f t="shared" si="885"/>
        <v/>
      </c>
      <c r="P6265">
        <f>IF($I6265&lt;&gt;"",$I6265,IF($E6265="SGD",1,IF($E6265="USD",Settings!$B$22,IF($E6265="HKD",Settings!$B$23,1))))</f>
        <v>1</v>
      </c>
      <c r="Q6265">
        <f t="shared" si="886"/>
        <v>0</v>
      </c>
      <c r="R6265">
        <f t="shared" si="887"/>
        <v>0</v>
      </c>
      <c r="S6265" t="str">
        <f t="shared" si="879"/>
        <v/>
      </c>
      <c r="T6265" t="str">
        <f t="shared" si="880"/>
        <v/>
      </c>
      <c r="U6265" t="str">
        <f t="shared" si="881"/>
        <v/>
      </c>
    </row>
    <row r="6266" spans="12:21" ht="15" customHeight="1" x14ac:dyDescent="0.15">
      <c r="L6266" s="244" t="str">
        <f t="shared" si="882"/>
        <v/>
      </c>
      <c r="M6266" s="245" t="str">
        <f t="shared" si="883"/>
        <v/>
      </c>
      <c r="N6266" s="244" t="str">
        <f t="shared" si="884"/>
        <v/>
      </c>
      <c r="O6266" s="244" t="str">
        <f t="shared" si="885"/>
        <v/>
      </c>
      <c r="P6266">
        <f>IF($I6266&lt;&gt;"",$I6266,IF($E6266="SGD",1,IF($E6266="USD",Settings!$B$22,IF($E6266="HKD",Settings!$B$23,1))))</f>
        <v>1</v>
      </c>
      <c r="Q6266">
        <f t="shared" si="886"/>
        <v>0</v>
      </c>
      <c r="R6266">
        <f t="shared" si="887"/>
        <v>0</v>
      </c>
      <c r="S6266" t="str">
        <f t="shared" si="879"/>
        <v/>
      </c>
      <c r="T6266" t="str">
        <f t="shared" si="880"/>
        <v/>
      </c>
      <c r="U6266" t="str">
        <f t="shared" si="881"/>
        <v/>
      </c>
    </row>
    <row r="6267" spans="12:21" ht="15" customHeight="1" x14ac:dyDescent="0.15">
      <c r="L6267" s="244" t="str">
        <f t="shared" si="882"/>
        <v/>
      </c>
      <c r="M6267" s="245" t="str">
        <f t="shared" si="883"/>
        <v/>
      </c>
      <c r="N6267" s="244" t="str">
        <f t="shared" si="884"/>
        <v/>
      </c>
      <c r="O6267" s="244" t="str">
        <f t="shared" si="885"/>
        <v/>
      </c>
      <c r="P6267">
        <f>IF($I6267&lt;&gt;"",$I6267,IF($E6267="SGD",1,IF($E6267="USD",Settings!$B$22,IF($E6267="HKD",Settings!$B$23,1))))</f>
        <v>1</v>
      </c>
      <c r="Q6267">
        <f t="shared" si="886"/>
        <v>0</v>
      </c>
      <c r="R6267">
        <f t="shared" si="887"/>
        <v>0</v>
      </c>
      <c r="S6267" t="str">
        <f t="shared" si="879"/>
        <v/>
      </c>
      <c r="T6267" t="str">
        <f t="shared" si="880"/>
        <v/>
      </c>
      <c r="U6267" t="str">
        <f t="shared" si="881"/>
        <v/>
      </c>
    </row>
    <row r="6268" spans="12:21" ht="15" customHeight="1" x14ac:dyDescent="0.15">
      <c r="L6268" s="244" t="str">
        <f t="shared" si="882"/>
        <v/>
      </c>
      <c r="M6268" s="245" t="str">
        <f t="shared" si="883"/>
        <v/>
      </c>
      <c r="N6268" s="244" t="str">
        <f t="shared" si="884"/>
        <v/>
      </c>
      <c r="O6268" s="244" t="str">
        <f t="shared" si="885"/>
        <v/>
      </c>
      <c r="P6268">
        <f>IF($I6268&lt;&gt;"",$I6268,IF($E6268="SGD",1,IF($E6268="USD",Settings!$B$22,IF($E6268="HKD",Settings!$B$23,1))))</f>
        <v>1</v>
      </c>
      <c r="Q6268">
        <f t="shared" si="886"/>
        <v>0</v>
      </c>
      <c r="R6268">
        <f t="shared" si="887"/>
        <v>0</v>
      </c>
      <c r="S6268" t="str">
        <f t="shared" si="879"/>
        <v/>
      </c>
      <c r="T6268" t="str">
        <f t="shared" si="880"/>
        <v/>
      </c>
      <c r="U6268" t="str">
        <f t="shared" si="881"/>
        <v/>
      </c>
    </row>
    <row r="6269" spans="12:21" ht="15" customHeight="1" x14ac:dyDescent="0.15">
      <c r="L6269" s="244" t="str">
        <f t="shared" si="882"/>
        <v/>
      </c>
      <c r="M6269" s="245" t="str">
        <f t="shared" si="883"/>
        <v/>
      </c>
      <c r="N6269" s="244" t="str">
        <f t="shared" si="884"/>
        <v/>
      </c>
      <c r="O6269" s="244" t="str">
        <f t="shared" si="885"/>
        <v/>
      </c>
      <c r="P6269">
        <f>IF($I6269&lt;&gt;"",$I6269,IF($E6269="SGD",1,IF($E6269="USD",Settings!$B$22,IF($E6269="HKD",Settings!$B$23,1))))</f>
        <v>1</v>
      </c>
      <c r="Q6269">
        <f t="shared" si="886"/>
        <v>0</v>
      </c>
      <c r="R6269">
        <f t="shared" si="887"/>
        <v>0</v>
      </c>
      <c r="S6269" t="str">
        <f t="shared" si="879"/>
        <v/>
      </c>
      <c r="T6269" t="str">
        <f t="shared" si="880"/>
        <v/>
      </c>
      <c r="U6269" t="str">
        <f t="shared" si="881"/>
        <v/>
      </c>
    </row>
    <row r="6270" spans="12:21" ht="15" customHeight="1" x14ac:dyDescent="0.15">
      <c r="L6270" s="244" t="str">
        <f t="shared" si="882"/>
        <v/>
      </c>
      <c r="M6270" s="245" t="str">
        <f t="shared" si="883"/>
        <v/>
      </c>
      <c r="N6270" s="244" t="str">
        <f t="shared" si="884"/>
        <v/>
      </c>
      <c r="O6270" s="244" t="str">
        <f t="shared" si="885"/>
        <v/>
      </c>
      <c r="P6270">
        <f>IF($I6270&lt;&gt;"",$I6270,IF($E6270="SGD",1,IF($E6270="USD",Settings!$B$22,IF($E6270="HKD",Settings!$B$23,1))))</f>
        <v>1</v>
      </c>
      <c r="Q6270">
        <f t="shared" si="886"/>
        <v>0</v>
      </c>
      <c r="R6270">
        <f t="shared" si="887"/>
        <v>0</v>
      </c>
      <c r="S6270" t="str">
        <f t="shared" si="879"/>
        <v/>
      </c>
      <c r="T6270" t="str">
        <f t="shared" si="880"/>
        <v/>
      </c>
      <c r="U6270" t="str">
        <f t="shared" si="881"/>
        <v/>
      </c>
    </row>
    <row r="6271" spans="12:21" ht="15" customHeight="1" x14ac:dyDescent="0.15">
      <c r="L6271" s="244" t="str">
        <f t="shared" si="882"/>
        <v/>
      </c>
      <c r="M6271" s="245" t="str">
        <f t="shared" si="883"/>
        <v/>
      </c>
      <c r="N6271" s="244" t="str">
        <f t="shared" si="884"/>
        <v/>
      </c>
      <c r="O6271" s="244" t="str">
        <f t="shared" si="885"/>
        <v/>
      </c>
      <c r="P6271">
        <f>IF($I6271&lt;&gt;"",$I6271,IF($E6271="SGD",1,IF($E6271="USD",Settings!$B$22,IF($E6271="HKD",Settings!$B$23,1))))</f>
        <v>1</v>
      </c>
      <c r="Q6271">
        <f t="shared" si="886"/>
        <v>0</v>
      </c>
      <c r="R6271">
        <f t="shared" si="887"/>
        <v>0</v>
      </c>
      <c r="S6271" t="str">
        <f t="shared" si="879"/>
        <v/>
      </c>
      <c r="T6271" t="str">
        <f t="shared" si="880"/>
        <v/>
      </c>
      <c r="U6271" t="str">
        <f t="shared" si="881"/>
        <v/>
      </c>
    </row>
    <row r="6272" spans="12:21" ht="15" customHeight="1" x14ac:dyDescent="0.15">
      <c r="L6272" s="244" t="str">
        <f t="shared" si="882"/>
        <v/>
      </c>
      <c r="M6272" s="245" t="str">
        <f t="shared" si="883"/>
        <v/>
      </c>
      <c r="N6272" s="244" t="str">
        <f t="shared" si="884"/>
        <v/>
      </c>
      <c r="O6272" s="244" t="str">
        <f t="shared" si="885"/>
        <v/>
      </c>
      <c r="P6272">
        <f>IF($I6272&lt;&gt;"",$I6272,IF($E6272="SGD",1,IF($E6272="USD",Settings!$B$22,IF($E6272="HKD",Settings!$B$23,1))))</f>
        <v>1</v>
      </c>
      <c r="Q6272">
        <f t="shared" si="886"/>
        <v>0</v>
      </c>
      <c r="R6272">
        <f t="shared" si="887"/>
        <v>0</v>
      </c>
      <c r="S6272" t="str">
        <f t="shared" si="879"/>
        <v/>
      </c>
      <c r="T6272" t="str">
        <f t="shared" si="880"/>
        <v/>
      </c>
      <c r="U6272" t="str">
        <f t="shared" si="881"/>
        <v/>
      </c>
    </row>
    <row r="6273" spans="12:21" ht="15" customHeight="1" x14ac:dyDescent="0.15">
      <c r="L6273" s="244" t="str">
        <f t="shared" si="882"/>
        <v/>
      </c>
      <c r="M6273" s="245" t="str">
        <f t="shared" si="883"/>
        <v/>
      </c>
      <c r="N6273" s="244" t="str">
        <f t="shared" si="884"/>
        <v/>
      </c>
      <c r="O6273" s="244" t="str">
        <f t="shared" si="885"/>
        <v/>
      </c>
      <c r="P6273">
        <f>IF($I6273&lt;&gt;"",$I6273,IF($E6273="SGD",1,IF($E6273="USD",Settings!$B$22,IF($E6273="HKD",Settings!$B$23,1))))</f>
        <v>1</v>
      </c>
      <c r="Q6273">
        <f t="shared" si="886"/>
        <v>0</v>
      </c>
      <c r="R6273">
        <f t="shared" si="887"/>
        <v>0</v>
      </c>
      <c r="S6273" t="str">
        <f t="shared" si="879"/>
        <v/>
      </c>
      <c r="T6273" t="str">
        <f t="shared" si="880"/>
        <v/>
      </c>
      <c r="U6273" t="str">
        <f t="shared" si="881"/>
        <v/>
      </c>
    </row>
    <row r="6274" spans="12:21" ht="15" customHeight="1" x14ac:dyDescent="0.15">
      <c r="L6274" s="244" t="str">
        <f t="shared" si="882"/>
        <v/>
      </c>
      <c r="M6274" s="245" t="str">
        <f t="shared" si="883"/>
        <v/>
      </c>
      <c r="N6274" s="244" t="str">
        <f t="shared" si="884"/>
        <v/>
      </c>
      <c r="O6274" s="244" t="str">
        <f t="shared" si="885"/>
        <v/>
      </c>
      <c r="P6274">
        <f>IF($I6274&lt;&gt;"",$I6274,IF($E6274="SGD",1,IF($E6274="USD",Settings!$B$22,IF($E6274="HKD",Settings!$B$23,1))))</f>
        <v>1</v>
      </c>
      <c r="Q6274">
        <f t="shared" si="886"/>
        <v>0</v>
      </c>
      <c r="R6274">
        <f t="shared" si="887"/>
        <v>0</v>
      </c>
      <c r="S6274" t="str">
        <f t="shared" ref="S6274:S6337" si="888">IF(L6274="","",SUMIFS($M:$M,$L:$L,L6274,$T:$T,"&lt;="&amp;T6274))</f>
        <v/>
      </c>
      <c r="T6274" t="str">
        <f t="shared" ref="T6274:T6337" si="889">IF(L6274="","",INT(G6274)*100000+ROW())</f>
        <v/>
      </c>
      <c r="U6274" t="str">
        <f t="shared" ref="U6274:U6337" si="890">IF(L6274="","",IF(AND(COUNTIFS($L:$L,L6274,$S:$S,"&gt;-0.000001",$S:$S,"&lt;0.000001",$T:$T,"&gt;"&amp;T6274)=0,ABS(S6274)&gt;0.000001),1,0))</f>
        <v/>
      </c>
    </row>
    <row r="6275" spans="12:21" ht="15" customHeight="1" x14ac:dyDescent="0.15">
      <c r="L6275" s="244" t="str">
        <f t="shared" si="882"/>
        <v/>
      </c>
      <c r="M6275" s="245" t="str">
        <f t="shared" si="883"/>
        <v/>
      </c>
      <c r="N6275" s="244" t="str">
        <f t="shared" si="884"/>
        <v/>
      </c>
      <c r="O6275" s="244" t="str">
        <f t="shared" si="885"/>
        <v/>
      </c>
      <c r="P6275">
        <f>IF($I6275&lt;&gt;"",$I6275,IF($E6275="SGD",1,IF($E6275="USD",Settings!$B$22,IF($E6275="HKD",Settings!$B$23,1))))</f>
        <v>1</v>
      </c>
      <c r="Q6275">
        <f t="shared" si="886"/>
        <v>0</v>
      </c>
      <c r="R6275">
        <f t="shared" si="887"/>
        <v>0</v>
      </c>
      <c r="S6275" t="str">
        <f t="shared" si="888"/>
        <v/>
      </c>
      <c r="T6275" t="str">
        <f t="shared" si="889"/>
        <v/>
      </c>
      <c r="U6275" t="str">
        <f t="shared" si="890"/>
        <v/>
      </c>
    </row>
    <row r="6276" spans="12:21" ht="15" customHeight="1" x14ac:dyDescent="0.15">
      <c r="L6276" s="244" t="str">
        <f t="shared" si="882"/>
        <v/>
      </c>
      <c r="M6276" s="245" t="str">
        <f t="shared" si="883"/>
        <v/>
      </c>
      <c r="N6276" s="244" t="str">
        <f t="shared" si="884"/>
        <v/>
      </c>
      <c r="O6276" s="244" t="str">
        <f t="shared" si="885"/>
        <v/>
      </c>
      <c r="P6276">
        <f>IF($I6276&lt;&gt;"",$I6276,IF($E6276="SGD",1,IF($E6276="USD",Settings!$B$22,IF($E6276="HKD",Settings!$B$23,1))))</f>
        <v>1</v>
      </c>
      <c r="Q6276">
        <f t="shared" si="886"/>
        <v>0</v>
      </c>
      <c r="R6276">
        <f t="shared" si="887"/>
        <v>0</v>
      </c>
      <c r="S6276" t="str">
        <f t="shared" si="888"/>
        <v/>
      </c>
      <c r="T6276" t="str">
        <f t="shared" si="889"/>
        <v/>
      </c>
      <c r="U6276" t="str">
        <f t="shared" si="890"/>
        <v/>
      </c>
    </row>
    <row r="6277" spans="12:21" ht="15" customHeight="1" x14ac:dyDescent="0.15">
      <c r="L6277" s="244" t="str">
        <f t="shared" si="882"/>
        <v/>
      </c>
      <c r="M6277" s="245" t="str">
        <f t="shared" si="883"/>
        <v/>
      </c>
      <c r="N6277" s="244" t="str">
        <f t="shared" si="884"/>
        <v/>
      </c>
      <c r="O6277" s="244" t="str">
        <f t="shared" si="885"/>
        <v/>
      </c>
      <c r="P6277">
        <f>IF($I6277&lt;&gt;"",$I6277,IF($E6277="SGD",1,IF($E6277="USD",Settings!$B$22,IF($E6277="HKD",Settings!$B$23,1))))</f>
        <v>1</v>
      </c>
      <c r="Q6277">
        <f t="shared" si="886"/>
        <v>0</v>
      </c>
      <c r="R6277">
        <f t="shared" si="887"/>
        <v>0</v>
      </c>
      <c r="S6277" t="str">
        <f t="shared" si="888"/>
        <v/>
      </c>
      <c r="T6277" t="str">
        <f t="shared" si="889"/>
        <v/>
      </c>
      <c r="U6277" t="str">
        <f t="shared" si="890"/>
        <v/>
      </c>
    </row>
    <row r="6278" spans="12:21" ht="15" customHeight="1" x14ac:dyDescent="0.15">
      <c r="L6278" s="244" t="str">
        <f t="shared" si="882"/>
        <v/>
      </c>
      <c r="M6278" s="245" t="str">
        <f t="shared" si="883"/>
        <v/>
      </c>
      <c r="N6278" s="244" t="str">
        <f t="shared" si="884"/>
        <v/>
      </c>
      <c r="O6278" s="244" t="str">
        <f t="shared" si="885"/>
        <v/>
      </c>
      <c r="P6278">
        <f>IF($I6278&lt;&gt;"",$I6278,IF($E6278="SGD",1,IF($E6278="USD",Settings!$B$22,IF($E6278="HKD",Settings!$B$23,1))))</f>
        <v>1</v>
      </c>
      <c r="Q6278">
        <f t="shared" si="886"/>
        <v>0</v>
      </c>
      <c r="R6278">
        <f t="shared" si="887"/>
        <v>0</v>
      </c>
      <c r="S6278" t="str">
        <f t="shared" si="888"/>
        <v/>
      </c>
      <c r="T6278" t="str">
        <f t="shared" si="889"/>
        <v/>
      </c>
      <c r="U6278" t="str">
        <f t="shared" si="890"/>
        <v/>
      </c>
    </row>
    <row r="6279" spans="12:21" ht="15" customHeight="1" x14ac:dyDescent="0.15">
      <c r="L6279" s="244" t="str">
        <f t="shared" si="882"/>
        <v/>
      </c>
      <c r="M6279" s="245" t="str">
        <f t="shared" si="883"/>
        <v/>
      </c>
      <c r="N6279" s="244" t="str">
        <f t="shared" si="884"/>
        <v/>
      </c>
      <c r="O6279" s="244" t="str">
        <f t="shared" si="885"/>
        <v/>
      </c>
      <c r="P6279">
        <f>IF($I6279&lt;&gt;"",$I6279,IF($E6279="SGD",1,IF($E6279="USD",Settings!$B$22,IF($E6279="HKD",Settings!$B$23,1))))</f>
        <v>1</v>
      </c>
      <c r="Q6279">
        <f t="shared" si="886"/>
        <v>0</v>
      </c>
      <c r="R6279">
        <f t="shared" si="887"/>
        <v>0</v>
      </c>
      <c r="S6279" t="str">
        <f t="shared" si="888"/>
        <v/>
      </c>
      <c r="T6279" t="str">
        <f t="shared" si="889"/>
        <v/>
      </c>
      <c r="U6279" t="str">
        <f t="shared" si="890"/>
        <v/>
      </c>
    </row>
    <row r="6280" spans="12:21" ht="15" customHeight="1" x14ac:dyDescent="0.15">
      <c r="L6280" s="244" t="str">
        <f t="shared" si="882"/>
        <v/>
      </c>
      <c r="M6280" s="245" t="str">
        <f t="shared" si="883"/>
        <v/>
      </c>
      <c r="N6280" s="244" t="str">
        <f t="shared" si="884"/>
        <v/>
      </c>
      <c r="O6280" s="244" t="str">
        <f t="shared" si="885"/>
        <v/>
      </c>
      <c r="P6280">
        <f>IF($I6280&lt;&gt;"",$I6280,IF($E6280="SGD",1,IF($E6280="USD",Settings!$B$22,IF($E6280="HKD",Settings!$B$23,1))))</f>
        <v>1</v>
      </c>
      <c r="Q6280">
        <f t="shared" si="886"/>
        <v>0</v>
      </c>
      <c r="R6280">
        <f t="shared" si="887"/>
        <v>0</v>
      </c>
      <c r="S6280" t="str">
        <f t="shared" si="888"/>
        <v/>
      </c>
      <c r="T6280" t="str">
        <f t="shared" si="889"/>
        <v/>
      </c>
      <c r="U6280" t="str">
        <f t="shared" si="890"/>
        <v/>
      </c>
    </row>
    <row r="6281" spans="12:21" ht="15" customHeight="1" x14ac:dyDescent="0.15">
      <c r="L6281" s="244" t="str">
        <f t="shared" si="882"/>
        <v/>
      </c>
      <c r="M6281" s="245" t="str">
        <f t="shared" si="883"/>
        <v/>
      </c>
      <c r="N6281" s="244" t="str">
        <f t="shared" si="884"/>
        <v/>
      </c>
      <c r="O6281" s="244" t="str">
        <f t="shared" si="885"/>
        <v/>
      </c>
      <c r="P6281">
        <f>IF($I6281&lt;&gt;"",$I6281,IF($E6281="SGD",1,IF($E6281="USD",Settings!$B$22,IF($E6281="HKD",Settings!$B$23,1))))</f>
        <v>1</v>
      </c>
      <c r="Q6281">
        <f t="shared" si="886"/>
        <v>0</v>
      </c>
      <c r="R6281">
        <f t="shared" si="887"/>
        <v>0</v>
      </c>
      <c r="S6281" t="str">
        <f t="shared" si="888"/>
        <v/>
      </c>
      <c r="T6281" t="str">
        <f t="shared" si="889"/>
        <v/>
      </c>
      <c r="U6281" t="str">
        <f t="shared" si="890"/>
        <v/>
      </c>
    </row>
    <row r="6282" spans="12:21" ht="15" customHeight="1" x14ac:dyDescent="0.15">
      <c r="L6282" s="244" t="str">
        <f t="shared" si="882"/>
        <v/>
      </c>
      <c r="M6282" s="245" t="str">
        <f t="shared" si="883"/>
        <v/>
      </c>
      <c r="N6282" s="244" t="str">
        <f t="shared" si="884"/>
        <v/>
      </c>
      <c r="O6282" s="244" t="str">
        <f t="shared" si="885"/>
        <v/>
      </c>
      <c r="P6282">
        <f>IF($I6282&lt;&gt;"",$I6282,IF($E6282="SGD",1,IF($E6282="USD",Settings!$B$22,IF($E6282="HKD",Settings!$B$23,1))))</f>
        <v>1</v>
      </c>
      <c r="Q6282">
        <f t="shared" si="886"/>
        <v>0</v>
      </c>
      <c r="R6282">
        <f t="shared" si="887"/>
        <v>0</v>
      </c>
      <c r="S6282" t="str">
        <f t="shared" si="888"/>
        <v/>
      </c>
      <c r="T6282" t="str">
        <f t="shared" si="889"/>
        <v/>
      </c>
      <c r="U6282" t="str">
        <f t="shared" si="890"/>
        <v/>
      </c>
    </row>
    <row r="6283" spans="12:21" ht="15" customHeight="1" x14ac:dyDescent="0.15">
      <c r="L6283" s="244" t="str">
        <f t="shared" si="882"/>
        <v/>
      </c>
      <c r="M6283" s="245" t="str">
        <f t="shared" si="883"/>
        <v/>
      </c>
      <c r="N6283" s="244" t="str">
        <f t="shared" si="884"/>
        <v/>
      </c>
      <c r="O6283" s="244" t="str">
        <f t="shared" si="885"/>
        <v/>
      </c>
      <c r="P6283">
        <f>IF($I6283&lt;&gt;"",$I6283,IF($E6283="SGD",1,IF($E6283="USD",Settings!$B$22,IF($E6283="HKD",Settings!$B$23,1))))</f>
        <v>1</v>
      </c>
      <c r="Q6283">
        <f t="shared" si="886"/>
        <v>0</v>
      </c>
      <c r="R6283">
        <f t="shared" si="887"/>
        <v>0</v>
      </c>
      <c r="S6283" t="str">
        <f t="shared" si="888"/>
        <v/>
      </c>
      <c r="T6283" t="str">
        <f t="shared" si="889"/>
        <v/>
      </c>
      <c r="U6283" t="str">
        <f t="shared" si="890"/>
        <v/>
      </c>
    </row>
    <row r="6284" spans="12:21" ht="15" customHeight="1" x14ac:dyDescent="0.15">
      <c r="L6284" s="244" t="str">
        <f t="shared" si="882"/>
        <v/>
      </c>
      <c r="M6284" s="245" t="str">
        <f t="shared" si="883"/>
        <v/>
      </c>
      <c r="N6284" s="244" t="str">
        <f t="shared" si="884"/>
        <v/>
      </c>
      <c r="O6284" s="244" t="str">
        <f t="shared" si="885"/>
        <v/>
      </c>
      <c r="P6284">
        <f>IF($I6284&lt;&gt;"",$I6284,IF($E6284="SGD",1,IF($E6284="USD",Settings!$B$22,IF($E6284="HKD",Settings!$B$23,1))))</f>
        <v>1</v>
      </c>
      <c r="Q6284">
        <f t="shared" si="886"/>
        <v>0</v>
      </c>
      <c r="R6284">
        <f t="shared" si="887"/>
        <v>0</v>
      </c>
      <c r="S6284" t="str">
        <f t="shared" si="888"/>
        <v/>
      </c>
      <c r="T6284" t="str">
        <f t="shared" si="889"/>
        <v/>
      </c>
      <c r="U6284" t="str">
        <f t="shared" si="890"/>
        <v/>
      </c>
    </row>
    <row r="6285" spans="12:21" ht="15" customHeight="1" x14ac:dyDescent="0.15">
      <c r="L6285" s="244" t="str">
        <f t="shared" si="882"/>
        <v/>
      </c>
      <c r="M6285" s="245" t="str">
        <f t="shared" si="883"/>
        <v/>
      </c>
      <c r="N6285" s="244" t="str">
        <f t="shared" si="884"/>
        <v/>
      </c>
      <c r="O6285" s="244" t="str">
        <f t="shared" si="885"/>
        <v/>
      </c>
      <c r="P6285">
        <f>IF($I6285&lt;&gt;"",$I6285,IF($E6285="SGD",1,IF($E6285="USD",Settings!$B$22,IF($E6285="HKD",Settings!$B$23,1))))</f>
        <v>1</v>
      </c>
      <c r="Q6285">
        <f t="shared" si="886"/>
        <v>0</v>
      </c>
      <c r="R6285">
        <f t="shared" si="887"/>
        <v>0</v>
      </c>
      <c r="S6285" t="str">
        <f t="shared" si="888"/>
        <v/>
      </c>
      <c r="T6285" t="str">
        <f t="shared" si="889"/>
        <v/>
      </c>
      <c r="U6285" t="str">
        <f t="shared" si="890"/>
        <v/>
      </c>
    </row>
    <row r="6286" spans="12:21" ht="15" customHeight="1" x14ac:dyDescent="0.15">
      <c r="L6286" s="244" t="str">
        <f t="shared" si="882"/>
        <v/>
      </c>
      <c r="M6286" s="245" t="str">
        <f t="shared" si="883"/>
        <v/>
      </c>
      <c r="N6286" s="244" t="str">
        <f t="shared" si="884"/>
        <v/>
      </c>
      <c r="O6286" s="244" t="str">
        <f t="shared" si="885"/>
        <v/>
      </c>
      <c r="P6286">
        <f>IF($I6286&lt;&gt;"",$I6286,IF($E6286="SGD",1,IF($E6286="USD",Settings!$B$22,IF($E6286="HKD",Settings!$B$23,1))))</f>
        <v>1</v>
      </c>
      <c r="Q6286">
        <f t="shared" si="886"/>
        <v>0</v>
      </c>
      <c r="R6286">
        <f t="shared" si="887"/>
        <v>0</v>
      </c>
      <c r="S6286" t="str">
        <f t="shared" si="888"/>
        <v/>
      </c>
      <c r="T6286" t="str">
        <f t="shared" si="889"/>
        <v/>
      </c>
      <c r="U6286" t="str">
        <f t="shared" si="890"/>
        <v/>
      </c>
    </row>
    <row r="6287" spans="12:21" ht="15" customHeight="1" x14ac:dyDescent="0.15">
      <c r="L6287" s="244" t="str">
        <f t="shared" si="882"/>
        <v/>
      </c>
      <c r="M6287" s="245" t="str">
        <f t="shared" si="883"/>
        <v/>
      </c>
      <c r="N6287" s="244" t="str">
        <f t="shared" si="884"/>
        <v/>
      </c>
      <c r="O6287" s="244" t="str">
        <f t="shared" si="885"/>
        <v/>
      </c>
      <c r="P6287">
        <f>IF($I6287&lt;&gt;"",$I6287,IF($E6287="SGD",1,IF($E6287="USD",Settings!$B$22,IF($E6287="HKD",Settings!$B$23,1))))</f>
        <v>1</v>
      </c>
      <c r="Q6287">
        <f t="shared" si="886"/>
        <v>0</v>
      </c>
      <c r="R6287">
        <f t="shared" si="887"/>
        <v>0</v>
      </c>
      <c r="S6287" t="str">
        <f t="shared" si="888"/>
        <v/>
      </c>
      <c r="T6287" t="str">
        <f t="shared" si="889"/>
        <v/>
      </c>
      <c r="U6287" t="str">
        <f t="shared" si="890"/>
        <v/>
      </c>
    </row>
    <row r="6288" spans="12:21" ht="15" customHeight="1" x14ac:dyDescent="0.15">
      <c r="L6288" s="244" t="str">
        <f t="shared" si="882"/>
        <v/>
      </c>
      <c r="M6288" s="245" t="str">
        <f t="shared" si="883"/>
        <v/>
      </c>
      <c r="N6288" s="244" t="str">
        <f t="shared" si="884"/>
        <v/>
      </c>
      <c r="O6288" s="244" t="str">
        <f t="shared" si="885"/>
        <v/>
      </c>
      <c r="P6288">
        <f>IF($I6288&lt;&gt;"",$I6288,IF($E6288="SGD",1,IF($E6288="USD",Settings!$B$22,IF($E6288="HKD",Settings!$B$23,1))))</f>
        <v>1</v>
      </c>
      <c r="Q6288">
        <f t="shared" si="886"/>
        <v>0</v>
      </c>
      <c r="R6288">
        <f t="shared" si="887"/>
        <v>0</v>
      </c>
      <c r="S6288" t="str">
        <f t="shared" si="888"/>
        <v/>
      </c>
      <c r="T6288" t="str">
        <f t="shared" si="889"/>
        <v/>
      </c>
      <c r="U6288" t="str">
        <f t="shared" si="890"/>
        <v/>
      </c>
    </row>
    <row r="6289" spans="12:21" ht="15" customHeight="1" x14ac:dyDescent="0.15">
      <c r="L6289" s="244" t="str">
        <f t="shared" si="882"/>
        <v/>
      </c>
      <c r="M6289" s="245" t="str">
        <f t="shared" si="883"/>
        <v/>
      </c>
      <c r="N6289" s="244" t="str">
        <f t="shared" si="884"/>
        <v/>
      </c>
      <c r="O6289" s="244" t="str">
        <f t="shared" si="885"/>
        <v/>
      </c>
      <c r="P6289">
        <f>IF($I6289&lt;&gt;"",$I6289,IF($E6289="SGD",1,IF($E6289="USD",Settings!$B$22,IF($E6289="HKD",Settings!$B$23,1))))</f>
        <v>1</v>
      </c>
      <c r="Q6289">
        <f t="shared" si="886"/>
        <v>0</v>
      </c>
      <c r="R6289">
        <f t="shared" si="887"/>
        <v>0</v>
      </c>
      <c r="S6289" t="str">
        <f t="shared" si="888"/>
        <v/>
      </c>
      <c r="T6289" t="str">
        <f t="shared" si="889"/>
        <v/>
      </c>
      <c r="U6289" t="str">
        <f t="shared" si="890"/>
        <v/>
      </c>
    </row>
    <row r="6290" spans="12:21" ht="15" customHeight="1" x14ac:dyDescent="0.15">
      <c r="L6290" s="244" t="str">
        <f t="shared" si="882"/>
        <v/>
      </c>
      <c r="M6290" s="245" t="str">
        <f t="shared" si="883"/>
        <v/>
      </c>
      <c r="N6290" s="244" t="str">
        <f t="shared" si="884"/>
        <v/>
      </c>
      <c r="O6290" s="244" t="str">
        <f t="shared" si="885"/>
        <v/>
      </c>
      <c r="P6290">
        <f>IF($I6290&lt;&gt;"",$I6290,IF($E6290="SGD",1,IF($E6290="USD",Settings!$B$22,IF($E6290="HKD",Settings!$B$23,1))))</f>
        <v>1</v>
      </c>
      <c r="Q6290">
        <f t="shared" si="886"/>
        <v>0</v>
      </c>
      <c r="R6290">
        <f t="shared" si="887"/>
        <v>0</v>
      </c>
      <c r="S6290" t="str">
        <f t="shared" si="888"/>
        <v/>
      </c>
      <c r="T6290" t="str">
        <f t="shared" si="889"/>
        <v/>
      </c>
      <c r="U6290" t="str">
        <f t="shared" si="890"/>
        <v/>
      </c>
    </row>
    <row r="6291" spans="12:21" ht="15" customHeight="1" x14ac:dyDescent="0.15">
      <c r="L6291" s="244" t="str">
        <f t="shared" si="882"/>
        <v/>
      </c>
      <c r="M6291" s="245" t="str">
        <f t="shared" si="883"/>
        <v/>
      </c>
      <c r="N6291" s="244" t="str">
        <f t="shared" si="884"/>
        <v/>
      </c>
      <c r="O6291" s="244" t="str">
        <f t="shared" si="885"/>
        <v/>
      </c>
      <c r="P6291">
        <f>IF($I6291&lt;&gt;"",$I6291,IF($E6291="SGD",1,IF($E6291="USD",Settings!$B$22,IF($E6291="HKD",Settings!$B$23,1))))</f>
        <v>1</v>
      </c>
      <c r="Q6291">
        <f t="shared" si="886"/>
        <v>0</v>
      </c>
      <c r="R6291">
        <f t="shared" si="887"/>
        <v>0</v>
      </c>
      <c r="S6291" t="str">
        <f t="shared" si="888"/>
        <v/>
      </c>
      <c r="T6291" t="str">
        <f t="shared" si="889"/>
        <v/>
      </c>
      <c r="U6291" t="str">
        <f t="shared" si="890"/>
        <v/>
      </c>
    </row>
    <row r="6292" spans="12:21" ht="15" customHeight="1" x14ac:dyDescent="0.15">
      <c r="L6292" s="244" t="str">
        <f t="shared" si="882"/>
        <v/>
      </c>
      <c r="M6292" s="245" t="str">
        <f t="shared" si="883"/>
        <v/>
      </c>
      <c r="N6292" s="244" t="str">
        <f t="shared" si="884"/>
        <v/>
      </c>
      <c r="O6292" s="244" t="str">
        <f t="shared" si="885"/>
        <v/>
      </c>
      <c r="P6292">
        <f>IF($I6292&lt;&gt;"",$I6292,IF($E6292="SGD",1,IF($E6292="USD",Settings!$B$22,IF($E6292="HKD",Settings!$B$23,1))))</f>
        <v>1</v>
      </c>
      <c r="Q6292">
        <f t="shared" si="886"/>
        <v>0</v>
      </c>
      <c r="R6292">
        <f t="shared" si="887"/>
        <v>0</v>
      </c>
      <c r="S6292" t="str">
        <f t="shared" si="888"/>
        <v/>
      </c>
      <c r="T6292" t="str">
        <f t="shared" si="889"/>
        <v/>
      </c>
      <c r="U6292" t="str">
        <f t="shared" si="890"/>
        <v/>
      </c>
    </row>
    <row r="6293" spans="12:21" ht="15" customHeight="1" x14ac:dyDescent="0.15">
      <c r="L6293" s="244" t="str">
        <f t="shared" si="882"/>
        <v/>
      </c>
      <c r="M6293" s="245" t="str">
        <f t="shared" si="883"/>
        <v/>
      </c>
      <c r="N6293" s="244" t="str">
        <f t="shared" si="884"/>
        <v/>
      </c>
      <c r="O6293" s="244" t="str">
        <f t="shared" si="885"/>
        <v/>
      </c>
      <c r="P6293">
        <f>IF($I6293&lt;&gt;"",$I6293,IF($E6293="SGD",1,IF($E6293="USD",Settings!$B$22,IF($E6293="HKD",Settings!$B$23,1))))</f>
        <v>1</v>
      </c>
      <c r="Q6293">
        <f t="shared" si="886"/>
        <v>0</v>
      </c>
      <c r="R6293">
        <f t="shared" si="887"/>
        <v>0</v>
      </c>
      <c r="S6293" t="str">
        <f t="shared" si="888"/>
        <v/>
      </c>
      <c r="T6293" t="str">
        <f t="shared" si="889"/>
        <v/>
      </c>
      <c r="U6293" t="str">
        <f t="shared" si="890"/>
        <v/>
      </c>
    </row>
    <row r="6294" spans="12:21" ht="15" customHeight="1" x14ac:dyDescent="0.15">
      <c r="L6294" s="244" t="str">
        <f t="shared" si="882"/>
        <v/>
      </c>
      <c r="M6294" s="245" t="str">
        <f t="shared" si="883"/>
        <v/>
      </c>
      <c r="N6294" s="244" t="str">
        <f t="shared" si="884"/>
        <v/>
      </c>
      <c r="O6294" s="244" t="str">
        <f t="shared" si="885"/>
        <v/>
      </c>
      <c r="P6294">
        <f>IF($I6294&lt;&gt;"",$I6294,IF($E6294="SGD",1,IF($E6294="USD",Settings!$B$22,IF($E6294="HKD",Settings!$B$23,1))))</f>
        <v>1</v>
      </c>
      <c r="Q6294">
        <f t="shared" si="886"/>
        <v>0</v>
      </c>
      <c r="R6294">
        <f t="shared" si="887"/>
        <v>0</v>
      </c>
      <c r="S6294" t="str">
        <f t="shared" si="888"/>
        <v/>
      </c>
      <c r="T6294" t="str">
        <f t="shared" si="889"/>
        <v/>
      </c>
      <c r="U6294" t="str">
        <f t="shared" si="890"/>
        <v/>
      </c>
    </row>
    <row r="6295" spans="12:21" ht="15" customHeight="1" x14ac:dyDescent="0.15">
      <c r="L6295" s="244" t="str">
        <f t="shared" si="882"/>
        <v/>
      </c>
      <c r="M6295" s="245" t="str">
        <f t="shared" si="883"/>
        <v/>
      </c>
      <c r="N6295" s="244" t="str">
        <f t="shared" si="884"/>
        <v/>
      </c>
      <c r="O6295" s="244" t="str">
        <f t="shared" si="885"/>
        <v/>
      </c>
      <c r="P6295">
        <f>IF($I6295&lt;&gt;"",$I6295,IF($E6295="SGD",1,IF($E6295="USD",Settings!$B$22,IF($E6295="HKD",Settings!$B$23,1))))</f>
        <v>1</v>
      </c>
      <c r="Q6295">
        <f t="shared" si="886"/>
        <v>0</v>
      </c>
      <c r="R6295">
        <f t="shared" si="887"/>
        <v>0</v>
      </c>
      <c r="S6295" t="str">
        <f t="shared" si="888"/>
        <v/>
      </c>
      <c r="T6295" t="str">
        <f t="shared" si="889"/>
        <v/>
      </c>
      <c r="U6295" t="str">
        <f t="shared" si="890"/>
        <v/>
      </c>
    </row>
    <row r="6296" spans="12:21" ht="15" customHeight="1" x14ac:dyDescent="0.15">
      <c r="L6296" s="244" t="str">
        <f t="shared" si="882"/>
        <v/>
      </c>
      <c r="M6296" s="245" t="str">
        <f t="shared" si="883"/>
        <v/>
      </c>
      <c r="N6296" s="244" t="str">
        <f t="shared" si="884"/>
        <v/>
      </c>
      <c r="O6296" s="244" t="str">
        <f t="shared" si="885"/>
        <v/>
      </c>
      <c r="P6296">
        <f>IF($I6296&lt;&gt;"",$I6296,IF($E6296="SGD",1,IF($E6296="USD",Settings!$B$22,IF($E6296="HKD",Settings!$B$23,1))))</f>
        <v>1</v>
      </c>
      <c r="Q6296">
        <f t="shared" si="886"/>
        <v>0</v>
      </c>
      <c r="R6296">
        <f t="shared" si="887"/>
        <v>0</v>
      </c>
      <c r="S6296" t="str">
        <f t="shared" si="888"/>
        <v/>
      </c>
      <c r="T6296" t="str">
        <f t="shared" si="889"/>
        <v/>
      </c>
      <c r="U6296" t="str">
        <f t="shared" si="890"/>
        <v/>
      </c>
    </row>
    <row r="6297" spans="12:21" ht="15" customHeight="1" x14ac:dyDescent="0.15">
      <c r="L6297" s="244" t="str">
        <f t="shared" si="882"/>
        <v/>
      </c>
      <c r="M6297" s="245" t="str">
        <f t="shared" si="883"/>
        <v/>
      </c>
      <c r="N6297" s="244" t="str">
        <f t="shared" si="884"/>
        <v/>
      </c>
      <c r="O6297" s="244" t="str">
        <f t="shared" si="885"/>
        <v/>
      </c>
      <c r="P6297">
        <f>IF($I6297&lt;&gt;"",$I6297,IF($E6297="SGD",1,IF($E6297="USD",Settings!$B$22,IF($E6297="HKD",Settings!$B$23,1))))</f>
        <v>1</v>
      </c>
      <c r="Q6297">
        <f t="shared" si="886"/>
        <v>0</v>
      </c>
      <c r="R6297">
        <f t="shared" si="887"/>
        <v>0</v>
      </c>
      <c r="S6297" t="str">
        <f t="shared" si="888"/>
        <v/>
      </c>
      <c r="T6297" t="str">
        <f t="shared" si="889"/>
        <v/>
      </c>
      <c r="U6297" t="str">
        <f t="shared" si="890"/>
        <v/>
      </c>
    </row>
    <row r="6298" spans="12:21" ht="15" customHeight="1" x14ac:dyDescent="0.15">
      <c r="L6298" s="244" t="str">
        <f t="shared" si="882"/>
        <v/>
      </c>
      <c r="M6298" s="245" t="str">
        <f t="shared" si="883"/>
        <v/>
      </c>
      <c r="N6298" s="244" t="str">
        <f t="shared" si="884"/>
        <v/>
      </c>
      <c r="O6298" s="244" t="str">
        <f t="shared" si="885"/>
        <v/>
      </c>
      <c r="P6298">
        <f>IF($I6298&lt;&gt;"",$I6298,IF($E6298="SGD",1,IF($E6298="USD",Settings!$B$22,IF($E6298="HKD",Settings!$B$23,1))))</f>
        <v>1</v>
      </c>
      <c r="Q6298">
        <f t="shared" si="886"/>
        <v>0</v>
      </c>
      <c r="R6298">
        <f t="shared" si="887"/>
        <v>0</v>
      </c>
      <c r="S6298" t="str">
        <f t="shared" si="888"/>
        <v/>
      </c>
      <c r="T6298" t="str">
        <f t="shared" si="889"/>
        <v/>
      </c>
      <c r="U6298" t="str">
        <f t="shared" si="890"/>
        <v/>
      </c>
    </row>
    <row r="6299" spans="12:21" ht="15" customHeight="1" x14ac:dyDescent="0.15">
      <c r="L6299" s="244" t="str">
        <f t="shared" si="882"/>
        <v/>
      </c>
      <c r="M6299" s="245" t="str">
        <f t="shared" si="883"/>
        <v/>
      </c>
      <c r="N6299" s="244" t="str">
        <f t="shared" si="884"/>
        <v/>
      </c>
      <c r="O6299" s="244" t="str">
        <f t="shared" si="885"/>
        <v/>
      </c>
      <c r="P6299">
        <f>IF($I6299&lt;&gt;"",$I6299,IF($E6299="SGD",1,IF($E6299="USD",Settings!$B$22,IF($E6299="HKD",Settings!$B$23,1))))</f>
        <v>1</v>
      </c>
      <c r="Q6299">
        <f t="shared" si="886"/>
        <v>0</v>
      </c>
      <c r="R6299">
        <f t="shared" si="887"/>
        <v>0</v>
      </c>
      <c r="S6299" t="str">
        <f t="shared" si="888"/>
        <v/>
      </c>
      <c r="T6299" t="str">
        <f t="shared" si="889"/>
        <v/>
      </c>
      <c r="U6299" t="str">
        <f t="shared" si="890"/>
        <v/>
      </c>
    </row>
    <row r="6300" spans="12:21" ht="15" customHeight="1" x14ac:dyDescent="0.15">
      <c r="L6300" s="244" t="str">
        <f t="shared" si="882"/>
        <v/>
      </c>
      <c r="M6300" s="245" t="str">
        <f t="shared" si="883"/>
        <v/>
      </c>
      <c r="N6300" s="244" t="str">
        <f t="shared" si="884"/>
        <v/>
      </c>
      <c r="O6300" s="244" t="str">
        <f t="shared" si="885"/>
        <v/>
      </c>
      <c r="P6300">
        <f>IF($I6300&lt;&gt;"",$I6300,IF($E6300="SGD",1,IF($E6300="USD",Settings!$B$22,IF($E6300="HKD",Settings!$B$23,1))))</f>
        <v>1</v>
      </c>
      <c r="Q6300">
        <f t="shared" si="886"/>
        <v>0</v>
      </c>
      <c r="R6300">
        <f t="shared" si="887"/>
        <v>0</v>
      </c>
      <c r="S6300" t="str">
        <f t="shared" si="888"/>
        <v/>
      </c>
      <c r="T6300" t="str">
        <f t="shared" si="889"/>
        <v/>
      </c>
      <c r="U6300" t="str">
        <f t="shared" si="890"/>
        <v/>
      </c>
    </row>
    <row r="6301" spans="12:21" ht="15" customHeight="1" x14ac:dyDescent="0.15">
      <c r="L6301" s="244" t="str">
        <f t="shared" si="882"/>
        <v/>
      </c>
      <c r="M6301" s="245" t="str">
        <f t="shared" si="883"/>
        <v/>
      </c>
      <c r="N6301" s="244" t="str">
        <f t="shared" si="884"/>
        <v/>
      </c>
      <c r="O6301" s="244" t="str">
        <f t="shared" si="885"/>
        <v/>
      </c>
      <c r="P6301">
        <f>IF($I6301&lt;&gt;"",$I6301,IF($E6301="SGD",1,IF($E6301="USD",Settings!$B$22,IF($E6301="HKD",Settings!$B$23,1))))</f>
        <v>1</v>
      </c>
      <c r="Q6301">
        <f t="shared" si="886"/>
        <v>0</v>
      </c>
      <c r="R6301">
        <f t="shared" si="887"/>
        <v>0</v>
      </c>
      <c r="S6301" t="str">
        <f t="shared" si="888"/>
        <v/>
      </c>
      <c r="T6301" t="str">
        <f t="shared" si="889"/>
        <v/>
      </c>
      <c r="U6301" t="str">
        <f t="shared" si="890"/>
        <v/>
      </c>
    </row>
    <row r="6302" spans="12:21" ht="15" customHeight="1" x14ac:dyDescent="0.15">
      <c r="L6302" s="244" t="str">
        <f t="shared" si="882"/>
        <v/>
      </c>
      <c r="M6302" s="245" t="str">
        <f t="shared" si="883"/>
        <v/>
      </c>
      <c r="N6302" s="244" t="str">
        <f t="shared" si="884"/>
        <v/>
      </c>
      <c r="O6302" s="244" t="str">
        <f t="shared" si="885"/>
        <v/>
      </c>
      <c r="P6302">
        <f>IF($I6302&lt;&gt;"",$I6302,IF($E6302="SGD",1,IF($E6302="USD",Settings!$B$22,IF($E6302="HKD",Settings!$B$23,1))))</f>
        <v>1</v>
      </c>
      <c r="Q6302">
        <f t="shared" si="886"/>
        <v>0</v>
      </c>
      <c r="R6302">
        <f t="shared" si="887"/>
        <v>0</v>
      </c>
      <c r="S6302" t="str">
        <f t="shared" si="888"/>
        <v/>
      </c>
      <c r="T6302" t="str">
        <f t="shared" si="889"/>
        <v/>
      </c>
      <c r="U6302" t="str">
        <f t="shared" si="890"/>
        <v/>
      </c>
    </row>
    <row r="6303" spans="12:21" ht="15" customHeight="1" x14ac:dyDescent="0.15">
      <c r="L6303" s="244" t="str">
        <f t="shared" si="882"/>
        <v/>
      </c>
      <c r="M6303" s="245" t="str">
        <f t="shared" si="883"/>
        <v/>
      </c>
      <c r="N6303" s="244" t="str">
        <f t="shared" si="884"/>
        <v/>
      </c>
      <c r="O6303" s="244" t="str">
        <f t="shared" si="885"/>
        <v/>
      </c>
      <c r="P6303">
        <f>IF($I6303&lt;&gt;"",$I6303,IF($E6303="SGD",1,IF($E6303="USD",Settings!$B$22,IF($E6303="HKD",Settings!$B$23,1))))</f>
        <v>1</v>
      </c>
      <c r="Q6303">
        <f t="shared" si="886"/>
        <v>0</v>
      </c>
      <c r="R6303">
        <f t="shared" si="887"/>
        <v>0</v>
      </c>
      <c r="S6303" t="str">
        <f t="shared" si="888"/>
        <v/>
      </c>
      <c r="T6303" t="str">
        <f t="shared" si="889"/>
        <v/>
      </c>
      <c r="U6303" t="str">
        <f t="shared" si="890"/>
        <v/>
      </c>
    </row>
    <row r="6304" spans="12:21" ht="15" customHeight="1" x14ac:dyDescent="0.15">
      <c r="L6304" s="244" t="str">
        <f t="shared" si="882"/>
        <v/>
      </c>
      <c r="M6304" s="245" t="str">
        <f t="shared" si="883"/>
        <v/>
      </c>
      <c r="N6304" s="244" t="str">
        <f t="shared" si="884"/>
        <v/>
      </c>
      <c r="O6304" s="244" t="str">
        <f t="shared" si="885"/>
        <v/>
      </c>
      <c r="P6304">
        <f>IF($I6304&lt;&gt;"",$I6304,IF($E6304="SGD",1,IF($E6304="USD",Settings!$B$22,IF($E6304="HKD",Settings!$B$23,1))))</f>
        <v>1</v>
      </c>
      <c r="Q6304">
        <f t="shared" si="886"/>
        <v>0</v>
      </c>
      <c r="R6304">
        <f t="shared" si="887"/>
        <v>0</v>
      </c>
      <c r="S6304" t="str">
        <f t="shared" si="888"/>
        <v/>
      </c>
      <c r="T6304" t="str">
        <f t="shared" si="889"/>
        <v/>
      </c>
      <c r="U6304" t="str">
        <f t="shared" si="890"/>
        <v/>
      </c>
    </row>
    <row r="6305" spans="12:21" ht="15" customHeight="1" x14ac:dyDescent="0.15">
      <c r="L6305" s="244" t="str">
        <f t="shared" si="882"/>
        <v/>
      </c>
      <c r="M6305" s="245" t="str">
        <f t="shared" si="883"/>
        <v/>
      </c>
      <c r="N6305" s="244" t="str">
        <f t="shared" si="884"/>
        <v/>
      </c>
      <c r="O6305" s="244" t="str">
        <f t="shared" si="885"/>
        <v/>
      </c>
      <c r="P6305">
        <f>IF($I6305&lt;&gt;"",$I6305,IF($E6305="SGD",1,IF($E6305="USD",Settings!$B$22,IF($E6305="HKD",Settings!$B$23,1))))</f>
        <v>1</v>
      </c>
      <c r="Q6305">
        <f t="shared" si="886"/>
        <v>0</v>
      </c>
      <c r="R6305">
        <f t="shared" si="887"/>
        <v>0</v>
      </c>
      <c r="S6305" t="str">
        <f t="shared" si="888"/>
        <v/>
      </c>
      <c r="T6305" t="str">
        <f t="shared" si="889"/>
        <v/>
      </c>
      <c r="U6305" t="str">
        <f t="shared" si="890"/>
        <v/>
      </c>
    </row>
    <row r="6306" spans="12:21" ht="15" customHeight="1" x14ac:dyDescent="0.15">
      <c r="L6306" s="244" t="str">
        <f t="shared" si="882"/>
        <v/>
      </c>
      <c r="M6306" s="245" t="str">
        <f t="shared" si="883"/>
        <v/>
      </c>
      <c r="N6306" s="244" t="str">
        <f t="shared" si="884"/>
        <v/>
      </c>
      <c r="O6306" s="244" t="str">
        <f t="shared" si="885"/>
        <v/>
      </c>
      <c r="P6306">
        <f>IF($I6306&lt;&gt;"",$I6306,IF($E6306="SGD",1,IF($E6306="USD",Settings!$B$22,IF($E6306="HKD",Settings!$B$23,1))))</f>
        <v>1</v>
      </c>
      <c r="Q6306">
        <f t="shared" si="886"/>
        <v>0</v>
      </c>
      <c r="R6306">
        <f t="shared" si="887"/>
        <v>0</v>
      </c>
      <c r="S6306" t="str">
        <f t="shared" si="888"/>
        <v/>
      </c>
      <c r="T6306" t="str">
        <f t="shared" si="889"/>
        <v/>
      </c>
      <c r="U6306" t="str">
        <f t="shared" si="890"/>
        <v/>
      </c>
    </row>
    <row r="6307" spans="12:21" ht="15" customHeight="1" x14ac:dyDescent="0.15">
      <c r="L6307" s="244" t="str">
        <f t="shared" si="882"/>
        <v/>
      </c>
      <c r="M6307" s="245" t="str">
        <f t="shared" si="883"/>
        <v/>
      </c>
      <c r="N6307" s="244" t="str">
        <f t="shared" si="884"/>
        <v/>
      </c>
      <c r="O6307" s="244" t="str">
        <f t="shared" si="885"/>
        <v/>
      </c>
      <c r="P6307">
        <f>IF($I6307&lt;&gt;"",$I6307,IF($E6307="SGD",1,IF($E6307="USD",Settings!$B$22,IF($E6307="HKD",Settings!$B$23,1))))</f>
        <v>1</v>
      </c>
      <c r="Q6307">
        <f t="shared" si="886"/>
        <v>0</v>
      </c>
      <c r="R6307">
        <f t="shared" si="887"/>
        <v>0</v>
      </c>
      <c r="S6307" t="str">
        <f t="shared" si="888"/>
        <v/>
      </c>
      <c r="T6307" t="str">
        <f t="shared" si="889"/>
        <v/>
      </c>
      <c r="U6307" t="str">
        <f t="shared" si="890"/>
        <v/>
      </c>
    </row>
    <row r="6308" spans="12:21" ht="15" customHeight="1" x14ac:dyDescent="0.15">
      <c r="L6308" s="244" t="str">
        <f t="shared" si="882"/>
        <v/>
      </c>
      <c r="M6308" s="245" t="str">
        <f t="shared" si="883"/>
        <v/>
      </c>
      <c r="N6308" s="244" t="str">
        <f t="shared" si="884"/>
        <v/>
      </c>
      <c r="O6308" s="244" t="str">
        <f t="shared" si="885"/>
        <v/>
      </c>
      <c r="P6308">
        <f>IF($I6308&lt;&gt;"",$I6308,IF($E6308="SGD",1,IF($E6308="USD",Settings!$B$22,IF($E6308="HKD",Settings!$B$23,1))))</f>
        <v>1</v>
      </c>
      <c r="Q6308">
        <f t="shared" si="886"/>
        <v>0</v>
      </c>
      <c r="R6308">
        <f t="shared" si="887"/>
        <v>0</v>
      </c>
      <c r="S6308" t="str">
        <f t="shared" si="888"/>
        <v/>
      </c>
      <c r="T6308" t="str">
        <f t="shared" si="889"/>
        <v/>
      </c>
      <c r="U6308" t="str">
        <f t="shared" si="890"/>
        <v/>
      </c>
    </row>
    <row r="6309" spans="12:21" ht="15" customHeight="1" x14ac:dyDescent="0.15">
      <c r="L6309" s="244" t="str">
        <f t="shared" si="882"/>
        <v/>
      </c>
      <c r="M6309" s="245" t="str">
        <f t="shared" si="883"/>
        <v/>
      </c>
      <c r="N6309" s="244" t="str">
        <f t="shared" si="884"/>
        <v/>
      </c>
      <c r="O6309" s="244" t="str">
        <f t="shared" si="885"/>
        <v/>
      </c>
      <c r="P6309">
        <f>IF($I6309&lt;&gt;"",$I6309,IF($E6309="SGD",1,IF($E6309="USD",Settings!$B$22,IF($E6309="HKD",Settings!$B$23,1))))</f>
        <v>1</v>
      </c>
      <c r="Q6309">
        <f t="shared" si="886"/>
        <v>0</v>
      </c>
      <c r="R6309">
        <f t="shared" si="887"/>
        <v>0</v>
      </c>
      <c r="S6309" t="str">
        <f t="shared" si="888"/>
        <v/>
      </c>
      <c r="T6309" t="str">
        <f t="shared" si="889"/>
        <v/>
      </c>
      <c r="U6309" t="str">
        <f t="shared" si="890"/>
        <v/>
      </c>
    </row>
    <row r="6310" spans="12:21" ht="15" customHeight="1" x14ac:dyDescent="0.15">
      <c r="L6310" s="244" t="str">
        <f t="shared" si="882"/>
        <v/>
      </c>
      <c r="M6310" s="245" t="str">
        <f t="shared" si="883"/>
        <v/>
      </c>
      <c r="N6310" s="244" t="str">
        <f t="shared" si="884"/>
        <v/>
      </c>
      <c r="O6310" s="244" t="str">
        <f t="shared" si="885"/>
        <v/>
      </c>
      <c r="P6310">
        <f>IF($I6310&lt;&gt;"",$I6310,IF($E6310="SGD",1,IF($E6310="USD",Settings!$B$22,IF($E6310="HKD",Settings!$B$23,1))))</f>
        <v>1</v>
      </c>
      <c r="Q6310">
        <f t="shared" si="886"/>
        <v>0</v>
      </c>
      <c r="R6310">
        <f t="shared" si="887"/>
        <v>0</v>
      </c>
      <c r="S6310" t="str">
        <f t="shared" si="888"/>
        <v/>
      </c>
      <c r="T6310" t="str">
        <f t="shared" si="889"/>
        <v/>
      </c>
      <c r="U6310" t="str">
        <f t="shared" si="890"/>
        <v/>
      </c>
    </row>
    <row r="6311" spans="12:21" ht="15" customHeight="1" x14ac:dyDescent="0.15">
      <c r="L6311" s="244" t="str">
        <f t="shared" si="882"/>
        <v/>
      </c>
      <c r="M6311" s="245" t="str">
        <f t="shared" si="883"/>
        <v/>
      </c>
      <c r="N6311" s="244" t="str">
        <f t="shared" si="884"/>
        <v/>
      </c>
      <c r="O6311" s="244" t="str">
        <f t="shared" si="885"/>
        <v/>
      </c>
      <c r="P6311">
        <f>IF($I6311&lt;&gt;"",$I6311,IF($E6311="SGD",1,IF($E6311="USD",Settings!$B$22,IF($E6311="HKD",Settings!$B$23,1))))</f>
        <v>1</v>
      </c>
      <c r="Q6311">
        <f t="shared" si="886"/>
        <v>0</v>
      </c>
      <c r="R6311">
        <f t="shared" si="887"/>
        <v>0</v>
      </c>
      <c r="S6311" t="str">
        <f t="shared" si="888"/>
        <v/>
      </c>
      <c r="T6311" t="str">
        <f t="shared" si="889"/>
        <v/>
      </c>
      <c r="U6311" t="str">
        <f t="shared" si="890"/>
        <v/>
      </c>
    </row>
    <row r="6312" spans="12:21" ht="15" customHeight="1" x14ac:dyDescent="0.15">
      <c r="L6312" s="244" t="str">
        <f t="shared" si="882"/>
        <v/>
      </c>
      <c r="M6312" s="245" t="str">
        <f t="shared" si="883"/>
        <v/>
      </c>
      <c r="N6312" s="244" t="str">
        <f t="shared" si="884"/>
        <v/>
      </c>
      <c r="O6312" s="244" t="str">
        <f t="shared" si="885"/>
        <v/>
      </c>
      <c r="P6312">
        <f>IF($I6312&lt;&gt;"",$I6312,IF($E6312="SGD",1,IF($E6312="USD",Settings!$B$22,IF($E6312="HKD",Settings!$B$23,1))))</f>
        <v>1</v>
      </c>
      <c r="Q6312">
        <f t="shared" si="886"/>
        <v>0</v>
      </c>
      <c r="R6312">
        <f t="shared" si="887"/>
        <v>0</v>
      </c>
      <c r="S6312" t="str">
        <f t="shared" si="888"/>
        <v/>
      </c>
      <c r="T6312" t="str">
        <f t="shared" si="889"/>
        <v/>
      </c>
      <c r="U6312" t="str">
        <f t="shared" si="890"/>
        <v/>
      </c>
    </row>
    <row r="6313" spans="12:21" ht="15" customHeight="1" x14ac:dyDescent="0.15">
      <c r="L6313" s="244" t="str">
        <f t="shared" ref="L6313:L6376" si="891">IF(OR(B6313="",C6313="",E6313=""),"",B6313&amp;":"&amp;C6313&amp;":"&amp;E6313)</f>
        <v/>
      </c>
      <c r="M6313" s="245" t="str">
        <f t="shared" ref="M6313:M6376" si="892">IF(A6313="","",A6313*D6313)</f>
        <v/>
      </c>
      <c r="N6313" s="244" t="str">
        <f t="shared" ref="N6313:N6376" si="893">IF(A6313="","",IF(OR(A6313=1,A6313=0),J6313,0))</f>
        <v/>
      </c>
      <c r="O6313" s="244" t="str">
        <f t="shared" ref="O6313:O6376" si="894">IF(A6313="","",IF(A6313=-1,J6313,0))</f>
        <v/>
      </c>
      <c r="P6313">
        <f>IF($I6313&lt;&gt;"",$I6313,IF($E6313="SGD",1,IF($E6313="USD",Settings!$B$22,IF($E6313="HKD",Settings!$B$23,1))))</f>
        <v>1</v>
      </c>
      <c r="Q6313">
        <f t="shared" ref="Q6313:Q6376" si="895">IF($L6313="",0,($O6313-$N6313+IF($A6313=2,$J6313,0))*$P6313)</f>
        <v>0</v>
      </c>
      <c r="R6313">
        <f t="shared" ref="R6313:R6376" si="896">IF($L6313="",0,IF($A6313=2,$J6313*$P6313,0))</f>
        <v>0</v>
      </c>
      <c r="S6313" t="str">
        <f t="shared" si="888"/>
        <v/>
      </c>
      <c r="T6313" t="str">
        <f t="shared" si="889"/>
        <v/>
      </c>
      <c r="U6313" t="str">
        <f t="shared" si="890"/>
        <v/>
      </c>
    </row>
    <row r="6314" spans="12:21" ht="15" customHeight="1" x14ac:dyDescent="0.15">
      <c r="L6314" s="244" t="str">
        <f t="shared" si="891"/>
        <v/>
      </c>
      <c r="M6314" s="245" t="str">
        <f t="shared" si="892"/>
        <v/>
      </c>
      <c r="N6314" s="244" t="str">
        <f t="shared" si="893"/>
        <v/>
      </c>
      <c r="O6314" s="244" t="str">
        <f t="shared" si="894"/>
        <v/>
      </c>
      <c r="P6314">
        <f>IF($I6314&lt;&gt;"",$I6314,IF($E6314="SGD",1,IF($E6314="USD",Settings!$B$22,IF($E6314="HKD",Settings!$B$23,1))))</f>
        <v>1</v>
      </c>
      <c r="Q6314">
        <f t="shared" si="895"/>
        <v>0</v>
      </c>
      <c r="R6314">
        <f t="shared" si="896"/>
        <v>0</v>
      </c>
      <c r="S6314" t="str">
        <f t="shared" si="888"/>
        <v/>
      </c>
      <c r="T6314" t="str">
        <f t="shared" si="889"/>
        <v/>
      </c>
      <c r="U6314" t="str">
        <f t="shared" si="890"/>
        <v/>
      </c>
    </row>
    <row r="6315" spans="12:21" ht="15" customHeight="1" x14ac:dyDescent="0.15">
      <c r="L6315" s="244" t="str">
        <f t="shared" si="891"/>
        <v/>
      </c>
      <c r="M6315" s="245" t="str">
        <f t="shared" si="892"/>
        <v/>
      </c>
      <c r="N6315" s="244" t="str">
        <f t="shared" si="893"/>
        <v/>
      </c>
      <c r="O6315" s="244" t="str">
        <f t="shared" si="894"/>
        <v/>
      </c>
      <c r="P6315">
        <f>IF($I6315&lt;&gt;"",$I6315,IF($E6315="SGD",1,IF($E6315="USD",Settings!$B$22,IF($E6315="HKD",Settings!$B$23,1))))</f>
        <v>1</v>
      </c>
      <c r="Q6315">
        <f t="shared" si="895"/>
        <v>0</v>
      </c>
      <c r="R6315">
        <f t="shared" si="896"/>
        <v>0</v>
      </c>
      <c r="S6315" t="str">
        <f t="shared" si="888"/>
        <v/>
      </c>
      <c r="T6315" t="str">
        <f t="shared" si="889"/>
        <v/>
      </c>
      <c r="U6315" t="str">
        <f t="shared" si="890"/>
        <v/>
      </c>
    </row>
    <row r="6316" spans="12:21" ht="15" customHeight="1" x14ac:dyDescent="0.15">
      <c r="L6316" s="244" t="str">
        <f t="shared" si="891"/>
        <v/>
      </c>
      <c r="M6316" s="245" t="str">
        <f t="shared" si="892"/>
        <v/>
      </c>
      <c r="N6316" s="244" t="str">
        <f t="shared" si="893"/>
        <v/>
      </c>
      <c r="O6316" s="244" t="str">
        <f t="shared" si="894"/>
        <v/>
      </c>
      <c r="P6316">
        <f>IF($I6316&lt;&gt;"",$I6316,IF($E6316="SGD",1,IF($E6316="USD",Settings!$B$22,IF($E6316="HKD",Settings!$B$23,1))))</f>
        <v>1</v>
      </c>
      <c r="Q6316">
        <f t="shared" si="895"/>
        <v>0</v>
      </c>
      <c r="R6316">
        <f t="shared" si="896"/>
        <v>0</v>
      </c>
      <c r="S6316" t="str">
        <f t="shared" si="888"/>
        <v/>
      </c>
      <c r="T6316" t="str">
        <f t="shared" si="889"/>
        <v/>
      </c>
      <c r="U6316" t="str">
        <f t="shared" si="890"/>
        <v/>
      </c>
    </row>
    <row r="6317" spans="12:21" ht="15" customHeight="1" x14ac:dyDescent="0.15">
      <c r="L6317" s="244" t="str">
        <f t="shared" si="891"/>
        <v/>
      </c>
      <c r="M6317" s="245" t="str">
        <f t="shared" si="892"/>
        <v/>
      </c>
      <c r="N6317" s="244" t="str">
        <f t="shared" si="893"/>
        <v/>
      </c>
      <c r="O6317" s="244" t="str">
        <f t="shared" si="894"/>
        <v/>
      </c>
      <c r="P6317">
        <f>IF($I6317&lt;&gt;"",$I6317,IF($E6317="SGD",1,IF($E6317="USD",Settings!$B$22,IF($E6317="HKD",Settings!$B$23,1))))</f>
        <v>1</v>
      </c>
      <c r="Q6317">
        <f t="shared" si="895"/>
        <v>0</v>
      </c>
      <c r="R6317">
        <f t="shared" si="896"/>
        <v>0</v>
      </c>
      <c r="S6317" t="str">
        <f t="shared" si="888"/>
        <v/>
      </c>
      <c r="T6317" t="str">
        <f t="shared" si="889"/>
        <v/>
      </c>
      <c r="U6317" t="str">
        <f t="shared" si="890"/>
        <v/>
      </c>
    </row>
    <row r="6318" spans="12:21" ht="15" customHeight="1" x14ac:dyDescent="0.15">
      <c r="L6318" s="244" t="str">
        <f t="shared" si="891"/>
        <v/>
      </c>
      <c r="M6318" s="245" t="str">
        <f t="shared" si="892"/>
        <v/>
      </c>
      <c r="N6318" s="244" t="str">
        <f t="shared" si="893"/>
        <v/>
      </c>
      <c r="O6318" s="244" t="str">
        <f t="shared" si="894"/>
        <v/>
      </c>
      <c r="P6318">
        <f>IF($I6318&lt;&gt;"",$I6318,IF($E6318="SGD",1,IF($E6318="USD",Settings!$B$22,IF($E6318="HKD",Settings!$B$23,1))))</f>
        <v>1</v>
      </c>
      <c r="Q6318">
        <f t="shared" si="895"/>
        <v>0</v>
      </c>
      <c r="R6318">
        <f t="shared" si="896"/>
        <v>0</v>
      </c>
      <c r="S6318" t="str">
        <f t="shared" si="888"/>
        <v/>
      </c>
      <c r="T6318" t="str">
        <f t="shared" si="889"/>
        <v/>
      </c>
      <c r="U6318" t="str">
        <f t="shared" si="890"/>
        <v/>
      </c>
    </row>
    <row r="6319" spans="12:21" ht="15" customHeight="1" x14ac:dyDescent="0.15">
      <c r="L6319" s="244" t="str">
        <f t="shared" si="891"/>
        <v/>
      </c>
      <c r="M6319" s="245" t="str">
        <f t="shared" si="892"/>
        <v/>
      </c>
      <c r="N6319" s="244" t="str">
        <f t="shared" si="893"/>
        <v/>
      </c>
      <c r="O6319" s="244" t="str">
        <f t="shared" si="894"/>
        <v/>
      </c>
      <c r="P6319">
        <f>IF($I6319&lt;&gt;"",$I6319,IF($E6319="SGD",1,IF($E6319="USD",Settings!$B$22,IF($E6319="HKD",Settings!$B$23,1))))</f>
        <v>1</v>
      </c>
      <c r="Q6319">
        <f t="shared" si="895"/>
        <v>0</v>
      </c>
      <c r="R6319">
        <f t="shared" si="896"/>
        <v>0</v>
      </c>
      <c r="S6319" t="str">
        <f t="shared" si="888"/>
        <v/>
      </c>
      <c r="T6319" t="str">
        <f t="shared" si="889"/>
        <v/>
      </c>
      <c r="U6319" t="str">
        <f t="shared" si="890"/>
        <v/>
      </c>
    </row>
    <row r="6320" spans="12:21" ht="15" customHeight="1" x14ac:dyDescent="0.15">
      <c r="L6320" s="244" t="str">
        <f t="shared" si="891"/>
        <v/>
      </c>
      <c r="M6320" s="245" t="str">
        <f t="shared" si="892"/>
        <v/>
      </c>
      <c r="N6320" s="244" t="str">
        <f t="shared" si="893"/>
        <v/>
      </c>
      <c r="O6320" s="244" t="str">
        <f t="shared" si="894"/>
        <v/>
      </c>
      <c r="P6320">
        <f>IF($I6320&lt;&gt;"",$I6320,IF($E6320="SGD",1,IF($E6320="USD",Settings!$B$22,IF($E6320="HKD",Settings!$B$23,1))))</f>
        <v>1</v>
      </c>
      <c r="Q6320">
        <f t="shared" si="895"/>
        <v>0</v>
      </c>
      <c r="R6320">
        <f t="shared" si="896"/>
        <v>0</v>
      </c>
      <c r="S6320" t="str">
        <f t="shared" si="888"/>
        <v/>
      </c>
      <c r="T6320" t="str">
        <f t="shared" si="889"/>
        <v/>
      </c>
      <c r="U6320" t="str">
        <f t="shared" si="890"/>
        <v/>
      </c>
    </row>
    <row r="6321" spans="12:21" ht="15" customHeight="1" x14ac:dyDescent="0.15">
      <c r="L6321" s="244" t="str">
        <f t="shared" si="891"/>
        <v/>
      </c>
      <c r="M6321" s="245" t="str">
        <f t="shared" si="892"/>
        <v/>
      </c>
      <c r="N6321" s="244" t="str">
        <f t="shared" si="893"/>
        <v/>
      </c>
      <c r="O6321" s="244" t="str">
        <f t="shared" si="894"/>
        <v/>
      </c>
      <c r="P6321">
        <f>IF($I6321&lt;&gt;"",$I6321,IF($E6321="SGD",1,IF($E6321="USD",Settings!$B$22,IF($E6321="HKD",Settings!$B$23,1))))</f>
        <v>1</v>
      </c>
      <c r="Q6321">
        <f t="shared" si="895"/>
        <v>0</v>
      </c>
      <c r="R6321">
        <f t="shared" si="896"/>
        <v>0</v>
      </c>
      <c r="S6321" t="str">
        <f t="shared" si="888"/>
        <v/>
      </c>
      <c r="T6321" t="str">
        <f t="shared" si="889"/>
        <v/>
      </c>
      <c r="U6321" t="str">
        <f t="shared" si="890"/>
        <v/>
      </c>
    </row>
    <row r="6322" spans="12:21" ht="15" customHeight="1" x14ac:dyDescent="0.15">
      <c r="L6322" s="244" t="str">
        <f t="shared" si="891"/>
        <v/>
      </c>
      <c r="M6322" s="245" t="str">
        <f t="shared" si="892"/>
        <v/>
      </c>
      <c r="N6322" s="244" t="str">
        <f t="shared" si="893"/>
        <v/>
      </c>
      <c r="O6322" s="244" t="str">
        <f t="shared" si="894"/>
        <v/>
      </c>
      <c r="P6322">
        <f>IF($I6322&lt;&gt;"",$I6322,IF($E6322="SGD",1,IF($E6322="USD",Settings!$B$22,IF($E6322="HKD",Settings!$B$23,1))))</f>
        <v>1</v>
      </c>
      <c r="Q6322">
        <f t="shared" si="895"/>
        <v>0</v>
      </c>
      <c r="R6322">
        <f t="shared" si="896"/>
        <v>0</v>
      </c>
      <c r="S6322" t="str">
        <f t="shared" si="888"/>
        <v/>
      </c>
      <c r="T6322" t="str">
        <f t="shared" si="889"/>
        <v/>
      </c>
      <c r="U6322" t="str">
        <f t="shared" si="890"/>
        <v/>
      </c>
    </row>
    <row r="6323" spans="12:21" ht="15" customHeight="1" x14ac:dyDescent="0.15">
      <c r="L6323" s="244" t="str">
        <f t="shared" si="891"/>
        <v/>
      </c>
      <c r="M6323" s="245" t="str">
        <f t="shared" si="892"/>
        <v/>
      </c>
      <c r="N6323" s="244" t="str">
        <f t="shared" si="893"/>
        <v/>
      </c>
      <c r="O6323" s="244" t="str">
        <f t="shared" si="894"/>
        <v/>
      </c>
      <c r="P6323">
        <f>IF($I6323&lt;&gt;"",$I6323,IF($E6323="SGD",1,IF($E6323="USD",Settings!$B$22,IF($E6323="HKD",Settings!$B$23,1))))</f>
        <v>1</v>
      </c>
      <c r="Q6323">
        <f t="shared" si="895"/>
        <v>0</v>
      </c>
      <c r="R6323">
        <f t="shared" si="896"/>
        <v>0</v>
      </c>
      <c r="S6323" t="str">
        <f t="shared" si="888"/>
        <v/>
      </c>
      <c r="T6323" t="str">
        <f t="shared" si="889"/>
        <v/>
      </c>
      <c r="U6323" t="str">
        <f t="shared" si="890"/>
        <v/>
      </c>
    </row>
    <row r="6324" spans="12:21" ht="15" customHeight="1" x14ac:dyDescent="0.15">
      <c r="L6324" s="244" t="str">
        <f t="shared" si="891"/>
        <v/>
      </c>
      <c r="M6324" s="245" t="str">
        <f t="shared" si="892"/>
        <v/>
      </c>
      <c r="N6324" s="244" t="str">
        <f t="shared" si="893"/>
        <v/>
      </c>
      <c r="O6324" s="244" t="str">
        <f t="shared" si="894"/>
        <v/>
      </c>
      <c r="P6324">
        <f>IF($I6324&lt;&gt;"",$I6324,IF($E6324="SGD",1,IF($E6324="USD",Settings!$B$22,IF($E6324="HKD",Settings!$B$23,1))))</f>
        <v>1</v>
      </c>
      <c r="Q6324">
        <f t="shared" si="895"/>
        <v>0</v>
      </c>
      <c r="R6324">
        <f t="shared" si="896"/>
        <v>0</v>
      </c>
      <c r="S6324" t="str">
        <f t="shared" si="888"/>
        <v/>
      </c>
      <c r="T6324" t="str">
        <f t="shared" si="889"/>
        <v/>
      </c>
      <c r="U6324" t="str">
        <f t="shared" si="890"/>
        <v/>
      </c>
    </row>
    <row r="6325" spans="12:21" ht="15" customHeight="1" x14ac:dyDescent="0.15">
      <c r="L6325" s="244" t="str">
        <f t="shared" si="891"/>
        <v/>
      </c>
      <c r="M6325" s="245" t="str">
        <f t="shared" si="892"/>
        <v/>
      </c>
      <c r="N6325" s="244" t="str">
        <f t="shared" si="893"/>
        <v/>
      </c>
      <c r="O6325" s="244" t="str">
        <f t="shared" si="894"/>
        <v/>
      </c>
      <c r="P6325">
        <f>IF($I6325&lt;&gt;"",$I6325,IF($E6325="SGD",1,IF($E6325="USD",Settings!$B$22,IF($E6325="HKD",Settings!$B$23,1))))</f>
        <v>1</v>
      </c>
      <c r="Q6325">
        <f t="shared" si="895"/>
        <v>0</v>
      </c>
      <c r="R6325">
        <f t="shared" si="896"/>
        <v>0</v>
      </c>
      <c r="S6325" t="str">
        <f t="shared" si="888"/>
        <v/>
      </c>
      <c r="T6325" t="str">
        <f t="shared" si="889"/>
        <v/>
      </c>
      <c r="U6325" t="str">
        <f t="shared" si="890"/>
        <v/>
      </c>
    </row>
    <row r="6326" spans="12:21" ht="15" customHeight="1" x14ac:dyDescent="0.15">
      <c r="L6326" s="244" t="str">
        <f t="shared" si="891"/>
        <v/>
      </c>
      <c r="M6326" s="245" t="str">
        <f t="shared" si="892"/>
        <v/>
      </c>
      <c r="N6326" s="244" t="str">
        <f t="shared" si="893"/>
        <v/>
      </c>
      <c r="O6326" s="244" t="str">
        <f t="shared" si="894"/>
        <v/>
      </c>
      <c r="P6326">
        <f>IF($I6326&lt;&gt;"",$I6326,IF($E6326="SGD",1,IF($E6326="USD",Settings!$B$22,IF($E6326="HKD",Settings!$B$23,1))))</f>
        <v>1</v>
      </c>
      <c r="Q6326">
        <f t="shared" si="895"/>
        <v>0</v>
      </c>
      <c r="R6326">
        <f t="shared" si="896"/>
        <v>0</v>
      </c>
      <c r="S6326" t="str">
        <f t="shared" si="888"/>
        <v/>
      </c>
      <c r="T6326" t="str">
        <f t="shared" si="889"/>
        <v/>
      </c>
      <c r="U6326" t="str">
        <f t="shared" si="890"/>
        <v/>
      </c>
    </row>
    <row r="6327" spans="12:21" ht="15" customHeight="1" x14ac:dyDescent="0.15">
      <c r="L6327" s="244" t="str">
        <f t="shared" si="891"/>
        <v/>
      </c>
      <c r="M6327" s="245" t="str">
        <f t="shared" si="892"/>
        <v/>
      </c>
      <c r="N6327" s="244" t="str">
        <f t="shared" si="893"/>
        <v/>
      </c>
      <c r="O6327" s="244" t="str">
        <f t="shared" si="894"/>
        <v/>
      </c>
      <c r="P6327">
        <f>IF($I6327&lt;&gt;"",$I6327,IF($E6327="SGD",1,IF($E6327="USD",Settings!$B$22,IF($E6327="HKD",Settings!$B$23,1))))</f>
        <v>1</v>
      </c>
      <c r="Q6327">
        <f t="shared" si="895"/>
        <v>0</v>
      </c>
      <c r="R6327">
        <f t="shared" si="896"/>
        <v>0</v>
      </c>
      <c r="S6327" t="str">
        <f t="shared" si="888"/>
        <v/>
      </c>
      <c r="T6327" t="str">
        <f t="shared" si="889"/>
        <v/>
      </c>
      <c r="U6327" t="str">
        <f t="shared" si="890"/>
        <v/>
      </c>
    </row>
    <row r="6328" spans="12:21" ht="15" customHeight="1" x14ac:dyDescent="0.15">
      <c r="L6328" s="244" t="str">
        <f t="shared" si="891"/>
        <v/>
      </c>
      <c r="M6328" s="245" t="str">
        <f t="shared" si="892"/>
        <v/>
      </c>
      <c r="N6328" s="244" t="str">
        <f t="shared" si="893"/>
        <v/>
      </c>
      <c r="O6328" s="244" t="str">
        <f t="shared" si="894"/>
        <v/>
      </c>
      <c r="P6328">
        <f>IF($I6328&lt;&gt;"",$I6328,IF($E6328="SGD",1,IF($E6328="USD",Settings!$B$22,IF($E6328="HKD",Settings!$B$23,1))))</f>
        <v>1</v>
      </c>
      <c r="Q6328">
        <f t="shared" si="895"/>
        <v>0</v>
      </c>
      <c r="R6328">
        <f t="shared" si="896"/>
        <v>0</v>
      </c>
      <c r="S6328" t="str">
        <f t="shared" si="888"/>
        <v/>
      </c>
      <c r="T6328" t="str">
        <f t="shared" si="889"/>
        <v/>
      </c>
      <c r="U6328" t="str">
        <f t="shared" si="890"/>
        <v/>
      </c>
    </row>
    <row r="6329" spans="12:21" ht="15" customHeight="1" x14ac:dyDescent="0.15">
      <c r="L6329" s="244" t="str">
        <f t="shared" si="891"/>
        <v/>
      </c>
      <c r="M6329" s="245" t="str">
        <f t="shared" si="892"/>
        <v/>
      </c>
      <c r="N6329" s="244" t="str">
        <f t="shared" si="893"/>
        <v/>
      </c>
      <c r="O6329" s="244" t="str">
        <f t="shared" si="894"/>
        <v/>
      </c>
      <c r="P6329">
        <f>IF($I6329&lt;&gt;"",$I6329,IF($E6329="SGD",1,IF($E6329="USD",Settings!$B$22,IF($E6329="HKD",Settings!$B$23,1))))</f>
        <v>1</v>
      </c>
      <c r="Q6329">
        <f t="shared" si="895"/>
        <v>0</v>
      </c>
      <c r="R6329">
        <f t="shared" si="896"/>
        <v>0</v>
      </c>
      <c r="S6329" t="str">
        <f t="shared" si="888"/>
        <v/>
      </c>
      <c r="T6329" t="str">
        <f t="shared" si="889"/>
        <v/>
      </c>
      <c r="U6329" t="str">
        <f t="shared" si="890"/>
        <v/>
      </c>
    </row>
    <row r="6330" spans="12:21" ht="15" customHeight="1" x14ac:dyDescent="0.15">
      <c r="L6330" s="244" t="str">
        <f t="shared" si="891"/>
        <v/>
      </c>
      <c r="M6330" s="245" t="str">
        <f t="shared" si="892"/>
        <v/>
      </c>
      <c r="N6330" s="244" t="str">
        <f t="shared" si="893"/>
        <v/>
      </c>
      <c r="O6330" s="244" t="str">
        <f t="shared" si="894"/>
        <v/>
      </c>
      <c r="P6330">
        <f>IF($I6330&lt;&gt;"",$I6330,IF($E6330="SGD",1,IF($E6330="USD",Settings!$B$22,IF($E6330="HKD",Settings!$B$23,1))))</f>
        <v>1</v>
      </c>
      <c r="Q6330">
        <f t="shared" si="895"/>
        <v>0</v>
      </c>
      <c r="R6330">
        <f t="shared" si="896"/>
        <v>0</v>
      </c>
      <c r="S6330" t="str">
        <f t="shared" si="888"/>
        <v/>
      </c>
      <c r="T6330" t="str">
        <f t="shared" si="889"/>
        <v/>
      </c>
      <c r="U6330" t="str">
        <f t="shared" si="890"/>
        <v/>
      </c>
    </row>
    <row r="6331" spans="12:21" ht="15" customHeight="1" x14ac:dyDescent="0.15">
      <c r="L6331" s="244" t="str">
        <f t="shared" si="891"/>
        <v/>
      </c>
      <c r="M6331" s="245" t="str">
        <f t="shared" si="892"/>
        <v/>
      </c>
      <c r="N6331" s="244" t="str">
        <f t="shared" si="893"/>
        <v/>
      </c>
      <c r="O6331" s="244" t="str">
        <f t="shared" si="894"/>
        <v/>
      </c>
      <c r="P6331">
        <f>IF($I6331&lt;&gt;"",$I6331,IF($E6331="SGD",1,IF($E6331="USD",Settings!$B$22,IF($E6331="HKD",Settings!$B$23,1))))</f>
        <v>1</v>
      </c>
      <c r="Q6331">
        <f t="shared" si="895"/>
        <v>0</v>
      </c>
      <c r="R6331">
        <f t="shared" si="896"/>
        <v>0</v>
      </c>
      <c r="S6331" t="str">
        <f t="shared" si="888"/>
        <v/>
      </c>
      <c r="T6331" t="str">
        <f t="shared" si="889"/>
        <v/>
      </c>
      <c r="U6331" t="str">
        <f t="shared" si="890"/>
        <v/>
      </c>
    </row>
    <row r="6332" spans="12:21" ht="15" customHeight="1" x14ac:dyDescent="0.15">
      <c r="L6332" s="244" t="str">
        <f t="shared" si="891"/>
        <v/>
      </c>
      <c r="M6332" s="245" t="str">
        <f t="shared" si="892"/>
        <v/>
      </c>
      <c r="N6332" s="244" t="str">
        <f t="shared" si="893"/>
        <v/>
      </c>
      <c r="O6332" s="244" t="str">
        <f t="shared" si="894"/>
        <v/>
      </c>
      <c r="P6332">
        <f>IF($I6332&lt;&gt;"",$I6332,IF($E6332="SGD",1,IF($E6332="USD",Settings!$B$22,IF($E6332="HKD",Settings!$B$23,1))))</f>
        <v>1</v>
      </c>
      <c r="Q6332">
        <f t="shared" si="895"/>
        <v>0</v>
      </c>
      <c r="R6332">
        <f t="shared" si="896"/>
        <v>0</v>
      </c>
      <c r="S6332" t="str">
        <f t="shared" si="888"/>
        <v/>
      </c>
      <c r="T6332" t="str">
        <f t="shared" si="889"/>
        <v/>
      </c>
      <c r="U6332" t="str">
        <f t="shared" si="890"/>
        <v/>
      </c>
    </row>
    <row r="6333" spans="12:21" ht="15" customHeight="1" x14ac:dyDescent="0.15">
      <c r="L6333" s="244" t="str">
        <f t="shared" si="891"/>
        <v/>
      </c>
      <c r="M6333" s="245" t="str">
        <f t="shared" si="892"/>
        <v/>
      </c>
      <c r="N6333" s="244" t="str">
        <f t="shared" si="893"/>
        <v/>
      </c>
      <c r="O6333" s="244" t="str">
        <f t="shared" si="894"/>
        <v/>
      </c>
      <c r="P6333">
        <f>IF($I6333&lt;&gt;"",$I6333,IF($E6333="SGD",1,IF($E6333="USD",Settings!$B$22,IF($E6333="HKD",Settings!$B$23,1))))</f>
        <v>1</v>
      </c>
      <c r="Q6333">
        <f t="shared" si="895"/>
        <v>0</v>
      </c>
      <c r="R6333">
        <f t="shared" si="896"/>
        <v>0</v>
      </c>
      <c r="S6333" t="str">
        <f t="shared" si="888"/>
        <v/>
      </c>
      <c r="T6333" t="str">
        <f t="shared" si="889"/>
        <v/>
      </c>
      <c r="U6333" t="str">
        <f t="shared" si="890"/>
        <v/>
      </c>
    </row>
    <row r="6334" spans="12:21" ht="15" customHeight="1" x14ac:dyDescent="0.15">
      <c r="L6334" s="244" t="str">
        <f t="shared" si="891"/>
        <v/>
      </c>
      <c r="M6334" s="245" t="str">
        <f t="shared" si="892"/>
        <v/>
      </c>
      <c r="N6334" s="244" t="str">
        <f t="shared" si="893"/>
        <v/>
      </c>
      <c r="O6334" s="244" t="str">
        <f t="shared" si="894"/>
        <v/>
      </c>
      <c r="P6334">
        <f>IF($I6334&lt;&gt;"",$I6334,IF($E6334="SGD",1,IF($E6334="USD",Settings!$B$22,IF($E6334="HKD",Settings!$B$23,1))))</f>
        <v>1</v>
      </c>
      <c r="Q6334">
        <f t="shared" si="895"/>
        <v>0</v>
      </c>
      <c r="R6334">
        <f t="shared" si="896"/>
        <v>0</v>
      </c>
      <c r="S6334" t="str">
        <f t="shared" si="888"/>
        <v/>
      </c>
      <c r="T6334" t="str">
        <f t="shared" si="889"/>
        <v/>
      </c>
      <c r="U6334" t="str">
        <f t="shared" si="890"/>
        <v/>
      </c>
    </row>
    <row r="6335" spans="12:21" ht="15" customHeight="1" x14ac:dyDescent="0.15">
      <c r="L6335" s="244" t="str">
        <f t="shared" si="891"/>
        <v/>
      </c>
      <c r="M6335" s="245" t="str">
        <f t="shared" si="892"/>
        <v/>
      </c>
      <c r="N6335" s="244" t="str">
        <f t="shared" si="893"/>
        <v/>
      </c>
      <c r="O6335" s="244" t="str">
        <f t="shared" si="894"/>
        <v/>
      </c>
      <c r="P6335">
        <f>IF($I6335&lt;&gt;"",$I6335,IF($E6335="SGD",1,IF($E6335="USD",Settings!$B$22,IF($E6335="HKD",Settings!$B$23,1))))</f>
        <v>1</v>
      </c>
      <c r="Q6335">
        <f t="shared" si="895"/>
        <v>0</v>
      </c>
      <c r="R6335">
        <f t="shared" si="896"/>
        <v>0</v>
      </c>
      <c r="S6335" t="str">
        <f t="shared" si="888"/>
        <v/>
      </c>
      <c r="T6335" t="str">
        <f t="shared" si="889"/>
        <v/>
      </c>
      <c r="U6335" t="str">
        <f t="shared" si="890"/>
        <v/>
      </c>
    </row>
    <row r="6336" spans="12:21" ht="15" customHeight="1" x14ac:dyDescent="0.15">
      <c r="L6336" s="244" t="str">
        <f t="shared" si="891"/>
        <v/>
      </c>
      <c r="M6336" s="245" t="str">
        <f t="shared" si="892"/>
        <v/>
      </c>
      <c r="N6336" s="244" t="str">
        <f t="shared" si="893"/>
        <v/>
      </c>
      <c r="O6336" s="244" t="str">
        <f t="shared" si="894"/>
        <v/>
      </c>
      <c r="P6336">
        <f>IF($I6336&lt;&gt;"",$I6336,IF($E6336="SGD",1,IF($E6336="USD",Settings!$B$22,IF($E6336="HKD",Settings!$B$23,1))))</f>
        <v>1</v>
      </c>
      <c r="Q6336">
        <f t="shared" si="895"/>
        <v>0</v>
      </c>
      <c r="R6336">
        <f t="shared" si="896"/>
        <v>0</v>
      </c>
      <c r="S6336" t="str">
        <f t="shared" si="888"/>
        <v/>
      </c>
      <c r="T6336" t="str">
        <f t="shared" si="889"/>
        <v/>
      </c>
      <c r="U6336" t="str">
        <f t="shared" si="890"/>
        <v/>
      </c>
    </row>
    <row r="6337" spans="12:21" ht="15" customHeight="1" x14ac:dyDescent="0.15">
      <c r="L6337" s="244" t="str">
        <f t="shared" si="891"/>
        <v/>
      </c>
      <c r="M6337" s="245" t="str">
        <f t="shared" si="892"/>
        <v/>
      </c>
      <c r="N6337" s="244" t="str">
        <f t="shared" si="893"/>
        <v/>
      </c>
      <c r="O6337" s="244" t="str">
        <f t="shared" si="894"/>
        <v/>
      </c>
      <c r="P6337">
        <f>IF($I6337&lt;&gt;"",$I6337,IF($E6337="SGD",1,IF($E6337="USD",Settings!$B$22,IF($E6337="HKD",Settings!$B$23,1))))</f>
        <v>1</v>
      </c>
      <c r="Q6337">
        <f t="shared" si="895"/>
        <v>0</v>
      </c>
      <c r="R6337">
        <f t="shared" si="896"/>
        <v>0</v>
      </c>
      <c r="S6337" t="str">
        <f t="shared" si="888"/>
        <v/>
      </c>
      <c r="T6337" t="str">
        <f t="shared" si="889"/>
        <v/>
      </c>
      <c r="U6337" t="str">
        <f t="shared" si="890"/>
        <v/>
      </c>
    </row>
    <row r="6338" spans="12:21" ht="15" customHeight="1" x14ac:dyDescent="0.15">
      <c r="L6338" s="244" t="str">
        <f t="shared" si="891"/>
        <v/>
      </c>
      <c r="M6338" s="245" t="str">
        <f t="shared" si="892"/>
        <v/>
      </c>
      <c r="N6338" s="244" t="str">
        <f t="shared" si="893"/>
        <v/>
      </c>
      <c r="O6338" s="244" t="str">
        <f t="shared" si="894"/>
        <v/>
      </c>
      <c r="P6338">
        <f>IF($I6338&lt;&gt;"",$I6338,IF($E6338="SGD",1,IF($E6338="USD",Settings!$B$22,IF($E6338="HKD",Settings!$B$23,1))))</f>
        <v>1</v>
      </c>
      <c r="Q6338">
        <f t="shared" si="895"/>
        <v>0</v>
      </c>
      <c r="R6338">
        <f t="shared" si="896"/>
        <v>0</v>
      </c>
      <c r="S6338" t="str">
        <f t="shared" ref="S6338:S6401" si="897">IF(L6338="","",SUMIFS($M:$M,$L:$L,L6338,$T:$T,"&lt;="&amp;T6338))</f>
        <v/>
      </c>
      <c r="T6338" t="str">
        <f t="shared" ref="T6338:T6401" si="898">IF(L6338="","",INT(G6338)*100000+ROW())</f>
        <v/>
      </c>
      <c r="U6338" t="str">
        <f t="shared" ref="U6338:U6401" si="899">IF(L6338="","",IF(AND(COUNTIFS($L:$L,L6338,$S:$S,"&gt;-0.000001",$S:$S,"&lt;0.000001",$T:$T,"&gt;"&amp;T6338)=0,ABS(S6338)&gt;0.000001),1,0))</f>
        <v/>
      </c>
    </row>
    <row r="6339" spans="12:21" ht="15" customHeight="1" x14ac:dyDescent="0.15">
      <c r="L6339" s="244" t="str">
        <f t="shared" si="891"/>
        <v/>
      </c>
      <c r="M6339" s="245" t="str">
        <f t="shared" si="892"/>
        <v/>
      </c>
      <c r="N6339" s="244" t="str">
        <f t="shared" si="893"/>
        <v/>
      </c>
      <c r="O6339" s="244" t="str">
        <f t="shared" si="894"/>
        <v/>
      </c>
      <c r="P6339">
        <f>IF($I6339&lt;&gt;"",$I6339,IF($E6339="SGD",1,IF($E6339="USD",Settings!$B$22,IF($E6339="HKD",Settings!$B$23,1))))</f>
        <v>1</v>
      </c>
      <c r="Q6339">
        <f t="shared" si="895"/>
        <v>0</v>
      </c>
      <c r="R6339">
        <f t="shared" si="896"/>
        <v>0</v>
      </c>
      <c r="S6339" t="str">
        <f t="shared" si="897"/>
        <v/>
      </c>
      <c r="T6339" t="str">
        <f t="shared" si="898"/>
        <v/>
      </c>
      <c r="U6339" t="str">
        <f t="shared" si="899"/>
        <v/>
      </c>
    </row>
    <row r="6340" spans="12:21" ht="15" customHeight="1" x14ac:dyDescent="0.15">
      <c r="L6340" s="244" t="str">
        <f t="shared" si="891"/>
        <v/>
      </c>
      <c r="M6340" s="245" t="str">
        <f t="shared" si="892"/>
        <v/>
      </c>
      <c r="N6340" s="244" t="str">
        <f t="shared" si="893"/>
        <v/>
      </c>
      <c r="O6340" s="244" t="str">
        <f t="shared" si="894"/>
        <v/>
      </c>
      <c r="P6340">
        <f>IF($I6340&lt;&gt;"",$I6340,IF($E6340="SGD",1,IF($E6340="USD",Settings!$B$22,IF($E6340="HKD",Settings!$B$23,1))))</f>
        <v>1</v>
      </c>
      <c r="Q6340">
        <f t="shared" si="895"/>
        <v>0</v>
      </c>
      <c r="R6340">
        <f t="shared" si="896"/>
        <v>0</v>
      </c>
      <c r="S6340" t="str">
        <f t="shared" si="897"/>
        <v/>
      </c>
      <c r="T6340" t="str">
        <f t="shared" si="898"/>
        <v/>
      </c>
      <c r="U6340" t="str">
        <f t="shared" si="899"/>
        <v/>
      </c>
    </row>
    <row r="6341" spans="12:21" ht="15" customHeight="1" x14ac:dyDescent="0.15">
      <c r="L6341" s="244" t="str">
        <f t="shared" si="891"/>
        <v/>
      </c>
      <c r="M6341" s="245" t="str">
        <f t="shared" si="892"/>
        <v/>
      </c>
      <c r="N6341" s="244" t="str">
        <f t="shared" si="893"/>
        <v/>
      </c>
      <c r="O6341" s="244" t="str">
        <f t="shared" si="894"/>
        <v/>
      </c>
      <c r="P6341">
        <f>IF($I6341&lt;&gt;"",$I6341,IF($E6341="SGD",1,IF($E6341="USD",Settings!$B$22,IF($E6341="HKD",Settings!$B$23,1))))</f>
        <v>1</v>
      </c>
      <c r="Q6341">
        <f t="shared" si="895"/>
        <v>0</v>
      </c>
      <c r="R6341">
        <f t="shared" si="896"/>
        <v>0</v>
      </c>
      <c r="S6341" t="str">
        <f t="shared" si="897"/>
        <v/>
      </c>
      <c r="T6341" t="str">
        <f t="shared" si="898"/>
        <v/>
      </c>
      <c r="U6341" t="str">
        <f t="shared" si="899"/>
        <v/>
      </c>
    </row>
    <row r="6342" spans="12:21" ht="15" customHeight="1" x14ac:dyDescent="0.15">
      <c r="L6342" s="244" t="str">
        <f t="shared" si="891"/>
        <v/>
      </c>
      <c r="M6342" s="245" t="str">
        <f t="shared" si="892"/>
        <v/>
      </c>
      <c r="N6342" s="244" t="str">
        <f t="shared" si="893"/>
        <v/>
      </c>
      <c r="O6342" s="244" t="str">
        <f t="shared" si="894"/>
        <v/>
      </c>
      <c r="P6342">
        <f>IF($I6342&lt;&gt;"",$I6342,IF($E6342="SGD",1,IF($E6342="USD",Settings!$B$22,IF($E6342="HKD",Settings!$B$23,1))))</f>
        <v>1</v>
      </c>
      <c r="Q6342">
        <f t="shared" si="895"/>
        <v>0</v>
      </c>
      <c r="R6342">
        <f t="shared" si="896"/>
        <v>0</v>
      </c>
      <c r="S6342" t="str">
        <f t="shared" si="897"/>
        <v/>
      </c>
      <c r="T6342" t="str">
        <f t="shared" si="898"/>
        <v/>
      </c>
      <c r="U6342" t="str">
        <f t="shared" si="899"/>
        <v/>
      </c>
    </row>
    <row r="6343" spans="12:21" ht="15" customHeight="1" x14ac:dyDescent="0.15">
      <c r="L6343" s="244" t="str">
        <f t="shared" si="891"/>
        <v/>
      </c>
      <c r="M6343" s="245" t="str">
        <f t="shared" si="892"/>
        <v/>
      </c>
      <c r="N6343" s="244" t="str">
        <f t="shared" si="893"/>
        <v/>
      </c>
      <c r="O6343" s="244" t="str">
        <f t="shared" si="894"/>
        <v/>
      </c>
      <c r="P6343">
        <f>IF($I6343&lt;&gt;"",$I6343,IF($E6343="SGD",1,IF($E6343="USD",Settings!$B$22,IF($E6343="HKD",Settings!$B$23,1))))</f>
        <v>1</v>
      </c>
      <c r="Q6343">
        <f t="shared" si="895"/>
        <v>0</v>
      </c>
      <c r="R6343">
        <f t="shared" si="896"/>
        <v>0</v>
      </c>
      <c r="S6343" t="str">
        <f t="shared" si="897"/>
        <v/>
      </c>
      <c r="T6343" t="str">
        <f t="shared" si="898"/>
        <v/>
      </c>
      <c r="U6343" t="str">
        <f t="shared" si="899"/>
        <v/>
      </c>
    </row>
    <row r="6344" spans="12:21" ht="15" customHeight="1" x14ac:dyDescent="0.15">
      <c r="L6344" s="244" t="str">
        <f t="shared" si="891"/>
        <v/>
      </c>
      <c r="M6344" s="245" t="str">
        <f t="shared" si="892"/>
        <v/>
      </c>
      <c r="N6344" s="244" t="str">
        <f t="shared" si="893"/>
        <v/>
      </c>
      <c r="O6344" s="244" t="str">
        <f t="shared" si="894"/>
        <v/>
      </c>
      <c r="P6344">
        <f>IF($I6344&lt;&gt;"",$I6344,IF($E6344="SGD",1,IF($E6344="USD",Settings!$B$22,IF($E6344="HKD",Settings!$B$23,1))))</f>
        <v>1</v>
      </c>
      <c r="Q6344">
        <f t="shared" si="895"/>
        <v>0</v>
      </c>
      <c r="R6344">
        <f t="shared" si="896"/>
        <v>0</v>
      </c>
      <c r="S6344" t="str">
        <f t="shared" si="897"/>
        <v/>
      </c>
      <c r="T6344" t="str">
        <f t="shared" si="898"/>
        <v/>
      </c>
      <c r="U6344" t="str">
        <f t="shared" si="899"/>
        <v/>
      </c>
    </row>
    <row r="6345" spans="12:21" ht="15" customHeight="1" x14ac:dyDescent="0.15">
      <c r="L6345" s="244" t="str">
        <f t="shared" si="891"/>
        <v/>
      </c>
      <c r="M6345" s="245" t="str">
        <f t="shared" si="892"/>
        <v/>
      </c>
      <c r="N6345" s="244" t="str">
        <f t="shared" si="893"/>
        <v/>
      </c>
      <c r="O6345" s="244" t="str">
        <f t="shared" si="894"/>
        <v/>
      </c>
      <c r="P6345">
        <f>IF($I6345&lt;&gt;"",$I6345,IF($E6345="SGD",1,IF($E6345="USD",Settings!$B$22,IF($E6345="HKD",Settings!$B$23,1))))</f>
        <v>1</v>
      </c>
      <c r="Q6345">
        <f t="shared" si="895"/>
        <v>0</v>
      </c>
      <c r="R6345">
        <f t="shared" si="896"/>
        <v>0</v>
      </c>
      <c r="S6345" t="str">
        <f t="shared" si="897"/>
        <v/>
      </c>
      <c r="T6345" t="str">
        <f t="shared" si="898"/>
        <v/>
      </c>
      <c r="U6345" t="str">
        <f t="shared" si="899"/>
        <v/>
      </c>
    </row>
    <row r="6346" spans="12:21" ht="15" customHeight="1" x14ac:dyDescent="0.15">
      <c r="L6346" s="244" t="str">
        <f t="shared" si="891"/>
        <v/>
      </c>
      <c r="M6346" s="245" t="str">
        <f t="shared" si="892"/>
        <v/>
      </c>
      <c r="N6346" s="244" t="str">
        <f t="shared" si="893"/>
        <v/>
      </c>
      <c r="O6346" s="244" t="str">
        <f t="shared" si="894"/>
        <v/>
      </c>
      <c r="P6346">
        <f>IF($I6346&lt;&gt;"",$I6346,IF($E6346="SGD",1,IF($E6346="USD",Settings!$B$22,IF($E6346="HKD",Settings!$B$23,1))))</f>
        <v>1</v>
      </c>
      <c r="Q6346">
        <f t="shared" si="895"/>
        <v>0</v>
      </c>
      <c r="R6346">
        <f t="shared" si="896"/>
        <v>0</v>
      </c>
      <c r="S6346" t="str">
        <f t="shared" si="897"/>
        <v/>
      </c>
      <c r="T6346" t="str">
        <f t="shared" si="898"/>
        <v/>
      </c>
      <c r="U6346" t="str">
        <f t="shared" si="899"/>
        <v/>
      </c>
    </row>
    <row r="6347" spans="12:21" ht="15" customHeight="1" x14ac:dyDescent="0.15">
      <c r="L6347" s="244" t="str">
        <f t="shared" si="891"/>
        <v/>
      </c>
      <c r="M6347" s="245" t="str">
        <f t="shared" si="892"/>
        <v/>
      </c>
      <c r="N6347" s="244" t="str">
        <f t="shared" si="893"/>
        <v/>
      </c>
      <c r="O6347" s="244" t="str">
        <f t="shared" si="894"/>
        <v/>
      </c>
      <c r="P6347">
        <f>IF($I6347&lt;&gt;"",$I6347,IF($E6347="SGD",1,IF($E6347="USD",Settings!$B$22,IF($E6347="HKD",Settings!$B$23,1))))</f>
        <v>1</v>
      </c>
      <c r="Q6347">
        <f t="shared" si="895"/>
        <v>0</v>
      </c>
      <c r="R6347">
        <f t="shared" si="896"/>
        <v>0</v>
      </c>
      <c r="S6347" t="str">
        <f t="shared" si="897"/>
        <v/>
      </c>
      <c r="T6347" t="str">
        <f t="shared" si="898"/>
        <v/>
      </c>
      <c r="U6347" t="str">
        <f t="shared" si="899"/>
        <v/>
      </c>
    </row>
    <row r="6348" spans="12:21" ht="15" customHeight="1" x14ac:dyDescent="0.15">
      <c r="L6348" s="244" t="str">
        <f t="shared" si="891"/>
        <v/>
      </c>
      <c r="M6348" s="245" t="str">
        <f t="shared" si="892"/>
        <v/>
      </c>
      <c r="N6348" s="244" t="str">
        <f t="shared" si="893"/>
        <v/>
      </c>
      <c r="O6348" s="244" t="str">
        <f t="shared" si="894"/>
        <v/>
      </c>
      <c r="P6348">
        <f>IF($I6348&lt;&gt;"",$I6348,IF($E6348="SGD",1,IF($E6348="USD",Settings!$B$22,IF($E6348="HKD",Settings!$B$23,1))))</f>
        <v>1</v>
      </c>
      <c r="Q6348">
        <f t="shared" si="895"/>
        <v>0</v>
      </c>
      <c r="R6348">
        <f t="shared" si="896"/>
        <v>0</v>
      </c>
      <c r="S6348" t="str">
        <f t="shared" si="897"/>
        <v/>
      </c>
      <c r="T6348" t="str">
        <f t="shared" si="898"/>
        <v/>
      </c>
      <c r="U6348" t="str">
        <f t="shared" si="899"/>
        <v/>
      </c>
    </row>
    <row r="6349" spans="12:21" ht="15" customHeight="1" x14ac:dyDescent="0.15">
      <c r="L6349" s="244" t="str">
        <f t="shared" si="891"/>
        <v/>
      </c>
      <c r="M6349" s="245" t="str">
        <f t="shared" si="892"/>
        <v/>
      </c>
      <c r="N6349" s="244" t="str">
        <f t="shared" si="893"/>
        <v/>
      </c>
      <c r="O6349" s="244" t="str">
        <f t="shared" si="894"/>
        <v/>
      </c>
      <c r="P6349">
        <f>IF($I6349&lt;&gt;"",$I6349,IF($E6349="SGD",1,IF($E6349="USD",Settings!$B$22,IF($E6349="HKD",Settings!$B$23,1))))</f>
        <v>1</v>
      </c>
      <c r="Q6349">
        <f t="shared" si="895"/>
        <v>0</v>
      </c>
      <c r="R6349">
        <f t="shared" si="896"/>
        <v>0</v>
      </c>
      <c r="S6349" t="str">
        <f t="shared" si="897"/>
        <v/>
      </c>
      <c r="T6349" t="str">
        <f t="shared" si="898"/>
        <v/>
      </c>
      <c r="U6349" t="str">
        <f t="shared" si="899"/>
        <v/>
      </c>
    </row>
    <row r="6350" spans="12:21" ht="15" customHeight="1" x14ac:dyDescent="0.15">
      <c r="L6350" s="244" t="str">
        <f t="shared" si="891"/>
        <v/>
      </c>
      <c r="M6350" s="245" t="str">
        <f t="shared" si="892"/>
        <v/>
      </c>
      <c r="N6350" s="244" t="str">
        <f t="shared" si="893"/>
        <v/>
      </c>
      <c r="O6350" s="244" t="str">
        <f t="shared" si="894"/>
        <v/>
      </c>
      <c r="P6350">
        <f>IF($I6350&lt;&gt;"",$I6350,IF($E6350="SGD",1,IF($E6350="USD",Settings!$B$22,IF($E6350="HKD",Settings!$B$23,1))))</f>
        <v>1</v>
      </c>
      <c r="Q6350">
        <f t="shared" si="895"/>
        <v>0</v>
      </c>
      <c r="R6350">
        <f t="shared" si="896"/>
        <v>0</v>
      </c>
      <c r="S6350" t="str">
        <f t="shared" si="897"/>
        <v/>
      </c>
      <c r="T6350" t="str">
        <f t="shared" si="898"/>
        <v/>
      </c>
      <c r="U6350" t="str">
        <f t="shared" si="899"/>
        <v/>
      </c>
    </row>
    <row r="6351" spans="12:21" ht="15" customHeight="1" x14ac:dyDescent="0.15">
      <c r="L6351" s="244" t="str">
        <f t="shared" si="891"/>
        <v/>
      </c>
      <c r="M6351" s="245" t="str">
        <f t="shared" si="892"/>
        <v/>
      </c>
      <c r="N6351" s="244" t="str">
        <f t="shared" si="893"/>
        <v/>
      </c>
      <c r="O6351" s="244" t="str">
        <f t="shared" si="894"/>
        <v/>
      </c>
      <c r="P6351">
        <f>IF($I6351&lt;&gt;"",$I6351,IF($E6351="SGD",1,IF($E6351="USD",Settings!$B$22,IF($E6351="HKD",Settings!$B$23,1))))</f>
        <v>1</v>
      </c>
      <c r="Q6351">
        <f t="shared" si="895"/>
        <v>0</v>
      </c>
      <c r="R6351">
        <f t="shared" si="896"/>
        <v>0</v>
      </c>
      <c r="S6351" t="str">
        <f t="shared" si="897"/>
        <v/>
      </c>
      <c r="T6351" t="str">
        <f t="shared" si="898"/>
        <v/>
      </c>
      <c r="U6351" t="str">
        <f t="shared" si="899"/>
        <v/>
      </c>
    </row>
    <row r="6352" spans="12:21" ht="15" customHeight="1" x14ac:dyDescent="0.15">
      <c r="L6352" s="244" t="str">
        <f t="shared" si="891"/>
        <v/>
      </c>
      <c r="M6352" s="245" t="str">
        <f t="shared" si="892"/>
        <v/>
      </c>
      <c r="N6352" s="244" t="str">
        <f t="shared" si="893"/>
        <v/>
      </c>
      <c r="O6352" s="244" t="str">
        <f t="shared" si="894"/>
        <v/>
      </c>
      <c r="P6352">
        <f>IF($I6352&lt;&gt;"",$I6352,IF($E6352="SGD",1,IF($E6352="USD",Settings!$B$22,IF($E6352="HKD",Settings!$B$23,1))))</f>
        <v>1</v>
      </c>
      <c r="Q6352">
        <f t="shared" si="895"/>
        <v>0</v>
      </c>
      <c r="R6352">
        <f t="shared" si="896"/>
        <v>0</v>
      </c>
      <c r="S6352" t="str">
        <f t="shared" si="897"/>
        <v/>
      </c>
      <c r="T6352" t="str">
        <f t="shared" si="898"/>
        <v/>
      </c>
      <c r="U6352" t="str">
        <f t="shared" si="899"/>
        <v/>
      </c>
    </row>
    <row r="6353" spans="12:21" ht="15" customHeight="1" x14ac:dyDescent="0.15">
      <c r="L6353" s="244" t="str">
        <f t="shared" si="891"/>
        <v/>
      </c>
      <c r="M6353" s="245" t="str">
        <f t="shared" si="892"/>
        <v/>
      </c>
      <c r="N6353" s="244" t="str">
        <f t="shared" si="893"/>
        <v/>
      </c>
      <c r="O6353" s="244" t="str">
        <f t="shared" si="894"/>
        <v/>
      </c>
      <c r="P6353">
        <f>IF($I6353&lt;&gt;"",$I6353,IF($E6353="SGD",1,IF($E6353="USD",Settings!$B$22,IF($E6353="HKD",Settings!$B$23,1))))</f>
        <v>1</v>
      </c>
      <c r="Q6353">
        <f t="shared" si="895"/>
        <v>0</v>
      </c>
      <c r="R6353">
        <f t="shared" si="896"/>
        <v>0</v>
      </c>
      <c r="S6353" t="str">
        <f t="shared" si="897"/>
        <v/>
      </c>
      <c r="T6353" t="str">
        <f t="shared" si="898"/>
        <v/>
      </c>
      <c r="U6353" t="str">
        <f t="shared" si="899"/>
        <v/>
      </c>
    </row>
    <row r="6354" spans="12:21" ht="15" customHeight="1" x14ac:dyDescent="0.15">
      <c r="L6354" s="244" t="str">
        <f t="shared" si="891"/>
        <v/>
      </c>
      <c r="M6354" s="245" t="str">
        <f t="shared" si="892"/>
        <v/>
      </c>
      <c r="N6354" s="244" t="str">
        <f t="shared" si="893"/>
        <v/>
      </c>
      <c r="O6354" s="244" t="str">
        <f t="shared" si="894"/>
        <v/>
      </c>
      <c r="P6354">
        <f>IF($I6354&lt;&gt;"",$I6354,IF($E6354="SGD",1,IF($E6354="USD",Settings!$B$22,IF($E6354="HKD",Settings!$B$23,1))))</f>
        <v>1</v>
      </c>
      <c r="Q6354">
        <f t="shared" si="895"/>
        <v>0</v>
      </c>
      <c r="R6354">
        <f t="shared" si="896"/>
        <v>0</v>
      </c>
      <c r="S6354" t="str">
        <f t="shared" si="897"/>
        <v/>
      </c>
      <c r="T6354" t="str">
        <f t="shared" si="898"/>
        <v/>
      </c>
      <c r="U6354" t="str">
        <f t="shared" si="899"/>
        <v/>
      </c>
    </row>
    <row r="6355" spans="12:21" ht="15" customHeight="1" x14ac:dyDescent="0.15">
      <c r="L6355" s="244" t="str">
        <f t="shared" si="891"/>
        <v/>
      </c>
      <c r="M6355" s="245" t="str">
        <f t="shared" si="892"/>
        <v/>
      </c>
      <c r="N6355" s="244" t="str">
        <f t="shared" si="893"/>
        <v/>
      </c>
      <c r="O6355" s="244" t="str">
        <f t="shared" si="894"/>
        <v/>
      </c>
      <c r="P6355">
        <f>IF($I6355&lt;&gt;"",$I6355,IF($E6355="SGD",1,IF($E6355="USD",Settings!$B$22,IF($E6355="HKD",Settings!$B$23,1))))</f>
        <v>1</v>
      </c>
      <c r="Q6355">
        <f t="shared" si="895"/>
        <v>0</v>
      </c>
      <c r="R6355">
        <f t="shared" si="896"/>
        <v>0</v>
      </c>
      <c r="S6355" t="str">
        <f t="shared" si="897"/>
        <v/>
      </c>
      <c r="T6355" t="str">
        <f t="shared" si="898"/>
        <v/>
      </c>
      <c r="U6355" t="str">
        <f t="shared" si="899"/>
        <v/>
      </c>
    </row>
    <row r="6356" spans="12:21" ht="15" customHeight="1" x14ac:dyDescent="0.15">
      <c r="L6356" s="244" t="str">
        <f t="shared" si="891"/>
        <v/>
      </c>
      <c r="M6356" s="245" t="str">
        <f t="shared" si="892"/>
        <v/>
      </c>
      <c r="N6356" s="244" t="str">
        <f t="shared" si="893"/>
        <v/>
      </c>
      <c r="O6356" s="244" t="str">
        <f t="shared" si="894"/>
        <v/>
      </c>
      <c r="P6356">
        <f>IF($I6356&lt;&gt;"",$I6356,IF($E6356="SGD",1,IF($E6356="USD",Settings!$B$22,IF($E6356="HKD",Settings!$B$23,1))))</f>
        <v>1</v>
      </c>
      <c r="Q6356">
        <f t="shared" si="895"/>
        <v>0</v>
      </c>
      <c r="R6356">
        <f t="shared" si="896"/>
        <v>0</v>
      </c>
      <c r="S6356" t="str">
        <f t="shared" si="897"/>
        <v/>
      </c>
      <c r="T6356" t="str">
        <f t="shared" si="898"/>
        <v/>
      </c>
      <c r="U6356" t="str">
        <f t="shared" si="899"/>
        <v/>
      </c>
    </row>
    <row r="6357" spans="12:21" ht="15" customHeight="1" x14ac:dyDescent="0.15">
      <c r="L6357" s="244" t="str">
        <f t="shared" si="891"/>
        <v/>
      </c>
      <c r="M6357" s="245" t="str">
        <f t="shared" si="892"/>
        <v/>
      </c>
      <c r="N6357" s="244" t="str">
        <f t="shared" si="893"/>
        <v/>
      </c>
      <c r="O6357" s="244" t="str">
        <f t="shared" si="894"/>
        <v/>
      </c>
      <c r="P6357">
        <f>IF($I6357&lt;&gt;"",$I6357,IF($E6357="SGD",1,IF($E6357="USD",Settings!$B$22,IF($E6357="HKD",Settings!$B$23,1))))</f>
        <v>1</v>
      </c>
      <c r="Q6357">
        <f t="shared" si="895"/>
        <v>0</v>
      </c>
      <c r="R6357">
        <f t="shared" si="896"/>
        <v>0</v>
      </c>
      <c r="S6357" t="str">
        <f t="shared" si="897"/>
        <v/>
      </c>
      <c r="T6357" t="str">
        <f t="shared" si="898"/>
        <v/>
      </c>
      <c r="U6357" t="str">
        <f t="shared" si="899"/>
        <v/>
      </c>
    </row>
    <row r="6358" spans="12:21" ht="15" customHeight="1" x14ac:dyDescent="0.15">
      <c r="L6358" s="244" t="str">
        <f t="shared" si="891"/>
        <v/>
      </c>
      <c r="M6358" s="245" t="str">
        <f t="shared" si="892"/>
        <v/>
      </c>
      <c r="N6358" s="244" t="str">
        <f t="shared" si="893"/>
        <v/>
      </c>
      <c r="O6358" s="244" t="str">
        <f t="shared" si="894"/>
        <v/>
      </c>
      <c r="P6358">
        <f>IF($I6358&lt;&gt;"",$I6358,IF($E6358="SGD",1,IF($E6358="USD",Settings!$B$22,IF($E6358="HKD",Settings!$B$23,1))))</f>
        <v>1</v>
      </c>
      <c r="Q6358">
        <f t="shared" si="895"/>
        <v>0</v>
      </c>
      <c r="R6358">
        <f t="shared" si="896"/>
        <v>0</v>
      </c>
      <c r="S6358" t="str">
        <f t="shared" si="897"/>
        <v/>
      </c>
      <c r="T6358" t="str">
        <f t="shared" si="898"/>
        <v/>
      </c>
      <c r="U6358" t="str">
        <f t="shared" si="899"/>
        <v/>
      </c>
    </row>
    <row r="6359" spans="12:21" ht="15" customHeight="1" x14ac:dyDescent="0.15">
      <c r="L6359" s="244" t="str">
        <f t="shared" si="891"/>
        <v/>
      </c>
      <c r="M6359" s="245" t="str">
        <f t="shared" si="892"/>
        <v/>
      </c>
      <c r="N6359" s="244" t="str">
        <f t="shared" si="893"/>
        <v/>
      </c>
      <c r="O6359" s="244" t="str">
        <f t="shared" si="894"/>
        <v/>
      </c>
      <c r="P6359">
        <f>IF($I6359&lt;&gt;"",$I6359,IF($E6359="SGD",1,IF($E6359="USD",Settings!$B$22,IF($E6359="HKD",Settings!$B$23,1))))</f>
        <v>1</v>
      </c>
      <c r="Q6359">
        <f t="shared" si="895"/>
        <v>0</v>
      </c>
      <c r="R6359">
        <f t="shared" si="896"/>
        <v>0</v>
      </c>
      <c r="S6359" t="str">
        <f t="shared" si="897"/>
        <v/>
      </c>
      <c r="T6359" t="str">
        <f t="shared" si="898"/>
        <v/>
      </c>
      <c r="U6359" t="str">
        <f t="shared" si="899"/>
        <v/>
      </c>
    </row>
    <row r="6360" spans="12:21" ht="15" customHeight="1" x14ac:dyDescent="0.15">
      <c r="L6360" s="244" t="str">
        <f t="shared" si="891"/>
        <v/>
      </c>
      <c r="M6360" s="245" t="str">
        <f t="shared" si="892"/>
        <v/>
      </c>
      <c r="N6360" s="244" t="str">
        <f t="shared" si="893"/>
        <v/>
      </c>
      <c r="O6360" s="244" t="str">
        <f t="shared" si="894"/>
        <v/>
      </c>
      <c r="P6360">
        <f>IF($I6360&lt;&gt;"",$I6360,IF($E6360="SGD",1,IF($E6360="USD",Settings!$B$22,IF($E6360="HKD",Settings!$B$23,1))))</f>
        <v>1</v>
      </c>
      <c r="Q6360">
        <f t="shared" si="895"/>
        <v>0</v>
      </c>
      <c r="R6360">
        <f t="shared" si="896"/>
        <v>0</v>
      </c>
      <c r="S6360" t="str">
        <f t="shared" si="897"/>
        <v/>
      </c>
      <c r="T6360" t="str">
        <f t="shared" si="898"/>
        <v/>
      </c>
      <c r="U6360" t="str">
        <f t="shared" si="899"/>
        <v/>
      </c>
    </row>
    <row r="6361" spans="12:21" ht="15" customHeight="1" x14ac:dyDescent="0.15">
      <c r="L6361" s="244" t="str">
        <f t="shared" si="891"/>
        <v/>
      </c>
      <c r="M6361" s="245" t="str">
        <f t="shared" si="892"/>
        <v/>
      </c>
      <c r="N6361" s="244" t="str">
        <f t="shared" si="893"/>
        <v/>
      </c>
      <c r="O6361" s="244" t="str">
        <f t="shared" si="894"/>
        <v/>
      </c>
      <c r="P6361">
        <f>IF($I6361&lt;&gt;"",$I6361,IF($E6361="SGD",1,IF($E6361="USD",Settings!$B$22,IF($E6361="HKD",Settings!$B$23,1))))</f>
        <v>1</v>
      </c>
      <c r="Q6361">
        <f t="shared" si="895"/>
        <v>0</v>
      </c>
      <c r="R6361">
        <f t="shared" si="896"/>
        <v>0</v>
      </c>
      <c r="S6361" t="str">
        <f t="shared" si="897"/>
        <v/>
      </c>
      <c r="T6361" t="str">
        <f t="shared" si="898"/>
        <v/>
      </c>
      <c r="U6361" t="str">
        <f t="shared" si="899"/>
        <v/>
      </c>
    </row>
    <row r="6362" spans="12:21" ht="15" customHeight="1" x14ac:dyDescent="0.15">
      <c r="L6362" s="244" t="str">
        <f t="shared" si="891"/>
        <v/>
      </c>
      <c r="M6362" s="245" t="str">
        <f t="shared" si="892"/>
        <v/>
      </c>
      <c r="N6362" s="244" t="str">
        <f t="shared" si="893"/>
        <v/>
      </c>
      <c r="O6362" s="244" t="str">
        <f t="shared" si="894"/>
        <v/>
      </c>
      <c r="P6362">
        <f>IF($I6362&lt;&gt;"",$I6362,IF($E6362="SGD",1,IF($E6362="USD",Settings!$B$22,IF($E6362="HKD",Settings!$B$23,1))))</f>
        <v>1</v>
      </c>
      <c r="Q6362">
        <f t="shared" si="895"/>
        <v>0</v>
      </c>
      <c r="R6362">
        <f t="shared" si="896"/>
        <v>0</v>
      </c>
      <c r="S6362" t="str">
        <f t="shared" si="897"/>
        <v/>
      </c>
      <c r="T6362" t="str">
        <f t="shared" si="898"/>
        <v/>
      </c>
      <c r="U6362" t="str">
        <f t="shared" si="899"/>
        <v/>
      </c>
    </row>
    <row r="6363" spans="12:21" ht="15" customHeight="1" x14ac:dyDescent="0.15">
      <c r="L6363" s="244" t="str">
        <f t="shared" si="891"/>
        <v/>
      </c>
      <c r="M6363" s="245" t="str">
        <f t="shared" si="892"/>
        <v/>
      </c>
      <c r="N6363" s="244" t="str">
        <f t="shared" si="893"/>
        <v/>
      </c>
      <c r="O6363" s="244" t="str">
        <f t="shared" si="894"/>
        <v/>
      </c>
      <c r="P6363">
        <f>IF($I6363&lt;&gt;"",$I6363,IF($E6363="SGD",1,IF($E6363="USD",Settings!$B$22,IF($E6363="HKD",Settings!$B$23,1))))</f>
        <v>1</v>
      </c>
      <c r="Q6363">
        <f t="shared" si="895"/>
        <v>0</v>
      </c>
      <c r="R6363">
        <f t="shared" si="896"/>
        <v>0</v>
      </c>
      <c r="S6363" t="str">
        <f t="shared" si="897"/>
        <v/>
      </c>
      <c r="T6363" t="str">
        <f t="shared" si="898"/>
        <v/>
      </c>
      <c r="U6363" t="str">
        <f t="shared" si="899"/>
        <v/>
      </c>
    </row>
    <row r="6364" spans="12:21" ht="15" customHeight="1" x14ac:dyDescent="0.15">
      <c r="L6364" s="244" t="str">
        <f t="shared" si="891"/>
        <v/>
      </c>
      <c r="M6364" s="245" t="str">
        <f t="shared" si="892"/>
        <v/>
      </c>
      <c r="N6364" s="244" t="str">
        <f t="shared" si="893"/>
        <v/>
      </c>
      <c r="O6364" s="244" t="str">
        <f t="shared" si="894"/>
        <v/>
      </c>
      <c r="P6364">
        <f>IF($I6364&lt;&gt;"",$I6364,IF($E6364="SGD",1,IF($E6364="USD",Settings!$B$22,IF($E6364="HKD",Settings!$B$23,1))))</f>
        <v>1</v>
      </c>
      <c r="Q6364">
        <f t="shared" si="895"/>
        <v>0</v>
      </c>
      <c r="R6364">
        <f t="shared" si="896"/>
        <v>0</v>
      </c>
      <c r="S6364" t="str">
        <f t="shared" si="897"/>
        <v/>
      </c>
      <c r="T6364" t="str">
        <f t="shared" si="898"/>
        <v/>
      </c>
      <c r="U6364" t="str">
        <f t="shared" si="899"/>
        <v/>
      </c>
    </row>
    <row r="6365" spans="12:21" ht="15" customHeight="1" x14ac:dyDescent="0.15">
      <c r="L6365" s="244" t="str">
        <f t="shared" si="891"/>
        <v/>
      </c>
      <c r="M6365" s="245" t="str">
        <f t="shared" si="892"/>
        <v/>
      </c>
      <c r="N6365" s="244" t="str">
        <f t="shared" si="893"/>
        <v/>
      </c>
      <c r="O6365" s="244" t="str">
        <f t="shared" si="894"/>
        <v/>
      </c>
      <c r="P6365">
        <f>IF($I6365&lt;&gt;"",$I6365,IF($E6365="SGD",1,IF($E6365="USD",Settings!$B$22,IF($E6365="HKD",Settings!$B$23,1))))</f>
        <v>1</v>
      </c>
      <c r="Q6365">
        <f t="shared" si="895"/>
        <v>0</v>
      </c>
      <c r="R6365">
        <f t="shared" si="896"/>
        <v>0</v>
      </c>
      <c r="S6365" t="str">
        <f t="shared" si="897"/>
        <v/>
      </c>
      <c r="T6365" t="str">
        <f t="shared" si="898"/>
        <v/>
      </c>
      <c r="U6365" t="str">
        <f t="shared" si="899"/>
        <v/>
      </c>
    </row>
    <row r="6366" spans="12:21" ht="15" customHeight="1" x14ac:dyDescent="0.15">
      <c r="L6366" s="244" t="str">
        <f t="shared" si="891"/>
        <v/>
      </c>
      <c r="M6366" s="245" t="str">
        <f t="shared" si="892"/>
        <v/>
      </c>
      <c r="N6366" s="244" t="str">
        <f t="shared" si="893"/>
        <v/>
      </c>
      <c r="O6366" s="244" t="str">
        <f t="shared" si="894"/>
        <v/>
      </c>
      <c r="P6366">
        <f>IF($I6366&lt;&gt;"",$I6366,IF($E6366="SGD",1,IF($E6366="USD",Settings!$B$22,IF($E6366="HKD",Settings!$B$23,1))))</f>
        <v>1</v>
      </c>
      <c r="Q6366">
        <f t="shared" si="895"/>
        <v>0</v>
      </c>
      <c r="R6366">
        <f t="shared" si="896"/>
        <v>0</v>
      </c>
      <c r="S6366" t="str">
        <f t="shared" si="897"/>
        <v/>
      </c>
      <c r="T6366" t="str">
        <f t="shared" si="898"/>
        <v/>
      </c>
      <c r="U6366" t="str">
        <f t="shared" si="899"/>
        <v/>
      </c>
    </row>
    <row r="6367" spans="12:21" ht="15" customHeight="1" x14ac:dyDescent="0.15">
      <c r="L6367" s="244" t="str">
        <f t="shared" si="891"/>
        <v/>
      </c>
      <c r="M6367" s="245" t="str">
        <f t="shared" si="892"/>
        <v/>
      </c>
      <c r="N6367" s="244" t="str">
        <f t="shared" si="893"/>
        <v/>
      </c>
      <c r="O6367" s="244" t="str">
        <f t="shared" si="894"/>
        <v/>
      </c>
      <c r="P6367">
        <f>IF($I6367&lt;&gt;"",$I6367,IF($E6367="SGD",1,IF($E6367="USD",Settings!$B$22,IF($E6367="HKD",Settings!$B$23,1))))</f>
        <v>1</v>
      </c>
      <c r="Q6367">
        <f t="shared" si="895"/>
        <v>0</v>
      </c>
      <c r="R6367">
        <f t="shared" si="896"/>
        <v>0</v>
      </c>
      <c r="S6367" t="str">
        <f t="shared" si="897"/>
        <v/>
      </c>
      <c r="T6367" t="str">
        <f t="shared" si="898"/>
        <v/>
      </c>
      <c r="U6367" t="str">
        <f t="shared" si="899"/>
        <v/>
      </c>
    </row>
    <row r="6368" spans="12:21" ht="15" customHeight="1" x14ac:dyDescent="0.15">
      <c r="L6368" s="244" t="str">
        <f t="shared" si="891"/>
        <v/>
      </c>
      <c r="M6368" s="245" t="str">
        <f t="shared" si="892"/>
        <v/>
      </c>
      <c r="N6368" s="244" t="str">
        <f t="shared" si="893"/>
        <v/>
      </c>
      <c r="O6368" s="244" t="str">
        <f t="shared" si="894"/>
        <v/>
      </c>
      <c r="P6368">
        <f>IF($I6368&lt;&gt;"",$I6368,IF($E6368="SGD",1,IF($E6368="USD",Settings!$B$22,IF($E6368="HKD",Settings!$B$23,1))))</f>
        <v>1</v>
      </c>
      <c r="Q6368">
        <f t="shared" si="895"/>
        <v>0</v>
      </c>
      <c r="R6368">
        <f t="shared" si="896"/>
        <v>0</v>
      </c>
      <c r="S6368" t="str">
        <f t="shared" si="897"/>
        <v/>
      </c>
      <c r="T6368" t="str">
        <f t="shared" si="898"/>
        <v/>
      </c>
      <c r="U6368" t="str">
        <f t="shared" si="899"/>
        <v/>
      </c>
    </row>
    <row r="6369" spans="12:21" ht="15" customHeight="1" x14ac:dyDescent="0.15">
      <c r="L6369" s="244" t="str">
        <f t="shared" si="891"/>
        <v/>
      </c>
      <c r="M6369" s="245" t="str">
        <f t="shared" si="892"/>
        <v/>
      </c>
      <c r="N6369" s="244" t="str">
        <f t="shared" si="893"/>
        <v/>
      </c>
      <c r="O6369" s="244" t="str">
        <f t="shared" si="894"/>
        <v/>
      </c>
      <c r="P6369">
        <f>IF($I6369&lt;&gt;"",$I6369,IF($E6369="SGD",1,IF($E6369="USD",Settings!$B$22,IF($E6369="HKD",Settings!$B$23,1))))</f>
        <v>1</v>
      </c>
      <c r="Q6369">
        <f t="shared" si="895"/>
        <v>0</v>
      </c>
      <c r="R6369">
        <f t="shared" si="896"/>
        <v>0</v>
      </c>
      <c r="S6369" t="str">
        <f t="shared" si="897"/>
        <v/>
      </c>
      <c r="T6369" t="str">
        <f t="shared" si="898"/>
        <v/>
      </c>
      <c r="U6369" t="str">
        <f t="shared" si="899"/>
        <v/>
      </c>
    </row>
    <row r="6370" spans="12:21" ht="15" customHeight="1" x14ac:dyDescent="0.15">
      <c r="L6370" s="244" t="str">
        <f t="shared" si="891"/>
        <v/>
      </c>
      <c r="M6370" s="245" t="str">
        <f t="shared" si="892"/>
        <v/>
      </c>
      <c r="N6370" s="244" t="str">
        <f t="shared" si="893"/>
        <v/>
      </c>
      <c r="O6370" s="244" t="str">
        <f t="shared" si="894"/>
        <v/>
      </c>
      <c r="P6370">
        <f>IF($I6370&lt;&gt;"",$I6370,IF($E6370="SGD",1,IF($E6370="USD",Settings!$B$22,IF($E6370="HKD",Settings!$B$23,1))))</f>
        <v>1</v>
      </c>
      <c r="Q6370">
        <f t="shared" si="895"/>
        <v>0</v>
      </c>
      <c r="R6370">
        <f t="shared" si="896"/>
        <v>0</v>
      </c>
      <c r="S6370" t="str">
        <f t="shared" si="897"/>
        <v/>
      </c>
      <c r="T6370" t="str">
        <f t="shared" si="898"/>
        <v/>
      </c>
      <c r="U6370" t="str">
        <f t="shared" si="899"/>
        <v/>
      </c>
    </row>
    <row r="6371" spans="12:21" ht="15" customHeight="1" x14ac:dyDescent="0.15">
      <c r="L6371" s="244" t="str">
        <f t="shared" si="891"/>
        <v/>
      </c>
      <c r="M6371" s="245" t="str">
        <f t="shared" si="892"/>
        <v/>
      </c>
      <c r="N6371" s="244" t="str">
        <f t="shared" si="893"/>
        <v/>
      </c>
      <c r="O6371" s="244" t="str">
        <f t="shared" si="894"/>
        <v/>
      </c>
      <c r="P6371">
        <f>IF($I6371&lt;&gt;"",$I6371,IF($E6371="SGD",1,IF($E6371="USD",Settings!$B$22,IF($E6371="HKD",Settings!$B$23,1))))</f>
        <v>1</v>
      </c>
      <c r="Q6371">
        <f t="shared" si="895"/>
        <v>0</v>
      </c>
      <c r="R6371">
        <f t="shared" si="896"/>
        <v>0</v>
      </c>
      <c r="S6371" t="str">
        <f t="shared" si="897"/>
        <v/>
      </c>
      <c r="T6371" t="str">
        <f t="shared" si="898"/>
        <v/>
      </c>
      <c r="U6371" t="str">
        <f t="shared" si="899"/>
        <v/>
      </c>
    </row>
    <row r="6372" spans="12:21" ht="15" customHeight="1" x14ac:dyDescent="0.15">
      <c r="L6372" s="244" t="str">
        <f t="shared" si="891"/>
        <v/>
      </c>
      <c r="M6372" s="245" t="str">
        <f t="shared" si="892"/>
        <v/>
      </c>
      <c r="N6372" s="244" t="str">
        <f t="shared" si="893"/>
        <v/>
      </c>
      <c r="O6372" s="244" t="str">
        <f t="shared" si="894"/>
        <v/>
      </c>
      <c r="P6372">
        <f>IF($I6372&lt;&gt;"",$I6372,IF($E6372="SGD",1,IF($E6372="USD",Settings!$B$22,IF($E6372="HKD",Settings!$B$23,1))))</f>
        <v>1</v>
      </c>
      <c r="Q6372">
        <f t="shared" si="895"/>
        <v>0</v>
      </c>
      <c r="R6372">
        <f t="shared" si="896"/>
        <v>0</v>
      </c>
      <c r="S6372" t="str">
        <f t="shared" si="897"/>
        <v/>
      </c>
      <c r="T6372" t="str">
        <f t="shared" si="898"/>
        <v/>
      </c>
      <c r="U6372" t="str">
        <f t="shared" si="899"/>
        <v/>
      </c>
    </row>
    <row r="6373" spans="12:21" ht="15" customHeight="1" x14ac:dyDescent="0.15">
      <c r="L6373" s="244" t="str">
        <f t="shared" si="891"/>
        <v/>
      </c>
      <c r="M6373" s="245" t="str">
        <f t="shared" si="892"/>
        <v/>
      </c>
      <c r="N6373" s="244" t="str">
        <f t="shared" si="893"/>
        <v/>
      </c>
      <c r="O6373" s="244" t="str">
        <f t="shared" si="894"/>
        <v/>
      </c>
      <c r="P6373">
        <f>IF($I6373&lt;&gt;"",$I6373,IF($E6373="SGD",1,IF($E6373="USD",Settings!$B$22,IF($E6373="HKD",Settings!$B$23,1))))</f>
        <v>1</v>
      </c>
      <c r="Q6373">
        <f t="shared" si="895"/>
        <v>0</v>
      </c>
      <c r="R6373">
        <f t="shared" si="896"/>
        <v>0</v>
      </c>
      <c r="S6373" t="str">
        <f t="shared" si="897"/>
        <v/>
      </c>
      <c r="T6373" t="str">
        <f t="shared" si="898"/>
        <v/>
      </c>
      <c r="U6373" t="str">
        <f t="shared" si="899"/>
        <v/>
      </c>
    </row>
    <row r="6374" spans="12:21" ht="15" customHeight="1" x14ac:dyDescent="0.15">
      <c r="L6374" s="244" t="str">
        <f t="shared" si="891"/>
        <v/>
      </c>
      <c r="M6374" s="245" t="str">
        <f t="shared" si="892"/>
        <v/>
      </c>
      <c r="N6374" s="244" t="str">
        <f t="shared" si="893"/>
        <v/>
      </c>
      <c r="O6374" s="244" t="str">
        <f t="shared" si="894"/>
        <v/>
      </c>
      <c r="P6374">
        <f>IF($I6374&lt;&gt;"",$I6374,IF($E6374="SGD",1,IF($E6374="USD",Settings!$B$22,IF($E6374="HKD",Settings!$B$23,1))))</f>
        <v>1</v>
      </c>
      <c r="Q6374">
        <f t="shared" si="895"/>
        <v>0</v>
      </c>
      <c r="R6374">
        <f t="shared" si="896"/>
        <v>0</v>
      </c>
      <c r="S6374" t="str">
        <f t="shared" si="897"/>
        <v/>
      </c>
      <c r="T6374" t="str">
        <f t="shared" si="898"/>
        <v/>
      </c>
      <c r="U6374" t="str">
        <f t="shared" si="899"/>
        <v/>
      </c>
    </row>
    <row r="6375" spans="12:21" ht="15" customHeight="1" x14ac:dyDescent="0.15">
      <c r="L6375" s="244" t="str">
        <f t="shared" si="891"/>
        <v/>
      </c>
      <c r="M6375" s="245" t="str">
        <f t="shared" si="892"/>
        <v/>
      </c>
      <c r="N6375" s="244" t="str">
        <f t="shared" si="893"/>
        <v/>
      </c>
      <c r="O6375" s="244" t="str">
        <f t="shared" si="894"/>
        <v/>
      </c>
      <c r="P6375">
        <f>IF($I6375&lt;&gt;"",$I6375,IF($E6375="SGD",1,IF($E6375="USD",Settings!$B$22,IF($E6375="HKD",Settings!$B$23,1))))</f>
        <v>1</v>
      </c>
      <c r="Q6375">
        <f t="shared" si="895"/>
        <v>0</v>
      </c>
      <c r="R6375">
        <f t="shared" si="896"/>
        <v>0</v>
      </c>
      <c r="S6375" t="str">
        <f t="shared" si="897"/>
        <v/>
      </c>
      <c r="T6375" t="str">
        <f t="shared" si="898"/>
        <v/>
      </c>
      <c r="U6375" t="str">
        <f t="shared" si="899"/>
        <v/>
      </c>
    </row>
    <row r="6376" spans="12:21" ht="15" customHeight="1" x14ac:dyDescent="0.15">
      <c r="L6376" s="244" t="str">
        <f t="shared" si="891"/>
        <v/>
      </c>
      <c r="M6376" s="245" t="str">
        <f t="shared" si="892"/>
        <v/>
      </c>
      <c r="N6376" s="244" t="str">
        <f t="shared" si="893"/>
        <v/>
      </c>
      <c r="O6376" s="244" t="str">
        <f t="shared" si="894"/>
        <v/>
      </c>
      <c r="P6376">
        <f>IF($I6376&lt;&gt;"",$I6376,IF($E6376="SGD",1,IF($E6376="USD",Settings!$B$22,IF($E6376="HKD",Settings!$B$23,1))))</f>
        <v>1</v>
      </c>
      <c r="Q6376">
        <f t="shared" si="895"/>
        <v>0</v>
      </c>
      <c r="R6376">
        <f t="shared" si="896"/>
        <v>0</v>
      </c>
      <c r="S6376" t="str">
        <f t="shared" si="897"/>
        <v/>
      </c>
      <c r="T6376" t="str">
        <f t="shared" si="898"/>
        <v/>
      </c>
      <c r="U6376" t="str">
        <f t="shared" si="899"/>
        <v/>
      </c>
    </row>
    <row r="6377" spans="12:21" ht="15" customHeight="1" x14ac:dyDescent="0.15">
      <c r="L6377" s="244" t="str">
        <f t="shared" ref="L6377:L6440" si="900">IF(OR(B6377="",C6377="",E6377=""),"",B6377&amp;":"&amp;C6377&amp;":"&amp;E6377)</f>
        <v/>
      </c>
      <c r="M6377" s="245" t="str">
        <f t="shared" ref="M6377:M6440" si="901">IF(A6377="","",A6377*D6377)</f>
        <v/>
      </c>
      <c r="N6377" s="244" t="str">
        <f t="shared" ref="N6377:N6440" si="902">IF(A6377="","",IF(OR(A6377=1,A6377=0),J6377,0))</f>
        <v/>
      </c>
      <c r="O6377" s="244" t="str">
        <f t="shared" ref="O6377:O6440" si="903">IF(A6377="","",IF(A6377=-1,J6377,0))</f>
        <v/>
      </c>
      <c r="P6377">
        <f>IF($I6377&lt;&gt;"",$I6377,IF($E6377="SGD",1,IF($E6377="USD",Settings!$B$22,IF($E6377="HKD",Settings!$B$23,1))))</f>
        <v>1</v>
      </c>
      <c r="Q6377">
        <f t="shared" ref="Q6377:Q6440" si="904">IF($L6377="",0,($O6377-$N6377+IF($A6377=2,$J6377,0))*$P6377)</f>
        <v>0</v>
      </c>
      <c r="R6377">
        <f t="shared" ref="R6377:R6440" si="905">IF($L6377="",0,IF($A6377=2,$J6377*$P6377,0))</f>
        <v>0</v>
      </c>
      <c r="S6377" t="str">
        <f t="shared" si="897"/>
        <v/>
      </c>
      <c r="T6377" t="str">
        <f t="shared" si="898"/>
        <v/>
      </c>
      <c r="U6377" t="str">
        <f t="shared" si="899"/>
        <v/>
      </c>
    </row>
    <row r="6378" spans="12:21" ht="15" customHeight="1" x14ac:dyDescent="0.15">
      <c r="L6378" s="244" t="str">
        <f t="shared" si="900"/>
        <v/>
      </c>
      <c r="M6378" s="245" t="str">
        <f t="shared" si="901"/>
        <v/>
      </c>
      <c r="N6378" s="244" t="str">
        <f t="shared" si="902"/>
        <v/>
      </c>
      <c r="O6378" s="244" t="str">
        <f t="shared" si="903"/>
        <v/>
      </c>
      <c r="P6378">
        <f>IF($I6378&lt;&gt;"",$I6378,IF($E6378="SGD",1,IF($E6378="USD",Settings!$B$22,IF($E6378="HKD",Settings!$B$23,1))))</f>
        <v>1</v>
      </c>
      <c r="Q6378">
        <f t="shared" si="904"/>
        <v>0</v>
      </c>
      <c r="R6378">
        <f t="shared" si="905"/>
        <v>0</v>
      </c>
      <c r="S6378" t="str">
        <f t="shared" si="897"/>
        <v/>
      </c>
      <c r="T6378" t="str">
        <f t="shared" si="898"/>
        <v/>
      </c>
      <c r="U6378" t="str">
        <f t="shared" si="899"/>
        <v/>
      </c>
    </row>
    <row r="6379" spans="12:21" ht="15" customHeight="1" x14ac:dyDescent="0.15">
      <c r="L6379" s="244" t="str">
        <f t="shared" si="900"/>
        <v/>
      </c>
      <c r="M6379" s="245" t="str">
        <f t="shared" si="901"/>
        <v/>
      </c>
      <c r="N6379" s="244" t="str">
        <f t="shared" si="902"/>
        <v/>
      </c>
      <c r="O6379" s="244" t="str">
        <f t="shared" si="903"/>
        <v/>
      </c>
      <c r="P6379">
        <f>IF($I6379&lt;&gt;"",$I6379,IF($E6379="SGD",1,IF($E6379="USD",Settings!$B$22,IF($E6379="HKD",Settings!$B$23,1))))</f>
        <v>1</v>
      </c>
      <c r="Q6379">
        <f t="shared" si="904"/>
        <v>0</v>
      </c>
      <c r="R6379">
        <f t="shared" si="905"/>
        <v>0</v>
      </c>
      <c r="S6379" t="str">
        <f t="shared" si="897"/>
        <v/>
      </c>
      <c r="T6379" t="str">
        <f t="shared" si="898"/>
        <v/>
      </c>
      <c r="U6379" t="str">
        <f t="shared" si="899"/>
        <v/>
      </c>
    </row>
    <row r="6380" spans="12:21" ht="15" customHeight="1" x14ac:dyDescent="0.15">
      <c r="L6380" s="244" t="str">
        <f t="shared" si="900"/>
        <v/>
      </c>
      <c r="M6380" s="245" t="str">
        <f t="shared" si="901"/>
        <v/>
      </c>
      <c r="N6380" s="244" t="str">
        <f t="shared" si="902"/>
        <v/>
      </c>
      <c r="O6380" s="244" t="str">
        <f t="shared" si="903"/>
        <v/>
      </c>
      <c r="P6380">
        <f>IF($I6380&lt;&gt;"",$I6380,IF($E6380="SGD",1,IF($E6380="USD",Settings!$B$22,IF($E6380="HKD",Settings!$B$23,1))))</f>
        <v>1</v>
      </c>
      <c r="Q6380">
        <f t="shared" si="904"/>
        <v>0</v>
      </c>
      <c r="R6380">
        <f t="shared" si="905"/>
        <v>0</v>
      </c>
      <c r="S6380" t="str">
        <f t="shared" si="897"/>
        <v/>
      </c>
      <c r="T6380" t="str">
        <f t="shared" si="898"/>
        <v/>
      </c>
      <c r="U6380" t="str">
        <f t="shared" si="899"/>
        <v/>
      </c>
    </row>
    <row r="6381" spans="12:21" ht="15" customHeight="1" x14ac:dyDescent="0.15">
      <c r="L6381" s="244" t="str">
        <f t="shared" si="900"/>
        <v/>
      </c>
      <c r="M6381" s="245" t="str">
        <f t="shared" si="901"/>
        <v/>
      </c>
      <c r="N6381" s="244" t="str">
        <f t="shared" si="902"/>
        <v/>
      </c>
      <c r="O6381" s="244" t="str">
        <f t="shared" si="903"/>
        <v/>
      </c>
      <c r="P6381">
        <f>IF($I6381&lt;&gt;"",$I6381,IF($E6381="SGD",1,IF($E6381="USD",Settings!$B$22,IF($E6381="HKD",Settings!$B$23,1))))</f>
        <v>1</v>
      </c>
      <c r="Q6381">
        <f t="shared" si="904"/>
        <v>0</v>
      </c>
      <c r="R6381">
        <f t="shared" si="905"/>
        <v>0</v>
      </c>
      <c r="S6381" t="str">
        <f t="shared" si="897"/>
        <v/>
      </c>
      <c r="T6381" t="str">
        <f t="shared" si="898"/>
        <v/>
      </c>
      <c r="U6381" t="str">
        <f t="shared" si="899"/>
        <v/>
      </c>
    </row>
    <row r="6382" spans="12:21" ht="15" customHeight="1" x14ac:dyDescent="0.15">
      <c r="L6382" s="244" t="str">
        <f t="shared" si="900"/>
        <v/>
      </c>
      <c r="M6382" s="245" t="str">
        <f t="shared" si="901"/>
        <v/>
      </c>
      <c r="N6382" s="244" t="str">
        <f t="shared" si="902"/>
        <v/>
      </c>
      <c r="O6382" s="244" t="str">
        <f t="shared" si="903"/>
        <v/>
      </c>
      <c r="P6382">
        <f>IF($I6382&lt;&gt;"",$I6382,IF($E6382="SGD",1,IF($E6382="USD",Settings!$B$22,IF($E6382="HKD",Settings!$B$23,1))))</f>
        <v>1</v>
      </c>
      <c r="Q6382">
        <f t="shared" si="904"/>
        <v>0</v>
      </c>
      <c r="R6382">
        <f t="shared" si="905"/>
        <v>0</v>
      </c>
      <c r="S6382" t="str">
        <f t="shared" si="897"/>
        <v/>
      </c>
      <c r="T6382" t="str">
        <f t="shared" si="898"/>
        <v/>
      </c>
      <c r="U6382" t="str">
        <f t="shared" si="899"/>
        <v/>
      </c>
    </row>
    <row r="6383" spans="12:21" ht="15" customHeight="1" x14ac:dyDescent="0.15">
      <c r="L6383" s="244" t="str">
        <f t="shared" si="900"/>
        <v/>
      </c>
      <c r="M6383" s="245" t="str">
        <f t="shared" si="901"/>
        <v/>
      </c>
      <c r="N6383" s="244" t="str">
        <f t="shared" si="902"/>
        <v/>
      </c>
      <c r="O6383" s="244" t="str">
        <f t="shared" si="903"/>
        <v/>
      </c>
      <c r="P6383">
        <f>IF($I6383&lt;&gt;"",$I6383,IF($E6383="SGD",1,IF($E6383="USD",Settings!$B$22,IF($E6383="HKD",Settings!$B$23,1))))</f>
        <v>1</v>
      </c>
      <c r="Q6383">
        <f t="shared" si="904"/>
        <v>0</v>
      </c>
      <c r="R6383">
        <f t="shared" si="905"/>
        <v>0</v>
      </c>
      <c r="S6383" t="str">
        <f t="shared" si="897"/>
        <v/>
      </c>
      <c r="T6383" t="str">
        <f t="shared" si="898"/>
        <v/>
      </c>
      <c r="U6383" t="str">
        <f t="shared" si="899"/>
        <v/>
      </c>
    </row>
    <row r="6384" spans="12:21" ht="15" customHeight="1" x14ac:dyDescent="0.15">
      <c r="L6384" s="244" t="str">
        <f t="shared" si="900"/>
        <v/>
      </c>
      <c r="M6384" s="245" t="str">
        <f t="shared" si="901"/>
        <v/>
      </c>
      <c r="N6384" s="244" t="str">
        <f t="shared" si="902"/>
        <v/>
      </c>
      <c r="O6384" s="244" t="str">
        <f t="shared" si="903"/>
        <v/>
      </c>
      <c r="P6384">
        <f>IF($I6384&lt;&gt;"",$I6384,IF($E6384="SGD",1,IF($E6384="USD",Settings!$B$22,IF($E6384="HKD",Settings!$B$23,1))))</f>
        <v>1</v>
      </c>
      <c r="Q6384">
        <f t="shared" si="904"/>
        <v>0</v>
      </c>
      <c r="R6384">
        <f t="shared" si="905"/>
        <v>0</v>
      </c>
      <c r="S6384" t="str">
        <f t="shared" si="897"/>
        <v/>
      </c>
      <c r="T6384" t="str">
        <f t="shared" si="898"/>
        <v/>
      </c>
      <c r="U6384" t="str">
        <f t="shared" si="899"/>
        <v/>
      </c>
    </row>
    <row r="6385" spans="12:21" ht="15" customHeight="1" x14ac:dyDescent="0.15">
      <c r="L6385" s="244" t="str">
        <f t="shared" si="900"/>
        <v/>
      </c>
      <c r="M6385" s="245" t="str">
        <f t="shared" si="901"/>
        <v/>
      </c>
      <c r="N6385" s="244" t="str">
        <f t="shared" si="902"/>
        <v/>
      </c>
      <c r="O6385" s="244" t="str">
        <f t="shared" si="903"/>
        <v/>
      </c>
      <c r="P6385">
        <f>IF($I6385&lt;&gt;"",$I6385,IF($E6385="SGD",1,IF($E6385="USD",Settings!$B$22,IF($E6385="HKD",Settings!$B$23,1))))</f>
        <v>1</v>
      </c>
      <c r="Q6385">
        <f t="shared" si="904"/>
        <v>0</v>
      </c>
      <c r="R6385">
        <f t="shared" si="905"/>
        <v>0</v>
      </c>
      <c r="S6385" t="str">
        <f t="shared" si="897"/>
        <v/>
      </c>
      <c r="T6385" t="str">
        <f t="shared" si="898"/>
        <v/>
      </c>
      <c r="U6385" t="str">
        <f t="shared" si="899"/>
        <v/>
      </c>
    </row>
    <row r="6386" spans="12:21" ht="15" customHeight="1" x14ac:dyDescent="0.15">
      <c r="L6386" s="244" t="str">
        <f t="shared" si="900"/>
        <v/>
      </c>
      <c r="M6386" s="245" t="str">
        <f t="shared" si="901"/>
        <v/>
      </c>
      <c r="N6386" s="244" t="str">
        <f t="shared" si="902"/>
        <v/>
      </c>
      <c r="O6386" s="244" t="str">
        <f t="shared" si="903"/>
        <v/>
      </c>
      <c r="P6386">
        <f>IF($I6386&lt;&gt;"",$I6386,IF($E6386="SGD",1,IF($E6386="USD",Settings!$B$22,IF($E6386="HKD",Settings!$B$23,1))))</f>
        <v>1</v>
      </c>
      <c r="Q6386">
        <f t="shared" si="904"/>
        <v>0</v>
      </c>
      <c r="R6386">
        <f t="shared" si="905"/>
        <v>0</v>
      </c>
      <c r="S6386" t="str">
        <f t="shared" si="897"/>
        <v/>
      </c>
      <c r="T6386" t="str">
        <f t="shared" si="898"/>
        <v/>
      </c>
      <c r="U6386" t="str">
        <f t="shared" si="899"/>
        <v/>
      </c>
    </row>
    <row r="6387" spans="12:21" ht="15" customHeight="1" x14ac:dyDescent="0.15">
      <c r="L6387" s="244" t="str">
        <f t="shared" si="900"/>
        <v/>
      </c>
      <c r="M6387" s="245" t="str">
        <f t="shared" si="901"/>
        <v/>
      </c>
      <c r="N6387" s="244" t="str">
        <f t="shared" si="902"/>
        <v/>
      </c>
      <c r="O6387" s="244" t="str">
        <f t="shared" si="903"/>
        <v/>
      </c>
      <c r="P6387">
        <f>IF($I6387&lt;&gt;"",$I6387,IF($E6387="SGD",1,IF($E6387="USD",Settings!$B$22,IF($E6387="HKD",Settings!$B$23,1))))</f>
        <v>1</v>
      </c>
      <c r="Q6387">
        <f t="shared" si="904"/>
        <v>0</v>
      </c>
      <c r="R6387">
        <f t="shared" si="905"/>
        <v>0</v>
      </c>
      <c r="S6387" t="str">
        <f t="shared" si="897"/>
        <v/>
      </c>
      <c r="T6387" t="str">
        <f t="shared" si="898"/>
        <v/>
      </c>
      <c r="U6387" t="str">
        <f t="shared" si="899"/>
        <v/>
      </c>
    </row>
    <row r="6388" spans="12:21" ht="15" customHeight="1" x14ac:dyDescent="0.15">
      <c r="L6388" s="244" t="str">
        <f t="shared" si="900"/>
        <v/>
      </c>
      <c r="M6388" s="245" t="str">
        <f t="shared" si="901"/>
        <v/>
      </c>
      <c r="N6388" s="244" t="str">
        <f t="shared" si="902"/>
        <v/>
      </c>
      <c r="O6388" s="244" t="str">
        <f t="shared" si="903"/>
        <v/>
      </c>
      <c r="P6388">
        <f>IF($I6388&lt;&gt;"",$I6388,IF($E6388="SGD",1,IF($E6388="USD",Settings!$B$22,IF($E6388="HKD",Settings!$B$23,1))))</f>
        <v>1</v>
      </c>
      <c r="Q6388">
        <f t="shared" si="904"/>
        <v>0</v>
      </c>
      <c r="R6388">
        <f t="shared" si="905"/>
        <v>0</v>
      </c>
      <c r="S6388" t="str">
        <f t="shared" si="897"/>
        <v/>
      </c>
      <c r="T6388" t="str">
        <f t="shared" si="898"/>
        <v/>
      </c>
      <c r="U6388" t="str">
        <f t="shared" si="899"/>
        <v/>
      </c>
    </row>
    <row r="6389" spans="12:21" ht="15" customHeight="1" x14ac:dyDescent="0.15">
      <c r="L6389" s="244" t="str">
        <f t="shared" si="900"/>
        <v/>
      </c>
      <c r="M6389" s="245" t="str">
        <f t="shared" si="901"/>
        <v/>
      </c>
      <c r="N6389" s="244" t="str">
        <f t="shared" si="902"/>
        <v/>
      </c>
      <c r="O6389" s="244" t="str">
        <f t="shared" si="903"/>
        <v/>
      </c>
      <c r="P6389">
        <f>IF($I6389&lt;&gt;"",$I6389,IF($E6389="SGD",1,IF($E6389="USD",Settings!$B$22,IF($E6389="HKD",Settings!$B$23,1))))</f>
        <v>1</v>
      </c>
      <c r="Q6389">
        <f t="shared" si="904"/>
        <v>0</v>
      </c>
      <c r="R6389">
        <f t="shared" si="905"/>
        <v>0</v>
      </c>
      <c r="S6389" t="str">
        <f t="shared" si="897"/>
        <v/>
      </c>
      <c r="T6389" t="str">
        <f t="shared" si="898"/>
        <v/>
      </c>
      <c r="U6389" t="str">
        <f t="shared" si="899"/>
        <v/>
      </c>
    </row>
    <row r="6390" spans="12:21" ht="15" customHeight="1" x14ac:dyDescent="0.15">
      <c r="L6390" s="244" t="str">
        <f t="shared" si="900"/>
        <v/>
      </c>
      <c r="M6390" s="245" t="str">
        <f t="shared" si="901"/>
        <v/>
      </c>
      <c r="N6390" s="244" t="str">
        <f t="shared" si="902"/>
        <v/>
      </c>
      <c r="O6390" s="244" t="str">
        <f t="shared" si="903"/>
        <v/>
      </c>
      <c r="P6390">
        <f>IF($I6390&lt;&gt;"",$I6390,IF($E6390="SGD",1,IF($E6390="USD",Settings!$B$22,IF($E6390="HKD",Settings!$B$23,1))))</f>
        <v>1</v>
      </c>
      <c r="Q6390">
        <f t="shared" si="904"/>
        <v>0</v>
      </c>
      <c r="R6390">
        <f t="shared" si="905"/>
        <v>0</v>
      </c>
      <c r="S6390" t="str">
        <f t="shared" si="897"/>
        <v/>
      </c>
      <c r="T6390" t="str">
        <f t="shared" si="898"/>
        <v/>
      </c>
      <c r="U6390" t="str">
        <f t="shared" si="899"/>
        <v/>
      </c>
    </row>
    <row r="6391" spans="12:21" ht="15" customHeight="1" x14ac:dyDescent="0.15">
      <c r="L6391" s="244" t="str">
        <f t="shared" si="900"/>
        <v/>
      </c>
      <c r="M6391" s="245" t="str">
        <f t="shared" si="901"/>
        <v/>
      </c>
      <c r="N6391" s="244" t="str">
        <f t="shared" si="902"/>
        <v/>
      </c>
      <c r="O6391" s="244" t="str">
        <f t="shared" si="903"/>
        <v/>
      </c>
      <c r="P6391">
        <f>IF($I6391&lt;&gt;"",$I6391,IF($E6391="SGD",1,IF($E6391="USD",Settings!$B$22,IF($E6391="HKD",Settings!$B$23,1))))</f>
        <v>1</v>
      </c>
      <c r="Q6391">
        <f t="shared" si="904"/>
        <v>0</v>
      </c>
      <c r="R6391">
        <f t="shared" si="905"/>
        <v>0</v>
      </c>
      <c r="S6391" t="str">
        <f t="shared" si="897"/>
        <v/>
      </c>
      <c r="T6391" t="str">
        <f t="shared" si="898"/>
        <v/>
      </c>
      <c r="U6391" t="str">
        <f t="shared" si="899"/>
        <v/>
      </c>
    </row>
    <row r="6392" spans="12:21" ht="15" customHeight="1" x14ac:dyDescent="0.15">
      <c r="L6392" s="244" t="str">
        <f t="shared" si="900"/>
        <v/>
      </c>
      <c r="M6392" s="245" t="str">
        <f t="shared" si="901"/>
        <v/>
      </c>
      <c r="N6392" s="244" t="str">
        <f t="shared" si="902"/>
        <v/>
      </c>
      <c r="O6392" s="244" t="str">
        <f t="shared" si="903"/>
        <v/>
      </c>
      <c r="P6392">
        <f>IF($I6392&lt;&gt;"",$I6392,IF($E6392="SGD",1,IF($E6392="USD",Settings!$B$22,IF($E6392="HKD",Settings!$B$23,1))))</f>
        <v>1</v>
      </c>
      <c r="Q6392">
        <f t="shared" si="904"/>
        <v>0</v>
      </c>
      <c r="R6392">
        <f t="shared" si="905"/>
        <v>0</v>
      </c>
      <c r="S6392" t="str">
        <f t="shared" si="897"/>
        <v/>
      </c>
      <c r="T6392" t="str">
        <f t="shared" si="898"/>
        <v/>
      </c>
      <c r="U6392" t="str">
        <f t="shared" si="899"/>
        <v/>
      </c>
    </row>
    <row r="6393" spans="12:21" ht="15" customHeight="1" x14ac:dyDescent="0.15">
      <c r="L6393" s="244" t="str">
        <f t="shared" si="900"/>
        <v/>
      </c>
      <c r="M6393" s="245" t="str">
        <f t="shared" si="901"/>
        <v/>
      </c>
      <c r="N6393" s="244" t="str">
        <f t="shared" si="902"/>
        <v/>
      </c>
      <c r="O6393" s="244" t="str">
        <f t="shared" si="903"/>
        <v/>
      </c>
      <c r="P6393">
        <f>IF($I6393&lt;&gt;"",$I6393,IF($E6393="SGD",1,IF($E6393="USD",Settings!$B$22,IF($E6393="HKD",Settings!$B$23,1))))</f>
        <v>1</v>
      </c>
      <c r="Q6393">
        <f t="shared" si="904"/>
        <v>0</v>
      </c>
      <c r="R6393">
        <f t="shared" si="905"/>
        <v>0</v>
      </c>
      <c r="S6393" t="str">
        <f t="shared" si="897"/>
        <v/>
      </c>
      <c r="T6393" t="str">
        <f t="shared" si="898"/>
        <v/>
      </c>
      <c r="U6393" t="str">
        <f t="shared" si="899"/>
        <v/>
      </c>
    </row>
    <row r="6394" spans="12:21" ht="15" customHeight="1" x14ac:dyDescent="0.15">
      <c r="L6394" s="244" t="str">
        <f t="shared" si="900"/>
        <v/>
      </c>
      <c r="M6394" s="245" t="str">
        <f t="shared" si="901"/>
        <v/>
      </c>
      <c r="N6394" s="244" t="str">
        <f t="shared" si="902"/>
        <v/>
      </c>
      <c r="O6394" s="244" t="str">
        <f t="shared" si="903"/>
        <v/>
      </c>
      <c r="P6394">
        <f>IF($I6394&lt;&gt;"",$I6394,IF($E6394="SGD",1,IF($E6394="USD",Settings!$B$22,IF($E6394="HKD",Settings!$B$23,1))))</f>
        <v>1</v>
      </c>
      <c r="Q6394">
        <f t="shared" si="904"/>
        <v>0</v>
      </c>
      <c r="R6394">
        <f t="shared" si="905"/>
        <v>0</v>
      </c>
      <c r="S6394" t="str">
        <f t="shared" si="897"/>
        <v/>
      </c>
      <c r="T6394" t="str">
        <f t="shared" si="898"/>
        <v/>
      </c>
      <c r="U6394" t="str">
        <f t="shared" si="899"/>
        <v/>
      </c>
    </row>
    <row r="6395" spans="12:21" ht="15" customHeight="1" x14ac:dyDescent="0.15">
      <c r="L6395" s="244" t="str">
        <f t="shared" si="900"/>
        <v/>
      </c>
      <c r="M6395" s="245" t="str">
        <f t="shared" si="901"/>
        <v/>
      </c>
      <c r="N6395" s="244" t="str">
        <f t="shared" si="902"/>
        <v/>
      </c>
      <c r="O6395" s="244" t="str">
        <f t="shared" si="903"/>
        <v/>
      </c>
      <c r="P6395">
        <f>IF($I6395&lt;&gt;"",$I6395,IF($E6395="SGD",1,IF($E6395="USD",Settings!$B$22,IF($E6395="HKD",Settings!$B$23,1))))</f>
        <v>1</v>
      </c>
      <c r="Q6395">
        <f t="shared" si="904"/>
        <v>0</v>
      </c>
      <c r="R6395">
        <f t="shared" si="905"/>
        <v>0</v>
      </c>
      <c r="S6395" t="str">
        <f t="shared" si="897"/>
        <v/>
      </c>
      <c r="T6395" t="str">
        <f t="shared" si="898"/>
        <v/>
      </c>
      <c r="U6395" t="str">
        <f t="shared" si="899"/>
        <v/>
      </c>
    </row>
    <row r="6396" spans="12:21" ht="15" customHeight="1" x14ac:dyDescent="0.15">
      <c r="L6396" s="244" t="str">
        <f t="shared" si="900"/>
        <v/>
      </c>
      <c r="M6396" s="245" t="str">
        <f t="shared" si="901"/>
        <v/>
      </c>
      <c r="N6396" s="244" t="str">
        <f t="shared" si="902"/>
        <v/>
      </c>
      <c r="O6396" s="244" t="str">
        <f t="shared" si="903"/>
        <v/>
      </c>
      <c r="P6396">
        <f>IF($I6396&lt;&gt;"",$I6396,IF($E6396="SGD",1,IF($E6396="USD",Settings!$B$22,IF($E6396="HKD",Settings!$B$23,1))))</f>
        <v>1</v>
      </c>
      <c r="Q6396">
        <f t="shared" si="904"/>
        <v>0</v>
      </c>
      <c r="R6396">
        <f t="shared" si="905"/>
        <v>0</v>
      </c>
      <c r="S6396" t="str">
        <f t="shared" si="897"/>
        <v/>
      </c>
      <c r="T6396" t="str">
        <f t="shared" si="898"/>
        <v/>
      </c>
      <c r="U6396" t="str">
        <f t="shared" si="899"/>
        <v/>
      </c>
    </row>
    <row r="6397" spans="12:21" ht="15" customHeight="1" x14ac:dyDescent="0.15">
      <c r="L6397" s="244" t="str">
        <f t="shared" si="900"/>
        <v/>
      </c>
      <c r="M6397" s="245" t="str">
        <f t="shared" si="901"/>
        <v/>
      </c>
      <c r="N6397" s="244" t="str">
        <f t="shared" si="902"/>
        <v/>
      </c>
      <c r="O6397" s="244" t="str">
        <f t="shared" si="903"/>
        <v/>
      </c>
      <c r="P6397">
        <f>IF($I6397&lt;&gt;"",$I6397,IF($E6397="SGD",1,IF($E6397="USD",Settings!$B$22,IF($E6397="HKD",Settings!$B$23,1))))</f>
        <v>1</v>
      </c>
      <c r="Q6397">
        <f t="shared" si="904"/>
        <v>0</v>
      </c>
      <c r="R6397">
        <f t="shared" si="905"/>
        <v>0</v>
      </c>
      <c r="S6397" t="str">
        <f t="shared" si="897"/>
        <v/>
      </c>
      <c r="T6397" t="str">
        <f t="shared" si="898"/>
        <v/>
      </c>
      <c r="U6397" t="str">
        <f t="shared" si="899"/>
        <v/>
      </c>
    </row>
    <row r="6398" spans="12:21" ht="15" customHeight="1" x14ac:dyDescent="0.15">
      <c r="L6398" s="244" t="str">
        <f t="shared" si="900"/>
        <v/>
      </c>
      <c r="M6398" s="245" t="str">
        <f t="shared" si="901"/>
        <v/>
      </c>
      <c r="N6398" s="244" t="str">
        <f t="shared" si="902"/>
        <v/>
      </c>
      <c r="O6398" s="244" t="str">
        <f t="shared" si="903"/>
        <v/>
      </c>
      <c r="P6398">
        <f>IF($I6398&lt;&gt;"",$I6398,IF($E6398="SGD",1,IF($E6398="USD",Settings!$B$22,IF($E6398="HKD",Settings!$B$23,1))))</f>
        <v>1</v>
      </c>
      <c r="Q6398">
        <f t="shared" si="904"/>
        <v>0</v>
      </c>
      <c r="R6398">
        <f t="shared" si="905"/>
        <v>0</v>
      </c>
      <c r="S6398" t="str">
        <f t="shared" si="897"/>
        <v/>
      </c>
      <c r="T6398" t="str">
        <f t="shared" si="898"/>
        <v/>
      </c>
      <c r="U6398" t="str">
        <f t="shared" si="899"/>
        <v/>
      </c>
    </row>
    <row r="6399" spans="12:21" ht="15" customHeight="1" x14ac:dyDescent="0.15">
      <c r="L6399" s="244" t="str">
        <f t="shared" si="900"/>
        <v/>
      </c>
      <c r="M6399" s="245" t="str">
        <f t="shared" si="901"/>
        <v/>
      </c>
      <c r="N6399" s="244" t="str">
        <f t="shared" si="902"/>
        <v/>
      </c>
      <c r="O6399" s="244" t="str">
        <f t="shared" si="903"/>
        <v/>
      </c>
      <c r="P6399">
        <f>IF($I6399&lt;&gt;"",$I6399,IF($E6399="SGD",1,IF($E6399="USD",Settings!$B$22,IF($E6399="HKD",Settings!$B$23,1))))</f>
        <v>1</v>
      </c>
      <c r="Q6399">
        <f t="shared" si="904"/>
        <v>0</v>
      </c>
      <c r="R6399">
        <f t="shared" si="905"/>
        <v>0</v>
      </c>
      <c r="S6399" t="str">
        <f t="shared" si="897"/>
        <v/>
      </c>
      <c r="T6399" t="str">
        <f t="shared" si="898"/>
        <v/>
      </c>
      <c r="U6399" t="str">
        <f t="shared" si="899"/>
        <v/>
      </c>
    </row>
    <row r="6400" spans="12:21" ht="15" customHeight="1" x14ac:dyDescent="0.15">
      <c r="L6400" s="244" t="str">
        <f t="shared" si="900"/>
        <v/>
      </c>
      <c r="M6400" s="245" t="str">
        <f t="shared" si="901"/>
        <v/>
      </c>
      <c r="N6400" s="244" t="str">
        <f t="shared" si="902"/>
        <v/>
      </c>
      <c r="O6400" s="244" t="str">
        <f t="shared" si="903"/>
        <v/>
      </c>
      <c r="P6400">
        <f>IF($I6400&lt;&gt;"",$I6400,IF($E6400="SGD",1,IF($E6400="USD",Settings!$B$22,IF($E6400="HKD",Settings!$B$23,1))))</f>
        <v>1</v>
      </c>
      <c r="Q6400">
        <f t="shared" si="904"/>
        <v>0</v>
      </c>
      <c r="R6400">
        <f t="shared" si="905"/>
        <v>0</v>
      </c>
      <c r="S6400" t="str">
        <f t="shared" si="897"/>
        <v/>
      </c>
      <c r="T6400" t="str">
        <f t="shared" si="898"/>
        <v/>
      </c>
      <c r="U6400" t="str">
        <f t="shared" si="899"/>
        <v/>
      </c>
    </row>
    <row r="6401" spans="12:21" ht="15" customHeight="1" x14ac:dyDescent="0.15">
      <c r="L6401" s="244" t="str">
        <f t="shared" si="900"/>
        <v/>
      </c>
      <c r="M6401" s="245" t="str">
        <f t="shared" si="901"/>
        <v/>
      </c>
      <c r="N6401" s="244" t="str">
        <f t="shared" si="902"/>
        <v/>
      </c>
      <c r="O6401" s="244" t="str">
        <f t="shared" si="903"/>
        <v/>
      </c>
      <c r="P6401">
        <f>IF($I6401&lt;&gt;"",$I6401,IF($E6401="SGD",1,IF($E6401="USD",Settings!$B$22,IF($E6401="HKD",Settings!$B$23,1))))</f>
        <v>1</v>
      </c>
      <c r="Q6401">
        <f t="shared" si="904"/>
        <v>0</v>
      </c>
      <c r="R6401">
        <f t="shared" si="905"/>
        <v>0</v>
      </c>
      <c r="S6401" t="str">
        <f t="shared" si="897"/>
        <v/>
      </c>
      <c r="T6401" t="str">
        <f t="shared" si="898"/>
        <v/>
      </c>
      <c r="U6401" t="str">
        <f t="shared" si="899"/>
        <v/>
      </c>
    </row>
    <row r="6402" spans="12:21" ht="15" customHeight="1" x14ac:dyDescent="0.15">
      <c r="L6402" s="244" t="str">
        <f t="shared" si="900"/>
        <v/>
      </c>
      <c r="M6402" s="245" t="str">
        <f t="shared" si="901"/>
        <v/>
      </c>
      <c r="N6402" s="244" t="str">
        <f t="shared" si="902"/>
        <v/>
      </c>
      <c r="O6402" s="244" t="str">
        <f t="shared" si="903"/>
        <v/>
      </c>
      <c r="P6402">
        <f>IF($I6402&lt;&gt;"",$I6402,IF($E6402="SGD",1,IF($E6402="USD",Settings!$B$22,IF($E6402="HKD",Settings!$B$23,1))))</f>
        <v>1</v>
      </c>
      <c r="Q6402">
        <f t="shared" si="904"/>
        <v>0</v>
      </c>
      <c r="R6402">
        <f t="shared" si="905"/>
        <v>0</v>
      </c>
      <c r="S6402" t="str">
        <f t="shared" ref="S6402:S6465" si="906">IF(L6402="","",SUMIFS($M:$M,$L:$L,L6402,$T:$T,"&lt;="&amp;T6402))</f>
        <v/>
      </c>
      <c r="T6402" t="str">
        <f t="shared" ref="T6402:T6465" si="907">IF(L6402="","",INT(G6402)*100000+ROW())</f>
        <v/>
      </c>
      <c r="U6402" t="str">
        <f t="shared" ref="U6402:U6465" si="908">IF(L6402="","",IF(AND(COUNTIFS($L:$L,L6402,$S:$S,"&gt;-0.000001",$S:$S,"&lt;0.000001",$T:$T,"&gt;"&amp;T6402)=0,ABS(S6402)&gt;0.000001),1,0))</f>
        <v/>
      </c>
    </row>
    <row r="6403" spans="12:21" ht="15" customHeight="1" x14ac:dyDescent="0.15">
      <c r="L6403" s="244" t="str">
        <f t="shared" si="900"/>
        <v/>
      </c>
      <c r="M6403" s="245" t="str">
        <f t="shared" si="901"/>
        <v/>
      </c>
      <c r="N6403" s="244" t="str">
        <f t="shared" si="902"/>
        <v/>
      </c>
      <c r="O6403" s="244" t="str">
        <f t="shared" si="903"/>
        <v/>
      </c>
      <c r="P6403">
        <f>IF($I6403&lt;&gt;"",$I6403,IF($E6403="SGD",1,IF($E6403="USD",Settings!$B$22,IF($E6403="HKD",Settings!$B$23,1))))</f>
        <v>1</v>
      </c>
      <c r="Q6403">
        <f t="shared" si="904"/>
        <v>0</v>
      </c>
      <c r="R6403">
        <f t="shared" si="905"/>
        <v>0</v>
      </c>
      <c r="S6403" t="str">
        <f t="shared" si="906"/>
        <v/>
      </c>
      <c r="T6403" t="str">
        <f t="shared" si="907"/>
        <v/>
      </c>
      <c r="U6403" t="str">
        <f t="shared" si="908"/>
        <v/>
      </c>
    </row>
    <row r="6404" spans="12:21" ht="15" customHeight="1" x14ac:dyDescent="0.15">
      <c r="L6404" s="244" t="str">
        <f t="shared" si="900"/>
        <v/>
      </c>
      <c r="M6404" s="245" t="str">
        <f t="shared" si="901"/>
        <v/>
      </c>
      <c r="N6404" s="244" t="str">
        <f t="shared" si="902"/>
        <v/>
      </c>
      <c r="O6404" s="244" t="str">
        <f t="shared" si="903"/>
        <v/>
      </c>
      <c r="P6404">
        <f>IF($I6404&lt;&gt;"",$I6404,IF($E6404="SGD",1,IF($E6404="USD",Settings!$B$22,IF($E6404="HKD",Settings!$B$23,1))))</f>
        <v>1</v>
      </c>
      <c r="Q6404">
        <f t="shared" si="904"/>
        <v>0</v>
      </c>
      <c r="R6404">
        <f t="shared" si="905"/>
        <v>0</v>
      </c>
      <c r="S6404" t="str">
        <f t="shared" si="906"/>
        <v/>
      </c>
      <c r="T6404" t="str">
        <f t="shared" si="907"/>
        <v/>
      </c>
      <c r="U6404" t="str">
        <f t="shared" si="908"/>
        <v/>
      </c>
    </row>
    <row r="6405" spans="12:21" ht="15" customHeight="1" x14ac:dyDescent="0.15">
      <c r="L6405" s="244" t="str">
        <f t="shared" si="900"/>
        <v/>
      </c>
      <c r="M6405" s="245" t="str">
        <f t="shared" si="901"/>
        <v/>
      </c>
      <c r="N6405" s="244" t="str">
        <f t="shared" si="902"/>
        <v/>
      </c>
      <c r="O6405" s="244" t="str">
        <f t="shared" si="903"/>
        <v/>
      </c>
      <c r="P6405">
        <f>IF($I6405&lt;&gt;"",$I6405,IF($E6405="SGD",1,IF($E6405="USD",Settings!$B$22,IF($E6405="HKD",Settings!$B$23,1))))</f>
        <v>1</v>
      </c>
      <c r="Q6405">
        <f t="shared" si="904"/>
        <v>0</v>
      </c>
      <c r="R6405">
        <f t="shared" si="905"/>
        <v>0</v>
      </c>
      <c r="S6405" t="str">
        <f t="shared" si="906"/>
        <v/>
      </c>
      <c r="T6405" t="str">
        <f t="shared" si="907"/>
        <v/>
      </c>
      <c r="U6405" t="str">
        <f t="shared" si="908"/>
        <v/>
      </c>
    </row>
    <row r="6406" spans="12:21" ht="15" customHeight="1" x14ac:dyDescent="0.15">
      <c r="L6406" s="244" t="str">
        <f t="shared" si="900"/>
        <v/>
      </c>
      <c r="M6406" s="245" t="str">
        <f t="shared" si="901"/>
        <v/>
      </c>
      <c r="N6406" s="244" t="str">
        <f t="shared" si="902"/>
        <v/>
      </c>
      <c r="O6406" s="244" t="str">
        <f t="shared" si="903"/>
        <v/>
      </c>
      <c r="P6406">
        <f>IF($I6406&lt;&gt;"",$I6406,IF($E6406="SGD",1,IF($E6406="USD",Settings!$B$22,IF($E6406="HKD",Settings!$B$23,1))))</f>
        <v>1</v>
      </c>
      <c r="Q6406">
        <f t="shared" si="904"/>
        <v>0</v>
      </c>
      <c r="R6406">
        <f t="shared" si="905"/>
        <v>0</v>
      </c>
      <c r="S6406" t="str">
        <f t="shared" si="906"/>
        <v/>
      </c>
      <c r="T6406" t="str">
        <f t="shared" si="907"/>
        <v/>
      </c>
      <c r="U6406" t="str">
        <f t="shared" si="908"/>
        <v/>
      </c>
    </row>
    <row r="6407" spans="12:21" ht="15" customHeight="1" x14ac:dyDescent="0.15">
      <c r="L6407" s="244" t="str">
        <f t="shared" si="900"/>
        <v/>
      </c>
      <c r="M6407" s="245" t="str">
        <f t="shared" si="901"/>
        <v/>
      </c>
      <c r="N6407" s="244" t="str">
        <f t="shared" si="902"/>
        <v/>
      </c>
      <c r="O6407" s="244" t="str">
        <f t="shared" si="903"/>
        <v/>
      </c>
      <c r="P6407">
        <f>IF($I6407&lt;&gt;"",$I6407,IF($E6407="SGD",1,IF($E6407="USD",Settings!$B$22,IF($E6407="HKD",Settings!$B$23,1))))</f>
        <v>1</v>
      </c>
      <c r="Q6407">
        <f t="shared" si="904"/>
        <v>0</v>
      </c>
      <c r="R6407">
        <f t="shared" si="905"/>
        <v>0</v>
      </c>
      <c r="S6407" t="str">
        <f t="shared" si="906"/>
        <v/>
      </c>
      <c r="T6407" t="str">
        <f t="shared" si="907"/>
        <v/>
      </c>
      <c r="U6407" t="str">
        <f t="shared" si="908"/>
        <v/>
      </c>
    </row>
    <row r="6408" spans="12:21" ht="15" customHeight="1" x14ac:dyDescent="0.15">
      <c r="L6408" s="244" t="str">
        <f t="shared" si="900"/>
        <v/>
      </c>
      <c r="M6408" s="245" t="str">
        <f t="shared" si="901"/>
        <v/>
      </c>
      <c r="N6408" s="244" t="str">
        <f t="shared" si="902"/>
        <v/>
      </c>
      <c r="O6408" s="244" t="str">
        <f t="shared" si="903"/>
        <v/>
      </c>
      <c r="P6408">
        <f>IF($I6408&lt;&gt;"",$I6408,IF($E6408="SGD",1,IF($E6408="USD",Settings!$B$22,IF($E6408="HKD",Settings!$B$23,1))))</f>
        <v>1</v>
      </c>
      <c r="Q6408">
        <f t="shared" si="904"/>
        <v>0</v>
      </c>
      <c r="R6408">
        <f t="shared" si="905"/>
        <v>0</v>
      </c>
      <c r="S6408" t="str">
        <f t="shared" si="906"/>
        <v/>
      </c>
      <c r="T6408" t="str">
        <f t="shared" si="907"/>
        <v/>
      </c>
      <c r="U6408" t="str">
        <f t="shared" si="908"/>
        <v/>
      </c>
    </row>
    <row r="6409" spans="12:21" ht="15" customHeight="1" x14ac:dyDescent="0.15">
      <c r="L6409" s="244" t="str">
        <f t="shared" si="900"/>
        <v/>
      </c>
      <c r="M6409" s="245" t="str">
        <f t="shared" si="901"/>
        <v/>
      </c>
      <c r="N6409" s="244" t="str">
        <f t="shared" si="902"/>
        <v/>
      </c>
      <c r="O6409" s="244" t="str">
        <f t="shared" si="903"/>
        <v/>
      </c>
      <c r="P6409">
        <f>IF($I6409&lt;&gt;"",$I6409,IF($E6409="SGD",1,IF($E6409="USD",Settings!$B$22,IF($E6409="HKD",Settings!$B$23,1))))</f>
        <v>1</v>
      </c>
      <c r="Q6409">
        <f t="shared" si="904"/>
        <v>0</v>
      </c>
      <c r="R6409">
        <f t="shared" si="905"/>
        <v>0</v>
      </c>
      <c r="S6409" t="str">
        <f t="shared" si="906"/>
        <v/>
      </c>
      <c r="T6409" t="str">
        <f t="shared" si="907"/>
        <v/>
      </c>
      <c r="U6409" t="str">
        <f t="shared" si="908"/>
        <v/>
      </c>
    </row>
    <row r="6410" spans="12:21" ht="15" customHeight="1" x14ac:dyDescent="0.15">
      <c r="L6410" s="244" t="str">
        <f t="shared" si="900"/>
        <v/>
      </c>
      <c r="M6410" s="245" t="str">
        <f t="shared" si="901"/>
        <v/>
      </c>
      <c r="N6410" s="244" t="str">
        <f t="shared" si="902"/>
        <v/>
      </c>
      <c r="O6410" s="244" t="str">
        <f t="shared" si="903"/>
        <v/>
      </c>
      <c r="P6410">
        <f>IF($I6410&lt;&gt;"",$I6410,IF($E6410="SGD",1,IF($E6410="USD",Settings!$B$22,IF($E6410="HKD",Settings!$B$23,1))))</f>
        <v>1</v>
      </c>
      <c r="Q6410">
        <f t="shared" si="904"/>
        <v>0</v>
      </c>
      <c r="R6410">
        <f t="shared" si="905"/>
        <v>0</v>
      </c>
      <c r="S6410" t="str">
        <f t="shared" si="906"/>
        <v/>
      </c>
      <c r="T6410" t="str">
        <f t="shared" si="907"/>
        <v/>
      </c>
      <c r="U6410" t="str">
        <f t="shared" si="908"/>
        <v/>
      </c>
    </row>
    <row r="6411" spans="12:21" ht="15" customHeight="1" x14ac:dyDescent="0.15">
      <c r="L6411" s="244" t="str">
        <f t="shared" si="900"/>
        <v/>
      </c>
      <c r="M6411" s="245" t="str">
        <f t="shared" si="901"/>
        <v/>
      </c>
      <c r="N6411" s="244" t="str">
        <f t="shared" si="902"/>
        <v/>
      </c>
      <c r="O6411" s="244" t="str">
        <f t="shared" si="903"/>
        <v/>
      </c>
      <c r="P6411">
        <f>IF($I6411&lt;&gt;"",$I6411,IF($E6411="SGD",1,IF($E6411="USD",Settings!$B$22,IF($E6411="HKD",Settings!$B$23,1))))</f>
        <v>1</v>
      </c>
      <c r="Q6411">
        <f t="shared" si="904"/>
        <v>0</v>
      </c>
      <c r="R6411">
        <f t="shared" si="905"/>
        <v>0</v>
      </c>
      <c r="S6411" t="str">
        <f t="shared" si="906"/>
        <v/>
      </c>
      <c r="T6411" t="str">
        <f t="shared" si="907"/>
        <v/>
      </c>
      <c r="U6411" t="str">
        <f t="shared" si="908"/>
        <v/>
      </c>
    </row>
    <row r="6412" spans="12:21" ht="15" customHeight="1" x14ac:dyDescent="0.15">
      <c r="L6412" s="244" t="str">
        <f t="shared" si="900"/>
        <v/>
      </c>
      <c r="M6412" s="245" t="str">
        <f t="shared" si="901"/>
        <v/>
      </c>
      <c r="N6412" s="244" t="str">
        <f t="shared" si="902"/>
        <v/>
      </c>
      <c r="O6412" s="244" t="str">
        <f t="shared" si="903"/>
        <v/>
      </c>
      <c r="P6412">
        <f>IF($I6412&lt;&gt;"",$I6412,IF($E6412="SGD",1,IF($E6412="USD",Settings!$B$22,IF($E6412="HKD",Settings!$B$23,1))))</f>
        <v>1</v>
      </c>
      <c r="Q6412">
        <f t="shared" si="904"/>
        <v>0</v>
      </c>
      <c r="R6412">
        <f t="shared" si="905"/>
        <v>0</v>
      </c>
      <c r="S6412" t="str">
        <f t="shared" si="906"/>
        <v/>
      </c>
      <c r="T6412" t="str">
        <f t="shared" si="907"/>
        <v/>
      </c>
      <c r="U6412" t="str">
        <f t="shared" si="908"/>
        <v/>
      </c>
    </row>
    <row r="6413" spans="12:21" ht="15" customHeight="1" x14ac:dyDescent="0.15">
      <c r="L6413" s="244" t="str">
        <f t="shared" si="900"/>
        <v/>
      </c>
      <c r="M6413" s="245" t="str">
        <f t="shared" si="901"/>
        <v/>
      </c>
      <c r="N6413" s="244" t="str">
        <f t="shared" si="902"/>
        <v/>
      </c>
      <c r="O6413" s="244" t="str">
        <f t="shared" si="903"/>
        <v/>
      </c>
      <c r="P6413">
        <f>IF($I6413&lt;&gt;"",$I6413,IF($E6413="SGD",1,IF($E6413="USD",Settings!$B$22,IF($E6413="HKD",Settings!$B$23,1))))</f>
        <v>1</v>
      </c>
      <c r="Q6413">
        <f t="shared" si="904"/>
        <v>0</v>
      </c>
      <c r="R6413">
        <f t="shared" si="905"/>
        <v>0</v>
      </c>
      <c r="S6413" t="str">
        <f t="shared" si="906"/>
        <v/>
      </c>
      <c r="T6413" t="str">
        <f t="shared" si="907"/>
        <v/>
      </c>
      <c r="U6413" t="str">
        <f t="shared" si="908"/>
        <v/>
      </c>
    </row>
    <row r="6414" spans="12:21" ht="15" customHeight="1" x14ac:dyDescent="0.15">
      <c r="L6414" s="244" t="str">
        <f t="shared" si="900"/>
        <v/>
      </c>
      <c r="M6414" s="245" t="str">
        <f t="shared" si="901"/>
        <v/>
      </c>
      <c r="N6414" s="244" t="str">
        <f t="shared" si="902"/>
        <v/>
      </c>
      <c r="O6414" s="244" t="str">
        <f t="shared" si="903"/>
        <v/>
      </c>
      <c r="P6414">
        <f>IF($I6414&lt;&gt;"",$I6414,IF($E6414="SGD",1,IF($E6414="USD",Settings!$B$22,IF($E6414="HKD",Settings!$B$23,1))))</f>
        <v>1</v>
      </c>
      <c r="Q6414">
        <f t="shared" si="904"/>
        <v>0</v>
      </c>
      <c r="R6414">
        <f t="shared" si="905"/>
        <v>0</v>
      </c>
      <c r="S6414" t="str">
        <f t="shared" si="906"/>
        <v/>
      </c>
      <c r="T6414" t="str">
        <f t="shared" si="907"/>
        <v/>
      </c>
      <c r="U6414" t="str">
        <f t="shared" si="908"/>
        <v/>
      </c>
    </row>
    <row r="6415" spans="12:21" ht="15" customHeight="1" x14ac:dyDescent="0.15">
      <c r="L6415" s="244" t="str">
        <f t="shared" si="900"/>
        <v/>
      </c>
      <c r="M6415" s="245" t="str">
        <f t="shared" si="901"/>
        <v/>
      </c>
      <c r="N6415" s="244" t="str">
        <f t="shared" si="902"/>
        <v/>
      </c>
      <c r="O6415" s="244" t="str">
        <f t="shared" si="903"/>
        <v/>
      </c>
      <c r="P6415">
        <f>IF($I6415&lt;&gt;"",$I6415,IF($E6415="SGD",1,IF($E6415="USD",Settings!$B$22,IF($E6415="HKD",Settings!$B$23,1))))</f>
        <v>1</v>
      </c>
      <c r="Q6415">
        <f t="shared" si="904"/>
        <v>0</v>
      </c>
      <c r="R6415">
        <f t="shared" si="905"/>
        <v>0</v>
      </c>
      <c r="S6415" t="str">
        <f t="shared" si="906"/>
        <v/>
      </c>
      <c r="T6415" t="str">
        <f t="shared" si="907"/>
        <v/>
      </c>
      <c r="U6415" t="str">
        <f t="shared" si="908"/>
        <v/>
      </c>
    </row>
    <row r="6416" spans="12:21" ht="15" customHeight="1" x14ac:dyDescent="0.15">
      <c r="L6416" s="244" t="str">
        <f t="shared" si="900"/>
        <v/>
      </c>
      <c r="M6416" s="245" t="str">
        <f t="shared" si="901"/>
        <v/>
      </c>
      <c r="N6416" s="244" t="str">
        <f t="shared" si="902"/>
        <v/>
      </c>
      <c r="O6416" s="244" t="str">
        <f t="shared" si="903"/>
        <v/>
      </c>
      <c r="P6416">
        <f>IF($I6416&lt;&gt;"",$I6416,IF($E6416="SGD",1,IF($E6416="USD",Settings!$B$22,IF($E6416="HKD",Settings!$B$23,1))))</f>
        <v>1</v>
      </c>
      <c r="Q6416">
        <f t="shared" si="904"/>
        <v>0</v>
      </c>
      <c r="R6416">
        <f t="shared" si="905"/>
        <v>0</v>
      </c>
      <c r="S6416" t="str">
        <f t="shared" si="906"/>
        <v/>
      </c>
      <c r="T6416" t="str">
        <f t="shared" si="907"/>
        <v/>
      </c>
      <c r="U6416" t="str">
        <f t="shared" si="908"/>
        <v/>
      </c>
    </row>
    <row r="6417" spans="12:21" ht="15" customHeight="1" x14ac:dyDescent="0.15">
      <c r="L6417" s="244" t="str">
        <f t="shared" si="900"/>
        <v/>
      </c>
      <c r="M6417" s="245" t="str">
        <f t="shared" si="901"/>
        <v/>
      </c>
      <c r="N6417" s="244" t="str">
        <f t="shared" si="902"/>
        <v/>
      </c>
      <c r="O6417" s="244" t="str">
        <f t="shared" si="903"/>
        <v/>
      </c>
      <c r="P6417">
        <f>IF($I6417&lt;&gt;"",$I6417,IF($E6417="SGD",1,IF($E6417="USD",Settings!$B$22,IF($E6417="HKD",Settings!$B$23,1))))</f>
        <v>1</v>
      </c>
      <c r="Q6417">
        <f t="shared" si="904"/>
        <v>0</v>
      </c>
      <c r="R6417">
        <f t="shared" si="905"/>
        <v>0</v>
      </c>
      <c r="S6417" t="str">
        <f t="shared" si="906"/>
        <v/>
      </c>
      <c r="T6417" t="str">
        <f t="shared" si="907"/>
        <v/>
      </c>
      <c r="U6417" t="str">
        <f t="shared" si="908"/>
        <v/>
      </c>
    </row>
    <row r="6418" spans="12:21" ht="15" customHeight="1" x14ac:dyDescent="0.15">
      <c r="L6418" s="244" t="str">
        <f t="shared" si="900"/>
        <v/>
      </c>
      <c r="M6418" s="245" t="str">
        <f t="shared" si="901"/>
        <v/>
      </c>
      <c r="N6418" s="244" t="str">
        <f t="shared" si="902"/>
        <v/>
      </c>
      <c r="O6418" s="244" t="str">
        <f t="shared" si="903"/>
        <v/>
      </c>
      <c r="P6418">
        <f>IF($I6418&lt;&gt;"",$I6418,IF($E6418="SGD",1,IF($E6418="USD",Settings!$B$22,IF($E6418="HKD",Settings!$B$23,1))))</f>
        <v>1</v>
      </c>
      <c r="Q6418">
        <f t="shared" si="904"/>
        <v>0</v>
      </c>
      <c r="R6418">
        <f t="shared" si="905"/>
        <v>0</v>
      </c>
      <c r="S6418" t="str">
        <f t="shared" si="906"/>
        <v/>
      </c>
      <c r="T6418" t="str">
        <f t="shared" si="907"/>
        <v/>
      </c>
      <c r="U6418" t="str">
        <f t="shared" si="908"/>
        <v/>
      </c>
    </row>
    <row r="6419" spans="12:21" ht="15" customHeight="1" x14ac:dyDescent="0.15">
      <c r="L6419" s="244" t="str">
        <f t="shared" si="900"/>
        <v/>
      </c>
      <c r="M6419" s="245" t="str">
        <f t="shared" si="901"/>
        <v/>
      </c>
      <c r="N6419" s="244" t="str">
        <f t="shared" si="902"/>
        <v/>
      </c>
      <c r="O6419" s="244" t="str">
        <f t="shared" si="903"/>
        <v/>
      </c>
      <c r="P6419">
        <f>IF($I6419&lt;&gt;"",$I6419,IF($E6419="SGD",1,IF($E6419="USD",Settings!$B$22,IF($E6419="HKD",Settings!$B$23,1))))</f>
        <v>1</v>
      </c>
      <c r="Q6419">
        <f t="shared" si="904"/>
        <v>0</v>
      </c>
      <c r="R6419">
        <f t="shared" si="905"/>
        <v>0</v>
      </c>
      <c r="S6419" t="str">
        <f t="shared" si="906"/>
        <v/>
      </c>
      <c r="T6419" t="str">
        <f t="shared" si="907"/>
        <v/>
      </c>
      <c r="U6419" t="str">
        <f t="shared" si="908"/>
        <v/>
      </c>
    </row>
    <row r="6420" spans="12:21" ht="15" customHeight="1" x14ac:dyDescent="0.15">
      <c r="L6420" s="244" t="str">
        <f t="shared" si="900"/>
        <v/>
      </c>
      <c r="M6420" s="245" t="str">
        <f t="shared" si="901"/>
        <v/>
      </c>
      <c r="N6420" s="244" t="str">
        <f t="shared" si="902"/>
        <v/>
      </c>
      <c r="O6420" s="244" t="str">
        <f t="shared" si="903"/>
        <v/>
      </c>
      <c r="P6420">
        <f>IF($I6420&lt;&gt;"",$I6420,IF($E6420="SGD",1,IF($E6420="USD",Settings!$B$22,IF($E6420="HKD",Settings!$B$23,1))))</f>
        <v>1</v>
      </c>
      <c r="Q6420">
        <f t="shared" si="904"/>
        <v>0</v>
      </c>
      <c r="R6420">
        <f t="shared" si="905"/>
        <v>0</v>
      </c>
      <c r="S6420" t="str">
        <f t="shared" si="906"/>
        <v/>
      </c>
      <c r="T6420" t="str">
        <f t="shared" si="907"/>
        <v/>
      </c>
      <c r="U6420" t="str">
        <f t="shared" si="908"/>
        <v/>
      </c>
    </row>
    <row r="6421" spans="12:21" ht="15" customHeight="1" x14ac:dyDescent="0.15">
      <c r="L6421" s="244" t="str">
        <f t="shared" si="900"/>
        <v/>
      </c>
      <c r="M6421" s="245" t="str">
        <f t="shared" si="901"/>
        <v/>
      </c>
      <c r="N6421" s="244" t="str">
        <f t="shared" si="902"/>
        <v/>
      </c>
      <c r="O6421" s="244" t="str">
        <f t="shared" si="903"/>
        <v/>
      </c>
      <c r="P6421">
        <f>IF($I6421&lt;&gt;"",$I6421,IF($E6421="SGD",1,IF($E6421="USD",Settings!$B$22,IF($E6421="HKD",Settings!$B$23,1))))</f>
        <v>1</v>
      </c>
      <c r="Q6421">
        <f t="shared" si="904"/>
        <v>0</v>
      </c>
      <c r="R6421">
        <f t="shared" si="905"/>
        <v>0</v>
      </c>
      <c r="S6421" t="str">
        <f t="shared" si="906"/>
        <v/>
      </c>
      <c r="T6421" t="str">
        <f t="shared" si="907"/>
        <v/>
      </c>
      <c r="U6421" t="str">
        <f t="shared" si="908"/>
        <v/>
      </c>
    </row>
    <row r="6422" spans="12:21" ht="15" customHeight="1" x14ac:dyDescent="0.15">
      <c r="L6422" s="244" t="str">
        <f t="shared" si="900"/>
        <v/>
      </c>
      <c r="M6422" s="245" t="str">
        <f t="shared" si="901"/>
        <v/>
      </c>
      <c r="N6422" s="244" t="str">
        <f t="shared" si="902"/>
        <v/>
      </c>
      <c r="O6422" s="244" t="str">
        <f t="shared" si="903"/>
        <v/>
      </c>
      <c r="P6422">
        <f>IF($I6422&lt;&gt;"",$I6422,IF($E6422="SGD",1,IF($E6422="USD",Settings!$B$22,IF($E6422="HKD",Settings!$B$23,1))))</f>
        <v>1</v>
      </c>
      <c r="Q6422">
        <f t="shared" si="904"/>
        <v>0</v>
      </c>
      <c r="R6422">
        <f t="shared" si="905"/>
        <v>0</v>
      </c>
      <c r="S6422" t="str">
        <f t="shared" si="906"/>
        <v/>
      </c>
      <c r="T6422" t="str">
        <f t="shared" si="907"/>
        <v/>
      </c>
      <c r="U6422" t="str">
        <f t="shared" si="908"/>
        <v/>
      </c>
    </row>
    <row r="6423" spans="12:21" ht="15" customHeight="1" x14ac:dyDescent="0.15">
      <c r="L6423" s="244" t="str">
        <f t="shared" si="900"/>
        <v/>
      </c>
      <c r="M6423" s="245" t="str">
        <f t="shared" si="901"/>
        <v/>
      </c>
      <c r="N6423" s="244" t="str">
        <f t="shared" si="902"/>
        <v/>
      </c>
      <c r="O6423" s="244" t="str">
        <f t="shared" si="903"/>
        <v/>
      </c>
      <c r="P6423">
        <f>IF($I6423&lt;&gt;"",$I6423,IF($E6423="SGD",1,IF($E6423="USD",Settings!$B$22,IF($E6423="HKD",Settings!$B$23,1))))</f>
        <v>1</v>
      </c>
      <c r="Q6423">
        <f t="shared" si="904"/>
        <v>0</v>
      </c>
      <c r="R6423">
        <f t="shared" si="905"/>
        <v>0</v>
      </c>
      <c r="S6423" t="str">
        <f t="shared" si="906"/>
        <v/>
      </c>
      <c r="T6423" t="str">
        <f t="shared" si="907"/>
        <v/>
      </c>
      <c r="U6423" t="str">
        <f t="shared" si="908"/>
        <v/>
      </c>
    </row>
    <row r="6424" spans="12:21" ht="15" customHeight="1" x14ac:dyDescent="0.15">
      <c r="L6424" s="244" t="str">
        <f t="shared" si="900"/>
        <v/>
      </c>
      <c r="M6424" s="245" t="str">
        <f t="shared" si="901"/>
        <v/>
      </c>
      <c r="N6424" s="244" t="str">
        <f t="shared" si="902"/>
        <v/>
      </c>
      <c r="O6424" s="244" t="str">
        <f t="shared" si="903"/>
        <v/>
      </c>
      <c r="P6424">
        <f>IF($I6424&lt;&gt;"",$I6424,IF($E6424="SGD",1,IF($E6424="USD",Settings!$B$22,IF($E6424="HKD",Settings!$B$23,1))))</f>
        <v>1</v>
      </c>
      <c r="Q6424">
        <f t="shared" si="904"/>
        <v>0</v>
      </c>
      <c r="R6424">
        <f t="shared" si="905"/>
        <v>0</v>
      </c>
      <c r="S6424" t="str">
        <f t="shared" si="906"/>
        <v/>
      </c>
      <c r="T6424" t="str">
        <f t="shared" si="907"/>
        <v/>
      </c>
      <c r="U6424" t="str">
        <f t="shared" si="908"/>
        <v/>
      </c>
    </row>
    <row r="6425" spans="12:21" ht="15" customHeight="1" x14ac:dyDescent="0.15">
      <c r="L6425" s="244" t="str">
        <f t="shared" si="900"/>
        <v/>
      </c>
      <c r="M6425" s="245" t="str">
        <f t="shared" si="901"/>
        <v/>
      </c>
      <c r="N6425" s="244" t="str">
        <f t="shared" si="902"/>
        <v/>
      </c>
      <c r="O6425" s="244" t="str">
        <f t="shared" si="903"/>
        <v/>
      </c>
      <c r="P6425">
        <f>IF($I6425&lt;&gt;"",$I6425,IF($E6425="SGD",1,IF($E6425="USD",Settings!$B$22,IF($E6425="HKD",Settings!$B$23,1))))</f>
        <v>1</v>
      </c>
      <c r="Q6425">
        <f t="shared" si="904"/>
        <v>0</v>
      </c>
      <c r="R6425">
        <f t="shared" si="905"/>
        <v>0</v>
      </c>
      <c r="S6425" t="str">
        <f t="shared" si="906"/>
        <v/>
      </c>
      <c r="T6425" t="str">
        <f t="shared" si="907"/>
        <v/>
      </c>
      <c r="U6425" t="str">
        <f t="shared" si="908"/>
        <v/>
      </c>
    </row>
    <row r="6426" spans="12:21" ht="15" customHeight="1" x14ac:dyDescent="0.15">
      <c r="L6426" s="244" t="str">
        <f t="shared" si="900"/>
        <v/>
      </c>
      <c r="M6426" s="245" t="str">
        <f t="shared" si="901"/>
        <v/>
      </c>
      <c r="N6426" s="244" t="str">
        <f t="shared" si="902"/>
        <v/>
      </c>
      <c r="O6426" s="244" t="str">
        <f t="shared" si="903"/>
        <v/>
      </c>
      <c r="P6426">
        <f>IF($I6426&lt;&gt;"",$I6426,IF($E6426="SGD",1,IF($E6426="USD",Settings!$B$22,IF($E6426="HKD",Settings!$B$23,1))))</f>
        <v>1</v>
      </c>
      <c r="Q6426">
        <f t="shared" si="904"/>
        <v>0</v>
      </c>
      <c r="R6426">
        <f t="shared" si="905"/>
        <v>0</v>
      </c>
      <c r="S6426" t="str">
        <f t="shared" si="906"/>
        <v/>
      </c>
      <c r="T6426" t="str">
        <f t="shared" si="907"/>
        <v/>
      </c>
      <c r="U6426" t="str">
        <f t="shared" si="908"/>
        <v/>
      </c>
    </row>
    <row r="6427" spans="12:21" ht="15" customHeight="1" x14ac:dyDescent="0.15">
      <c r="L6427" s="244" t="str">
        <f t="shared" si="900"/>
        <v/>
      </c>
      <c r="M6427" s="245" t="str">
        <f t="shared" si="901"/>
        <v/>
      </c>
      <c r="N6427" s="244" t="str">
        <f t="shared" si="902"/>
        <v/>
      </c>
      <c r="O6427" s="244" t="str">
        <f t="shared" si="903"/>
        <v/>
      </c>
      <c r="P6427">
        <f>IF($I6427&lt;&gt;"",$I6427,IF($E6427="SGD",1,IF($E6427="USD",Settings!$B$22,IF($E6427="HKD",Settings!$B$23,1))))</f>
        <v>1</v>
      </c>
      <c r="Q6427">
        <f t="shared" si="904"/>
        <v>0</v>
      </c>
      <c r="R6427">
        <f t="shared" si="905"/>
        <v>0</v>
      </c>
      <c r="S6427" t="str">
        <f t="shared" si="906"/>
        <v/>
      </c>
      <c r="T6427" t="str">
        <f t="shared" si="907"/>
        <v/>
      </c>
      <c r="U6427" t="str">
        <f t="shared" si="908"/>
        <v/>
      </c>
    </row>
    <row r="6428" spans="12:21" ht="15" customHeight="1" x14ac:dyDescent="0.15">
      <c r="L6428" s="244" t="str">
        <f t="shared" si="900"/>
        <v/>
      </c>
      <c r="M6428" s="245" t="str">
        <f t="shared" si="901"/>
        <v/>
      </c>
      <c r="N6428" s="244" t="str">
        <f t="shared" si="902"/>
        <v/>
      </c>
      <c r="O6428" s="244" t="str">
        <f t="shared" si="903"/>
        <v/>
      </c>
      <c r="P6428">
        <f>IF($I6428&lt;&gt;"",$I6428,IF($E6428="SGD",1,IF($E6428="USD",Settings!$B$22,IF($E6428="HKD",Settings!$B$23,1))))</f>
        <v>1</v>
      </c>
      <c r="Q6428">
        <f t="shared" si="904"/>
        <v>0</v>
      </c>
      <c r="R6428">
        <f t="shared" si="905"/>
        <v>0</v>
      </c>
      <c r="S6428" t="str">
        <f t="shared" si="906"/>
        <v/>
      </c>
      <c r="T6428" t="str">
        <f t="shared" si="907"/>
        <v/>
      </c>
      <c r="U6428" t="str">
        <f t="shared" si="908"/>
        <v/>
      </c>
    </row>
    <row r="6429" spans="12:21" ht="15" customHeight="1" x14ac:dyDescent="0.15">
      <c r="L6429" s="244" t="str">
        <f t="shared" si="900"/>
        <v/>
      </c>
      <c r="M6429" s="245" t="str">
        <f t="shared" si="901"/>
        <v/>
      </c>
      <c r="N6429" s="244" t="str">
        <f t="shared" si="902"/>
        <v/>
      </c>
      <c r="O6429" s="244" t="str">
        <f t="shared" si="903"/>
        <v/>
      </c>
      <c r="P6429">
        <f>IF($I6429&lt;&gt;"",$I6429,IF($E6429="SGD",1,IF($E6429="USD",Settings!$B$22,IF($E6429="HKD",Settings!$B$23,1))))</f>
        <v>1</v>
      </c>
      <c r="Q6429">
        <f t="shared" si="904"/>
        <v>0</v>
      </c>
      <c r="R6429">
        <f t="shared" si="905"/>
        <v>0</v>
      </c>
      <c r="S6429" t="str">
        <f t="shared" si="906"/>
        <v/>
      </c>
      <c r="T6429" t="str">
        <f t="shared" si="907"/>
        <v/>
      </c>
      <c r="U6429" t="str">
        <f t="shared" si="908"/>
        <v/>
      </c>
    </row>
    <row r="6430" spans="12:21" ht="15" customHeight="1" x14ac:dyDescent="0.15">
      <c r="L6430" s="244" t="str">
        <f t="shared" si="900"/>
        <v/>
      </c>
      <c r="M6430" s="245" t="str">
        <f t="shared" si="901"/>
        <v/>
      </c>
      <c r="N6430" s="244" t="str">
        <f t="shared" si="902"/>
        <v/>
      </c>
      <c r="O6430" s="244" t="str">
        <f t="shared" si="903"/>
        <v/>
      </c>
      <c r="P6430">
        <f>IF($I6430&lt;&gt;"",$I6430,IF($E6430="SGD",1,IF($E6430="USD",Settings!$B$22,IF($E6430="HKD",Settings!$B$23,1))))</f>
        <v>1</v>
      </c>
      <c r="Q6430">
        <f t="shared" si="904"/>
        <v>0</v>
      </c>
      <c r="R6430">
        <f t="shared" si="905"/>
        <v>0</v>
      </c>
      <c r="S6430" t="str">
        <f t="shared" si="906"/>
        <v/>
      </c>
      <c r="T6430" t="str">
        <f t="shared" si="907"/>
        <v/>
      </c>
      <c r="U6430" t="str">
        <f t="shared" si="908"/>
        <v/>
      </c>
    </row>
    <row r="6431" spans="12:21" ht="15" customHeight="1" x14ac:dyDescent="0.15">
      <c r="L6431" s="244" t="str">
        <f t="shared" si="900"/>
        <v/>
      </c>
      <c r="M6431" s="245" t="str">
        <f t="shared" si="901"/>
        <v/>
      </c>
      <c r="N6431" s="244" t="str">
        <f t="shared" si="902"/>
        <v/>
      </c>
      <c r="O6431" s="244" t="str">
        <f t="shared" si="903"/>
        <v/>
      </c>
      <c r="P6431">
        <f>IF($I6431&lt;&gt;"",$I6431,IF($E6431="SGD",1,IF($E6431="USD",Settings!$B$22,IF($E6431="HKD",Settings!$B$23,1))))</f>
        <v>1</v>
      </c>
      <c r="Q6431">
        <f t="shared" si="904"/>
        <v>0</v>
      </c>
      <c r="R6431">
        <f t="shared" si="905"/>
        <v>0</v>
      </c>
      <c r="S6431" t="str">
        <f t="shared" si="906"/>
        <v/>
      </c>
      <c r="T6431" t="str">
        <f t="shared" si="907"/>
        <v/>
      </c>
      <c r="U6431" t="str">
        <f t="shared" si="908"/>
        <v/>
      </c>
    </row>
    <row r="6432" spans="12:21" ht="15" customHeight="1" x14ac:dyDescent="0.15">
      <c r="L6432" s="244" t="str">
        <f t="shared" si="900"/>
        <v/>
      </c>
      <c r="M6432" s="245" t="str">
        <f t="shared" si="901"/>
        <v/>
      </c>
      <c r="N6432" s="244" t="str">
        <f t="shared" si="902"/>
        <v/>
      </c>
      <c r="O6432" s="244" t="str">
        <f t="shared" si="903"/>
        <v/>
      </c>
      <c r="P6432">
        <f>IF($I6432&lt;&gt;"",$I6432,IF($E6432="SGD",1,IF($E6432="USD",Settings!$B$22,IF($E6432="HKD",Settings!$B$23,1))))</f>
        <v>1</v>
      </c>
      <c r="Q6432">
        <f t="shared" si="904"/>
        <v>0</v>
      </c>
      <c r="R6432">
        <f t="shared" si="905"/>
        <v>0</v>
      </c>
      <c r="S6432" t="str">
        <f t="shared" si="906"/>
        <v/>
      </c>
      <c r="T6432" t="str">
        <f t="shared" si="907"/>
        <v/>
      </c>
      <c r="U6432" t="str">
        <f t="shared" si="908"/>
        <v/>
      </c>
    </row>
    <row r="6433" spans="12:21" ht="15" customHeight="1" x14ac:dyDescent="0.15">
      <c r="L6433" s="244" t="str">
        <f t="shared" si="900"/>
        <v/>
      </c>
      <c r="M6433" s="245" t="str">
        <f t="shared" si="901"/>
        <v/>
      </c>
      <c r="N6433" s="244" t="str">
        <f t="shared" si="902"/>
        <v/>
      </c>
      <c r="O6433" s="244" t="str">
        <f t="shared" si="903"/>
        <v/>
      </c>
      <c r="P6433">
        <f>IF($I6433&lt;&gt;"",$I6433,IF($E6433="SGD",1,IF($E6433="USD",Settings!$B$22,IF($E6433="HKD",Settings!$B$23,1))))</f>
        <v>1</v>
      </c>
      <c r="Q6433">
        <f t="shared" si="904"/>
        <v>0</v>
      </c>
      <c r="R6433">
        <f t="shared" si="905"/>
        <v>0</v>
      </c>
      <c r="S6433" t="str">
        <f t="shared" si="906"/>
        <v/>
      </c>
      <c r="T6433" t="str">
        <f t="shared" si="907"/>
        <v/>
      </c>
      <c r="U6433" t="str">
        <f t="shared" si="908"/>
        <v/>
      </c>
    </row>
    <row r="6434" spans="12:21" ht="15" customHeight="1" x14ac:dyDescent="0.15">
      <c r="L6434" s="244" t="str">
        <f t="shared" si="900"/>
        <v/>
      </c>
      <c r="M6434" s="245" t="str">
        <f t="shared" si="901"/>
        <v/>
      </c>
      <c r="N6434" s="244" t="str">
        <f t="shared" si="902"/>
        <v/>
      </c>
      <c r="O6434" s="244" t="str">
        <f t="shared" si="903"/>
        <v/>
      </c>
      <c r="P6434">
        <f>IF($I6434&lt;&gt;"",$I6434,IF($E6434="SGD",1,IF($E6434="USD",Settings!$B$22,IF($E6434="HKD",Settings!$B$23,1))))</f>
        <v>1</v>
      </c>
      <c r="Q6434">
        <f t="shared" si="904"/>
        <v>0</v>
      </c>
      <c r="R6434">
        <f t="shared" si="905"/>
        <v>0</v>
      </c>
      <c r="S6434" t="str">
        <f t="shared" si="906"/>
        <v/>
      </c>
      <c r="T6434" t="str">
        <f t="shared" si="907"/>
        <v/>
      </c>
      <c r="U6434" t="str">
        <f t="shared" si="908"/>
        <v/>
      </c>
    </row>
    <row r="6435" spans="12:21" ht="15" customHeight="1" x14ac:dyDescent="0.15">
      <c r="L6435" s="244" t="str">
        <f t="shared" si="900"/>
        <v/>
      </c>
      <c r="M6435" s="245" t="str">
        <f t="shared" si="901"/>
        <v/>
      </c>
      <c r="N6435" s="244" t="str">
        <f t="shared" si="902"/>
        <v/>
      </c>
      <c r="O6435" s="244" t="str">
        <f t="shared" si="903"/>
        <v/>
      </c>
      <c r="P6435">
        <f>IF($I6435&lt;&gt;"",$I6435,IF($E6435="SGD",1,IF($E6435="USD",Settings!$B$22,IF($E6435="HKD",Settings!$B$23,1))))</f>
        <v>1</v>
      </c>
      <c r="Q6435">
        <f t="shared" si="904"/>
        <v>0</v>
      </c>
      <c r="R6435">
        <f t="shared" si="905"/>
        <v>0</v>
      </c>
      <c r="S6435" t="str">
        <f t="shared" si="906"/>
        <v/>
      </c>
      <c r="T6435" t="str">
        <f t="shared" si="907"/>
        <v/>
      </c>
      <c r="U6435" t="str">
        <f t="shared" si="908"/>
        <v/>
      </c>
    </row>
    <row r="6436" spans="12:21" ht="15" customHeight="1" x14ac:dyDescent="0.15">
      <c r="L6436" s="244" t="str">
        <f t="shared" si="900"/>
        <v/>
      </c>
      <c r="M6436" s="245" t="str">
        <f t="shared" si="901"/>
        <v/>
      </c>
      <c r="N6436" s="244" t="str">
        <f t="shared" si="902"/>
        <v/>
      </c>
      <c r="O6436" s="244" t="str">
        <f t="shared" si="903"/>
        <v/>
      </c>
      <c r="P6436">
        <f>IF($I6436&lt;&gt;"",$I6436,IF($E6436="SGD",1,IF($E6436="USD",Settings!$B$22,IF($E6436="HKD",Settings!$B$23,1))))</f>
        <v>1</v>
      </c>
      <c r="Q6436">
        <f t="shared" si="904"/>
        <v>0</v>
      </c>
      <c r="R6436">
        <f t="shared" si="905"/>
        <v>0</v>
      </c>
      <c r="S6436" t="str">
        <f t="shared" si="906"/>
        <v/>
      </c>
      <c r="T6436" t="str">
        <f t="shared" si="907"/>
        <v/>
      </c>
      <c r="U6436" t="str">
        <f t="shared" si="908"/>
        <v/>
      </c>
    </row>
    <row r="6437" spans="12:21" ht="15" customHeight="1" x14ac:dyDescent="0.15">
      <c r="L6437" s="244" t="str">
        <f t="shared" si="900"/>
        <v/>
      </c>
      <c r="M6437" s="245" t="str">
        <f t="shared" si="901"/>
        <v/>
      </c>
      <c r="N6437" s="244" t="str">
        <f t="shared" si="902"/>
        <v/>
      </c>
      <c r="O6437" s="244" t="str">
        <f t="shared" si="903"/>
        <v/>
      </c>
      <c r="P6437">
        <f>IF($I6437&lt;&gt;"",$I6437,IF($E6437="SGD",1,IF($E6437="USD",Settings!$B$22,IF($E6437="HKD",Settings!$B$23,1))))</f>
        <v>1</v>
      </c>
      <c r="Q6437">
        <f t="shared" si="904"/>
        <v>0</v>
      </c>
      <c r="R6437">
        <f t="shared" si="905"/>
        <v>0</v>
      </c>
      <c r="S6437" t="str">
        <f t="shared" si="906"/>
        <v/>
      </c>
      <c r="T6437" t="str">
        <f t="shared" si="907"/>
        <v/>
      </c>
      <c r="U6437" t="str">
        <f t="shared" si="908"/>
        <v/>
      </c>
    </row>
    <row r="6438" spans="12:21" ht="15" customHeight="1" x14ac:dyDescent="0.15">
      <c r="L6438" s="244" t="str">
        <f t="shared" si="900"/>
        <v/>
      </c>
      <c r="M6438" s="245" t="str">
        <f t="shared" si="901"/>
        <v/>
      </c>
      <c r="N6438" s="244" t="str">
        <f t="shared" si="902"/>
        <v/>
      </c>
      <c r="O6438" s="244" t="str">
        <f t="shared" si="903"/>
        <v/>
      </c>
      <c r="P6438">
        <f>IF($I6438&lt;&gt;"",$I6438,IF($E6438="SGD",1,IF($E6438="USD",Settings!$B$22,IF($E6438="HKD",Settings!$B$23,1))))</f>
        <v>1</v>
      </c>
      <c r="Q6438">
        <f t="shared" si="904"/>
        <v>0</v>
      </c>
      <c r="R6438">
        <f t="shared" si="905"/>
        <v>0</v>
      </c>
      <c r="S6438" t="str">
        <f t="shared" si="906"/>
        <v/>
      </c>
      <c r="T6438" t="str">
        <f t="shared" si="907"/>
        <v/>
      </c>
      <c r="U6438" t="str">
        <f t="shared" si="908"/>
        <v/>
      </c>
    </row>
    <row r="6439" spans="12:21" ht="15" customHeight="1" x14ac:dyDescent="0.15">
      <c r="L6439" s="244" t="str">
        <f t="shared" si="900"/>
        <v/>
      </c>
      <c r="M6439" s="245" t="str">
        <f t="shared" si="901"/>
        <v/>
      </c>
      <c r="N6439" s="244" t="str">
        <f t="shared" si="902"/>
        <v/>
      </c>
      <c r="O6439" s="244" t="str">
        <f t="shared" si="903"/>
        <v/>
      </c>
      <c r="P6439">
        <f>IF($I6439&lt;&gt;"",$I6439,IF($E6439="SGD",1,IF($E6439="USD",Settings!$B$22,IF($E6439="HKD",Settings!$B$23,1))))</f>
        <v>1</v>
      </c>
      <c r="Q6439">
        <f t="shared" si="904"/>
        <v>0</v>
      </c>
      <c r="R6439">
        <f t="shared" si="905"/>
        <v>0</v>
      </c>
      <c r="S6439" t="str">
        <f t="shared" si="906"/>
        <v/>
      </c>
      <c r="T6439" t="str">
        <f t="shared" si="907"/>
        <v/>
      </c>
      <c r="U6439" t="str">
        <f t="shared" si="908"/>
        <v/>
      </c>
    </row>
    <row r="6440" spans="12:21" ht="15" customHeight="1" x14ac:dyDescent="0.15">
      <c r="L6440" s="244" t="str">
        <f t="shared" si="900"/>
        <v/>
      </c>
      <c r="M6440" s="245" t="str">
        <f t="shared" si="901"/>
        <v/>
      </c>
      <c r="N6440" s="244" t="str">
        <f t="shared" si="902"/>
        <v/>
      </c>
      <c r="O6440" s="244" t="str">
        <f t="shared" si="903"/>
        <v/>
      </c>
      <c r="P6440">
        <f>IF($I6440&lt;&gt;"",$I6440,IF($E6440="SGD",1,IF($E6440="USD",Settings!$B$22,IF($E6440="HKD",Settings!$B$23,1))))</f>
        <v>1</v>
      </c>
      <c r="Q6440">
        <f t="shared" si="904"/>
        <v>0</v>
      </c>
      <c r="R6440">
        <f t="shared" si="905"/>
        <v>0</v>
      </c>
      <c r="S6440" t="str">
        <f t="shared" si="906"/>
        <v/>
      </c>
      <c r="T6440" t="str">
        <f t="shared" si="907"/>
        <v/>
      </c>
      <c r="U6440" t="str">
        <f t="shared" si="908"/>
        <v/>
      </c>
    </row>
    <row r="6441" spans="12:21" ht="15" customHeight="1" x14ac:dyDescent="0.15">
      <c r="L6441" s="244" t="str">
        <f t="shared" ref="L6441:L6504" si="909">IF(OR(B6441="",C6441="",E6441=""),"",B6441&amp;":"&amp;C6441&amp;":"&amp;E6441)</f>
        <v/>
      </c>
      <c r="M6441" s="245" t="str">
        <f t="shared" ref="M6441:M6504" si="910">IF(A6441="","",A6441*D6441)</f>
        <v/>
      </c>
      <c r="N6441" s="244" t="str">
        <f t="shared" ref="N6441:N6504" si="911">IF(A6441="","",IF(OR(A6441=1,A6441=0),J6441,0))</f>
        <v/>
      </c>
      <c r="O6441" s="244" t="str">
        <f t="shared" ref="O6441:O6504" si="912">IF(A6441="","",IF(A6441=-1,J6441,0))</f>
        <v/>
      </c>
      <c r="P6441">
        <f>IF($I6441&lt;&gt;"",$I6441,IF($E6441="SGD",1,IF($E6441="USD",Settings!$B$22,IF($E6441="HKD",Settings!$B$23,1))))</f>
        <v>1</v>
      </c>
      <c r="Q6441">
        <f t="shared" ref="Q6441:Q6504" si="913">IF($L6441="",0,($O6441-$N6441+IF($A6441=2,$J6441,0))*$P6441)</f>
        <v>0</v>
      </c>
      <c r="R6441">
        <f t="shared" ref="R6441:R6504" si="914">IF($L6441="",0,IF($A6441=2,$J6441*$P6441,0))</f>
        <v>0</v>
      </c>
      <c r="S6441" t="str">
        <f t="shared" si="906"/>
        <v/>
      </c>
      <c r="T6441" t="str">
        <f t="shared" si="907"/>
        <v/>
      </c>
      <c r="U6441" t="str">
        <f t="shared" si="908"/>
        <v/>
      </c>
    </row>
    <row r="6442" spans="12:21" ht="15" customHeight="1" x14ac:dyDescent="0.15">
      <c r="L6442" s="244" t="str">
        <f t="shared" si="909"/>
        <v/>
      </c>
      <c r="M6442" s="245" t="str">
        <f t="shared" si="910"/>
        <v/>
      </c>
      <c r="N6442" s="244" t="str">
        <f t="shared" si="911"/>
        <v/>
      </c>
      <c r="O6442" s="244" t="str">
        <f t="shared" si="912"/>
        <v/>
      </c>
      <c r="P6442">
        <f>IF($I6442&lt;&gt;"",$I6442,IF($E6442="SGD",1,IF($E6442="USD",Settings!$B$22,IF($E6442="HKD",Settings!$B$23,1))))</f>
        <v>1</v>
      </c>
      <c r="Q6442">
        <f t="shared" si="913"/>
        <v>0</v>
      </c>
      <c r="R6442">
        <f t="shared" si="914"/>
        <v>0</v>
      </c>
      <c r="S6442" t="str">
        <f t="shared" si="906"/>
        <v/>
      </c>
      <c r="T6442" t="str">
        <f t="shared" si="907"/>
        <v/>
      </c>
      <c r="U6442" t="str">
        <f t="shared" si="908"/>
        <v/>
      </c>
    </row>
    <row r="6443" spans="12:21" ht="15" customHeight="1" x14ac:dyDescent="0.15">
      <c r="L6443" s="244" t="str">
        <f t="shared" si="909"/>
        <v/>
      </c>
      <c r="M6443" s="245" t="str">
        <f t="shared" si="910"/>
        <v/>
      </c>
      <c r="N6443" s="244" t="str">
        <f t="shared" si="911"/>
        <v/>
      </c>
      <c r="O6443" s="244" t="str">
        <f t="shared" si="912"/>
        <v/>
      </c>
      <c r="P6443">
        <f>IF($I6443&lt;&gt;"",$I6443,IF($E6443="SGD",1,IF($E6443="USD",Settings!$B$22,IF($E6443="HKD",Settings!$B$23,1))))</f>
        <v>1</v>
      </c>
      <c r="Q6443">
        <f t="shared" si="913"/>
        <v>0</v>
      </c>
      <c r="R6443">
        <f t="shared" si="914"/>
        <v>0</v>
      </c>
      <c r="S6443" t="str">
        <f t="shared" si="906"/>
        <v/>
      </c>
      <c r="T6443" t="str">
        <f t="shared" si="907"/>
        <v/>
      </c>
      <c r="U6443" t="str">
        <f t="shared" si="908"/>
        <v/>
      </c>
    </row>
    <row r="6444" spans="12:21" ht="15" customHeight="1" x14ac:dyDescent="0.15">
      <c r="L6444" s="244" t="str">
        <f t="shared" si="909"/>
        <v/>
      </c>
      <c r="M6444" s="245" t="str">
        <f t="shared" si="910"/>
        <v/>
      </c>
      <c r="N6444" s="244" t="str">
        <f t="shared" si="911"/>
        <v/>
      </c>
      <c r="O6444" s="244" t="str">
        <f t="shared" si="912"/>
        <v/>
      </c>
      <c r="P6444">
        <f>IF($I6444&lt;&gt;"",$I6444,IF($E6444="SGD",1,IF($E6444="USD",Settings!$B$22,IF($E6444="HKD",Settings!$B$23,1))))</f>
        <v>1</v>
      </c>
      <c r="Q6444">
        <f t="shared" si="913"/>
        <v>0</v>
      </c>
      <c r="R6444">
        <f t="shared" si="914"/>
        <v>0</v>
      </c>
      <c r="S6444" t="str">
        <f t="shared" si="906"/>
        <v/>
      </c>
      <c r="T6444" t="str">
        <f t="shared" si="907"/>
        <v/>
      </c>
      <c r="U6444" t="str">
        <f t="shared" si="908"/>
        <v/>
      </c>
    </row>
    <row r="6445" spans="12:21" ht="15" customHeight="1" x14ac:dyDescent="0.15">
      <c r="L6445" s="244" t="str">
        <f t="shared" si="909"/>
        <v/>
      </c>
      <c r="M6445" s="245" t="str">
        <f t="shared" si="910"/>
        <v/>
      </c>
      <c r="N6445" s="244" t="str">
        <f t="shared" si="911"/>
        <v/>
      </c>
      <c r="O6445" s="244" t="str">
        <f t="shared" si="912"/>
        <v/>
      </c>
      <c r="P6445">
        <f>IF($I6445&lt;&gt;"",$I6445,IF($E6445="SGD",1,IF($E6445="USD",Settings!$B$22,IF($E6445="HKD",Settings!$B$23,1))))</f>
        <v>1</v>
      </c>
      <c r="Q6445">
        <f t="shared" si="913"/>
        <v>0</v>
      </c>
      <c r="R6445">
        <f t="shared" si="914"/>
        <v>0</v>
      </c>
      <c r="S6445" t="str">
        <f t="shared" si="906"/>
        <v/>
      </c>
      <c r="T6445" t="str">
        <f t="shared" si="907"/>
        <v/>
      </c>
      <c r="U6445" t="str">
        <f t="shared" si="908"/>
        <v/>
      </c>
    </row>
    <row r="6446" spans="12:21" ht="15" customHeight="1" x14ac:dyDescent="0.15">
      <c r="L6446" s="244" t="str">
        <f t="shared" si="909"/>
        <v/>
      </c>
      <c r="M6446" s="245" t="str">
        <f t="shared" si="910"/>
        <v/>
      </c>
      <c r="N6446" s="244" t="str">
        <f t="shared" si="911"/>
        <v/>
      </c>
      <c r="O6446" s="244" t="str">
        <f t="shared" si="912"/>
        <v/>
      </c>
      <c r="P6446">
        <f>IF($I6446&lt;&gt;"",$I6446,IF($E6446="SGD",1,IF($E6446="USD",Settings!$B$22,IF($E6446="HKD",Settings!$B$23,1))))</f>
        <v>1</v>
      </c>
      <c r="Q6446">
        <f t="shared" si="913"/>
        <v>0</v>
      </c>
      <c r="R6446">
        <f t="shared" si="914"/>
        <v>0</v>
      </c>
      <c r="S6446" t="str">
        <f t="shared" si="906"/>
        <v/>
      </c>
      <c r="T6446" t="str">
        <f t="shared" si="907"/>
        <v/>
      </c>
      <c r="U6446" t="str">
        <f t="shared" si="908"/>
        <v/>
      </c>
    </row>
    <row r="6447" spans="12:21" ht="15" customHeight="1" x14ac:dyDescent="0.15">
      <c r="L6447" s="244" t="str">
        <f t="shared" si="909"/>
        <v/>
      </c>
      <c r="M6447" s="245" t="str">
        <f t="shared" si="910"/>
        <v/>
      </c>
      <c r="N6447" s="244" t="str">
        <f t="shared" si="911"/>
        <v/>
      </c>
      <c r="O6447" s="244" t="str">
        <f t="shared" si="912"/>
        <v/>
      </c>
      <c r="P6447">
        <f>IF($I6447&lt;&gt;"",$I6447,IF($E6447="SGD",1,IF($E6447="USD",Settings!$B$22,IF($E6447="HKD",Settings!$B$23,1))))</f>
        <v>1</v>
      </c>
      <c r="Q6447">
        <f t="shared" si="913"/>
        <v>0</v>
      </c>
      <c r="R6447">
        <f t="shared" si="914"/>
        <v>0</v>
      </c>
      <c r="S6447" t="str">
        <f t="shared" si="906"/>
        <v/>
      </c>
      <c r="T6447" t="str">
        <f t="shared" si="907"/>
        <v/>
      </c>
      <c r="U6447" t="str">
        <f t="shared" si="908"/>
        <v/>
      </c>
    </row>
    <row r="6448" spans="12:21" ht="15" customHeight="1" x14ac:dyDescent="0.15">
      <c r="L6448" s="244" t="str">
        <f t="shared" si="909"/>
        <v/>
      </c>
      <c r="M6448" s="245" t="str">
        <f t="shared" si="910"/>
        <v/>
      </c>
      <c r="N6448" s="244" t="str">
        <f t="shared" si="911"/>
        <v/>
      </c>
      <c r="O6448" s="244" t="str">
        <f t="shared" si="912"/>
        <v/>
      </c>
      <c r="P6448">
        <f>IF($I6448&lt;&gt;"",$I6448,IF($E6448="SGD",1,IF($E6448="USD",Settings!$B$22,IF($E6448="HKD",Settings!$B$23,1))))</f>
        <v>1</v>
      </c>
      <c r="Q6448">
        <f t="shared" si="913"/>
        <v>0</v>
      </c>
      <c r="R6448">
        <f t="shared" si="914"/>
        <v>0</v>
      </c>
      <c r="S6448" t="str">
        <f t="shared" si="906"/>
        <v/>
      </c>
      <c r="T6448" t="str">
        <f t="shared" si="907"/>
        <v/>
      </c>
      <c r="U6448" t="str">
        <f t="shared" si="908"/>
        <v/>
      </c>
    </row>
    <row r="6449" spans="12:21" ht="15" customHeight="1" x14ac:dyDescent="0.15">
      <c r="L6449" s="244" t="str">
        <f t="shared" si="909"/>
        <v/>
      </c>
      <c r="M6449" s="245" t="str">
        <f t="shared" si="910"/>
        <v/>
      </c>
      <c r="N6449" s="244" t="str">
        <f t="shared" si="911"/>
        <v/>
      </c>
      <c r="O6449" s="244" t="str">
        <f t="shared" si="912"/>
        <v/>
      </c>
      <c r="P6449">
        <f>IF($I6449&lt;&gt;"",$I6449,IF($E6449="SGD",1,IF($E6449="USD",Settings!$B$22,IF($E6449="HKD",Settings!$B$23,1))))</f>
        <v>1</v>
      </c>
      <c r="Q6449">
        <f t="shared" si="913"/>
        <v>0</v>
      </c>
      <c r="R6449">
        <f t="shared" si="914"/>
        <v>0</v>
      </c>
      <c r="S6449" t="str">
        <f t="shared" si="906"/>
        <v/>
      </c>
      <c r="T6449" t="str">
        <f t="shared" si="907"/>
        <v/>
      </c>
      <c r="U6449" t="str">
        <f t="shared" si="908"/>
        <v/>
      </c>
    </row>
    <row r="6450" spans="12:21" ht="15" customHeight="1" x14ac:dyDescent="0.15">
      <c r="L6450" s="244" t="str">
        <f t="shared" si="909"/>
        <v/>
      </c>
      <c r="M6450" s="245" t="str">
        <f t="shared" si="910"/>
        <v/>
      </c>
      <c r="N6450" s="244" t="str">
        <f t="shared" si="911"/>
        <v/>
      </c>
      <c r="O6450" s="244" t="str">
        <f t="shared" si="912"/>
        <v/>
      </c>
      <c r="P6450">
        <f>IF($I6450&lt;&gt;"",$I6450,IF($E6450="SGD",1,IF($E6450="USD",Settings!$B$22,IF($E6450="HKD",Settings!$B$23,1))))</f>
        <v>1</v>
      </c>
      <c r="Q6450">
        <f t="shared" si="913"/>
        <v>0</v>
      </c>
      <c r="R6450">
        <f t="shared" si="914"/>
        <v>0</v>
      </c>
      <c r="S6450" t="str">
        <f t="shared" si="906"/>
        <v/>
      </c>
      <c r="T6450" t="str">
        <f t="shared" si="907"/>
        <v/>
      </c>
      <c r="U6450" t="str">
        <f t="shared" si="908"/>
        <v/>
      </c>
    </row>
    <row r="6451" spans="12:21" ht="15" customHeight="1" x14ac:dyDescent="0.15">
      <c r="L6451" s="244" t="str">
        <f t="shared" si="909"/>
        <v/>
      </c>
      <c r="M6451" s="245" t="str">
        <f t="shared" si="910"/>
        <v/>
      </c>
      <c r="N6451" s="244" t="str">
        <f t="shared" si="911"/>
        <v/>
      </c>
      <c r="O6451" s="244" t="str">
        <f t="shared" si="912"/>
        <v/>
      </c>
      <c r="P6451">
        <f>IF($I6451&lt;&gt;"",$I6451,IF($E6451="SGD",1,IF($E6451="USD",Settings!$B$22,IF($E6451="HKD",Settings!$B$23,1))))</f>
        <v>1</v>
      </c>
      <c r="Q6451">
        <f t="shared" si="913"/>
        <v>0</v>
      </c>
      <c r="R6451">
        <f t="shared" si="914"/>
        <v>0</v>
      </c>
      <c r="S6451" t="str">
        <f t="shared" si="906"/>
        <v/>
      </c>
      <c r="T6451" t="str">
        <f t="shared" si="907"/>
        <v/>
      </c>
      <c r="U6451" t="str">
        <f t="shared" si="908"/>
        <v/>
      </c>
    </row>
    <row r="6452" spans="12:21" ht="15" customHeight="1" x14ac:dyDescent="0.15">
      <c r="L6452" s="244" t="str">
        <f t="shared" si="909"/>
        <v/>
      </c>
      <c r="M6452" s="245" t="str">
        <f t="shared" si="910"/>
        <v/>
      </c>
      <c r="N6452" s="244" t="str">
        <f t="shared" si="911"/>
        <v/>
      </c>
      <c r="O6452" s="244" t="str">
        <f t="shared" si="912"/>
        <v/>
      </c>
      <c r="P6452">
        <f>IF($I6452&lt;&gt;"",$I6452,IF($E6452="SGD",1,IF($E6452="USD",Settings!$B$22,IF($E6452="HKD",Settings!$B$23,1))))</f>
        <v>1</v>
      </c>
      <c r="Q6452">
        <f t="shared" si="913"/>
        <v>0</v>
      </c>
      <c r="R6452">
        <f t="shared" si="914"/>
        <v>0</v>
      </c>
      <c r="S6452" t="str">
        <f t="shared" si="906"/>
        <v/>
      </c>
      <c r="T6452" t="str">
        <f t="shared" si="907"/>
        <v/>
      </c>
      <c r="U6452" t="str">
        <f t="shared" si="908"/>
        <v/>
      </c>
    </row>
    <row r="6453" spans="12:21" ht="15" customHeight="1" x14ac:dyDescent="0.15">
      <c r="L6453" s="244" t="str">
        <f t="shared" si="909"/>
        <v/>
      </c>
      <c r="M6453" s="245" t="str">
        <f t="shared" si="910"/>
        <v/>
      </c>
      <c r="N6453" s="244" t="str">
        <f t="shared" si="911"/>
        <v/>
      </c>
      <c r="O6453" s="244" t="str">
        <f t="shared" si="912"/>
        <v/>
      </c>
      <c r="P6453">
        <f>IF($I6453&lt;&gt;"",$I6453,IF($E6453="SGD",1,IF($E6453="USD",Settings!$B$22,IF($E6453="HKD",Settings!$B$23,1))))</f>
        <v>1</v>
      </c>
      <c r="Q6453">
        <f t="shared" si="913"/>
        <v>0</v>
      </c>
      <c r="R6453">
        <f t="shared" si="914"/>
        <v>0</v>
      </c>
      <c r="S6453" t="str">
        <f t="shared" si="906"/>
        <v/>
      </c>
      <c r="T6453" t="str">
        <f t="shared" si="907"/>
        <v/>
      </c>
      <c r="U6453" t="str">
        <f t="shared" si="908"/>
        <v/>
      </c>
    </row>
    <row r="6454" spans="12:21" ht="15" customHeight="1" x14ac:dyDescent="0.15">
      <c r="L6454" s="244" t="str">
        <f t="shared" si="909"/>
        <v/>
      </c>
      <c r="M6454" s="245" t="str">
        <f t="shared" si="910"/>
        <v/>
      </c>
      <c r="N6454" s="244" t="str">
        <f t="shared" si="911"/>
        <v/>
      </c>
      <c r="O6454" s="244" t="str">
        <f t="shared" si="912"/>
        <v/>
      </c>
      <c r="P6454">
        <f>IF($I6454&lt;&gt;"",$I6454,IF($E6454="SGD",1,IF($E6454="USD",Settings!$B$22,IF($E6454="HKD",Settings!$B$23,1))))</f>
        <v>1</v>
      </c>
      <c r="Q6454">
        <f t="shared" si="913"/>
        <v>0</v>
      </c>
      <c r="R6454">
        <f t="shared" si="914"/>
        <v>0</v>
      </c>
      <c r="S6454" t="str">
        <f t="shared" si="906"/>
        <v/>
      </c>
      <c r="T6454" t="str">
        <f t="shared" si="907"/>
        <v/>
      </c>
      <c r="U6454" t="str">
        <f t="shared" si="908"/>
        <v/>
      </c>
    </row>
    <row r="6455" spans="12:21" ht="15" customHeight="1" x14ac:dyDescent="0.15">
      <c r="L6455" s="244" t="str">
        <f t="shared" si="909"/>
        <v/>
      </c>
      <c r="M6455" s="245" t="str">
        <f t="shared" si="910"/>
        <v/>
      </c>
      <c r="N6455" s="244" t="str">
        <f t="shared" si="911"/>
        <v/>
      </c>
      <c r="O6455" s="244" t="str">
        <f t="shared" si="912"/>
        <v/>
      </c>
      <c r="P6455">
        <f>IF($I6455&lt;&gt;"",$I6455,IF($E6455="SGD",1,IF($E6455="USD",Settings!$B$22,IF($E6455="HKD",Settings!$B$23,1))))</f>
        <v>1</v>
      </c>
      <c r="Q6455">
        <f t="shared" si="913"/>
        <v>0</v>
      </c>
      <c r="R6455">
        <f t="shared" si="914"/>
        <v>0</v>
      </c>
      <c r="S6455" t="str">
        <f t="shared" si="906"/>
        <v/>
      </c>
      <c r="T6455" t="str">
        <f t="shared" si="907"/>
        <v/>
      </c>
      <c r="U6455" t="str">
        <f t="shared" si="908"/>
        <v/>
      </c>
    </row>
    <row r="6456" spans="12:21" ht="15" customHeight="1" x14ac:dyDescent="0.15">
      <c r="L6456" s="244" t="str">
        <f t="shared" si="909"/>
        <v/>
      </c>
      <c r="M6456" s="245" t="str">
        <f t="shared" si="910"/>
        <v/>
      </c>
      <c r="N6456" s="244" t="str">
        <f t="shared" si="911"/>
        <v/>
      </c>
      <c r="O6456" s="244" t="str">
        <f t="shared" si="912"/>
        <v/>
      </c>
      <c r="P6456">
        <f>IF($I6456&lt;&gt;"",$I6456,IF($E6456="SGD",1,IF($E6456="USD",Settings!$B$22,IF($E6456="HKD",Settings!$B$23,1))))</f>
        <v>1</v>
      </c>
      <c r="Q6456">
        <f t="shared" si="913"/>
        <v>0</v>
      </c>
      <c r="R6456">
        <f t="shared" si="914"/>
        <v>0</v>
      </c>
      <c r="S6456" t="str">
        <f t="shared" si="906"/>
        <v/>
      </c>
      <c r="T6456" t="str">
        <f t="shared" si="907"/>
        <v/>
      </c>
      <c r="U6456" t="str">
        <f t="shared" si="908"/>
        <v/>
      </c>
    </row>
    <row r="6457" spans="12:21" ht="15" customHeight="1" x14ac:dyDescent="0.15">
      <c r="L6457" s="244" t="str">
        <f t="shared" si="909"/>
        <v/>
      </c>
      <c r="M6457" s="245" t="str">
        <f t="shared" si="910"/>
        <v/>
      </c>
      <c r="N6457" s="244" t="str">
        <f t="shared" si="911"/>
        <v/>
      </c>
      <c r="O6457" s="244" t="str">
        <f t="shared" si="912"/>
        <v/>
      </c>
      <c r="P6457">
        <f>IF($I6457&lt;&gt;"",$I6457,IF($E6457="SGD",1,IF($E6457="USD",Settings!$B$22,IF($E6457="HKD",Settings!$B$23,1))))</f>
        <v>1</v>
      </c>
      <c r="Q6457">
        <f t="shared" si="913"/>
        <v>0</v>
      </c>
      <c r="R6457">
        <f t="shared" si="914"/>
        <v>0</v>
      </c>
      <c r="S6457" t="str">
        <f t="shared" si="906"/>
        <v/>
      </c>
      <c r="T6457" t="str">
        <f t="shared" si="907"/>
        <v/>
      </c>
      <c r="U6457" t="str">
        <f t="shared" si="908"/>
        <v/>
      </c>
    </row>
    <row r="6458" spans="12:21" ht="15" customHeight="1" x14ac:dyDescent="0.15">
      <c r="L6458" s="244" t="str">
        <f t="shared" si="909"/>
        <v/>
      </c>
      <c r="M6458" s="245" t="str">
        <f t="shared" si="910"/>
        <v/>
      </c>
      <c r="N6458" s="244" t="str">
        <f t="shared" si="911"/>
        <v/>
      </c>
      <c r="O6458" s="244" t="str">
        <f t="shared" si="912"/>
        <v/>
      </c>
      <c r="P6458">
        <f>IF($I6458&lt;&gt;"",$I6458,IF($E6458="SGD",1,IF($E6458="USD",Settings!$B$22,IF($E6458="HKD",Settings!$B$23,1))))</f>
        <v>1</v>
      </c>
      <c r="Q6458">
        <f t="shared" si="913"/>
        <v>0</v>
      </c>
      <c r="R6458">
        <f t="shared" si="914"/>
        <v>0</v>
      </c>
      <c r="S6458" t="str">
        <f t="shared" si="906"/>
        <v/>
      </c>
      <c r="T6458" t="str">
        <f t="shared" si="907"/>
        <v/>
      </c>
      <c r="U6458" t="str">
        <f t="shared" si="908"/>
        <v/>
      </c>
    </row>
    <row r="6459" spans="12:21" ht="15" customHeight="1" x14ac:dyDescent="0.15">
      <c r="L6459" s="244" t="str">
        <f t="shared" si="909"/>
        <v/>
      </c>
      <c r="M6459" s="245" t="str">
        <f t="shared" si="910"/>
        <v/>
      </c>
      <c r="N6459" s="244" t="str">
        <f t="shared" si="911"/>
        <v/>
      </c>
      <c r="O6459" s="244" t="str">
        <f t="shared" si="912"/>
        <v/>
      </c>
      <c r="P6459">
        <f>IF($I6459&lt;&gt;"",$I6459,IF($E6459="SGD",1,IF($E6459="USD",Settings!$B$22,IF($E6459="HKD",Settings!$B$23,1))))</f>
        <v>1</v>
      </c>
      <c r="Q6459">
        <f t="shared" si="913"/>
        <v>0</v>
      </c>
      <c r="R6459">
        <f t="shared" si="914"/>
        <v>0</v>
      </c>
      <c r="S6459" t="str">
        <f t="shared" si="906"/>
        <v/>
      </c>
      <c r="T6459" t="str">
        <f t="shared" si="907"/>
        <v/>
      </c>
      <c r="U6459" t="str">
        <f t="shared" si="908"/>
        <v/>
      </c>
    </row>
    <row r="6460" spans="12:21" ht="15" customHeight="1" x14ac:dyDescent="0.15">
      <c r="L6460" s="244" t="str">
        <f t="shared" si="909"/>
        <v/>
      </c>
      <c r="M6460" s="245" t="str">
        <f t="shared" si="910"/>
        <v/>
      </c>
      <c r="N6460" s="244" t="str">
        <f t="shared" si="911"/>
        <v/>
      </c>
      <c r="O6460" s="244" t="str">
        <f t="shared" si="912"/>
        <v/>
      </c>
      <c r="P6460">
        <f>IF($I6460&lt;&gt;"",$I6460,IF($E6460="SGD",1,IF($E6460="USD",Settings!$B$22,IF($E6460="HKD",Settings!$B$23,1))))</f>
        <v>1</v>
      </c>
      <c r="Q6460">
        <f t="shared" si="913"/>
        <v>0</v>
      </c>
      <c r="R6460">
        <f t="shared" si="914"/>
        <v>0</v>
      </c>
      <c r="S6460" t="str">
        <f t="shared" si="906"/>
        <v/>
      </c>
      <c r="T6460" t="str">
        <f t="shared" si="907"/>
        <v/>
      </c>
      <c r="U6460" t="str">
        <f t="shared" si="908"/>
        <v/>
      </c>
    </row>
    <row r="6461" spans="12:21" ht="15" customHeight="1" x14ac:dyDescent="0.15">
      <c r="L6461" s="244" t="str">
        <f t="shared" si="909"/>
        <v/>
      </c>
      <c r="M6461" s="245" t="str">
        <f t="shared" si="910"/>
        <v/>
      </c>
      <c r="N6461" s="244" t="str">
        <f t="shared" si="911"/>
        <v/>
      </c>
      <c r="O6461" s="244" t="str">
        <f t="shared" si="912"/>
        <v/>
      </c>
      <c r="P6461">
        <f>IF($I6461&lt;&gt;"",$I6461,IF($E6461="SGD",1,IF($E6461="USD",Settings!$B$22,IF($E6461="HKD",Settings!$B$23,1))))</f>
        <v>1</v>
      </c>
      <c r="Q6461">
        <f t="shared" si="913"/>
        <v>0</v>
      </c>
      <c r="R6461">
        <f t="shared" si="914"/>
        <v>0</v>
      </c>
      <c r="S6461" t="str">
        <f t="shared" si="906"/>
        <v/>
      </c>
      <c r="T6461" t="str">
        <f t="shared" si="907"/>
        <v/>
      </c>
      <c r="U6461" t="str">
        <f t="shared" si="908"/>
        <v/>
      </c>
    </row>
    <row r="6462" spans="12:21" ht="15" customHeight="1" x14ac:dyDescent="0.15">
      <c r="L6462" s="244" t="str">
        <f t="shared" si="909"/>
        <v/>
      </c>
      <c r="M6462" s="245" t="str">
        <f t="shared" si="910"/>
        <v/>
      </c>
      <c r="N6462" s="244" t="str">
        <f t="shared" si="911"/>
        <v/>
      </c>
      <c r="O6462" s="244" t="str">
        <f t="shared" si="912"/>
        <v/>
      </c>
      <c r="P6462">
        <f>IF($I6462&lt;&gt;"",$I6462,IF($E6462="SGD",1,IF($E6462="USD",Settings!$B$22,IF($E6462="HKD",Settings!$B$23,1))))</f>
        <v>1</v>
      </c>
      <c r="Q6462">
        <f t="shared" si="913"/>
        <v>0</v>
      </c>
      <c r="R6462">
        <f t="shared" si="914"/>
        <v>0</v>
      </c>
      <c r="S6462" t="str">
        <f t="shared" si="906"/>
        <v/>
      </c>
      <c r="T6462" t="str">
        <f t="shared" si="907"/>
        <v/>
      </c>
      <c r="U6462" t="str">
        <f t="shared" si="908"/>
        <v/>
      </c>
    </row>
    <row r="6463" spans="12:21" ht="15" customHeight="1" x14ac:dyDescent="0.15">
      <c r="L6463" s="244" t="str">
        <f t="shared" si="909"/>
        <v/>
      </c>
      <c r="M6463" s="245" t="str">
        <f t="shared" si="910"/>
        <v/>
      </c>
      <c r="N6463" s="244" t="str">
        <f t="shared" si="911"/>
        <v/>
      </c>
      <c r="O6463" s="244" t="str">
        <f t="shared" si="912"/>
        <v/>
      </c>
      <c r="P6463">
        <f>IF($I6463&lt;&gt;"",$I6463,IF($E6463="SGD",1,IF($E6463="USD",Settings!$B$22,IF($E6463="HKD",Settings!$B$23,1))))</f>
        <v>1</v>
      </c>
      <c r="Q6463">
        <f t="shared" si="913"/>
        <v>0</v>
      </c>
      <c r="R6463">
        <f t="shared" si="914"/>
        <v>0</v>
      </c>
      <c r="S6463" t="str">
        <f t="shared" si="906"/>
        <v/>
      </c>
      <c r="T6463" t="str">
        <f t="shared" si="907"/>
        <v/>
      </c>
      <c r="U6463" t="str">
        <f t="shared" si="908"/>
        <v/>
      </c>
    </row>
    <row r="6464" spans="12:21" ht="15" customHeight="1" x14ac:dyDescent="0.15">
      <c r="L6464" s="244" t="str">
        <f t="shared" si="909"/>
        <v/>
      </c>
      <c r="M6464" s="245" t="str">
        <f t="shared" si="910"/>
        <v/>
      </c>
      <c r="N6464" s="244" t="str">
        <f t="shared" si="911"/>
        <v/>
      </c>
      <c r="O6464" s="244" t="str">
        <f t="shared" si="912"/>
        <v/>
      </c>
      <c r="P6464">
        <f>IF($I6464&lt;&gt;"",$I6464,IF($E6464="SGD",1,IF($E6464="USD",Settings!$B$22,IF($E6464="HKD",Settings!$B$23,1))))</f>
        <v>1</v>
      </c>
      <c r="Q6464">
        <f t="shared" si="913"/>
        <v>0</v>
      </c>
      <c r="R6464">
        <f t="shared" si="914"/>
        <v>0</v>
      </c>
      <c r="S6464" t="str">
        <f t="shared" si="906"/>
        <v/>
      </c>
      <c r="T6464" t="str">
        <f t="shared" si="907"/>
        <v/>
      </c>
      <c r="U6464" t="str">
        <f t="shared" si="908"/>
        <v/>
      </c>
    </row>
    <row r="6465" spans="12:21" ht="15" customHeight="1" x14ac:dyDescent="0.15">
      <c r="L6465" s="244" t="str">
        <f t="shared" si="909"/>
        <v/>
      </c>
      <c r="M6465" s="245" t="str">
        <f t="shared" si="910"/>
        <v/>
      </c>
      <c r="N6465" s="244" t="str">
        <f t="shared" si="911"/>
        <v/>
      </c>
      <c r="O6465" s="244" t="str">
        <f t="shared" si="912"/>
        <v/>
      </c>
      <c r="P6465">
        <f>IF($I6465&lt;&gt;"",$I6465,IF($E6465="SGD",1,IF($E6465="USD",Settings!$B$22,IF($E6465="HKD",Settings!$B$23,1))))</f>
        <v>1</v>
      </c>
      <c r="Q6465">
        <f t="shared" si="913"/>
        <v>0</v>
      </c>
      <c r="R6465">
        <f t="shared" si="914"/>
        <v>0</v>
      </c>
      <c r="S6465" t="str">
        <f t="shared" si="906"/>
        <v/>
      </c>
      <c r="T6465" t="str">
        <f t="shared" si="907"/>
        <v/>
      </c>
      <c r="U6465" t="str">
        <f t="shared" si="908"/>
        <v/>
      </c>
    </row>
    <row r="6466" spans="12:21" ht="15" customHeight="1" x14ac:dyDescent="0.15">
      <c r="L6466" s="244" t="str">
        <f t="shared" si="909"/>
        <v/>
      </c>
      <c r="M6466" s="245" t="str">
        <f t="shared" si="910"/>
        <v/>
      </c>
      <c r="N6466" s="244" t="str">
        <f t="shared" si="911"/>
        <v/>
      </c>
      <c r="O6466" s="244" t="str">
        <f t="shared" si="912"/>
        <v/>
      </c>
      <c r="P6466">
        <f>IF($I6466&lt;&gt;"",$I6466,IF($E6466="SGD",1,IF($E6466="USD",Settings!$B$22,IF($E6466="HKD",Settings!$B$23,1))))</f>
        <v>1</v>
      </c>
      <c r="Q6466">
        <f t="shared" si="913"/>
        <v>0</v>
      </c>
      <c r="R6466">
        <f t="shared" si="914"/>
        <v>0</v>
      </c>
      <c r="S6466" t="str">
        <f t="shared" ref="S6466:S6529" si="915">IF(L6466="","",SUMIFS($M:$M,$L:$L,L6466,$T:$T,"&lt;="&amp;T6466))</f>
        <v/>
      </c>
      <c r="T6466" t="str">
        <f t="shared" ref="T6466:T6529" si="916">IF(L6466="","",INT(G6466)*100000+ROW())</f>
        <v/>
      </c>
      <c r="U6466" t="str">
        <f t="shared" ref="U6466:U6529" si="917">IF(L6466="","",IF(AND(COUNTIFS($L:$L,L6466,$S:$S,"&gt;-0.000001",$S:$S,"&lt;0.000001",$T:$T,"&gt;"&amp;T6466)=0,ABS(S6466)&gt;0.000001),1,0))</f>
        <v/>
      </c>
    </row>
    <row r="6467" spans="12:21" ht="15" customHeight="1" x14ac:dyDescent="0.15">
      <c r="L6467" s="244" t="str">
        <f t="shared" si="909"/>
        <v/>
      </c>
      <c r="M6467" s="245" t="str">
        <f t="shared" si="910"/>
        <v/>
      </c>
      <c r="N6467" s="244" t="str">
        <f t="shared" si="911"/>
        <v/>
      </c>
      <c r="O6467" s="244" t="str">
        <f t="shared" si="912"/>
        <v/>
      </c>
      <c r="P6467">
        <f>IF($I6467&lt;&gt;"",$I6467,IF($E6467="SGD",1,IF($E6467="USD",Settings!$B$22,IF($E6467="HKD",Settings!$B$23,1))))</f>
        <v>1</v>
      </c>
      <c r="Q6467">
        <f t="shared" si="913"/>
        <v>0</v>
      </c>
      <c r="R6467">
        <f t="shared" si="914"/>
        <v>0</v>
      </c>
      <c r="S6467" t="str">
        <f t="shared" si="915"/>
        <v/>
      </c>
      <c r="T6467" t="str">
        <f t="shared" si="916"/>
        <v/>
      </c>
      <c r="U6467" t="str">
        <f t="shared" si="917"/>
        <v/>
      </c>
    </row>
    <row r="6468" spans="12:21" ht="15" customHeight="1" x14ac:dyDescent="0.15">
      <c r="L6468" s="244" t="str">
        <f t="shared" si="909"/>
        <v/>
      </c>
      <c r="M6468" s="245" t="str">
        <f t="shared" si="910"/>
        <v/>
      </c>
      <c r="N6468" s="244" t="str">
        <f t="shared" si="911"/>
        <v/>
      </c>
      <c r="O6468" s="244" t="str">
        <f t="shared" si="912"/>
        <v/>
      </c>
      <c r="P6468">
        <f>IF($I6468&lt;&gt;"",$I6468,IF($E6468="SGD",1,IF($E6468="USD",Settings!$B$22,IF($E6468="HKD",Settings!$B$23,1))))</f>
        <v>1</v>
      </c>
      <c r="Q6468">
        <f t="shared" si="913"/>
        <v>0</v>
      </c>
      <c r="R6468">
        <f t="shared" si="914"/>
        <v>0</v>
      </c>
      <c r="S6468" t="str">
        <f t="shared" si="915"/>
        <v/>
      </c>
      <c r="T6468" t="str">
        <f t="shared" si="916"/>
        <v/>
      </c>
      <c r="U6468" t="str">
        <f t="shared" si="917"/>
        <v/>
      </c>
    </row>
    <row r="6469" spans="12:21" ht="15" customHeight="1" x14ac:dyDescent="0.15">
      <c r="L6469" s="244" t="str">
        <f t="shared" si="909"/>
        <v/>
      </c>
      <c r="M6469" s="245" t="str">
        <f t="shared" si="910"/>
        <v/>
      </c>
      <c r="N6469" s="244" t="str">
        <f t="shared" si="911"/>
        <v/>
      </c>
      <c r="O6469" s="244" t="str">
        <f t="shared" si="912"/>
        <v/>
      </c>
      <c r="P6469">
        <f>IF($I6469&lt;&gt;"",$I6469,IF($E6469="SGD",1,IF($E6469="USD",Settings!$B$22,IF($E6469="HKD",Settings!$B$23,1))))</f>
        <v>1</v>
      </c>
      <c r="Q6469">
        <f t="shared" si="913"/>
        <v>0</v>
      </c>
      <c r="R6469">
        <f t="shared" si="914"/>
        <v>0</v>
      </c>
      <c r="S6469" t="str">
        <f t="shared" si="915"/>
        <v/>
      </c>
      <c r="T6469" t="str">
        <f t="shared" si="916"/>
        <v/>
      </c>
      <c r="U6469" t="str">
        <f t="shared" si="917"/>
        <v/>
      </c>
    </row>
    <row r="6470" spans="12:21" ht="15" customHeight="1" x14ac:dyDescent="0.15">
      <c r="L6470" s="244" t="str">
        <f t="shared" si="909"/>
        <v/>
      </c>
      <c r="M6470" s="245" t="str">
        <f t="shared" si="910"/>
        <v/>
      </c>
      <c r="N6470" s="244" t="str">
        <f t="shared" si="911"/>
        <v/>
      </c>
      <c r="O6470" s="244" t="str">
        <f t="shared" si="912"/>
        <v/>
      </c>
      <c r="P6470">
        <f>IF($I6470&lt;&gt;"",$I6470,IF($E6470="SGD",1,IF($E6470="USD",Settings!$B$22,IF($E6470="HKD",Settings!$B$23,1))))</f>
        <v>1</v>
      </c>
      <c r="Q6470">
        <f t="shared" si="913"/>
        <v>0</v>
      </c>
      <c r="R6470">
        <f t="shared" si="914"/>
        <v>0</v>
      </c>
      <c r="S6470" t="str">
        <f t="shared" si="915"/>
        <v/>
      </c>
      <c r="T6470" t="str">
        <f t="shared" si="916"/>
        <v/>
      </c>
      <c r="U6470" t="str">
        <f t="shared" si="917"/>
        <v/>
      </c>
    </row>
    <row r="6471" spans="12:21" ht="15" customHeight="1" x14ac:dyDescent="0.15">
      <c r="L6471" s="244" t="str">
        <f t="shared" si="909"/>
        <v/>
      </c>
      <c r="M6471" s="245" t="str">
        <f t="shared" si="910"/>
        <v/>
      </c>
      <c r="N6471" s="244" t="str">
        <f t="shared" si="911"/>
        <v/>
      </c>
      <c r="O6471" s="244" t="str">
        <f t="shared" si="912"/>
        <v/>
      </c>
      <c r="P6471">
        <f>IF($I6471&lt;&gt;"",$I6471,IF($E6471="SGD",1,IF($E6471="USD",Settings!$B$22,IF($E6471="HKD",Settings!$B$23,1))))</f>
        <v>1</v>
      </c>
      <c r="Q6471">
        <f t="shared" si="913"/>
        <v>0</v>
      </c>
      <c r="R6471">
        <f t="shared" si="914"/>
        <v>0</v>
      </c>
      <c r="S6471" t="str">
        <f t="shared" si="915"/>
        <v/>
      </c>
      <c r="T6471" t="str">
        <f t="shared" si="916"/>
        <v/>
      </c>
      <c r="U6471" t="str">
        <f t="shared" si="917"/>
        <v/>
      </c>
    </row>
    <row r="6472" spans="12:21" ht="15" customHeight="1" x14ac:dyDescent="0.15">
      <c r="L6472" s="244" t="str">
        <f t="shared" si="909"/>
        <v/>
      </c>
      <c r="M6472" s="245" t="str">
        <f t="shared" si="910"/>
        <v/>
      </c>
      <c r="N6472" s="244" t="str">
        <f t="shared" si="911"/>
        <v/>
      </c>
      <c r="O6472" s="244" t="str">
        <f t="shared" si="912"/>
        <v/>
      </c>
      <c r="P6472">
        <f>IF($I6472&lt;&gt;"",$I6472,IF($E6472="SGD",1,IF($E6472="USD",Settings!$B$22,IF($E6472="HKD",Settings!$B$23,1))))</f>
        <v>1</v>
      </c>
      <c r="Q6472">
        <f t="shared" si="913"/>
        <v>0</v>
      </c>
      <c r="R6472">
        <f t="shared" si="914"/>
        <v>0</v>
      </c>
      <c r="S6472" t="str">
        <f t="shared" si="915"/>
        <v/>
      </c>
      <c r="T6472" t="str">
        <f t="shared" si="916"/>
        <v/>
      </c>
      <c r="U6472" t="str">
        <f t="shared" si="917"/>
        <v/>
      </c>
    </row>
    <row r="6473" spans="12:21" ht="15" customHeight="1" x14ac:dyDescent="0.15">
      <c r="L6473" s="244" t="str">
        <f t="shared" si="909"/>
        <v/>
      </c>
      <c r="M6473" s="245" t="str">
        <f t="shared" si="910"/>
        <v/>
      </c>
      <c r="N6473" s="244" t="str">
        <f t="shared" si="911"/>
        <v/>
      </c>
      <c r="O6473" s="244" t="str">
        <f t="shared" si="912"/>
        <v/>
      </c>
      <c r="P6473">
        <f>IF($I6473&lt;&gt;"",$I6473,IF($E6473="SGD",1,IF($E6473="USD",Settings!$B$22,IF($E6473="HKD",Settings!$B$23,1))))</f>
        <v>1</v>
      </c>
      <c r="Q6473">
        <f t="shared" si="913"/>
        <v>0</v>
      </c>
      <c r="R6473">
        <f t="shared" si="914"/>
        <v>0</v>
      </c>
      <c r="S6473" t="str">
        <f t="shared" si="915"/>
        <v/>
      </c>
      <c r="T6473" t="str">
        <f t="shared" si="916"/>
        <v/>
      </c>
      <c r="U6473" t="str">
        <f t="shared" si="917"/>
        <v/>
      </c>
    </row>
    <row r="6474" spans="12:21" ht="15" customHeight="1" x14ac:dyDescent="0.15">
      <c r="L6474" s="244" t="str">
        <f t="shared" si="909"/>
        <v/>
      </c>
      <c r="M6474" s="245" t="str">
        <f t="shared" si="910"/>
        <v/>
      </c>
      <c r="N6474" s="244" t="str">
        <f t="shared" si="911"/>
        <v/>
      </c>
      <c r="O6474" s="244" t="str">
        <f t="shared" si="912"/>
        <v/>
      </c>
      <c r="P6474">
        <f>IF($I6474&lt;&gt;"",$I6474,IF($E6474="SGD",1,IF($E6474="USD",Settings!$B$22,IF($E6474="HKD",Settings!$B$23,1))))</f>
        <v>1</v>
      </c>
      <c r="Q6474">
        <f t="shared" si="913"/>
        <v>0</v>
      </c>
      <c r="R6474">
        <f t="shared" si="914"/>
        <v>0</v>
      </c>
      <c r="S6474" t="str">
        <f t="shared" si="915"/>
        <v/>
      </c>
      <c r="T6474" t="str">
        <f t="shared" si="916"/>
        <v/>
      </c>
      <c r="U6474" t="str">
        <f t="shared" si="917"/>
        <v/>
      </c>
    </row>
    <row r="6475" spans="12:21" ht="15" customHeight="1" x14ac:dyDescent="0.15">
      <c r="L6475" s="244" t="str">
        <f t="shared" si="909"/>
        <v/>
      </c>
      <c r="M6475" s="245" t="str">
        <f t="shared" si="910"/>
        <v/>
      </c>
      <c r="N6475" s="244" t="str">
        <f t="shared" si="911"/>
        <v/>
      </c>
      <c r="O6475" s="244" t="str">
        <f t="shared" si="912"/>
        <v/>
      </c>
      <c r="P6475">
        <f>IF($I6475&lt;&gt;"",$I6475,IF($E6475="SGD",1,IF($E6475="USD",Settings!$B$22,IF($E6475="HKD",Settings!$B$23,1))))</f>
        <v>1</v>
      </c>
      <c r="Q6475">
        <f t="shared" si="913"/>
        <v>0</v>
      </c>
      <c r="R6475">
        <f t="shared" si="914"/>
        <v>0</v>
      </c>
      <c r="S6475" t="str">
        <f t="shared" si="915"/>
        <v/>
      </c>
      <c r="T6475" t="str">
        <f t="shared" si="916"/>
        <v/>
      </c>
      <c r="U6475" t="str">
        <f t="shared" si="917"/>
        <v/>
      </c>
    </row>
    <row r="6476" spans="12:21" ht="15" customHeight="1" x14ac:dyDescent="0.15">
      <c r="L6476" s="244" t="str">
        <f t="shared" si="909"/>
        <v/>
      </c>
      <c r="M6476" s="245" t="str">
        <f t="shared" si="910"/>
        <v/>
      </c>
      <c r="N6476" s="244" t="str">
        <f t="shared" si="911"/>
        <v/>
      </c>
      <c r="O6476" s="244" t="str">
        <f t="shared" si="912"/>
        <v/>
      </c>
      <c r="P6476">
        <f>IF($I6476&lt;&gt;"",$I6476,IF($E6476="SGD",1,IF($E6476="USD",Settings!$B$22,IF($E6476="HKD",Settings!$B$23,1))))</f>
        <v>1</v>
      </c>
      <c r="Q6476">
        <f t="shared" si="913"/>
        <v>0</v>
      </c>
      <c r="R6476">
        <f t="shared" si="914"/>
        <v>0</v>
      </c>
      <c r="S6476" t="str">
        <f t="shared" si="915"/>
        <v/>
      </c>
      <c r="T6476" t="str">
        <f t="shared" si="916"/>
        <v/>
      </c>
      <c r="U6476" t="str">
        <f t="shared" si="917"/>
        <v/>
      </c>
    </row>
    <row r="6477" spans="12:21" ht="15" customHeight="1" x14ac:dyDescent="0.15">
      <c r="L6477" s="244" t="str">
        <f t="shared" si="909"/>
        <v/>
      </c>
      <c r="M6477" s="245" t="str">
        <f t="shared" si="910"/>
        <v/>
      </c>
      <c r="N6477" s="244" t="str">
        <f t="shared" si="911"/>
        <v/>
      </c>
      <c r="O6477" s="244" t="str">
        <f t="shared" si="912"/>
        <v/>
      </c>
      <c r="P6477">
        <f>IF($I6477&lt;&gt;"",$I6477,IF($E6477="SGD",1,IF($E6477="USD",Settings!$B$22,IF($E6477="HKD",Settings!$B$23,1))))</f>
        <v>1</v>
      </c>
      <c r="Q6477">
        <f t="shared" si="913"/>
        <v>0</v>
      </c>
      <c r="R6477">
        <f t="shared" si="914"/>
        <v>0</v>
      </c>
      <c r="S6477" t="str">
        <f t="shared" si="915"/>
        <v/>
      </c>
      <c r="T6477" t="str">
        <f t="shared" si="916"/>
        <v/>
      </c>
      <c r="U6477" t="str">
        <f t="shared" si="917"/>
        <v/>
      </c>
    </row>
    <row r="6478" spans="12:21" ht="15" customHeight="1" x14ac:dyDescent="0.15">
      <c r="L6478" s="244" t="str">
        <f t="shared" si="909"/>
        <v/>
      </c>
      <c r="M6478" s="245" t="str">
        <f t="shared" si="910"/>
        <v/>
      </c>
      <c r="N6478" s="244" t="str">
        <f t="shared" si="911"/>
        <v/>
      </c>
      <c r="O6478" s="244" t="str">
        <f t="shared" si="912"/>
        <v/>
      </c>
      <c r="P6478">
        <f>IF($I6478&lt;&gt;"",$I6478,IF($E6478="SGD",1,IF($E6478="USD",Settings!$B$22,IF($E6478="HKD",Settings!$B$23,1))))</f>
        <v>1</v>
      </c>
      <c r="Q6478">
        <f t="shared" si="913"/>
        <v>0</v>
      </c>
      <c r="R6478">
        <f t="shared" si="914"/>
        <v>0</v>
      </c>
      <c r="S6478" t="str">
        <f t="shared" si="915"/>
        <v/>
      </c>
      <c r="T6478" t="str">
        <f t="shared" si="916"/>
        <v/>
      </c>
      <c r="U6478" t="str">
        <f t="shared" si="917"/>
        <v/>
      </c>
    </row>
    <row r="6479" spans="12:21" ht="15" customHeight="1" x14ac:dyDescent="0.15">
      <c r="L6479" s="244" t="str">
        <f t="shared" si="909"/>
        <v/>
      </c>
      <c r="M6479" s="245" t="str">
        <f t="shared" si="910"/>
        <v/>
      </c>
      <c r="N6479" s="244" t="str">
        <f t="shared" si="911"/>
        <v/>
      </c>
      <c r="O6479" s="244" t="str">
        <f t="shared" si="912"/>
        <v/>
      </c>
      <c r="P6479">
        <f>IF($I6479&lt;&gt;"",$I6479,IF($E6479="SGD",1,IF($E6479="USD",Settings!$B$22,IF($E6479="HKD",Settings!$B$23,1))))</f>
        <v>1</v>
      </c>
      <c r="Q6479">
        <f t="shared" si="913"/>
        <v>0</v>
      </c>
      <c r="R6479">
        <f t="shared" si="914"/>
        <v>0</v>
      </c>
      <c r="S6479" t="str">
        <f t="shared" si="915"/>
        <v/>
      </c>
      <c r="T6479" t="str">
        <f t="shared" si="916"/>
        <v/>
      </c>
      <c r="U6479" t="str">
        <f t="shared" si="917"/>
        <v/>
      </c>
    </row>
    <row r="6480" spans="12:21" ht="15" customHeight="1" x14ac:dyDescent="0.15">
      <c r="L6480" s="244" t="str">
        <f t="shared" si="909"/>
        <v/>
      </c>
      <c r="M6480" s="245" t="str">
        <f t="shared" si="910"/>
        <v/>
      </c>
      <c r="N6480" s="244" t="str">
        <f t="shared" si="911"/>
        <v/>
      </c>
      <c r="O6480" s="244" t="str">
        <f t="shared" si="912"/>
        <v/>
      </c>
      <c r="P6480">
        <f>IF($I6480&lt;&gt;"",$I6480,IF($E6480="SGD",1,IF($E6480="USD",Settings!$B$22,IF($E6480="HKD",Settings!$B$23,1))))</f>
        <v>1</v>
      </c>
      <c r="Q6480">
        <f t="shared" si="913"/>
        <v>0</v>
      </c>
      <c r="R6480">
        <f t="shared" si="914"/>
        <v>0</v>
      </c>
      <c r="S6480" t="str">
        <f t="shared" si="915"/>
        <v/>
      </c>
      <c r="T6480" t="str">
        <f t="shared" si="916"/>
        <v/>
      </c>
      <c r="U6480" t="str">
        <f t="shared" si="917"/>
        <v/>
      </c>
    </row>
    <row r="6481" spans="12:21" ht="15" customHeight="1" x14ac:dyDescent="0.15">
      <c r="L6481" s="244" t="str">
        <f t="shared" si="909"/>
        <v/>
      </c>
      <c r="M6481" s="245" t="str">
        <f t="shared" si="910"/>
        <v/>
      </c>
      <c r="N6481" s="244" t="str">
        <f t="shared" si="911"/>
        <v/>
      </c>
      <c r="O6481" s="244" t="str">
        <f t="shared" si="912"/>
        <v/>
      </c>
      <c r="P6481">
        <f>IF($I6481&lt;&gt;"",$I6481,IF($E6481="SGD",1,IF($E6481="USD",Settings!$B$22,IF($E6481="HKD",Settings!$B$23,1))))</f>
        <v>1</v>
      </c>
      <c r="Q6481">
        <f t="shared" si="913"/>
        <v>0</v>
      </c>
      <c r="R6481">
        <f t="shared" si="914"/>
        <v>0</v>
      </c>
      <c r="S6481" t="str">
        <f t="shared" si="915"/>
        <v/>
      </c>
      <c r="T6481" t="str">
        <f t="shared" si="916"/>
        <v/>
      </c>
      <c r="U6481" t="str">
        <f t="shared" si="917"/>
        <v/>
      </c>
    </row>
    <row r="6482" spans="12:21" ht="15" customHeight="1" x14ac:dyDescent="0.15">
      <c r="L6482" s="244" t="str">
        <f t="shared" si="909"/>
        <v/>
      </c>
      <c r="M6482" s="245" t="str">
        <f t="shared" si="910"/>
        <v/>
      </c>
      <c r="N6482" s="244" t="str">
        <f t="shared" si="911"/>
        <v/>
      </c>
      <c r="O6482" s="244" t="str">
        <f t="shared" si="912"/>
        <v/>
      </c>
      <c r="P6482">
        <f>IF($I6482&lt;&gt;"",$I6482,IF($E6482="SGD",1,IF($E6482="USD",Settings!$B$22,IF($E6482="HKD",Settings!$B$23,1))))</f>
        <v>1</v>
      </c>
      <c r="Q6482">
        <f t="shared" si="913"/>
        <v>0</v>
      </c>
      <c r="R6482">
        <f t="shared" si="914"/>
        <v>0</v>
      </c>
      <c r="S6482" t="str">
        <f t="shared" si="915"/>
        <v/>
      </c>
      <c r="T6482" t="str">
        <f t="shared" si="916"/>
        <v/>
      </c>
      <c r="U6482" t="str">
        <f t="shared" si="917"/>
        <v/>
      </c>
    </row>
    <row r="6483" spans="12:21" ht="15" customHeight="1" x14ac:dyDescent="0.15">
      <c r="L6483" s="244" t="str">
        <f t="shared" si="909"/>
        <v/>
      </c>
      <c r="M6483" s="245" t="str">
        <f t="shared" si="910"/>
        <v/>
      </c>
      <c r="N6483" s="244" t="str">
        <f t="shared" si="911"/>
        <v/>
      </c>
      <c r="O6483" s="244" t="str">
        <f t="shared" si="912"/>
        <v/>
      </c>
      <c r="P6483">
        <f>IF($I6483&lt;&gt;"",$I6483,IF($E6483="SGD",1,IF($E6483="USD",Settings!$B$22,IF($E6483="HKD",Settings!$B$23,1))))</f>
        <v>1</v>
      </c>
      <c r="Q6483">
        <f t="shared" si="913"/>
        <v>0</v>
      </c>
      <c r="R6483">
        <f t="shared" si="914"/>
        <v>0</v>
      </c>
      <c r="S6483" t="str">
        <f t="shared" si="915"/>
        <v/>
      </c>
      <c r="T6483" t="str">
        <f t="shared" si="916"/>
        <v/>
      </c>
      <c r="U6483" t="str">
        <f t="shared" si="917"/>
        <v/>
      </c>
    </row>
    <row r="6484" spans="12:21" ht="15" customHeight="1" x14ac:dyDescent="0.15">
      <c r="L6484" s="244" t="str">
        <f t="shared" si="909"/>
        <v/>
      </c>
      <c r="M6484" s="245" t="str">
        <f t="shared" si="910"/>
        <v/>
      </c>
      <c r="N6484" s="244" t="str">
        <f t="shared" si="911"/>
        <v/>
      </c>
      <c r="O6484" s="244" t="str">
        <f t="shared" si="912"/>
        <v/>
      </c>
      <c r="P6484">
        <f>IF($I6484&lt;&gt;"",$I6484,IF($E6484="SGD",1,IF($E6484="USD",Settings!$B$22,IF($E6484="HKD",Settings!$B$23,1))))</f>
        <v>1</v>
      </c>
      <c r="Q6484">
        <f t="shared" si="913"/>
        <v>0</v>
      </c>
      <c r="R6484">
        <f t="shared" si="914"/>
        <v>0</v>
      </c>
      <c r="S6484" t="str">
        <f t="shared" si="915"/>
        <v/>
      </c>
      <c r="T6484" t="str">
        <f t="shared" si="916"/>
        <v/>
      </c>
      <c r="U6484" t="str">
        <f t="shared" si="917"/>
        <v/>
      </c>
    </row>
    <row r="6485" spans="12:21" ht="15" customHeight="1" x14ac:dyDescent="0.15">
      <c r="L6485" s="244" t="str">
        <f t="shared" si="909"/>
        <v/>
      </c>
      <c r="M6485" s="245" t="str">
        <f t="shared" si="910"/>
        <v/>
      </c>
      <c r="N6485" s="244" t="str">
        <f t="shared" si="911"/>
        <v/>
      </c>
      <c r="O6485" s="244" t="str">
        <f t="shared" si="912"/>
        <v/>
      </c>
      <c r="P6485">
        <f>IF($I6485&lt;&gt;"",$I6485,IF($E6485="SGD",1,IF($E6485="USD",Settings!$B$22,IF($E6485="HKD",Settings!$B$23,1))))</f>
        <v>1</v>
      </c>
      <c r="Q6485">
        <f t="shared" si="913"/>
        <v>0</v>
      </c>
      <c r="R6485">
        <f t="shared" si="914"/>
        <v>0</v>
      </c>
      <c r="S6485" t="str">
        <f t="shared" si="915"/>
        <v/>
      </c>
      <c r="T6485" t="str">
        <f t="shared" si="916"/>
        <v/>
      </c>
      <c r="U6485" t="str">
        <f t="shared" si="917"/>
        <v/>
      </c>
    </row>
    <row r="6486" spans="12:21" ht="15" customHeight="1" x14ac:dyDescent="0.15">
      <c r="L6486" s="244" t="str">
        <f t="shared" si="909"/>
        <v/>
      </c>
      <c r="M6486" s="245" t="str">
        <f t="shared" si="910"/>
        <v/>
      </c>
      <c r="N6486" s="244" t="str">
        <f t="shared" si="911"/>
        <v/>
      </c>
      <c r="O6486" s="244" t="str">
        <f t="shared" si="912"/>
        <v/>
      </c>
      <c r="P6486">
        <f>IF($I6486&lt;&gt;"",$I6486,IF($E6486="SGD",1,IF($E6486="USD",Settings!$B$22,IF($E6486="HKD",Settings!$B$23,1))))</f>
        <v>1</v>
      </c>
      <c r="Q6486">
        <f t="shared" si="913"/>
        <v>0</v>
      </c>
      <c r="R6486">
        <f t="shared" si="914"/>
        <v>0</v>
      </c>
      <c r="S6486" t="str">
        <f t="shared" si="915"/>
        <v/>
      </c>
      <c r="T6486" t="str">
        <f t="shared" si="916"/>
        <v/>
      </c>
      <c r="U6486" t="str">
        <f t="shared" si="917"/>
        <v/>
      </c>
    </row>
    <row r="6487" spans="12:21" ht="15" customHeight="1" x14ac:dyDescent="0.15">
      <c r="L6487" s="244" t="str">
        <f t="shared" si="909"/>
        <v/>
      </c>
      <c r="M6487" s="245" t="str">
        <f t="shared" si="910"/>
        <v/>
      </c>
      <c r="N6487" s="244" t="str">
        <f t="shared" si="911"/>
        <v/>
      </c>
      <c r="O6487" s="244" t="str">
        <f t="shared" si="912"/>
        <v/>
      </c>
      <c r="P6487">
        <f>IF($I6487&lt;&gt;"",$I6487,IF($E6487="SGD",1,IF($E6487="USD",Settings!$B$22,IF($E6487="HKD",Settings!$B$23,1))))</f>
        <v>1</v>
      </c>
      <c r="Q6487">
        <f t="shared" si="913"/>
        <v>0</v>
      </c>
      <c r="R6487">
        <f t="shared" si="914"/>
        <v>0</v>
      </c>
      <c r="S6487" t="str">
        <f t="shared" si="915"/>
        <v/>
      </c>
      <c r="T6487" t="str">
        <f t="shared" si="916"/>
        <v/>
      </c>
      <c r="U6487" t="str">
        <f t="shared" si="917"/>
        <v/>
      </c>
    </row>
    <row r="6488" spans="12:21" ht="15" customHeight="1" x14ac:dyDescent="0.15">
      <c r="L6488" s="244" t="str">
        <f t="shared" si="909"/>
        <v/>
      </c>
      <c r="M6488" s="245" t="str">
        <f t="shared" si="910"/>
        <v/>
      </c>
      <c r="N6488" s="244" t="str">
        <f t="shared" si="911"/>
        <v/>
      </c>
      <c r="O6488" s="244" t="str">
        <f t="shared" si="912"/>
        <v/>
      </c>
      <c r="P6488">
        <f>IF($I6488&lt;&gt;"",$I6488,IF($E6488="SGD",1,IF($E6488="USD",Settings!$B$22,IF($E6488="HKD",Settings!$B$23,1))))</f>
        <v>1</v>
      </c>
      <c r="Q6488">
        <f t="shared" si="913"/>
        <v>0</v>
      </c>
      <c r="R6488">
        <f t="shared" si="914"/>
        <v>0</v>
      </c>
      <c r="S6488" t="str">
        <f t="shared" si="915"/>
        <v/>
      </c>
      <c r="T6488" t="str">
        <f t="shared" si="916"/>
        <v/>
      </c>
      <c r="U6488" t="str">
        <f t="shared" si="917"/>
        <v/>
      </c>
    </row>
    <row r="6489" spans="12:21" ht="15" customHeight="1" x14ac:dyDescent="0.15">
      <c r="L6489" s="244" t="str">
        <f t="shared" si="909"/>
        <v/>
      </c>
      <c r="M6489" s="245" t="str">
        <f t="shared" si="910"/>
        <v/>
      </c>
      <c r="N6489" s="244" t="str">
        <f t="shared" si="911"/>
        <v/>
      </c>
      <c r="O6489" s="244" t="str">
        <f t="shared" si="912"/>
        <v/>
      </c>
      <c r="P6489">
        <f>IF($I6489&lt;&gt;"",$I6489,IF($E6489="SGD",1,IF($E6489="USD",Settings!$B$22,IF($E6489="HKD",Settings!$B$23,1))))</f>
        <v>1</v>
      </c>
      <c r="Q6489">
        <f t="shared" si="913"/>
        <v>0</v>
      </c>
      <c r="R6489">
        <f t="shared" si="914"/>
        <v>0</v>
      </c>
      <c r="S6489" t="str">
        <f t="shared" si="915"/>
        <v/>
      </c>
      <c r="T6489" t="str">
        <f t="shared" si="916"/>
        <v/>
      </c>
      <c r="U6489" t="str">
        <f t="shared" si="917"/>
        <v/>
      </c>
    </row>
    <row r="6490" spans="12:21" ht="15" customHeight="1" x14ac:dyDescent="0.15">
      <c r="L6490" s="244" t="str">
        <f t="shared" si="909"/>
        <v/>
      </c>
      <c r="M6490" s="245" t="str">
        <f t="shared" si="910"/>
        <v/>
      </c>
      <c r="N6490" s="244" t="str">
        <f t="shared" si="911"/>
        <v/>
      </c>
      <c r="O6490" s="244" t="str">
        <f t="shared" si="912"/>
        <v/>
      </c>
      <c r="P6490">
        <f>IF($I6490&lt;&gt;"",$I6490,IF($E6490="SGD",1,IF($E6490="USD",Settings!$B$22,IF($E6490="HKD",Settings!$B$23,1))))</f>
        <v>1</v>
      </c>
      <c r="Q6490">
        <f t="shared" si="913"/>
        <v>0</v>
      </c>
      <c r="R6490">
        <f t="shared" si="914"/>
        <v>0</v>
      </c>
      <c r="S6490" t="str">
        <f t="shared" si="915"/>
        <v/>
      </c>
      <c r="T6490" t="str">
        <f t="shared" si="916"/>
        <v/>
      </c>
      <c r="U6490" t="str">
        <f t="shared" si="917"/>
        <v/>
      </c>
    </row>
    <row r="6491" spans="12:21" ht="15" customHeight="1" x14ac:dyDescent="0.15">
      <c r="L6491" s="244" t="str">
        <f t="shared" si="909"/>
        <v/>
      </c>
      <c r="M6491" s="245" t="str">
        <f t="shared" si="910"/>
        <v/>
      </c>
      <c r="N6491" s="244" t="str">
        <f t="shared" si="911"/>
        <v/>
      </c>
      <c r="O6491" s="244" t="str">
        <f t="shared" si="912"/>
        <v/>
      </c>
      <c r="P6491">
        <f>IF($I6491&lt;&gt;"",$I6491,IF($E6491="SGD",1,IF($E6491="USD",Settings!$B$22,IF($E6491="HKD",Settings!$B$23,1))))</f>
        <v>1</v>
      </c>
      <c r="Q6491">
        <f t="shared" si="913"/>
        <v>0</v>
      </c>
      <c r="R6491">
        <f t="shared" si="914"/>
        <v>0</v>
      </c>
      <c r="S6491" t="str">
        <f t="shared" si="915"/>
        <v/>
      </c>
      <c r="T6491" t="str">
        <f t="shared" si="916"/>
        <v/>
      </c>
      <c r="U6491" t="str">
        <f t="shared" si="917"/>
        <v/>
      </c>
    </row>
    <row r="6492" spans="12:21" ht="15" customHeight="1" x14ac:dyDescent="0.15">
      <c r="L6492" s="244" t="str">
        <f t="shared" si="909"/>
        <v/>
      </c>
      <c r="M6492" s="245" t="str">
        <f t="shared" si="910"/>
        <v/>
      </c>
      <c r="N6492" s="244" t="str">
        <f t="shared" si="911"/>
        <v/>
      </c>
      <c r="O6492" s="244" t="str">
        <f t="shared" si="912"/>
        <v/>
      </c>
      <c r="P6492">
        <f>IF($I6492&lt;&gt;"",$I6492,IF($E6492="SGD",1,IF($E6492="USD",Settings!$B$22,IF($E6492="HKD",Settings!$B$23,1))))</f>
        <v>1</v>
      </c>
      <c r="Q6492">
        <f t="shared" si="913"/>
        <v>0</v>
      </c>
      <c r="R6492">
        <f t="shared" si="914"/>
        <v>0</v>
      </c>
      <c r="S6492" t="str">
        <f t="shared" si="915"/>
        <v/>
      </c>
      <c r="T6492" t="str">
        <f t="shared" si="916"/>
        <v/>
      </c>
      <c r="U6492" t="str">
        <f t="shared" si="917"/>
        <v/>
      </c>
    </row>
    <row r="6493" spans="12:21" ht="15" customHeight="1" x14ac:dyDescent="0.15">
      <c r="L6493" s="244" t="str">
        <f t="shared" si="909"/>
        <v/>
      </c>
      <c r="M6493" s="245" t="str">
        <f t="shared" si="910"/>
        <v/>
      </c>
      <c r="N6493" s="244" t="str">
        <f t="shared" si="911"/>
        <v/>
      </c>
      <c r="O6493" s="244" t="str">
        <f t="shared" si="912"/>
        <v/>
      </c>
      <c r="P6493">
        <f>IF($I6493&lt;&gt;"",$I6493,IF($E6493="SGD",1,IF($E6493="USD",Settings!$B$22,IF($E6493="HKD",Settings!$B$23,1))))</f>
        <v>1</v>
      </c>
      <c r="Q6493">
        <f t="shared" si="913"/>
        <v>0</v>
      </c>
      <c r="R6493">
        <f t="shared" si="914"/>
        <v>0</v>
      </c>
      <c r="S6493" t="str">
        <f t="shared" si="915"/>
        <v/>
      </c>
      <c r="T6493" t="str">
        <f t="shared" si="916"/>
        <v/>
      </c>
      <c r="U6493" t="str">
        <f t="shared" si="917"/>
        <v/>
      </c>
    </row>
    <row r="6494" spans="12:21" ht="15" customHeight="1" x14ac:dyDescent="0.15">
      <c r="L6494" s="244" t="str">
        <f t="shared" si="909"/>
        <v/>
      </c>
      <c r="M6494" s="245" t="str">
        <f t="shared" si="910"/>
        <v/>
      </c>
      <c r="N6494" s="244" t="str">
        <f t="shared" si="911"/>
        <v/>
      </c>
      <c r="O6494" s="244" t="str">
        <f t="shared" si="912"/>
        <v/>
      </c>
      <c r="P6494">
        <f>IF($I6494&lt;&gt;"",$I6494,IF($E6494="SGD",1,IF($E6494="USD",Settings!$B$22,IF($E6494="HKD",Settings!$B$23,1))))</f>
        <v>1</v>
      </c>
      <c r="Q6494">
        <f t="shared" si="913"/>
        <v>0</v>
      </c>
      <c r="R6494">
        <f t="shared" si="914"/>
        <v>0</v>
      </c>
      <c r="S6494" t="str">
        <f t="shared" si="915"/>
        <v/>
      </c>
      <c r="T6494" t="str">
        <f t="shared" si="916"/>
        <v/>
      </c>
      <c r="U6494" t="str">
        <f t="shared" si="917"/>
        <v/>
      </c>
    </row>
    <row r="6495" spans="12:21" ht="15" customHeight="1" x14ac:dyDescent="0.15">
      <c r="L6495" s="244" t="str">
        <f t="shared" si="909"/>
        <v/>
      </c>
      <c r="M6495" s="245" t="str">
        <f t="shared" si="910"/>
        <v/>
      </c>
      <c r="N6495" s="244" t="str">
        <f t="shared" si="911"/>
        <v/>
      </c>
      <c r="O6495" s="244" t="str">
        <f t="shared" si="912"/>
        <v/>
      </c>
      <c r="P6495">
        <f>IF($I6495&lt;&gt;"",$I6495,IF($E6495="SGD",1,IF($E6495="USD",Settings!$B$22,IF($E6495="HKD",Settings!$B$23,1))))</f>
        <v>1</v>
      </c>
      <c r="Q6495">
        <f t="shared" si="913"/>
        <v>0</v>
      </c>
      <c r="R6495">
        <f t="shared" si="914"/>
        <v>0</v>
      </c>
      <c r="S6495" t="str">
        <f t="shared" si="915"/>
        <v/>
      </c>
      <c r="T6495" t="str">
        <f t="shared" si="916"/>
        <v/>
      </c>
      <c r="U6495" t="str">
        <f t="shared" si="917"/>
        <v/>
      </c>
    </row>
    <row r="6496" spans="12:21" ht="15" customHeight="1" x14ac:dyDescent="0.15">
      <c r="L6496" s="244" t="str">
        <f t="shared" si="909"/>
        <v/>
      </c>
      <c r="M6496" s="245" t="str">
        <f t="shared" si="910"/>
        <v/>
      </c>
      <c r="N6496" s="244" t="str">
        <f t="shared" si="911"/>
        <v/>
      </c>
      <c r="O6496" s="244" t="str">
        <f t="shared" si="912"/>
        <v/>
      </c>
      <c r="P6496">
        <f>IF($I6496&lt;&gt;"",$I6496,IF($E6496="SGD",1,IF($E6496="USD",Settings!$B$22,IF($E6496="HKD",Settings!$B$23,1))))</f>
        <v>1</v>
      </c>
      <c r="Q6496">
        <f t="shared" si="913"/>
        <v>0</v>
      </c>
      <c r="R6496">
        <f t="shared" si="914"/>
        <v>0</v>
      </c>
      <c r="S6496" t="str">
        <f t="shared" si="915"/>
        <v/>
      </c>
      <c r="T6496" t="str">
        <f t="shared" si="916"/>
        <v/>
      </c>
      <c r="U6496" t="str">
        <f t="shared" si="917"/>
        <v/>
      </c>
    </row>
    <row r="6497" spans="12:21" ht="15" customHeight="1" x14ac:dyDescent="0.15">
      <c r="L6497" s="244" t="str">
        <f t="shared" si="909"/>
        <v/>
      </c>
      <c r="M6497" s="245" t="str">
        <f t="shared" si="910"/>
        <v/>
      </c>
      <c r="N6497" s="244" t="str">
        <f t="shared" si="911"/>
        <v/>
      </c>
      <c r="O6497" s="244" t="str">
        <f t="shared" si="912"/>
        <v/>
      </c>
      <c r="P6497">
        <f>IF($I6497&lt;&gt;"",$I6497,IF($E6497="SGD",1,IF($E6497="USD",Settings!$B$22,IF($E6497="HKD",Settings!$B$23,1))))</f>
        <v>1</v>
      </c>
      <c r="Q6497">
        <f t="shared" si="913"/>
        <v>0</v>
      </c>
      <c r="R6497">
        <f t="shared" si="914"/>
        <v>0</v>
      </c>
      <c r="S6497" t="str">
        <f t="shared" si="915"/>
        <v/>
      </c>
      <c r="T6497" t="str">
        <f t="shared" si="916"/>
        <v/>
      </c>
      <c r="U6497" t="str">
        <f t="shared" si="917"/>
        <v/>
      </c>
    </row>
    <row r="6498" spans="12:21" ht="15" customHeight="1" x14ac:dyDescent="0.15">
      <c r="L6498" s="244" t="str">
        <f t="shared" si="909"/>
        <v/>
      </c>
      <c r="M6498" s="245" t="str">
        <f t="shared" si="910"/>
        <v/>
      </c>
      <c r="N6498" s="244" t="str">
        <f t="shared" si="911"/>
        <v/>
      </c>
      <c r="O6498" s="244" t="str">
        <f t="shared" si="912"/>
        <v/>
      </c>
      <c r="P6498">
        <f>IF($I6498&lt;&gt;"",$I6498,IF($E6498="SGD",1,IF($E6498="USD",Settings!$B$22,IF($E6498="HKD",Settings!$B$23,1))))</f>
        <v>1</v>
      </c>
      <c r="Q6498">
        <f t="shared" si="913"/>
        <v>0</v>
      </c>
      <c r="R6498">
        <f t="shared" si="914"/>
        <v>0</v>
      </c>
      <c r="S6498" t="str">
        <f t="shared" si="915"/>
        <v/>
      </c>
      <c r="T6498" t="str">
        <f t="shared" si="916"/>
        <v/>
      </c>
      <c r="U6498" t="str">
        <f t="shared" si="917"/>
        <v/>
      </c>
    </row>
    <row r="6499" spans="12:21" ht="15" customHeight="1" x14ac:dyDescent="0.15">
      <c r="L6499" s="244" t="str">
        <f t="shared" si="909"/>
        <v/>
      </c>
      <c r="M6499" s="245" t="str">
        <f t="shared" si="910"/>
        <v/>
      </c>
      <c r="N6499" s="244" t="str">
        <f t="shared" si="911"/>
        <v/>
      </c>
      <c r="O6499" s="244" t="str">
        <f t="shared" si="912"/>
        <v/>
      </c>
      <c r="P6499">
        <f>IF($I6499&lt;&gt;"",$I6499,IF($E6499="SGD",1,IF($E6499="USD",Settings!$B$22,IF($E6499="HKD",Settings!$B$23,1))))</f>
        <v>1</v>
      </c>
      <c r="Q6499">
        <f t="shared" si="913"/>
        <v>0</v>
      </c>
      <c r="R6499">
        <f t="shared" si="914"/>
        <v>0</v>
      </c>
      <c r="S6499" t="str">
        <f t="shared" si="915"/>
        <v/>
      </c>
      <c r="T6499" t="str">
        <f t="shared" si="916"/>
        <v/>
      </c>
      <c r="U6499" t="str">
        <f t="shared" si="917"/>
        <v/>
      </c>
    </row>
    <row r="6500" spans="12:21" ht="15" customHeight="1" x14ac:dyDescent="0.15">
      <c r="L6500" s="244" t="str">
        <f t="shared" si="909"/>
        <v/>
      </c>
      <c r="M6500" s="245" t="str">
        <f t="shared" si="910"/>
        <v/>
      </c>
      <c r="N6500" s="244" t="str">
        <f t="shared" si="911"/>
        <v/>
      </c>
      <c r="O6500" s="244" t="str">
        <f t="shared" si="912"/>
        <v/>
      </c>
      <c r="P6500">
        <f>IF($I6500&lt;&gt;"",$I6500,IF($E6500="SGD",1,IF($E6500="USD",Settings!$B$22,IF($E6500="HKD",Settings!$B$23,1))))</f>
        <v>1</v>
      </c>
      <c r="Q6500">
        <f t="shared" si="913"/>
        <v>0</v>
      </c>
      <c r="R6500">
        <f t="shared" si="914"/>
        <v>0</v>
      </c>
      <c r="S6500" t="str">
        <f t="shared" si="915"/>
        <v/>
      </c>
      <c r="T6500" t="str">
        <f t="shared" si="916"/>
        <v/>
      </c>
      <c r="U6500" t="str">
        <f t="shared" si="917"/>
        <v/>
      </c>
    </row>
    <row r="6501" spans="12:21" ht="15" customHeight="1" x14ac:dyDescent="0.15">
      <c r="L6501" s="244" t="str">
        <f t="shared" si="909"/>
        <v/>
      </c>
      <c r="M6501" s="245" t="str">
        <f t="shared" si="910"/>
        <v/>
      </c>
      <c r="N6501" s="244" t="str">
        <f t="shared" si="911"/>
        <v/>
      </c>
      <c r="O6501" s="244" t="str">
        <f t="shared" si="912"/>
        <v/>
      </c>
      <c r="P6501">
        <f>IF($I6501&lt;&gt;"",$I6501,IF($E6501="SGD",1,IF($E6501="USD",Settings!$B$22,IF($E6501="HKD",Settings!$B$23,1))))</f>
        <v>1</v>
      </c>
      <c r="Q6501">
        <f t="shared" si="913"/>
        <v>0</v>
      </c>
      <c r="R6501">
        <f t="shared" si="914"/>
        <v>0</v>
      </c>
      <c r="S6501" t="str">
        <f t="shared" si="915"/>
        <v/>
      </c>
      <c r="T6501" t="str">
        <f t="shared" si="916"/>
        <v/>
      </c>
      <c r="U6501" t="str">
        <f t="shared" si="917"/>
        <v/>
      </c>
    </row>
    <row r="6502" spans="12:21" ht="15" customHeight="1" x14ac:dyDescent="0.15">
      <c r="L6502" s="244" t="str">
        <f t="shared" si="909"/>
        <v/>
      </c>
      <c r="M6502" s="245" t="str">
        <f t="shared" si="910"/>
        <v/>
      </c>
      <c r="N6502" s="244" t="str">
        <f t="shared" si="911"/>
        <v/>
      </c>
      <c r="O6502" s="244" t="str">
        <f t="shared" si="912"/>
        <v/>
      </c>
      <c r="P6502">
        <f>IF($I6502&lt;&gt;"",$I6502,IF($E6502="SGD",1,IF($E6502="USD",Settings!$B$22,IF($E6502="HKD",Settings!$B$23,1))))</f>
        <v>1</v>
      </c>
      <c r="Q6502">
        <f t="shared" si="913"/>
        <v>0</v>
      </c>
      <c r="R6502">
        <f t="shared" si="914"/>
        <v>0</v>
      </c>
      <c r="S6502" t="str">
        <f t="shared" si="915"/>
        <v/>
      </c>
      <c r="T6502" t="str">
        <f t="shared" si="916"/>
        <v/>
      </c>
      <c r="U6502" t="str">
        <f t="shared" si="917"/>
        <v/>
      </c>
    </row>
    <row r="6503" spans="12:21" ht="15" customHeight="1" x14ac:dyDescent="0.15">
      <c r="L6503" s="244" t="str">
        <f t="shared" si="909"/>
        <v/>
      </c>
      <c r="M6503" s="245" t="str">
        <f t="shared" si="910"/>
        <v/>
      </c>
      <c r="N6503" s="244" t="str">
        <f t="shared" si="911"/>
        <v/>
      </c>
      <c r="O6503" s="244" t="str">
        <f t="shared" si="912"/>
        <v/>
      </c>
      <c r="P6503">
        <f>IF($I6503&lt;&gt;"",$I6503,IF($E6503="SGD",1,IF($E6503="USD",Settings!$B$22,IF($E6503="HKD",Settings!$B$23,1))))</f>
        <v>1</v>
      </c>
      <c r="Q6503">
        <f t="shared" si="913"/>
        <v>0</v>
      </c>
      <c r="R6503">
        <f t="shared" si="914"/>
        <v>0</v>
      </c>
      <c r="S6503" t="str">
        <f t="shared" si="915"/>
        <v/>
      </c>
      <c r="T6503" t="str">
        <f t="shared" si="916"/>
        <v/>
      </c>
      <c r="U6503" t="str">
        <f t="shared" si="917"/>
        <v/>
      </c>
    </row>
    <row r="6504" spans="12:21" ht="15" customHeight="1" x14ac:dyDescent="0.15">
      <c r="L6504" s="244" t="str">
        <f t="shared" si="909"/>
        <v/>
      </c>
      <c r="M6504" s="245" t="str">
        <f t="shared" si="910"/>
        <v/>
      </c>
      <c r="N6504" s="244" t="str">
        <f t="shared" si="911"/>
        <v/>
      </c>
      <c r="O6504" s="244" t="str">
        <f t="shared" si="912"/>
        <v/>
      </c>
      <c r="P6504">
        <f>IF($I6504&lt;&gt;"",$I6504,IF($E6504="SGD",1,IF($E6504="USD",Settings!$B$22,IF($E6504="HKD",Settings!$B$23,1))))</f>
        <v>1</v>
      </c>
      <c r="Q6504">
        <f t="shared" si="913"/>
        <v>0</v>
      </c>
      <c r="R6504">
        <f t="shared" si="914"/>
        <v>0</v>
      </c>
      <c r="S6504" t="str">
        <f t="shared" si="915"/>
        <v/>
      </c>
      <c r="T6504" t="str">
        <f t="shared" si="916"/>
        <v/>
      </c>
      <c r="U6504" t="str">
        <f t="shared" si="917"/>
        <v/>
      </c>
    </row>
    <row r="6505" spans="12:21" ht="15" customHeight="1" x14ac:dyDescent="0.15">
      <c r="L6505" s="244" t="str">
        <f t="shared" ref="L6505:L6568" si="918">IF(OR(B6505="",C6505="",E6505=""),"",B6505&amp;":"&amp;C6505&amp;":"&amp;E6505)</f>
        <v/>
      </c>
      <c r="M6505" s="245" t="str">
        <f t="shared" ref="M6505:M6568" si="919">IF(A6505="","",A6505*D6505)</f>
        <v/>
      </c>
      <c r="N6505" s="244" t="str">
        <f t="shared" ref="N6505:N6568" si="920">IF(A6505="","",IF(OR(A6505=1,A6505=0),J6505,0))</f>
        <v/>
      </c>
      <c r="O6505" s="244" t="str">
        <f t="shared" ref="O6505:O6568" si="921">IF(A6505="","",IF(A6505=-1,J6505,0))</f>
        <v/>
      </c>
      <c r="P6505">
        <f>IF($I6505&lt;&gt;"",$I6505,IF($E6505="SGD",1,IF($E6505="USD",Settings!$B$22,IF($E6505="HKD",Settings!$B$23,1))))</f>
        <v>1</v>
      </c>
      <c r="Q6505">
        <f t="shared" ref="Q6505:Q6568" si="922">IF($L6505="",0,($O6505-$N6505+IF($A6505=2,$J6505,0))*$P6505)</f>
        <v>0</v>
      </c>
      <c r="R6505">
        <f t="shared" ref="R6505:R6568" si="923">IF($L6505="",0,IF($A6505=2,$J6505*$P6505,0))</f>
        <v>0</v>
      </c>
      <c r="S6505" t="str">
        <f t="shared" si="915"/>
        <v/>
      </c>
      <c r="T6505" t="str">
        <f t="shared" si="916"/>
        <v/>
      </c>
      <c r="U6505" t="str">
        <f t="shared" si="917"/>
        <v/>
      </c>
    </row>
    <row r="6506" spans="12:21" ht="15" customHeight="1" x14ac:dyDescent="0.15">
      <c r="L6506" s="244" t="str">
        <f t="shared" si="918"/>
        <v/>
      </c>
      <c r="M6506" s="245" t="str">
        <f t="shared" si="919"/>
        <v/>
      </c>
      <c r="N6506" s="244" t="str">
        <f t="shared" si="920"/>
        <v/>
      </c>
      <c r="O6506" s="244" t="str">
        <f t="shared" si="921"/>
        <v/>
      </c>
      <c r="P6506">
        <f>IF($I6506&lt;&gt;"",$I6506,IF($E6506="SGD",1,IF($E6506="USD",Settings!$B$22,IF($E6506="HKD",Settings!$B$23,1))))</f>
        <v>1</v>
      </c>
      <c r="Q6506">
        <f t="shared" si="922"/>
        <v>0</v>
      </c>
      <c r="R6506">
        <f t="shared" si="923"/>
        <v>0</v>
      </c>
      <c r="S6506" t="str">
        <f t="shared" si="915"/>
        <v/>
      </c>
      <c r="T6506" t="str">
        <f t="shared" si="916"/>
        <v/>
      </c>
      <c r="U6506" t="str">
        <f t="shared" si="917"/>
        <v/>
      </c>
    </row>
    <row r="6507" spans="12:21" ht="15" customHeight="1" x14ac:dyDescent="0.15">
      <c r="L6507" s="244" t="str">
        <f t="shared" si="918"/>
        <v/>
      </c>
      <c r="M6507" s="245" t="str">
        <f t="shared" si="919"/>
        <v/>
      </c>
      <c r="N6507" s="244" t="str">
        <f t="shared" si="920"/>
        <v/>
      </c>
      <c r="O6507" s="244" t="str">
        <f t="shared" si="921"/>
        <v/>
      </c>
      <c r="P6507">
        <f>IF($I6507&lt;&gt;"",$I6507,IF($E6507="SGD",1,IF($E6507="USD",Settings!$B$22,IF($E6507="HKD",Settings!$B$23,1))))</f>
        <v>1</v>
      </c>
      <c r="Q6507">
        <f t="shared" si="922"/>
        <v>0</v>
      </c>
      <c r="R6507">
        <f t="shared" si="923"/>
        <v>0</v>
      </c>
      <c r="S6507" t="str">
        <f t="shared" si="915"/>
        <v/>
      </c>
      <c r="T6507" t="str">
        <f t="shared" si="916"/>
        <v/>
      </c>
      <c r="U6507" t="str">
        <f t="shared" si="917"/>
        <v/>
      </c>
    </row>
    <row r="6508" spans="12:21" ht="15" customHeight="1" x14ac:dyDescent="0.15">
      <c r="L6508" s="244" t="str">
        <f t="shared" si="918"/>
        <v/>
      </c>
      <c r="M6508" s="245" t="str">
        <f t="shared" si="919"/>
        <v/>
      </c>
      <c r="N6508" s="244" t="str">
        <f t="shared" si="920"/>
        <v/>
      </c>
      <c r="O6508" s="244" t="str">
        <f t="shared" si="921"/>
        <v/>
      </c>
      <c r="P6508">
        <f>IF($I6508&lt;&gt;"",$I6508,IF($E6508="SGD",1,IF($E6508="USD",Settings!$B$22,IF($E6508="HKD",Settings!$B$23,1))))</f>
        <v>1</v>
      </c>
      <c r="Q6508">
        <f t="shared" si="922"/>
        <v>0</v>
      </c>
      <c r="R6508">
        <f t="shared" si="923"/>
        <v>0</v>
      </c>
      <c r="S6508" t="str">
        <f t="shared" si="915"/>
        <v/>
      </c>
      <c r="T6508" t="str">
        <f t="shared" si="916"/>
        <v/>
      </c>
      <c r="U6508" t="str">
        <f t="shared" si="917"/>
        <v/>
      </c>
    </row>
    <row r="6509" spans="12:21" ht="15" customHeight="1" x14ac:dyDescent="0.15">
      <c r="L6509" s="244" t="str">
        <f t="shared" si="918"/>
        <v/>
      </c>
      <c r="M6509" s="245" t="str">
        <f t="shared" si="919"/>
        <v/>
      </c>
      <c r="N6509" s="244" t="str">
        <f t="shared" si="920"/>
        <v/>
      </c>
      <c r="O6509" s="244" t="str">
        <f t="shared" si="921"/>
        <v/>
      </c>
      <c r="P6509">
        <f>IF($I6509&lt;&gt;"",$I6509,IF($E6509="SGD",1,IF($E6509="USD",Settings!$B$22,IF($E6509="HKD",Settings!$B$23,1))))</f>
        <v>1</v>
      </c>
      <c r="Q6509">
        <f t="shared" si="922"/>
        <v>0</v>
      </c>
      <c r="R6509">
        <f t="shared" si="923"/>
        <v>0</v>
      </c>
      <c r="S6509" t="str">
        <f t="shared" si="915"/>
        <v/>
      </c>
      <c r="T6509" t="str">
        <f t="shared" si="916"/>
        <v/>
      </c>
      <c r="U6509" t="str">
        <f t="shared" si="917"/>
        <v/>
      </c>
    </row>
    <row r="6510" spans="12:21" ht="15" customHeight="1" x14ac:dyDescent="0.15">
      <c r="L6510" s="244" t="str">
        <f t="shared" si="918"/>
        <v/>
      </c>
      <c r="M6510" s="245" t="str">
        <f t="shared" si="919"/>
        <v/>
      </c>
      <c r="N6510" s="244" t="str">
        <f t="shared" si="920"/>
        <v/>
      </c>
      <c r="O6510" s="244" t="str">
        <f t="shared" si="921"/>
        <v/>
      </c>
      <c r="P6510">
        <f>IF($I6510&lt;&gt;"",$I6510,IF($E6510="SGD",1,IF($E6510="USD",Settings!$B$22,IF($E6510="HKD",Settings!$B$23,1))))</f>
        <v>1</v>
      </c>
      <c r="Q6510">
        <f t="shared" si="922"/>
        <v>0</v>
      </c>
      <c r="R6510">
        <f t="shared" si="923"/>
        <v>0</v>
      </c>
      <c r="S6510" t="str">
        <f t="shared" si="915"/>
        <v/>
      </c>
      <c r="T6510" t="str">
        <f t="shared" si="916"/>
        <v/>
      </c>
      <c r="U6510" t="str">
        <f t="shared" si="917"/>
        <v/>
      </c>
    </row>
    <row r="6511" spans="12:21" ht="15" customHeight="1" x14ac:dyDescent="0.15">
      <c r="L6511" s="244" t="str">
        <f t="shared" si="918"/>
        <v/>
      </c>
      <c r="M6511" s="245" t="str">
        <f t="shared" si="919"/>
        <v/>
      </c>
      <c r="N6511" s="244" t="str">
        <f t="shared" si="920"/>
        <v/>
      </c>
      <c r="O6511" s="244" t="str">
        <f t="shared" si="921"/>
        <v/>
      </c>
      <c r="P6511">
        <f>IF($I6511&lt;&gt;"",$I6511,IF($E6511="SGD",1,IF($E6511="USD",Settings!$B$22,IF($E6511="HKD",Settings!$B$23,1))))</f>
        <v>1</v>
      </c>
      <c r="Q6511">
        <f t="shared" si="922"/>
        <v>0</v>
      </c>
      <c r="R6511">
        <f t="shared" si="923"/>
        <v>0</v>
      </c>
      <c r="S6511" t="str">
        <f t="shared" si="915"/>
        <v/>
      </c>
      <c r="T6511" t="str">
        <f t="shared" si="916"/>
        <v/>
      </c>
      <c r="U6511" t="str">
        <f t="shared" si="917"/>
        <v/>
      </c>
    </row>
    <row r="6512" spans="12:21" ht="15" customHeight="1" x14ac:dyDescent="0.15">
      <c r="L6512" s="244" t="str">
        <f t="shared" si="918"/>
        <v/>
      </c>
      <c r="M6512" s="245" t="str">
        <f t="shared" si="919"/>
        <v/>
      </c>
      <c r="N6512" s="244" t="str">
        <f t="shared" si="920"/>
        <v/>
      </c>
      <c r="O6512" s="244" t="str">
        <f t="shared" si="921"/>
        <v/>
      </c>
      <c r="P6512">
        <f>IF($I6512&lt;&gt;"",$I6512,IF($E6512="SGD",1,IF($E6512="USD",Settings!$B$22,IF($E6512="HKD",Settings!$B$23,1))))</f>
        <v>1</v>
      </c>
      <c r="Q6512">
        <f t="shared" si="922"/>
        <v>0</v>
      </c>
      <c r="R6512">
        <f t="shared" si="923"/>
        <v>0</v>
      </c>
      <c r="S6512" t="str">
        <f t="shared" si="915"/>
        <v/>
      </c>
      <c r="T6512" t="str">
        <f t="shared" si="916"/>
        <v/>
      </c>
      <c r="U6512" t="str">
        <f t="shared" si="917"/>
        <v/>
      </c>
    </row>
    <row r="6513" spans="12:21" ht="15" customHeight="1" x14ac:dyDescent="0.15">
      <c r="L6513" s="244" t="str">
        <f t="shared" si="918"/>
        <v/>
      </c>
      <c r="M6513" s="245" t="str">
        <f t="shared" si="919"/>
        <v/>
      </c>
      <c r="N6513" s="244" t="str">
        <f t="shared" si="920"/>
        <v/>
      </c>
      <c r="O6513" s="244" t="str">
        <f t="shared" si="921"/>
        <v/>
      </c>
      <c r="P6513">
        <f>IF($I6513&lt;&gt;"",$I6513,IF($E6513="SGD",1,IF($E6513="USD",Settings!$B$22,IF($E6513="HKD",Settings!$B$23,1))))</f>
        <v>1</v>
      </c>
      <c r="Q6513">
        <f t="shared" si="922"/>
        <v>0</v>
      </c>
      <c r="R6513">
        <f t="shared" si="923"/>
        <v>0</v>
      </c>
      <c r="S6513" t="str">
        <f t="shared" si="915"/>
        <v/>
      </c>
      <c r="T6513" t="str">
        <f t="shared" si="916"/>
        <v/>
      </c>
      <c r="U6513" t="str">
        <f t="shared" si="917"/>
        <v/>
      </c>
    </row>
    <row r="6514" spans="12:21" ht="15" customHeight="1" x14ac:dyDescent="0.15">
      <c r="L6514" s="244" t="str">
        <f t="shared" si="918"/>
        <v/>
      </c>
      <c r="M6514" s="245" t="str">
        <f t="shared" si="919"/>
        <v/>
      </c>
      <c r="N6514" s="244" t="str">
        <f t="shared" si="920"/>
        <v/>
      </c>
      <c r="O6514" s="244" t="str">
        <f t="shared" si="921"/>
        <v/>
      </c>
      <c r="P6514">
        <f>IF($I6514&lt;&gt;"",$I6514,IF($E6514="SGD",1,IF($E6514="USD",Settings!$B$22,IF($E6514="HKD",Settings!$B$23,1))))</f>
        <v>1</v>
      </c>
      <c r="Q6514">
        <f t="shared" si="922"/>
        <v>0</v>
      </c>
      <c r="R6514">
        <f t="shared" si="923"/>
        <v>0</v>
      </c>
      <c r="S6514" t="str">
        <f t="shared" si="915"/>
        <v/>
      </c>
      <c r="T6514" t="str">
        <f t="shared" si="916"/>
        <v/>
      </c>
      <c r="U6514" t="str">
        <f t="shared" si="917"/>
        <v/>
      </c>
    </row>
    <row r="6515" spans="12:21" ht="15" customHeight="1" x14ac:dyDescent="0.15">
      <c r="L6515" s="244" t="str">
        <f t="shared" si="918"/>
        <v/>
      </c>
      <c r="M6515" s="245" t="str">
        <f t="shared" si="919"/>
        <v/>
      </c>
      <c r="N6515" s="244" t="str">
        <f t="shared" si="920"/>
        <v/>
      </c>
      <c r="O6515" s="244" t="str">
        <f t="shared" si="921"/>
        <v/>
      </c>
      <c r="P6515">
        <f>IF($I6515&lt;&gt;"",$I6515,IF($E6515="SGD",1,IF($E6515="USD",Settings!$B$22,IF($E6515="HKD",Settings!$B$23,1))))</f>
        <v>1</v>
      </c>
      <c r="Q6515">
        <f t="shared" si="922"/>
        <v>0</v>
      </c>
      <c r="R6515">
        <f t="shared" si="923"/>
        <v>0</v>
      </c>
      <c r="S6515" t="str">
        <f t="shared" si="915"/>
        <v/>
      </c>
      <c r="T6515" t="str">
        <f t="shared" si="916"/>
        <v/>
      </c>
      <c r="U6515" t="str">
        <f t="shared" si="917"/>
        <v/>
      </c>
    </row>
    <row r="6516" spans="12:21" ht="15" customHeight="1" x14ac:dyDescent="0.15">
      <c r="L6516" s="244" t="str">
        <f t="shared" si="918"/>
        <v/>
      </c>
      <c r="M6516" s="245" t="str">
        <f t="shared" si="919"/>
        <v/>
      </c>
      <c r="N6516" s="244" t="str">
        <f t="shared" si="920"/>
        <v/>
      </c>
      <c r="O6516" s="244" t="str">
        <f t="shared" si="921"/>
        <v/>
      </c>
      <c r="P6516">
        <f>IF($I6516&lt;&gt;"",$I6516,IF($E6516="SGD",1,IF($E6516="USD",Settings!$B$22,IF($E6516="HKD",Settings!$B$23,1))))</f>
        <v>1</v>
      </c>
      <c r="Q6516">
        <f t="shared" si="922"/>
        <v>0</v>
      </c>
      <c r="R6516">
        <f t="shared" si="923"/>
        <v>0</v>
      </c>
      <c r="S6516" t="str">
        <f t="shared" si="915"/>
        <v/>
      </c>
      <c r="T6516" t="str">
        <f t="shared" si="916"/>
        <v/>
      </c>
      <c r="U6516" t="str">
        <f t="shared" si="917"/>
        <v/>
      </c>
    </row>
    <row r="6517" spans="12:21" ht="15" customHeight="1" x14ac:dyDescent="0.15">
      <c r="L6517" s="244" t="str">
        <f t="shared" si="918"/>
        <v/>
      </c>
      <c r="M6517" s="245" t="str">
        <f t="shared" si="919"/>
        <v/>
      </c>
      <c r="N6517" s="244" t="str">
        <f t="shared" si="920"/>
        <v/>
      </c>
      <c r="O6517" s="244" t="str">
        <f t="shared" si="921"/>
        <v/>
      </c>
      <c r="P6517">
        <f>IF($I6517&lt;&gt;"",$I6517,IF($E6517="SGD",1,IF($E6517="USD",Settings!$B$22,IF($E6517="HKD",Settings!$B$23,1))))</f>
        <v>1</v>
      </c>
      <c r="Q6517">
        <f t="shared" si="922"/>
        <v>0</v>
      </c>
      <c r="R6517">
        <f t="shared" si="923"/>
        <v>0</v>
      </c>
      <c r="S6517" t="str">
        <f t="shared" si="915"/>
        <v/>
      </c>
      <c r="T6517" t="str">
        <f t="shared" si="916"/>
        <v/>
      </c>
      <c r="U6517" t="str">
        <f t="shared" si="917"/>
        <v/>
      </c>
    </row>
    <row r="6518" spans="12:21" ht="15" customHeight="1" x14ac:dyDescent="0.15">
      <c r="L6518" s="244" t="str">
        <f t="shared" si="918"/>
        <v/>
      </c>
      <c r="M6518" s="245" t="str">
        <f t="shared" si="919"/>
        <v/>
      </c>
      <c r="N6518" s="244" t="str">
        <f t="shared" si="920"/>
        <v/>
      </c>
      <c r="O6518" s="244" t="str">
        <f t="shared" si="921"/>
        <v/>
      </c>
      <c r="P6518">
        <f>IF($I6518&lt;&gt;"",$I6518,IF($E6518="SGD",1,IF($E6518="USD",Settings!$B$22,IF($E6518="HKD",Settings!$B$23,1))))</f>
        <v>1</v>
      </c>
      <c r="Q6518">
        <f t="shared" si="922"/>
        <v>0</v>
      </c>
      <c r="R6518">
        <f t="shared" si="923"/>
        <v>0</v>
      </c>
      <c r="S6518" t="str">
        <f t="shared" si="915"/>
        <v/>
      </c>
      <c r="T6518" t="str">
        <f t="shared" si="916"/>
        <v/>
      </c>
      <c r="U6518" t="str">
        <f t="shared" si="917"/>
        <v/>
      </c>
    </row>
    <row r="6519" spans="12:21" ht="15" customHeight="1" x14ac:dyDescent="0.15">
      <c r="L6519" s="244" t="str">
        <f t="shared" si="918"/>
        <v/>
      </c>
      <c r="M6519" s="245" t="str">
        <f t="shared" si="919"/>
        <v/>
      </c>
      <c r="N6519" s="244" t="str">
        <f t="shared" si="920"/>
        <v/>
      </c>
      <c r="O6519" s="244" t="str">
        <f t="shared" si="921"/>
        <v/>
      </c>
      <c r="P6519">
        <f>IF($I6519&lt;&gt;"",$I6519,IF($E6519="SGD",1,IF($E6519="USD",Settings!$B$22,IF($E6519="HKD",Settings!$B$23,1))))</f>
        <v>1</v>
      </c>
      <c r="Q6519">
        <f t="shared" si="922"/>
        <v>0</v>
      </c>
      <c r="R6519">
        <f t="shared" si="923"/>
        <v>0</v>
      </c>
      <c r="S6519" t="str">
        <f t="shared" si="915"/>
        <v/>
      </c>
      <c r="T6519" t="str">
        <f t="shared" si="916"/>
        <v/>
      </c>
      <c r="U6519" t="str">
        <f t="shared" si="917"/>
        <v/>
      </c>
    </row>
    <row r="6520" spans="12:21" ht="15" customHeight="1" x14ac:dyDescent="0.15">
      <c r="L6520" s="244" t="str">
        <f t="shared" si="918"/>
        <v/>
      </c>
      <c r="M6520" s="245" t="str">
        <f t="shared" si="919"/>
        <v/>
      </c>
      <c r="N6520" s="244" t="str">
        <f t="shared" si="920"/>
        <v/>
      </c>
      <c r="O6520" s="244" t="str">
        <f t="shared" si="921"/>
        <v/>
      </c>
      <c r="P6520">
        <f>IF($I6520&lt;&gt;"",$I6520,IF($E6520="SGD",1,IF($E6520="USD",Settings!$B$22,IF($E6520="HKD",Settings!$B$23,1))))</f>
        <v>1</v>
      </c>
      <c r="Q6520">
        <f t="shared" si="922"/>
        <v>0</v>
      </c>
      <c r="R6520">
        <f t="shared" si="923"/>
        <v>0</v>
      </c>
      <c r="S6520" t="str">
        <f t="shared" si="915"/>
        <v/>
      </c>
      <c r="T6520" t="str">
        <f t="shared" si="916"/>
        <v/>
      </c>
      <c r="U6520" t="str">
        <f t="shared" si="917"/>
        <v/>
      </c>
    </row>
    <row r="6521" spans="12:21" ht="15" customHeight="1" x14ac:dyDescent="0.15">
      <c r="L6521" s="244" t="str">
        <f t="shared" si="918"/>
        <v/>
      </c>
      <c r="M6521" s="245" t="str">
        <f t="shared" si="919"/>
        <v/>
      </c>
      <c r="N6521" s="244" t="str">
        <f t="shared" si="920"/>
        <v/>
      </c>
      <c r="O6521" s="244" t="str">
        <f t="shared" si="921"/>
        <v/>
      </c>
      <c r="P6521">
        <f>IF($I6521&lt;&gt;"",$I6521,IF($E6521="SGD",1,IF($E6521="USD",Settings!$B$22,IF($E6521="HKD",Settings!$B$23,1))))</f>
        <v>1</v>
      </c>
      <c r="Q6521">
        <f t="shared" si="922"/>
        <v>0</v>
      </c>
      <c r="R6521">
        <f t="shared" si="923"/>
        <v>0</v>
      </c>
      <c r="S6521" t="str">
        <f t="shared" si="915"/>
        <v/>
      </c>
      <c r="T6521" t="str">
        <f t="shared" si="916"/>
        <v/>
      </c>
      <c r="U6521" t="str">
        <f t="shared" si="917"/>
        <v/>
      </c>
    </row>
    <row r="6522" spans="12:21" ht="15" customHeight="1" x14ac:dyDescent="0.15">
      <c r="L6522" s="244" t="str">
        <f t="shared" si="918"/>
        <v/>
      </c>
      <c r="M6522" s="245" t="str">
        <f t="shared" si="919"/>
        <v/>
      </c>
      <c r="N6522" s="244" t="str">
        <f t="shared" si="920"/>
        <v/>
      </c>
      <c r="O6522" s="244" t="str">
        <f t="shared" si="921"/>
        <v/>
      </c>
      <c r="P6522">
        <f>IF($I6522&lt;&gt;"",$I6522,IF($E6522="SGD",1,IF($E6522="USD",Settings!$B$22,IF($E6522="HKD",Settings!$B$23,1))))</f>
        <v>1</v>
      </c>
      <c r="Q6522">
        <f t="shared" si="922"/>
        <v>0</v>
      </c>
      <c r="R6522">
        <f t="shared" si="923"/>
        <v>0</v>
      </c>
      <c r="S6522" t="str">
        <f t="shared" si="915"/>
        <v/>
      </c>
      <c r="T6522" t="str">
        <f t="shared" si="916"/>
        <v/>
      </c>
      <c r="U6522" t="str">
        <f t="shared" si="917"/>
        <v/>
      </c>
    </row>
    <row r="6523" spans="12:21" ht="15" customHeight="1" x14ac:dyDescent="0.15">
      <c r="L6523" s="244" t="str">
        <f t="shared" si="918"/>
        <v/>
      </c>
      <c r="M6523" s="245" t="str">
        <f t="shared" si="919"/>
        <v/>
      </c>
      <c r="N6523" s="244" t="str">
        <f t="shared" si="920"/>
        <v/>
      </c>
      <c r="O6523" s="244" t="str">
        <f t="shared" si="921"/>
        <v/>
      </c>
      <c r="P6523">
        <f>IF($I6523&lt;&gt;"",$I6523,IF($E6523="SGD",1,IF($E6523="USD",Settings!$B$22,IF($E6523="HKD",Settings!$B$23,1))))</f>
        <v>1</v>
      </c>
      <c r="Q6523">
        <f t="shared" si="922"/>
        <v>0</v>
      </c>
      <c r="R6523">
        <f t="shared" si="923"/>
        <v>0</v>
      </c>
      <c r="S6523" t="str">
        <f t="shared" si="915"/>
        <v/>
      </c>
      <c r="T6523" t="str">
        <f t="shared" si="916"/>
        <v/>
      </c>
      <c r="U6523" t="str">
        <f t="shared" si="917"/>
        <v/>
      </c>
    </row>
    <row r="6524" spans="12:21" ht="15" customHeight="1" x14ac:dyDescent="0.15">
      <c r="L6524" s="244" t="str">
        <f t="shared" si="918"/>
        <v/>
      </c>
      <c r="M6524" s="245" t="str">
        <f t="shared" si="919"/>
        <v/>
      </c>
      <c r="N6524" s="244" t="str">
        <f t="shared" si="920"/>
        <v/>
      </c>
      <c r="O6524" s="244" t="str">
        <f t="shared" si="921"/>
        <v/>
      </c>
      <c r="P6524">
        <f>IF($I6524&lt;&gt;"",$I6524,IF($E6524="SGD",1,IF($E6524="USD",Settings!$B$22,IF($E6524="HKD",Settings!$B$23,1))))</f>
        <v>1</v>
      </c>
      <c r="Q6524">
        <f t="shared" si="922"/>
        <v>0</v>
      </c>
      <c r="R6524">
        <f t="shared" si="923"/>
        <v>0</v>
      </c>
      <c r="S6524" t="str">
        <f t="shared" si="915"/>
        <v/>
      </c>
      <c r="T6524" t="str">
        <f t="shared" si="916"/>
        <v/>
      </c>
      <c r="U6524" t="str">
        <f t="shared" si="917"/>
        <v/>
      </c>
    </row>
    <row r="6525" spans="12:21" ht="15" customHeight="1" x14ac:dyDescent="0.15">
      <c r="L6525" s="244" t="str">
        <f t="shared" si="918"/>
        <v/>
      </c>
      <c r="M6525" s="245" t="str">
        <f t="shared" si="919"/>
        <v/>
      </c>
      <c r="N6525" s="244" t="str">
        <f t="shared" si="920"/>
        <v/>
      </c>
      <c r="O6525" s="244" t="str">
        <f t="shared" si="921"/>
        <v/>
      </c>
      <c r="P6525">
        <f>IF($I6525&lt;&gt;"",$I6525,IF($E6525="SGD",1,IF($E6525="USD",Settings!$B$22,IF($E6525="HKD",Settings!$B$23,1))))</f>
        <v>1</v>
      </c>
      <c r="Q6525">
        <f t="shared" si="922"/>
        <v>0</v>
      </c>
      <c r="R6525">
        <f t="shared" si="923"/>
        <v>0</v>
      </c>
      <c r="S6525" t="str">
        <f t="shared" si="915"/>
        <v/>
      </c>
      <c r="T6525" t="str">
        <f t="shared" si="916"/>
        <v/>
      </c>
      <c r="U6525" t="str">
        <f t="shared" si="917"/>
        <v/>
      </c>
    </row>
    <row r="6526" spans="12:21" ht="15" customHeight="1" x14ac:dyDescent="0.15">
      <c r="L6526" s="244" t="str">
        <f t="shared" si="918"/>
        <v/>
      </c>
      <c r="M6526" s="245" t="str">
        <f t="shared" si="919"/>
        <v/>
      </c>
      <c r="N6526" s="244" t="str">
        <f t="shared" si="920"/>
        <v/>
      </c>
      <c r="O6526" s="244" t="str">
        <f t="shared" si="921"/>
        <v/>
      </c>
      <c r="P6526">
        <f>IF($I6526&lt;&gt;"",$I6526,IF($E6526="SGD",1,IF($E6526="USD",Settings!$B$22,IF($E6526="HKD",Settings!$B$23,1))))</f>
        <v>1</v>
      </c>
      <c r="Q6526">
        <f t="shared" si="922"/>
        <v>0</v>
      </c>
      <c r="R6526">
        <f t="shared" si="923"/>
        <v>0</v>
      </c>
      <c r="S6526" t="str">
        <f t="shared" si="915"/>
        <v/>
      </c>
      <c r="T6526" t="str">
        <f t="shared" si="916"/>
        <v/>
      </c>
      <c r="U6526" t="str">
        <f t="shared" si="917"/>
        <v/>
      </c>
    </row>
    <row r="6527" spans="12:21" ht="15" customHeight="1" x14ac:dyDescent="0.15">
      <c r="L6527" s="244" t="str">
        <f t="shared" si="918"/>
        <v/>
      </c>
      <c r="M6527" s="245" t="str">
        <f t="shared" si="919"/>
        <v/>
      </c>
      <c r="N6527" s="244" t="str">
        <f t="shared" si="920"/>
        <v/>
      </c>
      <c r="O6527" s="244" t="str">
        <f t="shared" si="921"/>
        <v/>
      </c>
      <c r="P6527">
        <f>IF($I6527&lt;&gt;"",$I6527,IF($E6527="SGD",1,IF($E6527="USD",Settings!$B$22,IF($E6527="HKD",Settings!$B$23,1))))</f>
        <v>1</v>
      </c>
      <c r="Q6527">
        <f t="shared" si="922"/>
        <v>0</v>
      </c>
      <c r="R6527">
        <f t="shared" si="923"/>
        <v>0</v>
      </c>
      <c r="S6527" t="str">
        <f t="shared" si="915"/>
        <v/>
      </c>
      <c r="T6527" t="str">
        <f t="shared" si="916"/>
        <v/>
      </c>
      <c r="U6527" t="str">
        <f t="shared" si="917"/>
        <v/>
      </c>
    </row>
    <row r="6528" spans="12:21" ht="15" customHeight="1" x14ac:dyDescent="0.15">
      <c r="L6528" s="244" t="str">
        <f t="shared" si="918"/>
        <v/>
      </c>
      <c r="M6528" s="245" t="str">
        <f t="shared" si="919"/>
        <v/>
      </c>
      <c r="N6528" s="244" t="str">
        <f t="shared" si="920"/>
        <v/>
      </c>
      <c r="O6528" s="244" t="str">
        <f t="shared" si="921"/>
        <v/>
      </c>
      <c r="P6528">
        <f>IF($I6528&lt;&gt;"",$I6528,IF($E6528="SGD",1,IF($E6528="USD",Settings!$B$22,IF($E6528="HKD",Settings!$B$23,1))))</f>
        <v>1</v>
      </c>
      <c r="Q6528">
        <f t="shared" si="922"/>
        <v>0</v>
      </c>
      <c r="R6528">
        <f t="shared" si="923"/>
        <v>0</v>
      </c>
      <c r="S6528" t="str">
        <f t="shared" si="915"/>
        <v/>
      </c>
      <c r="T6528" t="str">
        <f t="shared" si="916"/>
        <v/>
      </c>
      <c r="U6528" t="str">
        <f t="shared" si="917"/>
        <v/>
      </c>
    </row>
    <row r="6529" spans="12:21" ht="15" customHeight="1" x14ac:dyDescent="0.15">
      <c r="L6529" s="244" t="str">
        <f t="shared" si="918"/>
        <v/>
      </c>
      <c r="M6529" s="245" t="str">
        <f t="shared" si="919"/>
        <v/>
      </c>
      <c r="N6529" s="244" t="str">
        <f t="shared" si="920"/>
        <v/>
      </c>
      <c r="O6529" s="244" t="str">
        <f t="shared" si="921"/>
        <v/>
      </c>
      <c r="P6529">
        <f>IF($I6529&lt;&gt;"",$I6529,IF($E6529="SGD",1,IF($E6529="USD",Settings!$B$22,IF($E6529="HKD",Settings!$B$23,1))))</f>
        <v>1</v>
      </c>
      <c r="Q6529">
        <f t="shared" si="922"/>
        <v>0</v>
      </c>
      <c r="R6529">
        <f t="shared" si="923"/>
        <v>0</v>
      </c>
      <c r="S6529" t="str">
        <f t="shared" si="915"/>
        <v/>
      </c>
      <c r="T6529" t="str">
        <f t="shared" si="916"/>
        <v/>
      </c>
      <c r="U6529" t="str">
        <f t="shared" si="917"/>
        <v/>
      </c>
    </row>
    <row r="6530" spans="12:21" ht="15" customHeight="1" x14ac:dyDescent="0.15">
      <c r="L6530" s="244" t="str">
        <f t="shared" si="918"/>
        <v/>
      </c>
      <c r="M6530" s="245" t="str">
        <f t="shared" si="919"/>
        <v/>
      </c>
      <c r="N6530" s="244" t="str">
        <f t="shared" si="920"/>
        <v/>
      </c>
      <c r="O6530" s="244" t="str">
        <f t="shared" si="921"/>
        <v/>
      </c>
      <c r="P6530">
        <f>IF($I6530&lt;&gt;"",$I6530,IF($E6530="SGD",1,IF($E6530="USD",Settings!$B$22,IF($E6530="HKD",Settings!$B$23,1))))</f>
        <v>1</v>
      </c>
      <c r="Q6530">
        <f t="shared" si="922"/>
        <v>0</v>
      </c>
      <c r="R6530">
        <f t="shared" si="923"/>
        <v>0</v>
      </c>
      <c r="S6530" t="str">
        <f t="shared" ref="S6530:S6593" si="924">IF(L6530="","",SUMIFS($M:$M,$L:$L,L6530,$T:$T,"&lt;="&amp;T6530))</f>
        <v/>
      </c>
      <c r="T6530" t="str">
        <f t="shared" ref="T6530:T6593" si="925">IF(L6530="","",INT(G6530)*100000+ROW())</f>
        <v/>
      </c>
      <c r="U6530" t="str">
        <f t="shared" ref="U6530:U6593" si="926">IF(L6530="","",IF(AND(COUNTIFS($L:$L,L6530,$S:$S,"&gt;-0.000001",$S:$S,"&lt;0.000001",$T:$T,"&gt;"&amp;T6530)=0,ABS(S6530)&gt;0.000001),1,0))</f>
        <v/>
      </c>
    </row>
    <row r="6531" spans="12:21" ht="15" customHeight="1" x14ac:dyDescent="0.15">
      <c r="L6531" s="244" t="str">
        <f t="shared" si="918"/>
        <v/>
      </c>
      <c r="M6531" s="245" t="str">
        <f t="shared" si="919"/>
        <v/>
      </c>
      <c r="N6531" s="244" t="str">
        <f t="shared" si="920"/>
        <v/>
      </c>
      <c r="O6531" s="244" t="str">
        <f t="shared" si="921"/>
        <v/>
      </c>
      <c r="P6531">
        <f>IF($I6531&lt;&gt;"",$I6531,IF($E6531="SGD",1,IF($E6531="USD",Settings!$B$22,IF($E6531="HKD",Settings!$B$23,1))))</f>
        <v>1</v>
      </c>
      <c r="Q6531">
        <f t="shared" si="922"/>
        <v>0</v>
      </c>
      <c r="R6531">
        <f t="shared" si="923"/>
        <v>0</v>
      </c>
      <c r="S6531" t="str">
        <f t="shared" si="924"/>
        <v/>
      </c>
      <c r="T6531" t="str">
        <f t="shared" si="925"/>
        <v/>
      </c>
      <c r="U6531" t="str">
        <f t="shared" si="926"/>
        <v/>
      </c>
    </row>
    <row r="6532" spans="12:21" ht="15" customHeight="1" x14ac:dyDescent="0.15">
      <c r="L6532" s="244" t="str">
        <f t="shared" si="918"/>
        <v/>
      </c>
      <c r="M6532" s="245" t="str">
        <f t="shared" si="919"/>
        <v/>
      </c>
      <c r="N6532" s="244" t="str">
        <f t="shared" si="920"/>
        <v/>
      </c>
      <c r="O6532" s="244" t="str">
        <f t="shared" si="921"/>
        <v/>
      </c>
      <c r="P6532">
        <f>IF($I6532&lt;&gt;"",$I6532,IF($E6532="SGD",1,IF($E6532="USD",Settings!$B$22,IF($E6532="HKD",Settings!$B$23,1))))</f>
        <v>1</v>
      </c>
      <c r="Q6532">
        <f t="shared" si="922"/>
        <v>0</v>
      </c>
      <c r="R6532">
        <f t="shared" si="923"/>
        <v>0</v>
      </c>
      <c r="S6532" t="str">
        <f t="shared" si="924"/>
        <v/>
      </c>
      <c r="T6532" t="str">
        <f t="shared" si="925"/>
        <v/>
      </c>
      <c r="U6532" t="str">
        <f t="shared" si="926"/>
        <v/>
      </c>
    </row>
    <row r="6533" spans="12:21" ht="15" customHeight="1" x14ac:dyDescent="0.15">
      <c r="L6533" s="244" t="str">
        <f t="shared" si="918"/>
        <v/>
      </c>
      <c r="M6533" s="245" t="str">
        <f t="shared" si="919"/>
        <v/>
      </c>
      <c r="N6533" s="244" t="str">
        <f t="shared" si="920"/>
        <v/>
      </c>
      <c r="O6533" s="244" t="str">
        <f t="shared" si="921"/>
        <v/>
      </c>
      <c r="P6533">
        <f>IF($I6533&lt;&gt;"",$I6533,IF($E6533="SGD",1,IF($E6533="USD",Settings!$B$22,IF($E6533="HKD",Settings!$B$23,1))))</f>
        <v>1</v>
      </c>
      <c r="Q6533">
        <f t="shared" si="922"/>
        <v>0</v>
      </c>
      <c r="R6533">
        <f t="shared" si="923"/>
        <v>0</v>
      </c>
      <c r="S6533" t="str">
        <f t="shared" si="924"/>
        <v/>
      </c>
      <c r="T6533" t="str">
        <f t="shared" si="925"/>
        <v/>
      </c>
      <c r="U6533" t="str">
        <f t="shared" si="926"/>
        <v/>
      </c>
    </row>
    <row r="6534" spans="12:21" ht="15" customHeight="1" x14ac:dyDescent="0.15">
      <c r="L6534" s="244" t="str">
        <f t="shared" si="918"/>
        <v/>
      </c>
      <c r="M6534" s="245" t="str">
        <f t="shared" si="919"/>
        <v/>
      </c>
      <c r="N6534" s="244" t="str">
        <f t="shared" si="920"/>
        <v/>
      </c>
      <c r="O6534" s="244" t="str">
        <f t="shared" si="921"/>
        <v/>
      </c>
      <c r="P6534">
        <f>IF($I6534&lt;&gt;"",$I6534,IF($E6534="SGD",1,IF($E6534="USD",Settings!$B$22,IF($E6534="HKD",Settings!$B$23,1))))</f>
        <v>1</v>
      </c>
      <c r="Q6534">
        <f t="shared" si="922"/>
        <v>0</v>
      </c>
      <c r="R6534">
        <f t="shared" si="923"/>
        <v>0</v>
      </c>
      <c r="S6534" t="str">
        <f t="shared" si="924"/>
        <v/>
      </c>
      <c r="T6534" t="str">
        <f t="shared" si="925"/>
        <v/>
      </c>
      <c r="U6534" t="str">
        <f t="shared" si="926"/>
        <v/>
      </c>
    </row>
    <row r="6535" spans="12:21" ht="15" customHeight="1" x14ac:dyDescent="0.15">
      <c r="L6535" s="244" t="str">
        <f t="shared" si="918"/>
        <v/>
      </c>
      <c r="M6535" s="245" t="str">
        <f t="shared" si="919"/>
        <v/>
      </c>
      <c r="N6535" s="244" t="str">
        <f t="shared" si="920"/>
        <v/>
      </c>
      <c r="O6535" s="244" t="str">
        <f t="shared" si="921"/>
        <v/>
      </c>
      <c r="P6535">
        <f>IF($I6535&lt;&gt;"",$I6535,IF($E6535="SGD",1,IF($E6535="USD",Settings!$B$22,IF($E6535="HKD",Settings!$B$23,1))))</f>
        <v>1</v>
      </c>
      <c r="Q6535">
        <f t="shared" si="922"/>
        <v>0</v>
      </c>
      <c r="R6535">
        <f t="shared" si="923"/>
        <v>0</v>
      </c>
      <c r="S6535" t="str">
        <f t="shared" si="924"/>
        <v/>
      </c>
      <c r="T6535" t="str">
        <f t="shared" si="925"/>
        <v/>
      </c>
      <c r="U6535" t="str">
        <f t="shared" si="926"/>
        <v/>
      </c>
    </row>
    <row r="6536" spans="12:21" ht="15" customHeight="1" x14ac:dyDescent="0.15">
      <c r="L6536" s="244" t="str">
        <f t="shared" si="918"/>
        <v/>
      </c>
      <c r="M6536" s="245" t="str">
        <f t="shared" si="919"/>
        <v/>
      </c>
      <c r="N6536" s="244" t="str">
        <f t="shared" si="920"/>
        <v/>
      </c>
      <c r="O6536" s="244" t="str">
        <f t="shared" si="921"/>
        <v/>
      </c>
      <c r="P6536">
        <f>IF($I6536&lt;&gt;"",$I6536,IF($E6536="SGD",1,IF($E6536="USD",Settings!$B$22,IF($E6536="HKD",Settings!$B$23,1))))</f>
        <v>1</v>
      </c>
      <c r="Q6536">
        <f t="shared" si="922"/>
        <v>0</v>
      </c>
      <c r="R6536">
        <f t="shared" si="923"/>
        <v>0</v>
      </c>
      <c r="S6536" t="str">
        <f t="shared" si="924"/>
        <v/>
      </c>
      <c r="T6536" t="str">
        <f t="shared" si="925"/>
        <v/>
      </c>
      <c r="U6536" t="str">
        <f t="shared" si="926"/>
        <v/>
      </c>
    </row>
    <row r="6537" spans="12:21" ht="15" customHeight="1" x14ac:dyDescent="0.15">
      <c r="L6537" s="244" t="str">
        <f t="shared" si="918"/>
        <v/>
      </c>
      <c r="M6537" s="245" t="str">
        <f t="shared" si="919"/>
        <v/>
      </c>
      <c r="N6537" s="244" t="str">
        <f t="shared" si="920"/>
        <v/>
      </c>
      <c r="O6537" s="244" t="str">
        <f t="shared" si="921"/>
        <v/>
      </c>
      <c r="P6537">
        <f>IF($I6537&lt;&gt;"",$I6537,IF($E6537="SGD",1,IF($E6537="USD",Settings!$B$22,IF($E6537="HKD",Settings!$B$23,1))))</f>
        <v>1</v>
      </c>
      <c r="Q6537">
        <f t="shared" si="922"/>
        <v>0</v>
      </c>
      <c r="R6537">
        <f t="shared" si="923"/>
        <v>0</v>
      </c>
      <c r="S6537" t="str">
        <f t="shared" si="924"/>
        <v/>
      </c>
      <c r="T6537" t="str">
        <f t="shared" si="925"/>
        <v/>
      </c>
      <c r="U6537" t="str">
        <f t="shared" si="926"/>
        <v/>
      </c>
    </row>
    <row r="6538" spans="12:21" ht="15" customHeight="1" x14ac:dyDescent="0.15">
      <c r="L6538" s="244" t="str">
        <f t="shared" si="918"/>
        <v/>
      </c>
      <c r="M6538" s="245" t="str">
        <f t="shared" si="919"/>
        <v/>
      </c>
      <c r="N6538" s="244" t="str">
        <f t="shared" si="920"/>
        <v/>
      </c>
      <c r="O6538" s="244" t="str">
        <f t="shared" si="921"/>
        <v/>
      </c>
      <c r="P6538">
        <f>IF($I6538&lt;&gt;"",$I6538,IF($E6538="SGD",1,IF($E6538="USD",Settings!$B$22,IF($E6538="HKD",Settings!$B$23,1))))</f>
        <v>1</v>
      </c>
      <c r="Q6538">
        <f t="shared" si="922"/>
        <v>0</v>
      </c>
      <c r="R6538">
        <f t="shared" si="923"/>
        <v>0</v>
      </c>
      <c r="S6538" t="str">
        <f t="shared" si="924"/>
        <v/>
      </c>
      <c r="T6538" t="str">
        <f t="shared" si="925"/>
        <v/>
      </c>
      <c r="U6538" t="str">
        <f t="shared" si="926"/>
        <v/>
      </c>
    </row>
    <row r="6539" spans="12:21" ht="15" customHeight="1" x14ac:dyDescent="0.15">
      <c r="L6539" s="244" t="str">
        <f t="shared" si="918"/>
        <v/>
      </c>
      <c r="M6539" s="245" t="str">
        <f t="shared" si="919"/>
        <v/>
      </c>
      <c r="N6539" s="244" t="str">
        <f t="shared" si="920"/>
        <v/>
      </c>
      <c r="O6539" s="244" t="str">
        <f t="shared" si="921"/>
        <v/>
      </c>
      <c r="P6539">
        <f>IF($I6539&lt;&gt;"",$I6539,IF($E6539="SGD",1,IF($E6539="USD",Settings!$B$22,IF($E6539="HKD",Settings!$B$23,1))))</f>
        <v>1</v>
      </c>
      <c r="Q6539">
        <f t="shared" si="922"/>
        <v>0</v>
      </c>
      <c r="R6539">
        <f t="shared" si="923"/>
        <v>0</v>
      </c>
      <c r="S6539" t="str">
        <f t="shared" si="924"/>
        <v/>
      </c>
      <c r="T6539" t="str">
        <f t="shared" si="925"/>
        <v/>
      </c>
      <c r="U6539" t="str">
        <f t="shared" si="926"/>
        <v/>
      </c>
    </row>
    <row r="6540" spans="12:21" ht="15" customHeight="1" x14ac:dyDescent="0.15">
      <c r="L6540" s="244" t="str">
        <f t="shared" si="918"/>
        <v/>
      </c>
      <c r="M6540" s="245" t="str">
        <f t="shared" si="919"/>
        <v/>
      </c>
      <c r="N6540" s="244" t="str">
        <f t="shared" si="920"/>
        <v/>
      </c>
      <c r="O6540" s="244" t="str">
        <f t="shared" si="921"/>
        <v/>
      </c>
      <c r="P6540">
        <f>IF($I6540&lt;&gt;"",$I6540,IF($E6540="SGD",1,IF($E6540="USD",Settings!$B$22,IF($E6540="HKD",Settings!$B$23,1))))</f>
        <v>1</v>
      </c>
      <c r="Q6540">
        <f t="shared" si="922"/>
        <v>0</v>
      </c>
      <c r="R6540">
        <f t="shared" si="923"/>
        <v>0</v>
      </c>
      <c r="S6540" t="str">
        <f t="shared" si="924"/>
        <v/>
      </c>
      <c r="T6540" t="str">
        <f t="shared" si="925"/>
        <v/>
      </c>
      <c r="U6540" t="str">
        <f t="shared" si="926"/>
        <v/>
      </c>
    </row>
    <row r="6541" spans="12:21" ht="15" customHeight="1" x14ac:dyDescent="0.15">
      <c r="L6541" s="244" t="str">
        <f t="shared" si="918"/>
        <v/>
      </c>
      <c r="M6541" s="245" t="str">
        <f t="shared" si="919"/>
        <v/>
      </c>
      <c r="N6541" s="244" t="str">
        <f t="shared" si="920"/>
        <v/>
      </c>
      <c r="O6541" s="244" t="str">
        <f t="shared" si="921"/>
        <v/>
      </c>
      <c r="P6541">
        <f>IF($I6541&lt;&gt;"",$I6541,IF($E6541="SGD",1,IF($E6541="USD",Settings!$B$22,IF($E6541="HKD",Settings!$B$23,1))))</f>
        <v>1</v>
      </c>
      <c r="Q6541">
        <f t="shared" si="922"/>
        <v>0</v>
      </c>
      <c r="R6541">
        <f t="shared" si="923"/>
        <v>0</v>
      </c>
      <c r="S6541" t="str">
        <f t="shared" si="924"/>
        <v/>
      </c>
      <c r="T6541" t="str">
        <f t="shared" si="925"/>
        <v/>
      </c>
      <c r="U6541" t="str">
        <f t="shared" si="926"/>
        <v/>
      </c>
    </row>
    <row r="6542" spans="12:21" ht="15" customHeight="1" x14ac:dyDescent="0.15">
      <c r="L6542" s="244" t="str">
        <f t="shared" si="918"/>
        <v/>
      </c>
      <c r="M6542" s="245" t="str">
        <f t="shared" si="919"/>
        <v/>
      </c>
      <c r="N6542" s="244" t="str">
        <f t="shared" si="920"/>
        <v/>
      </c>
      <c r="O6542" s="244" t="str">
        <f t="shared" si="921"/>
        <v/>
      </c>
      <c r="P6542">
        <f>IF($I6542&lt;&gt;"",$I6542,IF($E6542="SGD",1,IF($E6542="USD",Settings!$B$22,IF($E6542="HKD",Settings!$B$23,1))))</f>
        <v>1</v>
      </c>
      <c r="Q6542">
        <f t="shared" si="922"/>
        <v>0</v>
      </c>
      <c r="R6542">
        <f t="shared" si="923"/>
        <v>0</v>
      </c>
      <c r="S6542" t="str">
        <f t="shared" si="924"/>
        <v/>
      </c>
      <c r="T6542" t="str">
        <f t="shared" si="925"/>
        <v/>
      </c>
      <c r="U6542" t="str">
        <f t="shared" si="926"/>
        <v/>
      </c>
    </row>
    <row r="6543" spans="12:21" ht="15" customHeight="1" x14ac:dyDescent="0.15">
      <c r="L6543" s="244" t="str">
        <f t="shared" si="918"/>
        <v/>
      </c>
      <c r="M6543" s="245" t="str">
        <f t="shared" si="919"/>
        <v/>
      </c>
      <c r="N6543" s="244" t="str">
        <f t="shared" si="920"/>
        <v/>
      </c>
      <c r="O6543" s="244" t="str">
        <f t="shared" si="921"/>
        <v/>
      </c>
      <c r="P6543">
        <f>IF($I6543&lt;&gt;"",$I6543,IF($E6543="SGD",1,IF($E6543="USD",Settings!$B$22,IF($E6543="HKD",Settings!$B$23,1))))</f>
        <v>1</v>
      </c>
      <c r="Q6543">
        <f t="shared" si="922"/>
        <v>0</v>
      </c>
      <c r="R6543">
        <f t="shared" si="923"/>
        <v>0</v>
      </c>
      <c r="S6543" t="str">
        <f t="shared" si="924"/>
        <v/>
      </c>
      <c r="T6543" t="str">
        <f t="shared" si="925"/>
        <v/>
      </c>
      <c r="U6543" t="str">
        <f t="shared" si="926"/>
        <v/>
      </c>
    </row>
    <row r="6544" spans="12:21" ht="15" customHeight="1" x14ac:dyDescent="0.15">
      <c r="L6544" s="244" t="str">
        <f t="shared" si="918"/>
        <v/>
      </c>
      <c r="M6544" s="245" t="str">
        <f t="shared" si="919"/>
        <v/>
      </c>
      <c r="N6544" s="244" t="str">
        <f t="shared" si="920"/>
        <v/>
      </c>
      <c r="O6544" s="244" t="str">
        <f t="shared" si="921"/>
        <v/>
      </c>
      <c r="P6544">
        <f>IF($I6544&lt;&gt;"",$I6544,IF($E6544="SGD",1,IF($E6544="USD",Settings!$B$22,IF($E6544="HKD",Settings!$B$23,1))))</f>
        <v>1</v>
      </c>
      <c r="Q6544">
        <f t="shared" si="922"/>
        <v>0</v>
      </c>
      <c r="R6544">
        <f t="shared" si="923"/>
        <v>0</v>
      </c>
      <c r="S6544" t="str">
        <f t="shared" si="924"/>
        <v/>
      </c>
      <c r="T6544" t="str">
        <f t="shared" si="925"/>
        <v/>
      </c>
      <c r="U6544" t="str">
        <f t="shared" si="926"/>
        <v/>
      </c>
    </row>
    <row r="6545" spans="12:21" ht="15" customHeight="1" x14ac:dyDescent="0.15">
      <c r="L6545" s="244" t="str">
        <f t="shared" si="918"/>
        <v/>
      </c>
      <c r="M6545" s="245" t="str">
        <f t="shared" si="919"/>
        <v/>
      </c>
      <c r="N6545" s="244" t="str">
        <f t="shared" si="920"/>
        <v/>
      </c>
      <c r="O6545" s="244" t="str">
        <f t="shared" si="921"/>
        <v/>
      </c>
      <c r="P6545">
        <f>IF($I6545&lt;&gt;"",$I6545,IF($E6545="SGD",1,IF($E6545="USD",Settings!$B$22,IF($E6545="HKD",Settings!$B$23,1))))</f>
        <v>1</v>
      </c>
      <c r="Q6545">
        <f t="shared" si="922"/>
        <v>0</v>
      </c>
      <c r="R6545">
        <f t="shared" si="923"/>
        <v>0</v>
      </c>
      <c r="S6545" t="str">
        <f t="shared" si="924"/>
        <v/>
      </c>
      <c r="T6545" t="str">
        <f t="shared" si="925"/>
        <v/>
      </c>
      <c r="U6545" t="str">
        <f t="shared" si="926"/>
        <v/>
      </c>
    </row>
    <row r="6546" spans="12:21" ht="15" customHeight="1" x14ac:dyDescent="0.15">
      <c r="L6546" s="244" t="str">
        <f t="shared" si="918"/>
        <v/>
      </c>
      <c r="M6546" s="245" t="str">
        <f t="shared" si="919"/>
        <v/>
      </c>
      <c r="N6546" s="244" t="str">
        <f t="shared" si="920"/>
        <v/>
      </c>
      <c r="O6546" s="244" t="str">
        <f t="shared" si="921"/>
        <v/>
      </c>
      <c r="P6546">
        <f>IF($I6546&lt;&gt;"",$I6546,IF($E6546="SGD",1,IF($E6546="USD",Settings!$B$22,IF($E6546="HKD",Settings!$B$23,1))))</f>
        <v>1</v>
      </c>
      <c r="Q6546">
        <f t="shared" si="922"/>
        <v>0</v>
      </c>
      <c r="R6546">
        <f t="shared" si="923"/>
        <v>0</v>
      </c>
      <c r="S6546" t="str">
        <f t="shared" si="924"/>
        <v/>
      </c>
      <c r="T6546" t="str">
        <f t="shared" si="925"/>
        <v/>
      </c>
      <c r="U6546" t="str">
        <f t="shared" si="926"/>
        <v/>
      </c>
    </row>
    <row r="6547" spans="12:21" ht="15" customHeight="1" x14ac:dyDescent="0.15">
      <c r="L6547" s="244" t="str">
        <f t="shared" si="918"/>
        <v/>
      </c>
      <c r="M6547" s="245" t="str">
        <f t="shared" si="919"/>
        <v/>
      </c>
      <c r="N6547" s="244" t="str">
        <f t="shared" si="920"/>
        <v/>
      </c>
      <c r="O6547" s="244" t="str">
        <f t="shared" si="921"/>
        <v/>
      </c>
      <c r="P6547">
        <f>IF($I6547&lt;&gt;"",$I6547,IF($E6547="SGD",1,IF($E6547="USD",Settings!$B$22,IF($E6547="HKD",Settings!$B$23,1))))</f>
        <v>1</v>
      </c>
      <c r="Q6547">
        <f t="shared" si="922"/>
        <v>0</v>
      </c>
      <c r="R6547">
        <f t="shared" si="923"/>
        <v>0</v>
      </c>
      <c r="S6547" t="str">
        <f t="shared" si="924"/>
        <v/>
      </c>
      <c r="T6547" t="str">
        <f t="shared" si="925"/>
        <v/>
      </c>
      <c r="U6547" t="str">
        <f t="shared" si="926"/>
        <v/>
      </c>
    </row>
    <row r="6548" spans="12:21" ht="15" customHeight="1" x14ac:dyDescent="0.15">
      <c r="L6548" s="244" t="str">
        <f t="shared" si="918"/>
        <v/>
      </c>
      <c r="M6548" s="245" t="str">
        <f t="shared" si="919"/>
        <v/>
      </c>
      <c r="N6548" s="244" t="str">
        <f t="shared" si="920"/>
        <v/>
      </c>
      <c r="O6548" s="244" t="str">
        <f t="shared" si="921"/>
        <v/>
      </c>
      <c r="P6548">
        <f>IF($I6548&lt;&gt;"",$I6548,IF($E6548="SGD",1,IF($E6548="USD",Settings!$B$22,IF($E6548="HKD",Settings!$B$23,1))))</f>
        <v>1</v>
      </c>
      <c r="Q6548">
        <f t="shared" si="922"/>
        <v>0</v>
      </c>
      <c r="R6548">
        <f t="shared" si="923"/>
        <v>0</v>
      </c>
      <c r="S6548" t="str">
        <f t="shared" si="924"/>
        <v/>
      </c>
      <c r="T6548" t="str">
        <f t="shared" si="925"/>
        <v/>
      </c>
      <c r="U6548" t="str">
        <f t="shared" si="926"/>
        <v/>
      </c>
    </row>
    <row r="6549" spans="12:21" ht="15" customHeight="1" x14ac:dyDescent="0.15">
      <c r="L6549" s="244" t="str">
        <f t="shared" si="918"/>
        <v/>
      </c>
      <c r="M6549" s="245" t="str">
        <f t="shared" si="919"/>
        <v/>
      </c>
      <c r="N6549" s="244" t="str">
        <f t="shared" si="920"/>
        <v/>
      </c>
      <c r="O6549" s="244" t="str">
        <f t="shared" si="921"/>
        <v/>
      </c>
      <c r="P6549">
        <f>IF($I6549&lt;&gt;"",$I6549,IF($E6549="SGD",1,IF($E6549="USD",Settings!$B$22,IF($E6549="HKD",Settings!$B$23,1))))</f>
        <v>1</v>
      </c>
      <c r="Q6549">
        <f t="shared" si="922"/>
        <v>0</v>
      </c>
      <c r="R6549">
        <f t="shared" si="923"/>
        <v>0</v>
      </c>
      <c r="S6549" t="str">
        <f t="shared" si="924"/>
        <v/>
      </c>
      <c r="T6549" t="str">
        <f t="shared" si="925"/>
        <v/>
      </c>
      <c r="U6549" t="str">
        <f t="shared" si="926"/>
        <v/>
      </c>
    </row>
    <row r="6550" spans="12:21" ht="15" customHeight="1" x14ac:dyDescent="0.15">
      <c r="L6550" s="244" t="str">
        <f t="shared" si="918"/>
        <v/>
      </c>
      <c r="M6550" s="245" t="str">
        <f t="shared" si="919"/>
        <v/>
      </c>
      <c r="N6550" s="244" t="str">
        <f t="shared" si="920"/>
        <v/>
      </c>
      <c r="O6550" s="244" t="str">
        <f t="shared" si="921"/>
        <v/>
      </c>
      <c r="P6550">
        <f>IF($I6550&lt;&gt;"",$I6550,IF($E6550="SGD",1,IF($E6550="USD",Settings!$B$22,IF($E6550="HKD",Settings!$B$23,1))))</f>
        <v>1</v>
      </c>
      <c r="Q6550">
        <f t="shared" si="922"/>
        <v>0</v>
      </c>
      <c r="R6550">
        <f t="shared" si="923"/>
        <v>0</v>
      </c>
      <c r="S6550" t="str">
        <f t="shared" si="924"/>
        <v/>
      </c>
      <c r="T6550" t="str">
        <f t="shared" si="925"/>
        <v/>
      </c>
      <c r="U6550" t="str">
        <f t="shared" si="926"/>
        <v/>
      </c>
    </row>
    <row r="6551" spans="12:21" ht="15" customHeight="1" x14ac:dyDescent="0.15">
      <c r="L6551" s="244" t="str">
        <f t="shared" si="918"/>
        <v/>
      </c>
      <c r="M6551" s="245" t="str">
        <f t="shared" si="919"/>
        <v/>
      </c>
      <c r="N6551" s="244" t="str">
        <f t="shared" si="920"/>
        <v/>
      </c>
      <c r="O6551" s="244" t="str">
        <f t="shared" si="921"/>
        <v/>
      </c>
      <c r="P6551">
        <f>IF($I6551&lt;&gt;"",$I6551,IF($E6551="SGD",1,IF($E6551="USD",Settings!$B$22,IF($E6551="HKD",Settings!$B$23,1))))</f>
        <v>1</v>
      </c>
      <c r="Q6551">
        <f t="shared" si="922"/>
        <v>0</v>
      </c>
      <c r="R6551">
        <f t="shared" si="923"/>
        <v>0</v>
      </c>
      <c r="S6551" t="str">
        <f t="shared" si="924"/>
        <v/>
      </c>
      <c r="T6551" t="str">
        <f t="shared" si="925"/>
        <v/>
      </c>
      <c r="U6551" t="str">
        <f t="shared" si="926"/>
        <v/>
      </c>
    </row>
    <row r="6552" spans="12:21" ht="15" customHeight="1" x14ac:dyDescent="0.15">
      <c r="L6552" s="244" t="str">
        <f t="shared" si="918"/>
        <v/>
      </c>
      <c r="M6552" s="245" t="str">
        <f t="shared" si="919"/>
        <v/>
      </c>
      <c r="N6552" s="244" t="str">
        <f t="shared" si="920"/>
        <v/>
      </c>
      <c r="O6552" s="244" t="str">
        <f t="shared" si="921"/>
        <v/>
      </c>
      <c r="P6552">
        <f>IF($I6552&lt;&gt;"",$I6552,IF($E6552="SGD",1,IF($E6552="USD",Settings!$B$22,IF($E6552="HKD",Settings!$B$23,1))))</f>
        <v>1</v>
      </c>
      <c r="Q6552">
        <f t="shared" si="922"/>
        <v>0</v>
      </c>
      <c r="R6552">
        <f t="shared" si="923"/>
        <v>0</v>
      </c>
      <c r="S6552" t="str">
        <f t="shared" si="924"/>
        <v/>
      </c>
      <c r="T6552" t="str">
        <f t="shared" si="925"/>
        <v/>
      </c>
      <c r="U6552" t="str">
        <f t="shared" si="926"/>
        <v/>
      </c>
    </row>
    <row r="6553" spans="12:21" ht="15" customHeight="1" x14ac:dyDescent="0.15">
      <c r="L6553" s="244" t="str">
        <f t="shared" si="918"/>
        <v/>
      </c>
      <c r="M6553" s="245" t="str">
        <f t="shared" si="919"/>
        <v/>
      </c>
      <c r="N6553" s="244" t="str">
        <f t="shared" si="920"/>
        <v/>
      </c>
      <c r="O6553" s="244" t="str">
        <f t="shared" si="921"/>
        <v/>
      </c>
      <c r="P6553">
        <f>IF($I6553&lt;&gt;"",$I6553,IF($E6553="SGD",1,IF($E6553="USD",Settings!$B$22,IF($E6553="HKD",Settings!$B$23,1))))</f>
        <v>1</v>
      </c>
      <c r="Q6553">
        <f t="shared" si="922"/>
        <v>0</v>
      </c>
      <c r="R6553">
        <f t="shared" si="923"/>
        <v>0</v>
      </c>
      <c r="S6553" t="str">
        <f t="shared" si="924"/>
        <v/>
      </c>
      <c r="T6553" t="str">
        <f t="shared" si="925"/>
        <v/>
      </c>
      <c r="U6553" t="str">
        <f t="shared" si="926"/>
        <v/>
      </c>
    </row>
    <row r="6554" spans="12:21" ht="15" customHeight="1" x14ac:dyDescent="0.15">
      <c r="L6554" s="244" t="str">
        <f t="shared" si="918"/>
        <v/>
      </c>
      <c r="M6554" s="245" t="str">
        <f t="shared" si="919"/>
        <v/>
      </c>
      <c r="N6554" s="244" t="str">
        <f t="shared" si="920"/>
        <v/>
      </c>
      <c r="O6554" s="244" t="str">
        <f t="shared" si="921"/>
        <v/>
      </c>
      <c r="P6554">
        <f>IF($I6554&lt;&gt;"",$I6554,IF($E6554="SGD",1,IF($E6554="USD",Settings!$B$22,IF($E6554="HKD",Settings!$B$23,1))))</f>
        <v>1</v>
      </c>
      <c r="Q6554">
        <f t="shared" si="922"/>
        <v>0</v>
      </c>
      <c r="R6554">
        <f t="shared" si="923"/>
        <v>0</v>
      </c>
      <c r="S6554" t="str">
        <f t="shared" si="924"/>
        <v/>
      </c>
      <c r="T6554" t="str">
        <f t="shared" si="925"/>
        <v/>
      </c>
      <c r="U6554" t="str">
        <f t="shared" si="926"/>
        <v/>
      </c>
    </row>
    <row r="6555" spans="12:21" ht="15" customHeight="1" x14ac:dyDescent="0.15">
      <c r="L6555" s="244" t="str">
        <f t="shared" si="918"/>
        <v/>
      </c>
      <c r="M6555" s="245" t="str">
        <f t="shared" si="919"/>
        <v/>
      </c>
      <c r="N6555" s="244" t="str">
        <f t="shared" si="920"/>
        <v/>
      </c>
      <c r="O6555" s="244" t="str">
        <f t="shared" si="921"/>
        <v/>
      </c>
      <c r="P6555">
        <f>IF($I6555&lt;&gt;"",$I6555,IF($E6555="SGD",1,IF($E6555="USD",Settings!$B$22,IF($E6555="HKD",Settings!$B$23,1))))</f>
        <v>1</v>
      </c>
      <c r="Q6555">
        <f t="shared" si="922"/>
        <v>0</v>
      </c>
      <c r="R6555">
        <f t="shared" si="923"/>
        <v>0</v>
      </c>
      <c r="S6555" t="str">
        <f t="shared" si="924"/>
        <v/>
      </c>
      <c r="T6555" t="str">
        <f t="shared" si="925"/>
        <v/>
      </c>
      <c r="U6555" t="str">
        <f t="shared" si="926"/>
        <v/>
      </c>
    </row>
    <row r="6556" spans="12:21" ht="15" customHeight="1" x14ac:dyDescent="0.15">
      <c r="L6556" s="244" t="str">
        <f t="shared" si="918"/>
        <v/>
      </c>
      <c r="M6556" s="245" t="str">
        <f t="shared" si="919"/>
        <v/>
      </c>
      <c r="N6556" s="244" t="str">
        <f t="shared" si="920"/>
        <v/>
      </c>
      <c r="O6556" s="244" t="str">
        <f t="shared" si="921"/>
        <v/>
      </c>
      <c r="P6556">
        <f>IF($I6556&lt;&gt;"",$I6556,IF($E6556="SGD",1,IF($E6556="USD",Settings!$B$22,IF($E6556="HKD",Settings!$B$23,1))))</f>
        <v>1</v>
      </c>
      <c r="Q6556">
        <f t="shared" si="922"/>
        <v>0</v>
      </c>
      <c r="R6556">
        <f t="shared" si="923"/>
        <v>0</v>
      </c>
      <c r="S6556" t="str">
        <f t="shared" si="924"/>
        <v/>
      </c>
      <c r="T6556" t="str">
        <f t="shared" si="925"/>
        <v/>
      </c>
      <c r="U6556" t="str">
        <f t="shared" si="926"/>
        <v/>
      </c>
    </row>
    <row r="6557" spans="12:21" ht="15" customHeight="1" x14ac:dyDescent="0.15">
      <c r="L6557" s="244" t="str">
        <f t="shared" si="918"/>
        <v/>
      </c>
      <c r="M6557" s="245" t="str">
        <f t="shared" si="919"/>
        <v/>
      </c>
      <c r="N6557" s="244" t="str">
        <f t="shared" si="920"/>
        <v/>
      </c>
      <c r="O6557" s="244" t="str">
        <f t="shared" si="921"/>
        <v/>
      </c>
      <c r="P6557">
        <f>IF($I6557&lt;&gt;"",$I6557,IF($E6557="SGD",1,IF($E6557="USD",Settings!$B$22,IF($E6557="HKD",Settings!$B$23,1))))</f>
        <v>1</v>
      </c>
      <c r="Q6557">
        <f t="shared" si="922"/>
        <v>0</v>
      </c>
      <c r="R6557">
        <f t="shared" si="923"/>
        <v>0</v>
      </c>
      <c r="S6557" t="str">
        <f t="shared" si="924"/>
        <v/>
      </c>
      <c r="T6557" t="str">
        <f t="shared" si="925"/>
        <v/>
      </c>
      <c r="U6557" t="str">
        <f t="shared" si="926"/>
        <v/>
      </c>
    </row>
    <row r="6558" spans="12:21" ht="15" customHeight="1" x14ac:dyDescent="0.15">
      <c r="L6558" s="244" t="str">
        <f t="shared" si="918"/>
        <v/>
      </c>
      <c r="M6558" s="245" t="str">
        <f t="shared" si="919"/>
        <v/>
      </c>
      <c r="N6558" s="244" t="str">
        <f t="shared" si="920"/>
        <v/>
      </c>
      <c r="O6558" s="244" t="str">
        <f t="shared" si="921"/>
        <v/>
      </c>
      <c r="P6558">
        <f>IF($I6558&lt;&gt;"",$I6558,IF($E6558="SGD",1,IF($E6558="USD",Settings!$B$22,IF($E6558="HKD",Settings!$B$23,1))))</f>
        <v>1</v>
      </c>
      <c r="Q6558">
        <f t="shared" si="922"/>
        <v>0</v>
      </c>
      <c r="R6558">
        <f t="shared" si="923"/>
        <v>0</v>
      </c>
      <c r="S6558" t="str">
        <f t="shared" si="924"/>
        <v/>
      </c>
      <c r="T6558" t="str">
        <f t="shared" si="925"/>
        <v/>
      </c>
      <c r="U6558" t="str">
        <f t="shared" si="926"/>
        <v/>
      </c>
    </row>
    <row r="6559" spans="12:21" ht="15" customHeight="1" x14ac:dyDescent="0.15">
      <c r="L6559" s="244" t="str">
        <f t="shared" si="918"/>
        <v/>
      </c>
      <c r="M6559" s="245" t="str">
        <f t="shared" si="919"/>
        <v/>
      </c>
      <c r="N6559" s="244" t="str">
        <f t="shared" si="920"/>
        <v/>
      </c>
      <c r="O6559" s="244" t="str">
        <f t="shared" si="921"/>
        <v/>
      </c>
      <c r="P6559">
        <f>IF($I6559&lt;&gt;"",$I6559,IF($E6559="SGD",1,IF($E6559="USD",Settings!$B$22,IF($E6559="HKD",Settings!$B$23,1))))</f>
        <v>1</v>
      </c>
      <c r="Q6559">
        <f t="shared" si="922"/>
        <v>0</v>
      </c>
      <c r="R6559">
        <f t="shared" si="923"/>
        <v>0</v>
      </c>
      <c r="S6559" t="str">
        <f t="shared" si="924"/>
        <v/>
      </c>
      <c r="T6559" t="str">
        <f t="shared" si="925"/>
        <v/>
      </c>
      <c r="U6559" t="str">
        <f t="shared" si="926"/>
        <v/>
      </c>
    </row>
    <row r="6560" spans="12:21" ht="15" customHeight="1" x14ac:dyDescent="0.15">
      <c r="L6560" s="244" t="str">
        <f t="shared" si="918"/>
        <v/>
      </c>
      <c r="M6560" s="245" t="str">
        <f t="shared" si="919"/>
        <v/>
      </c>
      <c r="N6560" s="244" t="str">
        <f t="shared" si="920"/>
        <v/>
      </c>
      <c r="O6560" s="244" t="str">
        <f t="shared" si="921"/>
        <v/>
      </c>
      <c r="P6560">
        <f>IF($I6560&lt;&gt;"",$I6560,IF($E6560="SGD",1,IF($E6560="USD",Settings!$B$22,IF($E6560="HKD",Settings!$B$23,1))))</f>
        <v>1</v>
      </c>
      <c r="Q6560">
        <f t="shared" si="922"/>
        <v>0</v>
      </c>
      <c r="R6560">
        <f t="shared" si="923"/>
        <v>0</v>
      </c>
      <c r="S6560" t="str">
        <f t="shared" si="924"/>
        <v/>
      </c>
      <c r="T6560" t="str">
        <f t="shared" si="925"/>
        <v/>
      </c>
      <c r="U6560" t="str">
        <f t="shared" si="926"/>
        <v/>
      </c>
    </row>
    <row r="6561" spans="12:21" ht="15" customHeight="1" x14ac:dyDescent="0.15">
      <c r="L6561" s="244" t="str">
        <f t="shared" si="918"/>
        <v/>
      </c>
      <c r="M6561" s="245" t="str">
        <f t="shared" si="919"/>
        <v/>
      </c>
      <c r="N6561" s="244" t="str">
        <f t="shared" si="920"/>
        <v/>
      </c>
      <c r="O6561" s="244" t="str">
        <f t="shared" si="921"/>
        <v/>
      </c>
      <c r="P6561">
        <f>IF($I6561&lt;&gt;"",$I6561,IF($E6561="SGD",1,IF($E6561="USD",Settings!$B$22,IF($E6561="HKD",Settings!$B$23,1))))</f>
        <v>1</v>
      </c>
      <c r="Q6561">
        <f t="shared" si="922"/>
        <v>0</v>
      </c>
      <c r="R6561">
        <f t="shared" si="923"/>
        <v>0</v>
      </c>
      <c r="S6561" t="str">
        <f t="shared" si="924"/>
        <v/>
      </c>
      <c r="T6561" t="str">
        <f t="shared" si="925"/>
        <v/>
      </c>
      <c r="U6561" t="str">
        <f t="shared" si="926"/>
        <v/>
      </c>
    </row>
    <row r="6562" spans="12:21" ht="15" customHeight="1" x14ac:dyDescent="0.15">
      <c r="L6562" s="244" t="str">
        <f t="shared" si="918"/>
        <v/>
      </c>
      <c r="M6562" s="245" t="str">
        <f t="shared" si="919"/>
        <v/>
      </c>
      <c r="N6562" s="244" t="str">
        <f t="shared" si="920"/>
        <v/>
      </c>
      <c r="O6562" s="244" t="str">
        <f t="shared" si="921"/>
        <v/>
      </c>
      <c r="P6562">
        <f>IF($I6562&lt;&gt;"",$I6562,IF($E6562="SGD",1,IF($E6562="USD",Settings!$B$22,IF($E6562="HKD",Settings!$B$23,1))))</f>
        <v>1</v>
      </c>
      <c r="Q6562">
        <f t="shared" si="922"/>
        <v>0</v>
      </c>
      <c r="R6562">
        <f t="shared" si="923"/>
        <v>0</v>
      </c>
      <c r="S6562" t="str">
        <f t="shared" si="924"/>
        <v/>
      </c>
      <c r="T6562" t="str">
        <f t="shared" si="925"/>
        <v/>
      </c>
      <c r="U6562" t="str">
        <f t="shared" si="926"/>
        <v/>
      </c>
    </row>
    <row r="6563" spans="12:21" ht="15" customHeight="1" x14ac:dyDescent="0.15">
      <c r="L6563" s="244" t="str">
        <f t="shared" si="918"/>
        <v/>
      </c>
      <c r="M6563" s="245" t="str">
        <f t="shared" si="919"/>
        <v/>
      </c>
      <c r="N6563" s="244" t="str">
        <f t="shared" si="920"/>
        <v/>
      </c>
      <c r="O6563" s="244" t="str">
        <f t="shared" si="921"/>
        <v/>
      </c>
      <c r="P6563">
        <f>IF($I6563&lt;&gt;"",$I6563,IF($E6563="SGD",1,IF($E6563="USD",Settings!$B$22,IF($E6563="HKD",Settings!$B$23,1))))</f>
        <v>1</v>
      </c>
      <c r="Q6563">
        <f t="shared" si="922"/>
        <v>0</v>
      </c>
      <c r="R6563">
        <f t="shared" si="923"/>
        <v>0</v>
      </c>
      <c r="S6563" t="str">
        <f t="shared" si="924"/>
        <v/>
      </c>
      <c r="T6563" t="str">
        <f t="shared" si="925"/>
        <v/>
      </c>
      <c r="U6563" t="str">
        <f t="shared" si="926"/>
        <v/>
      </c>
    </row>
    <row r="6564" spans="12:21" ht="15" customHeight="1" x14ac:dyDescent="0.15">
      <c r="L6564" s="244" t="str">
        <f t="shared" si="918"/>
        <v/>
      </c>
      <c r="M6564" s="245" t="str">
        <f t="shared" si="919"/>
        <v/>
      </c>
      <c r="N6564" s="244" t="str">
        <f t="shared" si="920"/>
        <v/>
      </c>
      <c r="O6564" s="244" t="str">
        <f t="shared" si="921"/>
        <v/>
      </c>
      <c r="P6564">
        <f>IF($I6564&lt;&gt;"",$I6564,IF($E6564="SGD",1,IF($E6564="USD",Settings!$B$22,IF($E6564="HKD",Settings!$B$23,1))))</f>
        <v>1</v>
      </c>
      <c r="Q6564">
        <f t="shared" si="922"/>
        <v>0</v>
      </c>
      <c r="R6564">
        <f t="shared" si="923"/>
        <v>0</v>
      </c>
      <c r="S6564" t="str">
        <f t="shared" si="924"/>
        <v/>
      </c>
      <c r="T6564" t="str">
        <f t="shared" si="925"/>
        <v/>
      </c>
      <c r="U6564" t="str">
        <f t="shared" si="926"/>
        <v/>
      </c>
    </row>
    <row r="6565" spans="12:21" ht="15" customHeight="1" x14ac:dyDescent="0.15">
      <c r="L6565" s="244" t="str">
        <f t="shared" si="918"/>
        <v/>
      </c>
      <c r="M6565" s="245" t="str">
        <f t="shared" si="919"/>
        <v/>
      </c>
      <c r="N6565" s="244" t="str">
        <f t="shared" si="920"/>
        <v/>
      </c>
      <c r="O6565" s="244" t="str">
        <f t="shared" si="921"/>
        <v/>
      </c>
      <c r="P6565">
        <f>IF($I6565&lt;&gt;"",$I6565,IF($E6565="SGD",1,IF($E6565="USD",Settings!$B$22,IF($E6565="HKD",Settings!$B$23,1))))</f>
        <v>1</v>
      </c>
      <c r="Q6565">
        <f t="shared" si="922"/>
        <v>0</v>
      </c>
      <c r="R6565">
        <f t="shared" si="923"/>
        <v>0</v>
      </c>
      <c r="S6565" t="str">
        <f t="shared" si="924"/>
        <v/>
      </c>
      <c r="T6565" t="str">
        <f t="shared" si="925"/>
        <v/>
      </c>
      <c r="U6565" t="str">
        <f t="shared" si="926"/>
        <v/>
      </c>
    </row>
    <row r="6566" spans="12:21" ht="15" customHeight="1" x14ac:dyDescent="0.15">
      <c r="L6566" s="244" t="str">
        <f t="shared" si="918"/>
        <v/>
      </c>
      <c r="M6566" s="245" t="str">
        <f t="shared" si="919"/>
        <v/>
      </c>
      <c r="N6566" s="244" t="str">
        <f t="shared" si="920"/>
        <v/>
      </c>
      <c r="O6566" s="244" t="str">
        <f t="shared" si="921"/>
        <v/>
      </c>
      <c r="P6566">
        <f>IF($I6566&lt;&gt;"",$I6566,IF($E6566="SGD",1,IF($E6566="USD",Settings!$B$22,IF($E6566="HKD",Settings!$B$23,1))))</f>
        <v>1</v>
      </c>
      <c r="Q6566">
        <f t="shared" si="922"/>
        <v>0</v>
      </c>
      <c r="R6566">
        <f t="shared" si="923"/>
        <v>0</v>
      </c>
      <c r="S6566" t="str">
        <f t="shared" si="924"/>
        <v/>
      </c>
      <c r="T6566" t="str">
        <f t="shared" si="925"/>
        <v/>
      </c>
      <c r="U6566" t="str">
        <f t="shared" si="926"/>
        <v/>
      </c>
    </row>
    <row r="6567" spans="12:21" ht="15" customHeight="1" x14ac:dyDescent="0.15">
      <c r="L6567" s="244" t="str">
        <f t="shared" si="918"/>
        <v/>
      </c>
      <c r="M6567" s="245" t="str">
        <f t="shared" si="919"/>
        <v/>
      </c>
      <c r="N6567" s="244" t="str">
        <f t="shared" si="920"/>
        <v/>
      </c>
      <c r="O6567" s="244" t="str">
        <f t="shared" si="921"/>
        <v/>
      </c>
      <c r="P6567">
        <f>IF($I6567&lt;&gt;"",$I6567,IF($E6567="SGD",1,IF($E6567="USD",Settings!$B$22,IF($E6567="HKD",Settings!$B$23,1))))</f>
        <v>1</v>
      </c>
      <c r="Q6567">
        <f t="shared" si="922"/>
        <v>0</v>
      </c>
      <c r="R6567">
        <f t="shared" si="923"/>
        <v>0</v>
      </c>
      <c r="S6567" t="str">
        <f t="shared" si="924"/>
        <v/>
      </c>
      <c r="T6567" t="str">
        <f t="shared" si="925"/>
        <v/>
      </c>
      <c r="U6567" t="str">
        <f t="shared" si="926"/>
        <v/>
      </c>
    </row>
    <row r="6568" spans="12:21" ht="15" customHeight="1" x14ac:dyDescent="0.15">
      <c r="L6568" s="244" t="str">
        <f t="shared" si="918"/>
        <v/>
      </c>
      <c r="M6568" s="245" t="str">
        <f t="shared" si="919"/>
        <v/>
      </c>
      <c r="N6568" s="244" t="str">
        <f t="shared" si="920"/>
        <v/>
      </c>
      <c r="O6568" s="244" t="str">
        <f t="shared" si="921"/>
        <v/>
      </c>
      <c r="P6568">
        <f>IF($I6568&lt;&gt;"",$I6568,IF($E6568="SGD",1,IF($E6568="USD",Settings!$B$22,IF($E6568="HKD",Settings!$B$23,1))))</f>
        <v>1</v>
      </c>
      <c r="Q6568">
        <f t="shared" si="922"/>
        <v>0</v>
      </c>
      <c r="R6568">
        <f t="shared" si="923"/>
        <v>0</v>
      </c>
      <c r="S6568" t="str">
        <f t="shared" si="924"/>
        <v/>
      </c>
      <c r="T6568" t="str">
        <f t="shared" si="925"/>
        <v/>
      </c>
      <c r="U6568" t="str">
        <f t="shared" si="926"/>
        <v/>
      </c>
    </row>
    <row r="6569" spans="12:21" ht="15" customHeight="1" x14ac:dyDescent="0.15">
      <c r="L6569" s="244" t="str">
        <f t="shared" ref="L6569:L6632" si="927">IF(OR(B6569="",C6569="",E6569=""),"",B6569&amp;":"&amp;C6569&amp;":"&amp;E6569)</f>
        <v/>
      </c>
      <c r="M6569" s="245" t="str">
        <f t="shared" ref="M6569:M6632" si="928">IF(A6569="","",A6569*D6569)</f>
        <v/>
      </c>
      <c r="N6569" s="244" t="str">
        <f t="shared" ref="N6569:N6632" si="929">IF(A6569="","",IF(OR(A6569=1,A6569=0),J6569,0))</f>
        <v/>
      </c>
      <c r="O6569" s="244" t="str">
        <f t="shared" ref="O6569:O6632" si="930">IF(A6569="","",IF(A6569=-1,J6569,0))</f>
        <v/>
      </c>
      <c r="P6569">
        <f>IF($I6569&lt;&gt;"",$I6569,IF($E6569="SGD",1,IF($E6569="USD",Settings!$B$22,IF($E6569="HKD",Settings!$B$23,1))))</f>
        <v>1</v>
      </c>
      <c r="Q6569">
        <f t="shared" ref="Q6569:Q6632" si="931">IF($L6569="",0,($O6569-$N6569+IF($A6569=2,$J6569,0))*$P6569)</f>
        <v>0</v>
      </c>
      <c r="R6569">
        <f t="shared" ref="R6569:R6632" si="932">IF($L6569="",0,IF($A6569=2,$J6569*$P6569,0))</f>
        <v>0</v>
      </c>
      <c r="S6569" t="str">
        <f t="shared" si="924"/>
        <v/>
      </c>
      <c r="T6569" t="str">
        <f t="shared" si="925"/>
        <v/>
      </c>
      <c r="U6569" t="str">
        <f t="shared" si="926"/>
        <v/>
      </c>
    </row>
    <row r="6570" spans="12:21" ht="15" customHeight="1" x14ac:dyDescent="0.15">
      <c r="L6570" s="244" t="str">
        <f t="shared" si="927"/>
        <v/>
      </c>
      <c r="M6570" s="245" t="str">
        <f t="shared" si="928"/>
        <v/>
      </c>
      <c r="N6570" s="244" t="str">
        <f t="shared" si="929"/>
        <v/>
      </c>
      <c r="O6570" s="244" t="str">
        <f t="shared" si="930"/>
        <v/>
      </c>
      <c r="P6570">
        <f>IF($I6570&lt;&gt;"",$I6570,IF($E6570="SGD",1,IF($E6570="USD",Settings!$B$22,IF($E6570="HKD",Settings!$B$23,1))))</f>
        <v>1</v>
      </c>
      <c r="Q6570">
        <f t="shared" si="931"/>
        <v>0</v>
      </c>
      <c r="R6570">
        <f t="shared" si="932"/>
        <v>0</v>
      </c>
      <c r="S6570" t="str">
        <f t="shared" si="924"/>
        <v/>
      </c>
      <c r="T6570" t="str">
        <f t="shared" si="925"/>
        <v/>
      </c>
      <c r="U6570" t="str">
        <f t="shared" si="926"/>
        <v/>
      </c>
    </row>
    <row r="6571" spans="12:21" ht="15" customHeight="1" x14ac:dyDescent="0.15">
      <c r="L6571" s="244" t="str">
        <f t="shared" si="927"/>
        <v/>
      </c>
      <c r="M6571" s="245" t="str">
        <f t="shared" si="928"/>
        <v/>
      </c>
      <c r="N6571" s="244" t="str">
        <f t="shared" si="929"/>
        <v/>
      </c>
      <c r="O6571" s="244" t="str">
        <f t="shared" si="930"/>
        <v/>
      </c>
      <c r="P6571">
        <f>IF($I6571&lt;&gt;"",$I6571,IF($E6571="SGD",1,IF($E6571="USD",Settings!$B$22,IF($E6571="HKD",Settings!$B$23,1))))</f>
        <v>1</v>
      </c>
      <c r="Q6571">
        <f t="shared" si="931"/>
        <v>0</v>
      </c>
      <c r="R6571">
        <f t="shared" si="932"/>
        <v>0</v>
      </c>
      <c r="S6571" t="str">
        <f t="shared" si="924"/>
        <v/>
      </c>
      <c r="T6571" t="str">
        <f t="shared" si="925"/>
        <v/>
      </c>
      <c r="U6571" t="str">
        <f t="shared" si="926"/>
        <v/>
      </c>
    </row>
    <row r="6572" spans="12:21" ht="15" customHeight="1" x14ac:dyDescent="0.15">
      <c r="L6572" s="244" t="str">
        <f t="shared" si="927"/>
        <v/>
      </c>
      <c r="M6572" s="245" t="str">
        <f t="shared" si="928"/>
        <v/>
      </c>
      <c r="N6572" s="244" t="str">
        <f t="shared" si="929"/>
        <v/>
      </c>
      <c r="O6572" s="244" t="str">
        <f t="shared" si="930"/>
        <v/>
      </c>
      <c r="P6572">
        <f>IF($I6572&lt;&gt;"",$I6572,IF($E6572="SGD",1,IF($E6572="USD",Settings!$B$22,IF($E6572="HKD",Settings!$B$23,1))))</f>
        <v>1</v>
      </c>
      <c r="Q6572">
        <f t="shared" si="931"/>
        <v>0</v>
      </c>
      <c r="R6572">
        <f t="shared" si="932"/>
        <v>0</v>
      </c>
      <c r="S6572" t="str">
        <f t="shared" si="924"/>
        <v/>
      </c>
      <c r="T6572" t="str">
        <f t="shared" si="925"/>
        <v/>
      </c>
      <c r="U6572" t="str">
        <f t="shared" si="926"/>
        <v/>
      </c>
    </row>
    <row r="6573" spans="12:21" ht="15" customHeight="1" x14ac:dyDescent="0.15">
      <c r="L6573" s="244" t="str">
        <f t="shared" si="927"/>
        <v/>
      </c>
      <c r="M6573" s="245" t="str">
        <f t="shared" si="928"/>
        <v/>
      </c>
      <c r="N6573" s="244" t="str">
        <f t="shared" si="929"/>
        <v/>
      </c>
      <c r="O6573" s="244" t="str">
        <f t="shared" si="930"/>
        <v/>
      </c>
      <c r="P6573">
        <f>IF($I6573&lt;&gt;"",$I6573,IF($E6573="SGD",1,IF($E6573="USD",Settings!$B$22,IF($E6573="HKD",Settings!$B$23,1))))</f>
        <v>1</v>
      </c>
      <c r="Q6573">
        <f t="shared" si="931"/>
        <v>0</v>
      </c>
      <c r="R6573">
        <f t="shared" si="932"/>
        <v>0</v>
      </c>
      <c r="S6573" t="str">
        <f t="shared" si="924"/>
        <v/>
      </c>
      <c r="T6573" t="str">
        <f t="shared" si="925"/>
        <v/>
      </c>
      <c r="U6573" t="str">
        <f t="shared" si="926"/>
        <v/>
      </c>
    </row>
    <row r="6574" spans="12:21" ht="15" customHeight="1" x14ac:dyDescent="0.15">
      <c r="L6574" s="244" t="str">
        <f t="shared" si="927"/>
        <v/>
      </c>
      <c r="M6574" s="245" t="str">
        <f t="shared" si="928"/>
        <v/>
      </c>
      <c r="N6574" s="244" t="str">
        <f t="shared" si="929"/>
        <v/>
      </c>
      <c r="O6574" s="244" t="str">
        <f t="shared" si="930"/>
        <v/>
      </c>
      <c r="P6574">
        <f>IF($I6574&lt;&gt;"",$I6574,IF($E6574="SGD",1,IF($E6574="USD",Settings!$B$22,IF($E6574="HKD",Settings!$B$23,1))))</f>
        <v>1</v>
      </c>
      <c r="Q6574">
        <f t="shared" si="931"/>
        <v>0</v>
      </c>
      <c r="R6574">
        <f t="shared" si="932"/>
        <v>0</v>
      </c>
      <c r="S6574" t="str">
        <f t="shared" si="924"/>
        <v/>
      </c>
      <c r="T6574" t="str">
        <f t="shared" si="925"/>
        <v/>
      </c>
      <c r="U6574" t="str">
        <f t="shared" si="926"/>
        <v/>
      </c>
    </row>
    <row r="6575" spans="12:21" ht="15" customHeight="1" x14ac:dyDescent="0.15">
      <c r="L6575" s="244" t="str">
        <f t="shared" si="927"/>
        <v/>
      </c>
      <c r="M6575" s="245" t="str">
        <f t="shared" si="928"/>
        <v/>
      </c>
      <c r="N6575" s="244" t="str">
        <f t="shared" si="929"/>
        <v/>
      </c>
      <c r="O6575" s="244" t="str">
        <f t="shared" si="930"/>
        <v/>
      </c>
      <c r="P6575">
        <f>IF($I6575&lt;&gt;"",$I6575,IF($E6575="SGD",1,IF($E6575="USD",Settings!$B$22,IF($E6575="HKD",Settings!$B$23,1))))</f>
        <v>1</v>
      </c>
      <c r="Q6575">
        <f t="shared" si="931"/>
        <v>0</v>
      </c>
      <c r="R6575">
        <f t="shared" si="932"/>
        <v>0</v>
      </c>
      <c r="S6575" t="str">
        <f t="shared" si="924"/>
        <v/>
      </c>
      <c r="T6575" t="str">
        <f t="shared" si="925"/>
        <v/>
      </c>
      <c r="U6575" t="str">
        <f t="shared" si="926"/>
        <v/>
      </c>
    </row>
    <row r="6576" spans="12:21" ht="15" customHeight="1" x14ac:dyDescent="0.15">
      <c r="L6576" s="244" t="str">
        <f t="shared" si="927"/>
        <v/>
      </c>
      <c r="M6576" s="245" t="str">
        <f t="shared" si="928"/>
        <v/>
      </c>
      <c r="N6576" s="244" t="str">
        <f t="shared" si="929"/>
        <v/>
      </c>
      <c r="O6576" s="244" t="str">
        <f t="shared" si="930"/>
        <v/>
      </c>
      <c r="P6576">
        <f>IF($I6576&lt;&gt;"",$I6576,IF($E6576="SGD",1,IF($E6576="USD",Settings!$B$22,IF($E6576="HKD",Settings!$B$23,1))))</f>
        <v>1</v>
      </c>
      <c r="Q6576">
        <f t="shared" si="931"/>
        <v>0</v>
      </c>
      <c r="R6576">
        <f t="shared" si="932"/>
        <v>0</v>
      </c>
      <c r="S6576" t="str">
        <f t="shared" si="924"/>
        <v/>
      </c>
      <c r="T6576" t="str">
        <f t="shared" si="925"/>
        <v/>
      </c>
      <c r="U6576" t="str">
        <f t="shared" si="926"/>
        <v/>
      </c>
    </row>
    <row r="6577" spans="12:21" ht="15" customHeight="1" x14ac:dyDescent="0.15">
      <c r="L6577" s="244" t="str">
        <f t="shared" si="927"/>
        <v/>
      </c>
      <c r="M6577" s="245" t="str">
        <f t="shared" si="928"/>
        <v/>
      </c>
      <c r="N6577" s="244" t="str">
        <f t="shared" si="929"/>
        <v/>
      </c>
      <c r="O6577" s="244" t="str">
        <f t="shared" si="930"/>
        <v/>
      </c>
      <c r="P6577">
        <f>IF($I6577&lt;&gt;"",$I6577,IF($E6577="SGD",1,IF($E6577="USD",Settings!$B$22,IF($E6577="HKD",Settings!$B$23,1))))</f>
        <v>1</v>
      </c>
      <c r="Q6577">
        <f t="shared" si="931"/>
        <v>0</v>
      </c>
      <c r="R6577">
        <f t="shared" si="932"/>
        <v>0</v>
      </c>
      <c r="S6577" t="str">
        <f t="shared" si="924"/>
        <v/>
      </c>
      <c r="T6577" t="str">
        <f t="shared" si="925"/>
        <v/>
      </c>
      <c r="U6577" t="str">
        <f t="shared" si="926"/>
        <v/>
      </c>
    </row>
    <row r="6578" spans="12:21" ht="15" customHeight="1" x14ac:dyDescent="0.15">
      <c r="L6578" s="244" t="str">
        <f t="shared" si="927"/>
        <v/>
      </c>
      <c r="M6578" s="245" t="str">
        <f t="shared" si="928"/>
        <v/>
      </c>
      <c r="N6578" s="244" t="str">
        <f t="shared" si="929"/>
        <v/>
      </c>
      <c r="O6578" s="244" t="str">
        <f t="shared" si="930"/>
        <v/>
      </c>
      <c r="P6578">
        <f>IF($I6578&lt;&gt;"",$I6578,IF($E6578="SGD",1,IF($E6578="USD",Settings!$B$22,IF($E6578="HKD",Settings!$B$23,1))))</f>
        <v>1</v>
      </c>
      <c r="Q6578">
        <f t="shared" si="931"/>
        <v>0</v>
      </c>
      <c r="R6578">
        <f t="shared" si="932"/>
        <v>0</v>
      </c>
      <c r="S6578" t="str">
        <f t="shared" si="924"/>
        <v/>
      </c>
      <c r="T6578" t="str">
        <f t="shared" si="925"/>
        <v/>
      </c>
      <c r="U6578" t="str">
        <f t="shared" si="926"/>
        <v/>
      </c>
    </row>
    <row r="6579" spans="12:21" ht="15" customHeight="1" x14ac:dyDescent="0.15">
      <c r="L6579" s="244" t="str">
        <f t="shared" si="927"/>
        <v/>
      </c>
      <c r="M6579" s="245" t="str">
        <f t="shared" si="928"/>
        <v/>
      </c>
      <c r="N6579" s="244" t="str">
        <f t="shared" si="929"/>
        <v/>
      </c>
      <c r="O6579" s="244" t="str">
        <f t="shared" si="930"/>
        <v/>
      </c>
      <c r="P6579">
        <f>IF($I6579&lt;&gt;"",$I6579,IF($E6579="SGD",1,IF($E6579="USD",Settings!$B$22,IF($E6579="HKD",Settings!$B$23,1))))</f>
        <v>1</v>
      </c>
      <c r="Q6579">
        <f t="shared" si="931"/>
        <v>0</v>
      </c>
      <c r="R6579">
        <f t="shared" si="932"/>
        <v>0</v>
      </c>
      <c r="S6579" t="str">
        <f t="shared" si="924"/>
        <v/>
      </c>
      <c r="T6579" t="str">
        <f t="shared" si="925"/>
        <v/>
      </c>
      <c r="U6579" t="str">
        <f t="shared" si="926"/>
        <v/>
      </c>
    </row>
    <row r="6580" spans="12:21" ht="15" customHeight="1" x14ac:dyDescent="0.15">
      <c r="L6580" s="244" t="str">
        <f t="shared" si="927"/>
        <v/>
      </c>
      <c r="M6580" s="245" t="str">
        <f t="shared" si="928"/>
        <v/>
      </c>
      <c r="N6580" s="244" t="str">
        <f t="shared" si="929"/>
        <v/>
      </c>
      <c r="O6580" s="244" t="str">
        <f t="shared" si="930"/>
        <v/>
      </c>
      <c r="P6580">
        <f>IF($I6580&lt;&gt;"",$I6580,IF($E6580="SGD",1,IF($E6580="USD",Settings!$B$22,IF($E6580="HKD",Settings!$B$23,1))))</f>
        <v>1</v>
      </c>
      <c r="Q6580">
        <f t="shared" si="931"/>
        <v>0</v>
      </c>
      <c r="R6580">
        <f t="shared" si="932"/>
        <v>0</v>
      </c>
      <c r="S6580" t="str">
        <f t="shared" si="924"/>
        <v/>
      </c>
      <c r="T6580" t="str">
        <f t="shared" si="925"/>
        <v/>
      </c>
      <c r="U6580" t="str">
        <f t="shared" si="926"/>
        <v/>
      </c>
    </row>
    <row r="6581" spans="12:21" ht="15" customHeight="1" x14ac:dyDescent="0.15">
      <c r="L6581" s="244" t="str">
        <f t="shared" si="927"/>
        <v/>
      </c>
      <c r="M6581" s="245" t="str">
        <f t="shared" si="928"/>
        <v/>
      </c>
      <c r="N6581" s="244" t="str">
        <f t="shared" si="929"/>
        <v/>
      </c>
      <c r="O6581" s="244" t="str">
        <f t="shared" si="930"/>
        <v/>
      </c>
      <c r="P6581">
        <f>IF($I6581&lt;&gt;"",$I6581,IF($E6581="SGD",1,IF($E6581="USD",Settings!$B$22,IF($E6581="HKD",Settings!$B$23,1))))</f>
        <v>1</v>
      </c>
      <c r="Q6581">
        <f t="shared" si="931"/>
        <v>0</v>
      </c>
      <c r="R6581">
        <f t="shared" si="932"/>
        <v>0</v>
      </c>
      <c r="S6581" t="str">
        <f t="shared" si="924"/>
        <v/>
      </c>
      <c r="T6581" t="str">
        <f t="shared" si="925"/>
        <v/>
      </c>
      <c r="U6581" t="str">
        <f t="shared" si="926"/>
        <v/>
      </c>
    </row>
    <row r="6582" spans="12:21" ht="15" customHeight="1" x14ac:dyDescent="0.15">
      <c r="L6582" s="244" t="str">
        <f t="shared" si="927"/>
        <v/>
      </c>
      <c r="M6582" s="245" t="str">
        <f t="shared" si="928"/>
        <v/>
      </c>
      <c r="N6582" s="244" t="str">
        <f t="shared" si="929"/>
        <v/>
      </c>
      <c r="O6582" s="244" t="str">
        <f t="shared" si="930"/>
        <v/>
      </c>
      <c r="P6582">
        <f>IF($I6582&lt;&gt;"",$I6582,IF($E6582="SGD",1,IF($E6582="USD",Settings!$B$22,IF($E6582="HKD",Settings!$B$23,1))))</f>
        <v>1</v>
      </c>
      <c r="Q6582">
        <f t="shared" si="931"/>
        <v>0</v>
      </c>
      <c r="R6582">
        <f t="shared" si="932"/>
        <v>0</v>
      </c>
      <c r="S6582" t="str">
        <f t="shared" si="924"/>
        <v/>
      </c>
      <c r="T6582" t="str">
        <f t="shared" si="925"/>
        <v/>
      </c>
      <c r="U6582" t="str">
        <f t="shared" si="926"/>
        <v/>
      </c>
    </row>
    <row r="6583" spans="12:21" ht="15" customHeight="1" x14ac:dyDescent="0.15">
      <c r="L6583" s="244" t="str">
        <f t="shared" si="927"/>
        <v/>
      </c>
      <c r="M6583" s="245" t="str">
        <f t="shared" si="928"/>
        <v/>
      </c>
      <c r="N6583" s="244" t="str">
        <f t="shared" si="929"/>
        <v/>
      </c>
      <c r="O6583" s="244" t="str">
        <f t="shared" si="930"/>
        <v/>
      </c>
      <c r="P6583">
        <f>IF($I6583&lt;&gt;"",$I6583,IF($E6583="SGD",1,IF($E6583="USD",Settings!$B$22,IF($E6583="HKD",Settings!$B$23,1))))</f>
        <v>1</v>
      </c>
      <c r="Q6583">
        <f t="shared" si="931"/>
        <v>0</v>
      </c>
      <c r="R6583">
        <f t="shared" si="932"/>
        <v>0</v>
      </c>
      <c r="S6583" t="str">
        <f t="shared" si="924"/>
        <v/>
      </c>
      <c r="T6583" t="str">
        <f t="shared" si="925"/>
        <v/>
      </c>
      <c r="U6583" t="str">
        <f t="shared" si="926"/>
        <v/>
      </c>
    </row>
    <row r="6584" spans="12:21" ht="15" customHeight="1" x14ac:dyDescent="0.15">
      <c r="L6584" s="244" t="str">
        <f t="shared" si="927"/>
        <v/>
      </c>
      <c r="M6584" s="245" t="str">
        <f t="shared" si="928"/>
        <v/>
      </c>
      <c r="N6584" s="244" t="str">
        <f t="shared" si="929"/>
        <v/>
      </c>
      <c r="O6584" s="244" t="str">
        <f t="shared" si="930"/>
        <v/>
      </c>
      <c r="P6584">
        <f>IF($I6584&lt;&gt;"",$I6584,IF($E6584="SGD",1,IF($E6584="USD",Settings!$B$22,IF($E6584="HKD",Settings!$B$23,1))))</f>
        <v>1</v>
      </c>
      <c r="Q6584">
        <f t="shared" si="931"/>
        <v>0</v>
      </c>
      <c r="R6584">
        <f t="shared" si="932"/>
        <v>0</v>
      </c>
      <c r="S6584" t="str">
        <f t="shared" si="924"/>
        <v/>
      </c>
      <c r="T6584" t="str">
        <f t="shared" si="925"/>
        <v/>
      </c>
      <c r="U6584" t="str">
        <f t="shared" si="926"/>
        <v/>
      </c>
    </row>
    <row r="6585" spans="12:21" ht="15" customHeight="1" x14ac:dyDescent="0.15">
      <c r="L6585" s="244" t="str">
        <f t="shared" si="927"/>
        <v/>
      </c>
      <c r="M6585" s="245" t="str">
        <f t="shared" si="928"/>
        <v/>
      </c>
      <c r="N6585" s="244" t="str">
        <f t="shared" si="929"/>
        <v/>
      </c>
      <c r="O6585" s="244" t="str">
        <f t="shared" si="930"/>
        <v/>
      </c>
      <c r="P6585">
        <f>IF($I6585&lt;&gt;"",$I6585,IF($E6585="SGD",1,IF($E6585="USD",Settings!$B$22,IF($E6585="HKD",Settings!$B$23,1))))</f>
        <v>1</v>
      </c>
      <c r="Q6585">
        <f t="shared" si="931"/>
        <v>0</v>
      </c>
      <c r="R6585">
        <f t="shared" si="932"/>
        <v>0</v>
      </c>
      <c r="S6585" t="str">
        <f t="shared" si="924"/>
        <v/>
      </c>
      <c r="T6585" t="str">
        <f t="shared" si="925"/>
        <v/>
      </c>
      <c r="U6585" t="str">
        <f t="shared" si="926"/>
        <v/>
      </c>
    </row>
    <row r="6586" spans="12:21" ht="15" customHeight="1" x14ac:dyDescent="0.15">
      <c r="L6586" s="244" t="str">
        <f t="shared" si="927"/>
        <v/>
      </c>
      <c r="M6586" s="245" t="str">
        <f t="shared" si="928"/>
        <v/>
      </c>
      <c r="N6586" s="244" t="str">
        <f t="shared" si="929"/>
        <v/>
      </c>
      <c r="O6586" s="244" t="str">
        <f t="shared" si="930"/>
        <v/>
      </c>
      <c r="P6586">
        <f>IF($I6586&lt;&gt;"",$I6586,IF($E6586="SGD",1,IF($E6586="USD",Settings!$B$22,IF($E6586="HKD",Settings!$B$23,1))))</f>
        <v>1</v>
      </c>
      <c r="Q6586">
        <f t="shared" si="931"/>
        <v>0</v>
      </c>
      <c r="R6586">
        <f t="shared" si="932"/>
        <v>0</v>
      </c>
      <c r="S6586" t="str">
        <f t="shared" si="924"/>
        <v/>
      </c>
      <c r="T6586" t="str">
        <f t="shared" si="925"/>
        <v/>
      </c>
      <c r="U6586" t="str">
        <f t="shared" si="926"/>
        <v/>
      </c>
    </row>
    <row r="6587" spans="12:21" ht="15" customHeight="1" x14ac:dyDescent="0.15">
      <c r="L6587" s="244" t="str">
        <f t="shared" si="927"/>
        <v/>
      </c>
      <c r="M6587" s="245" t="str">
        <f t="shared" si="928"/>
        <v/>
      </c>
      <c r="N6587" s="244" t="str">
        <f t="shared" si="929"/>
        <v/>
      </c>
      <c r="O6587" s="244" t="str">
        <f t="shared" si="930"/>
        <v/>
      </c>
      <c r="P6587">
        <f>IF($I6587&lt;&gt;"",$I6587,IF($E6587="SGD",1,IF($E6587="USD",Settings!$B$22,IF($E6587="HKD",Settings!$B$23,1))))</f>
        <v>1</v>
      </c>
      <c r="Q6587">
        <f t="shared" si="931"/>
        <v>0</v>
      </c>
      <c r="R6587">
        <f t="shared" si="932"/>
        <v>0</v>
      </c>
      <c r="S6587" t="str">
        <f t="shared" si="924"/>
        <v/>
      </c>
      <c r="T6587" t="str">
        <f t="shared" si="925"/>
        <v/>
      </c>
      <c r="U6587" t="str">
        <f t="shared" si="926"/>
        <v/>
      </c>
    </row>
    <row r="6588" spans="12:21" ht="15" customHeight="1" x14ac:dyDescent="0.15">
      <c r="L6588" s="244" t="str">
        <f t="shared" si="927"/>
        <v/>
      </c>
      <c r="M6588" s="245" t="str">
        <f t="shared" si="928"/>
        <v/>
      </c>
      <c r="N6588" s="244" t="str">
        <f t="shared" si="929"/>
        <v/>
      </c>
      <c r="O6588" s="244" t="str">
        <f t="shared" si="930"/>
        <v/>
      </c>
      <c r="P6588">
        <f>IF($I6588&lt;&gt;"",$I6588,IF($E6588="SGD",1,IF($E6588="USD",Settings!$B$22,IF($E6588="HKD",Settings!$B$23,1))))</f>
        <v>1</v>
      </c>
      <c r="Q6588">
        <f t="shared" si="931"/>
        <v>0</v>
      </c>
      <c r="R6588">
        <f t="shared" si="932"/>
        <v>0</v>
      </c>
      <c r="S6588" t="str">
        <f t="shared" si="924"/>
        <v/>
      </c>
      <c r="T6588" t="str">
        <f t="shared" si="925"/>
        <v/>
      </c>
      <c r="U6588" t="str">
        <f t="shared" si="926"/>
        <v/>
      </c>
    </row>
    <row r="6589" spans="12:21" ht="15" customHeight="1" x14ac:dyDescent="0.15">
      <c r="L6589" s="244" t="str">
        <f t="shared" si="927"/>
        <v/>
      </c>
      <c r="M6589" s="245" t="str">
        <f t="shared" si="928"/>
        <v/>
      </c>
      <c r="N6589" s="244" t="str">
        <f t="shared" si="929"/>
        <v/>
      </c>
      <c r="O6589" s="244" t="str">
        <f t="shared" si="930"/>
        <v/>
      </c>
      <c r="P6589">
        <f>IF($I6589&lt;&gt;"",$I6589,IF($E6589="SGD",1,IF($E6589="USD",Settings!$B$22,IF($E6589="HKD",Settings!$B$23,1))))</f>
        <v>1</v>
      </c>
      <c r="Q6589">
        <f t="shared" si="931"/>
        <v>0</v>
      </c>
      <c r="R6589">
        <f t="shared" si="932"/>
        <v>0</v>
      </c>
      <c r="S6589" t="str">
        <f t="shared" si="924"/>
        <v/>
      </c>
      <c r="T6589" t="str">
        <f t="shared" si="925"/>
        <v/>
      </c>
      <c r="U6589" t="str">
        <f t="shared" si="926"/>
        <v/>
      </c>
    </row>
    <row r="6590" spans="12:21" ht="15" customHeight="1" x14ac:dyDescent="0.15">
      <c r="L6590" s="244" t="str">
        <f t="shared" si="927"/>
        <v/>
      </c>
      <c r="M6590" s="245" t="str">
        <f t="shared" si="928"/>
        <v/>
      </c>
      <c r="N6590" s="244" t="str">
        <f t="shared" si="929"/>
        <v/>
      </c>
      <c r="O6590" s="244" t="str">
        <f t="shared" si="930"/>
        <v/>
      </c>
      <c r="P6590">
        <f>IF($I6590&lt;&gt;"",$I6590,IF($E6590="SGD",1,IF($E6590="USD",Settings!$B$22,IF($E6590="HKD",Settings!$B$23,1))))</f>
        <v>1</v>
      </c>
      <c r="Q6590">
        <f t="shared" si="931"/>
        <v>0</v>
      </c>
      <c r="R6590">
        <f t="shared" si="932"/>
        <v>0</v>
      </c>
      <c r="S6590" t="str">
        <f t="shared" si="924"/>
        <v/>
      </c>
      <c r="T6590" t="str">
        <f t="shared" si="925"/>
        <v/>
      </c>
      <c r="U6590" t="str">
        <f t="shared" si="926"/>
        <v/>
      </c>
    </row>
    <row r="6591" spans="12:21" ht="15" customHeight="1" x14ac:dyDescent="0.15">
      <c r="L6591" s="244" t="str">
        <f t="shared" si="927"/>
        <v/>
      </c>
      <c r="M6591" s="245" t="str">
        <f t="shared" si="928"/>
        <v/>
      </c>
      <c r="N6591" s="244" t="str">
        <f t="shared" si="929"/>
        <v/>
      </c>
      <c r="O6591" s="244" t="str">
        <f t="shared" si="930"/>
        <v/>
      </c>
      <c r="P6591">
        <f>IF($I6591&lt;&gt;"",$I6591,IF($E6591="SGD",1,IF($E6591="USD",Settings!$B$22,IF($E6591="HKD",Settings!$B$23,1))))</f>
        <v>1</v>
      </c>
      <c r="Q6591">
        <f t="shared" si="931"/>
        <v>0</v>
      </c>
      <c r="R6591">
        <f t="shared" si="932"/>
        <v>0</v>
      </c>
      <c r="S6591" t="str">
        <f t="shared" si="924"/>
        <v/>
      </c>
      <c r="T6591" t="str">
        <f t="shared" si="925"/>
        <v/>
      </c>
      <c r="U6591" t="str">
        <f t="shared" si="926"/>
        <v/>
      </c>
    </row>
    <row r="6592" spans="12:21" ht="15" customHeight="1" x14ac:dyDescent="0.15">
      <c r="L6592" s="244" t="str">
        <f t="shared" si="927"/>
        <v/>
      </c>
      <c r="M6592" s="245" t="str">
        <f t="shared" si="928"/>
        <v/>
      </c>
      <c r="N6592" s="244" t="str">
        <f t="shared" si="929"/>
        <v/>
      </c>
      <c r="O6592" s="244" t="str">
        <f t="shared" si="930"/>
        <v/>
      </c>
      <c r="P6592">
        <f>IF($I6592&lt;&gt;"",$I6592,IF($E6592="SGD",1,IF($E6592="USD",Settings!$B$22,IF($E6592="HKD",Settings!$B$23,1))))</f>
        <v>1</v>
      </c>
      <c r="Q6592">
        <f t="shared" si="931"/>
        <v>0</v>
      </c>
      <c r="R6592">
        <f t="shared" si="932"/>
        <v>0</v>
      </c>
      <c r="S6592" t="str">
        <f t="shared" si="924"/>
        <v/>
      </c>
      <c r="T6592" t="str">
        <f t="shared" si="925"/>
        <v/>
      </c>
      <c r="U6592" t="str">
        <f t="shared" si="926"/>
        <v/>
      </c>
    </row>
    <row r="6593" spans="12:21" ht="15" customHeight="1" x14ac:dyDescent="0.15">
      <c r="L6593" s="244" t="str">
        <f t="shared" si="927"/>
        <v/>
      </c>
      <c r="M6593" s="245" t="str">
        <f t="shared" si="928"/>
        <v/>
      </c>
      <c r="N6593" s="244" t="str">
        <f t="shared" si="929"/>
        <v/>
      </c>
      <c r="O6593" s="244" t="str">
        <f t="shared" si="930"/>
        <v/>
      </c>
      <c r="P6593">
        <f>IF($I6593&lt;&gt;"",$I6593,IF($E6593="SGD",1,IF($E6593="USD",Settings!$B$22,IF($E6593="HKD",Settings!$B$23,1))))</f>
        <v>1</v>
      </c>
      <c r="Q6593">
        <f t="shared" si="931"/>
        <v>0</v>
      </c>
      <c r="R6593">
        <f t="shared" si="932"/>
        <v>0</v>
      </c>
      <c r="S6593" t="str">
        <f t="shared" si="924"/>
        <v/>
      </c>
      <c r="T6593" t="str">
        <f t="shared" si="925"/>
        <v/>
      </c>
      <c r="U6593" t="str">
        <f t="shared" si="926"/>
        <v/>
      </c>
    </row>
    <row r="6594" spans="12:21" ht="15" customHeight="1" x14ac:dyDescent="0.15">
      <c r="L6594" s="244" t="str">
        <f t="shared" si="927"/>
        <v/>
      </c>
      <c r="M6594" s="245" t="str">
        <f t="shared" si="928"/>
        <v/>
      </c>
      <c r="N6594" s="244" t="str">
        <f t="shared" si="929"/>
        <v/>
      </c>
      <c r="O6594" s="244" t="str">
        <f t="shared" si="930"/>
        <v/>
      </c>
      <c r="P6594">
        <f>IF($I6594&lt;&gt;"",$I6594,IF($E6594="SGD",1,IF($E6594="USD",Settings!$B$22,IF($E6594="HKD",Settings!$B$23,1))))</f>
        <v>1</v>
      </c>
      <c r="Q6594">
        <f t="shared" si="931"/>
        <v>0</v>
      </c>
      <c r="R6594">
        <f t="shared" si="932"/>
        <v>0</v>
      </c>
      <c r="S6594" t="str">
        <f t="shared" ref="S6594:S6657" si="933">IF(L6594="","",SUMIFS($M:$M,$L:$L,L6594,$T:$T,"&lt;="&amp;T6594))</f>
        <v/>
      </c>
      <c r="T6594" t="str">
        <f t="shared" ref="T6594:T6657" si="934">IF(L6594="","",INT(G6594)*100000+ROW())</f>
        <v/>
      </c>
      <c r="U6594" t="str">
        <f t="shared" ref="U6594:U6657" si="935">IF(L6594="","",IF(AND(COUNTIFS($L:$L,L6594,$S:$S,"&gt;-0.000001",$S:$S,"&lt;0.000001",$T:$T,"&gt;"&amp;T6594)=0,ABS(S6594)&gt;0.000001),1,0))</f>
        <v/>
      </c>
    </row>
    <row r="6595" spans="12:21" ht="15" customHeight="1" x14ac:dyDescent="0.15">
      <c r="L6595" s="244" t="str">
        <f t="shared" si="927"/>
        <v/>
      </c>
      <c r="M6595" s="245" t="str">
        <f t="shared" si="928"/>
        <v/>
      </c>
      <c r="N6595" s="244" t="str">
        <f t="shared" si="929"/>
        <v/>
      </c>
      <c r="O6595" s="244" t="str">
        <f t="shared" si="930"/>
        <v/>
      </c>
      <c r="P6595">
        <f>IF($I6595&lt;&gt;"",$I6595,IF($E6595="SGD",1,IF($E6595="USD",Settings!$B$22,IF($E6595="HKD",Settings!$B$23,1))))</f>
        <v>1</v>
      </c>
      <c r="Q6595">
        <f t="shared" si="931"/>
        <v>0</v>
      </c>
      <c r="R6595">
        <f t="shared" si="932"/>
        <v>0</v>
      </c>
      <c r="S6595" t="str">
        <f t="shared" si="933"/>
        <v/>
      </c>
      <c r="T6595" t="str">
        <f t="shared" si="934"/>
        <v/>
      </c>
      <c r="U6595" t="str">
        <f t="shared" si="935"/>
        <v/>
      </c>
    </row>
    <row r="6596" spans="12:21" ht="15" customHeight="1" x14ac:dyDescent="0.15">
      <c r="L6596" s="244" t="str">
        <f t="shared" si="927"/>
        <v/>
      </c>
      <c r="M6596" s="245" t="str">
        <f t="shared" si="928"/>
        <v/>
      </c>
      <c r="N6596" s="244" t="str">
        <f t="shared" si="929"/>
        <v/>
      </c>
      <c r="O6596" s="244" t="str">
        <f t="shared" si="930"/>
        <v/>
      </c>
      <c r="P6596">
        <f>IF($I6596&lt;&gt;"",$I6596,IF($E6596="SGD",1,IF($E6596="USD",Settings!$B$22,IF($E6596="HKD",Settings!$B$23,1))))</f>
        <v>1</v>
      </c>
      <c r="Q6596">
        <f t="shared" si="931"/>
        <v>0</v>
      </c>
      <c r="R6596">
        <f t="shared" si="932"/>
        <v>0</v>
      </c>
      <c r="S6596" t="str">
        <f t="shared" si="933"/>
        <v/>
      </c>
      <c r="T6596" t="str">
        <f t="shared" si="934"/>
        <v/>
      </c>
      <c r="U6596" t="str">
        <f t="shared" si="935"/>
        <v/>
      </c>
    </row>
    <row r="6597" spans="12:21" ht="15" customHeight="1" x14ac:dyDescent="0.15">
      <c r="L6597" s="244" t="str">
        <f t="shared" si="927"/>
        <v/>
      </c>
      <c r="M6597" s="245" t="str">
        <f t="shared" si="928"/>
        <v/>
      </c>
      <c r="N6597" s="244" t="str">
        <f t="shared" si="929"/>
        <v/>
      </c>
      <c r="O6597" s="244" t="str">
        <f t="shared" si="930"/>
        <v/>
      </c>
      <c r="P6597">
        <f>IF($I6597&lt;&gt;"",$I6597,IF($E6597="SGD",1,IF($E6597="USD",Settings!$B$22,IF($E6597="HKD",Settings!$B$23,1))))</f>
        <v>1</v>
      </c>
      <c r="Q6597">
        <f t="shared" si="931"/>
        <v>0</v>
      </c>
      <c r="R6597">
        <f t="shared" si="932"/>
        <v>0</v>
      </c>
      <c r="S6597" t="str">
        <f t="shared" si="933"/>
        <v/>
      </c>
      <c r="T6597" t="str">
        <f t="shared" si="934"/>
        <v/>
      </c>
      <c r="U6597" t="str">
        <f t="shared" si="935"/>
        <v/>
      </c>
    </row>
    <row r="6598" spans="12:21" ht="15" customHeight="1" x14ac:dyDescent="0.15">
      <c r="L6598" s="244" t="str">
        <f t="shared" si="927"/>
        <v/>
      </c>
      <c r="M6598" s="245" t="str">
        <f t="shared" si="928"/>
        <v/>
      </c>
      <c r="N6598" s="244" t="str">
        <f t="shared" si="929"/>
        <v/>
      </c>
      <c r="O6598" s="244" t="str">
        <f t="shared" si="930"/>
        <v/>
      </c>
      <c r="P6598">
        <f>IF($I6598&lt;&gt;"",$I6598,IF($E6598="SGD",1,IF($E6598="USD",Settings!$B$22,IF($E6598="HKD",Settings!$B$23,1))))</f>
        <v>1</v>
      </c>
      <c r="Q6598">
        <f t="shared" si="931"/>
        <v>0</v>
      </c>
      <c r="R6598">
        <f t="shared" si="932"/>
        <v>0</v>
      </c>
      <c r="S6598" t="str">
        <f t="shared" si="933"/>
        <v/>
      </c>
      <c r="T6598" t="str">
        <f t="shared" si="934"/>
        <v/>
      </c>
      <c r="U6598" t="str">
        <f t="shared" si="935"/>
        <v/>
      </c>
    </row>
    <row r="6599" spans="12:21" ht="15" customHeight="1" x14ac:dyDescent="0.15">
      <c r="L6599" s="244" t="str">
        <f t="shared" si="927"/>
        <v/>
      </c>
      <c r="M6599" s="245" t="str">
        <f t="shared" si="928"/>
        <v/>
      </c>
      <c r="N6599" s="244" t="str">
        <f t="shared" si="929"/>
        <v/>
      </c>
      <c r="O6599" s="244" t="str">
        <f t="shared" si="930"/>
        <v/>
      </c>
      <c r="P6599">
        <f>IF($I6599&lt;&gt;"",$I6599,IF($E6599="SGD",1,IF($E6599="USD",Settings!$B$22,IF($E6599="HKD",Settings!$B$23,1))))</f>
        <v>1</v>
      </c>
      <c r="Q6599">
        <f t="shared" si="931"/>
        <v>0</v>
      </c>
      <c r="R6599">
        <f t="shared" si="932"/>
        <v>0</v>
      </c>
      <c r="S6599" t="str">
        <f t="shared" si="933"/>
        <v/>
      </c>
      <c r="T6599" t="str">
        <f t="shared" si="934"/>
        <v/>
      </c>
      <c r="U6599" t="str">
        <f t="shared" si="935"/>
        <v/>
      </c>
    </row>
    <row r="6600" spans="12:21" ht="15" customHeight="1" x14ac:dyDescent="0.15">
      <c r="L6600" s="244" t="str">
        <f t="shared" si="927"/>
        <v/>
      </c>
      <c r="M6600" s="245" t="str">
        <f t="shared" si="928"/>
        <v/>
      </c>
      <c r="N6600" s="244" t="str">
        <f t="shared" si="929"/>
        <v/>
      </c>
      <c r="O6600" s="244" t="str">
        <f t="shared" si="930"/>
        <v/>
      </c>
      <c r="P6600">
        <f>IF($I6600&lt;&gt;"",$I6600,IF($E6600="SGD",1,IF($E6600="USD",Settings!$B$22,IF($E6600="HKD",Settings!$B$23,1))))</f>
        <v>1</v>
      </c>
      <c r="Q6600">
        <f t="shared" si="931"/>
        <v>0</v>
      </c>
      <c r="R6600">
        <f t="shared" si="932"/>
        <v>0</v>
      </c>
      <c r="S6600" t="str">
        <f t="shared" si="933"/>
        <v/>
      </c>
      <c r="T6600" t="str">
        <f t="shared" si="934"/>
        <v/>
      </c>
      <c r="U6600" t="str">
        <f t="shared" si="935"/>
        <v/>
      </c>
    </row>
    <row r="6601" spans="12:21" ht="15" customHeight="1" x14ac:dyDescent="0.15">
      <c r="L6601" s="244" t="str">
        <f t="shared" si="927"/>
        <v/>
      </c>
      <c r="M6601" s="245" t="str">
        <f t="shared" si="928"/>
        <v/>
      </c>
      <c r="N6601" s="244" t="str">
        <f t="shared" si="929"/>
        <v/>
      </c>
      <c r="O6601" s="244" t="str">
        <f t="shared" si="930"/>
        <v/>
      </c>
      <c r="P6601">
        <f>IF($I6601&lt;&gt;"",$I6601,IF($E6601="SGD",1,IF($E6601="USD",Settings!$B$22,IF($E6601="HKD",Settings!$B$23,1))))</f>
        <v>1</v>
      </c>
      <c r="Q6601">
        <f t="shared" si="931"/>
        <v>0</v>
      </c>
      <c r="R6601">
        <f t="shared" si="932"/>
        <v>0</v>
      </c>
      <c r="S6601" t="str">
        <f t="shared" si="933"/>
        <v/>
      </c>
      <c r="T6601" t="str">
        <f t="shared" si="934"/>
        <v/>
      </c>
      <c r="U6601" t="str">
        <f t="shared" si="935"/>
        <v/>
      </c>
    </row>
    <row r="6602" spans="12:21" ht="15" customHeight="1" x14ac:dyDescent="0.15">
      <c r="L6602" s="244" t="str">
        <f t="shared" si="927"/>
        <v/>
      </c>
      <c r="M6602" s="245" t="str">
        <f t="shared" si="928"/>
        <v/>
      </c>
      <c r="N6602" s="244" t="str">
        <f t="shared" si="929"/>
        <v/>
      </c>
      <c r="O6602" s="244" t="str">
        <f t="shared" si="930"/>
        <v/>
      </c>
      <c r="P6602">
        <f>IF($I6602&lt;&gt;"",$I6602,IF($E6602="SGD",1,IF($E6602="USD",Settings!$B$22,IF($E6602="HKD",Settings!$B$23,1))))</f>
        <v>1</v>
      </c>
      <c r="Q6602">
        <f t="shared" si="931"/>
        <v>0</v>
      </c>
      <c r="R6602">
        <f t="shared" si="932"/>
        <v>0</v>
      </c>
      <c r="S6602" t="str">
        <f t="shared" si="933"/>
        <v/>
      </c>
      <c r="T6602" t="str">
        <f t="shared" si="934"/>
        <v/>
      </c>
      <c r="U6602" t="str">
        <f t="shared" si="935"/>
        <v/>
      </c>
    </row>
    <row r="6603" spans="12:21" ht="15" customHeight="1" x14ac:dyDescent="0.15">
      <c r="L6603" s="244" t="str">
        <f t="shared" si="927"/>
        <v/>
      </c>
      <c r="M6603" s="245" t="str">
        <f t="shared" si="928"/>
        <v/>
      </c>
      <c r="N6603" s="244" t="str">
        <f t="shared" si="929"/>
        <v/>
      </c>
      <c r="O6603" s="244" t="str">
        <f t="shared" si="930"/>
        <v/>
      </c>
      <c r="P6603">
        <f>IF($I6603&lt;&gt;"",$I6603,IF($E6603="SGD",1,IF($E6603="USD",Settings!$B$22,IF($E6603="HKD",Settings!$B$23,1))))</f>
        <v>1</v>
      </c>
      <c r="Q6603">
        <f t="shared" si="931"/>
        <v>0</v>
      </c>
      <c r="R6603">
        <f t="shared" si="932"/>
        <v>0</v>
      </c>
      <c r="S6603" t="str">
        <f t="shared" si="933"/>
        <v/>
      </c>
      <c r="T6603" t="str">
        <f t="shared" si="934"/>
        <v/>
      </c>
      <c r="U6603" t="str">
        <f t="shared" si="935"/>
        <v/>
      </c>
    </row>
    <row r="6604" spans="12:21" ht="15" customHeight="1" x14ac:dyDescent="0.15">
      <c r="L6604" s="244" t="str">
        <f t="shared" si="927"/>
        <v/>
      </c>
      <c r="M6604" s="245" t="str">
        <f t="shared" si="928"/>
        <v/>
      </c>
      <c r="N6604" s="244" t="str">
        <f t="shared" si="929"/>
        <v/>
      </c>
      <c r="O6604" s="244" t="str">
        <f t="shared" si="930"/>
        <v/>
      </c>
      <c r="P6604">
        <f>IF($I6604&lt;&gt;"",$I6604,IF($E6604="SGD",1,IF($E6604="USD",Settings!$B$22,IF($E6604="HKD",Settings!$B$23,1))))</f>
        <v>1</v>
      </c>
      <c r="Q6604">
        <f t="shared" si="931"/>
        <v>0</v>
      </c>
      <c r="R6604">
        <f t="shared" si="932"/>
        <v>0</v>
      </c>
      <c r="S6604" t="str">
        <f t="shared" si="933"/>
        <v/>
      </c>
      <c r="T6604" t="str">
        <f t="shared" si="934"/>
        <v/>
      </c>
      <c r="U6604" t="str">
        <f t="shared" si="935"/>
        <v/>
      </c>
    </row>
    <row r="6605" spans="12:21" ht="15" customHeight="1" x14ac:dyDescent="0.15">
      <c r="L6605" s="244" t="str">
        <f t="shared" si="927"/>
        <v/>
      </c>
      <c r="M6605" s="245" t="str">
        <f t="shared" si="928"/>
        <v/>
      </c>
      <c r="N6605" s="244" t="str">
        <f t="shared" si="929"/>
        <v/>
      </c>
      <c r="O6605" s="244" t="str">
        <f t="shared" si="930"/>
        <v/>
      </c>
      <c r="P6605">
        <f>IF($I6605&lt;&gt;"",$I6605,IF($E6605="SGD",1,IF($E6605="USD",Settings!$B$22,IF($E6605="HKD",Settings!$B$23,1))))</f>
        <v>1</v>
      </c>
      <c r="Q6605">
        <f t="shared" si="931"/>
        <v>0</v>
      </c>
      <c r="R6605">
        <f t="shared" si="932"/>
        <v>0</v>
      </c>
      <c r="S6605" t="str">
        <f t="shared" si="933"/>
        <v/>
      </c>
      <c r="T6605" t="str">
        <f t="shared" si="934"/>
        <v/>
      </c>
      <c r="U6605" t="str">
        <f t="shared" si="935"/>
        <v/>
      </c>
    </row>
    <row r="6606" spans="12:21" ht="15" customHeight="1" x14ac:dyDescent="0.15">
      <c r="L6606" s="244" t="str">
        <f t="shared" si="927"/>
        <v/>
      </c>
      <c r="M6606" s="245" t="str">
        <f t="shared" si="928"/>
        <v/>
      </c>
      <c r="N6606" s="244" t="str">
        <f t="shared" si="929"/>
        <v/>
      </c>
      <c r="O6606" s="244" t="str">
        <f t="shared" si="930"/>
        <v/>
      </c>
      <c r="P6606">
        <f>IF($I6606&lt;&gt;"",$I6606,IF($E6606="SGD",1,IF($E6606="USD",Settings!$B$22,IF($E6606="HKD",Settings!$B$23,1))))</f>
        <v>1</v>
      </c>
      <c r="Q6606">
        <f t="shared" si="931"/>
        <v>0</v>
      </c>
      <c r="R6606">
        <f t="shared" si="932"/>
        <v>0</v>
      </c>
      <c r="S6606" t="str">
        <f t="shared" si="933"/>
        <v/>
      </c>
      <c r="T6606" t="str">
        <f t="shared" si="934"/>
        <v/>
      </c>
      <c r="U6606" t="str">
        <f t="shared" si="935"/>
        <v/>
      </c>
    </row>
    <row r="6607" spans="12:21" ht="15" customHeight="1" x14ac:dyDescent="0.15">
      <c r="L6607" s="244" t="str">
        <f t="shared" si="927"/>
        <v/>
      </c>
      <c r="M6607" s="245" t="str">
        <f t="shared" si="928"/>
        <v/>
      </c>
      <c r="N6607" s="244" t="str">
        <f t="shared" si="929"/>
        <v/>
      </c>
      <c r="O6607" s="244" t="str">
        <f t="shared" si="930"/>
        <v/>
      </c>
      <c r="P6607">
        <f>IF($I6607&lt;&gt;"",$I6607,IF($E6607="SGD",1,IF($E6607="USD",Settings!$B$22,IF($E6607="HKD",Settings!$B$23,1))))</f>
        <v>1</v>
      </c>
      <c r="Q6607">
        <f t="shared" si="931"/>
        <v>0</v>
      </c>
      <c r="R6607">
        <f t="shared" si="932"/>
        <v>0</v>
      </c>
      <c r="S6607" t="str">
        <f t="shared" si="933"/>
        <v/>
      </c>
      <c r="T6607" t="str">
        <f t="shared" si="934"/>
        <v/>
      </c>
      <c r="U6607" t="str">
        <f t="shared" si="935"/>
        <v/>
      </c>
    </row>
    <row r="6608" spans="12:21" ht="15" customHeight="1" x14ac:dyDescent="0.15">
      <c r="L6608" s="244" t="str">
        <f t="shared" si="927"/>
        <v/>
      </c>
      <c r="M6608" s="245" t="str">
        <f t="shared" si="928"/>
        <v/>
      </c>
      <c r="N6608" s="244" t="str">
        <f t="shared" si="929"/>
        <v/>
      </c>
      <c r="O6608" s="244" t="str">
        <f t="shared" si="930"/>
        <v/>
      </c>
      <c r="P6608">
        <f>IF($I6608&lt;&gt;"",$I6608,IF($E6608="SGD",1,IF($E6608="USD",Settings!$B$22,IF($E6608="HKD",Settings!$B$23,1))))</f>
        <v>1</v>
      </c>
      <c r="Q6608">
        <f t="shared" si="931"/>
        <v>0</v>
      </c>
      <c r="R6608">
        <f t="shared" si="932"/>
        <v>0</v>
      </c>
      <c r="S6608" t="str">
        <f t="shared" si="933"/>
        <v/>
      </c>
      <c r="T6608" t="str">
        <f t="shared" si="934"/>
        <v/>
      </c>
      <c r="U6608" t="str">
        <f t="shared" si="935"/>
        <v/>
      </c>
    </row>
    <row r="6609" spans="12:21" ht="15" customHeight="1" x14ac:dyDescent="0.15">
      <c r="L6609" s="244" t="str">
        <f t="shared" si="927"/>
        <v/>
      </c>
      <c r="M6609" s="245" t="str">
        <f t="shared" si="928"/>
        <v/>
      </c>
      <c r="N6609" s="244" t="str">
        <f t="shared" si="929"/>
        <v/>
      </c>
      <c r="O6609" s="244" t="str">
        <f t="shared" si="930"/>
        <v/>
      </c>
      <c r="P6609">
        <f>IF($I6609&lt;&gt;"",$I6609,IF($E6609="SGD",1,IF($E6609="USD",Settings!$B$22,IF($E6609="HKD",Settings!$B$23,1))))</f>
        <v>1</v>
      </c>
      <c r="Q6609">
        <f t="shared" si="931"/>
        <v>0</v>
      </c>
      <c r="R6609">
        <f t="shared" si="932"/>
        <v>0</v>
      </c>
      <c r="S6609" t="str">
        <f t="shared" si="933"/>
        <v/>
      </c>
      <c r="T6609" t="str">
        <f t="shared" si="934"/>
        <v/>
      </c>
      <c r="U6609" t="str">
        <f t="shared" si="935"/>
        <v/>
      </c>
    </row>
    <row r="6610" spans="12:21" ht="15" customHeight="1" x14ac:dyDescent="0.15">
      <c r="L6610" s="244" t="str">
        <f t="shared" si="927"/>
        <v/>
      </c>
      <c r="M6610" s="245" t="str">
        <f t="shared" si="928"/>
        <v/>
      </c>
      <c r="N6610" s="244" t="str">
        <f t="shared" si="929"/>
        <v/>
      </c>
      <c r="O6610" s="244" t="str">
        <f t="shared" si="930"/>
        <v/>
      </c>
      <c r="P6610">
        <f>IF($I6610&lt;&gt;"",$I6610,IF($E6610="SGD",1,IF($E6610="USD",Settings!$B$22,IF($E6610="HKD",Settings!$B$23,1))))</f>
        <v>1</v>
      </c>
      <c r="Q6610">
        <f t="shared" si="931"/>
        <v>0</v>
      </c>
      <c r="R6610">
        <f t="shared" si="932"/>
        <v>0</v>
      </c>
      <c r="S6610" t="str">
        <f t="shared" si="933"/>
        <v/>
      </c>
      <c r="T6610" t="str">
        <f t="shared" si="934"/>
        <v/>
      </c>
      <c r="U6610" t="str">
        <f t="shared" si="935"/>
        <v/>
      </c>
    </row>
    <row r="6611" spans="12:21" ht="15" customHeight="1" x14ac:dyDescent="0.15">
      <c r="L6611" s="244" t="str">
        <f t="shared" si="927"/>
        <v/>
      </c>
      <c r="M6611" s="245" t="str">
        <f t="shared" si="928"/>
        <v/>
      </c>
      <c r="N6611" s="244" t="str">
        <f t="shared" si="929"/>
        <v/>
      </c>
      <c r="O6611" s="244" t="str">
        <f t="shared" si="930"/>
        <v/>
      </c>
      <c r="P6611">
        <f>IF($I6611&lt;&gt;"",$I6611,IF($E6611="SGD",1,IF($E6611="USD",Settings!$B$22,IF($E6611="HKD",Settings!$B$23,1))))</f>
        <v>1</v>
      </c>
      <c r="Q6611">
        <f t="shared" si="931"/>
        <v>0</v>
      </c>
      <c r="R6611">
        <f t="shared" si="932"/>
        <v>0</v>
      </c>
      <c r="S6611" t="str">
        <f t="shared" si="933"/>
        <v/>
      </c>
      <c r="T6611" t="str">
        <f t="shared" si="934"/>
        <v/>
      </c>
      <c r="U6611" t="str">
        <f t="shared" si="935"/>
        <v/>
      </c>
    </row>
    <row r="6612" spans="12:21" ht="15" customHeight="1" x14ac:dyDescent="0.15">
      <c r="L6612" s="244" t="str">
        <f t="shared" si="927"/>
        <v/>
      </c>
      <c r="M6612" s="245" t="str">
        <f t="shared" si="928"/>
        <v/>
      </c>
      <c r="N6612" s="244" t="str">
        <f t="shared" si="929"/>
        <v/>
      </c>
      <c r="O6612" s="244" t="str">
        <f t="shared" si="930"/>
        <v/>
      </c>
      <c r="P6612">
        <f>IF($I6612&lt;&gt;"",$I6612,IF($E6612="SGD",1,IF($E6612="USD",Settings!$B$22,IF($E6612="HKD",Settings!$B$23,1))))</f>
        <v>1</v>
      </c>
      <c r="Q6612">
        <f t="shared" si="931"/>
        <v>0</v>
      </c>
      <c r="R6612">
        <f t="shared" si="932"/>
        <v>0</v>
      </c>
      <c r="S6612" t="str">
        <f t="shared" si="933"/>
        <v/>
      </c>
      <c r="T6612" t="str">
        <f t="shared" si="934"/>
        <v/>
      </c>
      <c r="U6612" t="str">
        <f t="shared" si="935"/>
        <v/>
      </c>
    </row>
    <row r="6613" spans="12:21" ht="15" customHeight="1" x14ac:dyDescent="0.15">
      <c r="L6613" s="244" t="str">
        <f t="shared" si="927"/>
        <v/>
      </c>
      <c r="M6613" s="245" t="str">
        <f t="shared" si="928"/>
        <v/>
      </c>
      <c r="N6613" s="244" t="str">
        <f t="shared" si="929"/>
        <v/>
      </c>
      <c r="O6613" s="244" t="str">
        <f t="shared" si="930"/>
        <v/>
      </c>
      <c r="P6613">
        <f>IF($I6613&lt;&gt;"",$I6613,IF($E6613="SGD",1,IF($E6613="USD",Settings!$B$22,IF($E6613="HKD",Settings!$B$23,1))))</f>
        <v>1</v>
      </c>
      <c r="Q6613">
        <f t="shared" si="931"/>
        <v>0</v>
      </c>
      <c r="R6613">
        <f t="shared" si="932"/>
        <v>0</v>
      </c>
      <c r="S6613" t="str">
        <f t="shared" si="933"/>
        <v/>
      </c>
      <c r="T6613" t="str">
        <f t="shared" si="934"/>
        <v/>
      </c>
      <c r="U6613" t="str">
        <f t="shared" si="935"/>
        <v/>
      </c>
    </row>
    <row r="6614" spans="12:21" ht="15" customHeight="1" x14ac:dyDescent="0.15">
      <c r="L6614" s="244" t="str">
        <f t="shared" si="927"/>
        <v/>
      </c>
      <c r="M6614" s="245" t="str">
        <f t="shared" si="928"/>
        <v/>
      </c>
      <c r="N6614" s="244" t="str">
        <f t="shared" si="929"/>
        <v/>
      </c>
      <c r="O6614" s="244" t="str">
        <f t="shared" si="930"/>
        <v/>
      </c>
      <c r="P6614">
        <f>IF($I6614&lt;&gt;"",$I6614,IF($E6614="SGD",1,IF($E6614="USD",Settings!$B$22,IF($E6614="HKD",Settings!$B$23,1))))</f>
        <v>1</v>
      </c>
      <c r="Q6614">
        <f t="shared" si="931"/>
        <v>0</v>
      </c>
      <c r="R6614">
        <f t="shared" si="932"/>
        <v>0</v>
      </c>
      <c r="S6614" t="str">
        <f t="shared" si="933"/>
        <v/>
      </c>
      <c r="T6614" t="str">
        <f t="shared" si="934"/>
        <v/>
      </c>
      <c r="U6614" t="str">
        <f t="shared" si="935"/>
        <v/>
      </c>
    </row>
    <row r="6615" spans="12:21" ht="15" customHeight="1" x14ac:dyDescent="0.15">
      <c r="L6615" s="244" t="str">
        <f t="shared" si="927"/>
        <v/>
      </c>
      <c r="M6615" s="245" t="str">
        <f t="shared" si="928"/>
        <v/>
      </c>
      <c r="N6615" s="244" t="str">
        <f t="shared" si="929"/>
        <v/>
      </c>
      <c r="O6615" s="244" t="str">
        <f t="shared" si="930"/>
        <v/>
      </c>
      <c r="P6615">
        <f>IF($I6615&lt;&gt;"",$I6615,IF($E6615="SGD",1,IF($E6615="USD",Settings!$B$22,IF($E6615="HKD",Settings!$B$23,1))))</f>
        <v>1</v>
      </c>
      <c r="Q6615">
        <f t="shared" si="931"/>
        <v>0</v>
      </c>
      <c r="R6615">
        <f t="shared" si="932"/>
        <v>0</v>
      </c>
      <c r="S6615" t="str">
        <f t="shared" si="933"/>
        <v/>
      </c>
      <c r="T6615" t="str">
        <f t="shared" si="934"/>
        <v/>
      </c>
      <c r="U6615" t="str">
        <f t="shared" si="935"/>
        <v/>
      </c>
    </row>
    <row r="6616" spans="12:21" ht="15" customHeight="1" x14ac:dyDescent="0.15">
      <c r="L6616" s="244" t="str">
        <f t="shared" si="927"/>
        <v/>
      </c>
      <c r="M6616" s="245" t="str">
        <f t="shared" si="928"/>
        <v/>
      </c>
      <c r="N6616" s="244" t="str">
        <f t="shared" si="929"/>
        <v/>
      </c>
      <c r="O6616" s="244" t="str">
        <f t="shared" si="930"/>
        <v/>
      </c>
      <c r="P6616">
        <f>IF($I6616&lt;&gt;"",$I6616,IF($E6616="SGD",1,IF($E6616="USD",Settings!$B$22,IF($E6616="HKD",Settings!$B$23,1))))</f>
        <v>1</v>
      </c>
      <c r="Q6616">
        <f t="shared" si="931"/>
        <v>0</v>
      </c>
      <c r="R6616">
        <f t="shared" si="932"/>
        <v>0</v>
      </c>
      <c r="S6616" t="str">
        <f t="shared" si="933"/>
        <v/>
      </c>
      <c r="T6616" t="str">
        <f t="shared" si="934"/>
        <v/>
      </c>
      <c r="U6616" t="str">
        <f t="shared" si="935"/>
        <v/>
      </c>
    </row>
    <row r="6617" spans="12:21" ht="15" customHeight="1" x14ac:dyDescent="0.15">
      <c r="L6617" s="244" t="str">
        <f t="shared" si="927"/>
        <v/>
      </c>
      <c r="M6617" s="245" t="str">
        <f t="shared" si="928"/>
        <v/>
      </c>
      <c r="N6617" s="244" t="str">
        <f t="shared" si="929"/>
        <v/>
      </c>
      <c r="O6617" s="244" t="str">
        <f t="shared" si="930"/>
        <v/>
      </c>
      <c r="P6617">
        <f>IF($I6617&lt;&gt;"",$I6617,IF($E6617="SGD",1,IF($E6617="USD",Settings!$B$22,IF($E6617="HKD",Settings!$B$23,1))))</f>
        <v>1</v>
      </c>
      <c r="Q6617">
        <f t="shared" si="931"/>
        <v>0</v>
      </c>
      <c r="R6617">
        <f t="shared" si="932"/>
        <v>0</v>
      </c>
      <c r="S6617" t="str">
        <f t="shared" si="933"/>
        <v/>
      </c>
      <c r="T6617" t="str">
        <f t="shared" si="934"/>
        <v/>
      </c>
      <c r="U6617" t="str">
        <f t="shared" si="935"/>
        <v/>
      </c>
    </row>
    <row r="6618" spans="12:21" ht="15" customHeight="1" x14ac:dyDescent="0.15">
      <c r="L6618" s="244" t="str">
        <f t="shared" si="927"/>
        <v/>
      </c>
      <c r="M6618" s="245" t="str">
        <f t="shared" si="928"/>
        <v/>
      </c>
      <c r="N6618" s="244" t="str">
        <f t="shared" si="929"/>
        <v/>
      </c>
      <c r="O6618" s="244" t="str">
        <f t="shared" si="930"/>
        <v/>
      </c>
      <c r="P6618">
        <f>IF($I6618&lt;&gt;"",$I6618,IF($E6618="SGD",1,IF($E6618="USD",Settings!$B$22,IF($E6618="HKD",Settings!$B$23,1))))</f>
        <v>1</v>
      </c>
      <c r="Q6618">
        <f t="shared" si="931"/>
        <v>0</v>
      </c>
      <c r="R6618">
        <f t="shared" si="932"/>
        <v>0</v>
      </c>
      <c r="S6618" t="str">
        <f t="shared" si="933"/>
        <v/>
      </c>
      <c r="T6618" t="str">
        <f t="shared" si="934"/>
        <v/>
      </c>
      <c r="U6618" t="str">
        <f t="shared" si="935"/>
        <v/>
      </c>
    </row>
    <row r="6619" spans="12:21" ht="15" customHeight="1" x14ac:dyDescent="0.15">
      <c r="L6619" s="244" t="str">
        <f t="shared" si="927"/>
        <v/>
      </c>
      <c r="M6619" s="245" t="str">
        <f t="shared" si="928"/>
        <v/>
      </c>
      <c r="N6619" s="244" t="str">
        <f t="shared" si="929"/>
        <v/>
      </c>
      <c r="O6619" s="244" t="str">
        <f t="shared" si="930"/>
        <v/>
      </c>
      <c r="P6619">
        <f>IF($I6619&lt;&gt;"",$I6619,IF($E6619="SGD",1,IF($E6619="USD",Settings!$B$22,IF($E6619="HKD",Settings!$B$23,1))))</f>
        <v>1</v>
      </c>
      <c r="Q6619">
        <f t="shared" si="931"/>
        <v>0</v>
      </c>
      <c r="R6619">
        <f t="shared" si="932"/>
        <v>0</v>
      </c>
      <c r="S6619" t="str">
        <f t="shared" si="933"/>
        <v/>
      </c>
      <c r="T6619" t="str">
        <f t="shared" si="934"/>
        <v/>
      </c>
      <c r="U6619" t="str">
        <f t="shared" si="935"/>
        <v/>
      </c>
    </row>
    <row r="6620" spans="12:21" ht="15" customHeight="1" x14ac:dyDescent="0.15">
      <c r="L6620" s="244" t="str">
        <f t="shared" si="927"/>
        <v/>
      </c>
      <c r="M6620" s="245" t="str">
        <f t="shared" si="928"/>
        <v/>
      </c>
      <c r="N6620" s="244" t="str">
        <f t="shared" si="929"/>
        <v/>
      </c>
      <c r="O6620" s="244" t="str">
        <f t="shared" si="930"/>
        <v/>
      </c>
      <c r="P6620">
        <f>IF($I6620&lt;&gt;"",$I6620,IF($E6620="SGD",1,IF($E6620="USD",Settings!$B$22,IF($E6620="HKD",Settings!$B$23,1))))</f>
        <v>1</v>
      </c>
      <c r="Q6620">
        <f t="shared" si="931"/>
        <v>0</v>
      </c>
      <c r="R6620">
        <f t="shared" si="932"/>
        <v>0</v>
      </c>
      <c r="S6620" t="str">
        <f t="shared" si="933"/>
        <v/>
      </c>
      <c r="T6620" t="str">
        <f t="shared" si="934"/>
        <v/>
      </c>
      <c r="U6620" t="str">
        <f t="shared" si="935"/>
        <v/>
      </c>
    </row>
    <row r="6621" spans="12:21" ht="15" customHeight="1" x14ac:dyDescent="0.15">
      <c r="L6621" s="244" t="str">
        <f t="shared" si="927"/>
        <v/>
      </c>
      <c r="M6621" s="245" t="str">
        <f t="shared" si="928"/>
        <v/>
      </c>
      <c r="N6621" s="244" t="str">
        <f t="shared" si="929"/>
        <v/>
      </c>
      <c r="O6621" s="244" t="str">
        <f t="shared" si="930"/>
        <v/>
      </c>
      <c r="P6621">
        <f>IF($I6621&lt;&gt;"",$I6621,IF($E6621="SGD",1,IF($E6621="USD",Settings!$B$22,IF($E6621="HKD",Settings!$B$23,1))))</f>
        <v>1</v>
      </c>
      <c r="Q6621">
        <f t="shared" si="931"/>
        <v>0</v>
      </c>
      <c r="R6621">
        <f t="shared" si="932"/>
        <v>0</v>
      </c>
      <c r="S6621" t="str">
        <f t="shared" si="933"/>
        <v/>
      </c>
      <c r="T6621" t="str">
        <f t="shared" si="934"/>
        <v/>
      </c>
      <c r="U6621" t="str">
        <f t="shared" si="935"/>
        <v/>
      </c>
    </row>
    <row r="6622" spans="12:21" ht="15" customHeight="1" x14ac:dyDescent="0.15">
      <c r="L6622" s="244" t="str">
        <f t="shared" si="927"/>
        <v/>
      </c>
      <c r="M6622" s="245" t="str">
        <f t="shared" si="928"/>
        <v/>
      </c>
      <c r="N6622" s="244" t="str">
        <f t="shared" si="929"/>
        <v/>
      </c>
      <c r="O6622" s="244" t="str">
        <f t="shared" si="930"/>
        <v/>
      </c>
      <c r="P6622">
        <f>IF($I6622&lt;&gt;"",$I6622,IF($E6622="SGD",1,IF($E6622="USD",Settings!$B$22,IF($E6622="HKD",Settings!$B$23,1))))</f>
        <v>1</v>
      </c>
      <c r="Q6622">
        <f t="shared" si="931"/>
        <v>0</v>
      </c>
      <c r="R6622">
        <f t="shared" si="932"/>
        <v>0</v>
      </c>
      <c r="S6622" t="str">
        <f t="shared" si="933"/>
        <v/>
      </c>
      <c r="T6622" t="str">
        <f t="shared" si="934"/>
        <v/>
      </c>
      <c r="U6622" t="str">
        <f t="shared" si="935"/>
        <v/>
      </c>
    </row>
    <row r="6623" spans="12:21" ht="15" customHeight="1" x14ac:dyDescent="0.15">
      <c r="L6623" s="244" t="str">
        <f t="shared" si="927"/>
        <v/>
      </c>
      <c r="M6623" s="245" t="str">
        <f t="shared" si="928"/>
        <v/>
      </c>
      <c r="N6623" s="244" t="str">
        <f t="shared" si="929"/>
        <v/>
      </c>
      <c r="O6623" s="244" t="str">
        <f t="shared" si="930"/>
        <v/>
      </c>
      <c r="P6623">
        <f>IF($I6623&lt;&gt;"",$I6623,IF($E6623="SGD",1,IF($E6623="USD",Settings!$B$22,IF($E6623="HKD",Settings!$B$23,1))))</f>
        <v>1</v>
      </c>
      <c r="Q6623">
        <f t="shared" si="931"/>
        <v>0</v>
      </c>
      <c r="R6623">
        <f t="shared" si="932"/>
        <v>0</v>
      </c>
      <c r="S6623" t="str">
        <f t="shared" si="933"/>
        <v/>
      </c>
      <c r="T6623" t="str">
        <f t="shared" si="934"/>
        <v/>
      </c>
      <c r="U6623" t="str">
        <f t="shared" si="935"/>
        <v/>
      </c>
    </row>
    <row r="6624" spans="12:21" ht="15" customHeight="1" x14ac:dyDescent="0.15">
      <c r="L6624" s="244" t="str">
        <f t="shared" si="927"/>
        <v/>
      </c>
      <c r="M6624" s="245" t="str">
        <f t="shared" si="928"/>
        <v/>
      </c>
      <c r="N6624" s="244" t="str">
        <f t="shared" si="929"/>
        <v/>
      </c>
      <c r="O6624" s="244" t="str">
        <f t="shared" si="930"/>
        <v/>
      </c>
      <c r="P6624">
        <f>IF($I6624&lt;&gt;"",$I6624,IF($E6624="SGD",1,IF($E6624="USD",Settings!$B$22,IF($E6624="HKD",Settings!$B$23,1))))</f>
        <v>1</v>
      </c>
      <c r="Q6624">
        <f t="shared" si="931"/>
        <v>0</v>
      </c>
      <c r="R6624">
        <f t="shared" si="932"/>
        <v>0</v>
      </c>
      <c r="S6624" t="str">
        <f t="shared" si="933"/>
        <v/>
      </c>
      <c r="T6624" t="str">
        <f t="shared" si="934"/>
        <v/>
      </c>
      <c r="U6624" t="str">
        <f t="shared" si="935"/>
        <v/>
      </c>
    </row>
    <row r="6625" spans="12:21" ht="15" customHeight="1" x14ac:dyDescent="0.15">
      <c r="L6625" s="244" t="str">
        <f t="shared" si="927"/>
        <v/>
      </c>
      <c r="M6625" s="245" t="str">
        <f t="shared" si="928"/>
        <v/>
      </c>
      <c r="N6625" s="244" t="str">
        <f t="shared" si="929"/>
        <v/>
      </c>
      <c r="O6625" s="244" t="str">
        <f t="shared" si="930"/>
        <v/>
      </c>
      <c r="P6625">
        <f>IF($I6625&lt;&gt;"",$I6625,IF($E6625="SGD",1,IF($E6625="USD",Settings!$B$22,IF($E6625="HKD",Settings!$B$23,1))))</f>
        <v>1</v>
      </c>
      <c r="Q6625">
        <f t="shared" si="931"/>
        <v>0</v>
      </c>
      <c r="R6625">
        <f t="shared" si="932"/>
        <v>0</v>
      </c>
      <c r="S6625" t="str">
        <f t="shared" si="933"/>
        <v/>
      </c>
      <c r="T6625" t="str">
        <f t="shared" si="934"/>
        <v/>
      </c>
      <c r="U6625" t="str">
        <f t="shared" si="935"/>
        <v/>
      </c>
    </row>
    <row r="6626" spans="12:21" ht="15" customHeight="1" x14ac:dyDescent="0.15">
      <c r="L6626" s="244" t="str">
        <f t="shared" si="927"/>
        <v/>
      </c>
      <c r="M6626" s="245" t="str">
        <f t="shared" si="928"/>
        <v/>
      </c>
      <c r="N6626" s="244" t="str">
        <f t="shared" si="929"/>
        <v/>
      </c>
      <c r="O6626" s="244" t="str">
        <f t="shared" si="930"/>
        <v/>
      </c>
      <c r="P6626">
        <f>IF($I6626&lt;&gt;"",$I6626,IF($E6626="SGD",1,IF($E6626="USD",Settings!$B$22,IF($E6626="HKD",Settings!$B$23,1))))</f>
        <v>1</v>
      </c>
      <c r="Q6626">
        <f t="shared" si="931"/>
        <v>0</v>
      </c>
      <c r="R6626">
        <f t="shared" si="932"/>
        <v>0</v>
      </c>
      <c r="S6626" t="str">
        <f t="shared" si="933"/>
        <v/>
      </c>
      <c r="T6626" t="str">
        <f t="shared" si="934"/>
        <v/>
      </c>
      <c r="U6626" t="str">
        <f t="shared" si="935"/>
        <v/>
      </c>
    </row>
    <row r="6627" spans="12:21" ht="15" customHeight="1" x14ac:dyDescent="0.15">
      <c r="L6627" s="244" t="str">
        <f t="shared" si="927"/>
        <v/>
      </c>
      <c r="M6627" s="245" t="str">
        <f t="shared" si="928"/>
        <v/>
      </c>
      <c r="N6627" s="244" t="str">
        <f t="shared" si="929"/>
        <v/>
      </c>
      <c r="O6627" s="244" t="str">
        <f t="shared" si="930"/>
        <v/>
      </c>
      <c r="P6627">
        <f>IF($I6627&lt;&gt;"",$I6627,IF($E6627="SGD",1,IF($E6627="USD",Settings!$B$22,IF($E6627="HKD",Settings!$B$23,1))))</f>
        <v>1</v>
      </c>
      <c r="Q6627">
        <f t="shared" si="931"/>
        <v>0</v>
      </c>
      <c r="R6627">
        <f t="shared" si="932"/>
        <v>0</v>
      </c>
      <c r="S6627" t="str">
        <f t="shared" si="933"/>
        <v/>
      </c>
      <c r="T6627" t="str">
        <f t="shared" si="934"/>
        <v/>
      </c>
      <c r="U6627" t="str">
        <f t="shared" si="935"/>
        <v/>
      </c>
    </row>
    <row r="6628" spans="12:21" ht="15" customHeight="1" x14ac:dyDescent="0.15">
      <c r="L6628" s="244" t="str">
        <f t="shared" si="927"/>
        <v/>
      </c>
      <c r="M6628" s="245" t="str">
        <f t="shared" si="928"/>
        <v/>
      </c>
      <c r="N6628" s="244" t="str">
        <f t="shared" si="929"/>
        <v/>
      </c>
      <c r="O6628" s="244" t="str">
        <f t="shared" si="930"/>
        <v/>
      </c>
      <c r="P6628">
        <f>IF($I6628&lt;&gt;"",$I6628,IF($E6628="SGD",1,IF($E6628="USD",Settings!$B$22,IF($E6628="HKD",Settings!$B$23,1))))</f>
        <v>1</v>
      </c>
      <c r="Q6628">
        <f t="shared" si="931"/>
        <v>0</v>
      </c>
      <c r="R6628">
        <f t="shared" si="932"/>
        <v>0</v>
      </c>
      <c r="S6628" t="str">
        <f t="shared" si="933"/>
        <v/>
      </c>
      <c r="T6628" t="str">
        <f t="shared" si="934"/>
        <v/>
      </c>
      <c r="U6628" t="str">
        <f t="shared" si="935"/>
        <v/>
      </c>
    </row>
    <row r="6629" spans="12:21" ht="15" customHeight="1" x14ac:dyDescent="0.15">
      <c r="L6629" s="244" t="str">
        <f t="shared" si="927"/>
        <v/>
      </c>
      <c r="M6629" s="245" t="str">
        <f t="shared" si="928"/>
        <v/>
      </c>
      <c r="N6629" s="244" t="str">
        <f t="shared" si="929"/>
        <v/>
      </c>
      <c r="O6629" s="244" t="str">
        <f t="shared" si="930"/>
        <v/>
      </c>
      <c r="P6629">
        <f>IF($I6629&lt;&gt;"",$I6629,IF($E6629="SGD",1,IF($E6629="USD",Settings!$B$22,IF($E6629="HKD",Settings!$B$23,1))))</f>
        <v>1</v>
      </c>
      <c r="Q6629">
        <f t="shared" si="931"/>
        <v>0</v>
      </c>
      <c r="R6629">
        <f t="shared" si="932"/>
        <v>0</v>
      </c>
      <c r="S6629" t="str">
        <f t="shared" si="933"/>
        <v/>
      </c>
      <c r="T6629" t="str">
        <f t="shared" si="934"/>
        <v/>
      </c>
      <c r="U6629" t="str">
        <f t="shared" si="935"/>
        <v/>
      </c>
    </row>
    <row r="6630" spans="12:21" ht="15" customHeight="1" x14ac:dyDescent="0.15">
      <c r="L6630" s="244" t="str">
        <f t="shared" si="927"/>
        <v/>
      </c>
      <c r="M6630" s="245" t="str">
        <f t="shared" si="928"/>
        <v/>
      </c>
      <c r="N6630" s="244" t="str">
        <f t="shared" si="929"/>
        <v/>
      </c>
      <c r="O6630" s="244" t="str">
        <f t="shared" si="930"/>
        <v/>
      </c>
      <c r="P6630">
        <f>IF($I6630&lt;&gt;"",$I6630,IF($E6630="SGD",1,IF($E6630="USD",Settings!$B$22,IF($E6630="HKD",Settings!$B$23,1))))</f>
        <v>1</v>
      </c>
      <c r="Q6630">
        <f t="shared" si="931"/>
        <v>0</v>
      </c>
      <c r="R6630">
        <f t="shared" si="932"/>
        <v>0</v>
      </c>
      <c r="S6630" t="str">
        <f t="shared" si="933"/>
        <v/>
      </c>
      <c r="T6630" t="str">
        <f t="shared" si="934"/>
        <v/>
      </c>
      <c r="U6630" t="str">
        <f t="shared" si="935"/>
        <v/>
      </c>
    </row>
    <row r="6631" spans="12:21" ht="15" customHeight="1" x14ac:dyDescent="0.15">
      <c r="L6631" s="244" t="str">
        <f t="shared" si="927"/>
        <v/>
      </c>
      <c r="M6631" s="245" t="str">
        <f t="shared" si="928"/>
        <v/>
      </c>
      <c r="N6631" s="244" t="str">
        <f t="shared" si="929"/>
        <v/>
      </c>
      <c r="O6631" s="244" t="str">
        <f t="shared" si="930"/>
        <v/>
      </c>
      <c r="P6631">
        <f>IF($I6631&lt;&gt;"",$I6631,IF($E6631="SGD",1,IF($E6631="USD",Settings!$B$22,IF($E6631="HKD",Settings!$B$23,1))))</f>
        <v>1</v>
      </c>
      <c r="Q6631">
        <f t="shared" si="931"/>
        <v>0</v>
      </c>
      <c r="R6631">
        <f t="shared" si="932"/>
        <v>0</v>
      </c>
      <c r="S6631" t="str">
        <f t="shared" si="933"/>
        <v/>
      </c>
      <c r="T6631" t="str">
        <f t="shared" si="934"/>
        <v/>
      </c>
      <c r="U6631" t="str">
        <f t="shared" si="935"/>
        <v/>
      </c>
    </row>
    <row r="6632" spans="12:21" ht="15" customHeight="1" x14ac:dyDescent="0.15">
      <c r="L6632" s="244" t="str">
        <f t="shared" si="927"/>
        <v/>
      </c>
      <c r="M6632" s="245" t="str">
        <f t="shared" si="928"/>
        <v/>
      </c>
      <c r="N6632" s="244" t="str">
        <f t="shared" si="929"/>
        <v/>
      </c>
      <c r="O6632" s="244" t="str">
        <f t="shared" si="930"/>
        <v/>
      </c>
      <c r="P6632">
        <f>IF($I6632&lt;&gt;"",$I6632,IF($E6632="SGD",1,IF($E6632="USD",Settings!$B$22,IF($E6632="HKD",Settings!$B$23,1))))</f>
        <v>1</v>
      </c>
      <c r="Q6632">
        <f t="shared" si="931"/>
        <v>0</v>
      </c>
      <c r="R6632">
        <f t="shared" si="932"/>
        <v>0</v>
      </c>
      <c r="S6632" t="str">
        <f t="shared" si="933"/>
        <v/>
      </c>
      <c r="T6632" t="str">
        <f t="shared" si="934"/>
        <v/>
      </c>
      <c r="U6632" t="str">
        <f t="shared" si="935"/>
        <v/>
      </c>
    </row>
    <row r="6633" spans="12:21" ht="15" customHeight="1" x14ac:dyDescent="0.15">
      <c r="L6633" s="244" t="str">
        <f t="shared" ref="L6633:L6696" si="936">IF(OR(B6633="",C6633="",E6633=""),"",B6633&amp;":"&amp;C6633&amp;":"&amp;E6633)</f>
        <v/>
      </c>
      <c r="M6633" s="245" t="str">
        <f t="shared" ref="M6633:M6696" si="937">IF(A6633="","",A6633*D6633)</f>
        <v/>
      </c>
      <c r="N6633" s="244" t="str">
        <f t="shared" ref="N6633:N6696" si="938">IF(A6633="","",IF(OR(A6633=1,A6633=0),J6633,0))</f>
        <v/>
      </c>
      <c r="O6633" s="244" t="str">
        <f t="shared" ref="O6633:O6696" si="939">IF(A6633="","",IF(A6633=-1,J6633,0))</f>
        <v/>
      </c>
      <c r="P6633">
        <f>IF($I6633&lt;&gt;"",$I6633,IF($E6633="SGD",1,IF($E6633="USD",Settings!$B$22,IF($E6633="HKD",Settings!$B$23,1))))</f>
        <v>1</v>
      </c>
      <c r="Q6633">
        <f t="shared" ref="Q6633:Q6696" si="940">IF($L6633="",0,($O6633-$N6633+IF($A6633=2,$J6633,0))*$P6633)</f>
        <v>0</v>
      </c>
      <c r="R6633">
        <f t="shared" ref="R6633:R6696" si="941">IF($L6633="",0,IF($A6633=2,$J6633*$P6633,0))</f>
        <v>0</v>
      </c>
      <c r="S6633" t="str">
        <f t="shared" si="933"/>
        <v/>
      </c>
      <c r="T6633" t="str">
        <f t="shared" si="934"/>
        <v/>
      </c>
      <c r="U6633" t="str">
        <f t="shared" si="935"/>
        <v/>
      </c>
    </row>
    <row r="6634" spans="12:21" ht="15" customHeight="1" x14ac:dyDescent="0.15">
      <c r="L6634" s="244" t="str">
        <f t="shared" si="936"/>
        <v/>
      </c>
      <c r="M6634" s="245" t="str">
        <f t="shared" si="937"/>
        <v/>
      </c>
      <c r="N6634" s="244" t="str">
        <f t="shared" si="938"/>
        <v/>
      </c>
      <c r="O6634" s="244" t="str">
        <f t="shared" si="939"/>
        <v/>
      </c>
      <c r="P6634">
        <f>IF($I6634&lt;&gt;"",$I6634,IF($E6634="SGD",1,IF($E6634="USD",Settings!$B$22,IF($E6634="HKD",Settings!$B$23,1))))</f>
        <v>1</v>
      </c>
      <c r="Q6634">
        <f t="shared" si="940"/>
        <v>0</v>
      </c>
      <c r="R6634">
        <f t="shared" si="941"/>
        <v>0</v>
      </c>
      <c r="S6634" t="str">
        <f t="shared" si="933"/>
        <v/>
      </c>
      <c r="T6634" t="str">
        <f t="shared" si="934"/>
        <v/>
      </c>
      <c r="U6634" t="str">
        <f t="shared" si="935"/>
        <v/>
      </c>
    </row>
    <row r="6635" spans="12:21" ht="15" customHeight="1" x14ac:dyDescent="0.15">
      <c r="L6635" s="244" t="str">
        <f t="shared" si="936"/>
        <v/>
      </c>
      <c r="M6635" s="245" t="str">
        <f t="shared" si="937"/>
        <v/>
      </c>
      <c r="N6635" s="244" t="str">
        <f t="shared" si="938"/>
        <v/>
      </c>
      <c r="O6635" s="244" t="str">
        <f t="shared" si="939"/>
        <v/>
      </c>
      <c r="P6635">
        <f>IF($I6635&lt;&gt;"",$I6635,IF($E6635="SGD",1,IF($E6635="USD",Settings!$B$22,IF($E6635="HKD",Settings!$B$23,1))))</f>
        <v>1</v>
      </c>
      <c r="Q6635">
        <f t="shared" si="940"/>
        <v>0</v>
      </c>
      <c r="R6635">
        <f t="shared" si="941"/>
        <v>0</v>
      </c>
      <c r="S6635" t="str">
        <f t="shared" si="933"/>
        <v/>
      </c>
      <c r="T6635" t="str">
        <f t="shared" si="934"/>
        <v/>
      </c>
      <c r="U6635" t="str">
        <f t="shared" si="935"/>
        <v/>
      </c>
    </row>
    <row r="6636" spans="12:21" ht="15" customHeight="1" x14ac:dyDescent="0.15">
      <c r="L6636" s="244" t="str">
        <f t="shared" si="936"/>
        <v/>
      </c>
      <c r="M6636" s="245" t="str">
        <f t="shared" si="937"/>
        <v/>
      </c>
      <c r="N6636" s="244" t="str">
        <f t="shared" si="938"/>
        <v/>
      </c>
      <c r="O6636" s="244" t="str">
        <f t="shared" si="939"/>
        <v/>
      </c>
      <c r="P6636">
        <f>IF($I6636&lt;&gt;"",$I6636,IF($E6636="SGD",1,IF($E6636="USD",Settings!$B$22,IF($E6636="HKD",Settings!$B$23,1))))</f>
        <v>1</v>
      </c>
      <c r="Q6636">
        <f t="shared" si="940"/>
        <v>0</v>
      </c>
      <c r="R6636">
        <f t="shared" si="941"/>
        <v>0</v>
      </c>
      <c r="S6636" t="str">
        <f t="shared" si="933"/>
        <v/>
      </c>
      <c r="T6636" t="str">
        <f t="shared" si="934"/>
        <v/>
      </c>
      <c r="U6636" t="str">
        <f t="shared" si="935"/>
        <v/>
      </c>
    </row>
    <row r="6637" spans="12:21" ht="15" customHeight="1" x14ac:dyDescent="0.15">
      <c r="L6637" s="244" t="str">
        <f t="shared" si="936"/>
        <v/>
      </c>
      <c r="M6637" s="245" t="str">
        <f t="shared" si="937"/>
        <v/>
      </c>
      <c r="N6637" s="244" t="str">
        <f t="shared" si="938"/>
        <v/>
      </c>
      <c r="O6637" s="244" t="str">
        <f t="shared" si="939"/>
        <v/>
      </c>
      <c r="P6637">
        <f>IF($I6637&lt;&gt;"",$I6637,IF($E6637="SGD",1,IF($E6637="USD",Settings!$B$22,IF($E6637="HKD",Settings!$B$23,1))))</f>
        <v>1</v>
      </c>
      <c r="Q6637">
        <f t="shared" si="940"/>
        <v>0</v>
      </c>
      <c r="R6637">
        <f t="shared" si="941"/>
        <v>0</v>
      </c>
      <c r="S6637" t="str">
        <f t="shared" si="933"/>
        <v/>
      </c>
      <c r="T6637" t="str">
        <f t="shared" si="934"/>
        <v/>
      </c>
      <c r="U6637" t="str">
        <f t="shared" si="935"/>
        <v/>
      </c>
    </row>
    <row r="6638" spans="12:21" ht="15" customHeight="1" x14ac:dyDescent="0.15">
      <c r="L6638" s="244" t="str">
        <f t="shared" si="936"/>
        <v/>
      </c>
      <c r="M6638" s="245" t="str">
        <f t="shared" si="937"/>
        <v/>
      </c>
      <c r="N6638" s="244" t="str">
        <f t="shared" si="938"/>
        <v/>
      </c>
      <c r="O6638" s="244" t="str">
        <f t="shared" si="939"/>
        <v/>
      </c>
      <c r="P6638">
        <f>IF($I6638&lt;&gt;"",$I6638,IF($E6638="SGD",1,IF($E6638="USD",Settings!$B$22,IF($E6638="HKD",Settings!$B$23,1))))</f>
        <v>1</v>
      </c>
      <c r="Q6638">
        <f t="shared" si="940"/>
        <v>0</v>
      </c>
      <c r="R6638">
        <f t="shared" si="941"/>
        <v>0</v>
      </c>
      <c r="S6638" t="str">
        <f t="shared" si="933"/>
        <v/>
      </c>
      <c r="T6638" t="str">
        <f t="shared" si="934"/>
        <v/>
      </c>
      <c r="U6638" t="str">
        <f t="shared" si="935"/>
        <v/>
      </c>
    </row>
    <row r="6639" spans="12:21" ht="15" customHeight="1" x14ac:dyDescent="0.15">
      <c r="L6639" s="244" t="str">
        <f t="shared" si="936"/>
        <v/>
      </c>
      <c r="M6639" s="245" t="str">
        <f t="shared" si="937"/>
        <v/>
      </c>
      <c r="N6639" s="244" t="str">
        <f t="shared" si="938"/>
        <v/>
      </c>
      <c r="O6639" s="244" t="str">
        <f t="shared" si="939"/>
        <v/>
      </c>
      <c r="P6639">
        <f>IF($I6639&lt;&gt;"",$I6639,IF($E6639="SGD",1,IF($E6639="USD",Settings!$B$22,IF($E6639="HKD",Settings!$B$23,1))))</f>
        <v>1</v>
      </c>
      <c r="Q6639">
        <f t="shared" si="940"/>
        <v>0</v>
      </c>
      <c r="R6639">
        <f t="shared" si="941"/>
        <v>0</v>
      </c>
      <c r="S6639" t="str">
        <f t="shared" si="933"/>
        <v/>
      </c>
      <c r="T6639" t="str">
        <f t="shared" si="934"/>
        <v/>
      </c>
      <c r="U6639" t="str">
        <f t="shared" si="935"/>
        <v/>
      </c>
    </row>
    <row r="6640" spans="12:21" ht="15" customHeight="1" x14ac:dyDescent="0.15">
      <c r="L6640" s="244" t="str">
        <f t="shared" si="936"/>
        <v/>
      </c>
      <c r="M6640" s="245" t="str">
        <f t="shared" si="937"/>
        <v/>
      </c>
      <c r="N6640" s="244" t="str">
        <f t="shared" si="938"/>
        <v/>
      </c>
      <c r="O6640" s="244" t="str">
        <f t="shared" si="939"/>
        <v/>
      </c>
      <c r="P6640">
        <f>IF($I6640&lt;&gt;"",$I6640,IF($E6640="SGD",1,IF($E6640="USD",Settings!$B$22,IF($E6640="HKD",Settings!$B$23,1))))</f>
        <v>1</v>
      </c>
      <c r="Q6640">
        <f t="shared" si="940"/>
        <v>0</v>
      </c>
      <c r="R6640">
        <f t="shared" si="941"/>
        <v>0</v>
      </c>
      <c r="S6640" t="str">
        <f t="shared" si="933"/>
        <v/>
      </c>
      <c r="T6640" t="str">
        <f t="shared" si="934"/>
        <v/>
      </c>
      <c r="U6640" t="str">
        <f t="shared" si="935"/>
        <v/>
      </c>
    </row>
    <row r="6641" spans="12:21" ht="15" customHeight="1" x14ac:dyDescent="0.15">
      <c r="L6641" s="244" t="str">
        <f t="shared" si="936"/>
        <v/>
      </c>
      <c r="M6641" s="245" t="str">
        <f t="shared" si="937"/>
        <v/>
      </c>
      <c r="N6641" s="244" t="str">
        <f t="shared" si="938"/>
        <v/>
      </c>
      <c r="O6641" s="244" t="str">
        <f t="shared" si="939"/>
        <v/>
      </c>
      <c r="P6641">
        <f>IF($I6641&lt;&gt;"",$I6641,IF($E6641="SGD",1,IF($E6641="USD",Settings!$B$22,IF($E6641="HKD",Settings!$B$23,1))))</f>
        <v>1</v>
      </c>
      <c r="Q6641">
        <f t="shared" si="940"/>
        <v>0</v>
      </c>
      <c r="R6641">
        <f t="shared" si="941"/>
        <v>0</v>
      </c>
      <c r="S6641" t="str">
        <f t="shared" si="933"/>
        <v/>
      </c>
      <c r="T6641" t="str">
        <f t="shared" si="934"/>
        <v/>
      </c>
      <c r="U6641" t="str">
        <f t="shared" si="935"/>
        <v/>
      </c>
    </row>
    <row r="6642" spans="12:21" ht="15" customHeight="1" x14ac:dyDescent="0.15">
      <c r="L6642" s="244" t="str">
        <f t="shared" si="936"/>
        <v/>
      </c>
      <c r="M6642" s="245" t="str">
        <f t="shared" si="937"/>
        <v/>
      </c>
      <c r="N6642" s="244" t="str">
        <f t="shared" si="938"/>
        <v/>
      </c>
      <c r="O6642" s="244" t="str">
        <f t="shared" si="939"/>
        <v/>
      </c>
      <c r="P6642">
        <f>IF($I6642&lt;&gt;"",$I6642,IF($E6642="SGD",1,IF($E6642="USD",Settings!$B$22,IF($E6642="HKD",Settings!$B$23,1))))</f>
        <v>1</v>
      </c>
      <c r="Q6642">
        <f t="shared" si="940"/>
        <v>0</v>
      </c>
      <c r="R6642">
        <f t="shared" si="941"/>
        <v>0</v>
      </c>
      <c r="S6642" t="str">
        <f t="shared" si="933"/>
        <v/>
      </c>
      <c r="T6642" t="str">
        <f t="shared" si="934"/>
        <v/>
      </c>
      <c r="U6642" t="str">
        <f t="shared" si="935"/>
        <v/>
      </c>
    </row>
    <row r="6643" spans="12:21" ht="15" customHeight="1" x14ac:dyDescent="0.15">
      <c r="L6643" s="244" t="str">
        <f t="shared" si="936"/>
        <v/>
      </c>
      <c r="M6643" s="245" t="str">
        <f t="shared" si="937"/>
        <v/>
      </c>
      <c r="N6643" s="244" t="str">
        <f t="shared" si="938"/>
        <v/>
      </c>
      <c r="O6643" s="244" t="str">
        <f t="shared" si="939"/>
        <v/>
      </c>
      <c r="P6643">
        <f>IF($I6643&lt;&gt;"",$I6643,IF($E6643="SGD",1,IF($E6643="USD",Settings!$B$22,IF($E6643="HKD",Settings!$B$23,1))))</f>
        <v>1</v>
      </c>
      <c r="Q6643">
        <f t="shared" si="940"/>
        <v>0</v>
      </c>
      <c r="R6643">
        <f t="shared" si="941"/>
        <v>0</v>
      </c>
      <c r="S6643" t="str">
        <f t="shared" si="933"/>
        <v/>
      </c>
      <c r="T6643" t="str">
        <f t="shared" si="934"/>
        <v/>
      </c>
      <c r="U6643" t="str">
        <f t="shared" si="935"/>
        <v/>
      </c>
    </row>
    <row r="6644" spans="12:21" ht="15" customHeight="1" x14ac:dyDescent="0.15">
      <c r="L6644" s="244" t="str">
        <f t="shared" si="936"/>
        <v/>
      </c>
      <c r="M6644" s="245" t="str">
        <f t="shared" si="937"/>
        <v/>
      </c>
      <c r="N6644" s="244" t="str">
        <f t="shared" si="938"/>
        <v/>
      </c>
      <c r="O6644" s="244" t="str">
        <f t="shared" si="939"/>
        <v/>
      </c>
      <c r="P6644">
        <f>IF($I6644&lt;&gt;"",$I6644,IF($E6644="SGD",1,IF($E6644="USD",Settings!$B$22,IF($E6644="HKD",Settings!$B$23,1))))</f>
        <v>1</v>
      </c>
      <c r="Q6644">
        <f t="shared" si="940"/>
        <v>0</v>
      </c>
      <c r="R6644">
        <f t="shared" si="941"/>
        <v>0</v>
      </c>
      <c r="S6644" t="str">
        <f t="shared" si="933"/>
        <v/>
      </c>
      <c r="T6644" t="str">
        <f t="shared" si="934"/>
        <v/>
      </c>
      <c r="U6644" t="str">
        <f t="shared" si="935"/>
        <v/>
      </c>
    </row>
    <row r="6645" spans="12:21" ht="15" customHeight="1" x14ac:dyDescent="0.15">
      <c r="L6645" s="244" t="str">
        <f t="shared" si="936"/>
        <v/>
      </c>
      <c r="M6645" s="245" t="str">
        <f t="shared" si="937"/>
        <v/>
      </c>
      <c r="N6645" s="244" t="str">
        <f t="shared" si="938"/>
        <v/>
      </c>
      <c r="O6645" s="244" t="str">
        <f t="shared" si="939"/>
        <v/>
      </c>
      <c r="P6645">
        <f>IF($I6645&lt;&gt;"",$I6645,IF($E6645="SGD",1,IF($E6645="USD",Settings!$B$22,IF($E6645="HKD",Settings!$B$23,1))))</f>
        <v>1</v>
      </c>
      <c r="Q6645">
        <f t="shared" si="940"/>
        <v>0</v>
      </c>
      <c r="R6645">
        <f t="shared" si="941"/>
        <v>0</v>
      </c>
      <c r="S6645" t="str">
        <f t="shared" si="933"/>
        <v/>
      </c>
      <c r="T6645" t="str">
        <f t="shared" si="934"/>
        <v/>
      </c>
      <c r="U6645" t="str">
        <f t="shared" si="935"/>
        <v/>
      </c>
    </row>
    <row r="6646" spans="12:21" ht="15" customHeight="1" x14ac:dyDescent="0.15">
      <c r="L6646" s="244" t="str">
        <f t="shared" si="936"/>
        <v/>
      </c>
      <c r="M6646" s="245" t="str">
        <f t="shared" si="937"/>
        <v/>
      </c>
      <c r="N6646" s="244" t="str">
        <f t="shared" si="938"/>
        <v/>
      </c>
      <c r="O6646" s="244" t="str">
        <f t="shared" si="939"/>
        <v/>
      </c>
      <c r="P6646">
        <f>IF($I6646&lt;&gt;"",$I6646,IF($E6646="SGD",1,IF($E6646="USD",Settings!$B$22,IF($E6646="HKD",Settings!$B$23,1))))</f>
        <v>1</v>
      </c>
      <c r="Q6646">
        <f t="shared" si="940"/>
        <v>0</v>
      </c>
      <c r="R6646">
        <f t="shared" si="941"/>
        <v>0</v>
      </c>
      <c r="S6646" t="str">
        <f t="shared" si="933"/>
        <v/>
      </c>
      <c r="T6646" t="str">
        <f t="shared" si="934"/>
        <v/>
      </c>
      <c r="U6646" t="str">
        <f t="shared" si="935"/>
        <v/>
      </c>
    </row>
    <row r="6647" spans="12:21" ht="15" customHeight="1" x14ac:dyDescent="0.15">
      <c r="L6647" s="244" t="str">
        <f t="shared" si="936"/>
        <v/>
      </c>
      <c r="M6647" s="245" t="str">
        <f t="shared" si="937"/>
        <v/>
      </c>
      <c r="N6647" s="244" t="str">
        <f t="shared" si="938"/>
        <v/>
      </c>
      <c r="O6647" s="244" t="str">
        <f t="shared" si="939"/>
        <v/>
      </c>
      <c r="P6647">
        <f>IF($I6647&lt;&gt;"",$I6647,IF($E6647="SGD",1,IF($E6647="USD",Settings!$B$22,IF($E6647="HKD",Settings!$B$23,1))))</f>
        <v>1</v>
      </c>
      <c r="Q6647">
        <f t="shared" si="940"/>
        <v>0</v>
      </c>
      <c r="R6647">
        <f t="shared" si="941"/>
        <v>0</v>
      </c>
      <c r="S6647" t="str">
        <f t="shared" si="933"/>
        <v/>
      </c>
      <c r="T6647" t="str">
        <f t="shared" si="934"/>
        <v/>
      </c>
      <c r="U6647" t="str">
        <f t="shared" si="935"/>
        <v/>
      </c>
    </row>
    <row r="6648" spans="12:21" ht="15" customHeight="1" x14ac:dyDescent="0.15">
      <c r="L6648" s="244" t="str">
        <f t="shared" si="936"/>
        <v/>
      </c>
      <c r="M6648" s="245" t="str">
        <f t="shared" si="937"/>
        <v/>
      </c>
      <c r="N6648" s="244" t="str">
        <f t="shared" si="938"/>
        <v/>
      </c>
      <c r="O6648" s="244" t="str">
        <f t="shared" si="939"/>
        <v/>
      </c>
      <c r="P6648">
        <f>IF($I6648&lt;&gt;"",$I6648,IF($E6648="SGD",1,IF($E6648="USD",Settings!$B$22,IF($E6648="HKD",Settings!$B$23,1))))</f>
        <v>1</v>
      </c>
      <c r="Q6648">
        <f t="shared" si="940"/>
        <v>0</v>
      </c>
      <c r="R6648">
        <f t="shared" si="941"/>
        <v>0</v>
      </c>
      <c r="S6648" t="str">
        <f t="shared" si="933"/>
        <v/>
      </c>
      <c r="T6648" t="str">
        <f t="shared" si="934"/>
        <v/>
      </c>
      <c r="U6648" t="str">
        <f t="shared" si="935"/>
        <v/>
      </c>
    </row>
    <row r="6649" spans="12:21" ht="15" customHeight="1" x14ac:dyDescent="0.15">
      <c r="L6649" s="244" t="str">
        <f t="shared" si="936"/>
        <v/>
      </c>
      <c r="M6649" s="245" t="str">
        <f t="shared" si="937"/>
        <v/>
      </c>
      <c r="N6649" s="244" t="str">
        <f t="shared" si="938"/>
        <v/>
      </c>
      <c r="O6649" s="244" t="str">
        <f t="shared" si="939"/>
        <v/>
      </c>
      <c r="P6649">
        <f>IF($I6649&lt;&gt;"",$I6649,IF($E6649="SGD",1,IF($E6649="USD",Settings!$B$22,IF($E6649="HKD",Settings!$B$23,1))))</f>
        <v>1</v>
      </c>
      <c r="Q6649">
        <f t="shared" si="940"/>
        <v>0</v>
      </c>
      <c r="R6649">
        <f t="shared" si="941"/>
        <v>0</v>
      </c>
      <c r="S6649" t="str">
        <f t="shared" si="933"/>
        <v/>
      </c>
      <c r="T6649" t="str">
        <f t="shared" si="934"/>
        <v/>
      </c>
      <c r="U6649" t="str">
        <f t="shared" si="935"/>
        <v/>
      </c>
    </row>
    <row r="6650" spans="12:21" ht="15" customHeight="1" x14ac:dyDescent="0.15">
      <c r="L6650" s="244" t="str">
        <f t="shared" si="936"/>
        <v/>
      </c>
      <c r="M6650" s="245" t="str">
        <f t="shared" si="937"/>
        <v/>
      </c>
      <c r="N6650" s="244" t="str">
        <f t="shared" si="938"/>
        <v/>
      </c>
      <c r="O6650" s="244" t="str">
        <f t="shared" si="939"/>
        <v/>
      </c>
      <c r="P6650">
        <f>IF($I6650&lt;&gt;"",$I6650,IF($E6650="SGD",1,IF($E6650="USD",Settings!$B$22,IF($E6650="HKD",Settings!$B$23,1))))</f>
        <v>1</v>
      </c>
      <c r="Q6650">
        <f t="shared" si="940"/>
        <v>0</v>
      </c>
      <c r="R6650">
        <f t="shared" si="941"/>
        <v>0</v>
      </c>
      <c r="S6650" t="str">
        <f t="shared" si="933"/>
        <v/>
      </c>
      <c r="T6650" t="str">
        <f t="shared" si="934"/>
        <v/>
      </c>
      <c r="U6650" t="str">
        <f t="shared" si="935"/>
        <v/>
      </c>
    </row>
    <row r="6651" spans="12:21" ht="15" customHeight="1" x14ac:dyDescent="0.15">
      <c r="L6651" s="244" t="str">
        <f t="shared" si="936"/>
        <v/>
      </c>
      <c r="M6651" s="245" t="str">
        <f t="shared" si="937"/>
        <v/>
      </c>
      <c r="N6651" s="244" t="str">
        <f t="shared" si="938"/>
        <v/>
      </c>
      <c r="O6651" s="244" t="str">
        <f t="shared" si="939"/>
        <v/>
      </c>
      <c r="P6651">
        <f>IF($I6651&lt;&gt;"",$I6651,IF($E6651="SGD",1,IF($E6651="USD",Settings!$B$22,IF($E6651="HKD",Settings!$B$23,1))))</f>
        <v>1</v>
      </c>
      <c r="Q6651">
        <f t="shared" si="940"/>
        <v>0</v>
      </c>
      <c r="R6651">
        <f t="shared" si="941"/>
        <v>0</v>
      </c>
      <c r="S6651" t="str">
        <f t="shared" si="933"/>
        <v/>
      </c>
      <c r="T6651" t="str">
        <f t="shared" si="934"/>
        <v/>
      </c>
      <c r="U6651" t="str">
        <f t="shared" si="935"/>
        <v/>
      </c>
    </row>
    <row r="6652" spans="12:21" ht="15" customHeight="1" x14ac:dyDescent="0.15">
      <c r="L6652" s="244" t="str">
        <f t="shared" si="936"/>
        <v/>
      </c>
      <c r="M6652" s="245" t="str">
        <f t="shared" si="937"/>
        <v/>
      </c>
      <c r="N6652" s="244" t="str">
        <f t="shared" si="938"/>
        <v/>
      </c>
      <c r="O6652" s="244" t="str">
        <f t="shared" si="939"/>
        <v/>
      </c>
      <c r="P6652">
        <f>IF($I6652&lt;&gt;"",$I6652,IF($E6652="SGD",1,IF($E6652="USD",Settings!$B$22,IF($E6652="HKD",Settings!$B$23,1))))</f>
        <v>1</v>
      </c>
      <c r="Q6652">
        <f t="shared" si="940"/>
        <v>0</v>
      </c>
      <c r="R6652">
        <f t="shared" si="941"/>
        <v>0</v>
      </c>
      <c r="S6652" t="str">
        <f t="shared" si="933"/>
        <v/>
      </c>
      <c r="T6652" t="str">
        <f t="shared" si="934"/>
        <v/>
      </c>
      <c r="U6652" t="str">
        <f t="shared" si="935"/>
        <v/>
      </c>
    </row>
    <row r="6653" spans="12:21" ht="15" customHeight="1" x14ac:dyDescent="0.15">
      <c r="L6653" s="244" t="str">
        <f t="shared" si="936"/>
        <v/>
      </c>
      <c r="M6653" s="245" t="str">
        <f t="shared" si="937"/>
        <v/>
      </c>
      <c r="N6653" s="244" t="str">
        <f t="shared" si="938"/>
        <v/>
      </c>
      <c r="O6653" s="244" t="str">
        <f t="shared" si="939"/>
        <v/>
      </c>
      <c r="P6653">
        <f>IF($I6653&lt;&gt;"",$I6653,IF($E6653="SGD",1,IF($E6653="USD",Settings!$B$22,IF($E6653="HKD",Settings!$B$23,1))))</f>
        <v>1</v>
      </c>
      <c r="Q6653">
        <f t="shared" si="940"/>
        <v>0</v>
      </c>
      <c r="R6653">
        <f t="shared" si="941"/>
        <v>0</v>
      </c>
      <c r="S6653" t="str">
        <f t="shared" si="933"/>
        <v/>
      </c>
      <c r="T6653" t="str">
        <f t="shared" si="934"/>
        <v/>
      </c>
      <c r="U6653" t="str">
        <f t="shared" si="935"/>
        <v/>
      </c>
    </row>
    <row r="6654" spans="12:21" ht="15" customHeight="1" x14ac:dyDescent="0.15">
      <c r="L6654" s="244" t="str">
        <f t="shared" si="936"/>
        <v/>
      </c>
      <c r="M6654" s="245" t="str">
        <f t="shared" si="937"/>
        <v/>
      </c>
      <c r="N6654" s="244" t="str">
        <f t="shared" si="938"/>
        <v/>
      </c>
      <c r="O6654" s="244" t="str">
        <f t="shared" si="939"/>
        <v/>
      </c>
      <c r="P6654">
        <f>IF($I6654&lt;&gt;"",$I6654,IF($E6654="SGD",1,IF($E6654="USD",Settings!$B$22,IF($E6654="HKD",Settings!$B$23,1))))</f>
        <v>1</v>
      </c>
      <c r="Q6654">
        <f t="shared" si="940"/>
        <v>0</v>
      </c>
      <c r="R6654">
        <f t="shared" si="941"/>
        <v>0</v>
      </c>
      <c r="S6654" t="str">
        <f t="shared" si="933"/>
        <v/>
      </c>
      <c r="T6654" t="str">
        <f t="shared" si="934"/>
        <v/>
      </c>
      <c r="U6654" t="str">
        <f t="shared" si="935"/>
        <v/>
      </c>
    </row>
    <row r="6655" spans="12:21" ht="15" customHeight="1" x14ac:dyDescent="0.15">
      <c r="L6655" s="244" t="str">
        <f t="shared" si="936"/>
        <v/>
      </c>
      <c r="M6655" s="245" t="str">
        <f t="shared" si="937"/>
        <v/>
      </c>
      <c r="N6655" s="244" t="str">
        <f t="shared" si="938"/>
        <v/>
      </c>
      <c r="O6655" s="244" t="str">
        <f t="shared" si="939"/>
        <v/>
      </c>
      <c r="P6655">
        <f>IF($I6655&lt;&gt;"",$I6655,IF($E6655="SGD",1,IF($E6655="USD",Settings!$B$22,IF($E6655="HKD",Settings!$B$23,1))))</f>
        <v>1</v>
      </c>
      <c r="Q6655">
        <f t="shared" si="940"/>
        <v>0</v>
      </c>
      <c r="R6655">
        <f t="shared" si="941"/>
        <v>0</v>
      </c>
      <c r="S6655" t="str">
        <f t="shared" si="933"/>
        <v/>
      </c>
      <c r="T6655" t="str">
        <f t="shared" si="934"/>
        <v/>
      </c>
      <c r="U6655" t="str">
        <f t="shared" si="935"/>
        <v/>
      </c>
    </row>
    <row r="6656" spans="12:21" ht="15" customHeight="1" x14ac:dyDescent="0.15">
      <c r="L6656" s="244" t="str">
        <f t="shared" si="936"/>
        <v/>
      </c>
      <c r="M6656" s="245" t="str">
        <f t="shared" si="937"/>
        <v/>
      </c>
      <c r="N6656" s="244" t="str">
        <f t="shared" si="938"/>
        <v/>
      </c>
      <c r="O6656" s="244" t="str">
        <f t="shared" si="939"/>
        <v/>
      </c>
      <c r="P6656">
        <f>IF($I6656&lt;&gt;"",$I6656,IF($E6656="SGD",1,IF($E6656="USD",Settings!$B$22,IF($E6656="HKD",Settings!$B$23,1))))</f>
        <v>1</v>
      </c>
      <c r="Q6656">
        <f t="shared" si="940"/>
        <v>0</v>
      </c>
      <c r="R6656">
        <f t="shared" si="941"/>
        <v>0</v>
      </c>
      <c r="S6656" t="str">
        <f t="shared" si="933"/>
        <v/>
      </c>
      <c r="T6656" t="str">
        <f t="shared" si="934"/>
        <v/>
      </c>
      <c r="U6656" t="str">
        <f t="shared" si="935"/>
        <v/>
      </c>
    </row>
    <row r="6657" spans="12:21" ht="15" customHeight="1" x14ac:dyDescent="0.15">
      <c r="L6657" s="244" t="str">
        <f t="shared" si="936"/>
        <v/>
      </c>
      <c r="M6657" s="245" t="str">
        <f t="shared" si="937"/>
        <v/>
      </c>
      <c r="N6657" s="244" t="str">
        <f t="shared" si="938"/>
        <v/>
      </c>
      <c r="O6657" s="244" t="str">
        <f t="shared" si="939"/>
        <v/>
      </c>
      <c r="P6657">
        <f>IF($I6657&lt;&gt;"",$I6657,IF($E6657="SGD",1,IF($E6657="USD",Settings!$B$22,IF($E6657="HKD",Settings!$B$23,1))))</f>
        <v>1</v>
      </c>
      <c r="Q6657">
        <f t="shared" si="940"/>
        <v>0</v>
      </c>
      <c r="R6657">
        <f t="shared" si="941"/>
        <v>0</v>
      </c>
      <c r="S6657" t="str">
        <f t="shared" si="933"/>
        <v/>
      </c>
      <c r="T6657" t="str">
        <f t="shared" si="934"/>
        <v/>
      </c>
      <c r="U6657" t="str">
        <f t="shared" si="935"/>
        <v/>
      </c>
    </row>
    <row r="6658" spans="12:21" ht="15" customHeight="1" x14ac:dyDescent="0.15">
      <c r="L6658" s="244" t="str">
        <f t="shared" si="936"/>
        <v/>
      </c>
      <c r="M6658" s="245" t="str">
        <f t="shared" si="937"/>
        <v/>
      </c>
      <c r="N6658" s="244" t="str">
        <f t="shared" si="938"/>
        <v/>
      </c>
      <c r="O6658" s="244" t="str">
        <f t="shared" si="939"/>
        <v/>
      </c>
      <c r="P6658">
        <f>IF($I6658&lt;&gt;"",$I6658,IF($E6658="SGD",1,IF($E6658="USD",Settings!$B$22,IF($E6658="HKD",Settings!$B$23,1))))</f>
        <v>1</v>
      </c>
      <c r="Q6658">
        <f t="shared" si="940"/>
        <v>0</v>
      </c>
      <c r="R6658">
        <f t="shared" si="941"/>
        <v>0</v>
      </c>
      <c r="S6658" t="str">
        <f t="shared" ref="S6658:S6721" si="942">IF(L6658="","",SUMIFS($M:$M,$L:$L,L6658,$T:$T,"&lt;="&amp;T6658))</f>
        <v/>
      </c>
      <c r="T6658" t="str">
        <f t="shared" ref="T6658:T6721" si="943">IF(L6658="","",INT(G6658)*100000+ROW())</f>
        <v/>
      </c>
      <c r="U6658" t="str">
        <f t="shared" ref="U6658:U6721" si="944">IF(L6658="","",IF(AND(COUNTIFS($L:$L,L6658,$S:$S,"&gt;-0.000001",$S:$S,"&lt;0.000001",$T:$T,"&gt;"&amp;T6658)=0,ABS(S6658)&gt;0.000001),1,0))</f>
        <v/>
      </c>
    </row>
    <row r="6659" spans="12:21" ht="15" customHeight="1" x14ac:dyDescent="0.15">
      <c r="L6659" s="244" t="str">
        <f t="shared" si="936"/>
        <v/>
      </c>
      <c r="M6659" s="245" t="str">
        <f t="shared" si="937"/>
        <v/>
      </c>
      <c r="N6659" s="244" t="str">
        <f t="shared" si="938"/>
        <v/>
      </c>
      <c r="O6659" s="244" t="str">
        <f t="shared" si="939"/>
        <v/>
      </c>
      <c r="P6659">
        <f>IF($I6659&lt;&gt;"",$I6659,IF($E6659="SGD",1,IF($E6659="USD",Settings!$B$22,IF($E6659="HKD",Settings!$B$23,1))))</f>
        <v>1</v>
      </c>
      <c r="Q6659">
        <f t="shared" si="940"/>
        <v>0</v>
      </c>
      <c r="R6659">
        <f t="shared" si="941"/>
        <v>0</v>
      </c>
      <c r="S6659" t="str">
        <f t="shared" si="942"/>
        <v/>
      </c>
      <c r="T6659" t="str">
        <f t="shared" si="943"/>
        <v/>
      </c>
      <c r="U6659" t="str">
        <f t="shared" si="944"/>
        <v/>
      </c>
    </row>
    <row r="6660" spans="12:21" ht="15" customHeight="1" x14ac:dyDescent="0.15">
      <c r="L6660" s="244" t="str">
        <f t="shared" si="936"/>
        <v/>
      </c>
      <c r="M6660" s="245" t="str">
        <f t="shared" si="937"/>
        <v/>
      </c>
      <c r="N6660" s="244" t="str">
        <f t="shared" si="938"/>
        <v/>
      </c>
      <c r="O6660" s="244" t="str">
        <f t="shared" si="939"/>
        <v/>
      </c>
      <c r="P6660">
        <f>IF($I6660&lt;&gt;"",$I6660,IF($E6660="SGD",1,IF($E6660="USD",Settings!$B$22,IF($E6660="HKD",Settings!$B$23,1))))</f>
        <v>1</v>
      </c>
      <c r="Q6660">
        <f t="shared" si="940"/>
        <v>0</v>
      </c>
      <c r="R6660">
        <f t="shared" si="941"/>
        <v>0</v>
      </c>
      <c r="S6660" t="str">
        <f t="shared" si="942"/>
        <v/>
      </c>
      <c r="T6660" t="str">
        <f t="shared" si="943"/>
        <v/>
      </c>
      <c r="U6660" t="str">
        <f t="shared" si="944"/>
        <v/>
      </c>
    </row>
    <row r="6661" spans="12:21" ht="15" customHeight="1" x14ac:dyDescent="0.15">
      <c r="L6661" s="244" t="str">
        <f t="shared" si="936"/>
        <v/>
      </c>
      <c r="M6661" s="245" t="str">
        <f t="shared" si="937"/>
        <v/>
      </c>
      <c r="N6661" s="244" t="str">
        <f t="shared" si="938"/>
        <v/>
      </c>
      <c r="O6661" s="244" t="str">
        <f t="shared" si="939"/>
        <v/>
      </c>
      <c r="P6661">
        <f>IF($I6661&lt;&gt;"",$I6661,IF($E6661="SGD",1,IF($E6661="USD",Settings!$B$22,IF($E6661="HKD",Settings!$B$23,1))))</f>
        <v>1</v>
      </c>
      <c r="Q6661">
        <f t="shared" si="940"/>
        <v>0</v>
      </c>
      <c r="R6661">
        <f t="shared" si="941"/>
        <v>0</v>
      </c>
      <c r="S6661" t="str">
        <f t="shared" si="942"/>
        <v/>
      </c>
      <c r="T6661" t="str">
        <f t="shared" si="943"/>
        <v/>
      </c>
      <c r="U6661" t="str">
        <f t="shared" si="944"/>
        <v/>
      </c>
    </row>
    <row r="6662" spans="12:21" ht="15" customHeight="1" x14ac:dyDescent="0.15">
      <c r="L6662" s="244" t="str">
        <f t="shared" si="936"/>
        <v/>
      </c>
      <c r="M6662" s="245" t="str">
        <f t="shared" si="937"/>
        <v/>
      </c>
      <c r="N6662" s="244" t="str">
        <f t="shared" si="938"/>
        <v/>
      </c>
      <c r="O6662" s="244" t="str">
        <f t="shared" si="939"/>
        <v/>
      </c>
      <c r="P6662">
        <f>IF($I6662&lt;&gt;"",$I6662,IF($E6662="SGD",1,IF($E6662="USD",Settings!$B$22,IF($E6662="HKD",Settings!$B$23,1))))</f>
        <v>1</v>
      </c>
      <c r="Q6662">
        <f t="shared" si="940"/>
        <v>0</v>
      </c>
      <c r="R6662">
        <f t="shared" si="941"/>
        <v>0</v>
      </c>
      <c r="S6662" t="str">
        <f t="shared" si="942"/>
        <v/>
      </c>
      <c r="T6662" t="str">
        <f t="shared" si="943"/>
        <v/>
      </c>
      <c r="U6662" t="str">
        <f t="shared" si="944"/>
        <v/>
      </c>
    </row>
    <row r="6663" spans="12:21" ht="15" customHeight="1" x14ac:dyDescent="0.15">
      <c r="L6663" s="244" t="str">
        <f t="shared" si="936"/>
        <v/>
      </c>
      <c r="M6663" s="245" t="str">
        <f t="shared" si="937"/>
        <v/>
      </c>
      <c r="N6663" s="244" t="str">
        <f t="shared" si="938"/>
        <v/>
      </c>
      <c r="O6663" s="244" t="str">
        <f t="shared" si="939"/>
        <v/>
      </c>
      <c r="P6663">
        <f>IF($I6663&lt;&gt;"",$I6663,IF($E6663="SGD",1,IF($E6663="USD",Settings!$B$22,IF($E6663="HKD",Settings!$B$23,1))))</f>
        <v>1</v>
      </c>
      <c r="Q6663">
        <f t="shared" si="940"/>
        <v>0</v>
      </c>
      <c r="R6663">
        <f t="shared" si="941"/>
        <v>0</v>
      </c>
      <c r="S6663" t="str">
        <f t="shared" si="942"/>
        <v/>
      </c>
      <c r="T6663" t="str">
        <f t="shared" si="943"/>
        <v/>
      </c>
      <c r="U6663" t="str">
        <f t="shared" si="944"/>
        <v/>
      </c>
    </row>
    <row r="6664" spans="12:21" ht="15" customHeight="1" x14ac:dyDescent="0.15">
      <c r="L6664" s="244" t="str">
        <f t="shared" si="936"/>
        <v/>
      </c>
      <c r="M6664" s="245" t="str">
        <f t="shared" si="937"/>
        <v/>
      </c>
      <c r="N6664" s="244" t="str">
        <f t="shared" si="938"/>
        <v/>
      </c>
      <c r="O6664" s="244" t="str">
        <f t="shared" si="939"/>
        <v/>
      </c>
      <c r="P6664">
        <f>IF($I6664&lt;&gt;"",$I6664,IF($E6664="SGD",1,IF($E6664="USD",Settings!$B$22,IF($E6664="HKD",Settings!$B$23,1))))</f>
        <v>1</v>
      </c>
      <c r="Q6664">
        <f t="shared" si="940"/>
        <v>0</v>
      </c>
      <c r="R6664">
        <f t="shared" si="941"/>
        <v>0</v>
      </c>
      <c r="S6664" t="str">
        <f t="shared" si="942"/>
        <v/>
      </c>
      <c r="T6664" t="str">
        <f t="shared" si="943"/>
        <v/>
      </c>
      <c r="U6664" t="str">
        <f t="shared" si="944"/>
        <v/>
      </c>
    </row>
    <row r="6665" spans="12:21" ht="15" customHeight="1" x14ac:dyDescent="0.15">
      <c r="L6665" s="244" t="str">
        <f t="shared" si="936"/>
        <v/>
      </c>
      <c r="M6665" s="245" t="str">
        <f t="shared" si="937"/>
        <v/>
      </c>
      <c r="N6665" s="244" t="str">
        <f t="shared" si="938"/>
        <v/>
      </c>
      <c r="O6665" s="244" t="str">
        <f t="shared" si="939"/>
        <v/>
      </c>
      <c r="P6665">
        <f>IF($I6665&lt;&gt;"",$I6665,IF($E6665="SGD",1,IF($E6665="USD",Settings!$B$22,IF($E6665="HKD",Settings!$B$23,1))))</f>
        <v>1</v>
      </c>
      <c r="Q6665">
        <f t="shared" si="940"/>
        <v>0</v>
      </c>
      <c r="R6665">
        <f t="shared" si="941"/>
        <v>0</v>
      </c>
      <c r="S6665" t="str">
        <f t="shared" si="942"/>
        <v/>
      </c>
      <c r="T6665" t="str">
        <f t="shared" si="943"/>
        <v/>
      </c>
      <c r="U6665" t="str">
        <f t="shared" si="944"/>
        <v/>
      </c>
    </row>
    <row r="6666" spans="12:21" ht="15" customHeight="1" x14ac:dyDescent="0.15">
      <c r="L6666" s="244" t="str">
        <f t="shared" si="936"/>
        <v/>
      </c>
      <c r="M6666" s="245" t="str">
        <f t="shared" si="937"/>
        <v/>
      </c>
      <c r="N6666" s="244" t="str">
        <f t="shared" si="938"/>
        <v/>
      </c>
      <c r="O6666" s="244" t="str">
        <f t="shared" si="939"/>
        <v/>
      </c>
      <c r="P6666">
        <f>IF($I6666&lt;&gt;"",$I6666,IF($E6666="SGD",1,IF($E6666="USD",Settings!$B$22,IF($E6666="HKD",Settings!$B$23,1))))</f>
        <v>1</v>
      </c>
      <c r="Q6666">
        <f t="shared" si="940"/>
        <v>0</v>
      </c>
      <c r="R6666">
        <f t="shared" si="941"/>
        <v>0</v>
      </c>
      <c r="S6666" t="str">
        <f t="shared" si="942"/>
        <v/>
      </c>
      <c r="T6666" t="str">
        <f t="shared" si="943"/>
        <v/>
      </c>
      <c r="U6666" t="str">
        <f t="shared" si="944"/>
        <v/>
      </c>
    </row>
    <row r="6667" spans="12:21" ht="15" customHeight="1" x14ac:dyDescent="0.15">
      <c r="L6667" s="244" t="str">
        <f t="shared" si="936"/>
        <v/>
      </c>
      <c r="M6667" s="245" t="str">
        <f t="shared" si="937"/>
        <v/>
      </c>
      <c r="N6667" s="244" t="str">
        <f t="shared" si="938"/>
        <v/>
      </c>
      <c r="O6667" s="244" t="str">
        <f t="shared" si="939"/>
        <v/>
      </c>
      <c r="P6667">
        <f>IF($I6667&lt;&gt;"",$I6667,IF($E6667="SGD",1,IF($E6667="USD",Settings!$B$22,IF($E6667="HKD",Settings!$B$23,1))))</f>
        <v>1</v>
      </c>
      <c r="Q6667">
        <f t="shared" si="940"/>
        <v>0</v>
      </c>
      <c r="R6667">
        <f t="shared" si="941"/>
        <v>0</v>
      </c>
      <c r="S6667" t="str">
        <f t="shared" si="942"/>
        <v/>
      </c>
      <c r="T6667" t="str">
        <f t="shared" si="943"/>
        <v/>
      </c>
      <c r="U6667" t="str">
        <f t="shared" si="944"/>
        <v/>
      </c>
    </row>
    <row r="6668" spans="12:21" ht="15" customHeight="1" x14ac:dyDescent="0.15">
      <c r="L6668" s="244" t="str">
        <f t="shared" si="936"/>
        <v/>
      </c>
      <c r="M6668" s="245" t="str">
        <f t="shared" si="937"/>
        <v/>
      </c>
      <c r="N6668" s="244" t="str">
        <f t="shared" si="938"/>
        <v/>
      </c>
      <c r="O6668" s="244" t="str">
        <f t="shared" si="939"/>
        <v/>
      </c>
      <c r="P6668">
        <f>IF($I6668&lt;&gt;"",$I6668,IF($E6668="SGD",1,IF($E6668="USD",Settings!$B$22,IF($E6668="HKD",Settings!$B$23,1))))</f>
        <v>1</v>
      </c>
      <c r="Q6668">
        <f t="shared" si="940"/>
        <v>0</v>
      </c>
      <c r="R6668">
        <f t="shared" si="941"/>
        <v>0</v>
      </c>
      <c r="S6668" t="str">
        <f t="shared" si="942"/>
        <v/>
      </c>
      <c r="T6668" t="str">
        <f t="shared" si="943"/>
        <v/>
      </c>
      <c r="U6668" t="str">
        <f t="shared" si="944"/>
        <v/>
      </c>
    </row>
    <row r="6669" spans="12:21" ht="15" customHeight="1" x14ac:dyDescent="0.15">
      <c r="L6669" s="244" t="str">
        <f t="shared" si="936"/>
        <v/>
      </c>
      <c r="M6669" s="245" t="str">
        <f t="shared" si="937"/>
        <v/>
      </c>
      <c r="N6669" s="244" t="str">
        <f t="shared" si="938"/>
        <v/>
      </c>
      <c r="O6669" s="244" t="str">
        <f t="shared" si="939"/>
        <v/>
      </c>
      <c r="P6669">
        <f>IF($I6669&lt;&gt;"",$I6669,IF($E6669="SGD",1,IF($E6669="USD",Settings!$B$22,IF($E6669="HKD",Settings!$B$23,1))))</f>
        <v>1</v>
      </c>
      <c r="Q6669">
        <f t="shared" si="940"/>
        <v>0</v>
      </c>
      <c r="R6669">
        <f t="shared" si="941"/>
        <v>0</v>
      </c>
      <c r="S6669" t="str">
        <f t="shared" si="942"/>
        <v/>
      </c>
      <c r="T6669" t="str">
        <f t="shared" si="943"/>
        <v/>
      </c>
      <c r="U6669" t="str">
        <f t="shared" si="944"/>
        <v/>
      </c>
    </row>
    <row r="6670" spans="12:21" ht="15" customHeight="1" x14ac:dyDescent="0.15">
      <c r="L6670" s="244" t="str">
        <f t="shared" si="936"/>
        <v/>
      </c>
      <c r="M6670" s="245" t="str">
        <f t="shared" si="937"/>
        <v/>
      </c>
      <c r="N6670" s="244" t="str">
        <f t="shared" si="938"/>
        <v/>
      </c>
      <c r="O6670" s="244" t="str">
        <f t="shared" si="939"/>
        <v/>
      </c>
      <c r="P6670">
        <f>IF($I6670&lt;&gt;"",$I6670,IF($E6670="SGD",1,IF($E6670="USD",Settings!$B$22,IF($E6670="HKD",Settings!$B$23,1))))</f>
        <v>1</v>
      </c>
      <c r="Q6670">
        <f t="shared" si="940"/>
        <v>0</v>
      </c>
      <c r="R6670">
        <f t="shared" si="941"/>
        <v>0</v>
      </c>
      <c r="S6670" t="str">
        <f t="shared" si="942"/>
        <v/>
      </c>
      <c r="T6670" t="str">
        <f t="shared" si="943"/>
        <v/>
      </c>
      <c r="U6670" t="str">
        <f t="shared" si="944"/>
        <v/>
      </c>
    </row>
    <row r="6671" spans="12:21" ht="15" customHeight="1" x14ac:dyDescent="0.15">
      <c r="L6671" s="244" t="str">
        <f t="shared" si="936"/>
        <v/>
      </c>
      <c r="M6671" s="245" t="str">
        <f t="shared" si="937"/>
        <v/>
      </c>
      <c r="N6671" s="244" t="str">
        <f t="shared" si="938"/>
        <v/>
      </c>
      <c r="O6671" s="244" t="str">
        <f t="shared" si="939"/>
        <v/>
      </c>
      <c r="P6671">
        <f>IF($I6671&lt;&gt;"",$I6671,IF($E6671="SGD",1,IF($E6671="USD",Settings!$B$22,IF($E6671="HKD",Settings!$B$23,1))))</f>
        <v>1</v>
      </c>
      <c r="Q6671">
        <f t="shared" si="940"/>
        <v>0</v>
      </c>
      <c r="R6671">
        <f t="shared" si="941"/>
        <v>0</v>
      </c>
      <c r="S6671" t="str">
        <f t="shared" si="942"/>
        <v/>
      </c>
      <c r="T6671" t="str">
        <f t="shared" si="943"/>
        <v/>
      </c>
      <c r="U6671" t="str">
        <f t="shared" si="944"/>
        <v/>
      </c>
    </row>
    <row r="6672" spans="12:21" ht="15" customHeight="1" x14ac:dyDescent="0.15">
      <c r="L6672" s="244" t="str">
        <f t="shared" si="936"/>
        <v/>
      </c>
      <c r="M6672" s="245" t="str">
        <f t="shared" si="937"/>
        <v/>
      </c>
      <c r="N6672" s="244" t="str">
        <f t="shared" si="938"/>
        <v/>
      </c>
      <c r="O6672" s="244" t="str">
        <f t="shared" si="939"/>
        <v/>
      </c>
      <c r="P6672">
        <f>IF($I6672&lt;&gt;"",$I6672,IF($E6672="SGD",1,IF($E6672="USD",Settings!$B$22,IF($E6672="HKD",Settings!$B$23,1))))</f>
        <v>1</v>
      </c>
      <c r="Q6672">
        <f t="shared" si="940"/>
        <v>0</v>
      </c>
      <c r="R6672">
        <f t="shared" si="941"/>
        <v>0</v>
      </c>
      <c r="S6672" t="str">
        <f t="shared" si="942"/>
        <v/>
      </c>
      <c r="T6672" t="str">
        <f t="shared" si="943"/>
        <v/>
      </c>
      <c r="U6672" t="str">
        <f t="shared" si="944"/>
        <v/>
      </c>
    </row>
    <row r="6673" spans="12:21" ht="15" customHeight="1" x14ac:dyDescent="0.15">
      <c r="L6673" s="244" t="str">
        <f t="shared" si="936"/>
        <v/>
      </c>
      <c r="M6673" s="245" t="str">
        <f t="shared" si="937"/>
        <v/>
      </c>
      <c r="N6673" s="244" t="str">
        <f t="shared" si="938"/>
        <v/>
      </c>
      <c r="O6673" s="244" t="str">
        <f t="shared" si="939"/>
        <v/>
      </c>
      <c r="P6673">
        <f>IF($I6673&lt;&gt;"",$I6673,IF($E6673="SGD",1,IF($E6673="USD",Settings!$B$22,IF($E6673="HKD",Settings!$B$23,1))))</f>
        <v>1</v>
      </c>
      <c r="Q6673">
        <f t="shared" si="940"/>
        <v>0</v>
      </c>
      <c r="R6673">
        <f t="shared" si="941"/>
        <v>0</v>
      </c>
      <c r="S6673" t="str">
        <f t="shared" si="942"/>
        <v/>
      </c>
      <c r="T6673" t="str">
        <f t="shared" si="943"/>
        <v/>
      </c>
      <c r="U6673" t="str">
        <f t="shared" si="944"/>
        <v/>
      </c>
    </row>
    <row r="6674" spans="12:21" ht="15" customHeight="1" x14ac:dyDescent="0.15">
      <c r="L6674" s="244" t="str">
        <f t="shared" si="936"/>
        <v/>
      </c>
      <c r="M6674" s="245" t="str">
        <f t="shared" si="937"/>
        <v/>
      </c>
      <c r="N6674" s="244" t="str">
        <f t="shared" si="938"/>
        <v/>
      </c>
      <c r="O6674" s="244" t="str">
        <f t="shared" si="939"/>
        <v/>
      </c>
      <c r="P6674">
        <f>IF($I6674&lt;&gt;"",$I6674,IF($E6674="SGD",1,IF($E6674="USD",Settings!$B$22,IF($E6674="HKD",Settings!$B$23,1))))</f>
        <v>1</v>
      </c>
      <c r="Q6674">
        <f t="shared" si="940"/>
        <v>0</v>
      </c>
      <c r="R6674">
        <f t="shared" si="941"/>
        <v>0</v>
      </c>
      <c r="S6674" t="str">
        <f t="shared" si="942"/>
        <v/>
      </c>
      <c r="T6674" t="str">
        <f t="shared" si="943"/>
        <v/>
      </c>
      <c r="U6674" t="str">
        <f t="shared" si="944"/>
        <v/>
      </c>
    </row>
    <row r="6675" spans="12:21" ht="15" customHeight="1" x14ac:dyDescent="0.15">
      <c r="L6675" s="244" t="str">
        <f t="shared" si="936"/>
        <v/>
      </c>
      <c r="M6675" s="245" t="str">
        <f t="shared" si="937"/>
        <v/>
      </c>
      <c r="N6675" s="244" t="str">
        <f t="shared" si="938"/>
        <v/>
      </c>
      <c r="O6675" s="244" t="str">
        <f t="shared" si="939"/>
        <v/>
      </c>
      <c r="P6675">
        <f>IF($I6675&lt;&gt;"",$I6675,IF($E6675="SGD",1,IF($E6675="USD",Settings!$B$22,IF($E6675="HKD",Settings!$B$23,1))))</f>
        <v>1</v>
      </c>
      <c r="Q6675">
        <f t="shared" si="940"/>
        <v>0</v>
      </c>
      <c r="R6675">
        <f t="shared" si="941"/>
        <v>0</v>
      </c>
      <c r="S6675" t="str">
        <f t="shared" si="942"/>
        <v/>
      </c>
      <c r="T6675" t="str">
        <f t="shared" si="943"/>
        <v/>
      </c>
      <c r="U6675" t="str">
        <f t="shared" si="944"/>
        <v/>
      </c>
    </row>
    <row r="6676" spans="12:21" ht="15" customHeight="1" x14ac:dyDescent="0.15">
      <c r="L6676" s="244" t="str">
        <f t="shared" si="936"/>
        <v/>
      </c>
      <c r="M6676" s="245" t="str">
        <f t="shared" si="937"/>
        <v/>
      </c>
      <c r="N6676" s="244" t="str">
        <f t="shared" si="938"/>
        <v/>
      </c>
      <c r="O6676" s="244" t="str">
        <f t="shared" si="939"/>
        <v/>
      </c>
      <c r="P6676">
        <f>IF($I6676&lt;&gt;"",$I6676,IF($E6676="SGD",1,IF($E6676="USD",Settings!$B$22,IF($E6676="HKD",Settings!$B$23,1))))</f>
        <v>1</v>
      </c>
      <c r="Q6676">
        <f t="shared" si="940"/>
        <v>0</v>
      </c>
      <c r="R6676">
        <f t="shared" si="941"/>
        <v>0</v>
      </c>
      <c r="S6676" t="str">
        <f t="shared" si="942"/>
        <v/>
      </c>
      <c r="T6676" t="str">
        <f t="shared" si="943"/>
        <v/>
      </c>
      <c r="U6676" t="str">
        <f t="shared" si="944"/>
        <v/>
      </c>
    </row>
    <row r="6677" spans="12:21" ht="15" customHeight="1" x14ac:dyDescent="0.15">
      <c r="L6677" s="244" t="str">
        <f t="shared" si="936"/>
        <v/>
      </c>
      <c r="M6677" s="245" t="str">
        <f t="shared" si="937"/>
        <v/>
      </c>
      <c r="N6677" s="244" t="str">
        <f t="shared" si="938"/>
        <v/>
      </c>
      <c r="O6677" s="244" t="str">
        <f t="shared" si="939"/>
        <v/>
      </c>
      <c r="P6677">
        <f>IF($I6677&lt;&gt;"",$I6677,IF($E6677="SGD",1,IF($E6677="USD",Settings!$B$22,IF($E6677="HKD",Settings!$B$23,1))))</f>
        <v>1</v>
      </c>
      <c r="Q6677">
        <f t="shared" si="940"/>
        <v>0</v>
      </c>
      <c r="R6677">
        <f t="shared" si="941"/>
        <v>0</v>
      </c>
      <c r="S6677" t="str">
        <f t="shared" si="942"/>
        <v/>
      </c>
      <c r="T6677" t="str">
        <f t="shared" si="943"/>
        <v/>
      </c>
      <c r="U6677" t="str">
        <f t="shared" si="944"/>
        <v/>
      </c>
    </row>
    <row r="6678" spans="12:21" ht="15" customHeight="1" x14ac:dyDescent="0.15">
      <c r="L6678" s="244" t="str">
        <f t="shared" si="936"/>
        <v/>
      </c>
      <c r="M6678" s="245" t="str">
        <f t="shared" si="937"/>
        <v/>
      </c>
      <c r="N6678" s="244" t="str">
        <f t="shared" si="938"/>
        <v/>
      </c>
      <c r="O6678" s="244" t="str">
        <f t="shared" si="939"/>
        <v/>
      </c>
      <c r="P6678">
        <f>IF($I6678&lt;&gt;"",$I6678,IF($E6678="SGD",1,IF($E6678="USD",Settings!$B$22,IF($E6678="HKD",Settings!$B$23,1))))</f>
        <v>1</v>
      </c>
      <c r="Q6678">
        <f t="shared" si="940"/>
        <v>0</v>
      </c>
      <c r="R6678">
        <f t="shared" si="941"/>
        <v>0</v>
      </c>
      <c r="S6678" t="str">
        <f t="shared" si="942"/>
        <v/>
      </c>
      <c r="T6678" t="str">
        <f t="shared" si="943"/>
        <v/>
      </c>
      <c r="U6678" t="str">
        <f t="shared" si="944"/>
        <v/>
      </c>
    </row>
    <row r="6679" spans="12:21" ht="15" customHeight="1" x14ac:dyDescent="0.15">
      <c r="L6679" s="244" t="str">
        <f t="shared" si="936"/>
        <v/>
      </c>
      <c r="M6679" s="245" t="str">
        <f t="shared" si="937"/>
        <v/>
      </c>
      <c r="N6679" s="244" t="str">
        <f t="shared" si="938"/>
        <v/>
      </c>
      <c r="O6679" s="244" t="str">
        <f t="shared" si="939"/>
        <v/>
      </c>
      <c r="P6679">
        <f>IF($I6679&lt;&gt;"",$I6679,IF($E6679="SGD",1,IF($E6679="USD",Settings!$B$22,IF($E6679="HKD",Settings!$B$23,1))))</f>
        <v>1</v>
      </c>
      <c r="Q6679">
        <f t="shared" si="940"/>
        <v>0</v>
      </c>
      <c r="R6679">
        <f t="shared" si="941"/>
        <v>0</v>
      </c>
      <c r="S6679" t="str">
        <f t="shared" si="942"/>
        <v/>
      </c>
      <c r="T6679" t="str">
        <f t="shared" si="943"/>
        <v/>
      </c>
      <c r="U6679" t="str">
        <f t="shared" si="944"/>
        <v/>
      </c>
    </row>
    <row r="6680" spans="12:21" ht="15" customHeight="1" x14ac:dyDescent="0.15">
      <c r="L6680" s="244" t="str">
        <f t="shared" si="936"/>
        <v/>
      </c>
      <c r="M6680" s="245" t="str">
        <f t="shared" si="937"/>
        <v/>
      </c>
      <c r="N6680" s="244" t="str">
        <f t="shared" si="938"/>
        <v/>
      </c>
      <c r="O6680" s="244" t="str">
        <f t="shared" si="939"/>
        <v/>
      </c>
      <c r="P6680">
        <f>IF($I6680&lt;&gt;"",$I6680,IF($E6680="SGD",1,IF($E6680="USD",Settings!$B$22,IF($E6680="HKD",Settings!$B$23,1))))</f>
        <v>1</v>
      </c>
      <c r="Q6680">
        <f t="shared" si="940"/>
        <v>0</v>
      </c>
      <c r="R6680">
        <f t="shared" si="941"/>
        <v>0</v>
      </c>
      <c r="S6680" t="str">
        <f t="shared" si="942"/>
        <v/>
      </c>
      <c r="T6680" t="str">
        <f t="shared" si="943"/>
        <v/>
      </c>
      <c r="U6680" t="str">
        <f t="shared" si="944"/>
        <v/>
      </c>
    </row>
    <row r="6681" spans="12:21" ht="15" customHeight="1" x14ac:dyDescent="0.15">
      <c r="L6681" s="244" t="str">
        <f t="shared" si="936"/>
        <v/>
      </c>
      <c r="M6681" s="245" t="str">
        <f t="shared" si="937"/>
        <v/>
      </c>
      <c r="N6681" s="244" t="str">
        <f t="shared" si="938"/>
        <v/>
      </c>
      <c r="O6681" s="244" t="str">
        <f t="shared" si="939"/>
        <v/>
      </c>
      <c r="P6681">
        <f>IF($I6681&lt;&gt;"",$I6681,IF($E6681="SGD",1,IF($E6681="USD",Settings!$B$22,IF($E6681="HKD",Settings!$B$23,1))))</f>
        <v>1</v>
      </c>
      <c r="Q6681">
        <f t="shared" si="940"/>
        <v>0</v>
      </c>
      <c r="R6681">
        <f t="shared" si="941"/>
        <v>0</v>
      </c>
      <c r="S6681" t="str">
        <f t="shared" si="942"/>
        <v/>
      </c>
      <c r="T6681" t="str">
        <f t="shared" si="943"/>
        <v/>
      </c>
      <c r="U6681" t="str">
        <f t="shared" si="944"/>
        <v/>
      </c>
    </row>
    <row r="6682" spans="12:21" ht="15" customHeight="1" x14ac:dyDescent="0.15">
      <c r="L6682" s="244" t="str">
        <f t="shared" si="936"/>
        <v/>
      </c>
      <c r="M6682" s="245" t="str">
        <f t="shared" si="937"/>
        <v/>
      </c>
      <c r="N6682" s="244" t="str">
        <f t="shared" si="938"/>
        <v/>
      </c>
      <c r="O6682" s="244" t="str">
        <f t="shared" si="939"/>
        <v/>
      </c>
      <c r="P6682">
        <f>IF($I6682&lt;&gt;"",$I6682,IF($E6682="SGD",1,IF($E6682="USD",Settings!$B$22,IF($E6682="HKD",Settings!$B$23,1))))</f>
        <v>1</v>
      </c>
      <c r="Q6682">
        <f t="shared" si="940"/>
        <v>0</v>
      </c>
      <c r="R6682">
        <f t="shared" si="941"/>
        <v>0</v>
      </c>
      <c r="S6682" t="str">
        <f t="shared" si="942"/>
        <v/>
      </c>
      <c r="T6682" t="str">
        <f t="shared" si="943"/>
        <v/>
      </c>
      <c r="U6682" t="str">
        <f t="shared" si="944"/>
        <v/>
      </c>
    </row>
    <row r="6683" spans="12:21" ht="15" customHeight="1" x14ac:dyDescent="0.15">
      <c r="L6683" s="244" t="str">
        <f t="shared" si="936"/>
        <v/>
      </c>
      <c r="M6683" s="245" t="str">
        <f t="shared" si="937"/>
        <v/>
      </c>
      <c r="N6683" s="244" t="str">
        <f t="shared" si="938"/>
        <v/>
      </c>
      <c r="O6683" s="244" t="str">
        <f t="shared" si="939"/>
        <v/>
      </c>
      <c r="P6683">
        <f>IF($I6683&lt;&gt;"",$I6683,IF($E6683="SGD",1,IF($E6683="USD",Settings!$B$22,IF($E6683="HKD",Settings!$B$23,1))))</f>
        <v>1</v>
      </c>
      <c r="Q6683">
        <f t="shared" si="940"/>
        <v>0</v>
      </c>
      <c r="R6683">
        <f t="shared" si="941"/>
        <v>0</v>
      </c>
      <c r="S6683" t="str">
        <f t="shared" si="942"/>
        <v/>
      </c>
      <c r="T6683" t="str">
        <f t="shared" si="943"/>
        <v/>
      </c>
      <c r="U6683" t="str">
        <f t="shared" si="944"/>
        <v/>
      </c>
    </row>
    <row r="6684" spans="12:21" ht="15" customHeight="1" x14ac:dyDescent="0.15">
      <c r="L6684" s="244" t="str">
        <f t="shared" si="936"/>
        <v/>
      </c>
      <c r="M6684" s="245" t="str">
        <f t="shared" si="937"/>
        <v/>
      </c>
      <c r="N6684" s="244" t="str">
        <f t="shared" si="938"/>
        <v/>
      </c>
      <c r="O6684" s="244" t="str">
        <f t="shared" si="939"/>
        <v/>
      </c>
      <c r="P6684">
        <f>IF($I6684&lt;&gt;"",$I6684,IF($E6684="SGD",1,IF($E6684="USD",Settings!$B$22,IF($E6684="HKD",Settings!$B$23,1))))</f>
        <v>1</v>
      </c>
      <c r="Q6684">
        <f t="shared" si="940"/>
        <v>0</v>
      </c>
      <c r="R6684">
        <f t="shared" si="941"/>
        <v>0</v>
      </c>
      <c r="S6684" t="str">
        <f t="shared" si="942"/>
        <v/>
      </c>
      <c r="T6684" t="str">
        <f t="shared" si="943"/>
        <v/>
      </c>
      <c r="U6684" t="str">
        <f t="shared" si="944"/>
        <v/>
      </c>
    </row>
    <row r="6685" spans="12:21" ht="15" customHeight="1" x14ac:dyDescent="0.15">
      <c r="L6685" s="244" t="str">
        <f t="shared" si="936"/>
        <v/>
      </c>
      <c r="M6685" s="245" t="str">
        <f t="shared" si="937"/>
        <v/>
      </c>
      <c r="N6685" s="244" t="str">
        <f t="shared" si="938"/>
        <v/>
      </c>
      <c r="O6685" s="244" t="str">
        <f t="shared" si="939"/>
        <v/>
      </c>
      <c r="P6685">
        <f>IF($I6685&lt;&gt;"",$I6685,IF($E6685="SGD",1,IF($E6685="USD",Settings!$B$22,IF($E6685="HKD",Settings!$B$23,1))))</f>
        <v>1</v>
      </c>
      <c r="Q6685">
        <f t="shared" si="940"/>
        <v>0</v>
      </c>
      <c r="R6685">
        <f t="shared" si="941"/>
        <v>0</v>
      </c>
      <c r="S6685" t="str">
        <f t="shared" si="942"/>
        <v/>
      </c>
      <c r="T6685" t="str">
        <f t="shared" si="943"/>
        <v/>
      </c>
      <c r="U6685" t="str">
        <f t="shared" si="944"/>
        <v/>
      </c>
    </row>
    <row r="6686" spans="12:21" ht="15" customHeight="1" x14ac:dyDescent="0.15">
      <c r="L6686" s="244" t="str">
        <f t="shared" si="936"/>
        <v/>
      </c>
      <c r="M6686" s="245" t="str">
        <f t="shared" si="937"/>
        <v/>
      </c>
      <c r="N6686" s="244" t="str">
        <f t="shared" si="938"/>
        <v/>
      </c>
      <c r="O6686" s="244" t="str">
        <f t="shared" si="939"/>
        <v/>
      </c>
      <c r="P6686">
        <f>IF($I6686&lt;&gt;"",$I6686,IF($E6686="SGD",1,IF($E6686="USD",Settings!$B$22,IF($E6686="HKD",Settings!$B$23,1))))</f>
        <v>1</v>
      </c>
      <c r="Q6686">
        <f t="shared" si="940"/>
        <v>0</v>
      </c>
      <c r="R6686">
        <f t="shared" si="941"/>
        <v>0</v>
      </c>
      <c r="S6686" t="str">
        <f t="shared" si="942"/>
        <v/>
      </c>
      <c r="T6686" t="str">
        <f t="shared" si="943"/>
        <v/>
      </c>
      <c r="U6686" t="str">
        <f t="shared" si="944"/>
        <v/>
      </c>
    </row>
    <row r="6687" spans="12:21" ht="15" customHeight="1" x14ac:dyDescent="0.15">
      <c r="L6687" s="244" t="str">
        <f t="shared" si="936"/>
        <v/>
      </c>
      <c r="M6687" s="245" t="str">
        <f t="shared" si="937"/>
        <v/>
      </c>
      <c r="N6687" s="244" t="str">
        <f t="shared" si="938"/>
        <v/>
      </c>
      <c r="O6687" s="244" t="str">
        <f t="shared" si="939"/>
        <v/>
      </c>
      <c r="P6687">
        <f>IF($I6687&lt;&gt;"",$I6687,IF($E6687="SGD",1,IF($E6687="USD",Settings!$B$22,IF($E6687="HKD",Settings!$B$23,1))))</f>
        <v>1</v>
      </c>
      <c r="Q6687">
        <f t="shared" si="940"/>
        <v>0</v>
      </c>
      <c r="R6687">
        <f t="shared" si="941"/>
        <v>0</v>
      </c>
      <c r="S6687" t="str">
        <f t="shared" si="942"/>
        <v/>
      </c>
      <c r="T6687" t="str">
        <f t="shared" si="943"/>
        <v/>
      </c>
      <c r="U6687" t="str">
        <f t="shared" si="944"/>
        <v/>
      </c>
    </row>
    <row r="6688" spans="12:21" ht="15" customHeight="1" x14ac:dyDescent="0.15">
      <c r="L6688" s="244" t="str">
        <f t="shared" si="936"/>
        <v/>
      </c>
      <c r="M6688" s="245" t="str">
        <f t="shared" si="937"/>
        <v/>
      </c>
      <c r="N6688" s="244" t="str">
        <f t="shared" si="938"/>
        <v/>
      </c>
      <c r="O6688" s="244" t="str">
        <f t="shared" si="939"/>
        <v/>
      </c>
      <c r="P6688">
        <f>IF($I6688&lt;&gt;"",$I6688,IF($E6688="SGD",1,IF($E6688="USD",Settings!$B$22,IF($E6688="HKD",Settings!$B$23,1))))</f>
        <v>1</v>
      </c>
      <c r="Q6688">
        <f t="shared" si="940"/>
        <v>0</v>
      </c>
      <c r="R6688">
        <f t="shared" si="941"/>
        <v>0</v>
      </c>
      <c r="S6688" t="str">
        <f t="shared" si="942"/>
        <v/>
      </c>
      <c r="T6688" t="str">
        <f t="shared" si="943"/>
        <v/>
      </c>
      <c r="U6688" t="str">
        <f t="shared" si="944"/>
        <v/>
      </c>
    </row>
    <row r="6689" spans="12:21" ht="15" customHeight="1" x14ac:dyDescent="0.15">
      <c r="L6689" s="244" t="str">
        <f t="shared" si="936"/>
        <v/>
      </c>
      <c r="M6689" s="245" t="str">
        <f t="shared" si="937"/>
        <v/>
      </c>
      <c r="N6689" s="244" t="str">
        <f t="shared" si="938"/>
        <v/>
      </c>
      <c r="O6689" s="244" t="str">
        <f t="shared" si="939"/>
        <v/>
      </c>
      <c r="P6689">
        <f>IF($I6689&lt;&gt;"",$I6689,IF($E6689="SGD",1,IF($E6689="USD",Settings!$B$22,IF($E6689="HKD",Settings!$B$23,1))))</f>
        <v>1</v>
      </c>
      <c r="Q6689">
        <f t="shared" si="940"/>
        <v>0</v>
      </c>
      <c r="R6689">
        <f t="shared" si="941"/>
        <v>0</v>
      </c>
      <c r="S6689" t="str">
        <f t="shared" si="942"/>
        <v/>
      </c>
      <c r="T6689" t="str">
        <f t="shared" si="943"/>
        <v/>
      </c>
      <c r="U6689" t="str">
        <f t="shared" si="944"/>
        <v/>
      </c>
    </row>
    <row r="6690" spans="12:21" ht="15" customHeight="1" x14ac:dyDescent="0.15">
      <c r="L6690" s="244" t="str">
        <f t="shared" si="936"/>
        <v/>
      </c>
      <c r="M6690" s="245" t="str">
        <f t="shared" si="937"/>
        <v/>
      </c>
      <c r="N6690" s="244" t="str">
        <f t="shared" si="938"/>
        <v/>
      </c>
      <c r="O6690" s="244" t="str">
        <f t="shared" si="939"/>
        <v/>
      </c>
      <c r="P6690">
        <f>IF($I6690&lt;&gt;"",$I6690,IF($E6690="SGD",1,IF($E6690="USD",Settings!$B$22,IF($E6690="HKD",Settings!$B$23,1))))</f>
        <v>1</v>
      </c>
      <c r="Q6690">
        <f t="shared" si="940"/>
        <v>0</v>
      </c>
      <c r="R6690">
        <f t="shared" si="941"/>
        <v>0</v>
      </c>
      <c r="S6690" t="str">
        <f t="shared" si="942"/>
        <v/>
      </c>
      <c r="T6690" t="str">
        <f t="shared" si="943"/>
        <v/>
      </c>
      <c r="U6690" t="str">
        <f t="shared" si="944"/>
        <v/>
      </c>
    </row>
    <row r="6691" spans="12:21" ht="15" customHeight="1" x14ac:dyDescent="0.15">
      <c r="L6691" s="244" t="str">
        <f t="shared" si="936"/>
        <v/>
      </c>
      <c r="M6691" s="245" t="str">
        <f t="shared" si="937"/>
        <v/>
      </c>
      <c r="N6691" s="244" t="str">
        <f t="shared" si="938"/>
        <v/>
      </c>
      <c r="O6691" s="244" t="str">
        <f t="shared" si="939"/>
        <v/>
      </c>
      <c r="P6691">
        <f>IF($I6691&lt;&gt;"",$I6691,IF($E6691="SGD",1,IF($E6691="USD",Settings!$B$22,IF($E6691="HKD",Settings!$B$23,1))))</f>
        <v>1</v>
      </c>
      <c r="Q6691">
        <f t="shared" si="940"/>
        <v>0</v>
      </c>
      <c r="R6691">
        <f t="shared" si="941"/>
        <v>0</v>
      </c>
      <c r="S6691" t="str">
        <f t="shared" si="942"/>
        <v/>
      </c>
      <c r="T6691" t="str">
        <f t="shared" si="943"/>
        <v/>
      </c>
      <c r="U6691" t="str">
        <f t="shared" si="944"/>
        <v/>
      </c>
    </row>
    <row r="6692" spans="12:21" ht="15" customHeight="1" x14ac:dyDescent="0.15">
      <c r="L6692" s="244" t="str">
        <f t="shared" si="936"/>
        <v/>
      </c>
      <c r="M6692" s="245" t="str">
        <f t="shared" si="937"/>
        <v/>
      </c>
      <c r="N6692" s="244" t="str">
        <f t="shared" si="938"/>
        <v/>
      </c>
      <c r="O6692" s="244" t="str">
        <f t="shared" si="939"/>
        <v/>
      </c>
      <c r="P6692">
        <f>IF($I6692&lt;&gt;"",$I6692,IF($E6692="SGD",1,IF($E6692="USD",Settings!$B$22,IF($E6692="HKD",Settings!$B$23,1))))</f>
        <v>1</v>
      </c>
      <c r="Q6692">
        <f t="shared" si="940"/>
        <v>0</v>
      </c>
      <c r="R6692">
        <f t="shared" si="941"/>
        <v>0</v>
      </c>
      <c r="S6692" t="str">
        <f t="shared" si="942"/>
        <v/>
      </c>
      <c r="T6692" t="str">
        <f t="shared" si="943"/>
        <v/>
      </c>
      <c r="U6692" t="str">
        <f t="shared" si="944"/>
        <v/>
      </c>
    </row>
    <row r="6693" spans="12:21" ht="15" customHeight="1" x14ac:dyDescent="0.15">
      <c r="L6693" s="244" t="str">
        <f t="shared" si="936"/>
        <v/>
      </c>
      <c r="M6693" s="245" t="str">
        <f t="shared" si="937"/>
        <v/>
      </c>
      <c r="N6693" s="244" t="str">
        <f t="shared" si="938"/>
        <v/>
      </c>
      <c r="O6693" s="244" t="str">
        <f t="shared" si="939"/>
        <v/>
      </c>
      <c r="P6693">
        <f>IF($I6693&lt;&gt;"",$I6693,IF($E6693="SGD",1,IF($E6693="USD",Settings!$B$22,IF($E6693="HKD",Settings!$B$23,1))))</f>
        <v>1</v>
      </c>
      <c r="Q6693">
        <f t="shared" si="940"/>
        <v>0</v>
      </c>
      <c r="R6693">
        <f t="shared" si="941"/>
        <v>0</v>
      </c>
      <c r="S6693" t="str">
        <f t="shared" si="942"/>
        <v/>
      </c>
      <c r="T6693" t="str">
        <f t="shared" si="943"/>
        <v/>
      </c>
      <c r="U6693" t="str">
        <f t="shared" si="944"/>
        <v/>
      </c>
    </row>
    <row r="6694" spans="12:21" ht="15" customHeight="1" x14ac:dyDescent="0.15">
      <c r="L6694" s="244" t="str">
        <f t="shared" si="936"/>
        <v/>
      </c>
      <c r="M6694" s="245" t="str">
        <f t="shared" si="937"/>
        <v/>
      </c>
      <c r="N6694" s="244" t="str">
        <f t="shared" si="938"/>
        <v/>
      </c>
      <c r="O6694" s="244" t="str">
        <f t="shared" si="939"/>
        <v/>
      </c>
      <c r="P6694">
        <f>IF($I6694&lt;&gt;"",$I6694,IF($E6694="SGD",1,IF($E6694="USD",Settings!$B$22,IF($E6694="HKD",Settings!$B$23,1))))</f>
        <v>1</v>
      </c>
      <c r="Q6694">
        <f t="shared" si="940"/>
        <v>0</v>
      </c>
      <c r="R6694">
        <f t="shared" si="941"/>
        <v>0</v>
      </c>
      <c r="S6694" t="str">
        <f t="shared" si="942"/>
        <v/>
      </c>
      <c r="T6694" t="str">
        <f t="shared" si="943"/>
        <v/>
      </c>
      <c r="U6694" t="str">
        <f t="shared" si="944"/>
        <v/>
      </c>
    </row>
    <row r="6695" spans="12:21" ht="15" customHeight="1" x14ac:dyDescent="0.15">
      <c r="L6695" s="244" t="str">
        <f t="shared" si="936"/>
        <v/>
      </c>
      <c r="M6695" s="245" t="str">
        <f t="shared" si="937"/>
        <v/>
      </c>
      <c r="N6695" s="244" t="str">
        <f t="shared" si="938"/>
        <v/>
      </c>
      <c r="O6695" s="244" t="str">
        <f t="shared" si="939"/>
        <v/>
      </c>
      <c r="P6695">
        <f>IF($I6695&lt;&gt;"",$I6695,IF($E6695="SGD",1,IF($E6695="USD",Settings!$B$22,IF($E6695="HKD",Settings!$B$23,1))))</f>
        <v>1</v>
      </c>
      <c r="Q6695">
        <f t="shared" si="940"/>
        <v>0</v>
      </c>
      <c r="R6695">
        <f t="shared" si="941"/>
        <v>0</v>
      </c>
      <c r="S6695" t="str">
        <f t="shared" si="942"/>
        <v/>
      </c>
      <c r="T6695" t="str">
        <f t="shared" si="943"/>
        <v/>
      </c>
      <c r="U6695" t="str">
        <f t="shared" si="944"/>
        <v/>
      </c>
    </row>
    <row r="6696" spans="12:21" ht="15" customHeight="1" x14ac:dyDescent="0.15">
      <c r="L6696" s="244" t="str">
        <f t="shared" si="936"/>
        <v/>
      </c>
      <c r="M6696" s="245" t="str">
        <f t="shared" si="937"/>
        <v/>
      </c>
      <c r="N6696" s="244" t="str">
        <f t="shared" si="938"/>
        <v/>
      </c>
      <c r="O6696" s="244" t="str">
        <f t="shared" si="939"/>
        <v/>
      </c>
      <c r="P6696">
        <f>IF($I6696&lt;&gt;"",$I6696,IF($E6696="SGD",1,IF($E6696="USD",Settings!$B$22,IF($E6696="HKD",Settings!$B$23,1))))</f>
        <v>1</v>
      </c>
      <c r="Q6696">
        <f t="shared" si="940"/>
        <v>0</v>
      </c>
      <c r="R6696">
        <f t="shared" si="941"/>
        <v>0</v>
      </c>
      <c r="S6696" t="str">
        <f t="shared" si="942"/>
        <v/>
      </c>
      <c r="T6696" t="str">
        <f t="shared" si="943"/>
        <v/>
      </c>
      <c r="U6696" t="str">
        <f t="shared" si="944"/>
        <v/>
      </c>
    </row>
    <row r="6697" spans="12:21" ht="15" customHeight="1" x14ac:dyDescent="0.15">
      <c r="L6697" s="244" t="str">
        <f t="shared" ref="L6697:L6760" si="945">IF(OR(B6697="",C6697="",E6697=""),"",B6697&amp;":"&amp;C6697&amp;":"&amp;E6697)</f>
        <v/>
      </c>
      <c r="M6697" s="245" t="str">
        <f t="shared" ref="M6697:M6760" si="946">IF(A6697="","",A6697*D6697)</f>
        <v/>
      </c>
      <c r="N6697" s="244" t="str">
        <f t="shared" ref="N6697:N6760" si="947">IF(A6697="","",IF(OR(A6697=1,A6697=0),J6697,0))</f>
        <v/>
      </c>
      <c r="O6697" s="244" t="str">
        <f t="shared" ref="O6697:O6760" si="948">IF(A6697="","",IF(A6697=-1,J6697,0))</f>
        <v/>
      </c>
      <c r="P6697">
        <f>IF($I6697&lt;&gt;"",$I6697,IF($E6697="SGD",1,IF($E6697="USD",Settings!$B$22,IF($E6697="HKD",Settings!$B$23,1))))</f>
        <v>1</v>
      </c>
      <c r="Q6697">
        <f t="shared" ref="Q6697:Q6760" si="949">IF($L6697="",0,($O6697-$N6697+IF($A6697=2,$J6697,0))*$P6697)</f>
        <v>0</v>
      </c>
      <c r="R6697">
        <f t="shared" ref="R6697:R6760" si="950">IF($L6697="",0,IF($A6697=2,$J6697*$P6697,0))</f>
        <v>0</v>
      </c>
      <c r="S6697" t="str">
        <f t="shared" si="942"/>
        <v/>
      </c>
      <c r="T6697" t="str">
        <f t="shared" si="943"/>
        <v/>
      </c>
      <c r="U6697" t="str">
        <f t="shared" si="944"/>
        <v/>
      </c>
    </row>
    <row r="6698" spans="12:21" ht="15" customHeight="1" x14ac:dyDescent="0.15">
      <c r="L6698" s="244" t="str">
        <f t="shared" si="945"/>
        <v/>
      </c>
      <c r="M6698" s="245" t="str">
        <f t="shared" si="946"/>
        <v/>
      </c>
      <c r="N6698" s="244" t="str">
        <f t="shared" si="947"/>
        <v/>
      </c>
      <c r="O6698" s="244" t="str">
        <f t="shared" si="948"/>
        <v/>
      </c>
      <c r="P6698">
        <f>IF($I6698&lt;&gt;"",$I6698,IF($E6698="SGD",1,IF($E6698="USD",Settings!$B$22,IF($E6698="HKD",Settings!$B$23,1))))</f>
        <v>1</v>
      </c>
      <c r="Q6698">
        <f t="shared" si="949"/>
        <v>0</v>
      </c>
      <c r="R6698">
        <f t="shared" si="950"/>
        <v>0</v>
      </c>
      <c r="S6698" t="str">
        <f t="shared" si="942"/>
        <v/>
      </c>
      <c r="T6698" t="str">
        <f t="shared" si="943"/>
        <v/>
      </c>
      <c r="U6698" t="str">
        <f t="shared" si="944"/>
        <v/>
      </c>
    </row>
    <row r="6699" spans="12:21" ht="15" customHeight="1" x14ac:dyDescent="0.15">
      <c r="L6699" s="244" t="str">
        <f t="shared" si="945"/>
        <v/>
      </c>
      <c r="M6699" s="245" t="str">
        <f t="shared" si="946"/>
        <v/>
      </c>
      <c r="N6699" s="244" t="str">
        <f t="shared" si="947"/>
        <v/>
      </c>
      <c r="O6699" s="244" t="str">
        <f t="shared" si="948"/>
        <v/>
      </c>
      <c r="P6699">
        <f>IF($I6699&lt;&gt;"",$I6699,IF($E6699="SGD",1,IF($E6699="USD",Settings!$B$22,IF($E6699="HKD",Settings!$B$23,1))))</f>
        <v>1</v>
      </c>
      <c r="Q6699">
        <f t="shared" si="949"/>
        <v>0</v>
      </c>
      <c r="R6699">
        <f t="shared" si="950"/>
        <v>0</v>
      </c>
      <c r="S6699" t="str">
        <f t="shared" si="942"/>
        <v/>
      </c>
      <c r="T6699" t="str">
        <f t="shared" si="943"/>
        <v/>
      </c>
      <c r="U6699" t="str">
        <f t="shared" si="944"/>
        <v/>
      </c>
    </row>
    <row r="6700" spans="12:21" ht="15" customHeight="1" x14ac:dyDescent="0.15">
      <c r="L6700" s="244" t="str">
        <f t="shared" si="945"/>
        <v/>
      </c>
      <c r="M6700" s="245" t="str">
        <f t="shared" si="946"/>
        <v/>
      </c>
      <c r="N6700" s="244" t="str">
        <f t="shared" si="947"/>
        <v/>
      </c>
      <c r="O6700" s="244" t="str">
        <f t="shared" si="948"/>
        <v/>
      </c>
      <c r="P6700">
        <f>IF($I6700&lt;&gt;"",$I6700,IF($E6700="SGD",1,IF($E6700="USD",Settings!$B$22,IF($E6700="HKD",Settings!$B$23,1))))</f>
        <v>1</v>
      </c>
      <c r="Q6700">
        <f t="shared" si="949"/>
        <v>0</v>
      </c>
      <c r="R6700">
        <f t="shared" si="950"/>
        <v>0</v>
      </c>
      <c r="S6700" t="str">
        <f t="shared" si="942"/>
        <v/>
      </c>
      <c r="T6700" t="str">
        <f t="shared" si="943"/>
        <v/>
      </c>
      <c r="U6700" t="str">
        <f t="shared" si="944"/>
        <v/>
      </c>
    </row>
    <row r="6701" spans="12:21" ht="15" customHeight="1" x14ac:dyDescent="0.15">
      <c r="L6701" s="244" t="str">
        <f t="shared" si="945"/>
        <v/>
      </c>
      <c r="M6701" s="245" t="str">
        <f t="shared" si="946"/>
        <v/>
      </c>
      <c r="N6701" s="244" t="str">
        <f t="shared" si="947"/>
        <v/>
      </c>
      <c r="O6701" s="244" t="str">
        <f t="shared" si="948"/>
        <v/>
      </c>
      <c r="P6701">
        <f>IF($I6701&lt;&gt;"",$I6701,IF($E6701="SGD",1,IF($E6701="USD",Settings!$B$22,IF($E6701="HKD",Settings!$B$23,1))))</f>
        <v>1</v>
      </c>
      <c r="Q6701">
        <f t="shared" si="949"/>
        <v>0</v>
      </c>
      <c r="R6701">
        <f t="shared" si="950"/>
        <v>0</v>
      </c>
      <c r="S6701" t="str">
        <f t="shared" si="942"/>
        <v/>
      </c>
      <c r="T6701" t="str">
        <f t="shared" si="943"/>
        <v/>
      </c>
      <c r="U6701" t="str">
        <f t="shared" si="944"/>
        <v/>
      </c>
    </row>
    <row r="6702" spans="12:21" ht="15" customHeight="1" x14ac:dyDescent="0.15">
      <c r="L6702" s="244" t="str">
        <f t="shared" si="945"/>
        <v/>
      </c>
      <c r="M6702" s="245" t="str">
        <f t="shared" si="946"/>
        <v/>
      </c>
      <c r="N6702" s="244" t="str">
        <f t="shared" si="947"/>
        <v/>
      </c>
      <c r="O6702" s="244" t="str">
        <f t="shared" si="948"/>
        <v/>
      </c>
      <c r="P6702">
        <f>IF($I6702&lt;&gt;"",$I6702,IF($E6702="SGD",1,IF($E6702="USD",Settings!$B$22,IF($E6702="HKD",Settings!$B$23,1))))</f>
        <v>1</v>
      </c>
      <c r="Q6702">
        <f t="shared" si="949"/>
        <v>0</v>
      </c>
      <c r="R6702">
        <f t="shared" si="950"/>
        <v>0</v>
      </c>
      <c r="S6702" t="str">
        <f t="shared" si="942"/>
        <v/>
      </c>
      <c r="T6702" t="str">
        <f t="shared" si="943"/>
        <v/>
      </c>
      <c r="U6702" t="str">
        <f t="shared" si="944"/>
        <v/>
      </c>
    </row>
    <row r="6703" spans="12:21" ht="15" customHeight="1" x14ac:dyDescent="0.15">
      <c r="L6703" s="244" t="str">
        <f t="shared" si="945"/>
        <v/>
      </c>
      <c r="M6703" s="245" t="str">
        <f t="shared" si="946"/>
        <v/>
      </c>
      <c r="N6703" s="244" t="str">
        <f t="shared" si="947"/>
        <v/>
      </c>
      <c r="O6703" s="244" t="str">
        <f t="shared" si="948"/>
        <v/>
      </c>
      <c r="P6703">
        <f>IF($I6703&lt;&gt;"",$I6703,IF($E6703="SGD",1,IF($E6703="USD",Settings!$B$22,IF($E6703="HKD",Settings!$B$23,1))))</f>
        <v>1</v>
      </c>
      <c r="Q6703">
        <f t="shared" si="949"/>
        <v>0</v>
      </c>
      <c r="R6703">
        <f t="shared" si="950"/>
        <v>0</v>
      </c>
      <c r="S6703" t="str">
        <f t="shared" si="942"/>
        <v/>
      </c>
      <c r="T6703" t="str">
        <f t="shared" si="943"/>
        <v/>
      </c>
      <c r="U6703" t="str">
        <f t="shared" si="944"/>
        <v/>
      </c>
    </row>
    <row r="6704" spans="12:21" ht="15" customHeight="1" x14ac:dyDescent="0.15">
      <c r="L6704" s="244" t="str">
        <f t="shared" si="945"/>
        <v/>
      </c>
      <c r="M6704" s="245" t="str">
        <f t="shared" si="946"/>
        <v/>
      </c>
      <c r="N6704" s="244" t="str">
        <f t="shared" si="947"/>
        <v/>
      </c>
      <c r="O6704" s="244" t="str">
        <f t="shared" si="948"/>
        <v/>
      </c>
      <c r="P6704">
        <f>IF($I6704&lt;&gt;"",$I6704,IF($E6704="SGD",1,IF($E6704="USD",Settings!$B$22,IF($E6704="HKD",Settings!$B$23,1))))</f>
        <v>1</v>
      </c>
      <c r="Q6704">
        <f t="shared" si="949"/>
        <v>0</v>
      </c>
      <c r="R6704">
        <f t="shared" si="950"/>
        <v>0</v>
      </c>
      <c r="S6704" t="str">
        <f t="shared" si="942"/>
        <v/>
      </c>
      <c r="T6704" t="str">
        <f t="shared" si="943"/>
        <v/>
      </c>
      <c r="U6704" t="str">
        <f t="shared" si="944"/>
        <v/>
      </c>
    </row>
    <row r="6705" spans="12:21" ht="15" customHeight="1" x14ac:dyDescent="0.15">
      <c r="L6705" s="244" t="str">
        <f t="shared" si="945"/>
        <v/>
      </c>
      <c r="M6705" s="245" t="str">
        <f t="shared" si="946"/>
        <v/>
      </c>
      <c r="N6705" s="244" t="str">
        <f t="shared" si="947"/>
        <v/>
      </c>
      <c r="O6705" s="244" t="str">
        <f t="shared" si="948"/>
        <v/>
      </c>
      <c r="P6705">
        <f>IF($I6705&lt;&gt;"",$I6705,IF($E6705="SGD",1,IF($E6705="USD",Settings!$B$22,IF($E6705="HKD",Settings!$B$23,1))))</f>
        <v>1</v>
      </c>
      <c r="Q6705">
        <f t="shared" si="949"/>
        <v>0</v>
      </c>
      <c r="R6705">
        <f t="shared" si="950"/>
        <v>0</v>
      </c>
      <c r="S6705" t="str">
        <f t="shared" si="942"/>
        <v/>
      </c>
      <c r="T6705" t="str">
        <f t="shared" si="943"/>
        <v/>
      </c>
      <c r="U6705" t="str">
        <f t="shared" si="944"/>
        <v/>
      </c>
    </row>
    <row r="6706" spans="12:21" ht="15" customHeight="1" x14ac:dyDescent="0.15">
      <c r="L6706" s="244" t="str">
        <f t="shared" si="945"/>
        <v/>
      </c>
      <c r="M6706" s="245" t="str">
        <f t="shared" si="946"/>
        <v/>
      </c>
      <c r="N6706" s="244" t="str">
        <f t="shared" si="947"/>
        <v/>
      </c>
      <c r="O6706" s="244" t="str">
        <f t="shared" si="948"/>
        <v/>
      </c>
      <c r="P6706">
        <f>IF($I6706&lt;&gt;"",$I6706,IF($E6706="SGD",1,IF($E6706="USD",Settings!$B$22,IF($E6706="HKD",Settings!$B$23,1))))</f>
        <v>1</v>
      </c>
      <c r="Q6706">
        <f t="shared" si="949"/>
        <v>0</v>
      </c>
      <c r="R6706">
        <f t="shared" si="950"/>
        <v>0</v>
      </c>
      <c r="S6706" t="str">
        <f t="shared" si="942"/>
        <v/>
      </c>
      <c r="T6706" t="str">
        <f t="shared" si="943"/>
        <v/>
      </c>
      <c r="U6706" t="str">
        <f t="shared" si="944"/>
        <v/>
      </c>
    </row>
    <row r="6707" spans="12:21" ht="15" customHeight="1" x14ac:dyDescent="0.15">
      <c r="L6707" s="244" t="str">
        <f t="shared" si="945"/>
        <v/>
      </c>
      <c r="M6707" s="245" t="str">
        <f t="shared" si="946"/>
        <v/>
      </c>
      <c r="N6707" s="244" t="str">
        <f t="shared" si="947"/>
        <v/>
      </c>
      <c r="O6707" s="244" t="str">
        <f t="shared" si="948"/>
        <v/>
      </c>
      <c r="P6707">
        <f>IF($I6707&lt;&gt;"",$I6707,IF($E6707="SGD",1,IF($E6707="USD",Settings!$B$22,IF($E6707="HKD",Settings!$B$23,1))))</f>
        <v>1</v>
      </c>
      <c r="Q6707">
        <f t="shared" si="949"/>
        <v>0</v>
      </c>
      <c r="R6707">
        <f t="shared" si="950"/>
        <v>0</v>
      </c>
      <c r="S6707" t="str">
        <f t="shared" si="942"/>
        <v/>
      </c>
      <c r="T6707" t="str">
        <f t="shared" si="943"/>
        <v/>
      </c>
      <c r="U6707" t="str">
        <f t="shared" si="944"/>
        <v/>
      </c>
    </row>
    <row r="6708" spans="12:21" ht="15" customHeight="1" x14ac:dyDescent="0.15">
      <c r="L6708" s="244" t="str">
        <f t="shared" si="945"/>
        <v/>
      </c>
      <c r="M6708" s="245" t="str">
        <f t="shared" si="946"/>
        <v/>
      </c>
      <c r="N6708" s="244" t="str">
        <f t="shared" si="947"/>
        <v/>
      </c>
      <c r="O6708" s="244" t="str">
        <f t="shared" si="948"/>
        <v/>
      </c>
      <c r="P6708">
        <f>IF($I6708&lt;&gt;"",$I6708,IF($E6708="SGD",1,IF($E6708="USD",Settings!$B$22,IF($E6708="HKD",Settings!$B$23,1))))</f>
        <v>1</v>
      </c>
      <c r="Q6708">
        <f t="shared" si="949"/>
        <v>0</v>
      </c>
      <c r="R6708">
        <f t="shared" si="950"/>
        <v>0</v>
      </c>
      <c r="S6708" t="str">
        <f t="shared" si="942"/>
        <v/>
      </c>
      <c r="T6708" t="str">
        <f t="shared" si="943"/>
        <v/>
      </c>
      <c r="U6708" t="str">
        <f t="shared" si="944"/>
        <v/>
      </c>
    </row>
    <row r="6709" spans="12:21" ht="15" customHeight="1" x14ac:dyDescent="0.15">
      <c r="L6709" s="244" t="str">
        <f t="shared" si="945"/>
        <v/>
      </c>
      <c r="M6709" s="245" t="str">
        <f t="shared" si="946"/>
        <v/>
      </c>
      <c r="N6709" s="244" t="str">
        <f t="shared" si="947"/>
        <v/>
      </c>
      <c r="O6709" s="244" t="str">
        <f t="shared" si="948"/>
        <v/>
      </c>
      <c r="P6709">
        <f>IF($I6709&lt;&gt;"",$I6709,IF($E6709="SGD",1,IF($E6709="USD",Settings!$B$22,IF($E6709="HKD",Settings!$B$23,1))))</f>
        <v>1</v>
      </c>
      <c r="Q6709">
        <f t="shared" si="949"/>
        <v>0</v>
      </c>
      <c r="R6709">
        <f t="shared" si="950"/>
        <v>0</v>
      </c>
      <c r="S6709" t="str">
        <f t="shared" si="942"/>
        <v/>
      </c>
      <c r="T6709" t="str">
        <f t="shared" si="943"/>
        <v/>
      </c>
      <c r="U6709" t="str">
        <f t="shared" si="944"/>
        <v/>
      </c>
    </row>
    <row r="6710" spans="12:21" ht="15" customHeight="1" x14ac:dyDescent="0.15">
      <c r="L6710" s="244" t="str">
        <f t="shared" si="945"/>
        <v/>
      </c>
      <c r="M6710" s="245" t="str">
        <f t="shared" si="946"/>
        <v/>
      </c>
      <c r="N6710" s="244" t="str">
        <f t="shared" si="947"/>
        <v/>
      </c>
      <c r="O6710" s="244" t="str">
        <f t="shared" si="948"/>
        <v/>
      </c>
      <c r="P6710">
        <f>IF($I6710&lt;&gt;"",$I6710,IF($E6710="SGD",1,IF($E6710="USD",Settings!$B$22,IF($E6710="HKD",Settings!$B$23,1))))</f>
        <v>1</v>
      </c>
      <c r="Q6710">
        <f t="shared" si="949"/>
        <v>0</v>
      </c>
      <c r="R6710">
        <f t="shared" si="950"/>
        <v>0</v>
      </c>
      <c r="S6710" t="str">
        <f t="shared" si="942"/>
        <v/>
      </c>
      <c r="T6710" t="str">
        <f t="shared" si="943"/>
        <v/>
      </c>
      <c r="U6710" t="str">
        <f t="shared" si="944"/>
        <v/>
      </c>
    </row>
    <row r="6711" spans="12:21" ht="15" customHeight="1" x14ac:dyDescent="0.15">
      <c r="L6711" s="244" t="str">
        <f t="shared" si="945"/>
        <v/>
      </c>
      <c r="M6711" s="245" t="str">
        <f t="shared" si="946"/>
        <v/>
      </c>
      <c r="N6711" s="244" t="str">
        <f t="shared" si="947"/>
        <v/>
      </c>
      <c r="O6711" s="244" t="str">
        <f t="shared" si="948"/>
        <v/>
      </c>
      <c r="P6711">
        <f>IF($I6711&lt;&gt;"",$I6711,IF($E6711="SGD",1,IF($E6711="USD",Settings!$B$22,IF($E6711="HKD",Settings!$B$23,1))))</f>
        <v>1</v>
      </c>
      <c r="Q6711">
        <f t="shared" si="949"/>
        <v>0</v>
      </c>
      <c r="R6711">
        <f t="shared" si="950"/>
        <v>0</v>
      </c>
      <c r="S6711" t="str">
        <f t="shared" si="942"/>
        <v/>
      </c>
      <c r="T6711" t="str">
        <f t="shared" si="943"/>
        <v/>
      </c>
      <c r="U6711" t="str">
        <f t="shared" si="944"/>
        <v/>
      </c>
    </row>
    <row r="6712" spans="12:21" ht="15" customHeight="1" x14ac:dyDescent="0.15">
      <c r="L6712" s="244" t="str">
        <f t="shared" si="945"/>
        <v/>
      </c>
      <c r="M6712" s="245" t="str">
        <f t="shared" si="946"/>
        <v/>
      </c>
      <c r="N6712" s="244" t="str">
        <f t="shared" si="947"/>
        <v/>
      </c>
      <c r="O6712" s="244" t="str">
        <f t="shared" si="948"/>
        <v/>
      </c>
      <c r="P6712">
        <f>IF($I6712&lt;&gt;"",$I6712,IF($E6712="SGD",1,IF($E6712="USD",Settings!$B$22,IF($E6712="HKD",Settings!$B$23,1))))</f>
        <v>1</v>
      </c>
      <c r="Q6712">
        <f t="shared" si="949"/>
        <v>0</v>
      </c>
      <c r="R6712">
        <f t="shared" si="950"/>
        <v>0</v>
      </c>
      <c r="S6712" t="str">
        <f t="shared" si="942"/>
        <v/>
      </c>
      <c r="T6712" t="str">
        <f t="shared" si="943"/>
        <v/>
      </c>
      <c r="U6712" t="str">
        <f t="shared" si="944"/>
        <v/>
      </c>
    </row>
    <row r="6713" spans="12:21" ht="15" customHeight="1" x14ac:dyDescent="0.15">
      <c r="L6713" s="244" t="str">
        <f t="shared" si="945"/>
        <v/>
      </c>
      <c r="M6713" s="245" t="str">
        <f t="shared" si="946"/>
        <v/>
      </c>
      <c r="N6713" s="244" t="str">
        <f t="shared" si="947"/>
        <v/>
      </c>
      <c r="O6713" s="244" t="str">
        <f t="shared" si="948"/>
        <v/>
      </c>
      <c r="P6713">
        <f>IF($I6713&lt;&gt;"",$I6713,IF($E6713="SGD",1,IF($E6713="USD",Settings!$B$22,IF($E6713="HKD",Settings!$B$23,1))))</f>
        <v>1</v>
      </c>
      <c r="Q6713">
        <f t="shared" si="949"/>
        <v>0</v>
      </c>
      <c r="R6713">
        <f t="shared" si="950"/>
        <v>0</v>
      </c>
      <c r="S6713" t="str">
        <f t="shared" si="942"/>
        <v/>
      </c>
      <c r="T6713" t="str">
        <f t="shared" si="943"/>
        <v/>
      </c>
      <c r="U6713" t="str">
        <f t="shared" si="944"/>
        <v/>
      </c>
    </row>
    <row r="6714" spans="12:21" ht="15" customHeight="1" x14ac:dyDescent="0.15">
      <c r="L6714" s="244" t="str">
        <f t="shared" si="945"/>
        <v/>
      </c>
      <c r="M6714" s="245" t="str">
        <f t="shared" si="946"/>
        <v/>
      </c>
      <c r="N6714" s="244" t="str">
        <f t="shared" si="947"/>
        <v/>
      </c>
      <c r="O6714" s="244" t="str">
        <f t="shared" si="948"/>
        <v/>
      </c>
      <c r="P6714">
        <f>IF($I6714&lt;&gt;"",$I6714,IF($E6714="SGD",1,IF($E6714="USD",Settings!$B$22,IF($E6714="HKD",Settings!$B$23,1))))</f>
        <v>1</v>
      </c>
      <c r="Q6714">
        <f t="shared" si="949"/>
        <v>0</v>
      </c>
      <c r="R6714">
        <f t="shared" si="950"/>
        <v>0</v>
      </c>
      <c r="S6714" t="str">
        <f t="shared" si="942"/>
        <v/>
      </c>
      <c r="T6714" t="str">
        <f t="shared" si="943"/>
        <v/>
      </c>
      <c r="U6714" t="str">
        <f t="shared" si="944"/>
        <v/>
      </c>
    </row>
    <row r="6715" spans="12:21" ht="15" customHeight="1" x14ac:dyDescent="0.15">
      <c r="L6715" s="244" t="str">
        <f t="shared" si="945"/>
        <v/>
      </c>
      <c r="M6715" s="245" t="str">
        <f t="shared" si="946"/>
        <v/>
      </c>
      <c r="N6715" s="244" t="str">
        <f t="shared" si="947"/>
        <v/>
      </c>
      <c r="O6715" s="244" t="str">
        <f t="shared" si="948"/>
        <v/>
      </c>
      <c r="P6715">
        <f>IF($I6715&lt;&gt;"",$I6715,IF($E6715="SGD",1,IF($E6715="USD",Settings!$B$22,IF($E6715="HKD",Settings!$B$23,1))))</f>
        <v>1</v>
      </c>
      <c r="Q6715">
        <f t="shared" si="949"/>
        <v>0</v>
      </c>
      <c r="R6715">
        <f t="shared" si="950"/>
        <v>0</v>
      </c>
      <c r="S6715" t="str">
        <f t="shared" si="942"/>
        <v/>
      </c>
      <c r="T6715" t="str">
        <f t="shared" si="943"/>
        <v/>
      </c>
      <c r="U6715" t="str">
        <f t="shared" si="944"/>
        <v/>
      </c>
    </row>
    <row r="6716" spans="12:21" ht="15" customHeight="1" x14ac:dyDescent="0.15">
      <c r="L6716" s="244" t="str">
        <f t="shared" si="945"/>
        <v/>
      </c>
      <c r="M6716" s="245" t="str">
        <f t="shared" si="946"/>
        <v/>
      </c>
      <c r="N6716" s="244" t="str">
        <f t="shared" si="947"/>
        <v/>
      </c>
      <c r="O6716" s="244" t="str">
        <f t="shared" si="948"/>
        <v/>
      </c>
      <c r="P6716">
        <f>IF($I6716&lt;&gt;"",$I6716,IF($E6716="SGD",1,IF($E6716="USD",Settings!$B$22,IF($E6716="HKD",Settings!$B$23,1))))</f>
        <v>1</v>
      </c>
      <c r="Q6716">
        <f t="shared" si="949"/>
        <v>0</v>
      </c>
      <c r="R6716">
        <f t="shared" si="950"/>
        <v>0</v>
      </c>
      <c r="S6716" t="str">
        <f t="shared" si="942"/>
        <v/>
      </c>
      <c r="T6716" t="str">
        <f t="shared" si="943"/>
        <v/>
      </c>
      <c r="U6716" t="str">
        <f t="shared" si="944"/>
        <v/>
      </c>
    </row>
    <row r="6717" spans="12:21" ht="15" customHeight="1" x14ac:dyDescent="0.15">
      <c r="L6717" s="244" t="str">
        <f t="shared" si="945"/>
        <v/>
      </c>
      <c r="M6717" s="245" t="str">
        <f t="shared" si="946"/>
        <v/>
      </c>
      <c r="N6717" s="244" t="str">
        <f t="shared" si="947"/>
        <v/>
      </c>
      <c r="O6717" s="244" t="str">
        <f t="shared" si="948"/>
        <v/>
      </c>
      <c r="P6717">
        <f>IF($I6717&lt;&gt;"",$I6717,IF($E6717="SGD",1,IF($E6717="USD",Settings!$B$22,IF($E6717="HKD",Settings!$B$23,1))))</f>
        <v>1</v>
      </c>
      <c r="Q6717">
        <f t="shared" si="949"/>
        <v>0</v>
      </c>
      <c r="R6717">
        <f t="shared" si="950"/>
        <v>0</v>
      </c>
      <c r="S6717" t="str">
        <f t="shared" si="942"/>
        <v/>
      </c>
      <c r="T6717" t="str">
        <f t="shared" si="943"/>
        <v/>
      </c>
      <c r="U6717" t="str">
        <f t="shared" si="944"/>
        <v/>
      </c>
    </row>
    <row r="6718" spans="12:21" ht="15" customHeight="1" x14ac:dyDescent="0.15">
      <c r="L6718" s="244" t="str">
        <f t="shared" si="945"/>
        <v/>
      </c>
      <c r="M6718" s="245" t="str">
        <f t="shared" si="946"/>
        <v/>
      </c>
      <c r="N6718" s="244" t="str">
        <f t="shared" si="947"/>
        <v/>
      </c>
      <c r="O6718" s="244" t="str">
        <f t="shared" si="948"/>
        <v/>
      </c>
      <c r="P6718">
        <f>IF($I6718&lt;&gt;"",$I6718,IF($E6718="SGD",1,IF($E6718="USD",Settings!$B$22,IF($E6718="HKD",Settings!$B$23,1))))</f>
        <v>1</v>
      </c>
      <c r="Q6718">
        <f t="shared" si="949"/>
        <v>0</v>
      </c>
      <c r="R6718">
        <f t="shared" si="950"/>
        <v>0</v>
      </c>
      <c r="S6718" t="str">
        <f t="shared" si="942"/>
        <v/>
      </c>
      <c r="T6718" t="str">
        <f t="shared" si="943"/>
        <v/>
      </c>
      <c r="U6718" t="str">
        <f t="shared" si="944"/>
        <v/>
      </c>
    </row>
    <row r="6719" spans="12:21" ht="15" customHeight="1" x14ac:dyDescent="0.15">
      <c r="L6719" s="244" t="str">
        <f t="shared" si="945"/>
        <v/>
      </c>
      <c r="M6719" s="245" t="str">
        <f t="shared" si="946"/>
        <v/>
      </c>
      <c r="N6719" s="244" t="str">
        <f t="shared" si="947"/>
        <v/>
      </c>
      <c r="O6719" s="244" t="str">
        <f t="shared" si="948"/>
        <v/>
      </c>
      <c r="P6719">
        <f>IF($I6719&lt;&gt;"",$I6719,IF($E6719="SGD",1,IF($E6719="USD",Settings!$B$22,IF($E6719="HKD",Settings!$B$23,1))))</f>
        <v>1</v>
      </c>
      <c r="Q6719">
        <f t="shared" si="949"/>
        <v>0</v>
      </c>
      <c r="R6719">
        <f t="shared" si="950"/>
        <v>0</v>
      </c>
      <c r="S6719" t="str">
        <f t="shared" si="942"/>
        <v/>
      </c>
      <c r="T6719" t="str">
        <f t="shared" si="943"/>
        <v/>
      </c>
      <c r="U6719" t="str">
        <f t="shared" si="944"/>
        <v/>
      </c>
    </row>
    <row r="6720" spans="12:21" ht="15" customHeight="1" x14ac:dyDescent="0.15">
      <c r="L6720" s="244" t="str">
        <f t="shared" si="945"/>
        <v/>
      </c>
      <c r="M6720" s="245" t="str">
        <f t="shared" si="946"/>
        <v/>
      </c>
      <c r="N6720" s="244" t="str">
        <f t="shared" si="947"/>
        <v/>
      </c>
      <c r="O6720" s="244" t="str">
        <f t="shared" si="948"/>
        <v/>
      </c>
      <c r="P6720">
        <f>IF($I6720&lt;&gt;"",$I6720,IF($E6720="SGD",1,IF($E6720="USD",Settings!$B$22,IF($E6720="HKD",Settings!$B$23,1))))</f>
        <v>1</v>
      </c>
      <c r="Q6720">
        <f t="shared" si="949"/>
        <v>0</v>
      </c>
      <c r="R6720">
        <f t="shared" si="950"/>
        <v>0</v>
      </c>
      <c r="S6720" t="str">
        <f t="shared" si="942"/>
        <v/>
      </c>
      <c r="T6720" t="str">
        <f t="shared" si="943"/>
        <v/>
      </c>
      <c r="U6720" t="str">
        <f t="shared" si="944"/>
        <v/>
      </c>
    </row>
    <row r="6721" spans="12:21" ht="15" customHeight="1" x14ac:dyDescent="0.15">
      <c r="L6721" s="244" t="str">
        <f t="shared" si="945"/>
        <v/>
      </c>
      <c r="M6721" s="245" t="str">
        <f t="shared" si="946"/>
        <v/>
      </c>
      <c r="N6721" s="244" t="str">
        <f t="shared" si="947"/>
        <v/>
      </c>
      <c r="O6721" s="244" t="str">
        <f t="shared" si="948"/>
        <v/>
      </c>
      <c r="P6721">
        <f>IF($I6721&lt;&gt;"",$I6721,IF($E6721="SGD",1,IF($E6721="USD",Settings!$B$22,IF($E6721="HKD",Settings!$B$23,1))))</f>
        <v>1</v>
      </c>
      <c r="Q6721">
        <f t="shared" si="949"/>
        <v>0</v>
      </c>
      <c r="R6721">
        <f t="shared" si="950"/>
        <v>0</v>
      </c>
      <c r="S6721" t="str">
        <f t="shared" si="942"/>
        <v/>
      </c>
      <c r="T6721" t="str">
        <f t="shared" si="943"/>
        <v/>
      </c>
      <c r="U6721" t="str">
        <f t="shared" si="944"/>
        <v/>
      </c>
    </row>
    <row r="6722" spans="12:21" ht="15" customHeight="1" x14ac:dyDescent="0.15">
      <c r="L6722" s="244" t="str">
        <f t="shared" si="945"/>
        <v/>
      </c>
      <c r="M6722" s="245" t="str">
        <f t="shared" si="946"/>
        <v/>
      </c>
      <c r="N6722" s="244" t="str">
        <f t="shared" si="947"/>
        <v/>
      </c>
      <c r="O6722" s="244" t="str">
        <f t="shared" si="948"/>
        <v/>
      </c>
      <c r="P6722">
        <f>IF($I6722&lt;&gt;"",$I6722,IF($E6722="SGD",1,IF($E6722="USD",Settings!$B$22,IF($E6722="HKD",Settings!$B$23,1))))</f>
        <v>1</v>
      </c>
      <c r="Q6722">
        <f t="shared" si="949"/>
        <v>0</v>
      </c>
      <c r="R6722">
        <f t="shared" si="950"/>
        <v>0</v>
      </c>
      <c r="S6722" t="str">
        <f t="shared" ref="S6722:S6785" si="951">IF(L6722="","",SUMIFS($M:$M,$L:$L,L6722,$T:$T,"&lt;="&amp;T6722))</f>
        <v/>
      </c>
      <c r="T6722" t="str">
        <f t="shared" ref="T6722:T6785" si="952">IF(L6722="","",INT(G6722)*100000+ROW())</f>
        <v/>
      </c>
      <c r="U6722" t="str">
        <f t="shared" ref="U6722:U6785" si="953">IF(L6722="","",IF(AND(COUNTIFS($L:$L,L6722,$S:$S,"&gt;-0.000001",$S:$S,"&lt;0.000001",$T:$T,"&gt;"&amp;T6722)=0,ABS(S6722)&gt;0.000001),1,0))</f>
        <v/>
      </c>
    </row>
    <row r="6723" spans="12:21" ht="15" customHeight="1" x14ac:dyDescent="0.15">
      <c r="L6723" s="244" t="str">
        <f t="shared" si="945"/>
        <v/>
      </c>
      <c r="M6723" s="245" t="str">
        <f t="shared" si="946"/>
        <v/>
      </c>
      <c r="N6723" s="244" t="str">
        <f t="shared" si="947"/>
        <v/>
      </c>
      <c r="O6723" s="244" t="str">
        <f t="shared" si="948"/>
        <v/>
      </c>
      <c r="P6723">
        <f>IF($I6723&lt;&gt;"",$I6723,IF($E6723="SGD",1,IF($E6723="USD",Settings!$B$22,IF($E6723="HKD",Settings!$B$23,1))))</f>
        <v>1</v>
      </c>
      <c r="Q6723">
        <f t="shared" si="949"/>
        <v>0</v>
      </c>
      <c r="R6723">
        <f t="shared" si="950"/>
        <v>0</v>
      </c>
      <c r="S6723" t="str">
        <f t="shared" si="951"/>
        <v/>
      </c>
      <c r="T6723" t="str">
        <f t="shared" si="952"/>
        <v/>
      </c>
      <c r="U6723" t="str">
        <f t="shared" si="953"/>
        <v/>
      </c>
    </row>
    <row r="6724" spans="12:21" ht="15" customHeight="1" x14ac:dyDescent="0.15">
      <c r="L6724" s="244" t="str">
        <f t="shared" si="945"/>
        <v/>
      </c>
      <c r="M6724" s="245" t="str">
        <f t="shared" si="946"/>
        <v/>
      </c>
      <c r="N6724" s="244" t="str">
        <f t="shared" si="947"/>
        <v/>
      </c>
      <c r="O6724" s="244" t="str">
        <f t="shared" si="948"/>
        <v/>
      </c>
      <c r="P6724">
        <f>IF($I6724&lt;&gt;"",$I6724,IF($E6724="SGD",1,IF($E6724="USD",Settings!$B$22,IF($E6724="HKD",Settings!$B$23,1))))</f>
        <v>1</v>
      </c>
      <c r="Q6724">
        <f t="shared" si="949"/>
        <v>0</v>
      </c>
      <c r="R6724">
        <f t="shared" si="950"/>
        <v>0</v>
      </c>
      <c r="S6724" t="str">
        <f t="shared" si="951"/>
        <v/>
      </c>
      <c r="T6724" t="str">
        <f t="shared" si="952"/>
        <v/>
      </c>
      <c r="U6724" t="str">
        <f t="shared" si="953"/>
        <v/>
      </c>
    </row>
    <row r="6725" spans="12:21" ht="15" customHeight="1" x14ac:dyDescent="0.15">
      <c r="L6725" s="244" t="str">
        <f t="shared" si="945"/>
        <v/>
      </c>
      <c r="M6725" s="245" t="str">
        <f t="shared" si="946"/>
        <v/>
      </c>
      <c r="N6725" s="244" t="str">
        <f t="shared" si="947"/>
        <v/>
      </c>
      <c r="O6725" s="244" t="str">
        <f t="shared" si="948"/>
        <v/>
      </c>
      <c r="P6725">
        <f>IF($I6725&lt;&gt;"",$I6725,IF($E6725="SGD",1,IF($E6725="USD",Settings!$B$22,IF($E6725="HKD",Settings!$B$23,1))))</f>
        <v>1</v>
      </c>
      <c r="Q6725">
        <f t="shared" si="949"/>
        <v>0</v>
      </c>
      <c r="R6725">
        <f t="shared" si="950"/>
        <v>0</v>
      </c>
      <c r="S6725" t="str">
        <f t="shared" si="951"/>
        <v/>
      </c>
      <c r="T6725" t="str">
        <f t="shared" si="952"/>
        <v/>
      </c>
      <c r="U6725" t="str">
        <f t="shared" si="953"/>
        <v/>
      </c>
    </row>
    <row r="6726" spans="12:21" ht="15" customHeight="1" x14ac:dyDescent="0.15">
      <c r="L6726" s="244" t="str">
        <f t="shared" si="945"/>
        <v/>
      </c>
      <c r="M6726" s="245" t="str">
        <f t="shared" si="946"/>
        <v/>
      </c>
      <c r="N6726" s="244" t="str">
        <f t="shared" si="947"/>
        <v/>
      </c>
      <c r="O6726" s="244" t="str">
        <f t="shared" si="948"/>
        <v/>
      </c>
      <c r="P6726">
        <f>IF($I6726&lt;&gt;"",$I6726,IF($E6726="SGD",1,IF($E6726="USD",Settings!$B$22,IF($E6726="HKD",Settings!$B$23,1))))</f>
        <v>1</v>
      </c>
      <c r="Q6726">
        <f t="shared" si="949"/>
        <v>0</v>
      </c>
      <c r="R6726">
        <f t="shared" si="950"/>
        <v>0</v>
      </c>
      <c r="S6726" t="str">
        <f t="shared" si="951"/>
        <v/>
      </c>
      <c r="T6726" t="str">
        <f t="shared" si="952"/>
        <v/>
      </c>
      <c r="U6726" t="str">
        <f t="shared" si="953"/>
        <v/>
      </c>
    </row>
    <row r="6727" spans="12:21" ht="15" customHeight="1" x14ac:dyDescent="0.15">
      <c r="L6727" s="244" t="str">
        <f t="shared" si="945"/>
        <v/>
      </c>
      <c r="M6727" s="245" t="str">
        <f t="shared" si="946"/>
        <v/>
      </c>
      <c r="N6727" s="244" t="str">
        <f t="shared" si="947"/>
        <v/>
      </c>
      <c r="O6727" s="244" t="str">
        <f t="shared" si="948"/>
        <v/>
      </c>
      <c r="P6727">
        <f>IF($I6727&lt;&gt;"",$I6727,IF($E6727="SGD",1,IF($E6727="USD",Settings!$B$22,IF($E6727="HKD",Settings!$B$23,1))))</f>
        <v>1</v>
      </c>
      <c r="Q6727">
        <f t="shared" si="949"/>
        <v>0</v>
      </c>
      <c r="R6727">
        <f t="shared" si="950"/>
        <v>0</v>
      </c>
      <c r="S6727" t="str">
        <f t="shared" si="951"/>
        <v/>
      </c>
      <c r="T6727" t="str">
        <f t="shared" si="952"/>
        <v/>
      </c>
      <c r="U6727" t="str">
        <f t="shared" si="953"/>
        <v/>
      </c>
    </row>
    <row r="6728" spans="12:21" ht="15" customHeight="1" x14ac:dyDescent="0.15">
      <c r="L6728" s="244" t="str">
        <f t="shared" si="945"/>
        <v/>
      </c>
      <c r="M6728" s="245" t="str">
        <f t="shared" si="946"/>
        <v/>
      </c>
      <c r="N6728" s="244" t="str">
        <f t="shared" si="947"/>
        <v/>
      </c>
      <c r="O6728" s="244" t="str">
        <f t="shared" si="948"/>
        <v/>
      </c>
      <c r="P6728">
        <f>IF($I6728&lt;&gt;"",$I6728,IF($E6728="SGD",1,IF($E6728="USD",Settings!$B$22,IF($E6728="HKD",Settings!$B$23,1))))</f>
        <v>1</v>
      </c>
      <c r="Q6728">
        <f t="shared" si="949"/>
        <v>0</v>
      </c>
      <c r="R6728">
        <f t="shared" si="950"/>
        <v>0</v>
      </c>
      <c r="S6728" t="str">
        <f t="shared" si="951"/>
        <v/>
      </c>
      <c r="T6728" t="str">
        <f t="shared" si="952"/>
        <v/>
      </c>
      <c r="U6728" t="str">
        <f t="shared" si="953"/>
        <v/>
      </c>
    </row>
    <row r="6729" spans="12:21" ht="15" customHeight="1" x14ac:dyDescent="0.15">
      <c r="L6729" s="244" t="str">
        <f t="shared" si="945"/>
        <v/>
      </c>
      <c r="M6729" s="245" t="str">
        <f t="shared" si="946"/>
        <v/>
      </c>
      <c r="N6729" s="244" t="str">
        <f t="shared" si="947"/>
        <v/>
      </c>
      <c r="O6729" s="244" t="str">
        <f t="shared" si="948"/>
        <v/>
      </c>
      <c r="P6729">
        <f>IF($I6729&lt;&gt;"",$I6729,IF($E6729="SGD",1,IF($E6729="USD",Settings!$B$22,IF($E6729="HKD",Settings!$B$23,1))))</f>
        <v>1</v>
      </c>
      <c r="Q6729">
        <f t="shared" si="949"/>
        <v>0</v>
      </c>
      <c r="R6729">
        <f t="shared" si="950"/>
        <v>0</v>
      </c>
      <c r="S6729" t="str">
        <f t="shared" si="951"/>
        <v/>
      </c>
      <c r="T6729" t="str">
        <f t="shared" si="952"/>
        <v/>
      </c>
      <c r="U6729" t="str">
        <f t="shared" si="953"/>
        <v/>
      </c>
    </row>
    <row r="6730" spans="12:21" ht="15" customHeight="1" x14ac:dyDescent="0.15">
      <c r="L6730" s="244" t="str">
        <f t="shared" si="945"/>
        <v/>
      </c>
      <c r="M6730" s="245" t="str">
        <f t="shared" si="946"/>
        <v/>
      </c>
      <c r="N6730" s="244" t="str">
        <f t="shared" si="947"/>
        <v/>
      </c>
      <c r="O6730" s="244" t="str">
        <f t="shared" si="948"/>
        <v/>
      </c>
      <c r="P6730">
        <f>IF($I6730&lt;&gt;"",$I6730,IF($E6730="SGD",1,IF($E6730="USD",Settings!$B$22,IF($E6730="HKD",Settings!$B$23,1))))</f>
        <v>1</v>
      </c>
      <c r="Q6730">
        <f t="shared" si="949"/>
        <v>0</v>
      </c>
      <c r="R6730">
        <f t="shared" si="950"/>
        <v>0</v>
      </c>
      <c r="S6730" t="str">
        <f t="shared" si="951"/>
        <v/>
      </c>
      <c r="T6730" t="str">
        <f t="shared" si="952"/>
        <v/>
      </c>
      <c r="U6730" t="str">
        <f t="shared" si="953"/>
        <v/>
      </c>
    </row>
    <row r="6731" spans="12:21" ht="15" customHeight="1" x14ac:dyDescent="0.15">
      <c r="L6731" s="244" t="str">
        <f t="shared" si="945"/>
        <v/>
      </c>
      <c r="M6731" s="245" t="str">
        <f t="shared" si="946"/>
        <v/>
      </c>
      <c r="N6731" s="244" t="str">
        <f t="shared" si="947"/>
        <v/>
      </c>
      <c r="O6731" s="244" t="str">
        <f t="shared" si="948"/>
        <v/>
      </c>
      <c r="P6731">
        <f>IF($I6731&lt;&gt;"",$I6731,IF($E6731="SGD",1,IF($E6731="USD",Settings!$B$22,IF($E6731="HKD",Settings!$B$23,1))))</f>
        <v>1</v>
      </c>
      <c r="Q6731">
        <f t="shared" si="949"/>
        <v>0</v>
      </c>
      <c r="R6731">
        <f t="shared" si="950"/>
        <v>0</v>
      </c>
      <c r="S6731" t="str">
        <f t="shared" si="951"/>
        <v/>
      </c>
      <c r="T6731" t="str">
        <f t="shared" si="952"/>
        <v/>
      </c>
      <c r="U6731" t="str">
        <f t="shared" si="953"/>
        <v/>
      </c>
    </row>
    <row r="6732" spans="12:21" ht="15" customHeight="1" x14ac:dyDescent="0.15">
      <c r="L6732" s="244" t="str">
        <f t="shared" si="945"/>
        <v/>
      </c>
      <c r="M6732" s="245" t="str">
        <f t="shared" si="946"/>
        <v/>
      </c>
      <c r="N6732" s="244" t="str">
        <f t="shared" si="947"/>
        <v/>
      </c>
      <c r="O6732" s="244" t="str">
        <f t="shared" si="948"/>
        <v/>
      </c>
      <c r="P6732">
        <f>IF($I6732&lt;&gt;"",$I6732,IF($E6732="SGD",1,IF($E6732="USD",Settings!$B$22,IF($E6732="HKD",Settings!$B$23,1))))</f>
        <v>1</v>
      </c>
      <c r="Q6732">
        <f t="shared" si="949"/>
        <v>0</v>
      </c>
      <c r="R6732">
        <f t="shared" si="950"/>
        <v>0</v>
      </c>
      <c r="S6732" t="str">
        <f t="shared" si="951"/>
        <v/>
      </c>
      <c r="T6732" t="str">
        <f t="shared" si="952"/>
        <v/>
      </c>
      <c r="U6732" t="str">
        <f t="shared" si="953"/>
        <v/>
      </c>
    </row>
    <row r="6733" spans="12:21" ht="15" customHeight="1" x14ac:dyDescent="0.15">
      <c r="L6733" s="244" t="str">
        <f t="shared" si="945"/>
        <v/>
      </c>
      <c r="M6733" s="245" t="str">
        <f t="shared" si="946"/>
        <v/>
      </c>
      <c r="N6733" s="244" t="str">
        <f t="shared" si="947"/>
        <v/>
      </c>
      <c r="O6733" s="244" t="str">
        <f t="shared" si="948"/>
        <v/>
      </c>
      <c r="P6733">
        <f>IF($I6733&lt;&gt;"",$I6733,IF($E6733="SGD",1,IF($E6733="USD",Settings!$B$22,IF($E6733="HKD",Settings!$B$23,1))))</f>
        <v>1</v>
      </c>
      <c r="Q6733">
        <f t="shared" si="949"/>
        <v>0</v>
      </c>
      <c r="R6733">
        <f t="shared" si="950"/>
        <v>0</v>
      </c>
      <c r="S6733" t="str">
        <f t="shared" si="951"/>
        <v/>
      </c>
      <c r="T6733" t="str">
        <f t="shared" si="952"/>
        <v/>
      </c>
      <c r="U6733" t="str">
        <f t="shared" si="953"/>
        <v/>
      </c>
    </row>
    <row r="6734" spans="12:21" ht="15" customHeight="1" x14ac:dyDescent="0.15">
      <c r="L6734" s="244" t="str">
        <f t="shared" si="945"/>
        <v/>
      </c>
      <c r="M6734" s="245" t="str">
        <f t="shared" si="946"/>
        <v/>
      </c>
      <c r="N6734" s="244" t="str">
        <f t="shared" si="947"/>
        <v/>
      </c>
      <c r="O6734" s="244" t="str">
        <f t="shared" si="948"/>
        <v/>
      </c>
      <c r="P6734">
        <f>IF($I6734&lt;&gt;"",$I6734,IF($E6734="SGD",1,IF($E6734="USD",Settings!$B$22,IF($E6734="HKD",Settings!$B$23,1))))</f>
        <v>1</v>
      </c>
      <c r="Q6734">
        <f t="shared" si="949"/>
        <v>0</v>
      </c>
      <c r="R6734">
        <f t="shared" si="950"/>
        <v>0</v>
      </c>
      <c r="S6734" t="str">
        <f t="shared" si="951"/>
        <v/>
      </c>
      <c r="T6734" t="str">
        <f t="shared" si="952"/>
        <v/>
      </c>
      <c r="U6734" t="str">
        <f t="shared" si="953"/>
        <v/>
      </c>
    </row>
    <row r="6735" spans="12:21" ht="15" customHeight="1" x14ac:dyDescent="0.15">
      <c r="L6735" s="244" t="str">
        <f t="shared" si="945"/>
        <v/>
      </c>
      <c r="M6735" s="245" t="str">
        <f t="shared" si="946"/>
        <v/>
      </c>
      <c r="N6735" s="244" t="str">
        <f t="shared" si="947"/>
        <v/>
      </c>
      <c r="O6735" s="244" t="str">
        <f t="shared" si="948"/>
        <v/>
      </c>
      <c r="P6735">
        <f>IF($I6735&lt;&gt;"",$I6735,IF($E6735="SGD",1,IF($E6735="USD",Settings!$B$22,IF($E6735="HKD",Settings!$B$23,1))))</f>
        <v>1</v>
      </c>
      <c r="Q6735">
        <f t="shared" si="949"/>
        <v>0</v>
      </c>
      <c r="R6735">
        <f t="shared" si="950"/>
        <v>0</v>
      </c>
      <c r="S6735" t="str">
        <f t="shared" si="951"/>
        <v/>
      </c>
      <c r="T6735" t="str">
        <f t="shared" si="952"/>
        <v/>
      </c>
      <c r="U6735" t="str">
        <f t="shared" si="953"/>
        <v/>
      </c>
    </row>
    <row r="6736" spans="12:21" ht="15" customHeight="1" x14ac:dyDescent="0.15">
      <c r="L6736" s="244" t="str">
        <f t="shared" si="945"/>
        <v/>
      </c>
      <c r="M6736" s="245" t="str">
        <f t="shared" si="946"/>
        <v/>
      </c>
      <c r="N6736" s="244" t="str">
        <f t="shared" si="947"/>
        <v/>
      </c>
      <c r="O6736" s="244" t="str">
        <f t="shared" si="948"/>
        <v/>
      </c>
      <c r="P6736">
        <f>IF($I6736&lt;&gt;"",$I6736,IF($E6736="SGD",1,IF($E6736="USD",Settings!$B$22,IF($E6736="HKD",Settings!$B$23,1))))</f>
        <v>1</v>
      </c>
      <c r="Q6736">
        <f t="shared" si="949"/>
        <v>0</v>
      </c>
      <c r="R6736">
        <f t="shared" si="950"/>
        <v>0</v>
      </c>
      <c r="S6736" t="str">
        <f t="shared" si="951"/>
        <v/>
      </c>
      <c r="T6736" t="str">
        <f t="shared" si="952"/>
        <v/>
      </c>
      <c r="U6736" t="str">
        <f t="shared" si="953"/>
        <v/>
      </c>
    </row>
    <row r="6737" spans="12:21" ht="15" customHeight="1" x14ac:dyDescent="0.15">
      <c r="L6737" s="244" t="str">
        <f t="shared" si="945"/>
        <v/>
      </c>
      <c r="M6737" s="245" t="str">
        <f t="shared" si="946"/>
        <v/>
      </c>
      <c r="N6737" s="244" t="str">
        <f t="shared" si="947"/>
        <v/>
      </c>
      <c r="O6737" s="244" t="str">
        <f t="shared" si="948"/>
        <v/>
      </c>
      <c r="P6737">
        <f>IF($I6737&lt;&gt;"",$I6737,IF($E6737="SGD",1,IF($E6737="USD",Settings!$B$22,IF($E6737="HKD",Settings!$B$23,1))))</f>
        <v>1</v>
      </c>
      <c r="Q6737">
        <f t="shared" si="949"/>
        <v>0</v>
      </c>
      <c r="R6737">
        <f t="shared" si="950"/>
        <v>0</v>
      </c>
      <c r="S6737" t="str">
        <f t="shared" si="951"/>
        <v/>
      </c>
      <c r="T6737" t="str">
        <f t="shared" si="952"/>
        <v/>
      </c>
      <c r="U6737" t="str">
        <f t="shared" si="953"/>
        <v/>
      </c>
    </row>
    <row r="6738" spans="12:21" ht="15" customHeight="1" x14ac:dyDescent="0.15">
      <c r="L6738" s="244" t="str">
        <f t="shared" si="945"/>
        <v/>
      </c>
      <c r="M6738" s="245" t="str">
        <f t="shared" si="946"/>
        <v/>
      </c>
      <c r="N6738" s="244" t="str">
        <f t="shared" si="947"/>
        <v/>
      </c>
      <c r="O6738" s="244" t="str">
        <f t="shared" si="948"/>
        <v/>
      </c>
      <c r="P6738">
        <f>IF($I6738&lt;&gt;"",$I6738,IF($E6738="SGD",1,IF($E6738="USD",Settings!$B$22,IF($E6738="HKD",Settings!$B$23,1))))</f>
        <v>1</v>
      </c>
      <c r="Q6738">
        <f t="shared" si="949"/>
        <v>0</v>
      </c>
      <c r="R6738">
        <f t="shared" si="950"/>
        <v>0</v>
      </c>
      <c r="S6738" t="str">
        <f t="shared" si="951"/>
        <v/>
      </c>
      <c r="T6738" t="str">
        <f t="shared" si="952"/>
        <v/>
      </c>
      <c r="U6738" t="str">
        <f t="shared" si="953"/>
        <v/>
      </c>
    </row>
    <row r="6739" spans="12:21" ht="15" customHeight="1" x14ac:dyDescent="0.15">
      <c r="L6739" s="244" t="str">
        <f t="shared" si="945"/>
        <v/>
      </c>
      <c r="M6739" s="245" t="str">
        <f t="shared" si="946"/>
        <v/>
      </c>
      <c r="N6739" s="244" t="str">
        <f t="shared" si="947"/>
        <v/>
      </c>
      <c r="O6739" s="244" t="str">
        <f t="shared" si="948"/>
        <v/>
      </c>
      <c r="P6739">
        <f>IF($I6739&lt;&gt;"",$I6739,IF($E6739="SGD",1,IF($E6739="USD",Settings!$B$22,IF($E6739="HKD",Settings!$B$23,1))))</f>
        <v>1</v>
      </c>
      <c r="Q6739">
        <f t="shared" si="949"/>
        <v>0</v>
      </c>
      <c r="R6739">
        <f t="shared" si="950"/>
        <v>0</v>
      </c>
      <c r="S6739" t="str">
        <f t="shared" si="951"/>
        <v/>
      </c>
      <c r="T6739" t="str">
        <f t="shared" si="952"/>
        <v/>
      </c>
      <c r="U6739" t="str">
        <f t="shared" si="953"/>
        <v/>
      </c>
    </row>
    <row r="6740" spans="12:21" ht="15" customHeight="1" x14ac:dyDescent="0.15">
      <c r="L6740" s="244" t="str">
        <f t="shared" si="945"/>
        <v/>
      </c>
      <c r="M6740" s="245" t="str">
        <f t="shared" si="946"/>
        <v/>
      </c>
      <c r="N6740" s="244" t="str">
        <f t="shared" si="947"/>
        <v/>
      </c>
      <c r="O6740" s="244" t="str">
        <f t="shared" si="948"/>
        <v/>
      </c>
      <c r="P6740">
        <f>IF($I6740&lt;&gt;"",$I6740,IF($E6740="SGD",1,IF($E6740="USD",Settings!$B$22,IF($E6740="HKD",Settings!$B$23,1))))</f>
        <v>1</v>
      </c>
      <c r="Q6740">
        <f t="shared" si="949"/>
        <v>0</v>
      </c>
      <c r="R6740">
        <f t="shared" si="950"/>
        <v>0</v>
      </c>
      <c r="S6740" t="str">
        <f t="shared" si="951"/>
        <v/>
      </c>
      <c r="T6740" t="str">
        <f t="shared" si="952"/>
        <v/>
      </c>
      <c r="U6740" t="str">
        <f t="shared" si="953"/>
        <v/>
      </c>
    </row>
    <row r="6741" spans="12:21" ht="15" customHeight="1" x14ac:dyDescent="0.15">
      <c r="L6741" s="244" t="str">
        <f t="shared" si="945"/>
        <v/>
      </c>
      <c r="M6741" s="245" t="str">
        <f t="shared" si="946"/>
        <v/>
      </c>
      <c r="N6741" s="244" t="str">
        <f t="shared" si="947"/>
        <v/>
      </c>
      <c r="O6741" s="244" t="str">
        <f t="shared" si="948"/>
        <v/>
      </c>
      <c r="P6741">
        <f>IF($I6741&lt;&gt;"",$I6741,IF($E6741="SGD",1,IF($E6741="USD",Settings!$B$22,IF($E6741="HKD",Settings!$B$23,1))))</f>
        <v>1</v>
      </c>
      <c r="Q6741">
        <f t="shared" si="949"/>
        <v>0</v>
      </c>
      <c r="R6741">
        <f t="shared" si="950"/>
        <v>0</v>
      </c>
      <c r="S6741" t="str">
        <f t="shared" si="951"/>
        <v/>
      </c>
      <c r="T6741" t="str">
        <f t="shared" si="952"/>
        <v/>
      </c>
      <c r="U6741" t="str">
        <f t="shared" si="953"/>
        <v/>
      </c>
    </row>
    <row r="6742" spans="12:21" ht="15" customHeight="1" x14ac:dyDescent="0.15">
      <c r="L6742" s="244" t="str">
        <f t="shared" si="945"/>
        <v/>
      </c>
      <c r="M6742" s="245" t="str">
        <f t="shared" si="946"/>
        <v/>
      </c>
      <c r="N6742" s="244" t="str">
        <f t="shared" si="947"/>
        <v/>
      </c>
      <c r="O6742" s="244" t="str">
        <f t="shared" si="948"/>
        <v/>
      </c>
      <c r="P6742">
        <f>IF($I6742&lt;&gt;"",$I6742,IF($E6742="SGD",1,IF($E6742="USD",Settings!$B$22,IF($E6742="HKD",Settings!$B$23,1))))</f>
        <v>1</v>
      </c>
      <c r="Q6742">
        <f t="shared" si="949"/>
        <v>0</v>
      </c>
      <c r="R6742">
        <f t="shared" si="950"/>
        <v>0</v>
      </c>
      <c r="S6742" t="str">
        <f t="shared" si="951"/>
        <v/>
      </c>
      <c r="T6742" t="str">
        <f t="shared" si="952"/>
        <v/>
      </c>
      <c r="U6742" t="str">
        <f t="shared" si="953"/>
        <v/>
      </c>
    </row>
    <row r="6743" spans="12:21" ht="15" customHeight="1" x14ac:dyDescent="0.15">
      <c r="L6743" s="244" t="str">
        <f t="shared" si="945"/>
        <v/>
      </c>
      <c r="M6743" s="245" t="str">
        <f t="shared" si="946"/>
        <v/>
      </c>
      <c r="N6743" s="244" t="str">
        <f t="shared" si="947"/>
        <v/>
      </c>
      <c r="O6743" s="244" t="str">
        <f t="shared" si="948"/>
        <v/>
      </c>
      <c r="P6743">
        <f>IF($I6743&lt;&gt;"",$I6743,IF($E6743="SGD",1,IF($E6743="USD",Settings!$B$22,IF($E6743="HKD",Settings!$B$23,1))))</f>
        <v>1</v>
      </c>
      <c r="Q6743">
        <f t="shared" si="949"/>
        <v>0</v>
      </c>
      <c r="R6743">
        <f t="shared" si="950"/>
        <v>0</v>
      </c>
      <c r="S6743" t="str">
        <f t="shared" si="951"/>
        <v/>
      </c>
      <c r="T6743" t="str">
        <f t="shared" si="952"/>
        <v/>
      </c>
      <c r="U6743" t="str">
        <f t="shared" si="953"/>
        <v/>
      </c>
    </row>
    <row r="6744" spans="12:21" ht="15" customHeight="1" x14ac:dyDescent="0.15">
      <c r="L6744" s="244" t="str">
        <f t="shared" si="945"/>
        <v/>
      </c>
      <c r="M6744" s="245" t="str">
        <f t="shared" si="946"/>
        <v/>
      </c>
      <c r="N6744" s="244" t="str">
        <f t="shared" si="947"/>
        <v/>
      </c>
      <c r="O6744" s="244" t="str">
        <f t="shared" si="948"/>
        <v/>
      </c>
      <c r="P6744">
        <f>IF($I6744&lt;&gt;"",$I6744,IF($E6744="SGD",1,IF($E6744="USD",Settings!$B$22,IF($E6744="HKD",Settings!$B$23,1))))</f>
        <v>1</v>
      </c>
      <c r="Q6744">
        <f t="shared" si="949"/>
        <v>0</v>
      </c>
      <c r="R6744">
        <f t="shared" si="950"/>
        <v>0</v>
      </c>
      <c r="S6744" t="str">
        <f t="shared" si="951"/>
        <v/>
      </c>
      <c r="T6744" t="str">
        <f t="shared" si="952"/>
        <v/>
      </c>
      <c r="U6744" t="str">
        <f t="shared" si="953"/>
        <v/>
      </c>
    </row>
    <row r="6745" spans="12:21" ht="15" customHeight="1" x14ac:dyDescent="0.15">
      <c r="L6745" s="244" t="str">
        <f t="shared" si="945"/>
        <v/>
      </c>
      <c r="M6745" s="245" t="str">
        <f t="shared" si="946"/>
        <v/>
      </c>
      <c r="N6745" s="244" t="str">
        <f t="shared" si="947"/>
        <v/>
      </c>
      <c r="O6745" s="244" t="str">
        <f t="shared" si="948"/>
        <v/>
      </c>
      <c r="P6745">
        <f>IF($I6745&lt;&gt;"",$I6745,IF($E6745="SGD",1,IF($E6745="USD",Settings!$B$22,IF($E6745="HKD",Settings!$B$23,1))))</f>
        <v>1</v>
      </c>
      <c r="Q6745">
        <f t="shared" si="949"/>
        <v>0</v>
      </c>
      <c r="R6745">
        <f t="shared" si="950"/>
        <v>0</v>
      </c>
      <c r="S6745" t="str">
        <f t="shared" si="951"/>
        <v/>
      </c>
      <c r="T6745" t="str">
        <f t="shared" si="952"/>
        <v/>
      </c>
      <c r="U6745" t="str">
        <f t="shared" si="953"/>
        <v/>
      </c>
    </row>
    <row r="6746" spans="12:21" ht="15" customHeight="1" x14ac:dyDescent="0.15">
      <c r="L6746" s="244" t="str">
        <f t="shared" si="945"/>
        <v/>
      </c>
      <c r="M6746" s="245" t="str">
        <f t="shared" si="946"/>
        <v/>
      </c>
      <c r="N6746" s="244" t="str">
        <f t="shared" si="947"/>
        <v/>
      </c>
      <c r="O6746" s="244" t="str">
        <f t="shared" si="948"/>
        <v/>
      </c>
      <c r="P6746">
        <f>IF($I6746&lt;&gt;"",$I6746,IF($E6746="SGD",1,IF($E6746="USD",Settings!$B$22,IF($E6746="HKD",Settings!$B$23,1))))</f>
        <v>1</v>
      </c>
      <c r="Q6746">
        <f t="shared" si="949"/>
        <v>0</v>
      </c>
      <c r="R6746">
        <f t="shared" si="950"/>
        <v>0</v>
      </c>
      <c r="S6746" t="str">
        <f t="shared" si="951"/>
        <v/>
      </c>
      <c r="T6746" t="str">
        <f t="shared" si="952"/>
        <v/>
      </c>
      <c r="U6746" t="str">
        <f t="shared" si="953"/>
        <v/>
      </c>
    </row>
    <row r="6747" spans="12:21" ht="15" customHeight="1" x14ac:dyDescent="0.15">
      <c r="L6747" s="244" t="str">
        <f t="shared" si="945"/>
        <v/>
      </c>
      <c r="M6747" s="245" t="str">
        <f t="shared" si="946"/>
        <v/>
      </c>
      <c r="N6747" s="244" t="str">
        <f t="shared" si="947"/>
        <v/>
      </c>
      <c r="O6747" s="244" t="str">
        <f t="shared" si="948"/>
        <v/>
      </c>
      <c r="P6747">
        <f>IF($I6747&lt;&gt;"",$I6747,IF($E6747="SGD",1,IF($E6747="USD",Settings!$B$22,IF($E6747="HKD",Settings!$B$23,1))))</f>
        <v>1</v>
      </c>
      <c r="Q6747">
        <f t="shared" si="949"/>
        <v>0</v>
      </c>
      <c r="R6747">
        <f t="shared" si="950"/>
        <v>0</v>
      </c>
      <c r="S6747" t="str">
        <f t="shared" si="951"/>
        <v/>
      </c>
      <c r="T6747" t="str">
        <f t="shared" si="952"/>
        <v/>
      </c>
      <c r="U6747" t="str">
        <f t="shared" si="953"/>
        <v/>
      </c>
    </row>
    <row r="6748" spans="12:21" ht="15" customHeight="1" x14ac:dyDescent="0.15">
      <c r="L6748" s="244" t="str">
        <f t="shared" si="945"/>
        <v/>
      </c>
      <c r="M6748" s="245" t="str">
        <f t="shared" si="946"/>
        <v/>
      </c>
      <c r="N6748" s="244" t="str">
        <f t="shared" si="947"/>
        <v/>
      </c>
      <c r="O6748" s="244" t="str">
        <f t="shared" si="948"/>
        <v/>
      </c>
      <c r="P6748">
        <f>IF($I6748&lt;&gt;"",$I6748,IF($E6748="SGD",1,IF($E6748="USD",Settings!$B$22,IF($E6748="HKD",Settings!$B$23,1))))</f>
        <v>1</v>
      </c>
      <c r="Q6748">
        <f t="shared" si="949"/>
        <v>0</v>
      </c>
      <c r="R6748">
        <f t="shared" si="950"/>
        <v>0</v>
      </c>
      <c r="S6748" t="str">
        <f t="shared" si="951"/>
        <v/>
      </c>
      <c r="T6748" t="str">
        <f t="shared" si="952"/>
        <v/>
      </c>
      <c r="U6748" t="str">
        <f t="shared" si="953"/>
        <v/>
      </c>
    </row>
    <row r="6749" spans="12:21" ht="15" customHeight="1" x14ac:dyDescent="0.15">
      <c r="L6749" s="244" t="str">
        <f t="shared" si="945"/>
        <v/>
      </c>
      <c r="M6749" s="245" t="str">
        <f t="shared" si="946"/>
        <v/>
      </c>
      <c r="N6749" s="244" t="str">
        <f t="shared" si="947"/>
        <v/>
      </c>
      <c r="O6749" s="244" t="str">
        <f t="shared" si="948"/>
        <v/>
      </c>
      <c r="P6749">
        <f>IF($I6749&lt;&gt;"",$I6749,IF($E6749="SGD",1,IF($E6749="USD",Settings!$B$22,IF($E6749="HKD",Settings!$B$23,1))))</f>
        <v>1</v>
      </c>
      <c r="Q6749">
        <f t="shared" si="949"/>
        <v>0</v>
      </c>
      <c r="R6749">
        <f t="shared" si="950"/>
        <v>0</v>
      </c>
      <c r="S6749" t="str">
        <f t="shared" si="951"/>
        <v/>
      </c>
      <c r="T6749" t="str">
        <f t="shared" si="952"/>
        <v/>
      </c>
      <c r="U6749" t="str">
        <f t="shared" si="953"/>
        <v/>
      </c>
    </row>
    <row r="6750" spans="12:21" ht="15" customHeight="1" x14ac:dyDescent="0.15">
      <c r="L6750" s="244" t="str">
        <f t="shared" si="945"/>
        <v/>
      </c>
      <c r="M6750" s="245" t="str">
        <f t="shared" si="946"/>
        <v/>
      </c>
      <c r="N6750" s="244" t="str">
        <f t="shared" si="947"/>
        <v/>
      </c>
      <c r="O6750" s="244" t="str">
        <f t="shared" si="948"/>
        <v/>
      </c>
      <c r="P6750">
        <f>IF($I6750&lt;&gt;"",$I6750,IF($E6750="SGD",1,IF($E6750="USD",Settings!$B$22,IF($E6750="HKD",Settings!$B$23,1))))</f>
        <v>1</v>
      </c>
      <c r="Q6750">
        <f t="shared" si="949"/>
        <v>0</v>
      </c>
      <c r="R6750">
        <f t="shared" si="950"/>
        <v>0</v>
      </c>
      <c r="S6750" t="str">
        <f t="shared" si="951"/>
        <v/>
      </c>
      <c r="T6750" t="str">
        <f t="shared" si="952"/>
        <v/>
      </c>
      <c r="U6750" t="str">
        <f t="shared" si="953"/>
        <v/>
      </c>
    </row>
    <row r="6751" spans="12:21" ht="15" customHeight="1" x14ac:dyDescent="0.15">
      <c r="L6751" s="244" t="str">
        <f t="shared" si="945"/>
        <v/>
      </c>
      <c r="M6751" s="245" t="str">
        <f t="shared" si="946"/>
        <v/>
      </c>
      <c r="N6751" s="244" t="str">
        <f t="shared" si="947"/>
        <v/>
      </c>
      <c r="O6751" s="244" t="str">
        <f t="shared" si="948"/>
        <v/>
      </c>
      <c r="P6751">
        <f>IF($I6751&lt;&gt;"",$I6751,IF($E6751="SGD",1,IF($E6751="USD",Settings!$B$22,IF($E6751="HKD",Settings!$B$23,1))))</f>
        <v>1</v>
      </c>
      <c r="Q6751">
        <f t="shared" si="949"/>
        <v>0</v>
      </c>
      <c r="R6751">
        <f t="shared" si="950"/>
        <v>0</v>
      </c>
      <c r="S6751" t="str">
        <f t="shared" si="951"/>
        <v/>
      </c>
      <c r="T6751" t="str">
        <f t="shared" si="952"/>
        <v/>
      </c>
      <c r="U6751" t="str">
        <f t="shared" si="953"/>
        <v/>
      </c>
    </row>
    <row r="6752" spans="12:21" ht="15" customHeight="1" x14ac:dyDescent="0.15">
      <c r="L6752" s="244" t="str">
        <f t="shared" si="945"/>
        <v/>
      </c>
      <c r="M6752" s="245" t="str">
        <f t="shared" si="946"/>
        <v/>
      </c>
      <c r="N6752" s="244" t="str">
        <f t="shared" si="947"/>
        <v/>
      </c>
      <c r="O6752" s="244" t="str">
        <f t="shared" si="948"/>
        <v/>
      </c>
      <c r="P6752">
        <f>IF($I6752&lt;&gt;"",$I6752,IF($E6752="SGD",1,IF($E6752="USD",Settings!$B$22,IF($E6752="HKD",Settings!$B$23,1))))</f>
        <v>1</v>
      </c>
      <c r="Q6752">
        <f t="shared" si="949"/>
        <v>0</v>
      </c>
      <c r="R6752">
        <f t="shared" si="950"/>
        <v>0</v>
      </c>
      <c r="S6752" t="str">
        <f t="shared" si="951"/>
        <v/>
      </c>
      <c r="T6752" t="str">
        <f t="shared" si="952"/>
        <v/>
      </c>
      <c r="U6752" t="str">
        <f t="shared" si="953"/>
        <v/>
      </c>
    </row>
    <row r="6753" spans="12:21" ht="15" customHeight="1" x14ac:dyDescent="0.15">
      <c r="L6753" s="244" t="str">
        <f t="shared" si="945"/>
        <v/>
      </c>
      <c r="M6753" s="245" t="str">
        <f t="shared" si="946"/>
        <v/>
      </c>
      <c r="N6753" s="244" t="str">
        <f t="shared" si="947"/>
        <v/>
      </c>
      <c r="O6753" s="244" t="str">
        <f t="shared" si="948"/>
        <v/>
      </c>
      <c r="P6753">
        <f>IF($I6753&lt;&gt;"",$I6753,IF($E6753="SGD",1,IF($E6753="USD",Settings!$B$22,IF($E6753="HKD",Settings!$B$23,1))))</f>
        <v>1</v>
      </c>
      <c r="Q6753">
        <f t="shared" si="949"/>
        <v>0</v>
      </c>
      <c r="R6753">
        <f t="shared" si="950"/>
        <v>0</v>
      </c>
      <c r="S6753" t="str">
        <f t="shared" si="951"/>
        <v/>
      </c>
      <c r="T6753" t="str">
        <f t="shared" si="952"/>
        <v/>
      </c>
      <c r="U6753" t="str">
        <f t="shared" si="953"/>
        <v/>
      </c>
    </row>
    <row r="6754" spans="12:21" ht="15" customHeight="1" x14ac:dyDescent="0.15">
      <c r="L6754" s="244" t="str">
        <f t="shared" si="945"/>
        <v/>
      </c>
      <c r="M6754" s="245" t="str">
        <f t="shared" si="946"/>
        <v/>
      </c>
      <c r="N6754" s="244" t="str">
        <f t="shared" si="947"/>
        <v/>
      </c>
      <c r="O6754" s="244" t="str">
        <f t="shared" si="948"/>
        <v/>
      </c>
      <c r="P6754">
        <f>IF($I6754&lt;&gt;"",$I6754,IF($E6754="SGD",1,IF($E6754="USD",Settings!$B$22,IF($E6754="HKD",Settings!$B$23,1))))</f>
        <v>1</v>
      </c>
      <c r="Q6754">
        <f t="shared" si="949"/>
        <v>0</v>
      </c>
      <c r="R6754">
        <f t="shared" si="950"/>
        <v>0</v>
      </c>
      <c r="S6754" t="str">
        <f t="shared" si="951"/>
        <v/>
      </c>
      <c r="T6754" t="str">
        <f t="shared" si="952"/>
        <v/>
      </c>
      <c r="U6754" t="str">
        <f t="shared" si="953"/>
        <v/>
      </c>
    </row>
    <row r="6755" spans="12:21" ht="15" customHeight="1" x14ac:dyDescent="0.15">
      <c r="L6755" s="244" t="str">
        <f t="shared" si="945"/>
        <v/>
      </c>
      <c r="M6755" s="245" t="str">
        <f t="shared" si="946"/>
        <v/>
      </c>
      <c r="N6755" s="244" t="str">
        <f t="shared" si="947"/>
        <v/>
      </c>
      <c r="O6755" s="244" t="str">
        <f t="shared" si="948"/>
        <v/>
      </c>
      <c r="P6755">
        <f>IF($I6755&lt;&gt;"",$I6755,IF($E6755="SGD",1,IF($E6755="USD",Settings!$B$22,IF($E6755="HKD",Settings!$B$23,1))))</f>
        <v>1</v>
      </c>
      <c r="Q6755">
        <f t="shared" si="949"/>
        <v>0</v>
      </c>
      <c r="R6755">
        <f t="shared" si="950"/>
        <v>0</v>
      </c>
      <c r="S6755" t="str">
        <f t="shared" si="951"/>
        <v/>
      </c>
      <c r="T6755" t="str">
        <f t="shared" si="952"/>
        <v/>
      </c>
      <c r="U6755" t="str">
        <f t="shared" si="953"/>
        <v/>
      </c>
    </row>
    <row r="6756" spans="12:21" ht="15" customHeight="1" x14ac:dyDescent="0.15">
      <c r="L6756" s="244" t="str">
        <f t="shared" si="945"/>
        <v/>
      </c>
      <c r="M6756" s="245" t="str">
        <f t="shared" si="946"/>
        <v/>
      </c>
      <c r="N6756" s="244" t="str">
        <f t="shared" si="947"/>
        <v/>
      </c>
      <c r="O6756" s="244" t="str">
        <f t="shared" si="948"/>
        <v/>
      </c>
      <c r="P6756">
        <f>IF($I6756&lt;&gt;"",$I6756,IF($E6756="SGD",1,IF($E6756="USD",Settings!$B$22,IF($E6756="HKD",Settings!$B$23,1))))</f>
        <v>1</v>
      </c>
      <c r="Q6756">
        <f t="shared" si="949"/>
        <v>0</v>
      </c>
      <c r="R6756">
        <f t="shared" si="950"/>
        <v>0</v>
      </c>
      <c r="S6756" t="str">
        <f t="shared" si="951"/>
        <v/>
      </c>
      <c r="T6756" t="str">
        <f t="shared" si="952"/>
        <v/>
      </c>
      <c r="U6756" t="str">
        <f t="shared" si="953"/>
        <v/>
      </c>
    </row>
    <row r="6757" spans="12:21" ht="15" customHeight="1" x14ac:dyDescent="0.15">
      <c r="L6757" s="244" t="str">
        <f t="shared" si="945"/>
        <v/>
      </c>
      <c r="M6757" s="245" t="str">
        <f t="shared" si="946"/>
        <v/>
      </c>
      <c r="N6757" s="244" t="str">
        <f t="shared" si="947"/>
        <v/>
      </c>
      <c r="O6757" s="244" t="str">
        <f t="shared" si="948"/>
        <v/>
      </c>
      <c r="P6757">
        <f>IF($I6757&lt;&gt;"",$I6757,IF($E6757="SGD",1,IF($E6757="USD",Settings!$B$22,IF($E6757="HKD",Settings!$B$23,1))))</f>
        <v>1</v>
      </c>
      <c r="Q6757">
        <f t="shared" si="949"/>
        <v>0</v>
      </c>
      <c r="R6757">
        <f t="shared" si="950"/>
        <v>0</v>
      </c>
      <c r="S6757" t="str">
        <f t="shared" si="951"/>
        <v/>
      </c>
      <c r="T6757" t="str">
        <f t="shared" si="952"/>
        <v/>
      </c>
      <c r="U6757" t="str">
        <f t="shared" si="953"/>
        <v/>
      </c>
    </row>
    <row r="6758" spans="12:21" ht="15" customHeight="1" x14ac:dyDescent="0.15">
      <c r="L6758" s="244" t="str">
        <f t="shared" si="945"/>
        <v/>
      </c>
      <c r="M6758" s="245" t="str">
        <f t="shared" si="946"/>
        <v/>
      </c>
      <c r="N6758" s="244" t="str">
        <f t="shared" si="947"/>
        <v/>
      </c>
      <c r="O6758" s="244" t="str">
        <f t="shared" si="948"/>
        <v/>
      </c>
      <c r="P6758">
        <f>IF($I6758&lt;&gt;"",$I6758,IF($E6758="SGD",1,IF($E6758="USD",Settings!$B$22,IF($E6758="HKD",Settings!$B$23,1))))</f>
        <v>1</v>
      </c>
      <c r="Q6758">
        <f t="shared" si="949"/>
        <v>0</v>
      </c>
      <c r="R6758">
        <f t="shared" si="950"/>
        <v>0</v>
      </c>
      <c r="S6758" t="str">
        <f t="shared" si="951"/>
        <v/>
      </c>
      <c r="T6758" t="str">
        <f t="shared" si="952"/>
        <v/>
      </c>
      <c r="U6758" t="str">
        <f t="shared" si="953"/>
        <v/>
      </c>
    </row>
    <row r="6759" spans="12:21" ht="15" customHeight="1" x14ac:dyDescent="0.15">
      <c r="L6759" s="244" t="str">
        <f t="shared" si="945"/>
        <v/>
      </c>
      <c r="M6759" s="245" t="str">
        <f t="shared" si="946"/>
        <v/>
      </c>
      <c r="N6759" s="244" t="str">
        <f t="shared" si="947"/>
        <v/>
      </c>
      <c r="O6759" s="244" t="str">
        <f t="shared" si="948"/>
        <v/>
      </c>
      <c r="P6759">
        <f>IF($I6759&lt;&gt;"",$I6759,IF($E6759="SGD",1,IF($E6759="USD",Settings!$B$22,IF($E6759="HKD",Settings!$B$23,1))))</f>
        <v>1</v>
      </c>
      <c r="Q6759">
        <f t="shared" si="949"/>
        <v>0</v>
      </c>
      <c r="R6759">
        <f t="shared" si="950"/>
        <v>0</v>
      </c>
      <c r="S6759" t="str">
        <f t="shared" si="951"/>
        <v/>
      </c>
      <c r="T6759" t="str">
        <f t="shared" si="952"/>
        <v/>
      </c>
      <c r="U6759" t="str">
        <f t="shared" si="953"/>
        <v/>
      </c>
    </row>
    <row r="6760" spans="12:21" ht="15" customHeight="1" x14ac:dyDescent="0.15">
      <c r="L6760" s="244" t="str">
        <f t="shared" si="945"/>
        <v/>
      </c>
      <c r="M6760" s="245" t="str">
        <f t="shared" si="946"/>
        <v/>
      </c>
      <c r="N6760" s="244" t="str">
        <f t="shared" si="947"/>
        <v/>
      </c>
      <c r="O6760" s="244" t="str">
        <f t="shared" si="948"/>
        <v/>
      </c>
      <c r="P6760">
        <f>IF($I6760&lt;&gt;"",$I6760,IF($E6760="SGD",1,IF($E6760="USD",Settings!$B$22,IF($E6760="HKD",Settings!$B$23,1))))</f>
        <v>1</v>
      </c>
      <c r="Q6760">
        <f t="shared" si="949"/>
        <v>0</v>
      </c>
      <c r="R6760">
        <f t="shared" si="950"/>
        <v>0</v>
      </c>
      <c r="S6760" t="str">
        <f t="shared" si="951"/>
        <v/>
      </c>
      <c r="T6760" t="str">
        <f t="shared" si="952"/>
        <v/>
      </c>
      <c r="U6760" t="str">
        <f t="shared" si="953"/>
        <v/>
      </c>
    </row>
    <row r="6761" spans="12:21" ht="15" customHeight="1" x14ac:dyDescent="0.15">
      <c r="L6761" s="244" t="str">
        <f t="shared" ref="L6761:L6824" si="954">IF(OR(B6761="",C6761="",E6761=""),"",B6761&amp;":"&amp;C6761&amp;":"&amp;E6761)</f>
        <v/>
      </c>
      <c r="M6761" s="245" t="str">
        <f t="shared" ref="M6761:M6824" si="955">IF(A6761="","",A6761*D6761)</f>
        <v/>
      </c>
      <c r="N6761" s="244" t="str">
        <f t="shared" ref="N6761:N6824" si="956">IF(A6761="","",IF(OR(A6761=1,A6761=0),J6761,0))</f>
        <v/>
      </c>
      <c r="O6761" s="244" t="str">
        <f t="shared" ref="O6761:O6824" si="957">IF(A6761="","",IF(A6761=-1,J6761,0))</f>
        <v/>
      </c>
      <c r="P6761">
        <f>IF($I6761&lt;&gt;"",$I6761,IF($E6761="SGD",1,IF($E6761="USD",Settings!$B$22,IF($E6761="HKD",Settings!$B$23,1))))</f>
        <v>1</v>
      </c>
      <c r="Q6761">
        <f t="shared" ref="Q6761:Q6824" si="958">IF($L6761="",0,($O6761-$N6761+IF($A6761=2,$J6761,0))*$P6761)</f>
        <v>0</v>
      </c>
      <c r="R6761">
        <f t="shared" ref="R6761:R6824" si="959">IF($L6761="",0,IF($A6761=2,$J6761*$P6761,0))</f>
        <v>0</v>
      </c>
      <c r="S6761" t="str">
        <f t="shared" si="951"/>
        <v/>
      </c>
      <c r="T6761" t="str">
        <f t="shared" si="952"/>
        <v/>
      </c>
      <c r="U6761" t="str">
        <f t="shared" si="953"/>
        <v/>
      </c>
    </row>
    <row r="6762" spans="12:21" ht="15" customHeight="1" x14ac:dyDescent="0.15">
      <c r="L6762" s="244" t="str">
        <f t="shared" si="954"/>
        <v/>
      </c>
      <c r="M6762" s="245" t="str">
        <f t="shared" si="955"/>
        <v/>
      </c>
      <c r="N6762" s="244" t="str">
        <f t="shared" si="956"/>
        <v/>
      </c>
      <c r="O6762" s="244" t="str">
        <f t="shared" si="957"/>
        <v/>
      </c>
      <c r="P6762">
        <f>IF($I6762&lt;&gt;"",$I6762,IF($E6762="SGD",1,IF($E6762="USD",Settings!$B$22,IF($E6762="HKD",Settings!$B$23,1))))</f>
        <v>1</v>
      </c>
      <c r="Q6762">
        <f t="shared" si="958"/>
        <v>0</v>
      </c>
      <c r="R6762">
        <f t="shared" si="959"/>
        <v>0</v>
      </c>
      <c r="S6762" t="str">
        <f t="shared" si="951"/>
        <v/>
      </c>
      <c r="T6762" t="str">
        <f t="shared" si="952"/>
        <v/>
      </c>
      <c r="U6762" t="str">
        <f t="shared" si="953"/>
        <v/>
      </c>
    </row>
    <row r="6763" spans="12:21" ht="15" customHeight="1" x14ac:dyDescent="0.15">
      <c r="L6763" s="244" t="str">
        <f t="shared" si="954"/>
        <v/>
      </c>
      <c r="M6763" s="245" t="str">
        <f t="shared" si="955"/>
        <v/>
      </c>
      <c r="N6763" s="244" t="str">
        <f t="shared" si="956"/>
        <v/>
      </c>
      <c r="O6763" s="244" t="str">
        <f t="shared" si="957"/>
        <v/>
      </c>
      <c r="P6763">
        <f>IF($I6763&lt;&gt;"",$I6763,IF($E6763="SGD",1,IF($E6763="USD",Settings!$B$22,IF($E6763="HKD",Settings!$B$23,1))))</f>
        <v>1</v>
      </c>
      <c r="Q6763">
        <f t="shared" si="958"/>
        <v>0</v>
      </c>
      <c r="R6763">
        <f t="shared" si="959"/>
        <v>0</v>
      </c>
      <c r="S6763" t="str">
        <f t="shared" si="951"/>
        <v/>
      </c>
      <c r="T6763" t="str">
        <f t="shared" si="952"/>
        <v/>
      </c>
      <c r="U6763" t="str">
        <f t="shared" si="953"/>
        <v/>
      </c>
    </row>
    <row r="6764" spans="12:21" ht="15" customHeight="1" x14ac:dyDescent="0.15">
      <c r="L6764" s="244" t="str">
        <f t="shared" si="954"/>
        <v/>
      </c>
      <c r="M6764" s="245" t="str">
        <f t="shared" si="955"/>
        <v/>
      </c>
      <c r="N6764" s="244" t="str">
        <f t="shared" si="956"/>
        <v/>
      </c>
      <c r="O6764" s="244" t="str">
        <f t="shared" si="957"/>
        <v/>
      </c>
      <c r="P6764">
        <f>IF($I6764&lt;&gt;"",$I6764,IF($E6764="SGD",1,IF($E6764="USD",Settings!$B$22,IF($E6764="HKD",Settings!$B$23,1))))</f>
        <v>1</v>
      </c>
      <c r="Q6764">
        <f t="shared" si="958"/>
        <v>0</v>
      </c>
      <c r="R6764">
        <f t="shared" si="959"/>
        <v>0</v>
      </c>
      <c r="S6764" t="str">
        <f t="shared" si="951"/>
        <v/>
      </c>
      <c r="T6764" t="str">
        <f t="shared" si="952"/>
        <v/>
      </c>
      <c r="U6764" t="str">
        <f t="shared" si="953"/>
        <v/>
      </c>
    </row>
    <row r="6765" spans="12:21" ht="15" customHeight="1" x14ac:dyDescent="0.15">
      <c r="L6765" s="244" t="str">
        <f t="shared" si="954"/>
        <v/>
      </c>
      <c r="M6765" s="245" t="str">
        <f t="shared" si="955"/>
        <v/>
      </c>
      <c r="N6765" s="244" t="str">
        <f t="shared" si="956"/>
        <v/>
      </c>
      <c r="O6765" s="244" t="str">
        <f t="shared" si="957"/>
        <v/>
      </c>
      <c r="P6765">
        <f>IF($I6765&lt;&gt;"",$I6765,IF($E6765="SGD",1,IF($E6765="USD",Settings!$B$22,IF($E6765="HKD",Settings!$B$23,1))))</f>
        <v>1</v>
      </c>
      <c r="Q6765">
        <f t="shared" si="958"/>
        <v>0</v>
      </c>
      <c r="R6765">
        <f t="shared" si="959"/>
        <v>0</v>
      </c>
      <c r="S6765" t="str">
        <f t="shared" si="951"/>
        <v/>
      </c>
      <c r="T6765" t="str">
        <f t="shared" si="952"/>
        <v/>
      </c>
      <c r="U6765" t="str">
        <f t="shared" si="953"/>
        <v/>
      </c>
    </row>
    <row r="6766" spans="12:21" ht="15" customHeight="1" x14ac:dyDescent="0.15">
      <c r="L6766" s="244" t="str">
        <f t="shared" si="954"/>
        <v/>
      </c>
      <c r="M6766" s="245" t="str">
        <f t="shared" si="955"/>
        <v/>
      </c>
      <c r="N6766" s="244" t="str">
        <f t="shared" si="956"/>
        <v/>
      </c>
      <c r="O6766" s="244" t="str">
        <f t="shared" si="957"/>
        <v/>
      </c>
      <c r="P6766">
        <f>IF($I6766&lt;&gt;"",$I6766,IF($E6766="SGD",1,IF($E6766="USD",Settings!$B$22,IF($E6766="HKD",Settings!$B$23,1))))</f>
        <v>1</v>
      </c>
      <c r="Q6766">
        <f t="shared" si="958"/>
        <v>0</v>
      </c>
      <c r="R6766">
        <f t="shared" si="959"/>
        <v>0</v>
      </c>
      <c r="S6766" t="str">
        <f t="shared" si="951"/>
        <v/>
      </c>
      <c r="T6766" t="str">
        <f t="shared" si="952"/>
        <v/>
      </c>
      <c r="U6766" t="str">
        <f t="shared" si="953"/>
        <v/>
      </c>
    </row>
    <row r="6767" spans="12:21" ht="15" customHeight="1" x14ac:dyDescent="0.15">
      <c r="L6767" s="244" t="str">
        <f t="shared" si="954"/>
        <v/>
      </c>
      <c r="M6767" s="245" t="str">
        <f t="shared" si="955"/>
        <v/>
      </c>
      <c r="N6767" s="244" t="str">
        <f t="shared" si="956"/>
        <v/>
      </c>
      <c r="O6767" s="244" t="str">
        <f t="shared" si="957"/>
        <v/>
      </c>
      <c r="P6767">
        <f>IF($I6767&lt;&gt;"",$I6767,IF($E6767="SGD",1,IF($E6767="USD",Settings!$B$22,IF($E6767="HKD",Settings!$B$23,1))))</f>
        <v>1</v>
      </c>
      <c r="Q6767">
        <f t="shared" si="958"/>
        <v>0</v>
      </c>
      <c r="R6767">
        <f t="shared" si="959"/>
        <v>0</v>
      </c>
      <c r="S6767" t="str">
        <f t="shared" si="951"/>
        <v/>
      </c>
      <c r="T6767" t="str">
        <f t="shared" si="952"/>
        <v/>
      </c>
      <c r="U6767" t="str">
        <f t="shared" si="953"/>
        <v/>
      </c>
    </row>
    <row r="6768" spans="12:21" ht="15" customHeight="1" x14ac:dyDescent="0.15">
      <c r="L6768" s="244" t="str">
        <f t="shared" si="954"/>
        <v/>
      </c>
      <c r="M6768" s="245" t="str">
        <f t="shared" si="955"/>
        <v/>
      </c>
      <c r="N6768" s="244" t="str">
        <f t="shared" si="956"/>
        <v/>
      </c>
      <c r="O6768" s="244" t="str">
        <f t="shared" si="957"/>
        <v/>
      </c>
      <c r="P6768">
        <f>IF($I6768&lt;&gt;"",$I6768,IF($E6768="SGD",1,IF($E6768="USD",Settings!$B$22,IF($E6768="HKD",Settings!$B$23,1))))</f>
        <v>1</v>
      </c>
      <c r="Q6768">
        <f t="shared" si="958"/>
        <v>0</v>
      </c>
      <c r="R6768">
        <f t="shared" si="959"/>
        <v>0</v>
      </c>
      <c r="S6768" t="str">
        <f t="shared" si="951"/>
        <v/>
      </c>
      <c r="T6768" t="str">
        <f t="shared" si="952"/>
        <v/>
      </c>
      <c r="U6768" t="str">
        <f t="shared" si="953"/>
        <v/>
      </c>
    </row>
    <row r="6769" spans="12:21" ht="15" customHeight="1" x14ac:dyDescent="0.15">
      <c r="L6769" s="244" t="str">
        <f t="shared" si="954"/>
        <v/>
      </c>
      <c r="M6769" s="245" t="str">
        <f t="shared" si="955"/>
        <v/>
      </c>
      <c r="N6769" s="244" t="str">
        <f t="shared" si="956"/>
        <v/>
      </c>
      <c r="O6769" s="244" t="str">
        <f t="shared" si="957"/>
        <v/>
      </c>
      <c r="P6769">
        <f>IF($I6769&lt;&gt;"",$I6769,IF($E6769="SGD",1,IF($E6769="USD",Settings!$B$22,IF($E6769="HKD",Settings!$B$23,1))))</f>
        <v>1</v>
      </c>
      <c r="Q6769">
        <f t="shared" si="958"/>
        <v>0</v>
      </c>
      <c r="R6769">
        <f t="shared" si="959"/>
        <v>0</v>
      </c>
      <c r="S6769" t="str">
        <f t="shared" si="951"/>
        <v/>
      </c>
      <c r="T6769" t="str">
        <f t="shared" si="952"/>
        <v/>
      </c>
      <c r="U6769" t="str">
        <f t="shared" si="953"/>
        <v/>
      </c>
    </row>
    <row r="6770" spans="12:21" ht="15" customHeight="1" x14ac:dyDescent="0.15">
      <c r="L6770" s="244" t="str">
        <f t="shared" si="954"/>
        <v/>
      </c>
      <c r="M6770" s="245" t="str">
        <f t="shared" si="955"/>
        <v/>
      </c>
      <c r="N6770" s="244" t="str">
        <f t="shared" si="956"/>
        <v/>
      </c>
      <c r="O6770" s="244" t="str">
        <f t="shared" si="957"/>
        <v/>
      </c>
      <c r="P6770">
        <f>IF($I6770&lt;&gt;"",$I6770,IF($E6770="SGD",1,IF($E6770="USD",Settings!$B$22,IF($E6770="HKD",Settings!$B$23,1))))</f>
        <v>1</v>
      </c>
      <c r="Q6770">
        <f t="shared" si="958"/>
        <v>0</v>
      </c>
      <c r="R6770">
        <f t="shared" si="959"/>
        <v>0</v>
      </c>
      <c r="S6770" t="str">
        <f t="shared" si="951"/>
        <v/>
      </c>
      <c r="T6770" t="str">
        <f t="shared" si="952"/>
        <v/>
      </c>
      <c r="U6770" t="str">
        <f t="shared" si="953"/>
        <v/>
      </c>
    </row>
    <row r="6771" spans="12:21" ht="15" customHeight="1" x14ac:dyDescent="0.15">
      <c r="L6771" s="244" t="str">
        <f t="shared" si="954"/>
        <v/>
      </c>
      <c r="M6771" s="245" t="str">
        <f t="shared" si="955"/>
        <v/>
      </c>
      <c r="N6771" s="244" t="str">
        <f t="shared" si="956"/>
        <v/>
      </c>
      <c r="O6771" s="244" t="str">
        <f t="shared" si="957"/>
        <v/>
      </c>
      <c r="P6771">
        <f>IF($I6771&lt;&gt;"",$I6771,IF($E6771="SGD",1,IF($E6771="USD",Settings!$B$22,IF($E6771="HKD",Settings!$B$23,1))))</f>
        <v>1</v>
      </c>
      <c r="Q6771">
        <f t="shared" si="958"/>
        <v>0</v>
      </c>
      <c r="R6771">
        <f t="shared" si="959"/>
        <v>0</v>
      </c>
      <c r="S6771" t="str">
        <f t="shared" si="951"/>
        <v/>
      </c>
      <c r="T6771" t="str">
        <f t="shared" si="952"/>
        <v/>
      </c>
      <c r="U6771" t="str">
        <f t="shared" si="953"/>
        <v/>
      </c>
    </row>
    <row r="6772" spans="12:21" ht="15" customHeight="1" x14ac:dyDescent="0.15">
      <c r="L6772" s="244" t="str">
        <f t="shared" si="954"/>
        <v/>
      </c>
      <c r="M6772" s="245" t="str">
        <f t="shared" si="955"/>
        <v/>
      </c>
      <c r="N6772" s="244" t="str">
        <f t="shared" si="956"/>
        <v/>
      </c>
      <c r="O6772" s="244" t="str">
        <f t="shared" si="957"/>
        <v/>
      </c>
      <c r="P6772">
        <f>IF($I6772&lt;&gt;"",$I6772,IF($E6772="SGD",1,IF($E6772="USD",Settings!$B$22,IF($E6772="HKD",Settings!$B$23,1))))</f>
        <v>1</v>
      </c>
      <c r="Q6772">
        <f t="shared" si="958"/>
        <v>0</v>
      </c>
      <c r="R6772">
        <f t="shared" si="959"/>
        <v>0</v>
      </c>
      <c r="S6772" t="str">
        <f t="shared" si="951"/>
        <v/>
      </c>
      <c r="T6772" t="str">
        <f t="shared" si="952"/>
        <v/>
      </c>
      <c r="U6772" t="str">
        <f t="shared" si="953"/>
        <v/>
      </c>
    </row>
    <row r="6773" spans="12:21" ht="15" customHeight="1" x14ac:dyDescent="0.15">
      <c r="L6773" s="244" t="str">
        <f t="shared" si="954"/>
        <v/>
      </c>
      <c r="M6773" s="245" t="str">
        <f t="shared" si="955"/>
        <v/>
      </c>
      <c r="N6773" s="244" t="str">
        <f t="shared" si="956"/>
        <v/>
      </c>
      <c r="O6773" s="244" t="str">
        <f t="shared" si="957"/>
        <v/>
      </c>
      <c r="P6773">
        <f>IF($I6773&lt;&gt;"",$I6773,IF($E6773="SGD",1,IF($E6773="USD",Settings!$B$22,IF($E6773="HKD",Settings!$B$23,1))))</f>
        <v>1</v>
      </c>
      <c r="Q6773">
        <f t="shared" si="958"/>
        <v>0</v>
      </c>
      <c r="R6773">
        <f t="shared" si="959"/>
        <v>0</v>
      </c>
      <c r="S6773" t="str">
        <f t="shared" si="951"/>
        <v/>
      </c>
      <c r="T6773" t="str">
        <f t="shared" si="952"/>
        <v/>
      </c>
      <c r="U6773" t="str">
        <f t="shared" si="953"/>
        <v/>
      </c>
    </row>
    <row r="6774" spans="12:21" ht="15" customHeight="1" x14ac:dyDescent="0.15">
      <c r="L6774" s="244" t="str">
        <f t="shared" si="954"/>
        <v/>
      </c>
      <c r="M6774" s="245" t="str">
        <f t="shared" si="955"/>
        <v/>
      </c>
      <c r="N6774" s="244" t="str">
        <f t="shared" si="956"/>
        <v/>
      </c>
      <c r="O6774" s="244" t="str">
        <f t="shared" si="957"/>
        <v/>
      </c>
      <c r="P6774">
        <f>IF($I6774&lt;&gt;"",$I6774,IF($E6774="SGD",1,IF($E6774="USD",Settings!$B$22,IF($E6774="HKD",Settings!$B$23,1))))</f>
        <v>1</v>
      </c>
      <c r="Q6774">
        <f t="shared" si="958"/>
        <v>0</v>
      </c>
      <c r="R6774">
        <f t="shared" si="959"/>
        <v>0</v>
      </c>
      <c r="S6774" t="str">
        <f t="shared" si="951"/>
        <v/>
      </c>
      <c r="T6774" t="str">
        <f t="shared" si="952"/>
        <v/>
      </c>
      <c r="U6774" t="str">
        <f t="shared" si="953"/>
        <v/>
      </c>
    </row>
    <row r="6775" spans="12:21" ht="15" customHeight="1" x14ac:dyDescent="0.15">
      <c r="L6775" s="244" t="str">
        <f t="shared" si="954"/>
        <v/>
      </c>
      <c r="M6775" s="245" t="str">
        <f t="shared" si="955"/>
        <v/>
      </c>
      <c r="N6775" s="244" t="str">
        <f t="shared" si="956"/>
        <v/>
      </c>
      <c r="O6775" s="244" t="str">
        <f t="shared" si="957"/>
        <v/>
      </c>
      <c r="P6775">
        <f>IF($I6775&lt;&gt;"",$I6775,IF($E6775="SGD",1,IF($E6775="USD",Settings!$B$22,IF($E6775="HKD",Settings!$B$23,1))))</f>
        <v>1</v>
      </c>
      <c r="Q6775">
        <f t="shared" si="958"/>
        <v>0</v>
      </c>
      <c r="R6775">
        <f t="shared" si="959"/>
        <v>0</v>
      </c>
      <c r="S6775" t="str">
        <f t="shared" si="951"/>
        <v/>
      </c>
      <c r="T6775" t="str">
        <f t="shared" si="952"/>
        <v/>
      </c>
      <c r="U6775" t="str">
        <f t="shared" si="953"/>
        <v/>
      </c>
    </row>
    <row r="6776" spans="12:21" ht="15" customHeight="1" x14ac:dyDescent="0.15">
      <c r="L6776" s="244" t="str">
        <f t="shared" si="954"/>
        <v/>
      </c>
      <c r="M6776" s="245" t="str">
        <f t="shared" si="955"/>
        <v/>
      </c>
      <c r="N6776" s="244" t="str">
        <f t="shared" si="956"/>
        <v/>
      </c>
      <c r="O6776" s="244" t="str">
        <f t="shared" si="957"/>
        <v/>
      </c>
      <c r="P6776">
        <f>IF($I6776&lt;&gt;"",$I6776,IF($E6776="SGD",1,IF($E6776="USD",Settings!$B$22,IF($E6776="HKD",Settings!$B$23,1))))</f>
        <v>1</v>
      </c>
      <c r="Q6776">
        <f t="shared" si="958"/>
        <v>0</v>
      </c>
      <c r="R6776">
        <f t="shared" si="959"/>
        <v>0</v>
      </c>
      <c r="S6776" t="str">
        <f t="shared" si="951"/>
        <v/>
      </c>
      <c r="T6776" t="str">
        <f t="shared" si="952"/>
        <v/>
      </c>
      <c r="U6776" t="str">
        <f t="shared" si="953"/>
        <v/>
      </c>
    </row>
    <row r="6777" spans="12:21" ht="15" customHeight="1" x14ac:dyDescent="0.15">
      <c r="L6777" s="244" t="str">
        <f t="shared" si="954"/>
        <v/>
      </c>
      <c r="M6777" s="245" t="str">
        <f t="shared" si="955"/>
        <v/>
      </c>
      <c r="N6777" s="244" t="str">
        <f t="shared" si="956"/>
        <v/>
      </c>
      <c r="O6777" s="244" t="str">
        <f t="shared" si="957"/>
        <v/>
      </c>
      <c r="P6777">
        <f>IF($I6777&lt;&gt;"",$I6777,IF($E6777="SGD",1,IF($E6777="USD",Settings!$B$22,IF($E6777="HKD",Settings!$B$23,1))))</f>
        <v>1</v>
      </c>
      <c r="Q6777">
        <f t="shared" si="958"/>
        <v>0</v>
      </c>
      <c r="R6777">
        <f t="shared" si="959"/>
        <v>0</v>
      </c>
      <c r="S6777" t="str">
        <f t="shared" si="951"/>
        <v/>
      </c>
      <c r="T6777" t="str">
        <f t="shared" si="952"/>
        <v/>
      </c>
      <c r="U6777" t="str">
        <f t="shared" si="953"/>
        <v/>
      </c>
    </row>
    <row r="6778" spans="12:21" ht="15" customHeight="1" x14ac:dyDescent="0.15">
      <c r="L6778" s="244" t="str">
        <f t="shared" si="954"/>
        <v/>
      </c>
      <c r="M6778" s="245" t="str">
        <f t="shared" si="955"/>
        <v/>
      </c>
      <c r="N6778" s="244" t="str">
        <f t="shared" si="956"/>
        <v/>
      </c>
      <c r="O6778" s="244" t="str">
        <f t="shared" si="957"/>
        <v/>
      </c>
      <c r="P6778">
        <f>IF($I6778&lt;&gt;"",$I6778,IF($E6778="SGD",1,IF($E6778="USD",Settings!$B$22,IF($E6778="HKD",Settings!$B$23,1))))</f>
        <v>1</v>
      </c>
      <c r="Q6778">
        <f t="shared" si="958"/>
        <v>0</v>
      </c>
      <c r="R6778">
        <f t="shared" si="959"/>
        <v>0</v>
      </c>
      <c r="S6778" t="str">
        <f t="shared" si="951"/>
        <v/>
      </c>
      <c r="T6778" t="str">
        <f t="shared" si="952"/>
        <v/>
      </c>
      <c r="U6778" t="str">
        <f t="shared" si="953"/>
        <v/>
      </c>
    </row>
    <row r="6779" spans="12:21" ht="15" customHeight="1" x14ac:dyDescent="0.15">
      <c r="L6779" s="244" t="str">
        <f t="shared" si="954"/>
        <v/>
      </c>
      <c r="M6779" s="245" t="str">
        <f t="shared" si="955"/>
        <v/>
      </c>
      <c r="N6779" s="244" t="str">
        <f t="shared" si="956"/>
        <v/>
      </c>
      <c r="O6779" s="244" t="str">
        <f t="shared" si="957"/>
        <v/>
      </c>
      <c r="P6779">
        <f>IF($I6779&lt;&gt;"",$I6779,IF($E6779="SGD",1,IF($E6779="USD",Settings!$B$22,IF($E6779="HKD",Settings!$B$23,1))))</f>
        <v>1</v>
      </c>
      <c r="Q6779">
        <f t="shared" si="958"/>
        <v>0</v>
      </c>
      <c r="R6779">
        <f t="shared" si="959"/>
        <v>0</v>
      </c>
      <c r="S6779" t="str">
        <f t="shared" si="951"/>
        <v/>
      </c>
      <c r="T6779" t="str">
        <f t="shared" si="952"/>
        <v/>
      </c>
      <c r="U6779" t="str">
        <f t="shared" si="953"/>
        <v/>
      </c>
    </row>
    <row r="6780" spans="12:21" ht="15" customHeight="1" x14ac:dyDescent="0.15">
      <c r="L6780" s="244" t="str">
        <f t="shared" si="954"/>
        <v/>
      </c>
      <c r="M6780" s="245" t="str">
        <f t="shared" si="955"/>
        <v/>
      </c>
      <c r="N6780" s="244" t="str">
        <f t="shared" si="956"/>
        <v/>
      </c>
      <c r="O6780" s="244" t="str">
        <f t="shared" si="957"/>
        <v/>
      </c>
      <c r="P6780">
        <f>IF($I6780&lt;&gt;"",$I6780,IF($E6780="SGD",1,IF($E6780="USD",Settings!$B$22,IF($E6780="HKD",Settings!$B$23,1))))</f>
        <v>1</v>
      </c>
      <c r="Q6780">
        <f t="shared" si="958"/>
        <v>0</v>
      </c>
      <c r="R6780">
        <f t="shared" si="959"/>
        <v>0</v>
      </c>
      <c r="S6780" t="str">
        <f t="shared" si="951"/>
        <v/>
      </c>
      <c r="T6780" t="str">
        <f t="shared" si="952"/>
        <v/>
      </c>
      <c r="U6780" t="str">
        <f t="shared" si="953"/>
        <v/>
      </c>
    </row>
    <row r="6781" spans="12:21" ht="15" customHeight="1" x14ac:dyDescent="0.15">
      <c r="L6781" s="244" t="str">
        <f t="shared" si="954"/>
        <v/>
      </c>
      <c r="M6781" s="245" t="str">
        <f t="shared" si="955"/>
        <v/>
      </c>
      <c r="N6781" s="244" t="str">
        <f t="shared" si="956"/>
        <v/>
      </c>
      <c r="O6781" s="244" t="str">
        <f t="shared" si="957"/>
        <v/>
      </c>
      <c r="P6781">
        <f>IF($I6781&lt;&gt;"",$I6781,IF($E6781="SGD",1,IF($E6781="USD",Settings!$B$22,IF($E6781="HKD",Settings!$B$23,1))))</f>
        <v>1</v>
      </c>
      <c r="Q6781">
        <f t="shared" si="958"/>
        <v>0</v>
      </c>
      <c r="R6781">
        <f t="shared" si="959"/>
        <v>0</v>
      </c>
      <c r="S6781" t="str">
        <f t="shared" si="951"/>
        <v/>
      </c>
      <c r="T6781" t="str">
        <f t="shared" si="952"/>
        <v/>
      </c>
      <c r="U6781" t="str">
        <f t="shared" si="953"/>
        <v/>
      </c>
    </row>
    <row r="6782" spans="12:21" ht="15" customHeight="1" x14ac:dyDescent="0.15">
      <c r="L6782" s="244" t="str">
        <f t="shared" si="954"/>
        <v/>
      </c>
      <c r="M6782" s="245" t="str">
        <f t="shared" si="955"/>
        <v/>
      </c>
      <c r="N6782" s="244" t="str">
        <f t="shared" si="956"/>
        <v/>
      </c>
      <c r="O6782" s="244" t="str">
        <f t="shared" si="957"/>
        <v/>
      </c>
      <c r="P6782">
        <f>IF($I6782&lt;&gt;"",$I6782,IF($E6782="SGD",1,IF($E6782="USD",Settings!$B$22,IF($E6782="HKD",Settings!$B$23,1))))</f>
        <v>1</v>
      </c>
      <c r="Q6782">
        <f t="shared" si="958"/>
        <v>0</v>
      </c>
      <c r="R6782">
        <f t="shared" si="959"/>
        <v>0</v>
      </c>
      <c r="S6782" t="str">
        <f t="shared" si="951"/>
        <v/>
      </c>
      <c r="T6782" t="str">
        <f t="shared" si="952"/>
        <v/>
      </c>
      <c r="U6782" t="str">
        <f t="shared" si="953"/>
        <v/>
      </c>
    </row>
    <row r="6783" spans="12:21" ht="15" customHeight="1" x14ac:dyDescent="0.15">
      <c r="L6783" s="244" t="str">
        <f t="shared" si="954"/>
        <v/>
      </c>
      <c r="M6783" s="245" t="str">
        <f t="shared" si="955"/>
        <v/>
      </c>
      <c r="N6783" s="244" t="str">
        <f t="shared" si="956"/>
        <v/>
      </c>
      <c r="O6783" s="244" t="str">
        <f t="shared" si="957"/>
        <v/>
      </c>
      <c r="P6783">
        <f>IF($I6783&lt;&gt;"",$I6783,IF($E6783="SGD",1,IF($E6783="USD",Settings!$B$22,IF($E6783="HKD",Settings!$B$23,1))))</f>
        <v>1</v>
      </c>
      <c r="Q6783">
        <f t="shared" si="958"/>
        <v>0</v>
      </c>
      <c r="R6783">
        <f t="shared" si="959"/>
        <v>0</v>
      </c>
      <c r="S6783" t="str">
        <f t="shared" si="951"/>
        <v/>
      </c>
      <c r="T6783" t="str">
        <f t="shared" si="952"/>
        <v/>
      </c>
      <c r="U6783" t="str">
        <f t="shared" si="953"/>
        <v/>
      </c>
    </row>
    <row r="6784" spans="12:21" ht="15" customHeight="1" x14ac:dyDescent="0.15">
      <c r="L6784" s="244" t="str">
        <f t="shared" si="954"/>
        <v/>
      </c>
      <c r="M6784" s="245" t="str">
        <f t="shared" si="955"/>
        <v/>
      </c>
      <c r="N6784" s="244" t="str">
        <f t="shared" si="956"/>
        <v/>
      </c>
      <c r="O6784" s="244" t="str">
        <f t="shared" si="957"/>
        <v/>
      </c>
      <c r="P6784">
        <f>IF($I6784&lt;&gt;"",$I6784,IF($E6784="SGD",1,IF($E6784="USD",Settings!$B$22,IF($E6784="HKD",Settings!$B$23,1))))</f>
        <v>1</v>
      </c>
      <c r="Q6784">
        <f t="shared" si="958"/>
        <v>0</v>
      </c>
      <c r="R6784">
        <f t="shared" si="959"/>
        <v>0</v>
      </c>
      <c r="S6784" t="str">
        <f t="shared" si="951"/>
        <v/>
      </c>
      <c r="T6784" t="str">
        <f t="shared" si="952"/>
        <v/>
      </c>
      <c r="U6784" t="str">
        <f t="shared" si="953"/>
        <v/>
      </c>
    </row>
    <row r="6785" spans="12:21" ht="15" customHeight="1" x14ac:dyDescent="0.15">
      <c r="L6785" s="244" t="str">
        <f t="shared" si="954"/>
        <v/>
      </c>
      <c r="M6785" s="245" t="str">
        <f t="shared" si="955"/>
        <v/>
      </c>
      <c r="N6785" s="244" t="str">
        <f t="shared" si="956"/>
        <v/>
      </c>
      <c r="O6785" s="244" t="str">
        <f t="shared" si="957"/>
        <v/>
      </c>
      <c r="P6785">
        <f>IF($I6785&lt;&gt;"",$I6785,IF($E6785="SGD",1,IF($E6785="USD",Settings!$B$22,IF($E6785="HKD",Settings!$B$23,1))))</f>
        <v>1</v>
      </c>
      <c r="Q6785">
        <f t="shared" si="958"/>
        <v>0</v>
      </c>
      <c r="R6785">
        <f t="shared" si="959"/>
        <v>0</v>
      </c>
      <c r="S6785" t="str">
        <f t="shared" si="951"/>
        <v/>
      </c>
      <c r="T6785" t="str">
        <f t="shared" si="952"/>
        <v/>
      </c>
      <c r="U6785" t="str">
        <f t="shared" si="953"/>
        <v/>
      </c>
    </row>
    <row r="6786" spans="12:21" ht="15" customHeight="1" x14ac:dyDescent="0.15">
      <c r="L6786" s="244" t="str">
        <f t="shared" si="954"/>
        <v/>
      </c>
      <c r="M6786" s="245" t="str">
        <f t="shared" si="955"/>
        <v/>
      </c>
      <c r="N6786" s="244" t="str">
        <f t="shared" si="956"/>
        <v/>
      </c>
      <c r="O6786" s="244" t="str">
        <f t="shared" si="957"/>
        <v/>
      </c>
      <c r="P6786">
        <f>IF($I6786&lt;&gt;"",$I6786,IF($E6786="SGD",1,IF($E6786="USD",Settings!$B$22,IF($E6786="HKD",Settings!$B$23,1))))</f>
        <v>1</v>
      </c>
      <c r="Q6786">
        <f t="shared" si="958"/>
        <v>0</v>
      </c>
      <c r="R6786">
        <f t="shared" si="959"/>
        <v>0</v>
      </c>
      <c r="S6786" t="str">
        <f t="shared" ref="S6786:S6849" si="960">IF(L6786="","",SUMIFS($M:$M,$L:$L,L6786,$T:$T,"&lt;="&amp;T6786))</f>
        <v/>
      </c>
      <c r="T6786" t="str">
        <f t="shared" ref="T6786:T6849" si="961">IF(L6786="","",INT(G6786)*100000+ROW())</f>
        <v/>
      </c>
      <c r="U6786" t="str">
        <f t="shared" ref="U6786:U6849" si="962">IF(L6786="","",IF(AND(COUNTIFS($L:$L,L6786,$S:$S,"&gt;-0.000001",$S:$S,"&lt;0.000001",$T:$T,"&gt;"&amp;T6786)=0,ABS(S6786)&gt;0.000001),1,0))</f>
        <v/>
      </c>
    </row>
    <row r="6787" spans="12:21" ht="15" customHeight="1" x14ac:dyDescent="0.15">
      <c r="L6787" s="244" t="str">
        <f t="shared" si="954"/>
        <v/>
      </c>
      <c r="M6787" s="245" t="str">
        <f t="shared" si="955"/>
        <v/>
      </c>
      <c r="N6787" s="244" t="str">
        <f t="shared" si="956"/>
        <v/>
      </c>
      <c r="O6787" s="244" t="str">
        <f t="shared" si="957"/>
        <v/>
      </c>
      <c r="P6787">
        <f>IF($I6787&lt;&gt;"",$I6787,IF($E6787="SGD",1,IF($E6787="USD",Settings!$B$22,IF($E6787="HKD",Settings!$B$23,1))))</f>
        <v>1</v>
      </c>
      <c r="Q6787">
        <f t="shared" si="958"/>
        <v>0</v>
      </c>
      <c r="R6787">
        <f t="shared" si="959"/>
        <v>0</v>
      </c>
      <c r="S6787" t="str">
        <f t="shared" si="960"/>
        <v/>
      </c>
      <c r="T6787" t="str">
        <f t="shared" si="961"/>
        <v/>
      </c>
      <c r="U6787" t="str">
        <f t="shared" si="962"/>
        <v/>
      </c>
    </row>
    <row r="6788" spans="12:21" ht="15" customHeight="1" x14ac:dyDescent="0.15">
      <c r="L6788" s="244" t="str">
        <f t="shared" si="954"/>
        <v/>
      </c>
      <c r="M6788" s="245" t="str">
        <f t="shared" si="955"/>
        <v/>
      </c>
      <c r="N6788" s="244" t="str">
        <f t="shared" si="956"/>
        <v/>
      </c>
      <c r="O6788" s="244" t="str">
        <f t="shared" si="957"/>
        <v/>
      </c>
      <c r="P6788">
        <f>IF($I6788&lt;&gt;"",$I6788,IF($E6788="SGD",1,IF($E6788="USD",Settings!$B$22,IF($E6788="HKD",Settings!$B$23,1))))</f>
        <v>1</v>
      </c>
      <c r="Q6788">
        <f t="shared" si="958"/>
        <v>0</v>
      </c>
      <c r="R6788">
        <f t="shared" si="959"/>
        <v>0</v>
      </c>
      <c r="S6788" t="str">
        <f t="shared" si="960"/>
        <v/>
      </c>
      <c r="T6788" t="str">
        <f t="shared" si="961"/>
        <v/>
      </c>
      <c r="U6788" t="str">
        <f t="shared" si="962"/>
        <v/>
      </c>
    </row>
    <row r="6789" spans="12:21" ht="15" customHeight="1" x14ac:dyDescent="0.15">
      <c r="L6789" s="244" t="str">
        <f t="shared" si="954"/>
        <v/>
      </c>
      <c r="M6789" s="245" t="str">
        <f t="shared" si="955"/>
        <v/>
      </c>
      <c r="N6789" s="244" t="str">
        <f t="shared" si="956"/>
        <v/>
      </c>
      <c r="O6789" s="244" t="str">
        <f t="shared" si="957"/>
        <v/>
      </c>
      <c r="P6789">
        <f>IF($I6789&lt;&gt;"",$I6789,IF($E6789="SGD",1,IF($E6789="USD",Settings!$B$22,IF($E6789="HKD",Settings!$B$23,1))))</f>
        <v>1</v>
      </c>
      <c r="Q6789">
        <f t="shared" si="958"/>
        <v>0</v>
      </c>
      <c r="R6789">
        <f t="shared" si="959"/>
        <v>0</v>
      </c>
      <c r="S6789" t="str">
        <f t="shared" si="960"/>
        <v/>
      </c>
      <c r="T6789" t="str">
        <f t="shared" si="961"/>
        <v/>
      </c>
      <c r="U6789" t="str">
        <f t="shared" si="962"/>
        <v/>
      </c>
    </row>
    <row r="6790" spans="12:21" ht="15" customHeight="1" x14ac:dyDescent="0.15">
      <c r="L6790" s="244" t="str">
        <f t="shared" si="954"/>
        <v/>
      </c>
      <c r="M6790" s="245" t="str">
        <f t="shared" si="955"/>
        <v/>
      </c>
      <c r="N6790" s="244" t="str">
        <f t="shared" si="956"/>
        <v/>
      </c>
      <c r="O6790" s="244" t="str">
        <f t="shared" si="957"/>
        <v/>
      </c>
      <c r="P6790">
        <f>IF($I6790&lt;&gt;"",$I6790,IF($E6790="SGD",1,IF($E6790="USD",Settings!$B$22,IF($E6790="HKD",Settings!$B$23,1))))</f>
        <v>1</v>
      </c>
      <c r="Q6790">
        <f t="shared" si="958"/>
        <v>0</v>
      </c>
      <c r="R6790">
        <f t="shared" si="959"/>
        <v>0</v>
      </c>
      <c r="S6790" t="str">
        <f t="shared" si="960"/>
        <v/>
      </c>
      <c r="T6790" t="str">
        <f t="shared" si="961"/>
        <v/>
      </c>
      <c r="U6790" t="str">
        <f t="shared" si="962"/>
        <v/>
      </c>
    </row>
    <row r="6791" spans="12:21" ht="15" customHeight="1" x14ac:dyDescent="0.15">
      <c r="L6791" s="244" t="str">
        <f t="shared" si="954"/>
        <v/>
      </c>
      <c r="M6791" s="245" t="str">
        <f t="shared" si="955"/>
        <v/>
      </c>
      <c r="N6791" s="244" t="str">
        <f t="shared" si="956"/>
        <v/>
      </c>
      <c r="O6791" s="244" t="str">
        <f t="shared" si="957"/>
        <v/>
      </c>
      <c r="P6791">
        <f>IF($I6791&lt;&gt;"",$I6791,IF($E6791="SGD",1,IF($E6791="USD",Settings!$B$22,IF($E6791="HKD",Settings!$B$23,1))))</f>
        <v>1</v>
      </c>
      <c r="Q6791">
        <f t="shared" si="958"/>
        <v>0</v>
      </c>
      <c r="R6791">
        <f t="shared" si="959"/>
        <v>0</v>
      </c>
      <c r="S6791" t="str">
        <f t="shared" si="960"/>
        <v/>
      </c>
      <c r="T6791" t="str">
        <f t="shared" si="961"/>
        <v/>
      </c>
      <c r="U6791" t="str">
        <f t="shared" si="962"/>
        <v/>
      </c>
    </row>
    <row r="6792" spans="12:21" ht="15" customHeight="1" x14ac:dyDescent="0.15">
      <c r="L6792" s="244" t="str">
        <f t="shared" si="954"/>
        <v/>
      </c>
      <c r="M6792" s="245" t="str">
        <f t="shared" si="955"/>
        <v/>
      </c>
      <c r="N6792" s="244" t="str">
        <f t="shared" si="956"/>
        <v/>
      </c>
      <c r="O6792" s="244" t="str">
        <f t="shared" si="957"/>
        <v/>
      </c>
      <c r="P6792">
        <f>IF($I6792&lt;&gt;"",$I6792,IF($E6792="SGD",1,IF($E6792="USD",Settings!$B$22,IF($E6792="HKD",Settings!$B$23,1))))</f>
        <v>1</v>
      </c>
      <c r="Q6792">
        <f t="shared" si="958"/>
        <v>0</v>
      </c>
      <c r="R6792">
        <f t="shared" si="959"/>
        <v>0</v>
      </c>
      <c r="S6792" t="str">
        <f t="shared" si="960"/>
        <v/>
      </c>
      <c r="T6792" t="str">
        <f t="shared" si="961"/>
        <v/>
      </c>
      <c r="U6792" t="str">
        <f t="shared" si="962"/>
        <v/>
      </c>
    </row>
    <row r="6793" spans="12:21" ht="15" customHeight="1" x14ac:dyDescent="0.15">
      <c r="L6793" s="244" t="str">
        <f t="shared" si="954"/>
        <v/>
      </c>
      <c r="M6793" s="245" t="str">
        <f t="shared" si="955"/>
        <v/>
      </c>
      <c r="N6793" s="244" t="str">
        <f t="shared" si="956"/>
        <v/>
      </c>
      <c r="O6793" s="244" t="str">
        <f t="shared" si="957"/>
        <v/>
      </c>
      <c r="P6793">
        <f>IF($I6793&lt;&gt;"",$I6793,IF($E6793="SGD",1,IF($E6793="USD",Settings!$B$22,IF($E6793="HKD",Settings!$B$23,1))))</f>
        <v>1</v>
      </c>
      <c r="Q6793">
        <f t="shared" si="958"/>
        <v>0</v>
      </c>
      <c r="R6793">
        <f t="shared" si="959"/>
        <v>0</v>
      </c>
      <c r="S6793" t="str">
        <f t="shared" si="960"/>
        <v/>
      </c>
      <c r="T6793" t="str">
        <f t="shared" si="961"/>
        <v/>
      </c>
      <c r="U6793" t="str">
        <f t="shared" si="962"/>
        <v/>
      </c>
    </row>
    <row r="6794" spans="12:21" ht="15" customHeight="1" x14ac:dyDescent="0.15">
      <c r="L6794" s="244" t="str">
        <f t="shared" si="954"/>
        <v/>
      </c>
      <c r="M6794" s="245" t="str">
        <f t="shared" si="955"/>
        <v/>
      </c>
      <c r="N6794" s="244" t="str">
        <f t="shared" si="956"/>
        <v/>
      </c>
      <c r="O6794" s="244" t="str">
        <f t="shared" si="957"/>
        <v/>
      </c>
      <c r="P6794">
        <f>IF($I6794&lt;&gt;"",$I6794,IF($E6794="SGD",1,IF($E6794="USD",Settings!$B$22,IF($E6794="HKD",Settings!$B$23,1))))</f>
        <v>1</v>
      </c>
      <c r="Q6794">
        <f t="shared" si="958"/>
        <v>0</v>
      </c>
      <c r="R6794">
        <f t="shared" si="959"/>
        <v>0</v>
      </c>
      <c r="S6794" t="str">
        <f t="shared" si="960"/>
        <v/>
      </c>
      <c r="T6794" t="str">
        <f t="shared" si="961"/>
        <v/>
      </c>
      <c r="U6794" t="str">
        <f t="shared" si="962"/>
        <v/>
      </c>
    </row>
    <row r="6795" spans="12:21" ht="15" customHeight="1" x14ac:dyDescent="0.15">
      <c r="L6795" s="244" t="str">
        <f t="shared" si="954"/>
        <v/>
      </c>
      <c r="M6795" s="245" t="str">
        <f t="shared" si="955"/>
        <v/>
      </c>
      <c r="N6795" s="244" t="str">
        <f t="shared" si="956"/>
        <v/>
      </c>
      <c r="O6795" s="244" t="str">
        <f t="shared" si="957"/>
        <v/>
      </c>
      <c r="P6795">
        <f>IF($I6795&lt;&gt;"",$I6795,IF($E6795="SGD",1,IF($E6795="USD",Settings!$B$22,IF($E6795="HKD",Settings!$B$23,1))))</f>
        <v>1</v>
      </c>
      <c r="Q6795">
        <f t="shared" si="958"/>
        <v>0</v>
      </c>
      <c r="R6795">
        <f t="shared" si="959"/>
        <v>0</v>
      </c>
      <c r="S6795" t="str">
        <f t="shared" si="960"/>
        <v/>
      </c>
      <c r="T6795" t="str">
        <f t="shared" si="961"/>
        <v/>
      </c>
      <c r="U6795" t="str">
        <f t="shared" si="962"/>
        <v/>
      </c>
    </row>
    <row r="6796" spans="12:21" ht="15" customHeight="1" x14ac:dyDescent="0.15">
      <c r="L6796" s="244" t="str">
        <f t="shared" si="954"/>
        <v/>
      </c>
      <c r="M6796" s="245" t="str">
        <f t="shared" si="955"/>
        <v/>
      </c>
      <c r="N6796" s="244" t="str">
        <f t="shared" si="956"/>
        <v/>
      </c>
      <c r="O6796" s="244" t="str">
        <f t="shared" si="957"/>
        <v/>
      </c>
      <c r="P6796">
        <f>IF($I6796&lt;&gt;"",$I6796,IF($E6796="SGD",1,IF($E6796="USD",Settings!$B$22,IF($E6796="HKD",Settings!$B$23,1))))</f>
        <v>1</v>
      </c>
      <c r="Q6796">
        <f t="shared" si="958"/>
        <v>0</v>
      </c>
      <c r="R6796">
        <f t="shared" si="959"/>
        <v>0</v>
      </c>
      <c r="S6796" t="str">
        <f t="shared" si="960"/>
        <v/>
      </c>
      <c r="T6796" t="str">
        <f t="shared" si="961"/>
        <v/>
      </c>
      <c r="U6796" t="str">
        <f t="shared" si="962"/>
        <v/>
      </c>
    </row>
    <row r="6797" spans="12:21" ht="15" customHeight="1" x14ac:dyDescent="0.15">
      <c r="L6797" s="244" t="str">
        <f t="shared" si="954"/>
        <v/>
      </c>
      <c r="M6797" s="245" t="str">
        <f t="shared" si="955"/>
        <v/>
      </c>
      <c r="N6797" s="244" t="str">
        <f t="shared" si="956"/>
        <v/>
      </c>
      <c r="O6797" s="244" t="str">
        <f t="shared" si="957"/>
        <v/>
      </c>
      <c r="P6797">
        <f>IF($I6797&lt;&gt;"",$I6797,IF($E6797="SGD",1,IF($E6797="USD",Settings!$B$22,IF($E6797="HKD",Settings!$B$23,1))))</f>
        <v>1</v>
      </c>
      <c r="Q6797">
        <f t="shared" si="958"/>
        <v>0</v>
      </c>
      <c r="R6797">
        <f t="shared" si="959"/>
        <v>0</v>
      </c>
      <c r="S6797" t="str">
        <f t="shared" si="960"/>
        <v/>
      </c>
      <c r="T6797" t="str">
        <f t="shared" si="961"/>
        <v/>
      </c>
      <c r="U6797" t="str">
        <f t="shared" si="962"/>
        <v/>
      </c>
    </row>
    <row r="6798" spans="12:21" ht="15" customHeight="1" x14ac:dyDescent="0.15">
      <c r="L6798" s="244" t="str">
        <f t="shared" si="954"/>
        <v/>
      </c>
      <c r="M6798" s="245" t="str">
        <f t="shared" si="955"/>
        <v/>
      </c>
      <c r="N6798" s="244" t="str">
        <f t="shared" si="956"/>
        <v/>
      </c>
      <c r="O6798" s="244" t="str">
        <f t="shared" si="957"/>
        <v/>
      </c>
      <c r="P6798">
        <f>IF($I6798&lt;&gt;"",$I6798,IF($E6798="SGD",1,IF($E6798="USD",Settings!$B$22,IF($E6798="HKD",Settings!$B$23,1))))</f>
        <v>1</v>
      </c>
      <c r="Q6798">
        <f t="shared" si="958"/>
        <v>0</v>
      </c>
      <c r="R6798">
        <f t="shared" si="959"/>
        <v>0</v>
      </c>
      <c r="S6798" t="str">
        <f t="shared" si="960"/>
        <v/>
      </c>
      <c r="T6798" t="str">
        <f t="shared" si="961"/>
        <v/>
      </c>
      <c r="U6798" t="str">
        <f t="shared" si="962"/>
        <v/>
      </c>
    </row>
    <row r="6799" spans="12:21" ht="15" customHeight="1" x14ac:dyDescent="0.15">
      <c r="L6799" s="244" t="str">
        <f t="shared" si="954"/>
        <v/>
      </c>
      <c r="M6799" s="245" t="str">
        <f t="shared" si="955"/>
        <v/>
      </c>
      <c r="N6799" s="244" t="str">
        <f t="shared" si="956"/>
        <v/>
      </c>
      <c r="O6799" s="244" t="str">
        <f t="shared" si="957"/>
        <v/>
      </c>
      <c r="P6799">
        <f>IF($I6799&lt;&gt;"",$I6799,IF($E6799="SGD",1,IF($E6799="USD",Settings!$B$22,IF($E6799="HKD",Settings!$B$23,1))))</f>
        <v>1</v>
      </c>
      <c r="Q6799">
        <f t="shared" si="958"/>
        <v>0</v>
      </c>
      <c r="R6799">
        <f t="shared" si="959"/>
        <v>0</v>
      </c>
      <c r="S6799" t="str">
        <f t="shared" si="960"/>
        <v/>
      </c>
      <c r="T6799" t="str">
        <f t="shared" si="961"/>
        <v/>
      </c>
      <c r="U6799" t="str">
        <f t="shared" si="962"/>
        <v/>
      </c>
    </row>
    <row r="6800" spans="12:21" ht="15" customHeight="1" x14ac:dyDescent="0.15">
      <c r="L6800" s="244" t="str">
        <f t="shared" si="954"/>
        <v/>
      </c>
      <c r="M6800" s="245" t="str">
        <f t="shared" si="955"/>
        <v/>
      </c>
      <c r="N6800" s="244" t="str">
        <f t="shared" si="956"/>
        <v/>
      </c>
      <c r="O6800" s="244" t="str">
        <f t="shared" si="957"/>
        <v/>
      </c>
      <c r="P6800">
        <f>IF($I6800&lt;&gt;"",$I6800,IF($E6800="SGD",1,IF($E6800="USD",Settings!$B$22,IF($E6800="HKD",Settings!$B$23,1))))</f>
        <v>1</v>
      </c>
      <c r="Q6800">
        <f t="shared" si="958"/>
        <v>0</v>
      </c>
      <c r="R6800">
        <f t="shared" si="959"/>
        <v>0</v>
      </c>
      <c r="S6800" t="str">
        <f t="shared" si="960"/>
        <v/>
      </c>
      <c r="T6800" t="str">
        <f t="shared" si="961"/>
        <v/>
      </c>
      <c r="U6800" t="str">
        <f t="shared" si="962"/>
        <v/>
      </c>
    </row>
    <row r="6801" spans="12:21" ht="15" customHeight="1" x14ac:dyDescent="0.15">
      <c r="L6801" s="244" t="str">
        <f t="shared" si="954"/>
        <v/>
      </c>
      <c r="M6801" s="245" t="str">
        <f t="shared" si="955"/>
        <v/>
      </c>
      <c r="N6801" s="244" t="str">
        <f t="shared" si="956"/>
        <v/>
      </c>
      <c r="O6801" s="244" t="str">
        <f t="shared" si="957"/>
        <v/>
      </c>
      <c r="P6801">
        <f>IF($I6801&lt;&gt;"",$I6801,IF($E6801="SGD",1,IF($E6801="USD",Settings!$B$22,IF($E6801="HKD",Settings!$B$23,1))))</f>
        <v>1</v>
      </c>
      <c r="Q6801">
        <f t="shared" si="958"/>
        <v>0</v>
      </c>
      <c r="R6801">
        <f t="shared" si="959"/>
        <v>0</v>
      </c>
      <c r="S6801" t="str">
        <f t="shared" si="960"/>
        <v/>
      </c>
      <c r="T6801" t="str">
        <f t="shared" si="961"/>
        <v/>
      </c>
      <c r="U6801" t="str">
        <f t="shared" si="962"/>
        <v/>
      </c>
    </row>
    <row r="6802" spans="12:21" ht="15" customHeight="1" x14ac:dyDescent="0.15">
      <c r="L6802" s="244" t="str">
        <f t="shared" si="954"/>
        <v/>
      </c>
      <c r="M6802" s="245" t="str">
        <f t="shared" si="955"/>
        <v/>
      </c>
      <c r="N6802" s="244" t="str">
        <f t="shared" si="956"/>
        <v/>
      </c>
      <c r="O6802" s="244" t="str">
        <f t="shared" si="957"/>
        <v/>
      </c>
      <c r="P6802">
        <f>IF($I6802&lt;&gt;"",$I6802,IF($E6802="SGD",1,IF($E6802="USD",Settings!$B$22,IF($E6802="HKD",Settings!$B$23,1))))</f>
        <v>1</v>
      </c>
      <c r="Q6802">
        <f t="shared" si="958"/>
        <v>0</v>
      </c>
      <c r="R6802">
        <f t="shared" si="959"/>
        <v>0</v>
      </c>
      <c r="S6802" t="str">
        <f t="shared" si="960"/>
        <v/>
      </c>
      <c r="T6802" t="str">
        <f t="shared" si="961"/>
        <v/>
      </c>
      <c r="U6802" t="str">
        <f t="shared" si="962"/>
        <v/>
      </c>
    </row>
    <row r="6803" spans="12:21" ht="15" customHeight="1" x14ac:dyDescent="0.15">
      <c r="L6803" s="244" t="str">
        <f t="shared" si="954"/>
        <v/>
      </c>
      <c r="M6803" s="245" t="str">
        <f t="shared" si="955"/>
        <v/>
      </c>
      <c r="N6803" s="244" t="str">
        <f t="shared" si="956"/>
        <v/>
      </c>
      <c r="O6803" s="244" t="str">
        <f t="shared" si="957"/>
        <v/>
      </c>
      <c r="P6803">
        <f>IF($I6803&lt;&gt;"",$I6803,IF($E6803="SGD",1,IF($E6803="USD",Settings!$B$22,IF($E6803="HKD",Settings!$B$23,1))))</f>
        <v>1</v>
      </c>
      <c r="Q6803">
        <f t="shared" si="958"/>
        <v>0</v>
      </c>
      <c r="R6803">
        <f t="shared" si="959"/>
        <v>0</v>
      </c>
      <c r="S6803" t="str">
        <f t="shared" si="960"/>
        <v/>
      </c>
      <c r="T6803" t="str">
        <f t="shared" si="961"/>
        <v/>
      </c>
      <c r="U6803" t="str">
        <f t="shared" si="962"/>
        <v/>
      </c>
    </row>
    <row r="6804" spans="12:21" ht="15" customHeight="1" x14ac:dyDescent="0.15">
      <c r="L6804" s="244" t="str">
        <f t="shared" si="954"/>
        <v/>
      </c>
      <c r="M6804" s="245" t="str">
        <f t="shared" si="955"/>
        <v/>
      </c>
      <c r="N6804" s="244" t="str">
        <f t="shared" si="956"/>
        <v/>
      </c>
      <c r="O6804" s="244" t="str">
        <f t="shared" si="957"/>
        <v/>
      </c>
      <c r="P6804">
        <f>IF($I6804&lt;&gt;"",$I6804,IF($E6804="SGD",1,IF($E6804="USD",Settings!$B$22,IF($E6804="HKD",Settings!$B$23,1))))</f>
        <v>1</v>
      </c>
      <c r="Q6804">
        <f t="shared" si="958"/>
        <v>0</v>
      </c>
      <c r="R6804">
        <f t="shared" si="959"/>
        <v>0</v>
      </c>
      <c r="S6804" t="str">
        <f t="shared" si="960"/>
        <v/>
      </c>
      <c r="T6804" t="str">
        <f t="shared" si="961"/>
        <v/>
      </c>
      <c r="U6804" t="str">
        <f t="shared" si="962"/>
        <v/>
      </c>
    </row>
    <row r="6805" spans="12:21" ht="15" customHeight="1" x14ac:dyDescent="0.15">
      <c r="L6805" s="244" t="str">
        <f t="shared" si="954"/>
        <v/>
      </c>
      <c r="M6805" s="245" t="str">
        <f t="shared" si="955"/>
        <v/>
      </c>
      <c r="N6805" s="244" t="str">
        <f t="shared" si="956"/>
        <v/>
      </c>
      <c r="O6805" s="244" t="str">
        <f t="shared" si="957"/>
        <v/>
      </c>
      <c r="P6805">
        <f>IF($I6805&lt;&gt;"",$I6805,IF($E6805="SGD",1,IF($E6805="USD",Settings!$B$22,IF($E6805="HKD",Settings!$B$23,1))))</f>
        <v>1</v>
      </c>
      <c r="Q6805">
        <f t="shared" si="958"/>
        <v>0</v>
      </c>
      <c r="R6805">
        <f t="shared" si="959"/>
        <v>0</v>
      </c>
      <c r="S6805" t="str">
        <f t="shared" si="960"/>
        <v/>
      </c>
      <c r="T6805" t="str">
        <f t="shared" si="961"/>
        <v/>
      </c>
      <c r="U6805" t="str">
        <f t="shared" si="962"/>
        <v/>
      </c>
    </row>
    <row r="6806" spans="12:21" ht="15" customHeight="1" x14ac:dyDescent="0.15">
      <c r="L6806" s="244" t="str">
        <f t="shared" si="954"/>
        <v/>
      </c>
      <c r="M6806" s="245" t="str">
        <f t="shared" si="955"/>
        <v/>
      </c>
      <c r="N6806" s="244" t="str">
        <f t="shared" si="956"/>
        <v/>
      </c>
      <c r="O6806" s="244" t="str">
        <f t="shared" si="957"/>
        <v/>
      </c>
      <c r="P6806">
        <f>IF($I6806&lt;&gt;"",$I6806,IF($E6806="SGD",1,IF($E6806="USD",Settings!$B$22,IF($E6806="HKD",Settings!$B$23,1))))</f>
        <v>1</v>
      </c>
      <c r="Q6806">
        <f t="shared" si="958"/>
        <v>0</v>
      </c>
      <c r="R6806">
        <f t="shared" si="959"/>
        <v>0</v>
      </c>
      <c r="S6806" t="str">
        <f t="shared" si="960"/>
        <v/>
      </c>
      <c r="T6806" t="str">
        <f t="shared" si="961"/>
        <v/>
      </c>
      <c r="U6806" t="str">
        <f t="shared" si="962"/>
        <v/>
      </c>
    </row>
    <row r="6807" spans="12:21" ht="15" customHeight="1" x14ac:dyDescent="0.15">
      <c r="L6807" s="244" t="str">
        <f t="shared" si="954"/>
        <v/>
      </c>
      <c r="M6807" s="245" t="str">
        <f t="shared" si="955"/>
        <v/>
      </c>
      <c r="N6807" s="244" t="str">
        <f t="shared" si="956"/>
        <v/>
      </c>
      <c r="O6807" s="244" t="str">
        <f t="shared" si="957"/>
        <v/>
      </c>
      <c r="P6807">
        <f>IF($I6807&lt;&gt;"",$I6807,IF($E6807="SGD",1,IF($E6807="USD",Settings!$B$22,IF($E6807="HKD",Settings!$B$23,1))))</f>
        <v>1</v>
      </c>
      <c r="Q6807">
        <f t="shared" si="958"/>
        <v>0</v>
      </c>
      <c r="R6807">
        <f t="shared" si="959"/>
        <v>0</v>
      </c>
      <c r="S6807" t="str">
        <f t="shared" si="960"/>
        <v/>
      </c>
      <c r="T6807" t="str">
        <f t="shared" si="961"/>
        <v/>
      </c>
      <c r="U6807" t="str">
        <f t="shared" si="962"/>
        <v/>
      </c>
    </row>
    <row r="6808" spans="12:21" ht="15" customHeight="1" x14ac:dyDescent="0.15">
      <c r="L6808" s="244" t="str">
        <f t="shared" si="954"/>
        <v/>
      </c>
      <c r="M6808" s="245" t="str">
        <f t="shared" si="955"/>
        <v/>
      </c>
      <c r="N6808" s="244" t="str">
        <f t="shared" si="956"/>
        <v/>
      </c>
      <c r="O6808" s="244" t="str">
        <f t="shared" si="957"/>
        <v/>
      </c>
      <c r="P6808">
        <f>IF($I6808&lt;&gt;"",$I6808,IF($E6808="SGD",1,IF($E6808="USD",Settings!$B$22,IF($E6808="HKD",Settings!$B$23,1))))</f>
        <v>1</v>
      </c>
      <c r="Q6808">
        <f t="shared" si="958"/>
        <v>0</v>
      </c>
      <c r="R6808">
        <f t="shared" si="959"/>
        <v>0</v>
      </c>
      <c r="S6808" t="str">
        <f t="shared" si="960"/>
        <v/>
      </c>
      <c r="T6808" t="str">
        <f t="shared" si="961"/>
        <v/>
      </c>
      <c r="U6808" t="str">
        <f t="shared" si="962"/>
        <v/>
      </c>
    </row>
    <row r="6809" spans="12:21" ht="15" customHeight="1" x14ac:dyDescent="0.15">
      <c r="L6809" s="244" t="str">
        <f t="shared" si="954"/>
        <v/>
      </c>
      <c r="M6809" s="245" t="str">
        <f t="shared" si="955"/>
        <v/>
      </c>
      <c r="N6809" s="244" t="str">
        <f t="shared" si="956"/>
        <v/>
      </c>
      <c r="O6809" s="244" t="str">
        <f t="shared" si="957"/>
        <v/>
      </c>
      <c r="P6809">
        <f>IF($I6809&lt;&gt;"",$I6809,IF($E6809="SGD",1,IF($E6809="USD",Settings!$B$22,IF($E6809="HKD",Settings!$B$23,1))))</f>
        <v>1</v>
      </c>
      <c r="Q6809">
        <f t="shared" si="958"/>
        <v>0</v>
      </c>
      <c r="R6809">
        <f t="shared" si="959"/>
        <v>0</v>
      </c>
      <c r="S6809" t="str">
        <f t="shared" si="960"/>
        <v/>
      </c>
      <c r="T6809" t="str">
        <f t="shared" si="961"/>
        <v/>
      </c>
      <c r="U6809" t="str">
        <f t="shared" si="962"/>
        <v/>
      </c>
    </row>
    <row r="6810" spans="12:21" ht="15" customHeight="1" x14ac:dyDescent="0.15">
      <c r="L6810" s="244" t="str">
        <f t="shared" si="954"/>
        <v/>
      </c>
      <c r="M6810" s="245" t="str">
        <f t="shared" si="955"/>
        <v/>
      </c>
      <c r="N6810" s="244" t="str">
        <f t="shared" si="956"/>
        <v/>
      </c>
      <c r="O6810" s="244" t="str">
        <f t="shared" si="957"/>
        <v/>
      </c>
      <c r="P6810">
        <f>IF($I6810&lt;&gt;"",$I6810,IF($E6810="SGD",1,IF($E6810="USD",Settings!$B$22,IF($E6810="HKD",Settings!$B$23,1))))</f>
        <v>1</v>
      </c>
      <c r="Q6810">
        <f t="shared" si="958"/>
        <v>0</v>
      </c>
      <c r="R6810">
        <f t="shared" si="959"/>
        <v>0</v>
      </c>
      <c r="S6810" t="str">
        <f t="shared" si="960"/>
        <v/>
      </c>
      <c r="T6810" t="str">
        <f t="shared" si="961"/>
        <v/>
      </c>
      <c r="U6810" t="str">
        <f t="shared" si="962"/>
        <v/>
      </c>
    </row>
    <row r="6811" spans="12:21" ht="15" customHeight="1" x14ac:dyDescent="0.15">
      <c r="L6811" s="244" t="str">
        <f t="shared" si="954"/>
        <v/>
      </c>
      <c r="M6811" s="245" t="str">
        <f t="shared" si="955"/>
        <v/>
      </c>
      <c r="N6811" s="244" t="str">
        <f t="shared" si="956"/>
        <v/>
      </c>
      <c r="O6811" s="244" t="str">
        <f t="shared" si="957"/>
        <v/>
      </c>
      <c r="P6811">
        <f>IF($I6811&lt;&gt;"",$I6811,IF($E6811="SGD",1,IF($E6811="USD",Settings!$B$22,IF($E6811="HKD",Settings!$B$23,1))))</f>
        <v>1</v>
      </c>
      <c r="Q6811">
        <f t="shared" si="958"/>
        <v>0</v>
      </c>
      <c r="R6811">
        <f t="shared" si="959"/>
        <v>0</v>
      </c>
      <c r="S6811" t="str">
        <f t="shared" si="960"/>
        <v/>
      </c>
      <c r="T6811" t="str">
        <f t="shared" si="961"/>
        <v/>
      </c>
      <c r="U6811" t="str">
        <f t="shared" si="962"/>
        <v/>
      </c>
    </row>
    <row r="6812" spans="12:21" ht="15" customHeight="1" x14ac:dyDescent="0.15">
      <c r="L6812" s="244" t="str">
        <f t="shared" si="954"/>
        <v/>
      </c>
      <c r="M6812" s="245" t="str">
        <f t="shared" si="955"/>
        <v/>
      </c>
      <c r="N6812" s="244" t="str">
        <f t="shared" si="956"/>
        <v/>
      </c>
      <c r="O6812" s="244" t="str">
        <f t="shared" si="957"/>
        <v/>
      </c>
      <c r="P6812">
        <f>IF($I6812&lt;&gt;"",$I6812,IF($E6812="SGD",1,IF($E6812="USD",Settings!$B$22,IF($E6812="HKD",Settings!$B$23,1))))</f>
        <v>1</v>
      </c>
      <c r="Q6812">
        <f t="shared" si="958"/>
        <v>0</v>
      </c>
      <c r="R6812">
        <f t="shared" si="959"/>
        <v>0</v>
      </c>
      <c r="S6812" t="str">
        <f t="shared" si="960"/>
        <v/>
      </c>
      <c r="T6812" t="str">
        <f t="shared" si="961"/>
        <v/>
      </c>
      <c r="U6812" t="str">
        <f t="shared" si="962"/>
        <v/>
      </c>
    </row>
    <row r="6813" spans="12:21" ht="15" customHeight="1" x14ac:dyDescent="0.15">
      <c r="L6813" s="244" t="str">
        <f t="shared" si="954"/>
        <v/>
      </c>
      <c r="M6813" s="245" t="str">
        <f t="shared" si="955"/>
        <v/>
      </c>
      <c r="N6813" s="244" t="str">
        <f t="shared" si="956"/>
        <v/>
      </c>
      <c r="O6813" s="244" t="str">
        <f t="shared" si="957"/>
        <v/>
      </c>
      <c r="P6813">
        <f>IF($I6813&lt;&gt;"",$I6813,IF($E6813="SGD",1,IF($E6813="USD",Settings!$B$22,IF($E6813="HKD",Settings!$B$23,1))))</f>
        <v>1</v>
      </c>
      <c r="Q6813">
        <f t="shared" si="958"/>
        <v>0</v>
      </c>
      <c r="R6813">
        <f t="shared" si="959"/>
        <v>0</v>
      </c>
      <c r="S6813" t="str">
        <f t="shared" si="960"/>
        <v/>
      </c>
      <c r="T6813" t="str">
        <f t="shared" si="961"/>
        <v/>
      </c>
      <c r="U6813" t="str">
        <f t="shared" si="962"/>
        <v/>
      </c>
    </row>
    <row r="6814" spans="12:21" ht="15" customHeight="1" x14ac:dyDescent="0.15">
      <c r="L6814" s="244" t="str">
        <f t="shared" si="954"/>
        <v/>
      </c>
      <c r="M6814" s="245" t="str">
        <f t="shared" si="955"/>
        <v/>
      </c>
      <c r="N6814" s="244" t="str">
        <f t="shared" si="956"/>
        <v/>
      </c>
      <c r="O6814" s="244" t="str">
        <f t="shared" si="957"/>
        <v/>
      </c>
      <c r="P6814">
        <f>IF($I6814&lt;&gt;"",$I6814,IF($E6814="SGD",1,IF($E6814="USD",Settings!$B$22,IF($E6814="HKD",Settings!$B$23,1))))</f>
        <v>1</v>
      </c>
      <c r="Q6814">
        <f t="shared" si="958"/>
        <v>0</v>
      </c>
      <c r="R6814">
        <f t="shared" si="959"/>
        <v>0</v>
      </c>
      <c r="S6814" t="str">
        <f t="shared" si="960"/>
        <v/>
      </c>
      <c r="T6814" t="str">
        <f t="shared" si="961"/>
        <v/>
      </c>
      <c r="U6814" t="str">
        <f t="shared" si="962"/>
        <v/>
      </c>
    </row>
    <row r="6815" spans="12:21" ht="15" customHeight="1" x14ac:dyDescent="0.15">
      <c r="L6815" s="244" t="str">
        <f t="shared" si="954"/>
        <v/>
      </c>
      <c r="M6815" s="245" t="str">
        <f t="shared" si="955"/>
        <v/>
      </c>
      <c r="N6815" s="244" t="str">
        <f t="shared" si="956"/>
        <v/>
      </c>
      <c r="O6815" s="244" t="str">
        <f t="shared" si="957"/>
        <v/>
      </c>
      <c r="P6815">
        <f>IF($I6815&lt;&gt;"",$I6815,IF($E6815="SGD",1,IF($E6815="USD",Settings!$B$22,IF($E6815="HKD",Settings!$B$23,1))))</f>
        <v>1</v>
      </c>
      <c r="Q6815">
        <f t="shared" si="958"/>
        <v>0</v>
      </c>
      <c r="R6815">
        <f t="shared" si="959"/>
        <v>0</v>
      </c>
      <c r="S6815" t="str">
        <f t="shared" si="960"/>
        <v/>
      </c>
      <c r="T6815" t="str">
        <f t="shared" si="961"/>
        <v/>
      </c>
      <c r="U6815" t="str">
        <f t="shared" si="962"/>
        <v/>
      </c>
    </row>
    <row r="6816" spans="12:21" ht="15" customHeight="1" x14ac:dyDescent="0.15">
      <c r="L6816" s="244" t="str">
        <f t="shared" si="954"/>
        <v/>
      </c>
      <c r="M6816" s="245" t="str">
        <f t="shared" si="955"/>
        <v/>
      </c>
      <c r="N6816" s="244" t="str">
        <f t="shared" si="956"/>
        <v/>
      </c>
      <c r="O6816" s="244" t="str">
        <f t="shared" si="957"/>
        <v/>
      </c>
      <c r="P6816">
        <f>IF($I6816&lt;&gt;"",$I6816,IF($E6816="SGD",1,IF($E6816="USD",Settings!$B$22,IF($E6816="HKD",Settings!$B$23,1))))</f>
        <v>1</v>
      </c>
      <c r="Q6816">
        <f t="shared" si="958"/>
        <v>0</v>
      </c>
      <c r="R6816">
        <f t="shared" si="959"/>
        <v>0</v>
      </c>
      <c r="S6816" t="str">
        <f t="shared" si="960"/>
        <v/>
      </c>
      <c r="T6816" t="str">
        <f t="shared" si="961"/>
        <v/>
      </c>
      <c r="U6816" t="str">
        <f t="shared" si="962"/>
        <v/>
      </c>
    </row>
    <row r="6817" spans="12:21" ht="15" customHeight="1" x14ac:dyDescent="0.15">
      <c r="L6817" s="244" t="str">
        <f t="shared" si="954"/>
        <v/>
      </c>
      <c r="M6817" s="245" t="str">
        <f t="shared" si="955"/>
        <v/>
      </c>
      <c r="N6817" s="244" t="str">
        <f t="shared" si="956"/>
        <v/>
      </c>
      <c r="O6817" s="244" t="str">
        <f t="shared" si="957"/>
        <v/>
      </c>
      <c r="P6817">
        <f>IF($I6817&lt;&gt;"",$I6817,IF($E6817="SGD",1,IF($E6817="USD",Settings!$B$22,IF($E6817="HKD",Settings!$B$23,1))))</f>
        <v>1</v>
      </c>
      <c r="Q6817">
        <f t="shared" si="958"/>
        <v>0</v>
      </c>
      <c r="R6817">
        <f t="shared" si="959"/>
        <v>0</v>
      </c>
      <c r="S6817" t="str">
        <f t="shared" si="960"/>
        <v/>
      </c>
      <c r="T6817" t="str">
        <f t="shared" si="961"/>
        <v/>
      </c>
      <c r="U6817" t="str">
        <f t="shared" si="962"/>
        <v/>
      </c>
    </row>
    <row r="6818" spans="12:21" ht="15" customHeight="1" x14ac:dyDescent="0.15">
      <c r="L6818" s="244" t="str">
        <f t="shared" si="954"/>
        <v/>
      </c>
      <c r="M6818" s="245" t="str">
        <f t="shared" si="955"/>
        <v/>
      </c>
      <c r="N6818" s="244" t="str">
        <f t="shared" si="956"/>
        <v/>
      </c>
      <c r="O6818" s="244" t="str">
        <f t="shared" si="957"/>
        <v/>
      </c>
      <c r="P6818">
        <f>IF($I6818&lt;&gt;"",$I6818,IF($E6818="SGD",1,IF($E6818="USD",Settings!$B$22,IF($E6818="HKD",Settings!$B$23,1))))</f>
        <v>1</v>
      </c>
      <c r="Q6818">
        <f t="shared" si="958"/>
        <v>0</v>
      </c>
      <c r="R6818">
        <f t="shared" si="959"/>
        <v>0</v>
      </c>
      <c r="S6818" t="str">
        <f t="shared" si="960"/>
        <v/>
      </c>
      <c r="T6818" t="str">
        <f t="shared" si="961"/>
        <v/>
      </c>
      <c r="U6818" t="str">
        <f t="shared" si="962"/>
        <v/>
      </c>
    </row>
    <row r="6819" spans="12:21" ht="15" customHeight="1" x14ac:dyDescent="0.15">
      <c r="L6819" s="244" t="str">
        <f t="shared" si="954"/>
        <v/>
      </c>
      <c r="M6819" s="245" t="str">
        <f t="shared" si="955"/>
        <v/>
      </c>
      <c r="N6819" s="244" t="str">
        <f t="shared" si="956"/>
        <v/>
      </c>
      <c r="O6819" s="244" t="str">
        <f t="shared" si="957"/>
        <v/>
      </c>
      <c r="P6819">
        <f>IF($I6819&lt;&gt;"",$I6819,IF($E6819="SGD",1,IF($E6819="USD",Settings!$B$22,IF($E6819="HKD",Settings!$B$23,1))))</f>
        <v>1</v>
      </c>
      <c r="Q6819">
        <f t="shared" si="958"/>
        <v>0</v>
      </c>
      <c r="R6819">
        <f t="shared" si="959"/>
        <v>0</v>
      </c>
      <c r="S6819" t="str">
        <f t="shared" si="960"/>
        <v/>
      </c>
      <c r="T6819" t="str">
        <f t="shared" si="961"/>
        <v/>
      </c>
      <c r="U6819" t="str">
        <f t="shared" si="962"/>
        <v/>
      </c>
    </row>
    <row r="6820" spans="12:21" ht="15" customHeight="1" x14ac:dyDescent="0.15">
      <c r="L6820" s="244" t="str">
        <f t="shared" si="954"/>
        <v/>
      </c>
      <c r="M6820" s="245" t="str">
        <f t="shared" si="955"/>
        <v/>
      </c>
      <c r="N6820" s="244" t="str">
        <f t="shared" si="956"/>
        <v/>
      </c>
      <c r="O6820" s="244" t="str">
        <f t="shared" si="957"/>
        <v/>
      </c>
      <c r="P6820">
        <f>IF($I6820&lt;&gt;"",$I6820,IF($E6820="SGD",1,IF($E6820="USD",Settings!$B$22,IF($E6820="HKD",Settings!$B$23,1))))</f>
        <v>1</v>
      </c>
      <c r="Q6820">
        <f t="shared" si="958"/>
        <v>0</v>
      </c>
      <c r="R6820">
        <f t="shared" si="959"/>
        <v>0</v>
      </c>
      <c r="S6820" t="str">
        <f t="shared" si="960"/>
        <v/>
      </c>
      <c r="T6820" t="str">
        <f t="shared" si="961"/>
        <v/>
      </c>
      <c r="U6820" t="str">
        <f t="shared" si="962"/>
        <v/>
      </c>
    </row>
    <row r="6821" spans="12:21" ht="15" customHeight="1" x14ac:dyDescent="0.15">
      <c r="L6821" s="244" t="str">
        <f t="shared" si="954"/>
        <v/>
      </c>
      <c r="M6821" s="245" t="str">
        <f t="shared" si="955"/>
        <v/>
      </c>
      <c r="N6821" s="244" t="str">
        <f t="shared" si="956"/>
        <v/>
      </c>
      <c r="O6821" s="244" t="str">
        <f t="shared" si="957"/>
        <v/>
      </c>
      <c r="P6821">
        <f>IF($I6821&lt;&gt;"",$I6821,IF($E6821="SGD",1,IF($E6821="USD",Settings!$B$22,IF($E6821="HKD",Settings!$B$23,1))))</f>
        <v>1</v>
      </c>
      <c r="Q6821">
        <f t="shared" si="958"/>
        <v>0</v>
      </c>
      <c r="R6821">
        <f t="shared" si="959"/>
        <v>0</v>
      </c>
      <c r="S6821" t="str">
        <f t="shared" si="960"/>
        <v/>
      </c>
      <c r="T6821" t="str">
        <f t="shared" si="961"/>
        <v/>
      </c>
      <c r="U6821" t="str">
        <f t="shared" si="962"/>
        <v/>
      </c>
    </row>
    <row r="6822" spans="12:21" ht="15" customHeight="1" x14ac:dyDescent="0.15">
      <c r="L6822" s="244" t="str">
        <f t="shared" si="954"/>
        <v/>
      </c>
      <c r="M6822" s="245" t="str">
        <f t="shared" si="955"/>
        <v/>
      </c>
      <c r="N6822" s="244" t="str">
        <f t="shared" si="956"/>
        <v/>
      </c>
      <c r="O6822" s="244" t="str">
        <f t="shared" si="957"/>
        <v/>
      </c>
      <c r="P6822">
        <f>IF($I6822&lt;&gt;"",$I6822,IF($E6822="SGD",1,IF($E6822="USD",Settings!$B$22,IF($E6822="HKD",Settings!$B$23,1))))</f>
        <v>1</v>
      </c>
      <c r="Q6822">
        <f t="shared" si="958"/>
        <v>0</v>
      </c>
      <c r="R6822">
        <f t="shared" si="959"/>
        <v>0</v>
      </c>
      <c r="S6822" t="str">
        <f t="shared" si="960"/>
        <v/>
      </c>
      <c r="T6822" t="str">
        <f t="shared" si="961"/>
        <v/>
      </c>
      <c r="U6822" t="str">
        <f t="shared" si="962"/>
        <v/>
      </c>
    </row>
    <row r="6823" spans="12:21" ht="15" customHeight="1" x14ac:dyDescent="0.15">
      <c r="L6823" s="244" t="str">
        <f t="shared" si="954"/>
        <v/>
      </c>
      <c r="M6823" s="245" t="str">
        <f t="shared" si="955"/>
        <v/>
      </c>
      <c r="N6823" s="244" t="str">
        <f t="shared" si="956"/>
        <v/>
      </c>
      <c r="O6823" s="244" t="str">
        <f t="shared" si="957"/>
        <v/>
      </c>
      <c r="P6823">
        <f>IF($I6823&lt;&gt;"",$I6823,IF($E6823="SGD",1,IF($E6823="USD",Settings!$B$22,IF($E6823="HKD",Settings!$B$23,1))))</f>
        <v>1</v>
      </c>
      <c r="Q6823">
        <f t="shared" si="958"/>
        <v>0</v>
      </c>
      <c r="R6823">
        <f t="shared" si="959"/>
        <v>0</v>
      </c>
      <c r="S6823" t="str">
        <f t="shared" si="960"/>
        <v/>
      </c>
      <c r="T6823" t="str">
        <f t="shared" si="961"/>
        <v/>
      </c>
      <c r="U6823" t="str">
        <f t="shared" si="962"/>
        <v/>
      </c>
    </row>
    <row r="6824" spans="12:21" ht="15" customHeight="1" x14ac:dyDescent="0.15">
      <c r="L6824" s="244" t="str">
        <f t="shared" si="954"/>
        <v/>
      </c>
      <c r="M6824" s="245" t="str">
        <f t="shared" si="955"/>
        <v/>
      </c>
      <c r="N6824" s="244" t="str">
        <f t="shared" si="956"/>
        <v/>
      </c>
      <c r="O6824" s="244" t="str">
        <f t="shared" si="957"/>
        <v/>
      </c>
      <c r="P6824">
        <f>IF($I6824&lt;&gt;"",$I6824,IF($E6824="SGD",1,IF($E6824="USD",Settings!$B$22,IF($E6824="HKD",Settings!$B$23,1))))</f>
        <v>1</v>
      </c>
      <c r="Q6824">
        <f t="shared" si="958"/>
        <v>0</v>
      </c>
      <c r="R6824">
        <f t="shared" si="959"/>
        <v>0</v>
      </c>
      <c r="S6824" t="str">
        <f t="shared" si="960"/>
        <v/>
      </c>
      <c r="T6824" t="str">
        <f t="shared" si="961"/>
        <v/>
      </c>
      <c r="U6824" t="str">
        <f t="shared" si="962"/>
        <v/>
      </c>
    </row>
    <row r="6825" spans="12:21" ht="15" customHeight="1" x14ac:dyDescent="0.15">
      <c r="L6825" s="244" t="str">
        <f t="shared" ref="L6825:L6888" si="963">IF(OR(B6825="",C6825="",E6825=""),"",B6825&amp;":"&amp;C6825&amp;":"&amp;E6825)</f>
        <v/>
      </c>
      <c r="M6825" s="245" t="str">
        <f t="shared" ref="M6825:M6888" si="964">IF(A6825="","",A6825*D6825)</f>
        <v/>
      </c>
      <c r="N6825" s="244" t="str">
        <f t="shared" ref="N6825:N6888" si="965">IF(A6825="","",IF(OR(A6825=1,A6825=0),J6825,0))</f>
        <v/>
      </c>
      <c r="O6825" s="244" t="str">
        <f t="shared" ref="O6825:O6888" si="966">IF(A6825="","",IF(A6825=-1,J6825,0))</f>
        <v/>
      </c>
      <c r="P6825">
        <f>IF($I6825&lt;&gt;"",$I6825,IF($E6825="SGD",1,IF($E6825="USD",Settings!$B$22,IF($E6825="HKD",Settings!$B$23,1))))</f>
        <v>1</v>
      </c>
      <c r="Q6825">
        <f t="shared" ref="Q6825:Q6888" si="967">IF($L6825="",0,($O6825-$N6825+IF($A6825=2,$J6825,0))*$P6825)</f>
        <v>0</v>
      </c>
      <c r="R6825">
        <f t="shared" ref="R6825:R6888" si="968">IF($L6825="",0,IF($A6825=2,$J6825*$P6825,0))</f>
        <v>0</v>
      </c>
      <c r="S6825" t="str">
        <f t="shared" si="960"/>
        <v/>
      </c>
      <c r="T6825" t="str">
        <f t="shared" si="961"/>
        <v/>
      </c>
      <c r="U6825" t="str">
        <f t="shared" si="962"/>
        <v/>
      </c>
    </row>
    <row r="6826" spans="12:21" ht="15" customHeight="1" x14ac:dyDescent="0.15">
      <c r="L6826" s="244" t="str">
        <f t="shared" si="963"/>
        <v/>
      </c>
      <c r="M6826" s="245" t="str">
        <f t="shared" si="964"/>
        <v/>
      </c>
      <c r="N6826" s="244" t="str">
        <f t="shared" si="965"/>
        <v/>
      </c>
      <c r="O6826" s="244" t="str">
        <f t="shared" si="966"/>
        <v/>
      </c>
      <c r="P6826">
        <f>IF($I6826&lt;&gt;"",$I6826,IF($E6826="SGD",1,IF($E6826="USD",Settings!$B$22,IF($E6826="HKD",Settings!$B$23,1))))</f>
        <v>1</v>
      </c>
      <c r="Q6826">
        <f t="shared" si="967"/>
        <v>0</v>
      </c>
      <c r="R6826">
        <f t="shared" si="968"/>
        <v>0</v>
      </c>
      <c r="S6826" t="str">
        <f t="shared" si="960"/>
        <v/>
      </c>
      <c r="T6826" t="str">
        <f t="shared" si="961"/>
        <v/>
      </c>
      <c r="U6826" t="str">
        <f t="shared" si="962"/>
        <v/>
      </c>
    </row>
    <row r="6827" spans="12:21" ht="15" customHeight="1" x14ac:dyDescent="0.15">
      <c r="L6827" s="244" t="str">
        <f t="shared" si="963"/>
        <v/>
      </c>
      <c r="M6827" s="245" t="str">
        <f t="shared" si="964"/>
        <v/>
      </c>
      <c r="N6827" s="244" t="str">
        <f t="shared" si="965"/>
        <v/>
      </c>
      <c r="O6827" s="244" t="str">
        <f t="shared" si="966"/>
        <v/>
      </c>
      <c r="P6827">
        <f>IF($I6827&lt;&gt;"",$I6827,IF($E6827="SGD",1,IF($E6827="USD",Settings!$B$22,IF($E6827="HKD",Settings!$B$23,1))))</f>
        <v>1</v>
      </c>
      <c r="Q6827">
        <f t="shared" si="967"/>
        <v>0</v>
      </c>
      <c r="R6827">
        <f t="shared" si="968"/>
        <v>0</v>
      </c>
      <c r="S6827" t="str">
        <f t="shared" si="960"/>
        <v/>
      </c>
      <c r="T6827" t="str">
        <f t="shared" si="961"/>
        <v/>
      </c>
      <c r="U6827" t="str">
        <f t="shared" si="962"/>
        <v/>
      </c>
    </row>
    <row r="6828" spans="12:21" ht="15" customHeight="1" x14ac:dyDescent="0.15">
      <c r="L6828" s="244" t="str">
        <f t="shared" si="963"/>
        <v/>
      </c>
      <c r="M6828" s="245" t="str">
        <f t="shared" si="964"/>
        <v/>
      </c>
      <c r="N6828" s="244" t="str">
        <f t="shared" si="965"/>
        <v/>
      </c>
      <c r="O6828" s="244" t="str">
        <f t="shared" si="966"/>
        <v/>
      </c>
      <c r="P6828">
        <f>IF($I6828&lt;&gt;"",$I6828,IF($E6828="SGD",1,IF($E6828="USD",Settings!$B$22,IF($E6828="HKD",Settings!$B$23,1))))</f>
        <v>1</v>
      </c>
      <c r="Q6828">
        <f t="shared" si="967"/>
        <v>0</v>
      </c>
      <c r="R6828">
        <f t="shared" si="968"/>
        <v>0</v>
      </c>
      <c r="S6828" t="str">
        <f t="shared" si="960"/>
        <v/>
      </c>
      <c r="T6828" t="str">
        <f t="shared" si="961"/>
        <v/>
      </c>
      <c r="U6828" t="str">
        <f t="shared" si="962"/>
        <v/>
      </c>
    </row>
    <row r="6829" spans="12:21" ht="15" customHeight="1" x14ac:dyDescent="0.15">
      <c r="L6829" s="244" t="str">
        <f t="shared" si="963"/>
        <v/>
      </c>
      <c r="M6829" s="245" t="str">
        <f t="shared" si="964"/>
        <v/>
      </c>
      <c r="N6829" s="244" t="str">
        <f t="shared" si="965"/>
        <v/>
      </c>
      <c r="O6829" s="244" t="str">
        <f t="shared" si="966"/>
        <v/>
      </c>
      <c r="P6829">
        <f>IF($I6829&lt;&gt;"",$I6829,IF($E6829="SGD",1,IF($E6829="USD",Settings!$B$22,IF($E6829="HKD",Settings!$B$23,1))))</f>
        <v>1</v>
      </c>
      <c r="Q6829">
        <f t="shared" si="967"/>
        <v>0</v>
      </c>
      <c r="R6829">
        <f t="shared" si="968"/>
        <v>0</v>
      </c>
      <c r="S6829" t="str">
        <f t="shared" si="960"/>
        <v/>
      </c>
      <c r="T6829" t="str">
        <f t="shared" si="961"/>
        <v/>
      </c>
      <c r="U6829" t="str">
        <f t="shared" si="962"/>
        <v/>
      </c>
    </row>
    <row r="6830" spans="12:21" ht="15" customHeight="1" x14ac:dyDescent="0.15">
      <c r="L6830" s="244" t="str">
        <f t="shared" si="963"/>
        <v/>
      </c>
      <c r="M6830" s="245" t="str">
        <f t="shared" si="964"/>
        <v/>
      </c>
      <c r="N6830" s="244" t="str">
        <f t="shared" si="965"/>
        <v/>
      </c>
      <c r="O6830" s="244" t="str">
        <f t="shared" si="966"/>
        <v/>
      </c>
      <c r="P6830">
        <f>IF($I6830&lt;&gt;"",$I6830,IF($E6830="SGD",1,IF($E6830="USD",Settings!$B$22,IF($E6830="HKD",Settings!$B$23,1))))</f>
        <v>1</v>
      </c>
      <c r="Q6830">
        <f t="shared" si="967"/>
        <v>0</v>
      </c>
      <c r="R6830">
        <f t="shared" si="968"/>
        <v>0</v>
      </c>
      <c r="S6830" t="str">
        <f t="shared" si="960"/>
        <v/>
      </c>
      <c r="T6830" t="str">
        <f t="shared" si="961"/>
        <v/>
      </c>
      <c r="U6830" t="str">
        <f t="shared" si="962"/>
        <v/>
      </c>
    </row>
    <row r="6831" spans="12:21" ht="15" customHeight="1" x14ac:dyDescent="0.15">
      <c r="L6831" s="244" t="str">
        <f t="shared" si="963"/>
        <v/>
      </c>
      <c r="M6831" s="245" t="str">
        <f t="shared" si="964"/>
        <v/>
      </c>
      <c r="N6831" s="244" t="str">
        <f t="shared" si="965"/>
        <v/>
      </c>
      <c r="O6831" s="244" t="str">
        <f t="shared" si="966"/>
        <v/>
      </c>
      <c r="P6831">
        <f>IF($I6831&lt;&gt;"",$I6831,IF($E6831="SGD",1,IF($E6831="USD",Settings!$B$22,IF($E6831="HKD",Settings!$B$23,1))))</f>
        <v>1</v>
      </c>
      <c r="Q6831">
        <f t="shared" si="967"/>
        <v>0</v>
      </c>
      <c r="R6831">
        <f t="shared" si="968"/>
        <v>0</v>
      </c>
      <c r="S6831" t="str">
        <f t="shared" si="960"/>
        <v/>
      </c>
      <c r="T6831" t="str">
        <f t="shared" si="961"/>
        <v/>
      </c>
      <c r="U6831" t="str">
        <f t="shared" si="962"/>
        <v/>
      </c>
    </row>
    <row r="6832" spans="12:21" ht="15" customHeight="1" x14ac:dyDescent="0.15">
      <c r="L6832" s="244" t="str">
        <f t="shared" si="963"/>
        <v/>
      </c>
      <c r="M6832" s="245" t="str">
        <f t="shared" si="964"/>
        <v/>
      </c>
      <c r="N6832" s="244" t="str">
        <f t="shared" si="965"/>
        <v/>
      </c>
      <c r="O6832" s="244" t="str">
        <f t="shared" si="966"/>
        <v/>
      </c>
      <c r="P6832">
        <f>IF($I6832&lt;&gt;"",$I6832,IF($E6832="SGD",1,IF($E6832="USD",Settings!$B$22,IF($E6832="HKD",Settings!$B$23,1))))</f>
        <v>1</v>
      </c>
      <c r="Q6832">
        <f t="shared" si="967"/>
        <v>0</v>
      </c>
      <c r="R6832">
        <f t="shared" si="968"/>
        <v>0</v>
      </c>
      <c r="S6832" t="str">
        <f t="shared" si="960"/>
        <v/>
      </c>
      <c r="T6832" t="str">
        <f t="shared" si="961"/>
        <v/>
      </c>
      <c r="U6832" t="str">
        <f t="shared" si="962"/>
        <v/>
      </c>
    </row>
    <row r="6833" spans="12:21" ht="15" customHeight="1" x14ac:dyDescent="0.15">
      <c r="L6833" s="244" t="str">
        <f t="shared" si="963"/>
        <v/>
      </c>
      <c r="M6833" s="245" t="str">
        <f t="shared" si="964"/>
        <v/>
      </c>
      <c r="N6833" s="244" t="str">
        <f t="shared" si="965"/>
        <v/>
      </c>
      <c r="O6833" s="244" t="str">
        <f t="shared" si="966"/>
        <v/>
      </c>
      <c r="P6833">
        <f>IF($I6833&lt;&gt;"",$I6833,IF($E6833="SGD",1,IF($E6833="USD",Settings!$B$22,IF($E6833="HKD",Settings!$B$23,1))))</f>
        <v>1</v>
      </c>
      <c r="Q6833">
        <f t="shared" si="967"/>
        <v>0</v>
      </c>
      <c r="R6833">
        <f t="shared" si="968"/>
        <v>0</v>
      </c>
      <c r="S6833" t="str">
        <f t="shared" si="960"/>
        <v/>
      </c>
      <c r="T6833" t="str">
        <f t="shared" si="961"/>
        <v/>
      </c>
      <c r="U6833" t="str">
        <f t="shared" si="962"/>
        <v/>
      </c>
    </row>
    <row r="6834" spans="12:21" ht="15" customHeight="1" x14ac:dyDescent="0.15">
      <c r="L6834" s="244" t="str">
        <f t="shared" si="963"/>
        <v/>
      </c>
      <c r="M6834" s="245" t="str">
        <f t="shared" si="964"/>
        <v/>
      </c>
      <c r="N6834" s="244" t="str">
        <f t="shared" si="965"/>
        <v/>
      </c>
      <c r="O6834" s="244" t="str">
        <f t="shared" si="966"/>
        <v/>
      </c>
      <c r="P6834">
        <f>IF($I6834&lt;&gt;"",$I6834,IF($E6834="SGD",1,IF($E6834="USD",Settings!$B$22,IF($E6834="HKD",Settings!$B$23,1))))</f>
        <v>1</v>
      </c>
      <c r="Q6834">
        <f t="shared" si="967"/>
        <v>0</v>
      </c>
      <c r="R6834">
        <f t="shared" si="968"/>
        <v>0</v>
      </c>
      <c r="S6834" t="str">
        <f t="shared" si="960"/>
        <v/>
      </c>
      <c r="T6834" t="str">
        <f t="shared" si="961"/>
        <v/>
      </c>
      <c r="U6834" t="str">
        <f t="shared" si="962"/>
        <v/>
      </c>
    </row>
    <row r="6835" spans="12:21" ht="15" customHeight="1" x14ac:dyDescent="0.15">
      <c r="L6835" s="244" t="str">
        <f t="shared" si="963"/>
        <v/>
      </c>
      <c r="M6835" s="245" t="str">
        <f t="shared" si="964"/>
        <v/>
      </c>
      <c r="N6835" s="244" t="str">
        <f t="shared" si="965"/>
        <v/>
      </c>
      <c r="O6835" s="244" t="str">
        <f t="shared" si="966"/>
        <v/>
      </c>
      <c r="P6835">
        <f>IF($I6835&lt;&gt;"",$I6835,IF($E6835="SGD",1,IF($E6835="USD",Settings!$B$22,IF($E6835="HKD",Settings!$B$23,1))))</f>
        <v>1</v>
      </c>
      <c r="Q6835">
        <f t="shared" si="967"/>
        <v>0</v>
      </c>
      <c r="R6835">
        <f t="shared" si="968"/>
        <v>0</v>
      </c>
      <c r="S6835" t="str">
        <f t="shared" si="960"/>
        <v/>
      </c>
      <c r="T6835" t="str">
        <f t="shared" si="961"/>
        <v/>
      </c>
      <c r="U6835" t="str">
        <f t="shared" si="962"/>
        <v/>
      </c>
    </row>
    <row r="6836" spans="12:21" ht="15" customHeight="1" x14ac:dyDescent="0.15">
      <c r="L6836" s="244" t="str">
        <f t="shared" si="963"/>
        <v/>
      </c>
      <c r="M6836" s="245" t="str">
        <f t="shared" si="964"/>
        <v/>
      </c>
      <c r="N6836" s="244" t="str">
        <f t="shared" si="965"/>
        <v/>
      </c>
      <c r="O6836" s="244" t="str">
        <f t="shared" si="966"/>
        <v/>
      </c>
      <c r="P6836">
        <f>IF($I6836&lt;&gt;"",$I6836,IF($E6836="SGD",1,IF($E6836="USD",Settings!$B$22,IF($E6836="HKD",Settings!$B$23,1))))</f>
        <v>1</v>
      </c>
      <c r="Q6836">
        <f t="shared" si="967"/>
        <v>0</v>
      </c>
      <c r="R6836">
        <f t="shared" si="968"/>
        <v>0</v>
      </c>
      <c r="S6836" t="str">
        <f t="shared" si="960"/>
        <v/>
      </c>
      <c r="T6836" t="str">
        <f t="shared" si="961"/>
        <v/>
      </c>
      <c r="U6836" t="str">
        <f t="shared" si="962"/>
        <v/>
      </c>
    </row>
    <row r="6837" spans="12:21" ht="15" customHeight="1" x14ac:dyDescent="0.15">
      <c r="L6837" s="244" t="str">
        <f t="shared" si="963"/>
        <v/>
      </c>
      <c r="M6837" s="245" t="str">
        <f t="shared" si="964"/>
        <v/>
      </c>
      <c r="N6837" s="244" t="str">
        <f t="shared" si="965"/>
        <v/>
      </c>
      <c r="O6837" s="244" t="str">
        <f t="shared" si="966"/>
        <v/>
      </c>
      <c r="P6837">
        <f>IF($I6837&lt;&gt;"",$I6837,IF($E6837="SGD",1,IF($E6837="USD",Settings!$B$22,IF($E6837="HKD",Settings!$B$23,1))))</f>
        <v>1</v>
      </c>
      <c r="Q6837">
        <f t="shared" si="967"/>
        <v>0</v>
      </c>
      <c r="R6837">
        <f t="shared" si="968"/>
        <v>0</v>
      </c>
      <c r="S6837" t="str">
        <f t="shared" si="960"/>
        <v/>
      </c>
      <c r="T6837" t="str">
        <f t="shared" si="961"/>
        <v/>
      </c>
      <c r="U6837" t="str">
        <f t="shared" si="962"/>
        <v/>
      </c>
    </row>
    <row r="6838" spans="12:21" ht="15" customHeight="1" x14ac:dyDescent="0.15">
      <c r="L6838" s="244" t="str">
        <f t="shared" si="963"/>
        <v/>
      </c>
      <c r="M6838" s="245" t="str">
        <f t="shared" si="964"/>
        <v/>
      </c>
      <c r="N6838" s="244" t="str">
        <f t="shared" si="965"/>
        <v/>
      </c>
      <c r="O6838" s="244" t="str">
        <f t="shared" si="966"/>
        <v/>
      </c>
      <c r="P6838">
        <f>IF($I6838&lt;&gt;"",$I6838,IF($E6838="SGD",1,IF($E6838="USD",Settings!$B$22,IF($E6838="HKD",Settings!$B$23,1))))</f>
        <v>1</v>
      </c>
      <c r="Q6838">
        <f t="shared" si="967"/>
        <v>0</v>
      </c>
      <c r="R6838">
        <f t="shared" si="968"/>
        <v>0</v>
      </c>
      <c r="S6838" t="str">
        <f t="shared" si="960"/>
        <v/>
      </c>
      <c r="T6838" t="str">
        <f t="shared" si="961"/>
        <v/>
      </c>
      <c r="U6838" t="str">
        <f t="shared" si="962"/>
        <v/>
      </c>
    </row>
    <row r="6839" spans="12:21" ht="15" customHeight="1" x14ac:dyDescent="0.15">
      <c r="L6839" s="244" t="str">
        <f t="shared" si="963"/>
        <v/>
      </c>
      <c r="M6839" s="245" t="str">
        <f t="shared" si="964"/>
        <v/>
      </c>
      <c r="N6839" s="244" t="str">
        <f t="shared" si="965"/>
        <v/>
      </c>
      <c r="O6839" s="244" t="str">
        <f t="shared" si="966"/>
        <v/>
      </c>
      <c r="P6839">
        <f>IF($I6839&lt;&gt;"",$I6839,IF($E6839="SGD",1,IF($E6839="USD",Settings!$B$22,IF($E6839="HKD",Settings!$B$23,1))))</f>
        <v>1</v>
      </c>
      <c r="Q6839">
        <f t="shared" si="967"/>
        <v>0</v>
      </c>
      <c r="R6839">
        <f t="shared" si="968"/>
        <v>0</v>
      </c>
      <c r="S6839" t="str">
        <f t="shared" si="960"/>
        <v/>
      </c>
      <c r="T6839" t="str">
        <f t="shared" si="961"/>
        <v/>
      </c>
      <c r="U6839" t="str">
        <f t="shared" si="962"/>
        <v/>
      </c>
    </row>
    <row r="6840" spans="12:21" ht="15" customHeight="1" x14ac:dyDescent="0.15">
      <c r="L6840" s="244" t="str">
        <f t="shared" si="963"/>
        <v/>
      </c>
      <c r="M6840" s="245" t="str">
        <f t="shared" si="964"/>
        <v/>
      </c>
      <c r="N6840" s="244" t="str">
        <f t="shared" si="965"/>
        <v/>
      </c>
      <c r="O6840" s="244" t="str">
        <f t="shared" si="966"/>
        <v/>
      </c>
      <c r="P6840">
        <f>IF($I6840&lt;&gt;"",$I6840,IF($E6840="SGD",1,IF($E6840="USD",Settings!$B$22,IF($E6840="HKD",Settings!$B$23,1))))</f>
        <v>1</v>
      </c>
      <c r="Q6840">
        <f t="shared" si="967"/>
        <v>0</v>
      </c>
      <c r="R6840">
        <f t="shared" si="968"/>
        <v>0</v>
      </c>
      <c r="S6840" t="str">
        <f t="shared" si="960"/>
        <v/>
      </c>
      <c r="T6840" t="str">
        <f t="shared" si="961"/>
        <v/>
      </c>
      <c r="U6840" t="str">
        <f t="shared" si="962"/>
        <v/>
      </c>
    </row>
    <row r="6841" spans="12:21" ht="15" customHeight="1" x14ac:dyDescent="0.15">
      <c r="L6841" s="244" t="str">
        <f t="shared" si="963"/>
        <v/>
      </c>
      <c r="M6841" s="245" t="str">
        <f t="shared" si="964"/>
        <v/>
      </c>
      <c r="N6841" s="244" t="str">
        <f t="shared" si="965"/>
        <v/>
      </c>
      <c r="O6841" s="244" t="str">
        <f t="shared" si="966"/>
        <v/>
      </c>
      <c r="P6841">
        <f>IF($I6841&lt;&gt;"",$I6841,IF($E6841="SGD",1,IF($E6841="USD",Settings!$B$22,IF($E6841="HKD",Settings!$B$23,1))))</f>
        <v>1</v>
      </c>
      <c r="Q6841">
        <f t="shared" si="967"/>
        <v>0</v>
      </c>
      <c r="R6841">
        <f t="shared" si="968"/>
        <v>0</v>
      </c>
      <c r="S6841" t="str">
        <f t="shared" si="960"/>
        <v/>
      </c>
      <c r="T6841" t="str">
        <f t="shared" si="961"/>
        <v/>
      </c>
      <c r="U6841" t="str">
        <f t="shared" si="962"/>
        <v/>
      </c>
    </row>
    <row r="6842" spans="12:21" ht="15" customHeight="1" x14ac:dyDescent="0.15">
      <c r="L6842" s="244" t="str">
        <f t="shared" si="963"/>
        <v/>
      </c>
      <c r="M6842" s="245" t="str">
        <f t="shared" si="964"/>
        <v/>
      </c>
      <c r="N6842" s="244" t="str">
        <f t="shared" si="965"/>
        <v/>
      </c>
      <c r="O6842" s="244" t="str">
        <f t="shared" si="966"/>
        <v/>
      </c>
      <c r="P6842">
        <f>IF($I6842&lt;&gt;"",$I6842,IF($E6842="SGD",1,IF($E6842="USD",Settings!$B$22,IF($E6842="HKD",Settings!$B$23,1))))</f>
        <v>1</v>
      </c>
      <c r="Q6842">
        <f t="shared" si="967"/>
        <v>0</v>
      </c>
      <c r="R6842">
        <f t="shared" si="968"/>
        <v>0</v>
      </c>
      <c r="S6842" t="str">
        <f t="shared" si="960"/>
        <v/>
      </c>
      <c r="T6842" t="str">
        <f t="shared" si="961"/>
        <v/>
      </c>
      <c r="U6842" t="str">
        <f t="shared" si="962"/>
        <v/>
      </c>
    </row>
    <row r="6843" spans="12:21" ht="15" customHeight="1" x14ac:dyDescent="0.15">
      <c r="L6843" s="244" t="str">
        <f t="shared" si="963"/>
        <v/>
      </c>
      <c r="M6843" s="245" t="str">
        <f t="shared" si="964"/>
        <v/>
      </c>
      <c r="N6843" s="244" t="str">
        <f t="shared" si="965"/>
        <v/>
      </c>
      <c r="O6843" s="244" t="str">
        <f t="shared" si="966"/>
        <v/>
      </c>
      <c r="P6843">
        <f>IF($I6843&lt;&gt;"",$I6843,IF($E6843="SGD",1,IF($E6843="USD",Settings!$B$22,IF($E6843="HKD",Settings!$B$23,1))))</f>
        <v>1</v>
      </c>
      <c r="Q6843">
        <f t="shared" si="967"/>
        <v>0</v>
      </c>
      <c r="R6843">
        <f t="shared" si="968"/>
        <v>0</v>
      </c>
      <c r="S6843" t="str">
        <f t="shared" si="960"/>
        <v/>
      </c>
      <c r="T6843" t="str">
        <f t="shared" si="961"/>
        <v/>
      </c>
      <c r="U6843" t="str">
        <f t="shared" si="962"/>
        <v/>
      </c>
    </row>
    <row r="6844" spans="12:21" ht="15" customHeight="1" x14ac:dyDescent="0.15">
      <c r="L6844" s="244" t="str">
        <f t="shared" si="963"/>
        <v/>
      </c>
      <c r="M6844" s="245" t="str">
        <f t="shared" si="964"/>
        <v/>
      </c>
      <c r="N6844" s="244" t="str">
        <f t="shared" si="965"/>
        <v/>
      </c>
      <c r="O6844" s="244" t="str">
        <f t="shared" si="966"/>
        <v/>
      </c>
      <c r="P6844">
        <f>IF($I6844&lt;&gt;"",$I6844,IF($E6844="SGD",1,IF($E6844="USD",Settings!$B$22,IF($E6844="HKD",Settings!$B$23,1))))</f>
        <v>1</v>
      </c>
      <c r="Q6844">
        <f t="shared" si="967"/>
        <v>0</v>
      </c>
      <c r="R6844">
        <f t="shared" si="968"/>
        <v>0</v>
      </c>
      <c r="S6844" t="str">
        <f t="shared" si="960"/>
        <v/>
      </c>
      <c r="T6844" t="str">
        <f t="shared" si="961"/>
        <v/>
      </c>
      <c r="U6844" t="str">
        <f t="shared" si="962"/>
        <v/>
      </c>
    </row>
    <row r="6845" spans="12:21" ht="15" customHeight="1" x14ac:dyDescent="0.15">
      <c r="L6845" s="244" t="str">
        <f t="shared" si="963"/>
        <v/>
      </c>
      <c r="M6845" s="245" t="str">
        <f t="shared" si="964"/>
        <v/>
      </c>
      <c r="N6845" s="244" t="str">
        <f t="shared" si="965"/>
        <v/>
      </c>
      <c r="O6845" s="244" t="str">
        <f t="shared" si="966"/>
        <v/>
      </c>
      <c r="P6845">
        <f>IF($I6845&lt;&gt;"",$I6845,IF($E6845="SGD",1,IF($E6845="USD",Settings!$B$22,IF($E6845="HKD",Settings!$B$23,1))))</f>
        <v>1</v>
      </c>
      <c r="Q6845">
        <f t="shared" si="967"/>
        <v>0</v>
      </c>
      <c r="R6845">
        <f t="shared" si="968"/>
        <v>0</v>
      </c>
      <c r="S6845" t="str">
        <f t="shared" si="960"/>
        <v/>
      </c>
      <c r="T6845" t="str">
        <f t="shared" si="961"/>
        <v/>
      </c>
      <c r="U6845" t="str">
        <f t="shared" si="962"/>
        <v/>
      </c>
    </row>
    <row r="6846" spans="12:21" ht="15" customHeight="1" x14ac:dyDescent="0.15">
      <c r="L6846" s="244" t="str">
        <f t="shared" si="963"/>
        <v/>
      </c>
      <c r="M6846" s="245" t="str">
        <f t="shared" si="964"/>
        <v/>
      </c>
      <c r="N6846" s="244" t="str">
        <f t="shared" si="965"/>
        <v/>
      </c>
      <c r="O6846" s="244" t="str">
        <f t="shared" si="966"/>
        <v/>
      </c>
      <c r="P6846">
        <f>IF($I6846&lt;&gt;"",$I6846,IF($E6846="SGD",1,IF($E6846="USD",Settings!$B$22,IF($E6846="HKD",Settings!$B$23,1))))</f>
        <v>1</v>
      </c>
      <c r="Q6846">
        <f t="shared" si="967"/>
        <v>0</v>
      </c>
      <c r="R6846">
        <f t="shared" si="968"/>
        <v>0</v>
      </c>
      <c r="S6846" t="str">
        <f t="shared" si="960"/>
        <v/>
      </c>
      <c r="T6846" t="str">
        <f t="shared" si="961"/>
        <v/>
      </c>
      <c r="U6846" t="str">
        <f t="shared" si="962"/>
        <v/>
      </c>
    </row>
    <row r="6847" spans="12:21" ht="15" customHeight="1" x14ac:dyDescent="0.15">
      <c r="L6847" s="244" t="str">
        <f t="shared" si="963"/>
        <v/>
      </c>
      <c r="M6847" s="245" t="str">
        <f t="shared" si="964"/>
        <v/>
      </c>
      <c r="N6847" s="244" t="str">
        <f t="shared" si="965"/>
        <v/>
      </c>
      <c r="O6847" s="244" t="str">
        <f t="shared" si="966"/>
        <v/>
      </c>
      <c r="P6847">
        <f>IF($I6847&lt;&gt;"",$I6847,IF($E6847="SGD",1,IF($E6847="USD",Settings!$B$22,IF($E6847="HKD",Settings!$B$23,1))))</f>
        <v>1</v>
      </c>
      <c r="Q6847">
        <f t="shared" si="967"/>
        <v>0</v>
      </c>
      <c r="R6847">
        <f t="shared" si="968"/>
        <v>0</v>
      </c>
      <c r="S6847" t="str">
        <f t="shared" si="960"/>
        <v/>
      </c>
      <c r="T6847" t="str">
        <f t="shared" si="961"/>
        <v/>
      </c>
      <c r="U6847" t="str">
        <f t="shared" si="962"/>
        <v/>
      </c>
    </row>
    <row r="6848" spans="12:21" ht="15" customHeight="1" x14ac:dyDescent="0.15">
      <c r="L6848" s="244" t="str">
        <f t="shared" si="963"/>
        <v/>
      </c>
      <c r="M6848" s="245" t="str">
        <f t="shared" si="964"/>
        <v/>
      </c>
      <c r="N6848" s="244" t="str">
        <f t="shared" si="965"/>
        <v/>
      </c>
      <c r="O6848" s="244" t="str">
        <f t="shared" si="966"/>
        <v/>
      </c>
      <c r="P6848">
        <f>IF($I6848&lt;&gt;"",$I6848,IF($E6848="SGD",1,IF($E6848="USD",Settings!$B$22,IF($E6848="HKD",Settings!$B$23,1))))</f>
        <v>1</v>
      </c>
      <c r="Q6848">
        <f t="shared" si="967"/>
        <v>0</v>
      </c>
      <c r="R6848">
        <f t="shared" si="968"/>
        <v>0</v>
      </c>
      <c r="S6848" t="str">
        <f t="shared" si="960"/>
        <v/>
      </c>
      <c r="T6848" t="str">
        <f t="shared" si="961"/>
        <v/>
      </c>
      <c r="U6848" t="str">
        <f t="shared" si="962"/>
        <v/>
      </c>
    </row>
    <row r="6849" spans="12:21" ht="15" customHeight="1" x14ac:dyDescent="0.15">
      <c r="L6849" s="244" t="str">
        <f t="shared" si="963"/>
        <v/>
      </c>
      <c r="M6849" s="245" t="str">
        <f t="shared" si="964"/>
        <v/>
      </c>
      <c r="N6849" s="244" t="str">
        <f t="shared" si="965"/>
        <v/>
      </c>
      <c r="O6849" s="244" t="str">
        <f t="shared" si="966"/>
        <v/>
      </c>
      <c r="P6849">
        <f>IF($I6849&lt;&gt;"",$I6849,IF($E6849="SGD",1,IF($E6849="USD",Settings!$B$22,IF($E6849="HKD",Settings!$B$23,1))))</f>
        <v>1</v>
      </c>
      <c r="Q6849">
        <f t="shared" si="967"/>
        <v>0</v>
      </c>
      <c r="R6849">
        <f t="shared" si="968"/>
        <v>0</v>
      </c>
      <c r="S6849" t="str">
        <f t="shared" si="960"/>
        <v/>
      </c>
      <c r="T6849" t="str">
        <f t="shared" si="961"/>
        <v/>
      </c>
      <c r="U6849" t="str">
        <f t="shared" si="962"/>
        <v/>
      </c>
    </row>
    <row r="6850" spans="12:21" ht="15" customHeight="1" x14ac:dyDescent="0.15">
      <c r="L6850" s="244" t="str">
        <f t="shared" si="963"/>
        <v/>
      </c>
      <c r="M6850" s="245" t="str">
        <f t="shared" si="964"/>
        <v/>
      </c>
      <c r="N6850" s="244" t="str">
        <f t="shared" si="965"/>
        <v/>
      </c>
      <c r="O6850" s="244" t="str">
        <f t="shared" si="966"/>
        <v/>
      </c>
      <c r="P6850">
        <f>IF($I6850&lt;&gt;"",$I6850,IF($E6850="SGD",1,IF($E6850="USD",Settings!$B$22,IF($E6850="HKD",Settings!$B$23,1))))</f>
        <v>1</v>
      </c>
      <c r="Q6850">
        <f t="shared" si="967"/>
        <v>0</v>
      </c>
      <c r="R6850">
        <f t="shared" si="968"/>
        <v>0</v>
      </c>
      <c r="S6850" t="str">
        <f t="shared" ref="S6850:S6913" si="969">IF(L6850="","",SUMIFS($M:$M,$L:$L,L6850,$T:$T,"&lt;="&amp;T6850))</f>
        <v/>
      </c>
      <c r="T6850" t="str">
        <f t="shared" ref="T6850:T6913" si="970">IF(L6850="","",INT(G6850)*100000+ROW())</f>
        <v/>
      </c>
      <c r="U6850" t="str">
        <f t="shared" ref="U6850:U6913" si="971">IF(L6850="","",IF(AND(COUNTIFS($L:$L,L6850,$S:$S,"&gt;-0.000001",$S:$S,"&lt;0.000001",$T:$T,"&gt;"&amp;T6850)=0,ABS(S6850)&gt;0.000001),1,0))</f>
        <v/>
      </c>
    </row>
    <row r="6851" spans="12:21" ht="15" customHeight="1" x14ac:dyDescent="0.15">
      <c r="L6851" s="244" t="str">
        <f t="shared" si="963"/>
        <v/>
      </c>
      <c r="M6851" s="245" t="str">
        <f t="shared" si="964"/>
        <v/>
      </c>
      <c r="N6851" s="244" t="str">
        <f t="shared" si="965"/>
        <v/>
      </c>
      <c r="O6851" s="244" t="str">
        <f t="shared" si="966"/>
        <v/>
      </c>
      <c r="P6851">
        <f>IF($I6851&lt;&gt;"",$I6851,IF($E6851="SGD",1,IF($E6851="USD",Settings!$B$22,IF($E6851="HKD",Settings!$B$23,1))))</f>
        <v>1</v>
      </c>
      <c r="Q6851">
        <f t="shared" si="967"/>
        <v>0</v>
      </c>
      <c r="R6851">
        <f t="shared" si="968"/>
        <v>0</v>
      </c>
      <c r="S6851" t="str">
        <f t="shared" si="969"/>
        <v/>
      </c>
      <c r="T6851" t="str">
        <f t="shared" si="970"/>
        <v/>
      </c>
      <c r="U6851" t="str">
        <f t="shared" si="971"/>
        <v/>
      </c>
    </row>
    <row r="6852" spans="12:21" ht="15" customHeight="1" x14ac:dyDescent="0.15">
      <c r="L6852" s="244" t="str">
        <f t="shared" si="963"/>
        <v/>
      </c>
      <c r="M6852" s="245" t="str">
        <f t="shared" si="964"/>
        <v/>
      </c>
      <c r="N6852" s="244" t="str">
        <f t="shared" si="965"/>
        <v/>
      </c>
      <c r="O6852" s="244" t="str">
        <f t="shared" si="966"/>
        <v/>
      </c>
      <c r="P6852">
        <f>IF($I6852&lt;&gt;"",$I6852,IF($E6852="SGD",1,IF($E6852="USD",Settings!$B$22,IF($E6852="HKD",Settings!$B$23,1))))</f>
        <v>1</v>
      </c>
      <c r="Q6852">
        <f t="shared" si="967"/>
        <v>0</v>
      </c>
      <c r="R6852">
        <f t="shared" si="968"/>
        <v>0</v>
      </c>
      <c r="S6852" t="str">
        <f t="shared" si="969"/>
        <v/>
      </c>
      <c r="T6852" t="str">
        <f t="shared" si="970"/>
        <v/>
      </c>
      <c r="U6852" t="str">
        <f t="shared" si="971"/>
        <v/>
      </c>
    </row>
    <row r="6853" spans="12:21" ht="15" customHeight="1" x14ac:dyDescent="0.15">
      <c r="L6853" s="244" t="str">
        <f t="shared" si="963"/>
        <v/>
      </c>
      <c r="M6853" s="245" t="str">
        <f t="shared" si="964"/>
        <v/>
      </c>
      <c r="N6853" s="244" t="str">
        <f t="shared" si="965"/>
        <v/>
      </c>
      <c r="O6853" s="244" t="str">
        <f t="shared" si="966"/>
        <v/>
      </c>
      <c r="P6853">
        <f>IF($I6853&lt;&gt;"",$I6853,IF($E6853="SGD",1,IF($E6853="USD",Settings!$B$22,IF($E6853="HKD",Settings!$B$23,1))))</f>
        <v>1</v>
      </c>
      <c r="Q6853">
        <f t="shared" si="967"/>
        <v>0</v>
      </c>
      <c r="R6853">
        <f t="shared" si="968"/>
        <v>0</v>
      </c>
      <c r="S6853" t="str">
        <f t="shared" si="969"/>
        <v/>
      </c>
      <c r="T6853" t="str">
        <f t="shared" si="970"/>
        <v/>
      </c>
      <c r="U6853" t="str">
        <f t="shared" si="971"/>
        <v/>
      </c>
    </row>
    <row r="6854" spans="12:21" ht="15" customHeight="1" x14ac:dyDescent="0.15">
      <c r="L6854" s="244" t="str">
        <f t="shared" si="963"/>
        <v/>
      </c>
      <c r="M6854" s="245" t="str">
        <f t="shared" si="964"/>
        <v/>
      </c>
      <c r="N6854" s="244" t="str">
        <f t="shared" si="965"/>
        <v/>
      </c>
      <c r="O6854" s="244" t="str">
        <f t="shared" si="966"/>
        <v/>
      </c>
      <c r="P6854">
        <f>IF($I6854&lt;&gt;"",$I6854,IF($E6854="SGD",1,IF($E6854="USD",Settings!$B$22,IF($E6854="HKD",Settings!$B$23,1))))</f>
        <v>1</v>
      </c>
      <c r="Q6854">
        <f t="shared" si="967"/>
        <v>0</v>
      </c>
      <c r="R6854">
        <f t="shared" si="968"/>
        <v>0</v>
      </c>
      <c r="S6854" t="str">
        <f t="shared" si="969"/>
        <v/>
      </c>
      <c r="T6854" t="str">
        <f t="shared" si="970"/>
        <v/>
      </c>
      <c r="U6854" t="str">
        <f t="shared" si="971"/>
        <v/>
      </c>
    </row>
    <row r="6855" spans="12:21" ht="15" customHeight="1" x14ac:dyDescent="0.15">
      <c r="L6855" s="244" t="str">
        <f t="shared" si="963"/>
        <v/>
      </c>
      <c r="M6855" s="245" t="str">
        <f t="shared" si="964"/>
        <v/>
      </c>
      <c r="N6855" s="244" t="str">
        <f t="shared" si="965"/>
        <v/>
      </c>
      <c r="O6855" s="244" t="str">
        <f t="shared" si="966"/>
        <v/>
      </c>
      <c r="P6855">
        <f>IF($I6855&lt;&gt;"",$I6855,IF($E6855="SGD",1,IF($E6855="USD",Settings!$B$22,IF($E6855="HKD",Settings!$B$23,1))))</f>
        <v>1</v>
      </c>
      <c r="Q6855">
        <f t="shared" si="967"/>
        <v>0</v>
      </c>
      <c r="R6855">
        <f t="shared" si="968"/>
        <v>0</v>
      </c>
      <c r="S6855" t="str">
        <f t="shared" si="969"/>
        <v/>
      </c>
      <c r="T6855" t="str">
        <f t="shared" si="970"/>
        <v/>
      </c>
      <c r="U6855" t="str">
        <f t="shared" si="971"/>
        <v/>
      </c>
    </row>
    <row r="6856" spans="12:21" ht="15" customHeight="1" x14ac:dyDescent="0.15">
      <c r="L6856" s="244" t="str">
        <f t="shared" si="963"/>
        <v/>
      </c>
      <c r="M6856" s="245" t="str">
        <f t="shared" si="964"/>
        <v/>
      </c>
      <c r="N6856" s="244" t="str">
        <f t="shared" si="965"/>
        <v/>
      </c>
      <c r="O6856" s="244" t="str">
        <f t="shared" si="966"/>
        <v/>
      </c>
      <c r="P6856">
        <f>IF($I6856&lt;&gt;"",$I6856,IF($E6856="SGD",1,IF($E6856="USD",Settings!$B$22,IF($E6856="HKD",Settings!$B$23,1))))</f>
        <v>1</v>
      </c>
      <c r="Q6856">
        <f t="shared" si="967"/>
        <v>0</v>
      </c>
      <c r="R6856">
        <f t="shared" si="968"/>
        <v>0</v>
      </c>
      <c r="S6856" t="str">
        <f t="shared" si="969"/>
        <v/>
      </c>
      <c r="T6856" t="str">
        <f t="shared" si="970"/>
        <v/>
      </c>
      <c r="U6856" t="str">
        <f t="shared" si="971"/>
        <v/>
      </c>
    </row>
    <row r="6857" spans="12:21" ht="15" customHeight="1" x14ac:dyDescent="0.15">
      <c r="L6857" s="244" t="str">
        <f t="shared" si="963"/>
        <v/>
      </c>
      <c r="M6857" s="245" t="str">
        <f t="shared" si="964"/>
        <v/>
      </c>
      <c r="N6857" s="244" t="str">
        <f t="shared" si="965"/>
        <v/>
      </c>
      <c r="O6857" s="244" t="str">
        <f t="shared" si="966"/>
        <v/>
      </c>
      <c r="P6857">
        <f>IF($I6857&lt;&gt;"",$I6857,IF($E6857="SGD",1,IF($E6857="USD",Settings!$B$22,IF($E6857="HKD",Settings!$B$23,1))))</f>
        <v>1</v>
      </c>
      <c r="Q6857">
        <f t="shared" si="967"/>
        <v>0</v>
      </c>
      <c r="R6857">
        <f t="shared" si="968"/>
        <v>0</v>
      </c>
      <c r="S6857" t="str">
        <f t="shared" si="969"/>
        <v/>
      </c>
      <c r="T6857" t="str">
        <f t="shared" si="970"/>
        <v/>
      </c>
      <c r="U6857" t="str">
        <f t="shared" si="971"/>
        <v/>
      </c>
    </row>
    <row r="6858" spans="12:21" ht="15" customHeight="1" x14ac:dyDescent="0.15">
      <c r="L6858" s="244" t="str">
        <f t="shared" si="963"/>
        <v/>
      </c>
      <c r="M6858" s="245" t="str">
        <f t="shared" si="964"/>
        <v/>
      </c>
      <c r="N6858" s="244" t="str">
        <f t="shared" si="965"/>
        <v/>
      </c>
      <c r="O6858" s="244" t="str">
        <f t="shared" si="966"/>
        <v/>
      </c>
      <c r="P6858">
        <f>IF($I6858&lt;&gt;"",$I6858,IF($E6858="SGD",1,IF($E6858="USD",Settings!$B$22,IF($E6858="HKD",Settings!$B$23,1))))</f>
        <v>1</v>
      </c>
      <c r="Q6858">
        <f t="shared" si="967"/>
        <v>0</v>
      </c>
      <c r="R6858">
        <f t="shared" si="968"/>
        <v>0</v>
      </c>
      <c r="S6858" t="str">
        <f t="shared" si="969"/>
        <v/>
      </c>
      <c r="T6858" t="str">
        <f t="shared" si="970"/>
        <v/>
      </c>
      <c r="U6858" t="str">
        <f t="shared" si="971"/>
        <v/>
      </c>
    </row>
    <row r="6859" spans="12:21" ht="15" customHeight="1" x14ac:dyDescent="0.15">
      <c r="L6859" s="244" t="str">
        <f t="shared" si="963"/>
        <v/>
      </c>
      <c r="M6859" s="245" t="str">
        <f t="shared" si="964"/>
        <v/>
      </c>
      <c r="N6859" s="244" t="str">
        <f t="shared" si="965"/>
        <v/>
      </c>
      <c r="O6859" s="244" t="str">
        <f t="shared" si="966"/>
        <v/>
      </c>
      <c r="P6859">
        <f>IF($I6859&lt;&gt;"",$I6859,IF($E6859="SGD",1,IF($E6859="USD",Settings!$B$22,IF($E6859="HKD",Settings!$B$23,1))))</f>
        <v>1</v>
      </c>
      <c r="Q6859">
        <f t="shared" si="967"/>
        <v>0</v>
      </c>
      <c r="R6859">
        <f t="shared" si="968"/>
        <v>0</v>
      </c>
      <c r="S6859" t="str">
        <f t="shared" si="969"/>
        <v/>
      </c>
      <c r="T6859" t="str">
        <f t="shared" si="970"/>
        <v/>
      </c>
      <c r="U6859" t="str">
        <f t="shared" si="971"/>
        <v/>
      </c>
    </row>
    <row r="6860" spans="12:21" ht="15" customHeight="1" x14ac:dyDescent="0.15">
      <c r="L6860" s="244" t="str">
        <f t="shared" si="963"/>
        <v/>
      </c>
      <c r="M6860" s="245" t="str">
        <f t="shared" si="964"/>
        <v/>
      </c>
      <c r="N6860" s="244" t="str">
        <f t="shared" si="965"/>
        <v/>
      </c>
      <c r="O6860" s="244" t="str">
        <f t="shared" si="966"/>
        <v/>
      </c>
      <c r="P6860">
        <f>IF($I6860&lt;&gt;"",$I6860,IF($E6860="SGD",1,IF($E6860="USD",Settings!$B$22,IF($E6860="HKD",Settings!$B$23,1))))</f>
        <v>1</v>
      </c>
      <c r="Q6860">
        <f t="shared" si="967"/>
        <v>0</v>
      </c>
      <c r="R6860">
        <f t="shared" si="968"/>
        <v>0</v>
      </c>
      <c r="S6860" t="str">
        <f t="shared" si="969"/>
        <v/>
      </c>
      <c r="T6860" t="str">
        <f t="shared" si="970"/>
        <v/>
      </c>
      <c r="U6860" t="str">
        <f t="shared" si="971"/>
        <v/>
      </c>
    </row>
    <row r="6861" spans="12:21" ht="15" customHeight="1" x14ac:dyDescent="0.15">
      <c r="L6861" s="244" t="str">
        <f t="shared" si="963"/>
        <v/>
      </c>
      <c r="M6861" s="245" t="str">
        <f t="shared" si="964"/>
        <v/>
      </c>
      <c r="N6861" s="244" t="str">
        <f t="shared" si="965"/>
        <v/>
      </c>
      <c r="O6861" s="244" t="str">
        <f t="shared" si="966"/>
        <v/>
      </c>
      <c r="P6861">
        <f>IF($I6861&lt;&gt;"",$I6861,IF($E6861="SGD",1,IF($E6861="USD",Settings!$B$22,IF($E6861="HKD",Settings!$B$23,1))))</f>
        <v>1</v>
      </c>
      <c r="Q6861">
        <f t="shared" si="967"/>
        <v>0</v>
      </c>
      <c r="R6861">
        <f t="shared" si="968"/>
        <v>0</v>
      </c>
      <c r="S6861" t="str">
        <f t="shared" si="969"/>
        <v/>
      </c>
      <c r="T6861" t="str">
        <f t="shared" si="970"/>
        <v/>
      </c>
      <c r="U6861" t="str">
        <f t="shared" si="971"/>
        <v/>
      </c>
    </row>
    <row r="6862" spans="12:21" ht="15" customHeight="1" x14ac:dyDescent="0.15">
      <c r="L6862" s="244" t="str">
        <f t="shared" si="963"/>
        <v/>
      </c>
      <c r="M6862" s="245" t="str">
        <f t="shared" si="964"/>
        <v/>
      </c>
      <c r="N6862" s="244" t="str">
        <f t="shared" si="965"/>
        <v/>
      </c>
      <c r="O6862" s="244" t="str">
        <f t="shared" si="966"/>
        <v/>
      </c>
      <c r="P6862">
        <f>IF($I6862&lt;&gt;"",$I6862,IF($E6862="SGD",1,IF($E6862="USD",Settings!$B$22,IF($E6862="HKD",Settings!$B$23,1))))</f>
        <v>1</v>
      </c>
      <c r="Q6862">
        <f t="shared" si="967"/>
        <v>0</v>
      </c>
      <c r="R6862">
        <f t="shared" si="968"/>
        <v>0</v>
      </c>
      <c r="S6862" t="str">
        <f t="shared" si="969"/>
        <v/>
      </c>
      <c r="T6862" t="str">
        <f t="shared" si="970"/>
        <v/>
      </c>
      <c r="U6862" t="str">
        <f t="shared" si="971"/>
        <v/>
      </c>
    </row>
    <row r="6863" spans="12:21" ht="15" customHeight="1" x14ac:dyDescent="0.15">
      <c r="L6863" s="244" t="str">
        <f t="shared" si="963"/>
        <v/>
      </c>
      <c r="M6863" s="245" t="str">
        <f t="shared" si="964"/>
        <v/>
      </c>
      <c r="N6863" s="244" t="str">
        <f t="shared" si="965"/>
        <v/>
      </c>
      <c r="O6863" s="244" t="str">
        <f t="shared" si="966"/>
        <v/>
      </c>
      <c r="P6863">
        <f>IF($I6863&lt;&gt;"",$I6863,IF($E6863="SGD",1,IF($E6863="USD",Settings!$B$22,IF($E6863="HKD",Settings!$B$23,1))))</f>
        <v>1</v>
      </c>
      <c r="Q6863">
        <f t="shared" si="967"/>
        <v>0</v>
      </c>
      <c r="R6863">
        <f t="shared" si="968"/>
        <v>0</v>
      </c>
      <c r="S6863" t="str">
        <f t="shared" si="969"/>
        <v/>
      </c>
      <c r="T6863" t="str">
        <f t="shared" si="970"/>
        <v/>
      </c>
      <c r="U6863" t="str">
        <f t="shared" si="971"/>
        <v/>
      </c>
    </row>
    <row r="6864" spans="12:21" ht="15" customHeight="1" x14ac:dyDescent="0.15">
      <c r="L6864" s="244" t="str">
        <f t="shared" si="963"/>
        <v/>
      </c>
      <c r="M6864" s="245" t="str">
        <f t="shared" si="964"/>
        <v/>
      </c>
      <c r="N6864" s="244" t="str">
        <f t="shared" si="965"/>
        <v/>
      </c>
      <c r="O6864" s="244" t="str">
        <f t="shared" si="966"/>
        <v/>
      </c>
      <c r="P6864">
        <f>IF($I6864&lt;&gt;"",$I6864,IF($E6864="SGD",1,IF($E6864="USD",Settings!$B$22,IF($E6864="HKD",Settings!$B$23,1))))</f>
        <v>1</v>
      </c>
      <c r="Q6864">
        <f t="shared" si="967"/>
        <v>0</v>
      </c>
      <c r="R6864">
        <f t="shared" si="968"/>
        <v>0</v>
      </c>
      <c r="S6864" t="str">
        <f t="shared" si="969"/>
        <v/>
      </c>
      <c r="T6864" t="str">
        <f t="shared" si="970"/>
        <v/>
      </c>
      <c r="U6864" t="str">
        <f t="shared" si="971"/>
        <v/>
      </c>
    </row>
    <row r="6865" spans="12:21" ht="15" customHeight="1" x14ac:dyDescent="0.15">
      <c r="L6865" s="244" t="str">
        <f t="shared" si="963"/>
        <v/>
      </c>
      <c r="M6865" s="245" t="str">
        <f t="shared" si="964"/>
        <v/>
      </c>
      <c r="N6865" s="244" t="str">
        <f t="shared" si="965"/>
        <v/>
      </c>
      <c r="O6865" s="244" t="str">
        <f t="shared" si="966"/>
        <v/>
      </c>
      <c r="P6865">
        <f>IF($I6865&lt;&gt;"",$I6865,IF($E6865="SGD",1,IF($E6865="USD",Settings!$B$22,IF($E6865="HKD",Settings!$B$23,1))))</f>
        <v>1</v>
      </c>
      <c r="Q6865">
        <f t="shared" si="967"/>
        <v>0</v>
      </c>
      <c r="R6865">
        <f t="shared" si="968"/>
        <v>0</v>
      </c>
      <c r="S6865" t="str">
        <f t="shared" si="969"/>
        <v/>
      </c>
      <c r="T6865" t="str">
        <f t="shared" si="970"/>
        <v/>
      </c>
      <c r="U6865" t="str">
        <f t="shared" si="971"/>
        <v/>
      </c>
    </row>
    <row r="6866" spans="12:21" ht="15" customHeight="1" x14ac:dyDescent="0.15">
      <c r="L6866" s="244" t="str">
        <f t="shared" si="963"/>
        <v/>
      </c>
      <c r="M6866" s="245" t="str">
        <f t="shared" si="964"/>
        <v/>
      </c>
      <c r="N6866" s="244" t="str">
        <f t="shared" si="965"/>
        <v/>
      </c>
      <c r="O6866" s="244" t="str">
        <f t="shared" si="966"/>
        <v/>
      </c>
      <c r="P6866">
        <f>IF($I6866&lt;&gt;"",$I6866,IF($E6866="SGD",1,IF($E6866="USD",Settings!$B$22,IF($E6866="HKD",Settings!$B$23,1))))</f>
        <v>1</v>
      </c>
      <c r="Q6866">
        <f t="shared" si="967"/>
        <v>0</v>
      </c>
      <c r="R6866">
        <f t="shared" si="968"/>
        <v>0</v>
      </c>
      <c r="S6866" t="str">
        <f t="shared" si="969"/>
        <v/>
      </c>
      <c r="T6866" t="str">
        <f t="shared" si="970"/>
        <v/>
      </c>
      <c r="U6866" t="str">
        <f t="shared" si="971"/>
        <v/>
      </c>
    </row>
    <row r="6867" spans="12:21" ht="15" customHeight="1" x14ac:dyDescent="0.15">
      <c r="L6867" s="244" t="str">
        <f t="shared" si="963"/>
        <v/>
      </c>
      <c r="M6867" s="245" t="str">
        <f t="shared" si="964"/>
        <v/>
      </c>
      <c r="N6867" s="244" t="str">
        <f t="shared" si="965"/>
        <v/>
      </c>
      <c r="O6867" s="244" t="str">
        <f t="shared" si="966"/>
        <v/>
      </c>
      <c r="P6867">
        <f>IF($I6867&lt;&gt;"",$I6867,IF($E6867="SGD",1,IF($E6867="USD",Settings!$B$22,IF($E6867="HKD",Settings!$B$23,1))))</f>
        <v>1</v>
      </c>
      <c r="Q6867">
        <f t="shared" si="967"/>
        <v>0</v>
      </c>
      <c r="R6867">
        <f t="shared" si="968"/>
        <v>0</v>
      </c>
      <c r="S6867" t="str">
        <f t="shared" si="969"/>
        <v/>
      </c>
      <c r="T6867" t="str">
        <f t="shared" si="970"/>
        <v/>
      </c>
      <c r="U6867" t="str">
        <f t="shared" si="971"/>
        <v/>
      </c>
    </row>
    <row r="6868" spans="12:21" ht="15" customHeight="1" x14ac:dyDescent="0.15">
      <c r="L6868" s="244" t="str">
        <f t="shared" si="963"/>
        <v/>
      </c>
      <c r="M6868" s="245" t="str">
        <f t="shared" si="964"/>
        <v/>
      </c>
      <c r="N6868" s="244" t="str">
        <f t="shared" si="965"/>
        <v/>
      </c>
      <c r="O6868" s="244" t="str">
        <f t="shared" si="966"/>
        <v/>
      </c>
      <c r="P6868">
        <f>IF($I6868&lt;&gt;"",$I6868,IF($E6868="SGD",1,IF($E6868="USD",Settings!$B$22,IF($E6868="HKD",Settings!$B$23,1))))</f>
        <v>1</v>
      </c>
      <c r="Q6868">
        <f t="shared" si="967"/>
        <v>0</v>
      </c>
      <c r="R6868">
        <f t="shared" si="968"/>
        <v>0</v>
      </c>
      <c r="S6868" t="str">
        <f t="shared" si="969"/>
        <v/>
      </c>
      <c r="T6868" t="str">
        <f t="shared" si="970"/>
        <v/>
      </c>
      <c r="U6868" t="str">
        <f t="shared" si="971"/>
        <v/>
      </c>
    </row>
    <row r="6869" spans="12:21" ht="15" customHeight="1" x14ac:dyDescent="0.15">
      <c r="L6869" s="244" t="str">
        <f t="shared" si="963"/>
        <v/>
      </c>
      <c r="M6869" s="245" t="str">
        <f t="shared" si="964"/>
        <v/>
      </c>
      <c r="N6869" s="244" t="str">
        <f t="shared" si="965"/>
        <v/>
      </c>
      <c r="O6869" s="244" t="str">
        <f t="shared" si="966"/>
        <v/>
      </c>
      <c r="P6869">
        <f>IF($I6869&lt;&gt;"",$I6869,IF($E6869="SGD",1,IF($E6869="USD",Settings!$B$22,IF($E6869="HKD",Settings!$B$23,1))))</f>
        <v>1</v>
      </c>
      <c r="Q6869">
        <f t="shared" si="967"/>
        <v>0</v>
      </c>
      <c r="R6869">
        <f t="shared" si="968"/>
        <v>0</v>
      </c>
      <c r="S6869" t="str">
        <f t="shared" si="969"/>
        <v/>
      </c>
      <c r="T6869" t="str">
        <f t="shared" si="970"/>
        <v/>
      </c>
      <c r="U6869" t="str">
        <f t="shared" si="971"/>
        <v/>
      </c>
    </row>
    <row r="6870" spans="12:21" ht="15" customHeight="1" x14ac:dyDescent="0.15">
      <c r="L6870" s="244" t="str">
        <f t="shared" si="963"/>
        <v/>
      </c>
      <c r="M6870" s="245" t="str">
        <f t="shared" si="964"/>
        <v/>
      </c>
      <c r="N6870" s="244" t="str">
        <f t="shared" si="965"/>
        <v/>
      </c>
      <c r="O6870" s="244" t="str">
        <f t="shared" si="966"/>
        <v/>
      </c>
      <c r="P6870">
        <f>IF($I6870&lt;&gt;"",$I6870,IF($E6870="SGD",1,IF($E6870="USD",Settings!$B$22,IF($E6870="HKD",Settings!$B$23,1))))</f>
        <v>1</v>
      </c>
      <c r="Q6870">
        <f t="shared" si="967"/>
        <v>0</v>
      </c>
      <c r="R6870">
        <f t="shared" si="968"/>
        <v>0</v>
      </c>
      <c r="S6870" t="str">
        <f t="shared" si="969"/>
        <v/>
      </c>
      <c r="T6870" t="str">
        <f t="shared" si="970"/>
        <v/>
      </c>
      <c r="U6870" t="str">
        <f t="shared" si="971"/>
        <v/>
      </c>
    </row>
    <row r="6871" spans="12:21" ht="15" customHeight="1" x14ac:dyDescent="0.15">
      <c r="L6871" s="244" t="str">
        <f t="shared" si="963"/>
        <v/>
      </c>
      <c r="M6871" s="245" t="str">
        <f t="shared" si="964"/>
        <v/>
      </c>
      <c r="N6871" s="244" t="str">
        <f t="shared" si="965"/>
        <v/>
      </c>
      <c r="O6871" s="244" t="str">
        <f t="shared" si="966"/>
        <v/>
      </c>
      <c r="P6871">
        <f>IF($I6871&lt;&gt;"",$I6871,IF($E6871="SGD",1,IF($E6871="USD",Settings!$B$22,IF($E6871="HKD",Settings!$B$23,1))))</f>
        <v>1</v>
      </c>
      <c r="Q6871">
        <f t="shared" si="967"/>
        <v>0</v>
      </c>
      <c r="R6871">
        <f t="shared" si="968"/>
        <v>0</v>
      </c>
      <c r="S6871" t="str">
        <f t="shared" si="969"/>
        <v/>
      </c>
      <c r="T6871" t="str">
        <f t="shared" si="970"/>
        <v/>
      </c>
      <c r="U6871" t="str">
        <f t="shared" si="971"/>
        <v/>
      </c>
    </row>
    <row r="6872" spans="12:21" ht="15" customHeight="1" x14ac:dyDescent="0.15">
      <c r="L6872" s="244" t="str">
        <f t="shared" si="963"/>
        <v/>
      </c>
      <c r="M6872" s="245" t="str">
        <f t="shared" si="964"/>
        <v/>
      </c>
      <c r="N6872" s="244" t="str">
        <f t="shared" si="965"/>
        <v/>
      </c>
      <c r="O6872" s="244" t="str">
        <f t="shared" si="966"/>
        <v/>
      </c>
      <c r="P6872">
        <f>IF($I6872&lt;&gt;"",$I6872,IF($E6872="SGD",1,IF($E6872="USD",Settings!$B$22,IF($E6872="HKD",Settings!$B$23,1))))</f>
        <v>1</v>
      </c>
      <c r="Q6872">
        <f t="shared" si="967"/>
        <v>0</v>
      </c>
      <c r="R6872">
        <f t="shared" si="968"/>
        <v>0</v>
      </c>
      <c r="S6872" t="str">
        <f t="shared" si="969"/>
        <v/>
      </c>
      <c r="T6872" t="str">
        <f t="shared" si="970"/>
        <v/>
      </c>
      <c r="U6872" t="str">
        <f t="shared" si="971"/>
        <v/>
      </c>
    </row>
    <row r="6873" spans="12:21" ht="15" customHeight="1" x14ac:dyDescent="0.15">
      <c r="L6873" s="244" t="str">
        <f t="shared" si="963"/>
        <v/>
      </c>
      <c r="M6873" s="245" t="str">
        <f t="shared" si="964"/>
        <v/>
      </c>
      <c r="N6873" s="244" t="str">
        <f t="shared" si="965"/>
        <v/>
      </c>
      <c r="O6873" s="244" t="str">
        <f t="shared" si="966"/>
        <v/>
      </c>
      <c r="P6873">
        <f>IF($I6873&lt;&gt;"",$I6873,IF($E6873="SGD",1,IF($E6873="USD",Settings!$B$22,IF($E6873="HKD",Settings!$B$23,1))))</f>
        <v>1</v>
      </c>
      <c r="Q6873">
        <f t="shared" si="967"/>
        <v>0</v>
      </c>
      <c r="R6873">
        <f t="shared" si="968"/>
        <v>0</v>
      </c>
      <c r="S6873" t="str">
        <f t="shared" si="969"/>
        <v/>
      </c>
      <c r="T6873" t="str">
        <f t="shared" si="970"/>
        <v/>
      </c>
      <c r="U6873" t="str">
        <f t="shared" si="971"/>
        <v/>
      </c>
    </row>
    <row r="6874" spans="12:21" ht="15" customHeight="1" x14ac:dyDescent="0.15">
      <c r="L6874" s="244" t="str">
        <f t="shared" si="963"/>
        <v/>
      </c>
      <c r="M6874" s="245" t="str">
        <f t="shared" si="964"/>
        <v/>
      </c>
      <c r="N6874" s="244" t="str">
        <f t="shared" si="965"/>
        <v/>
      </c>
      <c r="O6874" s="244" t="str">
        <f t="shared" si="966"/>
        <v/>
      </c>
      <c r="P6874">
        <f>IF($I6874&lt;&gt;"",$I6874,IF($E6874="SGD",1,IF($E6874="USD",Settings!$B$22,IF($E6874="HKD",Settings!$B$23,1))))</f>
        <v>1</v>
      </c>
      <c r="Q6874">
        <f t="shared" si="967"/>
        <v>0</v>
      </c>
      <c r="R6874">
        <f t="shared" si="968"/>
        <v>0</v>
      </c>
      <c r="S6874" t="str">
        <f t="shared" si="969"/>
        <v/>
      </c>
      <c r="T6874" t="str">
        <f t="shared" si="970"/>
        <v/>
      </c>
      <c r="U6874" t="str">
        <f t="shared" si="971"/>
        <v/>
      </c>
    </row>
    <row r="6875" spans="12:21" ht="15" customHeight="1" x14ac:dyDescent="0.15">
      <c r="L6875" s="244" t="str">
        <f t="shared" si="963"/>
        <v/>
      </c>
      <c r="M6875" s="245" t="str">
        <f t="shared" si="964"/>
        <v/>
      </c>
      <c r="N6875" s="244" t="str">
        <f t="shared" si="965"/>
        <v/>
      </c>
      <c r="O6875" s="244" t="str">
        <f t="shared" si="966"/>
        <v/>
      </c>
      <c r="P6875">
        <f>IF($I6875&lt;&gt;"",$I6875,IF($E6875="SGD",1,IF($E6875="USD",Settings!$B$22,IF($E6875="HKD",Settings!$B$23,1))))</f>
        <v>1</v>
      </c>
      <c r="Q6875">
        <f t="shared" si="967"/>
        <v>0</v>
      </c>
      <c r="R6875">
        <f t="shared" si="968"/>
        <v>0</v>
      </c>
      <c r="S6875" t="str">
        <f t="shared" si="969"/>
        <v/>
      </c>
      <c r="T6875" t="str">
        <f t="shared" si="970"/>
        <v/>
      </c>
      <c r="U6875" t="str">
        <f t="shared" si="971"/>
        <v/>
      </c>
    </row>
    <row r="6876" spans="12:21" ht="15" customHeight="1" x14ac:dyDescent="0.15">
      <c r="L6876" s="244" t="str">
        <f t="shared" si="963"/>
        <v/>
      </c>
      <c r="M6876" s="245" t="str">
        <f t="shared" si="964"/>
        <v/>
      </c>
      <c r="N6876" s="244" t="str">
        <f t="shared" si="965"/>
        <v/>
      </c>
      <c r="O6876" s="244" t="str">
        <f t="shared" si="966"/>
        <v/>
      </c>
      <c r="P6876">
        <f>IF($I6876&lt;&gt;"",$I6876,IF($E6876="SGD",1,IF($E6876="USD",Settings!$B$22,IF($E6876="HKD",Settings!$B$23,1))))</f>
        <v>1</v>
      </c>
      <c r="Q6876">
        <f t="shared" si="967"/>
        <v>0</v>
      </c>
      <c r="R6876">
        <f t="shared" si="968"/>
        <v>0</v>
      </c>
      <c r="S6876" t="str">
        <f t="shared" si="969"/>
        <v/>
      </c>
      <c r="T6876" t="str">
        <f t="shared" si="970"/>
        <v/>
      </c>
      <c r="U6876" t="str">
        <f t="shared" si="971"/>
        <v/>
      </c>
    </row>
    <row r="6877" spans="12:21" ht="15" customHeight="1" x14ac:dyDescent="0.15">
      <c r="L6877" s="244" t="str">
        <f t="shared" si="963"/>
        <v/>
      </c>
      <c r="M6877" s="245" t="str">
        <f t="shared" si="964"/>
        <v/>
      </c>
      <c r="N6877" s="244" t="str">
        <f t="shared" si="965"/>
        <v/>
      </c>
      <c r="O6877" s="244" t="str">
        <f t="shared" si="966"/>
        <v/>
      </c>
      <c r="P6877">
        <f>IF($I6877&lt;&gt;"",$I6877,IF($E6877="SGD",1,IF($E6877="USD",Settings!$B$22,IF($E6877="HKD",Settings!$B$23,1))))</f>
        <v>1</v>
      </c>
      <c r="Q6877">
        <f t="shared" si="967"/>
        <v>0</v>
      </c>
      <c r="R6877">
        <f t="shared" si="968"/>
        <v>0</v>
      </c>
      <c r="S6877" t="str">
        <f t="shared" si="969"/>
        <v/>
      </c>
      <c r="T6877" t="str">
        <f t="shared" si="970"/>
        <v/>
      </c>
      <c r="U6877" t="str">
        <f t="shared" si="971"/>
        <v/>
      </c>
    </row>
    <row r="6878" spans="12:21" ht="15" customHeight="1" x14ac:dyDescent="0.15">
      <c r="L6878" s="244" t="str">
        <f t="shared" si="963"/>
        <v/>
      </c>
      <c r="M6878" s="245" t="str">
        <f t="shared" si="964"/>
        <v/>
      </c>
      <c r="N6878" s="244" t="str">
        <f t="shared" si="965"/>
        <v/>
      </c>
      <c r="O6878" s="244" t="str">
        <f t="shared" si="966"/>
        <v/>
      </c>
      <c r="P6878">
        <f>IF($I6878&lt;&gt;"",$I6878,IF($E6878="SGD",1,IF($E6878="USD",Settings!$B$22,IF($E6878="HKD",Settings!$B$23,1))))</f>
        <v>1</v>
      </c>
      <c r="Q6878">
        <f t="shared" si="967"/>
        <v>0</v>
      </c>
      <c r="R6878">
        <f t="shared" si="968"/>
        <v>0</v>
      </c>
      <c r="S6878" t="str">
        <f t="shared" si="969"/>
        <v/>
      </c>
      <c r="T6878" t="str">
        <f t="shared" si="970"/>
        <v/>
      </c>
      <c r="U6878" t="str">
        <f t="shared" si="971"/>
        <v/>
      </c>
    </row>
    <row r="6879" spans="12:21" ht="15" customHeight="1" x14ac:dyDescent="0.15">
      <c r="L6879" s="244" t="str">
        <f t="shared" si="963"/>
        <v/>
      </c>
      <c r="M6879" s="245" t="str">
        <f t="shared" si="964"/>
        <v/>
      </c>
      <c r="N6879" s="244" t="str">
        <f t="shared" si="965"/>
        <v/>
      </c>
      <c r="O6879" s="244" t="str">
        <f t="shared" si="966"/>
        <v/>
      </c>
      <c r="P6879">
        <f>IF($I6879&lt;&gt;"",$I6879,IF($E6879="SGD",1,IF($E6879="USD",Settings!$B$22,IF($E6879="HKD",Settings!$B$23,1))))</f>
        <v>1</v>
      </c>
      <c r="Q6879">
        <f t="shared" si="967"/>
        <v>0</v>
      </c>
      <c r="R6879">
        <f t="shared" si="968"/>
        <v>0</v>
      </c>
      <c r="S6879" t="str">
        <f t="shared" si="969"/>
        <v/>
      </c>
      <c r="T6879" t="str">
        <f t="shared" si="970"/>
        <v/>
      </c>
      <c r="U6879" t="str">
        <f t="shared" si="971"/>
        <v/>
      </c>
    </row>
    <row r="6880" spans="12:21" ht="15" customHeight="1" x14ac:dyDescent="0.15">
      <c r="L6880" s="244" t="str">
        <f t="shared" si="963"/>
        <v/>
      </c>
      <c r="M6880" s="245" t="str">
        <f t="shared" si="964"/>
        <v/>
      </c>
      <c r="N6880" s="244" t="str">
        <f t="shared" si="965"/>
        <v/>
      </c>
      <c r="O6880" s="244" t="str">
        <f t="shared" si="966"/>
        <v/>
      </c>
      <c r="P6880">
        <f>IF($I6880&lt;&gt;"",$I6880,IF($E6880="SGD",1,IF($E6880="USD",Settings!$B$22,IF($E6880="HKD",Settings!$B$23,1))))</f>
        <v>1</v>
      </c>
      <c r="Q6880">
        <f t="shared" si="967"/>
        <v>0</v>
      </c>
      <c r="R6880">
        <f t="shared" si="968"/>
        <v>0</v>
      </c>
      <c r="S6880" t="str">
        <f t="shared" si="969"/>
        <v/>
      </c>
      <c r="T6880" t="str">
        <f t="shared" si="970"/>
        <v/>
      </c>
      <c r="U6880" t="str">
        <f t="shared" si="971"/>
        <v/>
      </c>
    </row>
    <row r="6881" spans="12:21" ht="15" customHeight="1" x14ac:dyDescent="0.15">
      <c r="L6881" s="244" t="str">
        <f t="shared" si="963"/>
        <v/>
      </c>
      <c r="M6881" s="245" t="str">
        <f t="shared" si="964"/>
        <v/>
      </c>
      <c r="N6881" s="244" t="str">
        <f t="shared" si="965"/>
        <v/>
      </c>
      <c r="O6881" s="244" t="str">
        <f t="shared" si="966"/>
        <v/>
      </c>
      <c r="P6881">
        <f>IF($I6881&lt;&gt;"",$I6881,IF($E6881="SGD",1,IF($E6881="USD",Settings!$B$22,IF($E6881="HKD",Settings!$B$23,1))))</f>
        <v>1</v>
      </c>
      <c r="Q6881">
        <f t="shared" si="967"/>
        <v>0</v>
      </c>
      <c r="R6881">
        <f t="shared" si="968"/>
        <v>0</v>
      </c>
      <c r="S6881" t="str">
        <f t="shared" si="969"/>
        <v/>
      </c>
      <c r="T6881" t="str">
        <f t="shared" si="970"/>
        <v/>
      </c>
      <c r="U6881" t="str">
        <f t="shared" si="971"/>
        <v/>
      </c>
    </row>
    <row r="6882" spans="12:21" ht="15" customHeight="1" x14ac:dyDescent="0.15">
      <c r="L6882" s="244" t="str">
        <f t="shared" si="963"/>
        <v/>
      </c>
      <c r="M6882" s="245" t="str">
        <f t="shared" si="964"/>
        <v/>
      </c>
      <c r="N6882" s="244" t="str">
        <f t="shared" si="965"/>
        <v/>
      </c>
      <c r="O6882" s="244" t="str">
        <f t="shared" si="966"/>
        <v/>
      </c>
      <c r="P6882">
        <f>IF($I6882&lt;&gt;"",$I6882,IF($E6882="SGD",1,IF($E6882="USD",Settings!$B$22,IF($E6882="HKD",Settings!$B$23,1))))</f>
        <v>1</v>
      </c>
      <c r="Q6882">
        <f t="shared" si="967"/>
        <v>0</v>
      </c>
      <c r="R6882">
        <f t="shared" si="968"/>
        <v>0</v>
      </c>
      <c r="S6882" t="str">
        <f t="shared" si="969"/>
        <v/>
      </c>
      <c r="T6882" t="str">
        <f t="shared" si="970"/>
        <v/>
      </c>
      <c r="U6882" t="str">
        <f t="shared" si="971"/>
        <v/>
      </c>
    </row>
    <row r="6883" spans="12:21" ht="15" customHeight="1" x14ac:dyDescent="0.15">
      <c r="L6883" s="244" t="str">
        <f t="shared" si="963"/>
        <v/>
      </c>
      <c r="M6883" s="245" t="str">
        <f t="shared" si="964"/>
        <v/>
      </c>
      <c r="N6883" s="244" t="str">
        <f t="shared" si="965"/>
        <v/>
      </c>
      <c r="O6883" s="244" t="str">
        <f t="shared" si="966"/>
        <v/>
      </c>
      <c r="P6883">
        <f>IF($I6883&lt;&gt;"",$I6883,IF($E6883="SGD",1,IF($E6883="USD",Settings!$B$22,IF($E6883="HKD",Settings!$B$23,1))))</f>
        <v>1</v>
      </c>
      <c r="Q6883">
        <f t="shared" si="967"/>
        <v>0</v>
      </c>
      <c r="R6883">
        <f t="shared" si="968"/>
        <v>0</v>
      </c>
      <c r="S6883" t="str">
        <f t="shared" si="969"/>
        <v/>
      </c>
      <c r="T6883" t="str">
        <f t="shared" si="970"/>
        <v/>
      </c>
      <c r="U6883" t="str">
        <f t="shared" si="971"/>
        <v/>
      </c>
    </row>
    <row r="6884" spans="12:21" ht="15" customHeight="1" x14ac:dyDescent="0.15">
      <c r="L6884" s="244" t="str">
        <f t="shared" si="963"/>
        <v/>
      </c>
      <c r="M6884" s="245" t="str">
        <f t="shared" si="964"/>
        <v/>
      </c>
      <c r="N6884" s="244" t="str">
        <f t="shared" si="965"/>
        <v/>
      </c>
      <c r="O6884" s="244" t="str">
        <f t="shared" si="966"/>
        <v/>
      </c>
      <c r="P6884">
        <f>IF($I6884&lt;&gt;"",$I6884,IF($E6884="SGD",1,IF($E6884="USD",Settings!$B$22,IF($E6884="HKD",Settings!$B$23,1))))</f>
        <v>1</v>
      </c>
      <c r="Q6884">
        <f t="shared" si="967"/>
        <v>0</v>
      </c>
      <c r="R6884">
        <f t="shared" si="968"/>
        <v>0</v>
      </c>
      <c r="S6884" t="str">
        <f t="shared" si="969"/>
        <v/>
      </c>
      <c r="T6884" t="str">
        <f t="shared" si="970"/>
        <v/>
      </c>
      <c r="U6884" t="str">
        <f t="shared" si="971"/>
        <v/>
      </c>
    </row>
    <row r="6885" spans="12:21" ht="15" customHeight="1" x14ac:dyDescent="0.15">
      <c r="L6885" s="244" t="str">
        <f t="shared" si="963"/>
        <v/>
      </c>
      <c r="M6885" s="245" t="str">
        <f t="shared" si="964"/>
        <v/>
      </c>
      <c r="N6885" s="244" t="str">
        <f t="shared" si="965"/>
        <v/>
      </c>
      <c r="O6885" s="244" t="str">
        <f t="shared" si="966"/>
        <v/>
      </c>
      <c r="P6885">
        <f>IF($I6885&lt;&gt;"",$I6885,IF($E6885="SGD",1,IF($E6885="USD",Settings!$B$22,IF($E6885="HKD",Settings!$B$23,1))))</f>
        <v>1</v>
      </c>
      <c r="Q6885">
        <f t="shared" si="967"/>
        <v>0</v>
      </c>
      <c r="R6885">
        <f t="shared" si="968"/>
        <v>0</v>
      </c>
      <c r="S6885" t="str">
        <f t="shared" si="969"/>
        <v/>
      </c>
      <c r="T6885" t="str">
        <f t="shared" si="970"/>
        <v/>
      </c>
      <c r="U6885" t="str">
        <f t="shared" si="971"/>
        <v/>
      </c>
    </row>
    <row r="6886" spans="12:21" ht="15" customHeight="1" x14ac:dyDescent="0.15">
      <c r="L6886" s="244" t="str">
        <f t="shared" si="963"/>
        <v/>
      </c>
      <c r="M6886" s="245" t="str">
        <f t="shared" si="964"/>
        <v/>
      </c>
      <c r="N6886" s="244" t="str">
        <f t="shared" si="965"/>
        <v/>
      </c>
      <c r="O6886" s="244" t="str">
        <f t="shared" si="966"/>
        <v/>
      </c>
      <c r="P6886">
        <f>IF($I6886&lt;&gt;"",$I6886,IF($E6886="SGD",1,IF($E6886="USD",Settings!$B$22,IF($E6886="HKD",Settings!$B$23,1))))</f>
        <v>1</v>
      </c>
      <c r="Q6886">
        <f t="shared" si="967"/>
        <v>0</v>
      </c>
      <c r="R6886">
        <f t="shared" si="968"/>
        <v>0</v>
      </c>
      <c r="S6886" t="str">
        <f t="shared" si="969"/>
        <v/>
      </c>
      <c r="T6886" t="str">
        <f t="shared" si="970"/>
        <v/>
      </c>
      <c r="U6886" t="str">
        <f t="shared" si="971"/>
        <v/>
      </c>
    </row>
    <row r="6887" spans="12:21" ht="15" customHeight="1" x14ac:dyDescent="0.15">
      <c r="L6887" s="244" t="str">
        <f t="shared" si="963"/>
        <v/>
      </c>
      <c r="M6887" s="245" t="str">
        <f t="shared" si="964"/>
        <v/>
      </c>
      <c r="N6887" s="244" t="str">
        <f t="shared" si="965"/>
        <v/>
      </c>
      <c r="O6887" s="244" t="str">
        <f t="shared" si="966"/>
        <v/>
      </c>
      <c r="P6887">
        <f>IF($I6887&lt;&gt;"",$I6887,IF($E6887="SGD",1,IF($E6887="USD",Settings!$B$22,IF($E6887="HKD",Settings!$B$23,1))))</f>
        <v>1</v>
      </c>
      <c r="Q6887">
        <f t="shared" si="967"/>
        <v>0</v>
      </c>
      <c r="R6887">
        <f t="shared" si="968"/>
        <v>0</v>
      </c>
      <c r="S6887" t="str">
        <f t="shared" si="969"/>
        <v/>
      </c>
      <c r="T6887" t="str">
        <f t="shared" si="970"/>
        <v/>
      </c>
      <c r="U6887" t="str">
        <f t="shared" si="971"/>
        <v/>
      </c>
    </row>
    <row r="6888" spans="12:21" ht="15" customHeight="1" x14ac:dyDescent="0.15">
      <c r="L6888" s="244" t="str">
        <f t="shared" si="963"/>
        <v/>
      </c>
      <c r="M6888" s="245" t="str">
        <f t="shared" si="964"/>
        <v/>
      </c>
      <c r="N6888" s="244" t="str">
        <f t="shared" si="965"/>
        <v/>
      </c>
      <c r="O6888" s="244" t="str">
        <f t="shared" si="966"/>
        <v/>
      </c>
      <c r="P6888">
        <f>IF($I6888&lt;&gt;"",$I6888,IF($E6888="SGD",1,IF($E6888="USD",Settings!$B$22,IF($E6888="HKD",Settings!$B$23,1))))</f>
        <v>1</v>
      </c>
      <c r="Q6888">
        <f t="shared" si="967"/>
        <v>0</v>
      </c>
      <c r="R6888">
        <f t="shared" si="968"/>
        <v>0</v>
      </c>
      <c r="S6888" t="str">
        <f t="shared" si="969"/>
        <v/>
      </c>
      <c r="T6888" t="str">
        <f t="shared" si="970"/>
        <v/>
      </c>
      <c r="U6888" t="str">
        <f t="shared" si="971"/>
        <v/>
      </c>
    </row>
    <row r="6889" spans="12:21" ht="15" customHeight="1" x14ac:dyDescent="0.15">
      <c r="L6889" s="244" t="str">
        <f t="shared" ref="L6889:L6952" si="972">IF(OR(B6889="",C6889="",E6889=""),"",B6889&amp;":"&amp;C6889&amp;":"&amp;E6889)</f>
        <v/>
      </c>
      <c r="M6889" s="245" t="str">
        <f t="shared" ref="M6889:M6952" si="973">IF(A6889="","",A6889*D6889)</f>
        <v/>
      </c>
      <c r="N6889" s="244" t="str">
        <f t="shared" ref="N6889:N6952" si="974">IF(A6889="","",IF(OR(A6889=1,A6889=0),J6889,0))</f>
        <v/>
      </c>
      <c r="O6889" s="244" t="str">
        <f t="shared" ref="O6889:O6952" si="975">IF(A6889="","",IF(A6889=-1,J6889,0))</f>
        <v/>
      </c>
      <c r="P6889">
        <f>IF($I6889&lt;&gt;"",$I6889,IF($E6889="SGD",1,IF($E6889="USD",Settings!$B$22,IF($E6889="HKD",Settings!$B$23,1))))</f>
        <v>1</v>
      </c>
      <c r="Q6889">
        <f t="shared" ref="Q6889:Q6952" si="976">IF($L6889="",0,($O6889-$N6889+IF($A6889=2,$J6889,0))*$P6889)</f>
        <v>0</v>
      </c>
      <c r="R6889">
        <f t="shared" ref="R6889:R6952" si="977">IF($L6889="",0,IF($A6889=2,$J6889*$P6889,0))</f>
        <v>0</v>
      </c>
      <c r="S6889" t="str">
        <f t="shared" si="969"/>
        <v/>
      </c>
      <c r="T6889" t="str">
        <f t="shared" si="970"/>
        <v/>
      </c>
      <c r="U6889" t="str">
        <f t="shared" si="971"/>
        <v/>
      </c>
    </row>
    <row r="6890" spans="12:21" ht="15" customHeight="1" x14ac:dyDescent="0.15">
      <c r="L6890" s="244" t="str">
        <f t="shared" si="972"/>
        <v/>
      </c>
      <c r="M6890" s="245" t="str">
        <f t="shared" si="973"/>
        <v/>
      </c>
      <c r="N6890" s="244" t="str">
        <f t="shared" si="974"/>
        <v/>
      </c>
      <c r="O6890" s="244" t="str">
        <f t="shared" si="975"/>
        <v/>
      </c>
      <c r="P6890">
        <f>IF($I6890&lt;&gt;"",$I6890,IF($E6890="SGD",1,IF($E6890="USD",Settings!$B$22,IF($E6890="HKD",Settings!$B$23,1))))</f>
        <v>1</v>
      </c>
      <c r="Q6890">
        <f t="shared" si="976"/>
        <v>0</v>
      </c>
      <c r="R6890">
        <f t="shared" si="977"/>
        <v>0</v>
      </c>
      <c r="S6890" t="str">
        <f t="shared" si="969"/>
        <v/>
      </c>
      <c r="T6890" t="str">
        <f t="shared" si="970"/>
        <v/>
      </c>
      <c r="U6890" t="str">
        <f t="shared" si="971"/>
        <v/>
      </c>
    </row>
    <row r="6891" spans="12:21" ht="15" customHeight="1" x14ac:dyDescent="0.15">
      <c r="L6891" s="244" t="str">
        <f t="shared" si="972"/>
        <v/>
      </c>
      <c r="M6891" s="245" t="str">
        <f t="shared" si="973"/>
        <v/>
      </c>
      <c r="N6891" s="244" t="str">
        <f t="shared" si="974"/>
        <v/>
      </c>
      <c r="O6891" s="244" t="str">
        <f t="shared" si="975"/>
        <v/>
      </c>
      <c r="P6891">
        <f>IF($I6891&lt;&gt;"",$I6891,IF($E6891="SGD",1,IF($E6891="USD",Settings!$B$22,IF($E6891="HKD",Settings!$B$23,1))))</f>
        <v>1</v>
      </c>
      <c r="Q6891">
        <f t="shared" si="976"/>
        <v>0</v>
      </c>
      <c r="R6891">
        <f t="shared" si="977"/>
        <v>0</v>
      </c>
      <c r="S6891" t="str">
        <f t="shared" si="969"/>
        <v/>
      </c>
      <c r="T6891" t="str">
        <f t="shared" si="970"/>
        <v/>
      </c>
      <c r="U6891" t="str">
        <f t="shared" si="971"/>
        <v/>
      </c>
    </row>
    <row r="6892" spans="12:21" ht="15" customHeight="1" x14ac:dyDescent="0.15">
      <c r="L6892" s="244" t="str">
        <f t="shared" si="972"/>
        <v/>
      </c>
      <c r="M6892" s="245" t="str">
        <f t="shared" si="973"/>
        <v/>
      </c>
      <c r="N6892" s="244" t="str">
        <f t="shared" si="974"/>
        <v/>
      </c>
      <c r="O6892" s="244" t="str">
        <f t="shared" si="975"/>
        <v/>
      </c>
      <c r="P6892">
        <f>IF($I6892&lt;&gt;"",$I6892,IF($E6892="SGD",1,IF($E6892="USD",Settings!$B$22,IF($E6892="HKD",Settings!$B$23,1))))</f>
        <v>1</v>
      </c>
      <c r="Q6892">
        <f t="shared" si="976"/>
        <v>0</v>
      </c>
      <c r="R6892">
        <f t="shared" si="977"/>
        <v>0</v>
      </c>
      <c r="S6892" t="str">
        <f t="shared" si="969"/>
        <v/>
      </c>
      <c r="T6892" t="str">
        <f t="shared" si="970"/>
        <v/>
      </c>
      <c r="U6892" t="str">
        <f t="shared" si="971"/>
        <v/>
      </c>
    </row>
    <row r="6893" spans="12:21" ht="15" customHeight="1" x14ac:dyDescent="0.15">
      <c r="L6893" s="244" t="str">
        <f t="shared" si="972"/>
        <v/>
      </c>
      <c r="M6893" s="245" t="str">
        <f t="shared" si="973"/>
        <v/>
      </c>
      <c r="N6893" s="244" t="str">
        <f t="shared" si="974"/>
        <v/>
      </c>
      <c r="O6893" s="244" t="str">
        <f t="shared" si="975"/>
        <v/>
      </c>
      <c r="P6893">
        <f>IF($I6893&lt;&gt;"",$I6893,IF($E6893="SGD",1,IF($E6893="USD",Settings!$B$22,IF($E6893="HKD",Settings!$B$23,1))))</f>
        <v>1</v>
      </c>
      <c r="Q6893">
        <f t="shared" si="976"/>
        <v>0</v>
      </c>
      <c r="R6893">
        <f t="shared" si="977"/>
        <v>0</v>
      </c>
      <c r="S6893" t="str">
        <f t="shared" si="969"/>
        <v/>
      </c>
      <c r="T6893" t="str">
        <f t="shared" si="970"/>
        <v/>
      </c>
      <c r="U6893" t="str">
        <f t="shared" si="971"/>
        <v/>
      </c>
    </row>
    <row r="6894" spans="12:21" ht="15" customHeight="1" x14ac:dyDescent="0.15">
      <c r="L6894" s="244" t="str">
        <f t="shared" si="972"/>
        <v/>
      </c>
      <c r="M6894" s="245" t="str">
        <f t="shared" si="973"/>
        <v/>
      </c>
      <c r="N6894" s="244" t="str">
        <f t="shared" si="974"/>
        <v/>
      </c>
      <c r="O6894" s="244" t="str">
        <f t="shared" si="975"/>
        <v/>
      </c>
      <c r="P6894">
        <f>IF($I6894&lt;&gt;"",$I6894,IF($E6894="SGD",1,IF($E6894="USD",Settings!$B$22,IF($E6894="HKD",Settings!$B$23,1))))</f>
        <v>1</v>
      </c>
      <c r="Q6894">
        <f t="shared" si="976"/>
        <v>0</v>
      </c>
      <c r="R6894">
        <f t="shared" si="977"/>
        <v>0</v>
      </c>
      <c r="S6894" t="str">
        <f t="shared" si="969"/>
        <v/>
      </c>
      <c r="T6894" t="str">
        <f t="shared" si="970"/>
        <v/>
      </c>
      <c r="U6894" t="str">
        <f t="shared" si="971"/>
        <v/>
      </c>
    </row>
    <row r="6895" spans="12:21" ht="15" customHeight="1" x14ac:dyDescent="0.15">
      <c r="L6895" s="244" t="str">
        <f t="shared" si="972"/>
        <v/>
      </c>
      <c r="M6895" s="245" t="str">
        <f t="shared" si="973"/>
        <v/>
      </c>
      <c r="N6895" s="244" t="str">
        <f t="shared" si="974"/>
        <v/>
      </c>
      <c r="O6895" s="244" t="str">
        <f t="shared" si="975"/>
        <v/>
      </c>
      <c r="P6895">
        <f>IF($I6895&lt;&gt;"",$I6895,IF($E6895="SGD",1,IF($E6895="USD",Settings!$B$22,IF($E6895="HKD",Settings!$B$23,1))))</f>
        <v>1</v>
      </c>
      <c r="Q6895">
        <f t="shared" si="976"/>
        <v>0</v>
      </c>
      <c r="R6895">
        <f t="shared" si="977"/>
        <v>0</v>
      </c>
      <c r="S6895" t="str">
        <f t="shared" si="969"/>
        <v/>
      </c>
      <c r="T6895" t="str">
        <f t="shared" si="970"/>
        <v/>
      </c>
      <c r="U6895" t="str">
        <f t="shared" si="971"/>
        <v/>
      </c>
    </row>
    <row r="6896" spans="12:21" ht="15" customHeight="1" x14ac:dyDescent="0.15">
      <c r="L6896" s="244" t="str">
        <f t="shared" si="972"/>
        <v/>
      </c>
      <c r="M6896" s="245" t="str">
        <f t="shared" si="973"/>
        <v/>
      </c>
      <c r="N6896" s="244" t="str">
        <f t="shared" si="974"/>
        <v/>
      </c>
      <c r="O6896" s="244" t="str">
        <f t="shared" si="975"/>
        <v/>
      </c>
      <c r="P6896">
        <f>IF($I6896&lt;&gt;"",$I6896,IF($E6896="SGD",1,IF($E6896="USD",Settings!$B$22,IF($E6896="HKD",Settings!$B$23,1))))</f>
        <v>1</v>
      </c>
      <c r="Q6896">
        <f t="shared" si="976"/>
        <v>0</v>
      </c>
      <c r="R6896">
        <f t="shared" si="977"/>
        <v>0</v>
      </c>
      <c r="S6896" t="str">
        <f t="shared" si="969"/>
        <v/>
      </c>
      <c r="T6896" t="str">
        <f t="shared" si="970"/>
        <v/>
      </c>
      <c r="U6896" t="str">
        <f t="shared" si="971"/>
        <v/>
      </c>
    </row>
    <row r="6897" spans="12:21" ht="15" customHeight="1" x14ac:dyDescent="0.15">
      <c r="L6897" s="244" t="str">
        <f t="shared" si="972"/>
        <v/>
      </c>
      <c r="M6897" s="245" t="str">
        <f t="shared" si="973"/>
        <v/>
      </c>
      <c r="N6897" s="244" t="str">
        <f t="shared" si="974"/>
        <v/>
      </c>
      <c r="O6897" s="244" t="str">
        <f t="shared" si="975"/>
        <v/>
      </c>
      <c r="P6897">
        <f>IF($I6897&lt;&gt;"",$I6897,IF($E6897="SGD",1,IF($E6897="USD",Settings!$B$22,IF($E6897="HKD",Settings!$B$23,1))))</f>
        <v>1</v>
      </c>
      <c r="Q6897">
        <f t="shared" si="976"/>
        <v>0</v>
      </c>
      <c r="R6897">
        <f t="shared" si="977"/>
        <v>0</v>
      </c>
      <c r="S6897" t="str">
        <f t="shared" si="969"/>
        <v/>
      </c>
      <c r="T6897" t="str">
        <f t="shared" si="970"/>
        <v/>
      </c>
      <c r="U6897" t="str">
        <f t="shared" si="971"/>
        <v/>
      </c>
    </row>
    <row r="6898" spans="12:21" ht="15" customHeight="1" x14ac:dyDescent="0.15">
      <c r="L6898" s="244" t="str">
        <f t="shared" si="972"/>
        <v/>
      </c>
      <c r="M6898" s="245" t="str">
        <f t="shared" si="973"/>
        <v/>
      </c>
      <c r="N6898" s="244" t="str">
        <f t="shared" si="974"/>
        <v/>
      </c>
      <c r="O6898" s="244" t="str">
        <f t="shared" si="975"/>
        <v/>
      </c>
      <c r="P6898">
        <f>IF($I6898&lt;&gt;"",$I6898,IF($E6898="SGD",1,IF($E6898="USD",Settings!$B$22,IF($E6898="HKD",Settings!$B$23,1))))</f>
        <v>1</v>
      </c>
      <c r="Q6898">
        <f t="shared" si="976"/>
        <v>0</v>
      </c>
      <c r="R6898">
        <f t="shared" si="977"/>
        <v>0</v>
      </c>
      <c r="S6898" t="str">
        <f t="shared" si="969"/>
        <v/>
      </c>
      <c r="T6898" t="str">
        <f t="shared" si="970"/>
        <v/>
      </c>
      <c r="U6898" t="str">
        <f t="shared" si="971"/>
        <v/>
      </c>
    </row>
    <row r="6899" spans="12:21" ht="15" customHeight="1" x14ac:dyDescent="0.15">
      <c r="L6899" s="244" t="str">
        <f t="shared" si="972"/>
        <v/>
      </c>
      <c r="M6899" s="245" t="str">
        <f t="shared" si="973"/>
        <v/>
      </c>
      <c r="N6899" s="244" t="str">
        <f t="shared" si="974"/>
        <v/>
      </c>
      <c r="O6899" s="244" t="str">
        <f t="shared" si="975"/>
        <v/>
      </c>
      <c r="P6899">
        <f>IF($I6899&lt;&gt;"",$I6899,IF($E6899="SGD",1,IF($E6899="USD",Settings!$B$22,IF($E6899="HKD",Settings!$B$23,1))))</f>
        <v>1</v>
      </c>
      <c r="Q6899">
        <f t="shared" si="976"/>
        <v>0</v>
      </c>
      <c r="R6899">
        <f t="shared" si="977"/>
        <v>0</v>
      </c>
      <c r="S6899" t="str">
        <f t="shared" si="969"/>
        <v/>
      </c>
      <c r="T6899" t="str">
        <f t="shared" si="970"/>
        <v/>
      </c>
      <c r="U6899" t="str">
        <f t="shared" si="971"/>
        <v/>
      </c>
    </row>
    <row r="6900" spans="12:21" ht="15" customHeight="1" x14ac:dyDescent="0.15">
      <c r="L6900" s="244" t="str">
        <f t="shared" si="972"/>
        <v/>
      </c>
      <c r="M6900" s="245" t="str">
        <f t="shared" si="973"/>
        <v/>
      </c>
      <c r="N6900" s="244" t="str">
        <f t="shared" si="974"/>
        <v/>
      </c>
      <c r="O6900" s="244" t="str">
        <f t="shared" si="975"/>
        <v/>
      </c>
      <c r="P6900">
        <f>IF($I6900&lt;&gt;"",$I6900,IF($E6900="SGD",1,IF($E6900="USD",Settings!$B$22,IF($E6900="HKD",Settings!$B$23,1))))</f>
        <v>1</v>
      </c>
      <c r="Q6900">
        <f t="shared" si="976"/>
        <v>0</v>
      </c>
      <c r="R6900">
        <f t="shared" si="977"/>
        <v>0</v>
      </c>
      <c r="S6900" t="str">
        <f t="shared" si="969"/>
        <v/>
      </c>
      <c r="T6900" t="str">
        <f t="shared" si="970"/>
        <v/>
      </c>
      <c r="U6900" t="str">
        <f t="shared" si="971"/>
        <v/>
      </c>
    </row>
    <row r="6901" spans="12:21" ht="15" customHeight="1" x14ac:dyDescent="0.15">
      <c r="L6901" s="244" t="str">
        <f t="shared" si="972"/>
        <v/>
      </c>
      <c r="M6901" s="245" t="str">
        <f t="shared" si="973"/>
        <v/>
      </c>
      <c r="N6901" s="244" t="str">
        <f t="shared" si="974"/>
        <v/>
      </c>
      <c r="O6901" s="244" t="str">
        <f t="shared" si="975"/>
        <v/>
      </c>
      <c r="P6901">
        <f>IF($I6901&lt;&gt;"",$I6901,IF($E6901="SGD",1,IF($E6901="USD",Settings!$B$22,IF($E6901="HKD",Settings!$B$23,1))))</f>
        <v>1</v>
      </c>
      <c r="Q6901">
        <f t="shared" si="976"/>
        <v>0</v>
      </c>
      <c r="R6901">
        <f t="shared" si="977"/>
        <v>0</v>
      </c>
      <c r="S6901" t="str">
        <f t="shared" si="969"/>
        <v/>
      </c>
      <c r="T6901" t="str">
        <f t="shared" si="970"/>
        <v/>
      </c>
      <c r="U6901" t="str">
        <f t="shared" si="971"/>
        <v/>
      </c>
    </row>
    <row r="6902" spans="12:21" ht="15" customHeight="1" x14ac:dyDescent="0.15">
      <c r="L6902" s="244" t="str">
        <f t="shared" si="972"/>
        <v/>
      </c>
      <c r="M6902" s="245" t="str">
        <f t="shared" si="973"/>
        <v/>
      </c>
      <c r="N6902" s="244" t="str">
        <f t="shared" si="974"/>
        <v/>
      </c>
      <c r="O6902" s="244" t="str">
        <f t="shared" si="975"/>
        <v/>
      </c>
      <c r="P6902">
        <f>IF($I6902&lt;&gt;"",$I6902,IF($E6902="SGD",1,IF($E6902="USD",Settings!$B$22,IF($E6902="HKD",Settings!$B$23,1))))</f>
        <v>1</v>
      </c>
      <c r="Q6902">
        <f t="shared" si="976"/>
        <v>0</v>
      </c>
      <c r="R6902">
        <f t="shared" si="977"/>
        <v>0</v>
      </c>
      <c r="S6902" t="str">
        <f t="shared" si="969"/>
        <v/>
      </c>
      <c r="T6902" t="str">
        <f t="shared" si="970"/>
        <v/>
      </c>
      <c r="U6902" t="str">
        <f t="shared" si="971"/>
        <v/>
      </c>
    </row>
    <row r="6903" spans="12:21" ht="15" customHeight="1" x14ac:dyDescent="0.15">
      <c r="L6903" s="244" t="str">
        <f t="shared" si="972"/>
        <v/>
      </c>
      <c r="M6903" s="245" t="str">
        <f t="shared" si="973"/>
        <v/>
      </c>
      <c r="N6903" s="244" t="str">
        <f t="shared" si="974"/>
        <v/>
      </c>
      <c r="O6903" s="244" t="str">
        <f t="shared" si="975"/>
        <v/>
      </c>
      <c r="P6903">
        <f>IF($I6903&lt;&gt;"",$I6903,IF($E6903="SGD",1,IF($E6903="USD",Settings!$B$22,IF($E6903="HKD",Settings!$B$23,1))))</f>
        <v>1</v>
      </c>
      <c r="Q6903">
        <f t="shared" si="976"/>
        <v>0</v>
      </c>
      <c r="R6903">
        <f t="shared" si="977"/>
        <v>0</v>
      </c>
      <c r="S6903" t="str">
        <f t="shared" si="969"/>
        <v/>
      </c>
      <c r="T6903" t="str">
        <f t="shared" si="970"/>
        <v/>
      </c>
      <c r="U6903" t="str">
        <f t="shared" si="971"/>
        <v/>
      </c>
    </row>
    <row r="6904" spans="12:21" ht="15" customHeight="1" x14ac:dyDescent="0.15">
      <c r="L6904" s="244" t="str">
        <f t="shared" si="972"/>
        <v/>
      </c>
      <c r="M6904" s="245" t="str">
        <f t="shared" si="973"/>
        <v/>
      </c>
      <c r="N6904" s="244" t="str">
        <f t="shared" si="974"/>
        <v/>
      </c>
      <c r="O6904" s="244" t="str">
        <f t="shared" si="975"/>
        <v/>
      </c>
      <c r="P6904">
        <f>IF($I6904&lt;&gt;"",$I6904,IF($E6904="SGD",1,IF($E6904="USD",Settings!$B$22,IF($E6904="HKD",Settings!$B$23,1))))</f>
        <v>1</v>
      </c>
      <c r="Q6904">
        <f t="shared" si="976"/>
        <v>0</v>
      </c>
      <c r="R6904">
        <f t="shared" si="977"/>
        <v>0</v>
      </c>
      <c r="S6904" t="str">
        <f t="shared" si="969"/>
        <v/>
      </c>
      <c r="T6904" t="str">
        <f t="shared" si="970"/>
        <v/>
      </c>
      <c r="U6904" t="str">
        <f t="shared" si="971"/>
        <v/>
      </c>
    </row>
    <row r="6905" spans="12:21" ht="15" customHeight="1" x14ac:dyDescent="0.15">
      <c r="L6905" s="244" t="str">
        <f t="shared" si="972"/>
        <v/>
      </c>
      <c r="M6905" s="245" t="str">
        <f t="shared" si="973"/>
        <v/>
      </c>
      <c r="N6905" s="244" t="str">
        <f t="shared" si="974"/>
        <v/>
      </c>
      <c r="O6905" s="244" t="str">
        <f t="shared" si="975"/>
        <v/>
      </c>
      <c r="P6905">
        <f>IF($I6905&lt;&gt;"",$I6905,IF($E6905="SGD",1,IF($E6905="USD",Settings!$B$22,IF($E6905="HKD",Settings!$B$23,1))))</f>
        <v>1</v>
      </c>
      <c r="Q6905">
        <f t="shared" si="976"/>
        <v>0</v>
      </c>
      <c r="R6905">
        <f t="shared" si="977"/>
        <v>0</v>
      </c>
      <c r="S6905" t="str">
        <f t="shared" si="969"/>
        <v/>
      </c>
      <c r="T6905" t="str">
        <f t="shared" si="970"/>
        <v/>
      </c>
      <c r="U6905" t="str">
        <f t="shared" si="971"/>
        <v/>
      </c>
    </row>
    <row r="6906" spans="12:21" ht="15" customHeight="1" x14ac:dyDescent="0.15">
      <c r="L6906" s="244" t="str">
        <f t="shared" si="972"/>
        <v/>
      </c>
      <c r="M6906" s="245" t="str">
        <f t="shared" si="973"/>
        <v/>
      </c>
      <c r="N6906" s="244" t="str">
        <f t="shared" si="974"/>
        <v/>
      </c>
      <c r="O6906" s="244" t="str">
        <f t="shared" si="975"/>
        <v/>
      </c>
      <c r="P6906">
        <f>IF($I6906&lt;&gt;"",$I6906,IF($E6906="SGD",1,IF($E6906="USD",Settings!$B$22,IF($E6906="HKD",Settings!$B$23,1))))</f>
        <v>1</v>
      </c>
      <c r="Q6906">
        <f t="shared" si="976"/>
        <v>0</v>
      </c>
      <c r="R6906">
        <f t="shared" si="977"/>
        <v>0</v>
      </c>
      <c r="S6906" t="str">
        <f t="shared" si="969"/>
        <v/>
      </c>
      <c r="T6906" t="str">
        <f t="shared" si="970"/>
        <v/>
      </c>
      <c r="U6906" t="str">
        <f t="shared" si="971"/>
        <v/>
      </c>
    </row>
    <row r="6907" spans="12:21" ht="15" customHeight="1" x14ac:dyDescent="0.15">
      <c r="L6907" s="244" t="str">
        <f t="shared" si="972"/>
        <v/>
      </c>
      <c r="M6907" s="245" t="str">
        <f t="shared" si="973"/>
        <v/>
      </c>
      <c r="N6907" s="244" t="str">
        <f t="shared" si="974"/>
        <v/>
      </c>
      <c r="O6907" s="244" t="str">
        <f t="shared" si="975"/>
        <v/>
      </c>
      <c r="P6907">
        <f>IF($I6907&lt;&gt;"",$I6907,IF($E6907="SGD",1,IF($E6907="USD",Settings!$B$22,IF($E6907="HKD",Settings!$B$23,1))))</f>
        <v>1</v>
      </c>
      <c r="Q6907">
        <f t="shared" si="976"/>
        <v>0</v>
      </c>
      <c r="R6907">
        <f t="shared" si="977"/>
        <v>0</v>
      </c>
      <c r="S6907" t="str">
        <f t="shared" si="969"/>
        <v/>
      </c>
      <c r="T6907" t="str">
        <f t="shared" si="970"/>
        <v/>
      </c>
      <c r="U6907" t="str">
        <f t="shared" si="971"/>
        <v/>
      </c>
    </row>
    <row r="6908" spans="12:21" ht="15" customHeight="1" x14ac:dyDescent="0.15">
      <c r="L6908" s="244" t="str">
        <f t="shared" si="972"/>
        <v/>
      </c>
      <c r="M6908" s="245" t="str">
        <f t="shared" si="973"/>
        <v/>
      </c>
      <c r="N6908" s="244" t="str">
        <f t="shared" si="974"/>
        <v/>
      </c>
      <c r="O6908" s="244" t="str">
        <f t="shared" si="975"/>
        <v/>
      </c>
      <c r="P6908">
        <f>IF($I6908&lt;&gt;"",$I6908,IF($E6908="SGD",1,IF($E6908="USD",Settings!$B$22,IF($E6908="HKD",Settings!$B$23,1))))</f>
        <v>1</v>
      </c>
      <c r="Q6908">
        <f t="shared" si="976"/>
        <v>0</v>
      </c>
      <c r="R6908">
        <f t="shared" si="977"/>
        <v>0</v>
      </c>
      <c r="S6908" t="str">
        <f t="shared" si="969"/>
        <v/>
      </c>
      <c r="T6908" t="str">
        <f t="shared" si="970"/>
        <v/>
      </c>
      <c r="U6908" t="str">
        <f t="shared" si="971"/>
        <v/>
      </c>
    </row>
    <row r="6909" spans="12:21" ht="15" customHeight="1" x14ac:dyDescent="0.15">
      <c r="L6909" s="244" t="str">
        <f t="shared" si="972"/>
        <v/>
      </c>
      <c r="M6909" s="245" t="str">
        <f t="shared" si="973"/>
        <v/>
      </c>
      <c r="N6909" s="244" t="str">
        <f t="shared" si="974"/>
        <v/>
      </c>
      <c r="O6909" s="244" t="str">
        <f t="shared" si="975"/>
        <v/>
      </c>
      <c r="P6909">
        <f>IF($I6909&lt;&gt;"",$I6909,IF($E6909="SGD",1,IF($E6909="USD",Settings!$B$22,IF($E6909="HKD",Settings!$B$23,1))))</f>
        <v>1</v>
      </c>
      <c r="Q6909">
        <f t="shared" si="976"/>
        <v>0</v>
      </c>
      <c r="R6909">
        <f t="shared" si="977"/>
        <v>0</v>
      </c>
      <c r="S6909" t="str">
        <f t="shared" si="969"/>
        <v/>
      </c>
      <c r="T6909" t="str">
        <f t="shared" si="970"/>
        <v/>
      </c>
      <c r="U6909" t="str">
        <f t="shared" si="971"/>
        <v/>
      </c>
    </row>
    <row r="6910" spans="12:21" ht="15" customHeight="1" x14ac:dyDescent="0.15">
      <c r="L6910" s="244" t="str">
        <f t="shared" si="972"/>
        <v/>
      </c>
      <c r="M6910" s="245" t="str">
        <f t="shared" si="973"/>
        <v/>
      </c>
      <c r="N6910" s="244" t="str">
        <f t="shared" si="974"/>
        <v/>
      </c>
      <c r="O6910" s="244" t="str">
        <f t="shared" si="975"/>
        <v/>
      </c>
      <c r="P6910">
        <f>IF($I6910&lt;&gt;"",$I6910,IF($E6910="SGD",1,IF($E6910="USD",Settings!$B$22,IF($E6910="HKD",Settings!$B$23,1))))</f>
        <v>1</v>
      </c>
      <c r="Q6910">
        <f t="shared" si="976"/>
        <v>0</v>
      </c>
      <c r="R6910">
        <f t="shared" si="977"/>
        <v>0</v>
      </c>
      <c r="S6910" t="str">
        <f t="shared" si="969"/>
        <v/>
      </c>
      <c r="T6910" t="str">
        <f t="shared" si="970"/>
        <v/>
      </c>
      <c r="U6910" t="str">
        <f t="shared" si="971"/>
        <v/>
      </c>
    </row>
    <row r="6911" spans="12:21" ht="15" customHeight="1" x14ac:dyDescent="0.15">
      <c r="L6911" s="244" t="str">
        <f t="shared" si="972"/>
        <v/>
      </c>
      <c r="M6911" s="245" t="str">
        <f t="shared" si="973"/>
        <v/>
      </c>
      <c r="N6911" s="244" t="str">
        <f t="shared" si="974"/>
        <v/>
      </c>
      <c r="O6911" s="244" t="str">
        <f t="shared" si="975"/>
        <v/>
      </c>
      <c r="P6911">
        <f>IF($I6911&lt;&gt;"",$I6911,IF($E6911="SGD",1,IF($E6911="USD",Settings!$B$22,IF($E6911="HKD",Settings!$B$23,1))))</f>
        <v>1</v>
      </c>
      <c r="Q6911">
        <f t="shared" si="976"/>
        <v>0</v>
      </c>
      <c r="R6911">
        <f t="shared" si="977"/>
        <v>0</v>
      </c>
      <c r="S6911" t="str">
        <f t="shared" si="969"/>
        <v/>
      </c>
      <c r="T6911" t="str">
        <f t="shared" si="970"/>
        <v/>
      </c>
      <c r="U6911" t="str">
        <f t="shared" si="971"/>
        <v/>
      </c>
    </row>
    <row r="6912" spans="12:21" ht="15" customHeight="1" x14ac:dyDescent="0.15">
      <c r="L6912" s="244" t="str">
        <f t="shared" si="972"/>
        <v/>
      </c>
      <c r="M6912" s="245" t="str">
        <f t="shared" si="973"/>
        <v/>
      </c>
      <c r="N6912" s="244" t="str">
        <f t="shared" si="974"/>
        <v/>
      </c>
      <c r="O6912" s="244" t="str">
        <f t="shared" si="975"/>
        <v/>
      </c>
      <c r="P6912">
        <f>IF($I6912&lt;&gt;"",$I6912,IF($E6912="SGD",1,IF($E6912="USD",Settings!$B$22,IF($E6912="HKD",Settings!$B$23,1))))</f>
        <v>1</v>
      </c>
      <c r="Q6912">
        <f t="shared" si="976"/>
        <v>0</v>
      </c>
      <c r="R6912">
        <f t="shared" si="977"/>
        <v>0</v>
      </c>
      <c r="S6912" t="str">
        <f t="shared" si="969"/>
        <v/>
      </c>
      <c r="T6912" t="str">
        <f t="shared" si="970"/>
        <v/>
      </c>
      <c r="U6912" t="str">
        <f t="shared" si="971"/>
        <v/>
      </c>
    </row>
    <row r="6913" spans="12:21" ht="15" customHeight="1" x14ac:dyDescent="0.15">
      <c r="L6913" s="244" t="str">
        <f t="shared" si="972"/>
        <v/>
      </c>
      <c r="M6913" s="245" t="str">
        <f t="shared" si="973"/>
        <v/>
      </c>
      <c r="N6913" s="244" t="str">
        <f t="shared" si="974"/>
        <v/>
      </c>
      <c r="O6913" s="244" t="str">
        <f t="shared" si="975"/>
        <v/>
      </c>
      <c r="P6913">
        <f>IF($I6913&lt;&gt;"",$I6913,IF($E6913="SGD",1,IF($E6913="USD",Settings!$B$22,IF($E6913="HKD",Settings!$B$23,1))))</f>
        <v>1</v>
      </c>
      <c r="Q6913">
        <f t="shared" si="976"/>
        <v>0</v>
      </c>
      <c r="R6913">
        <f t="shared" si="977"/>
        <v>0</v>
      </c>
      <c r="S6913" t="str">
        <f t="shared" si="969"/>
        <v/>
      </c>
      <c r="T6913" t="str">
        <f t="shared" si="970"/>
        <v/>
      </c>
      <c r="U6913" t="str">
        <f t="shared" si="971"/>
        <v/>
      </c>
    </row>
    <row r="6914" spans="12:21" ht="15" customHeight="1" x14ac:dyDescent="0.15">
      <c r="L6914" s="244" t="str">
        <f t="shared" si="972"/>
        <v/>
      </c>
      <c r="M6914" s="245" t="str">
        <f t="shared" si="973"/>
        <v/>
      </c>
      <c r="N6914" s="244" t="str">
        <f t="shared" si="974"/>
        <v/>
      </c>
      <c r="O6914" s="244" t="str">
        <f t="shared" si="975"/>
        <v/>
      </c>
      <c r="P6914">
        <f>IF($I6914&lt;&gt;"",$I6914,IF($E6914="SGD",1,IF($E6914="USD",Settings!$B$22,IF($E6914="HKD",Settings!$B$23,1))))</f>
        <v>1</v>
      </c>
      <c r="Q6914">
        <f t="shared" si="976"/>
        <v>0</v>
      </c>
      <c r="R6914">
        <f t="shared" si="977"/>
        <v>0</v>
      </c>
      <c r="S6914" t="str">
        <f t="shared" ref="S6914:S6977" si="978">IF(L6914="","",SUMIFS($M:$M,$L:$L,L6914,$T:$T,"&lt;="&amp;T6914))</f>
        <v/>
      </c>
      <c r="T6914" t="str">
        <f t="shared" ref="T6914:T6977" si="979">IF(L6914="","",INT(G6914)*100000+ROW())</f>
        <v/>
      </c>
      <c r="U6914" t="str">
        <f t="shared" ref="U6914:U6977" si="980">IF(L6914="","",IF(AND(COUNTIFS($L:$L,L6914,$S:$S,"&gt;-0.000001",$S:$S,"&lt;0.000001",$T:$T,"&gt;"&amp;T6914)=0,ABS(S6914)&gt;0.000001),1,0))</f>
        <v/>
      </c>
    </row>
    <row r="6915" spans="12:21" ht="15" customHeight="1" x14ac:dyDescent="0.15">
      <c r="L6915" s="244" t="str">
        <f t="shared" si="972"/>
        <v/>
      </c>
      <c r="M6915" s="245" t="str">
        <f t="shared" si="973"/>
        <v/>
      </c>
      <c r="N6915" s="244" t="str">
        <f t="shared" si="974"/>
        <v/>
      </c>
      <c r="O6915" s="244" t="str">
        <f t="shared" si="975"/>
        <v/>
      </c>
      <c r="P6915">
        <f>IF($I6915&lt;&gt;"",$I6915,IF($E6915="SGD",1,IF($E6915="USD",Settings!$B$22,IF($E6915="HKD",Settings!$B$23,1))))</f>
        <v>1</v>
      </c>
      <c r="Q6915">
        <f t="shared" si="976"/>
        <v>0</v>
      </c>
      <c r="R6915">
        <f t="shared" si="977"/>
        <v>0</v>
      </c>
      <c r="S6915" t="str">
        <f t="shared" si="978"/>
        <v/>
      </c>
      <c r="T6915" t="str">
        <f t="shared" si="979"/>
        <v/>
      </c>
      <c r="U6915" t="str">
        <f t="shared" si="980"/>
        <v/>
      </c>
    </row>
    <row r="6916" spans="12:21" ht="15" customHeight="1" x14ac:dyDescent="0.15">
      <c r="L6916" s="244" t="str">
        <f t="shared" si="972"/>
        <v/>
      </c>
      <c r="M6916" s="245" t="str">
        <f t="shared" si="973"/>
        <v/>
      </c>
      <c r="N6916" s="244" t="str">
        <f t="shared" si="974"/>
        <v/>
      </c>
      <c r="O6916" s="244" t="str">
        <f t="shared" si="975"/>
        <v/>
      </c>
      <c r="P6916">
        <f>IF($I6916&lt;&gt;"",$I6916,IF($E6916="SGD",1,IF($E6916="USD",Settings!$B$22,IF($E6916="HKD",Settings!$B$23,1))))</f>
        <v>1</v>
      </c>
      <c r="Q6916">
        <f t="shared" si="976"/>
        <v>0</v>
      </c>
      <c r="R6916">
        <f t="shared" si="977"/>
        <v>0</v>
      </c>
      <c r="S6916" t="str">
        <f t="shared" si="978"/>
        <v/>
      </c>
      <c r="T6916" t="str">
        <f t="shared" si="979"/>
        <v/>
      </c>
      <c r="U6916" t="str">
        <f t="shared" si="980"/>
        <v/>
      </c>
    </row>
    <row r="6917" spans="12:21" ht="15" customHeight="1" x14ac:dyDescent="0.15">
      <c r="L6917" s="244" t="str">
        <f t="shared" si="972"/>
        <v/>
      </c>
      <c r="M6917" s="245" t="str">
        <f t="shared" si="973"/>
        <v/>
      </c>
      <c r="N6917" s="244" t="str">
        <f t="shared" si="974"/>
        <v/>
      </c>
      <c r="O6917" s="244" t="str">
        <f t="shared" si="975"/>
        <v/>
      </c>
      <c r="P6917">
        <f>IF($I6917&lt;&gt;"",$I6917,IF($E6917="SGD",1,IF($E6917="USD",Settings!$B$22,IF($E6917="HKD",Settings!$B$23,1))))</f>
        <v>1</v>
      </c>
      <c r="Q6917">
        <f t="shared" si="976"/>
        <v>0</v>
      </c>
      <c r="R6917">
        <f t="shared" si="977"/>
        <v>0</v>
      </c>
      <c r="S6917" t="str">
        <f t="shared" si="978"/>
        <v/>
      </c>
      <c r="T6917" t="str">
        <f t="shared" si="979"/>
        <v/>
      </c>
      <c r="U6917" t="str">
        <f t="shared" si="980"/>
        <v/>
      </c>
    </row>
    <row r="6918" spans="12:21" ht="15" customHeight="1" x14ac:dyDescent="0.15">
      <c r="L6918" s="244" t="str">
        <f t="shared" si="972"/>
        <v/>
      </c>
      <c r="M6918" s="245" t="str">
        <f t="shared" si="973"/>
        <v/>
      </c>
      <c r="N6918" s="244" t="str">
        <f t="shared" si="974"/>
        <v/>
      </c>
      <c r="O6918" s="244" t="str">
        <f t="shared" si="975"/>
        <v/>
      </c>
      <c r="P6918">
        <f>IF($I6918&lt;&gt;"",$I6918,IF($E6918="SGD",1,IF($E6918="USD",Settings!$B$22,IF($E6918="HKD",Settings!$B$23,1))))</f>
        <v>1</v>
      </c>
      <c r="Q6918">
        <f t="shared" si="976"/>
        <v>0</v>
      </c>
      <c r="R6918">
        <f t="shared" si="977"/>
        <v>0</v>
      </c>
      <c r="S6918" t="str">
        <f t="shared" si="978"/>
        <v/>
      </c>
      <c r="T6918" t="str">
        <f t="shared" si="979"/>
        <v/>
      </c>
      <c r="U6918" t="str">
        <f t="shared" si="980"/>
        <v/>
      </c>
    </row>
    <row r="6919" spans="12:21" ht="15" customHeight="1" x14ac:dyDescent="0.15">
      <c r="L6919" s="244" t="str">
        <f t="shared" si="972"/>
        <v/>
      </c>
      <c r="M6919" s="245" t="str">
        <f t="shared" si="973"/>
        <v/>
      </c>
      <c r="N6919" s="244" t="str">
        <f t="shared" si="974"/>
        <v/>
      </c>
      <c r="O6919" s="244" t="str">
        <f t="shared" si="975"/>
        <v/>
      </c>
      <c r="P6919">
        <f>IF($I6919&lt;&gt;"",$I6919,IF($E6919="SGD",1,IF($E6919="USD",Settings!$B$22,IF($E6919="HKD",Settings!$B$23,1))))</f>
        <v>1</v>
      </c>
      <c r="Q6919">
        <f t="shared" si="976"/>
        <v>0</v>
      </c>
      <c r="R6919">
        <f t="shared" si="977"/>
        <v>0</v>
      </c>
      <c r="S6919" t="str">
        <f t="shared" si="978"/>
        <v/>
      </c>
      <c r="T6919" t="str">
        <f t="shared" si="979"/>
        <v/>
      </c>
      <c r="U6919" t="str">
        <f t="shared" si="980"/>
        <v/>
      </c>
    </row>
    <row r="6920" spans="12:21" ht="15" customHeight="1" x14ac:dyDescent="0.15">
      <c r="L6920" s="244" t="str">
        <f t="shared" si="972"/>
        <v/>
      </c>
      <c r="M6920" s="245" t="str">
        <f t="shared" si="973"/>
        <v/>
      </c>
      <c r="N6920" s="244" t="str">
        <f t="shared" si="974"/>
        <v/>
      </c>
      <c r="O6920" s="244" t="str">
        <f t="shared" si="975"/>
        <v/>
      </c>
      <c r="P6920">
        <f>IF($I6920&lt;&gt;"",$I6920,IF($E6920="SGD",1,IF($E6920="USD",Settings!$B$22,IF($E6920="HKD",Settings!$B$23,1))))</f>
        <v>1</v>
      </c>
      <c r="Q6920">
        <f t="shared" si="976"/>
        <v>0</v>
      </c>
      <c r="R6920">
        <f t="shared" si="977"/>
        <v>0</v>
      </c>
      <c r="S6920" t="str">
        <f t="shared" si="978"/>
        <v/>
      </c>
      <c r="T6920" t="str">
        <f t="shared" si="979"/>
        <v/>
      </c>
      <c r="U6920" t="str">
        <f t="shared" si="980"/>
        <v/>
      </c>
    </row>
    <row r="6921" spans="12:21" ht="15" customHeight="1" x14ac:dyDescent="0.15">
      <c r="L6921" s="244" t="str">
        <f t="shared" si="972"/>
        <v/>
      </c>
      <c r="M6921" s="245" t="str">
        <f t="shared" si="973"/>
        <v/>
      </c>
      <c r="N6921" s="244" t="str">
        <f t="shared" si="974"/>
        <v/>
      </c>
      <c r="O6921" s="244" t="str">
        <f t="shared" si="975"/>
        <v/>
      </c>
      <c r="P6921">
        <f>IF($I6921&lt;&gt;"",$I6921,IF($E6921="SGD",1,IF($E6921="USD",Settings!$B$22,IF($E6921="HKD",Settings!$B$23,1))))</f>
        <v>1</v>
      </c>
      <c r="Q6921">
        <f t="shared" si="976"/>
        <v>0</v>
      </c>
      <c r="R6921">
        <f t="shared" si="977"/>
        <v>0</v>
      </c>
      <c r="S6921" t="str">
        <f t="shared" si="978"/>
        <v/>
      </c>
      <c r="T6921" t="str">
        <f t="shared" si="979"/>
        <v/>
      </c>
      <c r="U6921" t="str">
        <f t="shared" si="980"/>
        <v/>
      </c>
    </row>
    <row r="6922" spans="12:21" ht="15" customHeight="1" x14ac:dyDescent="0.15">
      <c r="L6922" s="244" t="str">
        <f t="shared" si="972"/>
        <v/>
      </c>
      <c r="M6922" s="245" t="str">
        <f t="shared" si="973"/>
        <v/>
      </c>
      <c r="N6922" s="244" t="str">
        <f t="shared" si="974"/>
        <v/>
      </c>
      <c r="O6922" s="244" t="str">
        <f t="shared" si="975"/>
        <v/>
      </c>
      <c r="P6922">
        <f>IF($I6922&lt;&gt;"",$I6922,IF($E6922="SGD",1,IF($E6922="USD",Settings!$B$22,IF($E6922="HKD",Settings!$B$23,1))))</f>
        <v>1</v>
      </c>
      <c r="Q6922">
        <f t="shared" si="976"/>
        <v>0</v>
      </c>
      <c r="R6922">
        <f t="shared" si="977"/>
        <v>0</v>
      </c>
      <c r="S6922" t="str">
        <f t="shared" si="978"/>
        <v/>
      </c>
      <c r="T6922" t="str">
        <f t="shared" si="979"/>
        <v/>
      </c>
      <c r="U6922" t="str">
        <f t="shared" si="980"/>
        <v/>
      </c>
    </row>
    <row r="6923" spans="12:21" ht="15" customHeight="1" x14ac:dyDescent="0.15">
      <c r="L6923" s="244" t="str">
        <f t="shared" si="972"/>
        <v/>
      </c>
      <c r="M6923" s="245" t="str">
        <f t="shared" si="973"/>
        <v/>
      </c>
      <c r="N6923" s="244" t="str">
        <f t="shared" si="974"/>
        <v/>
      </c>
      <c r="O6923" s="244" t="str">
        <f t="shared" si="975"/>
        <v/>
      </c>
      <c r="P6923">
        <f>IF($I6923&lt;&gt;"",$I6923,IF($E6923="SGD",1,IF($E6923="USD",Settings!$B$22,IF($E6923="HKD",Settings!$B$23,1))))</f>
        <v>1</v>
      </c>
      <c r="Q6923">
        <f t="shared" si="976"/>
        <v>0</v>
      </c>
      <c r="R6923">
        <f t="shared" si="977"/>
        <v>0</v>
      </c>
      <c r="S6923" t="str">
        <f t="shared" si="978"/>
        <v/>
      </c>
      <c r="T6923" t="str">
        <f t="shared" si="979"/>
        <v/>
      </c>
      <c r="U6923" t="str">
        <f t="shared" si="980"/>
        <v/>
      </c>
    </row>
    <row r="6924" spans="12:21" ht="15" customHeight="1" x14ac:dyDescent="0.15">
      <c r="L6924" s="244" t="str">
        <f t="shared" si="972"/>
        <v/>
      </c>
      <c r="M6924" s="245" t="str">
        <f t="shared" si="973"/>
        <v/>
      </c>
      <c r="N6924" s="244" t="str">
        <f t="shared" si="974"/>
        <v/>
      </c>
      <c r="O6924" s="244" t="str">
        <f t="shared" si="975"/>
        <v/>
      </c>
      <c r="P6924">
        <f>IF($I6924&lt;&gt;"",$I6924,IF($E6924="SGD",1,IF($E6924="USD",Settings!$B$22,IF($E6924="HKD",Settings!$B$23,1))))</f>
        <v>1</v>
      </c>
      <c r="Q6924">
        <f t="shared" si="976"/>
        <v>0</v>
      </c>
      <c r="R6924">
        <f t="shared" si="977"/>
        <v>0</v>
      </c>
      <c r="S6924" t="str">
        <f t="shared" si="978"/>
        <v/>
      </c>
      <c r="T6924" t="str">
        <f t="shared" si="979"/>
        <v/>
      </c>
      <c r="U6924" t="str">
        <f t="shared" si="980"/>
        <v/>
      </c>
    </row>
    <row r="6925" spans="12:21" ht="15" customHeight="1" x14ac:dyDescent="0.15">
      <c r="L6925" s="244" t="str">
        <f t="shared" si="972"/>
        <v/>
      </c>
      <c r="M6925" s="245" t="str">
        <f t="shared" si="973"/>
        <v/>
      </c>
      <c r="N6925" s="244" t="str">
        <f t="shared" si="974"/>
        <v/>
      </c>
      <c r="O6925" s="244" t="str">
        <f t="shared" si="975"/>
        <v/>
      </c>
      <c r="P6925">
        <f>IF($I6925&lt;&gt;"",$I6925,IF($E6925="SGD",1,IF($E6925="USD",Settings!$B$22,IF($E6925="HKD",Settings!$B$23,1))))</f>
        <v>1</v>
      </c>
      <c r="Q6925">
        <f t="shared" si="976"/>
        <v>0</v>
      </c>
      <c r="R6925">
        <f t="shared" si="977"/>
        <v>0</v>
      </c>
      <c r="S6925" t="str">
        <f t="shared" si="978"/>
        <v/>
      </c>
      <c r="T6925" t="str">
        <f t="shared" si="979"/>
        <v/>
      </c>
      <c r="U6925" t="str">
        <f t="shared" si="980"/>
        <v/>
      </c>
    </row>
    <row r="6926" spans="12:21" ht="15" customHeight="1" x14ac:dyDescent="0.15">
      <c r="L6926" s="244" t="str">
        <f t="shared" si="972"/>
        <v/>
      </c>
      <c r="M6926" s="245" t="str">
        <f t="shared" si="973"/>
        <v/>
      </c>
      <c r="N6926" s="244" t="str">
        <f t="shared" si="974"/>
        <v/>
      </c>
      <c r="O6926" s="244" t="str">
        <f t="shared" si="975"/>
        <v/>
      </c>
      <c r="P6926">
        <f>IF($I6926&lt;&gt;"",$I6926,IF($E6926="SGD",1,IF($E6926="USD",Settings!$B$22,IF($E6926="HKD",Settings!$B$23,1))))</f>
        <v>1</v>
      </c>
      <c r="Q6926">
        <f t="shared" si="976"/>
        <v>0</v>
      </c>
      <c r="R6926">
        <f t="shared" si="977"/>
        <v>0</v>
      </c>
      <c r="S6926" t="str">
        <f t="shared" si="978"/>
        <v/>
      </c>
      <c r="T6926" t="str">
        <f t="shared" si="979"/>
        <v/>
      </c>
      <c r="U6926" t="str">
        <f t="shared" si="980"/>
        <v/>
      </c>
    </row>
    <row r="6927" spans="12:21" ht="15" customHeight="1" x14ac:dyDescent="0.15">
      <c r="L6927" s="244" t="str">
        <f t="shared" si="972"/>
        <v/>
      </c>
      <c r="M6927" s="245" t="str">
        <f t="shared" si="973"/>
        <v/>
      </c>
      <c r="N6927" s="244" t="str">
        <f t="shared" si="974"/>
        <v/>
      </c>
      <c r="O6927" s="244" t="str">
        <f t="shared" si="975"/>
        <v/>
      </c>
      <c r="P6927">
        <f>IF($I6927&lt;&gt;"",$I6927,IF($E6927="SGD",1,IF($E6927="USD",Settings!$B$22,IF($E6927="HKD",Settings!$B$23,1))))</f>
        <v>1</v>
      </c>
      <c r="Q6927">
        <f t="shared" si="976"/>
        <v>0</v>
      </c>
      <c r="R6927">
        <f t="shared" si="977"/>
        <v>0</v>
      </c>
      <c r="S6927" t="str">
        <f t="shared" si="978"/>
        <v/>
      </c>
      <c r="T6927" t="str">
        <f t="shared" si="979"/>
        <v/>
      </c>
      <c r="U6927" t="str">
        <f t="shared" si="980"/>
        <v/>
      </c>
    </row>
    <row r="6928" spans="12:21" ht="15" customHeight="1" x14ac:dyDescent="0.15">
      <c r="L6928" s="244" t="str">
        <f t="shared" si="972"/>
        <v/>
      </c>
      <c r="M6928" s="245" t="str">
        <f t="shared" si="973"/>
        <v/>
      </c>
      <c r="N6928" s="244" t="str">
        <f t="shared" si="974"/>
        <v/>
      </c>
      <c r="O6928" s="244" t="str">
        <f t="shared" si="975"/>
        <v/>
      </c>
      <c r="P6928">
        <f>IF($I6928&lt;&gt;"",$I6928,IF($E6928="SGD",1,IF($E6928="USD",Settings!$B$22,IF($E6928="HKD",Settings!$B$23,1))))</f>
        <v>1</v>
      </c>
      <c r="Q6928">
        <f t="shared" si="976"/>
        <v>0</v>
      </c>
      <c r="R6928">
        <f t="shared" si="977"/>
        <v>0</v>
      </c>
      <c r="S6928" t="str">
        <f t="shared" si="978"/>
        <v/>
      </c>
      <c r="T6928" t="str">
        <f t="shared" si="979"/>
        <v/>
      </c>
      <c r="U6928" t="str">
        <f t="shared" si="980"/>
        <v/>
      </c>
    </row>
    <row r="6929" spans="12:21" ht="15" customHeight="1" x14ac:dyDescent="0.15">
      <c r="L6929" s="244" t="str">
        <f t="shared" si="972"/>
        <v/>
      </c>
      <c r="M6929" s="245" t="str">
        <f t="shared" si="973"/>
        <v/>
      </c>
      <c r="N6929" s="244" t="str">
        <f t="shared" si="974"/>
        <v/>
      </c>
      <c r="O6929" s="244" t="str">
        <f t="shared" si="975"/>
        <v/>
      </c>
      <c r="P6929">
        <f>IF($I6929&lt;&gt;"",$I6929,IF($E6929="SGD",1,IF($E6929="USD",Settings!$B$22,IF($E6929="HKD",Settings!$B$23,1))))</f>
        <v>1</v>
      </c>
      <c r="Q6929">
        <f t="shared" si="976"/>
        <v>0</v>
      </c>
      <c r="R6929">
        <f t="shared" si="977"/>
        <v>0</v>
      </c>
      <c r="S6929" t="str">
        <f t="shared" si="978"/>
        <v/>
      </c>
      <c r="T6929" t="str">
        <f t="shared" si="979"/>
        <v/>
      </c>
      <c r="U6929" t="str">
        <f t="shared" si="980"/>
        <v/>
      </c>
    </row>
    <row r="6930" spans="12:21" ht="15" customHeight="1" x14ac:dyDescent="0.15">
      <c r="L6930" s="244" t="str">
        <f t="shared" si="972"/>
        <v/>
      </c>
      <c r="M6930" s="245" t="str">
        <f t="shared" si="973"/>
        <v/>
      </c>
      <c r="N6930" s="244" t="str">
        <f t="shared" si="974"/>
        <v/>
      </c>
      <c r="O6930" s="244" t="str">
        <f t="shared" si="975"/>
        <v/>
      </c>
      <c r="P6930">
        <f>IF($I6930&lt;&gt;"",$I6930,IF($E6930="SGD",1,IF($E6930="USD",Settings!$B$22,IF($E6930="HKD",Settings!$B$23,1))))</f>
        <v>1</v>
      </c>
      <c r="Q6930">
        <f t="shared" si="976"/>
        <v>0</v>
      </c>
      <c r="R6930">
        <f t="shared" si="977"/>
        <v>0</v>
      </c>
      <c r="S6930" t="str">
        <f t="shared" si="978"/>
        <v/>
      </c>
      <c r="T6930" t="str">
        <f t="shared" si="979"/>
        <v/>
      </c>
      <c r="U6930" t="str">
        <f t="shared" si="980"/>
        <v/>
      </c>
    </row>
    <row r="6931" spans="12:21" ht="15" customHeight="1" x14ac:dyDescent="0.15">
      <c r="L6931" s="244" t="str">
        <f t="shared" si="972"/>
        <v/>
      </c>
      <c r="M6931" s="245" t="str">
        <f t="shared" si="973"/>
        <v/>
      </c>
      <c r="N6931" s="244" t="str">
        <f t="shared" si="974"/>
        <v/>
      </c>
      <c r="O6931" s="244" t="str">
        <f t="shared" si="975"/>
        <v/>
      </c>
      <c r="P6931">
        <f>IF($I6931&lt;&gt;"",$I6931,IF($E6931="SGD",1,IF($E6931="USD",Settings!$B$22,IF($E6931="HKD",Settings!$B$23,1))))</f>
        <v>1</v>
      </c>
      <c r="Q6931">
        <f t="shared" si="976"/>
        <v>0</v>
      </c>
      <c r="R6931">
        <f t="shared" si="977"/>
        <v>0</v>
      </c>
      <c r="S6931" t="str">
        <f t="shared" si="978"/>
        <v/>
      </c>
      <c r="T6931" t="str">
        <f t="shared" si="979"/>
        <v/>
      </c>
      <c r="U6931" t="str">
        <f t="shared" si="980"/>
        <v/>
      </c>
    </row>
    <row r="6932" spans="12:21" ht="15" customHeight="1" x14ac:dyDescent="0.15">
      <c r="L6932" s="244" t="str">
        <f t="shared" si="972"/>
        <v/>
      </c>
      <c r="M6932" s="245" t="str">
        <f t="shared" si="973"/>
        <v/>
      </c>
      <c r="N6932" s="244" t="str">
        <f t="shared" si="974"/>
        <v/>
      </c>
      <c r="O6932" s="244" t="str">
        <f t="shared" si="975"/>
        <v/>
      </c>
      <c r="P6932">
        <f>IF($I6932&lt;&gt;"",$I6932,IF($E6932="SGD",1,IF($E6932="USD",Settings!$B$22,IF($E6932="HKD",Settings!$B$23,1))))</f>
        <v>1</v>
      </c>
      <c r="Q6932">
        <f t="shared" si="976"/>
        <v>0</v>
      </c>
      <c r="R6932">
        <f t="shared" si="977"/>
        <v>0</v>
      </c>
      <c r="S6932" t="str">
        <f t="shared" si="978"/>
        <v/>
      </c>
      <c r="T6932" t="str">
        <f t="shared" si="979"/>
        <v/>
      </c>
      <c r="U6932" t="str">
        <f t="shared" si="980"/>
        <v/>
      </c>
    </row>
    <row r="6933" spans="12:21" ht="15" customHeight="1" x14ac:dyDescent="0.15">
      <c r="L6933" s="244" t="str">
        <f t="shared" si="972"/>
        <v/>
      </c>
      <c r="M6933" s="245" t="str">
        <f t="shared" si="973"/>
        <v/>
      </c>
      <c r="N6933" s="244" t="str">
        <f t="shared" si="974"/>
        <v/>
      </c>
      <c r="O6933" s="244" t="str">
        <f t="shared" si="975"/>
        <v/>
      </c>
      <c r="P6933">
        <f>IF($I6933&lt;&gt;"",$I6933,IF($E6933="SGD",1,IF($E6933="USD",Settings!$B$22,IF($E6933="HKD",Settings!$B$23,1))))</f>
        <v>1</v>
      </c>
      <c r="Q6933">
        <f t="shared" si="976"/>
        <v>0</v>
      </c>
      <c r="R6933">
        <f t="shared" si="977"/>
        <v>0</v>
      </c>
      <c r="S6933" t="str">
        <f t="shared" si="978"/>
        <v/>
      </c>
      <c r="T6933" t="str">
        <f t="shared" si="979"/>
        <v/>
      </c>
      <c r="U6933" t="str">
        <f t="shared" si="980"/>
        <v/>
      </c>
    </row>
    <row r="6934" spans="12:21" ht="15" customHeight="1" x14ac:dyDescent="0.15">
      <c r="L6934" s="244" t="str">
        <f t="shared" si="972"/>
        <v/>
      </c>
      <c r="M6934" s="245" t="str">
        <f t="shared" si="973"/>
        <v/>
      </c>
      <c r="N6934" s="244" t="str">
        <f t="shared" si="974"/>
        <v/>
      </c>
      <c r="O6934" s="244" t="str">
        <f t="shared" si="975"/>
        <v/>
      </c>
      <c r="P6934">
        <f>IF($I6934&lt;&gt;"",$I6934,IF($E6934="SGD",1,IF($E6934="USD",Settings!$B$22,IF($E6934="HKD",Settings!$B$23,1))))</f>
        <v>1</v>
      </c>
      <c r="Q6934">
        <f t="shared" si="976"/>
        <v>0</v>
      </c>
      <c r="R6934">
        <f t="shared" si="977"/>
        <v>0</v>
      </c>
      <c r="S6934" t="str">
        <f t="shared" si="978"/>
        <v/>
      </c>
      <c r="T6934" t="str">
        <f t="shared" si="979"/>
        <v/>
      </c>
      <c r="U6934" t="str">
        <f t="shared" si="980"/>
        <v/>
      </c>
    </row>
    <row r="6935" spans="12:21" ht="15" customHeight="1" x14ac:dyDescent="0.15">
      <c r="L6935" s="244" t="str">
        <f t="shared" si="972"/>
        <v/>
      </c>
      <c r="M6935" s="245" t="str">
        <f t="shared" si="973"/>
        <v/>
      </c>
      <c r="N6935" s="244" t="str">
        <f t="shared" si="974"/>
        <v/>
      </c>
      <c r="O6935" s="244" t="str">
        <f t="shared" si="975"/>
        <v/>
      </c>
      <c r="P6935">
        <f>IF($I6935&lt;&gt;"",$I6935,IF($E6935="SGD",1,IF($E6935="USD",Settings!$B$22,IF($E6935="HKD",Settings!$B$23,1))))</f>
        <v>1</v>
      </c>
      <c r="Q6935">
        <f t="shared" si="976"/>
        <v>0</v>
      </c>
      <c r="R6935">
        <f t="shared" si="977"/>
        <v>0</v>
      </c>
      <c r="S6935" t="str">
        <f t="shared" si="978"/>
        <v/>
      </c>
      <c r="T6935" t="str">
        <f t="shared" si="979"/>
        <v/>
      </c>
      <c r="U6935" t="str">
        <f t="shared" si="980"/>
        <v/>
      </c>
    </row>
    <row r="6936" spans="12:21" ht="15" customHeight="1" x14ac:dyDescent="0.15">
      <c r="L6936" s="244" t="str">
        <f t="shared" si="972"/>
        <v/>
      </c>
      <c r="M6936" s="245" t="str">
        <f t="shared" si="973"/>
        <v/>
      </c>
      <c r="N6936" s="244" t="str">
        <f t="shared" si="974"/>
        <v/>
      </c>
      <c r="O6936" s="244" t="str">
        <f t="shared" si="975"/>
        <v/>
      </c>
      <c r="P6936">
        <f>IF($I6936&lt;&gt;"",$I6936,IF($E6936="SGD",1,IF($E6936="USD",Settings!$B$22,IF($E6936="HKD",Settings!$B$23,1))))</f>
        <v>1</v>
      </c>
      <c r="Q6936">
        <f t="shared" si="976"/>
        <v>0</v>
      </c>
      <c r="R6936">
        <f t="shared" si="977"/>
        <v>0</v>
      </c>
      <c r="S6936" t="str">
        <f t="shared" si="978"/>
        <v/>
      </c>
      <c r="T6936" t="str">
        <f t="shared" si="979"/>
        <v/>
      </c>
      <c r="U6936" t="str">
        <f t="shared" si="980"/>
        <v/>
      </c>
    </row>
    <row r="6937" spans="12:21" ht="15" customHeight="1" x14ac:dyDescent="0.15">
      <c r="L6937" s="244" t="str">
        <f t="shared" si="972"/>
        <v/>
      </c>
      <c r="M6937" s="245" t="str">
        <f t="shared" si="973"/>
        <v/>
      </c>
      <c r="N6937" s="244" t="str">
        <f t="shared" si="974"/>
        <v/>
      </c>
      <c r="O6937" s="244" t="str">
        <f t="shared" si="975"/>
        <v/>
      </c>
      <c r="P6937">
        <f>IF($I6937&lt;&gt;"",$I6937,IF($E6937="SGD",1,IF($E6937="USD",Settings!$B$22,IF($E6937="HKD",Settings!$B$23,1))))</f>
        <v>1</v>
      </c>
      <c r="Q6937">
        <f t="shared" si="976"/>
        <v>0</v>
      </c>
      <c r="R6937">
        <f t="shared" si="977"/>
        <v>0</v>
      </c>
      <c r="S6937" t="str">
        <f t="shared" si="978"/>
        <v/>
      </c>
      <c r="T6937" t="str">
        <f t="shared" si="979"/>
        <v/>
      </c>
      <c r="U6937" t="str">
        <f t="shared" si="980"/>
        <v/>
      </c>
    </row>
    <row r="6938" spans="12:21" ht="15" customHeight="1" x14ac:dyDescent="0.15">
      <c r="L6938" s="244" t="str">
        <f t="shared" si="972"/>
        <v/>
      </c>
      <c r="M6938" s="245" t="str">
        <f t="shared" si="973"/>
        <v/>
      </c>
      <c r="N6938" s="244" t="str">
        <f t="shared" si="974"/>
        <v/>
      </c>
      <c r="O6938" s="244" t="str">
        <f t="shared" si="975"/>
        <v/>
      </c>
      <c r="P6938">
        <f>IF($I6938&lt;&gt;"",$I6938,IF($E6938="SGD",1,IF($E6938="USD",Settings!$B$22,IF($E6938="HKD",Settings!$B$23,1))))</f>
        <v>1</v>
      </c>
      <c r="Q6938">
        <f t="shared" si="976"/>
        <v>0</v>
      </c>
      <c r="R6938">
        <f t="shared" si="977"/>
        <v>0</v>
      </c>
      <c r="S6938" t="str">
        <f t="shared" si="978"/>
        <v/>
      </c>
      <c r="T6938" t="str">
        <f t="shared" si="979"/>
        <v/>
      </c>
      <c r="U6938" t="str">
        <f t="shared" si="980"/>
        <v/>
      </c>
    </row>
    <row r="6939" spans="12:21" ht="15" customHeight="1" x14ac:dyDescent="0.15">
      <c r="L6939" s="244" t="str">
        <f t="shared" si="972"/>
        <v/>
      </c>
      <c r="M6939" s="245" t="str">
        <f t="shared" si="973"/>
        <v/>
      </c>
      <c r="N6939" s="244" t="str">
        <f t="shared" si="974"/>
        <v/>
      </c>
      <c r="O6939" s="244" t="str">
        <f t="shared" si="975"/>
        <v/>
      </c>
      <c r="P6939">
        <f>IF($I6939&lt;&gt;"",$I6939,IF($E6939="SGD",1,IF($E6939="USD",Settings!$B$22,IF($E6939="HKD",Settings!$B$23,1))))</f>
        <v>1</v>
      </c>
      <c r="Q6939">
        <f t="shared" si="976"/>
        <v>0</v>
      </c>
      <c r="R6939">
        <f t="shared" si="977"/>
        <v>0</v>
      </c>
      <c r="S6939" t="str">
        <f t="shared" si="978"/>
        <v/>
      </c>
      <c r="T6939" t="str">
        <f t="shared" si="979"/>
        <v/>
      </c>
      <c r="U6939" t="str">
        <f t="shared" si="980"/>
        <v/>
      </c>
    </row>
    <row r="6940" spans="12:21" ht="15" customHeight="1" x14ac:dyDescent="0.15">
      <c r="L6940" s="244" t="str">
        <f t="shared" si="972"/>
        <v/>
      </c>
      <c r="M6940" s="245" t="str">
        <f t="shared" si="973"/>
        <v/>
      </c>
      <c r="N6940" s="244" t="str">
        <f t="shared" si="974"/>
        <v/>
      </c>
      <c r="O6940" s="244" t="str">
        <f t="shared" si="975"/>
        <v/>
      </c>
      <c r="P6940">
        <f>IF($I6940&lt;&gt;"",$I6940,IF($E6940="SGD",1,IF($E6940="USD",Settings!$B$22,IF($E6940="HKD",Settings!$B$23,1))))</f>
        <v>1</v>
      </c>
      <c r="Q6940">
        <f t="shared" si="976"/>
        <v>0</v>
      </c>
      <c r="R6940">
        <f t="shared" si="977"/>
        <v>0</v>
      </c>
      <c r="S6940" t="str">
        <f t="shared" si="978"/>
        <v/>
      </c>
      <c r="T6940" t="str">
        <f t="shared" si="979"/>
        <v/>
      </c>
      <c r="U6940" t="str">
        <f t="shared" si="980"/>
        <v/>
      </c>
    </row>
    <row r="6941" spans="12:21" ht="15" customHeight="1" x14ac:dyDescent="0.15">
      <c r="L6941" s="244" t="str">
        <f t="shared" si="972"/>
        <v/>
      </c>
      <c r="M6941" s="245" t="str">
        <f t="shared" si="973"/>
        <v/>
      </c>
      <c r="N6941" s="244" t="str">
        <f t="shared" si="974"/>
        <v/>
      </c>
      <c r="O6941" s="244" t="str">
        <f t="shared" si="975"/>
        <v/>
      </c>
      <c r="P6941">
        <f>IF($I6941&lt;&gt;"",$I6941,IF($E6941="SGD",1,IF($E6941="USD",Settings!$B$22,IF($E6941="HKD",Settings!$B$23,1))))</f>
        <v>1</v>
      </c>
      <c r="Q6941">
        <f t="shared" si="976"/>
        <v>0</v>
      </c>
      <c r="R6941">
        <f t="shared" si="977"/>
        <v>0</v>
      </c>
      <c r="S6941" t="str">
        <f t="shared" si="978"/>
        <v/>
      </c>
      <c r="T6941" t="str">
        <f t="shared" si="979"/>
        <v/>
      </c>
      <c r="U6941" t="str">
        <f t="shared" si="980"/>
        <v/>
      </c>
    </row>
    <row r="6942" spans="12:21" ht="15" customHeight="1" x14ac:dyDescent="0.15">
      <c r="L6942" s="244" t="str">
        <f t="shared" si="972"/>
        <v/>
      </c>
      <c r="M6942" s="245" t="str">
        <f t="shared" si="973"/>
        <v/>
      </c>
      <c r="N6942" s="244" t="str">
        <f t="shared" si="974"/>
        <v/>
      </c>
      <c r="O6942" s="244" t="str">
        <f t="shared" si="975"/>
        <v/>
      </c>
      <c r="P6942">
        <f>IF($I6942&lt;&gt;"",$I6942,IF($E6942="SGD",1,IF($E6942="USD",Settings!$B$22,IF($E6942="HKD",Settings!$B$23,1))))</f>
        <v>1</v>
      </c>
      <c r="Q6942">
        <f t="shared" si="976"/>
        <v>0</v>
      </c>
      <c r="R6942">
        <f t="shared" si="977"/>
        <v>0</v>
      </c>
      <c r="S6942" t="str">
        <f t="shared" si="978"/>
        <v/>
      </c>
      <c r="T6942" t="str">
        <f t="shared" si="979"/>
        <v/>
      </c>
      <c r="U6942" t="str">
        <f t="shared" si="980"/>
        <v/>
      </c>
    </row>
    <row r="6943" spans="12:21" ht="15" customHeight="1" x14ac:dyDescent="0.15">
      <c r="L6943" s="244" t="str">
        <f t="shared" si="972"/>
        <v/>
      </c>
      <c r="M6943" s="245" t="str">
        <f t="shared" si="973"/>
        <v/>
      </c>
      <c r="N6943" s="244" t="str">
        <f t="shared" si="974"/>
        <v/>
      </c>
      <c r="O6943" s="244" t="str">
        <f t="shared" si="975"/>
        <v/>
      </c>
      <c r="P6943">
        <f>IF($I6943&lt;&gt;"",$I6943,IF($E6943="SGD",1,IF($E6943="USD",Settings!$B$22,IF($E6943="HKD",Settings!$B$23,1))))</f>
        <v>1</v>
      </c>
      <c r="Q6943">
        <f t="shared" si="976"/>
        <v>0</v>
      </c>
      <c r="R6943">
        <f t="shared" si="977"/>
        <v>0</v>
      </c>
      <c r="S6943" t="str">
        <f t="shared" si="978"/>
        <v/>
      </c>
      <c r="T6943" t="str">
        <f t="shared" si="979"/>
        <v/>
      </c>
      <c r="U6943" t="str">
        <f t="shared" si="980"/>
        <v/>
      </c>
    </row>
    <row r="6944" spans="12:21" ht="15" customHeight="1" x14ac:dyDescent="0.15">
      <c r="L6944" s="244" t="str">
        <f t="shared" si="972"/>
        <v/>
      </c>
      <c r="M6944" s="245" t="str">
        <f t="shared" si="973"/>
        <v/>
      </c>
      <c r="N6944" s="244" t="str">
        <f t="shared" si="974"/>
        <v/>
      </c>
      <c r="O6944" s="244" t="str">
        <f t="shared" si="975"/>
        <v/>
      </c>
      <c r="P6944">
        <f>IF($I6944&lt;&gt;"",$I6944,IF($E6944="SGD",1,IF($E6944="USD",Settings!$B$22,IF($E6944="HKD",Settings!$B$23,1))))</f>
        <v>1</v>
      </c>
      <c r="Q6944">
        <f t="shared" si="976"/>
        <v>0</v>
      </c>
      <c r="R6944">
        <f t="shared" si="977"/>
        <v>0</v>
      </c>
      <c r="S6944" t="str">
        <f t="shared" si="978"/>
        <v/>
      </c>
      <c r="T6944" t="str">
        <f t="shared" si="979"/>
        <v/>
      </c>
      <c r="U6944" t="str">
        <f t="shared" si="980"/>
        <v/>
      </c>
    </row>
    <row r="6945" spans="12:21" ht="15" customHeight="1" x14ac:dyDescent="0.15">
      <c r="L6945" s="244" t="str">
        <f t="shared" si="972"/>
        <v/>
      </c>
      <c r="M6945" s="245" t="str">
        <f t="shared" si="973"/>
        <v/>
      </c>
      <c r="N6945" s="244" t="str">
        <f t="shared" si="974"/>
        <v/>
      </c>
      <c r="O6945" s="244" t="str">
        <f t="shared" si="975"/>
        <v/>
      </c>
      <c r="P6945">
        <f>IF($I6945&lt;&gt;"",$I6945,IF($E6945="SGD",1,IF($E6945="USD",Settings!$B$22,IF($E6945="HKD",Settings!$B$23,1))))</f>
        <v>1</v>
      </c>
      <c r="Q6945">
        <f t="shared" si="976"/>
        <v>0</v>
      </c>
      <c r="R6945">
        <f t="shared" si="977"/>
        <v>0</v>
      </c>
      <c r="S6945" t="str">
        <f t="shared" si="978"/>
        <v/>
      </c>
      <c r="T6945" t="str">
        <f t="shared" si="979"/>
        <v/>
      </c>
      <c r="U6945" t="str">
        <f t="shared" si="980"/>
        <v/>
      </c>
    </row>
    <row r="6946" spans="12:21" ht="15" customHeight="1" x14ac:dyDescent="0.15">
      <c r="L6946" s="244" t="str">
        <f t="shared" si="972"/>
        <v/>
      </c>
      <c r="M6946" s="245" t="str">
        <f t="shared" si="973"/>
        <v/>
      </c>
      <c r="N6946" s="244" t="str">
        <f t="shared" si="974"/>
        <v/>
      </c>
      <c r="O6946" s="244" t="str">
        <f t="shared" si="975"/>
        <v/>
      </c>
      <c r="P6946">
        <f>IF($I6946&lt;&gt;"",$I6946,IF($E6946="SGD",1,IF($E6946="USD",Settings!$B$22,IF($E6946="HKD",Settings!$B$23,1))))</f>
        <v>1</v>
      </c>
      <c r="Q6946">
        <f t="shared" si="976"/>
        <v>0</v>
      </c>
      <c r="R6946">
        <f t="shared" si="977"/>
        <v>0</v>
      </c>
      <c r="S6946" t="str">
        <f t="shared" si="978"/>
        <v/>
      </c>
      <c r="T6946" t="str">
        <f t="shared" si="979"/>
        <v/>
      </c>
      <c r="U6946" t="str">
        <f t="shared" si="980"/>
        <v/>
      </c>
    </row>
    <row r="6947" spans="12:21" ht="15" customHeight="1" x14ac:dyDescent="0.15">
      <c r="L6947" s="244" t="str">
        <f t="shared" si="972"/>
        <v/>
      </c>
      <c r="M6947" s="245" t="str">
        <f t="shared" si="973"/>
        <v/>
      </c>
      <c r="N6947" s="244" t="str">
        <f t="shared" si="974"/>
        <v/>
      </c>
      <c r="O6947" s="244" t="str">
        <f t="shared" si="975"/>
        <v/>
      </c>
      <c r="P6947">
        <f>IF($I6947&lt;&gt;"",$I6947,IF($E6947="SGD",1,IF($E6947="USD",Settings!$B$22,IF($E6947="HKD",Settings!$B$23,1))))</f>
        <v>1</v>
      </c>
      <c r="Q6947">
        <f t="shared" si="976"/>
        <v>0</v>
      </c>
      <c r="R6947">
        <f t="shared" si="977"/>
        <v>0</v>
      </c>
      <c r="S6947" t="str">
        <f t="shared" si="978"/>
        <v/>
      </c>
      <c r="T6947" t="str">
        <f t="shared" si="979"/>
        <v/>
      </c>
      <c r="U6947" t="str">
        <f t="shared" si="980"/>
        <v/>
      </c>
    </row>
    <row r="6948" spans="12:21" ht="15" customHeight="1" x14ac:dyDescent="0.15">
      <c r="L6948" s="244" t="str">
        <f t="shared" si="972"/>
        <v/>
      </c>
      <c r="M6948" s="245" t="str">
        <f t="shared" si="973"/>
        <v/>
      </c>
      <c r="N6948" s="244" t="str">
        <f t="shared" si="974"/>
        <v/>
      </c>
      <c r="O6948" s="244" t="str">
        <f t="shared" si="975"/>
        <v/>
      </c>
      <c r="P6948">
        <f>IF($I6948&lt;&gt;"",$I6948,IF($E6948="SGD",1,IF($E6948="USD",Settings!$B$22,IF($E6948="HKD",Settings!$B$23,1))))</f>
        <v>1</v>
      </c>
      <c r="Q6948">
        <f t="shared" si="976"/>
        <v>0</v>
      </c>
      <c r="R6948">
        <f t="shared" si="977"/>
        <v>0</v>
      </c>
      <c r="S6948" t="str">
        <f t="shared" si="978"/>
        <v/>
      </c>
      <c r="T6948" t="str">
        <f t="shared" si="979"/>
        <v/>
      </c>
      <c r="U6948" t="str">
        <f t="shared" si="980"/>
        <v/>
      </c>
    </row>
    <row r="6949" spans="12:21" ht="15" customHeight="1" x14ac:dyDescent="0.15">
      <c r="L6949" s="244" t="str">
        <f t="shared" si="972"/>
        <v/>
      </c>
      <c r="M6949" s="245" t="str">
        <f t="shared" si="973"/>
        <v/>
      </c>
      <c r="N6949" s="244" t="str">
        <f t="shared" si="974"/>
        <v/>
      </c>
      <c r="O6949" s="244" t="str">
        <f t="shared" si="975"/>
        <v/>
      </c>
      <c r="P6949">
        <f>IF($I6949&lt;&gt;"",$I6949,IF($E6949="SGD",1,IF($E6949="USD",Settings!$B$22,IF($E6949="HKD",Settings!$B$23,1))))</f>
        <v>1</v>
      </c>
      <c r="Q6949">
        <f t="shared" si="976"/>
        <v>0</v>
      </c>
      <c r="R6949">
        <f t="shared" si="977"/>
        <v>0</v>
      </c>
      <c r="S6949" t="str">
        <f t="shared" si="978"/>
        <v/>
      </c>
      <c r="T6949" t="str">
        <f t="shared" si="979"/>
        <v/>
      </c>
      <c r="U6949" t="str">
        <f t="shared" si="980"/>
        <v/>
      </c>
    </row>
    <row r="6950" spans="12:21" ht="15" customHeight="1" x14ac:dyDescent="0.15">
      <c r="L6950" s="244" t="str">
        <f t="shared" si="972"/>
        <v/>
      </c>
      <c r="M6950" s="245" t="str">
        <f t="shared" si="973"/>
        <v/>
      </c>
      <c r="N6950" s="244" t="str">
        <f t="shared" si="974"/>
        <v/>
      </c>
      <c r="O6950" s="244" t="str">
        <f t="shared" si="975"/>
        <v/>
      </c>
      <c r="P6950">
        <f>IF($I6950&lt;&gt;"",$I6950,IF($E6950="SGD",1,IF($E6950="USD",Settings!$B$22,IF($E6950="HKD",Settings!$B$23,1))))</f>
        <v>1</v>
      </c>
      <c r="Q6950">
        <f t="shared" si="976"/>
        <v>0</v>
      </c>
      <c r="R6950">
        <f t="shared" si="977"/>
        <v>0</v>
      </c>
      <c r="S6950" t="str">
        <f t="shared" si="978"/>
        <v/>
      </c>
      <c r="T6950" t="str">
        <f t="shared" si="979"/>
        <v/>
      </c>
      <c r="U6950" t="str">
        <f t="shared" si="980"/>
        <v/>
      </c>
    </row>
    <row r="6951" spans="12:21" ht="15" customHeight="1" x14ac:dyDescent="0.15">
      <c r="L6951" s="244" t="str">
        <f t="shared" si="972"/>
        <v/>
      </c>
      <c r="M6951" s="245" t="str">
        <f t="shared" si="973"/>
        <v/>
      </c>
      <c r="N6951" s="244" t="str">
        <f t="shared" si="974"/>
        <v/>
      </c>
      <c r="O6951" s="244" t="str">
        <f t="shared" si="975"/>
        <v/>
      </c>
      <c r="P6951">
        <f>IF($I6951&lt;&gt;"",$I6951,IF($E6951="SGD",1,IF($E6951="USD",Settings!$B$22,IF($E6951="HKD",Settings!$B$23,1))))</f>
        <v>1</v>
      </c>
      <c r="Q6951">
        <f t="shared" si="976"/>
        <v>0</v>
      </c>
      <c r="R6951">
        <f t="shared" si="977"/>
        <v>0</v>
      </c>
      <c r="S6951" t="str">
        <f t="shared" si="978"/>
        <v/>
      </c>
      <c r="T6951" t="str">
        <f t="shared" si="979"/>
        <v/>
      </c>
      <c r="U6951" t="str">
        <f t="shared" si="980"/>
        <v/>
      </c>
    </row>
    <row r="6952" spans="12:21" ht="15" customHeight="1" x14ac:dyDescent="0.15">
      <c r="L6952" s="244" t="str">
        <f t="shared" si="972"/>
        <v/>
      </c>
      <c r="M6952" s="245" t="str">
        <f t="shared" si="973"/>
        <v/>
      </c>
      <c r="N6952" s="244" t="str">
        <f t="shared" si="974"/>
        <v/>
      </c>
      <c r="O6952" s="244" t="str">
        <f t="shared" si="975"/>
        <v/>
      </c>
      <c r="P6952">
        <f>IF($I6952&lt;&gt;"",$I6952,IF($E6952="SGD",1,IF($E6952="USD",Settings!$B$22,IF($E6952="HKD",Settings!$B$23,1))))</f>
        <v>1</v>
      </c>
      <c r="Q6952">
        <f t="shared" si="976"/>
        <v>0</v>
      </c>
      <c r="R6952">
        <f t="shared" si="977"/>
        <v>0</v>
      </c>
      <c r="S6952" t="str">
        <f t="shared" si="978"/>
        <v/>
      </c>
      <c r="T6952" t="str">
        <f t="shared" si="979"/>
        <v/>
      </c>
      <c r="U6952" t="str">
        <f t="shared" si="980"/>
        <v/>
      </c>
    </row>
    <row r="6953" spans="12:21" ht="15" customHeight="1" x14ac:dyDescent="0.15">
      <c r="L6953" s="244" t="str">
        <f t="shared" ref="L6953:L7016" si="981">IF(OR(B6953="",C6953="",E6953=""),"",B6953&amp;":"&amp;C6953&amp;":"&amp;E6953)</f>
        <v/>
      </c>
      <c r="M6953" s="245" t="str">
        <f t="shared" ref="M6953:M7016" si="982">IF(A6953="","",A6953*D6953)</f>
        <v/>
      </c>
      <c r="N6953" s="244" t="str">
        <f t="shared" ref="N6953:N7016" si="983">IF(A6953="","",IF(OR(A6953=1,A6953=0),J6953,0))</f>
        <v/>
      </c>
      <c r="O6953" s="244" t="str">
        <f t="shared" ref="O6953:O7016" si="984">IF(A6953="","",IF(A6953=-1,J6953,0))</f>
        <v/>
      </c>
      <c r="P6953">
        <f>IF($I6953&lt;&gt;"",$I6953,IF($E6953="SGD",1,IF($E6953="USD",Settings!$B$22,IF($E6953="HKD",Settings!$B$23,1))))</f>
        <v>1</v>
      </c>
      <c r="Q6953">
        <f t="shared" ref="Q6953:Q7016" si="985">IF($L6953="",0,($O6953-$N6953+IF($A6953=2,$J6953,0))*$P6953)</f>
        <v>0</v>
      </c>
      <c r="R6953">
        <f t="shared" ref="R6953:R7016" si="986">IF($L6953="",0,IF($A6953=2,$J6953*$P6953,0))</f>
        <v>0</v>
      </c>
      <c r="S6953" t="str">
        <f t="shared" si="978"/>
        <v/>
      </c>
      <c r="T6953" t="str">
        <f t="shared" si="979"/>
        <v/>
      </c>
      <c r="U6953" t="str">
        <f t="shared" si="980"/>
        <v/>
      </c>
    </row>
    <row r="6954" spans="12:21" ht="15" customHeight="1" x14ac:dyDescent="0.15">
      <c r="L6954" s="244" t="str">
        <f t="shared" si="981"/>
        <v/>
      </c>
      <c r="M6954" s="245" t="str">
        <f t="shared" si="982"/>
        <v/>
      </c>
      <c r="N6954" s="244" t="str">
        <f t="shared" si="983"/>
        <v/>
      </c>
      <c r="O6954" s="244" t="str">
        <f t="shared" si="984"/>
        <v/>
      </c>
      <c r="P6954">
        <f>IF($I6954&lt;&gt;"",$I6954,IF($E6954="SGD",1,IF($E6954="USD",Settings!$B$22,IF($E6954="HKD",Settings!$B$23,1))))</f>
        <v>1</v>
      </c>
      <c r="Q6954">
        <f t="shared" si="985"/>
        <v>0</v>
      </c>
      <c r="R6954">
        <f t="shared" si="986"/>
        <v>0</v>
      </c>
      <c r="S6954" t="str">
        <f t="shared" si="978"/>
        <v/>
      </c>
      <c r="T6954" t="str">
        <f t="shared" si="979"/>
        <v/>
      </c>
      <c r="U6954" t="str">
        <f t="shared" si="980"/>
        <v/>
      </c>
    </row>
    <row r="6955" spans="12:21" ht="15" customHeight="1" x14ac:dyDescent="0.15">
      <c r="L6955" s="244" t="str">
        <f t="shared" si="981"/>
        <v/>
      </c>
      <c r="M6955" s="245" t="str">
        <f t="shared" si="982"/>
        <v/>
      </c>
      <c r="N6955" s="244" t="str">
        <f t="shared" si="983"/>
        <v/>
      </c>
      <c r="O6955" s="244" t="str">
        <f t="shared" si="984"/>
        <v/>
      </c>
      <c r="P6955">
        <f>IF($I6955&lt;&gt;"",$I6955,IF($E6955="SGD",1,IF($E6955="USD",Settings!$B$22,IF($E6955="HKD",Settings!$B$23,1))))</f>
        <v>1</v>
      </c>
      <c r="Q6955">
        <f t="shared" si="985"/>
        <v>0</v>
      </c>
      <c r="R6955">
        <f t="shared" si="986"/>
        <v>0</v>
      </c>
      <c r="S6955" t="str">
        <f t="shared" si="978"/>
        <v/>
      </c>
      <c r="T6955" t="str">
        <f t="shared" si="979"/>
        <v/>
      </c>
      <c r="U6955" t="str">
        <f t="shared" si="980"/>
        <v/>
      </c>
    </row>
    <row r="6956" spans="12:21" ht="15" customHeight="1" x14ac:dyDescent="0.15">
      <c r="L6956" s="244" t="str">
        <f t="shared" si="981"/>
        <v/>
      </c>
      <c r="M6956" s="245" t="str">
        <f t="shared" si="982"/>
        <v/>
      </c>
      <c r="N6956" s="244" t="str">
        <f t="shared" si="983"/>
        <v/>
      </c>
      <c r="O6956" s="244" t="str">
        <f t="shared" si="984"/>
        <v/>
      </c>
      <c r="P6956">
        <f>IF($I6956&lt;&gt;"",$I6956,IF($E6956="SGD",1,IF($E6956="USD",Settings!$B$22,IF($E6956="HKD",Settings!$B$23,1))))</f>
        <v>1</v>
      </c>
      <c r="Q6956">
        <f t="shared" si="985"/>
        <v>0</v>
      </c>
      <c r="R6956">
        <f t="shared" si="986"/>
        <v>0</v>
      </c>
      <c r="S6956" t="str">
        <f t="shared" si="978"/>
        <v/>
      </c>
      <c r="T6956" t="str">
        <f t="shared" si="979"/>
        <v/>
      </c>
      <c r="U6956" t="str">
        <f t="shared" si="980"/>
        <v/>
      </c>
    </row>
    <row r="6957" spans="12:21" ht="15" customHeight="1" x14ac:dyDescent="0.15">
      <c r="L6957" s="244" t="str">
        <f t="shared" si="981"/>
        <v/>
      </c>
      <c r="M6957" s="245" t="str">
        <f t="shared" si="982"/>
        <v/>
      </c>
      <c r="N6957" s="244" t="str">
        <f t="shared" si="983"/>
        <v/>
      </c>
      <c r="O6957" s="244" t="str">
        <f t="shared" si="984"/>
        <v/>
      </c>
      <c r="P6957">
        <f>IF($I6957&lt;&gt;"",$I6957,IF($E6957="SGD",1,IF($E6957="USD",Settings!$B$22,IF($E6957="HKD",Settings!$B$23,1))))</f>
        <v>1</v>
      </c>
      <c r="Q6957">
        <f t="shared" si="985"/>
        <v>0</v>
      </c>
      <c r="R6957">
        <f t="shared" si="986"/>
        <v>0</v>
      </c>
      <c r="S6957" t="str">
        <f t="shared" si="978"/>
        <v/>
      </c>
      <c r="T6957" t="str">
        <f t="shared" si="979"/>
        <v/>
      </c>
      <c r="U6957" t="str">
        <f t="shared" si="980"/>
        <v/>
      </c>
    </row>
    <row r="6958" spans="12:21" ht="15" customHeight="1" x14ac:dyDescent="0.15">
      <c r="L6958" s="244" t="str">
        <f t="shared" si="981"/>
        <v/>
      </c>
      <c r="M6958" s="245" t="str">
        <f t="shared" si="982"/>
        <v/>
      </c>
      <c r="N6958" s="244" t="str">
        <f t="shared" si="983"/>
        <v/>
      </c>
      <c r="O6958" s="244" t="str">
        <f t="shared" si="984"/>
        <v/>
      </c>
      <c r="P6958">
        <f>IF($I6958&lt;&gt;"",$I6958,IF($E6958="SGD",1,IF($E6958="USD",Settings!$B$22,IF($E6958="HKD",Settings!$B$23,1))))</f>
        <v>1</v>
      </c>
      <c r="Q6958">
        <f t="shared" si="985"/>
        <v>0</v>
      </c>
      <c r="R6958">
        <f t="shared" si="986"/>
        <v>0</v>
      </c>
      <c r="S6958" t="str">
        <f t="shared" si="978"/>
        <v/>
      </c>
      <c r="T6958" t="str">
        <f t="shared" si="979"/>
        <v/>
      </c>
      <c r="U6958" t="str">
        <f t="shared" si="980"/>
        <v/>
      </c>
    </row>
    <row r="6959" spans="12:21" ht="15" customHeight="1" x14ac:dyDescent="0.15">
      <c r="L6959" s="244" t="str">
        <f t="shared" si="981"/>
        <v/>
      </c>
      <c r="M6959" s="245" t="str">
        <f t="shared" si="982"/>
        <v/>
      </c>
      <c r="N6959" s="244" t="str">
        <f t="shared" si="983"/>
        <v/>
      </c>
      <c r="O6959" s="244" t="str">
        <f t="shared" si="984"/>
        <v/>
      </c>
      <c r="P6959">
        <f>IF($I6959&lt;&gt;"",$I6959,IF($E6959="SGD",1,IF($E6959="USD",Settings!$B$22,IF($E6959="HKD",Settings!$B$23,1))))</f>
        <v>1</v>
      </c>
      <c r="Q6959">
        <f t="shared" si="985"/>
        <v>0</v>
      </c>
      <c r="R6959">
        <f t="shared" si="986"/>
        <v>0</v>
      </c>
      <c r="S6959" t="str">
        <f t="shared" si="978"/>
        <v/>
      </c>
      <c r="T6959" t="str">
        <f t="shared" si="979"/>
        <v/>
      </c>
      <c r="U6959" t="str">
        <f t="shared" si="980"/>
        <v/>
      </c>
    </row>
    <row r="6960" spans="12:21" ht="15" customHeight="1" x14ac:dyDescent="0.15">
      <c r="L6960" s="244" t="str">
        <f t="shared" si="981"/>
        <v/>
      </c>
      <c r="M6960" s="245" t="str">
        <f t="shared" si="982"/>
        <v/>
      </c>
      <c r="N6960" s="244" t="str">
        <f t="shared" si="983"/>
        <v/>
      </c>
      <c r="O6960" s="244" t="str">
        <f t="shared" si="984"/>
        <v/>
      </c>
      <c r="P6960">
        <f>IF($I6960&lt;&gt;"",$I6960,IF($E6960="SGD",1,IF($E6960="USD",Settings!$B$22,IF($E6960="HKD",Settings!$B$23,1))))</f>
        <v>1</v>
      </c>
      <c r="Q6960">
        <f t="shared" si="985"/>
        <v>0</v>
      </c>
      <c r="R6960">
        <f t="shared" si="986"/>
        <v>0</v>
      </c>
      <c r="S6960" t="str">
        <f t="shared" si="978"/>
        <v/>
      </c>
      <c r="T6960" t="str">
        <f t="shared" si="979"/>
        <v/>
      </c>
      <c r="U6960" t="str">
        <f t="shared" si="980"/>
        <v/>
      </c>
    </row>
    <row r="6961" spans="12:21" ht="15" customHeight="1" x14ac:dyDescent="0.15">
      <c r="L6961" s="244" t="str">
        <f t="shared" si="981"/>
        <v/>
      </c>
      <c r="M6961" s="245" t="str">
        <f t="shared" si="982"/>
        <v/>
      </c>
      <c r="N6961" s="244" t="str">
        <f t="shared" si="983"/>
        <v/>
      </c>
      <c r="O6961" s="244" t="str">
        <f t="shared" si="984"/>
        <v/>
      </c>
      <c r="P6961">
        <f>IF($I6961&lt;&gt;"",$I6961,IF($E6961="SGD",1,IF($E6961="USD",Settings!$B$22,IF($E6961="HKD",Settings!$B$23,1))))</f>
        <v>1</v>
      </c>
      <c r="Q6961">
        <f t="shared" si="985"/>
        <v>0</v>
      </c>
      <c r="R6961">
        <f t="shared" si="986"/>
        <v>0</v>
      </c>
      <c r="S6961" t="str">
        <f t="shared" si="978"/>
        <v/>
      </c>
      <c r="T6961" t="str">
        <f t="shared" si="979"/>
        <v/>
      </c>
      <c r="U6961" t="str">
        <f t="shared" si="980"/>
        <v/>
      </c>
    </row>
    <row r="6962" spans="12:21" ht="15" customHeight="1" x14ac:dyDescent="0.15">
      <c r="L6962" s="244" t="str">
        <f t="shared" si="981"/>
        <v/>
      </c>
      <c r="M6962" s="245" t="str">
        <f t="shared" si="982"/>
        <v/>
      </c>
      <c r="N6962" s="244" t="str">
        <f t="shared" si="983"/>
        <v/>
      </c>
      <c r="O6962" s="244" t="str">
        <f t="shared" si="984"/>
        <v/>
      </c>
      <c r="P6962">
        <f>IF($I6962&lt;&gt;"",$I6962,IF($E6962="SGD",1,IF($E6962="USD",Settings!$B$22,IF($E6962="HKD",Settings!$B$23,1))))</f>
        <v>1</v>
      </c>
      <c r="Q6962">
        <f t="shared" si="985"/>
        <v>0</v>
      </c>
      <c r="R6962">
        <f t="shared" si="986"/>
        <v>0</v>
      </c>
      <c r="S6962" t="str">
        <f t="shared" si="978"/>
        <v/>
      </c>
      <c r="T6962" t="str">
        <f t="shared" si="979"/>
        <v/>
      </c>
      <c r="U6962" t="str">
        <f t="shared" si="980"/>
        <v/>
      </c>
    </row>
    <row r="6963" spans="12:21" ht="15" customHeight="1" x14ac:dyDescent="0.15">
      <c r="L6963" s="244" t="str">
        <f t="shared" si="981"/>
        <v/>
      </c>
      <c r="M6963" s="245" t="str">
        <f t="shared" si="982"/>
        <v/>
      </c>
      <c r="N6963" s="244" t="str">
        <f t="shared" si="983"/>
        <v/>
      </c>
      <c r="O6963" s="244" t="str">
        <f t="shared" si="984"/>
        <v/>
      </c>
      <c r="P6963">
        <f>IF($I6963&lt;&gt;"",$I6963,IF($E6963="SGD",1,IF($E6963="USD",Settings!$B$22,IF($E6963="HKD",Settings!$B$23,1))))</f>
        <v>1</v>
      </c>
      <c r="Q6963">
        <f t="shared" si="985"/>
        <v>0</v>
      </c>
      <c r="R6963">
        <f t="shared" si="986"/>
        <v>0</v>
      </c>
      <c r="S6963" t="str">
        <f t="shared" si="978"/>
        <v/>
      </c>
      <c r="T6963" t="str">
        <f t="shared" si="979"/>
        <v/>
      </c>
      <c r="U6963" t="str">
        <f t="shared" si="980"/>
        <v/>
      </c>
    </row>
    <row r="6964" spans="12:21" ht="15" customHeight="1" x14ac:dyDescent="0.15">
      <c r="L6964" s="244" t="str">
        <f t="shared" si="981"/>
        <v/>
      </c>
      <c r="M6964" s="245" t="str">
        <f t="shared" si="982"/>
        <v/>
      </c>
      <c r="N6964" s="244" t="str">
        <f t="shared" si="983"/>
        <v/>
      </c>
      <c r="O6964" s="244" t="str">
        <f t="shared" si="984"/>
        <v/>
      </c>
      <c r="P6964">
        <f>IF($I6964&lt;&gt;"",$I6964,IF($E6964="SGD",1,IF($E6964="USD",Settings!$B$22,IF($E6964="HKD",Settings!$B$23,1))))</f>
        <v>1</v>
      </c>
      <c r="Q6964">
        <f t="shared" si="985"/>
        <v>0</v>
      </c>
      <c r="R6964">
        <f t="shared" si="986"/>
        <v>0</v>
      </c>
      <c r="S6964" t="str">
        <f t="shared" si="978"/>
        <v/>
      </c>
      <c r="T6964" t="str">
        <f t="shared" si="979"/>
        <v/>
      </c>
      <c r="U6964" t="str">
        <f t="shared" si="980"/>
        <v/>
      </c>
    </row>
    <row r="6965" spans="12:21" ht="15" customHeight="1" x14ac:dyDescent="0.15">
      <c r="L6965" s="244" t="str">
        <f t="shared" si="981"/>
        <v/>
      </c>
      <c r="M6965" s="245" t="str">
        <f t="shared" si="982"/>
        <v/>
      </c>
      <c r="N6965" s="244" t="str">
        <f t="shared" si="983"/>
        <v/>
      </c>
      <c r="O6965" s="244" t="str">
        <f t="shared" si="984"/>
        <v/>
      </c>
      <c r="P6965">
        <f>IF($I6965&lt;&gt;"",$I6965,IF($E6965="SGD",1,IF($E6965="USD",Settings!$B$22,IF($E6965="HKD",Settings!$B$23,1))))</f>
        <v>1</v>
      </c>
      <c r="Q6965">
        <f t="shared" si="985"/>
        <v>0</v>
      </c>
      <c r="R6965">
        <f t="shared" si="986"/>
        <v>0</v>
      </c>
      <c r="S6965" t="str">
        <f t="shared" si="978"/>
        <v/>
      </c>
      <c r="T6965" t="str">
        <f t="shared" si="979"/>
        <v/>
      </c>
      <c r="U6965" t="str">
        <f t="shared" si="980"/>
        <v/>
      </c>
    </row>
    <row r="6966" spans="12:21" ht="15" customHeight="1" x14ac:dyDescent="0.15">
      <c r="L6966" s="244" t="str">
        <f t="shared" si="981"/>
        <v/>
      </c>
      <c r="M6966" s="245" t="str">
        <f t="shared" si="982"/>
        <v/>
      </c>
      <c r="N6966" s="244" t="str">
        <f t="shared" si="983"/>
        <v/>
      </c>
      <c r="O6966" s="244" t="str">
        <f t="shared" si="984"/>
        <v/>
      </c>
      <c r="P6966">
        <f>IF($I6966&lt;&gt;"",$I6966,IF($E6966="SGD",1,IF($E6966="USD",Settings!$B$22,IF($E6966="HKD",Settings!$B$23,1))))</f>
        <v>1</v>
      </c>
      <c r="Q6966">
        <f t="shared" si="985"/>
        <v>0</v>
      </c>
      <c r="R6966">
        <f t="shared" si="986"/>
        <v>0</v>
      </c>
      <c r="S6966" t="str">
        <f t="shared" si="978"/>
        <v/>
      </c>
      <c r="T6966" t="str">
        <f t="shared" si="979"/>
        <v/>
      </c>
      <c r="U6966" t="str">
        <f t="shared" si="980"/>
        <v/>
      </c>
    </row>
    <row r="6967" spans="12:21" ht="15" customHeight="1" x14ac:dyDescent="0.15">
      <c r="L6967" s="244" t="str">
        <f t="shared" si="981"/>
        <v/>
      </c>
      <c r="M6967" s="245" t="str">
        <f t="shared" si="982"/>
        <v/>
      </c>
      <c r="N6967" s="244" t="str">
        <f t="shared" si="983"/>
        <v/>
      </c>
      <c r="O6967" s="244" t="str">
        <f t="shared" si="984"/>
        <v/>
      </c>
      <c r="P6967">
        <f>IF($I6967&lt;&gt;"",$I6967,IF($E6967="SGD",1,IF($E6967="USD",Settings!$B$22,IF($E6967="HKD",Settings!$B$23,1))))</f>
        <v>1</v>
      </c>
      <c r="Q6967">
        <f t="shared" si="985"/>
        <v>0</v>
      </c>
      <c r="R6967">
        <f t="shared" si="986"/>
        <v>0</v>
      </c>
      <c r="S6967" t="str">
        <f t="shared" si="978"/>
        <v/>
      </c>
      <c r="T6967" t="str">
        <f t="shared" si="979"/>
        <v/>
      </c>
      <c r="U6967" t="str">
        <f t="shared" si="980"/>
        <v/>
      </c>
    </row>
    <row r="6968" spans="12:21" ht="15" customHeight="1" x14ac:dyDescent="0.15">
      <c r="L6968" s="244" t="str">
        <f t="shared" si="981"/>
        <v/>
      </c>
      <c r="M6968" s="245" t="str">
        <f t="shared" si="982"/>
        <v/>
      </c>
      <c r="N6968" s="244" t="str">
        <f t="shared" si="983"/>
        <v/>
      </c>
      <c r="O6968" s="244" t="str">
        <f t="shared" si="984"/>
        <v/>
      </c>
      <c r="P6968">
        <f>IF($I6968&lt;&gt;"",$I6968,IF($E6968="SGD",1,IF($E6968="USD",Settings!$B$22,IF($E6968="HKD",Settings!$B$23,1))))</f>
        <v>1</v>
      </c>
      <c r="Q6968">
        <f t="shared" si="985"/>
        <v>0</v>
      </c>
      <c r="R6968">
        <f t="shared" si="986"/>
        <v>0</v>
      </c>
      <c r="S6968" t="str">
        <f t="shared" si="978"/>
        <v/>
      </c>
      <c r="T6968" t="str">
        <f t="shared" si="979"/>
        <v/>
      </c>
      <c r="U6968" t="str">
        <f t="shared" si="980"/>
        <v/>
      </c>
    </row>
    <row r="6969" spans="12:21" ht="15" customHeight="1" x14ac:dyDescent="0.15">
      <c r="L6969" s="244" t="str">
        <f t="shared" si="981"/>
        <v/>
      </c>
      <c r="M6969" s="245" t="str">
        <f t="shared" si="982"/>
        <v/>
      </c>
      <c r="N6969" s="244" t="str">
        <f t="shared" si="983"/>
        <v/>
      </c>
      <c r="O6969" s="244" t="str">
        <f t="shared" si="984"/>
        <v/>
      </c>
      <c r="P6969">
        <f>IF($I6969&lt;&gt;"",$I6969,IF($E6969="SGD",1,IF($E6969="USD",Settings!$B$22,IF($E6969="HKD",Settings!$B$23,1))))</f>
        <v>1</v>
      </c>
      <c r="Q6969">
        <f t="shared" si="985"/>
        <v>0</v>
      </c>
      <c r="R6969">
        <f t="shared" si="986"/>
        <v>0</v>
      </c>
      <c r="S6969" t="str">
        <f t="shared" si="978"/>
        <v/>
      </c>
      <c r="T6969" t="str">
        <f t="shared" si="979"/>
        <v/>
      </c>
      <c r="U6969" t="str">
        <f t="shared" si="980"/>
        <v/>
      </c>
    </row>
    <row r="6970" spans="12:21" ht="15" customHeight="1" x14ac:dyDescent="0.15">
      <c r="L6970" s="244" t="str">
        <f t="shared" si="981"/>
        <v/>
      </c>
      <c r="M6970" s="245" t="str">
        <f t="shared" si="982"/>
        <v/>
      </c>
      <c r="N6970" s="244" t="str">
        <f t="shared" si="983"/>
        <v/>
      </c>
      <c r="O6970" s="244" t="str">
        <f t="shared" si="984"/>
        <v/>
      </c>
      <c r="P6970">
        <f>IF($I6970&lt;&gt;"",$I6970,IF($E6970="SGD",1,IF($E6970="USD",Settings!$B$22,IF($E6970="HKD",Settings!$B$23,1))))</f>
        <v>1</v>
      </c>
      <c r="Q6970">
        <f t="shared" si="985"/>
        <v>0</v>
      </c>
      <c r="R6970">
        <f t="shared" si="986"/>
        <v>0</v>
      </c>
      <c r="S6970" t="str">
        <f t="shared" si="978"/>
        <v/>
      </c>
      <c r="T6970" t="str">
        <f t="shared" si="979"/>
        <v/>
      </c>
      <c r="U6970" t="str">
        <f t="shared" si="980"/>
        <v/>
      </c>
    </row>
    <row r="6971" spans="12:21" ht="15" customHeight="1" x14ac:dyDescent="0.15">
      <c r="L6971" s="244" t="str">
        <f t="shared" si="981"/>
        <v/>
      </c>
      <c r="M6971" s="245" t="str">
        <f t="shared" si="982"/>
        <v/>
      </c>
      <c r="N6971" s="244" t="str">
        <f t="shared" si="983"/>
        <v/>
      </c>
      <c r="O6971" s="244" t="str">
        <f t="shared" si="984"/>
        <v/>
      </c>
      <c r="P6971">
        <f>IF($I6971&lt;&gt;"",$I6971,IF($E6971="SGD",1,IF($E6971="USD",Settings!$B$22,IF($E6971="HKD",Settings!$B$23,1))))</f>
        <v>1</v>
      </c>
      <c r="Q6971">
        <f t="shared" si="985"/>
        <v>0</v>
      </c>
      <c r="R6971">
        <f t="shared" si="986"/>
        <v>0</v>
      </c>
      <c r="S6971" t="str">
        <f t="shared" si="978"/>
        <v/>
      </c>
      <c r="T6971" t="str">
        <f t="shared" si="979"/>
        <v/>
      </c>
      <c r="U6971" t="str">
        <f t="shared" si="980"/>
        <v/>
      </c>
    </row>
    <row r="6972" spans="12:21" ht="15" customHeight="1" x14ac:dyDescent="0.15">
      <c r="L6972" s="244" t="str">
        <f t="shared" si="981"/>
        <v/>
      </c>
      <c r="M6972" s="245" t="str">
        <f t="shared" si="982"/>
        <v/>
      </c>
      <c r="N6972" s="244" t="str">
        <f t="shared" si="983"/>
        <v/>
      </c>
      <c r="O6972" s="244" t="str">
        <f t="shared" si="984"/>
        <v/>
      </c>
      <c r="P6972">
        <f>IF($I6972&lt;&gt;"",$I6972,IF($E6972="SGD",1,IF($E6972="USD",Settings!$B$22,IF($E6972="HKD",Settings!$B$23,1))))</f>
        <v>1</v>
      </c>
      <c r="Q6972">
        <f t="shared" si="985"/>
        <v>0</v>
      </c>
      <c r="R6972">
        <f t="shared" si="986"/>
        <v>0</v>
      </c>
      <c r="S6972" t="str">
        <f t="shared" si="978"/>
        <v/>
      </c>
      <c r="T6972" t="str">
        <f t="shared" si="979"/>
        <v/>
      </c>
      <c r="U6972" t="str">
        <f t="shared" si="980"/>
        <v/>
      </c>
    </row>
    <row r="6973" spans="12:21" ht="15" customHeight="1" x14ac:dyDescent="0.15">
      <c r="L6973" s="244" t="str">
        <f t="shared" si="981"/>
        <v/>
      </c>
      <c r="M6973" s="245" t="str">
        <f t="shared" si="982"/>
        <v/>
      </c>
      <c r="N6973" s="244" t="str">
        <f t="shared" si="983"/>
        <v/>
      </c>
      <c r="O6973" s="244" t="str">
        <f t="shared" si="984"/>
        <v/>
      </c>
      <c r="P6973">
        <f>IF($I6973&lt;&gt;"",$I6973,IF($E6973="SGD",1,IF($E6973="USD",Settings!$B$22,IF($E6973="HKD",Settings!$B$23,1))))</f>
        <v>1</v>
      </c>
      <c r="Q6973">
        <f t="shared" si="985"/>
        <v>0</v>
      </c>
      <c r="R6973">
        <f t="shared" si="986"/>
        <v>0</v>
      </c>
      <c r="S6973" t="str">
        <f t="shared" si="978"/>
        <v/>
      </c>
      <c r="T6973" t="str">
        <f t="shared" si="979"/>
        <v/>
      </c>
      <c r="U6973" t="str">
        <f t="shared" si="980"/>
        <v/>
      </c>
    </row>
    <row r="6974" spans="12:21" ht="15" customHeight="1" x14ac:dyDescent="0.15">
      <c r="L6974" s="244" t="str">
        <f t="shared" si="981"/>
        <v/>
      </c>
      <c r="M6974" s="245" t="str">
        <f t="shared" si="982"/>
        <v/>
      </c>
      <c r="N6974" s="244" t="str">
        <f t="shared" si="983"/>
        <v/>
      </c>
      <c r="O6974" s="244" t="str">
        <f t="shared" si="984"/>
        <v/>
      </c>
      <c r="P6974">
        <f>IF($I6974&lt;&gt;"",$I6974,IF($E6974="SGD",1,IF($E6974="USD",Settings!$B$22,IF($E6974="HKD",Settings!$B$23,1))))</f>
        <v>1</v>
      </c>
      <c r="Q6974">
        <f t="shared" si="985"/>
        <v>0</v>
      </c>
      <c r="R6974">
        <f t="shared" si="986"/>
        <v>0</v>
      </c>
      <c r="S6974" t="str">
        <f t="shared" si="978"/>
        <v/>
      </c>
      <c r="T6974" t="str">
        <f t="shared" si="979"/>
        <v/>
      </c>
      <c r="U6974" t="str">
        <f t="shared" si="980"/>
        <v/>
      </c>
    </row>
    <row r="6975" spans="12:21" ht="15" customHeight="1" x14ac:dyDescent="0.15">
      <c r="L6975" s="244" t="str">
        <f t="shared" si="981"/>
        <v/>
      </c>
      <c r="M6975" s="245" t="str">
        <f t="shared" si="982"/>
        <v/>
      </c>
      <c r="N6975" s="244" t="str">
        <f t="shared" si="983"/>
        <v/>
      </c>
      <c r="O6975" s="244" t="str">
        <f t="shared" si="984"/>
        <v/>
      </c>
      <c r="P6975">
        <f>IF($I6975&lt;&gt;"",$I6975,IF($E6975="SGD",1,IF($E6975="USD",Settings!$B$22,IF($E6975="HKD",Settings!$B$23,1))))</f>
        <v>1</v>
      </c>
      <c r="Q6975">
        <f t="shared" si="985"/>
        <v>0</v>
      </c>
      <c r="R6975">
        <f t="shared" si="986"/>
        <v>0</v>
      </c>
      <c r="S6975" t="str">
        <f t="shared" si="978"/>
        <v/>
      </c>
      <c r="T6975" t="str">
        <f t="shared" si="979"/>
        <v/>
      </c>
      <c r="U6975" t="str">
        <f t="shared" si="980"/>
        <v/>
      </c>
    </row>
    <row r="6976" spans="12:21" ht="15" customHeight="1" x14ac:dyDescent="0.15">
      <c r="L6976" s="244" t="str">
        <f t="shared" si="981"/>
        <v/>
      </c>
      <c r="M6976" s="245" t="str">
        <f t="shared" si="982"/>
        <v/>
      </c>
      <c r="N6976" s="244" t="str">
        <f t="shared" si="983"/>
        <v/>
      </c>
      <c r="O6976" s="244" t="str">
        <f t="shared" si="984"/>
        <v/>
      </c>
      <c r="P6976">
        <f>IF($I6976&lt;&gt;"",$I6976,IF($E6976="SGD",1,IF($E6976="USD",Settings!$B$22,IF($E6976="HKD",Settings!$B$23,1))))</f>
        <v>1</v>
      </c>
      <c r="Q6976">
        <f t="shared" si="985"/>
        <v>0</v>
      </c>
      <c r="R6976">
        <f t="shared" si="986"/>
        <v>0</v>
      </c>
      <c r="S6976" t="str">
        <f t="shared" si="978"/>
        <v/>
      </c>
      <c r="T6976" t="str">
        <f t="shared" si="979"/>
        <v/>
      </c>
      <c r="U6976" t="str">
        <f t="shared" si="980"/>
        <v/>
      </c>
    </row>
    <row r="6977" spans="12:21" ht="15" customHeight="1" x14ac:dyDescent="0.15">
      <c r="L6977" s="244" t="str">
        <f t="shared" si="981"/>
        <v/>
      </c>
      <c r="M6977" s="245" t="str">
        <f t="shared" si="982"/>
        <v/>
      </c>
      <c r="N6977" s="244" t="str">
        <f t="shared" si="983"/>
        <v/>
      </c>
      <c r="O6977" s="244" t="str">
        <f t="shared" si="984"/>
        <v/>
      </c>
      <c r="P6977">
        <f>IF($I6977&lt;&gt;"",$I6977,IF($E6977="SGD",1,IF($E6977="USD",Settings!$B$22,IF($E6977="HKD",Settings!$B$23,1))))</f>
        <v>1</v>
      </c>
      <c r="Q6977">
        <f t="shared" si="985"/>
        <v>0</v>
      </c>
      <c r="R6977">
        <f t="shared" si="986"/>
        <v>0</v>
      </c>
      <c r="S6977" t="str">
        <f t="shared" si="978"/>
        <v/>
      </c>
      <c r="T6977" t="str">
        <f t="shared" si="979"/>
        <v/>
      </c>
      <c r="U6977" t="str">
        <f t="shared" si="980"/>
        <v/>
      </c>
    </row>
    <row r="6978" spans="12:21" ht="15" customHeight="1" x14ac:dyDescent="0.15">
      <c r="L6978" s="244" t="str">
        <f t="shared" si="981"/>
        <v/>
      </c>
      <c r="M6978" s="245" t="str">
        <f t="shared" si="982"/>
        <v/>
      </c>
      <c r="N6978" s="244" t="str">
        <f t="shared" si="983"/>
        <v/>
      </c>
      <c r="O6978" s="244" t="str">
        <f t="shared" si="984"/>
        <v/>
      </c>
      <c r="P6978">
        <f>IF($I6978&lt;&gt;"",$I6978,IF($E6978="SGD",1,IF($E6978="USD",Settings!$B$22,IF($E6978="HKD",Settings!$B$23,1))))</f>
        <v>1</v>
      </c>
      <c r="Q6978">
        <f t="shared" si="985"/>
        <v>0</v>
      </c>
      <c r="R6978">
        <f t="shared" si="986"/>
        <v>0</v>
      </c>
      <c r="S6978" t="str">
        <f t="shared" ref="S6978:S7041" si="987">IF(L6978="","",SUMIFS($M:$M,$L:$L,L6978,$T:$T,"&lt;="&amp;T6978))</f>
        <v/>
      </c>
      <c r="T6978" t="str">
        <f t="shared" ref="T6978:T7041" si="988">IF(L6978="","",INT(G6978)*100000+ROW())</f>
        <v/>
      </c>
      <c r="U6978" t="str">
        <f t="shared" ref="U6978:U7041" si="989">IF(L6978="","",IF(AND(COUNTIFS($L:$L,L6978,$S:$S,"&gt;-0.000001",$S:$S,"&lt;0.000001",$T:$T,"&gt;"&amp;T6978)=0,ABS(S6978)&gt;0.000001),1,0))</f>
        <v/>
      </c>
    </row>
    <row r="6979" spans="12:21" ht="15" customHeight="1" x14ac:dyDescent="0.15">
      <c r="L6979" s="244" t="str">
        <f t="shared" si="981"/>
        <v/>
      </c>
      <c r="M6979" s="245" t="str">
        <f t="shared" si="982"/>
        <v/>
      </c>
      <c r="N6979" s="244" t="str">
        <f t="shared" si="983"/>
        <v/>
      </c>
      <c r="O6979" s="244" t="str">
        <f t="shared" si="984"/>
        <v/>
      </c>
      <c r="P6979">
        <f>IF($I6979&lt;&gt;"",$I6979,IF($E6979="SGD",1,IF($E6979="USD",Settings!$B$22,IF($E6979="HKD",Settings!$B$23,1))))</f>
        <v>1</v>
      </c>
      <c r="Q6979">
        <f t="shared" si="985"/>
        <v>0</v>
      </c>
      <c r="R6979">
        <f t="shared" si="986"/>
        <v>0</v>
      </c>
      <c r="S6979" t="str">
        <f t="shared" si="987"/>
        <v/>
      </c>
      <c r="T6979" t="str">
        <f t="shared" si="988"/>
        <v/>
      </c>
      <c r="U6979" t="str">
        <f t="shared" si="989"/>
        <v/>
      </c>
    </row>
    <row r="6980" spans="12:21" ht="15" customHeight="1" x14ac:dyDescent="0.15">
      <c r="L6980" s="244" t="str">
        <f t="shared" si="981"/>
        <v/>
      </c>
      <c r="M6980" s="245" t="str">
        <f t="shared" si="982"/>
        <v/>
      </c>
      <c r="N6980" s="244" t="str">
        <f t="shared" si="983"/>
        <v/>
      </c>
      <c r="O6980" s="244" t="str">
        <f t="shared" si="984"/>
        <v/>
      </c>
      <c r="P6980">
        <f>IF($I6980&lt;&gt;"",$I6980,IF($E6980="SGD",1,IF($E6980="USD",Settings!$B$22,IF($E6980="HKD",Settings!$B$23,1))))</f>
        <v>1</v>
      </c>
      <c r="Q6980">
        <f t="shared" si="985"/>
        <v>0</v>
      </c>
      <c r="R6980">
        <f t="shared" si="986"/>
        <v>0</v>
      </c>
      <c r="S6980" t="str">
        <f t="shared" si="987"/>
        <v/>
      </c>
      <c r="T6980" t="str">
        <f t="shared" si="988"/>
        <v/>
      </c>
      <c r="U6980" t="str">
        <f t="shared" si="989"/>
        <v/>
      </c>
    </row>
    <row r="6981" spans="12:21" ht="15" customHeight="1" x14ac:dyDescent="0.15">
      <c r="L6981" s="244" t="str">
        <f t="shared" si="981"/>
        <v/>
      </c>
      <c r="M6981" s="245" t="str">
        <f t="shared" si="982"/>
        <v/>
      </c>
      <c r="N6981" s="244" t="str">
        <f t="shared" si="983"/>
        <v/>
      </c>
      <c r="O6981" s="244" t="str">
        <f t="shared" si="984"/>
        <v/>
      </c>
      <c r="P6981">
        <f>IF($I6981&lt;&gt;"",$I6981,IF($E6981="SGD",1,IF($E6981="USD",Settings!$B$22,IF($E6981="HKD",Settings!$B$23,1))))</f>
        <v>1</v>
      </c>
      <c r="Q6981">
        <f t="shared" si="985"/>
        <v>0</v>
      </c>
      <c r="R6981">
        <f t="shared" si="986"/>
        <v>0</v>
      </c>
      <c r="S6981" t="str">
        <f t="shared" si="987"/>
        <v/>
      </c>
      <c r="T6981" t="str">
        <f t="shared" si="988"/>
        <v/>
      </c>
      <c r="U6981" t="str">
        <f t="shared" si="989"/>
        <v/>
      </c>
    </row>
    <row r="6982" spans="12:21" ht="15" customHeight="1" x14ac:dyDescent="0.15">
      <c r="L6982" s="244" t="str">
        <f t="shared" si="981"/>
        <v/>
      </c>
      <c r="M6982" s="245" t="str">
        <f t="shared" si="982"/>
        <v/>
      </c>
      <c r="N6982" s="244" t="str">
        <f t="shared" si="983"/>
        <v/>
      </c>
      <c r="O6982" s="244" t="str">
        <f t="shared" si="984"/>
        <v/>
      </c>
      <c r="P6982">
        <f>IF($I6982&lt;&gt;"",$I6982,IF($E6982="SGD",1,IF($E6982="USD",Settings!$B$22,IF($E6982="HKD",Settings!$B$23,1))))</f>
        <v>1</v>
      </c>
      <c r="Q6982">
        <f t="shared" si="985"/>
        <v>0</v>
      </c>
      <c r="R6982">
        <f t="shared" si="986"/>
        <v>0</v>
      </c>
      <c r="S6982" t="str">
        <f t="shared" si="987"/>
        <v/>
      </c>
      <c r="T6982" t="str">
        <f t="shared" si="988"/>
        <v/>
      </c>
      <c r="U6982" t="str">
        <f t="shared" si="989"/>
        <v/>
      </c>
    </row>
    <row r="6983" spans="12:21" ht="15" customHeight="1" x14ac:dyDescent="0.15">
      <c r="L6983" s="244" t="str">
        <f t="shared" si="981"/>
        <v/>
      </c>
      <c r="M6983" s="245" t="str">
        <f t="shared" si="982"/>
        <v/>
      </c>
      <c r="N6983" s="244" t="str">
        <f t="shared" si="983"/>
        <v/>
      </c>
      <c r="O6983" s="244" t="str">
        <f t="shared" si="984"/>
        <v/>
      </c>
      <c r="P6983">
        <f>IF($I6983&lt;&gt;"",$I6983,IF($E6983="SGD",1,IF($E6983="USD",Settings!$B$22,IF($E6983="HKD",Settings!$B$23,1))))</f>
        <v>1</v>
      </c>
      <c r="Q6983">
        <f t="shared" si="985"/>
        <v>0</v>
      </c>
      <c r="R6983">
        <f t="shared" si="986"/>
        <v>0</v>
      </c>
      <c r="S6983" t="str">
        <f t="shared" si="987"/>
        <v/>
      </c>
      <c r="T6983" t="str">
        <f t="shared" si="988"/>
        <v/>
      </c>
      <c r="U6983" t="str">
        <f t="shared" si="989"/>
        <v/>
      </c>
    </row>
    <row r="6984" spans="12:21" ht="15" customHeight="1" x14ac:dyDescent="0.15">
      <c r="L6984" s="244" t="str">
        <f t="shared" si="981"/>
        <v/>
      </c>
      <c r="M6984" s="245" t="str">
        <f t="shared" si="982"/>
        <v/>
      </c>
      <c r="N6984" s="244" t="str">
        <f t="shared" si="983"/>
        <v/>
      </c>
      <c r="O6984" s="244" t="str">
        <f t="shared" si="984"/>
        <v/>
      </c>
      <c r="P6984">
        <f>IF($I6984&lt;&gt;"",$I6984,IF($E6984="SGD",1,IF($E6984="USD",Settings!$B$22,IF($E6984="HKD",Settings!$B$23,1))))</f>
        <v>1</v>
      </c>
      <c r="Q6984">
        <f t="shared" si="985"/>
        <v>0</v>
      </c>
      <c r="R6984">
        <f t="shared" si="986"/>
        <v>0</v>
      </c>
      <c r="S6984" t="str">
        <f t="shared" si="987"/>
        <v/>
      </c>
      <c r="T6984" t="str">
        <f t="shared" si="988"/>
        <v/>
      </c>
      <c r="U6984" t="str">
        <f t="shared" si="989"/>
        <v/>
      </c>
    </row>
    <row r="6985" spans="12:21" ht="15" customHeight="1" x14ac:dyDescent="0.15">
      <c r="L6985" s="244" t="str">
        <f t="shared" si="981"/>
        <v/>
      </c>
      <c r="M6985" s="245" t="str">
        <f t="shared" si="982"/>
        <v/>
      </c>
      <c r="N6985" s="244" t="str">
        <f t="shared" si="983"/>
        <v/>
      </c>
      <c r="O6985" s="244" t="str">
        <f t="shared" si="984"/>
        <v/>
      </c>
      <c r="P6985">
        <f>IF($I6985&lt;&gt;"",$I6985,IF($E6985="SGD",1,IF($E6985="USD",Settings!$B$22,IF($E6985="HKD",Settings!$B$23,1))))</f>
        <v>1</v>
      </c>
      <c r="Q6985">
        <f t="shared" si="985"/>
        <v>0</v>
      </c>
      <c r="R6985">
        <f t="shared" si="986"/>
        <v>0</v>
      </c>
      <c r="S6985" t="str">
        <f t="shared" si="987"/>
        <v/>
      </c>
      <c r="T6985" t="str">
        <f t="shared" si="988"/>
        <v/>
      </c>
      <c r="U6985" t="str">
        <f t="shared" si="989"/>
        <v/>
      </c>
    </row>
    <row r="6986" spans="12:21" ht="15" customHeight="1" x14ac:dyDescent="0.15">
      <c r="L6986" s="244" t="str">
        <f t="shared" si="981"/>
        <v/>
      </c>
      <c r="M6986" s="245" t="str">
        <f t="shared" si="982"/>
        <v/>
      </c>
      <c r="N6986" s="244" t="str">
        <f t="shared" si="983"/>
        <v/>
      </c>
      <c r="O6986" s="244" t="str">
        <f t="shared" si="984"/>
        <v/>
      </c>
      <c r="P6986">
        <f>IF($I6986&lt;&gt;"",$I6986,IF($E6986="SGD",1,IF($E6986="USD",Settings!$B$22,IF($E6986="HKD",Settings!$B$23,1))))</f>
        <v>1</v>
      </c>
      <c r="Q6986">
        <f t="shared" si="985"/>
        <v>0</v>
      </c>
      <c r="R6986">
        <f t="shared" si="986"/>
        <v>0</v>
      </c>
      <c r="S6986" t="str">
        <f t="shared" si="987"/>
        <v/>
      </c>
      <c r="T6986" t="str">
        <f t="shared" si="988"/>
        <v/>
      </c>
      <c r="U6986" t="str">
        <f t="shared" si="989"/>
        <v/>
      </c>
    </row>
    <row r="6987" spans="12:21" ht="15" customHeight="1" x14ac:dyDescent="0.15">
      <c r="L6987" s="244" t="str">
        <f t="shared" si="981"/>
        <v/>
      </c>
      <c r="M6987" s="245" t="str">
        <f t="shared" si="982"/>
        <v/>
      </c>
      <c r="N6987" s="244" t="str">
        <f t="shared" si="983"/>
        <v/>
      </c>
      <c r="O6987" s="244" t="str">
        <f t="shared" si="984"/>
        <v/>
      </c>
      <c r="P6987">
        <f>IF($I6987&lt;&gt;"",$I6987,IF($E6987="SGD",1,IF($E6987="USD",Settings!$B$22,IF($E6987="HKD",Settings!$B$23,1))))</f>
        <v>1</v>
      </c>
      <c r="Q6987">
        <f t="shared" si="985"/>
        <v>0</v>
      </c>
      <c r="R6987">
        <f t="shared" si="986"/>
        <v>0</v>
      </c>
      <c r="S6987" t="str">
        <f t="shared" si="987"/>
        <v/>
      </c>
      <c r="T6987" t="str">
        <f t="shared" si="988"/>
        <v/>
      </c>
      <c r="U6987" t="str">
        <f t="shared" si="989"/>
        <v/>
      </c>
    </row>
    <row r="6988" spans="12:21" ht="15" customHeight="1" x14ac:dyDescent="0.15">
      <c r="L6988" s="244" t="str">
        <f t="shared" si="981"/>
        <v/>
      </c>
      <c r="M6988" s="245" t="str">
        <f t="shared" si="982"/>
        <v/>
      </c>
      <c r="N6988" s="244" t="str">
        <f t="shared" si="983"/>
        <v/>
      </c>
      <c r="O6988" s="244" t="str">
        <f t="shared" si="984"/>
        <v/>
      </c>
      <c r="P6988">
        <f>IF($I6988&lt;&gt;"",$I6988,IF($E6988="SGD",1,IF($E6988="USD",Settings!$B$22,IF($E6988="HKD",Settings!$B$23,1))))</f>
        <v>1</v>
      </c>
      <c r="Q6988">
        <f t="shared" si="985"/>
        <v>0</v>
      </c>
      <c r="R6988">
        <f t="shared" si="986"/>
        <v>0</v>
      </c>
      <c r="S6988" t="str">
        <f t="shared" si="987"/>
        <v/>
      </c>
      <c r="T6988" t="str">
        <f t="shared" si="988"/>
        <v/>
      </c>
      <c r="U6988" t="str">
        <f t="shared" si="989"/>
        <v/>
      </c>
    </row>
    <row r="6989" spans="12:21" ht="15" customHeight="1" x14ac:dyDescent="0.15">
      <c r="L6989" s="244" t="str">
        <f t="shared" si="981"/>
        <v/>
      </c>
      <c r="M6989" s="245" t="str">
        <f t="shared" si="982"/>
        <v/>
      </c>
      <c r="N6989" s="244" t="str">
        <f t="shared" si="983"/>
        <v/>
      </c>
      <c r="O6989" s="244" t="str">
        <f t="shared" si="984"/>
        <v/>
      </c>
      <c r="P6989">
        <f>IF($I6989&lt;&gt;"",$I6989,IF($E6989="SGD",1,IF($E6989="USD",Settings!$B$22,IF($E6989="HKD",Settings!$B$23,1))))</f>
        <v>1</v>
      </c>
      <c r="Q6989">
        <f t="shared" si="985"/>
        <v>0</v>
      </c>
      <c r="R6989">
        <f t="shared" si="986"/>
        <v>0</v>
      </c>
      <c r="S6989" t="str">
        <f t="shared" si="987"/>
        <v/>
      </c>
      <c r="T6989" t="str">
        <f t="shared" si="988"/>
        <v/>
      </c>
      <c r="U6989" t="str">
        <f t="shared" si="989"/>
        <v/>
      </c>
    </row>
    <row r="6990" spans="12:21" ht="15" customHeight="1" x14ac:dyDescent="0.15">
      <c r="L6990" s="244" t="str">
        <f t="shared" si="981"/>
        <v/>
      </c>
      <c r="M6990" s="245" t="str">
        <f t="shared" si="982"/>
        <v/>
      </c>
      <c r="N6990" s="244" t="str">
        <f t="shared" si="983"/>
        <v/>
      </c>
      <c r="O6990" s="244" t="str">
        <f t="shared" si="984"/>
        <v/>
      </c>
      <c r="P6990">
        <f>IF($I6990&lt;&gt;"",$I6990,IF($E6990="SGD",1,IF($E6990="USD",Settings!$B$22,IF($E6990="HKD",Settings!$B$23,1))))</f>
        <v>1</v>
      </c>
      <c r="Q6990">
        <f t="shared" si="985"/>
        <v>0</v>
      </c>
      <c r="R6990">
        <f t="shared" si="986"/>
        <v>0</v>
      </c>
      <c r="S6990" t="str">
        <f t="shared" si="987"/>
        <v/>
      </c>
      <c r="T6990" t="str">
        <f t="shared" si="988"/>
        <v/>
      </c>
      <c r="U6990" t="str">
        <f t="shared" si="989"/>
        <v/>
      </c>
    </row>
    <row r="6991" spans="12:21" ht="15" customHeight="1" x14ac:dyDescent="0.15">
      <c r="L6991" s="244" t="str">
        <f t="shared" si="981"/>
        <v/>
      </c>
      <c r="M6991" s="245" t="str">
        <f t="shared" si="982"/>
        <v/>
      </c>
      <c r="N6991" s="244" t="str">
        <f t="shared" si="983"/>
        <v/>
      </c>
      <c r="O6991" s="244" t="str">
        <f t="shared" si="984"/>
        <v/>
      </c>
      <c r="P6991">
        <f>IF($I6991&lt;&gt;"",$I6991,IF($E6991="SGD",1,IF($E6991="USD",Settings!$B$22,IF($E6991="HKD",Settings!$B$23,1))))</f>
        <v>1</v>
      </c>
      <c r="Q6991">
        <f t="shared" si="985"/>
        <v>0</v>
      </c>
      <c r="R6991">
        <f t="shared" si="986"/>
        <v>0</v>
      </c>
      <c r="S6991" t="str">
        <f t="shared" si="987"/>
        <v/>
      </c>
      <c r="T6991" t="str">
        <f t="shared" si="988"/>
        <v/>
      </c>
      <c r="U6991" t="str">
        <f t="shared" si="989"/>
        <v/>
      </c>
    </row>
    <row r="6992" spans="12:21" ht="15" customHeight="1" x14ac:dyDescent="0.15">
      <c r="L6992" s="244" t="str">
        <f t="shared" si="981"/>
        <v/>
      </c>
      <c r="M6992" s="245" t="str">
        <f t="shared" si="982"/>
        <v/>
      </c>
      <c r="N6992" s="244" t="str">
        <f t="shared" si="983"/>
        <v/>
      </c>
      <c r="O6992" s="244" t="str">
        <f t="shared" si="984"/>
        <v/>
      </c>
      <c r="P6992">
        <f>IF($I6992&lt;&gt;"",$I6992,IF($E6992="SGD",1,IF($E6992="USD",Settings!$B$22,IF($E6992="HKD",Settings!$B$23,1))))</f>
        <v>1</v>
      </c>
      <c r="Q6992">
        <f t="shared" si="985"/>
        <v>0</v>
      </c>
      <c r="R6992">
        <f t="shared" si="986"/>
        <v>0</v>
      </c>
      <c r="S6992" t="str">
        <f t="shared" si="987"/>
        <v/>
      </c>
      <c r="T6992" t="str">
        <f t="shared" si="988"/>
        <v/>
      </c>
      <c r="U6992" t="str">
        <f t="shared" si="989"/>
        <v/>
      </c>
    </row>
    <row r="6993" spans="12:21" ht="15" customHeight="1" x14ac:dyDescent="0.15">
      <c r="L6993" s="244" t="str">
        <f t="shared" si="981"/>
        <v/>
      </c>
      <c r="M6993" s="245" t="str">
        <f t="shared" si="982"/>
        <v/>
      </c>
      <c r="N6993" s="244" t="str">
        <f t="shared" si="983"/>
        <v/>
      </c>
      <c r="O6993" s="244" t="str">
        <f t="shared" si="984"/>
        <v/>
      </c>
      <c r="P6993">
        <f>IF($I6993&lt;&gt;"",$I6993,IF($E6993="SGD",1,IF($E6993="USD",Settings!$B$22,IF($E6993="HKD",Settings!$B$23,1))))</f>
        <v>1</v>
      </c>
      <c r="Q6993">
        <f t="shared" si="985"/>
        <v>0</v>
      </c>
      <c r="R6993">
        <f t="shared" si="986"/>
        <v>0</v>
      </c>
      <c r="S6993" t="str">
        <f t="shared" si="987"/>
        <v/>
      </c>
      <c r="T6993" t="str">
        <f t="shared" si="988"/>
        <v/>
      </c>
      <c r="U6993" t="str">
        <f t="shared" si="989"/>
        <v/>
      </c>
    </row>
    <row r="6994" spans="12:21" ht="15" customHeight="1" x14ac:dyDescent="0.15">
      <c r="L6994" s="244" t="str">
        <f t="shared" si="981"/>
        <v/>
      </c>
      <c r="M6994" s="245" t="str">
        <f t="shared" si="982"/>
        <v/>
      </c>
      <c r="N6994" s="244" t="str">
        <f t="shared" si="983"/>
        <v/>
      </c>
      <c r="O6994" s="244" t="str">
        <f t="shared" si="984"/>
        <v/>
      </c>
      <c r="P6994">
        <f>IF($I6994&lt;&gt;"",$I6994,IF($E6994="SGD",1,IF($E6994="USD",Settings!$B$22,IF($E6994="HKD",Settings!$B$23,1))))</f>
        <v>1</v>
      </c>
      <c r="Q6994">
        <f t="shared" si="985"/>
        <v>0</v>
      </c>
      <c r="R6994">
        <f t="shared" si="986"/>
        <v>0</v>
      </c>
      <c r="S6994" t="str">
        <f t="shared" si="987"/>
        <v/>
      </c>
      <c r="T6994" t="str">
        <f t="shared" si="988"/>
        <v/>
      </c>
      <c r="U6994" t="str">
        <f t="shared" si="989"/>
        <v/>
      </c>
    </row>
    <row r="6995" spans="12:21" ht="15" customHeight="1" x14ac:dyDescent="0.15">
      <c r="L6995" s="244" t="str">
        <f t="shared" si="981"/>
        <v/>
      </c>
      <c r="M6995" s="245" t="str">
        <f t="shared" si="982"/>
        <v/>
      </c>
      <c r="N6995" s="244" t="str">
        <f t="shared" si="983"/>
        <v/>
      </c>
      <c r="O6995" s="244" t="str">
        <f t="shared" si="984"/>
        <v/>
      </c>
      <c r="P6995">
        <f>IF($I6995&lt;&gt;"",$I6995,IF($E6995="SGD",1,IF($E6995="USD",Settings!$B$22,IF($E6995="HKD",Settings!$B$23,1))))</f>
        <v>1</v>
      </c>
      <c r="Q6995">
        <f t="shared" si="985"/>
        <v>0</v>
      </c>
      <c r="R6995">
        <f t="shared" si="986"/>
        <v>0</v>
      </c>
      <c r="S6995" t="str">
        <f t="shared" si="987"/>
        <v/>
      </c>
      <c r="T6995" t="str">
        <f t="shared" si="988"/>
        <v/>
      </c>
      <c r="U6995" t="str">
        <f t="shared" si="989"/>
        <v/>
      </c>
    </row>
    <row r="6996" spans="12:21" ht="15" customHeight="1" x14ac:dyDescent="0.15">
      <c r="L6996" s="244" t="str">
        <f t="shared" si="981"/>
        <v/>
      </c>
      <c r="M6996" s="245" t="str">
        <f t="shared" si="982"/>
        <v/>
      </c>
      <c r="N6996" s="244" t="str">
        <f t="shared" si="983"/>
        <v/>
      </c>
      <c r="O6996" s="244" t="str">
        <f t="shared" si="984"/>
        <v/>
      </c>
      <c r="P6996">
        <f>IF($I6996&lt;&gt;"",$I6996,IF($E6996="SGD",1,IF($E6996="USD",Settings!$B$22,IF($E6996="HKD",Settings!$B$23,1))))</f>
        <v>1</v>
      </c>
      <c r="Q6996">
        <f t="shared" si="985"/>
        <v>0</v>
      </c>
      <c r="R6996">
        <f t="shared" si="986"/>
        <v>0</v>
      </c>
      <c r="S6996" t="str">
        <f t="shared" si="987"/>
        <v/>
      </c>
      <c r="T6996" t="str">
        <f t="shared" si="988"/>
        <v/>
      </c>
      <c r="U6996" t="str">
        <f t="shared" si="989"/>
        <v/>
      </c>
    </row>
    <row r="6997" spans="12:21" ht="15" customHeight="1" x14ac:dyDescent="0.15">
      <c r="L6997" s="244" t="str">
        <f t="shared" si="981"/>
        <v/>
      </c>
      <c r="M6997" s="245" t="str">
        <f t="shared" si="982"/>
        <v/>
      </c>
      <c r="N6997" s="244" t="str">
        <f t="shared" si="983"/>
        <v/>
      </c>
      <c r="O6997" s="244" t="str">
        <f t="shared" si="984"/>
        <v/>
      </c>
      <c r="P6997">
        <f>IF($I6997&lt;&gt;"",$I6997,IF($E6997="SGD",1,IF($E6997="USD",Settings!$B$22,IF($E6997="HKD",Settings!$B$23,1))))</f>
        <v>1</v>
      </c>
      <c r="Q6997">
        <f t="shared" si="985"/>
        <v>0</v>
      </c>
      <c r="R6997">
        <f t="shared" si="986"/>
        <v>0</v>
      </c>
      <c r="S6997" t="str">
        <f t="shared" si="987"/>
        <v/>
      </c>
      <c r="T6997" t="str">
        <f t="shared" si="988"/>
        <v/>
      </c>
      <c r="U6997" t="str">
        <f t="shared" si="989"/>
        <v/>
      </c>
    </row>
    <row r="6998" spans="12:21" ht="15" customHeight="1" x14ac:dyDescent="0.15">
      <c r="L6998" s="244" t="str">
        <f t="shared" si="981"/>
        <v/>
      </c>
      <c r="M6998" s="245" t="str">
        <f t="shared" si="982"/>
        <v/>
      </c>
      <c r="N6998" s="244" t="str">
        <f t="shared" si="983"/>
        <v/>
      </c>
      <c r="O6998" s="244" t="str">
        <f t="shared" si="984"/>
        <v/>
      </c>
      <c r="P6998">
        <f>IF($I6998&lt;&gt;"",$I6998,IF($E6998="SGD",1,IF($E6998="USD",Settings!$B$22,IF($E6998="HKD",Settings!$B$23,1))))</f>
        <v>1</v>
      </c>
      <c r="Q6998">
        <f t="shared" si="985"/>
        <v>0</v>
      </c>
      <c r="R6998">
        <f t="shared" si="986"/>
        <v>0</v>
      </c>
      <c r="S6998" t="str">
        <f t="shared" si="987"/>
        <v/>
      </c>
      <c r="T6998" t="str">
        <f t="shared" si="988"/>
        <v/>
      </c>
      <c r="U6998" t="str">
        <f t="shared" si="989"/>
        <v/>
      </c>
    </row>
    <row r="6999" spans="12:21" ht="15" customHeight="1" x14ac:dyDescent="0.15">
      <c r="L6999" s="244" t="str">
        <f t="shared" si="981"/>
        <v/>
      </c>
      <c r="M6999" s="245" t="str">
        <f t="shared" si="982"/>
        <v/>
      </c>
      <c r="N6999" s="244" t="str">
        <f t="shared" si="983"/>
        <v/>
      </c>
      <c r="O6999" s="244" t="str">
        <f t="shared" si="984"/>
        <v/>
      </c>
      <c r="P6999">
        <f>IF($I6999&lt;&gt;"",$I6999,IF($E6999="SGD",1,IF($E6999="USD",Settings!$B$22,IF($E6999="HKD",Settings!$B$23,1))))</f>
        <v>1</v>
      </c>
      <c r="Q6999">
        <f t="shared" si="985"/>
        <v>0</v>
      </c>
      <c r="R6999">
        <f t="shared" si="986"/>
        <v>0</v>
      </c>
      <c r="S6999" t="str">
        <f t="shared" si="987"/>
        <v/>
      </c>
      <c r="T6999" t="str">
        <f t="shared" si="988"/>
        <v/>
      </c>
      <c r="U6999" t="str">
        <f t="shared" si="989"/>
        <v/>
      </c>
    </row>
    <row r="7000" spans="12:21" ht="15" customHeight="1" x14ac:dyDescent="0.15">
      <c r="L7000" s="244" t="str">
        <f t="shared" si="981"/>
        <v/>
      </c>
      <c r="M7000" s="245" t="str">
        <f t="shared" si="982"/>
        <v/>
      </c>
      <c r="N7000" s="244" t="str">
        <f t="shared" si="983"/>
        <v/>
      </c>
      <c r="O7000" s="244" t="str">
        <f t="shared" si="984"/>
        <v/>
      </c>
      <c r="P7000">
        <f>IF($I7000&lt;&gt;"",$I7000,IF($E7000="SGD",1,IF($E7000="USD",Settings!$B$22,IF($E7000="HKD",Settings!$B$23,1))))</f>
        <v>1</v>
      </c>
      <c r="Q7000">
        <f t="shared" si="985"/>
        <v>0</v>
      </c>
      <c r="R7000">
        <f t="shared" si="986"/>
        <v>0</v>
      </c>
      <c r="S7000" t="str">
        <f t="shared" si="987"/>
        <v/>
      </c>
      <c r="T7000" t="str">
        <f t="shared" si="988"/>
        <v/>
      </c>
      <c r="U7000" t="str">
        <f t="shared" si="989"/>
        <v/>
      </c>
    </row>
    <row r="7001" spans="12:21" ht="15" customHeight="1" x14ac:dyDescent="0.15">
      <c r="L7001" s="244" t="str">
        <f t="shared" si="981"/>
        <v/>
      </c>
      <c r="M7001" s="245" t="str">
        <f t="shared" si="982"/>
        <v/>
      </c>
      <c r="N7001" s="244" t="str">
        <f t="shared" si="983"/>
        <v/>
      </c>
      <c r="O7001" s="244" t="str">
        <f t="shared" si="984"/>
        <v/>
      </c>
      <c r="P7001">
        <f>IF($I7001&lt;&gt;"",$I7001,IF($E7001="SGD",1,IF($E7001="USD",Settings!$B$22,IF($E7001="HKD",Settings!$B$23,1))))</f>
        <v>1</v>
      </c>
      <c r="Q7001">
        <f t="shared" si="985"/>
        <v>0</v>
      </c>
      <c r="R7001">
        <f t="shared" si="986"/>
        <v>0</v>
      </c>
      <c r="S7001" t="str">
        <f t="shared" si="987"/>
        <v/>
      </c>
      <c r="T7001" t="str">
        <f t="shared" si="988"/>
        <v/>
      </c>
      <c r="U7001" t="str">
        <f t="shared" si="989"/>
        <v/>
      </c>
    </row>
    <row r="7002" spans="12:21" ht="15" customHeight="1" x14ac:dyDescent="0.15">
      <c r="L7002" s="244" t="str">
        <f t="shared" si="981"/>
        <v/>
      </c>
      <c r="M7002" s="245" t="str">
        <f t="shared" si="982"/>
        <v/>
      </c>
      <c r="N7002" s="244" t="str">
        <f t="shared" si="983"/>
        <v/>
      </c>
      <c r="O7002" s="244" t="str">
        <f t="shared" si="984"/>
        <v/>
      </c>
      <c r="P7002">
        <f>IF($I7002&lt;&gt;"",$I7002,IF($E7002="SGD",1,IF($E7002="USD",Settings!$B$22,IF($E7002="HKD",Settings!$B$23,1))))</f>
        <v>1</v>
      </c>
      <c r="Q7002">
        <f t="shared" si="985"/>
        <v>0</v>
      </c>
      <c r="R7002">
        <f t="shared" si="986"/>
        <v>0</v>
      </c>
      <c r="S7002" t="str">
        <f t="shared" si="987"/>
        <v/>
      </c>
      <c r="T7002" t="str">
        <f t="shared" si="988"/>
        <v/>
      </c>
      <c r="U7002" t="str">
        <f t="shared" si="989"/>
        <v/>
      </c>
    </row>
    <row r="7003" spans="12:21" ht="15" customHeight="1" x14ac:dyDescent="0.15">
      <c r="L7003" s="244" t="str">
        <f t="shared" si="981"/>
        <v/>
      </c>
      <c r="M7003" s="245" t="str">
        <f t="shared" si="982"/>
        <v/>
      </c>
      <c r="N7003" s="244" t="str">
        <f t="shared" si="983"/>
        <v/>
      </c>
      <c r="O7003" s="244" t="str">
        <f t="shared" si="984"/>
        <v/>
      </c>
      <c r="P7003">
        <f>IF($I7003&lt;&gt;"",$I7003,IF($E7003="SGD",1,IF($E7003="USD",Settings!$B$22,IF($E7003="HKD",Settings!$B$23,1))))</f>
        <v>1</v>
      </c>
      <c r="Q7003">
        <f t="shared" si="985"/>
        <v>0</v>
      </c>
      <c r="R7003">
        <f t="shared" si="986"/>
        <v>0</v>
      </c>
      <c r="S7003" t="str">
        <f t="shared" si="987"/>
        <v/>
      </c>
      <c r="T7003" t="str">
        <f t="shared" si="988"/>
        <v/>
      </c>
      <c r="U7003" t="str">
        <f t="shared" si="989"/>
        <v/>
      </c>
    </row>
    <row r="7004" spans="12:21" ht="15" customHeight="1" x14ac:dyDescent="0.15">
      <c r="L7004" s="244" t="str">
        <f t="shared" si="981"/>
        <v/>
      </c>
      <c r="M7004" s="245" t="str">
        <f t="shared" si="982"/>
        <v/>
      </c>
      <c r="N7004" s="244" t="str">
        <f t="shared" si="983"/>
        <v/>
      </c>
      <c r="O7004" s="244" t="str">
        <f t="shared" si="984"/>
        <v/>
      </c>
      <c r="P7004">
        <f>IF($I7004&lt;&gt;"",$I7004,IF($E7004="SGD",1,IF($E7004="USD",Settings!$B$22,IF($E7004="HKD",Settings!$B$23,1))))</f>
        <v>1</v>
      </c>
      <c r="Q7004">
        <f t="shared" si="985"/>
        <v>0</v>
      </c>
      <c r="R7004">
        <f t="shared" si="986"/>
        <v>0</v>
      </c>
      <c r="S7004" t="str">
        <f t="shared" si="987"/>
        <v/>
      </c>
      <c r="T7004" t="str">
        <f t="shared" si="988"/>
        <v/>
      </c>
      <c r="U7004" t="str">
        <f t="shared" si="989"/>
        <v/>
      </c>
    </row>
    <row r="7005" spans="12:21" ht="15" customHeight="1" x14ac:dyDescent="0.15">
      <c r="L7005" s="244" t="str">
        <f t="shared" si="981"/>
        <v/>
      </c>
      <c r="M7005" s="245" t="str">
        <f t="shared" si="982"/>
        <v/>
      </c>
      <c r="N7005" s="244" t="str">
        <f t="shared" si="983"/>
        <v/>
      </c>
      <c r="O7005" s="244" t="str">
        <f t="shared" si="984"/>
        <v/>
      </c>
      <c r="P7005">
        <f>IF($I7005&lt;&gt;"",$I7005,IF($E7005="SGD",1,IF($E7005="USD",Settings!$B$22,IF($E7005="HKD",Settings!$B$23,1))))</f>
        <v>1</v>
      </c>
      <c r="Q7005">
        <f t="shared" si="985"/>
        <v>0</v>
      </c>
      <c r="R7005">
        <f t="shared" si="986"/>
        <v>0</v>
      </c>
      <c r="S7005" t="str">
        <f t="shared" si="987"/>
        <v/>
      </c>
      <c r="T7005" t="str">
        <f t="shared" si="988"/>
        <v/>
      </c>
      <c r="U7005" t="str">
        <f t="shared" si="989"/>
        <v/>
      </c>
    </row>
    <row r="7006" spans="12:21" ht="15" customHeight="1" x14ac:dyDescent="0.15">
      <c r="L7006" s="244" t="str">
        <f t="shared" si="981"/>
        <v/>
      </c>
      <c r="M7006" s="245" t="str">
        <f t="shared" si="982"/>
        <v/>
      </c>
      <c r="N7006" s="244" t="str">
        <f t="shared" si="983"/>
        <v/>
      </c>
      <c r="O7006" s="244" t="str">
        <f t="shared" si="984"/>
        <v/>
      </c>
      <c r="P7006">
        <f>IF($I7006&lt;&gt;"",$I7006,IF($E7006="SGD",1,IF($E7006="USD",Settings!$B$22,IF($E7006="HKD",Settings!$B$23,1))))</f>
        <v>1</v>
      </c>
      <c r="Q7006">
        <f t="shared" si="985"/>
        <v>0</v>
      </c>
      <c r="R7006">
        <f t="shared" si="986"/>
        <v>0</v>
      </c>
      <c r="S7006" t="str">
        <f t="shared" si="987"/>
        <v/>
      </c>
      <c r="T7006" t="str">
        <f t="shared" si="988"/>
        <v/>
      </c>
      <c r="U7006" t="str">
        <f t="shared" si="989"/>
        <v/>
      </c>
    </row>
    <row r="7007" spans="12:21" ht="15" customHeight="1" x14ac:dyDescent="0.15">
      <c r="L7007" s="244" t="str">
        <f t="shared" si="981"/>
        <v/>
      </c>
      <c r="M7007" s="245" t="str">
        <f t="shared" si="982"/>
        <v/>
      </c>
      <c r="N7007" s="244" t="str">
        <f t="shared" si="983"/>
        <v/>
      </c>
      <c r="O7007" s="244" t="str">
        <f t="shared" si="984"/>
        <v/>
      </c>
      <c r="P7007">
        <f>IF($I7007&lt;&gt;"",$I7007,IF($E7007="SGD",1,IF($E7007="USD",Settings!$B$22,IF($E7007="HKD",Settings!$B$23,1))))</f>
        <v>1</v>
      </c>
      <c r="Q7007">
        <f t="shared" si="985"/>
        <v>0</v>
      </c>
      <c r="R7007">
        <f t="shared" si="986"/>
        <v>0</v>
      </c>
      <c r="S7007" t="str">
        <f t="shared" si="987"/>
        <v/>
      </c>
      <c r="T7007" t="str">
        <f t="shared" si="988"/>
        <v/>
      </c>
      <c r="U7007" t="str">
        <f t="shared" si="989"/>
        <v/>
      </c>
    </row>
    <row r="7008" spans="12:21" ht="15" customHeight="1" x14ac:dyDescent="0.15">
      <c r="L7008" s="244" t="str">
        <f t="shared" si="981"/>
        <v/>
      </c>
      <c r="M7008" s="245" t="str">
        <f t="shared" si="982"/>
        <v/>
      </c>
      <c r="N7008" s="244" t="str">
        <f t="shared" si="983"/>
        <v/>
      </c>
      <c r="O7008" s="244" t="str">
        <f t="shared" si="984"/>
        <v/>
      </c>
      <c r="P7008">
        <f>IF($I7008&lt;&gt;"",$I7008,IF($E7008="SGD",1,IF($E7008="USD",Settings!$B$22,IF($E7008="HKD",Settings!$B$23,1))))</f>
        <v>1</v>
      </c>
      <c r="Q7008">
        <f t="shared" si="985"/>
        <v>0</v>
      </c>
      <c r="R7008">
        <f t="shared" si="986"/>
        <v>0</v>
      </c>
      <c r="S7008" t="str">
        <f t="shared" si="987"/>
        <v/>
      </c>
      <c r="T7008" t="str">
        <f t="shared" si="988"/>
        <v/>
      </c>
      <c r="U7008" t="str">
        <f t="shared" si="989"/>
        <v/>
      </c>
    </row>
    <row r="7009" spans="12:21" ht="15" customHeight="1" x14ac:dyDescent="0.15">
      <c r="L7009" s="244" t="str">
        <f t="shared" si="981"/>
        <v/>
      </c>
      <c r="M7009" s="245" t="str">
        <f t="shared" si="982"/>
        <v/>
      </c>
      <c r="N7009" s="244" t="str">
        <f t="shared" si="983"/>
        <v/>
      </c>
      <c r="O7009" s="244" t="str">
        <f t="shared" si="984"/>
        <v/>
      </c>
      <c r="P7009">
        <f>IF($I7009&lt;&gt;"",$I7009,IF($E7009="SGD",1,IF($E7009="USD",Settings!$B$22,IF($E7009="HKD",Settings!$B$23,1))))</f>
        <v>1</v>
      </c>
      <c r="Q7009">
        <f t="shared" si="985"/>
        <v>0</v>
      </c>
      <c r="R7009">
        <f t="shared" si="986"/>
        <v>0</v>
      </c>
      <c r="S7009" t="str">
        <f t="shared" si="987"/>
        <v/>
      </c>
      <c r="T7009" t="str">
        <f t="shared" si="988"/>
        <v/>
      </c>
      <c r="U7009" t="str">
        <f t="shared" si="989"/>
        <v/>
      </c>
    </row>
    <row r="7010" spans="12:21" ht="15" customHeight="1" x14ac:dyDescent="0.15">
      <c r="L7010" s="244" t="str">
        <f t="shared" si="981"/>
        <v/>
      </c>
      <c r="M7010" s="245" t="str">
        <f t="shared" si="982"/>
        <v/>
      </c>
      <c r="N7010" s="244" t="str">
        <f t="shared" si="983"/>
        <v/>
      </c>
      <c r="O7010" s="244" t="str">
        <f t="shared" si="984"/>
        <v/>
      </c>
      <c r="P7010">
        <f>IF($I7010&lt;&gt;"",$I7010,IF($E7010="SGD",1,IF($E7010="USD",Settings!$B$22,IF($E7010="HKD",Settings!$B$23,1))))</f>
        <v>1</v>
      </c>
      <c r="Q7010">
        <f t="shared" si="985"/>
        <v>0</v>
      </c>
      <c r="R7010">
        <f t="shared" si="986"/>
        <v>0</v>
      </c>
      <c r="S7010" t="str">
        <f t="shared" si="987"/>
        <v/>
      </c>
      <c r="T7010" t="str">
        <f t="shared" si="988"/>
        <v/>
      </c>
      <c r="U7010" t="str">
        <f t="shared" si="989"/>
        <v/>
      </c>
    </row>
    <row r="7011" spans="12:21" ht="15" customHeight="1" x14ac:dyDescent="0.15">
      <c r="L7011" s="244" t="str">
        <f t="shared" si="981"/>
        <v/>
      </c>
      <c r="M7011" s="245" t="str">
        <f t="shared" si="982"/>
        <v/>
      </c>
      <c r="N7011" s="244" t="str">
        <f t="shared" si="983"/>
        <v/>
      </c>
      <c r="O7011" s="244" t="str">
        <f t="shared" si="984"/>
        <v/>
      </c>
      <c r="P7011">
        <f>IF($I7011&lt;&gt;"",$I7011,IF($E7011="SGD",1,IF($E7011="USD",Settings!$B$22,IF($E7011="HKD",Settings!$B$23,1))))</f>
        <v>1</v>
      </c>
      <c r="Q7011">
        <f t="shared" si="985"/>
        <v>0</v>
      </c>
      <c r="R7011">
        <f t="shared" si="986"/>
        <v>0</v>
      </c>
      <c r="S7011" t="str">
        <f t="shared" si="987"/>
        <v/>
      </c>
      <c r="T7011" t="str">
        <f t="shared" si="988"/>
        <v/>
      </c>
      <c r="U7011" t="str">
        <f t="shared" si="989"/>
        <v/>
      </c>
    </row>
    <row r="7012" spans="12:21" ht="15" customHeight="1" x14ac:dyDescent="0.15">
      <c r="L7012" s="244" t="str">
        <f t="shared" si="981"/>
        <v/>
      </c>
      <c r="M7012" s="245" t="str">
        <f t="shared" si="982"/>
        <v/>
      </c>
      <c r="N7012" s="244" t="str">
        <f t="shared" si="983"/>
        <v/>
      </c>
      <c r="O7012" s="244" t="str">
        <f t="shared" si="984"/>
        <v/>
      </c>
      <c r="P7012">
        <f>IF($I7012&lt;&gt;"",$I7012,IF($E7012="SGD",1,IF($E7012="USD",Settings!$B$22,IF($E7012="HKD",Settings!$B$23,1))))</f>
        <v>1</v>
      </c>
      <c r="Q7012">
        <f t="shared" si="985"/>
        <v>0</v>
      </c>
      <c r="R7012">
        <f t="shared" si="986"/>
        <v>0</v>
      </c>
      <c r="S7012" t="str">
        <f t="shared" si="987"/>
        <v/>
      </c>
      <c r="T7012" t="str">
        <f t="shared" si="988"/>
        <v/>
      </c>
      <c r="U7012" t="str">
        <f t="shared" si="989"/>
        <v/>
      </c>
    </row>
    <row r="7013" spans="12:21" ht="15" customHeight="1" x14ac:dyDescent="0.15">
      <c r="L7013" s="244" t="str">
        <f t="shared" si="981"/>
        <v/>
      </c>
      <c r="M7013" s="245" t="str">
        <f t="shared" si="982"/>
        <v/>
      </c>
      <c r="N7013" s="244" t="str">
        <f t="shared" si="983"/>
        <v/>
      </c>
      <c r="O7013" s="244" t="str">
        <f t="shared" si="984"/>
        <v/>
      </c>
      <c r="P7013">
        <f>IF($I7013&lt;&gt;"",$I7013,IF($E7013="SGD",1,IF($E7013="USD",Settings!$B$22,IF($E7013="HKD",Settings!$B$23,1))))</f>
        <v>1</v>
      </c>
      <c r="Q7013">
        <f t="shared" si="985"/>
        <v>0</v>
      </c>
      <c r="R7013">
        <f t="shared" si="986"/>
        <v>0</v>
      </c>
      <c r="S7013" t="str">
        <f t="shared" si="987"/>
        <v/>
      </c>
      <c r="T7013" t="str">
        <f t="shared" si="988"/>
        <v/>
      </c>
      <c r="U7013" t="str">
        <f t="shared" si="989"/>
        <v/>
      </c>
    </row>
    <row r="7014" spans="12:21" ht="15" customHeight="1" x14ac:dyDescent="0.15">
      <c r="L7014" s="244" t="str">
        <f t="shared" si="981"/>
        <v/>
      </c>
      <c r="M7014" s="245" t="str">
        <f t="shared" si="982"/>
        <v/>
      </c>
      <c r="N7014" s="244" t="str">
        <f t="shared" si="983"/>
        <v/>
      </c>
      <c r="O7014" s="244" t="str">
        <f t="shared" si="984"/>
        <v/>
      </c>
      <c r="P7014">
        <f>IF($I7014&lt;&gt;"",$I7014,IF($E7014="SGD",1,IF($E7014="USD",Settings!$B$22,IF($E7014="HKD",Settings!$B$23,1))))</f>
        <v>1</v>
      </c>
      <c r="Q7014">
        <f t="shared" si="985"/>
        <v>0</v>
      </c>
      <c r="R7014">
        <f t="shared" si="986"/>
        <v>0</v>
      </c>
      <c r="S7014" t="str">
        <f t="shared" si="987"/>
        <v/>
      </c>
      <c r="T7014" t="str">
        <f t="shared" si="988"/>
        <v/>
      </c>
      <c r="U7014" t="str">
        <f t="shared" si="989"/>
        <v/>
      </c>
    </row>
    <row r="7015" spans="12:21" ht="15" customHeight="1" x14ac:dyDescent="0.15">
      <c r="L7015" s="244" t="str">
        <f t="shared" si="981"/>
        <v/>
      </c>
      <c r="M7015" s="245" t="str">
        <f t="shared" si="982"/>
        <v/>
      </c>
      <c r="N7015" s="244" t="str">
        <f t="shared" si="983"/>
        <v/>
      </c>
      <c r="O7015" s="244" t="str">
        <f t="shared" si="984"/>
        <v/>
      </c>
      <c r="P7015">
        <f>IF($I7015&lt;&gt;"",$I7015,IF($E7015="SGD",1,IF($E7015="USD",Settings!$B$22,IF($E7015="HKD",Settings!$B$23,1))))</f>
        <v>1</v>
      </c>
      <c r="Q7015">
        <f t="shared" si="985"/>
        <v>0</v>
      </c>
      <c r="R7015">
        <f t="shared" si="986"/>
        <v>0</v>
      </c>
      <c r="S7015" t="str">
        <f t="shared" si="987"/>
        <v/>
      </c>
      <c r="T7015" t="str">
        <f t="shared" si="988"/>
        <v/>
      </c>
      <c r="U7015" t="str">
        <f t="shared" si="989"/>
        <v/>
      </c>
    </row>
    <row r="7016" spans="12:21" ht="15" customHeight="1" x14ac:dyDescent="0.15">
      <c r="L7016" s="244" t="str">
        <f t="shared" si="981"/>
        <v/>
      </c>
      <c r="M7016" s="245" t="str">
        <f t="shared" si="982"/>
        <v/>
      </c>
      <c r="N7016" s="244" t="str">
        <f t="shared" si="983"/>
        <v/>
      </c>
      <c r="O7016" s="244" t="str">
        <f t="shared" si="984"/>
        <v/>
      </c>
      <c r="P7016">
        <f>IF($I7016&lt;&gt;"",$I7016,IF($E7016="SGD",1,IF($E7016="USD",Settings!$B$22,IF($E7016="HKD",Settings!$B$23,1))))</f>
        <v>1</v>
      </c>
      <c r="Q7016">
        <f t="shared" si="985"/>
        <v>0</v>
      </c>
      <c r="R7016">
        <f t="shared" si="986"/>
        <v>0</v>
      </c>
      <c r="S7016" t="str">
        <f t="shared" si="987"/>
        <v/>
      </c>
      <c r="T7016" t="str">
        <f t="shared" si="988"/>
        <v/>
      </c>
      <c r="U7016" t="str">
        <f t="shared" si="989"/>
        <v/>
      </c>
    </row>
    <row r="7017" spans="12:21" ht="15" customHeight="1" x14ac:dyDescent="0.15">
      <c r="L7017" s="244" t="str">
        <f t="shared" ref="L7017:L7080" si="990">IF(OR(B7017="",C7017="",E7017=""),"",B7017&amp;":"&amp;C7017&amp;":"&amp;E7017)</f>
        <v/>
      </c>
      <c r="M7017" s="245" t="str">
        <f t="shared" ref="M7017:M7080" si="991">IF(A7017="","",A7017*D7017)</f>
        <v/>
      </c>
      <c r="N7017" s="244" t="str">
        <f t="shared" ref="N7017:N7080" si="992">IF(A7017="","",IF(OR(A7017=1,A7017=0),J7017,0))</f>
        <v/>
      </c>
      <c r="O7017" s="244" t="str">
        <f t="shared" ref="O7017:O7080" si="993">IF(A7017="","",IF(A7017=-1,J7017,0))</f>
        <v/>
      </c>
      <c r="P7017">
        <f>IF($I7017&lt;&gt;"",$I7017,IF($E7017="SGD",1,IF($E7017="USD",Settings!$B$22,IF($E7017="HKD",Settings!$B$23,1))))</f>
        <v>1</v>
      </c>
      <c r="Q7017">
        <f t="shared" ref="Q7017:Q7080" si="994">IF($L7017="",0,($O7017-$N7017+IF($A7017=2,$J7017,0))*$P7017)</f>
        <v>0</v>
      </c>
      <c r="R7017">
        <f t="shared" ref="R7017:R7080" si="995">IF($L7017="",0,IF($A7017=2,$J7017*$P7017,0))</f>
        <v>0</v>
      </c>
      <c r="S7017" t="str">
        <f t="shared" si="987"/>
        <v/>
      </c>
      <c r="T7017" t="str">
        <f t="shared" si="988"/>
        <v/>
      </c>
      <c r="U7017" t="str">
        <f t="shared" si="989"/>
        <v/>
      </c>
    </row>
    <row r="7018" spans="12:21" ht="15" customHeight="1" x14ac:dyDescent="0.15">
      <c r="L7018" s="244" t="str">
        <f t="shared" si="990"/>
        <v/>
      </c>
      <c r="M7018" s="245" t="str">
        <f t="shared" si="991"/>
        <v/>
      </c>
      <c r="N7018" s="244" t="str">
        <f t="shared" si="992"/>
        <v/>
      </c>
      <c r="O7018" s="244" t="str">
        <f t="shared" si="993"/>
        <v/>
      </c>
      <c r="P7018">
        <f>IF($I7018&lt;&gt;"",$I7018,IF($E7018="SGD",1,IF($E7018="USD",Settings!$B$22,IF($E7018="HKD",Settings!$B$23,1))))</f>
        <v>1</v>
      </c>
      <c r="Q7018">
        <f t="shared" si="994"/>
        <v>0</v>
      </c>
      <c r="R7018">
        <f t="shared" si="995"/>
        <v>0</v>
      </c>
      <c r="S7018" t="str">
        <f t="shared" si="987"/>
        <v/>
      </c>
      <c r="T7018" t="str">
        <f t="shared" si="988"/>
        <v/>
      </c>
      <c r="U7018" t="str">
        <f t="shared" si="989"/>
        <v/>
      </c>
    </row>
    <row r="7019" spans="12:21" ht="15" customHeight="1" x14ac:dyDescent="0.15">
      <c r="L7019" s="244" t="str">
        <f t="shared" si="990"/>
        <v/>
      </c>
      <c r="M7019" s="245" t="str">
        <f t="shared" si="991"/>
        <v/>
      </c>
      <c r="N7019" s="244" t="str">
        <f t="shared" si="992"/>
        <v/>
      </c>
      <c r="O7019" s="244" t="str">
        <f t="shared" si="993"/>
        <v/>
      </c>
      <c r="P7019">
        <f>IF($I7019&lt;&gt;"",$I7019,IF($E7019="SGD",1,IF($E7019="USD",Settings!$B$22,IF($E7019="HKD",Settings!$B$23,1))))</f>
        <v>1</v>
      </c>
      <c r="Q7019">
        <f t="shared" si="994"/>
        <v>0</v>
      </c>
      <c r="R7019">
        <f t="shared" si="995"/>
        <v>0</v>
      </c>
      <c r="S7019" t="str">
        <f t="shared" si="987"/>
        <v/>
      </c>
      <c r="T7019" t="str">
        <f t="shared" si="988"/>
        <v/>
      </c>
      <c r="U7019" t="str">
        <f t="shared" si="989"/>
        <v/>
      </c>
    </row>
    <row r="7020" spans="12:21" ht="15" customHeight="1" x14ac:dyDescent="0.15">
      <c r="L7020" s="244" t="str">
        <f t="shared" si="990"/>
        <v/>
      </c>
      <c r="M7020" s="245" t="str">
        <f t="shared" si="991"/>
        <v/>
      </c>
      <c r="N7020" s="244" t="str">
        <f t="shared" si="992"/>
        <v/>
      </c>
      <c r="O7020" s="244" t="str">
        <f t="shared" si="993"/>
        <v/>
      </c>
      <c r="P7020">
        <f>IF($I7020&lt;&gt;"",$I7020,IF($E7020="SGD",1,IF($E7020="USD",Settings!$B$22,IF($E7020="HKD",Settings!$B$23,1))))</f>
        <v>1</v>
      </c>
      <c r="Q7020">
        <f t="shared" si="994"/>
        <v>0</v>
      </c>
      <c r="R7020">
        <f t="shared" si="995"/>
        <v>0</v>
      </c>
      <c r="S7020" t="str">
        <f t="shared" si="987"/>
        <v/>
      </c>
      <c r="T7020" t="str">
        <f t="shared" si="988"/>
        <v/>
      </c>
      <c r="U7020" t="str">
        <f t="shared" si="989"/>
        <v/>
      </c>
    </row>
    <row r="7021" spans="12:21" ht="15" customHeight="1" x14ac:dyDescent="0.15">
      <c r="L7021" s="244" t="str">
        <f t="shared" si="990"/>
        <v/>
      </c>
      <c r="M7021" s="245" t="str">
        <f t="shared" si="991"/>
        <v/>
      </c>
      <c r="N7021" s="244" t="str">
        <f t="shared" si="992"/>
        <v/>
      </c>
      <c r="O7021" s="244" t="str">
        <f t="shared" si="993"/>
        <v/>
      </c>
      <c r="P7021">
        <f>IF($I7021&lt;&gt;"",$I7021,IF($E7021="SGD",1,IF($E7021="USD",Settings!$B$22,IF($E7021="HKD",Settings!$B$23,1))))</f>
        <v>1</v>
      </c>
      <c r="Q7021">
        <f t="shared" si="994"/>
        <v>0</v>
      </c>
      <c r="R7021">
        <f t="shared" si="995"/>
        <v>0</v>
      </c>
      <c r="S7021" t="str">
        <f t="shared" si="987"/>
        <v/>
      </c>
      <c r="T7021" t="str">
        <f t="shared" si="988"/>
        <v/>
      </c>
      <c r="U7021" t="str">
        <f t="shared" si="989"/>
        <v/>
      </c>
    </row>
    <row r="7022" spans="12:21" ht="15" customHeight="1" x14ac:dyDescent="0.15">
      <c r="L7022" s="244" t="str">
        <f t="shared" si="990"/>
        <v/>
      </c>
      <c r="M7022" s="245" t="str">
        <f t="shared" si="991"/>
        <v/>
      </c>
      <c r="N7022" s="244" t="str">
        <f t="shared" si="992"/>
        <v/>
      </c>
      <c r="O7022" s="244" t="str">
        <f t="shared" si="993"/>
        <v/>
      </c>
      <c r="P7022">
        <f>IF($I7022&lt;&gt;"",$I7022,IF($E7022="SGD",1,IF($E7022="USD",Settings!$B$22,IF($E7022="HKD",Settings!$B$23,1))))</f>
        <v>1</v>
      </c>
      <c r="Q7022">
        <f t="shared" si="994"/>
        <v>0</v>
      </c>
      <c r="R7022">
        <f t="shared" si="995"/>
        <v>0</v>
      </c>
      <c r="S7022" t="str">
        <f t="shared" si="987"/>
        <v/>
      </c>
      <c r="T7022" t="str">
        <f t="shared" si="988"/>
        <v/>
      </c>
      <c r="U7022" t="str">
        <f t="shared" si="989"/>
        <v/>
      </c>
    </row>
    <row r="7023" spans="12:21" ht="15" customHeight="1" x14ac:dyDescent="0.15">
      <c r="L7023" s="244" t="str">
        <f t="shared" si="990"/>
        <v/>
      </c>
      <c r="M7023" s="245" t="str">
        <f t="shared" si="991"/>
        <v/>
      </c>
      <c r="N7023" s="244" t="str">
        <f t="shared" si="992"/>
        <v/>
      </c>
      <c r="O7023" s="244" t="str">
        <f t="shared" si="993"/>
        <v/>
      </c>
      <c r="P7023">
        <f>IF($I7023&lt;&gt;"",$I7023,IF($E7023="SGD",1,IF($E7023="USD",Settings!$B$22,IF($E7023="HKD",Settings!$B$23,1))))</f>
        <v>1</v>
      </c>
      <c r="Q7023">
        <f t="shared" si="994"/>
        <v>0</v>
      </c>
      <c r="R7023">
        <f t="shared" si="995"/>
        <v>0</v>
      </c>
      <c r="S7023" t="str">
        <f t="shared" si="987"/>
        <v/>
      </c>
      <c r="T7023" t="str">
        <f t="shared" si="988"/>
        <v/>
      </c>
      <c r="U7023" t="str">
        <f t="shared" si="989"/>
        <v/>
      </c>
    </row>
    <row r="7024" spans="12:21" ht="15" customHeight="1" x14ac:dyDescent="0.15">
      <c r="L7024" s="244" t="str">
        <f t="shared" si="990"/>
        <v/>
      </c>
      <c r="M7024" s="245" t="str">
        <f t="shared" si="991"/>
        <v/>
      </c>
      <c r="N7024" s="244" t="str">
        <f t="shared" si="992"/>
        <v/>
      </c>
      <c r="O7024" s="244" t="str">
        <f t="shared" si="993"/>
        <v/>
      </c>
      <c r="P7024">
        <f>IF($I7024&lt;&gt;"",$I7024,IF($E7024="SGD",1,IF($E7024="USD",Settings!$B$22,IF($E7024="HKD",Settings!$B$23,1))))</f>
        <v>1</v>
      </c>
      <c r="Q7024">
        <f t="shared" si="994"/>
        <v>0</v>
      </c>
      <c r="R7024">
        <f t="shared" si="995"/>
        <v>0</v>
      </c>
      <c r="S7024" t="str">
        <f t="shared" si="987"/>
        <v/>
      </c>
      <c r="T7024" t="str">
        <f t="shared" si="988"/>
        <v/>
      </c>
      <c r="U7024" t="str">
        <f t="shared" si="989"/>
        <v/>
      </c>
    </row>
    <row r="7025" spans="12:21" ht="15" customHeight="1" x14ac:dyDescent="0.15">
      <c r="L7025" s="244" t="str">
        <f t="shared" si="990"/>
        <v/>
      </c>
      <c r="M7025" s="245" t="str">
        <f t="shared" si="991"/>
        <v/>
      </c>
      <c r="N7025" s="244" t="str">
        <f t="shared" si="992"/>
        <v/>
      </c>
      <c r="O7025" s="244" t="str">
        <f t="shared" si="993"/>
        <v/>
      </c>
      <c r="P7025">
        <f>IF($I7025&lt;&gt;"",$I7025,IF($E7025="SGD",1,IF($E7025="USD",Settings!$B$22,IF($E7025="HKD",Settings!$B$23,1))))</f>
        <v>1</v>
      </c>
      <c r="Q7025">
        <f t="shared" si="994"/>
        <v>0</v>
      </c>
      <c r="R7025">
        <f t="shared" si="995"/>
        <v>0</v>
      </c>
      <c r="S7025" t="str">
        <f t="shared" si="987"/>
        <v/>
      </c>
      <c r="T7025" t="str">
        <f t="shared" si="988"/>
        <v/>
      </c>
      <c r="U7025" t="str">
        <f t="shared" si="989"/>
        <v/>
      </c>
    </row>
    <row r="7026" spans="12:21" ht="15" customHeight="1" x14ac:dyDescent="0.15">
      <c r="L7026" s="244" t="str">
        <f t="shared" si="990"/>
        <v/>
      </c>
      <c r="M7026" s="245" t="str">
        <f t="shared" si="991"/>
        <v/>
      </c>
      <c r="N7026" s="244" t="str">
        <f t="shared" si="992"/>
        <v/>
      </c>
      <c r="O7026" s="244" t="str">
        <f t="shared" si="993"/>
        <v/>
      </c>
      <c r="P7026">
        <f>IF($I7026&lt;&gt;"",$I7026,IF($E7026="SGD",1,IF($E7026="USD",Settings!$B$22,IF($E7026="HKD",Settings!$B$23,1))))</f>
        <v>1</v>
      </c>
      <c r="Q7026">
        <f t="shared" si="994"/>
        <v>0</v>
      </c>
      <c r="R7026">
        <f t="shared" si="995"/>
        <v>0</v>
      </c>
      <c r="S7026" t="str">
        <f t="shared" si="987"/>
        <v/>
      </c>
      <c r="T7026" t="str">
        <f t="shared" si="988"/>
        <v/>
      </c>
      <c r="U7026" t="str">
        <f t="shared" si="989"/>
        <v/>
      </c>
    </row>
    <row r="7027" spans="12:21" ht="15" customHeight="1" x14ac:dyDescent="0.15">
      <c r="L7027" s="244" t="str">
        <f t="shared" si="990"/>
        <v/>
      </c>
      <c r="M7027" s="245" t="str">
        <f t="shared" si="991"/>
        <v/>
      </c>
      <c r="N7027" s="244" t="str">
        <f t="shared" si="992"/>
        <v/>
      </c>
      <c r="O7027" s="244" t="str">
        <f t="shared" si="993"/>
        <v/>
      </c>
      <c r="P7027">
        <f>IF($I7027&lt;&gt;"",$I7027,IF($E7027="SGD",1,IF($E7027="USD",Settings!$B$22,IF($E7027="HKD",Settings!$B$23,1))))</f>
        <v>1</v>
      </c>
      <c r="Q7027">
        <f t="shared" si="994"/>
        <v>0</v>
      </c>
      <c r="R7027">
        <f t="shared" si="995"/>
        <v>0</v>
      </c>
      <c r="S7027" t="str">
        <f t="shared" si="987"/>
        <v/>
      </c>
      <c r="T7027" t="str">
        <f t="shared" si="988"/>
        <v/>
      </c>
      <c r="U7027" t="str">
        <f t="shared" si="989"/>
        <v/>
      </c>
    </row>
    <row r="7028" spans="12:21" ht="15" customHeight="1" x14ac:dyDescent="0.15">
      <c r="L7028" s="244" t="str">
        <f t="shared" si="990"/>
        <v/>
      </c>
      <c r="M7028" s="245" t="str">
        <f t="shared" si="991"/>
        <v/>
      </c>
      <c r="N7028" s="244" t="str">
        <f t="shared" si="992"/>
        <v/>
      </c>
      <c r="O7028" s="244" t="str">
        <f t="shared" si="993"/>
        <v/>
      </c>
      <c r="P7028">
        <f>IF($I7028&lt;&gt;"",$I7028,IF($E7028="SGD",1,IF($E7028="USD",Settings!$B$22,IF($E7028="HKD",Settings!$B$23,1))))</f>
        <v>1</v>
      </c>
      <c r="Q7028">
        <f t="shared" si="994"/>
        <v>0</v>
      </c>
      <c r="R7028">
        <f t="shared" si="995"/>
        <v>0</v>
      </c>
      <c r="S7028" t="str">
        <f t="shared" si="987"/>
        <v/>
      </c>
      <c r="T7028" t="str">
        <f t="shared" si="988"/>
        <v/>
      </c>
      <c r="U7028" t="str">
        <f t="shared" si="989"/>
        <v/>
      </c>
    </row>
    <row r="7029" spans="12:21" ht="15" customHeight="1" x14ac:dyDescent="0.15">
      <c r="L7029" s="244" t="str">
        <f t="shared" si="990"/>
        <v/>
      </c>
      <c r="M7029" s="245" t="str">
        <f t="shared" si="991"/>
        <v/>
      </c>
      <c r="N7029" s="244" t="str">
        <f t="shared" si="992"/>
        <v/>
      </c>
      <c r="O7029" s="244" t="str">
        <f t="shared" si="993"/>
        <v/>
      </c>
      <c r="P7029">
        <f>IF($I7029&lt;&gt;"",$I7029,IF($E7029="SGD",1,IF($E7029="USD",Settings!$B$22,IF($E7029="HKD",Settings!$B$23,1))))</f>
        <v>1</v>
      </c>
      <c r="Q7029">
        <f t="shared" si="994"/>
        <v>0</v>
      </c>
      <c r="R7029">
        <f t="shared" si="995"/>
        <v>0</v>
      </c>
      <c r="S7029" t="str">
        <f t="shared" si="987"/>
        <v/>
      </c>
      <c r="T7029" t="str">
        <f t="shared" si="988"/>
        <v/>
      </c>
      <c r="U7029" t="str">
        <f t="shared" si="989"/>
        <v/>
      </c>
    </row>
    <row r="7030" spans="12:21" ht="15" customHeight="1" x14ac:dyDescent="0.15">
      <c r="L7030" s="244" t="str">
        <f t="shared" si="990"/>
        <v/>
      </c>
      <c r="M7030" s="245" t="str">
        <f t="shared" si="991"/>
        <v/>
      </c>
      <c r="N7030" s="244" t="str">
        <f t="shared" si="992"/>
        <v/>
      </c>
      <c r="O7030" s="244" t="str">
        <f t="shared" si="993"/>
        <v/>
      </c>
      <c r="P7030">
        <f>IF($I7030&lt;&gt;"",$I7030,IF($E7030="SGD",1,IF($E7030="USD",Settings!$B$22,IF($E7030="HKD",Settings!$B$23,1))))</f>
        <v>1</v>
      </c>
      <c r="Q7030">
        <f t="shared" si="994"/>
        <v>0</v>
      </c>
      <c r="R7030">
        <f t="shared" si="995"/>
        <v>0</v>
      </c>
      <c r="S7030" t="str">
        <f t="shared" si="987"/>
        <v/>
      </c>
      <c r="T7030" t="str">
        <f t="shared" si="988"/>
        <v/>
      </c>
      <c r="U7030" t="str">
        <f t="shared" si="989"/>
        <v/>
      </c>
    </row>
    <row r="7031" spans="12:21" ht="15" customHeight="1" x14ac:dyDescent="0.15">
      <c r="L7031" s="244" t="str">
        <f t="shared" si="990"/>
        <v/>
      </c>
      <c r="M7031" s="245" t="str">
        <f t="shared" si="991"/>
        <v/>
      </c>
      <c r="N7031" s="244" t="str">
        <f t="shared" si="992"/>
        <v/>
      </c>
      <c r="O7031" s="244" t="str">
        <f t="shared" si="993"/>
        <v/>
      </c>
      <c r="P7031">
        <f>IF($I7031&lt;&gt;"",$I7031,IF($E7031="SGD",1,IF($E7031="USD",Settings!$B$22,IF($E7031="HKD",Settings!$B$23,1))))</f>
        <v>1</v>
      </c>
      <c r="Q7031">
        <f t="shared" si="994"/>
        <v>0</v>
      </c>
      <c r="R7031">
        <f t="shared" si="995"/>
        <v>0</v>
      </c>
      <c r="S7031" t="str">
        <f t="shared" si="987"/>
        <v/>
      </c>
      <c r="T7031" t="str">
        <f t="shared" si="988"/>
        <v/>
      </c>
      <c r="U7031" t="str">
        <f t="shared" si="989"/>
        <v/>
      </c>
    </row>
    <row r="7032" spans="12:21" ht="15" customHeight="1" x14ac:dyDescent="0.15">
      <c r="L7032" s="244" t="str">
        <f t="shared" si="990"/>
        <v/>
      </c>
      <c r="M7032" s="245" t="str">
        <f t="shared" si="991"/>
        <v/>
      </c>
      <c r="N7032" s="244" t="str">
        <f t="shared" si="992"/>
        <v/>
      </c>
      <c r="O7032" s="244" t="str">
        <f t="shared" si="993"/>
        <v/>
      </c>
      <c r="P7032">
        <f>IF($I7032&lt;&gt;"",$I7032,IF($E7032="SGD",1,IF($E7032="USD",Settings!$B$22,IF($E7032="HKD",Settings!$B$23,1))))</f>
        <v>1</v>
      </c>
      <c r="Q7032">
        <f t="shared" si="994"/>
        <v>0</v>
      </c>
      <c r="R7032">
        <f t="shared" si="995"/>
        <v>0</v>
      </c>
      <c r="S7032" t="str">
        <f t="shared" si="987"/>
        <v/>
      </c>
      <c r="T7032" t="str">
        <f t="shared" si="988"/>
        <v/>
      </c>
      <c r="U7032" t="str">
        <f t="shared" si="989"/>
        <v/>
      </c>
    </row>
    <row r="7033" spans="12:21" ht="15" customHeight="1" x14ac:dyDescent="0.15">
      <c r="L7033" s="244" t="str">
        <f t="shared" si="990"/>
        <v/>
      </c>
      <c r="M7033" s="245" t="str">
        <f t="shared" si="991"/>
        <v/>
      </c>
      <c r="N7033" s="244" t="str">
        <f t="shared" si="992"/>
        <v/>
      </c>
      <c r="O7033" s="244" t="str">
        <f t="shared" si="993"/>
        <v/>
      </c>
      <c r="P7033">
        <f>IF($I7033&lt;&gt;"",$I7033,IF($E7033="SGD",1,IF($E7033="USD",Settings!$B$22,IF($E7033="HKD",Settings!$B$23,1))))</f>
        <v>1</v>
      </c>
      <c r="Q7033">
        <f t="shared" si="994"/>
        <v>0</v>
      </c>
      <c r="R7033">
        <f t="shared" si="995"/>
        <v>0</v>
      </c>
      <c r="S7033" t="str">
        <f t="shared" si="987"/>
        <v/>
      </c>
      <c r="T7033" t="str">
        <f t="shared" si="988"/>
        <v/>
      </c>
      <c r="U7033" t="str">
        <f t="shared" si="989"/>
        <v/>
      </c>
    </row>
    <row r="7034" spans="12:21" ht="15" customHeight="1" x14ac:dyDescent="0.15">
      <c r="L7034" s="244" t="str">
        <f t="shared" si="990"/>
        <v/>
      </c>
      <c r="M7034" s="245" t="str">
        <f t="shared" si="991"/>
        <v/>
      </c>
      <c r="N7034" s="244" t="str">
        <f t="shared" si="992"/>
        <v/>
      </c>
      <c r="O7034" s="244" t="str">
        <f t="shared" si="993"/>
        <v/>
      </c>
      <c r="P7034">
        <f>IF($I7034&lt;&gt;"",$I7034,IF($E7034="SGD",1,IF($E7034="USD",Settings!$B$22,IF($E7034="HKD",Settings!$B$23,1))))</f>
        <v>1</v>
      </c>
      <c r="Q7034">
        <f t="shared" si="994"/>
        <v>0</v>
      </c>
      <c r="R7034">
        <f t="shared" si="995"/>
        <v>0</v>
      </c>
      <c r="S7034" t="str">
        <f t="shared" si="987"/>
        <v/>
      </c>
      <c r="T7034" t="str">
        <f t="shared" si="988"/>
        <v/>
      </c>
      <c r="U7034" t="str">
        <f t="shared" si="989"/>
        <v/>
      </c>
    </row>
    <row r="7035" spans="12:21" ht="15" customHeight="1" x14ac:dyDescent="0.15">
      <c r="L7035" s="244" t="str">
        <f t="shared" si="990"/>
        <v/>
      </c>
      <c r="M7035" s="245" t="str">
        <f t="shared" si="991"/>
        <v/>
      </c>
      <c r="N7035" s="244" t="str">
        <f t="shared" si="992"/>
        <v/>
      </c>
      <c r="O7035" s="244" t="str">
        <f t="shared" si="993"/>
        <v/>
      </c>
      <c r="P7035">
        <f>IF($I7035&lt;&gt;"",$I7035,IF($E7035="SGD",1,IF($E7035="USD",Settings!$B$22,IF($E7035="HKD",Settings!$B$23,1))))</f>
        <v>1</v>
      </c>
      <c r="Q7035">
        <f t="shared" si="994"/>
        <v>0</v>
      </c>
      <c r="R7035">
        <f t="shared" si="995"/>
        <v>0</v>
      </c>
      <c r="S7035" t="str">
        <f t="shared" si="987"/>
        <v/>
      </c>
      <c r="T7035" t="str">
        <f t="shared" si="988"/>
        <v/>
      </c>
      <c r="U7035" t="str">
        <f t="shared" si="989"/>
        <v/>
      </c>
    </row>
    <row r="7036" spans="12:21" ht="15" customHeight="1" x14ac:dyDescent="0.15">
      <c r="L7036" s="244" t="str">
        <f t="shared" si="990"/>
        <v/>
      </c>
      <c r="M7036" s="245" t="str">
        <f t="shared" si="991"/>
        <v/>
      </c>
      <c r="N7036" s="244" t="str">
        <f t="shared" si="992"/>
        <v/>
      </c>
      <c r="O7036" s="244" t="str">
        <f t="shared" si="993"/>
        <v/>
      </c>
      <c r="P7036">
        <f>IF($I7036&lt;&gt;"",$I7036,IF($E7036="SGD",1,IF($E7036="USD",Settings!$B$22,IF($E7036="HKD",Settings!$B$23,1))))</f>
        <v>1</v>
      </c>
      <c r="Q7036">
        <f t="shared" si="994"/>
        <v>0</v>
      </c>
      <c r="R7036">
        <f t="shared" si="995"/>
        <v>0</v>
      </c>
      <c r="S7036" t="str">
        <f t="shared" si="987"/>
        <v/>
      </c>
      <c r="T7036" t="str">
        <f t="shared" si="988"/>
        <v/>
      </c>
      <c r="U7036" t="str">
        <f t="shared" si="989"/>
        <v/>
      </c>
    </row>
    <row r="7037" spans="12:21" ht="15" customHeight="1" x14ac:dyDescent="0.15">
      <c r="L7037" s="244" t="str">
        <f t="shared" si="990"/>
        <v/>
      </c>
      <c r="M7037" s="245" t="str">
        <f t="shared" si="991"/>
        <v/>
      </c>
      <c r="N7037" s="244" t="str">
        <f t="shared" si="992"/>
        <v/>
      </c>
      <c r="O7037" s="244" t="str">
        <f t="shared" si="993"/>
        <v/>
      </c>
      <c r="P7037">
        <f>IF($I7037&lt;&gt;"",$I7037,IF($E7037="SGD",1,IF($E7037="USD",Settings!$B$22,IF($E7037="HKD",Settings!$B$23,1))))</f>
        <v>1</v>
      </c>
      <c r="Q7037">
        <f t="shared" si="994"/>
        <v>0</v>
      </c>
      <c r="R7037">
        <f t="shared" si="995"/>
        <v>0</v>
      </c>
      <c r="S7037" t="str">
        <f t="shared" si="987"/>
        <v/>
      </c>
      <c r="T7037" t="str">
        <f t="shared" si="988"/>
        <v/>
      </c>
      <c r="U7037" t="str">
        <f t="shared" si="989"/>
        <v/>
      </c>
    </row>
    <row r="7038" spans="12:21" ht="15" customHeight="1" x14ac:dyDescent="0.15">
      <c r="L7038" s="244" t="str">
        <f t="shared" si="990"/>
        <v/>
      </c>
      <c r="M7038" s="245" t="str">
        <f t="shared" si="991"/>
        <v/>
      </c>
      <c r="N7038" s="244" t="str">
        <f t="shared" si="992"/>
        <v/>
      </c>
      <c r="O7038" s="244" t="str">
        <f t="shared" si="993"/>
        <v/>
      </c>
      <c r="P7038">
        <f>IF($I7038&lt;&gt;"",$I7038,IF($E7038="SGD",1,IF($E7038="USD",Settings!$B$22,IF($E7038="HKD",Settings!$B$23,1))))</f>
        <v>1</v>
      </c>
      <c r="Q7038">
        <f t="shared" si="994"/>
        <v>0</v>
      </c>
      <c r="R7038">
        <f t="shared" si="995"/>
        <v>0</v>
      </c>
      <c r="S7038" t="str">
        <f t="shared" si="987"/>
        <v/>
      </c>
      <c r="T7038" t="str">
        <f t="shared" si="988"/>
        <v/>
      </c>
      <c r="U7038" t="str">
        <f t="shared" si="989"/>
        <v/>
      </c>
    </row>
    <row r="7039" spans="12:21" ht="15" customHeight="1" x14ac:dyDescent="0.15">
      <c r="L7039" s="244" t="str">
        <f t="shared" si="990"/>
        <v/>
      </c>
      <c r="M7039" s="245" t="str">
        <f t="shared" si="991"/>
        <v/>
      </c>
      <c r="N7039" s="244" t="str">
        <f t="shared" si="992"/>
        <v/>
      </c>
      <c r="O7039" s="244" t="str">
        <f t="shared" si="993"/>
        <v/>
      </c>
      <c r="P7039">
        <f>IF($I7039&lt;&gt;"",$I7039,IF($E7039="SGD",1,IF($E7039="USD",Settings!$B$22,IF($E7039="HKD",Settings!$B$23,1))))</f>
        <v>1</v>
      </c>
      <c r="Q7039">
        <f t="shared" si="994"/>
        <v>0</v>
      </c>
      <c r="R7039">
        <f t="shared" si="995"/>
        <v>0</v>
      </c>
      <c r="S7039" t="str">
        <f t="shared" si="987"/>
        <v/>
      </c>
      <c r="T7039" t="str">
        <f t="shared" si="988"/>
        <v/>
      </c>
      <c r="U7039" t="str">
        <f t="shared" si="989"/>
        <v/>
      </c>
    </row>
    <row r="7040" spans="12:21" ht="15" customHeight="1" x14ac:dyDescent="0.15">
      <c r="L7040" s="244" t="str">
        <f t="shared" si="990"/>
        <v/>
      </c>
      <c r="M7040" s="245" t="str">
        <f t="shared" si="991"/>
        <v/>
      </c>
      <c r="N7040" s="244" t="str">
        <f t="shared" si="992"/>
        <v/>
      </c>
      <c r="O7040" s="244" t="str">
        <f t="shared" si="993"/>
        <v/>
      </c>
      <c r="P7040">
        <f>IF($I7040&lt;&gt;"",$I7040,IF($E7040="SGD",1,IF($E7040="USD",Settings!$B$22,IF($E7040="HKD",Settings!$B$23,1))))</f>
        <v>1</v>
      </c>
      <c r="Q7040">
        <f t="shared" si="994"/>
        <v>0</v>
      </c>
      <c r="R7040">
        <f t="shared" si="995"/>
        <v>0</v>
      </c>
      <c r="S7040" t="str">
        <f t="shared" si="987"/>
        <v/>
      </c>
      <c r="T7040" t="str">
        <f t="shared" si="988"/>
        <v/>
      </c>
      <c r="U7040" t="str">
        <f t="shared" si="989"/>
        <v/>
      </c>
    </row>
    <row r="7041" spans="12:21" ht="15" customHeight="1" x14ac:dyDescent="0.15">
      <c r="L7041" s="244" t="str">
        <f t="shared" si="990"/>
        <v/>
      </c>
      <c r="M7041" s="245" t="str">
        <f t="shared" si="991"/>
        <v/>
      </c>
      <c r="N7041" s="244" t="str">
        <f t="shared" si="992"/>
        <v/>
      </c>
      <c r="O7041" s="244" t="str">
        <f t="shared" si="993"/>
        <v/>
      </c>
      <c r="P7041">
        <f>IF($I7041&lt;&gt;"",$I7041,IF($E7041="SGD",1,IF($E7041="USD",Settings!$B$22,IF($E7041="HKD",Settings!$B$23,1))))</f>
        <v>1</v>
      </c>
      <c r="Q7041">
        <f t="shared" si="994"/>
        <v>0</v>
      </c>
      <c r="R7041">
        <f t="shared" si="995"/>
        <v>0</v>
      </c>
      <c r="S7041" t="str">
        <f t="shared" si="987"/>
        <v/>
      </c>
      <c r="T7041" t="str">
        <f t="shared" si="988"/>
        <v/>
      </c>
      <c r="U7041" t="str">
        <f t="shared" si="989"/>
        <v/>
      </c>
    </row>
    <row r="7042" spans="12:21" ht="15" customHeight="1" x14ac:dyDescent="0.15">
      <c r="L7042" s="244" t="str">
        <f t="shared" si="990"/>
        <v/>
      </c>
      <c r="M7042" s="245" t="str">
        <f t="shared" si="991"/>
        <v/>
      </c>
      <c r="N7042" s="244" t="str">
        <f t="shared" si="992"/>
        <v/>
      </c>
      <c r="O7042" s="244" t="str">
        <f t="shared" si="993"/>
        <v/>
      </c>
      <c r="P7042">
        <f>IF($I7042&lt;&gt;"",$I7042,IF($E7042="SGD",1,IF($E7042="USD",Settings!$B$22,IF($E7042="HKD",Settings!$B$23,1))))</f>
        <v>1</v>
      </c>
      <c r="Q7042">
        <f t="shared" si="994"/>
        <v>0</v>
      </c>
      <c r="R7042">
        <f t="shared" si="995"/>
        <v>0</v>
      </c>
      <c r="S7042" t="str">
        <f t="shared" ref="S7042:S7105" si="996">IF(L7042="","",SUMIFS($M:$M,$L:$L,L7042,$T:$T,"&lt;="&amp;T7042))</f>
        <v/>
      </c>
      <c r="T7042" t="str">
        <f t="shared" ref="T7042:T7105" si="997">IF(L7042="","",INT(G7042)*100000+ROW())</f>
        <v/>
      </c>
      <c r="U7042" t="str">
        <f t="shared" ref="U7042:U7105" si="998">IF(L7042="","",IF(AND(COUNTIFS($L:$L,L7042,$S:$S,"&gt;-0.000001",$S:$S,"&lt;0.000001",$T:$T,"&gt;"&amp;T7042)=0,ABS(S7042)&gt;0.000001),1,0))</f>
        <v/>
      </c>
    </row>
    <row r="7043" spans="12:21" ht="15" customHeight="1" x14ac:dyDescent="0.15">
      <c r="L7043" s="244" t="str">
        <f t="shared" si="990"/>
        <v/>
      </c>
      <c r="M7043" s="245" t="str">
        <f t="shared" si="991"/>
        <v/>
      </c>
      <c r="N7043" s="244" t="str">
        <f t="shared" si="992"/>
        <v/>
      </c>
      <c r="O7043" s="244" t="str">
        <f t="shared" si="993"/>
        <v/>
      </c>
      <c r="P7043">
        <f>IF($I7043&lt;&gt;"",$I7043,IF($E7043="SGD",1,IF($E7043="USD",Settings!$B$22,IF($E7043="HKD",Settings!$B$23,1))))</f>
        <v>1</v>
      </c>
      <c r="Q7043">
        <f t="shared" si="994"/>
        <v>0</v>
      </c>
      <c r="R7043">
        <f t="shared" si="995"/>
        <v>0</v>
      </c>
      <c r="S7043" t="str">
        <f t="shared" si="996"/>
        <v/>
      </c>
      <c r="T7043" t="str">
        <f t="shared" si="997"/>
        <v/>
      </c>
      <c r="U7043" t="str">
        <f t="shared" si="998"/>
        <v/>
      </c>
    </row>
    <row r="7044" spans="12:21" ht="15" customHeight="1" x14ac:dyDescent="0.15">
      <c r="L7044" s="244" t="str">
        <f t="shared" si="990"/>
        <v/>
      </c>
      <c r="M7044" s="245" t="str">
        <f t="shared" si="991"/>
        <v/>
      </c>
      <c r="N7044" s="244" t="str">
        <f t="shared" si="992"/>
        <v/>
      </c>
      <c r="O7044" s="244" t="str">
        <f t="shared" si="993"/>
        <v/>
      </c>
      <c r="P7044">
        <f>IF($I7044&lt;&gt;"",$I7044,IF($E7044="SGD",1,IF($E7044="USD",Settings!$B$22,IF($E7044="HKD",Settings!$B$23,1))))</f>
        <v>1</v>
      </c>
      <c r="Q7044">
        <f t="shared" si="994"/>
        <v>0</v>
      </c>
      <c r="R7044">
        <f t="shared" si="995"/>
        <v>0</v>
      </c>
      <c r="S7044" t="str">
        <f t="shared" si="996"/>
        <v/>
      </c>
      <c r="T7044" t="str">
        <f t="shared" si="997"/>
        <v/>
      </c>
      <c r="U7044" t="str">
        <f t="shared" si="998"/>
        <v/>
      </c>
    </row>
    <row r="7045" spans="12:21" ht="15" customHeight="1" x14ac:dyDescent="0.15">
      <c r="L7045" s="244" t="str">
        <f t="shared" si="990"/>
        <v/>
      </c>
      <c r="M7045" s="245" t="str">
        <f t="shared" si="991"/>
        <v/>
      </c>
      <c r="N7045" s="244" t="str">
        <f t="shared" si="992"/>
        <v/>
      </c>
      <c r="O7045" s="244" t="str">
        <f t="shared" si="993"/>
        <v/>
      </c>
      <c r="P7045">
        <f>IF($I7045&lt;&gt;"",$I7045,IF($E7045="SGD",1,IF($E7045="USD",Settings!$B$22,IF($E7045="HKD",Settings!$B$23,1))))</f>
        <v>1</v>
      </c>
      <c r="Q7045">
        <f t="shared" si="994"/>
        <v>0</v>
      </c>
      <c r="R7045">
        <f t="shared" si="995"/>
        <v>0</v>
      </c>
      <c r="S7045" t="str">
        <f t="shared" si="996"/>
        <v/>
      </c>
      <c r="T7045" t="str">
        <f t="shared" si="997"/>
        <v/>
      </c>
      <c r="U7045" t="str">
        <f t="shared" si="998"/>
        <v/>
      </c>
    </row>
    <row r="7046" spans="12:21" ht="15" customHeight="1" x14ac:dyDescent="0.15">
      <c r="L7046" s="244" t="str">
        <f t="shared" si="990"/>
        <v/>
      </c>
      <c r="M7046" s="245" t="str">
        <f t="shared" si="991"/>
        <v/>
      </c>
      <c r="N7046" s="244" t="str">
        <f t="shared" si="992"/>
        <v/>
      </c>
      <c r="O7046" s="244" t="str">
        <f t="shared" si="993"/>
        <v/>
      </c>
      <c r="P7046">
        <f>IF($I7046&lt;&gt;"",$I7046,IF($E7046="SGD",1,IF($E7046="USD",Settings!$B$22,IF($E7046="HKD",Settings!$B$23,1))))</f>
        <v>1</v>
      </c>
      <c r="Q7046">
        <f t="shared" si="994"/>
        <v>0</v>
      </c>
      <c r="R7046">
        <f t="shared" si="995"/>
        <v>0</v>
      </c>
      <c r="S7046" t="str">
        <f t="shared" si="996"/>
        <v/>
      </c>
      <c r="T7046" t="str">
        <f t="shared" si="997"/>
        <v/>
      </c>
      <c r="U7046" t="str">
        <f t="shared" si="998"/>
        <v/>
      </c>
    </row>
    <row r="7047" spans="12:21" ht="15" customHeight="1" x14ac:dyDescent="0.15">
      <c r="L7047" s="244" t="str">
        <f t="shared" si="990"/>
        <v/>
      </c>
      <c r="M7047" s="245" t="str">
        <f t="shared" si="991"/>
        <v/>
      </c>
      <c r="N7047" s="244" t="str">
        <f t="shared" si="992"/>
        <v/>
      </c>
      <c r="O7047" s="244" t="str">
        <f t="shared" si="993"/>
        <v/>
      </c>
      <c r="P7047">
        <f>IF($I7047&lt;&gt;"",$I7047,IF($E7047="SGD",1,IF($E7047="USD",Settings!$B$22,IF($E7047="HKD",Settings!$B$23,1))))</f>
        <v>1</v>
      </c>
      <c r="Q7047">
        <f t="shared" si="994"/>
        <v>0</v>
      </c>
      <c r="R7047">
        <f t="shared" si="995"/>
        <v>0</v>
      </c>
      <c r="S7047" t="str">
        <f t="shared" si="996"/>
        <v/>
      </c>
      <c r="T7047" t="str">
        <f t="shared" si="997"/>
        <v/>
      </c>
      <c r="U7047" t="str">
        <f t="shared" si="998"/>
        <v/>
      </c>
    </row>
    <row r="7048" spans="12:21" ht="15" customHeight="1" x14ac:dyDescent="0.15">
      <c r="L7048" s="244" t="str">
        <f t="shared" si="990"/>
        <v/>
      </c>
      <c r="M7048" s="245" t="str">
        <f t="shared" si="991"/>
        <v/>
      </c>
      <c r="N7048" s="244" t="str">
        <f t="shared" si="992"/>
        <v/>
      </c>
      <c r="O7048" s="244" t="str">
        <f t="shared" si="993"/>
        <v/>
      </c>
      <c r="P7048">
        <f>IF($I7048&lt;&gt;"",$I7048,IF($E7048="SGD",1,IF($E7048="USD",Settings!$B$22,IF($E7048="HKD",Settings!$B$23,1))))</f>
        <v>1</v>
      </c>
      <c r="Q7048">
        <f t="shared" si="994"/>
        <v>0</v>
      </c>
      <c r="R7048">
        <f t="shared" si="995"/>
        <v>0</v>
      </c>
      <c r="S7048" t="str">
        <f t="shared" si="996"/>
        <v/>
      </c>
      <c r="T7048" t="str">
        <f t="shared" si="997"/>
        <v/>
      </c>
      <c r="U7048" t="str">
        <f t="shared" si="998"/>
        <v/>
      </c>
    </row>
    <row r="7049" spans="12:21" ht="15" customHeight="1" x14ac:dyDescent="0.15">
      <c r="L7049" s="244" t="str">
        <f t="shared" si="990"/>
        <v/>
      </c>
      <c r="M7049" s="245" t="str">
        <f t="shared" si="991"/>
        <v/>
      </c>
      <c r="N7049" s="244" t="str">
        <f t="shared" si="992"/>
        <v/>
      </c>
      <c r="O7049" s="244" t="str">
        <f t="shared" si="993"/>
        <v/>
      </c>
      <c r="P7049">
        <f>IF($I7049&lt;&gt;"",$I7049,IF($E7049="SGD",1,IF($E7049="USD",Settings!$B$22,IF($E7049="HKD",Settings!$B$23,1))))</f>
        <v>1</v>
      </c>
      <c r="Q7049">
        <f t="shared" si="994"/>
        <v>0</v>
      </c>
      <c r="R7049">
        <f t="shared" si="995"/>
        <v>0</v>
      </c>
      <c r="S7049" t="str">
        <f t="shared" si="996"/>
        <v/>
      </c>
      <c r="T7049" t="str">
        <f t="shared" si="997"/>
        <v/>
      </c>
      <c r="U7049" t="str">
        <f t="shared" si="998"/>
        <v/>
      </c>
    </row>
    <row r="7050" spans="12:21" ht="15" customHeight="1" x14ac:dyDescent="0.15">
      <c r="L7050" s="244" t="str">
        <f t="shared" si="990"/>
        <v/>
      </c>
      <c r="M7050" s="245" t="str">
        <f t="shared" si="991"/>
        <v/>
      </c>
      <c r="N7050" s="244" t="str">
        <f t="shared" si="992"/>
        <v/>
      </c>
      <c r="O7050" s="244" t="str">
        <f t="shared" si="993"/>
        <v/>
      </c>
      <c r="P7050">
        <f>IF($I7050&lt;&gt;"",$I7050,IF($E7050="SGD",1,IF($E7050="USD",Settings!$B$22,IF($E7050="HKD",Settings!$B$23,1))))</f>
        <v>1</v>
      </c>
      <c r="Q7050">
        <f t="shared" si="994"/>
        <v>0</v>
      </c>
      <c r="R7050">
        <f t="shared" si="995"/>
        <v>0</v>
      </c>
      <c r="S7050" t="str">
        <f t="shared" si="996"/>
        <v/>
      </c>
      <c r="T7050" t="str">
        <f t="shared" si="997"/>
        <v/>
      </c>
      <c r="U7050" t="str">
        <f t="shared" si="998"/>
        <v/>
      </c>
    </row>
    <row r="7051" spans="12:21" ht="15" customHeight="1" x14ac:dyDescent="0.15">
      <c r="L7051" s="244" t="str">
        <f t="shared" si="990"/>
        <v/>
      </c>
      <c r="M7051" s="245" t="str">
        <f t="shared" si="991"/>
        <v/>
      </c>
      <c r="N7051" s="244" t="str">
        <f t="shared" si="992"/>
        <v/>
      </c>
      <c r="O7051" s="244" t="str">
        <f t="shared" si="993"/>
        <v/>
      </c>
      <c r="P7051">
        <f>IF($I7051&lt;&gt;"",$I7051,IF($E7051="SGD",1,IF($E7051="USD",Settings!$B$22,IF($E7051="HKD",Settings!$B$23,1))))</f>
        <v>1</v>
      </c>
      <c r="Q7051">
        <f t="shared" si="994"/>
        <v>0</v>
      </c>
      <c r="R7051">
        <f t="shared" si="995"/>
        <v>0</v>
      </c>
      <c r="S7051" t="str">
        <f t="shared" si="996"/>
        <v/>
      </c>
      <c r="T7051" t="str">
        <f t="shared" si="997"/>
        <v/>
      </c>
      <c r="U7051" t="str">
        <f t="shared" si="998"/>
        <v/>
      </c>
    </row>
    <row r="7052" spans="12:21" ht="15" customHeight="1" x14ac:dyDescent="0.15">
      <c r="L7052" s="244" t="str">
        <f t="shared" si="990"/>
        <v/>
      </c>
      <c r="M7052" s="245" t="str">
        <f t="shared" si="991"/>
        <v/>
      </c>
      <c r="N7052" s="244" t="str">
        <f t="shared" si="992"/>
        <v/>
      </c>
      <c r="O7052" s="244" t="str">
        <f t="shared" si="993"/>
        <v/>
      </c>
      <c r="P7052">
        <f>IF($I7052&lt;&gt;"",$I7052,IF($E7052="SGD",1,IF($E7052="USD",Settings!$B$22,IF($E7052="HKD",Settings!$B$23,1))))</f>
        <v>1</v>
      </c>
      <c r="Q7052">
        <f t="shared" si="994"/>
        <v>0</v>
      </c>
      <c r="R7052">
        <f t="shared" si="995"/>
        <v>0</v>
      </c>
      <c r="S7052" t="str">
        <f t="shared" si="996"/>
        <v/>
      </c>
      <c r="T7052" t="str">
        <f t="shared" si="997"/>
        <v/>
      </c>
      <c r="U7052" t="str">
        <f t="shared" si="998"/>
        <v/>
      </c>
    </row>
    <row r="7053" spans="12:21" ht="15" customHeight="1" x14ac:dyDescent="0.15">
      <c r="L7053" s="244" t="str">
        <f t="shared" si="990"/>
        <v/>
      </c>
      <c r="M7053" s="245" t="str">
        <f t="shared" si="991"/>
        <v/>
      </c>
      <c r="N7053" s="244" t="str">
        <f t="shared" si="992"/>
        <v/>
      </c>
      <c r="O7053" s="244" t="str">
        <f t="shared" si="993"/>
        <v/>
      </c>
      <c r="P7053">
        <f>IF($I7053&lt;&gt;"",$I7053,IF($E7053="SGD",1,IF($E7053="USD",Settings!$B$22,IF($E7053="HKD",Settings!$B$23,1))))</f>
        <v>1</v>
      </c>
      <c r="Q7053">
        <f t="shared" si="994"/>
        <v>0</v>
      </c>
      <c r="R7053">
        <f t="shared" si="995"/>
        <v>0</v>
      </c>
      <c r="S7053" t="str">
        <f t="shared" si="996"/>
        <v/>
      </c>
      <c r="T7053" t="str">
        <f t="shared" si="997"/>
        <v/>
      </c>
      <c r="U7053" t="str">
        <f t="shared" si="998"/>
        <v/>
      </c>
    </row>
    <row r="7054" spans="12:21" ht="15" customHeight="1" x14ac:dyDescent="0.15">
      <c r="L7054" s="244" t="str">
        <f t="shared" si="990"/>
        <v/>
      </c>
      <c r="M7054" s="245" t="str">
        <f t="shared" si="991"/>
        <v/>
      </c>
      <c r="N7054" s="244" t="str">
        <f t="shared" si="992"/>
        <v/>
      </c>
      <c r="O7054" s="244" t="str">
        <f t="shared" si="993"/>
        <v/>
      </c>
      <c r="P7054">
        <f>IF($I7054&lt;&gt;"",$I7054,IF($E7054="SGD",1,IF($E7054="USD",Settings!$B$22,IF($E7054="HKD",Settings!$B$23,1))))</f>
        <v>1</v>
      </c>
      <c r="Q7054">
        <f t="shared" si="994"/>
        <v>0</v>
      </c>
      <c r="R7054">
        <f t="shared" si="995"/>
        <v>0</v>
      </c>
      <c r="S7054" t="str">
        <f t="shared" si="996"/>
        <v/>
      </c>
      <c r="T7054" t="str">
        <f t="shared" si="997"/>
        <v/>
      </c>
      <c r="U7054" t="str">
        <f t="shared" si="998"/>
        <v/>
      </c>
    </row>
    <row r="7055" spans="12:21" ht="15" customHeight="1" x14ac:dyDescent="0.15">
      <c r="L7055" s="244" t="str">
        <f t="shared" si="990"/>
        <v/>
      </c>
      <c r="M7055" s="245" t="str">
        <f t="shared" si="991"/>
        <v/>
      </c>
      <c r="N7055" s="244" t="str">
        <f t="shared" si="992"/>
        <v/>
      </c>
      <c r="O7055" s="244" t="str">
        <f t="shared" si="993"/>
        <v/>
      </c>
      <c r="P7055">
        <f>IF($I7055&lt;&gt;"",$I7055,IF($E7055="SGD",1,IF($E7055="USD",Settings!$B$22,IF($E7055="HKD",Settings!$B$23,1))))</f>
        <v>1</v>
      </c>
      <c r="Q7055">
        <f t="shared" si="994"/>
        <v>0</v>
      </c>
      <c r="R7055">
        <f t="shared" si="995"/>
        <v>0</v>
      </c>
      <c r="S7055" t="str">
        <f t="shared" si="996"/>
        <v/>
      </c>
      <c r="T7055" t="str">
        <f t="shared" si="997"/>
        <v/>
      </c>
      <c r="U7055" t="str">
        <f t="shared" si="998"/>
        <v/>
      </c>
    </row>
    <row r="7056" spans="12:21" ht="15" customHeight="1" x14ac:dyDescent="0.15">
      <c r="L7056" s="244" t="str">
        <f t="shared" si="990"/>
        <v/>
      </c>
      <c r="M7056" s="245" t="str">
        <f t="shared" si="991"/>
        <v/>
      </c>
      <c r="N7056" s="244" t="str">
        <f t="shared" si="992"/>
        <v/>
      </c>
      <c r="O7056" s="244" t="str">
        <f t="shared" si="993"/>
        <v/>
      </c>
      <c r="P7056">
        <f>IF($I7056&lt;&gt;"",$I7056,IF($E7056="SGD",1,IF($E7056="USD",Settings!$B$22,IF($E7056="HKD",Settings!$B$23,1))))</f>
        <v>1</v>
      </c>
      <c r="Q7056">
        <f t="shared" si="994"/>
        <v>0</v>
      </c>
      <c r="R7056">
        <f t="shared" si="995"/>
        <v>0</v>
      </c>
      <c r="S7056" t="str">
        <f t="shared" si="996"/>
        <v/>
      </c>
      <c r="T7056" t="str">
        <f t="shared" si="997"/>
        <v/>
      </c>
      <c r="U7056" t="str">
        <f t="shared" si="998"/>
        <v/>
      </c>
    </row>
    <row r="7057" spans="12:21" ht="15" customHeight="1" x14ac:dyDescent="0.15">
      <c r="L7057" s="244" t="str">
        <f t="shared" si="990"/>
        <v/>
      </c>
      <c r="M7057" s="245" t="str">
        <f t="shared" si="991"/>
        <v/>
      </c>
      <c r="N7057" s="244" t="str">
        <f t="shared" si="992"/>
        <v/>
      </c>
      <c r="O7057" s="244" t="str">
        <f t="shared" si="993"/>
        <v/>
      </c>
      <c r="P7057">
        <f>IF($I7057&lt;&gt;"",$I7057,IF($E7057="SGD",1,IF($E7057="USD",Settings!$B$22,IF($E7057="HKD",Settings!$B$23,1))))</f>
        <v>1</v>
      </c>
      <c r="Q7057">
        <f t="shared" si="994"/>
        <v>0</v>
      </c>
      <c r="R7057">
        <f t="shared" si="995"/>
        <v>0</v>
      </c>
      <c r="S7057" t="str">
        <f t="shared" si="996"/>
        <v/>
      </c>
      <c r="T7057" t="str">
        <f t="shared" si="997"/>
        <v/>
      </c>
      <c r="U7057" t="str">
        <f t="shared" si="998"/>
        <v/>
      </c>
    </row>
    <row r="7058" spans="12:21" ht="15" customHeight="1" x14ac:dyDescent="0.15">
      <c r="L7058" s="244" t="str">
        <f t="shared" si="990"/>
        <v/>
      </c>
      <c r="M7058" s="245" t="str">
        <f t="shared" si="991"/>
        <v/>
      </c>
      <c r="N7058" s="244" t="str">
        <f t="shared" si="992"/>
        <v/>
      </c>
      <c r="O7058" s="244" t="str">
        <f t="shared" si="993"/>
        <v/>
      </c>
      <c r="P7058">
        <f>IF($I7058&lt;&gt;"",$I7058,IF($E7058="SGD",1,IF($E7058="USD",Settings!$B$22,IF($E7058="HKD",Settings!$B$23,1))))</f>
        <v>1</v>
      </c>
      <c r="Q7058">
        <f t="shared" si="994"/>
        <v>0</v>
      </c>
      <c r="R7058">
        <f t="shared" si="995"/>
        <v>0</v>
      </c>
      <c r="S7058" t="str">
        <f t="shared" si="996"/>
        <v/>
      </c>
      <c r="T7058" t="str">
        <f t="shared" si="997"/>
        <v/>
      </c>
      <c r="U7058" t="str">
        <f t="shared" si="998"/>
        <v/>
      </c>
    </row>
    <row r="7059" spans="12:21" ht="15" customHeight="1" x14ac:dyDescent="0.15">
      <c r="L7059" s="244" t="str">
        <f t="shared" si="990"/>
        <v/>
      </c>
      <c r="M7059" s="245" t="str">
        <f t="shared" si="991"/>
        <v/>
      </c>
      <c r="N7059" s="244" t="str">
        <f t="shared" si="992"/>
        <v/>
      </c>
      <c r="O7059" s="244" t="str">
        <f t="shared" si="993"/>
        <v/>
      </c>
      <c r="P7059">
        <f>IF($I7059&lt;&gt;"",$I7059,IF($E7059="SGD",1,IF($E7059="USD",Settings!$B$22,IF($E7059="HKD",Settings!$B$23,1))))</f>
        <v>1</v>
      </c>
      <c r="Q7059">
        <f t="shared" si="994"/>
        <v>0</v>
      </c>
      <c r="R7059">
        <f t="shared" si="995"/>
        <v>0</v>
      </c>
      <c r="S7059" t="str">
        <f t="shared" si="996"/>
        <v/>
      </c>
      <c r="T7059" t="str">
        <f t="shared" si="997"/>
        <v/>
      </c>
      <c r="U7059" t="str">
        <f t="shared" si="998"/>
        <v/>
      </c>
    </row>
    <row r="7060" spans="12:21" ht="15" customHeight="1" x14ac:dyDescent="0.15">
      <c r="L7060" s="244" t="str">
        <f t="shared" si="990"/>
        <v/>
      </c>
      <c r="M7060" s="245" t="str">
        <f t="shared" si="991"/>
        <v/>
      </c>
      <c r="N7060" s="244" t="str">
        <f t="shared" si="992"/>
        <v/>
      </c>
      <c r="O7060" s="244" t="str">
        <f t="shared" si="993"/>
        <v/>
      </c>
      <c r="P7060">
        <f>IF($I7060&lt;&gt;"",$I7060,IF($E7060="SGD",1,IF($E7060="USD",Settings!$B$22,IF($E7060="HKD",Settings!$B$23,1))))</f>
        <v>1</v>
      </c>
      <c r="Q7060">
        <f t="shared" si="994"/>
        <v>0</v>
      </c>
      <c r="R7060">
        <f t="shared" si="995"/>
        <v>0</v>
      </c>
      <c r="S7060" t="str">
        <f t="shared" si="996"/>
        <v/>
      </c>
      <c r="T7060" t="str">
        <f t="shared" si="997"/>
        <v/>
      </c>
      <c r="U7060" t="str">
        <f t="shared" si="998"/>
        <v/>
      </c>
    </row>
    <row r="7061" spans="12:21" ht="15" customHeight="1" x14ac:dyDescent="0.15">
      <c r="L7061" s="244" t="str">
        <f t="shared" si="990"/>
        <v/>
      </c>
      <c r="M7061" s="245" t="str">
        <f t="shared" si="991"/>
        <v/>
      </c>
      <c r="N7061" s="244" t="str">
        <f t="shared" si="992"/>
        <v/>
      </c>
      <c r="O7061" s="244" t="str">
        <f t="shared" si="993"/>
        <v/>
      </c>
      <c r="P7061">
        <f>IF($I7061&lt;&gt;"",$I7061,IF($E7061="SGD",1,IF($E7061="USD",Settings!$B$22,IF($E7061="HKD",Settings!$B$23,1))))</f>
        <v>1</v>
      </c>
      <c r="Q7061">
        <f t="shared" si="994"/>
        <v>0</v>
      </c>
      <c r="R7061">
        <f t="shared" si="995"/>
        <v>0</v>
      </c>
      <c r="S7061" t="str">
        <f t="shared" si="996"/>
        <v/>
      </c>
      <c r="T7061" t="str">
        <f t="shared" si="997"/>
        <v/>
      </c>
      <c r="U7061" t="str">
        <f t="shared" si="998"/>
        <v/>
      </c>
    </row>
    <row r="7062" spans="12:21" ht="15" customHeight="1" x14ac:dyDescent="0.15">
      <c r="L7062" s="244" t="str">
        <f t="shared" si="990"/>
        <v/>
      </c>
      <c r="M7062" s="245" t="str">
        <f t="shared" si="991"/>
        <v/>
      </c>
      <c r="N7062" s="244" t="str">
        <f t="shared" si="992"/>
        <v/>
      </c>
      <c r="O7062" s="244" t="str">
        <f t="shared" si="993"/>
        <v/>
      </c>
      <c r="P7062">
        <f>IF($I7062&lt;&gt;"",$I7062,IF($E7062="SGD",1,IF($E7062="USD",Settings!$B$22,IF($E7062="HKD",Settings!$B$23,1))))</f>
        <v>1</v>
      </c>
      <c r="Q7062">
        <f t="shared" si="994"/>
        <v>0</v>
      </c>
      <c r="R7062">
        <f t="shared" si="995"/>
        <v>0</v>
      </c>
      <c r="S7062" t="str">
        <f t="shared" si="996"/>
        <v/>
      </c>
      <c r="T7062" t="str">
        <f t="shared" si="997"/>
        <v/>
      </c>
      <c r="U7062" t="str">
        <f t="shared" si="998"/>
        <v/>
      </c>
    </row>
    <row r="7063" spans="12:21" ht="15" customHeight="1" x14ac:dyDescent="0.15">
      <c r="L7063" s="244" t="str">
        <f t="shared" si="990"/>
        <v/>
      </c>
      <c r="M7063" s="245" t="str">
        <f t="shared" si="991"/>
        <v/>
      </c>
      <c r="N7063" s="244" t="str">
        <f t="shared" si="992"/>
        <v/>
      </c>
      <c r="O7063" s="244" t="str">
        <f t="shared" si="993"/>
        <v/>
      </c>
      <c r="P7063">
        <f>IF($I7063&lt;&gt;"",$I7063,IF($E7063="SGD",1,IF($E7063="USD",Settings!$B$22,IF($E7063="HKD",Settings!$B$23,1))))</f>
        <v>1</v>
      </c>
      <c r="Q7063">
        <f t="shared" si="994"/>
        <v>0</v>
      </c>
      <c r="R7063">
        <f t="shared" si="995"/>
        <v>0</v>
      </c>
      <c r="S7063" t="str">
        <f t="shared" si="996"/>
        <v/>
      </c>
      <c r="T7063" t="str">
        <f t="shared" si="997"/>
        <v/>
      </c>
      <c r="U7063" t="str">
        <f t="shared" si="998"/>
        <v/>
      </c>
    </row>
    <row r="7064" spans="12:21" ht="15" customHeight="1" x14ac:dyDescent="0.15">
      <c r="L7064" s="244" t="str">
        <f t="shared" si="990"/>
        <v/>
      </c>
      <c r="M7064" s="245" t="str">
        <f t="shared" si="991"/>
        <v/>
      </c>
      <c r="N7064" s="244" t="str">
        <f t="shared" si="992"/>
        <v/>
      </c>
      <c r="O7064" s="244" t="str">
        <f t="shared" si="993"/>
        <v/>
      </c>
      <c r="P7064">
        <f>IF($I7064&lt;&gt;"",$I7064,IF($E7064="SGD",1,IF($E7064="USD",Settings!$B$22,IF($E7064="HKD",Settings!$B$23,1))))</f>
        <v>1</v>
      </c>
      <c r="Q7064">
        <f t="shared" si="994"/>
        <v>0</v>
      </c>
      <c r="R7064">
        <f t="shared" si="995"/>
        <v>0</v>
      </c>
      <c r="S7064" t="str">
        <f t="shared" si="996"/>
        <v/>
      </c>
      <c r="T7064" t="str">
        <f t="shared" si="997"/>
        <v/>
      </c>
      <c r="U7064" t="str">
        <f t="shared" si="998"/>
        <v/>
      </c>
    </row>
    <row r="7065" spans="12:21" ht="15" customHeight="1" x14ac:dyDescent="0.15">
      <c r="L7065" s="244" t="str">
        <f t="shared" si="990"/>
        <v/>
      </c>
      <c r="M7065" s="245" t="str">
        <f t="shared" si="991"/>
        <v/>
      </c>
      <c r="N7065" s="244" t="str">
        <f t="shared" si="992"/>
        <v/>
      </c>
      <c r="O7065" s="244" t="str">
        <f t="shared" si="993"/>
        <v/>
      </c>
      <c r="P7065">
        <f>IF($I7065&lt;&gt;"",$I7065,IF($E7065="SGD",1,IF($E7065="USD",Settings!$B$22,IF($E7065="HKD",Settings!$B$23,1))))</f>
        <v>1</v>
      </c>
      <c r="Q7065">
        <f t="shared" si="994"/>
        <v>0</v>
      </c>
      <c r="R7065">
        <f t="shared" si="995"/>
        <v>0</v>
      </c>
      <c r="S7065" t="str">
        <f t="shared" si="996"/>
        <v/>
      </c>
      <c r="T7065" t="str">
        <f t="shared" si="997"/>
        <v/>
      </c>
      <c r="U7065" t="str">
        <f t="shared" si="998"/>
        <v/>
      </c>
    </row>
    <row r="7066" spans="12:21" ht="15" customHeight="1" x14ac:dyDescent="0.15">
      <c r="L7066" s="244" t="str">
        <f t="shared" si="990"/>
        <v/>
      </c>
      <c r="M7066" s="245" t="str">
        <f t="shared" si="991"/>
        <v/>
      </c>
      <c r="N7066" s="244" t="str">
        <f t="shared" si="992"/>
        <v/>
      </c>
      <c r="O7066" s="244" t="str">
        <f t="shared" si="993"/>
        <v/>
      </c>
      <c r="P7066">
        <f>IF($I7066&lt;&gt;"",$I7066,IF($E7066="SGD",1,IF($E7066="USD",Settings!$B$22,IF($E7066="HKD",Settings!$B$23,1))))</f>
        <v>1</v>
      </c>
      <c r="Q7066">
        <f t="shared" si="994"/>
        <v>0</v>
      </c>
      <c r="R7066">
        <f t="shared" si="995"/>
        <v>0</v>
      </c>
      <c r="S7066" t="str">
        <f t="shared" si="996"/>
        <v/>
      </c>
      <c r="T7066" t="str">
        <f t="shared" si="997"/>
        <v/>
      </c>
      <c r="U7066" t="str">
        <f t="shared" si="998"/>
        <v/>
      </c>
    </row>
    <row r="7067" spans="12:21" ht="15" customHeight="1" x14ac:dyDescent="0.15">
      <c r="L7067" s="244" t="str">
        <f t="shared" si="990"/>
        <v/>
      </c>
      <c r="M7067" s="245" t="str">
        <f t="shared" si="991"/>
        <v/>
      </c>
      <c r="N7067" s="244" t="str">
        <f t="shared" si="992"/>
        <v/>
      </c>
      <c r="O7067" s="244" t="str">
        <f t="shared" si="993"/>
        <v/>
      </c>
      <c r="P7067">
        <f>IF($I7067&lt;&gt;"",$I7067,IF($E7067="SGD",1,IF($E7067="USD",Settings!$B$22,IF($E7067="HKD",Settings!$B$23,1))))</f>
        <v>1</v>
      </c>
      <c r="Q7067">
        <f t="shared" si="994"/>
        <v>0</v>
      </c>
      <c r="R7067">
        <f t="shared" si="995"/>
        <v>0</v>
      </c>
      <c r="S7067" t="str">
        <f t="shared" si="996"/>
        <v/>
      </c>
      <c r="T7067" t="str">
        <f t="shared" si="997"/>
        <v/>
      </c>
      <c r="U7067" t="str">
        <f t="shared" si="998"/>
        <v/>
      </c>
    </row>
    <row r="7068" spans="12:21" ht="15" customHeight="1" x14ac:dyDescent="0.15">
      <c r="L7068" s="244" t="str">
        <f t="shared" si="990"/>
        <v/>
      </c>
      <c r="M7068" s="245" t="str">
        <f t="shared" si="991"/>
        <v/>
      </c>
      <c r="N7068" s="244" t="str">
        <f t="shared" si="992"/>
        <v/>
      </c>
      <c r="O7068" s="244" t="str">
        <f t="shared" si="993"/>
        <v/>
      </c>
      <c r="P7068">
        <f>IF($I7068&lt;&gt;"",$I7068,IF($E7068="SGD",1,IF($E7068="USD",Settings!$B$22,IF($E7068="HKD",Settings!$B$23,1))))</f>
        <v>1</v>
      </c>
      <c r="Q7068">
        <f t="shared" si="994"/>
        <v>0</v>
      </c>
      <c r="R7068">
        <f t="shared" si="995"/>
        <v>0</v>
      </c>
      <c r="S7068" t="str">
        <f t="shared" si="996"/>
        <v/>
      </c>
      <c r="T7068" t="str">
        <f t="shared" si="997"/>
        <v/>
      </c>
      <c r="U7068" t="str">
        <f t="shared" si="998"/>
        <v/>
      </c>
    </row>
    <row r="7069" spans="12:21" ht="15" customHeight="1" x14ac:dyDescent="0.15">
      <c r="L7069" s="244" t="str">
        <f t="shared" si="990"/>
        <v/>
      </c>
      <c r="M7069" s="245" t="str">
        <f t="shared" si="991"/>
        <v/>
      </c>
      <c r="N7069" s="244" t="str">
        <f t="shared" si="992"/>
        <v/>
      </c>
      <c r="O7069" s="244" t="str">
        <f t="shared" si="993"/>
        <v/>
      </c>
      <c r="P7069">
        <f>IF($I7069&lt;&gt;"",$I7069,IF($E7069="SGD",1,IF($E7069="USD",Settings!$B$22,IF($E7069="HKD",Settings!$B$23,1))))</f>
        <v>1</v>
      </c>
      <c r="Q7069">
        <f t="shared" si="994"/>
        <v>0</v>
      </c>
      <c r="R7069">
        <f t="shared" si="995"/>
        <v>0</v>
      </c>
      <c r="S7069" t="str">
        <f t="shared" si="996"/>
        <v/>
      </c>
      <c r="T7069" t="str">
        <f t="shared" si="997"/>
        <v/>
      </c>
      <c r="U7069" t="str">
        <f t="shared" si="998"/>
        <v/>
      </c>
    </row>
    <row r="7070" spans="12:21" ht="15" customHeight="1" x14ac:dyDescent="0.15">
      <c r="L7070" s="244" t="str">
        <f t="shared" si="990"/>
        <v/>
      </c>
      <c r="M7070" s="245" t="str">
        <f t="shared" si="991"/>
        <v/>
      </c>
      <c r="N7070" s="244" t="str">
        <f t="shared" si="992"/>
        <v/>
      </c>
      <c r="O7070" s="244" t="str">
        <f t="shared" si="993"/>
        <v/>
      </c>
      <c r="P7070">
        <f>IF($I7070&lt;&gt;"",$I7070,IF($E7070="SGD",1,IF($E7070="USD",Settings!$B$22,IF($E7070="HKD",Settings!$B$23,1))))</f>
        <v>1</v>
      </c>
      <c r="Q7070">
        <f t="shared" si="994"/>
        <v>0</v>
      </c>
      <c r="R7070">
        <f t="shared" si="995"/>
        <v>0</v>
      </c>
      <c r="S7070" t="str">
        <f t="shared" si="996"/>
        <v/>
      </c>
      <c r="T7070" t="str">
        <f t="shared" si="997"/>
        <v/>
      </c>
      <c r="U7070" t="str">
        <f t="shared" si="998"/>
        <v/>
      </c>
    </row>
    <row r="7071" spans="12:21" ht="15" customHeight="1" x14ac:dyDescent="0.15">
      <c r="L7071" s="244" t="str">
        <f t="shared" si="990"/>
        <v/>
      </c>
      <c r="M7071" s="245" t="str">
        <f t="shared" si="991"/>
        <v/>
      </c>
      <c r="N7071" s="244" t="str">
        <f t="shared" si="992"/>
        <v/>
      </c>
      <c r="O7071" s="244" t="str">
        <f t="shared" si="993"/>
        <v/>
      </c>
      <c r="P7071">
        <f>IF($I7071&lt;&gt;"",$I7071,IF($E7071="SGD",1,IF($E7071="USD",Settings!$B$22,IF($E7071="HKD",Settings!$B$23,1))))</f>
        <v>1</v>
      </c>
      <c r="Q7071">
        <f t="shared" si="994"/>
        <v>0</v>
      </c>
      <c r="R7071">
        <f t="shared" si="995"/>
        <v>0</v>
      </c>
      <c r="S7071" t="str">
        <f t="shared" si="996"/>
        <v/>
      </c>
      <c r="T7071" t="str">
        <f t="shared" si="997"/>
        <v/>
      </c>
      <c r="U7071" t="str">
        <f t="shared" si="998"/>
        <v/>
      </c>
    </row>
    <row r="7072" spans="12:21" ht="15" customHeight="1" x14ac:dyDescent="0.15">
      <c r="L7072" s="244" t="str">
        <f t="shared" si="990"/>
        <v/>
      </c>
      <c r="M7072" s="245" t="str">
        <f t="shared" si="991"/>
        <v/>
      </c>
      <c r="N7072" s="244" t="str">
        <f t="shared" si="992"/>
        <v/>
      </c>
      <c r="O7072" s="244" t="str">
        <f t="shared" si="993"/>
        <v/>
      </c>
      <c r="P7072">
        <f>IF($I7072&lt;&gt;"",$I7072,IF($E7072="SGD",1,IF($E7072="USD",Settings!$B$22,IF($E7072="HKD",Settings!$B$23,1))))</f>
        <v>1</v>
      </c>
      <c r="Q7072">
        <f t="shared" si="994"/>
        <v>0</v>
      </c>
      <c r="R7072">
        <f t="shared" si="995"/>
        <v>0</v>
      </c>
      <c r="S7072" t="str">
        <f t="shared" si="996"/>
        <v/>
      </c>
      <c r="T7072" t="str">
        <f t="shared" si="997"/>
        <v/>
      </c>
      <c r="U7072" t="str">
        <f t="shared" si="998"/>
        <v/>
      </c>
    </row>
    <row r="7073" spans="12:21" ht="15" customHeight="1" x14ac:dyDescent="0.15">
      <c r="L7073" s="244" t="str">
        <f t="shared" si="990"/>
        <v/>
      </c>
      <c r="M7073" s="245" t="str">
        <f t="shared" si="991"/>
        <v/>
      </c>
      <c r="N7073" s="244" t="str">
        <f t="shared" si="992"/>
        <v/>
      </c>
      <c r="O7073" s="244" t="str">
        <f t="shared" si="993"/>
        <v/>
      </c>
      <c r="P7073">
        <f>IF($I7073&lt;&gt;"",$I7073,IF($E7073="SGD",1,IF($E7073="USD",Settings!$B$22,IF($E7073="HKD",Settings!$B$23,1))))</f>
        <v>1</v>
      </c>
      <c r="Q7073">
        <f t="shared" si="994"/>
        <v>0</v>
      </c>
      <c r="R7073">
        <f t="shared" si="995"/>
        <v>0</v>
      </c>
      <c r="S7073" t="str">
        <f t="shared" si="996"/>
        <v/>
      </c>
      <c r="T7073" t="str">
        <f t="shared" si="997"/>
        <v/>
      </c>
      <c r="U7073" t="str">
        <f t="shared" si="998"/>
        <v/>
      </c>
    </row>
    <row r="7074" spans="12:21" ht="15" customHeight="1" x14ac:dyDescent="0.15">
      <c r="L7074" s="244" t="str">
        <f t="shared" si="990"/>
        <v/>
      </c>
      <c r="M7074" s="245" t="str">
        <f t="shared" si="991"/>
        <v/>
      </c>
      <c r="N7074" s="244" t="str">
        <f t="shared" si="992"/>
        <v/>
      </c>
      <c r="O7074" s="244" t="str">
        <f t="shared" si="993"/>
        <v/>
      </c>
      <c r="P7074">
        <f>IF($I7074&lt;&gt;"",$I7074,IF($E7074="SGD",1,IF($E7074="USD",Settings!$B$22,IF($E7074="HKD",Settings!$B$23,1))))</f>
        <v>1</v>
      </c>
      <c r="Q7074">
        <f t="shared" si="994"/>
        <v>0</v>
      </c>
      <c r="R7074">
        <f t="shared" si="995"/>
        <v>0</v>
      </c>
      <c r="S7074" t="str">
        <f t="shared" si="996"/>
        <v/>
      </c>
      <c r="T7074" t="str">
        <f t="shared" si="997"/>
        <v/>
      </c>
      <c r="U7074" t="str">
        <f t="shared" si="998"/>
        <v/>
      </c>
    </row>
    <row r="7075" spans="12:21" ht="15" customHeight="1" x14ac:dyDescent="0.15">
      <c r="L7075" s="244" t="str">
        <f t="shared" si="990"/>
        <v/>
      </c>
      <c r="M7075" s="245" t="str">
        <f t="shared" si="991"/>
        <v/>
      </c>
      <c r="N7075" s="244" t="str">
        <f t="shared" si="992"/>
        <v/>
      </c>
      <c r="O7075" s="244" t="str">
        <f t="shared" si="993"/>
        <v/>
      </c>
      <c r="P7075">
        <f>IF($I7075&lt;&gt;"",$I7075,IF($E7075="SGD",1,IF($E7075="USD",Settings!$B$22,IF($E7075="HKD",Settings!$B$23,1))))</f>
        <v>1</v>
      </c>
      <c r="Q7075">
        <f t="shared" si="994"/>
        <v>0</v>
      </c>
      <c r="R7075">
        <f t="shared" si="995"/>
        <v>0</v>
      </c>
      <c r="S7075" t="str">
        <f t="shared" si="996"/>
        <v/>
      </c>
      <c r="T7075" t="str">
        <f t="shared" si="997"/>
        <v/>
      </c>
      <c r="U7075" t="str">
        <f t="shared" si="998"/>
        <v/>
      </c>
    </row>
    <row r="7076" spans="12:21" ht="15" customHeight="1" x14ac:dyDescent="0.15">
      <c r="L7076" s="244" t="str">
        <f t="shared" si="990"/>
        <v/>
      </c>
      <c r="M7076" s="245" t="str">
        <f t="shared" si="991"/>
        <v/>
      </c>
      <c r="N7076" s="244" t="str">
        <f t="shared" si="992"/>
        <v/>
      </c>
      <c r="O7076" s="244" t="str">
        <f t="shared" si="993"/>
        <v/>
      </c>
      <c r="P7076">
        <f>IF($I7076&lt;&gt;"",$I7076,IF($E7076="SGD",1,IF($E7076="USD",Settings!$B$22,IF($E7076="HKD",Settings!$B$23,1))))</f>
        <v>1</v>
      </c>
      <c r="Q7076">
        <f t="shared" si="994"/>
        <v>0</v>
      </c>
      <c r="R7076">
        <f t="shared" si="995"/>
        <v>0</v>
      </c>
      <c r="S7076" t="str">
        <f t="shared" si="996"/>
        <v/>
      </c>
      <c r="T7076" t="str">
        <f t="shared" si="997"/>
        <v/>
      </c>
      <c r="U7076" t="str">
        <f t="shared" si="998"/>
        <v/>
      </c>
    </row>
    <row r="7077" spans="12:21" ht="15" customHeight="1" x14ac:dyDescent="0.15">
      <c r="L7077" s="244" t="str">
        <f t="shared" si="990"/>
        <v/>
      </c>
      <c r="M7077" s="245" t="str">
        <f t="shared" si="991"/>
        <v/>
      </c>
      <c r="N7077" s="244" t="str">
        <f t="shared" si="992"/>
        <v/>
      </c>
      <c r="O7077" s="244" t="str">
        <f t="shared" si="993"/>
        <v/>
      </c>
      <c r="P7077">
        <f>IF($I7077&lt;&gt;"",$I7077,IF($E7077="SGD",1,IF($E7077="USD",Settings!$B$22,IF($E7077="HKD",Settings!$B$23,1))))</f>
        <v>1</v>
      </c>
      <c r="Q7077">
        <f t="shared" si="994"/>
        <v>0</v>
      </c>
      <c r="R7077">
        <f t="shared" si="995"/>
        <v>0</v>
      </c>
      <c r="S7077" t="str">
        <f t="shared" si="996"/>
        <v/>
      </c>
      <c r="T7077" t="str">
        <f t="shared" si="997"/>
        <v/>
      </c>
      <c r="U7077" t="str">
        <f t="shared" si="998"/>
        <v/>
      </c>
    </row>
    <row r="7078" spans="12:21" ht="15" customHeight="1" x14ac:dyDescent="0.15">
      <c r="L7078" s="244" t="str">
        <f t="shared" si="990"/>
        <v/>
      </c>
      <c r="M7078" s="245" t="str">
        <f t="shared" si="991"/>
        <v/>
      </c>
      <c r="N7078" s="244" t="str">
        <f t="shared" si="992"/>
        <v/>
      </c>
      <c r="O7078" s="244" t="str">
        <f t="shared" si="993"/>
        <v/>
      </c>
      <c r="P7078">
        <f>IF($I7078&lt;&gt;"",$I7078,IF($E7078="SGD",1,IF($E7078="USD",Settings!$B$22,IF($E7078="HKD",Settings!$B$23,1))))</f>
        <v>1</v>
      </c>
      <c r="Q7078">
        <f t="shared" si="994"/>
        <v>0</v>
      </c>
      <c r="R7078">
        <f t="shared" si="995"/>
        <v>0</v>
      </c>
      <c r="S7078" t="str">
        <f t="shared" si="996"/>
        <v/>
      </c>
      <c r="T7078" t="str">
        <f t="shared" si="997"/>
        <v/>
      </c>
      <c r="U7078" t="str">
        <f t="shared" si="998"/>
        <v/>
      </c>
    </row>
    <row r="7079" spans="12:21" ht="15" customHeight="1" x14ac:dyDescent="0.15">
      <c r="L7079" s="244" t="str">
        <f t="shared" si="990"/>
        <v/>
      </c>
      <c r="M7079" s="245" t="str">
        <f t="shared" si="991"/>
        <v/>
      </c>
      <c r="N7079" s="244" t="str">
        <f t="shared" si="992"/>
        <v/>
      </c>
      <c r="O7079" s="244" t="str">
        <f t="shared" si="993"/>
        <v/>
      </c>
      <c r="P7079">
        <f>IF($I7079&lt;&gt;"",$I7079,IF($E7079="SGD",1,IF($E7079="USD",Settings!$B$22,IF($E7079="HKD",Settings!$B$23,1))))</f>
        <v>1</v>
      </c>
      <c r="Q7079">
        <f t="shared" si="994"/>
        <v>0</v>
      </c>
      <c r="R7079">
        <f t="shared" si="995"/>
        <v>0</v>
      </c>
      <c r="S7079" t="str">
        <f t="shared" si="996"/>
        <v/>
      </c>
      <c r="T7079" t="str">
        <f t="shared" si="997"/>
        <v/>
      </c>
      <c r="U7079" t="str">
        <f t="shared" si="998"/>
        <v/>
      </c>
    </row>
    <row r="7080" spans="12:21" ht="15" customHeight="1" x14ac:dyDescent="0.15">
      <c r="L7080" s="244" t="str">
        <f t="shared" si="990"/>
        <v/>
      </c>
      <c r="M7080" s="245" t="str">
        <f t="shared" si="991"/>
        <v/>
      </c>
      <c r="N7080" s="244" t="str">
        <f t="shared" si="992"/>
        <v/>
      </c>
      <c r="O7080" s="244" t="str">
        <f t="shared" si="993"/>
        <v/>
      </c>
      <c r="P7080">
        <f>IF($I7080&lt;&gt;"",$I7080,IF($E7080="SGD",1,IF($E7080="USD",Settings!$B$22,IF($E7080="HKD",Settings!$B$23,1))))</f>
        <v>1</v>
      </c>
      <c r="Q7080">
        <f t="shared" si="994"/>
        <v>0</v>
      </c>
      <c r="R7080">
        <f t="shared" si="995"/>
        <v>0</v>
      </c>
      <c r="S7080" t="str">
        <f t="shared" si="996"/>
        <v/>
      </c>
      <c r="T7080" t="str">
        <f t="shared" si="997"/>
        <v/>
      </c>
      <c r="U7080" t="str">
        <f t="shared" si="998"/>
        <v/>
      </c>
    </row>
    <row r="7081" spans="12:21" ht="15" customHeight="1" x14ac:dyDescent="0.15">
      <c r="L7081" s="244" t="str">
        <f t="shared" ref="L7081:L7144" si="999">IF(OR(B7081="",C7081="",E7081=""),"",B7081&amp;":"&amp;C7081&amp;":"&amp;E7081)</f>
        <v/>
      </c>
      <c r="M7081" s="245" t="str">
        <f t="shared" ref="M7081:M7144" si="1000">IF(A7081="","",A7081*D7081)</f>
        <v/>
      </c>
      <c r="N7081" s="244" t="str">
        <f t="shared" ref="N7081:N7144" si="1001">IF(A7081="","",IF(OR(A7081=1,A7081=0),J7081,0))</f>
        <v/>
      </c>
      <c r="O7081" s="244" t="str">
        <f t="shared" ref="O7081:O7144" si="1002">IF(A7081="","",IF(A7081=-1,J7081,0))</f>
        <v/>
      </c>
      <c r="P7081">
        <f>IF($I7081&lt;&gt;"",$I7081,IF($E7081="SGD",1,IF($E7081="USD",Settings!$B$22,IF($E7081="HKD",Settings!$B$23,1))))</f>
        <v>1</v>
      </c>
      <c r="Q7081">
        <f t="shared" ref="Q7081:Q7144" si="1003">IF($L7081="",0,($O7081-$N7081+IF($A7081=2,$J7081,0))*$P7081)</f>
        <v>0</v>
      </c>
      <c r="R7081">
        <f t="shared" ref="R7081:R7144" si="1004">IF($L7081="",0,IF($A7081=2,$J7081*$P7081,0))</f>
        <v>0</v>
      </c>
      <c r="S7081" t="str">
        <f t="shared" si="996"/>
        <v/>
      </c>
      <c r="T7081" t="str">
        <f t="shared" si="997"/>
        <v/>
      </c>
      <c r="U7081" t="str">
        <f t="shared" si="998"/>
        <v/>
      </c>
    </row>
    <row r="7082" spans="12:21" ht="15" customHeight="1" x14ac:dyDescent="0.15">
      <c r="L7082" s="244" t="str">
        <f t="shared" si="999"/>
        <v/>
      </c>
      <c r="M7082" s="245" t="str">
        <f t="shared" si="1000"/>
        <v/>
      </c>
      <c r="N7082" s="244" t="str">
        <f t="shared" si="1001"/>
        <v/>
      </c>
      <c r="O7082" s="244" t="str">
        <f t="shared" si="1002"/>
        <v/>
      </c>
      <c r="P7082">
        <f>IF($I7082&lt;&gt;"",$I7082,IF($E7082="SGD",1,IF($E7082="USD",Settings!$B$22,IF($E7082="HKD",Settings!$B$23,1))))</f>
        <v>1</v>
      </c>
      <c r="Q7082">
        <f t="shared" si="1003"/>
        <v>0</v>
      </c>
      <c r="R7082">
        <f t="shared" si="1004"/>
        <v>0</v>
      </c>
      <c r="S7082" t="str">
        <f t="shared" si="996"/>
        <v/>
      </c>
      <c r="T7082" t="str">
        <f t="shared" si="997"/>
        <v/>
      </c>
      <c r="U7082" t="str">
        <f t="shared" si="998"/>
        <v/>
      </c>
    </row>
    <row r="7083" spans="12:21" ht="15" customHeight="1" x14ac:dyDescent="0.15">
      <c r="L7083" s="244" t="str">
        <f t="shared" si="999"/>
        <v/>
      </c>
      <c r="M7083" s="245" t="str">
        <f t="shared" si="1000"/>
        <v/>
      </c>
      <c r="N7083" s="244" t="str">
        <f t="shared" si="1001"/>
        <v/>
      </c>
      <c r="O7083" s="244" t="str">
        <f t="shared" si="1002"/>
        <v/>
      </c>
      <c r="P7083">
        <f>IF($I7083&lt;&gt;"",$I7083,IF($E7083="SGD",1,IF($E7083="USD",Settings!$B$22,IF($E7083="HKD",Settings!$B$23,1))))</f>
        <v>1</v>
      </c>
      <c r="Q7083">
        <f t="shared" si="1003"/>
        <v>0</v>
      </c>
      <c r="R7083">
        <f t="shared" si="1004"/>
        <v>0</v>
      </c>
      <c r="S7083" t="str">
        <f t="shared" si="996"/>
        <v/>
      </c>
      <c r="T7083" t="str">
        <f t="shared" si="997"/>
        <v/>
      </c>
      <c r="U7083" t="str">
        <f t="shared" si="998"/>
        <v/>
      </c>
    </row>
    <row r="7084" spans="12:21" ht="15" customHeight="1" x14ac:dyDescent="0.15">
      <c r="L7084" s="244" t="str">
        <f t="shared" si="999"/>
        <v/>
      </c>
      <c r="M7084" s="245" t="str">
        <f t="shared" si="1000"/>
        <v/>
      </c>
      <c r="N7084" s="244" t="str">
        <f t="shared" si="1001"/>
        <v/>
      </c>
      <c r="O7084" s="244" t="str">
        <f t="shared" si="1002"/>
        <v/>
      </c>
      <c r="P7084">
        <f>IF($I7084&lt;&gt;"",$I7084,IF($E7084="SGD",1,IF($E7084="USD",Settings!$B$22,IF($E7084="HKD",Settings!$B$23,1))))</f>
        <v>1</v>
      </c>
      <c r="Q7084">
        <f t="shared" si="1003"/>
        <v>0</v>
      </c>
      <c r="R7084">
        <f t="shared" si="1004"/>
        <v>0</v>
      </c>
      <c r="S7084" t="str">
        <f t="shared" si="996"/>
        <v/>
      </c>
      <c r="T7084" t="str">
        <f t="shared" si="997"/>
        <v/>
      </c>
      <c r="U7084" t="str">
        <f t="shared" si="998"/>
        <v/>
      </c>
    </row>
    <row r="7085" spans="12:21" ht="15" customHeight="1" x14ac:dyDescent="0.15">
      <c r="L7085" s="244" t="str">
        <f t="shared" si="999"/>
        <v/>
      </c>
      <c r="M7085" s="245" t="str">
        <f t="shared" si="1000"/>
        <v/>
      </c>
      <c r="N7085" s="244" t="str">
        <f t="shared" si="1001"/>
        <v/>
      </c>
      <c r="O7085" s="244" t="str">
        <f t="shared" si="1002"/>
        <v/>
      </c>
      <c r="P7085">
        <f>IF($I7085&lt;&gt;"",$I7085,IF($E7085="SGD",1,IF($E7085="USD",Settings!$B$22,IF($E7085="HKD",Settings!$B$23,1))))</f>
        <v>1</v>
      </c>
      <c r="Q7085">
        <f t="shared" si="1003"/>
        <v>0</v>
      </c>
      <c r="R7085">
        <f t="shared" si="1004"/>
        <v>0</v>
      </c>
      <c r="S7085" t="str">
        <f t="shared" si="996"/>
        <v/>
      </c>
      <c r="T7085" t="str">
        <f t="shared" si="997"/>
        <v/>
      </c>
      <c r="U7085" t="str">
        <f t="shared" si="998"/>
        <v/>
      </c>
    </row>
    <row r="7086" spans="12:21" ht="15" customHeight="1" x14ac:dyDescent="0.15">
      <c r="L7086" s="244" t="str">
        <f t="shared" si="999"/>
        <v/>
      </c>
      <c r="M7086" s="245" t="str">
        <f t="shared" si="1000"/>
        <v/>
      </c>
      <c r="N7086" s="244" t="str">
        <f t="shared" si="1001"/>
        <v/>
      </c>
      <c r="O7086" s="244" t="str">
        <f t="shared" si="1002"/>
        <v/>
      </c>
      <c r="P7086">
        <f>IF($I7086&lt;&gt;"",$I7086,IF($E7086="SGD",1,IF($E7086="USD",Settings!$B$22,IF($E7086="HKD",Settings!$B$23,1))))</f>
        <v>1</v>
      </c>
      <c r="Q7086">
        <f t="shared" si="1003"/>
        <v>0</v>
      </c>
      <c r="R7086">
        <f t="shared" si="1004"/>
        <v>0</v>
      </c>
      <c r="S7086" t="str">
        <f t="shared" si="996"/>
        <v/>
      </c>
      <c r="T7086" t="str">
        <f t="shared" si="997"/>
        <v/>
      </c>
      <c r="U7086" t="str">
        <f t="shared" si="998"/>
        <v/>
      </c>
    </row>
    <row r="7087" spans="12:21" ht="15" customHeight="1" x14ac:dyDescent="0.15">
      <c r="L7087" s="244" t="str">
        <f t="shared" si="999"/>
        <v/>
      </c>
      <c r="M7087" s="245" t="str">
        <f t="shared" si="1000"/>
        <v/>
      </c>
      <c r="N7087" s="244" t="str">
        <f t="shared" si="1001"/>
        <v/>
      </c>
      <c r="O7087" s="244" t="str">
        <f t="shared" si="1002"/>
        <v/>
      </c>
      <c r="P7087">
        <f>IF($I7087&lt;&gt;"",$I7087,IF($E7087="SGD",1,IF($E7087="USD",Settings!$B$22,IF($E7087="HKD",Settings!$B$23,1))))</f>
        <v>1</v>
      </c>
      <c r="Q7087">
        <f t="shared" si="1003"/>
        <v>0</v>
      </c>
      <c r="R7087">
        <f t="shared" si="1004"/>
        <v>0</v>
      </c>
      <c r="S7087" t="str">
        <f t="shared" si="996"/>
        <v/>
      </c>
      <c r="T7087" t="str">
        <f t="shared" si="997"/>
        <v/>
      </c>
      <c r="U7087" t="str">
        <f t="shared" si="998"/>
        <v/>
      </c>
    </row>
    <row r="7088" spans="12:21" ht="15" customHeight="1" x14ac:dyDescent="0.15">
      <c r="L7088" s="244" t="str">
        <f t="shared" si="999"/>
        <v/>
      </c>
      <c r="M7088" s="245" t="str">
        <f t="shared" si="1000"/>
        <v/>
      </c>
      <c r="N7088" s="244" t="str">
        <f t="shared" si="1001"/>
        <v/>
      </c>
      <c r="O7088" s="244" t="str">
        <f t="shared" si="1002"/>
        <v/>
      </c>
      <c r="P7088">
        <f>IF($I7088&lt;&gt;"",$I7088,IF($E7088="SGD",1,IF($E7088="USD",Settings!$B$22,IF($E7088="HKD",Settings!$B$23,1))))</f>
        <v>1</v>
      </c>
      <c r="Q7088">
        <f t="shared" si="1003"/>
        <v>0</v>
      </c>
      <c r="R7088">
        <f t="shared" si="1004"/>
        <v>0</v>
      </c>
      <c r="S7088" t="str">
        <f t="shared" si="996"/>
        <v/>
      </c>
      <c r="T7088" t="str">
        <f t="shared" si="997"/>
        <v/>
      </c>
      <c r="U7088" t="str">
        <f t="shared" si="998"/>
        <v/>
      </c>
    </row>
    <row r="7089" spans="12:21" ht="15" customHeight="1" x14ac:dyDescent="0.15">
      <c r="L7089" s="244" t="str">
        <f t="shared" si="999"/>
        <v/>
      </c>
      <c r="M7089" s="245" t="str">
        <f t="shared" si="1000"/>
        <v/>
      </c>
      <c r="N7089" s="244" t="str">
        <f t="shared" si="1001"/>
        <v/>
      </c>
      <c r="O7089" s="244" t="str">
        <f t="shared" si="1002"/>
        <v/>
      </c>
      <c r="P7089">
        <f>IF($I7089&lt;&gt;"",$I7089,IF($E7089="SGD",1,IF($E7089="USD",Settings!$B$22,IF($E7089="HKD",Settings!$B$23,1))))</f>
        <v>1</v>
      </c>
      <c r="Q7089">
        <f t="shared" si="1003"/>
        <v>0</v>
      </c>
      <c r="R7089">
        <f t="shared" si="1004"/>
        <v>0</v>
      </c>
      <c r="S7089" t="str">
        <f t="shared" si="996"/>
        <v/>
      </c>
      <c r="T7089" t="str">
        <f t="shared" si="997"/>
        <v/>
      </c>
      <c r="U7089" t="str">
        <f t="shared" si="998"/>
        <v/>
      </c>
    </row>
    <row r="7090" spans="12:21" ht="15" customHeight="1" x14ac:dyDescent="0.15">
      <c r="L7090" s="244" t="str">
        <f t="shared" si="999"/>
        <v/>
      </c>
      <c r="M7090" s="245" t="str">
        <f t="shared" si="1000"/>
        <v/>
      </c>
      <c r="N7090" s="244" t="str">
        <f t="shared" si="1001"/>
        <v/>
      </c>
      <c r="O7090" s="244" t="str">
        <f t="shared" si="1002"/>
        <v/>
      </c>
      <c r="P7090">
        <f>IF($I7090&lt;&gt;"",$I7090,IF($E7090="SGD",1,IF($E7090="USD",Settings!$B$22,IF($E7090="HKD",Settings!$B$23,1))))</f>
        <v>1</v>
      </c>
      <c r="Q7090">
        <f t="shared" si="1003"/>
        <v>0</v>
      </c>
      <c r="R7090">
        <f t="shared" si="1004"/>
        <v>0</v>
      </c>
      <c r="S7090" t="str">
        <f t="shared" si="996"/>
        <v/>
      </c>
      <c r="T7090" t="str">
        <f t="shared" si="997"/>
        <v/>
      </c>
      <c r="U7090" t="str">
        <f t="shared" si="998"/>
        <v/>
      </c>
    </row>
    <row r="7091" spans="12:21" ht="15" customHeight="1" x14ac:dyDescent="0.15">
      <c r="L7091" s="244" t="str">
        <f t="shared" si="999"/>
        <v/>
      </c>
      <c r="M7091" s="245" t="str">
        <f t="shared" si="1000"/>
        <v/>
      </c>
      <c r="N7091" s="244" t="str">
        <f t="shared" si="1001"/>
        <v/>
      </c>
      <c r="O7091" s="244" t="str">
        <f t="shared" si="1002"/>
        <v/>
      </c>
      <c r="P7091">
        <f>IF($I7091&lt;&gt;"",$I7091,IF($E7091="SGD",1,IF($E7091="USD",Settings!$B$22,IF($E7091="HKD",Settings!$B$23,1))))</f>
        <v>1</v>
      </c>
      <c r="Q7091">
        <f t="shared" si="1003"/>
        <v>0</v>
      </c>
      <c r="R7091">
        <f t="shared" si="1004"/>
        <v>0</v>
      </c>
      <c r="S7091" t="str">
        <f t="shared" si="996"/>
        <v/>
      </c>
      <c r="T7091" t="str">
        <f t="shared" si="997"/>
        <v/>
      </c>
      <c r="U7091" t="str">
        <f t="shared" si="998"/>
        <v/>
      </c>
    </row>
    <row r="7092" spans="12:21" ht="15" customHeight="1" x14ac:dyDescent="0.15">
      <c r="L7092" s="244" t="str">
        <f t="shared" si="999"/>
        <v/>
      </c>
      <c r="M7092" s="245" t="str">
        <f t="shared" si="1000"/>
        <v/>
      </c>
      <c r="N7092" s="244" t="str">
        <f t="shared" si="1001"/>
        <v/>
      </c>
      <c r="O7092" s="244" t="str">
        <f t="shared" si="1002"/>
        <v/>
      </c>
      <c r="P7092">
        <f>IF($I7092&lt;&gt;"",$I7092,IF($E7092="SGD",1,IF($E7092="USD",Settings!$B$22,IF($E7092="HKD",Settings!$B$23,1))))</f>
        <v>1</v>
      </c>
      <c r="Q7092">
        <f t="shared" si="1003"/>
        <v>0</v>
      </c>
      <c r="R7092">
        <f t="shared" si="1004"/>
        <v>0</v>
      </c>
      <c r="S7092" t="str">
        <f t="shared" si="996"/>
        <v/>
      </c>
      <c r="T7092" t="str">
        <f t="shared" si="997"/>
        <v/>
      </c>
      <c r="U7092" t="str">
        <f t="shared" si="998"/>
        <v/>
      </c>
    </row>
    <row r="7093" spans="12:21" ht="15" customHeight="1" x14ac:dyDescent="0.15">
      <c r="L7093" s="244" t="str">
        <f t="shared" si="999"/>
        <v/>
      </c>
      <c r="M7093" s="245" t="str">
        <f t="shared" si="1000"/>
        <v/>
      </c>
      <c r="N7093" s="244" t="str">
        <f t="shared" si="1001"/>
        <v/>
      </c>
      <c r="O7093" s="244" t="str">
        <f t="shared" si="1002"/>
        <v/>
      </c>
      <c r="P7093">
        <f>IF($I7093&lt;&gt;"",$I7093,IF($E7093="SGD",1,IF($E7093="USD",Settings!$B$22,IF($E7093="HKD",Settings!$B$23,1))))</f>
        <v>1</v>
      </c>
      <c r="Q7093">
        <f t="shared" si="1003"/>
        <v>0</v>
      </c>
      <c r="R7093">
        <f t="shared" si="1004"/>
        <v>0</v>
      </c>
      <c r="S7093" t="str">
        <f t="shared" si="996"/>
        <v/>
      </c>
      <c r="T7093" t="str">
        <f t="shared" si="997"/>
        <v/>
      </c>
      <c r="U7093" t="str">
        <f t="shared" si="998"/>
        <v/>
      </c>
    </row>
    <row r="7094" spans="12:21" ht="15" customHeight="1" x14ac:dyDescent="0.15">
      <c r="L7094" s="244" t="str">
        <f t="shared" si="999"/>
        <v/>
      </c>
      <c r="M7094" s="245" t="str">
        <f t="shared" si="1000"/>
        <v/>
      </c>
      <c r="N7094" s="244" t="str">
        <f t="shared" si="1001"/>
        <v/>
      </c>
      <c r="O7094" s="244" t="str">
        <f t="shared" si="1002"/>
        <v/>
      </c>
      <c r="P7094">
        <f>IF($I7094&lt;&gt;"",$I7094,IF($E7094="SGD",1,IF($E7094="USD",Settings!$B$22,IF($E7094="HKD",Settings!$B$23,1))))</f>
        <v>1</v>
      </c>
      <c r="Q7094">
        <f t="shared" si="1003"/>
        <v>0</v>
      </c>
      <c r="R7094">
        <f t="shared" si="1004"/>
        <v>0</v>
      </c>
      <c r="S7094" t="str">
        <f t="shared" si="996"/>
        <v/>
      </c>
      <c r="T7094" t="str">
        <f t="shared" si="997"/>
        <v/>
      </c>
      <c r="U7094" t="str">
        <f t="shared" si="998"/>
        <v/>
      </c>
    </row>
    <row r="7095" spans="12:21" ht="15" customHeight="1" x14ac:dyDescent="0.15">
      <c r="L7095" s="244" t="str">
        <f t="shared" si="999"/>
        <v/>
      </c>
      <c r="M7095" s="245" t="str">
        <f t="shared" si="1000"/>
        <v/>
      </c>
      <c r="N7095" s="244" t="str">
        <f t="shared" si="1001"/>
        <v/>
      </c>
      <c r="O7095" s="244" t="str">
        <f t="shared" si="1002"/>
        <v/>
      </c>
      <c r="P7095">
        <f>IF($I7095&lt;&gt;"",$I7095,IF($E7095="SGD",1,IF($E7095="USD",Settings!$B$22,IF($E7095="HKD",Settings!$B$23,1))))</f>
        <v>1</v>
      </c>
      <c r="Q7095">
        <f t="shared" si="1003"/>
        <v>0</v>
      </c>
      <c r="R7095">
        <f t="shared" si="1004"/>
        <v>0</v>
      </c>
      <c r="S7095" t="str">
        <f t="shared" si="996"/>
        <v/>
      </c>
      <c r="T7095" t="str">
        <f t="shared" si="997"/>
        <v/>
      </c>
      <c r="U7095" t="str">
        <f t="shared" si="998"/>
        <v/>
      </c>
    </row>
    <row r="7096" spans="12:21" ht="15" customHeight="1" x14ac:dyDescent="0.15">
      <c r="L7096" s="244" t="str">
        <f t="shared" si="999"/>
        <v/>
      </c>
      <c r="M7096" s="245" t="str">
        <f t="shared" si="1000"/>
        <v/>
      </c>
      <c r="N7096" s="244" t="str">
        <f t="shared" si="1001"/>
        <v/>
      </c>
      <c r="O7096" s="244" t="str">
        <f t="shared" si="1002"/>
        <v/>
      </c>
      <c r="P7096">
        <f>IF($I7096&lt;&gt;"",$I7096,IF($E7096="SGD",1,IF($E7096="USD",Settings!$B$22,IF($E7096="HKD",Settings!$B$23,1))))</f>
        <v>1</v>
      </c>
      <c r="Q7096">
        <f t="shared" si="1003"/>
        <v>0</v>
      </c>
      <c r="R7096">
        <f t="shared" si="1004"/>
        <v>0</v>
      </c>
      <c r="S7096" t="str">
        <f t="shared" si="996"/>
        <v/>
      </c>
      <c r="T7096" t="str">
        <f t="shared" si="997"/>
        <v/>
      </c>
      <c r="U7096" t="str">
        <f t="shared" si="998"/>
        <v/>
      </c>
    </row>
    <row r="7097" spans="12:21" ht="15" customHeight="1" x14ac:dyDescent="0.15">
      <c r="L7097" s="244" t="str">
        <f t="shared" si="999"/>
        <v/>
      </c>
      <c r="M7097" s="245" t="str">
        <f t="shared" si="1000"/>
        <v/>
      </c>
      <c r="N7097" s="244" t="str">
        <f t="shared" si="1001"/>
        <v/>
      </c>
      <c r="O7097" s="244" t="str">
        <f t="shared" si="1002"/>
        <v/>
      </c>
      <c r="P7097">
        <f>IF($I7097&lt;&gt;"",$I7097,IF($E7097="SGD",1,IF($E7097="USD",Settings!$B$22,IF($E7097="HKD",Settings!$B$23,1))))</f>
        <v>1</v>
      </c>
      <c r="Q7097">
        <f t="shared" si="1003"/>
        <v>0</v>
      </c>
      <c r="R7097">
        <f t="shared" si="1004"/>
        <v>0</v>
      </c>
      <c r="S7097" t="str">
        <f t="shared" si="996"/>
        <v/>
      </c>
      <c r="T7097" t="str">
        <f t="shared" si="997"/>
        <v/>
      </c>
      <c r="U7097" t="str">
        <f t="shared" si="998"/>
        <v/>
      </c>
    </row>
    <row r="7098" spans="12:21" ht="15" customHeight="1" x14ac:dyDescent="0.15">
      <c r="L7098" s="244" t="str">
        <f t="shared" si="999"/>
        <v/>
      </c>
      <c r="M7098" s="245" t="str">
        <f t="shared" si="1000"/>
        <v/>
      </c>
      <c r="N7098" s="244" t="str">
        <f t="shared" si="1001"/>
        <v/>
      </c>
      <c r="O7098" s="244" t="str">
        <f t="shared" si="1002"/>
        <v/>
      </c>
      <c r="P7098">
        <f>IF($I7098&lt;&gt;"",$I7098,IF($E7098="SGD",1,IF($E7098="USD",Settings!$B$22,IF($E7098="HKD",Settings!$B$23,1))))</f>
        <v>1</v>
      </c>
      <c r="Q7098">
        <f t="shared" si="1003"/>
        <v>0</v>
      </c>
      <c r="R7098">
        <f t="shared" si="1004"/>
        <v>0</v>
      </c>
      <c r="S7098" t="str">
        <f t="shared" si="996"/>
        <v/>
      </c>
      <c r="T7098" t="str">
        <f t="shared" si="997"/>
        <v/>
      </c>
      <c r="U7098" t="str">
        <f t="shared" si="998"/>
        <v/>
      </c>
    </row>
    <row r="7099" spans="12:21" ht="15" customHeight="1" x14ac:dyDescent="0.15">
      <c r="L7099" s="244" t="str">
        <f t="shared" si="999"/>
        <v/>
      </c>
      <c r="M7099" s="245" t="str">
        <f t="shared" si="1000"/>
        <v/>
      </c>
      <c r="N7099" s="244" t="str">
        <f t="shared" si="1001"/>
        <v/>
      </c>
      <c r="O7099" s="244" t="str">
        <f t="shared" si="1002"/>
        <v/>
      </c>
      <c r="P7099">
        <f>IF($I7099&lt;&gt;"",$I7099,IF($E7099="SGD",1,IF($E7099="USD",Settings!$B$22,IF($E7099="HKD",Settings!$B$23,1))))</f>
        <v>1</v>
      </c>
      <c r="Q7099">
        <f t="shared" si="1003"/>
        <v>0</v>
      </c>
      <c r="R7099">
        <f t="shared" si="1004"/>
        <v>0</v>
      </c>
      <c r="S7099" t="str">
        <f t="shared" si="996"/>
        <v/>
      </c>
      <c r="T7099" t="str">
        <f t="shared" si="997"/>
        <v/>
      </c>
      <c r="U7099" t="str">
        <f t="shared" si="998"/>
        <v/>
      </c>
    </row>
    <row r="7100" spans="12:21" ht="15" customHeight="1" x14ac:dyDescent="0.15">
      <c r="L7100" s="244" t="str">
        <f t="shared" si="999"/>
        <v/>
      </c>
      <c r="M7100" s="245" t="str">
        <f t="shared" si="1000"/>
        <v/>
      </c>
      <c r="N7100" s="244" t="str">
        <f t="shared" si="1001"/>
        <v/>
      </c>
      <c r="O7100" s="244" t="str">
        <f t="shared" si="1002"/>
        <v/>
      </c>
      <c r="P7100">
        <f>IF($I7100&lt;&gt;"",$I7100,IF($E7100="SGD",1,IF($E7100="USD",Settings!$B$22,IF($E7100="HKD",Settings!$B$23,1))))</f>
        <v>1</v>
      </c>
      <c r="Q7100">
        <f t="shared" si="1003"/>
        <v>0</v>
      </c>
      <c r="R7100">
        <f t="shared" si="1004"/>
        <v>0</v>
      </c>
      <c r="S7100" t="str">
        <f t="shared" si="996"/>
        <v/>
      </c>
      <c r="T7100" t="str">
        <f t="shared" si="997"/>
        <v/>
      </c>
      <c r="U7100" t="str">
        <f t="shared" si="998"/>
        <v/>
      </c>
    </row>
    <row r="7101" spans="12:21" ht="15" customHeight="1" x14ac:dyDescent="0.15">
      <c r="L7101" s="244" t="str">
        <f t="shared" si="999"/>
        <v/>
      </c>
      <c r="M7101" s="245" t="str">
        <f t="shared" si="1000"/>
        <v/>
      </c>
      <c r="N7101" s="244" t="str">
        <f t="shared" si="1001"/>
        <v/>
      </c>
      <c r="O7101" s="244" t="str">
        <f t="shared" si="1002"/>
        <v/>
      </c>
      <c r="P7101">
        <f>IF($I7101&lt;&gt;"",$I7101,IF($E7101="SGD",1,IF($E7101="USD",Settings!$B$22,IF($E7101="HKD",Settings!$B$23,1))))</f>
        <v>1</v>
      </c>
      <c r="Q7101">
        <f t="shared" si="1003"/>
        <v>0</v>
      </c>
      <c r="R7101">
        <f t="shared" si="1004"/>
        <v>0</v>
      </c>
      <c r="S7101" t="str">
        <f t="shared" si="996"/>
        <v/>
      </c>
      <c r="T7101" t="str">
        <f t="shared" si="997"/>
        <v/>
      </c>
      <c r="U7101" t="str">
        <f t="shared" si="998"/>
        <v/>
      </c>
    </row>
    <row r="7102" spans="12:21" ht="15" customHeight="1" x14ac:dyDescent="0.15">
      <c r="L7102" s="244" t="str">
        <f t="shared" si="999"/>
        <v/>
      </c>
      <c r="M7102" s="245" t="str">
        <f t="shared" si="1000"/>
        <v/>
      </c>
      <c r="N7102" s="244" t="str">
        <f t="shared" si="1001"/>
        <v/>
      </c>
      <c r="O7102" s="244" t="str">
        <f t="shared" si="1002"/>
        <v/>
      </c>
      <c r="P7102">
        <f>IF($I7102&lt;&gt;"",$I7102,IF($E7102="SGD",1,IF($E7102="USD",Settings!$B$22,IF($E7102="HKD",Settings!$B$23,1))))</f>
        <v>1</v>
      </c>
      <c r="Q7102">
        <f t="shared" si="1003"/>
        <v>0</v>
      </c>
      <c r="R7102">
        <f t="shared" si="1004"/>
        <v>0</v>
      </c>
      <c r="S7102" t="str">
        <f t="shared" si="996"/>
        <v/>
      </c>
      <c r="T7102" t="str">
        <f t="shared" si="997"/>
        <v/>
      </c>
      <c r="U7102" t="str">
        <f t="shared" si="998"/>
        <v/>
      </c>
    </row>
    <row r="7103" spans="12:21" ht="15" customHeight="1" x14ac:dyDescent="0.15">
      <c r="L7103" s="244" t="str">
        <f t="shared" si="999"/>
        <v/>
      </c>
      <c r="M7103" s="245" t="str">
        <f t="shared" si="1000"/>
        <v/>
      </c>
      <c r="N7103" s="244" t="str">
        <f t="shared" si="1001"/>
        <v/>
      </c>
      <c r="O7103" s="244" t="str">
        <f t="shared" si="1002"/>
        <v/>
      </c>
      <c r="P7103">
        <f>IF($I7103&lt;&gt;"",$I7103,IF($E7103="SGD",1,IF($E7103="USD",Settings!$B$22,IF($E7103="HKD",Settings!$B$23,1))))</f>
        <v>1</v>
      </c>
      <c r="Q7103">
        <f t="shared" si="1003"/>
        <v>0</v>
      </c>
      <c r="R7103">
        <f t="shared" si="1004"/>
        <v>0</v>
      </c>
      <c r="S7103" t="str">
        <f t="shared" si="996"/>
        <v/>
      </c>
      <c r="T7103" t="str">
        <f t="shared" si="997"/>
        <v/>
      </c>
      <c r="U7103" t="str">
        <f t="shared" si="998"/>
        <v/>
      </c>
    </row>
    <row r="7104" spans="12:21" ht="15" customHeight="1" x14ac:dyDescent="0.15">
      <c r="L7104" s="244" t="str">
        <f t="shared" si="999"/>
        <v/>
      </c>
      <c r="M7104" s="245" t="str">
        <f t="shared" si="1000"/>
        <v/>
      </c>
      <c r="N7104" s="244" t="str">
        <f t="shared" si="1001"/>
        <v/>
      </c>
      <c r="O7104" s="244" t="str">
        <f t="shared" si="1002"/>
        <v/>
      </c>
      <c r="P7104">
        <f>IF($I7104&lt;&gt;"",$I7104,IF($E7104="SGD",1,IF($E7104="USD",Settings!$B$22,IF($E7104="HKD",Settings!$B$23,1))))</f>
        <v>1</v>
      </c>
      <c r="Q7104">
        <f t="shared" si="1003"/>
        <v>0</v>
      </c>
      <c r="R7104">
        <f t="shared" si="1004"/>
        <v>0</v>
      </c>
      <c r="S7104" t="str">
        <f t="shared" si="996"/>
        <v/>
      </c>
      <c r="T7104" t="str">
        <f t="shared" si="997"/>
        <v/>
      </c>
      <c r="U7104" t="str">
        <f t="shared" si="998"/>
        <v/>
      </c>
    </row>
    <row r="7105" spans="12:21" ht="15" customHeight="1" x14ac:dyDescent="0.15">
      <c r="L7105" s="244" t="str">
        <f t="shared" si="999"/>
        <v/>
      </c>
      <c r="M7105" s="245" t="str">
        <f t="shared" si="1000"/>
        <v/>
      </c>
      <c r="N7105" s="244" t="str">
        <f t="shared" si="1001"/>
        <v/>
      </c>
      <c r="O7105" s="244" t="str">
        <f t="shared" si="1002"/>
        <v/>
      </c>
      <c r="P7105">
        <f>IF($I7105&lt;&gt;"",$I7105,IF($E7105="SGD",1,IF($E7105="USD",Settings!$B$22,IF($E7105="HKD",Settings!$B$23,1))))</f>
        <v>1</v>
      </c>
      <c r="Q7105">
        <f t="shared" si="1003"/>
        <v>0</v>
      </c>
      <c r="R7105">
        <f t="shared" si="1004"/>
        <v>0</v>
      </c>
      <c r="S7105" t="str">
        <f t="shared" si="996"/>
        <v/>
      </c>
      <c r="T7105" t="str">
        <f t="shared" si="997"/>
        <v/>
      </c>
      <c r="U7105" t="str">
        <f t="shared" si="998"/>
        <v/>
      </c>
    </row>
    <row r="7106" spans="12:21" ht="15" customHeight="1" x14ac:dyDescent="0.15">
      <c r="L7106" s="244" t="str">
        <f t="shared" si="999"/>
        <v/>
      </c>
      <c r="M7106" s="245" t="str">
        <f t="shared" si="1000"/>
        <v/>
      </c>
      <c r="N7106" s="244" t="str">
        <f t="shared" si="1001"/>
        <v/>
      </c>
      <c r="O7106" s="244" t="str">
        <f t="shared" si="1002"/>
        <v/>
      </c>
      <c r="P7106">
        <f>IF($I7106&lt;&gt;"",$I7106,IF($E7106="SGD",1,IF($E7106="USD",Settings!$B$22,IF($E7106="HKD",Settings!$B$23,1))))</f>
        <v>1</v>
      </c>
      <c r="Q7106">
        <f t="shared" si="1003"/>
        <v>0</v>
      </c>
      <c r="R7106">
        <f t="shared" si="1004"/>
        <v>0</v>
      </c>
      <c r="S7106" t="str">
        <f t="shared" ref="S7106:S7169" si="1005">IF(L7106="","",SUMIFS($M:$M,$L:$L,L7106,$T:$T,"&lt;="&amp;T7106))</f>
        <v/>
      </c>
      <c r="T7106" t="str">
        <f t="shared" ref="T7106:T7169" si="1006">IF(L7106="","",INT(G7106)*100000+ROW())</f>
        <v/>
      </c>
      <c r="U7106" t="str">
        <f t="shared" ref="U7106:U7169" si="1007">IF(L7106="","",IF(AND(COUNTIFS($L:$L,L7106,$S:$S,"&gt;-0.000001",$S:$S,"&lt;0.000001",$T:$T,"&gt;"&amp;T7106)=0,ABS(S7106)&gt;0.000001),1,0))</f>
        <v/>
      </c>
    </row>
    <row r="7107" spans="12:21" ht="15" customHeight="1" x14ac:dyDescent="0.15">
      <c r="L7107" s="244" t="str">
        <f t="shared" si="999"/>
        <v/>
      </c>
      <c r="M7107" s="245" t="str">
        <f t="shared" si="1000"/>
        <v/>
      </c>
      <c r="N7107" s="244" t="str">
        <f t="shared" si="1001"/>
        <v/>
      </c>
      <c r="O7107" s="244" t="str">
        <f t="shared" si="1002"/>
        <v/>
      </c>
      <c r="P7107">
        <f>IF($I7107&lt;&gt;"",$I7107,IF($E7107="SGD",1,IF($E7107="USD",Settings!$B$22,IF($E7107="HKD",Settings!$B$23,1))))</f>
        <v>1</v>
      </c>
      <c r="Q7107">
        <f t="shared" si="1003"/>
        <v>0</v>
      </c>
      <c r="R7107">
        <f t="shared" si="1004"/>
        <v>0</v>
      </c>
      <c r="S7107" t="str">
        <f t="shared" si="1005"/>
        <v/>
      </c>
      <c r="T7107" t="str">
        <f t="shared" si="1006"/>
        <v/>
      </c>
      <c r="U7107" t="str">
        <f t="shared" si="1007"/>
        <v/>
      </c>
    </row>
    <row r="7108" spans="12:21" ht="15" customHeight="1" x14ac:dyDescent="0.15">
      <c r="L7108" s="244" t="str">
        <f t="shared" si="999"/>
        <v/>
      </c>
      <c r="M7108" s="245" t="str">
        <f t="shared" si="1000"/>
        <v/>
      </c>
      <c r="N7108" s="244" t="str">
        <f t="shared" si="1001"/>
        <v/>
      </c>
      <c r="O7108" s="244" t="str">
        <f t="shared" si="1002"/>
        <v/>
      </c>
      <c r="P7108">
        <f>IF($I7108&lt;&gt;"",$I7108,IF($E7108="SGD",1,IF($E7108="USD",Settings!$B$22,IF($E7108="HKD",Settings!$B$23,1))))</f>
        <v>1</v>
      </c>
      <c r="Q7108">
        <f t="shared" si="1003"/>
        <v>0</v>
      </c>
      <c r="R7108">
        <f t="shared" si="1004"/>
        <v>0</v>
      </c>
      <c r="S7108" t="str">
        <f t="shared" si="1005"/>
        <v/>
      </c>
      <c r="T7108" t="str">
        <f t="shared" si="1006"/>
        <v/>
      </c>
      <c r="U7108" t="str">
        <f t="shared" si="1007"/>
        <v/>
      </c>
    </row>
    <row r="7109" spans="12:21" ht="15" customHeight="1" x14ac:dyDescent="0.15">
      <c r="L7109" s="244" t="str">
        <f t="shared" si="999"/>
        <v/>
      </c>
      <c r="M7109" s="245" t="str">
        <f t="shared" si="1000"/>
        <v/>
      </c>
      <c r="N7109" s="244" t="str">
        <f t="shared" si="1001"/>
        <v/>
      </c>
      <c r="O7109" s="244" t="str">
        <f t="shared" si="1002"/>
        <v/>
      </c>
      <c r="P7109">
        <f>IF($I7109&lt;&gt;"",$I7109,IF($E7109="SGD",1,IF($E7109="USD",Settings!$B$22,IF($E7109="HKD",Settings!$B$23,1))))</f>
        <v>1</v>
      </c>
      <c r="Q7109">
        <f t="shared" si="1003"/>
        <v>0</v>
      </c>
      <c r="R7109">
        <f t="shared" si="1004"/>
        <v>0</v>
      </c>
      <c r="S7109" t="str">
        <f t="shared" si="1005"/>
        <v/>
      </c>
      <c r="T7109" t="str">
        <f t="shared" si="1006"/>
        <v/>
      </c>
      <c r="U7109" t="str">
        <f t="shared" si="1007"/>
        <v/>
      </c>
    </row>
    <row r="7110" spans="12:21" ht="15" customHeight="1" x14ac:dyDescent="0.15">
      <c r="L7110" s="244" t="str">
        <f t="shared" si="999"/>
        <v/>
      </c>
      <c r="M7110" s="245" t="str">
        <f t="shared" si="1000"/>
        <v/>
      </c>
      <c r="N7110" s="244" t="str">
        <f t="shared" si="1001"/>
        <v/>
      </c>
      <c r="O7110" s="244" t="str">
        <f t="shared" si="1002"/>
        <v/>
      </c>
      <c r="P7110">
        <f>IF($I7110&lt;&gt;"",$I7110,IF($E7110="SGD",1,IF($E7110="USD",Settings!$B$22,IF($E7110="HKD",Settings!$B$23,1))))</f>
        <v>1</v>
      </c>
      <c r="Q7110">
        <f t="shared" si="1003"/>
        <v>0</v>
      </c>
      <c r="R7110">
        <f t="shared" si="1004"/>
        <v>0</v>
      </c>
      <c r="S7110" t="str">
        <f t="shared" si="1005"/>
        <v/>
      </c>
      <c r="T7110" t="str">
        <f t="shared" si="1006"/>
        <v/>
      </c>
      <c r="U7110" t="str">
        <f t="shared" si="1007"/>
        <v/>
      </c>
    </row>
    <row r="7111" spans="12:21" ht="15" customHeight="1" x14ac:dyDescent="0.15">
      <c r="L7111" s="244" t="str">
        <f t="shared" si="999"/>
        <v/>
      </c>
      <c r="M7111" s="245" t="str">
        <f t="shared" si="1000"/>
        <v/>
      </c>
      <c r="N7111" s="244" t="str">
        <f t="shared" si="1001"/>
        <v/>
      </c>
      <c r="O7111" s="244" t="str">
        <f t="shared" si="1002"/>
        <v/>
      </c>
      <c r="P7111">
        <f>IF($I7111&lt;&gt;"",$I7111,IF($E7111="SGD",1,IF($E7111="USD",Settings!$B$22,IF($E7111="HKD",Settings!$B$23,1))))</f>
        <v>1</v>
      </c>
      <c r="Q7111">
        <f t="shared" si="1003"/>
        <v>0</v>
      </c>
      <c r="R7111">
        <f t="shared" si="1004"/>
        <v>0</v>
      </c>
      <c r="S7111" t="str">
        <f t="shared" si="1005"/>
        <v/>
      </c>
      <c r="T7111" t="str">
        <f t="shared" si="1006"/>
        <v/>
      </c>
      <c r="U7111" t="str">
        <f t="shared" si="1007"/>
        <v/>
      </c>
    </row>
    <row r="7112" spans="12:21" ht="15" customHeight="1" x14ac:dyDescent="0.15">
      <c r="L7112" s="244" t="str">
        <f t="shared" si="999"/>
        <v/>
      </c>
      <c r="M7112" s="245" t="str">
        <f t="shared" si="1000"/>
        <v/>
      </c>
      <c r="N7112" s="244" t="str">
        <f t="shared" si="1001"/>
        <v/>
      </c>
      <c r="O7112" s="244" t="str">
        <f t="shared" si="1002"/>
        <v/>
      </c>
      <c r="P7112">
        <f>IF($I7112&lt;&gt;"",$I7112,IF($E7112="SGD",1,IF($E7112="USD",Settings!$B$22,IF($E7112="HKD",Settings!$B$23,1))))</f>
        <v>1</v>
      </c>
      <c r="Q7112">
        <f t="shared" si="1003"/>
        <v>0</v>
      </c>
      <c r="R7112">
        <f t="shared" si="1004"/>
        <v>0</v>
      </c>
      <c r="S7112" t="str">
        <f t="shared" si="1005"/>
        <v/>
      </c>
      <c r="T7112" t="str">
        <f t="shared" si="1006"/>
        <v/>
      </c>
      <c r="U7112" t="str">
        <f t="shared" si="1007"/>
        <v/>
      </c>
    </row>
    <row r="7113" spans="12:21" ht="15" customHeight="1" x14ac:dyDescent="0.15">
      <c r="L7113" s="244" t="str">
        <f t="shared" si="999"/>
        <v/>
      </c>
      <c r="M7113" s="245" t="str">
        <f t="shared" si="1000"/>
        <v/>
      </c>
      <c r="N7113" s="244" t="str">
        <f t="shared" si="1001"/>
        <v/>
      </c>
      <c r="O7113" s="244" t="str">
        <f t="shared" si="1002"/>
        <v/>
      </c>
      <c r="P7113">
        <f>IF($I7113&lt;&gt;"",$I7113,IF($E7113="SGD",1,IF($E7113="USD",Settings!$B$22,IF($E7113="HKD",Settings!$B$23,1))))</f>
        <v>1</v>
      </c>
      <c r="Q7113">
        <f t="shared" si="1003"/>
        <v>0</v>
      </c>
      <c r="R7113">
        <f t="shared" si="1004"/>
        <v>0</v>
      </c>
      <c r="S7113" t="str">
        <f t="shared" si="1005"/>
        <v/>
      </c>
      <c r="T7113" t="str">
        <f t="shared" si="1006"/>
        <v/>
      </c>
      <c r="U7113" t="str">
        <f t="shared" si="1007"/>
        <v/>
      </c>
    </row>
    <row r="7114" spans="12:21" ht="15" customHeight="1" x14ac:dyDescent="0.15">
      <c r="L7114" s="244" t="str">
        <f t="shared" si="999"/>
        <v/>
      </c>
      <c r="M7114" s="245" t="str">
        <f t="shared" si="1000"/>
        <v/>
      </c>
      <c r="N7114" s="244" t="str">
        <f t="shared" si="1001"/>
        <v/>
      </c>
      <c r="O7114" s="244" t="str">
        <f t="shared" si="1002"/>
        <v/>
      </c>
      <c r="P7114">
        <f>IF($I7114&lt;&gt;"",$I7114,IF($E7114="SGD",1,IF($E7114="USD",Settings!$B$22,IF($E7114="HKD",Settings!$B$23,1))))</f>
        <v>1</v>
      </c>
      <c r="Q7114">
        <f t="shared" si="1003"/>
        <v>0</v>
      </c>
      <c r="R7114">
        <f t="shared" si="1004"/>
        <v>0</v>
      </c>
      <c r="S7114" t="str">
        <f t="shared" si="1005"/>
        <v/>
      </c>
      <c r="T7114" t="str">
        <f t="shared" si="1006"/>
        <v/>
      </c>
      <c r="U7114" t="str">
        <f t="shared" si="1007"/>
        <v/>
      </c>
    </row>
    <row r="7115" spans="12:21" ht="15" customHeight="1" x14ac:dyDescent="0.15">
      <c r="L7115" s="244" t="str">
        <f t="shared" si="999"/>
        <v/>
      </c>
      <c r="M7115" s="245" t="str">
        <f t="shared" si="1000"/>
        <v/>
      </c>
      <c r="N7115" s="244" t="str">
        <f t="shared" si="1001"/>
        <v/>
      </c>
      <c r="O7115" s="244" t="str">
        <f t="shared" si="1002"/>
        <v/>
      </c>
      <c r="P7115">
        <f>IF($I7115&lt;&gt;"",$I7115,IF($E7115="SGD",1,IF($E7115="USD",Settings!$B$22,IF($E7115="HKD",Settings!$B$23,1))))</f>
        <v>1</v>
      </c>
      <c r="Q7115">
        <f t="shared" si="1003"/>
        <v>0</v>
      </c>
      <c r="R7115">
        <f t="shared" si="1004"/>
        <v>0</v>
      </c>
      <c r="S7115" t="str">
        <f t="shared" si="1005"/>
        <v/>
      </c>
      <c r="T7115" t="str">
        <f t="shared" si="1006"/>
        <v/>
      </c>
      <c r="U7115" t="str">
        <f t="shared" si="1007"/>
        <v/>
      </c>
    </row>
    <row r="7116" spans="12:21" ht="15" customHeight="1" x14ac:dyDescent="0.15">
      <c r="L7116" s="244" t="str">
        <f t="shared" si="999"/>
        <v/>
      </c>
      <c r="M7116" s="245" t="str">
        <f t="shared" si="1000"/>
        <v/>
      </c>
      <c r="N7116" s="244" t="str">
        <f t="shared" si="1001"/>
        <v/>
      </c>
      <c r="O7116" s="244" t="str">
        <f t="shared" si="1002"/>
        <v/>
      </c>
      <c r="P7116">
        <f>IF($I7116&lt;&gt;"",$I7116,IF($E7116="SGD",1,IF($E7116="USD",Settings!$B$22,IF($E7116="HKD",Settings!$B$23,1))))</f>
        <v>1</v>
      </c>
      <c r="Q7116">
        <f t="shared" si="1003"/>
        <v>0</v>
      </c>
      <c r="R7116">
        <f t="shared" si="1004"/>
        <v>0</v>
      </c>
      <c r="S7116" t="str">
        <f t="shared" si="1005"/>
        <v/>
      </c>
      <c r="T7116" t="str">
        <f t="shared" si="1006"/>
        <v/>
      </c>
      <c r="U7116" t="str">
        <f t="shared" si="1007"/>
        <v/>
      </c>
    </row>
    <row r="7117" spans="12:21" ht="15" customHeight="1" x14ac:dyDescent="0.15">
      <c r="L7117" s="244" t="str">
        <f t="shared" si="999"/>
        <v/>
      </c>
      <c r="M7117" s="245" t="str">
        <f t="shared" si="1000"/>
        <v/>
      </c>
      <c r="N7117" s="244" t="str">
        <f t="shared" si="1001"/>
        <v/>
      </c>
      <c r="O7117" s="244" t="str">
        <f t="shared" si="1002"/>
        <v/>
      </c>
      <c r="P7117">
        <f>IF($I7117&lt;&gt;"",$I7117,IF($E7117="SGD",1,IF($E7117="USD",Settings!$B$22,IF($E7117="HKD",Settings!$B$23,1))))</f>
        <v>1</v>
      </c>
      <c r="Q7117">
        <f t="shared" si="1003"/>
        <v>0</v>
      </c>
      <c r="R7117">
        <f t="shared" si="1004"/>
        <v>0</v>
      </c>
      <c r="S7117" t="str">
        <f t="shared" si="1005"/>
        <v/>
      </c>
      <c r="T7117" t="str">
        <f t="shared" si="1006"/>
        <v/>
      </c>
      <c r="U7117" t="str">
        <f t="shared" si="1007"/>
        <v/>
      </c>
    </row>
    <row r="7118" spans="12:21" ht="15" customHeight="1" x14ac:dyDescent="0.15">
      <c r="L7118" s="244" t="str">
        <f t="shared" si="999"/>
        <v/>
      </c>
      <c r="M7118" s="245" t="str">
        <f t="shared" si="1000"/>
        <v/>
      </c>
      <c r="N7118" s="244" t="str">
        <f t="shared" si="1001"/>
        <v/>
      </c>
      <c r="O7118" s="244" t="str">
        <f t="shared" si="1002"/>
        <v/>
      </c>
      <c r="P7118">
        <f>IF($I7118&lt;&gt;"",$I7118,IF($E7118="SGD",1,IF($E7118="USD",Settings!$B$22,IF($E7118="HKD",Settings!$B$23,1))))</f>
        <v>1</v>
      </c>
      <c r="Q7118">
        <f t="shared" si="1003"/>
        <v>0</v>
      </c>
      <c r="R7118">
        <f t="shared" si="1004"/>
        <v>0</v>
      </c>
      <c r="S7118" t="str">
        <f t="shared" si="1005"/>
        <v/>
      </c>
      <c r="T7118" t="str">
        <f t="shared" si="1006"/>
        <v/>
      </c>
      <c r="U7118" t="str">
        <f t="shared" si="1007"/>
        <v/>
      </c>
    </row>
    <row r="7119" spans="12:21" ht="15" customHeight="1" x14ac:dyDescent="0.15">
      <c r="L7119" s="244" t="str">
        <f t="shared" si="999"/>
        <v/>
      </c>
      <c r="M7119" s="245" t="str">
        <f t="shared" si="1000"/>
        <v/>
      </c>
      <c r="N7119" s="244" t="str">
        <f t="shared" si="1001"/>
        <v/>
      </c>
      <c r="O7119" s="244" t="str">
        <f t="shared" si="1002"/>
        <v/>
      </c>
      <c r="P7119">
        <f>IF($I7119&lt;&gt;"",$I7119,IF($E7119="SGD",1,IF($E7119="USD",Settings!$B$22,IF($E7119="HKD",Settings!$B$23,1))))</f>
        <v>1</v>
      </c>
      <c r="Q7119">
        <f t="shared" si="1003"/>
        <v>0</v>
      </c>
      <c r="R7119">
        <f t="shared" si="1004"/>
        <v>0</v>
      </c>
      <c r="S7119" t="str">
        <f t="shared" si="1005"/>
        <v/>
      </c>
      <c r="T7119" t="str">
        <f t="shared" si="1006"/>
        <v/>
      </c>
      <c r="U7119" t="str">
        <f t="shared" si="1007"/>
        <v/>
      </c>
    </row>
    <row r="7120" spans="12:21" ht="15" customHeight="1" x14ac:dyDescent="0.15">
      <c r="L7120" s="244" t="str">
        <f t="shared" si="999"/>
        <v/>
      </c>
      <c r="M7120" s="245" t="str">
        <f t="shared" si="1000"/>
        <v/>
      </c>
      <c r="N7120" s="244" t="str">
        <f t="shared" si="1001"/>
        <v/>
      </c>
      <c r="O7120" s="244" t="str">
        <f t="shared" si="1002"/>
        <v/>
      </c>
      <c r="P7120">
        <f>IF($I7120&lt;&gt;"",$I7120,IF($E7120="SGD",1,IF($E7120="USD",Settings!$B$22,IF($E7120="HKD",Settings!$B$23,1))))</f>
        <v>1</v>
      </c>
      <c r="Q7120">
        <f t="shared" si="1003"/>
        <v>0</v>
      </c>
      <c r="R7120">
        <f t="shared" si="1004"/>
        <v>0</v>
      </c>
      <c r="S7120" t="str">
        <f t="shared" si="1005"/>
        <v/>
      </c>
      <c r="T7120" t="str">
        <f t="shared" si="1006"/>
        <v/>
      </c>
      <c r="U7120" t="str">
        <f t="shared" si="1007"/>
        <v/>
      </c>
    </row>
    <row r="7121" spans="12:21" ht="15" customHeight="1" x14ac:dyDescent="0.15">
      <c r="L7121" s="244" t="str">
        <f t="shared" si="999"/>
        <v/>
      </c>
      <c r="M7121" s="245" t="str">
        <f t="shared" si="1000"/>
        <v/>
      </c>
      <c r="N7121" s="244" t="str">
        <f t="shared" si="1001"/>
        <v/>
      </c>
      <c r="O7121" s="244" t="str">
        <f t="shared" si="1002"/>
        <v/>
      </c>
      <c r="P7121">
        <f>IF($I7121&lt;&gt;"",$I7121,IF($E7121="SGD",1,IF($E7121="USD",Settings!$B$22,IF($E7121="HKD",Settings!$B$23,1))))</f>
        <v>1</v>
      </c>
      <c r="Q7121">
        <f t="shared" si="1003"/>
        <v>0</v>
      </c>
      <c r="R7121">
        <f t="shared" si="1004"/>
        <v>0</v>
      </c>
      <c r="S7121" t="str">
        <f t="shared" si="1005"/>
        <v/>
      </c>
      <c r="T7121" t="str">
        <f t="shared" si="1006"/>
        <v/>
      </c>
      <c r="U7121" t="str">
        <f t="shared" si="1007"/>
        <v/>
      </c>
    </row>
    <row r="7122" spans="12:21" ht="15" customHeight="1" x14ac:dyDescent="0.15">
      <c r="L7122" s="244" t="str">
        <f t="shared" si="999"/>
        <v/>
      </c>
      <c r="M7122" s="245" t="str">
        <f t="shared" si="1000"/>
        <v/>
      </c>
      <c r="N7122" s="244" t="str">
        <f t="shared" si="1001"/>
        <v/>
      </c>
      <c r="O7122" s="244" t="str">
        <f t="shared" si="1002"/>
        <v/>
      </c>
      <c r="P7122">
        <f>IF($I7122&lt;&gt;"",$I7122,IF($E7122="SGD",1,IF($E7122="USD",Settings!$B$22,IF($E7122="HKD",Settings!$B$23,1))))</f>
        <v>1</v>
      </c>
      <c r="Q7122">
        <f t="shared" si="1003"/>
        <v>0</v>
      </c>
      <c r="R7122">
        <f t="shared" si="1004"/>
        <v>0</v>
      </c>
      <c r="S7122" t="str">
        <f t="shared" si="1005"/>
        <v/>
      </c>
      <c r="T7122" t="str">
        <f t="shared" si="1006"/>
        <v/>
      </c>
      <c r="U7122" t="str">
        <f t="shared" si="1007"/>
        <v/>
      </c>
    </row>
    <row r="7123" spans="12:21" ht="15" customHeight="1" x14ac:dyDescent="0.15">
      <c r="L7123" s="244" t="str">
        <f t="shared" si="999"/>
        <v/>
      </c>
      <c r="M7123" s="245" t="str">
        <f t="shared" si="1000"/>
        <v/>
      </c>
      <c r="N7123" s="244" t="str">
        <f t="shared" si="1001"/>
        <v/>
      </c>
      <c r="O7123" s="244" t="str">
        <f t="shared" si="1002"/>
        <v/>
      </c>
      <c r="P7123">
        <f>IF($I7123&lt;&gt;"",$I7123,IF($E7123="SGD",1,IF($E7123="USD",Settings!$B$22,IF($E7123="HKD",Settings!$B$23,1))))</f>
        <v>1</v>
      </c>
      <c r="Q7123">
        <f t="shared" si="1003"/>
        <v>0</v>
      </c>
      <c r="R7123">
        <f t="shared" si="1004"/>
        <v>0</v>
      </c>
      <c r="S7123" t="str">
        <f t="shared" si="1005"/>
        <v/>
      </c>
      <c r="T7123" t="str">
        <f t="shared" si="1006"/>
        <v/>
      </c>
      <c r="U7123" t="str">
        <f t="shared" si="1007"/>
        <v/>
      </c>
    </row>
    <row r="7124" spans="12:21" ht="15" customHeight="1" x14ac:dyDescent="0.15">
      <c r="L7124" s="244" t="str">
        <f t="shared" si="999"/>
        <v/>
      </c>
      <c r="M7124" s="245" t="str">
        <f t="shared" si="1000"/>
        <v/>
      </c>
      <c r="N7124" s="244" t="str">
        <f t="shared" si="1001"/>
        <v/>
      </c>
      <c r="O7124" s="244" t="str">
        <f t="shared" si="1002"/>
        <v/>
      </c>
      <c r="P7124">
        <f>IF($I7124&lt;&gt;"",$I7124,IF($E7124="SGD",1,IF($E7124="USD",Settings!$B$22,IF($E7124="HKD",Settings!$B$23,1))))</f>
        <v>1</v>
      </c>
      <c r="Q7124">
        <f t="shared" si="1003"/>
        <v>0</v>
      </c>
      <c r="R7124">
        <f t="shared" si="1004"/>
        <v>0</v>
      </c>
      <c r="S7124" t="str">
        <f t="shared" si="1005"/>
        <v/>
      </c>
      <c r="T7124" t="str">
        <f t="shared" si="1006"/>
        <v/>
      </c>
      <c r="U7124" t="str">
        <f t="shared" si="1007"/>
        <v/>
      </c>
    </row>
    <row r="7125" spans="12:21" ht="15" customHeight="1" x14ac:dyDescent="0.15">
      <c r="L7125" s="244" t="str">
        <f t="shared" si="999"/>
        <v/>
      </c>
      <c r="M7125" s="245" t="str">
        <f t="shared" si="1000"/>
        <v/>
      </c>
      <c r="N7125" s="244" t="str">
        <f t="shared" si="1001"/>
        <v/>
      </c>
      <c r="O7125" s="244" t="str">
        <f t="shared" si="1002"/>
        <v/>
      </c>
      <c r="P7125">
        <f>IF($I7125&lt;&gt;"",$I7125,IF($E7125="SGD",1,IF($E7125="USD",Settings!$B$22,IF($E7125="HKD",Settings!$B$23,1))))</f>
        <v>1</v>
      </c>
      <c r="Q7125">
        <f t="shared" si="1003"/>
        <v>0</v>
      </c>
      <c r="R7125">
        <f t="shared" si="1004"/>
        <v>0</v>
      </c>
      <c r="S7125" t="str">
        <f t="shared" si="1005"/>
        <v/>
      </c>
      <c r="T7125" t="str">
        <f t="shared" si="1006"/>
        <v/>
      </c>
      <c r="U7125" t="str">
        <f t="shared" si="1007"/>
        <v/>
      </c>
    </row>
    <row r="7126" spans="12:21" ht="15" customHeight="1" x14ac:dyDescent="0.15">
      <c r="L7126" s="244" t="str">
        <f t="shared" si="999"/>
        <v/>
      </c>
      <c r="M7126" s="245" t="str">
        <f t="shared" si="1000"/>
        <v/>
      </c>
      <c r="N7126" s="244" t="str">
        <f t="shared" si="1001"/>
        <v/>
      </c>
      <c r="O7126" s="244" t="str">
        <f t="shared" si="1002"/>
        <v/>
      </c>
      <c r="P7126">
        <f>IF($I7126&lt;&gt;"",$I7126,IF($E7126="SGD",1,IF($E7126="USD",Settings!$B$22,IF($E7126="HKD",Settings!$B$23,1))))</f>
        <v>1</v>
      </c>
      <c r="Q7126">
        <f t="shared" si="1003"/>
        <v>0</v>
      </c>
      <c r="R7126">
        <f t="shared" si="1004"/>
        <v>0</v>
      </c>
      <c r="S7126" t="str">
        <f t="shared" si="1005"/>
        <v/>
      </c>
      <c r="T7126" t="str">
        <f t="shared" si="1006"/>
        <v/>
      </c>
      <c r="U7126" t="str">
        <f t="shared" si="1007"/>
        <v/>
      </c>
    </row>
    <row r="7127" spans="12:21" ht="15" customHeight="1" x14ac:dyDescent="0.15">
      <c r="L7127" s="244" t="str">
        <f t="shared" si="999"/>
        <v/>
      </c>
      <c r="M7127" s="245" t="str">
        <f t="shared" si="1000"/>
        <v/>
      </c>
      <c r="N7127" s="244" t="str">
        <f t="shared" si="1001"/>
        <v/>
      </c>
      <c r="O7127" s="244" t="str">
        <f t="shared" si="1002"/>
        <v/>
      </c>
      <c r="P7127">
        <f>IF($I7127&lt;&gt;"",$I7127,IF($E7127="SGD",1,IF($E7127="USD",Settings!$B$22,IF($E7127="HKD",Settings!$B$23,1))))</f>
        <v>1</v>
      </c>
      <c r="Q7127">
        <f t="shared" si="1003"/>
        <v>0</v>
      </c>
      <c r="R7127">
        <f t="shared" si="1004"/>
        <v>0</v>
      </c>
      <c r="S7127" t="str">
        <f t="shared" si="1005"/>
        <v/>
      </c>
      <c r="T7127" t="str">
        <f t="shared" si="1006"/>
        <v/>
      </c>
      <c r="U7127" t="str">
        <f t="shared" si="1007"/>
        <v/>
      </c>
    </row>
    <row r="7128" spans="12:21" ht="15" customHeight="1" x14ac:dyDescent="0.15">
      <c r="L7128" s="244" t="str">
        <f t="shared" si="999"/>
        <v/>
      </c>
      <c r="M7128" s="245" t="str">
        <f t="shared" si="1000"/>
        <v/>
      </c>
      <c r="N7128" s="244" t="str">
        <f t="shared" si="1001"/>
        <v/>
      </c>
      <c r="O7128" s="244" t="str">
        <f t="shared" si="1002"/>
        <v/>
      </c>
      <c r="P7128">
        <f>IF($I7128&lt;&gt;"",$I7128,IF($E7128="SGD",1,IF($E7128="USD",Settings!$B$22,IF($E7128="HKD",Settings!$B$23,1))))</f>
        <v>1</v>
      </c>
      <c r="Q7128">
        <f t="shared" si="1003"/>
        <v>0</v>
      </c>
      <c r="R7128">
        <f t="shared" si="1004"/>
        <v>0</v>
      </c>
      <c r="S7128" t="str">
        <f t="shared" si="1005"/>
        <v/>
      </c>
      <c r="T7128" t="str">
        <f t="shared" si="1006"/>
        <v/>
      </c>
      <c r="U7128" t="str">
        <f t="shared" si="1007"/>
        <v/>
      </c>
    </row>
    <row r="7129" spans="12:21" ht="15" customHeight="1" x14ac:dyDescent="0.15">
      <c r="L7129" s="244" t="str">
        <f t="shared" si="999"/>
        <v/>
      </c>
      <c r="M7129" s="245" t="str">
        <f t="shared" si="1000"/>
        <v/>
      </c>
      <c r="N7129" s="244" t="str">
        <f t="shared" si="1001"/>
        <v/>
      </c>
      <c r="O7129" s="244" t="str">
        <f t="shared" si="1002"/>
        <v/>
      </c>
      <c r="P7129">
        <f>IF($I7129&lt;&gt;"",$I7129,IF($E7129="SGD",1,IF($E7129="USD",Settings!$B$22,IF($E7129="HKD",Settings!$B$23,1))))</f>
        <v>1</v>
      </c>
      <c r="Q7129">
        <f t="shared" si="1003"/>
        <v>0</v>
      </c>
      <c r="R7129">
        <f t="shared" si="1004"/>
        <v>0</v>
      </c>
      <c r="S7129" t="str">
        <f t="shared" si="1005"/>
        <v/>
      </c>
      <c r="T7129" t="str">
        <f t="shared" si="1006"/>
        <v/>
      </c>
      <c r="U7129" t="str">
        <f t="shared" si="1007"/>
        <v/>
      </c>
    </row>
    <row r="7130" spans="12:21" ht="15" customHeight="1" x14ac:dyDescent="0.15">
      <c r="L7130" s="244" t="str">
        <f t="shared" si="999"/>
        <v/>
      </c>
      <c r="M7130" s="245" t="str">
        <f t="shared" si="1000"/>
        <v/>
      </c>
      <c r="N7130" s="244" t="str">
        <f t="shared" si="1001"/>
        <v/>
      </c>
      <c r="O7130" s="244" t="str">
        <f t="shared" si="1002"/>
        <v/>
      </c>
      <c r="P7130">
        <f>IF($I7130&lt;&gt;"",$I7130,IF($E7130="SGD",1,IF($E7130="USD",Settings!$B$22,IF($E7130="HKD",Settings!$B$23,1))))</f>
        <v>1</v>
      </c>
      <c r="Q7130">
        <f t="shared" si="1003"/>
        <v>0</v>
      </c>
      <c r="R7130">
        <f t="shared" si="1004"/>
        <v>0</v>
      </c>
      <c r="S7130" t="str">
        <f t="shared" si="1005"/>
        <v/>
      </c>
      <c r="T7130" t="str">
        <f t="shared" si="1006"/>
        <v/>
      </c>
      <c r="U7130" t="str">
        <f t="shared" si="1007"/>
        <v/>
      </c>
    </row>
    <row r="7131" spans="12:21" ht="15" customHeight="1" x14ac:dyDescent="0.15">
      <c r="L7131" s="244" t="str">
        <f t="shared" si="999"/>
        <v/>
      </c>
      <c r="M7131" s="245" t="str">
        <f t="shared" si="1000"/>
        <v/>
      </c>
      <c r="N7131" s="244" t="str">
        <f t="shared" si="1001"/>
        <v/>
      </c>
      <c r="O7131" s="244" t="str">
        <f t="shared" si="1002"/>
        <v/>
      </c>
      <c r="P7131">
        <f>IF($I7131&lt;&gt;"",$I7131,IF($E7131="SGD",1,IF($E7131="USD",Settings!$B$22,IF($E7131="HKD",Settings!$B$23,1))))</f>
        <v>1</v>
      </c>
      <c r="Q7131">
        <f t="shared" si="1003"/>
        <v>0</v>
      </c>
      <c r="R7131">
        <f t="shared" si="1004"/>
        <v>0</v>
      </c>
      <c r="S7131" t="str">
        <f t="shared" si="1005"/>
        <v/>
      </c>
      <c r="T7131" t="str">
        <f t="shared" si="1006"/>
        <v/>
      </c>
      <c r="U7131" t="str">
        <f t="shared" si="1007"/>
        <v/>
      </c>
    </row>
    <row r="7132" spans="12:21" ht="15" customHeight="1" x14ac:dyDescent="0.15">
      <c r="L7132" s="244" t="str">
        <f t="shared" si="999"/>
        <v/>
      </c>
      <c r="M7132" s="245" t="str">
        <f t="shared" si="1000"/>
        <v/>
      </c>
      <c r="N7132" s="244" t="str">
        <f t="shared" si="1001"/>
        <v/>
      </c>
      <c r="O7132" s="244" t="str">
        <f t="shared" si="1002"/>
        <v/>
      </c>
      <c r="P7132">
        <f>IF($I7132&lt;&gt;"",$I7132,IF($E7132="SGD",1,IF($E7132="USD",Settings!$B$22,IF($E7132="HKD",Settings!$B$23,1))))</f>
        <v>1</v>
      </c>
      <c r="Q7132">
        <f t="shared" si="1003"/>
        <v>0</v>
      </c>
      <c r="R7132">
        <f t="shared" si="1004"/>
        <v>0</v>
      </c>
      <c r="S7132" t="str">
        <f t="shared" si="1005"/>
        <v/>
      </c>
      <c r="T7132" t="str">
        <f t="shared" si="1006"/>
        <v/>
      </c>
      <c r="U7132" t="str">
        <f t="shared" si="1007"/>
        <v/>
      </c>
    </row>
    <row r="7133" spans="12:21" ht="15" customHeight="1" x14ac:dyDescent="0.15">
      <c r="L7133" s="244" t="str">
        <f t="shared" si="999"/>
        <v/>
      </c>
      <c r="M7133" s="245" t="str">
        <f t="shared" si="1000"/>
        <v/>
      </c>
      <c r="N7133" s="244" t="str">
        <f t="shared" si="1001"/>
        <v/>
      </c>
      <c r="O7133" s="244" t="str">
        <f t="shared" si="1002"/>
        <v/>
      </c>
      <c r="P7133">
        <f>IF($I7133&lt;&gt;"",$I7133,IF($E7133="SGD",1,IF($E7133="USD",Settings!$B$22,IF($E7133="HKD",Settings!$B$23,1))))</f>
        <v>1</v>
      </c>
      <c r="Q7133">
        <f t="shared" si="1003"/>
        <v>0</v>
      </c>
      <c r="R7133">
        <f t="shared" si="1004"/>
        <v>0</v>
      </c>
      <c r="S7133" t="str">
        <f t="shared" si="1005"/>
        <v/>
      </c>
      <c r="T7133" t="str">
        <f t="shared" si="1006"/>
        <v/>
      </c>
      <c r="U7133" t="str">
        <f t="shared" si="1007"/>
        <v/>
      </c>
    </row>
    <row r="7134" spans="12:21" ht="15" customHeight="1" x14ac:dyDescent="0.15">
      <c r="L7134" s="244" t="str">
        <f t="shared" si="999"/>
        <v/>
      </c>
      <c r="M7134" s="245" t="str">
        <f t="shared" si="1000"/>
        <v/>
      </c>
      <c r="N7134" s="244" t="str">
        <f t="shared" si="1001"/>
        <v/>
      </c>
      <c r="O7134" s="244" t="str">
        <f t="shared" si="1002"/>
        <v/>
      </c>
      <c r="P7134">
        <f>IF($I7134&lt;&gt;"",$I7134,IF($E7134="SGD",1,IF($E7134="USD",Settings!$B$22,IF($E7134="HKD",Settings!$B$23,1))))</f>
        <v>1</v>
      </c>
      <c r="Q7134">
        <f t="shared" si="1003"/>
        <v>0</v>
      </c>
      <c r="R7134">
        <f t="shared" si="1004"/>
        <v>0</v>
      </c>
      <c r="S7134" t="str">
        <f t="shared" si="1005"/>
        <v/>
      </c>
      <c r="T7134" t="str">
        <f t="shared" si="1006"/>
        <v/>
      </c>
      <c r="U7134" t="str">
        <f t="shared" si="1007"/>
        <v/>
      </c>
    </row>
    <row r="7135" spans="12:21" ht="15" customHeight="1" x14ac:dyDescent="0.15">
      <c r="L7135" s="244" t="str">
        <f t="shared" si="999"/>
        <v/>
      </c>
      <c r="M7135" s="245" t="str">
        <f t="shared" si="1000"/>
        <v/>
      </c>
      <c r="N7135" s="244" t="str">
        <f t="shared" si="1001"/>
        <v/>
      </c>
      <c r="O7135" s="244" t="str">
        <f t="shared" si="1002"/>
        <v/>
      </c>
      <c r="P7135">
        <f>IF($I7135&lt;&gt;"",$I7135,IF($E7135="SGD",1,IF($E7135="USD",Settings!$B$22,IF($E7135="HKD",Settings!$B$23,1))))</f>
        <v>1</v>
      </c>
      <c r="Q7135">
        <f t="shared" si="1003"/>
        <v>0</v>
      </c>
      <c r="R7135">
        <f t="shared" si="1004"/>
        <v>0</v>
      </c>
      <c r="S7135" t="str">
        <f t="shared" si="1005"/>
        <v/>
      </c>
      <c r="T7135" t="str">
        <f t="shared" si="1006"/>
        <v/>
      </c>
      <c r="U7135" t="str">
        <f t="shared" si="1007"/>
        <v/>
      </c>
    </row>
    <row r="7136" spans="12:21" ht="15" customHeight="1" x14ac:dyDescent="0.15">
      <c r="L7136" s="244" t="str">
        <f t="shared" si="999"/>
        <v/>
      </c>
      <c r="M7136" s="245" t="str">
        <f t="shared" si="1000"/>
        <v/>
      </c>
      <c r="N7136" s="244" t="str">
        <f t="shared" si="1001"/>
        <v/>
      </c>
      <c r="O7136" s="244" t="str">
        <f t="shared" si="1002"/>
        <v/>
      </c>
      <c r="P7136">
        <f>IF($I7136&lt;&gt;"",$I7136,IF($E7136="SGD",1,IF($E7136="USD",Settings!$B$22,IF($E7136="HKD",Settings!$B$23,1))))</f>
        <v>1</v>
      </c>
      <c r="Q7136">
        <f t="shared" si="1003"/>
        <v>0</v>
      </c>
      <c r="R7136">
        <f t="shared" si="1004"/>
        <v>0</v>
      </c>
      <c r="S7136" t="str">
        <f t="shared" si="1005"/>
        <v/>
      </c>
      <c r="T7136" t="str">
        <f t="shared" si="1006"/>
        <v/>
      </c>
      <c r="U7136" t="str">
        <f t="shared" si="1007"/>
        <v/>
      </c>
    </row>
    <row r="7137" spans="12:21" ht="15" customHeight="1" x14ac:dyDescent="0.15">
      <c r="L7137" s="244" t="str">
        <f t="shared" si="999"/>
        <v/>
      </c>
      <c r="M7137" s="245" t="str">
        <f t="shared" si="1000"/>
        <v/>
      </c>
      <c r="N7137" s="244" t="str">
        <f t="shared" si="1001"/>
        <v/>
      </c>
      <c r="O7137" s="244" t="str">
        <f t="shared" si="1002"/>
        <v/>
      </c>
      <c r="P7137">
        <f>IF($I7137&lt;&gt;"",$I7137,IF($E7137="SGD",1,IF($E7137="USD",Settings!$B$22,IF($E7137="HKD",Settings!$B$23,1))))</f>
        <v>1</v>
      </c>
      <c r="Q7137">
        <f t="shared" si="1003"/>
        <v>0</v>
      </c>
      <c r="R7137">
        <f t="shared" si="1004"/>
        <v>0</v>
      </c>
      <c r="S7137" t="str">
        <f t="shared" si="1005"/>
        <v/>
      </c>
      <c r="T7137" t="str">
        <f t="shared" si="1006"/>
        <v/>
      </c>
      <c r="U7137" t="str">
        <f t="shared" si="1007"/>
        <v/>
      </c>
    </row>
    <row r="7138" spans="12:21" ht="15" customHeight="1" x14ac:dyDescent="0.15">
      <c r="L7138" s="244" t="str">
        <f t="shared" si="999"/>
        <v/>
      </c>
      <c r="M7138" s="245" t="str">
        <f t="shared" si="1000"/>
        <v/>
      </c>
      <c r="N7138" s="244" t="str">
        <f t="shared" si="1001"/>
        <v/>
      </c>
      <c r="O7138" s="244" t="str">
        <f t="shared" si="1002"/>
        <v/>
      </c>
      <c r="P7138">
        <f>IF($I7138&lt;&gt;"",$I7138,IF($E7138="SGD",1,IF($E7138="USD",Settings!$B$22,IF($E7138="HKD",Settings!$B$23,1))))</f>
        <v>1</v>
      </c>
      <c r="Q7138">
        <f t="shared" si="1003"/>
        <v>0</v>
      </c>
      <c r="R7138">
        <f t="shared" si="1004"/>
        <v>0</v>
      </c>
      <c r="S7138" t="str">
        <f t="shared" si="1005"/>
        <v/>
      </c>
      <c r="T7138" t="str">
        <f t="shared" si="1006"/>
        <v/>
      </c>
      <c r="U7138" t="str">
        <f t="shared" si="1007"/>
        <v/>
      </c>
    </row>
    <row r="7139" spans="12:21" ht="15" customHeight="1" x14ac:dyDescent="0.15">
      <c r="L7139" s="244" t="str">
        <f t="shared" si="999"/>
        <v/>
      </c>
      <c r="M7139" s="245" t="str">
        <f t="shared" si="1000"/>
        <v/>
      </c>
      <c r="N7139" s="244" t="str">
        <f t="shared" si="1001"/>
        <v/>
      </c>
      <c r="O7139" s="244" t="str">
        <f t="shared" si="1002"/>
        <v/>
      </c>
      <c r="P7139">
        <f>IF($I7139&lt;&gt;"",$I7139,IF($E7139="SGD",1,IF($E7139="USD",Settings!$B$22,IF($E7139="HKD",Settings!$B$23,1))))</f>
        <v>1</v>
      </c>
      <c r="Q7139">
        <f t="shared" si="1003"/>
        <v>0</v>
      </c>
      <c r="R7139">
        <f t="shared" si="1004"/>
        <v>0</v>
      </c>
      <c r="S7139" t="str">
        <f t="shared" si="1005"/>
        <v/>
      </c>
      <c r="T7139" t="str">
        <f t="shared" si="1006"/>
        <v/>
      </c>
      <c r="U7139" t="str">
        <f t="shared" si="1007"/>
        <v/>
      </c>
    </row>
    <row r="7140" spans="12:21" ht="15" customHeight="1" x14ac:dyDescent="0.15">
      <c r="L7140" s="244" t="str">
        <f t="shared" si="999"/>
        <v/>
      </c>
      <c r="M7140" s="245" t="str">
        <f t="shared" si="1000"/>
        <v/>
      </c>
      <c r="N7140" s="244" t="str">
        <f t="shared" si="1001"/>
        <v/>
      </c>
      <c r="O7140" s="244" t="str">
        <f t="shared" si="1002"/>
        <v/>
      </c>
      <c r="P7140">
        <f>IF($I7140&lt;&gt;"",$I7140,IF($E7140="SGD",1,IF($E7140="USD",Settings!$B$22,IF($E7140="HKD",Settings!$B$23,1))))</f>
        <v>1</v>
      </c>
      <c r="Q7140">
        <f t="shared" si="1003"/>
        <v>0</v>
      </c>
      <c r="R7140">
        <f t="shared" si="1004"/>
        <v>0</v>
      </c>
      <c r="S7140" t="str">
        <f t="shared" si="1005"/>
        <v/>
      </c>
      <c r="T7140" t="str">
        <f t="shared" si="1006"/>
        <v/>
      </c>
      <c r="U7140" t="str">
        <f t="shared" si="1007"/>
        <v/>
      </c>
    </row>
    <row r="7141" spans="12:21" ht="15" customHeight="1" x14ac:dyDescent="0.15">
      <c r="L7141" s="244" t="str">
        <f t="shared" si="999"/>
        <v/>
      </c>
      <c r="M7141" s="245" t="str">
        <f t="shared" si="1000"/>
        <v/>
      </c>
      <c r="N7141" s="244" t="str">
        <f t="shared" si="1001"/>
        <v/>
      </c>
      <c r="O7141" s="244" t="str">
        <f t="shared" si="1002"/>
        <v/>
      </c>
      <c r="P7141">
        <f>IF($I7141&lt;&gt;"",$I7141,IF($E7141="SGD",1,IF($E7141="USD",Settings!$B$22,IF($E7141="HKD",Settings!$B$23,1))))</f>
        <v>1</v>
      </c>
      <c r="Q7141">
        <f t="shared" si="1003"/>
        <v>0</v>
      </c>
      <c r="R7141">
        <f t="shared" si="1004"/>
        <v>0</v>
      </c>
      <c r="S7141" t="str">
        <f t="shared" si="1005"/>
        <v/>
      </c>
      <c r="T7141" t="str">
        <f t="shared" si="1006"/>
        <v/>
      </c>
      <c r="U7141" t="str">
        <f t="shared" si="1007"/>
        <v/>
      </c>
    </row>
    <row r="7142" spans="12:21" ht="15" customHeight="1" x14ac:dyDescent="0.15">
      <c r="L7142" s="244" t="str">
        <f t="shared" si="999"/>
        <v/>
      </c>
      <c r="M7142" s="245" t="str">
        <f t="shared" si="1000"/>
        <v/>
      </c>
      <c r="N7142" s="244" t="str">
        <f t="shared" si="1001"/>
        <v/>
      </c>
      <c r="O7142" s="244" t="str">
        <f t="shared" si="1002"/>
        <v/>
      </c>
      <c r="P7142">
        <f>IF($I7142&lt;&gt;"",$I7142,IF($E7142="SGD",1,IF($E7142="USD",Settings!$B$22,IF($E7142="HKD",Settings!$B$23,1))))</f>
        <v>1</v>
      </c>
      <c r="Q7142">
        <f t="shared" si="1003"/>
        <v>0</v>
      </c>
      <c r="R7142">
        <f t="shared" si="1004"/>
        <v>0</v>
      </c>
      <c r="S7142" t="str">
        <f t="shared" si="1005"/>
        <v/>
      </c>
      <c r="T7142" t="str">
        <f t="shared" si="1006"/>
        <v/>
      </c>
      <c r="U7142" t="str">
        <f t="shared" si="1007"/>
        <v/>
      </c>
    </row>
    <row r="7143" spans="12:21" ht="15" customHeight="1" x14ac:dyDescent="0.15">
      <c r="L7143" s="244" t="str">
        <f t="shared" si="999"/>
        <v/>
      </c>
      <c r="M7143" s="245" t="str">
        <f t="shared" si="1000"/>
        <v/>
      </c>
      <c r="N7143" s="244" t="str">
        <f t="shared" si="1001"/>
        <v/>
      </c>
      <c r="O7143" s="244" t="str">
        <f t="shared" si="1002"/>
        <v/>
      </c>
      <c r="P7143">
        <f>IF($I7143&lt;&gt;"",$I7143,IF($E7143="SGD",1,IF($E7143="USD",Settings!$B$22,IF($E7143="HKD",Settings!$B$23,1))))</f>
        <v>1</v>
      </c>
      <c r="Q7143">
        <f t="shared" si="1003"/>
        <v>0</v>
      </c>
      <c r="R7143">
        <f t="shared" si="1004"/>
        <v>0</v>
      </c>
      <c r="S7143" t="str">
        <f t="shared" si="1005"/>
        <v/>
      </c>
      <c r="T7143" t="str">
        <f t="shared" si="1006"/>
        <v/>
      </c>
      <c r="U7143" t="str">
        <f t="shared" si="1007"/>
        <v/>
      </c>
    </row>
    <row r="7144" spans="12:21" ht="15" customHeight="1" x14ac:dyDescent="0.15">
      <c r="L7144" s="244" t="str">
        <f t="shared" si="999"/>
        <v/>
      </c>
      <c r="M7144" s="245" t="str">
        <f t="shared" si="1000"/>
        <v/>
      </c>
      <c r="N7144" s="244" t="str">
        <f t="shared" si="1001"/>
        <v/>
      </c>
      <c r="O7144" s="244" t="str">
        <f t="shared" si="1002"/>
        <v/>
      </c>
      <c r="P7144">
        <f>IF($I7144&lt;&gt;"",$I7144,IF($E7144="SGD",1,IF($E7144="USD",Settings!$B$22,IF($E7144="HKD",Settings!$B$23,1))))</f>
        <v>1</v>
      </c>
      <c r="Q7144">
        <f t="shared" si="1003"/>
        <v>0</v>
      </c>
      <c r="R7144">
        <f t="shared" si="1004"/>
        <v>0</v>
      </c>
      <c r="S7144" t="str">
        <f t="shared" si="1005"/>
        <v/>
      </c>
      <c r="T7144" t="str">
        <f t="shared" si="1006"/>
        <v/>
      </c>
      <c r="U7144" t="str">
        <f t="shared" si="1007"/>
        <v/>
      </c>
    </row>
    <row r="7145" spans="12:21" ht="15" customHeight="1" x14ac:dyDescent="0.15">
      <c r="L7145" s="244" t="str">
        <f t="shared" ref="L7145:L7208" si="1008">IF(OR(B7145="",C7145="",E7145=""),"",B7145&amp;":"&amp;C7145&amp;":"&amp;E7145)</f>
        <v/>
      </c>
      <c r="M7145" s="245" t="str">
        <f t="shared" ref="M7145:M7208" si="1009">IF(A7145="","",A7145*D7145)</f>
        <v/>
      </c>
      <c r="N7145" s="244" t="str">
        <f t="shared" ref="N7145:N7208" si="1010">IF(A7145="","",IF(OR(A7145=1,A7145=0),J7145,0))</f>
        <v/>
      </c>
      <c r="O7145" s="244" t="str">
        <f t="shared" ref="O7145:O7208" si="1011">IF(A7145="","",IF(A7145=-1,J7145,0))</f>
        <v/>
      </c>
      <c r="P7145">
        <f>IF($I7145&lt;&gt;"",$I7145,IF($E7145="SGD",1,IF($E7145="USD",Settings!$B$22,IF($E7145="HKD",Settings!$B$23,1))))</f>
        <v>1</v>
      </c>
      <c r="Q7145">
        <f t="shared" ref="Q7145:Q7208" si="1012">IF($L7145="",0,($O7145-$N7145+IF($A7145=2,$J7145,0))*$P7145)</f>
        <v>0</v>
      </c>
      <c r="R7145">
        <f t="shared" ref="R7145:R7208" si="1013">IF($L7145="",0,IF($A7145=2,$J7145*$P7145,0))</f>
        <v>0</v>
      </c>
      <c r="S7145" t="str">
        <f t="shared" si="1005"/>
        <v/>
      </c>
      <c r="T7145" t="str">
        <f t="shared" si="1006"/>
        <v/>
      </c>
      <c r="U7145" t="str">
        <f t="shared" si="1007"/>
        <v/>
      </c>
    </row>
    <row r="7146" spans="12:21" ht="15" customHeight="1" x14ac:dyDescent="0.15">
      <c r="L7146" s="244" t="str">
        <f t="shared" si="1008"/>
        <v/>
      </c>
      <c r="M7146" s="245" t="str">
        <f t="shared" si="1009"/>
        <v/>
      </c>
      <c r="N7146" s="244" t="str">
        <f t="shared" si="1010"/>
        <v/>
      </c>
      <c r="O7146" s="244" t="str">
        <f t="shared" si="1011"/>
        <v/>
      </c>
      <c r="P7146">
        <f>IF($I7146&lt;&gt;"",$I7146,IF($E7146="SGD",1,IF($E7146="USD",Settings!$B$22,IF($E7146="HKD",Settings!$B$23,1))))</f>
        <v>1</v>
      </c>
      <c r="Q7146">
        <f t="shared" si="1012"/>
        <v>0</v>
      </c>
      <c r="R7146">
        <f t="shared" si="1013"/>
        <v>0</v>
      </c>
      <c r="S7146" t="str">
        <f t="shared" si="1005"/>
        <v/>
      </c>
      <c r="T7146" t="str">
        <f t="shared" si="1006"/>
        <v/>
      </c>
      <c r="U7146" t="str">
        <f t="shared" si="1007"/>
        <v/>
      </c>
    </row>
    <row r="7147" spans="12:21" ht="15" customHeight="1" x14ac:dyDescent="0.15">
      <c r="L7147" s="244" t="str">
        <f t="shared" si="1008"/>
        <v/>
      </c>
      <c r="M7147" s="245" t="str">
        <f t="shared" si="1009"/>
        <v/>
      </c>
      <c r="N7147" s="244" t="str">
        <f t="shared" si="1010"/>
        <v/>
      </c>
      <c r="O7147" s="244" t="str">
        <f t="shared" si="1011"/>
        <v/>
      </c>
      <c r="P7147">
        <f>IF($I7147&lt;&gt;"",$I7147,IF($E7147="SGD",1,IF($E7147="USD",Settings!$B$22,IF($E7147="HKD",Settings!$B$23,1))))</f>
        <v>1</v>
      </c>
      <c r="Q7147">
        <f t="shared" si="1012"/>
        <v>0</v>
      </c>
      <c r="R7147">
        <f t="shared" si="1013"/>
        <v>0</v>
      </c>
      <c r="S7147" t="str">
        <f t="shared" si="1005"/>
        <v/>
      </c>
      <c r="T7147" t="str">
        <f t="shared" si="1006"/>
        <v/>
      </c>
      <c r="U7147" t="str">
        <f t="shared" si="1007"/>
        <v/>
      </c>
    </row>
    <row r="7148" spans="12:21" ht="15" customHeight="1" x14ac:dyDescent="0.15">
      <c r="L7148" s="244" t="str">
        <f t="shared" si="1008"/>
        <v/>
      </c>
      <c r="M7148" s="245" t="str">
        <f t="shared" si="1009"/>
        <v/>
      </c>
      <c r="N7148" s="244" t="str">
        <f t="shared" si="1010"/>
        <v/>
      </c>
      <c r="O7148" s="244" t="str">
        <f t="shared" si="1011"/>
        <v/>
      </c>
      <c r="P7148">
        <f>IF($I7148&lt;&gt;"",$I7148,IF($E7148="SGD",1,IF($E7148="USD",Settings!$B$22,IF($E7148="HKD",Settings!$B$23,1))))</f>
        <v>1</v>
      </c>
      <c r="Q7148">
        <f t="shared" si="1012"/>
        <v>0</v>
      </c>
      <c r="R7148">
        <f t="shared" si="1013"/>
        <v>0</v>
      </c>
      <c r="S7148" t="str">
        <f t="shared" si="1005"/>
        <v/>
      </c>
      <c r="T7148" t="str">
        <f t="shared" si="1006"/>
        <v/>
      </c>
      <c r="U7148" t="str">
        <f t="shared" si="1007"/>
        <v/>
      </c>
    </row>
    <row r="7149" spans="12:21" ht="15" customHeight="1" x14ac:dyDescent="0.15">
      <c r="L7149" s="244" t="str">
        <f t="shared" si="1008"/>
        <v/>
      </c>
      <c r="M7149" s="245" t="str">
        <f t="shared" si="1009"/>
        <v/>
      </c>
      <c r="N7149" s="244" t="str">
        <f t="shared" si="1010"/>
        <v/>
      </c>
      <c r="O7149" s="244" t="str">
        <f t="shared" si="1011"/>
        <v/>
      </c>
      <c r="P7149">
        <f>IF($I7149&lt;&gt;"",$I7149,IF($E7149="SGD",1,IF($E7149="USD",Settings!$B$22,IF($E7149="HKD",Settings!$B$23,1))))</f>
        <v>1</v>
      </c>
      <c r="Q7149">
        <f t="shared" si="1012"/>
        <v>0</v>
      </c>
      <c r="R7149">
        <f t="shared" si="1013"/>
        <v>0</v>
      </c>
      <c r="S7149" t="str">
        <f t="shared" si="1005"/>
        <v/>
      </c>
      <c r="T7149" t="str">
        <f t="shared" si="1006"/>
        <v/>
      </c>
      <c r="U7149" t="str">
        <f t="shared" si="1007"/>
        <v/>
      </c>
    </row>
    <row r="7150" spans="12:21" ht="15" customHeight="1" x14ac:dyDescent="0.15">
      <c r="L7150" s="244" t="str">
        <f t="shared" si="1008"/>
        <v/>
      </c>
      <c r="M7150" s="245" t="str">
        <f t="shared" si="1009"/>
        <v/>
      </c>
      <c r="N7150" s="244" t="str">
        <f t="shared" si="1010"/>
        <v/>
      </c>
      <c r="O7150" s="244" t="str">
        <f t="shared" si="1011"/>
        <v/>
      </c>
      <c r="P7150">
        <f>IF($I7150&lt;&gt;"",$I7150,IF($E7150="SGD",1,IF($E7150="USD",Settings!$B$22,IF($E7150="HKD",Settings!$B$23,1))))</f>
        <v>1</v>
      </c>
      <c r="Q7150">
        <f t="shared" si="1012"/>
        <v>0</v>
      </c>
      <c r="R7150">
        <f t="shared" si="1013"/>
        <v>0</v>
      </c>
      <c r="S7150" t="str">
        <f t="shared" si="1005"/>
        <v/>
      </c>
      <c r="T7150" t="str">
        <f t="shared" si="1006"/>
        <v/>
      </c>
      <c r="U7150" t="str">
        <f t="shared" si="1007"/>
        <v/>
      </c>
    </row>
    <row r="7151" spans="12:21" ht="15" customHeight="1" x14ac:dyDescent="0.15">
      <c r="L7151" s="244" t="str">
        <f t="shared" si="1008"/>
        <v/>
      </c>
      <c r="M7151" s="245" t="str">
        <f t="shared" si="1009"/>
        <v/>
      </c>
      <c r="N7151" s="244" t="str">
        <f t="shared" si="1010"/>
        <v/>
      </c>
      <c r="O7151" s="244" t="str">
        <f t="shared" si="1011"/>
        <v/>
      </c>
      <c r="P7151">
        <f>IF($I7151&lt;&gt;"",$I7151,IF($E7151="SGD",1,IF($E7151="USD",Settings!$B$22,IF($E7151="HKD",Settings!$B$23,1))))</f>
        <v>1</v>
      </c>
      <c r="Q7151">
        <f t="shared" si="1012"/>
        <v>0</v>
      </c>
      <c r="R7151">
        <f t="shared" si="1013"/>
        <v>0</v>
      </c>
      <c r="S7151" t="str">
        <f t="shared" si="1005"/>
        <v/>
      </c>
      <c r="T7151" t="str">
        <f t="shared" si="1006"/>
        <v/>
      </c>
      <c r="U7151" t="str">
        <f t="shared" si="1007"/>
        <v/>
      </c>
    </row>
    <row r="7152" spans="12:21" ht="15" customHeight="1" x14ac:dyDescent="0.15">
      <c r="L7152" s="244" t="str">
        <f t="shared" si="1008"/>
        <v/>
      </c>
      <c r="M7152" s="245" t="str">
        <f t="shared" si="1009"/>
        <v/>
      </c>
      <c r="N7152" s="244" t="str">
        <f t="shared" si="1010"/>
        <v/>
      </c>
      <c r="O7152" s="244" t="str">
        <f t="shared" si="1011"/>
        <v/>
      </c>
      <c r="P7152">
        <f>IF($I7152&lt;&gt;"",$I7152,IF($E7152="SGD",1,IF($E7152="USD",Settings!$B$22,IF($E7152="HKD",Settings!$B$23,1))))</f>
        <v>1</v>
      </c>
      <c r="Q7152">
        <f t="shared" si="1012"/>
        <v>0</v>
      </c>
      <c r="R7152">
        <f t="shared" si="1013"/>
        <v>0</v>
      </c>
      <c r="S7152" t="str">
        <f t="shared" si="1005"/>
        <v/>
      </c>
      <c r="T7152" t="str">
        <f t="shared" si="1006"/>
        <v/>
      </c>
      <c r="U7152" t="str">
        <f t="shared" si="1007"/>
        <v/>
      </c>
    </row>
    <row r="7153" spans="12:21" ht="15" customHeight="1" x14ac:dyDescent="0.15">
      <c r="L7153" s="244" t="str">
        <f t="shared" si="1008"/>
        <v/>
      </c>
      <c r="M7153" s="245" t="str">
        <f t="shared" si="1009"/>
        <v/>
      </c>
      <c r="N7153" s="244" t="str">
        <f t="shared" si="1010"/>
        <v/>
      </c>
      <c r="O7153" s="244" t="str">
        <f t="shared" si="1011"/>
        <v/>
      </c>
      <c r="P7153">
        <f>IF($I7153&lt;&gt;"",$I7153,IF($E7153="SGD",1,IF($E7153="USD",Settings!$B$22,IF($E7153="HKD",Settings!$B$23,1))))</f>
        <v>1</v>
      </c>
      <c r="Q7153">
        <f t="shared" si="1012"/>
        <v>0</v>
      </c>
      <c r="R7153">
        <f t="shared" si="1013"/>
        <v>0</v>
      </c>
      <c r="S7153" t="str">
        <f t="shared" si="1005"/>
        <v/>
      </c>
      <c r="T7153" t="str">
        <f t="shared" si="1006"/>
        <v/>
      </c>
      <c r="U7153" t="str">
        <f t="shared" si="1007"/>
        <v/>
      </c>
    </row>
    <row r="7154" spans="12:21" ht="15" customHeight="1" x14ac:dyDescent="0.15">
      <c r="L7154" s="244" t="str">
        <f t="shared" si="1008"/>
        <v/>
      </c>
      <c r="M7154" s="245" t="str">
        <f t="shared" si="1009"/>
        <v/>
      </c>
      <c r="N7154" s="244" t="str">
        <f t="shared" si="1010"/>
        <v/>
      </c>
      <c r="O7154" s="244" t="str">
        <f t="shared" si="1011"/>
        <v/>
      </c>
      <c r="P7154">
        <f>IF($I7154&lt;&gt;"",$I7154,IF($E7154="SGD",1,IF($E7154="USD",Settings!$B$22,IF($E7154="HKD",Settings!$B$23,1))))</f>
        <v>1</v>
      </c>
      <c r="Q7154">
        <f t="shared" si="1012"/>
        <v>0</v>
      </c>
      <c r="R7154">
        <f t="shared" si="1013"/>
        <v>0</v>
      </c>
      <c r="S7154" t="str">
        <f t="shared" si="1005"/>
        <v/>
      </c>
      <c r="T7154" t="str">
        <f t="shared" si="1006"/>
        <v/>
      </c>
      <c r="U7154" t="str">
        <f t="shared" si="1007"/>
        <v/>
      </c>
    </row>
    <row r="7155" spans="12:21" ht="15" customHeight="1" x14ac:dyDescent="0.15">
      <c r="L7155" s="244" t="str">
        <f t="shared" si="1008"/>
        <v/>
      </c>
      <c r="M7155" s="245" t="str">
        <f t="shared" si="1009"/>
        <v/>
      </c>
      <c r="N7155" s="244" t="str">
        <f t="shared" si="1010"/>
        <v/>
      </c>
      <c r="O7155" s="244" t="str">
        <f t="shared" si="1011"/>
        <v/>
      </c>
      <c r="P7155">
        <f>IF($I7155&lt;&gt;"",$I7155,IF($E7155="SGD",1,IF($E7155="USD",Settings!$B$22,IF($E7155="HKD",Settings!$B$23,1))))</f>
        <v>1</v>
      </c>
      <c r="Q7155">
        <f t="shared" si="1012"/>
        <v>0</v>
      </c>
      <c r="R7155">
        <f t="shared" si="1013"/>
        <v>0</v>
      </c>
      <c r="S7155" t="str">
        <f t="shared" si="1005"/>
        <v/>
      </c>
      <c r="T7155" t="str">
        <f t="shared" si="1006"/>
        <v/>
      </c>
      <c r="U7155" t="str">
        <f t="shared" si="1007"/>
        <v/>
      </c>
    </row>
    <row r="7156" spans="12:21" ht="15" customHeight="1" x14ac:dyDescent="0.15">
      <c r="L7156" s="244" t="str">
        <f t="shared" si="1008"/>
        <v/>
      </c>
      <c r="M7156" s="245" t="str">
        <f t="shared" si="1009"/>
        <v/>
      </c>
      <c r="N7156" s="244" t="str">
        <f t="shared" si="1010"/>
        <v/>
      </c>
      <c r="O7156" s="244" t="str">
        <f t="shared" si="1011"/>
        <v/>
      </c>
      <c r="P7156">
        <f>IF($I7156&lt;&gt;"",$I7156,IF($E7156="SGD",1,IF($E7156="USD",Settings!$B$22,IF($E7156="HKD",Settings!$B$23,1))))</f>
        <v>1</v>
      </c>
      <c r="Q7156">
        <f t="shared" si="1012"/>
        <v>0</v>
      </c>
      <c r="R7156">
        <f t="shared" si="1013"/>
        <v>0</v>
      </c>
      <c r="S7156" t="str">
        <f t="shared" si="1005"/>
        <v/>
      </c>
      <c r="T7156" t="str">
        <f t="shared" si="1006"/>
        <v/>
      </c>
      <c r="U7156" t="str">
        <f t="shared" si="1007"/>
        <v/>
      </c>
    </row>
    <row r="7157" spans="12:21" ht="15" customHeight="1" x14ac:dyDescent="0.15">
      <c r="L7157" s="244" t="str">
        <f t="shared" si="1008"/>
        <v/>
      </c>
      <c r="M7157" s="245" t="str">
        <f t="shared" si="1009"/>
        <v/>
      </c>
      <c r="N7157" s="244" t="str">
        <f t="shared" si="1010"/>
        <v/>
      </c>
      <c r="O7157" s="244" t="str">
        <f t="shared" si="1011"/>
        <v/>
      </c>
      <c r="P7157">
        <f>IF($I7157&lt;&gt;"",$I7157,IF($E7157="SGD",1,IF($E7157="USD",Settings!$B$22,IF($E7157="HKD",Settings!$B$23,1))))</f>
        <v>1</v>
      </c>
      <c r="Q7157">
        <f t="shared" si="1012"/>
        <v>0</v>
      </c>
      <c r="R7157">
        <f t="shared" si="1013"/>
        <v>0</v>
      </c>
      <c r="S7157" t="str">
        <f t="shared" si="1005"/>
        <v/>
      </c>
      <c r="T7157" t="str">
        <f t="shared" si="1006"/>
        <v/>
      </c>
      <c r="U7157" t="str">
        <f t="shared" si="1007"/>
        <v/>
      </c>
    </row>
    <row r="7158" spans="12:21" ht="15" customHeight="1" x14ac:dyDescent="0.15">
      <c r="L7158" s="244" t="str">
        <f t="shared" si="1008"/>
        <v/>
      </c>
      <c r="M7158" s="245" t="str">
        <f t="shared" si="1009"/>
        <v/>
      </c>
      <c r="N7158" s="244" t="str">
        <f t="shared" si="1010"/>
        <v/>
      </c>
      <c r="O7158" s="244" t="str">
        <f t="shared" si="1011"/>
        <v/>
      </c>
      <c r="P7158">
        <f>IF($I7158&lt;&gt;"",$I7158,IF($E7158="SGD",1,IF($E7158="USD",Settings!$B$22,IF($E7158="HKD",Settings!$B$23,1))))</f>
        <v>1</v>
      </c>
      <c r="Q7158">
        <f t="shared" si="1012"/>
        <v>0</v>
      </c>
      <c r="R7158">
        <f t="shared" si="1013"/>
        <v>0</v>
      </c>
      <c r="S7158" t="str">
        <f t="shared" si="1005"/>
        <v/>
      </c>
      <c r="T7158" t="str">
        <f t="shared" si="1006"/>
        <v/>
      </c>
      <c r="U7158" t="str">
        <f t="shared" si="1007"/>
        <v/>
      </c>
    </row>
    <row r="7159" spans="12:21" ht="15" customHeight="1" x14ac:dyDescent="0.15">
      <c r="L7159" s="244" t="str">
        <f t="shared" si="1008"/>
        <v/>
      </c>
      <c r="M7159" s="245" t="str">
        <f t="shared" si="1009"/>
        <v/>
      </c>
      <c r="N7159" s="244" t="str">
        <f t="shared" si="1010"/>
        <v/>
      </c>
      <c r="O7159" s="244" t="str">
        <f t="shared" si="1011"/>
        <v/>
      </c>
      <c r="P7159">
        <f>IF($I7159&lt;&gt;"",$I7159,IF($E7159="SGD",1,IF($E7159="USD",Settings!$B$22,IF($E7159="HKD",Settings!$B$23,1))))</f>
        <v>1</v>
      </c>
      <c r="Q7159">
        <f t="shared" si="1012"/>
        <v>0</v>
      </c>
      <c r="R7159">
        <f t="shared" si="1013"/>
        <v>0</v>
      </c>
      <c r="S7159" t="str">
        <f t="shared" si="1005"/>
        <v/>
      </c>
      <c r="T7159" t="str">
        <f t="shared" si="1006"/>
        <v/>
      </c>
      <c r="U7159" t="str">
        <f t="shared" si="1007"/>
        <v/>
      </c>
    </row>
    <row r="7160" spans="12:21" ht="15" customHeight="1" x14ac:dyDescent="0.15">
      <c r="L7160" s="244" t="str">
        <f t="shared" si="1008"/>
        <v/>
      </c>
      <c r="M7160" s="245" t="str">
        <f t="shared" si="1009"/>
        <v/>
      </c>
      <c r="N7160" s="244" t="str">
        <f t="shared" si="1010"/>
        <v/>
      </c>
      <c r="O7160" s="244" t="str">
        <f t="shared" si="1011"/>
        <v/>
      </c>
      <c r="P7160">
        <f>IF($I7160&lt;&gt;"",$I7160,IF($E7160="SGD",1,IF($E7160="USD",Settings!$B$22,IF($E7160="HKD",Settings!$B$23,1))))</f>
        <v>1</v>
      </c>
      <c r="Q7160">
        <f t="shared" si="1012"/>
        <v>0</v>
      </c>
      <c r="R7160">
        <f t="shared" si="1013"/>
        <v>0</v>
      </c>
      <c r="S7160" t="str">
        <f t="shared" si="1005"/>
        <v/>
      </c>
      <c r="T7160" t="str">
        <f t="shared" si="1006"/>
        <v/>
      </c>
      <c r="U7160" t="str">
        <f t="shared" si="1007"/>
        <v/>
      </c>
    </row>
    <row r="7161" spans="12:21" ht="15" customHeight="1" x14ac:dyDescent="0.15">
      <c r="L7161" s="244" t="str">
        <f t="shared" si="1008"/>
        <v/>
      </c>
      <c r="M7161" s="245" t="str">
        <f t="shared" si="1009"/>
        <v/>
      </c>
      <c r="N7161" s="244" t="str">
        <f t="shared" si="1010"/>
        <v/>
      </c>
      <c r="O7161" s="244" t="str">
        <f t="shared" si="1011"/>
        <v/>
      </c>
      <c r="P7161">
        <f>IF($I7161&lt;&gt;"",$I7161,IF($E7161="SGD",1,IF($E7161="USD",Settings!$B$22,IF($E7161="HKD",Settings!$B$23,1))))</f>
        <v>1</v>
      </c>
      <c r="Q7161">
        <f t="shared" si="1012"/>
        <v>0</v>
      </c>
      <c r="R7161">
        <f t="shared" si="1013"/>
        <v>0</v>
      </c>
      <c r="S7161" t="str">
        <f t="shared" si="1005"/>
        <v/>
      </c>
      <c r="T7161" t="str">
        <f t="shared" si="1006"/>
        <v/>
      </c>
      <c r="U7161" t="str">
        <f t="shared" si="1007"/>
        <v/>
      </c>
    </row>
    <row r="7162" spans="12:21" ht="15" customHeight="1" x14ac:dyDescent="0.15">
      <c r="L7162" s="244" t="str">
        <f t="shared" si="1008"/>
        <v/>
      </c>
      <c r="M7162" s="245" t="str">
        <f t="shared" si="1009"/>
        <v/>
      </c>
      <c r="N7162" s="244" t="str">
        <f t="shared" si="1010"/>
        <v/>
      </c>
      <c r="O7162" s="244" t="str">
        <f t="shared" si="1011"/>
        <v/>
      </c>
      <c r="P7162">
        <f>IF($I7162&lt;&gt;"",$I7162,IF($E7162="SGD",1,IF($E7162="USD",Settings!$B$22,IF($E7162="HKD",Settings!$B$23,1))))</f>
        <v>1</v>
      </c>
      <c r="Q7162">
        <f t="shared" si="1012"/>
        <v>0</v>
      </c>
      <c r="R7162">
        <f t="shared" si="1013"/>
        <v>0</v>
      </c>
      <c r="S7162" t="str">
        <f t="shared" si="1005"/>
        <v/>
      </c>
      <c r="T7162" t="str">
        <f t="shared" si="1006"/>
        <v/>
      </c>
      <c r="U7162" t="str">
        <f t="shared" si="1007"/>
        <v/>
      </c>
    </row>
    <row r="7163" spans="12:21" ht="15" customHeight="1" x14ac:dyDescent="0.15">
      <c r="L7163" s="244" t="str">
        <f t="shared" si="1008"/>
        <v/>
      </c>
      <c r="M7163" s="245" t="str">
        <f t="shared" si="1009"/>
        <v/>
      </c>
      <c r="N7163" s="244" t="str">
        <f t="shared" si="1010"/>
        <v/>
      </c>
      <c r="O7163" s="244" t="str">
        <f t="shared" si="1011"/>
        <v/>
      </c>
      <c r="P7163">
        <f>IF($I7163&lt;&gt;"",$I7163,IF($E7163="SGD",1,IF($E7163="USD",Settings!$B$22,IF($E7163="HKD",Settings!$B$23,1))))</f>
        <v>1</v>
      </c>
      <c r="Q7163">
        <f t="shared" si="1012"/>
        <v>0</v>
      </c>
      <c r="R7163">
        <f t="shared" si="1013"/>
        <v>0</v>
      </c>
      <c r="S7163" t="str">
        <f t="shared" si="1005"/>
        <v/>
      </c>
      <c r="T7163" t="str">
        <f t="shared" si="1006"/>
        <v/>
      </c>
      <c r="U7163" t="str">
        <f t="shared" si="1007"/>
        <v/>
      </c>
    </row>
    <row r="7164" spans="12:21" ht="15" customHeight="1" x14ac:dyDescent="0.15">
      <c r="L7164" s="244" t="str">
        <f t="shared" si="1008"/>
        <v/>
      </c>
      <c r="M7164" s="245" t="str">
        <f t="shared" si="1009"/>
        <v/>
      </c>
      <c r="N7164" s="244" t="str">
        <f t="shared" si="1010"/>
        <v/>
      </c>
      <c r="O7164" s="244" t="str">
        <f t="shared" si="1011"/>
        <v/>
      </c>
      <c r="P7164">
        <f>IF($I7164&lt;&gt;"",$I7164,IF($E7164="SGD",1,IF($E7164="USD",Settings!$B$22,IF($E7164="HKD",Settings!$B$23,1))))</f>
        <v>1</v>
      </c>
      <c r="Q7164">
        <f t="shared" si="1012"/>
        <v>0</v>
      </c>
      <c r="R7164">
        <f t="shared" si="1013"/>
        <v>0</v>
      </c>
      <c r="S7164" t="str">
        <f t="shared" si="1005"/>
        <v/>
      </c>
      <c r="T7164" t="str">
        <f t="shared" si="1006"/>
        <v/>
      </c>
      <c r="U7164" t="str">
        <f t="shared" si="1007"/>
        <v/>
      </c>
    </row>
    <row r="7165" spans="12:21" ht="15" customHeight="1" x14ac:dyDescent="0.15">
      <c r="L7165" s="244" t="str">
        <f t="shared" si="1008"/>
        <v/>
      </c>
      <c r="M7165" s="245" t="str">
        <f t="shared" si="1009"/>
        <v/>
      </c>
      <c r="N7165" s="244" t="str">
        <f t="shared" si="1010"/>
        <v/>
      </c>
      <c r="O7165" s="244" t="str">
        <f t="shared" si="1011"/>
        <v/>
      </c>
      <c r="P7165">
        <f>IF($I7165&lt;&gt;"",$I7165,IF($E7165="SGD",1,IF($E7165="USD",Settings!$B$22,IF($E7165="HKD",Settings!$B$23,1))))</f>
        <v>1</v>
      </c>
      <c r="Q7165">
        <f t="shared" si="1012"/>
        <v>0</v>
      </c>
      <c r="R7165">
        <f t="shared" si="1013"/>
        <v>0</v>
      </c>
      <c r="S7165" t="str">
        <f t="shared" si="1005"/>
        <v/>
      </c>
      <c r="T7165" t="str">
        <f t="shared" si="1006"/>
        <v/>
      </c>
      <c r="U7165" t="str">
        <f t="shared" si="1007"/>
        <v/>
      </c>
    </row>
    <row r="7166" spans="12:21" ht="15" customHeight="1" x14ac:dyDescent="0.15">
      <c r="L7166" s="244" t="str">
        <f t="shared" si="1008"/>
        <v/>
      </c>
      <c r="M7166" s="245" t="str">
        <f t="shared" si="1009"/>
        <v/>
      </c>
      <c r="N7166" s="244" t="str">
        <f t="shared" si="1010"/>
        <v/>
      </c>
      <c r="O7166" s="244" t="str">
        <f t="shared" si="1011"/>
        <v/>
      </c>
      <c r="P7166">
        <f>IF($I7166&lt;&gt;"",$I7166,IF($E7166="SGD",1,IF($E7166="USD",Settings!$B$22,IF($E7166="HKD",Settings!$B$23,1))))</f>
        <v>1</v>
      </c>
      <c r="Q7166">
        <f t="shared" si="1012"/>
        <v>0</v>
      </c>
      <c r="R7166">
        <f t="shared" si="1013"/>
        <v>0</v>
      </c>
      <c r="S7166" t="str">
        <f t="shared" si="1005"/>
        <v/>
      </c>
      <c r="T7166" t="str">
        <f t="shared" si="1006"/>
        <v/>
      </c>
      <c r="U7166" t="str">
        <f t="shared" si="1007"/>
        <v/>
      </c>
    </row>
    <row r="7167" spans="12:21" ht="15" customHeight="1" x14ac:dyDescent="0.15">
      <c r="L7167" s="244" t="str">
        <f t="shared" si="1008"/>
        <v/>
      </c>
      <c r="M7167" s="245" t="str">
        <f t="shared" si="1009"/>
        <v/>
      </c>
      <c r="N7167" s="244" t="str">
        <f t="shared" si="1010"/>
        <v/>
      </c>
      <c r="O7167" s="244" t="str">
        <f t="shared" si="1011"/>
        <v/>
      </c>
      <c r="P7167">
        <f>IF($I7167&lt;&gt;"",$I7167,IF($E7167="SGD",1,IF($E7167="USD",Settings!$B$22,IF($E7167="HKD",Settings!$B$23,1))))</f>
        <v>1</v>
      </c>
      <c r="Q7167">
        <f t="shared" si="1012"/>
        <v>0</v>
      </c>
      <c r="R7167">
        <f t="shared" si="1013"/>
        <v>0</v>
      </c>
      <c r="S7167" t="str">
        <f t="shared" si="1005"/>
        <v/>
      </c>
      <c r="T7167" t="str">
        <f t="shared" si="1006"/>
        <v/>
      </c>
      <c r="U7167" t="str">
        <f t="shared" si="1007"/>
        <v/>
      </c>
    </row>
    <row r="7168" spans="12:21" ht="15" customHeight="1" x14ac:dyDescent="0.15">
      <c r="L7168" s="244" t="str">
        <f t="shared" si="1008"/>
        <v/>
      </c>
      <c r="M7168" s="245" t="str">
        <f t="shared" si="1009"/>
        <v/>
      </c>
      <c r="N7168" s="244" t="str">
        <f t="shared" si="1010"/>
        <v/>
      </c>
      <c r="O7168" s="244" t="str">
        <f t="shared" si="1011"/>
        <v/>
      </c>
      <c r="P7168">
        <f>IF($I7168&lt;&gt;"",$I7168,IF($E7168="SGD",1,IF($E7168="USD",Settings!$B$22,IF($E7168="HKD",Settings!$B$23,1))))</f>
        <v>1</v>
      </c>
      <c r="Q7168">
        <f t="shared" si="1012"/>
        <v>0</v>
      </c>
      <c r="R7168">
        <f t="shared" si="1013"/>
        <v>0</v>
      </c>
      <c r="S7168" t="str">
        <f t="shared" si="1005"/>
        <v/>
      </c>
      <c r="T7168" t="str">
        <f t="shared" si="1006"/>
        <v/>
      </c>
      <c r="U7168" t="str">
        <f t="shared" si="1007"/>
        <v/>
      </c>
    </row>
    <row r="7169" spans="12:21" ht="15" customHeight="1" x14ac:dyDescent="0.15">
      <c r="L7169" s="244" t="str">
        <f t="shared" si="1008"/>
        <v/>
      </c>
      <c r="M7169" s="245" t="str">
        <f t="shared" si="1009"/>
        <v/>
      </c>
      <c r="N7169" s="244" t="str">
        <f t="shared" si="1010"/>
        <v/>
      </c>
      <c r="O7169" s="244" t="str">
        <f t="shared" si="1011"/>
        <v/>
      </c>
      <c r="P7169">
        <f>IF($I7169&lt;&gt;"",$I7169,IF($E7169="SGD",1,IF($E7169="USD",Settings!$B$22,IF($E7169="HKD",Settings!$B$23,1))))</f>
        <v>1</v>
      </c>
      <c r="Q7169">
        <f t="shared" si="1012"/>
        <v>0</v>
      </c>
      <c r="R7169">
        <f t="shared" si="1013"/>
        <v>0</v>
      </c>
      <c r="S7169" t="str">
        <f t="shared" si="1005"/>
        <v/>
      </c>
      <c r="T7169" t="str">
        <f t="shared" si="1006"/>
        <v/>
      </c>
      <c r="U7169" t="str">
        <f t="shared" si="1007"/>
        <v/>
      </c>
    </row>
    <row r="7170" spans="12:21" ht="15" customHeight="1" x14ac:dyDescent="0.15">
      <c r="L7170" s="244" t="str">
        <f t="shared" si="1008"/>
        <v/>
      </c>
      <c r="M7170" s="245" t="str">
        <f t="shared" si="1009"/>
        <v/>
      </c>
      <c r="N7170" s="244" t="str">
        <f t="shared" si="1010"/>
        <v/>
      </c>
      <c r="O7170" s="244" t="str">
        <f t="shared" si="1011"/>
        <v/>
      </c>
      <c r="P7170">
        <f>IF($I7170&lt;&gt;"",$I7170,IF($E7170="SGD",1,IF($E7170="USD",Settings!$B$22,IF($E7170="HKD",Settings!$B$23,1))))</f>
        <v>1</v>
      </c>
      <c r="Q7170">
        <f t="shared" si="1012"/>
        <v>0</v>
      </c>
      <c r="R7170">
        <f t="shared" si="1013"/>
        <v>0</v>
      </c>
      <c r="S7170" t="str">
        <f t="shared" ref="S7170:S7233" si="1014">IF(L7170="","",SUMIFS($M:$M,$L:$L,L7170,$T:$T,"&lt;="&amp;T7170))</f>
        <v/>
      </c>
      <c r="T7170" t="str">
        <f t="shared" ref="T7170:T7233" si="1015">IF(L7170="","",INT(G7170)*100000+ROW())</f>
        <v/>
      </c>
      <c r="U7170" t="str">
        <f t="shared" ref="U7170:U7233" si="1016">IF(L7170="","",IF(AND(COUNTIFS($L:$L,L7170,$S:$S,"&gt;-0.000001",$S:$S,"&lt;0.000001",$T:$T,"&gt;"&amp;T7170)=0,ABS(S7170)&gt;0.000001),1,0))</f>
        <v/>
      </c>
    </row>
    <row r="7171" spans="12:21" ht="15" customHeight="1" x14ac:dyDescent="0.15">
      <c r="L7171" s="244" t="str">
        <f t="shared" si="1008"/>
        <v/>
      </c>
      <c r="M7171" s="245" t="str">
        <f t="shared" si="1009"/>
        <v/>
      </c>
      <c r="N7171" s="244" t="str">
        <f t="shared" si="1010"/>
        <v/>
      </c>
      <c r="O7171" s="244" t="str">
        <f t="shared" si="1011"/>
        <v/>
      </c>
      <c r="P7171">
        <f>IF($I7171&lt;&gt;"",$I7171,IF($E7171="SGD",1,IF($E7171="USD",Settings!$B$22,IF($E7171="HKD",Settings!$B$23,1))))</f>
        <v>1</v>
      </c>
      <c r="Q7171">
        <f t="shared" si="1012"/>
        <v>0</v>
      </c>
      <c r="R7171">
        <f t="shared" si="1013"/>
        <v>0</v>
      </c>
      <c r="S7171" t="str">
        <f t="shared" si="1014"/>
        <v/>
      </c>
      <c r="T7171" t="str">
        <f t="shared" si="1015"/>
        <v/>
      </c>
      <c r="U7171" t="str">
        <f t="shared" si="1016"/>
        <v/>
      </c>
    </row>
    <row r="7172" spans="12:21" ht="15" customHeight="1" x14ac:dyDescent="0.15">
      <c r="L7172" s="244" t="str">
        <f t="shared" si="1008"/>
        <v/>
      </c>
      <c r="M7172" s="245" t="str">
        <f t="shared" si="1009"/>
        <v/>
      </c>
      <c r="N7172" s="244" t="str">
        <f t="shared" si="1010"/>
        <v/>
      </c>
      <c r="O7172" s="244" t="str">
        <f t="shared" si="1011"/>
        <v/>
      </c>
      <c r="P7172">
        <f>IF($I7172&lt;&gt;"",$I7172,IF($E7172="SGD",1,IF($E7172="USD",Settings!$B$22,IF($E7172="HKD",Settings!$B$23,1))))</f>
        <v>1</v>
      </c>
      <c r="Q7172">
        <f t="shared" si="1012"/>
        <v>0</v>
      </c>
      <c r="R7172">
        <f t="shared" si="1013"/>
        <v>0</v>
      </c>
      <c r="S7172" t="str">
        <f t="shared" si="1014"/>
        <v/>
      </c>
      <c r="T7172" t="str">
        <f t="shared" si="1015"/>
        <v/>
      </c>
      <c r="U7172" t="str">
        <f t="shared" si="1016"/>
        <v/>
      </c>
    </row>
    <row r="7173" spans="12:21" ht="15" customHeight="1" x14ac:dyDescent="0.15">
      <c r="L7173" s="244" t="str">
        <f t="shared" si="1008"/>
        <v/>
      </c>
      <c r="M7173" s="245" t="str">
        <f t="shared" si="1009"/>
        <v/>
      </c>
      <c r="N7173" s="244" t="str">
        <f t="shared" si="1010"/>
        <v/>
      </c>
      <c r="O7173" s="244" t="str">
        <f t="shared" si="1011"/>
        <v/>
      </c>
      <c r="P7173">
        <f>IF($I7173&lt;&gt;"",$I7173,IF($E7173="SGD",1,IF($E7173="USD",Settings!$B$22,IF($E7173="HKD",Settings!$B$23,1))))</f>
        <v>1</v>
      </c>
      <c r="Q7173">
        <f t="shared" si="1012"/>
        <v>0</v>
      </c>
      <c r="R7173">
        <f t="shared" si="1013"/>
        <v>0</v>
      </c>
      <c r="S7173" t="str">
        <f t="shared" si="1014"/>
        <v/>
      </c>
      <c r="T7173" t="str">
        <f t="shared" si="1015"/>
        <v/>
      </c>
      <c r="U7173" t="str">
        <f t="shared" si="1016"/>
        <v/>
      </c>
    </row>
    <row r="7174" spans="12:21" ht="15" customHeight="1" x14ac:dyDescent="0.15">
      <c r="L7174" s="244" t="str">
        <f t="shared" si="1008"/>
        <v/>
      </c>
      <c r="M7174" s="245" t="str">
        <f t="shared" si="1009"/>
        <v/>
      </c>
      <c r="N7174" s="244" t="str">
        <f t="shared" si="1010"/>
        <v/>
      </c>
      <c r="O7174" s="244" t="str">
        <f t="shared" si="1011"/>
        <v/>
      </c>
      <c r="P7174">
        <f>IF($I7174&lt;&gt;"",$I7174,IF($E7174="SGD",1,IF($E7174="USD",Settings!$B$22,IF($E7174="HKD",Settings!$B$23,1))))</f>
        <v>1</v>
      </c>
      <c r="Q7174">
        <f t="shared" si="1012"/>
        <v>0</v>
      </c>
      <c r="R7174">
        <f t="shared" si="1013"/>
        <v>0</v>
      </c>
      <c r="S7174" t="str">
        <f t="shared" si="1014"/>
        <v/>
      </c>
      <c r="T7174" t="str">
        <f t="shared" si="1015"/>
        <v/>
      </c>
      <c r="U7174" t="str">
        <f t="shared" si="1016"/>
        <v/>
      </c>
    </row>
    <row r="7175" spans="12:21" ht="15" customHeight="1" x14ac:dyDescent="0.15">
      <c r="L7175" s="244" t="str">
        <f t="shared" si="1008"/>
        <v/>
      </c>
      <c r="M7175" s="245" t="str">
        <f t="shared" si="1009"/>
        <v/>
      </c>
      <c r="N7175" s="244" t="str">
        <f t="shared" si="1010"/>
        <v/>
      </c>
      <c r="O7175" s="244" t="str">
        <f t="shared" si="1011"/>
        <v/>
      </c>
      <c r="P7175">
        <f>IF($I7175&lt;&gt;"",$I7175,IF($E7175="SGD",1,IF($E7175="USD",Settings!$B$22,IF($E7175="HKD",Settings!$B$23,1))))</f>
        <v>1</v>
      </c>
      <c r="Q7175">
        <f t="shared" si="1012"/>
        <v>0</v>
      </c>
      <c r="R7175">
        <f t="shared" si="1013"/>
        <v>0</v>
      </c>
      <c r="S7175" t="str">
        <f t="shared" si="1014"/>
        <v/>
      </c>
      <c r="T7175" t="str">
        <f t="shared" si="1015"/>
        <v/>
      </c>
      <c r="U7175" t="str">
        <f t="shared" si="1016"/>
        <v/>
      </c>
    </row>
    <row r="7176" spans="12:21" ht="15" customHeight="1" x14ac:dyDescent="0.15">
      <c r="L7176" s="244" t="str">
        <f t="shared" si="1008"/>
        <v/>
      </c>
      <c r="M7176" s="245" t="str">
        <f t="shared" si="1009"/>
        <v/>
      </c>
      <c r="N7176" s="244" t="str">
        <f t="shared" si="1010"/>
        <v/>
      </c>
      <c r="O7176" s="244" t="str">
        <f t="shared" si="1011"/>
        <v/>
      </c>
      <c r="P7176">
        <f>IF($I7176&lt;&gt;"",$I7176,IF($E7176="SGD",1,IF($E7176="USD",Settings!$B$22,IF($E7176="HKD",Settings!$B$23,1))))</f>
        <v>1</v>
      </c>
      <c r="Q7176">
        <f t="shared" si="1012"/>
        <v>0</v>
      </c>
      <c r="R7176">
        <f t="shared" si="1013"/>
        <v>0</v>
      </c>
      <c r="S7176" t="str">
        <f t="shared" si="1014"/>
        <v/>
      </c>
      <c r="T7176" t="str">
        <f t="shared" si="1015"/>
        <v/>
      </c>
      <c r="U7176" t="str">
        <f t="shared" si="1016"/>
        <v/>
      </c>
    </row>
    <row r="7177" spans="12:21" ht="15" customHeight="1" x14ac:dyDescent="0.15">
      <c r="L7177" s="244" t="str">
        <f t="shared" si="1008"/>
        <v/>
      </c>
      <c r="M7177" s="245" t="str">
        <f t="shared" si="1009"/>
        <v/>
      </c>
      <c r="N7177" s="244" t="str">
        <f t="shared" si="1010"/>
        <v/>
      </c>
      <c r="O7177" s="244" t="str">
        <f t="shared" si="1011"/>
        <v/>
      </c>
      <c r="P7177">
        <f>IF($I7177&lt;&gt;"",$I7177,IF($E7177="SGD",1,IF($E7177="USD",Settings!$B$22,IF($E7177="HKD",Settings!$B$23,1))))</f>
        <v>1</v>
      </c>
      <c r="Q7177">
        <f t="shared" si="1012"/>
        <v>0</v>
      </c>
      <c r="R7177">
        <f t="shared" si="1013"/>
        <v>0</v>
      </c>
      <c r="S7177" t="str">
        <f t="shared" si="1014"/>
        <v/>
      </c>
      <c r="T7177" t="str">
        <f t="shared" si="1015"/>
        <v/>
      </c>
      <c r="U7177" t="str">
        <f t="shared" si="1016"/>
        <v/>
      </c>
    </row>
    <row r="7178" spans="12:21" ht="15" customHeight="1" x14ac:dyDescent="0.15">
      <c r="L7178" s="244" t="str">
        <f t="shared" si="1008"/>
        <v/>
      </c>
      <c r="M7178" s="245" t="str">
        <f t="shared" si="1009"/>
        <v/>
      </c>
      <c r="N7178" s="244" t="str">
        <f t="shared" si="1010"/>
        <v/>
      </c>
      <c r="O7178" s="244" t="str">
        <f t="shared" si="1011"/>
        <v/>
      </c>
      <c r="P7178">
        <f>IF($I7178&lt;&gt;"",$I7178,IF($E7178="SGD",1,IF($E7178="USD",Settings!$B$22,IF($E7178="HKD",Settings!$B$23,1))))</f>
        <v>1</v>
      </c>
      <c r="Q7178">
        <f t="shared" si="1012"/>
        <v>0</v>
      </c>
      <c r="R7178">
        <f t="shared" si="1013"/>
        <v>0</v>
      </c>
      <c r="S7178" t="str">
        <f t="shared" si="1014"/>
        <v/>
      </c>
      <c r="T7178" t="str">
        <f t="shared" si="1015"/>
        <v/>
      </c>
      <c r="U7178" t="str">
        <f t="shared" si="1016"/>
        <v/>
      </c>
    </row>
    <row r="7179" spans="12:21" ht="15" customHeight="1" x14ac:dyDescent="0.15">
      <c r="L7179" s="244" t="str">
        <f t="shared" si="1008"/>
        <v/>
      </c>
      <c r="M7179" s="245" t="str">
        <f t="shared" si="1009"/>
        <v/>
      </c>
      <c r="N7179" s="244" t="str">
        <f t="shared" si="1010"/>
        <v/>
      </c>
      <c r="O7179" s="244" t="str">
        <f t="shared" si="1011"/>
        <v/>
      </c>
      <c r="P7179">
        <f>IF($I7179&lt;&gt;"",$I7179,IF($E7179="SGD",1,IF($E7179="USD",Settings!$B$22,IF($E7179="HKD",Settings!$B$23,1))))</f>
        <v>1</v>
      </c>
      <c r="Q7179">
        <f t="shared" si="1012"/>
        <v>0</v>
      </c>
      <c r="R7179">
        <f t="shared" si="1013"/>
        <v>0</v>
      </c>
      <c r="S7179" t="str">
        <f t="shared" si="1014"/>
        <v/>
      </c>
      <c r="T7179" t="str">
        <f t="shared" si="1015"/>
        <v/>
      </c>
      <c r="U7179" t="str">
        <f t="shared" si="1016"/>
        <v/>
      </c>
    </row>
    <row r="7180" spans="12:21" ht="15" customHeight="1" x14ac:dyDescent="0.15">
      <c r="L7180" s="244" t="str">
        <f t="shared" si="1008"/>
        <v/>
      </c>
      <c r="M7180" s="245" t="str">
        <f t="shared" si="1009"/>
        <v/>
      </c>
      <c r="N7180" s="244" t="str">
        <f t="shared" si="1010"/>
        <v/>
      </c>
      <c r="O7180" s="244" t="str">
        <f t="shared" si="1011"/>
        <v/>
      </c>
      <c r="P7180">
        <f>IF($I7180&lt;&gt;"",$I7180,IF($E7180="SGD",1,IF($E7180="USD",Settings!$B$22,IF($E7180="HKD",Settings!$B$23,1))))</f>
        <v>1</v>
      </c>
      <c r="Q7180">
        <f t="shared" si="1012"/>
        <v>0</v>
      </c>
      <c r="R7180">
        <f t="shared" si="1013"/>
        <v>0</v>
      </c>
      <c r="S7180" t="str">
        <f t="shared" si="1014"/>
        <v/>
      </c>
      <c r="T7180" t="str">
        <f t="shared" si="1015"/>
        <v/>
      </c>
      <c r="U7180" t="str">
        <f t="shared" si="1016"/>
        <v/>
      </c>
    </row>
    <row r="7181" spans="12:21" ht="15" customHeight="1" x14ac:dyDescent="0.15">
      <c r="L7181" s="244" t="str">
        <f t="shared" si="1008"/>
        <v/>
      </c>
      <c r="M7181" s="245" t="str">
        <f t="shared" si="1009"/>
        <v/>
      </c>
      <c r="N7181" s="244" t="str">
        <f t="shared" si="1010"/>
        <v/>
      </c>
      <c r="O7181" s="244" t="str">
        <f t="shared" si="1011"/>
        <v/>
      </c>
      <c r="P7181">
        <f>IF($I7181&lt;&gt;"",$I7181,IF($E7181="SGD",1,IF($E7181="USD",Settings!$B$22,IF($E7181="HKD",Settings!$B$23,1))))</f>
        <v>1</v>
      </c>
      <c r="Q7181">
        <f t="shared" si="1012"/>
        <v>0</v>
      </c>
      <c r="R7181">
        <f t="shared" si="1013"/>
        <v>0</v>
      </c>
      <c r="S7181" t="str">
        <f t="shared" si="1014"/>
        <v/>
      </c>
      <c r="T7181" t="str">
        <f t="shared" si="1015"/>
        <v/>
      </c>
      <c r="U7181" t="str">
        <f t="shared" si="1016"/>
        <v/>
      </c>
    </row>
    <row r="7182" spans="12:21" ht="15" customHeight="1" x14ac:dyDescent="0.15">
      <c r="L7182" s="244" t="str">
        <f t="shared" si="1008"/>
        <v/>
      </c>
      <c r="M7182" s="245" t="str">
        <f t="shared" si="1009"/>
        <v/>
      </c>
      <c r="N7182" s="244" t="str">
        <f t="shared" si="1010"/>
        <v/>
      </c>
      <c r="O7182" s="244" t="str">
        <f t="shared" si="1011"/>
        <v/>
      </c>
      <c r="P7182">
        <f>IF($I7182&lt;&gt;"",$I7182,IF($E7182="SGD",1,IF($E7182="USD",Settings!$B$22,IF($E7182="HKD",Settings!$B$23,1))))</f>
        <v>1</v>
      </c>
      <c r="Q7182">
        <f t="shared" si="1012"/>
        <v>0</v>
      </c>
      <c r="R7182">
        <f t="shared" si="1013"/>
        <v>0</v>
      </c>
      <c r="S7182" t="str">
        <f t="shared" si="1014"/>
        <v/>
      </c>
      <c r="T7182" t="str">
        <f t="shared" si="1015"/>
        <v/>
      </c>
      <c r="U7182" t="str">
        <f t="shared" si="1016"/>
        <v/>
      </c>
    </row>
    <row r="7183" spans="12:21" ht="15" customHeight="1" x14ac:dyDescent="0.15">
      <c r="L7183" s="244" t="str">
        <f t="shared" si="1008"/>
        <v/>
      </c>
      <c r="M7183" s="245" t="str">
        <f t="shared" si="1009"/>
        <v/>
      </c>
      <c r="N7183" s="244" t="str">
        <f t="shared" si="1010"/>
        <v/>
      </c>
      <c r="O7183" s="244" t="str">
        <f t="shared" si="1011"/>
        <v/>
      </c>
      <c r="P7183">
        <f>IF($I7183&lt;&gt;"",$I7183,IF($E7183="SGD",1,IF($E7183="USD",Settings!$B$22,IF($E7183="HKD",Settings!$B$23,1))))</f>
        <v>1</v>
      </c>
      <c r="Q7183">
        <f t="shared" si="1012"/>
        <v>0</v>
      </c>
      <c r="R7183">
        <f t="shared" si="1013"/>
        <v>0</v>
      </c>
      <c r="S7183" t="str">
        <f t="shared" si="1014"/>
        <v/>
      </c>
      <c r="T7183" t="str">
        <f t="shared" si="1015"/>
        <v/>
      </c>
      <c r="U7183" t="str">
        <f t="shared" si="1016"/>
        <v/>
      </c>
    </row>
    <row r="7184" spans="12:21" ht="15" customHeight="1" x14ac:dyDescent="0.15">
      <c r="L7184" s="244" t="str">
        <f t="shared" si="1008"/>
        <v/>
      </c>
      <c r="M7184" s="245" t="str">
        <f t="shared" si="1009"/>
        <v/>
      </c>
      <c r="N7184" s="244" t="str">
        <f t="shared" si="1010"/>
        <v/>
      </c>
      <c r="O7184" s="244" t="str">
        <f t="shared" si="1011"/>
        <v/>
      </c>
      <c r="P7184">
        <f>IF($I7184&lt;&gt;"",$I7184,IF($E7184="SGD",1,IF($E7184="USD",Settings!$B$22,IF($E7184="HKD",Settings!$B$23,1))))</f>
        <v>1</v>
      </c>
      <c r="Q7184">
        <f t="shared" si="1012"/>
        <v>0</v>
      </c>
      <c r="R7184">
        <f t="shared" si="1013"/>
        <v>0</v>
      </c>
      <c r="S7184" t="str">
        <f t="shared" si="1014"/>
        <v/>
      </c>
      <c r="T7184" t="str">
        <f t="shared" si="1015"/>
        <v/>
      </c>
      <c r="U7184" t="str">
        <f t="shared" si="1016"/>
        <v/>
      </c>
    </row>
    <row r="7185" spans="12:21" ht="15" customHeight="1" x14ac:dyDescent="0.15">
      <c r="L7185" s="244" t="str">
        <f t="shared" si="1008"/>
        <v/>
      </c>
      <c r="M7185" s="245" t="str">
        <f t="shared" si="1009"/>
        <v/>
      </c>
      <c r="N7185" s="244" t="str">
        <f t="shared" si="1010"/>
        <v/>
      </c>
      <c r="O7185" s="244" t="str">
        <f t="shared" si="1011"/>
        <v/>
      </c>
      <c r="P7185">
        <f>IF($I7185&lt;&gt;"",$I7185,IF($E7185="SGD",1,IF($E7185="USD",Settings!$B$22,IF($E7185="HKD",Settings!$B$23,1))))</f>
        <v>1</v>
      </c>
      <c r="Q7185">
        <f t="shared" si="1012"/>
        <v>0</v>
      </c>
      <c r="R7185">
        <f t="shared" si="1013"/>
        <v>0</v>
      </c>
      <c r="S7185" t="str">
        <f t="shared" si="1014"/>
        <v/>
      </c>
      <c r="T7185" t="str">
        <f t="shared" si="1015"/>
        <v/>
      </c>
      <c r="U7185" t="str">
        <f t="shared" si="1016"/>
        <v/>
      </c>
    </row>
    <row r="7186" spans="12:21" ht="15" customHeight="1" x14ac:dyDescent="0.15">
      <c r="L7186" s="244" t="str">
        <f t="shared" si="1008"/>
        <v/>
      </c>
      <c r="M7186" s="245" t="str">
        <f t="shared" si="1009"/>
        <v/>
      </c>
      <c r="N7186" s="244" t="str">
        <f t="shared" si="1010"/>
        <v/>
      </c>
      <c r="O7186" s="244" t="str">
        <f t="shared" si="1011"/>
        <v/>
      </c>
      <c r="P7186">
        <f>IF($I7186&lt;&gt;"",$I7186,IF($E7186="SGD",1,IF($E7186="USD",Settings!$B$22,IF($E7186="HKD",Settings!$B$23,1))))</f>
        <v>1</v>
      </c>
      <c r="Q7186">
        <f t="shared" si="1012"/>
        <v>0</v>
      </c>
      <c r="R7186">
        <f t="shared" si="1013"/>
        <v>0</v>
      </c>
      <c r="S7186" t="str">
        <f t="shared" si="1014"/>
        <v/>
      </c>
      <c r="T7186" t="str">
        <f t="shared" si="1015"/>
        <v/>
      </c>
      <c r="U7186" t="str">
        <f t="shared" si="1016"/>
        <v/>
      </c>
    </row>
    <row r="7187" spans="12:21" ht="15" customHeight="1" x14ac:dyDescent="0.15">
      <c r="L7187" s="244" t="str">
        <f t="shared" si="1008"/>
        <v/>
      </c>
      <c r="M7187" s="245" t="str">
        <f t="shared" si="1009"/>
        <v/>
      </c>
      <c r="N7187" s="244" t="str">
        <f t="shared" si="1010"/>
        <v/>
      </c>
      <c r="O7187" s="244" t="str">
        <f t="shared" si="1011"/>
        <v/>
      </c>
      <c r="P7187">
        <f>IF($I7187&lt;&gt;"",$I7187,IF($E7187="SGD",1,IF($E7187="USD",Settings!$B$22,IF($E7187="HKD",Settings!$B$23,1))))</f>
        <v>1</v>
      </c>
      <c r="Q7187">
        <f t="shared" si="1012"/>
        <v>0</v>
      </c>
      <c r="R7187">
        <f t="shared" si="1013"/>
        <v>0</v>
      </c>
      <c r="S7187" t="str">
        <f t="shared" si="1014"/>
        <v/>
      </c>
      <c r="T7187" t="str">
        <f t="shared" si="1015"/>
        <v/>
      </c>
      <c r="U7187" t="str">
        <f t="shared" si="1016"/>
        <v/>
      </c>
    </row>
    <row r="7188" spans="12:21" ht="15" customHeight="1" x14ac:dyDescent="0.15">
      <c r="L7188" s="244" t="str">
        <f t="shared" si="1008"/>
        <v/>
      </c>
      <c r="M7188" s="245" t="str">
        <f t="shared" si="1009"/>
        <v/>
      </c>
      <c r="N7188" s="244" t="str">
        <f t="shared" si="1010"/>
        <v/>
      </c>
      <c r="O7188" s="244" t="str">
        <f t="shared" si="1011"/>
        <v/>
      </c>
      <c r="P7188">
        <f>IF($I7188&lt;&gt;"",$I7188,IF($E7188="SGD",1,IF($E7188="USD",Settings!$B$22,IF($E7188="HKD",Settings!$B$23,1))))</f>
        <v>1</v>
      </c>
      <c r="Q7188">
        <f t="shared" si="1012"/>
        <v>0</v>
      </c>
      <c r="R7188">
        <f t="shared" si="1013"/>
        <v>0</v>
      </c>
      <c r="S7188" t="str">
        <f t="shared" si="1014"/>
        <v/>
      </c>
      <c r="T7188" t="str">
        <f t="shared" si="1015"/>
        <v/>
      </c>
      <c r="U7188" t="str">
        <f t="shared" si="1016"/>
        <v/>
      </c>
    </row>
    <row r="7189" spans="12:21" ht="15" customHeight="1" x14ac:dyDescent="0.15">
      <c r="L7189" s="244" t="str">
        <f t="shared" si="1008"/>
        <v/>
      </c>
      <c r="M7189" s="245" t="str">
        <f t="shared" si="1009"/>
        <v/>
      </c>
      <c r="N7189" s="244" t="str">
        <f t="shared" si="1010"/>
        <v/>
      </c>
      <c r="O7189" s="244" t="str">
        <f t="shared" si="1011"/>
        <v/>
      </c>
      <c r="P7189">
        <f>IF($I7189&lt;&gt;"",$I7189,IF($E7189="SGD",1,IF($E7189="USD",Settings!$B$22,IF($E7189="HKD",Settings!$B$23,1))))</f>
        <v>1</v>
      </c>
      <c r="Q7189">
        <f t="shared" si="1012"/>
        <v>0</v>
      </c>
      <c r="R7189">
        <f t="shared" si="1013"/>
        <v>0</v>
      </c>
      <c r="S7189" t="str">
        <f t="shared" si="1014"/>
        <v/>
      </c>
      <c r="T7189" t="str">
        <f t="shared" si="1015"/>
        <v/>
      </c>
      <c r="U7189" t="str">
        <f t="shared" si="1016"/>
        <v/>
      </c>
    </row>
    <row r="7190" spans="12:21" ht="15" customHeight="1" x14ac:dyDescent="0.15">
      <c r="L7190" s="244" t="str">
        <f t="shared" si="1008"/>
        <v/>
      </c>
      <c r="M7190" s="245" t="str">
        <f t="shared" si="1009"/>
        <v/>
      </c>
      <c r="N7190" s="244" t="str">
        <f t="shared" si="1010"/>
        <v/>
      </c>
      <c r="O7190" s="244" t="str">
        <f t="shared" si="1011"/>
        <v/>
      </c>
      <c r="P7190">
        <f>IF($I7190&lt;&gt;"",$I7190,IF($E7190="SGD",1,IF($E7190="USD",Settings!$B$22,IF($E7190="HKD",Settings!$B$23,1))))</f>
        <v>1</v>
      </c>
      <c r="Q7190">
        <f t="shared" si="1012"/>
        <v>0</v>
      </c>
      <c r="R7190">
        <f t="shared" si="1013"/>
        <v>0</v>
      </c>
      <c r="S7190" t="str">
        <f t="shared" si="1014"/>
        <v/>
      </c>
      <c r="T7190" t="str">
        <f t="shared" si="1015"/>
        <v/>
      </c>
      <c r="U7190" t="str">
        <f t="shared" si="1016"/>
        <v/>
      </c>
    </row>
    <row r="7191" spans="12:21" ht="15" customHeight="1" x14ac:dyDescent="0.15">
      <c r="L7191" s="244" t="str">
        <f t="shared" si="1008"/>
        <v/>
      </c>
      <c r="M7191" s="245" t="str">
        <f t="shared" si="1009"/>
        <v/>
      </c>
      <c r="N7191" s="244" t="str">
        <f t="shared" si="1010"/>
        <v/>
      </c>
      <c r="O7191" s="244" t="str">
        <f t="shared" si="1011"/>
        <v/>
      </c>
      <c r="P7191">
        <f>IF($I7191&lt;&gt;"",$I7191,IF($E7191="SGD",1,IF($E7191="USD",Settings!$B$22,IF($E7191="HKD",Settings!$B$23,1))))</f>
        <v>1</v>
      </c>
      <c r="Q7191">
        <f t="shared" si="1012"/>
        <v>0</v>
      </c>
      <c r="R7191">
        <f t="shared" si="1013"/>
        <v>0</v>
      </c>
      <c r="S7191" t="str">
        <f t="shared" si="1014"/>
        <v/>
      </c>
      <c r="T7191" t="str">
        <f t="shared" si="1015"/>
        <v/>
      </c>
      <c r="U7191" t="str">
        <f t="shared" si="1016"/>
        <v/>
      </c>
    </row>
    <row r="7192" spans="12:21" ht="15" customHeight="1" x14ac:dyDescent="0.15">
      <c r="L7192" s="244" t="str">
        <f t="shared" si="1008"/>
        <v/>
      </c>
      <c r="M7192" s="245" t="str">
        <f t="shared" si="1009"/>
        <v/>
      </c>
      <c r="N7192" s="244" t="str">
        <f t="shared" si="1010"/>
        <v/>
      </c>
      <c r="O7192" s="244" t="str">
        <f t="shared" si="1011"/>
        <v/>
      </c>
      <c r="P7192">
        <f>IF($I7192&lt;&gt;"",$I7192,IF($E7192="SGD",1,IF($E7192="USD",Settings!$B$22,IF($E7192="HKD",Settings!$B$23,1))))</f>
        <v>1</v>
      </c>
      <c r="Q7192">
        <f t="shared" si="1012"/>
        <v>0</v>
      </c>
      <c r="R7192">
        <f t="shared" si="1013"/>
        <v>0</v>
      </c>
      <c r="S7192" t="str">
        <f t="shared" si="1014"/>
        <v/>
      </c>
      <c r="T7192" t="str">
        <f t="shared" si="1015"/>
        <v/>
      </c>
      <c r="U7192" t="str">
        <f t="shared" si="1016"/>
        <v/>
      </c>
    </row>
    <row r="7193" spans="12:21" ht="15" customHeight="1" x14ac:dyDescent="0.15">
      <c r="L7193" s="244" t="str">
        <f t="shared" si="1008"/>
        <v/>
      </c>
      <c r="M7193" s="245" t="str">
        <f t="shared" si="1009"/>
        <v/>
      </c>
      <c r="N7193" s="244" t="str">
        <f t="shared" si="1010"/>
        <v/>
      </c>
      <c r="O7193" s="244" t="str">
        <f t="shared" si="1011"/>
        <v/>
      </c>
      <c r="P7193">
        <f>IF($I7193&lt;&gt;"",$I7193,IF($E7193="SGD",1,IF($E7193="USD",Settings!$B$22,IF($E7193="HKD",Settings!$B$23,1))))</f>
        <v>1</v>
      </c>
      <c r="Q7193">
        <f t="shared" si="1012"/>
        <v>0</v>
      </c>
      <c r="R7193">
        <f t="shared" si="1013"/>
        <v>0</v>
      </c>
      <c r="S7193" t="str">
        <f t="shared" si="1014"/>
        <v/>
      </c>
      <c r="T7193" t="str">
        <f t="shared" si="1015"/>
        <v/>
      </c>
      <c r="U7193" t="str">
        <f t="shared" si="1016"/>
        <v/>
      </c>
    </row>
    <row r="7194" spans="12:21" ht="15" customHeight="1" x14ac:dyDescent="0.15">
      <c r="L7194" s="244" t="str">
        <f t="shared" si="1008"/>
        <v/>
      </c>
      <c r="M7194" s="245" t="str">
        <f t="shared" si="1009"/>
        <v/>
      </c>
      <c r="N7194" s="244" t="str">
        <f t="shared" si="1010"/>
        <v/>
      </c>
      <c r="O7194" s="244" t="str">
        <f t="shared" si="1011"/>
        <v/>
      </c>
      <c r="P7194">
        <f>IF($I7194&lt;&gt;"",$I7194,IF($E7194="SGD",1,IF($E7194="USD",Settings!$B$22,IF($E7194="HKD",Settings!$B$23,1))))</f>
        <v>1</v>
      </c>
      <c r="Q7194">
        <f t="shared" si="1012"/>
        <v>0</v>
      </c>
      <c r="R7194">
        <f t="shared" si="1013"/>
        <v>0</v>
      </c>
      <c r="S7194" t="str">
        <f t="shared" si="1014"/>
        <v/>
      </c>
      <c r="T7194" t="str">
        <f t="shared" si="1015"/>
        <v/>
      </c>
      <c r="U7194" t="str">
        <f t="shared" si="1016"/>
        <v/>
      </c>
    </row>
    <row r="7195" spans="12:21" ht="15" customHeight="1" x14ac:dyDescent="0.15">
      <c r="L7195" s="244" t="str">
        <f t="shared" si="1008"/>
        <v/>
      </c>
      <c r="M7195" s="245" t="str">
        <f t="shared" si="1009"/>
        <v/>
      </c>
      <c r="N7195" s="244" t="str">
        <f t="shared" si="1010"/>
        <v/>
      </c>
      <c r="O7195" s="244" t="str">
        <f t="shared" si="1011"/>
        <v/>
      </c>
      <c r="P7195">
        <f>IF($I7195&lt;&gt;"",$I7195,IF($E7195="SGD",1,IF($E7195="USD",Settings!$B$22,IF($E7195="HKD",Settings!$B$23,1))))</f>
        <v>1</v>
      </c>
      <c r="Q7195">
        <f t="shared" si="1012"/>
        <v>0</v>
      </c>
      <c r="R7195">
        <f t="shared" si="1013"/>
        <v>0</v>
      </c>
      <c r="S7195" t="str">
        <f t="shared" si="1014"/>
        <v/>
      </c>
      <c r="T7195" t="str">
        <f t="shared" si="1015"/>
        <v/>
      </c>
      <c r="U7195" t="str">
        <f t="shared" si="1016"/>
        <v/>
      </c>
    </row>
    <row r="7196" spans="12:21" ht="15" customHeight="1" x14ac:dyDescent="0.15">
      <c r="L7196" s="244" t="str">
        <f t="shared" si="1008"/>
        <v/>
      </c>
      <c r="M7196" s="245" t="str">
        <f t="shared" si="1009"/>
        <v/>
      </c>
      <c r="N7196" s="244" t="str">
        <f t="shared" si="1010"/>
        <v/>
      </c>
      <c r="O7196" s="244" t="str">
        <f t="shared" si="1011"/>
        <v/>
      </c>
      <c r="P7196">
        <f>IF($I7196&lt;&gt;"",$I7196,IF($E7196="SGD",1,IF($E7196="USD",Settings!$B$22,IF($E7196="HKD",Settings!$B$23,1))))</f>
        <v>1</v>
      </c>
      <c r="Q7196">
        <f t="shared" si="1012"/>
        <v>0</v>
      </c>
      <c r="R7196">
        <f t="shared" si="1013"/>
        <v>0</v>
      </c>
      <c r="S7196" t="str">
        <f t="shared" si="1014"/>
        <v/>
      </c>
      <c r="T7196" t="str">
        <f t="shared" si="1015"/>
        <v/>
      </c>
      <c r="U7196" t="str">
        <f t="shared" si="1016"/>
        <v/>
      </c>
    </row>
    <row r="7197" spans="12:21" ht="15" customHeight="1" x14ac:dyDescent="0.15">
      <c r="L7197" s="244" t="str">
        <f t="shared" si="1008"/>
        <v/>
      </c>
      <c r="M7197" s="245" t="str">
        <f t="shared" si="1009"/>
        <v/>
      </c>
      <c r="N7197" s="244" t="str">
        <f t="shared" si="1010"/>
        <v/>
      </c>
      <c r="O7197" s="244" t="str">
        <f t="shared" si="1011"/>
        <v/>
      </c>
      <c r="P7197">
        <f>IF($I7197&lt;&gt;"",$I7197,IF($E7197="SGD",1,IF($E7197="USD",Settings!$B$22,IF($E7197="HKD",Settings!$B$23,1))))</f>
        <v>1</v>
      </c>
      <c r="Q7197">
        <f t="shared" si="1012"/>
        <v>0</v>
      </c>
      <c r="R7197">
        <f t="shared" si="1013"/>
        <v>0</v>
      </c>
      <c r="S7197" t="str">
        <f t="shared" si="1014"/>
        <v/>
      </c>
      <c r="T7197" t="str">
        <f t="shared" si="1015"/>
        <v/>
      </c>
      <c r="U7197" t="str">
        <f t="shared" si="1016"/>
        <v/>
      </c>
    </row>
    <row r="7198" spans="12:21" ht="15" customHeight="1" x14ac:dyDescent="0.15">
      <c r="L7198" s="244" t="str">
        <f t="shared" si="1008"/>
        <v/>
      </c>
      <c r="M7198" s="245" t="str">
        <f t="shared" si="1009"/>
        <v/>
      </c>
      <c r="N7198" s="244" t="str">
        <f t="shared" si="1010"/>
        <v/>
      </c>
      <c r="O7198" s="244" t="str">
        <f t="shared" si="1011"/>
        <v/>
      </c>
      <c r="P7198">
        <f>IF($I7198&lt;&gt;"",$I7198,IF($E7198="SGD",1,IF($E7198="USD",Settings!$B$22,IF($E7198="HKD",Settings!$B$23,1))))</f>
        <v>1</v>
      </c>
      <c r="Q7198">
        <f t="shared" si="1012"/>
        <v>0</v>
      </c>
      <c r="R7198">
        <f t="shared" si="1013"/>
        <v>0</v>
      </c>
      <c r="S7198" t="str">
        <f t="shared" si="1014"/>
        <v/>
      </c>
      <c r="T7198" t="str">
        <f t="shared" si="1015"/>
        <v/>
      </c>
      <c r="U7198" t="str">
        <f t="shared" si="1016"/>
        <v/>
      </c>
    </row>
    <row r="7199" spans="12:21" ht="15" customHeight="1" x14ac:dyDescent="0.15">
      <c r="L7199" s="244" t="str">
        <f t="shared" si="1008"/>
        <v/>
      </c>
      <c r="M7199" s="245" t="str">
        <f t="shared" si="1009"/>
        <v/>
      </c>
      <c r="N7199" s="244" t="str">
        <f t="shared" si="1010"/>
        <v/>
      </c>
      <c r="O7199" s="244" t="str">
        <f t="shared" si="1011"/>
        <v/>
      </c>
      <c r="P7199">
        <f>IF($I7199&lt;&gt;"",$I7199,IF($E7199="SGD",1,IF($E7199="USD",Settings!$B$22,IF($E7199="HKD",Settings!$B$23,1))))</f>
        <v>1</v>
      </c>
      <c r="Q7199">
        <f t="shared" si="1012"/>
        <v>0</v>
      </c>
      <c r="R7199">
        <f t="shared" si="1013"/>
        <v>0</v>
      </c>
      <c r="S7199" t="str">
        <f t="shared" si="1014"/>
        <v/>
      </c>
      <c r="T7199" t="str">
        <f t="shared" si="1015"/>
        <v/>
      </c>
      <c r="U7199" t="str">
        <f t="shared" si="1016"/>
        <v/>
      </c>
    </row>
    <row r="7200" spans="12:21" ht="15" customHeight="1" x14ac:dyDescent="0.15">
      <c r="L7200" s="244" t="str">
        <f t="shared" si="1008"/>
        <v/>
      </c>
      <c r="M7200" s="245" t="str">
        <f t="shared" si="1009"/>
        <v/>
      </c>
      <c r="N7200" s="244" t="str">
        <f t="shared" si="1010"/>
        <v/>
      </c>
      <c r="O7200" s="244" t="str">
        <f t="shared" si="1011"/>
        <v/>
      </c>
      <c r="P7200">
        <f>IF($I7200&lt;&gt;"",$I7200,IF($E7200="SGD",1,IF($E7200="USD",Settings!$B$22,IF($E7200="HKD",Settings!$B$23,1))))</f>
        <v>1</v>
      </c>
      <c r="Q7200">
        <f t="shared" si="1012"/>
        <v>0</v>
      </c>
      <c r="R7200">
        <f t="shared" si="1013"/>
        <v>0</v>
      </c>
      <c r="S7200" t="str">
        <f t="shared" si="1014"/>
        <v/>
      </c>
      <c r="T7200" t="str">
        <f t="shared" si="1015"/>
        <v/>
      </c>
      <c r="U7200" t="str">
        <f t="shared" si="1016"/>
        <v/>
      </c>
    </row>
    <row r="7201" spans="12:21" ht="15" customHeight="1" x14ac:dyDescent="0.15">
      <c r="L7201" s="244" t="str">
        <f t="shared" si="1008"/>
        <v/>
      </c>
      <c r="M7201" s="245" t="str">
        <f t="shared" si="1009"/>
        <v/>
      </c>
      <c r="N7201" s="244" t="str">
        <f t="shared" si="1010"/>
        <v/>
      </c>
      <c r="O7201" s="244" t="str">
        <f t="shared" si="1011"/>
        <v/>
      </c>
      <c r="P7201">
        <f>IF($I7201&lt;&gt;"",$I7201,IF($E7201="SGD",1,IF($E7201="USD",Settings!$B$22,IF($E7201="HKD",Settings!$B$23,1))))</f>
        <v>1</v>
      </c>
      <c r="Q7201">
        <f t="shared" si="1012"/>
        <v>0</v>
      </c>
      <c r="R7201">
        <f t="shared" si="1013"/>
        <v>0</v>
      </c>
      <c r="S7201" t="str">
        <f t="shared" si="1014"/>
        <v/>
      </c>
      <c r="T7201" t="str">
        <f t="shared" si="1015"/>
        <v/>
      </c>
      <c r="U7201" t="str">
        <f t="shared" si="1016"/>
        <v/>
      </c>
    </row>
    <row r="7202" spans="12:21" ht="15" customHeight="1" x14ac:dyDescent="0.15">
      <c r="L7202" s="244" t="str">
        <f t="shared" si="1008"/>
        <v/>
      </c>
      <c r="M7202" s="245" t="str">
        <f t="shared" si="1009"/>
        <v/>
      </c>
      <c r="N7202" s="244" t="str">
        <f t="shared" si="1010"/>
        <v/>
      </c>
      <c r="O7202" s="244" t="str">
        <f t="shared" si="1011"/>
        <v/>
      </c>
      <c r="P7202">
        <f>IF($I7202&lt;&gt;"",$I7202,IF($E7202="SGD",1,IF($E7202="USD",Settings!$B$22,IF($E7202="HKD",Settings!$B$23,1))))</f>
        <v>1</v>
      </c>
      <c r="Q7202">
        <f t="shared" si="1012"/>
        <v>0</v>
      </c>
      <c r="R7202">
        <f t="shared" si="1013"/>
        <v>0</v>
      </c>
      <c r="S7202" t="str">
        <f t="shared" si="1014"/>
        <v/>
      </c>
      <c r="T7202" t="str">
        <f t="shared" si="1015"/>
        <v/>
      </c>
      <c r="U7202" t="str">
        <f t="shared" si="1016"/>
        <v/>
      </c>
    </row>
    <row r="7203" spans="12:21" ht="15" customHeight="1" x14ac:dyDescent="0.15">
      <c r="L7203" s="244" t="str">
        <f t="shared" si="1008"/>
        <v/>
      </c>
      <c r="M7203" s="245" t="str">
        <f t="shared" si="1009"/>
        <v/>
      </c>
      <c r="N7203" s="244" t="str">
        <f t="shared" si="1010"/>
        <v/>
      </c>
      <c r="O7203" s="244" t="str">
        <f t="shared" si="1011"/>
        <v/>
      </c>
      <c r="P7203">
        <f>IF($I7203&lt;&gt;"",$I7203,IF($E7203="SGD",1,IF($E7203="USD",Settings!$B$22,IF($E7203="HKD",Settings!$B$23,1))))</f>
        <v>1</v>
      </c>
      <c r="Q7203">
        <f t="shared" si="1012"/>
        <v>0</v>
      </c>
      <c r="R7203">
        <f t="shared" si="1013"/>
        <v>0</v>
      </c>
      <c r="S7203" t="str">
        <f t="shared" si="1014"/>
        <v/>
      </c>
      <c r="T7203" t="str">
        <f t="shared" si="1015"/>
        <v/>
      </c>
      <c r="U7203" t="str">
        <f t="shared" si="1016"/>
        <v/>
      </c>
    </row>
    <row r="7204" spans="12:21" ht="15" customHeight="1" x14ac:dyDescent="0.15">
      <c r="L7204" s="244" t="str">
        <f t="shared" si="1008"/>
        <v/>
      </c>
      <c r="M7204" s="245" t="str">
        <f t="shared" si="1009"/>
        <v/>
      </c>
      <c r="N7204" s="244" t="str">
        <f t="shared" si="1010"/>
        <v/>
      </c>
      <c r="O7204" s="244" t="str">
        <f t="shared" si="1011"/>
        <v/>
      </c>
      <c r="P7204">
        <f>IF($I7204&lt;&gt;"",$I7204,IF($E7204="SGD",1,IF($E7204="USD",Settings!$B$22,IF($E7204="HKD",Settings!$B$23,1))))</f>
        <v>1</v>
      </c>
      <c r="Q7204">
        <f t="shared" si="1012"/>
        <v>0</v>
      </c>
      <c r="R7204">
        <f t="shared" si="1013"/>
        <v>0</v>
      </c>
      <c r="S7204" t="str">
        <f t="shared" si="1014"/>
        <v/>
      </c>
      <c r="T7204" t="str">
        <f t="shared" si="1015"/>
        <v/>
      </c>
      <c r="U7204" t="str">
        <f t="shared" si="1016"/>
        <v/>
      </c>
    </row>
    <row r="7205" spans="12:21" ht="15" customHeight="1" x14ac:dyDescent="0.15">
      <c r="L7205" s="244" t="str">
        <f t="shared" si="1008"/>
        <v/>
      </c>
      <c r="M7205" s="245" t="str">
        <f t="shared" si="1009"/>
        <v/>
      </c>
      <c r="N7205" s="244" t="str">
        <f t="shared" si="1010"/>
        <v/>
      </c>
      <c r="O7205" s="244" t="str">
        <f t="shared" si="1011"/>
        <v/>
      </c>
      <c r="P7205">
        <f>IF($I7205&lt;&gt;"",$I7205,IF($E7205="SGD",1,IF($E7205="USD",Settings!$B$22,IF($E7205="HKD",Settings!$B$23,1))))</f>
        <v>1</v>
      </c>
      <c r="Q7205">
        <f t="shared" si="1012"/>
        <v>0</v>
      </c>
      <c r="R7205">
        <f t="shared" si="1013"/>
        <v>0</v>
      </c>
      <c r="S7205" t="str">
        <f t="shared" si="1014"/>
        <v/>
      </c>
      <c r="T7205" t="str">
        <f t="shared" si="1015"/>
        <v/>
      </c>
      <c r="U7205" t="str">
        <f t="shared" si="1016"/>
        <v/>
      </c>
    </row>
    <row r="7206" spans="12:21" ht="15" customHeight="1" x14ac:dyDescent="0.15">
      <c r="L7206" s="244" t="str">
        <f t="shared" si="1008"/>
        <v/>
      </c>
      <c r="M7206" s="245" t="str">
        <f t="shared" si="1009"/>
        <v/>
      </c>
      <c r="N7206" s="244" t="str">
        <f t="shared" si="1010"/>
        <v/>
      </c>
      <c r="O7206" s="244" t="str">
        <f t="shared" si="1011"/>
        <v/>
      </c>
      <c r="P7206">
        <f>IF($I7206&lt;&gt;"",$I7206,IF($E7206="SGD",1,IF($E7206="USD",Settings!$B$22,IF($E7206="HKD",Settings!$B$23,1))))</f>
        <v>1</v>
      </c>
      <c r="Q7206">
        <f t="shared" si="1012"/>
        <v>0</v>
      </c>
      <c r="R7206">
        <f t="shared" si="1013"/>
        <v>0</v>
      </c>
      <c r="S7206" t="str">
        <f t="shared" si="1014"/>
        <v/>
      </c>
      <c r="T7206" t="str">
        <f t="shared" si="1015"/>
        <v/>
      </c>
      <c r="U7206" t="str">
        <f t="shared" si="1016"/>
        <v/>
      </c>
    </row>
    <row r="7207" spans="12:21" ht="15" customHeight="1" x14ac:dyDescent="0.15">
      <c r="L7207" s="244" t="str">
        <f t="shared" si="1008"/>
        <v/>
      </c>
      <c r="M7207" s="245" t="str">
        <f t="shared" si="1009"/>
        <v/>
      </c>
      <c r="N7207" s="244" t="str">
        <f t="shared" si="1010"/>
        <v/>
      </c>
      <c r="O7207" s="244" t="str">
        <f t="shared" si="1011"/>
        <v/>
      </c>
      <c r="P7207">
        <f>IF($I7207&lt;&gt;"",$I7207,IF($E7207="SGD",1,IF($E7207="USD",Settings!$B$22,IF($E7207="HKD",Settings!$B$23,1))))</f>
        <v>1</v>
      </c>
      <c r="Q7207">
        <f t="shared" si="1012"/>
        <v>0</v>
      </c>
      <c r="R7207">
        <f t="shared" si="1013"/>
        <v>0</v>
      </c>
      <c r="S7207" t="str">
        <f t="shared" si="1014"/>
        <v/>
      </c>
      <c r="T7207" t="str">
        <f t="shared" si="1015"/>
        <v/>
      </c>
      <c r="U7207" t="str">
        <f t="shared" si="1016"/>
        <v/>
      </c>
    </row>
    <row r="7208" spans="12:21" ht="15" customHeight="1" x14ac:dyDescent="0.15">
      <c r="L7208" s="244" t="str">
        <f t="shared" si="1008"/>
        <v/>
      </c>
      <c r="M7208" s="245" t="str">
        <f t="shared" si="1009"/>
        <v/>
      </c>
      <c r="N7208" s="244" t="str">
        <f t="shared" si="1010"/>
        <v/>
      </c>
      <c r="O7208" s="244" t="str">
        <f t="shared" si="1011"/>
        <v/>
      </c>
      <c r="P7208">
        <f>IF($I7208&lt;&gt;"",$I7208,IF($E7208="SGD",1,IF($E7208="USD",Settings!$B$22,IF($E7208="HKD",Settings!$B$23,1))))</f>
        <v>1</v>
      </c>
      <c r="Q7208">
        <f t="shared" si="1012"/>
        <v>0</v>
      </c>
      <c r="R7208">
        <f t="shared" si="1013"/>
        <v>0</v>
      </c>
      <c r="S7208" t="str">
        <f t="shared" si="1014"/>
        <v/>
      </c>
      <c r="T7208" t="str">
        <f t="shared" si="1015"/>
        <v/>
      </c>
      <c r="U7208" t="str">
        <f t="shared" si="1016"/>
        <v/>
      </c>
    </row>
    <row r="7209" spans="12:21" ht="15" customHeight="1" x14ac:dyDescent="0.15">
      <c r="L7209" s="244" t="str">
        <f t="shared" ref="L7209:L7272" si="1017">IF(OR(B7209="",C7209="",E7209=""),"",B7209&amp;":"&amp;C7209&amp;":"&amp;E7209)</f>
        <v/>
      </c>
      <c r="M7209" s="245" t="str">
        <f t="shared" ref="M7209:M7272" si="1018">IF(A7209="","",A7209*D7209)</f>
        <v/>
      </c>
      <c r="N7209" s="244" t="str">
        <f t="shared" ref="N7209:N7272" si="1019">IF(A7209="","",IF(OR(A7209=1,A7209=0),J7209,0))</f>
        <v/>
      </c>
      <c r="O7209" s="244" t="str">
        <f t="shared" ref="O7209:O7272" si="1020">IF(A7209="","",IF(A7209=-1,J7209,0))</f>
        <v/>
      </c>
      <c r="P7209">
        <f>IF($I7209&lt;&gt;"",$I7209,IF($E7209="SGD",1,IF($E7209="USD",Settings!$B$22,IF($E7209="HKD",Settings!$B$23,1))))</f>
        <v>1</v>
      </c>
      <c r="Q7209">
        <f t="shared" ref="Q7209:Q7272" si="1021">IF($L7209="",0,($O7209-$N7209+IF($A7209=2,$J7209,0))*$P7209)</f>
        <v>0</v>
      </c>
      <c r="R7209">
        <f t="shared" ref="R7209:R7272" si="1022">IF($L7209="",0,IF($A7209=2,$J7209*$P7209,0))</f>
        <v>0</v>
      </c>
      <c r="S7209" t="str">
        <f t="shared" si="1014"/>
        <v/>
      </c>
      <c r="T7209" t="str">
        <f t="shared" si="1015"/>
        <v/>
      </c>
      <c r="U7209" t="str">
        <f t="shared" si="1016"/>
        <v/>
      </c>
    </row>
    <row r="7210" spans="12:21" ht="15" customHeight="1" x14ac:dyDescent="0.15">
      <c r="L7210" s="244" t="str">
        <f t="shared" si="1017"/>
        <v/>
      </c>
      <c r="M7210" s="245" t="str">
        <f t="shared" si="1018"/>
        <v/>
      </c>
      <c r="N7210" s="244" t="str">
        <f t="shared" si="1019"/>
        <v/>
      </c>
      <c r="O7210" s="244" t="str">
        <f t="shared" si="1020"/>
        <v/>
      </c>
      <c r="P7210">
        <f>IF($I7210&lt;&gt;"",$I7210,IF($E7210="SGD",1,IF($E7210="USD",Settings!$B$22,IF($E7210="HKD",Settings!$B$23,1))))</f>
        <v>1</v>
      </c>
      <c r="Q7210">
        <f t="shared" si="1021"/>
        <v>0</v>
      </c>
      <c r="R7210">
        <f t="shared" si="1022"/>
        <v>0</v>
      </c>
      <c r="S7210" t="str">
        <f t="shared" si="1014"/>
        <v/>
      </c>
      <c r="T7210" t="str">
        <f t="shared" si="1015"/>
        <v/>
      </c>
      <c r="U7210" t="str">
        <f t="shared" si="1016"/>
        <v/>
      </c>
    </row>
    <row r="7211" spans="12:21" ht="15" customHeight="1" x14ac:dyDescent="0.15">
      <c r="L7211" s="244" t="str">
        <f t="shared" si="1017"/>
        <v/>
      </c>
      <c r="M7211" s="245" t="str">
        <f t="shared" si="1018"/>
        <v/>
      </c>
      <c r="N7211" s="244" t="str">
        <f t="shared" si="1019"/>
        <v/>
      </c>
      <c r="O7211" s="244" t="str">
        <f t="shared" si="1020"/>
        <v/>
      </c>
      <c r="P7211">
        <f>IF($I7211&lt;&gt;"",$I7211,IF($E7211="SGD",1,IF($E7211="USD",Settings!$B$22,IF($E7211="HKD",Settings!$B$23,1))))</f>
        <v>1</v>
      </c>
      <c r="Q7211">
        <f t="shared" si="1021"/>
        <v>0</v>
      </c>
      <c r="R7211">
        <f t="shared" si="1022"/>
        <v>0</v>
      </c>
      <c r="S7211" t="str">
        <f t="shared" si="1014"/>
        <v/>
      </c>
      <c r="T7211" t="str">
        <f t="shared" si="1015"/>
        <v/>
      </c>
      <c r="U7211" t="str">
        <f t="shared" si="1016"/>
        <v/>
      </c>
    </row>
    <row r="7212" spans="12:21" ht="15" customHeight="1" x14ac:dyDescent="0.15">
      <c r="L7212" s="244" t="str">
        <f t="shared" si="1017"/>
        <v/>
      </c>
      <c r="M7212" s="245" t="str">
        <f t="shared" si="1018"/>
        <v/>
      </c>
      <c r="N7212" s="244" t="str">
        <f t="shared" si="1019"/>
        <v/>
      </c>
      <c r="O7212" s="244" t="str">
        <f t="shared" si="1020"/>
        <v/>
      </c>
      <c r="P7212">
        <f>IF($I7212&lt;&gt;"",$I7212,IF($E7212="SGD",1,IF($E7212="USD",Settings!$B$22,IF($E7212="HKD",Settings!$B$23,1))))</f>
        <v>1</v>
      </c>
      <c r="Q7212">
        <f t="shared" si="1021"/>
        <v>0</v>
      </c>
      <c r="R7212">
        <f t="shared" si="1022"/>
        <v>0</v>
      </c>
      <c r="S7212" t="str">
        <f t="shared" si="1014"/>
        <v/>
      </c>
      <c r="T7212" t="str">
        <f t="shared" si="1015"/>
        <v/>
      </c>
      <c r="U7212" t="str">
        <f t="shared" si="1016"/>
        <v/>
      </c>
    </row>
    <row r="7213" spans="12:21" ht="15" customHeight="1" x14ac:dyDescent="0.15">
      <c r="L7213" s="244" t="str">
        <f t="shared" si="1017"/>
        <v/>
      </c>
      <c r="M7213" s="245" t="str">
        <f t="shared" si="1018"/>
        <v/>
      </c>
      <c r="N7213" s="244" t="str">
        <f t="shared" si="1019"/>
        <v/>
      </c>
      <c r="O7213" s="244" t="str">
        <f t="shared" si="1020"/>
        <v/>
      </c>
      <c r="P7213">
        <f>IF($I7213&lt;&gt;"",$I7213,IF($E7213="SGD",1,IF($E7213="USD",Settings!$B$22,IF($E7213="HKD",Settings!$B$23,1))))</f>
        <v>1</v>
      </c>
      <c r="Q7213">
        <f t="shared" si="1021"/>
        <v>0</v>
      </c>
      <c r="R7213">
        <f t="shared" si="1022"/>
        <v>0</v>
      </c>
      <c r="S7213" t="str">
        <f t="shared" si="1014"/>
        <v/>
      </c>
      <c r="T7213" t="str">
        <f t="shared" si="1015"/>
        <v/>
      </c>
      <c r="U7213" t="str">
        <f t="shared" si="1016"/>
        <v/>
      </c>
    </row>
    <row r="7214" spans="12:21" ht="15" customHeight="1" x14ac:dyDescent="0.15">
      <c r="L7214" s="244" t="str">
        <f t="shared" si="1017"/>
        <v/>
      </c>
      <c r="M7214" s="245" t="str">
        <f t="shared" si="1018"/>
        <v/>
      </c>
      <c r="N7214" s="244" t="str">
        <f t="shared" si="1019"/>
        <v/>
      </c>
      <c r="O7214" s="244" t="str">
        <f t="shared" si="1020"/>
        <v/>
      </c>
      <c r="P7214">
        <f>IF($I7214&lt;&gt;"",$I7214,IF($E7214="SGD",1,IF($E7214="USD",Settings!$B$22,IF($E7214="HKD",Settings!$B$23,1))))</f>
        <v>1</v>
      </c>
      <c r="Q7214">
        <f t="shared" si="1021"/>
        <v>0</v>
      </c>
      <c r="R7214">
        <f t="shared" si="1022"/>
        <v>0</v>
      </c>
      <c r="S7214" t="str">
        <f t="shared" si="1014"/>
        <v/>
      </c>
      <c r="T7214" t="str">
        <f t="shared" si="1015"/>
        <v/>
      </c>
      <c r="U7214" t="str">
        <f t="shared" si="1016"/>
        <v/>
      </c>
    </row>
    <row r="7215" spans="12:21" ht="15" customHeight="1" x14ac:dyDescent="0.15">
      <c r="L7215" s="244" t="str">
        <f t="shared" si="1017"/>
        <v/>
      </c>
      <c r="M7215" s="245" t="str">
        <f t="shared" si="1018"/>
        <v/>
      </c>
      <c r="N7215" s="244" t="str">
        <f t="shared" si="1019"/>
        <v/>
      </c>
      <c r="O7215" s="244" t="str">
        <f t="shared" si="1020"/>
        <v/>
      </c>
      <c r="P7215">
        <f>IF($I7215&lt;&gt;"",$I7215,IF($E7215="SGD",1,IF($E7215="USD",Settings!$B$22,IF($E7215="HKD",Settings!$B$23,1))))</f>
        <v>1</v>
      </c>
      <c r="Q7215">
        <f t="shared" si="1021"/>
        <v>0</v>
      </c>
      <c r="R7215">
        <f t="shared" si="1022"/>
        <v>0</v>
      </c>
      <c r="S7215" t="str">
        <f t="shared" si="1014"/>
        <v/>
      </c>
      <c r="T7215" t="str">
        <f t="shared" si="1015"/>
        <v/>
      </c>
      <c r="U7215" t="str">
        <f t="shared" si="1016"/>
        <v/>
      </c>
    </row>
    <row r="7216" spans="12:21" ht="15" customHeight="1" x14ac:dyDescent="0.15">
      <c r="L7216" s="244" t="str">
        <f t="shared" si="1017"/>
        <v/>
      </c>
      <c r="M7216" s="245" t="str">
        <f t="shared" si="1018"/>
        <v/>
      </c>
      <c r="N7216" s="244" t="str">
        <f t="shared" si="1019"/>
        <v/>
      </c>
      <c r="O7216" s="244" t="str">
        <f t="shared" si="1020"/>
        <v/>
      </c>
      <c r="P7216">
        <f>IF($I7216&lt;&gt;"",$I7216,IF($E7216="SGD",1,IF($E7216="USD",Settings!$B$22,IF($E7216="HKD",Settings!$B$23,1))))</f>
        <v>1</v>
      </c>
      <c r="Q7216">
        <f t="shared" si="1021"/>
        <v>0</v>
      </c>
      <c r="R7216">
        <f t="shared" si="1022"/>
        <v>0</v>
      </c>
      <c r="S7216" t="str">
        <f t="shared" si="1014"/>
        <v/>
      </c>
      <c r="T7216" t="str">
        <f t="shared" si="1015"/>
        <v/>
      </c>
      <c r="U7216" t="str">
        <f t="shared" si="1016"/>
        <v/>
      </c>
    </row>
    <row r="7217" spans="12:21" ht="15" customHeight="1" x14ac:dyDescent="0.15">
      <c r="L7217" s="244" t="str">
        <f t="shared" si="1017"/>
        <v/>
      </c>
      <c r="M7217" s="245" t="str">
        <f t="shared" si="1018"/>
        <v/>
      </c>
      <c r="N7217" s="244" t="str">
        <f t="shared" si="1019"/>
        <v/>
      </c>
      <c r="O7217" s="244" t="str">
        <f t="shared" si="1020"/>
        <v/>
      </c>
      <c r="P7217">
        <f>IF($I7217&lt;&gt;"",$I7217,IF($E7217="SGD",1,IF($E7217="USD",Settings!$B$22,IF($E7217="HKD",Settings!$B$23,1))))</f>
        <v>1</v>
      </c>
      <c r="Q7217">
        <f t="shared" si="1021"/>
        <v>0</v>
      </c>
      <c r="R7217">
        <f t="shared" si="1022"/>
        <v>0</v>
      </c>
      <c r="S7217" t="str">
        <f t="shared" si="1014"/>
        <v/>
      </c>
      <c r="T7217" t="str">
        <f t="shared" si="1015"/>
        <v/>
      </c>
      <c r="U7217" t="str">
        <f t="shared" si="1016"/>
        <v/>
      </c>
    </row>
    <row r="7218" spans="12:21" ht="15" customHeight="1" x14ac:dyDescent="0.15">
      <c r="L7218" s="244" t="str">
        <f t="shared" si="1017"/>
        <v/>
      </c>
      <c r="M7218" s="245" t="str">
        <f t="shared" si="1018"/>
        <v/>
      </c>
      <c r="N7218" s="244" t="str">
        <f t="shared" si="1019"/>
        <v/>
      </c>
      <c r="O7218" s="244" t="str">
        <f t="shared" si="1020"/>
        <v/>
      </c>
      <c r="P7218">
        <f>IF($I7218&lt;&gt;"",$I7218,IF($E7218="SGD",1,IF($E7218="USD",Settings!$B$22,IF($E7218="HKD",Settings!$B$23,1))))</f>
        <v>1</v>
      </c>
      <c r="Q7218">
        <f t="shared" si="1021"/>
        <v>0</v>
      </c>
      <c r="R7218">
        <f t="shared" si="1022"/>
        <v>0</v>
      </c>
      <c r="S7218" t="str">
        <f t="shared" si="1014"/>
        <v/>
      </c>
      <c r="T7218" t="str">
        <f t="shared" si="1015"/>
        <v/>
      </c>
      <c r="U7218" t="str">
        <f t="shared" si="1016"/>
        <v/>
      </c>
    </row>
    <row r="7219" spans="12:21" ht="15" customHeight="1" x14ac:dyDescent="0.15">
      <c r="L7219" s="244" t="str">
        <f t="shared" si="1017"/>
        <v/>
      </c>
      <c r="M7219" s="245" t="str">
        <f t="shared" si="1018"/>
        <v/>
      </c>
      <c r="N7219" s="244" t="str">
        <f t="shared" si="1019"/>
        <v/>
      </c>
      <c r="O7219" s="244" t="str">
        <f t="shared" si="1020"/>
        <v/>
      </c>
      <c r="P7219">
        <f>IF($I7219&lt;&gt;"",$I7219,IF($E7219="SGD",1,IF($E7219="USD",Settings!$B$22,IF($E7219="HKD",Settings!$B$23,1))))</f>
        <v>1</v>
      </c>
      <c r="Q7219">
        <f t="shared" si="1021"/>
        <v>0</v>
      </c>
      <c r="R7219">
        <f t="shared" si="1022"/>
        <v>0</v>
      </c>
      <c r="S7219" t="str">
        <f t="shared" si="1014"/>
        <v/>
      </c>
      <c r="T7219" t="str">
        <f t="shared" si="1015"/>
        <v/>
      </c>
      <c r="U7219" t="str">
        <f t="shared" si="1016"/>
        <v/>
      </c>
    </row>
    <row r="7220" spans="12:21" ht="15" customHeight="1" x14ac:dyDescent="0.15">
      <c r="L7220" s="244" t="str">
        <f t="shared" si="1017"/>
        <v/>
      </c>
      <c r="M7220" s="245" t="str">
        <f t="shared" si="1018"/>
        <v/>
      </c>
      <c r="N7220" s="244" t="str">
        <f t="shared" si="1019"/>
        <v/>
      </c>
      <c r="O7220" s="244" t="str">
        <f t="shared" si="1020"/>
        <v/>
      </c>
      <c r="P7220">
        <f>IF($I7220&lt;&gt;"",$I7220,IF($E7220="SGD",1,IF($E7220="USD",Settings!$B$22,IF($E7220="HKD",Settings!$B$23,1))))</f>
        <v>1</v>
      </c>
      <c r="Q7220">
        <f t="shared" si="1021"/>
        <v>0</v>
      </c>
      <c r="R7220">
        <f t="shared" si="1022"/>
        <v>0</v>
      </c>
      <c r="S7220" t="str">
        <f t="shared" si="1014"/>
        <v/>
      </c>
      <c r="T7220" t="str">
        <f t="shared" si="1015"/>
        <v/>
      </c>
      <c r="U7220" t="str">
        <f t="shared" si="1016"/>
        <v/>
      </c>
    </row>
    <row r="7221" spans="12:21" ht="15" customHeight="1" x14ac:dyDescent="0.15">
      <c r="L7221" s="244" t="str">
        <f t="shared" si="1017"/>
        <v/>
      </c>
      <c r="M7221" s="245" t="str">
        <f t="shared" si="1018"/>
        <v/>
      </c>
      <c r="N7221" s="244" t="str">
        <f t="shared" si="1019"/>
        <v/>
      </c>
      <c r="O7221" s="244" t="str">
        <f t="shared" si="1020"/>
        <v/>
      </c>
      <c r="P7221">
        <f>IF($I7221&lt;&gt;"",$I7221,IF($E7221="SGD",1,IF($E7221="USD",Settings!$B$22,IF($E7221="HKD",Settings!$B$23,1))))</f>
        <v>1</v>
      </c>
      <c r="Q7221">
        <f t="shared" si="1021"/>
        <v>0</v>
      </c>
      <c r="R7221">
        <f t="shared" si="1022"/>
        <v>0</v>
      </c>
      <c r="S7221" t="str">
        <f t="shared" si="1014"/>
        <v/>
      </c>
      <c r="T7221" t="str">
        <f t="shared" si="1015"/>
        <v/>
      </c>
      <c r="U7221" t="str">
        <f t="shared" si="1016"/>
        <v/>
      </c>
    </row>
    <row r="7222" spans="12:21" ht="15" customHeight="1" x14ac:dyDescent="0.15">
      <c r="L7222" s="244" t="str">
        <f t="shared" si="1017"/>
        <v/>
      </c>
      <c r="M7222" s="245" t="str">
        <f t="shared" si="1018"/>
        <v/>
      </c>
      <c r="N7222" s="244" t="str">
        <f t="shared" si="1019"/>
        <v/>
      </c>
      <c r="O7222" s="244" t="str">
        <f t="shared" si="1020"/>
        <v/>
      </c>
      <c r="P7222">
        <f>IF($I7222&lt;&gt;"",$I7222,IF($E7222="SGD",1,IF($E7222="USD",Settings!$B$22,IF($E7222="HKD",Settings!$B$23,1))))</f>
        <v>1</v>
      </c>
      <c r="Q7222">
        <f t="shared" si="1021"/>
        <v>0</v>
      </c>
      <c r="R7222">
        <f t="shared" si="1022"/>
        <v>0</v>
      </c>
      <c r="S7222" t="str">
        <f t="shared" si="1014"/>
        <v/>
      </c>
      <c r="T7222" t="str">
        <f t="shared" si="1015"/>
        <v/>
      </c>
      <c r="U7222" t="str">
        <f t="shared" si="1016"/>
        <v/>
      </c>
    </row>
    <row r="7223" spans="12:21" ht="15" customHeight="1" x14ac:dyDescent="0.15">
      <c r="L7223" s="244" t="str">
        <f t="shared" si="1017"/>
        <v/>
      </c>
      <c r="M7223" s="245" t="str">
        <f t="shared" si="1018"/>
        <v/>
      </c>
      <c r="N7223" s="244" t="str">
        <f t="shared" si="1019"/>
        <v/>
      </c>
      <c r="O7223" s="244" t="str">
        <f t="shared" si="1020"/>
        <v/>
      </c>
      <c r="P7223">
        <f>IF($I7223&lt;&gt;"",$I7223,IF($E7223="SGD",1,IF($E7223="USD",Settings!$B$22,IF($E7223="HKD",Settings!$B$23,1))))</f>
        <v>1</v>
      </c>
      <c r="Q7223">
        <f t="shared" si="1021"/>
        <v>0</v>
      </c>
      <c r="R7223">
        <f t="shared" si="1022"/>
        <v>0</v>
      </c>
      <c r="S7223" t="str">
        <f t="shared" si="1014"/>
        <v/>
      </c>
      <c r="T7223" t="str">
        <f t="shared" si="1015"/>
        <v/>
      </c>
      <c r="U7223" t="str">
        <f t="shared" si="1016"/>
        <v/>
      </c>
    </row>
    <row r="7224" spans="12:21" ht="15" customHeight="1" x14ac:dyDescent="0.15">
      <c r="L7224" s="244" t="str">
        <f t="shared" si="1017"/>
        <v/>
      </c>
      <c r="M7224" s="245" t="str">
        <f t="shared" si="1018"/>
        <v/>
      </c>
      <c r="N7224" s="244" t="str">
        <f t="shared" si="1019"/>
        <v/>
      </c>
      <c r="O7224" s="244" t="str">
        <f t="shared" si="1020"/>
        <v/>
      </c>
      <c r="P7224">
        <f>IF($I7224&lt;&gt;"",$I7224,IF($E7224="SGD",1,IF($E7224="USD",Settings!$B$22,IF($E7224="HKD",Settings!$B$23,1))))</f>
        <v>1</v>
      </c>
      <c r="Q7224">
        <f t="shared" si="1021"/>
        <v>0</v>
      </c>
      <c r="R7224">
        <f t="shared" si="1022"/>
        <v>0</v>
      </c>
      <c r="S7224" t="str">
        <f t="shared" si="1014"/>
        <v/>
      </c>
      <c r="T7224" t="str">
        <f t="shared" si="1015"/>
        <v/>
      </c>
      <c r="U7224" t="str">
        <f t="shared" si="1016"/>
        <v/>
      </c>
    </row>
    <row r="7225" spans="12:21" ht="15" customHeight="1" x14ac:dyDescent="0.15">
      <c r="L7225" s="244" t="str">
        <f t="shared" si="1017"/>
        <v/>
      </c>
      <c r="M7225" s="245" t="str">
        <f t="shared" si="1018"/>
        <v/>
      </c>
      <c r="N7225" s="244" t="str">
        <f t="shared" si="1019"/>
        <v/>
      </c>
      <c r="O7225" s="244" t="str">
        <f t="shared" si="1020"/>
        <v/>
      </c>
      <c r="P7225">
        <f>IF($I7225&lt;&gt;"",$I7225,IF($E7225="SGD",1,IF($E7225="USD",Settings!$B$22,IF($E7225="HKD",Settings!$B$23,1))))</f>
        <v>1</v>
      </c>
      <c r="Q7225">
        <f t="shared" si="1021"/>
        <v>0</v>
      </c>
      <c r="R7225">
        <f t="shared" si="1022"/>
        <v>0</v>
      </c>
      <c r="S7225" t="str">
        <f t="shared" si="1014"/>
        <v/>
      </c>
      <c r="T7225" t="str">
        <f t="shared" si="1015"/>
        <v/>
      </c>
      <c r="U7225" t="str">
        <f t="shared" si="1016"/>
        <v/>
      </c>
    </row>
    <row r="7226" spans="12:21" ht="15" customHeight="1" x14ac:dyDescent="0.15">
      <c r="L7226" s="244" t="str">
        <f t="shared" si="1017"/>
        <v/>
      </c>
      <c r="M7226" s="245" t="str">
        <f t="shared" si="1018"/>
        <v/>
      </c>
      <c r="N7226" s="244" t="str">
        <f t="shared" si="1019"/>
        <v/>
      </c>
      <c r="O7226" s="244" t="str">
        <f t="shared" si="1020"/>
        <v/>
      </c>
      <c r="P7226">
        <f>IF($I7226&lt;&gt;"",$I7226,IF($E7226="SGD",1,IF($E7226="USD",Settings!$B$22,IF($E7226="HKD",Settings!$B$23,1))))</f>
        <v>1</v>
      </c>
      <c r="Q7226">
        <f t="shared" si="1021"/>
        <v>0</v>
      </c>
      <c r="R7226">
        <f t="shared" si="1022"/>
        <v>0</v>
      </c>
      <c r="S7226" t="str">
        <f t="shared" si="1014"/>
        <v/>
      </c>
      <c r="T7226" t="str">
        <f t="shared" si="1015"/>
        <v/>
      </c>
      <c r="U7226" t="str">
        <f t="shared" si="1016"/>
        <v/>
      </c>
    </row>
    <row r="7227" spans="12:21" ht="15" customHeight="1" x14ac:dyDescent="0.15">
      <c r="L7227" s="244" t="str">
        <f t="shared" si="1017"/>
        <v/>
      </c>
      <c r="M7227" s="245" t="str">
        <f t="shared" si="1018"/>
        <v/>
      </c>
      <c r="N7227" s="244" t="str">
        <f t="shared" si="1019"/>
        <v/>
      </c>
      <c r="O7227" s="244" t="str">
        <f t="shared" si="1020"/>
        <v/>
      </c>
      <c r="P7227">
        <f>IF($I7227&lt;&gt;"",$I7227,IF($E7227="SGD",1,IF($E7227="USD",Settings!$B$22,IF($E7227="HKD",Settings!$B$23,1))))</f>
        <v>1</v>
      </c>
      <c r="Q7227">
        <f t="shared" si="1021"/>
        <v>0</v>
      </c>
      <c r="R7227">
        <f t="shared" si="1022"/>
        <v>0</v>
      </c>
      <c r="S7227" t="str">
        <f t="shared" si="1014"/>
        <v/>
      </c>
      <c r="T7227" t="str">
        <f t="shared" si="1015"/>
        <v/>
      </c>
      <c r="U7227" t="str">
        <f t="shared" si="1016"/>
        <v/>
      </c>
    </row>
    <row r="7228" spans="12:21" ht="15" customHeight="1" x14ac:dyDescent="0.15">
      <c r="L7228" s="244" t="str">
        <f t="shared" si="1017"/>
        <v/>
      </c>
      <c r="M7228" s="245" t="str">
        <f t="shared" si="1018"/>
        <v/>
      </c>
      <c r="N7228" s="244" t="str">
        <f t="shared" si="1019"/>
        <v/>
      </c>
      <c r="O7228" s="244" t="str">
        <f t="shared" si="1020"/>
        <v/>
      </c>
      <c r="P7228">
        <f>IF($I7228&lt;&gt;"",$I7228,IF($E7228="SGD",1,IF($E7228="USD",Settings!$B$22,IF($E7228="HKD",Settings!$B$23,1))))</f>
        <v>1</v>
      </c>
      <c r="Q7228">
        <f t="shared" si="1021"/>
        <v>0</v>
      </c>
      <c r="R7228">
        <f t="shared" si="1022"/>
        <v>0</v>
      </c>
      <c r="S7228" t="str">
        <f t="shared" si="1014"/>
        <v/>
      </c>
      <c r="T7228" t="str">
        <f t="shared" si="1015"/>
        <v/>
      </c>
      <c r="U7228" t="str">
        <f t="shared" si="1016"/>
        <v/>
      </c>
    </row>
    <row r="7229" spans="12:21" ht="15" customHeight="1" x14ac:dyDescent="0.15">
      <c r="L7229" s="244" t="str">
        <f t="shared" si="1017"/>
        <v/>
      </c>
      <c r="M7229" s="245" t="str">
        <f t="shared" si="1018"/>
        <v/>
      </c>
      <c r="N7229" s="244" t="str">
        <f t="shared" si="1019"/>
        <v/>
      </c>
      <c r="O7229" s="244" t="str">
        <f t="shared" si="1020"/>
        <v/>
      </c>
      <c r="P7229">
        <f>IF($I7229&lt;&gt;"",$I7229,IF($E7229="SGD",1,IF($E7229="USD",Settings!$B$22,IF($E7229="HKD",Settings!$B$23,1))))</f>
        <v>1</v>
      </c>
      <c r="Q7229">
        <f t="shared" si="1021"/>
        <v>0</v>
      </c>
      <c r="R7229">
        <f t="shared" si="1022"/>
        <v>0</v>
      </c>
      <c r="S7229" t="str">
        <f t="shared" si="1014"/>
        <v/>
      </c>
      <c r="T7229" t="str">
        <f t="shared" si="1015"/>
        <v/>
      </c>
      <c r="U7229" t="str">
        <f t="shared" si="1016"/>
        <v/>
      </c>
    </row>
    <row r="7230" spans="12:21" ht="15" customHeight="1" x14ac:dyDescent="0.15">
      <c r="L7230" s="244" t="str">
        <f t="shared" si="1017"/>
        <v/>
      </c>
      <c r="M7230" s="245" t="str">
        <f t="shared" si="1018"/>
        <v/>
      </c>
      <c r="N7230" s="244" t="str">
        <f t="shared" si="1019"/>
        <v/>
      </c>
      <c r="O7230" s="244" t="str">
        <f t="shared" si="1020"/>
        <v/>
      </c>
      <c r="P7230">
        <f>IF($I7230&lt;&gt;"",$I7230,IF($E7230="SGD",1,IF($E7230="USD",Settings!$B$22,IF($E7230="HKD",Settings!$B$23,1))))</f>
        <v>1</v>
      </c>
      <c r="Q7230">
        <f t="shared" si="1021"/>
        <v>0</v>
      </c>
      <c r="R7230">
        <f t="shared" si="1022"/>
        <v>0</v>
      </c>
      <c r="S7230" t="str">
        <f t="shared" si="1014"/>
        <v/>
      </c>
      <c r="T7230" t="str">
        <f t="shared" si="1015"/>
        <v/>
      </c>
      <c r="U7230" t="str">
        <f t="shared" si="1016"/>
        <v/>
      </c>
    </row>
    <row r="7231" spans="12:21" ht="15" customHeight="1" x14ac:dyDescent="0.15">
      <c r="L7231" s="244" t="str">
        <f t="shared" si="1017"/>
        <v/>
      </c>
      <c r="M7231" s="245" t="str">
        <f t="shared" si="1018"/>
        <v/>
      </c>
      <c r="N7231" s="244" t="str">
        <f t="shared" si="1019"/>
        <v/>
      </c>
      <c r="O7231" s="244" t="str">
        <f t="shared" si="1020"/>
        <v/>
      </c>
      <c r="P7231">
        <f>IF($I7231&lt;&gt;"",$I7231,IF($E7231="SGD",1,IF($E7231="USD",Settings!$B$22,IF($E7231="HKD",Settings!$B$23,1))))</f>
        <v>1</v>
      </c>
      <c r="Q7231">
        <f t="shared" si="1021"/>
        <v>0</v>
      </c>
      <c r="R7231">
        <f t="shared" si="1022"/>
        <v>0</v>
      </c>
      <c r="S7231" t="str">
        <f t="shared" si="1014"/>
        <v/>
      </c>
      <c r="T7231" t="str">
        <f t="shared" si="1015"/>
        <v/>
      </c>
      <c r="U7231" t="str">
        <f t="shared" si="1016"/>
        <v/>
      </c>
    </row>
    <row r="7232" spans="12:21" ht="15" customHeight="1" x14ac:dyDescent="0.15">
      <c r="L7232" s="244" t="str">
        <f t="shared" si="1017"/>
        <v/>
      </c>
      <c r="M7232" s="245" t="str">
        <f t="shared" si="1018"/>
        <v/>
      </c>
      <c r="N7232" s="244" t="str">
        <f t="shared" si="1019"/>
        <v/>
      </c>
      <c r="O7232" s="244" t="str">
        <f t="shared" si="1020"/>
        <v/>
      </c>
      <c r="P7232">
        <f>IF($I7232&lt;&gt;"",$I7232,IF($E7232="SGD",1,IF($E7232="USD",Settings!$B$22,IF($E7232="HKD",Settings!$B$23,1))))</f>
        <v>1</v>
      </c>
      <c r="Q7232">
        <f t="shared" si="1021"/>
        <v>0</v>
      </c>
      <c r="R7232">
        <f t="shared" si="1022"/>
        <v>0</v>
      </c>
      <c r="S7232" t="str">
        <f t="shared" si="1014"/>
        <v/>
      </c>
      <c r="T7232" t="str">
        <f t="shared" si="1015"/>
        <v/>
      </c>
      <c r="U7232" t="str">
        <f t="shared" si="1016"/>
        <v/>
      </c>
    </row>
    <row r="7233" spans="12:21" ht="15" customHeight="1" x14ac:dyDescent="0.15">
      <c r="L7233" s="244" t="str">
        <f t="shared" si="1017"/>
        <v/>
      </c>
      <c r="M7233" s="245" t="str">
        <f t="shared" si="1018"/>
        <v/>
      </c>
      <c r="N7233" s="244" t="str">
        <f t="shared" si="1019"/>
        <v/>
      </c>
      <c r="O7233" s="244" t="str">
        <f t="shared" si="1020"/>
        <v/>
      </c>
      <c r="P7233">
        <f>IF($I7233&lt;&gt;"",$I7233,IF($E7233="SGD",1,IF($E7233="USD",Settings!$B$22,IF($E7233="HKD",Settings!$B$23,1))))</f>
        <v>1</v>
      </c>
      <c r="Q7233">
        <f t="shared" si="1021"/>
        <v>0</v>
      </c>
      <c r="R7233">
        <f t="shared" si="1022"/>
        <v>0</v>
      </c>
      <c r="S7233" t="str">
        <f t="shared" si="1014"/>
        <v/>
      </c>
      <c r="T7233" t="str">
        <f t="shared" si="1015"/>
        <v/>
      </c>
      <c r="U7233" t="str">
        <f t="shared" si="1016"/>
        <v/>
      </c>
    </row>
    <row r="7234" spans="12:21" ht="15" customHeight="1" x14ac:dyDescent="0.15">
      <c r="L7234" s="244" t="str">
        <f t="shared" si="1017"/>
        <v/>
      </c>
      <c r="M7234" s="245" t="str">
        <f t="shared" si="1018"/>
        <v/>
      </c>
      <c r="N7234" s="244" t="str">
        <f t="shared" si="1019"/>
        <v/>
      </c>
      <c r="O7234" s="244" t="str">
        <f t="shared" si="1020"/>
        <v/>
      </c>
      <c r="P7234">
        <f>IF($I7234&lt;&gt;"",$I7234,IF($E7234="SGD",1,IF($E7234="USD",Settings!$B$22,IF($E7234="HKD",Settings!$B$23,1))))</f>
        <v>1</v>
      </c>
      <c r="Q7234">
        <f t="shared" si="1021"/>
        <v>0</v>
      </c>
      <c r="R7234">
        <f t="shared" si="1022"/>
        <v>0</v>
      </c>
      <c r="S7234" t="str">
        <f t="shared" ref="S7234:S7297" si="1023">IF(L7234="","",SUMIFS($M:$M,$L:$L,L7234,$T:$T,"&lt;="&amp;T7234))</f>
        <v/>
      </c>
      <c r="T7234" t="str">
        <f t="shared" ref="T7234:T7297" si="1024">IF(L7234="","",INT(G7234)*100000+ROW())</f>
        <v/>
      </c>
      <c r="U7234" t="str">
        <f t="shared" ref="U7234:U7297" si="1025">IF(L7234="","",IF(AND(COUNTIFS($L:$L,L7234,$S:$S,"&gt;-0.000001",$S:$S,"&lt;0.000001",$T:$T,"&gt;"&amp;T7234)=0,ABS(S7234)&gt;0.000001),1,0))</f>
        <v/>
      </c>
    </row>
    <row r="7235" spans="12:21" ht="15" customHeight="1" x14ac:dyDescent="0.15">
      <c r="L7235" s="244" t="str">
        <f t="shared" si="1017"/>
        <v/>
      </c>
      <c r="M7235" s="245" t="str">
        <f t="shared" si="1018"/>
        <v/>
      </c>
      <c r="N7235" s="244" t="str">
        <f t="shared" si="1019"/>
        <v/>
      </c>
      <c r="O7235" s="244" t="str">
        <f t="shared" si="1020"/>
        <v/>
      </c>
      <c r="P7235">
        <f>IF($I7235&lt;&gt;"",$I7235,IF($E7235="SGD",1,IF($E7235="USD",Settings!$B$22,IF($E7235="HKD",Settings!$B$23,1))))</f>
        <v>1</v>
      </c>
      <c r="Q7235">
        <f t="shared" si="1021"/>
        <v>0</v>
      </c>
      <c r="R7235">
        <f t="shared" si="1022"/>
        <v>0</v>
      </c>
      <c r="S7235" t="str">
        <f t="shared" si="1023"/>
        <v/>
      </c>
      <c r="T7235" t="str">
        <f t="shared" si="1024"/>
        <v/>
      </c>
      <c r="U7235" t="str">
        <f t="shared" si="1025"/>
        <v/>
      </c>
    </row>
    <row r="7236" spans="12:21" ht="15" customHeight="1" x14ac:dyDescent="0.15">
      <c r="L7236" s="244" t="str">
        <f t="shared" si="1017"/>
        <v/>
      </c>
      <c r="M7236" s="245" t="str">
        <f t="shared" si="1018"/>
        <v/>
      </c>
      <c r="N7236" s="244" t="str">
        <f t="shared" si="1019"/>
        <v/>
      </c>
      <c r="O7236" s="244" t="str">
        <f t="shared" si="1020"/>
        <v/>
      </c>
      <c r="P7236">
        <f>IF($I7236&lt;&gt;"",$I7236,IF($E7236="SGD",1,IF($E7236="USD",Settings!$B$22,IF($E7236="HKD",Settings!$B$23,1))))</f>
        <v>1</v>
      </c>
      <c r="Q7236">
        <f t="shared" si="1021"/>
        <v>0</v>
      </c>
      <c r="R7236">
        <f t="shared" si="1022"/>
        <v>0</v>
      </c>
      <c r="S7236" t="str">
        <f t="shared" si="1023"/>
        <v/>
      </c>
      <c r="T7236" t="str">
        <f t="shared" si="1024"/>
        <v/>
      </c>
      <c r="U7236" t="str">
        <f t="shared" si="1025"/>
        <v/>
      </c>
    </row>
    <row r="7237" spans="12:21" ht="15" customHeight="1" x14ac:dyDescent="0.15">
      <c r="L7237" s="244" t="str">
        <f t="shared" si="1017"/>
        <v/>
      </c>
      <c r="M7237" s="245" t="str">
        <f t="shared" si="1018"/>
        <v/>
      </c>
      <c r="N7237" s="244" t="str">
        <f t="shared" si="1019"/>
        <v/>
      </c>
      <c r="O7237" s="244" t="str">
        <f t="shared" si="1020"/>
        <v/>
      </c>
      <c r="P7237">
        <f>IF($I7237&lt;&gt;"",$I7237,IF($E7237="SGD",1,IF($E7237="USD",Settings!$B$22,IF($E7237="HKD",Settings!$B$23,1))))</f>
        <v>1</v>
      </c>
      <c r="Q7237">
        <f t="shared" si="1021"/>
        <v>0</v>
      </c>
      <c r="R7237">
        <f t="shared" si="1022"/>
        <v>0</v>
      </c>
      <c r="S7237" t="str">
        <f t="shared" si="1023"/>
        <v/>
      </c>
      <c r="T7237" t="str">
        <f t="shared" si="1024"/>
        <v/>
      </c>
      <c r="U7237" t="str">
        <f t="shared" si="1025"/>
        <v/>
      </c>
    </row>
    <row r="7238" spans="12:21" ht="15" customHeight="1" x14ac:dyDescent="0.15">
      <c r="L7238" s="244" t="str">
        <f t="shared" si="1017"/>
        <v/>
      </c>
      <c r="M7238" s="245" t="str">
        <f t="shared" si="1018"/>
        <v/>
      </c>
      <c r="N7238" s="244" t="str">
        <f t="shared" si="1019"/>
        <v/>
      </c>
      <c r="O7238" s="244" t="str">
        <f t="shared" si="1020"/>
        <v/>
      </c>
      <c r="P7238">
        <f>IF($I7238&lt;&gt;"",$I7238,IF($E7238="SGD",1,IF($E7238="USD",Settings!$B$22,IF($E7238="HKD",Settings!$B$23,1))))</f>
        <v>1</v>
      </c>
      <c r="Q7238">
        <f t="shared" si="1021"/>
        <v>0</v>
      </c>
      <c r="R7238">
        <f t="shared" si="1022"/>
        <v>0</v>
      </c>
      <c r="S7238" t="str">
        <f t="shared" si="1023"/>
        <v/>
      </c>
      <c r="T7238" t="str">
        <f t="shared" si="1024"/>
        <v/>
      </c>
      <c r="U7238" t="str">
        <f t="shared" si="1025"/>
        <v/>
      </c>
    </row>
    <row r="7239" spans="12:21" ht="15" customHeight="1" x14ac:dyDescent="0.15">
      <c r="L7239" s="244" t="str">
        <f t="shared" si="1017"/>
        <v/>
      </c>
      <c r="M7239" s="245" t="str">
        <f t="shared" si="1018"/>
        <v/>
      </c>
      <c r="N7239" s="244" t="str">
        <f t="shared" si="1019"/>
        <v/>
      </c>
      <c r="O7239" s="244" t="str">
        <f t="shared" si="1020"/>
        <v/>
      </c>
      <c r="P7239">
        <f>IF($I7239&lt;&gt;"",$I7239,IF($E7239="SGD",1,IF($E7239="USD",Settings!$B$22,IF($E7239="HKD",Settings!$B$23,1))))</f>
        <v>1</v>
      </c>
      <c r="Q7239">
        <f t="shared" si="1021"/>
        <v>0</v>
      </c>
      <c r="R7239">
        <f t="shared" si="1022"/>
        <v>0</v>
      </c>
      <c r="S7239" t="str">
        <f t="shared" si="1023"/>
        <v/>
      </c>
      <c r="T7239" t="str">
        <f t="shared" si="1024"/>
        <v/>
      </c>
      <c r="U7239" t="str">
        <f t="shared" si="1025"/>
        <v/>
      </c>
    </row>
    <row r="7240" spans="12:21" ht="15" customHeight="1" x14ac:dyDescent="0.15">
      <c r="L7240" s="244" t="str">
        <f t="shared" si="1017"/>
        <v/>
      </c>
      <c r="M7240" s="245" t="str">
        <f t="shared" si="1018"/>
        <v/>
      </c>
      <c r="N7240" s="244" t="str">
        <f t="shared" si="1019"/>
        <v/>
      </c>
      <c r="O7240" s="244" t="str">
        <f t="shared" si="1020"/>
        <v/>
      </c>
      <c r="P7240">
        <f>IF($I7240&lt;&gt;"",$I7240,IF($E7240="SGD",1,IF($E7240="USD",Settings!$B$22,IF($E7240="HKD",Settings!$B$23,1))))</f>
        <v>1</v>
      </c>
      <c r="Q7240">
        <f t="shared" si="1021"/>
        <v>0</v>
      </c>
      <c r="R7240">
        <f t="shared" si="1022"/>
        <v>0</v>
      </c>
      <c r="S7240" t="str">
        <f t="shared" si="1023"/>
        <v/>
      </c>
      <c r="T7240" t="str">
        <f t="shared" si="1024"/>
        <v/>
      </c>
      <c r="U7240" t="str">
        <f t="shared" si="1025"/>
        <v/>
      </c>
    </row>
    <row r="7241" spans="12:21" ht="15" customHeight="1" x14ac:dyDescent="0.15">
      <c r="L7241" s="244" t="str">
        <f t="shared" si="1017"/>
        <v/>
      </c>
      <c r="M7241" s="245" t="str">
        <f t="shared" si="1018"/>
        <v/>
      </c>
      <c r="N7241" s="244" t="str">
        <f t="shared" si="1019"/>
        <v/>
      </c>
      <c r="O7241" s="244" t="str">
        <f t="shared" si="1020"/>
        <v/>
      </c>
      <c r="P7241">
        <f>IF($I7241&lt;&gt;"",$I7241,IF($E7241="SGD",1,IF($E7241="USD",Settings!$B$22,IF($E7241="HKD",Settings!$B$23,1))))</f>
        <v>1</v>
      </c>
      <c r="Q7241">
        <f t="shared" si="1021"/>
        <v>0</v>
      </c>
      <c r="R7241">
        <f t="shared" si="1022"/>
        <v>0</v>
      </c>
      <c r="S7241" t="str">
        <f t="shared" si="1023"/>
        <v/>
      </c>
      <c r="T7241" t="str">
        <f t="shared" si="1024"/>
        <v/>
      </c>
      <c r="U7241" t="str">
        <f t="shared" si="1025"/>
        <v/>
      </c>
    </row>
    <row r="7242" spans="12:21" ht="15" customHeight="1" x14ac:dyDescent="0.15">
      <c r="L7242" s="244" t="str">
        <f t="shared" si="1017"/>
        <v/>
      </c>
      <c r="M7242" s="245" t="str">
        <f t="shared" si="1018"/>
        <v/>
      </c>
      <c r="N7242" s="244" t="str">
        <f t="shared" si="1019"/>
        <v/>
      </c>
      <c r="O7242" s="244" t="str">
        <f t="shared" si="1020"/>
        <v/>
      </c>
      <c r="P7242">
        <f>IF($I7242&lt;&gt;"",$I7242,IF($E7242="SGD",1,IF($E7242="USD",Settings!$B$22,IF($E7242="HKD",Settings!$B$23,1))))</f>
        <v>1</v>
      </c>
      <c r="Q7242">
        <f t="shared" si="1021"/>
        <v>0</v>
      </c>
      <c r="R7242">
        <f t="shared" si="1022"/>
        <v>0</v>
      </c>
      <c r="S7242" t="str">
        <f t="shared" si="1023"/>
        <v/>
      </c>
      <c r="T7242" t="str">
        <f t="shared" si="1024"/>
        <v/>
      </c>
      <c r="U7242" t="str">
        <f t="shared" si="1025"/>
        <v/>
      </c>
    </row>
    <row r="7243" spans="12:21" ht="15" customHeight="1" x14ac:dyDescent="0.15">
      <c r="L7243" s="244" t="str">
        <f t="shared" si="1017"/>
        <v/>
      </c>
      <c r="M7243" s="245" t="str">
        <f t="shared" si="1018"/>
        <v/>
      </c>
      <c r="N7243" s="244" t="str">
        <f t="shared" si="1019"/>
        <v/>
      </c>
      <c r="O7243" s="244" t="str">
        <f t="shared" si="1020"/>
        <v/>
      </c>
      <c r="P7243">
        <f>IF($I7243&lt;&gt;"",$I7243,IF($E7243="SGD",1,IF($E7243="USD",Settings!$B$22,IF($E7243="HKD",Settings!$B$23,1))))</f>
        <v>1</v>
      </c>
      <c r="Q7243">
        <f t="shared" si="1021"/>
        <v>0</v>
      </c>
      <c r="R7243">
        <f t="shared" si="1022"/>
        <v>0</v>
      </c>
      <c r="S7243" t="str">
        <f t="shared" si="1023"/>
        <v/>
      </c>
      <c r="T7243" t="str">
        <f t="shared" si="1024"/>
        <v/>
      </c>
      <c r="U7243" t="str">
        <f t="shared" si="1025"/>
        <v/>
      </c>
    </row>
    <row r="7244" spans="12:21" ht="15" customHeight="1" x14ac:dyDescent="0.15">
      <c r="L7244" s="244" t="str">
        <f t="shared" si="1017"/>
        <v/>
      </c>
      <c r="M7244" s="245" t="str">
        <f t="shared" si="1018"/>
        <v/>
      </c>
      <c r="N7244" s="244" t="str">
        <f t="shared" si="1019"/>
        <v/>
      </c>
      <c r="O7244" s="244" t="str">
        <f t="shared" si="1020"/>
        <v/>
      </c>
      <c r="P7244">
        <f>IF($I7244&lt;&gt;"",$I7244,IF($E7244="SGD",1,IF($E7244="USD",Settings!$B$22,IF($E7244="HKD",Settings!$B$23,1))))</f>
        <v>1</v>
      </c>
      <c r="Q7244">
        <f t="shared" si="1021"/>
        <v>0</v>
      </c>
      <c r="R7244">
        <f t="shared" si="1022"/>
        <v>0</v>
      </c>
      <c r="S7244" t="str">
        <f t="shared" si="1023"/>
        <v/>
      </c>
      <c r="T7244" t="str">
        <f t="shared" si="1024"/>
        <v/>
      </c>
      <c r="U7244" t="str">
        <f t="shared" si="1025"/>
        <v/>
      </c>
    </row>
    <row r="7245" spans="12:21" ht="15" customHeight="1" x14ac:dyDescent="0.15">
      <c r="L7245" s="244" t="str">
        <f t="shared" si="1017"/>
        <v/>
      </c>
      <c r="M7245" s="245" t="str">
        <f t="shared" si="1018"/>
        <v/>
      </c>
      <c r="N7245" s="244" t="str">
        <f t="shared" si="1019"/>
        <v/>
      </c>
      <c r="O7245" s="244" t="str">
        <f t="shared" si="1020"/>
        <v/>
      </c>
      <c r="P7245">
        <f>IF($I7245&lt;&gt;"",$I7245,IF($E7245="SGD",1,IF($E7245="USD",Settings!$B$22,IF($E7245="HKD",Settings!$B$23,1))))</f>
        <v>1</v>
      </c>
      <c r="Q7245">
        <f t="shared" si="1021"/>
        <v>0</v>
      </c>
      <c r="R7245">
        <f t="shared" si="1022"/>
        <v>0</v>
      </c>
      <c r="S7245" t="str">
        <f t="shared" si="1023"/>
        <v/>
      </c>
      <c r="T7245" t="str">
        <f t="shared" si="1024"/>
        <v/>
      </c>
      <c r="U7245" t="str">
        <f t="shared" si="1025"/>
        <v/>
      </c>
    </row>
    <row r="7246" spans="12:21" ht="15" customHeight="1" x14ac:dyDescent="0.15">
      <c r="L7246" s="244" t="str">
        <f t="shared" si="1017"/>
        <v/>
      </c>
      <c r="M7246" s="245" t="str">
        <f t="shared" si="1018"/>
        <v/>
      </c>
      <c r="N7246" s="244" t="str">
        <f t="shared" si="1019"/>
        <v/>
      </c>
      <c r="O7246" s="244" t="str">
        <f t="shared" si="1020"/>
        <v/>
      </c>
      <c r="P7246">
        <f>IF($I7246&lt;&gt;"",$I7246,IF($E7246="SGD",1,IF($E7246="USD",Settings!$B$22,IF($E7246="HKD",Settings!$B$23,1))))</f>
        <v>1</v>
      </c>
      <c r="Q7246">
        <f t="shared" si="1021"/>
        <v>0</v>
      </c>
      <c r="R7246">
        <f t="shared" si="1022"/>
        <v>0</v>
      </c>
      <c r="S7246" t="str">
        <f t="shared" si="1023"/>
        <v/>
      </c>
      <c r="T7246" t="str">
        <f t="shared" si="1024"/>
        <v/>
      </c>
      <c r="U7246" t="str">
        <f t="shared" si="1025"/>
        <v/>
      </c>
    </row>
    <row r="7247" spans="12:21" ht="15" customHeight="1" x14ac:dyDescent="0.15">
      <c r="L7247" s="244" t="str">
        <f t="shared" si="1017"/>
        <v/>
      </c>
      <c r="M7247" s="245" t="str">
        <f t="shared" si="1018"/>
        <v/>
      </c>
      <c r="N7247" s="244" t="str">
        <f t="shared" si="1019"/>
        <v/>
      </c>
      <c r="O7247" s="244" t="str">
        <f t="shared" si="1020"/>
        <v/>
      </c>
      <c r="P7247">
        <f>IF($I7247&lt;&gt;"",$I7247,IF($E7247="SGD",1,IF($E7247="USD",Settings!$B$22,IF($E7247="HKD",Settings!$B$23,1))))</f>
        <v>1</v>
      </c>
      <c r="Q7247">
        <f t="shared" si="1021"/>
        <v>0</v>
      </c>
      <c r="R7247">
        <f t="shared" si="1022"/>
        <v>0</v>
      </c>
      <c r="S7247" t="str">
        <f t="shared" si="1023"/>
        <v/>
      </c>
      <c r="T7247" t="str">
        <f t="shared" si="1024"/>
        <v/>
      </c>
      <c r="U7247" t="str">
        <f t="shared" si="1025"/>
        <v/>
      </c>
    </row>
    <row r="7248" spans="12:21" ht="15" customHeight="1" x14ac:dyDescent="0.15">
      <c r="L7248" s="244" t="str">
        <f t="shared" si="1017"/>
        <v/>
      </c>
      <c r="M7248" s="245" t="str">
        <f t="shared" si="1018"/>
        <v/>
      </c>
      <c r="N7248" s="244" t="str">
        <f t="shared" si="1019"/>
        <v/>
      </c>
      <c r="O7248" s="244" t="str">
        <f t="shared" si="1020"/>
        <v/>
      </c>
      <c r="P7248">
        <f>IF($I7248&lt;&gt;"",$I7248,IF($E7248="SGD",1,IF($E7248="USD",Settings!$B$22,IF($E7248="HKD",Settings!$B$23,1))))</f>
        <v>1</v>
      </c>
      <c r="Q7248">
        <f t="shared" si="1021"/>
        <v>0</v>
      </c>
      <c r="R7248">
        <f t="shared" si="1022"/>
        <v>0</v>
      </c>
      <c r="S7248" t="str">
        <f t="shared" si="1023"/>
        <v/>
      </c>
      <c r="T7248" t="str">
        <f t="shared" si="1024"/>
        <v/>
      </c>
      <c r="U7248" t="str">
        <f t="shared" si="1025"/>
        <v/>
      </c>
    </row>
    <row r="7249" spans="12:21" ht="15" customHeight="1" x14ac:dyDescent="0.15">
      <c r="L7249" s="244" t="str">
        <f t="shared" si="1017"/>
        <v/>
      </c>
      <c r="M7249" s="245" t="str">
        <f t="shared" si="1018"/>
        <v/>
      </c>
      <c r="N7249" s="244" t="str">
        <f t="shared" si="1019"/>
        <v/>
      </c>
      <c r="O7249" s="244" t="str">
        <f t="shared" si="1020"/>
        <v/>
      </c>
      <c r="P7249">
        <f>IF($I7249&lt;&gt;"",$I7249,IF($E7249="SGD",1,IF($E7249="USD",Settings!$B$22,IF($E7249="HKD",Settings!$B$23,1))))</f>
        <v>1</v>
      </c>
      <c r="Q7249">
        <f t="shared" si="1021"/>
        <v>0</v>
      </c>
      <c r="R7249">
        <f t="shared" si="1022"/>
        <v>0</v>
      </c>
      <c r="S7249" t="str">
        <f t="shared" si="1023"/>
        <v/>
      </c>
      <c r="T7249" t="str">
        <f t="shared" si="1024"/>
        <v/>
      </c>
      <c r="U7249" t="str">
        <f t="shared" si="1025"/>
        <v/>
      </c>
    </row>
    <row r="7250" spans="12:21" ht="15" customHeight="1" x14ac:dyDescent="0.15">
      <c r="L7250" s="244" t="str">
        <f t="shared" si="1017"/>
        <v/>
      </c>
      <c r="M7250" s="245" t="str">
        <f t="shared" si="1018"/>
        <v/>
      </c>
      <c r="N7250" s="244" t="str">
        <f t="shared" si="1019"/>
        <v/>
      </c>
      <c r="O7250" s="244" t="str">
        <f t="shared" si="1020"/>
        <v/>
      </c>
      <c r="P7250">
        <f>IF($I7250&lt;&gt;"",$I7250,IF($E7250="SGD",1,IF($E7250="USD",Settings!$B$22,IF($E7250="HKD",Settings!$B$23,1))))</f>
        <v>1</v>
      </c>
      <c r="Q7250">
        <f t="shared" si="1021"/>
        <v>0</v>
      </c>
      <c r="R7250">
        <f t="shared" si="1022"/>
        <v>0</v>
      </c>
      <c r="S7250" t="str">
        <f t="shared" si="1023"/>
        <v/>
      </c>
      <c r="T7250" t="str">
        <f t="shared" si="1024"/>
        <v/>
      </c>
      <c r="U7250" t="str">
        <f t="shared" si="1025"/>
        <v/>
      </c>
    </row>
    <row r="7251" spans="12:21" ht="15" customHeight="1" x14ac:dyDescent="0.15">
      <c r="L7251" s="244" t="str">
        <f t="shared" si="1017"/>
        <v/>
      </c>
      <c r="M7251" s="245" t="str">
        <f t="shared" si="1018"/>
        <v/>
      </c>
      <c r="N7251" s="244" t="str">
        <f t="shared" si="1019"/>
        <v/>
      </c>
      <c r="O7251" s="244" t="str">
        <f t="shared" si="1020"/>
        <v/>
      </c>
      <c r="P7251">
        <f>IF($I7251&lt;&gt;"",$I7251,IF($E7251="SGD",1,IF($E7251="USD",Settings!$B$22,IF($E7251="HKD",Settings!$B$23,1))))</f>
        <v>1</v>
      </c>
      <c r="Q7251">
        <f t="shared" si="1021"/>
        <v>0</v>
      </c>
      <c r="R7251">
        <f t="shared" si="1022"/>
        <v>0</v>
      </c>
      <c r="S7251" t="str">
        <f t="shared" si="1023"/>
        <v/>
      </c>
      <c r="T7251" t="str">
        <f t="shared" si="1024"/>
        <v/>
      </c>
      <c r="U7251" t="str">
        <f t="shared" si="1025"/>
        <v/>
      </c>
    </row>
    <row r="7252" spans="12:21" ht="15" customHeight="1" x14ac:dyDescent="0.15">
      <c r="L7252" s="244" t="str">
        <f t="shared" si="1017"/>
        <v/>
      </c>
      <c r="M7252" s="245" t="str">
        <f t="shared" si="1018"/>
        <v/>
      </c>
      <c r="N7252" s="244" t="str">
        <f t="shared" si="1019"/>
        <v/>
      </c>
      <c r="O7252" s="244" t="str">
        <f t="shared" si="1020"/>
        <v/>
      </c>
      <c r="P7252">
        <f>IF($I7252&lt;&gt;"",$I7252,IF($E7252="SGD",1,IF($E7252="USD",Settings!$B$22,IF($E7252="HKD",Settings!$B$23,1))))</f>
        <v>1</v>
      </c>
      <c r="Q7252">
        <f t="shared" si="1021"/>
        <v>0</v>
      </c>
      <c r="R7252">
        <f t="shared" si="1022"/>
        <v>0</v>
      </c>
      <c r="S7252" t="str">
        <f t="shared" si="1023"/>
        <v/>
      </c>
      <c r="T7252" t="str">
        <f t="shared" si="1024"/>
        <v/>
      </c>
      <c r="U7252" t="str">
        <f t="shared" si="1025"/>
        <v/>
      </c>
    </row>
    <row r="7253" spans="12:21" ht="15" customHeight="1" x14ac:dyDescent="0.15">
      <c r="L7253" s="244" t="str">
        <f t="shared" si="1017"/>
        <v/>
      </c>
      <c r="M7253" s="245" t="str">
        <f t="shared" si="1018"/>
        <v/>
      </c>
      <c r="N7253" s="244" t="str">
        <f t="shared" si="1019"/>
        <v/>
      </c>
      <c r="O7253" s="244" t="str">
        <f t="shared" si="1020"/>
        <v/>
      </c>
      <c r="P7253">
        <f>IF($I7253&lt;&gt;"",$I7253,IF($E7253="SGD",1,IF($E7253="USD",Settings!$B$22,IF($E7253="HKD",Settings!$B$23,1))))</f>
        <v>1</v>
      </c>
      <c r="Q7253">
        <f t="shared" si="1021"/>
        <v>0</v>
      </c>
      <c r="R7253">
        <f t="shared" si="1022"/>
        <v>0</v>
      </c>
      <c r="S7253" t="str">
        <f t="shared" si="1023"/>
        <v/>
      </c>
      <c r="T7253" t="str">
        <f t="shared" si="1024"/>
        <v/>
      </c>
      <c r="U7253" t="str">
        <f t="shared" si="1025"/>
        <v/>
      </c>
    </row>
    <row r="7254" spans="12:21" ht="15" customHeight="1" x14ac:dyDescent="0.15">
      <c r="L7254" s="244" t="str">
        <f t="shared" si="1017"/>
        <v/>
      </c>
      <c r="M7254" s="245" t="str">
        <f t="shared" si="1018"/>
        <v/>
      </c>
      <c r="N7254" s="244" t="str">
        <f t="shared" si="1019"/>
        <v/>
      </c>
      <c r="O7254" s="244" t="str">
        <f t="shared" si="1020"/>
        <v/>
      </c>
      <c r="P7254">
        <f>IF($I7254&lt;&gt;"",$I7254,IF($E7254="SGD",1,IF($E7254="USD",Settings!$B$22,IF($E7254="HKD",Settings!$B$23,1))))</f>
        <v>1</v>
      </c>
      <c r="Q7254">
        <f t="shared" si="1021"/>
        <v>0</v>
      </c>
      <c r="R7254">
        <f t="shared" si="1022"/>
        <v>0</v>
      </c>
      <c r="S7254" t="str">
        <f t="shared" si="1023"/>
        <v/>
      </c>
      <c r="T7254" t="str">
        <f t="shared" si="1024"/>
        <v/>
      </c>
      <c r="U7254" t="str">
        <f t="shared" si="1025"/>
        <v/>
      </c>
    </row>
    <row r="7255" spans="12:21" ht="15" customHeight="1" x14ac:dyDescent="0.15">
      <c r="L7255" s="244" t="str">
        <f t="shared" si="1017"/>
        <v/>
      </c>
      <c r="M7255" s="245" t="str">
        <f t="shared" si="1018"/>
        <v/>
      </c>
      <c r="N7255" s="244" t="str">
        <f t="shared" si="1019"/>
        <v/>
      </c>
      <c r="O7255" s="244" t="str">
        <f t="shared" si="1020"/>
        <v/>
      </c>
      <c r="P7255">
        <f>IF($I7255&lt;&gt;"",$I7255,IF($E7255="SGD",1,IF($E7255="USD",Settings!$B$22,IF($E7255="HKD",Settings!$B$23,1))))</f>
        <v>1</v>
      </c>
      <c r="Q7255">
        <f t="shared" si="1021"/>
        <v>0</v>
      </c>
      <c r="R7255">
        <f t="shared" si="1022"/>
        <v>0</v>
      </c>
      <c r="S7255" t="str">
        <f t="shared" si="1023"/>
        <v/>
      </c>
      <c r="T7255" t="str">
        <f t="shared" si="1024"/>
        <v/>
      </c>
      <c r="U7255" t="str">
        <f t="shared" si="1025"/>
        <v/>
      </c>
    </row>
    <row r="7256" spans="12:21" ht="15" customHeight="1" x14ac:dyDescent="0.15">
      <c r="L7256" s="244" t="str">
        <f t="shared" si="1017"/>
        <v/>
      </c>
      <c r="M7256" s="245" t="str">
        <f t="shared" si="1018"/>
        <v/>
      </c>
      <c r="N7256" s="244" t="str">
        <f t="shared" si="1019"/>
        <v/>
      </c>
      <c r="O7256" s="244" t="str">
        <f t="shared" si="1020"/>
        <v/>
      </c>
      <c r="P7256">
        <f>IF($I7256&lt;&gt;"",$I7256,IF($E7256="SGD",1,IF($E7256="USD",Settings!$B$22,IF($E7256="HKD",Settings!$B$23,1))))</f>
        <v>1</v>
      </c>
      <c r="Q7256">
        <f t="shared" si="1021"/>
        <v>0</v>
      </c>
      <c r="R7256">
        <f t="shared" si="1022"/>
        <v>0</v>
      </c>
      <c r="S7256" t="str">
        <f t="shared" si="1023"/>
        <v/>
      </c>
      <c r="T7256" t="str">
        <f t="shared" si="1024"/>
        <v/>
      </c>
      <c r="U7256" t="str">
        <f t="shared" si="1025"/>
        <v/>
      </c>
    </row>
    <row r="7257" spans="12:21" ht="15" customHeight="1" x14ac:dyDescent="0.15">
      <c r="L7257" s="244" t="str">
        <f t="shared" si="1017"/>
        <v/>
      </c>
      <c r="M7257" s="245" t="str">
        <f t="shared" si="1018"/>
        <v/>
      </c>
      <c r="N7257" s="244" t="str">
        <f t="shared" si="1019"/>
        <v/>
      </c>
      <c r="O7257" s="244" t="str">
        <f t="shared" si="1020"/>
        <v/>
      </c>
      <c r="P7257">
        <f>IF($I7257&lt;&gt;"",$I7257,IF($E7257="SGD",1,IF($E7257="USD",Settings!$B$22,IF($E7257="HKD",Settings!$B$23,1))))</f>
        <v>1</v>
      </c>
      <c r="Q7257">
        <f t="shared" si="1021"/>
        <v>0</v>
      </c>
      <c r="R7257">
        <f t="shared" si="1022"/>
        <v>0</v>
      </c>
      <c r="S7257" t="str">
        <f t="shared" si="1023"/>
        <v/>
      </c>
      <c r="T7257" t="str">
        <f t="shared" si="1024"/>
        <v/>
      </c>
      <c r="U7257" t="str">
        <f t="shared" si="1025"/>
        <v/>
      </c>
    </row>
    <row r="7258" spans="12:21" ht="15" customHeight="1" x14ac:dyDescent="0.15">
      <c r="L7258" s="244" t="str">
        <f t="shared" si="1017"/>
        <v/>
      </c>
      <c r="M7258" s="245" t="str">
        <f t="shared" si="1018"/>
        <v/>
      </c>
      <c r="N7258" s="244" t="str">
        <f t="shared" si="1019"/>
        <v/>
      </c>
      <c r="O7258" s="244" t="str">
        <f t="shared" si="1020"/>
        <v/>
      </c>
      <c r="P7258">
        <f>IF($I7258&lt;&gt;"",$I7258,IF($E7258="SGD",1,IF($E7258="USD",Settings!$B$22,IF($E7258="HKD",Settings!$B$23,1))))</f>
        <v>1</v>
      </c>
      <c r="Q7258">
        <f t="shared" si="1021"/>
        <v>0</v>
      </c>
      <c r="R7258">
        <f t="shared" si="1022"/>
        <v>0</v>
      </c>
      <c r="S7258" t="str">
        <f t="shared" si="1023"/>
        <v/>
      </c>
      <c r="T7258" t="str">
        <f t="shared" si="1024"/>
        <v/>
      </c>
      <c r="U7258" t="str">
        <f t="shared" si="1025"/>
        <v/>
      </c>
    </row>
    <row r="7259" spans="12:21" ht="15" customHeight="1" x14ac:dyDescent="0.15">
      <c r="L7259" s="244" t="str">
        <f t="shared" si="1017"/>
        <v/>
      </c>
      <c r="M7259" s="245" t="str">
        <f t="shared" si="1018"/>
        <v/>
      </c>
      <c r="N7259" s="244" t="str">
        <f t="shared" si="1019"/>
        <v/>
      </c>
      <c r="O7259" s="244" t="str">
        <f t="shared" si="1020"/>
        <v/>
      </c>
      <c r="P7259">
        <f>IF($I7259&lt;&gt;"",$I7259,IF($E7259="SGD",1,IF($E7259="USD",Settings!$B$22,IF($E7259="HKD",Settings!$B$23,1))))</f>
        <v>1</v>
      </c>
      <c r="Q7259">
        <f t="shared" si="1021"/>
        <v>0</v>
      </c>
      <c r="R7259">
        <f t="shared" si="1022"/>
        <v>0</v>
      </c>
      <c r="S7259" t="str">
        <f t="shared" si="1023"/>
        <v/>
      </c>
      <c r="T7259" t="str">
        <f t="shared" si="1024"/>
        <v/>
      </c>
      <c r="U7259" t="str">
        <f t="shared" si="1025"/>
        <v/>
      </c>
    </row>
    <row r="7260" spans="12:21" ht="15" customHeight="1" x14ac:dyDescent="0.15">
      <c r="L7260" s="244" t="str">
        <f t="shared" si="1017"/>
        <v/>
      </c>
      <c r="M7260" s="245" t="str">
        <f t="shared" si="1018"/>
        <v/>
      </c>
      <c r="N7260" s="244" t="str">
        <f t="shared" si="1019"/>
        <v/>
      </c>
      <c r="O7260" s="244" t="str">
        <f t="shared" si="1020"/>
        <v/>
      </c>
      <c r="P7260">
        <f>IF($I7260&lt;&gt;"",$I7260,IF($E7260="SGD",1,IF($E7260="USD",Settings!$B$22,IF($E7260="HKD",Settings!$B$23,1))))</f>
        <v>1</v>
      </c>
      <c r="Q7260">
        <f t="shared" si="1021"/>
        <v>0</v>
      </c>
      <c r="R7260">
        <f t="shared" si="1022"/>
        <v>0</v>
      </c>
      <c r="S7260" t="str">
        <f t="shared" si="1023"/>
        <v/>
      </c>
      <c r="T7260" t="str">
        <f t="shared" si="1024"/>
        <v/>
      </c>
      <c r="U7260" t="str">
        <f t="shared" si="1025"/>
        <v/>
      </c>
    </row>
    <row r="7261" spans="12:21" ht="15" customHeight="1" x14ac:dyDescent="0.15">
      <c r="L7261" s="244" t="str">
        <f t="shared" si="1017"/>
        <v/>
      </c>
      <c r="M7261" s="245" t="str">
        <f t="shared" si="1018"/>
        <v/>
      </c>
      <c r="N7261" s="244" t="str">
        <f t="shared" si="1019"/>
        <v/>
      </c>
      <c r="O7261" s="244" t="str">
        <f t="shared" si="1020"/>
        <v/>
      </c>
      <c r="P7261">
        <f>IF($I7261&lt;&gt;"",$I7261,IF($E7261="SGD",1,IF($E7261="USD",Settings!$B$22,IF($E7261="HKD",Settings!$B$23,1))))</f>
        <v>1</v>
      </c>
      <c r="Q7261">
        <f t="shared" si="1021"/>
        <v>0</v>
      </c>
      <c r="R7261">
        <f t="shared" si="1022"/>
        <v>0</v>
      </c>
      <c r="S7261" t="str">
        <f t="shared" si="1023"/>
        <v/>
      </c>
      <c r="T7261" t="str">
        <f t="shared" si="1024"/>
        <v/>
      </c>
      <c r="U7261" t="str">
        <f t="shared" si="1025"/>
        <v/>
      </c>
    </row>
    <row r="7262" spans="12:21" ht="15" customHeight="1" x14ac:dyDescent="0.15">
      <c r="L7262" s="244" t="str">
        <f t="shared" si="1017"/>
        <v/>
      </c>
      <c r="M7262" s="245" t="str">
        <f t="shared" si="1018"/>
        <v/>
      </c>
      <c r="N7262" s="244" t="str">
        <f t="shared" si="1019"/>
        <v/>
      </c>
      <c r="O7262" s="244" t="str">
        <f t="shared" si="1020"/>
        <v/>
      </c>
      <c r="P7262">
        <f>IF($I7262&lt;&gt;"",$I7262,IF($E7262="SGD",1,IF($E7262="USD",Settings!$B$22,IF($E7262="HKD",Settings!$B$23,1))))</f>
        <v>1</v>
      </c>
      <c r="Q7262">
        <f t="shared" si="1021"/>
        <v>0</v>
      </c>
      <c r="R7262">
        <f t="shared" si="1022"/>
        <v>0</v>
      </c>
      <c r="S7262" t="str">
        <f t="shared" si="1023"/>
        <v/>
      </c>
      <c r="T7262" t="str">
        <f t="shared" si="1024"/>
        <v/>
      </c>
      <c r="U7262" t="str">
        <f t="shared" si="1025"/>
        <v/>
      </c>
    </row>
    <row r="7263" spans="12:21" ht="15" customHeight="1" x14ac:dyDescent="0.15">
      <c r="L7263" s="244" t="str">
        <f t="shared" si="1017"/>
        <v/>
      </c>
      <c r="M7263" s="245" t="str">
        <f t="shared" si="1018"/>
        <v/>
      </c>
      <c r="N7263" s="244" t="str">
        <f t="shared" si="1019"/>
        <v/>
      </c>
      <c r="O7263" s="244" t="str">
        <f t="shared" si="1020"/>
        <v/>
      </c>
      <c r="P7263">
        <f>IF($I7263&lt;&gt;"",$I7263,IF($E7263="SGD",1,IF($E7263="USD",Settings!$B$22,IF($E7263="HKD",Settings!$B$23,1))))</f>
        <v>1</v>
      </c>
      <c r="Q7263">
        <f t="shared" si="1021"/>
        <v>0</v>
      </c>
      <c r="R7263">
        <f t="shared" si="1022"/>
        <v>0</v>
      </c>
      <c r="S7263" t="str">
        <f t="shared" si="1023"/>
        <v/>
      </c>
      <c r="T7263" t="str">
        <f t="shared" si="1024"/>
        <v/>
      </c>
      <c r="U7263" t="str">
        <f t="shared" si="1025"/>
        <v/>
      </c>
    </row>
    <row r="7264" spans="12:21" ht="15" customHeight="1" x14ac:dyDescent="0.15">
      <c r="L7264" s="244" t="str">
        <f t="shared" si="1017"/>
        <v/>
      </c>
      <c r="M7264" s="245" t="str">
        <f t="shared" si="1018"/>
        <v/>
      </c>
      <c r="N7264" s="244" t="str">
        <f t="shared" si="1019"/>
        <v/>
      </c>
      <c r="O7264" s="244" t="str">
        <f t="shared" si="1020"/>
        <v/>
      </c>
      <c r="P7264">
        <f>IF($I7264&lt;&gt;"",$I7264,IF($E7264="SGD",1,IF($E7264="USD",Settings!$B$22,IF($E7264="HKD",Settings!$B$23,1))))</f>
        <v>1</v>
      </c>
      <c r="Q7264">
        <f t="shared" si="1021"/>
        <v>0</v>
      </c>
      <c r="R7264">
        <f t="shared" si="1022"/>
        <v>0</v>
      </c>
      <c r="S7264" t="str">
        <f t="shared" si="1023"/>
        <v/>
      </c>
      <c r="T7264" t="str">
        <f t="shared" si="1024"/>
        <v/>
      </c>
      <c r="U7264" t="str">
        <f t="shared" si="1025"/>
        <v/>
      </c>
    </row>
    <row r="7265" spans="12:21" ht="15" customHeight="1" x14ac:dyDescent="0.15">
      <c r="L7265" s="244" t="str">
        <f t="shared" si="1017"/>
        <v/>
      </c>
      <c r="M7265" s="245" t="str">
        <f t="shared" si="1018"/>
        <v/>
      </c>
      <c r="N7265" s="244" t="str">
        <f t="shared" si="1019"/>
        <v/>
      </c>
      <c r="O7265" s="244" t="str">
        <f t="shared" si="1020"/>
        <v/>
      </c>
      <c r="P7265">
        <f>IF($I7265&lt;&gt;"",$I7265,IF($E7265="SGD",1,IF($E7265="USD",Settings!$B$22,IF($E7265="HKD",Settings!$B$23,1))))</f>
        <v>1</v>
      </c>
      <c r="Q7265">
        <f t="shared" si="1021"/>
        <v>0</v>
      </c>
      <c r="R7265">
        <f t="shared" si="1022"/>
        <v>0</v>
      </c>
      <c r="S7265" t="str">
        <f t="shared" si="1023"/>
        <v/>
      </c>
      <c r="T7265" t="str">
        <f t="shared" si="1024"/>
        <v/>
      </c>
      <c r="U7265" t="str">
        <f t="shared" si="1025"/>
        <v/>
      </c>
    </row>
    <row r="7266" spans="12:21" ht="15" customHeight="1" x14ac:dyDescent="0.15">
      <c r="L7266" s="244" t="str">
        <f t="shared" si="1017"/>
        <v/>
      </c>
      <c r="M7266" s="245" t="str">
        <f t="shared" si="1018"/>
        <v/>
      </c>
      <c r="N7266" s="244" t="str">
        <f t="shared" si="1019"/>
        <v/>
      </c>
      <c r="O7266" s="244" t="str">
        <f t="shared" si="1020"/>
        <v/>
      </c>
      <c r="P7266">
        <f>IF($I7266&lt;&gt;"",$I7266,IF($E7266="SGD",1,IF($E7266="USD",Settings!$B$22,IF($E7266="HKD",Settings!$B$23,1))))</f>
        <v>1</v>
      </c>
      <c r="Q7266">
        <f t="shared" si="1021"/>
        <v>0</v>
      </c>
      <c r="R7266">
        <f t="shared" si="1022"/>
        <v>0</v>
      </c>
      <c r="S7266" t="str">
        <f t="shared" si="1023"/>
        <v/>
      </c>
      <c r="T7266" t="str">
        <f t="shared" si="1024"/>
        <v/>
      </c>
      <c r="U7266" t="str">
        <f t="shared" si="1025"/>
        <v/>
      </c>
    </row>
    <row r="7267" spans="12:21" ht="15" customHeight="1" x14ac:dyDescent="0.15">
      <c r="L7267" s="244" t="str">
        <f t="shared" si="1017"/>
        <v/>
      </c>
      <c r="M7267" s="245" t="str">
        <f t="shared" si="1018"/>
        <v/>
      </c>
      <c r="N7267" s="244" t="str">
        <f t="shared" si="1019"/>
        <v/>
      </c>
      <c r="O7267" s="244" t="str">
        <f t="shared" si="1020"/>
        <v/>
      </c>
      <c r="P7267">
        <f>IF($I7267&lt;&gt;"",$I7267,IF($E7267="SGD",1,IF($E7267="USD",Settings!$B$22,IF($E7267="HKD",Settings!$B$23,1))))</f>
        <v>1</v>
      </c>
      <c r="Q7267">
        <f t="shared" si="1021"/>
        <v>0</v>
      </c>
      <c r="R7267">
        <f t="shared" si="1022"/>
        <v>0</v>
      </c>
      <c r="S7267" t="str">
        <f t="shared" si="1023"/>
        <v/>
      </c>
      <c r="T7267" t="str">
        <f t="shared" si="1024"/>
        <v/>
      </c>
      <c r="U7267" t="str">
        <f t="shared" si="1025"/>
        <v/>
      </c>
    </row>
    <row r="7268" spans="12:21" ht="15" customHeight="1" x14ac:dyDescent="0.15">
      <c r="L7268" s="244" t="str">
        <f t="shared" si="1017"/>
        <v/>
      </c>
      <c r="M7268" s="245" t="str">
        <f t="shared" si="1018"/>
        <v/>
      </c>
      <c r="N7268" s="244" t="str">
        <f t="shared" si="1019"/>
        <v/>
      </c>
      <c r="O7268" s="244" t="str">
        <f t="shared" si="1020"/>
        <v/>
      </c>
      <c r="P7268">
        <f>IF($I7268&lt;&gt;"",$I7268,IF($E7268="SGD",1,IF($E7268="USD",Settings!$B$22,IF($E7268="HKD",Settings!$B$23,1))))</f>
        <v>1</v>
      </c>
      <c r="Q7268">
        <f t="shared" si="1021"/>
        <v>0</v>
      </c>
      <c r="R7268">
        <f t="shared" si="1022"/>
        <v>0</v>
      </c>
      <c r="S7268" t="str">
        <f t="shared" si="1023"/>
        <v/>
      </c>
      <c r="T7268" t="str">
        <f t="shared" si="1024"/>
        <v/>
      </c>
      <c r="U7268" t="str">
        <f t="shared" si="1025"/>
        <v/>
      </c>
    </row>
    <row r="7269" spans="12:21" ht="15" customHeight="1" x14ac:dyDescent="0.15">
      <c r="L7269" s="244" t="str">
        <f t="shared" si="1017"/>
        <v/>
      </c>
      <c r="M7269" s="245" t="str">
        <f t="shared" si="1018"/>
        <v/>
      </c>
      <c r="N7269" s="244" t="str">
        <f t="shared" si="1019"/>
        <v/>
      </c>
      <c r="O7269" s="244" t="str">
        <f t="shared" si="1020"/>
        <v/>
      </c>
      <c r="P7269">
        <f>IF($I7269&lt;&gt;"",$I7269,IF($E7269="SGD",1,IF($E7269="USD",Settings!$B$22,IF($E7269="HKD",Settings!$B$23,1))))</f>
        <v>1</v>
      </c>
      <c r="Q7269">
        <f t="shared" si="1021"/>
        <v>0</v>
      </c>
      <c r="R7269">
        <f t="shared" si="1022"/>
        <v>0</v>
      </c>
      <c r="S7269" t="str">
        <f t="shared" si="1023"/>
        <v/>
      </c>
      <c r="T7269" t="str">
        <f t="shared" si="1024"/>
        <v/>
      </c>
      <c r="U7269" t="str">
        <f t="shared" si="1025"/>
        <v/>
      </c>
    </row>
    <row r="7270" spans="12:21" ht="15" customHeight="1" x14ac:dyDescent="0.15">
      <c r="L7270" s="244" t="str">
        <f t="shared" si="1017"/>
        <v/>
      </c>
      <c r="M7270" s="245" t="str">
        <f t="shared" si="1018"/>
        <v/>
      </c>
      <c r="N7270" s="244" t="str">
        <f t="shared" si="1019"/>
        <v/>
      </c>
      <c r="O7270" s="244" t="str">
        <f t="shared" si="1020"/>
        <v/>
      </c>
      <c r="P7270">
        <f>IF($I7270&lt;&gt;"",$I7270,IF($E7270="SGD",1,IF($E7270="USD",Settings!$B$22,IF($E7270="HKD",Settings!$B$23,1))))</f>
        <v>1</v>
      </c>
      <c r="Q7270">
        <f t="shared" si="1021"/>
        <v>0</v>
      </c>
      <c r="R7270">
        <f t="shared" si="1022"/>
        <v>0</v>
      </c>
      <c r="S7270" t="str">
        <f t="shared" si="1023"/>
        <v/>
      </c>
      <c r="T7270" t="str">
        <f t="shared" si="1024"/>
        <v/>
      </c>
      <c r="U7270" t="str">
        <f t="shared" si="1025"/>
        <v/>
      </c>
    </row>
    <row r="7271" spans="12:21" ht="15" customHeight="1" x14ac:dyDescent="0.15">
      <c r="L7271" s="244" t="str">
        <f t="shared" si="1017"/>
        <v/>
      </c>
      <c r="M7271" s="245" t="str">
        <f t="shared" si="1018"/>
        <v/>
      </c>
      <c r="N7271" s="244" t="str">
        <f t="shared" si="1019"/>
        <v/>
      </c>
      <c r="O7271" s="244" t="str">
        <f t="shared" si="1020"/>
        <v/>
      </c>
      <c r="P7271">
        <f>IF($I7271&lt;&gt;"",$I7271,IF($E7271="SGD",1,IF($E7271="USD",Settings!$B$22,IF($E7271="HKD",Settings!$B$23,1))))</f>
        <v>1</v>
      </c>
      <c r="Q7271">
        <f t="shared" si="1021"/>
        <v>0</v>
      </c>
      <c r="R7271">
        <f t="shared" si="1022"/>
        <v>0</v>
      </c>
      <c r="S7271" t="str">
        <f t="shared" si="1023"/>
        <v/>
      </c>
      <c r="T7271" t="str">
        <f t="shared" si="1024"/>
        <v/>
      </c>
      <c r="U7271" t="str">
        <f t="shared" si="1025"/>
        <v/>
      </c>
    </row>
    <row r="7272" spans="12:21" ht="15" customHeight="1" x14ac:dyDescent="0.15">
      <c r="L7272" s="244" t="str">
        <f t="shared" si="1017"/>
        <v/>
      </c>
      <c r="M7272" s="245" t="str">
        <f t="shared" si="1018"/>
        <v/>
      </c>
      <c r="N7272" s="244" t="str">
        <f t="shared" si="1019"/>
        <v/>
      </c>
      <c r="O7272" s="244" t="str">
        <f t="shared" si="1020"/>
        <v/>
      </c>
      <c r="P7272">
        <f>IF($I7272&lt;&gt;"",$I7272,IF($E7272="SGD",1,IF($E7272="USD",Settings!$B$22,IF($E7272="HKD",Settings!$B$23,1))))</f>
        <v>1</v>
      </c>
      <c r="Q7272">
        <f t="shared" si="1021"/>
        <v>0</v>
      </c>
      <c r="R7272">
        <f t="shared" si="1022"/>
        <v>0</v>
      </c>
      <c r="S7272" t="str">
        <f t="shared" si="1023"/>
        <v/>
      </c>
      <c r="T7272" t="str">
        <f t="shared" si="1024"/>
        <v/>
      </c>
      <c r="U7272" t="str">
        <f t="shared" si="1025"/>
        <v/>
      </c>
    </row>
    <row r="7273" spans="12:21" ht="15" customHeight="1" x14ac:dyDescent="0.15">
      <c r="L7273" s="244" t="str">
        <f t="shared" ref="L7273:L7336" si="1026">IF(OR(B7273="",C7273="",E7273=""),"",B7273&amp;":"&amp;C7273&amp;":"&amp;E7273)</f>
        <v/>
      </c>
      <c r="M7273" s="245" t="str">
        <f t="shared" ref="M7273:M7336" si="1027">IF(A7273="","",A7273*D7273)</f>
        <v/>
      </c>
      <c r="N7273" s="244" t="str">
        <f t="shared" ref="N7273:N7336" si="1028">IF(A7273="","",IF(OR(A7273=1,A7273=0),J7273,0))</f>
        <v/>
      </c>
      <c r="O7273" s="244" t="str">
        <f t="shared" ref="O7273:O7336" si="1029">IF(A7273="","",IF(A7273=-1,J7273,0))</f>
        <v/>
      </c>
      <c r="P7273">
        <f>IF($I7273&lt;&gt;"",$I7273,IF($E7273="SGD",1,IF($E7273="USD",Settings!$B$22,IF($E7273="HKD",Settings!$B$23,1))))</f>
        <v>1</v>
      </c>
      <c r="Q7273">
        <f t="shared" ref="Q7273:Q7336" si="1030">IF($L7273="",0,($O7273-$N7273+IF($A7273=2,$J7273,0))*$P7273)</f>
        <v>0</v>
      </c>
      <c r="R7273">
        <f t="shared" ref="R7273:R7336" si="1031">IF($L7273="",0,IF($A7273=2,$J7273*$P7273,0))</f>
        <v>0</v>
      </c>
      <c r="S7273" t="str">
        <f t="shared" si="1023"/>
        <v/>
      </c>
      <c r="T7273" t="str">
        <f t="shared" si="1024"/>
        <v/>
      </c>
      <c r="U7273" t="str">
        <f t="shared" si="1025"/>
        <v/>
      </c>
    </row>
    <row r="7274" spans="12:21" ht="15" customHeight="1" x14ac:dyDescent="0.15">
      <c r="L7274" s="244" t="str">
        <f t="shared" si="1026"/>
        <v/>
      </c>
      <c r="M7274" s="245" t="str">
        <f t="shared" si="1027"/>
        <v/>
      </c>
      <c r="N7274" s="244" t="str">
        <f t="shared" si="1028"/>
        <v/>
      </c>
      <c r="O7274" s="244" t="str">
        <f t="shared" si="1029"/>
        <v/>
      </c>
      <c r="P7274">
        <f>IF($I7274&lt;&gt;"",$I7274,IF($E7274="SGD",1,IF($E7274="USD",Settings!$B$22,IF($E7274="HKD",Settings!$B$23,1))))</f>
        <v>1</v>
      </c>
      <c r="Q7274">
        <f t="shared" si="1030"/>
        <v>0</v>
      </c>
      <c r="R7274">
        <f t="shared" si="1031"/>
        <v>0</v>
      </c>
      <c r="S7274" t="str">
        <f t="shared" si="1023"/>
        <v/>
      </c>
      <c r="T7274" t="str">
        <f t="shared" si="1024"/>
        <v/>
      </c>
      <c r="U7274" t="str">
        <f t="shared" si="1025"/>
        <v/>
      </c>
    </row>
    <row r="7275" spans="12:21" ht="15" customHeight="1" x14ac:dyDescent="0.15">
      <c r="L7275" s="244" t="str">
        <f t="shared" si="1026"/>
        <v/>
      </c>
      <c r="M7275" s="245" t="str">
        <f t="shared" si="1027"/>
        <v/>
      </c>
      <c r="N7275" s="244" t="str">
        <f t="shared" si="1028"/>
        <v/>
      </c>
      <c r="O7275" s="244" t="str">
        <f t="shared" si="1029"/>
        <v/>
      </c>
      <c r="P7275">
        <f>IF($I7275&lt;&gt;"",$I7275,IF($E7275="SGD",1,IF($E7275="USD",Settings!$B$22,IF($E7275="HKD",Settings!$B$23,1))))</f>
        <v>1</v>
      </c>
      <c r="Q7275">
        <f t="shared" si="1030"/>
        <v>0</v>
      </c>
      <c r="R7275">
        <f t="shared" si="1031"/>
        <v>0</v>
      </c>
      <c r="S7275" t="str">
        <f t="shared" si="1023"/>
        <v/>
      </c>
      <c r="T7275" t="str">
        <f t="shared" si="1024"/>
        <v/>
      </c>
      <c r="U7275" t="str">
        <f t="shared" si="1025"/>
        <v/>
      </c>
    </row>
    <row r="7276" spans="12:21" ht="15" customHeight="1" x14ac:dyDescent="0.15">
      <c r="L7276" s="244" t="str">
        <f t="shared" si="1026"/>
        <v/>
      </c>
      <c r="M7276" s="245" t="str">
        <f t="shared" si="1027"/>
        <v/>
      </c>
      <c r="N7276" s="244" t="str">
        <f t="shared" si="1028"/>
        <v/>
      </c>
      <c r="O7276" s="244" t="str">
        <f t="shared" si="1029"/>
        <v/>
      </c>
      <c r="P7276">
        <f>IF($I7276&lt;&gt;"",$I7276,IF($E7276="SGD",1,IF($E7276="USD",Settings!$B$22,IF($E7276="HKD",Settings!$B$23,1))))</f>
        <v>1</v>
      </c>
      <c r="Q7276">
        <f t="shared" si="1030"/>
        <v>0</v>
      </c>
      <c r="R7276">
        <f t="shared" si="1031"/>
        <v>0</v>
      </c>
      <c r="S7276" t="str">
        <f t="shared" si="1023"/>
        <v/>
      </c>
      <c r="T7276" t="str">
        <f t="shared" si="1024"/>
        <v/>
      </c>
      <c r="U7276" t="str">
        <f t="shared" si="1025"/>
        <v/>
      </c>
    </row>
    <row r="7277" spans="12:21" ht="15" customHeight="1" x14ac:dyDescent="0.15">
      <c r="L7277" s="244" t="str">
        <f t="shared" si="1026"/>
        <v/>
      </c>
      <c r="M7277" s="245" t="str">
        <f t="shared" si="1027"/>
        <v/>
      </c>
      <c r="N7277" s="244" t="str">
        <f t="shared" si="1028"/>
        <v/>
      </c>
      <c r="O7277" s="244" t="str">
        <f t="shared" si="1029"/>
        <v/>
      </c>
      <c r="P7277">
        <f>IF($I7277&lt;&gt;"",$I7277,IF($E7277="SGD",1,IF($E7277="USD",Settings!$B$22,IF($E7277="HKD",Settings!$B$23,1))))</f>
        <v>1</v>
      </c>
      <c r="Q7277">
        <f t="shared" si="1030"/>
        <v>0</v>
      </c>
      <c r="R7277">
        <f t="shared" si="1031"/>
        <v>0</v>
      </c>
      <c r="S7277" t="str">
        <f t="shared" si="1023"/>
        <v/>
      </c>
      <c r="T7277" t="str">
        <f t="shared" si="1024"/>
        <v/>
      </c>
      <c r="U7277" t="str">
        <f t="shared" si="1025"/>
        <v/>
      </c>
    </row>
    <row r="7278" spans="12:21" ht="15" customHeight="1" x14ac:dyDescent="0.15">
      <c r="L7278" s="244" t="str">
        <f t="shared" si="1026"/>
        <v/>
      </c>
      <c r="M7278" s="245" t="str">
        <f t="shared" si="1027"/>
        <v/>
      </c>
      <c r="N7278" s="244" t="str">
        <f t="shared" si="1028"/>
        <v/>
      </c>
      <c r="O7278" s="244" t="str">
        <f t="shared" si="1029"/>
        <v/>
      </c>
      <c r="P7278">
        <f>IF($I7278&lt;&gt;"",$I7278,IF($E7278="SGD",1,IF($E7278="USD",Settings!$B$22,IF($E7278="HKD",Settings!$B$23,1))))</f>
        <v>1</v>
      </c>
      <c r="Q7278">
        <f t="shared" si="1030"/>
        <v>0</v>
      </c>
      <c r="R7278">
        <f t="shared" si="1031"/>
        <v>0</v>
      </c>
      <c r="S7278" t="str">
        <f t="shared" si="1023"/>
        <v/>
      </c>
      <c r="T7278" t="str">
        <f t="shared" si="1024"/>
        <v/>
      </c>
      <c r="U7278" t="str">
        <f t="shared" si="1025"/>
        <v/>
      </c>
    </row>
    <row r="7279" spans="12:21" ht="15" customHeight="1" x14ac:dyDescent="0.15">
      <c r="L7279" s="244" t="str">
        <f t="shared" si="1026"/>
        <v/>
      </c>
      <c r="M7279" s="245" t="str">
        <f t="shared" si="1027"/>
        <v/>
      </c>
      <c r="N7279" s="244" t="str">
        <f t="shared" si="1028"/>
        <v/>
      </c>
      <c r="O7279" s="244" t="str">
        <f t="shared" si="1029"/>
        <v/>
      </c>
      <c r="P7279">
        <f>IF($I7279&lt;&gt;"",$I7279,IF($E7279="SGD",1,IF($E7279="USD",Settings!$B$22,IF($E7279="HKD",Settings!$B$23,1))))</f>
        <v>1</v>
      </c>
      <c r="Q7279">
        <f t="shared" si="1030"/>
        <v>0</v>
      </c>
      <c r="R7279">
        <f t="shared" si="1031"/>
        <v>0</v>
      </c>
      <c r="S7279" t="str">
        <f t="shared" si="1023"/>
        <v/>
      </c>
      <c r="T7279" t="str">
        <f t="shared" si="1024"/>
        <v/>
      </c>
      <c r="U7279" t="str">
        <f t="shared" si="1025"/>
        <v/>
      </c>
    </row>
    <row r="7280" spans="12:21" ht="15" customHeight="1" x14ac:dyDescent="0.15">
      <c r="L7280" s="244" t="str">
        <f t="shared" si="1026"/>
        <v/>
      </c>
      <c r="M7280" s="245" t="str">
        <f t="shared" si="1027"/>
        <v/>
      </c>
      <c r="N7280" s="244" t="str">
        <f t="shared" si="1028"/>
        <v/>
      </c>
      <c r="O7280" s="244" t="str">
        <f t="shared" si="1029"/>
        <v/>
      </c>
      <c r="P7280">
        <f>IF($I7280&lt;&gt;"",$I7280,IF($E7280="SGD",1,IF($E7280="USD",Settings!$B$22,IF($E7280="HKD",Settings!$B$23,1))))</f>
        <v>1</v>
      </c>
      <c r="Q7280">
        <f t="shared" si="1030"/>
        <v>0</v>
      </c>
      <c r="R7280">
        <f t="shared" si="1031"/>
        <v>0</v>
      </c>
      <c r="S7280" t="str">
        <f t="shared" si="1023"/>
        <v/>
      </c>
      <c r="T7280" t="str">
        <f t="shared" si="1024"/>
        <v/>
      </c>
      <c r="U7280" t="str">
        <f t="shared" si="1025"/>
        <v/>
      </c>
    </row>
    <row r="7281" spans="12:21" ht="15" customHeight="1" x14ac:dyDescent="0.15">
      <c r="L7281" s="244" t="str">
        <f t="shared" si="1026"/>
        <v/>
      </c>
      <c r="M7281" s="245" t="str">
        <f t="shared" si="1027"/>
        <v/>
      </c>
      <c r="N7281" s="244" t="str">
        <f t="shared" si="1028"/>
        <v/>
      </c>
      <c r="O7281" s="244" t="str">
        <f t="shared" si="1029"/>
        <v/>
      </c>
      <c r="P7281">
        <f>IF($I7281&lt;&gt;"",$I7281,IF($E7281="SGD",1,IF($E7281="USD",Settings!$B$22,IF($E7281="HKD",Settings!$B$23,1))))</f>
        <v>1</v>
      </c>
      <c r="Q7281">
        <f t="shared" si="1030"/>
        <v>0</v>
      </c>
      <c r="R7281">
        <f t="shared" si="1031"/>
        <v>0</v>
      </c>
      <c r="S7281" t="str">
        <f t="shared" si="1023"/>
        <v/>
      </c>
      <c r="T7281" t="str">
        <f t="shared" si="1024"/>
        <v/>
      </c>
      <c r="U7281" t="str">
        <f t="shared" si="1025"/>
        <v/>
      </c>
    </row>
    <row r="7282" spans="12:21" ht="15" customHeight="1" x14ac:dyDescent="0.15">
      <c r="L7282" s="244" t="str">
        <f t="shared" si="1026"/>
        <v/>
      </c>
      <c r="M7282" s="245" t="str">
        <f t="shared" si="1027"/>
        <v/>
      </c>
      <c r="N7282" s="244" t="str">
        <f t="shared" si="1028"/>
        <v/>
      </c>
      <c r="O7282" s="244" t="str">
        <f t="shared" si="1029"/>
        <v/>
      </c>
      <c r="P7282">
        <f>IF($I7282&lt;&gt;"",$I7282,IF($E7282="SGD",1,IF($E7282="USD",Settings!$B$22,IF($E7282="HKD",Settings!$B$23,1))))</f>
        <v>1</v>
      </c>
      <c r="Q7282">
        <f t="shared" si="1030"/>
        <v>0</v>
      </c>
      <c r="R7282">
        <f t="shared" si="1031"/>
        <v>0</v>
      </c>
      <c r="S7282" t="str">
        <f t="shared" si="1023"/>
        <v/>
      </c>
      <c r="T7282" t="str">
        <f t="shared" si="1024"/>
        <v/>
      </c>
      <c r="U7282" t="str">
        <f t="shared" si="1025"/>
        <v/>
      </c>
    </row>
    <row r="7283" spans="12:21" ht="15" customHeight="1" x14ac:dyDescent="0.15">
      <c r="L7283" s="244" t="str">
        <f t="shared" si="1026"/>
        <v/>
      </c>
      <c r="M7283" s="245" t="str">
        <f t="shared" si="1027"/>
        <v/>
      </c>
      <c r="N7283" s="244" t="str">
        <f t="shared" si="1028"/>
        <v/>
      </c>
      <c r="O7283" s="244" t="str">
        <f t="shared" si="1029"/>
        <v/>
      </c>
      <c r="P7283">
        <f>IF($I7283&lt;&gt;"",$I7283,IF($E7283="SGD",1,IF($E7283="USD",Settings!$B$22,IF($E7283="HKD",Settings!$B$23,1))))</f>
        <v>1</v>
      </c>
      <c r="Q7283">
        <f t="shared" si="1030"/>
        <v>0</v>
      </c>
      <c r="R7283">
        <f t="shared" si="1031"/>
        <v>0</v>
      </c>
      <c r="S7283" t="str">
        <f t="shared" si="1023"/>
        <v/>
      </c>
      <c r="T7283" t="str">
        <f t="shared" si="1024"/>
        <v/>
      </c>
      <c r="U7283" t="str">
        <f t="shared" si="1025"/>
        <v/>
      </c>
    </row>
    <row r="7284" spans="12:21" ht="15" customHeight="1" x14ac:dyDescent="0.15">
      <c r="L7284" s="244" t="str">
        <f t="shared" si="1026"/>
        <v/>
      </c>
      <c r="M7284" s="245" t="str">
        <f t="shared" si="1027"/>
        <v/>
      </c>
      <c r="N7284" s="244" t="str">
        <f t="shared" si="1028"/>
        <v/>
      </c>
      <c r="O7284" s="244" t="str">
        <f t="shared" si="1029"/>
        <v/>
      </c>
      <c r="P7284">
        <f>IF($I7284&lt;&gt;"",$I7284,IF($E7284="SGD",1,IF($E7284="USD",Settings!$B$22,IF($E7284="HKD",Settings!$B$23,1))))</f>
        <v>1</v>
      </c>
      <c r="Q7284">
        <f t="shared" si="1030"/>
        <v>0</v>
      </c>
      <c r="R7284">
        <f t="shared" si="1031"/>
        <v>0</v>
      </c>
      <c r="S7284" t="str">
        <f t="shared" si="1023"/>
        <v/>
      </c>
      <c r="T7284" t="str">
        <f t="shared" si="1024"/>
        <v/>
      </c>
      <c r="U7284" t="str">
        <f t="shared" si="1025"/>
        <v/>
      </c>
    </row>
    <row r="7285" spans="12:21" ht="15" customHeight="1" x14ac:dyDescent="0.15">
      <c r="L7285" s="244" t="str">
        <f t="shared" si="1026"/>
        <v/>
      </c>
      <c r="M7285" s="245" t="str">
        <f t="shared" si="1027"/>
        <v/>
      </c>
      <c r="N7285" s="244" t="str">
        <f t="shared" si="1028"/>
        <v/>
      </c>
      <c r="O7285" s="244" t="str">
        <f t="shared" si="1029"/>
        <v/>
      </c>
      <c r="P7285">
        <f>IF($I7285&lt;&gt;"",$I7285,IF($E7285="SGD",1,IF($E7285="USD",Settings!$B$22,IF($E7285="HKD",Settings!$B$23,1))))</f>
        <v>1</v>
      </c>
      <c r="Q7285">
        <f t="shared" si="1030"/>
        <v>0</v>
      </c>
      <c r="R7285">
        <f t="shared" si="1031"/>
        <v>0</v>
      </c>
      <c r="S7285" t="str">
        <f t="shared" si="1023"/>
        <v/>
      </c>
      <c r="T7285" t="str">
        <f t="shared" si="1024"/>
        <v/>
      </c>
      <c r="U7285" t="str">
        <f t="shared" si="1025"/>
        <v/>
      </c>
    </row>
    <row r="7286" spans="12:21" ht="15" customHeight="1" x14ac:dyDescent="0.15">
      <c r="L7286" s="244" t="str">
        <f t="shared" si="1026"/>
        <v/>
      </c>
      <c r="M7286" s="245" t="str">
        <f t="shared" si="1027"/>
        <v/>
      </c>
      <c r="N7286" s="244" t="str">
        <f t="shared" si="1028"/>
        <v/>
      </c>
      <c r="O7286" s="244" t="str">
        <f t="shared" si="1029"/>
        <v/>
      </c>
      <c r="P7286">
        <f>IF($I7286&lt;&gt;"",$I7286,IF($E7286="SGD",1,IF($E7286="USD",Settings!$B$22,IF($E7286="HKD",Settings!$B$23,1))))</f>
        <v>1</v>
      </c>
      <c r="Q7286">
        <f t="shared" si="1030"/>
        <v>0</v>
      </c>
      <c r="R7286">
        <f t="shared" si="1031"/>
        <v>0</v>
      </c>
      <c r="S7286" t="str">
        <f t="shared" si="1023"/>
        <v/>
      </c>
      <c r="T7286" t="str">
        <f t="shared" si="1024"/>
        <v/>
      </c>
      <c r="U7286" t="str">
        <f t="shared" si="1025"/>
        <v/>
      </c>
    </row>
    <row r="7287" spans="12:21" ht="15" customHeight="1" x14ac:dyDescent="0.15">
      <c r="L7287" s="244" t="str">
        <f t="shared" si="1026"/>
        <v/>
      </c>
      <c r="M7287" s="245" t="str">
        <f t="shared" si="1027"/>
        <v/>
      </c>
      <c r="N7287" s="244" t="str">
        <f t="shared" si="1028"/>
        <v/>
      </c>
      <c r="O7287" s="244" t="str">
        <f t="shared" si="1029"/>
        <v/>
      </c>
      <c r="P7287">
        <f>IF($I7287&lt;&gt;"",$I7287,IF($E7287="SGD",1,IF($E7287="USD",Settings!$B$22,IF($E7287="HKD",Settings!$B$23,1))))</f>
        <v>1</v>
      </c>
      <c r="Q7287">
        <f t="shared" si="1030"/>
        <v>0</v>
      </c>
      <c r="R7287">
        <f t="shared" si="1031"/>
        <v>0</v>
      </c>
      <c r="S7287" t="str">
        <f t="shared" si="1023"/>
        <v/>
      </c>
      <c r="T7287" t="str">
        <f t="shared" si="1024"/>
        <v/>
      </c>
      <c r="U7287" t="str">
        <f t="shared" si="1025"/>
        <v/>
      </c>
    </row>
    <row r="7288" spans="12:21" ht="15" customHeight="1" x14ac:dyDescent="0.15">
      <c r="L7288" s="244" t="str">
        <f t="shared" si="1026"/>
        <v/>
      </c>
      <c r="M7288" s="245" t="str">
        <f t="shared" si="1027"/>
        <v/>
      </c>
      <c r="N7288" s="244" t="str">
        <f t="shared" si="1028"/>
        <v/>
      </c>
      <c r="O7288" s="244" t="str">
        <f t="shared" si="1029"/>
        <v/>
      </c>
      <c r="P7288">
        <f>IF($I7288&lt;&gt;"",$I7288,IF($E7288="SGD",1,IF($E7288="USD",Settings!$B$22,IF($E7288="HKD",Settings!$B$23,1))))</f>
        <v>1</v>
      </c>
      <c r="Q7288">
        <f t="shared" si="1030"/>
        <v>0</v>
      </c>
      <c r="R7288">
        <f t="shared" si="1031"/>
        <v>0</v>
      </c>
      <c r="S7288" t="str">
        <f t="shared" si="1023"/>
        <v/>
      </c>
      <c r="T7288" t="str">
        <f t="shared" si="1024"/>
        <v/>
      </c>
      <c r="U7288" t="str">
        <f t="shared" si="1025"/>
        <v/>
      </c>
    </row>
    <row r="7289" spans="12:21" ht="15" customHeight="1" x14ac:dyDescent="0.15">
      <c r="L7289" s="244" t="str">
        <f t="shared" si="1026"/>
        <v/>
      </c>
      <c r="M7289" s="245" t="str">
        <f t="shared" si="1027"/>
        <v/>
      </c>
      <c r="N7289" s="244" t="str">
        <f t="shared" si="1028"/>
        <v/>
      </c>
      <c r="O7289" s="244" t="str">
        <f t="shared" si="1029"/>
        <v/>
      </c>
      <c r="P7289">
        <f>IF($I7289&lt;&gt;"",$I7289,IF($E7289="SGD",1,IF($E7289="USD",Settings!$B$22,IF($E7289="HKD",Settings!$B$23,1))))</f>
        <v>1</v>
      </c>
      <c r="Q7289">
        <f t="shared" si="1030"/>
        <v>0</v>
      </c>
      <c r="R7289">
        <f t="shared" si="1031"/>
        <v>0</v>
      </c>
      <c r="S7289" t="str">
        <f t="shared" si="1023"/>
        <v/>
      </c>
      <c r="T7289" t="str">
        <f t="shared" si="1024"/>
        <v/>
      </c>
      <c r="U7289" t="str">
        <f t="shared" si="1025"/>
        <v/>
      </c>
    </row>
    <row r="7290" spans="12:21" ht="15" customHeight="1" x14ac:dyDescent="0.15">
      <c r="L7290" s="244" t="str">
        <f t="shared" si="1026"/>
        <v/>
      </c>
      <c r="M7290" s="245" t="str">
        <f t="shared" si="1027"/>
        <v/>
      </c>
      <c r="N7290" s="244" t="str">
        <f t="shared" si="1028"/>
        <v/>
      </c>
      <c r="O7290" s="244" t="str">
        <f t="shared" si="1029"/>
        <v/>
      </c>
      <c r="P7290">
        <f>IF($I7290&lt;&gt;"",$I7290,IF($E7290="SGD",1,IF($E7290="USD",Settings!$B$22,IF($E7290="HKD",Settings!$B$23,1))))</f>
        <v>1</v>
      </c>
      <c r="Q7290">
        <f t="shared" si="1030"/>
        <v>0</v>
      </c>
      <c r="R7290">
        <f t="shared" si="1031"/>
        <v>0</v>
      </c>
      <c r="S7290" t="str">
        <f t="shared" si="1023"/>
        <v/>
      </c>
      <c r="T7290" t="str">
        <f t="shared" si="1024"/>
        <v/>
      </c>
      <c r="U7290" t="str">
        <f t="shared" si="1025"/>
        <v/>
      </c>
    </row>
    <row r="7291" spans="12:21" ht="15" customHeight="1" x14ac:dyDescent="0.15">
      <c r="L7291" s="244" t="str">
        <f t="shared" si="1026"/>
        <v/>
      </c>
      <c r="M7291" s="245" t="str">
        <f t="shared" si="1027"/>
        <v/>
      </c>
      <c r="N7291" s="244" t="str">
        <f t="shared" si="1028"/>
        <v/>
      </c>
      <c r="O7291" s="244" t="str">
        <f t="shared" si="1029"/>
        <v/>
      </c>
      <c r="P7291">
        <f>IF($I7291&lt;&gt;"",$I7291,IF($E7291="SGD",1,IF($E7291="USD",Settings!$B$22,IF($E7291="HKD",Settings!$B$23,1))))</f>
        <v>1</v>
      </c>
      <c r="Q7291">
        <f t="shared" si="1030"/>
        <v>0</v>
      </c>
      <c r="R7291">
        <f t="shared" si="1031"/>
        <v>0</v>
      </c>
      <c r="S7291" t="str">
        <f t="shared" si="1023"/>
        <v/>
      </c>
      <c r="T7291" t="str">
        <f t="shared" si="1024"/>
        <v/>
      </c>
      <c r="U7291" t="str">
        <f t="shared" si="1025"/>
        <v/>
      </c>
    </row>
    <row r="7292" spans="12:21" ht="15" customHeight="1" x14ac:dyDescent="0.15">
      <c r="L7292" s="244" t="str">
        <f t="shared" si="1026"/>
        <v/>
      </c>
      <c r="M7292" s="245" t="str">
        <f t="shared" si="1027"/>
        <v/>
      </c>
      <c r="N7292" s="244" t="str">
        <f t="shared" si="1028"/>
        <v/>
      </c>
      <c r="O7292" s="244" t="str">
        <f t="shared" si="1029"/>
        <v/>
      </c>
      <c r="P7292">
        <f>IF($I7292&lt;&gt;"",$I7292,IF($E7292="SGD",1,IF($E7292="USD",Settings!$B$22,IF($E7292="HKD",Settings!$B$23,1))))</f>
        <v>1</v>
      </c>
      <c r="Q7292">
        <f t="shared" si="1030"/>
        <v>0</v>
      </c>
      <c r="R7292">
        <f t="shared" si="1031"/>
        <v>0</v>
      </c>
      <c r="S7292" t="str">
        <f t="shared" si="1023"/>
        <v/>
      </c>
      <c r="T7292" t="str">
        <f t="shared" si="1024"/>
        <v/>
      </c>
      <c r="U7292" t="str">
        <f t="shared" si="1025"/>
        <v/>
      </c>
    </row>
    <row r="7293" spans="12:21" ht="15" customHeight="1" x14ac:dyDescent="0.15">
      <c r="L7293" s="244" t="str">
        <f t="shared" si="1026"/>
        <v/>
      </c>
      <c r="M7293" s="245" t="str">
        <f t="shared" si="1027"/>
        <v/>
      </c>
      <c r="N7293" s="244" t="str">
        <f t="shared" si="1028"/>
        <v/>
      </c>
      <c r="O7293" s="244" t="str">
        <f t="shared" si="1029"/>
        <v/>
      </c>
      <c r="P7293">
        <f>IF($I7293&lt;&gt;"",$I7293,IF($E7293="SGD",1,IF($E7293="USD",Settings!$B$22,IF($E7293="HKD",Settings!$B$23,1))))</f>
        <v>1</v>
      </c>
      <c r="Q7293">
        <f t="shared" si="1030"/>
        <v>0</v>
      </c>
      <c r="R7293">
        <f t="shared" si="1031"/>
        <v>0</v>
      </c>
      <c r="S7293" t="str">
        <f t="shared" si="1023"/>
        <v/>
      </c>
      <c r="T7293" t="str">
        <f t="shared" si="1024"/>
        <v/>
      </c>
      <c r="U7293" t="str">
        <f t="shared" si="1025"/>
        <v/>
      </c>
    </row>
    <row r="7294" spans="12:21" ht="15" customHeight="1" x14ac:dyDescent="0.15">
      <c r="L7294" s="244" t="str">
        <f t="shared" si="1026"/>
        <v/>
      </c>
      <c r="M7294" s="245" t="str">
        <f t="shared" si="1027"/>
        <v/>
      </c>
      <c r="N7294" s="244" t="str">
        <f t="shared" si="1028"/>
        <v/>
      </c>
      <c r="O7294" s="244" t="str">
        <f t="shared" si="1029"/>
        <v/>
      </c>
      <c r="P7294">
        <f>IF($I7294&lt;&gt;"",$I7294,IF($E7294="SGD",1,IF($E7294="USD",Settings!$B$22,IF($E7294="HKD",Settings!$B$23,1))))</f>
        <v>1</v>
      </c>
      <c r="Q7294">
        <f t="shared" si="1030"/>
        <v>0</v>
      </c>
      <c r="R7294">
        <f t="shared" si="1031"/>
        <v>0</v>
      </c>
      <c r="S7294" t="str">
        <f t="shared" si="1023"/>
        <v/>
      </c>
      <c r="T7294" t="str">
        <f t="shared" si="1024"/>
        <v/>
      </c>
      <c r="U7294" t="str">
        <f t="shared" si="1025"/>
        <v/>
      </c>
    </row>
    <row r="7295" spans="12:21" ht="15" customHeight="1" x14ac:dyDescent="0.15">
      <c r="L7295" s="244" t="str">
        <f t="shared" si="1026"/>
        <v/>
      </c>
      <c r="M7295" s="245" t="str">
        <f t="shared" si="1027"/>
        <v/>
      </c>
      <c r="N7295" s="244" t="str">
        <f t="shared" si="1028"/>
        <v/>
      </c>
      <c r="O7295" s="244" t="str">
        <f t="shared" si="1029"/>
        <v/>
      </c>
      <c r="P7295">
        <f>IF($I7295&lt;&gt;"",$I7295,IF($E7295="SGD",1,IF($E7295="USD",Settings!$B$22,IF($E7295="HKD",Settings!$B$23,1))))</f>
        <v>1</v>
      </c>
      <c r="Q7295">
        <f t="shared" si="1030"/>
        <v>0</v>
      </c>
      <c r="R7295">
        <f t="shared" si="1031"/>
        <v>0</v>
      </c>
      <c r="S7295" t="str">
        <f t="shared" si="1023"/>
        <v/>
      </c>
      <c r="T7295" t="str">
        <f t="shared" si="1024"/>
        <v/>
      </c>
      <c r="U7295" t="str">
        <f t="shared" si="1025"/>
        <v/>
      </c>
    </row>
    <row r="7296" spans="12:21" ht="15" customHeight="1" x14ac:dyDescent="0.15">
      <c r="L7296" s="244" t="str">
        <f t="shared" si="1026"/>
        <v/>
      </c>
      <c r="M7296" s="245" t="str">
        <f t="shared" si="1027"/>
        <v/>
      </c>
      <c r="N7296" s="244" t="str">
        <f t="shared" si="1028"/>
        <v/>
      </c>
      <c r="O7296" s="244" t="str">
        <f t="shared" si="1029"/>
        <v/>
      </c>
      <c r="P7296">
        <f>IF($I7296&lt;&gt;"",$I7296,IF($E7296="SGD",1,IF($E7296="USD",Settings!$B$22,IF($E7296="HKD",Settings!$B$23,1))))</f>
        <v>1</v>
      </c>
      <c r="Q7296">
        <f t="shared" si="1030"/>
        <v>0</v>
      </c>
      <c r="R7296">
        <f t="shared" si="1031"/>
        <v>0</v>
      </c>
      <c r="S7296" t="str">
        <f t="shared" si="1023"/>
        <v/>
      </c>
      <c r="T7296" t="str">
        <f t="shared" si="1024"/>
        <v/>
      </c>
      <c r="U7296" t="str">
        <f t="shared" si="1025"/>
        <v/>
      </c>
    </row>
    <row r="7297" spans="12:21" ht="15" customHeight="1" x14ac:dyDescent="0.15">
      <c r="L7297" s="244" t="str">
        <f t="shared" si="1026"/>
        <v/>
      </c>
      <c r="M7297" s="245" t="str">
        <f t="shared" si="1027"/>
        <v/>
      </c>
      <c r="N7297" s="244" t="str">
        <f t="shared" si="1028"/>
        <v/>
      </c>
      <c r="O7297" s="244" t="str">
        <f t="shared" si="1029"/>
        <v/>
      </c>
      <c r="P7297">
        <f>IF($I7297&lt;&gt;"",$I7297,IF($E7297="SGD",1,IF($E7297="USD",Settings!$B$22,IF($E7297="HKD",Settings!$B$23,1))))</f>
        <v>1</v>
      </c>
      <c r="Q7297">
        <f t="shared" si="1030"/>
        <v>0</v>
      </c>
      <c r="R7297">
        <f t="shared" si="1031"/>
        <v>0</v>
      </c>
      <c r="S7297" t="str">
        <f t="shared" si="1023"/>
        <v/>
      </c>
      <c r="T7297" t="str">
        <f t="shared" si="1024"/>
        <v/>
      </c>
      <c r="U7297" t="str">
        <f t="shared" si="1025"/>
        <v/>
      </c>
    </row>
    <row r="7298" spans="12:21" ht="15" customHeight="1" x14ac:dyDescent="0.15">
      <c r="L7298" s="244" t="str">
        <f t="shared" si="1026"/>
        <v/>
      </c>
      <c r="M7298" s="245" t="str">
        <f t="shared" si="1027"/>
        <v/>
      </c>
      <c r="N7298" s="244" t="str">
        <f t="shared" si="1028"/>
        <v/>
      </c>
      <c r="O7298" s="244" t="str">
        <f t="shared" si="1029"/>
        <v/>
      </c>
      <c r="P7298">
        <f>IF($I7298&lt;&gt;"",$I7298,IF($E7298="SGD",1,IF($E7298="USD",Settings!$B$22,IF($E7298="HKD",Settings!$B$23,1))))</f>
        <v>1</v>
      </c>
      <c r="Q7298">
        <f t="shared" si="1030"/>
        <v>0</v>
      </c>
      <c r="R7298">
        <f t="shared" si="1031"/>
        <v>0</v>
      </c>
      <c r="S7298" t="str">
        <f t="shared" ref="S7298:S7361" si="1032">IF(L7298="","",SUMIFS($M:$M,$L:$L,L7298,$T:$T,"&lt;="&amp;T7298))</f>
        <v/>
      </c>
      <c r="T7298" t="str">
        <f t="shared" ref="T7298:T7361" si="1033">IF(L7298="","",INT(G7298)*100000+ROW())</f>
        <v/>
      </c>
      <c r="U7298" t="str">
        <f t="shared" ref="U7298:U7361" si="1034">IF(L7298="","",IF(AND(COUNTIFS($L:$L,L7298,$S:$S,"&gt;-0.000001",$S:$S,"&lt;0.000001",$T:$T,"&gt;"&amp;T7298)=0,ABS(S7298)&gt;0.000001),1,0))</f>
        <v/>
      </c>
    </row>
    <row r="7299" spans="12:21" ht="15" customHeight="1" x14ac:dyDescent="0.15">
      <c r="L7299" s="244" t="str">
        <f t="shared" si="1026"/>
        <v/>
      </c>
      <c r="M7299" s="245" t="str">
        <f t="shared" si="1027"/>
        <v/>
      </c>
      <c r="N7299" s="244" t="str">
        <f t="shared" si="1028"/>
        <v/>
      </c>
      <c r="O7299" s="244" t="str">
        <f t="shared" si="1029"/>
        <v/>
      </c>
      <c r="P7299">
        <f>IF($I7299&lt;&gt;"",$I7299,IF($E7299="SGD",1,IF($E7299="USD",Settings!$B$22,IF($E7299="HKD",Settings!$B$23,1))))</f>
        <v>1</v>
      </c>
      <c r="Q7299">
        <f t="shared" si="1030"/>
        <v>0</v>
      </c>
      <c r="R7299">
        <f t="shared" si="1031"/>
        <v>0</v>
      </c>
      <c r="S7299" t="str">
        <f t="shared" si="1032"/>
        <v/>
      </c>
      <c r="T7299" t="str">
        <f t="shared" si="1033"/>
        <v/>
      </c>
      <c r="U7299" t="str">
        <f t="shared" si="1034"/>
        <v/>
      </c>
    </row>
    <row r="7300" spans="12:21" ht="15" customHeight="1" x14ac:dyDescent="0.15">
      <c r="L7300" s="244" t="str">
        <f t="shared" si="1026"/>
        <v/>
      </c>
      <c r="M7300" s="245" t="str">
        <f t="shared" si="1027"/>
        <v/>
      </c>
      <c r="N7300" s="244" t="str">
        <f t="shared" si="1028"/>
        <v/>
      </c>
      <c r="O7300" s="244" t="str">
        <f t="shared" si="1029"/>
        <v/>
      </c>
      <c r="P7300">
        <f>IF($I7300&lt;&gt;"",$I7300,IF($E7300="SGD",1,IF($E7300="USD",Settings!$B$22,IF($E7300="HKD",Settings!$B$23,1))))</f>
        <v>1</v>
      </c>
      <c r="Q7300">
        <f t="shared" si="1030"/>
        <v>0</v>
      </c>
      <c r="R7300">
        <f t="shared" si="1031"/>
        <v>0</v>
      </c>
      <c r="S7300" t="str">
        <f t="shared" si="1032"/>
        <v/>
      </c>
      <c r="T7300" t="str">
        <f t="shared" si="1033"/>
        <v/>
      </c>
      <c r="U7300" t="str">
        <f t="shared" si="1034"/>
        <v/>
      </c>
    </row>
    <row r="7301" spans="12:21" ht="15" customHeight="1" x14ac:dyDescent="0.15">
      <c r="L7301" s="244" t="str">
        <f t="shared" si="1026"/>
        <v/>
      </c>
      <c r="M7301" s="245" t="str">
        <f t="shared" si="1027"/>
        <v/>
      </c>
      <c r="N7301" s="244" t="str">
        <f t="shared" si="1028"/>
        <v/>
      </c>
      <c r="O7301" s="244" t="str">
        <f t="shared" si="1029"/>
        <v/>
      </c>
      <c r="P7301">
        <f>IF($I7301&lt;&gt;"",$I7301,IF($E7301="SGD",1,IF($E7301="USD",Settings!$B$22,IF($E7301="HKD",Settings!$B$23,1))))</f>
        <v>1</v>
      </c>
      <c r="Q7301">
        <f t="shared" si="1030"/>
        <v>0</v>
      </c>
      <c r="R7301">
        <f t="shared" si="1031"/>
        <v>0</v>
      </c>
      <c r="S7301" t="str">
        <f t="shared" si="1032"/>
        <v/>
      </c>
      <c r="T7301" t="str">
        <f t="shared" si="1033"/>
        <v/>
      </c>
      <c r="U7301" t="str">
        <f t="shared" si="1034"/>
        <v/>
      </c>
    </row>
    <row r="7302" spans="12:21" ht="15" customHeight="1" x14ac:dyDescent="0.15">
      <c r="L7302" s="244" t="str">
        <f t="shared" si="1026"/>
        <v/>
      </c>
      <c r="M7302" s="245" t="str">
        <f t="shared" si="1027"/>
        <v/>
      </c>
      <c r="N7302" s="244" t="str">
        <f t="shared" si="1028"/>
        <v/>
      </c>
      <c r="O7302" s="244" t="str">
        <f t="shared" si="1029"/>
        <v/>
      </c>
      <c r="P7302">
        <f>IF($I7302&lt;&gt;"",$I7302,IF($E7302="SGD",1,IF($E7302="USD",Settings!$B$22,IF($E7302="HKD",Settings!$B$23,1))))</f>
        <v>1</v>
      </c>
      <c r="Q7302">
        <f t="shared" si="1030"/>
        <v>0</v>
      </c>
      <c r="R7302">
        <f t="shared" si="1031"/>
        <v>0</v>
      </c>
      <c r="S7302" t="str">
        <f t="shared" si="1032"/>
        <v/>
      </c>
      <c r="T7302" t="str">
        <f t="shared" si="1033"/>
        <v/>
      </c>
      <c r="U7302" t="str">
        <f t="shared" si="1034"/>
        <v/>
      </c>
    </row>
    <row r="7303" spans="12:21" ht="15" customHeight="1" x14ac:dyDescent="0.15">
      <c r="L7303" s="244" t="str">
        <f t="shared" si="1026"/>
        <v/>
      </c>
      <c r="M7303" s="245" t="str">
        <f t="shared" si="1027"/>
        <v/>
      </c>
      <c r="N7303" s="244" t="str">
        <f t="shared" si="1028"/>
        <v/>
      </c>
      <c r="O7303" s="244" t="str">
        <f t="shared" si="1029"/>
        <v/>
      </c>
      <c r="P7303">
        <f>IF($I7303&lt;&gt;"",$I7303,IF($E7303="SGD",1,IF($E7303="USD",Settings!$B$22,IF($E7303="HKD",Settings!$B$23,1))))</f>
        <v>1</v>
      </c>
      <c r="Q7303">
        <f t="shared" si="1030"/>
        <v>0</v>
      </c>
      <c r="R7303">
        <f t="shared" si="1031"/>
        <v>0</v>
      </c>
      <c r="S7303" t="str">
        <f t="shared" si="1032"/>
        <v/>
      </c>
      <c r="T7303" t="str">
        <f t="shared" si="1033"/>
        <v/>
      </c>
      <c r="U7303" t="str">
        <f t="shared" si="1034"/>
        <v/>
      </c>
    </row>
    <row r="7304" spans="12:21" ht="15" customHeight="1" x14ac:dyDescent="0.15">
      <c r="L7304" s="244" t="str">
        <f t="shared" si="1026"/>
        <v/>
      </c>
      <c r="M7304" s="245" t="str">
        <f t="shared" si="1027"/>
        <v/>
      </c>
      <c r="N7304" s="244" t="str">
        <f t="shared" si="1028"/>
        <v/>
      </c>
      <c r="O7304" s="244" t="str">
        <f t="shared" si="1029"/>
        <v/>
      </c>
      <c r="P7304">
        <f>IF($I7304&lt;&gt;"",$I7304,IF($E7304="SGD",1,IF($E7304="USD",Settings!$B$22,IF($E7304="HKD",Settings!$B$23,1))))</f>
        <v>1</v>
      </c>
      <c r="Q7304">
        <f t="shared" si="1030"/>
        <v>0</v>
      </c>
      <c r="R7304">
        <f t="shared" si="1031"/>
        <v>0</v>
      </c>
      <c r="S7304" t="str">
        <f t="shared" si="1032"/>
        <v/>
      </c>
      <c r="T7304" t="str">
        <f t="shared" si="1033"/>
        <v/>
      </c>
      <c r="U7304" t="str">
        <f t="shared" si="1034"/>
        <v/>
      </c>
    </row>
    <row r="7305" spans="12:21" ht="15" customHeight="1" x14ac:dyDescent="0.15">
      <c r="L7305" s="244" t="str">
        <f t="shared" si="1026"/>
        <v/>
      </c>
      <c r="M7305" s="245" t="str">
        <f t="shared" si="1027"/>
        <v/>
      </c>
      <c r="N7305" s="244" t="str">
        <f t="shared" si="1028"/>
        <v/>
      </c>
      <c r="O7305" s="244" t="str">
        <f t="shared" si="1029"/>
        <v/>
      </c>
      <c r="P7305">
        <f>IF($I7305&lt;&gt;"",$I7305,IF($E7305="SGD",1,IF($E7305="USD",Settings!$B$22,IF($E7305="HKD",Settings!$B$23,1))))</f>
        <v>1</v>
      </c>
      <c r="Q7305">
        <f t="shared" si="1030"/>
        <v>0</v>
      </c>
      <c r="R7305">
        <f t="shared" si="1031"/>
        <v>0</v>
      </c>
      <c r="S7305" t="str">
        <f t="shared" si="1032"/>
        <v/>
      </c>
      <c r="T7305" t="str">
        <f t="shared" si="1033"/>
        <v/>
      </c>
      <c r="U7305" t="str">
        <f t="shared" si="1034"/>
        <v/>
      </c>
    </row>
    <row r="7306" spans="12:21" ht="15" customHeight="1" x14ac:dyDescent="0.15">
      <c r="L7306" s="244" t="str">
        <f t="shared" si="1026"/>
        <v/>
      </c>
      <c r="M7306" s="245" t="str">
        <f t="shared" si="1027"/>
        <v/>
      </c>
      <c r="N7306" s="244" t="str">
        <f t="shared" si="1028"/>
        <v/>
      </c>
      <c r="O7306" s="244" t="str">
        <f t="shared" si="1029"/>
        <v/>
      </c>
      <c r="P7306">
        <f>IF($I7306&lt;&gt;"",$I7306,IF($E7306="SGD",1,IF($E7306="USD",Settings!$B$22,IF($E7306="HKD",Settings!$B$23,1))))</f>
        <v>1</v>
      </c>
      <c r="Q7306">
        <f t="shared" si="1030"/>
        <v>0</v>
      </c>
      <c r="R7306">
        <f t="shared" si="1031"/>
        <v>0</v>
      </c>
      <c r="S7306" t="str">
        <f t="shared" si="1032"/>
        <v/>
      </c>
      <c r="T7306" t="str">
        <f t="shared" si="1033"/>
        <v/>
      </c>
      <c r="U7306" t="str">
        <f t="shared" si="1034"/>
        <v/>
      </c>
    </row>
    <row r="7307" spans="12:21" ht="15" customHeight="1" x14ac:dyDescent="0.15">
      <c r="L7307" s="244" t="str">
        <f t="shared" si="1026"/>
        <v/>
      </c>
      <c r="M7307" s="245" t="str">
        <f t="shared" si="1027"/>
        <v/>
      </c>
      <c r="N7307" s="244" t="str">
        <f t="shared" si="1028"/>
        <v/>
      </c>
      <c r="O7307" s="244" t="str">
        <f t="shared" si="1029"/>
        <v/>
      </c>
      <c r="P7307">
        <f>IF($I7307&lt;&gt;"",$I7307,IF($E7307="SGD",1,IF($E7307="USD",Settings!$B$22,IF($E7307="HKD",Settings!$B$23,1))))</f>
        <v>1</v>
      </c>
      <c r="Q7307">
        <f t="shared" si="1030"/>
        <v>0</v>
      </c>
      <c r="R7307">
        <f t="shared" si="1031"/>
        <v>0</v>
      </c>
      <c r="S7307" t="str">
        <f t="shared" si="1032"/>
        <v/>
      </c>
      <c r="T7307" t="str">
        <f t="shared" si="1033"/>
        <v/>
      </c>
      <c r="U7307" t="str">
        <f t="shared" si="1034"/>
        <v/>
      </c>
    </row>
    <row r="7308" spans="12:21" ht="15" customHeight="1" x14ac:dyDescent="0.15">
      <c r="L7308" s="244" t="str">
        <f t="shared" si="1026"/>
        <v/>
      </c>
      <c r="M7308" s="245" t="str">
        <f t="shared" si="1027"/>
        <v/>
      </c>
      <c r="N7308" s="244" t="str">
        <f t="shared" si="1028"/>
        <v/>
      </c>
      <c r="O7308" s="244" t="str">
        <f t="shared" si="1029"/>
        <v/>
      </c>
      <c r="P7308">
        <f>IF($I7308&lt;&gt;"",$I7308,IF($E7308="SGD",1,IF($E7308="USD",Settings!$B$22,IF($E7308="HKD",Settings!$B$23,1))))</f>
        <v>1</v>
      </c>
      <c r="Q7308">
        <f t="shared" si="1030"/>
        <v>0</v>
      </c>
      <c r="R7308">
        <f t="shared" si="1031"/>
        <v>0</v>
      </c>
      <c r="S7308" t="str">
        <f t="shared" si="1032"/>
        <v/>
      </c>
      <c r="T7308" t="str">
        <f t="shared" si="1033"/>
        <v/>
      </c>
      <c r="U7308" t="str">
        <f t="shared" si="1034"/>
        <v/>
      </c>
    </row>
    <row r="7309" spans="12:21" ht="15" customHeight="1" x14ac:dyDescent="0.15">
      <c r="L7309" s="244" t="str">
        <f t="shared" si="1026"/>
        <v/>
      </c>
      <c r="M7309" s="245" t="str">
        <f t="shared" si="1027"/>
        <v/>
      </c>
      <c r="N7309" s="244" t="str">
        <f t="shared" si="1028"/>
        <v/>
      </c>
      <c r="O7309" s="244" t="str">
        <f t="shared" si="1029"/>
        <v/>
      </c>
      <c r="P7309">
        <f>IF($I7309&lt;&gt;"",$I7309,IF($E7309="SGD",1,IF($E7309="USD",Settings!$B$22,IF($E7309="HKD",Settings!$B$23,1))))</f>
        <v>1</v>
      </c>
      <c r="Q7309">
        <f t="shared" si="1030"/>
        <v>0</v>
      </c>
      <c r="R7309">
        <f t="shared" si="1031"/>
        <v>0</v>
      </c>
      <c r="S7309" t="str">
        <f t="shared" si="1032"/>
        <v/>
      </c>
      <c r="T7309" t="str">
        <f t="shared" si="1033"/>
        <v/>
      </c>
      <c r="U7309" t="str">
        <f t="shared" si="1034"/>
        <v/>
      </c>
    </row>
    <row r="7310" spans="12:21" ht="15" customHeight="1" x14ac:dyDescent="0.15">
      <c r="L7310" s="244" t="str">
        <f t="shared" si="1026"/>
        <v/>
      </c>
      <c r="M7310" s="245" t="str">
        <f t="shared" si="1027"/>
        <v/>
      </c>
      <c r="N7310" s="244" t="str">
        <f t="shared" si="1028"/>
        <v/>
      </c>
      <c r="O7310" s="244" t="str">
        <f t="shared" si="1029"/>
        <v/>
      </c>
      <c r="P7310">
        <f>IF($I7310&lt;&gt;"",$I7310,IF($E7310="SGD",1,IF($E7310="USD",Settings!$B$22,IF($E7310="HKD",Settings!$B$23,1))))</f>
        <v>1</v>
      </c>
      <c r="Q7310">
        <f t="shared" si="1030"/>
        <v>0</v>
      </c>
      <c r="R7310">
        <f t="shared" si="1031"/>
        <v>0</v>
      </c>
      <c r="S7310" t="str">
        <f t="shared" si="1032"/>
        <v/>
      </c>
      <c r="T7310" t="str">
        <f t="shared" si="1033"/>
        <v/>
      </c>
      <c r="U7310" t="str">
        <f t="shared" si="1034"/>
        <v/>
      </c>
    </row>
    <row r="7311" spans="12:21" ht="15" customHeight="1" x14ac:dyDescent="0.15">
      <c r="L7311" s="244" t="str">
        <f t="shared" si="1026"/>
        <v/>
      </c>
      <c r="M7311" s="245" t="str">
        <f t="shared" si="1027"/>
        <v/>
      </c>
      <c r="N7311" s="244" t="str">
        <f t="shared" si="1028"/>
        <v/>
      </c>
      <c r="O7311" s="244" t="str">
        <f t="shared" si="1029"/>
        <v/>
      </c>
      <c r="P7311">
        <f>IF($I7311&lt;&gt;"",$I7311,IF($E7311="SGD",1,IF($E7311="USD",Settings!$B$22,IF($E7311="HKD",Settings!$B$23,1))))</f>
        <v>1</v>
      </c>
      <c r="Q7311">
        <f t="shared" si="1030"/>
        <v>0</v>
      </c>
      <c r="R7311">
        <f t="shared" si="1031"/>
        <v>0</v>
      </c>
      <c r="S7311" t="str">
        <f t="shared" si="1032"/>
        <v/>
      </c>
      <c r="T7311" t="str">
        <f t="shared" si="1033"/>
        <v/>
      </c>
      <c r="U7311" t="str">
        <f t="shared" si="1034"/>
        <v/>
      </c>
    </row>
    <row r="7312" spans="12:21" ht="15" customHeight="1" x14ac:dyDescent="0.15">
      <c r="L7312" s="244" t="str">
        <f t="shared" si="1026"/>
        <v/>
      </c>
      <c r="M7312" s="245" t="str">
        <f t="shared" si="1027"/>
        <v/>
      </c>
      <c r="N7312" s="244" t="str">
        <f t="shared" si="1028"/>
        <v/>
      </c>
      <c r="O7312" s="244" t="str">
        <f t="shared" si="1029"/>
        <v/>
      </c>
      <c r="P7312">
        <f>IF($I7312&lt;&gt;"",$I7312,IF($E7312="SGD",1,IF($E7312="USD",Settings!$B$22,IF($E7312="HKD",Settings!$B$23,1))))</f>
        <v>1</v>
      </c>
      <c r="Q7312">
        <f t="shared" si="1030"/>
        <v>0</v>
      </c>
      <c r="R7312">
        <f t="shared" si="1031"/>
        <v>0</v>
      </c>
      <c r="S7312" t="str">
        <f t="shared" si="1032"/>
        <v/>
      </c>
      <c r="T7312" t="str">
        <f t="shared" si="1033"/>
        <v/>
      </c>
      <c r="U7312" t="str">
        <f t="shared" si="1034"/>
        <v/>
      </c>
    </row>
    <row r="7313" spans="12:21" ht="15" customHeight="1" x14ac:dyDescent="0.15">
      <c r="L7313" s="244" t="str">
        <f t="shared" si="1026"/>
        <v/>
      </c>
      <c r="M7313" s="245" t="str">
        <f t="shared" si="1027"/>
        <v/>
      </c>
      <c r="N7313" s="244" t="str">
        <f t="shared" si="1028"/>
        <v/>
      </c>
      <c r="O7313" s="244" t="str">
        <f t="shared" si="1029"/>
        <v/>
      </c>
      <c r="P7313">
        <f>IF($I7313&lt;&gt;"",$I7313,IF($E7313="SGD",1,IF($E7313="USD",Settings!$B$22,IF($E7313="HKD",Settings!$B$23,1))))</f>
        <v>1</v>
      </c>
      <c r="Q7313">
        <f t="shared" si="1030"/>
        <v>0</v>
      </c>
      <c r="R7313">
        <f t="shared" si="1031"/>
        <v>0</v>
      </c>
      <c r="S7313" t="str">
        <f t="shared" si="1032"/>
        <v/>
      </c>
      <c r="T7313" t="str">
        <f t="shared" si="1033"/>
        <v/>
      </c>
      <c r="U7313" t="str">
        <f t="shared" si="1034"/>
        <v/>
      </c>
    </row>
    <row r="7314" spans="12:21" ht="15" customHeight="1" x14ac:dyDescent="0.15">
      <c r="L7314" s="244" t="str">
        <f t="shared" si="1026"/>
        <v/>
      </c>
      <c r="M7314" s="245" t="str">
        <f t="shared" si="1027"/>
        <v/>
      </c>
      <c r="N7314" s="244" t="str">
        <f t="shared" si="1028"/>
        <v/>
      </c>
      <c r="O7314" s="244" t="str">
        <f t="shared" si="1029"/>
        <v/>
      </c>
      <c r="P7314">
        <f>IF($I7314&lt;&gt;"",$I7314,IF($E7314="SGD",1,IF($E7314="USD",Settings!$B$22,IF($E7314="HKD",Settings!$B$23,1))))</f>
        <v>1</v>
      </c>
      <c r="Q7314">
        <f t="shared" si="1030"/>
        <v>0</v>
      </c>
      <c r="R7314">
        <f t="shared" si="1031"/>
        <v>0</v>
      </c>
      <c r="S7314" t="str">
        <f t="shared" si="1032"/>
        <v/>
      </c>
      <c r="T7314" t="str">
        <f t="shared" si="1033"/>
        <v/>
      </c>
      <c r="U7314" t="str">
        <f t="shared" si="1034"/>
        <v/>
      </c>
    </row>
    <row r="7315" spans="12:21" ht="15" customHeight="1" x14ac:dyDescent="0.15">
      <c r="L7315" s="244" t="str">
        <f t="shared" si="1026"/>
        <v/>
      </c>
      <c r="M7315" s="245" t="str">
        <f t="shared" si="1027"/>
        <v/>
      </c>
      <c r="N7315" s="244" t="str">
        <f t="shared" si="1028"/>
        <v/>
      </c>
      <c r="O7315" s="244" t="str">
        <f t="shared" si="1029"/>
        <v/>
      </c>
      <c r="P7315">
        <f>IF($I7315&lt;&gt;"",$I7315,IF($E7315="SGD",1,IF($E7315="USD",Settings!$B$22,IF($E7315="HKD",Settings!$B$23,1))))</f>
        <v>1</v>
      </c>
      <c r="Q7315">
        <f t="shared" si="1030"/>
        <v>0</v>
      </c>
      <c r="R7315">
        <f t="shared" si="1031"/>
        <v>0</v>
      </c>
      <c r="S7315" t="str">
        <f t="shared" si="1032"/>
        <v/>
      </c>
      <c r="T7315" t="str">
        <f t="shared" si="1033"/>
        <v/>
      </c>
      <c r="U7315" t="str">
        <f t="shared" si="1034"/>
        <v/>
      </c>
    </row>
    <row r="7316" spans="12:21" ht="15" customHeight="1" x14ac:dyDescent="0.15">
      <c r="L7316" s="244" t="str">
        <f t="shared" si="1026"/>
        <v/>
      </c>
      <c r="M7316" s="245" t="str">
        <f t="shared" si="1027"/>
        <v/>
      </c>
      <c r="N7316" s="244" t="str">
        <f t="shared" si="1028"/>
        <v/>
      </c>
      <c r="O7316" s="244" t="str">
        <f t="shared" si="1029"/>
        <v/>
      </c>
      <c r="P7316">
        <f>IF($I7316&lt;&gt;"",$I7316,IF($E7316="SGD",1,IF($E7316="USD",Settings!$B$22,IF($E7316="HKD",Settings!$B$23,1))))</f>
        <v>1</v>
      </c>
      <c r="Q7316">
        <f t="shared" si="1030"/>
        <v>0</v>
      </c>
      <c r="R7316">
        <f t="shared" si="1031"/>
        <v>0</v>
      </c>
      <c r="S7316" t="str">
        <f t="shared" si="1032"/>
        <v/>
      </c>
      <c r="T7316" t="str">
        <f t="shared" si="1033"/>
        <v/>
      </c>
      <c r="U7316" t="str">
        <f t="shared" si="1034"/>
        <v/>
      </c>
    </row>
    <row r="7317" spans="12:21" ht="15" customHeight="1" x14ac:dyDescent="0.15">
      <c r="L7317" s="244" t="str">
        <f t="shared" si="1026"/>
        <v/>
      </c>
      <c r="M7317" s="245" t="str">
        <f t="shared" si="1027"/>
        <v/>
      </c>
      <c r="N7317" s="244" t="str">
        <f t="shared" si="1028"/>
        <v/>
      </c>
      <c r="O7317" s="244" t="str">
        <f t="shared" si="1029"/>
        <v/>
      </c>
      <c r="P7317">
        <f>IF($I7317&lt;&gt;"",$I7317,IF($E7317="SGD",1,IF($E7317="USD",Settings!$B$22,IF($E7317="HKD",Settings!$B$23,1))))</f>
        <v>1</v>
      </c>
      <c r="Q7317">
        <f t="shared" si="1030"/>
        <v>0</v>
      </c>
      <c r="R7317">
        <f t="shared" si="1031"/>
        <v>0</v>
      </c>
      <c r="S7317" t="str">
        <f t="shared" si="1032"/>
        <v/>
      </c>
      <c r="T7317" t="str">
        <f t="shared" si="1033"/>
        <v/>
      </c>
      <c r="U7317" t="str">
        <f t="shared" si="1034"/>
        <v/>
      </c>
    </row>
    <row r="7318" spans="12:21" ht="15" customHeight="1" x14ac:dyDescent="0.15">
      <c r="L7318" s="244" t="str">
        <f t="shared" si="1026"/>
        <v/>
      </c>
      <c r="M7318" s="245" t="str">
        <f t="shared" si="1027"/>
        <v/>
      </c>
      <c r="N7318" s="244" t="str">
        <f t="shared" si="1028"/>
        <v/>
      </c>
      <c r="O7318" s="244" t="str">
        <f t="shared" si="1029"/>
        <v/>
      </c>
      <c r="P7318">
        <f>IF($I7318&lt;&gt;"",$I7318,IF($E7318="SGD",1,IF($E7318="USD",Settings!$B$22,IF($E7318="HKD",Settings!$B$23,1))))</f>
        <v>1</v>
      </c>
      <c r="Q7318">
        <f t="shared" si="1030"/>
        <v>0</v>
      </c>
      <c r="R7318">
        <f t="shared" si="1031"/>
        <v>0</v>
      </c>
      <c r="S7318" t="str">
        <f t="shared" si="1032"/>
        <v/>
      </c>
      <c r="T7318" t="str">
        <f t="shared" si="1033"/>
        <v/>
      </c>
      <c r="U7318" t="str">
        <f t="shared" si="1034"/>
        <v/>
      </c>
    </row>
    <row r="7319" spans="12:21" ht="15" customHeight="1" x14ac:dyDescent="0.15">
      <c r="L7319" s="244" t="str">
        <f t="shared" si="1026"/>
        <v/>
      </c>
      <c r="M7319" s="245" t="str">
        <f t="shared" si="1027"/>
        <v/>
      </c>
      <c r="N7319" s="244" t="str">
        <f t="shared" si="1028"/>
        <v/>
      </c>
      <c r="O7319" s="244" t="str">
        <f t="shared" si="1029"/>
        <v/>
      </c>
      <c r="P7319">
        <f>IF($I7319&lt;&gt;"",$I7319,IF($E7319="SGD",1,IF($E7319="USD",Settings!$B$22,IF($E7319="HKD",Settings!$B$23,1))))</f>
        <v>1</v>
      </c>
      <c r="Q7319">
        <f t="shared" si="1030"/>
        <v>0</v>
      </c>
      <c r="R7319">
        <f t="shared" si="1031"/>
        <v>0</v>
      </c>
      <c r="S7319" t="str">
        <f t="shared" si="1032"/>
        <v/>
      </c>
      <c r="T7319" t="str">
        <f t="shared" si="1033"/>
        <v/>
      </c>
      <c r="U7319" t="str">
        <f t="shared" si="1034"/>
        <v/>
      </c>
    </row>
    <row r="7320" spans="12:21" ht="15" customHeight="1" x14ac:dyDescent="0.15">
      <c r="L7320" s="244" t="str">
        <f t="shared" si="1026"/>
        <v/>
      </c>
      <c r="M7320" s="245" t="str">
        <f t="shared" si="1027"/>
        <v/>
      </c>
      <c r="N7320" s="244" t="str">
        <f t="shared" si="1028"/>
        <v/>
      </c>
      <c r="O7320" s="244" t="str">
        <f t="shared" si="1029"/>
        <v/>
      </c>
      <c r="P7320">
        <f>IF($I7320&lt;&gt;"",$I7320,IF($E7320="SGD",1,IF($E7320="USD",Settings!$B$22,IF($E7320="HKD",Settings!$B$23,1))))</f>
        <v>1</v>
      </c>
      <c r="Q7320">
        <f t="shared" si="1030"/>
        <v>0</v>
      </c>
      <c r="R7320">
        <f t="shared" si="1031"/>
        <v>0</v>
      </c>
      <c r="S7320" t="str">
        <f t="shared" si="1032"/>
        <v/>
      </c>
      <c r="T7320" t="str">
        <f t="shared" si="1033"/>
        <v/>
      </c>
      <c r="U7320" t="str">
        <f t="shared" si="1034"/>
        <v/>
      </c>
    </row>
    <row r="7321" spans="12:21" ht="15" customHeight="1" x14ac:dyDescent="0.15">
      <c r="L7321" s="244" t="str">
        <f t="shared" si="1026"/>
        <v/>
      </c>
      <c r="M7321" s="245" t="str">
        <f t="shared" si="1027"/>
        <v/>
      </c>
      <c r="N7321" s="244" t="str">
        <f t="shared" si="1028"/>
        <v/>
      </c>
      <c r="O7321" s="244" t="str">
        <f t="shared" si="1029"/>
        <v/>
      </c>
      <c r="P7321">
        <f>IF($I7321&lt;&gt;"",$I7321,IF($E7321="SGD",1,IF($E7321="USD",Settings!$B$22,IF($E7321="HKD",Settings!$B$23,1))))</f>
        <v>1</v>
      </c>
      <c r="Q7321">
        <f t="shared" si="1030"/>
        <v>0</v>
      </c>
      <c r="R7321">
        <f t="shared" si="1031"/>
        <v>0</v>
      </c>
      <c r="S7321" t="str">
        <f t="shared" si="1032"/>
        <v/>
      </c>
      <c r="T7321" t="str">
        <f t="shared" si="1033"/>
        <v/>
      </c>
      <c r="U7321" t="str">
        <f t="shared" si="1034"/>
        <v/>
      </c>
    </row>
    <row r="7322" spans="12:21" ht="15" customHeight="1" x14ac:dyDescent="0.15">
      <c r="L7322" s="244" t="str">
        <f t="shared" si="1026"/>
        <v/>
      </c>
      <c r="M7322" s="245" t="str">
        <f t="shared" si="1027"/>
        <v/>
      </c>
      <c r="N7322" s="244" t="str">
        <f t="shared" si="1028"/>
        <v/>
      </c>
      <c r="O7322" s="244" t="str">
        <f t="shared" si="1029"/>
        <v/>
      </c>
      <c r="P7322">
        <f>IF($I7322&lt;&gt;"",$I7322,IF($E7322="SGD",1,IF($E7322="USD",Settings!$B$22,IF($E7322="HKD",Settings!$B$23,1))))</f>
        <v>1</v>
      </c>
      <c r="Q7322">
        <f t="shared" si="1030"/>
        <v>0</v>
      </c>
      <c r="R7322">
        <f t="shared" si="1031"/>
        <v>0</v>
      </c>
      <c r="S7322" t="str">
        <f t="shared" si="1032"/>
        <v/>
      </c>
      <c r="T7322" t="str">
        <f t="shared" si="1033"/>
        <v/>
      </c>
      <c r="U7322" t="str">
        <f t="shared" si="1034"/>
        <v/>
      </c>
    </row>
    <row r="7323" spans="12:21" ht="15" customHeight="1" x14ac:dyDescent="0.15">
      <c r="L7323" s="244" t="str">
        <f t="shared" si="1026"/>
        <v/>
      </c>
      <c r="M7323" s="245" t="str">
        <f t="shared" si="1027"/>
        <v/>
      </c>
      <c r="N7323" s="244" t="str">
        <f t="shared" si="1028"/>
        <v/>
      </c>
      <c r="O7323" s="244" t="str">
        <f t="shared" si="1029"/>
        <v/>
      </c>
      <c r="P7323">
        <f>IF($I7323&lt;&gt;"",$I7323,IF($E7323="SGD",1,IF($E7323="USD",Settings!$B$22,IF($E7323="HKD",Settings!$B$23,1))))</f>
        <v>1</v>
      </c>
      <c r="Q7323">
        <f t="shared" si="1030"/>
        <v>0</v>
      </c>
      <c r="R7323">
        <f t="shared" si="1031"/>
        <v>0</v>
      </c>
      <c r="S7323" t="str">
        <f t="shared" si="1032"/>
        <v/>
      </c>
      <c r="T7323" t="str">
        <f t="shared" si="1033"/>
        <v/>
      </c>
      <c r="U7323" t="str">
        <f t="shared" si="1034"/>
        <v/>
      </c>
    </row>
    <row r="7324" spans="12:21" ht="15" customHeight="1" x14ac:dyDescent="0.15">
      <c r="L7324" s="244" t="str">
        <f t="shared" si="1026"/>
        <v/>
      </c>
      <c r="M7324" s="245" t="str">
        <f t="shared" si="1027"/>
        <v/>
      </c>
      <c r="N7324" s="244" t="str">
        <f t="shared" si="1028"/>
        <v/>
      </c>
      <c r="O7324" s="244" t="str">
        <f t="shared" si="1029"/>
        <v/>
      </c>
      <c r="P7324">
        <f>IF($I7324&lt;&gt;"",$I7324,IF($E7324="SGD",1,IF($E7324="USD",Settings!$B$22,IF($E7324="HKD",Settings!$B$23,1))))</f>
        <v>1</v>
      </c>
      <c r="Q7324">
        <f t="shared" si="1030"/>
        <v>0</v>
      </c>
      <c r="R7324">
        <f t="shared" si="1031"/>
        <v>0</v>
      </c>
      <c r="S7324" t="str">
        <f t="shared" si="1032"/>
        <v/>
      </c>
      <c r="T7324" t="str">
        <f t="shared" si="1033"/>
        <v/>
      </c>
      <c r="U7324" t="str">
        <f t="shared" si="1034"/>
        <v/>
      </c>
    </row>
    <row r="7325" spans="12:21" ht="15" customHeight="1" x14ac:dyDescent="0.15">
      <c r="L7325" s="244" t="str">
        <f t="shared" si="1026"/>
        <v/>
      </c>
      <c r="M7325" s="245" t="str">
        <f t="shared" si="1027"/>
        <v/>
      </c>
      <c r="N7325" s="244" t="str">
        <f t="shared" si="1028"/>
        <v/>
      </c>
      <c r="O7325" s="244" t="str">
        <f t="shared" si="1029"/>
        <v/>
      </c>
      <c r="P7325">
        <f>IF($I7325&lt;&gt;"",$I7325,IF($E7325="SGD",1,IF($E7325="USD",Settings!$B$22,IF($E7325="HKD",Settings!$B$23,1))))</f>
        <v>1</v>
      </c>
      <c r="Q7325">
        <f t="shared" si="1030"/>
        <v>0</v>
      </c>
      <c r="R7325">
        <f t="shared" si="1031"/>
        <v>0</v>
      </c>
      <c r="S7325" t="str">
        <f t="shared" si="1032"/>
        <v/>
      </c>
      <c r="T7325" t="str">
        <f t="shared" si="1033"/>
        <v/>
      </c>
      <c r="U7325" t="str">
        <f t="shared" si="1034"/>
        <v/>
      </c>
    </row>
    <row r="7326" spans="12:21" ht="15" customHeight="1" x14ac:dyDescent="0.15">
      <c r="L7326" s="244" t="str">
        <f t="shared" si="1026"/>
        <v/>
      </c>
      <c r="M7326" s="245" t="str">
        <f t="shared" si="1027"/>
        <v/>
      </c>
      <c r="N7326" s="244" t="str">
        <f t="shared" si="1028"/>
        <v/>
      </c>
      <c r="O7326" s="244" t="str">
        <f t="shared" si="1029"/>
        <v/>
      </c>
      <c r="P7326">
        <f>IF($I7326&lt;&gt;"",$I7326,IF($E7326="SGD",1,IF($E7326="USD",Settings!$B$22,IF($E7326="HKD",Settings!$B$23,1))))</f>
        <v>1</v>
      </c>
      <c r="Q7326">
        <f t="shared" si="1030"/>
        <v>0</v>
      </c>
      <c r="R7326">
        <f t="shared" si="1031"/>
        <v>0</v>
      </c>
      <c r="S7326" t="str">
        <f t="shared" si="1032"/>
        <v/>
      </c>
      <c r="T7326" t="str">
        <f t="shared" si="1033"/>
        <v/>
      </c>
      <c r="U7326" t="str">
        <f t="shared" si="1034"/>
        <v/>
      </c>
    </row>
    <row r="7327" spans="12:21" ht="15" customHeight="1" x14ac:dyDescent="0.15">
      <c r="L7327" s="244" t="str">
        <f t="shared" si="1026"/>
        <v/>
      </c>
      <c r="M7327" s="245" t="str">
        <f t="shared" si="1027"/>
        <v/>
      </c>
      <c r="N7327" s="244" t="str">
        <f t="shared" si="1028"/>
        <v/>
      </c>
      <c r="O7327" s="244" t="str">
        <f t="shared" si="1029"/>
        <v/>
      </c>
      <c r="P7327">
        <f>IF($I7327&lt;&gt;"",$I7327,IF($E7327="SGD",1,IF($E7327="USD",Settings!$B$22,IF($E7327="HKD",Settings!$B$23,1))))</f>
        <v>1</v>
      </c>
      <c r="Q7327">
        <f t="shared" si="1030"/>
        <v>0</v>
      </c>
      <c r="R7327">
        <f t="shared" si="1031"/>
        <v>0</v>
      </c>
      <c r="S7327" t="str">
        <f t="shared" si="1032"/>
        <v/>
      </c>
      <c r="T7327" t="str">
        <f t="shared" si="1033"/>
        <v/>
      </c>
      <c r="U7327" t="str">
        <f t="shared" si="1034"/>
        <v/>
      </c>
    </row>
    <row r="7328" spans="12:21" ht="15" customHeight="1" x14ac:dyDescent="0.15">
      <c r="L7328" s="244" t="str">
        <f t="shared" si="1026"/>
        <v/>
      </c>
      <c r="M7328" s="245" t="str">
        <f t="shared" si="1027"/>
        <v/>
      </c>
      <c r="N7328" s="244" t="str">
        <f t="shared" si="1028"/>
        <v/>
      </c>
      <c r="O7328" s="244" t="str">
        <f t="shared" si="1029"/>
        <v/>
      </c>
      <c r="P7328">
        <f>IF($I7328&lt;&gt;"",$I7328,IF($E7328="SGD",1,IF($E7328="USD",Settings!$B$22,IF($E7328="HKD",Settings!$B$23,1))))</f>
        <v>1</v>
      </c>
      <c r="Q7328">
        <f t="shared" si="1030"/>
        <v>0</v>
      </c>
      <c r="R7328">
        <f t="shared" si="1031"/>
        <v>0</v>
      </c>
      <c r="S7328" t="str">
        <f t="shared" si="1032"/>
        <v/>
      </c>
      <c r="T7328" t="str">
        <f t="shared" si="1033"/>
        <v/>
      </c>
      <c r="U7328" t="str">
        <f t="shared" si="1034"/>
        <v/>
      </c>
    </row>
    <row r="7329" spans="12:21" ht="15" customHeight="1" x14ac:dyDescent="0.15">
      <c r="L7329" s="244" t="str">
        <f t="shared" si="1026"/>
        <v/>
      </c>
      <c r="M7329" s="245" t="str">
        <f t="shared" si="1027"/>
        <v/>
      </c>
      <c r="N7329" s="244" t="str">
        <f t="shared" si="1028"/>
        <v/>
      </c>
      <c r="O7329" s="244" t="str">
        <f t="shared" si="1029"/>
        <v/>
      </c>
      <c r="P7329">
        <f>IF($I7329&lt;&gt;"",$I7329,IF($E7329="SGD",1,IF($E7329="USD",Settings!$B$22,IF($E7329="HKD",Settings!$B$23,1))))</f>
        <v>1</v>
      </c>
      <c r="Q7329">
        <f t="shared" si="1030"/>
        <v>0</v>
      </c>
      <c r="R7329">
        <f t="shared" si="1031"/>
        <v>0</v>
      </c>
      <c r="S7329" t="str">
        <f t="shared" si="1032"/>
        <v/>
      </c>
      <c r="T7329" t="str">
        <f t="shared" si="1033"/>
        <v/>
      </c>
      <c r="U7329" t="str">
        <f t="shared" si="1034"/>
        <v/>
      </c>
    </row>
    <row r="7330" spans="12:21" ht="15" customHeight="1" x14ac:dyDescent="0.15">
      <c r="L7330" s="244" t="str">
        <f t="shared" si="1026"/>
        <v/>
      </c>
      <c r="M7330" s="245" t="str">
        <f t="shared" si="1027"/>
        <v/>
      </c>
      <c r="N7330" s="244" t="str">
        <f t="shared" si="1028"/>
        <v/>
      </c>
      <c r="O7330" s="244" t="str">
        <f t="shared" si="1029"/>
        <v/>
      </c>
      <c r="P7330">
        <f>IF($I7330&lt;&gt;"",$I7330,IF($E7330="SGD",1,IF($E7330="USD",Settings!$B$22,IF($E7330="HKD",Settings!$B$23,1))))</f>
        <v>1</v>
      </c>
      <c r="Q7330">
        <f t="shared" si="1030"/>
        <v>0</v>
      </c>
      <c r="R7330">
        <f t="shared" si="1031"/>
        <v>0</v>
      </c>
      <c r="S7330" t="str">
        <f t="shared" si="1032"/>
        <v/>
      </c>
      <c r="T7330" t="str">
        <f t="shared" si="1033"/>
        <v/>
      </c>
      <c r="U7330" t="str">
        <f t="shared" si="1034"/>
        <v/>
      </c>
    </row>
    <row r="7331" spans="12:21" ht="15" customHeight="1" x14ac:dyDescent="0.15">
      <c r="L7331" s="244" t="str">
        <f t="shared" si="1026"/>
        <v/>
      </c>
      <c r="M7331" s="245" t="str">
        <f t="shared" si="1027"/>
        <v/>
      </c>
      <c r="N7331" s="244" t="str">
        <f t="shared" si="1028"/>
        <v/>
      </c>
      <c r="O7331" s="244" t="str">
        <f t="shared" si="1029"/>
        <v/>
      </c>
      <c r="P7331">
        <f>IF($I7331&lt;&gt;"",$I7331,IF($E7331="SGD",1,IF($E7331="USD",Settings!$B$22,IF($E7331="HKD",Settings!$B$23,1))))</f>
        <v>1</v>
      </c>
      <c r="Q7331">
        <f t="shared" si="1030"/>
        <v>0</v>
      </c>
      <c r="R7331">
        <f t="shared" si="1031"/>
        <v>0</v>
      </c>
      <c r="S7331" t="str">
        <f t="shared" si="1032"/>
        <v/>
      </c>
      <c r="T7331" t="str">
        <f t="shared" si="1033"/>
        <v/>
      </c>
      <c r="U7331" t="str">
        <f t="shared" si="1034"/>
        <v/>
      </c>
    </row>
    <row r="7332" spans="12:21" ht="15" customHeight="1" x14ac:dyDescent="0.15">
      <c r="L7332" s="244" t="str">
        <f t="shared" si="1026"/>
        <v/>
      </c>
      <c r="M7332" s="245" t="str">
        <f t="shared" si="1027"/>
        <v/>
      </c>
      <c r="N7332" s="244" t="str">
        <f t="shared" si="1028"/>
        <v/>
      </c>
      <c r="O7332" s="244" t="str">
        <f t="shared" si="1029"/>
        <v/>
      </c>
      <c r="P7332">
        <f>IF($I7332&lt;&gt;"",$I7332,IF($E7332="SGD",1,IF($E7332="USD",Settings!$B$22,IF($E7332="HKD",Settings!$B$23,1))))</f>
        <v>1</v>
      </c>
      <c r="Q7332">
        <f t="shared" si="1030"/>
        <v>0</v>
      </c>
      <c r="R7332">
        <f t="shared" si="1031"/>
        <v>0</v>
      </c>
      <c r="S7332" t="str">
        <f t="shared" si="1032"/>
        <v/>
      </c>
      <c r="T7332" t="str">
        <f t="shared" si="1033"/>
        <v/>
      </c>
      <c r="U7332" t="str">
        <f t="shared" si="1034"/>
        <v/>
      </c>
    </row>
    <row r="7333" spans="12:21" ht="15" customHeight="1" x14ac:dyDescent="0.15">
      <c r="L7333" s="244" t="str">
        <f t="shared" si="1026"/>
        <v/>
      </c>
      <c r="M7333" s="245" t="str">
        <f t="shared" si="1027"/>
        <v/>
      </c>
      <c r="N7333" s="244" t="str">
        <f t="shared" si="1028"/>
        <v/>
      </c>
      <c r="O7333" s="244" t="str">
        <f t="shared" si="1029"/>
        <v/>
      </c>
      <c r="P7333">
        <f>IF($I7333&lt;&gt;"",$I7333,IF($E7333="SGD",1,IF($E7333="USD",Settings!$B$22,IF($E7333="HKD",Settings!$B$23,1))))</f>
        <v>1</v>
      </c>
      <c r="Q7333">
        <f t="shared" si="1030"/>
        <v>0</v>
      </c>
      <c r="R7333">
        <f t="shared" si="1031"/>
        <v>0</v>
      </c>
      <c r="S7333" t="str">
        <f t="shared" si="1032"/>
        <v/>
      </c>
      <c r="T7333" t="str">
        <f t="shared" si="1033"/>
        <v/>
      </c>
      <c r="U7333" t="str">
        <f t="shared" si="1034"/>
        <v/>
      </c>
    </row>
    <row r="7334" spans="12:21" ht="15" customHeight="1" x14ac:dyDescent="0.15">
      <c r="L7334" s="244" t="str">
        <f t="shared" si="1026"/>
        <v/>
      </c>
      <c r="M7334" s="245" t="str">
        <f t="shared" si="1027"/>
        <v/>
      </c>
      <c r="N7334" s="244" t="str">
        <f t="shared" si="1028"/>
        <v/>
      </c>
      <c r="O7334" s="244" t="str">
        <f t="shared" si="1029"/>
        <v/>
      </c>
      <c r="P7334">
        <f>IF($I7334&lt;&gt;"",$I7334,IF($E7334="SGD",1,IF($E7334="USD",Settings!$B$22,IF($E7334="HKD",Settings!$B$23,1))))</f>
        <v>1</v>
      </c>
      <c r="Q7334">
        <f t="shared" si="1030"/>
        <v>0</v>
      </c>
      <c r="R7334">
        <f t="shared" si="1031"/>
        <v>0</v>
      </c>
      <c r="S7334" t="str">
        <f t="shared" si="1032"/>
        <v/>
      </c>
      <c r="T7334" t="str">
        <f t="shared" si="1033"/>
        <v/>
      </c>
      <c r="U7334" t="str">
        <f t="shared" si="1034"/>
        <v/>
      </c>
    </row>
    <row r="7335" spans="12:21" ht="15" customHeight="1" x14ac:dyDescent="0.15">
      <c r="L7335" s="244" t="str">
        <f t="shared" si="1026"/>
        <v/>
      </c>
      <c r="M7335" s="245" t="str">
        <f t="shared" si="1027"/>
        <v/>
      </c>
      <c r="N7335" s="244" t="str">
        <f t="shared" si="1028"/>
        <v/>
      </c>
      <c r="O7335" s="244" t="str">
        <f t="shared" si="1029"/>
        <v/>
      </c>
      <c r="P7335">
        <f>IF($I7335&lt;&gt;"",$I7335,IF($E7335="SGD",1,IF($E7335="USD",Settings!$B$22,IF($E7335="HKD",Settings!$B$23,1))))</f>
        <v>1</v>
      </c>
      <c r="Q7335">
        <f t="shared" si="1030"/>
        <v>0</v>
      </c>
      <c r="R7335">
        <f t="shared" si="1031"/>
        <v>0</v>
      </c>
      <c r="S7335" t="str">
        <f t="shared" si="1032"/>
        <v/>
      </c>
      <c r="T7335" t="str">
        <f t="shared" si="1033"/>
        <v/>
      </c>
      <c r="U7335" t="str">
        <f t="shared" si="1034"/>
        <v/>
      </c>
    </row>
    <row r="7336" spans="12:21" ht="15" customHeight="1" x14ac:dyDescent="0.15">
      <c r="L7336" s="244" t="str">
        <f t="shared" si="1026"/>
        <v/>
      </c>
      <c r="M7336" s="245" t="str">
        <f t="shared" si="1027"/>
        <v/>
      </c>
      <c r="N7336" s="244" t="str">
        <f t="shared" si="1028"/>
        <v/>
      </c>
      <c r="O7336" s="244" t="str">
        <f t="shared" si="1029"/>
        <v/>
      </c>
      <c r="P7336">
        <f>IF($I7336&lt;&gt;"",$I7336,IF($E7336="SGD",1,IF($E7336="USD",Settings!$B$22,IF($E7336="HKD",Settings!$B$23,1))))</f>
        <v>1</v>
      </c>
      <c r="Q7336">
        <f t="shared" si="1030"/>
        <v>0</v>
      </c>
      <c r="R7336">
        <f t="shared" si="1031"/>
        <v>0</v>
      </c>
      <c r="S7336" t="str">
        <f t="shared" si="1032"/>
        <v/>
      </c>
      <c r="T7336" t="str">
        <f t="shared" si="1033"/>
        <v/>
      </c>
      <c r="U7336" t="str">
        <f t="shared" si="1034"/>
        <v/>
      </c>
    </row>
    <row r="7337" spans="12:21" ht="15" customHeight="1" x14ac:dyDescent="0.15">
      <c r="L7337" s="244" t="str">
        <f t="shared" ref="L7337:L7400" si="1035">IF(OR(B7337="",C7337="",E7337=""),"",B7337&amp;":"&amp;C7337&amp;":"&amp;E7337)</f>
        <v/>
      </c>
      <c r="M7337" s="245" t="str">
        <f t="shared" ref="M7337:M7400" si="1036">IF(A7337="","",A7337*D7337)</f>
        <v/>
      </c>
      <c r="N7337" s="244" t="str">
        <f t="shared" ref="N7337:N7400" si="1037">IF(A7337="","",IF(OR(A7337=1,A7337=0),J7337,0))</f>
        <v/>
      </c>
      <c r="O7337" s="244" t="str">
        <f t="shared" ref="O7337:O7400" si="1038">IF(A7337="","",IF(A7337=-1,J7337,0))</f>
        <v/>
      </c>
      <c r="P7337">
        <f>IF($I7337&lt;&gt;"",$I7337,IF($E7337="SGD",1,IF($E7337="USD",Settings!$B$22,IF($E7337="HKD",Settings!$B$23,1))))</f>
        <v>1</v>
      </c>
      <c r="Q7337">
        <f t="shared" ref="Q7337:Q7400" si="1039">IF($L7337="",0,($O7337-$N7337+IF($A7337=2,$J7337,0))*$P7337)</f>
        <v>0</v>
      </c>
      <c r="R7337">
        <f t="shared" ref="R7337:R7400" si="1040">IF($L7337="",0,IF($A7337=2,$J7337*$P7337,0))</f>
        <v>0</v>
      </c>
      <c r="S7337" t="str">
        <f t="shared" si="1032"/>
        <v/>
      </c>
      <c r="T7337" t="str">
        <f t="shared" si="1033"/>
        <v/>
      </c>
      <c r="U7337" t="str">
        <f t="shared" si="1034"/>
        <v/>
      </c>
    </row>
    <row r="7338" spans="12:21" ht="15" customHeight="1" x14ac:dyDescent="0.15">
      <c r="L7338" s="244" t="str">
        <f t="shared" si="1035"/>
        <v/>
      </c>
      <c r="M7338" s="245" t="str">
        <f t="shared" si="1036"/>
        <v/>
      </c>
      <c r="N7338" s="244" t="str">
        <f t="shared" si="1037"/>
        <v/>
      </c>
      <c r="O7338" s="244" t="str">
        <f t="shared" si="1038"/>
        <v/>
      </c>
      <c r="P7338">
        <f>IF($I7338&lt;&gt;"",$I7338,IF($E7338="SGD",1,IF($E7338="USD",Settings!$B$22,IF($E7338="HKD",Settings!$B$23,1))))</f>
        <v>1</v>
      </c>
      <c r="Q7338">
        <f t="shared" si="1039"/>
        <v>0</v>
      </c>
      <c r="R7338">
        <f t="shared" si="1040"/>
        <v>0</v>
      </c>
      <c r="S7338" t="str">
        <f t="shared" si="1032"/>
        <v/>
      </c>
      <c r="T7338" t="str">
        <f t="shared" si="1033"/>
        <v/>
      </c>
      <c r="U7338" t="str">
        <f t="shared" si="1034"/>
        <v/>
      </c>
    </row>
    <row r="7339" spans="12:21" ht="15" customHeight="1" x14ac:dyDescent="0.15">
      <c r="L7339" s="244" t="str">
        <f t="shared" si="1035"/>
        <v/>
      </c>
      <c r="M7339" s="245" t="str">
        <f t="shared" si="1036"/>
        <v/>
      </c>
      <c r="N7339" s="244" t="str">
        <f t="shared" si="1037"/>
        <v/>
      </c>
      <c r="O7339" s="244" t="str">
        <f t="shared" si="1038"/>
        <v/>
      </c>
      <c r="P7339">
        <f>IF($I7339&lt;&gt;"",$I7339,IF($E7339="SGD",1,IF($E7339="USD",Settings!$B$22,IF($E7339="HKD",Settings!$B$23,1))))</f>
        <v>1</v>
      </c>
      <c r="Q7339">
        <f t="shared" si="1039"/>
        <v>0</v>
      </c>
      <c r="R7339">
        <f t="shared" si="1040"/>
        <v>0</v>
      </c>
      <c r="S7339" t="str">
        <f t="shared" si="1032"/>
        <v/>
      </c>
      <c r="T7339" t="str">
        <f t="shared" si="1033"/>
        <v/>
      </c>
      <c r="U7339" t="str">
        <f t="shared" si="1034"/>
        <v/>
      </c>
    </row>
    <row r="7340" spans="12:21" ht="15" customHeight="1" x14ac:dyDescent="0.15">
      <c r="L7340" s="244" t="str">
        <f t="shared" si="1035"/>
        <v/>
      </c>
      <c r="M7340" s="245" t="str">
        <f t="shared" si="1036"/>
        <v/>
      </c>
      <c r="N7340" s="244" t="str">
        <f t="shared" si="1037"/>
        <v/>
      </c>
      <c r="O7340" s="244" t="str">
        <f t="shared" si="1038"/>
        <v/>
      </c>
      <c r="P7340">
        <f>IF($I7340&lt;&gt;"",$I7340,IF($E7340="SGD",1,IF($E7340="USD",Settings!$B$22,IF($E7340="HKD",Settings!$B$23,1))))</f>
        <v>1</v>
      </c>
      <c r="Q7340">
        <f t="shared" si="1039"/>
        <v>0</v>
      </c>
      <c r="R7340">
        <f t="shared" si="1040"/>
        <v>0</v>
      </c>
      <c r="S7340" t="str">
        <f t="shared" si="1032"/>
        <v/>
      </c>
      <c r="T7340" t="str">
        <f t="shared" si="1033"/>
        <v/>
      </c>
      <c r="U7340" t="str">
        <f t="shared" si="1034"/>
        <v/>
      </c>
    </row>
    <row r="7341" spans="12:21" ht="15" customHeight="1" x14ac:dyDescent="0.15">
      <c r="L7341" s="244" t="str">
        <f t="shared" si="1035"/>
        <v/>
      </c>
      <c r="M7341" s="245" t="str">
        <f t="shared" si="1036"/>
        <v/>
      </c>
      <c r="N7341" s="244" t="str">
        <f t="shared" si="1037"/>
        <v/>
      </c>
      <c r="O7341" s="244" t="str">
        <f t="shared" si="1038"/>
        <v/>
      </c>
      <c r="P7341">
        <f>IF($I7341&lt;&gt;"",$I7341,IF($E7341="SGD",1,IF($E7341="USD",Settings!$B$22,IF($E7341="HKD",Settings!$B$23,1))))</f>
        <v>1</v>
      </c>
      <c r="Q7341">
        <f t="shared" si="1039"/>
        <v>0</v>
      </c>
      <c r="R7341">
        <f t="shared" si="1040"/>
        <v>0</v>
      </c>
      <c r="S7341" t="str">
        <f t="shared" si="1032"/>
        <v/>
      </c>
      <c r="T7341" t="str">
        <f t="shared" si="1033"/>
        <v/>
      </c>
      <c r="U7341" t="str">
        <f t="shared" si="1034"/>
        <v/>
      </c>
    </row>
    <row r="7342" spans="12:21" ht="15" customHeight="1" x14ac:dyDescent="0.15">
      <c r="L7342" s="244" t="str">
        <f t="shared" si="1035"/>
        <v/>
      </c>
      <c r="M7342" s="245" t="str">
        <f t="shared" si="1036"/>
        <v/>
      </c>
      <c r="N7342" s="244" t="str">
        <f t="shared" si="1037"/>
        <v/>
      </c>
      <c r="O7342" s="244" t="str">
        <f t="shared" si="1038"/>
        <v/>
      </c>
      <c r="P7342">
        <f>IF($I7342&lt;&gt;"",$I7342,IF($E7342="SGD",1,IF($E7342="USD",Settings!$B$22,IF($E7342="HKD",Settings!$B$23,1))))</f>
        <v>1</v>
      </c>
      <c r="Q7342">
        <f t="shared" si="1039"/>
        <v>0</v>
      </c>
      <c r="R7342">
        <f t="shared" si="1040"/>
        <v>0</v>
      </c>
      <c r="S7342" t="str">
        <f t="shared" si="1032"/>
        <v/>
      </c>
      <c r="T7342" t="str">
        <f t="shared" si="1033"/>
        <v/>
      </c>
      <c r="U7342" t="str">
        <f t="shared" si="1034"/>
        <v/>
      </c>
    </row>
    <row r="7343" spans="12:21" ht="15" customHeight="1" x14ac:dyDescent="0.15">
      <c r="L7343" s="244" t="str">
        <f t="shared" si="1035"/>
        <v/>
      </c>
      <c r="M7343" s="245" t="str">
        <f t="shared" si="1036"/>
        <v/>
      </c>
      <c r="N7343" s="244" t="str">
        <f t="shared" si="1037"/>
        <v/>
      </c>
      <c r="O7343" s="244" t="str">
        <f t="shared" si="1038"/>
        <v/>
      </c>
      <c r="P7343">
        <f>IF($I7343&lt;&gt;"",$I7343,IF($E7343="SGD",1,IF($E7343="USD",Settings!$B$22,IF($E7343="HKD",Settings!$B$23,1))))</f>
        <v>1</v>
      </c>
      <c r="Q7343">
        <f t="shared" si="1039"/>
        <v>0</v>
      </c>
      <c r="R7343">
        <f t="shared" si="1040"/>
        <v>0</v>
      </c>
      <c r="S7343" t="str">
        <f t="shared" si="1032"/>
        <v/>
      </c>
      <c r="T7343" t="str">
        <f t="shared" si="1033"/>
        <v/>
      </c>
      <c r="U7343" t="str">
        <f t="shared" si="1034"/>
        <v/>
      </c>
    </row>
    <row r="7344" spans="12:21" ht="15" customHeight="1" x14ac:dyDescent="0.15">
      <c r="L7344" s="244" t="str">
        <f t="shared" si="1035"/>
        <v/>
      </c>
      <c r="M7344" s="245" t="str">
        <f t="shared" si="1036"/>
        <v/>
      </c>
      <c r="N7344" s="244" t="str">
        <f t="shared" si="1037"/>
        <v/>
      </c>
      <c r="O7344" s="244" t="str">
        <f t="shared" si="1038"/>
        <v/>
      </c>
      <c r="P7344">
        <f>IF($I7344&lt;&gt;"",$I7344,IF($E7344="SGD",1,IF($E7344="USD",Settings!$B$22,IF($E7344="HKD",Settings!$B$23,1))))</f>
        <v>1</v>
      </c>
      <c r="Q7344">
        <f t="shared" si="1039"/>
        <v>0</v>
      </c>
      <c r="R7344">
        <f t="shared" si="1040"/>
        <v>0</v>
      </c>
      <c r="S7344" t="str">
        <f t="shared" si="1032"/>
        <v/>
      </c>
      <c r="T7344" t="str">
        <f t="shared" si="1033"/>
        <v/>
      </c>
      <c r="U7344" t="str">
        <f t="shared" si="1034"/>
        <v/>
      </c>
    </row>
    <row r="7345" spans="12:21" ht="15" customHeight="1" x14ac:dyDescent="0.15">
      <c r="L7345" s="244" t="str">
        <f t="shared" si="1035"/>
        <v/>
      </c>
      <c r="M7345" s="245" t="str">
        <f t="shared" si="1036"/>
        <v/>
      </c>
      <c r="N7345" s="244" t="str">
        <f t="shared" si="1037"/>
        <v/>
      </c>
      <c r="O7345" s="244" t="str">
        <f t="shared" si="1038"/>
        <v/>
      </c>
      <c r="P7345">
        <f>IF($I7345&lt;&gt;"",$I7345,IF($E7345="SGD",1,IF($E7345="USD",Settings!$B$22,IF($E7345="HKD",Settings!$B$23,1))))</f>
        <v>1</v>
      </c>
      <c r="Q7345">
        <f t="shared" si="1039"/>
        <v>0</v>
      </c>
      <c r="R7345">
        <f t="shared" si="1040"/>
        <v>0</v>
      </c>
      <c r="S7345" t="str">
        <f t="shared" si="1032"/>
        <v/>
      </c>
      <c r="T7345" t="str">
        <f t="shared" si="1033"/>
        <v/>
      </c>
      <c r="U7345" t="str">
        <f t="shared" si="1034"/>
        <v/>
      </c>
    </row>
    <row r="7346" spans="12:21" ht="15" customHeight="1" x14ac:dyDescent="0.15">
      <c r="L7346" s="244" t="str">
        <f t="shared" si="1035"/>
        <v/>
      </c>
      <c r="M7346" s="245" t="str">
        <f t="shared" si="1036"/>
        <v/>
      </c>
      <c r="N7346" s="244" t="str">
        <f t="shared" si="1037"/>
        <v/>
      </c>
      <c r="O7346" s="244" t="str">
        <f t="shared" si="1038"/>
        <v/>
      </c>
      <c r="P7346">
        <f>IF($I7346&lt;&gt;"",$I7346,IF($E7346="SGD",1,IF($E7346="USD",Settings!$B$22,IF($E7346="HKD",Settings!$B$23,1))))</f>
        <v>1</v>
      </c>
      <c r="Q7346">
        <f t="shared" si="1039"/>
        <v>0</v>
      </c>
      <c r="R7346">
        <f t="shared" si="1040"/>
        <v>0</v>
      </c>
      <c r="S7346" t="str">
        <f t="shared" si="1032"/>
        <v/>
      </c>
      <c r="T7346" t="str">
        <f t="shared" si="1033"/>
        <v/>
      </c>
      <c r="U7346" t="str">
        <f t="shared" si="1034"/>
        <v/>
      </c>
    </row>
    <row r="7347" spans="12:21" ht="15" customHeight="1" x14ac:dyDescent="0.15">
      <c r="L7347" s="244" t="str">
        <f t="shared" si="1035"/>
        <v/>
      </c>
      <c r="M7347" s="245" t="str">
        <f t="shared" si="1036"/>
        <v/>
      </c>
      <c r="N7347" s="244" t="str">
        <f t="shared" si="1037"/>
        <v/>
      </c>
      <c r="O7347" s="244" t="str">
        <f t="shared" si="1038"/>
        <v/>
      </c>
      <c r="P7347">
        <f>IF($I7347&lt;&gt;"",$I7347,IF($E7347="SGD",1,IF($E7347="USD",Settings!$B$22,IF($E7347="HKD",Settings!$B$23,1))))</f>
        <v>1</v>
      </c>
      <c r="Q7347">
        <f t="shared" si="1039"/>
        <v>0</v>
      </c>
      <c r="R7347">
        <f t="shared" si="1040"/>
        <v>0</v>
      </c>
      <c r="S7347" t="str">
        <f t="shared" si="1032"/>
        <v/>
      </c>
      <c r="T7347" t="str">
        <f t="shared" si="1033"/>
        <v/>
      </c>
      <c r="U7347" t="str">
        <f t="shared" si="1034"/>
        <v/>
      </c>
    </row>
    <row r="7348" spans="12:21" ht="15" customHeight="1" x14ac:dyDescent="0.15">
      <c r="L7348" s="244" t="str">
        <f t="shared" si="1035"/>
        <v/>
      </c>
      <c r="M7348" s="245" t="str">
        <f t="shared" si="1036"/>
        <v/>
      </c>
      <c r="N7348" s="244" t="str">
        <f t="shared" si="1037"/>
        <v/>
      </c>
      <c r="O7348" s="244" t="str">
        <f t="shared" si="1038"/>
        <v/>
      </c>
      <c r="P7348">
        <f>IF($I7348&lt;&gt;"",$I7348,IF($E7348="SGD",1,IF($E7348="USD",Settings!$B$22,IF($E7348="HKD",Settings!$B$23,1))))</f>
        <v>1</v>
      </c>
      <c r="Q7348">
        <f t="shared" si="1039"/>
        <v>0</v>
      </c>
      <c r="R7348">
        <f t="shared" si="1040"/>
        <v>0</v>
      </c>
      <c r="S7348" t="str">
        <f t="shared" si="1032"/>
        <v/>
      </c>
      <c r="T7348" t="str">
        <f t="shared" si="1033"/>
        <v/>
      </c>
      <c r="U7348" t="str">
        <f t="shared" si="1034"/>
        <v/>
      </c>
    </row>
    <row r="7349" spans="12:21" ht="15" customHeight="1" x14ac:dyDescent="0.15">
      <c r="L7349" s="244" t="str">
        <f t="shared" si="1035"/>
        <v/>
      </c>
      <c r="M7349" s="245" t="str">
        <f t="shared" si="1036"/>
        <v/>
      </c>
      <c r="N7349" s="244" t="str">
        <f t="shared" si="1037"/>
        <v/>
      </c>
      <c r="O7349" s="244" t="str">
        <f t="shared" si="1038"/>
        <v/>
      </c>
      <c r="P7349">
        <f>IF($I7349&lt;&gt;"",$I7349,IF($E7349="SGD",1,IF($E7349="USD",Settings!$B$22,IF($E7349="HKD",Settings!$B$23,1))))</f>
        <v>1</v>
      </c>
      <c r="Q7349">
        <f t="shared" si="1039"/>
        <v>0</v>
      </c>
      <c r="R7349">
        <f t="shared" si="1040"/>
        <v>0</v>
      </c>
      <c r="S7349" t="str">
        <f t="shared" si="1032"/>
        <v/>
      </c>
      <c r="T7349" t="str">
        <f t="shared" si="1033"/>
        <v/>
      </c>
      <c r="U7349" t="str">
        <f t="shared" si="1034"/>
        <v/>
      </c>
    </row>
    <row r="7350" spans="12:21" ht="15" customHeight="1" x14ac:dyDescent="0.15">
      <c r="L7350" s="244" t="str">
        <f t="shared" si="1035"/>
        <v/>
      </c>
      <c r="M7350" s="245" t="str">
        <f t="shared" si="1036"/>
        <v/>
      </c>
      <c r="N7350" s="244" t="str">
        <f t="shared" si="1037"/>
        <v/>
      </c>
      <c r="O7350" s="244" t="str">
        <f t="shared" si="1038"/>
        <v/>
      </c>
      <c r="P7350">
        <f>IF($I7350&lt;&gt;"",$I7350,IF($E7350="SGD",1,IF($E7350="USD",Settings!$B$22,IF($E7350="HKD",Settings!$B$23,1))))</f>
        <v>1</v>
      </c>
      <c r="Q7350">
        <f t="shared" si="1039"/>
        <v>0</v>
      </c>
      <c r="R7350">
        <f t="shared" si="1040"/>
        <v>0</v>
      </c>
      <c r="S7350" t="str">
        <f t="shared" si="1032"/>
        <v/>
      </c>
      <c r="T7350" t="str">
        <f t="shared" si="1033"/>
        <v/>
      </c>
      <c r="U7350" t="str">
        <f t="shared" si="1034"/>
        <v/>
      </c>
    </row>
    <row r="7351" spans="12:21" ht="15" customHeight="1" x14ac:dyDescent="0.15">
      <c r="L7351" s="244" t="str">
        <f t="shared" si="1035"/>
        <v/>
      </c>
      <c r="M7351" s="245" t="str">
        <f t="shared" si="1036"/>
        <v/>
      </c>
      <c r="N7351" s="244" t="str">
        <f t="shared" si="1037"/>
        <v/>
      </c>
      <c r="O7351" s="244" t="str">
        <f t="shared" si="1038"/>
        <v/>
      </c>
      <c r="P7351">
        <f>IF($I7351&lt;&gt;"",$I7351,IF($E7351="SGD",1,IF($E7351="USD",Settings!$B$22,IF($E7351="HKD",Settings!$B$23,1))))</f>
        <v>1</v>
      </c>
      <c r="Q7351">
        <f t="shared" si="1039"/>
        <v>0</v>
      </c>
      <c r="R7351">
        <f t="shared" si="1040"/>
        <v>0</v>
      </c>
      <c r="S7351" t="str">
        <f t="shared" si="1032"/>
        <v/>
      </c>
      <c r="T7351" t="str">
        <f t="shared" si="1033"/>
        <v/>
      </c>
      <c r="U7351" t="str">
        <f t="shared" si="1034"/>
        <v/>
      </c>
    </row>
    <row r="7352" spans="12:21" ht="15" customHeight="1" x14ac:dyDescent="0.15">
      <c r="L7352" s="244" t="str">
        <f t="shared" si="1035"/>
        <v/>
      </c>
      <c r="M7352" s="245" t="str">
        <f t="shared" si="1036"/>
        <v/>
      </c>
      <c r="N7352" s="244" t="str">
        <f t="shared" si="1037"/>
        <v/>
      </c>
      <c r="O7352" s="244" t="str">
        <f t="shared" si="1038"/>
        <v/>
      </c>
      <c r="P7352">
        <f>IF($I7352&lt;&gt;"",$I7352,IF($E7352="SGD",1,IF($E7352="USD",Settings!$B$22,IF($E7352="HKD",Settings!$B$23,1))))</f>
        <v>1</v>
      </c>
      <c r="Q7352">
        <f t="shared" si="1039"/>
        <v>0</v>
      </c>
      <c r="R7352">
        <f t="shared" si="1040"/>
        <v>0</v>
      </c>
      <c r="S7352" t="str">
        <f t="shared" si="1032"/>
        <v/>
      </c>
      <c r="T7352" t="str">
        <f t="shared" si="1033"/>
        <v/>
      </c>
      <c r="U7352" t="str">
        <f t="shared" si="1034"/>
        <v/>
      </c>
    </row>
    <row r="7353" spans="12:21" ht="15" customHeight="1" x14ac:dyDescent="0.15">
      <c r="L7353" s="244" t="str">
        <f t="shared" si="1035"/>
        <v/>
      </c>
      <c r="M7353" s="245" t="str">
        <f t="shared" si="1036"/>
        <v/>
      </c>
      <c r="N7353" s="244" t="str">
        <f t="shared" si="1037"/>
        <v/>
      </c>
      <c r="O7353" s="244" t="str">
        <f t="shared" si="1038"/>
        <v/>
      </c>
      <c r="P7353">
        <f>IF($I7353&lt;&gt;"",$I7353,IF($E7353="SGD",1,IF($E7353="USD",Settings!$B$22,IF($E7353="HKD",Settings!$B$23,1))))</f>
        <v>1</v>
      </c>
      <c r="Q7353">
        <f t="shared" si="1039"/>
        <v>0</v>
      </c>
      <c r="R7353">
        <f t="shared" si="1040"/>
        <v>0</v>
      </c>
      <c r="S7353" t="str">
        <f t="shared" si="1032"/>
        <v/>
      </c>
      <c r="T7353" t="str">
        <f t="shared" si="1033"/>
        <v/>
      </c>
      <c r="U7353" t="str">
        <f t="shared" si="1034"/>
        <v/>
      </c>
    </row>
    <row r="7354" spans="12:21" ht="15" customHeight="1" x14ac:dyDescent="0.15">
      <c r="L7354" s="244" t="str">
        <f t="shared" si="1035"/>
        <v/>
      </c>
      <c r="M7354" s="245" t="str">
        <f t="shared" si="1036"/>
        <v/>
      </c>
      <c r="N7354" s="244" t="str">
        <f t="shared" si="1037"/>
        <v/>
      </c>
      <c r="O7354" s="244" t="str">
        <f t="shared" si="1038"/>
        <v/>
      </c>
      <c r="P7354">
        <f>IF($I7354&lt;&gt;"",$I7354,IF($E7354="SGD",1,IF($E7354="USD",Settings!$B$22,IF($E7354="HKD",Settings!$B$23,1))))</f>
        <v>1</v>
      </c>
      <c r="Q7354">
        <f t="shared" si="1039"/>
        <v>0</v>
      </c>
      <c r="R7354">
        <f t="shared" si="1040"/>
        <v>0</v>
      </c>
      <c r="S7354" t="str">
        <f t="shared" si="1032"/>
        <v/>
      </c>
      <c r="T7354" t="str">
        <f t="shared" si="1033"/>
        <v/>
      </c>
      <c r="U7354" t="str">
        <f t="shared" si="1034"/>
        <v/>
      </c>
    </row>
    <row r="7355" spans="12:21" ht="15" customHeight="1" x14ac:dyDescent="0.15">
      <c r="L7355" s="244" t="str">
        <f t="shared" si="1035"/>
        <v/>
      </c>
      <c r="M7355" s="245" t="str">
        <f t="shared" si="1036"/>
        <v/>
      </c>
      <c r="N7355" s="244" t="str">
        <f t="shared" si="1037"/>
        <v/>
      </c>
      <c r="O7355" s="244" t="str">
        <f t="shared" si="1038"/>
        <v/>
      </c>
      <c r="P7355">
        <f>IF($I7355&lt;&gt;"",$I7355,IF($E7355="SGD",1,IF($E7355="USD",Settings!$B$22,IF($E7355="HKD",Settings!$B$23,1))))</f>
        <v>1</v>
      </c>
      <c r="Q7355">
        <f t="shared" si="1039"/>
        <v>0</v>
      </c>
      <c r="R7355">
        <f t="shared" si="1040"/>
        <v>0</v>
      </c>
      <c r="S7355" t="str">
        <f t="shared" si="1032"/>
        <v/>
      </c>
      <c r="T7355" t="str">
        <f t="shared" si="1033"/>
        <v/>
      </c>
      <c r="U7355" t="str">
        <f t="shared" si="1034"/>
        <v/>
      </c>
    </row>
    <row r="7356" spans="12:21" ht="15" customHeight="1" x14ac:dyDescent="0.15">
      <c r="L7356" s="244" t="str">
        <f t="shared" si="1035"/>
        <v/>
      </c>
      <c r="M7356" s="245" t="str">
        <f t="shared" si="1036"/>
        <v/>
      </c>
      <c r="N7356" s="244" t="str">
        <f t="shared" si="1037"/>
        <v/>
      </c>
      <c r="O7356" s="244" t="str">
        <f t="shared" si="1038"/>
        <v/>
      </c>
      <c r="P7356">
        <f>IF($I7356&lt;&gt;"",$I7356,IF($E7356="SGD",1,IF($E7356="USD",Settings!$B$22,IF($E7356="HKD",Settings!$B$23,1))))</f>
        <v>1</v>
      </c>
      <c r="Q7356">
        <f t="shared" si="1039"/>
        <v>0</v>
      </c>
      <c r="R7356">
        <f t="shared" si="1040"/>
        <v>0</v>
      </c>
      <c r="S7356" t="str">
        <f t="shared" si="1032"/>
        <v/>
      </c>
      <c r="T7356" t="str">
        <f t="shared" si="1033"/>
        <v/>
      </c>
      <c r="U7356" t="str">
        <f t="shared" si="1034"/>
        <v/>
      </c>
    </row>
    <row r="7357" spans="12:21" ht="15" customHeight="1" x14ac:dyDescent="0.15">
      <c r="L7357" s="244" t="str">
        <f t="shared" si="1035"/>
        <v/>
      </c>
      <c r="M7357" s="245" t="str">
        <f t="shared" si="1036"/>
        <v/>
      </c>
      <c r="N7357" s="244" t="str">
        <f t="shared" si="1037"/>
        <v/>
      </c>
      <c r="O7357" s="244" t="str">
        <f t="shared" si="1038"/>
        <v/>
      </c>
      <c r="P7357">
        <f>IF($I7357&lt;&gt;"",$I7357,IF($E7357="SGD",1,IF($E7357="USD",Settings!$B$22,IF($E7357="HKD",Settings!$B$23,1))))</f>
        <v>1</v>
      </c>
      <c r="Q7357">
        <f t="shared" si="1039"/>
        <v>0</v>
      </c>
      <c r="R7357">
        <f t="shared" si="1040"/>
        <v>0</v>
      </c>
      <c r="S7357" t="str">
        <f t="shared" si="1032"/>
        <v/>
      </c>
      <c r="T7357" t="str">
        <f t="shared" si="1033"/>
        <v/>
      </c>
      <c r="U7357" t="str">
        <f t="shared" si="1034"/>
        <v/>
      </c>
    </row>
    <row r="7358" spans="12:21" ht="15" customHeight="1" x14ac:dyDescent="0.15">
      <c r="L7358" s="244" t="str">
        <f t="shared" si="1035"/>
        <v/>
      </c>
      <c r="M7358" s="245" t="str">
        <f t="shared" si="1036"/>
        <v/>
      </c>
      <c r="N7358" s="244" t="str">
        <f t="shared" si="1037"/>
        <v/>
      </c>
      <c r="O7358" s="244" t="str">
        <f t="shared" si="1038"/>
        <v/>
      </c>
      <c r="P7358">
        <f>IF($I7358&lt;&gt;"",$I7358,IF($E7358="SGD",1,IF($E7358="USD",Settings!$B$22,IF($E7358="HKD",Settings!$B$23,1))))</f>
        <v>1</v>
      </c>
      <c r="Q7358">
        <f t="shared" si="1039"/>
        <v>0</v>
      </c>
      <c r="R7358">
        <f t="shared" si="1040"/>
        <v>0</v>
      </c>
      <c r="S7358" t="str">
        <f t="shared" si="1032"/>
        <v/>
      </c>
      <c r="T7358" t="str">
        <f t="shared" si="1033"/>
        <v/>
      </c>
      <c r="U7358" t="str">
        <f t="shared" si="1034"/>
        <v/>
      </c>
    </row>
    <row r="7359" spans="12:21" ht="15" customHeight="1" x14ac:dyDescent="0.15">
      <c r="L7359" s="244" t="str">
        <f t="shared" si="1035"/>
        <v/>
      </c>
      <c r="M7359" s="245" t="str">
        <f t="shared" si="1036"/>
        <v/>
      </c>
      <c r="N7359" s="244" t="str">
        <f t="shared" si="1037"/>
        <v/>
      </c>
      <c r="O7359" s="244" t="str">
        <f t="shared" si="1038"/>
        <v/>
      </c>
      <c r="P7359">
        <f>IF($I7359&lt;&gt;"",$I7359,IF($E7359="SGD",1,IF($E7359="USD",Settings!$B$22,IF($E7359="HKD",Settings!$B$23,1))))</f>
        <v>1</v>
      </c>
      <c r="Q7359">
        <f t="shared" si="1039"/>
        <v>0</v>
      </c>
      <c r="R7359">
        <f t="shared" si="1040"/>
        <v>0</v>
      </c>
      <c r="S7359" t="str">
        <f t="shared" si="1032"/>
        <v/>
      </c>
      <c r="T7359" t="str">
        <f t="shared" si="1033"/>
        <v/>
      </c>
      <c r="U7359" t="str">
        <f t="shared" si="1034"/>
        <v/>
      </c>
    </row>
    <row r="7360" spans="12:21" ht="15" customHeight="1" x14ac:dyDescent="0.15">
      <c r="L7360" s="244" t="str">
        <f t="shared" si="1035"/>
        <v/>
      </c>
      <c r="M7360" s="245" t="str">
        <f t="shared" si="1036"/>
        <v/>
      </c>
      <c r="N7360" s="244" t="str">
        <f t="shared" si="1037"/>
        <v/>
      </c>
      <c r="O7360" s="244" t="str">
        <f t="shared" si="1038"/>
        <v/>
      </c>
      <c r="P7360">
        <f>IF($I7360&lt;&gt;"",$I7360,IF($E7360="SGD",1,IF($E7360="USD",Settings!$B$22,IF($E7360="HKD",Settings!$B$23,1))))</f>
        <v>1</v>
      </c>
      <c r="Q7360">
        <f t="shared" si="1039"/>
        <v>0</v>
      </c>
      <c r="R7360">
        <f t="shared" si="1040"/>
        <v>0</v>
      </c>
      <c r="S7360" t="str">
        <f t="shared" si="1032"/>
        <v/>
      </c>
      <c r="T7360" t="str">
        <f t="shared" si="1033"/>
        <v/>
      </c>
      <c r="U7360" t="str">
        <f t="shared" si="1034"/>
        <v/>
      </c>
    </row>
    <row r="7361" spans="12:21" ht="15" customHeight="1" x14ac:dyDescent="0.15">
      <c r="L7361" s="244" t="str">
        <f t="shared" si="1035"/>
        <v/>
      </c>
      <c r="M7361" s="245" t="str">
        <f t="shared" si="1036"/>
        <v/>
      </c>
      <c r="N7361" s="244" t="str">
        <f t="shared" si="1037"/>
        <v/>
      </c>
      <c r="O7361" s="244" t="str">
        <f t="shared" si="1038"/>
        <v/>
      </c>
      <c r="P7361">
        <f>IF($I7361&lt;&gt;"",$I7361,IF($E7361="SGD",1,IF($E7361="USD",Settings!$B$22,IF($E7361="HKD",Settings!$B$23,1))))</f>
        <v>1</v>
      </c>
      <c r="Q7361">
        <f t="shared" si="1039"/>
        <v>0</v>
      </c>
      <c r="R7361">
        <f t="shared" si="1040"/>
        <v>0</v>
      </c>
      <c r="S7361" t="str">
        <f t="shared" si="1032"/>
        <v/>
      </c>
      <c r="T7361" t="str">
        <f t="shared" si="1033"/>
        <v/>
      </c>
      <c r="U7361" t="str">
        <f t="shared" si="1034"/>
        <v/>
      </c>
    </row>
    <row r="7362" spans="12:21" ht="15" customHeight="1" x14ac:dyDescent="0.15">
      <c r="L7362" s="244" t="str">
        <f t="shared" si="1035"/>
        <v/>
      </c>
      <c r="M7362" s="245" t="str">
        <f t="shared" si="1036"/>
        <v/>
      </c>
      <c r="N7362" s="244" t="str">
        <f t="shared" si="1037"/>
        <v/>
      </c>
      <c r="O7362" s="244" t="str">
        <f t="shared" si="1038"/>
        <v/>
      </c>
      <c r="P7362">
        <f>IF($I7362&lt;&gt;"",$I7362,IF($E7362="SGD",1,IF($E7362="USD",Settings!$B$22,IF($E7362="HKD",Settings!$B$23,1))))</f>
        <v>1</v>
      </c>
      <c r="Q7362">
        <f t="shared" si="1039"/>
        <v>0</v>
      </c>
      <c r="R7362">
        <f t="shared" si="1040"/>
        <v>0</v>
      </c>
      <c r="S7362" t="str">
        <f t="shared" ref="S7362:S7425" si="1041">IF(L7362="","",SUMIFS($M:$M,$L:$L,L7362,$T:$T,"&lt;="&amp;T7362))</f>
        <v/>
      </c>
      <c r="T7362" t="str">
        <f t="shared" ref="T7362:T7425" si="1042">IF(L7362="","",INT(G7362)*100000+ROW())</f>
        <v/>
      </c>
      <c r="U7362" t="str">
        <f t="shared" ref="U7362:U7425" si="1043">IF(L7362="","",IF(AND(COUNTIFS($L:$L,L7362,$S:$S,"&gt;-0.000001",$S:$S,"&lt;0.000001",$T:$T,"&gt;"&amp;T7362)=0,ABS(S7362)&gt;0.000001),1,0))</f>
        <v/>
      </c>
    </row>
    <row r="7363" spans="12:21" ht="15" customHeight="1" x14ac:dyDescent="0.15">
      <c r="L7363" s="244" t="str">
        <f t="shared" si="1035"/>
        <v/>
      </c>
      <c r="M7363" s="245" t="str">
        <f t="shared" si="1036"/>
        <v/>
      </c>
      <c r="N7363" s="244" t="str">
        <f t="shared" si="1037"/>
        <v/>
      </c>
      <c r="O7363" s="244" t="str">
        <f t="shared" si="1038"/>
        <v/>
      </c>
      <c r="P7363">
        <f>IF($I7363&lt;&gt;"",$I7363,IF($E7363="SGD",1,IF($E7363="USD",Settings!$B$22,IF($E7363="HKD",Settings!$B$23,1))))</f>
        <v>1</v>
      </c>
      <c r="Q7363">
        <f t="shared" si="1039"/>
        <v>0</v>
      </c>
      <c r="R7363">
        <f t="shared" si="1040"/>
        <v>0</v>
      </c>
      <c r="S7363" t="str">
        <f t="shared" si="1041"/>
        <v/>
      </c>
      <c r="T7363" t="str">
        <f t="shared" si="1042"/>
        <v/>
      </c>
      <c r="U7363" t="str">
        <f t="shared" si="1043"/>
        <v/>
      </c>
    </row>
    <row r="7364" spans="12:21" ht="15" customHeight="1" x14ac:dyDescent="0.15">
      <c r="L7364" s="244" t="str">
        <f t="shared" si="1035"/>
        <v/>
      </c>
      <c r="M7364" s="245" t="str">
        <f t="shared" si="1036"/>
        <v/>
      </c>
      <c r="N7364" s="244" t="str">
        <f t="shared" si="1037"/>
        <v/>
      </c>
      <c r="O7364" s="244" t="str">
        <f t="shared" si="1038"/>
        <v/>
      </c>
      <c r="P7364">
        <f>IF($I7364&lt;&gt;"",$I7364,IF($E7364="SGD",1,IF($E7364="USD",Settings!$B$22,IF($E7364="HKD",Settings!$B$23,1))))</f>
        <v>1</v>
      </c>
      <c r="Q7364">
        <f t="shared" si="1039"/>
        <v>0</v>
      </c>
      <c r="R7364">
        <f t="shared" si="1040"/>
        <v>0</v>
      </c>
      <c r="S7364" t="str">
        <f t="shared" si="1041"/>
        <v/>
      </c>
      <c r="T7364" t="str">
        <f t="shared" si="1042"/>
        <v/>
      </c>
      <c r="U7364" t="str">
        <f t="shared" si="1043"/>
        <v/>
      </c>
    </row>
    <row r="7365" spans="12:21" ht="15" customHeight="1" x14ac:dyDescent="0.15">
      <c r="L7365" s="244" t="str">
        <f t="shared" si="1035"/>
        <v/>
      </c>
      <c r="M7365" s="245" t="str">
        <f t="shared" si="1036"/>
        <v/>
      </c>
      <c r="N7365" s="244" t="str">
        <f t="shared" si="1037"/>
        <v/>
      </c>
      <c r="O7365" s="244" t="str">
        <f t="shared" si="1038"/>
        <v/>
      </c>
      <c r="P7365">
        <f>IF($I7365&lt;&gt;"",$I7365,IF($E7365="SGD",1,IF($E7365="USD",Settings!$B$22,IF($E7365="HKD",Settings!$B$23,1))))</f>
        <v>1</v>
      </c>
      <c r="Q7365">
        <f t="shared" si="1039"/>
        <v>0</v>
      </c>
      <c r="R7365">
        <f t="shared" si="1040"/>
        <v>0</v>
      </c>
      <c r="S7365" t="str">
        <f t="shared" si="1041"/>
        <v/>
      </c>
      <c r="T7365" t="str">
        <f t="shared" si="1042"/>
        <v/>
      </c>
      <c r="U7365" t="str">
        <f t="shared" si="1043"/>
        <v/>
      </c>
    </row>
    <row r="7366" spans="12:21" ht="15" customHeight="1" x14ac:dyDescent="0.15">
      <c r="L7366" s="244" t="str">
        <f t="shared" si="1035"/>
        <v/>
      </c>
      <c r="M7366" s="245" t="str">
        <f t="shared" si="1036"/>
        <v/>
      </c>
      <c r="N7366" s="244" t="str">
        <f t="shared" si="1037"/>
        <v/>
      </c>
      <c r="O7366" s="244" t="str">
        <f t="shared" si="1038"/>
        <v/>
      </c>
      <c r="P7366">
        <f>IF($I7366&lt;&gt;"",$I7366,IF($E7366="SGD",1,IF($E7366="USD",Settings!$B$22,IF($E7366="HKD",Settings!$B$23,1))))</f>
        <v>1</v>
      </c>
      <c r="Q7366">
        <f t="shared" si="1039"/>
        <v>0</v>
      </c>
      <c r="R7366">
        <f t="shared" si="1040"/>
        <v>0</v>
      </c>
      <c r="S7366" t="str">
        <f t="shared" si="1041"/>
        <v/>
      </c>
      <c r="T7366" t="str">
        <f t="shared" si="1042"/>
        <v/>
      </c>
      <c r="U7366" t="str">
        <f t="shared" si="1043"/>
        <v/>
      </c>
    </row>
    <row r="7367" spans="12:21" ht="15" customHeight="1" x14ac:dyDescent="0.15">
      <c r="L7367" s="244" t="str">
        <f t="shared" si="1035"/>
        <v/>
      </c>
      <c r="M7367" s="245" t="str">
        <f t="shared" si="1036"/>
        <v/>
      </c>
      <c r="N7367" s="244" t="str">
        <f t="shared" si="1037"/>
        <v/>
      </c>
      <c r="O7367" s="244" t="str">
        <f t="shared" si="1038"/>
        <v/>
      </c>
      <c r="P7367">
        <f>IF($I7367&lt;&gt;"",$I7367,IF($E7367="SGD",1,IF($E7367="USD",Settings!$B$22,IF($E7367="HKD",Settings!$B$23,1))))</f>
        <v>1</v>
      </c>
      <c r="Q7367">
        <f t="shared" si="1039"/>
        <v>0</v>
      </c>
      <c r="R7367">
        <f t="shared" si="1040"/>
        <v>0</v>
      </c>
      <c r="S7367" t="str">
        <f t="shared" si="1041"/>
        <v/>
      </c>
      <c r="T7367" t="str">
        <f t="shared" si="1042"/>
        <v/>
      </c>
      <c r="U7367" t="str">
        <f t="shared" si="1043"/>
        <v/>
      </c>
    </row>
    <row r="7368" spans="12:21" ht="15" customHeight="1" x14ac:dyDescent="0.15">
      <c r="L7368" s="244" t="str">
        <f t="shared" si="1035"/>
        <v/>
      </c>
      <c r="M7368" s="245" t="str">
        <f t="shared" si="1036"/>
        <v/>
      </c>
      <c r="N7368" s="244" t="str">
        <f t="shared" si="1037"/>
        <v/>
      </c>
      <c r="O7368" s="244" t="str">
        <f t="shared" si="1038"/>
        <v/>
      </c>
      <c r="P7368">
        <f>IF($I7368&lt;&gt;"",$I7368,IF($E7368="SGD",1,IF($E7368="USD",Settings!$B$22,IF($E7368="HKD",Settings!$B$23,1))))</f>
        <v>1</v>
      </c>
      <c r="Q7368">
        <f t="shared" si="1039"/>
        <v>0</v>
      </c>
      <c r="R7368">
        <f t="shared" si="1040"/>
        <v>0</v>
      </c>
      <c r="S7368" t="str">
        <f t="shared" si="1041"/>
        <v/>
      </c>
      <c r="T7368" t="str">
        <f t="shared" si="1042"/>
        <v/>
      </c>
      <c r="U7368" t="str">
        <f t="shared" si="1043"/>
        <v/>
      </c>
    </row>
    <row r="7369" spans="12:21" ht="15" customHeight="1" x14ac:dyDescent="0.15">
      <c r="L7369" s="244" t="str">
        <f t="shared" si="1035"/>
        <v/>
      </c>
      <c r="M7369" s="245" t="str">
        <f t="shared" si="1036"/>
        <v/>
      </c>
      <c r="N7369" s="244" t="str">
        <f t="shared" si="1037"/>
        <v/>
      </c>
      <c r="O7369" s="244" t="str">
        <f t="shared" si="1038"/>
        <v/>
      </c>
      <c r="P7369">
        <f>IF($I7369&lt;&gt;"",$I7369,IF($E7369="SGD",1,IF($E7369="USD",Settings!$B$22,IF($E7369="HKD",Settings!$B$23,1))))</f>
        <v>1</v>
      </c>
      <c r="Q7369">
        <f t="shared" si="1039"/>
        <v>0</v>
      </c>
      <c r="R7369">
        <f t="shared" si="1040"/>
        <v>0</v>
      </c>
      <c r="S7369" t="str">
        <f t="shared" si="1041"/>
        <v/>
      </c>
      <c r="T7369" t="str">
        <f t="shared" si="1042"/>
        <v/>
      </c>
      <c r="U7369" t="str">
        <f t="shared" si="1043"/>
        <v/>
      </c>
    </row>
    <row r="7370" spans="12:21" ht="15" customHeight="1" x14ac:dyDescent="0.15">
      <c r="L7370" s="244" t="str">
        <f t="shared" si="1035"/>
        <v/>
      </c>
      <c r="M7370" s="245" t="str">
        <f t="shared" si="1036"/>
        <v/>
      </c>
      <c r="N7370" s="244" t="str">
        <f t="shared" si="1037"/>
        <v/>
      </c>
      <c r="O7370" s="244" t="str">
        <f t="shared" si="1038"/>
        <v/>
      </c>
      <c r="P7370">
        <f>IF($I7370&lt;&gt;"",$I7370,IF($E7370="SGD",1,IF($E7370="USD",Settings!$B$22,IF($E7370="HKD",Settings!$B$23,1))))</f>
        <v>1</v>
      </c>
      <c r="Q7370">
        <f t="shared" si="1039"/>
        <v>0</v>
      </c>
      <c r="R7370">
        <f t="shared" si="1040"/>
        <v>0</v>
      </c>
      <c r="S7370" t="str">
        <f t="shared" si="1041"/>
        <v/>
      </c>
      <c r="T7370" t="str">
        <f t="shared" si="1042"/>
        <v/>
      </c>
      <c r="U7370" t="str">
        <f t="shared" si="1043"/>
        <v/>
      </c>
    </row>
    <row r="7371" spans="12:21" ht="15" customHeight="1" x14ac:dyDescent="0.15">
      <c r="L7371" s="244" t="str">
        <f t="shared" si="1035"/>
        <v/>
      </c>
      <c r="M7371" s="245" t="str">
        <f t="shared" si="1036"/>
        <v/>
      </c>
      <c r="N7371" s="244" t="str">
        <f t="shared" si="1037"/>
        <v/>
      </c>
      <c r="O7371" s="244" t="str">
        <f t="shared" si="1038"/>
        <v/>
      </c>
      <c r="P7371">
        <f>IF($I7371&lt;&gt;"",$I7371,IF($E7371="SGD",1,IF($E7371="USD",Settings!$B$22,IF($E7371="HKD",Settings!$B$23,1))))</f>
        <v>1</v>
      </c>
      <c r="Q7371">
        <f t="shared" si="1039"/>
        <v>0</v>
      </c>
      <c r="R7371">
        <f t="shared" si="1040"/>
        <v>0</v>
      </c>
      <c r="S7371" t="str">
        <f t="shared" si="1041"/>
        <v/>
      </c>
      <c r="T7371" t="str">
        <f t="shared" si="1042"/>
        <v/>
      </c>
      <c r="U7371" t="str">
        <f t="shared" si="1043"/>
        <v/>
      </c>
    </row>
    <row r="7372" spans="12:21" ht="15" customHeight="1" x14ac:dyDescent="0.15">
      <c r="L7372" s="244" t="str">
        <f t="shared" si="1035"/>
        <v/>
      </c>
      <c r="M7372" s="245" t="str">
        <f t="shared" si="1036"/>
        <v/>
      </c>
      <c r="N7372" s="244" t="str">
        <f t="shared" si="1037"/>
        <v/>
      </c>
      <c r="O7372" s="244" t="str">
        <f t="shared" si="1038"/>
        <v/>
      </c>
      <c r="P7372">
        <f>IF($I7372&lt;&gt;"",$I7372,IF($E7372="SGD",1,IF($E7372="USD",Settings!$B$22,IF($E7372="HKD",Settings!$B$23,1))))</f>
        <v>1</v>
      </c>
      <c r="Q7372">
        <f t="shared" si="1039"/>
        <v>0</v>
      </c>
      <c r="R7372">
        <f t="shared" si="1040"/>
        <v>0</v>
      </c>
      <c r="S7372" t="str">
        <f t="shared" si="1041"/>
        <v/>
      </c>
      <c r="T7372" t="str">
        <f t="shared" si="1042"/>
        <v/>
      </c>
      <c r="U7372" t="str">
        <f t="shared" si="1043"/>
        <v/>
      </c>
    </row>
    <row r="7373" spans="12:21" ht="15" customHeight="1" x14ac:dyDescent="0.15">
      <c r="L7373" s="244" t="str">
        <f t="shared" si="1035"/>
        <v/>
      </c>
      <c r="M7373" s="245" t="str">
        <f t="shared" si="1036"/>
        <v/>
      </c>
      <c r="N7373" s="244" t="str">
        <f t="shared" si="1037"/>
        <v/>
      </c>
      <c r="O7373" s="244" t="str">
        <f t="shared" si="1038"/>
        <v/>
      </c>
      <c r="P7373">
        <f>IF($I7373&lt;&gt;"",$I7373,IF($E7373="SGD",1,IF($E7373="USD",Settings!$B$22,IF($E7373="HKD",Settings!$B$23,1))))</f>
        <v>1</v>
      </c>
      <c r="Q7373">
        <f t="shared" si="1039"/>
        <v>0</v>
      </c>
      <c r="R7373">
        <f t="shared" si="1040"/>
        <v>0</v>
      </c>
      <c r="S7373" t="str">
        <f t="shared" si="1041"/>
        <v/>
      </c>
      <c r="T7373" t="str">
        <f t="shared" si="1042"/>
        <v/>
      </c>
      <c r="U7373" t="str">
        <f t="shared" si="1043"/>
        <v/>
      </c>
    </row>
    <row r="7374" spans="12:21" ht="15" customHeight="1" x14ac:dyDescent="0.15">
      <c r="L7374" s="244" t="str">
        <f t="shared" si="1035"/>
        <v/>
      </c>
      <c r="M7374" s="245" t="str">
        <f t="shared" si="1036"/>
        <v/>
      </c>
      <c r="N7374" s="244" t="str">
        <f t="shared" si="1037"/>
        <v/>
      </c>
      <c r="O7374" s="244" t="str">
        <f t="shared" si="1038"/>
        <v/>
      </c>
      <c r="P7374">
        <f>IF($I7374&lt;&gt;"",$I7374,IF($E7374="SGD",1,IF($E7374="USD",Settings!$B$22,IF($E7374="HKD",Settings!$B$23,1))))</f>
        <v>1</v>
      </c>
      <c r="Q7374">
        <f t="shared" si="1039"/>
        <v>0</v>
      </c>
      <c r="R7374">
        <f t="shared" si="1040"/>
        <v>0</v>
      </c>
      <c r="S7374" t="str">
        <f t="shared" si="1041"/>
        <v/>
      </c>
      <c r="T7374" t="str">
        <f t="shared" si="1042"/>
        <v/>
      </c>
      <c r="U7374" t="str">
        <f t="shared" si="1043"/>
        <v/>
      </c>
    </row>
    <row r="7375" spans="12:21" ht="15" customHeight="1" x14ac:dyDescent="0.15">
      <c r="L7375" s="244" t="str">
        <f t="shared" si="1035"/>
        <v/>
      </c>
      <c r="M7375" s="245" t="str">
        <f t="shared" si="1036"/>
        <v/>
      </c>
      <c r="N7375" s="244" t="str">
        <f t="shared" si="1037"/>
        <v/>
      </c>
      <c r="O7375" s="244" t="str">
        <f t="shared" si="1038"/>
        <v/>
      </c>
      <c r="P7375">
        <f>IF($I7375&lt;&gt;"",$I7375,IF($E7375="SGD",1,IF($E7375="USD",Settings!$B$22,IF($E7375="HKD",Settings!$B$23,1))))</f>
        <v>1</v>
      </c>
      <c r="Q7375">
        <f t="shared" si="1039"/>
        <v>0</v>
      </c>
      <c r="R7375">
        <f t="shared" si="1040"/>
        <v>0</v>
      </c>
      <c r="S7375" t="str">
        <f t="shared" si="1041"/>
        <v/>
      </c>
      <c r="T7375" t="str">
        <f t="shared" si="1042"/>
        <v/>
      </c>
      <c r="U7375" t="str">
        <f t="shared" si="1043"/>
        <v/>
      </c>
    </row>
    <row r="7376" spans="12:21" ht="15" customHeight="1" x14ac:dyDescent="0.15">
      <c r="L7376" s="244" t="str">
        <f t="shared" si="1035"/>
        <v/>
      </c>
      <c r="M7376" s="245" t="str">
        <f t="shared" si="1036"/>
        <v/>
      </c>
      <c r="N7376" s="244" t="str">
        <f t="shared" si="1037"/>
        <v/>
      </c>
      <c r="O7376" s="244" t="str">
        <f t="shared" si="1038"/>
        <v/>
      </c>
      <c r="P7376">
        <f>IF($I7376&lt;&gt;"",$I7376,IF($E7376="SGD",1,IF($E7376="USD",Settings!$B$22,IF($E7376="HKD",Settings!$B$23,1))))</f>
        <v>1</v>
      </c>
      <c r="Q7376">
        <f t="shared" si="1039"/>
        <v>0</v>
      </c>
      <c r="R7376">
        <f t="shared" si="1040"/>
        <v>0</v>
      </c>
      <c r="S7376" t="str">
        <f t="shared" si="1041"/>
        <v/>
      </c>
      <c r="T7376" t="str">
        <f t="shared" si="1042"/>
        <v/>
      </c>
      <c r="U7376" t="str">
        <f t="shared" si="1043"/>
        <v/>
      </c>
    </row>
    <row r="7377" spans="12:21" ht="15" customHeight="1" x14ac:dyDescent="0.15">
      <c r="L7377" s="244" t="str">
        <f t="shared" si="1035"/>
        <v/>
      </c>
      <c r="M7377" s="245" t="str">
        <f t="shared" si="1036"/>
        <v/>
      </c>
      <c r="N7377" s="244" t="str">
        <f t="shared" si="1037"/>
        <v/>
      </c>
      <c r="O7377" s="244" t="str">
        <f t="shared" si="1038"/>
        <v/>
      </c>
      <c r="P7377">
        <f>IF($I7377&lt;&gt;"",$I7377,IF($E7377="SGD",1,IF($E7377="USD",Settings!$B$22,IF($E7377="HKD",Settings!$B$23,1))))</f>
        <v>1</v>
      </c>
      <c r="Q7377">
        <f t="shared" si="1039"/>
        <v>0</v>
      </c>
      <c r="R7377">
        <f t="shared" si="1040"/>
        <v>0</v>
      </c>
      <c r="S7377" t="str">
        <f t="shared" si="1041"/>
        <v/>
      </c>
      <c r="T7377" t="str">
        <f t="shared" si="1042"/>
        <v/>
      </c>
      <c r="U7377" t="str">
        <f t="shared" si="1043"/>
        <v/>
      </c>
    </row>
    <row r="7378" spans="12:21" ht="15" customHeight="1" x14ac:dyDescent="0.15">
      <c r="L7378" s="244" t="str">
        <f t="shared" si="1035"/>
        <v/>
      </c>
      <c r="M7378" s="245" t="str">
        <f t="shared" si="1036"/>
        <v/>
      </c>
      <c r="N7378" s="244" t="str">
        <f t="shared" si="1037"/>
        <v/>
      </c>
      <c r="O7378" s="244" t="str">
        <f t="shared" si="1038"/>
        <v/>
      </c>
      <c r="P7378">
        <f>IF($I7378&lt;&gt;"",$I7378,IF($E7378="SGD",1,IF($E7378="USD",Settings!$B$22,IF($E7378="HKD",Settings!$B$23,1))))</f>
        <v>1</v>
      </c>
      <c r="Q7378">
        <f t="shared" si="1039"/>
        <v>0</v>
      </c>
      <c r="R7378">
        <f t="shared" si="1040"/>
        <v>0</v>
      </c>
      <c r="S7378" t="str">
        <f t="shared" si="1041"/>
        <v/>
      </c>
      <c r="T7378" t="str">
        <f t="shared" si="1042"/>
        <v/>
      </c>
      <c r="U7378" t="str">
        <f t="shared" si="1043"/>
        <v/>
      </c>
    </row>
    <row r="7379" spans="12:21" ht="15" customHeight="1" x14ac:dyDescent="0.15">
      <c r="L7379" s="244" t="str">
        <f t="shared" si="1035"/>
        <v/>
      </c>
      <c r="M7379" s="245" t="str">
        <f t="shared" si="1036"/>
        <v/>
      </c>
      <c r="N7379" s="244" t="str">
        <f t="shared" si="1037"/>
        <v/>
      </c>
      <c r="O7379" s="244" t="str">
        <f t="shared" si="1038"/>
        <v/>
      </c>
      <c r="P7379">
        <f>IF($I7379&lt;&gt;"",$I7379,IF($E7379="SGD",1,IF($E7379="USD",Settings!$B$22,IF($E7379="HKD",Settings!$B$23,1))))</f>
        <v>1</v>
      </c>
      <c r="Q7379">
        <f t="shared" si="1039"/>
        <v>0</v>
      </c>
      <c r="R7379">
        <f t="shared" si="1040"/>
        <v>0</v>
      </c>
      <c r="S7379" t="str">
        <f t="shared" si="1041"/>
        <v/>
      </c>
      <c r="T7379" t="str">
        <f t="shared" si="1042"/>
        <v/>
      </c>
      <c r="U7379" t="str">
        <f t="shared" si="1043"/>
        <v/>
      </c>
    </row>
    <row r="7380" spans="12:21" ht="15" customHeight="1" x14ac:dyDescent="0.15">
      <c r="L7380" s="244" t="str">
        <f t="shared" si="1035"/>
        <v/>
      </c>
      <c r="M7380" s="245" t="str">
        <f t="shared" si="1036"/>
        <v/>
      </c>
      <c r="N7380" s="244" t="str">
        <f t="shared" si="1037"/>
        <v/>
      </c>
      <c r="O7380" s="244" t="str">
        <f t="shared" si="1038"/>
        <v/>
      </c>
      <c r="P7380">
        <f>IF($I7380&lt;&gt;"",$I7380,IF($E7380="SGD",1,IF($E7380="USD",Settings!$B$22,IF($E7380="HKD",Settings!$B$23,1))))</f>
        <v>1</v>
      </c>
      <c r="Q7380">
        <f t="shared" si="1039"/>
        <v>0</v>
      </c>
      <c r="R7380">
        <f t="shared" si="1040"/>
        <v>0</v>
      </c>
      <c r="S7380" t="str">
        <f t="shared" si="1041"/>
        <v/>
      </c>
      <c r="T7380" t="str">
        <f t="shared" si="1042"/>
        <v/>
      </c>
      <c r="U7380" t="str">
        <f t="shared" si="1043"/>
        <v/>
      </c>
    </row>
    <row r="7381" spans="12:21" ht="15" customHeight="1" x14ac:dyDescent="0.15">
      <c r="L7381" s="244" t="str">
        <f t="shared" si="1035"/>
        <v/>
      </c>
      <c r="M7381" s="245" t="str">
        <f t="shared" si="1036"/>
        <v/>
      </c>
      <c r="N7381" s="244" t="str">
        <f t="shared" si="1037"/>
        <v/>
      </c>
      <c r="O7381" s="244" t="str">
        <f t="shared" si="1038"/>
        <v/>
      </c>
      <c r="P7381">
        <f>IF($I7381&lt;&gt;"",$I7381,IF($E7381="SGD",1,IF($E7381="USD",Settings!$B$22,IF($E7381="HKD",Settings!$B$23,1))))</f>
        <v>1</v>
      </c>
      <c r="Q7381">
        <f t="shared" si="1039"/>
        <v>0</v>
      </c>
      <c r="R7381">
        <f t="shared" si="1040"/>
        <v>0</v>
      </c>
      <c r="S7381" t="str">
        <f t="shared" si="1041"/>
        <v/>
      </c>
      <c r="T7381" t="str">
        <f t="shared" si="1042"/>
        <v/>
      </c>
      <c r="U7381" t="str">
        <f t="shared" si="1043"/>
        <v/>
      </c>
    </row>
    <row r="7382" spans="12:21" ht="15" customHeight="1" x14ac:dyDescent="0.15">
      <c r="L7382" s="244" t="str">
        <f t="shared" si="1035"/>
        <v/>
      </c>
      <c r="M7382" s="245" t="str">
        <f t="shared" si="1036"/>
        <v/>
      </c>
      <c r="N7382" s="244" t="str">
        <f t="shared" si="1037"/>
        <v/>
      </c>
      <c r="O7382" s="244" t="str">
        <f t="shared" si="1038"/>
        <v/>
      </c>
      <c r="P7382">
        <f>IF($I7382&lt;&gt;"",$I7382,IF($E7382="SGD",1,IF($E7382="USD",Settings!$B$22,IF($E7382="HKD",Settings!$B$23,1))))</f>
        <v>1</v>
      </c>
      <c r="Q7382">
        <f t="shared" si="1039"/>
        <v>0</v>
      </c>
      <c r="R7382">
        <f t="shared" si="1040"/>
        <v>0</v>
      </c>
      <c r="S7382" t="str">
        <f t="shared" si="1041"/>
        <v/>
      </c>
      <c r="T7382" t="str">
        <f t="shared" si="1042"/>
        <v/>
      </c>
      <c r="U7382" t="str">
        <f t="shared" si="1043"/>
        <v/>
      </c>
    </row>
    <row r="7383" spans="12:21" ht="15" customHeight="1" x14ac:dyDescent="0.15">
      <c r="L7383" s="244" t="str">
        <f t="shared" si="1035"/>
        <v/>
      </c>
      <c r="M7383" s="245" t="str">
        <f t="shared" si="1036"/>
        <v/>
      </c>
      <c r="N7383" s="244" t="str">
        <f t="shared" si="1037"/>
        <v/>
      </c>
      <c r="O7383" s="244" t="str">
        <f t="shared" si="1038"/>
        <v/>
      </c>
      <c r="P7383">
        <f>IF($I7383&lt;&gt;"",$I7383,IF($E7383="SGD",1,IF($E7383="USD",Settings!$B$22,IF($E7383="HKD",Settings!$B$23,1))))</f>
        <v>1</v>
      </c>
      <c r="Q7383">
        <f t="shared" si="1039"/>
        <v>0</v>
      </c>
      <c r="R7383">
        <f t="shared" si="1040"/>
        <v>0</v>
      </c>
      <c r="S7383" t="str">
        <f t="shared" si="1041"/>
        <v/>
      </c>
      <c r="T7383" t="str">
        <f t="shared" si="1042"/>
        <v/>
      </c>
      <c r="U7383" t="str">
        <f t="shared" si="1043"/>
        <v/>
      </c>
    </row>
    <row r="7384" spans="12:21" ht="15" customHeight="1" x14ac:dyDescent="0.15">
      <c r="L7384" s="244" t="str">
        <f t="shared" si="1035"/>
        <v/>
      </c>
      <c r="M7384" s="245" t="str">
        <f t="shared" si="1036"/>
        <v/>
      </c>
      <c r="N7384" s="244" t="str">
        <f t="shared" si="1037"/>
        <v/>
      </c>
      <c r="O7384" s="244" t="str">
        <f t="shared" si="1038"/>
        <v/>
      </c>
      <c r="P7384">
        <f>IF($I7384&lt;&gt;"",$I7384,IF($E7384="SGD",1,IF($E7384="USD",Settings!$B$22,IF($E7384="HKD",Settings!$B$23,1))))</f>
        <v>1</v>
      </c>
      <c r="Q7384">
        <f t="shared" si="1039"/>
        <v>0</v>
      </c>
      <c r="R7384">
        <f t="shared" si="1040"/>
        <v>0</v>
      </c>
      <c r="S7384" t="str">
        <f t="shared" si="1041"/>
        <v/>
      </c>
      <c r="T7384" t="str">
        <f t="shared" si="1042"/>
        <v/>
      </c>
      <c r="U7384" t="str">
        <f t="shared" si="1043"/>
        <v/>
      </c>
    </row>
    <row r="7385" spans="12:21" ht="15" customHeight="1" x14ac:dyDescent="0.15">
      <c r="L7385" s="244" t="str">
        <f t="shared" si="1035"/>
        <v/>
      </c>
      <c r="M7385" s="245" t="str">
        <f t="shared" si="1036"/>
        <v/>
      </c>
      <c r="N7385" s="244" t="str">
        <f t="shared" si="1037"/>
        <v/>
      </c>
      <c r="O7385" s="244" t="str">
        <f t="shared" si="1038"/>
        <v/>
      </c>
      <c r="P7385">
        <f>IF($I7385&lt;&gt;"",$I7385,IF($E7385="SGD",1,IF($E7385="USD",Settings!$B$22,IF($E7385="HKD",Settings!$B$23,1))))</f>
        <v>1</v>
      </c>
      <c r="Q7385">
        <f t="shared" si="1039"/>
        <v>0</v>
      </c>
      <c r="R7385">
        <f t="shared" si="1040"/>
        <v>0</v>
      </c>
      <c r="S7385" t="str">
        <f t="shared" si="1041"/>
        <v/>
      </c>
      <c r="T7385" t="str">
        <f t="shared" si="1042"/>
        <v/>
      </c>
      <c r="U7385" t="str">
        <f t="shared" si="1043"/>
        <v/>
      </c>
    </row>
    <row r="7386" spans="12:21" ht="15" customHeight="1" x14ac:dyDescent="0.15">
      <c r="L7386" s="244" t="str">
        <f t="shared" si="1035"/>
        <v/>
      </c>
      <c r="M7386" s="245" t="str">
        <f t="shared" si="1036"/>
        <v/>
      </c>
      <c r="N7386" s="244" t="str">
        <f t="shared" si="1037"/>
        <v/>
      </c>
      <c r="O7386" s="244" t="str">
        <f t="shared" si="1038"/>
        <v/>
      </c>
      <c r="P7386">
        <f>IF($I7386&lt;&gt;"",$I7386,IF($E7386="SGD",1,IF($E7386="USD",Settings!$B$22,IF($E7386="HKD",Settings!$B$23,1))))</f>
        <v>1</v>
      </c>
      <c r="Q7386">
        <f t="shared" si="1039"/>
        <v>0</v>
      </c>
      <c r="R7386">
        <f t="shared" si="1040"/>
        <v>0</v>
      </c>
      <c r="S7386" t="str">
        <f t="shared" si="1041"/>
        <v/>
      </c>
      <c r="T7386" t="str">
        <f t="shared" si="1042"/>
        <v/>
      </c>
      <c r="U7386" t="str">
        <f t="shared" si="1043"/>
        <v/>
      </c>
    </row>
    <row r="7387" spans="12:21" ht="15" customHeight="1" x14ac:dyDescent="0.15">
      <c r="L7387" s="244" t="str">
        <f t="shared" si="1035"/>
        <v/>
      </c>
      <c r="M7387" s="245" t="str">
        <f t="shared" si="1036"/>
        <v/>
      </c>
      <c r="N7387" s="244" t="str">
        <f t="shared" si="1037"/>
        <v/>
      </c>
      <c r="O7387" s="244" t="str">
        <f t="shared" si="1038"/>
        <v/>
      </c>
      <c r="P7387">
        <f>IF($I7387&lt;&gt;"",$I7387,IF($E7387="SGD",1,IF($E7387="USD",Settings!$B$22,IF($E7387="HKD",Settings!$B$23,1))))</f>
        <v>1</v>
      </c>
      <c r="Q7387">
        <f t="shared" si="1039"/>
        <v>0</v>
      </c>
      <c r="R7387">
        <f t="shared" si="1040"/>
        <v>0</v>
      </c>
      <c r="S7387" t="str">
        <f t="shared" si="1041"/>
        <v/>
      </c>
      <c r="T7387" t="str">
        <f t="shared" si="1042"/>
        <v/>
      </c>
      <c r="U7387" t="str">
        <f t="shared" si="1043"/>
        <v/>
      </c>
    </row>
    <row r="7388" spans="12:21" ht="15" customHeight="1" x14ac:dyDescent="0.15">
      <c r="L7388" s="244" t="str">
        <f t="shared" si="1035"/>
        <v/>
      </c>
      <c r="M7388" s="245" t="str">
        <f t="shared" si="1036"/>
        <v/>
      </c>
      <c r="N7388" s="244" t="str">
        <f t="shared" si="1037"/>
        <v/>
      </c>
      <c r="O7388" s="244" t="str">
        <f t="shared" si="1038"/>
        <v/>
      </c>
      <c r="P7388">
        <f>IF($I7388&lt;&gt;"",$I7388,IF($E7388="SGD",1,IF($E7388="USD",Settings!$B$22,IF($E7388="HKD",Settings!$B$23,1))))</f>
        <v>1</v>
      </c>
      <c r="Q7388">
        <f t="shared" si="1039"/>
        <v>0</v>
      </c>
      <c r="R7388">
        <f t="shared" si="1040"/>
        <v>0</v>
      </c>
      <c r="S7388" t="str">
        <f t="shared" si="1041"/>
        <v/>
      </c>
      <c r="T7388" t="str">
        <f t="shared" si="1042"/>
        <v/>
      </c>
      <c r="U7388" t="str">
        <f t="shared" si="1043"/>
        <v/>
      </c>
    </row>
    <row r="7389" spans="12:21" ht="15" customHeight="1" x14ac:dyDescent="0.15">
      <c r="L7389" s="244" t="str">
        <f t="shared" si="1035"/>
        <v/>
      </c>
      <c r="M7389" s="245" t="str">
        <f t="shared" si="1036"/>
        <v/>
      </c>
      <c r="N7389" s="244" t="str">
        <f t="shared" si="1037"/>
        <v/>
      </c>
      <c r="O7389" s="244" t="str">
        <f t="shared" si="1038"/>
        <v/>
      </c>
      <c r="P7389">
        <f>IF($I7389&lt;&gt;"",$I7389,IF($E7389="SGD",1,IF($E7389="USD",Settings!$B$22,IF($E7389="HKD",Settings!$B$23,1))))</f>
        <v>1</v>
      </c>
      <c r="Q7389">
        <f t="shared" si="1039"/>
        <v>0</v>
      </c>
      <c r="R7389">
        <f t="shared" si="1040"/>
        <v>0</v>
      </c>
      <c r="S7389" t="str">
        <f t="shared" si="1041"/>
        <v/>
      </c>
      <c r="T7389" t="str">
        <f t="shared" si="1042"/>
        <v/>
      </c>
      <c r="U7389" t="str">
        <f t="shared" si="1043"/>
        <v/>
      </c>
    </row>
    <row r="7390" spans="12:21" ht="15" customHeight="1" x14ac:dyDescent="0.15">
      <c r="L7390" s="244" t="str">
        <f t="shared" si="1035"/>
        <v/>
      </c>
      <c r="M7390" s="245" t="str">
        <f t="shared" si="1036"/>
        <v/>
      </c>
      <c r="N7390" s="244" t="str">
        <f t="shared" si="1037"/>
        <v/>
      </c>
      <c r="O7390" s="244" t="str">
        <f t="shared" si="1038"/>
        <v/>
      </c>
      <c r="P7390">
        <f>IF($I7390&lt;&gt;"",$I7390,IF($E7390="SGD",1,IF($E7390="USD",Settings!$B$22,IF($E7390="HKD",Settings!$B$23,1))))</f>
        <v>1</v>
      </c>
      <c r="Q7390">
        <f t="shared" si="1039"/>
        <v>0</v>
      </c>
      <c r="R7390">
        <f t="shared" si="1040"/>
        <v>0</v>
      </c>
      <c r="S7390" t="str">
        <f t="shared" si="1041"/>
        <v/>
      </c>
      <c r="T7390" t="str">
        <f t="shared" si="1042"/>
        <v/>
      </c>
      <c r="U7390" t="str">
        <f t="shared" si="1043"/>
        <v/>
      </c>
    </row>
    <row r="7391" spans="12:21" ht="15" customHeight="1" x14ac:dyDescent="0.15">
      <c r="L7391" s="244" t="str">
        <f t="shared" si="1035"/>
        <v/>
      </c>
      <c r="M7391" s="245" t="str">
        <f t="shared" si="1036"/>
        <v/>
      </c>
      <c r="N7391" s="244" t="str">
        <f t="shared" si="1037"/>
        <v/>
      </c>
      <c r="O7391" s="244" t="str">
        <f t="shared" si="1038"/>
        <v/>
      </c>
      <c r="P7391">
        <f>IF($I7391&lt;&gt;"",$I7391,IF($E7391="SGD",1,IF($E7391="USD",Settings!$B$22,IF($E7391="HKD",Settings!$B$23,1))))</f>
        <v>1</v>
      </c>
      <c r="Q7391">
        <f t="shared" si="1039"/>
        <v>0</v>
      </c>
      <c r="R7391">
        <f t="shared" si="1040"/>
        <v>0</v>
      </c>
      <c r="S7391" t="str">
        <f t="shared" si="1041"/>
        <v/>
      </c>
      <c r="T7391" t="str">
        <f t="shared" si="1042"/>
        <v/>
      </c>
      <c r="U7391" t="str">
        <f t="shared" si="1043"/>
        <v/>
      </c>
    </row>
    <row r="7392" spans="12:21" ht="15" customHeight="1" x14ac:dyDescent="0.15">
      <c r="L7392" s="244" t="str">
        <f t="shared" si="1035"/>
        <v/>
      </c>
      <c r="M7392" s="245" t="str">
        <f t="shared" si="1036"/>
        <v/>
      </c>
      <c r="N7392" s="244" t="str">
        <f t="shared" si="1037"/>
        <v/>
      </c>
      <c r="O7392" s="244" t="str">
        <f t="shared" si="1038"/>
        <v/>
      </c>
      <c r="P7392">
        <f>IF($I7392&lt;&gt;"",$I7392,IF($E7392="SGD",1,IF($E7392="USD",Settings!$B$22,IF($E7392="HKD",Settings!$B$23,1))))</f>
        <v>1</v>
      </c>
      <c r="Q7392">
        <f t="shared" si="1039"/>
        <v>0</v>
      </c>
      <c r="R7392">
        <f t="shared" si="1040"/>
        <v>0</v>
      </c>
      <c r="S7392" t="str">
        <f t="shared" si="1041"/>
        <v/>
      </c>
      <c r="T7392" t="str">
        <f t="shared" si="1042"/>
        <v/>
      </c>
      <c r="U7392" t="str">
        <f t="shared" si="1043"/>
        <v/>
      </c>
    </row>
    <row r="7393" spans="12:21" ht="15" customHeight="1" x14ac:dyDescent="0.15">
      <c r="L7393" s="244" t="str">
        <f t="shared" si="1035"/>
        <v/>
      </c>
      <c r="M7393" s="245" t="str">
        <f t="shared" si="1036"/>
        <v/>
      </c>
      <c r="N7393" s="244" t="str">
        <f t="shared" si="1037"/>
        <v/>
      </c>
      <c r="O7393" s="244" t="str">
        <f t="shared" si="1038"/>
        <v/>
      </c>
      <c r="P7393">
        <f>IF($I7393&lt;&gt;"",$I7393,IF($E7393="SGD",1,IF($E7393="USD",Settings!$B$22,IF($E7393="HKD",Settings!$B$23,1))))</f>
        <v>1</v>
      </c>
      <c r="Q7393">
        <f t="shared" si="1039"/>
        <v>0</v>
      </c>
      <c r="R7393">
        <f t="shared" si="1040"/>
        <v>0</v>
      </c>
      <c r="S7393" t="str">
        <f t="shared" si="1041"/>
        <v/>
      </c>
      <c r="T7393" t="str">
        <f t="shared" si="1042"/>
        <v/>
      </c>
      <c r="U7393" t="str">
        <f t="shared" si="1043"/>
        <v/>
      </c>
    </row>
    <row r="7394" spans="12:21" ht="15" customHeight="1" x14ac:dyDescent="0.15">
      <c r="L7394" s="244" t="str">
        <f t="shared" si="1035"/>
        <v/>
      </c>
      <c r="M7394" s="245" t="str">
        <f t="shared" si="1036"/>
        <v/>
      </c>
      <c r="N7394" s="244" t="str">
        <f t="shared" si="1037"/>
        <v/>
      </c>
      <c r="O7394" s="244" t="str">
        <f t="shared" si="1038"/>
        <v/>
      </c>
      <c r="P7394">
        <f>IF($I7394&lt;&gt;"",$I7394,IF($E7394="SGD",1,IF($E7394="USD",Settings!$B$22,IF($E7394="HKD",Settings!$B$23,1))))</f>
        <v>1</v>
      </c>
      <c r="Q7394">
        <f t="shared" si="1039"/>
        <v>0</v>
      </c>
      <c r="R7394">
        <f t="shared" si="1040"/>
        <v>0</v>
      </c>
      <c r="S7394" t="str">
        <f t="shared" si="1041"/>
        <v/>
      </c>
      <c r="T7394" t="str">
        <f t="shared" si="1042"/>
        <v/>
      </c>
      <c r="U7394" t="str">
        <f t="shared" si="1043"/>
        <v/>
      </c>
    </row>
    <row r="7395" spans="12:21" ht="15" customHeight="1" x14ac:dyDescent="0.15">
      <c r="L7395" s="244" t="str">
        <f t="shared" si="1035"/>
        <v/>
      </c>
      <c r="M7395" s="245" t="str">
        <f t="shared" si="1036"/>
        <v/>
      </c>
      <c r="N7395" s="244" t="str">
        <f t="shared" si="1037"/>
        <v/>
      </c>
      <c r="O7395" s="244" t="str">
        <f t="shared" si="1038"/>
        <v/>
      </c>
      <c r="P7395">
        <f>IF($I7395&lt;&gt;"",$I7395,IF($E7395="SGD",1,IF($E7395="USD",Settings!$B$22,IF($E7395="HKD",Settings!$B$23,1))))</f>
        <v>1</v>
      </c>
      <c r="Q7395">
        <f t="shared" si="1039"/>
        <v>0</v>
      </c>
      <c r="R7395">
        <f t="shared" si="1040"/>
        <v>0</v>
      </c>
      <c r="S7395" t="str">
        <f t="shared" si="1041"/>
        <v/>
      </c>
      <c r="T7395" t="str">
        <f t="shared" si="1042"/>
        <v/>
      </c>
      <c r="U7395" t="str">
        <f t="shared" si="1043"/>
        <v/>
      </c>
    </row>
    <row r="7396" spans="12:21" ht="15" customHeight="1" x14ac:dyDescent="0.15">
      <c r="L7396" s="244" t="str">
        <f t="shared" si="1035"/>
        <v/>
      </c>
      <c r="M7396" s="245" t="str">
        <f t="shared" si="1036"/>
        <v/>
      </c>
      <c r="N7396" s="244" t="str">
        <f t="shared" si="1037"/>
        <v/>
      </c>
      <c r="O7396" s="244" t="str">
        <f t="shared" si="1038"/>
        <v/>
      </c>
      <c r="P7396">
        <f>IF($I7396&lt;&gt;"",$I7396,IF($E7396="SGD",1,IF($E7396="USD",Settings!$B$22,IF($E7396="HKD",Settings!$B$23,1))))</f>
        <v>1</v>
      </c>
      <c r="Q7396">
        <f t="shared" si="1039"/>
        <v>0</v>
      </c>
      <c r="R7396">
        <f t="shared" si="1040"/>
        <v>0</v>
      </c>
      <c r="S7396" t="str">
        <f t="shared" si="1041"/>
        <v/>
      </c>
      <c r="T7396" t="str">
        <f t="shared" si="1042"/>
        <v/>
      </c>
      <c r="U7396" t="str">
        <f t="shared" si="1043"/>
        <v/>
      </c>
    </row>
    <row r="7397" spans="12:21" ht="15" customHeight="1" x14ac:dyDescent="0.15">
      <c r="L7397" s="244" t="str">
        <f t="shared" si="1035"/>
        <v/>
      </c>
      <c r="M7397" s="245" t="str">
        <f t="shared" si="1036"/>
        <v/>
      </c>
      <c r="N7397" s="244" t="str">
        <f t="shared" si="1037"/>
        <v/>
      </c>
      <c r="O7397" s="244" t="str">
        <f t="shared" si="1038"/>
        <v/>
      </c>
      <c r="P7397">
        <f>IF($I7397&lt;&gt;"",$I7397,IF($E7397="SGD",1,IF($E7397="USD",Settings!$B$22,IF($E7397="HKD",Settings!$B$23,1))))</f>
        <v>1</v>
      </c>
      <c r="Q7397">
        <f t="shared" si="1039"/>
        <v>0</v>
      </c>
      <c r="R7397">
        <f t="shared" si="1040"/>
        <v>0</v>
      </c>
      <c r="S7397" t="str">
        <f t="shared" si="1041"/>
        <v/>
      </c>
      <c r="T7397" t="str">
        <f t="shared" si="1042"/>
        <v/>
      </c>
      <c r="U7397" t="str">
        <f t="shared" si="1043"/>
        <v/>
      </c>
    </row>
    <row r="7398" spans="12:21" ht="15" customHeight="1" x14ac:dyDescent="0.15">
      <c r="L7398" s="244" t="str">
        <f t="shared" si="1035"/>
        <v/>
      </c>
      <c r="M7398" s="245" t="str">
        <f t="shared" si="1036"/>
        <v/>
      </c>
      <c r="N7398" s="244" t="str">
        <f t="shared" si="1037"/>
        <v/>
      </c>
      <c r="O7398" s="244" t="str">
        <f t="shared" si="1038"/>
        <v/>
      </c>
      <c r="P7398">
        <f>IF($I7398&lt;&gt;"",$I7398,IF($E7398="SGD",1,IF($E7398="USD",Settings!$B$22,IF($E7398="HKD",Settings!$B$23,1))))</f>
        <v>1</v>
      </c>
      <c r="Q7398">
        <f t="shared" si="1039"/>
        <v>0</v>
      </c>
      <c r="R7398">
        <f t="shared" si="1040"/>
        <v>0</v>
      </c>
      <c r="S7398" t="str">
        <f t="shared" si="1041"/>
        <v/>
      </c>
      <c r="T7398" t="str">
        <f t="shared" si="1042"/>
        <v/>
      </c>
      <c r="U7398" t="str">
        <f t="shared" si="1043"/>
        <v/>
      </c>
    </row>
    <row r="7399" spans="12:21" ht="15" customHeight="1" x14ac:dyDescent="0.15">
      <c r="L7399" s="244" t="str">
        <f t="shared" si="1035"/>
        <v/>
      </c>
      <c r="M7399" s="245" t="str">
        <f t="shared" si="1036"/>
        <v/>
      </c>
      <c r="N7399" s="244" t="str">
        <f t="shared" si="1037"/>
        <v/>
      </c>
      <c r="O7399" s="244" t="str">
        <f t="shared" si="1038"/>
        <v/>
      </c>
      <c r="P7399">
        <f>IF($I7399&lt;&gt;"",$I7399,IF($E7399="SGD",1,IF($E7399="USD",Settings!$B$22,IF($E7399="HKD",Settings!$B$23,1))))</f>
        <v>1</v>
      </c>
      <c r="Q7399">
        <f t="shared" si="1039"/>
        <v>0</v>
      </c>
      <c r="R7399">
        <f t="shared" si="1040"/>
        <v>0</v>
      </c>
      <c r="S7399" t="str">
        <f t="shared" si="1041"/>
        <v/>
      </c>
      <c r="T7399" t="str">
        <f t="shared" si="1042"/>
        <v/>
      </c>
      <c r="U7399" t="str">
        <f t="shared" si="1043"/>
        <v/>
      </c>
    </row>
    <row r="7400" spans="12:21" ht="15" customHeight="1" x14ac:dyDescent="0.15">
      <c r="L7400" s="244" t="str">
        <f t="shared" si="1035"/>
        <v/>
      </c>
      <c r="M7400" s="245" t="str">
        <f t="shared" si="1036"/>
        <v/>
      </c>
      <c r="N7400" s="244" t="str">
        <f t="shared" si="1037"/>
        <v/>
      </c>
      <c r="O7400" s="244" t="str">
        <f t="shared" si="1038"/>
        <v/>
      </c>
      <c r="P7400">
        <f>IF($I7400&lt;&gt;"",$I7400,IF($E7400="SGD",1,IF($E7400="USD",Settings!$B$22,IF($E7400="HKD",Settings!$B$23,1))))</f>
        <v>1</v>
      </c>
      <c r="Q7400">
        <f t="shared" si="1039"/>
        <v>0</v>
      </c>
      <c r="R7400">
        <f t="shared" si="1040"/>
        <v>0</v>
      </c>
      <c r="S7400" t="str">
        <f t="shared" si="1041"/>
        <v/>
      </c>
      <c r="T7400" t="str">
        <f t="shared" si="1042"/>
        <v/>
      </c>
      <c r="U7400" t="str">
        <f t="shared" si="1043"/>
        <v/>
      </c>
    </row>
    <row r="7401" spans="12:21" ht="15" customHeight="1" x14ac:dyDescent="0.15">
      <c r="L7401" s="244" t="str">
        <f t="shared" ref="L7401:L7464" si="1044">IF(OR(B7401="",C7401="",E7401=""),"",B7401&amp;":"&amp;C7401&amp;":"&amp;E7401)</f>
        <v/>
      </c>
      <c r="M7401" s="245" t="str">
        <f t="shared" ref="M7401:M7464" si="1045">IF(A7401="","",A7401*D7401)</f>
        <v/>
      </c>
      <c r="N7401" s="244" t="str">
        <f t="shared" ref="N7401:N7464" si="1046">IF(A7401="","",IF(OR(A7401=1,A7401=0),J7401,0))</f>
        <v/>
      </c>
      <c r="O7401" s="244" t="str">
        <f t="shared" ref="O7401:O7464" si="1047">IF(A7401="","",IF(A7401=-1,J7401,0))</f>
        <v/>
      </c>
      <c r="P7401">
        <f>IF($I7401&lt;&gt;"",$I7401,IF($E7401="SGD",1,IF($E7401="USD",Settings!$B$22,IF($E7401="HKD",Settings!$B$23,1))))</f>
        <v>1</v>
      </c>
      <c r="Q7401">
        <f t="shared" ref="Q7401:Q7464" si="1048">IF($L7401="",0,($O7401-$N7401+IF($A7401=2,$J7401,0))*$P7401)</f>
        <v>0</v>
      </c>
      <c r="R7401">
        <f t="shared" ref="R7401:R7464" si="1049">IF($L7401="",0,IF($A7401=2,$J7401*$P7401,0))</f>
        <v>0</v>
      </c>
      <c r="S7401" t="str">
        <f t="shared" si="1041"/>
        <v/>
      </c>
      <c r="T7401" t="str">
        <f t="shared" si="1042"/>
        <v/>
      </c>
      <c r="U7401" t="str">
        <f t="shared" si="1043"/>
        <v/>
      </c>
    </row>
    <row r="7402" spans="12:21" ht="15" customHeight="1" x14ac:dyDescent="0.15">
      <c r="L7402" s="244" t="str">
        <f t="shared" si="1044"/>
        <v/>
      </c>
      <c r="M7402" s="245" t="str">
        <f t="shared" si="1045"/>
        <v/>
      </c>
      <c r="N7402" s="244" t="str">
        <f t="shared" si="1046"/>
        <v/>
      </c>
      <c r="O7402" s="244" t="str">
        <f t="shared" si="1047"/>
        <v/>
      </c>
      <c r="P7402">
        <f>IF($I7402&lt;&gt;"",$I7402,IF($E7402="SGD",1,IF($E7402="USD",Settings!$B$22,IF($E7402="HKD",Settings!$B$23,1))))</f>
        <v>1</v>
      </c>
      <c r="Q7402">
        <f t="shared" si="1048"/>
        <v>0</v>
      </c>
      <c r="R7402">
        <f t="shared" si="1049"/>
        <v>0</v>
      </c>
      <c r="S7402" t="str">
        <f t="shared" si="1041"/>
        <v/>
      </c>
      <c r="T7402" t="str">
        <f t="shared" si="1042"/>
        <v/>
      </c>
      <c r="U7402" t="str">
        <f t="shared" si="1043"/>
        <v/>
      </c>
    </row>
    <row r="7403" spans="12:21" ht="15" customHeight="1" x14ac:dyDescent="0.15">
      <c r="L7403" s="244" t="str">
        <f t="shared" si="1044"/>
        <v/>
      </c>
      <c r="M7403" s="245" t="str">
        <f t="shared" si="1045"/>
        <v/>
      </c>
      <c r="N7403" s="244" t="str">
        <f t="shared" si="1046"/>
        <v/>
      </c>
      <c r="O7403" s="244" t="str">
        <f t="shared" si="1047"/>
        <v/>
      </c>
      <c r="P7403">
        <f>IF($I7403&lt;&gt;"",$I7403,IF($E7403="SGD",1,IF($E7403="USD",Settings!$B$22,IF($E7403="HKD",Settings!$B$23,1))))</f>
        <v>1</v>
      </c>
      <c r="Q7403">
        <f t="shared" si="1048"/>
        <v>0</v>
      </c>
      <c r="R7403">
        <f t="shared" si="1049"/>
        <v>0</v>
      </c>
      <c r="S7403" t="str">
        <f t="shared" si="1041"/>
        <v/>
      </c>
      <c r="T7403" t="str">
        <f t="shared" si="1042"/>
        <v/>
      </c>
      <c r="U7403" t="str">
        <f t="shared" si="1043"/>
        <v/>
      </c>
    </row>
    <row r="7404" spans="12:21" ht="15" customHeight="1" x14ac:dyDescent="0.15">
      <c r="L7404" s="244" t="str">
        <f t="shared" si="1044"/>
        <v/>
      </c>
      <c r="M7404" s="245" t="str">
        <f t="shared" si="1045"/>
        <v/>
      </c>
      <c r="N7404" s="244" t="str">
        <f t="shared" si="1046"/>
        <v/>
      </c>
      <c r="O7404" s="244" t="str">
        <f t="shared" si="1047"/>
        <v/>
      </c>
      <c r="P7404">
        <f>IF($I7404&lt;&gt;"",$I7404,IF($E7404="SGD",1,IF($E7404="USD",Settings!$B$22,IF($E7404="HKD",Settings!$B$23,1))))</f>
        <v>1</v>
      </c>
      <c r="Q7404">
        <f t="shared" si="1048"/>
        <v>0</v>
      </c>
      <c r="R7404">
        <f t="shared" si="1049"/>
        <v>0</v>
      </c>
      <c r="S7404" t="str">
        <f t="shared" si="1041"/>
        <v/>
      </c>
      <c r="T7404" t="str">
        <f t="shared" si="1042"/>
        <v/>
      </c>
      <c r="U7404" t="str">
        <f t="shared" si="1043"/>
        <v/>
      </c>
    </row>
    <row r="7405" spans="12:21" ht="15" customHeight="1" x14ac:dyDescent="0.15">
      <c r="L7405" s="244" t="str">
        <f t="shared" si="1044"/>
        <v/>
      </c>
      <c r="M7405" s="245" t="str">
        <f t="shared" si="1045"/>
        <v/>
      </c>
      <c r="N7405" s="244" t="str">
        <f t="shared" si="1046"/>
        <v/>
      </c>
      <c r="O7405" s="244" t="str">
        <f t="shared" si="1047"/>
        <v/>
      </c>
      <c r="P7405">
        <f>IF($I7405&lt;&gt;"",$I7405,IF($E7405="SGD",1,IF($E7405="USD",Settings!$B$22,IF($E7405="HKD",Settings!$B$23,1))))</f>
        <v>1</v>
      </c>
      <c r="Q7405">
        <f t="shared" si="1048"/>
        <v>0</v>
      </c>
      <c r="R7405">
        <f t="shared" si="1049"/>
        <v>0</v>
      </c>
      <c r="S7405" t="str">
        <f t="shared" si="1041"/>
        <v/>
      </c>
      <c r="T7405" t="str">
        <f t="shared" si="1042"/>
        <v/>
      </c>
      <c r="U7405" t="str">
        <f t="shared" si="1043"/>
        <v/>
      </c>
    </row>
    <row r="7406" spans="12:21" ht="15" customHeight="1" x14ac:dyDescent="0.15">
      <c r="L7406" s="244" t="str">
        <f t="shared" si="1044"/>
        <v/>
      </c>
      <c r="M7406" s="245" t="str">
        <f t="shared" si="1045"/>
        <v/>
      </c>
      <c r="N7406" s="244" t="str">
        <f t="shared" si="1046"/>
        <v/>
      </c>
      <c r="O7406" s="244" t="str">
        <f t="shared" si="1047"/>
        <v/>
      </c>
      <c r="P7406">
        <f>IF($I7406&lt;&gt;"",$I7406,IF($E7406="SGD",1,IF($E7406="USD",Settings!$B$22,IF($E7406="HKD",Settings!$B$23,1))))</f>
        <v>1</v>
      </c>
      <c r="Q7406">
        <f t="shared" si="1048"/>
        <v>0</v>
      </c>
      <c r="R7406">
        <f t="shared" si="1049"/>
        <v>0</v>
      </c>
      <c r="S7406" t="str">
        <f t="shared" si="1041"/>
        <v/>
      </c>
      <c r="T7406" t="str">
        <f t="shared" si="1042"/>
        <v/>
      </c>
      <c r="U7406" t="str">
        <f t="shared" si="1043"/>
        <v/>
      </c>
    </row>
    <row r="7407" spans="12:21" ht="15" customHeight="1" x14ac:dyDescent="0.15">
      <c r="L7407" s="244" t="str">
        <f t="shared" si="1044"/>
        <v/>
      </c>
      <c r="M7407" s="245" t="str">
        <f t="shared" si="1045"/>
        <v/>
      </c>
      <c r="N7407" s="244" t="str">
        <f t="shared" si="1046"/>
        <v/>
      </c>
      <c r="O7407" s="244" t="str">
        <f t="shared" si="1047"/>
        <v/>
      </c>
      <c r="P7407">
        <f>IF($I7407&lt;&gt;"",$I7407,IF($E7407="SGD",1,IF($E7407="USD",Settings!$B$22,IF($E7407="HKD",Settings!$B$23,1))))</f>
        <v>1</v>
      </c>
      <c r="Q7407">
        <f t="shared" si="1048"/>
        <v>0</v>
      </c>
      <c r="R7407">
        <f t="shared" si="1049"/>
        <v>0</v>
      </c>
      <c r="S7407" t="str">
        <f t="shared" si="1041"/>
        <v/>
      </c>
      <c r="T7407" t="str">
        <f t="shared" si="1042"/>
        <v/>
      </c>
      <c r="U7407" t="str">
        <f t="shared" si="1043"/>
        <v/>
      </c>
    </row>
    <row r="7408" spans="12:21" ht="15" customHeight="1" x14ac:dyDescent="0.15">
      <c r="L7408" s="244" t="str">
        <f t="shared" si="1044"/>
        <v/>
      </c>
      <c r="M7408" s="245" t="str">
        <f t="shared" si="1045"/>
        <v/>
      </c>
      <c r="N7408" s="244" t="str">
        <f t="shared" si="1046"/>
        <v/>
      </c>
      <c r="O7408" s="244" t="str">
        <f t="shared" si="1047"/>
        <v/>
      </c>
      <c r="P7408">
        <f>IF($I7408&lt;&gt;"",$I7408,IF($E7408="SGD",1,IF($E7408="USD",Settings!$B$22,IF($E7408="HKD",Settings!$B$23,1))))</f>
        <v>1</v>
      </c>
      <c r="Q7408">
        <f t="shared" si="1048"/>
        <v>0</v>
      </c>
      <c r="R7408">
        <f t="shared" si="1049"/>
        <v>0</v>
      </c>
      <c r="S7408" t="str">
        <f t="shared" si="1041"/>
        <v/>
      </c>
      <c r="T7408" t="str">
        <f t="shared" si="1042"/>
        <v/>
      </c>
      <c r="U7408" t="str">
        <f t="shared" si="1043"/>
        <v/>
      </c>
    </row>
    <row r="7409" spans="12:21" ht="15" customHeight="1" x14ac:dyDescent="0.15">
      <c r="L7409" s="244" t="str">
        <f t="shared" si="1044"/>
        <v/>
      </c>
      <c r="M7409" s="245" t="str">
        <f t="shared" si="1045"/>
        <v/>
      </c>
      <c r="N7409" s="244" t="str">
        <f t="shared" si="1046"/>
        <v/>
      </c>
      <c r="O7409" s="244" t="str">
        <f t="shared" si="1047"/>
        <v/>
      </c>
      <c r="P7409">
        <f>IF($I7409&lt;&gt;"",$I7409,IF($E7409="SGD",1,IF($E7409="USD",Settings!$B$22,IF($E7409="HKD",Settings!$B$23,1))))</f>
        <v>1</v>
      </c>
      <c r="Q7409">
        <f t="shared" si="1048"/>
        <v>0</v>
      </c>
      <c r="R7409">
        <f t="shared" si="1049"/>
        <v>0</v>
      </c>
      <c r="S7409" t="str">
        <f t="shared" si="1041"/>
        <v/>
      </c>
      <c r="T7409" t="str">
        <f t="shared" si="1042"/>
        <v/>
      </c>
      <c r="U7409" t="str">
        <f t="shared" si="1043"/>
        <v/>
      </c>
    </row>
    <row r="7410" spans="12:21" ht="15" customHeight="1" x14ac:dyDescent="0.15">
      <c r="L7410" s="244" t="str">
        <f t="shared" si="1044"/>
        <v/>
      </c>
      <c r="M7410" s="245" t="str">
        <f t="shared" si="1045"/>
        <v/>
      </c>
      <c r="N7410" s="244" t="str">
        <f t="shared" si="1046"/>
        <v/>
      </c>
      <c r="O7410" s="244" t="str">
        <f t="shared" si="1047"/>
        <v/>
      </c>
      <c r="P7410">
        <f>IF($I7410&lt;&gt;"",$I7410,IF($E7410="SGD",1,IF($E7410="USD",Settings!$B$22,IF($E7410="HKD",Settings!$B$23,1))))</f>
        <v>1</v>
      </c>
      <c r="Q7410">
        <f t="shared" si="1048"/>
        <v>0</v>
      </c>
      <c r="R7410">
        <f t="shared" si="1049"/>
        <v>0</v>
      </c>
      <c r="S7410" t="str">
        <f t="shared" si="1041"/>
        <v/>
      </c>
      <c r="T7410" t="str">
        <f t="shared" si="1042"/>
        <v/>
      </c>
      <c r="U7410" t="str">
        <f t="shared" si="1043"/>
        <v/>
      </c>
    </row>
    <row r="7411" spans="12:21" ht="15" customHeight="1" x14ac:dyDescent="0.15">
      <c r="L7411" s="244" t="str">
        <f t="shared" si="1044"/>
        <v/>
      </c>
      <c r="M7411" s="245" t="str">
        <f t="shared" si="1045"/>
        <v/>
      </c>
      <c r="N7411" s="244" t="str">
        <f t="shared" si="1046"/>
        <v/>
      </c>
      <c r="O7411" s="244" t="str">
        <f t="shared" si="1047"/>
        <v/>
      </c>
      <c r="P7411">
        <f>IF($I7411&lt;&gt;"",$I7411,IF($E7411="SGD",1,IF($E7411="USD",Settings!$B$22,IF($E7411="HKD",Settings!$B$23,1))))</f>
        <v>1</v>
      </c>
      <c r="Q7411">
        <f t="shared" si="1048"/>
        <v>0</v>
      </c>
      <c r="R7411">
        <f t="shared" si="1049"/>
        <v>0</v>
      </c>
      <c r="S7411" t="str">
        <f t="shared" si="1041"/>
        <v/>
      </c>
      <c r="T7411" t="str">
        <f t="shared" si="1042"/>
        <v/>
      </c>
      <c r="U7411" t="str">
        <f t="shared" si="1043"/>
        <v/>
      </c>
    </row>
    <row r="7412" spans="12:21" ht="15" customHeight="1" x14ac:dyDescent="0.15">
      <c r="L7412" s="244" t="str">
        <f t="shared" si="1044"/>
        <v/>
      </c>
      <c r="M7412" s="245" t="str">
        <f t="shared" si="1045"/>
        <v/>
      </c>
      <c r="N7412" s="244" t="str">
        <f t="shared" si="1046"/>
        <v/>
      </c>
      <c r="O7412" s="244" t="str">
        <f t="shared" si="1047"/>
        <v/>
      </c>
      <c r="P7412">
        <f>IF($I7412&lt;&gt;"",$I7412,IF($E7412="SGD",1,IF($E7412="USD",Settings!$B$22,IF($E7412="HKD",Settings!$B$23,1))))</f>
        <v>1</v>
      </c>
      <c r="Q7412">
        <f t="shared" si="1048"/>
        <v>0</v>
      </c>
      <c r="R7412">
        <f t="shared" si="1049"/>
        <v>0</v>
      </c>
      <c r="S7412" t="str">
        <f t="shared" si="1041"/>
        <v/>
      </c>
      <c r="T7412" t="str">
        <f t="shared" si="1042"/>
        <v/>
      </c>
      <c r="U7412" t="str">
        <f t="shared" si="1043"/>
        <v/>
      </c>
    </row>
    <row r="7413" spans="12:21" ht="15" customHeight="1" x14ac:dyDescent="0.15">
      <c r="L7413" s="244" t="str">
        <f t="shared" si="1044"/>
        <v/>
      </c>
      <c r="M7413" s="245" t="str">
        <f t="shared" si="1045"/>
        <v/>
      </c>
      <c r="N7413" s="244" t="str">
        <f t="shared" si="1046"/>
        <v/>
      </c>
      <c r="O7413" s="244" t="str">
        <f t="shared" si="1047"/>
        <v/>
      </c>
      <c r="P7413">
        <f>IF($I7413&lt;&gt;"",$I7413,IF($E7413="SGD",1,IF($E7413="USD",Settings!$B$22,IF($E7413="HKD",Settings!$B$23,1))))</f>
        <v>1</v>
      </c>
      <c r="Q7413">
        <f t="shared" si="1048"/>
        <v>0</v>
      </c>
      <c r="R7413">
        <f t="shared" si="1049"/>
        <v>0</v>
      </c>
      <c r="S7413" t="str">
        <f t="shared" si="1041"/>
        <v/>
      </c>
      <c r="T7413" t="str">
        <f t="shared" si="1042"/>
        <v/>
      </c>
      <c r="U7413" t="str">
        <f t="shared" si="1043"/>
        <v/>
      </c>
    </row>
    <row r="7414" spans="12:21" ht="15" customHeight="1" x14ac:dyDescent="0.15">
      <c r="L7414" s="244" t="str">
        <f t="shared" si="1044"/>
        <v/>
      </c>
      <c r="M7414" s="245" t="str">
        <f t="shared" si="1045"/>
        <v/>
      </c>
      <c r="N7414" s="244" t="str">
        <f t="shared" si="1046"/>
        <v/>
      </c>
      <c r="O7414" s="244" t="str">
        <f t="shared" si="1047"/>
        <v/>
      </c>
      <c r="P7414">
        <f>IF($I7414&lt;&gt;"",$I7414,IF($E7414="SGD",1,IF($E7414="USD",Settings!$B$22,IF($E7414="HKD",Settings!$B$23,1))))</f>
        <v>1</v>
      </c>
      <c r="Q7414">
        <f t="shared" si="1048"/>
        <v>0</v>
      </c>
      <c r="R7414">
        <f t="shared" si="1049"/>
        <v>0</v>
      </c>
      <c r="S7414" t="str">
        <f t="shared" si="1041"/>
        <v/>
      </c>
      <c r="T7414" t="str">
        <f t="shared" si="1042"/>
        <v/>
      </c>
      <c r="U7414" t="str">
        <f t="shared" si="1043"/>
        <v/>
      </c>
    </row>
    <row r="7415" spans="12:21" ht="15" customHeight="1" x14ac:dyDescent="0.15">
      <c r="L7415" s="244" t="str">
        <f t="shared" si="1044"/>
        <v/>
      </c>
      <c r="M7415" s="245" t="str">
        <f t="shared" si="1045"/>
        <v/>
      </c>
      <c r="N7415" s="244" t="str">
        <f t="shared" si="1046"/>
        <v/>
      </c>
      <c r="O7415" s="244" t="str">
        <f t="shared" si="1047"/>
        <v/>
      </c>
      <c r="P7415">
        <f>IF($I7415&lt;&gt;"",$I7415,IF($E7415="SGD",1,IF($E7415="USD",Settings!$B$22,IF($E7415="HKD",Settings!$B$23,1))))</f>
        <v>1</v>
      </c>
      <c r="Q7415">
        <f t="shared" si="1048"/>
        <v>0</v>
      </c>
      <c r="R7415">
        <f t="shared" si="1049"/>
        <v>0</v>
      </c>
      <c r="S7415" t="str">
        <f t="shared" si="1041"/>
        <v/>
      </c>
      <c r="T7415" t="str">
        <f t="shared" si="1042"/>
        <v/>
      </c>
      <c r="U7415" t="str">
        <f t="shared" si="1043"/>
        <v/>
      </c>
    </row>
    <row r="7416" spans="12:21" ht="15" customHeight="1" x14ac:dyDescent="0.15">
      <c r="L7416" s="244" t="str">
        <f t="shared" si="1044"/>
        <v/>
      </c>
      <c r="M7416" s="245" t="str">
        <f t="shared" si="1045"/>
        <v/>
      </c>
      <c r="N7416" s="244" t="str">
        <f t="shared" si="1046"/>
        <v/>
      </c>
      <c r="O7416" s="244" t="str">
        <f t="shared" si="1047"/>
        <v/>
      </c>
      <c r="P7416">
        <f>IF($I7416&lt;&gt;"",$I7416,IF($E7416="SGD",1,IF($E7416="USD",Settings!$B$22,IF($E7416="HKD",Settings!$B$23,1))))</f>
        <v>1</v>
      </c>
      <c r="Q7416">
        <f t="shared" si="1048"/>
        <v>0</v>
      </c>
      <c r="R7416">
        <f t="shared" si="1049"/>
        <v>0</v>
      </c>
      <c r="S7416" t="str">
        <f t="shared" si="1041"/>
        <v/>
      </c>
      <c r="T7416" t="str">
        <f t="shared" si="1042"/>
        <v/>
      </c>
      <c r="U7416" t="str">
        <f t="shared" si="1043"/>
        <v/>
      </c>
    </row>
    <row r="7417" spans="12:21" ht="15" customHeight="1" x14ac:dyDescent="0.15">
      <c r="L7417" s="244" t="str">
        <f t="shared" si="1044"/>
        <v/>
      </c>
      <c r="M7417" s="245" t="str">
        <f t="shared" si="1045"/>
        <v/>
      </c>
      <c r="N7417" s="244" t="str">
        <f t="shared" si="1046"/>
        <v/>
      </c>
      <c r="O7417" s="244" t="str">
        <f t="shared" si="1047"/>
        <v/>
      </c>
      <c r="P7417">
        <f>IF($I7417&lt;&gt;"",$I7417,IF($E7417="SGD",1,IF($E7417="USD",Settings!$B$22,IF($E7417="HKD",Settings!$B$23,1))))</f>
        <v>1</v>
      </c>
      <c r="Q7417">
        <f t="shared" si="1048"/>
        <v>0</v>
      </c>
      <c r="R7417">
        <f t="shared" si="1049"/>
        <v>0</v>
      </c>
      <c r="S7417" t="str">
        <f t="shared" si="1041"/>
        <v/>
      </c>
      <c r="T7417" t="str">
        <f t="shared" si="1042"/>
        <v/>
      </c>
      <c r="U7417" t="str">
        <f t="shared" si="1043"/>
        <v/>
      </c>
    </row>
    <row r="7418" spans="12:21" ht="15" customHeight="1" x14ac:dyDescent="0.15">
      <c r="L7418" s="244" t="str">
        <f t="shared" si="1044"/>
        <v/>
      </c>
      <c r="M7418" s="245" t="str">
        <f t="shared" si="1045"/>
        <v/>
      </c>
      <c r="N7418" s="244" t="str">
        <f t="shared" si="1046"/>
        <v/>
      </c>
      <c r="O7418" s="244" t="str">
        <f t="shared" si="1047"/>
        <v/>
      </c>
      <c r="P7418">
        <f>IF($I7418&lt;&gt;"",$I7418,IF($E7418="SGD",1,IF($E7418="USD",Settings!$B$22,IF($E7418="HKD",Settings!$B$23,1))))</f>
        <v>1</v>
      </c>
      <c r="Q7418">
        <f t="shared" si="1048"/>
        <v>0</v>
      </c>
      <c r="R7418">
        <f t="shared" si="1049"/>
        <v>0</v>
      </c>
      <c r="S7418" t="str">
        <f t="shared" si="1041"/>
        <v/>
      </c>
      <c r="T7418" t="str">
        <f t="shared" si="1042"/>
        <v/>
      </c>
      <c r="U7418" t="str">
        <f t="shared" si="1043"/>
        <v/>
      </c>
    </row>
    <row r="7419" spans="12:21" ht="15" customHeight="1" x14ac:dyDescent="0.15">
      <c r="L7419" s="244" t="str">
        <f t="shared" si="1044"/>
        <v/>
      </c>
      <c r="M7419" s="245" t="str">
        <f t="shared" si="1045"/>
        <v/>
      </c>
      <c r="N7419" s="244" t="str">
        <f t="shared" si="1046"/>
        <v/>
      </c>
      <c r="O7419" s="244" t="str">
        <f t="shared" si="1047"/>
        <v/>
      </c>
      <c r="P7419">
        <f>IF($I7419&lt;&gt;"",$I7419,IF($E7419="SGD",1,IF($E7419="USD",Settings!$B$22,IF($E7419="HKD",Settings!$B$23,1))))</f>
        <v>1</v>
      </c>
      <c r="Q7419">
        <f t="shared" si="1048"/>
        <v>0</v>
      </c>
      <c r="R7419">
        <f t="shared" si="1049"/>
        <v>0</v>
      </c>
      <c r="S7419" t="str">
        <f t="shared" si="1041"/>
        <v/>
      </c>
      <c r="T7419" t="str">
        <f t="shared" si="1042"/>
        <v/>
      </c>
      <c r="U7419" t="str">
        <f t="shared" si="1043"/>
        <v/>
      </c>
    </row>
    <row r="7420" spans="12:21" ht="15" customHeight="1" x14ac:dyDescent="0.15">
      <c r="L7420" s="244" t="str">
        <f t="shared" si="1044"/>
        <v/>
      </c>
      <c r="M7420" s="245" t="str">
        <f t="shared" si="1045"/>
        <v/>
      </c>
      <c r="N7420" s="244" t="str">
        <f t="shared" si="1046"/>
        <v/>
      </c>
      <c r="O7420" s="244" t="str">
        <f t="shared" si="1047"/>
        <v/>
      </c>
      <c r="P7420">
        <f>IF($I7420&lt;&gt;"",$I7420,IF($E7420="SGD",1,IF($E7420="USD",Settings!$B$22,IF($E7420="HKD",Settings!$B$23,1))))</f>
        <v>1</v>
      </c>
      <c r="Q7420">
        <f t="shared" si="1048"/>
        <v>0</v>
      </c>
      <c r="R7420">
        <f t="shared" si="1049"/>
        <v>0</v>
      </c>
      <c r="S7420" t="str">
        <f t="shared" si="1041"/>
        <v/>
      </c>
      <c r="T7420" t="str">
        <f t="shared" si="1042"/>
        <v/>
      </c>
      <c r="U7420" t="str">
        <f t="shared" si="1043"/>
        <v/>
      </c>
    </row>
    <row r="7421" spans="12:21" ht="15" customHeight="1" x14ac:dyDescent="0.15">
      <c r="L7421" s="244" t="str">
        <f t="shared" si="1044"/>
        <v/>
      </c>
      <c r="M7421" s="245" t="str">
        <f t="shared" si="1045"/>
        <v/>
      </c>
      <c r="N7421" s="244" t="str">
        <f t="shared" si="1046"/>
        <v/>
      </c>
      <c r="O7421" s="244" t="str">
        <f t="shared" si="1047"/>
        <v/>
      </c>
      <c r="P7421">
        <f>IF($I7421&lt;&gt;"",$I7421,IF($E7421="SGD",1,IF($E7421="USD",Settings!$B$22,IF($E7421="HKD",Settings!$B$23,1))))</f>
        <v>1</v>
      </c>
      <c r="Q7421">
        <f t="shared" si="1048"/>
        <v>0</v>
      </c>
      <c r="R7421">
        <f t="shared" si="1049"/>
        <v>0</v>
      </c>
      <c r="S7421" t="str">
        <f t="shared" si="1041"/>
        <v/>
      </c>
      <c r="T7421" t="str">
        <f t="shared" si="1042"/>
        <v/>
      </c>
      <c r="U7421" t="str">
        <f t="shared" si="1043"/>
        <v/>
      </c>
    </row>
    <row r="7422" spans="12:21" ht="15" customHeight="1" x14ac:dyDescent="0.15">
      <c r="L7422" s="244" t="str">
        <f t="shared" si="1044"/>
        <v/>
      </c>
      <c r="M7422" s="245" t="str">
        <f t="shared" si="1045"/>
        <v/>
      </c>
      <c r="N7422" s="244" t="str">
        <f t="shared" si="1046"/>
        <v/>
      </c>
      <c r="O7422" s="244" t="str">
        <f t="shared" si="1047"/>
        <v/>
      </c>
      <c r="P7422">
        <f>IF($I7422&lt;&gt;"",$I7422,IF($E7422="SGD",1,IF($E7422="USD",Settings!$B$22,IF($E7422="HKD",Settings!$B$23,1))))</f>
        <v>1</v>
      </c>
      <c r="Q7422">
        <f t="shared" si="1048"/>
        <v>0</v>
      </c>
      <c r="R7422">
        <f t="shared" si="1049"/>
        <v>0</v>
      </c>
      <c r="S7422" t="str">
        <f t="shared" si="1041"/>
        <v/>
      </c>
      <c r="T7422" t="str">
        <f t="shared" si="1042"/>
        <v/>
      </c>
      <c r="U7422" t="str">
        <f t="shared" si="1043"/>
        <v/>
      </c>
    </row>
    <row r="7423" spans="12:21" ht="15" customHeight="1" x14ac:dyDescent="0.15">
      <c r="L7423" s="244" t="str">
        <f t="shared" si="1044"/>
        <v/>
      </c>
      <c r="M7423" s="245" t="str">
        <f t="shared" si="1045"/>
        <v/>
      </c>
      <c r="N7423" s="244" t="str">
        <f t="shared" si="1046"/>
        <v/>
      </c>
      <c r="O7423" s="244" t="str">
        <f t="shared" si="1047"/>
        <v/>
      </c>
      <c r="P7423">
        <f>IF($I7423&lt;&gt;"",$I7423,IF($E7423="SGD",1,IF($E7423="USD",Settings!$B$22,IF($E7423="HKD",Settings!$B$23,1))))</f>
        <v>1</v>
      </c>
      <c r="Q7423">
        <f t="shared" si="1048"/>
        <v>0</v>
      </c>
      <c r="R7423">
        <f t="shared" si="1049"/>
        <v>0</v>
      </c>
      <c r="S7423" t="str">
        <f t="shared" si="1041"/>
        <v/>
      </c>
      <c r="T7423" t="str">
        <f t="shared" si="1042"/>
        <v/>
      </c>
      <c r="U7423" t="str">
        <f t="shared" si="1043"/>
        <v/>
      </c>
    </row>
    <row r="7424" spans="12:21" ht="15" customHeight="1" x14ac:dyDescent="0.15">
      <c r="L7424" s="244" t="str">
        <f t="shared" si="1044"/>
        <v/>
      </c>
      <c r="M7424" s="245" t="str">
        <f t="shared" si="1045"/>
        <v/>
      </c>
      <c r="N7424" s="244" t="str">
        <f t="shared" si="1046"/>
        <v/>
      </c>
      <c r="O7424" s="244" t="str">
        <f t="shared" si="1047"/>
        <v/>
      </c>
      <c r="P7424">
        <f>IF($I7424&lt;&gt;"",$I7424,IF($E7424="SGD",1,IF($E7424="USD",Settings!$B$22,IF($E7424="HKD",Settings!$B$23,1))))</f>
        <v>1</v>
      </c>
      <c r="Q7424">
        <f t="shared" si="1048"/>
        <v>0</v>
      </c>
      <c r="R7424">
        <f t="shared" si="1049"/>
        <v>0</v>
      </c>
      <c r="S7424" t="str">
        <f t="shared" si="1041"/>
        <v/>
      </c>
      <c r="T7424" t="str">
        <f t="shared" si="1042"/>
        <v/>
      </c>
      <c r="U7424" t="str">
        <f t="shared" si="1043"/>
        <v/>
      </c>
    </row>
    <row r="7425" spans="12:21" ht="15" customHeight="1" x14ac:dyDescent="0.15">
      <c r="L7425" s="244" t="str">
        <f t="shared" si="1044"/>
        <v/>
      </c>
      <c r="M7425" s="245" t="str">
        <f t="shared" si="1045"/>
        <v/>
      </c>
      <c r="N7425" s="244" t="str">
        <f t="shared" si="1046"/>
        <v/>
      </c>
      <c r="O7425" s="244" t="str">
        <f t="shared" si="1047"/>
        <v/>
      </c>
      <c r="P7425">
        <f>IF($I7425&lt;&gt;"",$I7425,IF($E7425="SGD",1,IF($E7425="USD",Settings!$B$22,IF($E7425="HKD",Settings!$B$23,1))))</f>
        <v>1</v>
      </c>
      <c r="Q7425">
        <f t="shared" si="1048"/>
        <v>0</v>
      </c>
      <c r="R7425">
        <f t="shared" si="1049"/>
        <v>0</v>
      </c>
      <c r="S7425" t="str">
        <f t="shared" si="1041"/>
        <v/>
      </c>
      <c r="T7425" t="str">
        <f t="shared" si="1042"/>
        <v/>
      </c>
      <c r="U7425" t="str">
        <f t="shared" si="1043"/>
        <v/>
      </c>
    </row>
    <row r="7426" spans="12:21" ht="15" customHeight="1" x14ac:dyDescent="0.15">
      <c r="L7426" s="244" t="str">
        <f t="shared" si="1044"/>
        <v/>
      </c>
      <c r="M7426" s="245" t="str">
        <f t="shared" si="1045"/>
        <v/>
      </c>
      <c r="N7426" s="244" t="str">
        <f t="shared" si="1046"/>
        <v/>
      </c>
      <c r="O7426" s="244" t="str">
        <f t="shared" si="1047"/>
        <v/>
      </c>
      <c r="P7426">
        <f>IF($I7426&lt;&gt;"",$I7426,IF($E7426="SGD",1,IF($E7426="USD",Settings!$B$22,IF($E7426="HKD",Settings!$B$23,1))))</f>
        <v>1</v>
      </c>
      <c r="Q7426">
        <f t="shared" si="1048"/>
        <v>0</v>
      </c>
      <c r="R7426">
        <f t="shared" si="1049"/>
        <v>0</v>
      </c>
      <c r="S7426" t="str">
        <f t="shared" ref="S7426:S7489" si="1050">IF(L7426="","",SUMIFS($M:$M,$L:$L,L7426,$T:$T,"&lt;="&amp;T7426))</f>
        <v/>
      </c>
      <c r="T7426" t="str">
        <f t="shared" ref="T7426:T7489" si="1051">IF(L7426="","",INT(G7426)*100000+ROW())</f>
        <v/>
      </c>
      <c r="U7426" t="str">
        <f t="shared" ref="U7426:U7489" si="1052">IF(L7426="","",IF(AND(COUNTIFS($L:$L,L7426,$S:$S,"&gt;-0.000001",$S:$S,"&lt;0.000001",$T:$T,"&gt;"&amp;T7426)=0,ABS(S7426)&gt;0.000001),1,0))</f>
        <v/>
      </c>
    </row>
    <row r="7427" spans="12:21" ht="15" customHeight="1" x14ac:dyDescent="0.15">
      <c r="L7427" s="244" t="str">
        <f t="shared" si="1044"/>
        <v/>
      </c>
      <c r="M7427" s="245" t="str">
        <f t="shared" si="1045"/>
        <v/>
      </c>
      <c r="N7427" s="244" t="str">
        <f t="shared" si="1046"/>
        <v/>
      </c>
      <c r="O7427" s="244" t="str">
        <f t="shared" si="1047"/>
        <v/>
      </c>
      <c r="P7427">
        <f>IF($I7427&lt;&gt;"",$I7427,IF($E7427="SGD",1,IF($E7427="USD",Settings!$B$22,IF($E7427="HKD",Settings!$B$23,1))))</f>
        <v>1</v>
      </c>
      <c r="Q7427">
        <f t="shared" si="1048"/>
        <v>0</v>
      </c>
      <c r="R7427">
        <f t="shared" si="1049"/>
        <v>0</v>
      </c>
      <c r="S7427" t="str">
        <f t="shared" si="1050"/>
        <v/>
      </c>
      <c r="T7427" t="str">
        <f t="shared" si="1051"/>
        <v/>
      </c>
      <c r="U7427" t="str">
        <f t="shared" si="1052"/>
        <v/>
      </c>
    </row>
    <row r="7428" spans="12:21" ht="15" customHeight="1" x14ac:dyDescent="0.15">
      <c r="L7428" s="244" t="str">
        <f t="shared" si="1044"/>
        <v/>
      </c>
      <c r="M7428" s="245" t="str">
        <f t="shared" si="1045"/>
        <v/>
      </c>
      <c r="N7428" s="244" t="str">
        <f t="shared" si="1046"/>
        <v/>
      </c>
      <c r="O7428" s="244" t="str">
        <f t="shared" si="1047"/>
        <v/>
      </c>
      <c r="P7428">
        <f>IF($I7428&lt;&gt;"",$I7428,IF($E7428="SGD",1,IF($E7428="USD",Settings!$B$22,IF($E7428="HKD",Settings!$B$23,1))))</f>
        <v>1</v>
      </c>
      <c r="Q7428">
        <f t="shared" si="1048"/>
        <v>0</v>
      </c>
      <c r="R7428">
        <f t="shared" si="1049"/>
        <v>0</v>
      </c>
      <c r="S7428" t="str">
        <f t="shared" si="1050"/>
        <v/>
      </c>
      <c r="T7428" t="str">
        <f t="shared" si="1051"/>
        <v/>
      </c>
      <c r="U7428" t="str">
        <f t="shared" si="1052"/>
        <v/>
      </c>
    </row>
    <row r="7429" spans="12:21" ht="15" customHeight="1" x14ac:dyDescent="0.15">
      <c r="L7429" s="244" t="str">
        <f t="shared" si="1044"/>
        <v/>
      </c>
      <c r="M7429" s="245" t="str">
        <f t="shared" si="1045"/>
        <v/>
      </c>
      <c r="N7429" s="244" t="str">
        <f t="shared" si="1046"/>
        <v/>
      </c>
      <c r="O7429" s="244" t="str">
        <f t="shared" si="1047"/>
        <v/>
      </c>
      <c r="P7429">
        <f>IF($I7429&lt;&gt;"",$I7429,IF($E7429="SGD",1,IF($E7429="USD",Settings!$B$22,IF($E7429="HKD",Settings!$B$23,1))))</f>
        <v>1</v>
      </c>
      <c r="Q7429">
        <f t="shared" si="1048"/>
        <v>0</v>
      </c>
      <c r="R7429">
        <f t="shared" si="1049"/>
        <v>0</v>
      </c>
      <c r="S7429" t="str">
        <f t="shared" si="1050"/>
        <v/>
      </c>
      <c r="T7429" t="str">
        <f t="shared" si="1051"/>
        <v/>
      </c>
      <c r="U7429" t="str">
        <f t="shared" si="1052"/>
        <v/>
      </c>
    </row>
    <row r="7430" spans="12:21" ht="15" customHeight="1" x14ac:dyDescent="0.15">
      <c r="L7430" s="244" t="str">
        <f t="shared" si="1044"/>
        <v/>
      </c>
      <c r="M7430" s="245" t="str">
        <f t="shared" si="1045"/>
        <v/>
      </c>
      <c r="N7430" s="244" t="str">
        <f t="shared" si="1046"/>
        <v/>
      </c>
      <c r="O7430" s="244" t="str">
        <f t="shared" si="1047"/>
        <v/>
      </c>
      <c r="P7430">
        <f>IF($I7430&lt;&gt;"",$I7430,IF($E7430="SGD",1,IF($E7430="USD",Settings!$B$22,IF($E7430="HKD",Settings!$B$23,1))))</f>
        <v>1</v>
      </c>
      <c r="Q7430">
        <f t="shared" si="1048"/>
        <v>0</v>
      </c>
      <c r="R7430">
        <f t="shared" si="1049"/>
        <v>0</v>
      </c>
      <c r="S7430" t="str">
        <f t="shared" si="1050"/>
        <v/>
      </c>
      <c r="T7430" t="str">
        <f t="shared" si="1051"/>
        <v/>
      </c>
      <c r="U7430" t="str">
        <f t="shared" si="1052"/>
        <v/>
      </c>
    </row>
    <row r="7431" spans="12:21" ht="15" customHeight="1" x14ac:dyDescent="0.15">
      <c r="L7431" s="244" t="str">
        <f t="shared" si="1044"/>
        <v/>
      </c>
      <c r="M7431" s="245" t="str">
        <f t="shared" si="1045"/>
        <v/>
      </c>
      <c r="N7431" s="244" t="str">
        <f t="shared" si="1046"/>
        <v/>
      </c>
      <c r="O7431" s="244" t="str">
        <f t="shared" si="1047"/>
        <v/>
      </c>
      <c r="P7431">
        <f>IF($I7431&lt;&gt;"",$I7431,IF($E7431="SGD",1,IF($E7431="USD",Settings!$B$22,IF($E7431="HKD",Settings!$B$23,1))))</f>
        <v>1</v>
      </c>
      <c r="Q7431">
        <f t="shared" si="1048"/>
        <v>0</v>
      </c>
      <c r="R7431">
        <f t="shared" si="1049"/>
        <v>0</v>
      </c>
      <c r="S7431" t="str">
        <f t="shared" si="1050"/>
        <v/>
      </c>
      <c r="T7431" t="str">
        <f t="shared" si="1051"/>
        <v/>
      </c>
      <c r="U7431" t="str">
        <f t="shared" si="1052"/>
        <v/>
      </c>
    </row>
    <row r="7432" spans="12:21" ht="15" customHeight="1" x14ac:dyDescent="0.15">
      <c r="L7432" s="244" t="str">
        <f t="shared" si="1044"/>
        <v/>
      </c>
      <c r="M7432" s="245" t="str">
        <f t="shared" si="1045"/>
        <v/>
      </c>
      <c r="N7432" s="244" t="str">
        <f t="shared" si="1046"/>
        <v/>
      </c>
      <c r="O7432" s="244" t="str">
        <f t="shared" si="1047"/>
        <v/>
      </c>
      <c r="P7432">
        <f>IF($I7432&lt;&gt;"",$I7432,IF($E7432="SGD",1,IF($E7432="USD",Settings!$B$22,IF($E7432="HKD",Settings!$B$23,1))))</f>
        <v>1</v>
      </c>
      <c r="Q7432">
        <f t="shared" si="1048"/>
        <v>0</v>
      </c>
      <c r="R7432">
        <f t="shared" si="1049"/>
        <v>0</v>
      </c>
      <c r="S7432" t="str">
        <f t="shared" si="1050"/>
        <v/>
      </c>
      <c r="T7432" t="str">
        <f t="shared" si="1051"/>
        <v/>
      </c>
      <c r="U7432" t="str">
        <f t="shared" si="1052"/>
        <v/>
      </c>
    </row>
    <row r="7433" spans="12:21" ht="15" customHeight="1" x14ac:dyDescent="0.15">
      <c r="L7433" s="244" t="str">
        <f t="shared" si="1044"/>
        <v/>
      </c>
      <c r="M7433" s="245" t="str">
        <f t="shared" si="1045"/>
        <v/>
      </c>
      <c r="N7433" s="244" t="str">
        <f t="shared" si="1046"/>
        <v/>
      </c>
      <c r="O7433" s="244" t="str">
        <f t="shared" si="1047"/>
        <v/>
      </c>
      <c r="P7433">
        <f>IF($I7433&lt;&gt;"",$I7433,IF($E7433="SGD",1,IF($E7433="USD",Settings!$B$22,IF($E7433="HKD",Settings!$B$23,1))))</f>
        <v>1</v>
      </c>
      <c r="Q7433">
        <f t="shared" si="1048"/>
        <v>0</v>
      </c>
      <c r="R7433">
        <f t="shared" si="1049"/>
        <v>0</v>
      </c>
      <c r="S7433" t="str">
        <f t="shared" si="1050"/>
        <v/>
      </c>
      <c r="T7433" t="str">
        <f t="shared" si="1051"/>
        <v/>
      </c>
      <c r="U7433" t="str">
        <f t="shared" si="1052"/>
        <v/>
      </c>
    </row>
    <row r="7434" spans="12:21" ht="15" customHeight="1" x14ac:dyDescent="0.15">
      <c r="L7434" s="244" t="str">
        <f t="shared" si="1044"/>
        <v/>
      </c>
      <c r="M7434" s="245" t="str">
        <f t="shared" si="1045"/>
        <v/>
      </c>
      <c r="N7434" s="244" t="str">
        <f t="shared" si="1046"/>
        <v/>
      </c>
      <c r="O7434" s="244" t="str">
        <f t="shared" si="1047"/>
        <v/>
      </c>
      <c r="P7434">
        <f>IF($I7434&lt;&gt;"",$I7434,IF($E7434="SGD",1,IF($E7434="USD",Settings!$B$22,IF($E7434="HKD",Settings!$B$23,1))))</f>
        <v>1</v>
      </c>
      <c r="Q7434">
        <f t="shared" si="1048"/>
        <v>0</v>
      </c>
      <c r="R7434">
        <f t="shared" si="1049"/>
        <v>0</v>
      </c>
      <c r="S7434" t="str">
        <f t="shared" si="1050"/>
        <v/>
      </c>
      <c r="T7434" t="str">
        <f t="shared" si="1051"/>
        <v/>
      </c>
      <c r="U7434" t="str">
        <f t="shared" si="1052"/>
        <v/>
      </c>
    </row>
    <row r="7435" spans="12:21" ht="15" customHeight="1" x14ac:dyDescent="0.15">
      <c r="L7435" s="244" t="str">
        <f t="shared" si="1044"/>
        <v/>
      </c>
      <c r="M7435" s="245" t="str">
        <f t="shared" si="1045"/>
        <v/>
      </c>
      <c r="N7435" s="244" t="str">
        <f t="shared" si="1046"/>
        <v/>
      </c>
      <c r="O7435" s="244" t="str">
        <f t="shared" si="1047"/>
        <v/>
      </c>
      <c r="P7435">
        <f>IF($I7435&lt;&gt;"",$I7435,IF($E7435="SGD",1,IF($E7435="USD",Settings!$B$22,IF($E7435="HKD",Settings!$B$23,1))))</f>
        <v>1</v>
      </c>
      <c r="Q7435">
        <f t="shared" si="1048"/>
        <v>0</v>
      </c>
      <c r="R7435">
        <f t="shared" si="1049"/>
        <v>0</v>
      </c>
      <c r="S7435" t="str">
        <f t="shared" si="1050"/>
        <v/>
      </c>
      <c r="T7435" t="str">
        <f t="shared" si="1051"/>
        <v/>
      </c>
      <c r="U7435" t="str">
        <f t="shared" si="1052"/>
        <v/>
      </c>
    </row>
    <row r="7436" spans="12:21" ht="15" customHeight="1" x14ac:dyDescent="0.15">
      <c r="L7436" s="244" t="str">
        <f t="shared" si="1044"/>
        <v/>
      </c>
      <c r="M7436" s="245" t="str">
        <f t="shared" si="1045"/>
        <v/>
      </c>
      <c r="N7436" s="244" t="str">
        <f t="shared" si="1046"/>
        <v/>
      </c>
      <c r="O7436" s="244" t="str">
        <f t="shared" si="1047"/>
        <v/>
      </c>
      <c r="P7436">
        <f>IF($I7436&lt;&gt;"",$I7436,IF($E7436="SGD",1,IF($E7436="USD",Settings!$B$22,IF($E7436="HKD",Settings!$B$23,1))))</f>
        <v>1</v>
      </c>
      <c r="Q7436">
        <f t="shared" si="1048"/>
        <v>0</v>
      </c>
      <c r="R7436">
        <f t="shared" si="1049"/>
        <v>0</v>
      </c>
      <c r="S7436" t="str">
        <f t="shared" si="1050"/>
        <v/>
      </c>
      <c r="T7436" t="str">
        <f t="shared" si="1051"/>
        <v/>
      </c>
      <c r="U7436" t="str">
        <f t="shared" si="1052"/>
        <v/>
      </c>
    </row>
    <row r="7437" spans="12:21" ht="15" customHeight="1" x14ac:dyDescent="0.15">
      <c r="L7437" s="244" t="str">
        <f t="shared" si="1044"/>
        <v/>
      </c>
      <c r="M7437" s="245" t="str">
        <f t="shared" si="1045"/>
        <v/>
      </c>
      <c r="N7437" s="244" t="str">
        <f t="shared" si="1046"/>
        <v/>
      </c>
      <c r="O7437" s="244" t="str">
        <f t="shared" si="1047"/>
        <v/>
      </c>
      <c r="P7437">
        <f>IF($I7437&lt;&gt;"",$I7437,IF($E7437="SGD",1,IF($E7437="USD",Settings!$B$22,IF($E7437="HKD",Settings!$B$23,1))))</f>
        <v>1</v>
      </c>
      <c r="Q7437">
        <f t="shared" si="1048"/>
        <v>0</v>
      </c>
      <c r="R7437">
        <f t="shared" si="1049"/>
        <v>0</v>
      </c>
      <c r="S7437" t="str">
        <f t="shared" si="1050"/>
        <v/>
      </c>
      <c r="T7437" t="str">
        <f t="shared" si="1051"/>
        <v/>
      </c>
      <c r="U7437" t="str">
        <f t="shared" si="1052"/>
        <v/>
      </c>
    </row>
    <row r="7438" spans="12:21" ht="15" customHeight="1" x14ac:dyDescent="0.15">
      <c r="L7438" s="244" t="str">
        <f t="shared" si="1044"/>
        <v/>
      </c>
      <c r="M7438" s="245" t="str">
        <f t="shared" si="1045"/>
        <v/>
      </c>
      <c r="N7438" s="244" t="str">
        <f t="shared" si="1046"/>
        <v/>
      </c>
      <c r="O7438" s="244" t="str">
        <f t="shared" si="1047"/>
        <v/>
      </c>
      <c r="P7438">
        <f>IF($I7438&lt;&gt;"",$I7438,IF($E7438="SGD",1,IF($E7438="USD",Settings!$B$22,IF($E7438="HKD",Settings!$B$23,1))))</f>
        <v>1</v>
      </c>
      <c r="Q7438">
        <f t="shared" si="1048"/>
        <v>0</v>
      </c>
      <c r="R7438">
        <f t="shared" si="1049"/>
        <v>0</v>
      </c>
      <c r="S7438" t="str">
        <f t="shared" si="1050"/>
        <v/>
      </c>
      <c r="T7438" t="str">
        <f t="shared" si="1051"/>
        <v/>
      </c>
      <c r="U7438" t="str">
        <f t="shared" si="1052"/>
        <v/>
      </c>
    </row>
    <row r="7439" spans="12:21" ht="15" customHeight="1" x14ac:dyDescent="0.15">
      <c r="L7439" s="244" t="str">
        <f t="shared" si="1044"/>
        <v/>
      </c>
      <c r="M7439" s="245" t="str">
        <f t="shared" si="1045"/>
        <v/>
      </c>
      <c r="N7439" s="244" t="str">
        <f t="shared" si="1046"/>
        <v/>
      </c>
      <c r="O7439" s="244" t="str">
        <f t="shared" si="1047"/>
        <v/>
      </c>
      <c r="P7439">
        <f>IF($I7439&lt;&gt;"",$I7439,IF($E7439="SGD",1,IF($E7439="USD",Settings!$B$22,IF($E7439="HKD",Settings!$B$23,1))))</f>
        <v>1</v>
      </c>
      <c r="Q7439">
        <f t="shared" si="1048"/>
        <v>0</v>
      </c>
      <c r="R7439">
        <f t="shared" si="1049"/>
        <v>0</v>
      </c>
      <c r="S7439" t="str">
        <f t="shared" si="1050"/>
        <v/>
      </c>
      <c r="T7439" t="str">
        <f t="shared" si="1051"/>
        <v/>
      </c>
      <c r="U7439" t="str">
        <f t="shared" si="1052"/>
        <v/>
      </c>
    </row>
    <row r="7440" spans="12:21" ht="15" customHeight="1" x14ac:dyDescent="0.15">
      <c r="L7440" s="244" t="str">
        <f t="shared" si="1044"/>
        <v/>
      </c>
      <c r="M7440" s="245" t="str">
        <f t="shared" si="1045"/>
        <v/>
      </c>
      <c r="N7440" s="244" t="str">
        <f t="shared" si="1046"/>
        <v/>
      </c>
      <c r="O7440" s="244" t="str">
        <f t="shared" si="1047"/>
        <v/>
      </c>
      <c r="P7440">
        <f>IF($I7440&lt;&gt;"",$I7440,IF($E7440="SGD",1,IF($E7440="USD",Settings!$B$22,IF($E7440="HKD",Settings!$B$23,1))))</f>
        <v>1</v>
      </c>
      <c r="Q7440">
        <f t="shared" si="1048"/>
        <v>0</v>
      </c>
      <c r="R7440">
        <f t="shared" si="1049"/>
        <v>0</v>
      </c>
      <c r="S7440" t="str">
        <f t="shared" si="1050"/>
        <v/>
      </c>
      <c r="T7440" t="str">
        <f t="shared" si="1051"/>
        <v/>
      </c>
      <c r="U7440" t="str">
        <f t="shared" si="1052"/>
        <v/>
      </c>
    </row>
    <row r="7441" spans="12:21" ht="15" customHeight="1" x14ac:dyDescent="0.15">
      <c r="L7441" s="244" t="str">
        <f t="shared" si="1044"/>
        <v/>
      </c>
      <c r="M7441" s="245" t="str">
        <f t="shared" si="1045"/>
        <v/>
      </c>
      <c r="N7441" s="244" t="str">
        <f t="shared" si="1046"/>
        <v/>
      </c>
      <c r="O7441" s="244" t="str">
        <f t="shared" si="1047"/>
        <v/>
      </c>
      <c r="P7441">
        <f>IF($I7441&lt;&gt;"",$I7441,IF($E7441="SGD",1,IF($E7441="USD",Settings!$B$22,IF($E7441="HKD",Settings!$B$23,1))))</f>
        <v>1</v>
      </c>
      <c r="Q7441">
        <f t="shared" si="1048"/>
        <v>0</v>
      </c>
      <c r="R7441">
        <f t="shared" si="1049"/>
        <v>0</v>
      </c>
      <c r="S7441" t="str">
        <f t="shared" si="1050"/>
        <v/>
      </c>
      <c r="T7441" t="str">
        <f t="shared" si="1051"/>
        <v/>
      </c>
      <c r="U7441" t="str">
        <f t="shared" si="1052"/>
        <v/>
      </c>
    </row>
    <row r="7442" spans="12:21" ht="15" customHeight="1" x14ac:dyDescent="0.15">
      <c r="L7442" s="244" t="str">
        <f t="shared" si="1044"/>
        <v/>
      </c>
      <c r="M7442" s="245" t="str">
        <f t="shared" si="1045"/>
        <v/>
      </c>
      <c r="N7442" s="244" t="str">
        <f t="shared" si="1046"/>
        <v/>
      </c>
      <c r="O7442" s="244" t="str">
        <f t="shared" si="1047"/>
        <v/>
      </c>
      <c r="P7442">
        <f>IF($I7442&lt;&gt;"",$I7442,IF($E7442="SGD",1,IF($E7442="USD",Settings!$B$22,IF($E7442="HKD",Settings!$B$23,1))))</f>
        <v>1</v>
      </c>
      <c r="Q7442">
        <f t="shared" si="1048"/>
        <v>0</v>
      </c>
      <c r="R7442">
        <f t="shared" si="1049"/>
        <v>0</v>
      </c>
      <c r="S7442" t="str">
        <f t="shared" si="1050"/>
        <v/>
      </c>
      <c r="T7442" t="str">
        <f t="shared" si="1051"/>
        <v/>
      </c>
      <c r="U7442" t="str">
        <f t="shared" si="1052"/>
        <v/>
      </c>
    </row>
    <row r="7443" spans="12:21" ht="15" customHeight="1" x14ac:dyDescent="0.15">
      <c r="L7443" s="244" t="str">
        <f t="shared" si="1044"/>
        <v/>
      </c>
      <c r="M7443" s="245" t="str">
        <f t="shared" si="1045"/>
        <v/>
      </c>
      <c r="N7443" s="244" t="str">
        <f t="shared" si="1046"/>
        <v/>
      </c>
      <c r="O7443" s="244" t="str">
        <f t="shared" si="1047"/>
        <v/>
      </c>
      <c r="P7443">
        <f>IF($I7443&lt;&gt;"",$I7443,IF($E7443="SGD",1,IF($E7443="USD",Settings!$B$22,IF($E7443="HKD",Settings!$B$23,1))))</f>
        <v>1</v>
      </c>
      <c r="Q7443">
        <f t="shared" si="1048"/>
        <v>0</v>
      </c>
      <c r="R7443">
        <f t="shared" si="1049"/>
        <v>0</v>
      </c>
      <c r="S7443" t="str">
        <f t="shared" si="1050"/>
        <v/>
      </c>
      <c r="T7443" t="str">
        <f t="shared" si="1051"/>
        <v/>
      </c>
      <c r="U7443" t="str">
        <f t="shared" si="1052"/>
        <v/>
      </c>
    </row>
    <row r="7444" spans="12:21" ht="15" customHeight="1" x14ac:dyDescent="0.15">
      <c r="L7444" s="244" t="str">
        <f t="shared" si="1044"/>
        <v/>
      </c>
      <c r="M7444" s="245" t="str">
        <f t="shared" si="1045"/>
        <v/>
      </c>
      <c r="N7444" s="244" t="str">
        <f t="shared" si="1046"/>
        <v/>
      </c>
      <c r="O7444" s="244" t="str">
        <f t="shared" si="1047"/>
        <v/>
      </c>
      <c r="P7444">
        <f>IF($I7444&lt;&gt;"",$I7444,IF($E7444="SGD",1,IF($E7444="USD",Settings!$B$22,IF($E7444="HKD",Settings!$B$23,1))))</f>
        <v>1</v>
      </c>
      <c r="Q7444">
        <f t="shared" si="1048"/>
        <v>0</v>
      </c>
      <c r="R7444">
        <f t="shared" si="1049"/>
        <v>0</v>
      </c>
      <c r="S7444" t="str">
        <f t="shared" si="1050"/>
        <v/>
      </c>
      <c r="T7444" t="str">
        <f t="shared" si="1051"/>
        <v/>
      </c>
      <c r="U7444" t="str">
        <f t="shared" si="1052"/>
        <v/>
      </c>
    </row>
    <row r="7445" spans="12:21" ht="15" customHeight="1" x14ac:dyDescent="0.15">
      <c r="L7445" s="244" t="str">
        <f t="shared" si="1044"/>
        <v/>
      </c>
      <c r="M7445" s="245" t="str">
        <f t="shared" si="1045"/>
        <v/>
      </c>
      <c r="N7445" s="244" t="str">
        <f t="shared" si="1046"/>
        <v/>
      </c>
      <c r="O7445" s="244" t="str">
        <f t="shared" si="1047"/>
        <v/>
      </c>
      <c r="P7445">
        <f>IF($I7445&lt;&gt;"",$I7445,IF($E7445="SGD",1,IF($E7445="USD",Settings!$B$22,IF($E7445="HKD",Settings!$B$23,1))))</f>
        <v>1</v>
      </c>
      <c r="Q7445">
        <f t="shared" si="1048"/>
        <v>0</v>
      </c>
      <c r="R7445">
        <f t="shared" si="1049"/>
        <v>0</v>
      </c>
      <c r="S7445" t="str">
        <f t="shared" si="1050"/>
        <v/>
      </c>
      <c r="T7445" t="str">
        <f t="shared" si="1051"/>
        <v/>
      </c>
      <c r="U7445" t="str">
        <f t="shared" si="1052"/>
        <v/>
      </c>
    </row>
    <row r="7446" spans="12:21" ht="15" customHeight="1" x14ac:dyDescent="0.15">
      <c r="L7446" s="244" t="str">
        <f t="shared" si="1044"/>
        <v/>
      </c>
      <c r="M7446" s="245" t="str">
        <f t="shared" si="1045"/>
        <v/>
      </c>
      <c r="N7446" s="244" t="str">
        <f t="shared" si="1046"/>
        <v/>
      </c>
      <c r="O7446" s="244" t="str">
        <f t="shared" si="1047"/>
        <v/>
      </c>
      <c r="P7446">
        <f>IF($I7446&lt;&gt;"",$I7446,IF($E7446="SGD",1,IF($E7446="USD",Settings!$B$22,IF($E7446="HKD",Settings!$B$23,1))))</f>
        <v>1</v>
      </c>
      <c r="Q7446">
        <f t="shared" si="1048"/>
        <v>0</v>
      </c>
      <c r="R7446">
        <f t="shared" si="1049"/>
        <v>0</v>
      </c>
      <c r="S7446" t="str">
        <f t="shared" si="1050"/>
        <v/>
      </c>
      <c r="T7446" t="str">
        <f t="shared" si="1051"/>
        <v/>
      </c>
      <c r="U7446" t="str">
        <f t="shared" si="1052"/>
        <v/>
      </c>
    </row>
    <row r="7447" spans="12:21" ht="15" customHeight="1" x14ac:dyDescent="0.15">
      <c r="L7447" s="244" t="str">
        <f t="shared" si="1044"/>
        <v/>
      </c>
      <c r="M7447" s="245" t="str">
        <f t="shared" si="1045"/>
        <v/>
      </c>
      <c r="N7447" s="244" t="str">
        <f t="shared" si="1046"/>
        <v/>
      </c>
      <c r="O7447" s="244" t="str">
        <f t="shared" si="1047"/>
        <v/>
      </c>
      <c r="P7447">
        <f>IF($I7447&lt;&gt;"",$I7447,IF($E7447="SGD",1,IF($E7447="USD",Settings!$B$22,IF($E7447="HKD",Settings!$B$23,1))))</f>
        <v>1</v>
      </c>
      <c r="Q7447">
        <f t="shared" si="1048"/>
        <v>0</v>
      </c>
      <c r="R7447">
        <f t="shared" si="1049"/>
        <v>0</v>
      </c>
      <c r="S7447" t="str">
        <f t="shared" si="1050"/>
        <v/>
      </c>
      <c r="T7447" t="str">
        <f t="shared" si="1051"/>
        <v/>
      </c>
      <c r="U7447" t="str">
        <f t="shared" si="1052"/>
        <v/>
      </c>
    </row>
    <row r="7448" spans="12:21" ht="15" customHeight="1" x14ac:dyDescent="0.15">
      <c r="L7448" s="244" t="str">
        <f t="shared" si="1044"/>
        <v/>
      </c>
      <c r="M7448" s="245" t="str">
        <f t="shared" si="1045"/>
        <v/>
      </c>
      <c r="N7448" s="244" t="str">
        <f t="shared" si="1046"/>
        <v/>
      </c>
      <c r="O7448" s="244" t="str">
        <f t="shared" si="1047"/>
        <v/>
      </c>
      <c r="P7448">
        <f>IF($I7448&lt;&gt;"",$I7448,IF($E7448="SGD",1,IF($E7448="USD",Settings!$B$22,IF($E7448="HKD",Settings!$B$23,1))))</f>
        <v>1</v>
      </c>
      <c r="Q7448">
        <f t="shared" si="1048"/>
        <v>0</v>
      </c>
      <c r="R7448">
        <f t="shared" si="1049"/>
        <v>0</v>
      </c>
      <c r="S7448" t="str">
        <f t="shared" si="1050"/>
        <v/>
      </c>
      <c r="T7448" t="str">
        <f t="shared" si="1051"/>
        <v/>
      </c>
      <c r="U7448" t="str">
        <f t="shared" si="1052"/>
        <v/>
      </c>
    </row>
    <row r="7449" spans="12:21" ht="15" customHeight="1" x14ac:dyDescent="0.15">
      <c r="L7449" s="244" t="str">
        <f t="shared" si="1044"/>
        <v/>
      </c>
      <c r="M7449" s="245" t="str">
        <f t="shared" si="1045"/>
        <v/>
      </c>
      <c r="N7449" s="244" t="str">
        <f t="shared" si="1046"/>
        <v/>
      </c>
      <c r="O7449" s="244" t="str">
        <f t="shared" si="1047"/>
        <v/>
      </c>
      <c r="P7449">
        <f>IF($I7449&lt;&gt;"",$I7449,IF($E7449="SGD",1,IF($E7449="USD",Settings!$B$22,IF($E7449="HKD",Settings!$B$23,1))))</f>
        <v>1</v>
      </c>
      <c r="Q7449">
        <f t="shared" si="1048"/>
        <v>0</v>
      </c>
      <c r="R7449">
        <f t="shared" si="1049"/>
        <v>0</v>
      </c>
      <c r="S7449" t="str">
        <f t="shared" si="1050"/>
        <v/>
      </c>
      <c r="T7449" t="str">
        <f t="shared" si="1051"/>
        <v/>
      </c>
      <c r="U7449" t="str">
        <f t="shared" si="1052"/>
        <v/>
      </c>
    </row>
    <row r="7450" spans="12:21" ht="15" customHeight="1" x14ac:dyDescent="0.15">
      <c r="L7450" s="244" t="str">
        <f t="shared" si="1044"/>
        <v/>
      </c>
      <c r="M7450" s="245" t="str">
        <f t="shared" si="1045"/>
        <v/>
      </c>
      <c r="N7450" s="244" t="str">
        <f t="shared" si="1046"/>
        <v/>
      </c>
      <c r="O7450" s="244" t="str">
        <f t="shared" si="1047"/>
        <v/>
      </c>
      <c r="P7450">
        <f>IF($I7450&lt;&gt;"",$I7450,IF($E7450="SGD",1,IF($E7450="USD",Settings!$B$22,IF($E7450="HKD",Settings!$B$23,1))))</f>
        <v>1</v>
      </c>
      <c r="Q7450">
        <f t="shared" si="1048"/>
        <v>0</v>
      </c>
      <c r="R7450">
        <f t="shared" si="1049"/>
        <v>0</v>
      </c>
      <c r="S7450" t="str">
        <f t="shared" si="1050"/>
        <v/>
      </c>
      <c r="T7450" t="str">
        <f t="shared" si="1051"/>
        <v/>
      </c>
      <c r="U7450" t="str">
        <f t="shared" si="1052"/>
        <v/>
      </c>
    </row>
    <row r="7451" spans="12:21" ht="15" customHeight="1" x14ac:dyDescent="0.15">
      <c r="L7451" s="244" t="str">
        <f t="shared" si="1044"/>
        <v/>
      </c>
      <c r="M7451" s="245" t="str">
        <f t="shared" si="1045"/>
        <v/>
      </c>
      <c r="N7451" s="244" t="str">
        <f t="shared" si="1046"/>
        <v/>
      </c>
      <c r="O7451" s="244" t="str">
        <f t="shared" si="1047"/>
        <v/>
      </c>
      <c r="P7451">
        <f>IF($I7451&lt;&gt;"",$I7451,IF($E7451="SGD",1,IF($E7451="USD",Settings!$B$22,IF($E7451="HKD",Settings!$B$23,1))))</f>
        <v>1</v>
      </c>
      <c r="Q7451">
        <f t="shared" si="1048"/>
        <v>0</v>
      </c>
      <c r="R7451">
        <f t="shared" si="1049"/>
        <v>0</v>
      </c>
      <c r="S7451" t="str">
        <f t="shared" si="1050"/>
        <v/>
      </c>
      <c r="T7451" t="str">
        <f t="shared" si="1051"/>
        <v/>
      </c>
      <c r="U7451" t="str">
        <f t="shared" si="1052"/>
        <v/>
      </c>
    </row>
    <row r="7452" spans="12:21" ht="15" customHeight="1" x14ac:dyDescent="0.15">
      <c r="L7452" s="244" t="str">
        <f t="shared" si="1044"/>
        <v/>
      </c>
      <c r="M7452" s="245" t="str">
        <f t="shared" si="1045"/>
        <v/>
      </c>
      <c r="N7452" s="244" t="str">
        <f t="shared" si="1046"/>
        <v/>
      </c>
      <c r="O7452" s="244" t="str">
        <f t="shared" si="1047"/>
        <v/>
      </c>
      <c r="P7452">
        <f>IF($I7452&lt;&gt;"",$I7452,IF($E7452="SGD",1,IF($E7452="USD",Settings!$B$22,IF($E7452="HKD",Settings!$B$23,1))))</f>
        <v>1</v>
      </c>
      <c r="Q7452">
        <f t="shared" si="1048"/>
        <v>0</v>
      </c>
      <c r="R7452">
        <f t="shared" si="1049"/>
        <v>0</v>
      </c>
      <c r="S7452" t="str">
        <f t="shared" si="1050"/>
        <v/>
      </c>
      <c r="T7452" t="str">
        <f t="shared" si="1051"/>
        <v/>
      </c>
      <c r="U7452" t="str">
        <f t="shared" si="1052"/>
        <v/>
      </c>
    </row>
    <row r="7453" spans="12:21" ht="15" customHeight="1" x14ac:dyDescent="0.15">
      <c r="L7453" s="244" t="str">
        <f t="shared" si="1044"/>
        <v/>
      </c>
      <c r="M7453" s="245" t="str">
        <f t="shared" si="1045"/>
        <v/>
      </c>
      <c r="N7453" s="244" t="str">
        <f t="shared" si="1046"/>
        <v/>
      </c>
      <c r="O7453" s="244" t="str">
        <f t="shared" si="1047"/>
        <v/>
      </c>
      <c r="P7453">
        <f>IF($I7453&lt;&gt;"",$I7453,IF($E7453="SGD",1,IF($E7453="USD",Settings!$B$22,IF($E7453="HKD",Settings!$B$23,1))))</f>
        <v>1</v>
      </c>
      <c r="Q7453">
        <f t="shared" si="1048"/>
        <v>0</v>
      </c>
      <c r="R7453">
        <f t="shared" si="1049"/>
        <v>0</v>
      </c>
      <c r="S7453" t="str">
        <f t="shared" si="1050"/>
        <v/>
      </c>
      <c r="T7453" t="str">
        <f t="shared" si="1051"/>
        <v/>
      </c>
      <c r="U7453" t="str">
        <f t="shared" si="1052"/>
        <v/>
      </c>
    </row>
    <row r="7454" spans="12:21" ht="15" customHeight="1" x14ac:dyDescent="0.15">
      <c r="L7454" s="244" t="str">
        <f t="shared" si="1044"/>
        <v/>
      </c>
      <c r="M7454" s="245" t="str">
        <f t="shared" si="1045"/>
        <v/>
      </c>
      <c r="N7454" s="244" t="str">
        <f t="shared" si="1046"/>
        <v/>
      </c>
      <c r="O7454" s="244" t="str">
        <f t="shared" si="1047"/>
        <v/>
      </c>
      <c r="P7454">
        <f>IF($I7454&lt;&gt;"",$I7454,IF($E7454="SGD",1,IF($E7454="USD",Settings!$B$22,IF($E7454="HKD",Settings!$B$23,1))))</f>
        <v>1</v>
      </c>
      <c r="Q7454">
        <f t="shared" si="1048"/>
        <v>0</v>
      </c>
      <c r="R7454">
        <f t="shared" si="1049"/>
        <v>0</v>
      </c>
      <c r="S7454" t="str">
        <f t="shared" si="1050"/>
        <v/>
      </c>
      <c r="T7454" t="str">
        <f t="shared" si="1051"/>
        <v/>
      </c>
      <c r="U7454" t="str">
        <f t="shared" si="1052"/>
        <v/>
      </c>
    </row>
    <row r="7455" spans="12:21" ht="15" customHeight="1" x14ac:dyDescent="0.15">
      <c r="L7455" s="244" t="str">
        <f t="shared" si="1044"/>
        <v/>
      </c>
      <c r="M7455" s="245" t="str">
        <f t="shared" si="1045"/>
        <v/>
      </c>
      <c r="N7455" s="244" t="str">
        <f t="shared" si="1046"/>
        <v/>
      </c>
      <c r="O7455" s="244" t="str">
        <f t="shared" si="1047"/>
        <v/>
      </c>
      <c r="P7455">
        <f>IF($I7455&lt;&gt;"",$I7455,IF($E7455="SGD",1,IF($E7455="USD",Settings!$B$22,IF($E7455="HKD",Settings!$B$23,1))))</f>
        <v>1</v>
      </c>
      <c r="Q7455">
        <f t="shared" si="1048"/>
        <v>0</v>
      </c>
      <c r="R7455">
        <f t="shared" si="1049"/>
        <v>0</v>
      </c>
      <c r="S7455" t="str">
        <f t="shared" si="1050"/>
        <v/>
      </c>
      <c r="T7455" t="str">
        <f t="shared" si="1051"/>
        <v/>
      </c>
      <c r="U7455" t="str">
        <f t="shared" si="1052"/>
        <v/>
      </c>
    </row>
    <row r="7456" spans="12:21" ht="15" customHeight="1" x14ac:dyDescent="0.15">
      <c r="L7456" s="244" t="str">
        <f t="shared" si="1044"/>
        <v/>
      </c>
      <c r="M7456" s="245" t="str">
        <f t="shared" si="1045"/>
        <v/>
      </c>
      <c r="N7456" s="244" t="str">
        <f t="shared" si="1046"/>
        <v/>
      </c>
      <c r="O7456" s="244" t="str">
        <f t="shared" si="1047"/>
        <v/>
      </c>
      <c r="P7456">
        <f>IF($I7456&lt;&gt;"",$I7456,IF($E7456="SGD",1,IF($E7456="USD",Settings!$B$22,IF($E7456="HKD",Settings!$B$23,1))))</f>
        <v>1</v>
      </c>
      <c r="Q7456">
        <f t="shared" si="1048"/>
        <v>0</v>
      </c>
      <c r="R7456">
        <f t="shared" si="1049"/>
        <v>0</v>
      </c>
      <c r="S7456" t="str">
        <f t="shared" si="1050"/>
        <v/>
      </c>
      <c r="T7456" t="str">
        <f t="shared" si="1051"/>
        <v/>
      </c>
      <c r="U7456" t="str">
        <f t="shared" si="1052"/>
        <v/>
      </c>
    </row>
    <row r="7457" spans="12:21" ht="15" customHeight="1" x14ac:dyDescent="0.15">
      <c r="L7457" s="244" t="str">
        <f t="shared" si="1044"/>
        <v/>
      </c>
      <c r="M7457" s="245" t="str">
        <f t="shared" si="1045"/>
        <v/>
      </c>
      <c r="N7457" s="244" t="str">
        <f t="shared" si="1046"/>
        <v/>
      </c>
      <c r="O7457" s="244" t="str">
        <f t="shared" si="1047"/>
        <v/>
      </c>
      <c r="P7457">
        <f>IF($I7457&lt;&gt;"",$I7457,IF($E7457="SGD",1,IF($E7457="USD",Settings!$B$22,IF($E7457="HKD",Settings!$B$23,1))))</f>
        <v>1</v>
      </c>
      <c r="Q7457">
        <f t="shared" si="1048"/>
        <v>0</v>
      </c>
      <c r="R7457">
        <f t="shared" si="1049"/>
        <v>0</v>
      </c>
      <c r="S7457" t="str">
        <f t="shared" si="1050"/>
        <v/>
      </c>
      <c r="T7457" t="str">
        <f t="shared" si="1051"/>
        <v/>
      </c>
      <c r="U7457" t="str">
        <f t="shared" si="1052"/>
        <v/>
      </c>
    </row>
    <row r="7458" spans="12:21" ht="15" customHeight="1" x14ac:dyDescent="0.15">
      <c r="L7458" s="244" t="str">
        <f t="shared" si="1044"/>
        <v/>
      </c>
      <c r="M7458" s="245" t="str">
        <f t="shared" si="1045"/>
        <v/>
      </c>
      <c r="N7458" s="244" t="str">
        <f t="shared" si="1046"/>
        <v/>
      </c>
      <c r="O7458" s="244" t="str">
        <f t="shared" si="1047"/>
        <v/>
      </c>
      <c r="P7458">
        <f>IF($I7458&lt;&gt;"",$I7458,IF($E7458="SGD",1,IF($E7458="USD",Settings!$B$22,IF($E7458="HKD",Settings!$B$23,1))))</f>
        <v>1</v>
      </c>
      <c r="Q7458">
        <f t="shared" si="1048"/>
        <v>0</v>
      </c>
      <c r="R7458">
        <f t="shared" si="1049"/>
        <v>0</v>
      </c>
      <c r="S7458" t="str">
        <f t="shared" si="1050"/>
        <v/>
      </c>
      <c r="T7458" t="str">
        <f t="shared" si="1051"/>
        <v/>
      </c>
      <c r="U7458" t="str">
        <f t="shared" si="1052"/>
        <v/>
      </c>
    </row>
    <row r="7459" spans="12:21" ht="15" customHeight="1" x14ac:dyDescent="0.15">
      <c r="L7459" s="244" t="str">
        <f t="shared" si="1044"/>
        <v/>
      </c>
      <c r="M7459" s="245" t="str">
        <f t="shared" si="1045"/>
        <v/>
      </c>
      <c r="N7459" s="244" t="str">
        <f t="shared" si="1046"/>
        <v/>
      </c>
      <c r="O7459" s="244" t="str">
        <f t="shared" si="1047"/>
        <v/>
      </c>
      <c r="P7459">
        <f>IF($I7459&lt;&gt;"",$I7459,IF($E7459="SGD",1,IF($E7459="USD",Settings!$B$22,IF($E7459="HKD",Settings!$B$23,1))))</f>
        <v>1</v>
      </c>
      <c r="Q7459">
        <f t="shared" si="1048"/>
        <v>0</v>
      </c>
      <c r="R7459">
        <f t="shared" si="1049"/>
        <v>0</v>
      </c>
      <c r="S7459" t="str">
        <f t="shared" si="1050"/>
        <v/>
      </c>
      <c r="T7459" t="str">
        <f t="shared" si="1051"/>
        <v/>
      </c>
      <c r="U7459" t="str">
        <f t="shared" si="1052"/>
        <v/>
      </c>
    </row>
    <row r="7460" spans="12:21" ht="15" customHeight="1" x14ac:dyDescent="0.15">
      <c r="L7460" s="244" t="str">
        <f t="shared" si="1044"/>
        <v/>
      </c>
      <c r="M7460" s="245" t="str">
        <f t="shared" si="1045"/>
        <v/>
      </c>
      <c r="N7460" s="244" t="str">
        <f t="shared" si="1046"/>
        <v/>
      </c>
      <c r="O7460" s="244" t="str">
        <f t="shared" si="1047"/>
        <v/>
      </c>
      <c r="P7460">
        <f>IF($I7460&lt;&gt;"",$I7460,IF($E7460="SGD",1,IF($E7460="USD",Settings!$B$22,IF($E7460="HKD",Settings!$B$23,1))))</f>
        <v>1</v>
      </c>
      <c r="Q7460">
        <f t="shared" si="1048"/>
        <v>0</v>
      </c>
      <c r="R7460">
        <f t="shared" si="1049"/>
        <v>0</v>
      </c>
      <c r="S7460" t="str">
        <f t="shared" si="1050"/>
        <v/>
      </c>
      <c r="T7460" t="str">
        <f t="shared" si="1051"/>
        <v/>
      </c>
      <c r="U7460" t="str">
        <f t="shared" si="1052"/>
        <v/>
      </c>
    </row>
    <row r="7461" spans="12:21" ht="15" customHeight="1" x14ac:dyDescent="0.15">
      <c r="L7461" s="244" t="str">
        <f t="shared" si="1044"/>
        <v/>
      </c>
      <c r="M7461" s="245" t="str">
        <f t="shared" si="1045"/>
        <v/>
      </c>
      <c r="N7461" s="244" t="str">
        <f t="shared" si="1046"/>
        <v/>
      </c>
      <c r="O7461" s="244" t="str">
        <f t="shared" si="1047"/>
        <v/>
      </c>
      <c r="P7461">
        <f>IF($I7461&lt;&gt;"",$I7461,IF($E7461="SGD",1,IF($E7461="USD",Settings!$B$22,IF($E7461="HKD",Settings!$B$23,1))))</f>
        <v>1</v>
      </c>
      <c r="Q7461">
        <f t="shared" si="1048"/>
        <v>0</v>
      </c>
      <c r="R7461">
        <f t="shared" si="1049"/>
        <v>0</v>
      </c>
      <c r="S7461" t="str">
        <f t="shared" si="1050"/>
        <v/>
      </c>
      <c r="T7461" t="str">
        <f t="shared" si="1051"/>
        <v/>
      </c>
      <c r="U7461" t="str">
        <f t="shared" si="1052"/>
        <v/>
      </c>
    </row>
    <row r="7462" spans="12:21" ht="15" customHeight="1" x14ac:dyDescent="0.15">
      <c r="L7462" s="244" t="str">
        <f t="shared" si="1044"/>
        <v/>
      </c>
      <c r="M7462" s="245" t="str">
        <f t="shared" si="1045"/>
        <v/>
      </c>
      <c r="N7462" s="244" t="str">
        <f t="shared" si="1046"/>
        <v/>
      </c>
      <c r="O7462" s="244" t="str">
        <f t="shared" si="1047"/>
        <v/>
      </c>
      <c r="P7462">
        <f>IF($I7462&lt;&gt;"",$I7462,IF($E7462="SGD",1,IF($E7462="USD",Settings!$B$22,IF($E7462="HKD",Settings!$B$23,1))))</f>
        <v>1</v>
      </c>
      <c r="Q7462">
        <f t="shared" si="1048"/>
        <v>0</v>
      </c>
      <c r="R7462">
        <f t="shared" si="1049"/>
        <v>0</v>
      </c>
      <c r="S7462" t="str">
        <f t="shared" si="1050"/>
        <v/>
      </c>
      <c r="T7462" t="str">
        <f t="shared" si="1051"/>
        <v/>
      </c>
      <c r="U7462" t="str">
        <f t="shared" si="1052"/>
        <v/>
      </c>
    </row>
    <row r="7463" spans="12:21" ht="15" customHeight="1" x14ac:dyDescent="0.15">
      <c r="L7463" s="244" t="str">
        <f t="shared" si="1044"/>
        <v/>
      </c>
      <c r="M7463" s="245" t="str">
        <f t="shared" si="1045"/>
        <v/>
      </c>
      <c r="N7463" s="244" t="str">
        <f t="shared" si="1046"/>
        <v/>
      </c>
      <c r="O7463" s="244" t="str">
        <f t="shared" si="1047"/>
        <v/>
      </c>
      <c r="P7463">
        <f>IF($I7463&lt;&gt;"",$I7463,IF($E7463="SGD",1,IF($E7463="USD",Settings!$B$22,IF($E7463="HKD",Settings!$B$23,1))))</f>
        <v>1</v>
      </c>
      <c r="Q7463">
        <f t="shared" si="1048"/>
        <v>0</v>
      </c>
      <c r="R7463">
        <f t="shared" si="1049"/>
        <v>0</v>
      </c>
      <c r="S7463" t="str">
        <f t="shared" si="1050"/>
        <v/>
      </c>
      <c r="T7463" t="str">
        <f t="shared" si="1051"/>
        <v/>
      </c>
      <c r="U7463" t="str">
        <f t="shared" si="1052"/>
        <v/>
      </c>
    </row>
    <row r="7464" spans="12:21" ht="15" customHeight="1" x14ac:dyDescent="0.15">
      <c r="L7464" s="244" t="str">
        <f t="shared" si="1044"/>
        <v/>
      </c>
      <c r="M7464" s="245" t="str">
        <f t="shared" si="1045"/>
        <v/>
      </c>
      <c r="N7464" s="244" t="str">
        <f t="shared" si="1046"/>
        <v/>
      </c>
      <c r="O7464" s="244" t="str">
        <f t="shared" si="1047"/>
        <v/>
      </c>
      <c r="P7464">
        <f>IF($I7464&lt;&gt;"",$I7464,IF($E7464="SGD",1,IF($E7464="USD",Settings!$B$22,IF($E7464="HKD",Settings!$B$23,1))))</f>
        <v>1</v>
      </c>
      <c r="Q7464">
        <f t="shared" si="1048"/>
        <v>0</v>
      </c>
      <c r="R7464">
        <f t="shared" si="1049"/>
        <v>0</v>
      </c>
      <c r="S7464" t="str">
        <f t="shared" si="1050"/>
        <v/>
      </c>
      <c r="T7464" t="str">
        <f t="shared" si="1051"/>
        <v/>
      </c>
      <c r="U7464" t="str">
        <f t="shared" si="1052"/>
        <v/>
      </c>
    </row>
    <row r="7465" spans="12:21" ht="15" customHeight="1" x14ac:dyDescent="0.15">
      <c r="L7465" s="244" t="str">
        <f t="shared" ref="L7465:L7528" si="1053">IF(OR(B7465="",C7465="",E7465=""),"",B7465&amp;":"&amp;C7465&amp;":"&amp;E7465)</f>
        <v/>
      </c>
      <c r="M7465" s="245" t="str">
        <f t="shared" ref="M7465:M7528" si="1054">IF(A7465="","",A7465*D7465)</f>
        <v/>
      </c>
      <c r="N7465" s="244" t="str">
        <f t="shared" ref="N7465:N7528" si="1055">IF(A7465="","",IF(OR(A7465=1,A7465=0),J7465,0))</f>
        <v/>
      </c>
      <c r="O7465" s="244" t="str">
        <f t="shared" ref="O7465:O7528" si="1056">IF(A7465="","",IF(A7465=-1,J7465,0))</f>
        <v/>
      </c>
      <c r="P7465">
        <f>IF($I7465&lt;&gt;"",$I7465,IF($E7465="SGD",1,IF($E7465="USD",Settings!$B$22,IF($E7465="HKD",Settings!$B$23,1))))</f>
        <v>1</v>
      </c>
      <c r="Q7465">
        <f t="shared" ref="Q7465:Q7528" si="1057">IF($L7465="",0,($O7465-$N7465+IF($A7465=2,$J7465,0))*$P7465)</f>
        <v>0</v>
      </c>
      <c r="R7465">
        <f t="shared" ref="R7465:R7528" si="1058">IF($L7465="",0,IF($A7465=2,$J7465*$P7465,0))</f>
        <v>0</v>
      </c>
      <c r="S7465" t="str">
        <f t="shared" si="1050"/>
        <v/>
      </c>
      <c r="T7465" t="str">
        <f t="shared" si="1051"/>
        <v/>
      </c>
      <c r="U7465" t="str">
        <f t="shared" si="1052"/>
        <v/>
      </c>
    </row>
    <row r="7466" spans="12:21" ht="15" customHeight="1" x14ac:dyDescent="0.15">
      <c r="L7466" s="244" t="str">
        <f t="shared" si="1053"/>
        <v/>
      </c>
      <c r="M7466" s="245" t="str">
        <f t="shared" si="1054"/>
        <v/>
      </c>
      <c r="N7466" s="244" t="str">
        <f t="shared" si="1055"/>
        <v/>
      </c>
      <c r="O7466" s="244" t="str">
        <f t="shared" si="1056"/>
        <v/>
      </c>
      <c r="P7466">
        <f>IF($I7466&lt;&gt;"",$I7466,IF($E7466="SGD",1,IF($E7466="USD",Settings!$B$22,IF($E7466="HKD",Settings!$B$23,1))))</f>
        <v>1</v>
      </c>
      <c r="Q7466">
        <f t="shared" si="1057"/>
        <v>0</v>
      </c>
      <c r="R7466">
        <f t="shared" si="1058"/>
        <v>0</v>
      </c>
      <c r="S7466" t="str">
        <f t="shared" si="1050"/>
        <v/>
      </c>
      <c r="T7466" t="str">
        <f t="shared" si="1051"/>
        <v/>
      </c>
      <c r="U7466" t="str">
        <f t="shared" si="1052"/>
        <v/>
      </c>
    </row>
    <row r="7467" spans="12:21" ht="15" customHeight="1" x14ac:dyDescent="0.15">
      <c r="L7467" s="244" t="str">
        <f t="shared" si="1053"/>
        <v/>
      </c>
      <c r="M7467" s="245" t="str">
        <f t="shared" si="1054"/>
        <v/>
      </c>
      <c r="N7467" s="244" t="str">
        <f t="shared" si="1055"/>
        <v/>
      </c>
      <c r="O7467" s="244" t="str">
        <f t="shared" si="1056"/>
        <v/>
      </c>
      <c r="P7467">
        <f>IF($I7467&lt;&gt;"",$I7467,IF($E7467="SGD",1,IF($E7467="USD",Settings!$B$22,IF($E7467="HKD",Settings!$B$23,1))))</f>
        <v>1</v>
      </c>
      <c r="Q7467">
        <f t="shared" si="1057"/>
        <v>0</v>
      </c>
      <c r="R7467">
        <f t="shared" si="1058"/>
        <v>0</v>
      </c>
      <c r="S7467" t="str">
        <f t="shared" si="1050"/>
        <v/>
      </c>
      <c r="T7467" t="str">
        <f t="shared" si="1051"/>
        <v/>
      </c>
      <c r="U7467" t="str">
        <f t="shared" si="1052"/>
        <v/>
      </c>
    </row>
    <row r="7468" spans="12:21" ht="15" customHeight="1" x14ac:dyDescent="0.15">
      <c r="L7468" s="244" t="str">
        <f t="shared" si="1053"/>
        <v/>
      </c>
      <c r="M7468" s="245" t="str">
        <f t="shared" si="1054"/>
        <v/>
      </c>
      <c r="N7468" s="244" t="str">
        <f t="shared" si="1055"/>
        <v/>
      </c>
      <c r="O7468" s="244" t="str">
        <f t="shared" si="1056"/>
        <v/>
      </c>
      <c r="P7468">
        <f>IF($I7468&lt;&gt;"",$I7468,IF($E7468="SGD",1,IF($E7468="USD",Settings!$B$22,IF($E7468="HKD",Settings!$B$23,1))))</f>
        <v>1</v>
      </c>
      <c r="Q7468">
        <f t="shared" si="1057"/>
        <v>0</v>
      </c>
      <c r="R7468">
        <f t="shared" si="1058"/>
        <v>0</v>
      </c>
      <c r="S7468" t="str">
        <f t="shared" si="1050"/>
        <v/>
      </c>
      <c r="T7468" t="str">
        <f t="shared" si="1051"/>
        <v/>
      </c>
      <c r="U7468" t="str">
        <f t="shared" si="1052"/>
        <v/>
      </c>
    </row>
    <row r="7469" spans="12:21" ht="15" customHeight="1" x14ac:dyDescent="0.15">
      <c r="L7469" s="244" t="str">
        <f t="shared" si="1053"/>
        <v/>
      </c>
      <c r="M7469" s="245" t="str">
        <f t="shared" si="1054"/>
        <v/>
      </c>
      <c r="N7469" s="244" t="str">
        <f t="shared" si="1055"/>
        <v/>
      </c>
      <c r="O7469" s="244" t="str">
        <f t="shared" si="1056"/>
        <v/>
      </c>
      <c r="P7469">
        <f>IF($I7469&lt;&gt;"",$I7469,IF($E7469="SGD",1,IF($E7469="USD",Settings!$B$22,IF($E7469="HKD",Settings!$B$23,1))))</f>
        <v>1</v>
      </c>
      <c r="Q7469">
        <f t="shared" si="1057"/>
        <v>0</v>
      </c>
      <c r="R7469">
        <f t="shared" si="1058"/>
        <v>0</v>
      </c>
      <c r="S7469" t="str">
        <f t="shared" si="1050"/>
        <v/>
      </c>
      <c r="T7469" t="str">
        <f t="shared" si="1051"/>
        <v/>
      </c>
      <c r="U7469" t="str">
        <f t="shared" si="1052"/>
        <v/>
      </c>
    </row>
    <row r="7470" spans="12:21" ht="15" customHeight="1" x14ac:dyDescent="0.15">
      <c r="L7470" s="244" t="str">
        <f t="shared" si="1053"/>
        <v/>
      </c>
      <c r="M7470" s="245" t="str">
        <f t="shared" si="1054"/>
        <v/>
      </c>
      <c r="N7470" s="244" t="str">
        <f t="shared" si="1055"/>
        <v/>
      </c>
      <c r="O7470" s="244" t="str">
        <f t="shared" si="1056"/>
        <v/>
      </c>
      <c r="P7470">
        <f>IF($I7470&lt;&gt;"",$I7470,IF($E7470="SGD",1,IF($E7470="USD",Settings!$B$22,IF($E7470="HKD",Settings!$B$23,1))))</f>
        <v>1</v>
      </c>
      <c r="Q7470">
        <f t="shared" si="1057"/>
        <v>0</v>
      </c>
      <c r="R7470">
        <f t="shared" si="1058"/>
        <v>0</v>
      </c>
      <c r="S7470" t="str">
        <f t="shared" si="1050"/>
        <v/>
      </c>
      <c r="T7470" t="str">
        <f t="shared" si="1051"/>
        <v/>
      </c>
      <c r="U7470" t="str">
        <f t="shared" si="1052"/>
        <v/>
      </c>
    </row>
    <row r="7471" spans="12:21" ht="15" customHeight="1" x14ac:dyDescent="0.15">
      <c r="L7471" s="244" t="str">
        <f t="shared" si="1053"/>
        <v/>
      </c>
      <c r="M7471" s="245" t="str">
        <f t="shared" si="1054"/>
        <v/>
      </c>
      <c r="N7471" s="244" t="str">
        <f t="shared" si="1055"/>
        <v/>
      </c>
      <c r="O7471" s="244" t="str">
        <f t="shared" si="1056"/>
        <v/>
      </c>
      <c r="P7471">
        <f>IF($I7471&lt;&gt;"",$I7471,IF($E7471="SGD",1,IF($E7471="USD",Settings!$B$22,IF($E7471="HKD",Settings!$B$23,1))))</f>
        <v>1</v>
      </c>
      <c r="Q7471">
        <f t="shared" si="1057"/>
        <v>0</v>
      </c>
      <c r="R7471">
        <f t="shared" si="1058"/>
        <v>0</v>
      </c>
      <c r="S7471" t="str">
        <f t="shared" si="1050"/>
        <v/>
      </c>
      <c r="T7471" t="str">
        <f t="shared" si="1051"/>
        <v/>
      </c>
      <c r="U7471" t="str">
        <f t="shared" si="1052"/>
        <v/>
      </c>
    </row>
    <row r="7472" spans="12:21" ht="15" customHeight="1" x14ac:dyDescent="0.15">
      <c r="L7472" s="244" t="str">
        <f t="shared" si="1053"/>
        <v/>
      </c>
      <c r="M7472" s="245" t="str">
        <f t="shared" si="1054"/>
        <v/>
      </c>
      <c r="N7472" s="244" t="str">
        <f t="shared" si="1055"/>
        <v/>
      </c>
      <c r="O7472" s="244" t="str">
        <f t="shared" si="1056"/>
        <v/>
      </c>
      <c r="P7472">
        <f>IF($I7472&lt;&gt;"",$I7472,IF($E7472="SGD",1,IF($E7472="USD",Settings!$B$22,IF($E7472="HKD",Settings!$B$23,1))))</f>
        <v>1</v>
      </c>
      <c r="Q7472">
        <f t="shared" si="1057"/>
        <v>0</v>
      </c>
      <c r="R7472">
        <f t="shared" si="1058"/>
        <v>0</v>
      </c>
      <c r="S7472" t="str">
        <f t="shared" si="1050"/>
        <v/>
      </c>
      <c r="T7472" t="str">
        <f t="shared" si="1051"/>
        <v/>
      </c>
      <c r="U7472" t="str">
        <f t="shared" si="1052"/>
        <v/>
      </c>
    </row>
    <row r="7473" spans="12:21" ht="15" customHeight="1" x14ac:dyDescent="0.15">
      <c r="L7473" s="244" t="str">
        <f t="shared" si="1053"/>
        <v/>
      </c>
      <c r="M7473" s="245" t="str">
        <f t="shared" si="1054"/>
        <v/>
      </c>
      <c r="N7473" s="244" t="str">
        <f t="shared" si="1055"/>
        <v/>
      </c>
      <c r="O7473" s="244" t="str">
        <f t="shared" si="1056"/>
        <v/>
      </c>
      <c r="P7473">
        <f>IF($I7473&lt;&gt;"",$I7473,IF($E7473="SGD",1,IF($E7473="USD",Settings!$B$22,IF($E7473="HKD",Settings!$B$23,1))))</f>
        <v>1</v>
      </c>
      <c r="Q7473">
        <f t="shared" si="1057"/>
        <v>0</v>
      </c>
      <c r="R7473">
        <f t="shared" si="1058"/>
        <v>0</v>
      </c>
      <c r="S7473" t="str">
        <f t="shared" si="1050"/>
        <v/>
      </c>
      <c r="T7473" t="str">
        <f t="shared" si="1051"/>
        <v/>
      </c>
      <c r="U7473" t="str">
        <f t="shared" si="1052"/>
        <v/>
      </c>
    </row>
    <row r="7474" spans="12:21" ht="15" customHeight="1" x14ac:dyDescent="0.15">
      <c r="L7474" s="244" t="str">
        <f t="shared" si="1053"/>
        <v/>
      </c>
      <c r="M7474" s="245" t="str">
        <f t="shared" si="1054"/>
        <v/>
      </c>
      <c r="N7474" s="244" t="str">
        <f t="shared" si="1055"/>
        <v/>
      </c>
      <c r="O7474" s="244" t="str">
        <f t="shared" si="1056"/>
        <v/>
      </c>
      <c r="P7474">
        <f>IF($I7474&lt;&gt;"",$I7474,IF($E7474="SGD",1,IF($E7474="USD",Settings!$B$22,IF($E7474="HKD",Settings!$B$23,1))))</f>
        <v>1</v>
      </c>
      <c r="Q7474">
        <f t="shared" si="1057"/>
        <v>0</v>
      </c>
      <c r="R7474">
        <f t="shared" si="1058"/>
        <v>0</v>
      </c>
      <c r="S7474" t="str">
        <f t="shared" si="1050"/>
        <v/>
      </c>
      <c r="T7474" t="str">
        <f t="shared" si="1051"/>
        <v/>
      </c>
      <c r="U7474" t="str">
        <f t="shared" si="1052"/>
        <v/>
      </c>
    </row>
    <row r="7475" spans="12:21" ht="15" customHeight="1" x14ac:dyDescent="0.15">
      <c r="L7475" s="244" t="str">
        <f t="shared" si="1053"/>
        <v/>
      </c>
      <c r="M7475" s="245" t="str">
        <f t="shared" si="1054"/>
        <v/>
      </c>
      <c r="N7475" s="244" t="str">
        <f t="shared" si="1055"/>
        <v/>
      </c>
      <c r="O7475" s="244" t="str">
        <f t="shared" si="1056"/>
        <v/>
      </c>
      <c r="P7475">
        <f>IF($I7475&lt;&gt;"",$I7475,IF($E7475="SGD",1,IF($E7475="USD",Settings!$B$22,IF($E7475="HKD",Settings!$B$23,1))))</f>
        <v>1</v>
      </c>
      <c r="Q7475">
        <f t="shared" si="1057"/>
        <v>0</v>
      </c>
      <c r="R7475">
        <f t="shared" si="1058"/>
        <v>0</v>
      </c>
      <c r="S7475" t="str">
        <f t="shared" si="1050"/>
        <v/>
      </c>
      <c r="T7475" t="str">
        <f t="shared" si="1051"/>
        <v/>
      </c>
      <c r="U7475" t="str">
        <f t="shared" si="1052"/>
        <v/>
      </c>
    </row>
    <row r="7476" spans="12:21" ht="15" customHeight="1" x14ac:dyDescent="0.15">
      <c r="L7476" s="244" t="str">
        <f t="shared" si="1053"/>
        <v/>
      </c>
      <c r="M7476" s="245" t="str">
        <f t="shared" si="1054"/>
        <v/>
      </c>
      <c r="N7476" s="244" t="str">
        <f t="shared" si="1055"/>
        <v/>
      </c>
      <c r="O7476" s="244" t="str">
        <f t="shared" si="1056"/>
        <v/>
      </c>
      <c r="P7476">
        <f>IF($I7476&lt;&gt;"",$I7476,IF($E7476="SGD",1,IF($E7476="USD",Settings!$B$22,IF($E7476="HKD",Settings!$B$23,1))))</f>
        <v>1</v>
      </c>
      <c r="Q7476">
        <f t="shared" si="1057"/>
        <v>0</v>
      </c>
      <c r="R7476">
        <f t="shared" si="1058"/>
        <v>0</v>
      </c>
      <c r="S7476" t="str">
        <f t="shared" si="1050"/>
        <v/>
      </c>
      <c r="T7476" t="str">
        <f t="shared" si="1051"/>
        <v/>
      </c>
      <c r="U7476" t="str">
        <f t="shared" si="1052"/>
        <v/>
      </c>
    </row>
    <row r="7477" spans="12:21" ht="15" customHeight="1" x14ac:dyDescent="0.15">
      <c r="L7477" s="244" t="str">
        <f t="shared" si="1053"/>
        <v/>
      </c>
      <c r="M7477" s="245" t="str">
        <f t="shared" si="1054"/>
        <v/>
      </c>
      <c r="N7477" s="244" t="str">
        <f t="shared" si="1055"/>
        <v/>
      </c>
      <c r="O7477" s="244" t="str">
        <f t="shared" si="1056"/>
        <v/>
      </c>
      <c r="P7477">
        <f>IF($I7477&lt;&gt;"",$I7477,IF($E7477="SGD",1,IF($E7477="USD",Settings!$B$22,IF($E7477="HKD",Settings!$B$23,1))))</f>
        <v>1</v>
      </c>
      <c r="Q7477">
        <f t="shared" si="1057"/>
        <v>0</v>
      </c>
      <c r="R7477">
        <f t="shared" si="1058"/>
        <v>0</v>
      </c>
      <c r="S7477" t="str">
        <f t="shared" si="1050"/>
        <v/>
      </c>
      <c r="T7477" t="str">
        <f t="shared" si="1051"/>
        <v/>
      </c>
      <c r="U7477" t="str">
        <f t="shared" si="1052"/>
        <v/>
      </c>
    </row>
    <row r="7478" spans="12:21" ht="15" customHeight="1" x14ac:dyDescent="0.15">
      <c r="L7478" s="244" t="str">
        <f t="shared" si="1053"/>
        <v/>
      </c>
      <c r="M7478" s="245" t="str">
        <f t="shared" si="1054"/>
        <v/>
      </c>
      <c r="N7478" s="244" t="str">
        <f t="shared" si="1055"/>
        <v/>
      </c>
      <c r="O7478" s="244" t="str">
        <f t="shared" si="1056"/>
        <v/>
      </c>
      <c r="P7478">
        <f>IF($I7478&lt;&gt;"",$I7478,IF($E7478="SGD",1,IF($E7478="USD",Settings!$B$22,IF($E7478="HKD",Settings!$B$23,1))))</f>
        <v>1</v>
      </c>
      <c r="Q7478">
        <f t="shared" si="1057"/>
        <v>0</v>
      </c>
      <c r="R7478">
        <f t="shared" si="1058"/>
        <v>0</v>
      </c>
      <c r="S7478" t="str">
        <f t="shared" si="1050"/>
        <v/>
      </c>
      <c r="T7478" t="str">
        <f t="shared" si="1051"/>
        <v/>
      </c>
      <c r="U7478" t="str">
        <f t="shared" si="1052"/>
        <v/>
      </c>
    </row>
    <row r="7479" spans="12:21" ht="15" customHeight="1" x14ac:dyDescent="0.15">
      <c r="L7479" s="244" t="str">
        <f t="shared" si="1053"/>
        <v/>
      </c>
      <c r="M7479" s="245" t="str">
        <f t="shared" si="1054"/>
        <v/>
      </c>
      <c r="N7479" s="244" t="str">
        <f t="shared" si="1055"/>
        <v/>
      </c>
      <c r="O7479" s="244" t="str">
        <f t="shared" si="1056"/>
        <v/>
      </c>
      <c r="P7479">
        <f>IF($I7479&lt;&gt;"",$I7479,IF($E7479="SGD",1,IF($E7479="USD",Settings!$B$22,IF($E7479="HKD",Settings!$B$23,1))))</f>
        <v>1</v>
      </c>
      <c r="Q7479">
        <f t="shared" si="1057"/>
        <v>0</v>
      </c>
      <c r="R7479">
        <f t="shared" si="1058"/>
        <v>0</v>
      </c>
      <c r="S7479" t="str">
        <f t="shared" si="1050"/>
        <v/>
      </c>
      <c r="T7479" t="str">
        <f t="shared" si="1051"/>
        <v/>
      </c>
      <c r="U7479" t="str">
        <f t="shared" si="1052"/>
        <v/>
      </c>
    </row>
    <row r="7480" spans="12:21" ht="15" customHeight="1" x14ac:dyDescent="0.15">
      <c r="L7480" s="244" t="str">
        <f t="shared" si="1053"/>
        <v/>
      </c>
      <c r="M7480" s="245" t="str">
        <f t="shared" si="1054"/>
        <v/>
      </c>
      <c r="N7480" s="244" t="str">
        <f t="shared" si="1055"/>
        <v/>
      </c>
      <c r="O7480" s="244" t="str">
        <f t="shared" si="1056"/>
        <v/>
      </c>
      <c r="P7480">
        <f>IF($I7480&lt;&gt;"",$I7480,IF($E7480="SGD",1,IF($E7480="USD",Settings!$B$22,IF($E7480="HKD",Settings!$B$23,1))))</f>
        <v>1</v>
      </c>
      <c r="Q7480">
        <f t="shared" si="1057"/>
        <v>0</v>
      </c>
      <c r="R7480">
        <f t="shared" si="1058"/>
        <v>0</v>
      </c>
      <c r="S7480" t="str">
        <f t="shared" si="1050"/>
        <v/>
      </c>
      <c r="T7480" t="str">
        <f t="shared" si="1051"/>
        <v/>
      </c>
      <c r="U7480" t="str">
        <f t="shared" si="1052"/>
        <v/>
      </c>
    </row>
    <row r="7481" spans="12:21" ht="15" customHeight="1" x14ac:dyDescent="0.15">
      <c r="L7481" s="244" t="str">
        <f t="shared" si="1053"/>
        <v/>
      </c>
      <c r="M7481" s="245" t="str">
        <f t="shared" si="1054"/>
        <v/>
      </c>
      <c r="N7481" s="244" t="str">
        <f t="shared" si="1055"/>
        <v/>
      </c>
      <c r="O7481" s="244" t="str">
        <f t="shared" si="1056"/>
        <v/>
      </c>
      <c r="P7481">
        <f>IF($I7481&lt;&gt;"",$I7481,IF($E7481="SGD",1,IF($E7481="USD",Settings!$B$22,IF($E7481="HKD",Settings!$B$23,1))))</f>
        <v>1</v>
      </c>
      <c r="Q7481">
        <f t="shared" si="1057"/>
        <v>0</v>
      </c>
      <c r="R7481">
        <f t="shared" si="1058"/>
        <v>0</v>
      </c>
      <c r="S7481" t="str">
        <f t="shared" si="1050"/>
        <v/>
      </c>
      <c r="T7481" t="str">
        <f t="shared" si="1051"/>
        <v/>
      </c>
      <c r="U7481" t="str">
        <f t="shared" si="1052"/>
        <v/>
      </c>
    </row>
    <row r="7482" spans="12:21" ht="15" customHeight="1" x14ac:dyDescent="0.15">
      <c r="L7482" s="244" t="str">
        <f t="shared" si="1053"/>
        <v/>
      </c>
      <c r="M7482" s="245" t="str">
        <f t="shared" si="1054"/>
        <v/>
      </c>
      <c r="N7482" s="244" t="str">
        <f t="shared" si="1055"/>
        <v/>
      </c>
      <c r="O7482" s="244" t="str">
        <f t="shared" si="1056"/>
        <v/>
      </c>
      <c r="P7482">
        <f>IF($I7482&lt;&gt;"",$I7482,IF($E7482="SGD",1,IF($E7482="USD",Settings!$B$22,IF($E7482="HKD",Settings!$B$23,1))))</f>
        <v>1</v>
      </c>
      <c r="Q7482">
        <f t="shared" si="1057"/>
        <v>0</v>
      </c>
      <c r="R7482">
        <f t="shared" si="1058"/>
        <v>0</v>
      </c>
      <c r="S7482" t="str">
        <f t="shared" si="1050"/>
        <v/>
      </c>
      <c r="T7482" t="str">
        <f t="shared" si="1051"/>
        <v/>
      </c>
      <c r="U7482" t="str">
        <f t="shared" si="1052"/>
        <v/>
      </c>
    </row>
    <row r="7483" spans="12:21" ht="15" customHeight="1" x14ac:dyDescent="0.15">
      <c r="L7483" s="244" t="str">
        <f t="shared" si="1053"/>
        <v/>
      </c>
      <c r="M7483" s="245" t="str">
        <f t="shared" si="1054"/>
        <v/>
      </c>
      <c r="N7483" s="244" t="str">
        <f t="shared" si="1055"/>
        <v/>
      </c>
      <c r="O7483" s="244" t="str">
        <f t="shared" si="1056"/>
        <v/>
      </c>
      <c r="P7483">
        <f>IF($I7483&lt;&gt;"",$I7483,IF($E7483="SGD",1,IF($E7483="USD",Settings!$B$22,IF($E7483="HKD",Settings!$B$23,1))))</f>
        <v>1</v>
      </c>
      <c r="Q7483">
        <f t="shared" si="1057"/>
        <v>0</v>
      </c>
      <c r="R7483">
        <f t="shared" si="1058"/>
        <v>0</v>
      </c>
      <c r="S7483" t="str">
        <f t="shared" si="1050"/>
        <v/>
      </c>
      <c r="T7483" t="str">
        <f t="shared" si="1051"/>
        <v/>
      </c>
      <c r="U7483" t="str">
        <f t="shared" si="1052"/>
        <v/>
      </c>
    </row>
    <row r="7484" spans="12:21" ht="15" customHeight="1" x14ac:dyDescent="0.15">
      <c r="L7484" s="244" t="str">
        <f t="shared" si="1053"/>
        <v/>
      </c>
      <c r="M7484" s="245" t="str">
        <f t="shared" si="1054"/>
        <v/>
      </c>
      <c r="N7484" s="244" t="str">
        <f t="shared" si="1055"/>
        <v/>
      </c>
      <c r="O7484" s="244" t="str">
        <f t="shared" si="1056"/>
        <v/>
      </c>
      <c r="P7484">
        <f>IF($I7484&lt;&gt;"",$I7484,IF($E7484="SGD",1,IF($E7484="USD",Settings!$B$22,IF($E7484="HKD",Settings!$B$23,1))))</f>
        <v>1</v>
      </c>
      <c r="Q7484">
        <f t="shared" si="1057"/>
        <v>0</v>
      </c>
      <c r="R7484">
        <f t="shared" si="1058"/>
        <v>0</v>
      </c>
      <c r="S7484" t="str">
        <f t="shared" si="1050"/>
        <v/>
      </c>
      <c r="T7484" t="str">
        <f t="shared" si="1051"/>
        <v/>
      </c>
      <c r="U7484" t="str">
        <f t="shared" si="1052"/>
        <v/>
      </c>
    </row>
    <row r="7485" spans="12:21" ht="15" customHeight="1" x14ac:dyDescent="0.15">
      <c r="L7485" s="244" t="str">
        <f t="shared" si="1053"/>
        <v/>
      </c>
      <c r="M7485" s="245" t="str">
        <f t="shared" si="1054"/>
        <v/>
      </c>
      <c r="N7485" s="244" t="str">
        <f t="shared" si="1055"/>
        <v/>
      </c>
      <c r="O7485" s="244" t="str">
        <f t="shared" si="1056"/>
        <v/>
      </c>
      <c r="P7485">
        <f>IF($I7485&lt;&gt;"",$I7485,IF($E7485="SGD",1,IF($E7485="USD",Settings!$B$22,IF($E7485="HKD",Settings!$B$23,1))))</f>
        <v>1</v>
      </c>
      <c r="Q7485">
        <f t="shared" si="1057"/>
        <v>0</v>
      </c>
      <c r="R7485">
        <f t="shared" si="1058"/>
        <v>0</v>
      </c>
      <c r="S7485" t="str">
        <f t="shared" si="1050"/>
        <v/>
      </c>
      <c r="T7485" t="str">
        <f t="shared" si="1051"/>
        <v/>
      </c>
      <c r="U7485" t="str">
        <f t="shared" si="1052"/>
        <v/>
      </c>
    </row>
    <row r="7486" spans="12:21" ht="15" customHeight="1" x14ac:dyDescent="0.15">
      <c r="L7486" s="244" t="str">
        <f t="shared" si="1053"/>
        <v/>
      </c>
      <c r="M7486" s="245" t="str">
        <f t="shared" si="1054"/>
        <v/>
      </c>
      <c r="N7486" s="244" t="str">
        <f t="shared" si="1055"/>
        <v/>
      </c>
      <c r="O7486" s="244" t="str">
        <f t="shared" si="1056"/>
        <v/>
      </c>
      <c r="P7486">
        <f>IF($I7486&lt;&gt;"",$I7486,IF($E7486="SGD",1,IF($E7486="USD",Settings!$B$22,IF($E7486="HKD",Settings!$B$23,1))))</f>
        <v>1</v>
      </c>
      <c r="Q7486">
        <f t="shared" si="1057"/>
        <v>0</v>
      </c>
      <c r="R7486">
        <f t="shared" si="1058"/>
        <v>0</v>
      </c>
      <c r="S7486" t="str">
        <f t="shared" si="1050"/>
        <v/>
      </c>
      <c r="T7486" t="str">
        <f t="shared" si="1051"/>
        <v/>
      </c>
      <c r="U7486" t="str">
        <f t="shared" si="1052"/>
        <v/>
      </c>
    </row>
    <row r="7487" spans="12:21" ht="15" customHeight="1" x14ac:dyDescent="0.15">
      <c r="L7487" s="244" t="str">
        <f t="shared" si="1053"/>
        <v/>
      </c>
      <c r="M7487" s="245" t="str">
        <f t="shared" si="1054"/>
        <v/>
      </c>
      <c r="N7487" s="244" t="str">
        <f t="shared" si="1055"/>
        <v/>
      </c>
      <c r="O7487" s="244" t="str">
        <f t="shared" si="1056"/>
        <v/>
      </c>
      <c r="P7487">
        <f>IF($I7487&lt;&gt;"",$I7487,IF($E7487="SGD",1,IF($E7487="USD",Settings!$B$22,IF($E7487="HKD",Settings!$B$23,1))))</f>
        <v>1</v>
      </c>
      <c r="Q7487">
        <f t="shared" si="1057"/>
        <v>0</v>
      </c>
      <c r="R7487">
        <f t="shared" si="1058"/>
        <v>0</v>
      </c>
      <c r="S7487" t="str">
        <f t="shared" si="1050"/>
        <v/>
      </c>
      <c r="T7487" t="str">
        <f t="shared" si="1051"/>
        <v/>
      </c>
      <c r="U7487" t="str">
        <f t="shared" si="1052"/>
        <v/>
      </c>
    </row>
    <row r="7488" spans="12:21" ht="15" customHeight="1" x14ac:dyDescent="0.15">
      <c r="L7488" s="244" t="str">
        <f t="shared" si="1053"/>
        <v/>
      </c>
      <c r="M7488" s="245" t="str">
        <f t="shared" si="1054"/>
        <v/>
      </c>
      <c r="N7488" s="244" t="str">
        <f t="shared" si="1055"/>
        <v/>
      </c>
      <c r="O7488" s="244" t="str">
        <f t="shared" si="1056"/>
        <v/>
      </c>
      <c r="P7488">
        <f>IF($I7488&lt;&gt;"",$I7488,IF($E7488="SGD",1,IF($E7488="USD",Settings!$B$22,IF($E7488="HKD",Settings!$B$23,1))))</f>
        <v>1</v>
      </c>
      <c r="Q7488">
        <f t="shared" si="1057"/>
        <v>0</v>
      </c>
      <c r="R7488">
        <f t="shared" si="1058"/>
        <v>0</v>
      </c>
      <c r="S7488" t="str">
        <f t="shared" si="1050"/>
        <v/>
      </c>
      <c r="T7488" t="str">
        <f t="shared" si="1051"/>
        <v/>
      </c>
      <c r="U7488" t="str">
        <f t="shared" si="1052"/>
        <v/>
      </c>
    </row>
    <row r="7489" spans="12:21" ht="15" customHeight="1" x14ac:dyDescent="0.15">
      <c r="L7489" s="244" t="str">
        <f t="shared" si="1053"/>
        <v/>
      </c>
      <c r="M7489" s="245" t="str">
        <f t="shared" si="1054"/>
        <v/>
      </c>
      <c r="N7489" s="244" t="str">
        <f t="shared" si="1055"/>
        <v/>
      </c>
      <c r="O7489" s="244" t="str">
        <f t="shared" si="1056"/>
        <v/>
      </c>
      <c r="P7489">
        <f>IF($I7489&lt;&gt;"",$I7489,IF($E7489="SGD",1,IF($E7489="USD",Settings!$B$22,IF($E7489="HKD",Settings!$B$23,1))))</f>
        <v>1</v>
      </c>
      <c r="Q7489">
        <f t="shared" si="1057"/>
        <v>0</v>
      </c>
      <c r="R7489">
        <f t="shared" si="1058"/>
        <v>0</v>
      </c>
      <c r="S7489" t="str">
        <f t="shared" si="1050"/>
        <v/>
      </c>
      <c r="T7489" t="str">
        <f t="shared" si="1051"/>
        <v/>
      </c>
      <c r="U7489" t="str">
        <f t="shared" si="1052"/>
        <v/>
      </c>
    </row>
    <row r="7490" spans="12:21" ht="15" customHeight="1" x14ac:dyDescent="0.15">
      <c r="L7490" s="244" t="str">
        <f t="shared" si="1053"/>
        <v/>
      </c>
      <c r="M7490" s="245" t="str">
        <f t="shared" si="1054"/>
        <v/>
      </c>
      <c r="N7490" s="244" t="str">
        <f t="shared" si="1055"/>
        <v/>
      </c>
      <c r="O7490" s="244" t="str">
        <f t="shared" si="1056"/>
        <v/>
      </c>
      <c r="P7490">
        <f>IF($I7490&lt;&gt;"",$I7490,IF($E7490="SGD",1,IF($E7490="USD",Settings!$B$22,IF($E7490="HKD",Settings!$B$23,1))))</f>
        <v>1</v>
      </c>
      <c r="Q7490">
        <f t="shared" si="1057"/>
        <v>0</v>
      </c>
      <c r="R7490">
        <f t="shared" si="1058"/>
        <v>0</v>
      </c>
      <c r="S7490" t="str">
        <f t="shared" ref="S7490:S7553" si="1059">IF(L7490="","",SUMIFS($M:$M,$L:$L,L7490,$T:$T,"&lt;="&amp;T7490))</f>
        <v/>
      </c>
      <c r="T7490" t="str">
        <f t="shared" ref="T7490:T7553" si="1060">IF(L7490="","",INT(G7490)*100000+ROW())</f>
        <v/>
      </c>
      <c r="U7490" t="str">
        <f t="shared" ref="U7490:U7553" si="1061">IF(L7490="","",IF(AND(COUNTIFS($L:$L,L7490,$S:$S,"&gt;-0.000001",$S:$S,"&lt;0.000001",$T:$T,"&gt;"&amp;T7490)=0,ABS(S7490)&gt;0.000001),1,0))</f>
        <v/>
      </c>
    </row>
    <row r="7491" spans="12:21" ht="15" customHeight="1" x14ac:dyDescent="0.15">
      <c r="L7491" s="244" t="str">
        <f t="shared" si="1053"/>
        <v/>
      </c>
      <c r="M7491" s="245" t="str">
        <f t="shared" si="1054"/>
        <v/>
      </c>
      <c r="N7491" s="244" t="str">
        <f t="shared" si="1055"/>
        <v/>
      </c>
      <c r="O7491" s="244" t="str">
        <f t="shared" si="1056"/>
        <v/>
      </c>
      <c r="P7491">
        <f>IF($I7491&lt;&gt;"",$I7491,IF($E7491="SGD",1,IF($E7491="USD",Settings!$B$22,IF($E7491="HKD",Settings!$B$23,1))))</f>
        <v>1</v>
      </c>
      <c r="Q7491">
        <f t="shared" si="1057"/>
        <v>0</v>
      </c>
      <c r="R7491">
        <f t="shared" si="1058"/>
        <v>0</v>
      </c>
      <c r="S7491" t="str">
        <f t="shared" si="1059"/>
        <v/>
      </c>
      <c r="T7491" t="str">
        <f t="shared" si="1060"/>
        <v/>
      </c>
      <c r="U7491" t="str">
        <f t="shared" si="1061"/>
        <v/>
      </c>
    </row>
    <row r="7492" spans="12:21" ht="15" customHeight="1" x14ac:dyDescent="0.15">
      <c r="L7492" s="244" t="str">
        <f t="shared" si="1053"/>
        <v/>
      </c>
      <c r="M7492" s="245" t="str">
        <f t="shared" si="1054"/>
        <v/>
      </c>
      <c r="N7492" s="244" t="str">
        <f t="shared" si="1055"/>
        <v/>
      </c>
      <c r="O7492" s="244" t="str">
        <f t="shared" si="1056"/>
        <v/>
      </c>
      <c r="P7492">
        <f>IF($I7492&lt;&gt;"",$I7492,IF($E7492="SGD",1,IF($E7492="USD",Settings!$B$22,IF($E7492="HKD",Settings!$B$23,1))))</f>
        <v>1</v>
      </c>
      <c r="Q7492">
        <f t="shared" si="1057"/>
        <v>0</v>
      </c>
      <c r="R7492">
        <f t="shared" si="1058"/>
        <v>0</v>
      </c>
      <c r="S7492" t="str">
        <f t="shared" si="1059"/>
        <v/>
      </c>
      <c r="T7492" t="str">
        <f t="shared" si="1060"/>
        <v/>
      </c>
      <c r="U7492" t="str">
        <f t="shared" si="1061"/>
        <v/>
      </c>
    </row>
    <row r="7493" spans="12:21" ht="15" customHeight="1" x14ac:dyDescent="0.15">
      <c r="L7493" s="244" t="str">
        <f t="shared" si="1053"/>
        <v/>
      </c>
      <c r="M7493" s="245" t="str">
        <f t="shared" si="1054"/>
        <v/>
      </c>
      <c r="N7493" s="244" t="str">
        <f t="shared" si="1055"/>
        <v/>
      </c>
      <c r="O7493" s="244" t="str">
        <f t="shared" si="1056"/>
        <v/>
      </c>
      <c r="P7493">
        <f>IF($I7493&lt;&gt;"",$I7493,IF($E7493="SGD",1,IF($E7493="USD",Settings!$B$22,IF($E7493="HKD",Settings!$B$23,1))))</f>
        <v>1</v>
      </c>
      <c r="Q7493">
        <f t="shared" si="1057"/>
        <v>0</v>
      </c>
      <c r="R7493">
        <f t="shared" si="1058"/>
        <v>0</v>
      </c>
      <c r="S7493" t="str">
        <f t="shared" si="1059"/>
        <v/>
      </c>
      <c r="T7493" t="str">
        <f t="shared" si="1060"/>
        <v/>
      </c>
      <c r="U7493" t="str">
        <f t="shared" si="1061"/>
        <v/>
      </c>
    </row>
    <row r="7494" spans="12:21" ht="15" customHeight="1" x14ac:dyDescent="0.15">
      <c r="L7494" s="244" t="str">
        <f t="shared" si="1053"/>
        <v/>
      </c>
      <c r="M7494" s="245" t="str">
        <f t="shared" si="1054"/>
        <v/>
      </c>
      <c r="N7494" s="244" t="str">
        <f t="shared" si="1055"/>
        <v/>
      </c>
      <c r="O7494" s="244" t="str">
        <f t="shared" si="1056"/>
        <v/>
      </c>
      <c r="P7494">
        <f>IF($I7494&lt;&gt;"",$I7494,IF($E7494="SGD",1,IF($E7494="USD",Settings!$B$22,IF($E7494="HKD",Settings!$B$23,1))))</f>
        <v>1</v>
      </c>
      <c r="Q7494">
        <f t="shared" si="1057"/>
        <v>0</v>
      </c>
      <c r="R7494">
        <f t="shared" si="1058"/>
        <v>0</v>
      </c>
      <c r="S7494" t="str">
        <f t="shared" si="1059"/>
        <v/>
      </c>
      <c r="T7494" t="str">
        <f t="shared" si="1060"/>
        <v/>
      </c>
      <c r="U7494" t="str">
        <f t="shared" si="1061"/>
        <v/>
      </c>
    </row>
    <row r="7495" spans="12:21" ht="15" customHeight="1" x14ac:dyDescent="0.15">
      <c r="L7495" s="244" t="str">
        <f t="shared" si="1053"/>
        <v/>
      </c>
      <c r="M7495" s="245" t="str">
        <f t="shared" si="1054"/>
        <v/>
      </c>
      <c r="N7495" s="244" t="str">
        <f t="shared" si="1055"/>
        <v/>
      </c>
      <c r="O7495" s="244" t="str">
        <f t="shared" si="1056"/>
        <v/>
      </c>
      <c r="P7495">
        <f>IF($I7495&lt;&gt;"",$I7495,IF($E7495="SGD",1,IF($E7495="USD",Settings!$B$22,IF($E7495="HKD",Settings!$B$23,1))))</f>
        <v>1</v>
      </c>
      <c r="Q7495">
        <f t="shared" si="1057"/>
        <v>0</v>
      </c>
      <c r="R7495">
        <f t="shared" si="1058"/>
        <v>0</v>
      </c>
      <c r="S7495" t="str">
        <f t="shared" si="1059"/>
        <v/>
      </c>
      <c r="T7495" t="str">
        <f t="shared" si="1060"/>
        <v/>
      </c>
      <c r="U7495" t="str">
        <f t="shared" si="1061"/>
        <v/>
      </c>
    </row>
    <row r="7496" spans="12:21" ht="15" customHeight="1" x14ac:dyDescent="0.15">
      <c r="L7496" s="244" t="str">
        <f t="shared" si="1053"/>
        <v/>
      </c>
      <c r="M7496" s="245" t="str">
        <f t="shared" si="1054"/>
        <v/>
      </c>
      <c r="N7496" s="244" t="str">
        <f t="shared" si="1055"/>
        <v/>
      </c>
      <c r="O7496" s="244" t="str">
        <f t="shared" si="1056"/>
        <v/>
      </c>
      <c r="P7496">
        <f>IF($I7496&lt;&gt;"",$I7496,IF($E7496="SGD",1,IF($E7496="USD",Settings!$B$22,IF($E7496="HKD",Settings!$B$23,1))))</f>
        <v>1</v>
      </c>
      <c r="Q7496">
        <f t="shared" si="1057"/>
        <v>0</v>
      </c>
      <c r="R7496">
        <f t="shared" si="1058"/>
        <v>0</v>
      </c>
      <c r="S7496" t="str">
        <f t="shared" si="1059"/>
        <v/>
      </c>
      <c r="T7496" t="str">
        <f t="shared" si="1060"/>
        <v/>
      </c>
      <c r="U7496" t="str">
        <f t="shared" si="1061"/>
        <v/>
      </c>
    </row>
    <row r="7497" spans="12:21" ht="15" customHeight="1" x14ac:dyDescent="0.15">
      <c r="L7497" s="244" t="str">
        <f t="shared" si="1053"/>
        <v/>
      </c>
      <c r="M7497" s="245" t="str">
        <f t="shared" si="1054"/>
        <v/>
      </c>
      <c r="N7497" s="244" t="str">
        <f t="shared" si="1055"/>
        <v/>
      </c>
      <c r="O7497" s="244" t="str">
        <f t="shared" si="1056"/>
        <v/>
      </c>
      <c r="P7497">
        <f>IF($I7497&lt;&gt;"",$I7497,IF($E7497="SGD",1,IF($E7497="USD",Settings!$B$22,IF($E7497="HKD",Settings!$B$23,1))))</f>
        <v>1</v>
      </c>
      <c r="Q7497">
        <f t="shared" si="1057"/>
        <v>0</v>
      </c>
      <c r="R7497">
        <f t="shared" si="1058"/>
        <v>0</v>
      </c>
      <c r="S7497" t="str">
        <f t="shared" si="1059"/>
        <v/>
      </c>
      <c r="T7497" t="str">
        <f t="shared" si="1060"/>
        <v/>
      </c>
      <c r="U7497" t="str">
        <f t="shared" si="1061"/>
        <v/>
      </c>
    </row>
    <row r="7498" spans="12:21" ht="15" customHeight="1" x14ac:dyDescent="0.15">
      <c r="L7498" s="244" t="str">
        <f t="shared" si="1053"/>
        <v/>
      </c>
      <c r="M7498" s="245" t="str">
        <f t="shared" si="1054"/>
        <v/>
      </c>
      <c r="N7498" s="244" t="str">
        <f t="shared" si="1055"/>
        <v/>
      </c>
      <c r="O7498" s="244" t="str">
        <f t="shared" si="1056"/>
        <v/>
      </c>
      <c r="P7498">
        <f>IF($I7498&lt;&gt;"",$I7498,IF($E7498="SGD",1,IF($E7498="USD",Settings!$B$22,IF($E7498="HKD",Settings!$B$23,1))))</f>
        <v>1</v>
      </c>
      <c r="Q7498">
        <f t="shared" si="1057"/>
        <v>0</v>
      </c>
      <c r="R7498">
        <f t="shared" si="1058"/>
        <v>0</v>
      </c>
      <c r="S7498" t="str">
        <f t="shared" si="1059"/>
        <v/>
      </c>
      <c r="T7498" t="str">
        <f t="shared" si="1060"/>
        <v/>
      </c>
      <c r="U7498" t="str">
        <f t="shared" si="1061"/>
        <v/>
      </c>
    </row>
    <row r="7499" spans="12:21" ht="15" customHeight="1" x14ac:dyDescent="0.15">
      <c r="L7499" s="244" t="str">
        <f t="shared" si="1053"/>
        <v/>
      </c>
      <c r="M7499" s="245" t="str">
        <f t="shared" si="1054"/>
        <v/>
      </c>
      <c r="N7499" s="244" t="str">
        <f t="shared" si="1055"/>
        <v/>
      </c>
      <c r="O7499" s="244" t="str">
        <f t="shared" si="1056"/>
        <v/>
      </c>
      <c r="P7499">
        <f>IF($I7499&lt;&gt;"",$I7499,IF($E7499="SGD",1,IF($E7499="USD",Settings!$B$22,IF($E7499="HKD",Settings!$B$23,1))))</f>
        <v>1</v>
      </c>
      <c r="Q7499">
        <f t="shared" si="1057"/>
        <v>0</v>
      </c>
      <c r="R7499">
        <f t="shared" si="1058"/>
        <v>0</v>
      </c>
      <c r="S7499" t="str">
        <f t="shared" si="1059"/>
        <v/>
      </c>
      <c r="T7499" t="str">
        <f t="shared" si="1060"/>
        <v/>
      </c>
      <c r="U7499" t="str">
        <f t="shared" si="1061"/>
        <v/>
      </c>
    </row>
    <row r="7500" spans="12:21" ht="15" customHeight="1" x14ac:dyDescent="0.15">
      <c r="L7500" s="244" t="str">
        <f t="shared" si="1053"/>
        <v/>
      </c>
      <c r="M7500" s="245" t="str">
        <f t="shared" si="1054"/>
        <v/>
      </c>
      <c r="N7500" s="244" t="str">
        <f t="shared" si="1055"/>
        <v/>
      </c>
      <c r="O7500" s="244" t="str">
        <f t="shared" si="1056"/>
        <v/>
      </c>
      <c r="P7500">
        <f>IF($I7500&lt;&gt;"",$I7500,IF($E7500="SGD",1,IF($E7500="USD",Settings!$B$22,IF($E7500="HKD",Settings!$B$23,1))))</f>
        <v>1</v>
      </c>
      <c r="Q7500">
        <f t="shared" si="1057"/>
        <v>0</v>
      </c>
      <c r="R7500">
        <f t="shared" si="1058"/>
        <v>0</v>
      </c>
      <c r="S7500" t="str">
        <f t="shared" si="1059"/>
        <v/>
      </c>
      <c r="T7500" t="str">
        <f t="shared" si="1060"/>
        <v/>
      </c>
      <c r="U7500" t="str">
        <f t="shared" si="1061"/>
        <v/>
      </c>
    </row>
    <row r="7501" spans="12:21" ht="15" customHeight="1" x14ac:dyDescent="0.15">
      <c r="L7501" s="244" t="str">
        <f t="shared" si="1053"/>
        <v/>
      </c>
      <c r="M7501" s="245" t="str">
        <f t="shared" si="1054"/>
        <v/>
      </c>
      <c r="N7501" s="244" t="str">
        <f t="shared" si="1055"/>
        <v/>
      </c>
      <c r="O7501" s="244" t="str">
        <f t="shared" si="1056"/>
        <v/>
      </c>
      <c r="P7501">
        <f>IF($I7501&lt;&gt;"",$I7501,IF($E7501="SGD",1,IF($E7501="USD",Settings!$B$22,IF($E7501="HKD",Settings!$B$23,1))))</f>
        <v>1</v>
      </c>
      <c r="Q7501">
        <f t="shared" si="1057"/>
        <v>0</v>
      </c>
      <c r="R7501">
        <f t="shared" si="1058"/>
        <v>0</v>
      </c>
      <c r="S7501" t="str">
        <f t="shared" si="1059"/>
        <v/>
      </c>
      <c r="T7501" t="str">
        <f t="shared" si="1060"/>
        <v/>
      </c>
      <c r="U7501" t="str">
        <f t="shared" si="1061"/>
        <v/>
      </c>
    </row>
    <row r="7502" spans="12:21" ht="15" customHeight="1" x14ac:dyDescent="0.15">
      <c r="L7502" s="244" t="str">
        <f t="shared" si="1053"/>
        <v/>
      </c>
      <c r="M7502" s="245" t="str">
        <f t="shared" si="1054"/>
        <v/>
      </c>
      <c r="N7502" s="244" t="str">
        <f t="shared" si="1055"/>
        <v/>
      </c>
      <c r="O7502" s="244" t="str">
        <f t="shared" si="1056"/>
        <v/>
      </c>
      <c r="P7502">
        <f>IF($I7502&lt;&gt;"",$I7502,IF($E7502="SGD",1,IF($E7502="USD",Settings!$B$22,IF($E7502="HKD",Settings!$B$23,1))))</f>
        <v>1</v>
      </c>
      <c r="Q7502">
        <f t="shared" si="1057"/>
        <v>0</v>
      </c>
      <c r="R7502">
        <f t="shared" si="1058"/>
        <v>0</v>
      </c>
      <c r="S7502" t="str">
        <f t="shared" si="1059"/>
        <v/>
      </c>
      <c r="T7502" t="str">
        <f t="shared" si="1060"/>
        <v/>
      </c>
      <c r="U7502" t="str">
        <f t="shared" si="1061"/>
        <v/>
      </c>
    </row>
    <row r="7503" spans="12:21" ht="15" customHeight="1" x14ac:dyDescent="0.15">
      <c r="L7503" s="244" t="str">
        <f t="shared" si="1053"/>
        <v/>
      </c>
      <c r="M7503" s="245" t="str">
        <f t="shared" si="1054"/>
        <v/>
      </c>
      <c r="N7503" s="244" t="str">
        <f t="shared" si="1055"/>
        <v/>
      </c>
      <c r="O7503" s="244" t="str">
        <f t="shared" si="1056"/>
        <v/>
      </c>
      <c r="P7503">
        <f>IF($I7503&lt;&gt;"",$I7503,IF($E7503="SGD",1,IF($E7503="USD",Settings!$B$22,IF($E7503="HKD",Settings!$B$23,1))))</f>
        <v>1</v>
      </c>
      <c r="Q7503">
        <f t="shared" si="1057"/>
        <v>0</v>
      </c>
      <c r="R7503">
        <f t="shared" si="1058"/>
        <v>0</v>
      </c>
      <c r="S7503" t="str">
        <f t="shared" si="1059"/>
        <v/>
      </c>
      <c r="T7503" t="str">
        <f t="shared" si="1060"/>
        <v/>
      </c>
      <c r="U7503" t="str">
        <f t="shared" si="1061"/>
        <v/>
      </c>
    </row>
    <row r="7504" spans="12:21" ht="15" customHeight="1" x14ac:dyDescent="0.15">
      <c r="L7504" s="244" t="str">
        <f t="shared" si="1053"/>
        <v/>
      </c>
      <c r="M7504" s="245" t="str">
        <f t="shared" si="1054"/>
        <v/>
      </c>
      <c r="N7504" s="244" t="str">
        <f t="shared" si="1055"/>
        <v/>
      </c>
      <c r="O7504" s="244" t="str">
        <f t="shared" si="1056"/>
        <v/>
      </c>
      <c r="P7504">
        <f>IF($I7504&lt;&gt;"",$I7504,IF($E7504="SGD",1,IF($E7504="USD",Settings!$B$22,IF($E7504="HKD",Settings!$B$23,1))))</f>
        <v>1</v>
      </c>
      <c r="Q7504">
        <f t="shared" si="1057"/>
        <v>0</v>
      </c>
      <c r="R7504">
        <f t="shared" si="1058"/>
        <v>0</v>
      </c>
      <c r="S7504" t="str">
        <f t="shared" si="1059"/>
        <v/>
      </c>
      <c r="T7504" t="str">
        <f t="shared" si="1060"/>
        <v/>
      </c>
      <c r="U7504" t="str">
        <f t="shared" si="1061"/>
        <v/>
      </c>
    </row>
    <row r="7505" spans="12:21" ht="15" customHeight="1" x14ac:dyDescent="0.15">
      <c r="L7505" s="244" t="str">
        <f t="shared" si="1053"/>
        <v/>
      </c>
      <c r="M7505" s="245" t="str">
        <f t="shared" si="1054"/>
        <v/>
      </c>
      <c r="N7505" s="244" t="str">
        <f t="shared" si="1055"/>
        <v/>
      </c>
      <c r="O7505" s="244" t="str">
        <f t="shared" si="1056"/>
        <v/>
      </c>
      <c r="P7505">
        <f>IF($I7505&lt;&gt;"",$I7505,IF($E7505="SGD",1,IF($E7505="USD",Settings!$B$22,IF($E7505="HKD",Settings!$B$23,1))))</f>
        <v>1</v>
      </c>
      <c r="Q7505">
        <f t="shared" si="1057"/>
        <v>0</v>
      </c>
      <c r="R7505">
        <f t="shared" si="1058"/>
        <v>0</v>
      </c>
      <c r="S7505" t="str">
        <f t="shared" si="1059"/>
        <v/>
      </c>
      <c r="T7505" t="str">
        <f t="shared" si="1060"/>
        <v/>
      </c>
      <c r="U7505" t="str">
        <f t="shared" si="1061"/>
        <v/>
      </c>
    </row>
    <row r="7506" spans="12:21" ht="15" customHeight="1" x14ac:dyDescent="0.15">
      <c r="L7506" s="244" t="str">
        <f t="shared" si="1053"/>
        <v/>
      </c>
      <c r="M7506" s="245" t="str">
        <f t="shared" si="1054"/>
        <v/>
      </c>
      <c r="N7506" s="244" t="str">
        <f t="shared" si="1055"/>
        <v/>
      </c>
      <c r="O7506" s="244" t="str">
        <f t="shared" si="1056"/>
        <v/>
      </c>
      <c r="P7506">
        <f>IF($I7506&lt;&gt;"",$I7506,IF($E7506="SGD",1,IF($E7506="USD",Settings!$B$22,IF($E7506="HKD",Settings!$B$23,1))))</f>
        <v>1</v>
      </c>
      <c r="Q7506">
        <f t="shared" si="1057"/>
        <v>0</v>
      </c>
      <c r="R7506">
        <f t="shared" si="1058"/>
        <v>0</v>
      </c>
      <c r="S7506" t="str">
        <f t="shared" si="1059"/>
        <v/>
      </c>
      <c r="T7506" t="str">
        <f t="shared" si="1060"/>
        <v/>
      </c>
      <c r="U7506" t="str">
        <f t="shared" si="1061"/>
        <v/>
      </c>
    </row>
    <row r="7507" spans="12:21" ht="15" customHeight="1" x14ac:dyDescent="0.15">
      <c r="L7507" s="244" t="str">
        <f t="shared" si="1053"/>
        <v/>
      </c>
      <c r="M7507" s="245" t="str">
        <f t="shared" si="1054"/>
        <v/>
      </c>
      <c r="N7507" s="244" t="str">
        <f t="shared" si="1055"/>
        <v/>
      </c>
      <c r="O7507" s="244" t="str">
        <f t="shared" si="1056"/>
        <v/>
      </c>
      <c r="P7507">
        <f>IF($I7507&lt;&gt;"",$I7507,IF($E7507="SGD",1,IF($E7507="USD",Settings!$B$22,IF($E7507="HKD",Settings!$B$23,1))))</f>
        <v>1</v>
      </c>
      <c r="Q7507">
        <f t="shared" si="1057"/>
        <v>0</v>
      </c>
      <c r="R7507">
        <f t="shared" si="1058"/>
        <v>0</v>
      </c>
      <c r="S7507" t="str">
        <f t="shared" si="1059"/>
        <v/>
      </c>
      <c r="T7507" t="str">
        <f t="shared" si="1060"/>
        <v/>
      </c>
      <c r="U7507" t="str">
        <f t="shared" si="1061"/>
        <v/>
      </c>
    </row>
    <row r="7508" spans="12:21" ht="15" customHeight="1" x14ac:dyDescent="0.15">
      <c r="L7508" s="244" t="str">
        <f t="shared" si="1053"/>
        <v/>
      </c>
      <c r="M7508" s="245" t="str">
        <f t="shared" si="1054"/>
        <v/>
      </c>
      <c r="N7508" s="244" t="str">
        <f t="shared" si="1055"/>
        <v/>
      </c>
      <c r="O7508" s="244" t="str">
        <f t="shared" si="1056"/>
        <v/>
      </c>
      <c r="P7508">
        <f>IF($I7508&lt;&gt;"",$I7508,IF($E7508="SGD",1,IF($E7508="USD",Settings!$B$22,IF($E7508="HKD",Settings!$B$23,1))))</f>
        <v>1</v>
      </c>
      <c r="Q7508">
        <f t="shared" si="1057"/>
        <v>0</v>
      </c>
      <c r="R7508">
        <f t="shared" si="1058"/>
        <v>0</v>
      </c>
      <c r="S7508" t="str">
        <f t="shared" si="1059"/>
        <v/>
      </c>
      <c r="T7508" t="str">
        <f t="shared" si="1060"/>
        <v/>
      </c>
      <c r="U7508" t="str">
        <f t="shared" si="1061"/>
        <v/>
      </c>
    </row>
    <row r="7509" spans="12:21" ht="15" customHeight="1" x14ac:dyDescent="0.15">
      <c r="L7509" s="244" t="str">
        <f t="shared" si="1053"/>
        <v/>
      </c>
      <c r="M7509" s="245" t="str">
        <f t="shared" si="1054"/>
        <v/>
      </c>
      <c r="N7509" s="244" t="str">
        <f t="shared" si="1055"/>
        <v/>
      </c>
      <c r="O7509" s="244" t="str">
        <f t="shared" si="1056"/>
        <v/>
      </c>
      <c r="P7509">
        <f>IF($I7509&lt;&gt;"",$I7509,IF($E7509="SGD",1,IF($E7509="USD",Settings!$B$22,IF($E7509="HKD",Settings!$B$23,1))))</f>
        <v>1</v>
      </c>
      <c r="Q7509">
        <f t="shared" si="1057"/>
        <v>0</v>
      </c>
      <c r="R7509">
        <f t="shared" si="1058"/>
        <v>0</v>
      </c>
      <c r="S7509" t="str">
        <f t="shared" si="1059"/>
        <v/>
      </c>
      <c r="T7509" t="str">
        <f t="shared" si="1060"/>
        <v/>
      </c>
      <c r="U7509" t="str">
        <f t="shared" si="1061"/>
        <v/>
      </c>
    </row>
    <row r="7510" spans="12:21" ht="15" customHeight="1" x14ac:dyDescent="0.15">
      <c r="L7510" s="244" t="str">
        <f t="shared" si="1053"/>
        <v/>
      </c>
      <c r="M7510" s="245" t="str">
        <f t="shared" si="1054"/>
        <v/>
      </c>
      <c r="N7510" s="244" t="str">
        <f t="shared" si="1055"/>
        <v/>
      </c>
      <c r="O7510" s="244" t="str">
        <f t="shared" si="1056"/>
        <v/>
      </c>
      <c r="P7510">
        <f>IF($I7510&lt;&gt;"",$I7510,IF($E7510="SGD",1,IF($E7510="USD",Settings!$B$22,IF($E7510="HKD",Settings!$B$23,1))))</f>
        <v>1</v>
      </c>
      <c r="Q7510">
        <f t="shared" si="1057"/>
        <v>0</v>
      </c>
      <c r="R7510">
        <f t="shared" si="1058"/>
        <v>0</v>
      </c>
      <c r="S7510" t="str">
        <f t="shared" si="1059"/>
        <v/>
      </c>
      <c r="T7510" t="str">
        <f t="shared" si="1060"/>
        <v/>
      </c>
      <c r="U7510" t="str">
        <f t="shared" si="1061"/>
        <v/>
      </c>
    </row>
    <row r="7511" spans="12:21" ht="15" customHeight="1" x14ac:dyDescent="0.15">
      <c r="L7511" s="244" t="str">
        <f t="shared" si="1053"/>
        <v/>
      </c>
      <c r="M7511" s="245" t="str">
        <f t="shared" si="1054"/>
        <v/>
      </c>
      <c r="N7511" s="244" t="str">
        <f t="shared" si="1055"/>
        <v/>
      </c>
      <c r="O7511" s="244" t="str">
        <f t="shared" si="1056"/>
        <v/>
      </c>
      <c r="P7511">
        <f>IF($I7511&lt;&gt;"",$I7511,IF($E7511="SGD",1,IF($E7511="USD",Settings!$B$22,IF($E7511="HKD",Settings!$B$23,1))))</f>
        <v>1</v>
      </c>
      <c r="Q7511">
        <f t="shared" si="1057"/>
        <v>0</v>
      </c>
      <c r="R7511">
        <f t="shared" si="1058"/>
        <v>0</v>
      </c>
      <c r="S7511" t="str">
        <f t="shared" si="1059"/>
        <v/>
      </c>
      <c r="T7511" t="str">
        <f t="shared" si="1060"/>
        <v/>
      </c>
      <c r="U7511" t="str">
        <f t="shared" si="1061"/>
        <v/>
      </c>
    </row>
    <row r="7512" spans="12:21" ht="15" customHeight="1" x14ac:dyDescent="0.15">
      <c r="L7512" s="244" t="str">
        <f t="shared" si="1053"/>
        <v/>
      </c>
      <c r="M7512" s="245" t="str">
        <f t="shared" si="1054"/>
        <v/>
      </c>
      <c r="N7512" s="244" t="str">
        <f t="shared" si="1055"/>
        <v/>
      </c>
      <c r="O7512" s="244" t="str">
        <f t="shared" si="1056"/>
        <v/>
      </c>
      <c r="P7512">
        <f>IF($I7512&lt;&gt;"",$I7512,IF($E7512="SGD",1,IF($E7512="USD",Settings!$B$22,IF($E7512="HKD",Settings!$B$23,1))))</f>
        <v>1</v>
      </c>
      <c r="Q7512">
        <f t="shared" si="1057"/>
        <v>0</v>
      </c>
      <c r="R7512">
        <f t="shared" si="1058"/>
        <v>0</v>
      </c>
      <c r="S7512" t="str">
        <f t="shared" si="1059"/>
        <v/>
      </c>
      <c r="T7512" t="str">
        <f t="shared" si="1060"/>
        <v/>
      </c>
      <c r="U7512" t="str">
        <f t="shared" si="1061"/>
        <v/>
      </c>
    </row>
    <row r="7513" spans="12:21" ht="15" customHeight="1" x14ac:dyDescent="0.15">
      <c r="L7513" s="244" t="str">
        <f t="shared" si="1053"/>
        <v/>
      </c>
      <c r="M7513" s="245" t="str">
        <f t="shared" si="1054"/>
        <v/>
      </c>
      <c r="N7513" s="244" t="str">
        <f t="shared" si="1055"/>
        <v/>
      </c>
      <c r="O7513" s="244" t="str">
        <f t="shared" si="1056"/>
        <v/>
      </c>
      <c r="P7513">
        <f>IF($I7513&lt;&gt;"",$I7513,IF($E7513="SGD",1,IF($E7513="USD",Settings!$B$22,IF($E7513="HKD",Settings!$B$23,1))))</f>
        <v>1</v>
      </c>
      <c r="Q7513">
        <f t="shared" si="1057"/>
        <v>0</v>
      </c>
      <c r="R7513">
        <f t="shared" si="1058"/>
        <v>0</v>
      </c>
      <c r="S7513" t="str">
        <f t="shared" si="1059"/>
        <v/>
      </c>
      <c r="T7513" t="str">
        <f t="shared" si="1060"/>
        <v/>
      </c>
      <c r="U7513" t="str">
        <f t="shared" si="1061"/>
        <v/>
      </c>
    </row>
    <row r="7514" spans="12:21" ht="15" customHeight="1" x14ac:dyDescent="0.15">
      <c r="L7514" s="244" t="str">
        <f t="shared" si="1053"/>
        <v/>
      </c>
      <c r="M7514" s="245" t="str">
        <f t="shared" si="1054"/>
        <v/>
      </c>
      <c r="N7514" s="244" t="str">
        <f t="shared" si="1055"/>
        <v/>
      </c>
      <c r="O7514" s="244" t="str">
        <f t="shared" si="1056"/>
        <v/>
      </c>
      <c r="P7514">
        <f>IF($I7514&lt;&gt;"",$I7514,IF($E7514="SGD",1,IF($E7514="USD",Settings!$B$22,IF($E7514="HKD",Settings!$B$23,1))))</f>
        <v>1</v>
      </c>
      <c r="Q7514">
        <f t="shared" si="1057"/>
        <v>0</v>
      </c>
      <c r="R7514">
        <f t="shared" si="1058"/>
        <v>0</v>
      </c>
      <c r="S7514" t="str">
        <f t="shared" si="1059"/>
        <v/>
      </c>
      <c r="T7514" t="str">
        <f t="shared" si="1060"/>
        <v/>
      </c>
      <c r="U7514" t="str">
        <f t="shared" si="1061"/>
        <v/>
      </c>
    </row>
    <row r="7515" spans="12:21" ht="15" customHeight="1" x14ac:dyDescent="0.15">
      <c r="L7515" s="244" t="str">
        <f t="shared" si="1053"/>
        <v/>
      </c>
      <c r="M7515" s="245" t="str">
        <f t="shared" si="1054"/>
        <v/>
      </c>
      <c r="N7515" s="244" t="str">
        <f t="shared" si="1055"/>
        <v/>
      </c>
      <c r="O7515" s="244" t="str">
        <f t="shared" si="1056"/>
        <v/>
      </c>
      <c r="P7515">
        <f>IF($I7515&lt;&gt;"",$I7515,IF($E7515="SGD",1,IF($E7515="USD",Settings!$B$22,IF($E7515="HKD",Settings!$B$23,1))))</f>
        <v>1</v>
      </c>
      <c r="Q7515">
        <f t="shared" si="1057"/>
        <v>0</v>
      </c>
      <c r="R7515">
        <f t="shared" si="1058"/>
        <v>0</v>
      </c>
      <c r="S7515" t="str">
        <f t="shared" si="1059"/>
        <v/>
      </c>
      <c r="T7515" t="str">
        <f t="shared" si="1060"/>
        <v/>
      </c>
      <c r="U7515" t="str">
        <f t="shared" si="1061"/>
        <v/>
      </c>
    </row>
    <row r="7516" spans="12:21" ht="15" customHeight="1" x14ac:dyDescent="0.15">
      <c r="L7516" s="244" t="str">
        <f t="shared" si="1053"/>
        <v/>
      </c>
      <c r="M7516" s="245" t="str">
        <f t="shared" si="1054"/>
        <v/>
      </c>
      <c r="N7516" s="244" t="str">
        <f t="shared" si="1055"/>
        <v/>
      </c>
      <c r="O7516" s="244" t="str">
        <f t="shared" si="1056"/>
        <v/>
      </c>
      <c r="P7516">
        <f>IF($I7516&lt;&gt;"",$I7516,IF($E7516="SGD",1,IF($E7516="USD",Settings!$B$22,IF($E7516="HKD",Settings!$B$23,1))))</f>
        <v>1</v>
      </c>
      <c r="Q7516">
        <f t="shared" si="1057"/>
        <v>0</v>
      </c>
      <c r="R7516">
        <f t="shared" si="1058"/>
        <v>0</v>
      </c>
      <c r="S7516" t="str">
        <f t="shared" si="1059"/>
        <v/>
      </c>
      <c r="T7516" t="str">
        <f t="shared" si="1060"/>
        <v/>
      </c>
      <c r="U7516" t="str">
        <f t="shared" si="1061"/>
        <v/>
      </c>
    </row>
    <row r="7517" spans="12:21" ht="15" customHeight="1" x14ac:dyDescent="0.15">
      <c r="L7517" s="244" t="str">
        <f t="shared" si="1053"/>
        <v/>
      </c>
      <c r="M7517" s="245" t="str">
        <f t="shared" si="1054"/>
        <v/>
      </c>
      <c r="N7517" s="244" t="str">
        <f t="shared" si="1055"/>
        <v/>
      </c>
      <c r="O7517" s="244" t="str">
        <f t="shared" si="1056"/>
        <v/>
      </c>
      <c r="P7517">
        <f>IF($I7517&lt;&gt;"",$I7517,IF($E7517="SGD",1,IF($E7517="USD",Settings!$B$22,IF($E7517="HKD",Settings!$B$23,1))))</f>
        <v>1</v>
      </c>
      <c r="Q7517">
        <f t="shared" si="1057"/>
        <v>0</v>
      </c>
      <c r="R7517">
        <f t="shared" si="1058"/>
        <v>0</v>
      </c>
      <c r="S7517" t="str">
        <f t="shared" si="1059"/>
        <v/>
      </c>
      <c r="T7517" t="str">
        <f t="shared" si="1060"/>
        <v/>
      </c>
      <c r="U7517" t="str">
        <f t="shared" si="1061"/>
        <v/>
      </c>
    </row>
    <row r="7518" spans="12:21" ht="15" customHeight="1" x14ac:dyDescent="0.15">
      <c r="L7518" s="244" t="str">
        <f t="shared" si="1053"/>
        <v/>
      </c>
      <c r="M7518" s="245" t="str">
        <f t="shared" si="1054"/>
        <v/>
      </c>
      <c r="N7518" s="244" t="str">
        <f t="shared" si="1055"/>
        <v/>
      </c>
      <c r="O7518" s="244" t="str">
        <f t="shared" si="1056"/>
        <v/>
      </c>
      <c r="P7518">
        <f>IF($I7518&lt;&gt;"",$I7518,IF($E7518="SGD",1,IF($E7518="USD",Settings!$B$22,IF($E7518="HKD",Settings!$B$23,1))))</f>
        <v>1</v>
      </c>
      <c r="Q7518">
        <f t="shared" si="1057"/>
        <v>0</v>
      </c>
      <c r="R7518">
        <f t="shared" si="1058"/>
        <v>0</v>
      </c>
      <c r="S7518" t="str">
        <f t="shared" si="1059"/>
        <v/>
      </c>
      <c r="T7518" t="str">
        <f t="shared" si="1060"/>
        <v/>
      </c>
      <c r="U7518" t="str">
        <f t="shared" si="1061"/>
        <v/>
      </c>
    </row>
    <row r="7519" spans="12:21" ht="15" customHeight="1" x14ac:dyDescent="0.15">
      <c r="L7519" s="244" t="str">
        <f t="shared" si="1053"/>
        <v/>
      </c>
      <c r="M7519" s="245" t="str">
        <f t="shared" si="1054"/>
        <v/>
      </c>
      <c r="N7519" s="244" t="str">
        <f t="shared" si="1055"/>
        <v/>
      </c>
      <c r="O7519" s="244" t="str">
        <f t="shared" si="1056"/>
        <v/>
      </c>
      <c r="P7519">
        <f>IF($I7519&lt;&gt;"",$I7519,IF($E7519="SGD",1,IF($E7519="USD",Settings!$B$22,IF($E7519="HKD",Settings!$B$23,1))))</f>
        <v>1</v>
      </c>
      <c r="Q7519">
        <f t="shared" si="1057"/>
        <v>0</v>
      </c>
      <c r="R7519">
        <f t="shared" si="1058"/>
        <v>0</v>
      </c>
      <c r="S7519" t="str">
        <f t="shared" si="1059"/>
        <v/>
      </c>
      <c r="T7519" t="str">
        <f t="shared" si="1060"/>
        <v/>
      </c>
      <c r="U7519" t="str">
        <f t="shared" si="1061"/>
        <v/>
      </c>
    </row>
    <row r="7520" spans="12:21" ht="15" customHeight="1" x14ac:dyDescent="0.15">
      <c r="L7520" s="244" t="str">
        <f t="shared" si="1053"/>
        <v/>
      </c>
      <c r="M7520" s="245" t="str">
        <f t="shared" si="1054"/>
        <v/>
      </c>
      <c r="N7520" s="244" t="str">
        <f t="shared" si="1055"/>
        <v/>
      </c>
      <c r="O7520" s="244" t="str">
        <f t="shared" si="1056"/>
        <v/>
      </c>
      <c r="P7520">
        <f>IF($I7520&lt;&gt;"",$I7520,IF($E7520="SGD",1,IF($E7520="USD",Settings!$B$22,IF($E7520="HKD",Settings!$B$23,1))))</f>
        <v>1</v>
      </c>
      <c r="Q7520">
        <f t="shared" si="1057"/>
        <v>0</v>
      </c>
      <c r="R7520">
        <f t="shared" si="1058"/>
        <v>0</v>
      </c>
      <c r="S7520" t="str">
        <f t="shared" si="1059"/>
        <v/>
      </c>
      <c r="T7520" t="str">
        <f t="shared" si="1060"/>
        <v/>
      </c>
      <c r="U7520" t="str">
        <f t="shared" si="1061"/>
        <v/>
      </c>
    </row>
    <row r="7521" spans="12:21" ht="15" customHeight="1" x14ac:dyDescent="0.15">
      <c r="L7521" s="244" t="str">
        <f t="shared" si="1053"/>
        <v/>
      </c>
      <c r="M7521" s="245" t="str">
        <f t="shared" si="1054"/>
        <v/>
      </c>
      <c r="N7521" s="244" t="str">
        <f t="shared" si="1055"/>
        <v/>
      </c>
      <c r="O7521" s="244" t="str">
        <f t="shared" si="1056"/>
        <v/>
      </c>
      <c r="P7521">
        <f>IF($I7521&lt;&gt;"",$I7521,IF($E7521="SGD",1,IF($E7521="USD",Settings!$B$22,IF($E7521="HKD",Settings!$B$23,1))))</f>
        <v>1</v>
      </c>
      <c r="Q7521">
        <f t="shared" si="1057"/>
        <v>0</v>
      </c>
      <c r="R7521">
        <f t="shared" si="1058"/>
        <v>0</v>
      </c>
      <c r="S7521" t="str">
        <f t="shared" si="1059"/>
        <v/>
      </c>
      <c r="T7521" t="str">
        <f t="shared" si="1060"/>
        <v/>
      </c>
      <c r="U7521" t="str">
        <f t="shared" si="1061"/>
        <v/>
      </c>
    </row>
    <row r="7522" spans="12:21" ht="15" customHeight="1" x14ac:dyDescent="0.15">
      <c r="L7522" s="244" t="str">
        <f t="shared" si="1053"/>
        <v/>
      </c>
      <c r="M7522" s="245" t="str">
        <f t="shared" si="1054"/>
        <v/>
      </c>
      <c r="N7522" s="244" t="str">
        <f t="shared" si="1055"/>
        <v/>
      </c>
      <c r="O7522" s="244" t="str">
        <f t="shared" si="1056"/>
        <v/>
      </c>
      <c r="P7522">
        <f>IF($I7522&lt;&gt;"",$I7522,IF($E7522="SGD",1,IF($E7522="USD",Settings!$B$22,IF($E7522="HKD",Settings!$B$23,1))))</f>
        <v>1</v>
      </c>
      <c r="Q7522">
        <f t="shared" si="1057"/>
        <v>0</v>
      </c>
      <c r="R7522">
        <f t="shared" si="1058"/>
        <v>0</v>
      </c>
      <c r="S7522" t="str">
        <f t="shared" si="1059"/>
        <v/>
      </c>
      <c r="T7522" t="str">
        <f t="shared" si="1060"/>
        <v/>
      </c>
      <c r="U7522" t="str">
        <f t="shared" si="1061"/>
        <v/>
      </c>
    </row>
    <row r="7523" spans="12:21" ht="15" customHeight="1" x14ac:dyDescent="0.15">
      <c r="L7523" s="244" t="str">
        <f t="shared" si="1053"/>
        <v/>
      </c>
      <c r="M7523" s="245" t="str">
        <f t="shared" si="1054"/>
        <v/>
      </c>
      <c r="N7523" s="244" t="str">
        <f t="shared" si="1055"/>
        <v/>
      </c>
      <c r="O7523" s="244" t="str">
        <f t="shared" si="1056"/>
        <v/>
      </c>
      <c r="P7523">
        <f>IF($I7523&lt;&gt;"",$I7523,IF($E7523="SGD",1,IF($E7523="USD",Settings!$B$22,IF($E7523="HKD",Settings!$B$23,1))))</f>
        <v>1</v>
      </c>
      <c r="Q7523">
        <f t="shared" si="1057"/>
        <v>0</v>
      </c>
      <c r="R7523">
        <f t="shared" si="1058"/>
        <v>0</v>
      </c>
      <c r="S7523" t="str">
        <f t="shared" si="1059"/>
        <v/>
      </c>
      <c r="T7523" t="str">
        <f t="shared" si="1060"/>
        <v/>
      </c>
      <c r="U7523" t="str">
        <f t="shared" si="1061"/>
        <v/>
      </c>
    </row>
    <row r="7524" spans="12:21" ht="15" customHeight="1" x14ac:dyDescent="0.15">
      <c r="L7524" s="244" t="str">
        <f t="shared" si="1053"/>
        <v/>
      </c>
      <c r="M7524" s="245" t="str">
        <f t="shared" si="1054"/>
        <v/>
      </c>
      <c r="N7524" s="244" t="str">
        <f t="shared" si="1055"/>
        <v/>
      </c>
      <c r="O7524" s="244" t="str">
        <f t="shared" si="1056"/>
        <v/>
      </c>
      <c r="P7524">
        <f>IF($I7524&lt;&gt;"",$I7524,IF($E7524="SGD",1,IF($E7524="USD",Settings!$B$22,IF($E7524="HKD",Settings!$B$23,1))))</f>
        <v>1</v>
      </c>
      <c r="Q7524">
        <f t="shared" si="1057"/>
        <v>0</v>
      </c>
      <c r="R7524">
        <f t="shared" si="1058"/>
        <v>0</v>
      </c>
      <c r="S7524" t="str">
        <f t="shared" si="1059"/>
        <v/>
      </c>
      <c r="T7524" t="str">
        <f t="shared" si="1060"/>
        <v/>
      </c>
      <c r="U7524" t="str">
        <f t="shared" si="1061"/>
        <v/>
      </c>
    </row>
    <row r="7525" spans="12:21" ht="15" customHeight="1" x14ac:dyDescent="0.15">
      <c r="L7525" s="244" t="str">
        <f t="shared" si="1053"/>
        <v/>
      </c>
      <c r="M7525" s="245" t="str">
        <f t="shared" si="1054"/>
        <v/>
      </c>
      <c r="N7525" s="244" t="str">
        <f t="shared" si="1055"/>
        <v/>
      </c>
      <c r="O7525" s="244" t="str">
        <f t="shared" si="1056"/>
        <v/>
      </c>
      <c r="P7525">
        <f>IF($I7525&lt;&gt;"",$I7525,IF($E7525="SGD",1,IF($E7525="USD",Settings!$B$22,IF($E7525="HKD",Settings!$B$23,1))))</f>
        <v>1</v>
      </c>
      <c r="Q7525">
        <f t="shared" si="1057"/>
        <v>0</v>
      </c>
      <c r="R7525">
        <f t="shared" si="1058"/>
        <v>0</v>
      </c>
      <c r="S7525" t="str">
        <f t="shared" si="1059"/>
        <v/>
      </c>
      <c r="T7525" t="str">
        <f t="shared" si="1060"/>
        <v/>
      </c>
      <c r="U7525" t="str">
        <f t="shared" si="1061"/>
        <v/>
      </c>
    </row>
    <row r="7526" spans="12:21" ht="15" customHeight="1" x14ac:dyDescent="0.15">
      <c r="L7526" s="244" t="str">
        <f t="shared" si="1053"/>
        <v/>
      </c>
      <c r="M7526" s="245" t="str">
        <f t="shared" si="1054"/>
        <v/>
      </c>
      <c r="N7526" s="244" t="str">
        <f t="shared" si="1055"/>
        <v/>
      </c>
      <c r="O7526" s="244" t="str">
        <f t="shared" si="1056"/>
        <v/>
      </c>
      <c r="P7526">
        <f>IF($I7526&lt;&gt;"",$I7526,IF($E7526="SGD",1,IF($E7526="USD",Settings!$B$22,IF($E7526="HKD",Settings!$B$23,1))))</f>
        <v>1</v>
      </c>
      <c r="Q7526">
        <f t="shared" si="1057"/>
        <v>0</v>
      </c>
      <c r="R7526">
        <f t="shared" si="1058"/>
        <v>0</v>
      </c>
      <c r="S7526" t="str">
        <f t="shared" si="1059"/>
        <v/>
      </c>
      <c r="T7526" t="str">
        <f t="shared" si="1060"/>
        <v/>
      </c>
      <c r="U7526" t="str">
        <f t="shared" si="1061"/>
        <v/>
      </c>
    </row>
    <row r="7527" spans="12:21" ht="15" customHeight="1" x14ac:dyDescent="0.15">
      <c r="L7527" s="244" t="str">
        <f t="shared" si="1053"/>
        <v/>
      </c>
      <c r="M7527" s="245" t="str">
        <f t="shared" si="1054"/>
        <v/>
      </c>
      <c r="N7527" s="244" t="str">
        <f t="shared" si="1055"/>
        <v/>
      </c>
      <c r="O7527" s="244" t="str">
        <f t="shared" si="1056"/>
        <v/>
      </c>
      <c r="P7527">
        <f>IF($I7527&lt;&gt;"",$I7527,IF($E7527="SGD",1,IF($E7527="USD",Settings!$B$22,IF($E7527="HKD",Settings!$B$23,1))))</f>
        <v>1</v>
      </c>
      <c r="Q7527">
        <f t="shared" si="1057"/>
        <v>0</v>
      </c>
      <c r="R7527">
        <f t="shared" si="1058"/>
        <v>0</v>
      </c>
      <c r="S7527" t="str">
        <f t="shared" si="1059"/>
        <v/>
      </c>
      <c r="T7527" t="str">
        <f t="shared" si="1060"/>
        <v/>
      </c>
      <c r="U7527" t="str">
        <f t="shared" si="1061"/>
        <v/>
      </c>
    </row>
    <row r="7528" spans="12:21" ht="15" customHeight="1" x14ac:dyDescent="0.15">
      <c r="L7528" s="244" t="str">
        <f t="shared" si="1053"/>
        <v/>
      </c>
      <c r="M7528" s="245" t="str">
        <f t="shared" si="1054"/>
        <v/>
      </c>
      <c r="N7528" s="244" t="str">
        <f t="shared" si="1055"/>
        <v/>
      </c>
      <c r="O7528" s="244" t="str">
        <f t="shared" si="1056"/>
        <v/>
      </c>
      <c r="P7528">
        <f>IF($I7528&lt;&gt;"",$I7528,IF($E7528="SGD",1,IF($E7528="USD",Settings!$B$22,IF($E7528="HKD",Settings!$B$23,1))))</f>
        <v>1</v>
      </c>
      <c r="Q7528">
        <f t="shared" si="1057"/>
        <v>0</v>
      </c>
      <c r="R7528">
        <f t="shared" si="1058"/>
        <v>0</v>
      </c>
      <c r="S7528" t="str">
        <f t="shared" si="1059"/>
        <v/>
      </c>
      <c r="T7528" t="str">
        <f t="shared" si="1060"/>
        <v/>
      </c>
      <c r="U7528" t="str">
        <f t="shared" si="1061"/>
        <v/>
      </c>
    </row>
    <row r="7529" spans="12:21" ht="15" customHeight="1" x14ac:dyDescent="0.15">
      <c r="L7529" s="244" t="str">
        <f t="shared" ref="L7529:L7592" si="1062">IF(OR(B7529="",C7529="",E7529=""),"",B7529&amp;":"&amp;C7529&amp;":"&amp;E7529)</f>
        <v/>
      </c>
      <c r="M7529" s="245" t="str">
        <f t="shared" ref="M7529:M7592" si="1063">IF(A7529="","",A7529*D7529)</f>
        <v/>
      </c>
      <c r="N7529" s="244" t="str">
        <f t="shared" ref="N7529:N7592" si="1064">IF(A7529="","",IF(OR(A7529=1,A7529=0),J7529,0))</f>
        <v/>
      </c>
      <c r="O7529" s="244" t="str">
        <f t="shared" ref="O7529:O7592" si="1065">IF(A7529="","",IF(A7529=-1,J7529,0))</f>
        <v/>
      </c>
      <c r="P7529">
        <f>IF($I7529&lt;&gt;"",$I7529,IF($E7529="SGD",1,IF($E7529="USD",Settings!$B$22,IF($E7529="HKD",Settings!$B$23,1))))</f>
        <v>1</v>
      </c>
      <c r="Q7529">
        <f t="shared" ref="Q7529:Q7592" si="1066">IF($L7529="",0,($O7529-$N7529+IF($A7529=2,$J7529,0))*$P7529)</f>
        <v>0</v>
      </c>
      <c r="R7529">
        <f t="shared" ref="R7529:R7592" si="1067">IF($L7529="",0,IF($A7529=2,$J7529*$P7529,0))</f>
        <v>0</v>
      </c>
      <c r="S7529" t="str">
        <f t="shared" si="1059"/>
        <v/>
      </c>
      <c r="T7529" t="str">
        <f t="shared" si="1060"/>
        <v/>
      </c>
      <c r="U7529" t="str">
        <f t="shared" si="1061"/>
        <v/>
      </c>
    </row>
    <row r="7530" spans="12:21" ht="15" customHeight="1" x14ac:dyDescent="0.15">
      <c r="L7530" s="244" t="str">
        <f t="shared" si="1062"/>
        <v/>
      </c>
      <c r="M7530" s="245" t="str">
        <f t="shared" si="1063"/>
        <v/>
      </c>
      <c r="N7530" s="244" t="str">
        <f t="shared" si="1064"/>
        <v/>
      </c>
      <c r="O7530" s="244" t="str">
        <f t="shared" si="1065"/>
        <v/>
      </c>
      <c r="P7530">
        <f>IF($I7530&lt;&gt;"",$I7530,IF($E7530="SGD",1,IF($E7530="USD",Settings!$B$22,IF($E7530="HKD",Settings!$B$23,1))))</f>
        <v>1</v>
      </c>
      <c r="Q7530">
        <f t="shared" si="1066"/>
        <v>0</v>
      </c>
      <c r="R7530">
        <f t="shared" si="1067"/>
        <v>0</v>
      </c>
      <c r="S7530" t="str">
        <f t="shared" si="1059"/>
        <v/>
      </c>
      <c r="T7530" t="str">
        <f t="shared" si="1060"/>
        <v/>
      </c>
      <c r="U7530" t="str">
        <f t="shared" si="1061"/>
        <v/>
      </c>
    </row>
    <row r="7531" spans="12:21" ht="15" customHeight="1" x14ac:dyDescent="0.15">
      <c r="L7531" s="244" t="str">
        <f t="shared" si="1062"/>
        <v/>
      </c>
      <c r="M7531" s="245" t="str">
        <f t="shared" si="1063"/>
        <v/>
      </c>
      <c r="N7531" s="244" t="str">
        <f t="shared" si="1064"/>
        <v/>
      </c>
      <c r="O7531" s="244" t="str">
        <f t="shared" si="1065"/>
        <v/>
      </c>
      <c r="P7531">
        <f>IF($I7531&lt;&gt;"",$I7531,IF($E7531="SGD",1,IF($E7531="USD",Settings!$B$22,IF($E7531="HKD",Settings!$B$23,1))))</f>
        <v>1</v>
      </c>
      <c r="Q7531">
        <f t="shared" si="1066"/>
        <v>0</v>
      </c>
      <c r="R7531">
        <f t="shared" si="1067"/>
        <v>0</v>
      </c>
      <c r="S7531" t="str">
        <f t="shared" si="1059"/>
        <v/>
      </c>
      <c r="T7531" t="str">
        <f t="shared" si="1060"/>
        <v/>
      </c>
      <c r="U7531" t="str">
        <f t="shared" si="1061"/>
        <v/>
      </c>
    </row>
    <row r="7532" spans="12:21" ht="15" customHeight="1" x14ac:dyDescent="0.15">
      <c r="L7532" s="244" t="str">
        <f t="shared" si="1062"/>
        <v/>
      </c>
      <c r="M7532" s="245" t="str">
        <f t="shared" si="1063"/>
        <v/>
      </c>
      <c r="N7532" s="244" t="str">
        <f t="shared" si="1064"/>
        <v/>
      </c>
      <c r="O7532" s="244" t="str">
        <f t="shared" si="1065"/>
        <v/>
      </c>
      <c r="P7532">
        <f>IF($I7532&lt;&gt;"",$I7532,IF($E7532="SGD",1,IF($E7532="USD",Settings!$B$22,IF($E7532="HKD",Settings!$B$23,1))))</f>
        <v>1</v>
      </c>
      <c r="Q7532">
        <f t="shared" si="1066"/>
        <v>0</v>
      </c>
      <c r="R7532">
        <f t="shared" si="1067"/>
        <v>0</v>
      </c>
      <c r="S7532" t="str">
        <f t="shared" si="1059"/>
        <v/>
      </c>
      <c r="T7532" t="str">
        <f t="shared" si="1060"/>
        <v/>
      </c>
      <c r="U7532" t="str">
        <f t="shared" si="1061"/>
        <v/>
      </c>
    </row>
    <row r="7533" spans="12:21" ht="15" customHeight="1" x14ac:dyDescent="0.15">
      <c r="L7533" s="244" t="str">
        <f t="shared" si="1062"/>
        <v/>
      </c>
      <c r="M7533" s="245" t="str">
        <f t="shared" si="1063"/>
        <v/>
      </c>
      <c r="N7533" s="244" t="str">
        <f t="shared" si="1064"/>
        <v/>
      </c>
      <c r="O7533" s="244" t="str">
        <f t="shared" si="1065"/>
        <v/>
      </c>
      <c r="P7533">
        <f>IF($I7533&lt;&gt;"",$I7533,IF($E7533="SGD",1,IF($E7533="USD",Settings!$B$22,IF($E7533="HKD",Settings!$B$23,1))))</f>
        <v>1</v>
      </c>
      <c r="Q7533">
        <f t="shared" si="1066"/>
        <v>0</v>
      </c>
      <c r="R7533">
        <f t="shared" si="1067"/>
        <v>0</v>
      </c>
      <c r="S7533" t="str">
        <f t="shared" si="1059"/>
        <v/>
      </c>
      <c r="T7533" t="str">
        <f t="shared" si="1060"/>
        <v/>
      </c>
      <c r="U7533" t="str">
        <f t="shared" si="1061"/>
        <v/>
      </c>
    </row>
    <row r="7534" spans="12:21" ht="15" customHeight="1" x14ac:dyDescent="0.15">
      <c r="L7534" s="244" t="str">
        <f t="shared" si="1062"/>
        <v/>
      </c>
      <c r="M7534" s="245" t="str">
        <f t="shared" si="1063"/>
        <v/>
      </c>
      <c r="N7534" s="244" t="str">
        <f t="shared" si="1064"/>
        <v/>
      </c>
      <c r="O7534" s="244" t="str">
        <f t="shared" si="1065"/>
        <v/>
      </c>
      <c r="P7534">
        <f>IF($I7534&lt;&gt;"",$I7534,IF($E7534="SGD",1,IF($E7534="USD",Settings!$B$22,IF($E7534="HKD",Settings!$B$23,1))))</f>
        <v>1</v>
      </c>
      <c r="Q7534">
        <f t="shared" si="1066"/>
        <v>0</v>
      </c>
      <c r="R7534">
        <f t="shared" si="1067"/>
        <v>0</v>
      </c>
      <c r="S7534" t="str">
        <f t="shared" si="1059"/>
        <v/>
      </c>
      <c r="T7534" t="str">
        <f t="shared" si="1060"/>
        <v/>
      </c>
      <c r="U7534" t="str">
        <f t="shared" si="1061"/>
        <v/>
      </c>
    </row>
    <row r="7535" spans="12:21" ht="15" customHeight="1" x14ac:dyDescent="0.15">
      <c r="L7535" s="244" t="str">
        <f t="shared" si="1062"/>
        <v/>
      </c>
      <c r="M7535" s="245" t="str">
        <f t="shared" si="1063"/>
        <v/>
      </c>
      <c r="N7535" s="244" t="str">
        <f t="shared" si="1064"/>
        <v/>
      </c>
      <c r="O7535" s="244" t="str">
        <f t="shared" si="1065"/>
        <v/>
      </c>
      <c r="P7535">
        <f>IF($I7535&lt;&gt;"",$I7535,IF($E7535="SGD",1,IF($E7535="USD",Settings!$B$22,IF($E7535="HKD",Settings!$B$23,1))))</f>
        <v>1</v>
      </c>
      <c r="Q7535">
        <f t="shared" si="1066"/>
        <v>0</v>
      </c>
      <c r="R7535">
        <f t="shared" si="1067"/>
        <v>0</v>
      </c>
      <c r="S7535" t="str">
        <f t="shared" si="1059"/>
        <v/>
      </c>
      <c r="T7535" t="str">
        <f t="shared" si="1060"/>
        <v/>
      </c>
      <c r="U7535" t="str">
        <f t="shared" si="1061"/>
        <v/>
      </c>
    </row>
    <row r="7536" spans="12:21" ht="15" customHeight="1" x14ac:dyDescent="0.15">
      <c r="L7536" s="244" t="str">
        <f t="shared" si="1062"/>
        <v/>
      </c>
      <c r="M7536" s="245" t="str">
        <f t="shared" si="1063"/>
        <v/>
      </c>
      <c r="N7536" s="244" t="str">
        <f t="shared" si="1064"/>
        <v/>
      </c>
      <c r="O7536" s="244" t="str">
        <f t="shared" si="1065"/>
        <v/>
      </c>
      <c r="P7536">
        <f>IF($I7536&lt;&gt;"",$I7536,IF($E7536="SGD",1,IF($E7536="USD",Settings!$B$22,IF($E7536="HKD",Settings!$B$23,1))))</f>
        <v>1</v>
      </c>
      <c r="Q7536">
        <f t="shared" si="1066"/>
        <v>0</v>
      </c>
      <c r="R7536">
        <f t="shared" si="1067"/>
        <v>0</v>
      </c>
      <c r="S7536" t="str">
        <f t="shared" si="1059"/>
        <v/>
      </c>
      <c r="T7536" t="str">
        <f t="shared" si="1060"/>
        <v/>
      </c>
      <c r="U7536" t="str">
        <f t="shared" si="1061"/>
        <v/>
      </c>
    </row>
    <row r="7537" spans="12:21" ht="15" customHeight="1" x14ac:dyDescent="0.15">
      <c r="L7537" s="244" t="str">
        <f t="shared" si="1062"/>
        <v/>
      </c>
      <c r="M7537" s="245" t="str">
        <f t="shared" si="1063"/>
        <v/>
      </c>
      <c r="N7537" s="244" t="str">
        <f t="shared" si="1064"/>
        <v/>
      </c>
      <c r="O7537" s="244" t="str">
        <f t="shared" si="1065"/>
        <v/>
      </c>
      <c r="P7537">
        <f>IF($I7537&lt;&gt;"",$I7537,IF($E7537="SGD",1,IF($E7537="USD",Settings!$B$22,IF($E7537="HKD",Settings!$B$23,1))))</f>
        <v>1</v>
      </c>
      <c r="Q7537">
        <f t="shared" si="1066"/>
        <v>0</v>
      </c>
      <c r="R7537">
        <f t="shared" si="1067"/>
        <v>0</v>
      </c>
      <c r="S7537" t="str">
        <f t="shared" si="1059"/>
        <v/>
      </c>
      <c r="T7537" t="str">
        <f t="shared" si="1060"/>
        <v/>
      </c>
      <c r="U7537" t="str">
        <f t="shared" si="1061"/>
        <v/>
      </c>
    </row>
    <row r="7538" spans="12:21" ht="15" customHeight="1" x14ac:dyDescent="0.15">
      <c r="L7538" s="244" t="str">
        <f t="shared" si="1062"/>
        <v/>
      </c>
      <c r="M7538" s="245" t="str">
        <f t="shared" si="1063"/>
        <v/>
      </c>
      <c r="N7538" s="244" t="str">
        <f t="shared" si="1064"/>
        <v/>
      </c>
      <c r="O7538" s="244" t="str">
        <f t="shared" si="1065"/>
        <v/>
      </c>
      <c r="P7538">
        <f>IF($I7538&lt;&gt;"",$I7538,IF($E7538="SGD",1,IF($E7538="USD",Settings!$B$22,IF($E7538="HKD",Settings!$B$23,1))))</f>
        <v>1</v>
      </c>
      <c r="Q7538">
        <f t="shared" si="1066"/>
        <v>0</v>
      </c>
      <c r="R7538">
        <f t="shared" si="1067"/>
        <v>0</v>
      </c>
      <c r="S7538" t="str">
        <f t="shared" si="1059"/>
        <v/>
      </c>
      <c r="T7538" t="str">
        <f t="shared" si="1060"/>
        <v/>
      </c>
      <c r="U7538" t="str">
        <f t="shared" si="1061"/>
        <v/>
      </c>
    </row>
    <row r="7539" spans="12:21" ht="15" customHeight="1" x14ac:dyDescent="0.15">
      <c r="L7539" s="244" t="str">
        <f t="shared" si="1062"/>
        <v/>
      </c>
      <c r="M7539" s="245" t="str">
        <f t="shared" si="1063"/>
        <v/>
      </c>
      <c r="N7539" s="244" t="str">
        <f t="shared" si="1064"/>
        <v/>
      </c>
      <c r="O7539" s="244" t="str">
        <f t="shared" si="1065"/>
        <v/>
      </c>
      <c r="P7539">
        <f>IF($I7539&lt;&gt;"",$I7539,IF($E7539="SGD",1,IF($E7539="USD",Settings!$B$22,IF($E7539="HKD",Settings!$B$23,1))))</f>
        <v>1</v>
      </c>
      <c r="Q7539">
        <f t="shared" si="1066"/>
        <v>0</v>
      </c>
      <c r="R7539">
        <f t="shared" si="1067"/>
        <v>0</v>
      </c>
      <c r="S7539" t="str">
        <f t="shared" si="1059"/>
        <v/>
      </c>
      <c r="T7539" t="str">
        <f t="shared" si="1060"/>
        <v/>
      </c>
      <c r="U7539" t="str">
        <f t="shared" si="1061"/>
        <v/>
      </c>
    </row>
    <row r="7540" spans="12:21" ht="15" customHeight="1" x14ac:dyDescent="0.15">
      <c r="L7540" s="244" t="str">
        <f t="shared" si="1062"/>
        <v/>
      </c>
      <c r="M7540" s="245" t="str">
        <f t="shared" si="1063"/>
        <v/>
      </c>
      <c r="N7540" s="244" t="str">
        <f t="shared" si="1064"/>
        <v/>
      </c>
      <c r="O7540" s="244" t="str">
        <f t="shared" si="1065"/>
        <v/>
      </c>
      <c r="P7540">
        <f>IF($I7540&lt;&gt;"",$I7540,IF($E7540="SGD",1,IF($E7540="USD",Settings!$B$22,IF($E7540="HKD",Settings!$B$23,1))))</f>
        <v>1</v>
      </c>
      <c r="Q7540">
        <f t="shared" si="1066"/>
        <v>0</v>
      </c>
      <c r="R7540">
        <f t="shared" si="1067"/>
        <v>0</v>
      </c>
      <c r="S7540" t="str">
        <f t="shared" si="1059"/>
        <v/>
      </c>
      <c r="T7540" t="str">
        <f t="shared" si="1060"/>
        <v/>
      </c>
      <c r="U7540" t="str">
        <f t="shared" si="1061"/>
        <v/>
      </c>
    </row>
    <row r="7541" spans="12:21" ht="15" customHeight="1" x14ac:dyDescent="0.15">
      <c r="L7541" s="244" t="str">
        <f t="shared" si="1062"/>
        <v/>
      </c>
      <c r="M7541" s="245" t="str">
        <f t="shared" si="1063"/>
        <v/>
      </c>
      <c r="N7541" s="244" t="str">
        <f t="shared" si="1064"/>
        <v/>
      </c>
      <c r="O7541" s="244" t="str">
        <f t="shared" si="1065"/>
        <v/>
      </c>
      <c r="P7541">
        <f>IF($I7541&lt;&gt;"",$I7541,IF($E7541="SGD",1,IF($E7541="USD",Settings!$B$22,IF($E7541="HKD",Settings!$B$23,1))))</f>
        <v>1</v>
      </c>
      <c r="Q7541">
        <f t="shared" si="1066"/>
        <v>0</v>
      </c>
      <c r="R7541">
        <f t="shared" si="1067"/>
        <v>0</v>
      </c>
      <c r="S7541" t="str">
        <f t="shared" si="1059"/>
        <v/>
      </c>
      <c r="T7541" t="str">
        <f t="shared" si="1060"/>
        <v/>
      </c>
      <c r="U7541" t="str">
        <f t="shared" si="1061"/>
        <v/>
      </c>
    </row>
    <row r="7542" spans="12:21" ht="15" customHeight="1" x14ac:dyDescent="0.15">
      <c r="L7542" s="244" t="str">
        <f t="shared" si="1062"/>
        <v/>
      </c>
      <c r="M7542" s="245" t="str">
        <f t="shared" si="1063"/>
        <v/>
      </c>
      <c r="N7542" s="244" t="str">
        <f t="shared" si="1064"/>
        <v/>
      </c>
      <c r="O7542" s="244" t="str">
        <f t="shared" si="1065"/>
        <v/>
      </c>
      <c r="P7542">
        <f>IF($I7542&lt;&gt;"",$I7542,IF($E7542="SGD",1,IF($E7542="USD",Settings!$B$22,IF($E7542="HKD",Settings!$B$23,1))))</f>
        <v>1</v>
      </c>
      <c r="Q7542">
        <f t="shared" si="1066"/>
        <v>0</v>
      </c>
      <c r="R7542">
        <f t="shared" si="1067"/>
        <v>0</v>
      </c>
      <c r="S7542" t="str">
        <f t="shared" si="1059"/>
        <v/>
      </c>
      <c r="T7542" t="str">
        <f t="shared" si="1060"/>
        <v/>
      </c>
      <c r="U7542" t="str">
        <f t="shared" si="1061"/>
        <v/>
      </c>
    </row>
    <row r="7543" spans="12:21" ht="15" customHeight="1" x14ac:dyDescent="0.15">
      <c r="L7543" s="244" t="str">
        <f t="shared" si="1062"/>
        <v/>
      </c>
      <c r="M7543" s="245" t="str">
        <f t="shared" si="1063"/>
        <v/>
      </c>
      <c r="N7543" s="244" t="str">
        <f t="shared" si="1064"/>
        <v/>
      </c>
      <c r="O7543" s="244" t="str">
        <f t="shared" si="1065"/>
        <v/>
      </c>
      <c r="P7543">
        <f>IF($I7543&lt;&gt;"",$I7543,IF($E7543="SGD",1,IF($E7543="USD",Settings!$B$22,IF($E7543="HKD",Settings!$B$23,1))))</f>
        <v>1</v>
      </c>
      <c r="Q7543">
        <f t="shared" si="1066"/>
        <v>0</v>
      </c>
      <c r="R7543">
        <f t="shared" si="1067"/>
        <v>0</v>
      </c>
      <c r="S7543" t="str">
        <f t="shared" si="1059"/>
        <v/>
      </c>
      <c r="T7543" t="str">
        <f t="shared" si="1060"/>
        <v/>
      </c>
      <c r="U7543" t="str">
        <f t="shared" si="1061"/>
        <v/>
      </c>
    </row>
    <row r="7544" spans="12:21" ht="15" customHeight="1" x14ac:dyDescent="0.15">
      <c r="L7544" s="244" t="str">
        <f t="shared" si="1062"/>
        <v/>
      </c>
      <c r="M7544" s="245" t="str">
        <f t="shared" si="1063"/>
        <v/>
      </c>
      <c r="N7544" s="244" t="str">
        <f t="shared" si="1064"/>
        <v/>
      </c>
      <c r="O7544" s="244" t="str">
        <f t="shared" si="1065"/>
        <v/>
      </c>
      <c r="P7544">
        <f>IF($I7544&lt;&gt;"",$I7544,IF($E7544="SGD",1,IF($E7544="USD",Settings!$B$22,IF($E7544="HKD",Settings!$B$23,1))))</f>
        <v>1</v>
      </c>
      <c r="Q7544">
        <f t="shared" si="1066"/>
        <v>0</v>
      </c>
      <c r="R7544">
        <f t="shared" si="1067"/>
        <v>0</v>
      </c>
      <c r="S7544" t="str">
        <f t="shared" si="1059"/>
        <v/>
      </c>
      <c r="T7544" t="str">
        <f t="shared" si="1060"/>
        <v/>
      </c>
      <c r="U7544" t="str">
        <f t="shared" si="1061"/>
        <v/>
      </c>
    </row>
    <row r="7545" spans="12:21" ht="15" customHeight="1" x14ac:dyDescent="0.15">
      <c r="L7545" s="244" t="str">
        <f t="shared" si="1062"/>
        <v/>
      </c>
      <c r="M7545" s="245" t="str">
        <f t="shared" si="1063"/>
        <v/>
      </c>
      <c r="N7545" s="244" t="str">
        <f t="shared" si="1064"/>
        <v/>
      </c>
      <c r="O7545" s="244" t="str">
        <f t="shared" si="1065"/>
        <v/>
      </c>
      <c r="P7545">
        <f>IF($I7545&lt;&gt;"",$I7545,IF($E7545="SGD",1,IF($E7545="USD",Settings!$B$22,IF($E7545="HKD",Settings!$B$23,1))))</f>
        <v>1</v>
      </c>
      <c r="Q7545">
        <f t="shared" si="1066"/>
        <v>0</v>
      </c>
      <c r="R7545">
        <f t="shared" si="1067"/>
        <v>0</v>
      </c>
      <c r="S7545" t="str">
        <f t="shared" si="1059"/>
        <v/>
      </c>
      <c r="T7545" t="str">
        <f t="shared" si="1060"/>
        <v/>
      </c>
      <c r="U7545" t="str">
        <f t="shared" si="1061"/>
        <v/>
      </c>
    </row>
    <row r="7546" spans="12:21" ht="15" customHeight="1" x14ac:dyDescent="0.15">
      <c r="L7546" s="244" t="str">
        <f t="shared" si="1062"/>
        <v/>
      </c>
      <c r="M7546" s="245" t="str">
        <f t="shared" si="1063"/>
        <v/>
      </c>
      <c r="N7546" s="244" t="str">
        <f t="shared" si="1064"/>
        <v/>
      </c>
      <c r="O7546" s="244" t="str">
        <f t="shared" si="1065"/>
        <v/>
      </c>
      <c r="P7546">
        <f>IF($I7546&lt;&gt;"",$I7546,IF($E7546="SGD",1,IF($E7546="USD",Settings!$B$22,IF($E7546="HKD",Settings!$B$23,1))))</f>
        <v>1</v>
      </c>
      <c r="Q7546">
        <f t="shared" si="1066"/>
        <v>0</v>
      </c>
      <c r="R7546">
        <f t="shared" si="1067"/>
        <v>0</v>
      </c>
      <c r="S7546" t="str">
        <f t="shared" si="1059"/>
        <v/>
      </c>
      <c r="T7546" t="str">
        <f t="shared" si="1060"/>
        <v/>
      </c>
      <c r="U7546" t="str">
        <f t="shared" si="1061"/>
        <v/>
      </c>
    </row>
    <row r="7547" spans="12:21" ht="15" customHeight="1" x14ac:dyDescent="0.15">
      <c r="L7547" s="244" t="str">
        <f t="shared" si="1062"/>
        <v/>
      </c>
      <c r="M7547" s="245" t="str">
        <f t="shared" si="1063"/>
        <v/>
      </c>
      <c r="N7547" s="244" t="str">
        <f t="shared" si="1064"/>
        <v/>
      </c>
      <c r="O7547" s="244" t="str">
        <f t="shared" si="1065"/>
        <v/>
      </c>
      <c r="P7547">
        <f>IF($I7547&lt;&gt;"",$I7547,IF($E7547="SGD",1,IF($E7547="USD",Settings!$B$22,IF($E7547="HKD",Settings!$B$23,1))))</f>
        <v>1</v>
      </c>
      <c r="Q7547">
        <f t="shared" si="1066"/>
        <v>0</v>
      </c>
      <c r="R7547">
        <f t="shared" si="1067"/>
        <v>0</v>
      </c>
      <c r="S7547" t="str">
        <f t="shared" si="1059"/>
        <v/>
      </c>
      <c r="T7547" t="str">
        <f t="shared" si="1060"/>
        <v/>
      </c>
      <c r="U7547" t="str">
        <f t="shared" si="1061"/>
        <v/>
      </c>
    </row>
    <row r="7548" spans="12:21" ht="15" customHeight="1" x14ac:dyDescent="0.15">
      <c r="L7548" s="244" t="str">
        <f t="shared" si="1062"/>
        <v/>
      </c>
      <c r="M7548" s="245" t="str">
        <f t="shared" si="1063"/>
        <v/>
      </c>
      <c r="N7548" s="244" t="str">
        <f t="shared" si="1064"/>
        <v/>
      </c>
      <c r="O7548" s="244" t="str">
        <f t="shared" si="1065"/>
        <v/>
      </c>
      <c r="P7548">
        <f>IF($I7548&lt;&gt;"",$I7548,IF($E7548="SGD",1,IF($E7548="USD",Settings!$B$22,IF($E7548="HKD",Settings!$B$23,1))))</f>
        <v>1</v>
      </c>
      <c r="Q7548">
        <f t="shared" si="1066"/>
        <v>0</v>
      </c>
      <c r="R7548">
        <f t="shared" si="1067"/>
        <v>0</v>
      </c>
      <c r="S7548" t="str">
        <f t="shared" si="1059"/>
        <v/>
      </c>
      <c r="T7548" t="str">
        <f t="shared" si="1060"/>
        <v/>
      </c>
      <c r="U7548" t="str">
        <f t="shared" si="1061"/>
        <v/>
      </c>
    </row>
    <row r="7549" spans="12:21" ht="15" customHeight="1" x14ac:dyDescent="0.15">
      <c r="L7549" s="244" t="str">
        <f t="shared" si="1062"/>
        <v/>
      </c>
      <c r="M7549" s="245" t="str">
        <f t="shared" si="1063"/>
        <v/>
      </c>
      <c r="N7549" s="244" t="str">
        <f t="shared" si="1064"/>
        <v/>
      </c>
      <c r="O7549" s="244" t="str">
        <f t="shared" si="1065"/>
        <v/>
      </c>
      <c r="P7549">
        <f>IF($I7549&lt;&gt;"",$I7549,IF($E7549="SGD",1,IF($E7549="USD",Settings!$B$22,IF($E7549="HKD",Settings!$B$23,1))))</f>
        <v>1</v>
      </c>
      <c r="Q7549">
        <f t="shared" si="1066"/>
        <v>0</v>
      </c>
      <c r="R7549">
        <f t="shared" si="1067"/>
        <v>0</v>
      </c>
      <c r="S7549" t="str">
        <f t="shared" si="1059"/>
        <v/>
      </c>
      <c r="T7549" t="str">
        <f t="shared" si="1060"/>
        <v/>
      </c>
      <c r="U7549" t="str">
        <f t="shared" si="1061"/>
        <v/>
      </c>
    </row>
    <row r="7550" spans="12:21" ht="15" customHeight="1" x14ac:dyDescent="0.15">
      <c r="L7550" s="244" t="str">
        <f t="shared" si="1062"/>
        <v/>
      </c>
      <c r="M7550" s="245" t="str">
        <f t="shared" si="1063"/>
        <v/>
      </c>
      <c r="N7550" s="244" t="str">
        <f t="shared" si="1064"/>
        <v/>
      </c>
      <c r="O7550" s="244" t="str">
        <f t="shared" si="1065"/>
        <v/>
      </c>
      <c r="P7550">
        <f>IF($I7550&lt;&gt;"",$I7550,IF($E7550="SGD",1,IF($E7550="USD",Settings!$B$22,IF($E7550="HKD",Settings!$B$23,1))))</f>
        <v>1</v>
      </c>
      <c r="Q7550">
        <f t="shared" si="1066"/>
        <v>0</v>
      </c>
      <c r="R7550">
        <f t="shared" si="1067"/>
        <v>0</v>
      </c>
      <c r="S7550" t="str">
        <f t="shared" si="1059"/>
        <v/>
      </c>
      <c r="T7550" t="str">
        <f t="shared" si="1060"/>
        <v/>
      </c>
      <c r="U7550" t="str">
        <f t="shared" si="1061"/>
        <v/>
      </c>
    </row>
    <row r="7551" spans="12:21" ht="15" customHeight="1" x14ac:dyDescent="0.15">
      <c r="L7551" s="244" t="str">
        <f t="shared" si="1062"/>
        <v/>
      </c>
      <c r="M7551" s="245" t="str">
        <f t="shared" si="1063"/>
        <v/>
      </c>
      <c r="N7551" s="244" t="str">
        <f t="shared" si="1064"/>
        <v/>
      </c>
      <c r="O7551" s="244" t="str">
        <f t="shared" si="1065"/>
        <v/>
      </c>
      <c r="P7551">
        <f>IF($I7551&lt;&gt;"",$I7551,IF($E7551="SGD",1,IF($E7551="USD",Settings!$B$22,IF($E7551="HKD",Settings!$B$23,1))))</f>
        <v>1</v>
      </c>
      <c r="Q7551">
        <f t="shared" si="1066"/>
        <v>0</v>
      </c>
      <c r="R7551">
        <f t="shared" si="1067"/>
        <v>0</v>
      </c>
      <c r="S7551" t="str">
        <f t="shared" si="1059"/>
        <v/>
      </c>
      <c r="T7551" t="str">
        <f t="shared" si="1060"/>
        <v/>
      </c>
      <c r="U7551" t="str">
        <f t="shared" si="1061"/>
        <v/>
      </c>
    </row>
    <row r="7552" spans="12:21" ht="15" customHeight="1" x14ac:dyDescent="0.15">
      <c r="L7552" s="244" t="str">
        <f t="shared" si="1062"/>
        <v/>
      </c>
      <c r="M7552" s="245" t="str">
        <f t="shared" si="1063"/>
        <v/>
      </c>
      <c r="N7552" s="244" t="str">
        <f t="shared" si="1064"/>
        <v/>
      </c>
      <c r="O7552" s="244" t="str">
        <f t="shared" si="1065"/>
        <v/>
      </c>
      <c r="P7552">
        <f>IF($I7552&lt;&gt;"",$I7552,IF($E7552="SGD",1,IF($E7552="USD",Settings!$B$22,IF($E7552="HKD",Settings!$B$23,1))))</f>
        <v>1</v>
      </c>
      <c r="Q7552">
        <f t="shared" si="1066"/>
        <v>0</v>
      </c>
      <c r="R7552">
        <f t="shared" si="1067"/>
        <v>0</v>
      </c>
      <c r="S7552" t="str">
        <f t="shared" si="1059"/>
        <v/>
      </c>
      <c r="T7552" t="str">
        <f t="shared" si="1060"/>
        <v/>
      </c>
      <c r="U7552" t="str">
        <f t="shared" si="1061"/>
        <v/>
      </c>
    </row>
    <row r="7553" spans="12:21" ht="15" customHeight="1" x14ac:dyDescent="0.15">
      <c r="L7553" s="244" t="str">
        <f t="shared" si="1062"/>
        <v/>
      </c>
      <c r="M7553" s="245" t="str">
        <f t="shared" si="1063"/>
        <v/>
      </c>
      <c r="N7553" s="244" t="str">
        <f t="shared" si="1064"/>
        <v/>
      </c>
      <c r="O7553" s="244" t="str">
        <f t="shared" si="1065"/>
        <v/>
      </c>
      <c r="P7553">
        <f>IF($I7553&lt;&gt;"",$I7553,IF($E7553="SGD",1,IF($E7553="USD",Settings!$B$22,IF($E7553="HKD",Settings!$B$23,1))))</f>
        <v>1</v>
      </c>
      <c r="Q7553">
        <f t="shared" si="1066"/>
        <v>0</v>
      </c>
      <c r="R7553">
        <f t="shared" si="1067"/>
        <v>0</v>
      </c>
      <c r="S7553" t="str">
        <f t="shared" si="1059"/>
        <v/>
      </c>
      <c r="T7553" t="str">
        <f t="shared" si="1060"/>
        <v/>
      </c>
      <c r="U7553" t="str">
        <f t="shared" si="1061"/>
        <v/>
      </c>
    </row>
    <row r="7554" spans="12:21" ht="15" customHeight="1" x14ac:dyDescent="0.15">
      <c r="L7554" s="244" t="str">
        <f t="shared" si="1062"/>
        <v/>
      </c>
      <c r="M7554" s="245" t="str">
        <f t="shared" si="1063"/>
        <v/>
      </c>
      <c r="N7554" s="244" t="str">
        <f t="shared" si="1064"/>
        <v/>
      </c>
      <c r="O7554" s="244" t="str">
        <f t="shared" si="1065"/>
        <v/>
      </c>
      <c r="P7554">
        <f>IF($I7554&lt;&gt;"",$I7554,IF($E7554="SGD",1,IF($E7554="USD",Settings!$B$22,IF($E7554="HKD",Settings!$B$23,1))))</f>
        <v>1</v>
      </c>
      <c r="Q7554">
        <f t="shared" si="1066"/>
        <v>0</v>
      </c>
      <c r="R7554">
        <f t="shared" si="1067"/>
        <v>0</v>
      </c>
      <c r="S7554" t="str">
        <f t="shared" ref="S7554:S7617" si="1068">IF(L7554="","",SUMIFS($M:$M,$L:$L,L7554,$T:$T,"&lt;="&amp;T7554))</f>
        <v/>
      </c>
      <c r="T7554" t="str">
        <f t="shared" ref="T7554:T7617" si="1069">IF(L7554="","",INT(G7554)*100000+ROW())</f>
        <v/>
      </c>
      <c r="U7554" t="str">
        <f t="shared" ref="U7554:U7617" si="1070">IF(L7554="","",IF(AND(COUNTIFS($L:$L,L7554,$S:$S,"&gt;-0.000001",$S:$S,"&lt;0.000001",$T:$T,"&gt;"&amp;T7554)=0,ABS(S7554)&gt;0.000001),1,0))</f>
        <v/>
      </c>
    </row>
    <row r="7555" spans="12:21" ht="15" customHeight="1" x14ac:dyDescent="0.15">
      <c r="L7555" s="244" t="str">
        <f t="shared" si="1062"/>
        <v/>
      </c>
      <c r="M7555" s="245" t="str">
        <f t="shared" si="1063"/>
        <v/>
      </c>
      <c r="N7555" s="244" t="str">
        <f t="shared" si="1064"/>
        <v/>
      </c>
      <c r="O7555" s="244" t="str">
        <f t="shared" si="1065"/>
        <v/>
      </c>
      <c r="P7555">
        <f>IF($I7555&lt;&gt;"",$I7555,IF($E7555="SGD",1,IF($E7555="USD",Settings!$B$22,IF($E7555="HKD",Settings!$B$23,1))))</f>
        <v>1</v>
      </c>
      <c r="Q7555">
        <f t="shared" si="1066"/>
        <v>0</v>
      </c>
      <c r="R7555">
        <f t="shared" si="1067"/>
        <v>0</v>
      </c>
      <c r="S7555" t="str">
        <f t="shared" si="1068"/>
        <v/>
      </c>
      <c r="T7555" t="str">
        <f t="shared" si="1069"/>
        <v/>
      </c>
      <c r="U7555" t="str">
        <f t="shared" si="1070"/>
        <v/>
      </c>
    </row>
    <row r="7556" spans="12:21" ht="15" customHeight="1" x14ac:dyDescent="0.15">
      <c r="L7556" s="244" t="str">
        <f t="shared" si="1062"/>
        <v/>
      </c>
      <c r="M7556" s="245" t="str">
        <f t="shared" si="1063"/>
        <v/>
      </c>
      <c r="N7556" s="244" t="str">
        <f t="shared" si="1064"/>
        <v/>
      </c>
      <c r="O7556" s="244" t="str">
        <f t="shared" si="1065"/>
        <v/>
      </c>
      <c r="P7556">
        <f>IF($I7556&lt;&gt;"",$I7556,IF($E7556="SGD",1,IF($E7556="USD",Settings!$B$22,IF($E7556="HKD",Settings!$B$23,1))))</f>
        <v>1</v>
      </c>
      <c r="Q7556">
        <f t="shared" si="1066"/>
        <v>0</v>
      </c>
      <c r="R7556">
        <f t="shared" si="1067"/>
        <v>0</v>
      </c>
      <c r="S7556" t="str">
        <f t="shared" si="1068"/>
        <v/>
      </c>
      <c r="T7556" t="str">
        <f t="shared" si="1069"/>
        <v/>
      </c>
      <c r="U7556" t="str">
        <f t="shared" si="1070"/>
        <v/>
      </c>
    </row>
    <row r="7557" spans="12:21" ht="15" customHeight="1" x14ac:dyDescent="0.15">
      <c r="L7557" s="244" t="str">
        <f t="shared" si="1062"/>
        <v/>
      </c>
      <c r="M7557" s="245" t="str">
        <f t="shared" si="1063"/>
        <v/>
      </c>
      <c r="N7557" s="244" t="str">
        <f t="shared" si="1064"/>
        <v/>
      </c>
      <c r="O7557" s="244" t="str">
        <f t="shared" si="1065"/>
        <v/>
      </c>
      <c r="P7557">
        <f>IF($I7557&lt;&gt;"",$I7557,IF($E7557="SGD",1,IF($E7557="USD",Settings!$B$22,IF($E7557="HKD",Settings!$B$23,1))))</f>
        <v>1</v>
      </c>
      <c r="Q7557">
        <f t="shared" si="1066"/>
        <v>0</v>
      </c>
      <c r="R7557">
        <f t="shared" si="1067"/>
        <v>0</v>
      </c>
      <c r="S7557" t="str">
        <f t="shared" si="1068"/>
        <v/>
      </c>
      <c r="T7557" t="str">
        <f t="shared" si="1069"/>
        <v/>
      </c>
      <c r="U7557" t="str">
        <f t="shared" si="1070"/>
        <v/>
      </c>
    </row>
    <row r="7558" spans="12:21" ht="15" customHeight="1" x14ac:dyDescent="0.15">
      <c r="L7558" s="244" t="str">
        <f t="shared" si="1062"/>
        <v/>
      </c>
      <c r="M7558" s="245" t="str">
        <f t="shared" si="1063"/>
        <v/>
      </c>
      <c r="N7558" s="244" t="str">
        <f t="shared" si="1064"/>
        <v/>
      </c>
      <c r="O7558" s="244" t="str">
        <f t="shared" si="1065"/>
        <v/>
      </c>
      <c r="P7558">
        <f>IF($I7558&lt;&gt;"",$I7558,IF($E7558="SGD",1,IF($E7558="USD",Settings!$B$22,IF($E7558="HKD",Settings!$B$23,1))))</f>
        <v>1</v>
      </c>
      <c r="Q7558">
        <f t="shared" si="1066"/>
        <v>0</v>
      </c>
      <c r="R7558">
        <f t="shared" si="1067"/>
        <v>0</v>
      </c>
      <c r="S7558" t="str">
        <f t="shared" si="1068"/>
        <v/>
      </c>
      <c r="T7558" t="str">
        <f t="shared" si="1069"/>
        <v/>
      </c>
      <c r="U7558" t="str">
        <f t="shared" si="1070"/>
        <v/>
      </c>
    </row>
    <row r="7559" spans="12:21" ht="15" customHeight="1" x14ac:dyDescent="0.15">
      <c r="L7559" s="244" t="str">
        <f t="shared" si="1062"/>
        <v/>
      </c>
      <c r="M7559" s="245" t="str">
        <f t="shared" si="1063"/>
        <v/>
      </c>
      <c r="N7559" s="244" t="str">
        <f t="shared" si="1064"/>
        <v/>
      </c>
      <c r="O7559" s="244" t="str">
        <f t="shared" si="1065"/>
        <v/>
      </c>
      <c r="P7559">
        <f>IF($I7559&lt;&gt;"",$I7559,IF($E7559="SGD",1,IF($E7559="USD",Settings!$B$22,IF($E7559="HKD",Settings!$B$23,1))))</f>
        <v>1</v>
      </c>
      <c r="Q7559">
        <f t="shared" si="1066"/>
        <v>0</v>
      </c>
      <c r="R7559">
        <f t="shared" si="1067"/>
        <v>0</v>
      </c>
      <c r="S7559" t="str">
        <f t="shared" si="1068"/>
        <v/>
      </c>
      <c r="T7559" t="str">
        <f t="shared" si="1069"/>
        <v/>
      </c>
      <c r="U7559" t="str">
        <f t="shared" si="1070"/>
        <v/>
      </c>
    </row>
    <row r="7560" spans="12:21" ht="15" customHeight="1" x14ac:dyDescent="0.15">
      <c r="L7560" s="244" t="str">
        <f t="shared" si="1062"/>
        <v/>
      </c>
      <c r="M7560" s="245" t="str">
        <f t="shared" si="1063"/>
        <v/>
      </c>
      <c r="N7560" s="244" t="str">
        <f t="shared" si="1064"/>
        <v/>
      </c>
      <c r="O7560" s="244" t="str">
        <f t="shared" si="1065"/>
        <v/>
      </c>
      <c r="P7560">
        <f>IF($I7560&lt;&gt;"",$I7560,IF($E7560="SGD",1,IF($E7560="USD",Settings!$B$22,IF($E7560="HKD",Settings!$B$23,1))))</f>
        <v>1</v>
      </c>
      <c r="Q7560">
        <f t="shared" si="1066"/>
        <v>0</v>
      </c>
      <c r="R7560">
        <f t="shared" si="1067"/>
        <v>0</v>
      </c>
      <c r="S7560" t="str">
        <f t="shared" si="1068"/>
        <v/>
      </c>
      <c r="T7560" t="str">
        <f t="shared" si="1069"/>
        <v/>
      </c>
      <c r="U7560" t="str">
        <f t="shared" si="1070"/>
        <v/>
      </c>
    </row>
    <row r="7561" spans="12:21" ht="15" customHeight="1" x14ac:dyDescent="0.15">
      <c r="L7561" s="244" t="str">
        <f t="shared" si="1062"/>
        <v/>
      </c>
      <c r="M7561" s="245" t="str">
        <f t="shared" si="1063"/>
        <v/>
      </c>
      <c r="N7561" s="244" t="str">
        <f t="shared" si="1064"/>
        <v/>
      </c>
      <c r="O7561" s="244" t="str">
        <f t="shared" si="1065"/>
        <v/>
      </c>
      <c r="P7561">
        <f>IF($I7561&lt;&gt;"",$I7561,IF($E7561="SGD",1,IF($E7561="USD",Settings!$B$22,IF($E7561="HKD",Settings!$B$23,1))))</f>
        <v>1</v>
      </c>
      <c r="Q7561">
        <f t="shared" si="1066"/>
        <v>0</v>
      </c>
      <c r="R7561">
        <f t="shared" si="1067"/>
        <v>0</v>
      </c>
      <c r="S7561" t="str">
        <f t="shared" si="1068"/>
        <v/>
      </c>
      <c r="T7561" t="str">
        <f t="shared" si="1069"/>
        <v/>
      </c>
      <c r="U7561" t="str">
        <f t="shared" si="1070"/>
        <v/>
      </c>
    </row>
    <row r="7562" spans="12:21" ht="15" customHeight="1" x14ac:dyDescent="0.15">
      <c r="L7562" s="244" t="str">
        <f t="shared" si="1062"/>
        <v/>
      </c>
      <c r="M7562" s="245" t="str">
        <f t="shared" si="1063"/>
        <v/>
      </c>
      <c r="N7562" s="244" t="str">
        <f t="shared" si="1064"/>
        <v/>
      </c>
      <c r="O7562" s="244" t="str">
        <f t="shared" si="1065"/>
        <v/>
      </c>
      <c r="P7562">
        <f>IF($I7562&lt;&gt;"",$I7562,IF($E7562="SGD",1,IF($E7562="USD",Settings!$B$22,IF($E7562="HKD",Settings!$B$23,1))))</f>
        <v>1</v>
      </c>
      <c r="Q7562">
        <f t="shared" si="1066"/>
        <v>0</v>
      </c>
      <c r="R7562">
        <f t="shared" si="1067"/>
        <v>0</v>
      </c>
      <c r="S7562" t="str">
        <f t="shared" si="1068"/>
        <v/>
      </c>
      <c r="T7562" t="str">
        <f t="shared" si="1069"/>
        <v/>
      </c>
      <c r="U7562" t="str">
        <f t="shared" si="1070"/>
        <v/>
      </c>
    </row>
    <row r="7563" spans="12:21" ht="15" customHeight="1" x14ac:dyDescent="0.15">
      <c r="L7563" s="244" t="str">
        <f t="shared" si="1062"/>
        <v/>
      </c>
      <c r="M7563" s="245" t="str">
        <f t="shared" si="1063"/>
        <v/>
      </c>
      <c r="N7563" s="244" t="str">
        <f t="shared" si="1064"/>
        <v/>
      </c>
      <c r="O7563" s="244" t="str">
        <f t="shared" si="1065"/>
        <v/>
      </c>
      <c r="P7563">
        <f>IF($I7563&lt;&gt;"",$I7563,IF($E7563="SGD",1,IF($E7563="USD",Settings!$B$22,IF($E7563="HKD",Settings!$B$23,1))))</f>
        <v>1</v>
      </c>
      <c r="Q7563">
        <f t="shared" si="1066"/>
        <v>0</v>
      </c>
      <c r="R7563">
        <f t="shared" si="1067"/>
        <v>0</v>
      </c>
      <c r="S7563" t="str">
        <f t="shared" si="1068"/>
        <v/>
      </c>
      <c r="T7563" t="str">
        <f t="shared" si="1069"/>
        <v/>
      </c>
      <c r="U7563" t="str">
        <f t="shared" si="1070"/>
        <v/>
      </c>
    </row>
    <row r="7564" spans="12:21" ht="15" customHeight="1" x14ac:dyDescent="0.15">
      <c r="L7564" s="244" t="str">
        <f t="shared" si="1062"/>
        <v/>
      </c>
      <c r="M7564" s="245" t="str">
        <f t="shared" si="1063"/>
        <v/>
      </c>
      <c r="N7564" s="244" t="str">
        <f t="shared" si="1064"/>
        <v/>
      </c>
      <c r="O7564" s="244" t="str">
        <f t="shared" si="1065"/>
        <v/>
      </c>
      <c r="P7564">
        <f>IF($I7564&lt;&gt;"",$I7564,IF($E7564="SGD",1,IF($E7564="USD",Settings!$B$22,IF($E7564="HKD",Settings!$B$23,1))))</f>
        <v>1</v>
      </c>
      <c r="Q7564">
        <f t="shared" si="1066"/>
        <v>0</v>
      </c>
      <c r="R7564">
        <f t="shared" si="1067"/>
        <v>0</v>
      </c>
      <c r="S7564" t="str">
        <f t="shared" si="1068"/>
        <v/>
      </c>
      <c r="T7564" t="str">
        <f t="shared" si="1069"/>
        <v/>
      </c>
      <c r="U7564" t="str">
        <f t="shared" si="1070"/>
        <v/>
      </c>
    </row>
    <row r="7565" spans="12:21" ht="15" customHeight="1" x14ac:dyDescent="0.15">
      <c r="L7565" s="244" t="str">
        <f t="shared" si="1062"/>
        <v/>
      </c>
      <c r="M7565" s="245" t="str">
        <f t="shared" si="1063"/>
        <v/>
      </c>
      <c r="N7565" s="244" t="str">
        <f t="shared" si="1064"/>
        <v/>
      </c>
      <c r="O7565" s="244" t="str">
        <f t="shared" si="1065"/>
        <v/>
      </c>
      <c r="P7565">
        <f>IF($I7565&lt;&gt;"",$I7565,IF($E7565="SGD",1,IF($E7565="USD",Settings!$B$22,IF($E7565="HKD",Settings!$B$23,1))))</f>
        <v>1</v>
      </c>
      <c r="Q7565">
        <f t="shared" si="1066"/>
        <v>0</v>
      </c>
      <c r="R7565">
        <f t="shared" si="1067"/>
        <v>0</v>
      </c>
      <c r="S7565" t="str">
        <f t="shared" si="1068"/>
        <v/>
      </c>
      <c r="T7565" t="str">
        <f t="shared" si="1069"/>
        <v/>
      </c>
      <c r="U7565" t="str">
        <f t="shared" si="1070"/>
        <v/>
      </c>
    </row>
    <row r="7566" spans="12:21" ht="15" customHeight="1" x14ac:dyDescent="0.15">
      <c r="L7566" s="244" t="str">
        <f t="shared" si="1062"/>
        <v/>
      </c>
      <c r="M7566" s="245" t="str">
        <f t="shared" si="1063"/>
        <v/>
      </c>
      <c r="N7566" s="244" t="str">
        <f t="shared" si="1064"/>
        <v/>
      </c>
      <c r="O7566" s="244" t="str">
        <f t="shared" si="1065"/>
        <v/>
      </c>
      <c r="P7566">
        <f>IF($I7566&lt;&gt;"",$I7566,IF($E7566="SGD",1,IF($E7566="USD",Settings!$B$22,IF($E7566="HKD",Settings!$B$23,1))))</f>
        <v>1</v>
      </c>
      <c r="Q7566">
        <f t="shared" si="1066"/>
        <v>0</v>
      </c>
      <c r="R7566">
        <f t="shared" si="1067"/>
        <v>0</v>
      </c>
      <c r="S7566" t="str">
        <f t="shared" si="1068"/>
        <v/>
      </c>
      <c r="T7566" t="str">
        <f t="shared" si="1069"/>
        <v/>
      </c>
      <c r="U7566" t="str">
        <f t="shared" si="1070"/>
        <v/>
      </c>
    </row>
    <row r="7567" spans="12:21" ht="15" customHeight="1" x14ac:dyDescent="0.15">
      <c r="L7567" s="244" t="str">
        <f t="shared" si="1062"/>
        <v/>
      </c>
      <c r="M7567" s="245" t="str">
        <f t="shared" si="1063"/>
        <v/>
      </c>
      <c r="N7567" s="244" t="str">
        <f t="shared" si="1064"/>
        <v/>
      </c>
      <c r="O7567" s="244" t="str">
        <f t="shared" si="1065"/>
        <v/>
      </c>
      <c r="P7567">
        <f>IF($I7567&lt;&gt;"",$I7567,IF($E7567="SGD",1,IF($E7567="USD",Settings!$B$22,IF($E7567="HKD",Settings!$B$23,1))))</f>
        <v>1</v>
      </c>
      <c r="Q7567">
        <f t="shared" si="1066"/>
        <v>0</v>
      </c>
      <c r="R7567">
        <f t="shared" si="1067"/>
        <v>0</v>
      </c>
      <c r="S7567" t="str">
        <f t="shared" si="1068"/>
        <v/>
      </c>
      <c r="T7567" t="str">
        <f t="shared" si="1069"/>
        <v/>
      </c>
      <c r="U7567" t="str">
        <f t="shared" si="1070"/>
        <v/>
      </c>
    </row>
    <row r="7568" spans="12:21" ht="15" customHeight="1" x14ac:dyDescent="0.15">
      <c r="L7568" s="244" t="str">
        <f t="shared" si="1062"/>
        <v/>
      </c>
      <c r="M7568" s="245" t="str">
        <f t="shared" si="1063"/>
        <v/>
      </c>
      <c r="N7568" s="244" t="str">
        <f t="shared" si="1064"/>
        <v/>
      </c>
      <c r="O7568" s="244" t="str">
        <f t="shared" si="1065"/>
        <v/>
      </c>
      <c r="P7568">
        <f>IF($I7568&lt;&gt;"",$I7568,IF($E7568="SGD",1,IF($E7568="USD",Settings!$B$22,IF($E7568="HKD",Settings!$B$23,1))))</f>
        <v>1</v>
      </c>
      <c r="Q7568">
        <f t="shared" si="1066"/>
        <v>0</v>
      </c>
      <c r="R7568">
        <f t="shared" si="1067"/>
        <v>0</v>
      </c>
      <c r="S7568" t="str">
        <f t="shared" si="1068"/>
        <v/>
      </c>
      <c r="T7568" t="str">
        <f t="shared" si="1069"/>
        <v/>
      </c>
      <c r="U7568" t="str">
        <f t="shared" si="1070"/>
        <v/>
      </c>
    </row>
    <row r="7569" spans="12:21" ht="15" customHeight="1" x14ac:dyDescent="0.15">
      <c r="L7569" s="244" t="str">
        <f t="shared" si="1062"/>
        <v/>
      </c>
      <c r="M7569" s="245" t="str">
        <f t="shared" si="1063"/>
        <v/>
      </c>
      <c r="N7569" s="244" t="str">
        <f t="shared" si="1064"/>
        <v/>
      </c>
      <c r="O7569" s="244" t="str">
        <f t="shared" si="1065"/>
        <v/>
      </c>
      <c r="P7569">
        <f>IF($I7569&lt;&gt;"",$I7569,IF($E7569="SGD",1,IF($E7569="USD",Settings!$B$22,IF($E7569="HKD",Settings!$B$23,1))))</f>
        <v>1</v>
      </c>
      <c r="Q7569">
        <f t="shared" si="1066"/>
        <v>0</v>
      </c>
      <c r="R7569">
        <f t="shared" si="1067"/>
        <v>0</v>
      </c>
      <c r="S7569" t="str">
        <f t="shared" si="1068"/>
        <v/>
      </c>
      <c r="T7569" t="str">
        <f t="shared" si="1069"/>
        <v/>
      </c>
      <c r="U7569" t="str">
        <f t="shared" si="1070"/>
        <v/>
      </c>
    </row>
    <row r="7570" spans="12:21" ht="15" customHeight="1" x14ac:dyDescent="0.15">
      <c r="L7570" s="244" t="str">
        <f t="shared" si="1062"/>
        <v/>
      </c>
      <c r="M7570" s="245" t="str">
        <f t="shared" si="1063"/>
        <v/>
      </c>
      <c r="N7570" s="244" t="str">
        <f t="shared" si="1064"/>
        <v/>
      </c>
      <c r="O7570" s="244" t="str">
        <f t="shared" si="1065"/>
        <v/>
      </c>
      <c r="P7570">
        <f>IF($I7570&lt;&gt;"",$I7570,IF($E7570="SGD",1,IF($E7570="USD",Settings!$B$22,IF($E7570="HKD",Settings!$B$23,1))))</f>
        <v>1</v>
      </c>
      <c r="Q7570">
        <f t="shared" si="1066"/>
        <v>0</v>
      </c>
      <c r="R7570">
        <f t="shared" si="1067"/>
        <v>0</v>
      </c>
      <c r="S7570" t="str">
        <f t="shared" si="1068"/>
        <v/>
      </c>
      <c r="T7570" t="str">
        <f t="shared" si="1069"/>
        <v/>
      </c>
      <c r="U7570" t="str">
        <f t="shared" si="1070"/>
        <v/>
      </c>
    </row>
    <row r="7571" spans="12:21" ht="15" customHeight="1" x14ac:dyDescent="0.15">
      <c r="L7571" s="244" t="str">
        <f t="shared" si="1062"/>
        <v/>
      </c>
      <c r="M7571" s="245" t="str">
        <f t="shared" si="1063"/>
        <v/>
      </c>
      <c r="N7571" s="244" t="str">
        <f t="shared" si="1064"/>
        <v/>
      </c>
      <c r="O7571" s="244" t="str">
        <f t="shared" si="1065"/>
        <v/>
      </c>
      <c r="P7571">
        <f>IF($I7571&lt;&gt;"",$I7571,IF($E7571="SGD",1,IF($E7571="USD",Settings!$B$22,IF($E7571="HKD",Settings!$B$23,1))))</f>
        <v>1</v>
      </c>
      <c r="Q7571">
        <f t="shared" si="1066"/>
        <v>0</v>
      </c>
      <c r="R7571">
        <f t="shared" si="1067"/>
        <v>0</v>
      </c>
      <c r="S7571" t="str">
        <f t="shared" si="1068"/>
        <v/>
      </c>
      <c r="T7571" t="str">
        <f t="shared" si="1069"/>
        <v/>
      </c>
      <c r="U7571" t="str">
        <f t="shared" si="1070"/>
        <v/>
      </c>
    </row>
    <row r="7572" spans="12:21" ht="15" customHeight="1" x14ac:dyDescent="0.15">
      <c r="L7572" s="244" t="str">
        <f t="shared" si="1062"/>
        <v/>
      </c>
      <c r="M7572" s="245" t="str">
        <f t="shared" si="1063"/>
        <v/>
      </c>
      <c r="N7572" s="244" t="str">
        <f t="shared" si="1064"/>
        <v/>
      </c>
      <c r="O7572" s="244" t="str">
        <f t="shared" si="1065"/>
        <v/>
      </c>
      <c r="P7572">
        <f>IF($I7572&lt;&gt;"",$I7572,IF($E7572="SGD",1,IF($E7572="USD",Settings!$B$22,IF($E7572="HKD",Settings!$B$23,1))))</f>
        <v>1</v>
      </c>
      <c r="Q7572">
        <f t="shared" si="1066"/>
        <v>0</v>
      </c>
      <c r="R7572">
        <f t="shared" si="1067"/>
        <v>0</v>
      </c>
      <c r="S7572" t="str">
        <f t="shared" si="1068"/>
        <v/>
      </c>
      <c r="T7572" t="str">
        <f t="shared" si="1069"/>
        <v/>
      </c>
      <c r="U7572" t="str">
        <f t="shared" si="1070"/>
        <v/>
      </c>
    </row>
    <row r="7573" spans="12:21" ht="15" customHeight="1" x14ac:dyDescent="0.15">
      <c r="L7573" s="244" t="str">
        <f t="shared" si="1062"/>
        <v/>
      </c>
      <c r="M7573" s="245" t="str">
        <f t="shared" si="1063"/>
        <v/>
      </c>
      <c r="N7573" s="244" t="str">
        <f t="shared" si="1064"/>
        <v/>
      </c>
      <c r="O7573" s="244" t="str">
        <f t="shared" si="1065"/>
        <v/>
      </c>
      <c r="P7573">
        <f>IF($I7573&lt;&gt;"",$I7573,IF($E7573="SGD",1,IF($E7573="USD",Settings!$B$22,IF($E7573="HKD",Settings!$B$23,1))))</f>
        <v>1</v>
      </c>
      <c r="Q7573">
        <f t="shared" si="1066"/>
        <v>0</v>
      </c>
      <c r="R7573">
        <f t="shared" si="1067"/>
        <v>0</v>
      </c>
      <c r="S7573" t="str">
        <f t="shared" si="1068"/>
        <v/>
      </c>
      <c r="T7573" t="str">
        <f t="shared" si="1069"/>
        <v/>
      </c>
      <c r="U7573" t="str">
        <f t="shared" si="1070"/>
        <v/>
      </c>
    </row>
    <row r="7574" spans="12:21" ht="15" customHeight="1" x14ac:dyDescent="0.15">
      <c r="L7574" s="244" t="str">
        <f t="shared" si="1062"/>
        <v/>
      </c>
      <c r="M7574" s="245" t="str">
        <f t="shared" si="1063"/>
        <v/>
      </c>
      <c r="N7574" s="244" t="str">
        <f t="shared" si="1064"/>
        <v/>
      </c>
      <c r="O7574" s="244" t="str">
        <f t="shared" si="1065"/>
        <v/>
      </c>
      <c r="P7574">
        <f>IF($I7574&lt;&gt;"",$I7574,IF($E7574="SGD",1,IF($E7574="USD",Settings!$B$22,IF($E7574="HKD",Settings!$B$23,1))))</f>
        <v>1</v>
      </c>
      <c r="Q7574">
        <f t="shared" si="1066"/>
        <v>0</v>
      </c>
      <c r="R7574">
        <f t="shared" si="1067"/>
        <v>0</v>
      </c>
      <c r="S7574" t="str">
        <f t="shared" si="1068"/>
        <v/>
      </c>
      <c r="T7574" t="str">
        <f t="shared" si="1069"/>
        <v/>
      </c>
      <c r="U7574" t="str">
        <f t="shared" si="1070"/>
        <v/>
      </c>
    </row>
    <row r="7575" spans="12:21" ht="15" customHeight="1" x14ac:dyDescent="0.15">
      <c r="L7575" s="244" t="str">
        <f t="shared" si="1062"/>
        <v/>
      </c>
      <c r="M7575" s="245" t="str">
        <f t="shared" si="1063"/>
        <v/>
      </c>
      <c r="N7575" s="244" t="str">
        <f t="shared" si="1064"/>
        <v/>
      </c>
      <c r="O7575" s="244" t="str">
        <f t="shared" si="1065"/>
        <v/>
      </c>
      <c r="P7575">
        <f>IF($I7575&lt;&gt;"",$I7575,IF($E7575="SGD",1,IF($E7575="USD",Settings!$B$22,IF($E7575="HKD",Settings!$B$23,1))))</f>
        <v>1</v>
      </c>
      <c r="Q7575">
        <f t="shared" si="1066"/>
        <v>0</v>
      </c>
      <c r="R7575">
        <f t="shared" si="1067"/>
        <v>0</v>
      </c>
      <c r="S7575" t="str">
        <f t="shared" si="1068"/>
        <v/>
      </c>
      <c r="T7575" t="str">
        <f t="shared" si="1069"/>
        <v/>
      </c>
      <c r="U7575" t="str">
        <f t="shared" si="1070"/>
        <v/>
      </c>
    </row>
    <row r="7576" spans="12:21" ht="15" customHeight="1" x14ac:dyDescent="0.15">
      <c r="L7576" s="244" t="str">
        <f t="shared" si="1062"/>
        <v/>
      </c>
      <c r="M7576" s="245" t="str">
        <f t="shared" si="1063"/>
        <v/>
      </c>
      <c r="N7576" s="244" t="str">
        <f t="shared" si="1064"/>
        <v/>
      </c>
      <c r="O7576" s="244" t="str">
        <f t="shared" si="1065"/>
        <v/>
      </c>
      <c r="P7576">
        <f>IF($I7576&lt;&gt;"",$I7576,IF($E7576="SGD",1,IF($E7576="USD",Settings!$B$22,IF($E7576="HKD",Settings!$B$23,1))))</f>
        <v>1</v>
      </c>
      <c r="Q7576">
        <f t="shared" si="1066"/>
        <v>0</v>
      </c>
      <c r="R7576">
        <f t="shared" si="1067"/>
        <v>0</v>
      </c>
      <c r="S7576" t="str">
        <f t="shared" si="1068"/>
        <v/>
      </c>
      <c r="T7576" t="str">
        <f t="shared" si="1069"/>
        <v/>
      </c>
      <c r="U7576" t="str">
        <f t="shared" si="1070"/>
        <v/>
      </c>
    </row>
    <row r="7577" spans="12:21" ht="15" customHeight="1" x14ac:dyDescent="0.15">
      <c r="L7577" s="244" t="str">
        <f t="shared" si="1062"/>
        <v/>
      </c>
      <c r="M7577" s="245" t="str">
        <f t="shared" si="1063"/>
        <v/>
      </c>
      <c r="N7577" s="244" t="str">
        <f t="shared" si="1064"/>
        <v/>
      </c>
      <c r="O7577" s="244" t="str">
        <f t="shared" si="1065"/>
        <v/>
      </c>
      <c r="P7577">
        <f>IF($I7577&lt;&gt;"",$I7577,IF($E7577="SGD",1,IF($E7577="USD",Settings!$B$22,IF($E7577="HKD",Settings!$B$23,1))))</f>
        <v>1</v>
      </c>
      <c r="Q7577">
        <f t="shared" si="1066"/>
        <v>0</v>
      </c>
      <c r="R7577">
        <f t="shared" si="1067"/>
        <v>0</v>
      </c>
      <c r="S7577" t="str">
        <f t="shared" si="1068"/>
        <v/>
      </c>
      <c r="T7577" t="str">
        <f t="shared" si="1069"/>
        <v/>
      </c>
      <c r="U7577" t="str">
        <f t="shared" si="1070"/>
        <v/>
      </c>
    </row>
    <row r="7578" spans="12:21" ht="15" customHeight="1" x14ac:dyDescent="0.15">
      <c r="L7578" s="244" t="str">
        <f t="shared" si="1062"/>
        <v/>
      </c>
      <c r="M7578" s="245" t="str">
        <f t="shared" si="1063"/>
        <v/>
      </c>
      <c r="N7578" s="244" t="str">
        <f t="shared" si="1064"/>
        <v/>
      </c>
      <c r="O7578" s="244" t="str">
        <f t="shared" si="1065"/>
        <v/>
      </c>
      <c r="P7578">
        <f>IF($I7578&lt;&gt;"",$I7578,IF($E7578="SGD",1,IF($E7578="USD",Settings!$B$22,IF($E7578="HKD",Settings!$B$23,1))))</f>
        <v>1</v>
      </c>
      <c r="Q7578">
        <f t="shared" si="1066"/>
        <v>0</v>
      </c>
      <c r="R7578">
        <f t="shared" si="1067"/>
        <v>0</v>
      </c>
      <c r="S7578" t="str">
        <f t="shared" si="1068"/>
        <v/>
      </c>
      <c r="T7578" t="str">
        <f t="shared" si="1069"/>
        <v/>
      </c>
      <c r="U7578" t="str">
        <f t="shared" si="1070"/>
        <v/>
      </c>
    </row>
    <row r="7579" spans="12:21" ht="15" customHeight="1" x14ac:dyDescent="0.15">
      <c r="L7579" s="244" t="str">
        <f t="shared" si="1062"/>
        <v/>
      </c>
      <c r="M7579" s="245" t="str">
        <f t="shared" si="1063"/>
        <v/>
      </c>
      <c r="N7579" s="244" t="str">
        <f t="shared" si="1064"/>
        <v/>
      </c>
      <c r="O7579" s="244" t="str">
        <f t="shared" si="1065"/>
        <v/>
      </c>
      <c r="P7579">
        <f>IF($I7579&lt;&gt;"",$I7579,IF($E7579="SGD",1,IF($E7579="USD",Settings!$B$22,IF($E7579="HKD",Settings!$B$23,1))))</f>
        <v>1</v>
      </c>
      <c r="Q7579">
        <f t="shared" si="1066"/>
        <v>0</v>
      </c>
      <c r="R7579">
        <f t="shared" si="1067"/>
        <v>0</v>
      </c>
      <c r="S7579" t="str">
        <f t="shared" si="1068"/>
        <v/>
      </c>
      <c r="T7579" t="str">
        <f t="shared" si="1069"/>
        <v/>
      </c>
      <c r="U7579" t="str">
        <f t="shared" si="1070"/>
        <v/>
      </c>
    </row>
    <row r="7580" spans="12:21" ht="15" customHeight="1" x14ac:dyDescent="0.15">
      <c r="L7580" s="244" t="str">
        <f t="shared" si="1062"/>
        <v/>
      </c>
      <c r="M7580" s="245" t="str">
        <f t="shared" si="1063"/>
        <v/>
      </c>
      <c r="N7580" s="244" t="str">
        <f t="shared" si="1064"/>
        <v/>
      </c>
      <c r="O7580" s="244" t="str">
        <f t="shared" si="1065"/>
        <v/>
      </c>
      <c r="P7580">
        <f>IF($I7580&lt;&gt;"",$I7580,IF($E7580="SGD",1,IF($E7580="USD",Settings!$B$22,IF($E7580="HKD",Settings!$B$23,1))))</f>
        <v>1</v>
      </c>
      <c r="Q7580">
        <f t="shared" si="1066"/>
        <v>0</v>
      </c>
      <c r="R7580">
        <f t="shared" si="1067"/>
        <v>0</v>
      </c>
      <c r="S7580" t="str">
        <f t="shared" si="1068"/>
        <v/>
      </c>
      <c r="T7580" t="str">
        <f t="shared" si="1069"/>
        <v/>
      </c>
      <c r="U7580" t="str">
        <f t="shared" si="1070"/>
        <v/>
      </c>
    </row>
    <row r="7581" spans="12:21" ht="15" customHeight="1" x14ac:dyDescent="0.15">
      <c r="L7581" s="244" t="str">
        <f t="shared" si="1062"/>
        <v/>
      </c>
      <c r="M7581" s="245" t="str">
        <f t="shared" si="1063"/>
        <v/>
      </c>
      <c r="N7581" s="244" t="str">
        <f t="shared" si="1064"/>
        <v/>
      </c>
      <c r="O7581" s="244" t="str">
        <f t="shared" si="1065"/>
        <v/>
      </c>
      <c r="P7581">
        <f>IF($I7581&lt;&gt;"",$I7581,IF($E7581="SGD",1,IF($E7581="USD",Settings!$B$22,IF($E7581="HKD",Settings!$B$23,1))))</f>
        <v>1</v>
      </c>
      <c r="Q7581">
        <f t="shared" si="1066"/>
        <v>0</v>
      </c>
      <c r="R7581">
        <f t="shared" si="1067"/>
        <v>0</v>
      </c>
      <c r="S7581" t="str">
        <f t="shared" si="1068"/>
        <v/>
      </c>
      <c r="T7581" t="str">
        <f t="shared" si="1069"/>
        <v/>
      </c>
      <c r="U7581" t="str">
        <f t="shared" si="1070"/>
        <v/>
      </c>
    </row>
    <row r="7582" spans="12:21" ht="15" customHeight="1" x14ac:dyDescent="0.15">
      <c r="L7582" s="244" t="str">
        <f t="shared" si="1062"/>
        <v/>
      </c>
      <c r="M7582" s="245" t="str">
        <f t="shared" si="1063"/>
        <v/>
      </c>
      <c r="N7582" s="244" t="str">
        <f t="shared" si="1064"/>
        <v/>
      </c>
      <c r="O7582" s="244" t="str">
        <f t="shared" si="1065"/>
        <v/>
      </c>
      <c r="P7582">
        <f>IF($I7582&lt;&gt;"",$I7582,IF($E7582="SGD",1,IF($E7582="USD",Settings!$B$22,IF($E7582="HKD",Settings!$B$23,1))))</f>
        <v>1</v>
      </c>
      <c r="Q7582">
        <f t="shared" si="1066"/>
        <v>0</v>
      </c>
      <c r="R7582">
        <f t="shared" si="1067"/>
        <v>0</v>
      </c>
      <c r="S7582" t="str">
        <f t="shared" si="1068"/>
        <v/>
      </c>
      <c r="T7582" t="str">
        <f t="shared" si="1069"/>
        <v/>
      </c>
      <c r="U7582" t="str">
        <f t="shared" si="1070"/>
        <v/>
      </c>
    </row>
    <row r="7583" spans="12:21" ht="15" customHeight="1" x14ac:dyDescent="0.15">
      <c r="L7583" s="244" t="str">
        <f t="shared" si="1062"/>
        <v/>
      </c>
      <c r="M7583" s="245" t="str">
        <f t="shared" si="1063"/>
        <v/>
      </c>
      <c r="N7583" s="244" t="str">
        <f t="shared" si="1064"/>
        <v/>
      </c>
      <c r="O7583" s="244" t="str">
        <f t="shared" si="1065"/>
        <v/>
      </c>
      <c r="P7583">
        <f>IF($I7583&lt;&gt;"",$I7583,IF($E7583="SGD",1,IF($E7583="USD",Settings!$B$22,IF($E7583="HKD",Settings!$B$23,1))))</f>
        <v>1</v>
      </c>
      <c r="Q7583">
        <f t="shared" si="1066"/>
        <v>0</v>
      </c>
      <c r="R7583">
        <f t="shared" si="1067"/>
        <v>0</v>
      </c>
      <c r="S7583" t="str">
        <f t="shared" si="1068"/>
        <v/>
      </c>
      <c r="T7583" t="str">
        <f t="shared" si="1069"/>
        <v/>
      </c>
      <c r="U7583" t="str">
        <f t="shared" si="1070"/>
        <v/>
      </c>
    </row>
    <row r="7584" spans="12:21" ht="15" customHeight="1" x14ac:dyDescent="0.15">
      <c r="L7584" s="244" t="str">
        <f t="shared" si="1062"/>
        <v/>
      </c>
      <c r="M7584" s="245" t="str">
        <f t="shared" si="1063"/>
        <v/>
      </c>
      <c r="N7584" s="244" t="str">
        <f t="shared" si="1064"/>
        <v/>
      </c>
      <c r="O7584" s="244" t="str">
        <f t="shared" si="1065"/>
        <v/>
      </c>
      <c r="P7584">
        <f>IF($I7584&lt;&gt;"",$I7584,IF($E7584="SGD",1,IF($E7584="USD",Settings!$B$22,IF($E7584="HKD",Settings!$B$23,1))))</f>
        <v>1</v>
      </c>
      <c r="Q7584">
        <f t="shared" si="1066"/>
        <v>0</v>
      </c>
      <c r="R7584">
        <f t="shared" si="1067"/>
        <v>0</v>
      </c>
      <c r="S7584" t="str">
        <f t="shared" si="1068"/>
        <v/>
      </c>
      <c r="T7584" t="str">
        <f t="shared" si="1069"/>
        <v/>
      </c>
      <c r="U7584" t="str">
        <f t="shared" si="1070"/>
        <v/>
      </c>
    </row>
    <row r="7585" spans="12:21" ht="15" customHeight="1" x14ac:dyDescent="0.15">
      <c r="L7585" s="244" t="str">
        <f t="shared" si="1062"/>
        <v/>
      </c>
      <c r="M7585" s="245" t="str">
        <f t="shared" si="1063"/>
        <v/>
      </c>
      <c r="N7585" s="244" t="str">
        <f t="shared" si="1064"/>
        <v/>
      </c>
      <c r="O7585" s="244" t="str">
        <f t="shared" si="1065"/>
        <v/>
      </c>
      <c r="P7585">
        <f>IF($I7585&lt;&gt;"",$I7585,IF($E7585="SGD",1,IF($E7585="USD",Settings!$B$22,IF($E7585="HKD",Settings!$B$23,1))))</f>
        <v>1</v>
      </c>
      <c r="Q7585">
        <f t="shared" si="1066"/>
        <v>0</v>
      </c>
      <c r="R7585">
        <f t="shared" si="1067"/>
        <v>0</v>
      </c>
      <c r="S7585" t="str">
        <f t="shared" si="1068"/>
        <v/>
      </c>
      <c r="T7585" t="str">
        <f t="shared" si="1069"/>
        <v/>
      </c>
      <c r="U7585" t="str">
        <f t="shared" si="1070"/>
        <v/>
      </c>
    </row>
    <row r="7586" spans="12:21" ht="15" customHeight="1" x14ac:dyDescent="0.15">
      <c r="L7586" s="244" t="str">
        <f t="shared" si="1062"/>
        <v/>
      </c>
      <c r="M7586" s="245" t="str">
        <f t="shared" si="1063"/>
        <v/>
      </c>
      <c r="N7586" s="244" t="str">
        <f t="shared" si="1064"/>
        <v/>
      </c>
      <c r="O7586" s="244" t="str">
        <f t="shared" si="1065"/>
        <v/>
      </c>
      <c r="P7586">
        <f>IF($I7586&lt;&gt;"",$I7586,IF($E7586="SGD",1,IF($E7586="USD",Settings!$B$22,IF($E7586="HKD",Settings!$B$23,1))))</f>
        <v>1</v>
      </c>
      <c r="Q7586">
        <f t="shared" si="1066"/>
        <v>0</v>
      </c>
      <c r="R7586">
        <f t="shared" si="1067"/>
        <v>0</v>
      </c>
      <c r="S7586" t="str">
        <f t="shared" si="1068"/>
        <v/>
      </c>
      <c r="T7586" t="str">
        <f t="shared" si="1069"/>
        <v/>
      </c>
      <c r="U7586" t="str">
        <f t="shared" si="1070"/>
        <v/>
      </c>
    </row>
    <row r="7587" spans="12:21" ht="15" customHeight="1" x14ac:dyDescent="0.15">
      <c r="L7587" s="244" t="str">
        <f t="shared" si="1062"/>
        <v/>
      </c>
      <c r="M7587" s="245" t="str">
        <f t="shared" si="1063"/>
        <v/>
      </c>
      <c r="N7587" s="244" t="str">
        <f t="shared" si="1064"/>
        <v/>
      </c>
      <c r="O7587" s="244" t="str">
        <f t="shared" si="1065"/>
        <v/>
      </c>
      <c r="P7587">
        <f>IF($I7587&lt;&gt;"",$I7587,IF($E7587="SGD",1,IF($E7587="USD",Settings!$B$22,IF($E7587="HKD",Settings!$B$23,1))))</f>
        <v>1</v>
      </c>
      <c r="Q7587">
        <f t="shared" si="1066"/>
        <v>0</v>
      </c>
      <c r="R7587">
        <f t="shared" si="1067"/>
        <v>0</v>
      </c>
      <c r="S7587" t="str">
        <f t="shared" si="1068"/>
        <v/>
      </c>
      <c r="T7587" t="str">
        <f t="shared" si="1069"/>
        <v/>
      </c>
      <c r="U7587" t="str">
        <f t="shared" si="1070"/>
        <v/>
      </c>
    </row>
    <row r="7588" spans="12:21" ht="15" customHeight="1" x14ac:dyDescent="0.15">
      <c r="L7588" s="244" t="str">
        <f t="shared" si="1062"/>
        <v/>
      </c>
      <c r="M7588" s="245" t="str">
        <f t="shared" si="1063"/>
        <v/>
      </c>
      <c r="N7588" s="244" t="str">
        <f t="shared" si="1064"/>
        <v/>
      </c>
      <c r="O7588" s="244" t="str">
        <f t="shared" si="1065"/>
        <v/>
      </c>
      <c r="P7588">
        <f>IF($I7588&lt;&gt;"",$I7588,IF($E7588="SGD",1,IF($E7588="USD",Settings!$B$22,IF($E7588="HKD",Settings!$B$23,1))))</f>
        <v>1</v>
      </c>
      <c r="Q7588">
        <f t="shared" si="1066"/>
        <v>0</v>
      </c>
      <c r="R7588">
        <f t="shared" si="1067"/>
        <v>0</v>
      </c>
      <c r="S7588" t="str">
        <f t="shared" si="1068"/>
        <v/>
      </c>
      <c r="T7588" t="str">
        <f t="shared" si="1069"/>
        <v/>
      </c>
      <c r="U7588" t="str">
        <f t="shared" si="1070"/>
        <v/>
      </c>
    </row>
    <row r="7589" spans="12:21" ht="15" customHeight="1" x14ac:dyDescent="0.15">
      <c r="L7589" s="244" t="str">
        <f t="shared" si="1062"/>
        <v/>
      </c>
      <c r="M7589" s="245" t="str">
        <f t="shared" si="1063"/>
        <v/>
      </c>
      <c r="N7589" s="244" t="str">
        <f t="shared" si="1064"/>
        <v/>
      </c>
      <c r="O7589" s="244" t="str">
        <f t="shared" si="1065"/>
        <v/>
      </c>
      <c r="P7589">
        <f>IF($I7589&lt;&gt;"",$I7589,IF($E7589="SGD",1,IF($E7589="USD",Settings!$B$22,IF($E7589="HKD",Settings!$B$23,1))))</f>
        <v>1</v>
      </c>
      <c r="Q7589">
        <f t="shared" si="1066"/>
        <v>0</v>
      </c>
      <c r="R7589">
        <f t="shared" si="1067"/>
        <v>0</v>
      </c>
      <c r="S7589" t="str">
        <f t="shared" si="1068"/>
        <v/>
      </c>
      <c r="T7589" t="str">
        <f t="shared" si="1069"/>
        <v/>
      </c>
      <c r="U7589" t="str">
        <f t="shared" si="1070"/>
        <v/>
      </c>
    </row>
    <row r="7590" spans="12:21" ht="15" customHeight="1" x14ac:dyDescent="0.15">
      <c r="L7590" s="244" t="str">
        <f t="shared" si="1062"/>
        <v/>
      </c>
      <c r="M7590" s="245" t="str">
        <f t="shared" si="1063"/>
        <v/>
      </c>
      <c r="N7590" s="244" t="str">
        <f t="shared" si="1064"/>
        <v/>
      </c>
      <c r="O7590" s="244" t="str">
        <f t="shared" si="1065"/>
        <v/>
      </c>
      <c r="P7590">
        <f>IF($I7590&lt;&gt;"",$I7590,IF($E7590="SGD",1,IF($E7590="USD",Settings!$B$22,IF($E7590="HKD",Settings!$B$23,1))))</f>
        <v>1</v>
      </c>
      <c r="Q7590">
        <f t="shared" si="1066"/>
        <v>0</v>
      </c>
      <c r="R7590">
        <f t="shared" si="1067"/>
        <v>0</v>
      </c>
      <c r="S7590" t="str">
        <f t="shared" si="1068"/>
        <v/>
      </c>
      <c r="T7590" t="str">
        <f t="shared" si="1069"/>
        <v/>
      </c>
      <c r="U7590" t="str">
        <f t="shared" si="1070"/>
        <v/>
      </c>
    </row>
    <row r="7591" spans="12:21" ht="15" customHeight="1" x14ac:dyDescent="0.15">
      <c r="L7591" s="244" t="str">
        <f t="shared" si="1062"/>
        <v/>
      </c>
      <c r="M7591" s="245" t="str">
        <f t="shared" si="1063"/>
        <v/>
      </c>
      <c r="N7591" s="244" t="str">
        <f t="shared" si="1064"/>
        <v/>
      </c>
      <c r="O7591" s="244" t="str">
        <f t="shared" si="1065"/>
        <v/>
      </c>
      <c r="P7591">
        <f>IF($I7591&lt;&gt;"",$I7591,IF($E7591="SGD",1,IF($E7591="USD",Settings!$B$22,IF($E7591="HKD",Settings!$B$23,1))))</f>
        <v>1</v>
      </c>
      <c r="Q7591">
        <f t="shared" si="1066"/>
        <v>0</v>
      </c>
      <c r="R7591">
        <f t="shared" si="1067"/>
        <v>0</v>
      </c>
      <c r="S7591" t="str">
        <f t="shared" si="1068"/>
        <v/>
      </c>
      <c r="T7591" t="str">
        <f t="shared" si="1069"/>
        <v/>
      </c>
      <c r="U7591" t="str">
        <f t="shared" si="1070"/>
        <v/>
      </c>
    </row>
    <row r="7592" spans="12:21" ht="15" customHeight="1" x14ac:dyDescent="0.15">
      <c r="L7592" s="244" t="str">
        <f t="shared" si="1062"/>
        <v/>
      </c>
      <c r="M7592" s="245" t="str">
        <f t="shared" si="1063"/>
        <v/>
      </c>
      <c r="N7592" s="244" t="str">
        <f t="shared" si="1064"/>
        <v/>
      </c>
      <c r="O7592" s="244" t="str">
        <f t="shared" si="1065"/>
        <v/>
      </c>
      <c r="P7592">
        <f>IF($I7592&lt;&gt;"",$I7592,IF($E7592="SGD",1,IF($E7592="USD",Settings!$B$22,IF($E7592="HKD",Settings!$B$23,1))))</f>
        <v>1</v>
      </c>
      <c r="Q7592">
        <f t="shared" si="1066"/>
        <v>0</v>
      </c>
      <c r="R7592">
        <f t="shared" si="1067"/>
        <v>0</v>
      </c>
      <c r="S7592" t="str">
        <f t="shared" si="1068"/>
        <v/>
      </c>
      <c r="T7592" t="str">
        <f t="shared" si="1069"/>
        <v/>
      </c>
      <c r="U7592" t="str">
        <f t="shared" si="1070"/>
        <v/>
      </c>
    </row>
    <row r="7593" spans="12:21" ht="15" customHeight="1" x14ac:dyDescent="0.15">
      <c r="L7593" s="244" t="str">
        <f t="shared" ref="L7593:L7656" si="1071">IF(OR(B7593="",C7593="",E7593=""),"",B7593&amp;":"&amp;C7593&amp;":"&amp;E7593)</f>
        <v/>
      </c>
      <c r="M7593" s="245" t="str">
        <f t="shared" ref="M7593:M7656" si="1072">IF(A7593="","",A7593*D7593)</f>
        <v/>
      </c>
      <c r="N7593" s="244" t="str">
        <f t="shared" ref="N7593:N7656" si="1073">IF(A7593="","",IF(OR(A7593=1,A7593=0),J7593,0))</f>
        <v/>
      </c>
      <c r="O7593" s="244" t="str">
        <f t="shared" ref="O7593:O7656" si="1074">IF(A7593="","",IF(A7593=-1,J7593,0))</f>
        <v/>
      </c>
      <c r="P7593">
        <f>IF($I7593&lt;&gt;"",$I7593,IF($E7593="SGD",1,IF($E7593="USD",Settings!$B$22,IF($E7593="HKD",Settings!$B$23,1))))</f>
        <v>1</v>
      </c>
      <c r="Q7593">
        <f t="shared" ref="Q7593:Q7656" si="1075">IF($L7593="",0,($O7593-$N7593+IF($A7593=2,$J7593,0))*$P7593)</f>
        <v>0</v>
      </c>
      <c r="R7593">
        <f t="shared" ref="R7593:R7656" si="1076">IF($L7593="",0,IF($A7593=2,$J7593*$P7593,0))</f>
        <v>0</v>
      </c>
      <c r="S7593" t="str">
        <f t="shared" si="1068"/>
        <v/>
      </c>
      <c r="T7593" t="str">
        <f t="shared" si="1069"/>
        <v/>
      </c>
      <c r="U7593" t="str">
        <f t="shared" si="1070"/>
        <v/>
      </c>
    </row>
    <row r="7594" spans="12:21" ht="15" customHeight="1" x14ac:dyDescent="0.15">
      <c r="L7594" s="244" t="str">
        <f t="shared" si="1071"/>
        <v/>
      </c>
      <c r="M7594" s="245" t="str">
        <f t="shared" si="1072"/>
        <v/>
      </c>
      <c r="N7594" s="244" t="str">
        <f t="shared" si="1073"/>
        <v/>
      </c>
      <c r="O7594" s="244" t="str">
        <f t="shared" si="1074"/>
        <v/>
      </c>
      <c r="P7594">
        <f>IF($I7594&lt;&gt;"",$I7594,IF($E7594="SGD",1,IF($E7594="USD",Settings!$B$22,IF($E7594="HKD",Settings!$B$23,1))))</f>
        <v>1</v>
      </c>
      <c r="Q7594">
        <f t="shared" si="1075"/>
        <v>0</v>
      </c>
      <c r="R7594">
        <f t="shared" si="1076"/>
        <v>0</v>
      </c>
      <c r="S7594" t="str">
        <f t="shared" si="1068"/>
        <v/>
      </c>
      <c r="T7594" t="str">
        <f t="shared" si="1069"/>
        <v/>
      </c>
      <c r="U7594" t="str">
        <f t="shared" si="1070"/>
        <v/>
      </c>
    </row>
    <row r="7595" spans="12:21" ht="15" customHeight="1" x14ac:dyDescent="0.15">
      <c r="L7595" s="244" t="str">
        <f t="shared" si="1071"/>
        <v/>
      </c>
      <c r="M7595" s="245" t="str">
        <f t="shared" si="1072"/>
        <v/>
      </c>
      <c r="N7595" s="244" t="str">
        <f t="shared" si="1073"/>
        <v/>
      </c>
      <c r="O7595" s="244" t="str">
        <f t="shared" si="1074"/>
        <v/>
      </c>
      <c r="P7595">
        <f>IF($I7595&lt;&gt;"",$I7595,IF($E7595="SGD",1,IF($E7595="USD",Settings!$B$22,IF($E7595="HKD",Settings!$B$23,1))))</f>
        <v>1</v>
      </c>
      <c r="Q7595">
        <f t="shared" si="1075"/>
        <v>0</v>
      </c>
      <c r="R7595">
        <f t="shared" si="1076"/>
        <v>0</v>
      </c>
      <c r="S7595" t="str">
        <f t="shared" si="1068"/>
        <v/>
      </c>
      <c r="T7595" t="str">
        <f t="shared" si="1069"/>
        <v/>
      </c>
      <c r="U7595" t="str">
        <f t="shared" si="1070"/>
        <v/>
      </c>
    </row>
    <row r="7596" spans="12:21" ht="15" customHeight="1" x14ac:dyDescent="0.15">
      <c r="L7596" s="244" t="str">
        <f t="shared" si="1071"/>
        <v/>
      </c>
      <c r="M7596" s="245" t="str">
        <f t="shared" si="1072"/>
        <v/>
      </c>
      <c r="N7596" s="244" t="str">
        <f t="shared" si="1073"/>
        <v/>
      </c>
      <c r="O7596" s="244" t="str">
        <f t="shared" si="1074"/>
        <v/>
      </c>
      <c r="P7596">
        <f>IF($I7596&lt;&gt;"",$I7596,IF($E7596="SGD",1,IF($E7596="USD",Settings!$B$22,IF($E7596="HKD",Settings!$B$23,1))))</f>
        <v>1</v>
      </c>
      <c r="Q7596">
        <f t="shared" si="1075"/>
        <v>0</v>
      </c>
      <c r="R7596">
        <f t="shared" si="1076"/>
        <v>0</v>
      </c>
      <c r="S7596" t="str">
        <f t="shared" si="1068"/>
        <v/>
      </c>
      <c r="T7596" t="str">
        <f t="shared" si="1069"/>
        <v/>
      </c>
      <c r="U7596" t="str">
        <f t="shared" si="1070"/>
        <v/>
      </c>
    </row>
    <row r="7597" spans="12:21" ht="15" customHeight="1" x14ac:dyDescent="0.15">
      <c r="L7597" s="244" t="str">
        <f t="shared" si="1071"/>
        <v/>
      </c>
      <c r="M7597" s="245" t="str">
        <f t="shared" si="1072"/>
        <v/>
      </c>
      <c r="N7597" s="244" t="str">
        <f t="shared" si="1073"/>
        <v/>
      </c>
      <c r="O7597" s="244" t="str">
        <f t="shared" si="1074"/>
        <v/>
      </c>
      <c r="P7597">
        <f>IF($I7597&lt;&gt;"",$I7597,IF($E7597="SGD",1,IF($E7597="USD",Settings!$B$22,IF($E7597="HKD",Settings!$B$23,1))))</f>
        <v>1</v>
      </c>
      <c r="Q7597">
        <f t="shared" si="1075"/>
        <v>0</v>
      </c>
      <c r="R7597">
        <f t="shared" si="1076"/>
        <v>0</v>
      </c>
      <c r="S7597" t="str">
        <f t="shared" si="1068"/>
        <v/>
      </c>
      <c r="T7597" t="str">
        <f t="shared" si="1069"/>
        <v/>
      </c>
      <c r="U7597" t="str">
        <f t="shared" si="1070"/>
        <v/>
      </c>
    </row>
    <row r="7598" spans="12:21" ht="15" customHeight="1" x14ac:dyDescent="0.15">
      <c r="L7598" s="244" t="str">
        <f t="shared" si="1071"/>
        <v/>
      </c>
      <c r="M7598" s="245" t="str">
        <f t="shared" si="1072"/>
        <v/>
      </c>
      <c r="N7598" s="244" t="str">
        <f t="shared" si="1073"/>
        <v/>
      </c>
      <c r="O7598" s="244" t="str">
        <f t="shared" si="1074"/>
        <v/>
      </c>
      <c r="P7598">
        <f>IF($I7598&lt;&gt;"",$I7598,IF($E7598="SGD",1,IF($E7598="USD",Settings!$B$22,IF($E7598="HKD",Settings!$B$23,1))))</f>
        <v>1</v>
      </c>
      <c r="Q7598">
        <f t="shared" si="1075"/>
        <v>0</v>
      </c>
      <c r="R7598">
        <f t="shared" si="1076"/>
        <v>0</v>
      </c>
      <c r="S7598" t="str">
        <f t="shared" si="1068"/>
        <v/>
      </c>
      <c r="T7598" t="str">
        <f t="shared" si="1069"/>
        <v/>
      </c>
      <c r="U7598" t="str">
        <f t="shared" si="1070"/>
        <v/>
      </c>
    </row>
    <row r="7599" spans="12:21" ht="15" customHeight="1" x14ac:dyDescent="0.15">
      <c r="L7599" s="244" t="str">
        <f t="shared" si="1071"/>
        <v/>
      </c>
      <c r="M7599" s="245" t="str">
        <f t="shared" si="1072"/>
        <v/>
      </c>
      <c r="N7599" s="244" t="str">
        <f t="shared" si="1073"/>
        <v/>
      </c>
      <c r="O7599" s="244" t="str">
        <f t="shared" si="1074"/>
        <v/>
      </c>
      <c r="P7599">
        <f>IF($I7599&lt;&gt;"",$I7599,IF($E7599="SGD",1,IF($E7599="USD",Settings!$B$22,IF($E7599="HKD",Settings!$B$23,1))))</f>
        <v>1</v>
      </c>
      <c r="Q7599">
        <f t="shared" si="1075"/>
        <v>0</v>
      </c>
      <c r="R7599">
        <f t="shared" si="1076"/>
        <v>0</v>
      </c>
      <c r="S7599" t="str">
        <f t="shared" si="1068"/>
        <v/>
      </c>
      <c r="T7599" t="str">
        <f t="shared" si="1069"/>
        <v/>
      </c>
      <c r="U7599" t="str">
        <f t="shared" si="1070"/>
        <v/>
      </c>
    </row>
    <row r="7600" spans="12:21" ht="15" customHeight="1" x14ac:dyDescent="0.15">
      <c r="L7600" s="244" t="str">
        <f t="shared" si="1071"/>
        <v/>
      </c>
      <c r="M7600" s="245" t="str">
        <f t="shared" si="1072"/>
        <v/>
      </c>
      <c r="N7600" s="244" t="str">
        <f t="shared" si="1073"/>
        <v/>
      </c>
      <c r="O7600" s="244" t="str">
        <f t="shared" si="1074"/>
        <v/>
      </c>
      <c r="P7600">
        <f>IF($I7600&lt;&gt;"",$I7600,IF($E7600="SGD",1,IF($E7600="USD",Settings!$B$22,IF($E7600="HKD",Settings!$B$23,1))))</f>
        <v>1</v>
      </c>
      <c r="Q7600">
        <f t="shared" si="1075"/>
        <v>0</v>
      </c>
      <c r="R7600">
        <f t="shared" si="1076"/>
        <v>0</v>
      </c>
      <c r="S7600" t="str">
        <f t="shared" si="1068"/>
        <v/>
      </c>
      <c r="T7600" t="str">
        <f t="shared" si="1069"/>
        <v/>
      </c>
      <c r="U7600" t="str">
        <f t="shared" si="1070"/>
        <v/>
      </c>
    </row>
    <row r="7601" spans="12:21" ht="15" customHeight="1" x14ac:dyDescent="0.15">
      <c r="L7601" s="244" t="str">
        <f t="shared" si="1071"/>
        <v/>
      </c>
      <c r="M7601" s="245" t="str">
        <f t="shared" si="1072"/>
        <v/>
      </c>
      <c r="N7601" s="244" t="str">
        <f t="shared" si="1073"/>
        <v/>
      </c>
      <c r="O7601" s="244" t="str">
        <f t="shared" si="1074"/>
        <v/>
      </c>
      <c r="P7601">
        <f>IF($I7601&lt;&gt;"",$I7601,IF($E7601="SGD",1,IF($E7601="USD",Settings!$B$22,IF($E7601="HKD",Settings!$B$23,1))))</f>
        <v>1</v>
      </c>
      <c r="Q7601">
        <f t="shared" si="1075"/>
        <v>0</v>
      </c>
      <c r="R7601">
        <f t="shared" si="1076"/>
        <v>0</v>
      </c>
      <c r="S7601" t="str">
        <f t="shared" si="1068"/>
        <v/>
      </c>
      <c r="T7601" t="str">
        <f t="shared" si="1069"/>
        <v/>
      </c>
      <c r="U7601" t="str">
        <f t="shared" si="1070"/>
        <v/>
      </c>
    </row>
    <row r="7602" spans="12:21" ht="15" customHeight="1" x14ac:dyDescent="0.15">
      <c r="L7602" s="244" t="str">
        <f t="shared" si="1071"/>
        <v/>
      </c>
      <c r="M7602" s="245" t="str">
        <f t="shared" si="1072"/>
        <v/>
      </c>
      <c r="N7602" s="244" t="str">
        <f t="shared" si="1073"/>
        <v/>
      </c>
      <c r="O7602" s="244" t="str">
        <f t="shared" si="1074"/>
        <v/>
      </c>
      <c r="P7602">
        <f>IF($I7602&lt;&gt;"",$I7602,IF($E7602="SGD",1,IF($E7602="USD",Settings!$B$22,IF($E7602="HKD",Settings!$B$23,1))))</f>
        <v>1</v>
      </c>
      <c r="Q7602">
        <f t="shared" si="1075"/>
        <v>0</v>
      </c>
      <c r="R7602">
        <f t="shared" si="1076"/>
        <v>0</v>
      </c>
      <c r="S7602" t="str">
        <f t="shared" si="1068"/>
        <v/>
      </c>
      <c r="T7602" t="str">
        <f t="shared" si="1069"/>
        <v/>
      </c>
      <c r="U7602" t="str">
        <f t="shared" si="1070"/>
        <v/>
      </c>
    </row>
    <row r="7603" spans="12:21" ht="15" customHeight="1" x14ac:dyDescent="0.15">
      <c r="L7603" s="244" t="str">
        <f t="shared" si="1071"/>
        <v/>
      </c>
      <c r="M7603" s="245" t="str">
        <f t="shared" si="1072"/>
        <v/>
      </c>
      <c r="N7603" s="244" t="str">
        <f t="shared" si="1073"/>
        <v/>
      </c>
      <c r="O7603" s="244" t="str">
        <f t="shared" si="1074"/>
        <v/>
      </c>
      <c r="P7603">
        <f>IF($I7603&lt;&gt;"",$I7603,IF($E7603="SGD",1,IF($E7603="USD",Settings!$B$22,IF($E7603="HKD",Settings!$B$23,1))))</f>
        <v>1</v>
      </c>
      <c r="Q7603">
        <f t="shared" si="1075"/>
        <v>0</v>
      </c>
      <c r="R7603">
        <f t="shared" si="1076"/>
        <v>0</v>
      </c>
      <c r="S7603" t="str">
        <f t="shared" si="1068"/>
        <v/>
      </c>
      <c r="T7603" t="str">
        <f t="shared" si="1069"/>
        <v/>
      </c>
      <c r="U7603" t="str">
        <f t="shared" si="1070"/>
        <v/>
      </c>
    </row>
    <row r="7604" spans="12:21" ht="15" customHeight="1" x14ac:dyDescent="0.15">
      <c r="L7604" s="244" t="str">
        <f t="shared" si="1071"/>
        <v/>
      </c>
      <c r="M7604" s="245" t="str">
        <f t="shared" si="1072"/>
        <v/>
      </c>
      <c r="N7604" s="244" t="str">
        <f t="shared" si="1073"/>
        <v/>
      </c>
      <c r="O7604" s="244" t="str">
        <f t="shared" si="1074"/>
        <v/>
      </c>
      <c r="P7604">
        <f>IF($I7604&lt;&gt;"",$I7604,IF($E7604="SGD",1,IF($E7604="USD",Settings!$B$22,IF($E7604="HKD",Settings!$B$23,1))))</f>
        <v>1</v>
      </c>
      <c r="Q7604">
        <f t="shared" si="1075"/>
        <v>0</v>
      </c>
      <c r="R7604">
        <f t="shared" si="1076"/>
        <v>0</v>
      </c>
      <c r="S7604" t="str">
        <f t="shared" si="1068"/>
        <v/>
      </c>
      <c r="T7604" t="str">
        <f t="shared" si="1069"/>
        <v/>
      </c>
      <c r="U7604" t="str">
        <f t="shared" si="1070"/>
        <v/>
      </c>
    </row>
    <row r="7605" spans="12:21" ht="15" customHeight="1" x14ac:dyDescent="0.15">
      <c r="L7605" s="244" t="str">
        <f t="shared" si="1071"/>
        <v/>
      </c>
      <c r="M7605" s="245" t="str">
        <f t="shared" si="1072"/>
        <v/>
      </c>
      <c r="N7605" s="244" t="str">
        <f t="shared" si="1073"/>
        <v/>
      </c>
      <c r="O7605" s="244" t="str">
        <f t="shared" si="1074"/>
        <v/>
      </c>
      <c r="P7605">
        <f>IF($I7605&lt;&gt;"",$I7605,IF($E7605="SGD",1,IF($E7605="USD",Settings!$B$22,IF($E7605="HKD",Settings!$B$23,1))))</f>
        <v>1</v>
      </c>
      <c r="Q7605">
        <f t="shared" si="1075"/>
        <v>0</v>
      </c>
      <c r="R7605">
        <f t="shared" si="1076"/>
        <v>0</v>
      </c>
      <c r="S7605" t="str">
        <f t="shared" si="1068"/>
        <v/>
      </c>
      <c r="T7605" t="str">
        <f t="shared" si="1069"/>
        <v/>
      </c>
      <c r="U7605" t="str">
        <f t="shared" si="1070"/>
        <v/>
      </c>
    </row>
    <row r="7606" spans="12:21" ht="15" customHeight="1" x14ac:dyDescent="0.15">
      <c r="L7606" s="244" t="str">
        <f t="shared" si="1071"/>
        <v/>
      </c>
      <c r="M7606" s="245" t="str">
        <f t="shared" si="1072"/>
        <v/>
      </c>
      <c r="N7606" s="244" t="str">
        <f t="shared" si="1073"/>
        <v/>
      </c>
      <c r="O7606" s="244" t="str">
        <f t="shared" si="1074"/>
        <v/>
      </c>
      <c r="P7606">
        <f>IF($I7606&lt;&gt;"",$I7606,IF($E7606="SGD",1,IF($E7606="USD",Settings!$B$22,IF($E7606="HKD",Settings!$B$23,1))))</f>
        <v>1</v>
      </c>
      <c r="Q7606">
        <f t="shared" si="1075"/>
        <v>0</v>
      </c>
      <c r="R7606">
        <f t="shared" si="1076"/>
        <v>0</v>
      </c>
      <c r="S7606" t="str">
        <f t="shared" si="1068"/>
        <v/>
      </c>
      <c r="T7606" t="str">
        <f t="shared" si="1069"/>
        <v/>
      </c>
      <c r="U7606" t="str">
        <f t="shared" si="1070"/>
        <v/>
      </c>
    </row>
    <row r="7607" spans="12:21" ht="15" customHeight="1" x14ac:dyDescent="0.15">
      <c r="L7607" s="244" t="str">
        <f t="shared" si="1071"/>
        <v/>
      </c>
      <c r="M7607" s="245" t="str">
        <f t="shared" si="1072"/>
        <v/>
      </c>
      <c r="N7607" s="244" t="str">
        <f t="shared" si="1073"/>
        <v/>
      </c>
      <c r="O7607" s="244" t="str">
        <f t="shared" si="1074"/>
        <v/>
      </c>
      <c r="P7607">
        <f>IF($I7607&lt;&gt;"",$I7607,IF($E7607="SGD",1,IF($E7607="USD",Settings!$B$22,IF($E7607="HKD",Settings!$B$23,1))))</f>
        <v>1</v>
      </c>
      <c r="Q7607">
        <f t="shared" si="1075"/>
        <v>0</v>
      </c>
      <c r="R7607">
        <f t="shared" si="1076"/>
        <v>0</v>
      </c>
      <c r="S7607" t="str">
        <f t="shared" si="1068"/>
        <v/>
      </c>
      <c r="T7607" t="str">
        <f t="shared" si="1069"/>
        <v/>
      </c>
      <c r="U7607" t="str">
        <f t="shared" si="1070"/>
        <v/>
      </c>
    </row>
    <row r="7608" spans="12:21" ht="15" customHeight="1" x14ac:dyDescent="0.15">
      <c r="L7608" s="244" t="str">
        <f t="shared" si="1071"/>
        <v/>
      </c>
      <c r="M7608" s="245" t="str">
        <f t="shared" si="1072"/>
        <v/>
      </c>
      <c r="N7608" s="244" t="str">
        <f t="shared" si="1073"/>
        <v/>
      </c>
      <c r="O7608" s="244" t="str">
        <f t="shared" si="1074"/>
        <v/>
      </c>
      <c r="P7608">
        <f>IF($I7608&lt;&gt;"",$I7608,IF($E7608="SGD",1,IF($E7608="USD",Settings!$B$22,IF($E7608="HKD",Settings!$B$23,1))))</f>
        <v>1</v>
      </c>
      <c r="Q7608">
        <f t="shared" si="1075"/>
        <v>0</v>
      </c>
      <c r="R7608">
        <f t="shared" si="1076"/>
        <v>0</v>
      </c>
      <c r="S7608" t="str">
        <f t="shared" si="1068"/>
        <v/>
      </c>
      <c r="T7608" t="str">
        <f t="shared" si="1069"/>
        <v/>
      </c>
      <c r="U7608" t="str">
        <f t="shared" si="1070"/>
        <v/>
      </c>
    </row>
    <row r="7609" spans="12:21" ht="15" customHeight="1" x14ac:dyDescent="0.15">
      <c r="L7609" s="244" t="str">
        <f t="shared" si="1071"/>
        <v/>
      </c>
      <c r="M7609" s="245" t="str">
        <f t="shared" si="1072"/>
        <v/>
      </c>
      <c r="N7609" s="244" t="str">
        <f t="shared" si="1073"/>
        <v/>
      </c>
      <c r="O7609" s="244" t="str">
        <f t="shared" si="1074"/>
        <v/>
      </c>
      <c r="P7609">
        <f>IF($I7609&lt;&gt;"",$I7609,IF($E7609="SGD",1,IF($E7609="USD",Settings!$B$22,IF($E7609="HKD",Settings!$B$23,1))))</f>
        <v>1</v>
      </c>
      <c r="Q7609">
        <f t="shared" si="1075"/>
        <v>0</v>
      </c>
      <c r="R7609">
        <f t="shared" si="1076"/>
        <v>0</v>
      </c>
      <c r="S7609" t="str">
        <f t="shared" si="1068"/>
        <v/>
      </c>
      <c r="T7609" t="str">
        <f t="shared" si="1069"/>
        <v/>
      </c>
      <c r="U7609" t="str">
        <f t="shared" si="1070"/>
        <v/>
      </c>
    </row>
    <row r="7610" spans="12:21" ht="15" customHeight="1" x14ac:dyDescent="0.15">
      <c r="L7610" s="244" t="str">
        <f t="shared" si="1071"/>
        <v/>
      </c>
      <c r="M7610" s="245" t="str">
        <f t="shared" si="1072"/>
        <v/>
      </c>
      <c r="N7610" s="244" t="str">
        <f t="shared" si="1073"/>
        <v/>
      </c>
      <c r="O7610" s="244" t="str">
        <f t="shared" si="1074"/>
        <v/>
      </c>
      <c r="P7610">
        <f>IF($I7610&lt;&gt;"",$I7610,IF($E7610="SGD",1,IF($E7610="USD",Settings!$B$22,IF($E7610="HKD",Settings!$B$23,1))))</f>
        <v>1</v>
      </c>
      <c r="Q7610">
        <f t="shared" si="1075"/>
        <v>0</v>
      </c>
      <c r="R7610">
        <f t="shared" si="1076"/>
        <v>0</v>
      </c>
      <c r="S7610" t="str">
        <f t="shared" si="1068"/>
        <v/>
      </c>
      <c r="T7610" t="str">
        <f t="shared" si="1069"/>
        <v/>
      </c>
      <c r="U7610" t="str">
        <f t="shared" si="1070"/>
        <v/>
      </c>
    </row>
    <row r="7611" spans="12:21" ht="15" customHeight="1" x14ac:dyDescent="0.15">
      <c r="L7611" s="244" t="str">
        <f t="shared" si="1071"/>
        <v/>
      </c>
      <c r="M7611" s="245" t="str">
        <f t="shared" si="1072"/>
        <v/>
      </c>
      <c r="N7611" s="244" t="str">
        <f t="shared" si="1073"/>
        <v/>
      </c>
      <c r="O7611" s="244" t="str">
        <f t="shared" si="1074"/>
        <v/>
      </c>
      <c r="P7611">
        <f>IF($I7611&lt;&gt;"",$I7611,IF($E7611="SGD",1,IF($E7611="USD",Settings!$B$22,IF($E7611="HKD",Settings!$B$23,1))))</f>
        <v>1</v>
      </c>
      <c r="Q7611">
        <f t="shared" si="1075"/>
        <v>0</v>
      </c>
      <c r="R7611">
        <f t="shared" si="1076"/>
        <v>0</v>
      </c>
      <c r="S7611" t="str">
        <f t="shared" si="1068"/>
        <v/>
      </c>
      <c r="T7611" t="str">
        <f t="shared" si="1069"/>
        <v/>
      </c>
      <c r="U7611" t="str">
        <f t="shared" si="1070"/>
        <v/>
      </c>
    </row>
    <row r="7612" spans="12:21" ht="15" customHeight="1" x14ac:dyDescent="0.15">
      <c r="L7612" s="244" t="str">
        <f t="shared" si="1071"/>
        <v/>
      </c>
      <c r="M7612" s="245" t="str">
        <f t="shared" si="1072"/>
        <v/>
      </c>
      <c r="N7612" s="244" t="str">
        <f t="shared" si="1073"/>
        <v/>
      </c>
      <c r="O7612" s="244" t="str">
        <f t="shared" si="1074"/>
        <v/>
      </c>
      <c r="P7612">
        <f>IF($I7612&lt;&gt;"",$I7612,IF($E7612="SGD",1,IF($E7612="USD",Settings!$B$22,IF($E7612="HKD",Settings!$B$23,1))))</f>
        <v>1</v>
      </c>
      <c r="Q7612">
        <f t="shared" si="1075"/>
        <v>0</v>
      </c>
      <c r="R7612">
        <f t="shared" si="1076"/>
        <v>0</v>
      </c>
      <c r="S7612" t="str">
        <f t="shared" si="1068"/>
        <v/>
      </c>
      <c r="T7612" t="str">
        <f t="shared" si="1069"/>
        <v/>
      </c>
      <c r="U7612" t="str">
        <f t="shared" si="1070"/>
        <v/>
      </c>
    </row>
    <row r="7613" spans="12:21" ht="15" customHeight="1" x14ac:dyDescent="0.15">
      <c r="L7613" s="244" t="str">
        <f t="shared" si="1071"/>
        <v/>
      </c>
      <c r="M7613" s="245" t="str">
        <f t="shared" si="1072"/>
        <v/>
      </c>
      <c r="N7613" s="244" t="str">
        <f t="shared" si="1073"/>
        <v/>
      </c>
      <c r="O7613" s="244" t="str">
        <f t="shared" si="1074"/>
        <v/>
      </c>
      <c r="P7613">
        <f>IF($I7613&lt;&gt;"",$I7613,IF($E7613="SGD",1,IF($E7613="USD",Settings!$B$22,IF($E7613="HKD",Settings!$B$23,1))))</f>
        <v>1</v>
      </c>
      <c r="Q7613">
        <f t="shared" si="1075"/>
        <v>0</v>
      </c>
      <c r="R7613">
        <f t="shared" si="1076"/>
        <v>0</v>
      </c>
      <c r="S7613" t="str">
        <f t="shared" si="1068"/>
        <v/>
      </c>
      <c r="T7613" t="str">
        <f t="shared" si="1069"/>
        <v/>
      </c>
      <c r="U7613" t="str">
        <f t="shared" si="1070"/>
        <v/>
      </c>
    </row>
    <row r="7614" spans="12:21" ht="15" customHeight="1" x14ac:dyDescent="0.15">
      <c r="L7614" s="244" t="str">
        <f t="shared" si="1071"/>
        <v/>
      </c>
      <c r="M7614" s="245" t="str">
        <f t="shared" si="1072"/>
        <v/>
      </c>
      <c r="N7614" s="244" t="str">
        <f t="shared" si="1073"/>
        <v/>
      </c>
      <c r="O7614" s="244" t="str">
        <f t="shared" si="1074"/>
        <v/>
      </c>
      <c r="P7614">
        <f>IF($I7614&lt;&gt;"",$I7614,IF($E7614="SGD",1,IF($E7614="USD",Settings!$B$22,IF($E7614="HKD",Settings!$B$23,1))))</f>
        <v>1</v>
      </c>
      <c r="Q7614">
        <f t="shared" si="1075"/>
        <v>0</v>
      </c>
      <c r="R7614">
        <f t="shared" si="1076"/>
        <v>0</v>
      </c>
      <c r="S7614" t="str">
        <f t="shared" si="1068"/>
        <v/>
      </c>
      <c r="T7614" t="str">
        <f t="shared" si="1069"/>
        <v/>
      </c>
      <c r="U7614" t="str">
        <f t="shared" si="1070"/>
        <v/>
      </c>
    </row>
    <row r="7615" spans="12:21" ht="15" customHeight="1" x14ac:dyDescent="0.15">
      <c r="L7615" s="244" t="str">
        <f t="shared" si="1071"/>
        <v/>
      </c>
      <c r="M7615" s="245" t="str">
        <f t="shared" si="1072"/>
        <v/>
      </c>
      <c r="N7615" s="244" t="str">
        <f t="shared" si="1073"/>
        <v/>
      </c>
      <c r="O7615" s="244" t="str">
        <f t="shared" si="1074"/>
        <v/>
      </c>
      <c r="P7615">
        <f>IF($I7615&lt;&gt;"",$I7615,IF($E7615="SGD",1,IF($E7615="USD",Settings!$B$22,IF($E7615="HKD",Settings!$B$23,1))))</f>
        <v>1</v>
      </c>
      <c r="Q7615">
        <f t="shared" si="1075"/>
        <v>0</v>
      </c>
      <c r="R7615">
        <f t="shared" si="1076"/>
        <v>0</v>
      </c>
      <c r="S7615" t="str">
        <f t="shared" si="1068"/>
        <v/>
      </c>
      <c r="T7615" t="str">
        <f t="shared" si="1069"/>
        <v/>
      </c>
      <c r="U7615" t="str">
        <f t="shared" si="1070"/>
        <v/>
      </c>
    </row>
    <row r="7616" spans="12:21" ht="15" customHeight="1" x14ac:dyDescent="0.15">
      <c r="L7616" s="244" t="str">
        <f t="shared" si="1071"/>
        <v/>
      </c>
      <c r="M7616" s="245" t="str">
        <f t="shared" si="1072"/>
        <v/>
      </c>
      <c r="N7616" s="244" t="str">
        <f t="shared" si="1073"/>
        <v/>
      </c>
      <c r="O7616" s="244" t="str">
        <f t="shared" si="1074"/>
        <v/>
      </c>
      <c r="P7616">
        <f>IF($I7616&lt;&gt;"",$I7616,IF($E7616="SGD",1,IF($E7616="USD",Settings!$B$22,IF($E7616="HKD",Settings!$B$23,1))))</f>
        <v>1</v>
      </c>
      <c r="Q7616">
        <f t="shared" si="1075"/>
        <v>0</v>
      </c>
      <c r="R7616">
        <f t="shared" si="1076"/>
        <v>0</v>
      </c>
      <c r="S7616" t="str">
        <f t="shared" si="1068"/>
        <v/>
      </c>
      <c r="T7616" t="str">
        <f t="shared" si="1069"/>
        <v/>
      </c>
      <c r="U7616" t="str">
        <f t="shared" si="1070"/>
        <v/>
      </c>
    </row>
    <row r="7617" spans="12:21" ht="15" customHeight="1" x14ac:dyDescent="0.15">
      <c r="L7617" s="244" t="str">
        <f t="shared" si="1071"/>
        <v/>
      </c>
      <c r="M7617" s="245" t="str">
        <f t="shared" si="1072"/>
        <v/>
      </c>
      <c r="N7617" s="244" t="str">
        <f t="shared" si="1073"/>
        <v/>
      </c>
      <c r="O7617" s="244" t="str">
        <f t="shared" si="1074"/>
        <v/>
      </c>
      <c r="P7617">
        <f>IF($I7617&lt;&gt;"",$I7617,IF($E7617="SGD",1,IF($E7617="USD",Settings!$B$22,IF($E7617="HKD",Settings!$B$23,1))))</f>
        <v>1</v>
      </c>
      <c r="Q7617">
        <f t="shared" si="1075"/>
        <v>0</v>
      </c>
      <c r="R7617">
        <f t="shared" si="1076"/>
        <v>0</v>
      </c>
      <c r="S7617" t="str">
        <f t="shared" si="1068"/>
        <v/>
      </c>
      <c r="T7617" t="str">
        <f t="shared" si="1069"/>
        <v/>
      </c>
      <c r="U7617" t="str">
        <f t="shared" si="1070"/>
        <v/>
      </c>
    </row>
    <row r="7618" spans="12:21" ht="15" customHeight="1" x14ac:dyDescent="0.15">
      <c r="L7618" s="244" t="str">
        <f t="shared" si="1071"/>
        <v/>
      </c>
      <c r="M7618" s="245" t="str">
        <f t="shared" si="1072"/>
        <v/>
      </c>
      <c r="N7618" s="244" t="str">
        <f t="shared" si="1073"/>
        <v/>
      </c>
      <c r="O7618" s="244" t="str">
        <f t="shared" si="1074"/>
        <v/>
      </c>
      <c r="P7618">
        <f>IF($I7618&lt;&gt;"",$I7618,IF($E7618="SGD",1,IF($E7618="USD",Settings!$B$22,IF($E7618="HKD",Settings!$B$23,1))))</f>
        <v>1</v>
      </c>
      <c r="Q7618">
        <f t="shared" si="1075"/>
        <v>0</v>
      </c>
      <c r="R7618">
        <f t="shared" si="1076"/>
        <v>0</v>
      </c>
      <c r="S7618" t="str">
        <f t="shared" ref="S7618:S7681" si="1077">IF(L7618="","",SUMIFS($M:$M,$L:$L,L7618,$T:$T,"&lt;="&amp;T7618))</f>
        <v/>
      </c>
      <c r="T7618" t="str">
        <f t="shared" ref="T7618:T7681" si="1078">IF(L7618="","",INT(G7618)*100000+ROW())</f>
        <v/>
      </c>
      <c r="U7618" t="str">
        <f t="shared" ref="U7618:U7681" si="1079">IF(L7618="","",IF(AND(COUNTIFS($L:$L,L7618,$S:$S,"&gt;-0.000001",$S:$S,"&lt;0.000001",$T:$T,"&gt;"&amp;T7618)=0,ABS(S7618)&gt;0.000001),1,0))</f>
        <v/>
      </c>
    </row>
    <row r="7619" spans="12:21" ht="15" customHeight="1" x14ac:dyDescent="0.15">
      <c r="L7619" s="244" t="str">
        <f t="shared" si="1071"/>
        <v/>
      </c>
      <c r="M7619" s="245" t="str">
        <f t="shared" si="1072"/>
        <v/>
      </c>
      <c r="N7619" s="244" t="str">
        <f t="shared" si="1073"/>
        <v/>
      </c>
      <c r="O7619" s="244" t="str">
        <f t="shared" si="1074"/>
        <v/>
      </c>
      <c r="P7619">
        <f>IF($I7619&lt;&gt;"",$I7619,IF($E7619="SGD",1,IF($E7619="USD",Settings!$B$22,IF($E7619="HKD",Settings!$B$23,1))))</f>
        <v>1</v>
      </c>
      <c r="Q7619">
        <f t="shared" si="1075"/>
        <v>0</v>
      </c>
      <c r="R7619">
        <f t="shared" si="1076"/>
        <v>0</v>
      </c>
      <c r="S7619" t="str">
        <f t="shared" si="1077"/>
        <v/>
      </c>
      <c r="T7619" t="str">
        <f t="shared" si="1078"/>
        <v/>
      </c>
      <c r="U7619" t="str">
        <f t="shared" si="1079"/>
        <v/>
      </c>
    </row>
    <row r="7620" spans="12:21" ht="15" customHeight="1" x14ac:dyDescent="0.15">
      <c r="L7620" s="244" t="str">
        <f t="shared" si="1071"/>
        <v/>
      </c>
      <c r="M7620" s="245" t="str">
        <f t="shared" si="1072"/>
        <v/>
      </c>
      <c r="N7620" s="244" t="str">
        <f t="shared" si="1073"/>
        <v/>
      </c>
      <c r="O7620" s="244" t="str">
        <f t="shared" si="1074"/>
        <v/>
      </c>
      <c r="P7620">
        <f>IF($I7620&lt;&gt;"",$I7620,IF($E7620="SGD",1,IF($E7620="USD",Settings!$B$22,IF($E7620="HKD",Settings!$B$23,1))))</f>
        <v>1</v>
      </c>
      <c r="Q7620">
        <f t="shared" si="1075"/>
        <v>0</v>
      </c>
      <c r="R7620">
        <f t="shared" si="1076"/>
        <v>0</v>
      </c>
      <c r="S7620" t="str">
        <f t="shared" si="1077"/>
        <v/>
      </c>
      <c r="T7620" t="str">
        <f t="shared" si="1078"/>
        <v/>
      </c>
      <c r="U7620" t="str">
        <f t="shared" si="1079"/>
        <v/>
      </c>
    </row>
    <row r="7621" spans="12:21" ht="15" customHeight="1" x14ac:dyDescent="0.15">
      <c r="L7621" s="244" t="str">
        <f t="shared" si="1071"/>
        <v/>
      </c>
      <c r="M7621" s="245" t="str">
        <f t="shared" si="1072"/>
        <v/>
      </c>
      <c r="N7621" s="244" t="str">
        <f t="shared" si="1073"/>
        <v/>
      </c>
      <c r="O7621" s="244" t="str">
        <f t="shared" si="1074"/>
        <v/>
      </c>
      <c r="P7621">
        <f>IF($I7621&lt;&gt;"",$I7621,IF($E7621="SGD",1,IF($E7621="USD",Settings!$B$22,IF($E7621="HKD",Settings!$B$23,1))))</f>
        <v>1</v>
      </c>
      <c r="Q7621">
        <f t="shared" si="1075"/>
        <v>0</v>
      </c>
      <c r="R7621">
        <f t="shared" si="1076"/>
        <v>0</v>
      </c>
      <c r="S7621" t="str">
        <f t="shared" si="1077"/>
        <v/>
      </c>
      <c r="T7621" t="str">
        <f t="shared" si="1078"/>
        <v/>
      </c>
      <c r="U7621" t="str">
        <f t="shared" si="1079"/>
        <v/>
      </c>
    </row>
    <row r="7622" spans="12:21" ht="15" customHeight="1" x14ac:dyDescent="0.15">
      <c r="L7622" s="244" t="str">
        <f t="shared" si="1071"/>
        <v/>
      </c>
      <c r="M7622" s="245" t="str">
        <f t="shared" si="1072"/>
        <v/>
      </c>
      <c r="N7622" s="244" t="str">
        <f t="shared" si="1073"/>
        <v/>
      </c>
      <c r="O7622" s="244" t="str">
        <f t="shared" si="1074"/>
        <v/>
      </c>
      <c r="P7622">
        <f>IF($I7622&lt;&gt;"",$I7622,IF($E7622="SGD",1,IF($E7622="USD",Settings!$B$22,IF($E7622="HKD",Settings!$B$23,1))))</f>
        <v>1</v>
      </c>
      <c r="Q7622">
        <f t="shared" si="1075"/>
        <v>0</v>
      </c>
      <c r="R7622">
        <f t="shared" si="1076"/>
        <v>0</v>
      </c>
      <c r="S7622" t="str">
        <f t="shared" si="1077"/>
        <v/>
      </c>
      <c r="T7622" t="str">
        <f t="shared" si="1078"/>
        <v/>
      </c>
      <c r="U7622" t="str">
        <f t="shared" si="1079"/>
        <v/>
      </c>
    </row>
    <row r="7623" spans="12:21" ht="15" customHeight="1" x14ac:dyDescent="0.15">
      <c r="L7623" s="244" t="str">
        <f t="shared" si="1071"/>
        <v/>
      </c>
      <c r="M7623" s="245" t="str">
        <f t="shared" si="1072"/>
        <v/>
      </c>
      <c r="N7623" s="244" t="str">
        <f t="shared" si="1073"/>
        <v/>
      </c>
      <c r="O7623" s="244" t="str">
        <f t="shared" si="1074"/>
        <v/>
      </c>
      <c r="P7623">
        <f>IF($I7623&lt;&gt;"",$I7623,IF($E7623="SGD",1,IF($E7623="USD",Settings!$B$22,IF($E7623="HKD",Settings!$B$23,1))))</f>
        <v>1</v>
      </c>
      <c r="Q7623">
        <f t="shared" si="1075"/>
        <v>0</v>
      </c>
      <c r="R7623">
        <f t="shared" si="1076"/>
        <v>0</v>
      </c>
      <c r="S7623" t="str">
        <f t="shared" si="1077"/>
        <v/>
      </c>
      <c r="T7623" t="str">
        <f t="shared" si="1078"/>
        <v/>
      </c>
      <c r="U7623" t="str">
        <f t="shared" si="1079"/>
        <v/>
      </c>
    </row>
    <row r="7624" spans="12:21" ht="15" customHeight="1" x14ac:dyDescent="0.15">
      <c r="L7624" s="244" t="str">
        <f t="shared" si="1071"/>
        <v/>
      </c>
      <c r="M7624" s="245" t="str">
        <f t="shared" si="1072"/>
        <v/>
      </c>
      <c r="N7624" s="244" t="str">
        <f t="shared" si="1073"/>
        <v/>
      </c>
      <c r="O7624" s="244" t="str">
        <f t="shared" si="1074"/>
        <v/>
      </c>
      <c r="P7624">
        <f>IF($I7624&lt;&gt;"",$I7624,IF($E7624="SGD",1,IF($E7624="USD",Settings!$B$22,IF($E7624="HKD",Settings!$B$23,1))))</f>
        <v>1</v>
      </c>
      <c r="Q7624">
        <f t="shared" si="1075"/>
        <v>0</v>
      </c>
      <c r="R7624">
        <f t="shared" si="1076"/>
        <v>0</v>
      </c>
      <c r="S7624" t="str">
        <f t="shared" si="1077"/>
        <v/>
      </c>
      <c r="T7624" t="str">
        <f t="shared" si="1078"/>
        <v/>
      </c>
      <c r="U7624" t="str">
        <f t="shared" si="1079"/>
        <v/>
      </c>
    </row>
    <row r="7625" spans="12:21" ht="15" customHeight="1" x14ac:dyDescent="0.15">
      <c r="L7625" s="244" t="str">
        <f t="shared" si="1071"/>
        <v/>
      </c>
      <c r="M7625" s="245" t="str">
        <f t="shared" si="1072"/>
        <v/>
      </c>
      <c r="N7625" s="244" t="str">
        <f t="shared" si="1073"/>
        <v/>
      </c>
      <c r="O7625" s="244" t="str">
        <f t="shared" si="1074"/>
        <v/>
      </c>
      <c r="P7625">
        <f>IF($I7625&lt;&gt;"",$I7625,IF($E7625="SGD",1,IF($E7625="USD",Settings!$B$22,IF($E7625="HKD",Settings!$B$23,1))))</f>
        <v>1</v>
      </c>
      <c r="Q7625">
        <f t="shared" si="1075"/>
        <v>0</v>
      </c>
      <c r="R7625">
        <f t="shared" si="1076"/>
        <v>0</v>
      </c>
      <c r="S7625" t="str">
        <f t="shared" si="1077"/>
        <v/>
      </c>
      <c r="T7625" t="str">
        <f t="shared" si="1078"/>
        <v/>
      </c>
      <c r="U7625" t="str">
        <f t="shared" si="1079"/>
        <v/>
      </c>
    </row>
    <row r="7626" spans="12:21" ht="15" customHeight="1" x14ac:dyDescent="0.15">
      <c r="L7626" s="244" t="str">
        <f t="shared" si="1071"/>
        <v/>
      </c>
      <c r="M7626" s="245" t="str">
        <f t="shared" si="1072"/>
        <v/>
      </c>
      <c r="N7626" s="244" t="str">
        <f t="shared" si="1073"/>
        <v/>
      </c>
      <c r="O7626" s="244" t="str">
        <f t="shared" si="1074"/>
        <v/>
      </c>
      <c r="P7626">
        <f>IF($I7626&lt;&gt;"",$I7626,IF($E7626="SGD",1,IF($E7626="USD",Settings!$B$22,IF($E7626="HKD",Settings!$B$23,1))))</f>
        <v>1</v>
      </c>
      <c r="Q7626">
        <f t="shared" si="1075"/>
        <v>0</v>
      </c>
      <c r="R7626">
        <f t="shared" si="1076"/>
        <v>0</v>
      </c>
      <c r="S7626" t="str">
        <f t="shared" si="1077"/>
        <v/>
      </c>
      <c r="T7626" t="str">
        <f t="shared" si="1078"/>
        <v/>
      </c>
      <c r="U7626" t="str">
        <f t="shared" si="1079"/>
        <v/>
      </c>
    </row>
    <row r="7627" spans="12:21" ht="15" customHeight="1" x14ac:dyDescent="0.15">
      <c r="L7627" s="244" t="str">
        <f t="shared" si="1071"/>
        <v/>
      </c>
      <c r="M7627" s="245" t="str">
        <f t="shared" si="1072"/>
        <v/>
      </c>
      <c r="N7627" s="244" t="str">
        <f t="shared" si="1073"/>
        <v/>
      </c>
      <c r="O7627" s="244" t="str">
        <f t="shared" si="1074"/>
        <v/>
      </c>
      <c r="P7627">
        <f>IF($I7627&lt;&gt;"",$I7627,IF($E7627="SGD",1,IF($E7627="USD",Settings!$B$22,IF($E7627="HKD",Settings!$B$23,1))))</f>
        <v>1</v>
      </c>
      <c r="Q7627">
        <f t="shared" si="1075"/>
        <v>0</v>
      </c>
      <c r="R7627">
        <f t="shared" si="1076"/>
        <v>0</v>
      </c>
      <c r="S7627" t="str">
        <f t="shared" si="1077"/>
        <v/>
      </c>
      <c r="T7627" t="str">
        <f t="shared" si="1078"/>
        <v/>
      </c>
      <c r="U7627" t="str">
        <f t="shared" si="1079"/>
        <v/>
      </c>
    </row>
    <row r="7628" spans="12:21" ht="15" customHeight="1" x14ac:dyDescent="0.15">
      <c r="L7628" s="244" t="str">
        <f t="shared" si="1071"/>
        <v/>
      </c>
      <c r="M7628" s="245" t="str">
        <f t="shared" si="1072"/>
        <v/>
      </c>
      <c r="N7628" s="244" t="str">
        <f t="shared" si="1073"/>
        <v/>
      </c>
      <c r="O7628" s="244" t="str">
        <f t="shared" si="1074"/>
        <v/>
      </c>
      <c r="P7628">
        <f>IF($I7628&lt;&gt;"",$I7628,IF($E7628="SGD",1,IF($E7628="USD",Settings!$B$22,IF($E7628="HKD",Settings!$B$23,1))))</f>
        <v>1</v>
      </c>
      <c r="Q7628">
        <f t="shared" si="1075"/>
        <v>0</v>
      </c>
      <c r="R7628">
        <f t="shared" si="1076"/>
        <v>0</v>
      </c>
      <c r="S7628" t="str">
        <f t="shared" si="1077"/>
        <v/>
      </c>
      <c r="T7628" t="str">
        <f t="shared" si="1078"/>
        <v/>
      </c>
      <c r="U7628" t="str">
        <f t="shared" si="1079"/>
        <v/>
      </c>
    </row>
    <row r="7629" spans="12:21" ht="15" customHeight="1" x14ac:dyDescent="0.15">
      <c r="L7629" s="244" t="str">
        <f t="shared" si="1071"/>
        <v/>
      </c>
      <c r="M7629" s="245" t="str">
        <f t="shared" si="1072"/>
        <v/>
      </c>
      <c r="N7629" s="244" t="str">
        <f t="shared" si="1073"/>
        <v/>
      </c>
      <c r="O7629" s="244" t="str">
        <f t="shared" si="1074"/>
        <v/>
      </c>
      <c r="P7629">
        <f>IF($I7629&lt;&gt;"",$I7629,IF($E7629="SGD",1,IF($E7629="USD",Settings!$B$22,IF($E7629="HKD",Settings!$B$23,1))))</f>
        <v>1</v>
      </c>
      <c r="Q7629">
        <f t="shared" si="1075"/>
        <v>0</v>
      </c>
      <c r="R7629">
        <f t="shared" si="1076"/>
        <v>0</v>
      </c>
      <c r="S7629" t="str">
        <f t="shared" si="1077"/>
        <v/>
      </c>
      <c r="T7629" t="str">
        <f t="shared" si="1078"/>
        <v/>
      </c>
      <c r="U7629" t="str">
        <f t="shared" si="1079"/>
        <v/>
      </c>
    </row>
    <row r="7630" spans="12:21" ht="15" customHeight="1" x14ac:dyDescent="0.15">
      <c r="L7630" s="244" t="str">
        <f t="shared" si="1071"/>
        <v/>
      </c>
      <c r="M7630" s="245" t="str">
        <f t="shared" si="1072"/>
        <v/>
      </c>
      <c r="N7630" s="244" t="str">
        <f t="shared" si="1073"/>
        <v/>
      </c>
      <c r="O7630" s="244" t="str">
        <f t="shared" si="1074"/>
        <v/>
      </c>
      <c r="P7630">
        <f>IF($I7630&lt;&gt;"",$I7630,IF($E7630="SGD",1,IF($E7630="USD",Settings!$B$22,IF($E7630="HKD",Settings!$B$23,1))))</f>
        <v>1</v>
      </c>
      <c r="Q7630">
        <f t="shared" si="1075"/>
        <v>0</v>
      </c>
      <c r="R7630">
        <f t="shared" si="1076"/>
        <v>0</v>
      </c>
      <c r="S7630" t="str">
        <f t="shared" si="1077"/>
        <v/>
      </c>
      <c r="T7630" t="str">
        <f t="shared" si="1078"/>
        <v/>
      </c>
      <c r="U7630" t="str">
        <f t="shared" si="1079"/>
        <v/>
      </c>
    </row>
    <row r="7631" spans="12:21" ht="15" customHeight="1" x14ac:dyDescent="0.15">
      <c r="L7631" s="244" t="str">
        <f t="shared" si="1071"/>
        <v/>
      </c>
      <c r="M7631" s="245" t="str">
        <f t="shared" si="1072"/>
        <v/>
      </c>
      <c r="N7631" s="244" t="str">
        <f t="shared" si="1073"/>
        <v/>
      </c>
      <c r="O7631" s="244" t="str">
        <f t="shared" si="1074"/>
        <v/>
      </c>
      <c r="P7631">
        <f>IF($I7631&lt;&gt;"",$I7631,IF($E7631="SGD",1,IF($E7631="USD",Settings!$B$22,IF($E7631="HKD",Settings!$B$23,1))))</f>
        <v>1</v>
      </c>
      <c r="Q7631">
        <f t="shared" si="1075"/>
        <v>0</v>
      </c>
      <c r="R7631">
        <f t="shared" si="1076"/>
        <v>0</v>
      </c>
      <c r="S7631" t="str">
        <f t="shared" si="1077"/>
        <v/>
      </c>
      <c r="T7631" t="str">
        <f t="shared" si="1078"/>
        <v/>
      </c>
      <c r="U7631" t="str">
        <f t="shared" si="1079"/>
        <v/>
      </c>
    </row>
    <row r="7632" spans="12:21" ht="15" customHeight="1" x14ac:dyDescent="0.15">
      <c r="L7632" s="244" t="str">
        <f t="shared" si="1071"/>
        <v/>
      </c>
      <c r="M7632" s="245" t="str">
        <f t="shared" si="1072"/>
        <v/>
      </c>
      <c r="N7632" s="244" t="str">
        <f t="shared" si="1073"/>
        <v/>
      </c>
      <c r="O7632" s="244" t="str">
        <f t="shared" si="1074"/>
        <v/>
      </c>
      <c r="P7632">
        <f>IF($I7632&lt;&gt;"",$I7632,IF($E7632="SGD",1,IF($E7632="USD",Settings!$B$22,IF($E7632="HKD",Settings!$B$23,1))))</f>
        <v>1</v>
      </c>
      <c r="Q7632">
        <f t="shared" si="1075"/>
        <v>0</v>
      </c>
      <c r="R7632">
        <f t="shared" si="1076"/>
        <v>0</v>
      </c>
      <c r="S7632" t="str">
        <f t="shared" si="1077"/>
        <v/>
      </c>
      <c r="T7632" t="str">
        <f t="shared" si="1078"/>
        <v/>
      </c>
      <c r="U7632" t="str">
        <f t="shared" si="1079"/>
        <v/>
      </c>
    </row>
    <row r="7633" spans="12:21" ht="15" customHeight="1" x14ac:dyDescent="0.15">
      <c r="L7633" s="244" t="str">
        <f t="shared" si="1071"/>
        <v/>
      </c>
      <c r="M7633" s="245" t="str">
        <f t="shared" si="1072"/>
        <v/>
      </c>
      <c r="N7633" s="244" t="str">
        <f t="shared" si="1073"/>
        <v/>
      </c>
      <c r="O7633" s="244" t="str">
        <f t="shared" si="1074"/>
        <v/>
      </c>
      <c r="P7633">
        <f>IF($I7633&lt;&gt;"",$I7633,IF($E7633="SGD",1,IF($E7633="USD",Settings!$B$22,IF($E7633="HKD",Settings!$B$23,1))))</f>
        <v>1</v>
      </c>
      <c r="Q7633">
        <f t="shared" si="1075"/>
        <v>0</v>
      </c>
      <c r="R7633">
        <f t="shared" si="1076"/>
        <v>0</v>
      </c>
      <c r="S7633" t="str">
        <f t="shared" si="1077"/>
        <v/>
      </c>
      <c r="T7633" t="str">
        <f t="shared" si="1078"/>
        <v/>
      </c>
      <c r="U7633" t="str">
        <f t="shared" si="1079"/>
        <v/>
      </c>
    </row>
    <row r="7634" spans="12:21" ht="15" customHeight="1" x14ac:dyDescent="0.15">
      <c r="L7634" s="244" t="str">
        <f t="shared" si="1071"/>
        <v/>
      </c>
      <c r="M7634" s="245" t="str">
        <f t="shared" si="1072"/>
        <v/>
      </c>
      <c r="N7634" s="244" t="str">
        <f t="shared" si="1073"/>
        <v/>
      </c>
      <c r="O7634" s="244" t="str">
        <f t="shared" si="1074"/>
        <v/>
      </c>
      <c r="P7634">
        <f>IF($I7634&lt;&gt;"",$I7634,IF($E7634="SGD",1,IF($E7634="USD",Settings!$B$22,IF($E7634="HKD",Settings!$B$23,1))))</f>
        <v>1</v>
      </c>
      <c r="Q7634">
        <f t="shared" si="1075"/>
        <v>0</v>
      </c>
      <c r="R7634">
        <f t="shared" si="1076"/>
        <v>0</v>
      </c>
      <c r="S7634" t="str">
        <f t="shared" si="1077"/>
        <v/>
      </c>
      <c r="T7634" t="str">
        <f t="shared" si="1078"/>
        <v/>
      </c>
      <c r="U7634" t="str">
        <f t="shared" si="1079"/>
        <v/>
      </c>
    </row>
    <row r="7635" spans="12:21" ht="15" customHeight="1" x14ac:dyDescent="0.15">
      <c r="L7635" s="244" t="str">
        <f t="shared" si="1071"/>
        <v/>
      </c>
      <c r="M7635" s="245" t="str">
        <f t="shared" si="1072"/>
        <v/>
      </c>
      <c r="N7635" s="244" t="str">
        <f t="shared" si="1073"/>
        <v/>
      </c>
      <c r="O7635" s="244" t="str">
        <f t="shared" si="1074"/>
        <v/>
      </c>
      <c r="P7635">
        <f>IF($I7635&lt;&gt;"",$I7635,IF($E7635="SGD",1,IF($E7635="USD",Settings!$B$22,IF($E7635="HKD",Settings!$B$23,1))))</f>
        <v>1</v>
      </c>
      <c r="Q7635">
        <f t="shared" si="1075"/>
        <v>0</v>
      </c>
      <c r="R7635">
        <f t="shared" si="1076"/>
        <v>0</v>
      </c>
      <c r="S7635" t="str">
        <f t="shared" si="1077"/>
        <v/>
      </c>
      <c r="T7635" t="str">
        <f t="shared" si="1078"/>
        <v/>
      </c>
      <c r="U7635" t="str">
        <f t="shared" si="1079"/>
        <v/>
      </c>
    </row>
    <row r="7636" spans="12:21" ht="15" customHeight="1" x14ac:dyDescent="0.15">
      <c r="L7636" s="244" t="str">
        <f t="shared" si="1071"/>
        <v/>
      </c>
      <c r="M7636" s="245" t="str">
        <f t="shared" si="1072"/>
        <v/>
      </c>
      <c r="N7636" s="244" t="str">
        <f t="shared" si="1073"/>
        <v/>
      </c>
      <c r="O7636" s="244" t="str">
        <f t="shared" si="1074"/>
        <v/>
      </c>
      <c r="P7636">
        <f>IF($I7636&lt;&gt;"",$I7636,IF($E7636="SGD",1,IF($E7636="USD",Settings!$B$22,IF($E7636="HKD",Settings!$B$23,1))))</f>
        <v>1</v>
      </c>
      <c r="Q7636">
        <f t="shared" si="1075"/>
        <v>0</v>
      </c>
      <c r="R7636">
        <f t="shared" si="1076"/>
        <v>0</v>
      </c>
      <c r="S7636" t="str">
        <f t="shared" si="1077"/>
        <v/>
      </c>
      <c r="T7636" t="str">
        <f t="shared" si="1078"/>
        <v/>
      </c>
      <c r="U7636" t="str">
        <f t="shared" si="1079"/>
        <v/>
      </c>
    </row>
    <row r="7637" spans="12:21" ht="15" customHeight="1" x14ac:dyDescent="0.15">
      <c r="L7637" s="244" t="str">
        <f t="shared" si="1071"/>
        <v/>
      </c>
      <c r="M7637" s="245" t="str">
        <f t="shared" si="1072"/>
        <v/>
      </c>
      <c r="N7637" s="244" t="str">
        <f t="shared" si="1073"/>
        <v/>
      </c>
      <c r="O7637" s="244" t="str">
        <f t="shared" si="1074"/>
        <v/>
      </c>
      <c r="P7637">
        <f>IF($I7637&lt;&gt;"",$I7637,IF($E7637="SGD",1,IF($E7637="USD",Settings!$B$22,IF($E7637="HKD",Settings!$B$23,1))))</f>
        <v>1</v>
      </c>
      <c r="Q7637">
        <f t="shared" si="1075"/>
        <v>0</v>
      </c>
      <c r="R7637">
        <f t="shared" si="1076"/>
        <v>0</v>
      </c>
      <c r="S7637" t="str">
        <f t="shared" si="1077"/>
        <v/>
      </c>
      <c r="T7637" t="str">
        <f t="shared" si="1078"/>
        <v/>
      </c>
      <c r="U7637" t="str">
        <f t="shared" si="1079"/>
        <v/>
      </c>
    </row>
    <row r="7638" spans="12:21" ht="15" customHeight="1" x14ac:dyDescent="0.15">
      <c r="L7638" s="244" t="str">
        <f t="shared" si="1071"/>
        <v/>
      </c>
      <c r="M7638" s="245" t="str">
        <f t="shared" si="1072"/>
        <v/>
      </c>
      <c r="N7638" s="244" t="str">
        <f t="shared" si="1073"/>
        <v/>
      </c>
      <c r="O7638" s="244" t="str">
        <f t="shared" si="1074"/>
        <v/>
      </c>
      <c r="P7638">
        <f>IF($I7638&lt;&gt;"",$I7638,IF($E7638="SGD",1,IF($E7638="USD",Settings!$B$22,IF($E7638="HKD",Settings!$B$23,1))))</f>
        <v>1</v>
      </c>
      <c r="Q7638">
        <f t="shared" si="1075"/>
        <v>0</v>
      </c>
      <c r="R7638">
        <f t="shared" si="1076"/>
        <v>0</v>
      </c>
      <c r="S7638" t="str">
        <f t="shared" si="1077"/>
        <v/>
      </c>
      <c r="T7638" t="str">
        <f t="shared" si="1078"/>
        <v/>
      </c>
      <c r="U7638" t="str">
        <f t="shared" si="1079"/>
        <v/>
      </c>
    </row>
    <row r="7639" spans="12:21" ht="15" customHeight="1" x14ac:dyDescent="0.15">
      <c r="L7639" s="244" t="str">
        <f t="shared" si="1071"/>
        <v/>
      </c>
      <c r="M7639" s="245" t="str">
        <f t="shared" si="1072"/>
        <v/>
      </c>
      <c r="N7639" s="244" t="str">
        <f t="shared" si="1073"/>
        <v/>
      </c>
      <c r="O7639" s="244" t="str">
        <f t="shared" si="1074"/>
        <v/>
      </c>
      <c r="P7639">
        <f>IF($I7639&lt;&gt;"",$I7639,IF($E7639="SGD",1,IF($E7639="USD",Settings!$B$22,IF($E7639="HKD",Settings!$B$23,1))))</f>
        <v>1</v>
      </c>
      <c r="Q7639">
        <f t="shared" si="1075"/>
        <v>0</v>
      </c>
      <c r="R7639">
        <f t="shared" si="1076"/>
        <v>0</v>
      </c>
      <c r="S7639" t="str">
        <f t="shared" si="1077"/>
        <v/>
      </c>
      <c r="T7639" t="str">
        <f t="shared" si="1078"/>
        <v/>
      </c>
      <c r="U7639" t="str">
        <f t="shared" si="1079"/>
        <v/>
      </c>
    </row>
    <row r="7640" spans="12:21" ht="15" customHeight="1" x14ac:dyDescent="0.15">
      <c r="L7640" s="244" t="str">
        <f t="shared" si="1071"/>
        <v/>
      </c>
      <c r="M7640" s="245" t="str">
        <f t="shared" si="1072"/>
        <v/>
      </c>
      <c r="N7640" s="244" t="str">
        <f t="shared" si="1073"/>
        <v/>
      </c>
      <c r="O7640" s="244" t="str">
        <f t="shared" si="1074"/>
        <v/>
      </c>
      <c r="P7640">
        <f>IF($I7640&lt;&gt;"",$I7640,IF($E7640="SGD",1,IF($E7640="USD",Settings!$B$22,IF($E7640="HKD",Settings!$B$23,1))))</f>
        <v>1</v>
      </c>
      <c r="Q7640">
        <f t="shared" si="1075"/>
        <v>0</v>
      </c>
      <c r="R7640">
        <f t="shared" si="1076"/>
        <v>0</v>
      </c>
      <c r="S7640" t="str">
        <f t="shared" si="1077"/>
        <v/>
      </c>
      <c r="T7640" t="str">
        <f t="shared" si="1078"/>
        <v/>
      </c>
      <c r="U7640" t="str">
        <f t="shared" si="1079"/>
        <v/>
      </c>
    </row>
    <row r="7641" spans="12:21" ht="15" customHeight="1" x14ac:dyDescent="0.15">
      <c r="L7641" s="244" t="str">
        <f t="shared" si="1071"/>
        <v/>
      </c>
      <c r="M7641" s="245" t="str">
        <f t="shared" si="1072"/>
        <v/>
      </c>
      <c r="N7641" s="244" t="str">
        <f t="shared" si="1073"/>
        <v/>
      </c>
      <c r="O7641" s="244" t="str">
        <f t="shared" si="1074"/>
        <v/>
      </c>
      <c r="P7641">
        <f>IF($I7641&lt;&gt;"",$I7641,IF($E7641="SGD",1,IF($E7641="USD",Settings!$B$22,IF($E7641="HKD",Settings!$B$23,1))))</f>
        <v>1</v>
      </c>
      <c r="Q7641">
        <f t="shared" si="1075"/>
        <v>0</v>
      </c>
      <c r="R7641">
        <f t="shared" si="1076"/>
        <v>0</v>
      </c>
      <c r="S7641" t="str">
        <f t="shared" si="1077"/>
        <v/>
      </c>
      <c r="T7641" t="str">
        <f t="shared" si="1078"/>
        <v/>
      </c>
      <c r="U7641" t="str">
        <f t="shared" si="1079"/>
        <v/>
      </c>
    </row>
    <row r="7642" spans="12:21" ht="15" customHeight="1" x14ac:dyDescent="0.15">
      <c r="L7642" s="244" t="str">
        <f t="shared" si="1071"/>
        <v/>
      </c>
      <c r="M7642" s="245" t="str">
        <f t="shared" si="1072"/>
        <v/>
      </c>
      <c r="N7642" s="244" t="str">
        <f t="shared" si="1073"/>
        <v/>
      </c>
      <c r="O7642" s="244" t="str">
        <f t="shared" si="1074"/>
        <v/>
      </c>
      <c r="P7642">
        <f>IF($I7642&lt;&gt;"",$I7642,IF($E7642="SGD",1,IF($E7642="USD",Settings!$B$22,IF($E7642="HKD",Settings!$B$23,1))))</f>
        <v>1</v>
      </c>
      <c r="Q7642">
        <f t="shared" si="1075"/>
        <v>0</v>
      </c>
      <c r="R7642">
        <f t="shared" si="1076"/>
        <v>0</v>
      </c>
      <c r="S7642" t="str">
        <f t="shared" si="1077"/>
        <v/>
      </c>
      <c r="T7642" t="str">
        <f t="shared" si="1078"/>
        <v/>
      </c>
      <c r="U7642" t="str">
        <f t="shared" si="1079"/>
        <v/>
      </c>
    </row>
    <row r="7643" spans="12:21" ht="15" customHeight="1" x14ac:dyDescent="0.15">
      <c r="L7643" s="244" t="str">
        <f t="shared" si="1071"/>
        <v/>
      </c>
      <c r="M7643" s="245" t="str">
        <f t="shared" si="1072"/>
        <v/>
      </c>
      <c r="N7643" s="244" t="str">
        <f t="shared" si="1073"/>
        <v/>
      </c>
      <c r="O7643" s="244" t="str">
        <f t="shared" si="1074"/>
        <v/>
      </c>
      <c r="P7643">
        <f>IF($I7643&lt;&gt;"",$I7643,IF($E7643="SGD",1,IF($E7643="USD",Settings!$B$22,IF($E7643="HKD",Settings!$B$23,1))))</f>
        <v>1</v>
      </c>
      <c r="Q7643">
        <f t="shared" si="1075"/>
        <v>0</v>
      </c>
      <c r="R7643">
        <f t="shared" si="1076"/>
        <v>0</v>
      </c>
      <c r="S7643" t="str">
        <f t="shared" si="1077"/>
        <v/>
      </c>
      <c r="T7643" t="str">
        <f t="shared" si="1078"/>
        <v/>
      </c>
      <c r="U7643" t="str">
        <f t="shared" si="1079"/>
        <v/>
      </c>
    </row>
    <row r="7644" spans="12:21" ht="15" customHeight="1" x14ac:dyDescent="0.15">
      <c r="L7644" s="244" t="str">
        <f t="shared" si="1071"/>
        <v/>
      </c>
      <c r="M7644" s="245" t="str">
        <f t="shared" si="1072"/>
        <v/>
      </c>
      <c r="N7644" s="244" t="str">
        <f t="shared" si="1073"/>
        <v/>
      </c>
      <c r="O7644" s="244" t="str">
        <f t="shared" si="1074"/>
        <v/>
      </c>
      <c r="P7644">
        <f>IF($I7644&lt;&gt;"",$I7644,IF($E7644="SGD",1,IF($E7644="USD",Settings!$B$22,IF($E7644="HKD",Settings!$B$23,1))))</f>
        <v>1</v>
      </c>
      <c r="Q7644">
        <f t="shared" si="1075"/>
        <v>0</v>
      </c>
      <c r="R7644">
        <f t="shared" si="1076"/>
        <v>0</v>
      </c>
      <c r="S7644" t="str">
        <f t="shared" si="1077"/>
        <v/>
      </c>
      <c r="T7644" t="str">
        <f t="shared" si="1078"/>
        <v/>
      </c>
      <c r="U7644" t="str">
        <f t="shared" si="1079"/>
        <v/>
      </c>
    </row>
    <row r="7645" spans="12:21" ht="15" customHeight="1" x14ac:dyDescent="0.15">
      <c r="L7645" s="244" t="str">
        <f t="shared" si="1071"/>
        <v/>
      </c>
      <c r="M7645" s="245" t="str">
        <f t="shared" si="1072"/>
        <v/>
      </c>
      <c r="N7645" s="244" t="str">
        <f t="shared" si="1073"/>
        <v/>
      </c>
      <c r="O7645" s="244" t="str">
        <f t="shared" si="1074"/>
        <v/>
      </c>
      <c r="P7645">
        <f>IF($I7645&lt;&gt;"",$I7645,IF($E7645="SGD",1,IF($E7645="USD",Settings!$B$22,IF($E7645="HKD",Settings!$B$23,1))))</f>
        <v>1</v>
      </c>
      <c r="Q7645">
        <f t="shared" si="1075"/>
        <v>0</v>
      </c>
      <c r="R7645">
        <f t="shared" si="1076"/>
        <v>0</v>
      </c>
      <c r="S7645" t="str">
        <f t="shared" si="1077"/>
        <v/>
      </c>
      <c r="T7645" t="str">
        <f t="shared" si="1078"/>
        <v/>
      </c>
      <c r="U7645" t="str">
        <f t="shared" si="1079"/>
        <v/>
      </c>
    </row>
    <row r="7646" spans="12:21" ht="15" customHeight="1" x14ac:dyDescent="0.15">
      <c r="L7646" s="244" t="str">
        <f t="shared" si="1071"/>
        <v/>
      </c>
      <c r="M7646" s="245" t="str">
        <f t="shared" si="1072"/>
        <v/>
      </c>
      <c r="N7646" s="244" t="str">
        <f t="shared" si="1073"/>
        <v/>
      </c>
      <c r="O7646" s="244" t="str">
        <f t="shared" si="1074"/>
        <v/>
      </c>
      <c r="P7646">
        <f>IF($I7646&lt;&gt;"",$I7646,IF($E7646="SGD",1,IF($E7646="USD",Settings!$B$22,IF($E7646="HKD",Settings!$B$23,1))))</f>
        <v>1</v>
      </c>
      <c r="Q7646">
        <f t="shared" si="1075"/>
        <v>0</v>
      </c>
      <c r="R7646">
        <f t="shared" si="1076"/>
        <v>0</v>
      </c>
      <c r="S7646" t="str">
        <f t="shared" si="1077"/>
        <v/>
      </c>
      <c r="T7646" t="str">
        <f t="shared" si="1078"/>
        <v/>
      </c>
      <c r="U7646" t="str">
        <f t="shared" si="1079"/>
        <v/>
      </c>
    </row>
    <row r="7647" spans="12:21" ht="15" customHeight="1" x14ac:dyDescent="0.15">
      <c r="L7647" s="244" t="str">
        <f t="shared" si="1071"/>
        <v/>
      </c>
      <c r="M7647" s="245" t="str">
        <f t="shared" si="1072"/>
        <v/>
      </c>
      <c r="N7647" s="244" t="str">
        <f t="shared" si="1073"/>
        <v/>
      </c>
      <c r="O7647" s="244" t="str">
        <f t="shared" si="1074"/>
        <v/>
      </c>
      <c r="P7647">
        <f>IF($I7647&lt;&gt;"",$I7647,IF($E7647="SGD",1,IF($E7647="USD",Settings!$B$22,IF($E7647="HKD",Settings!$B$23,1))))</f>
        <v>1</v>
      </c>
      <c r="Q7647">
        <f t="shared" si="1075"/>
        <v>0</v>
      </c>
      <c r="R7647">
        <f t="shared" si="1076"/>
        <v>0</v>
      </c>
      <c r="S7647" t="str">
        <f t="shared" si="1077"/>
        <v/>
      </c>
      <c r="T7647" t="str">
        <f t="shared" si="1078"/>
        <v/>
      </c>
      <c r="U7647" t="str">
        <f t="shared" si="1079"/>
        <v/>
      </c>
    </row>
    <row r="7648" spans="12:21" ht="15" customHeight="1" x14ac:dyDescent="0.15">
      <c r="L7648" s="244" t="str">
        <f t="shared" si="1071"/>
        <v/>
      </c>
      <c r="M7648" s="245" t="str">
        <f t="shared" si="1072"/>
        <v/>
      </c>
      <c r="N7648" s="244" t="str">
        <f t="shared" si="1073"/>
        <v/>
      </c>
      <c r="O7648" s="244" t="str">
        <f t="shared" si="1074"/>
        <v/>
      </c>
      <c r="P7648">
        <f>IF($I7648&lt;&gt;"",$I7648,IF($E7648="SGD",1,IF($E7648="USD",Settings!$B$22,IF($E7648="HKD",Settings!$B$23,1))))</f>
        <v>1</v>
      </c>
      <c r="Q7648">
        <f t="shared" si="1075"/>
        <v>0</v>
      </c>
      <c r="R7648">
        <f t="shared" si="1076"/>
        <v>0</v>
      </c>
      <c r="S7648" t="str">
        <f t="shared" si="1077"/>
        <v/>
      </c>
      <c r="T7648" t="str">
        <f t="shared" si="1078"/>
        <v/>
      </c>
      <c r="U7648" t="str">
        <f t="shared" si="1079"/>
        <v/>
      </c>
    </row>
    <row r="7649" spans="12:21" ht="15" customHeight="1" x14ac:dyDescent="0.15">
      <c r="L7649" s="244" t="str">
        <f t="shared" si="1071"/>
        <v/>
      </c>
      <c r="M7649" s="245" t="str">
        <f t="shared" si="1072"/>
        <v/>
      </c>
      <c r="N7649" s="244" t="str">
        <f t="shared" si="1073"/>
        <v/>
      </c>
      <c r="O7649" s="244" t="str">
        <f t="shared" si="1074"/>
        <v/>
      </c>
      <c r="P7649">
        <f>IF($I7649&lt;&gt;"",$I7649,IF($E7649="SGD",1,IF($E7649="USD",Settings!$B$22,IF($E7649="HKD",Settings!$B$23,1))))</f>
        <v>1</v>
      </c>
      <c r="Q7649">
        <f t="shared" si="1075"/>
        <v>0</v>
      </c>
      <c r="R7649">
        <f t="shared" si="1076"/>
        <v>0</v>
      </c>
      <c r="S7649" t="str">
        <f t="shared" si="1077"/>
        <v/>
      </c>
      <c r="T7649" t="str">
        <f t="shared" si="1078"/>
        <v/>
      </c>
      <c r="U7649" t="str">
        <f t="shared" si="1079"/>
        <v/>
      </c>
    </row>
    <row r="7650" spans="12:21" ht="15" customHeight="1" x14ac:dyDescent="0.15">
      <c r="L7650" s="244" t="str">
        <f t="shared" si="1071"/>
        <v/>
      </c>
      <c r="M7650" s="245" t="str">
        <f t="shared" si="1072"/>
        <v/>
      </c>
      <c r="N7650" s="244" t="str">
        <f t="shared" si="1073"/>
        <v/>
      </c>
      <c r="O7650" s="244" t="str">
        <f t="shared" si="1074"/>
        <v/>
      </c>
      <c r="P7650">
        <f>IF($I7650&lt;&gt;"",$I7650,IF($E7650="SGD",1,IF($E7650="USD",Settings!$B$22,IF($E7650="HKD",Settings!$B$23,1))))</f>
        <v>1</v>
      </c>
      <c r="Q7650">
        <f t="shared" si="1075"/>
        <v>0</v>
      </c>
      <c r="R7650">
        <f t="shared" si="1076"/>
        <v>0</v>
      </c>
      <c r="S7650" t="str">
        <f t="shared" si="1077"/>
        <v/>
      </c>
      <c r="T7650" t="str">
        <f t="shared" si="1078"/>
        <v/>
      </c>
      <c r="U7650" t="str">
        <f t="shared" si="1079"/>
        <v/>
      </c>
    </row>
    <row r="7651" spans="12:21" ht="15" customHeight="1" x14ac:dyDescent="0.15">
      <c r="L7651" s="244" t="str">
        <f t="shared" si="1071"/>
        <v/>
      </c>
      <c r="M7651" s="245" t="str">
        <f t="shared" si="1072"/>
        <v/>
      </c>
      <c r="N7651" s="244" t="str">
        <f t="shared" si="1073"/>
        <v/>
      </c>
      <c r="O7651" s="244" t="str">
        <f t="shared" si="1074"/>
        <v/>
      </c>
      <c r="P7651">
        <f>IF($I7651&lt;&gt;"",$I7651,IF($E7651="SGD",1,IF($E7651="USD",Settings!$B$22,IF($E7651="HKD",Settings!$B$23,1))))</f>
        <v>1</v>
      </c>
      <c r="Q7651">
        <f t="shared" si="1075"/>
        <v>0</v>
      </c>
      <c r="R7651">
        <f t="shared" si="1076"/>
        <v>0</v>
      </c>
      <c r="S7651" t="str">
        <f t="shared" si="1077"/>
        <v/>
      </c>
      <c r="T7651" t="str">
        <f t="shared" si="1078"/>
        <v/>
      </c>
      <c r="U7651" t="str">
        <f t="shared" si="1079"/>
        <v/>
      </c>
    </row>
    <row r="7652" spans="12:21" ht="15" customHeight="1" x14ac:dyDescent="0.15">
      <c r="L7652" s="244" t="str">
        <f t="shared" si="1071"/>
        <v/>
      </c>
      <c r="M7652" s="245" t="str">
        <f t="shared" si="1072"/>
        <v/>
      </c>
      <c r="N7652" s="244" t="str">
        <f t="shared" si="1073"/>
        <v/>
      </c>
      <c r="O7652" s="244" t="str">
        <f t="shared" si="1074"/>
        <v/>
      </c>
      <c r="P7652">
        <f>IF($I7652&lt;&gt;"",$I7652,IF($E7652="SGD",1,IF($E7652="USD",Settings!$B$22,IF($E7652="HKD",Settings!$B$23,1))))</f>
        <v>1</v>
      </c>
      <c r="Q7652">
        <f t="shared" si="1075"/>
        <v>0</v>
      </c>
      <c r="R7652">
        <f t="shared" si="1076"/>
        <v>0</v>
      </c>
      <c r="S7652" t="str">
        <f t="shared" si="1077"/>
        <v/>
      </c>
      <c r="T7652" t="str">
        <f t="shared" si="1078"/>
        <v/>
      </c>
      <c r="U7652" t="str">
        <f t="shared" si="1079"/>
        <v/>
      </c>
    </row>
    <row r="7653" spans="12:21" ht="15" customHeight="1" x14ac:dyDescent="0.15">
      <c r="L7653" s="244" t="str">
        <f t="shared" si="1071"/>
        <v/>
      </c>
      <c r="M7653" s="245" t="str">
        <f t="shared" si="1072"/>
        <v/>
      </c>
      <c r="N7653" s="244" t="str">
        <f t="shared" si="1073"/>
        <v/>
      </c>
      <c r="O7653" s="244" t="str">
        <f t="shared" si="1074"/>
        <v/>
      </c>
      <c r="P7653">
        <f>IF($I7653&lt;&gt;"",$I7653,IF($E7653="SGD",1,IF($E7653="USD",Settings!$B$22,IF($E7653="HKD",Settings!$B$23,1))))</f>
        <v>1</v>
      </c>
      <c r="Q7653">
        <f t="shared" si="1075"/>
        <v>0</v>
      </c>
      <c r="R7653">
        <f t="shared" si="1076"/>
        <v>0</v>
      </c>
      <c r="S7653" t="str">
        <f t="shared" si="1077"/>
        <v/>
      </c>
      <c r="T7653" t="str">
        <f t="shared" si="1078"/>
        <v/>
      </c>
      <c r="U7653" t="str">
        <f t="shared" si="1079"/>
        <v/>
      </c>
    </row>
    <row r="7654" spans="12:21" ht="15" customHeight="1" x14ac:dyDescent="0.15">
      <c r="L7654" s="244" t="str">
        <f t="shared" si="1071"/>
        <v/>
      </c>
      <c r="M7654" s="245" t="str">
        <f t="shared" si="1072"/>
        <v/>
      </c>
      <c r="N7654" s="244" t="str">
        <f t="shared" si="1073"/>
        <v/>
      </c>
      <c r="O7654" s="244" t="str">
        <f t="shared" si="1074"/>
        <v/>
      </c>
      <c r="P7654">
        <f>IF($I7654&lt;&gt;"",$I7654,IF($E7654="SGD",1,IF($E7654="USD",Settings!$B$22,IF($E7654="HKD",Settings!$B$23,1))))</f>
        <v>1</v>
      </c>
      <c r="Q7654">
        <f t="shared" si="1075"/>
        <v>0</v>
      </c>
      <c r="R7654">
        <f t="shared" si="1076"/>
        <v>0</v>
      </c>
      <c r="S7654" t="str">
        <f t="shared" si="1077"/>
        <v/>
      </c>
      <c r="T7654" t="str">
        <f t="shared" si="1078"/>
        <v/>
      </c>
      <c r="U7654" t="str">
        <f t="shared" si="1079"/>
        <v/>
      </c>
    </row>
    <row r="7655" spans="12:21" ht="15" customHeight="1" x14ac:dyDescent="0.15">
      <c r="L7655" s="244" t="str">
        <f t="shared" si="1071"/>
        <v/>
      </c>
      <c r="M7655" s="245" t="str">
        <f t="shared" si="1072"/>
        <v/>
      </c>
      <c r="N7655" s="244" t="str">
        <f t="shared" si="1073"/>
        <v/>
      </c>
      <c r="O7655" s="244" t="str">
        <f t="shared" si="1074"/>
        <v/>
      </c>
      <c r="P7655">
        <f>IF($I7655&lt;&gt;"",$I7655,IF($E7655="SGD",1,IF($E7655="USD",Settings!$B$22,IF($E7655="HKD",Settings!$B$23,1))))</f>
        <v>1</v>
      </c>
      <c r="Q7655">
        <f t="shared" si="1075"/>
        <v>0</v>
      </c>
      <c r="R7655">
        <f t="shared" si="1076"/>
        <v>0</v>
      </c>
      <c r="S7655" t="str">
        <f t="shared" si="1077"/>
        <v/>
      </c>
      <c r="T7655" t="str">
        <f t="shared" si="1078"/>
        <v/>
      </c>
      <c r="U7655" t="str">
        <f t="shared" si="1079"/>
        <v/>
      </c>
    </row>
    <row r="7656" spans="12:21" ht="15" customHeight="1" x14ac:dyDescent="0.15">
      <c r="L7656" s="244" t="str">
        <f t="shared" si="1071"/>
        <v/>
      </c>
      <c r="M7656" s="245" t="str">
        <f t="shared" si="1072"/>
        <v/>
      </c>
      <c r="N7656" s="244" t="str">
        <f t="shared" si="1073"/>
        <v/>
      </c>
      <c r="O7656" s="244" t="str">
        <f t="shared" si="1074"/>
        <v/>
      </c>
      <c r="P7656">
        <f>IF($I7656&lt;&gt;"",$I7656,IF($E7656="SGD",1,IF($E7656="USD",Settings!$B$22,IF($E7656="HKD",Settings!$B$23,1))))</f>
        <v>1</v>
      </c>
      <c r="Q7656">
        <f t="shared" si="1075"/>
        <v>0</v>
      </c>
      <c r="R7656">
        <f t="shared" si="1076"/>
        <v>0</v>
      </c>
      <c r="S7656" t="str">
        <f t="shared" si="1077"/>
        <v/>
      </c>
      <c r="T7656" t="str">
        <f t="shared" si="1078"/>
        <v/>
      </c>
      <c r="U7656" t="str">
        <f t="shared" si="1079"/>
        <v/>
      </c>
    </row>
    <row r="7657" spans="12:21" ht="15" customHeight="1" x14ac:dyDescent="0.15">
      <c r="L7657" s="244" t="str">
        <f t="shared" ref="L7657:L7720" si="1080">IF(OR(B7657="",C7657="",E7657=""),"",B7657&amp;":"&amp;C7657&amp;":"&amp;E7657)</f>
        <v/>
      </c>
      <c r="M7657" s="245" t="str">
        <f t="shared" ref="M7657:M7720" si="1081">IF(A7657="","",A7657*D7657)</f>
        <v/>
      </c>
      <c r="N7657" s="244" t="str">
        <f t="shared" ref="N7657:N7720" si="1082">IF(A7657="","",IF(OR(A7657=1,A7657=0),J7657,0))</f>
        <v/>
      </c>
      <c r="O7657" s="244" t="str">
        <f t="shared" ref="O7657:O7720" si="1083">IF(A7657="","",IF(A7657=-1,J7657,0))</f>
        <v/>
      </c>
      <c r="P7657">
        <f>IF($I7657&lt;&gt;"",$I7657,IF($E7657="SGD",1,IF($E7657="USD",Settings!$B$22,IF($E7657="HKD",Settings!$B$23,1))))</f>
        <v>1</v>
      </c>
      <c r="Q7657">
        <f t="shared" ref="Q7657:Q7720" si="1084">IF($L7657="",0,($O7657-$N7657+IF($A7657=2,$J7657,0))*$P7657)</f>
        <v>0</v>
      </c>
      <c r="R7657">
        <f t="shared" ref="R7657:R7720" si="1085">IF($L7657="",0,IF($A7657=2,$J7657*$P7657,0))</f>
        <v>0</v>
      </c>
      <c r="S7657" t="str">
        <f t="shared" si="1077"/>
        <v/>
      </c>
      <c r="T7657" t="str">
        <f t="shared" si="1078"/>
        <v/>
      </c>
      <c r="U7657" t="str">
        <f t="shared" si="1079"/>
        <v/>
      </c>
    </row>
    <row r="7658" spans="12:21" ht="15" customHeight="1" x14ac:dyDescent="0.15">
      <c r="L7658" s="244" t="str">
        <f t="shared" si="1080"/>
        <v/>
      </c>
      <c r="M7658" s="245" t="str">
        <f t="shared" si="1081"/>
        <v/>
      </c>
      <c r="N7658" s="244" t="str">
        <f t="shared" si="1082"/>
        <v/>
      </c>
      <c r="O7658" s="244" t="str">
        <f t="shared" si="1083"/>
        <v/>
      </c>
      <c r="P7658">
        <f>IF($I7658&lt;&gt;"",$I7658,IF($E7658="SGD",1,IF($E7658="USD",Settings!$B$22,IF($E7658="HKD",Settings!$B$23,1))))</f>
        <v>1</v>
      </c>
      <c r="Q7658">
        <f t="shared" si="1084"/>
        <v>0</v>
      </c>
      <c r="R7658">
        <f t="shared" si="1085"/>
        <v>0</v>
      </c>
      <c r="S7658" t="str">
        <f t="shared" si="1077"/>
        <v/>
      </c>
      <c r="T7658" t="str">
        <f t="shared" si="1078"/>
        <v/>
      </c>
      <c r="U7658" t="str">
        <f t="shared" si="1079"/>
        <v/>
      </c>
    </row>
    <row r="7659" spans="12:21" ht="15" customHeight="1" x14ac:dyDescent="0.15">
      <c r="L7659" s="244" t="str">
        <f t="shared" si="1080"/>
        <v/>
      </c>
      <c r="M7659" s="245" t="str">
        <f t="shared" si="1081"/>
        <v/>
      </c>
      <c r="N7659" s="244" t="str">
        <f t="shared" si="1082"/>
        <v/>
      </c>
      <c r="O7659" s="244" t="str">
        <f t="shared" si="1083"/>
        <v/>
      </c>
      <c r="P7659">
        <f>IF($I7659&lt;&gt;"",$I7659,IF($E7659="SGD",1,IF($E7659="USD",Settings!$B$22,IF($E7659="HKD",Settings!$B$23,1))))</f>
        <v>1</v>
      </c>
      <c r="Q7659">
        <f t="shared" si="1084"/>
        <v>0</v>
      </c>
      <c r="R7659">
        <f t="shared" si="1085"/>
        <v>0</v>
      </c>
      <c r="S7659" t="str">
        <f t="shared" si="1077"/>
        <v/>
      </c>
      <c r="T7659" t="str">
        <f t="shared" si="1078"/>
        <v/>
      </c>
      <c r="U7659" t="str">
        <f t="shared" si="1079"/>
        <v/>
      </c>
    </row>
    <row r="7660" spans="12:21" ht="15" customHeight="1" x14ac:dyDescent="0.15">
      <c r="L7660" s="244" t="str">
        <f t="shared" si="1080"/>
        <v/>
      </c>
      <c r="M7660" s="245" t="str">
        <f t="shared" si="1081"/>
        <v/>
      </c>
      <c r="N7660" s="244" t="str">
        <f t="shared" si="1082"/>
        <v/>
      </c>
      <c r="O7660" s="244" t="str">
        <f t="shared" si="1083"/>
        <v/>
      </c>
      <c r="P7660">
        <f>IF($I7660&lt;&gt;"",$I7660,IF($E7660="SGD",1,IF($E7660="USD",Settings!$B$22,IF($E7660="HKD",Settings!$B$23,1))))</f>
        <v>1</v>
      </c>
      <c r="Q7660">
        <f t="shared" si="1084"/>
        <v>0</v>
      </c>
      <c r="R7660">
        <f t="shared" si="1085"/>
        <v>0</v>
      </c>
      <c r="S7660" t="str">
        <f t="shared" si="1077"/>
        <v/>
      </c>
      <c r="T7660" t="str">
        <f t="shared" si="1078"/>
        <v/>
      </c>
      <c r="U7660" t="str">
        <f t="shared" si="1079"/>
        <v/>
      </c>
    </row>
    <row r="7661" spans="12:21" ht="15" customHeight="1" x14ac:dyDescent="0.15">
      <c r="L7661" s="244" t="str">
        <f t="shared" si="1080"/>
        <v/>
      </c>
      <c r="M7661" s="245" t="str">
        <f t="shared" si="1081"/>
        <v/>
      </c>
      <c r="N7661" s="244" t="str">
        <f t="shared" si="1082"/>
        <v/>
      </c>
      <c r="O7661" s="244" t="str">
        <f t="shared" si="1083"/>
        <v/>
      </c>
      <c r="P7661">
        <f>IF($I7661&lt;&gt;"",$I7661,IF($E7661="SGD",1,IF($E7661="USD",Settings!$B$22,IF($E7661="HKD",Settings!$B$23,1))))</f>
        <v>1</v>
      </c>
      <c r="Q7661">
        <f t="shared" si="1084"/>
        <v>0</v>
      </c>
      <c r="R7661">
        <f t="shared" si="1085"/>
        <v>0</v>
      </c>
      <c r="S7661" t="str">
        <f t="shared" si="1077"/>
        <v/>
      </c>
      <c r="T7661" t="str">
        <f t="shared" si="1078"/>
        <v/>
      </c>
      <c r="U7661" t="str">
        <f t="shared" si="1079"/>
        <v/>
      </c>
    </row>
    <row r="7662" spans="12:21" ht="15" customHeight="1" x14ac:dyDescent="0.15">
      <c r="L7662" s="244" t="str">
        <f t="shared" si="1080"/>
        <v/>
      </c>
      <c r="M7662" s="245" t="str">
        <f t="shared" si="1081"/>
        <v/>
      </c>
      <c r="N7662" s="244" t="str">
        <f t="shared" si="1082"/>
        <v/>
      </c>
      <c r="O7662" s="244" t="str">
        <f t="shared" si="1083"/>
        <v/>
      </c>
      <c r="P7662">
        <f>IF($I7662&lt;&gt;"",$I7662,IF($E7662="SGD",1,IF($E7662="USD",Settings!$B$22,IF($E7662="HKD",Settings!$B$23,1))))</f>
        <v>1</v>
      </c>
      <c r="Q7662">
        <f t="shared" si="1084"/>
        <v>0</v>
      </c>
      <c r="R7662">
        <f t="shared" si="1085"/>
        <v>0</v>
      </c>
      <c r="S7662" t="str">
        <f t="shared" si="1077"/>
        <v/>
      </c>
      <c r="T7662" t="str">
        <f t="shared" si="1078"/>
        <v/>
      </c>
      <c r="U7662" t="str">
        <f t="shared" si="1079"/>
        <v/>
      </c>
    </row>
    <row r="7663" spans="12:21" ht="15" customHeight="1" x14ac:dyDescent="0.15">
      <c r="L7663" s="244" t="str">
        <f t="shared" si="1080"/>
        <v/>
      </c>
      <c r="M7663" s="245" t="str">
        <f t="shared" si="1081"/>
        <v/>
      </c>
      <c r="N7663" s="244" t="str">
        <f t="shared" si="1082"/>
        <v/>
      </c>
      <c r="O7663" s="244" t="str">
        <f t="shared" si="1083"/>
        <v/>
      </c>
      <c r="P7663">
        <f>IF($I7663&lt;&gt;"",$I7663,IF($E7663="SGD",1,IF($E7663="USD",Settings!$B$22,IF($E7663="HKD",Settings!$B$23,1))))</f>
        <v>1</v>
      </c>
      <c r="Q7663">
        <f t="shared" si="1084"/>
        <v>0</v>
      </c>
      <c r="R7663">
        <f t="shared" si="1085"/>
        <v>0</v>
      </c>
      <c r="S7663" t="str">
        <f t="shared" si="1077"/>
        <v/>
      </c>
      <c r="T7663" t="str">
        <f t="shared" si="1078"/>
        <v/>
      </c>
      <c r="U7663" t="str">
        <f t="shared" si="1079"/>
        <v/>
      </c>
    </row>
    <row r="7664" spans="12:21" ht="15" customHeight="1" x14ac:dyDescent="0.15">
      <c r="L7664" s="244" t="str">
        <f t="shared" si="1080"/>
        <v/>
      </c>
      <c r="M7664" s="245" t="str">
        <f t="shared" si="1081"/>
        <v/>
      </c>
      <c r="N7664" s="244" t="str">
        <f t="shared" si="1082"/>
        <v/>
      </c>
      <c r="O7664" s="244" t="str">
        <f t="shared" si="1083"/>
        <v/>
      </c>
      <c r="P7664">
        <f>IF($I7664&lt;&gt;"",$I7664,IF($E7664="SGD",1,IF($E7664="USD",Settings!$B$22,IF($E7664="HKD",Settings!$B$23,1))))</f>
        <v>1</v>
      </c>
      <c r="Q7664">
        <f t="shared" si="1084"/>
        <v>0</v>
      </c>
      <c r="R7664">
        <f t="shared" si="1085"/>
        <v>0</v>
      </c>
      <c r="S7664" t="str">
        <f t="shared" si="1077"/>
        <v/>
      </c>
      <c r="T7664" t="str">
        <f t="shared" si="1078"/>
        <v/>
      </c>
      <c r="U7664" t="str">
        <f t="shared" si="1079"/>
        <v/>
      </c>
    </row>
    <row r="7665" spans="12:21" ht="15" customHeight="1" x14ac:dyDescent="0.15">
      <c r="L7665" s="244" t="str">
        <f t="shared" si="1080"/>
        <v/>
      </c>
      <c r="M7665" s="245" t="str">
        <f t="shared" si="1081"/>
        <v/>
      </c>
      <c r="N7665" s="244" t="str">
        <f t="shared" si="1082"/>
        <v/>
      </c>
      <c r="O7665" s="244" t="str">
        <f t="shared" si="1083"/>
        <v/>
      </c>
      <c r="P7665">
        <f>IF($I7665&lt;&gt;"",$I7665,IF($E7665="SGD",1,IF($E7665="USD",Settings!$B$22,IF($E7665="HKD",Settings!$B$23,1))))</f>
        <v>1</v>
      </c>
      <c r="Q7665">
        <f t="shared" si="1084"/>
        <v>0</v>
      </c>
      <c r="R7665">
        <f t="shared" si="1085"/>
        <v>0</v>
      </c>
      <c r="S7665" t="str">
        <f t="shared" si="1077"/>
        <v/>
      </c>
      <c r="T7665" t="str">
        <f t="shared" si="1078"/>
        <v/>
      </c>
      <c r="U7665" t="str">
        <f t="shared" si="1079"/>
        <v/>
      </c>
    </row>
    <row r="7666" spans="12:21" ht="15" customHeight="1" x14ac:dyDescent="0.15">
      <c r="L7666" s="244" t="str">
        <f t="shared" si="1080"/>
        <v/>
      </c>
      <c r="M7666" s="245" t="str">
        <f t="shared" si="1081"/>
        <v/>
      </c>
      <c r="N7666" s="244" t="str">
        <f t="shared" si="1082"/>
        <v/>
      </c>
      <c r="O7666" s="244" t="str">
        <f t="shared" si="1083"/>
        <v/>
      </c>
      <c r="P7666">
        <f>IF($I7666&lt;&gt;"",$I7666,IF($E7666="SGD",1,IF($E7666="USD",Settings!$B$22,IF($E7666="HKD",Settings!$B$23,1))))</f>
        <v>1</v>
      </c>
      <c r="Q7666">
        <f t="shared" si="1084"/>
        <v>0</v>
      </c>
      <c r="R7666">
        <f t="shared" si="1085"/>
        <v>0</v>
      </c>
      <c r="S7666" t="str">
        <f t="shared" si="1077"/>
        <v/>
      </c>
      <c r="T7666" t="str">
        <f t="shared" si="1078"/>
        <v/>
      </c>
      <c r="U7666" t="str">
        <f t="shared" si="1079"/>
        <v/>
      </c>
    </row>
    <row r="7667" spans="12:21" ht="15" customHeight="1" x14ac:dyDescent="0.15">
      <c r="L7667" s="244" t="str">
        <f t="shared" si="1080"/>
        <v/>
      </c>
      <c r="M7667" s="245" t="str">
        <f t="shared" si="1081"/>
        <v/>
      </c>
      <c r="N7667" s="244" t="str">
        <f t="shared" si="1082"/>
        <v/>
      </c>
      <c r="O7667" s="244" t="str">
        <f t="shared" si="1083"/>
        <v/>
      </c>
      <c r="P7667">
        <f>IF($I7667&lt;&gt;"",$I7667,IF($E7667="SGD",1,IF($E7667="USD",Settings!$B$22,IF($E7667="HKD",Settings!$B$23,1))))</f>
        <v>1</v>
      </c>
      <c r="Q7667">
        <f t="shared" si="1084"/>
        <v>0</v>
      </c>
      <c r="R7667">
        <f t="shared" si="1085"/>
        <v>0</v>
      </c>
      <c r="S7667" t="str">
        <f t="shared" si="1077"/>
        <v/>
      </c>
      <c r="T7667" t="str">
        <f t="shared" si="1078"/>
        <v/>
      </c>
      <c r="U7667" t="str">
        <f t="shared" si="1079"/>
        <v/>
      </c>
    </row>
    <row r="7668" spans="12:21" ht="15" customHeight="1" x14ac:dyDescent="0.15">
      <c r="L7668" s="244" t="str">
        <f t="shared" si="1080"/>
        <v/>
      </c>
      <c r="M7668" s="245" t="str">
        <f t="shared" si="1081"/>
        <v/>
      </c>
      <c r="N7668" s="244" t="str">
        <f t="shared" si="1082"/>
        <v/>
      </c>
      <c r="O7668" s="244" t="str">
        <f t="shared" si="1083"/>
        <v/>
      </c>
      <c r="P7668">
        <f>IF($I7668&lt;&gt;"",$I7668,IF($E7668="SGD",1,IF($E7668="USD",Settings!$B$22,IF($E7668="HKD",Settings!$B$23,1))))</f>
        <v>1</v>
      </c>
      <c r="Q7668">
        <f t="shared" si="1084"/>
        <v>0</v>
      </c>
      <c r="R7668">
        <f t="shared" si="1085"/>
        <v>0</v>
      </c>
      <c r="S7668" t="str">
        <f t="shared" si="1077"/>
        <v/>
      </c>
      <c r="T7668" t="str">
        <f t="shared" si="1078"/>
        <v/>
      </c>
      <c r="U7668" t="str">
        <f t="shared" si="1079"/>
        <v/>
      </c>
    </row>
    <row r="7669" spans="12:21" ht="15" customHeight="1" x14ac:dyDescent="0.15">
      <c r="L7669" s="244" t="str">
        <f t="shared" si="1080"/>
        <v/>
      </c>
      <c r="M7669" s="245" t="str">
        <f t="shared" si="1081"/>
        <v/>
      </c>
      <c r="N7669" s="244" t="str">
        <f t="shared" si="1082"/>
        <v/>
      </c>
      <c r="O7669" s="244" t="str">
        <f t="shared" si="1083"/>
        <v/>
      </c>
      <c r="P7669">
        <f>IF($I7669&lt;&gt;"",$I7669,IF($E7669="SGD",1,IF($E7669="USD",Settings!$B$22,IF($E7669="HKD",Settings!$B$23,1))))</f>
        <v>1</v>
      </c>
      <c r="Q7669">
        <f t="shared" si="1084"/>
        <v>0</v>
      </c>
      <c r="R7669">
        <f t="shared" si="1085"/>
        <v>0</v>
      </c>
      <c r="S7669" t="str">
        <f t="shared" si="1077"/>
        <v/>
      </c>
      <c r="T7669" t="str">
        <f t="shared" si="1078"/>
        <v/>
      </c>
      <c r="U7669" t="str">
        <f t="shared" si="1079"/>
        <v/>
      </c>
    </row>
    <row r="7670" spans="12:21" ht="15" customHeight="1" x14ac:dyDescent="0.15">
      <c r="L7670" s="244" t="str">
        <f t="shared" si="1080"/>
        <v/>
      </c>
      <c r="M7670" s="245" t="str">
        <f t="shared" si="1081"/>
        <v/>
      </c>
      <c r="N7670" s="244" t="str">
        <f t="shared" si="1082"/>
        <v/>
      </c>
      <c r="O7670" s="244" t="str">
        <f t="shared" si="1083"/>
        <v/>
      </c>
      <c r="P7670">
        <f>IF($I7670&lt;&gt;"",$I7670,IF($E7670="SGD",1,IF($E7670="USD",Settings!$B$22,IF($E7670="HKD",Settings!$B$23,1))))</f>
        <v>1</v>
      </c>
      <c r="Q7670">
        <f t="shared" si="1084"/>
        <v>0</v>
      </c>
      <c r="R7670">
        <f t="shared" si="1085"/>
        <v>0</v>
      </c>
      <c r="S7670" t="str">
        <f t="shared" si="1077"/>
        <v/>
      </c>
      <c r="T7670" t="str">
        <f t="shared" si="1078"/>
        <v/>
      </c>
      <c r="U7670" t="str">
        <f t="shared" si="1079"/>
        <v/>
      </c>
    </row>
    <row r="7671" spans="12:21" ht="15" customHeight="1" x14ac:dyDescent="0.15">
      <c r="L7671" s="244" t="str">
        <f t="shared" si="1080"/>
        <v/>
      </c>
      <c r="M7671" s="245" t="str">
        <f t="shared" si="1081"/>
        <v/>
      </c>
      <c r="N7671" s="244" t="str">
        <f t="shared" si="1082"/>
        <v/>
      </c>
      <c r="O7671" s="244" t="str">
        <f t="shared" si="1083"/>
        <v/>
      </c>
      <c r="P7671">
        <f>IF($I7671&lt;&gt;"",$I7671,IF($E7671="SGD",1,IF($E7671="USD",Settings!$B$22,IF($E7671="HKD",Settings!$B$23,1))))</f>
        <v>1</v>
      </c>
      <c r="Q7671">
        <f t="shared" si="1084"/>
        <v>0</v>
      </c>
      <c r="R7671">
        <f t="shared" si="1085"/>
        <v>0</v>
      </c>
      <c r="S7671" t="str">
        <f t="shared" si="1077"/>
        <v/>
      </c>
      <c r="T7671" t="str">
        <f t="shared" si="1078"/>
        <v/>
      </c>
      <c r="U7671" t="str">
        <f t="shared" si="1079"/>
        <v/>
      </c>
    </row>
    <row r="7672" spans="12:21" ht="15" customHeight="1" x14ac:dyDescent="0.15">
      <c r="L7672" s="244" t="str">
        <f t="shared" si="1080"/>
        <v/>
      </c>
      <c r="M7672" s="245" t="str">
        <f t="shared" si="1081"/>
        <v/>
      </c>
      <c r="N7672" s="244" t="str">
        <f t="shared" si="1082"/>
        <v/>
      </c>
      <c r="O7672" s="244" t="str">
        <f t="shared" si="1083"/>
        <v/>
      </c>
      <c r="P7672">
        <f>IF($I7672&lt;&gt;"",$I7672,IF($E7672="SGD",1,IF($E7672="USD",Settings!$B$22,IF($E7672="HKD",Settings!$B$23,1))))</f>
        <v>1</v>
      </c>
      <c r="Q7672">
        <f t="shared" si="1084"/>
        <v>0</v>
      </c>
      <c r="R7672">
        <f t="shared" si="1085"/>
        <v>0</v>
      </c>
      <c r="S7672" t="str">
        <f t="shared" si="1077"/>
        <v/>
      </c>
      <c r="T7672" t="str">
        <f t="shared" si="1078"/>
        <v/>
      </c>
      <c r="U7672" t="str">
        <f t="shared" si="1079"/>
        <v/>
      </c>
    </row>
    <row r="7673" spans="12:21" ht="15" customHeight="1" x14ac:dyDescent="0.15">
      <c r="L7673" s="244" t="str">
        <f t="shared" si="1080"/>
        <v/>
      </c>
      <c r="M7673" s="245" t="str">
        <f t="shared" si="1081"/>
        <v/>
      </c>
      <c r="N7673" s="244" t="str">
        <f t="shared" si="1082"/>
        <v/>
      </c>
      <c r="O7673" s="244" t="str">
        <f t="shared" si="1083"/>
        <v/>
      </c>
      <c r="P7673">
        <f>IF($I7673&lt;&gt;"",$I7673,IF($E7673="SGD",1,IF($E7673="USD",Settings!$B$22,IF($E7673="HKD",Settings!$B$23,1))))</f>
        <v>1</v>
      </c>
      <c r="Q7673">
        <f t="shared" si="1084"/>
        <v>0</v>
      </c>
      <c r="R7673">
        <f t="shared" si="1085"/>
        <v>0</v>
      </c>
      <c r="S7673" t="str">
        <f t="shared" si="1077"/>
        <v/>
      </c>
      <c r="T7673" t="str">
        <f t="shared" si="1078"/>
        <v/>
      </c>
      <c r="U7673" t="str">
        <f t="shared" si="1079"/>
        <v/>
      </c>
    </row>
    <row r="7674" spans="12:21" ht="15" customHeight="1" x14ac:dyDescent="0.15">
      <c r="L7674" s="244" t="str">
        <f t="shared" si="1080"/>
        <v/>
      </c>
      <c r="M7674" s="245" t="str">
        <f t="shared" si="1081"/>
        <v/>
      </c>
      <c r="N7674" s="244" t="str">
        <f t="shared" si="1082"/>
        <v/>
      </c>
      <c r="O7674" s="244" t="str">
        <f t="shared" si="1083"/>
        <v/>
      </c>
      <c r="P7674">
        <f>IF($I7674&lt;&gt;"",$I7674,IF($E7674="SGD",1,IF($E7674="USD",Settings!$B$22,IF($E7674="HKD",Settings!$B$23,1))))</f>
        <v>1</v>
      </c>
      <c r="Q7674">
        <f t="shared" si="1084"/>
        <v>0</v>
      </c>
      <c r="R7674">
        <f t="shared" si="1085"/>
        <v>0</v>
      </c>
      <c r="S7674" t="str">
        <f t="shared" si="1077"/>
        <v/>
      </c>
      <c r="T7674" t="str">
        <f t="shared" si="1078"/>
        <v/>
      </c>
      <c r="U7674" t="str">
        <f t="shared" si="1079"/>
        <v/>
      </c>
    </row>
    <row r="7675" spans="12:21" ht="15" customHeight="1" x14ac:dyDescent="0.15">
      <c r="L7675" s="244" t="str">
        <f t="shared" si="1080"/>
        <v/>
      </c>
      <c r="M7675" s="245" t="str">
        <f t="shared" si="1081"/>
        <v/>
      </c>
      <c r="N7675" s="244" t="str">
        <f t="shared" si="1082"/>
        <v/>
      </c>
      <c r="O7675" s="244" t="str">
        <f t="shared" si="1083"/>
        <v/>
      </c>
      <c r="P7675">
        <f>IF($I7675&lt;&gt;"",$I7675,IF($E7675="SGD",1,IF($E7675="USD",Settings!$B$22,IF($E7675="HKD",Settings!$B$23,1))))</f>
        <v>1</v>
      </c>
      <c r="Q7675">
        <f t="shared" si="1084"/>
        <v>0</v>
      </c>
      <c r="R7675">
        <f t="shared" si="1085"/>
        <v>0</v>
      </c>
      <c r="S7675" t="str">
        <f t="shared" si="1077"/>
        <v/>
      </c>
      <c r="T7675" t="str">
        <f t="shared" si="1078"/>
        <v/>
      </c>
      <c r="U7675" t="str">
        <f t="shared" si="1079"/>
        <v/>
      </c>
    </row>
    <row r="7676" spans="12:21" ht="15" customHeight="1" x14ac:dyDescent="0.15">
      <c r="L7676" s="244" t="str">
        <f t="shared" si="1080"/>
        <v/>
      </c>
      <c r="M7676" s="245" t="str">
        <f t="shared" si="1081"/>
        <v/>
      </c>
      <c r="N7676" s="244" t="str">
        <f t="shared" si="1082"/>
        <v/>
      </c>
      <c r="O7676" s="244" t="str">
        <f t="shared" si="1083"/>
        <v/>
      </c>
      <c r="P7676">
        <f>IF($I7676&lt;&gt;"",$I7676,IF($E7676="SGD",1,IF($E7676="USD",Settings!$B$22,IF($E7676="HKD",Settings!$B$23,1))))</f>
        <v>1</v>
      </c>
      <c r="Q7676">
        <f t="shared" si="1084"/>
        <v>0</v>
      </c>
      <c r="R7676">
        <f t="shared" si="1085"/>
        <v>0</v>
      </c>
      <c r="S7676" t="str">
        <f t="shared" si="1077"/>
        <v/>
      </c>
      <c r="T7676" t="str">
        <f t="shared" si="1078"/>
        <v/>
      </c>
      <c r="U7676" t="str">
        <f t="shared" si="1079"/>
        <v/>
      </c>
    </row>
    <row r="7677" spans="12:21" ht="15" customHeight="1" x14ac:dyDescent="0.15">
      <c r="L7677" s="244" t="str">
        <f t="shared" si="1080"/>
        <v/>
      </c>
      <c r="M7677" s="245" t="str">
        <f t="shared" si="1081"/>
        <v/>
      </c>
      <c r="N7677" s="244" t="str">
        <f t="shared" si="1082"/>
        <v/>
      </c>
      <c r="O7677" s="244" t="str">
        <f t="shared" si="1083"/>
        <v/>
      </c>
      <c r="P7677">
        <f>IF($I7677&lt;&gt;"",$I7677,IF($E7677="SGD",1,IF($E7677="USD",Settings!$B$22,IF($E7677="HKD",Settings!$B$23,1))))</f>
        <v>1</v>
      </c>
      <c r="Q7677">
        <f t="shared" si="1084"/>
        <v>0</v>
      </c>
      <c r="R7677">
        <f t="shared" si="1085"/>
        <v>0</v>
      </c>
      <c r="S7677" t="str">
        <f t="shared" si="1077"/>
        <v/>
      </c>
      <c r="T7677" t="str">
        <f t="shared" si="1078"/>
        <v/>
      </c>
      <c r="U7677" t="str">
        <f t="shared" si="1079"/>
        <v/>
      </c>
    </row>
    <row r="7678" spans="12:21" ht="15" customHeight="1" x14ac:dyDescent="0.15">
      <c r="L7678" s="244" t="str">
        <f t="shared" si="1080"/>
        <v/>
      </c>
      <c r="M7678" s="245" t="str">
        <f t="shared" si="1081"/>
        <v/>
      </c>
      <c r="N7678" s="244" t="str">
        <f t="shared" si="1082"/>
        <v/>
      </c>
      <c r="O7678" s="244" t="str">
        <f t="shared" si="1083"/>
        <v/>
      </c>
      <c r="P7678">
        <f>IF($I7678&lt;&gt;"",$I7678,IF($E7678="SGD",1,IF($E7678="USD",Settings!$B$22,IF($E7678="HKD",Settings!$B$23,1))))</f>
        <v>1</v>
      </c>
      <c r="Q7678">
        <f t="shared" si="1084"/>
        <v>0</v>
      </c>
      <c r="R7678">
        <f t="shared" si="1085"/>
        <v>0</v>
      </c>
      <c r="S7678" t="str">
        <f t="shared" si="1077"/>
        <v/>
      </c>
      <c r="T7678" t="str">
        <f t="shared" si="1078"/>
        <v/>
      </c>
      <c r="U7678" t="str">
        <f t="shared" si="1079"/>
        <v/>
      </c>
    </row>
    <row r="7679" spans="12:21" ht="15" customHeight="1" x14ac:dyDescent="0.15">
      <c r="L7679" s="244" t="str">
        <f t="shared" si="1080"/>
        <v/>
      </c>
      <c r="M7679" s="245" t="str">
        <f t="shared" si="1081"/>
        <v/>
      </c>
      <c r="N7679" s="244" t="str">
        <f t="shared" si="1082"/>
        <v/>
      </c>
      <c r="O7679" s="244" t="str">
        <f t="shared" si="1083"/>
        <v/>
      </c>
      <c r="P7679">
        <f>IF($I7679&lt;&gt;"",$I7679,IF($E7679="SGD",1,IF($E7679="USD",Settings!$B$22,IF($E7679="HKD",Settings!$B$23,1))))</f>
        <v>1</v>
      </c>
      <c r="Q7679">
        <f t="shared" si="1084"/>
        <v>0</v>
      </c>
      <c r="R7679">
        <f t="shared" si="1085"/>
        <v>0</v>
      </c>
      <c r="S7679" t="str">
        <f t="shared" si="1077"/>
        <v/>
      </c>
      <c r="T7679" t="str">
        <f t="shared" si="1078"/>
        <v/>
      </c>
      <c r="U7679" t="str">
        <f t="shared" si="1079"/>
        <v/>
      </c>
    </row>
    <row r="7680" spans="12:21" ht="15" customHeight="1" x14ac:dyDescent="0.15">
      <c r="L7680" s="244" t="str">
        <f t="shared" si="1080"/>
        <v/>
      </c>
      <c r="M7680" s="245" t="str">
        <f t="shared" si="1081"/>
        <v/>
      </c>
      <c r="N7680" s="244" t="str">
        <f t="shared" si="1082"/>
        <v/>
      </c>
      <c r="O7680" s="244" t="str">
        <f t="shared" si="1083"/>
        <v/>
      </c>
      <c r="P7680">
        <f>IF($I7680&lt;&gt;"",$I7680,IF($E7680="SGD",1,IF($E7680="USD",Settings!$B$22,IF($E7680="HKD",Settings!$B$23,1))))</f>
        <v>1</v>
      </c>
      <c r="Q7680">
        <f t="shared" si="1084"/>
        <v>0</v>
      </c>
      <c r="R7680">
        <f t="shared" si="1085"/>
        <v>0</v>
      </c>
      <c r="S7680" t="str">
        <f t="shared" si="1077"/>
        <v/>
      </c>
      <c r="T7680" t="str">
        <f t="shared" si="1078"/>
        <v/>
      </c>
      <c r="U7680" t="str">
        <f t="shared" si="1079"/>
        <v/>
      </c>
    </row>
    <row r="7681" spans="12:21" ht="15" customHeight="1" x14ac:dyDescent="0.15">
      <c r="L7681" s="244" t="str">
        <f t="shared" si="1080"/>
        <v/>
      </c>
      <c r="M7681" s="245" t="str">
        <f t="shared" si="1081"/>
        <v/>
      </c>
      <c r="N7681" s="244" t="str">
        <f t="shared" si="1082"/>
        <v/>
      </c>
      <c r="O7681" s="244" t="str">
        <f t="shared" si="1083"/>
        <v/>
      </c>
      <c r="P7681">
        <f>IF($I7681&lt;&gt;"",$I7681,IF($E7681="SGD",1,IF($E7681="USD",Settings!$B$22,IF($E7681="HKD",Settings!$B$23,1))))</f>
        <v>1</v>
      </c>
      <c r="Q7681">
        <f t="shared" si="1084"/>
        <v>0</v>
      </c>
      <c r="R7681">
        <f t="shared" si="1085"/>
        <v>0</v>
      </c>
      <c r="S7681" t="str">
        <f t="shared" si="1077"/>
        <v/>
      </c>
      <c r="T7681" t="str">
        <f t="shared" si="1078"/>
        <v/>
      </c>
      <c r="U7681" t="str">
        <f t="shared" si="1079"/>
        <v/>
      </c>
    </row>
    <row r="7682" spans="12:21" ht="15" customHeight="1" x14ac:dyDescent="0.15">
      <c r="L7682" s="244" t="str">
        <f t="shared" si="1080"/>
        <v/>
      </c>
      <c r="M7682" s="245" t="str">
        <f t="shared" si="1081"/>
        <v/>
      </c>
      <c r="N7682" s="244" t="str">
        <f t="shared" si="1082"/>
        <v/>
      </c>
      <c r="O7682" s="244" t="str">
        <f t="shared" si="1083"/>
        <v/>
      </c>
      <c r="P7682">
        <f>IF($I7682&lt;&gt;"",$I7682,IF($E7682="SGD",1,IF($E7682="USD",Settings!$B$22,IF($E7682="HKD",Settings!$B$23,1))))</f>
        <v>1</v>
      </c>
      <c r="Q7682">
        <f t="shared" si="1084"/>
        <v>0</v>
      </c>
      <c r="R7682">
        <f t="shared" si="1085"/>
        <v>0</v>
      </c>
      <c r="S7682" t="str">
        <f t="shared" ref="S7682:S7745" si="1086">IF(L7682="","",SUMIFS($M:$M,$L:$L,L7682,$T:$T,"&lt;="&amp;T7682))</f>
        <v/>
      </c>
      <c r="T7682" t="str">
        <f t="shared" ref="T7682:T7745" si="1087">IF(L7682="","",INT(G7682)*100000+ROW())</f>
        <v/>
      </c>
      <c r="U7682" t="str">
        <f t="shared" ref="U7682:U7745" si="1088">IF(L7682="","",IF(AND(COUNTIFS($L:$L,L7682,$S:$S,"&gt;-0.000001",$S:$S,"&lt;0.000001",$T:$T,"&gt;"&amp;T7682)=0,ABS(S7682)&gt;0.000001),1,0))</f>
        <v/>
      </c>
    </row>
    <row r="7683" spans="12:21" ht="15" customHeight="1" x14ac:dyDescent="0.15">
      <c r="L7683" s="244" t="str">
        <f t="shared" si="1080"/>
        <v/>
      </c>
      <c r="M7683" s="245" t="str">
        <f t="shared" si="1081"/>
        <v/>
      </c>
      <c r="N7683" s="244" t="str">
        <f t="shared" si="1082"/>
        <v/>
      </c>
      <c r="O7683" s="244" t="str">
        <f t="shared" si="1083"/>
        <v/>
      </c>
      <c r="P7683">
        <f>IF($I7683&lt;&gt;"",$I7683,IF($E7683="SGD",1,IF($E7683="USD",Settings!$B$22,IF($E7683="HKD",Settings!$B$23,1))))</f>
        <v>1</v>
      </c>
      <c r="Q7683">
        <f t="shared" si="1084"/>
        <v>0</v>
      </c>
      <c r="R7683">
        <f t="shared" si="1085"/>
        <v>0</v>
      </c>
      <c r="S7683" t="str">
        <f t="shared" si="1086"/>
        <v/>
      </c>
      <c r="T7683" t="str">
        <f t="shared" si="1087"/>
        <v/>
      </c>
      <c r="U7683" t="str">
        <f t="shared" si="1088"/>
        <v/>
      </c>
    </row>
    <row r="7684" spans="12:21" ht="15" customHeight="1" x14ac:dyDescent="0.15">
      <c r="L7684" s="244" t="str">
        <f t="shared" si="1080"/>
        <v/>
      </c>
      <c r="M7684" s="245" t="str">
        <f t="shared" si="1081"/>
        <v/>
      </c>
      <c r="N7684" s="244" t="str">
        <f t="shared" si="1082"/>
        <v/>
      </c>
      <c r="O7684" s="244" t="str">
        <f t="shared" si="1083"/>
        <v/>
      </c>
      <c r="P7684">
        <f>IF($I7684&lt;&gt;"",$I7684,IF($E7684="SGD",1,IF($E7684="USD",Settings!$B$22,IF($E7684="HKD",Settings!$B$23,1))))</f>
        <v>1</v>
      </c>
      <c r="Q7684">
        <f t="shared" si="1084"/>
        <v>0</v>
      </c>
      <c r="R7684">
        <f t="shared" si="1085"/>
        <v>0</v>
      </c>
      <c r="S7684" t="str">
        <f t="shared" si="1086"/>
        <v/>
      </c>
      <c r="T7684" t="str">
        <f t="shared" si="1087"/>
        <v/>
      </c>
      <c r="U7684" t="str">
        <f t="shared" si="1088"/>
        <v/>
      </c>
    </row>
    <row r="7685" spans="12:21" ht="15" customHeight="1" x14ac:dyDescent="0.15">
      <c r="L7685" s="244" t="str">
        <f t="shared" si="1080"/>
        <v/>
      </c>
      <c r="M7685" s="245" t="str">
        <f t="shared" si="1081"/>
        <v/>
      </c>
      <c r="N7685" s="244" t="str">
        <f t="shared" si="1082"/>
        <v/>
      </c>
      <c r="O7685" s="244" t="str">
        <f t="shared" si="1083"/>
        <v/>
      </c>
      <c r="P7685">
        <f>IF($I7685&lt;&gt;"",$I7685,IF($E7685="SGD",1,IF($E7685="USD",Settings!$B$22,IF($E7685="HKD",Settings!$B$23,1))))</f>
        <v>1</v>
      </c>
      <c r="Q7685">
        <f t="shared" si="1084"/>
        <v>0</v>
      </c>
      <c r="R7685">
        <f t="shared" si="1085"/>
        <v>0</v>
      </c>
      <c r="S7685" t="str">
        <f t="shared" si="1086"/>
        <v/>
      </c>
      <c r="T7685" t="str">
        <f t="shared" si="1087"/>
        <v/>
      </c>
      <c r="U7685" t="str">
        <f t="shared" si="1088"/>
        <v/>
      </c>
    </row>
    <row r="7686" spans="12:21" ht="15" customHeight="1" x14ac:dyDescent="0.15">
      <c r="L7686" s="244" t="str">
        <f t="shared" si="1080"/>
        <v/>
      </c>
      <c r="M7686" s="245" t="str">
        <f t="shared" si="1081"/>
        <v/>
      </c>
      <c r="N7686" s="244" t="str">
        <f t="shared" si="1082"/>
        <v/>
      </c>
      <c r="O7686" s="244" t="str">
        <f t="shared" si="1083"/>
        <v/>
      </c>
      <c r="P7686">
        <f>IF($I7686&lt;&gt;"",$I7686,IF($E7686="SGD",1,IF($E7686="USD",Settings!$B$22,IF($E7686="HKD",Settings!$B$23,1))))</f>
        <v>1</v>
      </c>
      <c r="Q7686">
        <f t="shared" si="1084"/>
        <v>0</v>
      </c>
      <c r="R7686">
        <f t="shared" si="1085"/>
        <v>0</v>
      </c>
      <c r="S7686" t="str">
        <f t="shared" si="1086"/>
        <v/>
      </c>
      <c r="T7686" t="str">
        <f t="shared" si="1087"/>
        <v/>
      </c>
      <c r="U7686" t="str">
        <f t="shared" si="1088"/>
        <v/>
      </c>
    </row>
    <row r="7687" spans="12:21" ht="15" customHeight="1" x14ac:dyDescent="0.15">
      <c r="L7687" s="244" t="str">
        <f t="shared" si="1080"/>
        <v/>
      </c>
      <c r="M7687" s="245" t="str">
        <f t="shared" si="1081"/>
        <v/>
      </c>
      <c r="N7687" s="244" t="str">
        <f t="shared" si="1082"/>
        <v/>
      </c>
      <c r="O7687" s="244" t="str">
        <f t="shared" si="1083"/>
        <v/>
      </c>
      <c r="P7687">
        <f>IF($I7687&lt;&gt;"",$I7687,IF($E7687="SGD",1,IF($E7687="USD",Settings!$B$22,IF($E7687="HKD",Settings!$B$23,1))))</f>
        <v>1</v>
      </c>
      <c r="Q7687">
        <f t="shared" si="1084"/>
        <v>0</v>
      </c>
      <c r="R7687">
        <f t="shared" si="1085"/>
        <v>0</v>
      </c>
      <c r="S7687" t="str">
        <f t="shared" si="1086"/>
        <v/>
      </c>
      <c r="T7687" t="str">
        <f t="shared" si="1087"/>
        <v/>
      </c>
      <c r="U7687" t="str">
        <f t="shared" si="1088"/>
        <v/>
      </c>
    </row>
    <row r="7688" spans="12:21" ht="15" customHeight="1" x14ac:dyDescent="0.15">
      <c r="L7688" s="244" t="str">
        <f t="shared" si="1080"/>
        <v/>
      </c>
      <c r="M7688" s="245" t="str">
        <f t="shared" si="1081"/>
        <v/>
      </c>
      <c r="N7688" s="244" t="str">
        <f t="shared" si="1082"/>
        <v/>
      </c>
      <c r="O7688" s="244" t="str">
        <f t="shared" si="1083"/>
        <v/>
      </c>
      <c r="P7688">
        <f>IF($I7688&lt;&gt;"",$I7688,IF($E7688="SGD",1,IF($E7688="USD",Settings!$B$22,IF($E7688="HKD",Settings!$B$23,1))))</f>
        <v>1</v>
      </c>
      <c r="Q7688">
        <f t="shared" si="1084"/>
        <v>0</v>
      </c>
      <c r="R7688">
        <f t="shared" si="1085"/>
        <v>0</v>
      </c>
      <c r="S7688" t="str">
        <f t="shared" si="1086"/>
        <v/>
      </c>
      <c r="T7688" t="str">
        <f t="shared" si="1087"/>
        <v/>
      </c>
      <c r="U7688" t="str">
        <f t="shared" si="1088"/>
        <v/>
      </c>
    </row>
    <row r="7689" spans="12:21" ht="15" customHeight="1" x14ac:dyDescent="0.15">
      <c r="L7689" s="244" t="str">
        <f t="shared" si="1080"/>
        <v/>
      </c>
      <c r="M7689" s="245" t="str">
        <f t="shared" si="1081"/>
        <v/>
      </c>
      <c r="N7689" s="244" t="str">
        <f t="shared" si="1082"/>
        <v/>
      </c>
      <c r="O7689" s="244" t="str">
        <f t="shared" si="1083"/>
        <v/>
      </c>
      <c r="P7689">
        <f>IF($I7689&lt;&gt;"",$I7689,IF($E7689="SGD",1,IF($E7689="USD",Settings!$B$22,IF($E7689="HKD",Settings!$B$23,1))))</f>
        <v>1</v>
      </c>
      <c r="Q7689">
        <f t="shared" si="1084"/>
        <v>0</v>
      </c>
      <c r="R7689">
        <f t="shared" si="1085"/>
        <v>0</v>
      </c>
      <c r="S7689" t="str">
        <f t="shared" si="1086"/>
        <v/>
      </c>
      <c r="T7689" t="str">
        <f t="shared" si="1087"/>
        <v/>
      </c>
      <c r="U7689" t="str">
        <f t="shared" si="1088"/>
        <v/>
      </c>
    </row>
    <row r="7690" spans="12:21" ht="15" customHeight="1" x14ac:dyDescent="0.15">
      <c r="L7690" s="244" t="str">
        <f t="shared" si="1080"/>
        <v/>
      </c>
      <c r="M7690" s="245" t="str">
        <f t="shared" si="1081"/>
        <v/>
      </c>
      <c r="N7690" s="244" t="str">
        <f t="shared" si="1082"/>
        <v/>
      </c>
      <c r="O7690" s="244" t="str">
        <f t="shared" si="1083"/>
        <v/>
      </c>
      <c r="P7690">
        <f>IF($I7690&lt;&gt;"",$I7690,IF($E7690="SGD",1,IF($E7690="USD",Settings!$B$22,IF($E7690="HKD",Settings!$B$23,1))))</f>
        <v>1</v>
      </c>
      <c r="Q7690">
        <f t="shared" si="1084"/>
        <v>0</v>
      </c>
      <c r="R7690">
        <f t="shared" si="1085"/>
        <v>0</v>
      </c>
      <c r="S7690" t="str">
        <f t="shared" si="1086"/>
        <v/>
      </c>
      <c r="T7690" t="str">
        <f t="shared" si="1087"/>
        <v/>
      </c>
      <c r="U7690" t="str">
        <f t="shared" si="1088"/>
        <v/>
      </c>
    </row>
    <row r="7691" spans="12:21" ht="15" customHeight="1" x14ac:dyDescent="0.15">
      <c r="L7691" s="244" t="str">
        <f t="shared" si="1080"/>
        <v/>
      </c>
      <c r="M7691" s="245" t="str">
        <f t="shared" si="1081"/>
        <v/>
      </c>
      <c r="N7691" s="244" t="str">
        <f t="shared" si="1082"/>
        <v/>
      </c>
      <c r="O7691" s="244" t="str">
        <f t="shared" si="1083"/>
        <v/>
      </c>
      <c r="P7691">
        <f>IF($I7691&lt;&gt;"",$I7691,IF($E7691="SGD",1,IF($E7691="USD",Settings!$B$22,IF($E7691="HKD",Settings!$B$23,1))))</f>
        <v>1</v>
      </c>
      <c r="Q7691">
        <f t="shared" si="1084"/>
        <v>0</v>
      </c>
      <c r="R7691">
        <f t="shared" si="1085"/>
        <v>0</v>
      </c>
      <c r="S7691" t="str">
        <f t="shared" si="1086"/>
        <v/>
      </c>
      <c r="T7691" t="str">
        <f t="shared" si="1087"/>
        <v/>
      </c>
      <c r="U7691" t="str">
        <f t="shared" si="1088"/>
        <v/>
      </c>
    </row>
    <row r="7692" spans="12:21" ht="15" customHeight="1" x14ac:dyDescent="0.15">
      <c r="L7692" s="244" t="str">
        <f t="shared" si="1080"/>
        <v/>
      </c>
      <c r="M7692" s="245" t="str">
        <f t="shared" si="1081"/>
        <v/>
      </c>
      <c r="N7692" s="244" t="str">
        <f t="shared" si="1082"/>
        <v/>
      </c>
      <c r="O7692" s="244" t="str">
        <f t="shared" si="1083"/>
        <v/>
      </c>
      <c r="P7692">
        <f>IF($I7692&lt;&gt;"",$I7692,IF($E7692="SGD",1,IF($E7692="USD",Settings!$B$22,IF($E7692="HKD",Settings!$B$23,1))))</f>
        <v>1</v>
      </c>
      <c r="Q7692">
        <f t="shared" si="1084"/>
        <v>0</v>
      </c>
      <c r="R7692">
        <f t="shared" si="1085"/>
        <v>0</v>
      </c>
      <c r="S7692" t="str">
        <f t="shared" si="1086"/>
        <v/>
      </c>
      <c r="T7692" t="str">
        <f t="shared" si="1087"/>
        <v/>
      </c>
      <c r="U7692" t="str">
        <f t="shared" si="1088"/>
        <v/>
      </c>
    </row>
    <row r="7693" spans="12:21" ht="15" customHeight="1" x14ac:dyDescent="0.15">
      <c r="L7693" s="244" t="str">
        <f t="shared" si="1080"/>
        <v/>
      </c>
      <c r="M7693" s="245" t="str">
        <f t="shared" si="1081"/>
        <v/>
      </c>
      <c r="N7693" s="244" t="str">
        <f t="shared" si="1082"/>
        <v/>
      </c>
      <c r="O7693" s="244" t="str">
        <f t="shared" si="1083"/>
        <v/>
      </c>
      <c r="P7693">
        <f>IF($I7693&lt;&gt;"",$I7693,IF($E7693="SGD",1,IF($E7693="USD",Settings!$B$22,IF($E7693="HKD",Settings!$B$23,1))))</f>
        <v>1</v>
      </c>
      <c r="Q7693">
        <f t="shared" si="1084"/>
        <v>0</v>
      </c>
      <c r="R7693">
        <f t="shared" si="1085"/>
        <v>0</v>
      </c>
      <c r="S7693" t="str">
        <f t="shared" si="1086"/>
        <v/>
      </c>
      <c r="T7693" t="str">
        <f t="shared" si="1087"/>
        <v/>
      </c>
      <c r="U7693" t="str">
        <f t="shared" si="1088"/>
        <v/>
      </c>
    </row>
    <row r="7694" spans="12:21" ht="15" customHeight="1" x14ac:dyDescent="0.15">
      <c r="L7694" s="244" t="str">
        <f t="shared" si="1080"/>
        <v/>
      </c>
      <c r="M7694" s="245" t="str">
        <f t="shared" si="1081"/>
        <v/>
      </c>
      <c r="N7694" s="244" t="str">
        <f t="shared" si="1082"/>
        <v/>
      </c>
      <c r="O7694" s="244" t="str">
        <f t="shared" si="1083"/>
        <v/>
      </c>
      <c r="P7694">
        <f>IF($I7694&lt;&gt;"",$I7694,IF($E7694="SGD",1,IF($E7694="USD",Settings!$B$22,IF($E7694="HKD",Settings!$B$23,1))))</f>
        <v>1</v>
      </c>
      <c r="Q7694">
        <f t="shared" si="1084"/>
        <v>0</v>
      </c>
      <c r="R7694">
        <f t="shared" si="1085"/>
        <v>0</v>
      </c>
      <c r="S7694" t="str">
        <f t="shared" si="1086"/>
        <v/>
      </c>
      <c r="T7694" t="str">
        <f t="shared" si="1087"/>
        <v/>
      </c>
      <c r="U7694" t="str">
        <f t="shared" si="1088"/>
        <v/>
      </c>
    </row>
    <row r="7695" spans="12:21" ht="15" customHeight="1" x14ac:dyDescent="0.15">
      <c r="L7695" s="244" t="str">
        <f t="shared" si="1080"/>
        <v/>
      </c>
      <c r="M7695" s="245" t="str">
        <f t="shared" si="1081"/>
        <v/>
      </c>
      <c r="N7695" s="244" t="str">
        <f t="shared" si="1082"/>
        <v/>
      </c>
      <c r="O7695" s="244" t="str">
        <f t="shared" si="1083"/>
        <v/>
      </c>
      <c r="P7695">
        <f>IF($I7695&lt;&gt;"",$I7695,IF($E7695="SGD",1,IF($E7695="USD",Settings!$B$22,IF($E7695="HKD",Settings!$B$23,1))))</f>
        <v>1</v>
      </c>
      <c r="Q7695">
        <f t="shared" si="1084"/>
        <v>0</v>
      </c>
      <c r="R7695">
        <f t="shared" si="1085"/>
        <v>0</v>
      </c>
      <c r="S7695" t="str">
        <f t="shared" si="1086"/>
        <v/>
      </c>
      <c r="T7695" t="str">
        <f t="shared" si="1087"/>
        <v/>
      </c>
      <c r="U7695" t="str">
        <f t="shared" si="1088"/>
        <v/>
      </c>
    </row>
    <row r="7696" spans="12:21" ht="15" customHeight="1" x14ac:dyDescent="0.15">
      <c r="L7696" s="244" t="str">
        <f t="shared" si="1080"/>
        <v/>
      </c>
      <c r="M7696" s="245" t="str">
        <f t="shared" si="1081"/>
        <v/>
      </c>
      <c r="N7696" s="244" t="str">
        <f t="shared" si="1082"/>
        <v/>
      </c>
      <c r="O7696" s="244" t="str">
        <f t="shared" si="1083"/>
        <v/>
      </c>
      <c r="P7696">
        <f>IF($I7696&lt;&gt;"",$I7696,IF($E7696="SGD",1,IF($E7696="USD",Settings!$B$22,IF($E7696="HKD",Settings!$B$23,1))))</f>
        <v>1</v>
      </c>
      <c r="Q7696">
        <f t="shared" si="1084"/>
        <v>0</v>
      </c>
      <c r="R7696">
        <f t="shared" si="1085"/>
        <v>0</v>
      </c>
      <c r="S7696" t="str">
        <f t="shared" si="1086"/>
        <v/>
      </c>
      <c r="T7696" t="str">
        <f t="shared" si="1087"/>
        <v/>
      </c>
      <c r="U7696" t="str">
        <f t="shared" si="1088"/>
        <v/>
      </c>
    </row>
    <row r="7697" spans="12:21" ht="15" customHeight="1" x14ac:dyDescent="0.15">
      <c r="L7697" s="244" t="str">
        <f t="shared" si="1080"/>
        <v/>
      </c>
      <c r="M7697" s="245" t="str">
        <f t="shared" si="1081"/>
        <v/>
      </c>
      <c r="N7697" s="244" t="str">
        <f t="shared" si="1082"/>
        <v/>
      </c>
      <c r="O7697" s="244" t="str">
        <f t="shared" si="1083"/>
        <v/>
      </c>
      <c r="P7697">
        <f>IF($I7697&lt;&gt;"",$I7697,IF($E7697="SGD",1,IF($E7697="USD",Settings!$B$22,IF($E7697="HKD",Settings!$B$23,1))))</f>
        <v>1</v>
      </c>
      <c r="Q7697">
        <f t="shared" si="1084"/>
        <v>0</v>
      </c>
      <c r="R7697">
        <f t="shared" si="1085"/>
        <v>0</v>
      </c>
      <c r="S7697" t="str">
        <f t="shared" si="1086"/>
        <v/>
      </c>
      <c r="T7697" t="str">
        <f t="shared" si="1087"/>
        <v/>
      </c>
      <c r="U7697" t="str">
        <f t="shared" si="1088"/>
        <v/>
      </c>
    </row>
    <row r="7698" spans="12:21" ht="15" customHeight="1" x14ac:dyDescent="0.15">
      <c r="L7698" s="244" t="str">
        <f t="shared" si="1080"/>
        <v/>
      </c>
      <c r="M7698" s="245" t="str">
        <f t="shared" si="1081"/>
        <v/>
      </c>
      <c r="N7698" s="244" t="str">
        <f t="shared" si="1082"/>
        <v/>
      </c>
      <c r="O7698" s="244" t="str">
        <f t="shared" si="1083"/>
        <v/>
      </c>
      <c r="P7698">
        <f>IF($I7698&lt;&gt;"",$I7698,IF($E7698="SGD",1,IF($E7698="USD",Settings!$B$22,IF($E7698="HKD",Settings!$B$23,1))))</f>
        <v>1</v>
      </c>
      <c r="Q7698">
        <f t="shared" si="1084"/>
        <v>0</v>
      </c>
      <c r="R7698">
        <f t="shared" si="1085"/>
        <v>0</v>
      </c>
      <c r="S7698" t="str">
        <f t="shared" si="1086"/>
        <v/>
      </c>
      <c r="T7698" t="str">
        <f t="shared" si="1087"/>
        <v/>
      </c>
      <c r="U7698" t="str">
        <f t="shared" si="1088"/>
        <v/>
      </c>
    </row>
    <row r="7699" spans="12:21" ht="15" customHeight="1" x14ac:dyDescent="0.15">
      <c r="L7699" s="244" t="str">
        <f t="shared" si="1080"/>
        <v/>
      </c>
      <c r="M7699" s="245" t="str">
        <f t="shared" si="1081"/>
        <v/>
      </c>
      <c r="N7699" s="244" t="str">
        <f t="shared" si="1082"/>
        <v/>
      </c>
      <c r="O7699" s="244" t="str">
        <f t="shared" si="1083"/>
        <v/>
      </c>
      <c r="P7699">
        <f>IF($I7699&lt;&gt;"",$I7699,IF($E7699="SGD",1,IF($E7699="USD",Settings!$B$22,IF($E7699="HKD",Settings!$B$23,1))))</f>
        <v>1</v>
      </c>
      <c r="Q7699">
        <f t="shared" si="1084"/>
        <v>0</v>
      </c>
      <c r="R7699">
        <f t="shared" si="1085"/>
        <v>0</v>
      </c>
      <c r="S7699" t="str">
        <f t="shared" si="1086"/>
        <v/>
      </c>
      <c r="T7699" t="str">
        <f t="shared" si="1087"/>
        <v/>
      </c>
      <c r="U7699" t="str">
        <f t="shared" si="1088"/>
        <v/>
      </c>
    </row>
    <row r="7700" spans="12:21" ht="15" customHeight="1" x14ac:dyDescent="0.15">
      <c r="L7700" s="244" t="str">
        <f t="shared" si="1080"/>
        <v/>
      </c>
      <c r="M7700" s="245" t="str">
        <f t="shared" si="1081"/>
        <v/>
      </c>
      <c r="N7700" s="244" t="str">
        <f t="shared" si="1082"/>
        <v/>
      </c>
      <c r="O7700" s="244" t="str">
        <f t="shared" si="1083"/>
        <v/>
      </c>
      <c r="P7700">
        <f>IF($I7700&lt;&gt;"",$I7700,IF($E7700="SGD",1,IF($E7700="USD",Settings!$B$22,IF($E7700="HKD",Settings!$B$23,1))))</f>
        <v>1</v>
      </c>
      <c r="Q7700">
        <f t="shared" si="1084"/>
        <v>0</v>
      </c>
      <c r="R7700">
        <f t="shared" si="1085"/>
        <v>0</v>
      </c>
      <c r="S7700" t="str">
        <f t="shared" si="1086"/>
        <v/>
      </c>
      <c r="T7700" t="str">
        <f t="shared" si="1087"/>
        <v/>
      </c>
      <c r="U7700" t="str">
        <f t="shared" si="1088"/>
        <v/>
      </c>
    </row>
    <row r="7701" spans="12:21" ht="15" customHeight="1" x14ac:dyDescent="0.15">
      <c r="L7701" s="244" t="str">
        <f t="shared" si="1080"/>
        <v/>
      </c>
      <c r="M7701" s="245" t="str">
        <f t="shared" si="1081"/>
        <v/>
      </c>
      <c r="N7701" s="244" t="str">
        <f t="shared" si="1082"/>
        <v/>
      </c>
      <c r="O7701" s="244" t="str">
        <f t="shared" si="1083"/>
        <v/>
      </c>
      <c r="P7701">
        <f>IF($I7701&lt;&gt;"",$I7701,IF($E7701="SGD",1,IF($E7701="USD",Settings!$B$22,IF($E7701="HKD",Settings!$B$23,1))))</f>
        <v>1</v>
      </c>
      <c r="Q7701">
        <f t="shared" si="1084"/>
        <v>0</v>
      </c>
      <c r="R7701">
        <f t="shared" si="1085"/>
        <v>0</v>
      </c>
      <c r="S7701" t="str">
        <f t="shared" si="1086"/>
        <v/>
      </c>
      <c r="T7701" t="str">
        <f t="shared" si="1087"/>
        <v/>
      </c>
      <c r="U7701" t="str">
        <f t="shared" si="1088"/>
        <v/>
      </c>
    </row>
    <row r="7702" spans="12:21" ht="15" customHeight="1" x14ac:dyDescent="0.15">
      <c r="L7702" s="244" t="str">
        <f t="shared" si="1080"/>
        <v/>
      </c>
      <c r="M7702" s="245" t="str">
        <f t="shared" si="1081"/>
        <v/>
      </c>
      <c r="N7702" s="244" t="str">
        <f t="shared" si="1082"/>
        <v/>
      </c>
      <c r="O7702" s="244" t="str">
        <f t="shared" si="1083"/>
        <v/>
      </c>
      <c r="P7702">
        <f>IF($I7702&lt;&gt;"",$I7702,IF($E7702="SGD",1,IF($E7702="USD",Settings!$B$22,IF($E7702="HKD",Settings!$B$23,1))))</f>
        <v>1</v>
      </c>
      <c r="Q7702">
        <f t="shared" si="1084"/>
        <v>0</v>
      </c>
      <c r="R7702">
        <f t="shared" si="1085"/>
        <v>0</v>
      </c>
      <c r="S7702" t="str">
        <f t="shared" si="1086"/>
        <v/>
      </c>
      <c r="T7702" t="str">
        <f t="shared" si="1087"/>
        <v/>
      </c>
      <c r="U7702" t="str">
        <f t="shared" si="1088"/>
        <v/>
      </c>
    </row>
    <row r="7703" spans="12:21" ht="15" customHeight="1" x14ac:dyDescent="0.15">
      <c r="L7703" s="244" t="str">
        <f t="shared" si="1080"/>
        <v/>
      </c>
      <c r="M7703" s="245" t="str">
        <f t="shared" si="1081"/>
        <v/>
      </c>
      <c r="N7703" s="244" t="str">
        <f t="shared" si="1082"/>
        <v/>
      </c>
      <c r="O7703" s="244" t="str">
        <f t="shared" si="1083"/>
        <v/>
      </c>
      <c r="P7703">
        <f>IF($I7703&lt;&gt;"",$I7703,IF($E7703="SGD",1,IF($E7703="USD",Settings!$B$22,IF($E7703="HKD",Settings!$B$23,1))))</f>
        <v>1</v>
      </c>
      <c r="Q7703">
        <f t="shared" si="1084"/>
        <v>0</v>
      </c>
      <c r="R7703">
        <f t="shared" si="1085"/>
        <v>0</v>
      </c>
      <c r="S7703" t="str">
        <f t="shared" si="1086"/>
        <v/>
      </c>
      <c r="T7703" t="str">
        <f t="shared" si="1087"/>
        <v/>
      </c>
      <c r="U7703" t="str">
        <f t="shared" si="1088"/>
        <v/>
      </c>
    </row>
    <row r="7704" spans="12:21" ht="15" customHeight="1" x14ac:dyDescent="0.15">
      <c r="L7704" s="244" t="str">
        <f t="shared" si="1080"/>
        <v/>
      </c>
      <c r="M7704" s="245" t="str">
        <f t="shared" si="1081"/>
        <v/>
      </c>
      <c r="N7704" s="244" t="str">
        <f t="shared" si="1082"/>
        <v/>
      </c>
      <c r="O7704" s="244" t="str">
        <f t="shared" si="1083"/>
        <v/>
      </c>
      <c r="P7704">
        <f>IF($I7704&lt;&gt;"",$I7704,IF($E7704="SGD",1,IF($E7704="USD",Settings!$B$22,IF($E7704="HKD",Settings!$B$23,1))))</f>
        <v>1</v>
      </c>
      <c r="Q7704">
        <f t="shared" si="1084"/>
        <v>0</v>
      </c>
      <c r="R7704">
        <f t="shared" si="1085"/>
        <v>0</v>
      </c>
      <c r="S7704" t="str">
        <f t="shared" si="1086"/>
        <v/>
      </c>
      <c r="T7704" t="str">
        <f t="shared" si="1087"/>
        <v/>
      </c>
      <c r="U7704" t="str">
        <f t="shared" si="1088"/>
        <v/>
      </c>
    </row>
    <row r="7705" spans="12:21" ht="15" customHeight="1" x14ac:dyDescent="0.15">
      <c r="L7705" s="244" t="str">
        <f t="shared" si="1080"/>
        <v/>
      </c>
      <c r="M7705" s="245" t="str">
        <f t="shared" si="1081"/>
        <v/>
      </c>
      <c r="N7705" s="244" t="str">
        <f t="shared" si="1082"/>
        <v/>
      </c>
      <c r="O7705" s="244" t="str">
        <f t="shared" si="1083"/>
        <v/>
      </c>
      <c r="P7705">
        <f>IF($I7705&lt;&gt;"",$I7705,IF($E7705="SGD",1,IF($E7705="USD",Settings!$B$22,IF($E7705="HKD",Settings!$B$23,1))))</f>
        <v>1</v>
      </c>
      <c r="Q7705">
        <f t="shared" si="1084"/>
        <v>0</v>
      </c>
      <c r="R7705">
        <f t="shared" si="1085"/>
        <v>0</v>
      </c>
      <c r="S7705" t="str">
        <f t="shared" si="1086"/>
        <v/>
      </c>
      <c r="T7705" t="str">
        <f t="shared" si="1087"/>
        <v/>
      </c>
      <c r="U7705" t="str">
        <f t="shared" si="1088"/>
        <v/>
      </c>
    </row>
    <row r="7706" spans="12:21" ht="15" customHeight="1" x14ac:dyDescent="0.15">
      <c r="L7706" s="244" t="str">
        <f t="shared" si="1080"/>
        <v/>
      </c>
      <c r="M7706" s="245" t="str">
        <f t="shared" si="1081"/>
        <v/>
      </c>
      <c r="N7706" s="244" t="str">
        <f t="shared" si="1082"/>
        <v/>
      </c>
      <c r="O7706" s="244" t="str">
        <f t="shared" si="1083"/>
        <v/>
      </c>
      <c r="P7706">
        <f>IF($I7706&lt;&gt;"",$I7706,IF($E7706="SGD",1,IF($E7706="USD",Settings!$B$22,IF($E7706="HKD",Settings!$B$23,1))))</f>
        <v>1</v>
      </c>
      <c r="Q7706">
        <f t="shared" si="1084"/>
        <v>0</v>
      </c>
      <c r="R7706">
        <f t="shared" si="1085"/>
        <v>0</v>
      </c>
      <c r="S7706" t="str">
        <f t="shared" si="1086"/>
        <v/>
      </c>
      <c r="T7706" t="str">
        <f t="shared" si="1087"/>
        <v/>
      </c>
      <c r="U7706" t="str">
        <f t="shared" si="1088"/>
        <v/>
      </c>
    </row>
    <row r="7707" spans="12:21" ht="15" customHeight="1" x14ac:dyDescent="0.15">
      <c r="L7707" s="244" t="str">
        <f t="shared" si="1080"/>
        <v/>
      </c>
      <c r="M7707" s="245" t="str">
        <f t="shared" si="1081"/>
        <v/>
      </c>
      <c r="N7707" s="244" t="str">
        <f t="shared" si="1082"/>
        <v/>
      </c>
      <c r="O7707" s="244" t="str">
        <f t="shared" si="1083"/>
        <v/>
      </c>
      <c r="P7707">
        <f>IF($I7707&lt;&gt;"",$I7707,IF($E7707="SGD",1,IF($E7707="USD",Settings!$B$22,IF($E7707="HKD",Settings!$B$23,1))))</f>
        <v>1</v>
      </c>
      <c r="Q7707">
        <f t="shared" si="1084"/>
        <v>0</v>
      </c>
      <c r="R7707">
        <f t="shared" si="1085"/>
        <v>0</v>
      </c>
      <c r="S7707" t="str">
        <f t="shared" si="1086"/>
        <v/>
      </c>
      <c r="T7707" t="str">
        <f t="shared" si="1087"/>
        <v/>
      </c>
      <c r="U7707" t="str">
        <f t="shared" si="1088"/>
        <v/>
      </c>
    </row>
    <row r="7708" spans="12:21" ht="15" customHeight="1" x14ac:dyDescent="0.15">
      <c r="L7708" s="244" t="str">
        <f t="shared" si="1080"/>
        <v/>
      </c>
      <c r="M7708" s="245" t="str">
        <f t="shared" si="1081"/>
        <v/>
      </c>
      <c r="N7708" s="244" t="str">
        <f t="shared" si="1082"/>
        <v/>
      </c>
      <c r="O7708" s="244" t="str">
        <f t="shared" si="1083"/>
        <v/>
      </c>
      <c r="P7708">
        <f>IF($I7708&lt;&gt;"",$I7708,IF($E7708="SGD",1,IF($E7708="USD",Settings!$B$22,IF($E7708="HKD",Settings!$B$23,1))))</f>
        <v>1</v>
      </c>
      <c r="Q7708">
        <f t="shared" si="1084"/>
        <v>0</v>
      </c>
      <c r="R7708">
        <f t="shared" si="1085"/>
        <v>0</v>
      </c>
      <c r="S7708" t="str">
        <f t="shared" si="1086"/>
        <v/>
      </c>
      <c r="T7708" t="str">
        <f t="shared" si="1087"/>
        <v/>
      </c>
      <c r="U7708" t="str">
        <f t="shared" si="1088"/>
        <v/>
      </c>
    </row>
    <row r="7709" spans="12:21" ht="15" customHeight="1" x14ac:dyDescent="0.15">
      <c r="L7709" s="244" t="str">
        <f t="shared" si="1080"/>
        <v/>
      </c>
      <c r="M7709" s="245" t="str">
        <f t="shared" si="1081"/>
        <v/>
      </c>
      <c r="N7709" s="244" t="str">
        <f t="shared" si="1082"/>
        <v/>
      </c>
      <c r="O7709" s="244" t="str">
        <f t="shared" si="1083"/>
        <v/>
      </c>
      <c r="P7709">
        <f>IF($I7709&lt;&gt;"",$I7709,IF($E7709="SGD",1,IF($E7709="USD",Settings!$B$22,IF($E7709="HKD",Settings!$B$23,1))))</f>
        <v>1</v>
      </c>
      <c r="Q7709">
        <f t="shared" si="1084"/>
        <v>0</v>
      </c>
      <c r="R7709">
        <f t="shared" si="1085"/>
        <v>0</v>
      </c>
      <c r="S7709" t="str">
        <f t="shared" si="1086"/>
        <v/>
      </c>
      <c r="T7709" t="str">
        <f t="shared" si="1087"/>
        <v/>
      </c>
      <c r="U7709" t="str">
        <f t="shared" si="1088"/>
        <v/>
      </c>
    </row>
    <row r="7710" spans="12:21" ht="15" customHeight="1" x14ac:dyDescent="0.15">
      <c r="L7710" s="244" t="str">
        <f t="shared" si="1080"/>
        <v/>
      </c>
      <c r="M7710" s="245" t="str">
        <f t="shared" si="1081"/>
        <v/>
      </c>
      <c r="N7710" s="244" t="str">
        <f t="shared" si="1082"/>
        <v/>
      </c>
      <c r="O7710" s="244" t="str">
        <f t="shared" si="1083"/>
        <v/>
      </c>
      <c r="P7710">
        <f>IF($I7710&lt;&gt;"",$I7710,IF($E7710="SGD",1,IF($E7710="USD",Settings!$B$22,IF($E7710="HKD",Settings!$B$23,1))))</f>
        <v>1</v>
      </c>
      <c r="Q7710">
        <f t="shared" si="1084"/>
        <v>0</v>
      </c>
      <c r="R7710">
        <f t="shared" si="1085"/>
        <v>0</v>
      </c>
      <c r="S7710" t="str">
        <f t="shared" si="1086"/>
        <v/>
      </c>
      <c r="T7710" t="str">
        <f t="shared" si="1087"/>
        <v/>
      </c>
      <c r="U7710" t="str">
        <f t="shared" si="1088"/>
        <v/>
      </c>
    </row>
    <row r="7711" spans="12:21" ht="15" customHeight="1" x14ac:dyDescent="0.15">
      <c r="L7711" s="244" t="str">
        <f t="shared" si="1080"/>
        <v/>
      </c>
      <c r="M7711" s="245" t="str">
        <f t="shared" si="1081"/>
        <v/>
      </c>
      <c r="N7711" s="244" t="str">
        <f t="shared" si="1082"/>
        <v/>
      </c>
      <c r="O7711" s="244" t="str">
        <f t="shared" si="1083"/>
        <v/>
      </c>
      <c r="P7711">
        <f>IF($I7711&lt;&gt;"",$I7711,IF($E7711="SGD",1,IF($E7711="USD",Settings!$B$22,IF($E7711="HKD",Settings!$B$23,1))))</f>
        <v>1</v>
      </c>
      <c r="Q7711">
        <f t="shared" si="1084"/>
        <v>0</v>
      </c>
      <c r="R7711">
        <f t="shared" si="1085"/>
        <v>0</v>
      </c>
      <c r="S7711" t="str">
        <f t="shared" si="1086"/>
        <v/>
      </c>
      <c r="T7711" t="str">
        <f t="shared" si="1087"/>
        <v/>
      </c>
      <c r="U7711" t="str">
        <f t="shared" si="1088"/>
        <v/>
      </c>
    </row>
    <row r="7712" spans="12:21" ht="15" customHeight="1" x14ac:dyDescent="0.15">
      <c r="L7712" s="244" t="str">
        <f t="shared" si="1080"/>
        <v/>
      </c>
      <c r="M7712" s="245" t="str">
        <f t="shared" si="1081"/>
        <v/>
      </c>
      <c r="N7712" s="244" t="str">
        <f t="shared" si="1082"/>
        <v/>
      </c>
      <c r="O7712" s="244" t="str">
        <f t="shared" si="1083"/>
        <v/>
      </c>
      <c r="P7712">
        <f>IF($I7712&lt;&gt;"",$I7712,IF($E7712="SGD",1,IF($E7712="USD",Settings!$B$22,IF($E7712="HKD",Settings!$B$23,1))))</f>
        <v>1</v>
      </c>
      <c r="Q7712">
        <f t="shared" si="1084"/>
        <v>0</v>
      </c>
      <c r="R7712">
        <f t="shared" si="1085"/>
        <v>0</v>
      </c>
      <c r="S7712" t="str">
        <f t="shared" si="1086"/>
        <v/>
      </c>
      <c r="T7712" t="str">
        <f t="shared" si="1087"/>
        <v/>
      </c>
      <c r="U7712" t="str">
        <f t="shared" si="1088"/>
        <v/>
      </c>
    </row>
    <row r="7713" spans="12:21" ht="15" customHeight="1" x14ac:dyDescent="0.15">
      <c r="L7713" s="244" t="str">
        <f t="shared" si="1080"/>
        <v/>
      </c>
      <c r="M7713" s="245" t="str">
        <f t="shared" si="1081"/>
        <v/>
      </c>
      <c r="N7713" s="244" t="str">
        <f t="shared" si="1082"/>
        <v/>
      </c>
      <c r="O7713" s="244" t="str">
        <f t="shared" si="1083"/>
        <v/>
      </c>
      <c r="P7713">
        <f>IF($I7713&lt;&gt;"",$I7713,IF($E7713="SGD",1,IF($E7713="USD",Settings!$B$22,IF($E7713="HKD",Settings!$B$23,1))))</f>
        <v>1</v>
      </c>
      <c r="Q7713">
        <f t="shared" si="1084"/>
        <v>0</v>
      </c>
      <c r="R7713">
        <f t="shared" si="1085"/>
        <v>0</v>
      </c>
      <c r="S7713" t="str">
        <f t="shared" si="1086"/>
        <v/>
      </c>
      <c r="T7713" t="str">
        <f t="shared" si="1087"/>
        <v/>
      </c>
      <c r="U7713" t="str">
        <f t="shared" si="1088"/>
        <v/>
      </c>
    </row>
    <row r="7714" spans="12:21" ht="15" customHeight="1" x14ac:dyDescent="0.15">
      <c r="L7714" s="244" t="str">
        <f t="shared" si="1080"/>
        <v/>
      </c>
      <c r="M7714" s="245" t="str">
        <f t="shared" si="1081"/>
        <v/>
      </c>
      <c r="N7714" s="244" t="str">
        <f t="shared" si="1082"/>
        <v/>
      </c>
      <c r="O7714" s="244" t="str">
        <f t="shared" si="1083"/>
        <v/>
      </c>
      <c r="P7714">
        <f>IF($I7714&lt;&gt;"",$I7714,IF($E7714="SGD",1,IF($E7714="USD",Settings!$B$22,IF($E7714="HKD",Settings!$B$23,1))))</f>
        <v>1</v>
      </c>
      <c r="Q7714">
        <f t="shared" si="1084"/>
        <v>0</v>
      </c>
      <c r="R7714">
        <f t="shared" si="1085"/>
        <v>0</v>
      </c>
      <c r="S7714" t="str">
        <f t="shared" si="1086"/>
        <v/>
      </c>
      <c r="T7714" t="str">
        <f t="shared" si="1087"/>
        <v/>
      </c>
      <c r="U7714" t="str">
        <f t="shared" si="1088"/>
        <v/>
      </c>
    </row>
    <row r="7715" spans="12:21" ht="15" customHeight="1" x14ac:dyDescent="0.15">
      <c r="L7715" s="244" t="str">
        <f t="shared" si="1080"/>
        <v/>
      </c>
      <c r="M7715" s="245" t="str">
        <f t="shared" si="1081"/>
        <v/>
      </c>
      <c r="N7715" s="244" t="str">
        <f t="shared" si="1082"/>
        <v/>
      </c>
      <c r="O7715" s="244" t="str">
        <f t="shared" si="1083"/>
        <v/>
      </c>
      <c r="P7715">
        <f>IF($I7715&lt;&gt;"",$I7715,IF($E7715="SGD",1,IF($E7715="USD",Settings!$B$22,IF($E7715="HKD",Settings!$B$23,1))))</f>
        <v>1</v>
      </c>
      <c r="Q7715">
        <f t="shared" si="1084"/>
        <v>0</v>
      </c>
      <c r="R7715">
        <f t="shared" si="1085"/>
        <v>0</v>
      </c>
      <c r="S7715" t="str">
        <f t="shared" si="1086"/>
        <v/>
      </c>
      <c r="T7715" t="str">
        <f t="shared" si="1087"/>
        <v/>
      </c>
      <c r="U7715" t="str">
        <f t="shared" si="1088"/>
        <v/>
      </c>
    </row>
    <row r="7716" spans="12:21" ht="15" customHeight="1" x14ac:dyDescent="0.15">
      <c r="L7716" s="244" t="str">
        <f t="shared" si="1080"/>
        <v/>
      </c>
      <c r="M7716" s="245" t="str">
        <f t="shared" si="1081"/>
        <v/>
      </c>
      <c r="N7716" s="244" t="str">
        <f t="shared" si="1082"/>
        <v/>
      </c>
      <c r="O7716" s="244" t="str">
        <f t="shared" si="1083"/>
        <v/>
      </c>
      <c r="P7716">
        <f>IF($I7716&lt;&gt;"",$I7716,IF($E7716="SGD",1,IF($E7716="USD",Settings!$B$22,IF($E7716="HKD",Settings!$B$23,1))))</f>
        <v>1</v>
      </c>
      <c r="Q7716">
        <f t="shared" si="1084"/>
        <v>0</v>
      </c>
      <c r="R7716">
        <f t="shared" si="1085"/>
        <v>0</v>
      </c>
      <c r="S7716" t="str">
        <f t="shared" si="1086"/>
        <v/>
      </c>
      <c r="T7716" t="str">
        <f t="shared" si="1087"/>
        <v/>
      </c>
      <c r="U7716" t="str">
        <f t="shared" si="1088"/>
        <v/>
      </c>
    </row>
    <row r="7717" spans="12:21" ht="15" customHeight="1" x14ac:dyDescent="0.15">
      <c r="L7717" s="244" t="str">
        <f t="shared" si="1080"/>
        <v/>
      </c>
      <c r="M7717" s="245" t="str">
        <f t="shared" si="1081"/>
        <v/>
      </c>
      <c r="N7717" s="244" t="str">
        <f t="shared" si="1082"/>
        <v/>
      </c>
      <c r="O7717" s="244" t="str">
        <f t="shared" si="1083"/>
        <v/>
      </c>
      <c r="P7717">
        <f>IF($I7717&lt;&gt;"",$I7717,IF($E7717="SGD",1,IF($E7717="USD",Settings!$B$22,IF($E7717="HKD",Settings!$B$23,1))))</f>
        <v>1</v>
      </c>
      <c r="Q7717">
        <f t="shared" si="1084"/>
        <v>0</v>
      </c>
      <c r="R7717">
        <f t="shared" si="1085"/>
        <v>0</v>
      </c>
      <c r="S7717" t="str">
        <f t="shared" si="1086"/>
        <v/>
      </c>
      <c r="T7717" t="str">
        <f t="shared" si="1087"/>
        <v/>
      </c>
      <c r="U7717" t="str">
        <f t="shared" si="1088"/>
        <v/>
      </c>
    </row>
    <row r="7718" spans="12:21" ht="15" customHeight="1" x14ac:dyDescent="0.15">
      <c r="L7718" s="244" t="str">
        <f t="shared" si="1080"/>
        <v/>
      </c>
      <c r="M7718" s="245" t="str">
        <f t="shared" si="1081"/>
        <v/>
      </c>
      <c r="N7718" s="244" t="str">
        <f t="shared" si="1082"/>
        <v/>
      </c>
      <c r="O7718" s="244" t="str">
        <f t="shared" si="1083"/>
        <v/>
      </c>
      <c r="P7718">
        <f>IF($I7718&lt;&gt;"",$I7718,IF($E7718="SGD",1,IF($E7718="USD",Settings!$B$22,IF($E7718="HKD",Settings!$B$23,1))))</f>
        <v>1</v>
      </c>
      <c r="Q7718">
        <f t="shared" si="1084"/>
        <v>0</v>
      </c>
      <c r="R7718">
        <f t="shared" si="1085"/>
        <v>0</v>
      </c>
      <c r="S7718" t="str">
        <f t="shared" si="1086"/>
        <v/>
      </c>
      <c r="T7718" t="str">
        <f t="shared" si="1087"/>
        <v/>
      </c>
      <c r="U7718" t="str">
        <f t="shared" si="1088"/>
        <v/>
      </c>
    </row>
    <row r="7719" spans="12:21" ht="15" customHeight="1" x14ac:dyDescent="0.15">
      <c r="L7719" s="244" t="str">
        <f t="shared" si="1080"/>
        <v/>
      </c>
      <c r="M7719" s="245" t="str">
        <f t="shared" si="1081"/>
        <v/>
      </c>
      <c r="N7719" s="244" t="str">
        <f t="shared" si="1082"/>
        <v/>
      </c>
      <c r="O7719" s="244" t="str">
        <f t="shared" si="1083"/>
        <v/>
      </c>
      <c r="P7719">
        <f>IF($I7719&lt;&gt;"",$I7719,IF($E7719="SGD",1,IF($E7719="USD",Settings!$B$22,IF($E7719="HKD",Settings!$B$23,1))))</f>
        <v>1</v>
      </c>
      <c r="Q7719">
        <f t="shared" si="1084"/>
        <v>0</v>
      </c>
      <c r="R7719">
        <f t="shared" si="1085"/>
        <v>0</v>
      </c>
      <c r="S7719" t="str">
        <f t="shared" si="1086"/>
        <v/>
      </c>
      <c r="T7719" t="str">
        <f t="shared" si="1087"/>
        <v/>
      </c>
      <c r="U7719" t="str">
        <f t="shared" si="1088"/>
        <v/>
      </c>
    </row>
    <row r="7720" spans="12:21" ht="15" customHeight="1" x14ac:dyDescent="0.15">
      <c r="L7720" s="244" t="str">
        <f t="shared" si="1080"/>
        <v/>
      </c>
      <c r="M7720" s="245" t="str">
        <f t="shared" si="1081"/>
        <v/>
      </c>
      <c r="N7720" s="244" t="str">
        <f t="shared" si="1082"/>
        <v/>
      </c>
      <c r="O7720" s="244" t="str">
        <f t="shared" si="1083"/>
        <v/>
      </c>
      <c r="P7720">
        <f>IF($I7720&lt;&gt;"",$I7720,IF($E7720="SGD",1,IF($E7720="USD",Settings!$B$22,IF($E7720="HKD",Settings!$B$23,1))))</f>
        <v>1</v>
      </c>
      <c r="Q7720">
        <f t="shared" si="1084"/>
        <v>0</v>
      </c>
      <c r="R7720">
        <f t="shared" si="1085"/>
        <v>0</v>
      </c>
      <c r="S7720" t="str">
        <f t="shared" si="1086"/>
        <v/>
      </c>
      <c r="T7720" t="str">
        <f t="shared" si="1087"/>
        <v/>
      </c>
      <c r="U7720" t="str">
        <f t="shared" si="1088"/>
        <v/>
      </c>
    </row>
    <row r="7721" spans="12:21" ht="15" customHeight="1" x14ac:dyDescent="0.15">
      <c r="L7721" s="244" t="str">
        <f t="shared" ref="L7721:L7784" si="1089">IF(OR(B7721="",C7721="",E7721=""),"",B7721&amp;":"&amp;C7721&amp;":"&amp;E7721)</f>
        <v/>
      </c>
      <c r="M7721" s="245" t="str">
        <f t="shared" ref="M7721:M7784" si="1090">IF(A7721="","",A7721*D7721)</f>
        <v/>
      </c>
      <c r="N7721" s="244" t="str">
        <f t="shared" ref="N7721:N7784" si="1091">IF(A7721="","",IF(OR(A7721=1,A7721=0),J7721,0))</f>
        <v/>
      </c>
      <c r="O7721" s="244" t="str">
        <f t="shared" ref="O7721:O7784" si="1092">IF(A7721="","",IF(A7721=-1,J7721,0))</f>
        <v/>
      </c>
      <c r="P7721">
        <f>IF($I7721&lt;&gt;"",$I7721,IF($E7721="SGD",1,IF($E7721="USD",Settings!$B$22,IF($E7721="HKD",Settings!$B$23,1))))</f>
        <v>1</v>
      </c>
      <c r="Q7721">
        <f t="shared" ref="Q7721:Q7784" si="1093">IF($L7721="",0,($O7721-$N7721+IF($A7721=2,$J7721,0))*$P7721)</f>
        <v>0</v>
      </c>
      <c r="R7721">
        <f t="shared" ref="R7721:R7784" si="1094">IF($L7721="",0,IF($A7721=2,$J7721*$P7721,0))</f>
        <v>0</v>
      </c>
      <c r="S7721" t="str">
        <f t="shared" si="1086"/>
        <v/>
      </c>
      <c r="T7721" t="str">
        <f t="shared" si="1087"/>
        <v/>
      </c>
      <c r="U7721" t="str">
        <f t="shared" si="1088"/>
        <v/>
      </c>
    </row>
    <row r="7722" spans="12:21" ht="15" customHeight="1" x14ac:dyDescent="0.15">
      <c r="L7722" s="244" t="str">
        <f t="shared" si="1089"/>
        <v/>
      </c>
      <c r="M7722" s="245" t="str">
        <f t="shared" si="1090"/>
        <v/>
      </c>
      <c r="N7722" s="244" t="str">
        <f t="shared" si="1091"/>
        <v/>
      </c>
      <c r="O7722" s="244" t="str">
        <f t="shared" si="1092"/>
        <v/>
      </c>
      <c r="P7722">
        <f>IF($I7722&lt;&gt;"",$I7722,IF($E7722="SGD",1,IF($E7722="USD",Settings!$B$22,IF($E7722="HKD",Settings!$B$23,1))))</f>
        <v>1</v>
      </c>
      <c r="Q7722">
        <f t="shared" si="1093"/>
        <v>0</v>
      </c>
      <c r="R7722">
        <f t="shared" si="1094"/>
        <v>0</v>
      </c>
      <c r="S7722" t="str">
        <f t="shared" si="1086"/>
        <v/>
      </c>
      <c r="T7722" t="str">
        <f t="shared" si="1087"/>
        <v/>
      </c>
      <c r="U7722" t="str">
        <f t="shared" si="1088"/>
        <v/>
      </c>
    </row>
    <row r="7723" spans="12:21" ht="15" customHeight="1" x14ac:dyDescent="0.15">
      <c r="L7723" s="244" t="str">
        <f t="shared" si="1089"/>
        <v/>
      </c>
      <c r="M7723" s="245" t="str">
        <f t="shared" si="1090"/>
        <v/>
      </c>
      <c r="N7723" s="244" t="str">
        <f t="shared" si="1091"/>
        <v/>
      </c>
      <c r="O7723" s="244" t="str">
        <f t="shared" si="1092"/>
        <v/>
      </c>
      <c r="P7723">
        <f>IF($I7723&lt;&gt;"",$I7723,IF($E7723="SGD",1,IF($E7723="USD",Settings!$B$22,IF($E7723="HKD",Settings!$B$23,1))))</f>
        <v>1</v>
      </c>
      <c r="Q7723">
        <f t="shared" si="1093"/>
        <v>0</v>
      </c>
      <c r="R7723">
        <f t="shared" si="1094"/>
        <v>0</v>
      </c>
      <c r="S7723" t="str">
        <f t="shared" si="1086"/>
        <v/>
      </c>
      <c r="T7723" t="str">
        <f t="shared" si="1087"/>
        <v/>
      </c>
      <c r="U7723" t="str">
        <f t="shared" si="1088"/>
        <v/>
      </c>
    </row>
    <row r="7724" spans="12:21" ht="15" customHeight="1" x14ac:dyDescent="0.15">
      <c r="L7724" s="244" t="str">
        <f t="shared" si="1089"/>
        <v/>
      </c>
      <c r="M7724" s="245" t="str">
        <f t="shared" si="1090"/>
        <v/>
      </c>
      <c r="N7724" s="244" t="str">
        <f t="shared" si="1091"/>
        <v/>
      </c>
      <c r="O7724" s="244" t="str">
        <f t="shared" si="1092"/>
        <v/>
      </c>
      <c r="P7724">
        <f>IF($I7724&lt;&gt;"",$I7724,IF($E7724="SGD",1,IF($E7724="USD",Settings!$B$22,IF($E7724="HKD",Settings!$B$23,1))))</f>
        <v>1</v>
      </c>
      <c r="Q7724">
        <f t="shared" si="1093"/>
        <v>0</v>
      </c>
      <c r="R7724">
        <f t="shared" si="1094"/>
        <v>0</v>
      </c>
      <c r="S7724" t="str">
        <f t="shared" si="1086"/>
        <v/>
      </c>
      <c r="T7724" t="str">
        <f t="shared" si="1087"/>
        <v/>
      </c>
      <c r="U7724" t="str">
        <f t="shared" si="1088"/>
        <v/>
      </c>
    </row>
    <row r="7725" spans="12:21" ht="15" customHeight="1" x14ac:dyDescent="0.15">
      <c r="L7725" s="244" t="str">
        <f t="shared" si="1089"/>
        <v/>
      </c>
      <c r="M7725" s="245" t="str">
        <f t="shared" si="1090"/>
        <v/>
      </c>
      <c r="N7725" s="244" t="str">
        <f t="shared" si="1091"/>
        <v/>
      </c>
      <c r="O7725" s="244" t="str">
        <f t="shared" si="1092"/>
        <v/>
      </c>
      <c r="P7725">
        <f>IF($I7725&lt;&gt;"",$I7725,IF($E7725="SGD",1,IF($E7725="USD",Settings!$B$22,IF($E7725="HKD",Settings!$B$23,1))))</f>
        <v>1</v>
      </c>
      <c r="Q7725">
        <f t="shared" si="1093"/>
        <v>0</v>
      </c>
      <c r="R7725">
        <f t="shared" si="1094"/>
        <v>0</v>
      </c>
      <c r="S7725" t="str">
        <f t="shared" si="1086"/>
        <v/>
      </c>
      <c r="T7725" t="str">
        <f t="shared" si="1087"/>
        <v/>
      </c>
      <c r="U7725" t="str">
        <f t="shared" si="1088"/>
        <v/>
      </c>
    </row>
    <row r="7726" spans="12:21" ht="15" customHeight="1" x14ac:dyDescent="0.15">
      <c r="L7726" s="244" t="str">
        <f t="shared" si="1089"/>
        <v/>
      </c>
      <c r="M7726" s="245" t="str">
        <f t="shared" si="1090"/>
        <v/>
      </c>
      <c r="N7726" s="244" t="str">
        <f t="shared" si="1091"/>
        <v/>
      </c>
      <c r="O7726" s="244" t="str">
        <f t="shared" si="1092"/>
        <v/>
      </c>
      <c r="P7726">
        <f>IF($I7726&lt;&gt;"",$I7726,IF($E7726="SGD",1,IF($E7726="USD",Settings!$B$22,IF($E7726="HKD",Settings!$B$23,1))))</f>
        <v>1</v>
      </c>
      <c r="Q7726">
        <f t="shared" si="1093"/>
        <v>0</v>
      </c>
      <c r="R7726">
        <f t="shared" si="1094"/>
        <v>0</v>
      </c>
      <c r="S7726" t="str">
        <f t="shared" si="1086"/>
        <v/>
      </c>
      <c r="T7726" t="str">
        <f t="shared" si="1087"/>
        <v/>
      </c>
      <c r="U7726" t="str">
        <f t="shared" si="1088"/>
        <v/>
      </c>
    </row>
    <row r="7727" spans="12:21" ht="15" customHeight="1" x14ac:dyDescent="0.15">
      <c r="L7727" s="244" t="str">
        <f t="shared" si="1089"/>
        <v/>
      </c>
      <c r="M7727" s="245" t="str">
        <f t="shared" si="1090"/>
        <v/>
      </c>
      <c r="N7727" s="244" t="str">
        <f t="shared" si="1091"/>
        <v/>
      </c>
      <c r="O7727" s="244" t="str">
        <f t="shared" si="1092"/>
        <v/>
      </c>
      <c r="P7727">
        <f>IF($I7727&lt;&gt;"",$I7727,IF($E7727="SGD",1,IF($E7727="USD",Settings!$B$22,IF($E7727="HKD",Settings!$B$23,1))))</f>
        <v>1</v>
      </c>
      <c r="Q7727">
        <f t="shared" si="1093"/>
        <v>0</v>
      </c>
      <c r="R7727">
        <f t="shared" si="1094"/>
        <v>0</v>
      </c>
      <c r="S7727" t="str">
        <f t="shared" si="1086"/>
        <v/>
      </c>
      <c r="T7727" t="str">
        <f t="shared" si="1087"/>
        <v/>
      </c>
      <c r="U7727" t="str">
        <f t="shared" si="1088"/>
        <v/>
      </c>
    </row>
    <row r="7728" spans="12:21" ht="15" customHeight="1" x14ac:dyDescent="0.15">
      <c r="L7728" s="244" t="str">
        <f t="shared" si="1089"/>
        <v/>
      </c>
      <c r="M7728" s="245" t="str">
        <f t="shared" si="1090"/>
        <v/>
      </c>
      <c r="N7728" s="244" t="str">
        <f t="shared" si="1091"/>
        <v/>
      </c>
      <c r="O7728" s="244" t="str">
        <f t="shared" si="1092"/>
        <v/>
      </c>
      <c r="P7728">
        <f>IF($I7728&lt;&gt;"",$I7728,IF($E7728="SGD",1,IF($E7728="USD",Settings!$B$22,IF($E7728="HKD",Settings!$B$23,1))))</f>
        <v>1</v>
      </c>
      <c r="Q7728">
        <f t="shared" si="1093"/>
        <v>0</v>
      </c>
      <c r="R7728">
        <f t="shared" si="1094"/>
        <v>0</v>
      </c>
      <c r="S7728" t="str">
        <f t="shared" si="1086"/>
        <v/>
      </c>
      <c r="T7728" t="str">
        <f t="shared" si="1087"/>
        <v/>
      </c>
      <c r="U7728" t="str">
        <f t="shared" si="1088"/>
        <v/>
      </c>
    </row>
    <row r="7729" spans="12:21" ht="15" customHeight="1" x14ac:dyDescent="0.15">
      <c r="L7729" s="244" t="str">
        <f t="shared" si="1089"/>
        <v/>
      </c>
      <c r="M7729" s="245" t="str">
        <f t="shared" si="1090"/>
        <v/>
      </c>
      <c r="N7729" s="244" t="str">
        <f t="shared" si="1091"/>
        <v/>
      </c>
      <c r="O7729" s="244" t="str">
        <f t="shared" si="1092"/>
        <v/>
      </c>
      <c r="P7729">
        <f>IF($I7729&lt;&gt;"",$I7729,IF($E7729="SGD",1,IF($E7729="USD",Settings!$B$22,IF($E7729="HKD",Settings!$B$23,1))))</f>
        <v>1</v>
      </c>
      <c r="Q7729">
        <f t="shared" si="1093"/>
        <v>0</v>
      </c>
      <c r="R7729">
        <f t="shared" si="1094"/>
        <v>0</v>
      </c>
      <c r="S7729" t="str">
        <f t="shared" si="1086"/>
        <v/>
      </c>
      <c r="T7729" t="str">
        <f t="shared" si="1087"/>
        <v/>
      </c>
      <c r="U7729" t="str">
        <f t="shared" si="1088"/>
        <v/>
      </c>
    </row>
    <row r="7730" spans="12:21" ht="15" customHeight="1" x14ac:dyDescent="0.15">
      <c r="L7730" s="244" t="str">
        <f t="shared" si="1089"/>
        <v/>
      </c>
      <c r="M7730" s="245" t="str">
        <f t="shared" si="1090"/>
        <v/>
      </c>
      <c r="N7730" s="244" t="str">
        <f t="shared" si="1091"/>
        <v/>
      </c>
      <c r="O7730" s="244" t="str">
        <f t="shared" si="1092"/>
        <v/>
      </c>
      <c r="P7730">
        <f>IF($I7730&lt;&gt;"",$I7730,IF($E7730="SGD",1,IF($E7730="USD",Settings!$B$22,IF($E7730="HKD",Settings!$B$23,1))))</f>
        <v>1</v>
      </c>
      <c r="Q7730">
        <f t="shared" si="1093"/>
        <v>0</v>
      </c>
      <c r="R7730">
        <f t="shared" si="1094"/>
        <v>0</v>
      </c>
      <c r="S7730" t="str">
        <f t="shared" si="1086"/>
        <v/>
      </c>
      <c r="T7730" t="str">
        <f t="shared" si="1087"/>
        <v/>
      </c>
      <c r="U7730" t="str">
        <f t="shared" si="1088"/>
        <v/>
      </c>
    </row>
    <row r="7731" spans="12:21" ht="15" customHeight="1" x14ac:dyDescent="0.15">
      <c r="L7731" s="244" t="str">
        <f t="shared" si="1089"/>
        <v/>
      </c>
      <c r="M7731" s="245" t="str">
        <f t="shared" si="1090"/>
        <v/>
      </c>
      <c r="N7731" s="244" t="str">
        <f t="shared" si="1091"/>
        <v/>
      </c>
      <c r="O7731" s="244" t="str">
        <f t="shared" si="1092"/>
        <v/>
      </c>
      <c r="P7731">
        <f>IF($I7731&lt;&gt;"",$I7731,IF($E7731="SGD",1,IF($E7731="USD",Settings!$B$22,IF($E7731="HKD",Settings!$B$23,1))))</f>
        <v>1</v>
      </c>
      <c r="Q7731">
        <f t="shared" si="1093"/>
        <v>0</v>
      </c>
      <c r="R7731">
        <f t="shared" si="1094"/>
        <v>0</v>
      </c>
      <c r="S7731" t="str">
        <f t="shared" si="1086"/>
        <v/>
      </c>
      <c r="T7731" t="str">
        <f t="shared" si="1087"/>
        <v/>
      </c>
      <c r="U7731" t="str">
        <f t="shared" si="1088"/>
        <v/>
      </c>
    </row>
    <row r="7732" spans="12:21" ht="15" customHeight="1" x14ac:dyDescent="0.15">
      <c r="L7732" s="244" t="str">
        <f t="shared" si="1089"/>
        <v/>
      </c>
      <c r="M7732" s="245" t="str">
        <f t="shared" si="1090"/>
        <v/>
      </c>
      <c r="N7732" s="244" t="str">
        <f t="shared" si="1091"/>
        <v/>
      </c>
      <c r="O7732" s="244" t="str">
        <f t="shared" si="1092"/>
        <v/>
      </c>
      <c r="P7732">
        <f>IF($I7732&lt;&gt;"",$I7732,IF($E7732="SGD",1,IF($E7732="USD",Settings!$B$22,IF($E7732="HKD",Settings!$B$23,1))))</f>
        <v>1</v>
      </c>
      <c r="Q7732">
        <f t="shared" si="1093"/>
        <v>0</v>
      </c>
      <c r="R7732">
        <f t="shared" si="1094"/>
        <v>0</v>
      </c>
      <c r="S7732" t="str">
        <f t="shared" si="1086"/>
        <v/>
      </c>
      <c r="T7732" t="str">
        <f t="shared" si="1087"/>
        <v/>
      </c>
      <c r="U7732" t="str">
        <f t="shared" si="1088"/>
        <v/>
      </c>
    </row>
    <row r="7733" spans="12:21" ht="15" customHeight="1" x14ac:dyDescent="0.15">
      <c r="L7733" s="244" t="str">
        <f t="shared" si="1089"/>
        <v/>
      </c>
      <c r="M7733" s="245" t="str">
        <f t="shared" si="1090"/>
        <v/>
      </c>
      <c r="N7733" s="244" t="str">
        <f t="shared" si="1091"/>
        <v/>
      </c>
      <c r="O7733" s="244" t="str">
        <f t="shared" si="1092"/>
        <v/>
      </c>
      <c r="P7733">
        <f>IF($I7733&lt;&gt;"",$I7733,IF($E7733="SGD",1,IF($E7733="USD",Settings!$B$22,IF($E7733="HKD",Settings!$B$23,1))))</f>
        <v>1</v>
      </c>
      <c r="Q7733">
        <f t="shared" si="1093"/>
        <v>0</v>
      </c>
      <c r="R7733">
        <f t="shared" si="1094"/>
        <v>0</v>
      </c>
      <c r="S7733" t="str">
        <f t="shared" si="1086"/>
        <v/>
      </c>
      <c r="T7733" t="str">
        <f t="shared" si="1087"/>
        <v/>
      </c>
      <c r="U7733" t="str">
        <f t="shared" si="1088"/>
        <v/>
      </c>
    </row>
    <row r="7734" spans="12:21" ht="15" customHeight="1" x14ac:dyDescent="0.15">
      <c r="L7734" s="244" t="str">
        <f t="shared" si="1089"/>
        <v/>
      </c>
      <c r="M7734" s="245" t="str">
        <f t="shared" si="1090"/>
        <v/>
      </c>
      <c r="N7734" s="244" t="str">
        <f t="shared" si="1091"/>
        <v/>
      </c>
      <c r="O7734" s="244" t="str">
        <f t="shared" si="1092"/>
        <v/>
      </c>
      <c r="P7734">
        <f>IF($I7734&lt;&gt;"",$I7734,IF($E7734="SGD",1,IF($E7734="USD",Settings!$B$22,IF($E7734="HKD",Settings!$B$23,1))))</f>
        <v>1</v>
      </c>
      <c r="Q7734">
        <f t="shared" si="1093"/>
        <v>0</v>
      </c>
      <c r="R7734">
        <f t="shared" si="1094"/>
        <v>0</v>
      </c>
      <c r="S7734" t="str">
        <f t="shared" si="1086"/>
        <v/>
      </c>
      <c r="T7734" t="str">
        <f t="shared" si="1087"/>
        <v/>
      </c>
      <c r="U7734" t="str">
        <f t="shared" si="1088"/>
        <v/>
      </c>
    </row>
    <row r="7735" spans="12:21" ht="15" customHeight="1" x14ac:dyDescent="0.15">
      <c r="L7735" s="244" t="str">
        <f t="shared" si="1089"/>
        <v/>
      </c>
      <c r="M7735" s="245" t="str">
        <f t="shared" si="1090"/>
        <v/>
      </c>
      <c r="N7735" s="244" t="str">
        <f t="shared" si="1091"/>
        <v/>
      </c>
      <c r="O7735" s="244" t="str">
        <f t="shared" si="1092"/>
        <v/>
      </c>
      <c r="P7735">
        <f>IF($I7735&lt;&gt;"",$I7735,IF($E7735="SGD",1,IF($E7735="USD",Settings!$B$22,IF($E7735="HKD",Settings!$B$23,1))))</f>
        <v>1</v>
      </c>
      <c r="Q7735">
        <f t="shared" si="1093"/>
        <v>0</v>
      </c>
      <c r="R7735">
        <f t="shared" si="1094"/>
        <v>0</v>
      </c>
      <c r="S7735" t="str">
        <f t="shared" si="1086"/>
        <v/>
      </c>
      <c r="T7735" t="str">
        <f t="shared" si="1087"/>
        <v/>
      </c>
      <c r="U7735" t="str">
        <f t="shared" si="1088"/>
        <v/>
      </c>
    </row>
    <row r="7736" spans="12:21" ht="15" customHeight="1" x14ac:dyDescent="0.15">
      <c r="L7736" s="244" t="str">
        <f t="shared" si="1089"/>
        <v/>
      </c>
      <c r="M7736" s="245" t="str">
        <f t="shared" si="1090"/>
        <v/>
      </c>
      <c r="N7736" s="244" t="str">
        <f t="shared" si="1091"/>
        <v/>
      </c>
      <c r="O7736" s="244" t="str">
        <f t="shared" si="1092"/>
        <v/>
      </c>
      <c r="P7736">
        <f>IF($I7736&lt;&gt;"",$I7736,IF($E7736="SGD",1,IF($E7736="USD",Settings!$B$22,IF($E7736="HKD",Settings!$B$23,1))))</f>
        <v>1</v>
      </c>
      <c r="Q7736">
        <f t="shared" si="1093"/>
        <v>0</v>
      </c>
      <c r="R7736">
        <f t="shared" si="1094"/>
        <v>0</v>
      </c>
      <c r="S7736" t="str">
        <f t="shared" si="1086"/>
        <v/>
      </c>
      <c r="T7736" t="str">
        <f t="shared" si="1087"/>
        <v/>
      </c>
      <c r="U7736" t="str">
        <f t="shared" si="1088"/>
        <v/>
      </c>
    </row>
    <row r="7737" spans="12:21" ht="15" customHeight="1" x14ac:dyDescent="0.15">
      <c r="L7737" s="244" t="str">
        <f t="shared" si="1089"/>
        <v/>
      </c>
      <c r="M7737" s="245" t="str">
        <f t="shared" si="1090"/>
        <v/>
      </c>
      <c r="N7737" s="244" t="str">
        <f t="shared" si="1091"/>
        <v/>
      </c>
      <c r="O7737" s="244" t="str">
        <f t="shared" si="1092"/>
        <v/>
      </c>
      <c r="P7737">
        <f>IF($I7737&lt;&gt;"",$I7737,IF($E7737="SGD",1,IF($E7737="USD",Settings!$B$22,IF($E7737="HKD",Settings!$B$23,1))))</f>
        <v>1</v>
      </c>
      <c r="Q7737">
        <f t="shared" si="1093"/>
        <v>0</v>
      </c>
      <c r="R7737">
        <f t="shared" si="1094"/>
        <v>0</v>
      </c>
      <c r="S7737" t="str">
        <f t="shared" si="1086"/>
        <v/>
      </c>
      <c r="T7737" t="str">
        <f t="shared" si="1087"/>
        <v/>
      </c>
      <c r="U7737" t="str">
        <f t="shared" si="1088"/>
        <v/>
      </c>
    </row>
    <row r="7738" spans="12:21" ht="15" customHeight="1" x14ac:dyDescent="0.15">
      <c r="L7738" s="244" t="str">
        <f t="shared" si="1089"/>
        <v/>
      </c>
      <c r="M7738" s="245" t="str">
        <f t="shared" si="1090"/>
        <v/>
      </c>
      <c r="N7738" s="244" t="str">
        <f t="shared" si="1091"/>
        <v/>
      </c>
      <c r="O7738" s="244" t="str">
        <f t="shared" si="1092"/>
        <v/>
      </c>
      <c r="P7738">
        <f>IF($I7738&lt;&gt;"",$I7738,IF($E7738="SGD",1,IF($E7738="USD",Settings!$B$22,IF($E7738="HKD",Settings!$B$23,1))))</f>
        <v>1</v>
      </c>
      <c r="Q7738">
        <f t="shared" si="1093"/>
        <v>0</v>
      </c>
      <c r="R7738">
        <f t="shared" si="1094"/>
        <v>0</v>
      </c>
      <c r="S7738" t="str">
        <f t="shared" si="1086"/>
        <v/>
      </c>
      <c r="T7738" t="str">
        <f t="shared" si="1087"/>
        <v/>
      </c>
      <c r="U7738" t="str">
        <f t="shared" si="1088"/>
        <v/>
      </c>
    </row>
    <row r="7739" spans="12:21" ht="15" customHeight="1" x14ac:dyDescent="0.15">
      <c r="L7739" s="244" t="str">
        <f t="shared" si="1089"/>
        <v/>
      </c>
      <c r="M7739" s="245" t="str">
        <f t="shared" si="1090"/>
        <v/>
      </c>
      <c r="N7739" s="244" t="str">
        <f t="shared" si="1091"/>
        <v/>
      </c>
      <c r="O7739" s="244" t="str">
        <f t="shared" si="1092"/>
        <v/>
      </c>
      <c r="P7739">
        <f>IF($I7739&lt;&gt;"",$I7739,IF($E7739="SGD",1,IF($E7739="USD",Settings!$B$22,IF($E7739="HKD",Settings!$B$23,1))))</f>
        <v>1</v>
      </c>
      <c r="Q7739">
        <f t="shared" si="1093"/>
        <v>0</v>
      </c>
      <c r="R7739">
        <f t="shared" si="1094"/>
        <v>0</v>
      </c>
      <c r="S7739" t="str">
        <f t="shared" si="1086"/>
        <v/>
      </c>
      <c r="T7739" t="str">
        <f t="shared" si="1087"/>
        <v/>
      </c>
      <c r="U7739" t="str">
        <f t="shared" si="1088"/>
        <v/>
      </c>
    </row>
    <row r="7740" spans="12:21" ht="15" customHeight="1" x14ac:dyDescent="0.15">
      <c r="L7740" s="244" t="str">
        <f t="shared" si="1089"/>
        <v/>
      </c>
      <c r="M7740" s="245" t="str">
        <f t="shared" si="1090"/>
        <v/>
      </c>
      <c r="N7740" s="244" t="str">
        <f t="shared" si="1091"/>
        <v/>
      </c>
      <c r="O7740" s="244" t="str">
        <f t="shared" si="1092"/>
        <v/>
      </c>
      <c r="P7740">
        <f>IF($I7740&lt;&gt;"",$I7740,IF($E7740="SGD",1,IF($E7740="USD",Settings!$B$22,IF($E7740="HKD",Settings!$B$23,1))))</f>
        <v>1</v>
      </c>
      <c r="Q7740">
        <f t="shared" si="1093"/>
        <v>0</v>
      </c>
      <c r="R7740">
        <f t="shared" si="1094"/>
        <v>0</v>
      </c>
      <c r="S7740" t="str">
        <f t="shared" si="1086"/>
        <v/>
      </c>
      <c r="T7740" t="str">
        <f t="shared" si="1087"/>
        <v/>
      </c>
      <c r="U7740" t="str">
        <f t="shared" si="1088"/>
        <v/>
      </c>
    </row>
    <row r="7741" spans="12:21" ht="15" customHeight="1" x14ac:dyDescent="0.15">
      <c r="L7741" s="244" t="str">
        <f t="shared" si="1089"/>
        <v/>
      </c>
      <c r="M7741" s="245" t="str">
        <f t="shared" si="1090"/>
        <v/>
      </c>
      <c r="N7741" s="244" t="str">
        <f t="shared" si="1091"/>
        <v/>
      </c>
      <c r="O7741" s="244" t="str">
        <f t="shared" si="1092"/>
        <v/>
      </c>
      <c r="P7741">
        <f>IF($I7741&lt;&gt;"",$I7741,IF($E7741="SGD",1,IF($E7741="USD",Settings!$B$22,IF($E7741="HKD",Settings!$B$23,1))))</f>
        <v>1</v>
      </c>
      <c r="Q7741">
        <f t="shared" si="1093"/>
        <v>0</v>
      </c>
      <c r="R7741">
        <f t="shared" si="1094"/>
        <v>0</v>
      </c>
      <c r="S7741" t="str">
        <f t="shared" si="1086"/>
        <v/>
      </c>
      <c r="T7741" t="str">
        <f t="shared" si="1087"/>
        <v/>
      </c>
      <c r="U7741" t="str">
        <f t="shared" si="1088"/>
        <v/>
      </c>
    </row>
    <row r="7742" spans="12:21" ht="15" customHeight="1" x14ac:dyDescent="0.15">
      <c r="L7742" s="244" t="str">
        <f t="shared" si="1089"/>
        <v/>
      </c>
      <c r="M7742" s="245" t="str">
        <f t="shared" si="1090"/>
        <v/>
      </c>
      <c r="N7742" s="244" t="str">
        <f t="shared" si="1091"/>
        <v/>
      </c>
      <c r="O7742" s="244" t="str">
        <f t="shared" si="1092"/>
        <v/>
      </c>
      <c r="P7742">
        <f>IF($I7742&lt;&gt;"",$I7742,IF($E7742="SGD",1,IF($E7742="USD",Settings!$B$22,IF($E7742="HKD",Settings!$B$23,1))))</f>
        <v>1</v>
      </c>
      <c r="Q7742">
        <f t="shared" si="1093"/>
        <v>0</v>
      </c>
      <c r="R7742">
        <f t="shared" si="1094"/>
        <v>0</v>
      </c>
      <c r="S7742" t="str">
        <f t="shared" si="1086"/>
        <v/>
      </c>
      <c r="T7742" t="str">
        <f t="shared" si="1087"/>
        <v/>
      </c>
      <c r="U7742" t="str">
        <f t="shared" si="1088"/>
        <v/>
      </c>
    </row>
    <row r="7743" spans="12:21" ht="15" customHeight="1" x14ac:dyDescent="0.15">
      <c r="L7743" s="244" t="str">
        <f t="shared" si="1089"/>
        <v/>
      </c>
      <c r="M7743" s="245" t="str">
        <f t="shared" si="1090"/>
        <v/>
      </c>
      <c r="N7743" s="244" t="str">
        <f t="shared" si="1091"/>
        <v/>
      </c>
      <c r="O7743" s="244" t="str">
        <f t="shared" si="1092"/>
        <v/>
      </c>
      <c r="P7743">
        <f>IF($I7743&lt;&gt;"",$I7743,IF($E7743="SGD",1,IF($E7743="USD",Settings!$B$22,IF($E7743="HKD",Settings!$B$23,1))))</f>
        <v>1</v>
      </c>
      <c r="Q7743">
        <f t="shared" si="1093"/>
        <v>0</v>
      </c>
      <c r="R7743">
        <f t="shared" si="1094"/>
        <v>0</v>
      </c>
      <c r="S7743" t="str">
        <f t="shared" si="1086"/>
        <v/>
      </c>
      <c r="T7743" t="str">
        <f t="shared" si="1087"/>
        <v/>
      </c>
      <c r="U7743" t="str">
        <f t="shared" si="1088"/>
        <v/>
      </c>
    </row>
    <row r="7744" spans="12:21" ht="15" customHeight="1" x14ac:dyDescent="0.15">
      <c r="L7744" s="244" t="str">
        <f t="shared" si="1089"/>
        <v/>
      </c>
      <c r="M7744" s="245" t="str">
        <f t="shared" si="1090"/>
        <v/>
      </c>
      <c r="N7744" s="244" t="str">
        <f t="shared" si="1091"/>
        <v/>
      </c>
      <c r="O7744" s="244" t="str">
        <f t="shared" si="1092"/>
        <v/>
      </c>
      <c r="P7744">
        <f>IF($I7744&lt;&gt;"",$I7744,IF($E7744="SGD",1,IF($E7744="USD",Settings!$B$22,IF($E7744="HKD",Settings!$B$23,1))))</f>
        <v>1</v>
      </c>
      <c r="Q7744">
        <f t="shared" si="1093"/>
        <v>0</v>
      </c>
      <c r="R7744">
        <f t="shared" si="1094"/>
        <v>0</v>
      </c>
      <c r="S7744" t="str">
        <f t="shared" si="1086"/>
        <v/>
      </c>
      <c r="T7744" t="str">
        <f t="shared" si="1087"/>
        <v/>
      </c>
      <c r="U7744" t="str">
        <f t="shared" si="1088"/>
        <v/>
      </c>
    </row>
    <row r="7745" spans="12:21" ht="15" customHeight="1" x14ac:dyDescent="0.15">
      <c r="L7745" s="244" t="str">
        <f t="shared" si="1089"/>
        <v/>
      </c>
      <c r="M7745" s="245" t="str">
        <f t="shared" si="1090"/>
        <v/>
      </c>
      <c r="N7745" s="244" t="str">
        <f t="shared" si="1091"/>
        <v/>
      </c>
      <c r="O7745" s="244" t="str">
        <f t="shared" si="1092"/>
        <v/>
      </c>
      <c r="P7745">
        <f>IF($I7745&lt;&gt;"",$I7745,IF($E7745="SGD",1,IF($E7745="USD",Settings!$B$22,IF($E7745="HKD",Settings!$B$23,1))))</f>
        <v>1</v>
      </c>
      <c r="Q7745">
        <f t="shared" si="1093"/>
        <v>0</v>
      </c>
      <c r="R7745">
        <f t="shared" si="1094"/>
        <v>0</v>
      </c>
      <c r="S7745" t="str">
        <f t="shared" si="1086"/>
        <v/>
      </c>
      <c r="T7745" t="str">
        <f t="shared" si="1087"/>
        <v/>
      </c>
      <c r="U7745" t="str">
        <f t="shared" si="1088"/>
        <v/>
      </c>
    </row>
    <row r="7746" spans="12:21" ht="15" customHeight="1" x14ac:dyDescent="0.15">
      <c r="L7746" s="244" t="str">
        <f t="shared" si="1089"/>
        <v/>
      </c>
      <c r="M7746" s="245" t="str">
        <f t="shared" si="1090"/>
        <v/>
      </c>
      <c r="N7746" s="244" t="str">
        <f t="shared" si="1091"/>
        <v/>
      </c>
      <c r="O7746" s="244" t="str">
        <f t="shared" si="1092"/>
        <v/>
      </c>
      <c r="P7746">
        <f>IF($I7746&lt;&gt;"",$I7746,IF($E7746="SGD",1,IF($E7746="USD",Settings!$B$22,IF($E7746="HKD",Settings!$B$23,1))))</f>
        <v>1</v>
      </c>
      <c r="Q7746">
        <f t="shared" si="1093"/>
        <v>0</v>
      </c>
      <c r="R7746">
        <f t="shared" si="1094"/>
        <v>0</v>
      </c>
      <c r="S7746" t="str">
        <f t="shared" ref="S7746:S7809" si="1095">IF(L7746="","",SUMIFS($M:$M,$L:$L,L7746,$T:$T,"&lt;="&amp;T7746))</f>
        <v/>
      </c>
      <c r="T7746" t="str">
        <f t="shared" ref="T7746:T7809" si="1096">IF(L7746="","",INT(G7746)*100000+ROW())</f>
        <v/>
      </c>
      <c r="U7746" t="str">
        <f t="shared" ref="U7746:U7809" si="1097">IF(L7746="","",IF(AND(COUNTIFS($L:$L,L7746,$S:$S,"&gt;-0.000001",$S:$S,"&lt;0.000001",$T:$T,"&gt;"&amp;T7746)=0,ABS(S7746)&gt;0.000001),1,0))</f>
        <v/>
      </c>
    </row>
    <row r="7747" spans="12:21" ht="15" customHeight="1" x14ac:dyDescent="0.15">
      <c r="L7747" s="244" t="str">
        <f t="shared" si="1089"/>
        <v/>
      </c>
      <c r="M7747" s="245" t="str">
        <f t="shared" si="1090"/>
        <v/>
      </c>
      <c r="N7747" s="244" t="str">
        <f t="shared" si="1091"/>
        <v/>
      </c>
      <c r="O7747" s="244" t="str">
        <f t="shared" si="1092"/>
        <v/>
      </c>
      <c r="P7747">
        <f>IF($I7747&lt;&gt;"",$I7747,IF($E7747="SGD",1,IF($E7747="USD",Settings!$B$22,IF($E7747="HKD",Settings!$B$23,1))))</f>
        <v>1</v>
      </c>
      <c r="Q7747">
        <f t="shared" si="1093"/>
        <v>0</v>
      </c>
      <c r="R7747">
        <f t="shared" si="1094"/>
        <v>0</v>
      </c>
      <c r="S7747" t="str">
        <f t="shared" si="1095"/>
        <v/>
      </c>
      <c r="T7747" t="str">
        <f t="shared" si="1096"/>
        <v/>
      </c>
      <c r="U7747" t="str">
        <f t="shared" si="1097"/>
        <v/>
      </c>
    </row>
    <row r="7748" spans="12:21" ht="15" customHeight="1" x14ac:dyDescent="0.15">
      <c r="L7748" s="244" t="str">
        <f t="shared" si="1089"/>
        <v/>
      </c>
      <c r="M7748" s="245" t="str">
        <f t="shared" si="1090"/>
        <v/>
      </c>
      <c r="N7748" s="244" t="str">
        <f t="shared" si="1091"/>
        <v/>
      </c>
      <c r="O7748" s="244" t="str">
        <f t="shared" si="1092"/>
        <v/>
      </c>
      <c r="P7748">
        <f>IF($I7748&lt;&gt;"",$I7748,IF($E7748="SGD",1,IF($E7748="USD",Settings!$B$22,IF($E7748="HKD",Settings!$B$23,1))))</f>
        <v>1</v>
      </c>
      <c r="Q7748">
        <f t="shared" si="1093"/>
        <v>0</v>
      </c>
      <c r="R7748">
        <f t="shared" si="1094"/>
        <v>0</v>
      </c>
      <c r="S7748" t="str">
        <f t="shared" si="1095"/>
        <v/>
      </c>
      <c r="T7748" t="str">
        <f t="shared" si="1096"/>
        <v/>
      </c>
      <c r="U7748" t="str">
        <f t="shared" si="1097"/>
        <v/>
      </c>
    </row>
    <row r="7749" spans="12:21" ht="15" customHeight="1" x14ac:dyDescent="0.15">
      <c r="L7749" s="244" t="str">
        <f t="shared" si="1089"/>
        <v/>
      </c>
      <c r="M7749" s="245" t="str">
        <f t="shared" si="1090"/>
        <v/>
      </c>
      <c r="N7749" s="244" t="str">
        <f t="shared" si="1091"/>
        <v/>
      </c>
      <c r="O7749" s="244" t="str">
        <f t="shared" si="1092"/>
        <v/>
      </c>
      <c r="P7749">
        <f>IF($I7749&lt;&gt;"",$I7749,IF($E7749="SGD",1,IF($E7749="USD",Settings!$B$22,IF($E7749="HKD",Settings!$B$23,1))))</f>
        <v>1</v>
      </c>
      <c r="Q7749">
        <f t="shared" si="1093"/>
        <v>0</v>
      </c>
      <c r="R7749">
        <f t="shared" si="1094"/>
        <v>0</v>
      </c>
      <c r="S7749" t="str">
        <f t="shared" si="1095"/>
        <v/>
      </c>
      <c r="T7749" t="str">
        <f t="shared" si="1096"/>
        <v/>
      </c>
      <c r="U7749" t="str">
        <f t="shared" si="1097"/>
        <v/>
      </c>
    </row>
    <row r="7750" spans="12:21" ht="15" customHeight="1" x14ac:dyDescent="0.15">
      <c r="L7750" s="244" t="str">
        <f t="shared" si="1089"/>
        <v/>
      </c>
      <c r="M7750" s="245" t="str">
        <f t="shared" si="1090"/>
        <v/>
      </c>
      <c r="N7750" s="244" t="str">
        <f t="shared" si="1091"/>
        <v/>
      </c>
      <c r="O7750" s="244" t="str">
        <f t="shared" si="1092"/>
        <v/>
      </c>
      <c r="P7750">
        <f>IF($I7750&lt;&gt;"",$I7750,IF($E7750="SGD",1,IF($E7750="USD",Settings!$B$22,IF($E7750="HKD",Settings!$B$23,1))))</f>
        <v>1</v>
      </c>
      <c r="Q7750">
        <f t="shared" si="1093"/>
        <v>0</v>
      </c>
      <c r="R7750">
        <f t="shared" si="1094"/>
        <v>0</v>
      </c>
      <c r="S7750" t="str">
        <f t="shared" si="1095"/>
        <v/>
      </c>
      <c r="T7750" t="str">
        <f t="shared" si="1096"/>
        <v/>
      </c>
      <c r="U7750" t="str">
        <f t="shared" si="1097"/>
        <v/>
      </c>
    </row>
    <row r="7751" spans="12:21" ht="15" customHeight="1" x14ac:dyDescent="0.15">
      <c r="L7751" s="244" t="str">
        <f t="shared" si="1089"/>
        <v/>
      </c>
      <c r="M7751" s="245" t="str">
        <f t="shared" si="1090"/>
        <v/>
      </c>
      <c r="N7751" s="244" t="str">
        <f t="shared" si="1091"/>
        <v/>
      </c>
      <c r="O7751" s="244" t="str">
        <f t="shared" si="1092"/>
        <v/>
      </c>
      <c r="P7751">
        <f>IF($I7751&lt;&gt;"",$I7751,IF($E7751="SGD",1,IF($E7751="USD",Settings!$B$22,IF($E7751="HKD",Settings!$B$23,1))))</f>
        <v>1</v>
      </c>
      <c r="Q7751">
        <f t="shared" si="1093"/>
        <v>0</v>
      </c>
      <c r="R7751">
        <f t="shared" si="1094"/>
        <v>0</v>
      </c>
      <c r="S7751" t="str">
        <f t="shared" si="1095"/>
        <v/>
      </c>
      <c r="T7751" t="str">
        <f t="shared" si="1096"/>
        <v/>
      </c>
      <c r="U7751" t="str">
        <f t="shared" si="1097"/>
        <v/>
      </c>
    </row>
    <row r="7752" spans="12:21" ht="15" customHeight="1" x14ac:dyDescent="0.15">
      <c r="L7752" s="244" t="str">
        <f t="shared" si="1089"/>
        <v/>
      </c>
      <c r="M7752" s="245" t="str">
        <f t="shared" si="1090"/>
        <v/>
      </c>
      <c r="N7752" s="244" t="str">
        <f t="shared" si="1091"/>
        <v/>
      </c>
      <c r="O7752" s="244" t="str">
        <f t="shared" si="1092"/>
        <v/>
      </c>
      <c r="P7752">
        <f>IF($I7752&lt;&gt;"",$I7752,IF($E7752="SGD",1,IF($E7752="USD",Settings!$B$22,IF($E7752="HKD",Settings!$B$23,1))))</f>
        <v>1</v>
      </c>
      <c r="Q7752">
        <f t="shared" si="1093"/>
        <v>0</v>
      </c>
      <c r="R7752">
        <f t="shared" si="1094"/>
        <v>0</v>
      </c>
      <c r="S7752" t="str">
        <f t="shared" si="1095"/>
        <v/>
      </c>
      <c r="T7752" t="str">
        <f t="shared" si="1096"/>
        <v/>
      </c>
      <c r="U7752" t="str">
        <f t="shared" si="1097"/>
        <v/>
      </c>
    </row>
    <row r="7753" spans="12:21" ht="15" customHeight="1" x14ac:dyDescent="0.15">
      <c r="L7753" s="244" t="str">
        <f t="shared" si="1089"/>
        <v/>
      </c>
      <c r="M7753" s="245" t="str">
        <f t="shared" si="1090"/>
        <v/>
      </c>
      <c r="N7753" s="244" t="str">
        <f t="shared" si="1091"/>
        <v/>
      </c>
      <c r="O7753" s="244" t="str">
        <f t="shared" si="1092"/>
        <v/>
      </c>
      <c r="P7753">
        <f>IF($I7753&lt;&gt;"",$I7753,IF($E7753="SGD",1,IF($E7753="USD",Settings!$B$22,IF($E7753="HKD",Settings!$B$23,1))))</f>
        <v>1</v>
      </c>
      <c r="Q7753">
        <f t="shared" si="1093"/>
        <v>0</v>
      </c>
      <c r="R7753">
        <f t="shared" si="1094"/>
        <v>0</v>
      </c>
      <c r="S7753" t="str">
        <f t="shared" si="1095"/>
        <v/>
      </c>
      <c r="T7753" t="str">
        <f t="shared" si="1096"/>
        <v/>
      </c>
      <c r="U7753" t="str">
        <f t="shared" si="1097"/>
        <v/>
      </c>
    </row>
    <row r="7754" spans="12:21" ht="15" customHeight="1" x14ac:dyDescent="0.15">
      <c r="L7754" s="244" t="str">
        <f t="shared" si="1089"/>
        <v/>
      </c>
      <c r="M7754" s="245" t="str">
        <f t="shared" si="1090"/>
        <v/>
      </c>
      <c r="N7754" s="244" t="str">
        <f t="shared" si="1091"/>
        <v/>
      </c>
      <c r="O7754" s="244" t="str">
        <f t="shared" si="1092"/>
        <v/>
      </c>
      <c r="P7754">
        <f>IF($I7754&lt;&gt;"",$I7754,IF($E7754="SGD",1,IF($E7754="USD",Settings!$B$22,IF($E7754="HKD",Settings!$B$23,1))))</f>
        <v>1</v>
      </c>
      <c r="Q7754">
        <f t="shared" si="1093"/>
        <v>0</v>
      </c>
      <c r="R7754">
        <f t="shared" si="1094"/>
        <v>0</v>
      </c>
      <c r="S7754" t="str">
        <f t="shared" si="1095"/>
        <v/>
      </c>
      <c r="T7754" t="str">
        <f t="shared" si="1096"/>
        <v/>
      </c>
      <c r="U7754" t="str">
        <f t="shared" si="1097"/>
        <v/>
      </c>
    </row>
    <row r="7755" spans="12:21" ht="15" customHeight="1" x14ac:dyDescent="0.15">
      <c r="L7755" s="244" t="str">
        <f t="shared" si="1089"/>
        <v/>
      </c>
      <c r="M7755" s="245" t="str">
        <f t="shared" si="1090"/>
        <v/>
      </c>
      <c r="N7755" s="244" t="str">
        <f t="shared" si="1091"/>
        <v/>
      </c>
      <c r="O7755" s="244" t="str">
        <f t="shared" si="1092"/>
        <v/>
      </c>
      <c r="P7755">
        <f>IF($I7755&lt;&gt;"",$I7755,IF($E7755="SGD",1,IF($E7755="USD",Settings!$B$22,IF($E7755="HKD",Settings!$B$23,1))))</f>
        <v>1</v>
      </c>
      <c r="Q7755">
        <f t="shared" si="1093"/>
        <v>0</v>
      </c>
      <c r="R7755">
        <f t="shared" si="1094"/>
        <v>0</v>
      </c>
      <c r="S7755" t="str">
        <f t="shared" si="1095"/>
        <v/>
      </c>
      <c r="T7755" t="str">
        <f t="shared" si="1096"/>
        <v/>
      </c>
      <c r="U7755" t="str">
        <f t="shared" si="1097"/>
        <v/>
      </c>
    </row>
    <row r="7756" spans="12:21" ht="15" customHeight="1" x14ac:dyDescent="0.15">
      <c r="L7756" s="244" t="str">
        <f t="shared" si="1089"/>
        <v/>
      </c>
      <c r="M7756" s="245" t="str">
        <f t="shared" si="1090"/>
        <v/>
      </c>
      <c r="N7756" s="244" t="str">
        <f t="shared" si="1091"/>
        <v/>
      </c>
      <c r="O7756" s="244" t="str">
        <f t="shared" si="1092"/>
        <v/>
      </c>
      <c r="P7756">
        <f>IF($I7756&lt;&gt;"",$I7756,IF($E7756="SGD",1,IF($E7756="USD",Settings!$B$22,IF($E7756="HKD",Settings!$B$23,1))))</f>
        <v>1</v>
      </c>
      <c r="Q7756">
        <f t="shared" si="1093"/>
        <v>0</v>
      </c>
      <c r="R7756">
        <f t="shared" si="1094"/>
        <v>0</v>
      </c>
      <c r="S7756" t="str">
        <f t="shared" si="1095"/>
        <v/>
      </c>
      <c r="T7756" t="str">
        <f t="shared" si="1096"/>
        <v/>
      </c>
      <c r="U7756" t="str">
        <f t="shared" si="1097"/>
        <v/>
      </c>
    </row>
    <row r="7757" spans="12:21" ht="15" customHeight="1" x14ac:dyDescent="0.15">
      <c r="L7757" s="244" t="str">
        <f t="shared" si="1089"/>
        <v/>
      </c>
      <c r="M7757" s="245" t="str">
        <f t="shared" si="1090"/>
        <v/>
      </c>
      <c r="N7757" s="244" t="str">
        <f t="shared" si="1091"/>
        <v/>
      </c>
      <c r="O7757" s="244" t="str">
        <f t="shared" si="1092"/>
        <v/>
      </c>
      <c r="P7757">
        <f>IF($I7757&lt;&gt;"",$I7757,IF($E7757="SGD",1,IF($E7757="USD",Settings!$B$22,IF($E7757="HKD",Settings!$B$23,1))))</f>
        <v>1</v>
      </c>
      <c r="Q7757">
        <f t="shared" si="1093"/>
        <v>0</v>
      </c>
      <c r="R7757">
        <f t="shared" si="1094"/>
        <v>0</v>
      </c>
      <c r="S7757" t="str">
        <f t="shared" si="1095"/>
        <v/>
      </c>
      <c r="T7757" t="str">
        <f t="shared" si="1096"/>
        <v/>
      </c>
      <c r="U7757" t="str">
        <f t="shared" si="1097"/>
        <v/>
      </c>
    </row>
    <row r="7758" spans="12:21" ht="15" customHeight="1" x14ac:dyDescent="0.15">
      <c r="L7758" s="244" t="str">
        <f t="shared" si="1089"/>
        <v/>
      </c>
      <c r="M7758" s="245" t="str">
        <f t="shared" si="1090"/>
        <v/>
      </c>
      <c r="N7758" s="244" t="str">
        <f t="shared" si="1091"/>
        <v/>
      </c>
      <c r="O7758" s="244" t="str">
        <f t="shared" si="1092"/>
        <v/>
      </c>
      <c r="P7758">
        <f>IF($I7758&lt;&gt;"",$I7758,IF($E7758="SGD",1,IF($E7758="USD",Settings!$B$22,IF($E7758="HKD",Settings!$B$23,1))))</f>
        <v>1</v>
      </c>
      <c r="Q7758">
        <f t="shared" si="1093"/>
        <v>0</v>
      </c>
      <c r="R7758">
        <f t="shared" si="1094"/>
        <v>0</v>
      </c>
      <c r="S7758" t="str">
        <f t="shared" si="1095"/>
        <v/>
      </c>
      <c r="T7758" t="str">
        <f t="shared" si="1096"/>
        <v/>
      </c>
      <c r="U7758" t="str">
        <f t="shared" si="1097"/>
        <v/>
      </c>
    </row>
    <row r="7759" spans="12:21" ht="15" customHeight="1" x14ac:dyDescent="0.15">
      <c r="L7759" s="244" t="str">
        <f t="shared" si="1089"/>
        <v/>
      </c>
      <c r="M7759" s="245" t="str">
        <f t="shared" si="1090"/>
        <v/>
      </c>
      <c r="N7759" s="244" t="str">
        <f t="shared" si="1091"/>
        <v/>
      </c>
      <c r="O7759" s="244" t="str">
        <f t="shared" si="1092"/>
        <v/>
      </c>
      <c r="P7759">
        <f>IF($I7759&lt;&gt;"",$I7759,IF($E7759="SGD",1,IF($E7759="USD",Settings!$B$22,IF($E7759="HKD",Settings!$B$23,1))))</f>
        <v>1</v>
      </c>
      <c r="Q7759">
        <f t="shared" si="1093"/>
        <v>0</v>
      </c>
      <c r="R7759">
        <f t="shared" si="1094"/>
        <v>0</v>
      </c>
      <c r="S7759" t="str">
        <f t="shared" si="1095"/>
        <v/>
      </c>
      <c r="T7759" t="str">
        <f t="shared" si="1096"/>
        <v/>
      </c>
      <c r="U7759" t="str">
        <f t="shared" si="1097"/>
        <v/>
      </c>
    </row>
    <row r="7760" spans="12:21" ht="15" customHeight="1" x14ac:dyDescent="0.15">
      <c r="L7760" s="244" t="str">
        <f t="shared" si="1089"/>
        <v/>
      </c>
      <c r="M7760" s="245" t="str">
        <f t="shared" si="1090"/>
        <v/>
      </c>
      <c r="N7760" s="244" t="str">
        <f t="shared" si="1091"/>
        <v/>
      </c>
      <c r="O7760" s="244" t="str">
        <f t="shared" si="1092"/>
        <v/>
      </c>
      <c r="P7760">
        <f>IF($I7760&lt;&gt;"",$I7760,IF($E7760="SGD",1,IF($E7760="USD",Settings!$B$22,IF($E7760="HKD",Settings!$B$23,1))))</f>
        <v>1</v>
      </c>
      <c r="Q7760">
        <f t="shared" si="1093"/>
        <v>0</v>
      </c>
      <c r="R7760">
        <f t="shared" si="1094"/>
        <v>0</v>
      </c>
      <c r="S7760" t="str">
        <f t="shared" si="1095"/>
        <v/>
      </c>
      <c r="T7760" t="str">
        <f t="shared" si="1096"/>
        <v/>
      </c>
      <c r="U7760" t="str">
        <f t="shared" si="1097"/>
        <v/>
      </c>
    </row>
    <row r="7761" spans="12:21" ht="15" customHeight="1" x14ac:dyDescent="0.15">
      <c r="L7761" s="244" t="str">
        <f t="shared" si="1089"/>
        <v/>
      </c>
      <c r="M7761" s="245" t="str">
        <f t="shared" si="1090"/>
        <v/>
      </c>
      <c r="N7761" s="244" t="str">
        <f t="shared" si="1091"/>
        <v/>
      </c>
      <c r="O7761" s="244" t="str">
        <f t="shared" si="1092"/>
        <v/>
      </c>
      <c r="P7761">
        <f>IF($I7761&lt;&gt;"",$I7761,IF($E7761="SGD",1,IF($E7761="USD",Settings!$B$22,IF($E7761="HKD",Settings!$B$23,1))))</f>
        <v>1</v>
      </c>
      <c r="Q7761">
        <f t="shared" si="1093"/>
        <v>0</v>
      </c>
      <c r="R7761">
        <f t="shared" si="1094"/>
        <v>0</v>
      </c>
      <c r="S7761" t="str">
        <f t="shared" si="1095"/>
        <v/>
      </c>
      <c r="T7761" t="str">
        <f t="shared" si="1096"/>
        <v/>
      </c>
      <c r="U7761" t="str">
        <f t="shared" si="1097"/>
        <v/>
      </c>
    </row>
    <row r="7762" spans="12:21" ht="15" customHeight="1" x14ac:dyDescent="0.15">
      <c r="L7762" s="244" t="str">
        <f t="shared" si="1089"/>
        <v/>
      </c>
      <c r="M7762" s="245" t="str">
        <f t="shared" si="1090"/>
        <v/>
      </c>
      <c r="N7762" s="244" t="str">
        <f t="shared" si="1091"/>
        <v/>
      </c>
      <c r="O7762" s="244" t="str">
        <f t="shared" si="1092"/>
        <v/>
      </c>
      <c r="P7762">
        <f>IF($I7762&lt;&gt;"",$I7762,IF($E7762="SGD",1,IF($E7762="USD",Settings!$B$22,IF($E7762="HKD",Settings!$B$23,1))))</f>
        <v>1</v>
      </c>
      <c r="Q7762">
        <f t="shared" si="1093"/>
        <v>0</v>
      </c>
      <c r="R7762">
        <f t="shared" si="1094"/>
        <v>0</v>
      </c>
      <c r="S7762" t="str">
        <f t="shared" si="1095"/>
        <v/>
      </c>
      <c r="T7762" t="str">
        <f t="shared" si="1096"/>
        <v/>
      </c>
      <c r="U7762" t="str">
        <f t="shared" si="1097"/>
        <v/>
      </c>
    </row>
    <row r="7763" spans="12:21" ht="15" customHeight="1" x14ac:dyDescent="0.15">
      <c r="L7763" s="244" t="str">
        <f t="shared" si="1089"/>
        <v/>
      </c>
      <c r="M7763" s="245" t="str">
        <f t="shared" si="1090"/>
        <v/>
      </c>
      <c r="N7763" s="244" t="str">
        <f t="shared" si="1091"/>
        <v/>
      </c>
      <c r="O7763" s="244" t="str">
        <f t="shared" si="1092"/>
        <v/>
      </c>
      <c r="P7763">
        <f>IF($I7763&lt;&gt;"",$I7763,IF($E7763="SGD",1,IF($E7763="USD",Settings!$B$22,IF($E7763="HKD",Settings!$B$23,1))))</f>
        <v>1</v>
      </c>
      <c r="Q7763">
        <f t="shared" si="1093"/>
        <v>0</v>
      </c>
      <c r="R7763">
        <f t="shared" si="1094"/>
        <v>0</v>
      </c>
      <c r="S7763" t="str">
        <f t="shared" si="1095"/>
        <v/>
      </c>
      <c r="T7763" t="str">
        <f t="shared" si="1096"/>
        <v/>
      </c>
      <c r="U7763" t="str">
        <f t="shared" si="1097"/>
        <v/>
      </c>
    </row>
    <row r="7764" spans="12:21" ht="15" customHeight="1" x14ac:dyDescent="0.15">
      <c r="L7764" s="244" t="str">
        <f t="shared" si="1089"/>
        <v/>
      </c>
      <c r="M7764" s="245" t="str">
        <f t="shared" si="1090"/>
        <v/>
      </c>
      <c r="N7764" s="244" t="str">
        <f t="shared" si="1091"/>
        <v/>
      </c>
      <c r="O7764" s="244" t="str">
        <f t="shared" si="1092"/>
        <v/>
      </c>
      <c r="P7764">
        <f>IF($I7764&lt;&gt;"",$I7764,IF($E7764="SGD",1,IF($E7764="USD",Settings!$B$22,IF($E7764="HKD",Settings!$B$23,1))))</f>
        <v>1</v>
      </c>
      <c r="Q7764">
        <f t="shared" si="1093"/>
        <v>0</v>
      </c>
      <c r="R7764">
        <f t="shared" si="1094"/>
        <v>0</v>
      </c>
      <c r="S7764" t="str">
        <f t="shared" si="1095"/>
        <v/>
      </c>
      <c r="T7764" t="str">
        <f t="shared" si="1096"/>
        <v/>
      </c>
      <c r="U7764" t="str">
        <f t="shared" si="1097"/>
        <v/>
      </c>
    </row>
    <row r="7765" spans="12:21" ht="15" customHeight="1" x14ac:dyDescent="0.15">
      <c r="L7765" s="244" t="str">
        <f t="shared" si="1089"/>
        <v/>
      </c>
      <c r="M7765" s="245" t="str">
        <f t="shared" si="1090"/>
        <v/>
      </c>
      <c r="N7765" s="244" t="str">
        <f t="shared" si="1091"/>
        <v/>
      </c>
      <c r="O7765" s="244" t="str">
        <f t="shared" si="1092"/>
        <v/>
      </c>
      <c r="P7765">
        <f>IF($I7765&lt;&gt;"",$I7765,IF($E7765="SGD",1,IF($E7765="USD",Settings!$B$22,IF($E7765="HKD",Settings!$B$23,1))))</f>
        <v>1</v>
      </c>
      <c r="Q7765">
        <f t="shared" si="1093"/>
        <v>0</v>
      </c>
      <c r="R7765">
        <f t="shared" si="1094"/>
        <v>0</v>
      </c>
      <c r="S7765" t="str">
        <f t="shared" si="1095"/>
        <v/>
      </c>
      <c r="T7765" t="str">
        <f t="shared" si="1096"/>
        <v/>
      </c>
      <c r="U7765" t="str">
        <f t="shared" si="1097"/>
        <v/>
      </c>
    </row>
    <row r="7766" spans="12:21" ht="15" customHeight="1" x14ac:dyDescent="0.15">
      <c r="L7766" s="244" t="str">
        <f t="shared" si="1089"/>
        <v/>
      </c>
      <c r="M7766" s="245" t="str">
        <f t="shared" si="1090"/>
        <v/>
      </c>
      <c r="N7766" s="244" t="str">
        <f t="shared" si="1091"/>
        <v/>
      </c>
      <c r="O7766" s="244" t="str">
        <f t="shared" si="1092"/>
        <v/>
      </c>
      <c r="P7766">
        <f>IF($I7766&lt;&gt;"",$I7766,IF($E7766="SGD",1,IF($E7766="USD",Settings!$B$22,IF($E7766="HKD",Settings!$B$23,1))))</f>
        <v>1</v>
      </c>
      <c r="Q7766">
        <f t="shared" si="1093"/>
        <v>0</v>
      </c>
      <c r="R7766">
        <f t="shared" si="1094"/>
        <v>0</v>
      </c>
      <c r="S7766" t="str">
        <f t="shared" si="1095"/>
        <v/>
      </c>
      <c r="T7766" t="str">
        <f t="shared" si="1096"/>
        <v/>
      </c>
      <c r="U7766" t="str">
        <f t="shared" si="1097"/>
        <v/>
      </c>
    </row>
    <row r="7767" spans="12:21" ht="15" customHeight="1" x14ac:dyDescent="0.15">
      <c r="L7767" s="244" t="str">
        <f t="shared" si="1089"/>
        <v/>
      </c>
      <c r="M7767" s="245" t="str">
        <f t="shared" si="1090"/>
        <v/>
      </c>
      <c r="N7767" s="244" t="str">
        <f t="shared" si="1091"/>
        <v/>
      </c>
      <c r="O7767" s="244" t="str">
        <f t="shared" si="1092"/>
        <v/>
      </c>
      <c r="P7767">
        <f>IF($I7767&lt;&gt;"",$I7767,IF($E7767="SGD",1,IF($E7767="USD",Settings!$B$22,IF($E7767="HKD",Settings!$B$23,1))))</f>
        <v>1</v>
      </c>
      <c r="Q7767">
        <f t="shared" si="1093"/>
        <v>0</v>
      </c>
      <c r="R7767">
        <f t="shared" si="1094"/>
        <v>0</v>
      </c>
      <c r="S7767" t="str">
        <f t="shared" si="1095"/>
        <v/>
      </c>
      <c r="T7767" t="str">
        <f t="shared" si="1096"/>
        <v/>
      </c>
      <c r="U7767" t="str">
        <f t="shared" si="1097"/>
        <v/>
      </c>
    </row>
    <row r="7768" spans="12:21" ht="15" customHeight="1" x14ac:dyDescent="0.15">
      <c r="L7768" s="244" t="str">
        <f t="shared" si="1089"/>
        <v/>
      </c>
      <c r="M7768" s="245" t="str">
        <f t="shared" si="1090"/>
        <v/>
      </c>
      <c r="N7768" s="244" t="str">
        <f t="shared" si="1091"/>
        <v/>
      </c>
      <c r="O7768" s="244" t="str">
        <f t="shared" si="1092"/>
        <v/>
      </c>
      <c r="P7768">
        <f>IF($I7768&lt;&gt;"",$I7768,IF($E7768="SGD",1,IF($E7768="USD",Settings!$B$22,IF($E7768="HKD",Settings!$B$23,1))))</f>
        <v>1</v>
      </c>
      <c r="Q7768">
        <f t="shared" si="1093"/>
        <v>0</v>
      </c>
      <c r="R7768">
        <f t="shared" si="1094"/>
        <v>0</v>
      </c>
      <c r="S7768" t="str">
        <f t="shared" si="1095"/>
        <v/>
      </c>
      <c r="T7768" t="str">
        <f t="shared" si="1096"/>
        <v/>
      </c>
      <c r="U7768" t="str">
        <f t="shared" si="1097"/>
        <v/>
      </c>
    </row>
    <row r="7769" spans="12:21" ht="15" customHeight="1" x14ac:dyDescent="0.15">
      <c r="L7769" s="244" t="str">
        <f t="shared" si="1089"/>
        <v/>
      </c>
      <c r="M7769" s="245" t="str">
        <f t="shared" si="1090"/>
        <v/>
      </c>
      <c r="N7769" s="244" t="str">
        <f t="shared" si="1091"/>
        <v/>
      </c>
      <c r="O7769" s="244" t="str">
        <f t="shared" si="1092"/>
        <v/>
      </c>
      <c r="P7769">
        <f>IF($I7769&lt;&gt;"",$I7769,IF($E7769="SGD",1,IF($E7769="USD",Settings!$B$22,IF($E7769="HKD",Settings!$B$23,1))))</f>
        <v>1</v>
      </c>
      <c r="Q7769">
        <f t="shared" si="1093"/>
        <v>0</v>
      </c>
      <c r="R7769">
        <f t="shared" si="1094"/>
        <v>0</v>
      </c>
      <c r="S7769" t="str">
        <f t="shared" si="1095"/>
        <v/>
      </c>
      <c r="T7769" t="str">
        <f t="shared" si="1096"/>
        <v/>
      </c>
      <c r="U7769" t="str">
        <f t="shared" si="1097"/>
        <v/>
      </c>
    </row>
    <row r="7770" spans="12:21" ht="15" customHeight="1" x14ac:dyDescent="0.15">
      <c r="L7770" s="244" t="str">
        <f t="shared" si="1089"/>
        <v/>
      </c>
      <c r="M7770" s="245" t="str">
        <f t="shared" si="1090"/>
        <v/>
      </c>
      <c r="N7770" s="244" t="str">
        <f t="shared" si="1091"/>
        <v/>
      </c>
      <c r="O7770" s="244" t="str">
        <f t="shared" si="1092"/>
        <v/>
      </c>
      <c r="P7770">
        <f>IF($I7770&lt;&gt;"",$I7770,IF($E7770="SGD",1,IF($E7770="USD",Settings!$B$22,IF($E7770="HKD",Settings!$B$23,1))))</f>
        <v>1</v>
      </c>
      <c r="Q7770">
        <f t="shared" si="1093"/>
        <v>0</v>
      </c>
      <c r="R7770">
        <f t="shared" si="1094"/>
        <v>0</v>
      </c>
      <c r="S7770" t="str">
        <f t="shared" si="1095"/>
        <v/>
      </c>
      <c r="T7770" t="str">
        <f t="shared" si="1096"/>
        <v/>
      </c>
      <c r="U7770" t="str">
        <f t="shared" si="1097"/>
        <v/>
      </c>
    </row>
    <row r="7771" spans="12:21" ht="15" customHeight="1" x14ac:dyDescent="0.15">
      <c r="L7771" s="244" t="str">
        <f t="shared" si="1089"/>
        <v/>
      </c>
      <c r="M7771" s="245" t="str">
        <f t="shared" si="1090"/>
        <v/>
      </c>
      <c r="N7771" s="244" t="str">
        <f t="shared" si="1091"/>
        <v/>
      </c>
      <c r="O7771" s="244" t="str">
        <f t="shared" si="1092"/>
        <v/>
      </c>
      <c r="P7771">
        <f>IF($I7771&lt;&gt;"",$I7771,IF($E7771="SGD",1,IF($E7771="USD",Settings!$B$22,IF($E7771="HKD",Settings!$B$23,1))))</f>
        <v>1</v>
      </c>
      <c r="Q7771">
        <f t="shared" si="1093"/>
        <v>0</v>
      </c>
      <c r="R7771">
        <f t="shared" si="1094"/>
        <v>0</v>
      </c>
      <c r="S7771" t="str">
        <f t="shared" si="1095"/>
        <v/>
      </c>
      <c r="T7771" t="str">
        <f t="shared" si="1096"/>
        <v/>
      </c>
      <c r="U7771" t="str">
        <f t="shared" si="1097"/>
        <v/>
      </c>
    </row>
    <row r="7772" spans="12:21" ht="15" customHeight="1" x14ac:dyDescent="0.15">
      <c r="L7772" s="244" t="str">
        <f t="shared" si="1089"/>
        <v/>
      </c>
      <c r="M7772" s="245" t="str">
        <f t="shared" si="1090"/>
        <v/>
      </c>
      <c r="N7772" s="244" t="str">
        <f t="shared" si="1091"/>
        <v/>
      </c>
      <c r="O7772" s="244" t="str">
        <f t="shared" si="1092"/>
        <v/>
      </c>
      <c r="P7772">
        <f>IF($I7772&lt;&gt;"",$I7772,IF($E7772="SGD",1,IF($E7772="USD",Settings!$B$22,IF($E7772="HKD",Settings!$B$23,1))))</f>
        <v>1</v>
      </c>
      <c r="Q7772">
        <f t="shared" si="1093"/>
        <v>0</v>
      </c>
      <c r="R7772">
        <f t="shared" si="1094"/>
        <v>0</v>
      </c>
      <c r="S7772" t="str">
        <f t="shared" si="1095"/>
        <v/>
      </c>
      <c r="T7772" t="str">
        <f t="shared" si="1096"/>
        <v/>
      </c>
      <c r="U7772" t="str">
        <f t="shared" si="1097"/>
        <v/>
      </c>
    </row>
    <row r="7773" spans="12:21" ht="15" customHeight="1" x14ac:dyDescent="0.15">
      <c r="L7773" s="244" t="str">
        <f t="shared" si="1089"/>
        <v/>
      </c>
      <c r="M7773" s="245" t="str">
        <f t="shared" si="1090"/>
        <v/>
      </c>
      <c r="N7773" s="244" t="str">
        <f t="shared" si="1091"/>
        <v/>
      </c>
      <c r="O7773" s="244" t="str">
        <f t="shared" si="1092"/>
        <v/>
      </c>
      <c r="P7773">
        <f>IF($I7773&lt;&gt;"",$I7773,IF($E7773="SGD",1,IF($E7773="USD",Settings!$B$22,IF($E7773="HKD",Settings!$B$23,1))))</f>
        <v>1</v>
      </c>
      <c r="Q7773">
        <f t="shared" si="1093"/>
        <v>0</v>
      </c>
      <c r="R7773">
        <f t="shared" si="1094"/>
        <v>0</v>
      </c>
      <c r="S7773" t="str">
        <f t="shared" si="1095"/>
        <v/>
      </c>
      <c r="T7773" t="str">
        <f t="shared" si="1096"/>
        <v/>
      </c>
      <c r="U7773" t="str">
        <f t="shared" si="1097"/>
        <v/>
      </c>
    </row>
    <row r="7774" spans="12:21" ht="15" customHeight="1" x14ac:dyDescent="0.15">
      <c r="L7774" s="244" t="str">
        <f t="shared" si="1089"/>
        <v/>
      </c>
      <c r="M7774" s="245" t="str">
        <f t="shared" si="1090"/>
        <v/>
      </c>
      <c r="N7774" s="244" t="str">
        <f t="shared" si="1091"/>
        <v/>
      </c>
      <c r="O7774" s="244" t="str">
        <f t="shared" si="1092"/>
        <v/>
      </c>
      <c r="P7774">
        <f>IF($I7774&lt;&gt;"",$I7774,IF($E7774="SGD",1,IF($E7774="USD",Settings!$B$22,IF($E7774="HKD",Settings!$B$23,1))))</f>
        <v>1</v>
      </c>
      <c r="Q7774">
        <f t="shared" si="1093"/>
        <v>0</v>
      </c>
      <c r="R7774">
        <f t="shared" si="1094"/>
        <v>0</v>
      </c>
      <c r="S7774" t="str">
        <f t="shared" si="1095"/>
        <v/>
      </c>
      <c r="T7774" t="str">
        <f t="shared" si="1096"/>
        <v/>
      </c>
      <c r="U7774" t="str">
        <f t="shared" si="1097"/>
        <v/>
      </c>
    </row>
    <row r="7775" spans="12:21" ht="15" customHeight="1" x14ac:dyDescent="0.15">
      <c r="L7775" s="244" t="str">
        <f t="shared" si="1089"/>
        <v/>
      </c>
      <c r="M7775" s="245" t="str">
        <f t="shared" si="1090"/>
        <v/>
      </c>
      <c r="N7775" s="244" t="str">
        <f t="shared" si="1091"/>
        <v/>
      </c>
      <c r="O7775" s="244" t="str">
        <f t="shared" si="1092"/>
        <v/>
      </c>
      <c r="P7775">
        <f>IF($I7775&lt;&gt;"",$I7775,IF($E7775="SGD",1,IF($E7775="USD",Settings!$B$22,IF($E7775="HKD",Settings!$B$23,1))))</f>
        <v>1</v>
      </c>
      <c r="Q7775">
        <f t="shared" si="1093"/>
        <v>0</v>
      </c>
      <c r="R7775">
        <f t="shared" si="1094"/>
        <v>0</v>
      </c>
      <c r="S7775" t="str">
        <f t="shared" si="1095"/>
        <v/>
      </c>
      <c r="T7775" t="str">
        <f t="shared" si="1096"/>
        <v/>
      </c>
      <c r="U7775" t="str">
        <f t="shared" si="1097"/>
        <v/>
      </c>
    </row>
    <row r="7776" spans="12:21" ht="15" customHeight="1" x14ac:dyDescent="0.15">
      <c r="L7776" s="244" t="str">
        <f t="shared" si="1089"/>
        <v/>
      </c>
      <c r="M7776" s="245" t="str">
        <f t="shared" si="1090"/>
        <v/>
      </c>
      <c r="N7776" s="244" t="str">
        <f t="shared" si="1091"/>
        <v/>
      </c>
      <c r="O7776" s="244" t="str">
        <f t="shared" si="1092"/>
        <v/>
      </c>
      <c r="P7776">
        <f>IF($I7776&lt;&gt;"",$I7776,IF($E7776="SGD",1,IF($E7776="USD",Settings!$B$22,IF($E7776="HKD",Settings!$B$23,1))))</f>
        <v>1</v>
      </c>
      <c r="Q7776">
        <f t="shared" si="1093"/>
        <v>0</v>
      </c>
      <c r="R7776">
        <f t="shared" si="1094"/>
        <v>0</v>
      </c>
      <c r="S7776" t="str">
        <f t="shared" si="1095"/>
        <v/>
      </c>
      <c r="T7776" t="str">
        <f t="shared" si="1096"/>
        <v/>
      </c>
      <c r="U7776" t="str">
        <f t="shared" si="1097"/>
        <v/>
      </c>
    </row>
    <row r="7777" spans="12:21" ht="15" customHeight="1" x14ac:dyDescent="0.15">
      <c r="L7777" s="244" t="str">
        <f t="shared" si="1089"/>
        <v/>
      </c>
      <c r="M7777" s="245" t="str">
        <f t="shared" si="1090"/>
        <v/>
      </c>
      <c r="N7777" s="244" t="str">
        <f t="shared" si="1091"/>
        <v/>
      </c>
      <c r="O7777" s="244" t="str">
        <f t="shared" si="1092"/>
        <v/>
      </c>
      <c r="P7777">
        <f>IF($I7777&lt;&gt;"",$I7777,IF($E7777="SGD",1,IF($E7777="USD",Settings!$B$22,IF($E7777="HKD",Settings!$B$23,1))))</f>
        <v>1</v>
      </c>
      <c r="Q7777">
        <f t="shared" si="1093"/>
        <v>0</v>
      </c>
      <c r="R7777">
        <f t="shared" si="1094"/>
        <v>0</v>
      </c>
      <c r="S7777" t="str">
        <f t="shared" si="1095"/>
        <v/>
      </c>
      <c r="T7777" t="str">
        <f t="shared" si="1096"/>
        <v/>
      </c>
      <c r="U7777" t="str">
        <f t="shared" si="1097"/>
        <v/>
      </c>
    </row>
    <row r="7778" spans="12:21" ht="15" customHeight="1" x14ac:dyDescent="0.15">
      <c r="L7778" s="244" t="str">
        <f t="shared" si="1089"/>
        <v/>
      </c>
      <c r="M7778" s="245" t="str">
        <f t="shared" si="1090"/>
        <v/>
      </c>
      <c r="N7778" s="244" t="str">
        <f t="shared" si="1091"/>
        <v/>
      </c>
      <c r="O7778" s="244" t="str">
        <f t="shared" si="1092"/>
        <v/>
      </c>
      <c r="P7778">
        <f>IF($I7778&lt;&gt;"",$I7778,IF($E7778="SGD",1,IF($E7778="USD",Settings!$B$22,IF($E7778="HKD",Settings!$B$23,1))))</f>
        <v>1</v>
      </c>
      <c r="Q7778">
        <f t="shared" si="1093"/>
        <v>0</v>
      </c>
      <c r="R7778">
        <f t="shared" si="1094"/>
        <v>0</v>
      </c>
      <c r="S7778" t="str">
        <f t="shared" si="1095"/>
        <v/>
      </c>
      <c r="T7778" t="str">
        <f t="shared" si="1096"/>
        <v/>
      </c>
      <c r="U7778" t="str">
        <f t="shared" si="1097"/>
        <v/>
      </c>
    </row>
    <row r="7779" spans="12:21" ht="15" customHeight="1" x14ac:dyDescent="0.15">
      <c r="L7779" s="244" t="str">
        <f t="shared" si="1089"/>
        <v/>
      </c>
      <c r="M7779" s="245" t="str">
        <f t="shared" si="1090"/>
        <v/>
      </c>
      <c r="N7779" s="244" t="str">
        <f t="shared" si="1091"/>
        <v/>
      </c>
      <c r="O7779" s="244" t="str">
        <f t="shared" si="1092"/>
        <v/>
      </c>
      <c r="P7779">
        <f>IF($I7779&lt;&gt;"",$I7779,IF($E7779="SGD",1,IF($E7779="USD",Settings!$B$22,IF($E7779="HKD",Settings!$B$23,1))))</f>
        <v>1</v>
      </c>
      <c r="Q7779">
        <f t="shared" si="1093"/>
        <v>0</v>
      </c>
      <c r="R7779">
        <f t="shared" si="1094"/>
        <v>0</v>
      </c>
      <c r="S7779" t="str">
        <f t="shared" si="1095"/>
        <v/>
      </c>
      <c r="T7779" t="str">
        <f t="shared" si="1096"/>
        <v/>
      </c>
      <c r="U7779" t="str">
        <f t="shared" si="1097"/>
        <v/>
      </c>
    </row>
    <row r="7780" spans="12:21" ht="15" customHeight="1" x14ac:dyDescent="0.15">
      <c r="L7780" s="244" t="str">
        <f t="shared" si="1089"/>
        <v/>
      </c>
      <c r="M7780" s="245" t="str">
        <f t="shared" si="1090"/>
        <v/>
      </c>
      <c r="N7780" s="244" t="str">
        <f t="shared" si="1091"/>
        <v/>
      </c>
      <c r="O7780" s="244" t="str">
        <f t="shared" si="1092"/>
        <v/>
      </c>
      <c r="P7780">
        <f>IF($I7780&lt;&gt;"",$I7780,IF($E7780="SGD",1,IF($E7780="USD",Settings!$B$22,IF($E7780="HKD",Settings!$B$23,1))))</f>
        <v>1</v>
      </c>
      <c r="Q7780">
        <f t="shared" si="1093"/>
        <v>0</v>
      </c>
      <c r="R7780">
        <f t="shared" si="1094"/>
        <v>0</v>
      </c>
      <c r="S7780" t="str">
        <f t="shared" si="1095"/>
        <v/>
      </c>
      <c r="T7780" t="str">
        <f t="shared" si="1096"/>
        <v/>
      </c>
      <c r="U7780" t="str">
        <f t="shared" si="1097"/>
        <v/>
      </c>
    </row>
    <row r="7781" spans="12:21" ht="15" customHeight="1" x14ac:dyDescent="0.15">
      <c r="L7781" s="244" t="str">
        <f t="shared" si="1089"/>
        <v/>
      </c>
      <c r="M7781" s="245" t="str">
        <f t="shared" si="1090"/>
        <v/>
      </c>
      <c r="N7781" s="244" t="str">
        <f t="shared" si="1091"/>
        <v/>
      </c>
      <c r="O7781" s="244" t="str">
        <f t="shared" si="1092"/>
        <v/>
      </c>
      <c r="P7781">
        <f>IF($I7781&lt;&gt;"",$I7781,IF($E7781="SGD",1,IF($E7781="USD",Settings!$B$22,IF($E7781="HKD",Settings!$B$23,1))))</f>
        <v>1</v>
      </c>
      <c r="Q7781">
        <f t="shared" si="1093"/>
        <v>0</v>
      </c>
      <c r="R7781">
        <f t="shared" si="1094"/>
        <v>0</v>
      </c>
      <c r="S7781" t="str">
        <f t="shared" si="1095"/>
        <v/>
      </c>
      <c r="T7781" t="str">
        <f t="shared" si="1096"/>
        <v/>
      </c>
      <c r="U7781" t="str">
        <f t="shared" si="1097"/>
        <v/>
      </c>
    </row>
    <row r="7782" spans="12:21" ht="15" customHeight="1" x14ac:dyDescent="0.15">
      <c r="L7782" s="244" t="str">
        <f t="shared" si="1089"/>
        <v/>
      </c>
      <c r="M7782" s="245" t="str">
        <f t="shared" si="1090"/>
        <v/>
      </c>
      <c r="N7782" s="244" t="str">
        <f t="shared" si="1091"/>
        <v/>
      </c>
      <c r="O7782" s="244" t="str">
        <f t="shared" si="1092"/>
        <v/>
      </c>
      <c r="P7782">
        <f>IF($I7782&lt;&gt;"",$I7782,IF($E7782="SGD",1,IF($E7782="USD",Settings!$B$22,IF($E7782="HKD",Settings!$B$23,1))))</f>
        <v>1</v>
      </c>
      <c r="Q7782">
        <f t="shared" si="1093"/>
        <v>0</v>
      </c>
      <c r="R7782">
        <f t="shared" si="1094"/>
        <v>0</v>
      </c>
      <c r="S7782" t="str">
        <f t="shared" si="1095"/>
        <v/>
      </c>
      <c r="T7782" t="str">
        <f t="shared" si="1096"/>
        <v/>
      </c>
      <c r="U7782" t="str">
        <f t="shared" si="1097"/>
        <v/>
      </c>
    </row>
    <row r="7783" spans="12:21" ht="15" customHeight="1" x14ac:dyDescent="0.15">
      <c r="L7783" s="244" t="str">
        <f t="shared" si="1089"/>
        <v/>
      </c>
      <c r="M7783" s="245" t="str">
        <f t="shared" si="1090"/>
        <v/>
      </c>
      <c r="N7783" s="244" t="str">
        <f t="shared" si="1091"/>
        <v/>
      </c>
      <c r="O7783" s="244" t="str">
        <f t="shared" si="1092"/>
        <v/>
      </c>
      <c r="P7783">
        <f>IF($I7783&lt;&gt;"",$I7783,IF($E7783="SGD",1,IF($E7783="USD",Settings!$B$22,IF($E7783="HKD",Settings!$B$23,1))))</f>
        <v>1</v>
      </c>
      <c r="Q7783">
        <f t="shared" si="1093"/>
        <v>0</v>
      </c>
      <c r="R7783">
        <f t="shared" si="1094"/>
        <v>0</v>
      </c>
      <c r="S7783" t="str">
        <f t="shared" si="1095"/>
        <v/>
      </c>
      <c r="T7783" t="str">
        <f t="shared" si="1096"/>
        <v/>
      </c>
      <c r="U7783" t="str">
        <f t="shared" si="1097"/>
        <v/>
      </c>
    </row>
    <row r="7784" spans="12:21" ht="15" customHeight="1" x14ac:dyDescent="0.15">
      <c r="L7784" s="244" t="str">
        <f t="shared" si="1089"/>
        <v/>
      </c>
      <c r="M7784" s="245" t="str">
        <f t="shared" si="1090"/>
        <v/>
      </c>
      <c r="N7784" s="244" t="str">
        <f t="shared" si="1091"/>
        <v/>
      </c>
      <c r="O7784" s="244" t="str">
        <f t="shared" si="1092"/>
        <v/>
      </c>
      <c r="P7784">
        <f>IF($I7784&lt;&gt;"",$I7784,IF($E7784="SGD",1,IF($E7784="USD",Settings!$B$22,IF($E7784="HKD",Settings!$B$23,1))))</f>
        <v>1</v>
      </c>
      <c r="Q7784">
        <f t="shared" si="1093"/>
        <v>0</v>
      </c>
      <c r="R7784">
        <f t="shared" si="1094"/>
        <v>0</v>
      </c>
      <c r="S7784" t="str">
        <f t="shared" si="1095"/>
        <v/>
      </c>
      <c r="T7784" t="str">
        <f t="shared" si="1096"/>
        <v/>
      </c>
      <c r="U7784" t="str">
        <f t="shared" si="1097"/>
        <v/>
      </c>
    </row>
    <row r="7785" spans="12:21" ht="15" customHeight="1" x14ac:dyDescent="0.15">
      <c r="L7785" s="244" t="str">
        <f t="shared" ref="L7785:L7848" si="1098">IF(OR(B7785="",C7785="",E7785=""),"",B7785&amp;":"&amp;C7785&amp;":"&amp;E7785)</f>
        <v/>
      </c>
      <c r="M7785" s="245" t="str">
        <f t="shared" ref="M7785:M7848" si="1099">IF(A7785="","",A7785*D7785)</f>
        <v/>
      </c>
      <c r="N7785" s="244" t="str">
        <f t="shared" ref="N7785:N7848" si="1100">IF(A7785="","",IF(OR(A7785=1,A7785=0),J7785,0))</f>
        <v/>
      </c>
      <c r="O7785" s="244" t="str">
        <f t="shared" ref="O7785:O7848" si="1101">IF(A7785="","",IF(A7785=-1,J7785,0))</f>
        <v/>
      </c>
      <c r="P7785">
        <f>IF($I7785&lt;&gt;"",$I7785,IF($E7785="SGD",1,IF($E7785="USD",Settings!$B$22,IF($E7785="HKD",Settings!$B$23,1))))</f>
        <v>1</v>
      </c>
      <c r="Q7785">
        <f t="shared" ref="Q7785:Q7848" si="1102">IF($L7785="",0,($O7785-$N7785+IF($A7785=2,$J7785,0))*$P7785)</f>
        <v>0</v>
      </c>
      <c r="R7785">
        <f t="shared" ref="R7785:R7848" si="1103">IF($L7785="",0,IF($A7785=2,$J7785*$P7785,0))</f>
        <v>0</v>
      </c>
      <c r="S7785" t="str">
        <f t="shared" si="1095"/>
        <v/>
      </c>
      <c r="T7785" t="str">
        <f t="shared" si="1096"/>
        <v/>
      </c>
      <c r="U7785" t="str">
        <f t="shared" si="1097"/>
        <v/>
      </c>
    </row>
    <row r="7786" spans="12:21" ht="15" customHeight="1" x14ac:dyDescent="0.15">
      <c r="L7786" s="244" t="str">
        <f t="shared" si="1098"/>
        <v/>
      </c>
      <c r="M7786" s="245" t="str">
        <f t="shared" si="1099"/>
        <v/>
      </c>
      <c r="N7786" s="244" t="str">
        <f t="shared" si="1100"/>
        <v/>
      </c>
      <c r="O7786" s="244" t="str">
        <f t="shared" si="1101"/>
        <v/>
      </c>
      <c r="P7786">
        <f>IF($I7786&lt;&gt;"",$I7786,IF($E7786="SGD",1,IF($E7786="USD",Settings!$B$22,IF($E7786="HKD",Settings!$B$23,1))))</f>
        <v>1</v>
      </c>
      <c r="Q7786">
        <f t="shared" si="1102"/>
        <v>0</v>
      </c>
      <c r="R7786">
        <f t="shared" si="1103"/>
        <v>0</v>
      </c>
      <c r="S7786" t="str">
        <f t="shared" si="1095"/>
        <v/>
      </c>
      <c r="T7786" t="str">
        <f t="shared" si="1096"/>
        <v/>
      </c>
      <c r="U7786" t="str">
        <f t="shared" si="1097"/>
        <v/>
      </c>
    </row>
    <row r="7787" spans="12:21" ht="15" customHeight="1" x14ac:dyDescent="0.15">
      <c r="L7787" s="244" t="str">
        <f t="shared" si="1098"/>
        <v/>
      </c>
      <c r="M7787" s="245" t="str">
        <f t="shared" si="1099"/>
        <v/>
      </c>
      <c r="N7787" s="244" t="str">
        <f t="shared" si="1100"/>
        <v/>
      </c>
      <c r="O7787" s="244" t="str">
        <f t="shared" si="1101"/>
        <v/>
      </c>
      <c r="P7787">
        <f>IF($I7787&lt;&gt;"",$I7787,IF($E7787="SGD",1,IF($E7787="USD",Settings!$B$22,IF($E7787="HKD",Settings!$B$23,1))))</f>
        <v>1</v>
      </c>
      <c r="Q7787">
        <f t="shared" si="1102"/>
        <v>0</v>
      </c>
      <c r="R7787">
        <f t="shared" si="1103"/>
        <v>0</v>
      </c>
      <c r="S7787" t="str">
        <f t="shared" si="1095"/>
        <v/>
      </c>
      <c r="T7787" t="str">
        <f t="shared" si="1096"/>
        <v/>
      </c>
      <c r="U7787" t="str">
        <f t="shared" si="1097"/>
        <v/>
      </c>
    </row>
    <row r="7788" spans="12:21" ht="15" customHeight="1" x14ac:dyDescent="0.15">
      <c r="L7788" s="244" t="str">
        <f t="shared" si="1098"/>
        <v/>
      </c>
      <c r="M7788" s="245" t="str">
        <f t="shared" si="1099"/>
        <v/>
      </c>
      <c r="N7788" s="244" t="str">
        <f t="shared" si="1100"/>
        <v/>
      </c>
      <c r="O7788" s="244" t="str">
        <f t="shared" si="1101"/>
        <v/>
      </c>
      <c r="P7788">
        <f>IF($I7788&lt;&gt;"",$I7788,IF($E7788="SGD",1,IF($E7788="USD",Settings!$B$22,IF($E7788="HKD",Settings!$B$23,1))))</f>
        <v>1</v>
      </c>
      <c r="Q7788">
        <f t="shared" si="1102"/>
        <v>0</v>
      </c>
      <c r="R7788">
        <f t="shared" si="1103"/>
        <v>0</v>
      </c>
      <c r="S7788" t="str">
        <f t="shared" si="1095"/>
        <v/>
      </c>
      <c r="T7788" t="str">
        <f t="shared" si="1096"/>
        <v/>
      </c>
      <c r="U7788" t="str">
        <f t="shared" si="1097"/>
        <v/>
      </c>
    </row>
    <row r="7789" spans="12:21" ht="15" customHeight="1" x14ac:dyDescent="0.15">
      <c r="L7789" s="244" t="str">
        <f t="shared" si="1098"/>
        <v/>
      </c>
      <c r="M7789" s="245" t="str">
        <f t="shared" si="1099"/>
        <v/>
      </c>
      <c r="N7789" s="244" t="str">
        <f t="shared" si="1100"/>
        <v/>
      </c>
      <c r="O7789" s="244" t="str">
        <f t="shared" si="1101"/>
        <v/>
      </c>
      <c r="P7789">
        <f>IF($I7789&lt;&gt;"",$I7789,IF($E7789="SGD",1,IF($E7789="USD",Settings!$B$22,IF($E7789="HKD",Settings!$B$23,1))))</f>
        <v>1</v>
      </c>
      <c r="Q7789">
        <f t="shared" si="1102"/>
        <v>0</v>
      </c>
      <c r="R7789">
        <f t="shared" si="1103"/>
        <v>0</v>
      </c>
      <c r="S7789" t="str">
        <f t="shared" si="1095"/>
        <v/>
      </c>
      <c r="T7789" t="str">
        <f t="shared" si="1096"/>
        <v/>
      </c>
      <c r="U7789" t="str">
        <f t="shared" si="1097"/>
        <v/>
      </c>
    </row>
    <row r="7790" spans="12:21" ht="15" customHeight="1" x14ac:dyDescent="0.15">
      <c r="L7790" s="244" t="str">
        <f t="shared" si="1098"/>
        <v/>
      </c>
      <c r="M7790" s="245" t="str">
        <f t="shared" si="1099"/>
        <v/>
      </c>
      <c r="N7790" s="244" t="str">
        <f t="shared" si="1100"/>
        <v/>
      </c>
      <c r="O7790" s="244" t="str">
        <f t="shared" si="1101"/>
        <v/>
      </c>
      <c r="P7790">
        <f>IF($I7790&lt;&gt;"",$I7790,IF($E7790="SGD",1,IF($E7790="USD",Settings!$B$22,IF($E7790="HKD",Settings!$B$23,1))))</f>
        <v>1</v>
      </c>
      <c r="Q7790">
        <f t="shared" si="1102"/>
        <v>0</v>
      </c>
      <c r="R7790">
        <f t="shared" si="1103"/>
        <v>0</v>
      </c>
      <c r="S7790" t="str">
        <f t="shared" si="1095"/>
        <v/>
      </c>
      <c r="T7790" t="str">
        <f t="shared" si="1096"/>
        <v/>
      </c>
      <c r="U7790" t="str">
        <f t="shared" si="1097"/>
        <v/>
      </c>
    </row>
    <row r="7791" spans="12:21" ht="15" customHeight="1" x14ac:dyDescent="0.15">
      <c r="L7791" s="244" t="str">
        <f t="shared" si="1098"/>
        <v/>
      </c>
      <c r="M7791" s="245" t="str">
        <f t="shared" si="1099"/>
        <v/>
      </c>
      <c r="N7791" s="244" t="str">
        <f t="shared" si="1100"/>
        <v/>
      </c>
      <c r="O7791" s="244" t="str">
        <f t="shared" si="1101"/>
        <v/>
      </c>
      <c r="P7791">
        <f>IF($I7791&lt;&gt;"",$I7791,IF($E7791="SGD",1,IF($E7791="USD",Settings!$B$22,IF($E7791="HKD",Settings!$B$23,1))))</f>
        <v>1</v>
      </c>
      <c r="Q7791">
        <f t="shared" si="1102"/>
        <v>0</v>
      </c>
      <c r="R7791">
        <f t="shared" si="1103"/>
        <v>0</v>
      </c>
      <c r="S7791" t="str">
        <f t="shared" si="1095"/>
        <v/>
      </c>
      <c r="T7791" t="str">
        <f t="shared" si="1096"/>
        <v/>
      </c>
      <c r="U7791" t="str">
        <f t="shared" si="1097"/>
        <v/>
      </c>
    </row>
    <row r="7792" spans="12:21" ht="15" customHeight="1" x14ac:dyDescent="0.15">
      <c r="L7792" s="244" t="str">
        <f t="shared" si="1098"/>
        <v/>
      </c>
      <c r="M7792" s="245" t="str">
        <f t="shared" si="1099"/>
        <v/>
      </c>
      <c r="N7792" s="244" t="str">
        <f t="shared" si="1100"/>
        <v/>
      </c>
      <c r="O7792" s="244" t="str">
        <f t="shared" si="1101"/>
        <v/>
      </c>
      <c r="P7792">
        <f>IF($I7792&lt;&gt;"",$I7792,IF($E7792="SGD",1,IF($E7792="USD",Settings!$B$22,IF($E7792="HKD",Settings!$B$23,1))))</f>
        <v>1</v>
      </c>
      <c r="Q7792">
        <f t="shared" si="1102"/>
        <v>0</v>
      </c>
      <c r="R7792">
        <f t="shared" si="1103"/>
        <v>0</v>
      </c>
      <c r="S7792" t="str">
        <f t="shared" si="1095"/>
        <v/>
      </c>
      <c r="T7792" t="str">
        <f t="shared" si="1096"/>
        <v/>
      </c>
      <c r="U7792" t="str">
        <f t="shared" si="1097"/>
        <v/>
      </c>
    </row>
    <row r="7793" spans="12:21" ht="15" customHeight="1" x14ac:dyDescent="0.15">
      <c r="L7793" s="244" t="str">
        <f t="shared" si="1098"/>
        <v/>
      </c>
      <c r="M7793" s="245" t="str">
        <f t="shared" si="1099"/>
        <v/>
      </c>
      <c r="N7793" s="244" t="str">
        <f t="shared" si="1100"/>
        <v/>
      </c>
      <c r="O7793" s="244" t="str">
        <f t="shared" si="1101"/>
        <v/>
      </c>
      <c r="P7793">
        <f>IF($I7793&lt;&gt;"",$I7793,IF($E7793="SGD",1,IF($E7793="USD",Settings!$B$22,IF($E7793="HKD",Settings!$B$23,1))))</f>
        <v>1</v>
      </c>
      <c r="Q7793">
        <f t="shared" si="1102"/>
        <v>0</v>
      </c>
      <c r="R7793">
        <f t="shared" si="1103"/>
        <v>0</v>
      </c>
      <c r="S7793" t="str">
        <f t="shared" si="1095"/>
        <v/>
      </c>
      <c r="T7793" t="str">
        <f t="shared" si="1096"/>
        <v/>
      </c>
      <c r="U7793" t="str">
        <f t="shared" si="1097"/>
        <v/>
      </c>
    </row>
    <row r="7794" spans="12:21" ht="15" customHeight="1" x14ac:dyDescent="0.15">
      <c r="L7794" s="244" t="str">
        <f t="shared" si="1098"/>
        <v/>
      </c>
      <c r="M7794" s="245" t="str">
        <f t="shared" si="1099"/>
        <v/>
      </c>
      <c r="N7794" s="244" t="str">
        <f t="shared" si="1100"/>
        <v/>
      </c>
      <c r="O7794" s="244" t="str">
        <f t="shared" si="1101"/>
        <v/>
      </c>
      <c r="P7794">
        <f>IF($I7794&lt;&gt;"",$I7794,IF($E7794="SGD",1,IF($E7794="USD",Settings!$B$22,IF($E7794="HKD",Settings!$B$23,1))))</f>
        <v>1</v>
      </c>
      <c r="Q7794">
        <f t="shared" si="1102"/>
        <v>0</v>
      </c>
      <c r="R7794">
        <f t="shared" si="1103"/>
        <v>0</v>
      </c>
      <c r="S7794" t="str">
        <f t="shared" si="1095"/>
        <v/>
      </c>
      <c r="T7794" t="str">
        <f t="shared" si="1096"/>
        <v/>
      </c>
      <c r="U7794" t="str">
        <f t="shared" si="1097"/>
        <v/>
      </c>
    </row>
    <row r="7795" spans="12:21" ht="15" customHeight="1" x14ac:dyDescent="0.15">
      <c r="L7795" s="244" t="str">
        <f t="shared" si="1098"/>
        <v/>
      </c>
      <c r="M7795" s="245" t="str">
        <f t="shared" si="1099"/>
        <v/>
      </c>
      <c r="N7795" s="244" t="str">
        <f t="shared" si="1100"/>
        <v/>
      </c>
      <c r="O7795" s="244" t="str">
        <f t="shared" si="1101"/>
        <v/>
      </c>
      <c r="P7795">
        <f>IF($I7795&lt;&gt;"",$I7795,IF($E7795="SGD",1,IF($E7795="USD",Settings!$B$22,IF($E7795="HKD",Settings!$B$23,1))))</f>
        <v>1</v>
      </c>
      <c r="Q7795">
        <f t="shared" si="1102"/>
        <v>0</v>
      </c>
      <c r="R7795">
        <f t="shared" si="1103"/>
        <v>0</v>
      </c>
      <c r="S7795" t="str">
        <f t="shared" si="1095"/>
        <v/>
      </c>
      <c r="T7795" t="str">
        <f t="shared" si="1096"/>
        <v/>
      </c>
      <c r="U7795" t="str">
        <f t="shared" si="1097"/>
        <v/>
      </c>
    </row>
    <row r="7796" spans="12:21" ht="15" customHeight="1" x14ac:dyDescent="0.15">
      <c r="L7796" s="244" t="str">
        <f t="shared" si="1098"/>
        <v/>
      </c>
      <c r="M7796" s="245" t="str">
        <f t="shared" si="1099"/>
        <v/>
      </c>
      <c r="N7796" s="244" t="str">
        <f t="shared" si="1100"/>
        <v/>
      </c>
      <c r="O7796" s="244" t="str">
        <f t="shared" si="1101"/>
        <v/>
      </c>
      <c r="P7796">
        <f>IF($I7796&lt;&gt;"",$I7796,IF($E7796="SGD",1,IF($E7796="USD",Settings!$B$22,IF($E7796="HKD",Settings!$B$23,1))))</f>
        <v>1</v>
      </c>
      <c r="Q7796">
        <f t="shared" si="1102"/>
        <v>0</v>
      </c>
      <c r="R7796">
        <f t="shared" si="1103"/>
        <v>0</v>
      </c>
      <c r="S7796" t="str">
        <f t="shared" si="1095"/>
        <v/>
      </c>
      <c r="T7796" t="str">
        <f t="shared" si="1096"/>
        <v/>
      </c>
      <c r="U7796" t="str">
        <f t="shared" si="1097"/>
        <v/>
      </c>
    </row>
    <row r="7797" spans="12:21" ht="15" customHeight="1" x14ac:dyDescent="0.15">
      <c r="L7797" s="244" t="str">
        <f t="shared" si="1098"/>
        <v/>
      </c>
      <c r="M7797" s="245" t="str">
        <f t="shared" si="1099"/>
        <v/>
      </c>
      <c r="N7797" s="244" t="str">
        <f t="shared" si="1100"/>
        <v/>
      </c>
      <c r="O7797" s="244" t="str">
        <f t="shared" si="1101"/>
        <v/>
      </c>
      <c r="P7797">
        <f>IF($I7797&lt;&gt;"",$I7797,IF($E7797="SGD",1,IF($E7797="USD",Settings!$B$22,IF($E7797="HKD",Settings!$B$23,1))))</f>
        <v>1</v>
      </c>
      <c r="Q7797">
        <f t="shared" si="1102"/>
        <v>0</v>
      </c>
      <c r="R7797">
        <f t="shared" si="1103"/>
        <v>0</v>
      </c>
      <c r="S7797" t="str">
        <f t="shared" si="1095"/>
        <v/>
      </c>
      <c r="T7797" t="str">
        <f t="shared" si="1096"/>
        <v/>
      </c>
      <c r="U7797" t="str">
        <f t="shared" si="1097"/>
        <v/>
      </c>
    </row>
    <row r="7798" spans="12:21" ht="15" customHeight="1" x14ac:dyDescent="0.15">
      <c r="L7798" s="244" t="str">
        <f t="shared" si="1098"/>
        <v/>
      </c>
      <c r="M7798" s="245" t="str">
        <f t="shared" si="1099"/>
        <v/>
      </c>
      <c r="N7798" s="244" t="str">
        <f t="shared" si="1100"/>
        <v/>
      </c>
      <c r="O7798" s="244" t="str">
        <f t="shared" si="1101"/>
        <v/>
      </c>
      <c r="P7798">
        <f>IF($I7798&lt;&gt;"",$I7798,IF($E7798="SGD",1,IF($E7798="USD",Settings!$B$22,IF($E7798="HKD",Settings!$B$23,1))))</f>
        <v>1</v>
      </c>
      <c r="Q7798">
        <f t="shared" si="1102"/>
        <v>0</v>
      </c>
      <c r="R7798">
        <f t="shared" si="1103"/>
        <v>0</v>
      </c>
      <c r="S7798" t="str">
        <f t="shared" si="1095"/>
        <v/>
      </c>
      <c r="T7798" t="str">
        <f t="shared" si="1096"/>
        <v/>
      </c>
      <c r="U7798" t="str">
        <f t="shared" si="1097"/>
        <v/>
      </c>
    </row>
    <row r="7799" spans="12:21" ht="15" customHeight="1" x14ac:dyDescent="0.15">
      <c r="L7799" s="244" t="str">
        <f t="shared" si="1098"/>
        <v/>
      </c>
      <c r="M7799" s="245" t="str">
        <f t="shared" si="1099"/>
        <v/>
      </c>
      <c r="N7799" s="244" t="str">
        <f t="shared" si="1100"/>
        <v/>
      </c>
      <c r="O7799" s="244" t="str">
        <f t="shared" si="1101"/>
        <v/>
      </c>
      <c r="P7799">
        <f>IF($I7799&lt;&gt;"",$I7799,IF($E7799="SGD",1,IF($E7799="USD",Settings!$B$22,IF($E7799="HKD",Settings!$B$23,1))))</f>
        <v>1</v>
      </c>
      <c r="Q7799">
        <f t="shared" si="1102"/>
        <v>0</v>
      </c>
      <c r="R7799">
        <f t="shared" si="1103"/>
        <v>0</v>
      </c>
      <c r="S7799" t="str">
        <f t="shared" si="1095"/>
        <v/>
      </c>
      <c r="T7799" t="str">
        <f t="shared" si="1096"/>
        <v/>
      </c>
      <c r="U7799" t="str">
        <f t="shared" si="1097"/>
        <v/>
      </c>
    </row>
    <row r="7800" spans="12:21" ht="15" customHeight="1" x14ac:dyDescent="0.15">
      <c r="L7800" s="244" t="str">
        <f t="shared" si="1098"/>
        <v/>
      </c>
      <c r="M7800" s="245" t="str">
        <f t="shared" si="1099"/>
        <v/>
      </c>
      <c r="N7800" s="244" t="str">
        <f t="shared" si="1100"/>
        <v/>
      </c>
      <c r="O7800" s="244" t="str">
        <f t="shared" si="1101"/>
        <v/>
      </c>
      <c r="P7800">
        <f>IF($I7800&lt;&gt;"",$I7800,IF($E7800="SGD",1,IF($E7800="USD",Settings!$B$22,IF($E7800="HKD",Settings!$B$23,1))))</f>
        <v>1</v>
      </c>
      <c r="Q7800">
        <f t="shared" si="1102"/>
        <v>0</v>
      </c>
      <c r="R7800">
        <f t="shared" si="1103"/>
        <v>0</v>
      </c>
      <c r="S7800" t="str">
        <f t="shared" si="1095"/>
        <v/>
      </c>
      <c r="T7800" t="str">
        <f t="shared" si="1096"/>
        <v/>
      </c>
      <c r="U7800" t="str">
        <f t="shared" si="1097"/>
        <v/>
      </c>
    </row>
    <row r="7801" spans="12:21" ht="15" customHeight="1" x14ac:dyDescent="0.15">
      <c r="L7801" s="244" t="str">
        <f t="shared" si="1098"/>
        <v/>
      </c>
      <c r="M7801" s="245" t="str">
        <f t="shared" si="1099"/>
        <v/>
      </c>
      <c r="N7801" s="244" t="str">
        <f t="shared" si="1100"/>
        <v/>
      </c>
      <c r="O7801" s="244" t="str">
        <f t="shared" si="1101"/>
        <v/>
      </c>
      <c r="P7801">
        <f>IF($I7801&lt;&gt;"",$I7801,IF($E7801="SGD",1,IF($E7801="USD",Settings!$B$22,IF($E7801="HKD",Settings!$B$23,1))))</f>
        <v>1</v>
      </c>
      <c r="Q7801">
        <f t="shared" si="1102"/>
        <v>0</v>
      </c>
      <c r="R7801">
        <f t="shared" si="1103"/>
        <v>0</v>
      </c>
      <c r="S7801" t="str">
        <f t="shared" si="1095"/>
        <v/>
      </c>
      <c r="T7801" t="str">
        <f t="shared" si="1096"/>
        <v/>
      </c>
      <c r="U7801" t="str">
        <f t="shared" si="1097"/>
        <v/>
      </c>
    </row>
    <row r="7802" spans="12:21" ht="15" customHeight="1" x14ac:dyDescent="0.15">
      <c r="L7802" s="244" t="str">
        <f t="shared" si="1098"/>
        <v/>
      </c>
      <c r="M7802" s="245" t="str">
        <f t="shared" si="1099"/>
        <v/>
      </c>
      <c r="N7802" s="244" t="str">
        <f t="shared" si="1100"/>
        <v/>
      </c>
      <c r="O7802" s="244" t="str">
        <f t="shared" si="1101"/>
        <v/>
      </c>
      <c r="P7802">
        <f>IF($I7802&lt;&gt;"",$I7802,IF($E7802="SGD",1,IF($E7802="USD",Settings!$B$22,IF($E7802="HKD",Settings!$B$23,1))))</f>
        <v>1</v>
      </c>
      <c r="Q7802">
        <f t="shared" si="1102"/>
        <v>0</v>
      </c>
      <c r="R7802">
        <f t="shared" si="1103"/>
        <v>0</v>
      </c>
      <c r="S7802" t="str">
        <f t="shared" si="1095"/>
        <v/>
      </c>
      <c r="T7802" t="str">
        <f t="shared" si="1096"/>
        <v/>
      </c>
      <c r="U7802" t="str">
        <f t="shared" si="1097"/>
        <v/>
      </c>
    </row>
    <row r="7803" spans="12:21" ht="15" customHeight="1" x14ac:dyDescent="0.15">
      <c r="L7803" s="244" t="str">
        <f t="shared" si="1098"/>
        <v/>
      </c>
      <c r="M7803" s="245" t="str">
        <f t="shared" si="1099"/>
        <v/>
      </c>
      <c r="N7803" s="244" t="str">
        <f t="shared" si="1100"/>
        <v/>
      </c>
      <c r="O7803" s="244" t="str">
        <f t="shared" si="1101"/>
        <v/>
      </c>
      <c r="P7803">
        <f>IF($I7803&lt;&gt;"",$I7803,IF($E7803="SGD",1,IF($E7803="USD",Settings!$B$22,IF($E7803="HKD",Settings!$B$23,1))))</f>
        <v>1</v>
      </c>
      <c r="Q7803">
        <f t="shared" si="1102"/>
        <v>0</v>
      </c>
      <c r="R7803">
        <f t="shared" si="1103"/>
        <v>0</v>
      </c>
      <c r="S7803" t="str">
        <f t="shared" si="1095"/>
        <v/>
      </c>
      <c r="T7803" t="str">
        <f t="shared" si="1096"/>
        <v/>
      </c>
      <c r="U7803" t="str">
        <f t="shared" si="1097"/>
        <v/>
      </c>
    </row>
    <row r="7804" spans="12:21" ht="15" customHeight="1" x14ac:dyDescent="0.15">
      <c r="L7804" s="244" t="str">
        <f t="shared" si="1098"/>
        <v/>
      </c>
      <c r="M7804" s="245" t="str">
        <f t="shared" si="1099"/>
        <v/>
      </c>
      <c r="N7804" s="244" t="str">
        <f t="shared" si="1100"/>
        <v/>
      </c>
      <c r="O7804" s="244" t="str">
        <f t="shared" si="1101"/>
        <v/>
      </c>
      <c r="P7804">
        <f>IF($I7804&lt;&gt;"",$I7804,IF($E7804="SGD",1,IF($E7804="USD",Settings!$B$22,IF($E7804="HKD",Settings!$B$23,1))))</f>
        <v>1</v>
      </c>
      <c r="Q7804">
        <f t="shared" si="1102"/>
        <v>0</v>
      </c>
      <c r="R7804">
        <f t="shared" si="1103"/>
        <v>0</v>
      </c>
      <c r="S7804" t="str">
        <f t="shared" si="1095"/>
        <v/>
      </c>
      <c r="T7804" t="str">
        <f t="shared" si="1096"/>
        <v/>
      </c>
      <c r="U7804" t="str">
        <f t="shared" si="1097"/>
        <v/>
      </c>
    </row>
    <row r="7805" spans="12:21" ht="15" customHeight="1" x14ac:dyDescent="0.15">
      <c r="L7805" s="244" t="str">
        <f t="shared" si="1098"/>
        <v/>
      </c>
      <c r="M7805" s="245" t="str">
        <f t="shared" si="1099"/>
        <v/>
      </c>
      <c r="N7805" s="244" t="str">
        <f t="shared" si="1100"/>
        <v/>
      </c>
      <c r="O7805" s="244" t="str">
        <f t="shared" si="1101"/>
        <v/>
      </c>
      <c r="P7805">
        <f>IF($I7805&lt;&gt;"",$I7805,IF($E7805="SGD",1,IF($E7805="USD",Settings!$B$22,IF($E7805="HKD",Settings!$B$23,1))))</f>
        <v>1</v>
      </c>
      <c r="Q7805">
        <f t="shared" si="1102"/>
        <v>0</v>
      </c>
      <c r="R7805">
        <f t="shared" si="1103"/>
        <v>0</v>
      </c>
      <c r="S7805" t="str">
        <f t="shared" si="1095"/>
        <v/>
      </c>
      <c r="T7805" t="str">
        <f t="shared" si="1096"/>
        <v/>
      </c>
      <c r="U7805" t="str">
        <f t="shared" si="1097"/>
        <v/>
      </c>
    </row>
    <row r="7806" spans="12:21" ht="15" customHeight="1" x14ac:dyDescent="0.15">
      <c r="L7806" s="244" t="str">
        <f t="shared" si="1098"/>
        <v/>
      </c>
      <c r="M7806" s="245" t="str">
        <f t="shared" si="1099"/>
        <v/>
      </c>
      <c r="N7806" s="244" t="str">
        <f t="shared" si="1100"/>
        <v/>
      </c>
      <c r="O7806" s="244" t="str">
        <f t="shared" si="1101"/>
        <v/>
      </c>
      <c r="P7806">
        <f>IF($I7806&lt;&gt;"",$I7806,IF($E7806="SGD",1,IF($E7806="USD",Settings!$B$22,IF($E7806="HKD",Settings!$B$23,1))))</f>
        <v>1</v>
      </c>
      <c r="Q7806">
        <f t="shared" si="1102"/>
        <v>0</v>
      </c>
      <c r="R7806">
        <f t="shared" si="1103"/>
        <v>0</v>
      </c>
      <c r="S7806" t="str">
        <f t="shared" si="1095"/>
        <v/>
      </c>
      <c r="T7806" t="str">
        <f t="shared" si="1096"/>
        <v/>
      </c>
      <c r="U7806" t="str">
        <f t="shared" si="1097"/>
        <v/>
      </c>
    </row>
    <row r="7807" spans="12:21" ht="15" customHeight="1" x14ac:dyDescent="0.15">
      <c r="L7807" s="244" t="str">
        <f t="shared" si="1098"/>
        <v/>
      </c>
      <c r="M7807" s="245" t="str">
        <f t="shared" si="1099"/>
        <v/>
      </c>
      <c r="N7807" s="244" t="str">
        <f t="shared" si="1100"/>
        <v/>
      </c>
      <c r="O7807" s="244" t="str">
        <f t="shared" si="1101"/>
        <v/>
      </c>
      <c r="P7807">
        <f>IF($I7807&lt;&gt;"",$I7807,IF($E7807="SGD",1,IF($E7807="USD",Settings!$B$22,IF($E7807="HKD",Settings!$B$23,1))))</f>
        <v>1</v>
      </c>
      <c r="Q7807">
        <f t="shared" si="1102"/>
        <v>0</v>
      </c>
      <c r="R7807">
        <f t="shared" si="1103"/>
        <v>0</v>
      </c>
      <c r="S7807" t="str">
        <f t="shared" si="1095"/>
        <v/>
      </c>
      <c r="T7807" t="str">
        <f t="shared" si="1096"/>
        <v/>
      </c>
      <c r="U7807" t="str">
        <f t="shared" si="1097"/>
        <v/>
      </c>
    </row>
    <row r="7808" spans="12:21" ht="15" customHeight="1" x14ac:dyDescent="0.15">
      <c r="L7808" s="244" t="str">
        <f t="shared" si="1098"/>
        <v/>
      </c>
      <c r="M7808" s="245" t="str">
        <f t="shared" si="1099"/>
        <v/>
      </c>
      <c r="N7808" s="244" t="str">
        <f t="shared" si="1100"/>
        <v/>
      </c>
      <c r="O7808" s="244" t="str">
        <f t="shared" si="1101"/>
        <v/>
      </c>
      <c r="P7808">
        <f>IF($I7808&lt;&gt;"",$I7808,IF($E7808="SGD",1,IF($E7808="USD",Settings!$B$22,IF($E7808="HKD",Settings!$B$23,1))))</f>
        <v>1</v>
      </c>
      <c r="Q7808">
        <f t="shared" si="1102"/>
        <v>0</v>
      </c>
      <c r="R7808">
        <f t="shared" si="1103"/>
        <v>0</v>
      </c>
      <c r="S7808" t="str">
        <f t="shared" si="1095"/>
        <v/>
      </c>
      <c r="T7808" t="str">
        <f t="shared" si="1096"/>
        <v/>
      </c>
      <c r="U7808" t="str">
        <f t="shared" si="1097"/>
        <v/>
      </c>
    </row>
    <row r="7809" spans="12:21" ht="15" customHeight="1" x14ac:dyDescent="0.15">
      <c r="L7809" s="244" t="str">
        <f t="shared" si="1098"/>
        <v/>
      </c>
      <c r="M7809" s="245" t="str">
        <f t="shared" si="1099"/>
        <v/>
      </c>
      <c r="N7809" s="244" t="str">
        <f t="shared" si="1100"/>
        <v/>
      </c>
      <c r="O7809" s="244" t="str">
        <f t="shared" si="1101"/>
        <v/>
      </c>
      <c r="P7809">
        <f>IF($I7809&lt;&gt;"",$I7809,IF($E7809="SGD",1,IF($E7809="USD",Settings!$B$22,IF($E7809="HKD",Settings!$B$23,1))))</f>
        <v>1</v>
      </c>
      <c r="Q7809">
        <f t="shared" si="1102"/>
        <v>0</v>
      </c>
      <c r="R7809">
        <f t="shared" si="1103"/>
        <v>0</v>
      </c>
      <c r="S7809" t="str">
        <f t="shared" si="1095"/>
        <v/>
      </c>
      <c r="T7809" t="str">
        <f t="shared" si="1096"/>
        <v/>
      </c>
      <c r="U7809" t="str">
        <f t="shared" si="1097"/>
        <v/>
      </c>
    </row>
    <row r="7810" spans="12:21" ht="15" customHeight="1" x14ac:dyDescent="0.15">
      <c r="L7810" s="244" t="str">
        <f t="shared" si="1098"/>
        <v/>
      </c>
      <c r="M7810" s="245" t="str">
        <f t="shared" si="1099"/>
        <v/>
      </c>
      <c r="N7810" s="244" t="str">
        <f t="shared" si="1100"/>
        <v/>
      </c>
      <c r="O7810" s="244" t="str">
        <f t="shared" si="1101"/>
        <v/>
      </c>
      <c r="P7810">
        <f>IF($I7810&lt;&gt;"",$I7810,IF($E7810="SGD",1,IF($E7810="USD",Settings!$B$22,IF($E7810="HKD",Settings!$B$23,1))))</f>
        <v>1</v>
      </c>
      <c r="Q7810">
        <f t="shared" si="1102"/>
        <v>0</v>
      </c>
      <c r="R7810">
        <f t="shared" si="1103"/>
        <v>0</v>
      </c>
      <c r="S7810" t="str">
        <f t="shared" ref="S7810:S7873" si="1104">IF(L7810="","",SUMIFS($M:$M,$L:$L,L7810,$T:$T,"&lt;="&amp;T7810))</f>
        <v/>
      </c>
      <c r="T7810" t="str">
        <f t="shared" ref="T7810:T7873" si="1105">IF(L7810="","",INT(G7810)*100000+ROW())</f>
        <v/>
      </c>
      <c r="U7810" t="str">
        <f t="shared" ref="U7810:U7873" si="1106">IF(L7810="","",IF(AND(COUNTIFS($L:$L,L7810,$S:$S,"&gt;-0.000001",$S:$S,"&lt;0.000001",$T:$T,"&gt;"&amp;T7810)=0,ABS(S7810)&gt;0.000001),1,0))</f>
        <v/>
      </c>
    </row>
    <row r="7811" spans="12:21" ht="15" customHeight="1" x14ac:dyDescent="0.15">
      <c r="L7811" s="244" t="str">
        <f t="shared" si="1098"/>
        <v/>
      </c>
      <c r="M7811" s="245" t="str">
        <f t="shared" si="1099"/>
        <v/>
      </c>
      <c r="N7811" s="244" t="str">
        <f t="shared" si="1100"/>
        <v/>
      </c>
      <c r="O7811" s="244" t="str">
        <f t="shared" si="1101"/>
        <v/>
      </c>
      <c r="P7811">
        <f>IF($I7811&lt;&gt;"",$I7811,IF($E7811="SGD",1,IF($E7811="USD",Settings!$B$22,IF($E7811="HKD",Settings!$B$23,1))))</f>
        <v>1</v>
      </c>
      <c r="Q7811">
        <f t="shared" si="1102"/>
        <v>0</v>
      </c>
      <c r="R7811">
        <f t="shared" si="1103"/>
        <v>0</v>
      </c>
      <c r="S7811" t="str">
        <f t="shared" si="1104"/>
        <v/>
      </c>
      <c r="T7811" t="str">
        <f t="shared" si="1105"/>
        <v/>
      </c>
      <c r="U7811" t="str">
        <f t="shared" si="1106"/>
        <v/>
      </c>
    </row>
    <row r="7812" spans="12:21" ht="15" customHeight="1" x14ac:dyDescent="0.15">
      <c r="L7812" s="244" t="str">
        <f t="shared" si="1098"/>
        <v/>
      </c>
      <c r="M7812" s="245" t="str">
        <f t="shared" si="1099"/>
        <v/>
      </c>
      <c r="N7812" s="244" t="str">
        <f t="shared" si="1100"/>
        <v/>
      </c>
      <c r="O7812" s="244" t="str">
        <f t="shared" si="1101"/>
        <v/>
      </c>
      <c r="P7812">
        <f>IF($I7812&lt;&gt;"",$I7812,IF($E7812="SGD",1,IF($E7812="USD",Settings!$B$22,IF($E7812="HKD",Settings!$B$23,1))))</f>
        <v>1</v>
      </c>
      <c r="Q7812">
        <f t="shared" si="1102"/>
        <v>0</v>
      </c>
      <c r="R7812">
        <f t="shared" si="1103"/>
        <v>0</v>
      </c>
      <c r="S7812" t="str">
        <f t="shared" si="1104"/>
        <v/>
      </c>
      <c r="T7812" t="str">
        <f t="shared" si="1105"/>
        <v/>
      </c>
      <c r="U7812" t="str">
        <f t="shared" si="1106"/>
        <v/>
      </c>
    </row>
    <row r="7813" spans="12:21" ht="15" customHeight="1" x14ac:dyDescent="0.15">
      <c r="L7813" s="244" t="str">
        <f t="shared" si="1098"/>
        <v/>
      </c>
      <c r="M7813" s="245" t="str">
        <f t="shared" si="1099"/>
        <v/>
      </c>
      <c r="N7813" s="244" t="str">
        <f t="shared" si="1100"/>
        <v/>
      </c>
      <c r="O7813" s="244" t="str">
        <f t="shared" si="1101"/>
        <v/>
      </c>
      <c r="P7813">
        <f>IF($I7813&lt;&gt;"",$I7813,IF($E7813="SGD",1,IF($E7813="USD",Settings!$B$22,IF($E7813="HKD",Settings!$B$23,1))))</f>
        <v>1</v>
      </c>
      <c r="Q7813">
        <f t="shared" si="1102"/>
        <v>0</v>
      </c>
      <c r="R7813">
        <f t="shared" si="1103"/>
        <v>0</v>
      </c>
      <c r="S7813" t="str">
        <f t="shared" si="1104"/>
        <v/>
      </c>
      <c r="T7813" t="str">
        <f t="shared" si="1105"/>
        <v/>
      </c>
      <c r="U7813" t="str">
        <f t="shared" si="1106"/>
        <v/>
      </c>
    </row>
    <row r="7814" spans="12:21" ht="15" customHeight="1" x14ac:dyDescent="0.15">
      <c r="L7814" s="244" t="str">
        <f t="shared" si="1098"/>
        <v/>
      </c>
      <c r="M7814" s="245" t="str">
        <f t="shared" si="1099"/>
        <v/>
      </c>
      <c r="N7814" s="244" t="str">
        <f t="shared" si="1100"/>
        <v/>
      </c>
      <c r="O7814" s="244" t="str">
        <f t="shared" si="1101"/>
        <v/>
      </c>
      <c r="P7814">
        <f>IF($I7814&lt;&gt;"",$I7814,IF($E7814="SGD",1,IF($E7814="USD",Settings!$B$22,IF($E7814="HKD",Settings!$B$23,1))))</f>
        <v>1</v>
      </c>
      <c r="Q7814">
        <f t="shared" si="1102"/>
        <v>0</v>
      </c>
      <c r="R7814">
        <f t="shared" si="1103"/>
        <v>0</v>
      </c>
      <c r="S7814" t="str">
        <f t="shared" si="1104"/>
        <v/>
      </c>
      <c r="T7814" t="str">
        <f t="shared" si="1105"/>
        <v/>
      </c>
      <c r="U7814" t="str">
        <f t="shared" si="1106"/>
        <v/>
      </c>
    </row>
    <row r="7815" spans="12:21" ht="15" customHeight="1" x14ac:dyDescent="0.15">
      <c r="L7815" s="244" t="str">
        <f t="shared" si="1098"/>
        <v/>
      </c>
      <c r="M7815" s="245" t="str">
        <f t="shared" si="1099"/>
        <v/>
      </c>
      <c r="N7815" s="244" t="str">
        <f t="shared" si="1100"/>
        <v/>
      </c>
      <c r="O7815" s="244" t="str">
        <f t="shared" si="1101"/>
        <v/>
      </c>
      <c r="P7815">
        <f>IF($I7815&lt;&gt;"",$I7815,IF($E7815="SGD",1,IF($E7815="USD",Settings!$B$22,IF($E7815="HKD",Settings!$B$23,1))))</f>
        <v>1</v>
      </c>
      <c r="Q7815">
        <f t="shared" si="1102"/>
        <v>0</v>
      </c>
      <c r="R7815">
        <f t="shared" si="1103"/>
        <v>0</v>
      </c>
      <c r="S7815" t="str">
        <f t="shared" si="1104"/>
        <v/>
      </c>
      <c r="T7815" t="str">
        <f t="shared" si="1105"/>
        <v/>
      </c>
      <c r="U7815" t="str">
        <f t="shared" si="1106"/>
        <v/>
      </c>
    </row>
    <row r="7816" spans="12:21" ht="15" customHeight="1" x14ac:dyDescent="0.15">
      <c r="L7816" s="244" t="str">
        <f t="shared" si="1098"/>
        <v/>
      </c>
      <c r="M7816" s="245" t="str">
        <f t="shared" si="1099"/>
        <v/>
      </c>
      <c r="N7816" s="244" t="str">
        <f t="shared" si="1100"/>
        <v/>
      </c>
      <c r="O7816" s="244" t="str">
        <f t="shared" si="1101"/>
        <v/>
      </c>
      <c r="P7816">
        <f>IF($I7816&lt;&gt;"",$I7816,IF($E7816="SGD",1,IF($E7816="USD",Settings!$B$22,IF($E7816="HKD",Settings!$B$23,1))))</f>
        <v>1</v>
      </c>
      <c r="Q7816">
        <f t="shared" si="1102"/>
        <v>0</v>
      </c>
      <c r="R7816">
        <f t="shared" si="1103"/>
        <v>0</v>
      </c>
      <c r="S7816" t="str">
        <f t="shared" si="1104"/>
        <v/>
      </c>
      <c r="T7816" t="str">
        <f t="shared" si="1105"/>
        <v/>
      </c>
      <c r="U7816" t="str">
        <f t="shared" si="1106"/>
        <v/>
      </c>
    </row>
    <row r="7817" spans="12:21" ht="15" customHeight="1" x14ac:dyDescent="0.15">
      <c r="L7817" s="244" t="str">
        <f t="shared" si="1098"/>
        <v/>
      </c>
      <c r="M7817" s="245" t="str">
        <f t="shared" si="1099"/>
        <v/>
      </c>
      <c r="N7817" s="244" t="str">
        <f t="shared" si="1100"/>
        <v/>
      </c>
      <c r="O7817" s="244" t="str">
        <f t="shared" si="1101"/>
        <v/>
      </c>
      <c r="P7817">
        <f>IF($I7817&lt;&gt;"",$I7817,IF($E7817="SGD",1,IF($E7817="USD",Settings!$B$22,IF($E7817="HKD",Settings!$B$23,1))))</f>
        <v>1</v>
      </c>
      <c r="Q7817">
        <f t="shared" si="1102"/>
        <v>0</v>
      </c>
      <c r="R7817">
        <f t="shared" si="1103"/>
        <v>0</v>
      </c>
      <c r="S7817" t="str">
        <f t="shared" si="1104"/>
        <v/>
      </c>
      <c r="T7817" t="str">
        <f t="shared" si="1105"/>
        <v/>
      </c>
      <c r="U7817" t="str">
        <f t="shared" si="1106"/>
        <v/>
      </c>
    </row>
    <row r="7818" spans="12:21" ht="15" customHeight="1" x14ac:dyDescent="0.15">
      <c r="L7818" s="244" t="str">
        <f t="shared" si="1098"/>
        <v/>
      </c>
      <c r="M7818" s="245" t="str">
        <f t="shared" si="1099"/>
        <v/>
      </c>
      <c r="N7818" s="244" t="str">
        <f t="shared" si="1100"/>
        <v/>
      </c>
      <c r="O7818" s="244" t="str">
        <f t="shared" si="1101"/>
        <v/>
      </c>
      <c r="P7818">
        <f>IF($I7818&lt;&gt;"",$I7818,IF($E7818="SGD",1,IF($E7818="USD",Settings!$B$22,IF($E7818="HKD",Settings!$B$23,1))))</f>
        <v>1</v>
      </c>
      <c r="Q7818">
        <f t="shared" si="1102"/>
        <v>0</v>
      </c>
      <c r="R7818">
        <f t="shared" si="1103"/>
        <v>0</v>
      </c>
      <c r="S7818" t="str">
        <f t="shared" si="1104"/>
        <v/>
      </c>
      <c r="T7818" t="str">
        <f t="shared" si="1105"/>
        <v/>
      </c>
      <c r="U7818" t="str">
        <f t="shared" si="1106"/>
        <v/>
      </c>
    </row>
    <row r="7819" spans="12:21" ht="15" customHeight="1" x14ac:dyDescent="0.15">
      <c r="L7819" s="244" t="str">
        <f t="shared" si="1098"/>
        <v/>
      </c>
      <c r="M7819" s="245" t="str">
        <f t="shared" si="1099"/>
        <v/>
      </c>
      <c r="N7819" s="244" t="str">
        <f t="shared" si="1100"/>
        <v/>
      </c>
      <c r="O7819" s="244" t="str">
        <f t="shared" si="1101"/>
        <v/>
      </c>
      <c r="P7819">
        <f>IF($I7819&lt;&gt;"",$I7819,IF($E7819="SGD",1,IF($E7819="USD",Settings!$B$22,IF($E7819="HKD",Settings!$B$23,1))))</f>
        <v>1</v>
      </c>
      <c r="Q7819">
        <f t="shared" si="1102"/>
        <v>0</v>
      </c>
      <c r="R7819">
        <f t="shared" si="1103"/>
        <v>0</v>
      </c>
      <c r="S7819" t="str">
        <f t="shared" si="1104"/>
        <v/>
      </c>
      <c r="T7819" t="str">
        <f t="shared" si="1105"/>
        <v/>
      </c>
      <c r="U7819" t="str">
        <f t="shared" si="1106"/>
        <v/>
      </c>
    </row>
    <row r="7820" spans="12:21" ht="15" customHeight="1" x14ac:dyDescent="0.15">
      <c r="L7820" s="244" t="str">
        <f t="shared" si="1098"/>
        <v/>
      </c>
      <c r="M7820" s="245" t="str">
        <f t="shared" si="1099"/>
        <v/>
      </c>
      <c r="N7820" s="244" t="str">
        <f t="shared" si="1100"/>
        <v/>
      </c>
      <c r="O7820" s="244" t="str">
        <f t="shared" si="1101"/>
        <v/>
      </c>
      <c r="P7820">
        <f>IF($I7820&lt;&gt;"",$I7820,IF($E7820="SGD",1,IF($E7820="USD",Settings!$B$22,IF($E7820="HKD",Settings!$B$23,1))))</f>
        <v>1</v>
      </c>
      <c r="Q7820">
        <f t="shared" si="1102"/>
        <v>0</v>
      </c>
      <c r="R7820">
        <f t="shared" si="1103"/>
        <v>0</v>
      </c>
      <c r="S7820" t="str">
        <f t="shared" si="1104"/>
        <v/>
      </c>
      <c r="T7820" t="str">
        <f t="shared" si="1105"/>
        <v/>
      </c>
      <c r="U7820" t="str">
        <f t="shared" si="1106"/>
        <v/>
      </c>
    </row>
    <row r="7821" spans="12:21" ht="15" customHeight="1" x14ac:dyDescent="0.15">
      <c r="L7821" s="244" t="str">
        <f t="shared" si="1098"/>
        <v/>
      </c>
      <c r="M7821" s="245" t="str">
        <f t="shared" si="1099"/>
        <v/>
      </c>
      <c r="N7821" s="244" t="str">
        <f t="shared" si="1100"/>
        <v/>
      </c>
      <c r="O7821" s="244" t="str">
        <f t="shared" si="1101"/>
        <v/>
      </c>
      <c r="P7821">
        <f>IF($I7821&lt;&gt;"",$I7821,IF($E7821="SGD",1,IF($E7821="USD",Settings!$B$22,IF($E7821="HKD",Settings!$B$23,1))))</f>
        <v>1</v>
      </c>
      <c r="Q7821">
        <f t="shared" si="1102"/>
        <v>0</v>
      </c>
      <c r="R7821">
        <f t="shared" si="1103"/>
        <v>0</v>
      </c>
      <c r="S7821" t="str">
        <f t="shared" si="1104"/>
        <v/>
      </c>
      <c r="T7821" t="str">
        <f t="shared" si="1105"/>
        <v/>
      </c>
      <c r="U7821" t="str">
        <f t="shared" si="1106"/>
        <v/>
      </c>
    </row>
    <row r="7822" spans="12:21" ht="15" customHeight="1" x14ac:dyDescent="0.15">
      <c r="L7822" s="244" t="str">
        <f t="shared" si="1098"/>
        <v/>
      </c>
      <c r="M7822" s="245" t="str">
        <f t="shared" si="1099"/>
        <v/>
      </c>
      <c r="N7822" s="244" t="str">
        <f t="shared" si="1100"/>
        <v/>
      </c>
      <c r="O7822" s="244" t="str">
        <f t="shared" si="1101"/>
        <v/>
      </c>
      <c r="P7822">
        <f>IF($I7822&lt;&gt;"",$I7822,IF($E7822="SGD",1,IF($E7822="USD",Settings!$B$22,IF($E7822="HKD",Settings!$B$23,1))))</f>
        <v>1</v>
      </c>
      <c r="Q7822">
        <f t="shared" si="1102"/>
        <v>0</v>
      </c>
      <c r="R7822">
        <f t="shared" si="1103"/>
        <v>0</v>
      </c>
      <c r="S7822" t="str">
        <f t="shared" si="1104"/>
        <v/>
      </c>
      <c r="T7822" t="str">
        <f t="shared" si="1105"/>
        <v/>
      </c>
      <c r="U7822" t="str">
        <f t="shared" si="1106"/>
        <v/>
      </c>
    </row>
    <row r="7823" spans="12:21" ht="15" customHeight="1" x14ac:dyDescent="0.15">
      <c r="L7823" s="244" t="str">
        <f t="shared" si="1098"/>
        <v/>
      </c>
      <c r="M7823" s="245" t="str">
        <f t="shared" si="1099"/>
        <v/>
      </c>
      <c r="N7823" s="244" t="str">
        <f t="shared" si="1100"/>
        <v/>
      </c>
      <c r="O7823" s="244" t="str">
        <f t="shared" si="1101"/>
        <v/>
      </c>
      <c r="P7823">
        <f>IF($I7823&lt;&gt;"",$I7823,IF($E7823="SGD",1,IF($E7823="USD",Settings!$B$22,IF($E7823="HKD",Settings!$B$23,1))))</f>
        <v>1</v>
      </c>
      <c r="Q7823">
        <f t="shared" si="1102"/>
        <v>0</v>
      </c>
      <c r="R7823">
        <f t="shared" si="1103"/>
        <v>0</v>
      </c>
      <c r="S7823" t="str">
        <f t="shared" si="1104"/>
        <v/>
      </c>
      <c r="T7823" t="str">
        <f t="shared" si="1105"/>
        <v/>
      </c>
      <c r="U7823" t="str">
        <f t="shared" si="1106"/>
        <v/>
      </c>
    </row>
    <row r="7824" spans="12:21" ht="15" customHeight="1" x14ac:dyDescent="0.15">
      <c r="L7824" s="244" t="str">
        <f t="shared" si="1098"/>
        <v/>
      </c>
      <c r="M7824" s="245" t="str">
        <f t="shared" si="1099"/>
        <v/>
      </c>
      <c r="N7824" s="244" t="str">
        <f t="shared" si="1100"/>
        <v/>
      </c>
      <c r="O7824" s="244" t="str">
        <f t="shared" si="1101"/>
        <v/>
      </c>
      <c r="P7824">
        <f>IF($I7824&lt;&gt;"",$I7824,IF($E7824="SGD",1,IF($E7824="USD",Settings!$B$22,IF($E7824="HKD",Settings!$B$23,1))))</f>
        <v>1</v>
      </c>
      <c r="Q7824">
        <f t="shared" si="1102"/>
        <v>0</v>
      </c>
      <c r="R7824">
        <f t="shared" si="1103"/>
        <v>0</v>
      </c>
      <c r="S7824" t="str">
        <f t="shared" si="1104"/>
        <v/>
      </c>
      <c r="T7824" t="str">
        <f t="shared" si="1105"/>
        <v/>
      </c>
      <c r="U7824" t="str">
        <f t="shared" si="1106"/>
        <v/>
      </c>
    </row>
    <row r="7825" spans="12:21" ht="15" customHeight="1" x14ac:dyDescent="0.15">
      <c r="L7825" s="244" t="str">
        <f t="shared" si="1098"/>
        <v/>
      </c>
      <c r="M7825" s="245" t="str">
        <f t="shared" si="1099"/>
        <v/>
      </c>
      <c r="N7825" s="244" t="str">
        <f t="shared" si="1100"/>
        <v/>
      </c>
      <c r="O7825" s="244" t="str">
        <f t="shared" si="1101"/>
        <v/>
      </c>
      <c r="P7825">
        <f>IF($I7825&lt;&gt;"",$I7825,IF($E7825="SGD",1,IF($E7825="USD",Settings!$B$22,IF($E7825="HKD",Settings!$B$23,1))))</f>
        <v>1</v>
      </c>
      <c r="Q7825">
        <f t="shared" si="1102"/>
        <v>0</v>
      </c>
      <c r="R7825">
        <f t="shared" si="1103"/>
        <v>0</v>
      </c>
      <c r="S7825" t="str">
        <f t="shared" si="1104"/>
        <v/>
      </c>
      <c r="T7825" t="str">
        <f t="shared" si="1105"/>
        <v/>
      </c>
      <c r="U7825" t="str">
        <f t="shared" si="1106"/>
        <v/>
      </c>
    </row>
    <row r="7826" spans="12:21" ht="15" customHeight="1" x14ac:dyDescent="0.15">
      <c r="L7826" s="244" t="str">
        <f t="shared" si="1098"/>
        <v/>
      </c>
      <c r="M7826" s="245" t="str">
        <f t="shared" si="1099"/>
        <v/>
      </c>
      <c r="N7826" s="244" t="str">
        <f t="shared" si="1100"/>
        <v/>
      </c>
      <c r="O7826" s="244" t="str">
        <f t="shared" si="1101"/>
        <v/>
      </c>
      <c r="P7826">
        <f>IF($I7826&lt;&gt;"",$I7826,IF($E7826="SGD",1,IF($E7826="USD",Settings!$B$22,IF($E7826="HKD",Settings!$B$23,1))))</f>
        <v>1</v>
      </c>
      <c r="Q7826">
        <f t="shared" si="1102"/>
        <v>0</v>
      </c>
      <c r="R7826">
        <f t="shared" si="1103"/>
        <v>0</v>
      </c>
      <c r="S7826" t="str">
        <f t="shared" si="1104"/>
        <v/>
      </c>
      <c r="T7826" t="str">
        <f t="shared" si="1105"/>
        <v/>
      </c>
      <c r="U7826" t="str">
        <f t="shared" si="1106"/>
        <v/>
      </c>
    </row>
    <row r="7827" spans="12:21" ht="15" customHeight="1" x14ac:dyDescent="0.15">
      <c r="L7827" s="244" t="str">
        <f t="shared" si="1098"/>
        <v/>
      </c>
      <c r="M7827" s="245" t="str">
        <f t="shared" si="1099"/>
        <v/>
      </c>
      <c r="N7827" s="244" t="str">
        <f t="shared" si="1100"/>
        <v/>
      </c>
      <c r="O7827" s="244" t="str">
        <f t="shared" si="1101"/>
        <v/>
      </c>
      <c r="P7827">
        <f>IF($I7827&lt;&gt;"",$I7827,IF($E7827="SGD",1,IF($E7827="USD",Settings!$B$22,IF($E7827="HKD",Settings!$B$23,1))))</f>
        <v>1</v>
      </c>
      <c r="Q7827">
        <f t="shared" si="1102"/>
        <v>0</v>
      </c>
      <c r="R7827">
        <f t="shared" si="1103"/>
        <v>0</v>
      </c>
      <c r="S7827" t="str">
        <f t="shared" si="1104"/>
        <v/>
      </c>
      <c r="T7827" t="str">
        <f t="shared" si="1105"/>
        <v/>
      </c>
      <c r="U7827" t="str">
        <f t="shared" si="1106"/>
        <v/>
      </c>
    </row>
    <row r="7828" spans="12:21" ht="15" customHeight="1" x14ac:dyDescent="0.15">
      <c r="L7828" s="244" t="str">
        <f t="shared" si="1098"/>
        <v/>
      </c>
      <c r="M7828" s="245" t="str">
        <f t="shared" si="1099"/>
        <v/>
      </c>
      <c r="N7828" s="244" t="str">
        <f t="shared" si="1100"/>
        <v/>
      </c>
      <c r="O7828" s="244" t="str">
        <f t="shared" si="1101"/>
        <v/>
      </c>
      <c r="P7828">
        <f>IF($I7828&lt;&gt;"",$I7828,IF($E7828="SGD",1,IF($E7828="USD",Settings!$B$22,IF($E7828="HKD",Settings!$B$23,1))))</f>
        <v>1</v>
      </c>
      <c r="Q7828">
        <f t="shared" si="1102"/>
        <v>0</v>
      </c>
      <c r="R7828">
        <f t="shared" si="1103"/>
        <v>0</v>
      </c>
      <c r="S7828" t="str">
        <f t="shared" si="1104"/>
        <v/>
      </c>
      <c r="T7828" t="str">
        <f t="shared" si="1105"/>
        <v/>
      </c>
      <c r="U7828" t="str">
        <f t="shared" si="1106"/>
        <v/>
      </c>
    </row>
    <row r="7829" spans="12:21" ht="15" customHeight="1" x14ac:dyDescent="0.15">
      <c r="L7829" s="244" t="str">
        <f t="shared" si="1098"/>
        <v/>
      </c>
      <c r="M7829" s="245" t="str">
        <f t="shared" si="1099"/>
        <v/>
      </c>
      <c r="N7829" s="244" t="str">
        <f t="shared" si="1100"/>
        <v/>
      </c>
      <c r="O7829" s="244" t="str">
        <f t="shared" si="1101"/>
        <v/>
      </c>
      <c r="P7829">
        <f>IF($I7829&lt;&gt;"",$I7829,IF($E7829="SGD",1,IF($E7829="USD",Settings!$B$22,IF($E7829="HKD",Settings!$B$23,1))))</f>
        <v>1</v>
      </c>
      <c r="Q7829">
        <f t="shared" si="1102"/>
        <v>0</v>
      </c>
      <c r="R7829">
        <f t="shared" si="1103"/>
        <v>0</v>
      </c>
      <c r="S7829" t="str">
        <f t="shared" si="1104"/>
        <v/>
      </c>
      <c r="T7829" t="str">
        <f t="shared" si="1105"/>
        <v/>
      </c>
      <c r="U7829" t="str">
        <f t="shared" si="1106"/>
        <v/>
      </c>
    </row>
    <row r="7830" spans="12:21" ht="15" customHeight="1" x14ac:dyDescent="0.15">
      <c r="L7830" s="244" t="str">
        <f t="shared" si="1098"/>
        <v/>
      </c>
      <c r="M7830" s="245" t="str">
        <f t="shared" si="1099"/>
        <v/>
      </c>
      <c r="N7830" s="244" t="str">
        <f t="shared" si="1100"/>
        <v/>
      </c>
      <c r="O7830" s="244" t="str">
        <f t="shared" si="1101"/>
        <v/>
      </c>
      <c r="P7830">
        <f>IF($I7830&lt;&gt;"",$I7830,IF($E7830="SGD",1,IF($E7830="USD",Settings!$B$22,IF($E7830="HKD",Settings!$B$23,1))))</f>
        <v>1</v>
      </c>
      <c r="Q7830">
        <f t="shared" si="1102"/>
        <v>0</v>
      </c>
      <c r="R7830">
        <f t="shared" si="1103"/>
        <v>0</v>
      </c>
      <c r="S7830" t="str">
        <f t="shared" si="1104"/>
        <v/>
      </c>
      <c r="T7830" t="str">
        <f t="shared" si="1105"/>
        <v/>
      </c>
      <c r="U7830" t="str">
        <f t="shared" si="1106"/>
        <v/>
      </c>
    </row>
    <row r="7831" spans="12:21" ht="15" customHeight="1" x14ac:dyDescent="0.15">
      <c r="L7831" s="244" t="str">
        <f t="shared" si="1098"/>
        <v/>
      </c>
      <c r="M7831" s="245" t="str">
        <f t="shared" si="1099"/>
        <v/>
      </c>
      <c r="N7831" s="244" t="str">
        <f t="shared" si="1100"/>
        <v/>
      </c>
      <c r="O7831" s="244" t="str">
        <f t="shared" si="1101"/>
        <v/>
      </c>
      <c r="P7831">
        <f>IF($I7831&lt;&gt;"",$I7831,IF($E7831="SGD",1,IF($E7831="USD",Settings!$B$22,IF($E7831="HKD",Settings!$B$23,1))))</f>
        <v>1</v>
      </c>
      <c r="Q7831">
        <f t="shared" si="1102"/>
        <v>0</v>
      </c>
      <c r="R7831">
        <f t="shared" si="1103"/>
        <v>0</v>
      </c>
      <c r="S7831" t="str">
        <f t="shared" si="1104"/>
        <v/>
      </c>
      <c r="T7831" t="str">
        <f t="shared" si="1105"/>
        <v/>
      </c>
      <c r="U7831" t="str">
        <f t="shared" si="1106"/>
        <v/>
      </c>
    </row>
    <row r="7832" spans="12:21" ht="15" customHeight="1" x14ac:dyDescent="0.15">
      <c r="L7832" s="244" t="str">
        <f t="shared" si="1098"/>
        <v/>
      </c>
      <c r="M7832" s="245" t="str">
        <f t="shared" si="1099"/>
        <v/>
      </c>
      <c r="N7832" s="244" t="str">
        <f t="shared" si="1100"/>
        <v/>
      </c>
      <c r="O7832" s="244" t="str">
        <f t="shared" si="1101"/>
        <v/>
      </c>
      <c r="P7832">
        <f>IF($I7832&lt;&gt;"",$I7832,IF($E7832="SGD",1,IF($E7832="USD",Settings!$B$22,IF($E7832="HKD",Settings!$B$23,1))))</f>
        <v>1</v>
      </c>
      <c r="Q7832">
        <f t="shared" si="1102"/>
        <v>0</v>
      </c>
      <c r="R7832">
        <f t="shared" si="1103"/>
        <v>0</v>
      </c>
      <c r="S7832" t="str">
        <f t="shared" si="1104"/>
        <v/>
      </c>
      <c r="T7832" t="str">
        <f t="shared" si="1105"/>
        <v/>
      </c>
      <c r="U7832" t="str">
        <f t="shared" si="1106"/>
        <v/>
      </c>
    </row>
    <row r="7833" spans="12:21" ht="15" customHeight="1" x14ac:dyDescent="0.15">
      <c r="L7833" s="244" t="str">
        <f t="shared" si="1098"/>
        <v/>
      </c>
      <c r="M7833" s="245" t="str">
        <f t="shared" si="1099"/>
        <v/>
      </c>
      <c r="N7833" s="244" t="str">
        <f t="shared" si="1100"/>
        <v/>
      </c>
      <c r="O7833" s="244" t="str">
        <f t="shared" si="1101"/>
        <v/>
      </c>
      <c r="P7833">
        <f>IF($I7833&lt;&gt;"",$I7833,IF($E7833="SGD",1,IF($E7833="USD",Settings!$B$22,IF($E7833="HKD",Settings!$B$23,1))))</f>
        <v>1</v>
      </c>
      <c r="Q7833">
        <f t="shared" si="1102"/>
        <v>0</v>
      </c>
      <c r="R7833">
        <f t="shared" si="1103"/>
        <v>0</v>
      </c>
      <c r="S7833" t="str">
        <f t="shared" si="1104"/>
        <v/>
      </c>
      <c r="T7833" t="str">
        <f t="shared" si="1105"/>
        <v/>
      </c>
      <c r="U7833" t="str">
        <f t="shared" si="1106"/>
        <v/>
      </c>
    </row>
    <row r="7834" spans="12:21" ht="15" customHeight="1" x14ac:dyDescent="0.15">
      <c r="L7834" s="244" t="str">
        <f t="shared" si="1098"/>
        <v/>
      </c>
      <c r="M7834" s="245" t="str">
        <f t="shared" si="1099"/>
        <v/>
      </c>
      <c r="N7834" s="244" t="str">
        <f t="shared" si="1100"/>
        <v/>
      </c>
      <c r="O7834" s="244" t="str">
        <f t="shared" si="1101"/>
        <v/>
      </c>
      <c r="P7834">
        <f>IF($I7834&lt;&gt;"",$I7834,IF($E7834="SGD",1,IF($E7834="USD",Settings!$B$22,IF($E7834="HKD",Settings!$B$23,1))))</f>
        <v>1</v>
      </c>
      <c r="Q7834">
        <f t="shared" si="1102"/>
        <v>0</v>
      </c>
      <c r="R7834">
        <f t="shared" si="1103"/>
        <v>0</v>
      </c>
      <c r="S7834" t="str">
        <f t="shared" si="1104"/>
        <v/>
      </c>
      <c r="T7834" t="str">
        <f t="shared" si="1105"/>
        <v/>
      </c>
      <c r="U7834" t="str">
        <f t="shared" si="1106"/>
        <v/>
      </c>
    </row>
    <row r="7835" spans="12:21" ht="15" customHeight="1" x14ac:dyDescent="0.15">
      <c r="L7835" s="244" t="str">
        <f t="shared" si="1098"/>
        <v/>
      </c>
      <c r="M7835" s="245" t="str">
        <f t="shared" si="1099"/>
        <v/>
      </c>
      <c r="N7835" s="244" t="str">
        <f t="shared" si="1100"/>
        <v/>
      </c>
      <c r="O7835" s="244" t="str">
        <f t="shared" si="1101"/>
        <v/>
      </c>
      <c r="P7835">
        <f>IF($I7835&lt;&gt;"",$I7835,IF($E7835="SGD",1,IF($E7835="USD",Settings!$B$22,IF($E7835="HKD",Settings!$B$23,1))))</f>
        <v>1</v>
      </c>
      <c r="Q7835">
        <f t="shared" si="1102"/>
        <v>0</v>
      </c>
      <c r="R7835">
        <f t="shared" si="1103"/>
        <v>0</v>
      </c>
      <c r="S7835" t="str">
        <f t="shared" si="1104"/>
        <v/>
      </c>
      <c r="T7835" t="str">
        <f t="shared" si="1105"/>
        <v/>
      </c>
      <c r="U7835" t="str">
        <f t="shared" si="1106"/>
        <v/>
      </c>
    </row>
    <row r="7836" spans="12:21" ht="15" customHeight="1" x14ac:dyDescent="0.15">
      <c r="L7836" s="244" t="str">
        <f t="shared" si="1098"/>
        <v/>
      </c>
      <c r="M7836" s="245" t="str">
        <f t="shared" si="1099"/>
        <v/>
      </c>
      <c r="N7836" s="244" t="str">
        <f t="shared" si="1100"/>
        <v/>
      </c>
      <c r="O7836" s="244" t="str">
        <f t="shared" si="1101"/>
        <v/>
      </c>
      <c r="P7836">
        <f>IF($I7836&lt;&gt;"",$I7836,IF($E7836="SGD",1,IF($E7836="USD",Settings!$B$22,IF($E7836="HKD",Settings!$B$23,1))))</f>
        <v>1</v>
      </c>
      <c r="Q7836">
        <f t="shared" si="1102"/>
        <v>0</v>
      </c>
      <c r="R7836">
        <f t="shared" si="1103"/>
        <v>0</v>
      </c>
      <c r="S7836" t="str">
        <f t="shared" si="1104"/>
        <v/>
      </c>
      <c r="T7836" t="str">
        <f t="shared" si="1105"/>
        <v/>
      </c>
      <c r="U7836" t="str">
        <f t="shared" si="1106"/>
        <v/>
      </c>
    </row>
    <row r="7837" spans="12:21" ht="15" customHeight="1" x14ac:dyDescent="0.15">
      <c r="L7837" s="244" t="str">
        <f t="shared" si="1098"/>
        <v/>
      </c>
      <c r="M7837" s="245" t="str">
        <f t="shared" si="1099"/>
        <v/>
      </c>
      <c r="N7837" s="244" t="str">
        <f t="shared" si="1100"/>
        <v/>
      </c>
      <c r="O7837" s="244" t="str">
        <f t="shared" si="1101"/>
        <v/>
      </c>
      <c r="P7837">
        <f>IF($I7837&lt;&gt;"",$I7837,IF($E7837="SGD",1,IF($E7837="USD",Settings!$B$22,IF($E7837="HKD",Settings!$B$23,1))))</f>
        <v>1</v>
      </c>
      <c r="Q7837">
        <f t="shared" si="1102"/>
        <v>0</v>
      </c>
      <c r="R7837">
        <f t="shared" si="1103"/>
        <v>0</v>
      </c>
      <c r="S7837" t="str">
        <f t="shared" si="1104"/>
        <v/>
      </c>
      <c r="T7837" t="str">
        <f t="shared" si="1105"/>
        <v/>
      </c>
      <c r="U7837" t="str">
        <f t="shared" si="1106"/>
        <v/>
      </c>
    </row>
    <row r="7838" spans="12:21" ht="15" customHeight="1" x14ac:dyDescent="0.15">
      <c r="L7838" s="244" t="str">
        <f t="shared" si="1098"/>
        <v/>
      </c>
      <c r="M7838" s="245" t="str">
        <f t="shared" si="1099"/>
        <v/>
      </c>
      <c r="N7838" s="244" t="str">
        <f t="shared" si="1100"/>
        <v/>
      </c>
      <c r="O7838" s="244" t="str">
        <f t="shared" si="1101"/>
        <v/>
      </c>
      <c r="P7838">
        <f>IF($I7838&lt;&gt;"",$I7838,IF($E7838="SGD",1,IF($E7838="USD",Settings!$B$22,IF($E7838="HKD",Settings!$B$23,1))))</f>
        <v>1</v>
      </c>
      <c r="Q7838">
        <f t="shared" si="1102"/>
        <v>0</v>
      </c>
      <c r="R7838">
        <f t="shared" si="1103"/>
        <v>0</v>
      </c>
      <c r="S7838" t="str">
        <f t="shared" si="1104"/>
        <v/>
      </c>
      <c r="T7838" t="str">
        <f t="shared" si="1105"/>
        <v/>
      </c>
      <c r="U7838" t="str">
        <f t="shared" si="1106"/>
        <v/>
      </c>
    </row>
    <row r="7839" spans="12:21" ht="15" customHeight="1" x14ac:dyDescent="0.15">
      <c r="L7839" s="244" t="str">
        <f t="shared" si="1098"/>
        <v/>
      </c>
      <c r="M7839" s="245" t="str">
        <f t="shared" si="1099"/>
        <v/>
      </c>
      <c r="N7839" s="244" t="str">
        <f t="shared" si="1100"/>
        <v/>
      </c>
      <c r="O7839" s="244" t="str">
        <f t="shared" si="1101"/>
        <v/>
      </c>
      <c r="P7839">
        <f>IF($I7839&lt;&gt;"",$I7839,IF($E7839="SGD",1,IF($E7839="USD",Settings!$B$22,IF($E7839="HKD",Settings!$B$23,1))))</f>
        <v>1</v>
      </c>
      <c r="Q7839">
        <f t="shared" si="1102"/>
        <v>0</v>
      </c>
      <c r="R7839">
        <f t="shared" si="1103"/>
        <v>0</v>
      </c>
      <c r="S7839" t="str">
        <f t="shared" si="1104"/>
        <v/>
      </c>
      <c r="T7839" t="str">
        <f t="shared" si="1105"/>
        <v/>
      </c>
      <c r="U7839" t="str">
        <f t="shared" si="1106"/>
        <v/>
      </c>
    </row>
    <row r="7840" spans="12:21" ht="15" customHeight="1" x14ac:dyDescent="0.15">
      <c r="L7840" s="244" t="str">
        <f t="shared" si="1098"/>
        <v/>
      </c>
      <c r="M7840" s="245" t="str">
        <f t="shared" si="1099"/>
        <v/>
      </c>
      <c r="N7840" s="244" t="str">
        <f t="shared" si="1100"/>
        <v/>
      </c>
      <c r="O7840" s="244" t="str">
        <f t="shared" si="1101"/>
        <v/>
      </c>
      <c r="P7840">
        <f>IF($I7840&lt;&gt;"",$I7840,IF($E7840="SGD",1,IF($E7840="USD",Settings!$B$22,IF($E7840="HKD",Settings!$B$23,1))))</f>
        <v>1</v>
      </c>
      <c r="Q7840">
        <f t="shared" si="1102"/>
        <v>0</v>
      </c>
      <c r="R7840">
        <f t="shared" si="1103"/>
        <v>0</v>
      </c>
      <c r="S7840" t="str">
        <f t="shared" si="1104"/>
        <v/>
      </c>
      <c r="T7840" t="str">
        <f t="shared" si="1105"/>
        <v/>
      </c>
      <c r="U7840" t="str">
        <f t="shared" si="1106"/>
        <v/>
      </c>
    </row>
    <row r="7841" spans="12:21" ht="15" customHeight="1" x14ac:dyDescent="0.15">
      <c r="L7841" s="244" t="str">
        <f t="shared" si="1098"/>
        <v/>
      </c>
      <c r="M7841" s="245" t="str">
        <f t="shared" si="1099"/>
        <v/>
      </c>
      <c r="N7841" s="244" t="str">
        <f t="shared" si="1100"/>
        <v/>
      </c>
      <c r="O7841" s="244" t="str">
        <f t="shared" si="1101"/>
        <v/>
      </c>
      <c r="P7841">
        <f>IF($I7841&lt;&gt;"",$I7841,IF($E7841="SGD",1,IF($E7841="USD",Settings!$B$22,IF($E7841="HKD",Settings!$B$23,1))))</f>
        <v>1</v>
      </c>
      <c r="Q7841">
        <f t="shared" si="1102"/>
        <v>0</v>
      </c>
      <c r="R7841">
        <f t="shared" si="1103"/>
        <v>0</v>
      </c>
      <c r="S7841" t="str">
        <f t="shared" si="1104"/>
        <v/>
      </c>
      <c r="T7841" t="str">
        <f t="shared" si="1105"/>
        <v/>
      </c>
      <c r="U7841" t="str">
        <f t="shared" si="1106"/>
        <v/>
      </c>
    </row>
    <row r="7842" spans="12:21" ht="15" customHeight="1" x14ac:dyDescent="0.15">
      <c r="L7842" s="244" t="str">
        <f t="shared" si="1098"/>
        <v/>
      </c>
      <c r="M7842" s="245" t="str">
        <f t="shared" si="1099"/>
        <v/>
      </c>
      <c r="N7842" s="244" t="str">
        <f t="shared" si="1100"/>
        <v/>
      </c>
      <c r="O7842" s="244" t="str">
        <f t="shared" si="1101"/>
        <v/>
      </c>
      <c r="P7842">
        <f>IF($I7842&lt;&gt;"",$I7842,IF($E7842="SGD",1,IF($E7842="USD",Settings!$B$22,IF($E7842="HKD",Settings!$B$23,1))))</f>
        <v>1</v>
      </c>
      <c r="Q7842">
        <f t="shared" si="1102"/>
        <v>0</v>
      </c>
      <c r="R7842">
        <f t="shared" si="1103"/>
        <v>0</v>
      </c>
      <c r="S7842" t="str">
        <f t="shared" si="1104"/>
        <v/>
      </c>
      <c r="T7842" t="str">
        <f t="shared" si="1105"/>
        <v/>
      </c>
      <c r="U7842" t="str">
        <f t="shared" si="1106"/>
        <v/>
      </c>
    </row>
    <row r="7843" spans="12:21" ht="15" customHeight="1" x14ac:dyDescent="0.15">
      <c r="L7843" s="244" t="str">
        <f t="shared" si="1098"/>
        <v/>
      </c>
      <c r="M7843" s="245" t="str">
        <f t="shared" si="1099"/>
        <v/>
      </c>
      <c r="N7843" s="244" t="str">
        <f t="shared" si="1100"/>
        <v/>
      </c>
      <c r="O7843" s="244" t="str">
        <f t="shared" si="1101"/>
        <v/>
      </c>
      <c r="P7843">
        <f>IF($I7843&lt;&gt;"",$I7843,IF($E7843="SGD",1,IF($E7843="USD",Settings!$B$22,IF($E7843="HKD",Settings!$B$23,1))))</f>
        <v>1</v>
      </c>
      <c r="Q7843">
        <f t="shared" si="1102"/>
        <v>0</v>
      </c>
      <c r="R7843">
        <f t="shared" si="1103"/>
        <v>0</v>
      </c>
      <c r="S7843" t="str">
        <f t="shared" si="1104"/>
        <v/>
      </c>
      <c r="T7843" t="str">
        <f t="shared" si="1105"/>
        <v/>
      </c>
      <c r="U7843" t="str">
        <f t="shared" si="1106"/>
        <v/>
      </c>
    </row>
    <row r="7844" spans="12:21" ht="15" customHeight="1" x14ac:dyDescent="0.15">
      <c r="L7844" s="244" t="str">
        <f t="shared" si="1098"/>
        <v/>
      </c>
      <c r="M7844" s="245" t="str">
        <f t="shared" si="1099"/>
        <v/>
      </c>
      <c r="N7844" s="244" t="str">
        <f t="shared" si="1100"/>
        <v/>
      </c>
      <c r="O7844" s="244" t="str">
        <f t="shared" si="1101"/>
        <v/>
      </c>
      <c r="P7844">
        <f>IF($I7844&lt;&gt;"",$I7844,IF($E7844="SGD",1,IF($E7844="USD",Settings!$B$22,IF($E7844="HKD",Settings!$B$23,1))))</f>
        <v>1</v>
      </c>
      <c r="Q7844">
        <f t="shared" si="1102"/>
        <v>0</v>
      </c>
      <c r="R7844">
        <f t="shared" si="1103"/>
        <v>0</v>
      </c>
      <c r="S7844" t="str">
        <f t="shared" si="1104"/>
        <v/>
      </c>
      <c r="T7844" t="str">
        <f t="shared" si="1105"/>
        <v/>
      </c>
      <c r="U7844" t="str">
        <f t="shared" si="1106"/>
        <v/>
      </c>
    </row>
    <row r="7845" spans="12:21" ht="15" customHeight="1" x14ac:dyDescent="0.15">
      <c r="L7845" s="244" t="str">
        <f t="shared" si="1098"/>
        <v/>
      </c>
      <c r="M7845" s="245" t="str">
        <f t="shared" si="1099"/>
        <v/>
      </c>
      <c r="N7845" s="244" t="str">
        <f t="shared" si="1100"/>
        <v/>
      </c>
      <c r="O7845" s="244" t="str">
        <f t="shared" si="1101"/>
        <v/>
      </c>
      <c r="P7845">
        <f>IF($I7845&lt;&gt;"",$I7845,IF($E7845="SGD",1,IF($E7845="USD",Settings!$B$22,IF($E7845="HKD",Settings!$B$23,1))))</f>
        <v>1</v>
      </c>
      <c r="Q7845">
        <f t="shared" si="1102"/>
        <v>0</v>
      </c>
      <c r="R7845">
        <f t="shared" si="1103"/>
        <v>0</v>
      </c>
      <c r="S7845" t="str">
        <f t="shared" si="1104"/>
        <v/>
      </c>
      <c r="T7845" t="str">
        <f t="shared" si="1105"/>
        <v/>
      </c>
      <c r="U7845" t="str">
        <f t="shared" si="1106"/>
        <v/>
      </c>
    </row>
    <row r="7846" spans="12:21" ht="15" customHeight="1" x14ac:dyDescent="0.15">
      <c r="L7846" s="244" t="str">
        <f t="shared" si="1098"/>
        <v/>
      </c>
      <c r="M7846" s="245" t="str">
        <f t="shared" si="1099"/>
        <v/>
      </c>
      <c r="N7846" s="244" t="str">
        <f t="shared" si="1100"/>
        <v/>
      </c>
      <c r="O7846" s="244" t="str">
        <f t="shared" si="1101"/>
        <v/>
      </c>
      <c r="P7846">
        <f>IF($I7846&lt;&gt;"",$I7846,IF($E7846="SGD",1,IF($E7846="USD",Settings!$B$22,IF($E7846="HKD",Settings!$B$23,1))))</f>
        <v>1</v>
      </c>
      <c r="Q7846">
        <f t="shared" si="1102"/>
        <v>0</v>
      </c>
      <c r="R7846">
        <f t="shared" si="1103"/>
        <v>0</v>
      </c>
      <c r="S7846" t="str">
        <f t="shared" si="1104"/>
        <v/>
      </c>
      <c r="T7846" t="str">
        <f t="shared" si="1105"/>
        <v/>
      </c>
      <c r="U7846" t="str">
        <f t="shared" si="1106"/>
        <v/>
      </c>
    </row>
    <row r="7847" spans="12:21" ht="15" customHeight="1" x14ac:dyDescent="0.15">
      <c r="L7847" s="244" t="str">
        <f t="shared" si="1098"/>
        <v/>
      </c>
      <c r="M7847" s="245" t="str">
        <f t="shared" si="1099"/>
        <v/>
      </c>
      <c r="N7847" s="244" t="str">
        <f t="shared" si="1100"/>
        <v/>
      </c>
      <c r="O7847" s="244" t="str">
        <f t="shared" si="1101"/>
        <v/>
      </c>
      <c r="P7847">
        <f>IF($I7847&lt;&gt;"",$I7847,IF($E7847="SGD",1,IF($E7847="USD",Settings!$B$22,IF($E7847="HKD",Settings!$B$23,1))))</f>
        <v>1</v>
      </c>
      <c r="Q7847">
        <f t="shared" si="1102"/>
        <v>0</v>
      </c>
      <c r="R7847">
        <f t="shared" si="1103"/>
        <v>0</v>
      </c>
      <c r="S7847" t="str">
        <f t="shared" si="1104"/>
        <v/>
      </c>
      <c r="T7847" t="str">
        <f t="shared" si="1105"/>
        <v/>
      </c>
      <c r="U7847" t="str">
        <f t="shared" si="1106"/>
        <v/>
      </c>
    </row>
    <row r="7848" spans="12:21" ht="15" customHeight="1" x14ac:dyDescent="0.15">
      <c r="L7848" s="244" t="str">
        <f t="shared" si="1098"/>
        <v/>
      </c>
      <c r="M7848" s="245" t="str">
        <f t="shared" si="1099"/>
        <v/>
      </c>
      <c r="N7848" s="244" t="str">
        <f t="shared" si="1100"/>
        <v/>
      </c>
      <c r="O7848" s="244" t="str">
        <f t="shared" si="1101"/>
        <v/>
      </c>
      <c r="P7848">
        <f>IF($I7848&lt;&gt;"",$I7848,IF($E7848="SGD",1,IF($E7848="USD",Settings!$B$22,IF($E7848="HKD",Settings!$B$23,1))))</f>
        <v>1</v>
      </c>
      <c r="Q7848">
        <f t="shared" si="1102"/>
        <v>0</v>
      </c>
      <c r="R7848">
        <f t="shared" si="1103"/>
        <v>0</v>
      </c>
      <c r="S7848" t="str">
        <f t="shared" si="1104"/>
        <v/>
      </c>
      <c r="T7848" t="str">
        <f t="shared" si="1105"/>
        <v/>
      </c>
      <c r="U7848" t="str">
        <f t="shared" si="1106"/>
        <v/>
      </c>
    </row>
    <row r="7849" spans="12:21" ht="15" customHeight="1" x14ac:dyDescent="0.15">
      <c r="L7849" s="244" t="str">
        <f t="shared" ref="L7849:L7912" si="1107">IF(OR(B7849="",C7849="",E7849=""),"",B7849&amp;":"&amp;C7849&amp;":"&amp;E7849)</f>
        <v/>
      </c>
      <c r="M7849" s="245" t="str">
        <f t="shared" ref="M7849:M7912" si="1108">IF(A7849="","",A7849*D7849)</f>
        <v/>
      </c>
      <c r="N7849" s="244" t="str">
        <f t="shared" ref="N7849:N7912" si="1109">IF(A7849="","",IF(OR(A7849=1,A7849=0),J7849,0))</f>
        <v/>
      </c>
      <c r="O7849" s="244" t="str">
        <f t="shared" ref="O7849:O7912" si="1110">IF(A7849="","",IF(A7849=-1,J7849,0))</f>
        <v/>
      </c>
      <c r="P7849">
        <f>IF($I7849&lt;&gt;"",$I7849,IF($E7849="SGD",1,IF($E7849="USD",Settings!$B$22,IF($E7849="HKD",Settings!$B$23,1))))</f>
        <v>1</v>
      </c>
      <c r="Q7849">
        <f t="shared" ref="Q7849:Q7912" si="1111">IF($L7849="",0,($O7849-$N7849+IF($A7849=2,$J7849,0))*$P7849)</f>
        <v>0</v>
      </c>
      <c r="R7849">
        <f t="shared" ref="R7849:R7912" si="1112">IF($L7849="",0,IF($A7849=2,$J7849*$P7849,0))</f>
        <v>0</v>
      </c>
      <c r="S7849" t="str">
        <f t="shared" si="1104"/>
        <v/>
      </c>
      <c r="T7849" t="str">
        <f t="shared" si="1105"/>
        <v/>
      </c>
      <c r="U7849" t="str">
        <f t="shared" si="1106"/>
        <v/>
      </c>
    </row>
    <row r="7850" spans="12:21" ht="15" customHeight="1" x14ac:dyDescent="0.15">
      <c r="L7850" s="244" t="str">
        <f t="shared" si="1107"/>
        <v/>
      </c>
      <c r="M7850" s="245" t="str">
        <f t="shared" si="1108"/>
        <v/>
      </c>
      <c r="N7850" s="244" t="str">
        <f t="shared" si="1109"/>
        <v/>
      </c>
      <c r="O7850" s="244" t="str">
        <f t="shared" si="1110"/>
        <v/>
      </c>
      <c r="P7850">
        <f>IF($I7850&lt;&gt;"",$I7850,IF($E7850="SGD",1,IF($E7850="USD",Settings!$B$22,IF($E7850="HKD",Settings!$B$23,1))))</f>
        <v>1</v>
      </c>
      <c r="Q7850">
        <f t="shared" si="1111"/>
        <v>0</v>
      </c>
      <c r="R7850">
        <f t="shared" si="1112"/>
        <v>0</v>
      </c>
      <c r="S7850" t="str">
        <f t="shared" si="1104"/>
        <v/>
      </c>
      <c r="T7850" t="str">
        <f t="shared" si="1105"/>
        <v/>
      </c>
      <c r="U7850" t="str">
        <f t="shared" si="1106"/>
        <v/>
      </c>
    </row>
    <row r="7851" spans="12:21" ht="15" customHeight="1" x14ac:dyDescent="0.15">
      <c r="L7851" s="244" t="str">
        <f t="shared" si="1107"/>
        <v/>
      </c>
      <c r="M7851" s="245" t="str">
        <f t="shared" si="1108"/>
        <v/>
      </c>
      <c r="N7851" s="244" t="str">
        <f t="shared" si="1109"/>
        <v/>
      </c>
      <c r="O7851" s="244" t="str">
        <f t="shared" si="1110"/>
        <v/>
      </c>
      <c r="P7851">
        <f>IF($I7851&lt;&gt;"",$I7851,IF($E7851="SGD",1,IF($E7851="USD",Settings!$B$22,IF($E7851="HKD",Settings!$B$23,1))))</f>
        <v>1</v>
      </c>
      <c r="Q7851">
        <f t="shared" si="1111"/>
        <v>0</v>
      </c>
      <c r="R7851">
        <f t="shared" si="1112"/>
        <v>0</v>
      </c>
      <c r="S7851" t="str">
        <f t="shared" si="1104"/>
        <v/>
      </c>
      <c r="T7851" t="str">
        <f t="shared" si="1105"/>
        <v/>
      </c>
      <c r="U7851" t="str">
        <f t="shared" si="1106"/>
        <v/>
      </c>
    </row>
    <row r="7852" spans="12:21" ht="15" customHeight="1" x14ac:dyDescent="0.15">
      <c r="L7852" s="244" t="str">
        <f t="shared" si="1107"/>
        <v/>
      </c>
      <c r="M7852" s="245" t="str">
        <f t="shared" si="1108"/>
        <v/>
      </c>
      <c r="N7852" s="244" t="str">
        <f t="shared" si="1109"/>
        <v/>
      </c>
      <c r="O7852" s="244" t="str">
        <f t="shared" si="1110"/>
        <v/>
      </c>
      <c r="P7852">
        <f>IF($I7852&lt;&gt;"",$I7852,IF($E7852="SGD",1,IF($E7852="USD",Settings!$B$22,IF($E7852="HKD",Settings!$B$23,1))))</f>
        <v>1</v>
      </c>
      <c r="Q7852">
        <f t="shared" si="1111"/>
        <v>0</v>
      </c>
      <c r="R7852">
        <f t="shared" si="1112"/>
        <v>0</v>
      </c>
      <c r="S7852" t="str">
        <f t="shared" si="1104"/>
        <v/>
      </c>
      <c r="T7852" t="str">
        <f t="shared" si="1105"/>
        <v/>
      </c>
      <c r="U7852" t="str">
        <f t="shared" si="1106"/>
        <v/>
      </c>
    </row>
    <row r="7853" spans="12:21" ht="15" customHeight="1" x14ac:dyDescent="0.15">
      <c r="L7853" s="244" t="str">
        <f t="shared" si="1107"/>
        <v/>
      </c>
      <c r="M7853" s="245" t="str">
        <f t="shared" si="1108"/>
        <v/>
      </c>
      <c r="N7853" s="244" t="str">
        <f t="shared" si="1109"/>
        <v/>
      </c>
      <c r="O7853" s="244" t="str">
        <f t="shared" si="1110"/>
        <v/>
      </c>
      <c r="P7853">
        <f>IF($I7853&lt;&gt;"",$I7853,IF($E7853="SGD",1,IF($E7853="USD",Settings!$B$22,IF($E7853="HKD",Settings!$B$23,1))))</f>
        <v>1</v>
      </c>
      <c r="Q7853">
        <f t="shared" si="1111"/>
        <v>0</v>
      </c>
      <c r="R7853">
        <f t="shared" si="1112"/>
        <v>0</v>
      </c>
      <c r="S7853" t="str">
        <f t="shared" si="1104"/>
        <v/>
      </c>
      <c r="T7853" t="str">
        <f t="shared" si="1105"/>
        <v/>
      </c>
      <c r="U7853" t="str">
        <f t="shared" si="1106"/>
        <v/>
      </c>
    </row>
    <row r="7854" spans="12:21" ht="15" customHeight="1" x14ac:dyDescent="0.15">
      <c r="L7854" s="244" t="str">
        <f t="shared" si="1107"/>
        <v/>
      </c>
      <c r="M7854" s="245" t="str">
        <f t="shared" si="1108"/>
        <v/>
      </c>
      <c r="N7854" s="244" t="str">
        <f t="shared" si="1109"/>
        <v/>
      </c>
      <c r="O7854" s="244" t="str">
        <f t="shared" si="1110"/>
        <v/>
      </c>
      <c r="P7854">
        <f>IF($I7854&lt;&gt;"",$I7854,IF($E7854="SGD",1,IF($E7854="USD",Settings!$B$22,IF($E7854="HKD",Settings!$B$23,1))))</f>
        <v>1</v>
      </c>
      <c r="Q7854">
        <f t="shared" si="1111"/>
        <v>0</v>
      </c>
      <c r="R7854">
        <f t="shared" si="1112"/>
        <v>0</v>
      </c>
      <c r="S7854" t="str">
        <f t="shared" si="1104"/>
        <v/>
      </c>
      <c r="T7854" t="str">
        <f t="shared" si="1105"/>
        <v/>
      </c>
      <c r="U7854" t="str">
        <f t="shared" si="1106"/>
        <v/>
      </c>
    </row>
    <row r="7855" spans="12:21" ht="15" customHeight="1" x14ac:dyDescent="0.15">
      <c r="L7855" s="244" t="str">
        <f t="shared" si="1107"/>
        <v/>
      </c>
      <c r="M7855" s="245" t="str">
        <f t="shared" si="1108"/>
        <v/>
      </c>
      <c r="N7855" s="244" t="str">
        <f t="shared" si="1109"/>
        <v/>
      </c>
      <c r="O7855" s="244" t="str">
        <f t="shared" si="1110"/>
        <v/>
      </c>
      <c r="P7855">
        <f>IF($I7855&lt;&gt;"",$I7855,IF($E7855="SGD",1,IF($E7855="USD",Settings!$B$22,IF($E7855="HKD",Settings!$B$23,1))))</f>
        <v>1</v>
      </c>
      <c r="Q7855">
        <f t="shared" si="1111"/>
        <v>0</v>
      </c>
      <c r="R7855">
        <f t="shared" si="1112"/>
        <v>0</v>
      </c>
      <c r="S7855" t="str">
        <f t="shared" si="1104"/>
        <v/>
      </c>
      <c r="T7855" t="str">
        <f t="shared" si="1105"/>
        <v/>
      </c>
      <c r="U7855" t="str">
        <f t="shared" si="1106"/>
        <v/>
      </c>
    </row>
    <row r="7856" spans="12:21" ht="15" customHeight="1" x14ac:dyDescent="0.15">
      <c r="L7856" s="244" t="str">
        <f t="shared" si="1107"/>
        <v/>
      </c>
      <c r="M7856" s="245" t="str">
        <f t="shared" si="1108"/>
        <v/>
      </c>
      <c r="N7856" s="244" t="str">
        <f t="shared" si="1109"/>
        <v/>
      </c>
      <c r="O7856" s="244" t="str">
        <f t="shared" si="1110"/>
        <v/>
      </c>
      <c r="P7856">
        <f>IF($I7856&lt;&gt;"",$I7856,IF($E7856="SGD",1,IF($E7856="USD",Settings!$B$22,IF($E7856="HKD",Settings!$B$23,1))))</f>
        <v>1</v>
      </c>
      <c r="Q7856">
        <f t="shared" si="1111"/>
        <v>0</v>
      </c>
      <c r="R7856">
        <f t="shared" si="1112"/>
        <v>0</v>
      </c>
      <c r="S7856" t="str">
        <f t="shared" si="1104"/>
        <v/>
      </c>
      <c r="T7856" t="str">
        <f t="shared" si="1105"/>
        <v/>
      </c>
      <c r="U7856" t="str">
        <f t="shared" si="1106"/>
        <v/>
      </c>
    </row>
    <row r="7857" spans="12:21" ht="15" customHeight="1" x14ac:dyDescent="0.15">
      <c r="L7857" s="244" t="str">
        <f t="shared" si="1107"/>
        <v/>
      </c>
      <c r="M7857" s="245" t="str">
        <f t="shared" si="1108"/>
        <v/>
      </c>
      <c r="N7857" s="244" t="str">
        <f t="shared" si="1109"/>
        <v/>
      </c>
      <c r="O7857" s="244" t="str">
        <f t="shared" si="1110"/>
        <v/>
      </c>
      <c r="P7857">
        <f>IF($I7857&lt;&gt;"",$I7857,IF($E7857="SGD",1,IF($E7857="USD",Settings!$B$22,IF($E7857="HKD",Settings!$B$23,1))))</f>
        <v>1</v>
      </c>
      <c r="Q7857">
        <f t="shared" si="1111"/>
        <v>0</v>
      </c>
      <c r="R7857">
        <f t="shared" si="1112"/>
        <v>0</v>
      </c>
      <c r="S7857" t="str">
        <f t="shared" si="1104"/>
        <v/>
      </c>
      <c r="T7857" t="str">
        <f t="shared" si="1105"/>
        <v/>
      </c>
      <c r="U7857" t="str">
        <f t="shared" si="1106"/>
        <v/>
      </c>
    </row>
    <row r="7858" spans="12:21" ht="15" customHeight="1" x14ac:dyDescent="0.15">
      <c r="L7858" s="244" t="str">
        <f t="shared" si="1107"/>
        <v/>
      </c>
      <c r="M7858" s="245" t="str">
        <f t="shared" si="1108"/>
        <v/>
      </c>
      <c r="N7858" s="244" t="str">
        <f t="shared" si="1109"/>
        <v/>
      </c>
      <c r="O7858" s="244" t="str">
        <f t="shared" si="1110"/>
        <v/>
      </c>
      <c r="P7858">
        <f>IF($I7858&lt;&gt;"",$I7858,IF($E7858="SGD",1,IF($E7858="USD",Settings!$B$22,IF($E7858="HKD",Settings!$B$23,1))))</f>
        <v>1</v>
      </c>
      <c r="Q7858">
        <f t="shared" si="1111"/>
        <v>0</v>
      </c>
      <c r="R7858">
        <f t="shared" si="1112"/>
        <v>0</v>
      </c>
      <c r="S7858" t="str">
        <f t="shared" si="1104"/>
        <v/>
      </c>
      <c r="T7858" t="str">
        <f t="shared" si="1105"/>
        <v/>
      </c>
      <c r="U7858" t="str">
        <f t="shared" si="1106"/>
        <v/>
      </c>
    </row>
    <row r="7859" spans="12:21" ht="15" customHeight="1" x14ac:dyDescent="0.15">
      <c r="L7859" s="244" t="str">
        <f t="shared" si="1107"/>
        <v/>
      </c>
      <c r="M7859" s="245" t="str">
        <f t="shared" si="1108"/>
        <v/>
      </c>
      <c r="N7859" s="244" t="str">
        <f t="shared" si="1109"/>
        <v/>
      </c>
      <c r="O7859" s="244" t="str">
        <f t="shared" si="1110"/>
        <v/>
      </c>
      <c r="P7859">
        <f>IF($I7859&lt;&gt;"",$I7859,IF($E7859="SGD",1,IF($E7859="USD",Settings!$B$22,IF($E7859="HKD",Settings!$B$23,1))))</f>
        <v>1</v>
      </c>
      <c r="Q7859">
        <f t="shared" si="1111"/>
        <v>0</v>
      </c>
      <c r="R7859">
        <f t="shared" si="1112"/>
        <v>0</v>
      </c>
      <c r="S7859" t="str">
        <f t="shared" si="1104"/>
        <v/>
      </c>
      <c r="T7859" t="str">
        <f t="shared" si="1105"/>
        <v/>
      </c>
      <c r="U7859" t="str">
        <f t="shared" si="1106"/>
        <v/>
      </c>
    </row>
    <row r="7860" spans="12:21" ht="15" customHeight="1" x14ac:dyDescent="0.15">
      <c r="L7860" s="244" t="str">
        <f t="shared" si="1107"/>
        <v/>
      </c>
      <c r="M7860" s="245" t="str">
        <f t="shared" si="1108"/>
        <v/>
      </c>
      <c r="N7860" s="244" t="str">
        <f t="shared" si="1109"/>
        <v/>
      </c>
      <c r="O7860" s="244" t="str">
        <f t="shared" si="1110"/>
        <v/>
      </c>
      <c r="P7860">
        <f>IF($I7860&lt;&gt;"",$I7860,IF($E7860="SGD",1,IF($E7860="USD",Settings!$B$22,IF($E7860="HKD",Settings!$B$23,1))))</f>
        <v>1</v>
      </c>
      <c r="Q7860">
        <f t="shared" si="1111"/>
        <v>0</v>
      </c>
      <c r="R7860">
        <f t="shared" si="1112"/>
        <v>0</v>
      </c>
      <c r="S7860" t="str">
        <f t="shared" si="1104"/>
        <v/>
      </c>
      <c r="T7860" t="str">
        <f t="shared" si="1105"/>
        <v/>
      </c>
      <c r="U7860" t="str">
        <f t="shared" si="1106"/>
        <v/>
      </c>
    </row>
    <row r="7861" spans="12:21" ht="15" customHeight="1" x14ac:dyDescent="0.15">
      <c r="L7861" s="244" t="str">
        <f t="shared" si="1107"/>
        <v/>
      </c>
      <c r="M7861" s="245" t="str">
        <f t="shared" si="1108"/>
        <v/>
      </c>
      <c r="N7861" s="244" t="str">
        <f t="shared" si="1109"/>
        <v/>
      </c>
      <c r="O7861" s="244" t="str">
        <f t="shared" si="1110"/>
        <v/>
      </c>
      <c r="P7861">
        <f>IF($I7861&lt;&gt;"",$I7861,IF($E7861="SGD",1,IF($E7861="USD",Settings!$B$22,IF($E7861="HKD",Settings!$B$23,1))))</f>
        <v>1</v>
      </c>
      <c r="Q7861">
        <f t="shared" si="1111"/>
        <v>0</v>
      </c>
      <c r="R7861">
        <f t="shared" si="1112"/>
        <v>0</v>
      </c>
      <c r="S7861" t="str">
        <f t="shared" si="1104"/>
        <v/>
      </c>
      <c r="T7861" t="str">
        <f t="shared" si="1105"/>
        <v/>
      </c>
      <c r="U7861" t="str">
        <f t="shared" si="1106"/>
        <v/>
      </c>
    </row>
    <row r="7862" spans="12:21" ht="15" customHeight="1" x14ac:dyDescent="0.15">
      <c r="L7862" s="244" t="str">
        <f t="shared" si="1107"/>
        <v/>
      </c>
      <c r="M7862" s="245" t="str">
        <f t="shared" si="1108"/>
        <v/>
      </c>
      <c r="N7862" s="244" t="str">
        <f t="shared" si="1109"/>
        <v/>
      </c>
      <c r="O7862" s="244" t="str">
        <f t="shared" si="1110"/>
        <v/>
      </c>
      <c r="P7862">
        <f>IF($I7862&lt;&gt;"",$I7862,IF($E7862="SGD",1,IF($E7862="USD",Settings!$B$22,IF($E7862="HKD",Settings!$B$23,1))))</f>
        <v>1</v>
      </c>
      <c r="Q7862">
        <f t="shared" si="1111"/>
        <v>0</v>
      </c>
      <c r="R7862">
        <f t="shared" si="1112"/>
        <v>0</v>
      </c>
      <c r="S7862" t="str">
        <f t="shared" si="1104"/>
        <v/>
      </c>
      <c r="T7862" t="str">
        <f t="shared" si="1105"/>
        <v/>
      </c>
      <c r="U7862" t="str">
        <f t="shared" si="1106"/>
        <v/>
      </c>
    </row>
    <row r="7863" spans="12:21" ht="15" customHeight="1" x14ac:dyDescent="0.15">
      <c r="L7863" s="244" t="str">
        <f t="shared" si="1107"/>
        <v/>
      </c>
      <c r="M7863" s="245" t="str">
        <f t="shared" si="1108"/>
        <v/>
      </c>
      <c r="N7863" s="244" t="str">
        <f t="shared" si="1109"/>
        <v/>
      </c>
      <c r="O7863" s="244" t="str">
        <f t="shared" si="1110"/>
        <v/>
      </c>
      <c r="P7863">
        <f>IF($I7863&lt;&gt;"",$I7863,IF($E7863="SGD",1,IF($E7863="USD",Settings!$B$22,IF($E7863="HKD",Settings!$B$23,1))))</f>
        <v>1</v>
      </c>
      <c r="Q7863">
        <f t="shared" si="1111"/>
        <v>0</v>
      </c>
      <c r="R7863">
        <f t="shared" si="1112"/>
        <v>0</v>
      </c>
      <c r="S7863" t="str">
        <f t="shared" si="1104"/>
        <v/>
      </c>
      <c r="T7863" t="str">
        <f t="shared" si="1105"/>
        <v/>
      </c>
      <c r="U7863" t="str">
        <f t="shared" si="1106"/>
        <v/>
      </c>
    </row>
    <row r="7864" spans="12:21" ht="15" customHeight="1" x14ac:dyDescent="0.15">
      <c r="L7864" s="244" t="str">
        <f t="shared" si="1107"/>
        <v/>
      </c>
      <c r="M7864" s="245" t="str">
        <f t="shared" si="1108"/>
        <v/>
      </c>
      <c r="N7864" s="244" t="str">
        <f t="shared" si="1109"/>
        <v/>
      </c>
      <c r="O7864" s="244" t="str">
        <f t="shared" si="1110"/>
        <v/>
      </c>
      <c r="P7864">
        <f>IF($I7864&lt;&gt;"",$I7864,IF($E7864="SGD",1,IF($E7864="USD",Settings!$B$22,IF($E7864="HKD",Settings!$B$23,1))))</f>
        <v>1</v>
      </c>
      <c r="Q7864">
        <f t="shared" si="1111"/>
        <v>0</v>
      </c>
      <c r="R7864">
        <f t="shared" si="1112"/>
        <v>0</v>
      </c>
      <c r="S7864" t="str">
        <f t="shared" si="1104"/>
        <v/>
      </c>
      <c r="T7864" t="str">
        <f t="shared" si="1105"/>
        <v/>
      </c>
      <c r="U7864" t="str">
        <f t="shared" si="1106"/>
        <v/>
      </c>
    </row>
    <row r="7865" spans="12:21" ht="15" customHeight="1" x14ac:dyDescent="0.15">
      <c r="L7865" s="244" t="str">
        <f t="shared" si="1107"/>
        <v/>
      </c>
      <c r="M7865" s="245" t="str">
        <f t="shared" si="1108"/>
        <v/>
      </c>
      <c r="N7865" s="244" t="str">
        <f t="shared" si="1109"/>
        <v/>
      </c>
      <c r="O7865" s="244" t="str">
        <f t="shared" si="1110"/>
        <v/>
      </c>
      <c r="P7865">
        <f>IF($I7865&lt;&gt;"",$I7865,IF($E7865="SGD",1,IF($E7865="USD",Settings!$B$22,IF($E7865="HKD",Settings!$B$23,1))))</f>
        <v>1</v>
      </c>
      <c r="Q7865">
        <f t="shared" si="1111"/>
        <v>0</v>
      </c>
      <c r="R7865">
        <f t="shared" si="1112"/>
        <v>0</v>
      </c>
      <c r="S7865" t="str">
        <f t="shared" si="1104"/>
        <v/>
      </c>
      <c r="T7865" t="str">
        <f t="shared" si="1105"/>
        <v/>
      </c>
      <c r="U7865" t="str">
        <f t="shared" si="1106"/>
        <v/>
      </c>
    </row>
    <row r="7866" spans="12:21" ht="15" customHeight="1" x14ac:dyDescent="0.15">
      <c r="L7866" s="244" t="str">
        <f t="shared" si="1107"/>
        <v/>
      </c>
      <c r="M7866" s="245" t="str">
        <f t="shared" si="1108"/>
        <v/>
      </c>
      <c r="N7866" s="244" t="str">
        <f t="shared" si="1109"/>
        <v/>
      </c>
      <c r="O7866" s="244" t="str">
        <f t="shared" si="1110"/>
        <v/>
      </c>
      <c r="P7866">
        <f>IF($I7866&lt;&gt;"",$I7866,IF($E7866="SGD",1,IF($E7866="USD",Settings!$B$22,IF($E7866="HKD",Settings!$B$23,1))))</f>
        <v>1</v>
      </c>
      <c r="Q7866">
        <f t="shared" si="1111"/>
        <v>0</v>
      </c>
      <c r="R7866">
        <f t="shared" si="1112"/>
        <v>0</v>
      </c>
      <c r="S7866" t="str">
        <f t="shared" si="1104"/>
        <v/>
      </c>
      <c r="T7866" t="str">
        <f t="shared" si="1105"/>
        <v/>
      </c>
      <c r="U7866" t="str">
        <f t="shared" si="1106"/>
        <v/>
      </c>
    </row>
    <row r="7867" spans="12:21" ht="15" customHeight="1" x14ac:dyDescent="0.15">
      <c r="L7867" s="244" t="str">
        <f t="shared" si="1107"/>
        <v/>
      </c>
      <c r="M7867" s="245" t="str">
        <f t="shared" si="1108"/>
        <v/>
      </c>
      <c r="N7867" s="244" t="str">
        <f t="shared" si="1109"/>
        <v/>
      </c>
      <c r="O7867" s="244" t="str">
        <f t="shared" si="1110"/>
        <v/>
      </c>
      <c r="P7867">
        <f>IF($I7867&lt;&gt;"",$I7867,IF($E7867="SGD",1,IF($E7867="USD",Settings!$B$22,IF($E7867="HKD",Settings!$B$23,1))))</f>
        <v>1</v>
      </c>
      <c r="Q7867">
        <f t="shared" si="1111"/>
        <v>0</v>
      </c>
      <c r="R7867">
        <f t="shared" si="1112"/>
        <v>0</v>
      </c>
      <c r="S7867" t="str">
        <f t="shared" si="1104"/>
        <v/>
      </c>
      <c r="T7867" t="str">
        <f t="shared" si="1105"/>
        <v/>
      </c>
      <c r="U7867" t="str">
        <f t="shared" si="1106"/>
        <v/>
      </c>
    </row>
    <row r="7868" spans="12:21" ht="15" customHeight="1" x14ac:dyDescent="0.15">
      <c r="L7868" s="244" t="str">
        <f t="shared" si="1107"/>
        <v/>
      </c>
      <c r="M7868" s="245" t="str">
        <f t="shared" si="1108"/>
        <v/>
      </c>
      <c r="N7868" s="244" t="str">
        <f t="shared" si="1109"/>
        <v/>
      </c>
      <c r="O7868" s="244" t="str">
        <f t="shared" si="1110"/>
        <v/>
      </c>
      <c r="P7868">
        <f>IF($I7868&lt;&gt;"",$I7868,IF($E7868="SGD",1,IF($E7868="USD",Settings!$B$22,IF($E7868="HKD",Settings!$B$23,1))))</f>
        <v>1</v>
      </c>
      <c r="Q7868">
        <f t="shared" si="1111"/>
        <v>0</v>
      </c>
      <c r="R7868">
        <f t="shared" si="1112"/>
        <v>0</v>
      </c>
      <c r="S7868" t="str">
        <f t="shared" si="1104"/>
        <v/>
      </c>
      <c r="T7868" t="str">
        <f t="shared" si="1105"/>
        <v/>
      </c>
      <c r="U7868" t="str">
        <f t="shared" si="1106"/>
        <v/>
      </c>
    </row>
    <row r="7869" spans="12:21" ht="15" customHeight="1" x14ac:dyDescent="0.15">
      <c r="L7869" s="244" t="str">
        <f t="shared" si="1107"/>
        <v/>
      </c>
      <c r="M7869" s="245" t="str">
        <f t="shared" si="1108"/>
        <v/>
      </c>
      <c r="N7869" s="244" t="str">
        <f t="shared" si="1109"/>
        <v/>
      </c>
      <c r="O7869" s="244" t="str">
        <f t="shared" si="1110"/>
        <v/>
      </c>
      <c r="P7869">
        <f>IF($I7869&lt;&gt;"",$I7869,IF($E7869="SGD",1,IF($E7869="USD",Settings!$B$22,IF($E7869="HKD",Settings!$B$23,1))))</f>
        <v>1</v>
      </c>
      <c r="Q7869">
        <f t="shared" si="1111"/>
        <v>0</v>
      </c>
      <c r="R7869">
        <f t="shared" si="1112"/>
        <v>0</v>
      </c>
      <c r="S7869" t="str">
        <f t="shared" si="1104"/>
        <v/>
      </c>
      <c r="T7869" t="str">
        <f t="shared" si="1105"/>
        <v/>
      </c>
      <c r="U7869" t="str">
        <f t="shared" si="1106"/>
        <v/>
      </c>
    </row>
    <row r="7870" spans="12:21" ht="15" customHeight="1" x14ac:dyDescent="0.15">
      <c r="L7870" s="244" t="str">
        <f t="shared" si="1107"/>
        <v/>
      </c>
      <c r="M7870" s="245" t="str">
        <f t="shared" si="1108"/>
        <v/>
      </c>
      <c r="N7870" s="244" t="str">
        <f t="shared" si="1109"/>
        <v/>
      </c>
      <c r="O7870" s="244" t="str">
        <f t="shared" si="1110"/>
        <v/>
      </c>
      <c r="P7870">
        <f>IF($I7870&lt;&gt;"",$I7870,IF($E7870="SGD",1,IF($E7870="USD",Settings!$B$22,IF($E7870="HKD",Settings!$B$23,1))))</f>
        <v>1</v>
      </c>
      <c r="Q7870">
        <f t="shared" si="1111"/>
        <v>0</v>
      </c>
      <c r="R7870">
        <f t="shared" si="1112"/>
        <v>0</v>
      </c>
      <c r="S7870" t="str">
        <f t="shared" si="1104"/>
        <v/>
      </c>
      <c r="T7870" t="str">
        <f t="shared" si="1105"/>
        <v/>
      </c>
      <c r="U7870" t="str">
        <f t="shared" si="1106"/>
        <v/>
      </c>
    </row>
    <row r="7871" spans="12:21" ht="15" customHeight="1" x14ac:dyDescent="0.15">
      <c r="L7871" s="244" t="str">
        <f t="shared" si="1107"/>
        <v/>
      </c>
      <c r="M7871" s="245" t="str">
        <f t="shared" si="1108"/>
        <v/>
      </c>
      <c r="N7871" s="244" t="str">
        <f t="shared" si="1109"/>
        <v/>
      </c>
      <c r="O7871" s="244" t="str">
        <f t="shared" si="1110"/>
        <v/>
      </c>
      <c r="P7871">
        <f>IF($I7871&lt;&gt;"",$I7871,IF($E7871="SGD",1,IF($E7871="USD",Settings!$B$22,IF($E7871="HKD",Settings!$B$23,1))))</f>
        <v>1</v>
      </c>
      <c r="Q7871">
        <f t="shared" si="1111"/>
        <v>0</v>
      </c>
      <c r="R7871">
        <f t="shared" si="1112"/>
        <v>0</v>
      </c>
      <c r="S7871" t="str">
        <f t="shared" si="1104"/>
        <v/>
      </c>
      <c r="T7871" t="str">
        <f t="shared" si="1105"/>
        <v/>
      </c>
      <c r="U7871" t="str">
        <f t="shared" si="1106"/>
        <v/>
      </c>
    </row>
    <row r="7872" spans="12:21" ht="15" customHeight="1" x14ac:dyDescent="0.15">
      <c r="L7872" s="244" t="str">
        <f t="shared" si="1107"/>
        <v/>
      </c>
      <c r="M7872" s="245" t="str">
        <f t="shared" si="1108"/>
        <v/>
      </c>
      <c r="N7872" s="244" t="str">
        <f t="shared" si="1109"/>
        <v/>
      </c>
      <c r="O7872" s="244" t="str">
        <f t="shared" si="1110"/>
        <v/>
      </c>
      <c r="P7872">
        <f>IF($I7872&lt;&gt;"",$I7872,IF($E7872="SGD",1,IF($E7872="USD",Settings!$B$22,IF($E7872="HKD",Settings!$B$23,1))))</f>
        <v>1</v>
      </c>
      <c r="Q7872">
        <f t="shared" si="1111"/>
        <v>0</v>
      </c>
      <c r="R7872">
        <f t="shared" si="1112"/>
        <v>0</v>
      </c>
      <c r="S7872" t="str">
        <f t="shared" si="1104"/>
        <v/>
      </c>
      <c r="T7872" t="str">
        <f t="shared" si="1105"/>
        <v/>
      </c>
      <c r="U7872" t="str">
        <f t="shared" si="1106"/>
        <v/>
      </c>
    </row>
    <row r="7873" spans="12:21" ht="15" customHeight="1" x14ac:dyDescent="0.15">
      <c r="L7873" s="244" t="str">
        <f t="shared" si="1107"/>
        <v/>
      </c>
      <c r="M7873" s="245" t="str">
        <f t="shared" si="1108"/>
        <v/>
      </c>
      <c r="N7873" s="244" t="str">
        <f t="shared" si="1109"/>
        <v/>
      </c>
      <c r="O7873" s="244" t="str">
        <f t="shared" si="1110"/>
        <v/>
      </c>
      <c r="P7873">
        <f>IF($I7873&lt;&gt;"",$I7873,IF($E7873="SGD",1,IF($E7873="USD",Settings!$B$22,IF($E7873="HKD",Settings!$B$23,1))))</f>
        <v>1</v>
      </c>
      <c r="Q7873">
        <f t="shared" si="1111"/>
        <v>0</v>
      </c>
      <c r="R7873">
        <f t="shared" si="1112"/>
        <v>0</v>
      </c>
      <c r="S7873" t="str">
        <f t="shared" si="1104"/>
        <v/>
      </c>
      <c r="T7873" t="str">
        <f t="shared" si="1105"/>
        <v/>
      </c>
      <c r="U7873" t="str">
        <f t="shared" si="1106"/>
        <v/>
      </c>
    </row>
    <row r="7874" spans="12:21" ht="15" customHeight="1" x14ac:dyDescent="0.15">
      <c r="L7874" s="244" t="str">
        <f t="shared" si="1107"/>
        <v/>
      </c>
      <c r="M7874" s="245" t="str">
        <f t="shared" si="1108"/>
        <v/>
      </c>
      <c r="N7874" s="244" t="str">
        <f t="shared" si="1109"/>
        <v/>
      </c>
      <c r="O7874" s="244" t="str">
        <f t="shared" si="1110"/>
        <v/>
      </c>
      <c r="P7874">
        <f>IF($I7874&lt;&gt;"",$I7874,IF($E7874="SGD",1,IF($E7874="USD",Settings!$B$22,IF($E7874="HKD",Settings!$B$23,1))))</f>
        <v>1</v>
      </c>
      <c r="Q7874">
        <f t="shared" si="1111"/>
        <v>0</v>
      </c>
      <c r="R7874">
        <f t="shared" si="1112"/>
        <v>0</v>
      </c>
      <c r="S7874" t="str">
        <f t="shared" ref="S7874:S7937" si="1113">IF(L7874="","",SUMIFS($M:$M,$L:$L,L7874,$T:$T,"&lt;="&amp;T7874))</f>
        <v/>
      </c>
      <c r="T7874" t="str">
        <f t="shared" ref="T7874:T7937" si="1114">IF(L7874="","",INT(G7874)*100000+ROW())</f>
        <v/>
      </c>
      <c r="U7874" t="str">
        <f t="shared" ref="U7874:U7937" si="1115">IF(L7874="","",IF(AND(COUNTIFS($L:$L,L7874,$S:$S,"&gt;-0.000001",$S:$S,"&lt;0.000001",$T:$T,"&gt;"&amp;T7874)=0,ABS(S7874)&gt;0.000001),1,0))</f>
        <v/>
      </c>
    </row>
    <row r="7875" spans="12:21" ht="15" customHeight="1" x14ac:dyDescent="0.15">
      <c r="L7875" s="244" t="str">
        <f t="shared" si="1107"/>
        <v/>
      </c>
      <c r="M7875" s="245" t="str">
        <f t="shared" si="1108"/>
        <v/>
      </c>
      <c r="N7875" s="244" t="str">
        <f t="shared" si="1109"/>
        <v/>
      </c>
      <c r="O7875" s="244" t="str">
        <f t="shared" si="1110"/>
        <v/>
      </c>
      <c r="P7875">
        <f>IF($I7875&lt;&gt;"",$I7875,IF($E7875="SGD",1,IF($E7875="USD",Settings!$B$22,IF($E7875="HKD",Settings!$B$23,1))))</f>
        <v>1</v>
      </c>
      <c r="Q7875">
        <f t="shared" si="1111"/>
        <v>0</v>
      </c>
      <c r="R7875">
        <f t="shared" si="1112"/>
        <v>0</v>
      </c>
      <c r="S7875" t="str">
        <f t="shared" si="1113"/>
        <v/>
      </c>
      <c r="T7875" t="str">
        <f t="shared" si="1114"/>
        <v/>
      </c>
      <c r="U7875" t="str">
        <f t="shared" si="1115"/>
        <v/>
      </c>
    </row>
    <row r="7876" spans="12:21" ht="15" customHeight="1" x14ac:dyDescent="0.15">
      <c r="L7876" s="244" t="str">
        <f t="shared" si="1107"/>
        <v/>
      </c>
      <c r="M7876" s="245" t="str">
        <f t="shared" si="1108"/>
        <v/>
      </c>
      <c r="N7876" s="244" t="str">
        <f t="shared" si="1109"/>
        <v/>
      </c>
      <c r="O7876" s="244" t="str">
        <f t="shared" si="1110"/>
        <v/>
      </c>
      <c r="P7876">
        <f>IF($I7876&lt;&gt;"",$I7876,IF($E7876="SGD",1,IF($E7876="USD",Settings!$B$22,IF($E7876="HKD",Settings!$B$23,1))))</f>
        <v>1</v>
      </c>
      <c r="Q7876">
        <f t="shared" si="1111"/>
        <v>0</v>
      </c>
      <c r="R7876">
        <f t="shared" si="1112"/>
        <v>0</v>
      </c>
      <c r="S7876" t="str">
        <f t="shared" si="1113"/>
        <v/>
      </c>
      <c r="T7876" t="str">
        <f t="shared" si="1114"/>
        <v/>
      </c>
      <c r="U7876" t="str">
        <f t="shared" si="1115"/>
        <v/>
      </c>
    </row>
    <row r="7877" spans="12:21" ht="15" customHeight="1" x14ac:dyDescent="0.15">
      <c r="L7877" s="244" t="str">
        <f t="shared" si="1107"/>
        <v/>
      </c>
      <c r="M7877" s="245" t="str">
        <f t="shared" si="1108"/>
        <v/>
      </c>
      <c r="N7877" s="244" t="str">
        <f t="shared" si="1109"/>
        <v/>
      </c>
      <c r="O7877" s="244" t="str">
        <f t="shared" si="1110"/>
        <v/>
      </c>
      <c r="P7877">
        <f>IF($I7877&lt;&gt;"",$I7877,IF($E7877="SGD",1,IF($E7877="USD",Settings!$B$22,IF($E7877="HKD",Settings!$B$23,1))))</f>
        <v>1</v>
      </c>
      <c r="Q7877">
        <f t="shared" si="1111"/>
        <v>0</v>
      </c>
      <c r="R7877">
        <f t="shared" si="1112"/>
        <v>0</v>
      </c>
      <c r="S7877" t="str">
        <f t="shared" si="1113"/>
        <v/>
      </c>
      <c r="T7877" t="str">
        <f t="shared" si="1114"/>
        <v/>
      </c>
      <c r="U7877" t="str">
        <f t="shared" si="1115"/>
        <v/>
      </c>
    </row>
    <row r="7878" spans="12:21" ht="15" customHeight="1" x14ac:dyDescent="0.15">
      <c r="L7878" s="244" t="str">
        <f t="shared" si="1107"/>
        <v/>
      </c>
      <c r="M7878" s="245" t="str">
        <f t="shared" si="1108"/>
        <v/>
      </c>
      <c r="N7878" s="244" t="str">
        <f t="shared" si="1109"/>
        <v/>
      </c>
      <c r="O7878" s="244" t="str">
        <f t="shared" si="1110"/>
        <v/>
      </c>
      <c r="P7878">
        <f>IF($I7878&lt;&gt;"",$I7878,IF($E7878="SGD",1,IF($E7878="USD",Settings!$B$22,IF($E7878="HKD",Settings!$B$23,1))))</f>
        <v>1</v>
      </c>
      <c r="Q7878">
        <f t="shared" si="1111"/>
        <v>0</v>
      </c>
      <c r="R7878">
        <f t="shared" si="1112"/>
        <v>0</v>
      </c>
      <c r="S7878" t="str">
        <f t="shared" si="1113"/>
        <v/>
      </c>
      <c r="T7878" t="str">
        <f t="shared" si="1114"/>
        <v/>
      </c>
      <c r="U7878" t="str">
        <f t="shared" si="1115"/>
        <v/>
      </c>
    </row>
    <row r="7879" spans="12:21" ht="15" customHeight="1" x14ac:dyDescent="0.15">
      <c r="L7879" s="244" t="str">
        <f t="shared" si="1107"/>
        <v/>
      </c>
      <c r="M7879" s="245" t="str">
        <f t="shared" si="1108"/>
        <v/>
      </c>
      <c r="N7879" s="244" t="str">
        <f t="shared" si="1109"/>
        <v/>
      </c>
      <c r="O7879" s="244" t="str">
        <f t="shared" si="1110"/>
        <v/>
      </c>
      <c r="P7879">
        <f>IF($I7879&lt;&gt;"",$I7879,IF($E7879="SGD",1,IF($E7879="USD",Settings!$B$22,IF($E7879="HKD",Settings!$B$23,1))))</f>
        <v>1</v>
      </c>
      <c r="Q7879">
        <f t="shared" si="1111"/>
        <v>0</v>
      </c>
      <c r="R7879">
        <f t="shared" si="1112"/>
        <v>0</v>
      </c>
      <c r="S7879" t="str">
        <f t="shared" si="1113"/>
        <v/>
      </c>
      <c r="T7879" t="str">
        <f t="shared" si="1114"/>
        <v/>
      </c>
      <c r="U7879" t="str">
        <f t="shared" si="1115"/>
        <v/>
      </c>
    </row>
    <row r="7880" spans="12:21" ht="15" customHeight="1" x14ac:dyDescent="0.15">
      <c r="L7880" s="244" t="str">
        <f t="shared" si="1107"/>
        <v/>
      </c>
      <c r="M7880" s="245" t="str">
        <f t="shared" si="1108"/>
        <v/>
      </c>
      <c r="N7880" s="244" t="str">
        <f t="shared" si="1109"/>
        <v/>
      </c>
      <c r="O7880" s="244" t="str">
        <f t="shared" si="1110"/>
        <v/>
      </c>
      <c r="P7880">
        <f>IF($I7880&lt;&gt;"",$I7880,IF($E7880="SGD",1,IF($E7880="USD",Settings!$B$22,IF($E7880="HKD",Settings!$B$23,1))))</f>
        <v>1</v>
      </c>
      <c r="Q7880">
        <f t="shared" si="1111"/>
        <v>0</v>
      </c>
      <c r="R7880">
        <f t="shared" si="1112"/>
        <v>0</v>
      </c>
      <c r="S7880" t="str">
        <f t="shared" si="1113"/>
        <v/>
      </c>
      <c r="T7880" t="str">
        <f t="shared" si="1114"/>
        <v/>
      </c>
      <c r="U7880" t="str">
        <f t="shared" si="1115"/>
        <v/>
      </c>
    </row>
    <row r="7881" spans="12:21" ht="15" customHeight="1" x14ac:dyDescent="0.15">
      <c r="L7881" s="244" t="str">
        <f t="shared" si="1107"/>
        <v/>
      </c>
      <c r="M7881" s="245" t="str">
        <f t="shared" si="1108"/>
        <v/>
      </c>
      <c r="N7881" s="244" t="str">
        <f t="shared" si="1109"/>
        <v/>
      </c>
      <c r="O7881" s="244" t="str">
        <f t="shared" si="1110"/>
        <v/>
      </c>
      <c r="P7881">
        <f>IF($I7881&lt;&gt;"",$I7881,IF($E7881="SGD",1,IF($E7881="USD",Settings!$B$22,IF($E7881="HKD",Settings!$B$23,1))))</f>
        <v>1</v>
      </c>
      <c r="Q7881">
        <f t="shared" si="1111"/>
        <v>0</v>
      </c>
      <c r="R7881">
        <f t="shared" si="1112"/>
        <v>0</v>
      </c>
      <c r="S7881" t="str">
        <f t="shared" si="1113"/>
        <v/>
      </c>
      <c r="T7881" t="str">
        <f t="shared" si="1114"/>
        <v/>
      </c>
      <c r="U7881" t="str">
        <f t="shared" si="1115"/>
        <v/>
      </c>
    </row>
    <row r="7882" spans="12:21" ht="15" customHeight="1" x14ac:dyDescent="0.15">
      <c r="L7882" s="244" t="str">
        <f t="shared" si="1107"/>
        <v/>
      </c>
      <c r="M7882" s="245" t="str">
        <f t="shared" si="1108"/>
        <v/>
      </c>
      <c r="N7882" s="244" t="str">
        <f t="shared" si="1109"/>
        <v/>
      </c>
      <c r="O7882" s="244" t="str">
        <f t="shared" si="1110"/>
        <v/>
      </c>
      <c r="P7882">
        <f>IF($I7882&lt;&gt;"",$I7882,IF($E7882="SGD",1,IF($E7882="USD",Settings!$B$22,IF($E7882="HKD",Settings!$B$23,1))))</f>
        <v>1</v>
      </c>
      <c r="Q7882">
        <f t="shared" si="1111"/>
        <v>0</v>
      </c>
      <c r="R7882">
        <f t="shared" si="1112"/>
        <v>0</v>
      </c>
      <c r="S7882" t="str">
        <f t="shared" si="1113"/>
        <v/>
      </c>
      <c r="T7882" t="str">
        <f t="shared" si="1114"/>
        <v/>
      </c>
      <c r="U7882" t="str">
        <f t="shared" si="1115"/>
        <v/>
      </c>
    </row>
    <row r="7883" spans="12:21" ht="15" customHeight="1" x14ac:dyDescent="0.15">
      <c r="L7883" s="244" t="str">
        <f t="shared" si="1107"/>
        <v/>
      </c>
      <c r="M7883" s="245" t="str">
        <f t="shared" si="1108"/>
        <v/>
      </c>
      <c r="N7883" s="244" t="str">
        <f t="shared" si="1109"/>
        <v/>
      </c>
      <c r="O7883" s="244" t="str">
        <f t="shared" si="1110"/>
        <v/>
      </c>
      <c r="P7883">
        <f>IF($I7883&lt;&gt;"",$I7883,IF($E7883="SGD",1,IF($E7883="USD",Settings!$B$22,IF($E7883="HKD",Settings!$B$23,1))))</f>
        <v>1</v>
      </c>
      <c r="Q7883">
        <f t="shared" si="1111"/>
        <v>0</v>
      </c>
      <c r="R7883">
        <f t="shared" si="1112"/>
        <v>0</v>
      </c>
      <c r="S7883" t="str">
        <f t="shared" si="1113"/>
        <v/>
      </c>
      <c r="T7883" t="str">
        <f t="shared" si="1114"/>
        <v/>
      </c>
      <c r="U7883" t="str">
        <f t="shared" si="1115"/>
        <v/>
      </c>
    </row>
    <row r="7884" spans="12:21" ht="15" customHeight="1" x14ac:dyDescent="0.15">
      <c r="L7884" s="244" t="str">
        <f t="shared" si="1107"/>
        <v/>
      </c>
      <c r="M7884" s="245" t="str">
        <f t="shared" si="1108"/>
        <v/>
      </c>
      <c r="N7884" s="244" t="str">
        <f t="shared" si="1109"/>
        <v/>
      </c>
      <c r="O7884" s="244" t="str">
        <f t="shared" si="1110"/>
        <v/>
      </c>
      <c r="P7884">
        <f>IF($I7884&lt;&gt;"",$I7884,IF($E7884="SGD",1,IF($E7884="USD",Settings!$B$22,IF($E7884="HKD",Settings!$B$23,1))))</f>
        <v>1</v>
      </c>
      <c r="Q7884">
        <f t="shared" si="1111"/>
        <v>0</v>
      </c>
      <c r="R7884">
        <f t="shared" si="1112"/>
        <v>0</v>
      </c>
      <c r="S7884" t="str">
        <f t="shared" si="1113"/>
        <v/>
      </c>
      <c r="T7884" t="str">
        <f t="shared" si="1114"/>
        <v/>
      </c>
      <c r="U7884" t="str">
        <f t="shared" si="1115"/>
        <v/>
      </c>
    </row>
    <row r="7885" spans="12:21" ht="15" customHeight="1" x14ac:dyDescent="0.15">
      <c r="L7885" s="244" t="str">
        <f t="shared" si="1107"/>
        <v/>
      </c>
      <c r="M7885" s="245" t="str">
        <f t="shared" si="1108"/>
        <v/>
      </c>
      <c r="N7885" s="244" t="str">
        <f t="shared" si="1109"/>
        <v/>
      </c>
      <c r="O7885" s="244" t="str">
        <f t="shared" si="1110"/>
        <v/>
      </c>
      <c r="P7885">
        <f>IF($I7885&lt;&gt;"",$I7885,IF($E7885="SGD",1,IF($E7885="USD",Settings!$B$22,IF($E7885="HKD",Settings!$B$23,1))))</f>
        <v>1</v>
      </c>
      <c r="Q7885">
        <f t="shared" si="1111"/>
        <v>0</v>
      </c>
      <c r="R7885">
        <f t="shared" si="1112"/>
        <v>0</v>
      </c>
      <c r="S7885" t="str">
        <f t="shared" si="1113"/>
        <v/>
      </c>
      <c r="T7885" t="str">
        <f t="shared" si="1114"/>
        <v/>
      </c>
      <c r="U7885" t="str">
        <f t="shared" si="1115"/>
        <v/>
      </c>
    </row>
    <row r="7886" spans="12:21" ht="15" customHeight="1" x14ac:dyDescent="0.15">
      <c r="L7886" s="244" t="str">
        <f t="shared" si="1107"/>
        <v/>
      </c>
      <c r="M7886" s="245" t="str">
        <f t="shared" si="1108"/>
        <v/>
      </c>
      <c r="N7886" s="244" t="str">
        <f t="shared" si="1109"/>
        <v/>
      </c>
      <c r="O7886" s="244" t="str">
        <f t="shared" si="1110"/>
        <v/>
      </c>
      <c r="P7886">
        <f>IF($I7886&lt;&gt;"",$I7886,IF($E7886="SGD",1,IF($E7886="USD",Settings!$B$22,IF($E7886="HKD",Settings!$B$23,1))))</f>
        <v>1</v>
      </c>
      <c r="Q7886">
        <f t="shared" si="1111"/>
        <v>0</v>
      </c>
      <c r="R7886">
        <f t="shared" si="1112"/>
        <v>0</v>
      </c>
      <c r="S7886" t="str">
        <f t="shared" si="1113"/>
        <v/>
      </c>
      <c r="T7886" t="str">
        <f t="shared" si="1114"/>
        <v/>
      </c>
      <c r="U7886" t="str">
        <f t="shared" si="1115"/>
        <v/>
      </c>
    </row>
    <row r="7887" spans="12:21" ht="15" customHeight="1" x14ac:dyDescent="0.15">
      <c r="L7887" s="244" t="str">
        <f t="shared" si="1107"/>
        <v/>
      </c>
      <c r="M7887" s="245" t="str">
        <f t="shared" si="1108"/>
        <v/>
      </c>
      <c r="N7887" s="244" t="str">
        <f t="shared" si="1109"/>
        <v/>
      </c>
      <c r="O7887" s="244" t="str">
        <f t="shared" si="1110"/>
        <v/>
      </c>
      <c r="P7887">
        <f>IF($I7887&lt;&gt;"",$I7887,IF($E7887="SGD",1,IF($E7887="USD",Settings!$B$22,IF($E7887="HKD",Settings!$B$23,1))))</f>
        <v>1</v>
      </c>
      <c r="Q7887">
        <f t="shared" si="1111"/>
        <v>0</v>
      </c>
      <c r="R7887">
        <f t="shared" si="1112"/>
        <v>0</v>
      </c>
      <c r="S7887" t="str">
        <f t="shared" si="1113"/>
        <v/>
      </c>
      <c r="T7887" t="str">
        <f t="shared" si="1114"/>
        <v/>
      </c>
      <c r="U7887" t="str">
        <f t="shared" si="1115"/>
        <v/>
      </c>
    </row>
    <row r="7888" spans="12:21" ht="15" customHeight="1" x14ac:dyDescent="0.15">
      <c r="L7888" s="244" t="str">
        <f t="shared" si="1107"/>
        <v/>
      </c>
      <c r="M7888" s="245" t="str">
        <f t="shared" si="1108"/>
        <v/>
      </c>
      <c r="N7888" s="244" t="str">
        <f t="shared" si="1109"/>
        <v/>
      </c>
      <c r="O7888" s="244" t="str">
        <f t="shared" si="1110"/>
        <v/>
      </c>
      <c r="P7888">
        <f>IF($I7888&lt;&gt;"",$I7888,IF($E7888="SGD",1,IF($E7888="USD",Settings!$B$22,IF($E7888="HKD",Settings!$B$23,1))))</f>
        <v>1</v>
      </c>
      <c r="Q7888">
        <f t="shared" si="1111"/>
        <v>0</v>
      </c>
      <c r="R7888">
        <f t="shared" si="1112"/>
        <v>0</v>
      </c>
      <c r="S7888" t="str">
        <f t="shared" si="1113"/>
        <v/>
      </c>
      <c r="T7888" t="str">
        <f t="shared" si="1114"/>
        <v/>
      </c>
      <c r="U7888" t="str">
        <f t="shared" si="1115"/>
        <v/>
      </c>
    </row>
    <row r="7889" spans="12:21" ht="15" customHeight="1" x14ac:dyDescent="0.15">
      <c r="L7889" s="244" t="str">
        <f t="shared" si="1107"/>
        <v/>
      </c>
      <c r="M7889" s="245" t="str">
        <f t="shared" si="1108"/>
        <v/>
      </c>
      <c r="N7889" s="244" t="str">
        <f t="shared" si="1109"/>
        <v/>
      </c>
      <c r="O7889" s="244" t="str">
        <f t="shared" si="1110"/>
        <v/>
      </c>
      <c r="P7889">
        <f>IF($I7889&lt;&gt;"",$I7889,IF($E7889="SGD",1,IF($E7889="USD",Settings!$B$22,IF($E7889="HKD",Settings!$B$23,1))))</f>
        <v>1</v>
      </c>
      <c r="Q7889">
        <f t="shared" si="1111"/>
        <v>0</v>
      </c>
      <c r="R7889">
        <f t="shared" si="1112"/>
        <v>0</v>
      </c>
      <c r="S7889" t="str">
        <f t="shared" si="1113"/>
        <v/>
      </c>
      <c r="T7889" t="str">
        <f t="shared" si="1114"/>
        <v/>
      </c>
      <c r="U7889" t="str">
        <f t="shared" si="1115"/>
        <v/>
      </c>
    </row>
    <row r="7890" spans="12:21" ht="15" customHeight="1" x14ac:dyDescent="0.15">
      <c r="L7890" s="244" t="str">
        <f t="shared" si="1107"/>
        <v/>
      </c>
      <c r="M7890" s="245" t="str">
        <f t="shared" si="1108"/>
        <v/>
      </c>
      <c r="N7890" s="244" t="str">
        <f t="shared" si="1109"/>
        <v/>
      </c>
      <c r="O7890" s="244" t="str">
        <f t="shared" si="1110"/>
        <v/>
      </c>
      <c r="P7890">
        <f>IF($I7890&lt;&gt;"",$I7890,IF($E7890="SGD",1,IF($E7890="USD",Settings!$B$22,IF($E7890="HKD",Settings!$B$23,1))))</f>
        <v>1</v>
      </c>
      <c r="Q7890">
        <f t="shared" si="1111"/>
        <v>0</v>
      </c>
      <c r="R7890">
        <f t="shared" si="1112"/>
        <v>0</v>
      </c>
      <c r="S7890" t="str">
        <f t="shared" si="1113"/>
        <v/>
      </c>
      <c r="T7890" t="str">
        <f t="shared" si="1114"/>
        <v/>
      </c>
      <c r="U7890" t="str">
        <f t="shared" si="1115"/>
        <v/>
      </c>
    </row>
    <row r="7891" spans="12:21" ht="15" customHeight="1" x14ac:dyDescent="0.15">
      <c r="L7891" s="244" t="str">
        <f t="shared" si="1107"/>
        <v/>
      </c>
      <c r="M7891" s="245" t="str">
        <f t="shared" si="1108"/>
        <v/>
      </c>
      <c r="N7891" s="244" t="str">
        <f t="shared" si="1109"/>
        <v/>
      </c>
      <c r="O7891" s="244" t="str">
        <f t="shared" si="1110"/>
        <v/>
      </c>
      <c r="P7891">
        <f>IF($I7891&lt;&gt;"",$I7891,IF($E7891="SGD",1,IF($E7891="USD",Settings!$B$22,IF($E7891="HKD",Settings!$B$23,1))))</f>
        <v>1</v>
      </c>
      <c r="Q7891">
        <f t="shared" si="1111"/>
        <v>0</v>
      </c>
      <c r="R7891">
        <f t="shared" si="1112"/>
        <v>0</v>
      </c>
      <c r="S7891" t="str">
        <f t="shared" si="1113"/>
        <v/>
      </c>
      <c r="T7891" t="str">
        <f t="shared" si="1114"/>
        <v/>
      </c>
      <c r="U7891" t="str">
        <f t="shared" si="1115"/>
        <v/>
      </c>
    </row>
    <row r="7892" spans="12:21" ht="15" customHeight="1" x14ac:dyDescent="0.15">
      <c r="L7892" s="244" t="str">
        <f t="shared" si="1107"/>
        <v/>
      </c>
      <c r="M7892" s="245" t="str">
        <f t="shared" si="1108"/>
        <v/>
      </c>
      <c r="N7892" s="244" t="str">
        <f t="shared" si="1109"/>
        <v/>
      </c>
      <c r="O7892" s="244" t="str">
        <f t="shared" si="1110"/>
        <v/>
      </c>
      <c r="P7892">
        <f>IF($I7892&lt;&gt;"",$I7892,IF($E7892="SGD",1,IF($E7892="USD",Settings!$B$22,IF($E7892="HKD",Settings!$B$23,1))))</f>
        <v>1</v>
      </c>
      <c r="Q7892">
        <f t="shared" si="1111"/>
        <v>0</v>
      </c>
      <c r="R7892">
        <f t="shared" si="1112"/>
        <v>0</v>
      </c>
      <c r="S7892" t="str">
        <f t="shared" si="1113"/>
        <v/>
      </c>
      <c r="T7892" t="str">
        <f t="shared" si="1114"/>
        <v/>
      </c>
      <c r="U7892" t="str">
        <f t="shared" si="1115"/>
        <v/>
      </c>
    </row>
    <row r="7893" spans="12:21" ht="15" customHeight="1" x14ac:dyDescent="0.15">
      <c r="L7893" s="244" t="str">
        <f t="shared" si="1107"/>
        <v/>
      </c>
      <c r="M7893" s="245" t="str">
        <f t="shared" si="1108"/>
        <v/>
      </c>
      <c r="N7893" s="244" t="str">
        <f t="shared" si="1109"/>
        <v/>
      </c>
      <c r="O7893" s="244" t="str">
        <f t="shared" si="1110"/>
        <v/>
      </c>
      <c r="P7893">
        <f>IF($I7893&lt;&gt;"",$I7893,IF($E7893="SGD",1,IF($E7893="USD",Settings!$B$22,IF($E7893="HKD",Settings!$B$23,1))))</f>
        <v>1</v>
      </c>
      <c r="Q7893">
        <f t="shared" si="1111"/>
        <v>0</v>
      </c>
      <c r="R7893">
        <f t="shared" si="1112"/>
        <v>0</v>
      </c>
      <c r="S7893" t="str">
        <f t="shared" si="1113"/>
        <v/>
      </c>
      <c r="T7893" t="str">
        <f t="shared" si="1114"/>
        <v/>
      </c>
      <c r="U7893" t="str">
        <f t="shared" si="1115"/>
        <v/>
      </c>
    </row>
    <row r="7894" spans="12:21" ht="15" customHeight="1" x14ac:dyDescent="0.15">
      <c r="L7894" s="244" t="str">
        <f t="shared" si="1107"/>
        <v/>
      </c>
      <c r="M7894" s="245" t="str">
        <f t="shared" si="1108"/>
        <v/>
      </c>
      <c r="N7894" s="244" t="str">
        <f t="shared" si="1109"/>
        <v/>
      </c>
      <c r="O7894" s="244" t="str">
        <f t="shared" si="1110"/>
        <v/>
      </c>
      <c r="P7894">
        <f>IF($I7894&lt;&gt;"",$I7894,IF($E7894="SGD",1,IF($E7894="USD",Settings!$B$22,IF($E7894="HKD",Settings!$B$23,1))))</f>
        <v>1</v>
      </c>
      <c r="Q7894">
        <f t="shared" si="1111"/>
        <v>0</v>
      </c>
      <c r="R7894">
        <f t="shared" si="1112"/>
        <v>0</v>
      </c>
      <c r="S7894" t="str">
        <f t="shared" si="1113"/>
        <v/>
      </c>
      <c r="T7894" t="str">
        <f t="shared" si="1114"/>
        <v/>
      </c>
      <c r="U7894" t="str">
        <f t="shared" si="1115"/>
        <v/>
      </c>
    </row>
    <row r="7895" spans="12:21" ht="15" customHeight="1" x14ac:dyDescent="0.15">
      <c r="L7895" s="244" t="str">
        <f t="shared" si="1107"/>
        <v/>
      </c>
      <c r="M7895" s="245" t="str">
        <f t="shared" si="1108"/>
        <v/>
      </c>
      <c r="N7895" s="244" t="str">
        <f t="shared" si="1109"/>
        <v/>
      </c>
      <c r="O7895" s="244" t="str">
        <f t="shared" si="1110"/>
        <v/>
      </c>
      <c r="P7895">
        <f>IF($I7895&lt;&gt;"",$I7895,IF($E7895="SGD",1,IF($E7895="USD",Settings!$B$22,IF($E7895="HKD",Settings!$B$23,1))))</f>
        <v>1</v>
      </c>
      <c r="Q7895">
        <f t="shared" si="1111"/>
        <v>0</v>
      </c>
      <c r="R7895">
        <f t="shared" si="1112"/>
        <v>0</v>
      </c>
      <c r="S7895" t="str">
        <f t="shared" si="1113"/>
        <v/>
      </c>
      <c r="T7895" t="str">
        <f t="shared" si="1114"/>
        <v/>
      </c>
      <c r="U7895" t="str">
        <f t="shared" si="1115"/>
        <v/>
      </c>
    </row>
    <row r="7896" spans="12:21" ht="15" customHeight="1" x14ac:dyDescent="0.15">
      <c r="L7896" s="244" t="str">
        <f t="shared" si="1107"/>
        <v/>
      </c>
      <c r="M7896" s="245" t="str">
        <f t="shared" si="1108"/>
        <v/>
      </c>
      <c r="N7896" s="244" t="str">
        <f t="shared" si="1109"/>
        <v/>
      </c>
      <c r="O7896" s="244" t="str">
        <f t="shared" si="1110"/>
        <v/>
      </c>
      <c r="P7896">
        <f>IF($I7896&lt;&gt;"",$I7896,IF($E7896="SGD",1,IF($E7896="USD",Settings!$B$22,IF($E7896="HKD",Settings!$B$23,1))))</f>
        <v>1</v>
      </c>
      <c r="Q7896">
        <f t="shared" si="1111"/>
        <v>0</v>
      </c>
      <c r="R7896">
        <f t="shared" si="1112"/>
        <v>0</v>
      </c>
      <c r="S7896" t="str">
        <f t="shared" si="1113"/>
        <v/>
      </c>
      <c r="T7896" t="str">
        <f t="shared" si="1114"/>
        <v/>
      </c>
      <c r="U7896" t="str">
        <f t="shared" si="1115"/>
        <v/>
      </c>
    </row>
    <row r="7897" spans="12:21" ht="15" customHeight="1" x14ac:dyDescent="0.15">
      <c r="L7897" s="244" t="str">
        <f t="shared" si="1107"/>
        <v/>
      </c>
      <c r="M7897" s="245" t="str">
        <f t="shared" si="1108"/>
        <v/>
      </c>
      <c r="N7897" s="244" t="str">
        <f t="shared" si="1109"/>
        <v/>
      </c>
      <c r="O7897" s="244" t="str">
        <f t="shared" si="1110"/>
        <v/>
      </c>
      <c r="P7897">
        <f>IF($I7897&lt;&gt;"",$I7897,IF($E7897="SGD",1,IF($E7897="USD",Settings!$B$22,IF($E7897="HKD",Settings!$B$23,1))))</f>
        <v>1</v>
      </c>
      <c r="Q7897">
        <f t="shared" si="1111"/>
        <v>0</v>
      </c>
      <c r="R7897">
        <f t="shared" si="1112"/>
        <v>0</v>
      </c>
      <c r="S7897" t="str">
        <f t="shared" si="1113"/>
        <v/>
      </c>
      <c r="T7897" t="str">
        <f t="shared" si="1114"/>
        <v/>
      </c>
      <c r="U7897" t="str">
        <f t="shared" si="1115"/>
        <v/>
      </c>
    </row>
    <row r="7898" spans="12:21" ht="15" customHeight="1" x14ac:dyDescent="0.15">
      <c r="L7898" s="244" t="str">
        <f t="shared" si="1107"/>
        <v/>
      </c>
      <c r="M7898" s="245" t="str">
        <f t="shared" si="1108"/>
        <v/>
      </c>
      <c r="N7898" s="244" t="str">
        <f t="shared" si="1109"/>
        <v/>
      </c>
      <c r="O7898" s="244" t="str">
        <f t="shared" si="1110"/>
        <v/>
      </c>
      <c r="P7898">
        <f>IF($I7898&lt;&gt;"",$I7898,IF($E7898="SGD",1,IF($E7898="USD",Settings!$B$22,IF($E7898="HKD",Settings!$B$23,1))))</f>
        <v>1</v>
      </c>
      <c r="Q7898">
        <f t="shared" si="1111"/>
        <v>0</v>
      </c>
      <c r="R7898">
        <f t="shared" si="1112"/>
        <v>0</v>
      </c>
      <c r="S7898" t="str">
        <f t="shared" si="1113"/>
        <v/>
      </c>
      <c r="T7898" t="str">
        <f t="shared" si="1114"/>
        <v/>
      </c>
      <c r="U7898" t="str">
        <f t="shared" si="1115"/>
        <v/>
      </c>
    </row>
    <row r="7899" spans="12:21" ht="15" customHeight="1" x14ac:dyDescent="0.15">
      <c r="L7899" s="244" t="str">
        <f t="shared" si="1107"/>
        <v/>
      </c>
      <c r="M7899" s="245" t="str">
        <f t="shared" si="1108"/>
        <v/>
      </c>
      <c r="N7899" s="244" t="str">
        <f t="shared" si="1109"/>
        <v/>
      </c>
      <c r="O7899" s="244" t="str">
        <f t="shared" si="1110"/>
        <v/>
      </c>
      <c r="P7899">
        <f>IF($I7899&lt;&gt;"",$I7899,IF($E7899="SGD",1,IF($E7899="USD",Settings!$B$22,IF($E7899="HKD",Settings!$B$23,1))))</f>
        <v>1</v>
      </c>
      <c r="Q7899">
        <f t="shared" si="1111"/>
        <v>0</v>
      </c>
      <c r="R7899">
        <f t="shared" si="1112"/>
        <v>0</v>
      </c>
      <c r="S7899" t="str">
        <f t="shared" si="1113"/>
        <v/>
      </c>
      <c r="T7899" t="str">
        <f t="shared" si="1114"/>
        <v/>
      </c>
      <c r="U7899" t="str">
        <f t="shared" si="1115"/>
        <v/>
      </c>
    </row>
    <row r="7900" spans="12:21" ht="15" customHeight="1" x14ac:dyDescent="0.15">
      <c r="L7900" s="244" t="str">
        <f t="shared" si="1107"/>
        <v/>
      </c>
      <c r="M7900" s="245" t="str">
        <f t="shared" si="1108"/>
        <v/>
      </c>
      <c r="N7900" s="244" t="str">
        <f t="shared" si="1109"/>
        <v/>
      </c>
      <c r="O7900" s="244" t="str">
        <f t="shared" si="1110"/>
        <v/>
      </c>
      <c r="P7900">
        <f>IF($I7900&lt;&gt;"",$I7900,IF($E7900="SGD",1,IF($E7900="USD",Settings!$B$22,IF($E7900="HKD",Settings!$B$23,1))))</f>
        <v>1</v>
      </c>
      <c r="Q7900">
        <f t="shared" si="1111"/>
        <v>0</v>
      </c>
      <c r="R7900">
        <f t="shared" si="1112"/>
        <v>0</v>
      </c>
      <c r="S7900" t="str">
        <f t="shared" si="1113"/>
        <v/>
      </c>
      <c r="T7900" t="str">
        <f t="shared" si="1114"/>
        <v/>
      </c>
      <c r="U7900" t="str">
        <f t="shared" si="1115"/>
        <v/>
      </c>
    </row>
    <row r="7901" spans="12:21" ht="15" customHeight="1" x14ac:dyDescent="0.15">
      <c r="L7901" s="244" t="str">
        <f t="shared" si="1107"/>
        <v/>
      </c>
      <c r="M7901" s="245" t="str">
        <f t="shared" si="1108"/>
        <v/>
      </c>
      <c r="N7901" s="244" t="str">
        <f t="shared" si="1109"/>
        <v/>
      </c>
      <c r="O7901" s="244" t="str">
        <f t="shared" si="1110"/>
        <v/>
      </c>
      <c r="P7901">
        <f>IF($I7901&lt;&gt;"",$I7901,IF($E7901="SGD",1,IF($E7901="USD",Settings!$B$22,IF($E7901="HKD",Settings!$B$23,1))))</f>
        <v>1</v>
      </c>
      <c r="Q7901">
        <f t="shared" si="1111"/>
        <v>0</v>
      </c>
      <c r="R7901">
        <f t="shared" si="1112"/>
        <v>0</v>
      </c>
      <c r="S7901" t="str">
        <f t="shared" si="1113"/>
        <v/>
      </c>
      <c r="T7901" t="str">
        <f t="shared" si="1114"/>
        <v/>
      </c>
      <c r="U7901" t="str">
        <f t="shared" si="1115"/>
        <v/>
      </c>
    </row>
    <row r="7902" spans="12:21" ht="15" customHeight="1" x14ac:dyDescent="0.15">
      <c r="L7902" s="244" t="str">
        <f t="shared" si="1107"/>
        <v/>
      </c>
      <c r="M7902" s="245" t="str">
        <f t="shared" si="1108"/>
        <v/>
      </c>
      <c r="N7902" s="244" t="str">
        <f t="shared" si="1109"/>
        <v/>
      </c>
      <c r="O7902" s="244" t="str">
        <f t="shared" si="1110"/>
        <v/>
      </c>
      <c r="P7902">
        <f>IF($I7902&lt;&gt;"",$I7902,IF($E7902="SGD",1,IF($E7902="USD",Settings!$B$22,IF($E7902="HKD",Settings!$B$23,1))))</f>
        <v>1</v>
      </c>
      <c r="Q7902">
        <f t="shared" si="1111"/>
        <v>0</v>
      </c>
      <c r="R7902">
        <f t="shared" si="1112"/>
        <v>0</v>
      </c>
      <c r="S7902" t="str">
        <f t="shared" si="1113"/>
        <v/>
      </c>
      <c r="T7902" t="str">
        <f t="shared" si="1114"/>
        <v/>
      </c>
      <c r="U7902" t="str">
        <f t="shared" si="1115"/>
        <v/>
      </c>
    </row>
    <row r="7903" spans="12:21" ht="15" customHeight="1" x14ac:dyDescent="0.15">
      <c r="L7903" s="244" t="str">
        <f t="shared" si="1107"/>
        <v/>
      </c>
      <c r="M7903" s="245" t="str">
        <f t="shared" si="1108"/>
        <v/>
      </c>
      <c r="N7903" s="244" t="str">
        <f t="shared" si="1109"/>
        <v/>
      </c>
      <c r="O7903" s="244" t="str">
        <f t="shared" si="1110"/>
        <v/>
      </c>
      <c r="P7903">
        <f>IF($I7903&lt;&gt;"",$I7903,IF($E7903="SGD",1,IF($E7903="USD",Settings!$B$22,IF($E7903="HKD",Settings!$B$23,1))))</f>
        <v>1</v>
      </c>
      <c r="Q7903">
        <f t="shared" si="1111"/>
        <v>0</v>
      </c>
      <c r="R7903">
        <f t="shared" si="1112"/>
        <v>0</v>
      </c>
      <c r="S7903" t="str">
        <f t="shared" si="1113"/>
        <v/>
      </c>
      <c r="T7903" t="str">
        <f t="shared" si="1114"/>
        <v/>
      </c>
      <c r="U7903" t="str">
        <f t="shared" si="1115"/>
        <v/>
      </c>
    </row>
    <row r="7904" spans="12:21" ht="15" customHeight="1" x14ac:dyDescent="0.15">
      <c r="L7904" s="244" t="str">
        <f t="shared" si="1107"/>
        <v/>
      </c>
      <c r="M7904" s="245" t="str">
        <f t="shared" si="1108"/>
        <v/>
      </c>
      <c r="N7904" s="244" t="str">
        <f t="shared" si="1109"/>
        <v/>
      </c>
      <c r="O7904" s="244" t="str">
        <f t="shared" si="1110"/>
        <v/>
      </c>
      <c r="P7904">
        <f>IF($I7904&lt;&gt;"",$I7904,IF($E7904="SGD",1,IF($E7904="USD",Settings!$B$22,IF($E7904="HKD",Settings!$B$23,1))))</f>
        <v>1</v>
      </c>
      <c r="Q7904">
        <f t="shared" si="1111"/>
        <v>0</v>
      </c>
      <c r="R7904">
        <f t="shared" si="1112"/>
        <v>0</v>
      </c>
      <c r="S7904" t="str">
        <f t="shared" si="1113"/>
        <v/>
      </c>
      <c r="T7904" t="str">
        <f t="shared" si="1114"/>
        <v/>
      </c>
      <c r="U7904" t="str">
        <f t="shared" si="1115"/>
        <v/>
      </c>
    </row>
    <row r="7905" spans="12:21" ht="15" customHeight="1" x14ac:dyDescent="0.15">
      <c r="L7905" s="244" t="str">
        <f t="shared" si="1107"/>
        <v/>
      </c>
      <c r="M7905" s="245" t="str">
        <f t="shared" si="1108"/>
        <v/>
      </c>
      <c r="N7905" s="244" t="str">
        <f t="shared" si="1109"/>
        <v/>
      </c>
      <c r="O7905" s="244" t="str">
        <f t="shared" si="1110"/>
        <v/>
      </c>
      <c r="P7905">
        <f>IF($I7905&lt;&gt;"",$I7905,IF($E7905="SGD",1,IF($E7905="USD",Settings!$B$22,IF($E7905="HKD",Settings!$B$23,1))))</f>
        <v>1</v>
      </c>
      <c r="Q7905">
        <f t="shared" si="1111"/>
        <v>0</v>
      </c>
      <c r="R7905">
        <f t="shared" si="1112"/>
        <v>0</v>
      </c>
      <c r="S7905" t="str">
        <f t="shared" si="1113"/>
        <v/>
      </c>
      <c r="T7905" t="str">
        <f t="shared" si="1114"/>
        <v/>
      </c>
      <c r="U7905" t="str">
        <f t="shared" si="1115"/>
        <v/>
      </c>
    </row>
    <row r="7906" spans="12:21" ht="15" customHeight="1" x14ac:dyDescent="0.15">
      <c r="L7906" s="244" t="str">
        <f t="shared" si="1107"/>
        <v/>
      </c>
      <c r="M7906" s="245" t="str">
        <f t="shared" si="1108"/>
        <v/>
      </c>
      <c r="N7906" s="244" t="str">
        <f t="shared" si="1109"/>
        <v/>
      </c>
      <c r="O7906" s="244" t="str">
        <f t="shared" si="1110"/>
        <v/>
      </c>
      <c r="P7906">
        <f>IF($I7906&lt;&gt;"",$I7906,IF($E7906="SGD",1,IF($E7906="USD",Settings!$B$22,IF($E7906="HKD",Settings!$B$23,1))))</f>
        <v>1</v>
      </c>
      <c r="Q7906">
        <f t="shared" si="1111"/>
        <v>0</v>
      </c>
      <c r="R7906">
        <f t="shared" si="1112"/>
        <v>0</v>
      </c>
      <c r="S7906" t="str">
        <f t="shared" si="1113"/>
        <v/>
      </c>
      <c r="T7906" t="str">
        <f t="shared" si="1114"/>
        <v/>
      </c>
      <c r="U7906" t="str">
        <f t="shared" si="1115"/>
        <v/>
      </c>
    </row>
    <row r="7907" spans="12:21" ht="15" customHeight="1" x14ac:dyDescent="0.15">
      <c r="L7907" s="244" t="str">
        <f t="shared" si="1107"/>
        <v/>
      </c>
      <c r="M7907" s="245" t="str">
        <f t="shared" si="1108"/>
        <v/>
      </c>
      <c r="N7907" s="244" t="str">
        <f t="shared" si="1109"/>
        <v/>
      </c>
      <c r="O7907" s="244" t="str">
        <f t="shared" si="1110"/>
        <v/>
      </c>
      <c r="P7907">
        <f>IF($I7907&lt;&gt;"",$I7907,IF($E7907="SGD",1,IF($E7907="USD",Settings!$B$22,IF($E7907="HKD",Settings!$B$23,1))))</f>
        <v>1</v>
      </c>
      <c r="Q7907">
        <f t="shared" si="1111"/>
        <v>0</v>
      </c>
      <c r="R7907">
        <f t="shared" si="1112"/>
        <v>0</v>
      </c>
      <c r="S7907" t="str">
        <f t="shared" si="1113"/>
        <v/>
      </c>
      <c r="T7907" t="str">
        <f t="shared" si="1114"/>
        <v/>
      </c>
      <c r="U7907" t="str">
        <f t="shared" si="1115"/>
        <v/>
      </c>
    </row>
    <row r="7908" spans="12:21" ht="15" customHeight="1" x14ac:dyDescent="0.15">
      <c r="L7908" s="244" t="str">
        <f t="shared" si="1107"/>
        <v/>
      </c>
      <c r="M7908" s="245" t="str">
        <f t="shared" si="1108"/>
        <v/>
      </c>
      <c r="N7908" s="244" t="str">
        <f t="shared" si="1109"/>
        <v/>
      </c>
      <c r="O7908" s="244" t="str">
        <f t="shared" si="1110"/>
        <v/>
      </c>
      <c r="P7908">
        <f>IF($I7908&lt;&gt;"",$I7908,IF($E7908="SGD",1,IF($E7908="USD",Settings!$B$22,IF($E7908="HKD",Settings!$B$23,1))))</f>
        <v>1</v>
      </c>
      <c r="Q7908">
        <f t="shared" si="1111"/>
        <v>0</v>
      </c>
      <c r="R7908">
        <f t="shared" si="1112"/>
        <v>0</v>
      </c>
      <c r="S7908" t="str">
        <f t="shared" si="1113"/>
        <v/>
      </c>
      <c r="T7908" t="str">
        <f t="shared" si="1114"/>
        <v/>
      </c>
      <c r="U7908" t="str">
        <f t="shared" si="1115"/>
        <v/>
      </c>
    </row>
    <row r="7909" spans="12:21" ht="15" customHeight="1" x14ac:dyDescent="0.15">
      <c r="L7909" s="244" t="str">
        <f t="shared" si="1107"/>
        <v/>
      </c>
      <c r="M7909" s="245" t="str">
        <f t="shared" si="1108"/>
        <v/>
      </c>
      <c r="N7909" s="244" t="str">
        <f t="shared" si="1109"/>
        <v/>
      </c>
      <c r="O7909" s="244" t="str">
        <f t="shared" si="1110"/>
        <v/>
      </c>
      <c r="P7909">
        <f>IF($I7909&lt;&gt;"",$I7909,IF($E7909="SGD",1,IF($E7909="USD",Settings!$B$22,IF($E7909="HKD",Settings!$B$23,1))))</f>
        <v>1</v>
      </c>
      <c r="Q7909">
        <f t="shared" si="1111"/>
        <v>0</v>
      </c>
      <c r="R7909">
        <f t="shared" si="1112"/>
        <v>0</v>
      </c>
      <c r="S7909" t="str">
        <f t="shared" si="1113"/>
        <v/>
      </c>
      <c r="T7909" t="str">
        <f t="shared" si="1114"/>
        <v/>
      </c>
      <c r="U7909" t="str">
        <f t="shared" si="1115"/>
        <v/>
      </c>
    </row>
    <row r="7910" spans="12:21" ht="15" customHeight="1" x14ac:dyDescent="0.15">
      <c r="L7910" s="244" t="str">
        <f t="shared" si="1107"/>
        <v/>
      </c>
      <c r="M7910" s="245" t="str">
        <f t="shared" si="1108"/>
        <v/>
      </c>
      <c r="N7910" s="244" t="str">
        <f t="shared" si="1109"/>
        <v/>
      </c>
      <c r="O7910" s="244" t="str">
        <f t="shared" si="1110"/>
        <v/>
      </c>
      <c r="P7910">
        <f>IF($I7910&lt;&gt;"",$I7910,IF($E7910="SGD",1,IF($E7910="USD",Settings!$B$22,IF($E7910="HKD",Settings!$B$23,1))))</f>
        <v>1</v>
      </c>
      <c r="Q7910">
        <f t="shared" si="1111"/>
        <v>0</v>
      </c>
      <c r="R7910">
        <f t="shared" si="1112"/>
        <v>0</v>
      </c>
      <c r="S7910" t="str">
        <f t="shared" si="1113"/>
        <v/>
      </c>
      <c r="T7910" t="str">
        <f t="shared" si="1114"/>
        <v/>
      </c>
      <c r="U7910" t="str">
        <f t="shared" si="1115"/>
        <v/>
      </c>
    </row>
    <row r="7911" spans="12:21" ht="15" customHeight="1" x14ac:dyDescent="0.15">
      <c r="L7911" s="244" t="str">
        <f t="shared" si="1107"/>
        <v/>
      </c>
      <c r="M7911" s="245" t="str">
        <f t="shared" si="1108"/>
        <v/>
      </c>
      <c r="N7911" s="244" t="str">
        <f t="shared" si="1109"/>
        <v/>
      </c>
      <c r="O7911" s="244" t="str">
        <f t="shared" si="1110"/>
        <v/>
      </c>
      <c r="P7911">
        <f>IF($I7911&lt;&gt;"",$I7911,IF($E7911="SGD",1,IF($E7911="USD",Settings!$B$22,IF($E7911="HKD",Settings!$B$23,1))))</f>
        <v>1</v>
      </c>
      <c r="Q7911">
        <f t="shared" si="1111"/>
        <v>0</v>
      </c>
      <c r="R7911">
        <f t="shared" si="1112"/>
        <v>0</v>
      </c>
      <c r="S7911" t="str">
        <f t="shared" si="1113"/>
        <v/>
      </c>
      <c r="T7911" t="str">
        <f t="shared" si="1114"/>
        <v/>
      </c>
      <c r="U7911" t="str">
        <f t="shared" si="1115"/>
        <v/>
      </c>
    </row>
    <row r="7912" spans="12:21" ht="15" customHeight="1" x14ac:dyDescent="0.15">
      <c r="L7912" s="244" t="str">
        <f t="shared" si="1107"/>
        <v/>
      </c>
      <c r="M7912" s="245" t="str">
        <f t="shared" si="1108"/>
        <v/>
      </c>
      <c r="N7912" s="244" t="str">
        <f t="shared" si="1109"/>
        <v/>
      </c>
      <c r="O7912" s="244" t="str">
        <f t="shared" si="1110"/>
        <v/>
      </c>
      <c r="P7912">
        <f>IF($I7912&lt;&gt;"",$I7912,IF($E7912="SGD",1,IF($E7912="USD",Settings!$B$22,IF($E7912="HKD",Settings!$B$23,1))))</f>
        <v>1</v>
      </c>
      <c r="Q7912">
        <f t="shared" si="1111"/>
        <v>0</v>
      </c>
      <c r="R7912">
        <f t="shared" si="1112"/>
        <v>0</v>
      </c>
      <c r="S7912" t="str">
        <f t="shared" si="1113"/>
        <v/>
      </c>
      <c r="T7912" t="str">
        <f t="shared" si="1114"/>
        <v/>
      </c>
      <c r="U7912" t="str">
        <f t="shared" si="1115"/>
        <v/>
      </c>
    </row>
    <row r="7913" spans="12:21" ht="15" customHeight="1" x14ac:dyDescent="0.15">
      <c r="L7913" s="244" t="str">
        <f t="shared" ref="L7913:L7976" si="1116">IF(OR(B7913="",C7913="",E7913=""),"",B7913&amp;":"&amp;C7913&amp;":"&amp;E7913)</f>
        <v/>
      </c>
      <c r="M7913" s="245" t="str">
        <f t="shared" ref="M7913:M7976" si="1117">IF(A7913="","",A7913*D7913)</f>
        <v/>
      </c>
      <c r="N7913" s="244" t="str">
        <f t="shared" ref="N7913:N7976" si="1118">IF(A7913="","",IF(OR(A7913=1,A7913=0),J7913,0))</f>
        <v/>
      </c>
      <c r="O7913" s="244" t="str">
        <f t="shared" ref="O7913:O7976" si="1119">IF(A7913="","",IF(A7913=-1,J7913,0))</f>
        <v/>
      </c>
      <c r="P7913">
        <f>IF($I7913&lt;&gt;"",$I7913,IF($E7913="SGD",1,IF($E7913="USD",Settings!$B$22,IF($E7913="HKD",Settings!$B$23,1))))</f>
        <v>1</v>
      </c>
      <c r="Q7913">
        <f t="shared" ref="Q7913:Q7976" si="1120">IF($L7913="",0,($O7913-$N7913+IF($A7913=2,$J7913,0))*$P7913)</f>
        <v>0</v>
      </c>
      <c r="R7913">
        <f t="shared" ref="R7913:R7976" si="1121">IF($L7913="",0,IF($A7913=2,$J7913*$P7913,0))</f>
        <v>0</v>
      </c>
      <c r="S7913" t="str">
        <f t="shared" si="1113"/>
        <v/>
      </c>
      <c r="T7913" t="str">
        <f t="shared" si="1114"/>
        <v/>
      </c>
      <c r="U7913" t="str">
        <f t="shared" si="1115"/>
        <v/>
      </c>
    </row>
    <row r="7914" spans="12:21" ht="15" customHeight="1" x14ac:dyDescent="0.15">
      <c r="L7914" s="244" t="str">
        <f t="shared" si="1116"/>
        <v/>
      </c>
      <c r="M7914" s="245" t="str">
        <f t="shared" si="1117"/>
        <v/>
      </c>
      <c r="N7914" s="244" t="str">
        <f t="shared" si="1118"/>
        <v/>
      </c>
      <c r="O7914" s="244" t="str">
        <f t="shared" si="1119"/>
        <v/>
      </c>
      <c r="P7914">
        <f>IF($I7914&lt;&gt;"",$I7914,IF($E7914="SGD",1,IF($E7914="USD",Settings!$B$22,IF($E7914="HKD",Settings!$B$23,1))))</f>
        <v>1</v>
      </c>
      <c r="Q7914">
        <f t="shared" si="1120"/>
        <v>0</v>
      </c>
      <c r="R7914">
        <f t="shared" si="1121"/>
        <v>0</v>
      </c>
      <c r="S7914" t="str">
        <f t="shared" si="1113"/>
        <v/>
      </c>
      <c r="T7914" t="str">
        <f t="shared" si="1114"/>
        <v/>
      </c>
      <c r="U7914" t="str">
        <f t="shared" si="1115"/>
        <v/>
      </c>
    </row>
    <row r="7915" spans="12:21" ht="15" customHeight="1" x14ac:dyDescent="0.15">
      <c r="L7915" s="244" t="str">
        <f t="shared" si="1116"/>
        <v/>
      </c>
      <c r="M7915" s="245" t="str">
        <f t="shared" si="1117"/>
        <v/>
      </c>
      <c r="N7915" s="244" t="str">
        <f t="shared" si="1118"/>
        <v/>
      </c>
      <c r="O7915" s="244" t="str">
        <f t="shared" si="1119"/>
        <v/>
      </c>
      <c r="P7915">
        <f>IF($I7915&lt;&gt;"",$I7915,IF($E7915="SGD",1,IF($E7915="USD",Settings!$B$22,IF($E7915="HKD",Settings!$B$23,1))))</f>
        <v>1</v>
      </c>
      <c r="Q7915">
        <f t="shared" si="1120"/>
        <v>0</v>
      </c>
      <c r="R7915">
        <f t="shared" si="1121"/>
        <v>0</v>
      </c>
      <c r="S7915" t="str">
        <f t="shared" si="1113"/>
        <v/>
      </c>
      <c r="T7915" t="str">
        <f t="shared" si="1114"/>
        <v/>
      </c>
      <c r="U7915" t="str">
        <f t="shared" si="1115"/>
        <v/>
      </c>
    </row>
    <row r="7916" spans="12:21" ht="15" customHeight="1" x14ac:dyDescent="0.15">
      <c r="L7916" s="244" t="str">
        <f t="shared" si="1116"/>
        <v/>
      </c>
      <c r="M7916" s="245" t="str">
        <f t="shared" si="1117"/>
        <v/>
      </c>
      <c r="N7916" s="244" t="str">
        <f t="shared" si="1118"/>
        <v/>
      </c>
      <c r="O7916" s="244" t="str">
        <f t="shared" si="1119"/>
        <v/>
      </c>
      <c r="P7916">
        <f>IF($I7916&lt;&gt;"",$I7916,IF($E7916="SGD",1,IF($E7916="USD",Settings!$B$22,IF($E7916="HKD",Settings!$B$23,1))))</f>
        <v>1</v>
      </c>
      <c r="Q7916">
        <f t="shared" si="1120"/>
        <v>0</v>
      </c>
      <c r="R7916">
        <f t="shared" si="1121"/>
        <v>0</v>
      </c>
      <c r="S7916" t="str">
        <f t="shared" si="1113"/>
        <v/>
      </c>
      <c r="T7916" t="str">
        <f t="shared" si="1114"/>
        <v/>
      </c>
      <c r="U7916" t="str">
        <f t="shared" si="1115"/>
        <v/>
      </c>
    </row>
    <row r="7917" spans="12:21" ht="15" customHeight="1" x14ac:dyDescent="0.15">
      <c r="L7917" s="244" t="str">
        <f t="shared" si="1116"/>
        <v/>
      </c>
      <c r="M7917" s="245" t="str">
        <f t="shared" si="1117"/>
        <v/>
      </c>
      <c r="N7917" s="244" t="str">
        <f t="shared" si="1118"/>
        <v/>
      </c>
      <c r="O7917" s="244" t="str">
        <f t="shared" si="1119"/>
        <v/>
      </c>
      <c r="P7917">
        <f>IF($I7917&lt;&gt;"",$I7917,IF($E7917="SGD",1,IF($E7917="USD",Settings!$B$22,IF($E7917="HKD",Settings!$B$23,1))))</f>
        <v>1</v>
      </c>
      <c r="Q7917">
        <f t="shared" si="1120"/>
        <v>0</v>
      </c>
      <c r="R7917">
        <f t="shared" si="1121"/>
        <v>0</v>
      </c>
      <c r="S7917" t="str">
        <f t="shared" si="1113"/>
        <v/>
      </c>
      <c r="T7917" t="str">
        <f t="shared" si="1114"/>
        <v/>
      </c>
      <c r="U7917" t="str">
        <f t="shared" si="1115"/>
        <v/>
      </c>
    </row>
    <row r="7918" spans="12:21" ht="15" customHeight="1" x14ac:dyDescent="0.15">
      <c r="L7918" s="244" t="str">
        <f t="shared" si="1116"/>
        <v/>
      </c>
      <c r="M7918" s="245" t="str">
        <f t="shared" si="1117"/>
        <v/>
      </c>
      <c r="N7918" s="244" t="str">
        <f t="shared" si="1118"/>
        <v/>
      </c>
      <c r="O7918" s="244" t="str">
        <f t="shared" si="1119"/>
        <v/>
      </c>
      <c r="P7918">
        <f>IF($I7918&lt;&gt;"",$I7918,IF($E7918="SGD",1,IF($E7918="USD",Settings!$B$22,IF($E7918="HKD",Settings!$B$23,1))))</f>
        <v>1</v>
      </c>
      <c r="Q7918">
        <f t="shared" si="1120"/>
        <v>0</v>
      </c>
      <c r="R7918">
        <f t="shared" si="1121"/>
        <v>0</v>
      </c>
      <c r="S7918" t="str">
        <f t="shared" si="1113"/>
        <v/>
      </c>
      <c r="T7918" t="str">
        <f t="shared" si="1114"/>
        <v/>
      </c>
      <c r="U7918" t="str">
        <f t="shared" si="1115"/>
        <v/>
      </c>
    </row>
    <row r="7919" spans="12:21" ht="15" customHeight="1" x14ac:dyDescent="0.15">
      <c r="L7919" s="244" t="str">
        <f t="shared" si="1116"/>
        <v/>
      </c>
      <c r="M7919" s="245" t="str">
        <f t="shared" si="1117"/>
        <v/>
      </c>
      <c r="N7919" s="244" t="str">
        <f t="shared" si="1118"/>
        <v/>
      </c>
      <c r="O7919" s="244" t="str">
        <f t="shared" si="1119"/>
        <v/>
      </c>
      <c r="P7919">
        <f>IF($I7919&lt;&gt;"",$I7919,IF($E7919="SGD",1,IF($E7919="USD",Settings!$B$22,IF($E7919="HKD",Settings!$B$23,1))))</f>
        <v>1</v>
      </c>
      <c r="Q7919">
        <f t="shared" si="1120"/>
        <v>0</v>
      </c>
      <c r="R7919">
        <f t="shared" si="1121"/>
        <v>0</v>
      </c>
      <c r="S7919" t="str">
        <f t="shared" si="1113"/>
        <v/>
      </c>
      <c r="T7919" t="str">
        <f t="shared" si="1114"/>
        <v/>
      </c>
      <c r="U7919" t="str">
        <f t="shared" si="1115"/>
        <v/>
      </c>
    </row>
    <row r="7920" spans="12:21" ht="15" customHeight="1" x14ac:dyDescent="0.15">
      <c r="L7920" s="244" t="str">
        <f t="shared" si="1116"/>
        <v/>
      </c>
      <c r="M7920" s="245" t="str">
        <f t="shared" si="1117"/>
        <v/>
      </c>
      <c r="N7920" s="244" t="str">
        <f t="shared" si="1118"/>
        <v/>
      </c>
      <c r="O7920" s="244" t="str">
        <f t="shared" si="1119"/>
        <v/>
      </c>
      <c r="P7920">
        <f>IF($I7920&lt;&gt;"",$I7920,IF($E7920="SGD",1,IF($E7920="USD",Settings!$B$22,IF($E7920="HKD",Settings!$B$23,1))))</f>
        <v>1</v>
      </c>
      <c r="Q7920">
        <f t="shared" si="1120"/>
        <v>0</v>
      </c>
      <c r="R7920">
        <f t="shared" si="1121"/>
        <v>0</v>
      </c>
      <c r="S7920" t="str">
        <f t="shared" si="1113"/>
        <v/>
      </c>
      <c r="T7920" t="str">
        <f t="shared" si="1114"/>
        <v/>
      </c>
      <c r="U7920" t="str">
        <f t="shared" si="1115"/>
        <v/>
      </c>
    </row>
    <row r="7921" spans="12:21" ht="15" customHeight="1" x14ac:dyDescent="0.15">
      <c r="L7921" s="244" t="str">
        <f t="shared" si="1116"/>
        <v/>
      </c>
      <c r="M7921" s="245" t="str">
        <f t="shared" si="1117"/>
        <v/>
      </c>
      <c r="N7921" s="244" t="str">
        <f t="shared" si="1118"/>
        <v/>
      </c>
      <c r="O7921" s="244" t="str">
        <f t="shared" si="1119"/>
        <v/>
      </c>
      <c r="P7921">
        <f>IF($I7921&lt;&gt;"",$I7921,IF($E7921="SGD",1,IF($E7921="USD",Settings!$B$22,IF($E7921="HKD",Settings!$B$23,1))))</f>
        <v>1</v>
      </c>
      <c r="Q7921">
        <f t="shared" si="1120"/>
        <v>0</v>
      </c>
      <c r="R7921">
        <f t="shared" si="1121"/>
        <v>0</v>
      </c>
      <c r="S7921" t="str">
        <f t="shared" si="1113"/>
        <v/>
      </c>
      <c r="T7921" t="str">
        <f t="shared" si="1114"/>
        <v/>
      </c>
      <c r="U7921" t="str">
        <f t="shared" si="1115"/>
        <v/>
      </c>
    </row>
    <row r="7922" spans="12:21" ht="15" customHeight="1" x14ac:dyDescent="0.15">
      <c r="L7922" s="244" t="str">
        <f t="shared" si="1116"/>
        <v/>
      </c>
      <c r="M7922" s="245" t="str">
        <f t="shared" si="1117"/>
        <v/>
      </c>
      <c r="N7922" s="244" t="str">
        <f t="shared" si="1118"/>
        <v/>
      </c>
      <c r="O7922" s="244" t="str">
        <f t="shared" si="1119"/>
        <v/>
      </c>
      <c r="P7922">
        <f>IF($I7922&lt;&gt;"",$I7922,IF($E7922="SGD",1,IF($E7922="USD",Settings!$B$22,IF($E7922="HKD",Settings!$B$23,1))))</f>
        <v>1</v>
      </c>
      <c r="Q7922">
        <f t="shared" si="1120"/>
        <v>0</v>
      </c>
      <c r="R7922">
        <f t="shared" si="1121"/>
        <v>0</v>
      </c>
      <c r="S7922" t="str">
        <f t="shared" si="1113"/>
        <v/>
      </c>
      <c r="T7922" t="str">
        <f t="shared" si="1114"/>
        <v/>
      </c>
      <c r="U7922" t="str">
        <f t="shared" si="1115"/>
        <v/>
      </c>
    </row>
    <row r="7923" spans="12:21" ht="15" customHeight="1" x14ac:dyDescent="0.15">
      <c r="L7923" s="244" t="str">
        <f t="shared" si="1116"/>
        <v/>
      </c>
      <c r="M7923" s="245" t="str">
        <f t="shared" si="1117"/>
        <v/>
      </c>
      <c r="N7923" s="244" t="str">
        <f t="shared" si="1118"/>
        <v/>
      </c>
      <c r="O7923" s="244" t="str">
        <f t="shared" si="1119"/>
        <v/>
      </c>
      <c r="P7923">
        <f>IF($I7923&lt;&gt;"",$I7923,IF($E7923="SGD",1,IF($E7923="USD",Settings!$B$22,IF($E7923="HKD",Settings!$B$23,1))))</f>
        <v>1</v>
      </c>
      <c r="Q7923">
        <f t="shared" si="1120"/>
        <v>0</v>
      </c>
      <c r="R7923">
        <f t="shared" si="1121"/>
        <v>0</v>
      </c>
      <c r="S7923" t="str">
        <f t="shared" si="1113"/>
        <v/>
      </c>
      <c r="T7923" t="str">
        <f t="shared" si="1114"/>
        <v/>
      </c>
      <c r="U7923" t="str">
        <f t="shared" si="1115"/>
        <v/>
      </c>
    </row>
    <row r="7924" spans="12:21" ht="15" customHeight="1" x14ac:dyDescent="0.15">
      <c r="L7924" s="244" t="str">
        <f t="shared" si="1116"/>
        <v/>
      </c>
      <c r="M7924" s="245" t="str">
        <f t="shared" si="1117"/>
        <v/>
      </c>
      <c r="N7924" s="244" t="str">
        <f t="shared" si="1118"/>
        <v/>
      </c>
      <c r="O7924" s="244" t="str">
        <f t="shared" si="1119"/>
        <v/>
      </c>
      <c r="P7924">
        <f>IF($I7924&lt;&gt;"",$I7924,IF($E7924="SGD",1,IF($E7924="USD",Settings!$B$22,IF($E7924="HKD",Settings!$B$23,1))))</f>
        <v>1</v>
      </c>
      <c r="Q7924">
        <f t="shared" si="1120"/>
        <v>0</v>
      </c>
      <c r="R7924">
        <f t="shared" si="1121"/>
        <v>0</v>
      </c>
      <c r="S7924" t="str">
        <f t="shared" si="1113"/>
        <v/>
      </c>
      <c r="T7924" t="str">
        <f t="shared" si="1114"/>
        <v/>
      </c>
      <c r="U7924" t="str">
        <f t="shared" si="1115"/>
        <v/>
      </c>
    </row>
    <row r="7925" spans="12:21" ht="15" customHeight="1" x14ac:dyDescent="0.15">
      <c r="L7925" s="244" t="str">
        <f t="shared" si="1116"/>
        <v/>
      </c>
      <c r="M7925" s="245" t="str">
        <f t="shared" si="1117"/>
        <v/>
      </c>
      <c r="N7925" s="244" t="str">
        <f t="shared" si="1118"/>
        <v/>
      </c>
      <c r="O7925" s="244" t="str">
        <f t="shared" si="1119"/>
        <v/>
      </c>
      <c r="P7925">
        <f>IF($I7925&lt;&gt;"",$I7925,IF($E7925="SGD",1,IF($E7925="USD",Settings!$B$22,IF($E7925="HKD",Settings!$B$23,1))))</f>
        <v>1</v>
      </c>
      <c r="Q7925">
        <f t="shared" si="1120"/>
        <v>0</v>
      </c>
      <c r="R7925">
        <f t="shared" si="1121"/>
        <v>0</v>
      </c>
      <c r="S7925" t="str">
        <f t="shared" si="1113"/>
        <v/>
      </c>
      <c r="T7925" t="str">
        <f t="shared" si="1114"/>
        <v/>
      </c>
      <c r="U7925" t="str">
        <f t="shared" si="1115"/>
        <v/>
      </c>
    </row>
    <row r="7926" spans="12:21" ht="15" customHeight="1" x14ac:dyDescent="0.15">
      <c r="L7926" s="244" t="str">
        <f t="shared" si="1116"/>
        <v/>
      </c>
      <c r="M7926" s="245" t="str">
        <f t="shared" si="1117"/>
        <v/>
      </c>
      <c r="N7926" s="244" t="str">
        <f t="shared" si="1118"/>
        <v/>
      </c>
      <c r="O7926" s="244" t="str">
        <f t="shared" si="1119"/>
        <v/>
      </c>
      <c r="P7926">
        <f>IF($I7926&lt;&gt;"",$I7926,IF($E7926="SGD",1,IF($E7926="USD",Settings!$B$22,IF($E7926="HKD",Settings!$B$23,1))))</f>
        <v>1</v>
      </c>
      <c r="Q7926">
        <f t="shared" si="1120"/>
        <v>0</v>
      </c>
      <c r="R7926">
        <f t="shared" si="1121"/>
        <v>0</v>
      </c>
      <c r="S7926" t="str">
        <f t="shared" si="1113"/>
        <v/>
      </c>
      <c r="T7926" t="str">
        <f t="shared" si="1114"/>
        <v/>
      </c>
      <c r="U7926" t="str">
        <f t="shared" si="1115"/>
        <v/>
      </c>
    </row>
    <row r="7927" spans="12:21" ht="15" customHeight="1" x14ac:dyDescent="0.15">
      <c r="L7927" s="244" t="str">
        <f t="shared" si="1116"/>
        <v/>
      </c>
      <c r="M7927" s="245" t="str">
        <f t="shared" si="1117"/>
        <v/>
      </c>
      <c r="N7927" s="244" t="str">
        <f t="shared" si="1118"/>
        <v/>
      </c>
      <c r="O7927" s="244" t="str">
        <f t="shared" si="1119"/>
        <v/>
      </c>
      <c r="P7927">
        <f>IF($I7927&lt;&gt;"",$I7927,IF($E7927="SGD",1,IF($E7927="USD",Settings!$B$22,IF($E7927="HKD",Settings!$B$23,1))))</f>
        <v>1</v>
      </c>
      <c r="Q7927">
        <f t="shared" si="1120"/>
        <v>0</v>
      </c>
      <c r="R7927">
        <f t="shared" si="1121"/>
        <v>0</v>
      </c>
      <c r="S7927" t="str">
        <f t="shared" si="1113"/>
        <v/>
      </c>
      <c r="T7927" t="str">
        <f t="shared" si="1114"/>
        <v/>
      </c>
      <c r="U7927" t="str">
        <f t="shared" si="1115"/>
        <v/>
      </c>
    </row>
    <row r="7928" spans="12:21" ht="15" customHeight="1" x14ac:dyDescent="0.15">
      <c r="L7928" s="244" t="str">
        <f t="shared" si="1116"/>
        <v/>
      </c>
      <c r="M7928" s="245" t="str">
        <f t="shared" si="1117"/>
        <v/>
      </c>
      <c r="N7928" s="244" t="str">
        <f t="shared" si="1118"/>
        <v/>
      </c>
      <c r="O7928" s="244" t="str">
        <f t="shared" si="1119"/>
        <v/>
      </c>
      <c r="P7928">
        <f>IF($I7928&lt;&gt;"",$I7928,IF($E7928="SGD",1,IF($E7928="USD",Settings!$B$22,IF($E7928="HKD",Settings!$B$23,1))))</f>
        <v>1</v>
      </c>
      <c r="Q7928">
        <f t="shared" si="1120"/>
        <v>0</v>
      </c>
      <c r="R7928">
        <f t="shared" si="1121"/>
        <v>0</v>
      </c>
      <c r="S7928" t="str">
        <f t="shared" si="1113"/>
        <v/>
      </c>
      <c r="T7928" t="str">
        <f t="shared" si="1114"/>
        <v/>
      </c>
      <c r="U7928" t="str">
        <f t="shared" si="1115"/>
        <v/>
      </c>
    </row>
    <row r="7929" spans="12:21" ht="15" customHeight="1" x14ac:dyDescent="0.15">
      <c r="L7929" s="244" t="str">
        <f t="shared" si="1116"/>
        <v/>
      </c>
      <c r="M7929" s="245" t="str">
        <f t="shared" si="1117"/>
        <v/>
      </c>
      <c r="N7929" s="244" t="str">
        <f t="shared" si="1118"/>
        <v/>
      </c>
      <c r="O7929" s="244" t="str">
        <f t="shared" si="1119"/>
        <v/>
      </c>
      <c r="P7929">
        <f>IF($I7929&lt;&gt;"",$I7929,IF($E7929="SGD",1,IF($E7929="USD",Settings!$B$22,IF($E7929="HKD",Settings!$B$23,1))))</f>
        <v>1</v>
      </c>
      <c r="Q7929">
        <f t="shared" si="1120"/>
        <v>0</v>
      </c>
      <c r="R7929">
        <f t="shared" si="1121"/>
        <v>0</v>
      </c>
      <c r="S7929" t="str">
        <f t="shared" si="1113"/>
        <v/>
      </c>
      <c r="T7929" t="str">
        <f t="shared" si="1114"/>
        <v/>
      </c>
      <c r="U7929" t="str">
        <f t="shared" si="1115"/>
        <v/>
      </c>
    </row>
    <row r="7930" spans="12:21" ht="15" customHeight="1" x14ac:dyDescent="0.15">
      <c r="L7930" s="244" t="str">
        <f t="shared" si="1116"/>
        <v/>
      </c>
      <c r="M7930" s="245" t="str">
        <f t="shared" si="1117"/>
        <v/>
      </c>
      <c r="N7930" s="244" t="str">
        <f t="shared" si="1118"/>
        <v/>
      </c>
      <c r="O7930" s="244" t="str">
        <f t="shared" si="1119"/>
        <v/>
      </c>
      <c r="P7930">
        <f>IF($I7930&lt;&gt;"",$I7930,IF($E7930="SGD",1,IF($E7930="USD",Settings!$B$22,IF($E7930="HKD",Settings!$B$23,1))))</f>
        <v>1</v>
      </c>
      <c r="Q7930">
        <f t="shared" si="1120"/>
        <v>0</v>
      </c>
      <c r="R7930">
        <f t="shared" si="1121"/>
        <v>0</v>
      </c>
      <c r="S7930" t="str">
        <f t="shared" si="1113"/>
        <v/>
      </c>
      <c r="T7930" t="str">
        <f t="shared" si="1114"/>
        <v/>
      </c>
      <c r="U7930" t="str">
        <f t="shared" si="1115"/>
        <v/>
      </c>
    </row>
    <row r="7931" spans="12:21" ht="15" customHeight="1" x14ac:dyDescent="0.15">
      <c r="L7931" s="244" t="str">
        <f t="shared" si="1116"/>
        <v/>
      </c>
      <c r="M7931" s="245" t="str">
        <f t="shared" si="1117"/>
        <v/>
      </c>
      <c r="N7931" s="244" t="str">
        <f t="shared" si="1118"/>
        <v/>
      </c>
      <c r="O7931" s="244" t="str">
        <f t="shared" si="1119"/>
        <v/>
      </c>
      <c r="P7931">
        <f>IF($I7931&lt;&gt;"",$I7931,IF($E7931="SGD",1,IF($E7931="USD",Settings!$B$22,IF($E7931="HKD",Settings!$B$23,1))))</f>
        <v>1</v>
      </c>
      <c r="Q7931">
        <f t="shared" si="1120"/>
        <v>0</v>
      </c>
      <c r="R7931">
        <f t="shared" si="1121"/>
        <v>0</v>
      </c>
      <c r="S7931" t="str">
        <f t="shared" si="1113"/>
        <v/>
      </c>
      <c r="T7931" t="str">
        <f t="shared" si="1114"/>
        <v/>
      </c>
      <c r="U7931" t="str">
        <f t="shared" si="1115"/>
        <v/>
      </c>
    </row>
    <row r="7932" spans="12:21" ht="15" customHeight="1" x14ac:dyDescent="0.15">
      <c r="L7932" s="244" t="str">
        <f t="shared" si="1116"/>
        <v/>
      </c>
      <c r="M7932" s="245" t="str">
        <f t="shared" si="1117"/>
        <v/>
      </c>
      <c r="N7932" s="244" t="str">
        <f t="shared" si="1118"/>
        <v/>
      </c>
      <c r="O7932" s="244" t="str">
        <f t="shared" si="1119"/>
        <v/>
      </c>
      <c r="P7932">
        <f>IF($I7932&lt;&gt;"",$I7932,IF($E7932="SGD",1,IF($E7932="USD",Settings!$B$22,IF($E7932="HKD",Settings!$B$23,1))))</f>
        <v>1</v>
      </c>
      <c r="Q7932">
        <f t="shared" si="1120"/>
        <v>0</v>
      </c>
      <c r="R7932">
        <f t="shared" si="1121"/>
        <v>0</v>
      </c>
      <c r="S7932" t="str">
        <f t="shared" si="1113"/>
        <v/>
      </c>
      <c r="T7932" t="str">
        <f t="shared" si="1114"/>
        <v/>
      </c>
      <c r="U7932" t="str">
        <f t="shared" si="1115"/>
        <v/>
      </c>
    </row>
    <row r="7933" spans="12:21" ht="15" customHeight="1" x14ac:dyDescent="0.15">
      <c r="L7933" s="244" t="str">
        <f t="shared" si="1116"/>
        <v/>
      </c>
      <c r="M7933" s="245" t="str">
        <f t="shared" si="1117"/>
        <v/>
      </c>
      <c r="N7933" s="244" t="str">
        <f t="shared" si="1118"/>
        <v/>
      </c>
      <c r="O7933" s="244" t="str">
        <f t="shared" si="1119"/>
        <v/>
      </c>
      <c r="P7933">
        <f>IF($I7933&lt;&gt;"",$I7933,IF($E7933="SGD",1,IF($E7933="USD",Settings!$B$22,IF($E7933="HKD",Settings!$B$23,1))))</f>
        <v>1</v>
      </c>
      <c r="Q7933">
        <f t="shared" si="1120"/>
        <v>0</v>
      </c>
      <c r="R7933">
        <f t="shared" si="1121"/>
        <v>0</v>
      </c>
      <c r="S7933" t="str">
        <f t="shared" si="1113"/>
        <v/>
      </c>
      <c r="T7933" t="str">
        <f t="shared" si="1114"/>
        <v/>
      </c>
      <c r="U7933" t="str">
        <f t="shared" si="1115"/>
        <v/>
      </c>
    </row>
    <row r="7934" spans="12:21" ht="15" customHeight="1" x14ac:dyDescent="0.15">
      <c r="L7934" s="244" t="str">
        <f t="shared" si="1116"/>
        <v/>
      </c>
      <c r="M7934" s="245" t="str">
        <f t="shared" si="1117"/>
        <v/>
      </c>
      <c r="N7934" s="244" t="str">
        <f t="shared" si="1118"/>
        <v/>
      </c>
      <c r="O7934" s="244" t="str">
        <f t="shared" si="1119"/>
        <v/>
      </c>
      <c r="P7934">
        <f>IF($I7934&lt;&gt;"",$I7934,IF($E7934="SGD",1,IF($E7934="USD",Settings!$B$22,IF($E7934="HKD",Settings!$B$23,1))))</f>
        <v>1</v>
      </c>
      <c r="Q7934">
        <f t="shared" si="1120"/>
        <v>0</v>
      </c>
      <c r="R7934">
        <f t="shared" si="1121"/>
        <v>0</v>
      </c>
      <c r="S7934" t="str">
        <f t="shared" si="1113"/>
        <v/>
      </c>
      <c r="T7934" t="str">
        <f t="shared" si="1114"/>
        <v/>
      </c>
      <c r="U7934" t="str">
        <f t="shared" si="1115"/>
        <v/>
      </c>
    </row>
    <row r="7935" spans="12:21" ht="15" customHeight="1" x14ac:dyDescent="0.15">
      <c r="L7935" s="244" t="str">
        <f t="shared" si="1116"/>
        <v/>
      </c>
      <c r="M7935" s="245" t="str">
        <f t="shared" si="1117"/>
        <v/>
      </c>
      <c r="N7935" s="244" t="str">
        <f t="shared" si="1118"/>
        <v/>
      </c>
      <c r="O7935" s="244" t="str">
        <f t="shared" si="1119"/>
        <v/>
      </c>
      <c r="P7935">
        <f>IF($I7935&lt;&gt;"",$I7935,IF($E7935="SGD",1,IF($E7935="USD",Settings!$B$22,IF($E7935="HKD",Settings!$B$23,1))))</f>
        <v>1</v>
      </c>
      <c r="Q7935">
        <f t="shared" si="1120"/>
        <v>0</v>
      </c>
      <c r="R7935">
        <f t="shared" si="1121"/>
        <v>0</v>
      </c>
      <c r="S7935" t="str">
        <f t="shared" si="1113"/>
        <v/>
      </c>
      <c r="T7935" t="str">
        <f t="shared" si="1114"/>
        <v/>
      </c>
      <c r="U7935" t="str">
        <f t="shared" si="1115"/>
        <v/>
      </c>
    </row>
    <row r="7936" spans="12:21" ht="15" customHeight="1" x14ac:dyDescent="0.15">
      <c r="L7936" s="244" t="str">
        <f t="shared" si="1116"/>
        <v/>
      </c>
      <c r="M7936" s="245" t="str">
        <f t="shared" si="1117"/>
        <v/>
      </c>
      <c r="N7936" s="244" t="str">
        <f t="shared" si="1118"/>
        <v/>
      </c>
      <c r="O7936" s="244" t="str">
        <f t="shared" si="1119"/>
        <v/>
      </c>
      <c r="P7936">
        <f>IF($I7936&lt;&gt;"",$I7936,IF($E7936="SGD",1,IF($E7936="USD",Settings!$B$22,IF($E7936="HKD",Settings!$B$23,1))))</f>
        <v>1</v>
      </c>
      <c r="Q7936">
        <f t="shared" si="1120"/>
        <v>0</v>
      </c>
      <c r="R7936">
        <f t="shared" si="1121"/>
        <v>0</v>
      </c>
      <c r="S7936" t="str">
        <f t="shared" si="1113"/>
        <v/>
      </c>
      <c r="T7936" t="str">
        <f t="shared" si="1114"/>
        <v/>
      </c>
      <c r="U7936" t="str">
        <f t="shared" si="1115"/>
        <v/>
      </c>
    </row>
    <row r="7937" spans="12:21" ht="15" customHeight="1" x14ac:dyDescent="0.15">
      <c r="L7937" s="244" t="str">
        <f t="shared" si="1116"/>
        <v/>
      </c>
      <c r="M7937" s="245" t="str">
        <f t="shared" si="1117"/>
        <v/>
      </c>
      <c r="N7937" s="244" t="str">
        <f t="shared" si="1118"/>
        <v/>
      </c>
      <c r="O7937" s="244" t="str">
        <f t="shared" si="1119"/>
        <v/>
      </c>
      <c r="P7937">
        <f>IF($I7937&lt;&gt;"",$I7937,IF($E7937="SGD",1,IF($E7937="USD",Settings!$B$22,IF($E7937="HKD",Settings!$B$23,1))))</f>
        <v>1</v>
      </c>
      <c r="Q7937">
        <f t="shared" si="1120"/>
        <v>0</v>
      </c>
      <c r="R7937">
        <f t="shared" si="1121"/>
        <v>0</v>
      </c>
      <c r="S7937" t="str">
        <f t="shared" si="1113"/>
        <v/>
      </c>
      <c r="T7937" t="str">
        <f t="shared" si="1114"/>
        <v/>
      </c>
      <c r="U7937" t="str">
        <f t="shared" si="1115"/>
        <v/>
      </c>
    </row>
    <row r="7938" spans="12:21" ht="15" customHeight="1" x14ac:dyDescent="0.15">
      <c r="L7938" s="244" t="str">
        <f t="shared" si="1116"/>
        <v/>
      </c>
      <c r="M7938" s="245" t="str">
        <f t="shared" si="1117"/>
        <v/>
      </c>
      <c r="N7938" s="244" t="str">
        <f t="shared" si="1118"/>
        <v/>
      </c>
      <c r="O7938" s="244" t="str">
        <f t="shared" si="1119"/>
        <v/>
      </c>
      <c r="P7938">
        <f>IF($I7938&lt;&gt;"",$I7938,IF($E7938="SGD",1,IF($E7938="USD",Settings!$B$22,IF($E7938="HKD",Settings!$B$23,1))))</f>
        <v>1</v>
      </c>
      <c r="Q7938">
        <f t="shared" si="1120"/>
        <v>0</v>
      </c>
      <c r="R7938">
        <f t="shared" si="1121"/>
        <v>0</v>
      </c>
      <c r="S7938" t="str">
        <f t="shared" ref="S7938:S8001" si="1122">IF(L7938="","",SUMIFS($M:$M,$L:$L,L7938,$T:$T,"&lt;="&amp;T7938))</f>
        <v/>
      </c>
      <c r="T7938" t="str">
        <f t="shared" ref="T7938:T8001" si="1123">IF(L7938="","",INT(G7938)*100000+ROW())</f>
        <v/>
      </c>
      <c r="U7938" t="str">
        <f t="shared" ref="U7938:U8001" si="1124">IF(L7938="","",IF(AND(COUNTIFS($L:$L,L7938,$S:$S,"&gt;-0.000001",$S:$S,"&lt;0.000001",$T:$T,"&gt;"&amp;T7938)=0,ABS(S7938)&gt;0.000001),1,0))</f>
        <v/>
      </c>
    </row>
    <row r="7939" spans="12:21" ht="15" customHeight="1" x14ac:dyDescent="0.15">
      <c r="L7939" s="244" t="str">
        <f t="shared" si="1116"/>
        <v/>
      </c>
      <c r="M7939" s="245" t="str">
        <f t="shared" si="1117"/>
        <v/>
      </c>
      <c r="N7939" s="244" t="str">
        <f t="shared" si="1118"/>
        <v/>
      </c>
      <c r="O7939" s="244" t="str">
        <f t="shared" si="1119"/>
        <v/>
      </c>
      <c r="P7939">
        <f>IF($I7939&lt;&gt;"",$I7939,IF($E7939="SGD",1,IF($E7939="USD",Settings!$B$22,IF($E7939="HKD",Settings!$B$23,1))))</f>
        <v>1</v>
      </c>
      <c r="Q7939">
        <f t="shared" si="1120"/>
        <v>0</v>
      </c>
      <c r="R7939">
        <f t="shared" si="1121"/>
        <v>0</v>
      </c>
      <c r="S7939" t="str">
        <f t="shared" si="1122"/>
        <v/>
      </c>
      <c r="T7939" t="str">
        <f t="shared" si="1123"/>
        <v/>
      </c>
      <c r="U7939" t="str">
        <f t="shared" si="1124"/>
        <v/>
      </c>
    </row>
    <row r="7940" spans="12:21" ht="15" customHeight="1" x14ac:dyDescent="0.15">
      <c r="L7940" s="244" t="str">
        <f t="shared" si="1116"/>
        <v/>
      </c>
      <c r="M7940" s="245" t="str">
        <f t="shared" si="1117"/>
        <v/>
      </c>
      <c r="N7940" s="244" t="str">
        <f t="shared" si="1118"/>
        <v/>
      </c>
      <c r="O7940" s="244" t="str">
        <f t="shared" si="1119"/>
        <v/>
      </c>
      <c r="P7940">
        <f>IF($I7940&lt;&gt;"",$I7940,IF($E7940="SGD",1,IF($E7940="USD",Settings!$B$22,IF($E7940="HKD",Settings!$B$23,1))))</f>
        <v>1</v>
      </c>
      <c r="Q7940">
        <f t="shared" si="1120"/>
        <v>0</v>
      </c>
      <c r="R7940">
        <f t="shared" si="1121"/>
        <v>0</v>
      </c>
      <c r="S7940" t="str">
        <f t="shared" si="1122"/>
        <v/>
      </c>
      <c r="T7940" t="str">
        <f t="shared" si="1123"/>
        <v/>
      </c>
      <c r="U7940" t="str">
        <f t="shared" si="1124"/>
        <v/>
      </c>
    </row>
    <row r="7941" spans="12:21" ht="15" customHeight="1" x14ac:dyDescent="0.15">
      <c r="L7941" s="244" t="str">
        <f t="shared" si="1116"/>
        <v/>
      </c>
      <c r="M7941" s="245" t="str">
        <f t="shared" si="1117"/>
        <v/>
      </c>
      <c r="N7941" s="244" t="str">
        <f t="shared" si="1118"/>
        <v/>
      </c>
      <c r="O7941" s="244" t="str">
        <f t="shared" si="1119"/>
        <v/>
      </c>
      <c r="P7941">
        <f>IF($I7941&lt;&gt;"",$I7941,IF($E7941="SGD",1,IF($E7941="USD",Settings!$B$22,IF($E7941="HKD",Settings!$B$23,1))))</f>
        <v>1</v>
      </c>
      <c r="Q7941">
        <f t="shared" si="1120"/>
        <v>0</v>
      </c>
      <c r="R7941">
        <f t="shared" si="1121"/>
        <v>0</v>
      </c>
      <c r="S7941" t="str">
        <f t="shared" si="1122"/>
        <v/>
      </c>
      <c r="T7941" t="str">
        <f t="shared" si="1123"/>
        <v/>
      </c>
      <c r="U7941" t="str">
        <f t="shared" si="1124"/>
        <v/>
      </c>
    </row>
    <row r="7942" spans="12:21" ht="15" customHeight="1" x14ac:dyDescent="0.15">
      <c r="L7942" s="244" t="str">
        <f t="shared" si="1116"/>
        <v/>
      </c>
      <c r="M7942" s="245" t="str">
        <f t="shared" si="1117"/>
        <v/>
      </c>
      <c r="N7942" s="244" t="str">
        <f t="shared" si="1118"/>
        <v/>
      </c>
      <c r="O7942" s="244" t="str">
        <f t="shared" si="1119"/>
        <v/>
      </c>
      <c r="P7942">
        <f>IF($I7942&lt;&gt;"",$I7942,IF($E7942="SGD",1,IF($E7942="USD",Settings!$B$22,IF($E7942="HKD",Settings!$B$23,1))))</f>
        <v>1</v>
      </c>
      <c r="Q7942">
        <f t="shared" si="1120"/>
        <v>0</v>
      </c>
      <c r="R7942">
        <f t="shared" si="1121"/>
        <v>0</v>
      </c>
      <c r="S7942" t="str">
        <f t="shared" si="1122"/>
        <v/>
      </c>
      <c r="T7942" t="str">
        <f t="shared" si="1123"/>
        <v/>
      </c>
      <c r="U7942" t="str">
        <f t="shared" si="1124"/>
        <v/>
      </c>
    </row>
    <row r="7943" spans="12:21" ht="15" customHeight="1" x14ac:dyDescent="0.15">
      <c r="L7943" s="244" t="str">
        <f t="shared" si="1116"/>
        <v/>
      </c>
      <c r="M7943" s="245" t="str">
        <f t="shared" si="1117"/>
        <v/>
      </c>
      <c r="N7943" s="244" t="str">
        <f t="shared" si="1118"/>
        <v/>
      </c>
      <c r="O7943" s="244" t="str">
        <f t="shared" si="1119"/>
        <v/>
      </c>
      <c r="P7943">
        <f>IF($I7943&lt;&gt;"",$I7943,IF($E7943="SGD",1,IF($E7943="USD",Settings!$B$22,IF($E7943="HKD",Settings!$B$23,1))))</f>
        <v>1</v>
      </c>
      <c r="Q7943">
        <f t="shared" si="1120"/>
        <v>0</v>
      </c>
      <c r="R7943">
        <f t="shared" si="1121"/>
        <v>0</v>
      </c>
      <c r="S7943" t="str">
        <f t="shared" si="1122"/>
        <v/>
      </c>
      <c r="T7943" t="str">
        <f t="shared" si="1123"/>
        <v/>
      </c>
      <c r="U7943" t="str">
        <f t="shared" si="1124"/>
        <v/>
      </c>
    </row>
    <row r="7944" spans="12:21" ht="15" customHeight="1" x14ac:dyDescent="0.15">
      <c r="L7944" s="244" t="str">
        <f t="shared" si="1116"/>
        <v/>
      </c>
      <c r="M7944" s="245" t="str">
        <f t="shared" si="1117"/>
        <v/>
      </c>
      <c r="N7944" s="244" t="str">
        <f t="shared" si="1118"/>
        <v/>
      </c>
      <c r="O7944" s="244" t="str">
        <f t="shared" si="1119"/>
        <v/>
      </c>
      <c r="P7944">
        <f>IF($I7944&lt;&gt;"",$I7944,IF($E7944="SGD",1,IF($E7944="USD",Settings!$B$22,IF($E7944="HKD",Settings!$B$23,1))))</f>
        <v>1</v>
      </c>
      <c r="Q7944">
        <f t="shared" si="1120"/>
        <v>0</v>
      </c>
      <c r="R7944">
        <f t="shared" si="1121"/>
        <v>0</v>
      </c>
      <c r="S7944" t="str">
        <f t="shared" si="1122"/>
        <v/>
      </c>
      <c r="T7944" t="str">
        <f t="shared" si="1123"/>
        <v/>
      </c>
      <c r="U7944" t="str">
        <f t="shared" si="1124"/>
        <v/>
      </c>
    </row>
    <row r="7945" spans="12:21" ht="15" customHeight="1" x14ac:dyDescent="0.15">
      <c r="L7945" s="244" t="str">
        <f t="shared" si="1116"/>
        <v/>
      </c>
      <c r="M7945" s="245" t="str">
        <f t="shared" si="1117"/>
        <v/>
      </c>
      <c r="N7945" s="244" t="str">
        <f t="shared" si="1118"/>
        <v/>
      </c>
      <c r="O7945" s="244" t="str">
        <f t="shared" si="1119"/>
        <v/>
      </c>
      <c r="P7945">
        <f>IF($I7945&lt;&gt;"",$I7945,IF($E7945="SGD",1,IF($E7945="USD",Settings!$B$22,IF($E7945="HKD",Settings!$B$23,1))))</f>
        <v>1</v>
      </c>
      <c r="Q7945">
        <f t="shared" si="1120"/>
        <v>0</v>
      </c>
      <c r="R7945">
        <f t="shared" si="1121"/>
        <v>0</v>
      </c>
      <c r="S7945" t="str">
        <f t="shared" si="1122"/>
        <v/>
      </c>
      <c r="T7945" t="str">
        <f t="shared" si="1123"/>
        <v/>
      </c>
      <c r="U7945" t="str">
        <f t="shared" si="1124"/>
        <v/>
      </c>
    </row>
    <row r="7946" spans="12:21" ht="15" customHeight="1" x14ac:dyDescent="0.15">
      <c r="L7946" s="244" t="str">
        <f t="shared" si="1116"/>
        <v/>
      </c>
      <c r="M7946" s="245" t="str">
        <f t="shared" si="1117"/>
        <v/>
      </c>
      <c r="N7946" s="244" t="str">
        <f t="shared" si="1118"/>
        <v/>
      </c>
      <c r="O7946" s="244" t="str">
        <f t="shared" si="1119"/>
        <v/>
      </c>
      <c r="P7946">
        <f>IF($I7946&lt;&gt;"",$I7946,IF($E7946="SGD",1,IF($E7946="USD",Settings!$B$22,IF($E7946="HKD",Settings!$B$23,1))))</f>
        <v>1</v>
      </c>
      <c r="Q7946">
        <f t="shared" si="1120"/>
        <v>0</v>
      </c>
      <c r="R7946">
        <f t="shared" si="1121"/>
        <v>0</v>
      </c>
      <c r="S7946" t="str">
        <f t="shared" si="1122"/>
        <v/>
      </c>
      <c r="T7946" t="str">
        <f t="shared" si="1123"/>
        <v/>
      </c>
      <c r="U7946" t="str">
        <f t="shared" si="1124"/>
        <v/>
      </c>
    </row>
    <row r="7947" spans="12:21" ht="15" customHeight="1" x14ac:dyDescent="0.15">
      <c r="L7947" s="244" t="str">
        <f t="shared" si="1116"/>
        <v/>
      </c>
      <c r="M7947" s="245" t="str">
        <f t="shared" si="1117"/>
        <v/>
      </c>
      <c r="N7947" s="244" t="str">
        <f t="shared" si="1118"/>
        <v/>
      </c>
      <c r="O7947" s="244" t="str">
        <f t="shared" si="1119"/>
        <v/>
      </c>
      <c r="P7947">
        <f>IF($I7947&lt;&gt;"",$I7947,IF($E7947="SGD",1,IF($E7947="USD",Settings!$B$22,IF($E7947="HKD",Settings!$B$23,1))))</f>
        <v>1</v>
      </c>
      <c r="Q7947">
        <f t="shared" si="1120"/>
        <v>0</v>
      </c>
      <c r="R7947">
        <f t="shared" si="1121"/>
        <v>0</v>
      </c>
      <c r="S7947" t="str">
        <f t="shared" si="1122"/>
        <v/>
      </c>
      <c r="T7947" t="str">
        <f t="shared" si="1123"/>
        <v/>
      </c>
      <c r="U7947" t="str">
        <f t="shared" si="1124"/>
        <v/>
      </c>
    </row>
    <row r="7948" spans="12:21" ht="15" customHeight="1" x14ac:dyDescent="0.15">
      <c r="L7948" s="244" t="str">
        <f t="shared" si="1116"/>
        <v/>
      </c>
      <c r="M7948" s="245" t="str">
        <f t="shared" si="1117"/>
        <v/>
      </c>
      <c r="N7948" s="244" t="str">
        <f t="shared" si="1118"/>
        <v/>
      </c>
      <c r="O7948" s="244" t="str">
        <f t="shared" si="1119"/>
        <v/>
      </c>
      <c r="P7948">
        <f>IF($I7948&lt;&gt;"",$I7948,IF($E7948="SGD",1,IF($E7948="USD",Settings!$B$22,IF($E7948="HKD",Settings!$B$23,1))))</f>
        <v>1</v>
      </c>
      <c r="Q7948">
        <f t="shared" si="1120"/>
        <v>0</v>
      </c>
      <c r="R7948">
        <f t="shared" si="1121"/>
        <v>0</v>
      </c>
      <c r="S7948" t="str">
        <f t="shared" si="1122"/>
        <v/>
      </c>
      <c r="T7948" t="str">
        <f t="shared" si="1123"/>
        <v/>
      </c>
      <c r="U7948" t="str">
        <f t="shared" si="1124"/>
        <v/>
      </c>
    </row>
    <row r="7949" spans="12:21" ht="15" customHeight="1" x14ac:dyDescent="0.15">
      <c r="L7949" s="244" t="str">
        <f t="shared" si="1116"/>
        <v/>
      </c>
      <c r="M7949" s="245" t="str">
        <f t="shared" si="1117"/>
        <v/>
      </c>
      <c r="N7949" s="244" t="str">
        <f t="shared" si="1118"/>
        <v/>
      </c>
      <c r="O7949" s="244" t="str">
        <f t="shared" si="1119"/>
        <v/>
      </c>
      <c r="P7949">
        <f>IF($I7949&lt;&gt;"",$I7949,IF($E7949="SGD",1,IF($E7949="USD",Settings!$B$22,IF($E7949="HKD",Settings!$B$23,1))))</f>
        <v>1</v>
      </c>
      <c r="Q7949">
        <f t="shared" si="1120"/>
        <v>0</v>
      </c>
      <c r="R7949">
        <f t="shared" si="1121"/>
        <v>0</v>
      </c>
      <c r="S7949" t="str">
        <f t="shared" si="1122"/>
        <v/>
      </c>
      <c r="T7949" t="str">
        <f t="shared" si="1123"/>
        <v/>
      </c>
      <c r="U7949" t="str">
        <f t="shared" si="1124"/>
        <v/>
      </c>
    </row>
    <row r="7950" spans="12:21" ht="15" customHeight="1" x14ac:dyDescent="0.15">
      <c r="L7950" s="244" t="str">
        <f t="shared" si="1116"/>
        <v/>
      </c>
      <c r="M7950" s="245" t="str">
        <f t="shared" si="1117"/>
        <v/>
      </c>
      <c r="N7950" s="244" t="str">
        <f t="shared" si="1118"/>
        <v/>
      </c>
      <c r="O7950" s="244" t="str">
        <f t="shared" si="1119"/>
        <v/>
      </c>
      <c r="P7950">
        <f>IF($I7950&lt;&gt;"",$I7950,IF($E7950="SGD",1,IF($E7950="USD",Settings!$B$22,IF($E7950="HKD",Settings!$B$23,1))))</f>
        <v>1</v>
      </c>
      <c r="Q7950">
        <f t="shared" si="1120"/>
        <v>0</v>
      </c>
      <c r="R7950">
        <f t="shared" si="1121"/>
        <v>0</v>
      </c>
      <c r="S7950" t="str">
        <f t="shared" si="1122"/>
        <v/>
      </c>
      <c r="T7950" t="str">
        <f t="shared" si="1123"/>
        <v/>
      </c>
      <c r="U7950" t="str">
        <f t="shared" si="1124"/>
        <v/>
      </c>
    </row>
    <row r="7951" spans="12:21" ht="15" customHeight="1" x14ac:dyDescent="0.15">
      <c r="L7951" s="244" t="str">
        <f t="shared" si="1116"/>
        <v/>
      </c>
      <c r="M7951" s="245" t="str">
        <f t="shared" si="1117"/>
        <v/>
      </c>
      <c r="N7951" s="244" t="str">
        <f t="shared" si="1118"/>
        <v/>
      </c>
      <c r="O7951" s="244" t="str">
        <f t="shared" si="1119"/>
        <v/>
      </c>
      <c r="P7951">
        <f>IF($I7951&lt;&gt;"",$I7951,IF($E7951="SGD",1,IF($E7951="USD",Settings!$B$22,IF($E7951="HKD",Settings!$B$23,1))))</f>
        <v>1</v>
      </c>
      <c r="Q7951">
        <f t="shared" si="1120"/>
        <v>0</v>
      </c>
      <c r="R7951">
        <f t="shared" si="1121"/>
        <v>0</v>
      </c>
      <c r="S7951" t="str">
        <f t="shared" si="1122"/>
        <v/>
      </c>
      <c r="T7951" t="str">
        <f t="shared" si="1123"/>
        <v/>
      </c>
      <c r="U7951" t="str">
        <f t="shared" si="1124"/>
        <v/>
      </c>
    </row>
    <row r="7952" spans="12:21" ht="15" customHeight="1" x14ac:dyDescent="0.15">
      <c r="L7952" s="244" t="str">
        <f t="shared" si="1116"/>
        <v/>
      </c>
      <c r="M7952" s="245" t="str">
        <f t="shared" si="1117"/>
        <v/>
      </c>
      <c r="N7952" s="244" t="str">
        <f t="shared" si="1118"/>
        <v/>
      </c>
      <c r="O7952" s="244" t="str">
        <f t="shared" si="1119"/>
        <v/>
      </c>
      <c r="P7952">
        <f>IF($I7952&lt;&gt;"",$I7952,IF($E7952="SGD",1,IF($E7952="USD",Settings!$B$22,IF($E7952="HKD",Settings!$B$23,1))))</f>
        <v>1</v>
      </c>
      <c r="Q7952">
        <f t="shared" si="1120"/>
        <v>0</v>
      </c>
      <c r="R7952">
        <f t="shared" si="1121"/>
        <v>0</v>
      </c>
      <c r="S7952" t="str">
        <f t="shared" si="1122"/>
        <v/>
      </c>
      <c r="T7952" t="str">
        <f t="shared" si="1123"/>
        <v/>
      </c>
      <c r="U7952" t="str">
        <f t="shared" si="1124"/>
        <v/>
      </c>
    </row>
    <row r="7953" spans="12:21" ht="15" customHeight="1" x14ac:dyDescent="0.15">
      <c r="L7953" s="244" t="str">
        <f t="shared" si="1116"/>
        <v/>
      </c>
      <c r="M7953" s="245" t="str">
        <f t="shared" si="1117"/>
        <v/>
      </c>
      <c r="N7953" s="244" t="str">
        <f t="shared" si="1118"/>
        <v/>
      </c>
      <c r="O7953" s="244" t="str">
        <f t="shared" si="1119"/>
        <v/>
      </c>
      <c r="P7953">
        <f>IF($I7953&lt;&gt;"",$I7953,IF($E7953="SGD",1,IF($E7953="USD",Settings!$B$22,IF($E7953="HKD",Settings!$B$23,1))))</f>
        <v>1</v>
      </c>
      <c r="Q7953">
        <f t="shared" si="1120"/>
        <v>0</v>
      </c>
      <c r="R7953">
        <f t="shared" si="1121"/>
        <v>0</v>
      </c>
      <c r="S7953" t="str">
        <f t="shared" si="1122"/>
        <v/>
      </c>
      <c r="T7953" t="str">
        <f t="shared" si="1123"/>
        <v/>
      </c>
      <c r="U7953" t="str">
        <f t="shared" si="1124"/>
        <v/>
      </c>
    </row>
    <row r="7954" spans="12:21" ht="15" customHeight="1" x14ac:dyDescent="0.15">
      <c r="L7954" s="244" t="str">
        <f t="shared" si="1116"/>
        <v/>
      </c>
      <c r="M7954" s="245" t="str">
        <f t="shared" si="1117"/>
        <v/>
      </c>
      <c r="N7954" s="244" t="str">
        <f t="shared" si="1118"/>
        <v/>
      </c>
      <c r="O7954" s="244" t="str">
        <f t="shared" si="1119"/>
        <v/>
      </c>
      <c r="P7954">
        <f>IF($I7954&lt;&gt;"",$I7954,IF($E7954="SGD",1,IF($E7954="USD",Settings!$B$22,IF($E7954="HKD",Settings!$B$23,1))))</f>
        <v>1</v>
      </c>
      <c r="Q7954">
        <f t="shared" si="1120"/>
        <v>0</v>
      </c>
      <c r="R7954">
        <f t="shared" si="1121"/>
        <v>0</v>
      </c>
      <c r="S7954" t="str">
        <f t="shared" si="1122"/>
        <v/>
      </c>
      <c r="T7954" t="str">
        <f t="shared" si="1123"/>
        <v/>
      </c>
      <c r="U7954" t="str">
        <f t="shared" si="1124"/>
        <v/>
      </c>
    </row>
    <row r="7955" spans="12:21" ht="15" customHeight="1" x14ac:dyDescent="0.15">
      <c r="L7955" s="244" t="str">
        <f t="shared" si="1116"/>
        <v/>
      </c>
      <c r="M7955" s="245" t="str">
        <f t="shared" si="1117"/>
        <v/>
      </c>
      <c r="N7955" s="244" t="str">
        <f t="shared" si="1118"/>
        <v/>
      </c>
      <c r="O7955" s="244" t="str">
        <f t="shared" si="1119"/>
        <v/>
      </c>
      <c r="P7955">
        <f>IF($I7955&lt;&gt;"",$I7955,IF($E7955="SGD",1,IF($E7955="USD",Settings!$B$22,IF($E7955="HKD",Settings!$B$23,1))))</f>
        <v>1</v>
      </c>
      <c r="Q7955">
        <f t="shared" si="1120"/>
        <v>0</v>
      </c>
      <c r="R7955">
        <f t="shared" si="1121"/>
        <v>0</v>
      </c>
      <c r="S7955" t="str">
        <f t="shared" si="1122"/>
        <v/>
      </c>
      <c r="T7955" t="str">
        <f t="shared" si="1123"/>
        <v/>
      </c>
      <c r="U7955" t="str">
        <f t="shared" si="1124"/>
        <v/>
      </c>
    </row>
    <row r="7956" spans="12:21" ht="15" customHeight="1" x14ac:dyDescent="0.15">
      <c r="L7956" s="244" t="str">
        <f t="shared" si="1116"/>
        <v/>
      </c>
      <c r="M7956" s="245" t="str">
        <f t="shared" si="1117"/>
        <v/>
      </c>
      <c r="N7956" s="244" t="str">
        <f t="shared" si="1118"/>
        <v/>
      </c>
      <c r="O7956" s="244" t="str">
        <f t="shared" si="1119"/>
        <v/>
      </c>
      <c r="P7956">
        <f>IF($I7956&lt;&gt;"",$I7956,IF($E7956="SGD",1,IF($E7956="USD",Settings!$B$22,IF($E7956="HKD",Settings!$B$23,1))))</f>
        <v>1</v>
      </c>
      <c r="Q7956">
        <f t="shared" si="1120"/>
        <v>0</v>
      </c>
      <c r="R7956">
        <f t="shared" si="1121"/>
        <v>0</v>
      </c>
      <c r="S7956" t="str">
        <f t="shared" si="1122"/>
        <v/>
      </c>
      <c r="T7956" t="str">
        <f t="shared" si="1123"/>
        <v/>
      </c>
      <c r="U7956" t="str">
        <f t="shared" si="1124"/>
        <v/>
      </c>
    </row>
    <row r="7957" spans="12:21" ht="15" customHeight="1" x14ac:dyDescent="0.15">
      <c r="L7957" s="244" t="str">
        <f t="shared" si="1116"/>
        <v/>
      </c>
      <c r="M7957" s="245" t="str">
        <f t="shared" si="1117"/>
        <v/>
      </c>
      <c r="N7957" s="244" t="str">
        <f t="shared" si="1118"/>
        <v/>
      </c>
      <c r="O7957" s="244" t="str">
        <f t="shared" si="1119"/>
        <v/>
      </c>
      <c r="P7957">
        <f>IF($I7957&lt;&gt;"",$I7957,IF($E7957="SGD",1,IF($E7957="USD",Settings!$B$22,IF($E7957="HKD",Settings!$B$23,1))))</f>
        <v>1</v>
      </c>
      <c r="Q7957">
        <f t="shared" si="1120"/>
        <v>0</v>
      </c>
      <c r="R7957">
        <f t="shared" si="1121"/>
        <v>0</v>
      </c>
      <c r="S7957" t="str">
        <f t="shared" si="1122"/>
        <v/>
      </c>
      <c r="T7957" t="str">
        <f t="shared" si="1123"/>
        <v/>
      </c>
      <c r="U7957" t="str">
        <f t="shared" si="1124"/>
        <v/>
      </c>
    </row>
    <row r="7958" spans="12:21" ht="15" customHeight="1" x14ac:dyDescent="0.15">
      <c r="L7958" s="244" t="str">
        <f t="shared" si="1116"/>
        <v/>
      </c>
      <c r="M7958" s="245" t="str">
        <f t="shared" si="1117"/>
        <v/>
      </c>
      <c r="N7958" s="244" t="str">
        <f t="shared" si="1118"/>
        <v/>
      </c>
      <c r="O7958" s="244" t="str">
        <f t="shared" si="1119"/>
        <v/>
      </c>
      <c r="P7958">
        <f>IF($I7958&lt;&gt;"",$I7958,IF($E7958="SGD",1,IF($E7958="USD",Settings!$B$22,IF($E7958="HKD",Settings!$B$23,1))))</f>
        <v>1</v>
      </c>
      <c r="Q7958">
        <f t="shared" si="1120"/>
        <v>0</v>
      </c>
      <c r="R7958">
        <f t="shared" si="1121"/>
        <v>0</v>
      </c>
      <c r="S7958" t="str">
        <f t="shared" si="1122"/>
        <v/>
      </c>
      <c r="T7958" t="str">
        <f t="shared" si="1123"/>
        <v/>
      </c>
      <c r="U7958" t="str">
        <f t="shared" si="1124"/>
        <v/>
      </c>
    </row>
    <row r="7959" spans="12:21" ht="15" customHeight="1" x14ac:dyDescent="0.15">
      <c r="L7959" s="244" t="str">
        <f t="shared" si="1116"/>
        <v/>
      </c>
      <c r="M7959" s="245" t="str">
        <f t="shared" si="1117"/>
        <v/>
      </c>
      <c r="N7959" s="244" t="str">
        <f t="shared" si="1118"/>
        <v/>
      </c>
      <c r="O7959" s="244" t="str">
        <f t="shared" si="1119"/>
        <v/>
      </c>
      <c r="P7959">
        <f>IF($I7959&lt;&gt;"",$I7959,IF($E7959="SGD",1,IF($E7959="USD",Settings!$B$22,IF($E7959="HKD",Settings!$B$23,1))))</f>
        <v>1</v>
      </c>
      <c r="Q7959">
        <f t="shared" si="1120"/>
        <v>0</v>
      </c>
      <c r="R7959">
        <f t="shared" si="1121"/>
        <v>0</v>
      </c>
      <c r="S7959" t="str">
        <f t="shared" si="1122"/>
        <v/>
      </c>
      <c r="T7959" t="str">
        <f t="shared" si="1123"/>
        <v/>
      </c>
      <c r="U7959" t="str">
        <f t="shared" si="1124"/>
        <v/>
      </c>
    </row>
    <row r="7960" spans="12:21" ht="15" customHeight="1" x14ac:dyDescent="0.15">
      <c r="L7960" s="244" t="str">
        <f t="shared" si="1116"/>
        <v/>
      </c>
      <c r="M7960" s="245" t="str">
        <f t="shared" si="1117"/>
        <v/>
      </c>
      <c r="N7960" s="244" t="str">
        <f t="shared" si="1118"/>
        <v/>
      </c>
      <c r="O7960" s="244" t="str">
        <f t="shared" si="1119"/>
        <v/>
      </c>
      <c r="P7960">
        <f>IF($I7960&lt;&gt;"",$I7960,IF($E7960="SGD",1,IF($E7960="USD",Settings!$B$22,IF($E7960="HKD",Settings!$B$23,1))))</f>
        <v>1</v>
      </c>
      <c r="Q7960">
        <f t="shared" si="1120"/>
        <v>0</v>
      </c>
      <c r="R7960">
        <f t="shared" si="1121"/>
        <v>0</v>
      </c>
      <c r="S7960" t="str">
        <f t="shared" si="1122"/>
        <v/>
      </c>
      <c r="T7960" t="str">
        <f t="shared" si="1123"/>
        <v/>
      </c>
      <c r="U7960" t="str">
        <f t="shared" si="1124"/>
        <v/>
      </c>
    </row>
    <row r="7961" spans="12:21" ht="15" customHeight="1" x14ac:dyDescent="0.15">
      <c r="L7961" s="244" t="str">
        <f t="shared" si="1116"/>
        <v/>
      </c>
      <c r="M7961" s="245" t="str">
        <f t="shared" si="1117"/>
        <v/>
      </c>
      <c r="N7961" s="244" t="str">
        <f t="shared" si="1118"/>
        <v/>
      </c>
      <c r="O7961" s="244" t="str">
        <f t="shared" si="1119"/>
        <v/>
      </c>
      <c r="P7961">
        <f>IF($I7961&lt;&gt;"",$I7961,IF($E7961="SGD",1,IF($E7961="USD",Settings!$B$22,IF($E7961="HKD",Settings!$B$23,1))))</f>
        <v>1</v>
      </c>
      <c r="Q7961">
        <f t="shared" si="1120"/>
        <v>0</v>
      </c>
      <c r="R7961">
        <f t="shared" si="1121"/>
        <v>0</v>
      </c>
      <c r="S7961" t="str">
        <f t="shared" si="1122"/>
        <v/>
      </c>
      <c r="T7961" t="str">
        <f t="shared" si="1123"/>
        <v/>
      </c>
      <c r="U7961" t="str">
        <f t="shared" si="1124"/>
        <v/>
      </c>
    </row>
    <row r="7962" spans="12:21" ht="15" customHeight="1" x14ac:dyDescent="0.15">
      <c r="L7962" s="244" t="str">
        <f t="shared" si="1116"/>
        <v/>
      </c>
      <c r="M7962" s="245" t="str">
        <f t="shared" si="1117"/>
        <v/>
      </c>
      <c r="N7962" s="244" t="str">
        <f t="shared" si="1118"/>
        <v/>
      </c>
      <c r="O7962" s="244" t="str">
        <f t="shared" si="1119"/>
        <v/>
      </c>
      <c r="P7962">
        <f>IF($I7962&lt;&gt;"",$I7962,IF($E7962="SGD",1,IF($E7962="USD",Settings!$B$22,IF($E7962="HKD",Settings!$B$23,1))))</f>
        <v>1</v>
      </c>
      <c r="Q7962">
        <f t="shared" si="1120"/>
        <v>0</v>
      </c>
      <c r="R7962">
        <f t="shared" si="1121"/>
        <v>0</v>
      </c>
      <c r="S7962" t="str">
        <f t="shared" si="1122"/>
        <v/>
      </c>
      <c r="T7962" t="str">
        <f t="shared" si="1123"/>
        <v/>
      </c>
      <c r="U7962" t="str">
        <f t="shared" si="1124"/>
        <v/>
      </c>
    </row>
    <row r="7963" spans="12:21" ht="15" customHeight="1" x14ac:dyDescent="0.15">
      <c r="L7963" s="244" t="str">
        <f t="shared" si="1116"/>
        <v/>
      </c>
      <c r="M7963" s="245" t="str">
        <f t="shared" si="1117"/>
        <v/>
      </c>
      <c r="N7963" s="244" t="str">
        <f t="shared" si="1118"/>
        <v/>
      </c>
      <c r="O7963" s="244" t="str">
        <f t="shared" si="1119"/>
        <v/>
      </c>
      <c r="P7963">
        <f>IF($I7963&lt;&gt;"",$I7963,IF($E7963="SGD",1,IF($E7963="USD",Settings!$B$22,IF($E7963="HKD",Settings!$B$23,1))))</f>
        <v>1</v>
      </c>
      <c r="Q7963">
        <f t="shared" si="1120"/>
        <v>0</v>
      </c>
      <c r="R7963">
        <f t="shared" si="1121"/>
        <v>0</v>
      </c>
      <c r="S7963" t="str">
        <f t="shared" si="1122"/>
        <v/>
      </c>
      <c r="T7963" t="str">
        <f t="shared" si="1123"/>
        <v/>
      </c>
      <c r="U7963" t="str">
        <f t="shared" si="1124"/>
        <v/>
      </c>
    </row>
    <row r="7964" spans="12:21" ht="15" customHeight="1" x14ac:dyDescent="0.15">
      <c r="L7964" s="244" t="str">
        <f t="shared" si="1116"/>
        <v/>
      </c>
      <c r="M7964" s="245" t="str">
        <f t="shared" si="1117"/>
        <v/>
      </c>
      <c r="N7964" s="244" t="str">
        <f t="shared" si="1118"/>
        <v/>
      </c>
      <c r="O7964" s="244" t="str">
        <f t="shared" si="1119"/>
        <v/>
      </c>
      <c r="P7964">
        <f>IF($I7964&lt;&gt;"",$I7964,IF($E7964="SGD",1,IF($E7964="USD",Settings!$B$22,IF($E7964="HKD",Settings!$B$23,1))))</f>
        <v>1</v>
      </c>
      <c r="Q7964">
        <f t="shared" si="1120"/>
        <v>0</v>
      </c>
      <c r="R7964">
        <f t="shared" si="1121"/>
        <v>0</v>
      </c>
      <c r="S7964" t="str">
        <f t="shared" si="1122"/>
        <v/>
      </c>
      <c r="T7964" t="str">
        <f t="shared" si="1123"/>
        <v/>
      </c>
      <c r="U7964" t="str">
        <f t="shared" si="1124"/>
        <v/>
      </c>
    </row>
    <row r="7965" spans="12:21" ht="15" customHeight="1" x14ac:dyDescent="0.15">
      <c r="L7965" s="244" t="str">
        <f t="shared" si="1116"/>
        <v/>
      </c>
      <c r="M7965" s="245" t="str">
        <f t="shared" si="1117"/>
        <v/>
      </c>
      <c r="N7965" s="244" t="str">
        <f t="shared" si="1118"/>
        <v/>
      </c>
      <c r="O7965" s="244" t="str">
        <f t="shared" si="1119"/>
        <v/>
      </c>
      <c r="P7965">
        <f>IF($I7965&lt;&gt;"",$I7965,IF($E7965="SGD",1,IF($E7965="USD",Settings!$B$22,IF($E7965="HKD",Settings!$B$23,1))))</f>
        <v>1</v>
      </c>
      <c r="Q7965">
        <f t="shared" si="1120"/>
        <v>0</v>
      </c>
      <c r="R7965">
        <f t="shared" si="1121"/>
        <v>0</v>
      </c>
      <c r="S7965" t="str">
        <f t="shared" si="1122"/>
        <v/>
      </c>
      <c r="T7965" t="str">
        <f t="shared" si="1123"/>
        <v/>
      </c>
      <c r="U7965" t="str">
        <f t="shared" si="1124"/>
        <v/>
      </c>
    </row>
    <row r="7966" spans="12:21" ht="15" customHeight="1" x14ac:dyDescent="0.15">
      <c r="L7966" s="244" t="str">
        <f t="shared" si="1116"/>
        <v/>
      </c>
      <c r="M7966" s="245" t="str">
        <f t="shared" si="1117"/>
        <v/>
      </c>
      <c r="N7966" s="244" t="str">
        <f t="shared" si="1118"/>
        <v/>
      </c>
      <c r="O7966" s="244" t="str">
        <f t="shared" si="1119"/>
        <v/>
      </c>
      <c r="P7966">
        <f>IF($I7966&lt;&gt;"",$I7966,IF($E7966="SGD",1,IF($E7966="USD",Settings!$B$22,IF($E7966="HKD",Settings!$B$23,1))))</f>
        <v>1</v>
      </c>
      <c r="Q7966">
        <f t="shared" si="1120"/>
        <v>0</v>
      </c>
      <c r="R7966">
        <f t="shared" si="1121"/>
        <v>0</v>
      </c>
      <c r="S7966" t="str">
        <f t="shared" si="1122"/>
        <v/>
      </c>
      <c r="T7966" t="str">
        <f t="shared" si="1123"/>
        <v/>
      </c>
      <c r="U7966" t="str">
        <f t="shared" si="1124"/>
        <v/>
      </c>
    </row>
    <row r="7967" spans="12:21" ht="15" customHeight="1" x14ac:dyDescent="0.15">
      <c r="L7967" s="244" t="str">
        <f t="shared" si="1116"/>
        <v/>
      </c>
      <c r="M7967" s="245" t="str">
        <f t="shared" si="1117"/>
        <v/>
      </c>
      <c r="N7967" s="244" t="str">
        <f t="shared" si="1118"/>
        <v/>
      </c>
      <c r="O7967" s="244" t="str">
        <f t="shared" si="1119"/>
        <v/>
      </c>
      <c r="P7967">
        <f>IF($I7967&lt;&gt;"",$I7967,IF($E7967="SGD",1,IF($E7967="USD",Settings!$B$22,IF($E7967="HKD",Settings!$B$23,1))))</f>
        <v>1</v>
      </c>
      <c r="Q7967">
        <f t="shared" si="1120"/>
        <v>0</v>
      </c>
      <c r="R7967">
        <f t="shared" si="1121"/>
        <v>0</v>
      </c>
      <c r="S7967" t="str">
        <f t="shared" si="1122"/>
        <v/>
      </c>
      <c r="T7967" t="str">
        <f t="shared" si="1123"/>
        <v/>
      </c>
      <c r="U7967" t="str">
        <f t="shared" si="1124"/>
        <v/>
      </c>
    </row>
    <row r="7968" spans="12:21" ht="15" customHeight="1" x14ac:dyDescent="0.15">
      <c r="L7968" s="244" t="str">
        <f t="shared" si="1116"/>
        <v/>
      </c>
      <c r="M7968" s="245" t="str">
        <f t="shared" si="1117"/>
        <v/>
      </c>
      <c r="N7968" s="244" t="str">
        <f t="shared" si="1118"/>
        <v/>
      </c>
      <c r="O7968" s="244" t="str">
        <f t="shared" si="1119"/>
        <v/>
      </c>
      <c r="P7968">
        <f>IF($I7968&lt;&gt;"",$I7968,IF($E7968="SGD",1,IF($E7968="USD",Settings!$B$22,IF($E7968="HKD",Settings!$B$23,1))))</f>
        <v>1</v>
      </c>
      <c r="Q7968">
        <f t="shared" si="1120"/>
        <v>0</v>
      </c>
      <c r="R7968">
        <f t="shared" si="1121"/>
        <v>0</v>
      </c>
      <c r="S7968" t="str">
        <f t="shared" si="1122"/>
        <v/>
      </c>
      <c r="T7968" t="str">
        <f t="shared" si="1123"/>
        <v/>
      </c>
      <c r="U7968" t="str">
        <f t="shared" si="1124"/>
        <v/>
      </c>
    </row>
    <row r="7969" spans="12:21" ht="15" customHeight="1" x14ac:dyDescent="0.15">
      <c r="L7969" s="244" t="str">
        <f t="shared" si="1116"/>
        <v/>
      </c>
      <c r="M7969" s="245" t="str">
        <f t="shared" si="1117"/>
        <v/>
      </c>
      <c r="N7969" s="244" t="str">
        <f t="shared" si="1118"/>
        <v/>
      </c>
      <c r="O7969" s="244" t="str">
        <f t="shared" si="1119"/>
        <v/>
      </c>
      <c r="P7969">
        <f>IF($I7969&lt;&gt;"",$I7969,IF($E7969="SGD",1,IF($E7969="USD",Settings!$B$22,IF($E7969="HKD",Settings!$B$23,1))))</f>
        <v>1</v>
      </c>
      <c r="Q7969">
        <f t="shared" si="1120"/>
        <v>0</v>
      </c>
      <c r="R7969">
        <f t="shared" si="1121"/>
        <v>0</v>
      </c>
      <c r="S7969" t="str">
        <f t="shared" si="1122"/>
        <v/>
      </c>
      <c r="T7969" t="str">
        <f t="shared" si="1123"/>
        <v/>
      </c>
      <c r="U7969" t="str">
        <f t="shared" si="1124"/>
        <v/>
      </c>
    </row>
    <row r="7970" spans="12:21" ht="15" customHeight="1" x14ac:dyDescent="0.15">
      <c r="L7970" s="244" t="str">
        <f t="shared" si="1116"/>
        <v/>
      </c>
      <c r="M7970" s="245" t="str">
        <f t="shared" si="1117"/>
        <v/>
      </c>
      <c r="N7970" s="244" t="str">
        <f t="shared" si="1118"/>
        <v/>
      </c>
      <c r="O7970" s="244" t="str">
        <f t="shared" si="1119"/>
        <v/>
      </c>
      <c r="P7970">
        <f>IF($I7970&lt;&gt;"",$I7970,IF($E7970="SGD",1,IF($E7970="USD",Settings!$B$22,IF($E7970="HKD",Settings!$B$23,1))))</f>
        <v>1</v>
      </c>
      <c r="Q7970">
        <f t="shared" si="1120"/>
        <v>0</v>
      </c>
      <c r="R7970">
        <f t="shared" si="1121"/>
        <v>0</v>
      </c>
      <c r="S7970" t="str">
        <f t="shared" si="1122"/>
        <v/>
      </c>
      <c r="T7970" t="str">
        <f t="shared" si="1123"/>
        <v/>
      </c>
      <c r="U7970" t="str">
        <f t="shared" si="1124"/>
        <v/>
      </c>
    </row>
    <row r="7971" spans="12:21" ht="15" customHeight="1" x14ac:dyDescent="0.15">
      <c r="L7971" s="244" t="str">
        <f t="shared" si="1116"/>
        <v/>
      </c>
      <c r="M7971" s="245" t="str">
        <f t="shared" si="1117"/>
        <v/>
      </c>
      <c r="N7971" s="244" t="str">
        <f t="shared" si="1118"/>
        <v/>
      </c>
      <c r="O7971" s="244" t="str">
        <f t="shared" si="1119"/>
        <v/>
      </c>
      <c r="P7971">
        <f>IF($I7971&lt;&gt;"",$I7971,IF($E7971="SGD",1,IF($E7971="USD",Settings!$B$22,IF($E7971="HKD",Settings!$B$23,1))))</f>
        <v>1</v>
      </c>
      <c r="Q7971">
        <f t="shared" si="1120"/>
        <v>0</v>
      </c>
      <c r="R7971">
        <f t="shared" si="1121"/>
        <v>0</v>
      </c>
      <c r="S7971" t="str">
        <f t="shared" si="1122"/>
        <v/>
      </c>
      <c r="T7971" t="str">
        <f t="shared" si="1123"/>
        <v/>
      </c>
      <c r="U7971" t="str">
        <f t="shared" si="1124"/>
        <v/>
      </c>
    </row>
    <row r="7972" spans="12:21" ht="15" customHeight="1" x14ac:dyDescent="0.15">
      <c r="L7972" s="244" t="str">
        <f t="shared" si="1116"/>
        <v/>
      </c>
      <c r="M7972" s="245" t="str">
        <f t="shared" si="1117"/>
        <v/>
      </c>
      <c r="N7972" s="244" t="str">
        <f t="shared" si="1118"/>
        <v/>
      </c>
      <c r="O7972" s="244" t="str">
        <f t="shared" si="1119"/>
        <v/>
      </c>
      <c r="P7972">
        <f>IF($I7972&lt;&gt;"",$I7972,IF($E7972="SGD",1,IF($E7972="USD",Settings!$B$22,IF($E7972="HKD",Settings!$B$23,1))))</f>
        <v>1</v>
      </c>
      <c r="Q7972">
        <f t="shared" si="1120"/>
        <v>0</v>
      </c>
      <c r="R7972">
        <f t="shared" si="1121"/>
        <v>0</v>
      </c>
      <c r="S7972" t="str">
        <f t="shared" si="1122"/>
        <v/>
      </c>
      <c r="T7972" t="str">
        <f t="shared" si="1123"/>
        <v/>
      </c>
      <c r="U7972" t="str">
        <f t="shared" si="1124"/>
        <v/>
      </c>
    </row>
    <row r="7973" spans="12:21" ht="15" customHeight="1" x14ac:dyDescent="0.15">
      <c r="L7973" s="244" t="str">
        <f t="shared" si="1116"/>
        <v/>
      </c>
      <c r="M7973" s="245" t="str">
        <f t="shared" si="1117"/>
        <v/>
      </c>
      <c r="N7973" s="244" t="str">
        <f t="shared" si="1118"/>
        <v/>
      </c>
      <c r="O7973" s="244" t="str">
        <f t="shared" si="1119"/>
        <v/>
      </c>
      <c r="P7973">
        <f>IF($I7973&lt;&gt;"",$I7973,IF($E7973="SGD",1,IF($E7973="USD",Settings!$B$22,IF($E7973="HKD",Settings!$B$23,1))))</f>
        <v>1</v>
      </c>
      <c r="Q7973">
        <f t="shared" si="1120"/>
        <v>0</v>
      </c>
      <c r="R7973">
        <f t="shared" si="1121"/>
        <v>0</v>
      </c>
      <c r="S7973" t="str">
        <f t="shared" si="1122"/>
        <v/>
      </c>
      <c r="T7973" t="str">
        <f t="shared" si="1123"/>
        <v/>
      </c>
      <c r="U7973" t="str">
        <f t="shared" si="1124"/>
        <v/>
      </c>
    </row>
    <row r="7974" spans="12:21" ht="15" customHeight="1" x14ac:dyDescent="0.15">
      <c r="L7974" s="244" t="str">
        <f t="shared" si="1116"/>
        <v/>
      </c>
      <c r="M7974" s="245" t="str">
        <f t="shared" si="1117"/>
        <v/>
      </c>
      <c r="N7974" s="244" t="str">
        <f t="shared" si="1118"/>
        <v/>
      </c>
      <c r="O7974" s="244" t="str">
        <f t="shared" si="1119"/>
        <v/>
      </c>
      <c r="P7974">
        <f>IF($I7974&lt;&gt;"",$I7974,IF($E7974="SGD",1,IF($E7974="USD",Settings!$B$22,IF($E7974="HKD",Settings!$B$23,1))))</f>
        <v>1</v>
      </c>
      <c r="Q7974">
        <f t="shared" si="1120"/>
        <v>0</v>
      </c>
      <c r="R7974">
        <f t="shared" si="1121"/>
        <v>0</v>
      </c>
      <c r="S7974" t="str">
        <f t="shared" si="1122"/>
        <v/>
      </c>
      <c r="T7974" t="str">
        <f t="shared" si="1123"/>
        <v/>
      </c>
      <c r="U7974" t="str">
        <f t="shared" si="1124"/>
        <v/>
      </c>
    </row>
    <row r="7975" spans="12:21" ht="15" customHeight="1" x14ac:dyDescent="0.15">
      <c r="L7975" s="244" t="str">
        <f t="shared" si="1116"/>
        <v/>
      </c>
      <c r="M7975" s="245" t="str">
        <f t="shared" si="1117"/>
        <v/>
      </c>
      <c r="N7975" s="244" t="str">
        <f t="shared" si="1118"/>
        <v/>
      </c>
      <c r="O7975" s="244" t="str">
        <f t="shared" si="1119"/>
        <v/>
      </c>
      <c r="P7975">
        <f>IF($I7975&lt;&gt;"",$I7975,IF($E7975="SGD",1,IF($E7975="USD",Settings!$B$22,IF($E7975="HKD",Settings!$B$23,1))))</f>
        <v>1</v>
      </c>
      <c r="Q7975">
        <f t="shared" si="1120"/>
        <v>0</v>
      </c>
      <c r="R7975">
        <f t="shared" si="1121"/>
        <v>0</v>
      </c>
      <c r="S7975" t="str">
        <f t="shared" si="1122"/>
        <v/>
      </c>
      <c r="T7975" t="str">
        <f t="shared" si="1123"/>
        <v/>
      </c>
      <c r="U7975" t="str">
        <f t="shared" si="1124"/>
        <v/>
      </c>
    </row>
    <row r="7976" spans="12:21" ht="15" customHeight="1" x14ac:dyDescent="0.15">
      <c r="L7976" s="244" t="str">
        <f t="shared" si="1116"/>
        <v/>
      </c>
      <c r="M7976" s="245" t="str">
        <f t="shared" si="1117"/>
        <v/>
      </c>
      <c r="N7976" s="244" t="str">
        <f t="shared" si="1118"/>
        <v/>
      </c>
      <c r="O7976" s="244" t="str">
        <f t="shared" si="1119"/>
        <v/>
      </c>
      <c r="P7976">
        <f>IF($I7976&lt;&gt;"",$I7976,IF($E7976="SGD",1,IF($E7976="USD",Settings!$B$22,IF($E7976="HKD",Settings!$B$23,1))))</f>
        <v>1</v>
      </c>
      <c r="Q7976">
        <f t="shared" si="1120"/>
        <v>0</v>
      </c>
      <c r="R7976">
        <f t="shared" si="1121"/>
        <v>0</v>
      </c>
      <c r="S7976" t="str">
        <f t="shared" si="1122"/>
        <v/>
      </c>
      <c r="T7976" t="str">
        <f t="shared" si="1123"/>
        <v/>
      </c>
      <c r="U7976" t="str">
        <f t="shared" si="1124"/>
        <v/>
      </c>
    </row>
    <row r="7977" spans="12:21" ht="15" customHeight="1" x14ac:dyDescent="0.15">
      <c r="L7977" s="244" t="str">
        <f t="shared" ref="L7977:L8040" si="1125">IF(OR(B7977="",C7977="",E7977=""),"",B7977&amp;":"&amp;C7977&amp;":"&amp;E7977)</f>
        <v/>
      </c>
      <c r="M7977" s="245" t="str">
        <f t="shared" ref="M7977:M8040" si="1126">IF(A7977="","",A7977*D7977)</f>
        <v/>
      </c>
      <c r="N7977" s="244" t="str">
        <f t="shared" ref="N7977:N8040" si="1127">IF(A7977="","",IF(OR(A7977=1,A7977=0),J7977,0))</f>
        <v/>
      </c>
      <c r="O7977" s="244" t="str">
        <f t="shared" ref="O7977:O8040" si="1128">IF(A7977="","",IF(A7977=-1,J7977,0))</f>
        <v/>
      </c>
      <c r="P7977">
        <f>IF($I7977&lt;&gt;"",$I7977,IF($E7977="SGD",1,IF($E7977="USD",Settings!$B$22,IF($E7977="HKD",Settings!$B$23,1))))</f>
        <v>1</v>
      </c>
      <c r="Q7977">
        <f t="shared" ref="Q7977:Q8040" si="1129">IF($L7977="",0,($O7977-$N7977+IF($A7977=2,$J7977,0))*$P7977)</f>
        <v>0</v>
      </c>
      <c r="R7977">
        <f t="shared" ref="R7977:R8040" si="1130">IF($L7977="",0,IF($A7977=2,$J7977*$P7977,0))</f>
        <v>0</v>
      </c>
      <c r="S7977" t="str">
        <f t="shared" si="1122"/>
        <v/>
      </c>
      <c r="T7977" t="str">
        <f t="shared" si="1123"/>
        <v/>
      </c>
      <c r="U7977" t="str">
        <f t="shared" si="1124"/>
        <v/>
      </c>
    </row>
    <row r="7978" spans="12:21" ht="15" customHeight="1" x14ac:dyDescent="0.15">
      <c r="L7978" s="244" t="str">
        <f t="shared" si="1125"/>
        <v/>
      </c>
      <c r="M7978" s="245" t="str">
        <f t="shared" si="1126"/>
        <v/>
      </c>
      <c r="N7978" s="244" t="str">
        <f t="shared" si="1127"/>
        <v/>
      </c>
      <c r="O7978" s="244" t="str">
        <f t="shared" si="1128"/>
        <v/>
      </c>
      <c r="P7978">
        <f>IF($I7978&lt;&gt;"",$I7978,IF($E7978="SGD",1,IF($E7978="USD",Settings!$B$22,IF($E7978="HKD",Settings!$B$23,1))))</f>
        <v>1</v>
      </c>
      <c r="Q7978">
        <f t="shared" si="1129"/>
        <v>0</v>
      </c>
      <c r="R7978">
        <f t="shared" si="1130"/>
        <v>0</v>
      </c>
      <c r="S7978" t="str">
        <f t="shared" si="1122"/>
        <v/>
      </c>
      <c r="T7978" t="str">
        <f t="shared" si="1123"/>
        <v/>
      </c>
      <c r="U7978" t="str">
        <f t="shared" si="1124"/>
        <v/>
      </c>
    </row>
    <row r="7979" spans="12:21" ht="15" customHeight="1" x14ac:dyDescent="0.15">
      <c r="L7979" s="244" t="str">
        <f t="shared" si="1125"/>
        <v/>
      </c>
      <c r="M7979" s="245" t="str">
        <f t="shared" si="1126"/>
        <v/>
      </c>
      <c r="N7979" s="244" t="str">
        <f t="shared" si="1127"/>
        <v/>
      </c>
      <c r="O7979" s="244" t="str">
        <f t="shared" si="1128"/>
        <v/>
      </c>
      <c r="P7979">
        <f>IF($I7979&lt;&gt;"",$I7979,IF($E7979="SGD",1,IF($E7979="USD",Settings!$B$22,IF($E7979="HKD",Settings!$B$23,1))))</f>
        <v>1</v>
      </c>
      <c r="Q7979">
        <f t="shared" si="1129"/>
        <v>0</v>
      </c>
      <c r="R7979">
        <f t="shared" si="1130"/>
        <v>0</v>
      </c>
      <c r="S7979" t="str">
        <f t="shared" si="1122"/>
        <v/>
      </c>
      <c r="T7979" t="str">
        <f t="shared" si="1123"/>
        <v/>
      </c>
      <c r="U7979" t="str">
        <f t="shared" si="1124"/>
        <v/>
      </c>
    </row>
    <row r="7980" spans="12:21" ht="15" customHeight="1" x14ac:dyDescent="0.15">
      <c r="L7980" s="244" t="str">
        <f t="shared" si="1125"/>
        <v/>
      </c>
      <c r="M7980" s="245" t="str">
        <f t="shared" si="1126"/>
        <v/>
      </c>
      <c r="N7980" s="244" t="str">
        <f t="shared" si="1127"/>
        <v/>
      </c>
      <c r="O7980" s="244" t="str">
        <f t="shared" si="1128"/>
        <v/>
      </c>
      <c r="P7980">
        <f>IF($I7980&lt;&gt;"",$I7980,IF($E7980="SGD",1,IF($E7980="USD",Settings!$B$22,IF($E7980="HKD",Settings!$B$23,1))))</f>
        <v>1</v>
      </c>
      <c r="Q7980">
        <f t="shared" si="1129"/>
        <v>0</v>
      </c>
      <c r="R7980">
        <f t="shared" si="1130"/>
        <v>0</v>
      </c>
      <c r="S7980" t="str">
        <f t="shared" si="1122"/>
        <v/>
      </c>
      <c r="T7980" t="str">
        <f t="shared" si="1123"/>
        <v/>
      </c>
      <c r="U7980" t="str">
        <f t="shared" si="1124"/>
        <v/>
      </c>
    </row>
    <row r="7981" spans="12:21" ht="15" customHeight="1" x14ac:dyDescent="0.15">
      <c r="L7981" s="244" t="str">
        <f t="shared" si="1125"/>
        <v/>
      </c>
      <c r="M7981" s="245" t="str">
        <f t="shared" si="1126"/>
        <v/>
      </c>
      <c r="N7981" s="244" t="str">
        <f t="shared" si="1127"/>
        <v/>
      </c>
      <c r="O7981" s="244" t="str">
        <f t="shared" si="1128"/>
        <v/>
      </c>
      <c r="P7981">
        <f>IF($I7981&lt;&gt;"",$I7981,IF($E7981="SGD",1,IF($E7981="USD",Settings!$B$22,IF($E7981="HKD",Settings!$B$23,1))))</f>
        <v>1</v>
      </c>
      <c r="Q7981">
        <f t="shared" si="1129"/>
        <v>0</v>
      </c>
      <c r="R7981">
        <f t="shared" si="1130"/>
        <v>0</v>
      </c>
      <c r="S7981" t="str">
        <f t="shared" si="1122"/>
        <v/>
      </c>
      <c r="T7981" t="str">
        <f t="shared" si="1123"/>
        <v/>
      </c>
      <c r="U7981" t="str">
        <f t="shared" si="1124"/>
        <v/>
      </c>
    </row>
    <row r="7982" spans="12:21" ht="15" customHeight="1" x14ac:dyDescent="0.15">
      <c r="L7982" s="244" t="str">
        <f t="shared" si="1125"/>
        <v/>
      </c>
      <c r="M7982" s="245" t="str">
        <f t="shared" si="1126"/>
        <v/>
      </c>
      <c r="N7982" s="244" t="str">
        <f t="shared" si="1127"/>
        <v/>
      </c>
      <c r="O7982" s="244" t="str">
        <f t="shared" si="1128"/>
        <v/>
      </c>
      <c r="P7982">
        <f>IF($I7982&lt;&gt;"",$I7982,IF($E7982="SGD",1,IF($E7982="USD",Settings!$B$22,IF($E7982="HKD",Settings!$B$23,1))))</f>
        <v>1</v>
      </c>
      <c r="Q7982">
        <f t="shared" si="1129"/>
        <v>0</v>
      </c>
      <c r="R7982">
        <f t="shared" si="1130"/>
        <v>0</v>
      </c>
      <c r="S7982" t="str">
        <f t="shared" si="1122"/>
        <v/>
      </c>
      <c r="T7982" t="str">
        <f t="shared" si="1123"/>
        <v/>
      </c>
      <c r="U7982" t="str">
        <f t="shared" si="1124"/>
        <v/>
      </c>
    </row>
    <row r="7983" spans="12:21" ht="15" customHeight="1" x14ac:dyDescent="0.15">
      <c r="L7983" s="244" t="str">
        <f t="shared" si="1125"/>
        <v/>
      </c>
      <c r="M7983" s="245" t="str">
        <f t="shared" si="1126"/>
        <v/>
      </c>
      <c r="N7983" s="244" t="str">
        <f t="shared" si="1127"/>
        <v/>
      </c>
      <c r="O7983" s="244" t="str">
        <f t="shared" si="1128"/>
        <v/>
      </c>
      <c r="P7983">
        <f>IF($I7983&lt;&gt;"",$I7983,IF($E7983="SGD",1,IF($E7983="USD",Settings!$B$22,IF($E7983="HKD",Settings!$B$23,1))))</f>
        <v>1</v>
      </c>
      <c r="Q7983">
        <f t="shared" si="1129"/>
        <v>0</v>
      </c>
      <c r="R7983">
        <f t="shared" si="1130"/>
        <v>0</v>
      </c>
      <c r="S7983" t="str">
        <f t="shared" si="1122"/>
        <v/>
      </c>
      <c r="T7983" t="str">
        <f t="shared" si="1123"/>
        <v/>
      </c>
      <c r="U7983" t="str">
        <f t="shared" si="1124"/>
        <v/>
      </c>
    </row>
    <row r="7984" spans="12:21" ht="15" customHeight="1" x14ac:dyDescent="0.15">
      <c r="L7984" s="244" t="str">
        <f t="shared" si="1125"/>
        <v/>
      </c>
      <c r="M7984" s="245" t="str">
        <f t="shared" si="1126"/>
        <v/>
      </c>
      <c r="N7984" s="244" t="str">
        <f t="shared" si="1127"/>
        <v/>
      </c>
      <c r="O7984" s="244" t="str">
        <f t="shared" si="1128"/>
        <v/>
      </c>
      <c r="P7984">
        <f>IF($I7984&lt;&gt;"",$I7984,IF($E7984="SGD",1,IF($E7984="USD",Settings!$B$22,IF($E7984="HKD",Settings!$B$23,1))))</f>
        <v>1</v>
      </c>
      <c r="Q7984">
        <f t="shared" si="1129"/>
        <v>0</v>
      </c>
      <c r="R7984">
        <f t="shared" si="1130"/>
        <v>0</v>
      </c>
      <c r="S7984" t="str">
        <f t="shared" si="1122"/>
        <v/>
      </c>
      <c r="T7984" t="str">
        <f t="shared" si="1123"/>
        <v/>
      </c>
      <c r="U7984" t="str">
        <f t="shared" si="1124"/>
        <v/>
      </c>
    </row>
    <row r="7985" spans="12:21" ht="15" customHeight="1" x14ac:dyDescent="0.15">
      <c r="L7985" s="244" t="str">
        <f t="shared" si="1125"/>
        <v/>
      </c>
      <c r="M7985" s="245" t="str">
        <f t="shared" si="1126"/>
        <v/>
      </c>
      <c r="N7985" s="244" t="str">
        <f t="shared" si="1127"/>
        <v/>
      </c>
      <c r="O7985" s="244" t="str">
        <f t="shared" si="1128"/>
        <v/>
      </c>
      <c r="P7985">
        <f>IF($I7985&lt;&gt;"",$I7985,IF($E7985="SGD",1,IF($E7985="USD",Settings!$B$22,IF($E7985="HKD",Settings!$B$23,1))))</f>
        <v>1</v>
      </c>
      <c r="Q7985">
        <f t="shared" si="1129"/>
        <v>0</v>
      </c>
      <c r="R7985">
        <f t="shared" si="1130"/>
        <v>0</v>
      </c>
      <c r="S7985" t="str">
        <f t="shared" si="1122"/>
        <v/>
      </c>
      <c r="T7985" t="str">
        <f t="shared" si="1123"/>
        <v/>
      </c>
      <c r="U7985" t="str">
        <f t="shared" si="1124"/>
        <v/>
      </c>
    </row>
    <row r="7986" spans="12:21" ht="15" customHeight="1" x14ac:dyDescent="0.15">
      <c r="L7986" s="244" t="str">
        <f t="shared" si="1125"/>
        <v/>
      </c>
      <c r="M7986" s="245" t="str">
        <f t="shared" si="1126"/>
        <v/>
      </c>
      <c r="N7986" s="244" t="str">
        <f t="shared" si="1127"/>
        <v/>
      </c>
      <c r="O7986" s="244" t="str">
        <f t="shared" si="1128"/>
        <v/>
      </c>
      <c r="P7986">
        <f>IF($I7986&lt;&gt;"",$I7986,IF($E7986="SGD",1,IF($E7986="USD",Settings!$B$22,IF($E7986="HKD",Settings!$B$23,1))))</f>
        <v>1</v>
      </c>
      <c r="Q7986">
        <f t="shared" si="1129"/>
        <v>0</v>
      </c>
      <c r="R7986">
        <f t="shared" si="1130"/>
        <v>0</v>
      </c>
      <c r="S7986" t="str">
        <f t="shared" si="1122"/>
        <v/>
      </c>
      <c r="T7986" t="str">
        <f t="shared" si="1123"/>
        <v/>
      </c>
      <c r="U7986" t="str">
        <f t="shared" si="1124"/>
        <v/>
      </c>
    </row>
    <row r="7987" spans="12:21" ht="15" customHeight="1" x14ac:dyDescent="0.15">
      <c r="L7987" s="244" t="str">
        <f t="shared" si="1125"/>
        <v/>
      </c>
      <c r="M7987" s="245" t="str">
        <f t="shared" si="1126"/>
        <v/>
      </c>
      <c r="N7987" s="244" t="str">
        <f t="shared" si="1127"/>
        <v/>
      </c>
      <c r="O7987" s="244" t="str">
        <f t="shared" si="1128"/>
        <v/>
      </c>
      <c r="P7987">
        <f>IF($I7987&lt;&gt;"",$I7987,IF($E7987="SGD",1,IF($E7987="USD",Settings!$B$22,IF($E7987="HKD",Settings!$B$23,1))))</f>
        <v>1</v>
      </c>
      <c r="Q7987">
        <f t="shared" si="1129"/>
        <v>0</v>
      </c>
      <c r="R7987">
        <f t="shared" si="1130"/>
        <v>0</v>
      </c>
      <c r="S7987" t="str">
        <f t="shared" si="1122"/>
        <v/>
      </c>
      <c r="T7987" t="str">
        <f t="shared" si="1123"/>
        <v/>
      </c>
      <c r="U7987" t="str">
        <f t="shared" si="1124"/>
        <v/>
      </c>
    </row>
    <row r="7988" spans="12:21" ht="15" customHeight="1" x14ac:dyDescent="0.15">
      <c r="L7988" s="244" t="str">
        <f t="shared" si="1125"/>
        <v/>
      </c>
      <c r="M7988" s="245" t="str">
        <f t="shared" si="1126"/>
        <v/>
      </c>
      <c r="N7988" s="244" t="str">
        <f t="shared" si="1127"/>
        <v/>
      </c>
      <c r="O7988" s="244" t="str">
        <f t="shared" si="1128"/>
        <v/>
      </c>
      <c r="P7988">
        <f>IF($I7988&lt;&gt;"",$I7988,IF($E7988="SGD",1,IF($E7988="USD",Settings!$B$22,IF($E7988="HKD",Settings!$B$23,1))))</f>
        <v>1</v>
      </c>
      <c r="Q7988">
        <f t="shared" si="1129"/>
        <v>0</v>
      </c>
      <c r="R7988">
        <f t="shared" si="1130"/>
        <v>0</v>
      </c>
      <c r="S7988" t="str">
        <f t="shared" si="1122"/>
        <v/>
      </c>
      <c r="T7988" t="str">
        <f t="shared" si="1123"/>
        <v/>
      </c>
      <c r="U7988" t="str">
        <f t="shared" si="1124"/>
        <v/>
      </c>
    </row>
    <row r="7989" spans="12:21" ht="15" customHeight="1" x14ac:dyDescent="0.15">
      <c r="L7989" s="244" t="str">
        <f t="shared" si="1125"/>
        <v/>
      </c>
      <c r="M7989" s="245" t="str">
        <f t="shared" si="1126"/>
        <v/>
      </c>
      <c r="N7989" s="244" t="str">
        <f t="shared" si="1127"/>
        <v/>
      </c>
      <c r="O7989" s="244" t="str">
        <f t="shared" si="1128"/>
        <v/>
      </c>
      <c r="P7989">
        <f>IF($I7989&lt;&gt;"",$I7989,IF($E7989="SGD",1,IF($E7989="USD",Settings!$B$22,IF($E7989="HKD",Settings!$B$23,1))))</f>
        <v>1</v>
      </c>
      <c r="Q7989">
        <f t="shared" si="1129"/>
        <v>0</v>
      </c>
      <c r="R7989">
        <f t="shared" si="1130"/>
        <v>0</v>
      </c>
      <c r="S7989" t="str">
        <f t="shared" si="1122"/>
        <v/>
      </c>
      <c r="T7989" t="str">
        <f t="shared" si="1123"/>
        <v/>
      </c>
      <c r="U7989" t="str">
        <f t="shared" si="1124"/>
        <v/>
      </c>
    </row>
    <row r="7990" spans="12:21" ht="15" customHeight="1" x14ac:dyDescent="0.15">
      <c r="L7990" s="244" t="str">
        <f t="shared" si="1125"/>
        <v/>
      </c>
      <c r="M7990" s="245" t="str">
        <f t="shared" si="1126"/>
        <v/>
      </c>
      <c r="N7990" s="244" t="str">
        <f t="shared" si="1127"/>
        <v/>
      </c>
      <c r="O7990" s="244" t="str">
        <f t="shared" si="1128"/>
        <v/>
      </c>
      <c r="P7990">
        <f>IF($I7990&lt;&gt;"",$I7990,IF($E7990="SGD",1,IF($E7990="USD",Settings!$B$22,IF($E7990="HKD",Settings!$B$23,1))))</f>
        <v>1</v>
      </c>
      <c r="Q7990">
        <f t="shared" si="1129"/>
        <v>0</v>
      </c>
      <c r="R7990">
        <f t="shared" si="1130"/>
        <v>0</v>
      </c>
      <c r="S7990" t="str">
        <f t="shared" si="1122"/>
        <v/>
      </c>
      <c r="T7990" t="str">
        <f t="shared" si="1123"/>
        <v/>
      </c>
      <c r="U7990" t="str">
        <f t="shared" si="1124"/>
        <v/>
      </c>
    </row>
    <row r="7991" spans="12:21" ht="15" customHeight="1" x14ac:dyDescent="0.15">
      <c r="L7991" s="244" t="str">
        <f t="shared" si="1125"/>
        <v/>
      </c>
      <c r="M7991" s="245" t="str">
        <f t="shared" si="1126"/>
        <v/>
      </c>
      <c r="N7991" s="244" t="str">
        <f t="shared" si="1127"/>
        <v/>
      </c>
      <c r="O7991" s="244" t="str">
        <f t="shared" si="1128"/>
        <v/>
      </c>
      <c r="P7991">
        <f>IF($I7991&lt;&gt;"",$I7991,IF($E7991="SGD",1,IF($E7991="USD",Settings!$B$22,IF($E7991="HKD",Settings!$B$23,1))))</f>
        <v>1</v>
      </c>
      <c r="Q7991">
        <f t="shared" si="1129"/>
        <v>0</v>
      </c>
      <c r="R7991">
        <f t="shared" si="1130"/>
        <v>0</v>
      </c>
      <c r="S7991" t="str">
        <f t="shared" si="1122"/>
        <v/>
      </c>
      <c r="T7991" t="str">
        <f t="shared" si="1123"/>
        <v/>
      </c>
      <c r="U7991" t="str">
        <f t="shared" si="1124"/>
        <v/>
      </c>
    </row>
    <row r="7992" spans="12:21" ht="15" customHeight="1" x14ac:dyDescent="0.15">
      <c r="L7992" s="244" t="str">
        <f t="shared" si="1125"/>
        <v/>
      </c>
      <c r="M7992" s="245" t="str">
        <f t="shared" si="1126"/>
        <v/>
      </c>
      <c r="N7992" s="244" t="str">
        <f t="shared" si="1127"/>
        <v/>
      </c>
      <c r="O7992" s="244" t="str">
        <f t="shared" si="1128"/>
        <v/>
      </c>
      <c r="P7992">
        <f>IF($I7992&lt;&gt;"",$I7992,IF($E7992="SGD",1,IF($E7992="USD",Settings!$B$22,IF($E7992="HKD",Settings!$B$23,1))))</f>
        <v>1</v>
      </c>
      <c r="Q7992">
        <f t="shared" si="1129"/>
        <v>0</v>
      </c>
      <c r="R7992">
        <f t="shared" si="1130"/>
        <v>0</v>
      </c>
      <c r="S7992" t="str">
        <f t="shared" si="1122"/>
        <v/>
      </c>
      <c r="T7992" t="str">
        <f t="shared" si="1123"/>
        <v/>
      </c>
      <c r="U7992" t="str">
        <f t="shared" si="1124"/>
        <v/>
      </c>
    </row>
    <row r="7993" spans="12:21" ht="15" customHeight="1" x14ac:dyDescent="0.15">
      <c r="L7993" s="244" t="str">
        <f t="shared" si="1125"/>
        <v/>
      </c>
      <c r="M7993" s="245" t="str">
        <f t="shared" si="1126"/>
        <v/>
      </c>
      <c r="N7993" s="244" t="str">
        <f t="shared" si="1127"/>
        <v/>
      </c>
      <c r="O7993" s="244" t="str">
        <f t="shared" si="1128"/>
        <v/>
      </c>
      <c r="P7993">
        <f>IF($I7993&lt;&gt;"",$I7993,IF($E7993="SGD",1,IF($E7993="USD",Settings!$B$22,IF($E7993="HKD",Settings!$B$23,1))))</f>
        <v>1</v>
      </c>
      <c r="Q7993">
        <f t="shared" si="1129"/>
        <v>0</v>
      </c>
      <c r="R7993">
        <f t="shared" si="1130"/>
        <v>0</v>
      </c>
      <c r="S7993" t="str">
        <f t="shared" si="1122"/>
        <v/>
      </c>
      <c r="T7993" t="str">
        <f t="shared" si="1123"/>
        <v/>
      </c>
      <c r="U7993" t="str">
        <f t="shared" si="1124"/>
        <v/>
      </c>
    </row>
    <row r="7994" spans="12:21" ht="15" customHeight="1" x14ac:dyDescent="0.15">
      <c r="L7994" s="244" t="str">
        <f t="shared" si="1125"/>
        <v/>
      </c>
      <c r="M7994" s="245" t="str">
        <f t="shared" si="1126"/>
        <v/>
      </c>
      <c r="N7994" s="244" t="str">
        <f t="shared" si="1127"/>
        <v/>
      </c>
      <c r="O7994" s="244" t="str">
        <f t="shared" si="1128"/>
        <v/>
      </c>
      <c r="P7994">
        <f>IF($I7994&lt;&gt;"",$I7994,IF($E7994="SGD",1,IF($E7994="USD",Settings!$B$22,IF($E7994="HKD",Settings!$B$23,1))))</f>
        <v>1</v>
      </c>
      <c r="Q7994">
        <f t="shared" si="1129"/>
        <v>0</v>
      </c>
      <c r="R7994">
        <f t="shared" si="1130"/>
        <v>0</v>
      </c>
      <c r="S7994" t="str">
        <f t="shared" si="1122"/>
        <v/>
      </c>
      <c r="T7994" t="str">
        <f t="shared" si="1123"/>
        <v/>
      </c>
      <c r="U7994" t="str">
        <f t="shared" si="1124"/>
        <v/>
      </c>
    </row>
    <row r="7995" spans="12:21" ht="15" customHeight="1" x14ac:dyDescent="0.15">
      <c r="L7995" s="244" t="str">
        <f t="shared" si="1125"/>
        <v/>
      </c>
      <c r="M7995" s="245" t="str">
        <f t="shared" si="1126"/>
        <v/>
      </c>
      <c r="N7995" s="244" t="str">
        <f t="shared" si="1127"/>
        <v/>
      </c>
      <c r="O7995" s="244" t="str">
        <f t="shared" si="1128"/>
        <v/>
      </c>
      <c r="P7995">
        <f>IF($I7995&lt;&gt;"",$I7995,IF($E7995="SGD",1,IF($E7995="USD",Settings!$B$22,IF($E7995="HKD",Settings!$B$23,1))))</f>
        <v>1</v>
      </c>
      <c r="Q7995">
        <f t="shared" si="1129"/>
        <v>0</v>
      </c>
      <c r="R7995">
        <f t="shared" si="1130"/>
        <v>0</v>
      </c>
      <c r="S7995" t="str">
        <f t="shared" si="1122"/>
        <v/>
      </c>
      <c r="T7995" t="str">
        <f t="shared" si="1123"/>
        <v/>
      </c>
      <c r="U7995" t="str">
        <f t="shared" si="1124"/>
        <v/>
      </c>
    </row>
    <row r="7996" spans="12:21" ht="15" customHeight="1" x14ac:dyDescent="0.15">
      <c r="L7996" s="244" t="str">
        <f t="shared" si="1125"/>
        <v/>
      </c>
      <c r="M7996" s="245" t="str">
        <f t="shared" si="1126"/>
        <v/>
      </c>
      <c r="N7996" s="244" t="str">
        <f t="shared" si="1127"/>
        <v/>
      </c>
      <c r="O7996" s="244" t="str">
        <f t="shared" si="1128"/>
        <v/>
      </c>
      <c r="P7996">
        <f>IF($I7996&lt;&gt;"",$I7996,IF($E7996="SGD",1,IF($E7996="USD",Settings!$B$22,IF($E7996="HKD",Settings!$B$23,1))))</f>
        <v>1</v>
      </c>
      <c r="Q7996">
        <f t="shared" si="1129"/>
        <v>0</v>
      </c>
      <c r="R7996">
        <f t="shared" si="1130"/>
        <v>0</v>
      </c>
      <c r="S7996" t="str">
        <f t="shared" si="1122"/>
        <v/>
      </c>
      <c r="T7996" t="str">
        <f t="shared" si="1123"/>
        <v/>
      </c>
      <c r="U7996" t="str">
        <f t="shared" si="1124"/>
        <v/>
      </c>
    </row>
    <row r="7997" spans="12:21" ht="15" customHeight="1" x14ac:dyDescent="0.15">
      <c r="L7997" s="244" t="str">
        <f t="shared" si="1125"/>
        <v/>
      </c>
      <c r="M7997" s="245" t="str">
        <f t="shared" si="1126"/>
        <v/>
      </c>
      <c r="N7997" s="244" t="str">
        <f t="shared" si="1127"/>
        <v/>
      </c>
      <c r="O7997" s="244" t="str">
        <f t="shared" si="1128"/>
        <v/>
      </c>
      <c r="P7997">
        <f>IF($I7997&lt;&gt;"",$I7997,IF($E7997="SGD",1,IF($E7997="USD",Settings!$B$22,IF($E7997="HKD",Settings!$B$23,1))))</f>
        <v>1</v>
      </c>
      <c r="Q7997">
        <f t="shared" si="1129"/>
        <v>0</v>
      </c>
      <c r="R7997">
        <f t="shared" si="1130"/>
        <v>0</v>
      </c>
      <c r="S7997" t="str">
        <f t="shared" si="1122"/>
        <v/>
      </c>
      <c r="T7997" t="str">
        <f t="shared" si="1123"/>
        <v/>
      </c>
      <c r="U7997" t="str">
        <f t="shared" si="1124"/>
        <v/>
      </c>
    </row>
    <row r="7998" spans="12:21" ht="15" customHeight="1" x14ac:dyDescent="0.15">
      <c r="L7998" s="244" t="str">
        <f t="shared" si="1125"/>
        <v/>
      </c>
      <c r="M7998" s="245" t="str">
        <f t="shared" si="1126"/>
        <v/>
      </c>
      <c r="N7998" s="244" t="str">
        <f t="shared" si="1127"/>
        <v/>
      </c>
      <c r="O7998" s="244" t="str">
        <f t="shared" si="1128"/>
        <v/>
      </c>
      <c r="P7998">
        <f>IF($I7998&lt;&gt;"",$I7998,IF($E7998="SGD",1,IF($E7998="USD",Settings!$B$22,IF($E7998="HKD",Settings!$B$23,1))))</f>
        <v>1</v>
      </c>
      <c r="Q7998">
        <f t="shared" si="1129"/>
        <v>0</v>
      </c>
      <c r="R7998">
        <f t="shared" si="1130"/>
        <v>0</v>
      </c>
      <c r="S7998" t="str">
        <f t="shared" si="1122"/>
        <v/>
      </c>
      <c r="T7998" t="str">
        <f t="shared" si="1123"/>
        <v/>
      </c>
      <c r="U7998" t="str">
        <f t="shared" si="1124"/>
        <v/>
      </c>
    </row>
    <row r="7999" spans="12:21" ht="15" customHeight="1" x14ac:dyDescent="0.15">
      <c r="L7999" s="244" t="str">
        <f t="shared" si="1125"/>
        <v/>
      </c>
      <c r="M7999" s="245" t="str">
        <f t="shared" si="1126"/>
        <v/>
      </c>
      <c r="N7999" s="244" t="str">
        <f t="shared" si="1127"/>
        <v/>
      </c>
      <c r="O7999" s="244" t="str">
        <f t="shared" si="1128"/>
        <v/>
      </c>
      <c r="P7999">
        <f>IF($I7999&lt;&gt;"",$I7999,IF($E7999="SGD",1,IF($E7999="USD",Settings!$B$22,IF($E7999="HKD",Settings!$B$23,1))))</f>
        <v>1</v>
      </c>
      <c r="Q7999">
        <f t="shared" si="1129"/>
        <v>0</v>
      </c>
      <c r="R7999">
        <f t="shared" si="1130"/>
        <v>0</v>
      </c>
      <c r="S7999" t="str">
        <f t="shared" si="1122"/>
        <v/>
      </c>
      <c r="T7999" t="str">
        <f t="shared" si="1123"/>
        <v/>
      </c>
      <c r="U7999" t="str">
        <f t="shared" si="1124"/>
        <v/>
      </c>
    </row>
    <row r="8000" spans="12:21" ht="15" customHeight="1" x14ac:dyDescent="0.15">
      <c r="L8000" s="244" t="str">
        <f t="shared" si="1125"/>
        <v/>
      </c>
      <c r="M8000" s="245" t="str">
        <f t="shared" si="1126"/>
        <v/>
      </c>
      <c r="N8000" s="244" t="str">
        <f t="shared" si="1127"/>
        <v/>
      </c>
      <c r="O8000" s="244" t="str">
        <f t="shared" si="1128"/>
        <v/>
      </c>
      <c r="P8000">
        <f>IF($I8000&lt;&gt;"",$I8000,IF($E8000="SGD",1,IF($E8000="USD",Settings!$B$22,IF($E8000="HKD",Settings!$B$23,1))))</f>
        <v>1</v>
      </c>
      <c r="Q8000">
        <f t="shared" si="1129"/>
        <v>0</v>
      </c>
      <c r="R8000">
        <f t="shared" si="1130"/>
        <v>0</v>
      </c>
      <c r="S8000" t="str">
        <f t="shared" si="1122"/>
        <v/>
      </c>
      <c r="T8000" t="str">
        <f t="shared" si="1123"/>
        <v/>
      </c>
      <c r="U8000" t="str">
        <f t="shared" si="1124"/>
        <v/>
      </c>
    </row>
    <row r="8001" spans="12:21" ht="15" customHeight="1" x14ac:dyDescent="0.15">
      <c r="L8001" s="244" t="str">
        <f t="shared" si="1125"/>
        <v/>
      </c>
      <c r="M8001" s="245" t="str">
        <f t="shared" si="1126"/>
        <v/>
      </c>
      <c r="N8001" s="244" t="str">
        <f t="shared" si="1127"/>
        <v/>
      </c>
      <c r="O8001" s="244" t="str">
        <f t="shared" si="1128"/>
        <v/>
      </c>
      <c r="P8001">
        <f>IF($I8001&lt;&gt;"",$I8001,IF($E8001="SGD",1,IF($E8001="USD",Settings!$B$22,IF($E8001="HKD",Settings!$B$23,1))))</f>
        <v>1</v>
      </c>
      <c r="Q8001">
        <f t="shared" si="1129"/>
        <v>0</v>
      </c>
      <c r="R8001">
        <f t="shared" si="1130"/>
        <v>0</v>
      </c>
      <c r="S8001" t="str">
        <f t="shared" si="1122"/>
        <v/>
      </c>
      <c r="T8001" t="str">
        <f t="shared" si="1123"/>
        <v/>
      </c>
      <c r="U8001" t="str">
        <f t="shared" si="1124"/>
        <v/>
      </c>
    </row>
    <row r="8002" spans="12:21" ht="15" customHeight="1" x14ac:dyDescent="0.15">
      <c r="L8002" s="244" t="str">
        <f t="shared" si="1125"/>
        <v/>
      </c>
      <c r="M8002" s="245" t="str">
        <f t="shared" si="1126"/>
        <v/>
      </c>
      <c r="N8002" s="244" t="str">
        <f t="shared" si="1127"/>
        <v/>
      </c>
      <c r="O8002" s="244" t="str">
        <f t="shared" si="1128"/>
        <v/>
      </c>
      <c r="P8002">
        <f>IF($I8002&lt;&gt;"",$I8002,IF($E8002="SGD",1,IF($E8002="USD",Settings!$B$22,IF($E8002="HKD",Settings!$B$23,1))))</f>
        <v>1</v>
      </c>
      <c r="Q8002">
        <f t="shared" si="1129"/>
        <v>0</v>
      </c>
      <c r="R8002">
        <f t="shared" si="1130"/>
        <v>0</v>
      </c>
      <c r="S8002" t="str">
        <f t="shared" ref="S8002:S8065" si="1131">IF(L8002="","",SUMIFS($M:$M,$L:$L,L8002,$T:$T,"&lt;="&amp;T8002))</f>
        <v/>
      </c>
      <c r="T8002" t="str">
        <f t="shared" ref="T8002:T8065" si="1132">IF(L8002="","",INT(G8002)*100000+ROW())</f>
        <v/>
      </c>
      <c r="U8002" t="str">
        <f t="shared" ref="U8002:U8065" si="1133">IF(L8002="","",IF(AND(COUNTIFS($L:$L,L8002,$S:$S,"&gt;-0.000001",$S:$S,"&lt;0.000001",$T:$T,"&gt;"&amp;T8002)=0,ABS(S8002)&gt;0.000001),1,0))</f>
        <v/>
      </c>
    </row>
    <row r="8003" spans="12:21" ht="15" customHeight="1" x14ac:dyDescent="0.15">
      <c r="L8003" s="244" t="str">
        <f t="shared" si="1125"/>
        <v/>
      </c>
      <c r="M8003" s="245" t="str">
        <f t="shared" si="1126"/>
        <v/>
      </c>
      <c r="N8003" s="244" t="str">
        <f t="shared" si="1127"/>
        <v/>
      </c>
      <c r="O8003" s="244" t="str">
        <f t="shared" si="1128"/>
        <v/>
      </c>
      <c r="P8003">
        <f>IF($I8003&lt;&gt;"",$I8003,IF($E8003="SGD",1,IF($E8003="USD",Settings!$B$22,IF($E8003="HKD",Settings!$B$23,1))))</f>
        <v>1</v>
      </c>
      <c r="Q8003">
        <f t="shared" si="1129"/>
        <v>0</v>
      </c>
      <c r="R8003">
        <f t="shared" si="1130"/>
        <v>0</v>
      </c>
      <c r="S8003" t="str">
        <f t="shared" si="1131"/>
        <v/>
      </c>
      <c r="T8003" t="str">
        <f t="shared" si="1132"/>
        <v/>
      </c>
      <c r="U8003" t="str">
        <f t="shared" si="1133"/>
        <v/>
      </c>
    </row>
    <row r="8004" spans="12:21" ht="15" customHeight="1" x14ac:dyDescent="0.15">
      <c r="L8004" s="244" t="str">
        <f t="shared" si="1125"/>
        <v/>
      </c>
      <c r="M8004" s="245" t="str">
        <f t="shared" si="1126"/>
        <v/>
      </c>
      <c r="N8004" s="244" t="str">
        <f t="shared" si="1127"/>
        <v/>
      </c>
      <c r="O8004" s="244" t="str">
        <f t="shared" si="1128"/>
        <v/>
      </c>
      <c r="P8004">
        <f>IF($I8004&lt;&gt;"",$I8004,IF($E8004="SGD",1,IF($E8004="USD",Settings!$B$22,IF($E8004="HKD",Settings!$B$23,1))))</f>
        <v>1</v>
      </c>
      <c r="Q8004">
        <f t="shared" si="1129"/>
        <v>0</v>
      </c>
      <c r="R8004">
        <f t="shared" si="1130"/>
        <v>0</v>
      </c>
      <c r="S8004" t="str">
        <f t="shared" si="1131"/>
        <v/>
      </c>
      <c r="T8004" t="str">
        <f t="shared" si="1132"/>
        <v/>
      </c>
      <c r="U8004" t="str">
        <f t="shared" si="1133"/>
        <v/>
      </c>
    </row>
    <row r="8005" spans="12:21" ht="15" customHeight="1" x14ac:dyDescent="0.15">
      <c r="L8005" s="244" t="str">
        <f t="shared" si="1125"/>
        <v/>
      </c>
      <c r="M8005" s="245" t="str">
        <f t="shared" si="1126"/>
        <v/>
      </c>
      <c r="N8005" s="244" t="str">
        <f t="shared" si="1127"/>
        <v/>
      </c>
      <c r="O8005" s="244" t="str">
        <f t="shared" si="1128"/>
        <v/>
      </c>
      <c r="P8005">
        <f>IF($I8005&lt;&gt;"",$I8005,IF($E8005="SGD",1,IF($E8005="USD",Settings!$B$22,IF($E8005="HKD",Settings!$B$23,1))))</f>
        <v>1</v>
      </c>
      <c r="Q8005">
        <f t="shared" si="1129"/>
        <v>0</v>
      </c>
      <c r="R8005">
        <f t="shared" si="1130"/>
        <v>0</v>
      </c>
      <c r="S8005" t="str">
        <f t="shared" si="1131"/>
        <v/>
      </c>
      <c r="T8005" t="str">
        <f t="shared" si="1132"/>
        <v/>
      </c>
      <c r="U8005" t="str">
        <f t="shared" si="1133"/>
        <v/>
      </c>
    </row>
    <row r="8006" spans="12:21" ht="15" customHeight="1" x14ac:dyDescent="0.15">
      <c r="L8006" s="244" t="str">
        <f t="shared" si="1125"/>
        <v/>
      </c>
      <c r="M8006" s="245" t="str">
        <f t="shared" si="1126"/>
        <v/>
      </c>
      <c r="N8006" s="244" t="str">
        <f t="shared" si="1127"/>
        <v/>
      </c>
      <c r="O8006" s="244" t="str">
        <f t="shared" si="1128"/>
        <v/>
      </c>
      <c r="P8006">
        <f>IF($I8006&lt;&gt;"",$I8006,IF($E8006="SGD",1,IF($E8006="USD",Settings!$B$22,IF($E8006="HKD",Settings!$B$23,1))))</f>
        <v>1</v>
      </c>
      <c r="Q8006">
        <f t="shared" si="1129"/>
        <v>0</v>
      </c>
      <c r="R8006">
        <f t="shared" si="1130"/>
        <v>0</v>
      </c>
      <c r="S8006" t="str">
        <f t="shared" si="1131"/>
        <v/>
      </c>
      <c r="T8006" t="str">
        <f t="shared" si="1132"/>
        <v/>
      </c>
      <c r="U8006" t="str">
        <f t="shared" si="1133"/>
        <v/>
      </c>
    </row>
    <row r="8007" spans="12:21" ht="15" customHeight="1" x14ac:dyDescent="0.15">
      <c r="L8007" s="244" t="str">
        <f t="shared" si="1125"/>
        <v/>
      </c>
      <c r="M8007" s="245" t="str">
        <f t="shared" si="1126"/>
        <v/>
      </c>
      <c r="N8007" s="244" t="str">
        <f t="shared" si="1127"/>
        <v/>
      </c>
      <c r="O8007" s="244" t="str">
        <f t="shared" si="1128"/>
        <v/>
      </c>
      <c r="P8007">
        <f>IF($I8007&lt;&gt;"",$I8007,IF($E8007="SGD",1,IF($E8007="USD",Settings!$B$22,IF($E8007="HKD",Settings!$B$23,1))))</f>
        <v>1</v>
      </c>
      <c r="Q8007">
        <f t="shared" si="1129"/>
        <v>0</v>
      </c>
      <c r="R8007">
        <f t="shared" si="1130"/>
        <v>0</v>
      </c>
      <c r="S8007" t="str">
        <f t="shared" si="1131"/>
        <v/>
      </c>
      <c r="T8007" t="str">
        <f t="shared" si="1132"/>
        <v/>
      </c>
      <c r="U8007" t="str">
        <f t="shared" si="1133"/>
        <v/>
      </c>
    </row>
    <row r="8008" spans="12:21" ht="15" customHeight="1" x14ac:dyDescent="0.15">
      <c r="L8008" s="244" t="str">
        <f t="shared" si="1125"/>
        <v/>
      </c>
      <c r="M8008" s="245" t="str">
        <f t="shared" si="1126"/>
        <v/>
      </c>
      <c r="N8008" s="244" t="str">
        <f t="shared" si="1127"/>
        <v/>
      </c>
      <c r="O8008" s="244" t="str">
        <f t="shared" si="1128"/>
        <v/>
      </c>
      <c r="P8008">
        <f>IF($I8008&lt;&gt;"",$I8008,IF($E8008="SGD",1,IF($E8008="USD",Settings!$B$22,IF($E8008="HKD",Settings!$B$23,1))))</f>
        <v>1</v>
      </c>
      <c r="Q8008">
        <f t="shared" si="1129"/>
        <v>0</v>
      </c>
      <c r="R8008">
        <f t="shared" si="1130"/>
        <v>0</v>
      </c>
      <c r="S8008" t="str">
        <f t="shared" si="1131"/>
        <v/>
      </c>
      <c r="T8008" t="str">
        <f t="shared" si="1132"/>
        <v/>
      </c>
      <c r="U8008" t="str">
        <f t="shared" si="1133"/>
        <v/>
      </c>
    </row>
    <row r="8009" spans="12:21" ht="15" customHeight="1" x14ac:dyDescent="0.15">
      <c r="L8009" s="244" t="str">
        <f t="shared" si="1125"/>
        <v/>
      </c>
      <c r="M8009" s="245" t="str">
        <f t="shared" si="1126"/>
        <v/>
      </c>
      <c r="N8009" s="244" t="str">
        <f t="shared" si="1127"/>
        <v/>
      </c>
      <c r="O8009" s="244" t="str">
        <f t="shared" si="1128"/>
        <v/>
      </c>
      <c r="P8009">
        <f>IF($I8009&lt;&gt;"",$I8009,IF($E8009="SGD",1,IF($E8009="USD",Settings!$B$22,IF($E8009="HKD",Settings!$B$23,1))))</f>
        <v>1</v>
      </c>
      <c r="Q8009">
        <f t="shared" si="1129"/>
        <v>0</v>
      </c>
      <c r="R8009">
        <f t="shared" si="1130"/>
        <v>0</v>
      </c>
      <c r="S8009" t="str">
        <f t="shared" si="1131"/>
        <v/>
      </c>
      <c r="T8009" t="str">
        <f t="shared" si="1132"/>
        <v/>
      </c>
      <c r="U8009" t="str">
        <f t="shared" si="1133"/>
        <v/>
      </c>
    </row>
    <row r="8010" spans="12:21" ht="15" customHeight="1" x14ac:dyDescent="0.15">
      <c r="L8010" s="244" t="str">
        <f t="shared" si="1125"/>
        <v/>
      </c>
      <c r="M8010" s="245" t="str">
        <f t="shared" si="1126"/>
        <v/>
      </c>
      <c r="N8010" s="244" t="str">
        <f t="shared" si="1127"/>
        <v/>
      </c>
      <c r="O8010" s="244" t="str">
        <f t="shared" si="1128"/>
        <v/>
      </c>
      <c r="P8010">
        <f>IF($I8010&lt;&gt;"",$I8010,IF($E8010="SGD",1,IF($E8010="USD",Settings!$B$22,IF($E8010="HKD",Settings!$B$23,1))))</f>
        <v>1</v>
      </c>
      <c r="Q8010">
        <f t="shared" si="1129"/>
        <v>0</v>
      </c>
      <c r="R8010">
        <f t="shared" si="1130"/>
        <v>0</v>
      </c>
      <c r="S8010" t="str">
        <f t="shared" si="1131"/>
        <v/>
      </c>
      <c r="T8010" t="str">
        <f t="shared" si="1132"/>
        <v/>
      </c>
      <c r="U8010" t="str">
        <f t="shared" si="1133"/>
        <v/>
      </c>
    </row>
    <row r="8011" spans="12:21" ht="15" customHeight="1" x14ac:dyDescent="0.15">
      <c r="L8011" s="244" t="str">
        <f t="shared" si="1125"/>
        <v/>
      </c>
      <c r="M8011" s="245" t="str">
        <f t="shared" si="1126"/>
        <v/>
      </c>
      <c r="N8011" s="244" t="str">
        <f t="shared" si="1127"/>
        <v/>
      </c>
      <c r="O8011" s="244" t="str">
        <f t="shared" si="1128"/>
        <v/>
      </c>
      <c r="P8011">
        <f>IF($I8011&lt;&gt;"",$I8011,IF($E8011="SGD",1,IF($E8011="USD",Settings!$B$22,IF($E8011="HKD",Settings!$B$23,1))))</f>
        <v>1</v>
      </c>
      <c r="Q8011">
        <f t="shared" si="1129"/>
        <v>0</v>
      </c>
      <c r="R8011">
        <f t="shared" si="1130"/>
        <v>0</v>
      </c>
      <c r="S8011" t="str">
        <f t="shared" si="1131"/>
        <v/>
      </c>
      <c r="T8011" t="str">
        <f t="shared" si="1132"/>
        <v/>
      </c>
      <c r="U8011" t="str">
        <f t="shared" si="1133"/>
        <v/>
      </c>
    </row>
    <row r="8012" spans="12:21" ht="15" customHeight="1" x14ac:dyDescent="0.15">
      <c r="L8012" s="244" t="str">
        <f t="shared" si="1125"/>
        <v/>
      </c>
      <c r="M8012" s="245" t="str">
        <f t="shared" si="1126"/>
        <v/>
      </c>
      <c r="N8012" s="244" t="str">
        <f t="shared" si="1127"/>
        <v/>
      </c>
      <c r="O8012" s="244" t="str">
        <f t="shared" si="1128"/>
        <v/>
      </c>
      <c r="P8012">
        <f>IF($I8012&lt;&gt;"",$I8012,IF($E8012="SGD",1,IF($E8012="USD",Settings!$B$22,IF($E8012="HKD",Settings!$B$23,1))))</f>
        <v>1</v>
      </c>
      <c r="Q8012">
        <f t="shared" si="1129"/>
        <v>0</v>
      </c>
      <c r="R8012">
        <f t="shared" si="1130"/>
        <v>0</v>
      </c>
      <c r="S8012" t="str">
        <f t="shared" si="1131"/>
        <v/>
      </c>
      <c r="T8012" t="str">
        <f t="shared" si="1132"/>
        <v/>
      </c>
      <c r="U8012" t="str">
        <f t="shared" si="1133"/>
        <v/>
      </c>
    </row>
    <row r="8013" spans="12:21" ht="15" customHeight="1" x14ac:dyDescent="0.15">
      <c r="L8013" s="244" t="str">
        <f t="shared" si="1125"/>
        <v/>
      </c>
      <c r="M8013" s="245" t="str">
        <f t="shared" si="1126"/>
        <v/>
      </c>
      <c r="N8013" s="244" t="str">
        <f t="shared" si="1127"/>
        <v/>
      </c>
      <c r="O8013" s="244" t="str">
        <f t="shared" si="1128"/>
        <v/>
      </c>
      <c r="P8013">
        <f>IF($I8013&lt;&gt;"",$I8013,IF($E8013="SGD",1,IF($E8013="USD",Settings!$B$22,IF($E8013="HKD",Settings!$B$23,1))))</f>
        <v>1</v>
      </c>
      <c r="Q8013">
        <f t="shared" si="1129"/>
        <v>0</v>
      </c>
      <c r="R8013">
        <f t="shared" si="1130"/>
        <v>0</v>
      </c>
      <c r="S8013" t="str">
        <f t="shared" si="1131"/>
        <v/>
      </c>
      <c r="T8013" t="str">
        <f t="shared" si="1132"/>
        <v/>
      </c>
      <c r="U8013" t="str">
        <f t="shared" si="1133"/>
        <v/>
      </c>
    </row>
    <row r="8014" spans="12:21" ht="15" customHeight="1" x14ac:dyDescent="0.15">
      <c r="L8014" s="244" t="str">
        <f t="shared" si="1125"/>
        <v/>
      </c>
      <c r="M8014" s="245" t="str">
        <f t="shared" si="1126"/>
        <v/>
      </c>
      <c r="N8014" s="244" t="str">
        <f t="shared" si="1127"/>
        <v/>
      </c>
      <c r="O8014" s="244" t="str">
        <f t="shared" si="1128"/>
        <v/>
      </c>
      <c r="P8014">
        <f>IF($I8014&lt;&gt;"",$I8014,IF($E8014="SGD",1,IF($E8014="USD",Settings!$B$22,IF($E8014="HKD",Settings!$B$23,1))))</f>
        <v>1</v>
      </c>
      <c r="Q8014">
        <f t="shared" si="1129"/>
        <v>0</v>
      </c>
      <c r="R8014">
        <f t="shared" si="1130"/>
        <v>0</v>
      </c>
      <c r="S8014" t="str">
        <f t="shared" si="1131"/>
        <v/>
      </c>
      <c r="T8014" t="str">
        <f t="shared" si="1132"/>
        <v/>
      </c>
      <c r="U8014" t="str">
        <f t="shared" si="1133"/>
        <v/>
      </c>
    </row>
    <row r="8015" spans="12:21" ht="15" customHeight="1" x14ac:dyDescent="0.15">
      <c r="L8015" s="244" t="str">
        <f t="shared" si="1125"/>
        <v/>
      </c>
      <c r="M8015" s="245" t="str">
        <f t="shared" si="1126"/>
        <v/>
      </c>
      <c r="N8015" s="244" t="str">
        <f t="shared" si="1127"/>
        <v/>
      </c>
      <c r="O8015" s="244" t="str">
        <f t="shared" si="1128"/>
        <v/>
      </c>
      <c r="P8015">
        <f>IF($I8015&lt;&gt;"",$I8015,IF($E8015="SGD",1,IF($E8015="USD",Settings!$B$22,IF($E8015="HKD",Settings!$B$23,1))))</f>
        <v>1</v>
      </c>
      <c r="Q8015">
        <f t="shared" si="1129"/>
        <v>0</v>
      </c>
      <c r="R8015">
        <f t="shared" si="1130"/>
        <v>0</v>
      </c>
      <c r="S8015" t="str">
        <f t="shared" si="1131"/>
        <v/>
      </c>
      <c r="T8015" t="str">
        <f t="shared" si="1132"/>
        <v/>
      </c>
      <c r="U8015" t="str">
        <f t="shared" si="1133"/>
        <v/>
      </c>
    </row>
    <row r="8016" spans="12:21" ht="15" customHeight="1" x14ac:dyDescent="0.15">
      <c r="L8016" s="244" t="str">
        <f t="shared" si="1125"/>
        <v/>
      </c>
      <c r="M8016" s="245" t="str">
        <f t="shared" si="1126"/>
        <v/>
      </c>
      <c r="N8016" s="244" t="str">
        <f t="shared" si="1127"/>
        <v/>
      </c>
      <c r="O8016" s="244" t="str">
        <f t="shared" si="1128"/>
        <v/>
      </c>
      <c r="P8016">
        <f>IF($I8016&lt;&gt;"",$I8016,IF($E8016="SGD",1,IF($E8016="USD",Settings!$B$22,IF($E8016="HKD",Settings!$B$23,1))))</f>
        <v>1</v>
      </c>
      <c r="Q8016">
        <f t="shared" si="1129"/>
        <v>0</v>
      </c>
      <c r="R8016">
        <f t="shared" si="1130"/>
        <v>0</v>
      </c>
      <c r="S8016" t="str">
        <f t="shared" si="1131"/>
        <v/>
      </c>
      <c r="T8016" t="str">
        <f t="shared" si="1132"/>
        <v/>
      </c>
      <c r="U8016" t="str">
        <f t="shared" si="1133"/>
        <v/>
      </c>
    </row>
    <row r="8017" spans="12:21" ht="15" customHeight="1" x14ac:dyDescent="0.15">
      <c r="L8017" s="244" t="str">
        <f t="shared" si="1125"/>
        <v/>
      </c>
      <c r="M8017" s="245" t="str">
        <f t="shared" si="1126"/>
        <v/>
      </c>
      <c r="N8017" s="244" t="str">
        <f t="shared" si="1127"/>
        <v/>
      </c>
      <c r="O8017" s="244" t="str">
        <f t="shared" si="1128"/>
        <v/>
      </c>
      <c r="P8017">
        <f>IF($I8017&lt;&gt;"",$I8017,IF($E8017="SGD",1,IF($E8017="USD",Settings!$B$22,IF($E8017="HKD",Settings!$B$23,1))))</f>
        <v>1</v>
      </c>
      <c r="Q8017">
        <f t="shared" si="1129"/>
        <v>0</v>
      </c>
      <c r="R8017">
        <f t="shared" si="1130"/>
        <v>0</v>
      </c>
      <c r="S8017" t="str">
        <f t="shared" si="1131"/>
        <v/>
      </c>
      <c r="T8017" t="str">
        <f t="shared" si="1132"/>
        <v/>
      </c>
      <c r="U8017" t="str">
        <f t="shared" si="1133"/>
        <v/>
      </c>
    </row>
    <row r="8018" spans="12:21" ht="15" customHeight="1" x14ac:dyDescent="0.15">
      <c r="L8018" s="244" t="str">
        <f t="shared" si="1125"/>
        <v/>
      </c>
      <c r="M8018" s="245" t="str">
        <f t="shared" si="1126"/>
        <v/>
      </c>
      <c r="N8018" s="244" t="str">
        <f t="shared" si="1127"/>
        <v/>
      </c>
      <c r="O8018" s="244" t="str">
        <f t="shared" si="1128"/>
        <v/>
      </c>
      <c r="P8018">
        <f>IF($I8018&lt;&gt;"",$I8018,IF($E8018="SGD",1,IF($E8018="USD",Settings!$B$22,IF($E8018="HKD",Settings!$B$23,1))))</f>
        <v>1</v>
      </c>
      <c r="Q8018">
        <f t="shared" si="1129"/>
        <v>0</v>
      </c>
      <c r="R8018">
        <f t="shared" si="1130"/>
        <v>0</v>
      </c>
      <c r="S8018" t="str">
        <f t="shared" si="1131"/>
        <v/>
      </c>
      <c r="T8018" t="str">
        <f t="shared" si="1132"/>
        <v/>
      </c>
      <c r="U8018" t="str">
        <f t="shared" si="1133"/>
        <v/>
      </c>
    </row>
    <row r="8019" spans="12:21" ht="15" customHeight="1" x14ac:dyDescent="0.15">
      <c r="L8019" s="244" t="str">
        <f t="shared" si="1125"/>
        <v/>
      </c>
      <c r="M8019" s="245" t="str">
        <f t="shared" si="1126"/>
        <v/>
      </c>
      <c r="N8019" s="244" t="str">
        <f t="shared" si="1127"/>
        <v/>
      </c>
      <c r="O8019" s="244" t="str">
        <f t="shared" si="1128"/>
        <v/>
      </c>
      <c r="P8019">
        <f>IF($I8019&lt;&gt;"",$I8019,IF($E8019="SGD",1,IF($E8019="USD",Settings!$B$22,IF($E8019="HKD",Settings!$B$23,1))))</f>
        <v>1</v>
      </c>
      <c r="Q8019">
        <f t="shared" si="1129"/>
        <v>0</v>
      </c>
      <c r="R8019">
        <f t="shared" si="1130"/>
        <v>0</v>
      </c>
      <c r="S8019" t="str">
        <f t="shared" si="1131"/>
        <v/>
      </c>
      <c r="T8019" t="str">
        <f t="shared" si="1132"/>
        <v/>
      </c>
      <c r="U8019" t="str">
        <f t="shared" si="1133"/>
        <v/>
      </c>
    </row>
    <row r="8020" spans="12:21" ht="15" customHeight="1" x14ac:dyDescent="0.15">
      <c r="L8020" s="244" t="str">
        <f t="shared" si="1125"/>
        <v/>
      </c>
      <c r="M8020" s="245" t="str">
        <f t="shared" si="1126"/>
        <v/>
      </c>
      <c r="N8020" s="244" t="str">
        <f t="shared" si="1127"/>
        <v/>
      </c>
      <c r="O8020" s="244" t="str">
        <f t="shared" si="1128"/>
        <v/>
      </c>
      <c r="P8020">
        <f>IF($I8020&lt;&gt;"",$I8020,IF($E8020="SGD",1,IF($E8020="USD",Settings!$B$22,IF($E8020="HKD",Settings!$B$23,1))))</f>
        <v>1</v>
      </c>
      <c r="Q8020">
        <f t="shared" si="1129"/>
        <v>0</v>
      </c>
      <c r="R8020">
        <f t="shared" si="1130"/>
        <v>0</v>
      </c>
      <c r="S8020" t="str">
        <f t="shared" si="1131"/>
        <v/>
      </c>
      <c r="T8020" t="str">
        <f t="shared" si="1132"/>
        <v/>
      </c>
      <c r="U8020" t="str">
        <f t="shared" si="1133"/>
        <v/>
      </c>
    </row>
    <row r="8021" spans="12:21" ht="15" customHeight="1" x14ac:dyDescent="0.15">
      <c r="L8021" s="244" t="str">
        <f t="shared" si="1125"/>
        <v/>
      </c>
      <c r="M8021" s="245" t="str">
        <f t="shared" si="1126"/>
        <v/>
      </c>
      <c r="N8021" s="244" t="str">
        <f t="shared" si="1127"/>
        <v/>
      </c>
      <c r="O8021" s="244" t="str">
        <f t="shared" si="1128"/>
        <v/>
      </c>
      <c r="P8021">
        <f>IF($I8021&lt;&gt;"",$I8021,IF($E8021="SGD",1,IF($E8021="USD",Settings!$B$22,IF($E8021="HKD",Settings!$B$23,1))))</f>
        <v>1</v>
      </c>
      <c r="Q8021">
        <f t="shared" si="1129"/>
        <v>0</v>
      </c>
      <c r="R8021">
        <f t="shared" si="1130"/>
        <v>0</v>
      </c>
      <c r="S8021" t="str">
        <f t="shared" si="1131"/>
        <v/>
      </c>
      <c r="T8021" t="str">
        <f t="shared" si="1132"/>
        <v/>
      </c>
      <c r="U8021" t="str">
        <f t="shared" si="1133"/>
        <v/>
      </c>
    </row>
    <row r="8022" spans="12:21" ht="15" customHeight="1" x14ac:dyDescent="0.15">
      <c r="L8022" s="244" t="str">
        <f t="shared" si="1125"/>
        <v/>
      </c>
      <c r="M8022" s="245" t="str">
        <f t="shared" si="1126"/>
        <v/>
      </c>
      <c r="N8022" s="244" t="str">
        <f t="shared" si="1127"/>
        <v/>
      </c>
      <c r="O8022" s="244" t="str">
        <f t="shared" si="1128"/>
        <v/>
      </c>
      <c r="P8022">
        <f>IF($I8022&lt;&gt;"",$I8022,IF($E8022="SGD",1,IF($E8022="USD",Settings!$B$22,IF($E8022="HKD",Settings!$B$23,1))))</f>
        <v>1</v>
      </c>
      <c r="Q8022">
        <f t="shared" si="1129"/>
        <v>0</v>
      </c>
      <c r="R8022">
        <f t="shared" si="1130"/>
        <v>0</v>
      </c>
      <c r="S8022" t="str">
        <f t="shared" si="1131"/>
        <v/>
      </c>
      <c r="T8022" t="str">
        <f t="shared" si="1132"/>
        <v/>
      </c>
      <c r="U8022" t="str">
        <f t="shared" si="1133"/>
        <v/>
      </c>
    </row>
    <row r="8023" spans="12:21" ht="15" customHeight="1" x14ac:dyDescent="0.15">
      <c r="L8023" s="244" t="str">
        <f t="shared" si="1125"/>
        <v/>
      </c>
      <c r="M8023" s="245" t="str">
        <f t="shared" si="1126"/>
        <v/>
      </c>
      <c r="N8023" s="244" t="str">
        <f t="shared" si="1127"/>
        <v/>
      </c>
      <c r="O8023" s="244" t="str">
        <f t="shared" si="1128"/>
        <v/>
      </c>
      <c r="P8023">
        <f>IF($I8023&lt;&gt;"",$I8023,IF($E8023="SGD",1,IF($E8023="USD",Settings!$B$22,IF($E8023="HKD",Settings!$B$23,1))))</f>
        <v>1</v>
      </c>
      <c r="Q8023">
        <f t="shared" si="1129"/>
        <v>0</v>
      </c>
      <c r="R8023">
        <f t="shared" si="1130"/>
        <v>0</v>
      </c>
      <c r="S8023" t="str">
        <f t="shared" si="1131"/>
        <v/>
      </c>
      <c r="T8023" t="str">
        <f t="shared" si="1132"/>
        <v/>
      </c>
      <c r="U8023" t="str">
        <f t="shared" si="1133"/>
        <v/>
      </c>
    </row>
    <row r="8024" spans="12:21" ht="15" customHeight="1" x14ac:dyDescent="0.15">
      <c r="L8024" s="244" t="str">
        <f t="shared" si="1125"/>
        <v/>
      </c>
      <c r="M8024" s="245" t="str">
        <f t="shared" si="1126"/>
        <v/>
      </c>
      <c r="N8024" s="244" t="str">
        <f t="shared" si="1127"/>
        <v/>
      </c>
      <c r="O8024" s="244" t="str">
        <f t="shared" si="1128"/>
        <v/>
      </c>
      <c r="P8024">
        <f>IF($I8024&lt;&gt;"",$I8024,IF($E8024="SGD",1,IF($E8024="USD",Settings!$B$22,IF($E8024="HKD",Settings!$B$23,1))))</f>
        <v>1</v>
      </c>
      <c r="Q8024">
        <f t="shared" si="1129"/>
        <v>0</v>
      </c>
      <c r="R8024">
        <f t="shared" si="1130"/>
        <v>0</v>
      </c>
      <c r="S8024" t="str">
        <f t="shared" si="1131"/>
        <v/>
      </c>
      <c r="T8024" t="str">
        <f t="shared" si="1132"/>
        <v/>
      </c>
      <c r="U8024" t="str">
        <f t="shared" si="1133"/>
        <v/>
      </c>
    </row>
    <row r="8025" spans="12:21" ht="15" customHeight="1" x14ac:dyDescent="0.15">
      <c r="L8025" s="244" t="str">
        <f t="shared" si="1125"/>
        <v/>
      </c>
      <c r="M8025" s="245" t="str">
        <f t="shared" si="1126"/>
        <v/>
      </c>
      <c r="N8025" s="244" t="str">
        <f t="shared" si="1127"/>
        <v/>
      </c>
      <c r="O8025" s="244" t="str">
        <f t="shared" si="1128"/>
        <v/>
      </c>
      <c r="P8025">
        <f>IF($I8025&lt;&gt;"",$I8025,IF($E8025="SGD",1,IF($E8025="USD",Settings!$B$22,IF($E8025="HKD",Settings!$B$23,1))))</f>
        <v>1</v>
      </c>
      <c r="Q8025">
        <f t="shared" si="1129"/>
        <v>0</v>
      </c>
      <c r="R8025">
        <f t="shared" si="1130"/>
        <v>0</v>
      </c>
      <c r="S8025" t="str">
        <f t="shared" si="1131"/>
        <v/>
      </c>
      <c r="T8025" t="str">
        <f t="shared" si="1132"/>
        <v/>
      </c>
      <c r="U8025" t="str">
        <f t="shared" si="1133"/>
        <v/>
      </c>
    </row>
    <row r="8026" spans="12:21" ht="15" customHeight="1" x14ac:dyDescent="0.15">
      <c r="L8026" s="244" t="str">
        <f t="shared" si="1125"/>
        <v/>
      </c>
      <c r="M8026" s="245" t="str">
        <f t="shared" si="1126"/>
        <v/>
      </c>
      <c r="N8026" s="244" t="str">
        <f t="shared" si="1127"/>
        <v/>
      </c>
      <c r="O8026" s="244" t="str">
        <f t="shared" si="1128"/>
        <v/>
      </c>
      <c r="P8026">
        <f>IF($I8026&lt;&gt;"",$I8026,IF($E8026="SGD",1,IF($E8026="USD",Settings!$B$22,IF($E8026="HKD",Settings!$B$23,1))))</f>
        <v>1</v>
      </c>
      <c r="Q8026">
        <f t="shared" si="1129"/>
        <v>0</v>
      </c>
      <c r="R8026">
        <f t="shared" si="1130"/>
        <v>0</v>
      </c>
      <c r="S8026" t="str">
        <f t="shared" si="1131"/>
        <v/>
      </c>
      <c r="T8026" t="str">
        <f t="shared" si="1132"/>
        <v/>
      </c>
      <c r="U8026" t="str">
        <f t="shared" si="1133"/>
        <v/>
      </c>
    </row>
    <row r="8027" spans="12:21" ht="15" customHeight="1" x14ac:dyDescent="0.15">
      <c r="L8027" s="244" t="str">
        <f t="shared" si="1125"/>
        <v/>
      </c>
      <c r="M8027" s="245" t="str">
        <f t="shared" si="1126"/>
        <v/>
      </c>
      <c r="N8027" s="244" t="str">
        <f t="shared" si="1127"/>
        <v/>
      </c>
      <c r="O8027" s="244" t="str">
        <f t="shared" si="1128"/>
        <v/>
      </c>
      <c r="P8027">
        <f>IF($I8027&lt;&gt;"",$I8027,IF($E8027="SGD",1,IF($E8027="USD",Settings!$B$22,IF($E8027="HKD",Settings!$B$23,1))))</f>
        <v>1</v>
      </c>
      <c r="Q8027">
        <f t="shared" si="1129"/>
        <v>0</v>
      </c>
      <c r="R8027">
        <f t="shared" si="1130"/>
        <v>0</v>
      </c>
      <c r="S8027" t="str">
        <f t="shared" si="1131"/>
        <v/>
      </c>
      <c r="T8027" t="str">
        <f t="shared" si="1132"/>
        <v/>
      </c>
      <c r="U8027" t="str">
        <f t="shared" si="1133"/>
        <v/>
      </c>
    </row>
    <row r="8028" spans="12:21" ht="15" customHeight="1" x14ac:dyDescent="0.15">
      <c r="L8028" s="244" t="str">
        <f t="shared" si="1125"/>
        <v/>
      </c>
      <c r="M8028" s="245" t="str">
        <f t="shared" si="1126"/>
        <v/>
      </c>
      <c r="N8028" s="244" t="str">
        <f t="shared" si="1127"/>
        <v/>
      </c>
      <c r="O8028" s="244" t="str">
        <f t="shared" si="1128"/>
        <v/>
      </c>
      <c r="P8028">
        <f>IF($I8028&lt;&gt;"",$I8028,IF($E8028="SGD",1,IF($E8028="USD",Settings!$B$22,IF($E8028="HKD",Settings!$B$23,1))))</f>
        <v>1</v>
      </c>
      <c r="Q8028">
        <f t="shared" si="1129"/>
        <v>0</v>
      </c>
      <c r="R8028">
        <f t="shared" si="1130"/>
        <v>0</v>
      </c>
      <c r="S8028" t="str">
        <f t="shared" si="1131"/>
        <v/>
      </c>
      <c r="T8028" t="str">
        <f t="shared" si="1132"/>
        <v/>
      </c>
      <c r="U8028" t="str">
        <f t="shared" si="1133"/>
        <v/>
      </c>
    </row>
    <row r="8029" spans="12:21" ht="15" customHeight="1" x14ac:dyDescent="0.15">
      <c r="L8029" s="244" t="str">
        <f t="shared" si="1125"/>
        <v/>
      </c>
      <c r="M8029" s="245" t="str">
        <f t="shared" si="1126"/>
        <v/>
      </c>
      <c r="N8029" s="244" t="str">
        <f t="shared" si="1127"/>
        <v/>
      </c>
      <c r="O8029" s="244" t="str">
        <f t="shared" si="1128"/>
        <v/>
      </c>
      <c r="P8029">
        <f>IF($I8029&lt;&gt;"",$I8029,IF($E8029="SGD",1,IF($E8029="USD",Settings!$B$22,IF($E8029="HKD",Settings!$B$23,1))))</f>
        <v>1</v>
      </c>
      <c r="Q8029">
        <f t="shared" si="1129"/>
        <v>0</v>
      </c>
      <c r="R8029">
        <f t="shared" si="1130"/>
        <v>0</v>
      </c>
      <c r="S8029" t="str">
        <f t="shared" si="1131"/>
        <v/>
      </c>
      <c r="T8029" t="str">
        <f t="shared" si="1132"/>
        <v/>
      </c>
      <c r="U8029" t="str">
        <f t="shared" si="1133"/>
        <v/>
      </c>
    </row>
    <row r="8030" spans="12:21" ht="15" customHeight="1" x14ac:dyDescent="0.15">
      <c r="L8030" s="244" t="str">
        <f t="shared" si="1125"/>
        <v/>
      </c>
      <c r="M8030" s="245" t="str">
        <f t="shared" si="1126"/>
        <v/>
      </c>
      <c r="N8030" s="244" t="str">
        <f t="shared" si="1127"/>
        <v/>
      </c>
      <c r="O8030" s="244" t="str">
        <f t="shared" si="1128"/>
        <v/>
      </c>
      <c r="P8030">
        <f>IF($I8030&lt;&gt;"",$I8030,IF($E8030="SGD",1,IF($E8030="USD",Settings!$B$22,IF($E8030="HKD",Settings!$B$23,1))))</f>
        <v>1</v>
      </c>
      <c r="Q8030">
        <f t="shared" si="1129"/>
        <v>0</v>
      </c>
      <c r="R8030">
        <f t="shared" si="1130"/>
        <v>0</v>
      </c>
      <c r="S8030" t="str">
        <f t="shared" si="1131"/>
        <v/>
      </c>
      <c r="T8030" t="str">
        <f t="shared" si="1132"/>
        <v/>
      </c>
      <c r="U8030" t="str">
        <f t="shared" si="1133"/>
        <v/>
      </c>
    </row>
    <row r="8031" spans="12:21" ht="15" customHeight="1" x14ac:dyDescent="0.15">
      <c r="L8031" s="244" t="str">
        <f t="shared" si="1125"/>
        <v/>
      </c>
      <c r="M8031" s="245" t="str">
        <f t="shared" si="1126"/>
        <v/>
      </c>
      <c r="N8031" s="244" t="str">
        <f t="shared" si="1127"/>
        <v/>
      </c>
      <c r="O8031" s="244" t="str">
        <f t="shared" si="1128"/>
        <v/>
      </c>
      <c r="P8031">
        <f>IF($I8031&lt;&gt;"",$I8031,IF($E8031="SGD",1,IF($E8031="USD",Settings!$B$22,IF($E8031="HKD",Settings!$B$23,1))))</f>
        <v>1</v>
      </c>
      <c r="Q8031">
        <f t="shared" si="1129"/>
        <v>0</v>
      </c>
      <c r="R8031">
        <f t="shared" si="1130"/>
        <v>0</v>
      </c>
      <c r="S8031" t="str">
        <f t="shared" si="1131"/>
        <v/>
      </c>
      <c r="T8031" t="str">
        <f t="shared" si="1132"/>
        <v/>
      </c>
      <c r="U8031" t="str">
        <f t="shared" si="1133"/>
        <v/>
      </c>
    </row>
    <row r="8032" spans="12:21" ht="15" customHeight="1" x14ac:dyDescent="0.15">
      <c r="L8032" s="244" t="str">
        <f t="shared" si="1125"/>
        <v/>
      </c>
      <c r="M8032" s="245" t="str">
        <f t="shared" si="1126"/>
        <v/>
      </c>
      <c r="N8032" s="244" t="str">
        <f t="shared" si="1127"/>
        <v/>
      </c>
      <c r="O8032" s="244" t="str">
        <f t="shared" si="1128"/>
        <v/>
      </c>
      <c r="P8032">
        <f>IF($I8032&lt;&gt;"",$I8032,IF($E8032="SGD",1,IF($E8032="USD",Settings!$B$22,IF($E8032="HKD",Settings!$B$23,1))))</f>
        <v>1</v>
      </c>
      <c r="Q8032">
        <f t="shared" si="1129"/>
        <v>0</v>
      </c>
      <c r="R8032">
        <f t="shared" si="1130"/>
        <v>0</v>
      </c>
      <c r="S8032" t="str">
        <f t="shared" si="1131"/>
        <v/>
      </c>
      <c r="T8032" t="str">
        <f t="shared" si="1132"/>
        <v/>
      </c>
      <c r="U8032" t="str">
        <f t="shared" si="1133"/>
        <v/>
      </c>
    </row>
    <row r="8033" spans="12:21" ht="15" customHeight="1" x14ac:dyDescent="0.15">
      <c r="L8033" s="244" t="str">
        <f t="shared" si="1125"/>
        <v/>
      </c>
      <c r="M8033" s="245" t="str">
        <f t="shared" si="1126"/>
        <v/>
      </c>
      <c r="N8033" s="244" t="str">
        <f t="shared" si="1127"/>
        <v/>
      </c>
      <c r="O8033" s="244" t="str">
        <f t="shared" si="1128"/>
        <v/>
      </c>
      <c r="P8033">
        <f>IF($I8033&lt;&gt;"",$I8033,IF($E8033="SGD",1,IF($E8033="USD",Settings!$B$22,IF($E8033="HKD",Settings!$B$23,1))))</f>
        <v>1</v>
      </c>
      <c r="Q8033">
        <f t="shared" si="1129"/>
        <v>0</v>
      </c>
      <c r="R8033">
        <f t="shared" si="1130"/>
        <v>0</v>
      </c>
      <c r="S8033" t="str">
        <f t="shared" si="1131"/>
        <v/>
      </c>
      <c r="T8033" t="str">
        <f t="shared" si="1132"/>
        <v/>
      </c>
      <c r="U8033" t="str">
        <f t="shared" si="1133"/>
        <v/>
      </c>
    </row>
    <row r="8034" spans="12:21" ht="15" customHeight="1" x14ac:dyDescent="0.15">
      <c r="L8034" s="244" t="str">
        <f t="shared" si="1125"/>
        <v/>
      </c>
      <c r="M8034" s="245" t="str">
        <f t="shared" si="1126"/>
        <v/>
      </c>
      <c r="N8034" s="244" t="str">
        <f t="shared" si="1127"/>
        <v/>
      </c>
      <c r="O8034" s="244" t="str">
        <f t="shared" si="1128"/>
        <v/>
      </c>
      <c r="P8034">
        <f>IF($I8034&lt;&gt;"",$I8034,IF($E8034="SGD",1,IF($E8034="USD",Settings!$B$22,IF($E8034="HKD",Settings!$B$23,1))))</f>
        <v>1</v>
      </c>
      <c r="Q8034">
        <f t="shared" si="1129"/>
        <v>0</v>
      </c>
      <c r="R8034">
        <f t="shared" si="1130"/>
        <v>0</v>
      </c>
      <c r="S8034" t="str">
        <f t="shared" si="1131"/>
        <v/>
      </c>
      <c r="T8034" t="str">
        <f t="shared" si="1132"/>
        <v/>
      </c>
      <c r="U8034" t="str">
        <f t="shared" si="1133"/>
        <v/>
      </c>
    </row>
    <row r="8035" spans="12:21" ht="15" customHeight="1" x14ac:dyDescent="0.15">
      <c r="L8035" s="244" t="str">
        <f t="shared" si="1125"/>
        <v/>
      </c>
      <c r="M8035" s="245" t="str">
        <f t="shared" si="1126"/>
        <v/>
      </c>
      <c r="N8035" s="244" t="str">
        <f t="shared" si="1127"/>
        <v/>
      </c>
      <c r="O8035" s="244" t="str">
        <f t="shared" si="1128"/>
        <v/>
      </c>
      <c r="P8035">
        <f>IF($I8035&lt;&gt;"",$I8035,IF($E8035="SGD",1,IF($E8035="USD",Settings!$B$22,IF($E8035="HKD",Settings!$B$23,1))))</f>
        <v>1</v>
      </c>
      <c r="Q8035">
        <f t="shared" si="1129"/>
        <v>0</v>
      </c>
      <c r="R8035">
        <f t="shared" si="1130"/>
        <v>0</v>
      </c>
      <c r="S8035" t="str">
        <f t="shared" si="1131"/>
        <v/>
      </c>
      <c r="T8035" t="str">
        <f t="shared" si="1132"/>
        <v/>
      </c>
      <c r="U8035" t="str">
        <f t="shared" si="1133"/>
        <v/>
      </c>
    </row>
    <row r="8036" spans="12:21" ht="15" customHeight="1" x14ac:dyDescent="0.15">
      <c r="L8036" s="244" t="str">
        <f t="shared" si="1125"/>
        <v/>
      </c>
      <c r="M8036" s="245" t="str">
        <f t="shared" si="1126"/>
        <v/>
      </c>
      <c r="N8036" s="244" t="str">
        <f t="shared" si="1127"/>
        <v/>
      </c>
      <c r="O8036" s="244" t="str">
        <f t="shared" si="1128"/>
        <v/>
      </c>
      <c r="P8036">
        <f>IF($I8036&lt;&gt;"",$I8036,IF($E8036="SGD",1,IF($E8036="USD",Settings!$B$22,IF($E8036="HKD",Settings!$B$23,1))))</f>
        <v>1</v>
      </c>
      <c r="Q8036">
        <f t="shared" si="1129"/>
        <v>0</v>
      </c>
      <c r="R8036">
        <f t="shared" si="1130"/>
        <v>0</v>
      </c>
      <c r="S8036" t="str">
        <f t="shared" si="1131"/>
        <v/>
      </c>
      <c r="T8036" t="str">
        <f t="shared" si="1132"/>
        <v/>
      </c>
      <c r="U8036" t="str">
        <f t="shared" si="1133"/>
        <v/>
      </c>
    </row>
    <row r="8037" spans="12:21" ht="15" customHeight="1" x14ac:dyDescent="0.15">
      <c r="L8037" s="244" t="str">
        <f t="shared" si="1125"/>
        <v/>
      </c>
      <c r="M8037" s="245" t="str">
        <f t="shared" si="1126"/>
        <v/>
      </c>
      <c r="N8037" s="244" t="str">
        <f t="shared" si="1127"/>
        <v/>
      </c>
      <c r="O8037" s="244" t="str">
        <f t="shared" si="1128"/>
        <v/>
      </c>
      <c r="P8037">
        <f>IF($I8037&lt;&gt;"",$I8037,IF($E8037="SGD",1,IF($E8037="USD",Settings!$B$22,IF($E8037="HKD",Settings!$B$23,1))))</f>
        <v>1</v>
      </c>
      <c r="Q8037">
        <f t="shared" si="1129"/>
        <v>0</v>
      </c>
      <c r="R8037">
        <f t="shared" si="1130"/>
        <v>0</v>
      </c>
      <c r="S8037" t="str">
        <f t="shared" si="1131"/>
        <v/>
      </c>
      <c r="T8037" t="str">
        <f t="shared" si="1132"/>
        <v/>
      </c>
      <c r="U8037" t="str">
        <f t="shared" si="1133"/>
        <v/>
      </c>
    </row>
    <row r="8038" spans="12:21" ht="15" customHeight="1" x14ac:dyDescent="0.15">
      <c r="L8038" s="244" t="str">
        <f t="shared" si="1125"/>
        <v/>
      </c>
      <c r="M8038" s="245" t="str">
        <f t="shared" si="1126"/>
        <v/>
      </c>
      <c r="N8038" s="244" t="str">
        <f t="shared" si="1127"/>
        <v/>
      </c>
      <c r="O8038" s="244" t="str">
        <f t="shared" si="1128"/>
        <v/>
      </c>
      <c r="P8038">
        <f>IF($I8038&lt;&gt;"",$I8038,IF($E8038="SGD",1,IF($E8038="USD",Settings!$B$22,IF($E8038="HKD",Settings!$B$23,1))))</f>
        <v>1</v>
      </c>
      <c r="Q8038">
        <f t="shared" si="1129"/>
        <v>0</v>
      </c>
      <c r="R8038">
        <f t="shared" si="1130"/>
        <v>0</v>
      </c>
      <c r="S8038" t="str">
        <f t="shared" si="1131"/>
        <v/>
      </c>
      <c r="T8038" t="str">
        <f t="shared" si="1132"/>
        <v/>
      </c>
      <c r="U8038" t="str">
        <f t="shared" si="1133"/>
        <v/>
      </c>
    </row>
    <row r="8039" spans="12:21" ht="15" customHeight="1" x14ac:dyDescent="0.15">
      <c r="L8039" s="244" t="str">
        <f t="shared" si="1125"/>
        <v/>
      </c>
      <c r="M8039" s="245" t="str">
        <f t="shared" si="1126"/>
        <v/>
      </c>
      <c r="N8039" s="244" t="str">
        <f t="shared" si="1127"/>
        <v/>
      </c>
      <c r="O8039" s="244" t="str">
        <f t="shared" si="1128"/>
        <v/>
      </c>
      <c r="P8039">
        <f>IF($I8039&lt;&gt;"",$I8039,IF($E8039="SGD",1,IF($E8039="USD",Settings!$B$22,IF($E8039="HKD",Settings!$B$23,1))))</f>
        <v>1</v>
      </c>
      <c r="Q8039">
        <f t="shared" si="1129"/>
        <v>0</v>
      </c>
      <c r="R8039">
        <f t="shared" si="1130"/>
        <v>0</v>
      </c>
      <c r="S8039" t="str">
        <f t="shared" si="1131"/>
        <v/>
      </c>
      <c r="T8039" t="str">
        <f t="shared" si="1132"/>
        <v/>
      </c>
      <c r="U8039" t="str">
        <f t="shared" si="1133"/>
        <v/>
      </c>
    </row>
    <row r="8040" spans="12:21" ht="15" customHeight="1" x14ac:dyDescent="0.15">
      <c r="L8040" s="244" t="str">
        <f t="shared" si="1125"/>
        <v/>
      </c>
      <c r="M8040" s="245" t="str">
        <f t="shared" si="1126"/>
        <v/>
      </c>
      <c r="N8040" s="244" t="str">
        <f t="shared" si="1127"/>
        <v/>
      </c>
      <c r="O8040" s="244" t="str">
        <f t="shared" si="1128"/>
        <v/>
      </c>
      <c r="P8040">
        <f>IF($I8040&lt;&gt;"",$I8040,IF($E8040="SGD",1,IF($E8040="USD",Settings!$B$22,IF($E8040="HKD",Settings!$B$23,1))))</f>
        <v>1</v>
      </c>
      <c r="Q8040">
        <f t="shared" si="1129"/>
        <v>0</v>
      </c>
      <c r="R8040">
        <f t="shared" si="1130"/>
        <v>0</v>
      </c>
      <c r="S8040" t="str">
        <f t="shared" si="1131"/>
        <v/>
      </c>
      <c r="T8040" t="str">
        <f t="shared" si="1132"/>
        <v/>
      </c>
      <c r="U8040" t="str">
        <f t="shared" si="1133"/>
        <v/>
      </c>
    </row>
    <row r="8041" spans="12:21" ht="15" customHeight="1" x14ac:dyDescent="0.15">
      <c r="L8041" s="244" t="str">
        <f t="shared" ref="L8041:L8104" si="1134">IF(OR(B8041="",C8041="",E8041=""),"",B8041&amp;":"&amp;C8041&amp;":"&amp;E8041)</f>
        <v/>
      </c>
      <c r="M8041" s="245" t="str">
        <f t="shared" ref="M8041:M8104" si="1135">IF(A8041="","",A8041*D8041)</f>
        <v/>
      </c>
      <c r="N8041" s="244" t="str">
        <f t="shared" ref="N8041:N8104" si="1136">IF(A8041="","",IF(OR(A8041=1,A8041=0),J8041,0))</f>
        <v/>
      </c>
      <c r="O8041" s="244" t="str">
        <f t="shared" ref="O8041:O8104" si="1137">IF(A8041="","",IF(A8041=-1,J8041,0))</f>
        <v/>
      </c>
      <c r="P8041">
        <f>IF($I8041&lt;&gt;"",$I8041,IF($E8041="SGD",1,IF($E8041="USD",Settings!$B$22,IF($E8041="HKD",Settings!$B$23,1))))</f>
        <v>1</v>
      </c>
      <c r="Q8041">
        <f t="shared" ref="Q8041:Q8104" si="1138">IF($L8041="",0,($O8041-$N8041+IF($A8041=2,$J8041,0))*$P8041)</f>
        <v>0</v>
      </c>
      <c r="R8041">
        <f t="shared" ref="R8041:R8104" si="1139">IF($L8041="",0,IF($A8041=2,$J8041*$P8041,0))</f>
        <v>0</v>
      </c>
      <c r="S8041" t="str">
        <f t="shared" si="1131"/>
        <v/>
      </c>
      <c r="T8041" t="str">
        <f t="shared" si="1132"/>
        <v/>
      </c>
      <c r="U8041" t="str">
        <f t="shared" si="1133"/>
        <v/>
      </c>
    </row>
    <row r="8042" spans="12:21" ht="15" customHeight="1" x14ac:dyDescent="0.15">
      <c r="L8042" s="244" t="str">
        <f t="shared" si="1134"/>
        <v/>
      </c>
      <c r="M8042" s="245" t="str">
        <f t="shared" si="1135"/>
        <v/>
      </c>
      <c r="N8042" s="244" t="str">
        <f t="shared" si="1136"/>
        <v/>
      </c>
      <c r="O8042" s="244" t="str">
        <f t="shared" si="1137"/>
        <v/>
      </c>
      <c r="P8042">
        <f>IF($I8042&lt;&gt;"",$I8042,IF($E8042="SGD",1,IF($E8042="USD",Settings!$B$22,IF($E8042="HKD",Settings!$B$23,1))))</f>
        <v>1</v>
      </c>
      <c r="Q8042">
        <f t="shared" si="1138"/>
        <v>0</v>
      </c>
      <c r="R8042">
        <f t="shared" si="1139"/>
        <v>0</v>
      </c>
      <c r="S8042" t="str">
        <f t="shared" si="1131"/>
        <v/>
      </c>
      <c r="T8042" t="str">
        <f t="shared" si="1132"/>
        <v/>
      </c>
      <c r="U8042" t="str">
        <f t="shared" si="1133"/>
        <v/>
      </c>
    </row>
    <row r="8043" spans="12:21" ht="15" customHeight="1" x14ac:dyDescent="0.15">
      <c r="L8043" s="244" t="str">
        <f t="shared" si="1134"/>
        <v/>
      </c>
      <c r="M8043" s="245" t="str">
        <f t="shared" si="1135"/>
        <v/>
      </c>
      <c r="N8043" s="244" t="str">
        <f t="shared" si="1136"/>
        <v/>
      </c>
      <c r="O8043" s="244" t="str">
        <f t="shared" si="1137"/>
        <v/>
      </c>
      <c r="P8043">
        <f>IF($I8043&lt;&gt;"",$I8043,IF($E8043="SGD",1,IF($E8043="USD",Settings!$B$22,IF($E8043="HKD",Settings!$B$23,1))))</f>
        <v>1</v>
      </c>
      <c r="Q8043">
        <f t="shared" si="1138"/>
        <v>0</v>
      </c>
      <c r="R8043">
        <f t="shared" si="1139"/>
        <v>0</v>
      </c>
      <c r="S8043" t="str">
        <f t="shared" si="1131"/>
        <v/>
      </c>
      <c r="T8043" t="str">
        <f t="shared" si="1132"/>
        <v/>
      </c>
      <c r="U8043" t="str">
        <f t="shared" si="1133"/>
        <v/>
      </c>
    </row>
    <row r="8044" spans="12:21" ht="15" customHeight="1" x14ac:dyDescent="0.15">
      <c r="L8044" s="244" t="str">
        <f t="shared" si="1134"/>
        <v/>
      </c>
      <c r="M8044" s="245" t="str">
        <f t="shared" si="1135"/>
        <v/>
      </c>
      <c r="N8044" s="244" t="str">
        <f t="shared" si="1136"/>
        <v/>
      </c>
      <c r="O8044" s="244" t="str">
        <f t="shared" si="1137"/>
        <v/>
      </c>
      <c r="P8044">
        <f>IF($I8044&lt;&gt;"",$I8044,IF($E8044="SGD",1,IF($E8044="USD",Settings!$B$22,IF($E8044="HKD",Settings!$B$23,1))))</f>
        <v>1</v>
      </c>
      <c r="Q8044">
        <f t="shared" si="1138"/>
        <v>0</v>
      </c>
      <c r="R8044">
        <f t="shared" si="1139"/>
        <v>0</v>
      </c>
      <c r="S8044" t="str">
        <f t="shared" si="1131"/>
        <v/>
      </c>
      <c r="T8044" t="str">
        <f t="shared" si="1132"/>
        <v/>
      </c>
      <c r="U8044" t="str">
        <f t="shared" si="1133"/>
        <v/>
      </c>
    </row>
    <row r="8045" spans="12:21" ht="15" customHeight="1" x14ac:dyDescent="0.15">
      <c r="L8045" s="244" t="str">
        <f t="shared" si="1134"/>
        <v/>
      </c>
      <c r="M8045" s="245" t="str">
        <f t="shared" si="1135"/>
        <v/>
      </c>
      <c r="N8045" s="244" t="str">
        <f t="shared" si="1136"/>
        <v/>
      </c>
      <c r="O8045" s="244" t="str">
        <f t="shared" si="1137"/>
        <v/>
      </c>
      <c r="P8045">
        <f>IF($I8045&lt;&gt;"",$I8045,IF($E8045="SGD",1,IF($E8045="USD",Settings!$B$22,IF($E8045="HKD",Settings!$B$23,1))))</f>
        <v>1</v>
      </c>
      <c r="Q8045">
        <f t="shared" si="1138"/>
        <v>0</v>
      </c>
      <c r="R8045">
        <f t="shared" si="1139"/>
        <v>0</v>
      </c>
      <c r="S8045" t="str">
        <f t="shared" si="1131"/>
        <v/>
      </c>
      <c r="T8045" t="str">
        <f t="shared" si="1132"/>
        <v/>
      </c>
      <c r="U8045" t="str">
        <f t="shared" si="1133"/>
        <v/>
      </c>
    </row>
    <row r="8046" spans="12:21" ht="15" customHeight="1" x14ac:dyDescent="0.15">
      <c r="L8046" s="244" t="str">
        <f t="shared" si="1134"/>
        <v/>
      </c>
      <c r="M8046" s="245" t="str">
        <f t="shared" si="1135"/>
        <v/>
      </c>
      <c r="N8046" s="244" t="str">
        <f t="shared" si="1136"/>
        <v/>
      </c>
      <c r="O8046" s="244" t="str">
        <f t="shared" si="1137"/>
        <v/>
      </c>
      <c r="P8046">
        <f>IF($I8046&lt;&gt;"",$I8046,IF($E8046="SGD",1,IF($E8046="USD",Settings!$B$22,IF($E8046="HKD",Settings!$B$23,1))))</f>
        <v>1</v>
      </c>
      <c r="Q8046">
        <f t="shared" si="1138"/>
        <v>0</v>
      </c>
      <c r="R8046">
        <f t="shared" si="1139"/>
        <v>0</v>
      </c>
      <c r="S8046" t="str">
        <f t="shared" si="1131"/>
        <v/>
      </c>
      <c r="T8046" t="str">
        <f t="shared" si="1132"/>
        <v/>
      </c>
      <c r="U8046" t="str">
        <f t="shared" si="1133"/>
        <v/>
      </c>
    </row>
    <row r="8047" spans="12:21" ht="15" customHeight="1" x14ac:dyDescent="0.15">
      <c r="L8047" s="244" t="str">
        <f t="shared" si="1134"/>
        <v/>
      </c>
      <c r="M8047" s="245" t="str">
        <f t="shared" si="1135"/>
        <v/>
      </c>
      <c r="N8047" s="244" t="str">
        <f t="shared" si="1136"/>
        <v/>
      </c>
      <c r="O8047" s="244" t="str">
        <f t="shared" si="1137"/>
        <v/>
      </c>
      <c r="P8047">
        <f>IF($I8047&lt;&gt;"",$I8047,IF($E8047="SGD",1,IF($E8047="USD",Settings!$B$22,IF($E8047="HKD",Settings!$B$23,1))))</f>
        <v>1</v>
      </c>
      <c r="Q8047">
        <f t="shared" si="1138"/>
        <v>0</v>
      </c>
      <c r="R8047">
        <f t="shared" si="1139"/>
        <v>0</v>
      </c>
      <c r="S8047" t="str">
        <f t="shared" si="1131"/>
        <v/>
      </c>
      <c r="T8047" t="str">
        <f t="shared" si="1132"/>
        <v/>
      </c>
      <c r="U8047" t="str">
        <f t="shared" si="1133"/>
        <v/>
      </c>
    </row>
    <row r="8048" spans="12:21" ht="15" customHeight="1" x14ac:dyDescent="0.15">
      <c r="L8048" s="244" t="str">
        <f t="shared" si="1134"/>
        <v/>
      </c>
      <c r="M8048" s="245" t="str">
        <f t="shared" si="1135"/>
        <v/>
      </c>
      <c r="N8048" s="244" t="str">
        <f t="shared" si="1136"/>
        <v/>
      </c>
      <c r="O8048" s="244" t="str">
        <f t="shared" si="1137"/>
        <v/>
      </c>
      <c r="P8048">
        <f>IF($I8048&lt;&gt;"",$I8048,IF($E8048="SGD",1,IF($E8048="USD",Settings!$B$22,IF($E8048="HKD",Settings!$B$23,1))))</f>
        <v>1</v>
      </c>
      <c r="Q8048">
        <f t="shared" si="1138"/>
        <v>0</v>
      </c>
      <c r="R8048">
        <f t="shared" si="1139"/>
        <v>0</v>
      </c>
      <c r="S8048" t="str">
        <f t="shared" si="1131"/>
        <v/>
      </c>
      <c r="T8048" t="str">
        <f t="shared" si="1132"/>
        <v/>
      </c>
      <c r="U8048" t="str">
        <f t="shared" si="1133"/>
        <v/>
      </c>
    </row>
    <row r="8049" spans="12:21" ht="15" customHeight="1" x14ac:dyDescent="0.15">
      <c r="L8049" s="244" t="str">
        <f t="shared" si="1134"/>
        <v/>
      </c>
      <c r="M8049" s="245" t="str">
        <f t="shared" si="1135"/>
        <v/>
      </c>
      <c r="N8049" s="244" t="str">
        <f t="shared" si="1136"/>
        <v/>
      </c>
      <c r="O8049" s="244" t="str">
        <f t="shared" si="1137"/>
        <v/>
      </c>
      <c r="P8049">
        <f>IF($I8049&lt;&gt;"",$I8049,IF($E8049="SGD",1,IF($E8049="USD",Settings!$B$22,IF($E8049="HKD",Settings!$B$23,1))))</f>
        <v>1</v>
      </c>
      <c r="Q8049">
        <f t="shared" si="1138"/>
        <v>0</v>
      </c>
      <c r="R8049">
        <f t="shared" si="1139"/>
        <v>0</v>
      </c>
      <c r="S8049" t="str">
        <f t="shared" si="1131"/>
        <v/>
      </c>
      <c r="T8049" t="str">
        <f t="shared" si="1132"/>
        <v/>
      </c>
      <c r="U8049" t="str">
        <f t="shared" si="1133"/>
        <v/>
      </c>
    </row>
    <row r="8050" spans="12:21" ht="15" customHeight="1" x14ac:dyDescent="0.15">
      <c r="L8050" s="244" t="str">
        <f t="shared" si="1134"/>
        <v/>
      </c>
      <c r="M8050" s="245" t="str">
        <f t="shared" si="1135"/>
        <v/>
      </c>
      <c r="N8050" s="244" t="str">
        <f t="shared" si="1136"/>
        <v/>
      </c>
      <c r="O8050" s="244" t="str">
        <f t="shared" si="1137"/>
        <v/>
      </c>
      <c r="P8050">
        <f>IF($I8050&lt;&gt;"",$I8050,IF($E8050="SGD",1,IF($E8050="USD",Settings!$B$22,IF($E8050="HKD",Settings!$B$23,1))))</f>
        <v>1</v>
      </c>
      <c r="Q8050">
        <f t="shared" si="1138"/>
        <v>0</v>
      </c>
      <c r="R8050">
        <f t="shared" si="1139"/>
        <v>0</v>
      </c>
      <c r="S8050" t="str">
        <f t="shared" si="1131"/>
        <v/>
      </c>
      <c r="T8050" t="str">
        <f t="shared" si="1132"/>
        <v/>
      </c>
      <c r="U8050" t="str">
        <f t="shared" si="1133"/>
        <v/>
      </c>
    </row>
    <row r="8051" spans="12:21" ht="15" customHeight="1" x14ac:dyDescent="0.15">
      <c r="L8051" s="244" t="str">
        <f t="shared" si="1134"/>
        <v/>
      </c>
      <c r="M8051" s="245" t="str">
        <f t="shared" si="1135"/>
        <v/>
      </c>
      <c r="N8051" s="244" t="str">
        <f t="shared" si="1136"/>
        <v/>
      </c>
      <c r="O8051" s="244" t="str">
        <f t="shared" si="1137"/>
        <v/>
      </c>
      <c r="P8051">
        <f>IF($I8051&lt;&gt;"",$I8051,IF($E8051="SGD",1,IF($E8051="USD",Settings!$B$22,IF($E8051="HKD",Settings!$B$23,1))))</f>
        <v>1</v>
      </c>
      <c r="Q8051">
        <f t="shared" si="1138"/>
        <v>0</v>
      </c>
      <c r="R8051">
        <f t="shared" si="1139"/>
        <v>0</v>
      </c>
      <c r="S8051" t="str">
        <f t="shared" si="1131"/>
        <v/>
      </c>
      <c r="T8051" t="str">
        <f t="shared" si="1132"/>
        <v/>
      </c>
      <c r="U8051" t="str">
        <f t="shared" si="1133"/>
        <v/>
      </c>
    </row>
    <row r="8052" spans="12:21" ht="15" customHeight="1" x14ac:dyDescent="0.15">
      <c r="L8052" s="244" t="str">
        <f t="shared" si="1134"/>
        <v/>
      </c>
      <c r="M8052" s="245" t="str">
        <f t="shared" si="1135"/>
        <v/>
      </c>
      <c r="N8052" s="244" t="str">
        <f t="shared" si="1136"/>
        <v/>
      </c>
      <c r="O8052" s="244" t="str">
        <f t="shared" si="1137"/>
        <v/>
      </c>
      <c r="P8052">
        <f>IF($I8052&lt;&gt;"",$I8052,IF($E8052="SGD",1,IF($E8052="USD",Settings!$B$22,IF($E8052="HKD",Settings!$B$23,1))))</f>
        <v>1</v>
      </c>
      <c r="Q8052">
        <f t="shared" si="1138"/>
        <v>0</v>
      </c>
      <c r="R8052">
        <f t="shared" si="1139"/>
        <v>0</v>
      </c>
      <c r="S8052" t="str">
        <f t="shared" si="1131"/>
        <v/>
      </c>
      <c r="T8052" t="str">
        <f t="shared" si="1132"/>
        <v/>
      </c>
      <c r="U8052" t="str">
        <f t="shared" si="1133"/>
        <v/>
      </c>
    </row>
    <row r="8053" spans="12:21" ht="15" customHeight="1" x14ac:dyDescent="0.15">
      <c r="L8053" s="244" t="str">
        <f t="shared" si="1134"/>
        <v/>
      </c>
      <c r="M8053" s="245" t="str">
        <f t="shared" si="1135"/>
        <v/>
      </c>
      <c r="N8053" s="244" t="str">
        <f t="shared" si="1136"/>
        <v/>
      </c>
      <c r="O8053" s="244" t="str">
        <f t="shared" si="1137"/>
        <v/>
      </c>
      <c r="P8053">
        <f>IF($I8053&lt;&gt;"",$I8053,IF($E8053="SGD",1,IF($E8053="USD",Settings!$B$22,IF($E8053="HKD",Settings!$B$23,1))))</f>
        <v>1</v>
      </c>
      <c r="Q8053">
        <f t="shared" si="1138"/>
        <v>0</v>
      </c>
      <c r="R8053">
        <f t="shared" si="1139"/>
        <v>0</v>
      </c>
      <c r="S8053" t="str">
        <f t="shared" si="1131"/>
        <v/>
      </c>
      <c r="T8053" t="str">
        <f t="shared" si="1132"/>
        <v/>
      </c>
      <c r="U8053" t="str">
        <f t="shared" si="1133"/>
        <v/>
      </c>
    </row>
    <row r="8054" spans="12:21" ht="15" customHeight="1" x14ac:dyDescent="0.15">
      <c r="L8054" s="244" t="str">
        <f t="shared" si="1134"/>
        <v/>
      </c>
      <c r="M8054" s="245" t="str">
        <f t="shared" si="1135"/>
        <v/>
      </c>
      <c r="N8054" s="244" t="str">
        <f t="shared" si="1136"/>
        <v/>
      </c>
      <c r="O8054" s="244" t="str">
        <f t="shared" si="1137"/>
        <v/>
      </c>
      <c r="P8054">
        <f>IF($I8054&lt;&gt;"",$I8054,IF($E8054="SGD",1,IF($E8054="USD",Settings!$B$22,IF($E8054="HKD",Settings!$B$23,1))))</f>
        <v>1</v>
      </c>
      <c r="Q8054">
        <f t="shared" si="1138"/>
        <v>0</v>
      </c>
      <c r="R8054">
        <f t="shared" si="1139"/>
        <v>0</v>
      </c>
      <c r="S8054" t="str">
        <f t="shared" si="1131"/>
        <v/>
      </c>
      <c r="T8054" t="str">
        <f t="shared" si="1132"/>
        <v/>
      </c>
      <c r="U8054" t="str">
        <f t="shared" si="1133"/>
        <v/>
      </c>
    </row>
    <row r="8055" spans="12:21" ht="15" customHeight="1" x14ac:dyDescent="0.15">
      <c r="L8055" s="244" t="str">
        <f t="shared" si="1134"/>
        <v/>
      </c>
      <c r="M8055" s="245" t="str">
        <f t="shared" si="1135"/>
        <v/>
      </c>
      <c r="N8055" s="244" t="str">
        <f t="shared" si="1136"/>
        <v/>
      </c>
      <c r="O8055" s="244" t="str">
        <f t="shared" si="1137"/>
        <v/>
      </c>
      <c r="P8055">
        <f>IF($I8055&lt;&gt;"",$I8055,IF($E8055="SGD",1,IF($E8055="USD",Settings!$B$22,IF($E8055="HKD",Settings!$B$23,1))))</f>
        <v>1</v>
      </c>
      <c r="Q8055">
        <f t="shared" si="1138"/>
        <v>0</v>
      </c>
      <c r="R8055">
        <f t="shared" si="1139"/>
        <v>0</v>
      </c>
      <c r="S8055" t="str">
        <f t="shared" si="1131"/>
        <v/>
      </c>
      <c r="T8055" t="str">
        <f t="shared" si="1132"/>
        <v/>
      </c>
      <c r="U8055" t="str">
        <f t="shared" si="1133"/>
        <v/>
      </c>
    </row>
    <row r="8056" spans="12:21" ht="15" customHeight="1" x14ac:dyDescent="0.15">
      <c r="L8056" s="244" t="str">
        <f t="shared" si="1134"/>
        <v/>
      </c>
      <c r="M8056" s="245" t="str">
        <f t="shared" si="1135"/>
        <v/>
      </c>
      <c r="N8056" s="244" t="str">
        <f t="shared" si="1136"/>
        <v/>
      </c>
      <c r="O8056" s="244" t="str">
        <f t="shared" si="1137"/>
        <v/>
      </c>
      <c r="P8056">
        <f>IF($I8056&lt;&gt;"",$I8056,IF($E8056="SGD",1,IF($E8056="USD",Settings!$B$22,IF($E8056="HKD",Settings!$B$23,1))))</f>
        <v>1</v>
      </c>
      <c r="Q8056">
        <f t="shared" si="1138"/>
        <v>0</v>
      </c>
      <c r="R8056">
        <f t="shared" si="1139"/>
        <v>0</v>
      </c>
      <c r="S8056" t="str">
        <f t="shared" si="1131"/>
        <v/>
      </c>
      <c r="T8056" t="str">
        <f t="shared" si="1132"/>
        <v/>
      </c>
      <c r="U8056" t="str">
        <f t="shared" si="1133"/>
        <v/>
      </c>
    </row>
    <row r="8057" spans="12:21" ht="15" customHeight="1" x14ac:dyDescent="0.15">
      <c r="L8057" s="244" t="str">
        <f t="shared" si="1134"/>
        <v/>
      </c>
      <c r="M8057" s="245" t="str">
        <f t="shared" si="1135"/>
        <v/>
      </c>
      <c r="N8057" s="244" t="str">
        <f t="shared" si="1136"/>
        <v/>
      </c>
      <c r="O8057" s="244" t="str">
        <f t="shared" si="1137"/>
        <v/>
      </c>
      <c r="P8057">
        <f>IF($I8057&lt;&gt;"",$I8057,IF($E8057="SGD",1,IF($E8057="USD",Settings!$B$22,IF($E8057="HKD",Settings!$B$23,1))))</f>
        <v>1</v>
      </c>
      <c r="Q8057">
        <f t="shared" si="1138"/>
        <v>0</v>
      </c>
      <c r="R8057">
        <f t="shared" si="1139"/>
        <v>0</v>
      </c>
      <c r="S8057" t="str">
        <f t="shared" si="1131"/>
        <v/>
      </c>
      <c r="T8057" t="str">
        <f t="shared" si="1132"/>
        <v/>
      </c>
      <c r="U8057" t="str">
        <f t="shared" si="1133"/>
        <v/>
      </c>
    </row>
    <row r="8058" spans="12:21" ht="15" customHeight="1" x14ac:dyDescent="0.15">
      <c r="L8058" s="244" t="str">
        <f t="shared" si="1134"/>
        <v/>
      </c>
      <c r="M8058" s="245" t="str">
        <f t="shared" si="1135"/>
        <v/>
      </c>
      <c r="N8058" s="244" t="str">
        <f t="shared" si="1136"/>
        <v/>
      </c>
      <c r="O8058" s="244" t="str">
        <f t="shared" si="1137"/>
        <v/>
      </c>
      <c r="P8058">
        <f>IF($I8058&lt;&gt;"",$I8058,IF($E8058="SGD",1,IF($E8058="USD",Settings!$B$22,IF($E8058="HKD",Settings!$B$23,1))))</f>
        <v>1</v>
      </c>
      <c r="Q8058">
        <f t="shared" si="1138"/>
        <v>0</v>
      </c>
      <c r="R8058">
        <f t="shared" si="1139"/>
        <v>0</v>
      </c>
      <c r="S8058" t="str">
        <f t="shared" si="1131"/>
        <v/>
      </c>
      <c r="T8058" t="str">
        <f t="shared" si="1132"/>
        <v/>
      </c>
      <c r="U8058" t="str">
        <f t="shared" si="1133"/>
        <v/>
      </c>
    </row>
    <row r="8059" spans="12:21" ht="15" customHeight="1" x14ac:dyDescent="0.15">
      <c r="L8059" s="244" t="str">
        <f t="shared" si="1134"/>
        <v/>
      </c>
      <c r="M8059" s="245" t="str">
        <f t="shared" si="1135"/>
        <v/>
      </c>
      <c r="N8059" s="244" t="str">
        <f t="shared" si="1136"/>
        <v/>
      </c>
      <c r="O8059" s="244" t="str">
        <f t="shared" si="1137"/>
        <v/>
      </c>
      <c r="P8059">
        <f>IF($I8059&lt;&gt;"",$I8059,IF($E8059="SGD",1,IF($E8059="USD",Settings!$B$22,IF($E8059="HKD",Settings!$B$23,1))))</f>
        <v>1</v>
      </c>
      <c r="Q8059">
        <f t="shared" si="1138"/>
        <v>0</v>
      </c>
      <c r="R8059">
        <f t="shared" si="1139"/>
        <v>0</v>
      </c>
      <c r="S8059" t="str">
        <f t="shared" si="1131"/>
        <v/>
      </c>
      <c r="T8059" t="str">
        <f t="shared" si="1132"/>
        <v/>
      </c>
      <c r="U8059" t="str">
        <f t="shared" si="1133"/>
        <v/>
      </c>
    </row>
    <row r="8060" spans="12:21" ht="15" customHeight="1" x14ac:dyDescent="0.15">
      <c r="L8060" s="244" t="str">
        <f t="shared" si="1134"/>
        <v/>
      </c>
      <c r="M8060" s="245" t="str">
        <f t="shared" si="1135"/>
        <v/>
      </c>
      <c r="N8060" s="244" t="str">
        <f t="shared" si="1136"/>
        <v/>
      </c>
      <c r="O8060" s="244" t="str">
        <f t="shared" si="1137"/>
        <v/>
      </c>
      <c r="P8060">
        <f>IF($I8060&lt;&gt;"",$I8060,IF($E8060="SGD",1,IF($E8060="USD",Settings!$B$22,IF($E8060="HKD",Settings!$B$23,1))))</f>
        <v>1</v>
      </c>
      <c r="Q8060">
        <f t="shared" si="1138"/>
        <v>0</v>
      </c>
      <c r="R8060">
        <f t="shared" si="1139"/>
        <v>0</v>
      </c>
      <c r="S8060" t="str">
        <f t="shared" si="1131"/>
        <v/>
      </c>
      <c r="T8060" t="str">
        <f t="shared" si="1132"/>
        <v/>
      </c>
      <c r="U8060" t="str">
        <f t="shared" si="1133"/>
        <v/>
      </c>
    </row>
    <row r="8061" spans="12:21" ht="15" customHeight="1" x14ac:dyDescent="0.15">
      <c r="L8061" s="244" t="str">
        <f t="shared" si="1134"/>
        <v/>
      </c>
      <c r="M8061" s="245" t="str">
        <f t="shared" si="1135"/>
        <v/>
      </c>
      <c r="N8061" s="244" t="str">
        <f t="shared" si="1136"/>
        <v/>
      </c>
      <c r="O8061" s="244" t="str">
        <f t="shared" si="1137"/>
        <v/>
      </c>
      <c r="P8061">
        <f>IF($I8061&lt;&gt;"",$I8061,IF($E8061="SGD",1,IF($E8061="USD",Settings!$B$22,IF($E8061="HKD",Settings!$B$23,1))))</f>
        <v>1</v>
      </c>
      <c r="Q8061">
        <f t="shared" si="1138"/>
        <v>0</v>
      </c>
      <c r="R8061">
        <f t="shared" si="1139"/>
        <v>0</v>
      </c>
      <c r="S8061" t="str">
        <f t="shared" si="1131"/>
        <v/>
      </c>
      <c r="T8061" t="str">
        <f t="shared" si="1132"/>
        <v/>
      </c>
      <c r="U8061" t="str">
        <f t="shared" si="1133"/>
        <v/>
      </c>
    </row>
    <row r="8062" spans="12:21" ht="15" customHeight="1" x14ac:dyDescent="0.15">
      <c r="L8062" s="244" t="str">
        <f t="shared" si="1134"/>
        <v/>
      </c>
      <c r="M8062" s="245" t="str">
        <f t="shared" si="1135"/>
        <v/>
      </c>
      <c r="N8062" s="244" t="str">
        <f t="shared" si="1136"/>
        <v/>
      </c>
      <c r="O8062" s="244" t="str">
        <f t="shared" si="1137"/>
        <v/>
      </c>
      <c r="P8062">
        <f>IF($I8062&lt;&gt;"",$I8062,IF($E8062="SGD",1,IF($E8062="USD",Settings!$B$22,IF($E8062="HKD",Settings!$B$23,1))))</f>
        <v>1</v>
      </c>
      <c r="Q8062">
        <f t="shared" si="1138"/>
        <v>0</v>
      </c>
      <c r="R8062">
        <f t="shared" si="1139"/>
        <v>0</v>
      </c>
      <c r="S8062" t="str">
        <f t="shared" si="1131"/>
        <v/>
      </c>
      <c r="T8062" t="str">
        <f t="shared" si="1132"/>
        <v/>
      </c>
      <c r="U8062" t="str">
        <f t="shared" si="1133"/>
        <v/>
      </c>
    </row>
    <row r="8063" spans="12:21" ht="15" customHeight="1" x14ac:dyDescent="0.15">
      <c r="L8063" s="244" t="str">
        <f t="shared" si="1134"/>
        <v/>
      </c>
      <c r="M8063" s="245" t="str">
        <f t="shared" si="1135"/>
        <v/>
      </c>
      <c r="N8063" s="244" t="str">
        <f t="shared" si="1136"/>
        <v/>
      </c>
      <c r="O8063" s="244" t="str">
        <f t="shared" si="1137"/>
        <v/>
      </c>
      <c r="P8063">
        <f>IF($I8063&lt;&gt;"",$I8063,IF($E8063="SGD",1,IF($E8063="USD",Settings!$B$22,IF($E8063="HKD",Settings!$B$23,1))))</f>
        <v>1</v>
      </c>
      <c r="Q8063">
        <f t="shared" si="1138"/>
        <v>0</v>
      </c>
      <c r="R8063">
        <f t="shared" si="1139"/>
        <v>0</v>
      </c>
      <c r="S8063" t="str">
        <f t="shared" si="1131"/>
        <v/>
      </c>
      <c r="T8063" t="str">
        <f t="shared" si="1132"/>
        <v/>
      </c>
      <c r="U8063" t="str">
        <f t="shared" si="1133"/>
        <v/>
      </c>
    </row>
    <row r="8064" spans="12:21" ht="15" customHeight="1" x14ac:dyDescent="0.15">
      <c r="L8064" s="244" t="str">
        <f t="shared" si="1134"/>
        <v/>
      </c>
      <c r="M8064" s="245" t="str">
        <f t="shared" si="1135"/>
        <v/>
      </c>
      <c r="N8064" s="244" t="str">
        <f t="shared" si="1136"/>
        <v/>
      </c>
      <c r="O8064" s="244" t="str">
        <f t="shared" si="1137"/>
        <v/>
      </c>
      <c r="P8064">
        <f>IF($I8064&lt;&gt;"",$I8064,IF($E8064="SGD",1,IF($E8064="USD",Settings!$B$22,IF($E8064="HKD",Settings!$B$23,1))))</f>
        <v>1</v>
      </c>
      <c r="Q8064">
        <f t="shared" si="1138"/>
        <v>0</v>
      </c>
      <c r="R8064">
        <f t="shared" si="1139"/>
        <v>0</v>
      </c>
      <c r="S8064" t="str">
        <f t="shared" si="1131"/>
        <v/>
      </c>
      <c r="T8064" t="str">
        <f t="shared" si="1132"/>
        <v/>
      </c>
      <c r="U8064" t="str">
        <f t="shared" si="1133"/>
        <v/>
      </c>
    </row>
    <row r="8065" spans="12:21" ht="15" customHeight="1" x14ac:dyDescent="0.15">
      <c r="L8065" s="244" t="str">
        <f t="shared" si="1134"/>
        <v/>
      </c>
      <c r="M8065" s="245" t="str">
        <f t="shared" si="1135"/>
        <v/>
      </c>
      <c r="N8065" s="244" t="str">
        <f t="shared" si="1136"/>
        <v/>
      </c>
      <c r="O8065" s="244" t="str">
        <f t="shared" si="1137"/>
        <v/>
      </c>
      <c r="P8065">
        <f>IF($I8065&lt;&gt;"",$I8065,IF($E8065="SGD",1,IF($E8065="USD",Settings!$B$22,IF($E8065="HKD",Settings!$B$23,1))))</f>
        <v>1</v>
      </c>
      <c r="Q8065">
        <f t="shared" si="1138"/>
        <v>0</v>
      </c>
      <c r="R8065">
        <f t="shared" si="1139"/>
        <v>0</v>
      </c>
      <c r="S8065" t="str">
        <f t="shared" si="1131"/>
        <v/>
      </c>
      <c r="T8065" t="str">
        <f t="shared" si="1132"/>
        <v/>
      </c>
      <c r="U8065" t="str">
        <f t="shared" si="1133"/>
        <v/>
      </c>
    </row>
    <row r="8066" spans="12:21" ht="15" customHeight="1" x14ac:dyDescent="0.15">
      <c r="L8066" s="244" t="str">
        <f t="shared" si="1134"/>
        <v/>
      </c>
      <c r="M8066" s="245" t="str">
        <f t="shared" si="1135"/>
        <v/>
      </c>
      <c r="N8066" s="244" t="str">
        <f t="shared" si="1136"/>
        <v/>
      </c>
      <c r="O8066" s="244" t="str">
        <f t="shared" si="1137"/>
        <v/>
      </c>
      <c r="P8066">
        <f>IF($I8066&lt;&gt;"",$I8066,IF($E8066="SGD",1,IF($E8066="USD",Settings!$B$22,IF($E8066="HKD",Settings!$B$23,1))))</f>
        <v>1</v>
      </c>
      <c r="Q8066">
        <f t="shared" si="1138"/>
        <v>0</v>
      </c>
      <c r="R8066">
        <f t="shared" si="1139"/>
        <v>0</v>
      </c>
      <c r="S8066" t="str">
        <f t="shared" ref="S8066:S8129" si="1140">IF(L8066="","",SUMIFS($M:$M,$L:$L,L8066,$T:$T,"&lt;="&amp;T8066))</f>
        <v/>
      </c>
      <c r="T8066" t="str">
        <f t="shared" ref="T8066:T8129" si="1141">IF(L8066="","",INT(G8066)*100000+ROW())</f>
        <v/>
      </c>
      <c r="U8066" t="str">
        <f t="shared" ref="U8066:U8129" si="1142">IF(L8066="","",IF(AND(COUNTIFS($L:$L,L8066,$S:$S,"&gt;-0.000001",$S:$S,"&lt;0.000001",$T:$T,"&gt;"&amp;T8066)=0,ABS(S8066)&gt;0.000001),1,0))</f>
        <v/>
      </c>
    </row>
    <row r="8067" spans="12:21" ht="15" customHeight="1" x14ac:dyDescent="0.15">
      <c r="L8067" s="244" t="str">
        <f t="shared" si="1134"/>
        <v/>
      </c>
      <c r="M8067" s="245" t="str">
        <f t="shared" si="1135"/>
        <v/>
      </c>
      <c r="N8067" s="244" t="str">
        <f t="shared" si="1136"/>
        <v/>
      </c>
      <c r="O8067" s="244" t="str">
        <f t="shared" si="1137"/>
        <v/>
      </c>
      <c r="P8067">
        <f>IF($I8067&lt;&gt;"",$I8067,IF($E8067="SGD",1,IF($E8067="USD",Settings!$B$22,IF($E8067="HKD",Settings!$B$23,1))))</f>
        <v>1</v>
      </c>
      <c r="Q8067">
        <f t="shared" si="1138"/>
        <v>0</v>
      </c>
      <c r="R8067">
        <f t="shared" si="1139"/>
        <v>0</v>
      </c>
      <c r="S8067" t="str">
        <f t="shared" si="1140"/>
        <v/>
      </c>
      <c r="T8067" t="str">
        <f t="shared" si="1141"/>
        <v/>
      </c>
      <c r="U8067" t="str">
        <f t="shared" si="1142"/>
        <v/>
      </c>
    </row>
    <row r="8068" spans="12:21" ht="15" customHeight="1" x14ac:dyDescent="0.15">
      <c r="L8068" s="244" t="str">
        <f t="shared" si="1134"/>
        <v/>
      </c>
      <c r="M8068" s="245" t="str">
        <f t="shared" si="1135"/>
        <v/>
      </c>
      <c r="N8068" s="244" t="str">
        <f t="shared" si="1136"/>
        <v/>
      </c>
      <c r="O8068" s="244" t="str">
        <f t="shared" si="1137"/>
        <v/>
      </c>
      <c r="P8068">
        <f>IF($I8068&lt;&gt;"",$I8068,IF($E8068="SGD",1,IF($E8068="USD",Settings!$B$22,IF($E8068="HKD",Settings!$B$23,1))))</f>
        <v>1</v>
      </c>
      <c r="Q8068">
        <f t="shared" si="1138"/>
        <v>0</v>
      </c>
      <c r="R8068">
        <f t="shared" si="1139"/>
        <v>0</v>
      </c>
      <c r="S8068" t="str">
        <f t="shared" si="1140"/>
        <v/>
      </c>
      <c r="T8068" t="str">
        <f t="shared" si="1141"/>
        <v/>
      </c>
      <c r="U8068" t="str">
        <f t="shared" si="1142"/>
        <v/>
      </c>
    </row>
    <row r="8069" spans="12:21" ht="15" customHeight="1" x14ac:dyDescent="0.15">
      <c r="L8069" s="244" t="str">
        <f t="shared" si="1134"/>
        <v/>
      </c>
      <c r="M8069" s="245" t="str">
        <f t="shared" si="1135"/>
        <v/>
      </c>
      <c r="N8069" s="244" t="str">
        <f t="shared" si="1136"/>
        <v/>
      </c>
      <c r="O8069" s="244" t="str">
        <f t="shared" si="1137"/>
        <v/>
      </c>
      <c r="P8069">
        <f>IF($I8069&lt;&gt;"",$I8069,IF($E8069="SGD",1,IF($E8069="USD",Settings!$B$22,IF($E8069="HKD",Settings!$B$23,1))))</f>
        <v>1</v>
      </c>
      <c r="Q8069">
        <f t="shared" si="1138"/>
        <v>0</v>
      </c>
      <c r="R8069">
        <f t="shared" si="1139"/>
        <v>0</v>
      </c>
      <c r="S8069" t="str">
        <f t="shared" si="1140"/>
        <v/>
      </c>
      <c r="T8069" t="str">
        <f t="shared" si="1141"/>
        <v/>
      </c>
      <c r="U8069" t="str">
        <f t="shared" si="1142"/>
        <v/>
      </c>
    </row>
    <row r="8070" spans="12:21" ht="15" customHeight="1" x14ac:dyDescent="0.15">
      <c r="L8070" s="244" t="str">
        <f t="shared" si="1134"/>
        <v/>
      </c>
      <c r="M8070" s="245" t="str">
        <f t="shared" si="1135"/>
        <v/>
      </c>
      <c r="N8070" s="244" t="str">
        <f t="shared" si="1136"/>
        <v/>
      </c>
      <c r="O8070" s="244" t="str">
        <f t="shared" si="1137"/>
        <v/>
      </c>
      <c r="P8070">
        <f>IF($I8070&lt;&gt;"",$I8070,IF($E8070="SGD",1,IF($E8070="USD",Settings!$B$22,IF($E8070="HKD",Settings!$B$23,1))))</f>
        <v>1</v>
      </c>
      <c r="Q8070">
        <f t="shared" si="1138"/>
        <v>0</v>
      </c>
      <c r="R8070">
        <f t="shared" si="1139"/>
        <v>0</v>
      </c>
      <c r="S8070" t="str">
        <f t="shared" si="1140"/>
        <v/>
      </c>
      <c r="T8070" t="str">
        <f t="shared" si="1141"/>
        <v/>
      </c>
      <c r="U8070" t="str">
        <f t="shared" si="1142"/>
        <v/>
      </c>
    </row>
    <row r="8071" spans="12:21" ht="15" customHeight="1" x14ac:dyDescent="0.15">
      <c r="L8071" s="244" t="str">
        <f t="shared" si="1134"/>
        <v/>
      </c>
      <c r="M8071" s="245" t="str">
        <f t="shared" si="1135"/>
        <v/>
      </c>
      <c r="N8071" s="244" t="str">
        <f t="shared" si="1136"/>
        <v/>
      </c>
      <c r="O8071" s="244" t="str">
        <f t="shared" si="1137"/>
        <v/>
      </c>
      <c r="P8071">
        <f>IF($I8071&lt;&gt;"",$I8071,IF($E8071="SGD",1,IF($E8071="USD",Settings!$B$22,IF($E8071="HKD",Settings!$B$23,1))))</f>
        <v>1</v>
      </c>
      <c r="Q8071">
        <f t="shared" si="1138"/>
        <v>0</v>
      </c>
      <c r="R8071">
        <f t="shared" si="1139"/>
        <v>0</v>
      </c>
      <c r="S8071" t="str">
        <f t="shared" si="1140"/>
        <v/>
      </c>
      <c r="T8071" t="str">
        <f t="shared" si="1141"/>
        <v/>
      </c>
      <c r="U8071" t="str">
        <f t="shared" si="1142"/>
        <v/>
      </c>
    </row>
    <row r="8072" spans="12:21" ht="15" customHeight="1" x14ac:dyDescent="0.15">
      <c r="L8072" s="244" t="str">
        <f t="shared" si="1134"/>
        <v/>
      </c>
      <c r="M8072" s="245" t="str">
        <f t="shared" si="1135"/>
        <v/>
      </c>
      <c r="N8072" s="244" t="str">
        <f t="shared" si="1136"/>
        <v/>
      </c>
      <c r="O8072" s="244" t="str">
        <f t="shared" si="1137"/>
        <v/>
      </c>
      <c r="P8072">
        <f>IF($I8072&lt;&gt;"",$I8072,IF($E8072="SGD",1,IF($E8072="USD",Settings!$B$22,IF($E8072="HKD",Settings!$B$23,1))))</f>
        <v>1</v>
      </c>
      <c r="Q8072">
        <f t="shared" si="1138"/>
        <v>0</v>
      </c>
      <c r="R8072">
        <f t="shared" si="1139"/>
        <v>0</v>
      </c>
      <c r="S8072" t="str">
        <f t="shared" si="1140"/>
        <v/>
      </c>
      <c r="T8072" t="str">
        <f t="shared" si="1141"/>
        <v/>
      </c>
      <c r="U8072" t="str">
        <f t="shared" si="1142"/>
        <v/>
      </c>
    </row>
    <row r="8073" spans="12:21" ht="15" customHeight="1" x14ac:dyDescent="0.15">
      <c r="L8073" s="244" t="str">
        <f t="shared" si="1134"/>
        <v/>
      </c>
      <c r="M8073" s="245" t="str">
        <f t="shared" si="1135"/>
        <v/>
      </c>
      <c r="N8073" s="244" t="str">
        <f t="shared" si="1136"/>
        <v/>
      </c>
      <c r="O8073" s="244" t="str">
        <f t="shared" si="1137"/>
        <v/>
      </c>
      <c r="P8073">
        <f>IF($I8073&lt;&gt;"",$I8073,IF($E8073="SGD",1,IF($E8073="USD",Settings!$B$22,IF($E8073="HKD",Settings!$B$23,1))))</f>
        <v>1</v>
      </c>
      <c r="Q8073">
        <f t="shared" si="1138"/>
        <v>0</v>
      </c>
      <c r="R8073">
        <f t="shared" si="1139"/>
        <v>0</v>
      </c>
      <c r="S8073" t="str">
        <f t="shared" si="1140"/>
        <v/>
      </c>
      <c r="T8073" t="str">
        <f t="shared" si="1141"/>
        <v/>
      </c>
      <c r="U8073" t="str">
        <f t="shared" si="1142"/>
        <v/>
      </c>
    </row>
    <row r="8074" spans="12:21" ht="15" customHeight="1" x14ac:dyDescent="0.15">
      <c r="L8074" s="244" t="str">
        <f t="shared" si="1134"/>
        <v/>
      </c>
      <c r="M8074" s="245" t="str">
        <f t="shared" si="1135"/>
        <v/>
      </c>
      <c r="N8074" s="244" t="str">
        <f t="shared" si="1136"/>
        <v/>
      </c>
      <c r="O8074" s="244" t="str">
        <f t="shared" si="1137"/>
        <v/>
      </c>
      <c r="P8074">
        <f>IF($I8074&lt;&gt;"",$I8074,IF($E8074="SGD",1,IF($E8074="USD",Settings!$B$22,IF($E8074="HKD",Settings!$B$23,1))))</f>
        <v>1</v>
      </c>
      <c r="Q8074">
        <f t="shared" si="1138"/>
        <v>0</v>
      </c>
      <c r="R8074">
        <f t="shared" si="1139"/>
        <v>0</v>
      </c>
      <c r="S8074" t="str">
        <f t="shared" si="1140"/>
        <v/>
      </c>
      <c r="T8074" t="str">
        <f t="shared" si="1141"/>
        <v/>
      </c>
      <c r="U8074" t="str">
        <f t="shared" si="1142"/>
        <v/>
      </c>
    </row>
    <row r="8075" spans="12:21" ht="15" customHeight="1" x14ac:dyDescent="0.15">
      <c r="L8075" s="244" t="str">
        <f t="shared" si="1134"/>
        <v/>
      </c>
      <c r="M8075" s="245" t="str">
        <f t="shared" si="1135"/>
        <v/>
      </c>
      <c r="N8075" s="244" t="str">
        <f t="shared" si="1136"/>
        <v/>
      </c>
      <c r="O8075" s="244" t="str">
        <f t="shared" si="1137"/>
        <v/>
      </c>
      <c r="P8075">
        <f>IF($I8075&lt;&gt;"",$I8075,IF($E8075="SGD",1,IF($E8075="USD",Settings!$B$22,IF($E8075="HKD",Settings!$B$23,1))))</f>
        <v>1</v>
      </c>
      <c r="Q8075">
        <f t="shared" si="1138"/>
        <v>0</v>
      </c>
      <c r="R8075">
        <f t="shared" si="1139"/>
        <v>0</v>
      </c>
      <c r="S8075" t="str">
        <f t="shared" si="1140"/>
        <v/>
      </c>
      <c r="T8075" t="str">
        <f t="shared" si="1141"/>
        <v/>
      </c>
      <c r="U8075" t="str">
        <f t="shared" si="1142"/>
        <v/>
      </c>
    </row>
    <row r="8076" spans="12:21" ht="15" customHeight="1" x14ac:dyDescent="0.15">
      <c r="L8076" s="244" t="str">
        <f t="shared" si="1134"/>
        <v/>
      </c>
      <c r="M8076" s="245" t="str">
        <f t="shared" si="1135"/>
        <v/>
      </c>
      <c r="N8076" s="244" t="str">
        <f t="shared" si="1136"/>
        <v/>
      </c>
      <c r="O8076" s="244" t="str">
        <f t="shared" si="1137"/>
        <v/>
      </c>
      <c r="P8076">
        <f>IF($I8076&lt;&gt;"",$I8076,IF($E8076="SGD",1,IF($E8076="USD",Settings!$B$22,IF($E8076="HKD",Settings!$B$23,1))))</f>
        <v>1</v>
      </c>
      <c r="Q8076">
        <f t="shared" si="1138"/>
        <v>0</v>
      </c>
      <c r="R8076">
        <f t="shared" si="1139"/>
        <v>0</v>
      </c>
      <c r="S8076" t="str">
        <f t="shared" si="1140"/>
        <v/>
      </c>
      <c r="T8076" t="str">
        <f t="shared" si="1141"/>
        <v/>
      </c>
      <c r="U8076" t="str">
        <f t="shared" si="1142"/>
        <v/>
      </c>
    </row>
    <row r="8077" spans="12:21" ht="15" customHeight="1" x14ac:dyDescent="0.15">
      <c r="L8077" s="244" t="str">
        <f t="shared" si="1134"/>
        <v/>
      </c>
      <c r="M8077" s="245" t="str">
        <f t="shared" si="1135"/>
        <v/>
      </c>
      <c r="N8077" s="244" t="str">
        <f t="shared" si="1136"/>
        <v/>
      </c>
      <c r="O8077" s="244" t="str">
        <f t="shared" si="1137"/>
        <v/>
      </c>
      <c r="P8077">
        <f>IF($I8077&lt;&gt;"",$I8077,IF($E8077="SGD",1,IF($E8077="USD",Settings!$B$22,IF($E8077="HKD",Settings!$B$23,1))))</f>
        <v>1</v>
      </c>
      <c r="Q8077">
        <f t="shared" si="1138"/>
        <v>0</v>
      </c>
      <c r="R8077">
        <f t="shared" si="1139"/>
        <v>0</v>
      </c>
      <c r="S8077" t="str">
        <f t="shared" si="1140"/>
        <v/>
      </c>
      <c r="T8077" t="str">
        <f t="shared" si="1141"/>
        <v/>
      </c>
      <c r="U8077" t="str">
        <f t="shared" si="1142"/>
        <v/>
      </c>
    </row>
    <row r="8078" spans="12:21" ht="15" customHeight="1" x14ac:dyDescent="0.15">
      <c r="L8078" s="244" t="str">
        <f t="shared" si="1134"/>
        <v/>
      </c>
      <c r="M8078" s="245" t="str">
        <f t="shared" si="1135"/>
        <v/>
      </c>
      <c r="N8078" s="244" t="str">
        <f t="shared" si="1136"/>
        <v/>
      </c>
      <c r="O8078" s="244" t="str">
        <f t="shared" si="1137"/>
        <v/>
      </c>
      <c r="P8078">
        <f>IF($I8078&lt;&gt;"",$I8078,IF($E8078="SGD",1,IF($E8078="USD",Settings!$B$22,IF($E8078="HKD",Settings!$B$23,1))))</f>
        <v>1</v>
      </c>
      <c r="Q8078">
        <f t="shared" si="1138"/>
        <v>0</v>
      </c>
      <c r="R8078">
        <f t="shared" si="1139"/>
        <v>0</v>
      </c>
      <c r="S8078" t="str">
        <f t="shared" si="1140"/>
        <v/>
      </c>
      <c r="T8078" t="str">
        <f t="shared" si="1141"/>
        <v/>
      </c>
      <c r="U8078" t="str">
        <f t="shared" si="1142"/>
        <v/>
      </c>
    </row>
    <row r="8079" spans="12:21" ht="15" customHeight="1" x14ac:dyDescent="0.15">
      <c r="L8079" s="244" t="str">
        <f t="shared" si="1134"/>
        <v/>
      </c>
      <c r="M8079" s="245" t="str">
        <f t="shared" si="1135"/>
        <v/>
      </c>
      <c r="N8079" s="244" t="str">
        <f t="shared" si="1136"/>
        <v/>
      </c>
      <c r="O8079" s="244" t="str">
        <f t="shared" si="1137"/>
        <v/>
      </c>
      <c r="P8079">
        <f>IF($I8079&lt;&gt;"",$I8079,IF($E8079="SGD",1,IF($E8079="USD",Settings!$B$22,IF($E8079="HKD",Settings!$B$23,1))))</f>
        <v>1</v>
      </c>
      <c r="Q8079">
        <f t="shared" si="1138"/>
        <v>0</v>
      </c>
      <c r="R8079">
        <f t="shared" si="1139"/>
        <v>0</v>
      </c>
      <c r="S8079" t="str">
        <f t="shared" si="1140"/>
        <v/>
      </c>
      <c r="T8079" t="str">
        <f t="shared" si="1141"/>
        <v/>
      </c>
      <c r="U8079" t="str">
        <f t="shared" si="1142"/>
        <v/>
      </c>
    </row>
    <row r="8080" spans="12:21" ht="15" customHeight="1" x14ac:dyDescent="0.15">
      <c r="L8080" s="244" t="str">
        <f t="shared" si="1134"/>
        <v/>
      </c>
      <c r="M8080" s="245" t="str">
        <f t="shared" si="1135"/>
        <v/>
      </c>
      <c r="N8080" s="244" t="str">
        <f t="shared" si="1136"/>
        <v/>
      </c>
      <c r="O8080" s="244" t="str">
        <f t="shared" si="1137"/>
        <v/>
      </c>
      <c r="P8080">
        <f>IF($I8080&lt;&gt;"",$I8080,IF($E8080="SGD",1,IF($E8080="USD",Settings!$B$22,IF($E8080="HKD",Settings!$B$23,1))))</f>
        <v>1</v>
      </c>
      <c r="Q8080">
        <f t="shared" si="1138"/>
        <v>0</v>
      </c>
      <c r="R8080">
        <f t="shared" si="1139"/>
        <v>0</v>
      </c>
      <c r="S8080" t="str">
        <f t="shared" si="1140"/>
        <v/>
      </c>
      <c r="T8080" t="str">
        <f t="shared" si="1141"/>
        <v/>
      </c>
      <c r="U8080" t="str">
        <f t="shared" si="1142"/>
        <v/>
      </c>
    </row>
    <row r="8081" spans="12:21" ht="15" customHeight="1" x14ac:dyDescent="0.15">
      <c r="L8081" s="244" t="str">
        <f t="shared" si="1134"/>
        <v/>
      </c>
      <c r="M8081" s="245" t="str">
        <f t="shared" si="1135"/>
        <v/>
      </c>
      <c r="N8081" s="244" t="str">
        <f t="shared" si="1136"/>
        <v/>
      </c>
      <c r="O8081" s="244" t="str">
        <f t="shared" si="1137"/>
        <v/>
      </c>
      <c r="P8081">
        <f>IF($I8081&lt;&gt;"",$I8081,IF($E8081="SGD",1,IF($E8081="USD",Settings!$B$22,IF($E8081="HKD",Settings!$B$23,1))))</f>
        <v>1</v>
      </c>
      <c r="Q8081">
        <f t="shared" si="1138"/>
        <v>0</v>
      </c>
      <c r="R8081">
        <f t="shared" si="1139"/>
        <v>0</v>
      </c>
      <c r="S8081" t="str">
        <f t="shared" si="1140"/>
        <v/>
      </c>
      <c r="T8081" t="str">
        <f t="shared" si="1141"/>
        <v/>
      </c>
      <c r="U8081" t="str">
        <f t="shared" si="1142"/>
        <v/>
      </c>
    </row>
    <row r="8082" spans="12:21" ht="15" customHeight="1" x14ac:dyDescent="0.15">
      <c r="L8082" s="244" t="str">
        <f t="shared" si="1134"/>
        <v/>
      </c>
      <c r="M8082" s="245" t="str">
        <f t="shared" si="1135"/>
        <v/>
      </c>
      <c r="N8082" s="244" t="str">
        <f t="shared" si="1136"/>
        <v/>
      </c>
      <c r="O8082" s="244" t="str">
        <f t="shared" si="1137"/>
        <v/>
      </c>
      <c r="P8082">
        <f>IF($I8082&lt;&gt;"",$I8082,IF($E8082="SGD",1,IF($E8082="USD",Settings!$B$22,IF($E8082="HKD",Settings!$B$23,1))))</f>
        <v>1</v>
      </c>
      <c r="Q8082">
        <f t="shared" si="1138"/>
        <v>0</v>
      </c>
      <c r="R8082">
        <f t="shared" si="1139"/>
        <v>0</v>
      </c>
      <c r="S8082" t="str">
        <f t="shared" si="1140"/>
        <v/>
      </c>
      <c r="T8082" t="str">
        <f t="shared" si="1141"/>
        <v/>
      </c>
      <c r="U8082" t="str">
        <f t="shared" si="1142"/>
        <v/>
      </c>
    </row>
    <row r="8083" spans="12:21" ht="15" customHeight="1" x14ac:dyDescent="0.15">
      <c r="L8083" s="244" t="str">
        <f t="shared" si="1134"/>
        <v/>
      </c>
      <c r="M8083" s="245" t="str">
        <f t="shared" si="1135"/>
        <v/>
      </c>
      <c r="N8083" s="244" t="str">
        <f t="shared" si="1136"/>
        <v/>
      </c>
      <c r="O8083" s="244" t="str">
        <f t="shared" si="1137"/>
        <v/>
      </c>
      <c r="P8083">
        <f>IF($I8083&lt;&gt;"",$I8083,IF($E8083="SGD",1,IF($E8083="USD",Settings!$B$22,IF($E8083="HKD",Settings!$B$23,1))))</f>
        <v>1</v>
      </c>
      <c r="Q8083">
        <f t="shared" si="1138"/>
        <v>0</v>
      </c>
      <c r="R8083">
        <f t="shared" si="1139"/>
        <v>0</v>
      </c>
      <c r="S8083" t="str">
        <f t="shared" si="1140"/>
        <v/>
      </c>
      <c r="T8083" t="str">
        <f t="shared" si="1141"/>
        <v/>
      </c>
      <c r="U8083" t="str">
        <f t="shared" si="1142"/>
        <v/>
      </c>
    </row>
    <row r="8084" spans="12:21" ht="15" customHeight="1" x14ac:dyDescent="0.15">
      <c r="L8084" s="244" t="str">
        <f t="shared" si="1134"/>
        <v/>
      </c>
      <c r="M8084" s="245" t="str">
        <f t="shared" si="1135"/>
        <v/>
      </c>
      <c r="N8084" s="244" t="str">
        <f t="shared" si="1136"/>
        <v/>
      </c>
      <c r="O8084" s="244" t="str">
        <f t="shared" si="1137"/>
        <v/>
      </c>
      <c r="P8084">
        <f>IF($I8084&lt;&gt;"",$I8084,IF($E8084="SGD",1,IF($E8084="USD",Settings!$B$22,IF($E8084="HKD",Settings!$B$23,1))))</f>
        <v>1</v>
      </c>
      <c r="Q8084">
        <f t="shared" si="1138"/>
        <v>0</v>
      </c>
      <c r="R8084">
        <f t="shared" si="1139"/>
        <v>0</v>
      </c>
      <c r="S8084" t="str">
        <f t="shared" si="1140"/>
        <v/>
      </c>
      <c r="T8084" t="str">
        <f t="shared" si="1141"/>
        <v/>
      </c>
      <c r="U8084" t="str">
        <f t="shared" si="1142"/>
        <v/>
      </c>
    </row>
    <row r="8085" spans="12:21" ht="15" customHeight="1" x14ac:dyDescent="0.15">
      <c r="L8085" s="244" t="str">
        <f t="shared" si="1134"/>
        <v/>
      </c>
      <c r="M8085" s="245" t="str">
        <f t="shared" si="1135"/>
        <v/>
      </c>
      <c r="N8085" s="244" t="str">
        <f t="shared" si="1136"/>
        <v/>
      </c>
      <c r="O8085" s="244" t="str">
        <f t="shared" si="1137"/>
        <v/>
      </c>
      <c r="P8085">
        <f>IF($I8085&lt;&gt;"",$I8085,IF($E8085="SGD",1,IF($E8085="USD",Settings!$B$22,IF($E8085="HKD",Settings!$B$23,1))))</f>
        <v>1</v>
      </c>
      <c r="Q8085">
        <f t="shared" si="1138"/>
        <v>0</v>
      </c>
      <c r="R8085">
        <f t="shared" si="1139"/>
        <v>0</v>
      </c>
      <c r="S8085" t="str">
        <f t="shared" si="1140"/>
        <v/>
      </c>
      <c r="T8085" t="str">
        <f t="shared" si="1141"/>
        <v/>
      </c>
      <c r="U8085" t="str">
        <f t="shared" si="1142"/>
        <v/>
      </c>
    </row>
    <row r="8086" spans="12:21" ht="15" customHeight="1" x14ac:dyDescent="0.15">
      <c r="L8086" s="244" t="str">
        <f t="shared" si="1134"/>
        <v/>
      </c>
      <c r="M8086" s="245" t="str">
        <f t="shared" si="1135"/>
        <v/>
      </c>
      <c r="N8086" s="244" t="str">
        <f t="shared" si="1136"/>
        <v/>
      </c>
      <c r="O8086" s="244" t="str">
        <f t="shared" si="1137"/>
        <v/>
      </c>
      <c r="P8086">
        <f>IF($I8086&lt;&gt;"",$I8086,IF($E8086="SGD",1,IF($E8086="USD",Settings!$B$22,IF($E8086="HKD",Settings!$B$23,1))))</f>
        <v>1</v>
      </c>
      <c r="Q8086">
        <f t="shared" si="1138"/>
        <v>0</v>
      </c>
      <c r="R8086">
        <f t="shared" si="1139"/>
        <v>0</v>
      </c>
      <c r="S8086" t="str">
        <f t="shared" si="1140"/>
        <v/>
      </c>
      <c r="T8086" t="str">
        <f t="shared" si="1141"/>
        <v/>
      </c>
      <c r="U8086" t="str">
        <f t="shared" si="1142"/>
        <v/>
      </c>
    </row>
    <row r="8087" spans="12:21" ht="15" customHeight="1" x14ac:dyDescent="0.15">
      <c r="L8087" s="244" t="str">
        <f t="shared" si="1134"/>
        <v/>
      </c>
      <c r="M8087" s="245" t="str">
        <f t="shared" si="1135"/>
        <v/>
      </c>
      <c r="N8087" s="244" t="str">
        <f t="shared" si="1136"/>
        <v/>
      </c>
      <c r="O8087" s="244" t="str">
        <f t="shared" si="1137"/>
        <v/>
      </c>
      <c r="P8087">
        <f>IF($I8087&lt;&gt;"",$I8087,IF($E8087="SGD",1,IF($E8087="USD",Settings!$B$22,IF($E8087="HKD",Settings!$B$23,1))))</f>
        <v>1</v>
      </c>
      <c r="Q8087">
        <f t="shared" si="1138"/>
        <v>0</v>
      </c>
      <c r="R8087">
        <f t="shared" si="1139"/>
        <v>0</v>
      </c>
      <c r="S8087" t="str">
        <f t="shared" si="1140"/>
        <v/>
      </c>
      <c r="T8087" t="str">
        <f t="shared" si="1141"/>
        <v/>
      </c>
      <c r="U8087" t="str">
        <f t="shared" si="1142"/>
        <v/>
      </c>
    </row>
    <row r="8088" spans="12:21" ht="15" customHeight="1" x14ac:dyDescent="0.15">
      <c r="L8088" s="244" t="str">
        <f t="shared" si="1134"/>
        <v/>
      </c>
      <c r="M8088" s="245" t="str">
        <f t="shared" si="1135"/>
        <v/>
      </c>
      <c r="N8088" s="244" t="str">
        <f t="shared" si="1136"/>
        <v/>
      </c>
      <c r="O8088" s="244" t="str">
        <f t="shared" si="1137"/>
        <v/>
      </c>
      <c r="P8088">
        <f>IF($I8088&lt;&gt;"",$I8088,IF($E8088="SGD",1,IF($E8088="USD",Settings!$B$22,IF($E8088="HKD",Settings!$B$23,1))))</f>
        <v>1</v>
      </c>
      <c r="Q8088">
        <f t="shared" si="1138"/>
        <v>0</v>
      </c>
      <c r="R8088">
        <f t="shared" si="1139"/>
        <v>0</v>
      </c>
      <c r="S8088" t="str">
        <f t="shared" si="1140"/>
        <v/>
      </c>
      <c r="T8088" t="str">
        <f t="shared" si="1141"/>
        <v/>
      </c>
      <c r="U8088" t="str">
        <f t="shared" si="1142"/>
        <v/>
      </c>
    </row>
    <row r="8089" spans="12:21" ht="15" customHeight="1" x14ac:dyDescent="0.15">
      <c r="L8089" s="244" t="str">
        <f t="shared" si="1134"/>
        <v/>
      </c>
      <c r="M8089" s="245" t="str">
        <f t="shared" si="1135"/>
        <v/>
      </c>
      <c r="N8089" s="244" t="str">
        <f t="shared" si="1136"/>
        <v/>
      </c>
      <c r="O8089" s="244" t="str">
        <f t="shared" si="1137"/>
        <v/>
      </c>
      <c r="P8089">
        <f>IF($I8089&lt;&gt;"",$I8089,IF($E8089="SGD",1,IF($E8089="USD",Settings!$B$22,IF($E8089="HKD",Settings!$B$23,1))))</f>
        <v>1</v>
      </c>
      <c r="Q8089">
        <f t="shared" si="1138"/>
        <v>0</v>
      </c>
      <c r="R8089">
        <f t="shared" si="1139"/>
        <v>0</v>
      </c>
      <c r="S8089" t="str">
        <f t="shared" si="1140"/>
        <v/>
      </c>
      <c r="T8089" t="str">
        <f t="shared" si="1141"/>
        <v/>
      </c>
      <c r="U8089" t="str">
        <f t="shared" si="1142"/>
        <v/>
      </c>
    </row>
    <row r="8090" spans="12:21" ht="15" customHeight="1" x14ac:dyDescent="0.15">
      <c r="L8090" s="244" t="str">
        <f t="shared" si="1134"/>
        <v/>
      </c>
      <c r="M8090" s="245" t="str">
        <f t="shared" si="1135"/>
        <v/>
      </c>
      <c r="N8090" s="244" t="str">
        <f t="shared" si="1136"/>
        <v/>
      </c>
      <c r="O8090" s="244" t="str">
        <f t="shared" si="1137"/>
        <v/>
      </c>
      <c r="P8090">
        <f>IF($I8090&lt;&gt;"",$I8090,IF($E8090="SGD",1,IF($E8090="USD",Settings!$B$22,IF($E8090="HKD",Settings!$B$23,1))))</f>
        <v>1</v>
      </c>
      <c r="Q8090">
        <f t="shared" si="1138"/>
        <v>0</v>
      </c>
      <c r="R8090">
        <f t="shared" si="1139"/>
        <v>0</v>
      </c>
      <c r="S8090" t="str">
        <f t="shared" si="1140"/>
        <v/>
      </c>
      <c r="T8090" t="str">
        <f t="shared" si="1141"/>
        <v/>
      </c>
      <c r="U8090" t="str">
        <f t="shared" si="1142"/>
        <v/>
      </c>
    </row>
    <row r="8091" spans="12:21" ht="15" customHeight="1" x14ac:dyDescent="0.15">
      <c r="L8091" s="244" t="str">
        <f t="shared" si="1134"/>
        <v/>
      </c>
      <c r="M8091" s="245" t="str">
        <f t="shared" si="1135"/>
        <v/>
      </c>
      <c r="N8091" s="244" t="str">
        <f t="shared" si="1136"/>
        <v/>
      </c>
      <c r="O8091" s="244" t="str">
        <f t="shared" si="1137"/>
        <v/>
      </c>
      <c r="P8091">
        <f>IF($I8091&lt;&gt;"",$I8091,IF($E8091="SGD",1,IF($E8091="USD",Settings!$B$22,IF($E8091="HKD",Settings!$B$23,1))))</f>
        <v>1</v>
      </c>
      <c r="Q8091">
        <f t="shared" si="1138"/>
        <v>0</v>
      </c>
      <c r="R8091">
        <f t="shared" si="1139"/>
        <v>0</v>
      </c>
      <c r="S8091" t="str">
        <f t="shared" si="1140"/>
        <v/>
      </c>
      <c r="T8091" t="str">
        <f t="shared" si="1141"/>
        <v/>
      </c>
      <c r="U8091" t="str">
        <f t="shared" si="1142"/>
        <v/>
      </c>
    </row>
    <row r="8092" spans="12:21" ht="15" customHeight="1" x14ac:dyDescent="0.15">
      <c r="L8092" s="244" t="str">
        <f t="shared" si="1134"/>
        <v/>
      </c>
      <c r="M8092" s="245" t="str">
        <f t="shared" si="1135"/>
        <v/>
      </c>
      <c r="N8092" s="244" t="str">
        <f t="shared" si="1136"/>
        <v/>
      </c>
      <c r="O8092" s="244" t="str">
        <f t="shared" si="1137"/>
        <v/>
      </c>
      <c r="P8092">
        <f>IF($I8092&lt;&gt;"",$I8092,IF($E8092="SGD",1,IF($E8092="USD",Settings!$B$22,IF($E8092="HKD",Settings!$B$23,1))))</f>
        <v>1</v>
      </c>
      <c r="Q8092">
        <f t="shared" si="1138"/>
        <v>0</v>
      </c>
      <c r="R8092">
        <f t="shared" si="1139"/>
        <v>0</v>
      </c>
      <c r="S8092" t="str">
        <f t="shared" si="1140"/>
        <v/>
      </c>
      <c r="T8092" t="str">
        <f t="shared" si="1141"/>
        <v/>
      </c>
      <c r="U8092" t="str">
        <f t="shared" si="1142"/>
        <v/>
      </c>
    </row>
    <row r="8093" spans="12:21" ht="15" customHeight="1" x14ac:dyDescent="0.15">
      <c r="L8093" s="244" t="str">
        <f t="shared" si="1134"/>
        <v/>
      </c>
      <c r="M8093" s="245" t="str">
        <f t="shared" si="1135"/>
        <v/>
      </c>
      <c r="N8093" s="244" t="str">
        <f t="shared" si="1136"/>
        <v/>
      </c>
      <c r="O8093" s="244" t="str">
        <f t="shared" si="1137"/>
        <v/>
      </c>
      <c r="P8093">
        <f>IF($I8093&lt;&gt;"",$I8093,IF($E8093="SGD",1,IF($E8093="USD",Settings!$B$22,IF($E8093="HKD",Settings!$B$23,1))))</f>
        <v>1</v>
      </c>
      <c r="Q8093">
        <f t="shared" si="1138"/>
        <v>0</v>
      </c>
      <c r="R8093">
        <f t="shared" si="1139"/>
        <v>0</v>
      </c>
      <c r="S8093" t="str">
        <f t="shared" si="1140"/>
        <v/>
      </c>
      <c r="T8093" t="str">
        <f t="shared" si="1141"/>
        <v/>
      </c>
      <c r="U8093" t="str">
        <f t="shared" si="1142"/>
        <v/>
      </c>
    </row>
    <row r="8094" spans="12:21" ht="15" customHeight="1" x14ac:dyDescent="0.15">
      <c r="L8094" s="244" t="str">
        <f t="shared" si="1134"/>
        <v/>
      </c>
      <c r="M8094" s="245" t="str">
        <f t="shared" si="1135"/>
        <v/>
      </c>
      <c r="N8094" s="244" t="str">
        <f t="shared" si="1136"/>
        <v/>
      </c>
      <c r="O8094" s="244" t="str">
        <f t="shared" si="1137"/>
        <v/>
      </c>
      <c r="P8094">
        <f>IF($I8094&lt;&gt;"",$I8094,IF($E8094="SGD",1,IF($E8094="USD",Settings!$B$22,IF($E8094="HKD",Settings!$B$23,1))))</f>
        <v>1</v>
      </c>
      <c r="Q8094">
        <f t="shared" si="1138"/>
        <v>0</v>
      </c>
      <c r="R8094">
        <f t="shared" si="1139"/>
        <v>0</v>
      </c>
      <c r="S8094" t="str">
        <f t="shared" si="1140"/>
        <v/>
      </c>
      <c r="T8094" t="str">
        <f t="shared" si="1141"/>
        <v/>
      </c>
      <c r="U8094" t="str">
        <f t="shared" si="1142"/>
        <v/>
      </c>
    </row>
    <row r="8095" spans="12:21" ht="15" customHeight="1" x14ac:dyDescent="0.15">
      <c r="L8095" s="244" t="str">
        <f t="shared" si="1134"/>
        <v/>
      </c>
      <c r="M8095" s="245" t="str">
        <f t="shared" si="1135"/>
        <v/>
      </c>
      <c r="N8095" s="244" t="str">
        <f t="shared" si="1136"/>
        <v/>
      </c>
      <c r="O8095" s="244" t="str">
        <f t="shared" si="1137"/>
        <v/>
      </c>
      <c r="P8095">
        <f>IF($I8095&lt;&gt;"",$I8095,IF($E8095="SGD",1,IF($E8095="USD",Settings!$B$22,IF($E8095="HKD",Settings!$B$23,1))))</f>
        <v>1</v>
      </c>
      <c r="Q8095">
        <f t="shared" si="1138"/>
        <v>0</v>
      </c>
      <c r="R8095">
        <f t="shared" si="1139"/>
        <v>0</v>
      </c>
      <c r="S8095" t="str">
        <f t="shared" si="1140"/>
        <v/>
      </c>
      <c r="T8095" t="str">
        <f t="shared" si="1141"/>
        <v/>
      </c>
      <c r="U8095" t="str">
        <f t="shared" si="1142"/>
        <v/>
      </c>
    </row>
    <row r="8096" spans="12:21" ht="15" customHeight="1" x14ac:dyDescent="0.15">
      <c r="L8096" s="244" t="str">
        <f t="shared" si="1134"/>
        <v/>
      </c>
      <c r="M8096" s="245" t="str">
        <f t="shared" si="1135"/>
        <v/>
      </c>
      <c r="N8096" s="244" t="str">
        <f t="shared" si="1136"/>
        <v/>
      </c>
      <c r="O8096" s="244" t="str">
        <f t="shared" si="1137"/>
        <v/>
      </c>
      <c r="P8096">
        <f>IF($I8096&lt;&gt;"",$I8096,IF($E8096="SGD",1,IF($E8096="USD",Settings!$B$22,IF($E8096="HKD",Settings!$B$23,1))))</f>
        <v>1</v>
      </c>
      <c r="Q8096">
        <f t="shared" si="1138"/>
        <v>0</v>
      </c>
      <c r="R8096">
        <f t="shared" si="1139"/>
        <v>0</v>
      </c>
      <c r="S8096" t="str">
        <f t="shared" si="1140"/>
        <v/>
      </c>
      <c r="T8096" t="str">
        <f t="shared" si="1141"/>
        <v/>
      </c>
      <c r="U8096" t="str">
        <f t="shared" si="1142"/>
        <v/>
      </c>
    </row>
    <row r="8097" spans="12:21" ht="15" customHeight="1" x14ac:dyDescent="0.15">
      <c r="L8097" s="244" t="str">
        <f t="shared" si="1134"/>
        <v/>
      </c>
      <c r="M8097" s="245" t="str">
        <f t="shared" si="1135"/>
        <v/>
      </c>
      <c r="N8097" s="244" t="str">
        <f t="shared" si="1136"/>
        <v/>
      </c>
      <c r="O8097" s="244" t="str">
        <f t="shared" si="1137"/>
        <v/>
      </c>
      <c r="P8097">
        <f>IF($I8097&lt;&gt;"",$I8097,IF($E8097="SGD",1,IF($E8097="USD",Settings!$B$22,IF($E8097="HKD",Settings!$B$23,1))))</f>
        <v>1</v>
      </c>
      <c r="Q8097">
        <f t="shared" si="1138"/>
        <v>0</v>
      </c>
      <c r="R8097">
        <f t="shared" si="1139"/>
        <v>0</v>
      </c>
      <c r="S8097" t="str">
        <f t="shared" si="1140"/>
        <v/>
      </c>
      <c r="T8097" t="str">
        <f t="shared" si="1141"/>
        <v/>
      </c>
      <c r="U8097" t="str">
        <f t="shared" si="1142"/>
        <v/>
      </c>
    </row>
    <row r="8098" spans="12:21" ht="15" customHeight="1" x14ac:dyDescent="0.15">
      <c r="L8098" s="244" t="str">
        <f t="shared" si="1134"/>
        <v/>
      </c>
      <c r="M8098" s="245" t="str">
        <f t="shared" si="1135"/>
        <v/>
      </c>
      <c r="N8098" s="244" t="str">
        <f t="shared" si="1136"/>
        <v/>
      </c>
      <c r="O8098" s="244" t="str">
        <f t="shared" si="1137"/>
        <v/>
      </c>
      <c r="P8098">
        <f>IF($I8098&lt;&gt;"",$I8098,IF($E8098="SGD",1,IF($E8098="USD",Settings!$B$22,IF($E8098="HKD",Settings!$B$23,1))))</f>
        <v>1</v>
      </c>
      <c r="Q8098">
        <f t="shared" si="1138"/>
        <v>0</v>
      </c>
      <c r="R8098">
        <f t="shared" si="1139"/>
        <v>0</v>
      </c>
      <c r="S8098" t="str">
        <f t="shared" si="1140"/>
        <v/>
      </c>
      <c r="T8098" t="str">
        <f t="shared" si="1141"/>
        <v/>
      </c>
      <c r="U8098" t="str">
        <f t="shared" si="1142"/>
        <v/>
      </c>
    </row>
    <row r="8099" spans="12:21" ht="15" customHeight="1" x14ac:dyDescent="0.15">
      <c r="L8099" s="244" t="str">
        <f t="shared" si="1134"/>
        <v/>
      </c>
      <c r="M8099" s="245" t="str">
        <f t="shared" si="1135"/>
        <v/>
      </c>
      <c r="N8099" s="244" t="str">
        <f t="shared" si="1136"/>
        <v/>
      </c>
      <c r="O8099" s="244" t="str">
        <f t="shared" si="1137"/>
        <v/>
      </c>
      <c r="P8099">
        <f>IF($I8099&lt;&gt;"",$I8099,IF($E8099="SGD",1,IF($E8099="USD",Settings!$B$22,IF($E8099="HKD",Settings!$B$23,1))))</f>
        <v>1</v>
      </c>
      <c r="Q8099">
        <f t="shared" si="1138"/>
        <v>0</v>
      </c>
      <c r="R8099">
        <f t="shared" si="1139"/>
        <v>0</v>
      </c>
      <c r="S8099" t="str">
        <f t="shared" si="1140"/>
        <v/>
      </c>
      <c r="T8099" t="str">
        <f t="shared" si="1141"/>
        <v/>
      </c>
      <c r="U8099" t="str">
        <f t="shared" si="1142"/>
        <v/>
      </c>
    </row>
    <row r="8100" spans="12:21" ht="15" customHeight="1" x14ac:dyDescent="0.15">
      <c r="L8100" s="244" t="str">
        <f t="shared" si="1134"/>
        <v/>
      </c>
      <c r="M8100" s="245" t="str">
        <f t="shared" si="1135"/>
        <v/>
      </c>
      <c r="N8100" s="244" t="str">
        <f t="shared" si="1136"/>
        <v/>
      </c>
      <c r="O8100" s="244" t="str">
        <f t="shared" si="1137"/>
        <v/>
      </c>
      <c r="P8100">
        <f>IF($I8100&lt;&gt;"",$I8100,IF($E8100="SGD",1,IF($E8100="USD",Settings!$B$22,IF($E8100="HKD",Settings!$B$23,1))))</f>
        <v>1</v>
      </c>
      <c r="Q8100">
        <f t="shared" si="1138"/>
        <v>0</v>
      </c>
      <c r="R8100">
        <f t="shared" si="1139"/>
        <v>0</v>
      </c>
      <c r="S8100" t="str">
        <f t="shared" si="1140"/>
        <v/>
      </c>
      <c r="T8100" t="str">
        <f t="shared" si="1141"/>
        <v/>
      </c>
      <c r="U8100" t="str">
        <f t="shared" si="1142"/>
        <v/>
      </c>
    </row>
    <row r="8101" spans="12:21" ht="15" customHeight="1" x14ac:dyDescent="0.15">
      <c r="L8101" s="244" t="str">
        <f t="shared" si="1134"/>
        <v/>
      </c>
      <c r="M8101" s="245" t="str">
        <f t="shared" si="1135"/>
        <v/>
      </c>
      <c r="N8101" s="244" t="str">
        <f t="shared" si="1136"/>
        <v/>
      </c>
      <c r="O8101" s="244" t="str">
        <f t="shared" si="1137"/>
        <v/>
      </c>
      <c r="P8101">
        <f>IF($I8101&lt;&gt;"",$I8101,IF($E8101="SGD",1,IF($E8101="USD",Settings!$B$22,IF($E8101="HKD",Settings!$B$23,1))))</f>
        <v>1</v>
      </c>
      <c r="Q8101">
        <f t="shared" si="1138"/>
        <v>0</v>
      </c>
      <c r="R8101">
        <f t="shared" si="1139"/>
        <v>0</v>
      </c>
      <c r="S8101" t="str">
        <f t="shared" si="1140"/>
        <v/>
      </c>
      <c r="T8101" t="str">
        <f t="shared" si="1141"/>
        <v/>
      </c>
      <c r="U8101" t="str">
        <f t="shared" si="1142"/>
        <v/>
      </c>
    </row>
    <row r="8102" spans="12:21" ht="15" customHeight="1" x14ac:dyDescent="0.15">
      <c r="L8102" s="244" t="str">
        <f t="shared" si="1134"/>
        <v/>
      </c>
      <c r="M8102" s="245" t="str">
        <f t="shared" si="1135"/>
        <v/>
      </c>
      <c r="N8102" s="244" t="str">
        <f t="shared" si="1136"/>
        <v/>
      </c>
      <c r="O8102" s="244" t="str">
        <f t="shared" si="1137"/>
        <v/>
      </c>
      <c r="P8102">
        <f>IF($I8102&lt;&gt;"",$I8102,IF($E8102="SGD",1,IF($E8102="USD",Settings!$B$22,IF($E8102="HKD",Settings!$B$23,1))))</f>
        <v>1</v>
      </c>
      <c r="Q8102">
        <f t="shared" si="1138"/>
        <v>0</v>
      </c>
      <c r="R8102">
        <f t="shared" si="1139"/>
        <v>0</v>
      </c>
      <c r="S8102" t="str">
        <f t="shared" si="1140"/>
        <v/>
      </c>
      <c r="T8102" t="str">
        <f t="shared" si="1141"/>
        <v/>
      </c>
      <c r="U8102" t="str">
        <f t="shared" si="1142"/>
        <v/>
      </c>
    </row>
    <row r="8103" spans="12:21" ht="15" customHeight="1" x14ac:dyDescent="0.15">
      <c r="L8103" s="244" t="str">
        <f t="shared" si="1134"/>
        <v/>
      </c>
      <c r="M8103" s="245" t="str">
        <f t="shared" si="1135"/>
        <v/>
      </c>
      <c r="N8103" s="244" t="str">
        <f t="shared" si="1136"/>
        <v/>
      </c>
      <c r="O8103" s="244" t="str">
        <f t="shared" si="1137"/>
        <v/>
      </c>
      <c r="P8103">
        <f>IF($I8103&lt;&gt;"",$I8103,IF($E8103="SGD",1,IF($E8103="USD",Settings!$B$22,IF($E8103="HKD",Settings!$B$23,1))))</f>
        <v>1</v>
      </c>
      <c r="Q8103">
        <f t="shared" si="1138"/>
        <v>0</v>
      </c>
      <c r="R8103">
        <f t="shared" si="1139"/>
        <v>0</v>
      </c>
      <c r="S8103" t="str">
        <f t="shared" si="1140"/>
        <v/>
      </c>
      <c r="T8103" t="str">
        <f t="shared" si="1141"/>
        <v/>
      </c>
      <c r="U8103" t="str">
        <f t="shared" si="1142"/>
        <v/>
      </c>
    </row>
    <row r="8104" spans="12:21" ht="15" customHeight="1" x14ac:dyDescent="0.15">
      <c r="L8104" s="244" t="str">
        <f t="shared" si="1134"/>
        <v/>
      </c>
      <c r="M8104" s="245" t="str">
        <f t="shared" si="1135"/>
        <v/>
      </c>
      <c r="N8104" s="244" t="str">
        <f t="shared" si="1136"/>
        <v/>
      </c>
      <c r="O8104" s="244" t="str">
        <f t="shared" si="1137"/>
        <v/>
      </c>
      <c r="P8104">
        <f>IF($I8104&lt;&gt;"",$I8104,IF($E8104="SGD",1,IF($E8104="USD",Settings!$B$22,IF($E8104="HKD",Settings!$B$23,1))))</f>
        <v>1</v>
      </c>
      <c r="Q8104">
        <f t="shared" si="1138"/>
        <v>0</v>
      </c>
      <c r="R8104">
        <f t="shared" si="1139"/>
        <v>0</v>
      </c>
      <c r="S8104" t="str">
        <f t="shared" si="1140"/>
        <v/>
      </c>
      <c r="T8104" t="str">
        <f t="shared" si="1141"/>
        <v/>
      </c>
      <c r="U8104" t="str">
        <f t="shared" si="1142"/>
        <v/>
      </c>
    </row>
    <row r="8105" spans="12:21" ht="15" customHeight="1" x14ac:dyDescent="0.15">
      <c r="L8105" s="244" t="str">
        <f t="shared" ref="L8105:L8168" si="1143">IF(OR(B8105="",C8105="",E8105=""),"",B8105&amp;":"&amp;C8105&amp;":"&amp;E8105)</f>
        <v/>
      </c>
      <c r="M8105" s="245" t="str">
        <f t="shared" ref="M8105:M8168" si="1144">IF(A8105="","",A8105*D8105)</f>
        <v/>
      </c>
      <c r="N8105" s="244" t="str">
        <f t="shared" ref="N8105:N8168" si="1145">IF(A8105="","",IF(OR(A8105=1,A8105=0),J8105,0))</f>
        <v/>
      </c>
      <c r="O8105" s="244" t="str">
        <f t="shared" ref="O8105:O8168" si="1146">IF(A8105="","",IF(A8105=-1,J8105,0))</f>
        <v/>
      </c>
      <c r="P8105">
        <f>IF($I8105&lt;&gt;"",$I8105,IF($E8105="SGD",1,IF($E8105="USD",Settings!$B$22,IF($E8105="HKD",Settings!$B$23,1))))</f>
        <v>1</v>
      </c>
      <c r="Q8105">
        <f t="shared" ref="Q8105:Q8168" si="1147">IF($L8105="",0,($O8105-$N8105+IF($A8105=2,$J8105,0))*$P8105)</f>
        <v>0</v>
      </c>
      <c r="R8105">
        <f t="shared" ref="R8105:R8168" si="1148">IF($L8105="",0,IF($A8105=2,$J8105*$P8105,0))</f>
        <v>0</v>
      </c>
      <c r="S8105" t="str">
        <f t="shared" si="1140"/>
        <v/>
      </c>
      <c r="T8105" t="str">
        <f t="shared" si="1141"/>
        <v/>
      </c>
      <c r="U8105" t="str">
        <f t="shared" si="1142"/>
        <v/>
      </c>
    </row>
    <row r="8106" spans="12:21" ht="15" customHeight="1" x14ac:dyDescent="0.15">
      <c r="L8106" s="244" t="str">
        <f t="shared" si="1143"/>
        <v/>
      </c>
      <c r="M8106" s="245" t="str">
        <f t="shared" si="1144"/>
        <v/>
      </c>
      <c r="N8106" s="244" t="str">
        <f t="shared" si="1145"/>
        <v/>
      </c>
      <c r="O8106" s="244" t="str">
        <f t="shared" si="1146"/>
        <v/>
      </c>
      <c r="P8106">
        <f>IF($I8106&lt;&gt;"",$I8106,IF($E8106="SGD",1,IF($E8106="USD",Settings!$B$22,IF($E8106="HKD",Settings!$B$23,1))))</f>
        <v>1</v>
      </c>
      <c r="Q8106">
        <f t="shared" si="1147"/>
        <v>0</v>
      </c>
      <c r="R8106">
        <f t="shared" si="1148"/>
        <v>0</v>
      </c>
      <c r="S8106" t="str">
        <f t="shared" si="1140"/>
        <v/>
      </c>
      <c r="T8106" t="str">
        <f t="shared" si="1141"/>
        <v/>
      </c>
      <c r="U8106" t="str">
        <f t="shared" si="1142"/>
        <v/>
      </c>
    </row>
    <row r="8107" spans="12:21" ht="15" customHeight="1" x14ac:dyDescent="0.15">
      <c r="L8107" s="244" t="str">
        <f t="shared" si="1143"/>
        <v/>
      </c>
      <c r="M8107" s="245" t="str">
        <f t="shared" si="1144"/>
        <v/>
      </c>
      <c r="N8107" s="244" t="str">
        <f t="shared" si="1145"/>
        <v/>
      </c>
      <c r="O8107" s="244" t="str">
        <f t="shared" si="1146"/>
        <v/>
      </c>
      <c r="P8107">
        <f>IF($I8107&lt;&gt;"",$I8107,IF($E8107="SGD",1,IF($E8107="USD",Settings!$B$22,IF($E8107="HKD",Settings!$B$23,1))))</f>
        <v>1</v>
      </c>
      <c r="Q8107">
        <f t="shared" si="1147"/>
        <v>0</v>
      </c>
      <c r="R8107">
        <f t="shared" si="1148"/>
        <v>0</v>
      </c>
      <c r="S8107" t="str">
        <f t="shared" si="1140"/>
        <v/>
      </c>
      <c r="T8107" t="str">
        <f t="shared" si="1141"/>
        <v/>
      </c>
      <c r="U8107" t="str">
        <f t="shared" si="1142"/>
        <v/>
      </c>
    </row>
    <row r="8108" spans="12:21" ht="15" customHeight="1" x14ac:dyDescent="0.15">
      <c r="L8108" s="244" t="str">
        <f t="shared" si="1143"/>
        <v/>
      </c>
      <c r="M8108" s="245" t="str">
        <f t="shared" si="1144"/>
        <v/>
      </c>
      <c r="N8108" s="244" t="str">
        <f t="shared" si="1145"/>
        <v/>
      </c>
      <c r="O8108" s="244" t="str">
        <f t="shared" si="1146"/>
        <v/>
      </c>
      <c r="P8108">
        <f>IF($I8108&lt;&gt;"",$I8108,IF($E8108="SGD",1,IF($E8108="USD",Settings!$B$22,IF($E8108="HKD",Settings!$B$23,1))))</f>
        <v>1</v>
      </c>
      <c r="Q8108">
        <f t="shared" si="1147"/>
        <v>0</v>
      </c>
      <c r="R8108">
        <f t="shared" si="1148"/>
        <v>0</v>
      </c>
      <c r="S8108" t="str">
        <f t="shared" si="1140"/>
        <v/>
      </c>
      <c r="T8108" t="str">
        <f t="shared" si="1141"/>
        <v/>
      </c>
      <c r="U8108" t="str">
        <f t="shared" si="1142"/>
        <v/>
      </c>
    </row>
    <row r="8109" spans="12:21" ht="15" customHeight="1" x14ac:dyDescent="0.15">
      <c r="L8109" s="244" t="str">
        <f t="shared" si="1143"/>
        <v/>
      </c>
      <c r="M8109" s="245" t="str">
        <f t="shared" si="1144"/>
        <v/>
      </c>
      <c r="N8109" s="244" t="str">
        <f t="shared" si="1145"/>
        <v/>
      </c>
      <c r="O8109" s="244" t="str">
        <f t="shared" si="1146"/>
        <v/>
      </c>
      <c r="P8109">
        <f>IF($I8109&lt;&gt;"",$I8109,IF($E8109="SGD",1,IF($E8109="USD",Settings!$B$22,IF($E8109="HKD",Settings!$B$23,1))))</f>
        <v>1</v>
      </c>
      <c r="Q8109">
        <f t="shared" si="1147"/>
        <v>0</v>
      </c>
      <c r="R8109">
        <f t="shared" si="1148"/>
        <v>0</v>
      </c>
      <c r="S8109" t="str">
        <f t="shared" si="1140"/>
        <v/>
      </c>
      <c r="T8109" t="str">
        <f t="shared" si="1141"/>
        <v/>
      </c>
      <c r="U8109" t="str">
        <f t="shared" si="1142"/>
        <v/>
      </c>
    </row>
    <row r="8110" spans="12:21" ht="15" customHeight="1" x14ac:dyDescent="0.15">
      <c r="L8110" s="244" t="str">
        <f t="shared" si="1143"/>
        <v/>
      </c>
      <c r="M8110" s="245" t="str">
        <f t="shared" si="1144"/>
        <v/>
      </c>
      <c r="N8110" s="244" t="str">
        <f t="shared" si="1145"/>
        <v/>
      </c>
      <c r="O8110" s="244" t="str">
        <f t="shared" si="1146"/>
        <v/>
      </c>
      <c r="P8110">
        <f>IF($I8110&lt;&gt;"",$I8110,IF($E8110="SGD",1,IF($E8110="USD",Settings!$B$22,IF($E8110="HKD",Settings!$B$23,1))))</f>
        <v>1</v>
      </c>
      <c r="Q8110">
        <f t="shared" si="1147"/>
        <v>0</v>
      </c>
      <c r="R8110">
        <f t="shared" si="1148"/>
        <v>0</v>
      </c>
      <c r="S8110" t="str">
        <f t="shared" si="1140"/>
        <v/>
      </c>
      <c r="T8110" t="str">
        <f t="shared" si="1141"/>
        <v/>
      </c>
      <c r="U8110" t="str">
        <f t="shared" si="1142"/>
        <v/>
      </c>
    </row>
    <row r="8111" spans="12:21" ht="15" customHeight="1" x14ac:dyDescent="0.15">
      <c r="L8111" s="244" t="str">
        <f t="shared" si="1143"/>
        <v/>
      </c>
      <c r="M8111" s="245" t="str">
        <f t="shared" si="1144"/>
        <v/>
      </c>
      <c r="N8111" s="244" t="str">
        <f t="shared" si="1145"/>
        <v/>
      </c>
      <c r="O8111" s="244" t="str">
        <f t="shared" si="1146"/>
        <v/>
      </c>
      <c r="P8111">
        <f>IF($I8111&lt;&gt;"",$I8111,IF($E8111="SGD",1,IF($E8111="USD",Settings!$B$22,IF($E8111="HKD",Settings!$B$23,1))))</f>
        <v>1</v>
      </c>
      <c r="Q8111">
        <f t="shared" si="1147"/>
        <v>0</v>
      </c>
      <c r="R8111">
        <f t="shared" si="1148"/>
        <v>0</v>
      </c>
      <c r="S8111" t="str">
        <f t="shared" si="1140"/>
        <v/>
      </c>
      <c r="T8111" t="str">
        <f t="shared" si="1141"/>
        <v/>
      </c>
      <c r="U8111" t="str">
        <f t="shared" si="1142"/>
        <v/>
      </c>
    </row>
    <row r="8112" spans="12:21" ht="15" customHeight="1" x14ac:dyDescent="0.15">
      <c r="L8112" s="244" t="str">
        <f t="shared" si="1143"/>
        <v/>
      </c>
      <c r="M8112" s="245" t="str">
        <f t="shared" si="1144"/>
        <v/>
      </c>
      <c r="N8112" s="244" t="str">
        <f t="shared" si="1145"/>
        <v/>
      </c>
      <c r="O8112" s="244" t="str">
        <f t="shared" si="1146"/>
        <v/>
      </c>
      <c r="P8112">
        <f>IF($I8112&lt;&gt;"",$I8112,IF($E8112="SGD",1,IF($E8112="USD",Settings!$B$22,IF($E8112="HKD",Settings!$B$23,1))))</f>
        <v>1</v>
      </c>
      <c r="Q8112">
        <f t="shared" si="1147"/>
        <v>0</v>
      </c>
      <c r="R8112">
        <f t="shared" si="1148"/>
        <v>0</v>
      </c>
      <c r="S8112" t="str">
        <f t="shared" si="1140"/>
        <v/>
      </c>
      <c r="T8112" t="str">
        <f t="shared" si="1141"/>
        <v/>
      </c>
      <c r="U8112" t="str">
        <f t="shared" si="1142"/>
        <v/>
      </c>
    </row>
    <row r="8113" spans="12:21" ht="15" customHeight="1" x14ac:dyDescent="0.15">
      <c r="L8113" s="244" t="str">
        <f t="shared" si="1143"/>
        <v/>
      </c>
      <c r="M8113" s="245" t="str">
        <f t="shared" si="1144"/>
        <v/>
      </c>
      <c r="N8113" s="244" t="str">
        <f t="shared" si="1145"/>
        <v/>
      </c>
      <c r="O8113" s="244" t="str">
        <f t="shared" si="1146"/>
        <v/>
      </c>
      <c r="P8113">
        <f>IF($I8113&lt;&gt;"",$I8113,IF($E8113="SGD",1,IF($E8113="USD",Settings!$B$22,IF($E8113="HKD",Settings!$B$23,1))))</f>
        <v>1</v>
      </c>
      <c r="Q8113">
        <f t="shared" si="1147"/>
        <v>0</v>
      </c>
      <c r="R8113">
        <f t="shared" si="1148"/>
        <v>0</v>
      </c>
      <c r="S8113" t="str">
        <f t="shared" si="1140"/>
        <v/>
      </c>
      <c r="T8113" t="str">
        <f t="shared" si="1141"/>
        <v/>
      </c>
      <c r="U8113" t="str">
        <f t="shared" si="1142"/>
        <v/>
      </c>
    </row>
    <row r="8114" spans="12:21" ht="15" customHeight="1" x14ac:dyDescent="0.15">
      <c r="L8114" s="244" t="str">
        <f t="shared" si="1143"/>
        <v/>
      </c>
      <c r="M8114" s="245" t="str">
        <f t="shared" si="1144"/>
        <v/>
      </c>
      <c r="N8114" s="244" t="str">
        <f t="shared" si="1145"/>
        <v/>
      </c>
      <c r="O8114" s="244" t="str">
        <f t="shared" si="1146"/>
        <v/>
      </c>
      <c r="P8114">
        <f>IF($I8114&lt;&gt;"",$I8114,IF($E8114="SGD",1,IF($E8114="USD",Settings!$B$22,IF($E8114="HKD",Settings!$B$23,1))))</f>
        <v>1</v>
      </c>
      <c r="Q8114">
        <f t="shared" si="1147"/>
        <v>0</v>
      </c>
      <c r="R8114">
        <f t="shared" si="1148"/>
        <v>0</v>
      </c>
      <c r="S8114" t="str">
        <f t="shared" si="1140"/>
        <v/>
      </c>
      <c r="T8114" t="str">
        <f t="shared" si="1141"/>
        <v/>
      </c>
      <c r="U8114" t="str">
        <f t="shared" si="1142"/>
        <v/>
      </c>
    </row>
    <row r="8115" spans="12:21" ht="15" customHeight="1" x14ac:dyDescent="0.15">
      <c r="L8115" s="244" t="str">
        <f t="shared" si="1143"/>
        <v/>
      </c>
      <c r="M8115" s="245" t="str">
        <f t="shared" si="1144"/>
        <v/>
      </c>
      <c r="N8115" s="244" t="str">
        <f t="shared" si="1145"/>
        <v/>
      </c>
      <c r="O8115" s="244" t="str">
        <f t="shared" si="1146"/>
        <v/>
      </c>
      <c r="P8115">
        <f>IF($I8115&lt;&gt;"",$I8115,IF($E8115="SGD",1,IF($E8115="USD",Settings!$B$22,IF($E8115="HKD",Settings!$B$23,1))))</f>
        <v>1</v>
      </c>
      <c r="Q8115">
        <f t="shared" si="1147"/>
        <v>0</v>
      </c>
      <c r="R8115">
        <f t="shared" si="1148"/>
        <v>0</v>
      </c>
      <c r="S8115" t="str">
        <f t="shared" si="1140"/>
        <v/>
      </c>
      <c r="T8115" t="str">
        <f t="shared" si="1141"/>
        <v/>
      </c>
      <c r="U8115" t="str">
        <f t="shared" si="1142"/>
        <v/>
      </c>
    </row>
    <row r="8116" spans="12:21" ht="15" customHeight="1" x14ac:dyDescent="0.15">
      <c r="L8116" s="244" t="str">
        <f t="shared" si="1143"/>
        <v/>
      </c>
      <c r="M8116" s="245" t="str">
        <f t="shared" si="1144"/>
        <v/>
      </c>
      <c r="N8116" s="244" t="str">
        <f t="shared" si="1145"/>
        <v/>
      </c>
      <c r="O8116" s="244" t="str">
        <f t="shared" si="1146"/>
        <v/>
      </c>
      <c r="P8116">
        <f>IF($I8116&lt;&gt;"",$I8116,IF($E8116="SGD",1,IF($E8116="USD",Settings!$B$22,IF($E8116="HKD",Settings!$B$23,1))))</f>
        <v>1</v>
      </c>
      <c r="Q8116">
        <f t="shared" si="1147"/>
        <v>0</v>
      </c>
      <c r="R8116">
        <f t="shared" si="1148"/>
        <v>0</v>
      </c>
      <c r="S8116" t="str">
        <f t="shared" si="1140"/>
        <v/>
      </c>
      <c r="T8116" t="str">
        <f t="shared" si="1141"/>
        <v/>
      </c>
      <c r="U8116" t="str">
        <f t="shared" si="1142"/>
        <v/>
      </c>
    </row>
    <row r="8117" spans="12:21" ht="15" customHeight="1" x14ac:dyDescent="0.15">
      <c r="L8117" s="244" t="str">
        <f t="shared" si="1143"/>
        <v/>
      </c>
      <c r="M8117" s="245" t="str">
        <f t="shared" si="1144"/>
        <v/>
      </c>
      <c r="N8117" s="244" t="str">
        <f t="shared" si="1145"/>
        <v/>
      </c>
      <c r="O8117" s="244" t="str">
        <f t="shared" si="1146"/>
        <v/>
      </c>
      <c r="P8117">
        <f>IF($I8117&lt;&gt;"",$I8117,IF($E8117="SGD",1,IF($E8117="USD",Settings!$B$22,IF($E8117="HKD",Settings!$B$23,1))))</f>
        <v>1</v>
      </c>
      <c r="Q8117">
        <f t="shared" si="1147"/>
        <v>0</v>
      </c>
      <c r="R8117">
        <f t="shared" si="1148"/>
        <v>0</v>
      </c>
      <c r="S8117" t="str">
        <f t="shared" si="1140"/>
        <v/>
      </c>
      <c r="T8117" t="str">
        <f t="shared" si="1141"/>
        <v/>
      </c>
      <c r="U8117" t="str">
        <f t="shared" si="1142"/>
        <v/>
      </c>
    </row>
    <row r="8118" spans="12:21" ht="15" customHeight="1" x14ac:dyDescent="0.15">
      <c r="L8118" s="244" t="str">
        <f t="shared" si="1143"/>
        <v/>
      </c>
      <c r="M8118" s="245" t="str">
        <f t="shared" si="1144"/>
        <v/>
      </c>
      <c r="N8118" s="244" t="str">
        <f t="shared" si="1145"/>
        <v/>
      </c>
      <c r="O8118" s="244" t="str">
        <f t="shared" si="1146"/>
        <v/>
      </c>
      <c r="P8118">
        <f>IF($I8118&lt;&gt;"",$I8118,IF($E8118="SGD",1,IF($E8118="USD",Settings!$B$22,IF($E8118="HKD",Settings!$B$23,1))))</f>
        <v>1</v>
      </c>
      <c r="Q8118">
        <f t="shared" si="1147"/>
        <v>0</v>
      </c>
      <c r="R8118">
        <f t="shared" si="1148"/>
        <v>0</v>
      </c>
      <c r="S8118" t="str">
        <f t="shared" si="1140"/>
        <v/>
      </c>
      <c r="T8118" t="str">
        <f t="shared" si="1141"/>
        <v/>
      </c>
      <c r="U8118" t="str">
        <f t="shared" si="1142"/>
        <v/>
      </c>
    </row>
    <row r="8119" spans="12:21" ht="15" customHeight="1" x14ac:dyDescent="0.15">
      <c r="L8119" s="244" t="str">
        <f t="shared" si="1143"/>
        <v/>
      </c>
      <c r="M8119" s="245" t="str">
        <f t="shared" si="1144"/>
        <v/>
      </c>
      <c r="N8119" s="244" t="str">
        <f t="shared" si="1145"/>
        <v/>
      </c>
      <c r="O8119" s="244" t="str">
        <f t="shared" si="1146"/>
        <v/>
      </c>
      <c r="P8119">
        <f>IF($I8119&lt;&gt;"",$I8119,IF($E8119="SGD",1,IF($E8119="USD",Settings!$B$22,IF($E8119="HKD",Settings!$B$23,1))))</f>
        <v>1</v>
      </c>
      <c r="Q8119">
        <f t="shared" si="1147"/>
        <v>0</v>
      </c>
      <c r="R8119">
        <f t="shared" si="1148"/>
        <v>0</v>
      </c>
      <c r="S8119" t="str">
        <f t="shared" si="1140"/>
        <v/>
      </c>
      <c r="T8119" t="str">
        <f t="shared" si="1141"/>
        <v/>
      </c>
      <c r="U8119" t="str">
        <f t="shared" si="1142"/>
        <v/>
      </c>
    </row>
    <row r="8120" spans="12:21" ht="15" customHeight="1" x14ac:dyDescent="0.15">
      <c r="L8120" s="244" t="str">
        <f t="shared" si="1143"/>
        <v/>
      </c>
      <c r="M8120" s="245" t="str">
        <f t="shared" si="1144"/>
        <v/>
      </c>
      <c r="N8120" s="244" t="str">
        <f t="shared" si="1145"/>
        <v/>
      </c>
      <c r="O8120" s="244" t="str">
        <f t="shared" si="1146"/>
        <v/>
      </c>
      <c r="P8120">
        <f>IF($I8120&lt;&gt;"",$I8120,IF($E8120="SGD",1,IF($E8120="USD",Settings!$B$22,IF($E8120="HKD",Settings!$B$23,1))))</f>
        <v>1</v>
      </c>
      <c r="Q8120">
        <f t="shared" si="1147"/>
        <v>0</v>
      </c>
      <c r="R8120">
        <f t="shared" si="1148"/>
        <v>0</v>
      </c>
      <c r="S8120" t="str">
        <f t="shared" si="1140"/>
        <v/>
      </c>
      <c r="T8120" t="str">
        <f t="shared" si="1141"/>
        <v/>
      </c>
      <c r="U8120" t="str">
        <f t="shared" si="1142"/>
        <v/>
      </c>
    </row>
    <row r="8121" spans="12:21" ht="15" customHeight="1" x14ac:dyDescent="0.15">
      <c r="L8121" s="244" t="str">
        <f t="shared" si="1143"/>
        <v/>
      </c>
      <c r="M8121" s="245" t="str">
        <f t="shared" si="1144"/>
        <v/>
      </c>
      <c r="N8121" s="244" t="str">
        <f t="shared" si="1145"/>
        <v/>
      </c>
      <c r="O8121" s="244" t="str">
        <f t="shared" si="1146"/>
        <v/>
      </c>
      <c r="P8121">
        <f>IF($I8121&lt;&gt;"",$I8121,IF($E8121="SGD",1,IF($E8121="USD",Settings!$B$22,IF($E8121="HKD",Settings!$B$23,1))))</f>
        <v>1</v>
      </c>
      <c r="Q8121">
        <f t="shared" si="1147"/>
        <v>0</v>
      </c>
      <c r="R8121">
        <f t="shared" si="1148"/>
        <v>0</v>
      </c>
      <c r="S8121" t="str">
        <f t="shared" si="1140"/>
        <v/>
      </c>
      <c r="T8121" t="str">
        <f t="shared" si="1141"/>
        <v/>
      </c>
      <c r="U8121" t="str">
        <f t="shared" si="1142"/>
        <v/>
      </c>
    </row>
    <row r="8122" spans="12:21" ht="15" customHeight="1" x14ac:dyDescent="0.15">
      <c r="L8122" s="244" t="str">
        <f t="shared" si="1143"/>
        <v/>
      </c>
      <c r="M8122" s="245" t="str">
        <f t="shared" si="1144"/>
        <v/>
      </c>
      <c r="N8122" s="244" t="str">
        <f t="shared" si="1145"/>
        <v/>
      </c>
      <c r="O8122" s="244" t="str">
        <f t="shared" si="1146"/>
        <v/>
      </c>
      <c r="P8122">
        <f>IF($I8122&lt;&gt;"",$I8122,IF($E8122="SGD",1,IF($E8122="USD",Settings!$B$22,IF($E8122="HKD",Settings!$B$23,1))))</f>
        <v>1</v>
      </c>
      <c r="Q8122">
        <f t="shared" si="1147"/>
        <v>0</v>
      </c>
      <c r="R8122">
        <f t="shared" si="1148"/>
        <v>0</v>
      </c>
      <c r="S8122" t="str">
        <f t="shared" si="1140"/>
        <v/>
      </c>
      <c r="T8122" t="str">
        <f t="shared" si="1141"/>
        <v/>
      </c>
      <c r="U8122" t="str">
        <f t="shared" si="1142"/>
        <v/>
      </c>
    </row>
    <row r="8123" spans="12:21" ht="15" customHeight="1" x14ac:dyDescent="0.15">
      <c r="L8123" s="244" t="str">
        <f t="shared" si="1143"/>
        <v/>
      </c>
      <c r="M8123" s="245" t="str">
        <f t="shared" si="1144"/>
        <v/>
      </c>
      <c r="N8123" s="244" t="str">
        <f t="shared" si="1145"/>
        <v/>
      </c>
      <c r="O8123" s="244" t="str">
        <f t="shared" si="1146"/>
        <v/>
      </c>
      <c r="P8123">
        <f>IF($I8123&lt;&gt;"",$I8123,IF($E8123="SGD",1,IF($E8123="USD",Settings!$B$22,IF($E8123="HKD",Settings!$B$23,1))))</f>
        <v>1</v>
      </c>
      <c r="Q8123">
        <f t="shared" si="1147"/>
        <v>0</v>
      </c>
      <c r="R8123">
        <f t="shared" si="1148"/>
        <v>0</v>
      </c>
      <c r="S8123" t="str">
        <f t="shared" si="1140"/>
        <v/>
      </c>
      <c r="T8123" t="str">
        <f t="shared" si="1141"/>
        <v/>
      </c>
      <c r="U8123" t="str">
        <f t="shared" si="1142"/>
        <v/>
      </c>
    </row>
    <row r="8124" spans="12:21" ht="15" customHeight="1" x14ac:dyDescent="0.15">
      <c r="L8124" s="244" t="str">
        <f t="shared" si="1143"/>
        <v/>
      </c>
      <c r="M8124" s="245" t="str">
        <f t="shared" si="1144"/>
        <v/>
      </c>
      <c r="N8124" s="244" t="str">
        <f t="shared" si="1145"/>
        <v/>
      </c>
      <c r="O8124" s="244" t="str">
        <f t="shared" si="1146"/>
        <v/>
      </c>
      <c r="P8124">
        <f>IF($I8124&lt;&gt;"",$I8124,IF($E8124="SGD",1,IF($E8124="USD",Settings!$B$22,IF($E8124="HKD",Settings!$B$23,1))))</f>
        <v>1</v>
      </c>
      <c r="Q8124">
        <f t="shared" si="1147"/>
        <v>0</v>
      </c>
      <c r="R8124">
        <f t="shared" si="1148"/>
        <v>0</v>
      </c>
      <c r="S8124" t="str">
        <f t="shared" si="1140"/>
        <v/>
      </c>
      <c r="T8124" t="str">
        <f t="shared" si="1141"/>
        <v/>
      </c>
      <c r="U8124" t="str">
        <f t="shared" si="1142"/>
        <v/>
      </c>
    </row>
    <row r="8125" spans="12:21" ht="15" customHeight="1" x14ac:dyDescent="0.15">
      <c r="L8125" s="244" t="str">
        <f t="shared" si="1143"/>
        <v/>
      </c>
      <c r="M8125" s="245" t="str">
        <f t="shared" si="1144"/>
        <v/>
      </c>
      <c r="N8125" s="244" t="str">
        <f t="shared" si="1145"/>
        <v/>
      </c>
      <c r="O8125" s="244" t="str">
        <f t="shared" si="1146"/>
        <v/>
      </c>
      <c r="P8125">
        <f>IF($I8125&lt;&gt;"",$I8125,IF($E8125="SGD",1,IF($E8125="USD",Settings!$B$22,IF($E8125="HKD",Settings!$B$23,1))))</f>
        <v>1</v>
      </c>
      <c r="Q8125">
        <f t="shared" si="1147"/>
        <v>0</v>
      </c>
      <c r="R8125">
        <f t="shared" si="1148"/>
        <v>0</v>
      </c>
      <c r="S8125" t="str">
        <f t="shared" si="1140"/>
        <v/>
      </c>
      <c r="T8125" t="str">
        <f t="shared" si="1141"/>
        <v/>
      </c>
      <c r="U8125" t="str">
        <f t="shared" si="1142"/>
        <v/>
      </c>
    </row>
    <row r="8126" spans="12:21" ht="15" customHeight="1" x14ac:dyDescent="0.15">
      <c r="L8126" s="244" t="str">
        <f t="shared" si="1143"/>
        <v/>
      </c>
      <c r="M8126" s="245" t="str">
        <f t="shared" si="1144"/>
        <v/>
      </c>
      <c r="N8126" s="244" t="str">
        <f t="shared" si="1145"/>
        <v/>
      </c>
      <c r="O8126" s="244" t="str">
        <f t="shared" si="1146"/>
        <v/>
      </c>
      <c r="P8126">
        <f>IF($I8126&lt;&gt;"",$I8126,IF($E8126="SGD",1,IF($E8126="USD",Settings!$B$22,IF($E8126="HKD",Settings!$B$23,1))))</f>
        <v>1</v>
      </c>
      <c r="Q8126">
        <f t="shared" si="1147"/>
        <v>0</v>
      </c>
      <c r="R8126">
        <f t="shared" si="1148"/>
        <v>0</v>
      </c>
      <c r="S8126" t="str">
        <f t="shared" si="1140"/>
        <v/>
      </c>
      <c r="T8126" t="str">
        <f t="shared" si="1141"/>
        <v/>
      </c>
      <c r="U8126" t="str">
        <f t="shared" si="1142"/>
        <v/>
      </c>
    </row>
    <row r="8127" spans="12:21" ht="15" customHeight="1" x14ac:dyDescent="0.15">
      <c r="L8127" s="244" t="str">
        <f t="shared" si="1143"/>
        <v/>
      </c>
      <c r="M8127" s="245" t="str">
        <f t="shared" si="1144"/>
        <v/>
      </c>
      <c r="N8127" s="244" t="str">
        <f t="shared" si="1145"/>
        <v/>
      </c>
      <c r="O8127" s="244" t="str">
        <f t="shared" si="1146"/>
        <v/>
      </c>
      <c r="P8127">
        <f>IF($I8127&lt;&gt;"",$I8127,IF($E8127="SGD",1,IF($E8127="USD",Settings!$B$22,IF($E8127="HKD",Settings!$B$23,1))))</f>
        <v>1</v>
      </c>
      <c r="Q8127">
        <f t="shared" si="1147"/>
        <v>0</v>
      </c>
      <c r="R8127">
        <f t="shared" si="1148"/>
        <v>0</v>
      </c>
      <c r="S8127" t="str">
        <f t="shared" si="1140"/>
        <v/>
      </c>
      <c r="T8127" t="str">
        <f t="shared" si="1141"/>
        <v/>
      </c>
      <c r="U8127" t="str">
        <f t="shared" si="1142"/>
        <v/>
      </c>
    </row>
    <row r="8128" spans="12:21" ht="15" customHeight="1" x14ac:dyDescent="0.15">
      <c r="L8128" s="244" t="str">
        <f t="shared" si="1143"/>
        <v/>
      </c>
      <c r="M8128" s="245" t="str">
        <f t="shared" si="1144"/>
        <v/>
      </c>
      <c r="N8128" s="244" t="str">
        <f t="shared" si="1145"/>
        <v/>
      </c>
      <c r="O8128" s="244" t="str">
        <f t="shared" si="1146"/>
        <v/>
      </c>
      <c r="P8128">
        <f>IF($I8128&lt;&gt;"",$I8128,IF($E8128="SGD",1,IF($E8128="USD",Settings!$B$22,IF($E8128="HKD",Settings!$B$23,1))))</f>
        <v>1</v>
      </c>
      <c r="Q8128">
        <f t="shared" si="1147"/>
        <v>0</v>
      </c>
      <c r="R8128">
        <f t="shared" si="1148"/>
        <v>0</v>
      </c>
      <c r="S8128" t="str">
        <f t="shared" si="1140"/>
        <v/>
      </c>
      <c r="T8128" t="str">
        <f t="shared" si="1141"/>
        <v/>
      </c>
      <c r="U8128" t="str">
        <f t="shared" si="1142"/>
        <v/>
      </c>
    </row>
    <row r="8129" spans="12:21" ht="15" customHeight="1" x14ac:dyDescent="0.15">
      <c r="L8129" s="244" t="str">
        <f t="shared" si="1143"/>
        <v/>
      </c>
      <c r="M8129" s="245" t="str">
        <f t="shared" si="1144"/>
        <v/>
      </c>
      <c r="N8129" s="244" t="str">
        <f t="shared" si="1145"/>
        <v/>
      </c>
      <c r="O8129" s="244" t="str">
        <f t="shared" si="1146"/>
        <v/>
      </c>
      <c r="P8129">
        <f>IF($I8129&lt;&gt;"",$I8129,IF($E8129="SGD",1,IF($E8129="USD",Settings!$B$22,IF($E8129="HKD",Settings!$B$23,1))))</f>
        <v>1</v>
      </c>
      <c r="Q8129">
        <f t="shared" si="1147"/>
        <v>0</v>
      </c>
      <c r="R8129">
        <f t="shared" si="1148"/>
        <v>0</v>
      </c>
      <c r="S8129" t="str">
        <f t="shared" si="1140"/>
        <v/>
      </c>
      <c r="T8129" t="str">
        <f t="shared" si="1141"/>
        <v/>
      </c>
      <c r="U8129" t="str">
        <f t="shared" si="1142"/>
        <v/>
      </c>
    </row>
    <row r="8130" spans="12:21" ht="15" customHeight="1" x14ac:dyDescent="0.15">
      <c r="L8130" s="244" t="str">
        <f t="shared" si="1143"/>
        <v/>
      </c>
      <c r="M8130" s="245" t="str">
        <f t="shared" si="1144"/>
        <v/>
      </c>
      <c r="N8130" s="244" t="str">
        <f t="shared" si="1145"/>
        <v/>
      </c>
      <c r="O8130" s="244" t="str">
        <f t="shared" si="1146"/>
        <v/>
      </c>
      <c r="P8130">
        <f>IF($I8130&lt;&gt;"",$I8130,IF($E8130="SGD",1,IF($E8130="USD",Settings!$B$22,IF($E8130="HKD",Settings!$B$23,1))))</f>
        <v>1</v>
      </c>
      <c r="Q8130">
        <f t="shared" si="1147"/>
        <v>0</v>
      </c>
      <c r="R8130">
        <f t="shared" si="1148"/>
        <v>0</v>
      </c>
      <c r="S8130" t="str">
        <f t="shared" ref="S8130:S8193" si="1149">IF(L8130="","",SUMIFS($M:$M,$L:$L,L8130,$T:$T,"&lt;="&amp;T8130))</f>
        <v/>
      </c>
      <c r="T8130" t="str">
        <f t="shared" ref="T8130:T8193" si="1150">IF(L8130="","",INT(G8130)*100000+ROW())</f>
        <v/>
      </c>
      <c r="U8130" t="str">
        <f t="shared" ref="U8130:U8193" si="1151">IF(L8130="","",IF(AND(COUNTIFS($L:$L,L8130,$S:$S,"&gt;-0.000001",$S:$S,"&lt;0.000001",$T:$T,"&gt;"&amp;T8130)=0,ABS(S8130)&gt;0.000001),1,0))</f>
        <v/>
      </c>
    </row>
    <row r="8131" spans="12:21" ht="15" customHeight="1" x14ac:dyDescent="0.15">
      <c r="L8131" s="244" t="str">
        <f t="shared" si="1143"/>
        <v/>
      </c>
      <c r="M8131" s="245" t="str">
        <f t="shared" si="1144"/>
        <v/>
      </c>
      <c r="N8131" s="244" t="str">
        <f t="shared" si="1145"/>
        <v/>
      </c>
      <c r="O8131" s="244" t="str">
        <f t="shared" si="1146"/>
        <v/>
      </c>
      <c r="P8131">
        <f>IF($I8131&lt;&gt;"",$I8131,IF($E8131="SGD",1,IF($E8131="USD",Settings!$B$22,IF($E8131="HKD",Settings!$B$23,1))))</f>
        <v>1</v>
      </c>
      <c r="Q8131">
        <f t="shared" si="1147"/>
        <v>0</v>
      </c>
      <c r="R8131">
        <f t="shared" si="1148"/>
        <v>0</v>
      </c>
      <c r="S8131" t="str">
        <f t="shared" si="1149"/>
        <v/>
      </c>
      <c r="T8131" t="str">
        <f t="shared" si="1150"/>
        <v/>
      </c>
      <c r="U8131" t="str">
        <f t="shared" si="1151"/>
        <v/>
      </c>
    </row>
    <row r="8132" spans="12:21" ht="15" customHeight="1" x14ac:dyDescent="0.15">
      <c r="L8132" s="244" t="str">
        <f t="shared" si="1143"/>
        <v/>
      </c>
      <c r="M8132" s="245" t="str">
        <f t="shared" si="1144"/>
        <v/>
      </c>
      <c r="N8132" s="244" t="str">
        <f t="shared" si="1145"/>
        <v/>
      </c>
      <c r="O8132" s="244" t="str">
        <f t="shared" si="1146"/>
        <v/>
      </c>
      <c r="P8132">
        <f>IF($I8132&lt;&gt;"",$I8132,IF($E8132="SGD",1,IF($E8132="USD",Settings!$B$22,IF($E8132="HKD",Settings!$B$23,1))))</f>
        <v>1</v>
      </c>
      <c r="Q8132">
        <f t="shared" si="1147"/>
        <v>0</v>
      </c>
      <c r="R8132">
        <f t="shared" si="1148"/>
        <v>0</v>
      </c>
      <c r="S8132" t="str">
        <f t="shared" si="1149"/>
        <v/>
      </c>
      <c r="T8132" t="str">
        <f t="shared" si="1150"/>
        <v/>
      </c>
      <c r="U8132" t="str">
        <f t="shared" si="1151"/>
        <v/>
      </c>
    </row>
    <row r="8133" spans="12:21" ht="15" customHeight="1" x14ac:dyDescent="0.15">
      <c r="L8133" s="244" t="str">
        <f t="shared" si="1143"/>
        <v/>
      </c>
      <c r="M8133" s="245" t="str">
        <f t="shared" si="1144"/>
        <v/>
      </c>
      <c r="N8133" s="244" t="str">
        <f t="shared" si="1145"/>
        <v/>
      </c>
      <c r="O8133" s="244" t="str">
        <f t="shared" si="1146"/>
        <v/>
      </c>
      <c r="P8133">
        <f>IF($I8133&lt;&gt;"",$I8133,IF($E8133="SGD",1,IF($E8133="USD",Settings!$B$22,IF($E8133="HKD",Settings!$B$23,1))))</f>
        <v>1</v>
      </c>
      <c r="Q8133">
        <f t="shared" si="1147"/>
        <v>0</v>
      </c>
      <c r="R8133">
        <f t="shared" si="1148"/>
        <v>0</v>
      </c>
      <c r="S8133" t="str">
        <f t="shared" si="1149"/>
        <v/>
      </c>
      <c r="T8133" t="str">
        <f t="shared" si="1150"/>
        <v/>
      </c>
      <c r="U8133" t="str">
        <f t="shared" si="1151"/>
        <v/>
      </c>
    </row>
    <row r="8134" spans="12:21" ht="15" customHeight="1" x14ac:dyDescent="0.15">
      <c r="L8134" s="244" t="str">
        <f t="shared" si="1143"/>
        <v/>
      </c>
      <c r="M8134" s="245" t="str">
        <f t="shared" si="1144"/>
        <v/>
      </c>
      <c r="N8134" s="244" t="str">
        <f t="shared" si="1145"/>
        <v/>
      </c>
      <c r="O8134" s="244" t="str">
        <f t="shared" si="1146"/>
        <v/>
      </c>
      <c r="P8134">
        <f>IF($I8134&lt;&gt;"",$I8134,IF($E8134="SGD",1,IF($E8134="USD",Settings!$B$22,IF($E8134="HKD",Settings!$B$23,1))))</f>
        <v>1</v>
      </c>
      <c r="Q8134">
        <f t="shared" si="1147"/>
        <v>0</v>
      </c>
      <c r="R8134">
        <f t="shared" si="1148"/>
        <v>0</v>
      </c>
      <c r="S8134" t="str">
        <f t="shared" si="1149"/>
        <v/>
      </c>
      <c r="T8134" t="str">
        <f t="shared" si="1150"/>
        <v/>
      </c>
      <c r="U8134" t="str">
        <f t="shared" si="1151"/>
        <v/>
      </c>
    </row>
    <row r="8135" spans="12:21" ht="15" customHeight="1" x14ac:dyDescent="0.15">
      <c r="L8135" s="244" t="str">
        <f t="shared" si="1143"/>
        <v/>
      </c>
      <c r="M8135" s="245" t="str">
        <f t="shared" si="1144"/>
        <v/>
      </c>
      <c r="N8135" s="244" t="str">
        <f t="shared" si="1145"/>
        <v/>
      </c>
      <c r="O8135" s="244" t="str">
        <f t="shared" si="1146"/>
        <v/>
      </c>
      <c r="P8135">
        <f>IF($I8135&lt;&gt;"",$I8135,IF($E8135="SGD",1,IF($E8135="USD",Settings!$B$22,IF($E8135="HKD",Settings!$B$23,1))))</f>
        <v>1</v>
      </c>
      <c r="Q8135">
        <f t="shared" si="1147"/>
        <v>0</v>
      </c>
      <c r="R8135">
        <f t="shared" si="1148"/>
        <v>0</v>
      </c>
      <c r="S8135" t="str">
        <f t="shared" si="1149"/>
        <v/>
      </c>
      <c r="T8135" t="str">
        <f t="shared" si="1150"/>
        <v/>
      </c>
      <c r="U8135" t="str">
        <f t="shared" si="1151"/>
        <v/>
      </c>
    </row>
    <row r="8136" spans="12:21" ht="15" customHeight="1" x14ac:dyDescent="0.15">
      <c r="L8136" s="244" t="str">
        <f t="shared" si="1143"/>
        <v/>
      </c>
      <c r="M8136" s="245" t="str">
        <f t="shared" si="1144"/>
        <v/>
      </c>
      <c r="N8136" s="244" t="str">
        <f t="shared" si="1145"/>
        <v/>
      </c>
      <c r="O8136" s="244" t="str">
        <f t="shared" si="1146"/>
        <v/>
      </c>
      <c r="P8136">
        <f>IF($I8136&lt;&gt;"",$I8136,IF($E8136="SGD",1,IF($E8136="USD",Settings!$B$22,IF($E8136="HKD",Settings!$B$23,1))))</f>
        <v>1</v>
      </c>
      <c r="Q8136">
        <f t="shared" si="1147"/>
        <v>0</v>
      </c>
      <c r="R8136">
        <f t="shared" si="1148"/>
        <v>0</v>
      </c>
      <c r="S8136" t="str">
        <f t="shared" si="1149"/>
        <v/>
      </c>
      <c r="T8136" t="str">
        <f t="shared" si="1150"/>
        <v/>
      </c>
      <c r="U8136" t="str">
        <f t="shared" si="1151"/>
        <v/>
      </c>
    </row>
    <row r="8137" spans="12:21" ht="15" customHeight="1" x14ac:dyDescent="0.15">
      <c r="L8137" s="244" t="str">
        <f t="shared" si="1143"/>
        <v/>
      </c>
      <c r="M8137" s="245" t="str">
        <f t="shared" si="1144"/>
        <v/>
      </c>
      <c r="N8137" s="244" t="str">
        <f t="shared" si="1145"/>
        <v/>
      </c>
      <c r="O8137" s="244" t="str">
        <f t="shared" si="1146"/>
        <v/>
      </c>
      <c r="P8137">
        <f>IF($I8137&lt;&gt;"",$I8137,IF($E8137="SGD",1,IF($E8137="USD",Settings!$B$22,IF($E8137="HKD",Settings!$B$23,1))))</f>
        <v>1</v>
      </c>
      <c r="Q8137">
        <f t="shared" si="1147"/>
        <v>0</v>
      </c>
      <c r="R8137">
        <f t="shared" si="1148"/>
        <v>0</v>
      </c>
      <c r="S8137" t="str">
        <f t="shared" si="1149"/>
        <v/>
      </c>
      <c r="T8137" t="str">
        <f t="shared" si="1150"/>
        <v/>
      </c>
      <c r="U8137" t="str">
        <f t="shared" si="1151"/>
        <v/>
      </c>
    </row>
    <row r="8138" spans="12:21" ht="15" customHeight="1" x14ac:dyDescent="0.15">
      <c r="L8138" s="244" t="str">
        <f t="shared" si="1143"/>
        <v/>
      </c>
      <c r="M8138" s="245" t="str">
        <f t="shared" si="1144"/>
        <v/>
      </c>
      <c r="N8138" s="244" t="str">
        <f t="shared" si="1145"/>
        <v/>
      </c>
      <c r="O8138" s="244" t="str">
        <f t="shared" si="1146"/>
        <v/>
      </c>
      <c r="P8138">
        <f>IF($I8138&lt;&gt;"",$I8138,IF($E8138="SGD",1,IF($E8138="USD",Settings!$B$22,IF($E8138="HKD",Settings!$B$23,1))))</f>
        <v>1</v>
      </c>
      <c r="Q8138">
        <f t="shared" si="1147"/>
        <v>0</v>
      </c>
      <c r="R8138">
        <f t="shared" si="1148"/>
        <v>0</v>
      </c>
      <c r="S8138" t="str">
        <f t="shared" si="1149"/>
        <v/>
      </c>
      <c r="T8138" t="str">
        <f t="shared" si="1150"/>
        <v/>
      </c>
      <c r="U8138" t="str">
        <f t="shared" si="1151"/>
        <v/>
      </c>
    </row>
    <row r="8139" spans="12:21" ht="15" customHeight="1" x14ac:dyDescent="0.15">
      <c r="L8139" s="244" t="str">
        <f t="shared" si="1143"/>
        <v/>
      </c>
      <c r="M8139" s="245" t="str">
        <f t="shared" si="1144"/>
        <v/>
      </c>
      <c r="N8139" s="244" t="str">
        <f t="shared" si="1145"/>
        <v/>
      </c>
      <c r="O8139" s="244" t="str">
        <f t="shared" si="1146"/>
        <v/>
      </c>
      <c r="P8139">
        <f>IF($I8139&lt;&gt;"",$I8139,IF($E8139="SGD",1,IF($E8139="USD",Settings!$B$22,IF($E8139="HKD",Settings!$B$23,1))))</f>
        <v>1</v>
      </c>
      <c r="Q8139">
        <f t="shared" si="1147"/>
        <v>0</v>
      </c>
      <c r="R8139">
        <f t="shared" si="1148"/>
        <v>0</v>
      </c>
      <c r="S8139" t="str">
        <f t="shared" si="1149"/>
        <v/>
      </c>
      <c r="T8139" t="str">
        <f t="shared" si="1150"/>
        <v/>
      </c>
      <c r="U8139" t="str">
        <f t="shared" si="1151"/>
        <v/>
      </c>
    </row>
    <row r="8140" spans="12:21" ht="15" customHeight="1" x14ac:dyDescent="0.15">
      <c r="L8140" s="244" t="str">
        <f t="shared" si="1143"/>
        <v/>
      </c>
      <c r="M8140" s="245" t="str">
        <f t="shared" si="1144"/>
        <v/>
      </c>
      <c r="N8140" s="244" t="str">
        <f t="shared" si="1145"/>
        <v/>
      </c>
      <c r="O8140" s="244" t="str">
        <f t="shared" si="1146"/>
        <v/>
      </c>
      <c r="P8140">
        <f>IF($I8140&lt;&gt;"",$I8140,IF($E8140="SGD",1,IF($E8140="USD",Settings!$B$22,IF($E8140="HKD",Settings!$B$23,1))))</f>
        <v>1</v>
      </c>
      <c r="Q8140">
        <f t="shared" si="1147"/>
        <v>0</v>
      </c>
      <c r="R8140">
        <f t="shared" si="1148"/>
        <v>0</v>
      </c>
      <c r="S8140" t="str">
        <f t="shared" si="1149"/>
        <v/>
      </c>
      <c r="T8140" t="str">
        <f t="shared" si="1150"/>
        <v/>
      </c>
      <c r="U8140" t="str">
        <f t="shared" si="1151"/>
        <v/>
      </c>
    </row>
    <row r="8141" spans="12:21" ht="15" customHeight="1" x14ac:dyDescent="0.15">
      <c r="L8141" s="244" t="str">
        <f t="shared" si="1143"/>
        <v/>
      </c>
      <c r="M8141" s="245" t="str">
        <f t="shared" si="1144"/>
        <v/>
      </c>
      <c r="N8141" s="244" t="str">
        <f t="shared" si="1145"/>
        <v/>
      </c>
      <c r="O8141" s="244" t="str">
        <f t="shared" si="1146"/>
        <v/>
      </c>
      <c r="P8141">
        <f>IF($I8141&lt;&gt;"",$I8141,IF($E8141="SGD",1,IF($E8141="USD",Settings!$B$22,IF($E8141="HKD",Settings!$B$23,1))))</f>
        <v>1</v>
      </c>
      <c r="Q8141">
        <f t="shared" si="1147"/>
        <v>0</v>
      </c>
      <c r="R8141">
        <f t="shared" si="1148"/>
        <v>0</v>
      </c>
      <c r="S8141" t="str">
        <f t="shared" si="1149"/>
        <v/>
      </c>
      <c r="T8141" t="str">
        <f t="shared" si="1150"/>
        <v/>
      </c>
      <c r="U8141" t="str">
        <f t="shared" si="1151"/>
        <v/>
      </c>
    </row>
    <row r="8142" spans="12:21" ht="15" customHeight="1" x14ac:dyDescent="0.15">
      <c r="L8142" s="244" t="str">
        <f t="shared" si="1143"/>
        <v/>
      </c>
      <c r="M8142" s="245" t="str">
        <f t="shared" si="1144"/>
        <v/>
      </c>
      <c r="N8142" s="244" t="str">
        <f t="shared" si="1145"/>
        <v/>
      </c>
      <c r="O8142" s="244" t="str">
        <f t="shared" si="1146"/>
        <v/>
      </c>
      <c r="P8142">
        <f>IF($I8142&lt;&gt;"",$I8142,IF($E8142="SGD",1,IF($E8142="USD",Settings!$B$22,IF($E8142="HKD",Settings!$B$23,1))))</f>
        <v>1</v>
      </c>
      <c r="Q8142">
        <f t="shared" si="1147"/>
        <v>0</v>
      </c>
      <c r="R8142">
        <f t="shared" si="1148"/>
        <v>0</v>
      </c>
      <c r="S8142" t="str">
        <f t="shared" si="1149"/>
        <v/>
      </c>
      <c r="T8142" t="str">
        <f t="shared" si="1150"/>
        <v/>
      </c>
      <c r="U8142" t="str">
        <f t="shared" si="1151"/>
        <v/>
      </c>
    </row>
    <row r="8143" spans="12:21" ht="15" customHeight="1" x14ac:dyDescent="0.15">
      <c r="L8143" s="244" t="str">
        <f t="shared" si="1143"/>
        <v/>
      </c>
      <c r="M8143" s="245" t="str">
        <f t="shared" si="1144"/>
        <v/>
      </c>
      <c r="N8143" s="244" t="str">
        <f t="shared" si="1145"/>
        <v/>
      </c>
      <c r="O8143" s="244" t="str">
        <f t="shared" si="1146"/>
        <v/>
      </c>
      <c r="P8143">
        <f>IF($I8143&lt;&gt;"",$I8143,IF($E8143="SGD",1,IF($E8143="USD",Settings!$B$22,IF($E8143="HKD",Settings!$B$23,1))))</f>
        <v>1</v>
      </c>
      <c r="Q8143">
        <f t="shared" si="1147"/>
        <v>0</v>
      </c>
      <c r="R8143">
        <f t="shared" si="1148"/>
        <v>0</v>
      </c>
      <c r="S8143" t="str">
        <f t="shared" si="1149"/>
        <v/>
      </c>
      <c r="T8143" t="str">
        <f t="shared" si="1150"/>
        <v/>
      </c>
      <c r="U8143" t="str">
        <f t="shared" si="1151"/>
        <v/>
      </c>
    </row>
    <row r="8144" spans="12:21" ht="15" customHeight="1" x14ac:dyDescent="0.15">
      <c r="L8144" s="244" t="str">
        <f t="shared" si="1143"/>
        <v/>
      </c>
      <c r="M8144" s="245" t="str">
        <f t="shared" si="1144"/>
        <v/>
      </c>
      <c r="N8144" s="244" t="str">
        <f t="shared" si="1145"/>
        <v/>
      </c>
      <c r="O8144" s="244" t="str">
        <f t="shared" si="1146"/>
        <v/>
      </c>
      <c r="P8144">
        <f>IF($I8144&lt;&gt;"",$I8144,IF($E8144="SGD",1,IF($E8144="USD",Settings!$B$22,IF($E8144="HKD",Settings!$B$23,1))))</f>
        <v>1</v>
      </c>
      <c r="Q8144">
        <f t="shared" si="1147"/>
        <v>0</v>
      </c>
      <c r="R8144">
        <f t="shared" si="1148"/>
        <v>0</v>
      </c>
      <c r="S8144" t="str">
        <f t="shared" si="1149"/>
        <v/>
      </c>
      <c r="T8144" t="str">
        <f t="shared" si="1150"/>
        <v/>
      </c>
      <c r="U8144" t="str">
        <f t="shared" si="1151"/>
        <v/>
      </c>
    </row>
    <row r="8145" spans="12:21" ht="15" customHeight="1" x14ac:dyDescent="0.15">
      <c r="L8145" s="244" t="str">
        <f t="shared" si="1143"/>
        <v/>
      </c>
      <c r="M8145" s="245" t="str">
        <f t="shared" si="1144"/>
        <v/>
      </c>
      <c r="N8145" s="244" t="str">
        <f t="shared" si="1145"/>
        <v/>
      </c>
      <c r="O8145" s="244" t="str">
        <f t="shared" si="1146"/>
        <v/>
      </c>
      <c r="P8145">
        <f>IF($I8145&lt;&gt;"",$I8145,IF($E8145="SGD",1,IF($E8145="USD",Settings!$B$22,IF($E8145="HKD",Settings!$B$23,1))))</f>
        <v>1</v>
      </c>
      <c r="Q8145">
        <f t="shared" si="1147"/>
        <v>0</v>
      </c>
      <c r="R8145">
        <f t="shared" si="1148"/>
        <v>0</v>
      </c>
      <c r="S8145" t="str">
        <f t="shared" si="1149"/>
        <v/>
      </c>
      <c r="T8145" t="str">
        <f t="shared" si="1150"/>
        <v/>
      </c>
      <c r="U8145" t="str">
        <f t="shared" si="1151"/>
        <v/>
      </c>
    </row>
    <row r="8146" spans="12:21" ht="15" customHeight="1" x14ac:dyDescent="0.15">
      <c r="L8146" s="244" t="str">
        <f t="shared" si="1143"/>
        <v/>
      </c>
      <c r="M8146" s="245" t="str">
        <f t="shared" si="1144"/>
        <v/>
      </c>
      <c r="N8146" s="244" t="str">
        <f t="shared" si="1145"/>
        <v/>
      </c>
      <c r="O8146" s="244" t="str">
        <f t="shared" si="1146"/>
        <v/>
      </c>
      <c r="P8146">
        <f>IF($I8146&lt;&gt;"",$I8146,IF($E8146="SGD",1,IF($E8146="USD",Settings!$B$22,IF($E8146="HKD",Settings!$B$23,1))))</f>
        <v>1</v>
      </c>
      <c r="Q8146">
        <f t="shared" si="1147"/>
        <v>0</v>
      </c>
      <c r="R8146">
        <f t="shared" si="1148"/>
        <v>0</v>
      </c>
      <c r="S8146" t="str">
        <f t="shared" si="1149"/>
        <v/>
      </c>
      <c r="T8146" t="str">
        <f t="shared" si="1150"/>
        <v/>
      </c>
      <c r="U8146" t="str">
        <f t="shared" si="1151"/>
        <v/>
      </c>
    </row>
    <row r="8147" spans="12:21" ht="15" customHeight="1" x14ac:dyDescent="0.15">
      <c r="L8147" s="244" t="str">
        <f t="shared" si="1143"/>
        <v/>
      </c>
      <c r="M8147" s="245" t="str">
        <f t="shared" si="1144"/>
        <v/>
      </c>
      <c r="N8147" s="244" t="str">
        <f t="shared" si="1145"/>
        <v/>
      </c>
      <c r="O8147" s="244" t="str">
        <f t="shared" si="1146"/>
        <v/>
      </c>
      <c r="P8147">
        <f>IF($I8147&lt;&gt;"",$I8147,IF($E8147="SGD",1,IF($E8147="USD",Settings!$B$22,IF($E8147="HKD",Settings!$B$23,1))))</f>
        <v>1</v>
      </c>
      <c r="Q8147">
        <f t="shared" si="1147"/>
        <v>0</v>
      </c>
      <c r="R8147">
        <f t="shared" si="1148"/>
        <v>0</v>
      </c>
      <c r="S8147" t="str">
        <f t="shared" si="1149"/>
        <v/>
      </c>
      <c r="T8147" t="str">
        <f t="shared" si="1150"/>
        <v/>
      </c>
      <c r="U8147" t="str">
        <f t="shared" si="1151"/>
        <v/>
      </c>
    </row>
    <row r="8148" spans="12:21" ht="15" customHeight="1" x14ac:dyDescent="0.15">
      <c r="L8148" s="244" t="str">
        <f t="shared" si="1143"/>
        <v/>
      </c>
      <c r="M8148" s="245" t="str">
        <f t="shared" si="1144"/>
        <v/>
      </c>
      <c r="N8148" s="244" t="str">
        <f t="shared" si="1145"/>
        <v/>
      </c>
      <c r="O8148" s="244" t="str">
        <f t="shared" si="1146"/>
        <v/>
      </c>
      <c r="P8148">
        <f>IF($I8148&lt;&gt;"",$I8148,IF($E8148="SGD",1,IF($E8148="USD",Settings!$B$22,IF($E8148="HKD",Settings!$B$23,1))))</f>
        <v>1</v>
      </c>
      <c r="Q8148">
        <f t="shared" si="1147"/>
        <v>0</v>
      </c>
      <c r="R8148">
        <f t="shared" si="1148"/>
        <v>0</v>
      </c>
      <c r="S8148" t="str">
        <f t="shared" si="1149"/>
        <v/>
      </c>
      <c r="T8148" t="str">
        <f t="shared" si="1150"/>
        <v/>
      </c>
      <c r="U8148" t="str">
        <f t="shared" si="1151"/>
        <v/>
      </c>
    </row>
    <row r="8149" spans="12:21" ht="15" customHeight="1" x14ac:dyDescent="0.15">
      <c r="L8149" s="244" t="str">
        <f t="shared" si="1143"/>
        <v/>
      </c>
      <c r="M8149" s="245" t="str">
        <f t="shared" si="1144"/>
        <v/>
      </c>
      <c r="N8149" s="244" t="str">
        <f t="shared" si="1145"/>
        <v/>
      </c>
      <c r="O8149" s="244" t="str">
        <f t="shared" si="1146"/>
        <v/>
      </c>
      <c r="P8149">
        <f>IF($I8149&lt;&gt;"",$I8149,IF($E8149="SGD",1,IF($E8149="USD",Settings!$B$22,IF($E8149="HKD",Settings!$B$23,1))))</f>
        <v>1</v>
      </c>
      <c r="Q8149">
        <f t="shared" si="1147"/>
        <v>0</v>
      </c>
      <c r="R8149">
        <f t="shared" si="1148"/>
        <v>0</v>
      </c>
      <c r="S8149" t="str">
        <f t="shared" si="1149"/>
        <v/>
      </c>
      <c r="T8149" t="str">
        <f t="shared" si="1150"/>
        <v/>
      </c>
      <c r="U8149" t="str">
        <f t="shared" si="1151"/>
        <v/>
      </c>
    </row>
    <row r="8150" spans="12:21" ht="15" customHeight="1" x14ac:dyDescent="0.15">
      <c r="L8150" s="244" t="str">
        <f t="shared" si="1143"/>
        <v/>
      </c>
      <c r="M8150" s="245" t="str">
        <f t="shared" si="1144"/>
        <v/>
      </c>
      <c r="N8150" s="244" t="str">
        <f t="shared" si="1145"/>
        <v/>
      </c>
      <c r="O8150" s="244" t="str">
        <f t="shared" si="1146"/>
        <v/>
      </c>
      <c r="P8150">
        <f>IF($I8150&lt;&gt;"",$I8150,IF($E8150="SGD",1,IF($E8150="USD",Settings!$B$22,IF($E8150="HKD",Settings!$B$23,1))))</f>
        <v>1</v>
      </c>
      <c r="Q8150">
        <f t="shared" si="1147"/>
        <v>0</v>
      </c>
      <c r="R8150">
        <f t="shared" si="1148"/>
        <v>0</v>
      </c>
      <c r="S8150" t="str">
        <f t="shared" si="1149"/>
        <v/>
      </c>
      <c r="T8150" t="str">
        <f t="shared" si="1150"/>
        <v/>
      </c>
      <c r="U8150" t="str">
        <f t="shared" si="1151"/>
        <v/>
      </c>
    </row>
    <row r="8151" spans="12:21" ht="15" customHeight="1" x14ac:dyDescent="0.15">
      <c r="L8151" s="244" t="str">
        <f t="shared" si="1143"/>
        <v/>
      </c>
      <c r="M8151" s="245" t="str">
        <f t="shared" si="1144"/>
        <v/>
      </c>
      <c r="N8151" s="244" t="str">
        <f t="shared" si="1145"/>
        <v/>
      </c>
      <c r="O8151" s="244" t="str">
        <f t="shared" si="1146"/>
        <v/>
      </c>
      <c r="P8151">
        <f>IF($I8151&lt;&gt;"",$I8151,IF($E8151="SGD",1,IF($E8151="USD",Settings!$B$22,IF($E8151="HKD",Settings!$B$23,1))))</f>
        <v>1</v>
      </c>
      <c r="Q8151">
        <f t="shared" si="1147"/>
        <v>0</v>
      </c>
      <c r="R8151">
        <f t="shared" si="1148"/>
        <v>0</v>
      </c>
      <c r="S8151" t="str">
        <f t="shared" si="1149"/>
        <v/>
      </c>
      <c r="T8151" t="str">
        <f t="shared" si="1150"/>
        <v/>
      </c>
      <c r="U8151" t="str">
        <f t="shared" si="1151"/>
        <v/>
      </c>
    </row>
    <row r="8152" spans="12:21" ht="15" customHeight="1" x14ac:dyDescent="0.15">
      <c r="L8152" s="244" t="str">
        <f t="shared" si="1143"/>
        <v/>
      </c>
      <c r="M8152" s="245" t="str">
        <f t="shared" si="1144"/>
        <v/>
      </c>
      <c r="N8152" s="244" t="str">
        <f t="shared" si="1145"/>
        <v/>
      </c>
      <c r="O8152" s="244" t="str">
        <f t="shared" si="1146"/>
        <v/>
      </c>
      <c r="P8152">
        <f>IF($I8152&lt;&gt;"",$I8152,IF($E8152="SGD",1,IF($E8152="USD",Settings!$B$22,IF($E8152="HKD",Settings!$B$23,1))))</f>
        <v>1</v>
      </c>
      <c r="Q8152">
        <f t="shared" si="1147"/>
        <v>0</v>
      </c>
      <c r="R8152">
        <f t="shared" si="1148"/>
        <v>0</v>
      </c>
      <c r="S8152" t="str">
        <f t="shared" si="1149"/>
        <v/>
      </c>
      <c r="T8152" t="str">
        <f t="shared" si="1150"/>
        <v/>
      </c>
      <c r="U8152" t="str">
        <f t="shared" si="1151"/>
        <v/>
      </c>
    </row>
    <row r="8153" spans="12:21" ht="15" customHeight="1" x14ac:dyDescent="0.15">
      <c r="L8153" s="244" t="str">
        <f t="shared" si="1143"/>
        <v/>
      </c>
      <c r="M8153" s="245" t="str">
        <f t="shared" si="1144"/>
        <v/>
      </c>
      <c r="N8153" s="244" t="str">
        <f t="shared" si="1145"/>
        <v/>
      </c>
      <c r="O8153" s="244" t="str">
        <f t="shared" si="1146"/>
        <v/>
      </c>
      <c r="P8153">
        <f>IF($I8153&lt;&gt;"",$I8153,IF($E8153="SGD",1,IF($E8153="USD",Settings!$B$22,IF($E8153="HKD",Settings!$B$23,1))))</f>
        <v>1</v>
      </c>
      <c r="Q8153">
        <f t="shared" si="1147"/>
        <v>0</v>
      </c>
      <c r="R8153">
        <f t="shared" si="1148"/>
        <v>0</v>
      </c>
      <c r="S8153" t="str">
        <f t="shared" si="1149"/>
        <v/>
      </c>
      <c r="T8153" t="str">
        <f t="shared" si="1150"/>
        <v/>
      </c>
      <c r="U8153" t="str">
        <f t="shared" si="1151"/>
        <v/>
      </c>
    </row>
    <row r="8154" spans="12:21" ht="15" customHeight="1" x14ac:dyDescent="0.15">
      <c r="L8154" s="244" t="str">
        <f t="shared" si="1143"/>
        <v/>
      </c>
      <c r="M8154" s="245" t="str">
        <f t="shared" si="1144"/>
        <v/>
      </c>
      <c r="N8154" s="244" t="str">
        <f t="shared" si="1145"/>
        <v/>
      </c>
      <c r="O8154" s="244" t="str">
        <f t="shared" si="1146"/>
        <v/>
      </c>
      <c r="P8154">
        <f>IF($I8154&lt;&gt;"",$I8154,IF($E8154="SGD",1,IF($E8154="USD",Settings!$B$22,IF($E8154="HKD",Settings!$B$23,1))))</f>
        <v>1</v>
      </c>
      <c r="Q8154">
        <f t="shared" si="1147"/>
        <v>0</v>
      </c>
      <c r="R8154">
        <f t="shared" si="1148"/>
        <v>0</v>
      </c>
      <c r="S8154" t="str">
        <f t="shared" si="1149"/>
        <v/>
      </c>
      <c r="T8154" t="str">
        <f t="shared" si="1150"/>
        <v/>
      </c>
      <c r="U8154" t="str">
        <f t="shared" si="1151"/>
        <v/>
      </c>
    </row>
    <row r="8155" spans="12:21" ht="15" customHeight="1" x14ac:dyDescent="0.15">
      <c r="L8155" s="244" t="str">
        <f t="shared" si="1143"/>
        <v/>
      </c>
      <c r="M8155" s="245" t="str">
        <f t="shared" si="1144"/>
        <v/>
      </c>
      <c r="N8155" s="244" t="str">
        <f t="shared" si="1145"/>
        <v/>
      </c>
      <c r="O8155" s="244" t="str">
        <f t="shared" si="1146"/>
        <v/>
      </c>
      <c r="P8155">
        <f>IF($I8155&lt;&gt;"",$I8155,IF($E8155="SGD",1,IF($E8155="USD",Settings!$B$22,IF($E8155="HKD",Settings!$B$23,1))))</f>
        <v>1</v>
      </c>
      <c r="Q8155">
        <f t="shared" si="1147"/>
        <v>0</v>
      </c>
      <c r="R8155">
        <f t="shared" si="1148"/>
        <v>0</v>
      </c>
      <c r="S8155" t="str">
        <f t="shared" si="1149"/>
        <v/>
      </c>
      <c r="T8155" t="str">
        <f t="shared" si="1150"/>
        <v/>
      </c>
      <c r="U8155" t="str">
        <f t="shared" si="1151"/>
        <v/>
      </c>
    </row>
    <row r="8156" spans="12:21" ht="15" customHeight="1" x14ac:dyDescent="0.15">
      <c r="L8156" s="244" t="str">
        <f t="shared" si="1143"/>
        <v/>
      </c>
      <c r="M8156" s="245" t="str">
        <f t="shared" si="1144"/>
        <v/>
      </c>
      <c r="N8156" s="244" t="str">
        <f t="shared" si="1145"/>
        <v/>
      </c>
      <c r="O8156" s="244" t="str">
        <f t="shared" si="1146"/>
        <v/>
      </c>
      <c r="P8156">
        <f>IF($I8156&lt;&gt;"",$I8156,IF($E8156="SGD",1,IF($E8156="USD",Settings!$B$22,IF($E8156="HKD",Settings!$B$23,1))))</f>
        <v>1</v>
      </c>
      <c r="Q8156">
        <f t="shared" si="1147"/>
        <v>0</v>
      </c>
      <c r="R8156">
        <f t="shared" si="1148"/>
        <v>0</v>
      </c>
      <c r="S8156" t="str">
        <f t="shared" si="1149"/>
        <v/>
      </c>
      <c r="T8156" t="str">
        <f t="shared" si="1150"/>
        <v/>
      </c>
      <c r="U8156" t="str">
        <f t="shared" si="1151"/>
        <v/>
      </c>
    </row>
    <row r="8157" spans="12:21" ht="15" customHeight="1" x14ac:dyDescent="0.15">
      <c r="L8157" s="244" t="str">
        <f t="shared" si="1143"/>
        <v/>
      </c>
      <c r="M8157" s="245" t="str">
        <f t="shared" si="1144"/>
        <v/>
      </c>
      <c r="N8157" s="244" t="str">
        <f t="shared" si="1145"/>
        <v/>
      </c>
      <c r="O8157" s="244" t="str">
        <f t="shared" si="1146"/>
        <v/>
      </c>
      <c r="P8157">
        <f>IF($I8157&lt;&gt;"",$I8157,IF($E8157="SGD",1,IF($E8157="USD",Settings!$B$22,IF($E8157="HKD",Settings!$B$23,1))))</f>
        <v>1</v>
      </c>
      <c r="Q8157">
        <f t="shared" si="1147"/>
        <v>0</v>
      </c>
      <c r="R8157">
        <f t="shared" si="1148"/>
        <v>0</v>
      </c>
      <c r="S8157" t="str">
        <f t="shared" si="1149"/>
        <v/>
      </c>
      <c r="T8157" t="str">
        <f t="shared" si="1150"/>
        <v/>
      </c>
      <c r="U8157" t="str">
        <f t="shared" si="1151"/>
        <v/>
      </c>
    </row>
    <row r="8158" spans="12:21" ht="15" customHeight="1" x14ac:dyDescent="0.15">
      <c r="L8158" s="244" t="str">
        <f t="shared" si="1143"/>
        <v/>
      </c>
      <c r="M8158" s="245" t="str">
        <f t="shared" si="1144"/>
        <v/>
      </c>
      <c r="N8158" s="244" t="str">
        <f t="shared" si="1145"/>
        <v/>
      </c>
      <c r="O8158" s="244" t="str">
        <f t="shared" si="1146"/>
        <v/>
      </c>
      <c r="P8158">
        <f>IF($I8158&lt;&gt;"",$I8158,IF($E8158="SGD",1,IF($E8158="USD",Settings!$B$22,IF($E8158="HKD",Settings!$B$23,1))))</f>
        <v>1</v>
      </c>
      <c r="Q8158">
        <f t="shared" si="1147"/>
        <v>0</v>
      </c>
      <c r="R8158">
        <f t="shared" si="1148"/>
        <v>0</v>
      </c>
      <c r="S8158" t="str">
        <f t="shared" si="1149"/>
        <v/>
      </c>
      <c r="T8158" t="str">
        <f t="shared" si="1150"/>
        <v/>
      </c>
      <c r="U8158" t="str">
        <f t="shared" si="1151"/>
        <v/>
      </c>
    </row>
    <row r="8159" spans="12:21" ht="15" customHeight="1" x14ac:dyDescent="0.15">
      <c r="L8159" s="244" t="str">
        <f t="shared" si="1143"/>
        <v/>
      </c>
      <c r="M8159" s="245" t="str">
        <f t="shared" si="1144"/>
        <v/>
      </c>
      <c r="N8159" s="244" t="str">
        <f t="shared" si="1145"/>
        <v/>
      </c>
      <c r="O8159" s="244" t="str">
        <f t="shared" si="1146"/>
        <v/>
      </c>
      <c r="P8159">
        <f>IF($I8159&lt;&gt;"",$I8159,IF($E8159="SGD",1,IF($E8159="USD",Settings!$B$22,IF($E8159="HKD",Settings!$B$23,1))))</f>
        <v>1</v>
      </c>
      <c r="Q8159">
        <f t="shared" si="1147"/>
        <v>0</v>
      </c>
      <c r="R8159">
        <f t="shared" si="1148"/>
        <v>0</v>
      </c>
      <c r="S8159" t="str">
        <f t="shared" si="1149"/>
        <v/>
      </c>
      <c r="T8159" t="str">
        <f t="shared" si="1150"/>
        <v/>
      </c>
      <c r="U8159" t="str">
        <f t="shared" si="1151"/>
        <v/>
      </c>
    </row>
    <row r="8160" spans="12:21" ht="15" customHeight="1" x14ac:dyDescent="0.15">
      <c r="L8160" s="244" t="str">
        <f t="shared" si="1143"/>
        <v/>
      </c>
      <c r="M8160" s="245" t="str">
        <f t="shared" si="1144"/>
        <v/>
      </c>
      <c r="N8160" s="244" t="str">
        <f t="shared" si="1145"/>
        <v/>
      </c>
      <c r="O8160" s="244" t="str">
        <f t="shared" si="1146"/>
        <v/>
      </c>
      <c r="P8160">
        <f>IF($I8160&lt;&gt;"",$I8160,IF($E8160="SGD",1,IF($E8160="USD",Settings!$B$22,IF($E8160="HKD",Settings!$B$23,1))))</f>
        <v>1</v>
      </c>
      <c r="Q8160">
        <f t="shared" si="1147"/>
        <v>0</v>
      </c>
      <c r="R8160">
        <f t="shared" si="1148"/>
        <v>0</v>
      </c>
      <c r="S8160" t="str">
        <f t="shared" si="1149"/>
        <v/>
      </c>
      <c r="T8160" t="str">
        <f t="shared" si="1150"/>
        <v/>
      </c>
      <c r="U8160" t="str">
        <f t="shared" si="1151"/>
        <v/>
      </c>
    </row>
    <row r="8161" spans="12:21" ht="15" customHeight="1" x14ac:dyDescent="0.15">
      <c r="L8161" s="244" t="str">
        <f t="shared" si="1143"/>
        <v/>
      </c>
      <c r="M8161" s="245" t="str">
        <f t="shared" si="1144"/>
        <v/>
      </c>
      <c r="N8161" s="244" t="str">
        <f t="shared" si="1145"/>
        <v/>
      </c>
      <c r="O8161" s="244" t="str">
        <f t="shared" si="1146"/>
        <v/>
      </c>
      <c r="P8161">
        <f>IF($I8161&lt;&gt;"",$I8161,IF($E8161="SGD",1,IF($E8161="USD",Settings!$B$22,IF($E8161="HKD",Settings!$B$23,1))))</f>
        <v>1</v>
      </c>
      <c r="Q8161">
        <f t="shared" si="1147"/>
        <v>0</v>
      </c>
      <c r="R8161">
        <f t="shared" si="1148"/>
        <v>0</v>
      </c>
      <c r="S8161" t="str">
        <f t="shared" si="1149"/>
        <v/>
      </c>
      <c r="T8161" t="str">
        <f t="shared" si="1150"/>
        <v/>
      </c>
      <c r="U8161" t="str">
        <f t="shared" si="1151"/>
        <v/>
      </c>
    </row>
    <row r="8162" spans="12:21" ht="15" customHeight="1" x14ac:dyDescent="0.15">
      <c r="L8162" s="244" t="str">
        <f t="shared" si="1143"/>
        <v/>
      </c>
      <c r="M8162" s="245" t="str">
        <f t="shared" si="1144"/>
        <v/>
      </c>
      <c r="N8162" s="244" t="str">
        <f t="shared" si="1145"/>
        <v/>
      </c>
      <c r="O8162" s="244" t="str">
        <f t="shared" si="1146"/>
        <v/>
      </c>
      <c r="P8162">
        <f>IF($I8162&lt;&gt;"",$I8162,IF($E8162="SGD",1,IF($E8162="USD",Settings!$B$22,IF($E8162="HKD",Settings!$B$23,1))))</f>
        <v>1</v>
      </c>
      <c r="Q8162">
        <f t="shared" si="1147"/>
        <v>0</v>
      </c>
      <c r="R8162">
        <f t="shared" si="1148"/>
        <v>0</v>
      </c>
      <c r="S8162" t="str">
        <f t="shared" si="1149"/>
        <v/>
      </c>
      <c r="T8162" t="str">
        <f t="shared" si="1150"/>
        <v/>
      </c>
      <c r="U8162" t="str">
        <f t="shared" si="1151"/>
        <v/>
      </c>
    </row>
    <row r="8163" spans="12:21" ht="15" customHeight="1" x14ac:dyDescent="0.15">
      <c r="L8163" s="244" t="str">
        <f t="shared" si="1143"/>
        <v/>
      </c>
      <c r="M8163" s="245" t="str">
        <f t="shared" si="1144"/>
        <v/>
      </c>
      <c r="N8163" s="244" t="str">
        <f t="shared" si="1145"/>
        <v/>
      </c>
      <c r="O8163" s="244" t="str">
        <f t="shared" si="1146"/>
        <v/>
      </c>
      <c r="P8163">
        <f>IF($I8163&lt;&gt;"",$I8163,IF($E8163="SGD",1,IF($E8163="USD",Settings!$B$22,IF($E8163="HKD",Settings!$B$23,1))))</f>
        <v>1</v>
      </c>
      <c r="Q8163">
        <f t="shared" si="1147"/>
        <v>0</v>
      </c>
      <c r="R8163">
        <f t="shared" si="1148"/>
        <v>0</v>
      </c>
      <c r="S8163" t="str">
        <f t="shared" si="1149"/>
        <v/>
      </c>
      <c r="T8163" t="str">
        <f t="shared" si="1150"/>
        <v/>
      </c>
      <c r="U8163" t="str">
        <f t="shared" si="1151"/>
        <v/>
      </c>
    </row>
    <row r="8164" spans="12:21" ht="15" customHeight="1" x14ac:dyDescent="0.15">
      <c r="L8164" s="244" t="str">
        <f t="shared" si="1143"/>
        <v/>
      </c>
      <c r="M8164" s="245" t="str">
        <f t="shared" si="1144"/>
        <v/>
      </c>
      <c r="N8164" s="244" t="str">
        <f t="shared" si="1145"/>
        <v/>
      </c>
      <c r="O8164" s="244" t="str">
        <f t="shared" si="1146"/>
        <v/>
      </c>
      <c r="P8164">
        <f>IF($I8164&lt;&gt;"",$I8164,IF($E8164="SGD",1,IF($E8164="USD",Settings!$B$22,IF($E8164="HKD",Settings!$B$23,1))))</f>
        <v>1</v>
      </c>
      <c r="Q8164">
        <f t="shared" si="1147"/>
        <v>0</v>
      </c>
      <c r="R8164">
        <f t="shared" si="1148"/>
        <v>0</v>
      </c>
      <c r="S8164" t="str">
        <f t="shared" si="1149"/>
        <v/>
      </c>
      <c r="T8164" t="str">
        <f t="shared" si="1150"/>
        <v/>
      </c>
      <c r="U8164" t="str">
        <f t="shared" si="1151"/>
        <v/>
      </c>
    </row>
    <row r="8165" spans="12:21" ht="15" customHeight="1" x14ac:dyDescent="0.15">
      <c r="L8165" s="244" t="str">
        <f t="shared" si="1143"/>
        <v/>
      </c>
      <c r="M8165" s="245" t="str">
        <f t="shared" si="1144"/>
        <v/>
      </c>
      <c r="N8165" s="244" t="str">
        <f t="shared" si="1145"/>
        <v/>
      </c>
      <c r="O8165" s="244" t="str">
        <f t="shared" si="1146"/>
        <v/>
      </c>
      <c r="P8165">
        <f>IF($I8165&lt;&gt;"",$I8165,IF($E8165="SGD",1,IF($E8165="USD",Settings!$B$22,IF($E8165="HKD",Settings!$B$23,1))))</f>
        <v>1</v>
      </c>
      <c r="Q8165">
        <f t="shared" si="1147"/>
        <v>0</v>
      </c>
      <c r="R8165">
        <f t="shared" si="1148"/>
        <v>0</v>
      </c>
      <c r="S8165" t="str">
        <f t="shared" si="1149"/>
        <v/>
      </c>
      <c r="T8165" t="str">
        <f t="shared" si="1150"/>
        <v/>
      </c>
      <c r="U8165" t="str">
        <f t="shared" si="1151"/>
        <v/>
      </c>
    </row>
    <row r="8166" spans="12:21" ht="15" customHeight="1" x14ac:dyDescent="0.15">
      <c r="L8166" s="244" t="str">
        <f t="shared" si="1143"/>
        <v/>
      </c>
      <c r="M8166" s="245" t="str">
        <f t="shared" si="1144"/>
        <v/>
      </c>
      <c r="N8166" s="244" t="str">
        <f t="shared" si="1145"/>
        <v/>
      </c>
      <c r="O8166" s="244" t="str">
        <f t="shared" si="1146"/>
        <v/>
      </c>
      <c r="P8166">
        <f>IF($I8166&lt;&gt;"",$I8166,IF($E8166="SGD",1,IF($E8166="USD",Settings!$B$22,IF($E8166="HKD",Settings!$B$23,1))))</f>
        <v>1</v>
      </c>
      <c r="Q8166">
        <f t="shared" si="1147"/>
        <v>0</v>
      </c>
      <c r="R8166">
        <f t="shared" si="1148"/>
        <v>0</v>
      </c>
      <c r="S8166" t="str">
        <f t="shared" si="1149"/>
        <v/>
      </c>
      <c r="T8166" t="str">
        <f t="shared" si="1150"/>
        <v/>
      </c>
      <c r="U8166" t="str">
        <f t="shared" si="1151"/>
        <v/>
      </c>
    </row>
    <row r="8167" spans="12:21" ht="15" customHeight="1" x14ac:dyDescent="0.15">
      <c r="L8167" s="244" t="str">
        <f t="shared" si="1143"/>
        <v/>
      </c>
      <c r="M8167" s="245" t="str">
        <f t="shared" si="1144"/>
        <v/>
      </c>
      <c r="N8167" s="244" t="str">
        <f t="shared" si="1145"/>
        <v/>
      </c>
      <c r="O8167" s="244" t="str">
        <f t="shared" si="1146"/>
        <v/>
      </c>
      <c r="P8167">
        <f>IF($I8167&lt;&gt;"",$I8167,IF($E8167="SGD",1,IF($E8167="USD",Settings!$B$22,IF($E8167="HKD",Settings!$B$23,1))))</f>
        <v>1</v>
      </c>
      <c r="Q8167">
        <f t="shared" si="1147"/>
        <v>0</v>
      </c>
      <c r="R8167">
        <f t="shared" si="1148"/>
        <v>0</v>
      </c>
      <c r="S8167" t="str">
        <f t="shared" si="1149"/>
        <v/>
      </c>
      <c r="T8167" t="str">
        <f t="shared" si="1150"/>
        <v/>
      </c>
      <c r="U8167" t="str">
        <f t="shared" si="1151"/>
        <v/>
      </c>
    </row>
    <row r="8168" spans="12:21" ht="15" customHeight="1" x14ac:dyDescent="0.15">
      <c r="L8168" s="244" t="str">
        <f t="shared" si="1143"/>
        <v/>
      </c>
      <c r="M8168" s="245" t="str">
        <f t="shared" si="1144"/>
        <v/>
      </c>
      <c r="N8168" s="244" t="str">
        <f t="shared" si="1145"/>
        <v/>
      </c>
      <c r="O8168" s="244" t="str">
        <f t="shared" si="1146"/>
        <v/>
      </c>
      <c r="P8168">
        <f>IF($I8168&lt;&gt;"",$I8168,IF($E8168="SGD",1,IF($E8168="USD",Settings!$B$22,IF($E8168="HKD",Settings!$B$23,1))))</f>
        <v>1</v>
      </c>
      <c r="Q8168">
        <f t="shared" si="1147"/>
        <v>0</v>
      </c>
      <c r="R8168">
        <f t="shared" si="1148"/>
        <v>0</v>
      </c>
      <c r="S8168" t="str">
        <f t="shared" si="1149"/>
        <v/>
      </c>
      <c r="T8168" t="str">
        <f t="shared" si="1150"/>
        <v/>
      </c>
      <c r="U8168" t="str">
        <f t="shared" si="1151"/>
        <v/>
      </c>
    </row>
    <row r="8169" spans="12:21" ht="15" customHeight="1" x14ac:dyDescent="0.15">
      <c r="L8169" s="244" t="str">
        <f t="shared" ref="L8169:L8232" si="1152">IF(OR(B8169="",C8169="",E8169=""),"",B8169&amp;":"&amp;C8169&amp;":"&amp;E8169)</f>
        <v/>
      </c>
      <c r="M8169" s="245" t="str">
        <f t="shared" ref="M8169:M8232" si="1153">IF(A8169="","",A8169*D8169)</f>
        <v/>
      </c>
      <c r="N8169" s="244" t="str">
        <f t="shared" ref="N8169:N8232" si="1154">IF(A8169="","",IF(OR(A8169=1,A8169=0),J8169,0))</f>
        <v/>
      </c>
      <c r="O8169" s="244" t="str">
        <f t="shared" ref="O8169:O8232" si="1155">IF(A8169="","",IF(A8169=-1,J8169,0))</f>
        <v/>
      </c>
      <c r="P8169">
        <f>IF($I8169&lt;&gt;"",$I8169,IF($E8169="SGD",1,IF($E8169="USD",Settings!$B$22,IF($E8169="HKD",Settings!$B$23,1))))</f>
        <v>1</v>
      </c>
      <c r="Q8169">
        <f t="shared" ref="Q8169:Q8232" si="1156">IF($L8169="",0,($O8169-$N8169+IF($A8169=2,$J8169,0))*$P8169)</f>
        <v>0</v>
      </c>
      <c r="R8169">
        <f t="shared" ref="R8169:R8232" si="1157">IF($L8169="",0,IF($A8169=2,$J8169*$P8169,0))</f>
        <v>0</v>
      </c>
      <c r="S8169" t="str">
        <f t="shared" si="1149"/>
        <v/>
      </c>
      <c r="T8169" t="str">
        <f t="shared" si="1150"/>
        <v/>
      </c>
      <c r="U8169" t="str">
        <f t="shared" si="1151"/>
        <v/>
      </c>
    </row>
    <row r="8170" spans="12:21" ht="15" customHeight="1" x14ac:dyDescent="0.15">
      <c r="L8170" s="244" t="str">
        <f t="shared" si="1152"/>
        <v/>
      </c>
      <c r="M8170" s="245" t="str">
        <f t="shared" si="1153"/>
        <v/>
      </c>
      <c r="N8170" s="244" t="str">
        <f t="shared" si="1154"/>
        <v/>
      </c>
      <c r="O8170" s="244" t="str">
        <f t="shared" si="1155"/>
        <v/>
      </c>
      <c r="P8170">
        <f>IF($I8170&lt;&gt;"",$I8170,IF($E8170="SGD",1,IF($E8170="USD",Settings!$B$22,IF($E8170="HKD",Settings!$B$23,1))))</f>
        <v>1</v>
      </c>
      <c r="Q8170">
        <f t="shared" si="1156"/>
        <v>0</v>
      </c>
      <c r="R8170">
        <f t="shared" si="1157"/>
        <v>0</v>
      </c>
      <c r="S8170" t="str">
        <f t="shared" si="1149"/>
        <v/>
      </c>
      <c r="T8170" t="str">
        <f t="shared" si="1150"/>
        <v/>
      </c>
      <c r="U8170" t="str">
        <f t="shared" si="1151"/>
        <v/>
      </c>
    </row>
    <row r="8171" spans="12:21" ht="15" customHeight="1" x14ac:dyDescent="0.15">
      <c r="L8171" s="244" t="str">
        <f t="shared" si="1152"/>
        <v/>
      </c>
      <c r="M8171" s="245" t="str">
        <f t="shared" si="1153"/>
        <v/>
      </c>
      <c r="N8171" s="244" t="str">
        <f t="shared" si="1154"/>
        <v/>
      </c>
      <c r="O8171" s="244" t="str">
        <f t="shared" si="1155"/>
        <v/>
      </c>
      <c r="P8171">
        <f>IF($I8171&lt;&gt;"",$I8171,IF($E8171="SGD",1,IF($E8171="USD",Settings!$B$22,IF($E8171="HKD",Settings!$B$23,1))))</f>
        <v>1</v>
      </c>
      <c r="Q8171">
        <f t="shared" si="1156"/>
        <v>0</v>
      </c>
      <c r="R8171">
        <f t="shared" si="1157"/>
        <v>0</v>
      </c>
      <c r="S8171" t="str">
        <f t="shared" si="1149"/>
        <v/>
      </c>
      <c r="T8171" t="str">
        <f t="shared" si="1150"/>
        <v/>
      </c>
      <c r="U8171" t="str">
        <f t="shared" si="1151"/>
        <v/>
      </c>
    </row>
    <row r="8172" spans="12:21" ht="15" customHeight="1" x14ac:dyDescent="0.15">
      <c r="L8172" s="244" t="str">
        <f t="shared" si="1152"/>
        <v/>
      </c>
      <c r="M8172" s="245" t="str">
        <f t="shared" si="1153"/>
        <v/>
      </c>
      <c r="N8172" s="244" t="str">
        <f t="shared" si="1154"/>
        <v/>
      </c>
      <c r="O8172" s="244" t="str">
        <f t="shared" si="1155"/>
        <v/>
      </c>
      <c r="P8172">
        <f>IF($I8172&lt;&gt;"",$I8172,IF($E8172="SGD",1,IF($E8172="USD",Settings!$B$22,IF($E8172="HKD",Settings!$B$23,1))))</f>
        <v>1</v>
      </c>
      <c r="Q8172">
        <f t="shared" si="1156"/>
        <v>0</v>
      </c>
      <c r="R8172">
        <f t="shared" si="1157"/>
        <v>0</v>
      </c>
      <c r="S8172" t="str">
        <f t="shared" si="1149"/>
        <v/>
      </c>
      <c r="T8172" t="str">
        <f t="shared" si="1150"/>
        <v/>
      </c>
      <c r="U8172" t="str">
        <f t="shared" si="1151"/>
        <v/>
      </c>
    </row>
    <row r="8173" spans="12:21" ht="15" customHeight="1" x14ac:dyDescent="0.15">
      <c r="L8173" s="244" t="str">
        <f t="shared" si="1152"/>
        <v/>
      </c>
      <c r="M8173" s="245" t="str">
        <f t="shared" si="1153"/>
        <v/>
      </c>
      <c r="N8173" s="244" t="str">
        <f t="shared" si="1154"/>
        <v/>
      </c>
      <c r="O8173" s="244" t="str">
        <f t="shared" si="1155"/>
        <v/>
      </c>
      <c r="P8173">
        <f>IF($I8173&lt;&gt;"",$I8173,IF($E8173="SGD",1,IF($E8173="USD",Settings!$B$22,IF($E8173="HKD",Settings!$B$23,1))))</f>
        <v>1</v>
      </c>
      <c r="Q8173">
        <f t="shared" si="1156"/>
        <v>0</v>
      </c>
      <c r="R8173">
        <f t="shared" si="1157"/>
        <v>0</v>
      </c>
      <c r="S8173" t="str">
        <f t="shared" si="1149"/>
        <v/>
      </c>
      <c r="T8173" t="str">
        <f t="shared" si="1150"/>
        <v/>
      </c>
      <c r="U8173" t="str">
        <f t="shared" si="1151"/>
        <v/>
      </c>
    </row>
    <row r="8174" spans="12:21" ht="15" customHeight="1" x14ac:dyDescent="0.15">
      <c r="L8174" s="244" t="str">
        <f t="shared" si="1152"/>
        <v/>
      </c>
      <c r="M8174" s="245" t="str">
        <f t="shared" si="1153"/>
        <v/>
      </c>
      <c r="N8174" s="244" t="str">
        <f t="shared" si="1154"/>
        <v/>
      </c>
      <c r="O8174" s="244" t="str">
        <f t="shared" si="1155"/>
        <v/>
      </c>
      <c r="P8174">
        <f>IF($I8174&lt;&gt;"",$I8174,IF($E8174="SGD",1,IF($E8174="USD",Settings!$B$22,IF($E8174="HKD",Settings!$B$23,1))))</f>
        <v>1</v>
      </c>
      <c r="Q8174">
        <f t="shared" si="1156"/>
        <v>0</v>
      </c>
      <c r="R8174">
        <f t="shared" si="1157"/>
        <v>0</v>
      </c>
      <c r="S8174" t="str">
        <f t="shared" si="1149"/>
        <v/>
      </c>
      <c r="T8174" t="str">
        <f t="shared" si="1150"/>
        <v/>
      </c>
      <c r="U8174" t="str">
        <f t="shared" si="1151"/>
        <v/>
      </c>
    </row>
    <row r="8175" spans="12:21" ht="15" customHeight="1" x14ac:dyDescent="0.15">
      <c r="L8175" s="244" t="str">
        <f t="shared" si="1152"/>
        <v/>
      </c>
      <c r="M8175" s="245" t="str">
        <f t="shared" si="1153"/>
        <v/>
      </c>
      <c r="N8175" s="244" t="str">
        <f t="shared" si="1154"/>
        <v/>
      </c>
      <c r="O8175" s="244" t="str">
        <f t="shared" si="1155"/>
        <v/>
      </c>
      <c r="P8175">
        <f>IF($I8175&lt;&gt;"",$I8175,IF($E8175="SGD",1,IF($E8175="USD",Settings!$B$22,IF($E8175="HKD",Settings!$B$23,1))))</f>
        <v>1</v>
      </c>
      <c r="Q8175">
        <f t="shared" si="1156"/>
        <v>0</v>
      </c>
      <c r="R8175">
        <f t="shared" si="1157"/>
        <v>0</v>
      </c>
      <c r="S8175" t="str">
        <f t="shared" si="1149"/>
        <v/>
      </c>
      <c r="T8175" t="str">
        <f t="shared" si="1150"/>
        <v/>
      </c>
      <c r="U8175" t="str">
        <f t="shared" si="1151"/>
        <v/>
      </c>
    </row>
    <row r="8176" spans="12:21" ht="15" customHeight="1" x14ac:dyDescent="0.15">
      <c r="L8176" s="244" t="str">
        <f t="shared" si="1152"/>
        <v/>
      </c>
      <c r="M8176" s="245" t="str">
        <f t="shared" si="1153"/>
        <v/>
      </c>
      <c r="N8176" s="244" t="str">
        <f t="shared" si="1154"/>
        <v/>
      </c>
      <c r="O8176" s="244" t="str">
        <f t="shared" si="1155"/>
        <v/>
      </c>
      <c r="P8176">
        <f>IF($I8176&lt;&gt;"",$I8176,IF($E8176="SGD",1,IF($E8176="USD",Settings!$B$22,IF($E8176="HKD",Settings!$B$23,1))))</f>
        <v>1</v>
      </c>
      <c r="Q8176">
        <f t="shared" si="1156"/>
        <v>0</v>
      </c>
      <c r="R8176">
        <f t="shared" si="1157"/>
        <v>0</v>
      </c>
      <c r="S8176" t="str">
        <f t="shared" si="1149"/>
        <v/>
      </c>
      <c r="T8176" t="str">
        <f t="shared" si="1150"/>
        <v/>
      </c>
      <c r="U8176" t="str">
        <f t="shared" si="1151"/>
        <v/>
      </c>
    </row>
    <row r="8177" spans="12:21" ht="15" customHeight="1" x14ac:dyDescent="0.15">
      <c r="L8177" s="244" t="str">
        <f t="shared" si="1152"/>
        <v/>
      </c>
      <c r="M8177" s="245" t="str">
        <f t="shared" si="1153"/>
        <v/>
      </c>
      <c r="N8177" s="244" t="str">
        <f t="shared" si="1154"/>
        <v/>
      </c>
      <c r="O8177" s="244" t="str">
        <f t="shared" si="1155"/>
        <v/>
      </c>
      <c r="P8177">
        <f>IF($I8177&lt;&gt;"",$I8177,IF($E8177="SGD",1,IF($E8177="USD",Settings!$B$22,IF($E8177="HKD",Settings!$B$23,1))))</f>
        <v>1</v>
      </c>
      <c r="Q8177">
        <f t="shared" si="1156"/>
        <v>0</v>
      </c>
      <c r="R8177">
        <f t="shared" si="1157"/>
        <v>0</v>
      </c>
      <c r="S8177" t="str">
        <f t="shared" si="1149"/>
        <v/>
      </c>
      <c r="T8177" t="str">
        <f t="shared" si="1150"/>
        <v/>
      </c>
      <c r="U8177" t="str">
        <f t="shared" si="1151"/>
        <v/>
      </c>
    </row>
    <row r="8178" spans="12:21" ht="15" customHeight="1" x14ac:dyDescent="0.15">
      <c r="L8178" s="244" t="str">
        <f t="shared" si="1152"/>
        <v/>
      </c>
      <c r="M8178" s="245" t="str">
        <f t="shared" si="1153"/>
        <v/>
      </c>
      <c r="N8178" s="244" t="str">
        <f t="shared" si="1154"/>
        <v/>
      </c>
      <c r="O8178" s="244" t="str">
        <f t="shared" si="1155"/>
        <v/>
      </c>
      <c r="P8178">
        <f>IF($I8178&lt;&gt;"",$I8178,IF($E8178="SGD",1,IF($E8178="USD",Settings!$B$22,IF($E8178="HKD",Settings!$B$23,1))))</f>
        <v>1</v>
      </c>
      <c r="Q8178">
        <f t="shared" si="1156"/>
        <v>0</v>
      </c>
      <c r="R8178">
        <f t="shared" si="1157"/>
        <v>0</v>
      </c>
      <c r="S8178" t="str">
        <f t="shared" si="1149"/>
        <v/>
      </c>
      <c r="T8178" t="str">
        <f t="shared" si="1150"/>
        <v/>
      </c>
      <c r="U8178" t="str">
        <f t="shared" si="1151"/>
        <v/>
      </c>
    </row>
    <row r="8179" spans="12:21" ht="15" customHeight="1" x14ac:dyDescent="0.15">
      <c r="L8179" s="244" t="str">
        <f t="shared" si="1152"/>
        <v/>
      </c>
      <c r="M8179" s="245" t="str">
        <f t="shared" si="1153"/>
        <v/>
      </c>
      <c r="N8179" s="244" t="str">
        <f t="shared" si="1154"/>
        <v/>
      </c>
      <c r="O8179" s="244" t="str">
        <f t="shared" si="1155"/>
        <v/>
      </c>
      <c r="P8179">
        <f>IF($I8179&lt;&gt;"",$I8179,IF($E8179="SGD",1,IF($E8179="USD",Settings!$B$22,IF($E8179="HKD",Settings!$B$23,1))))</f>
        <v>1</v>
      </c>
      <c r="Q8179">
        <f t="shared" si="1156"/>
        <v>0</v>
      </c>
      <c r="R8179">
        <f t="shared" si="1157"/>
        <v>0</v>
      </c>
      <c r="S8179" t="str">
        <f t="shared" si="1149"/>
        <v/>
      </c>
      <c r="T8179" t="str">
        <f t="shared" si="1150"/>
        <v/>
      </c>
      <c r="U8179" t="str">
        <f t="shared" si="1151"/>
        <v/>
      </c>
    </row>
    <row r="8180" spans="12:21" ht="15" customHeight="1" x14ac:dyDescent="0.15">
      <c r="L8180" s="244" t="str">
        <f t="shared" si="1152"/>
        <v/>
      </c>
      <c r="M8180" s="245" t="str">
        <f t="shared" si="1153"/>
        <v/>
      </c>
      <c r="N8180" s="244" t="str">
        <f t="shared" si="1154"/>
        <v/>
      </c>
      <c r="O8180" s="244" t="str">
        <f t="shared" si="1155"/>
        <v/>
      </c>
      <c r="P8180">
        <f>IF($I8180&lt;&gt;"",$I8180,IF($E8180="SGD",1,IF($E8180="USD",Settings!$B$22,IF($E8180="HKD",Settings!$B$23,1))))</f>
        <v>1</v>
      </c>
      <c r="Q8180">
        <f t="shared" si="1156"/>
        <v>0</v>
      </c>
      <c r="R8180">
        <f t="shared" si="1157"/>
        <v>0</v>
      </c>
      <c r="S8180" t="str">
        <f t="shared" si="1149"/>
        <v/>
      </c>
      <c r="T8180" t="str">
        <f t="shared" si="1150"/>
        <v/>
      </c>
      <c r="U8180" t="str">
        <f t="shared" si="1151"/>
        <v/>
      </c>
    </row>
    <row r="8181" spans="12:21" ht="15" customHeight="1" x14ac:dyDescent="0.15">
      <c r="L8181" s="244" t="str">
        <f t="shared" si="1152"/>
        <v/>
      </c>
      <c r="M8181" s="245" t="str">
        <f t="shared" si="1153"/>
        <v/>
      </c>
      <c r="N8181" s="244" t="str">
        <f t="shared" si="1154"/>
        <v/>
      </c>
      <c r="O8181" s="244" t="str">
        <f t="shared" si="1155"/>
        <v/>
      </c>
      <c r="P8181">
        <f>IF($I8181&lt;&gt;"",$I8181,IF($E8181="SGD",1,IF($E8181="USD",Settings!$B$22,IF($E8181="HKD",Settings!$B$23,1))))</f>
        <v>1</v>
      </c>
      <c r="Q8181">
        <f t="shared" si="1156"/>
        <v>0</v>
      </c>
      <c r="R8181">
        <f t="shared" si="1157"/>
        <v>0</v>
      </c>
      <c r="S8181" t="str">
        <f t="shared" si="1149"/>
        <v/>
      </c>
      <c r="T8181" t="str">
        <f t="shared" si="1150"/>
        <v/>
      </c>
      <c r="U8181" t="str">
        <f t="shared" si="1151"/>
        <v/>
      </c>
    </row>
    <row r="8182" spans="12:21" ht="15" customHeight="1" x14ac:dyDescent="0.15">
      <c r="L8182" s="244" t="str">
        <f t="shared" si="1152"/>
        <v/>
      </c>
      <c r="M8182" s="245" t="str">
        <f t="shared" si="1153"/>
        <v/>
      </c>
      <c r="N8182" s="244" t="str">
        <f t="shared" si="1154"/>
        <v/>
      </c>
      <c r="O8182" s="244" t="str">
        <f t="shared" si="1155"/>
        <v/>
      </c>
      <c r="P8182">
        <f>IF($I8182&lt;&gt;"",$I8182,IF($E8182="SGD",1,IF($E8182="USD",Settings!$B$22,IF($E8182="HKD",Settings!$B$23,1))))</f>
        <v>1</v>
      </c>
      <c r="Q8182">
        <f t="shared" si="1156"/>
        <v>0</v>
      </c>
      <c r="R8182">
        <f t="shared" si="1157"/>
        <v>0</v>
      </c>
      <c r="S8182" t="str">
        <f t="shared" si="1149"/>
        <v/>
      </c>
      <c r="T8182" t="str">
        <f t="shared" si="1150"/>
        <v/>
      </c>
      <c r="U8182" t="str">
        <f t="shared" si="1151"/>
        <v/>
      </c>
    </row>
    <row r="8183" spans="12:21" ht="15" customHeight="1" x14ac:dyDescent="0.15">
      <c r="L8183" s="244" t="str">
        <f t="shared" si="1152"/>
        <v/>
      </c>
      <c r="M8183" s="245" t="str">
        <f t="shared" si="1153"/>
        <v/>
      </c>
      <c r="N8183" s="244" t="str">
        <f t="shared" si="1154"/>
        <v/>
      </c>
      <c r="O8183" s="244" t="str">
        <f t="shared" si="1155"/>
        <v/>
      </c>
      <c r="P8183">
        <f>IF($I8183&lt;&gt;"",$I8183,IF($E8183="SGD",1,IF($E8183="USD",Settings!$B$22,IF($E8183="HKD",Settings!$B$23,1))))</f>
        <v>1</v>
      </c>
      <c r="Q8183">
        <f t="shared" si="1156"/>
        <v>0</v>
      </c>
      <c r="R8183">
        <f t="shared" si="1157"/>
        <v>0</v>
      </c>
      <c r="S8183" t="str">
        <f t="shared" si="1149"/>
        <v/>
      </c>
      <c r="T8183" t="str">
        <f t="shared" si="1150"/>
        <v/>
      </c>
      <c r="U8183" t="str">
        <f t="shared" si="1151"/>
        <v/>
      </c>
    </row>
    <row r="8184" spans="12:21" ht="15" customHeight="1" x14ac:dyDescent="0.15">
      <c r="L8184" s="244" t="str">
        <f t="shared" si="1152"/>
        <v/>
      </c>
      <c r="M8184" s="245" t="str">
        <f t="shared" si="1153"/>
        <v/>
      </c>
      <c r="N8184" s="244" t="str">
        <f t="shared" si="1154"/>
        <v/>
      </c>
      <c r="O8184" s="244" t="str">
        <f t="shared" si="1155"/>
        <v/>
      </c>
      <c r="P8184">
        <f>IF($I8184&lt;&gt;"",$I8184,IF($E8184="SGD",1,IF($E8184="USD",Settings!$B$22,IF($E8184="HKD",Settings!$B$23,1))))</f>
        <v>1</v>
      </c>
      <c r="Q8184">
        <f t="shared" si="1156"/>
        <v>0</v>
      </c>
      <c r="R8184">
        <f t="shared" si="1157"/>
        <v>0</v>
      </c>
      <c r="S8184" t="str">
        <f t="shared" si="1149"/>
        <v/>
      </c>
      <c r="T8184" t="str">
        <f t="shared" si="1150"/>
        <v/>
      </c>
      <c r="U8184" t="str">
        <f t="shared" si="1151"/>
        <v/>
      </c>
    </row>
    <row r="8185" spans="12:21" ht="15" customHeight="1" x14ac:dyDescent="0.15">
      <c r="L8185" s="244" t="str">
        <f t="shared" si="1152"/>
        <v/>
      </c>
      <c r="M8185" s="245" t="str">
        <f t="shared" si="1153"/>
        <v/>
      </c>
      <c r="N8185" s="244" t="str">
        <f t="shared" si="1154"/>
        <v/>
      </c>
      <c r="O8185" s="244" t="str">
        <f t="shared" si="1155"/>
        <v/>
      </c>
      <c r="P8185">
        <f>IF($I8185&lt;&gt;"",$I8185,IF($E8185="SGD",1,IF($E8185="USD",Settings!$B$22,IF($E8185="HKD",Settings!$B$23,1))))</f>
        <v>1</v>
      </c>
      <c r="Q8185">
        <f t="shared" si="1156"/>
        <v>0</v>
      </c>
      <c r="R8185">
        <f t="shared" si="1157"/>
        <v>0</v>
      </c>
      <c r="S8185" t="str">
        <f t="shared" si="1149"/>
        <v/>
      </c>
      <c r="T8185" t="str">
        <f t="shared" si="1150"/>
        <v/>
      </c>
      <c r="U8185" t="str">
        <f t="shared" si="1151"/>
        <v/>
      </c>
    </row>
    <row r="8186" spans="12:21" ht="15" customHeight="1" x14ac:dyDescent="0.15">
      <c r="L8186" s="244" t="str">
        <f t="shared" si="1152"/>
        <v/>
      </c>
      <c r="M8186" s="245" t="str">
        <f t="shared" si="1153"/>
        <v/>
      </c>
      <c r="N8186" s="244" t="str">
        <f t="shared" si="1154"/>
        <v/>
      </c>
      <c r="O8186" s="244" t="str">
        <f t="shared" si="1155"/>
        <v/>
      </c>
      <c r="P8186">
        <f>IF($I8186&lt;&gt;"",$I8186,IF($E8186="SGD",1,IF($E8186="USD",Settings!$B$22,IF($E8186="HKD",Settings!$B$23,1))))</f>
        <v>1</v>
      </c>
      <c r="Q8186">
        <f t="shared" si="1156"/>
        <v>0</v>
      </c>
      <c r="R8186">
        <f t="shared" si="1157"/>
        <v>0</v>
      </c>
      <c r="S8186" t="str">
        <f t="shared" si="1149"/>
        <v/>
      </c>
      <c r="T8186" t="str">
        <f t="shared" si="1150"/>
        <v/>
      </c>
      <c r="U8186" t="str">
        <f t="shared" si="1151"/>
        <v/>
      </c>
    </row>
    <row r="8187" spans="12:21" ht="15" customHeight="1" x14ac:dyDescent="0.15">
      <c r="L8187" s="244" t="str">
        <f t="shared" si="1152"/>
        <v/>
      </c>
      <c r="M8187" s="245" t="str">
        <f t="shared" si="1153"/>
        <v/>
      </c>
      <c r="N8187" s="244" t="str">
        <f t="shared" si="1154"/>
        <v/>
      </c>
      <c r="O8187" s="244" t="str">
        <f t="shared" si="1155"/>
        <v/>
      </c>
      <c r="P8187">
        <f>IF($I8187&lt;&gt;"",$I8187,IF($E8187="SGD",1,IF($E8187="USD",Settings!$B$22,IF($E8187="HKD",Settings!$B$23,1))))</f>
        <v>1</v>
      </c>
      <c r="Q8187">
        <f t="shared" si="1156"/>
        <v>0</v>
      </c>
      <c r="R8187">
        <f t="shared" si="1157"/>
        <v>0</v>
      </c>
      <c r="S8187" t="str">
        <f t="shared" si="1149"/>
        <v/>
      </c>
      <c r="T8187" t="str">
        <f t="shared" si="1150"/>
        <v/>
      </c>
      <c r="U8187" t="str">
        <f t="shared" si="1151"/>
        <v/>
      </c>
    </row>
    <row r="8188" spans="12:21" ht="15" customHeight="1" x14ac:dyDescent="0.15">
      <c r="L8188" s="244" t="str">
        <f t="shared" si="1152"/>
        <v/>
      </c>
      <c r="M8188" s="245" t="str">
        <f t="shared" si="1153"/>
        <v/>
      </c>
      <c r="N8188" s="244" t="str">
        <f t="shared" si="1154"/>
        <v/>
      </c>
      <c r="O8188" s="244" t="str">
        <f t="shared" si="1155"/>
        <v/>
      </c>
      <c r="P8188">
        <f>IF($I8188&lt;&gt;"",$I8188,IF($E8188="SGD",1,IF($E8188="USD",Settings!$B$22,IF($E8188="HKD",Settings!$B$23,1))))</f>
        <v>1</v>
      </c>
      <c r="Q8188">
        <f t="shared" si="1156"/>
        <v>0</v>
      </c>
      <c r="R8188">
        <f t="shared" si="1157"/>
        <v>0</v>
      </c>
      <c r="S8188" t="str">
        <f t="shared" si="1149"/>
        <v/>
      </c>
      <c r="T8188" t="str">
        <f t="shared" si="1150"/>
        <v/>
      </c>
      <c r="U8188" t="str">
        <f t="shared" si="1151"/>
        <v/>
      </c>
    </row>
    <row r="8189" spans="12:21" ht="15" customHeight="1" x14ac:dyDescent="0.15">
      <c r="L8189" s="244" t="str">
        <f t="shared" si="1152"/>
        <v/>
      </c>
      <c r="M8189" s="245" t="str">
        <f t="shared" si="1153"/>
        <v/>
      </c>
      <c r="N8189" s="244" t="str">
        <f t="shared" si="1154"/>
        <v/>
      </c>
      <c r="O8189" s="244" t="str">
        <f t="shared" si="1155"/>
        <v/>
      </c>
      <c r="P8189">
        <f>IF($I8189&lt;&gt;"",$I8189,IF($E8189="SGD",1,IF($E8189="USD",Settings!$B$22,IF($E8189="HKD",Settings!$B$23,1))))</f>
        <v>1</v>
      </c>
      <c r="Q8189">
        <f t="shared" si="1156"/>
        <v>0</v>
      </c>
      <c r="R8189">
        <f t="shared" si="1157"/>
        <v>0</v>
      </c>
      <c r="S8189" t="str">
        <f t="shared" si="1149"/>
        <v/>
      </c>
      <c r="T8189" t="str">
        <f t="shared" si="1150"/>
        <v/>
      </c>
      <c r="U8189" t="str">
        <f t="shared" si="1151"/>
        <v/>
      </c>
    </row>
    <row r="8190" spans="12:21" ht="15" customHeight="1" x14ac:dyDescent="0.15">
      <c r="L8190" s="244" t="str">
        <f t="shared" si="1152"/>
        <v/>
      </c>
      <c r="M8190" s="245" t="str">
        <f t="shared" si="1153"/>
        <v/>
      </c>
      <c r="N8190" s="244" t="str">
        <f t="shared" si="1154"/>
        <v/>
      </c>
      <c r="O8190" s="244" t="str">
        <f t="shared" si="1155"/>
        <v/>
      </c>
      <c r="P8190">
        <f>IF($I8190&lt;&gt;"",$I8190,IF($E8190="SGD",1,IF($E8190="USD",Settings!$B$22,IF($E8190="HKD",Settings!$B$23,1))))</f>
        <v>1</v>
      </c>
      <c r="Q8190">
        <f t="shared" si="1156"/>
        <v>0</v>
      </c>
      <c r="R8190">
        <f t="shared" si="1157"/>
        <v>0</v>
      </c>
      <c r="S8190" t="str">
        <f t="shared" si="1149"/>
        <v/>
      </c>
      <c r="T8190" t="str">
        <f t="shared" si="1150"/>
        <v/>
      </c>
      <c r="U8190" t="str">
        <f t="shared" si="1151"/>
        <v/>
      </c>
    </row>
    <row r="8191" spans="12:21" ht="15" customHeight="1" x14ac:dyDescent="0.15">
      <c r="L8191" s="244" t="str">
        <f t="shared" si="1152"/>
        <v/>
      </c>
      <c r="M8191" s="245" t="str">
        <f t="shared" si="1153"/>
        <v/>
      </c>
      <c r="N8191" s="244" t="str">
        <f t="shared" si="1154"/>
        <v/>
      </c>
      <c r="O8191" s="244" t="str">
        <f t="shared" si="1155"/>
        <v/>
      </c>
      <c r="P8191">
        <f>IF($I8191&lt;&gt;"",$I8191,IF($E8191="SGD",1,IF($E8191="USD",Settings!$B$22,IF($E8191="HKD",Settings!$B$23,1))))</f>
        <v>1</v>
      </c>
      <c r="Q8191">
        <f t="shared" si="1156"/>
        <v>0</v>
      </c>
      <c r="R8191">
        <f t="shared" si="1157"/>
        <v>0</v>
      </c>
      <c r="S8191" t="str">
        <f t="shared" si="1149"/>
        <v/>
      </c>
      <c r="T8191" t="str">
        <f t="shared" si="1150"/>
        <v/>
      </c>
      <c r="U8191" t="str">
        <f t="shared" si="1151"/>
        <v/>
      </c>
    </row>
    <row r="8192" spans="12:21" ht="15" customHeight="1" x14ac:dyDescent="0.15">
      <c r="L8192" s="244" t="str">
        <f t="shared" si="1152"/>
        <v/>
      </c>
      <c r="M8192" s="245" t="str">
        <f t="shared" si="1153"/>
        <v/>
      </c>
      <c r="N8192" s="244" t="str">
        <f t="shared" si="1154"/>
        <v/>
      </c>
      <c r="O8192" s="244" t="str">
        <f t="shared" si="1155"/>
        <v/>
      </c>
      <c r="P8192">
        <f>IF($I8192&lt;&gt;"",$I8192,IF($E8192="SGD",1,IF($E8192="USD",Settings!$B$22,IF($E8192="HKD",Settings!$B$23,1))))</f>
        <v>1</v>
      </c>
      <c r="Q8192">
        <f t="shared" si="1156"/>
        <v>0</v>
      </c>
      <c r="R8192">
        <f t="shared" si="1157"/>
        <v>0</v>
      </c>
      <c r="S8192" t="str">
        <f t="shared" si="1149"/>
        <v/>
      </c>
      <c r="T8192" t="str">
        <f t="shared" si="1150"/>
        <v/>
      </c>
      <c r="U8192" t="str">
        <f t="shared" si="1151"/>
        <v/>
      </c>
    </row>
    <row r="8193" spans="12:21" ht="15" customHeight="1" x14ac:dyDescent="0.15">
      <c r="L8193" s="244" t="str">
        <f t="shared" si="1152"/>
        <v/>
      </c>
      <c r="M8193" s="245" t="str">
        <f t="shared" si="1153"/>
        <v/>
      </c>
      <c r="N8193" s="244" t="str">
        <f t="shared" si="1154"/>
        <v/>
      </c>
      <c r="O8193" s="244" t="str">
        <f t="shared" si="1155"/>
        <v/>
      </c>
      <c r="P8193">
        <f>IF($I8193&lt;&gt;"",$I8193,IF($E8193="SGD",1,IF($E8193="USD",Settings!$B$22,IF($E8193="HKD",Settings!$B$23,1))))</f>
        <v>1</v>
      </c>
      <c r="Q8193">
        <f t="shared" si="1156"/>
        <v>0</v>
      </c>
      <c r="R8193">
        <f t="shared" si="1157"/>
        <v>0</v>
      </c>
      <c r="S8193" t="str">
        <f t="shared" si="1149"/>
        <v/>
      </c>
      <c r="T8193" t="str">
        <f t="shared" si="1150"/>
        <v/>
      </c>
      <c r="U8193" t="str">
        <f t="shared" si="1151"/>
        <v/>
      </c>
    </row>
    <row r="8194" spans="12:21" ht="15" customHeight="1" x14ac:dyDescent="0.15">
      <c r="L8194" s="244" t="str">
        <f t="shared" si="1152"/>
        <v/>
      </c>
      <c r="M8194" s="245" t="str">
        <f t="shared" si="1153"/>
        <v/>
      </c>
      <c r="N8194" s="244" t="str">
        <f t="shared" si="1154"/>
        <v/>
      </c>
      <c r="O8194" s="244" t="str">
        <f t="shared" si="1155"/>
        <v/>
      </c>
      <c r="P8194">
        <f>IF($I8194&lt;&gt;"",$I8194,IF($E8194="SGD",1,IF($E8194="USD",Settings!$B$22,IF($E8194="HKD",Settings!$B$23,1))))</f>
        <v>1</v>
      </c>
      <c r="Q8194">
        <f t="shared" si="1156"/>
        <v>0</v>
      </c>
      <c r="R8194">
        <f t="shared" si="1157"/>
        <v>0</v>
      </c>
      <c r="S8194" t="str">
        <f t="shared" ref="S8194:S8257" si="1158">IF(L8194="","",SUMIFS($M:$M,$L:$L,L8194,$T:$T,"&lt;="&amp;T8194))</f>
        <v/>
      </c>
      <c r="T8194" t="str">
        <f t="shared" ref="T8194:T8257" si="1159">IF(L8194="","",INT(G8194)*100000+ROW())</f>
        <v/>
      </c>
      <c r="U8194" t="str">
        <f t="shared" ref="U8194:U8257" si="1160">IF(L8194="","",IF(AND(COUNTIFS($L:$L,L8194,$S:$S,"&gt;-0.000001",$S:$S,"&lt;0.000001",$T:$T,"&gt;"&amp;T8194)=0,ABS(S8194)&gt;0.000001),1,0))</f>
        <v/>
      </c>
    </row>
    <row r="8195" spans="12:21" ht="15" customHeight="1" x14ac:dyDescent="0.15">
      <c r="L8195" s="244" t="str">
        <f t="shared" si="1152"/>
        <v/>
      </c>
      <c r="M8195" s="245" t="str">
        <f t="shared" si="1153"/>
        <v/>
      </c>
      <c r="N8195" s="244" t="str">
        <f t="shared" si="1154"/>
        <v/>
      </c>
      <c r="O8195" s="244" t="str">
        <f t="shared" si="1155"/>
        <v/>
      </c>
      <c r="P8195">
        <f>IF($I8195&lt;&gt;"",$I8195,IF($E8195="SGD",1,IF($E8195="USD",Settings!$B$22,IF($E8195="HKD",Settings!$B$23,1))))</f>
        <v>1</v>
      </c>
      <c r="Q8195">
        <f t="shared" si="1156"/>
        <v>0</v>
      </c>
      <c r="R8195">
        <f t="shared" si="1157"/>
        <v>0</v>
      </c>
      <c r="S8195" t="str">
        <f t="shared" si="1158"/>
        <v/>
      </c>
      <c r="T8195" t="str">
        <f t="shared" si="1159"/>
        <v/>
      </c>
      <c r="U8195" t="str">
        <f t="shared" si="1160"/>
        <v/>
      </c>
    </row>
    <row r="8196" spans="12:21" ht="15" customHeight="1" x14ac:dyDescent="0.15">
      <c r="L8196" s="244" t="str">
        <f t="shared" si="1152"/>
        <v/>
      </c>
      <c r="M8196" s="245" t="str">
        <f t="shared" si="1153"/>
        <v/>
      </c>
      <c r="N8196" s="244" t="str">
        <f t="shared" si="1154"/>
        <v/>
      </c>
      <c r="O8196" s="244" t="str">
        <f t="shared" si="1155"/>
        <v/>
      </c>
      <c r="P8196">
        <f>IF($I8196&lt;&gt;"",$I8196,IF($E8196="SGD",1,IF($E8196="USD",Settings!$B$22,IF($E8196="HKD",Settings!$B$23,1))))</f>
        <v>1</v>
      </c>
      <c r="Q8196">
        <f t="shared" si="1156"/>
        <v>0</v>
      </c>
      <c r="R8196">
        <f t="shared" si="1157"/>
        <v>0</v>
      </c>
      <c r="S8196" t="str">
        <f t="shared" si="1158"/>
        <v/>
      </c>
      <c r="T8196" t="str">
        <f t="shared" si="1159"/>
        <v/>
      </c>
      <c r="U8196" t="str">
        <f t="shared" si="1160"/>
        <v/>
      </c>
    </row>
    <row r="8197" spans="12:21" ht="15" customHeight="1" x14ac:dyDescent="0.15">
      <c r="L8197" s="244" t="str">
        <f t="shared" si="1152"/>
        <v/>
      </c>
      <c r="M8197" s="245" t="str">
        <f t="shared" si="1153"/>
        <v/>
      </c>
      <c r="N8197" s="244" t="str">
        <f t="shared" si="1154"/>
        <v/>
      </c>
      <c r="O8197" s="244" t="str">
        <f t="shared" si="1155"/>
        <v/>
      </c>
      <c r="P8197">
        <f>IF($I8197&lt;&gt;"",$I8197,IF($E8197="SGD",1,IF($E8197="USD",Settings!$B$22,IF($E8197="HKD",Settings!$B$23,1))))</f>
        <v>1</v>
      </c>
      <c r="Q8197">
        <f t="shared" si="1156"/>
        <v>0</v>
      </c>
      <c r="R8197">
        <f t="shared" si="1157"/>
        <v>0</v>
      </c>
      <c r="S8197" t="str">
        <f t="shared" si="1158"/>
        <v/>
      </c>
      <c r="T8197" t="str">
        <f t="shared" si="1159"/>
        <v/>
      </c>
      <c r="U8197" t="str">
        <f t="shared" si="1160"/>
        <v/>
      </c>
    </row>
    <row r="8198" spans="12:21" ht="15" customHeight="1" x14ac:dyDescent="0.15">
      <c r="L8198" s="244" t="str">
        <f t="shared" si="1152"/>
        <v/>
      </c>
      <c r="M8198" s="245" t="str">
        <f t="shared" si="1153"/>
        <v/>
      </c>
      <c r="N8198" s="244" t="str">
        <f t="shared" si="1154"/>
        <v/>
      </c>
      <c r="O8198" s="244" t="str">
        <f t="shared" si="1155"/>
        <v/>
      </c>
      <c r="P8198">
        <f>IF($I8198&lt;&gt;"",$I8198,IF($E8198="SGD",1,IF($E8198="USD",Settings!$B$22,IF($E8198="HKD",Settings!$B$23,1))))</f>
        <v>1</v>
      </c>
      <c r="Q8198">
        <f t="shared" si="1156"/>
        <v>0</v>
      </c>
      <c r="R8198">
        <f t="shared" si="1157"/>
        <v>0</v>
      </c>
      <c r="S8198" t="str">
        <f t="shared" si="1158"/>
        <v/>
      </c>
      <c r="T8198" t="str">
        <f t="shared" si="1159"/>
        <v/>
      </c>
      <c r="U8198" t="str">
        <f t="shared" si="1160"/>
        <v/>
      </c>
    </row>
    <row r="8199" spans="12:21" ht="15" customHeight="1" x14ac:dyDescent="0.15">
      <c r="L8199" s="244" t="str">
        <f t="shared" si="1152"/>
        <v/>
      </c>
      <c r="M8199" s="245" t="str">
        <f t="shared" si="1153"/>
        <v/>
      </c>
      <c r="N8199" s="244" t="str">
        <f t="shared" si="1154"/>
        <v/>
      </c>
      <c r="O8199" s="244" t="str">
        <f t="shared" si="1155"/>
        <v/>
      </c>
      <c r="P8199">
        <f>IF($I8199&lt;&gt;"",$I8199,IF($E8199="SGD",1,IF($E8199="USD",Settings!$B$22,IF($E8199="HKD",Settings!$B$23,1))))</f>
        <v>1</v>
      </c>
      <c r="Q8199">
        <f t="shared" si="1156"/>
        <v>0</v>
      </c>
      <c r="R8199">
        <f t="shared" si="1157"/>
        <v>0</v>
      </c>
      <c r="S8199" t="str">
        <f t="shared" si="1158"/>
        <v/>
      </c>
      <c r="T8199" t="str">
        <f t="shared" si="1159"/>
        <v/>
      </c>
      <c r="U8199" t="str">
        <f t="shared" si="1160"/>
        <v/>
      </c>
    </row>
    <row r="8200" spans="12:21" ht="15" customHeight="1" x14ac:dyDescent="0.15">
      <c r="L8200" s="244" t="str">
        <f t="shared" si="1152"/>
        <v/>
      </c>
      <c r="M8200" s="245" t="str">
        <f t="shared" si="1153"/>
        <v/>
      </c>
      <c r="N8200" s="244" t="str">
        <f t="shared" si="1154"/>
        <v/>
      </c>
      <c r="O8200" s="244" t="str">
        <f t="shared" si="1155"/>
        <v/>
      </c>
      <c r="P8200">
        <f>IF($I8200&lt;&gt;"",$I8200,IF($E8200="SGD",1,IF($E8200="USD",Settings!$B$22,IF($E8200="HKD",Settings!$B$23,1))))</f>
        <v>1</v>
      </c>
      <c r="Q8200">
        <f t="shared" si="1156"/>
        <v>0</v>
      </c>
      <c r="R8200">
        <f t="shared" si="1157"/>
        <v>0</v>
      </c>
      <c r="S8200" t="str">
        <f t="shared" si="1158"/>
        <v/>
      </c>
      <c r="T8200" t="str">
        <f t="shared" si="1159"/>
        <v/>
      </c>
      <c r="U8200" t="str">
        <f t="shared" si="1160"/>
        <v/>
      </c>
    </row>
    <row r="8201" spans="12:21" ht="15" customHeight="1" x14ac:dyDescent="0.15">
      <c r="L8201" s="244" t="str">
        <f t="shared" si="1152"/>
        <v/>
      </c>
      <c r="M8201" s="245" t="str">
        <f t="shared" si="1153"/>
        <v/>
      </c>
      <c r="N8201" s="244" t="str">
        <f t="shared" si="1154"/>
        <v/>
      </c>
      <c r="O8201" s="244" t="str">
        <f t="shared" si="1155"/>
        <v/>
      </c>
      <c r="P8201">
        <f>IF($I8201&lt;&gt;"",$I8201,IF($E8201="SGD",1,IF($E8201="USD",Settings!$B$22,IF($E8201="HKD",Settings!$B$23,1))))</f>
        <v>1</v>
      </c>
      <c r="Q8201">
        <f t="shared" si="1156"/>
        <v>0</v>
      </c>
      <c r="R8201">
        <f t="shared" si="1157"/>
        <v>0</v>
      </c>
      <c r="S8201" t="str">
        <f t="shared" si="1158"/>
        <v/>
      </c>
      <c r="T8201" t="str">
        <f t="shared" si="1159"/>
        <v/>
      </c>
      <c r="U8201" t="str">
        <f t="shared" si="1160"/>
        <v/>
      </c>
    </row>
    <row r="8202" spans="12:21" ht="15" customHeight="1" x14ac:dyDescent="0.15">
      <c r="L8202" s="244" t="str">
        <f t="shared" si="1152"/>
        <v/>
      </c>
      <c r="M8202" s="245" t="str">
        <f t="shared" si="1153"/>
        <v/>
      </c>
      <c r="N8202" s="244" t="str">
        <f t="shared" si="1154"/>
        <v/>
      </c>
      <c r="O8202" s="244" t="str">
        <f t="shared" si="1155"/>
        <v/>
      </c>
      <c r="P8202">
        <f>IF($I8202&lt;&gt;"",$I8202,IF($E8202="SGD",1,IF($E8202="USD",Settings!$B$22,IF($E8202="HKD",Settings!$B$23,1))))</f>
        <v>1</v>
      </c>
      <c r="Q8202">
        <f t="shared" si="1156"/>
        <v>0</v>
      </c>
      <c r="R8202">
        <f t="shared" si="1157"/>
        <v>0</v>
      </c>
      <c r="S8202" t="str">
        <f t="shared" si="1158"/>
        <v/>
      </c>
      <c r="T8202" t="str">
        <f t="shared" si="1159"/>
        <v/>
      </c>
      <c r="U8202" t="str">
        <f t="shared" si="1160"/>
        <v/>
      </c>
    </row>
    <row r="8203" spans="12:21" ht="15" customHeight="1" x14ac:dyDescent="0.15">
      <c r="L8203" s="244" t="str">
        <f t="shared" si="1152"/>
        <v/>
      </c>
      <c r="M8203" s="245" t="str">
        <f t="shared" si="1153"/>
        <v/>
      </c>
      <c r="N8203" s="244" t="str">
        <f t="shared" si="1154"/>
        <v/>
      </c>
      <c r="O8203" s="244" t="str">
        <f t="shared" si="1155"/>
        <v/>
      </c>
      <c r="P8203">
        <f>IF($I8203&lt;&gt;"",$I8203,IF($E8203="SGD",1,IF($E8203="USD",Settings!$B$22,IF($E8203="HKD",Settings!$B$23,1))))</f>
        <v>1</v>
      </c>
      <c r="Q8203">
        <f t="shared" si="1156"/>
        <v>0</v>
      </c>
      <c r="R8203">
        <f t="shared" si="1157"/>
        <v>0</v>
      </c>
      <c r="S8203" t="str">
        <f t="shared" si="1158"/>
        <v/>
      </c>
      <c r="T8203" t="str">
        <f t="shared" si="1159"/>
        <v/>
      </c>
      <c r="U8203" t="str">
        <f t="shared" si="1160"/>
        <v/>
      </c>
    </row>
    <row r="8204" spans="12:21" ht="15" customHeight="1" x14ac:dyDescent="0.15">
      <c r="L8204" s="244" t="str">
        <f t="shared" si="1152"/>
        <v/>
      </c>
      <c r="M8204" s="245" t="str">
        <f t="shared" si="1153"/>
        <v/>
      </c>
      <c r="N8204" s="244" t="str">
        <f t="shared" si="1154"/>
        <v/>
      </c>
      <c r="O8204" s="244" t="str">
        <f t="shared" si="1155"/>
        <v/>
      </c>
      <c r="P8204">
        <f>IF($I8204&lt;&gt;"",$I8204,IF($E8204="SGD",1,IF($E8204="USD",Settings!$B$22,IF($E8204="HKD",Settings!$B$23,1))))</f>
        <v>1</v>
      </c>
      <c r="Q8204">
        <f t="shared" si="1156"/>
        <v>0</v>
      </c>
      <c r="R8204">
        <f t="shared" si="1157"/>
        <v>0</v>
      </c>
      <c r="S8204" t="str">
        <f t="shared" si="1158"/>
        <v/>
      </c>
      <c r="T8204" t="str">
        <f t="shared" si="1159"/>
        <v/>
      </c>
      <c r="U8204" t="str">
        <f t="shared" si="1160"/>
        <v/>
      </c>
    </row>
    <row r="8205" spans="12:21" ht="15" customHeight="1" x14ac:dyDescent="0.15">
      <c r="L8205" s="244" t="str">
        <f t="shared" si="1152"/>
        <v/>
      </c>
      <c r="M8205" s="245" t="str">
        <f t="shared" si="1153"/>
        <v/>
      </c>
      <c r="N8205" s="244" t="str">
        <f t="shared" si="1154"/>
        <v/>
      </c>
      <c r="O8205" s="244" t="str">
        <f t="shared" si="1155"/>
        <v/>
      </c>
      <c r="P8205">
        <f>IF($I8205&lt;&gt;"",$I8205,IF($E8205="SGD",1,IF($E8205="USD",Settings!$B$22,IF($E8205="HKD",Settings!$B$23,1))))</f>
        <v>1</v>
      </c>
      <c r="Q8205">
        <f t="shared" si="1156"/>
        <v>0</v>
      </c>
      <c r="R8205">
        <f t="shared" si="1157"/>
        <v>0</v>
      </c>
      <c r="S8205" t="str">
        <f t="shared" si="1158"/>
        <v/>
      </c>
      <c r="T8205" t="str">
        <f t="shared" si="1159"/>
        <v/>
      </c>
      <c r="U8205" t="str">
        <f t="shared" si="1160"/>
        <v/>
      </c>
    </row>
    <row r="8206" spans="12:21" ht="15" customHeight="1" x14ac:dyDescent="0.15">
      <c r="L8206" s="244" t="str">
        <f t="shared" si="1152"/>
        <v/>
      </c>
      <c r="M8206" s="245" t="str">
        <f t="shared" si="1153"/>
        <v/>
      </c>
      <c r="N8206" s="244" t="str">
        <f t="shared" si="1154"/>
        <v/>
      </c>
      <c r="O8206" s="244" t="str">
        <f t="shared" si="1155"/>
        <v/>
      </c>
      <c r="P8206">
        <f>IF($I8206&lt;&gt;"",$I8206,IF($E8206="SGD",1,IF($E8206="USD",Settings!$B$22,IF($E8206="HKD",Settings!$B$23,1))))</f>
        <v>1</v>
      </c>
      <c r="Q8206">
        <f t="shared" si="1156"/>
        <v>0</v>
      </c>
      <c r="R8206">
        <f t="shared" si="1157"/>
        <v>0</v>
      </c>
      <c r="S8206" t="str">
        <f t="shared" si="1158"/>
        <v/>
      </c>
      <c r="T8206" t="str">
        <f t="shared" si="1159"/>
        <v/>
      </c>
      <c r="U8206" t="str">
        <f t="shared" si="1160"/>
        <v/>
      </c>
    </row>
    <row r="8207" spans="12:21" ht="15" customHeight="1" x14ac:dyDescent="0.15">
      <c r="L8207" s="244" t="str">
        <f t="shared" si="1152"/>
        <v/>
      </c>
      <c r="M8207" s="245" t="str">
        <f t="shared" si="1153"/>
        <v/>
      </c>
      <c r="N8207" s="244" t="str">
        <f t="shared" si="1154"/>
        <v/>
      </c>
      <c r="O8207" s="244" t="str">
        <f t="shared" si="1155"/>
        <v/>
      </c>
      <c r="P8207">
        <f>IF($I8207&lt;&gt;"",$I8207,IF($E8207="SGD",1,IF($E8207="USD",Settings!$B$22,IF($E8207="HKD",Settings!$B$23,1))))</f>
        <v>1</v>
      </c>
      <c r="Q8207">
        <f t="shared" si="1156"/>
        <v>0</v>
      </c>
      <c r="R8207">
        <f t="shared" si="1157"/>
        <v>0</v>
      </c>
      <c r="S8207" t="str">
        <f t="shared" si="1158"/>
        <v/>
      </c>
      <c r="T8207" t="str">
        <f t="shared" si="1159"/>
        <v/>
      </c>
      <c r="U8207" t="str">
        <f t="shared" si="1160"/>
        <v/>
      </c>
    </row>
    <row r="8208" spans="12:21" ht="15" customHeight="1" x14ac:dyDescent="0.15">
      <c r="L8208" s="244" t="str">
        <f t="shared" si="1152"/>
        <v/>
      </c>
      <c r="M8208" s="245" t="str">
        <f t="shared" si="1153"/>
        <v/>
      </c>
      <c r="N8208" s="244" t="str">
        <f t="shared" si="1154"/>
        <v/>
      </c>
      <c r="O8208" s="244" t="str">
        <f t="shared" si="1155"/>
        <v/>
      </c>
      <c r="P8208">
        <f>IF($I8208&lt;&gt;"",$I8208,IF($E8208="SGD",1,IF($E8208="USD",Settings!$B$22,IF($E8208="HKD",Settings!$B$23,1))))</f>
        <v>1</v>
      </c>
      <c r="Q8208">
        <f t="shared" si="1156"/>
        <v>0</v>
      </c>
      <c r="R8208">
        <f t="shared" si="1157"/>
        <v>0</v>
      </c>
      <c r="S8208" t="str">
        <f t="shared" si="1158"/>
        <v/>
      </c>
      <c r="T8208" t="str">
        <f t="shared" si="1159"/>
        <v/>
      </c>
      <c r="U8208" t="str">
        <f t="shared" si="1160"/>
        <v/>
      </c>
    </row>
    <row r="8209" spans="12:21" ht="15" customHeight="1" x14ac:dyDescent="0.15">
      <c r="L8209" s="244" t="str">
        <f t="shared" si="1152"/>
        <v/>
      </c>
      <c r="M8209" s="245" t="str">
        <f t="shared" si="1153"/>
        <v/>
      </c>
      <c r="N8209" s="244" t="str">
        <f t="shared" si="1154"/>
        <v/>
      </c>
      <c r="O8209" s="244" t="str">
        <f t="shared" si="1155"/>
        <v/>
      </c>
      <c r="P8209">
        <f>IF($I8209&lt;&gt;"",$I8209,IF($E8209="SGD",1,IF($E8209="USD",Settings!$B$22,IF($E8209="HKD",Settings!$B$23,1))))</f>
        <v>1</v>
      </c>
      <c r="Q8209">
        <f t="shared" si="1156"/>
        <v>0</v>
      </c>
      <c r="R8209">
        <f t="shared" si="1157"/>
        <v>0</v>
      </c>
      <c r="S8209" t="str">
        <f t="shared" si="1158"/>
        <v/>
      </c>
      <c r="T8209" t="str">
        <f t="shared" si="1159"/>
        <v/>
      </c>
      <c r="U8209" t="str">
        <f t="shared" si="1160"/>
        <v/>
      </c>
    </row>
    <row r="8210" spans="12:21" ht="15" customHeight="1" x14ac:dyDescent="0.15">
      <c r="L8210" s="244" t="str">
        <f t="shared" si="1152"/>
        <v/>
      </c>
      <c r="M8210" s="245" t="str">
        <f t="shared" si="1153"/>
        <v/>
      </c>
      <c r="N8210" s="244" t="str">
        <f t="shared" si="1154"/>
        <v/>
      </c>
      <c r="O8210" s="244" t="str">
        <f t="shared" si="1155"/>
        <v/>
      </c>
      <c r="P8210">
        <f>IF($I8210&lt;&gt;"",$I8210,IF($E8210="SGD",1,IF($E8210="USD",Settings!$B$22,IF($E8210="HKD",Settings!$B$23,1))))</f>
        <v>1</v>
      </c>
      <c r="Q8210">
        <f t="shared" si="1156"/>
        <v>0</v>
      </c>
      <c r="R8210">
        <f t="shared" si="1157"/>
        <v>0</v>
      </c>
      <c r="S8210" t="str">
        <f t="shared" si="1158"/>
        <v/>
      </c>
      <c r="T8210" t="str">
        <f t="shared" si="1159"/>
        <v/>
      </c>
      <c r="U8210" t="str">
        <f t="shared" si="1160"/>
        <v/>
      </c>
    </row>
    <row r="8211" spans="12:21" ht="15" customHeight="1" x14ac:dyDescent="0.15">
      <c r="L8211" s="244" t="str">
        <f t="shared" si="1152"/>
        <v/>
      </c>
      <c r="M8211" s="245" t="str">
        <f t="shared" si="1153"/>
        <v/>
      </c>
      <c r="N8211" s="244" t="str">
        <f t="shared" si="1154"/>
        <v/>
      </c>
      <c r="O8211" s="244" t="str">
        <f t="shared" si="1155"/>
        <v/>
      </c>
      <c r="P8211">
        <f>IF($I8211&lt;&gt;"",$I8211,IF($E8211="SGD",1,IF($E8211="USD",Settings!$B$22,IF($E8211="HKD",Settings!$B$23,1))))</f>
        <v>1</v>
      </c>
      <c r="Q8211">
        <f t="shared" si="1156"/>
        <v>0</v>
      </c>
      <c r="R8211">
        <f t="shared" si="1157"/>
        <v>0</v>
      </c>
      <c r="S8211" t="str">
        <f t="shared" si="1158"/>
        <v/>
      </c>
      <c r="T8211" t="str">
        <f t="shared" si="1159"/>
        <v/>
      </c>
      <c r="U8211" t="str">
        <f t="shared" si="1160"/>
        <v/>
      </c>
    </row>
    <row r="8212" spans="12:21" ht="15" customHeight="1" x14ac:dyDescent="0.15">
      <c r="L8212" s="244" t="str">
        <f t="shared" si="1152"/>
        <v/>
      </c>
      <c r="M8212" s="245" t="str">
        <f t="shared" si="1153"/>
        <v/>
      </c>
      <c r="N8212" s="244" t="str">
        <f t="shared" si="1154"/>
        <v/>
      </c>
      <c r="O8212" s="244" t="str">
        <f t="shared" si="1155"/>
        <v/>
      </c>
      <c r="P8212">
        <f>IF($I8212&lt;&gt;"",$I8212,IF($E8212="SGD",1,IF($E8212="USD",Settings!$B$22,IF($E8212="HKD",Settings!$B$23,1))))</f>
        <v>1</v>
      </c>
      <c r="Q8212">
        <f t="shared" si="1156"/>
        <v>0</v>
      </c>
      <c r="R8212">
        <f t="shared" si="1157"/>
        <v>0</v>
      </c>
      <c r="S8212" t="str">
        <f t="shared" si="1158"/>
        <v/>
      </c>
      <c r="T8212" t="str">
        <f t="shared" si="1159"/>
        <v/>
      </c>
      <c r="U8212" t="str">
        <f t="shared" si="1160"/>
        <v/>
      </c>
    </row>
    <row r="8213" spans="12:21" ht="15" customHeight="1" x14ac:dyDescent="0.15">
      <c r="L8213" s="244" t="str">
        <f t="shared" si="1152"/>
        <v/>
      </c>
      <c r="M8213" s="245" t="str">
        <f t="shared" si="1153"/>
        <v/>
      </c>
      <c r="N8213" s="244" t="str">
        <f t="shared" si="1154"/>
        <v/>
      </c>
      <c r="O8213" s="244" t="str">
        <f t="shared" si="1155"/>
        <v/>
      </c>
      <c r="P8213">
        <f>IF($I8213&lt;&gt;"",$I8213,IF($E8213="SGD",1,IF($E8213="USD",Settings!$B$22,IF($E8213="HKD",Settings!$B$23,1))))</f>
        <v>1</v>
      </c>
      <c r="Q8213">
        <f t="shared" si="1156"/>
        <v>0</v>
      </c>
      <c r="R8213">
        <f t="shared" si="1157"/>
        <v>0</v>
      </c>
      <c r="S8213" t="str">
        <f t="shared" si="1158"/>
        <v/>
      </c>
      <c r="T8213" t="str">
        <f t="shared" si="1159"/>
        <v/>
      </c>
      <c r="U8213" t="str">
        <f t="shared" si="1160"/>
        <v/>
      </c>
    </row>
    <row r="8214" spans="12:21" ht="15" customHeight="1" x14ac:dyDescent="0.15">
      <c r="L8214" s="244" t="str">
        <f t="shared" si="1152"/>
        <v/>
      </c>
      <c r="M8214" s="245" t="str">
        <f t="shared" si="1153"/>
        <v/>
      </c>
      <c r="N8214" s="244" t="str">
        <f t="shared" si="1154"/>
        <v/>
      </c>
      <c r="O8214" s="244" t="str">
        <f t="shared" si="1155"/>
        <v/>
      </c>
      <c r="P8214">
        <f>IF($I8214&lt;&gt;"",$I8214,IF($E8214="SGD",1,IF($E8214="USD",Settings!$B$22,IF($E8214="HKD",Settings!$B$23,1))))</f>
        <v>1</v>
      </c>
      <c r="Q8214">
        <f t="shared" si="1156"/>
        <v>0</v>
      </c>
      <c r="R8214">
        <f t="shared" si="1157"/>
        <v>0</v>
      </c>
      <c r="S8214" t="str">
        <f t="shared" si="1158"/>
        <v/>
      </c>
      <c r="T8214" t="str">
        <f t="shared" si="1159"/>
        <v/>
      </c>
      <c r="U8214" t="str">
        <f t="shared" si="1160"/>
        <v/>
      </c>
    </row>
    <row r="8215" spans="12:21" ht="15" customHeight="1" x14ac:dyDescent="0.15">
      <c r="L8215" s="244" t="str">
        <f t="shared" si="1152"/>
        <v/>
      </c>
      <c r="M8215" s="245" t="str">
        <f t="shared" si="1153"/>
        <v/>
      </c>
      <c r="N8215" s="244" t="str">
        <f t="shared" si="1154"/>
        <v/>
      </c>
      <c r="O8215" s="244" t="str">
        <f t="shared" si="1155"/>
        <v/>
      </c>
      <c r="P8215">
        <f>IF($I8215&lt;&gt;"",$I8215,IF($E8215="SGD",1,IF($E8215="USD",Settings!$B$22,IF($E8215="HKD",Settings!$B$23,1))))</f>
        <v>1</v>
      </c>
      <c r="Q8215">
        <f t="shared" si="1156"/>
        <v>0</v>
      </c>
      <c r="R8215">
        <f t="shared" si="1157"/>
        <v>0</v>
      </c>
      <c r="S8215" t="str">
        <f t="shared" si="1158"/>
        <v/>
      </c>
      <c r="T8215" t="str">
        <f t="shared" si="1159"/>
        <v/>
      </c>
      <c r="U8215" t="str">
        <f t="shared" si="1160"/>
        <v/>
      </c>
    </row>
    <row r="8216" spans="12:21" ht="15" customHeight="1" x14ac:dyDescent="0.15">
      <c r="L8216" s="244" t="str">
        <f t="shared" si="1152"/>
        <v/>
      </c>
      <c r="M8216" s="245" t="str">
        <f t="shared" si="1153"/>
        <v/>
      </c>
      <c r="N8216" s="244" t="str">
        <f t="shared" si="1154"/>
        <v/>
      </c>
      <c r="O8216" s="244" t="str">
        <f t="shared" si="1155"/>
        <v/>
      </c>
      <c r="P8216">
        <f>IF($I8216&lt;&gt;"",$I8216,IF($E8216="SGD",1,IF($E8216="USD",Settings!$B$22,IF($E8216="HKD",Settings!$B$23,1))))</f>
        <v>1</v>
      </c>
      <c r="Q8216">
        <f t="shared" si="1156"/>
        <v>0</v>
      </c>
      <c r="R8216">
        <f t="shared" si="1157"/>
        <v>0</v>
      </c>
      <c r="S8216" t="str">
        <f t="shared" si="1158"/>
        <v/>
      </c>
      <c r="T8216" t="str">
        <f t="shared" si="1159"/>
        <v/>
      </c>
      <c r="U8216" t="str">
        <f t="shared" si="1160"/>
        <v/>
      </c>
    </row>
    <row r="8217" spans="12:21" ht="15" customHeight="1" x14ac:dyDescent="0.15">
      <c r="L8217" s="244" t="str">
        <f t="shared" si="1152"/>
        <v/>
      </c>
      <c r="M8217" s="245" t="str">
        <f t="shared" si="1153"/>
        <v/>
      </c>
      <c r="N8217" s="244" t="str">
        <f t="shared" si="1154"/>
        <v/>
      </c>
      <c r="O8217" s="244" t="str">
        <f t="shared" si="1155"/>
        <v/>
      </c>
      <c r="P8217">
        <f>IF($I8217&lt;&gt;"",$I8217,IF($E8217="SGD",1,IF($E8217="USD",Settings!$B$22,IF($E8217="HKD",Settings!$B$23,1))))</f>
        <v>1</v>
      </c>
      <c r="Q8217">
        <f t="shared" si="1156"/>
        <v>0</v>
      </c>
      <c r="R8217">
        <f t="shared" si="1157"/>
        <v>0</v>
      </c>
      <c r="S8217" t="str">
        <f t="shared" si="1158"/>
        <v/>
      </c>
      <c r="T8217" t="str">
        <f t="shared" si="1159"/>
        <v/>
      </c>
      <c r="U8217" t="str">
        <f t="shared" si="1160"/>
        <v/>
      </c>
    </row>
    <row r="8218" spans="12:21" ht="15" customHeight="1" x14ac:dyDescent="0.15">
      <c r="L8218" s="244" t="str">
        <f t="shared" si="1152"/>
        <v/>
      </c>
      <c r="M8218" s="245" t="str">
        <f t="shared" si="1153"/>
        <v/>
      </c>
      <c r="N8218" s="244" t="str">
        <f t="shared" si="1154"/>
        <v/>
      </c>
      <c r="O8218" s="244" t="str">
        <f t="shared" si="1155"/>
        <v/>
      </c>
      <c r="P8218">
        <f>IF($I8218&lt;&gt;"",$I8218,IF($E8218="SGD",1,IF($E8218="USD",Settings!$B$22,IF($E8218="HKD",Settings!$B$23,1))))</f>
        <v>1</v>
      </c>
      <c r="Q8218">
        <f t="shared" si="1156"/>
        <v>0</v>
      </c>
      <c r="R8218">
        <f t="shared" si="1157"/>
        <v>0</v>
      </c>
      <c r="S8218" t="str">
        <f t="shared" si="1158"/>
        <v/>
      </c>
      <c r="T8218" t="str">
        <f t="shared" si="1159"/>
        <v/>
      </c>
      <c r="U8218" t="str">
        <f t="shared" si="1160"/>
        <v/>
      </c>
    </row>
    <row r="8219" spans="12:21" ht="15" customHeight="1" x14ac:dyDescent="0.15">
      <c r="L8219" s="244" t="str">
        <f t="shared" si="1152"/>
        <v/>
      </c>
      <c r="M8219" s="245" t="str">
        <f t="shared" si="1153"/>
        <v/>
      </c>
      <c r="N8219" s="244" t="str">
        <f t="shared" si="1154"/>
        <v/>
      </c>
      <c r="O8219" s="244" t="str">
        <f t="shared" si="1155"/>
        <v/>
      </c>
      <c r="P8219">
        <f>IF($I8219&lt;&gt;"",$I8219,IF($E8219="SGD",1,IF($E8219="USD",Settings!$B$22,IF($E8219="HKD",Settings!$B$23,1))))</f>
        <v>1</v>
      </c>
      <c r="Q8219">
        <f t="shared" si="1156"/>
        <v>0</v>
      </c>
      <c r="R8219">
        <f t="shared" si="1157"/>
        <v>0</v>
      </c>
      <c r="S8219" t="str">
        <f t="shared" si="1158"/>
        <v/>
      </c>
      <c r="T8219" t="str">
        <f t="shared" si="1159"/>
        <v/>
      </c>
      <c r="U8219" t="str">
        <f t="shared" si="1160"/>
        <v/>
      </c>
    </row>
    <row r="8220" spans="12:21" ht="15" customHeight="1" x14ac:dyDescent="0.15">
      <c r="L8220" s="244" t="str">
        <f t="shared" si="1152"/>
        <v/>
      </c>
      <c r="M8220" s="245" t="str">
        <f t="shared" si="1153"/>
        <v/>
      </c>
      <c r="N8220" s="244" t="str">
        <f t="shared" si="1154"/>
        <v/>
      </c>
      <c r="O8220" s="244" t="str">
        <f t="shared" si="1155"/>
        <v/>
      </c>
      <c r="P8220">
        <f>IF($I8220&lt;&gt;"",$I8220,IF($E8220="SGD",1,IF($E8220="USD",Settings!$B$22,IF($E8220="HKD",Settings!$B$23,1))))</f>
        <v>1</v>
      </c>
      <c r="Q8220">
        <f t="shared" si="1156"/>
        <v>0</v>
      </c>
      <c r="R8220">
        <f t="shared" si="1157"/>
        <v>0</v>
      </c>
      <c r="S8220" t="str">
        <f t="shared" si="1158"/>
        <v/>
      </c>
      <c r="T8220" t="str">
        <f t="shared" si="1159"/>
        <v/>
      </c>
      <c r="U8220" t="str">
        <f t="shared" si="1160"/>
        <v/>
      </c>
    </row>
    <row r="8221" spans="12:21" ht="15" customHeight="1" x14ac:dyDescent="0.15">
      <c r="L8221" s="244" t="str">
        <f t="shared" si="1152"/>
        <v/>
      </c>
      <c r="M8221" s="245" t="str">
        <f t="shared" si="1153"/>
        <v/>
      </c>
      <c r="N8221" s="244" t="str">
        <f t="shared" si="1154"/>
        <v/>
      </c>
      <c r="O8221" s="244" t="str">
        <f t="shared" si="1155"/>
        <v/>
      </c>
      <c r="P8221">
        <f>IF($I8221&lt;&gt;"",$I8221,IF($E8221="SGD",1,IF($E8221="USD",Settings!$B$22,IF($E8221="HKD",Settings!$B$23,1))))</f>
        <v>1</v>
      </c>
      <c r="Q8221">
        <f t="shared" si="1156"/>
        <v>0</v>
      </c>
      <c r="R8221">
        <f t="shared" si="1157"/>
        <v>0</v>
      </c>
      <c r="S8221" t="str">
        <f t="shared" si="1158"/>
        <v/>
      </c>
      <c r="T8221" t="str">
        <f t="shared" si="1159"/>
        <v/>
      </c>
      <c r="U8221" t="str">
        <f t="shared" si="1160"/>
        <v/>
      </c>
    </row>
    <row r="8222" spans="12:21" ht="15" customHeight="1" x14ac:dyDescent="0.15">
      <c r="L8222" s="244" t="str">
        <f t="shared" si="1152"/>
        <v/>
      </c>
      <c r="M8222" s="245" t="str">
        <f t="shared" si="1153"/>
        <v/>
      </c>
      <c r="N8222" s="244" t="str">
        <f t="shared" si="1154"/>
        <v/>
      </c>
      <c r="O8222" s="244" t="str">
        <f t="shared" si="1155"/>
        <v/>
      </c>
      <c r="P8222">
        <f>IF($I8222&lt;&gt;"",$I8222,IF($E8222="SGD",1,IF($E8222="USD",Settings!$B$22,IF($E8222="HKD",Settings!$B$23,1))))</f>
        <v>1</v>
      </c>
      <c r="Q8222">
        <f t="shared" si="1156"/>
        <v>0</v>
      </c>
      <c r="R8222">
        <f t="shared" si="1157"/>
        <v>0</v>
      </c>
      <c r="S8222" t="str">
        <f t="shared" si="1158"/>
        <v/>
      </c>
      <c r="T8222" t="str">
        <f t="shared" si="1159"/>
        <v/>
      </c>
      <c r="U8222" t="str">
        <f t="shared" si="1160"/>
        <v/>
      </c>
    </row>
    <row r="8223" spans="12:21" ht="15" customHeight="1" x14ac:dyDescent="0.15">
      <c r="L8223" s="244" t="str">
        <f t="shared" si="1152"/>
        <v/>
      </c>
      <c r="M8223" s="245" t="str">
        <f t="shared" si="1153"/>
        <v/>
      </c>
      <c r="N8223" s="244" t="str">
        <f t="shared" si="1154"/>
        <v/>
      </c>
      <c r="O8223" s="244" t="str">
        <f t="shared" si="1155"/>
        <v/>
      </c>
      <c r="P8223">
        <f>IF($I8223&lt;&gt;"",$I8223,IF($E8223="SGD",1,IF($E8223="USD",Settings!$B$22,IF($E8223="HKD",Settings!$B$23,1))))</f>
        <v>1</v>
      </c>
      <c r="Q8223">
        <f t="shared" si="1156"/>
        <v>0</v>
      </c>
      <c r="R8223">
        <f t="shared" si="1157"/>
        <v>0</v>
      </c>
      <c r="S8223" t="str">
        <f t="shared" si="1158"/>
        <v/>
      </c>
      <c r="T8223" t="str">
        <f t="shared" si="1159"/>
        <v/>
      </c>
      <c r="U8223" t="str">
        <f t="shared" si="1160"/>
        <v/>
      </c>
    </row>
    <row r="8224" spans="12:21" ht="15" customHeight="1" x14ac:dyDescent="0.15">
      <c r="L8224" s="244" t="str">
        <f t="shared" si="1152"/>
        <v/>
      </c>
      <c r="M8224" s="245" t="str">
        <f t="shared" si="1153"/>
        <v/>
      </c>
      <c r="N8224" s="244" t="str">
        <f t="shared" si="1154"/>
        <v/>
      </c>
      <c r="O8224" s="244" t="str">
        <f t="shared" si="1155"/>
        <v/>
      </c>
      <c r="P8224">
        <f>IF($I8224&lt;&gt;"",$I8224,IF($E8224="SGD",1,IF($E8224="USD",Settings!$B$22,IF($E8224="HKD",Settings!$B$23,1))))</f>
        <v>1</v>
      </c>
      <c r="Q8224">
        <f t="shared" si="1156"/>
        <v>0</v>
      </c>
      <c r="R8224">
        <f t="shared" si="1157"/>
        <v>0</v>
      </c>
      <c r="S8224" t="str">
        <f t="shared" si="1158"/>
        <v/>
      </c>
      <c r="T8224" t="str">
        <f t="shared" si="1159"/>
        <v/>
      </c>
      <c r="U8224" t="str">
        <f t="shared" si="1160"/>
        <v/>
      </c>
    </row>
    <row r="8225" spans="12:21" ht="15" customHeight="1" x14ac:dyDescent="0.15">
      <c r="L8225" s="244" t="str">
        <f t="shared" si="1152"/>
        <v/>
      </c>
      <c r="M8225" s="245" t="str">
        <f t="shared" si="1153"/>
        <v/>
      </c>
      <c r="N8225" s="244" t="str">
        <f t="shared" si="1154"/>
        <v/>
      </c>
      <c r="O8225" s="244" t="str">
        <f t="shared" si="1155"/>
        <v/>
      </c>
      <c r="P8225">
        <f>IF($I8225&lt;&gt;"",$I8225,IF($E8225="SGD",1,IF($E8225="USD",Settings!$B$22,IF($E8225="HKD",Settings!$B$23,1))))</f>
        <v>1</v>
      </c>
      <c r="Q8225">
        <f t="shared" si="1156"/>
        <v>0</v>
      </c>
      <c r="R8225">
        <f t="shared" si="1157"/>
        <v>0</v>
      </c>
      <c r="S8225" t="str">
        <f t="shared" si="1158"/>
        <v/>
      </c>
      <c r="T8225" t="str">
        <f t="shared" si="1159"/>
        <v/>
      </c>
      <c r="U8225" t="str">
        <f t="shared" si="1160"/>
        <v/>
      </c>
    </row>
    <row r="8226" spans="12:21" ht="15" customHeight="1" x14ac:dyDescent="0.15">
      <c r="L8226" s="244" t="str">
        <f t="shared" si="1152"/>
        <v/>
      </c>
      <c r="M8226" s="245" t="str">
        <f t="shared" si="1153"/>
        <v/>
      </c>
      <c r="N8226" s="244" t="str">
        <f t="shared" si="1154"/>
        <v/>
      </c>
      <c r="O8226" s="244" t="str">
        <f t="shared" si="1155"/>
        <v/>
      </c>
      <c r="P8226">
        <f>IF($I8226&lt;&gt;"",$I8226,IF($E8226="SGD",1,IF($E8226="USD",Settings!$B$22,IF($E8226="HKD",Settings!$B$23,1))))</f>
        <v>1</v>
      </c>
      <c r="Q8226">
        <f t="shared" si="1156"/>
        <v>0</v>
      </c>
      <c r="R8226">
        <f t="shared" si="1157"/>
        <v>0</v>
      </c>
      <c r="S8226" t="str">
        <f t="shared" si="1158"/>
        <v/>
      </c>
      <c r="T8226" t="str">
        <f t="shared" si="1159"/>
        <v/>
      </c>
      <c r="U8226" t="str">
        <f t="shared" si="1160"/>
        <v/>
      </c>
    </row>
    <row r="8227" spans="12:21" ht="15" customHeight="1" x14ac:dyDescent="0.15">
      <c r="L8227" s="244" t="str">
        <f t="shared" si="1152"/>
        <v/>
      </c>
      <c r="M8227" s="245" t="str">
        <f t="shared" si="1153"/>
        <v/>
      </c>
      <c r="N8227" s="244" t="str">
        <f t="shared" si="1154"/>
        <v/>
      </c>
      <c r="O8227" s="244" t="str">
        <f t="shared" si="1155"/>
        <v/>
      </c>
      <c r="P8227">
        <f>IF($I8227&lt;&gt;"",$I8227,IF($E8227="SGD",1,IF($E8227="USD",Settings!$B$22,IF($E8227="HKD",Settings!$B$23,1))))</f>
        <v>1</v>
      </c>
      <c r="Q8227">
        <f t="shared" si="1156"/>
        <v>0</v>
      </c>
      <c r="R8227">
        <f t="shared" si="1157"/>
        <v>0</v>
      </c>
      <c r="S8227" t="str">
        <f t="shared" si="1158"/>
        <v/>
      </c>
      <c r="T8227" t="str">
        <f t="shared" si="1159"/>
        <v/>
      </c>
      <c r="U8227" t="str">
        <f t="shared" si="1160"/>
        <v/>
      </c>
    </row>
    <row r="8228" spans="12:21" ht="15" customHeight="1" x14ac:dyDescent="0.15">
      <c r="L8228" s="244" t="str">
        <f t="shared" si="1152"/>
        <v/>
      </c>
      <c r="M8228" s="245" t="str">
        <f t="shared" si="1153"/>
        <v/>
      </c>
      <c r="N8228" s="244" t="str">
        <f t="shared" si="1154"/>
        <v/>
      </c>
      <c r="O8228" s="244" t="str">
        <f t="shared" si="1155"/>
        <v/>
      </c>
      <c r="P8228">
        <f>IF($I8228&lt;&gt;"",$I8228,IF($E8228="SGD",1,IF($E8228="USD",Settings!$B$22,IF($E8228="HKD",Settings!$B$23,1))))</f>
        <v>1</v>
      </c>
      <c r="Q8228">
        <f t="shared" si="1156"/>
        <v>0</v>
      </c>
      <c r="R8228">
        <f t="shared" si="1157"/>
        <v>0</v>
      </c>
      <c r="S8228" t="str">
        <f t="shared" si="1158"/>
        <v/>
      </c>
      <c r="T8228" t="str">
        <f t="shared" si="1159"/>
        <v/>
      </c>
      <c r="U8228" t="str">
        <f t="shared" si="1160"/>
        <v/>
      </c>
    </row>
    <row r="8229" spans="12:21" ht="15" customHeight="1" x14ac:dyDescent="0.15">
      <c r="L8229" s="244" t="str">
        <f t="shared" si="1152"/>
        <v/>
      </c>
      <c r="M8229" s="245" t="str">
        <f t="shared" si="1153"/>
        <v/>
      </c>
      <c r="N8229" s="244" t="str">
        <f t="shared" si="1154"/>
        <v/>
      </c>
      <c r="O8229" s="244" t="str">
        <f t="shared" si="1155"/>
        <v/>
      </c>
      <c r="P8229">
        <f>IF($I8229&lt;&gt;"",$I8229,IF($E8229="SGD",1,IF($E8229="USD",Settings!$B$22,IF($E8229="HKD",Settings!$B$23,1))))</f>
        <v>1</v>
      </c>
      <c r="Q8229">
        <f t="shared" si="1156"/>
        <v>0</v>
      </c>
      <c r="R8229">
        <f t="shared" si="1157"/>
        <v>0</v>
      </c>
      <c r="S8229" t="str">
        <f t="shared" si="1158"/>
        <v/>
      </c>
      <c r="T8229" t="str">
        <f t="shared" si="1159"/>
        <v/>
      </c>
      <c r="U8229" t="str">
        <f t="shared" si="1160"/>
        <v/>
      </c>
    </row>
    <row r="8230" spans="12:21" ht="15" customHeight="1" x14ac:dyDescent="0.15">
      <c r="L8230" s="244" t="str">
        <f t="shared" si="1152"/>
        <v/>
      </c>
      <c r="M8230" s="245" t="str">
        <f t="shared" si="1153"/>
        <v/>
      </c>
      <c r="N8230" s="244" t="str">
        <f t="shared" si="1154"/>
        <v/>
      </c>
      <c r="O8230" s="244" t="str">
        <f t="shared" si="1155"/>
        <v/>
      </c>
      <c r="P8230">
        <f>IF($I8230&lt;&gt;"",$I8230,IF($E8230="SGD",1,IF($E8230="USD",Settings!$B$22,IF($E8230="HKD",Settings!$B$23,1))))</f>
        <v>1</v>
      </c>
      <c r="Q8230">
        <f t="shared" si="1156"/>
        <v>0</v>
      </c>
      <c r="R8230">
        <f t="shared" si="1157"/>
        <v>0</v>
      </c>
      <c r="S8230" t="str">
        <f t="shared" si="1158"/>
        <v/>
      </c>
      <c r="T8230" t="str">
        <f t="shared" si="1159"/>
        <v/>
      </c>
      <c r="U8230" t="str">
        <f t="shared" si="1160"/>
        <v/>
      </c>
    </row>
    <row r="8231" spans="12:21" ht="15" customHeight="1" x14ac:dyDescent="0.15">
      <c r="L8231" s="244" t="str">
        <f t="shared" si="1152"/>
        <v/>
      </c>
      <c r="M8231" s="245" t="str">
        <f t="shared" si="1153"/>
        <v/>
      </c>
      <c r="N8231" s="244" t="str">
        <f t="shared" si="1154"/>
        <v/>
      </c>
      <c r="O8231" s="244" t="str">
        <f t="shared" si="1155"/>
        <v/>
      </c>
      <c r="P8231">
        <f>IF($I8231&lt;&gt;"",$I8231,IF($E8231="SGD",1,IF($E8231="USD",Settings!$B$22,IF($E8231="HKD",Settings!$B$23,1))))</f>
        <v>1</v>
      </c>
      <c r="Q8231">
        <f t="shared" si="1156"/>
        <v>0</v>
      </c>
      <c r="R8231">
        <f t="shared" si="1157"/>
        <v>0</v>
      </c>
      <c r="S8231" t="str">
        <f t="shared" si="1158"/>
        <v/>
      </c>
      <c r="T8231" t="str">
        <f t="shared" si="1159"/>
        <v/>
      </c>
      <c r="U8231" t="str">
        <f t="shared" si="1160"/>
        <v/>
      </c>
    </row>
    <row r="8232" spans="12:21" ht="15" customHeight="1" x14ac:dyDescent="0.15">
      <c r="L8232" s="244" t="str">
        <f t="shared" si="1152"/>
        <v/>
      </c>
      <c r="M8232" s="245" t="str">
        <f t="shared" si="1153"/>
        <v/>
      </c>
      <c r="N8232" s="244" t="str">
        <f t="shared" si="1154"/>
        <v/>
      </c>
      <c r="O8232" s="244" t="str">
        <f t="shared" si="1155"/>
        <v/>
      </c>
      <c r="P8232">
        <f>IF($I8232&lt;&gt;"",$I8232,IF($E8232="SGD",1,IF($E8232="USD",Settings!$B$22,IF($E8232="HKD",Settings!$B$23,1))))</f>
        <v>1</v>
      </c>
      <c r="Q8232">
        <f t="shared" si="1156"/>
        <v>0</v>
      </c>
      <c r="R8232">
        <f t="shared" si="1157"/>
        <v>0</v>
      </c>
      <c r="S8232" t="str">
        <f t="shared" si="1158"/>
        <v/>
      </c>
      <c r="T8232" t="str">
        <f t="shared" si="1159"/>
        <v/>
      </c>
      <c r="U8232" t="str">
        <f t="shared" si="1160"/>
        <v/>
      </c>
    </row>
    <row r="8233" spans="12:21" ht="15" customHeight="1" x14ac:dyDescent="0.15">
      <c r="L8233" s="244" t="str">
        <f t="shared" ref="L8233:L8296" si="1161">IF(OR(B8233="",C8233="",E8233=""),"",B8233&amp;":"&amp;C8233&amp;":"&amp;E8233)</f>
        <v/>
      </c>
      <c r="M8233" s="245" t="str">
        <f t="shared" ref="M8233:M8296" si="1162">IF(A8233="","",A8233*D8233)</f>
        <v/>
      </c>
      <c r="N8233" s="244" t="str">
        <f t="shared" ref="N8233:N8296" si="1163">IF(A8233="","",IF(OR(A8233=1,A8233=0),J8233,0))</f>
        <v/>
      </c>
      <c r="O8233" s="244" t="str">
        <f t="shared" ref="O8233:O8296" si="1164">IF(A8233="","",IF(A8233=-1,J8233,0))</f>
        <v/>
      </c>
      <c r="P8233">
        <f>IF($I8233&lt;&gt;"",$I8233,IF($E8233="SGD",1,IF($E8233="USD",Settings!$B$22,IF($E8233="HKD",Settings!$B$23,1))))</f>
        <v>1</v>
      </c>
      <c r="Q8233">
        <f t="shared" ref="Q8233:Q8296" si="1165">IF($L8233="",0,($O8233-$N8233+IF($A8233=2,$J8233,0))*$P8233)</f>
        <v>0</v>
      </c>
      <c r="R8233">
        <f t="shared" ref="R8233:R8296" si="1166">IF($L8233="",0,IF($A8233=2,$J8233*$P8233,0))</f>
        <v>0</v>
      </c>
      <c r="S8233" t="str">
        <f t="shared" si="1158"/>
        <v/>
      </c>
      <c r="T8233" t="str">
        <f t="shared" si="1159"/>
        <v/>
      </c>
      <c r="U8233" t="str">
        <f t="shared" si="1160"/>
        <v/>
      </c>
    </row>
    <row r="8234" spans="12:21" ht="15" customHeight="1" x14ac:dyDescent="0.15">
      <c r="L8234" s="244" t="str">
        <f t="shared" si="1161"/>
        <v/>
      </c>
      <c r="M8234" s="245" t="str">
        <f t="shared" si="1162"/>
        <v/>
      </c>
      <c r="N8234" s="244" t="str">
        <f t="shared" si="1163"/>
        <v/>
      </c>
      <c r="O8234" s="244" t="str">
        <f t="shared" si="1164"/>
        <v/>
      </c>
      <c r="P8234">
        <f>IF($I8234&lt;&gt;"",$I8234,IF($E8234="SGD",1,IF($E8234="USD",Settings!$B$22,IF($E8234="HKD",Settings!$B$23,1))))</f>
        <v>1</v>
      </c>
      <c r="Q8234">
        <f t="shared" si="1165"/>
        <v>0</v>
      </c>
      <c r="R8234">
        <f t="shared" si="1166"/>
        <v>0</v>
      </c>
      <c r="S8234" t="str">
        <f t="shared" si="1158"/>
        <v/>
      </c>
      <c r="T8234" t="str">
        <f t="shared" si="1159"/>
        <v/>
      </c>
      <c r="U8234" t="str">
        <f t="shared" si="1160"/>
        <v/>
      </c>
    </row>
    <row r="8235" spans="12:21" ht="15" customHeight="1" x14ac:dyDescent="0.15">
      <c r="L8235" s="244" t="str">
        <f t="shared" si="1161"/>
        <v/>
      </c>
      <c r="M8235" s="245" t="str">
        <f t="shared" si="1162"/>
        <v/>
      </c>
      <c r="N8235" s="244" t="str">
        <f t="shared" si="1163"/>
        <v/>
      </c>
      <c r="O8235" s="244" t="str">
        <f t="shared" si="1164"/>
        <v/>
      </c>
      <c r="P8235">
        <f>IF($I8235&lt;&gt;"",$I8235,IF($E8235="SGD",1,IF($E8235="USD",Settings!$B$22,IF($E8235="HKD",Settings!$B$23,1))))</f>
        <v>1</v>
      </c>
      <c r="Q8235">
        <f t="shared" si="1165"/>
        <v>0</v>
      </c>
      <c r="R8235">
        <f t="shared" si="1166"/>
        <v>0</v>
      </c>
      <c r="S8235" t="str">
        <f t="shared" si="1158"/>
        <v/>
      </c>
      <c r="T8235" t="str">
        <f t="shared" si="1159"/>
        <v/>
      </c>
      <c r="U8235" t="str">
        <f t="shared" si="1160"/>
        <v/>
      </c>
    </row>
    <row r="8236" spans="12:21" ht="15" customHeight="1" x14ac:dyDescent="0.15">
      <c r="L8236" s="244" t="str">
        <f t="shared" si="1161"/>
        <v/>
      </c>
      <c r="M8236" s="245" t="str">
        <f t="shared" si="1162"/>
        <v/>
      </c>
      <c r="N8236" s="244" t="str">
        <f t="shared" si="1163"/>
        <v/>
      </c>
      <c r="O8236" s="244" t="str">
        <f t="shared" si="1164"/>
        <v/>
      </c>
      <c r="P8236">
        <f>IF($I8236&lt;&gt;"",$I8236,IF($E8236="SGD",1,IF($E8236="USD",Settings!$B$22,IF($E8236="HKD",Settings!$B$23,1))))</f>
        <v>1</v>
      </c>
      <c r="Q8236">
        <f t="shared" si="1165"/>
        <v>0</v>
      </c>
      <c r="R8236">
        <f t="shared" si="1166"/>
        <v>0</v>
      </c>
      <c r="S8236" t="str">
        <f t="shared" si="1158"/>
        <v/>
      </c>
      <c r="T8236" t="str">
        <f t="shared" si="1159"/>
        <v/>
      </c>
      <c r="U8236" t="str">
        <f t="shared" si="1160"/>
        <v/>
      </c>
    </row>
    <row r="8237" spans="12:21" ht="15" customHeight="1" x14ac:dyDescent="0.15">
      <c r="L8237" s="244" t="str">
        <f t="shared" si="1161"/>
        <v/>
      </c>
      <c r="M8237" s="245" t="str">
        <f t="shared" si="1162"/>
        <v/>
      </c>
      <c r="N8237" s="244" t="str">
        <f t="shared" si="1163"/>
        <v/>
      </c>
      <c r="O8237" s="244" t="str">
        <f t="shared" si="1164"/>
        <v/>
      </c>
      <c r="P8237">
        <f>IF($I8237&lt;&gt;"",$I8237,IF($E8237="SGD",1,IF($E8237="USD",Settings!$B$22,IF($E8237="HKD",Settings!$B$23,1))))</f>
        <v>1</v>
      </c>
      <c r="Q8237">
        <f t="shared" si="1165"/>
        <v>0</v>
      </c>
      <c r="R8237">
        <f t="shared" si="1166"/>
        <v>0</v>
      </c>
      <c r="S8237" t="str">
        <f t="shared" si="1158"/>
        <v/>
      </c>
      <c r="T8237" t="str">
        <f t="shared" si="1159"/>
        <v/>
      </c>
      <c r="U8237" t="str">
        <f t="shared" si="1160"/>
        <v/>
      </c>
    </row>
    <row r="8238" spans="12:21" ht="15" customHeight="1" x14ac:dyDescent="0.15">
      <c r="L8238" s="244" t="str">
        <f t="shared" si="1161"/>
        <v/>
      </c>
      <c r="M8238" s="245" t="str">
        <f t="shared" si="1162"/>
        <v/>
      </c>
      <c r="N8238" s="244" t="str">
        <f t="shared" si="1163"/>
        <v/>
      </c>
      <c r="O8238" s="244" t="str">
        <f t="shared" si="1164"/>
        <v/>
      </c>
      <c r="P8238">
        <f>IF($I8238&lt;&gt;"",$I8238,IF($E8238="SGD",1,IF($E8238="USD",Settings!$B$22,IF($E8238="HKD",Settings!$B$23,1))))</f>
        <v>1</v>
      </c>
      <c r="Q8238">
        <f t="shared" si="1165"/>
        <v>0</v>
      </c>
      <c r="R8238">
        <f t="shared" si="1166"/>
        <v>0</v>
      </c>
      <c r="S8238" t="str">
        <f t="shared" si="1158"/>
        <v/>
      </c>
      <c r="T8238" t="str">
        <f t="shared" si="1159"/>
        <v/>
      </c>
      <c r="U8238" t="str">
        <f t="shared" si="1160"/>
        <v/>
      </c>
    </row>
    <row r="8239" spans="12:21" ht="15" customHeight="1" x14ac:dyDescent="0.15">
      <c r="L8239" s="244" t="str">
        <f t="shared" si="1161"/>
        <v/>
      </c>
      <c r="M8239" s="245" t="str">
        <f t="shared" si="1162"/>
        <v/>
      </c>
      <c r="N8239" s="244" t="str">
        <f t="shared" si="1163"/>
        <v/>
      </c>
      <c r="O8239" s="244" t="str">
        <f t="shared" si="1164"/>
        <v/>
      </c>
      <c r="P8239">
        <f>IF($I8239&lt;&gt;"",$I8239,IF($E8239="SGD",1,IF($E8239="USD",Settings!$B$22,IF($E8239="HKD",Settings!$B$23,1))))</f>
        <v>1</v>
      </c>
      <c r="Q8239">
        <f t="shared" si="1165"/>
        <v>0</v>
      </c>
      <c r="R8239">
        <f t="shared" si="1166"/>
        <v>0</v>
      </c>
      <c r="S8239" t="str">
        <f t="shared" si="1158"/>
        <v/>
      </c>
      <c r="T8239" t="str">
        <f t="shared" si="1159"/>
        <v/>
      </c>
      <c r="U8239" t="str">
        <f t="shared" si="1160"/>
        <v/>
      </c>
    </row>
    <row r="8240" spans="12:21" ht="15" customHeight="1" x14ac:dyDescent="0.15">
      <c r="L8240" s="244" t="str">
        <f t="shared" si="1161"/>
        <v/>
      </c>
      <c r="M8240" s="245" t="str">
        <f t="shared" si="1162"/>
        <v/>
      </c>
      <c r="N8240" s="244" t="str">
        <f t="shared" si="1163"/>
        <v/>
      </c>
      <c r="O8240" s="244" t="str">
        <f t="shared" si="1164"/>
        <v/>
      </c>
      <c r="P8240">
        <f>IF($I8240&lt;&gt;"",$I8240,IF($E8240="SGD",1,IF($E8240="USD",Settings!$B$22,IF($E8240="HKD",Settings!$B$23,1))))</f>
        <v>1</v>
      </c>
      <c r="Q8240">
        <f t="shared" si="1165"/>
        <v>0</v>
      </c>
      <c r="R8240">
        <f t="shared" si="1166"/>
        <v>0</v>
      </c>
      <c r="S8240" t="str">
        <f t="shared" si="1158"/>
        <v/>
      </c>
      <c r="T8240" t="str">
        <f t="shared" si="1159"/>
        <v/>
      </c>
      <c r="U8240" t="str">
        <f t="shared" si="1160"/>
        <v/>
      </c>
    </row>
    <row r="8241" spans="12:21" ht="15" customHeight="1" x14ac:dyDescent="0.15">
      <c r="L8241" s="244" t="str">
        <f t="shared" si="1161"/>
        <v/>
      </c>
      <c r="M8241" s="245" t="str">
        <f t="shared" si="1162"/>
        <v/>
      </c>
      <c r="N8241" s="244" t="str">
        <f t="shared" si="1163"/>
        <v/>
      </c>
      <c r="O8241" s="244" t="str">
        <f t="shared" si="1164"/>
        <v/>
      </c>
      <c r="P8241">
        <f>IF($I8241&lt;&gt;"",$I8241,IF($E8241="SGD",1,IF($E8241="USD",Settings!$B$22,IF($E8241="HKD",Settings!$B$23,1))))</f>
        <v>1</v>
      </c>
      <c r="Q8241">
        <f t="shared" si="1165"/>
        <v>0</v>
      </c>
      <c r="R8241">
        <f t="shared" si="1166"/>
        <v>0</v>
      </c>
      <c r="S8241" t="str">
        <f t="shared" si="1158"/>
        <v/>
      </c>
      <c r="T8241" t="str">
        <f t="shared" si="1159"/>
        <v/>
      </c>
      <c r="U8241" t="str">
        <f t="shared" si="1160"/>
        <v/>
      </c>
    </row>
    <row r="8242" spans="12:21" ht="15" customHeight="1" x14ac:dyDescent="0.15">
      <c r="L8242" s="244" t="str">
        <f t="shared" si="1161"/>
        <v/>
      </c>
      <c r="M8242" s="245" t="str">
        <f t="shared" si="1162"/>
        <v/>
      </c>
      <c r="N8242" s="244" t="str">
        <f t="shared" si="1163"/>
        <v/>
      </c>
      <c r="O8242" s="244" t="str">
        <f t="shared" si="1164"/>
        <v/>
      </c>
      <c r="P8242">
        <f>IF($I8242&lt;&gt;"",$I8242,IF($E8242="SGD",1,IF($E8242="USD",Settings!$B$22,IF($E8242="HKD",Settings!$B$23,1))))</f>
        <v>1</v>
      </c>
      <c r="Q8242">
        <f t="shared" si="1165"/>
        <v>0</v>
      </c>
      <c r="R8242">
        <f t="shared" si="1166"/>
        <v>0</v>
      </c>
      <c r="S8242" t="str">
        <f t="shared" si="1158"/>
        <v/>
      </c>
      <c r="T8242" t="str">
        <f t="shared" si="1159"/>
        <v/>
      </c>
      <c r="U8242" t="str">
        <f t="shared" si="1160"/>
        <v/>
      </c>
    </row>
    <row r="8243" spans="12:21" ht="15" customHeight="1" x14ac:dyDescent="0.15">
      <c r="L8243" s="244" t="str">
        <f t="shared" si="1161"/>
        <v/>
      </c>
      <c r="M8243" s="245" t="str">
        <f t="shared" si="1162"/>
        <v/>
      </c>
      <c r="N8243" s="244" t="str">
        <f t="shared" si="1163"/>
        <v/>
      </c>
      <c r="O8243" s="244" t="str">
        <f t="shared" si="1164"/>
        <v/>
      </c>
      <c r="P8243">
        <f>IF($I8243&lt;&gt;"",$I8243,IF($E8243="SGD",1,IF($E8243="USD",Settings!$B$22,IF($E8243="HKD",Settings!$B$23,1))))</f>
        <v>1</v>
      </c>
      <c r="Q8243">
        <f t="shared" si="1165"/>
        <v>0</v>
      </c>
      <c r="R8243">
        <f t="shared" si="1166"/>
        <v>0</v>
      </c>
      <c r="S8243" t="str">
        <f t="shared" si="1158"/>
        <v/>
      </c>
      <c r="T8243" t="str">
        <f t="shared" si="1159"/>
        <v/>
      </c>
      <c r="U8243" t="str">
        <f t="shared" si="1160"/>
        <v/>
      </c>
    </row>
    <row r="8244" spans="12:21" ht="15" customHeight="1" x14ac:dyDescent="0.15">
      <c r="L8244" s="244" t="str">
        <f t="shared" si="1161"/>
        <v/>
      </c>
      <c r="M8244" s="245" t="str">
        <f t="shared" si="1162"/>
        <v/>
      </c>
      <c r="N8244" s="244" t="str">
        <f t="shared" si="1163"/>
        <v/>
      </c>
      <c r="O8244" s="244" t="str">
        <f t="shared" si="1164"/>
        <v/>
      </c>
      <c r="P8244">
        <f>IF($I8244&lt;&gt;"",$I8244,IF($E8244="SGD",1,IF($E8244="USD",Settings!$B$22,IF($E8244="HKD",Settings!$B$23,1))))</f>
        <v>1</v>
      </c>
      <c r="Q8244">
        <f t="shared" si="1165"/>
        <v>0</v>
      </c>
      <c r="R8244">
        <f t="shared" si="1166"/>
        <v>0</v>
      </c>
      <c r="S8244" t="str">
        <f t="shared" si="1158"/>
        <v/>
      </c>
      <c r="T8244" t="str">
        <f t="shared" si="1159"/>
        <v/>
      </c>
      <c r="U8244" t="str">
        <f t="shared" si="1160"/>
        <v/>
      </c>
    </row>
    <row r="8245" spans="12:21" ht="15" customHeight="1" x14ac:dyDescent="0.15">
      <c r="L8245" s="244" t="str">
        <f t="shared" si="1161"/>
        <v/>
      </c>
      <c r="M8245" s="245" t="str">
        <f t="shared" si="1162"/>
        <v/>
      </c>
      <c r="N8245" s="244" t="str">
        <f t="shared" si="1163"/>
        <v/>
      </c>
      <c r="O8245" s="244" t="str">
        <f t="shared" si="1164"/>
        <v/>
      </c>
      <c r="P8245">
        <f>IF($I8245&lt;&gt;"",$I8245,IF($E8245="SGD",1,IF($E8245="USD",Settings!$B$22,IF($E8245="HKD",Settings!$B$23,1))))</f>
        <v>1</v>
      </c>
      <c r="Q8245">
        <f t="shared" si="1165"/>
        <v>0</v>
      </c>
      <c r="R8245">
        <f t="shared" si="1166"/>
        <v>0</v>
      </c>
      <c r="S8245" t="str">
        <f t="shared" si="1158"/>
        <v/>
      </c>
      <c r="T8245" t="str">
        <f t="shared" si="1159"/>
        <v/>
      </c>
      <c r="U8245" t="str">
        <f t="shared" si="1160"/>
        <v/>
      </c>
    </row>
    <row r="8246" spans="12:21" ht="15" customHeight="1" x14ac:dyDescent="0.15">
      <c r="L8246" s="244" t="str">
        <f t="shared" si="1161"/>
        <v/>
      </c>
      <c r="M8246" s="245" t="str">
        <f t="shared" si="1162"/>
        <v/>
      </c>
      <c r="N8246" s="244" t="str">
        <f t="shared" si="1163"/>
        <v/>
      </c>
      <c r="O8246" s="244" t="str">
        <f t="shared" si="1164"/>
        <v/>
      </c>
      <c r="P8246">
        <f>IF($I8246&lt;&gt;"",$I8246,IF($E8246="SGD",1,IF($E8246="USD",Settings!$B$22,IF($E8246="HKD",Settings!$B$23,1))))</f>
        <v>1</v>
      </c>
      <c r="Q8246">
        <f t="shared" si="1165"/>
        <v>0</v>
      </c>
      <c r="R8246">
        <f t="shared" si="1166"/>
        <v>0</v>
      </c>
      <c r="S8246" t="str">
        <f t="shared" si="1158"/>
        <v/>
      </c>
      <c r="T8246" t="str">
        <f t="shared" si="1159"/>
        <v/>
      </c>
      <c r="U8246" t="str">
        <f t="shared" si="1160"/>
        <v/>
      </c>
    </row>
    <row r="8247" spans="12:21" ht="15" customHeight="1" x14ac:dyDescent="0.15">
      <c r="L8247" s="244" t="str">
        <f t="shared" si="1161"/>
        <v/>
      </c>
      <c r="M8247" s="245" t="str">
        <f t="shared" si="1162"/>
        <v/>
      </c>
      <c r="N8247" s="244" t="str">
        <f t="shared" si="1163"/>
        <v/>
      </c>
      <c r="O8247" s="244" t="str">
        <f t="shared" si="1164"/>
        <v/>
      </c>
      <c r="P8247">
        <f>IF($I8247&lt;&gt;"",$I8247,IF($E8247="SGD",1,IF($E8247="USD",Settings!$B$22,IF($E8247="HKD",Settings!$B$23,1))))</f>
        <v>1</v>
      </c>
      <c r="Q8247">
        <f t="shared" si="1165"/>
        <v>0</v>
      </c>
      <c r="R8247">
        <f t="shared" si="1166"/>
        <v>0</v>
      </c>
      <c r="S8247" t="str">
        <f t="shared" si="1158"/>
        <v/>
      </c>
      <c r="T8247" t="str">
        <f t="shared" si="1159"/>
        <v/>
      </c>
      <c r="U8247" t="str">
        <f t="shared" si="1160"/>
        <v/>
      </c>
    </row>
    <row r="8248" spans="12:21" ht="15" customHeight="1" x14ac:dyDescent="0.15">
      <c r="L8248" s="244" t="str">
        <f t="shared" si="1161"/>
        <v/>
      </c>
      <c r="M8248" s="245" t="str">
        <f t="shared" si="1162"/>
        <v/>
      </c>
      <c r="N8248" s="244" t="str">
        <f t="shared" si="1163"/>
        <v/>
      </c>
      <c r="O8248" s="244" t="str">
        <f t="shared" si="1164"/>
        <v/>
      </c>
      <c r="P8248">
        <f>IF($I8248&lt;&gt;"",$I8248,IF($E8248="SGD",1,IF($E8248="USD",Settings!$B$22,IF($E8248="HKD",Settings!$B$23,1))))</f>
        <v>1</v>
      </c>
      <c r="Q8248">
        <f t="shared" si="1165"/>
        <v>0</v>
      </c>
      <c r="R8248">
        <f t="shared" si="1166"/>
        <v>0</v>
      </c>
      <c r="S8248" t="str">
        <f t="shared" si="1158"/>
        <v/>
      </c>
      <c r="T8248" t="str">
        <f t="shared" si="1159"/>
        <v/>
      </c>
      <c r="U8248" t="str">
        <f t="shared" si="1160"/>
        <v/>
      </c>
    </row>
    <row r="8249" spans="12:21" ht="15" customHeight="1" x14ac:dyDescent="0.15">
      <c r="L8249" s="244" t="str">
        <f t="shared" si="1161"/>
        <v/>
      </c>
      <c r="M8249" s="245" t="str">
        <f t="shared" si="1162"/>
        <v/>
      </c>
      <c r="N8249" s="244" t="str">
        <f t="shared" si="1163"/>
        <v/>
      </c>
      <c r="O8249" s="244" t="str">
        <f t="shared" si="1164"/>
        <v/>
      </c>
      <c r="P8249">
        <f>IF($I8249&lt;&gt;"",$I8249,IF($E8249="SGD",1,IF($E8249="USD",Settings!$B$22,IF($E8249="HKD",Settings!$B$23,1))))</f>
        <v>1</v>
      </c>
      <c r="Q8249">
        <f t="shared" si="1165"/>
        <v>0</v>
      </c>
      <c r="R8249">
        <f t="shared" si="1166"/>
        <v>0</v>
      </c>
      <c r="S8249" t="str">
        <f t="shared" si="1158"/>
        <v/>
      </c>
      <c r="T8249" t="str">
        <f t="shared" si="1159"/>
        <v/>
      </c>
      <c r="U8249" t="str">
        <f t="shared" si="1160"/>
        <v/>
      </c>
    </row>
    <row r="8250" spans="12:21" ht="15" customHeight="1" x14ac:dyDescent="0.15">
      <c r="L8250" s="244" t="str">
        <f t="shared" si="1161"/>
        <v/>
      </c>
      <c r="M8250" s="245" t="str">
        <f t="shared" si="1162"/>
        <v/>
      </c>
      <c r="N8250" s="244" t="str">
        <f t="shared" si="1163"/>
        <v/>
      </c>
      <c r="O8250" s="244" t="str">
        <f t="shared" si="1164"/>
        <v/>
      </c>
      <c r="P8250">
        <f>IF($I8250&lt;&gt;"",$I8250,IF($E8250="SGD",1,IF($E8250="USD",Settings!$B$22,IF($E8250="HKD",Settings!$B$23,1))))</f>
        <v>1</v>
      </c>
      <c r="Q8250">
        <f t="shared" si="1165"/>
        <v>0</v>
      </c>
      <c r="R8250">
        <f t="shared" si="1166"/>
        <v>0</v>
      </c>
      <c r="S8250" t="str">
        <f t="shared" si="1158"/>
        <v/>
      </c>
      <c r="T8250" t="str">
        <f t="shared" si="1159"/>
        <v/>
      </c>
      <c r="U8250" t="str">
        <f t="shared" si="1160"/>
        <v/>
      </c>
    </row>
    <row r="8251" spans="12:21" ht="15" customHeight="1" x14ac:dyDescent="0.15">
      <c r="L8251" s="244" t="str">
        <f t="shared" si="1161"/>
        <v/>
      </c>
      <c r="M8251" s="245" t="str">
        <f t="shared" si="1162"/>
        <v/>
      </c>
      <c r="N8251" s="244" t="str">
        <f t="shared" si="1163"/>
        <v/>
      </c>
      <c r="O8251" s="244" t="str">
        <f t="shared" si="1164"/>
        <v/>
      </c>
      <c r="P8251">
        <f>IF($I8251&lt;&gt;"",$I8251,IF($E8251="SGD",1,IF($E8251="USD",Settings!$B$22,IF($E8251="HKD",Settings!$B$23,1))))</f>
        <v>1</v>
      </c>
      <c r="Q8251">
        <f t="shared" si="1165"/>
        <v>0</v>
      </c>
      <c r="R8251">
        <f t="shared" si="1166"/>
        <v>0</v>
      </c>
      <c r="S8251" t="str">
        <f t="shared" si="1158"/>
        <v/>
      </c>
      <c r="T8251" t="str">
        <f t="shared" si="1159"/>
        <v/>
      </c>
      <c r="U8251" t="str">
        <f t="shared" si="1160"/>
        <v/>
      </c>
    </row>
    <row r="8252" spans="12:21" ht="15" customHeight="1" x14ac:dyDescent="0.15">
      <c r="L8252" s="244" t="str">
        <f t="shared" si="1161"/>
        <v/>
      </c>
      <c r="M8252" s="245" t="str">
        <f t="shared" si="1162"/>
        <v/>
      </c>
      <c r="N8252" s="244" t="str">
        <f t="shared" si="1163"/>
        <v/>
      </c>
      <c r="O8252" s="244" t="str">
        <f t="shared" si="1164"/>
        <v/>
      </c>
      <c r="P8252">
        <f>IF($I8252&lt;&gt;"",$I8252,IF($E8252="SGD",1,IF($E8252="USD",Settings!$B$22,IF($E8252="HKD",Settings!$B$23,1))))</f>
        <v>1</v>
      </c>
      <c r="Q8252">
        <f t="shared" si="1165"/>
        <v>0</v>
      </c>
      <c r="R8252">
        <f t="shared" si="1166"/>
        <v>0</v>
      </c>
      <c r="S8252" t="str">
        <f t="shared" si="1158"/>
        <v/>
      </c>
      <c r="T8252" t="str">
        <f t="shared" si="1159"/>
        <v/>
      </c>
      <c r="U8252" t="str">
        <f t="shared" si="1160"/>
        <v/>
      </c>
    </row>
    <row r="8253" spans="12:21" ht="15" customHeight="1" x14ac:dyDescent="0.15">
      <c r="L8253" s="244" t="str">
        <f t="shared" si="1161"/>
        <v/>
      </c>
      <c r="M8253" s="245" t="str">
        <f t="shared" si="1162"/>
        <v/>
      </c>
      <c r="N8253" s="244" t="str">
        <f t="shared" si="1163"/>
        <v/>
      </c>
      <c r="O8253" s="244" t="str">
        <f t="shared" si="1164"/>
        <v/>
      </c>
      <c r="P8253">
        <f>IF($I8253&lt;&gt;"",$I8253,IF($E8253="SGD",1,IF($E8253="USD",Settings!$B$22,IF($E8253="HKD",Settings!$B$23,1))))</f>
        <v>1</v>
      </c>
      <c r="Q8253">
        <f t="shared" si="1165"/>
        <v>0</v>
      </c>
      <c r="R8253">
        <f t="shared" si="1166"/>
        <v>0</v>
      </c>
      <c r="S8253" t="str">
        <f t="shared" si="1158"/>
        <v/>
      </c>
      <c r="T8253" t="str">
        <f t="shared" si="1159"/>
        <v/>
      </c>
      <c r="U8253" t="str">
        <f t="shared" si="1160"/>
        <v/>
      </c>
    </row>
    <row r="8254" spans="12:21" ht="15" customHeight="1" x14ac:dyDescent="0.15">
      <c r="L8254" s="244" t="str">
        <f t="shared" si="1161"/>
        <v/>
      </c>
      <c r="M8254" s="245" t="str">
        <f t="shared" si="1162"/>
        <v/>
      </c>
      <c r="N8254" s="244" t="str">
        <f t="shared" si="1163"/>
        <v/>
      </c>
      <c r="O8254" s="244" t="str">
        <f t="shared" si="1164"/>
        <v/>
      </c>
      <c r="P8254">
        <f>IF($I8254&lt;&gt;"",$I8254,IF($E8254="SGD",1,IF($E8254="USD",Settings!$B$22,IF($E8254="HKD",Settings!$B$23,1))))</f>
        <v>1</v>
      </c>
      <c r="Q8254">
        <f t="shared" si="1165"/>
        <v>0</v>
      </c>
      <c r="R8254">
        <f t="shared" si="1166"/>
        <v>0</v>
      </c>
      <c r="S8254" t="str">
        <f t="shared" si="1158"/>
        <v/>
      </c>
      <c r="T8254" t="str">
        <f t="shared" si="1159"/>
        <v/>
      </c>
      <c r="U8254" t="str">
        <f t="shared" si="1160"/>
        <v/>
      </c>
    </row>
    <row r="8255" spans="12:21" ht="15" customHeight="1" x14ac:dyDescent="0.15">
      <c r="L8255" s="244" t="str">
        <f t="shared" si="1161"/>
        <v/>
      </c>
      <c r="M8255" s="245" t="str">
        <f t="shared" si="1162"/>
        <v/>
      </c>
      <c r="N8255" s="244" t="str">
        <f t="shared" si="1163"/>
        <v/>
      </c>
      <c r="O8255" s="244" t="str">
        <f t="shared" si="1164"/>
        <v/>
      </c>
      <c r="P8255">
        <f>IF($I8255&lt;&gt;"",$I8255,IF($E8255="SGD",1,IF($E8255="USD",Settings!$B$22,IF($E8255="HKD",Settings!$B$23,1))))</f>
        <v>1</v>
      </c>
      <c r="Q8255">
        <f t="shared" si="1165"/>
        <v>0</v>
      </c>
      <c r="R8255">
        <f t="shared" si="1166"/>
        <v>0</v>
      </c>
      <c r="S8255" t="str">
        <f t="shared" si="1158"/>
        <v/>
      </c>
      <c r="T8255" t="str">
        <f t="shared" si="1159"/>
        <v/>
      </c>
      <c r="U8255" t="str">
        <f t="shared" si="1160"/>
        <v/>
      </c>
    </row>
    <row r="8256" spans="12:21" ht="15" customHeight="1" x14ac:dyDescent="0.15">
      <c r="L8256" s="244" t="str">
        <f t="shared" si="1161"/>
        <v/>
      </c>
      <c r="M8256" s="245" t="str">
        <f t="shared" si="1162"/>
        <v/>
      </c>
      <c r="N8256" s="244" t="str">
        <f t="shared" si="1163"/>
        <v/>
      </c>
      <c r="O8256" s="244" t="str">
        <f t="shared" si="1164"/>
        <v/>
      </c>
      <c r="P8256">
        <f>IF($I8256&lt;&gt;"",$I8256,IF($E8256="SGD",1,IF($E8256="USD",Settings!$B$22,IF($E8256="HKD",Settings!$B$23,1))))</f>
        <v>1</v>
      </c>
      <c r="Q8256">
        <f t="shared" si="1165"/>
        <v>0</v>
      </c>
      <c r="R8256">
        <f t="shared" si="1166"/>
        <v>0</v>
      </c>
      <c r="S8256" t="str">
        <f t="shared" si="1158"/>
        <v/>
      </c>
      <c r="T8256" t="str">
        <f t="shared" si="1159"/>
        <v/>
      </c>
      <c r="U8256" t="str">
        <f t="shared" si="1160"/>
        <v/>
      </c>
    </row>
    <row r="8257" spans="12:21" ht="15" customHeight="1" x14ac:dyDescent="0.15">
      <c r="L8257" s="244" t="str">
        <f t="shared" si="1161"/>
        <v/>
      </c>
      <c r="M8257" s="245" t="str">
        <f t="shared" si="1162"/>
        <v/>
      </c>
      <c r="N8257" s="244" t="str">
        <f t="shared" si="1163"/>
        <v/>
      </c>
      <c r="O8257" s="244" t="str">
        <f t="shared" si="1164"/>
        <v/>
      </c>
      <c r="P8257">
        <f>IF($I8257&lt;&gt;"",$I8257,IF($E8257="SGD",1,IF($E8257="USD",Settings!$B$22,IF($E8257="HKD",Settings!$B$23,1))))</f>
        <v>1</v>
      </c>
      <c r="Q8257">
        <f t="shared" si="1165"/>
        <v>0</v>
      </c>
      <c r="R8257">
        <f t="shared" si="1166"/>
        <v>0</v>
      </c>
      <c r="S8257" t="str">
        <f t="shared" si="1158"/>
        <v/>
      </c>
      <c r="T8257" t="str">
        <f t="shared" si="1159"/>
        <v/>
      </c>
      <c r="U8257" t="str">
        <f t="shared" si="1160"/>
        <v/>
      </c>
    </row>
    <row r="8258" spans="12:21" ht="15" customHeight="1" x14ac:dyDescent="0.15">
      <c r="L8258" s="244" t="str">
        <f t="shared" si="1161"/>
        <v/>
      </c>
      <c r="M8258" s="245" t="str">
        <f t="shared" si="1162"/>
        <v/>
      </c>
      <c r="N8258" s="244" t="str">
        <f t="shared" si="1163"/>
        <v/>
      </c>
      <c r="O8258" s="244" t="str">
        <f t="shared" si="1164"/>
        <v/>
      </c>
      <c r="P8258">
        <f>IF($I8258&lt;&gt;"",$I8258,IF($E8258="SGD",1,IF($E8258="USD",Settings!$B$22,IF($E8258="HKD",Settings!$B$23,1))))</f>
        <v>1</v>
      </c>
      <c r="Q8258">
        <f t="shared" si="1165"/>
        <v>0</v>
      </c>
      <c r="R8258">
        <f t="shared" si="1166"/>
        <v>0</v>
      </c>
      <c r="S8258" t="str">
        <f t="shared" ref="S8258:S8321" si="1167">IF(L8258="","",SUMIFS($M:$M,$L:$L,L8258,$T:$T,"&lt;="&amp;T8258))</f>
        <v/>
      </c>
      <c r="T8258" t="str">
        <f t="shared" ref="T8258:T8321" si="1168">IF(L8258="","",INT(G8258)*100000+ROW())</f>
        <v/>
      </c>
      <c r="U8258" t="str">
        <f t="shared" ref="U8258:U8321" si="1169">IF(L8258="","",IF(AND(COUNTIFS($L:$L,L8258,$S:$S,"&gt;-0.000001",$S:$S,"&lt;0.000001",$T:$T,"&gt;"&amp;T8258)=0,ABS(S8258)&gt;0.000001),1,0))</f>
        <v/>
      </c>
    </row>
    <row r="8259" spans="12:21" ht="15" customHeight="1" x14ac:dyDescent="0.15">
      <c r="L8259" s="244" t="str">
        <f t="shared" si="1161"/>
        <v/>
      </c>
      <c r="M8259" s="245" t="str">
        <f t="shared" si="1162"/>
        <v/>
      </c>
      <c r="N8259" s="244" t="str">
        <f t="shared" si="1163"/>
        <v/>
      </c>
      <c r="O8259" s="244" t="str">
        <f t="shared" si="1164"/>
        <v/>
      </c>
      <c r="P8259">
        <f>IF($I8259&lt;&gt;"",$I8259,IF($E8259="SGD",1,IF($E8259="USD",Settings!$B$22,IF($E8259="HKD",Settings!$B$23,1))))</f>
        <v>1</v>
      </c>
      <c r="Q8259">
        <f t="shared" si="1165"/>
        <v>0</v>
      </c>
      <c r="R8259">
        <f t="shared" si="1166"/>
        <v>0</v>
      </c>
      <c r="S8259" t="str">
        <f t="shared" si="1167"/>
        <v/>
      </c>
      <c r="T8259" t="str">
        <f t="shared" si="1168"/>
        <v/>
      </c>
      <c r="U8259" t="str">
        <f t="shared" si="1169"/>
        <v/>
      </c>
    </row>
    <row r="8260" spans="12:21" ht="15" customHeight="1" x14ac:dyDescent="0.15">
      <c r="L8260" s="244" t="str">
        <f t="shared" si="1161"/>
        <v/>
      </c>
      <c r="M8260" s="245" t="str">
        <f t="shared" si="1162"/>
        <v/>
      </c>
      <c r="N8260" s="244" t="str">
        <f t="shared" si="1163"/>
        <v/>
      </c>
      <c r="O8260" s="244" t="str">
        <f t="shared" si="1164"/>
        <v/>
      </c>
      <c r="P8260">
        <f>IF($I8260&lt;&gt;"",$I8260,IF($E8260="SGD",1,IF($E8260="USD",Settings!$B$22,IF($E8260="HKD",Settings!$B$23,1))))</f>
        <v>1</v>
      </c>
      <c r="Q8260">
        <f t="shared" si="1165"/>
        <v>0</v>
      </c>
      <c r="R8260">
        <f t="shared" si="1166"/>
        <v>0</v>
      </c>
      <c r="S8260" t="str">
        <f t="shared" si="1167"/>
        <v/>
      </c>
      <c r="T8260" t="str">
        <f t="shared" si="1168"/>
        <v/>
      </c>
      <c r="U8260" t="str">
        <f t="shared" si="1169"/>
        <v/>
      </c>
    </row>
    <row r="8261" spans="12:21" ht="15" customHeight="1" x14ac:dyDescent="0.15">
      <c r="L8261" s="244" t="str">
        <f t="shared" si="1161"/>
        <v/>
      </c>
      <c r="M8261" s="245" t="str">
        <f t="shared" si="1162"/>
        <v/>
      </c>
      <c r="N8261" s="244" t="str">
        <f t="shared" si="1163"/>
        <v/>
      </c>
      <c r="O8261" s="244" t="str">
        <f t="shared" si="1164"/>
        <v/>
      </c>
      <c r="P8261">
        <f>IF($I8261&lt;&gt;"",$I8261,IF($E8261="SGD",1,IF($E8261="USD",Settings!$B$22,IF($E8261="HKD",Settings!$B$23,1))))</f>
        <v>1</v>
      </c>
      <c r="Q8261">
        <f t="shared" si="1165"/>
        <v>0</v>
      </c>
      <c r="R8261">
        <f t="shared" si="1166"/>
        <v>0</v>
      </c>
      <c r="S8261" t="str">
        <f t="shared" si="1167"/>
        <v/>
      </c>
      <c r="T8261" t="str">
        <f t="shared" si="1168"/>
        <v/>
      </c>
      <c r="U8261" t="str">
        <f t="shared" si="1169"/>
        <v/>
      </c>
    </row>
    <row r="8262" spans="12:21" ht="15" customHeight="1" x14ac:dyDescent="0.15">
      <c r="L8262" s="244" t="str">
        <f t="shared" si="1161"/>
        <v/>
      </c>
      <c r="M8262" s="245" t="str">
        <f t="shared" si="1162"/>
        <v/>
      </c>
      <c r="N8262" s="244" t="str">
        <f t="shared" si="1163"/>
        <v/>
      </c>
      <c r="O8262" s="244" t="str">
        <f t="shared" si="1164"/>
        <v/>
      </c>
      <c r="P8262">
        <f>IF($I8262&lt;&gt;"",$I8262,IF($E8262="SGD",1,IF($E8262="USD",Settings!$B$22,IF($E8262="HKD",Settings!$B$23,1))))</f>
        <v>1</v>
      </c>
      <c r="Q8262">
        <f t="shared" si="1165"/>
        <v>0</v>
      </c>
      <c r="R8262">
        <f t="shared" si="1166"/>
        <v>0</v>
      </c>
      <c r="S8262" t="str">
        <f t="shared" si="1167"/>
        <v/>
      </c>
      <c r="T8262" t="str">
        <f t="shared" si="1168"/>
        <v/>
      </c>
      <c r="U8262" t="str">
        <f t="shared" si="1169"/>
        <v/>
      </c>
    </row>
    <row r="8263" spans="12:21" ht="15" customHeight="1" x14ac:dyDescent="0.15">
      <c r="L8263" s="244" t="str">
        <f t="shared" si="1161"/>
        <v/>
      </c>
      <c r="M8263" s="245" t="str">
        <f t="shared" si="1162"/>
        <v/>
      </c>
      <c r="N8263" s="244" t="str">
        <f t="shared" si="1163"/>
        <v/>
      </c>
      <c r="O8263" s="244" t="str">
        <f t="shared" si="1164"/>
        <v/>
      </c>
      <c r="P8263">
        <f>IF($I8263&lt;&gt;"",$I8263,IF($E8263="SGD",1,IF($E8263="USD",Settings!$B$22,IF($E8263="HKD",Settings!$B$23,1))))</f>
        <v>1</v>
      </c>
      <c r="Q8263">
        <f t="shared" si="1165"/>
        <v>0</v>
      </c>
      <c r="R8263">
        <f t="shared" si="1166"/>
        <v>0</v>
      </c>
      <c r="S8263" t="str">
        <f t="shared" si="1167"/>
        <v/>
      </c>
      <c r="T8263" t="str">
        <f t="shared" si="1168"/>
        <v/>
      </c>
      <c r="U8263" t="str">
        <f t="shared" si="1169"/>
        <v/>
      </c>
    </row>
    <row r="8264" spans="12:21" ht="15" customHeight="1" x14ac:dyDescent="0.15">
      <c r="L8264" s="244" t="str">
        <f t="shared" si="1161"/>
        <v/>
      </c>
      <c r="M8264" s="245" t="str">
        <f t="shared" si="1162"/>
        <v/>
      </c>
      <c r="N8264" s="244" t="str">
        <f t="shared" si="1163"/>
        <v/>
      </c>
      <c r="O8264" s="244" t="str">
        <f t="shared" si="1164"/>
        <v/>
      </c>
      <c r="P8264">
        <f>IF($I8264&lt;&gt;"",$I8264,IF($E8264="SGD",1,IF($E8264="USD",Settings!$B$22,IF($E8264="HKD",Settings!$B$23,1))))</f>
        <v>1</v>
      </c>
      <c r="Q8264">
        <f t="shared" si="1165"/>
        <v>0</v>
      </c>
      <c r="R8264">
        <f t="shared" si="1166"/>
        <v>0</v>
      </c>
      <c r="S8264" t="str">
        <f t="shared" si="1167"/>
        <v/>
      </c>
      <c r="T8264" t="str">
        <f t="shared" si="1168"/>
        <v/>
      </c>
      <c r="U8264" t="str">
        <f t="shared" si="1169"/>
        <v/>
      </c>
    </row>
    <row r="8265" spans="12:21" ht="15" customHeight="1" x14ac:dyDescent="0.15">
      <c r="L8265" s="244" t="str">
        <f t="shared" si="1161"/>
        <v/>
      </c>
      <c r="M8265" s="245" t="str">
        <f t="shared" si="1162"/>
        <v/>
      </c>
      <c r="N8265" s="244" t="str">
        <f t="shared" si="1163"/>
        <v/>
      </c>
      <c r="O8265" s="244" t="str">
        <f t="shared" si="1164"/>
        <v/>
      </c>
      <c r="P8265">
        <f>IF($I8265&lt;&gt;"",$I8265,IF($E8265="SGD",1,IF($E8265="USD",Settings!$B$22,IF($E8265="HKD",Settings!$B$23,1))))</f>
        <v>1</v>
      </c>
      <c r="Q8265">
        <f t="shared" si="1165"/>
        <v>0</v>
      </c>
      <c r="R8265">
        <f t="shared" si="1166"/>
        <v>0</v>
      </c>
      <c r="S8265" t="str">
        <f t="shared" si="1167"/>
        <v/>
      </c>
      <c r="T8265" t="str">
        <f t="shared" si="1168"/>
        <v/>
      </c>
      <c r="U8265" t="str">
        <f t="shared" si="1169"/>
        <v/>
      </c>
    </row>
    <row r="8266" spans="12:21" ht="15" customHeight="1" x14ac:dyDescent="0.15">
      <c r="L8266" s="244" t="str">
        <f t="shared" si="1161"/>
        <v/>
      </c>
      <c r="M8266" s="245" t="str">
        <f t="shared" si="1162"/>
        <v/>
      </c>
      <c r="N8266" s="244" t="str">
        <f t="shared" si="1163"/>
        <v/>
      </c>
      <c r="O8266" s="244" t="str">
        <f t="shared" si="1164"/>
        <v/>
      </c>
      <c r="P8266">
        <f>IF($I8266&lt;&gt;"",$I8266,IF($E8266="SGD",1,IF($E8266="USD",Settings!$B$22,IF($E8266="HKD",Settings!$B$23,1))))</f>
        <v>1</v>
      </c>
      <c r="Q8266">
        <f t="shared" si="1165"/>
        <v>0</v>
      </c>
      <c r="R8266">
        <f t="shared" si="1166"/>
        <v>0</v>
      </c>
      <c r="S8266" t="str">
        <f t="shared" si="1167"/>
        <v/>
      </c>
      <c r="T8266" t="str">
        <f t="shared" si="1168"/>
        <v/>
      </c>
      <c r="U8266" t="str">
        <f t="shared" si="1169"/>
        <v/>
      </c>
    </row>
    <row r="8267" spans="12:21" ht="15" customHeight="1" x14ac:dyDescent="0.15">
      <c r="L8267" s="244" t="str">
        <f t="shared" si="1161"/>
        <v/>
      </c>
      <c r="M8267" s="245" t="str">
        <f t="shared" si="1162"/>
        <v/>
      </c>
      <c r="N8267" s="244" t="str">
        <f t="shared" si="1163"/>
        <v/>
      </c>
      <c r="O8267" s="244" t="str">
        <f t="shared" si="1164"/>
        <v/>
      </c>
      <c r="P8267">
        <f>IF($I8267&lt;&gt;"",$I8267,IF($E8267="SGD",1,IF($E8267="USD",Settings!$B$22,IF($E8267="HKD",Settings!$B$23,1))))</f>
        <v>1</v>
      </c>
      <c r="Q8267">
        <f t="shared" si="1165"/>
        <v>0</v>
      </c>
      <c r="R8267">
        <f t="shared" si="1166"/>
        <v>0</v>
      </c>
      <c r="S8267" t="str">
        <f t="shared" si="1167"/>
        <v/>
      </c>
      <c r="T8267" t="str">
        <f t="shared" si="1168"/>
        <v/>
      </c>
      <c r="U8267" t="str">
        <f t="shared" si="1169"/>
        <v/>
      </c>
    </row>
    <row r="8268" spans="12:21" ht="15" customHeight="1" x14ac:dyDescent="0.15">
      <c r="L8268" s="244" t="str">
        <f t="shared" si="1161"/>
        <v/>
      </c>
      <c r="M8268" s="245" t="str">
        <f t="shared" si="1162"/>
        <v/>
      </c>
      <c r="N8268" s="244" t="str">
        <f t="shared" si="1163"/>
        <v/>
      </c>
      <c r="O8268" s="244" t="str">
        <f t="shared" si="1164"/>
        <v/>
      </c>
      <c r="P8268">
        <f>IF($I8268&lt;&gt;"",$I8268,IF($E8268="SGD",1,IF($E8268="USD",Settings!$B$22,IF($E8268="HKD",Settings!$B$23,1))))</f>
        <v>1</v>
      </c>
      <c r="Q8268">
        <f t="shared" si="1165"/>
        <v>0</v>
      </c>
      <c r="R8268">
        <f t="shared" si="1166"/>
        <v>0</v>
      </c>
      <c r="S8268" t="str">
        <f t="shared" si="1167"/>
        <v/>
      </c>
      <c r="T8268" t="str">
        <f t="shared" si="1168"/>
        <v/>
      </c>
      <c r="U8268" t="str">
        <f t="shared" si="1169"/>
        <v/>
      </c>
    </row>
    <row r="8269" spans="12:21" ht="15" customHeight="1" x14ac:dyDescent="0.15">
      <c r="L8269" s="244" t="str">
        <f t="shared" si="1161"/>
        <v/>
      </c>
      <c r="M8269" s="245" t="str">
        <f t="shared" si="1162"/>
        <v/>
      </c>
      <c r="N8269" s="244" t="str">
        <f t="shared" si="1163"/>
        <v/>
      </c>
      <c r="O8269" s="244" t="str">
        <f t="shared" si="1164"/>
        <v/>
      </c>
      <c r="P8269">
        <f>IF($I8269&lt;&gt;"",$I8269,IF($E8269="SGD",1,IF($E8269="USD",Settings!$B$22,IF($E8269="HKD",Settings!$B$23,1))))</f>
        <v>1</v>
      </c>
      <c r="Q8269">
        <f t="shared" si="1165"/>
        <v>0</v>
      </c>
      <c r="R8269">
        <f t="shared" si="1166"/>
        <v>0</v>
      </c>
      <c r="S8269" t="str">
        <f t="shared" si="1167"/>
        <v/>
      </c>
      <c r="T8269" t="str">
        <f t="shared" si="1168"/>
        <v/>
      </c>
      <c r="U8269" t="str">
        <f t="shared" si="1169"/>
        <v/>
      </c>
    </row>
    <row r="8270" spans="12:21" ht="15" customHeight="1" x14ac:dyDescent="0.15">
      <c r="L8270" s="244" t="str">
        <f t="shared" si="1161"/>
        <v/>
      </c>
      <c r="M8270" s="245" t="str">
        <f t="shared" si="1162"/>
        <v/>
      </c>
      <c r="N8270" s="244" t="str">
        <f t="shared" si="1163"/>
        <v/>
      </c>
      <c r="O8270" s="244" t="str">
        <f t="shared" si="1164"/>
        <v/>
      </c>
      <c r="P8270">
        <f>IF($I8270&lt;&gt;"",$I8270,IF($E8270="SGD",1,IF($E8270="USD",Settings!$B$22,IF($E8270="HKD",Settings!$B$23,1))))</f>
        <v>1</v>
      </c>
      <c r="Q8270">
        <f t="shared" si="1165"/>
        <v>0</v>
      </c>
      <c r="R8270">
        <f t="shared" si="1166"/>
        <v>0</v>
      </c>
      <c r="S8270" t="str">
        <f t="shared" si="1167"/>
        <v/>
      </c>
      <c r="T8270" t="str">
        <f t="shared" si="1168"/>
        <v/>
      </c>
      <c r="U8270" t="str">
        <f t="shared" si="1169"/>
        <v/>
      </c>
    </row>
    <row r="8271" spans="12:21" ht="15" customHeight="1" x14ac:dyDescent="0.15">
      <c r="L8271" s="244" t="str">
        <f t="shared" si="1161"/>
        <v/>
      </c>
      <c r="M8271" s="245" t="str">
        <f t="shared" si="1162"/>
        <v/>
      </c>
      <c r="N8271" s="244" t="str">
        <f t="shared" si="1163"/>
        <v/>
      </c>
      <c r="O8271" s="244" t="str">
        <f t="shared" si="1164"/>
        <v/>
      </c>
      <c r="P8271">
        <f>IF($I8271&lt;&gt;"",$I8271,IF($E8271="SGD",1,IF($E8271="USD",Settings!$B$22,IF($E8271="HKD",Settings!$B$23,1))))</f>
        <v>1</v>
      </c>
      <c r="Q8271">
        <f t="shared" si="1165"/>
        <v>0</v>
      </c>
      <c r="R8271">
        <f t="shared" si="1166"/>
        <v>0</v>
      </c>
      <c r="S8271" t="str">
        <f t="shared" si="1167"/>
        <v/>
      </c>
      <c r="T8271" t="str">
        <f t="shared" si="1168"/>
        <v/>
      </c>
      <c r="U8271" t="str">
        <f t="shared" si="1169"/>
        <v/>
      </c>
    </row>
    <row r="8272" spans="12:21" ht="15" customHeight="1" x14ac:dyDescent="0.15">
      <c r="L8272" s="244" t="str">
        <f t="shared" si="1161"/>
        <v/>
      </c>
      <c r="M8272" s="245" t="str">
        <f t="shared" si="1162"/>
        <v/>
      </c>
      <c r="N8272" s="244" t="str">
        <f t="shared" si="1163"/>
        <v/>
      </c>
      <c r="O8272" s="244" t="str">
        <f t="shared" si="1164"/>
        <v/>
      </c>
      <c r="P8272">
        <f>IF($I8272&lt;&gt;"",$I8272,IF($E8272="SGD",1,IF($E8272="USD",Settings!$B$22,IF($E8272="HKD",Settings!$B$23,1))))</f>
        <v>1</v>
      </c>
      <c r="Q8272">
        <f t="shared" si="1165"/>
        <v>0</v>
      </c>
      <c r="R8272">
        <f t="shared" si="1166"/>
        <v>0</v>
      </c>
      <c r="S8272" t="str">
        <f t="shared" si="1167"/>
        <v/>
      </c>
      <c r="T8272" t="str">
        <f t="shared" si="1168"/>
        <v/>
      </c>
      <c r="U8272" t="str">
        <f t="shared" si="1169"/>
        <v/>
      </c>
    </row>
    <row r="8273" spans="12:21" ht="15" customHeight="1" x14ac:dyDescent="0.15">
      <c r="L8273" s="244" t="str">
        <f t="shared" si="1161"/>
        <v/>
      </c>
      <c r="M8273" s="245" t="str">
        <f t="shared" si="1162"/>
        <v/>
      </c>
      <c r="N8273" s="244" t="str">
        <f t="shared" si="1163"/>
        <v/>
      </c>
      <c r="O8273" s="244" t="str">
        <f t="shared" si="1164"/>
        <v/>
      </c>
      <c r="P8273">
        <f>IF($I8273&lt;&gt;"",$I8273,IF($E8273="SGD",1,IF($E8273="USD",Settings!$B$22,IF($E8273="HKD",Settings!$B$23,1))))</f>
        <v>1</v>
      </c>
      <c r="Q8273">
        <f t="shared" si="1165"/>
        <v>0</v>
      </c>
      <c r="R8273">
        <f t="shared" si="1166"/>
        <v>0</v>
      </c>
      <c r="S8273" t="str">
        <f t="shared" si="1167"/>
        <v/>
      </c>
      <c r="T8273" t="str">
        <f t="shared" si="1168"/>
        <v/>
      </c>
      <c r="U8273" t="str">
        <f t="shared" si="1169"/>
        <v/>
      </c>
    </row>
    <row r="8274" spans="12:21" ht="15" customHeight="1" x14ac:dyDescent="0.15">
      <c r="L8274" s="244" t="str">
        <f t="shared" si="1161"/>
        <v/>
      </c>
      <c r="M8274" s="245" t="str">
        <f t="shared" si="1162"/>
        <v/>
      </c>
      <c r="N8274" s="244" t="str">
        <f t="shared" si="1163"/>
        <v/>
      </c>
      <c r="O8274" s="244" t="str">
        <f t="shared" si="1164"/>
        <v/>
      </c>
      <c r="P8274">
        <f>IF($I8274&lt;&gt;"",$I8274,IF($E8274="SGD",1,IF($E8274="USD",Settings!$B$22,IF($E8274="HKD",Settings!$B$23,1))))</f>
        <v>1</v>
      </c>
      <c r="Q8274">
        <f t="shared" si="1165"/>
        <v>0</v>
      </c>
      <c r="R8274">
        <f t="shared" si="1166"/>
        <v>0</v>
      </c>
      <c r="S8274" t="str">
        <f t="shared" si="1167"/>
        <v/>
      </c>
      <c r="T8274" t="str">
        <f t="shared" si="1168"/>
        <v/>
      </c>
      <c r="U8274" t="str">
        <f t="shared" si="1169"/>
        <v/>
      </c>
    </row>
    <row r="8275" spans="12:21" ht="15" customHeight="1" x14ac:dyDescent="0.15">
      <c r="L8275" s="244" t="str">
        <f t="shared" si="1161"/>
        <v/>
      </c>
      <c r="M8275" s="245" t="str">
        <f t="shared" si="1162"/>
        <v/>
      </c>
      <c r="N8275" s="244" t="str">
        <f t="shared" si="1163"/>
        <v/>
      </c>
      <c r="O8275" s="244" t="str">
        <f t="shared" si="1164"/>
        <v/>
      </c>
      <c r="P8275">
        <f>IF($I8275&lt;&gt;"",$I8275,IF($E8275="SGD",1,IF($E8275="USD",Settings!$B$22,IF($E8275="HKD",Settings!$B$23,1))))</f>
        <v>1</v>
      </c>
      <c r="Q8275">
        <f t="shared" si="1165"/>
        <v>0</v>
      </c>
      <c r="R8275">
        <f t="shared" si="1166"/>
        <v>0</v>
      </c>
      <c r="S8275" t="str">
        <f t="shared" si="1167"/>
        <v/>
      </c>
      <c r="T8275" t="str">
        <f t="shared" si="1168"/>
        <v/>
      </c>
      <c r="U8275" t="str">
        <f t="shared" si="1169"/>
        <v/>
      </c>
    </row>
    <row r="8276" spans="12:21" ht="15" customHeight="1" x14ac:dyDescent="0.15">
      <c r="L8276" s="244" t="str">
        <f t="shared" si="1161"/>
        <v/>
      </c>
      <c r="M8276" s="245" t="str">
        <f t="shared" si="1162"/>
        <v/>
      </c>
      <c r="N8276" s="244" t="str">
        <f t="shared" si="1163"/>
        <v/>
      </c>
      <c r="O8276" s="244" t="str">
        <f t="shared" si="1164"/>
        <v/>
      </c>
      <c r="P8276">
        <f>IF($I8276&lt;&gt;"",$I8276,IF($E8276="SGD",1,IF($E8276="USD",Settings!$B$22,IF($E8276="HKD",Settings!$B$23,1))))</f>
        <v>1</v>
      </c>
      <c r="Q8276">
        <f t="shared" si="1165"/>
        <v>0</v>
      </c>
      <c r="R8276">
        <f t="shared" si="1166"/>
        <v>0</v>
      </c>
      <c r="S8276" t="str">
        <f t="shared" si="1167"/>
        <v/>
      </c>
      <c r="T8276" t="str">
        <f t="shared" si="1168"/>
        <v/>
      </c>
      <c r="U8276" t="str">
        <f t="shared" si="1169"/>
        <v/>
      </c>
    </row>
    <row r="8277" spans="12:21" ht="15" customHeight="1" x14ac:dyDescent="0.15">
      <c r="L8277" s="244" t="str">
        <f t="shared" si="1161"/>
        <v/>
      </c>
      <c r="M8277" s="245" t="str">
        <f t="shared" si="1162"/>
        <v/>
      </c>
      <c r="N8277" s="244" t="str">
        <f t="shared" si="1163"/>
        <v/>
      </c>
      <c r="O8277" s="244" t="str">
        <f t="shared" si="1164"/>
        <v/>
      </c>
      <c r="P8277">
        <f>IF($I8277&lt;&gt;"",$I8277,IF($E8277="SGD",1,IF($E8277="USD",Settings!$B$22,IF($E8277="HKD",Settings!$B$23,1))))</f>
        <v>1</v>
      </c>
      <c r="Q8277">
        <f t="shared" si="1165"/>
        <v>0</v>
      </c>
      <c r="R8277">
        <f t="shared" si="1166"/>
        <v>0</v>
      </c>
      <c r="S8277" t="str">
        <f t="shared" si="1167"/>
        <v/>
      </c>
      <c r="T8277" t="str">
        <f t="shared" si="1168"/>
        <v/>
      </c>
      <c r="U8277" t="str">
        <f t="shared" si="1169"/>
        <v/>
      </c>
    </row>
    <row r="8278" spans="12:21" ht="15" customHeight="1" x14ac:dyDescent="0.15">
      <c r="L8278" s="244" t="str">
        <f t="shared" si="1161"/>
        <v/>
      </c>
      <c r="M8278" s="245" t="str">
        <f t="shared" si="1162"/>
        <v/>
      </c>
      <c r="N8278" s="244" t="str">
        <f t="shared" si="1163"/>
        <v/>
      </c>
      <c r="O8278" s="244" t="str">
        <f t="shared" si="1164"/>
        <v/>
      </c>
      <c r="P8278">
        <f>IF($I8278&lt;&gt;"",$I8278,IF($E8278="SGD",1,IF($E8278="USD",Settings!$B$22,IF($E8278="HKD",Settings!$B$23,1))))</f>
        <v>1</v>
      </c>
      <c r="Q8278">
        <f t="shared" si="1165"/>
        <v>0</v>
      </c>
      <c r="R8278">
        <f t="shared" si="1166"/>
        <v>0</v>
      </c>
      <c r="S8278" t="str">
        <f t="shared" si="1167"/>
        <v/>
      </c>
      <c r="T8278" t="str">
        <f t="shared" si="1168"/>
        <v/>
      </c>
      <c r="U8278" t="str">
        <f t="shared" si="1169"/>
        <v/>
      </c>
    </row>
    <row r="8279" spans="12:21" ht="15" customHeight="1" x14ac:dyDescent="0.15">
      <c r="L8279" s="244" t="str">
        <f t="shared" si="1161"/>
        <v/>
      </c>
      <c r="M8279" s="245" t="str">
        <f t="shared" si="1162"/>
        <v/>
      </c>
      <c r="N8279" s="244" t="str">
        <f t="shared" si="1163"/>
        <v/>
      </c>
      <c r="O8279" s="244" t="str">
        <f t="shared" si="1164"/>
        <v/>
      </c>
      <c r="P8279">
        <f>IF($I8279&lt;&gt;"",$I8279,IF($E8279="SGD",1,IF($E8279="USD",Settings!$B$22,IF($E8279="HKD",Settings!$B$23,1))))</f>
        <v>1</v>
      </c>
      <c r="Q8279">
        <f t="shared" si="1165"/>
        <v>0</v>
      </c>
      <c r="R8279">
        <f t="shared" si="1166"/>
        <v>0</v>
      </c>
      <c r="S8279" t="str">
        <f t="shared" si="1167"/>
        <v/>
      </c>
      <c r="T8279" t="str">
        <f t="shared" si="1168"/>
        <v/>
      </c>
      <c r="U8279" t="str">
        <f t="shared" si="1169"/>
        <v/>
      </c>
    </row>
    <row r="8280" spans="12:21" ht="15" customHeight="1" x14ac:dyDescent="0.15">
      <c r="L8280" s="244" t="str">
        <f t="shared" si="1161"/>
        <v/>
      </c>
      <c r="M8280" s="245" t="str">
        <f t="shared" si="1162"/>
        <v/>
      </c>
      <c r="N8280" s="244" t="str">
        <f t="shared" si="1163"/>
        <v/>
      </c>
      <c r="O8280" s="244" t="str">
        <f t="shared" si="1164"/>
        <v/>
      </c>
      <c r="P8280">
        <f>IF($I8280&lt;&gt;"",$I8280,IF($E8280="SGD",1,IF($E8280="USD",Settings!$B$22,IF($E8280="HKD",Settings!$B$23,1))))</f>
        <v>1</v>
      </c>
      <c r="Q8280">
        <f t="shared" si="1165"/>
        <v>0</v>
      </c>
      <c r="R8280">
        <f t="shared" si="1166"/>
        <v>0</v>
      </c>
      <c r="S8280" t="str">
        <f t="shared" si="1167"/>
        <v/>
      </c>
      <c r="T8280" t="str">
        <f t="shared" si="1168"/>
        <v/>
      </c>
      <c r="U8280" t="str">
        <f t="shared" si="1169"/>
        <v/>
      </c>
    </row>
    <row r="8281" spans="12:21" ht="15" customHeight="1" x14ac:dyDescent="0.15">
      <c r="L8281" s="244" t="str">
        <f t="shared" si="1161"/>
        <v/>
      </c>
      <c r="M8281" s="245" t="str">
        <f t="shared" si="1162"/>
        <v/>
      </c>
      <c r="N8281" s="244" t="str">
        <f t="shared" si="1163"/>
        <v/>
      </c>
      <c r="O8281" s="244" t="str">
        <f t="shared" si="1164"/>
        <v/>
      </c>
      <c r="P8281">
        <f>IF($I8281&lt;&gt;"",$I8281,IF($E8281="SGD",1,IF($E8281="USD",Settings!$B$22,IF($E8281="HKD",Settings!$B$23,1))))</f>
        <v>1</v>
      </c>
      <c r="Q8281">
        <f t="shared" si="1165"/>
        <v>0</v>
      </c>
      <c r="R8281">
        <f t="shared" si="1166"/>
        <v>0</v>
      </c>
      <c r="S8281" t="str">
        <f t="shared" si="1167"/>
        <v/>
      </c>
      <c r="T8281" t="str">
        <f t="shared" si="1168"/>
        <v/>
      </c>
      <c r="U8281" t="str">
        <f t="shared" si="1169"/>
        <v/>
      </c>
    </row>
    <row r="8282" spans="12:21" ht="15" customHeight="1" x14ac:dyDescent="0.15">
      <c r="L8282" s="244" t="str">
        <f t="shared" si="1161"/>
        <v/>
      </c>
      <c r="M8282" s="245" t="str">
        <f t="shared" si="1162"/>
        <v/>
      </c>
      <c r="N8282" s="244" t="str">
        <f t="shared" si="1163"/>
        <v/>
      </c>
      <c r="O8282" s="244" t="str">
        <f t="shared" si="1164"/>
        <v/>
      </c>
      <c r="P8282">
        <f>IF($I8282&lt;&gt;"",$I8282,IF($E8282="SGD",1,IF($E8282="USD",Settings!$B$22,IF($E8282="HKD",Settings!$B$23,1))))</f>
        <v>1</v>
      </c>
      <c r="Q8282">
        <f t="shared" si="1165"/>
        <v>0</v>
      </c>
      <c r="R8282">
        <f t="shared" si="1166"/>
        <v>0</v>
      </c>
      <c r="S8282" t="str">
        <f t="shared" si="1167"/>
        <v/>
      </c>
      <c r="T8282" t="str">
        <f t="shared" si="1168"/>
        <v/>
      </c>
      <c r="U8282" t="str">
        <f t="shared" si="1169"/>
        <v/>
      </c>
    </row>
    <row r="8283" spans="12:21" ht="15" customHeight="1" x14ac:dyDescent="0.15">
      <c r="L8283" s="244" t="str">
        <f t="shared" si="1161"/>
        <v/>
      </c>
      <c r="M8283" s="245" t="str">
        <f t="shared" si="1162"/>
        <v/>
      </c>
      <c r="N8283" s="244" t="str">
        <f t="shared" si="1163"/>
        <v/>
      </c>
      <c r="O8283" s="244" t="str">
        <f t="shared" si="1164"/>
        <v/>
      </c>
      <c r="P8283">
        <f>IF($I8283&lt;&gt;"",$I8283,IF($E8283="SGD",1,IF($E8283="USD",Settings!$B$22,IF($E8283="HKD",Settings!$B$23,1))))</f>
        <v>1</v>
      </c>
      <c r="Q8283">
        <f t="shared" si="1165"/>
        <v>0</v>
      </c>
      <c r="R8283">
        <f t="shared" si="1166"/>
        <v>0</v>
      </c>
      <c r="S8283" t="str">
        <f t="shared" si="1167"/>
        <v/>
      </c>
      <c r="T8283" t="str">
        <f t="shared" si="1168"/>
        <v/>
      </c>
      <c r="U8283" t="str">
        <f t="shared" si="1169"/>
        <v/>
      </c>
    </row>
    <row r="8284" spans="12:21" ht="15" customHeight="1" x14ac:dyDescent="0.15">
      <c r="L8284" s="244" t="str">
        <f t="shared" si="1161"/>
        <v/>
      </c>
      <c r="M8284" s="245" t="str">
        <f t="shared" si="1162"/>
        <v/>
      </c>
      <c r="N8284" s="244" t="str">
        <f t="shared" si="1163"/>
        <v/>
      </c>
      <c r="O8284" s="244" t="str">
        <f t="shared" si="1164"/>
        <v/>
      </c>
      <c r="P8284">
        <f>IF($I8284&lt;&gt;"",$I8284,IF($E8284="SGD",1,IF($E8284="USD",Settings!$B$22,IF($E8284="HKD",Settings!$B$23,1))))</f>
        <v>1</v>
      </c>
      <c r="Q8284">
        <f t="shared" si="1165"/>
        <v>0</v>
      </c>
      <c r="R8284">
        <f t="shared" si="1166"/>
        <v>0</v>
      </c>
      <c r="S8284" t="str">
        <f t="shared" si="1167"/>
        <v/>
      </c>
      <c r="T8284" t="str">
        <f t="shared" si="1168"/>
        <v/>
      </c>
      <c r="U8284" t="str">
        <f t="shared" si="1169"/>
        <v/>
      </c>
    </row>
    <row r="8285" spans="12:21" ht="15" customHeight="1" x14ac:dyDescent="0.15">
      <c r="L8285" s="244" t="str">
        <f t="shared" si="1161"/>
        <v/>
      </c>
      <c r="M8285" s="245" t="str">
        <f t="shared" si="1162"/>
        <v/>
      </c>
      <c r="N8285" s="244" t="str">
        <f t="shared" si="1163"/>
        <v/>
      </c>
      <c r="O8285" s="244" t="str">
        <f t="shared" si="1164"/>
        <v/>
      </c>
      <c r="P8285">
        <f>IF($I8285&lt;&gt;"",$I8285,IF($E8285="SGD",1,IF($E8285="USD",Settings!$B$22,IF($E8285="HKD",Settings!$B$23,1))))</f>
        <v>1</v>
      </c>
      <c r="Q8285">
        <f t="shared" si="1165"/>
        <v>0</v>
      </c>
      <c r="R8285">
        <f t="shared" si="1166"/>
        <v>0</v>
      </c>
      <c r="S8285" t="str">
        <f t="shared" si="1167"/>
        <v/>
      </c>
      <c r="T8285" t="str">
        <f t="shared" si="1168"/>
        <v/>
      </c>
      <c r="U8285" t="str">
        <f t="shared" si="1169"/>
        <v/>
      </c>
    </row>
    <row r="8286" spans="12:21" ht="15" customHeight="1" x14ac:dyDescent="0.15">
      <c r="L8286" s="244" t="str">
        <f t="shared" si="1161"/>
        <v/>
      </c>
      <c r="M8286" s="245" t="str">
        <f t="shared" si="1162"/>
        <v/>
      </c>
      <c r="N8286" s="244" t="str">
        <f t="shared" si="1163"/>
        <v/>
      </c>
      <c r="O8286" s="244" t="str">
        <f t="shared" si="1164"/>
        <v/>
      </c>
      <c r="P8286">
        <f>IF($I8286&lt;&gt;"",$I8286,IF($E8286="SGD",1,IF($E8286="USD",Settings!$B$22,IF($E8286="HKD",Settings!$B$23,1))))</f>
        <v>1</v>
      </c>
      <c r="Q8286">
        <f t="shared" si="1165"/>
        <v>0</v>
      </c>
      <c r="R8286">
        <f t="shared" si="1166"/>
        <v>0</v>
      </c>
      <c r="S8286" t="str">
        <f t="shared" si="1167"/>
        <v/>
      </c>
      <c r="T8286" t="str">
        <f t="shared" si="1168"/>
        <v/>
      </c>
      <c r="U8286" t="str">
        <f t="shared" si="1169"/>
        <v/>
      </c>
    </row>
    <row r="8287" spans="12:21" ht="15" customHeight="1" x14ac:dyDescent="0.15">
      <c r="L8287" s="244" t="str">
        <f t="shared" si="1161"/>
        <v/>
      </c>
      <c r="M8287" s="245" t="str">
        <f t="shared" si="1162"/>
        <v/>
      </c>
      <c r="N8287" s="244" t="str">
        <f t="shared" si="1163"/>
        <v/>
      </c>
      <c r="O8287" s="244" t="str">
        <f t="shared" si="1164"/>
        <v/>
      </c>
      <c r="P8287">
        <f>IF($I8287&lt;&gt;"",$I8287,IF($E8287="SGD",1,IF($E8287="USD",Settings!$B$22,IF($E8287="HKD",Settings!$B$23,1))))</f>
        <v>1</v>
      </c>
      <c r="Q8287">
        <f t="shared" si="1165"/>
        <v>0</v>
      </c>
      <c r="R8287">
        <f t="shared" si="1166"/>
        <v>0</v>
      </c>
      <c r="S8287" t="str">
        <f t="shared" si="1167"/>
        <v/>
      </c>
      <c r="T8287" t="str">
        <f t="shared" si="1168"/>
        <v/>
      </c>
      <c r="U8287" t="str">
        <f t="shared" si="1169"/>
        <v/>
      </c>
    </row>
    <row r="8288" spans="12:21" ht="15" customHeight="1" x14ac:dyDescent="0.15">
      <c r="L8288" s="244" t="str">
        <f t="shared" si="1161"/>
        <v/>
      </c>
      <c r="M8288" s="245" t="str">
        <f t="shared" si="1162"/>
        <v/>
      </c>
      <c r="N8288" s="244" t="str">
        <f t="shared" si="1163"/>
        <v/>
      </c>
      <c r="O8288" s="244" t="str">
        <f t="shared" si="1164"/>
        <v/>
      </c>
      <c r="P8288">
        <f>IF($I8288&lt;&gt;"",$I8288,IF($E8288="SGD",1,IF($E8288="USD",Settings!$B$22,IF($E8288="HKD",Settings!$B$23,1))))</f>
        <v>1</v>
      </c>
      <c r="Q8288">
        <f t="shared" si="1165"/>
        <v>0</v>
      </c>
      <c r="R8288">
        <f t="shared" si="1166"/>
        <v>0</v>
      </c>
      <c r="S8288" t="str">
        <f t="shared" si="1167"/>
        <v/>
      </c>
      <c r="T8288" t="str">
        <f t="shared" si="1168"/>
        <v/>
      </c>
      <c r="U8288" t="str">
        <f t="shared" si="1169"/>
        <v/>
      </c>
    </row>
    <row r="8289" spans="12:21" ht="15" customHeight="1" x14ac:dyDescent="0.15">
      <c r="L8289" s="244" t="str">
        <f t="shared" si="1161"/>
        <v/>
      </c>
      <c r="M8289" s="245" t="str">
        <f t="shared" si="1162"/>
        <v/>
      </c>
      <c r="N8289" s="244" t="str">
        <f t="shared" si="1163"/>
        <v/>
      </c>
      <c r="O8289" s="244" t="str">
        <f t="shared" si="1164"/>
        <v/>
      </c>
      <c r="P8289">
        <f>IF($I8289&lt;&gt;"",$I8289,IF($E8289="SGD",1,IF($E8289="USD",Settings!$B$22,IF($E8289="HKD",Settings!$B$23,1))))</f>
        <v>1</v>
      </c>
      <c r="Q8289">
        <f t="shared" si="1165"/>
        <v>0</v>
      </c>
      <c r="R8289">
        <f t="shared" si="1166"/>
        <v>0</v>
      </c>
      <c r="S8289" t="str">
        <f t="shared" si="1167"/>
        <v/>
      </c>
      <c r="T8289" t="str">
        <f t="shared" si="1168"/>
        <v/>
      </c>
      <c r="U8289" t="str">
        <f t="shared" si="1169"/>
        <v/>
      </c>
    </row>
    <row r="8290" spans="12:21" ht="15" customHeight="1" x14ac:dyDescent="0.15">
      <c r="L8290" s="244" t="str">
        <f t="shared" si="1161"/>
        <v/>
      </c>
      <c r="M8290" s="245" t="str">
        <f t="shared" si="1162"/>
        <v/>
      </c>
      <c r="N8290" s="244" t="str">
        <f t="shared" si="1163"/>
        <v/>
      </c>
      <c r="O8290" s="244" t="str">
        <f t="shared" si="1164"/>
        <v/>
      </c>
      <c r="P8290">
        <f>IF($I8290&lt;&gt;"",$I8290,IF($E8290="SGD",1,IF($E8290="USD",Settings!$B$22,IF($E8290="HKD",Settings!$B$23,1))))</f>
        <v>1</v>
      </c>
      <c r="Q8290">
        <f t="shared" si="1165"/>
        <v>0</v>
      </c>
      <c r="R8290">
        <f t="shared" si="1166"/>
        <v>0</v>
      </c>
      <c r="S8290" t="str">
        <f t="shared" si="1167"/>
        <v/>
      </c>
      <c r="T8290" t="str">
        <f t="shared" si="1168"/>
        <v/>
      </c>
      <c r="U8290" t="str">
        <f t="shared" si="1169"/>
        <v/>
      </c>
    </row>
    <row r="8291" spans="12:21" ht="15" customHeight="1" x14ac:dyDescent="0.15">
      <c r="L8291" s="244" t="str">
        <f t="shared" si="1161"/>
        <v/>
      </c>
      <c r="M8291" s="245" t="str">
        <f t="shared" si="1162"/>
        <v/>
      </c>
      <c r="N8291" s="244" t="str">
        <f t="shared" si="1163"/>
        <v/>
      </c>
      <c r="O8291" s="244" t="str">
        <f t="shared" si="1164"/>
        <v/>
      </c>
      <c r="P8291">
        <f>IF($I8291&lt;&gt;"",$I8291,IF($E8291="SGD",1,IF($E8291="USD",Settings!$B$22,IF($E8291="HKD",Settings!$B$23,1))))</f>
        <v>1</v>
      </c>
      <c r="Q8291">
        <f t="shared" si="1165"/>
        <v>0</v>
      </c>
      <c r="R8291">
        <f t="shared" si="1166"/>
        <v>0</v>
      </c>
      <c r="S8291" t="str">
        <f t="shared" si="1167"/>
        <v/>
      </c>
      <c r="T8291" t="str">
        <f t="shared" si="1168"/>
        <v/>
      </c>
      <c r="U8291" t="str">
        <f t="shared" si="1169"/>
        <v/>
      </c>
    </row>
    <row r="8292" spans="12:21" ht="15" customHeight="1" x14ac:dyDescent="0.15">
      <c r="L8292" s="244" t="str">
        <f t="shared" si="1161"/>
        <v/>
      </c>
      <c r="M8292" s="245" t="str">
        <f t="shared" si="1162"/>
        <v/>
      </c>
      <c r="N8292" s="244" t="str">
        <f t="shared" si="1163"/>
        <v/>
      </c>
      <c r="O8292" s="244" t="str">
        <f t="shared" si="1164"/>
        <v/>
      </c>
      <c r="P8292">
        <f>IF($I8292&lt;&gt;"",$I8292,IF($E8292="SGD",1,IF($E8292="USD",Settings!$B$22,IF($E8292="HKD",Settings!$B$23,1))))</f>
        <v>1</v>
      </c>
      <c r="Q8292">
        <f t="shared" si="1165"/>
        <v>0</v>
      </c>
      <c r="R8292">
        <f t="shared" si="1166"/>
        <v>0</v>
      </c>
      <c r="S8292" t="str">
        <f t="shared" si="1167"/>
        <v/>
      </c>
      <c r="T8292" t="str">
        <f t="shared" si="1168"/>
        <v/>
      </c>
      <c r="U8292" t="str">
        <f t="shared" si="1169"/>
        <v/>
      </c>
    </row>
    <row r="8293" spans="12:21" ht="15" customHeight="1" x14ac:dyDescent="0.15">
      <c r="L8293" s="244" t="str">
        <f t="shared" si="1161"/>
        <v/>
      </c>
      <c r="M8293" s="245" t="str">
        <f t="shared" si="1162"/>
        <v/>
      </c>
      <c r="N8293" s="244" t="str">
        <f t="shared" si="1163"/>
        <v/>
      </c>
      <c r="O8293" s="244" t="str">
        <f t="shared" si="1164"/>
        <v/>
      </c>
      <c r="P8293">
        <f>IF($I8293&lt;&gt;"",$I8293,IF($E8293="SGD",1,IF($E8293="USD",Settings!$B$22,IF($E8293="HKD",Settings!$B$23,1))))</f>
        <v>1</v>
      </c>
      <c r="Q8293">
        <f t="shared" si="1165"/>
        <v>0</v>
      </c>
      <c r="R8293">
        <f t="shared" si="1166"/>
        <v>0</v>
      </c>
      <c r="S8293" t="str">
        <f t="shared" si="1167"/>
        <v/>
      </c>
      <c r="T8293" t="str">
        <f t="shared" si="1168"/>
        <v/>
      </c>
      <c r="U8293" t="str">
        <f t="shared" si="1169"/>
        <v/>
      </c>
    </row>
    <row r="8294" spans="12:21" ht="15" customHeight="1" x14ac:dyDescent="0.15">
      <c r="L8294" s="244" t="str">
        <f t="shared" si="1161"/>
        <v/>
      </c>
      <c r="M8294" s="245" t="str">
        <f t="shared" si="1162"/>
        <v/>
      </c>
      <c r="N8294" s="244" t="str">
        <f t="shared" si="1163"/>
        <v/>
      </c>
      <c r="O8294" s="244" t="str">
        <f t="shared" si="1164"/>
        <v/>
      </c>
      <c r="P8294">
        <f>IF($I8294&lt;&gt;"",$I8294,IF($E8294="SGD",1,IF($E8294="USD",Settings!$B$22,IF($E8294="HKD",Settings!$B$23,1))))</f>
        <v>1</v>
      </c>
      <c r="Q8294">
        <f t="shared" si="1165"/>
        <v>0</v>
      </c>
      <c r="R8294">
        <f t="shared" si="1166"/>
        <v>0</v>
      </c>
      <c r="S8294" t="str">
        <f t="shared" si="1167"/>
        <v/>
      </c>
      <c r="T8294" t="str">
        <f t="shared" si="1168"/>
        <v/>
      </c>
      <c r="U8294" t="str">
        <f t="shared" si="1169"/>
        <v/>
      </c>
    </row>
    <row r="8295" spans="12:21" ht="15" customHeight="1" x14ac:dyDescent="0.15">
      <c r="L8295" s="244" t="str">
        <f t="shared" si="1161"/>
        <v/>
      </c>
      <c r="M8295" s="245" t="str">
        <f t="shared" si="1162"/>
        <v/>
      </c>
      <c r="N8295" s="244" t="str">
        <f t="shared" si="1163"/>
        <v/>
      </c>
      <c r="O8295" s="244" t="str">
        <f t="shared" si="1164"/>
        <v/>
      </c>
      <c r="P8295">
        <f>IF($I8295&lt;&gt;"",$I8295,IF($E8295="SGD",1,IF($E8295="USD",Settings!$B$22,IF($E8295="HKD",Settings!$B$23,1))))</f>
        <v>1</v>
      </c>
      <c r="Q8295">
        <f t="shared" si="1165"/>
        <v>0</v>
      </c>
      <c r="R8295">
        <f t="shared" si="1166"/>
        <v>0</v>
      </c>
      <c r="S8295" t="str">
        <f t="shared" si="1167"/>
        <v/>
      </c>
      <c r="T8295" t="str">
        <f t="shared" si="1168"/>
        <v/>
      </c>
      <c r="U8295" t="str">
        <f t="shared" si="1169"/>
        <v/>
      </c>
    </row>
    <row r="8296" spans="12:21" ht="15" customHeight="1" x14ac:dyDescent="0.15">
      <c r="L8296" s="244" t="str">
        <f t="shared" si="1161"/>
        <v/>
      </c>
      <c r="M8296" s="245" t="str">
        <f t="shared" si="1162"/>
        <v/>
      </c>
      <c r="N8296" s="244" t="str">
        <f t="shared" si="1163"/>
        <v/>
      </c>
      <c r="O8296" s="244" t="str">
        <f t="shared" si="1164"/>
        <v/>
      </c>
      <c r="P8296">
        <f>IF($I8296&lt;&gt;"",$I8296,IF($E8296="SGD",1,IF($E8296="USD",Settings!$B$22,IF($E8296="HKD",Settings!$B$23,1))))</f>
        <v>1</v>
      </c>
      <c r="Q8296">
        <f t="shared" si="1165"/>
        <v>0</v>
      </c>
      <c r="R8296">
        <f t="shared" si="1166"/>
        <v>0</v>
      </c>
      <c r="S8296" t="str">
        <f t="shared" si="1167"/>
        <v/>
      </c>
      <c r="T8296" t="str">
        <f t="shared" si="1168"/>
        <v/>
      </c>
      <c r="U8296" t="str">
        <f t="shared" si="1169"/>
        <v/>
      </c>
    </row>
    <row r="8297" spans="12:21" ht="15" customHeight="1" x14ac:dyDescent="0.15">
      <c r="L8297" s="244" t="str">
        <f t="shared" ref="L8297:L8360" si="1170">IF(OR(B8297="",C8297="",E8297=""),"",B8297&amp;":"&amp;C8297&amp;":"&amp;E8297)</f>
        <v/>
      </c>
      <c r="M8297" s="245" t="str">
        <f t="shared" ref="M8297:M8360" si="1171">IF(A8297="","",A8297*D8297)</f>
        <v/>
      </c>
      <c r="N8297" s="244" t="str">
        <f t="shared" ref="N8297:N8360" si="1172">IF(A8297="","",IF(OR(A8297=1,A8297=0),J8297,0))</f>
        <v/>
      </c>
      <c r="O8297" s="244" t="str">
        <f t="shared" ref="O8297:O8360" si="1173">IF(A8297="","",IF(A8297=-1,J8297,0))</f>
        <v/>
      </c>
      <c r="P8297">
        <f>IF($I8297&lt;&gt;"",$I8297,IF($E8297="SGD",1,IF($E8297="USD",Settings!$B$22,IF($E8297="HKD",Settings!$B$23,1))))</f>
        <v>1</v>
      </c>
      <c r="Q8297">
        <f t="shared" ref="Q8297:Q8360" si="1174">IF($L8297="",0,($O8297-$N8297+IF($A8297=2,$J8297,0))*$P8297)</f>
        <v>0</v>
      </c>
      <c r="R8297">
        <f t="shared" ref="R8297:R8360" si="1175">IF($L8297="",0,IF($A8297=2,$J8297*$P8297,0))</f>
        <v>0</v>
      </c>
      <c r="S8297" t="str">
        <f t="shared" si="1167"/>
        <v/>
      </c>
      <c r="T8297" t="str">
        <f t="shared" si="1168"/>
        <v/>
      </c>
      <c r="U8297" t="str">
        <f t="shared" si="1169"/>
        <v/>
      </c>
    </row>
    <row r="8298" spans="12:21" ht="15" customHeight="1" x14ac:dyDescent="0.15">
      <c r="L8298" s="244" t="str">
        <f t="shared" si="1170"/>
        <v/>
      </c>
      <c r="M8298" s="245" t="str">
        <f t="shared" si="1171"/>
        <v/>
      </c>
      <c r="N8298" s="244" t="str">
        <f t="shared" si="1172"/>
        <v/>
      </c>
      <c r="O8298" s="244" t="str">
        <f t="shared" si="1173"/>
        <v/>
      </c>
      <c r="P8298">
        <f>IF($I8298&lt;&gt;"",$I8298,IF($E8298="SGD",1,IF($E8298="USD",Settings!$B$22,IF($E8298="HKD",Settings!$B$23,1))))</f>
        <v>1</v>
      </c>
      <c r="Q8298">
        <f t="shared" si="1174"/>
        <v>0</v>
      </c>
      <c r="R8298">
        <f t="shared" si="1175"/>
        <v>0</v>
      </c>
      <c r="S8298" t="str">
        <f t="shared" si="1167"/>
        <v/>
      </c>
      <c r="T8298" t="str">
        <f t="shared" si="1168"/>
        <v/>
      </c>
      <c r="U8298" t="str">
        <f t="shared" si="1169"/>
        <v/>
      </c>
    </row>
    <row r="8299" spans="12:21" ht="15" customHeight="1" x14ac:dyDescent="0.15">
      <c r="L8299" s="244" t="str">
        <f t="shared" si="1170"/>
        <v/>
      </c>
      <c r="M8299" s="245" t="str">
        <f t="shared" si="1171"/>
        <v/>
      </c>
      <c r="N8299" s="244" t="str">
        <f t="shared" si="1172"/>
        <v/>
      </c>
      <c r="O8299" s="244" t="str">
        <f t="shared" si="1173"/>
        <v/>
      </c>
      <c r="P8299">
        <f>IF($I8299&lt;&gt;"",$I8299,IF($E8299="SGD",1,IF($E8299="USD",Settings!$B$22,IF($E8299="HKD",Settings!$B$23,1))))</f>
        <v>1</v>
      </c>
      <c r="Q8299">
        <f t="shared" si="1174"/>
        <v>0</v>
      </c>
      <c r="R8299">
        <f t="shared" si="1175"/>
        <v>0</v>
      </c>
      <c r="S8299" t="str">
        <f t="shared" si="1167"/>
        <v/>
      </c>
      <c r="T8299" t="str">
        <f t="shared" si="1168"/>
        <v/>
      </c>
      <c r="U8299" t="str">
        <f t="shared" si="1169"/>
        <v/>
      </c>
    </row>
    <row r="8300" spans="12:21" ht="15" customHeight="1" x14ac:dyDescent="0.15">
      <c r="L8300" s="244" t="str">
        <f t="shared" si="1170"/>
        <v/>
      </c>
      <c r="M8300" s="245" t="str">
        <f t="shared" si="1171"/>
        <v/>
      </c>
      <c r="N8300" s="244" t="str">
        <f t="shared" si="1172"/>
        <v/>
      </c>
      <c r="O8300" s="244" t="str">
        <f t="shared" si="1173"/>
        <v/>
      </c>
      <c r="P8300">
        <f>IF($I8300&lt;&gt;"",$I8300,IF($E8300="SGD",1,IF($E8300="USD",Settings!$B$22,IF($E8300="HKD",Settings!$B$23,1))))</f>
        <v>1</v>
      </c>
      <c r="Q8300">
        <f t="shared" si="1174"/>
        <v>0</v>
      </c>
      <c r="R8300">
        <f t="shared" si="1175"/>
        <v>0</v>
      </c>
      <c r="S8300" t="str">
        <f t="shared" si="1167"/>
        <v/>
      </c>
      <c r="T8300" t="str">
        <f t="shared" si="1168"/>
        <v/>
      </c>
      <c r="U8300" t="str">
        <f t="shared" si="1169"/>
        <v/>
      </c>
    </row>
    <row r="8301" spans="12:21" ht="15" customHeight="1" x14ac:dyDescent="0.15">
      <c r="L8301" s="244" t="str">
        <f t="shared" si="1170"/>
        <v/>
      </c>
      <c r="M8301" s="245" t="str">
        <f t="shared" si="1171"/>
        <v/>
      </c>
      <c r="N8301" s="244" t="str">
        <f t="shared" si="1172"/>
        <v/>
      </c>
      <c r="O8301" s="244" t="str">
        <f t="shared" si="1173"/>
        <v/>
      </c>
      <c r="P8301">
        <f>IF($I8301&lt;&gt;"",$I8301,IF($E8301="SGD",1,IF($E8301="USD",Settings!$B$22,IF($E8301="HKD",Settings!$B$23,1))))</f>
        <v>1</v>
      </c>
      <c r="Q8301">
        <f t="shared" si="1174"/>
        <v>0</v>
      </c>
      <c r="R8301">
        <f t="shared" si="1175"/>
        <v>0</v>
      </c>
      <c r="S8301" t="str">
        <f t="shared" si="1167"/>
        <v/>
      </c>
      <c r="T8301" t="str">
        <f t="shared" si="1168"/>
        <v/>
      </c>
      <c r="U8301" t="str">
        <f t="shared" si="1169"/>
        <v/>
      </c>
    </row>
    <row r="8302" spans="12:21" ht="15" customHeight="1" x14ac:dyDescent="0.15">
      <c r="L8302" s="244" t="str">
        <f t="shared" si="1170"/>
        <v/>
      </c>
      <c r="M8302" s="245" t="str">
        <f t="shared" si="1171"/>
        <v/>
      </c>
      <c r="N8302" s="244" t="str">
        <f t="shared" si="1172"/>
        <v/>
      </c>
      <c r="O8302" s="244" t="str">
        <f t="shared" si="1173"/>
        <v/>
      </c>
      <c r="P8302">
        <f>IF($I8302&lt;&gt;"",$I8302,IF($E8302="SGD",1,IF($E8302="USD",Settings!$B$22,IF($E8302="HKD",Settings!$B$23,1))))</f>
        <v>1</v>
      </c>
      <c r="Q8302">
        <f t="shared" si="1174"/>
        <v>0</v>
      </c>
      <c r="R8302">
        <f t="shared" si="1175"/>
        <v>0</v>
      </c>
      <c r="S8302" t="str">
        <f t="shared" si="1167"/>
        <v/>
      </c>
      <c r="T8302" t="str">
        <f t="shared" si="1168"/>
        <v/>
      </c>
      <c r="U8302" t="str">
        <f t="shared" si="1169"/>
        <v/>
      </c>
    </row>
    <row r="8303" spans="12:21" ht="15" customHeight="1" x14ac:dyDescent="0.15">
      <c r="L8303" s="244" t="str">
        <f t="shared" si="1170"/>
        <v/>
      </c>
      <c r="M8303" s="245" t="str">
        <f t="shared" si="1171"/>
        <v/>
      </c>
      <c r="N8303" s="244" t="str">
        <f t="shared" si="1172"/>
        <v/>
      </c>
      <c r="O8303" s="244" t="str">
        <f t="shared" si="1173"/>
        <v/>
      </c>
      <c r="P8303">
        <f>IF($I8303&lt;&gt;"",$I8303,IF($E8303="SGD",1,IF($E8303="USD",Settings!$B$22,IF($E8303="HKD",Settings!$B$23,1))))</f>
        <v>1</v>
      </c>
      <c r="Q8303">
        <f t="shared" si="1174"/>
        <v>0</v>
      </c>
      <c r="R8303">
        <f t="shared" si="1175"/>
        <v>0</v>
      </c>
      <c r="S8303" t="str">
        <f t="shared" si="1167"/>
        <v/>
      </c>
      <c r="T8303" t="str">
        <f t="shared" si="1168"/>
        <v/>
      </c>
      <c r="U8303" t="str">
        <f t="shared" si="1169"/>
        <v/>
      </c>
    </row>
    <row r="8304" spans="12:21" ht="15" customHeight="1" x14ac:dyDescent="0.15">
      <c r="L8304" s="244" t="str">
        <f t="shared" si="1170"/>
        <v/>
      </c>
      <c r="M8304" s="245" t="str">
        <f t="shared" si="1171"/>
        <v/>
      </c>
      <c r="N8304" s="244" t="str">
        <f t="shared" si="1172"/>
        <v/>
      </c>
      <c r="O8304" s="244" t="str">
        <f t="shared" si="1173"/>
        <v/>
      </c>
      <c r="P8304">
        <f>IF($I8304&lt;&gt;"",$I8304,IF($E8304="SGD",1,IF($E8304="USD",Settings!$B$22,IF($E8304="HKD",Settings!$B$23,1))))</f>
        <v>1</v>
      </c>
      <c r="Q8304">
        <f t="shared" si="1174"/>
        <v>0</v>
      </c>
      <c r="R8304">
        <f t="shared" si="1175"/>
        <v>0</v>
      </c>
      <c r="S8304" t="str">
        <f t="shared" si="1167"/>
        <v/>
      </c>
      <c r="T8304" t="str">
        <f t="shared" si="1168"/>
        <v/>
      </c>
      <c r="U8304" t="str">
        <f t="shared" si="1169"/>
        <v/>
      </c>
    </row>
    <row r="8305" spans="12:21" ht="15" customHeight="1" x14ac:dyDescent="0.15">
      <c r="L8305" s="244" t="str">
        <f t="shared" si="1170"/>
        <v/>
      </c>
      <c r="M8305" s="245" t="str">
        <f t="shared" si="1171"/>
        <v/>
      </c>
      <c r="N8305" s="244" t="str">
        <f t="shared" si="1172"/>
        <v/>
      </c>
      <c r="O8305" s="244" t="str">
        <f t="shared" si="1173"/>
        <v/>
      </c>
      <c r="P8305">
        <f>IF($I8305&lt;&gt;"",$I8305,IF($E8305="SGD",1,IF($E8305="USD",Settings!$B$22,IF($E8305="HKD",Settings!$B$23,1))))</f>
        <v>1</v>
      </c>
      <c r="Q8305">
        <f t="shared" si="1174"/>
        <v>0</v>
      </c>
      <c r="R8305">
        <f t="shared" si="1175"/>
        <v>0</v>
      </c>
      <c r="S8305" t="str">
        <f t="shared" si="1167"/>
        <v/>
      </c>
      <c r="T8305" t="str">
        <f t="shared" si="1168"/>
        <v/>
      </c>
      <c r="U8305" t="str">
        <f t="shared" si="1169"/>
        <v/>
      </c>
    </row>
    <row r="8306" spans="12:21" ht="15" customHeight="1" x14ac:dyDescent="0.15">
      <c r="L8306" s="244" t="str">
        <f t="shared" si="1170"/>
        <v/>
      </c>
      <c r="M8306" s="245" t="str">
        <f t="shared" si="1171"/>
        <v/>
      </c>
      <c r="N8306" s="244" t="str">
        <f t="shared" si="1172"/>
        <v/>
      </c>
      <c r="O8306" s="244" t="str">
        <f t="shared" si="1173"/>
        <v/>
      </c>
      <c r="P8306">
        <f>IF($I8306&lt;&gt;"",$I8306,IF($E8306="SGD",1,IF($E8306="USD",Settings!$B$22,IF($E8306="HKD",Settings!$B$23,1))))</f>
        <v>1</v>
      </c>
      <c r="Q8306">
        <f t="shared" si="1174"/>
        <v>0</v>
      </c>
      <c r="R8306">
        <f t="shared" si="1175"/>
        <v>0</v>
      </c>
      <c r="S8306" t="str">
        <f t="shared" si="1167"/>
        <v/>
      </c>
      <c r="T8306" t="str">
        <f t="shared" si="1168"/>
        <v/>
      </c>
      <c r="U8306" t="str">
        <f t="shared" si="1169"/>
        <v/>
      </c>
    </row>
    <row r="8307" spans="12:21" ht="15" customHeight="1" x14ac:dyDescent="0.15">
      <c r="L8307" s="244" t="str">
        <f t="shared" si="1170"/>
        <v/>
      </c>
      <c r="M8307" s="245" t="str">
        <f t="shared" si="1171"/>
        <v/>
      </c>
      <c r="N8307" s="244" t="str">
        <f t="shared" si="1172"/>
        <v/>
      </c>
      <c r="O8307" s="244" t="str">
        <f t="shared" si="1173"/>
        <v/>
      </c>
      <c r="P8307">
        <f>IF($I8307&lt;&gt;"",$I8307,IF($E8307="SGD",1,IF($E8307="USD",Settings!$B$22,IF($E8307="HKD",Settings!$B$23,1))))</f>
        <v>1</v>
      </c>
      <c r="Q8307">
        <f t="shared" si="1174"/>
        <v>0</v>
      </c>
      <c r="R8307">
        <f t="shared" si="1175"/>
        <v>0</v>
      </c>
      <c r="S8307" t="str">
        <f t="shared" si="1167"/>
        <v/>
      </c>
      <c r="T8307" t="str">
        <f t="shared" si="1168"/>
        <v/>
      </c>
      <c r="U8307" t="str">
        <f t="shared" si="1169"/>
        <v/>
      </c>
    </row>
    <row r="8308" spans="12:21" ht="15" customHeight="1" x14ac:dyDescent="0.15">
      <c r="L8308" s="244" t="str">
        <f t="shared" si="1170"/>
        <v/>
      </c>
      <c r="M8308" s="245" t="str">
        <f t="shared" si="1171"/>
        <v/>
      </c>
      <c r="N8308" s="244" t="str">
        <f t="shared" si="1172"/>
        <v/>
      </c>
      <c r="O8308" s="244" t="str">
        <f t="shared" si="1173"/>
        <v/>
      </c>
      <c r="P8308">
        <f>IF($I8308&lt;&gt;"",$I8308,IF($E8308="SGD",1,IF($E8308="USD",Settings!$B$22,IF($E8308="HKD",Settings!$B$23,1))))</f>
        <v>1</v>
      </c>
      <c r="Q8308">
        <f t="shared" si="1174"/>
        <v>0</v>
      </c>
      <c r="R8308">
        <f t="shared" si="1175"/>
        <v>0</v>
      </c>
      <c r="S8308" t="str">
        <f t="shared" si="1167"/>
        <v/>
      </c>
      <c r="T8308" t="str">
        <f t="shared" si="1168"/>
        <v/>
      </c>
      <c r="U8308" t="str">
        <f t="shared" si="1169"/>
        <v/>
      </c>
    </row>
    <row r="8309" spans="12:21" ht="15" customHeight="1" x14ac:dyDescent="0.15">
      <c r="L8309" s="244" t="str">
        <f t="shared" si="1170"/>
        <v/>
      </c>
      <c r="M8309" s="245" t="str">
        <f t="shared" si="1171"/>
        <v/>
      </c>
      <c r="N8309" s="244" t="str">
        <f t="shared" si="1172"/>
        <v/>
      </c>
      <c r="O8309" s="244" t="str">
        <f t="shared" si="1173"/>
        <v/>
      </c>
      <c r="P8309">
        <f>IF($I8309&lt;&gt;"",$I8309,IF($E8309="SGD",1,IF($E8309="USD",Settings!$B$22,IF($E8309="HKD",Settings!$B$23,1))))</f>
        <v>1</v>
      </c>
      <c r="Q8309">
        <f t="shared" si="1174"/>
        <v>0</v>
      </c>
      <c r="R8309">
        <f t="shared" si="1175"/>
        <v>0</v>
      </c>
      <c r="S8309" t="str">
        <f t="shared" si="1167"/>
        <v/>
      </c>
      <c r="T8309" t="str">
        <f t="shared" si="1168"/>
        <v/>
      </c>
      <c r="U8309" t="str">
        <f t="shared" si="1169"/>
        <v/>
      </c>
    </row>
    <row r="8310" spans="12:21" ht="15" customHeight="1" x14ac:dyDescent="0.15">
      <c r="L8310" s="244" t="str">
        <f t="shared" si="1170"/>
        <v/>
      </c>
      <c r="M8310" s="245" t="str">
        <f t="shared" si="1171"/>
        <v/>
      </c>
      <c r="N8310" s="244" t="str">
        <f t="shared" si="1172"/>
        <v/>
      </c>
      <c r="O8310" s="244" t="str">
        <f t="shared" si="1173"/>
        <v/>
      </c>
      <c r="P8310">
        <f>IF($I8310&lt;&gt;"",$I8310,IF($E8310="SGD",1,IF($E8310="USD",Settings!$B$22,IF($E8310="HKD",Settings!$B$23,1))))</f>
        <v>1</v>
      </c>
      <c r="Q8310">
        <f t="shared" si="1174"/>
        <v>0</v>
      </c>
      <c r="R8310">
        <f t="shared" si="1175"/>
        <v>0</v>
      </c>
      <c r="S8310" t="str">
        <f t="shared" si="1167"/>
        <v/>
      </c>
      <c r="T8310" t="str">
        <f t="shared" si="1168"/>
        <v/>
      </c>
      <c r="U8310" t="str">
        <f t="shared" si="1169"/>
        <v/>
      </c>
    </row>
    <row r="8311" spans="12:21" ht="15" customHeight="1" x14ac:dyDescent="0.15">
      <c r="L8311" s="244" t="str">
        <f t="shared" si="1170"/>
        <v/>
      </c>
      <c r="M8311" s="245" t="str">
        <f t="shared" si="1171"/>
        <v/>
      </c>
      <c r="N8311" s="244" t="str">
        <f t="shared" si="1172"/>
        <v/>
      </c>
      <c r="O8311" s="244" t="str">
        <f t="shared" si="1173"/>
        <v/>
      </c>
      <c r="P8311">
        <f>IF($I8311&lt;&gt;"",$I8311,IF($E8311="SGD",1,IF($E8311="USD",Settings!$B$22,IF($E8311="HKD",Settings!$B$23,1))))</f>
        <v>1</v>
      </c>
      <c r="Q8311">
        <f t="shared" si="1174"/>
        <v>0</v>
      </c>
      <c r="R8311">
        <f t="shared" si="1175"/>
        <v>0</v>
      </c>
      <c r="S8311" t="str">
        <f t="shared" si="1167"/>
        <v/>
      </c>
      <c r="T8311" t="str">
        <f t="shared" si="1168"/>
        <v/>
      </c>
      <c r="U8311" t="str">
        <f t="shared" si="1169"/>
        <v/>
      </c>
    </row>
    <row r="8312" spans="12:21" ht="15" customHeight="1" x14ac:dyDescent="0.15">
      <c r="L8312" s="244" t="str">
        <f t="shared" si="1170"/>
        <v/>
      </c>
      <c r="M8312" s="245" t="str">
        <f t="shared" si="1171"/>
        <v/>
      </c>
      <c r="N8312" s="244" t="str">
        <f t="shared" si="1172"/>
        <v/>
      </c>
      <c r="O8312" s="244" t="str">
        <f t="shared" si="1173"/>
        <v/>
      </c>
      <c r="P8312">
        <f>IF($I8312&lt;&gt;"",$I8312,IF($E8312="SGD",1,IF($E8312="USD",Settings!$B$22,IF($E8312="HKD",Settings!$B$23,1))))</f>
        <v>1</v>
      </c>
      <c r="Q8312">
        <f t="shared" si="1174"/>
        <v>0</v>
      </c>
      <c r="R8312">
        <f t="shared" si="1175"/>
        <v>0</v>
      </c>
      <c r="S8312" t="str">
        <f t="shared" si="1167"/>
        <v/>
      </c>
      <c r="T8312" t="str">
        <f t="shared" si="1168"/>
        <v/>
      </c>
      <c r="U8312" t="str">
        <f t="shared" si="1169"/>
        <v/>
      </c>
    </row>
    <row r="8313" spans="12:21" ht="15" customHeight="1" x14ac:dyDescent="0.15">
      <c r="L8313" s="244" t="str">
        <f t="shared" si="1170"/>
        <v/>
      </c>
      <c r="M8313" s="245" t="str">
        <f t="shared" si="1171"/>
        <v/>
      </c>
      <c r="N8313" s="244" t="str">
        <f t="shared" si="1172"/>
        <v/>
      </c>
      <c r="O8313" s="244" t="str">
        <f t="shared" si="1173"/>
        <v/>
      </c>
      <c r="P8313">
        <f>IF($I8313&lt;&gt;"",$I8313,IF($E8313="SGD",1,IF($E8313="USD",Settings!$B$22,IF($E8313="HKD",Settings!$B$23,1))))</f>
        <v>1</v>
      </c>
      <c r="Q8313">
        <f t="shared" si="1174"/>
        <v>0</v>
      </c>
      <c r="R8313">
        <f t="shared" si="1175"/>
        <v>0</v>
      </c>
      <c r="S8313" t="str">
        <f t="shared" si="1167"/>
        <v/>
      </c>
      <c r="T8313" t="str">
        <f t="shared" si="1168"/>
        <v/>
      </c>
      <c r="U8313" t="str">
        <f t="shared" si="1169"/>
        <v/>
      </c>
    </row>
    <row r="8314" spans="12:21" ht="15" customHeight="1" x14ac:dyDescent="0.15">
      <c r="L8314" s="244" t="str">
        <f t="shared" si="1170"/>
        <v/>
      </c>
      <c r="M8314" s="245" t="str">
        <f t="shared" si="1171"/>
        <v/>
      </c>
      <c r="N8314" s="244" t="str">
        <f t="shared" si="1172"/>
        <v/>
      </c>
      <c r="O8314" s="244" t="str">
        <f t="shared" si="1173"/>
        <v/>
      </c>
      <c r="P8314">
        <f>IF($I8314&lt;&gt;"",$I8314,IF($E8314="SGD",1,IF($E8314="USD",Settings!$B$22,IF($E8314="HKD",Settings!$B$23,1))))</f>
        <v>1</v>
      </c>
      <c r="Q8314">
        <f t="shared" si="1174"/>
        <v>0</v>
      </c>
      <c r="R8314">
        <f t="shared" si="1175"/>
        <v>0</v>
      </c>
      <c r="S8314" t="str">
        <f t="shared" si="1167"/>
        <v/>
      </c>
      <c r="T8314" t="str">
        <f t="shared" si="1168"/>
        <v/>
      </c>
      <c r="U8314" t="str">
        <f t="shared" si="1169"/>
        <v/>
      </c>
    </row>
    <row r="8315" spans="12:21" ht="15" customHeight="1" x14ac:dyDescent="0.15">
      <c r="L8315" s="244" t="str">
        <f t="shared" si="1170"/>
        <v/>
      </c>
      <c r="M8315" s="245" t="str">
        <f t="shared" si="1171"/>
        <v/>
      </c>
      <c r="N8315" s="244" t="str">
        <f t="shared" si="1172"/>
        <v/>
      </c>
      <c r="O8315" s="244" t="str">
        <f t="shared" si="1173"/>
        <v/>
      </c>
      <c r="P8315">
        <f>IF($I8315&lt;&gt;"",$I8315,IF($E8315="SGD",1,IF($E8315="USD",Settings!$B$22,IF($E8315="HKD",Settings!$B$23,1))))</f>
        <v>1</v>
      </c>
      <c r="Q8315">
        <f t="shared" si="1174"/>
        <v>0</v>
      </c>
      <c r="R8315">
        <f t="shared" si="1175"/>
        <v>0</v>
      </c>
      <c r="S8315" t="str">
        <f t="shared" si="1167"/>
        <v/>
      </c>
      <c r="T8315" t="str">
        <f t="shared" si="1168"/>
        <v/>
      </c>
      <c r="U8315" t="str">
        <f t="shared" si="1169"/>
        <v/>
      </c>
    </row>
    <row r="8316" spans="12:21" ht="15" customHeight="1" x14ac:dyDescent="0.15">
      <c r="L8316" s="244" t="str">
        <f t="shared" si="1170"/>
        <v/>
      </c>
      <c r="M8316" s="245" t="str">
        <f t="shared" si="1171"/>
        <v/>
      </c>
      <c r="N8316" s="244" t="str">
        <f t="shared" si="1172"/>
        <v/>
      </c>
      <c r="O8316" s="244" t="str">
        <f t="shared" si="1173"/>
        <v/>
      </c>
      <c r="P8316">
        <f>IF($I8316&lt;&gt;"",$I8316,IF($E8316="SGD",1,IF($E8316="USD",Settings!$B$22,IF($E8316="HKD",Settings!$B$23,1))))</f>
        <v>1</v>
      </c>
      <c r="Q8316">
        <f t="shared" si="1174"/>
        <v>0</v>
      </c>
      <c r="R8316">
        <f t="shared" si="1175"/>
        <v>0</v>
      </c>
      <c r="S8316" t="str">
        <f t="shared" si="1167"/>
        <v/>
      </c>
      <c r="T8316" t="str">
        <f t="shared" si="1168"/>
        <v/>
      </c>
      <c r="U8316" t="str">
        <f t="shared" si="1169"/>
        <v/>
      </c>
    </row>
    <row r="8317" spans="12:21" ht="15" customHeight="1" x14ac:dyDescent="0.15">
      <c r="L8317" s="244" t="str">
        <f t="shared" si="1170"/>
        <v/>
      </c>
      <c r="M8317" s="245" t="str">
        <f t="shared" si="1171"/>
        <v/>
      </c>
      <c r="N8317" s="244" t="str">
        <f t="shared" si="1172"/>
        <v/>
      </c>
      <c r="O8317" s="244" t="str">
        <f t="shared" si="1173"/>
        <v/>
      </c>
      <c r="P8317">
        <f>IF($I8317&lt;&gt;"",$I8317,IF($E8317="SGD",1,IF($E8317="USD",Settings!$B$22,IF($E8317="HKD",Settings!$B$23,1))))</f>
        <v>1</v>
      </c>
      <c r="Q8317">
        <f t="shared" si="1174"/>
        <v>0</v>
      </c>
      <c r="R8317">
        <f t="shared" si="1175"/>
        <v>0</v>
      </c>
      <c r="S8317" t="str">
        <f t="shared" si="1167"/>
        <v/>
      </c>
      <c r="T8317" t="str">
        <f t="shared" si="1168"/>
        <v/>
      </c>
      <c r="U8317" t="str">
        <f t="shared" si="1169"/>
        <v/>
      </c>
    </row>
    <row r="8318" spans="12:21" ht="15" customHeight="1" x14ac:dyDescent="0.15">
      <c r="L8318" s="244" t="str">
        <f t="shared" si="1170"/>
        <v/>
      </c>
      <c r="M8318" s="245" t="str">
        <f t="shared" si="1171"/>
        <v/>
      </c>
      <c r="N8318" s="244" t="str">
        <f t="shared" si="1172"/>
        <v/>
      </c>
      <c r="O8318" s="244" t="str">
        <f t="shared" si="1173"/>
        <v/>
      </c>
      <c r="P8318">
        <f>IF($I8318&lt;&gt;"",$I8318,IF($E8318="SGD",1,IF($E8318="USD",Settings!$B$22,IF($E8318="HKD",Settings!$B$23,1))))</f>
        <v>1</v>
      </c>
      <c r="Q8318">
        <f t="shared" si="1174"/>
        <v>0</v>
      </c>
      <c r="R8318">
        <f t="shared" si="1175"/>
        <v>0</v>
      </c>
      <c r="S8318" t="str">
        <f t="shared" si="1167"/>
        <v/>
      </c>
      <c r="T8318" t="str">
        <f t="shared" si="1168"/>
        <v/>
      </c>
      <c r="U8318" t="str">
        <f t="shared" si="1169"/>
        <v/>
      </c>
    </row>
    <row r="8319" spans="12:21" ht="15" customHeight="1" x14ac:dyDescent="0.15">
      <c r="L8319" s="244" t="str">
        <f t="shared" si="1170"/>
        <v/>
      </c>
      <c r="M8319" s="245" t="str">
        <f t="shared" si="1171"/>
        <v/>
      </c>
      <c r="N8319" s="244" t="str">
        <f t="shared" si="1172"/>
        <v/>
      </c>
      <c r="O8319" s="244" t="str">
        <f t="shared" si="1173"/>
        <v/>
      </c>
      <c r="P8319">
        <f>IF($I8319&lt;&gt;"",$I8319,IF($E8319="SGD",1,IF($E8319="USD",Settings!$B$22,IF($E8319="HKD",Settings!$B$23,1))))</f>
        <v>1</v>
      </c>
      <c r="Q8319">
        <f t="shared" si="1174"/>
        <v>0</v>
      </c>
      <c r="R8319">
        <f t="shared" si="1175"/>
        <v>0</v>
      </c>
      <c r="S8319" t="str">
        <f t="shared" si="1167"/>
        <v/>
      </c>
      <c r="T8319" t="str">
        <f t="shared" si="1168"/>
        <v/>
      </c>
      <c r="U8319" t="str">
        <f t="shared" si="1169"/>
        <v/>
      </c>
    </row>
    <row r="8320" spans="12:21" ht="15" customHeight="1" x14ac:dyDescent="0.15">
      <c r="L8320" s="244" t="str">
        <f t="shared" si="1170"/>
        <v/>
      </c>
      <c r="M8320" s="245" t="str">
        <f t="shared" si="1171"/>
        <v/>
      </c>
      <c r="N8320" s="244" t="str">
        <f t="shared" si="1172"/>
        <v/>
      </c>
      <c r="O8320" s="244" t="str">
        <f t="shared" si="1173"/>
        <v/>
      </c>
      <c r="P8320">
        <f>IF($I8320&lt;&gt;"",$I8320,IF($E8320="SGD",1,IF($E8320="USD",Settings!$B$22,IF($E8320="HKD",Settings!$B$23,1))))</f>
        <v>1</v>
      </c>
      <c r="Q8320">
        <f t="shared" si="1174"/>
        <v>0</v>
      </c>
      <c r="R8320">
        <f t="shared" si="1175"/>
        <v>0</v>
      </c>
      <c r="S8320" t="str">
        <f t="shared" si="1167"/>
        <v/>
      </c>
      <c r="T8320" t="str">
        <f t="shared" si="1168"/>
        <v/>
      </c>
      <c r="U8320" t="str">
        <f t="shared" si="1169"/>
        <v/>
      </c>
    </row>
    <row r="8321" spans="12:21" ht="15" customHeight="1" x14ac:dyDescent="0.15">
      <c r="L8321" s="244" t="str">
        <f t="shared" si="1170"/>
        <v/>
      </c>
      <c r="M8321" s="245" t="str">
        <f t="shared" si="1171"/>
        <v/>
      </c>
      <c r="N8321" s="244" t="str">
        <f t="shared" si="1172"/>
        <v/>
      </c>
      <c r="O8321" s="244" t="str">
        <f t="shared" si="1173"/>
        <v/>
      </c>
      <c r="P8321">
        <f>IF($I8321&lt;&gt;"",$I8321,IF($E8321="SGD",1,IF($E8321="USD",Settings!$B$22,IF($E8321="HKD",Settings!$B$23,1))))</f>
        <v>1</v>
      </c>
      <c r="Q8321">
        <f t="shared" si="1174"/>
        <v>0</v>
      </c>
      <c r="R8321">
        <f t="shared" si="1175"/>
        <v>0</v>
      </c>
      <c r="S8321" t="str">
        <f t="shared" si="1167"/>
        <v/>
      </c>
      <c r="T8321" t="str">
        <f t="shared" si="1168"/>
        <v/>
      </c>
      <c r="U8321" t="str">
        <f t="shared" si="1169"/>
        <v/>
      </c>
    </row>
    <row r="8322" spans="12:21" ht="15" customHeight="1" x14ac:dyDescent="0.15">
      <c r="L8322" s="244" t="str">
        <f t="shared" si="1170"/>
        <v/>
      </c>
      <c r="M8322" s="245" t="str">
        <f t="shared" si="1171"/>
        <v/>
      </c>
      <c r="N8322" s="244" t="str">
        <f t="shared" si="1172"/>
        <v/>
      </c>
      <c r="O8322" s="244" t="str">
        <f t="shared" si="1173"/>
        <v/>
      </c>
      <c r="P8322">
        <f>IF($I8322&lt;&gt;"",$I8322,IF($E8322="SGD",1,IF($E8322="USD",Settings!$B$22,IF($E8322="HKD",Settings!$B$23,1))))</f>
        <v>1</v>
      </c>
      <c r="Q8322">
        <f t="shared" si="1174"/>
        <v>0</v>
      </c>
      <c r="R8322">
        <f t="shared" si="1175"/>
        <v>0</v>
      </c>
      <c r="S8322" t="str">
        <f t="shared" ref="S8322:S8385" si="1176">IF(L8322="","",SUMIFS($M:$M,$L:$L,L8322,$T:$T,"&lt;="&amp;T8322))</f>
        <v/>
      </c>
      <c r="T8322" t="str">
        <f t="shared" ref="T8322:T8385" si="1177">IF(L8322="","",INT(G8322)*100000+ROW())</f>
        <v/>
      </c>
      <c r="U8322" t="str">
        <f t="shared" ref="U8322:U8385" si="1178">IF(L8322="","",IF(AND(COUNTIFS($L:$L,L8322,$S:$S,"&gt;-0.000001",$S:$S,"&lt;0.000001",$T:$T,"&gt;"&amp;T8322)=0,ABS(S8322)&gt;0.000001),1,0))</f>
        <v/>
      </c>
    </row>
    <row r="8323" spans="12:21" ht="15" customHeight="1" x14ac:dyDescent="0.15">
      <c r="L8323" s="244" t="str">
        <f t="shared" si="1170"/>
        <v/>
      </c>
      <c r="M8323" s="245" t="str">
        <f t="shared" si="1171"/>
        <v/>
      </c>
      <c r="N8323" s="244" t="str">
        <f t="shared" si="1172"/>
        <v/>
      </c>
      <c r="O8323" s="244" t="str">
        <f t="shared" si="1173"/>
        <v/>
      </c>
      <c r="P8323">
        <f>IF($I8323&lt;&gt;"",$I8323,IF($E8323="SGD",1,IF($E8323="USD",Settings!$B$22,IF($E8323="HKD",Settings!$B$23,1))))</f>
        <v>1</v>
      </c>
      <c r="Q8323">
        <f t="shared" si="1174"/>
        <v>0</v>
      </c>
      <c r="R8323">
        <f t="shared" si="1175"/>
        <v>0</v>
      </c>
      <c r="S8323" t="str">
        <f t="shared" si="1176"/>
        <v/>
      </c>
      <c r="T8323" t="str">
        <f t="shared" si="1177"/>
        <v/>
      </c>
      <c r="U8323" t="str">
        <f t="shared" si="1178"/>
        <v/>
      </c>
    </row>
    <row r="8324" spans="12:21" ht="15" customHeight="1" x14ac:dyDescent="0.15">
      <c r="L8324" s="244" t="str">
        <f t="shared" si="1170"/>
        <v/>
      </c>
      <c r="M8324" s="245" t="str">
        <f t="shared" si="1171"/>
        <v/>
      </c>
      <c r="N8324" s="244" t="str">
        <f t="shared" si="1172"/>
        <v/>
      </c>
      <c r="O8324" s="244" t="str">
        <f t="shared" si="1173"/>
        <v/>
      </c>
      <c r="P8324">
        <f>IF($I8324&lt;&gt;"",$I8324,IF($E8324="SGD",1,IF($E8324="USD",Settings!$B$22,IF($E8324="HKD",Settings!$B$23,1))))</f>
        <v>1</v>
      </c>
      <c r="Q8324">
        <f t="shared" si="1174"/>
        <v>0</v>
      </c>
      <c r="R8324">
        <f t="shared" si="1175"/>
        <v>0</v>
      </c>
      <c r="S8324" t="str">
        <f t="shared" si="1176"/>
        <v/>
      </c>
      <c r="T8324" t="str">
        <f t="shared" si="1177"/>
        <v/>
      </c>
      <c r="U8324" t="str">
        <f t="shared" si="1178"/>
        <v/>
      </c>
    </row>
    <row r="8325" spans="12:21" ht="15" customHeight="1" x14ac:dyDescent="0.15">
      <c r="L8325" s="244" t="str">
        <f t="shared" si="1170"/>
        <v/>
      </c>
      <c r="M8325" s="245" t="str">
        <f t="shared" si="1171"/>
        <v/>
      </c>
      <c r="N8325" s="244" t="str">
        <f t="shared" si="1172"/>
        <v/>
      </c>
      <c r="O8325" s="244" t="str">
        <f t="shared" si="1173"/>
        <v/>
      </c>
      <c r="P8325">
        <f>IF($I8325&lt;&gt;"",$I8325,IF($E8325="SGD",1,IF($E8325="USD",Settings!$B$22,IF($E8325="HKD",Settings!$B$23,1))))</f>
        <v>1</v>
      </c>
      <c r="Q8325">
        <f t="shared" si="1174"/>
        <v>0</v>
      </c>
      <c r="R8325">
        <f t="shared" si="1175"/>
        <v>0</v>
      </c>
      <c r="S8325" t="str">
        <f t="shared" si="1176"/>
        <v/>
      </c>
      <c r="T8325" t="str">
        <f t="shared" si="1177"/>
        <v/>
      </c>
      <c r="U8325" t="str">
        <f t="shared" si="1178"/>
        <v/>
      </c>
    </row>
    <row r="8326" spans="12:21" ht="15" customHeight="1" x14ac:dyDescent="0.15">
      <c r="L8326" s="244" t="str">
        <f t="shared" si="1170"/>
        <v/>
      </c>
      <c r="M8326" s="245" t="str">
        <f t="shared" si="1171"/>
        <v/>
      </c>
      <c r="N8326" s="244" t="str">
        <f t="shared" si="1172"/>
        <v/>
      </c>
      <c r="O8326" s="244" t="str">
        <f t="shared" si="1173"/>
        <v/>
      </c>
      <c r="P8326">
        <f>IF($I8326&lt;&gt;"",$I8326,IF($E8326="SGD",1,IF($E8326="USD",Settings!$B$22,IF($E8326="HKD",Settings!$B$23,1))))</f>
        <v>1</v>
      </c>
      <c r="Q8326">
        <f t="shared" si="1174"/>
        <v>0</v>
      </c>
      <c r="R8326">
        <f t="shared" si="1175"/>
        <v>0</v>
      </c>
      <c r="S8326" t="str">
        <f t="shared" si="1176"/>
        <v/>
      </c>
      <c r="T8326" t="str">
        <f t="shared" si="1177"/>
        <v/>
      </c>
      <c r="U8326" t="str">
        <f t="shared" si="1178"/>
        <v/>
      </c>
    </row>
    <row r="8327" spans="12:21" ht="15" customHeight="1" x14ac:dyDescent="0.15">
      <c r="L8327" s="244" t="str">
        <f t="shared" si="1170"/>
        <v/>
      </c>
      <c r="M8327" s="245" t="str">
        <f t="shared" si="1171"/>
        <v/>
      </c>
      <c r="N8327" s="244" t="str">
        <f t="shared" si="1172"/>
        <v/>
      </c>
      <c r="O8327" s="244" t="str">
        <f t="shared" si="1173"/>
        <v/>
      </c>
      <c r="P8327">
        <f>IF($I8327&lt;&gt;"",$I8327,IF($E8327="SGD",1,IF($E8327="USD",Settings!$B$22,IF($E8327="HKD",Settings!$B$23,1))))</f>
        <v>1</v>
      </c>
      <c r="Q8327">
        <f t="shared" si="1174"/>
        <v>0</v>
      </c>
      <c r="R8327">
        <f t="shared" si="1175"/>
        <v>0</v>
      </c>
      <c r="S8327" t="str">
        <f t="shared" si="1176"/>
        <v/>
      </c>
      <c r="T8327" t="str">
        <f t="shared" si="1177"/>
        <v/>
      </c>
      <c r="U8327" t="str">
        <f t="shared" si="1178"/>
        <v/>
      </c>
    </row>
    <row r="8328" spans="12:21" ht="15" customHeight="1" x14ac:dyDescent="0.15">
      <c r="L8328" s="244" t="str">
        <f t="shared" si="1170"/>
        <v/>
      </c>
      <c r="M8328" s="245" t="str">
        <f t="shared" si="1171"/>
        <v/>
      </c>
      <c r="N8328" s="244" t="str">
        <f t="shared" si="1172"/>
        <v/>
      </c>
      <c r="O8328" s="244" t="str">
        <f t="shared" si="1173"/>
        <v/>
      </c>
      <c r="P8328">
        <f>IF($I8328&lt;&gt;"",$I8328,IF($E8328="SGD",1,IF($E8328="USD",Settings!$B$22,IF($E8328="HKD",Settings!$B$23,1))))</f>
        <v>1</v>
      </c>
      <c r="Q8328">
        <f t="shared" si="1174"/>
        <v>0</v>
      </c>
      <c r="R8328">
        <f t="shared" si="1175"/>
        <v>0</v>
      </c>
      <c r="S8328" t="str">
        <f t="shared" si="1176"/>
        <v/>
      </c>
      <c r="T8328" t="str">
        <f t="shared" si="1177"/>
        <v/>
      </c>
      <c r="U8328" t="str">
        <f t="shared" si="1178"/>
        <v/>
      </c>
    </row>
    <row r="8329" spans="12:21" ht="15" customHeight="1" x14ac:dyDescent="0.15">
      <c r="L8329" s="244" t="str">
        <f t="shared" si="1170"/>
        <v/>
      </c>
      <c r="M8329" s="245" t="str">
        <f t="shared" si="1171"/>
        <v/>
      </c>
      <c r="N8329" s="244" t="str">
        <f t="shared" si="1172"/>
        <v/>
      </c>
      <c r="O8329" s="244" t="str">
        <f t="shared" si="1173"/>
        <v/>
      </c>
      <c r="P8329">
        <f>IF($I8329&lt;&gt;"",$I8329,IF($E8329="SGD",1,IF($E8329="USD",Settings!$B$22,IF($E8329="HKD",Settings!$B$23,1))))</f>
        <v>1</v>
      </c>
      <c r="Q8329">
        <f t="shared" si="1174"/>
        <v>0</v>
      </c>
      <c r="R8329">
        <f t="shared" si="1175"/>
        <v>0</v>
      </c>
      <c r="S8329" t="str">
        <f t="shared" si="1176"/>
        <v/>
      </c>
      <c r="T8329" t="str">
        <f t="shared" si="1177"/>
        <v/>
      </c>
      <c r="U8329" t="str">
        <f t="shared" si="1178"/>
        <v/>
      </c>
    </row>
    <row r="8330" spans="12:21" ht="15" customHeight="1" x14ac:dyDescent="0.15">
      <c r="L8330" s="244" t="str">
        <f t="shared" si="1170"/>
        <v/>
      </c>
      <c r="M8330" s="245" t="str">
        <f t="shared" si="1171"/>
        <v/>
      </c>
      <c r="N8330" s="244" t="str">
        <f t="shared" si="1172"/>
        <v/>
      </c>
      <c r="O8330" s="244" t="str">
        <f t="shared" si="1173"/>
        <v/>
      </c>
      <c r="P8330">
        <f>IF($I8330&lt;&gt;"",$I8330,IF($E8330="SGD",1,IF($E8330="USD",Settings!$B$22,IF($E8330="HKD",Settings!$B$23,1))))</f>
        <v>1</v>
      </c>
      <c r="Q8330">
        <f t="shared" si="1174"/>
        <v>0</v>
      </c>
      <c r="R8330">
        <f t="shared" si="1175"/>
        <v>0</v>
      </c>
      <c r="S8330" t="str">
        <f t="shared" si="1176"/>
        <v/>
      </c>
      <c r="T8330" t="str">
        <f t="shared" si="1177"/>
        <v/>
      </c>
      <c r="U8330" t="str">
        <f t="shared" si="1178"/>
        <v/>
      </c>
    </row>
    <row r="8331" spans="12:21" ht="15" customHeight="1" x14ac:dyDescent="0.15">
      <c r="L8331" s="244" t="str">
        <f t="shared" si="1170"/>
        <v/>
      </c>
      <c r="M8331" s="245" t="str">
        <f t="shared" si="1171"/>
        <v/>
      </c>
      <c r="N8331" s="244" t="str">
        <f t="shared" si="1172"/>
        <v/>
      </c>
      <c r="O8331" s="244" t="str">
        <f t="shared" si="1173"/>
        <v/>
      </c>
      <c r="P8331">
        <f>IF($I8331&lt;&gt;"",$I8331,IF($E8331="SGD",1,IF($E8331="USD",Settings!$B$22,IF($E8331="HKD",Settings!$B$23,1))))</f>
        <v>1</v>
      </c>
      <c r="Q8331">
        <f t="shared" si="1174"/>
        <v>0</v>
      </c>
      <c r="R8331">
        <f t="shared" si="1175"/>
        <v>0</v>
      </c>
      <c r="S8331" t="str">
        <f t="shared" si="1176"/>
        <v/>
      </c>
      <c r="T8331" t="str">
        <f t="shared" si="1177"/>
        <v/>
      </c>
      <c r="U8331" t="str">
        <f t="shared" si="1178"/>
        <v/>
      </c>
    </row>
    <row r="8332" spans="12:21" ht="15" customHeight="1" x14ac:dyDescent="0.15">
      <c r="L8332" s="244" t="str">
        <f t="shared" si="1170"/>
        <v/>
      </c>
      <c r="M8332" s="245" t="str">
        <f t="shared" si="1171"/>
        <v/>
      </c>
      <c r="N8332" s="244" t="str">
        <f t="shared" si="1172"/>
        <v/>
      </c>
      <c r="O8332" s="244" t="str">
        <f t="shared" si="1173"/>
        <v/>
      </c>
      <c r="P8332">
        <f>IF($I8332&lt;&gt;"",$I8332,IF($E8332="SGD",1,IF($E8332="USD",Settings!$B$22,IF($E8332="HKD",Settings!$B$23,1))))</f>
        <v>1</v>
      </c>
      <c r="Q8332">
        <f t="shared" si="1174"/>
        <v>0</v>
      </c>
      <c r="R8332">
        <f t="shared" si="1175"/>
        <v>0</v>
      </c>
      <c r="S8332" t="str">
        <f t="shared" si="1176"/>
        <v/>
      </c>
      <c r="T8332" t="str">
        <f t="shared" si="1177"/>
        <v/>
      </c>
      <c r="U8332" t="str">
        <f t="shared" si="1178"/>
        <v/>
      </c>
    </row>
    <row r="8333" spans="12:21" ht="15" customHeight="1" x14ac:dyDescent="0.15">
      <c r="L8333" s="244" t="str">
        <f t="shared" si="1170"/>
        <v/>
      </c>
      <c r="M8333" s="245" t="str">
        <f t="shared" si="1171"/>
        <v/>
      </c>
      <c r="N8333" s="244" t="str">
        <f t="shared" si="1172"/>
        <v/>
      </c>
      <c r="O8333" s="244" t="str">
        <f t="shared" si="1173"/>
        <v/>
      </c>
      <c r="P8333">
        <f>IF($I8333&lt;&gt;"",$I8333,IF($E8333="SGD",1,IF($E8333="USD",Settings!$B$22,IF($E8333="HKD",Settings!$B$23,1))))</f>
        <v>1</v>
      </c>
      <c r="Q8333">
        <f t="shared" si="1174"/>
        <v>0</v>
      </c>
      <c r="R8333">
        <f t="shared" si="1175"/>
        <v>0</v>
      </c>
      <c r="S8333" t="str">
        <f t="shared" si="1176"/>
        <v/>
      </c>
      <c r="T8333" t="str">
        <f t="shared" si="1177"/>
        <v/>
      </c>
      <c r="U8333" t="str">
        <f t="shared" si="1178"/>
        <v/>
      </c>
    </row>
    <row r="8334" spans="12:21" ht="15" customHeight="1" x14ac:dyDescent="0.15">
      <c r="L8334" s="244" t="str">
        <f t="shared" si="1170"/>
        <v/>
      </c>
      <c r="M8334" s="245" t="str">
        <f t="shared" si="1171"/>
        <v/>
      </c>
      <c r="N8334" s="244" t="str">
        <f t="shared" si="1172"/>
        <v/>
      </c>
      <c r="O8334" s="244" t="str">
        <f t="shared" si="1173"/>
        <v/>
      </c>
      <c r="P8334">
        <f>IF($I8334&lt;&gt;"",$I8334,IF($E8334="SGD",1,IF($E8334="USD",Settings!$B$22,IF($E8334="HKD",Settings!$B$23,1))))</f>
        <v>1</v>
      </c>
      <c r="Q8334">
        <f t="shared" si="1174"/>
        <v>0</v>
      </c>
      <c r="R8334">
        <f t="shared" si="1175"/>
        <v>0</v>
      </c>
      <c r="S8334" t="str">
        <f t="shared" si="1176"/>
        <v/>
      </c>
      <c r="T8334" t="str">
        <f t="shared" si="1177"/>
        <v/>
      </c>
      <c r="U8334" t="str">
        <f t="shared" si="1178"/>
        <v/>
      </c>
    </row>
    <row r="8335" spans="12:21" ht="15" customHeight="1" x14ac:dyDescent="0.15">
      <c r="L8335" s="244" t="str">
        <f t="shared" si="1170"/>
        <v/>
      </c>
      <c r="M8335" s="245" t="str">
        <f t="shared" si="1171"/>
        <v/>
      </c>
      <c r="N8335" s="244" t="str">
        <f t="shared" si="1172"/>
        <v/>
      </c>
      <c r="O8335" s="244" t="str">
        <f t="shared" si="1173"/>
        <v/>
      </c>
      <c r="P8335">
        <f>IF($I8335&lt;&gt;"",$I8335,IF($E8335="SGD",1,IF($E8335="USD",Settings!$B$22,IF($E8335="HKD",Settings!$B$23,1))))</f>
        <v>1</v>
      </c>
      <c r="Q8335">
        <f t="shared" si="1174"/>
        <v>0</v>
      </c>
      <c r="R8335">
        <f t="shared" si="1175"/>
        <v>0</v>
      </c>
      <c r="S8335" t="str">
        <f t="shared" si="1176"/>
        <v/>
      </c>
      <c r="T8335" t="str">
        <f t="shared" si="1177"/>
        <v/>
      </c>
      <c r="U8335" t="str">
        <f t="shared" si="1178"/>
        <v/>
      </c>
    </row>
    <row r="8336" spans="12:21" ht="15" customHeight="1" x14ac:dyDescent="0.15">
      <c r="L8336" s="244" t="str">
        <f t="shared" si="1170"/>
        <v/>
      </c>
      <c r="M8336" s="245" t="str">
        <f t="shared" si="1171"/>
        <v/>
      </c>
      <c r="N8336" s="244" t="str">
        <f t="shared" si="1172"/>
        <v/>
      </c>
      <c r="O8336" s="244" t="str">
        <f t="shared" si="1173"/>
        <v/>
      </c>
      <c r="P8336">
        <f>IF($I8336&lt;&gt;"",$I8336,IF($E8336="SGD",1,IF($E8336="USD",Settings!$B$22,IF($E8336="HKD",Settings!$B$23,1))))</f>
        <v>1</v>
      </c>
      <c r="Q8336">
        <f t="shared" si="1174"/>
        <v>0</v>
      </c>
      <c r="R8336">
        <f t="shared" si="1175"/>
        <v>0</v>
      </c>
      <c r="S8336" t="str">
        <f t="shared" si="1176"/>
        <v/>
      </c>
      <c r="T8336" t="str">
        <f t="shared" si="1177"/>
        <v/>
      </c>
      <c r="U8336" t="str">
        <f t="shared" si="1178"/>
        <v/>
      </c>
    </row>
    <row r="8337" spans="12:21" ht="15" customHeight="1" x14ac:dyDescent="0.15">
      <c r="L8337" s="244" t="str">
        <f t="shared" si="1170"/>
        <v/>
      </c>
      <c r="M8337" s="245" t="str">
        <f t="shared" si="1171"/>
        <v/>
      </c>
      <c r="N8337" s="244" t="str">
        <f t="shared" si="1172"/>
        <v/>
      </c>
      <c r="O8337" s="244" t="str">
        <f t="shared" si="1173"/>
        <v/>
      </c>
      <c r="P8337">
        <f>IF($I8337&lt;&gt;"",$I8337,IF($E8337="SGD",1,IF($E8337="USD",Settings!$B$22,IF($E8337="HKD",Settings!$B$23,1))))</f>
        <v>1</v>
      </c>
      <c r="Q8337">
        <f t="shared" si="1174"/>
        <v>0</v>
      </c>
      <c r="R8337">
        <f t="shared" si="1175"/>
        <v>0</v>
      </c>
      <c r="S8337" t="str">
        <f t="shared" si="1176"/>
        <v/>
      </c>
      <c r="T8337" t="str">
        <f t="shared" si="1177"/>
        <v/>
      </c>
      <c r="U8337" t="str">
        <f t="shared" si="1178"/>
        <v/>
      </c>
    </row>
    <row r="8338" spans="12:21" ht="15" customHeight="1" x14ac:dyDescent="0.15">
      <c r="L8338" s="244" t="str">
        <f t="shared" si="1170"/>
        <v/>
      </c>
      <c r="M8338" s="245" t="str">
        <f t="shared" si="1171"/>
        <v/>
      </c>
      <c r="N8338" s="244" t="str">
        <f t="shared" si="1172"/>
        <v/>
      </c>
      <c r="O8338" s="244" t="str">
        <f t="shared" si="1173"/>
        <v/>
      </c>
      <c r="P8338">
        <f>IF($I8338&lt;&gt;"",$I8338,IF($E8338="SGD",1,IF($E8338="USD",Settings!$B$22,IF($E8338="HKD",Settings!$B$23,1))))</f>
        <v>1</v>
      </c>
      <c r="Q8338">
        <f t="shared" si="1174"/>
        <v>0</v>
      </c>
      <c r="R8338">
        <f t="shared" si="1175"/>
        <v>0</v>
      </c>
      <c r="S8338" t="str">
        <f t="shared" si="1176"/>
        <v/>
      </c>
      <c r="T8338" t="str">
        <f t="shared" si="1177"/>
        <v/>
      </c>
      <c r="U8338" t="str">
        <f t="shared" si="1178"/>
        <v/>
      </c>
    </row>
    <row r="8339" spans="12:21" ht="15" customHeight="1" x14ac:dyDescent="0.15">
      <c r="L8339" s="244" t="str">
        <f t="shared" si="1170"/>
        <v/>
      </c>
      <c r="M8339" s="245" t="str">
        <f t="shared" si="1171"/>
        <v/>
      </c>
      <c r="N8339" s="244" t="str">
        <f t="shared" si="1172"/>
        <v/>
      </c>
      <c r="O8339" s="244" t="str">
        <f t="shared" si="1173"/>
        <v/>
      </c>
      <c r="P8339">
        <f>IF($I8339&lt;&gt;"",$I8339,IF($E8339="SGD",1,IF($E8339="USD",Settings!$B$22,IF($E8339="HKD",Settings!$B$23,1))))</f>
        <v>1</v>
      </c>
      <c r="Q8339">
        <f t="shared" si="1174"/>
        <v>0</v>
      </c>
      <c r="R8339">
        <f t="shared" si="1175"/>
        <v>0</v>
      </c>
      <c r="S8339" t="str">
        <f t="shared" si="1176"/>
        <v/>
      </c>
      <c r="T8339" t="str">
        <f t="shared" si="1177"/>
        <v/>
      </c>
      <c r="U8339" t="str">
        <f t="shared" si="1178"/>
        <v/>
      </c>
    </row>
    <row r="8340" spans="12:21" ht="15" customHeight="1" x14ac:dyDescent="0.15">
      <c r="L8340" s="244" t="str">
        <f t="shared" si="1170"/>
        <v/>
      </c>
      <c r="M8340" s="245" t="str">
        <f t="shared" si="1171"/>
        <v/>
      </c>
      <c r="N8340" s="244" t="str">
        <f t="shared" si="1172"/>
        <v/>
      </c>
      <c r="O8340" s="244" t="str">
        <f t="shared" si="1173"/>
        <v/>
      </c>
      <c r="P8340">
        <f>IF($I8340&lt;&gt;"",$I8340,IF($E8340="SGD",1,IF($E8340="USD",Settings!$B$22,IF($E8340="HKD",Settings!$B$23,1))))</f>
        <v>1</v>
      </c>
      <c r="Q8340">
        <f t="shared" si="1174"/>
        <v>0</v>
      </c>
      <c r="R8340">
        <f t="shared" si="1175"/>
        <v>0</v>
      </c>
      <c r="S8340" t="str">
        <f t="shared" si="1176"/>
        <v/>
      </c>
      <c r="T8340" t="str">
        <f t="shared" si="1177"/>
        <v/>
      </c>
      <c r="U8340" t="str">
        <f t="shared" si="1178"/>
        <v/>
      </c>
    </row>
    <row r="8341" spans="12:21" ht="15" customHeight="1" x14ac:dyDescent="0.15">
      <c r="L8341" s="244" t="str">
        <f t="shared" si="1170"/>
        <v/>
      </c>
      <c r="M8341" s="245" t="str">
        <f t="shared" si="1171"/>
        <v/>
      </c>
      <c r="N8341" s="244" t="str">
        <f t="shared" si="1172"/>
        <v/>
      </c>
      <c r="O8341" s="244" t="str">
        <f t="shared" si="1173"/>
        <v/>
      </c>
      <c r="P8341">
        <f>IF($I8341&lt;&gt;"",$I8341,IF($E8341="SGD",1,IF($E8341="USD",Settings!$B$22,IF($E8341="HKD",Settings!$B$23,1))))</f>
        <v>1</v>
      </c>
      <c r="Q8341">
        <f t="shared" si="1174"/>
        <v>0</v>
      </c>
      <c r="R8341">
        <f t="shared" si="1175"/>
        <v>0</v>
      </c>
      <c r="S8341" t="str">
        <f t="shared" si="1176"/>
        <v/>
      </c>
      <c r="T8341" t="str">
        <f t="shared" si="1177"/>
        <v/>
      </c>
      <c r="U8341" t="str">
        <f t="shared" si="1178"/>
        <v/>
      </c>
    </row>
    <row r="8342" spans="12:21" ht="15" customHeight="1" x14ac:dyDescent="0.15">
      <c r="L8342" s="244" t="str">
        <f t="shared" si="1170"/>
        <v/>
      </c>
      <c r="M8342" s="245" t="str">
        <f t="shared" si="1171"/>
        <v/>
      </c>
      <c r="N8342" s="244" t="str">
        <f t="shared" si="1172"/>
        <v/>
      </c>
      <c r="O8342" s="244" t="str">
        <f t="shared" si="1173"/>
        <v/>
      </c>
      <c r="P8342">
        <f>IF($I8342&lt;&gt;"",$I8342,IF($E8342="SGD",1,IF($E8342="USD",Settings!$B$22,IF($E8342="HKD",Settings!$B$23,1))))</f>
        <v>1</v>
      </c>
      <c r="Q8342">
        <f t="shared" si="1174"/>
        <v>0</v>
      </c>
      <c r="R8342">
        <f t="shared" si="1175"/>
        <v>0</v>
      </c>
      <c r="S8342" t="str">
        <f t="shared" si="1176"/>
        <v/>
      </c>
      <c r="T8342" t="str">
        <f t="shared" si="1177"/>
        <v/>
      </c>
      <c r="U8342" t="str">
        <f t="shared" si="1178"/>
        <v/>
      </c>
    </row>
    <row r="8343" spans="12:21" ht="15" customHeight="1" x14ac:dyDescent="0.15">
      <c r="L8343" s="244" t="str">
        <f t="shared" si="1170"/>
        <v/>
      </c>
      <c r="M8343" s="245" t="str">
        <f t="shared" si="1171"/>
        <v/>
      </c>
      <c r="N8343" s="244" t="str">
        <f t="shared" si="1172"/>
        <v/>
      </c>
      <c r="O8343" s="244" t="str">
        <f t="shared" si="1173"/>
        <v/>
      </c>
      <c r="P8343">
        <f>IF($I8343&lt;&gt;"",$I8343,IF($E8343="SGD",1,IF($E8343="USD",Settings!$B$22,IF($E8343="HKD",Settings!$B$23,1))))</f>
        <v>1</v>
      </c>
      <c r="Q8343">
        <f t="shared" si="1174"/>
        <v>0</v>
      </c>
      <c r="R8343">
        <f t="shared" si="1175"/>
        <v>0</v>
      </c>
      <c r="S8343" t="str">
        <f t="shared" si="1176"/>
        <v/>
      </c>
      <c r="T8343" t="str">
        <f t="shared" si="1177"/>
        <v/>
      </c>
      <c r="U8343" t="str">
        <f t="shared" si="1178"/>
        <v/>
      </c>
    </row>
    <row r="8344" spans="12:21" ht="15" customHeight="1" x14ac:dyDescent="0.15">
      <c r="L8344" s="244" t="str">
        <f t="shared" si="1170"/>
        <v/>
      </c>
      <c r="M8344" s="245" t="str">
        <f t="shared" si="1171"/>
        <v/>
      </c>
      <c r="N8344" s="244" t="str">
        <f t="shared" si="1172"/>
        <v/>
      </c>
      <c r="O8344" s="244" t="str">
        <f t="shared" si="1173"/>
        <v/>
      </c>
      <c r="P8344">
        <f>IF($I8344&lt;&gt;"",$I8344,IF($E8344="SGD",1,IF($E8344="USD",Settings!$B$22,IF($E8344="HKD",Settings!$B$23,1))))</f>
        <v>1</v>
      </c>
      <c r="Q8344">
        <f t="shared" si="1174"/>
        <v>0</v>
      </c>
      <c r="R8344">
        <f t="shared" si="1175"/>
        <v>0</v>
      </c>
      <c r="S8344" t="str">
        <f t="shared" si="1176"/>
        <v/>
      </c>
      <c r="T8344" t="str">
        <f t="shared" si="1177"/>
        <v/>
      </c>
      <c r="U8344" t="str">
        <f t="shared" si="1178"/>
        <v/>
      </c>
    </row>
    <row r="8345" spans="12:21" ht="15" customHeight="1" x14ac:dyDescent="0.15">
      <c r="L8345" s="244" t="str">
        <f t="shared" si="1170"/>
        <v/>
      </c>
      <c r="M8345" s="245" t="str">
        <f t="shared" si="1171"/>
        <v/>
      </c>
      <c r="N8345" s="244" t="str">
        <f t="shared" si="1172"/>
        <v/>
      </c>
      <c r="O8345" s="244" t="str">
        <f t="shared" si="1173"/>
        <v/>
      </c>
      <c r="P8345">
        <f>IF($I8345&lt;&gt;"",$I8345,IF($E8345="SGD",1,IF($E8345="USD",Settings!$B$22,IF($E8345="HKD",Settings!$B$23,1))))</f>
        <v>1</v>
      </c>
      <c r="Q8345">
        <f t="shared" si="1174"/>
        <v>0</v>
      </c>
      <c r="R8345">
        <f t="shared" si="1175"/>
        <v>0</v>
      </c>
      <c r="S8345" t="str">
        <f t="shared" si="1176"/>
        <v/>
      </c>
      <c r="T8345" t="str">
        <f t="shared" si="1177"/>
        <v/>
      </c>
      <c r="U8345" t="str">
        <f t="shared" si="1178"/>
        <v/>
      </c>
    </row>
    <row r="8346" spans="12:21" ht="15" customHeight="1" x14ac:dyDescent="0.15">
      <c r="L8346" s="244" t="str">
        <f t="shared" si="1170"/>
        <v/>
      </c>
      <c r="M8346" s="245" t="str">
        <f t="shared" si="1171"/>
        <v/>
      </c>
      <c r="N8346" s="244" t="str">
        <f t="shared" si="1172"/>
        <v/>
      </c>
      <c r="O8346" s="244" t="str">
        <f t="shared" si="1173"/>
        <v/>
      </c>
      <c r="P8346">
        <f>IF($I8346&lt;&gt;"",$I8346,IF($E8346="SGD",1,IF($E8346="USD",Settings!$B$22,IF($E8346="HKD",Settings!$B$23,1))))</f>
        <v>1</v>
      </c>
      <c r="Q8346">
        <f t="shared" si="1174"/>
        <v>0</v>
      </c>
      <c r="R8346">
        <f t="shared" si="1175"/>
        <v>0</v>
      </c>
      <c r="S8346" t="str">
        <f t="shared" si="1176"/>
        <v/>
      </c>
      <c r="T8346" t="str">
        <f t="shared" si="1177"/>
        <v/>
      </c>
      <c r="U8346" t="str">
        <f t="shared" si="1178"/>
        <v/>
      </c>
    </row>
    <row r="8347" spans="12:21" ht="15" customHeight="1" x14ac:dyDescent="0.15">
      <c r="L8347" s="244" t="str">
        <f t="shared" si="1170"/>
        <v/>
      </c>
      <c r="M8347" s="245" t="str">
        <f t="shared" si="1171"/>
        <v/>
      </c>
      <c r="N8347" s="244" t="str">
        <f t="shared" si="1172"/>
        <v/>
      </c>
      <c r="O8347" s="244" t="str">
        <f t="shared" si="1173"/>
        <v/>
      </c>
      <c r="P8347">
        <f>IF($I8347&lt;&gt;"",$I8347,IF($E8347="SGD",1,IF($E8347="USD",Settings!$B$22,IF($E8347="HKD",Settings!$B$23,1))))</f>
        <v>1</v>
      </c>
      <c r="Q8347">
        <f t="shared" si="1174"/>
        <v>0</v>
      </c>
      <c r="R8347">
        <f t="shared" si="1175"/>
        <v>0</v>
      </c>
      <c r="S8347" t="str">
        <f t="shared" si="1176"/>
        <v/>
      </c>
      <c r="T8347" t="str">
        <f t="shared" si="1177"/>
        <v/>
      </c>
      <c r="U8347" t="str">
        <f t="shared" si="1178"/>
        <v/>
      </c>
    </row>
    <row r="8348" spans="12:21" ht="15" customHeight="1" x14ac:dyDescent="0.15">
      <c r="L8348" s="244" t="str">
        <f t="shared" si="1170"/>
        <v/>
      </c>
      <c r="M8348" s="245" t="str">
        <f t="shared" si="1171"/>
        <v/>
      </c>
      <c r="N8348" s="244" t="str">
        <f t="shared" si="1172"/>
        <v/>
      </c>
      <c r="O8348" s="244" t="str">
        <f t="shared" si="1173"/>
        <v/>
      </c>
      <c r="P8348">
        <f>IF($I8348&lt;&gt;"",$I8348,IF($E8348="SGD",1,IF($E8348="USD",Settings!$B$22,IF($E8348="HKD",Settings!$B$23,1))))</f>
        <v>1</v>
      </c>
      <c r="Q8348">
        <f t="shared" si="1174"/>
        <v>0</v>
      </c>
      <c r="R8348">
        <f t="shared" si="1175"/>
        <v>0</v>
      </c>
      <c r="S8348" t="str">
        <f t="shared" si="1176"/>
        <v/>
      </c>
      <c r="T8348" t="str">
        <f t="shared" si="1177"/>
        <v/>
      </c>
      <c r="U8348" t="str">
        <f t="shared" si="1178"/>
        <v/>
      </c>
    </row>
    <row r="8349" spans="12:21" ht="15" customHeight="1" x14ac:dyDescent="0.15">
      <c r="L8349" s="244" t="str">
        <f t="shared" si="1170"/>
        <v/>
      </c>
      <c r="M8349" s="245" t="str">
        <f t="shared" si="1171"/>
        <v/>
      </c>
      <c r="N8349" s="244" t="str">
        <f t="shared" si="1172"/>
        <v/>
      </c>
      <c r="O8349" s="244" t="str">
        <f t="shared" si="1173"/>
        <v/>
      </c>
      <c r="P8349">
        <f>IF($I8349&lt;&gt;"",$I8349,IF($E8349="SGD",1,IF($E8349="USD",Settings!$B$22,IF($E8349="HKD",Settings!$B$23,1))))</f>
        <v>1</v>
      </c>
      <c r="Q8349">
        <f t="shared" si="1174"/>
        <v>0</v>
      </c>
      <c r="R8349">
        <f t="shared" si="1175"/>
        <v>0</v>
      </c>
      <c r="S8349" t="str">
        <f t="shared" si="1176"/>
        <v/>
      </c>
      <c r="T8349" t="str">
        <f t="shared" si="1177"/>
        <v/>
      </c>
      <c r="U8349" t="str">
        <f t="shared" si="1178"/>
        <v/>
      </c>
    </row>
    <row r="8350" spans="12:21" ht="15" customHeight="1" x14ac:dyDescent="0.15">
      <c r="L8350" s="244" t="str">
        <f t="shared" si="1170"/>
        <v/>
      </c>
      <c r="M8350" s="245" t="str">
        <f t="shared" si="1171"/>
        <v/>
      </c>
      <c r="N8350" s="244" t="str">
        <f t="shared" si="1172"/>
        <v/>
      </c>
      <c r="O8350" s="244" t="str">
        <f t="shared" si="1173"/>
        <v/>
      </c>
      <c r="P8350">
        <f>IF($I8350&lt;&gt;"",$I8350,IF($E8350="SGD",1,IF($E8350="USD",Settings!$B$22,IF($E8350="HKD",Settings!$B$23,1))))</f>
        <v>1</v>
      </c>
      <c r="Q8350">
        <f t="shared" si="1174"/>
        <v>0</v>
      </c>
      <c r="R8350">
        <f t="shared" si="1175"/>
        <v>0</v>
      </c>
      <c r="S8350" t="str">
        <f t="shared" si="1176"/>
        <v/>
      </c>
      <c r="T8350" t="str">
        <f t="shared" si="1177"/>
        <v/>
      </c>
      <c r="U8350" t="str">
        <f t="shared" si="1178"/>
        <v/>
      </c>
    </row>
    <row r="8351" spans="12:21" ht="15" customHeight="1" x14ac:dyDescent="0.15">
      <c r="L8351" s="244" t="str">
        <f t="shared" si="1170"/>
        <v/>
      </c>
      <c r="M8351" s="245" t="str">
        <f t="shared" si="1171"/>
        <v/>
      </c>
      <c r="N8351" s="244" t="str">
        <f t="shared" si="1172"/>
        <v/>
      </c>
      <c r="O8351" s="244" t="str">
        <f t="shared" si="1173"/>
        <v/>
      </c>
      <c r="P8351">
        <f>IF($I8351&lt;&gt;"",$I8351,IF($E8351="SGD",1,IF($E8351="USD",Settings!$B$22,IF($E8351="HKD",Settings!$B$23,1))))</f>
        <v>1</v>
      </c>
      <c r="Q8351">
        <f t="shared" si="1174"/>
        <v>0</v>
      </c>
      <c r="R8351">
        <f t="shared" si="1175"/>
        <v>0</v>
      </c>
      <c r="S8351" t="str">
        <f t="shared" si="1176"/>
        <v/>
      </c>
      <c r="T8351" t="str">
        <f t="shared" si="1177"/>
        <v/>
      </c>
      <c r="U8351" t="str">
        <f t="shared" si="1178"/>
        <v/>
      </c>
    </row>
    <row r="8352" spans="12:21" ht="15" customHeight="1" x14ac:dyDescent="0.15">
      <c r="L8352" s="244" t="str">
        <f t="shared" si="1170"/>
        <v/>
      </c>
      <c r="M8352" s="245" t="str">
        <f t="shared" si="1171"/>
        <v/>
      </c>
      <c r="N8352" s="244" t="str">
        <f t="shared" si="1172"/>
        <v/>
      </c>
      <c r="O8352" s="244" t="str">
        <f t="shared" si="1173"/>
        <v/>
      </c>
      <c r="P8352">
        <f>IF($I8352&lt;&gt;"",$I8352,IF($E8352="SGD",1,IF($E8352="USD",Settings!$B$22,IF($E8352="HKD",Settings!$B$23,1))))</f>
        <v>1</v>
      </c>
      <c r="Q8352">
        <f t="shared" si="1174"/>
        <v>0</v>
      </c>
      <c r="R8352">
        <f t="shared" si="1175"/>
        <v>0</v>
      </c>
      <c r="S8352" t="str">
        <f t="shared" si="1176"/>
        <v/>
      </c>
      <c r="T8352" t="str">
        <f t="shared" si="1177"/>
        <v/>
      </c>
      <c r="U8352" t="str">
        <f t="shared" si="1178"/>
        <v/>
      </c>
    </row>
    <row r="8353" spans="12:21" ht="15" customHeight="1" x14ac:dyDescent="0.15">
      <c r="L8353" s="244" t="str">
        <f t="shared" si="1170"/>
        <v/>
      </c>
      <c r="M8353" s="245" t="str">
        <f t="shared" si="1171"/>
        <v/>
      </c>
      <c r="N8353" s="244" t="str">
        <f t="shared" si="1172"/>
        <v/>
      </c>
      <c r="O8353" s="244" t="str">
        <f t="shared" si="1173"/>
        <v/>
      </c>
      <c r="P8353">
        <f>IF($I8353&lt;&gt;"",$I8353,IF($E8353="SGD",1,IF($E8353="USD",Settings!$B$22,IF($E8353="HKD",Settings!$B$23,1))))</f>
        <v>1</v>
      </c>
      <c r="Q8353">
        <f t="shared" si="1174"/>
        <v>0</v>
      </c>
      <c r="R8353">
        <f t="shared" si="1175"/>
        <v>0</v>
      </c>
      <c r="S8353" t="str">
        <f t="shared" si="1176"/>
        <v/>
      </c>
      <c r="T8353" t="str">
        <f t="shared" si="1177"/>
        <v/>
      </c>
      <c r="U8353" t="str">
        <f t="shared" si="1178"/>
        <v/>
      </c>
    </row>
    <row r="8354" spans="12:21" ht="15" customHeight="1" x14ac:dyDescent="0.15">
      <c r="L8354" s="244" t="str">
        <f t="shared" si="1170"/>
        <v/>
      </c>
      <c r="M8354" s="245" t="str">
        <f t="shared" si="1171"/>
        <v/>
      </c>
      <c r="N8354" s="244" t="str">
        <f t="shared" si="1172"/>
        <v/>
      </c>
      <c r="O8354" s="244" t="str">
        <f t="shared" si="1173"/>
        <v/>
      </c>
      <c r="P8354">
        <f>IF($I8354&lt;&gt;"",$I8354,IF($E8354="SGD",1,IF($E8354="USD",Settings!$B$22,IF($E8354="HKD",Settings!$B$23,1))))</f>
        <v>1</v>
      </c>
      <c r="Q8354">
        <f t="shared" si="1174"/>
        <v>0</v>
      </c>
      <c r="R8354">
        <f t="shared" si="1175"/>
        <v>0</v>
      </c>
      <c r="S8354" t="str">
        <f t="shared" si="1176"/>
        <v/>
      </c>
      <c r="T8354" t="str">
        <f t="shared" si="1177"/>
        <v/>
      </c>
      <c r="U8354" t="str">
        <f t="shared" si="1178"/>
        <v/>
      </c>
    </row>
    <row r="8355" spans="12:21" ht="15" customHeight="1" x14ac:dyDescent="0.15">
      <c r="L8355" s="244" t="str">
        <f t="shared" si="1170"/>
        <v/>
      </c>
      <c r="M8355" s="245" t="str">
        <f t="shared" si="1171"/>
        <v/>
      </c>
      <c r="N8355" s="244" t="str">
        <f t="shared" si="1172"/>
        <v/>
      </c>
      <c r="O8355" s="244" t="str">
        <f t="shared" si="1173"/>
        <v/>
      </c>
      <c r="P8355">
        <f>IF($I8355&lt;&gt;"",$I8355,IF($E8355="SGD",1,IF($E8355="USD",Settings!$B$22,IF($E8355="HKD",Settings!$B$23,1))))</f>
        <v>1</v>
      </c>
      <c r="Q8355">
        <f t="shared" si="1174"/>
        <v>0</v>
      </c>
      <c r="R8355">
        <f t="shared" si="1175"/>
        <v>0</v>
      </c>
      <c r="S8355" t="str">
        <f t="shared" si="1176"/>
        <v/>
      </c>
      <c r="T8355" t="str">
        <f t="shared" si="1177"/>
        <v/>
      </c>
      <c r="U8355" t="str">
        <f t="shared" si="1178"/>
        <v/>
      </c>
    </row>
    <row r="8356" spans="12:21" ht="15" customHeight="1" x14ac:dyDescent="0.15">
      <c r="L8356" s="244" t="str">
        <f t="shared" si="1170"/>
        <v/>
      </c>
      <c r="M8356" s="245" t="str">
        <f t="shared" si="1171"/>
        <v/>
      </c>
      <c r="N8356" s="244" t="str">
        <f t="shared" si="1172"/>
        <v/>
      </c>
      <c r="O8356" s="244" t="str">
        <f t="shared" si="1173"/>
        <v/>
      </c>
      <c r="P8356">
        <f>IF($I8356&lt;&gt;"",$I8356,IF($E8356="SGD",1,IF($E8356="USD",Settings!$B$22,IF($E8356="HKD",Settings!$B$23,1))))</f>
        <v>1</v>
      </c>
      <c r="Q8356">
        <f t="shared" si="1174"/>
        <v>0</v>
      </c>
      <c r="R8356">
        <f t="shared" si="1175"/>
        <v>0</v>
      </c>
      <c r="S8356" t="str">
        <f t="shared" si="1176"/>
        <v/>
      </c>
      <c r="T8356" t="str">
        <f t="shared" si="1177"/>
        <v/>
      </c>
      <c r="U8356" t="str">
        <f t="shared" si="1178"/>
        <v/>
      </c>
    </row>
    <row r="8357" spans="12:21" ht="15" customHeight="1" x14ac:dyDescent="0.15">
      <c r="L8357" s="244" t="str">
        <f t="shared" si="1170"/>
        <v/>
      </c>
      <c r="M8357" s="245" t="str">
        <f t="shared" si="1171"/>
        <v/>
      </c>
      <c r="N8357" s="244" t="str">
        <f t="shared" si="1172"/>
        <v/>
      </c>
      <c r="O8357" s="244" t="str">
        <f t="shared" si="1173"/>
        <v/>
      </c>
      <c r="P8357">
        <f>IF($I8357&lt;&gt;"",$I8357,IF($E8357="SGD",1,IF($E8357="USD",Settings!$B$22,IF($E8357="HKD",Settings!$B$23,1))))</f>
        <v>1</v>
      </c>
      <c r="Q8357">
        <f t="shared" si="1174"/>
        <v>0</v>
      </c>
      <c r="R8357">
        <f t="shared" si="1175"/>
        <v>0</v>
      </c>
      <c r="S8357" t="str">
        <f t="shared" si="1176"/>
        <v/>
      </c>
      <c r="T8357" t="str">
        <f t="shared" si="1177"/>
        <v/>
      </c>
      <c r="U8357" t="str">
        <f t="shared" si="1178"/>
        <v/>
      </c>
    </row>
    <row r="8358" spans="12:21" ht="15" customHeight="1" x14ac:dyDescent="0.15">
      <c r="L8358" s="244" t="str">
        <f t="shared" si="1170"/>
        <v/>
      </c>
      <c r="M8358" s="245" t="str">
        <f t="shared" si="1171"/>
        <v/>
      </c>
      <c r="N8358" s="244" t="str">
        <f t="shared" si="1172"/>
        <v/>
      </c>
      <c r="O8358" s="244" t="str">
        <f t="shared" si="1173"/>
        <v/>
      </c>
      <c r="P8358">
        <f>IF($I8358&lt;&gt;"",$I8358,IF($E8358="SGD",1,IF($E8358="USD",Settings!$B$22,IF($E8358="HKD",Settings!$B$23,1))))</f>
        <v>1</v>
      </c>
      <c r="Q8358">
        <f t="shared" si="1174"/>
        <v>0</v>
      </c>
      <c r="R8358">
        <f t="shared" si="1175"/>
        <v>0</v>
      </c>
      <c r="S8358" t="str">
        <f t="shared" si="1176"/>
        <v/>
      </c>
      <c r="T8358" t="str">
        <f t="shared" si="1177"/>
        <v/>
      </c>
      <c r="U8358" t="str">
        <f t="shared" si="1178"/>
        <v/>
      </c>
    </row>
    <row r="8359" spans="12:21" ht="15" customHeight="1" x14ac:dyDescent="0.15">
      <c r="L8359" s="244" t="str">
        <f t="shared" si="1170"/>
        <v/>
      </c>
      <c r="M8359" s="245" t="str">
        <f t="shared" si="1171"/>
        <v/>
      </c>
      <c r="N8359" s="244" t="str">
        <f t="shared" si="1172"/>
        <v/>
      </c>
      <c r="O8359" s="244" t="str">
        <f t="shared" si="1173"/>
        <v/>
      </c>
      <c r="P8359">
        <f>IF($I8359&lt;&gt;"",$I8359,IF($E8359="SGD",1,IF($E8359="USD",Settings!$B$22,IF($E8359="HKD",Settings!$B$23,1))))</f>
        <v>1</v>
      </c>
      <c r="Q8359">
        <f t="shared" si="1174"/>
        <v>0</v>
      </c>
      <c r="R8359">
        <f t="shared" si="1175"/>
        <v>0</v>
      </c>
      <c r="S8359" t="str">
        <f t="shared" si="1176"/>
        <v/>
      </c>
      <c r="T8359" t="str">
        <f t="shared" si="1177"/>
        <v/>
      </c>
      <c r="U8359" t="str">
        <f t="shared" si="1178"/>
        <v/>
      </c>
    </row>
    <row r="8360" spans="12:21" ht="15" customHeight="1" x14ac:dyDescent="0.15">
      <c r="L8360" s="244" t="str">
        <f t="shared" si="1170"/>
        <v/>
      </c>
      <c r="M8360" s="245" t="str">
        <f t="shared" si="1171"/>
        <v/>
      </c>
      <c r="N8360" s="244" t="str">
        <f t="shared" si="1172"/>
        <v/>
      </c>
      <c r="O8360" s="244" t="str">
        <f t="shared" si="1173"/>
        <v/>
      </c>
      <c r="P8360">
        <f>IF($I8360&lt;&gt;"",$I8360,IF($E8360="SGD",1,IF($E8360="USD",Settings!$B$22,IF($E8360="HKD",Settings!$B$23,1))))</f>
        <v>1</v>
      </c>
      <c r="Q8360">
        <f t="shared" si="1174"/>
        <v>0</v>
      </c>
      <c r="R8360">
        <f t="shared" si="1175"/>
        <v>0</v>
      </c>
      <c r="S8360" t="str">
        <f t="shared" si="1176"/>
        <v/>
      </c>
      <c r="T8360" t="str">
        <f t="shared" si="1177"/>
        <v/>
      </c>
      <c r="U8360" t="str">
        <f t="shared" si="1178"/>
        <v/>
      </c>
    </row>
    <row r="8361" spans="12:21" ht="15" customHeight="1" x14ac:dyDescent="0.15">
      <c r="L8361" s="244" t="str">
        <f t="shared" ref="L8361:L8424" si="1179">IF(OR(B8361="",C8361="",E8361=""),"",B8361&amp;":"&amp;C8361&amp;":"&amp;E8361)</f>
        <v/>
      </c>
      <c r="M8361" s="245" t="str">
        <f t="shared" ref="M8361:M8424" si="1180">IF(A8361="","",A8361*D8361)</f>
        <v/>
      </c>
      <c r="N8361" s="244" t="str">
        <f t="shared" ref="N8361:N8424" si="1181">IF(A8361="","",IF(OR(A8361=1,A8361=0),J8361,0))</f>
        <v/>
      </c>
      <c r="O8361" s="244" t="str">
        <f t="shared" ref="O8361:O8424" si="1182">IF(A8361="","",IF(A8361=-1,J8361,0))</f>
        <v/>
      </c>
      <c r="P8361">
        <f>IF($I8361&lt;&gt;"",$I8361,IF($E8361="SGD",1,IF($E8361="USD",Settings!$B$22,IF($E8361="HKD",Settings!$B$23,1))))</f>
        <v>1</v>
      </c>
      <c r="Q8361">
        <f t="shared" ref="Q8361:Q8424" si="1183">IF($L8361="",0,($O8361-$N8361+IF($A8361=2,$J8361,0))*$P8361)</f>
        <v>0</v>
      </c>
      <c r="R8361">
        <f t="shared" ref="R8361:R8424" si="1184">IF($L8361="",0,IF($A8361=2,$J8361*$P8361,0))</f>
        <v>0</v>
      </c>
      <c r="S8361" t="str">
        <f t="shared" si="1176"/>
        <v/>
      </c>
      <c r="T8361" t="str">
        <f t="shared" si="1177"/>
        <v/>
      </c>
      <c r="U8361" t="str">
        <f t="shared" si="1178"/>
        <v/>
      </c>
    </row>
    <row r="8362" spans="12:21" ht="15" customHeight="1" x14ac:dyDescent="0.15">
      <c r="L8362" s="244" t="str">
        <f t="shared" si="1179"/>
        <v/>
      </c>
      <c r="M8362" s="245" t="str">
        <f t="shared" si="1180"/>
        <v/>
      </c>
      <c r="N8362" s="244" t="str">
        <f t="shared" si="1181"/>
        <v/>
      </c>
      <c r="O8362" s="244" t="str">
        <f t="shared" si="1182"/>
        <v/>
      </c>
      <c r="P8362">
        <f>IF($I8362&lt;&gt;"",$I8362,IF($E8362="SGD",1,IF($E8362="USD",Settings!$B$22,IF($E8362="HKD",Settings!$B$23,1))))</f>
        <v>1</v>
      </c>
      <c r="Q8362">
        <f t="shared" si="1183"/>
        <v>0</v>
      </c>
      <c r="R8362">
        <f t="shared" si="1184"/>
        <v>0</v>
      </c>
      <c r="S8362" t="str">
        <f t="shared" si="1176"/>
        <v/>
      </c>
      <c r="T8362" t="str">
        <f t="shared" si="1177"/>
        <v/>
      </c>
      <c r="U8362" t="str">
        <f t="shared" si="1178"/>
        <v/>
      </c>
    </row>
    <row r="8363" spans="12:21" ht="15" customHeight="1" x14ac:dyDescent="0.15">
      <c r="L8363" s="244" t="str">
        <f t="shared" si="1179"/>
        <v/>
      </c>
      <c r="M8363" s="245" t="str">
        <f t="shared" si="1180"/>
        <v/>
      </c>
      <c r="N8363" s="244" t="str">
        <f t="shared" si="1181"/>
        <v/>
      </c>
      <c r="O8363" s="244" t="str">
        <f t="shared" si="1182"/>
        <v/>
      </c>
      <c r="P8363">
        <f>IF($I8363&lt;&gt;"",$I8363,IF($E8363="SGD",1,IF($E8363="USD",Settings!$B$22,IF($E8363="HKD",Settings!$B$23,1))))</f>
        <v>1</v>
      </c>
      <c r="Q8363">
        <f t="shared" si="1183"/>
        <v>0</v>
      </c>
      <c r="R8363">
        <f t="shared" si="1184"/>
        <v>0</v>
      </c>
      <c r="S8363" t="str">
        <f t="shared" si="1176"/>
        <v/>
      </c>
      <c r="T8363" t="str">
        <f t="shared" si="1177"/>
        <v/>
      </c>
      <c r="U8363" t="str">
        <f t="shared" si="1178"/>
        <v/>
      </c>
    </row>
    <row r="8364" spans="12:21" ht="15" customHeight="1" x14ac:dyDescent="0.15">
      <c r="L8364" s="244" t="str">
        <f t="shared" si="1179"/>
        <v/>
      </c>
      <c r="M8364" s="245" t="str">
        <f t="shared" si="1180"/>
        <v/>
      </c>
      <c r="N8364" s="244" t="str">
        <f t="shared" si="1181"/>
        <v/>
      </c>
      <c r="O8364" s="244" t="str">
        <f t="shared" si="1182"/>
        <v/>
      </c>
      <c r="P8364">
        <f>IF($I8364&lt;&gt;"",$I8364,IF($E8364="SGD",1,IF($E8364="USD",Settings!$B$22,IF($E8364="HKD",Settings!$B$23,1))))</f>
        <v>1</v>
      </c>
      <c r="Q8364">
        <f t="shared" si="1183"/>
        <v>0</v>
      </c>
      <c r="R8364">
        <f t="shared" si="1184"/>
        <v>0</v>
      </c>
      <c r="S8364" t="str">
        <f t="shared" si="1176"/>
        <v/>
      </c>
      <c r="T8364" t="str">
        <f t="shared" si="1177"/>
        <v/>
      </c>
      <c r="U8364" t="str">
        <f t="shared" si="1178"/>
        <v/>
      </c>
    </row>
    <row r="8365" spans="12:21" ht="15" customHeight="1" x14ac:dyDescent="0.15">
      <c r="L8365" s="244" t="str">
        <f t="shared" si="1179"/>
        <v/>
      </c>
      <c r="M8365" s="245" t="str">
        <f t="shared" si="1180"/>
        <v/>
      </c>
      <c r="N8365" s="244" t="str">
        <f t="shared" si="1181"/>
        <v/>
      </c>
      <c r="O8365" s="244" t="str">
        <f t="shared" si="1182"/>
        <v/>
      </c>
      <c r="P8365">
        <f>IF($I8365&lt;&gt;"",$I8365,IF($E8365="SGD",1,IF($E8365="USD",Settings!$B$22,IF($E8365="HKD",Settings!$B$23,1))))</f>
        <v>1</v>
      </c>
      <c r="Q8365">
        <f t="shared" si="1183"/>
        <v>0</v>
      </c>
      <c r="R8365">
        <f t="shared" si="1184"/>
        <v>0</v>
      </c>
      <c r="S8365" t="str">
        <f t="shared" si="1176"/>
        <v/>
      </c>
      <c r="T8365" t="str">
        <f t="shared" si="1177"/>
        <v/>
      </c>
      <c r="U8365" t="str">
        <f t="shared" si="1178"/>
        <v/>
      </c>
    </row>
    <row r="8366" spans="12:21" ht="15" customHeight="1" x14ac:dyDescent="0.15">
      <c r="L8366" s="244" t="str">
        <f t="shared" si="1179"/>
        <v/>
      </c>
      <c r="M8366" s="245" t="str">
        <f t="shared" si="1180"/>
        <v/>
      </c>
      <c r="N8366" s="244" t="str">
        <f t="shared" si="1181"/>
        <v/>
      </c>
      <c r="O8366" s="244" t="str">
        <f t="shared" si="1182"/>
        <v/>
      </c>
      <c r="P8366">
        <f>IF($I8366&lt;&gt;"",$I8366,IF($E8366="SGD",1,IF($E8366="USD",Settings!$B$22,IF($E8366="HKD",Settings!$B$23,1))))</f>
        <v>1</v>
      </c>
      <c r="Q8366">
        <f t="shared" si="1183"/>
        <v>0</v>
      </c>
      <c r="R8366">
        <f t="shared" si="1184"/>
        <v>0</v>
      </c>
      <c r="S8366" t="str">
        <f t="shared" si="1176"/>
        <v/>
      </c>
      <c r="T8366" t="str">
        <f t="shared" si="1177"/>
        <v/>
      </c>
      <c r="U8366" t="str">
        <f t="shared" si="1178"/>
        <v/>
      </c>
    </row>
    <row r="8367" spans="12:21" ht="15" customHeight="1" x14ac:dyDescent="0.15">
      <c r="L8367" s="244" t="str">
        <f t="shared" si="1179"/>
        <v/>
      </c>
      <c r="M8367" s="245" t="str">
        <f t="shared" si="1180"/>
        <v/>
      </c>
      <c r="N8367" s="244" t="str">
        <f t="shared" si="1181"/>
        <v/>
      </c>
      <c r="O8367" s="244" t="str">
        <f t="shared" si="1182"/>
        <v/>
      </c>
      <c r="P8367">
        <f>IF($I8367&lt;&gt;"",$I8367,IF($E8367="SGD",1,IF($E8367="USD",Settings!$B$22,IF($E8367="HKD",Settings!$B$23,1))))</f>
        <v>1</v>
      </c>
      <c r="Q8367">
        <f t="shared" si="1183"/>
        <v>0</v>
      </c>
      <c r="R8367">
        <f t="shared" si="1184"/>
        <v>0</v>
      </c>
      <c r="S8367" t="str">
        <f t="shared" si="1176"/>
        <v/>
      </c>
      <c r="T8367" t="str">
        <f t="shared" si="1177"/>
        <v/>
      </c>
      <c r="U8367" t="str">
        <f t="shared" si="1178"/>
        <v/>
      </c>
    </row>
    <row r="8368" spans="12:21" ht="15" customHeight="1" x14ac:dyDescent="0.15">
      <c r="L8368" s="244" t="str">
        <f t="shared" si="1179"/>
        <v/>
      </c>
      <c r="M8368" s="245" t="str">
        <f t="shared" si="1180"/>
        <v/>
      </c>
      <c r="N8368" s="244" t="str">
        <f t="shared" si="1181"/>
        <v/>
      </c>
      <c r="O8368" s="244" t="str">
        <f t="shared" si="1182"/>
        <v/>
      </c>
      <c r="P8368">
        <f>IF($I8368&lt;&gt;"",$I8368,IF($E8368="SGD",1,IF($E8368="USD",Settings!$B$22,IF($E8368="HKD",Settings!$B$23,1))))</f>
        <v>1</v>
      </c>
      <c r="Q8368">
        <f t="shared" si="1183"/>
        <v>0</v>
      </c>
      <c r="R8368">
        <f t="shared" si="1184"/>
        <v>0</v>
      </c>
      <c r="S8368" t="str">
        <f t="shared" si="1176"/>
        <v/>
      </c>
      <c r="T8368" t="str">
        <f t="shared" si="1177"/>
        <v/>
      </c>
      <c r="U8368" t="str">
        <f t="shared" si="1178"/>
        <v/>
      </c>
    </row>
    <row r="8369" spans="12:21" ht="15" customHeight="1" x14ac:dyDescent="0.15">
      <c r="L8369" s="244" t="str">
        <f t="shared" si="1179"/>
        <v/>
      </c>
      <c r="M8369" s="245" t="str">
        <f t="shared" si="1180"/>
        <v/>
      </c>
      <c r="N8369" s="244" t="str">
        <f t="shared" si="1181"/>
        <v/>
      </c>
      <c r="O8369" s="244" t="str">
        <f t="shared" si="1182"/>
        <v/>
      </c>
      <c r="P8369">
        <f>IF($I8369&lt;&gt;"",$I8369,IF($E8369="SGD",1,IF($E8369="USD",Settings!$B$22,IF($E8369="HKD",Settings!$B$23,1))))</f>
        <v>1</v>
      </c>
      <c r="Q8369">
        <f t="shared" si="1183"/>
        <v>0</v>
      </c>
      <c r="R8369">
        <f t="shared" si="1184"/>
        <v>0</v>
      </c>
      <c r="S8369" t="str">
        <f t="shared" si="1176"/>
        <v/>
      </c>
      <c r="T8369" t="str">
        <f t="shared" si="1177"/>
        <v/>
      </c>
      <c r="U8369" t="str">
        <f t="shared" si="1178"/>
        <v/>
      </c>
    </row>
    <row r="8370" spans="12:21" ht="15" customHeight="1" x14ac:dyDescent="0.15">
      <c r="L8370" s="244" t="str">
        <f t="shared" si="1179"/>
        <v/>
      </c>
      <c r="M8370" s="245" t="str">
        <f t="shared" si="1180"/>
        <v/>
      </c>
      <c r="N8370" s="244" t="str">
        <f t="shared" si="1181"/>
        <v/>
      </c>
      <c r="O8370" s="244" t="str">
        <f t="shared" si="1182"/>
        <v/>
      </c>
      <c r="P8370">
        <f>IF($I8370&lt;&gt;"",$I8370,IF($E8370="SGD",1,IF($E8370="USD",Settings!$B$22,IF($E8370="HKD",Settings!$B$23,1))))</f>
        <v>1</v>
      </c>
      <c r="Q8370">
        <f t="shared" si="1183"/>
        <v>0</v>
      </c>
      <c r="R8370">
        <f t="shared" si="1184"/>
        <v>0</v>
      </c>
      <c r="S8370" t="str">
        <f t="shared" si="1176"/>
        <v/>
      </c>
      <c r="T8370" t="str">
        <f t="shared" si="1177"/>
        <v/>
      </c>
      <c r="U8370" t="str">
        <f t="shared" si="1178"/>
        <v/>
      </c>
    </row>
    <row r="8371" spans="12:21" ht="15" customHeight="1" x14ac:dyDescent="0.15">
      <c r="L8371" s="244" t="str">
        <f t="shared" si="1179"/>
        <v/>
      </c>
      <c r="M8371" s="245" t="str">
        <f t="shared" si="1180"/>
        <v/>
      </c>
      <c r="N8371" s="244" t="str">
        <f t="shared" si="1181"/>
        <v/>
      </c>
      <c r="O8371" s="244" t="str">
        <f t="shared" si="1182"/>
        <v/>
      </c>
      <c r="P8371">
        <f>IF($I8371&lt;&gt;"",$I8371,IF($E8371="SGD",1,IF($E8371="USD",Settings!$B$22,IF($E8371="HKD",Settings!$B$23,1))))</f>
        <v>1</v>
      </c>
      <c r="Q8371">
        <f t="shared" si="1183"/>
        <v>0</v>
      </c>
      <c r="R8371">
        <f t="shared" si="1184"/>
        <v>0</v>
      </c>
      <c r="S8371" t="str">
        <f t="shared" si="1176"/>
        <v/>
      </c>
      <c r="T8371" t="str">
        <f t="shared" si="1177"/>
        <v/>
      </c>
      <c r="U8371" t="str">
        <f t="shared" si="1178"/>
        <v/>
      </c>
    </row>
    <row r="8372" spans="12:21" ht="15" customHeight="1" x14ac:dyDescent="0.15">
      <c r="L8372" s="244" t="str">
        <f t="shared" si="1179"/>
        <v/>
      </c>
      <c r="M8372" s="245" t="str">
        <f t="shared" si="1180"/>
        <v/>
      </c>
      <c r="N8372" s="244" t="str">
        <f t="shared" si="1181"/>
        <v/>
      </c>
      <c r="O8372" s="244" t="str">
        <f t="shared" si="1182"/>
        <v/>
      </c>
      <c r="P8372">
        <f>IF($I8372&lt;&gt;"",$I8372,IF($E8372="SGD",1,IF($E8372="USD",Settings!$B$22,IF($E8372="HKD",Settings!$B$23,1))))</f>
        <v>1</v>
      </c>
      <c r="Q8372">
        <f t="shared" si="1183"/>
        <v>0</v>
      </c>
      <c r="R8372">
        <f t="shared" si="1184"/>
        <v>0</v>
      </c>
      <c r="S8372" t="str">
        <f t="shared" si="1176"/>
        <v/>
      </c>
      <c r="T8372" t="str">
        <f t="shared" si="1177"/>
        <v/>
      </c>
      <c r="U8372" t="str">
        <f t="shared" si="1178"/>
        <v/>
      </c>
    </row>
    <row r="8373" spans="12:21" ht="15" customHeight="1" x14ac:dyDescent="0.15">
      <c r="L8373" s="244" t="str">
        <f t="shared" si="1179"/>
        <v/>
      </c>
      <c r="M8373" s="245" t="str">
        <f t="shared" si="1180"/>
        <v/>
      </c>
      <c r="N8373" s="244" t="str">
        <f t="shared" si="1181"/>
        <v/>
      </c>
      <c r="O8373" s="244" t="str">
        <f t="shared" si="1182"/>
        <v/>
      </c>
      <c r="P8373">
        <f>IF($I8373&lt;&gt;"",$I8373,IF($E8373="SGD",1,IF($E8373="USD",Settings!$B$22,IF($E8373="HKD",Settings!$B$23,1))))</f>
        <v>1</v>
      </c>
      <c r="Q8373">
        <f t="shared" si="1183"/>
        <v>0</v>
      </c>
      <c r="R8373">
        <f t="shared" si="1184"/>
        <v>0</v>
      </c>
      <c r="S8373" t="str">
        <f t="shared" si="1176"/>
        <v/>
      </c>
      <c r="T8373" t="str">
        <f t="shared" si="1177"/>
        <v/>
      </c>
      <c r="U8373" t="str">
        <f t="shared" si="1178"/>
        <v/>
      </c>
    </row>
    <row r="8374" spans="12:21" ht="15" customHeight="1" x14ac:dyDescent="0.15">
      <c r="L8374" s="244" t="str">
        <f t="shared" si="1179"/>
        <v/>
      </c>
      <c r="M8374" s="245" t="str">
        <f t="shared" si="1180"/>
        <v/>
      </c>
      <c r="N8374" s="244" t="str">
        <f t="shared" si="1181"/>
        <v/>
      </c>
      <c r="O8374" s="244" t="str">
        <f t="shared" si="1182"/>
        <v/>
      </c>
      <c r="P8374">
        <f>IF($I8374&lt;&gt;"",$I8374,IF($E8374="SGD",1,IF($E8374="USD",Settings!$B$22,IF($E8374="HKD",Settings!$B$23,1))))</f>
        <v>1</v>
      </c>
      <c r="Q8374">
        <f t="shared" si="1183"/>
        <v>0</v>
      </c>
      <c r="R8374">
        <f t="shared" si="1184"/>
        <v>0</v>
      </c>
      <c r="S8374" t="str">
        <f t="shared" si="1176"/>
        <v/>
      </c>
      <c r="T8374" t="str">
        <f t="shared" si="1177"/>
        <v/>
      </c>
      <c r="U8374" t="str">
        <f t="shared" si="1178"/>
        <v/>
      </c>
    </row>
    <row r="8375" spans="12:21" ht="15" customHeight="1" x14ac:dyDescent="0.15">
      <c r="L8375" s="244" t="str">
        <f t="shared" si="1179"/>
        <v/>
      </c>
      <c r="M8375" s="245" t="str">
        <f t="shared" si="1180"/>
        <v/>
      </c>
      <c r="N8375" s="244" t="str">
        <f t="shared" si="1181"/>
        <v/>
      </c>
      <c r="O8375" s="244" t="str">
        <f t="shared" si="1182"/>
        <v/>
      </c>
      <c r="P8375">
        <f>IF($I8375&lt;&gt;"",$I8375,IF($E8375="SGD",1,IF($E8375="USD",Settings!$B$22,IF($E8375="HKD",Settings!$B$23,1))))</f>
        <v>1</v>
      </c>
      <c r="Q8375">
        <f t="shared" si="1183"/>
        <v>0</v>
      </c>
      <c r="R8375">
        <f t="shared" si="1184"/>
        <v>0</v>
      </c>
      <c r="S8375" t="str">
        <f t="shared" si="1176"/>
        <v/>
      </c>
      <c r="T8375" t="str">
        <f t="shared" si="1177"/>
        <v/>
      </c>
      <c r="U8375" t="str">
        <f t="shared" si="1178"/>
        <v/>
      </c>
    </row>
    <row r="8376" spans="12:21" ht="15" customHeight="1" x14ac:dyDescent="0.15">
      <c r="L8376" s="244" t="str">
        <f t="shared" si="1179"/>
        <v/>
      </c>
      <c r="M8376" s="245" t="str">
        <f t="shared" si="1180"/>
        <v/>
      </c>
      <c r="N8376" s="244" t="str">
        <f t="shared" si="1181"/>
        <v/>
      </c>
      <c r="O8376" s="244" t="str">
        <f t="shared" si="1182"/>
        <v/>
      </c>
      <c r="P8376">
        <f>IF($I8376&lt;&gt;"",$I8376,IF($E8376="SGD",1,IF($E8376="USD",Settings!$B$22,IF($E8376="HKD",Settings!$B$23,1))))</f>
        <v>1</v>
      </c>
      <c r="Q8376">
        <f t="shared" si="1183"/>
        <v>0</v>
      </c>
      <c r="R8376">
        <f t="shared" si="1184"/>
        <v>0</v>
      </c>
      <c r="S8376" t="str">
        <f t="shared" si="1176"/>
        <v/>
      </c>
      <c r="T8376" t="str">
        <f t="shared" si="1177"/>
        <v/>
      </c>
      <c r="U8376" t="str">
        <f t="shared" si="1178"/>
        <v/>
      </c>
    </row>
    <row r="8377" spans="12:21" ht="15" customHeight="1" x14ac:dyDescent="0.15">
      <c r="L8377" s="244" t="str">
        <f t="shared" si="1179"/>
        <v/>
      </c>
      <c r="M8377" s="245" t="str">
        <f t="shared" si="1180"/>
        <v/>
      </c>
      <c r="N8377" s="244" t="str">
        <f t="shared" si="1181"/>
        <v/>
      </c>
      <c r="O8377" s="244" t="str">
        <f t="shared" si="1182"/>
        <v/>
      </c>
      <c r="P8377">
        <f>IF($I8377&lt;&gt;"",$I8377,IF($E8377="SGD",1,IF($E8377="USD",Settings!$B$22,IF($E8377="HKD",Settings!$B$23,1))))</f>
        <v>1</v>
      </c>
      <c r="Q8377">
        <f t="shared" si="1183"/>
        <v>0</v>
      </c>
      <c r="R8377">
        <f t="shared" si="1184"/>
        <v>0</v>
      </c>
      <c r="S8377" t="str">
        <f t="shared" si="1176"/>
        <v/>
      </c>
      <c r="T8377" t="str">
        <f t="shared" si="1177"/>
        <v/>
      </c>
      <c r="U8377" t="str">
        <f t="shared" si="1178"/>
        <v/>
      </c>
    </row>
    <row r="8378" spans="12:21" ht="15" customHeight="1" x14ac:dyDescent="0.15">
      <c r="L8378" s="244" t="str">
        <f t="shared" si="1179"/>
        <v/>
      </c>
      <c r="M8378" s="245" t="str">
        <f t="shared" si="1180"/>
        <v/>
      </c>
      <c r="N8378" s="244" t="str">
        <f t="shared" si="1181"/>
        <v/>
      </c>
      <c r="O8378" s="244" t="str">
        <f t="shared" si="1182"/>
        <v/>
      </c>
      <c r="P8378">
        <f>IF($I8378&lt;&gt;"",$I8378,IF($E8378="SGD",1,IF($E8378="USD",Settings!$B$22,IF($E8378="HKD",Settings!$B$23,1))))</f>
        <v>1</v>
      </c>
      <c r="Q8378">
        <f t="shared" si="1183"/>
        <v>0</v>
      </c>
      <c r="R8378">
        <f t="shared" si="1184"/>
        <v>0</v>
      </c>
      <c r="S8378" t="str">
        <f t="shared" si="1176"/>
        <v/>
      </c>
      <c r="T8378" t="str">
        <f t="shared" si="1177"/>
        <v/>
      </c>
      <c r="U8378" t="str">
        <f t="shared" si="1178"/>
        <v/>
      </c>
    </row>
    <row r="8379" spans="12:21" ht="15" customHeight="1" x14ac:dyDescent="0.15">
      <c r="L8379" s="244" t="str">
        <f t="shared" si="1179"/>
        <v/>
      </c>
      <c r="M8379" s="245" t="str">
        <f t="shared" si="1180"/>
        <v/>
      </c>
      <c r="N8379" s="244" t="str">
        <f t="shared" si="1181"/>
        <v/>
      </c>
      <c r="O8379" s="244" t="str">
        <f t="shared" si="1182"/>
        <v/>
      </c>
      <c r="P8379">
        <f>IF($I8379&lt;&gt;"",$I8379,IF($E8379="SGD",1,IF($E8379="USD",Settings!$B$22,IF($E8379="HKD",Settings!$B$23,1))))</f>
        <v>1</v>
      </c>
      <c r="Q8379">
        <f t="shared" si="1183"/>
        <v>0</v>
      </c>
      <c r="R8379">
        <f t="shared" si="1184"/>
        <v>0</v>
      </c>
      <c r="S8379" t="str">
        <f t="shared" si="1176"/>
        <v/>
      </c>
      <c r="T8379" t="str">
        <f t="shared" si="1177"/>
        <v/>
      </c>
      <c r="U8379" t="str">
        <f t="shared" si="1178"/>
        <v/>
      </c>
    </row>
    <row r="8380" spans="12:21" ht="15" customHeight="1" x14ac:dyDescent="0.15">
      <c r="L8380" s="244" t="str">
        <f t="shared" si="1179"/>
        <v/>
      </c>
      <c r="M8380" s="245" t="str">
        <f t="shared" si="1180"/>
        <v/>
      </c>
      <c r="N8380" s="244" t="str">
        <f t="shared" si="1181"/>
        <v/>
      </c>
      <c r="O8380" s="244" t="str">
        <f t="shared" si="1182"/>
        <v/>
      </c>
      <c r="P8380">
        <f>IF($I8380&lt;&gt;"",$I8380,IF($E8380="SGD",1,IF($E8380="USD",Settings!$B$22,IF($E8380="HKD",Settings!$B$23,1))))</f>
        <v>1</v>
      </c>
      <c r="Q8380">
        <f t="shared" si="1183"/>
        <v>0</v>
      </c>
      <c r="R8380">
        <f t="shared" si="1184"/>
        <v>0</v>
      </c>
      <c r="S8380" t="str">
        <f t="shared" si="1176"/>
        <v/>
      </c>
      <c r="T8380" t="str">
        <f t="shared" si="1177"/>
        <v/>
      </c>
      <c r="U8380" t="str">
        <f t="shared" si="1178"/>
        <v/>
      </c>
    </row>
    <row r="8381" spans="12:21" ht="15" customHeight="1" x14ac:dyDescent="0.15">
      <c r="L8381" s="244" t="str">
        <f t="shared" si="1179"/>
        <v/>
      </c>
      <c r="M8381" s="245" t="str">
        <f t="shared" si="1180"/>
        <v/>
      </c>
      <c r="N8381" s="244" t="str">
        <f t="shared" si="1181"/>
        <v/>
      </c>
      <c r="O8381" s="244" t="str">
        <f t="shared" si="1182"/>
        <v/>
      </c>
      <c r="P8381">
        <f>IF($I8381&lt;&gt;"",$I8381,IF($E8381="SGD",1,IF($E8381="USD",Settings!$B$22,IF($E8381="HKD",Settings!$B$23,1))))</f>
        <v>1</v>
      </c>
      <c r="Q8381">
        <f t="shared" si="1183"/>
        <v>0</v>
      </c>
      <c r="R8381">
        <f t="shared" si="1184"/>
        <v>0</v>
      </c>
      <c r="S8381" t="str">
        <f t="shared" si="1176"/>
        <v/>
      </c>
      <c r="T8381" t="str">
        <f t="shared" si="1177"/>
        <v/>
      </c>
      <c r="U8381" t="str">
        <f t="shared" si="1178"/>
        <v/>
      </c>
    </row>
    <row r="8382" spans="12:21" ht="15" customHeight="1" x14ac:dyDescent="0.15">
      <c r="L8382" s="244" t="str">
        <f t="shared" si="1179"/>
        <v/>
      </c>
      <c r="M8382" s="245" t="str">
        <f t="shared" si="1180"/>
        <v/>
      </c>
      <c r="N8382" s="244" t="str">
        <f t="shared" si="1181"/>
        <v/>
      </c>
      <c r="O8382" s="244" t="str">
        <f t="shared" si="1182"/>
        <v/>
      </c>
      <c r="P8382">
        <f>IF($I8382&lt;&gt;"",$I8382,IF($E8382="SGD",1,IF($E8382="USD",Settings!$B$22,IF($E8382="HKD",Settings!$B$23,1))))</f>
        <v>1</v>
      </c>
      <c r="Q8382">
        <f t="shared" si="1183"/>
        <v>0</v>
      </c>
      <c r="R8382">
        <f t="shared" si="1184"/>
        <v>0</v>
      </c>
      <c r="S8382" t="str">
        <f t="shared" si="1176"/>
        <v/>
      </c>
      <c r="T8382" t="str">
        <f t="shared" si="1177"/>
        <v/>
      </c>
      <c r="U8382" t="str">
        <f t="shared" si="1178"/>
        <v/>
      </c>
    </row>
    <row r="8383" spans="12:21" ht="15" customHeight="1" x14ac:dyDescent="0.15">
      <c r="L8383" s="244" t="str">
        <f t="shared" si="1179"/>
        <v/>
      </c>
      <c r="M8383" s="245" t="str">
        <f t="shared" si="1180"/>
        <v/>
      </c>
      <c r="N8383" s="244" t="str">
        <f t="shared" si="1181"/>
        <v/>
      </c>
      <c r="O8383" s="244" t="str">
        <f t="shared" si="1182"/>
        <v/>
      </c>
      <c r="P8383">
        <f>IF($I8383&lt;&gt;"",$I8383,IF($E8383="SGD",1,IF($E8383="USD",Settings!$B$22,IF($E8383="HKD",Settings!$B$23,1))))</f>
        <v>1</v>
      </c>
      <c r="Q8383">
        <f t="shared" si="1183"/>
        <v>0</v>
      </c>
      <c r="R8383">
        <f t="shared" si="1184"/>
        <v>0</v>
      </c>
      <c r="S8383" t="str">
        <f t="shared" si="1176"/>
        <v/>
      </c>
      <c r="T8383" t="str">
        <f t="shared" si="1177"/>
        <v/>
      </c>
      <c r="U8383" t="str">
        <f t="shared" si="1178"/>
        <v/>
      </c>
    </row>
    <row r="8384" spans="12:21" ht="15" customHeight="1" x14ac:dyDescent="0.15">
      <c r="L8384" s="244" t="str">
        <f t="shared" si="1179"/>
        <v/>
      </c>
      <c r="M8384" s="245" t="str">
        <f t="shared" si="1180"/>
        <v/>
      </c>
      <c r="N8384" s="244" t="str">
        <f t="shared" si="1181"/>
        <v/>
      </c>
      <c r="O8384" s="244" t="str">
        <f t="shared" si="1182"/>
        <v/>
      </c>
      <c r="P8384">
        <f>IF($I8384&lt;&gt;"",$I8384,IF($E8384="SGD",1,IF($E8384="USD",Settings!$B$22,IF($E8384="HKD",Settings!$B$23,1))))</f>
        <v>1</v>
      </c>
      <c r="Q8384">
        <f t="shared" si="1183"/>
        <v>0</v>
      </c>
      <c r="R8384">
        <f t="shared" si="1184"/>
        <v>0</v>
      </c>
      <c r="S8384" t="str">
        <f t="shared" si="1176"/>
        <v/>
      </c>
      <c r="T8384" t="str">
        <f t="shared" si="1177"/>
        <v/>
      </c>
      <c r="U8384" t="str">
        <f t="shared" si="1178"/>
        <v/>
      </c>
    </row>
    <row r="8385" spans="12:21" ht="15" customHeight="1" x14ac:dyDescent="0.15">
      <c r="L8385" s="244" t="str">
        <f t="shared" si="1179"/>
        <v/>
      </c>
      <c r="M8385" s="245" t="str">
        <f t="shared" si="1180"/>
        <v/>
      </c>
      <c r="N8385" s="244" t="str">
        <f t="shared" si="1181"/>
        <v/>
      </c>
      <c r="O8385" s="244" t="str">
        <f t="shared" si="1182"/>
        <v/>
      </c>
      <c r="P8385">
        <f>IF($I8385&lt;&gt;"",$I8385,IF($E8385="SGD",1,IF($E8385="USD",Settings!$B$22,IF($E8385="HKD",Settings!$B$23,1))))</f>
        <v>1</v>
      </c>
      <c r="Q8385">
        <f t="shared" si="1183"/>
        <v>0</v>
      </c>
      <c r="R8385">
        <f t="shared" si="1184"/>
        <v>0</v>
      </c>
      <c r="S8385" t="str">
        <f t="shared" si="1176"/>
        <v/>
      </c>
      <c r="T8385" t="str">
        <f t="shared" si="1177"/>
        <v/>
      </c>
      <c r="U8385" t="str">
        <f t="shared" si="1178"/>
        <v/>
      </c>
    </row>
    <row r="8386" spans="12:21" ht="15" customHeight="1" x14ac:dyDescent="0.15">
      <c r="L8386" s="244" t="str">
        <f t="shared" si="1179"/>
        <v/>
      </c>
      <c r="M8386" s="245" t="str">
        <f t="shared" si="1180"/>
        <v/>
      </c>
      <c r="N8386" s="244" t="str">
        <f t="shared" si="1181"/>
        <v/>
      </c>
      <c r="O8386" s="244" t="str">
        <f t="shared" si="1182"/>
        <v/>
      </c>
      <c r="P8386">
        <f>IF($I8386&lt;&gt;"",$I8386,IF($E8386="SGD",1,IF($E8386="USD",Settings!$B$22,IF($E8386="HKD",Settings!$B$23,1))))</f>
        <v>1</v>
      </c>
      <c r="Q8386">
        <f t="shared" si="1183"/>
        <v>0</v>
      </c>
      <c r="R8386">
        <f t="shared" si="1184"/>
        <v>0</v>
      </c>
      <c r="S8386" t="str">
        <f t="shared" ref="S8386:S8449" si="1185">IF(L8386="","",SUMIFS($M:$M,$L:$L,L8386,$T:$T,"&lt;="&amp;T8386))</f>
        <v/>
      </c>
      <c r="T8386" t="str">
        <f t="shared" ref="T8386:T8449" si="1186">IF(L8386="","",INT(G8386)*100000+ROW())</f>
        <v/>
      </c>
      <c r="U8386" t="str">
        <f t="shared" ref="U8386:U8449" si="1187">IF(L8386="","",IF(AND(COUNTIFS($L:$L,L8386,$S:$S,"&gt;-0.000001",$S:$S,"&lt;0.000001",$T:$T,"&gt;"&amp;T8386)=0,ABS(S8386)&gt;0.000001),1,0))</f>
        <v/>
      </c>
    </row>
    <row r="8387" spans="12:21" ht="15" customHeight="1" x14ac:dyDescent="0.15">
      <c r="L8387" s="244" t="str">
        <f t="shared" si="1179"/>
        <v/>
      </c>
      <c r="M8387" s="245" t="str">
        <f t="shared" si="1180"/>
        <v/>
      </c>
      <c r="N8387" s="244" t="str">
        <f t="shared" si="1181"/>
        <v/>
      </c>
      <c r="O8387" s="244" t="str">
        <f t="shared" si="1182"/>
        <v/>
      </c>
      <c r="P8387">
        <f>IF($I8387&lt;&gt;"",$I8387,IF($E8387="SGD",1,IF($E8387="USD",Settings!$B$22,IF($E8387="HKD",Settings!$B$23,1))))</f>
        <v>1</v>
      </c>
      <c r="Q8387">
        <f t="shared" si="1183"/>
        <v>0</v>
      </c>
      <c r="R8387">
        <f t="shared" si="1184"/>
        <v>0</v>
      </c>
      <c r="S8387" t="str">
        <f t="shared" si="1185"/>
        <v/>
      </c>
      <c r="T8387" t="str">
        <f t="shared" si="1186"/>
        <v/>
      </c>
      <c r="U8387" t="str">
        <f t="shared" si="1187"/>
        <v/>
      </c>
    </row>
    <row r="8388" spans="12:21" ht="15" customHeight="1" x14ac:dyDescent="0.15">
      <c r="L8388" s="244" t="str">
        <f t="shared" si="1179"/>
        <v/>
      </c>
      <c r="M8388" s="245" t="str">
        <f t="shared" si="1180"/>
        <v/>
      </c>
      <c r="N8388" s="244" t="str">
        <f t="shared" si="1181"/>
        <v/>
      </c>
      <c r="O8388" s="244" t="str">
        <f t="shared" si="1182"/>
        <v/>
      </c>
      <c r="P8388">
        <f>IF($I8388&lt;&gt;"",$I8388,IF($E8388="SGD",1,IF($E8388="USD",Settings!$B$22,IF($E8388="HKD",Settings!$B$23,1))))</f>
        <v>1</v>
      </c>
      <c r="Q8388">
        <f t="shared" si="1183"/>
        <v>0</v>
      </c>
      <c r="R8388">
        <f t="shared" si="1184"/>
        <v>0</v>
      </c>
      <c r="S8388" t="str">
        <f t="shared" si="1185"/>
        <v/>
      </c>
      <c r="T8388" t="str">
        <f t="shared" si="1186"/>
        <v/>
      </c>
      <c r="U8388" t="str">
        <f t="shared" si="1187"/>
        <v/>
      </c>
    </row>
    <row r="8389" spans="12:21" ht="15" customHeight="1" x14ac:dyDescent="0.15">
      <c r="L8389" s="244" t="str">
        <f t="shared" si="1179"/>
        <v/>
      </c>
      <c r="M8389" s="245" t="str">
        <f t="shared" si="1180"/>
        <v/>
      </c>
      <c r="N8389" s="244" t="str">
        <f t="shared" si="1181"/>
        <v/>
      </c>
      <c r="O8389" s="244" t="str">
        <f t="shared" si="1182"/>
        <v/>
      </c>
      <c r="P8389">
        <f>IF($I8389&lt;&gt;"",$I8389,IF($E8389="SGD",1,IF($E8389="USD",Settings!$B$22,IF($E8389="HKD",Settings!$B$23,1))))</f>
        <v>1</v>
      </c>
      <c r="Q8389">
        <f t="shared" si="1183"/>
        <v>0</v>
      </c>
      <c r="R8389">
        <f t="shared" si="1184"/>
        <v>0</v>
      </c>
      <c r="S8389" t="str">
        <f t="shared" si="1185"/>
        <v/>
      </c>
      <c r="T8389" t="str">
        <f t="shared" si="1186"/>
        <v/>
      </c>
      <c r="U8389" t="str">
        <f t="shared" si="1187"/>
        <v/>
      </c>
    </row>
    <row r="8390" spans="12:21" ht="15" customHeight="1" x14ac:dyDescent="0.15">
      <c r="L8390" s="244" t="str">
        <f t="shared" si="1179"/>
        <v/>
      </c>
      <c r="M8390" s="245" t="str">
        <f t="shared" si="1180"/>
        <v/>
      </c>
      <c r="N8390" s="244" t="str">
        <f t="shared" si="1181"/>
        <v/>
      </c>
      <c r="O8390" s="244" t="str">
        <f t="shared" si="1182"/>
        <v/>
      </c>
      <c r="P8390">
        <f>IF($I8390&lt;&gt;"",$I8390,IF($E8390="SGD",1,IF($E8390="USD",Settings!$B$22,IF($E8390="HKD",Settings!$B$23,1))))</f>
        <v>1</v>
      </c>
      <c r="Q8390">
        <f t="shared" si="1183"/>
        <v>0</v>
      </c>
      <c r="R8390">
        <f t="shared" si="1184"/>
        <v>0</v>
      </c>
      <c r="S8390" t="str">
        <f t="shared" si="1185"/>
        <v/>
      </c>
      <c r="T8390" t="str">
        <f t="shared" si="1186"/>
        <v/>
      </c>
      <c r="U8390" t="str">
        <f t="shared" si="1187"/>
        <v/>
      </c>
    </row>
    <row r="8391" spans="12:21" ht="15" customHeight="1" x14ac:dyDescent="0.15">
      <c r="L8391" s="244" t="str">
        <f t="shared" si="1179"/>
        <v/>
      </c>
      <c r="M8391" s="245" t="str">
        <f t="shared" si="1180"/>
        <v/>
      </c>
      <c r="N8391" s="244" t="str">
        <f t="shared" si="1181"/>
        <v/>
      </c>
      <c r="O8391" s="244" t="str">
        <f t="shared" si="1182"/>
        <v/>
      </c>
      <c r="P8391">
        <f>IF($I8391&lt;&gt;"",$I8391,IF($E8391="SGD",1,IF($E8391="USD",Settings!$B$22,IF($E8391="HKD",Settings!$B$23,1))))</f>
        <v>1</v>
      </c>
      <c r="Q8391">
        <f t="shared" si="1183"/>
        <v>0</v>
      </c>
      <c r="R8391">
        <f t="shared" si="1184"/>
        <v>0</v>
      </c>
      <c r="S8391" t="str">
        <f t="shared" si="1185"/>
        <v/>
      </c>
      <c r="T8391" t="str">
        <f t="shared" si="1186"/>
        <v/>
      </c>
      <c r="U8391" t="str">
        <f t="shared" si="1187"/>
        <v/>
      </c>
    </row>
    <row r="8392" spans="12:21" ht="15" customHeight="1" x14ac:dyDescent="0.15">
      <c r="L8392" s="244" t="str">
        <f t="shared" si="1179"/>
        <v/>
      </c>
      <c r="M8392" s="245" t="str">
        <f t="shared" si="1180"/>
        <v/>
      </c>
      <c r="N8392" s="244" t="str">
        <f t="shared" si="1181"/>
        <v/>
      </c>
      <c r="O8392" s="244" t="str">
        <f t="shared" si="1182"/>
        <v/>
      </c>
      <c r="P8392">
        <f>IF($I8392&lt;&gt;"",$I8392,IF($E8392="SGD",1,IF($E8392="USD",Settings!$B$22,IF($E8392="HKD",Settings!$B$23,1))))</f>
        <v>1</v>
      </c>
      <c r="Q8392">
        <f t="shared" si="1183"/>
        <v>0</v>
      </c>
      <c r="R8392">
        <f t="shared" si="1184"/>
        <v>0</v>
      </c>
      <c r="S8392" t="str">
        <f t="shared" si="1185"/>
        <v/>
      </c>
      <c r="T8392" t="str">
        <f t="shared" si="1186"/>
        <v/>
      </c>
      <c r="U8392" t="str">
        <f t="shared" si="1187"/>
        <v/>
      </c>
    </row>
    <row r="8393" spans="12:21" ht="15" customHeight="1" x14ac:dyDescent="0.15">
      <c r="L8393" s="244" t="str">
        <f t="shared" si="1179"/>
        <v/>
      </c>
      <c r="M8393" s="245" t="str">
        <f t="shared" si="1180"/>
        <v/>
      </c>
      <c r="N8393" s="244" t="str">
        <f t="shared" si="1181"/>
        <v/>
      </c>
      <c r="O8393" s="244" t="str">
        <f t="shared" si="1182"/>
        <v/>
      </c>
      <c r="P8393">
        <f>IF($I8393&lt;&gt;"",$I8393,IF($E8393="SGD",1,IF($E8393="USD",Settings!$B$22,IF($E8393="HKD",Settings!$B$23,1))))</f>
        <v>1</v>
      </c>
      <c r="Q8393">
        <f t="shared" si="1183"/>
        <v>0</v>
      </c>
      <c r="R8393">
        <f t="shared" si="1184"/>
        <v>0</v>
      </c>
      <c r="S8393" t="str">
        <f t="shared" si="1185"/>
        <v/>
      </c>
      <c r="T8393" t="str">
        <f t="shared" si="1186"/>
        <v/>
      </c>
      <c r="U8393" t="str">
        <f t="shared" si="1187"/>
        <v/>
      </c>
    </row>
    <row r="8394" spans="12:21" ht="15" customHeight="1" x14ac:dyDescent="0.15">
      <c r="L8394" s="244" t="str">
        <f t="shared" si="1179"/>
        <v/>
      </c>
      <c r="M8394" s="245" t="str">
        <f t="shared" si="1180"/>
        <v/>
      </c>
      <c r="N8394" s="244" t="str">
        <f t="shared" si="1181"/>
        <v/>
      </c>
      <c r="O8394" s="244" t="str">
        <f t="shared" si="1182"/>
        <v/>
      </c>
      <c r="P8394">
        <f>IF($I8394&lt;&gt;"",$I8394,IF($E8394="SGD",1,IF($E8394="USD",Settings!$B$22,IF($E8394="HKD",Settings!$B$23,1))))</f>
        <v>1</v>
      </c>
      <c r="Q8394">
        <f t="shared" si="1183"/>
        <v>0</v>
      </c>
      <c r="R8394">
        <f t="shared" si="1184"/>
        <v>0</v>
      </c>
      <c r="S8394" t="str">
        <f t="shared" si="1185"/>
        <v/>
      </c>
      <c r="T8394" t="str">
        <f t="shared" si="1186"/>
        <v/>
      </c>
      <c r="U8394" t="str">
        <f t="shared" si="1187"/>
        <v/>
      </c>
    </row>
    <row r="8395" spans="12:21" ht="15" customHeight="1" x14ac:dyDescent="0.15">
      <c r="L8395" s="244" t="str">
        <f t="shared" si="1179"/>
        <v/>
      </c>
      <c r="M8395" s="245" t="str">
        <f t="shared" si="1180"/>
        <v/>
      </c>
      <c r="N8395" s="244" t="str">
        <f t="shared" si="1181"/>
        <v/>
      </c>
      <c r="O8395" s="244" t="str">
        <f t="shared" si="1182"/>
        <v/>
      </c>
      <c r="P8395">
        <f>IF($I8395&lt;&gt;"",$I8395,IF($E8395="SGD",1,IF($E8395="USD",Settings!$B$22,IF($E8395="HKD",Settings!$B$23,1))))</f>
        <v>1</v>
      </c>
      <c r="Q8395">
        <f t="shared" si="1183"/>
        <v>0</v>
      </c>
      <c r="R8395">
        <f t="shared" si="1184"/>
        <v>0</v>
      </c>
      <c r="S8395" t="str">
        <f t="shared" si="1185"/>
        <v/>
      </c>
      <c r="T8395" t="str">
        <f t="shared" si="1186"/>
        <v/>
      </c>
      <c r="U8395" t="str">
        <f t="shared" si="1187"/>
        <v/>
      </c>
    </row>
    <row r="8396" spans="12:21" ht="15" customHeight="1" x14ac:dyDescent="0.15">
      <c r="L8396" s="244" t="str">
        <f t="shared" si="1179"/>
        <v/>
      </c>
      <c r="M8396" s="245" t="str">
        <f t="shared" si="1180"/>
        <v/>
      </c>
      <c r="N8396" s="244" t="str">
        <f t="shared" si="1181"/>
        <v/>
      </c>
      <c r="O8396" s="244" t="str">
        <f t="shared" si="1182"/>
        <v/>
      </c>
      <c r="P8396">
        <f>IF($I8396&lt;&gt;"",$I8396,IF($E8396="SGD",1,IF($E8396="USD",Settings!$B$22,IF($E8396="HKD",Settings!$B$23,1))))</f>
        <v>1</v>
      </c>
      <c r="Q8396">
        <f t="shared" si="1183"/>
        <v>0</v>
      </c>
      <c r="R8396">
        <f t="shared" si="1184"/>
        <v>0</v>
      </c>
      <c r="S8396" t="str">
        <f t="shared" si="1185"/>
        <v/>
      </c>
      <c r="T8396" t="str">
        <f t="shared" si="1186"/>
        <v/>
      </c>
      <c r="U8396" t="str">
        <f t="shared" si="1187"/>
        <v/>
      </c>
    </row>
    <row r="8397" spans="12:21" ht="15" customHeight="1" x14ac:dyDescent="0.15">
      <c r="L8397" s="244" t="str">
        <f t="shared" si="1179"/>
        <v/>
      </c>
      <c r="M8397" s="245" t="str">
        <f t="shared" si="1180"/>
        <v/>
      </c>
      <c r="N8397" s="244" t="str">
        <f t="shared" si="1181"/>
        <v/>
      </c>
      <c r="O8397" s="244" t="str">
        <f t="shared" si="1182"/>
        <v/>
      </c>
      <c r="P8397">
        <f>IF($I8397&lt;&gt;"",$I8397,IF($E8397="SGD",1,IF($E8397="USD",Settings!$B$22,IF($E8397="HKD",Settings!$B$23,1))))</f>
        <v>1</v>
      </c>
      <c r="Q8397">
        <f t="shared" si="1183"/>
        <v>0</v>
      </c>
      <c r="R8397">
        <f t="shared" si="1184"/>
        <v>0</v>
      </c>
      <c r="S8397" t="str">
        <f t="shared" si="1185"/>
        <v/>
      </c>
      <c r="T8397" t="str">
        <f t="shared" si="1186"/>
        <v/>
      </c>
      <c r="U8397" t="str">
        <f t="shared" si="1187"/>
        <v/>
      </c>
    </row>
    <row r="8398" spans="12:21" ht="15" customHeight="1" x14ac:dyDescent="0.15">
      <c r="L8398" s="244" t="str">
        <f t="shared" si="1179"/>
        <v/>
      </c>
      <c r="M8398" s="245" t="str">
        <f t="shared" si="1180"/>
        <v/>
      </c>
      <c r="N8398" s="244" t="str">
        <f t="shared" si="1181"/>
        <v/>
      </c>
      <c r="O8398" s="244" t="str">
        <f t="shared" si="1182"/>
        <v/>
      </c>
      <c r="P8398">
        <f>IF($I8398&lt;&gt;"",$I8398,IF($E8398="SGD",1,IF($E8398="USD",Settings!$B$22,IF($E8398="HKD",Settings!$B$23,1))))</f>
        <v>1</v>
      </c>
      <c r="Q8398">
        <f t="shared" si="1183"/>
        <v>0</v>
      </c>
      <c r="R8398">
        <f t="shared" si="1184"/>
        <v>0</v>
      </c>
      <c r="S8398" t="str">
        <f t="shared" si="1185"/>
        <v/>
      </c>
      <c r="T8398" t="str">
        <f t="shared" si="1186"/>
        <v/>
      </c>
      <c r="U8398" t="str">
        <f t="shared" si="1187"/>
        <v/>
      </c>
    </row>
    <row r="8399" spans="12:21" ht="15" customHeight="1" x14ac:dyDescent="0.15">
      <c r="L8399" s="244" t="str">
        <f t="shared" si="1179"/>
        <v/>
      </c>
      <c r="M8399" s="245" t="str">
        <f t="shared" si="1180"/>
        <v/>
      </c>
      <c r="N8399" s="244" t="str">
        <f t="shared" si="1181"/>
        <v/>
      </c>
      <c r="O8399" s="244" t="str">
        <f t="shared" si="1182"/>
        <v/>
      </c>
      <c r="P8399">
        <f>IF($I8399&lt;&gt;"",$I8399,IF($E8399="SGD",1,IF($E8399="USD",Settings!$B$22,IF($E8399="HKD",Settings!$B$23,1))))</f>
        <v>1</v>
      </c>
      <c r="Q8399">
        <f t="shared" si="1183"/>
        <v>0</v>
      </c>
      <c r="R8399">
        <f t="shared" si="1184"/>
        <v>0</v>
      </c>
      <c r="S8399" t="str">
        <f t="shared" si="1185"/>
        <v/>
      </c>
      <c r="T8399" t="str">
        <f t="shared" si="1186"/>
        <v/>
      </c>
      <c r="U8399" t="str">
        <f t="shared" si="1187"/>
        <v/>
      </c>
    </row>
    <row r="8400" spans="12:21" ht="15" customHeight="1" x14ac:dyDescent="0.15">
      <c r="L8400" s="244" t="str">
        <f t="shared" si="1179"/>
        <v/>
      </c>
      <c r="M8400" s="245" t="str">
        <f t="shared" si="1180"/>
        <v/>
      </c>
      <c r="N8400" s="244" t="str">
        <f t="shared" si="1181"/>
        <v/>
      </c>
      <c r="O8400" s="244" t="str">
        <f t="shared" si="1182"/>
        <v/>
      </c>
      <c r="P8400">
        <f>IF($I8400&lt;&gt;"",$I8400,IF($E8400="SGD",1,IF($E8400="USD",Settings!$B$22,IF($E8400="HKD",Settings!$B$23,1))))</f>
        <v>1</v>
      </c>
      <c r="Q8400">
        <f t="shared" si="1183"/>
        <v>0</v>
      </c>
      <c r="R8400">
        <f t="shared" si="1184"/>
        <v>0</v>
      </c>
      <c r="S8400" t="str">
        <f t="shared" si="1185"/>
        <v/>
      </c>
      <c r="T8400" t="str">
        <f t="shared" si="1186"/>
        <v/>
      </c>
      <c r="U8400" t="str">
        <f t="shared" si="1187"/>
        <v/>
      </c>
    </row>
    <row r="8401" spans="12:21" ht="15" customHeight="1" x14ac:dyDescent="0.15">
      <c r="L8401" s="244" t="str">
        <f t="shared" si="1179"/>
        <v/>
      </c>
      <c r="M8401" s="245" t="str">
        <f t="shared" si="1180"/>
        <v/>
      </c>
      <c r="N8401" s="244" t="str">
        <f t="shared" si="1181"/>
        <v/>
      </c>
      <c r="O8401" s="244" t="str">
        <f t="shared" si="1182"/>
        <v/>
      </c>
      <c r="P8401">
        <f>IF($I8401&lt;&gt;"",$I8401,IF($E8401="SGD",1,IF($E8401="USD",Settings!$B$22,IF($E8401="HKD",Settings!$B$23,1))))</f>
        <v>1</v>
      </c>
      <c r="Q8401">
        <f t="shared" si="1183"/>
        <v>0</v>
      </c>
      <c r="R8401">
        <f t="shared" si="1184"/>
        <v>0</v>
      </c>
      <c r="S8401" t="str">
        <f t="shared" si="1185"/>
        <v/>
      </c>
      <c r="T8401" t="str">
        <f t="shared" si="1186"/>
        <v/>
      </c>
      <c r="U8401" t="str">
        <f t="shared" si="1187"/>
        <v/>
      </c>
    </row>
    <row r="8402" spans="12:21" ht="15" customHeight="1" x14ac:dyDescent="0.15">
      <c r="L8402" s="244" t="str">
        <f t="shared" si="1179"/>
        <v/>
      </c>
      <c r="M8402" s="245" t="str">
        <f t="shared" si="1180"/>
        <v/>
      </c>
      <c r="N8402" s="244" t="str">
        <f t="shared" si="1181"/>
        <v/>
      </c>
      <c r="O8402" s="244" t="str">
        <f t="shared" si="1182"/>
        <v/>
      </c>
      <c r="P8402">
        <f>IF($I8402&lt;&gt;"",$I8402,IF($E8402="SGD",1,IF($E8402="USD",Settings!$B$22,IF($E8402="HKD",Settings!$B$23,1))))</f>
        <v>1</v>
      </c>
      <c r="Q8402">
        <f t="shared" si="1183"/>
        <v>0</v>
      </c>
      <c r="R8402">
        <f t="shared" si="1184"/>
        <v>0</v>
      </c>
      <c r="S8402" t="str">
        <f t="shared" si="1185"/>
        <v/>
      </c>
      <c r="T8402" t="str">
        <f t="shared" si="1186"/>
        <v/>
      </c>
      <c r="U8402" t="str">
        <f t="shared" si="1187"/>
        <v/>
      </c>
    </row>
    <row r="8403" spans="12:21" ht="15" customHeight="1" x14ac:dyDescent="0.15">
      <c r="L8403" s="244" t="str">
        <f t="shared" si="1179"/>
        <v/>
      </c>
      <c r="M8403" s="245" t="str">
        <f t="shared" si="1180"/>
        <v/>
      </c>
      <c r="N8403" s="244" t="str">
        <f t="shared" si="1181"/>
        <v/>
      </c>
      <c r="O8403" s="244" t="str">
        <f t="shared" si="1182"/>
        <v/>
      </c>
      <c r="P8403">
        <f>IF($I8403&lt;&gt;"",$I8403,IF($E8403="SGD",1,IF($E8403="USD",Settings!$B$22,IF($E8403="HKD",Settings!$B$23,1))))</f>
        <v>1</v>
      </c>
      <c r="Q8403">
        <f t="shared" si="1183"/>
        <v>0</v>
      </c>
      <c r="R8403">
        <f t="shared" si="1184"/>
        <v>0</v>
      </c>
      <c r="S8403" t="str">
        <f t="shared" si="1185"/>
        <v/>
      </c>
      <c r="T8403" t="str">
        <f t="shared" si="1186"/>
        <v/>
      </c>
      <c r="U8403" t="str">
        <f t="shared" si="1187"/>
        <v/>
      </c>
    </row>
    <row r="8404" spans="12:21" ht="15" customHeight="1" x14ac:dyDescent="0.15">
      <c r="L8404" s="244" t="str">
        <f t="shared" si="1179"/>
        <v/>
      </c>
      <c r="M8404" s="245" t="str">
        <f t="shared" si="1180"/>
        <v/>
      </c>
      <c r="N8404" s="244" t="str">
        <f t="shared" si="1181"/>
        <v/>
      </c>
      <c r="O8404" s="244" t="str">
        <f t="shared" si="1182"/>
        <v/>
      </c>
      <c r="P8404">
        <f>IF($I8404&lt;&gt;"",$I8404,IF($E8404="SGD",1,IF($E8404="USD",Settings!$B$22,IF($E8404="HKD",Settings!$B$23,1))))</f>
        <v>1</v>
      </c>
      <c r="Q8404">
        <f t="shared" si="1183"/>
        <v>0</v>
      </c>
      <c r="R8404">
        <f t="shared" si="1184"/>
        <v>0</v>
      </c>
      <c r="S8404" t="str">
        <f t="shared" si="1185"/>
        <v/>
      </c>
      <c r="T8404" t="str">
        <f t="shared" si="1186"/>
        <v/>
      </c>
      <c r="U8404" t="str">
        <f t="shared" si="1187"/>
        <v/>
      </c>
    </row>
    <row r="8405" spans="12:21" ht="15" customHeight="1" x14ac:dyDescent="0.15">
      <c r="L8405" s="244" t="str">
        <f t="shared" si="1179"/>
        <v/>
      </c>
      <c r="M8405" s="245" t="str">
        <f t="shared" si="1180"/>
        <v/>
      </c>
      <c r="N8405" s="244" t="str">
        <f t="shared" si="1181"/>
        <v/>
      </c>
      <c r="O8405" s="244" t="str">
        <f t="shared" si="1182"/>
        <v/>
      </c>
      <c r="P8405">
        <f>IF($I8405&lt;&gt;"",$I8405,IF($E8405="SGD",1,IF($E8405="USD",Settings!$B$22,IF($E8405="HKD",Settings!$B$23,1))))</f>
        <v>1</v>
      </c>
      <c r="Q8405">
        <f t="shared" si="1183"/>
        <v>0</v>
      </c>
      <c r="R8405">
        <f t="shared" si="1184"/>
        <v>0</v>
      </c>
      <c r="S8405" t="str">
        <f t="shared" si="1185"/>
        <v/>
      </c>
      <c r="T8405" t="str">
        <f t="shared" si="1186"/>
        <v/>
      </c>
      <c r="U8405" t="str">
        <f t="shared" si="1187"/>
        <v/>
      </c>
    </row>
    <row r="8406" spans="12:21" ht="15" customHeight="1" x14ac:dyDescent="0.15">
      <c r="L8406" s="244" t="str">
        <f t="shared" si="1179"/>
        <v/>
      </c>
      <c r="M8406" s="245" t="str">
        <f t="shared" si="1180"/>
        <v/>
      </c>
      <c r="N8406" s="244" t="str">
        <f t="shared" si="1181"/>
        <v/>
      </c>
      <c r="O8406" s="244" t="str">
        <f t="shared" si="1182"/>
        <v/>
      </c>
      <c r="P8406">
        <f>IF($I8406&lt;&gt;"",$I8406,IF($E8406="SGD",1,IF($E8406="USD",Settings!$B$22,IF($E8406="HKD",Settings!$B$23,1))))</f>
        <v>1</v>
      </c>
      <c r="Q8406">
        <f t="shared" si="1183"/>
        <v>0</v>
      </c>
      <c r="R8406">
        <f t="shared" si="1184"/>
        <v>0</v>
      </c>
      <c r="S8406" t="str">
        <f t="shared" si="1185"/>
        <v/>
      </c>
      <c r="T8406" t="str">
        <f t="shared" si="1186"/>
        <v/>
      </c>
      <c r="U8406" t="str">
        <f t="shared" si="1187"/>
        <v/>
      </c>
    </row>
    <row r="8407" spans="12:21" ht="15" customHeight="1" x14ac:dyDescent="0.15">
      <c r="L8407" s="244" t="str">
        <f t="shared" si="1179"/>
        <v/>
      </c>
      <c r="M8407" s="245" t="str">
        <f t="shared" si="1180"/>
        <v/>
      </c>
      <c r="N8407" s="244" t="str">
        <f t="shared" si="1181"/>
        <v/>
      </c>
      <c r="O8407" s="244" t="str">
        <f t="shared" si="1182"/>
        <v/>
      </c>
      <c r="P8407">
        <f>IF($I8407&lt;&gt;"",$I8407,IF($E8407="SGD",1,IF($E8407="USD",Settings!$B$22,IF($E8407="HKD",Settings!$B$23,1))))</f>
        <v>1</v>
      </c>
      <c r="Q8407">
        <f t="shared" si="1183"/>
        <v>0</v>
      </c>
      <c r="R8407">
        <f t="shared" si="1184"/>
        <v>0</v>
      </c>
      <c r="S8407" t="str">
        <f t="shared" si="1185"/>
        <v/>
      </c>
      <c r="T8407" t="str">
        <f t="shared" si="1186"/>
        <v/>
      </c>
      <c r="U8407" t="str">
        <f t="shared" si="1187"/>
        <v/>
      </c>
    </row>
    <row r="8408" spans="12:21" ht="15" customHeight="1" x14ac:dyDescent="0.15">
      <c r="L8408" s="244" t="str">
        <f t="shared" si="1179"/>
        <v/>
      </c>
      <c r="M8408" s="245" t="str">
        <f t="shared" si="1180"/>
        <v/>
      </c>
      <c r="N8408" s="244" t="str">
        <f t="shared" si="1181"/>
        <v/>
      </c>
      <c r="O8408" s="244" t="str">
        <f t="shared" si="1182"/>
        <v/>
      </c>
      <c r="P8408">
        <f>IF($I8408&lt;&gt;"",$I8408,IF($E8408="SGD",1,IF($E8408="USD",Settings!$B$22,IF($E8408="HKD",Settings!$B$23,1))))</f>
        <v>1</v>
      </c>
      <c r="Q8408">
        <f t="shared" si="1183"/>
        <v>0</v>
      </c>
      <c r="R8408">
        <f t="shared" si="1184"/>
        <v>0</v>
      </c>
      <c r="S8408" t="str">
        <f t="shared" si="1185"/>
        <v/>
      </c>
      <c r="T8408" t="str">
        <f t="shared" si="1186"/>
        <v/>
      </c>
      <c r="U8408" t="str">
        <f t="shared" si="1187"/>
        <v/>
      </c>
    </row>
    <row r="8409" spans="12:21" ht="15" customHeight="1" x14ac:dyDescent="0.15">
      <c r="L8409" s="244" t="str">
        <f t="shared" si="1179"/>
        <v/>
      </c>
      <c r="M8409" s="245" t="str">
        <f t="shared" si="1180"/>
        <v/>
      </c>
      <c r="N8409" s="244" t="str">
        <f t="shared" si="1181"/>
        <v/>
      </c>
      <c r="O8409" s="244" t="str">
        <f t="shared" si="1182"/>
        <v/>
      </c>
      <c r="P8409">
        <f>IF($I8409&lt;&gt;"",$I8409,IF($E8409="SGD",1,IF($E8409="USD",Settings!$B$22,IF($E8409="HKD",Settings!$B$23,1))))</f>
        <v>1</v>
      </c>
      <c r="Q8409">
        <f t="shared" si="1183"/>
        <v>0</v>
      </c>
      <c r="R8409">
        <f t="shared" si="1184"/>
        <v>0</v>
      </c>
      <c r="S8409" t="str">
        <f t="shared" si="1185"/>
        <v/>
      </c>
      <c r="T8409" t="str">
        <f t="shared" si="1186"/>
        <v/>
      </c>
      <c r="U8409" t="str">
        <f t="shared" si="1187"/>
        <v/>
      </c>
    </row>
    <row r="8410" spans="12:21" ht="15" customHeight="1" x14ac:dyDescent="0.15">
      <c r="L8410" s="244" t="str">
        <f t="shared" si="1179"/>
        <v/>
      </c>
      <c r="M8410" s="245" t="str">
        <f t="shared" si="1180"/>
        <v/>
      </c>
      <c r="N8410" s="244" t="str">
        <f t="shared" si="1181"/>
        <v/>
      </c>
      <c r="O8410" s="244" t="str">
        <f t="shared" si="1182"/>
        <v/>
      </c>
      <c r="P8410">
        <f>IF($I8410&lt;&gt;"",$I8410,IF($E8410="SGD",1,IF($E8410="USD",Settings!$B$22,IF($E8410="HKD",Settings!$B$23,1))))</f>
        <v>1</v>
      </c>
      <c r="Q8410">
        <f t="shared" si="1183"/>
        <v>0</v>
      </c>
      <c r="R8410">
        <f t="shared" si="1184"/>
        <v>0</v>
      </c>
      <c r="S8410" t="str">
        <f t="shared" si="1185"/>
        <v/>
      </c>
      <c r="T8410" t="str">
        <f t="shared" si="1186"/>
        <v/>
      </c>
      <c r="U8410" t="str">
        <f t="shared" si="1187"/>
        <v/>
      </c>
    </row>
    <row r="8411" spans="12:21" ht="15" customHeight="1" x14ac:dyDescent="0.15">
      <c r="L8411" s="244" t="str">
        <f t="shared" si="1179"/>
        <v/>
      </c>
      <c r="M8411" s="245" t="str">
        <f t="shared" si="1180"/>
        <v/>
      </c>
      <c r="N8411" s="244" t="str">
        <f t="shared" si="1181"/>
        <v/>
      </c>
      <c r="O8411" s="244" t="str">
        <f t="shared" si="1182"/>
        <v/>
      </c>
      <c r="P8411">
        <f>IF($I8411&lt;&gt;"",$I8411,IF($E8411="SGD",1,IF($E8411="USD",Settings!$B$22,IF($E8411="HKD",Settings!$B$23,1))))</f>
        <v>1</v>
      </c>
      <c r="Q8411">
        <f t="shared" si="1183"/>
        <v>0</v>
      </c>
      <c r="R8411">
        <f t="shared" si="1184"/>
        <v>0</v>
      </c>
      <c r="S8411" t="str">
        <f t="shared" si="1185"/>
        <v/>
      </c>
      <c r="T8411" t="str">
        <f t="shared" si="1186"/>
        <v/>
      </c>
      <c r="U8411" t="str">
        <f t="shared" si="1187"/>
        <v/>
      </c>
    </row>
    <row r="8412" spans="12:21" ht="15" customHeight="1" x14ac:dyDescent="0.15">
      <c r="L8412" s="244" t="str">
        <f t="shared" si="1179"/>
        <v/>
      </c>
      <c r="M8412" s="245" t="str">
        <f t="shared" si="1180"/>
        <v/>
      </c>
      <c r="N8412" s="244" t="str">
        <f t="shared" si="1181"/>
        <v/>
      </c>
      <c r="O8412" s="244" t="str">
        <f t="shared" si="1182"/>
        <v/>
      </c>
      <c r="P8412">
        <f>IF($I8412&lt;&gt;"",$I8412,IF($E8412="SGD",1,IF($E8412="USD",Settings!$B$22,IF($E8412="HKD",Settings!$B$23,1))))</f>
        <v>1</v>
      </c>
      <c r="Q8412">
        <f t="shared" si="1183"/>
        <v>0</v>
      </c>
      <c r="R8412">
        <f t="shared" si="1184"/>
        <v>0</v>
      </c>
      <c r="S8412" t="str">
        <f t="shared" si="1185"/>
        <v/>
      </c>
      <c r="T8412" t="str">
        <f t="shared" si="1186"/>
        <v/>
      </c>
      <c r="U8412" t="str">
        <f t="shared" si="1187"/>
        <v/>
      </c>
    </row>
    <row r="8413" spans="12:21" ht="15" customHeight="1" x14ac:dyDescent="0.15">
      <c r="L8413" s="244" t="str">
        <f t="shared" si="1179"/>
        <v/>
      </c>
      <c r="M8413" s="245" t="str">
        <f t="shared" si="1180"/>
        <v/>
      </c>
      <c r="N8413" s="244" t="str">
        <f t="shared" si="1181"/>
        <v/>
      </c>
      <c r="O8413" s="244" t="str">
        <f t="shared" si="1182"/>
        <v/>
      </c>
      <c r="P8413">
        <f>IF($I8413&lt;&gt;"",$I8413,IF($E8413="SGD",1,IF($E8413="USD",Settings!$B$22,IF($E8413="HKD",Settings!$B$23,1))))</f>
        <v>1</v>
      </c>
      <c r="Q8413">
        <f t="shared" si="1183"/>
        <v>0</v>
      </c>
      <c r="R8413">
        <f t="shared" si="1184"/>
        <v>0</v>
      </c>
      <c r="S8413" t="str">
        <f t="shared" si="1185"/>
        <v/>
      </c>
      <c r="T8413" t="str">
        <f t="shared" si="1186"/>
        <v/>
      </c>
      <c r="U8413" t="str">
        <f t="shared" si="1187"/>
        <v/>
      </c>
    </row>
    <row r="8414" spans="12:21" ht="15" customHeight="1" x14ac:dyDescent="0.15">
      <c r="L8414" s="244" t="str">
        <f t="shared" si="1179"/>
        <v/>
      </c>
      <c r="M8414" s="245" t="str">
        <f t="shared" si="1180"/>
        <v/>
      </c>
      <c r="N8414" s="244" t="str">
        <f t="shared" si="1181"/>
        <v/>
      </c>
      <c r="O8414" s="244" t="str">
        <f t="shared" si="1182"/>
        <v/>
      </c>
      <c r="P8414">
        <f>IF($I8414&lt;&gt;"",$I8414,IF($E8414="SGD",1,IF($E8414="USD",Settings!$B$22,IF($E8414="HKD",Settings!$B$23,1))))</f>
        <v>1</v>
      </c>
      <c r="Q8414">
        <f t="shared" si="1183"/>
        <v>0</v>
      </c>
      <c r="R8414">
        <f t="shared" si="1184"/>
        <v>0</v>
      </c>
      <c r="S8414" t="str">
        <f t="shared" si="1185"/>
        <v/>
      </c>
      <c r="T8414" t="str">
        <f t="shared" si="1186"/>
        <v/>
      </c>
      <c r="U8414" t="str">
        <f t="shared" si="1187"/>
        <v/>
      </c>
    </row>
    <row r="8415" spans="12:21" ht="15" customHeight="1" x14ac:dyDescent="0.15">
      <c r="L8415" s="244" t="str">
        <f t="shared" si="1179"/>
        <v/>
      </c>
      <c r="M8415" s="245" t="str">
        <f t="shared" si="1180"/>
        <v/>
      </c>
      <c r="N8415" s="244" t="str">
        <f t="shared" si="1181"/>
        <v/>
      </c>
      <c r="O8415" s="244" t="str">
        <f t="shared" si="1182"/>
        <v/>
      </c>
      <c r="P8415">
        <f>IF($I8415&lt;&gt;"",$I8415,IF($E8415="SGD",1,IF($E8415="USD",Settings!$B$22,IF($E8415="HKD",Settings!$B$23,1))))</f>
        <v>1</v>
      </c>
      <c r="Q8415">
        <f t="shared" si="1183"/>
        <v>0</v>
      </c>
      <c r="R8415">
        <f t="shared" si="1184"/>
        <v>0</v>
      </c>
      <c r="S8415" t="str">
        <f t="shared" si="1185"/>
        <v/>
      </c>
      <c r="T8415" t="str">
        <f t="shared" si="1186"/>
        <v/>
      </c>
      <c r="U8415" t="str">
        <f t="shared" si="1187"/>
        <v/>
      </c>
    </row>
    <row r="8416" spans="12:21" ht="15" customHeight="1" x14ac:dyDescent="0.15">
      <c r="L8416" s="244" t="str">
        <f t="shared" si="1179"/>
        <v/>
      </c>
      <c r="M8416" s="245" t="str">
        <f t="shared" si="1180"/>
        <v/>
      </c>
      <c r="N8416" s="244" t="str">
        <f t="shared" si="1181"/>
        <v/>
      </c>
      <c r="O8416" s="244" t="str">
        <f t="shared" si="1182"/>
        <v/>
      </c>
      <c r="P8416">
        <f>IF($I8416&lt;&gt;"",$I8416,IF($E8416="SGD",1,IF($E8416="USD",Settings!$B$22,IF($E8416="HKD",Settings!$B$23,1))))</f>
        <v>1</v>
      </c>
      <c r="Q8416">
        <f t="shared" si="1183"/>
        <v>0</v>
      </c>
      <c r="R8416">
        <f t="shared" si="1184"/>
        <v>0</v>
      </c>
      <c r="S8416" t="str">
        <f t="shared" si="1185"/>
        <v/>
      </c>
      <c r="T8416" t="str">
        <f t="shared" si="1186"/>
        <v/>
      </c>
      <c r="U8416" t="str">
        <f t="shared" si="1187"/>
        <v/>
      </c>
    </row>
    <row r="8417" spans="12:21" ht="15" customHeight="1" x14ac:dyDescent="0.15">
      <c r="L8417" s="244" t="str">
        <f t="shared" si="1179"/>
        <v/>
      </c>
      <c r="M8417" s="245" t="str">
        <f t="shared" si="1180"/>
        <v/>
      </c>
      <c r="N8417" s="244" t="str">
        <f t="shared" si="1181"/>
        <v/>
      </c>
      <c r="O8417" s="244" t="str">
        <f t="shared" si="1182"/>
        <v/>
      </c>
      <c r="P8417">
        <f>IF($I8417&lt;&gt;"",$I8417,IF($E8417="SGD",1,IF($E8417="USD",Settings!$B$22,IF($E8417="HKD",Settings!$B$23,1))))</f>
        <v>1</v>
      </c>
      <c r="Q8417">
        <f t="shared" si="1183"/>
        <v>0</v>
      </c>
      <c r="R8417">
        <f t="shared" si="1184"/>
        <v>0</v>
      </c>
      <c r="S8417" t="str">
        <f t="shared" si="1185"/>
        <v/>
      </c>
      <c r="T8417" t="str">
        <f t="shared" si="1186"/>
        <v/>
      </c>
      <c r="U8417" t="str">
        <f t="shared" si="1187"/>
        <v/>
      </c>
    </row>
    <row r="8418" spans="12:21" ht="15" customHeight="1" x14ac:dyDescent="0.15">
      <c r="L8418" s="244" t="str">
        <f t="shared" si="1179"/>
        <v/>
      </c>
      <c r="M8418" s="245" t="str">
        <f t="shared" si="1180"/>
        <v/>
      </c>
      <c r="N8418" s="244" t="str">
        <f t="shared" si="1181"/>
        <v/>
      </c>
      <c r="O8418" s="244" t="str">
        <f t="shared" si="1182"/>
        <v/>
      </c>
      <c r="P8418">
        <f>IF($I8418&lt;&gt;"",$I8418,IF($E8418="SGD",1,IF($E8418="USD",Settings!$B$22,IF($E8418="HKD",Settings!$B$23,1))))</f>
        <v>1</v>
      </c>
      <c r="Q8418">
        <f t="shared" si="1183"/>
        <v>0</v>
      </c>
      <c r="R8418">
        <f t="shared" si="1184"/>
        <v>0</v>
      </c>
      <c r="S8418" t="str">
        <f t="shared" si="1185"/>
        <v/>
      </c>
      <c r="T8418" t="str">
        <f t="shared" si="1186"/>
        <v/>
      </c>
      <c r="U8418" t="str">
        <f t="shared" si="1187"/>
        <v/>
      </c>
    </row>
    <row r="8419" spans="12:21" ht="15" customHeight="1" x14ac:dyDescent="0.15">
      <c r="L8419" s="244" t="str">
        <f t="shared" si="1179"/>
        <v/>
      </c>
      <c r="M8419" s="245" t="str">
        <f t="shared" si="1180"/>
        <v/>
      </c>
      <c r="N8419" s="244" t="str">
        <f t="shared" si="1181"/>
        <v/>
      </c>
      <c r="O8419" s="244" t="str">
        <f t="shared" si="1182"/>
        <v/>
      </c>
      <c r="P8419">
        <f>IF($I8419&lt;&gt;"",$I8419,IF($E8419="SGD",1,IF($E8419="USD",Settings!$B$22,IF($E8419="HKD",Settings!$B$23,1))))</f>
        <v>1</v>
      </c>
      <c r="Q8419">
        <f t="shared" si="1183"/>
        <v>0</v>
      </c>
      <c r="R8419">
        <f t="shared" si="1184"/>
        <v>0</v>
      </c>
      <c r="S8419" t="str">
        <f t="shared" si="1185"/>
        <v/>
      </c>
      <c r="T8419" t="str">
        <f t="shared" si="1186"/>
        <v/>
      </c>
      <c r="U8419" t="str">
        <f t="shared" si="1187"/>
        <v/>
      </c>
    </row>
    <row r="8420" spans="12:21" ht="15" customHeight="1" x14ac:dyDescent="0.15">
      <c r="L8420" s="244" t="str">
        <f t="shared" si="1179"/>
        <v/>
      </c>
      <c r="M8420" s="245" t="str">
        <f t="shared" si="1180"/>
        <v/>
      </c>
      <c r="N8420" s="244" t="str">
        <f t="shared" si="1181"/>
        <v/>
      </c>
      <c r="O8420" s="244" t="str">
        <f t="shared" si="1182"/>
        <v/>
      </c>
      <c r="P8420">
        <f>IF($I8420&lt;&gt;"",$I8420,IF($E8420="SGD",1,IF($E8420="USD",Settings!$B$22,IF($E8420="HKD",Settings!$B$23,1))))</f>
        <v>1</v>
      </c>
      <c r="Q8420">
        <f t="shared" si="1183"/>
        <v>0</v>
      </c>
      <c r="R8420">
        <f t="shared" si="1184"/>
        <v>0</v>
      </c>
      <c r="S8420" t="str">
        <f t="shared" si="1185"/>
        <v/>
      </c>
      <c r="T8420" t="str">
        <f t="shared" si="1186"/>
        <v/>
      </c>
      <c r="U8420" t="str">
        <f t="shared" si="1187"/>
        <v/>
      </c>
    </row>
    <row r="8421" spans="12:21" ht="15" customHeight="1" x14ac:dyDescent="0.15">
      <c r="L8421" s="244" t="str">
        <f t="shared" si="1179"/>
        <v/>
      </c>
      <c r="M8421" s="245" t="str">
        <f t="shared" si="1180"/>
        <v/>
      </c>
      <c r="N8421" s="244" t="str">
        <f t="shared" si="1181"/>
        <v/>
      </c>
      <c r="O8421" s="244" t="str">
        <f t="shared" si="1182"/>
        <v/>
      </c>
      <c r="P8421">
        <f>IF($I8421&lt;&gt;"",$I8421,IF($E8421="SGD",1,IF($E8421="USD",Settings!$B$22,IF($E8421="HKD",Settings!$B$23,1))))</f>
        <v>1</v>
      </c>
      <c r="Q8421">
        <f t="shared" si="1183"/>
        <v>0</v>
      </c>
      <c r="R8421">
        <f t="shared" si="1184"/>
        <v>0</v>
      </c>
      <c r="S8421" t="str">
        <f t="shared" si="1185"/>
        <v/>
      </c>
      <c r="T8421" t="str">
        <f t="shared" si="1186"/>
        <v/>
      </c>
      <c r="U8421" t="str">
        <f t="shared" si="1187"/>
        <v/>
      </c>
    </row>
    <row r="8422" spans="12:21" ht="15" customHeight="1" x14ac:dyDescent="0.15">
      <c r="L8422" s="244" t="str">
        <f t="shared" si="1179"/>
        <v/>
      </c>
      <c r="M8422" s="245" t="str">
        <f t="shared" si="1180"/>
        <v/>
      </c>
      <c r="N8422" s="244" t="str">
        <f t="shared" si="1181"/>
        <v/>
      </c>
      <c r="O8422" s="244" t="str">
        <f t="shared" si="1182"/>
        <v/>
      </c>
      <c r="P8422">
        <f>IF($I8422&lt;&gt;"",$I8422,IF($E8422="SGD",1,IF($E8422="USD",Settings!$B$22,IF($E8422="HKD",Settings!$B$23,1))))</f>
        <v>1</v>
      </c>
      <c r="Q8422">
        <f t="shared" si="1183"/>
        <v>0</v>
      </c>
      <c r="R8422">
        <f t="shared" si="1184"/>
        <v>0</v>
      </c>
      <c r="S8422" t="str">
        <f t="shared" si="1185"/>
        <v/>
      </c>
      <c r="T8422" t="str">
        <f t="shared" si="1186"/>
        <v/>
      </c>
      <c r="U8422" t="str">
        <f t="shared" si="1187"/>
        <v/>
      </c>
    </row>
    <row r="8423" spans="12:21" ht="15" customHeight="1" x14ac:dyDescent="0.15">
      <c r="L8423" s="244" t="str">
        <f t="shared" si="1179"/>
        <v/>
      </c>
      <c r="M8423" s="245" t="str">
        <f t="shared" si="1180"/>
        <v/>
      </c>
      <c r="N8423" s="244" t="str">
        <f t="shared" si="1181"/>
        <v/>
      </c>
      <c r="O8423" s="244" t="str">
        <f t="shared" si="1182"/>
        <v/>
      </c>
      <c r="P8423">
        <f>IF($I8423&lt;&gt;"",$I8423,IF($E8423="SGD",1,IF($E8423="USD",Settings!$B$22,IF($E8423="HKD",Settings!$B$23,1))))</f>
        <v>1</v>
      </c>
      <c r="Q8423">
        <f t="shared" si="1183"/>
        <v>0</v>
      </c>
      <c r="R8423">
        <f t="shared" si="1184"/>
        <v>0</v>
      </c>
      <c r="S8423" t="str">
        <f t="shared" si="1185"/>
        <v/>
      </c>
      <c r="T8423" t="str">
        <f t="shared" si="1186"/>
        <v/>
      </c>
      <c r="U8423" t="str">
        <f t="shared" si="1187"/>
        <v/>
      </c>
    </row>
    <row r="8424" spans="12:21" ht="15" customHeight="1" x14ac:dyDescent="0.15">
      <c r="L8424" s="244" t="str">
        <f t="shared" si="1179"/>
        <v/>
      </c>
      <c r="M8424" s="245" t="str">
        <f t="shared" si="1180"/>
        <v/>
      </c>
      <c r="N8424" s="244" t="str">
        <f t="shared" si="1181"/>
        <v/>
      </c>
      <c r="O8424" s="244" t="str">
        <f t="shared" si="1182"/>
        <v/>
      </c>
      <c r="P8424">
        <f>IF($I8424&lt;&gt;"",$I8424,IF($E8424="SGD",1,IF($E8424="USD",Settings!$B$22,IF($E8424="HKD",Settings!$B$23,1))))</f>
        <v>1</v>
      </c>
      <c r="Q8424">
        <f t="shared" si="1183"/>
        <v>0</v>
      </c>
      <c r="R8424">
        <f t="shared" si="1184"/>
        <v>0</v>
      </c>
      <c r="S8424" t="str">
        <f t="shared" si="1185"/>
        <v/>
      </c>
      <c r="T8424" t="str">
        <f t="shared" si="1186"/>
        <v/>
      </c>
      <c r="U8424" t="str">
        <f t="shared" si="1187"/>
        <v/>
      </c>
    </row>
    <row r="8425" spans="12:21" ht="15" customHeight="1" x14ac:dyDescent="0.15">
      <c r="L8425" s="244" t="str">
        <f t="shared" ref="L8425:L8488" si="1188">IF(OR(B8425="",C8425="",E8425=""),"",B8425&amp;":"&amp;C8425&amp;":"&amp;E8425)</f>
        <v/>
      </c>
      <c r="M8425" s="245" t="str">
        <f t="shared" ref="M8425:M8488" si="1189">IF(A8425="","",A8425*D8425)</f>
        <v/>
      </c>
      <c r="N8425" s="244" t="str">
        <f t="shared" ref="N8425:N8488" si="1190">IF(A8425="","",IF(OR(A8425=1,A8425=0),J8425,0))</f>
        <v/>
      </c>
      <c r="O8425" s="244" t="str">
        <f t="shared" ref="O8425:O8488" si="1191">IF(A8425="","",IF(A8425=-1,J8425,0))</f>
        <v/>
      </c>
      <c r="P8425">
        <f>IF($I8425&lt;&gt;"",$I8425,IF($E8425="SGD",1,IF($E8425="USD",Settings!$B$22,IF($E8425="HKD",Settings!$B$23,1))))</f>
        <v>1</v>
      </c>
      <c r="Q8425">
        <f t="shared" ref="Q8425:Q8488" si="1192">IF($L8425="",0,($O8425-$N8425+IF($A8425=2,$J8425,0))*$P8425)</f>
        <v>0</v>
      </c>
      <c r="R8425">
        <f t="shared" ref="R8425:R8488" si="1193">IF($L8425="",0,IF($A8425=2,$J8425*$P8425,0))</f>
        <v>0</v>
      </c>
      <c r="S8425" t="str">
        <f t="shared" si="1185"/>
        <v/>
      </c>
      <c r="T8425" t="str">
        <f t="shared" si="1186"/>
        <v/>
      </c>
      <c r="U8425" t="str">
        <f t="shared" si="1187"/>
        <v/>
      </c>
    </row>
    <row r="8426" spans="12:21" ht="15" customHeight="1" x14ac:dyDescent="0.15">
      <c r="L8426" s="244" t="str">
        <f t="shared" si="1188"/>
        <v/>
      </c>
      <c r="M8426" s="245" t="str">
        <f t="shared" si="1189"/>
        <v/>
      </c>
      <c r="N8426" s="244" t="str">
        <f t="shared" si="1190"/>
        <v/>
      </c>
      <c r="O8426" s="244" t="str">
        <f t="shared" si="1191"/>
        <v/>
      </c>
      <c r="P8426">
        <f>IF($I8426&lt;&gt;"",$I8426,IF($E8426="SGD",1,IF($E8426="USD",Settings!$B$22,IF($E8426="HKD",Settings!$B$23,1))))</f>
        <v>1</v>
      </c>
      <c r="Q8426">
        <f t="shared" si="1192"/>
        <v>0</v>
      </c>
      <c r="R8426">
        <f t="shared" si="1193"/>
        <v>0</v>
      </c>
      <c r="S8426" t="str">
        <f t="shared" si="1185"/>
        <v/>
      </c>
      <c r="T8426" t="str">
        <f t="shared" si="1186"/>
        <v/>
      </c>
      <c r="U8426" t="str">
        <f t="shared" si="1187"/>
        <v/>
      </c>
    </row>
    <row r="8427" spans="12:21" ht="15" customHeight="1" x14ac:dyDescent="0.15">
      <c r="L8427" s="244" t="str">
        <f t="shared" si="1188"/>
        <v/>
      </c>
      <c r="M8427" s="245" t="str">
        <f t="shared" si="1189"/>
        <v/>
      </c>
      <c r="N8427" s="244" t="str">
        <f t="shared" si="1190"/>
        <v/>
      </c>
      <c r="O8427" s="244" t="str">
        <f t="shared" si="1191"/>
        <v/>
      </c>
      <c r="P8427">
        <f>IF($I8427&lt;&gt;"",$I8427,IF($E8427="SGD",1,IF($E8427="USD",Settings!$B$22,IF($E8427="HKD",Settings!$B$23,1))))</f>
        <v>1</v>
      </c>
      <c r="Q8427">
        <f t="shared" si="1192"/>
        <v>0</v>
      </c>
      <c r="R8427">
        <f t="shared" si="1193"/>
        <v>0</v>
      </c>
      <c r="S8427" t="str">
        <f t="shared" si="1185"/>
        <v/>
      </c>
      <c r="T8427" t="str">
        <f t="shared" si="1186"/>
        <v/>
      </c>
      <c r="U8427" t="str">
        <f t="shared" si="1187"/>
        <v/>
      </c>
    </row>
    <row r="8428" spans="12:21" ht="15" customHeight="1" x14ac:dyDescent="0.15">
      <c r="L8428" s="244" t="str">
        <f t="shared" si="1188"/>
        <v/>
      </c>
      <c r="M8428" s="245" t="str">
        <f t="shared" si="1189"/>
        <v/>
      </c>
      <c r="N8428" s="244" t="str">
        <f t="shared" si="1190"/>
        <v/>
      </c>
      <c r="O8428" s="244" t="str">
        <f t="shared" si="1191"/>
        <v/>
      </c>
      <c r="P8428">
        <f>IF($I8428&lt;&gt;"",$I8428,IF($E8428="SGD",1,IF($E8428="USD",Settings!$B$22,IF($E8428="HKD",Settings!$B$23,1))))</f>
        <v>1</v>
      </c>
      <c r="Q8428">
        <f t="shared" si="1192"/>
        <v>0</v>
      </c>
      <c r="R8428">
        <f t="shared" si="1193"/>
        <v>0</v>
      </c>
      <c r="S8428" t="str">
        <f t="shared" si="1185"/>
        <v/>
      </c>
      <c r="T8428" t="str">
        <f t="shared" si="1186"/>
        <v/>
      </c>
      <c r="U8428" t="str">
        <f t="shared" si="1187"/>
        <v/>
      </c>
    </row>
    <row r="8429" spans="12:21" ht="15" customHeight="1" x14ac:dyDescent="0.15">
      <c r="L8429" s="244" t="str">
        <f t="shared" si="1188"/>
        <v/>
      </c>
      <c r="M8429" s="245" t="str">
        <f t="shared" si="1189"/>
        <v/>
      </c>
      <c r="N8429" s="244" t="str">
        <f t="shared" si="1190"/>
        <v/>
      </c>
      <c r="O8429" s="244" t="str">
        <f t="shared" si="1191"/>
        <v/>
      </c>
      <c r="P8429">
        <f>IF($I8429&lt;&gt;"",$I8429,IF($E8429="SGD",1,IF($E8429="USD",Settings!$B$22,IF($E8429="HKD",Settings!$B$23,1))))</f>
        <v>1</v>
      </c>
      <c r="Q8429">
        <f t="shared" si="1192"/>
        <v>0</v>
      </c>
      <c r="R8429">
        <f t="shared" si="1193"/>
        <v>0</v>
      </c>
      <c r="S8429" t="str">
        <f t="shared" si="1185"/>
        <v/>
      </c>
      <c r="T8429" t="str">
        <f t="shared" si="1186"/>
        <v/>
      </c>
      <c r="U8429" t="str">
        <f t="shared" si="1187"/>
        <v/>
      </c>
    </row>
    <row r="8430" spans="12:21" ht="15" customHeight="1" x14ac:dyDescent="0.15">
      <c r="L8430" s="244" t="str">
        <f t="shared" si="1188"/>
        <v/>
      </c>
      <c r="M8430" s="245" t="str">
        <f t="shared" si="1189"/>
        <v/>
      </c>
      <c r="N8430" s="244" t="str">
        <f t="shared" si="1190"/>
        <v/>
      </c>
      <c r="O8430" s="244" t="str">
        <f t="shared" si="1191"/>
        <v/>
      </c>
      <c r="P8430">
        <f>IF($I8430&lt;&gt;"",$I8430,IF($E8430="SGD",1,IF($E8430="USD",Settings!$B$22,IF($E8430="HKD",Settings!$B$23,1))))</f>
        <v>1</v>
      </c>
      <c r="Q8430">
        <f t="shared" si="1192"/>
        <v>0</v>
      </c>
      <c r="R8430">
        <f t="shared" si="1193"/>
        <v>0</v>
      </c>
      <c r="S8430" t="str">
        <f t="shared" si="1185"/>
        <v/>
      </c>
      <c r="T8430" t="str">
        <f t="shared" si="1186"/>
        <v/>
      </c>
      <c r="U8430" t="str">
        <f t="shared" si="1187"/>
        <v/>
      </c>
    </row>
    <row r="8431" spans="12:21" ht="15" customHeight="1" x14ac:dyDescent="0.15">
      <c r="L8431" s="244" t="str">
        <f t="shared" si="1188"/>
        <v/>
      </c>
      <c r="M8431" s="245" t="str">
        <f t="shared" si="1189"/>
        <v/>
      </c>
      <c r="N8431" s="244" t="str">
        <f t="shared" si="1190"/>
        <v/>
      </c>
      <c r="O8431" s="244" t="str">
        <f t="shared" si="1191"/>
        <v/>
      </c>
      <c r="P8431">
        <f>IF($I8431&lt;&gt;"",$I8431,IF($E8431="SGD",1,IF($E8431="USD",Settings!$B$22,IF($E8431="HKD",Settings!$B$23,1))))</f>
        <v>1</v>
      </c>
      <c r="Q8431">
        <f t="shared" si="1192"/>
        <v>0</v>
      </c>
      <c r="R8431">
        <f t="shared" si="1193"/>
        <v>0</v>
      </c>
      <c r="S8431" t="str">
        <f t="shared" si="1185"/>
        <v/>
      </c>
      <c r="T8431" t="str">
        <f t="shared" si="1186"/>
        <v/>
      </c>
      <c r="U8431" t="str">
        <f t="shared" si="1187"/>
        <v/>
      </c>
    </row>
    <row r="8432" spans="12:21" ht="15" customHeight="1" x14ac:dyDescent="0.15">
      <c r="L8432" s="244" t="str">
        <f t="shared" si="1188"/>
        <v/>
      </c>
      <c r="M8432" s="245" t="str">
        <f t="shared" si="1189"/>
        <v/>
      </c>
      <c r="N8432" s="244" t="str">
        <f t="shared" si="1190"/>
        <v/>
      </c>
      <c r="O8432" s="244" t="str">
        <f t="shared" si="1191"/>
        <v/>
      </c>
      <c r="P8432">
        <f>IF($I8432&lt;&gt;"",$I8432,IF($E8432="SGD",1,IF($E8432="USD",Settings!$B$22,IF($E8432="HKD",Settings!$B$23,1))))</f>
        <v>1</v>
      </c>
      <c r="Q8432">
        <f t="shared" si="1192"/>
        <v>0</v>
      </c>
      <c r="R8432">
        <f t="shared" si="1193"/>
        <v>0</v>
      </c>
      <c r="S8432" t="str">
        <f t="shared" si="1185"/>
        <v/>
      </c>
      <c r="T8432" t="str">
        <f t="shared" si="1186"/>
        <v/>
      </c>
      <c r="U8432" t="str">
        <f t="shared" si="1187"/>
        <v/>
      </c>
    </row>
    <row r="8433" spans="12:21" ht="15" customHeight="1" x14ac:dyDescent="0.15">
      <c r="L8433" s="244" t="str">
        <f t="shared" si="1188"/>
        <v/>
      </c>
      <c r="M8433" s="245" t="str">
        <f t="shared" si="1189"/>
        <v/>
      </c>
      <c r="N8433" s="244" t="str">
        <f t="shared" si="1190"/>
        <v/>
      </c>
      <c r="O8433" s="244" t="str">
        <f t="shared" si="1191"/>
        <v/>
      </c>
      <c r="P8433">
        <f>IF($I8433&lt;&gt;"",$I8433,IF($E8433="SGD",1,IF($E8433="USD",Settings!$B$22,IF($E8433="HKD",Settings!$B$23,1))))</f>
        <v>1</v>
      </c>
      <c r="Q8433">
        <f t="shared" si="1192"/>
        <v>0</v>
      </c>
      <c r="R8433">
        <f t="shared" si="1193"/>
        <v>0</v>
      </c>
      <c r="S8433" t="str">
        <f t="shared" si="1185"/>
        <v/>
      </c>
      <c r="T8433" t="str">
        <f t="shared" si="1186"/>
        <v/>
      </c>
      <c r="U8433" t="str">
        <f t="shared" si="1187"/>
        <v/>
      </c>
    </row>
    <row r="8434" spans="12:21" ht="15" customHeight="1" x14ac:dyDescent="0.15">
      <c r="L8434" s="244" t="str">
        <f t="shared" si="1188"/>
        <v/>
      </c>
      <c r="M8434" s="245" t="str">
        <f t="shared" si="1189"/>
        <v/>
      </c>
      <c r="N8434" s="244" t="str">
        <f t="shared" si="1190"/>
        <v/>
      </c>
      <c r="O8434" s="244" t="str">
        <f t="shared" si="1191"/>
        <v/>
      </c>
      <c r="P8434">
        <f>IF($I8434&lt;&gt;"",$I8434,IF($E8434="SGD",1,IF($E8434="USD",Settings!$B$22,IF($E8434="HKD",Settings!$B$23,1))))</f>
        <v>1</v>
      </c>
      <c r="Q8434">
        <f t="shared" si="1192"/>
        <v>0</v>
      </c>
      <c r="R8434">
        <f t="shared" si="1193"/>
        <v>0</v>
      </c>
      <c r="S8434" t="str">
        <f t="shared" si="1185"/>
        <v/>
      </c>
      <c r="T8434" t="str">
        <f t="shared" si="1186"/>
        <v/>
      </c>
      <c r="U8434" t="str">
        <f t="shared" si="1187"/>
        <v/>
      </c>
    </row>
    <row r="8435" spans="12:21" ht="15" customHeight="1" x14ac:dyDescent="0.15">
      <c r="L8435" s="244" t="str">
        <f t="shared" si="1188"/>
        <v/>
      </c>
      <c r="M8435" s="245" t="str">
        <f t="shared" si="1189"/>
        <v/>
      </c>
      <c r="N8435" s="244" t="str">
        <f t="shared" si="1190"/>
        <v/>
      </c>
      <c r="O8435" s="244" t="str">
        <f t="shared" si="1191"/>
        <v/>
      </c>
      <c r="P8435">
        <f>IF($I8435&lt;&gt;"",$I8435,IF($E8435="SGD",1,IF($E8435="USD",Settings!$B$22,IF($E8435="HKD",Settings!$B$23,1))))</f>
        <v>1</v>
      </c>
      <c r="Q8435">
        <f t="shared" si="1192"/>
        <v>0</v>
      </c>
      <c r="R8435">
        <f t="shared" si="1193"/>
        <v>0</v>
      </c>
      <c r="S8435" t="str">
        <f t="shared" si="1185"/>
        <v/>
      </c>
      <c r="T8435" t="str">
        <f t="shared" si="1186"/>
        <v/>
      </c>
      <c r="U8435" t="str">
        <f t="shared" si="1187"/>
        <v/>
      </c>
    </row>
    <row r="8436" spans="12:21" ht="15" customHeight="1" x14ac:dyDescent="0.15">
      <c r="L8436" s="244" t="str">
        <f t="shared" si="1188"/>
        <v/>
      </c>
      <c r="M8436" s="245" t="str">
        <f t="shared" si="1189"/>
        <v/>
      </c>
      <c r="N8436" s="244" t="str">
        <f t="shared" si="1190"/>
        <v/>
      </c>
      <c r="O8436" s="244" t="str">
        <f t="shared" si="1191"/>
        <v/>
      </c>
      <c r="P8436">
        <f>IF($I8436&lt;&gt;"",$I8436,IF($E8436="SGD",1,IF($E8436="USD",Settings!$B$22,IF($E8436="HKD",Settings!$B$23,1))))</f>
        <v>1</v>
      </c>
      <c r="Q8436">
        <f t="shared" si="1192"/>
        <v>0</v>
      </c>
      <c r="R8436">
        <f t="shared" si="1193"/>
        <v>0</v>
      </c>
      <c r="S8436" t="str">
        <f t="shared" si="1185"/>
        <v/>
      </c>
      <c r="T8436" t="str">
        <f t="shared" si="1186"/>
        <v/>
      </c>
      <c r="U8436" t="str">
        <f t="shared" si="1187"/>
        <v/>
      </c>
    </row>
    <row r="8437" spans="12:21" ht="15" customHeight="1" x14ac:dyDescent="0.15">
      <c r="L8437" s="244" t="str">
        <f t="shared" si="1188"/>
        <v/>
      </c>
      <c r="M8437" s="245" t="str">
        <f t="shared" si="1189"/>
        <v/>
      </c>
      <c r="N8437" s="244" t="str">
        <f t="shared" si="1190"/>
        <v/>
      </c>
      <c r="O8437" s="244" t="str">
        <f t="shared" si="1191"/>
        <v/>
      </c>
      <c r="P8437">
        <f>IF($I8437&lt;&gt;"",$I8437,IF($E8437="SGD",1,IF($E8437="USD",Settings!$B$22,IF($E8437="HKD",Settings!$B$23,1))))</f>
        <v>1</v>
      </c>
      <c r="Q8437">
        <f t="shared" si="1192"/>
        <v>0</v>
      </c>
      <c r="R8437">
        <f t="shared" si="1193"/>
        <v>0</v>
      </c>
      <c r="S8437" t="str">
        <f t="shared" si="1185"/>
        <v/>
      </c>
      <c r="T8437" t="str">
        <f t="shared" si="1186"/>
        <v/>
      </c>
      <c r="U8437" t="str">
        <f t="shared" si="1187"/>
        <v/>
      </c>
    </row>
    <row r="8438" spans="12:21" ht="15" customHeight="1" x14ac:dyDescent="0.15">
      <c r="L8438" s="244" t="str">
        <f t="shared" si="1188"/>
        <v/>
      </c>
      <c r="M8438" s="245" t="str">
        <f t="shared" si="1189"/>
        <v/>
      </c>
      <c r="N8438" s="244" t="str">
        <f t="shared" si="1190"/>
        <v/>
      </c>
      <c r="O8438" s="244" t="str">
        <f t="shared" si="1191"/>
        <v/>
      </c>
      <c r="P8438">
        <f>IF($I8438&lt;&gt;"",$I8438,IF($E8438="SGD",1,IF($E8438="USD",Settings!$B$22,IF($E8438="HKD",Settings!$B$23,1))))</f>
        <v>1</v>
      </c>
      <c r="Q8438">
        <f t="shared" si="1192"/>
        <v>0</v>
      </c>
      <c r="R8438">
        <f t="shared" si="1193"/>
        <v>0</v>
      </c>
      <c r="S8438" t="str">
        <f t="shared" si="1185"/>
        <v/>
      </c>
      <c r="T8438" t="str">
        <f t="shared" si="1186"/>
        <v/>
      </c>
      <c r="U8438" t="str">
        <f t="shared" si="1187"/>
        <v/>
      </c>
    </row>
    <row r="8439" spans="12:21" ht="15" customHeight="1" x14ac:dyDescent="0.15">
      <c r="L8439" s="244" t="str">
        <f t="shared" si="1188"/>
        <v/>
      </c>
      <c r="M8439" s="245" t="str">
        <f t="shared" si="1189"/>
        <v/>
      </c>
      <c r="N8439" s="244" t="str">
        <f t="shared" si="1190"/>
        <v/>
      </c>
      <c r="O8439" s="244" t="str">
        <f t="shared" si="1191"/>
        <v/>
      </c>
      <c r="P8439">
        <f>IF($I8439&lt;&gt;"",$I8439,IF($E8439="SGD",1,IF($E8439="USD",Settings!$B$22,IF($E8439="HKD",Settings!$B$23,1))))</f>
        <v>1</v>
      </c>
      <c r="Q8439">
        <f t="shared" si="1192"/>
        <v>0</v>
      </c>
      <c r="R8439">
        <f t="shared" si="1193"/>
        <v>0</v>
      </c>
      <c r="S8439" t="str">
        <f t="shared" si="1185"/>
        <v/>
      </c>
      <c r="T8439" t="str">
        <f t="shared" si="1186"/>
        <v/>
      </c>
      <c r="U8439" t="str">
        <f t="shared" si="1187"/>
        <v/>
      </c>
    </row>
    <row r="8440" spans="12:21" ht="15" customHeight="1" x14ac:dyDescent="0.15">
      <c r="L8440" s="244" t="str">
        <f t="shared" si="1188"/>
        <v/>
      </c>
      <c r="M8440" s="245" t="str">
        <f t="shared" si="1189"/>
        <v/>
      </c>
      <c r="N8440" s="244" t="str">
        <f t="shared" si="1190"/>
        <v/>
      </c>
      <c r="O8440" s="244" t="str">
        <f t="shared" si="1191"/>
        <v/>
      </c>
      <c r="P8440">
        <f>IF($I8440&lt;&gt;"",$I8440,IF($E8440="SGD",1,IF($E8440="USD",Settings!$B$22,IF($E8440="HKD",Settings!$B$23,1))))</f>
        <v>1</v>
      </c>
      <c r="Q8440">
        <f t="shared" si="1192"/>
        <v>0</v>
      </c>
      <c r="R8440">
        <f t="shared" si="1193"/>
        <v>0</v>
      </c>
      <c r="S8440" t="str">
        <f t="shared" si="1185"/>
        <v/>
      </c>
      <c r="T8440" t="str">
        <f t="shared" si="1186"/>
        <v/>
      </c>
      <c r="U8440" t="str">
        <f t="shared" si="1187"/>
        <v/>
      </c>
    </row>
    <row r="8441" spans="12:21" ht="15" customHeight="1" x14ac:dyDescent="0.15">
      <c r="L8441" s="244" t="str">
        <f t="shared" si="1188"/>
        <v/>
      </c>
      <c r="M8441" s="245" t="str">
        <f t="shared" si="1189"/>
        <v/>
      </c>
      <c r="N8441" s="244" t="str">
        <f t="shared" si="1190"/>
        <v/>
      </c>
      <c r="O8441" s="244" t="str">
        <f t="shared" si="1191"/>
        <v/>
      </c>
      <c r="P8441">
        <f>IF($I8441&lt;&gt;"",$I8441,IF($E8441="SGD",1,IF($E8441="USD",Settings!$B$22,IF($E8441="HKD",Settings!$B$23,1))))</f>
        <v>1</v>
      </c>
      <c r="Q8441">
        <f t="shared" si="1192"/>
        <v>0</v>
      </c>
      <c r="R8441">
        <f t="shared" si="1193"/>
        <v>0</v>
      </c>
      <c r="S8441" t="str">
        <f t="shared" si="1185"/>
        <v/>
      </c>
      <c r="T8441" t="str">
        <f t="shared" si="1186"/>
        <v/>
      </c>
      <c r="U8441" t="str">
        <f t="shared" si="1187"/>
        <v/>
      </c>
    </row>
    <row r="8442" spans="12:21" ht="15" customHeight="1" x14ac:dyDescent="0.15">
      <c r="L8442" s="244" t="str">
        <f t="shared" si="1188"/>
        <v/>
      </c>
      <c r="M8442" s="245" t="str">
        <f t="shared" si="1189"/>
        <v/>
      </c>
      <c r="N8442" s="244" t="str">
        <f t="shared" si="1190"/>
        <v/>
      </c>
      <c r="O8442" s="244" t="str">
        <f t="shared" si="1191"/>
        <v/>
      </c>
      <c r="P8442">
        <f>IF($I8442&lt;&gt;"",$I8442,IF($E8442="SGD",1,IF($E8442="USD",Settings!$B$22,IF($E8442="HKD",Settings!$B$23,1))))</f>
        <v>1</v>
      </c>
      <c r="Q8442">
        <f t="shared" si="1192"/>
        <v>0</v>
      </c>
      <c r="R8442">
        <f t="shared" si="1193"/>
        <v>0</v>
      </c>
      <c r="S8442" t="str">
        <f t="shared" si="1185"/>
        <v/>
      </c>
      <c r="T8442" t="str">
        <f t="shared" si="1186"/>
        <v/>
      </c>
      <c r="U8442" t="str">
        <f t="shared" si="1187"/>
        <v/>
      </c>
    </row>
    <row r="8443" spans="12:21" ht="15" customHeight="1" x14ac:dyDescent="0.15">
      <c r="L8443" s="244" t="str">
        <f t="shared" si="1188"/>
        <v/>
      </c>
      <c r="M8443" s="245" t="str">
        <f t="shared" si="1189"/>
        <v/>
      </c>
      <c r="N8443" s="244" t="str">
        <f t="shared" si="1190"/>
        <v/>
      </c>
      <c r="O8443" s="244" t="str">
        <f t="shared" si="1191"/>
        <v/>
      </c>
      <c r="P8443">
        <f>IF($I8443&lt;&gt;"",$I8443,IF($E8443="SGD",1,IF($E8443="USD",Settings!$B$22,IF($E8443="HKD",Settings!$B$23,1))))</f>
        <v>1</v>
      </c>
      <c r="Q8443">
        <f t="shared" si="1192"/>
        <v>0</v>
      </c>
      <c r="R8443">
        <f t="shared" si="1193"/>
        <v>0</v>
      </c>
      <c r="S8443" t="str">
        <f t="shared" si="1185"/>
        <v/>
      </c>
      <c r="T8443" t="str">
        <f t="shared" si="1186"/>
        <v/>
      </c>
      <c r="U8443" t="str">
        <f t="shared" si="1187"/>
        <v/>
      </c>
    </row>
    <row r="8444" spans="12:21" ht="15" customHeight="1" x14ac:dyDescent="0.15">
      <c r="L8444" s="244" t="str">
        <f t="shared" si="1188"/>
        <v/>
      </c>
      <c r="M8444" s="245" t="str">
        <f t="shared" si="1189"/>
        <v/>
      </c>
      <c r="N8444" s="244" t="str">
        <f t="shared" si="1190"/>
        <v/>
      </c>
      <c r="O8444" s="244" t="str">
        <f t="shared" si="1191"/>
        <v/>
      </c>
      <c r="P8444">
        <f>IF($I8444&lt;&gt;"",$I8444,IF($E8444="SGD",1,IF($E8444="USD",Settings!$B$22,IF($E8444="HKD",Settings!$B$23,1))))</f>
        <v>1</v>
      </c>
      <c r="Q8444">
        <f t="shared" si="1192"/>
        <v>0</v>
      </c>
      <c r="R8444">
        <f t="shared" si="1193"/>
        <v>0</v>
      </c>
      <c r="S8444" t="str">
        <f t="shared" si="1185"/>
        <v/>
      </c>
      <c r="T8444" t="str">
        <f t="shared" si="1186"/>
        <v/>
      </c>
      <c r="U8444" t="str">
        <f t="shared" si="1187"/>
        <v/>
      </c>
    </row>
    <row r="8445" spans="12:21" ht="15" customHeight="1" x14ac:dyDescent="0.15">
      <c r="L8445" s="244" t="str">
        <f t="shared" si="1188"/>
        <v/>
      </c>
      <c r="M8445" s="245" t="str">
        <f t="shared" si="1189"/>
        <v/>
      </c>
      <c r="N8445" s="244" t="str">
        <f t="shared" si="1190"/>
        <v/>
      </c>
      <c r="O8445" s="244" t="str">
        <f t="shared" si="1191"/>
        <v/>
      </c>
      <c r="P8445">
        <f>IF($I8445&lt;&gt;"",$I8445,IF($E8445="SGD",1,IF($E8445="USD",Settings!$B$22,IF($E8445="HKD",Settings!$B$23,1))))</f>
        <v>1</v>
      </c>
      <c r="Q8445">
        <f t="shared" si="1192"/>
        <v>0</v>
      </c>
      <c r="R8445">
        <f t="shared" si="1193"/>
        <v>0</v>
      </c>
      <c r="S8445" t="str">
        <f t="shared" si="1185"/>
        <v/>
      </c>
      <c r="T8445" t="str">
        <f t="shared" si="1186"/>
        <v/>
      </c>
      <c r="U8445" t="str">
        <f t="shared" si="1187"/>
        <v/>
      </c>
    </row>
    <row r="8446" spans="12:21" ht="15" customHeight="1" x14ac:dyDescent="0.15">
      <c r="L8446" s="244" t="str">
        <f t="shared" si="1188"/>
        <v/>
      </c>
      <c r="M8446" s="245" t="str">
        <f t="shared" si="1189"/>
        <v/>
      </c>
      <c r="N8446" s="244" t="str">
        <f t="shared" si="1190"/>
        <v/>
      </c>
      <c r="O8446" s="244" t="str">
        <f t="shared" si="1191"/>
        <v/>
      </c>
      <c r="P8446">
        <f>IF($I8446&lt;&gt;"",$I8446,IF($E8446="SGD",1,IF($E8446="USD",Settings!$B$22,IF($E8446="HKD",Settings!$B$23,1))))</f>
        <v>1</v>
      </c>
      <c r="Q8446">
        <f t="shared" si="1192"/>
        <v>0</v>
      </c>
      <c r="R8446">
        <f t="shared" si="1193"/>
        <v>0</v>
      </c>
      <c r="S8446" t="str">
        <f t="shared" si="1185"/>
        <v/>
      </c>
      <c r="T8446" t="str">
        <f t="shared" si="1186"/>
        <v/>
      </c>
      <c r="U8446" t="str">
        <f t="shared" si="1187"/>
        <v/>
      </c>
    </row>
    <row r="8447" spans="12:21" ht="15" customHeight="1" x14ac:dyDescent="0.15">
      <c r="L8447" s="244" t="str">
        <f t="shared" si="1188"/>
        <v/>
      </c>
      <c r="M8447" s="245" t="str">
        <f t="shared" si="1189"/>
        <v/>
      </c>
      <c r="N8447" s="244" t="str">
        <f t="shared" si="1190"/>
        <v/>
      </c>
      <c r="O8447" s="244" t="str">
        <f t="shared" si="1191"/>
        <v/>
      </c>
      <c r="P8447">
        <f>IF($I8447&lt;&gt;"",$I8447,IF($E8447="SGD",1,IF($E8447="USD",Settings!$B$22,IF($E8447="HKD",Settings!$B$23,1))))</f>
        <v>1</v>
      </c>
      <c r="Q8447">
        <f t="shared" si="1192"/>
        <v>0</v>
      </c>
      <c r="R8447">
        <f t="shared" si="1193"/>
        <v>0</v>
      </c>
      <c r="S8447" t="str">
        <f t="shared" si="1185"/>
        <v/>
      </c>
      <c r="T8447" t="str">
        <f t="shared" si="1186"/>
        <v/>
      </c>
      <c r="U8447" t="str">
        <f t="shared" si="1187"/>
        <v/>
      </c>
    </row>
    <row r="8448" spans="12:21" ht="15" customHeight="1" x14ac:dyDescent="0.15">
      <c r="L8448" s="244" t="str">
        <f t="shared" si="1188"/>
        <v/>
      </c>
      <c r="M8448" s="245" t="str">
        <f t="shared" si="1189"/>
        <v/>
      </c>
      <c r="N8448" s="244" t="str">
        <f t="shared" si="1190"/>
        <v/>
      </c>
      <c r="O8448" s="244" t="str">
        <f t="shared" si="1191"/>
        <v/>
      </c>
      <c r="P8448">
        <f>IF($I8448&lt;&gt;"",$I8448,IF($E8448="SGD",1,IF($E8448="USD",Settings!$B$22,IF($E8448="HKD",Settings!$B$23,1))))</f>
        <v>1</v>
      </c>
      <c r="Q8448">
        <f t="shared" si="1192"/>
        <v>0</v>
      </c>
      <c r="R8448">
        <f t="shared" si="1193"/>
        <v>0</v>
      </c>
      <c r="S8448" t="str">
        <f t="shared" si="1185"/>
        <v/>
      </c>
      <c r="T8448" t="str">
        <f t="shared" si="1186"/>
        <v/>
      </c>
      <c r="U8448" t="str">
        <f t="shared" si="1187"/>
        <v/>
      </c>
    </row>
    <row r="8449" spans="12:21" ht="15" customHeight="1" x14ac:dyDescent="0.15">
      <c r="L8449" s="244" t="str">
        <f t="shared" si="1188"/>
        <v/>
      </c>
      <c r="M8449" s="245" t="str">
        <f t="shared" si="1189"/>
        <v/>
      </c>
      <c r="N8449" s="244" t="str">
        <f t="shared" si="1190"/>
        <v/>
      </c>
      <c r="O8449" s="244" t="str">
        <f t="shared" si="1191"/>
        <v/>
      </c>
      <c r="P8449">
        <f>IF($I8449&lt;&gt;"",$I8449,IF($E8449="SGD",1,IF($E8449="USD",Settings!$B$22,IF($E8449="HKD",Settings!$B$23,1))))</f>
        <v>1</v>
      </c>
      <c r="Q8449">
        <f t="shared" si="1192"/>
        <v>0</v>
      </c>
      <c r="R8449">
        <f t="shared" si="1193"/>
        <v>0</v>
      </c>
      <c r="S8449" t="str">
        <f t="shared" si="1185"/>
        <v/>
      </c>
      <c r="T8449" t="str">
        <f t="shared" si="1186"/>
        <v/>
      </c>
      <c r="U8449" t="str">
        <f t="shared" si="1187"/>
        <v/>
      </c>
    </row>
    <row r="8450" spans="12:21" ht="15" customHeight="1" x14ac:dyDescent="0.15">
      <c r="L8450" s="244" t="str">
        <f t="shared" si="1188"/>
        <v/>
      </c>
      <c r="M8450" s="245" t="str">
        <f t="shared" si="1189"/>
        <v/>
      </c>
      <c r="N8450" s="244" t="str">
        <f t="shared" si="1190"/>
        <v/>
      </c>
      <c r="O8450" s="244" t="str">
        <f t="shared" si="1191"/>
        <v/>
      </c>
      <c r="P8450">
        <f>IF($I8450&lt;&gt;"",$I8450,IF($E8450="SGD",1,IF($E8450="USD",Settings!$B$22,IF($E8450="HKD",Settings!$B$23,1))))</f>
        <v>1</v>
      </c>
      <c r="Q8450">
        <f t="shared" si="1192"/>
        <v>0</v>
      </c>
      <c r="R8450">
        <f t="shared" si="1193"/>
        <v>0</v>
      </c>
      <c r="S8450" t="str">
        <f t="shared" ref="S8450:S8513" si="1194">IF(L8450="","",SUMIFS($M:$M,$L:$L,L8450,$T:$T,"&lt;="&amp;T8450))</f>
        <v/>
      </c>
      <c r="T8450" t="str">
        <f t="shared" ref="T8450:T8513" si="1195">IF(L8450="","",INT(G8450)*100000+ROW())</f>
        <v/>
      </c>
      <c r="U8450" t="str">
        <f t="shared" ref="U8450:U8513" si="1196">IF(L8450="","",IF(AND(COUNTIFS($L:$L,L8450,$S:$S,"&gt;-0.000001",$S:$S,"&lt;0.000001",$T:$T,"&gt;"&amp;T8450)=0,ABS(S8450)&gt;0.000001),1,0))</f>
        <v/>
      </c>
    </row>
    <row r="8451" spans="12:21" ht="15" customHeight="1" x14ac:dyDescent="0.15">
      <c r="L8451" s="244" t="str">
        <f t="shared" si="1188"/>
        <v/>
      </c>
      <c r="M8451" s="245" t="str">
        <f t="shared" si="1189"/>
        <v/>
      </c>
      <c r="N8451" s="244" t="str">
        <f t="shared" si="1190"/>
        <v/>
      </c>
      <c r="O8451" s="244" t="str">
        <f t="shared" si="1191"/>
        <v/>
      </c>
      <c r="P8451">
        <f>IF($I8451&lt;&gt;"",$I8451,IF($E8451="SGD",1,IF($E8451="USD",Settings!$B$22,IF($E8451="HKD",Settings!$B$23,1))))</f>
        <v>1</v>
      </c>
      <c r="Q8451">
        <f t="shared" si="1192"/>
        <v>0</v>
      </c>
      <c r="R8451">
        <f t="shared" si="1193"/>
        <v>0</v>
      </c>
      <c r="S8451" t="str">
        <f t="shared" si="1194"/>
        <v/>
      </c>
      <c r="T8451" t="str">
        <f t="shared" si="1195"/>
        <v/>
      </c>
      <c r="U8451" t="str">
        <f t="shared" si="1196"/>
        <v/>
      </c>
    </row>
    <row r="8452" spans="12:21" ht="15" customHeight="1" x14ac:dyDescent="0.15">
      <c r="L8452" s="244" t="str">
        <f t="shared" si="1188"/>
        <v/>
      </c>
      <c r="M8452" s="245" t="str">
        <f t="shared" si="1189"/>
        <v/>
      </c>
      <c r="N8452" s="244" t="str">
        <f t="shared" si="1190"/>
        <v/>
      </c>
      <c r="O8452" s="244" t="str">
        <f t="shared" si="1191"/>
        <v/>
      </c>
      <c r="P8452">
        <f>IF($I8452&lt;&gt;"",$I8452,IF($E8452="SGD",1,IF($E8452="USD",Settings!$B$22,IF($E8452="HKD",Settings!$B$23,1))))</f>
        <v>1</v>
      </c>
      <c r="Q8452">
        <f t="shared" si="1192"/>
        <v>0</v>
      </c>
      <c r="R8452">
        <f t="shared" si="1193"/>
        <v>0</v>
      </c>
      <c r="S8452" t="str">
        <f t="shared" si="1194"/>
        <v/>
      </c>
      <c r="T8452" t="str">
        <f t="shared" si="1195"/>
        <v/>
      </c>
      <c r="U8452" t="str">
        <f t="shared" si="1196"/>
        <v/>
      </c>
    </row>
    <row r="8453" spans="12:21" ht="15" customHeight="1" x14ac:dyDescent="0.15">
      <c r="L8453" s="244" t="str">
        <f t="shared" si="1188"/>
        <v/>
      </c>
      <c r="M8453" s="245" t="str">
        <f t="shared" si="1189"/>
        <v/>
      </c>
      <c r="N8453" s="244" t="str">
        <f t="shared" si="1190"/>
        <v/>
      </c>
      <c r="O8453" s="244" t="str">
        <f t="shared" si="1191"/>
        <v/>
      </c>
      <c r="P8453">
        <f>IF($I8453&lt;&gt;"",$I8453,IF($E8453="SGD",1,IF($E8453="USD",Settings!$B$22,IF($E8453="HKD",Settings!$B$23,1))))</f>
        <v>1</v>
      </c>
      <c r="Q8453">
        <f t="shared" si="1192"/>
        <v>0</v>
      </c>
      <c r="R8453">
        <f t="shared" si="1193"/>
        <v>0</v>
      </c>
      <c r="S8453" t="str">
        <f t="shared" si="1194"/>
        <v/>
      </c>
      <c r="T8453" t="str">
        <f t="shared" si="1195"/>
        <v/>
      </c>
      <c r="U8453" t="str">
        <f t="shared" si="1196"/>
        <v/>
      </c>
    </row>
    <row r="8454" spans="12:21" ht="15" customHeight="1" x14ac:dyDescent="0.15">
      <c r="L8454" s="244" t="str">
        <f t="shared" si="1188"/>
        <v/>
      </c>
      <c r="M8454" s="245" t="str">
        <f t="shared" si="1189"/>
        <v/>
      </c>
      <c r="N8454" s="244" t="str">
        <f t="shared" si="1190"/>
        <v/>
      </c>
      <c r="O8454" s="244" t="str">
        <f t="shared" si="1191"/>
        <v/>
      </c>
      <c r="P8454">
        <f>IF($I8454&lt;&gt;"",$I8454,IF($E8454="SGD",1,IF($E8454="USD",Settings!$B$22,IF($E8454="HKD",Settings!$B$23,1))))</f>
        <v>1</v>
      </c>
      <c r="Q8454">
        <f t="shared" si="1192"/>
        <v>0</v>
      </c>
      <c r="R8454">
        <f t="shared" si="1193"/>
        <v>0</v>
      </c>
      <c r="S8454" t="str">
        <f t="shared" si="1194"/>
        <v/>
      </c>
      <c r="T8454" t="str">
        <f t="shared" si="1195"/>
        <v/>
      </c>
      <c r="U8454" t="str">
        <f t="shared" si="1196"/>
        <v/>
      </c>
    </row>
    <row r="8455" spans="12:21" ht="15" customHeight="1" x14ac:dyDescent="0.15">
      <c r="L8455" s="244" t="str">
        <f t="shared" si="1188"/>
        <v/>
      </c>
      <c r="M8455" s="245" t="str">
        <f t="shared" si="1189"/>
        <v/>
      </c>
      <c r="N8455" s="244" t="str">
        <f t="shared" si="1190"/>
        <v/>
      </c>
      <c r="O8455" s="244" t="str">
        <f t="shared" si="1191"/>
        <v/>
      </c>
      <c r="P8455">
        <f>IF($I8455&lt;&gt;"",$I8455,IF($E8455="SGD",1,IF($E8455="USD",Settings!$B$22,IF($E8455="HKD",Settings!$B$23,1))))</f>
        <v>1</v>
      </c>
      <c r="Q8455">
        <f t="shared" si="1192"/>
        <v>0</v>
      </c>
      <c r="R8455">
        <f t="shared" si="1193"/>
        <v>0</v>
      </c>
      <c r="S8455" t="str">
        <f t="shared" si="1194"/>
        <v/>
      </c>
      <c r="T8455" t="str">
        <f t="shared" si="1195"/>
        <v/>
      </c>
      <c r="U8455" t="str">
        <f t="shared" si="1196"/>
        <v/>
      </c>
    </row>
    <row r="8456" spans="12:21" ht="15" customHeight="1" x14ac:dyDescent="0.15">
      <c r="L8456" s="244" t="str">
        <f t="shared" si="1188"/>
        <v/>
      </c>
      <c r="M8456" s="245" t="str">
        <f t="shared" si="1189"/>
        <v/>
      </c>
      <c r="N8456" s="244" t="str">
        <f t="shared" si="1190"/>
        <v/>
      </c>
      <c r="O8456" s="244" t="str">
        <f t="shared" si="1191"/>
        <v/>
      </c>
      <c r="P8456">
        <f>IF($I8456&lt;&gt;"",$I8456,IF($E8456="SGD",1,IF($E8456="USD",Settings!$B$22,IF($E8456="HKD",Settings!$B$23,1))))</f>
        <v>1</v>
      </c>
      <c r="Q8456">
        <f t="shared" si="1192"/>
        <v>0</v>
      </c>
      <c r="R8456">
        <f t="shared" si="1193"/>
        <v>0</v>
      </c>
      <c r="S8456" t="str">
        <f t="shared" si="1194"/>
        <v/>
      </c>
      <c r="T8456" t="str">
        <f t="shared" si="1195"/>
        <v/>
      </c>
      <c r="U8456" t="str">
        <f t="shared" si="1196"/>
        <v/>
      </c>
    </row>
    <row r="8457" spans="12:21" ht="15" customHeight="1" x14ac:dyDescent="0.15">
      <c r="L8457" s="244" t="str">
        <f t="shared" si="1188"/>
        <v/>
      </c>
      <c r="M8457" s="245" t="str">
        <f t="shared" si="1189"/>
        <v/>
      </c>
      <c r="N8457" s="244" t="str">
        <f t="shared" si="1190"/>
        <v/>
      </c>
      <c r="O8457" s="244" t="str">
        <f t="shared" si="1191"/>
        <v/>
      </c>
      <c r="P8457">
        <f>IF($I8457&lt;&gt;"",$I8457,IF($E8457="SGD",1,IF($E8457="USD",Settings!$B$22,IF($E8457="HKD",Settings!$B$23,1))))</f>
        <v>1</v>
      </c>
      <c r="Q8457">
        <f t="shared" si="1192"/>
        <v>0</v>
      </c>
      <c r="R8457">
        <f t="shared" si="1193"/>
        <v>0</v>
      </c>
      <c r="S8457" t="str">
        <f t="shared" si="1194"/>
        <v/>
      </c>
      <c r="T8457" t="str">
        <f t="shared" si="1195"/>
        <v/>
      </c>
      <c r="U8457" t="str">
        <f t="shared" si="1196"/>
        <v/>
      </c>
    </row>
    <row r="8458" spans="12:21" ht="15" customHeight="1" x14ac:dyDescent="0.15">
      <c r="L8458" s="244" t="str">
        <f t="shared" si="1188"/>
        <v/>
      </c>
      <c r="M8458" s="245" t="str">
        <f t="shared" si="1189"/>
        <v/>
      </c>
      <c r="N8458" s="244" t="str">
        <f t="shared" si="1190"/>
        <v/>
      </c>
      <c r="O8458" s="244" t="str">
        <f t="shared" si="1191"/>
        <v/>
      </c>
      <c r="P8458">
        <f>IF($I8458&lt;&gt;"",$I8458,IF($E8458="SGD",1,IF($E8458="USD",Settings!$B$22,IF($E8458="HKD",Settings!$B$23,1))))</f>
        <v>1</v>
      </c>
      <c r="Q8458">
        <f t="shared" si="1192"/>
        <v>0</v>
      </c>
      <c r="R8458">
        <f t="shared" si="1193"/>
        <v>0</v>
      </c>
      <c r="S8458" t="str">
        <f t="shared" si="1194"/>
        <v/>
      </c>
      <c r="T8458" t="str">
        <f t="shared" si="1195"/>
        <v/>
      </c>
      <c r="U8458" t="str">
        <f t="shared" si="1196"/>
        <v/>
      </c>
    </row>
    <row r="8459" spans="12:21" ht="15" customHeight="1" x14ac:dyDescent="0.15">
      <c r="L8459" s="244" t="str">
        <f t="shared" si="1188"/>
        <v/>
      </c>
      <c r="M8459" s="245" t="str">
        <f t="shared" si="1189"/>
        <v/>
      </c>
      <c r="N8459" s="244" t="str">
        <f t="shared" si="1190"/>
        <v/>
      </c>
      <c r="O8459" s="244" t="str">
        <f t="shared" si="1191"/>
        <v/>
      </c>
      <c r="P8459">
        <f>IF($I8459&lt;&gt;"",$I8459,IF($E8459="SGD",1,IF($E8459="USD",Settings!$B$22,IF($E8459="HKD",Settings!$B$23,1))))</f>
        <v>1</v>
      </c>
      <c r="Q8459">
        <f t="shared" si="1192"/>
        <v>0</v>
      </c>
      <c r="R8459">
        <f t="shared" si="1193"/>
        <v>0</v>
      </c>
      <c r="S8459" t="str">
        <f t="shared" si="1194"/>
        <v/>
      </c>
      <c r="T8459" t="str">
        <f t="shared" si="1195"/>
        <v/>
      </c>
      <c r="U8459" t="str">
        <f t="shared" si="1196"/>
        <v/>
      </c>
    </row>
    <row r="8460" spans="12:21" ht="15" customHeight="1" x14ac:dyDescent="0.15">
      <c r="L8460" s="244" t="str">
        <f t="shared" si="1188"/>
        <v/>
      </c>
      <c r="M8460" s="245" t="str">
        <f t="shared" si="1189"/>
        <v/>
      </c>
      <c r="N8460" s="244" t="str">
        <f t="shared" si="1190"/>
        <v/>
      </c>
      <c r="O8460" s="244" t="str">
        <f t="shared" si="1191"/>
        <v/>
      </c>
      <c r="P8460">
        <f>IF($I8460&lt;&gt;"",$I8460,IF($E8460="SGD",1,IF($E8460="USD",Settings!$B$22,IF($E8460="HKD",Settings!$B$23,1))))</f>
        <v>1</v>
      </c>
      <c r="Q8460">
        <f t="shared" si="1192"/>
        <v>0</v>
      </c>
      <c r="R8460">
        <f t="shared" si="1193"/>
        <v>0</v>
      </c>
      <c r="S8460" t="str">
        <f t="shared" si="1194"/>
        <v/>
      </c>
      <c r="T8460" t="str">
        <f t="shared" si="1195"/>
        <v/>
      </c>
      <c r="U8460" t="str">
        <f t="shared" si="1196"/>
        <v/>
      </c>
    </row>
    <row r="8461" spans="12:21" ht="15" customHeight="1" x14ac:dyDescent="0.15">
      <c r="L8461" s="244" t="str">
        <f t="shared" si="1188"/>
        <v/>
      </c>
      <c r="M8461" s="245" t="str">
        <f t="shared" si="1189"/>
        <v/>
      </c>
      <c r="N8461" s="244" t="str">
        <f t="shared" si="1190"/>
        <v/>
      </c>
      <c r="O8461" s="244" t="str">
        <f t="shared" si="1191"/>
        <v/>
      </c>
      <c r="P8461">
        <f>IF($I8461&lt;&gt;"",$I8461,IF($E8461="SGD",1,IF($E8461="USD",Settings!$B$22,IF($E8461="HKD",Settings!$B$23,1))))</f>
        <v>1</v>
      </c>
      <c r="Q8461">
        <f t="shared" si="1192"/>
        <v>0</v>
      </c>
      <c r="R8461">
        <f t="shared" si="1193"/>
        <v>0</v>
      </c>
      <c r="S8461" t="str">
        <f t="shared" si="1194"/>
        <v/>
      </c>
      <c r="T8461" t="str">
        <f t="shared" si="1195"/>
        <v/>
      </c>
      <c r="U8461" t="str">
        <f t="shared" si="1196"/>
        <v/>
      </c>
    </row>
    <row r="8462" spans="12:21" ht="15" customHeight="1" x14ac:dyDescent="0.15">
      <c r="L8462" s="244" t="str">
        <f t="shared" si="1188"/>
        <v/>
      </c>
      <c r="M8462" s="245" t="str">
        <f t="shared" si="1189"/>
        <v/>
      </c>
      <c r="N8462" s="244" t="str">
        <f t="shared" si="1190"/>
        <v/>
      </c>
      <c r="O8462" s="244" t="str">
        <f t="shared" si="1191"/>
        <v/>
      </c>
      <c r="P8462">
        <f>IF($I8462&lt;&gt;"",$I8462,IF($E8462="SGD",1,IF($E8462="USD",Settings!$B$22,IF($E8462="HKD",Settings!$B$23,1))))</f>
        <v>1</v>
      </c>
      <c r="Q8462">
        <f t="shared" si="1192"/>
        <v>0</v>
      </c>
      <c r="R8462">
        <f t="shared" si="1193"/>
        <v>0</v>
      </c>
      <c r="S8462" t="str">
        <f t="shared" si="1194"/>
        <v/>
      </c>
      <c r="T8462" t="str">
        <f t="shared" si="1195"/>
        <v/>
      </c>
      <c r="U8462" t="str">
        <f t="shared" si="1196"/>
        <v/>
      </c>
    </row>
    <row r="8463" spans="12:21" ht="15" customHeight="1" x14ac:dyDescent="0.15">
      <c r="L8463" s="244" t="str">
        <f t="shared" si="1188"/>
        <v/>
      </c>
      <c r="M8463" s="245" t="str">
        <f t="shared" si="1189"/>
        <v/>
      </c>
      <c r="N8463" s="244" t="str">
        <f t="shared" si="1190"/>
        <v/>
      </c>
      <c r="O8463" s="244" t="str">
        <f t="shared" si="1191"/>
        <v/>
      </c>
      <c r="P8463">
        <f>IF($I8463&lt;&gt;"",$I8463,IF($E8463="SGD",1,IF($E8463="USD",Settings!$B$22,IF($E8463="HKD",Settings!$B$23,1))))</f>
        <v>1</v>
      </c>
      <c r="Q8463">
        <f t="shared" si="1192"/>
        <v>0</v>
      </c>
      <c r="R8463">
        <f t="shared" si="1193"/>
        <v>0</v>
      </c>
      <c r="S8463" t="str">
        <f t="shared" si="1194"/>
        <v/>
      </c>
      <c r="T8463" t="str">
        <f t="shared" si="1195"/>
        <v/>
      </c>
      <c r="U8463" t="str">
        <f t="shared" si="1196"/>
        <v/>
      </c>
    </row>
    <row r="8464" spans="12:21" ht="15" customHeight="1" x14ac:dyDescent="0.15">
      <c r="L8464" s="244" t="str">
        <f t="shared" si="1188"/>
        <v/>
      </c>
      <c r="M8464" s="245" t="str">
        <f t="shared" si="1189"/>
        <v/>
      </c>
      <c r="N8464" s="244" t="str">
        <f t="shared" si="1190"/>
        <v/>
      </c>
      <c r="O8464" s="244" t="str">
        <f t="shared" si="1191"/>
        <v/>
      </c>
      <c r="P8464">
        <f>IF($I8464&lt;&gt;"",$I8464,IF($E8464="SGD",1,IF($E8464="USD",Settings!$B$22,IF($E8464="HKD",Settings!$B$23,1))))</f>
        <v>1</v>
      </c>
      <c r="Q8464">
        <f t="shared" si="1192"/>
        <v>0</v>
      </c>
      <c r="R8464">
        <f t="shared" si="1193"/>
        <v>0</v>
      </c>
      <c r="S8464" t="str">
        <f t="shared" si="1194"/>
        <v/>
      </c>
      <c r="T8464" t="str">
        <f t="shared" si="1195"/>
        <v/>
      </c>
      <c r="U8464" t="str">
        <f t="shared" si="1196"/>
        <v/>
      </c>
    </row>
    <row r="8465" spans="12:21" ht="15" customHeight="1" x14ac:dyDescent="0.15">
      <c r="L8465" s="244" t="str">
        <f t="shared" si="1188"/>
        <v/>
      </c>
      <c r="M8465" s="245" t="str">
        <f t="shared" si="1189"/>
        <v/>
      </c>
      <c r="N8465" s="244" t="str">
        <f t="shared" si="1190"/>
        <v/>
      </c>
      <c r="O8465" s="244" t="str">
        <f t="shared" si="1191"/>
        <v/>
      </c>
      <c r="P8465">
        <f>IF($I8465&lt;&gt;"",$I8465,IF($E8465="SGD",1,IF($E8465="USD",Settings!$B$22,IF($E8465="HKD",Settings!$B$23,1))))</f>
        <v>1</v>
      </c>
      <c r="Q8465">
        <f t="shared" si="1192"/>
        <v>0</v>
      </c>
      <c r="R8465">
        <f t="shared" si="1193"/>
        <v>0</v>
      </c>
      <c r="S8465" t="str">
        <f t="shared" si="1194"/>
        <v/>
      </c>
      <c r="T8465" t="str">
        <f t="shared" si="1195"/>
        <v/>
      </c>
      <c r="U8465" t="str">
        <f t="shared" si="1196"/>
        <v/>
      </c>
    </row>
    <row r="8466" spans="12:21" ht="15" customHeight="1" x14ac:dyDescent="0.15">
      <c r="L8466" s="244" t="str">
        <f t="shared" si="1188"/>
        <v/>
      </c>
      <c r="M8466" s="245" t="str">
        <f t="shared" si="1189"/>
        <v/>
      </c>
      <c r="N8466" s="244" t="str">
        <f t="shared" si="1190"/>
        <v/>
      </c>
      <c r="O8466" s="244" t="str">
        <f t="shared" si="1191"/>
        <v/>
      </c>
      <c r="P8466">
        <f>IF($I8466&lt;&gt;"",$I8466,IF($E8466="SGD",1,IF($E8466="USD",Settings!$B$22,IF($E8466="HKD",Settings!$B$23,1))))</f>
        <v>1</v>
      </c>
      <c r="Q8466">
        <f t="shared" si="1192"/>
        <v>0</v>
      </c>
      <c r="R8466">
        <f t="shared" si="1193"/>
        <v>0</v>
      </c>
      <c r="S8466" t="str">
        <f t="shared" si="1194"/>
        <v/>
      </c>
      <c r="T8466" t="str">
        <f t="shared" si="1195"/>
        <v/>
      </c>
      <c r="U8466" t="str">
        <f t="shared" si="1196"/>
        <v/>
      </c>
    </row>
    <row r="8467" spans="12:21" ht="15" customHeight="1" x14ac:dyDescent="0.15">
      <c r="L8467" s="244" t="str">
        <f t="shared" si="1188"/>
        <v/>
      </c>
      <c r="M8467" s="245" t="str">
        <f t="shared" si="1189"/>
        <v/>
      </c>
      <c r="N8467" s="244" t="str">
        <f t="shared" si="1190"/>
        <v/>
      </c>
      <c r="O8467" s="244" t="str">
        <f t="shared" si="1191"/>
        <v/>
      </c>
      <c r="P8467">
        <f>IF($I8467&lt;&gt;"",$I8467,IF($E8467="SGD",1,IF($E8467="USD",Settings!$B$22,IF($E8467="HKD",Settings!$B$23,1))))</f>
        <v>1</v>
      </c>
      <c r="Q8467">
        <f t="shared" si="1192"/>
        <v>0</v>
      </c>
      <c r="R8467">
        <f t="shared" si="1193"/>
        <v>0</v>
      </c>
      <c r="S8467" t="str">
        <f t="shared" si="1194"/>
        <v/>
      </c>
      <c r="T8467" t="str">
        <f t="shared" si="1195"/>
        <v/>
      </c>
      <c r="U8467" t="str">
        <f t="shared" si="1196"/>
        <v/>
      </c>
    </row>
    <row r="8468" spans="12:21" ht="15" customHeight="1" x14ac:dyDescent="0.15">
      <c r="L8468" s="244" t="str">
        <f t="shared" si="1188"/>
        <v/>
      </c>
      <c r="M8468" s="245" t="str">
        <f t="shared" si="1189"/>
        <v/>
      </c>
      <c r="N8468" s="244" t="str">
        <f t="shared" si="1190"/>
        <v/>
      </c>
      <c r="O8468" s="244" t="str">
        <f t="shared" si="1191"/>
        <v/>
      </c>
      <c r="P8468">
        <f>IF($I8468&lt;&gt;"",$I8468,IF($E8468="SGD",1,IF($E8468="USD",Settings!$B$22,IF($E8468="HKD",Settings!$B$23,1))))</f>
        <v>1</v>
      </c>
      <c r="Q8468">
        <f t="shared" si="1192"/>
        <v>0</v>
      </c>
      <c r="R8468">
        <f t="shared" si="1193"/>
        <v>0</v>
      </c>
      <c r="S8468" t="str">
        <f t="shared" si="1194"/>
        <v/>
      </c>
      <c r="T8468" t="str">
        <f t="shared" si="1195"/>
        <v/>
      </c>
      <c r="U8468" t="str">
        <f t="shared" si="1196"/>
        <v/>
      </c>
    </row>
    <row r="8469" spans="12:21" ht="15" customHeight="1" x14ac:dyDescent="0.15">
      <c r="L8469" s="244" t="str">
        <f t="shared" si="1188"/>
        <v/>
      </c>
      <c r="M8469" s="245" t="str">
        <f t="shared" si="1189"/>
        <v/>
      </c>
      <c r="N8469" s="244" t="str">
        <f t="shared" si="1190"/>
        <v/>
      </c>
      <c r="O8469" s="244" t="str">
        <f t="shared" si="1191"/>
        <v/>
      </c>
      <c r="P8469">
        <f>IF($I8469&lt;&gt;"",$I8469,IF($E8469="SGD",1,IF($E8469="USD",Settings!$B$22,IF($E8469="HKD",Settings!$B$23,1))))</f>
        <v>1</v>
      </c>
      <c r="Q8469">
        <f t="shared" si="1192"/>
        <v>0</v>
      </c>
      <c r="R8469">
        <f t="shared" si="1193"/>
        <v>0</v>
      </c>
      <c r="S8469" t="str">
        <f t="shared" si="1194"/>
        <v/>
      </c>
      <c r="T8469" t="str">
        <f t="shared" si="1195"/>
        <v/>
      </c>
      <c r="U8469" t="str">
        <f t="shared" si="1196"/>
        <v/>
      </c>
    </row>
    <row r="8470" spans="12:21" ht="15" customHeight="1" x14ac:dyDescent="0.15">
      <c r="L8470" s="244" t="str">
        <f t="shared" si="1188"/>
        <v/>
      </c>
      <c r="M8470" s="245" t="str">
        <f t="shared" si="1189"/>
        <v/>
      </c>
      <c r="N8470" s="244" t="str">
        <f t="shared" si="1190"/>
        <v/>
      </c>
      <c r="O8470" s="244" t="str">
        <f t="shared" si="1191"/>
        <v/>
      </c>
      <c r="P8470">
        <f>IF($I8470&lt;&gt;"",$I8470,IF($E8470="SGD",1,IF($E8470="USD",Settings!$B$22,IF($E8470="HKD",Settings!$B$23,1))))</f>
        <v>1</v>
      </c>
      <c r="Q8470">
        <f t="shared" si="1192"/>
        <v>0</v>
      </c>
      <c r="R8470">
        <f t="shared" si="1193"/>
        <v>0</v>
      </c>
      <c r="S8470" t="str">
        <f t="shared" si="1194"/>
        <v/>
      </c>
      <c r="T8470" t="str">
        <f t="shared" si="1195"/>
        <v/>
      </c>
      <c r="U8470" t="str">
        <f t="shared" si="1196"/>
        <v/>
      </c>
    </row>
    <row r="8471" spans="12:21" ht="15" customHeight="1" x14ac:dyDescent="0.15">
      <c r="L8471" s="244" t="str">
        <f t="shared" si="1188"/>
        <v/>
      </c>
      <c r="M8471" s="245" t="str">
        <f t="shared" si="1189"/>
        <v/>
      </c>
      <c r="N8471" s="244" t="str">
        <f t="shared" si="1190"/>
        <v/>
      </c>
      <c r="O8471" s="244" t="str">
        <f t="shared" si="1191"/>
        <v/>
      </c>
      <c r="P8471">
        <f>IF($I8471&lt;&gt;"",$I8471,IF($E8471="SGD",1,IF($E8471="USD",Settings!$B$22,IF($E8471="HKD",Settings!$B$23,1))))</f>
        <v>1</v>
      </c>
      <c r="Q8471">
        <f t="shared" si="1192"/>
        <v>0</v>
      </c>
      <c r="R8471">
        <f t="shared" si="1193"/>
        <v>0</v>
      </c>
      <c r="S8471" t="str">
        <f t="shared" si="1194"/>
        <v/>
      </c>
      <c r="T8471" t="str">
        <f t="shared" si="1195"/>
        <v/>
      </c>
      <c r="U8471" t="str">
        <f t="shared" si="1196"/>
        <v/>
      </c>
    </row>
    <row r="8472" spans="12:21" ht="15" customHeight="1" x14ac:dyDescent="0.15">
      <c r="L8472" s="244" t="str">
        <f t="shared" si="1188"/>
        <v/>
      </c>
      <c r="M8472" s="245" t="str">
        <f t="shared" si="1189"/>
        <v/>
      </c>
      <c r="N8472" s="244" t="str">
        <f t="shared" si="1190"/>
        <v/>
      </c>
      <c r="O8472" s="244" t="str">
        <f t="shared" si="1191"/>
        <v/>
      </c>
      <c r="P8472">
        <f>IF($I8472&lt;&gt;"",$I8472,IF($E8472="SGD",1,IF($E8472="USD",Settings!$B$22,IF($E8472="HKD",Settings!$B$23,1))))</f>
        <v>1</v>
      </c>
      <c r="Q8472">
        <f t="shared" si="1192"/>
        <v>0</v>
      </c>
      <c r="R8472">
        <f t="shared" si="1193"/>
        <v>0</v>
      </c>
      <c r="S8472" t="str">
        <f t="shared" si="1194"/>
        <v/>
      </c>
      <c r="T8472" t="str">
        <f t="shared" si="1195"/>
        <v/>
      </c>
      <c r="U8472" t="str">
        <f t="shared" si="1196"/>
        <v/>
      </c>
    </row>
    <row r="8473" spans="12:21" ht="15" customHeight="1" x14ac:dyDescent="0.15">
      <c r="L8473" s="244" t="str">
        <f t="shared" si="1188"/>
        <v/>
      </c>
      <c r="M8473" s="245" t="str">
        <f t="shared" si="1189"/>
        <v/>
      </c>
      <c r="N8473" s="244" t="str">
        <f t="shared" si="1190"/>
        <v/>
      </c>
      <c r="O8473" s="244" t="str">
        <f t="shared" si="1191"/>
        <v/>
      </c>
      <c r="P8473">
        <f>IF($I8473&lt;&gt;"",$I8473,IF($E8473="SGD",1,IF($E8473="USD",Settings!$B$22,IF($E8473="HKD",Settings!$B$23,1))))</f>
        <v>1</v>
      </c>
      <c r="Q8473">
        <f t="shared" si="1192"/>
        <v>0</v>
      </c>
      <c r="R8473">
        <f t="shared" si="1193"/>
        <v>0</v>
      </c>
      <c r="S8473" t="str">
        <f t="shared" si="1194"/>
        <v/>
      </c>
      <c r="T8473" t="str">
        <f t="shared" si="1195"/>
        <v/>
      </c>
      <c r="U8473" t="str">
        <f t="shared" si="1196"/>
        <v/>
      </c>
    </row>
    <row r="8474" spans="12:21" ht="15" customHeight="1" x14ac:dyDescent="0.15">
      <c r="L8474" s="244" t="str">
        <f t="shared" si="1188"/>
        <v/>
      </c>
      <c r="M8474" s="245" t="str">
        <f t="shared" si="1189"/>
        <v/>
      </c>
      <c r="N8474" s="244" t="str">
        <f t="shared" si="1190"/>
        <v/>
      </c>
      <c r="O8474" s="244" t="str">
        <f t="shared" si="1191"/>
        <v/>
      </c>
      <c r="P8474">
        <f>IF($I8474&lt;&gt;"",$I8474,IF($E8474="SGD",1,IF($E8474="USD",Settings!$B$22,IF($E8474="HKD",Settings!$B$23,1))))</f>
        <v>1</v>
      </c>
      <c r="Q8474">
        <f t="shared" si="1192"/>
        <v>0</v>
      </c>
      <c r="R8474">
        <f t="shared" si="1193"/>
        <v>0</v>
      </c>
      <c r="S8474" t="str">
        <f t="shared" si="1194"/>
        <v/>
      </c>
      <c r="T8474" t="str">
        <f t="shared" si="1195"/>
        <v/>
      </c>
      <c r="U8474" t="str">
        <f t="shared" si="1196"/>
        <v/>
      </c>
    </row>
    <row r="8475" spans="12:21" ht="15" customHeight="1" x14ac:dyDescent="0.15">
      <c r="L8475" s="244" t="str">
        <f t="shared" si="1188"/>
        <v/>
      </c>
      <c r="M8475" s="245" t="str">
        <f t="shared" si="1189"/>
        <v/>
      </c>
      <c r="N8475" s="244" t="str">
        <f t="shared" si="1190"/>
        <v/>
      </c>
      <c r="O8475" s="244" t="str">
        <f t="shared" si="1191"/>
        <v/>
      </c>
      <c r="P8475">
        <f>IF($I8475&lt;&gt;"",$I8475,IF($E8475="SGD",1,IF($E8475="USD",Settings!$B$22,IF($E8475="HKD",Settings!$B$23,1))))</f>
        <v>1</v>
      </c>
      <c r="Q8475">
        <f t="shared" si="1192"/>
        <v>0</v>
      </c>
      <c r="R8475">
        <f t="shared" si="1193"/>
        <v>0</v>
      </c>
      <c r="S8475" t="str">
        <f t="shared" si="1194"/>
        <v/>
      </c>
      <c r="T8475" t="str">
        <f t="shared" si="1195"/>
        <v/>
      </c>
      <c r="U8475" t="str">
        <f t="shared" si="1196"/>
        <v/>
      </c>
    </row>
    <row r="8476" spans="12:21" ht="15" customHeight="1" x14ac:dyDescent="0.15">
      <c r="L8476" s="244" t="str">
        <f t="shared" si="1188"/>
        <v/>
      </c>
      <c r="M8476" s="245" t="str">
        <f t="shared" si="1189"/>
        <v/>
      </c>
      <c r="N8476" s="244" t="str">
        <f t="shared" si="1190"/>
        <v/>
      </c>
      <c r="O8476" s="244" t="str">
        <f t="shared" si="1191"/>
        <v/>
      </c>
      <c r="P8476">
        <f>IF($I8476&lt;&gt;"",$I8476,IF($E8476="SGD",1,IF($E8476="USD",Settings!$B$22,IF($E8476="HKD",Settings!$B$23,1))))</f>
        <v>1</v>
      </c>
      <c r="Q8476">
        <f t="shared" si="1192"/>
        <v>0</v>
      </c>
      <c r="R8476">
        <f t="shared" si="1193"/>
        <v>0</v>
      </c>
      <c r="S8476" t="str">
        <f t="shared" si="1194"/>
        <v/>
      </c>
      <c r="T8476" t="str">
        <f t="shared" si="1195"/>
        <v/>
      </c>
      <c r="U8476" t="str">
        <f t="shared" si="1196"/>
        <v/>
      </c>
    </row>
    <row r="8477" spans="12:21" ht="15" customHeight="1" x14ac:dyDescent="0.15">
      <c r="L8477" s="244" t="str">
        <f t="shared" si="1188"/>
        <v/>
      </c>
      <c r="M8477" s="245" t="str">
        <f t="shared" si="1189"/>
        <v/>
      </c>
      <c r="N8477" s="244" t="str">
        <f t="shared" si="1190"/>
        <v/>
      </c>
      <c r="O8477" s="244" t="str">
        <f t="shared" si="1191"/>
        <v/>
      </c>
      <c r="P8477">
        <f>IF($I8477&lt;&gt;"",$I8477,IF($E8477="SGD",1,IF($E8477="USD",Settings!$B$22,IF($E8477="HKD",Settings!$B$23,1))))</f>
        <v>1</v>
      </c>
      <c r="Q8477">
        <f t="shared" si="1192"/>
        <v>0</v>
      </c>
      <c r="R8477">
        <f t="shared" si="1193"/>
        <v>0</v>
      </c>
      <c r="S8477" t="str">
        <f t="shared" si="1194"/>
        <v/>
      </c>
      <c r="T8477" t="str">
        <f t="shared" si="1195"/>
        <v/>
      </c>
      <c r="U8477" t="str">
        <f t="shared" si="1196"/>
        <v/>
      </c>
    </row>
    <row r="8478" spans="12:21" ht="15" customHeight="1" x14ac:dyDescent="0.15">
      <c r="L8478" s="244" t="str">
        <f t="shared" si="1188"/>
        <v/>
      </c>
      <c r="M8478" s="245" t="str">
        <f t="shared" si="1189"/>
        <v/>
      </c>
      <c r="N8478" s="244" t="str">
        <f t="shared" si="1190"/>
        <v/>
      </c>
      <c r="O8478" s="244" t="str">
        <f t="shared" si="1191"/>
        <v/>
      </c>
      <c r="P8478">
        <f>IF($I8478&lt;&gt;"",$I8478,IF($E8478="SGD",1,IF($E8478="USD",Settings!$B$22,IF($E8478="HKD",Settings!$B$23,1))))</f>
        <v>1</v>
      </c>
      <c r="Q8478">
        <f t="shared" si="1192"/>
        <v>0</v>
      </c>
      <c r="R8478">
        <f t="shared" si="1193"/>
        <v>0</v>
      </c>
      <c r="S8478" t="str">
        <f t="shared" si="1194"/>
        <v/>
      </c>
      <c r="T8478" t="str">
        <f t="shared" si="1195"/>
        <v/>
      </c>
      <c r="U8478" t="str">
        <f t="shared" si="1196"/>
        <v/>
      </c>
    </row>
    <row r="8479" spans="12:21" ht="15" customHeight="1" x14ac:dyDescent="0.15">
      <c r="L8479" s="244" t="str">
        <f t="shared" si="1188"/>
        <v/>
      </c>
      <c r="M8479" s="245" t="str">
        <f t="shared" si="1189"/>
        <v/>
      </c>
      <c r="N8479" s="244" t="str">
        <f t="shared" si="1190"/>
        <v/>
      </c>
      <c r="O8479" s="244" t="str">
        <f t="shared" si="1191"/>
        <v/>
      </c>
      <c r="P8479">
        <f>IF($I8479&lt;&gt;"",$I8479,IF($E8479="SGD",1,IF($E8479="USD",Settings!$B$22,IF($E8479="HKD",Settings!$B$23,1))))</f>
        <v>1</v>
      </c>
      <c r="Q8479">
        <f t="shared" si="1192"/>
        <v>0</v>
      </c>
      <c r="R8479">
        <f t="shared" si="1193"/>
        <v>0</v>
      </c>
      <c r="S8479" t="str">
        <f t="shared" si="1194"/>
        <v/>
      </c>
      <c r="T8479" t="str">
        <f t="shared" si="1195"/>
        <v/>
      </c>
      <c r="U8479" t="str">
        <f t="shared" si="1196"/>
        <v/>
      </c>
    </row>
    <row r="8480" spans="12:21" ht="15" customHeight="1" x14ac:dyDescent="0.15">
      <c r="L8480" s="244" t="str">
        <f t="shared" si="1188"/>
        <v/>
      </c>
      <c r="M8480" s="245" t="str">
        <f t="shared" si="1189"/>
        <v/>
      </c>
      <c r="N8480" s="244" t="str">
        <f t="shared" si="1190"/>
        <v/>
      </c>
      <c r="O8480" s="244" t="str">
        <f t="shared" si="1191"/>
        <v/>
      </c>
      <c r="P8480">
        <f>IF($I8480&lt;&gt;"",$I8480,IF($E8480="SGD",1,IF($E8480="USD",Settings!$B$22,IF($E8480="HKD",Settings!$B$23,1))))</f>
        <v>1</v>
      </c>
      <c r="Q8480">
        <f t="shared" si="1192"/>
        <v>0</v>
      </c>
      <c r="R8480">
        <f t="shared" si="1193"/>
        <v>0</v>
      </c>
      <c r="S8480" t="str">
        <f t="shared" si="1194"/>
        <v/>
      </c>
      <c r="T8480" t="str">
        <f t="shared" si="1195"/>
        <v/>
      </c>
      <c r="U8480" t="str">
        <f t="shared" si="1196"/>
        <v/>
      </c>
    </row>
    <row r="8481" spans="12:21" ht="15" customHeight="1" x14ac:dyDescent="0.15">
      <c r="L8481" s="244" t="str">
        <f t="shared" si="1188"/>
        <v/>
      </c>
      <c r="M8481" s="245" t="str">
        <f t="shared" si="1189"/>
        <v/>
      </c>
      <c r="N8481" s="244" t="str">
        <f t="shared" si="1190"/>
        <v/>
      </c>
      <c r="O8481" s="244" t="str">
        <f t="shared" si="1191"/>
        <v/>
      </c>
      <c r="P8481">
        <f>IF($I8481&lt;&gt;"",$I8481,IF($E8481="SGD",1,IF($E8481="USD",Settings!$B$22,IF($E8481="HKD",Settings!$B$23,1))))</f>
        <v>1</v>
      </c>
      <c r="Q8481">
        <f t="shared" si="1192"/>
        <v>0</v>
      </c>
      <c r="R8481">
        <f t="shared" si="1193"/>
        <v>0</v>
      </c>
      <c r="S8481" t="str">
        <f t="shared" si="1194"/>
        <v/>
      </c>
      <c r="T8481" t="str">
        <f t="shared" si="1195"/>
        <v/>
      </c>
      <c r="U8481" t="str">
        <f t="shared" si="1196"/>
        <v/>
      </c>
    </row>
    <row r="8482" spans="12:21" ht="15" customHeight="1" x14ac:dyDescent="0.15">
      <c r="L8482" s="244" t="str">
        <f t="shared" si="1188"/>
        <v/>
      </c>
      <c r="M8482" s="245" t="str">
        <f t="shared" si="1189"/>
        <v/>
      </c>
      <c r="N8482" s="244" t="str">
        <f t="shared" si="1190"/>
        <v/>
      </c>
      <c r="O8482" s="244" t="str">
        <f t="shared" si="1191"/>
        <v/>
      </c>
      <c r="P8482">
        <f>IF($I8482&lt;&gt;"",$I8482,IF($E8482="SGD",1,IF($E8482="USD",Settings!$B$22,IF($E8482="HKD",Settings!$B$23,1))))</f>
        <v>1</v>
      </c>
      <c r="Q8482">
        <f t="shared" si="1192"/>
        <v>0</v>
      </c>
      <c r="R8482">
        <f t="shared" si="1193"/>
        <v>0</v>
      </c>
      <c r="S8482" t="str">
        <f t="shared" si="1194"/>
        <v/>
      </c>
      <c r="T8482" t="str">
        <f t="shared" si="1195"/>
        <v/>
      </c>
      <c r="U8482" t="str">
        <f t="shared" si="1196"/>
        <v/>
      </c>
    </row>
    <row r="8483" spans="12:21" ht="15" customHeight="1" x14ac:dyDescent="0.15">
      <c r="L8483" s="244" t="str">
        <f t="shared" si="1188"/>
        <v/>
      </c>
      <c r="M8483" s="245" t="str">
        <f t="shared" si="1189"/>
        <v/>
      </c>
      <c r="N8483" s="244" t="str">
        <f t="shared" si="1190"/>
        <v/>
      </c>
      <c r="O8483" s="244" t="str">
        <f t="shared" si="1191"/>
        <v/>
      </c>
      <c r="P8483">
        <f>IF($I8483&lt;&gt;"",$I8483,IF($E8483="SGD",1,IF($E8483="USD",Settings!$B$22,IF($E8483="HKD",Settings!$B$23,1))))</f>
        <v>1</v>
      </c>
      <c r="Q8483">
        <f t="shared" si="1192"/>
        <v>0</v>
      </c>
      <c r="R8483">
        <f t="shared" si="1193"/>
        <v>0</v>
      </c>
      <c r="S8483" t="str">
        <f t="shared" si="1194"/>
        <v/>
      </c>
      <c r="T8483" t="str">
        <f t="shared" si="1195"/>
        <v/>
      </c>
      <c r="U8483" t="str">
        <f t="shared" si="1196"/>
        <v/>
      </c>
    </row>
    <row r="8484" spans="12:21" ht="15" customHeight="1" x14ac:dyDescent="0.15">
      <c r="L8484" s="244" t="str">
        <f t="shared" si="1188"/>
        <v/>
      </c>
      <c r="M8484" s="245" t="str">
        <f t="shared" si="1189"/>
        <v/>
      </c>
      <c r="N8484" s="244" t="str">
        <f t="shared" si="1190"/>
        <v/>
      </c>
      <c r="O8484" s="244" t="str">
        <f t="shared" si="1191"/>
        <v/>
      </c>
      <c r="P8484">
        <f>IF($I8484&lt;&gt;"",$I8484,IF($E8484="SGD",1,IF($E8484="USD",Settings!$B$22,IF($E8484="HKD",Settings!$B$23,1))))</f>
        <v>1</v>
      </c>
      <c r="Q8484">
        <f t="shared" si="1192"/>
        <v>0</v>
      </c>
      <c r="R8484">
        <f t="shared" si="1193"/>
        <v>0</v>
      </c>
      <c r="S8484" t="str">
        <f t="shared" si="1194"/>
        <v/>
      </c>
      <c r="T8484" t="str">
        <f t="shared" si="1195"/>
        <v/>
      </c>
      <c r="U8484" t="str">
        <f t="shared" si="1196"/>
        <v/>
      </c>
    </row>
    <row r="8485" spans="12:21" ht="15" customHeight="1" x14ac:dyDescent="0.15">
      <c r="L8485" s="244" t="str">
        <f t="shared" si="1188"/>
        <v/>
      </c>
      <c r="M8485" s="245" t="str">
        <f t="shared" si="1189"/>
        <v/>
      </c>
      <c r="N8485" s="244" t="str">
        <f t="shared" si="1190"/>
        <v/>
      </c>
      <c r="O8485" s="244" t="str">
        <f t="shared" si="1191"/>
        <v/>
      </c>
      <c r="P8485">
        <f>IF($I8485&lt;&gt;"",$I8485,IF($E8485="SGD",1,IF($E8485="USD",Settings!$B$22,IF($E8485="HKD",Settings!$B$23,1))))</f>
        <v>1</v>
      </c>
      <c r="Q8485">
        <f t="shared" si="1192"/>
        <v>0</v>
      </c>
      <c r="R8485">
        <f t="shared" si="1193"/>
        <v>0</v>
      </c>
      <c r="S8485" t="str">
        <f t="shared" si="1194"/>
        <v/>
      </c>
      <c r="T8485" t="str">
        <f t="shared" si="1195"/>
        <v/>
      </c>
      <c r="U8485" t="str">
        <f t="shared" si="1196"/>
        <v/>
      </c>
    </row>
    <row r="8486" spans="12:21" ht="15" customHeight="1" x14ac:dyDescent="0.15">
      <c r="L8486" s="244" t="str">
        <f t="shared" si="1188"/>
        <v/>
      </c>
      <c r="M8486" s="245" t="str">
        <f t="shared" si="1189"/>
        <v/>
      </c>
      <c r="N8486" s="244" t="str">
        <f t="shared" si="1190"/>
        <v/>
      </c>
      <c r="O8486" s="244" t="str">
        <f t="shared" si="1191"/>
        <v/>
      </c>
      <c r="P8486">
        <f>IF($I8486&lt;&gt;"",$I8486,IF($E8486="SGD",1,IF($E8486="USD",Settings!$B$22,IF($E8486="HKD",Settings!$B$23,1))))</f>
        <v>1</v>
      </c>
      <c r="Q8486">
        <f t="shared" si="1192"/>
        <v>0</v>
      </c>
      <c r="R8486">
        <f t="shared" si="1193"/>
        <v>0</v>
      </c>
      <c r="S8486" t="str">
        <f t="shared" si="1194"/>
        <v/>
      </c>
      <c r="T8486" t="str">
        <f t="shared" si="1195"/>
        <v/>
      </c>
      <c r="U8486" t="str">
        <f t="shared" si="1196"/>
        <v/>
      </c>
    </row>
    <row r="8487" spans="12:21" ht="15" customHeight="1" x14ac:dyDescent="0.15">
      <c r="L8487" s="244" t="str">
        <f t="shared" si="1188"/>
        <v/>
      </c>
      <c r="M8487" s="245" t="str">
        <f t="shared" si="1189"/>
        <v/>
      </c>
      <c r="N8487" s="244" t="str">
        <f t="shared" si="1190"/>
        <v/>
      </c>
      <c r="O8487" s="244" t="str">
        <f t="shared" si="1191"/>
        <v/>
      </c>
      <c r="P8487">
        <f>IF($I8487&lt;&gt;"",$I8487,IF($E8487="SGD",1,IF($E8487="USD",Settings!$B$22,IF($E8487="HKD",Settings!$B$23,1))))</f>
        <v>1</v>
      </c>
      <c r="Q8487">
        <f t="shared" si="1192"/>
        <v>0</v>
      </c>
      <c r="R8487">
        <f t="shared" si="1193"/>
        <v>0</v>
      </c>
      <c r="S8487" t="str">
        <f t="shared" si="1194"/>
        <v/>
      </c>
      <c r="T8487" t="str">
        <f t="shared" si="1195"/>
        <v/>
      </c>
      <c r="U8487" t="str">
        <f t="shared" si="1196"/>
        <v/>
      </c>
    </row>
    <row r="8488" spans="12:21" ht="15" customHeight="1" x14ac:dyDescent="0.15">
      <c r="L8488" s="244" t="str">
        <f t="shared" si="1188"/>
        <v/>
      </c>
      <c r="M8488" s="245" t="str">
        <f t="shared" si="1189"/>
        <v/>
      </c>
      <c r="N8488" s="244" t="str">
        <f t="shared" si="1190"/>
        <v/>
      </c>
      <c r="O8488" s="244" t="str">
        <f t="shared" si="1191"/>
        <v/>
      </c>
      <c r="P8488">
        <f>IF($I8488&lt;&gt;"",$I8488,IF($E8488="SGD",1,IF($E8488="USD",Settings!$B$22,IF($E8488="HKD",Settings!$B$23,1))))</f>
        <v>1</v>
      </c>
      <c r="Q8488">
        <f t="shared" si="1192"/>
        <v>0</v>
      </c>
      <c r="R8488">
        <f t="shared" si="1193"/>
        <v>0</v>
      </c>
      <c r="S8488" t="str">
        <f t="shared" si="1194"/>
        <v/>
      </c>
      <c r="T8488" t="str">
        <f t="shared" si="1195"/>
        <v/>
      </c>
      <c r="U8488" t="str">
        <f t="shared" si="1196"/>
        <v/>
      </c>
    </row>
    <row r="8489" spans="12:21" ht="15" customHeight="1" x14ac:dyDescent="0.15">
      <c r="L8489" s="244" t="str">
        <f t="shared" ref="L8489:L8552" si="1197">IF(OR(B8489="",C8489="",E8489=""),"",B8489&amp;":"&amp;C8489&amp;":"&amp;E8489)</f>
        <v/>
      </c>
      <c r="M8489" s="245" t="str">
        <f t="shared" ref="M8489:M8552" si="1198">IF(A8489="","",A8489*D8489)</f>
        <v/>
      </c>
      <c r="N8489" s="244" t="str">
        <f t="shared" ref="N8489:N8552" si="1199">IF(A8489="","",IF(OR(A8489=1,A8489=0),J8489,0))</f>
        <v/>
      </c>
      <c r="O8489" s="244" t="str">
        <f t="shared" ref="O8489:O8552" si="1200">IF(A8489="","",IF(A8489=-1,J8489,0))</f>
        <v/>
      </c>
      <c r="P8489">
        <f>IF($I8489&lt;&gt;"",$I8489,IF($E8489="SGD",1,IF($E8489="USD",Settings!$B$22,IF($E8489="HKD",Settings!$B$23,1))))</f>
        <v>1</v>
      </c>
      <c r="Q8489">
        <f t="shared" ref="Q8489:Q8552" si="1201">IF($L8489="",0,($O8489-$N8489+IF($A8489=2,$J8489,0))*$P8489)</f>
        <v>0</v>
      </c>
      <c r="R8489">
        <f t="shared" ref="R8489:R8552" si="1202">IF($L8489="",0,IF($A8489=2,$J8489*$P8489,0))</f>
        <v>0</v>
      </c>
      <c r="S8489" t="str">
        <f t="shared" si="1194"/>
        <v/>
      </c>
      <c r="T8489" t="str">
        <f t="shared" si="1195"/>
        <v/>
      </c>
      <c r="U8489" t="str">
        <f t="shared" si="1196"/>
        <v/>
      </c>
    </row>
    <row r="8490" spans="12:21" ht="15" customHeight="1" x14ac:dyDescent="0.15">
      <c r="L8490" s="244" t="str">
        <f t="shared" si="1197"/>
        <v/>
      </c>
      <c r="M8490" s="245" t="str">
        <f t="shared" si="1198"/>
        <v/>
      </c>
      <c r="N8490" s="244" t="str">
        <f t="shared" si="1199"/>
        <v/>
      </c>
      <c r="O8490" s="244" t="str">
        <f t="shared" si="1200"/>
        <v/>
      </c>
      <c r="P8490">
        <f>IF($I8490&lt;&gt;"",$I8490,IF($E8490="SGD",1,IF($E8490="USD",Settings!$B$22,IF($E8490="HKD",Settings!$B$23,1))))</f>
        <v>1</v>
      </c>
      <c r="Q8490">
        <f t="shared" si="1201"/>
        <v>0</v>
      </c>
      <c r="R8490">
        <f t="shared" si="1202"/>
        <v>0</v>
      </c>
      <c r="S8490" t="str">
        <f t="shared" si="1194"/>
        <v/>
      </c>
      <c r="T8490" t="str">
        <f t="shared" si="1195"/>
        <v/>
      </c>
      <c r="U8490" t="str">
        <f t="shared" si="1196"/>
        <v/>
      </c>
    </row>
    <row r="8491" spans="12:21" ht="15" customHeight="1" x14ac:dyDescent="0.15">
      <c r="L8491" s="244" t="str">
        <f t="shared" si="1197"/>
        <v/>
      </c>
      <c r="M8491" s="245" t="str">
        <f t="shared" si="1198"/>
        <v/>
      </c>
      <c r="N8491" s="244" t="str">
        <f t="shared" si="1199"/>
        <v/>
      </c>
      <c r="O8491" s="244" t="str">
        <f t="shared" si="1200"/>
        <v/>
      </c>
      <c r="P8491">
        <f>IF($I8491&lt;&gt;"",$I8491,IF($E8491="SGD",1,IF($E8491="USD",Settings!$B$22,IF($E8491="HKD",Settings!$B$23,1))))</f>
        <v>1</v>
      </c>
      <c r="Q8491">
        <f t="shared" si="1201"/>
        <v>0</v>
      </c>
      <c r="R8491">
        <f t="shared" si="1202"/>
        <v>0</v>
      </c>
      <c r="S8491" t="str">
        <f t="shared" si="1194"/>
        <v/>
      </c>
      <c r="T8491" t="str">
        <f t="shared" si="1195"/>
        <v/>
      </c>
      <c r="U8491" t="str">
        <f t="shared" si="1196"/>
        <v/>
      </c>
    </row>
    <row r="8492" spans="12:21" ht="15" customHeight="1" x14ac:dyDescent="0.15">
      <c r="L8492" s="244" t="str">
        <f t="shared" si="1197"/>
        <v/>
      </c>
      <c r="M8492" s="245" t="str">
        <f t="shared" si="1198"/>
        <v/>
      </c>
      <c r="N8492" s="244" t="str">
        <f t="shared" si="1199"/>
        <v/>
      </c>
      <c r="O8492" s="244" t="str">
        <f t="shared" si="1200"/>
        <v/>
      </c>
      <c r="P8492">
        <f>IF($I8492&lt;&gt;"",$I8492,IF($E8492="SGD",1,IF($E8492="USD",Settings!$B$22,IF($E8492="HKD",Settings!$B$23,1))))</f>
        <v>1</v>
      </c>
      <c r="Q8492">
        <f t="shared" si="1201"/>
        <v>0</v>
      </c>
      <c r="R8492">
        <f t="shared" si="1202"/>
        <v>0</v>
      </c>
      <c r="S8492" t="str">
        <f t="shared" si="1194"/>
        <v/>
      </c>
      <c r="T8492" t="str">
        <f t="shared" si="1195"/>
        <v/>
      </c>
      <c r="U8492" t="str">
        <f t="shared" si="1196"/>
        <v/>
      </c>
    </row>
    <row r="8493" spans="12:21" ht="15" customHeight="1" x14ac:dyDescent="0.15">
      <c r="L8493" s="244" t="str">
        <f t="shared" si="1197"/>
        <v/>
      </c>
      <c r="M8493" s="245" t="str">
        <f t="shared" si="1198"/>
        <v/>
      </c>
      <c r="N8493" s="244" t="str">
        <f t="shared" si="1199"/>
        <v/>
      </c>
      <c r="O8493" s="244" t="str">
        <f t="shared" si="1200"/>
        <v/>
      </c>
      <c r="P8493">
        <f>IF($I8493&lt;&gt;"",$I8493,IF($E8493="SGD",1,IF($E8493="USD",Settings!$B$22,IF($E8493="HKD",Settings!$B$23,1))))</f>
        <v>1</v>
      </c>
      <c r="Q8493">
        <f t="shared" si="1201"/>
        <v>0</v>
      </c>
      <c r="R8493">
        <f t="shared" si="1202"/>
        <v>0</v>
      </c>
      <c r="S8493" t="str">
        <f t="shared" si="1194"/>
        <v/>
      </c>
      <c r="T8493" t="str">
        <f t="shared" si="1195"/>
        <v/>
      </c>
      <c r="U8493" t="str">
        <f t="shared" si="1196"/>
        <v/>
      </c>
    </row>
    <row r="8494" spans="12:21" ht="15" customHeight="1" x14ac:dyDescent="0.15">
      <c r="L8494" s="244" t="str">
        <f t="shared" si="1197"/>
        <v/>
      </c>
      <c r="M8494" s="245" t="str">
        <f t="shared" si="1198"/>
        <v/>
      </c>
      <c r="N8494" s="244" t="str">
        <f t="shared" si="1199"/>
        <v/>
      </c>
      <c r="O8494" s="244" t="str">
        <f t="shared" si="1200"/>
        <v/>
      </c>
      <c r="P8494">
        <f>IF($I8494&lt;&gt;"",$I8494,IF($E8494="SGD",1,IF($E8494="USD",Settings!$B$22,IF($E8494="HKD",Settings!$B$23,1))))</f>
        <v>1</v>
      </c>
      <c r="Q8494">
        <f t="shared" si="1201"/>
        <v>0</v>
      </c>
      <c r="R8494">
        <f t="shared" si="1202"/>
        <v>0</v>
      </c>
      <c r="S8494" t="str">
        <f t="shared" si="1194"/>
        <v/>
      </c>
      <c r="T8494" t="str">
        <f t="shared" si="1195"/>
        <v/>
      </c>
      <c r="U8494" t="str">
        <f t="shared" si="1196"/>
        <v/>
      </c>
    </row>
    <row r="8495" spans="12:21" ht="15" customHeight="1" x14ac:dyDescent="0.15">
      <c r="L8495" s="244" t="str">
        <f t="shared" si="1197"/>
        <v/>
      </c>
      <c r="M8495" s="245" t="str">
        <f t="shared" si="1198"/>
        <v/>
      </c>
      <c r="N8495" s="244" t="str">
        <f t="shared" si="1199"/>
        <v/>
      </c>
      <c r="O8495" s="244" t="str">
        <f t="shared" si="1200"/>
        <v/>
      </c>
      <c r="P8495">
        <f>IF($I8495&lt;&gt;"",$I8495,IF($E8495="SGD",1,IF($E8495="USD",Settings!$B$22,IF($E8495="HKD",Settings!$B$23,1))))</f>
        <v>1</v>
      </c>
      <c r="Q8495">
        <f t="shared" si="1201"/>
        <v>0</v>
      </c>
      <c r="R8495">
        <f t="shared" si="1202"/>
        <v>0</v>
      </c>
      <c r="S8495" t="str">
        <f t="shared" si="1194"/>
        <v/>
      </c>
      <c r="T8495" t="str">
        <f t="shared" si="1195"/>
        <v/>
      </c>
      <c r="U8495" t="str">
        <f t="shared" si="1196"/>
        <v/>
      </c>
    </row>
    <row r="8496" spans="12:21" ht="15" customHeight="1" x14ac:dyDescent="0.15">
      <c r="L8496" s="244" t="str">
        <f t="shared" si="1197"/>
        <v/>
      </c>
      <c r="M8496" s="245" t="str">
        <f t="shared" si="1198"/>
        <v/>
      </c>
      <c r="N8496" s="244" t="str">
        <f t="shared" si="1199"/>
        <v/>
      </c>
      <c r="O8496" s="244" t="str">
        <f t="shared" si="1200"/>
        <v/>
      </c>
      <c r="P8496">
        <f>IF($I8496&lt;&gt;"",$I8496,IF($E8496="SGD",1,IF($E8496="USD",Settings!$B$22,IF($E8496="HKD",Settings!$B$23,1))))</f>
        <v>1</v>
      </c>
      <c r="Q8496">
        <f t="shared" si="1201"/>
        <v>0</v>
      </c>
      <c r="R8496">
        <f t="shared" si="1202"/>
        <v>0</v>
      </c>
      <c r="S8496" t="str">
        <f t="shared" si="1194"/>
        <v/>
      </c>
      <c r="T8496" t="str">
        <f t="shared" si="1195"/>
        <v/>
      </c>
      <c r="U8496" t="str">
        <f t="shared" si="1196"/>
        <v/>
      </c>
    </row>
    <row r="8497" spans="12:21" ht="15" customHeight="1" x14ac:dyDescent="0.15">
      <c r="L8497" s="244" t="str">
        <f t="shared" si="1197"/>
        <v/>
      </c>
      <c r="M8497" s="245" t="str">
        <f t="shared" si="1198"/>
        <v/>
      </c>
      <c r="N8497" s="244" t="str">
        <f t="shared" si="1199"/>
        <v/>
      </c>
      <c r="O8497" s="244" t="str">
        <f t="shared" si="1200"/>
        <v/>
      </c>
      <c r="P8497">
        <f>IF($I8497&lt;&gt;"",$I8497,IF($E8497="SGD",1,IF($E8497="USD",Settings!$B$22,IF($E8497="HKD",Settings!$B$23,1))))</f>
        <v>1</v>
      </c>
      <c r="Q8497">
        <f t="shared" si="1201"/>
        <v>0</v>
      </c>
      <c r="R8497">
        <f t="shared" si="1202"/>
        <v>0</v>
      </c>
      <c r="S8497" t="str">
        <f t="shared" si="1194"/>
        <v/>
      </c>
      <c r="T8497" t="str">
        <f t="shared" si="1195"/>
        <v/>
      </c>
      <c r="U8497" t="str">
        <f t="shared" si="1196"/>
        <v/>
      </c>
    </row>
    <row r="8498" spans="12:21" ht="15" customHeight="1" x14ac:dyDescent="0.15">
      <c r="L8498" s="244" t="str">
        <f t="shared" si="1197"/>
        <v/>
      </c>
      <c r="M8498" s="245" t="str">
        <f t="shared" si="1198"/>
        <v/>
      </c>
      <c r="N8498" s="244" t="str">
        <f t="shared" si="1199"/>
        <v/>
      </c>
      <c r="O8498" s="244" t="str">
        <f t="shared" si="1200"/>
        <v/>
      </c>
      <c r="P8498">
        <f>IF($I8498&lt;&gt;"",$I8498,IF($E8498="SGD",1,IF($E8498="USD",Settings!$B$22,IF($E8498="HKD",Settings!$B$23,1))))</f>
        <v>1</v>
      </c>
      <c r="Q8498">
        <f t="shared" si="1201"/>
        <v>0</v>
      </c>
      <c r="R8498">
        <f t="shared" si="1202"/>
        <v>0</v>
      </c>
      <c r="S8498" t="str">
        <f t="shared" si="1194"/>
        <v/>
      </c>
      <c r="T8498" t="str">
        <f t="shared" si="1195"/>
        <v/>
      </c>
      <c r="U8498" t="str">
        <f t="shared" si="1196"/>
        <v/>
      </c>
    </row>
    <row r="8499" spans="12:21" ht="15" customHeight="1" x14ac:dyDescent="0.15">
      <c r="L8499" s="244" t="str">
        <f t="shared" si="1197"/>
        <v/>
      </c>
      <c r="M8499" s="245" t="str">
        <f t="shared" si="1198"/>
        <v/>
      </c>
      <c r="N8499" s="244" t="str">
        <f t="shared" si="1199"/>
        <v/>
      </c>
      <c r="O8499" s="244" t="str">
        <f t="shared" si="1200"/>
        <v/>
      </c>
      <c r="P8499">
        <f>IF($I8499&lt;&gt;"",$I8499,IF($E8499="SGD",1,IF($E8499="USD",Settings!$B$22,IF($E8499="HKD",Settings!$B$23,1))))</f>
        <v>1</v>
      </c>
      <c r="Q8499">
        <f t="shared" si="1201"/>
        <v>0</v>
      </c>
      <c r="R8499">
        <f t="shared" si="1202"/>
        <v>0</v>
      </c>
      <c r="S8499" t="str">
        <f t="shared" si="1194"/>
        <v/>
      </c>
      <c r="T8499" t="str">
        <f t="shared" si="1195"/>
        <v/>
      </c>
      <c r="U8499" t="str">
        <f t="shared" si="1196"/>
        <v/>
      </c>
    </row>
    <row r="8500" spans="12:21" ht="15" customHeight="1" x14ac:dyDescent="0.15">
      <c r="L8500" s="244" t="str">
        <f t="shared" si="1197"/>
        <v/>
      </c>
      <c r="M8500" s="245" t="str">
        <f t="shared" si="1198"/>
        <v/>
      </c>
      <c r="N8500" s="244" t="str">
        <f t="shared" si="1199"/>
        <v/>
      </c>
      <c r="O8500" s="244" t="str">
        <f t="shared" si="1200"/>
        <v/>
      </c>
      <c r="P8500">
        <f>IF($I8500&lt;&gt;"",$I8500,IF($E8500="SGD",1,IF($E8500="USD",Settings!$B$22,IF($E8500="HKD",Settings!$B$23,1))))</f>
        <v>1</v>
      </c>
      <c r="Q8500">
        <f t="shared" si="1201"/>
        <v>0</v>
      </c>
      <c r="R8500">
        <f t="shared" si="1202"/>
        <v>0</v>
      </c>
      <c r="S8500" t="str">
        <f t="shared" si="1194"/>
        <v/>
      </c>
      <c r="T8500" t="str">
        <f t="shared" si="1195"/>
        <v/>
      </c>
      <c r="U8500" t="str">
        <f t="shared" si="1196"/>
        <v/>
      </c>
    </row>
    <row r="8501" spans="12:21" ht="15" customHeight="1" x14ac:dyDescent="0.15">
      <c r="L8501" s="244" t="str">
        <f t="shared" si="1197"/>
        <v/>
      </c>
      <c r="M8501" s="245" t="str">
        <f t="shared" si="1198"/>
        <v/>
      </c>
      <c r="N8501" s="244" t="str">
        <f t="shared" si="1199"/>
        <v/>
      </c>
      <c r="O8501" s="244" t="str">
        <f t="shared" si="1200"/>
        <v/>
      </c>
      <c r="P8501">
        <f>IF($I8501&lt;&gt;"",$I8501,IF($E8501="SGD",1,IF($E8501="USD",Settings!$B$22,IF($E8501="HKD",Settings!$B$23,1))))</f>
        <v>1</v>
      </c>
      <c r="Q8501">
        <f t="shared" si="1201"/>
        <v>0</v>
      </c>
      <c r="R8501">
        <f t="shared" si="1202"/>
        <v>0</v>
      </c>
      <c r="S8501" t="str">
        <f t="shared" si="1194"/>
        <v/>
      </c>
      <c r="T8501" t="str">
        <f t="shared" si="1195"/>
        <v/>
      </c>
      <c r="U8501" t="str">
        <f t="shared" si="1196"/>
        <v/>
      </c>
    </row>
    <row r="8502" spans="12:21" ht="15" customHeight="1" x14ac:dyDescent="0.15">
      <c r="L8502" s="244" t="str">
        <f t="shared" si="1197"/>
        <v/>
      </c>
      <c r="M8502" s="245" t="str">
        <f t="shared" si="1198"/>
        <v/>
      </c>
      <c r="N8502" s="244" t="str">
        <f t="shared" si="1199"/>
        <v/>
      </c>
      <c r="O8502" s="244" t="str">
        <f t="shared" si="1200"/>
        <v/>
      </c>
      <c r="P8502">
        <f>IF($I8502&lt;&gt;"",$I8502,IF($E8502="SGD",1,IF($E8502="USD",Settings!$B$22,IF($E8502="HKD",Settings!$B$23,1))))</f>
        <v>1</v>
      </c>
      <c r="Q8502">
        <f t="shared" si="1201"/>
        <v>0</v>
      </c>
      <c r="R8502">
        <f t="shared" si="1202"/>
        <v>0</v>
      </c>
      <c r="S8502" t="str">
        <f t="shared" si="1194"/>
        <v/>
      </c>
      <c r="T8502" t="str">
        <f t="shared" si="1195"/>
        <v/>
      </c>
      <c r="U8502" t="str">
        <f t="shared" si="1196"/>
        <v/>
      </c>
    </row>
    <row r="8503" spans="12:21" ht="15" customHeight="1" x14ac:dyDescent="0.15">
      <c r="L8503" s="244" t="str">
        <f t="shared" si="1197"/>
        <v/>
      </c>
      <c r="M8503" s="245" t="str">
        <f t="shared" si="1198"/>
        <v/>
      </c>
      <c r="N8503" s="244" t="str">
        <f t="shared" si="1199"/>
        <v/>
      </c>
      <c r="O8503" s="244" t="str">
        <f t="shared" si="1200"/>
        <v/>
      </c>
      <c r="P8503">
        <f>IF($I8503&lt;&gt;"",$I8503,IF($E8503="SGD",1,IF($E8503="USD",Settings!$B$22,IF($E8503="HKD",Settings!$B$23,1))))</f>
        <v>1</v>
      </c>
      <c r="Q8503">
        <f t="shared" si="1201"/>
        <v>0</v>
      </c>
      <c r="R8503">
        <f t="shared" si="1202"/>
        <v>0</v>
      </c>
      <c r="S8503" t="str">
        <f t="shared" si="1194"/>
        <v/>
      </c>
      <c r="T8503" t="str">
        <f t="shared" si="1195"/>
        <v/>
      </c>
      <c r="U8503" t="str">
        <f t="shared" si="1196"/>
        <v/>
      </c>
    </row>
    <row r="8504" spans="12:21" ht="15" customHeight="1" x14ac:dyDescent="0.15">
      <c r="L8504" s="244" t="str">
        <f t="shared" si="1197"/>
        <v/>
      </c>
      <c r="M8504" s="245" t="str">
        <f t="shared" si="1198"/>
        <v/>
      </c>
      <c r="N8504" s="244" t="str">
        <f t="shared" si="1199"/>
        <v/>
      </c>
      <c r="O8504" s="244" t="str">
        <f t="shared" si="1200"/>
        <v/>
      </c>
      <c r="P8504">
        <f>IF($I8504&lt;&gt;"",$I8504,IF($E8504="SGD",1,IF($E8504="USD",Settings!$B$22,IF($E8504="HKD",Settings!$B$23,1))))</f>
        <v>1</v>
      </c>
      <c r="Q8504">
        <f t="shared" si="1201"/>
        <v>0</v>
      </c>
      <c r="R8504">
        <f t="shared" si="1202"/>
        <v>0</v>
      </c>
      <c r="S8504" t="str">
        <f t="shared" si="1194"/>
        <v/>
      </c>
      <c r="T8504" t="str">
        <f t="shared" si="1195"/>
        <v/>
      </c>
      <c r="U8504" t="str">
        <f t="shared" si="1196"/>
        <v/>
      </c>
    </row>
    <row r="8505" spans="12:21" ht="15" customHeight="1" x14ac:dyDescent="0.15">
      <c r="L8505" s="244" t="str">
        <f t="shared" si="1197"/>
        <v/>
      </c>
      <c r="M8505" s="245" t="str">
        <f t="shared" si="1198"/>
        <v/>
      </c>
      <c r="N8505" s="244" t="str">
        <f t="shared" si="1199"/>
        <v/>
      </c>
      <c r="O8505" s="244" t="str">
        <f t="shared" si="1200"/>
        <v/>
      </c>
      <c r="P8505">
        <f>IF($I8505&lt;&gt;"",$I8505,IF($E8505="SGD",1,IF($E8505="USD",Settings!$B$22,IF($E8505="HKD",Settings!$B$23,1))))</f>
        <v>1</v>
      </c>
      <c r="Q8505">
        <f t="shared" si="1201"/>
        <v>0</v>
      </c>
      <c r="R8505">
        <f t="shared" si="1202"/>
        <v>0</v>
      </c>
      <c r="S8505" t="str">
        <f t="shared" si="1194"/>
        <v/>
      </c>
      <c r="T8505" t="str">
        <f t="shared" si="1195"/>
        <v/>
      </c>
      <c r="U8505" t="str">
        <f t="shared" si="1196"/>
        <v/>
      </c>
    </row>
    <row r="8506" spans="12:21" ht="15" customHeight="1" x14ac:dyDescent="0.15">
      <c r="L8506" s="244" t="str">
        <f t="shared" si="1197"/>
        <v/>
      </c>
      <c r="M8506" s="245" t="str">
        <f t="shared" si="1198"/>
        <v/>
      </c>
      <c r="N8506" s="244" t="str">
        <f t="shared" si="1199"/>
        <v/>
      </c>
      <c r="O8506" s="244" t="str">
        <f t="shared" si="1200"/>
        <v/>
      </c>
      <c r="P8506">
        <f>IF($I8506&lt;&gt;"",$I8506,IF($E8506="SGD",1,IF($E8506="USD",Settings!$B$22,IF($E8506="HKD",Settings!$B$23,1))))</f>
        <v>1</v>
      </c>
      <c r="Q8506">
        <f t="shared" si="1201"/>
        <v>0</v>
      </c>
      <c r="R8506">
        <f t="shared" si="1202"/>
        <v>0</v>
      </c>
      <c r="S8506" t="str">
        <f t="shared" si="1194"/>
        <v/>
      </c>
      <c r="T8506" t="str">
        <f t="shared" si="1195"/>
        <v/>
      </c>
      <c r="U8506" t="str">
        <f t="shared" si="1196"/>
        <v/>
      </c>
    </row>
    <row r="8507" spans="12:21" ht="15" customHeight="1" x14ac:dyDescent="0.15">
      <c r="L8507" s="244" t="str">
        <f t="shared" si="1197"/>
        <v/>
      </c>
      <c r="M8507" s="245" t="str">
        <f t="shared" si="1198"/>
        <v/>
      </c>
      <c r="N8507" s="244" t="str">
        <f t="shared" si="1199"/>
        <v/>
      </c>
      <c r="O8507" s="244" t="str">
        <f t="shared" si="1200"/>
        <v/>
      </c>
      <c r="P8507">
        <f>IF($I8507&lt;&gt;"",$I8507,IF($E8507="SGD",1,IF($E8507="USD",Settings!$B$22,IF($E8507="HKD",Settings!$B$23,1))))</f>
        <v>1</v>
      </c>
      <c r="Q8507">
        <f t="shared" si="1201"/>
        <v>0</v>
      </c>
      <c r="R8507">
        <f t="shared" si="1202"/>
        <v>0</v>
      </c>
      <c r="S8507" t="str">
        <f t="shared" si="1194"/>
        <v/>
      </c>
      <c r="T8507" t="str">
        <f t="shared" si="1195"/>
        <v/>
      </c>
      <c r="U8507" t="str">
        <f t="shared" si="1196"/>
        <v/>
      </c>
    </row>
    <row r="8508" spans="12:21" ht="15" customHeight="1" x14ac:dyDescent="0.15">
      <c r="L8508" s="244" t="str">
        <f t="shared" si="1197"/>
        <v/>
      </c>
      <c r="M8508" s="245" t="str">
        <f t="shared" si="1198"/>
        <v/>
      </c>
      <c r="N8508" s="244" t="str">
        <f t="shared" si="1199"/>
        <v/>
      </c>
      <c r="O8508" s="244" t="str">
        <f t="shared" si="1200"/>
        <v/>
      </c>
      <c r="P8508">
        <f>IF($I8508&lt;&gt;"",$I8508,IF($E8508="SGD",1,IF($E8508="USD",Settings!$B$22,IF($E8508="HKD",Settings!$B$23,1))))</f>
        <v>1</v>
      </c>
      <c r="Q8508">
        <f t="shared" si="1201"/>
        <v>0</v>
      </c>
      <c r="R8508">
        <f t="shared" si="1202"/>
        <v>0</v>
      </c>
      <c r="S8508" t="str">
        <f t="shared" si="1194"/>
        <v/>
      </c>
      <c r="T8508" t="str">
        <f t="shared" si="1195"/>
        <v/>
      </c>
      <c r="U8508" t="str">
        <f t="shared" si="1196"/>
        <v/>
      </c>
    </row>
    <row r="8509" spans="12:21" ht="15" customHeight="1" x14ac:dyDescent="0.15">
      <c r="L8509" s="244" t="str">
        <f t="shared" si="1197"/>
        <v/>
      </c>
      <c r="M8509" s="245" t="str">
        <f t="shared" si="1198"/>
        <v/>
      </c>
      <c r="N8509" s="244" t="str">
        <f t="shared" si="1199"/>
        <v/>
      </c>
      <c r="O8509" s="244" t="str">
        <f t="shared" si="1200"/>
        <v/>
      </c>
      <c r="P8509">
        <f>IF($I8509&lt;&gt;"",$I8509,IF($E8509="SGD",1,IF($E8509="USD",Settings!$B$22,IF($E8509="HKD",Settings!$B$23,1))))</f>
        <v>1</v>
      </c>
      <c r="Q8509">
        <f t="shared" si="1201"/>
        <v>0</v>
      </c>
      <c r="R8509">
        <f t="shared" si="1202"/>
        <v>0</v>
      </c>
      <c r="S8509" t="str">
        <f t="shared" si="1194"/>
        <v/>
      </c>
      <c r="T8509" t="str">
        <f t="shared" si="1195"/>
        <v/>
      </c>
      <c r="U8509" t="str">
        <f t="shared" si="1196"/>
        <v/>
      </c>
    </row>
    <row r="8510" spans="12:21" ht="15" customHeight="1" x14ac:dyDescent="0.15">
      <c r="L8510" s="244" t="str">
        <f t="shared" si="1197"/>
        <v/>
      </c>
      <c r="M8510" s="245" t="str">
        <f t="shared" si="1198"/>
        <v/>
      </c>
      <c r="N8510" s="244" t="str">
        <f t="shared" si="1199"/>
        <v/>
      </c>
      <c r="O8510" s="244" t="str">
        <f t="shared" si="1200"/>
        <v/>
      </c>
      <c r="P8510">
        <f>IF($I8510&lt;&gt;"",$I8510,IF($E8510="SGD",1,IF($E8510="USD",Settings!$B$22,IF($E8510="HKD",Settings!$B$23,1))))</f>
        <v>1</v>
      </c>
      <c r="Q8510">
        <f t="shared" si="1201"/>
        <v>0</v>
      </c>
      <c r="R8510">
        <f t="shared" si="1202"/>
        <v>0</v>
      </c>
      <c r="S8510" t="str">
        <f t="shared" si="1194"/>
        <v/>
      </c>
      <c r="T8510" t="str">
        <f t="shared" si="1195"/>
        <v/>
      </c>
      <c r="U8510" t="str">
        <f t="shared" si="1196"/>
        <v/>
      </c>
    </row>
    <row r="8511" spans="12:21" ht="15" customHeight="1" x14ac:dyDescent="0.15">
      <c r="L8511" s="244" t="str">
        <f t="shared" si="1197"/>
        <v/>
      </c>
      <c r="M8511" s="245" t="str">
        <f t="shared" si="1198"/>
        <v/>
      </c>
      <c r="N8511" s="244" t="str">
        <f t="shared" si="1199"/>
        <v/>
      </c>
      <c r="O8511" s="244" t="str">
        <f t="shared" si="1200"/>
        <v/>
      </c>
      <c r="P8511">
        <f>IF($I8511&lt;&gt;"",$I8511,IF($E8511="SGD",1,IF($E8511="USD",Settings!$B$22,IF($E8511="HKD",Settings!$B$23,1))))</f>
        <v>1</v>
      </c>
      <c r="Q8511">
        <f t="shared" si="1201"/>
        <v>0</v>
      </c>
      <c r="R8511">
        <f t="shared" si="1202"/>
        <v>0</v>
      </c>
      <c r="S8511" t="str">
        <f t="shared" si="1194"/>
        <v/>
      </c>
      <c r="T8511" t="str">
        <f t="shared" si="1195"/>
        <v/>
      </c>
      <c r="U8511" t="str">
        <f t="shared" si="1196"/>
        <v/>
      </c>
    </row>
    <row r="8512" spans="12:21" ht="15" customHeight="1" x14ac:dyDescent="0.15">
      <c r="L8512" s="244" t="str">
        <f t="shared" si="1197"/>
        <v/>
      </c>
      <c r="M8512" s="245" t="str">
        <f t="shared" si="1198"/>
        <v/>
      </c>
      <c r="N8512" s="244" t="str">
        <f t="shared" si="1199"/>
        <v/>
      </c>
      <c r="O8512" s="244" t="str">
        <f t="shared" si="1200"/>
        <v/>
      </c>
      <c r="P8512">
        <f>IF($I8512&lt;&gt;"",$I8512,IF($E8512="SGD",1,IF($E8512="USD",Settings!$B$22,IF($E8512="HKD",Settings!$B$23,1))))</f>
        <v>1</v>
      </c>
      <c r="Q8512">
        <f t="shared" si="1201"/>
        <v>0</v>
      </c>
      <c r="R8512">
        <f t="shared" si="1202"/>
        <v>0</v>
      </c>
      <c r="S8512" t="str">
        <f t="shared" si="1194"/>
        <v/>
      </c>
      <c r="T8512" t="str">
        <f t="shared" si="1195"/>
        <v/>
      </c>
      <c r="U8512" t="str">
        <f t="shared" si="1196"/>
        <v/>
      </c>
    </row>
    <row r="8513" spans="12:21" ht="15" customHeight="1" x14ac:dyDescent="0.15">
      <c r="L8513" s="244" t="str">
        <f t="shared" si="1197"/>
        <v/>
      </c>
      <c r="M8513" s="245" t="str">
        <f t="shared" si="1198"/>
        <v/>
      </c>
      <c r="N8513" s="244" t="str">
        <f t="shared" si="1199"/>
        <v/>
      </c>
      <c r="O8513" s="244" t="str">
        <f t="shared" si="1200"/>
        <v/>
      </c>
      <c r="P8513">
        <f>IF($I8513&lt;&gt;"",$I8513,IF($E8513="SGD",1,IF($E8513="USD",Settings!$B$22,IF($E8513="HKD",Settings!$B$23,1))))</f>
        <v>1</v>
      </c>
      <c r="Q8513">
        <f t="shared" si="1201"/>
        <v>0</v>
      </c>
      <c r="R8513">
        <f t="shared" si="1202"/>
        <v>0</v>
      </c>
      <c r="S8513" t="str">
        <f t="shared" si="1194"/>
        <v/>
      </c>
      <c r="T8513" t="str">
        <f t="shared" si="1195"/>
        <v/>
      </c>
      <c r="U8513" t="str">
        <f t="shared" si="1196"/>
        <v/>
      </c>
    </row>
    <row r="8514" spans="12:21" ht="15" customHeight="1" x14ac:dyDescent="0.15">
      <c r="L8514" s="244" t="str">
        <f t="shared" si="1197"/>
        <v/>
      </c>
      <c r="M8514" s="245" t="str">
        <f t="shared" si="1198"/>
        <v/>
      </c>
      <c r="N8514" s="244" t="str">
        <f t="shared" si="1199"/>
        <v/>
      </c>
      <c r="O8514" s="244" t="str">
        <f t="shared" si="1200"/>
        <v/>
      </c>
      <c r="P8514">
        <f>IF($I8514&lt;&gt;"",$I8514,IF($E8514="SGD",1,IF($E8514="USD",Settings!$B$22,IF($E8514="HKD",Settings!$B$23,1))))</f>
        <v>1</v>
      </c>
      <c r="Q8514">
        <f t="shared" si="1201"/>
        <v>0</v>
      </c>
      <c r="R8514">
        <f t="shared" si="1202"/>
        <v>0</v>
      </c>
      <c r="S8514" t="str">
        <f t="shared" ref="S8514:S8577" si="1203">IF(L8514="","",SUMIFS($M:$M,$L:$L,L8514,$T:$T,"&lt;="&amp;T8514))</f>
        <v/>
      </c>
      <c r="T8514" t="str">
        <f t="shared" ref="T8514:T8577" si="1204">IF(L8514="","",INT(G8514)*100000+ROW())</f>
        <v/>
      </c>
      <c r="U8514" t="str">
        <f t="shared" ref="U8514:U8577" si="1205">IF(L8514="","",IF(AND(COUNTIFS($L:$L,L8514,$S:$S,"&gt;-0.000001",$S:$S,"&lt;0.000001",$T:$T,"&gt;"&amp;T8514)=0,ABS(S8514)&gt;0.000001),1,0))</f>
        <v/>
      </c>
    </row>
    <row r="8515" spans="12:21" ht="15" customHeight="1" x14ac:dyDescent="0.15">
      <c r="L8515" s="244" t="str">
        <f t="shared" si="1197"/>
        <v/>
      </c>
      <c r="M8515" s="245" t="str">
        <f t="shared" si="1198"/>
        <v/>
      </c>
      <c r="N8515" s="244" t="str">
        <f t="shared" si="1199"/>
        <v/>
      </c>
      <c r="O8515" s="244" t="str">
        <f t="shared" si="1200"/>
        <v/>
      </c>
      <c r="P8515">
        <f>IF($I8515&lt;&gt;"",$I8515,IF($E8515="SGD",1,IF($E8515="USD",Settings!$B$22,IF($E8515="HKD",Settings!$B$23,1))))</f>
        <v>1</v>
      </c>
      <c r="Q8515">
        <f t="shared" si="1201"/>
        <v>0</v>
      </c>
      <c r="R8515">
        <f t="shared" si="1202"/>
        <v>0</v>
      </c>
      <c r="S8515" t="str">
        <f t="shared" si="1203"/>
        <v/>
      </c>
      <c r="T8515" t="str">
        <f t="shared" si="1204"/>
        <v/>
      </c>
      <c r="U8515" t="str">
        <f t="shared" si="1205"/>
        <v/>
      </c>
    </row>
    <row r="8516" spans="12:21" ht="15" customHeight="1" x14ac:dyDescent="0.15">
      <c r="L8516" s="244" t="str">
        <f t="shared" si="1197"/>
        <v/>
      </c>
      <c r="M8516" s="245" t="str">
        <f t="shared" si="1198"/>
        <v/>
      </c>
      <c r="N8516" s="244" t="str">
        <f t="shared" si="1199"/>
        <v/>
      </c>
      <c r="O8516" s="244" t="str">
        <f t="shared" si="1200"/>
        <v/>
      </c>
      <c r="P8516">
        <f>IF($I8516&lt;&gt;"",$I8516,IF($E8516="SGD",1,IF($E8516="USD",Settings!$B$22,IF($E8516="HKD",Settings!$B$23,1))))</f>
        <v>1</v>
      </c>
      <c r="Q8516">
        <f t="shared" si="1201"/>
        <v>0</v>
      </c>
      <c r="R8516">
        <f t="shared" si="1202"/>
        <v>0</v>
      </c>
      <c r="S8516" t="str">
        <f t="shared" si="1203"/>
        <v/>
      </c>
      <c r="T8516" t="str">
        <f t="shared" si="1204"/>
        <v/>
      </c>
      <c r="U8516" t="str">
        <f t="shared" si="1205"/>
        <v/>
      </c>
    </row>
    <row r="8517" spans="12:21" ht="15" customHeight="1" x14ac:dyDescent="0.15">
      <c r="L8517" s="244" t="str">
        <f t="shared" si="1197"/>
        <v/>
      </c>
      <c r="M8517" s="245" t="str">
        <f t="shared" si="1198"/>
        <v/>
      </c>
      <c r="N8517" s="244" t="str">
        <f t="shared" si="1199"/>
        <v/>
      </c>
      <c r="O8517" s="244" t="str">
        <f t="shared" si="1200"/>
        <v/>
      </c>
      <c r="P8517">
        <f>IF($I8517&lt;&gt;"",$I8517,IF($E8517="SGD",1,IF($E8517="USD",Settings!$B$22,IF($E8517="HKD",Settings!$B$23,1))))</f>
        <v>1</v>
      </c>
      <c r="Q8517">
        <f t="shared" si="1201"/>
        <v>0</v>
      </c>
      <c r="R8517">
        <f t="shared" si="1202"/>
        <v>0</v>
      </c>
      <c r="S8517" t="str">
        <f t="shared" si="1203"/>
        <v/>
      </c>
      <c r="T8517" t="str">
        <f t="shared" si="1204"/>
        <v/>
      </c>
      <c r="U8517" t="str">
        <f t="shared" si="1205"/>
        <v/>
      </c>
    </row>
    <row r="8518" spans="12:21" ht="15" customHeight="1" x14ac:dyDescent="0.15">
      <c r="L8518" s="244" t="str">
        <f t="shared" si="1197"/>
        <v/>
      </c>
      <c r="M8518" s="245" t="str">
        <f t="shared" si="1198"/>
        <v/>
      </c>
      <c r="N8518" s="244" t="str">
        <f t="shared" si="1199"/>
        <v/>
      </c>
      <c r="O8518" s="244" t="str">
        <f t="shared" si="1200"/>
        <v/>
      </c>
      <c r="P8518">
        <f>IF($I8518&lt;&gt;"",$I8518,IF($E8518="SGD",1,IF($E8518="USD",Settings!$B$22,IF($E8518="HKD",Settings!$B$23,1))))</f>
        <v>1</v>
      </c>
      <c r="Q8518">
        <f t="shared" si="1201"/>
        <v>0</v>
      </c>
      <c r="R8518">
        <f t="shared" si="1202"/>
        <v>0</v>
      </c>
      <c r="S8518" t="str">
        <f t="shared" si="1203"/>
        <v/>
      </c>
      <c r="T8518" t="str">
        <f t="shared" si="1204"/>
        <v/>
      </c>
      <c r="U8518" t="str">
        <f t="shared" si="1205"/>
        <v/>
      </c>
    </row>
    <row r="8519" spans="12:21" ht="15" customHeight="1" x14ac:dyDescent="0.15">
      <c r="L8519" s="244" t="str">
        <f t="shared" si="1197"/>
        <v/>
      </c>
      <c r="M8519" s="245" t="str">
        <f t="shared" si="1198"/>
        <v/>
      </c>
      <c r="N8519" s="244" t="str">
        <f t="shared" si="1199"/>
        <v/>
      </c>
      <c r="O8519" s="244" t="str">
        <f t="shared" si="1200"/>
        <v/>
      </c>
      <c r="P8519">
        <f>IF($I8519&lt;&gt;"",$I8519,IF($E8519="SGD",1,IF($E8519="USD",Settings!$B$22,IF($E8519="HKD",Settings!$B$23,1))))</f>
        <v>1</v>
      </c>
      <c r="Q8519">
        <f t="shared" si="1201"/>
        <v>0</v>
      </c>
      <c r="R8519">
        <f t="shared" si="1202"/>
        <v>0</v>
      </c>
      <c r="S8519" t="str">
        <f t="shared" si="1203"/>
        <v/>
      </c>
      <c r="T8519" t="str">
        <f t="shared" si="1204"/>
        <v/>
      </c>
      <c r="U8519" t="str">
        <f t="shared" si="1205"/>
        <v/>
      </c>
    </row>
    <row r="8520" spans="12:21" ht="15" customHeight="1" x14ac:dyDescent="0.15">
      <c r="L8520" s="244" t="str">
        <f t="shared" si="1197"/>
        <v/>
      </c>
      <c r="M8520" s="245" t="str">
        <f t="shared" si="1198"/>
        <v/>
      </c>
      <c r="N8520" s="244" t="str">
        <f t="shared" si="1199"/>
        <v/>
      </c>
      <c r="O8520" s="244" t="str">
        <f t="shared" si="1200"/>
        <v/>
      </c>
      <c r="P8520">
        <f>IF($I8520&lt;&gt;"",$I8520,IF($E8520="SGD",1,IF($E8520="USD",Settings!$B$22,IF($E8520="HKD",Settings!$B$23,1))))</f>
        <v>1</v>
      </c>
      <c r="Q8520">
        <f t="shared" si="1201"/>
        <v>0</v>
      </c>
      <c r="R8520">
        <f t="shared" si="1202"/>
        <v>0</v>
      </c>
      <c r="S8520" t="str">
        <f t="shared" si="1203"/>
        <v/>
      </c>
      <c r="T8520" t="str">
        <f t="shared" si="1204"/>
        <v/>
      </c>
      <c r="U8520" t="str">
        <f t="shared" si="1205"/>
        <v/>
      </c>
    </row>
    <row r="8521" spans="12:21" ht="15" customHeight="1" x14ac:dyDescent="0.15">
      <c r="L8521" s="244" t="str">
        <f t="shared" si="1197"/>
        <v/>
      </c>
      <c r="M8521" s="245" t="str">
        <f t="shared" si="1198"/>
        <v/>
      </c>
      <c r="N8521" s="244" t="str">
        <f t="shared" si="1199"/>
        <v/>
      </c>
      <c r="O8521" s="244" t="str">
        <f t="shared" si="1200"/>
        <v/>
      </c>
      <c r="P8521">
        <f>IF($I8521&lt;&gt;"",$I8521,IF($E8521="SGD",1,IF($E8521="USD",Settings!$B$22,IF($E8521="HKD",Settings!$B$23,1))))</f>
        <v>1</v>
      </c>
      <c r="Q8521">
        <f t="shared" si="1201"/>
        <v>0</v>
      </c>
      <c r="R8521">
        <f t="shared" si="1202"/>
        <v>0</v>
      </c>
      <c r="S8521" t="str">
        <f t="shared" si="1203"/>
        <v/>
      </c>
      <c r="T8521" t="str">
        <f t="shared" si="1204"/>
        <v/>
      </c>
      <c r="U8521" t="str">
        <f t="shared" si="1205"/>
        <v/>
      </c>
    </row>
    <row r="8522" spans="12:21" ht="15" customHeight="1" x14ac:dyDescent="0.15">
      <c r="L8522" s="244" t="str">
        <f t="shared" si="1197"/>
        <v/>
      </c>
      <c r="M8522" s="245" t="str">
        <f t="shared" si="1198"/>
        <v/>
      </c>
      <c r="N8522" s="244" t="str">
        <f t="shared" si="1199"/>
        <v/>
      </c>
      <c r="O8522" s="244" t="str">
        <f t="shared" si="1200"/>
        <v/>
      </c>
      <c r="P8522">
        <f>IF($I8522&lt;&gt;"",$I8522,IF($E8522="SGD",1,IF($E8522="USD",Settings!$B$22,IF($E8522="HKD",Settings!$B$23,1))))</f>
        <v>1</v>
      </c>
      <c r="Q8522">
        <f t="shared" si="1201"/>
        <v>0</v>
      </c>
      <c r="R8522">
        <f t="shared" si="1202"/>
        <v>0</v>
      </c>
      <c r="S8522" t="str">
        <f t="shared" si="1203"/>
        <v/>
      </c>
      <c r="T8522" t="str">
        <f t="shared" si="1204"/>
        <v/>
      </c>
      <c r="U8522" t="str">
        <f t="shared" si="1205"/>
        <v/>
      </c>
    </row>
    <row r="8523" spans="12:21" ht="15" customHeight="1" x14ac:dyDescent="0.15">
      <c r="L8523" s="244" t="str">
        <f t="shared" si="1197"/>
        <v/>
      </c>
      <c r="M8523" s="245" t="str">
        <f t="shared" si="1198"/>
        <v/>
      </c>
      <c r="N8523" s="244" t="str">
        <f t="shared" si="1199"/>
        <v/>
      </c>
      <c r="O8523" s="244" t="str">
        <f t="shared" si="1200"/>
        <v/>
      </c>
      <c r="P8523">
        <f>IF($I8523&lt;&gt;"",$I8523,IF($E8523="SGD",1,IF($E8523="USD",Settings!$B$22,IF($E8523="HKD",Settings!$B$23,1))))</f>
        <v>1</v>
      </c>
      <c r="Q8523">
        <f t="shared" si="1201"/>
        <v>0</v>
      </c>
      <c r="R8523">
        <f t="shared" si="1202"/>
        <v>0</v>
      </c>
      <c r="S8523" t="str">
        <f t="shared" si="1203"/>
        <v/>
      </c>
      <c r="T8523" t="str">
        <f t="shared" si="1204"/>
        <v/>
      </c>
      <c r="U8523" t="str">
        <f t="shared" si="1205"/>
        <v/>
      </c>
    </row>
    <row r="8524" spans="12:21" ht="15" customHeight="1" x14ac:dyDescent="0.15">
      <c r="L8524" s="244" t="str">
        <f t="shared" si="1197"/>
        <v/>
      </c>
      <c r="M8524" s="245" t="str">
        <f t="shared" si="1198"/>
        <v/>
      </c>
      <c r="N8524" s="244" t="str">
        <f t="shared" si="1199"/>
        <v/>
      </c>
      <c r="O8524" s="244" t="str">
        <f t="shared" si="1200"/>
        <v/>
      </c>
      <c r="P8524">
        <f>IF($I8524&lt;&gt;"",$I8524,IF($E8524="SGD",1,IF($E8524="USD",Settings!$B$22,IF($E8524="HKD",Settings!$B$23,1))))</f>
        <v>1</v>
      </c>
      <c r="Q8524">
        <f t="shared" si="1201"/>
        <v>0</v>
      </c>
      <c r="R8524">
        <f t="shared" si="1202"/>
        <v>0</v>
      </c>
      <c r="S8524" t="str">
        <f t="shared" si="1203"/>
        <v/>
      </c>
      <c r="T8524" t="str">
        <f t="shared" si="1204"/>
        <v/>
      </c>
      <c r="U8524" t="str">
        <f t="shared" si="1205"/>
        <v/>
      </c>
    </row>
    <row r="8525" spans="12:21" ht="15" customHeight="1" x14ac:dyDescent="0.15">
      <c r="L8525" s="244" t="str">
        <f t="shared" si="1197"/>
        <v/>
      </c>
      <c r="M8525" s="245" t="str">
        <f t="shared" si="1198"/>
        <v/>
      </c>
      <c r="N8525" s="244" t="str">
        <f t="shared" si="1199"/>
        <v/>
      </c>
      <c r="O8525" s="244" t="str">
        <f t="shared" si="1200"/>
        <v/>
      </c>
      <c r="P8525">
        <f>IF($I8525&lt;&gt;"",$I8525,IF($E8525="SGD",1,IF($E8525="USD",Settings!$B$22,IF($E8525="HKD",Settings!$B$23,1))))</f>
        <v>1</v>
      </c>
      <c r="Q8525">
        <f t="shared" si="1201"/>
        <v>0</v>
      </c>
      <c r="R8525">
        <f t="shared" si="1202"/>
        <v>0</v>
      </c>
      <c r="S8525" t="str">
        <f t="shared" si="1203"/>
        <v/>
      </c>
      <c r="T8525" t="str">
        <f t="shared" si="1204"/>
        <v/>
      </c>
      <c r="U8525" t="str">
        <f t="shared" si="1205"/>
        <v/>
      </c>
    </row>
    <row r="8526" spans="12:21" ht="15" customHeight="1" x14ac:dyDescent="0.15">
      <c r="L8526" s="244" t="str">
        <f t="shared" si="1197"/>
        <v/>
      </c>
      <c r="M8526" s="245" t="str">
        <f t="shared" si="1198"/>
        <v/>
      </c>
      <c r="N8526" s="244" t="str">
        <f t="shared" si="1199"/>
        <v/>
      </c>
      <c r="O8526" s="244" t="str">
        <f t="shared" si="1200"/>
        <v/>
      </c>
      <c r="P8526">
        <f>IF($I8526&lt;&gt;"",$I8526,IF($E8526="SGD",1,IF($E8526="USD",Settings!$B$22,IF($E8526="HKD",Settings!$B$23,1))))</f>
        <v>1</v>
      </c>
      <c r="Q8526">
        <f t="shared" si="1201"/>
        <v>0</v>
      </c>
      <c r="R8526">
        <f t="shared" si="1202"/>
        <v>0</v>
      </c>
      <c r="S8526" t="str">
        <f t="shared" si="1203"/>
        <v/>
      </c>
      <c r="T8526" t="str">
        <f t="shared" si="1204"/>
        <v/>
      </c>
      <c r="U8526" t="str">
        <f t="shared" si="1205"/>
        <v/>
      </c>
    </row>
    <row r="8527" spans="12:21" ht="15" customHeight="1" x14ac:dyDescent="0.15">
      <c r="L8527" s="244" t="str">
        <f t="shared" si="1197"/>
        <v/>
      </c>
      <c r="M8527" s="245" t="str">
        <f t="shared" si="1198"/>
        <v/>
      </c>
      <c r="N8527" s="244" t="str">
        <f t="shared" si="1199"/>
        <v/>
      </c>
      <c r="O8527" s="244" t="str">
        <f t="shared" si="1200"/>
        <v/>
      </c>
      <c r="P8527">
        <f>IF($I8527&lt;&gt;"",$I8527,IF($E8527="SGD",1,IF($E8527="USD",Settings!$B$22,IF($E8527="HKD",Settings!$B$23,1))))</f>
        <v>1</v>
      </c>
      <c r="Q8527">
        <f t="shared" si="1201"/>
        <v>0</v>
      </c>
      <c r="R8527">
        <f t="shared" si="1202"/>
        <v>0</v>
      </c>
      <c r="S8527" t="str">
        <f t="shared" si="1203"/>
        <v/>
      </c>
      <c r="T8527" t="str">
        <f t="shared" si="1204"/>
        <v/>
      </c>
      <c r="U8527" t="str">
        <f t="shared" si="1205"/>
        <v/>
      </c>
    </row>
    <row r="8528" spans="12:21" ht="15" customHeight="1" x14ac:dyDescent="0.15">
      <c r="L8528" s="244" t="str">
        <f t="shared" si="1197"/>
        <v/>
      </c>
      <c r="M8528" s="245" t="str">
        <f t="shared" si="1198"/>
        <v/>
      </c>
      <c r="N8528" s="244" t="str">
        <f t="shared" si="1199"/>
        <v/>
      </c>
      <c r="O8528" s="244" t="str">
        <f t="shared" si="1200"/>
        <v/>
      </c>
      <c r="P8528">
        <f>IF($I8528&lt;&gt;"",$I8528,IF($E8528="SGD",1,IF($E8528="USD",Settings!$B$22,IF($E8528="HKD",Settings!$B$23,1))))</f>
        <v>1</v>
      </c>
      <c r="Q8528">
        <f t="shared" si="1201"/>
        <v>0</v>
      </c>
      <c r="R8528">
        <f t="shared" si="1202"/>
        <v>0</v>
      </c>
      <c r="S8528" t="str">
        <f t="shared" si="1203"/>
        <v/>
      </c>
      <c r="T8528" t="str">
        <f t="shared" si="1204"/>
        <v/>
      </c>
      <c r="U8528" t="str">
        <f t="shared" si="1205"/>
        <v/>
      </c>
    </row>
    <row r="8529" spans="12:21" ht="15" customHeight="1" x14ac:dyDescent="0.15">
      <c r="L8529" s="244" t="str">
        <f t="shared" si="1197"/>
        <v/>
      </c>
      <c r="M8529" s="245" t="str">
        <f t="shared" si="1198"/>
        <v/>
      </c>
      <c r="N8529" s="244" t="str">
        <f t="shared" si="1199"/>
        <v/>
      </c>
      <c r="O8529" s="244" t="str">
        <f t="shared" si="1200"/>
        <v/>
      </c>
      <c r="P8529">
        <f>IF($I8529&lt;&gt;"",$I8529,IF($E8529="SGD",1,IF($E8529="USD",Settings!$B$22,IF($E8529="HKD",Settings!$B$23,1))))</f>
        <v>1</v>
      </c>
      <c r="Q8529">
        <f t="shared" si="1201"/>
        <v>0</v>
      </c>
      <c r="R8529">
        <f t="shared" si="1202"/>
        <v>0</v>
      </c>
      <c r="S8529" t="str">
        <f t="shared" si="1203"/>
        <v/>
      </c>
      <c r="T8529" t="str">
        <f t="shared" si="1204"/>
        <v/>
      </c>
      <c r="U8529" t="str">
        <f t="shared" si="1205"/>
        <v/>
      </c>
    </row>
    <row r="8530" spans="12:21" ht="15" customHeight="1" x14ac:dyDescent="0.15">
      <c r="L8530" s="244" t="str">
        <f t="shared" si="1197"/>
        <v/>
      </c>
      <c r="M8530" s="245" t="str">
        <f t="shared" si="1198"/>
        <v/>
      </c>
      <c r="N8530" s="244" t="str">
        <f t="shared" si="1199"/>
        <v/>
      </c>
      <c r="O8530" s="244" t="str">
        <f t="shared" si="1200"/>
        <v/>
      </c>
      <c r="P8530">
        <f>IF($I8530&lt;&gt;"",$I8530,IF($E8530="SGD",1,IF($E8530="USD",Settings!$B$22,IF($E8530="HKD",Settings!$B$23,1))))</f>
        <v>1</v>
      </c>
      <c r="Q8530">
        <f t="shared" si="1201"/>
        <v>0</v>
      </c>
      <c r="R8530">
        <f t="shared" si="1202"/>
        <v>0</v>
      </c>
      <c r="S8530" t="str">
        <f t="shared" si="1203"/>
        <v/>
      </c>
      <c r="T8530" t="str">
        <f t="shared" si="1204"/>
        <v/>
      </c>
      <c r="U8530" t="str">
        <f t="shared" si="1205"/>
        <v/>
      </c>
    </row>
    <row r="8531" spans="12:21" ht="15" customHeight="1" x14ac:dyDescent="0.15">
      <c r="L8531" s="244" t="str">
        <f t="shared" si="1197"/>
        <v/>
      </c>
      <c r="M8531" s="245" t="str">
        <f t="shared" si="1198"/>
        <v/>
      </c>
      <c r="N8531" s="244" t="str">
        <f t="shared" si="1199"/>
        <v/>
      </c>
      <c r="O8531" s="244" t="str">
        <f t="shared" si="1200"/>
        <v/>
      </c>
      <c r="P8531">
        <f>IF($I8531&lt;&gt;"",$I8531,IF($E8531="SGD",1,IF($E8531="USD",Settings!$B$22,IF($E8531="HKD",Settings!$B$23,1))))</f>
        <v>1</v>
      </c>
      <c r="Q8531">
        <f t="shared" si="1201"/>
        <v>0</v>
      </c>
      <c r="R8531">
        <f t="shared" si="1202"/>
        <v>0</v>
      </c>
      <c r="S8531" t="str">
        <f t="shared" si="1203"/>
        <v/>
      </c>
      <c r="T8531" t="str">
        <f t="shared" si="1204"/>
        <v/>
      </c>
      <c r="U8531" t="str">
        <f t="shared" si="1205"/>
        <v/>
      </c>
    </row>
    <row r="8532" spans="12:21" ht="15" customHeight="1" x14ac:dyDescent="0.15">
      <c r="L8532" s="244" t="str">
        <f t="shared" si="1197"/>
        <v/>
      </c>
      <c r="M8532" s="245" t="str">
        <f t="shared" si="1198"/>
        <v/>
      </c>
      <c r="N8532" s="244" t="str">
        <f t="shared" si="1199"/>
        <v/>
      </c>
      <c r="O8532" s="244" t="str">
        <f t="shared" si="1200"/>
        <v/>
      </c>
      <c r="P8532">
        <f>IF($I8532&lt;&gt;"",$I8532,IF($E8532="SGD",1,IF($E8532="USD",Settings!$B$22,IF($E8532="HKD",Settings!$B$23,1))))</f>
        <v>1</v>
      </c>
      <c r="Q8532">
        <f t="shared" si="1201"/>
        <v>0</v>
      </c>
      <c r="R8532">
        <f t="shared" si="1202"/>
        <v>0</v>
      </c>
      <c r="S8532" t="str">
        <f t="shared" si="1203"/>
        <v/>
      </c>
      <c r="T8532" t="str">
        <f t="shared" si="1204"/>
        <v/>
      </c>
      <c r="U8532" t="str">
        <f t="shared" si="1205"/>
        <v/>
      </c>
    </row>
    <row r="8533" spans="12:21" ht="15" customHeight="1" x14ac:dyDescent="0.15">
      <c r="L8533" s="244" t="str">
        <f t="shared" si="1197"/>
        <v/>
      </c>
      <c r="M8533" s="245" t="str">
        <f t="shared" si="1198"/>
        <v/>
      </c>
      <c r="N8533" s="244" t="str">
        <f t="shared" si="1199"/>
        <v/>
      </c>
      <c r="O8533" s="244" t="str">
        <f t="shared" si="1200"/>
        <v/>
      </c>
      <c r="P8533">
        <f>IF($I8533&lt;&gt;"",$I8533,IF($E8533="SGD",1,IF($E8533="USD",Settings!$B$22,IF($E8533="HKD",Settings!$B$23,1))))</f>
        <v>1</v>
      </c>
      <c r="Q8533">
        <f t="shared" si="1201"/>
        <v>0</v>
      </c>
      <c r="R8533">
        <f t="shared" si="1202"/>
        <v>0</v>
      </c>
      <c r="S8533" t="str">
        <f t="shared" si="1203"/>
        <v/>
      </c>
      <c r="T8533" t="str">
        <f t="shared" si="1204"/>
        <v/>
      </c>
      <c r="U8533" t="str">
        <f t="shared" si="1205"/>
        <v/>
      </c>
    </row>
    <row r="8534" spans="12:21" ht="15" customHeight="1" x14ac:dyDescent="0.15">
      <c r="L8534" s="244" t="str">
        <f t="shared" si="1197"/>
        <v/>
      </c>
      <c r="M8534" s="245" t="str">
        <f t="shared" si="1198"/>
        <v/>
      </c>
      <c r="N8534" s="244" t="str">
        <f t="shared" si="1199"/>
        <v/>
      </c>
      <c r="O8534" s="244" t="str">
        <f t="shared" si="1200"/>
        <v/>
      </c>
      <c r="P8534">
        <f>IF($I8534&lt;&gt;"",$I8534,IF($E8534="SGD",1,IF($E8534="USD",Settings!$B$22,IF($E8534="HKD",Settings!$B$23,1))))</f>
        <v>1</v>
      </c>
      <c r="Q8534">
        <f t="shared" si="1201"/>
        <v>0</v>
      </c>
      <c r="R8534">
        <f t="shared" si="1202"/>
        <v>0</v>
      </c>
      <c r="S8534" t="str">
        <f t="shared" si="1203"/>
        <v/>
      </c>
      <c r="T8534" t="str">
        <f t="shared" si="1204"/>
        <v/>
      </c>
      <c r="U8534" t="str">
        <f t="shared" si="1205"/>
        <v/>
      </c>
    </row>
    <row r="8535" spans="12:21" ht="15" customHeight="1" x14ac:dyDescent="0.15">
      <c r="L8535" s="244" t="str">
        <f t="shared" si="1197"/>
        <v/>
      </c>
      <c r="M8535" s="245" t="str">
        <f t="shared" si="1198"/>
        <v/>
      </c>
      <c r="N8535" s="244" t="str">
        <f t="shared" si="1199"/>
        <v/>
      </c>
      <c r="O8535" s="244" t="str">
        <f t="shared" si="1200"/>
        <v/>
      </c>
      <c r="P8535">
        <f>IF($I8535&lt;&gt;"",$I8535,IF($E8535="SGD",1,IF($E8535="USD",Settings!$B$22,IF($E8535="HKD",Settings!$B$23,1))))</f>
        <v>1</v>
      </c>
      <c r="Q8535">
        <f t="shared" si="1201"/>
        <v>0</v>
      </c>
      <c r="R8535">
        <f t="shared" si="1202"/>
        <v>0</v>
      </c>
      <c r="S8535" t="str">
        <f t="shared" si="1203"/>
        <v/>
      </c>
      <c r="T8535" t="str">
        <f t="shared" si="1204"/>
        <v/>
      </c>
      <c r="U8535" t="str">
        <f t="shared" si="1205"/>
        <v/>
      </c>
    </row>
    <row r="8536" spans="12:21" ht="15" customHeight="1" x14ac:dyDescent="0.15">
      <c r="L8536" s="244" t="str">
        <f t="shared" si="1197"/>
        <v/>
      </c>
      <c r="M8536" s="245" t="str">
        <f t="shared" si="1198"/>
        <v/>
      </c>
      <c r="N8536" s="244" t="str">
        <f t="shared" si="1199"/>
        <v/>
      </c>
      <c r="O8536" s="244" t="str">
        <f t="shared" si="1200"/>
        <v/>
      </c>
      <c r="P8536">
        <f>IF($I8536&lt;&gt;"",$I8536,IF($E8536="SGD",1,IF($E8536="USD",Settings!$B$22,IF($E8536="HKD",Settings!$B$23,1))))</f>
        <v>1</v>
      </c>
      <c r="Q8536">
        <f t="shared" si="1201"/>
        <v>0</v>
      </c>
      <c r="R8536">
        <f t="shared" si="1202"/>
        <v>0</v>
      </c>
      <c r="S8536" t="str">
        <f t="shared" si="1203"/>
        <v/>
      </c>
      <c r="T8536" t="str">
        <f t="shared" si="1204"/>
        <v/>
      </c>
      <c r="U8536" t="str">
        <f t="shared" si="1205"/>
        <v/>
      </c>
    </row>
    <row r="8537" spans="12:21" ht="15" customHeight="1" x14ac:dyDescent="0.15">
      <c r="L8537" s="244" t="str">
        <f t="shared" si="1197"/>
        <v/>
      </c>
      <c r="M8537" s="245" t="str">
        <f t="shared" si="1198"/>
        <v/>
      </c>
      <c r="N8537" s="244" t="str">
        <f t="shared" si="1199"/>
        <v/>
      </c>
      <c r="O8537" s="244" t="str">
        <f t="shared" si="1200"/>
        <v/>
      </c>
      <c r="P8537">
        <f>IF($I8537&lt;&gt;"",$I8537,IF($E8537="SGD",1,IF($E8537="USD",Settings!$B$22,IF($E8537="HKD",Settings!$B$23,1))))</f>
        <v>1</v>
      </c>
      <c r="Q8537">
        <f t="shared" si="1201"/>
        <v>0</v>
      </c>
      <c r="R8537">
        <f t="shared" si="1202"/>
        <v>0</v>
      </c>
      <c r="S8537" t="str">
        <f t="shared" si="1203"/>
        <v/>
      </c>
      <c r="T8537" t="str">
        <f t="shared" si="1204"/>
        <v/>
      </c>
      <c r="U8537" t="str">
        <f t="shared" si="1205"/>
        <v/>
      </c>
    </row>
    <row r="8538" spans="12:21" ht="15" customHeight="1" x14ac:dyDescent="0.15">
      <c r="L8538" s="244" t="str">
        <f t="shared" si="1197"/>
        <v/>
      </c>
      <c r="M8538" s="245" t="str">
        <f t="shared" si="1198"/>
        <v/>
      </c>
      <c r="N8538" s="244" t="str">
        <f t="shared" si="1199"/>
        <v/>
      </c>
      <c r="O8538" s="244" t="str">
        <f t="shared" si="1200"/>
        <v/>
      </c>
      <c r="P8538">
        <f>IF($I8538&lt;&gt;"",$I8538,IF($E8538="SGD",1,IF($E8538="USD",Settings!$B$22,IF($E8538="HKD",Settings!$B$23,1))))</f>
        <v>1</v>
      </c>
      <c r="Q8538">
        <f t="shared" si="1201"/>
        <v>0</v>
      </c>
      <c r="R8538">
        <f t="shared" si="1202"/>
        <v>0</v>
      </c>
      <c r="S8538" t="str">
        <f t="shared" si="1203"/>
        <v/>
      </c>
      <c r="T8538" t="str">
        <f t="shared" si="1204"/>
        <v/>
      </c>
      <c r="U8538" t="str">
        <f t="shared" si="1205"/>
        <v/>
      </c>
    </row>
    <row r="8539" spans="12:21" ht="15" customHeight="1" x14ac:dyDescent="0.15">
      <c r="L8539" s="244" t="str">
        <f t="shared" si="1197"/>
        <v/>
      </c>
      <c r="M8539" s="245" t="str">
        <f t="shared" si="1198"/>
        <v/>
      </c>
      <c r="N8539" s="244" t="str">
        <f t="shared" si="1199"/>
        <v/>
      </c>
      <c r="O8539" s="244" t="str">
        <f t="shared" si="1200"/>
        <v/>
      </c>
      <c r="P8539">
        <f>IF($I8539&lt;&gt;"",$I8539,IF($E8539="SGD",1,IF($E8539="USD",Settings!$B$22,IF($E8539="HKD",Settings!$B$23,1))))</f>
        <v>1</v>
      </c>
      <c r="Q8539">
        <f t="shared" si="1201"/>
        <v>0</v>
      </c>
      <c r="R8539">
        <f t="shared" si="1202"/>
        <v>0</v>
      </c>
      <c r="S8539" t="str">
        <f t="shared" si="1203"/>
        <v/>
      </c>
      <c r="T8539" t="str">
        <f t="shared" si="1204"/>
        <v/>
      </c>
      <c r="U8539" t="str">
        <f t="shared" si="1205"/>
        <v/>
      </c>
    </row>
    <row r="8540" spans="12:21" ht="15" customHeight="1" x14ac:dyDescent="0.15">
      <c r="L8540" s="244" t="str">
        <f t="shared" si="1197"/>
        <v/>
      </c>
      <c r="M8540" s="245" t="str">
        <f t="shared" si="1198"/>
        <v/>
      </c>
      <c r="N8540" s="244" t="str">
        <f t="shared" si="1199"/>
        <v/>
      </c>
      <c r="O8540" s="244" t="str">
        <f t="shared" si="1200"/>
        <v/>
      </c>
      <c r="P8540">
        <f>IF($I8540&lt;&gt;"",$I8540,IF($E8540="SGD",1,IF($E8540="USD",Settings!$B$22,IF($E8540="HKD",Settings!$B$23,1))))</f>
        <v>1</v>
      </c>
      <c r="Q8540">
        <f t="shared" si="1201"/>
        <v>0</v>
      </c>
      <c r="R8540">
        <f t="shared" si="1202"/>
        <v>0</v>
      </c>
      <c r="S8540" t="str">
        <f t="shared" si="1203"/>
        <v/>
      </c>
      <c r="T8540" t="str">
        <f t="shared" si="1204"/>
        <v/>
      </c>
      <c r="U8540" t="str">
        <f t="shared" si="1205"/>
        <v/>
      </c>
    </row>
    <row r="8541" spans="12:21" ht="15" customHeight="1" x14ac:dyDescent="0.15">
      <c r="L8541" s="244" t="str">
        <f t="shared" si="1197"/>
        <v/>
      </c>
      <c r="M8541" s="245" t="str">
        <f t="shared" si="1198"/>
        <v/>
      </c>
      <c r="N8541" s="244" t="str">
        <f t="shared" si="1199"/>
        <v/>
      </c>
      <c r="O8541" s="244" t="str">
        <f t="shared" si="1200"/>
        <v/>
      </c>
      <c r="P8541">
        <f>IF($I8541&lt;&gt;"",$I8541,IF($E8541="SGD",1,IF($E8541="USD",Settings!$B$22,IF($E8541="HKD",Settings!$B$23,1))))</f>
        <v>1</v>
      </c>
      <c r="Q8541">
        <f t="shared" si="1201"/>
        <v>0</v>
      </c>
      <c r="R8541">
        <f t="shared" si="1202"/>
        <v>0</v>
      </c>
      <c r="S8541" t="str">
        <f t="shared" si="1203"/>
        <v/>
      </c>
      <c r="T8541" t="str">
        <f t="shared" si="1204"/>
        <v/>
      </c>
      <c r="U8541" t="str">
        <f t="shared" si="1205"/>
        <v/>
      </c>
    </row>
    <row r="8542" spans="12:21" ht="15" customHeight="1" x14ac:dyDescent="0.15">
      <c r="L8542" s="244" t="str">
        <f t="shared" si="1197"/>
        <v/>
      </c>
      <c r="M8542" s="245" t="str">
        <f t="shared" si="1198"/>
        <v/>
      </c>
      <c r="N8542" s="244" t="str">
        <f t="shared" si="1199"/>
        <v/>
      </c>
      <c r="O8542" s="244" t="str">
        <f t="shared" si="1200"/>
        <v/>
      </c>
      <c r="P8542">
        <f>IF($I8542&lt;&gt;"",$I8542,IF($E8542="SGD",1,IF($E8542="USD",Settings!$B$22,IF($E8542="HKD",Settings!$B$23,1))))</f>
        <v>1</v>
      </c>
      <c r="Q8542">
        <f t="shared" si="1201"/>
        <v>0</v>
      </c>
      <c r="R8542">
        <f t="shared" si="1202"/>
        <v>0</v>
      </c>
      <c r="S8542" t="str">
        <f t="shared" si="1203"/>
        <v/>
      </c>
      <c r="T8542" t="str">
        <f t="shared" si="1204"/>
        <v/>
      </c>
      <c r="U8542" t="str">
        <f t="shared" si="1205"/>
        <v/>
      </c>
    </row>
    <row r="8543" spans="12:21" ht="15" customHeight="1" x14ac:dyDescent="0.15">
      <c r="L8543" s="244" t="str">
        <f t="shared" si="1197"/>
        <v/>
      </c>
      <c r="M8543" s="245" t="str">
        <f t="shared" si="1198"/>
        <v/>
      </c>
      <c r="N8543" s="244" t="str">
        <f t="shared" si="1199"/>
        <v/>
      </c>
      <c r="O8543" s="244" t="str">
        <f t="shared" si="1200"/>
        <v/>
      </c>
      <c r="P8543">
        <f>IF($I8543&lt;&gt;"",$I8543,IF($E8543="SGD",1,IF($E8543="USD",Settings!$B$22,IF($E8543="HKD",Settings!$B$23,1))))</f>
        <v>1</v>
      </c>
      <c r="Q8543">
        <f t="shared" si="1201"/>
        <v>0</v>
      </c>
      <c r="R8543">
        <f t="shared" si="1202"/>
        <v>0</v>
      </c>
      <c r="S8543" t="str">
        <f t="shared" si="1203"/>
        <v/>
      </c>
      <c r="T8543" t="str">
        <f t="shared" si="1204"/>
        <v/>
      </c>
      <c r="U8543" t="str">
        <f t="shared" si="1205"/>
        <v/>
      </c>
    </row>
    <row r="8544" spans="12:21" ht="15" customHeight="1" x14ac:dyDescent="0.15">
      <c r="L8544" s="244" t="str">
        <f t="shared" si="1197"/>
        <v/>
      </c>
      <c r="M8544" s="245" t="str">
        <f t="shared" si="1198"/>
        <v/>
      </c>
      <c r="N8544" s="244" t="str">
        <f t="shared" si="1199"/>
        <v/>
      </c>
      <c r="O8544" s="244" t="str">
        <f t="shared" si="1200"/>
        <v/>
      </c>
      <c r="P8544">
        <f>IF($I8544&lt;&gt;"",$I8544,IF($E8544="SGD",1,IF($E8544="USD",Settings!$B$22,IF($E8544="HKD",Settings!$B$23,1))))</f>
        <v>1</v>
      </c>
      <c r="Q8544">
        <f t="shared" si="1201"/>
        <v>0</v>
      </c>
      <c r="R8544">
        <f t="shared" si="1202"/>
        <v>0</v>
      </c>
      <c r="S8544" t="str">
        <f t="shared" si="1203"/>
        <v/>
      </c>
      <c r="T8544" t="str">
        <f t="shared" si="1204"/>
        <v/>
      </c>
      <c r="U8544" t="str">
        <f t="shared" si="1205"/>
        <v/>
      </c>
    </row>
    <row r="8545" spans="12:21" ht="15" customHeight="1" x14ac:dyDescent="0.15">
      <c r="L8545" s="244" t="str">
        <f t="shared" si="1197"/>
        <v/>
      </c>
      <c r="M8545" s="245" t="str">
        <f t="shared" si="1198"/>
        <v/>
      </c>
      <c r="N8545" s="244" t="str">
        <f t="shared" si="1199"/>
        <v/>
      </c>
      <c r="O8545" s="244" t="str">
        <f t="shared" si="1200"/>
        <v/>
      </c>
      <c r="P8545">
        <f>IF($I8545&lt;&gt;"",$I8545,IF($E8545="SGD",1,IF($E8545="USD",Settings!$B$22,IF($E8545="HKD",Settings!$B$23,1))))</f>
        <v>1</v>
      </c>
      <c r="Q8545">
        <f t="shared" si="1201"/>
        <v>0</v>
      </c>
      <c r="R8545">
        <f t="shared" si="1202"/>
        <v>0</v>
      </c>
      <c r="S8545" t="str">
        <f t="shared" si="1203"/>
        <v/>
      </c>
      <c r="T8545" t="str">
        <f t="shared" si="1204"/>
        <v/>
      </c>
      <c r="U8545" t="str">
        <f t="shared" si="1205"/>
        <v/>
      </c>
    </row>
    <row r="8546" spans="12:21" ht="15" customHeight="1" x14ac:dyDescent="0.15">
      <c r="L8546" s="244" t="str">
        <f t="shared" si="1197"/>
        <v/>
      </c>
      <c r="M8546" s="245" t="str">
        <f t="shared" si="1198"/>
        <v/>
      </c>
      <c r="N8546" s="244" t="str">
        <f t="shared" si="1199"/>
        <v/>
      </c>
      <c r="O8546" s="244" t="str">
        <f t="shared" si="1200"/>
        <v/>
      </c>
      <c r="P8546">
        <f>IF($I8546&lt;&gt;"",$I8546,IF($E8546="SGD",1,IF($E8546="USD",Settings!$B$22,IF($E8546="HKD",Settings!$B$23,1))))</f>
        <v>1</v>
      </c>
      <c r="Q8546">
        <f t="shared" si="1201"/>
        <v>0</v>
      </c>
      <c r="R8546">
        <f t="shared" si="1202"/>
        <v>0</v>
      </c>
      <c r="S8546" t="str">
        <f t="shared" si="1203"/>
        <v/>
      </c>
      <c r="T8546" t="str">
        <f t="shared" si="1204"/>
        <v/>
      </c>
      <c r="U8546" t="str">
        <f t="shared" si="1205"/>
        <v/>
      </c>
    </row>
    <row r="8547" spans="12:21" ht="15" customHeight="1" x14ac:dyDescent="0.15">
      <c r="L8547" s="244" t="str">
        <f t="shared" si="1197"/>
        <v/>
      </c>
      <c r="M8547" s="245" t="str">
        <f t="shared" si="1198"/>
        <v/>
      </c>
      <c r="N8547" s="244" t="str">
        <f t="shared" si="1199"/>
        <v/>
      </c>
      <c r="O8547" s="244" t="str">
        <f t="shared" si="1200"/>
        <v/>
      </c>
      <c r="P8547">
        <f>IF($I8547&lt;&gt;"",$I8547,IF($E8547="SGD",1,IF($E8547="USD",Settings!$B$22,IF($E8547="HKD",Settings!$B$23,1))))</f>
        <v>1</v>
      </c>
      <c r="Q8547">
        <f t="shared" si="1201"/>
        <v>0</v>
      </c>
      <c r="R8547">
        <f t="shared" si="1202"/>
        <v>0</v>
      </c>
      <c r="S8547" t="str">
        <f t="shared" si="1203"/>
        <v/>
      </c>
      <c r="T8547" t="str">
        <f t="shared" si="1204"/>
        <v/>
      </c>
      <c r="U8547" t="str">
        <f t="shared" si="1205"/>
        <v/>
      </c>
    </row>
    <row r="8548" spans="12:21" ht="15" customHeight="1" x14ac:dyDescent="0.15">
      <c r="L8548" s="244" t="str">
        <f t="shared" si="1197"/>
        <v/>
      </c>
      <c r="M8548" s="245" t="str">
        <f t="shared" si="1198"/>
        <v/>
      </c>
      <c r="N8548" s="244" t="str">
        <f t="shared" si="1199"/>
        <v/>
      </c>
      <c r="O8548" s="244" t="str">
        <f t="shared" si="1200"/>
        <v/>
      </c>
      <c r="P8548">
        <f>IF($I8548&lt;&gt;"",$I8548,IF($E8548="SGD",1,IF($E8548="USD",Settings!$B$22,IF($E8548="HKD",Settings!$B$23,1))))</f>
        <v>1</v>
      </c>
      <c r="Q8548">
        <f t="shared" si="1201"/>
        <v>0</v>
      </c>
      <c r="R8548">
        <f t="shared" si="1202"/>
        <v>0</v>
      </c>
      <c r="S8548" t="str">
        <f t="shared" si="1203"/>
        <v/>
      </c>
      <c r="T8548" t="str">
        <f t="shared" si="1204"/>
        <v/>
      </c>
      <c r="U8548" t="str">
        <f t="shared" si="1205"/>
        <v/>
      </c>
    </row>
    <row r="8549" spans="12:21" ht="15" customHeight="1" x14ac:dyDescent="0.15">
      <c r="L8549" s="244" t="str">
        <f t="shared" si="1197"/>
        <v/>
      </c>
      <c r="M8549" s="245" t="str">
        <f t="shared" si="1198"/>
        <v/>
      </c>
      <c r="N8549" s="244" t="str">
        <f t="shared" si="1199"/>
        <v/>
      </c>
      <c r="O8549" s="244" t="str">
        <f t="shared" si="1200"/>
        <v/>
      </c>
      <c r="P8549">
        <f>IF($I8549&lt;&gt;"",$I8549,IF($E8549="SGD",1,IF($E8549="USD",Settings!$B$22,IF($E8549="HKD",Settings!$B$23,1))))</f>
        <v>1</v>
      </c>
      <c r="Q8549">
        <f t="shared" si="1201"/>
        <v>0</v>
      </c>
      <c r="R8549">
        <f t="shared" si="1202"/>
        <v>0</v>
      </c>
      <c r="S8549" t="str">
        <f t="shared" si="1203"/>
        <v/>
      </c>
      <c r="T8549" t="str">
        <f t="shared" si="1204"/>
        <v/>
      </c>
      <c r="U8549" t="str">
        <f t="shared" si="1205"/>
        <v/>
      </c>
    </row>
    <row r="8550" spans="12:21" ht="15" customHeight="1" x14ac:dyDescent="0.15">
      <c r="L8550" s="244" t="str">
        <f t="shared" si="1197"/>
        <v/>
      </c>
      <c r="M8550" s="245" t="str">
        <f t="shared" si="1198"/>
        <v/>
      </c>
      <c r="N8550" s="244" t="str">
        <f t="shared" si="1199"/>
        <v/>
      </c>
      <c r="O8550" s="244" t="str">
        <f t="shared" si="1200"/>
        <v/>
      </c>
      <c r="P8550">
        <f>IF($I8550&lt;&gt;"",$I8550,IF($E8550="SGD",1,IF($E8550="USD",Settings!$B$22,IF($E8550="HKD",Settings!$B$23,1))))</f>
        <v>1</v>
      </c>
      <c r="Q8550">
        <f t="shared" si="1201"/>
        <v>0</v>
      </c>
      <c r="R8550">
        <f t="shared" si="1202"/>
        <v>0</v>
      </c>
      <c r="S8550" t="str">
        <f t="shared" si="1203"/>
        <v/>
      </c>
      <c r="T8550" t="str">
        <f t="shared" si="1204"/>
        <v/>
      </c>
      <c r="U8550" t="str">
        <f t="shared" si="1205"/>
        <v/>
      </c>
    </row>
    <row r="8551" spans="12:21" ht="15" customHeight="1" x14ac:dyDescent="0.15">
      <c r="L8551" s="244" t="str">
        <f t="shared" si="1197"/>
        <v/>
      </c>
      <c r="M8551" s="245" t="str">
        <f t="shared" si="1198"/>
        <v/>
      </c>
      <c r="N8551" s="244" t="str">
        <f t="shared" si="1199"/>
        <v/>
      </c>
      <c r="O8551" s="244" t="str">
        <f t="shared" si="1200"/>
        <v/>
      </c>
      <c r="P8551">
        <f>IF($I8551&lt;&gt;"",$I8551,IF($E8551="SGD",1,IF($E8551="USD",Settings!$B$22,IF($E8551="HKD",Settings!$B$23,1))))</f>
        <v>1</v>
      </c>
      <c r="Q8551">
        <f t="shared" si="1201"/>
        <v>0</v>
      </c>
      <c r="R8551">
        <f t="shared" si="1202"/>
        <v>0</v>
      </c>
      <c r="S8551" t="str">
        <f t="shared" si="1203"/>
        <v/>
      </c>
      <c r="T8551" t="str">
        <f t="shared" si="1204"/>
        <v/>
      </c>
      <c r="U8551" t="str">
        <f t="shared" si="1205"/>
        <v/>
      </c>
    </row>
    <row r="8552" spans="12:21" ht="15" customHeight="1" x14ac:dyDescent="0.15">
      <c r="L8552" s="244" t="str">
        <f t="shared" si="1197"/>
        <v/>
      </c>
      <c r="M8552" s="245" t="str">
        <f t="shared" si="1198"/>
        <v/>
      </c>
      <c r="N8552" s="244" t="str">
        <f t="shared" si="1199"/>
        <v/>
      </c>
      <c r="O8552" s="244" t="str">
        <f t="shared" si="1200"/>
        <v/>
      </c>
      <c r="P8552">
        <f>IF($I8552&lt;&gt;"",$I8552,IF($E8552="SGD",1,IF($E8552="USD",Settings!$B$22,IF($E8552="HKD",Settings!$B$23,1))))</f>
        <v>1</v>
      </c>
      <c r="Q8552">
        <f t="shared" si="1201"/>
        <v>0</v>
      </c>
      <c r="R8552">
        <f t="shared" si="1202"/>
        <v>0</v>
      </c>
      <c r="S8552" t="str">
        <f t="shared" si="1203"/>
        <v/>
      </c>
      <c r="T8552" t="str">
        <f t="shared" si="1204"/>
        <v/>
      </c>
      <c r="U8552" t="str">
        <f t="shared" si="1205"/>
        <v/>
      </c>
    </row>
    <row r="8553" spans="12:21" ht="15" customHeight="1" x14ac:dyDescent="0.15">
      <c r="L8553" s="244" t="str">
        <f t="shared" ref="L8553:L8616" si="1206">IF(OR(B8553="",C8553="",E8553=""),"",B8553&amp;":"&amp;C8553&amp;":"&amp;E8553)</f>
        <v/>
      </c>
      <c r="M8553" s="245" t="str">
        <f t="shared" ref="M8553:M8616" si="1207">IF(A8553="","",A8553*D8553)</f>
        <v/>
      </c>
      <c r="N8553" s="244" t="str">
        <f t="shared" ref="N8553:N8616" si="1208">IF(A8553="","",IF(OR(A8553=1,A8553=0),J8553,0))</f>
        <v/>
      </c>
      <c r="O8553" s="244" t="str">
        <f t="shared" ref="O8553:O8616" si="1209">IF(A8553="","",IF(A8553=-1,J8553,0))</f>
        <v/>
      </c>
      <c r="P8553">
        <f>IF($I8553&lt;&gt;"",$I8553,IF($E8553="SGD",1,IF($E8553="USD",Settings!$B$22,IF($E8553="HKD",Settings!$B$23,1))))</f>
        <v>1</v>
      </c>
      <c r="Q8553">
        <f t="shared" ref="Q8553:Q8616" si="1210">IF($L8553="",0,($O8553-$N8553+IF($A8553=2,$J8553,0))*$P8553)</f>
        <v>0</v>
      </c>
      <c r="R8553">
        <f t="shared" ref="R8553:R8616" si="1211">IF($L8553="",0,IF($A8553=2,$J8553*$P8553,0))</f>
        <v>0</v>
      </c>
      <c r="S8553" t="str">
        <f t="shared" si="1203"/>
        <v/>
      </c>
      <c r="T8553" t="str">
        <f t="shared" si="1204"/>
        <v/>
      </c>
      <c r="U8553" t="str">
        <f t="shared" si="1205"/>
        <v/>
      </c>
    </row>
    <row r="8554" spans="12:21" ht="15" customHeight="1" x14ac:dyDescent="0.15">
      <c r="L8554" s="244" t="str">
        <f t="shared" si="1206"/>
        <v/>
      </c>
      <c r="M8554" s="245" t="str">
        <f t="shared" si="1207"/>
        <v/>
      </c>
      <c r="N8554" s="244" t="str">
        <f t="shared" si="1208"/>
        <v/>
      </c>
      <c r="O8554" s="244" t="str">
        <f t="shared" si="1209"/>
        <v/>
      </c>
      <c r="P8554">
        <f>IF($I8554&lt;&gt;"",$I8554,IF($E8554="SGD",1,IF($E8554="USD",Settings!$B$22,IF($E8554="HKD",Settings!$B$23,1))))</f>
        <v>1</v>
      </c>
      <c r="Q8554">
        <f t="shared" si="1210"/>
        <v>0</v>
      </c>
      <c r="R8554">
        <f t="shared" si="1211"/>
        <v>0</v>
      </c>
      <c r="S8554" t="str">
        <f t="shared" si="1203"/>
        <v/>
      </c>
      <c r="T8554" t="str">
        <f t="shared" si="1204"/>
        <v/>
      </c>
      <c r="U8554" t="str">
        <f t="shared" si="1205"/>
        <v/>
      </c>
    </row>
    <row r="8555" spans="12:21" ht="15" customHeight="1" x14ac:dyDescent="0.15">
      <c r="L8555" s="244" t="str">
        <f t="shared" si="1206"/>
        <v/>
      </c>
      <c r="M8555" s="245" t="str">
        <f t="shared" si="1207"/>
        <v/>
      </c>
      <c r="N8555" s="244" t="str">
        <f t="shared" si="1208"/>
        <v/>
      </c>
      <c r="O8555" s="244" t="str">
        <f t="shared" si="1209"/>
        <v/>
      </c>
      <c r="P8555">
        <f>IF($I8555&lt;&gt;"",$I8555,IF($E8555="SGD",1,IF($E8555="USD",Settings!$B$22,IF($E8555="HKD",Settings!$B$23,1))))</f>
        <v>1</v>
      </c>
      <c r="Q8555">
        <f t="shared" si="1210"/>
        <v>0</v>
      </c>
      <c r="R8555">
        <f t="shared" si="1211"/>
        <v>0</v>
      </c>
      <c r="S8555" t="str">
        <f t="shared" si="1203"/>
        <v/>
      </c>
      <c r="T8555" t="str">
        <f t="shared" si="1204"/>
        <v/>
      </c>
      <c r="U8555" t="str">
        <f t="shared" si="1205"/>
        <v/>
      </c>
    </row>
    <row r="8556" spans="12:21" ht="15" customHeight="1" x14ac:dyDescent="0.15">
      <c r="L8556" s="244" t="str">
        <f t="shared" si="1206"/>
        <v/>
      </c>
      <c r="M8556" s="245" t="str">
        <f t="shared" si="1207"/>
        <v/>
      </c>
      <c r="N8556" s="244" t="str">
        <f t="shared" si="1208"/>
        <v/>
      </c>
      <c r="O8556" s="244" t="str">
        <f t="shared" si="1209"/>
        <v/>
      </c>
      <c r="P8556">
        <f>IF($I8556&lt;&gt;"",$I8556,IF($E8556="SGD",1,IF($E8556="USD",Settings!$B$22,IF($E8556="HKD",Settings!$B$23,1))))</f>
        <v>1</v>
      </c>
      <c r="Q8556">
        <f t="shared" si="1210"/>
        <v>0</v>
      </c>
      <c r="R8556">
        <f t="shared" si="1211"/>
        <v>0</v>
      </c>
      <c r="S8556" t="str">
        <f t="shared" si="1203"/>
        <v/>
      </c>
      <c r="T8556" t="str">
        <f t="shared" si="1204"/>
        <v/>
      </c>
      <c r="U8556" t="str">
        <f t="shared" si="1205"/>
        <v/>
      </c>
    </row>
    <row r="8557" spans="12:21" ht="15" customHeight="1" x14ac:dyDescent="0.15">
      <c r="L8557" s="244" t="str">
        <f t="shared" si="1206"/>
        <v/>
      </c>
      <c r="M8557" s="245" t="str">
        <f t="shared" si="1207"/>
        <v/>
      </c>
      <c r="N8557" s="244" t="str">
        <f t="shared" si="1208"/>
        <v/>
      </c>
      <c r="O8557" s="244" t="str">
        <f t="shared" si="1209"/>
        <v/>
      </c>
      <c r="P8557">
        <f>IF($I8557&lt;&gt;"",$I8557,IF($E8557="SGD",1,IF($E8557="USD",Settings!$B$22,IF($E8557="HKD",Settings!$B$23,1))))</f>
        <v>1</v>
      </c>
      <c r="Q8557">
        <f t="shared" si="1210"/>
        <v>0</v>
      </c>
      <c r="R8557">
        <f t="shared" si="1211"/>
        <v>0</v>
      </c>
      <c r="S8557" t="str">
        <f t="shared" si="1203"/>
        <v/>
      </c>
      <c r="T8557" t="str">
        <f t="shared" si="1204"/>
        <v/>
      </c>
      <c r="U8557" t="str">
        <f t="shared" si="1205"/>
        <v/>
      </c>
    </row>
    <row r="8558" spans="12:21" ht="15" customHeight="1" x14ac:dyDescent="0.15">
      <c r="L8558" s="244" t="str">
        <f t="shared" si="1206"/>
        <v/>
      </c>
      <c r="M8558" s="245" t="str">
        <f t="shared" si="1207"/>
        <v/>
      </c>
      <c r="N8558" s="244" t="str">
        <f t="shared" si="1208"/>
        <v/>
      </c>
      <c r="O8558" s="244" t="str">
        <f t="shared" si="1209"/>
        <v/>
      </c>
      <c r="P8558">
        <f>IF($I8558&lt;&gt;"",$I8558,IF($E8558="SGD",1,IF($E8558="USD",Settings!$B$22,IF($E8558="HKD",Settings!$B$23,1))))</f>
        <v>1</v>
      </c>
      <c r="Q8558">
        <f t="shared" si="1210"/>
        <v>0</v>
      </c>
      <c r="R8558">
        <f t="shared" si="1211"/>
        <v>0</v>
      </c>
      <c r="S8558" t="str">
        <f t="shared" si="1203"/>
        <v/>
      </c>
      <c r="T8558" t="str">
        <f t="shared" si="1204"/>
        <v/>
      </c>
      <c r="U8558" t="str">
        <f t="shared" si="1205"/>
        <v/>
      </c>
    </row>
    <row r="8559" spans="12:21" ht="15" customHeight="1" x14ac:dyDescent="0.15">
      <c r="L8559" s="244" t="str">
        <f t="shared" si="1206"/>
        <v/>
      </c>
      <c r="M8559" s="245" t="str">
        <f t="shared" si="1207"/>
        <v/>
      </c>
      <c r="N8559" s="244" t="str">
        <f t="shared" si="1208"/>
        <v/>
      </c>
      <c r="O8559" s="244" t="str">
        <f t="shared" si="1209"/>
        <v/>
      </c>
      <c r="P8559">
        <f>IF($I8559&lt;&gt;"",$I8559,IF($E8559="SGD",1,IF($E8559="USD",Settings!$B$22,IF($E8559="HKD",Settings!$B$23,1))))</f>
        <v>1</v>
      </c>
      <c r="Q8559">
        <f t="shared" si="1210"/>
        <v>0</v>
      </c>
      <c r="R8559">
        <f t="shared" si="1211"/>
        <v>0</v>
      </c>
      <c r="S8559" t="str">
        <f t="shared" si="1203"/>
        <v/>
      </c>
      <c r="T8559" t="str">
        <f t="shared" si="1204"/>
        <v/>
      </c>
      <c r="U8559" t="str">
        <f t="shared" si="1205"/>
        <v/>
      </c>
    </row>
    <row r="8560" spans="12:21" ht="15" customHeight="1" x14ac:dyDescent="0.15">
      <c r="L8560" s="244" t="str">
        <f t="shared" si="1206"/>
        <v/>
      </c>
      <c r="M8560" s="245" t="str">
        <f t="shared" si="1207"/>
        <v/>
      </c>
      <c r="N8560" s="244" t="str">
        <f t="shared" si="1208"/>
        <v/>
      </c>
      <c r="O8560" s="244" t="str">
        <f t="shared" si="1209"/>
        <v/>
      </c>
      <c r="P8560">
        <f>IF($I8560&lt;&gt;"",$I8560,IF($E8560="SGD",1,IF($E8560="USD",Settings!$B$22,IF($E8560="HKD",Settings!$B$23,1))))</f>
        <v>1</v>
      </c>
      <c r="Q8560">
        <f t="shared" si="1210"/>
        <v>0</v>
      </c>
      <c r="R8560">
        <f t="shared" si="1211"/>
        <v>0</v>
      </c>
      <c r="S8560" t="str">
        <f t="shared" si="1203"/>
        <v/>
      </c>
      <c r="T8560" t="str">
        <f t="shared" si="1204"/>
        <v/>
      </c>
      <c r="U8560" t="str">
        <f t="shared" si="1205"/>
        <v/>
      </c>
    </row>
    <row r="8561" spans="12:21" ht="15" customHeight="1" x14ac:dyDescent="0.15">
      <c r="L8561" s="244" t="str">
        <f t="shared" si="1206"/>
        <v/>
      </c>
      <c r="M8561" s="245" t="str">
        <f t="shared" si="1207"/>
        <v/>
      </c>
      <c r="N8561" s="244" t="str">
        <f t="shared" si="1208"/>
        <v/>
      </c>
      <c r="O8561" s="244" t="str">
        <f t="shared" si="1209"/>
        <v/>
      </c>
      <c r="P8561">
        <f>IF($I8561&lt;&gt;"",$I8561,IF($E8561="SGD",1,IF($E8561="USD",Settings!$B$22,IF($E8561="HKD",Settings!$B$23,1))))</f>
        <v>1</v>
      </c>
      <c r="Q8561">
        <f t="shared" si="1210"/>
        <v>0</v>
      </c>
      <c r="R8561">
        <f t="shared" si="1211"/>
        <v>0</v>
      </c>
      <c r="S8561" t="str">
        <f t="shared" si="1203"/>
        <v/>
      </c>
      <c r="T8561" t="str">
        <f t="shared" si="1204"/>
        <v/>
      </c>
      <c r="U8561" t="str">
        <f t="shared" si="1205"/>
        <v/>
      </c>
    </row>
    <row r="8562" spans="12:21" ht="15" customHeight="1" x14ac:dyDescent="0.15">
      <c r="L8562" s="244" t="str">
        <f t="shared" si="1206"/>
        <v/>
      </c>
      <c r="M8562" s="245" t="str">
        <f t="shared" si="1207"/>
        <v/>
      </c>
      <c r="N8562" s="244" t="str">
        <f t="shared" si="1208"/>
        <v/>
      </c>
      <c r="O8562" s="244" t="str">
        <f t="shared" si="1209"/>
        <v/>
      </c>
      <c r="P8562">
        <f>IF($I8562&lt;&gt;"",$I8562,IF($E8562="SGD",1,IF($E8562="USD",Settings!$B$22,IF($E8562="HKD",Settings!$B$23,1))))</f>
        <v>1</v>
      </c>
      <c r="Q8562">
        <f t="shared" si="1210"/>
        <v>0</v>
      </c>
      <c r="R8562">
        <f t="shared" si="1211"/>
        <v>0</v>
      </c>
      <c r="S8562" t="str">
        <f t="shared" si="1203"/>
        <v/>
      </c>
      <c r="T8562" t="str">
        <f t="shared" si="1204"/>
        <v/>
      </c>
      <c r="U8562" t="str">
        <f t="shared" si="1205"/>
        <v/>
      </c>
    </row>
    <row r="8563" spans="12:21" ht="15" customHeight="1" x14ac:dyDescent="0.15">
      <c r="L8563" s="244" t="str">
        <f t="shared" si="1206"/>
        <v/>
      </c>
      <c r="M8563" s="245" t="str">
        <f t="shared" si="1207"/>
        <v/>
      </c>
      <c r="N8563" s="244" t="str">
        <f t="shared" si="1208"/>
        <v/>
      </c>
      <c r="O8563" s="244" t="str">
        <f t="shared" si="1209"/>
        <v/>
      </c>
      <c r="P8563">
        <f>IF($I8563&lt;&gt;"",$I8563,IF($E8563="SGD",1,IF($E8563="USD",Settings!$B$22,IF($E8563="HKD",Settings!$B$23,1))))</f>
        <v>1</v>
      </c>
      <c r="Q8563">
        <f t="shared" si="1210"/>
        <v>0</v>
      </c>
      <c r="R8563">
        <f t="shared" si="1211"/>
        <v>0</v>
      </c>
      <c r="S8563" t="str">
        <f t="shared" si="1203"/>
        <v/>
      </c>
      <c r="T8563" t="str">
        <f t="shared" si="1204"/>
        <v/>
      </c>
      <c r="U8563" t="str">
        <f t="shared" si="1205"/>
        <v/>
      </c>
    </row>
    <row r="8564" spans="12:21" ht="15" customHeight="1" x14ac:dyDescent="0.15">
      <c r="L8564" s="244" t="str">
        <f t="shared" si="1206"/>
        <v/>
      </c>
      <c r="M8564" s="245" t="str">
        <f t="shared" si="1207"/>
        <v/>
      </c>
      <c r="N8564" s="244" t="str">
        <f t="shared" si="1208"/>
        <v/>
      </c>
      <c r="O8564" s="244" t="str">
        <f t="shared" si="1209"/>
        <v/>
      </c>
      <c r="P8564">
        <f>IF($I8564&lt;&gt;"",$I8564,IF($E8564="SGD",1,IF($E8564="USD",Settings!$B$22,IF($E8564="HKD",Settings!$B$23,1))))</f>
        <v>1</v>
      </c>
      <c r="Q8564">
        <f t="shared" si="1210"/>
        <v>0</v>
      </c>
      <c r="R8564">
        <f t="shared" si="1211"/>
        <v>0</v>
      </c>
      <c r="S8564" t="str">
        <f t="shared" si="1203"/>
        <v/>
      </c>
      <c r="T8564" t="str">
        <f t="shared" si="1204"/>
        <v/>
      </c>
      <c r="U8564" t="str">
        <f t="shared" si="1205"/>
        <v/>
      </c>
    </row>
    <row r="8565" spans="12:21" ht="15" customHeight="1" x14ac:dyDescent="0.15">
      <c r="L8565" s="244" t="str">
        <f t="shared" si="1206"/>
        <v/>
      </c>
      <c r="M8565" s="245" t="str">
        <f t="shared" si="1207"/>
        <v/>
      </c>
      <c r="N8565" s="244" t="str">
        <f t="shared" si="1208"/>
        <v/>
      </c>
      <c r="O8565" s="244" t="str">
        <f t="shared" si="1209"/>
        <v/>
      </c>
      <c r="P8565">
        <f>IF($I8565&lt;&gt;"",$I8565,IF($E8565="SGD",1,IF($E8565="USD",Settings!$B$22,IF($E8565="HKD",Settings!$B$23,1))))</f>
        <v>1</v>
      </c>
      <c r="Q8565">
        <f t="shared" si="1210"/>
        <v>0</v>
      </c>
      <c r="R8565">
        <f t="shared" si="1211"/>
        <v>0</v>
      </c>
      <c r="S8565" t="str">
        <f t="shared" si="1203"/>
        <v/>
      </c>
      <c r="T8565" t="str">
        <f t="shared" si="1204"/>
        <v/>
      </c>
      <c r="U8565" t="str">
        <f t="shared" si="1205"/>
        <v/>
      </c>
    </row>
    <row r="8566" spans="12:21" ht="15" customHeight="1" x14ac:dyDescent="0.15">
      <c r="L8566" s="244" t="str">
        <f t="shared" si="1206"/>
        <v/>
      </c>
      <c r="M8566" s="245" t="str">
        <f t="shared" si="1207"/>
        <v/>
      </c>
      <c r="N8566" s="244" t="str">
        <f t="shared" si="1208"/>
        <v/>
      </c>
      <c r="O8566" s="244" t="str">
        <f t="shared" si="1209"/>
        <v/>
      </c>
      <c r="P8566">
        <f>IF($I8566&lt;&gt;"",$I8566,IF($E8566="SGD",1,IF($E8566="USD",Settings!$B$22,IF($E8566="HKD",Settings!$B$23,1))))</f>
        <v>1</v>
      </c>
      <c r="Q8566">
        <f t="shared" si="1210"/>
        <v>0</v>
      </c>
      <c r="R8566">
        <f t="shared" si="1211"/>
        <v>0</v>
      </c>
      <c r="S8566" t="str">
        <f t="shared" si="1203"/>
        <v/>
      </c>
      <c r="T8566" t="str">
        <f t="shared" si="1204"/>
        <v/>
      </c>
      <c r="U8566" t="str">
        <f t="shared" si="1205"/>
        <v/>
      </c>
    </row>
    <row r="8567" spans="12:21" ht="15" customHeight="1" x14ac:dyDescent="0.15">
      <c r="L8567" s="244" t="str">
        <f t="shared" si="1206"/>
        <v/>
      </c>
      <c r="M8567" s="245" t="str">
        <f t="shared" si="1207"/>
        <v/>
      </c>
      <c r="N8567" s="244" t="str">
        <f t="shared" si="1208"/>
        <v/>
      </c>
      <c r="O8567" s="244" t="str">
        <f t="shared" si="1209"/>
        <v/>
      </c>
      <c r="P8567">
        <f>IF($I8567&lt;&gt;"",$I8567,IF($E8567="SGD",1,IF($E8567="USD",Settings!$B$22,IF($E8567="HKD",Settings!$B$23,1))))</f>
        <v>1</v>
      </c>
      <c r="Q8567">
        <f t="shared" si="1210"/>
        <v>0</v>
      </c>
      <c r="R8567">
        <f t="shared" si="1211"/>
        <v>0</v>
      </c>
      <c r="S8567" t="str">
        <f t="shared" si="1203"/>
        <v/>
      </c>
      <c r="T8567" t="str">
        <f t="shared" si="1204"/>
        <v/>
      </c>
      <c r="U8567" t="str">
        <f t="shared" si="1205"/>
        <v/>
      </c>
    </row>
    <row r="8568" spans="12:21" ht="15" customHeight="1" x14ac:dyDescent="0.15">
      <c r="L8568" s="244" t="str">
        <f t="shared" si="1206"/>
        <v/>
      </c>
      <c r="M8568" s="245" t="str">
        <f t="shared" si="1207"/>
        <v/>
      </c>
      <c r="N8568" s="244" t="str">
        <f t="shared" si="1208"/>
        <v/>
      </c>
      <c r="O8568" s="244" t="str">
        <f t="shared" si="1209"/>
        <v/>
      </c>
      <c r="P8568">
        <f>IF($I8568&lt;&gt;"",$I8568,IF($E8568="SGD",1,IF($E8568="USD",Settings!$B$22,IF($E8568="HKD",Settings!$B$23,1))))</f>
        <v>1</v>
      </c>
      <c r="Q8568">
        <f t="shared" si="1210"/>
        <v>0</v>
      </c>
      <c r="R8568">
        <f t="shared" si="1211"/>
        <v>0</v>
      </c>
      <c r="S8568" t="str">
        <f t="shared" si="1203"/>
        <v/>
      </c>
      <c r="T8568" t="str">
        <f t="shared" si="1204"/>
        <v/>
      </c>
      <c r="U8568" t="str">
        <f t="shared" si="1205"/>
        <v/>
      </c>
    </row>
    <row r="8569" spans="12:21" ht="15" customHeight="1" x14ac:dyDescent="0.15">
      <c r="L8569" s="244" t="str">
        <f t="shared" si="1206"/>
        <v/>
      </c>
      <c r="M8569" s="245" t="str">
        <f t="shared" si="1207"/>
        <v/>
      </c>
      <c r="N8569" s="244" t="str">
        <f t="shared" si="1208"/>
        <v/>
      </c>
      <c r="O8569" s="244" t="str">
        <f t="shared" si="1209"/>
        <v/>
      </c>
      <c r="P8569">
        <f>IF($I8569&lt;&gt;"",$I8569,IF($E8569="SGD",1,IF($E8569="USD",Settings!$B$22,IF($E8569="HKD",Settings!$B$23,1))))</f>
        <v>1</v>
      </c>
      <c r="Q8569">
        <f t="shared" si="1210"/>
        <v>0</v>
      </c>
      <c r="R8569">
        <f t="shared" si="1211"/>
        <v>0</v>
      </c>
      <c r="S8569" t="str">
        <f t="shared" si="1203"/>
        <v/>
      </c>
      <c r="T8569" t="str">
        <f t="shared" si="1204"/>
        <v/>
      </c>
      <c r="U8569" t="str">
        <f t="shared" si="1205"/>
        <v/>
      </c>
    </row>
    <row r="8570" spans="12:21" ht="15" customHeight="1" x14ac:dyDescent="0.15">
      <c r="L8570" s="244" t="str">
        <f t="shared" si="1206"/>
        <v/>
      </c>
      <c r="M8570" s="245" t="str">
        <f t="shared" si="1207"/>
        <v/>
      </c>
      <c r="N8570" s="244" t="str">
        <f t="shared" si="1208"/>
        <v/>
      </c>
      <c r="O8570" s="244" t="str">
        <f t="shared" si="1209"/>
        <v/>
      </c>
      <c r="P8570">
        <f>IF($I8570&lt;&gt;"",$I8570,IF($E8570="SGD",1,IF($E8570="USD",Settings!$B$22,IF($E8570="HKD",Settings!$B$23,1))))</f>
        <v>1</v>
      </c>
      <c r="Q8570">
        <f t="shared" si="1210"/>
        <v>0</v>
      </c>
      <c r="R8570">
        <f t="shared" si="1211"/>
        <v>0</v>
      </c>
      <c r="S8570" t="str">
        <f t="shared" si="1203"/>
        <v/>
      </c>
      <c r="T8570" t="str">
        <f t="shared" si="1204"/>
        <v/>
      </c>
      <c r="U8570" t="str">
        <f t="shared" si="1205"/>
        <v/>
      </c>
    </row>
    <row r="8571" spans="12:21" ht="15" customHeight="1" x14ac:dyDescent="0.15">
      <c r="L8571" s="244" t="str">
        <f t="shared" si="1206"/>
        <v/>
      </c>
      <c r="M8571" s="245" t="str">
        <f t="shared" si="1207"/>
        <v/>
      </c>
      <c r="N8571" s="244" t="str">
        <f t="shared" si="1208"/>
        <v/>
      </c>
      <c r="O8571" s="244" t="str">
        <f t="shared" si="1209"/>
        <v/>
      </c>
      <c r="P8571">
        <f>IF($I8571&lt;&gt;"",$I8571,IF($E8571="SGD",1,IF($E8571="USD",Settings!$B$22,IF($E8571="HKD",Settings!$B$23,1))))</f>
        <v>1</v>
      </c>
      <c r="Q8571">
        <f t="shared" si="1210"/>
        <v>0</v>
      </c>
      <c r="R8571">
        <f t="shared" si="1211"/>
        <v>0</v>
      </c>
      <c r="S8571" t="str">
        <f t="shared" si="1203"/>
        <v/>
      </c>
      <c r="T8571" t="str">
        <f t="shared" si="1204"/>
        <v/>
      </c>
      <c r="U8571" t="str">
        <f t="shared" si="1205"/>
        <v/>
      </c>
    </row>
    <row r="8572" spans="12:21" ht="15" customHeight="1" x14ac:dyDescent="0.15">
      <c r="L8572" s="244" t="str">
        <f t="shared" si="1206"/>
        <v/>
      </c>
      <c r="M8572" s="245" t="str">
        <f t="shared" si="1207"/>
        <v/>
      </c>
      <c r="N8572" s="244" t="str">
        <f t="shared" si="1208"/>
        <v/>
      </c>
      <c r="O8572" s="244" t="str">
        <f t="shared" si="1209"/>
        <v/>
      </c>
      <c r="P8572">
        <f>IF($I8572&lt;&gt;"",$I8572,IF($E8572="SGD",1,IF($E8572="USD",Settings!$B$22,IF($E8572="HKD",Settings!$B$23,1))))</f>
        <v>1</v>
      </c>
      <c r="Q8572">
        <f t="shared" si="1210"/>
        <v>0</v>
      </c>
      <c r="R8572">
        <f t="shared" si="1211"/>
        <v>0</v>
      </c>
      <c r="S8572" t="str">
        <f t="shared" si="1203"/>
        <v/>
      </c>
      <c r="T8572" t="str">
        <f t="shared" si="1204"/>
        <v/>
      </c>
      <c r="U8572" t="str">
        <f t="shared" si="1205"/>
        <v/>
      </c>
    </row>
    <row r="8573" spans="12:21" ht="15" customHeight="1" x14ac:dyDescent="0.15">
      <c r="L8573" s="244" t="str">
        <f t="shared" si="1206"/>
        <v/>
      </c>
      <c r="M8573" s="245" t="str">
        <f t="shared" si="1207"/>
        <v/>
      </c>
      <c r="N8573" s="244" t="str">
        <f t="shared" si="1208"/>
        <v/>
      </c>
      <c r="O8573" s="244" t="str">
        <f t="shared" si="1209"/>
        <v/>
      </c>
      <c r="P8573">
        <f>IF($I8573&lt;&gt;"",$I8573,IF($E8573="SGD",1,IF($E8573="USD",Settings!$B$22,IF($E8573="HKD",Settings!$B$23,1))))</f>
        <v>1</v>
      </c>
      <c r="Q8573">
        <f t="shared" si="1210"/>
        <v>0</v>
      </c>
      <c r="R8573">
        <f t="shared" si="1211"/>
        <v>0</v>
      </c>
      <c r="S8573" t="str">
        <f t="shared" si="1203"/>
        <v/>
      </c>
      <c r="T8573" t="str">
        <f t="shared" si="1204"/>
        <v/>
      </c>
      <c r="U8573" t="str">
        <f t="shared" si="1205"/>
        <v/>
      </c>
    </row>
    <row r="8574" spans="12:21" ht="15" customHeight="1" x14ac:dyDescent="0.15">
      <c r="L8574" s="244" t="str">
        <f t="shared" si="1206"/>
        <v/>
      </c>
      <c r="M8574" s="245" t="str">
        <f t="shared" si="1207"/>
        <v/>
      </c>
      <c r="N8574" s="244" t="str">
        <f t="shared" si="1208"/>
        <v/>
      </c>
      <c r="O8574" s="244" t="str">
        <f t="shared" si="1209"/>
        <v/>
      </c>
      <c r="P8574">
        <f>IF($I8574&lt;&gt;"",$I8574,IF($E8574="SGD",1,IF($E8574="USD",Settings!$B$22,IF($E8574="HKD",Settings!$B$23,1))))</f>
        <v>1</v>
      </c>
      <c r="Q8574">
        <f t="shared" si="1210"/>
        <v>0</v>
      </c>
      <c r="R8574">
        <f t="shared" si="1211"/>
        <v>0</v>
      </c>
      <c r="S8574" t="str">
        <f t="shared" si="1203"/>
        <v/>
      </c>
      <c r="T8574" t="str">
        <f t="shared" si="1204"/>
        <v/>
      </c>
      <c r="U8574" t="str">
        <f t="shared" si="1205"/>
        <v/>
      </c>
    </row>
    <row r="8575" spans="12:21" ht="15" customHeight="1" x14ac:dyDescent="0.15">
      <c r="L8575" s="244" t="str">
        <f t="shared" si="1206"/>
        <v/>
      </c>
      <c r="M8575" s="245" t="str">
        <f t="shared" si="1207"/>
        <v/>
      </c>
      <c r="N8575" s="244" t="str">
        <f t="shared" si="1208"/>
        <v/>
      </c>
      <c r="O8575" s="244" t="str">
        <f t="shared" si="1209"/>
        <v/>
      </c>
      <c r="P8575">
        <f>IF($I8575&lt;&gt;"",$I8575,IF($E8575="SGD",1,IF($E8575="USD",Settings!$B$22,IF($E8575="HKD",Settings!$B$23,1))))</f>
        <v>1</v>
      </c>
      <c r="Q8575">
        <f t="shared" si="1210"/>
        <v>0</v>
      </c>
      <c r="R8575">
        <f t="shared" si="1211"/>
        <v>0</v>
      </c>
      <c r="S8575" t="str">
        <f t="shared" si="1203"/>
        <v/>
      </c>
      <c r="T8575" t="str">
        <f t="shared" si="1204"/>
        <v/>
      </c>
      <c r="U8575" t="str">
        <f t="shared" si="1205"/>
        <v/>
      </c>
    </row>
    <row r="8576" spans="12:21" ht="15" customHeight="1" x14ac:dyDescent="0.15">
      <c r="L8576" s="244" t="str">
        <f t="shared" si="1206"/>
        <v/>
      </c>
      <c r="M8576" s="245" t="str">
        <f t="shared" si="1207"/>
        <v/>
      </c>
      <c r="N8576" s="244" t="str">
        <f t="shared" si="1208"/>
        <v/>
      </c>
      <c r="O8576" s="244" t="str">
        <f t="shared" si="1209"/>
        <v/>
      </c>
      <c r="P8576">
        <f>IF($I8576&lt;&gt;"",$I8576,IF($E8576="SGD",1,IF($E8576="USD",Settings!$B$22,IF($E8576="HKD",Settings!$B$23,1))))</f>
        <v>1</v>
      </c>
      <c r="Q8576">
        <f t="shared" si="1210"/>
        <v>0</v>
      </c>
      <c r="R8576">
        <f t="shared" si="1211"/>
        <v>0</v>
      </c>
      <c r="S8576" t="str">
        <f t="shared" si="1203"/>
        <v/>
      </c>
      <c r="T8576" t="str">
        <f t="shared" si="1204"/>
        <v/>
      </c>
      <c r="U8576" t="str">
        <f t="shared" si="1205"/>
        <v/>
      </c>
    </row>
    <row r="8577" spans="12:21" ht="15" customHeight="1" x14ac:dyDescent="0.15">
      <c r="L8577" s="244" t="str">
        <f t="shared" si="1206"/>
        <v/>
      </c>
      <c r="M8577" s="245" t="str">
        <f t="shared" si="1207"/>
        <v/>
      </c>
      <c r="N8577" s="244" t="str">
        <f t="shared" si="1208"/>
        <v/>
      </c>
      <c r="O8577" s="244" t="str">
        <f t="shared" si="1209"/>
        <v/>
      </c>
      <c r="P8577">
        <f>IF($I8577&lt;&gt;"",$I8577,IF($E8577="SGD",1,IF($E8577="USD",Settings!$B$22,IF($E8577="HKD",Settings!$B$23,1))))</f>
        <v>1</v>
      </c>
      <c r="Q8577">
        <f t="shared" si="1210"/>
        <v>0</v>
      </c>
      <c r="R8577">
        <f t="shared" si="1211"/>
        <v>0</v>
      </c>
      <c r="S8577" t="str">
        <f t="shared" si="1203"/>
        <v/>
      </c>
      <c r="T8577" t="str">
        <f t="shared" si="1204"/>
        <v/>
      </c>
      <c r="U8577" t="str">
        <f t="shared" si="1205"/>
        <v/>
      </c>
    </row>
    <row r="8578" spans="12:21" ht="15" customHeight="1" x14ac:dyDescent="0.15">
      <c r="L8578" s="244" t="str">
        <f t="shared" si="1206"/>
        <v/>
      </c>
      <c r="M8578" s="245" t="str">
        <f t="shared" si="1207"/>
        <v/>
      </c>
      <c r="N8578" s="244" t="str">
        <f t="shared" si="1208"/>
        <v/>
      </c>
      <c r="O8578" s="244" t="str">
        <f t="shared" si="1209"/>
        <v/>
      </c>
      <c r="P8578">
        <f>IF($I8578&lt;&gt;"",$I8578,IF($E8578="SGD",1,IF($E8578="USD",Settings!$B$22,IF($E8578="HKD",Settings!$B$23,1))))</f>
        <v>1</v>
      </c>
      <c r="Q8578">
        <f t="shared" si="1210"/>
        <v>0</v>
      </c>
      <c r="R8578">
        <f t="shared" si="1211"/>
        <v>0</v>
      </c>
      <c r="S8578" t="str">
        <f t="shared" ref="S8578:S8641" si="1212">IF(L8578="","",SUMIFS($M:$M,$L:$L,L8578,$T:$T,"&lt;="&amp;T8578))</f>
        <v/>
      </c>
      <c r="T8578" t="str">
        <f t="shared" ref="T8578:T8641" si="1213">IF(L8578="","",INT(G8578)*100000+ROW())</f>
        <v/>
      </c>
      <c r="U8578" t="str">
        <f t="shared" ref="U8578:U8641" si="1214">IF(L8578="","",IF(AND(COUNTIFS($L:$L,L8578,$S:$S,"&gt;-0.000001",$S:$S,"&lt;0.000001",$T:$T,"&gt;"&amp;T8578)=0,ABS(S8578)&gt;0.000001),1,0))</f>
        <v/>
      </c>
    </row>
    <row r="8579" spans="12:21" ht="15" customHeight="1" x14ac:dyDescent="0.15">
      <c r="L8579" s="244" t="str">
        <f t="shared" si="1206"/>
        <v/>
      </c>
      <c r="M8579" s="245" t="str">
        <f t="shared" si="1207"/>
        <v/>
      </c>
      <c r="N8579" s="244" t="str">
        <f t="shared" si="1208"/>
        <v/>
      </c>
      <c r="O8579" s="244" t="str">
        <f t="shared" si="1209"/>
        <v/>
      </c>
      <c r="P8579">
        <f>IF($I8579&lt;&gt;"",$I8579,IF($E8579="SGD",1,IF($E8579="USD",Settings!$B$22,IF($E8579="HKD",Settings!$B$23,1))))</f>
        <v>1</v>
      </c>
      <c r="Q8579">
        <f t="shared" si="1210"/>
        <v>0</v>
      </c>
      <c r="R8579">
        <f t="shared" si="1211"/>
        <v>0</v>
      </c>
      <c r="S8579" t="str">
        <f t="shared" si="1212"/>
        <v/>
      </c>
      <c r="T8579" t="str">
        <f t="shared" si="1213"/>
        <v/>
      </c>
      <c r="U8579" t="str">
        <f t="shared" si="1214"/>
        <v/>
      </c>
    </row>
    <row r="8580" spans="12:21" ht="15" customHeight="1" x14ac:dyDescent="0.15">
      <c r="L8580" s="244" t="str">
        <f t="shared" si="1206"/>
        <v/>
      </c>
      <c r="M8580" s="245" t="str">
        <f t="shared" si="1207"/>
        <v/>
      </c>
      <c r="N8580" s="244" t="str">
        <f t="shared" si="1208"/>
        <v/>
      </c>
      <c r="O8580" s="244" t="str">
        <f t="shared" si="1209"/>
        <v/>
      </c>
      <c r="P8580">
        <f>IF($I8580&lt;&gt;"",$I8580,IF($E8580="SGD",1,IF($E8580="USD",Settings!$B$22,IF($E8580="HKD",Settings!$B$23,1))))</f>
        <v>1</v>
      </c>
      <c r="Q8580">
        <f t="shared" si="1210"/>
        <v>0</v>
      </c>
      <c r="R8580">
        <f t="shared" si="1211"/>
        <v>0</v>
      </c>
      <c r="S8580" t="str">
        <f t="shared" si="1212"/>
        <v/>
      </c>
      <c r="T8580" t="str">
        <f t="shared" si="1213"/>
        <v/>
      </c>
      <c r="U8580" t="str">
        <f t="shared" si="1214"/>
        <v/>
      </c>
    </row>
    <row r="8581" spans="12:21" ht="15" customHeight="1" x14ac:dyDescent="0.15">
      <c r="L8581" s="244" t="str">
        <f t="shared" si="1206"/>
        <v/>
      </c>
      <c r="M8581" s="245" t="str">
        <f t="shared" si="1207"/>
        <v/>
      </c>
      <c r="N8581" s="244" t="str">
        <f t="shared" si="1208"/>
        <v/>
      </c>
      <c r="O8581" s="244" t="str">
        <f t="shared" si="1209"/>
        <v/>
      </c>
      <c r="P8581">
        <f>IF($I8581&lt;&gt;"",$I8581,IF($E8581="SGD",1,IF($E8581="USD",Settings!$B$22,IF($E8581="HKD",Settings!$B$23,1))))</f>
        <v>1</v>
      </c>
      <c r="Q8581">
        <f t="shared" si="1210"/>
        <v>0</v>
      </c>
      <c r="R8581">
        <f t="shared" si="1211"/>
        <v>0</v>
      </c>
      <c r="S8581" t="str">
        <f t="shared" si="1212"/>
        <v/>
      </c>
      <c r="T8581" t="str">
        <f t="shared" si="1213"/>
        <v/>
      </c>
      <c r="U8581" t="str">
        <f t="shared" si="1214"/>
        <v/>
      </c>
    </row>
    <row r="8582" spans="12:21" ht="15" customHeight="1" x14ac:dyDescent="0.15">
      <c r="L8582" s="244" t="str">
        <f t="shared" si="1206"/>
        <v/>
      </c>
      <c r="M8582" s="245" t="str">
        <f t="shared" si="1207"/>
        <v/>
      </c>
      <c r="N8582" s="244" t="str">
        <f t="shared" si="1208"/>
        <v/>
      </c>
      <c r="O8582" s="244" t="str">
        <f t="shared" si="1209"/>
        <v/>
      </c>
      <c r="P8582">
        <f>IF($I8582&lt;&gt;"",$I8582,IF($E8582="SGD",1,IF($E8582="USD",Settings!$B$22,IF($E8582="HKD",Settings!$B$23,1))))</f>
        <v>1</v>
      </c>
      <c r="Q8582">
        <f t="shared" si="1210"/>
        <v>0</v>
      </c>
      <c r="R8582">
        <f t="shared" si="1211"/>
        <v>0</v>
      </c>
      <c r="S8582" t="str">
        <f t="shared" si="1212"/>
        <v/>
      </c>
      <c r="T8582" t="str">
        <f t="shared" si="1213"/>
        <v/>
      </c>
      <c r="U8582" t="str">
        <f t="shared" si="1214"/>
        <v/>
      </c>
    </row>
    <row r="8583" spans="12:21" ht="15" customHeight="1" x14ac:dyDescent="0.15">
      <c r="L8583" s="244" t="str">
        <f t="shared" si="1206"/>
        <v/>
      </c>
      <c r="M8583" s="245" t="str">
        <f t="shared" si="1207"/>
        <v/>
      </c>
      <c r="N8583" s="244" t="str">
        <f t="shared" si="1208"/>
        <v/>
      </c>
      <c r="O8583" s="244" t="str">
        <f t="shared" si="1209"/>
        <v/>
      </c>
      <c r="P8583">
        <f>IF($I8583&lt;&gt;"",$I8583,IF($E8583="SGD",1,IF($E8583="USD",Settings!$B$22,IF($E8583="HKD",Settings!$B$23,1))))</f>
        <v>1</v>
      </c>
      <c r="Q8583">
        <f t="shared" si="1210"/>
        <v>0</v>
      </c>
      <c r="R8583">
        <f t="shared" si="1211"/>
        <v>0</v>
      </c>
      <c r="S8583" t="str">
        <f t="shared" si="1212"/>
        <v/>
      </c>
      <c r="T8583" t="str">
        <f t="shared" si="1213"/>
        <v/>
      </c>
      <c r="U8583" t="str">
        <f t="shared" si="1214"/>
        <v/>
      </c>
    </row>
    <row r="8584" spans="12:21" ht="15" customHeight="1" x14ac:dyDescent="0.15">
      <c r="L8584" s="244" t="str">
        <f t="shared" si="1206"/>
        <v/>
      </c>
      <c r="M8584" s="245" t="str">
        <f t="shared" si="1207"/>
        <v/>
      </c>
      <c r="N8584" s="244" t="str">
        <f t="shared" si="1208"/>
        <v/>
      </c>
      <c r="O8584" s="244" t="str">
        <f t="shared" si="1209"/>
        <v/>
      </c>
      <c r="P8584">
        <f>IF($I8584&lt;&gt;"",$I8584,IF($E8584="SGD",1,IF($E8584="USD",Settings!$B$22,IF($E8584="HKD",Settings!$B$23,1))))</f>
        <v>1</v>
      </c>
      <c r="Q8584">
        <f t="shared" si="1210"/>
        <v>0</v>
      </c>
      <c r="R8584">
        <f t="shared" si="1211"/>
        <v>0</v>
      </c>
      <c r="S8584" t="str">
        <f t="shared" si="1212"/>
        <v/>
      </c>
      <c r="T8584" t="str">
        <f t="shared" si="1213"/>
        <v/>
      </c>
      <c r="U8584" t="str">
        <f t="shared" si="1214"/>
        <v/>
      </c>
    </row>
    <row r="8585" spans="12:21" ht="15" customHeight="1" x14ac:dyDescent="0.15">
      <c r="L8585" s="244" t="str">
        <f t="shared" si="1206"/>
        <v/>
      </c>
      <c r="M8585" s="245" t="str">
        <f t="shared" si="1207"/>
        <v/>
      </c>
      <c r="N8585" s="244" t="str">
        <f t="shared" si="1208"/>
        <v/>
      </c>
      <c r="O8585" s="244" t="str">
        <f t="shared" si="1209"/>
        <v/>
      </c>
      <c r="P8585">
        <f>IF($I8585&lt;&gt;"",$I8585,IF($E8585="SGD",1,IF($E8585="USD",Settings!$B$22,IF($E8585="HKD",Settings!$B$23,1))))</f>
        <v>1</v>
      </c>
      <c r="Q8585">
        <f t="shared" si="1210"/>
        <v>0</v>
      </c>
      <c r="R8585">
        <f t="shared" si="1211"/>
        <v>0</v>
      </c>
      <c r="S8585" t="str">
        <f t="shared" si="1212"/>
        <v/>
      </c>
      <c r="T8585" t="str">
        <f t="shared" si="1213"/>
        <v/>
      </c>
      <c r="U8585" t="str">
        <f t="shared" si="1214"/>
        <v/>
      </c>
    </row>
    <row r="8586" spans="12:21" ht="15" customHeight="1" x14ac:dyDescent="0.15">
      <c r="L8586" s="244" t="str">
        <f t="shared" si="1206"/>
        <v/>
      </c>
      <c r="M8586" s="245" t="str">
        <f t="shared" si="1207"/>
        <v/>
      </c>
      <c r="N8586" s="244" t="str">
        <f t="shared" si="1208"/>
        <v/>
      </c>
      <c r="O8586" s="244" t="str">
        <f t="shared" si="1209"/>
        <v/>
      </c>
      <c r="P8586">
        <f>IF($I8586&lt;&gt;"",$I8586,IF($E8586="SGD",1,IF($E8586="USD",Settings!$B$22,IF($E8586="HKD",Settings!$B$23,1))))</f>
        <v>1</v>
      </c>
      <c r="Q8586">
        <f t="shared" si="1210"/>
        <v>0</v>
      </c>
      <c r="R8586">
        <f t="shared" si="1211"/>
        <v>0</v>
      </c>
      <c r="S8586" t="str">
        <f t="shared" si="1212"/>
        <v/>
      </c>
      <c r="T8586" t="str">
        <f t="shared" si="1213"/>
        <v/>
      </c>
      <c r="U8586" t="str">
        <f t="shared" si="1214"/>
        <v/>
      </c>
    </row>
    <row r="8587" spans="12:21" ht="15" customHeight="1" x14ac:dyDescent="0.15">
      <c r="L8587" s="244" t="str">
        <f t="shared" si="1206"/>
        <v/>
      </c>
      <c r="M8587" s="245" t="str">
        <f t="shared" si="1207"/>
        <v/>
      </c>
      <c r="N8587" s="244" t="str">
        <f t="shared" si="1208"/>
        <v/>
      </c>
      <c r="O8587" s="244" t="str">
        <f t="shared" si="1209"/>
        <v/>
      </c>
      <c r="P8587">
        <f>IF($I8587&lt;&gt;"",$I8587,IF($E8587="SGD",1,IF($E8587="USD",Settings!$B$22,IF($E8587="HKD",Settings!$B$23,1))))</f>
        <v>1</v>
      </c>
      <c r="Q8587">
        <f t="shared" si="1210"/>
        <v>0</v>
      </c>
      <c r="R8587">
        <f t="shared" si="1211"/>
        <v>0</v>
      </c>
      <c r="S8587" t="str">
        <f t="shared" si="1212"/>
        <v/>
      </c>
      <c r="T8587" t="str">
        <f t="shared" si="1213"/>
        <v/>
      </c>
      <c r="U8587" t="str">
        <f t="shared" si="1214"/>
        <v/>
      </c>
    </row>
    <row r="8588" spans="12:21" ht="15" customHeight="1" x14ac:dyDescent="0.15">
      <c r="L8588" s="244" t="str">
        <f t="shared" si="1206"/>
        <v/>
      </c>
      <c r="M8588" s="245" t="str">
        <f t="shared" si="1207"/>
        <v/>
      </c>
      <c r="N8588" s="244" t="str">
        <f t="shared" si="1208"/>
        <v/>
      </c>
      <c r="O8588" s="244" t="str">
        <f t="shared" si="1209"/>
        <v/>
      </c>
      <c r="P8588">
        <f>IF($I8588&lt;&gt;"",$I8588,IF($E8588="SGD",1,IF($E8588="USD",Settings!$B$22,IF($E8588="HKD",Settings!$B$23,1))))</f>
        <v>1</v>
      </c>
      <c r="Q8588">
        <f t="shared" si="1210"/>
        <v>0</v>
      </c>
      <c r="R8588">
        <f t="shared" si="1211"/>
        <v>0</v>
      </c>
      <c r="S8588" t="str">
        <f t="shared" si="1212"/>
        <v/>
      </c>
      <c r="T8588" t="str">
        <f t="shared" si="1213"/>
        <v/>
      </c>
      <c r="U8588" t="str">
        <f t="shared" si="1214"/>
        <v/>
      </c>
    </row>
    <row r="8589" spans="12:21" ht="15" customHeight="1" x14ac:dyDescent="0.15">
      <c r="L8589" s="244" t="str">
        <f t="shared" si="1206"/>
        <v/>
      </c>
      <c r="M8589" s="245" t="str">
        <f t="shared" si="1207"/>
        <v/>
      </c>
      <c r="N8589" s="244" t="str">
        <f t="shared" si="1208"/>
        <v/>
      </c>
      <c r="O8589" s="244" t="str">
        <f t="shared" si="1209"/>
        <v/>
      </c>
      <c r="P8589">
        <f>IF($I8589&lt;&gt;"",$I8589,IF($E8589="SGD",1,IF($E8589="USD",Settings!$B$22,IF($E8589="HKD",Settings!$B$23,1))))</f>
        <v>1</v>
      </c>
      <c r="Q8589">
        <f t="shared" si="1210"/>
        <v>0</v>
      </c>
      <c r="R8589">
        <f t="shared" si="1211"/>
        <v>0</v>
      </c>
      <c r="S8589" t="str">
        <f t="shared" si="1212"/>
        <v/>
      </c>
      <c r="T8589" t="str">
        <f t="shared" si="1213"/>
        <v/>
      </c>
      <c r="U8589" t="str">
        <f t="shared" si="1214"/>
        <v/>
      </c>
    </row>
    <row r="8590" spans="12:21" ht="15" customHeight="1" x14ac:dyDescent="0.15">
      <c r="L8590" s="244" t="str">
        <f t="shared" si="1206"/>
        <v/>
      </c>
      <c r="M8590" s="245" t="str">
        <f t="shared" si="1207"/>
        <v/>
      </c>
      <c r="N8590" s="244" t="str">
        <f t="shared" si="1208"/>
        <v/>
      </c>
      <c r="O8590" s="244" t="str">
        <f t="shared" si="1209"/>
        <v/>
      </c>
      <c r="P8590">
        <f>IF($I8590&lt;&gt;"",$I8590,IF($E8590="SGD",1,IF($E8590="USD",Settings!$B$22,IF($E8590="HKD",Settings!$B$23,1))))</f>
        <v>1</v>
      </c>
      <c r="Q8590">
        <f t="shared" si="1210"/>
        <v>0</v>
      </c>
      <c r="R8590">
        <f t="shared" si="1211"/>
        <v>0</v>
      </c>
      <c r="S8590" t="str">
        <f t="shared" si="1212"/>
        <v/>
      </c>
      <c r="T8590" t="str">
        <f t="shared" si="1213"/>
        <v/>
      </c>
      <c r="U8590" t="str">
        <f t="shared" si="1214"/>
        <v/>
      </c>
    </row>
    <row r="8591" spans="12:21" ht="15" customHeight="1" x14ac:dyDescent="0.15">
      <c r="L8591" s="244" t="str">
        <f t="shared" si="1206"/>
        <v/>
      </c>
      <c r="M8591" s="245" t="str">
        <f t="shared" si="1207"/>
        <v/>
      </c>
      <c r="N8591" s="244" t="str">
        <f t="shared" si="1208"/>
        <v/>
      </c>
      <c r="O8591" s="244" t="str">
        <f t="shared" si="1209"/>
        <v/>
      </c>
      <c r="P8591">
        <f>IF($I8591&lt;&gt;"",$I8591,IF($E8591="SGD",1,IF($E8591="USD",Settings!$B$22,IF($E8591="HKD",Settings!$B$23,1))))</f>
        <v>1</v>
      </c>
      <c r="Q8591">
        <f t="shared" si="1210"/>
        <v>0</v>
      </c>
      <c r="R8591">
        <f t="shared" si="1211"/>
        <v>0</v>
      </c>
      <c r="S8591" t="str">
        <f t="shared" si="1212"/>
        <v/>
      </c>
      <c r="T8591" t="str">
        <f t="shared" si="1213"/>
        <v/>
      </c>
      <c r="U8591" t="str">
        <f t="shared" si="1214"/>
        <v/>
      </c>
    </row>
    <row r="8592" spans="12:21" ht="15" customHeight="1" x14ac:dyDescent="0.15">
      <c r="L8592" s="244" t="str">
        <f t="shared" si="1206"/>
        <v/>
      </c>
      <c r="M8592" s="245" t="str">
        <f t="shared" si="1207"/>
        <v/>
      </c>
      <c r="N8592" s="244" t="str">
        <f t="shared" si="1208"/>
        <v/>
      </c>
      <c r="O8592" s="244" t="str">
        <f t="shared" si="1209"/>
        <v/>
      </c>
      <c r="P8592">
        <f>IF($I8592&lt;&gt;"",$I8592,IF($E8592="SGD",1,IF($E8592="USD",Settings!$B$22,IF($E8592="HKD",Settings!$B$23,1))))</f>
        <v>1</v>
      </c>
      <c r="Q8592">
        <f t="shared" si="1210"/>
        <v>0</v>
      </c>
      <c r="R8592">
        <f t="shared" si="1211"/>
        <v>0</v>
      </c>
      <c r="S8592" t="str">
        <f t="shared" si="1212"/>
        <v/>
      </c>
      <c r="T8592" t="str">
        <f t="shared" si="1213"/>
        <v/>
      </c>
      <c r="U8592" t="str">
        <f t="shared" si="1214"/>
        <v/>
      </c>
    </row>
    <row r="8593" spans="12:21" ht="15" customHeight="1" x14ac:dyDescent="0.15">
      <c r="L8593" s="244" t="str">
        <f t="shared" si="1206"/>
        <v/>
      </c>
      <c r="M8593" s="245" t="str">
        <f t="shared" si="1207"/>
        <v/>
      </c>
      <c r="N8593" s="244" t="str">
        <f t="shared" si="1208"/>
        <v/>
      </c>
      <c r="O8593" s="244" t="str">
        <f t="shared" si="1209"/>
        <v/>
      </c>
      <c r="P8593">
        <f>IF($I8593&lt;&gt;"",$I8593,IF($E8593="SGD",1,IF($E8593="USD",Settings!$B$22,IF($E8593="HKD",Settings!$B$23,1))))</f>
        <v>1</v>
      </c>
      <c r="Q8593">
        <f t="shared" si="1210"/>
        <v>0</v>
      </c>
      <c r="R8593">
        <f t="shared" si="1211"/>
        <v>0</v>
      </c>
      <c r="S8593" t="str">
        <f t="shared" si="1212"/>
        <v/>
      </c>
      <c r="T8593" t="str">
        <f t="shared" si="1213"/>
        <v/>
      </c>
      <c r="U8593" t="str">
        <f t="shared" si="1214"/>
        <v/>
      </c>
    </row>
    <row r="8594" spans="12:21" ht="15" customHeight="1" x14ac:dyDescent="0.15">
      <c r="L8594" s="244" t="str">
        <f t="shared" si="1206"/>
        <v/>
      </c>
      <c r="M8594" s="245" t="str">
        <f t="shared" si="1207"/>
        <v/>
      </c>
      <c r="N8594" s="244" t="str">
        <f t="shared" si="1208"/>
        <v/>
      </c>
      <c r="O8594" s="244" t="str">
        <f t="shared" si="1209"/>
        <v/>
      </c>
      <c r="P8594">
        <f>IF($I8594&lt;&gt;"",$I8594,IF($E8594="SGD",1,IF($E8594="USD",Settings!$B$22,IF($E8594="HKD",Settings!$B$23,1))))</f>
        <v>1</v>
      </c>
      <c r="Q8594">
        <f t="shared" si="1210"/>
        <v>0</v>
      </c>
      <c r="R8594">
        <f t="shared" si="1211"/>
        <v>0</v>
      </c>
      <c r="S8594" t="str">
        <f t="shared" si="1212"/>
        <v/>
      </c>
      <c r="T8594" t="str">
        <f t="shared" si="1213"/>
        <v/>
      </c>
      <c r="U8594" t="str">
        <f t="shared" si="1214"/>
        <v/>
      </c>
    </row>
    <row r="8595" spans="12:21" ht="15" customHeight="1" x14ac:dyDescent="0.15">
      <c r="L8595" s="244" t="str">
        <f t="shared" si="1206"/>
        <v/>
      </c>
      <c r="M8595" s="245" t="str">
        <f t="shared" si="1207"/>
        <v/>
      </c>
      <c r="N8595" s="244" t="str">
        <f t="shared" si="1208"/>
        <v/>
      </c>
      <c r="O8595" s="244" t="str">
        <f t="shared" si="1209"/>
        <v/>
      </c>
      <c r="P8595">
        <f>IF($I8595&lt;&gt;"",$I8595,IF($E8595="SGD",1,IF($E8595="USD",Settings!$B$22,IF($E8595="HKD",Settings!$B$23,1))))</f>
        <v>1</v>
      </c>
      <c r="Q8595">
        <f t="shared" si="1210"/>
        <v>0</v>
      </c>
      <c r="R8595">
        <f t="shared" si="1211"/>
        <v>0</v>
      </c>
      <c r="S8595" t="str">
        <f t="shared" si="1212"/>
        <v/>
      </c>
      <c r="T8595" t="str">
        <f t="shared" si="1213"/>
        <v/>
      </c>
      <c r="U8595" t="str">
        <f t="shared" si="1214"/>
        <v/>
      </c>
    </row>
    <row r="8596" spans="12:21" ht="15" customHeight="1" x14ac:dyDescent="0.15">
      <c r="L8596" s="244" t="str">
        <f t="shared" si="1206"/>
        <v/>
      </c>
      <c r="M8596" s="245" t="str">
        <f t="shared" si="1207"/>
        <v/>
      </c>
      <c r="N8596" s="244" t="str">
        <f t="shared" si="1208"/>
        <v/>
      </c>
      <c r="O8596" s="244" t="str">
        <f t="shared" si="1209"/>
        <v/>
      </c>
      <c r="P8596">
        <f>IF($I8596&lt;&gt;"",$I8596,IF($E8596="SGD",1,IF($E8596="USD",Settings!$B$22,IF($E8596="HKD",Settings!$B$23,1))))</f>
        <v>1</v>
      </c>
      <c r="Q8596">
        <f t="shared" si="1210"/>
        <v>0</v>
      </c>
      <c r="R8596">
        <f t="shared" si="1211"/>
        <v>0</v>
      </c>
      <c r="S8596" t="str">
        <f t="shared" si="1212"/>
        <v/>
      </c>
      <c r="T8596" t="str">
        <f t="shared" si="1213"/>
        <v/>
      </c>
      <c r="U8596" t="str">
        <f t="shared" si="1214"/>
        <v/>
      </c>
    </row>
    <row r="8597" spans="12:21" ht="15" customHeight="1" x14ac:dyDescent="0.15">
      <c r="L8597" s="244" t="str">
        <f t="shared" si="1206"/>
        <v/>
      </c>
      <c r="M8597" s="245" t="str">
        <f t="shared" si="1207"/>
        <v/>
      </c>
      <c r="N8597" s="244" t="str">
        <f t="shared" si="1208"/>
        <v/>
      </c>
      <c r="O8597" s="244" t="str">
        <f t="shared" si="1209"/>
        <v/>
      </c>
      <c r="P8597">
        <f>IF($I8597&lt;&gt;"",$I8597,IF($E8597="SGD",1,IF($E8597="USD",Settings!$B$22,IF($E8597="HKD",Settings!$B$23,1))))</f>
        <v>1</v>
      </c>
      <c r="Q8597">
        <f t="shared" si="1210"/>
        <v>0</v>
      </c>
      <c r="R8597">
        <f t="shared" si="1211"/>
        <v>0</v>
      </c>
      <c r="S8597" t="str">
        <f t="shared" si="1212"/>
        <v/>
      </c>
      <c r="T8597" t="str">
        <f t="shared" si="1213"/>
        <v/>
      </c>
      <c r="U8597" t="str">
        <f t="shared" si="1214"/>
        <v/>
      </c>
    </row>
    <row r="8598" spans="12:21" ht="15" customHeight="1" x14ac:dyDescent="0.15">
      <c r="L8598" s="244" t="str">
        <f t="shared" si="1206"/>
        <v/>
      </c>
      <c r="M8598" s="245" t="str">
        <f t="shared" si="1207"/>
        <v/>
      </c>
      <c r="N8598" s="244" t="str">
        <f t="shared" si="1208"/>
        <v/>
      </c>
      <c r="O8598" s="244" t="str">
        <f t="shared" si="1209"/>
        <v/>
      </c>
      <c r="P8598">
        <f>IF($I8598&lt;&gt;"",$I8598,IF($E8598="SGD",1,IF($E8598="USD",Settings!$B$22,IF($E8598="HKD",Settings!$B$23,1))))</f>
        <v>1</v>
      </c>
      <c r="Q8598">
        <f t="shared" si="1210"/>
        <v>0</v>
      </c>
      <c r="R8598">
        <f t="shared" si="1211"/>
        <v>0</v>
      </c>
      <c r="S8598" t="str">
        <f t="shared" si="1212"/>
        <v/>
      </c>
      <c r="T8598" t="str">
        <f t="shared" si="1213"/>
        <v/>
      </c>
      <c r="U8598" t="str">
        <f t="shared" si="1214"/>
        <v/>
      </c>
    </row>
    <row r="8599" spans="12:21" ht="15" customHeight="1" x14ac:dyDescent="0.15">
      <c r="L8599" s="244" t="str">
        <f t="shared" si="1206"/>
        <v/>
      </c>
      <c r="M8599" s="245" t="str">
        <f t="shared" si="1207"/>
        <v/>
      </c>
      <c r="N8599" s="244" t="str">
        <f t="shared" si="1208"/>
        <v/>
      </c>
      <c r="O8599" s="244" t="str">
        <f t="shared" si="1209"/>
        <v/>
      </c>
      <c r="P8599">
        <f>IF($I8599&lt;&gt;"",$I8599,IF($E8599="SGD",1,IF($E8599="USD",Settings!$B$22,IF($E8599="HKD",Settings!$B$23,1))))</f>
        <v>1</v>
      </c>
      <c r="Q8599">
        <f t="shared" si="1210"/>
        <v>0</v>
      </c>
      <c r="R8599">
        <f t="shared" si="1211"/>
        <v>0</v>
      </c>
      <c r="S8599" t="str">
        <f t="shared" si="1212"/>
        <v/>
      </c>
      <c r="T8599" t="str">
        <f t="shared" si="1213"/>
        <v/>
      </c>
      <c r="U8599" t="str">
        <f t="shared" si="1214"/>
        <v/>
      </c>
    </row>
    <row r="8600" spans="12:21" ht="15" customHeight="1" x14ac:dyDescent="0.15">
      <c r="L8600" s="244" t="str">
        <f t="shared" si="1206"/>
        <v/>
      </c>
      <c r="M8600" s="245" t="str">
        <f t="shared" si="1207"/>
        <v/>
      </c>
      <c r="N8600" s="244" t="str">
        <f t="shared" si="1208"/>
        <v/>
      </c>
      <c r="O8600" s="244" t="str">
        <f t="shared" si="1209"/>
        <v/>
      </c>
      <c r="P8600">
        <f>IF($I8600&lt;&gt;"",$I8600,IF($E8600="SGD",1,IF($E8600="USD",Settings!$B$22,IF($E8600="HKD",Settings!$B$23,1))))</f>
        <v>1</v>
      </c>
      <c r="Q8600">
        <f t="shared" si="1210"/>
        <v>0</v>
      </c>
      <c r="R8600">
        <f t="shared" si="1211"/>
        <v>0</v>
      </c>
      <c r="S8600" t="str">
        <f t="shared" si="1212"/>
        <v/>
      </c>
      <c r="T8600" t="str">
        <f t="shared" si="1213"/>
        <v/>
      </c>
      <c r="U8600" t="str">
        <f t="shared" si="1214"/>
        <v/>
      </c>
    </row>
    <row r="8601" spans="12:21" ht="15" customHeight="1" x14ac:dyDescent="0.15">
      <c r="L8601" s="244" t="str">
        <f t="shared" si="1206"/>
        <v/>
      </c>
      <c r="M8601" s="245" t="str">
        <f t="shared" si="1207"/>
        <v/>
      </c>
      <c r="N8601" s="244" t="str">
        <f t="shared" si="1208"/>
        <v/>
      </c>
      <c r="O8601" s="244" t="str">
        <f t="shared" si="1209"/>
        <v/>
      </c>
      <c r="P8601">
        <f>IF($I8601&lt;&gt;"",$I8601,IF($E8601="SGD",1,IF($E8601="USD",Settings!$B$22,IF($E8601="HKD",Settings!$B$23,1))))</f>
        <v>1</v>
      </c>
      <c r="Q8601">
        <f t="shared" si="1210"/>
        <v>0</v>
      </c>
      <c r="R8601">
        <f t="shared" si="1211"/>
        <v>0</v>
      </c>
      <c r="S8601" t="str">
        <f t="shared" si="1212"/>
        <v/>
      </c>
      <c r="T8601" t="str">
        <f t="shared" si="1213"/>
        <v/>
      </c>
      <c r="U8601" t="str">
        <f t="shared" si="1214"/>
        <v/>
      </c>
    </row>
    <row r="8602" spans="12:21" ht="15" customHeight="1" x14ac:dyDescent="0.15">
      <c r="L8602" s="244" t="str">
        <f t="shared" si="1206"/>
        <v/>
      </c>
      <c r="M8602" s="245" t="str">
        <f t="shared" si="1207"/>
        <v/>
      </c>
      <c r="N8602" s="244" t="str">
        <f t="shared" si="1208"/>
        <v/>
      </c>
      <c r="O8602" s="244" t="str">
        <f t="shared" si="1209"/>
        <v/>
      </c>
      <c r="P8602">
        <f>IF($I8602&lt;&gt;"",$I8602,IF($E8602="SGD",1,IF($E8602="USD",Settings!$B$22,IF($E8602="HKD",Settings!$B$23,1))))</f>
        <v>1</v>
      </c>
      <c r="Q8602">
        <f t="shared" si="1210"/>
        <v>0</v>
      </c>
      <c r="R8602">
        <f t="shared" si="1211"/>
        <v>0</v>
      </c>
      <c r="S8602" t="str">
        <f t="shared" si="1212"/>
        <v/>
      </c>
      <c r="T8602" t="str">
        <f t="shared" si="1213"/>
        <v/>
      </c>
      <c r="U8602" t="str">
        <f t="shared" si="1214"/>
        <v/>
      </c>
    </row>
    <row r="8603" spans="12:21" ht="15" customHeight="1" x14ac:dyDescent="0.15">
      <c r="L8603" s="244" t="str">
        <f t="shared" si="1206"/>
        <v/>
      </c>
      <c r="M8603" s="245" t="str">
        <f t="shared" si="1207"/>
        <v/>
      </c>
      <c r="N8603" s="244" t="str">
        <f t="shared" si="1208"/>
        <v/>
      </c>
      <c r="O8603" s="244" t="str">
        <f t="shared" si="1209"/>
        <v/>
      </c>
      <c r="P8603">
        <f>IF($I8603&lt;&gt;"",$I8603,IF($E8603="SGD",1,IF($E8603="USD",Settings!$B$22,IF($E8603="HKD",Settings!$B$23,1))))</f>
        <v>1</v>
      </c>
      <c r="Q8603">
        <f t="shared" si="1210"/>
        <v>0</v>
      </c>
      <c r="R8603">
        <f t="shared" si="1211"/>
        <v>0</v>
      </c>
      <c r="S8603" t="str">
        <f t="shared" si="1212"/>
        <v/>
      </c>
      <c r="T8603" t="str">
        <f t="shared" si="1213"/>
        <v/>
      </c>
      <c r="U8603" t="str">
        <f t="shared" si="1214"/>
        <v/>
      </c>
    </row>
    <row r="8604" spans="12:21" ht="15" customHeight="1" x14ac:dyDescent="0.15">
      <c r="L8604" s="244" t="str">
        <f t="shared" si="1206"/>
        <v/>
      </c>
      <c r="M8604" s="245" t="str">
        <f t="shared" si="1207"/>
        <v/>
      </c>
      <c r="N8604" s="244" t="str">
        <f t="shared" si="1208"/>
        <v/>
      </c>
      <c r="O8604" s="244" t="str">
        <f t="shared" si="1209"/>
        <v/>
      </c>
      <c r="P8604">
        <f>IF($I8604&lt;&gt;"",$I8604,IF($E8604="SGD",1,IF($E8604="USD",Settings!$B$22,IF($E8604="HKD",Settings!$B$23,1))))</f>
        <v>1</v>
      </c>
      <c r="Q8604">
        <f t="shared" si="1210"/>
        <v>0</v>
      </c>
      <c r="R8604">
        <f t="shared" si="1211"/>
        <v>0</v>
      </c>
      <c r="S8604" t="str">
        <f t="shared" si="1212"/>
        <v/>
      </c>
      <c r="T8604" t="str">
        <f t="shared" si="1213"/>
        <v/>
      </c>
      <c r="U8604" t="str">
        <f t="shared" si="1214"/>
        <v/>
      </c>
    </row>
    <row r="8605" spans="12:21" ht="15" customHeight="1" x14ac:dyDescent="0.15">
      <c r="L8605" s="244" t="str">
        <f t="shared" si="1206"/>
        <v/>
      </c>
      <c r="M8605" s="245" t="str">
        <f t="shared" si="1207"/>
        <v/>
      </c>
      <c r="N8605" s="244" t="str">
        <f t="shared" si="1208"/>
        <v/>
      </c>
      <c r="O8605" s="244" t="str">
        <f t="shared" si="1209"/>
        <v/>
      </c>
      <c r="P8605">
        <f>IF($I8605&lt;&gt;"",$I8605,IF($E8605="SGD",1,IF($E8605="USD",Settings!$B$22,IF($E8605="HKD",Settings!$B$23,1))))</f>
        <v>1</v>
      </c>
      <c r="Q8605">
        <f t="shared" si="1210"/>
        <v>0</v>
      </c>
      <c r="R8605">
        <f t="shared" si="1211"/>
        <v>0</v>
      </c>
      <c r="S8605" t="str">
        <f t="shared" si="1212"/>
        <v/>
      </c>
      <c r="T8605" t="str">
        <f t="shared" si="1213"/>
        <v/>
      </c>
      <c r="U8605" t="str">
        <f t="shared" si="1214"/>
        <v/>
      </c>
    </row>
    <row r="8606" spans="12:21" ht="15" customHeight="1" x14ac:dyDescent="0.15">
      <c r="L8606" s="244" t="str">
        <f t="shared" si="1206"/>
        <v/>
      </c>
      <c r="M8606" s="245" t="str">
        <f t="shared" si="1207"/>
        <v/>
      </c>
      <c r="N8606" s="244" t="str">
        <f t="shared" si="1208"/>
        <v/>
      </c>
      <c r="O8606" s="244" t="str">
        <f t="shared" si="1209"/>
        <v/>
      </c>
      <c r="P8606">
        <f>IF($I8606&lt;&gt;"",$I8606,IF($E8606="SGD",1,IF($E8606="USD",Settings!$B$22,IF($E8606="HKD",Settings!$B$23,1))))</f>
        <v>1</v>
      </c>
      <c r="Q8606">
        <f t="shared" si="1210"/>
        <v>0</v>
      </c>
      <c r="R8606">
        <f t="shared" si="1211"/>
        <v>0</v>
      </c>
      <c r="S8606" t="str">
        <f t="shared" si="1212"/>
        <v/>
      </c>
      <c r="T8606" t="str">
        <f t="shared" si="1213"/>
        <v/>
      </c>
      <c r="U8606" t="str">
        <f t="shared" si="1214"/>
        <v/>
      </c>
    </row>
    <row r="8607" spans="12:21" ht="15" customHeight="1" x14ac:dyDescent="0.15">
      <c r="L8607" s="244" t="str">
        <f t="shared" si="1206"/>
        <v/>
      </c>
      <c r="M8607" s="245" t="str">
        <f t="shared" si="1207"/>
        <v/>
      </c>
      <c r="N8607" s="244" t="str">
        <f t="shared" si="1208"/>
        <v/>
      </c>
      <c r="O8607" s="244" t="str">
        <f t="shared" si="1209"/>
        <v/>
      </c>
      <c r="P8607">
        <f>IF($I8607&lt;&gt;"",$I8607,IF($E8607="SGD",1,IF($E8607="USD",Settings!$B$22,IF($E8607="HKD",Settings!$B$23,1))))</f>
        <v>1</v>
      </c>
      <c r="Q8607">
        <f t="shared" si="1210"/>
        <v>0</v>
      </c>
      <c r="R8607">
        <f t="shared" si="1211"/>
        <v>0</v>
      </c>
      <c r="S8607" t="str">
        <f t="shared" si="1212"/>
        <v/>
      </c>
      <c r="T8607" t="str">
        <f t="shared" si="1213"/>
        <v/>
      </c>
      <c r="U8607" t="str">
        <f t="shared" si="1214"/>
        <v/>
      </c>
    </row>
    <row r="8608" spans="12:21" ht="15" customHeight="1" x14ac:dyDescent="0.15">
      <c r="L8608" s="244" t="str">
        <f t="shared" si="1206"/>
        <v/>
      </c>
      <c r="M8608" s="245" t="str">
        <f t="shared" si="1207"/>
        <v/>
      </c>
      <c r="N8608" s="244" t="str">
        <f t="shared" si="1208"/>
        <v/>
      </c>
      <c r="O8608" s="244" t="str">
        <f t="shared" si="1209"/>
        <v/>
      </c>
      <c r="P8608">
        <f>IF($I8608&lt;&gt;"",$I8608,IF($E8608="SGD",1,IF($E8608="USD",Settings!$B$22,IF($E8608="HKD",Settings!$B$23,1))))</f>
        <v>1</v>
      </c>
      <c r="Q8608">
        <f t="shared" si="1210"/>
        <v>0</v>
      </c>
      <c r="R8608">
        <f t="shared" si="1211"/>
        <v>0</v>
      </c>
      <c r="S8608" t="str">
        <f t="shared" si="1212"/>
        <v/>
      </c>
      <c r="T8608" t="str">
        <f t="shared" si="1213"/>
        <v/>
      </c>
      <c r="U8608" t="str">
        <f t="shared" si="1214"/>
        <v/>
      </c>
    </row>
    <row r="8609" spans="12:21" ht="15" customHeight="1" x14ac:dyDescent="0.15">
      <c r="L8609" s="244" t="str">
        <f t="shared" si="1206"/>
        <v/>
      </c>
      <c r="M8609" s="245" t="str">
        <f t="shared" si="1207"/>
        <v/>
      </c>
      <c r="N8609" s="244" t="str">
        <f t="shared" si="1208"/>
        <v/>
      </c>
      <c r="O8609" s="244" t="str">
        <f t="shared" si="1209"/>
        <v/>
      </c>
      <c r="P8609">
        <f>IF($I8609&lt;&gt;"",$I8609,IF($E8609="SGD",1,IF($E8609="USD",Settings!$B$22,IF($E8609="HKD",Settings!$B$23,1))))</f>
        <v>1</v>
      </c>
      <c r="Q8609">
        <f t="shared" si="1210"/>
        <v>0</v>
      </c>
      <c r="R8609">
        <f t="shared" si="1211"/>
        <v>0</v>
      </c>
      <c r="S8609" t="str">
        <f t="shared" si="1212"/>
        <v/>
      </c>
      <c r="T8609" t="str">
        <f t="shared" si="1213"/>
        <v/>
      </c>
      <c r="U8609" t="str">
        <f t="shared" si="1214"/>
        <v/>
      </c>
    </row>
    <row r="8610" spans="12:21" ht="15" customHeight="1" x14ac:dyDescent="0.15">
      <c r="L8610" s="244" t="str">
        <f t="shared" si="1206"/>
        <v/>
      </c>
      <c r="M8610" s="245" t="str">
        <f t="shared" si="1207"/>
        <v/>
      </c>
      <c r="N8610" s="244" t="str">
        <f t="shared" si="1208"/>
        <v/>
      </c>
      <c r="O8610" s="244" t="str">
        <f t="shared" si="1209"/>
        <v/>
      </c>
      <c r="P8610">
        <f>IF($I8610&lt;&gt;"",$I8610,IF($E8610="SGD",1,IF($E8610="USD",Settings!$B$22,IF($E8610="HKD",Settings!$B$23,1))))</f>
        <v>1</v>
      </c>
      <c r="Q8610">
        <f t="shared" si="1210"/>
        <v>0</v>
      </c>
      <c r="R8610">
        <f t="shared" si="1211"/>
        <v>0</v>
      </c>
      <c r="S8610" t="str">
        <f t="shared" si="1212"/>
        <v/>
      </c>
      <c r="T8610" t="str">
        <f t="shared" si="1213"/>
        <v/>
      </c>
      <c r="U8610" t="str">
        <f t="shared" si="1214"/>
        <v/>
      </c>
    </row>
    <row r="8611" spans="12:21" ht="15" customHeight="1" x14ac:dyDescent="0.15">
      <c r="L8611" s="244" t="str">
        <f t="shared" si="1206"/>
        <v/>
      </c>
      <c r="M8611" s="245" t="str">
        <f t="shared" si="1207"/>
        <v/>
      </c>
      <c r="N8611" s="244" t="str">
        <f t="shared" si="1208"/>
        <v/>
      </c>
      <c r="O8611" s="244" t="str">
        <f t="shared" si="1209"/>
        <v/>
      </c>
      <c r="P8611">
        <f>IF($I8611&lt;&gt;"",$I8611,IF($E8611="SGD",1,IF($E8611="USD",Settings!$B$22,IF($E8611="HKD",Settings!$B$23,1))))</f>
        <v>1</v>
      </c>
      <c r="Q8611">
        <f t="shared" si="1210"/>
        <v>0</v>
      </c>
      <c r="R8611">
        <f t="shared" si="1211"/>
        <v>0</v>
      </c>
      <c r="S8611" t="str">
        <f t="shared" si="1212"/>
        <v/>
      </c>
      <c r="T8611" t="str">
        <f t="shared" si="1213"/>
        <v/>
      </c>
      <c r="U8611" t="str">
        <f t="shared" si="1214"/>
        <v/>
      </c>
    </row>
    <row r="8612" spans="12:21" ht="15" customHeight="1" x14ac:dyDescent="0.15">
      <c r="L8612" s="244" t="str">
        <f t="shared" si="1206"/>
        <v/>
      </c>
      <c r="M8612" s="245" t="str">
        <f t="shared" si="1207"/>
        <v/>
      </c>
      <c r="N8612" s="244" t="str">
        <f t="shared" si="1208"/>
        <v/>
      </c>
      <c r="O8612" s="244" t="str">
        <f t="shared" si="1209"/>
        <v/>
      </c>
      <c r="P8612">
        <f>IF($I8612&lt;&gt;"",$I8612,IF($E8612="SGD",1,IF($E8612="USD",Settings!$B$22,IF($E8612="HKD",Settings!$B$23,1))))</f>
        <v>1</v>
      </c>
      <c r="Q8612">
        <f t="shared" si="1210"/>
        <v>0</v>
      </c>
      <c r="R8612">
        <f t="shared" si="1211"/>
        <v>0</v>
      </c>
      <c r="S8612" t="str">
        <f t="shared" si="1212"/>
        <v/>
      </c>
      <c r="T8612" t="str">
        <f t="shared" si="1213"/>
        <v/>
      </c>
      <c r="U8612" t="str">
        <f t="shared" si="1214"/>
        <v/>
      </c>
    </row>
    <row r="8613" spans="12:21" ht="15" customHeight="1" x14ac:dyDescent="0.15">
      <c r="L8613" s="244" t="str">
        <f t="shared" si="1206"/>
        <v/>
      </c>
      <c r="M8613" s="245" t="str">
        <f t="shared" si="1207"/>
        <v/>
      </c>
      <c r="N8613" s="244" t="str">
        <f t="shared" si="1208"/>
        <v/>
      </c>
      <c r="O8613" s="244" t="str">
        <f t="shared" si="1209"/>
        <v/>
      </c>
      <c r="P8613">
        <f>IF($I8613&lt;&gt;"",$I8613,IF($E8613="SGD",1,IF($E8613="USD",Settings!$B$22,IF($E8613="HKD",Settings!$B$23,1))))</f>
        <v>1</v>
      </c>
      <c r="Q8613">
        <f t="shared" si="1210"/>
        <v>0</v>
      </c>
      <c r="R8613">
        <f t="shared" si="1211"/>
        <v>0</v>
      </c>
      <c r="S8613" t="str">
        <f t="shared" si="1212"/>
        <v/>
      </c>
      <c r="T8613" t="str">
        <f t="shared" si="1213"/>
        <v/>
      </c>
      <c r="U8613" t="str">
        <f t="shared" si="1214"/>
        <v/>
      </c>
    </row>
    <row r="8614" spans="12:21" ht="15" customHeight="1" x14ac:dyDescent="0.15">
      <c r="L8614" s="244" t="str">
        <f t="shared" si="1206"/>
        <v/>
      </c>
      <c r="M8614" s="245" t="str">
        <f t="shared" si="1207"/>
        <v/>
      </c>
      <c r="N8614" s="244" t="str">
        <f t="shared" si="1208"/>
        <v/>
      </c>
      <c r="O8614" s="244" t="str">
        <f t="shared" si="1209"/>
        <v/>
      </c>
      <c r="P8614">
        <f>IF($I8614&lt;&gt;"",$I8614,IF($E8614="SGD",1,IF($E8614="USD",Settings!$B$22,IF($E8614="HKD",Settings!$B$23,1))))</f>
        <v>1</v>
      </c>
      <c r="Q8614">
        <f t="shared" si="1210"/>
        <v>0</v>
      </c>
      <c r="R8614">
        <f t="shared" si="1211"/>
        <v>0</v>
      </c>
      <c r="S8614" t="str">
        <f t="shared" si="1212"/>
        <v/>
      </c>
      <c r="T8614" t="str">
        <f t="shared" si="1213"/>
        <v/>
      </c>
      <c r="U8614" t="str">
        <f t="shared" si="1214"/>
        <v/>
      </c>
    </row>
    <row r="8615" spans="12:21" ht="15" customHeight="1" x14ac:dyDescent="0.15">
      <c r="L8615" s="244" t="str">
        <f t="shared" si="1206"/>
        <v/>
      </c>
      <c r="M8615" s="245" t="str">
        <f t="shared" si="1207"/>
        <v/>
      </c>
      <c r="N8615" s="244" t="str">
        <f t="shared" si="1208"/>
        <v/>
      </c>
      <c r="O8615" s="244" t="str">
        <f t="shared" si="1209"/>
        <v/>
      </c>
      <c r="P8615">
        <f>IF($I8615&lt;&gt;"",$I8615,IF($E8615="SGD",1,IF($E8615="USD",Settings!$B$22,IF($E8615="HKD",Settings!$B$23,1))))</f>
        <v>1</v>
      </c>
      <c r="Q8615">
        <f t="shared" si="1210"/>
        <v>0</v>
      </c>
      <c r="R8615">
        <f t="shared" si="1211"/>
        <v>0</v>
      </c>
      <c r="S8615" t="str">
        <f t="shared" si="1212"/>
        <v/>
      </c>
      <c r="T8615" t="str">
        <f t="shared" si="1213"/>
        <v/>
      </c>
      <c r="U8615" t="str">
        <f t="shared" si="1214"/>
        <v/>
      </c>
    </row>
    <row r="8616" spans="12:21" ht="15" customHeight="1" x14ac:dyDescent="0.15">
      <c r="L8616" s="244" t="str">
        <f t="shared" si="1206"/>
        <v/>
      </c>
      <c r="M8616" s="245" t="str">
        <f t="shared" si="1207"/>
        <v/>
      </c>
      <c r="N8616" s="244" t="str">
        <f t="shared" si="1208"/>
        <v/>
      </c>
      <c r="O8616" s="244" t="str">
        <f t="shared" si="1209"/>
        <v/>
      </c>
      <c r="P8616">
        <f>IF($I8616&lt;&gt;"",$I8616,IF($E8616="SGD",1,IF($E8616="USD",Settings!$B$22,IF($E8616="HKD",Settings!$B$23,1))))</f>
        <v>1</v>
      </c>
      <c r="Q8616">
        <f t="shared" si="1210"/>
        <v>0</v>
      </c>
      <c r="R8616">
        <f t="shared" si="1211"/>
        <v>0</v>
      </c>
      <c r="S8616" t="str">
        <f t="shared" si="1212"/>
        <v/>
      </c>
      <c r="T8616" t="str">
        <f t="shared" si="1213"/>
        <v/>
      </c>
      <c r="U8616" t="str">
        <f t="shared" si="1214"/>
        <v/>
      </c>
    </row>
    <row r="8617" spans="12:21" ht="15" customHeight="1" x14ac:dyDescent="0.15">
      <c r="L8617" s="244" t="str">
        <f t="shared" ref="L8617:L8680" si="1215">IF(OR(B8617="",C8617="",E8617=""),"",B8617&amp;":"&amp;C8617&amp;":"&amp;E8617)</f>
        <v/>
      </c>
      <c r="M8617" s="245" t="str">
        <f t="shared" ref="M8617:M8680" si="1216">IF(A8617="","",A8617*D8617)</f>
        <v/>
      </c>
      <c r="N8617" s="244" t="str">
        <f t="shared" ref="N8617:N8680" si="1217">IF(A8617="","",IF(OR(A8617=1,A8617=0),J8617,0))</f>
        <v/>
      </c>
      <c r="O8617" s="244" t="str">
        <f t="shared" ref="O8617:O8680" si="1218">IF(A8617="","",IF(A8617=-1,J8617,0))</f>
        <v/>
      </c>
      <c r="P8617">
        <f>IF($I8617&lt;&gt;"",$I8617,IF($E8617="SGD",1,IF($E8617="USD",Settings!$B$22,IF($E8617="HKD",Settings!$B$23,1))))</f>
        <v>1</v>
      </c>
      <c r="Q8617">
        <f t="shared" ref="Q8617:Q8680" si="1219">IF($L8617="",0,($O8617-$N8617+IF($A8617=2,$J8617,0))*$P8617)</f>
        <v>0</v>
      </c>
      <c r="R8617">
        <f t="shared" ref="R8617:R8680" si="1220">IF($L8617="",0,IF($A8617=2,$J8617*$P8617,0))</f>
        <v>0</v>
      </c>
      <c r="S8617" t="str">
        <f t="shared" si="1212"/>
        <v/>
      </c>
      <c r="T8617" t="str">
        <f t="shared" si="1213"/>
        <v/>
      </c>
      <c r="U8617" t="str">
        <f t="shared" si="1214"/>
        <v/>
      </c>
    </row>
    <row r="8618" spans="12:21" ht="15" customHeight="1" x14ac:dyDescent="0.15">
      <c r="L8618" s="244" t="str">
        <f t="shared" si="1215"/>
        <v/>
      </c>
      <c r="M8618" s="245" t="str">
        <f t="shared" si="1216"/>
        <v/>
      </c>
      <c r="N8618" s="244" t="str">
        <f t="shared" si="1217"/>
        <v/>
      </c>
      <c r="O8618" s="244" t="str">
        <f t="shared" si="1218"/>
        <v/>
      </c>
      <c r="P8618">
        <f>IF($I8618&lt;&gt;"",$I8618,IF($E8618="SGD",1,IF($E8618="USD",Settings!$B$22,IF($E8618="HKD",Settings!$B$23,1))))</f>
        <v>1</v>
      </c>
      <c r="Q8618">
        <f t="shared" si="1219"/>
        <v>0</v>
      </c>
      <c r="R8618">
        <f t="shared" si="1220"/>
        <v>0</v>
      </c>
      <c r="S8618" t="str">
        <f t="shared" si="1212"/>
        <v/>
      </c>
      <c r="T8618" t="str">
        <f t="shared" si="1213"/>
        <v/>
      </c>
      <c r="U8618" t="str">
        <f t="shared" si="1214"/>
        <v/>
      </c>
    </row>
    <row r="8619" spans="12:21" ht="15" customHeight="1" x14ac:dyDescent="0.15">
      <c r="L8619" s="244" t="str">
        <f t="shared" si="1215"/>
        <v/>
      </c>
      <c r="M8619" s="245" t="str">
        <f t="shared" si="1216"/>
        <v/>
      </c>
      <c r="N8619" s="244" t="str">
        <f t="shared" si="1217"/>
        <v/>
      </c>
      <c r="O8619" s="244" t="str">
        <f t="shared" si="1218"/>
        <v/>
      </c>
      <c r="P8619">
        <f>IF($I8619&lt;&gt;"",$I8619,IF($E8619="SGD",1,IF($E8619="USD",Settings!$B$22,IF($E8619="HKD",Settings!$B$23,1))))</f>
        <v>1</v>
      </c>
      <c r="Q8619">
        <f t="shared" si="1219"/>
        <v>0</v>
      </c>
      <c r="R8619">
        <f t="shared" si="1220"/>
        <v>0</v>
      </c>
      <c r="S8619" t="str">
        <f t="shared" si="1212"/>
        <v/>
      </c>
      <c r="T8619" t="str">
        <f t="shared" si="1213"/>
        <v/>
      </c>
      <c r="U8619" t="str">
        <f t="shared" si="1214"/>
        <v/>
      </c>
    </row>
    <row r="8620" spans="12:21" ht="15" customHeight="1" x14ac:dyDescent="0.15">
      <c r="L8620" s="244" t="str">
        <f t="shared" si="1215"/>
        <v/>
      </c>
      <c r="M8620" s="245" t="str">
        <f t="shared" si="1216"/>
        <v/>
      </c>
      <c r="N8620" s="244" t="str">
        <f t="shared" si="1217"/>
        <v/>
      </c>
      <c r="O8620" s="244" t="str">
        <f t="shared" si="1218"/>
        <v/>
      </c>
      <c r="P8620">
        <f>IF($I8620&lt;&gt;"",$I8620,IF($E8620="SGD",1,IF($E8620="USD",Settings!$B$22,IF($E8620="HKD",Settings!$B$23,1))))</f>
        <v>1</v>
      </c>
      <c r="Q8620">
        <f t="shared" si="1219"/>
        <v>0</v>
      </c>
      <c r="R8620">
        <f t="shared" si="1220"/>
        <v>0</v>
      </c>
      <c r="S8620" t="str">
        <f t="shared" si="1212"/>
        <v/>
      </c>
      <c r="T8620" t="str">
        <f t="shared" si="1213"/>
        <v/>
      </c>
      <c r="U8620" t="str">
        <f t="shared" si="1214"/>
        <v/>
      </c>
    </row>
    <row r="8621" spans="12:21" ht="15" customHeight="1" x14ac:dyDescent="0.15">
      <c r="L8621" s="244" t="str">
        <f t="shared" si="1215"/>
        <v/>
      </c>
      <c r="M8621" s="245" t="str">
        <f t="shared" si="1216"/>
        <v/>
      </c>
      <c r="N8621" s="244" t="str">
        <f t="shared" si="1217"/>
        <v/>
      </c>
      <c r="O8621" s="244" t="str">
        <f t="shared" si="1218"/>
        <v/>
      </c>
      <c r="P8621">
        <f>IF($I8621&lt;&gt;"",$I8621,IF($E8621="SGD",1,IF($E8621="USD",Settings!$B$22,IF($E8621="HKD",Settings!$B$23,1))))</f>
        <v>1</v>
      </c>
      <c r="Q8621">
        <f t="shared" si="1219"/>
        <v>0</v>
      </c>
      <c r="R8621">
        <f t="shared" si="1220"/>
        <v>0</v>
      </c>
      <c r="S8621" t="str">
        <f t="shared" si="1212"/>
        <v/>
      </c>
      <c r="T8621" t="str">
        <f t="shared" si="1213"/>
        <v/>
      </c>
      <c r="U8621" t="str">
        <f t="shared" si="1214"/>
        <v/>
      </c>
    </row>
    <row r="8622" spans="12:21" ht="15" customHeight="1" x14ac:dyDescent="0.15">
      <c r="L8622" s="244" t="str">
        <f t="shared" si="1215"/>
        <v/>
      </c>
      <c r="M8622" s="245" t="str">
        <f t="shared" si="1216"/>
        <v/>
      </c>
      <c r="N8622" s="244" t="str">
        <f t="shared" si="1217"/>
        <v/>
      </c>
      <c r="O8622" s="244" t="str">
        <f t="shared" si="1218"/>
        <v/>
      </c>
      <c r="P8622">
        <f>IF($I8622&lt;&gt;"",$I8622,IF($E8622="SGD",1,IF($E8622="USD",Settings!$B$22,IF($E8622="HKD",Settings!$B$23,1))))</f>
        <v>1</v>
      </c>
      <c r="Q8622">
        <f t="shared" si="1219"/>
        <v>0</v>
      </c>
      <c r="R8622">
        <f t="shared" si="1220"/>
        <v>0</v>
      </c>
      <c r="S8622" t="str">
        <f t="shared" si="1212"/>
        <v/>
      </c>
      <c r="T8622" t="str">
        <f t="shared" si="1213"/>
        <v/>
      </c>
      <c r="U8622" t="str">
        <f t="shared" si="1214"/>
        <v/>
      </c>
    </row>
    <row r="8623" spans="12:21" ht="15" customHeight="1" x14ac:dyDescent="0.15">
      <c r="L8623" s="244" t="str">
        <f t="shared" si="1215"/>
        <v/>
      </c>
      <c r="M8623" s="245" t="str">
        <f t="shared" si="1216"/>
        <v/>
      </c>
      <c r="N8623" s="244" t="str">
        <f t="shared" si="1217"/>
        <v/>
      </c>
      <c r="O8623" s="244" t="str">
        <f t="shared" si="1218"/>
        <v/>
      </c>
      <c r="P8623">
        <f>IF($I8623&lt;&gt;"",$I8623,IF($E8623="SGD",1,IF($E8623="USD",Settings!$B$22,IF($E8623="HKD",Settings!$B$23,1))))</f>
        <v>1</v>
      </c>
      <c r="Q8623">
        <f t="shared" si="1219"/>
        <v>0</v>
      </c>
      <c r="R8623">
        <f t="shared" si="1220"/>
        <v>0</v>
      </c>
      <c r="S8623" t="str">
        <f t="shared" si="1212"/>
        <v/>
      </c>
      <c r="T8623" t="str">
        <f t="shared" si="1213"/>
        <v/>
      </c>
      <c r="U8623" t="str">
        <f t="shared" si="1214"/>
        <v/>
      </c>
    </row>
    <row r="8624" spans="12:21" ht="15" customHeight="1" x14ac:dyDescent="0.15">
      <c r="L8624" s="244" t="str">
        <f t="shared" si="1215"/>
        <v/>
      </c>
      <c r="M8624" s="245" t="str">
        <f t="shared" si="1216"/>
        <v/>
      </c>
      <c r="N8624" s="244" t="str">
        <f t="shared" si="1217"/>
        <v/>
      </c>
      <c r="O8624" s="244" t="str">
        <f t="shared" si="1218"/>
        <v/>
      </c>
      <c r="P8624">
        <f>IF($I8624&lt;&gt;"",$I8624,IF($E8624="SGD",1,IF($E8624="USD",Settings!$B$22,IF($E8624="HKD",Settings!$B$23,1))))</f>
        <v>1</v>
      </c>
      <c r="Q8624">
        <f t="shared" si="1219"/>
        <v>0</v>
      </c>
      <c r="R8624">
        <f t="shared" si="1220"/>
        <v>0</v>
      </c>
      <c r="S8624" t="str">
        <f t="shared" si="1212"/>
        <v/>
      </c>
      <c r="T8624" t="str">
        <f t="shared" si="1213"/>
        <v/>
      </c>
      <c r="U8624" t="str">
        <f t="shared" si="1214"/>
        <v/>
      </c>
    </row>
    <row r="8625" spans="12:21" ht="15" customHeight="1" x14ac:dyDescent="0.15">
      <c r="L8625" s="244" t="str">
        <f t="shared" si="1215"/>
        <v/>
      </c>
      <c r="M8625" s="245" t="str">
        <f t="shared" si="1216"/>
        <v/>
      </c>
      <c r="N8625" s="244" t="str">
        <f t="shared" si="1217"/>
        <v/>
      </c>
      <c r="O8625" s="244" t="str">
        <f t="shared" si="1218"/>
        <v/>
      </c>
      <c r="P8625">
        <f>IF($I8625&lt;&gt;"",$I8625,IF($E8625="SGD",1,IF($E8625="USD",Settings!$B$22,IF($E8625="HKD",Settings!$B$23,1))))</f>
        <v>1</v>
      </c>
      <c r="Q8625">
        <f t="shared" si="1219"/>
        <v>0</v>
      </c>
      <c r="R8625">
        <f t="shared" si="1220"/>
        <v>0</v>
      </c>
      <c r="S8625" t="str">
        <f t="shared" si="1212"/>
        <v/>
      </c>
      <c r="T8625" t="str">
        <f t="shared" si="1213"/>
        <v/>
      </c>
      <c r="U8625" t="str">
        <f t="shared" si="1214"/>
        <v/>
      </c>
    </row>
    <row r="8626" spans="12:21" ht="15" customHeight="1" x14ac:dyDescent="0.15">
      <c r="L8626" s="244" t="str">
        <f t="shared" si="1215"/>
        <v/>
      </c>
      <c r="M8626" s="245" t="str">
        <f t="shared" si="1216"/>
        <v/>
      </c>
      <c r="N8626" s="244" t="str">
        <f t="shared" si="1217"/>
        <v/>
      </c>
      <c r="O8626" s="244" t="str">
        <f t="shared" si="1218"/>
        <v/>
      </c>
      <c r="P8626">
        <f>IF($I8626&lt;&gt;"",$I8626,IF($E8626="SGD",1,IF($E8626="USD",Settings!$B$22,IF($E8626="HKD",Settings!$B$23,1))))</f>
        <v>1</v>
      </c>
      <c r="Q8626">
        <f t="shared" si="1219"/>
        <v>0</v>
      </c>
      <c r="R8626">
        <f t="shared" si="1220"/>
        <v>0</v>
      </c>
      <c r="S8626" t="str">
        <f t="shared" si="1212"/>
        <v/>
      </c>
      <c r="T8626" t="str">
        <f t="shared" si="1213"/>
        <v/>
      </c>
      <c r="U8626" t="str">
        <f t="shared" si="1214"/>
        <v/>
      </c>
    </row>
    <row r="8627" spans="12:21" ht="15" customHeight="1" x14ac:dyDescent="0.15">
      <c r="L8627" s="244" t="str">
        <f t="shared" si="1215"/>
        <v/>
      </c>
      <c r="M8627" s="245" t="str">
        <f t="shared" si="1216"/>
        <v/>
      </c>
      <c r="N8627" s="244" t="str">
        <f t="shared" si="1217"/>
        <v/>
      </c>
      <c r="O8627" s="244" t="str">
        <f t="shared" si="1218"/>
        <v/>
      </c>
      <c r="P8627">
        <f>IF($I8627&lt;&gt;"",$I8627,IF($E8627="SGD",1,IF($E8627="USD",Settings!$B$22,IF($E8627="HKD",Settings!$B$23,1))))</f>
        <v>1</v>
      </c>
      <c r="Q8627">
        <f t="shared" si="1219"/>
        <v>0</v>
      </c>
      <c r="R8627">
        <f t="shared" si="1220"/>
        <v>0</v>
      </c>
      <c r="S8627" t="str">
        <f t="shared" si="1212"/>
        <v/>
      </c>
      <c r="T8627" t="str">
        <f t="shared" si="1213"/>
        <v/>
      </c>
      <c r="U8627" t="str">
        <f t="shared" si="1214"/>
        <v/>
      </c>
    </row>
    <row r="8628" spans="12:21" ht="15" customHeight="1" x14ac:dyDescent="0.15">
      <c r="L8628" s="244" t="str">
        <f t="shared" si="1215"/>
        <v/>
      </c>
      <c r="M8628" s="245" t="str">
        <f t="shared" si="1216"/>
        <v/>
      </c>
      <c r="N8628" s="244" t="str">
        <f t="shared" si="1217"/>
        <v/>
      </c>
      <c r="O8628" s="244" t="str">
        <f t="shared" si="1218"/>
        <v/>
      </c>
      <c r="P8628">
        <f>IF($I8628&lt;&gt;"",$I8628,IF($E8628="SGD",1,IF($E8628="USD",Settings!$B$22,IF($E8628="HKD",Settings!$B$23,1))))</f>
        <v>1</v>
      </c>
      <c r="Q8628">
        <f t="shared" si="1219"/>
        <v>0</v>
      </c>
      <c r="R8628">
        <f t="shared" si="1220"/>
        <v>0</v>
      </c>
      <c r="S8628" t="str">
        <f t="shared" si="1212"/>
        <v/>
      </c>
      <c r="T8628" t="str">
        <f t="shared" si="1213"/>
        <v/>
      </c>
      <c r="U8628" t="str">
        <f t="shared" si="1214"/>
        <v/>
      </c>
    </row>
    <row r="8629" spans="12:21" ht="15" customHeight="1" x14ac:dyDescent="0.15">
      <c r="L8629" s="244" t="str">
        <f t="shared" si="1215"/>
        <v/>
      </c>
      <c r="M8629" s="245" t="str">
        <f t="shared" si="1216"/>
        <v/>
      </c>
      <c r="N8629" s="244" t="str">
        <f t="shared" si="1217"/>
        <v/>
      </c>
      <c r="O8629" s="244" t="str">
        <f t="shared" si="1218"/>
        <v/>
      </c>
      <c r="P8629">
        <f>IF($I8629&lt;&gt;"",$I8629,IF($E8629="SGD",1,IF($E8629="USD",Settings!$B$22,IF($E8629="HKD",Settings!$B$23,1))))</f>
        <v>1</v>
      </c>
      <c r="Q8629">
        <f t="shared" si="1219"/>
        <v>0</v>
      </c>
      <c r="R8629">
        <f t="shared" si="1220"/>
        <v>0</v>
      </c>
      <c r="S8629" t="str">
        <f t="shared" si="1212"/>
        <v/>
      </c>
      <c r="T8629" t="str">
        <f t="shared" si="1213"/>
        <v/>
      </c>
      <c r="U8629" t="str">
        <f t="shared" si="1214"/>
        <v/>
      </c>
    </row>
    <row r="8630" spans="12:21" ht="15" customHeight="1" x14ac:dyDescent="0.15">
      <c r="L8630" s="244" t="str">
        <f t="shared" si="1215"/>
        <v/>
      </c>
      <c r="M8630" s="245" t="str">
        <f t="shared" si="1216"/>
        <v/>
      </c>
      <c r="N8630" s="244" t="str">
        <f t="shared" si="1217"/>
        <v/>
      </c>
      <c r="O8630" s="244" t="str">
        <f t="shared" si="1218"/>
        <v/>
      </c>
      <c r="P8630">
        <f>IF($I8630&lt;&gt;"",$I8630,IF($E8630="SGD",1,IF($E8630="USD",Settings!$B$22,IF($E8630="HKD",Settings!$B$23,1))))</f>
        <v>1</v>
      </c>
      <c r="Q8630">
        <f t="shared" si="1219"/>
        <v>0</v>
      </c>
      <c r="R8630">
        <f t="shared" si="1220"/>
        <v>0</v>
      </c>
      <c r="S8630" t="str">
        <f t="shared" si="1212"/>
        <v/>
      </c>
      <c r="T8630" t="str">
        <f t="shared" si="1213"/>
        <v/>
      </c>
      <c r="U8630" t="str">
        <f t="shared" si="1214"/>
        <v/>
      </c>
    </row>
    <row r="8631" spans="12:21" ht="15" customHeight="1" x14ac:dyDescent="0.15">
      <c r="L8631" s="244" t="str">
        <f t="shared" si="1215"/>
        <v/>
      </c>
      <c r="M8631" s="245" t="str">
        <f t="shared" si="1216"/>
        <v/>
      </c>
      <c r="N8631" s="244" t="str">
        <f t="shared" si="1217"/>
        <v/>
      </c>
      <c r="O8631" s="244" t="str">
        <f t="shared" si="1218"/>
        <v/>
      </c>
      <c r="P8631">
        <f>IF($I8631&lt;&gt;"",$I8631,IF($E8631="SGD",1,IF($E8631="USD",Settings!$B$22,IF($E8631="HKD",Settings!$B$23,1))))</f>
        <v>1</v>
      </c>
      <c r="Q8631">
        <f t="shared" si="1219"/>
        <v>0</v>
      </c>
      <c r="R8631">
        <f t="shared" si="1220"/>
        <v>0</v>
      </c>
      <c r="S8631" t="str">
        <f t="shared" si="1212"/>
        <v/>
      </c>
      <c r="T8631" t="str">
        <f t="shared" si="1213"/>
        <v/>
      </c>
      <c r="U8631" t="str">
        <f t="shared" si="1214"/>
        <v/>
      </c>
    </row>
    <row r="8632" spans="12:21" ht="15" customHeight="1" x14ac:dyDescent="0.15">
      <c r="L8632" s="244" t="str">
        <f t="shared" si="1215"/>
        <v/>
      </c>
      <c r="M8632" s="245" t="str">
        <f t="shared" si="1216"/>
        <v/>
      </c>
      <c r="N8632" s="244" t="str">
        <f t="shared" si="1217"/>
        <v/>
      </c>
      <c r="O8632" s="244" t="str">
        <f t="shared" si="1218"/>
        <v/>
      </c>
      <c r="P8632">
        <f>IF($I8632&lt;&gt;"",$I8632,IF($E8632="SGD",1,IF($E8632="USD",Settings!$B$22,IF($E8632="HKD",Settings!$B$23,1))))</f>
        <v>1</v>
      </c>
      <c r="Q8632">
        <f t="shared" si="1219"/>
        <v>0</v>
      </c>
      <c r="R8632">
        <f t="shared" si="1220"/>
        <v>0</v>
      </c>
      <c r="S8632" t="str">
        <f t="shared" si="1212"/>
        <v/>
      </c>
      <c r="T8632" t="str">
        <f t="shared" si="1213"/>
        <v/>
      </c>
      <c r="U8632" t="str">
        <f t="shared" si="1214"/>
        <v/>
      </c>
    </row>
    <row r="8633" spans="12:21" ht="15" customHeight="1" x14ac:dyDescent="0.15">
      <c r="L8633" s="244" t="str">
        <f t="shared" si="1215"/>
        <v/>
      </c>
      <c r="M8633" s="245" t="str">
        <f t="shared" si="1216"/>
        <v/>
      </c>
      <c r="N8633" s="244" t="str">
        <f t="shared" si="1217"/>
        <v/>
      </c>
      <c r="O8633" s="244" t="str">
        <f t="shared" si="1218"/>
        <v/>
      </c>
      <c r="P8633">
        <f>IF($I8633&lt;&gt;"",$I8633,IF($E8633="SGD",1,IF($E8633="USD",Settings!$B$22,IF($E8633="HKD",Settings!$B$23,1))))</f>
        <v>1</v>
      </c>
      <c r="Q8633">
        <f t="shared" si="1219"/>
        <v>0</v>
      </c>
      <c r="R8633">
        <f t="shared" si="1220"/>
        <v>0</v>
      </c>
      <c r="S8633" t="str">
        <f t="shared" si="1212"/>
        <v/>
      </c>
      <c r="T8633" t="str">
        <f t="shared" si="1213"/>
        <v/>
      </c>
      <c r="U8633" t="str">
        <f t="shared" si="1214"/>
        <v/>
      </c>
    </row>
    <row r="8634" spans="12:21" ht="15" customHeight="1" x14ac:dyDescent="0.15">
      <c r="L8634" s="244" t="str">
        <f t="shared" si="1215"/>
        <v/>
      </c>
      <c r="M8634" s="245" t="str">
        <f t="shared" si="1216"/>
        <v/>
      </c>
      <c r="N8634" s="244" t="str">
        <f t="shared" si="1217"/>
        <v/>
      </c>
      <c r="O8634" s="244" t="str">
        <f t="shared" si="1218"/>
        <v/>
      </c>
      <c r="P8634">
        <f>IF($I8634&lt;&gt;"",$I8634,IF($E8634="SGD",1,IF($E8634="USD",Settings!$B$22,IF($E8634="HKD",Settings!$B$23,1))))</f>
        <v>1</v>
      </c>
      <c r="Q8634">
        <f t="shared" si="1219"/>
        <v>0</v>
      </c>
      <c r="R8634">
        <f t="shared" si="1220"/>
        <v>0</v>
      </c>
      <c r="S8634" t="str">
        <f t="shared" si="1212"/>
        <v/>
      </c>
      <c r="T8634" t="str">
        <f t="shared" si="1213"/>
        <v/>
      </c>
      <c r="U8634" t="str">
        <f t="shared" si="1214"/>
        <v/>
      </c>
    </row>
    <row r="8635" spans="12:21" ht="15" customHeight="1" x14ac:dyDescent="0.15">
      <c r="L8635" s="244" t="str">
        <f t="shared" si="1215"/>
        <v/>
      </c>
      <c r="M8635" s="245" t="str">
        <f t="shared" si="1216"/>
        <v/>
      </c>
      <c r="N8635" s="244" t="str">
        <f t="shared" si="1217"/>
        <v/>
      </c>
      <c r="O8635" s="244" t="str">
        <f t="shared" si="1218"/>
        <v/>
      </c>
      <c r="P8635">
        <f>IF($I8635&lt;&gt;"",$I8635,IF($E8635="SGD",1,IF($E8635="USD",Settings!$B$22,IF($E8635="HKD",Settings!$B$23,1))))</f>
        <v>1</v>
      </c>
      <c r="Q8635">
        <f t="shared" si="1219"/>
        <v>0</v>
      </c>
      <c r="R8635">
        <f t="shared" si="1220"/>
        <v>0</v>
      </c>
      <c r="S8635" t="str">
        <f t="shared" si="1212"/>
        <v/>
      </c>
      <c r="T8635" t="str">
        <f t="shared" si="1213"/>
        <v/>
      </c>
      <c r="U8635" t="str">
        <f t="shared" si="1214"/>
        <v/>
      </c>
    </row>
    <row r="8636" spans="12:21" ht="15" customHeight="1" x14ac:dyDescent="0.15">
      <c r="L8636" s="244" t="str">
        <f t="shared" si="1215"/>
        <v/>
      </c>
      <c r="M8636" s="245" t="str">
        <f t="shared" si="1216"/>
        <v/>
      </c>
      <c r="N8636" s="244" t="str">
        <f t="shared" si="1217"/>
        <v/>
      </c>
      <c r="O8636" s="244" t="str">
        <f t="shared" si="1218"/>
        <v/>
      </c>
      <c r="P8636">
        <f>IF($I8636&lt;&gt;"",$I8636,IF($E8636="SGD",1,IF($E8636="USD",Settings!$B$22,IF($E8636="HKD",Settings!$B$23,1))))</f>
        <v>1</v>
      </c>
      <c r="Q8636">
        <f t="shared" si="1219"/>
        <v>0</v>
      </c>
      <c r="R8636">
        <f t="shared" si="1220"/>
        <v>0</v>
      </c>
      <c r="S8636" t="str">
        <f t="shared" si="1212"/>
        <v/>
      </c>
      <c r="T8636" t="str">
        <f t="shared" si="1213"/>
        <v/>
      </c>
      <c r="U8636" t="str">
        <f t="shared" si="1214"/>
        <v/>
      </c>
    </row>
    <row r="8637" spans="12:21" ht="15" customHeight="1" x14ac:dyDescent="0.15">
      <c r="L8637" s="244" t="str">
        <f t="shared" si="1215"/>
        <v/>
      </c>
      <c r="M8637" s="245" t="str">
        <f t="shared" si="1216"/>
        <v/>
      </c>
      <c r="N8637" s="244" t="str">
        <f t="shared" si="1217"/>
        <v/>
      </c>
      <c r="O8637" s="244" t="str">
        <f t="shared" si="1218"/>
        <v/>
      </c>
      <c r="P8637">
        <f>IF($I8637&lt;&gt;"",$I8637,IF($E8637="SGD",1,IF($E8637="USD",Settings!$B$22,IF($E8637="HKD",Settings!$B$23,1))))</f>
        <v>1</v>
      </c>
      <c r="Q8637">
        <f t="shared" si="1219"/>
        <v>0</v>
      </c>
      <c r="R8637">
        <f t="shared" si="1220"/>
        <v>0</v>
      </c>
      <c r="S8637" t="str">
        <f t="shared" si="1212"/>
        <v/>
      </c>
      <c r="T8637" t="str">
        <f t="shared" si="1213"/>
        <v/>
      </c>
      <c r="U8637" t="str">
        <f t="shared" si="1214"/>
        <v/>
      </c>
    </row>
    <row r="8638" spans="12:21" ht="15" customHeight="1" x14ac:dyDescent="0.15">
      <c r="L8638" s="244" t="str">
        <f t="shared" si="1215"/>
        <v/>
      </c>
      <c r="M8638" s="245" t="str">
        <f t="shared" si="1216"/>
        <v/>
      </c>
      <c r="N8638" s="244" t="str">
        <f t="shared" si="1217"/>
        <v/>
      </c>
      <c r="O8638" s="244" t="str">
        <f t="shared" si="1218"/>
        <v/>
      </c>
      <c r="P8638">
        <f>IF($I8638&lt;&gt;"",$I8638,IF($E8638="SGD",1,IF($E8638="USD",Settings!$B$22,IF($E8638="HKD",Settings!$B$23,1))))</f>
        <v>1</v>
      </c>
      <c r="Q8638">
        <f t="shared" si="1219"/>
        <v>0</v>
      </c>
      <c r="R8638">
        <f t="shared" si="1220"/>
        <v>0</v>
      </c>
      <c r="S8638" t="str">
        <f t="shared" si="1212"/>
        <v/>
      </c>
      <c r="T8638" t="str">
        <f t="shared" si="1213"/>
        <v/>
      </c>
      <c r="U8638" t="str">
        <f t="shared" si="1214"/>
        <v/>
      </c>
    </row>
    <row r="8639" spans="12:21" ht="15" customHeight="1" x14ac:dyDescent="0.15">
      <c r="L8639" s="244" t="str">
        <f t="shared" si="1215"/>
        <v/>
      </c>
      <c r="M8639" s="245" t="str">
        <f t="shared" si="1216"/>
        <v/>
      </c>
      <c r="N8639" s="244" t="str">
        <f t="shared" si="1217"/>
        <v/>
      </c>
      <c r="O8639" s="244" t="str">
        <f t="shared" si="1218"/>
        <v/>
      </c>
      <c r="P8639">
        <f>IF($I8639&lt;&gt;"",$I8639,IF($E8639="SGD",1,IF($E8639="USD",Settings!$B$22,IF($E8639="HKD",Settings!$B$23,1))))</f>
        <v>1</v>
      </c>
      <c r="Q8639">
        <f t="shared" si="1219"/>
        <v>0</v>
      </c>
      <c r="R8639">
        <f t="shared" si="1220"/>
        <v>0</v>
      </c>
      <c r="S8639" t="str">
        <f t="shared" si="1212"/>
        <v/>
      </c>
      <c r="T8639" t="str">
        <f t="shared" si="1213"/>
        <v/>
      </c>
      <c r="U8639" t="str">
        <f t="shared" si="1214"/>
        <v/>
      </c>
    </row>
    <row r="8640" spans="12:21" ht="15" customHeight="1" x14ac:dyDescent="0.15">
      <c r="L8640" s="244" t="str">
        <f t="shared" si="1215"/>
        <v/>
      </c>
      <c r="M8640" s="245" t="str">
        <f t="shared" si="1216"/>
        <v/>
      </c>
      <c r="N8640" s="244" t="str">
        <f t="shared" si="1217"/>
        <v/>
      </c>
      <c r="O8640" s="244" t="str">
        <f t="shared" si="1218"/>
        <v/>
      </c>
      <c r="P8640">
        <f>IF($I8640&lt;&gt;"",$I8640,IF($E8640="SGD",1,IF($E8640="USD",Settings!$B$22,IF($E8640="HKD",Settings!$B$23,1))))</f>
        <v>1</v>
      </c>
      <c r="Q8640">
        <f t="shared" si="1219"/>
        <v>0</v>
      </c>
      <c r="R8640">
        <f t="shared" si="1220"/>
        <v>0</v>
      </c>
      <c r="S8640" t="str">
        <f t="shared" si="1212"/>
        <v/>
      </c>
      <c r="T8640" t="str">
        <f t="shared" si="1213"/>
        <v/>
      </c>
      <c r="U8640" t="str">
        <f t="shared" si="1214"/>
        <v/>
      </c>
    </row>
    <row r="8641" spans="12:21" ht="15" customHeight="1" x14ac:dyDescent="0.15">
      <c r="L8641" s="244" t="str">
        <f t="shared" si="1215"/>
        <v/>
      </c>
      <c r="M8641" s="245" t="str">
        <f t="shared" si="1216"/>
        <v/>
      </c>
      <c r="N8641" s="244" t="str">
        <f t="shared" si="1217"/>
        <v/>
      </c>
      <c r="O8641" s="244" t="str">
        <f t="shared" si="1218"/>
        <v/>
      </c>
      <c r="P8641">
        <f>IF($I8641&lt;&gt;"",$I8641,IF($E8641="SGD",1,IF($E8641="USD",Settings!$B$22,IF($E8641="HKD",Settings!$B$23,1))))</f>
        <v>1</v>
      </c>
      <c r="Q8641">
        <f t="shared" si="1219"/>
        <v>0</v>
      </c>
      <c r="R8641">
        <f t="shared" si="1220"/>
        <v>0</v>
      </c>
      <c r="S8641" t="str">
        <f t="shared" si="1212"/>
        <v/>
      </c>
      <c r="T8641" t="str">
        <f t="shared" si="1213"/>
        <v/>
      </c>
      <c r="U8641" t="str">
        <f t="shared" si="1214"/>
        <v/>
      </c>
    </row>
    <row r="8642" spans="12:21" ht="15" customHeight="1" x14ac:dyDescent="0.15">
      <c r="L8642" s="244" t="str">
        <f t="shared" si="1215"/>
        <v/>
      </c>
      <c r="M8642" s="245" t="str">
        <f t="shared" si="1216"/>
        <v/>
      </c>
      <c r="N8642" s="244" t="str">
        <f t="shared" si="1217"/>
        <v/>
      </c>
      <c r="O8642" s="244" t="str">
        <f t="shared" si="1218"/>
        <v/>
      </c>
      <c r="P8642">
        <f>IF($I8642&lt;&gt;"",$I8642,IF($E8642="SGD",1,IF($E8642="USD",Settings!$B$22,IF($E8642="HKD",Settings!$B$23,1))))</f>
        <v>1</v>
      </c>
      <c r="Q8642">
        <f t="shared" si="1219"/>
        <v>0</v>
      </c>
      <c r="R8642">
        <f t="shared" si="1220"/>
        <v>0</v>
      </c>
      <c r="S8642" t="str">
        <f t="shared" ref="S8642:S8705" si="1221">IF(L8642="","",SUMIFS($M:$M,$L:$L,L8642,$T:$T,"&lt;="&amp;T8642))</f>
        <v/>
      </c>
      <c r="T8642" t="str">
        <f t="shared" ref="T8642:T8705" si="1222">IF(L8642="","",INT(G8642)*100000+ROW())</f>
        <v/>
      </c>
      <c r="U8642" t="str">
        <f t="shared" ref="U8642:U8705" si="1223">IF(L8642="","",IF(AND(COUNTIFS($L:$L,L8642,$S:$S,"&gt;-0.000001",$S:$S,"&lt;0.000001",$T:$T,"&gt;"&amp;T8642)=0,ABS(S8642)&gt;0.000001),1,0))</f>
        <v/>
      </c>
    </row>
    <row r="8643" spans="12:21" ht="15" customHeight="1" x14ac:dyDescent="0.15">
      <c r="L8643" s="244" t="str">
        <f t="shared" si="1215"/>
        <v/>
      </c>
      <c r="M8643" s="245" t="str">
        <f t="shared" si="1216"/>
        <v/>
      </c>
      <c r="N8643" s="244" t="str">
        <f t="shared" si="1217"/>
        <v/>
      </c>
      <c r="O8643" s="244" t="str">
        <f t="shared" si="1218"/>
        <v/>
      </c>
      <c r="P8643">
        <f>IF($I8643&lt;&gt;"",$I8643,IF($E8643="SGD",1,IF($E8643="USD",Settings!$B$22,IF($E8643="HKD",Settings!$B$23,1))))</f>
        <v>1</v>
      </c>
      <c r="Q8643">
        <f t="shared" si="1219"/>
        <v>0</v>
      </c>
      <c r="R8643">
        <f t="shared" si="1220"/>
        <v>0</v>
      </c>
      <c r="S8643" t="str">
        <f t="shared" si="1221"/>
        <v/>
      </c>
      <c r="T8643" t="str">
        <f t="shared" si="1222"/>
        <v/>
      </c>
      <c r="U8643" t="str">
        <f t="shared" si="1223"/>
        <v/>
      </c>
    </row>
    <row r="8644" spans="12:21" ht="15" customHeight="1" x14ac:dyDescent="0.15">
      <c r="L8644" s="244" t="str">
        <f t="shared" si="1215"/>
        <v/>
      </c>
      <c r="M8644" s="245" t="str">
        <f t="shared" si="1216"/>
        <v/>
      </c>
      <c r="N8644" s="244" t="str">
        <f t="shared" si="1217"/>
        <v/>
      </c>
      <c r="O8644" s="244" t="str">
        <f t="shared" si="1218"/>
        <v/>
      </c>
      <c r="P8644">
        <f>IF($I8644&lt;&gt;"",$I8644,IF($E8644="SGD",1,IF($E8644="USD",Settings!$B$22,IF($E8644="HKD",Settings!$B$23,1))))</f>
        <v>1</v>
      </c>
      <c r="Q8644">
        <f t="shared" si="1219"/>
        <v>0</v>
      </c>
      <c r="R8644">
        <f t="shared" si="1220"/>
        <v>0</v>
      </c>
      <c r="S8644" t="str">
        <f t="shared" si="1221"/>
        <v/>
      </c>
      <c r="T8644" t="str">
        <f t="shared" si="1222"/>
        <v/>
      </c>
      <c r="U8644" t="str">
        <f t="shared" si="1223"/>
        <v/>
      </c>
    </row>
    <row r="8645" spans="12:21" ht="15" customHeight="1" x14ac:dyDescent="0.15">
      <c r="L8645" s="244" t="str">
        <f t="shared" si="1215"/>
        <v/>
      </c>
      <c r="M8645" s="245" t="str">
        <f t="shared" si="1216"/>
        <v/>
      </c>
      <c r="N8645" s="244" t="str">
        <f t="shared" si="1217"/>
        <v/>
      </c>
      <c r="O8645" s="244" t="str">
        <f t="shared" si="1218"/>
        <v/>
      </c>
      <c r="P8645">
        <f>IF($I8645&lt;&gt;"",$I8645,IF($E8645="SGD",1,IF($E8645="USD",Settings!$B$22,IF($E8645="HKD",Settings!$B$23,1))))</f>
        <v>1</v>
      </c>
      <c r="Q8645">
        <f t="shared" si="1219"/>
        <v>0</v>
      </c>
      <c r="R8645">
        <f t="shared" si="1220"/>
        <v>0</v>
      </c>
      <c r="S8645" t="str">
        <f t="shared" si="1221"/>
        <v/>
      </c>
      <c r="T8645" t="str">
        <f t="shared" si="1222"/>
        <v/>
      </c>
      <c r="U8645" t="str">
        <f t="shared" si="1223"/>
        <v/>
      </c>
    </row>
    <row r="8646" spans="12:21" ht="15" customHeight="1" x14ac:dyDescent="0.15">
      <c r="L8646" s="244" t="str">
        <f t="shared" si="1215"/>
        <v/>
      </c>
      <c r="M8646" s="245" t="str">
        <f t="shared" si="1216"/>
        <v/>
      </c>
      <c r="N8646" s="244" t="str">
        <f t="shared" si="1217"/>
        <v/>
      </c>
      <c r="O8646" s="244" t="str">
        <f t="shared" si="1218"/>
        <v/>
      </c>
      <c r="P8646">
        <f>IF($I8646&lt;&gt;"",$I8646,IF($E8646="SGD",1,IF($E8646="USD",Settings!$B$22,IF($E8646="HKD",Settings!$B$23,1))))</f>
        <v>1</v>
      </c>
      <c r="Q8646">
        <f t="shared" si="1219"/>
        <v>0</v>
      </c>
      <c r="R8646">
        <f t="shared" si="1220"/>
        <v>0</v>
      </c>
      <c r="S8646" t="str">
        <f t="shared" si="1221"/>
        <v/>
      </c>
      <c r="T8646" t="str">
        <f t="shared" si="1222"/>
        <v/>
      </c>
      <c r="U8646" t="str">
        <f t="shared" si="1223"/>
        <v/>
      </c>
    </row>
    <row r="8647" spans="12:21" ht="15" customHeight="1" x14ac:dyDescent="0.15">
      <c r="L8647" s="244" t="str">
        <f t="shared" si="1215"/>
        <v/>
      </c>
      <c r="M8647" s="245" t="str">
        <f t="shared" si="1216"/>
        <v/>
      </c>
      <c r="N8647" s="244" t="str">
        <f t="shared" si="1217"/>
        <v/>
      </c>
      <c r="O8647" s="244" t="str">
        <f t="shared" si="1218"/>
        <v/>
      </c>
      <c r="P8647">
        <f>IF($I8647&lt;&gt;"",$I8647,IF($E8647="SGD",1,IF($E8647="USD",Settings!$B$22,IF($E8647="HKD",Settings!$B$23,1))))</f>
        <v>1</v>
      </c>
      <c r="Q8647">
        <f t="shared" si="1219"/>
        <v>0</v>
      </c>
      <c r="R8647">
        <f t="shared" si="1220"/>
        <v>0</v>
      </c>
      <c r="S8647" t="str">
        <f t="shared" si="1221"/>
        <v/>
      </c>
      <c r="T8647" t="str">
        <f t="shared" si="1222"/>
        <v/>
      </c>
      <c r="U8647" t="str">
        <f t="shared" si="1223"/>
        <v/>
      </c>
    </row>
    <row r="8648" spans="12:21" ht="15" customHeight="1" x14ac:dyDescent="0.15">
      <c r="L8648" s="244" t="str">
        <f t="shared" si="1215"/>
        <v/>
      </c>
      <c r="M8648" s="245" t="str">
        <f t="shared" si="1216"/>
        <v/>
      </c>
      <c r="N8648" s="244" t="str">
        <f t="shared" si="1217"/>
        <v/>
      </c>
      <c r="O8648" s="244" t="str">
        <f t="shared" si="1218"/>
        <v/>
      </c>
      <c r="P8648">
        <f>IF($I8648&lt;&gt;"",$I8648,IF($E8648="SGD",1,IF($E8648="USD",Settings!$B$22,IF($E8648="HKD",Settings!$B$23,1))))</f>
        <v>1</v>
      </c>
      <c r="Q8648">
        <f t="shared" si="1219"/>
        <v>0</v>
      </c>
      <c r="R8648">
        <f t="shared" si="1220"/>
        <v>0</v>
      </c>
      <c r="S8648" t="str">
        <f t="shared" si="1221"/>
        <v/>
      </c>
      <c r="T8648" t="str">
        <f t="shared" si="1222"/>
        <v/>
      </c>
      <c r="U8648" t="str">
        <f t="shared" si="1223"/>
        <v/>
      </c>
    </row>
    <row r="8649" spans="12:21" ht="15" customHeight="1" x14ac:dyDescent="0.15">
      <c r="L8649" s="244" t="str">
        <f t="shared" si="1215"/>
        <v/>
      </c>
      <c r="M8649" s="245" t="str">
        <f t="shared" si="1216"/>
        <v/>
      </c>
      <c r="N8649" s="244" t="str">
        <f t="shared" si="1217"/>
        <v/>
      </c>
      <c r="O8649" s="244" t="str">
        <f t="shared" si="1218"/>
        <v/>
      </c>
      <c r="P8649">
        <f>IF($I8649&lt;&gt;"",$I8649,IF($E8649="SGD",1,IF($E8649="USD",Settings!$B$22,IF($E8649="HKD",Settings!$B$23,1))))</f>
        <v>1</v>
      </c>
      <c r="Q8649">
        <f t="shared" si="1219"/>
        <v>0</v>
      </c>
      <c r="R8649">
        <f t="shared" si="1220"/>
        <v>0</v>
      </c>
      <c r="S8649" t="str">
        <f t="shared" si="1221"/>
        <v/>
      </c>
      <c r="T8649" t="str">
        <f t="shared" si="1222"/>
        <v/>
      </c>
      <c r="U8649" t="str">
        <f t="shared" si="1223"/>
        <v/>
      </c>
    </row>
    <row r="8650" spans="12:21" ht="15" customHeight="1" x14ac:dyDescent="0.15">
      <c r="L8650" s="244" t="str">
        <f t="shared" si="1215"/>
        <v/>
      </c>
      <c r="M8650" s="245" t="str">
        <f t="shared" si="1216"/>
        <v/>
      </c>
      <c r="N8650" s="244" t="str">
        <f t="shared" si="1217"/>
        <v/>
      </c>
      <c r="O8650" s="244" t="str">
        <f t="shared" si="1218"/>
        <v/>
      </c>
      <c r="P8650">
        <f>IF($I8650&lt;&gt;"",$I8650,IF($E8650="SGD",1,IF($E8650="USD",Settings!$B$22,IF($E8650="HKD",Settings!$B$23,1))))</f>
        <v>1</v>
      </c>
      <c r="Q8650">
        <f t="shared" si="1219"/>
        <v>0</v>
      </c>
      <c r="R8650">
        <f t="shared" si="1220"/>
        <v>0</v>
      </c>
      <c r="S8650" t="str">
        <f t="shared" si="1221"/>
        <v/>
      </c>
      <c r="T8650" t="str">
        <f t="shared" si="1222"/>
        <v/>
      </c>
      <c r="U8650" t="str">
        <f t="shared" si="1223"/>
        <v/>
      </c>
    </row>
    <row r="8651" spans="12:21" ht="15" customHeight="1" x14ac:dyDescent="0.15">
      <c r="L8651" s="244" t="str">
        <f t="shared" si="1215"/>
        <v/>
      </c>
      <c r="M8651" s="245" t="str">
        <f t="shared" si="1216"/>
        <v/>
      </c>
      <c r="N8651" s="244" t="str">
        <f t="shared" si="1217"/>
        <v/>
      </c>
      <c r="O8651" s="244" t="str">
        <f t="shared" si="1218"/>
        <v/>
      </c>
      <c r="P8651">
        <f>IF($I8651&lt;&gt;"",$I8651,IF($E8651="SGD",1,IF($E8651="USD",Settings!$B$22,IF($E8651="HKD",Settings!$B$23,1))))</f>
        <v>1</v>
      </c>
      <c r="Q8651">
        <f t="shared" si="1219"/>
        <v>0</v>
      </c>
      <c r="R8651">
        <f t="shared" si="1220"/>
        <v>0</v>
      </c>
      <c r="S8651" t="str">
        <f t="shared" si="1221"/>
        <v/>
      </c>
      <c r="T8651" t="str">
        <f t="shared" si="1222"/>
        <v/>
      </c>
      <c r="U8651" t="str">
        <f t="shared" si="1223"/>
        <v/>
      </c>
    </row>
    <row r="8652" spans="12:21" ht="15" customHeight="1" x14ac:dyDescent="0.15">
      <c r="L8652" s="244" t="str">
        <f t="shared" si="1215"/>
        <v/>
      </c>
      <c r="M8652" s="245" t="str">
        <f t="shared" si="1216"/>
        <v/>
      </c>
      <c r="N8652" s="244" t="str">
        <f t="shared" si="1217"/>
        <v/>
      </c>
      <c r="O8652" s="244" t="str">
        <f t="shared" si="1218"/>
        <v/>
      </c>
      <c r="P8652">
        <f>IF($I8652&lt;&gt;"",$I8652,IF($E8652="SGD",1,IF($E8652="USD",Settings!$B$22,IF($E8652="HKD",Settings!$B$23,1))))</f>
        <v>1</v>
      </c>
      <c r="Q8652">
        <f t="shared" si="1219"/>
        <v>0</v>
      </c>
      <c r="R8652">
        <f t="shared" si="1220"/>
        <v>0</v>
      </c>
      <c r="S8652" t="str">
        <f t="shared" si="1221"/>
        <v/>
      </c>
      <c r="T8652" t="str">
        <f t="shared" si="1222"/>
        <v/>
      </c>
      <c r="U8652" t="str">
        <f t="shared" si="1223"/>
        <v/>
      </c>
    </row>
    <row r="8653" spans="12:21" ht="15" customHeight="1" x14ac:dyDescent="0.15">
      <c r="L8653" s="244" t="str">
        <f t="shared" si="1215"/>
        <v/>
      </c>
      <c r="M8653" s="245" t="str">
        <f t="shared" si="1216"/>
        <v/>
      </c>
      <c r="N8653" s="244" t="str">
        <f t="shared" si="1217"/>
        <v/>
      </c>
      <c r="O8653" s="244" t="str">
        <f t="shared" si="1218"/>
        <v/>
      </c>
      <c r="P8653">
        <f>IF($I8653&lt;&gt;"",$I8653,IF($E8653="SGD",1,IF($E8653="USD",Settings!$B$22,IF($E8653="HKD",Settings!$B$23,1))))</f>
        <v>1</v>
      </c>
      <c r="Q8653">
        <f t="shared" si="1219"/>
        <v>0</v>
      </c>
      <c r="R8653">
        <f t="shared" si="1220"/>
        <v>0</v>
      </c>
      <c r="S8653" t="str">
        <f t="shared" si="1221"/>
        <v/>
      </c>
      <c r="T8653" t="str">
        <f t="shared" si="1222"/>
        <v/>
      </c>
      <c r="U8653" t="str">
        <f t="shared" si="1223"/>
        <v/>
      </c>
    </row>
    <row r="8654" spans="12:21" ht="15" customHeight="1" x14ac:dyDescent="0.15">
      <c r="L8654" s="244" t="str">
        <f t="shared" si="1215"/>
        <v/>
      </c>
      <c r="M8654" s="245" t="str">
        <f t="shared" si="1216"/>
        <v/>
      </c>
      <c r="N8654" s="244" t="str">
        <f t="shared" si="1217"/>
        <v/>
      </c>
      <c r="O8654" s="244" t="str">
        <f t="shared" si="1218"/>
        <v/>
      </c>
      <c r="P8654">
        <f>IF($I8654&lt;&gt;"",$I8654,IF($E8654="SGD",1,IF($E8654="USD",Settings!$B$22,IF($E8654="HKD",Settings!$B$23,1))))</f>
        <v>1</v>
      </c>
      <c r="Q8654">
        <f t="shared" si="1219"/>
        <v>0</v>
      </c>
      <c r="R8654">
        <f t="shared" si="1220"/>
        <v>0</v>
      </c>
      <c r="S8654" t="str">
        <f t="shared" si="1221"/>
        <v/>
      </c>
      <c r="T8654" t="str">
        <f t="shared" si="1222"/>
        <v/>
      </c>
      <c r="U8654" t="str">
        <f t="shared" si="1223"/>
        <v/>
      </c>
    </row>
    <row r="8655" spans="12:21" ht="15" customHeight="1" x14ac:dyDescent="0.15">
      <c r="L8655" s="244" t="str">
        <f t="shared" si="1215"/>
        <v/>
      </c>
      <c r="M8655" s="245" t="str">
        <f t="shared" si="1216"/>
        <v/>
      </c>
      <c r="N8655" s="244" t="str">
        <f t="shared" si="1217"/>
        <v/>
      </c>
      <c r="O8655" s="244" t="str">
        <f t="shared" si="1218"/>
        <v/>
      </c>
      <c r="P8655">
        <f>IF($I8655&lt;&gt;"",$I8655,IF($E8655="SGD",1,IF($E8655="USD",Settings!$B$22,IF($E8655="HKD",Settings!$B$23,1))))</f>
        <v>1</v>
      </c>
      <c r="Q8655">
        <f t="shared" si="1219"/>
        <v>0</v>
      </c>
      <c r="R8655">
        <f t="shared" si="1220"/>
        <v>0</v>
      </c>
      <c r="S8655" t="str">
        <f t="shared" si="1221"/>
        <v/>
      </c>
      <c r="T8655" t="str">
        <f t="shared" si="1222"/>
        <v/>
      </c>
      <c r="U8655" t="str">
        <f t="shared" si="1223"/>
        <v/>
      </c>
    </row>
    <row r="8656" spans="12:21" ht="15" customHeight="1" x14ac:dyDescent="0.15">
      <c r="L8656" s="244" t="str">
        <f t="shared" si="1215"/>
        <v/>
      </c>
      <c r="M8656" s="245" t="str">
        <f t="shared" si="1216"/>
        <v/>
      </c>
      <c r="N8656" s="244" t="str">
        <f t="shared" si="1217"/>
        <v/>
      </c>
      <c r="O8656" s="244" t="str">
        <f t="shared" si="1218"/>
        <v/>
      </c>
      <c r="P8656">
        <f>IF($I8656&lt;&gt;"",$I8656,IF($E8656="SGD",1,IF($E8656="USD",Settings!$B$22,IF($E8656="HKD",Settings!$B$23,1))))</f>
        <v>1</v>
      </c>
      <c r="Q8656">
        <f t="shared" si="1219"/>
        <v>0</v>
      </c>
      <c r="R8656">
        <f t="shared" si="1220"/>
        <v>0</v>
      </c>
      <c r="S8656" t="str">
        <f t="shared" si="1221"/>
        <v/>
      </c>
      <c r="T8656" t="str">
        <f t="shared" si="1222"/>
        <v/>
      </c>
      <c r="U8656" t="str">
        <f t="shared" si="1223"/>
        <v/>
      </c>
    </row>
    <row r="8657" spans="12:21" ht="15" customHeight="1" x14ac:dyDescent="0.15">
      <c r="L8657" s="244" t="str">
        <f t="shared" si="1215"/>
        <v/>
      </c>
      <c r="M8657" s="245" t="str">
        <f t="shared" si="1216"/>
        <v/>
      </c>
      <c r="N8657" s="244" t="str">
        <f t="shared" si="1217"/>
        <v/>
      </c>
      <c r="O8657" s="244" t="str">
        <f t="shared" si="1218"/>
        <v/>
      </c>
      <c r="P8657">
        <f>IF($I8657&lt;&gt;"",$I8657,IF($E8657="SGD",1,IF($E8657="USD",Settings!$B$22,IF($E8657="HKD",Settings!$B$23,1))))</f>
        <v>1</v>
      </c>
      <c r="Q8657">
        <f t="shared" si="1219"/>
        <v>0</v>
      </c>
      <c r="R8657">
        <f t="shared" si="1220"/>
        <v>0</v>
      </c>
      <c r="S8657" t="str">
        <f t="shared" si="1221"/>
        <v/>
      </c>
      <c r="T8657" t="str">
        <f t="shared" si="1222"/>
        <v/>
      </c>
      <c r="U8657" t="str">
        <f t="shared" si="1223"/>
        <v/>
      </c>
    </row>
    <row r="8658" spans="12:21" ht="15" customHeight="1" x14ac:dyDescent="0.15">
      <c r="L8658" s="244" t="str">
        <f t="shared" si="1215"/>
        <v/>
      </c>
      <c r="M8658" s="245" t="str">
        <f t="shared" si="1216"/>
        <v/>
      </c>
      <c r="N8658" s="244" t="str">
        <f t="shared" si="1217"/>
        <v/>
      </c>
      <c r="O8658" s="244" t="str">
        <f t="shared" si="1218"/>
        <v/>
      </c>
      <c r="P8658">
        <f>IF($I8658&lt;&gt;"",$I8658,IF($E8658="SGD",1,IF($E8658="USD",Settings!$B$22,IF($E8658="HKD",Settings!$B$23,1))))</f>
        <v>1</v>
      </c>
      <c r="Q8658">
        <f t="shared" si="1219"/>
        <v>0</v>
      </c>
      <c r="R8658">
        <f t="shared" si="1220"/>
        <v>0</v>
      </c>
      <c r="S8658" t="str">
        <f t="shared" si="1221"/>
        <v/>
      </c>
      <c r="T8658" t="str">
        <f t="shared" si="1222"/>
        <v/>
      </c>
      <c r="U8658" t="str">
        <f t="shared" si="1223"/>
        <v/>
      </c>
    </row>
    <row r="8659" spans="12:21" ht="15" customHeight="1" x14ac:dyDescent="0.15">
      <c r="L8659" s="244" t="str">
        <f t="shared" si="1215"/>
        <v/>
      </c>
      <c r="M8659" s="245" t="str">
        <f t="shared" si="1216"/>
        <v/>
      </c>
      <c r="N8659" s="244" t="str">
        <f t="shared" si="1217"/>
        <v/>
      </c>
      <c r="O8659" s="244" t="str">
        <f t="shared" si="1218"/>
        <v/>
      </c>
      <c r="P8659">
        <f>IF($I8659&lt;&gt;"",$I8659,IF($E8659="SGD",1,IF($E8659="USD",Settings!$B$22,IF($E8659="HKD",Settings!$B$23,1))))</f>
        <v>1</v>
      </c>
      <c r="Q8659">
        <f t="shared" si="1219"/>
        <v>0</v>
      </c>
      <c r="R8659">
        <f t="shared" si="1220"/>
        <v>0</v>
      </c>
      <c r="S8659" t="str">
        <f t="shared" si="1221"/>
        <v/>
      </c>
      <c r="T8659" t="str">
        <f t="shared" si="1222"/>
        <v/>
      </c>
      <c r="U8659" t="str">
        <f t="shared" si="1223"/>
        <v/>
      </c>
    </row>
    <row r="8660" spans="12:21" ht="15" customHeight="1" x14ac:dyDescent="0.15">
      <c r="L8660" s="244" t="str">
        <f t="shared" si="1215"/>
        <v/>
      </c>
      <c r="M8660" s="245" t="str">
        <f t="shared" si="1216"/>
        <v/>
      </c>
      <c r="N8660" s="244" t="str">
        <f t="shared" si="1217"/>
        <v/>
      </c>
      <c r="O8660" s="244" t="str">
        <f t="shared" si="1218"/>
        <v/>
      </c>
      <c r="P8660">
        <f>IF($I8660&lt;&gt;"",$I8660,IF($E8660="SGD",1,IF($E8660="USD",Settings!$B$22,IF($E8660="HKD",Settings!$B$23,1))))</f>
        <v>1</v>
      </c>
      <c r="Q8660">
        <f t="shared" si="1219"/>
        <v>0</v>
      </c>
      <c r="R8660">
        <f t="shared" si="1220"/>
        <v>0</v>
      </c>
      <c r="S8660" t="str">
        <f t="shared" si="1221"/>
        <v/>
      </c>
      <c r="T8660" t="str">
        <f t="shared" si="1222"/>
        <v/>
      </c>
      <c r="U8660" t="str">
        <f t="shared" si="1223"/>
        <v/>
      </c>
    </row>
    <row r="8661" spans="12:21" ht="15" customHeight="1" x14ac:dyDescent="0.15">
      <c r="L8661" s="244" t="str">
        <f t="shared" si="1215"/>
        <v/>
      </c>
      <c r="M8661" s="245" t="str">
        <f t="shared" si="1216"/>
        <v/>
      </c>
      <c r="N8661" s="244" t="str">
        <f t="shared" si="1217"/>
        <v/>
      </c>
      <c r="O8661" s="244" t="str">
        <f t="shared" si="1218"/>
        <v/>
      </c>
      <c r="P8661">
        <f>IF($I8661&lt;&gt;"",$I8661,IF($E8661="SGD",1,IF($E8661="USD",Settings!$B$22,IF($E8661="HKD",Settings!$B$23,1))))</f>
        <v>1</v>
      </c>
      <c r="Q8661">
        <f t="shared" si="1219"/>
        <v>0</v>
      </c>
      <c r="R8661">
        <f t="shared" si="1220"/>
        <v>0</v>
      </c>
      <c r="S8661" t="str">
        <f t="shared" si="1221"/>
        <v/>
      </c>
      <c r="T8661" t="str">
        <f t="shared" si="1222"/>
        <v/>
      </c>
      <c r="U8661" t="str">
        <f t="shared" si="1223"/>
        <v/>
      </c>
    </row>
    <row r="8662" spans="12:21" ht="15" customHeight="1" x14ac:dyDescent="0.15">
      <c r="L8662" s="244" t="str">
        <f t="shared" si="1215"/>
        <v/>
      </c>
      <c r="M8662" s="245" t="str">
        <f t="shared" si="1216"/>
        <v/>
      </c>
      <c r="N8662" s="244" t="str">
        <f t="shared" si="1217"/>
        <v/>
      </c>
      <c r="O8662" s="244" t="str">
        <f t="shared" si="1218"/>
        <v/>
      </c>
      <c r="P8662">
        <f>IF($I8662&lt;&gt;"",$I8662,IF($E8662="SGD",1,IF($E8662="USD",Settings!$B$22,IF($E8662="HKD",Settings!$B$23,1))))</f>
        <v>1</v>
      </c>
      <c r="Q8662">
        <f t="shared" si="1219"/>
        <v>0</v>
      </c>
      <c r="R8662">
        <f t="shared" si="1220"/>
        <v>0</v>
      </c>
      <c r="S8662" t="str">
        <f t="shared" si="1221"/>
        <v/>
      </c>
      <c r="T8662" t="str">
        <f t="shared" si="1222"/>
        <v/>
      </c>
      <c r="U8662" t="str">
        <f t="shared" si="1223"/>
        <v/>
      </c>
    </row>
    <row r="8663" spans="12:21" ht="15" customHeight="1" x14ac:dyDescent="0.15">
      <c r="L8663" s="244" t="str">
        <f t="shared" si="1215"/>
        <v/>
      </c>
      <c r="M8663" s="245" t="str">
        <f t="shared" si="1216"/>
        <v/>
      </c>
      <c r="N8663" s="244" t="str">
        <f t="shared" si="1217"/>
        <v/>
      </c>
      <c r="O8663" s="244" t="str">
        <f t="shared" si="1218"/>
        <v/>
      </c>
      <c r="P8663">
        <f>IF($I8663&lt;&gt;"",$I8663,IF($E8663="SGD",1,IF($E8663="USD",Settings!$B$22,IF($E8663="HKD",Settings!$B$23,1))))</f>
        <v>1</v>
      </c>
      <c r="Q8663">
        <f t="shared" si="1219"/>
        <v>0</v>
      </c>
      <c r="R8663">
        <f t="shared" si="1220"/>
        <v>0</v>
      </c>
      <c r="S8663" t="str">
        <f t="shared" si="1221"/>
        <v/>
      </c>
      <c r="T8663" t="str">
        <f t="shared" si="1222"/>
        <v/>
      </c>
      <c r="U8663" t="str">
        <f t="shared" si="1223"/>
        <v/>
      </c>
    </row>
    <row r="8664" spans="12:21" ht="15" customHeight="1" x14ac:dyDescent="0.15">
      <c r="L8664" s="244" t="str">
        <f t="shared" si="1215"/>
        <v/>
      </c>
      <c r="M8664" s="245" t="str">
        <f t="shared" si="1216"/>
        <v/>
      </c>
      <c r="N8664" s="244" t="str">
        <f t="shared" si="1217"/>
        <v/>
      </c>
      <c r="O8664" s="244" t="str">
        <f t="shared" si="1218"/>
        <v/>
      </c>
      <c r="P8664">
        <f>IF($I8664&lt;&gt;"",$I8664,IF($E8664="SGD",1,IF($E8664="USD",Settings!$B$22,IF($E8664="HKD",Settings!$B$23,1))))</f>
        <v>1</v>
      </c>
      <c r="Q8664">
        <f t="shared" si="1219"/>
        <v>0</v>
      </c>
      <c r="R8664">
        <f t="shared" si="1220"/>
        <v>0</v>
      </c>
      <c r="S8664" t="str">
        <f t="shared" si="1221"/>
        <v/>
      </c>
      <c r="T8664" t="str">
        <f t="shared" si="1222"/>
        <v/>
      </c>
      <c r="U8664" t="str">
        <f t="shared" si="1223"/>
        <v/>
      </c>
    </row>
    <row r="8665" spans="12:21" ht="15" customHeight="1" x14ac:dyDescent="0.15">
      <c r="L8665" s="244" t="str">
        <f t="shared" si="1215"/>
        <v/>
      </c>
      <c r="M8665" s="245" t="str">
        <f t="shared" si="1216"/>
        <v/>
      </c>
      <c r="N8665" s="244" t="str">
        <f t="shared" si="1217"/>
        <v/>
      </c>
      <c r="O8665" s="244" t="str">
        <f t="shared" si="1218"/>
        <v/>
      </c>
      <c r="P8665">
        <f>IF($I8665&lt;&gt;"",$I8665,IF($E8665="SGD",1,IF($E8665="USD",Settings!$B$22,IF($E8665="HKD",Settings!$B$23,1))))</f>
        <v>1</v>
      </c>
      <c r="Q8665">
        <f t="shared" si="1219"/>
        <v>0</v>
      </c>
      <c r="R8665">
        <f t="shared" si="1220"/>
        <v>0</v>
      </c>
      <c r="S8665" t="str">
        <f t="shared" si="1221"/>
        <v/>
      </c>
      <c r="T8665" t="str">
        <f t="shared" si="1222"/>
        <v/>
      </c>
      <c r="U8665" t="str">
        <f t="shared" si="1223"/>
        <v/>
      </c>
    </row>
    <row r="8666" spans="12:21" ht="15" customHeight="1" x14ac:dyDescent="0.15">
      <c r="L8666" s="244" t="str">
        <f t="shared" si="1215"/>
        <v/>
      </c>
      <c r="M8666" s="245" t="str">
        <f t="shared" si="1216"/>
        <v/>
      </c>
      <c r="N8666" s="244" t="str">
        <f t="shared" si="1217"/>
        <v/>
      </c>
      <c r="O8666" s="244" t="str">
        <f t="shared" si="1218"/>
        <v/>
      </c>
      <c r="P8666">
        <f>IF($I8666&lt;&gt;"",$I8666,IF($E8666="SGD",1,IF($E8666="USD",Settings!$B$22,IF($E8666="HKD",Settings!$B$23,1))))</f>
        <v>1</v>
      </c>
      <c r="Q8666">
        <f t="shared" si="1219"/>
        <v>0</v>
      </c>
      <c r="R8666">
        <f t="shared" si="1220"/>
        <v>0</v>
      </c>
      <c r="S8666" t="str">
        <f t="shared" si="1221"/>
        <v/>
      </c>
      <c r="T8666" t="str">
        <f t="shared" si="1222"/>
        <v/>
      </c>
      <c r="U8666" t="str">
        <f t="shared" si="1223"/>
        <v/>
      </c>
    </row>
    <row r="8667" spans="12:21" ht="15" customHeight="1" x14ac:dyDescent="0.15">
      <c r="L8667" s="244" t="str">
        <f t="shared" si="1215"/>
        <v/>
      </c>
      <c r="M8667" s="245" t="str">
        <f t="shared" si="1216"/>
        <v/>
      </c>
      <c r="N8667" s="244" t="str">
        <f t="shared" si="1217"/>
        <v/>
      </c>
      <c r="O8667" s="244" t="str">
        <f t="shared" si="1218"/>
        <v/>
      </c>
      <c r="P8667">
        <f>IF($I8667&lt;&gt;"",$I8667,IF($E8667="SGD",1,IF($E8667="USD",Settings!$B$22,IF($E8667="HKD",Settings!$B$23,1))))</f>
        <v>1</v>
      </c>
      <c r="Q8667">
        <f t="shared" si="1219"/>
        <v>0</v>
      </c>
      <c r="R8667">
        <f t="shared" si="1220"/>
        <v>0</v>
      </c>
      <c r="S8667" t="str">
        <f t="shared" si="1221"/>
        <v/>
      </c>
      <c r="T8667" t="str">
        <f t="shared" si="1222"/>
        <v/>
      </c>
      <c r="U8667" t="str">
        <f t="shared" si="1223"/>
        <v/>
      </c>
    </row>
    <row r="8668" spans="12:21" ht="15" customHeight="1" x14ac:dyDescent="0.15">
      <c r="L8668" s="244" t="str">
        <f t="shared" si="1215"/>
        <v/>
      </c>
      <c r="M8668" s="245" t="str">
        <f t="shared" si="1216"/>
        <v/>
      </c>
      <c r="N8668" s="244" t="str">
        <f t="shared" si="1217"/>
        <v/>
      </c>
      <c r="O8668" s="244" t="str">
        <f t="shared" si="1218"/>
        <v/>
      </c>
      <c r="P8668">
        <f>IF($I8668&lt;&gt;"",$I8668,IF($E8668="SGD",1,IF($E8668="USD",Settings!$B$22,IF($E8668="HKD",Settings!$B$23,1))))</f>
        <v>1</v>
      </c>
      <c r="Q8668">
        <f t="shared" si="1219"/>
        <v>0</v>
      </c>
      <c r="R8668">
        <f t="shared" si="1220"/>
        <v>0</v>
      </c>
      <c r="S8668" t="str">
        <f t="shared" si="1221"/>
        <v/>
      </c>
      <c r="T8668" t="str">
        <f t="shared" si="1222"/>
        <v/>
      </c>
      <c r="U8668" t="str">
        <f t="shared" si="1223"/>
        <v/>
      </c>
    </row>
    <row r="8669" spans="12:21" ht="15" customHeight="1" x14ac:dyDescent="0.15">
      <c r="L8669" s="244" t="str">
        <f t="shared" si="1215"/>
        <v/>
      </c>
      <c r="M8669" s="245" t="str">
        <f t="shared" si="1216"/>
        <v/>
      </c>
      <c r="N8669" s="244" t="str">
        <f t="shared" si="1217"/>
        <v/>
      </c>
      <c r="O8669" s="244" t="str">
        <f t="shared" si="1218"/>
        <v/>
      </c>
      <c r="P8669">
        <f>IF($I8669&lt;&gt;"",$I8669,IF($E8669="SGD",1,IF($E8669="USD",Settings!$B$22,IF($E8669="HKD",Settings!$B$23,1))))</f>
        <v>1</v>
      </c>
      <c r="Q8669">
        <f t="shared" si="1219"/>
        <v>0</v>
      </c>
      <c r="R8669">
        <f t="shared" si="1220"/>
        <v>0</v>
      </c>
      <c r="S8669" t="str">
        <f t="shared" si="1221"/>
        <v/>
      </c>
      <c r="T8669" t="str">
        <f t="shared" si="1222"/>
        <v/>
      </c>
      <c r="U8669" t="str">
        <f t="shared" si="1223"/>
        <v/>
      </c>
    </row>
    <row r="8670" spans="12:21" ht="15" customHeight="1" x14ac:dyDescent="0.15">
      <c r="L8670" s="244" t="str">
        <f t="shared" si="1215"/>
        <v/>
      </c>
      <c r="M8670" s="245" t="str">
        <f t="shared" si="1216"/>
        <v/>
      </c>
      <c r="N8670" s="244" t="str">
        <f t="shared" si="1217"/>
        <v/>
      </c>
      <c r="O8670" s="244" t="str">
        <f t="shared" si="1218"/>
        <v/>
      </c>
      <c r="P8670">
        <f>IF($I8670&lt;&gt;"",$I8670,IF($E8670="SGD",1,IF($E8670="USD",Settings!$B$22,IF($E8670="HKD",Settings!$B$23,1))))</f>
        <v>1</v>
      </c>
      <c r="Q8670">
        <f t="shared" si="1219"/>
        <v>0</v>
      </c>
      <c r="R8670">
        <f t="shared" si="1220"/>
        <v>0</v>
      </c>
      <c r="S8670" t="str">
        <f t="shared" si="1221"/>
        <v/>
      </c>
      <c r="T8670" t="str">
        <f t="shared" si="1222"/>
        <v/>
      </c>
      <c r="U8670" t="str">
        <f t="shared" si="1223"/>
        <v/>
      </c>
    </row>
    <row r="8671" spans="12:21" ht="15" customHeight="1" x14ac:dyDescent="0.15">
      <c r="L8671" s="244" t="str">
        <f t="shared" si="1215"/>
        <v/>
      </c>
      <c r="M8671" s="245" t="str">
        <f t="shared" si="1216"/>
        <v/>
      </c>
      <c r="N8671" s="244" t="str">
        <f t="shared" si="1217"/>
        <v/>
      </c>
      <c r="O8671" s="244" t="str">
        <f t="shared" si="1218"/>
        <v/>
      </c>
      <c r="P8671">
        <f>IF($I8671&lt;&gt;"",$I8671,IF($E8671="SGD",1,IF($E8671="USD",Settings!$B$22,IF($E8671="HKD",Settings!$B$23,1))))</f>
        <v>1</v>
      </c>
      <c r="Q8671">
        <f t="shared" si="1219"/>
        <v>0</v>
      </c>
      <c r="R8671">
        <f t="shared" si="1220"/>
        <v>0</v>
      </c>
      <c r="S8671" t="str">
        <f t="shared" si="1221"/>
        <v/>
      </c>
      <c r="T8671" t="str">
        <f t="shared" si="1222"/>
        <v/>
      </c>
      <c r="U8671" t="str">
        <f t="shared" si="1223"/>
        <v/>
      </c>
    </row>
    <row r="8672" spans="12:21" ht="15" customHeight="1" x14ac:dyDescent="0.15">
      <c r="L8672" s="244" t="str">
        <f t="shared" si="1215"/>
        <v/>
      </c>
      <c r="M8672" s="245" t="str">
        <f t="shared" si="1216"/>
        <v/>
      </c>
      <c r="N8672" s="244" t="str">
        <f t="shared" si="1217"/>
        <v/>
      </c>
      <c r="O8672" s="244" t="str">
        <f t="shared" si="1218"/>
        <v/>
      </c>
      <c r="P8672">
        <f>IF($I8672&lt;&gt;"",$I8672,IF($E8672="SGD",1,IF($E8672="USD",Settings!$B$22,IF($E8672="HKD",Settings!$B$23,1))))</f>
        <v>1</v>
      </c>
      <c r="Q8672">
        <f t="shared" si="1219"/>
        <v>0</v>
      </c>
      <c r="R8672">
        <f t="shared" si="1220"/>
        <v>0</v>
      </c>
      <c r="S8672" t="str">
        <f t="shared" si="1221"/>
        <v/>
      </c>
      <c r="T8672" t="str">
        <f t="shared" si="1222"/>
        <v/>
      </c>
      <c r="U8672" t="str">
        <f t="shared" si="1223"/>
        <v/>
      </c>
    </row>
    <row r="8673" spans="12:21" ht="15" customHeight="1" x14ac:dyDescent="0.15">
      <c r="L8673" s="244" t="str">
        <f t="shared" si="1215"/>
        <v/>
      </c>
      <c r="M8673" s="245" t="str">
        <f t="shared" si="1216"/>
        <v/>
      </c>
      <c r="N8673" s="244" t="str">
        <f t="shared" si="1217"/>
        <v/>
      </c>
      <c r="O8673" s="244" t="str">
        <f t="shared" si="1218"/>
        <v/>
      </c>
      <c r="P8673">
        <f>IF($I8673&lt;&gt;"",$I8673,IF($E8673="SGD",1,IF($E8673="USD",Settings!$B$22,IF($E8673="HKD",Settings!$B$23,1))))</f>
        <v>1</v>
      </c>
      <c r="Q8673">
        <f t="shared" si="1219"/>
        <v>0</v>
      </c>
      <c r="R8673">
        <f t="shared" si="1220"/>
        <v>0</v>
      </c>
      <c r="S8673" t="str">
        <f t="shared" si="1221"/>
        <v/>
      </c>
      <c r="T8673" t="str">
        <f t="shared" si="1222"/>
        <v/>
      </c>
      <c r="U8673" t="str">
        <f t="shared" si="1223"/>
        <v/>
      </c>
    </row>
    <row r="8674" spans="12:21" ht="15" customHeight="1" x14ac:dyDescent="0.15">
      <c r="L8674" s="244" t="str">
        <f t="shared" si="1215"/>
        <v/>
      </c>
      <c r="M8674" s="245" t="str">
        <f t="shared" si="1216"/>
        <v/>
      </c>
      <c r="N8674" s="244" t="str">
        <f t="shared" si="1217"/>
        <v/>
      </c>
      <c r="O8674" s="244" t="str">
        <f t="shared" si="1218"/>
        <v/>
      </c>
      <c r="P8674">
        <f>IF($I8674&lt;&gt;"",$I8674,IF($E8674="SGD",1,IF($E8674="USD",Settings!$B$22,IF($E8674="HKD",Settings!$B$23,1))))</f>
        <v>1</v>
      </c>
      <c r="Q8674">
        <f t="shared" si="1219"/>
        <v>0</v>
      </c>
      <c r="R8674">
        <f t="shared" si="1220"/>
        <v>0</v>
      </c>
      <c r="S8674" t="str">
        <f t="shared" si="1221"/>
        <v/>
      </c>
      <c r="T8674" t="str">
        <f t="shared" si="1222"/>
        <v/>
      </c>
      <c r="U8674" t="str">
        <f t="shared" si="1223"/>
        <v/>
      </c>
    </row>
    <row r="8675" spans="12:21" ht="15" customHeight="1" x14ac:dyDescent="0.15">
      <c r="L8675" s="244" t="str">
        <f t="shared" si="1215"/>
        <v/>
      </c>
      <c r="M8675" s="245" t="str">
        <f t="shared" si="1216"/>
        <v/>
      </c>
      <c r="N8675" s="244" t="str">
        <f t="shared" si="1217"/>
        <v/>
      </c>
      <c r="O8675" s="244" t="str">
        <f t="shared" si="1218"/>
        <v/>
      </c>
      <c r="P8675">
        <f>IF($I8675&lt;&gt;"",$I8675,IF($E8675="SGD",1,IF($E8675="USD",Settings!$B$22,IF($E8675="HKD",Settings!$B$23,1))))</f>
        <v>1</v>
      </c>
      <c r="Q8675">
        <f t="shared" si="1219"/>
        <v>0</v>
      </c>
      <c r="R8675">
        <f t="shared" si="1220"/>
        <v>0</v>
      </c>
      <c r="S8675" t="str">
        <f t="shared" si="1221"/>
        <v/>
      </c>
      <c r="T8675" t="str">
        <f t="shared" si="1222"/>
        <v/>
      </c>
      <c r="U8675" t="str">
        <f t="shared" si="1223"/>
        <v/>
      </c>
    </row>
    <row r="8676" spans="12:21" ht="15" customHeight="1" x14ac:dyDescent="0.15">
      <c r="L8676" s="244" t="str">
        <f t="shared" si="1215"/>
        <v/>
      </c>
      <c r="M8676" s="245" t="str">
        <f t="shared" si="1216"/>
        <v/>
      </c>
      <c r="N8676" s="244" t="str">
        <f t="shared" si="1217"/>
        <v/>
      </c>
      <c r="O8676" s="244" t="str">
        <f t="shared" si="1218"/>
        <v/>
      </c>
      <c r="P8676">
        <f>IF($I8676&lt;&gt;"",$I8676,IF($E8676="SGD",1,IF($E8676="USD",Settings!$B$22,IF($E8676="HKD",Settings!$B$23,1))))</f>
        <v>1</v>
      </c>
      <c r="Q8676">
        <f t="shared" si="1219"/>
        <v>0</v>
      </c>
      <c r="R8676">
        <f t="shared" si="1220"/>
        <v>0</v>
      </c>
      <c r="S8676" t="str">
        <f t="shared" si="1221"/>
        <v/>
      </c>
      <c r="T8676" t="str">
        <f t="shared" si="1222"/>
        <v/>
      </c>
      <c r="U8676" t="str">
        <f t="shared" si="1223"/>
        <v/>
      </c>
    </row>
    <row r="8677" spans="12:21" ht="15" customHeight="1" x14ac:dyDescent="0.15">
      <c r="L8677" s="244" t="str">
        <f t="shared" si="1215"/>
        <v/>
      </c>
      <c r="M8677" s="245" t="str">
        <f t="shared" si="1216"/>
        <v/>
      </c>
      <c r="N8677" s="244" t="str">
        <f t="shared" si="1217"/>
        <v/>
      </c>
      <c r="O8677" s="244" t="str">
        <f t="shared" si="1218"/>
        <v/>
      </c>
      <c r="P8677">
        <f>IF($I8677&lt;&gt;"",$I8677,IF($E8677="SGD",1,IF($E8677="USD",Settings!$B$22,IF($E8677="HKD",Settings!$B$23,1))))</f>
        <v>1</v>
      </c>
      <c r="Q8677">
        <f t="shared" si="1219"/>
        <v>0</v>
      </c>
      <c r="R8677">
        <f t="shared" si="1220"/>
        <v>0</v>
      </c>
      <c r="S8677" t="str">
        <f t="shared" si="1221"/>
        <v/>
      </c>
      <c r="T8677" t="str">
        <f t="shared" si="1222"/>
        <v/>
      </c>
      <c r="U8677" t="str">
        <f t="shared" si="1223"/>
        <v/>
      </c>
    </row>
    <row r="8678" spans="12:21" ht="15" customHeight="1" x14ac:dyDescent="0.15">
      <c r="L8678" s="244" t="str">
        <f t="shared" si="1215"/>
        <v/>
      </c>
      <c r="M8678" s="245" t="str">
        <f t="shared" si="1216"/>
        <v/>
      </c>
      <c r="N8678" s="244" t="str">
        <f t="shared" si="1217"/>
        <v/>
      </c>
      <c r="O8678" s="244" t="str">
        <f t="shared" si="1218"/>
        <v/>
      </c>
      <c r="P8678">
        <f>IF($I8678&lt;&gt;"",$I8678,IF($E8678="SGD",1,IF($E8678="USD",Settings!$B$22,IF($E8678="HKD",Settings!$B$23,1))))</f>
        <v>1</v>
      </c>
      <c r="Q8678">
        <f t="shared" si="1219"/>
        <v>0</v>
      </c>
      <c r="R8678">
        <f t="shared" si="1220"/>
        <v>0</v>
      </c>
      <c r="S8678" t="str">
        <f t="shared" si="1221"/>
        <v/>
      </c>
      <c r="T8678" t="str">
        <f t="shared" si="1222"/>
        <v/>
      </c>
      <c r="U8678" t="str">
        <f t="shared" si="1223"/>
        <v/>
      </c>
    </row>
    <row r="8679" spans="12:21" ht="15" customHeight="1" x14ac:dyDescent="0.15">
      <c r="L8679" s="244" t="str">
        <f t="shared" si="1215"/>
        <v/>
      </c>
      <c r="M8679" s="245" t="str">
        <f t="shared" si="1216"/>
        <v/>
      </c>
      <c r="N8679" s="244" t="str">
        <f t="shared" si="1217"/>
        <v/>
      </c>
      <c r="O8679" s="244" t="str">
        <f t="shared" si="1218"/>
        <v/>
      </c>
      <c r="P8679">
        <f>IF($I8679&lt;&gt;"",$I8679,IF($E8679="SGD",1,IF($E8679="USD",Settings!$B$22,IF($E8679="HKD",Settings!$B$23,1))))</f>
        <v>1</v>
      </c>
      <c r="Q8679">
        <f t="shared" si="1219"/>
        <v>0</v>
      </c>
      <c r="R8679">
        <f t="shared" si="1220"/>
        <v>0</v>
      </c>
      <c r="S8679" t="str">
        <f t="shared" si="1221"/>
        <v/>
      </c>
      <c r="T8679" t="str">
        <f t="shared" si="1222"/>
        <v/>
      </c>
      <c r="U8679" t="str">
        <f t="shared" si="1223"/>
        <v/>
      </c>
    </row>
    <row r="8680" spans="12:21" ht="15" customHeight="1" x14ac:dyDescent="0.15">
      <c r="L8680" s="244" t="str">
        <f t="shared" si="1215"/>
        <v/>
      </c>
      <c r="M8680" s="245" t="str">
        <f t="shared" si="1216"/>
        <v/>
      </c>
      <c r="N8680" s="244" t="str">
        <f t="shared" si="1217"/>
        <v/>
      </c>
      <c r="O8680" s="244" t="str">
        <f t="shared" si="1218"/>
        <v/>
      </c>
      <c r="P8680">
        <f>IF($I8680&lt;&gt;"",$I8680,IF($E8680="SGD",1,IF($E8680="USD",Settings!$B$22,IF($E8680="HKD",Settings!$B$23,1))))</f>
        <v>1</v>
      </c>
      <c r="Q8680">
        <f t="shared" si="1219"/>
        <v>0</v>
      </c>
      <c r="R8680">
        <f t="shared" si="1220"/>
        <v>0</v>
      </c>
      <c r="S8680" t="str">
        <f t="shared" si="1221"/>
        <v/>
      </c>
      <c r="T8680" t="str">
        <f t="shared" si="1222"/>
        <v/>
      </c>
      <c r="U8680" t="str">
        <f t="shared" si="1223"/>
        <v/>
      </c>
    </row>
    <row r="8681" spans="12:21" ht="15" customHeight="1" x14ac:dyDescent="0.15">
      <c r="L8681" s="244" t="str">
        <f t="shared" ref="L8681:L8744" si="1224">IF(OR(B8681="",C8681="",E8681=""),"",B8681&amp;":"&amp;C8681&amp;":"&amp;E8681)</f>
        <v/>
      </c>
      <c r="M8681" s="245" t="str">
        <f t="shared" ref="M8681:M8744" si="1225">IF(A8681="","",A8681*D8681)</f>
        <v/>
      </c>
      <c r="N8681" s="244" t="str">
        <f t="shared" ref="N8681:N8744" si="1226">IF(A8681="","",IF(OR(A8681=1,A8681=0),J8681,0))</f>
        <v/>
      </c>
      <c r="O8681" s="244" t="str">
        <f t="shared" ref="O8681:O8744" si="1227">IF(A8681="","",IF(A8681=-1,J8681,0))</f>
        <v/>
      </c>
      <c r="P8681">
        <f>IF($I8681&lt;&gt;"",$I8681,IF($E8681="SGD",1,IF($E8681="USD",Settings!$B$22,IF($E8681="HKD",Settings!$B$23,1))))</f>
        <v>1</v>
      </c>
      <c r="Q8681">
        <f t="shared" ref="Q8681:Q8744" si="1228">IF($L8681="",0,($O8681-$N8681+IF($A8681=2,$J8681,0))*$P8681)</f>
        <v>0</v>
      </c>
      <c r="R8681">
        <f t="shared" ref="R8681:R8744" si="1229">IF($L8681="",0,IF($A8681=2,$J8681*$P8681,0))</f>
        <v>0</v>
      </c>
      <c r="S8681" t="str">
        <f t="shared" si="1221"/>
        <v/>
      </c>
      <c r="T8681" t="str">
        <f t="shared" si="1222"/>
        <v/>
      </c>
      <c r="U8681" t="str">
        <f t="shared" si="1223"/>
        <v/>
      </c>
    </row>
    <row r="8682" spans="12:21" ht="15" customHeight="1" x14ac:dyDescent="0.15">
      <c r="L8682" s="244" t="str">
        <f t="shared" si="1224"/>
        <v/>
      </c>
      <c r="M8682" s="245" t="str">
        <f t="shared" si="1225"/>
        <v/>
      </c>
      <c r="N8682" s="244" t="str">
        <f t="shared" si="1226"/>
        <v/>
      </c>
      <c r="O8682" s="244" t="str">
        <f t="shared" si="1227"/>
        <v/>
      </c>
      <c r="P8682">
        <f>IF($I8682&lt;&gt;"",$I8682,IF($E8682="SGD",1,IF($E8682="USD",Settings!$B$22,IF($E8682="HKD",Settings!$B$23,1))))</f>
        <v>1</v>
      </c>
      <c r="Q8682">
        <f t="shared" si="1228"/>
        <v>0</v>
      </c>
      <c r="R8682">
        <f t="shared" si="1229"/>
        <v>0</v>
      </c>
      <c r="S8682" t="str">
        <f t="shared" si="1221"/>
        <v/>
      </c>
      <c r="T8682" t="str">
        <f t="shared" si="1222"/>
        <v/>
      </c>
      <c r="U8682" t="str">
        <f t="shared" si="1223"/>
        <v/>
      </c>
    </row>
    <row r="8683" spans="12:21" ht="15" customHeight="1" x14ac:dyDescent="0.15">
      <c r="L8683" s="244" t="str">
        <f t="shared" si="1224"/>
        <v/>
      </c>
      <c r="M8683" s="245" t="str">
        <f t="shared" si="1225"/>
        <v/>
      </c>
      <c r="N8683" s="244" t="str">
        <f t="shared" si="1226"/>
        <v/>
      </c>
      <c r="O8683" s="244" t="str">
        <f t="shared" si="1227"/>
        <v/>
      </c>
      <c r="P8683">
        <f>IF($I8683&lt;&gt;"",$I8683,IF($E8683="SGD",1,IF($E8683="USD",Settings!$B$22,IF($E8683="HKD",Settings!$B$23,1))))</f>
        <v>1</v>
      </c>
      <c r="Q8683">
        <f t="shared" si="1228"/>
        <v>0</v>
      </c>
      <c r="R8683">
        <f t="shared" si="1229"/>
        <v>0</v>
      </c>
      <c r="S8683" t="str">
        <f t="shared" si="1221"/>
        <v/>
      </c>
      <c r="T8683" t="str">
        <f t="shared" si="1222"/>
        <v/>
      </c>
      <c r="U8683" t="str">
        <f t="shared" si="1223"/>
        <v/>
      </c>
    </row>
    <row r="8684" spans="12:21" ht="15" customHeight="1" x14ac:dyDescent="0.15">
      <c r="L8684" s="244" t="str">
        <f t="shared" si="1224"/>
        <v/>
      </c>
      <c r="M8684" s="245" t="str">
        <f t="shared" si="1225"/>
        <v/>
      </c>
      <c r="N8684" s="244" t="str">
        <f t="shared" si="1226"/>
        <v/>
      </c>
      <c r="O8684" s="244" t="str">
        <f t="shared" si="1227"/>
        <v/>
      </c>
      <c r="P8684">
        <f>IF($I8684&lt;&gt;"",$I8684,IF($E8684="SGD",1,IF($E8684="USD",Settings!$B$22,IF($E8684="HKD",Settings!$B$23,1))))</f>
        <v>1</v>
      </c>
      <c r="Q8684">
        <f t="shared" si="1228"/>
        <v>0</v>
      </c>
      <c r="R8684">
        <f t="shared" si="1229"/>
        <v>0</v>
      </c>
      <c r="S8684" t="str">
        <f t="shared" si="1221"/>
        <v/>
      </c>
      <c r="T8684" t="str">
        <f t="shared" si="1222"/>
        <v/>
      </c>
      <c r="U8684" t="str">
        <f t="shared" si="1223"/>
        <v/>
      </c>
    </row>
    <row r="8685" spans="12:21" ht="15" customHeight="1" x14ac:dyDescent="0.15">
      <c r="L8685" s="244" t="str">
        <f t="shared" si="1224"/>
        <v/>
      </c>
      <c r="M8685" s="245" t="str">
        <f t="shared" si="1225"/>
        <v/>
      </c>
      <c r="N8685" s="244" t="str">
        <f t="shared" si="1226"/>
        <v/>
      </c>
      <c r="O8685" s="244" t="str">
        <f t="shared" si="1227"/>
        <v/>
      </c>
      <c r="P8685">
        <f>IF($I8685&lt;&gt;"",$I8685,IF($E8685="SGD",1,IF($E8685="USD",Settings!$B$22,IF($E8685="HKD",Settings!$B$23,1))))</f>
        <v>1</v>
      </c>
      <c r="Q8685">
        <f t="shared" si="1228"/>
        <v>0</v>
      </c>
      <c r="R8685">
        <f t="shared" si="1229"/>
        <v>0</v>
      </c>
      <c r="S8685" t="str">
        <f t="shared" si="1221"/>
        <v/>
      </c>
      <c r="T8685" t="str">
        <f t="shared" si="1222"/>
        <v/>
      </c>
      <c r="U8685" t="str">
        <f t="shared" si="1223"/>
        <v/>
      </c>
    </row>
    <row r="8686" spans="12:21" ht="15" customHeight="1" x14ac:dyDescent="0.15">
      <c r="L8686" s="244" t="str">
        <f t="shared" si="1224"/>
        <v/>
      </c>
      <c r="M8686" s="245" t="str">
        <f t="shared" si="1225"/>
        <v/>
      </c>
      <c r="N8686" s="244" t="str">
        <f t="shared" si="1226"/>
        <v/>
      </c>
      <c r="O8686" s="244" t="str">
        <f t="shared" si="1227"/>
        <v/>
      </c>
      <c r="P8686">
        <f>IF($I8686&lt;&gt;"",$I8686,IF($E8686="SGD",1,IF($E8686="USD",Settings!$B$22,IF($E8686="HKD",Settings!$B$23,1))))</f>
        <v>1</v>
      </c>
      <c r="Q8686">
        <f t="shared" si="1228"/>
        <v>0</v>
      </c>
      <c r="R8686">
        <f t="shared" si="1229"/>
        <v>0</v>
      </c>
      <c r="S8686" t="str">
        <f t="shared" si="1221"/>
        <v/>
      </c>
      <c r="T8686" t="str">
        <f t="shared" si="1222"/>
        <v/>
      </c>
      <c r="U8686" t="str">
        <f t="shared" si="1223"/>
        <v/>
      </c>
    </row>
    <row r="8687" spans="12:21" ht="15" customHeight="1" x14ac:dyDescent="0.15">
      <c r="L8687" s="244" t="str">
        <f t="shared" si="1224"/>
        <v/>
      </c>
      <c r="M8687" s="245" t="str">
        <f t="shared" si="1225"/>
        <v/>
      </c>
      <c r="N8687" s="244" t="str">
        <f t="shared" si="1226"/>
        <v/>
      </c>
      <c r="O8687" s="244" t="str">
        <f t="shared" si="1227"/>
        <v/>
      </c>
      <c r="P8687">
        <f>IF($I8687&lt;&gt;"",$I8687,IF($E8687="SGD",1,IF($E8687="USD",Settings!$B$22,IF($E8687="HKD",Settings!$B$23,1))))</f>
        <v>1</v>
      </c>
      <c r="Q8687">
        <f t="shared" si="1228"/>
        <v>0</v>
      </c>
      <c r="R8687">
        <f t="shared" si="1229"/>
        <v>0</v>
      </c>
      <c r="S8687" t="str">
        <f t="shared" si="1221"/>
        <v/>
      </c>
      <c r="T8687" t="str">
        <f t="shared" si="1222"/>
        <v/>
      </c>
      <c r="U8687" t="str">
        <f t="shared" si="1223"/>
        <v/>
      </c>
    </row>
    <row r="8688" spans="12:21" ht="15" customHeight="1" x14ac:dyDescent="0.15">
      <c r="L8688" s="244" t="str">
        <f t="shared" si="1224"/>
        <v/>
      </c>
      <c r="M8688" s="245" t="str">
        <f t="shared" si="1225"/>
        <v/>
      </c>
      <c r="N8688" s="244" t="str">
        <f t="shared" si="1226"/>
        <v/>
      </c>
      <c r="O8688" s="244" t="str">
        <f t="shared" si="1227"/>
        <v/>
      </c>
      <c r="P8688">
        <f>IF($I8688&lt;&gt;"",$I8688,IF($E8688="SGD",1,IF($E8688="USD",Settings!$B$22,IF($E8688="HKD",Settings!$B$23,1))))</f>
        <v>1</v>
      </c>
      <c r="Q8688">
        <f t="shared" si="1228"/>
        <v>0</v>
      </c>
      <c r="R8688">
        <f t="shared" si="1229"/>
        <v>0</v>
      </c>
      <c r="S8688" t="str">
        <f t="shared" si="1221"/>
        <v/>
      </c>
      <c r="T8688" t="str">
        <f t="shared" si="1222"/>
        <v/>
      </c>
      <c r="U8688" t="str">
        <f t="shared" si="1223"/>
        <v/>
      </c>
    </row>
    <row r="8689" spans="12:21" ht="15" customHeight="1" x14ac:dyDescent="0.15">
      <c r="L8689" s="244" t="str">
        <f t="shared" si="1224"/>
        <v/>
      </c>
      <c r="M8689" s="245" t="str">
        <f t="shared" si="1225"/>
        <v/>
      </c>
      <c r="N8689" s="244" t="str">
        <f t="shared" si="1226"/>
        <v/>
      </c>
      <c r="O8689" s="244" t="str">
        <f t="shared" si="1227"/>
        <v/>
      </c>
      <c r="P8689">
        <f>IF($I8689&lt;&gt;"",$I8689,IF($E8689="SGD",1,IF($E8689="USD",Settings!$B$22,IF($E8689="HKD",Settings!$B$23,1))))</f>
        <v>1</v>
      </c>
      <c r="Q8689">
        <f t="shared" si="1228"/>
        <v>0</v>
      </c>
      <c r="R8689">
        <f t="shared" si="1229"/>
        <v>0</v>
      </c>
      <c r="S8689" t="str">
        <f t="shared" si="1221"/>
        <v/>
      </c>
      <c r="T8689" t="str">
        <f t="shared" si="1222"/>
        <v/>
      </c>
      <c r="U8689" t="str">
        <f t="shared" si="1223"/>
        <v/>
      </c>
    </row>
    <row r="8690" spans="12:21" ht="15" customHeight="1" x14ac:dyDescent="0.15">
      <c r="L8690" s="244" t="str">
        <f t="shared" si="1224"/>
        <v/>
      </c>
      <c r="M8690" s="245" t="str">
        <f t="shared" si="1225"/>
        <v/>
      </c>
      <c r="N8690" s="244" t="str">
        <f t="shared" si="1226"/>
        <v/>
      </c>
      <c r="O8690" s="244" t="str">
        <f t="shared" si="1227"/>
        <v/>
      </c>
      <c r="P8690">
        <f>IF($I8690&lt;&gt;"",$I8690,IF($E8690="SGD",1,IF($E8690="USD",Settings!$B$22,IF($E8690="HKD",Settings!$B$23,1))))</f>
        <v>1</v>
      </c>
      <c r="Q8690">
        <f t="shared" si="1228"/>
        <v>0</v>
      </c>
      <c r="R8690">
        <f t="shared" si="1229"/>
        <v>0</v>
      </c>
      <c r="S8690" t="str">
        <f t="shared" si="1221"/>
        <v/>
      </c>
      <c r="T8690" t="str">
        <f t="shared" si="1222"/>
        <v/>
      </c>
      <c r="U8690" t="str">
        <f t="shared" si="1223"/>
        <v/>
      </c>
    </row>
    <row r="8691" spans="12:21" ht="15" customHeight="1" x14ac:dyDescent="0.15">
      <c r="L8691" s="244" t="str">
        <f t="shared" si="1224"/>
        <v/>
      </c>
      <c r="M8691" s="245" t="str">
        <f t="shared" si="1225"/>
        <v/>
      </c>
      <c r="N8691" s="244" t="str">
        <f t="shared" si="1226"/>
        <v/>
      </c>
      <c r="O8691" s="244" t="str">
        <f t="shared" si="1227"/>
        <v/>
      </c>
      <c r="P8691">
        <f>IF($I8691&lt;&gt;"",$I8691,IF($E8691="SGD",1,IF($E8691="USD",Settings!$B$22,IF($E8691="HKD",Settings!$B$23,1))))</f>
        <v>1</v>
      </c>
      <c r="Q8691">
        <f t="shared" si="1228"/>
        <v>0</v>
      </c>
      <c r="R8691">
        <f t="shared" si="1229"/>
        <v>0</v>
      </c>
      <c r="S8691" t="str">
        <f t="shared" si="1221"/>
        <v/>
      </c>
      <c r="T8691" t="str">
        <f t="shared" si="1222"/>
        <v/>
      </c>
      <c r="U8691" t="str">
        <f t="shared" si="1223"/>
        <v/>
      </c>
    </row>
    <row r="8692" spans="12:21" ht="15" customHeight="1" x14ac:dyDescent="0.15">
      <c r="L8692" s="244" t="str">
        <f t="shared" si="1224"/>
        <v/>
      </c>
      <c r="M8692" s="245" t="str">
        <f t="shared" si="1225"/>
        <v/>
      </c>
      <c r="N8692" s="244" t="str">
        <f t="shared" si="1226"/>
        <v/>
      </c>
      <c r="O8692" s="244" t="str">
        <f t="shared" si="1227"/>
        <v/>
      </c>
      <c r="P8692">
        <f>IF($I8692&lt;&gt;"",$I8692,IF($E8692="SGD",1,IF($E8692="USD",Settings!$B$22,IF($E8692="HKD",Settings!$B$23,1))))</f>
        <v>1</v>
      </c>
      <c r="Q8692">
        <f t="shared" si="1228"/>
        <v>0</v>
      </c>
      <c r="R8692">
        <f t="shared" si="1229"/>
        <v>0</v>
      </c>
      <c r="S8692" t="str">
        <f t="shared" si="1221"/>
        <v/>
      </c>
      <c r="T8692" t="str">
        <f t="shared" si="1222"/>
        <v/>
      </c>
      <c r="U8692" t="str">
        <f t="shared" si="1223"/>
        <v/>
      </c>
    </row>
    <row r="8693" spans="12:21" ht="15" customHeight="1" x14ac:dyDescent="0.15">
      <c r="L8693" s="244" t="str">
        <f t="shared" si="1224"/>
        <v/>
      </c>
      <c r="M8693" s="245" t="str">
        <f t="shared" si="1225"/>
        <v/>
      </c>
      <c r="N8693" s="244" t="str">
        <f t="shared" si="1226"/>
        <v/>
      </c>
      <c r="O8693" s="244" t="str">
        <f t="shared" si="1227"/>
        <v/>
      </c>
      <c r="P8693">
        <f>IF($I8693&lt;&gt;"",$I8693,IF($E8693="SGD",1,IF($E8693="USD",Settings!$B$22,IF($E8693="HKD",Settings!$B$23,1))))</f>
        <v>1</v>
      </c>
      <c r="Q8693">
        <f t="shared" si="1228"/>
        <v>0</v>
      </c>
      <c r="R8693">
        <f t="shared" si="1229"/>
        <v>0</v>
      </c>
      <c r="S8693" t="str">
        <f t="shared" si="1221"/>
        <v/>
      </c>
      <c r="T8693" t="str">
        <f t="shared" si="1222"/>
        <v/>
      </c>
      <c r="U8693" t="str">
        <f t="shared" si="1223"/>
        <v/>
      </c>
    </row>
    <row r="8694" spans="12:21" ht="15" customHeight="1" x14ac:dyDescent="0.15">
      <c r="L8694" s="244" t="str">
        <f t="shared" si="1224"/>
        <v/>
      </c>
      <c r="M8694" s="245" t="str">
        <f t="shared" si="1225"/>
        <v/>
      </c>
      <c r="N8694" s="244" t="str">
        <f t="shared" si="1226"/>
        <v/>
      </c>
      <c r="O8694" s="244" t="str">
        <f t="shared" si="1227"/>
        <v/>
      </c>
      <c r="P8694">
        <f>IF($I8694&lt;&gt;"",$I8694,IF($E8694="SGD",1,IF($E8694="USD",Settings!$B$22,IF($E8694="HKD",Settings!$B$23,1))))</f>
        <v>1</v>
      </c>
      <c r="Q8694">
        <f t="shared" si="1228"/>
        <v>0</v>
      </c>
      <c r="R8694">
        <f t="shared" si="1229"/>
        <v>0</v>
      </c>
      <c r="S8694" t="str">
        <f t="shared" si="1221"/>
        <v/>
      </c>
      <c r="T8694" t="str">
        <f t="shared" si="1222"/>
        <v/>
      </c>
      <c r="U8694" t="str">
        <f t="shared" si="1223"/>
        <v/>
      </c>
    </row>
    <row r="8695" spans="12:21" ht="15" customHeight="1" x14ac:dyDescent="0.15">
      <c r="L8695" s="244" t="str">
        <f t="shared" si="1224"/>
        <v/>
      </c>
      <c r="M8695" s="245" t="str">
        <f t="shared" si="1225"/>
        <v/>
      </c>
      <c r="N8695" s="244" t="str">
        <f t="shared" si="1226"/>
        <v/>
      </c>
      <c r="O8695" s="244" t="str">
        <f t="shared" si="1227"/>
        <v/>
      </c>
      <c r="P8695">
        <f>IF($I8695&lt;&gt;"",$I8695,IF($E8695="SGD",1,IF($E8695="USD",Settings!$B$22,IF($E8695="HKD",Settings!$B$23,1))))</f>
        <v>1</v>
      </c>
      <c r="Q8695">
        <f t="shared" si="1228"/>
        <v>0</v>
      </c>
      <c r="R8695">
        <f t="shared" si="1229"/>
        <v>0</v>
      </c>
      <c r="S8695" t="str">
        <f t="shared" si="1221"/>
        <v/>
      </c>
      <c r="T8695" t="str">
        <f t="shared" si="1222"/>
        <v/>
      </c>
      <c r="U8695" t="str">
        <f t="shared" si="1223"/>
        <v/>
      </c>
    </row>
    <row r="8696" spans="12:21" ht="15" customHeight="1" x14ac:dyDescent="0.15">
      <c r="L8696" s="244" t="str">
        <f t="shared" si="1224"/>
        <v/>
      </c>
      <c r="M8696" s="245" t="str">
        <f t="shared" si="1225"/>
        <v/>
      </c>
      <c r="N8696" s="244" t="str">
        <f t="shared" si="1226"/>
        <v/>
      </c>
      <c r="O8696" s="244" t="str">
        <f t="shared" si="1227"/>
        <v/>
      </c>
      <c r="P8696">
        <f>IF($I8696&lt;&gt;"",$I8696,IF($E8696="SGD",1,IF($E8696="USD",Settings!$B$22,IF($E8696="HKD",Settings!$B$23,1))))</f>
        <v>1</v>
      </c>
      <c r="Q8696">
        <f t="shared" si="1228"/>
        <v>0</v>
      </c>
      <c r="R8696">
        <f t="shared" si="1229"/>
        <v>0</v>
      </c>
      <c r="S8696" t="str">
        <f t="shared" si="1221"/>
        <v/>
      </c>
      <c r="T8696" t="str">
        <f t="shared" si="1222"/>
        <v/>
      </c>
      <c r="U8696" t="str">
        <f t="shared" si="1223"/>
        <v/>
      </c>
    </row>
    <row r="8697" spans="12:21" ht="15" customHeight="1" x14ac:dyDescent="0.15">
      <c r="L8697" s="244" t="str">
        <f t="shared" si="1224"/>
        <v/>
      </c>
      <c r="M8697" s="245" t="str">
        <f t="shared" si="1225"/>
        <v/>
      </c>
      <c r="N8697" s="244" t="str">
        <f t="shared" si="1226"/>
        <v/>
      </c>
      <c r="O8697" s="244" t="str">
        <f t="shared" si="1227"/>
        <v/>
      </c>
      <c r="P8697">
        <f>IF($I8697&lt;&gt;"",$I8697,IF($E8697="SGD",1,IF($E8697="USD",Settings!$B$22,IF($E8697="HKD",Settings!$B$23,1))))</f>
        <v>1</v>
      </c>
      <c r="Q8697">
        <f t="shared" si="1228"/>
        <v>0</v>
      </c>
      <c r="R8697">
        <f t="shared" si="1229"/>
        <v>0</v>
      </c>
      <c r="S8697" t="str">
        <f t="shared" si="1221"/>
        <v/>
      </c>
      <c r="T8697" t="str">
        <f t="shared" si="1222"/>
        <v/>
      </c>
      <c r="U8697" t="str">
        <f t="shared" si="1223"/>
        <v/>
      </c>
    </row>
    <row r="8698" spans="12:21" ht="15" customHeight="1" x14ac:dyDescent="0.15">
      <c r="L8698" s="244" t="str">
        <f t="shared" si="1224"/>
        <v/>
      </c>
      <c r="M8698" s="245" t="str">
        <f t="shared" si="1225"/>
        <v/>
      </c>
      <c r="N8698" s="244" t="str">
        <f t="shared" si="1226"/>
        <v/>
      </c>
      <c r="O8698" s="244" t="str">
        <f t="shared" si="1227"/>
        <v/>
      </c>
      <c r="P8698">
        <f>IF($I8698&lt;&gt;"",$I8698,IF($E8698="SGD",1,IF($E8698="USD",Settings!$B$22,IF($E8698="HKD",Settings!$B$23,1))))</f>
        <v>1</v>
      </c>
      <c r="Q8698">
        <f t="shared" si="1228"/>
        <v>0</v>
      </c>
      <c r="R8698">
        <f t="shared" si="1229"/>
        <v>0</v>
      </c>
      <c r="S8698" t="str">
        <f t="shared" si="1221"/>
        <v/>
      </c>
      <c r="T8698" t="str">
        <f t="shared" si="1222"/>
        <v/>
      </c>
      <c r="U8698" t="str">
        <f t="shared" si="1223"/>
        <v/>
      </c>
    </row>
    <row r="8699" spans="12:21" ht="15" customHeight="1" x14ac:dyDescent="0.15">
      <c r="L8699" s="244" t="str">
        <f t="shared" si="1224"/>
        <v/>
      </c>
      <c r="M8699" s="245" t="str">
        <f t="shared" si="1225"/>
        <v/>
      </c>
      <c r="N8699" s="244" t="str">
        <f t="shared" si="1226"/>
        <v/>
      </c>
      <c r="O8699" s="244" t="str">
        <f t="shared" si="1227"/>
        <v/>
      </c>
      <c r="P8699">
        <f>IF($I8699&lt;&gt;"",$I8699,IF($E8699="SGD",1,IF($E8699="USD",Settings!$B$22,IF($E8699="HKD",Settings!$B$23,1))))</f>
        <v>1</v>
      </c>
      <c r="Q8699">
        <f t="shared" si="1228"/>
        <v>0</v>
      </c>
      <c r="R8699">
        <f t="shared" si="1229"/>
        <v>0</v>
      </c>
      <c r="S8699" t="str">
        <f t="shared" si="1221"/>
        <v/>
      </c>
      <c r="T8699" t="str">
        <f t="shared" si="1222"/>
        <v/>
      </c>
      <c r="U8699" t="str">
        <f t="shared" si="1223"/>
        <v/>
      </c>
    </row>
    <row r="8700" spans="12:21" ht="15" customHeight="1" x14ac:dyDescent="0.15">
      <c r="L8700" s="244" t="str">
        <f t="shared" si="1224"/>
        <v/>
      </c>
      <c r="M8700" s="245" t="str">
        <f t="shared" si="1225"/>
        <v/>
      </c>
      <c r="N8700" s="244" t="str">
        <f t="shared" si="1226"/>
        <v/>
      </c>
      <c r="O8700" s="244" t="str">
        <f t="shared" si="1227"/>
        <v/>
      </c>
      <c r="P8700">
        <f>IF($I8700&lt;&gt;"",$I8700,IF($E8700="SGD",1,IF($E8700="USD",Settings!$B$22,IF($E8700="HKD",Settings!$B$23,1))))</f>
        <v>1</v>
      </c>
      <c r="Q8700">
        <f t="shared" si="1228"/>
        <v>0</v>
      </c>
      <c r="R8700">
        <f t="shared" si="1229"/>
        <v>0</v>
      </c>
      <c r="S8700" t="str">
        <f t="shared" si="1221"/>
        <v/>
      </c>
      <c r="T8700" t="str">
        <f t="shared" si="1222"/>
        <v/>
      </c>
      <c r="U8700" t="str">
        <f t="shared" si="1223"/>
        <v/>
      </c>
    </row>
    <row r="8701" spans="12:21" ht="15" customHeight="1" x14ac:dyDescent="0.15">
      <c r="L8701" s="244" t="str">
        <f t="shared" si="1224"/>
        <v/>
      </c>
      <c r="M8701" s="245" t="str">
        <f t="shared" si="1225"/>
        <v/>
      </c>
      <c r="N8701" s="244" t="str">
        <f t="shared" si="1226"/>
        <v/>
      </c>
      <c r="O8701" s="244" t="str">
        <f t="shared" si="1227"/>
        <v/>
      </c>
      <c r="P8701">
        <f>IF($I8701&lt;&gt;"",$I8701,IF($E8701="SGD",1,IF($E8701="USD",Settings!$B$22,IF($E8701="HKD",Settings!$B$23,1))))</f>
        <v>1</v>
      </c>
      <c r="Q8701">
        <f t="shared" si="1228"/>
        <v>0</v>
      </c>
      <c r="R8701">
        <f t="shared" si="1229"/>
        <v>0</v>
      </c>
      <c r="S8701" t="str">
        <f t="shared" si="1221"/>
        <v/>
      </c>
      <c r="T8701" t="str">
        <f t="shared" si="1222"/>
        <v/>
      </c>
      <c r="U8701" t="str">
        <f t="shared" si="1223"/>
        <v/>
      </c>
    </row>
    <row r="8702" spans="12:21" ht="15" customHeight="1" x14ac:dyDescent="0.15">
      <c r="L8702" s="244" t="str">
        <f t="shared" si="1224"/>
        <v/>
      </c>
      <c r="M8702" s="245" t="str">
        <f t="shared" si="1225"/>
        <v/>
      </c>
      <c r="N8702" s="244" t="str">
        <f t="shared" si="1226"/>
        <v/>
      </c>
      <c r="O8702" s="244" t="str">
        <f t="shared" si="1227"/>
        <v/>
      </c>
      <c r="P8702">
        <f>IF($I8702&lt;&gt;"",$I8702,IF($E8702="SGD",1,IF($E8702="USD",Settings!$B$22,IF($E8702="HKD",Settings!$B$23,1))))</f>
        <v>1</v>
      </c>
      <c r="Q8702">
        <f t="shared" si="1228"/>
        <v>0</v>
      </c>
      <c r="R8702">
        <f t="shared" si="1229"/>
        <v>0</v>
      </c>
      <c r="S8702" t="str">
        <f t="shared" si="1221"/>
        <v/>
      </c>
      <c r="T8702" t="str">
        <f t="shared" si="1222"/>
        <v/>
      </c>
      <c r="U8702" t="str">
        <f t="shared" si="1223"/>
        <v/>
      </c>
    </row>
    <row r="8703" spans="12:21" ht="15" customHeight="1" x14ac:dyDescent="0.15">
      <c r="L8703" s="244" t="str">
        <f t="shared" si="1224"/>
        <v/>
      </c>
      <c r="M8703" s="245" t="str">
        <f t="shared" si="1225"/>
        <v/>
      </c>
      <c r="N8703" s="244" t="str">
        <f t="shared" si="1226"/>
        <v/>
      </c>
      <c r="O8703" s="244" t="str">
        <f t="shared" si="1227"/>
        <v/>
      </c>
      <c r="P8703">
        <f>IF($I8703&lt;&gt;"",$I8703,IF($E8703="SGD",1,IF($E8703="USD",Settings!$B$22,IF($E8703="HKD",Settings!$B$23,1))))</f>
        <v>1</v>
      </c>
      <c r="Q8703">
        <f t="shared" si="1228"/>
        <v>0</v>
      </c>
      <c r="R8703">
        <f t="shared" si="1229"/>
        <v>0</v>
      </c>
      <c r="S8703" t="str">
        <f t="shared" si="1221"/>
        <v/>
      </c>
      <c r="T8703" t="str">
        <f t="shared" si="1222"/>
        <v/>
      </c>
      <c r="U8703" t="str">
        <f t="shared" si="1223"/>
        <v/>
      </c>
    </row>
    <row r="8704" spans="12:21" ht="15" customHeight="1" x14ac:dyDescent="0.15">
      <c r="L8704" s="244" t="str">
        <f t="shared" si="1224"/>
        <v/>
      </c>
      <c r="M8704" s="245" t="str">
        <f t="shared" si="1225"/>
        <v/>
      </c>
      <c r="N8704" s="244" t="str">
        <f t="shared" si="1226"/>
        <v/>
      </c>
      <c r="O8704" s="244" t="str">
        <f t="shared" si="1227"/>
        <v/>
      </c>
      <c r="P8704">
        <f>IF($I8704&lt;&gt;"",$I8704,IF($E8704="SGD",1,IF($E8704="USD",Settings!$B$22,IF($E8704="HKD",Settings!$B$23,1))))</f>
        <v>1</v>
      </c>
      <c r="Q8704">
        <f t="shared" si="1228"/>
        <v>0</v>
      </c>
      <c r="R8704">
        <f t="shared" si="1229"/>
        <v>0</v>
      </c>
      <c r="S8704" t="str">
        <f t="shared" si="1221"/>
        <v/>
      </c>
      <c r="T8704" t="str">
        <f t="shared" si="1222"/>
        <v/>
      </c>
      <c r="U8704" t="str">
        <f t="shared" si="1223"/>
        <v/>
      </c>
    </row>
    <row r="8705" spans="12:21" ht="15" customHeight="1" x14ac:dyDescent="0.15">
      <c r="L8705" s="244" t="str">
        <f t="shared" si="1224"/>
        <v/>
      </c>
      <c r="M8705" s="245" t="str">
        <f t="shared" si="1225"/>
        <v/>
      </c>
      <c r="N8705" s="244" t="str">
        <f t="shared" si="1226"/>
        <v/>
      </c>
      <c r="O8705" s="244" t="str">
        <f t="shared" si="1227"/>
        <v/>
      </c>
      <c r="P8705">
        <f>IF($I8705&lt;&gt;"",$I8705,IF($E8705="SGD",1,IF($E8705="USD",Settings!$B$22,IF($E8705="HKD",Settings!$B$23,1))))</f>
        <v>1</v>
      </c>
      <c r="Q8705">
        <f t="shared" si="1228"/>
        <v>0</v>
      </c>
      <c r="R8705">
        <f t="shared" si="1229"/>
        <v>0</v>
      </c>
      <c r="S8705" t="str">
        <f t="shared" si="1221"/>
        <v/>
      </c>
      <c r="T8705" t="str">
        <f t="shared" si="1222"/>
        <v/>
      </c>
      <c r="U8705" t="str">
        <f t="shared" si="1223"/>
        <v/>
      </c>
    </row>
    <row r="8706" spans="12:21" ht="15" customHeight="1" x14ac:dyDescent="0.15">
      <c r="L8706" s="244" t="str">
        <f t="shared" si="1224"/>
        <v/>
      </c>
      <c r="M8706" s="245" t="str">
        <f t="shared" si="1225"/>
        <v/>
      </c>
      <c r="N8706" s="244" t="str">
        <f t="shared" si="1226"/>
        <v/>
      </c>
      <c r="O8706" s="244" t="str">
        <f t="shared" si="1227"/>
        <v/>
      </c>
      <c r="P8706">
        <f>IF($I8706&lt;&gt;"",$I8706,IF($E8706="SGD",1,IF($E8706="USD",Settings!$B$22,IF($E8706="HKD",Settings!$B$23,1))))</f>
        <v>1</v>
      </c>
      <c r="Q8706">
        <f t="shared" si="1228"/>
        <v>0</v>
      </c>
      <c r="R8706">
        <f t="shared" si="1229"/>
        <v>0</v>
      </c>
      <c r="S8706" t="str">
        <f t="shared" ref="S8706:S8769" si="1230">IF(L8706="","",SUMIFS($M:$M,$L:$L,L8706,$T:$T,"&lt;="&amp;T8706))</f>
        <v/>
      </c>
      <c r="T8706" t="str">
        <f t="shared" ref="T8706:T8769" si="1231">IF(L8706="","",INT(G8706)*100000+ROW())</f>
        <v/>
      </c>
      <c r="U8706" t="str">
        <f t="shared" ref="U8706:U8769" si="1232">IF(L8706="","",IF(AND(COUNTIFS($L:$L,L8706,$S:$S,"&gt;-0.000001",$S:$S,"&lt;0.000001",$T:$T,"&gt;"&amp;T8706)=0,ABS(S8706)&gt;0.000001),1,0))</f>
        <v/>
      </c>
    </row>
    <row r="8707" spans="12:21" ht="15" customHeight="1" x14ac:dyDescent="0.15">
      <c r="L8707" s="244" t="str">
        <f t="shared" si="1224"/>
        <v/>
      </c>
      <c r="M8707" s="245" t="str">
        <f t="shared" si="1225"/>
        <v/>
      </c>
      <c r="N8707" s="244" t="str">
        <f t="shared" si="1226"/>
        <v/>
      </c>
      <c r="O8707" s="244" t="str">
        <f t="shared" si="1227"/>
        <v/>
      </c>
      <c r="P8707">
        <f>IF($I8707&lt;&gt;"",$I8707,IF($E8707="SGD",1,IF($E8707="USD",Settings!$B$22,IF($E8707="HKD",Settings!$B$23,1))))</f>
        <v>1</v>
      </c>
      <c r="Q8707">
        <f t="shared" si="1228"/>
        <v>0</v>
      </c>
      <c r="R8707">
        <f t="shared" si="1229"/>
        <v>0</v>
      </c>
      <c r="S8707" t="str">
        <f t="shared" si="1230"/>
        <v/>
      </c>
      <c r="T8707" t="str">
        <f t="shared" si="1231"/>
        <v/>
      </c>
      <c r="U8707" t="str">
        <f t="shared" si="1232"/>
        <v/>
      </c>
    </row>
    <row r="8708" spans="12:21" ht="15" customHeight="1" x14ac:dyDescent="0.15">
      <c r="L8708" s="244" t="str">
        <f t="shared" si="1224"/>
        <v/>
      </c>
      <c r="M8708" s="245" t="str">
        <f t="shared" si="1225"/>
        <v/>
      </c>
      <c r="N8708" s="244" t="str">
        <f t="shared" si="1226"/>
        <v/>
      </c>
      <c r="O8708" s="244" t="str">
        <f t="shared" si="1227"/>
        <v/>
      </c>
      <c r="P8708">
        <f>IF($I8708&lt;&gt;"",$I8708,IF($E8708="SGD",1,IF($E8708="USD",Settings!$B$22,IF($E8708="HKD",Settings!$B$23,1))))</f>
        <v>1</v>
      </c>
      <c r="Q8708">
        <f t="shared" si="1228"/>
        <v>0</v>
      </c>
      <c r="R8708">
        <f t="shared" si="1229"/>
        <v>0</v>
      </c>
      <c r="S8708" t="str">
        <f t="shared" si="1230"/>
        <v/>
      </c>
      <c r="T8708" t="str">
        <f t="shared" si="1231"/>
        <v/>
      </c>
      <c r="U8708" t="str">
        <f t="shared" si="1232"/>
        <v/>
      </c>
    </row>
    <row r="8709" spans="12:21" ht="15" customHeight="1" x14ac:dyDescent="0.15">
      <c r="L8709" s="244" t="str">
        <f t="shared" si="1224"/>
        <v/>
      </c>
      <c r="M8709" s="245" t="str">
        <f t="shared" si="1225"/>
        <v/>
      </c>
      <c r="N8709" s="244" t="str">
        <f t="shared" si="1226"/>
        <v/>
      </c>
      <c r="O8709" s="244" t="str">
        <f t="shared" si="1227"/>
        <v/>
      </c>
      <c r="P8709">
        <f>IF($I8709&lt;&gt;"",$I8709,IF($E8709="SGD",1,IF($E8709="USD",Settings!$B$22,IF($E8709="HKD",Settings!$B$23,1))))</f>
        <v>1</v>
      </c>
      <c r="Q8709">
        <f t="shared" si="1228"/>
        <v>0</v>
      </c>
      <c r="R8709">
        <f t="shared" si="1229"/>
        <v>0</v>
      </c>
      <c r="S8709" t="str">
        <f t="shared" si="1230"/>
        <v/>
      </c>
      <c r="T8709" t="str">
        <f t="shared" si="1231"/>
        <v/>
      </c>
      <c r="U8709" t="str">
        <f t="shared" si="1232"/>
        <v/>
      </c>
    </row>
    <row r="8710" spans="12:21" ht="15" customHeight="1" x14ac:dyDescent="0.15">
      <c r="L8710" s="244" t="str">
        <f t="shared" si="1224"/>
        <v/>
      </c>
      <c r="M8710" s="245" t="str">
        <f t="shared" si="1225"/>
        <v/>
      </c>
      <c r="N8710" s="244" t="str">
        <f t="shared" si="1226"/>
        <v/>
      </c>
      <c r="O8710" s="244" t="str">
        <f t="shared" si="1227"/>
        <v/>
      </c>
      <c r="P8710">
        <f>IF($I8710&lt;&gt;"",$I8710,IF($E8710="SGD",1,IF($E8710="USD",Settings!$B$22,IF($E8710="HKD",Settings!$B$23,1))))</f>
        <v>1</v>
      </c>
      <c r="Q8710">
        <f t="shared" si="1228"/>
        <v>0</v>
      </c>
      <c r="R8710">
        <f t="shared" si="1229"/>
        <v>0</v>
      </c>
      <c r="S8710" t="str">
        <f t="shared" si="1230"/>
        <v/>
      </c>
      <c r="T8710" t="str">
        <f t="shared" si="1231"/>
        <v/>
      </c>
      <c r="U8710" t="str">
        <f t="shared" si="1232"/>
        <v/>
      </c>
    </row>
    <row r="8711" spans="12:21" ht="15" customHeight="1" x14ac:dyDescent="0.15">
      <c r="L8711" s="244" t="str">
        <f t="shared" si="1224"/>
        <v/>
      </c>
      <c r="M8711" s="245" t="str">
        <f t="shared" si="1225"/>
        <v/>
      </c>
      <c r="N8711" s="244" t="str">
        <f t="shared" si="1226"/>
        <v/>
      </c>
      <c r="O8711" s="244" t="str">
        <f t="shared" si="1227"/>
        <v/>
      </c>
      <c r="P8711">
        <f>IF($I8711&lt;&gt;"",$I8711,IF($E8711="SGD",1,IF($E8711="USD",Settings!$B$22,IF($E8711="HKD",Settings!$B$23,1))))</f>
        <v>1</v>
      </c>
      <c r="Q8711">
        <f t="shared" si="1228"/>
        <v>0</v>
      </c>
      <c r="R8711">
        <f t="shared" si="1229"/>
        <v>0</v>
      </c>
      <c r="S8711" t="str">
        <f t="shared" si="1230"/>
        <v/>
      </c>
      <c r="T8711" t="str">
        <f t="shared" si="1231"/>
        <v/>
      </c>
      <c r="U8711" t="str">
        <f t="shared" si="1232"/>
        <v/>
      </c>
    </row>
    <row r="8712" spans="12:21" ht="15" customHeight="1" x14ac:dyDescent="0.15">
      <c r="L8712" s="244" t="str">
        <f t="shared" si="1224"/>
        <v/>
      </c>
      <c r="M8712" s="245" t="str">
        <f t="shared" si="1225"/>
        <v/>
      </c>
      <c r="N8712" s="244" t="str">
        <f t="shared" si="1226"/>
        <v/>
      </c>
      <c r="O8712" s="244" t="str">
        <f t="shared" si="1227"/>
        <v/>
      </c>
      <c r="P8712">
        <f>IF($I8712&lt;&gt;"",$I8712,IF($E8712="SGD",1,IF($E8712="USD",Settings!$B$22,IF($E8712="HKD",Settings!$B$23,1))))</f>
        <v>1</v>
      </c>
      <c r="Q8712">
        <f t="shared" si="1228"/>
        <v>0</v>
      </c>
      <c r="R8712">
        <f t="shared" si="1229"/>
        <v>0</v>
      </c>
      <c r="S8712" t="str">
        <f t="shared" si="1230"/>
        <v/>
      </c>
      <c r="T8712" t="str">
        <f t="shared" si="1231"/>
        <v/>
      </c>
      <c r="U8712" t="str">
        <f t="shared" si="1232"/>
        <v/>
      </c>
    </row>
    <row r="8713" spans="12:21" ht="15" customHeight="1" x14ac:dyDescent="0.15">
      <c r="L8713" s="244" t="str">
        <f t="shared" si="1224"/>
        <v/>
      </c>
      <c r="M8713" s="245" t="str">
        <f t="shared" si="1225"/>
        <v/>
      </c>
      <c r="N8713" s="244" t="str">
        <f t="shared" si="1226"/>
        <v/>
      </c>
      <c r="O8713" s="244" t="str">
        <f t="shared" si="1227"/>
        <v/>
      </c>
      <c r="P8713">
        <f>IF($I8713&lt;&gt;"",$I8713,IF($E8713="SGD",1,IF($E8713="USD",Settings!$B$22,IF($E8713="HKD",Settings!$B$23,1))))</f>
        <v>1</v>
      </c>
      <c r="Q8713">
        <f t="shared" si="1228"/>
        <v>0</v>
      </c>
      <c r="R8713">
        <f t="shared" si="1229"/>
        <v>0</v>
      </c>
      <c r="S8713" t="str">
        <f t="shared" si="1230"/>
        <v/>
      </c>
      <c r="T8713" t="str">
        <f t="shared" si="1231"/>
        <v/>
      </c>
      <c r="U8713" t="str">
        <f t="shared" si="1232"/>
        <v/>
      </c>
    </row>
    <row r="8714" spans="12:21" ht="15" customHeight="1" x14ac:dyDescent="0.15">
      <c r="L8714" s="244" t="str">
        <f t="shared" si="1224"/>
        <v/>
      </c>
      <c r="M8714" s="245" t="str">
        <f t="shared" si="1225"/>
        <v/>
      </c>
      <c r="N8714" s="244" t="str">
        <f t="shared" si="1226"/>
        <v/>
      </c>
      <c r="O8714" s="244" t="str">
        <f t="shared" si="1227"/>
        <v/>
      </c>
      <c r="P8714">
        <f>IF($I8714&lt;&gt;"",$I8714,IF($E8714="SGD",1,IF($E8714="USD",Settings!$B$22,IF($E8714="HKD",Settings!$B$23,1))))</f>
        <v>1</v>
      </c>
      <c r="Q8714">
        <f t="shared" si="1228"/>
        <v>0</v>
      </c>
      <c r="R8714">
        <f t="shared" si="1229"/>
        <v>0</v>
      </c>
      <c r="S8714" t="str">
        <f t="shared" si="1230"/>
        <v/>
      </c>
      <c r="T8714" t="str">
        <f t="shared" si="1231"/>
        <v/>
      </c>
      <c r="U8714" t="str">
        <f t="shared" si="1232"/>
        <v/>
      </c>
    </row>
    <row r="8715" spans="12:21" ht="15" customHeight="1" x14ac:dyDescent="0.15">
      <c r="L8715" s="244" t="str">
        <f t="shared" si="1224"/>
        <v/>
      </c>
      <c r="M8715" s="245" t="str">
        <f t="shared" si="1225"/>
        <v/>
      </c>
      <c r="N8715" s="244" t="str">
        <f t="shared" si="1226"/>
        <v/>
      </c>
      <c r="O8715" s="244" t="str">
        <f t="shared" si="1227"/>
        <v/>
      </c>
      <c r="P8715">
        <f>IF($I8715&lt;&gt;"",$I8715,IF($E8715="SGD",1,IF($E8715="USD",Settings!$B$22,IF($E8715="HKD",Settings!$B$23,1))))</f>
        <v>1</v>
      </c>
      <c r="Q8715">
        <f t="shared" si="1228"/>
        <v>0</v>
      </c>
      <c r="R8715">
        <f t="shared" si="1229"/>
        <v>0</v>
      </c>
      <c r="S8715" t="str">
        <f t="shared" si="1230"/>
        <v/>
      </c>
      <c r="T8715" t="str">
        <f t="shared" si="1231"/>
        <v/>
      </c>
      <c r="U8715" t="str">
        <f t="shared" si="1232"/>
        <v/>
      </c>
    </row>
    <row r="8716" spans="12:21" ht="15" customHeight="1" x14ac:dyDescent="0.15">
      <c r="L8716" s="244" t="str">
        <f t="shared" si="1224"/>
        <v/>
      </c>
      <c r="M8716" s="245" t="str">
        <f t="shared" si="1225"/>
        <v/>
      </c>
      <c r="N8716" s="244" t="str">
        <f t="shared" si="1226"/>
        <v/>
      </c>
      <c r="O8716" s="244" t="str">
        <f t="shared" si="1227"/>
        <v/>
      </c>
      <c r="P8716">
        <f>IF($I8716&lt;&gt;"",$I8716,IF($E8716="SGD",1,IF($E8716="USD",Settings!$B$22,IF($E8716="HKD",Settings!$B$23,1))))</f>
        <v>1</v>
      </c>
      <c r="Q8716">
        <f t="shared" si="1228"/>
        <v>0</v>
      </c>
      <c r="R8716">
        <f t="shared" si="1229"/>
        <v>0</v>
      </c>
      <c r="S8716" t="str">
        <f t="shared" si="1230"/>
        <v/>
      </c>
      <c r="T8716" t="str">
        <f t="shared" si="1231"/>
        <v/>
      </c>
      <c r="U8716" t="str">
        <f t="shared" si="1232"/>
        <v/>
      </c>
    </row>
    <row r="8717" spans="12:21" ht="15" customHeight="1" x14ac:dyDescent="0.15">
      <c r="L8717" s="244" t="str">
        <f t="shared" si="1224"/>
        <v/>
      </c>
      <c r="M8717" s="245" t="str">
        <f t="shared" si="1225"/>
        <v/>
      </c>
      <c r="N8717" s="244" t="str">
        <f t="shared" si="1226"/>
        <v/>
      </c>
      <c r="O8717" s="244" t="str">
        <f t="shared" si="1227"/>
        <v/>
      </c>
      <c r="P8717">
        <f>IF($I8717&lt;&gt;"",$I8717,IF($E8717="SGD",1,IF($E8717="USD",Settings!$B$22,IF($E8717="HKD",Settings!$B$23,1))))</f>
        <v>1</v>
      </c>
      <c r="Q8717">
        <f t="shared" si="1228"/>
        <v>0</v>
      </c>
      <c r="R8717">
        <f t="shared" si="1229"/>
        <v>0</v>
      </c>
      <c r="S8717" t="str">
        <f t="shared" si="1230"/>
        <v/>
      </c>
      <c r="T8717" t="str">
        <f t="shared" si="1231"/>
        <v/>
      </c>
      <c r="U8717" t="str">
        <f t="shared" si="1232"/>
        <v/>
      </c>
    </row>
    <row r="8718" spans="12:21" ht="15" customHeight="1" x14ac:dyDescent="0.15">
      <c r="L8718" s="244" t="str">
        <f t="shared" si="1224"/>
        <v/>
      </c>
      <c r="M8718" s="245" t="str">
        <f t="shared" si="1225"/>
        <v/>
      </c>
      <c r="N8718" s="244" t="str">
        <f t="shared" si="1226"/>
        <v/>
      </c>
      <c r="O8718" s="244" t="str">
        <f t="shared" si="1227"/>
        <v/>
      </c>
      <c r="P8718">
        <f>IF($I8718&lt;&gt;"",$I8718,IF($E8718="SGD",1,IF($E8718="USD",Settings!$B$22,IF($E8718="HKD",Settings!$B$23,1))))</f>
        <v>1</v>
      </c>
      <c r="Q8718">
        <f t="shared" si="1228"/>
        <v>0</v>
      </c>
      <c r="R8718">
        <f t="shared" si="1229"/>
        <v>0</v>
      </c>
      <c r="S8718" t="str">
        <f t="shared" si="1230"/>
        <v/>
      </c>
      <c r="T8718" t="str">
        <f t="shared" si="1231"/>
        <v/>
      </c>
      <c r="U8718" t="str">
        <f t="shared" si="1232"/>
        <v/>
      </c>
    </row>
    <row r="8719" spans="12:21" ht="15" customHeight="1" x14ac:dyDescent="0.15">
      <c r="L8719" s="244" t="str">
        <f t="shared" si="1224"/>
        <v/>
      </c>
      <c r="M8719" s="245" t="str">
        <f t="shared" si="1225"/>
        <v/>
      </c>
      <c r="N8719" s="244" t="str">
        <f t="shared" si="1226"/>
        <v/>
      </c>
      <c r="O8719" s="244" t="str">
        <f t="shared" si="1227"/>
        <v/>
      </c>
      <c r="P8719">
        <f>IF($I8719&lt;&gt;"",$I8719,IF($E8719="SGD",1,IF($E8719="USD",Settings!$B$22,IF($E8719="HKD",Settings!$B$23,1))))</f>
        <v>1</v>
      </c>
      <c r="Q8719">
        <f t="shared" si="1228"/>
        <v>0</v>
      </c>
      <c r="R8719">
        <f t="shared" si="1229"/>
        <v>0</v>
      </c>
      <c r="S8719" t="str">
        <f t="shared" si="1230"/>
        <v/>
      </c>
      <c r="T8719" t="str">
        <f t="shared" si="1231"/>
        <v/>
      </c>
      <c r="U8719" t="str">
        <f t="shared" si="1232"/>
        <v/>
      </c>
    </row>
    <row r="8720" spans="12:21" ht="15" customHeight="1" x14ac:dyDescent="0.15">
      <c r="L8720" s="244" t="str">
        <f t="shared" si="1224"/>
        <v/>
      </c>
      <c r="M8720" s="245" t="str">
        <f t="shared" si="1225"/>
        <v/>
      </c>
      <c r="N8720" s="244" t="str">
        <f t="shared" si="1226"/>
        <v/>
      </c>
      <c r="O8720" s="244" t="str">
        <f t="shared" si="1227"/>
        <v/>
      </c>
      <c r="P8720">
        <f>IF($I8720&lt;&gt;"",$I8720,IF($E8720="SGD",1,IF($E8720="USD",Settings!$B$22,IF($E8720="HKD",Settings!$B$23,1))))</f>
        <v>1</v>
      </c>
      <c r="Q8720">
        <f t="shared" si="1228"/>
        <v>0</v>
      </c>
      <c r="R8720">
        <f t="shared" si="1229"/>
        <v>0</v>
      </c>
      <c r="S8720" t="str">
        <f t="shared" si="1230"/>
        <v/>
      </c>
      <c r="T8720" t="str">
        <f t="shared" si="1231"/>
        <v/>
      </c>
      <c r="U8720" t="str">
        <f t="shared" si="1232"/>
        <v/>
      </c>
    </row>
    <row r="8721" spans="12:21" ht="15" customHeight="1" x14ac:dyDescent="0.15">
      <c r="L8721" s="244" t="str">
        <f t="shared" si="1224"/>
        <v/>
      </c>
      <c r="M8721" s="245" t="str">
        <f t="shared" si="1225"/>
        <v/>
      </c>
      <c r="N8721" s="244" t="str">
        <f t="shared" si="1226"/>
        <v/>
      </c>
      <c r="O8721" s="244" t="str">
        <f t="shared" si="1227"/>
        <v/>
      </c>
      <c r="P8721">
        <f>IF($I8721&lt;&gt;"",$I8721,IF($E8721="SGD",1,IF($E8721="USD",Settings!$B$22,IF($E8721="HKD",Settings!$B$23,1))))</f>
        <v>1</v>
      </c>
      <c r="Q8721">
        <f t="shared" si="1228"/>
        <v>0</v>
      </c>
      <c r="R8721">
        <f t="shared" si="1229"/>
        <v>0</v>
      </c>
      <c r="S8721" t="str">
        <f t="shared" si="1230"/>
        <v/>
      </c>
      <c r="T8721" t="str">
        <f t="shared" si="1231"/>
        <v/>
      </c>
      <c r="U8721" t="str">
        <f t="shared" si="1232"/>
        <v/>
      </c>
    </row>
    <row r="8722" spans="12:21" ht="15" customHeight="1" x14ac:dyDescent="0.15">
      <c r="L8722" s="244" t="str">
        <f t="shared" si="1224"/>
        <v/>
      </c>
      <c r="M8722" s="245" t="str">
        <f t="shared" si="1225"/>
        <v/>
      </c>
      <c r="N8722" s="244" t="str">
        <f t="shared" si="1226"/>
        <v/>
      </c>
      <c r="O8722" s="244" t="str">
        <f t="shared" si="1227"/>
        <v/>
      </c>
      <c r="P8722">
        <f>IF($I8722&lt;&gt;"",$I8722,IF($E8722="SGD",1,IF($E8722="USD",Settings!$B$22,IF($E8722="HKD",Settings!$B$23,1))))</f>
        <v>1</v>
      </c>
      <c r="Q8722">
        <f t="shared" si="1228"/>
        <v>0</v>
      </c>
      <c r="R8722">
        <f t="shared" si="1229"/>
        <v>0</v>
      </c>
      <c r="S8722" t="str">
        <f t="shared" si="1230"/>
        <v/>
      </c>
      <c r="T8722" t="str">
        <f t="shared" si="1231"/>
        <v/>
      </c>
      <c r="U8722" t="str">
        <f t="shared" si="1232"/>
        <v/>
      </c>
    </row>
    <row r="8723" spans="12:21" ht="15" customHeight="1" x14ac:dyDescent="0.15">
      <c r="L8723" s="244" t="str">
        <f t="shared" si="1224"/>
        <v/>
      </c>
      <c r="M8723" s="245" t="str">
        <f t="shared" si="1225"/>
        <v/>
      </c>
      <c r="N8723" s="244" t="str">
        <f t="shared" si="1226"/>
        <v/>
      </c>
      <c r="O8723" s="244" t="str">
        <f t="shared" si="1227"/>
        <v/>
      </c>
      <c r="P8723">
        <f>IF($I8723&lt;&gt;"",$I8723,IF($E8723="SGD",1,IF($E8723="USD",Settings!$B$22,IF($E8723="HKD",Settings!$B$23,1))))</f>
        <v>1</v>
      </c>
      <c r="Q8723">
        <f t="shared" si="1228"/>
        <v>0</v>
      </c>
      <c r="R8723">
        <f t="shared" si="1229"/>
        <v>0</v>
      </c>
      <c r="S8723" t="str">
        <f t="shared" si="1230"/>
        <v/>
      </c>
      <c r="T8723" t="str">
        <f t="shared" si="1231"/>
        <v/>
      </c>
      <c r="U8723" t="str">
        <f t="shared" si="1232"/>
        <v/>
      </c>
    </row>
    <row r="8724" spans="12:21" ht="15" customHeight="1" x14ac:dyDescent="0.15">
      <c r="L8724" s="244" t="str">
        <f t="shared" si="1224"/>
        <v/>
      </c>
      <c r="M8724" s="245" t="str">
        <f t="shared" si="1225"/>
        <v/>
      </c>
      <c r="N8724" s="244" t="str">
        <f t="shared" si="1226"/>
        <v/>
      </c>
      <c r="O8724" s="244" t="str">
        <f t="shared" si="1227"/>
        <v/>
      </c>
      <c r="P8724">
        <f>IF($I8724&lt;&gt;"",$I8724,IF($E8724="SGD",1,IF($E8724="USD",Settings!$B$22,IF($E8724="HKD",Settings!$B$23,1))))</f>
        <v>1</v>
      </c>
      <c r="Q8724">
        <f t="shared" si="1228"/>
        <v>0</v>
      </c>
      <c r="R8724">
        <f t="shared" si="1229"/>
        <v>0</v>
      </c>
      <c r="S8724" t="str">
        <f t="shared" si="1230"/>
        <v/>
      </c>
      <c r="T8724" t="str">
        <f t="shared" si="1231"/>
        <v/>
      </c>
      <c r="U8724" t="str">
        <f t="shared" si="1232"/>
        <v/>
      </c>
    </row>
    <row r="8725" spans="12:21" ht="15" customHeight="1" x14ac:dyDescent="0.15">
      <c r="L8725" s="244" t="str">
        <f t="shared" si="1224"/>
        <v/>
      </c>
      <c r="M8725" s="245" t="str">
        <f t="shared" si="1225"/>
        <v/>
      </c>
      <c r="N8725" s="244" t="str">
        <f t="shared" si="1226"/>
        <v/>
      </c>
      <c r="O8725" s="244" t="str">
        <f t="shared" si="1227"/>
        <v/>
      </c>
      <c r="P8725">
        <f>IF($I8725&lt;&gt;"",$I8725,IF($E8725="SGD",1,IF($E8725="USD",Settings!$B$22,IF($E8725="HKD",Settings!$B$23,1))))</f>
        <v>1</v>
      </c>
      <c r="Q8725">
        <f t="shared" si="1228"/>
        <v>0</v>
      </c>
      <c r="R8725">
        <f t="shared" si="1229"/>
        <v>0</v>
      </c>
      <c r="S8725" t="str">
        <f t="shared" si="1230"/>
        <v/>
      </c>
      <c r="T8725" t="str">
        <f t="shared" si="1231"/>
        <v/>
      </c>
      <c r="U8725" t="str">
        <f t="shared" si="1232"/>
        <v/>
      </c>
    </row>
    <row r="8726" spans="12:21" ht="15" customHeight="1" x14ac:dyDescent="0.15">
      <c r="L8726" s="244" t="str">
        <f t="shared" si="1224"/>
        <v/>
      </c>
      <c r="M8726" s="245" t="str">
        <f t="shared" si="1225"/>
        <v/>
      </c>
      <c r="N8726" s="244" t="str">
        <f t="shared" si="1226"/>
        <v/>
      </c>
      <c r="O8726" s="244" t="str">
        <f t="shared" si="1227"/>
        <v/>
      </c>
      <c r="P8726">
        <f>IF($I8726&lt;&gt;"",$I8726,IF($E8726="SGD",1,IF($E8726="USD",Settings!$B$22,IF($E8726="HKD",Settings!$B$23,1))))</f>
        <v>1</v>
      </c>
      <c r="Q8726">
        <f t="shared" si="1228"/>
        <v>0</v>
      </c>
      <c r="R8726">
        <f t="shared" si="1229"/>
        <v>0</v>
      </c>
      <c r="S8726" t="str">
        <f t="shared" si="1230"/>
        <v/>
      </c>
      <c r="T8726" t="str">
        <f t="shared" si="1231"/>
        <v/>
      </c>
      <c r="U8726" t="str">
        <f t="shared" si="1232"/>
        <v/>
      </c>
    </row>
    <row r="8727" spans="12:21" ht="15" customHeight="1" x14ac:dyDescent="0.15">
      <c r="L8727" s="244" t="str">
        <f t="shared" si="1224"/>
        <v/>
      </c>
      <c r="M8727" s="245" t="str">
        <f t="shared" si="1225"/>
        <v/>
      </c>
      <c r="N8727" s="244" t="str">
        <f t="shared" si="1226"/>
        <v/>
      </c>
      <c r="O8727" s="244" t="str">
        <f t="shared" si="1227"/>
        <v/>
      </c>
      <c r="P8727">
        <f>IF($I8727&lt;&gt;"",$I8727,IF($E8727="SGD",1,IF($E8727="USD",Settings!$B$22,IF($E8727="HKD",Settings!$B$23,1))))</f>
        <v>1</v>
      </c>
      <c r="Q8727">
        <f t="shared" si="1228"/>
        <v>0</v>
      </c>
      <c r="R8727">
        <f t="shared" si="1229"/>
        <v>0</v>
      </c>
      <c r="S8727" t="str">
        <f t="shared" si="1230"/>
        <v/>
      </c>
      <c r="T8727" t="str">
        <f t="shared" si="1231"/>
        <v/>
      </c>
      <c r="U8727" t="str">
        <f t="shared" si="1232"/>
        <v/>
      </c>
    </row>
    <row r="8728" spans="12:21" ht="15" customHeight="1" x14ac:dyDescent="0.15">
      <c r="L8728" s="244" t="str">
        <f t="shared" si="1224"/>
        <v/>
      </c>
      <c r="M8728" s="245" t="str">
        <f t="shared" si="1225"/>
        <v/>
      </c>
      <c r="N8728" s="244" t="str">
        <f t="shared" si="1226"/>
        <v/>
      </c>
      <c r="O8728" s="244" t="str">
        <f t="shared" si="1227"/>
        <v/>
      </c>
      <c r="P8728">
        <f>IF($I8728&lt;&gt;"",$I8728,IF($E8728="SGD",1,IF($E8728="USD",Settings!$B$22,IF($E8728="HKD",Settings!$B$23,1))))</f>
        <v>1</v>
      </c>
      <c r="Q8728">
        <f t="shared" si="1228"/>
        <v>0</v>
      </c>
      <c r="R8728">
        <f t="shared" si="1229"/>
        <v>0</v>
      </c>
      <c r="S8728" t="str">
        <f t="shared" si="1230"/>
        <v/>
      </c>
      <c r="T8728" t="str">
        <f t="shared" si="1231"/>
        <v/>
      </c>
      <c r="U8728" t="str">
        <f t="shared" si="1232"/>
        <v/>
      </c>
    </row>
    <row r="8729" spans="12:21" ht="15" customHeight="1" x14ac:dyDescent="0.15">
      <c r="L8729" s="244" t="str">
        <f t="shared" si="1224"/>
        <v/>
      </c>
      <c r="M8729" s="245" t="str">
        <f t="shared" si="1225"/>
        <v/>
      </c>
      <c r="N8729" s="244" t="str">
        <f t="shared" si="1226"/>
        <v/>
      </c>
      <c r="O8729" s="244" t="str">
        <f t="shared" si="1227"/>
        <v/>
      </c>
      <c r="P8729">
        <f>IF($I8729&lt;&gt;"",$I8729,IF($E8729="SGD",1,IF($E8729="USD",Settings!$B$22,IF($E8729="HKD",Settings!$B$23,1))))</f>
        <v>1</v>
      </c>
      <c r="Q8729">
        <f t="shared" si="1228"/>
        <v>0</v>
      </c>
      <c r="R8729">
        <f t="shared" si="1229"/>
        <v>0</v>
      </c>
      <c r="S8729" t="str">
        <f t="shared" si="1230"/>
        <v/>
      </c>
      <c r="T8729" t="str">
        <f t="shared" si="1231"/>
        <v/>
      </c>
      <c r="U8729" t="str">
        <f t="shared" si="1232"/>
        <v/>
      </c>
    </row>
    <row r="8730" spans="12:21" ht="15" customHeight="1" x14ac:dyDescent="0.15">
      <c r="L8730" s="244" t="str">
        <f t="shared" si="1224"/>
        <v/>
      </c>
      <c r="M8730" s="245" t="str">
        <f t="shared" si="1225"/>
        <v/>
      </c>
      <c r="N8730" s="244" t="str">
        <f t="shared" si="1226"/>
        <v/>
      </c>
      <c r="O8730" s="244" t="str">
        <f t="shared" si="1227"/>
        <v/>
      </c>
      <c r="P8730">
        <f>IF($I8730&lt;&gt;"",$I8730,IF($E8730="SGD",1,IF($E8730="USD",Settings!$B$22,IF($E8730="HKD",Settings!$B$23,1))))</f>
        <v>1</v>
      </c>
      <c r="Q8730">
        <f t="shared" si="1228"/>
        <v>0</v>
      </c>
      <c r="R8730">
        <f t="shared" si="1229"/>
        <v>0</v>
      </c>
      <c r="S8730" t="str">
        <f t="shared" si="1230"/>
        <v/>
      </c>
      <c r="T8730" t="str">
        <f t="shared" si="1231"/>
        <v/>
      </c>
      <c r="U8730" t="str">
        <f t="shared" si="1232"/>
        <v/>
      </c>
    </row>
    <row r="8731" spans="12:21" ht="15" customHeight="1" x14ac:dyDescent="0.15">
      <c r="L8731" s="244" t="str">
        <f t="shared" si="1224"/>
        <v/>
      </c>
      <c r="M8731" s="245" t="str">
        <f t="shared" si="1225"/>
        <v/>
      </c>
      <c r="N8731" s="244" t="str">
        <f t="shared" si="1226"/>
        <v/>
      </c>
      <c r="O8731" s="244" t="str">
        <f t="shared" si="1227"/>
        <v/>
      </c>
      <c r="P8731">
        <f>IF($I8731&lt;&gt;"",$I8731,IF($E8731="SGD",1,IF($E8731="USD",Settings!$B$22,IF($E8731="HKD",Settings!$B$23,1))))</f>
        <v>1</v>
      </c>
      <c r="Q8731">
        <f t="shared" si="1228"/>
        <v>0</v>
      </c>
      <c r="R8731">
        <f t="shared" si="1229"/>
        <v>0</v>
      </c>
      <c r="S8731" t="str">
        <f t="shared" si="1230"/>
        <v/>
      </c>
      <c r="T8731" t="str">
        <f t="shared" si="1231"/>
        <v/>
      </c>
      <c r="U8731" t="str">
        <f t="shared" si="1232"/>
        <v/>
      </c>
    </row>
    <row r="8732" spans="12:21" ht="15" customHeight="1" x14ac:dyDescent="0.15">
      <c r="L8732" s="244" t="str">
        <f t="shared" si="1224"/>
        <v/>
      </c>
      <c r="M8732" s="245" t="str">
        <f t="shared" si="1225"/>
        <v/>
      </c>
      <c r="N8732" s="244" t="str">
        <f t="shared" si="1226"/>
        <v/>
      </c>
      <c r="O8732" s="244" t="str">
        <f t="shared" si="1227"/>
        <v/>
      </c>
      <c r="P8732">
        <f>IF($I8732&lt;&gt;"",$I8732,IF($E8732="SGD",1,IF($E8732="USD",Settings!$B$22,IF($E8732="HKD",Settings!$B$23,1))))</f>
        <v>1</v>
      </c>
      <c r="Q8732">
        <f t="shared" si="1228"/>
        <v>0</v>
      </c>
      <c r="R8732">
        <f t="shared" si="1229"/>
        <v>0</v>
      </c>
      <c r="S8732" t="str">
        <f t="shared" si="1230"/>
        <v/>
      </c>
      <c r="T8732" t="str">
        <f t="shared" si="1231"/>
        <v/>
      </c>
      <c r="U8732" t="str">
        <f t="shared" si="1232"/>
        <v/>
      </c>
    </row>
    <row r="8733" spans="12:21" ht="15" customHeight="1" x14ac:dyDescent="0.15">
      <c r="L8733" s="244" t="str">
        <f t="shared" si="1224"/>
        <v/>
      </c>
      <c r="M8733" s="245" t="str">
        <f t="shared" si="1225"/>
        <v/>
      </c>
      <c r="N8733" s="244" t="str">
        <f t="shared" si="1226"/>
        <v/>
      </c>
      <c r="O8733" s="244" t="str">
        <f t="shared" si="1227"/>
        <v/>
      </c>
      <c r="P8733">
        <f>IF($I8733&lt;&gt;"",$I8733,IF($E8733="SGD",1,IF($E8733="USD",Settings!$B$22,IF($E8733="HKD",Settings!$B$23,1))))</f>
        <v>1</v>
      </c>
      <c r="Q8733">
        <f t="shared" si="1228"/>
        <v>0</v>
      </c>
      <c r="R8733">
        <f t="shared" si="1229"/>
        <v>0</v>
      </c>
      <c r="S8733" t="str">
        <f t="shared" si="1230"/>
        <v/>
      </c>
      <c r="T8733" t="str">
        <f t="shared" si="1231"/>
        <v/>
      </c>
      <c r="U8733" t="str">
        <f t="shared" si="1232"/>
        <v/>
      </c>
    </row>
    <row r="8734" spans="12:21" ht="15" customHeight="1" x14ac:dyDescent="0.15">
      <c r="L8734" s="244" t="str">
        <f t="shared" si="1224"/>
        <v/>
      </c>
      <c r="M8734" s="245" t="str">
        <f t="shared" si="1225"/>
        <v/>
      </c>
      <c r="N8734" s="244" t="str">
        <f t="shared" si="1226"/>
        <v/>
      </c>
      <c r="O8734" s="244" t="str">
        <f t="shared" si="1227"/>
        <v/>
      </c>
      <c r="P8734">
        <f>IF($I8734&lt;&gt;"",$I8734,IF($E8734="SGD",1,IF($E8734="USD",Settings!$B$22,IF($E8734="HKD",Settings!$B$23,1))))</f>
        <v>1</v>
      </c>
      <c r="Q8734">
        <f t="shared" si="1228"/>
        <v>0</v>
      </c>
      <c r="R8734">
        <f t="shared" si="1229"/>
        <v>0</v>
      </c>
      <c r="S8734" t="str">
        <f t="shared" si="1230"/>
        <v/>
      </c>
      <c r="T8734" t="str">
        <f t="shared" si="1231"/>
        <v/>
      </c>
      <c r="U8734" t="str">
        <f t="shared" si="1232"/>
        <v/>
      </c>
    </row>
    <row r="8735" spans="12:21" ht="15" customHeight="1" x14ac:dyDescent="0.15">
      <c r="L8735" s="244" t="str">
        <f t="shared" si="1224"/>
        <v/>
      </c>
      <c r="M8735" s="245" t="str">
        <f t="shared" si="1225"/>
        <v/>
      </c>
      <c r="N8735" s="244" t="str">
        <f t="shared" si="1226"/>
        <v/>
      </c>
      <c r="O8735" s="244" t="str">
        <f t="shared" si="1227"/>
        <v/>
      </c>
      <c r="P8735">
        <f>IF($I8735&lt;&gt;"",$I8735,IF($E8735="SGD",1,IF($E8735="USD",Settings!$B$22,IF($E8735="HKD",Settings!$B$23,1))))</f>
        <v>1</v>
      </c>
      <c r="Q8735">
        <f t="shared" si="1228"/>
        <v>0</v>
      </c>
      <c r="R8735">
        <f t="shared" si="1229"/>
        <v>0</v>
      </c>
      <c r="S8735" t="str">
        <f t="shared" si="1230"/>
        <v/>
      </c>
      <c r="T8735" t="str">
        <f t="shared" si="1231"/>
        <v/>
      </c>
      <c r="U8735" t="str">
        <f t="shared" si="1232"/>
        <v/>
      </c>
    </row>
    <row r="8736" spans="12:21" ht="15" customHeight="1" x14ac:dyDescent="0.15">
      <c r="L8736" s="244" t="str">
        <f t="shared" si="1224"/>
        <v/>
      </c>
      <c r="M8736" s="245" t="str">
        <f t="shared" si="1225"/>
        <v/>
      </c>
      <c r="N8736" s="244" t="str">
        <f t="shared" si="1226"/>
        <v/>
      </c>
      <c r="O8736" s="244" t="str">
        <f t="shared" si="1227"/>
        <v/>
      </c>
      <c r="P8736">
        <f>IF($I8736&lt;&gt;"",$I8736,IF($E8736="SGD",1,IF($E8736="USD",Settings!$B$22,IF($E8736="HKD",Settings!$B$23,1))))</f>
        <v>1</v>
      </c>
      <c r="Q8736">
        <f t="shared" si="1228"/>
        <v>0</v>
      </c>
      <c r="R8736">
        <f t="shared" si="1229"/>
        <v>0</v>
      </c>
      <c r="S8736" t="str">
        <f t="shared" si="1230"/>
        <v/>
      </c>
      <c r="T8736" t="str">
        <f t="shared" si="1231"/>
        <v/>
      </c>
      <c r="U8736" t="str">
        <f t="shared" si="1232"/>
        <v/>
      </c>
    </row>
    <row r="8737" spans="12:21" ht="15" customHeight="1" x14ac:dyDescent="0.15">
      <c r="L8737" s="244" t="str">
        <f t="shared" si="1224"/>
        <v/>
      </c>
      <c r="M8737" s="245" t="str">
        <f t="shared" si="1225"/>
        <v/>
      </c>
      <c r="N8737" s="244" t="str">
        <f t="shared" si="1226"/>
        <v/>
      </c>
      <c r="O8737" s="244" t="str">
        <f t="shared" si="1227"/>
        <v/>
      </c>
      <c r="P8737">
        <f>IF($I8737&lt;&gt;"",$I8737,IF($E8737="SGD",1,IF($E8737="USD",Settings!$B$22,IF($E8737="HKD",Settings!$B$23,1))))</f>
        <v>1</v>
      </c>
      <c r="Q8737">
        <f t="shared" si="1228"/>
        <v>0</v>
      </c>
      <c r="R8737">
        <f t="shared" si="1229"/>
        <v>0</v>
      </c>
      <c r="S8737" t="str">
        <f t="shared" si="1230"/>
        <v/>
      </c>
      <c r="T8737" t="str">
        <f t="shared" si="1231"/>
        <v/>
      </c>
      <c r="U8737" t="str">
        <f t="shared" si="1232"/>
        <v/>
      </c>
    </row>
    <row r="8738" spans="12:21" ht="15" customHeight="1" x14ac:dyDescent="0.15">
      <c r="L8738" s="244" t="str">
        <f t="shared" si="1224"/>
        <v/>
      </c>
      <c r="M8738" s="245" t="str">
        <f t="shared" si="1225"/>
        <v/>
      </c>
      <c r="N8738" s="244" t="str">
        <f t="shared" si="1226"/>
        <v/>
      </c>
      <c r="O8738" s="244" t="str">
        <f t="shared" si="1227"/>
        <v/>
      </c>
      <c r="P8738">
        <f>IF($I8738&lt;&gt;"",$I8738,IF($E8738="SGD",1,IF($E8738="USD",Settings!$B$22,IF($E8738="HKD",Settings!$B$23,1))))</f>
        <v>1</v>
      </c>
      <c r="Q8738">
        <f t="shared" si="1228"/>
        <v>0</v>
      </c>
      <c r="R8738">
        <f t="shared" si="1229"/>
        <v>0</v>
      </c>
      <c r="S8738" t="str">
        <f t="shared" si="1230"/>
        <v/>
      </c>
      <c r="T8738" t="str">
        <f t="shared" si="1231"/>
        <v/>
      </c>
      <c r="U8738" t="str">
        <f t="shared" si="1232"/>
        <v/>
      </c>
    </row>
    <row r="8739" spans="12:21" ht="15" customHeight="1" x14ac:dyDescent="0.15">
      <c r="L8739" s="244" t="str">
        <f t="shared" si="1224"/>
        <v/>
      </c>
      <c r="M8739" s="245" t="str">
        <f t="shared" si="1225"/>
        <v/>
      </c>
      <c r="N8739" s="244" t="str">
        <f t="shared" si="1226"/>
        <v/>
      </c>
      <c r="O8739" s="244" t="str">
        <f t="shared" si="1227"/>
        <v/>
      </c>
      <c r="P8739">
        <f>IF($I8739&lt;&gt;"",$I8739,IF($E8739="SGD",1,IF($E8739="USD",Settings!$B$22,IF($E8739="HKD",Settings!$B$23,1))))</f>
        <v>1</v>
      </c>
      <c r="Q8739">
        <f t="shared" si="1228"/>
        <v>0</v>
      </c>
      <c r="R8739">
        <f t="shared" si="1229"/>
        <v>0</v>
      </c>
      <c r="S8739" t="str">
        <f t="shared" si="1230"/>
        <v/>
      </c>
      <c r="T8739" t="str">
        <f t="shared" si="1231"/>
        <v/>
      </c>
      <c r="U8739" t="str">
        <f t="shared" si="1232"/>
        <v/>
      </c>
    </row>
    <row r="8740" spans="12:21" ht="15" customHeight="1" x14ac:dyDescent="0.15">
      <c r="L8740" s="244" t="str">
        <f t="shared" si="1224"/>
        <v/>
      </c>
      <c r="M8740" s="245" t="str">
        <f t="shared" si="1225"/>
        <v/>
      </c>
      <c r="N8740" s="244" t="str">
        <f t="shared" si="1226"/>
        <v/>
      </c>
      <c r="O8740" s="244" t="str">
        <f t="shared" si="1227"/>
        <v/>
      </c>
      <c r="P8740">
        <f>IF($I8740&lt;&gt;"",$I8740,IF($E8740="SGD",1,IF($E8740="USD",Settings!$B$22,IF($E8740="HKD",Settings!$B$23,1))))</f>
        <v>1</v>
      </c>
      <c r="Q8740">
        <f t="shared" si="1228"/>
        <v>0</v>
      </c>
      <c r="R8740">
        <f t="shared" si="1229"/>
        <v>0</v>
      </c>
      <c r="S8740" t="str">
        <f t="shared" si="1230"/>
        <v/>
      </c>
      <c r="T8740" t="str">
        <f t="shared" si="1231"/>
        <v/>
      </c>
      <c r="U8740" t="str">
        <f t="shared" si="1232"/>
        <v/>
      </c>
    </row>
    <row r="8741" spans="12:21" ht="15" customHeight="1" x14ac:dyDescent="0.15">
      <c r="L8741" s="244" t="str">
        <f t="shared" si="1224"/>
        <v/>
      </c>
      <c r="M8741" s="245" t="str">
        <f t="shared" si="1225"/>
        <v/>
      </c>
      <c r="N8741" s="244" t="str">
        <f t="shared" si="1226"/>
        <v/>
      </c>
      <c r="O8741" s="244" t="str">
        <f t="shared" si="1227"/>
        <v/>
      </c>
      <c r="P8741">
        <f>IF($I8741&lt;&gt;"",$I8741,IF($E8741="SGD",1,IF($E8741="USD",Settings!$B$22,IF($E8741="HKD",Settings!$B$23,1))))</f>
        <v>1</v>
      </c>
      <c r="Q8741">
        <f t="shared" si="1228"/>
        <v>0</v>
      </c>
      <c r="R8741">
        <f t="shared" si="1229"/>
        <v>0</v>
      </c>
      <c r="S8741" t="str">
        <f t="shared" si="1230"/>
        <v/>
      </c>
      <c r="T8741" t="str">
        <f t="shared" si="1231"/>
        <v/>
      </c>
      <c r="U8741" t="str">
        <f t="shared" si="1232"/>
        <v/>
      </c>
    </row>
    <row r="8742" spans="12:21" ht="15" customHeight="1" x14ac:dyDescent="0.15">
      <c r="L8742" s="244" t="str">
        <f t="shared" si="1224"/>
        <v/>
      </c>
      <c r="M8742" s="245" t="str">
        <f t="shared" si="1225"/>
        <v/>
      </c>
      <c r="N8742" s="244" t="str">
        <f t="shared" si="1226"/>
        <v/>
      </c>
      <c r="O8742" s="244" t="str">
        <f t="shared" si="1227"/>
        <v/>
      </c>
      <c r="P8742">
        <f>IF($I8742&lt;&gt;"",$I8742,IF($E8742="SGD",1,IF($E8742="USD",Settings!$B$22,IF($E8742="HKD",Settings!$B$23,1))))</f>
        <v>1</v>
      </c>
      <c r="Q8742">
        <f t="shared" si="1228"/>
        <v>0</v>
      </c>
      <c r="R8742">
        <f t="shared" si="1229"/>
        <v>0</v>
      </c>
      <c r="S8742" t="str">
        <f t="shared" si="1230"/>
        <v/>
      </c>
      <c r="T8742" t="str">
        <f t="shared" si="1231"/>
        <v/>
      </c>
      <c r="U8742" t="str">
        <f t="shared" si="1232"/>
        <v/>
      </c>
    </row>
    <row r="8743" spans="12:21" ht="15" customHeight="1" x14ac:dyDescent="0.15">
      <c r="L8743" s="244" t="str">
        <f t="shared" si="1224"/>
        <v/>
      </c>
      <c r="M8743" s="245" t="str">
        <f t="shared" si="1225"/>
        <v/>
      </c>
      <c r="N8743" s="244" t="str">
        <f t="shared" si="1226"/>
        <v/>
      </c>
      <c r="O8743" s="244" t="str">
        <f t="shared" si="1227"/>
        <v/>
      </c>
      <c r="P8743">
        <f>IF($I8743&lt;&gt;"",$I8743,IF($E8743="SGD",1,IF($E8743="USD",Settings!$B$22,IF($E8743="HKD",Settings!$B$23,1))))</f>
        <v>1</v>
      </c>
      <c r="Q8743">
        <f t="shared" si="1228"/>
        <v>0</v>
      </c>
      <c r="R8743">
        <f t="shared" si="1229"/>
        <v>0</v>
      </c>
      <c r="S8743" t="str">
        <f t="shared" si="1230"/>
        <v/>
      </c>
      <c r="T8743" t="str">
        <f t="shared" si="1231"/>
        <v/>
      </c>
      <c r="U8743" t="str">
        <f t="shared" si="1232"/>
        <v/>
      </c>
    </row>
    <row r="8744" spans="12:21" ht="15" customHeight="1" x14ac:dyDescent="0.15">
      <c r="L8744" s="244" t="str">
        <f t="shared" si="1224"/>
        <v/>
      </c>
      <c r="M8744" s="245" t="str">
        <f t="shared" si="1225"/>
        <v/>
      </c>
      <c r="N8744" s="244" t="str">
        <f t="shared" si="1226"/>
        <v/>
      </c>
      <c r="O8744" s="244" t="str">
        <f t="shared" si="1227"/>
        <v/>
      </c>
      <c r="P8744">
        <f>IF($I8744&lt;&gt;"",$I8744,IF($E8744="SGD",1,IF($E8744="USD",Settings!$B$22,IF($E8744="HKD",Settings!$B$23,1))))</f>
        <v>1</v>
      </c>
      <c r="Q8744">
        <f t="shared" si="1228"/>
        <v>0</v>
      </c>
      <c r="R8744">
        <f t="shared" si="1229"/>
        <v>0</v>
      </c>
      <c r="S8744" t="str">
        <f t="shared" si="1230"/>
        <v/>
      </c>
      <c r="T8744" t="str">
        <f t="shared" si="1231"/>
        <v/>
      </c>
      <c r="U8744" t="str">
        <f t="shared" si="1232"/>
        <v/>
      </c>
    </row>
    <row r="8745" spans="12:21" ht="15" customHeight="1" x14ac:dyDescent="0.15">
      <c r="L8745" s="244" t="str">
        <f t="shared" ref="L8745:L8808" si="1233">IF(OR(B8745="",C8745="",E8745=""),"",B8745&amp;":"&amp;C8745&amp;":"&amp;E8745)</f>
        <v/>
      </c>
      <c r="M8745" s="245" t="str">
        <f t="shared" ref="M8745:M8808" si="1234">IF(A8745="","",A8745*D8745)</f>
        <v/>
      </c>
      <c r="N8745" s="244" t="str">
        <f t="shared" ref="N8745:N8808" si="1235">IF(A8745="","",IF(OR(A8745=1,A8745=0),J8745,0))</f>
        <v/>
      </c>
      <c r="O8745" s="244" t="str">
        <f t="shared" ref="O8745:O8808" si="1236">IF(A8745="","",IF(A8745=-1,J8745,0))</f>
        <v/>
      </c>
      <c r="P8745">
        <f>IF($I8745&lt;&gt;"",$I8745,IF($E8745="SGD",1,IF($E8745="USD",Settings!$B$22,IF($E8745="HKD",Settings!$B$23,1))))</f>
        <v>1</v>
      </c>
      <c r="Q8745">
        <f t="shared" ref="Q8745:Q8808" si="1237">IF($L8745="",0,($O8745-$N8745+IF($A8745=2,$J8745,0))*$P8745)</f>
        <v>0</v>
      </c>
      <c r="R8745">
        <f t="shared" ref="R8745:R8808" si="1238">IF($L8745="",0,IF($A8745=2,$J8745*$P8745,0))</f>
        <v>0</v>
      </c>
      <c r="S8745" t="str">
        <f t="shared" si="1230"/>
        <v/>
      </c>
      <c r="T8745" t="str">
        <f t="shared" si="1231"/>
        <v/>
      </c>
      <c r="U8745" t="str">
        <f t="shared" si="1232"/>
        <v/>
      </c>
    </row>
    <row r="8746" spans="12:21" ht="15" customHeight="1" x14ac:dyDescent="0.15">
      <c r="L8746" s="244" t="str">
        <f t="shared" si="1233"/>
        <v/>
      </c>
      <c r="M8746" s="245" t="str">
        <f t="shared" si="1234"/>
        <v/>
      </c>
      <c r="N8746" s="244" t="str">
        <f t="shared" si="1235"/>
        <v/>
      </c>
      <c r="O8746" s="244" t="str">
        <f t="shared" si="1236"/>
        <v/>
      </c>
      <c r="P8746">
        <f>IF($I8746&lt;&gt;"",$I8746,IF($E8746="SGD",1,IF($E8746="USD",Settings!$B$22,IF($E8746="HKD",Settings!$B$23,1))))</f>
        <v>1</v>
      </c>
      <c r="Q8746">
        <f t="shared" si="1237"/>
        <v>0</v>
      </c>
      <c r="R8746">
        <f t="shared" si="1238"/>
        <v>0</v>
      </c>
      <c r="S8746" t="str">
        <f t="shared" si="1230"/>
        <v/>
      </c>
      <c r="T8746" t="str">
        <f t="shared" si="1231"/>
        <v/>
      </c>
      <c r="U8746" t="str">
        <f t="shared" si="1232"/>
        <v/>
      </c>
    </row>
    <row r="8747" spans="12:21" ht="15" customHeight="1" x14ac:dyDescent="0.15">
      <c r="L8747" s="244" t="str">
        <f t="shared" si="1233"/>
        <v/>
      </c>
      <c r="M8747" s="245" t="str">
        <f t="shared" si="1234"/>
        <v/>
      </c>
      <c r="N8747" s="244" t="str">
        <f t="shared" si="1235"/>
        <v/>
      </c>
      <c r="O8747" s="244" t="str">
        <f t="shared" si="1236"/>
        <v/>
      </c>
      <c r="P8747">
        <f>IF($I8747&lt;&gt;"",$I8747,IF($E8747="SGD",1,IF($E8747="USD",Settings!$B$22,IF($E8747="HKD",Settings!$B$23,1))))</f>
        <v>1</v>
      </c>
      <c r="Q8747">
        <f t="shared" si="1237"/>
        <v>0</v>
      </c>
      <c r="R8747">
        <f t="shared" si="1238"/>
        <v>0</v>
      </c>
      <c r="S8747" t="str">
        <f t="shared" si="1230"/>
        <v/>
      </c>
      <c r="T8747" t="str">
        <f t="shared" si="1231"/>
        <v/>
      </c>
      <c r="U8747" t="str">
        <f t="shared" si="1232"/>
        <v/>
      </c>
    </row>
    <row r="8748" spans="12:21" ht="15" customHeight="1" x14ac:dyDescent="0.15">
      <c r="L8748" s="244" t="str">
        <f t="shared" si="1233"/>
        <v/>
      </c>
      <c r="M8748" s="245" t="str">
        <f t="shared" si="1234"/>
        <v/>
      </c>
      <c r="N8748" s="244" t="str">
        <f t="shared" si="1235"/>
        <v/>
      </c>
      <c r="O8748" s="244" t="str">
        <f t="shared" si="1236"/>
        <v/>
      </c>
      <c r="P8748">
        <f>IF($I8748&lt;&gt;"",$I8748,IF($E8748="SGD",1,IF($E8748="USD",Settings!$B$22,IF($E8748="HKD",Settings!$B$23,1))))</f>
        <v>1</v>
      </c>
      <c r="Q8748">
        <f t="shared" si="1237"/>
        <v>0</v>
      </c>
      <c r="R8748">
        <f t="shared" si="1238"/>
        <v>0</v>
      </c>
      <c r="S8748" t="str">
        <f t="shared" si="1230"/>
        <v/>
      </c>
      <c r="T8748" t="str">
        <f t="shared" si="1231"/>
        <v/>
      </c>
      <c r="U8748" t="str">
        <f t="shared" si="1232"/>
        <v/>
      </c>
    </row>
    <row r="8749" spans="12:21" ht="15" customHeight="1" x14ac:dyDescent="0.15">
      <c r="L8749" s="244" t="str">
        <f t="shared" si="1233"/>
        <v/>
      </c>
      <c r="M8749" s="245" t="str">
        <f t="shared" si="1234"/>
        <v/>
      </c>
      <c r="N8749" s="244" t="str">
        <f t="shared" si="1235"/>
        <v/>
      </c>
      <c r="O8749" s="244" t="str">
        <f t="shared" si="1236"/>
        <v/>
      </c>
      <c r="P8749">
        <f>IF($I8749&lt;&gt;"",$I8749,IF($E8749="SGD",1,IF($E8749="USD",Settings!$B$22,IF($E8749="HKD",Settings!$B$23,1))))</f>
        <v>1</v>
      </c>
      <c r="Q8749">
        <f t="shared" si="1237"/>
        <v>0</v>
      </c>
      <c r="R8749">
        <f t="shared" si="1238"/>
        <v>0</v>
      </c>
      <c r="S8749" t="str">
        <f t="shared" si="1230"/>
        <v/>
      </c>
      <c r="T8749" t="str">
        <f t="shared" si="1231"/>
        <v/>
      </c>
      <c r="U8749" t="str">
        <f t="shared" si="1232"/>
        <v/>
      </c>
    </row>
    <row r="8750" spans="12:21" ht="15" customHeight="1" x14ac:dyDescent="0.15">
      <c r="L8750" s="244" t="str">
        <f t="shared" si="1233"/>
        <v/>
      </c>
      <c r="M8750" s="245" t="str">
        <f t="shared" si="1234"/>
        <v/>
      </c>
      <c r="N8750" s="244" t="str">
        <f t="shared" si="1235"/>
        <v/>
      </c>
      <c r="O8750" s="244" t="str">
        <f t="shared" si="1236"/>
        <v/>
      </c>
      <c r="P8750">
        <f>IF($I8750&lt;&gt;"",$I8750,IF($E8750="SGD",1,IF($E8750="USD",Settings!$B$22,IF($E8750="HKD",Settings!$B$23,1))))</f>
        <v>1</v>
      </c>
      <c r="Q8750">
        <f t="shared" si="1237"/>
        <v>0</v>
      </c>
      <c r="R8750">
        <f t="shared" si="1238"/>
        <v>0</v>
      </c>
      <c r="S8750" t="str">
        <f t="shared" si="1230"/>
        <v/>
      </c>
      <c r="T8750" t="str">
        <f t="shared" si="1231"/>
        <v/>
      </c>
      <c r="U8750" t="str">
        <f t="shared" si="1232"/>
        <v/>
      </c>
    </row>
    <row r="8751" spans="12:21" ht="15" customHeight="1" x14ac:dyDescent="0.15">
      <c r="L8751" s="244" t="str">
        <f t="shared" si="1233"/>
        <v/>
      </c>
      <c r="M8751" s="245" t="str">
        <f t="shared" si="1234"/>
        <v/>
      </c>
      <c r="N8751" s="244" t="str">
        <f t="shared" si="1235"/>
        <v/>
      </c>
      <c r="O8751" s="244" t="str">
        <f t="shared" si="1236"/>
        <v/>
      </c>
      <c r="P8751">
        <f>IF($I8751&lt;&gt;"",$I8751,IF($E8751="SGD",1,IF($E8751="USD",Settings!$B$22,IF($E8751="HKD",Settings!$B$23,1))))</f>
        <v>1</v>
      </c>
      <c r="Q8751">
        <f t="shared" si="1237"/>
        <v>0</v>
      </c>
      <c r="R8751">
        <f t="shared" si="1238"/>
        <v>0</v>
      </c>
      <c r="S8751" t="str">
        <f t="shared" si="1230"/>
        <v/>
      </c>
      <c r="T8751" t="str">
        <f t="shared" si="1231"/>
        <v/>
      </c>
      <c r="U8751" t="str">
        <f t="shared" si="1232"/>
        <v/>
      </c>
    </row>
    <row r="8752" spans="12:21" ht="15" customHeight="1" x14ac:dyDescent="0.15">
      <c r="L8752" s="244" t="str">
        <f t="shared" si="1233"/>
        <v/>
      </c>
      <c r="M8752" s="245" t="str">
        <f t="shared" si="1234"/>
        <v/>
      </c>
      <c r="N8752" s="244" t="str">
        <f t="shared" si="1235"/>
        <v/>
      </c>
      <c r="O8752" s="244" t="str">
        <f t="shared" si="1236"/>
        <v/>
      </c>
      <c r="P8752">
        <f>IF($I8752&lt;&gt;"",$I8752,IF($E8752="SGD",1,IF($E8752="USD",Settings!$B$22,IF($E8752="HKD",Settings!$B$23,1))))</f>
        <v>1</v>
      </c>
      <c r="Q8752">
        <f t="shared" si="1237"/>
        <v>0</v>
      </c>
      <c r="R8752">
        <f t="shared" si="1238"/>
        <v>0</v>
      </c>
      <c r="S8752" t="str">
        <f t="shared" si="1230"/>
        <v/>
      </c>
      <c r="T8752" t="str">
        <f t="shared" si="1231"/>
        <v/>
      </c>
      <c r="U8752" t="str">
        <f t="shared" si="1232"/>
        <v/>
      </c>
    </row>
    <row r="8753" spans="12:21" ht="15" customHeight="1" x14ac:dyDescent="0.15">
      <c r="L8753" s="244" t="str">
        <f t="shared" si="1233"/>
        <v/>
      </c>
      <c r="M8753" s="245" t="str">
        <f t="shared" si="1234"/>
        <v/>
      </c>
      <c r="N8753" s="244" t="str">
        <f t="shared" si="1235"/>
        <v/>
      </c>
      <c r="O8753" s="244" t="str">
        <f t="shared" si="1236"/>
        <v/>
      </c>
      <c r="P8753">
        <f>IF($I8753&lt;&gt;"",$I8753,IF($E8753="SGD",1,IF($E8753="USD",Settings!$B$22,IF($E8753="HKD",Settings!$B$23,1))))</f>
        <v>1</v>
      </c>
      <c r="Q8753">
        <f t="shared" si="1237"/>
        <v>0</v>
      </c>
      <c r="R8753">
        <f t="shared" si="1238"/>
        <v>0</v>
      </c>
      <c r="S8753" t="str">
        <f t="shared" si="1230"/>
        <v/>
      </c>
      <c r="T8753" t="str">
        <f t="shared" si="1231"/>
        <v/>
      </c>
      <c r="U8753" t="str">
        <f t="shared" si="1232"/>
        <v/>
      </c>
    </row>
    <row r="8754" spans="12:21" ht="15" customHeight="1" x14ac:dyDescent="0.15">
      <c r="L8754" s="244" t="str">
        <f t="shared" si="1233"/>
        <v/>
      </c>
      <c r="M8754" s="245" t="str">
        <f t="shared" si="1234"/>
        <v/>
      </c>
      <c r="N8754" s="244" t="str">
        <f t="shared" si="1235"/>
        <v/>
      </c>
      <c r="O8754" s="244" t="str">
        <f t="shared" si="1236"/>
        <v/>
      </c>
      <c r="P8754">
        <f>IF($I8754&lt;&gt;"",$I8754,IF($E8754="SGD",1,IF($E8754="USD",Settings!$B$22,IF($E8754="HKD",Settings!$B$23,1))))</f>
        <v>1</v>
      </c>
      <c r="Q8754">
        <f t="shared" si="1237"/>
        <v>0</v>
      </c>
      <c r="R8754">
        <f t="shared" si="1238"/>
        <v>0</v>
      </c>
      <c r="S8754" t="str">
        <f t="shared" si="1230"/>
        <v/>
      </c>
      <c r="T8754" t="str">
        <f t="shared" si="1231"/>
        <v/>
      </c>
      <c r="U8754" t="str">
        <f t="shared" si="1232"/>
        <v/>
      </c>
    </row>
    <row r="8755" spans="12:21" ht="15" customHeight="1" x14ac:dyDescent="0.15">
      <c r="L8755" s="244" t="str">
        <f t="shared" si="1233"/>
        <v/>
      </c>
      <c r="M8755" s="245" t="str">
        <f t="shared" si="1234"/>
        <v/>
      </c>
      <c r="N8755" s="244" t="str">
        <f t="shared" si="1235"/>
        <v/>
      </c>
      <c r="O8755" s="244" t="str">
        <f t="shared" si="1236"/>
        <v/>
      </c>
      <c r="P8755">
        <f>IF($I8755&lt;&gt;"",$I8755,IF($E8755="SGD",1,IF($E8755="USD",Settings!$B$22,IF($E8755="HKD",Settings!$B$23,1))))</f>
        <v>1</v>
      </c>
      <c r="Q8755">
        <f t="shared" si="1237"/>
        <v>0</v>
      </c>
      <c r="R8755">
        <f t="shared" si="1238"/>
        <v>0</v>
      </c>
      <c r="S8755" t="str">
        <f t="shared" si="1230"/>
        <v/>
      </c>
      <c r="T8755" t="str">
        <f t="shared" si="1231"/>
        <v/>
      </c>
      <c r="U8755" t="str">
        <f t="shared" si="1232"/>
        <v/>
      </c>
    </row>
    <row r="8756" spans="12:21" ht="15" customHeight="1" x14ac:dyDescent="0.15">
      <c r="L8756" s="244" t="str">
        <f t="shared" si="1233"/>
        <v/>
      </c>
      <c r="M8756" s="245" t="str">
        <f t="shared" si="1234"/>
        <v/>
      </c>
      <c r="N8756" s="244" t="str">
        <f t="shared" si="1235"/>
        <v/>
      </c>
      <c r="O8756" s="244" t="str">
        <f t="shared" si="1236"/>
        <v/>
      </c>
      <c r="P8756">
        <f>IF($I8756&lt;&gt;"",$I8756,IF($E8756="SGD",1,IF($E8756="USD",Settings!$B$22,IF($E8756="HKD",Settings!$B$23,1))))</f>
        <v>1</v>
      </c>
      <c r="Q8756">
        <f t="shared" si="1237"/>
        <v>0</v>
      </c>
      <c r="R8756">
        <f t="shared" si="1238"/>
        <v>0</v>
      </c>
      <c r="S8756" t="str">
        <f t="shared" si="1230"/>
        <v/>
      </c>
      <c r="T8756" t="str">
        <f t="shared" si="1231"/>
        <v/>
      </c>
      <c r="U8756" t="str">
        <f t="shared" si="1232"/>
        <v/>
      </c>
    </row>
    <row r="8757" spans="12:21" ht="15" customHeight="1" x14ac:dyDescent="0.15">
      <c r="L8757" s="244" t="str">
        <f t="shared" si="1233"/>
        <v/>
      </c>
      <c r="M8757" s="245" t="str">
        <f t="shared" si="1234"/>
        <v/>
      </c>
      <c r="N8757" s="244" t="str">
        <f t="shared" si="1235"/>
        <v/>
      </c>
      <c r="O8757" s="244" t="str">
        <f t="shared" si="1236"/>
        <v/>
      </c>
      <c r="P8757">
        <f>IF($I8757&lt;&gt;"",$I8757,IF($E8757="SGD",1,IF($E8757="USD",Settings!$B$22,IF($E8757="HKD",Settings!$B$23,1))))</f>
        <v>1</v>
      </c>
      <c r="Q8757">
        <f t="shared" si="1237"/>
        <v>0</v>
      </c>
      <c r="R8757">
        <f t="shared" si="1238"/>
        <v>0</v>
      </c>
      <c r="S8757" t="str">
        <f t="shared" si="1230"/>
        <v/>
      </c>
      <c r="T8757" t="str">
        <f t="shared" si="1231"/>
        <v/>
      </c>
      <c r="U8757" t="str">
        <f t="shared" si="1232"/>
        <v/>
      </c>
    </row>
    <row r="8758" spans="12:21" ht="15" customHeight="1" x14ac:dyDescent="0.15">
      <c r="L8758" s="244" t="str">
        <f t="shared" si="1233"/>
        <v/>
      </c>
      <c r="M8758" s="245" t="str">
        <f t="shared" si="1234"/>
        <v/>
      </c>
      <c r="N8758" s="244" t="str">
        <f t="shared" si="1235"/>
        <v/>
      </c>
      <c r="O8758" s="244" t="str">
        <f t="shared" si="1236"/>
        <v/>
      </c>
      <c r="P8758">
        <f>IF($I8758&lt;&gt;"",$I8758,IF($E8758="SGD",1,IF($E8758="USD",Settings!$B$22,IF($E8758="HKD",Settings!$B$23,1))))</f>
        <v>1</v>
      </c>
      <c r="Q8758">
        <f t="shared" si="1237"/>
        <v>0</v>
      </c>
      <c r="R8758">
        <f t="shared" si="1238"/>
        <v>0</v>
      </c>
      <c r="S8758" t="str">
        <f t="shared" si="1230"/>
        <v/>
      </c>
      <c r="T8758" t="str">
        <f t="shared" si="1231"/>
        <v/>
      </c>
      <c r="U8758" t="str">
        <f t="shared" si="1232"/>
        <v/>
      </c>
    </row>
    <row r="8759" spans="12:21" ht="15" customHeight="1" x14ac:dyDescent="0.15">
      <c r="L8759" s="244" t="str">
        <f t="shared" si="1233"/>
        <v/>
      </c>
      <c r="M8759" s="245" t="str">
        <f t="shared" si="1234"/>
        <v/>
      </c>
      <c r="N8759" s="244" t="str">
        <f t="shared" si="1235"/>
        <v/>
      </c>
      <c r="O8759" s="244" t="str">
        <f t="shared" si="1236"/>
        <v/>
      </c>
      <c r="P8759">
        <f>IF($I8759&lt;&gt;"",$I8759,IF($E8759="SGD",1,IF($E8759="USD",Settings!$B$22,IF($E8759="HKD",Settings!$B$23,1))))</f>
        <v>1</v>
      </c>
      <c r="Q8759">
        <f t="shared" si="1237"/>
        <v>0</v>
      </c>
      <c r="R8759">
        <f t="shared" si="1238"/>
        <v>0</v>
      </c>
      <c r="S8759" t="str">
        <f t="shared" si="1230"/>
        <v/>
      </c>
      <c r="T8759" t="str">
        <f t="shared" si="1231"/>
        <v/>
      </c>
      <c r="U8759" t="str">
        <f t="shared" si="1232"/>
        <v/>
      </c>
    </row>
    <row r="8760" spans="12:21" ht="15" customHeight="1" x14ac:dyDescent="0.15">
      <c r="L8760" s="244" t="str">
        <f t="shared" si="1233"/>
        <v/>
      </c>
      <c r="M8760" s="245" t="str">
        <f t="shared" si="1234"/>
        <v/>
      </c>
      <c r="N8760" s="244" t="str">
        <f t="shared" si="1235"/>
        <v/>
      </c>
      <c r="O8760" s="244" t="str">
        <f t="shared" si="1236"/>
        <v/>
      </c>
      <c r="P8760">
        <f>IF($I8760&lt;&gt;"",$I8760,IF($E8760="SGD",1,IF($E8760="USD",Settings!$B$22,IF($E8760="HKD",Settings!$B$23,1))))</f>
        <v>1</v>
      </c>
      <c r="Q8760">
        <f t="shared" si="1237"/>
        <v>0</v>
      </c>
      <c r="R8760">
        <f t="shared" si="1238"/>
        <v>0</v>
      </c>
      <c r="S8760" t="str">
        <f t="shared" si="1230"/>
        <v/>
      </c>
      <c r="T8760" t="str">
        <f t="shared" si="1231"/>
        <v/>
      </c>
      <c r="U8760" t="str">
        <f t="shared" si="1232"/>
        <v/>
      </c>
    </row>
    <row r="8761" spans="12:21" ht="15" customHeight="1" x14ac:dyDescent="0.15">
      <c r="L8761" s="244" t="str">
        <f t="shared" si="1233"/>
        <v/>
      </c>
      <c r="M8761" s="245" t="str">
        <f t="shared" si="1234"/>
        <v/>
      </c>
      <c r="N8761" s="244" t="str">
        <f t="shared" si="1235"/>
        <v/>
      </c>
      <c r="O8761" s="244" t="str">
        <f t="shared" si="1236"/>
        <v/>
      </c>
      <c r="P8761">
        <f>IF($I8761&lt;&gt;"",$I8761,IF($E8761="SGD",1,IF($E8761="USD",Settings!$B$22,IF($E8761="HKD",Settings!$B$23,1))))</f>
        <v>1</v>
      </c>
      <c r="Q8761">
        <f t="shared" si="1237"/>
        <v>0</v>
      </c>
      <c r="R8761">
        <f t="shared" si="1238"/>
        <v>0</v>
      </c>
      <c r="S8761" t="str">
        <f t="shared" si="1230"/>
        <v/>
      </c>
      <c r="T8761" t="str">
        <f t="shared" si="1231"/>
        <v/>
      </c>
      <c r="U8761" t="str">
        <f t="shared" si="1232"/>
        <v/>
      </c>
    </row>
    <row r="8762" spans="12:21" ht="15" customHeight="1" x14ac:dyDescent="0.15">
      <c r="L8762" s="244" t="str">
        <f t="shared" si="1233"/>
        <v/>
      </c>
      <c r="M8762" s="245" t="str">
        <f t="shared" si="1234"/>
        <v/>
      </c>
      <c r="N8762" s="244" t="str">
        <f t="shared" si="1235"/>
        <v/>
      </c>
      <c r="O8762" s="244" t="str">
        <f t="shared" si="1236"/>
        <v/>
      </c>
      <c r="P8762">
        <f>IF($I8762&lt;&gt;"",$I8762,IF($E8762="SGD",1,IF($E8762="USD",Settings!$B$22,IF($E8762="HKD",Settings!$B$23,1))))</f>
        <v>1</v>
      </c>
      <c r="Q8762">
        <f t="shared" si="1237"/>
        <v>0</v>
      </c>
      <c r="R8762">
        <f t="shared" si="1238"/>
        <v>0</v>
      </c>
      <c r="S8762" t="str">
        <f t="shared" si="1230"/>
        <v/>
      </c>
      <c r="T8762" t="str">
        <f t="shared" si="1231"/>
        <v/>
      </c>
      <c r="U8762" t="str">
        <f t="shared" si="1232"/>
        <v/>
      </c>
    </row>
    <row r="8763" spans="12:21" ht="15" customHeight="1" x14ac:dyDescent="0.15">
      <c r="L8763" s="244" t="str">
        <f t="shared" si="1233"/>
        <v/>
      </c>
      <c r="M8763" s="245" t="str">
        <f t="shared" si="1234"/>
        <v/>
      </c>
      <c r="N8763" s="244" t="str">
        <f t="shared" si="1235"/>
        <v/>
      </c>
      <c r="O8763" s="244" t="str">
        <f t="shared" si="1236"/>
        <v/>
      </c>
      <c r="P8763">
        <f>IF($I8763&lt;&gt;"",$I8763,IF($E8763="SGD",1,IF($E8763="USD",Settings!$B$22,IF($E8763="HKD",Settings!$B$23,1))))</f>
        <v>1</v>
      </c>
      <c r="Q8763">
        <f t="shared" si="1237"/>
        <v>0</v>
      </c>
      <c r="R8763">
        <f t="shared" si="1238"/>
        <v>0</v>
      </c>
      <c r="S8763" t="str">
        <f t="shared" si="1230"/>
        <v/>
      </c>
      <c r="T8763" t="str">
        <f t="shared" si="1231"/>
        <v/>
      </c>
      <c r="U8763" t="str">
        <f t="shared" si="1232"/>
        <v/>
      </c>
    </row>
    <row r="8764" spans="12:21" ht="15" customHeight="1" x14ac:dyDescent="0.15">
      <c r="L8764" s="244" t="str">
        <f t="shared" si="1233"/>
        <v/>
      </c>
      <c r="M8764" s="245" t="str">
        <f t="shared" si="1234"/>
        <v/>
      </c>
      <c r="N8764" s="244" t="str">
        <f t="shared" si="1235"/>
        <v/>
      </c>
      <c r="O8764" s="244" t="str">
        <f t="shared" si="1236"/>
        <v/>
      </c>
      <c r="P8764">
        <f>IF($I8764&lt;&gt;"",$I8764,IF($E8764="SGD",1,IF($E8764="USD",Settings!$B$22,IF($E8764="HKD",Settings!$B$23,1))))</f>
        <v>1</v>
      </c>
      <c r="Q8764">
        <f t="shared" si="1237"/>
        <v>0</v>
      </c>
      <c r="R8764">
        <f t="shared" si="1238"/>
        <v>0</v>
      </c>
      <c r="S8764" t="str">
        <f t="shared" si="1230"/>
        <v/>
      </c>
      <c r="T8764" t="str">
        <f t="shared" si="1231"/>
        <v/>
      </c>
      <c r="U8764" t="str">
        <f t="shared" si="1232"/>
        <v/>
      </c>
    </row>
    <row r="8765" spans="12:21" ht="15" customHeight="1" x14ac:dyDescent="0.15">
      <c r="L8765" s="244" t="str">
        <f t="shared" si="1233"/>
        <v/>
      </c>
      <c r="M8765" s="245" t="str">
        <f t="shared" si="1234"/>
        <v/>
      </c>
      <c r="N8765" s="244" t="str">
        <f t="shared" si="1235"/>
        <v/>
      </c>
      <c r="O8765" s="244" t="str">
        <f t="shared" si="1236"/>
        <v/>
      </c>
      <c r="P8765">
        <f>IF($I8765&lt;&gt;"",$I8765,IF($E8765="SGD",1,IF($E8765="USD",Settings!$B$22,IF($E8765="HKD",Settings!$B$23,1))))</f>
        <v>1</v>
      </c>
      <c r="Q8765">
        <f t="shared" si="1237"/>
        <v>0</v>
      </c>
      <c r="R8765">
        <f t="shared" si="1238"/>
        <v>0</v>
      </c>
      <c r="S8765" t="str">
        <f t="shared" si="1230"/>
        <v/>
      </c>
      <c r="T8765" t="str">
        <f t="shared" si="1231"/>
        <v/>
      </c>
      <c r="U8765" t="str">
        <f t="shared" si="1232"/>
        <v/>
      </c>
    </row>
    <row r="8766" spans="12:21" ht="15" customHeight="1" x14ac:dyDescent="0.15">
      <c r="L8766" s="244" t="str">
        <f t="shared" si="1233"/>
        <v/>
      </c>
      <c r="M8766" s="245" t="str">
        <f t="shared" si="1234"/>
        <v/>
      </c>
      <c r="N8766" s="244" t="str">
        <f t="shared" si="1235"/>
        <v/>
      </c>
      <c r="O8766" s="244" t="str">
        <f t="shared" si="1236"/>
        <v/>
      </c>
      <c r="P8766">
        <f>IF($I8766&lt;&gt;"",$I8766,IF($E8766="SGD",1,IF($E8766="USD",Settings!$B$22,IF($E8766="HKD",Settings!$B$23,1))))</f>
        <v>1</v>
      </c>
      <c r="Q8766">
        <f t="shared" si="1237"/>
        <v>0</v>
      </c>
      <c r="R8766">
        <f t="shared" si="1238"/>
        <v>0</v>
      </c>
      <c r="S8766" t="str">
        <f t="shared" si="1230"/>
        <v/>
      </c>
      <c r="T8766" t="str">
        <f t="shared" si="1231"/>
        <v/>
      </c>
      <c r="U8766" t="str">
        <f t="shared" si="1232"/>
        <v/>
      </c>
    </row>
    <row r="8767" spans="12:21" ht="15" customHeight="1" x14ac:dyDescent="0.15">
      <c r="L8767" s="244" t="str">
        <f t="shared" si="1233"/>
        <v/>
      </c>
      <c r="M8767" s="245" t="str">
        <f t="shared" si="1234"/>
        <v/>
      </c>
      <c r="N8767" s="244" t="str">
        <f t="shared" si="1235"/>
        <v/>
      </c>
      <c r="O8767" s="244" t="str">
        <f t="shared" si="1236"/>
        <v/>
      </c>
      <c r="P8767">
        <f>IF($I8767&lt;&gt;"",$I8767,IF($E8767="SGD",1,IF($E8767="USD",Settings!$B$22,IF($E8767="HKD",Settings!$B$23,1))))</f>
        <v>1</v>
      </c>
      <c r="Q8767">
        <f t="shared" si="1237"/>
        <v>0</v>
      </c>
      <c r="R8767">
        <f t="shared" si="1238"/>
        <v>0</v>
      </c>
      <c r="S8767" t="str">
        <f t="shared" si="1230"/>
        <v/>
      </c>
      <c r="T8767" t="str">
        <f t="shared" si="1231"/>
        <v/>
      </c>
      <c r="U8767" t="str">
        <f t="shared" si="1232"/>
        <v/>
      </c>
    </row>
    <row r="8768" spans="12:21" ht="15" customHeight="1" x14ac:dyDescent="0.15">
      <c r="L8768" s="244" t="str">
        <f t="shared" si="1233"/>
        <v/>
      </c>
      <c r="M8768" s="245" t="str">
        <f t="shared" si="1234"/>
        <v/>
      </c>
      <c r="N8768" s="244" t="str">
        <f t="shared" si="1235"/>
        <v/>
      </c>
      <c r="O8768" s="244" t="str">
        <f t="shared" si="1236"/>
        <v/>
      </c>
      <c r="P8768">
        <f>IF($I8768&lt;&gt;"",$I8768,IF($E8768="SGD",1,IF($E8768="USD",Settings!$B$22,IF($E8768="HKD",Settings!$B$23,1))))</f>
        <v>1</v>
      </c>
      <c r="Q8768">
        <f t="shared" si="1237"/>
        <v>0</v>
      </c>
      <c r="R8768">
        <f t="shared" si="1238"/>
        <v>0</v>
      </c>
      <c r="S8768" t="str">
        <f t="shared" si="1230"/>
        <v/>
      </c>
      <c r="T8768" t="str">
        <f t="shared" si="1231"/>
        <v/>
      </c>
      <c r="U8768" t="str">
        <f t="shared" si="1232"/>
        <v/>
      </c>
    </row>
    <row r="8769" spans="12:21" ht="15" customHeight="1" x14ac:dyDescent="0.15">
      <c r="L8769" s="244" t="str">
        <f t="shared" si="1233"/>
        <v/>
      </c>
      <c r="M8769" s="245" t="str">
        <f t="shared" si="1234"/>
        <v/>
      </c>
      <c r="N8769" s="244" t="str">
        <f t="shared" si="1235"/>
        <v/>
      </c>
      <c r="O8769" s="244" t="str">
        <f t="shared" si="1236"/>
        <v/>
      </c>
      <c r="P8769">
        <f>IF($I8769&lt;&gt;"",$I8769,IF($E8769="SGD",1,IF($E8769="USD",Settings!$B$22,IF($E8769="HKD",Settings!$B$23,1))))</f>
        <v>1</v>
      </c>
      <c r="Q8769">
        <f t="shared" si="1237"/>
        <v>0</v>
      </c>
      <c r="R8769">
        <f t="shared" si="1238"/>
        <v>0</v>
      </c>
      <c r="S8769" t="str">
        <f t="shared" si="1230"/>
        <v/>
      </c>
      <c r="T8769" t="str">
        <f t="shared" si="1231"/>
        <v/>
      </c>
      <c r="U8769" t="str">
        <f t="shared" si="1232"/>
        <v/>
      </c>
    </row>
    <row r="8770" spans="12:21" ht="15" customHeight="1" x14ac:dyDescent="0.15">
      <c r="L8770" s="244" t="str">
        <f t="shared" si="1233"/>
        <v/>
      </c>
      <c r="M8770" s="245" t="str">
        <f t="shared" si="1234"/>
        <v/>
      </c>
      <c r="N8770" s="244" t="str">
        <f t="shared" si="1235"/>
        <v/>
      </c>
      <c r="O8770" s="244" t="str">
        <f t="shared" si="1236"/>
        <v/>
      </c>
      <c r="P8770">
        <f>IF($I8770&lt;&gt;"",$I8770,IF($E8770="SGD",1,IF($E8770="USD",Settings!$B$22,IF($E8770="HKD",Settings!$B$23,1))))</f>
        <v>1</v>
      </c>
      <c r="Q8770">
        <f t="shared" si="1237"/>
        <v>0</v>
      </c>
      <c r="R8770">
        <f t="shared" si="1238"/>
        <v>0</v>
      </c>
      <c r="S8770" t="str">
        <f t="shared" ref="S8770:S8833" si="1239">IF(L8770="","",SUMIFS($M:$M,$L:$L,L8770,$T:$T,"&lt;="&amp;T8770))</f>
        <v/>
      </c>
      <c r="T8770" t="str">
        <f t="shared" ref="T8770:T8833" si="1240">IF(L8770="","",INT(G8770)*100000+ROW())</f>
        <v/>
      </c>
      <c r="U8770" t="str">
        <f t="shared" ref="U8770:U8833" si="1241">IF(L8770="","",IF(AND(COUNTIFS($L:$L,L8770,$S:$S,"&gt;-0.000001",$S:$S,"&lt;0.000001",$T:$T,"&gt;"&amp;T8770)=0,ABS(S8770)&gt;0.000001),1,0))</f>
        <v/>
      </c>
    </row>
    <row r="8771" spans="12:21" ht="15" customHeight="1" x14ac:dyDescent="0.15">
      <c r="L8771" s="244" t="str">
        <f t="shared" si="1233"/>
        <v/>
      </c>
      <c r="M8771" s="245" t="str">
        <f t="shared" si="1234"/>
        <v/>
      </c>
      <c r="N8771" s="244" t="str">
        <f t="shared" si="1235"/>
        <v/>
      </c>
      <c r="O8771" s="244" t="str">
        <f t="shared" si="1236"/>
        <v/>
      </c>
      <c r="P8771">
        <f>IF($I8771&lt;&gt;"",$I8771,IF($E8771="SGD",1,IF($E8771="USD",Settings!$B$22,IF($E8771="HKD",Settings!$B$23,1))))</f>
        <v>1</v>
      </c>
      <c r="Q8771">
        <f t="shared" si="1237"/>
        <v>0</v>
      </c>
      <c r="R8771">
        <f t="shared" si="1238"/>
        <v>0</v>
      </c>
      <c r="S8771" t="str">
        <f t="shared" si="1239"/>
        <v/>
      </c>
      <c r="T8771" t="str">
        <f t="shared" si="1240"/>
        <v/>
      </c>
      <c r="U8771" t="str">
        <f t="shared" si="1241"/>
        <v/>
      </c>
    </row>
    <row r="8772" spans="12:21" ht="15" customHeight="1" x14ac:dyDescent="0.15">
      <c r="L8772" s="244" t="str">
        <f t="shared" si="1233"/>
        <v/>
      </c>
      <c r="M8772" s="245" t="str">
        <f t="shared" si="1234"/>
        <v/>
      </c>
      <c r="N8772" s="244" t="str">
        <f t="shared" si="1235"/>
        <v/>
      </c>
      <c r="O8772" s="244" t="str">
        <f t="shared" si="1236"/>
        <v/>
      </c>
      <c r="P8772">
        <f>IF($I8772&lt;&gt;"",$I8772,IF($E8772="SGD",1,IF($E8772="USD",Settings!$B$22,IF($E8772="HKD",Settings!$B$23,1))))</f>
        <v>1</v>
      </c>
      <c r="Q8772">
        <f t="shared" si="1237"/>
        <v>0</v>
      </c>
      <c r="R8772">
        <f t="shared" si="1238"/>
        <v>0</v>
      </c>
      <c r="S8772" t="str">
        <f t="shared" si="1239"/>
        <v/>
      </c>
      <c r="T8772" t="str">
        <f t="shared" si="1240"/>
        <v/>
      </c>
      <c r="U8772" t="str">
        <f t="shared" si="1241"/>
        <v/>
      </c>
    </row>
    <row r="8773" spans="12:21" ht="15" customHeight="1" x14ac:dyDescent="0.15">
      <c r="L8773" s="244" t="str">
        <f t="shared" si="1233"/>
        <v/>
      </c>
      <c r="M8773" s="245" t="str">
        <f t="shared" si="1234"/>
        <v/>
      </c>
      <c r="N8773" s="244" t="str">
        <f t="shared" si="1235"/>
        <v/>
      </c>
      <c r="O8773" s="244" t="str">
        <f t="shared" si="1236"/>
        <v/>
      </c>
      <c r="P8773">
        <f>IF($I8773&lt;&gt;"",$I8773,IF($E8773="SGD",1,IF($E8773="USD",Settings!$B$22,IF($E8773="HKD",Settings!$B$23,1))))</f>
        <v>1</v>
      </c>
      <c r="Q8773">
        <f t="shared" si="1237"/>
        <v>0</v>
      </c>
      <c r="R8773">
        <f t="shared" si="1238"/>
        <v>0</v>
      </c>
      <c r="S8773" t="str">
        <f t="shared" si="1239"/>
        <v/>
      </c>
      <c r="T8773" t="str">
        <f t="shared" si="1240"/>
        <v/>
      </c>
      <c r="U8773" t="str">
        <f t="shared" si="1241"/>
        <v/>
      </c>
    </row>
    <row r="8774" spans="12:21" ht="15" customHeight="1" x14ac:dyDescent="0.15">
      <c r="L8774" s="244" t="str">
        <f t="shared" si="1233"/>
        <v/>
      </c>
      <c r="M8774" s="245" t="str">
        <f t="shared" si="1234"/>
        <v/>
      </c>
      <c r="N8774" s="244" t="str">
        <f t="shared" si="1235"/>
        <v/>
      </c>
      <c r="O8774" s="244" t="str">
        <f t="shared" si="1236"/>
        <v/>
      </c>
      <c r="P8774">
        <f>IF($I8774&lt;&gt;"",$I8774,IF($E8774="SGD",1,IF($E8774="USD",Settings!$B$22,IF($E8774="HKD",Settings!$B$23,1))))</f>
        <v>1</v>
      </c>
      <c r="Q8774">
        <f t="shared" si="1237"/>
        <v>0</v>
      </c>
      <c r="R8774">
        <f t="shared" si="1238"/>
        <v>0</v>
      </c>
      <c r="S8774" t="str">
        <f t="shared" si="1239"/>
        <v/>
      </c>
      <c r="T8774" t="str">
        <f t="shared" si="1240"/>
        <v/>
      </c>
      <c r="U8774" t="str">
        <f t="shared" si="1241"/>
        <v/>
      </c>
    </row>
    <row r="8775" spans="12:21" ht="15" customHeight="1" x14ac:dyDescent="0.15">
      <c r="L8775" s="244" t="str">
        <f t="shared" si="1233"/>
        <v/>
      </c>
      <c r="M8775" s="245" t="str">
        <f t="shared" si="1234"/>
        <v/>
      </c>
      <c r="N8775" s="244" t="str">
        <f t="shared" si="1235"/>
        <v/>
      </c>
      <c r="O8775" s="244" t="str">
        <f t="shared" si="1236"/>
        <v/>
      </c>
      <c r="P8775">
        <f>IF($I8775&lt;&gt;"",$I8775,IF($E8775="SGD",1,IF($E8775="USD",Settings!$B$22,IF($E8775="HKD",Settings!$B$23,1))))</f>
        <v>1</v>
      </c>
      <c r="Q8775">
        <f t="shared" si="1237"/>
        <v>0</v>
      </c>
      <c r="R8775">
        <f t="shared" si="1238"/>
        <v>0</v>
      </c>
      <c r="S8775" t="str">
        <f t="shared" si="1239"/>
        <v/>
      </c>
      <c r="T8775" t="str">
        <f t="shared" si="1240"/>
        <v/>
      </c>
      <c r="U8775" t="str">
        <f t="shared" si="1241"/>
        <v/>
      </c>
    </row>
    <row r="8776" spans="12:21" ht="15" customHeight="1" x14ac:dyDescent="0.15">
      <c r="L8776" s="244" t="str">
        <f t="shared" si="1233"/>
        <v/>
      </c>
      <c r="M8776" s="245" t="str">
        <f t="shared" si="1234"/>
        <v/>
      </c>
      <c r="N8776" s="244" t="str">
        <f t="shared" si="1235"/>
        <v/>
      </c>
      <c r="O8776" s="244" t="str">
        <f t="shared" si="1236"/>
        <v/>
      </c>
      <c r="P8776">
        <f>IF($I8776&lt;&gt;"",$I8776,IF($E8776="SGD",1,IF($E8776="USD",Settings!$B$22,IF($E8776="HKD",Settings!$B$23,1))))</f>
        <v>1</v>
      </c>
      <c r="Q8776">
        <f t="shared" si="1237"/>
        <v>0</v>
      </c>
      <c r="R8776">
        <f t="shared" si="1238"/>
        <v>0</v>
      </c>
      <c r="S8776" t="str">
        <f t="shared" si="1239"/>
        <v/>
      </c>
      <c r="T8776" t="str">
        <f t="shared" si="1240"/>
        <v/>
      </c>
      <c r="U8776" t="str">
        <f t="shared" si="1241"/>
        <v/>
      </c>
    </row>
    <row r="8777" spans="12:21" ht="15" customHeight="1" x14ac:dyDescent="0.15">
      <c r="L8777" s="244" t="str">
        <f t="shared" si="1233"/>
        <v/>
      </c>
      <c r="M8777" s="245" t="str">
        <f t="shared" si="1234"/>
        <v/>
      </c>
      <c r="N8777" s="244" t="str">
        <f t="shared" si="1235"/>
        <v/>
      </c>
      <c r="O8777" s="244" t="str">
        <f t="shared" si="1236"/>
        <v/>
      </c>
      <c r="P8777">
        <f>IF($I8777&lt;&gt;"",$I8777,IF($E8777="SGD",1,IF($E8777="USD",Settings!$B$22,IF($E8777="HKD",Settings!$B$23,1))))</f>
        <v>1</v>
      </c>
      <c r="Q8777">
        <f t="shared" si="1237"/>
        <v>0</v>
      </c>
      <c r="R8777">
        <f t="shared" si="1238"/>
        <v>0</v>
      </c>
      <c r="S8777" t="str">
        <f t="shared" si="1239"/>
        <v/>
      </c>
      <c r="T8777" t="str">
        <f t="shared" si="1240"/>
        <v/>
      </c>
      <c r="U8777" t="str">
        <f t="shared" si="1241"/>
        <v/>
      </c>
    </row>
    <row r="8778" spans="12:21" ht="15" customHeight="1" x14ac:dyDescent="0.15">
      <c r="L8778" s="244" t="str">
        <f t="shared" si="1233"/>
        <v/>
      </c>
      <c r="M8778" s="245" t="str">
        <f t="shared" si="1234"/>
        <v/>
      </c>
      <c r="N8778" s="244" t="str">
        <f t="shared" si="1235"/>
        <v/>
      </c>
      <c r="O8778" s="244" t="str">
        <f t="shared" si="1236"/>
        <v/>
      </c>
      <c r="P8778">
        <f>IF($I8778&lt;&gt;"",$I8778,IF($E8778="SGD",1,IF($E8778="USD",Settings!$B$22,IF($E8778="HKD",Settings!$B$23,1))))</f>
        <v>1</v>
      </c>
      <c r="Q8778">
        <f t="shared" si="1237"/>
        <v>0</v>
      </c>
      <c r="R8778">
        <f t="shared" si="1238"/>
        <v>0</v>
      </c>
      <c r="S8778" t="str">
        <f t="shared" si="1239"/>
        <v/>
      </c>
      <c r="T8778" t="str">
        <f t="shared" si="1240"/>
        <v/>
      </c>
      <c r="U8778" t="str">
        <f t="shared" si="1241"/>
        <v/>
      </c>
    </row>
    <row r="8779" spans="12:21" ht="15" customHeight="1" x14ac:dyDescent="0.15">
      <c r="L8779" s="244" t="str">
        <f t="shared" si="1233"/>
        <v/>
      </c>
      <c r="M8779" s="245" t="str">
        <f t="shared" si="1234"/>
        <v/>
      </c>
      <c r="N8779" s="244" t="str">
        <f t="shared" si="1235"/>
        <v/>
      </c>
      <c r="O8779" s="244" t="str">
        <f t="shared" si="1236"/>
        <v/>
      </c>
      <c r="P8779">
        <f>IF($I8779&lt;&gt;"",$I8779,IF($E8779="SGD",1,IF($E8779="USD",Settings!$B$22,IF($E8779="HKD",Settings!$B$23,1))))</f>
        <v>1</v>
      </c>
      <c r="Q8779">
        <f t="shared" si="1237"/>
        <v>0</v>
      </c>
      <c r="R8779">
        <f t="shared" si="1238"/>
        <v>0</v>
      </c>
      <c r="S8779" t="str">
        <f t="shared" si="1239"/>
        <v/>
      </c>
      <c r="T8779" t="str">
        <f t="shared" si="1240"/>
        <v/>
      </c>
      <c r="U8779" t="str">
        <f t="shared" si="1241"/>
        <v/>
      </c>
    </row>
    <row r="8780" spans="12:21" ht="15" customHeight="1" x14ac:dyDescent="0.15">
      <c r="L8780" s="244" t="str">
        <f t="shared" si="1233"/>
        <v/>
      </c>
      <c r="M8780" s="245" t="str">
        <f t="shared" si="1234"/>
        <v/>
      </c>
      <c r="N8780" s="244" t="str">
        <f t="shared" si="1235"/>
        <v/>
      </c>
      <c r="O8780" s="244" t="str">
        <f t="shared" si="1236"/>
        <v/>
      </c>
      <c r="P8780">
        <f>IF($I8780&lt;&gt;"",$I8780,IF($E8780="SGD",1,IF($E8780="USD",Settings!$B$22,IF($E8780="HKD",Settings!$B$23,1))))</f>
        <v>1</v>
      </c>
      <c r="Q8780">
        <f t="shared" si="1237"/>
        <v>0</v>
      </c>
      <c r="R8780">
        <f t="shared" si="1238"/>
        <v>0</v>
      </c>
      <c r="S8780" t="str">
        <f t="shared" si="1239"/>
        <v/>
      </c>
      <c r="T8780" t="str">
        <f t="shared" si="1240"/>
        <v/>
      </c>
      <c r="U8780" t="str">
        <f t="shared" si="1241"/>
        <v/>
      </c>
    </row>
    <row r="8781" spans="12:21" ht="15" customHeight="1" x14ac:dyDescent="0.15">
      <c r="L8781" s="244" t="str">
        <f t="shared" si="1233"/>
        <v/>
      </c>
      <c r="M8781" s="245" t="str">
        <f t="shared" si="1234"/>
        <v/>
      </c>
      <c r="N8781" s="244" t="str">
        <f t="shared" si="1235"/>
        <v/>
      </c>
      <c r="O8781" s="244" t="str">
        <f t="shared" si="1236"/>
        <v/>
      </c>
      <c r="P8781">
        <f>IF($I8781&lt;&gt;"",$I8781,IF($E8781="SGD",1,IF($E8781="USD",Settings!$B$22,IF($E8781="HKD",Settings!$B$23,1))))</f>
        <v>1</v>
      </c>
      <c r="Q8781">
        <f t="shared" si="1237"/>
        <v>0</v>
      </c>
      <c r="R8781">
        <f t="shared" si="1238"/>
        <v>0</v>
      </c>
      <c r="S8781" t="str">
        <f t="shared" si="1239"/>
        <v/>
      </c>
      <c r="T8781" t="str">
        <f t="shared" si="1240"/>
        <v/>
      </c>
      <c r="U8781" t="str">
        <f t="shared" si="1241"/>
        <v/>
      </c>
    </row>
    <row r="8782" spans="12:21" ht="15" customHeight="1" x14ac:dyDescent="0.15">
      <c r="L8782" s="244" t="str">
        <f t="shared" si="1233"/>
        <v/>
      </c>
      <c r="M8782" s="245" t="str">
        <f t="shared" si="1234"/>
        <v/>
      </c>
      <c r="N8782" s="244" t="str">
        <f t="shared" si="1235"/>
        <v/>
      </c>
      <c r="O8782" s="244" t="str">
        <f t="shared" si="1236"/>
        <v/>
      </c>
      <c r="P8782">
        <f>IF($I8782&lt;&gt;"",$I8782,IF($E8782="SGD",1,IF($E8782="USD",Settings!$B$22,IF($E8782="HKD",Settings!$B$23,1))))</f>
        <v>1</v>
      </c>
      <c r="Q8782">
        <f t="shared" si="1237"/>
        <v>0</v>
      </c>
      <c r="R8782">
        <f t="shared" si="1238"/>
        <v>0</v>
      </c>
      <c r="S8782" t="str">
        <f t="shared" si="1239"/>
        <v/>
      </c>
      <c r="T8782" t="str">
        <f t="shared" si="1240"/>
        <v/>
      </c>
      <c r="U8782" t="str">
        <f t="shared" si="1241"/>
        <v/>
      </c>
    </row>
    <row r="8783" spans="12:21" ht="15" customHeight="1" x14ac:dyDescent="0.15">
      <c r="L8783" s="244" t="str">
        <f t="shared" si="1233"/>
        <v/>
      </c>
      <c r="M8783" s="245" t="str">
        <f t="shared" si="1234"/>
        <v/>
      </c>
      <c r="N8783" s="244" t="str">
        <f t="shared" si="1235"/>
        <v/>
      </c>
      <c r="O8783" s="244" t="str">
        <f t="shared" si="1236"/>
        <v/>
      </c>
      <c r="P8783">
        <f>IF($I8783&lt;&gt;"",$I8783,IF($E8783="SGD",1,IF($E8783="USD",Settings!$B$22,IF($E8783="HKD",Settings!$B$23,1))))</f>
        <v>1</v>
      </c>
      <c r="Q8783">
        <f t="shared" si="1237"/>
        <v>0</v>
      </c>
      <c r="R8783">
        <f t="shared" si="1238"/>
        <v>0</v>
      </c>
      <c r="S8783" t="str">
        <f t="shared" si="1239"/>
        <v/>
      </c>
      <c r="T8783" t="str">
        <f t="shared" si="1240"/>
        <v/>
      </c>
      <c r="U8783" t="str">
        <f t="shared" si="1241"/>
        <v/>
      </c>
    </row>
    <row r="8784" spans="12:21" ht="15" customHeight="1" x14ac:dyDescent="0.15">
      <c r="L8784" s="244" t="str">
        <f t="shared" si="1233"/>
        <v/>
      </c>
      <c r="M8784" s="245" t="str">
        <f t="shared" si="1234"/>
        <v/>
      </c>
      <c r="N8784" s="244" t="str">
        <f t="shared" si="1235"/>
        <v/>
      </c>
      <c r="O8784" s="244" t="str">
        <f t="shared" si="1236"/>
        <v/>
      </c>
      <c r="P8784">
        <f>IF($I8784&lt;&gt;"",$I8784,IF($E8784="SGD",1,IF($E8784="USD",Settings!$B$22,IF($E8784="HKD",Settings!$B$23,1))))</f>
        <v>1</v>
      </c>
      <c r="Q8784">
        <f t="shared" si="1237"/>
        <v>0</v>
      </c>
      <c r="R8784">
        <f t="shared" si="1238"/>
        <v>0</v>
      </c>
      <c r="S8784" t="str">
        <f t="shared" si="1239"/>
        <v/>
      </c>
      <c r="T8784" t="str">
        <f t="shared" si="1240"/>
        <v/>
      </c>
      <c r="U8784" t="str">
        <f t="shared" si="1241"/>
        <v/>
      </c>
    </row>
    <row r="8785" spans="12:21" ht="15" customHeight="1" x14ac:dyDescent="0.15">
      <c r="L8785" s="244" t="str">
        <f t="shared" si="1233"/>
        <v/>
      </c>
      <c r="M8785" s="245" t="str">
        <f t="shared" si="1234"/>
        <v/>
      </c>
      <c r="N8785" s="244" t="str">
        <f t="shared" si="1235"/>
        <v/>
      </c>
      <c r="O8785" s="244" t="str">
        <f t="shared" si="1236"/>
        <v/>
      </c>
      <c r="P8785">
        <f>IF($I8785&lt;&gt;"",$I8785,IF($E8785="SGD",1,IF($E8785="USD",Settings!$B$22,IF($E8785="HKD",Settings!$B$23,1))))</f>
        <v>1</v>
      </c>
      <c r="Q8785">
        <f t="shared" si="1237"/>
        <v>0</v>
      </c>
      <c r="R8785">
        <f t="shared" si="1238"/>
        <v>0</v>
      </c>
      <c r="S8785" t="str">
        <f t="shared" si="1239"/>
        <v/>
      </c>
      <c r="T8785" t="str">
        <f t="shared" si="1240"/>
        <v/>
      </c>
      <c r="U8785" t="str">
        <f t="shared" si="1241"/>
        <v/>
      </c>
    </row>
    <row r="8786" spans="12:21" ht="15" customHeight="1" x14ac:dyDescent="0.15">
      <c r="L8786" s="244" t="str">
        <f t="shared" si="1233"/>
        <v/>
      </c>
      <c r="M8786" s="245" t="str">
        <f t="shared" si="1234"/>
        <v/>
      </c>
      <c r="N8786" s="244" t="str">
        <f t="shared" si="1235"/>
        <v/>
      </c>
      <c r="O8786" s="244" t="str">
        <f t="shared" si="1236"/>
        <v/>
      </c>
      <c r="P8786">
        <f>IF($I8786&lt;&gt;"",$I8786,IF($E8786="SGD",1,IF($E8786="USD",Settings!$B$22,IF($E8786="HKD",Settings!$B$23,1))))</f>
        <v>1</v>
      </c>
      <c r="Q8786">
        <f t="shared" si="1237"/>
        <v>0</v>
      </c>
      <c r="R8786">
        <f t="shared" si="1238"/>
        <v>0</v>
      </c>
      <c r="S8786" t="str">
        <f t="shared" si="1239"/>
        <v/>
      </c>
      <c r="T8786" t="str">
        <f t="shared" si="1240"/>
        <v/>
      </c>
      <c r="U8786" t="str">
        <f t="shared" si="1241"/>
        <v/>
      </c>
    </row>
    <row r="8787" spans="12:21" ht="15" customHeight="1" x14ac:dyDescent="0.15">
      <c r="L8787" s="244" t="str">
        <f t="shared" si="1233"/>
        <v/>
      </c>
      <c r="M8787" s="245" t="str">
        <f t="shared" si="1234"/>
        <v/>
      </c>
      <c r="N8787" s="244" t="str">
        <f t="shared" si="1235"/>
        <v/>
      </c>
      <c r="O8787" s="244" t="str">
        <f t="shared" si="1236"/>
        <v/>
      </c>
      <c r="P8787">
        <f>IF($I8787&lt;&gt;"",$I8787,IF($E8787="SGD",1,IF($E8787="USD",Settings!$B$22,IF($E8787="HKD",Settings!$B$23,1))))</f>
        <v>1</v>
      </c>
      <c r="Q8787">
        <f t="shared" si="1237"/>
        <v>0</v>
      </c>
      <c r="R8787">
        <f t="shared" si="1238"/>
        <v>0</v>
      </c>
      <c r="S8787" t="str">
        <f t="shared" si="1239"/>
        <v/>
      </c>
      <c r="T8787" t="str">
        <f t="shared" si="1240"/>
        <v/>
      </c>
      <c r="U8787" t="str">
        <f t="shared" si="1241"/>
        <v/>
      </c>
    </row>
    <row r="8788" spans="12:21" ht="15" customHeight="1" x14ac:dyDescent="0.15">
      <c r="L8788" s="244" t="str">
        <f t="shared" si="1233"/>
        <v/>
      </c>
      <c r="M8788" s="245" t="str">
        <f t="shared" si="1234"/>
        <v/>
      </c>
      <c r="N8788" s="244" t="str">
        <f t="shared" si="1235"/>
        <v/>
      </c>
      <c r="O8788" s="244" t="str">
        <f t="shared" si="1236"/>
        <v/>
      </c>
      <c r="P8788">
        <f>IF($I8788&lt;&gt;"",$I8788,IF($E8788="SGD",1,IF($E8788="USD",Settings!$B$22,IF($E8788="HKD",Settings!$B$23,1))))</f>
        <v>1</v>
      </c>
      <c r="Q8788">
        <f t="shared" si="1237"/>
        <v>0</v>
      </c>
      <c r="R8788">
        <f t="shared" si="1238"/>
        <v>0</v>
      </c>
      <c r="S8788" t="str">
        <f t="shared" si="1239"/>
        <v/>
      </c>
      <c r="T8788" t="str">
        <f t="shared" si="1240"/>
        <v/>
      </c>
      <c r="U8788" t="str">
        <f t="shared" si="1241"/>
        <v/>
      </c>
    </row>
    <row r="8789" spans="12:21" ht="15" customHeight="1" x14ac:dyDescent="0.15">
      <c r="L8789" s="244" t="str">
        <f t="shared" si="1233"/>
        <v/>
      </c>
      <c r="M8789" s="245" t="str">
        <f t="shared" si="1234"/>
        <v/>
      </c>
      <c r="N8789" s="244" t="str">
        <f t="shared" si="1235"/>
        <v/>
      </c>
      <c r="O8789" s="244" t="str">
        <f t="shared" si="1236"/>
        <v/>
      </c>
      <c r="P8789">
        <f>IF($I8789&lt;&gt;"",$I8789,IF($E8789="SGD",1,IF($E8789="USD",Settings!$B$22,IF($E8789="HKD",Settings!$B$23,1))))</f>
        <v>1</v>
      </c>
      <c r="Q8789">
        <f t="shared" si="1237"/>
        <v>0</v>
      </c>
      <c r="R8789">
        <f t="shared" si="1238"/>
        <v>0</v>
      </c>
      <c r="S8789" t="str">
        <f t="shared" si="1239"/>
        <v/>
      </c>
      <c r="T8789" t="str">
        <f t="shared" si="1240"/>
        <v/>
      </c>
      <c r="U8789" t="str">
        <f t="shared" si="1241"/>
        <v/>
      </c>
    </row>
    <row r="8790" spans="12:21" ht="15" customHeight="1" x14ac:dyDescent="0.15">
      <c r="L8790" s="244" t="str">
        <f t="shared" si="1233"/>
        <v/>
      </c>
      <c r="M8790" s="245" t="str">
        <f t="shared" si="1234"/>
        <v/>
      </c>
      <c r="N8790" s="244" t="str">
        <f t="shared" si="1235"/>
        <v/>
      </c>
      <c r="O8790" s="244" t="str">
        <f t="shared" si="1236"/>
        <v/>
      </c>
      <c r="P8790">
        <f>IF($I8790&lt;&gt;"",$I8790,IF($E8790="SGD",1,IF($E8790="USD",Settings!$B$22,IF($E8790="HKD",Settings!$B$23,1))))</f>
        <v>1</v>
      </c>
      <c r="Q8790">
        <f t="shared" si="1237"/>
        <v>0</v>
      </c>
      <c r="R8790">
        <f t="shared" si="1238"/>
        <v>0</v>
      </c>
      <c r="S8790" t="str">
        <f t="shared" si="1239"/>
        <v/>
      </c>
      <c r="T8790" t="str">
        <f t="shared" si="1240"/>
        <v/>
      </c>
      <c r="U8790" t="str">
        <f t="shared" si="1241"/>
        <v/>
      </c>
    </row>
    <row r="8791" spans="12:21" ht="15" customHeight="1" x14ac:dyDescent="0.15">
      <c r="L8791" s="244" t="str">
        <f t="shared" si="1233"/>
        <v/>
      </c>
      <c r="M8791" s="245" t="str">
        <f t="shared" si="1234"/>
        <v/>
      </c>
      <c r="N8791" s="244" t="str">
        <f t="shared" si="1235"/>
        <v/>
      </c>
      <c r="O8791" s="244" t="str">
        <f t="shared" si="1236"/>
        <v/>
      </c>
      <c r="P8791">
        <f>IF($I8791&lt;&gt;"",$I8791,IF($E8791="SGD",1,IF($E8791="USD",Settings!$B$22,IF($E8791="HKD",Settings!$B$23,1))))</f>
        <v>1</v>
      </c>
      <c r="Q8791">
        <f t="shared" si="1237"/>
        <v>0</v>
      </c>
      <c r="R8791">
        <f t="shared" si="1238"/>
        <v>0</v>
      </c>
      <c r="S8791" t="str">
        <f t="shared" si="1239"/>
        <v/>
      </c>
      <c r="T8791" t="str">
        <f t="shared" si="1240"/>
        <v/>
      </c>
      <c r="U8791" t="str">
        <f t="shared" si="1241"/>
        <v/>
      </c>
    </row>
    <row r="8792" spans="12:21" ht="15" customHeight="1" x14ac:dyDescent="0.15">
      <c r="L8792" s="244" t="str">
        <f t="shared" si="1233"/>
        <v/>
      </c>
      <c r="M8792" s="245" t="str">
        <f t="shared" si="1234"/>
        <v/>
      </c>
      <c r="N8792" s="244" t="str">
        <f t="shared" si="1235"/>
        <v/>
      </c>
      <c r="O8792" s="244" t="str">
        <f t="shared" si="1236"/>
        <v/>
      </c>
      <c r="P8792">
        <f>IF($I8792&lt;&gt;"",$I8792,IF($E8792="SGD",1,IF($E8792="USD",Settings!$B$22,IF($E8792="HKD",Settings!$B$23,1))))</f>
        <v>1</v>
      </c>
      <c r="Q8792">
        <f t="shared" si="1237"/>
        <v>0</v>
      </c>
      <c r="R8792">
        <f t="shared" si="1238"/>
        <v>0</v>
      </c>
      <c r="S8792" t="str">
        <f t="shared" si="1239"/>
        <v/>
      </c>
      <c r="T8792" t="str">
        <f t="shared" si="1240"/>
        <v/>
      </c>
      <c r="U8792" t="str">
        <f t="shared" si="1241"/>
        <v/>
      </c>
    </row>
    <row r="8793" spans="12:21" ht="15" customHeight="1" x14ac:dyDescent="0.15">
      <c r="L8793" s="244" t="str">
        <f t="shared" si="1233"/>
        <v/>
      </c>
      <c r="M8793" s="245" t="str">
        <f t="shared" si="1234"/>
        <v/>
      </c>
      <c r="N8793" s="244" t="str">
        <f t="shared" si="1235"/>
        <v/>
      </c>
      <c r="O8793" s="244" t="str">
        <f t="shared" si="1236"/>
        <v/>
      </c>
      <c r="P8793">
        <f>IF($I8793&lt;&gt;"",$I8793,IF($E8793="SGD",1,IF($E8793="USD",Settings!$B$22,IF($E8793="HKD",Settings!$B$23,1))))</f>
        <v>1</v>
      </c>
      <c r="Q8793">
        <f t="shared" si="1237"/>
        <v>0</v>
      </c>
      <c r="R8793">
        <f t="shared" si="1238"/>
        <v>0</v>
      </c>
      <c r="S8793" t="str">
        <f t="shared" si="1239"/>
        <v/>
      </c>
      <c r="T8793" t="str">
        <f t="shared" si="1240"/>
        <v/>
      </c>
      <c r="U8793" t="str">
        <f t="shared" si="1241"/>
        <v/>
      </c>
    </row>
    <row r="8794" spans="12:21" ht="15" customHeight="1" x14ac:dyDescent="0.15">
      <c r="L8794" s="244" t="str">
        <f t="shared" si="1233"/>
        <v/>
      </c>
      <c r="M8794" s="245" t="str">
        <f t="shared" si="1234"/>
        <v/>
      </c>
      <c r="N8794" s="244" t="str">
        <f t="shared" si="1235"/>
        <v/>
      </c>
      <c r="O8794" s="244" t="str">
        <f t="shared" si="1236"/>
        <v/>
      </c>
      <c r="P8794">
        <f>IF($I8794&lt;&gt;"",$I8794,IF($E8794="SGD",1,IF($E8794="USD",Settings!$B$22,IF($E8794="HKD",Settings!$B$23,1))))</f>
        <v>1</v>
      </c>
      <c r="Q8794">
        <f t="shared" si="1237"/>
        <v>0</v>
      </c>
      <c r="R8794">
        <f t="shared" si="1238"/>
        <v>0</v>
      </c>
      <c r="S8794" t="str">
        <f t="shared" si="1239"/>
        <v/>
      </c>
      <c r="T8794" t="str">
        <f t="shared" si="1240"/>
        <v/>
      </c>
      <c r="U8794" t="str">
        <f t="shared" si="1241"/>
        <v/>
      </c>
    </row>
    <row r="8795" spans="12:21" ht="15" customHeight="1" x14ac:dyDescent="0.15">
      <c r="L8795" s="244" t="str">
        <f t="shared" si="1233"/>
        <v/>
      </c>
      <c r="M8795" s="245" t="str">
        <f t="shared" si="1234"/>
        <v/>
      </c>
      <c r="N8795" s="244" t="str">
        <f t="shared" si="1235"/>
        <v/>
      </c>
      <c r="O8795" s="244" t="str">
        <f t="shared" si="1236"/>
        <v/>
      </c>
      <c r="P8795">
        <f>IF($I8795&lt;&gt;"",$I8795,IF($E8795="SGD",1,IF($E8795="USD",Settings!$B$22,IF($E8795="HKD",Settings!$B$23,1))))</f>
        <v>1</v>
      </c>
      <c r="Q8795">
        <f t="shared" si="1237"/>
        <v>0</v>
      </c>
      <c r="R8795">
        <f t="shared" si="1238"/>
        <v>0</v>
      </c>
      <c r="S8795" t="str">
        <f t="shared" si="1239"/>
        <v/>
      </c>
      <c r="T8795" t="str">
        <f t="shared" si="1240"/>
        <v/>
      </c>
      <c r="U8795" t="str">
        <f t="shared" si="1241"/>
        <v/>
      </c>
    </row>
    <row r="8796" spans="12:21" ht="15" customHeight="1" x14ac:dyDescent="0.15">
      <c r="L8796" s="244" t="str">
        <f t="shared" si="1233"/>
        <v/>
      </c>
      <c r="M8796" s="245" t="str">
        <f t="shared" si="1234"/>
        <v/>
      </c>
      <c r="N8796" s="244" t="str">
        <f t="shared" si="1235"/>
        <v/>
      </c>
      <c r="O8796" s="244" t="str">
        <f t="shared" si="1236"/>
        <v/>
      </c>
      <c r="P8796">
        <f>IF($I8796&lt;&gt;"",$I8796,IF($E8796="SGD",1,IF($E8796="USD",Settings!$B$22,IF($E8796="HKD",Settings!$B$23,1))))</f>
        <v>1</v>
      </c>
      <c r="Q8796">
        <f t="shared" si="1237"/>
        <v>0</v>
      </c>
      <c r="R8796">
        <f t="shared" si="1238"/>
        <v>0</v>
      </c>
      <c r="S8796" t="str">
        <f t="shared" si="1239"/>
        <v/>
      </c>
      <c r="T8796" t="str">
        <f t="shared" si="1240"/>
        <v/>
      </c>
      <c r="U8796" t="str">
        <f t="shared" si="1241"/>
        <v/>
      </c>
    </row>
    <row r="8797" spans="12:21" ht="15" customHeight="1" x14ac:dyDescent="0.15">
      <c r="L8797" s="244" t="str">
        <f t="shared" si="1233"/>
        <v/>
      </c>
      <c r="M8797" s="245" t="str">
        <f t="shared" si="1234"/>
        <v/>
      </c>
      <c r="N8797" s="244" t="str">
        <f t="shared" si="1235"/>
        <v/>
      </c>
      <c r="O8797" s="244" t="str">
        <f t="shared" si="1236"/>
        <v/>
      </c>
      <c r="P8797">
        <f>IF($I8797&lt;&gt;"",$I8797,IF($E8797="SGD",1,IF($E8797="USD",Settings!$B$22,IF($E8797="HKD",Settings!$B$23,1))))</f>
        <v>1</v>
      </c>
      <c r="Q8797">
        <f t="shared" si="1237"/>
        <v>0</v>
      </c>
      <c r="R8797">
        <f t="shared" si="1238"/>
        <v>0</v>
      </c>
      <c r="S8797" t="str">
        <f t="shared" si="1239"/>
        <v/>
      </c>
      <c r="T8797" t="str">
        <f t="shared" si="1240"/>
        <v/>
      </c>
      <c r="U8797" t="str">
        <f t="shared" si="1241"/>
        <v/>
      </c>
    </row>
    <row r="8798" spans="12:21" ht="15" customHeight="1" x14ac:dyDescent="0.15">
      <c r="L8798" s="244" t="str">
        <f t="shared" si="1233"/>
        <v/>
      </c>
      <c r="M8798" s="245" t="str">
        <f t="shared" si="1234"/>
        <v/>
      </c>
      <c r="N8798" s="244" t="str">
        <f t="shared" si="1235"/>
        <v/>
      </c>
      <c r="O8798" s="244" t="str">
        <f t="shared" si="1236"/>
        <v/>
      </c>
      <c r="P8798">
        <f>IF($I8798&lt;&gt;"",$I8798,IF($E8798="SGD",1,IF($E8798="USD",Settings!$B$22,IF($E8798="HKD",Settings!$B$23,1))))</f>
        <v>1</v>
      </c>
      <c r="Q8798">
        <f t="shared" si="1237"/>
        <v>0</v>
      </c>
      <c r="R8798">
        <f t="shared" si="1238"/>
        <v>0</v>
      </c>
      <c r="S8798" t="str">
        <f t="shared" si="1239"/>
        <v/>
      </c>
      <c r="T8798" t="str">
        <f t="shared" si="1240"/>
        <v/>
      </c>
      <c r="U8798" t="str">
        <f t="shared" si="1241"/>
        <v/>
      </c>
    </row>
    <row r="8799" spans="12:21" ht="15" customHeight="1" x14ac:dyDescent="0.15">
      <c r="L8799" s="244" t="str">
        <f t="shared" si="1233"/>
        <v/>
      </c>
      <c r="M8799" s="245" t="str">
        <f t="shared" si="1234"/>
        <v/>
      </c>
      <c r="N8799" s="244" t="str">
        <f t="shared" si="1235"/>
        <v/>
      </c>
      <c r="O8799" s="244" t="str">
        <f t="shared" si="1236"/>
        <v/>
      </c>
      <c r="P8799">
        <f>IF($I8799&lt;&gt;"",$I8799,IF($E8799="SGD",1,IF($E8799="USD",Settings!$B$22,IF($E8799="HKD",Settings!$B$23,1))))</f>
        <v>1</v>
      </c>
      <c r="Q8799">
        <f t="shared" si="1237"/>
        <v>0</v>
      </c>
      <c r="R8799">
        <f t="shared" si="1238"/>
        <v>0</v>
      </c>
      <c r="S8799" t="str">
        <f t="shared" si="1239"/>
        <v/>
      </c>
      <c r="T8799" t="str">
        <f t="shared" si="1240"/>
        <v/>
      </c>
      <c r="U8799" t="str">
        <f t="shared" si="1241"/>
        <v/>
      </c>
    </row>
    <row r="8800" spans="12:21" ht="15" customHeight="1" x14ac:dyDescent="0.15">
      <c r="L8800" s="244" t="str">
        <f t="shared" si="1233"/>
        <v/>
      </c>
      <c r="M8800" s="245" t="str">
        <f t="shared" si="1234"/>
        <v/>
      </c>
      <c r="N8800" s="244" t="str">
        <f t="shared" si="1235"/>
        <v/>
      </c>
      <c r="O8800" s="244" t="str">
        <f t="shared" si="1236"/>
        <v/>
      </c>
      <c r="P8800">
        <f>IF($I8800&lt;&gt;"",$I8800,IF($E8800="SGD",1,IF($E8800="USD",Settings!$B$22,IF($E8800="HKD",Settings!$B$23,1))))</f>
        <v>1</v>
      </c>
      <c r="Q8800">
        <f t="shared" si="1237"/>
        <v>0</v>
      </c>
      <c r="R8800">
        <f t="shared" si="1238"/>
        <v>0</v>
      </c>
      <c r="S8800" t="str">
        <f t="shared" si="1239"/>
        <v/>
      </c>
      <c r="T8800" t="str">
        <f t="shared" si="1240"/>
        <v/>
      </c>
      <c r="U8800" t="str">
        <f t="shared" si="1241"/>
        <v/>
      </c>
    </row>
    <row r="8801" spans="12:21" ht="15" customHeight="1" x14ac:dyDescent="0.15">
      <c r="L8801" s="244" t="str">
        <f t="shared" si="1233"/>
        <v/>
      </c>
      <c r="M8801" s="245" t="str">
        <f t="shared" si="1234"/>
        <v/>
      </c>
      <c r="N8801" s="244" t="str">
        <f t="shared" si="1235"/>
        <v/>
      </c>
      <c r="O8801" s="244" t="str">
        <f t="shared" si="1236"/>
        <v/>
      </c>
      <c r="P8801">
        <f>IF($I8801&lt;&gt;"",$I8801,IF($E8801="SGD",1,IF($E8801="USD",Settings!$B$22,IF($E8801="HKD",Settings!$B$23,1))))</f>
        <v>1</v>
      </c>
      <c r="Q8801">
        <f t="shared" si="1237"/>
        <v>0</v>
      </c>
      <c r="R8801">
        <f t="shared" si="1238"/>
        <v>0</v>
      </c>
      <c r="S8801" t="str">
        <f t="shared" si="1239"/>
        <v/>
      </c>
      <c r="T8801" t="str">
        <f t="shared" si="1240"/>
        <v/>
      </c>
      <c r="U8801" t="str">
        <f t="shared" si="1241"/>
        <v/>
      </c>
    </row>
    <row r="8802" spans="12:21" ht="15" customHeight="1" x14ac:dyDescent="0.15">
      <c r="L8802" s="244" t="str">
        <f t="shared" si="1233"/>
        <v/>
      </c>
      <c r="M8802" s="245" t="str">
        <f t="shared" si="1234"/>
        <v/>
      </c>
      <c r="N8802" s="244" t="str">
        <f t="shared" si="1235"/>
        <v/>
      </c>
      <c r="O8802" s="244" t="str">
        <f t="shared" si="1236"/>
        <v/>
      </c>
      <c r="P8802">
        <f>IF($I8802&lt;&gt;"",$I8802,IF($E8802="SGD",1,IF($E8802="USD",Settings!$B$22,IF($E8802="HKD",Settings!$B$23,1))))</f>
        <v>1</v>
      </c>
      <c r="Q8802">
        <f t="shared" si="1237"/>
        <v>0</v>
      </c>
      <c r="R8802">
        <f t="shared" si="1238"/>
        <v>0</v>
      </c>
      <c r="S8802" t="str">
        <f t="shared" si="1239"/>
        <v/>
      </c>
      <c r="T8802" t="str">
        <f t="shared" si="1240"/>
        <v/>
      </c>
      <c r="U8802" t="str">
        <f t="shared" si="1241"/>
        <v/>
      </c>
    </row>
    <row r="8803" spans="12:21" ht="15" customHeight="1" x14ac:dyDescent="0.15">
      <c r="L8803" s="244" t="str">
        <f t="shared" si="1233"/>
        <v/>
      </c>
      <c r="M8803" s="245" t="str">
        <f t="shared" si="1234"/>
        <v/>
      </c>
      <c r="N8803" s="244" t="str">
        <f t="shared" si="1235"/>
        <v/>
      </c>
      <c r="O8803" s="244" t="str">
        <f t="shared" si="1236"/>
        <v/>
      </c>
      <c r="P8803">
        <f>IF($I8803&lt;&gt;"",$I8803,IF($E8803="SGD",1,IF($E8803="USD",Settings!$B$22,IF($E8803="HKD",Settings!$B$23,1))))</f>
        <v>1</v>
      </c>
      <c r="Q8803">
        <f t="shared" si="1237"/>
        <v>0</v>
      </c>
      <c r="R8803">
        <f t="shared" si="1238"/>
        <v>0</v>
      </c>
      <c r="S8803" t="str">
        <f t="shared" si="1239"/>
        <v/>
      </c>
      <c r="T8803" t="str">
        <f t="shared" si="1240"/>
        <v/>
      </c>
      <c r="U8803" t="str">
        <f t="shared" si="1241"/>
        <v/>
      </c>
    </row>
    <row r="8804" spans="12:21" ht="15" customHeight="1" x14ac:dyDescent="0.15">
      <c r="L8804" s="244" t="str">
        <f t="shared" si="1233"/>
        <v/>
      </c>
      <c r="M8804" s="245" t="str">
        <f t="shared" si="1234"/>
        <v/>
      </c>
      <c r="N8804" s="244" t="str">
        <f t="shared" si="1235"/>
        <v/>
      </c>
      <c r="O8804" s="244" t="str">
        <f t="shared" si="1236"/>
        <v/>
      </c>
      <c r="P8804">
        <f>IF($I8804&lt;&gt;"",$I8804,IF($E8804="SGD",1,IF($E8804="USD",Settings!$B$22,IF($E8804="HKD",Settings!$B$23,1))))</f>
        <v>1</v>
      </c>
      <c r="Q8804">
        <f t="shared" si="1237"/>
        <v>0</v>
      </c>
      <c r="R8804">
        <f t="shared" si="1238"/>
        <v>0</v>
      </c>
      <c r="S8804" t="str">
        <f t="shared" si="1239"/>
        <v/>
      </c>
      <c r="T8804" t="str">
        <f t="shared" si="1240"/>
        <v/>
      </c>
      <c r="U8804" t="str">
        <f t="shared" si="1241"/>
        <v/>
      </c>
    </row>
    <row r="8805" spans="12:21" ht="15" customHeight="1" x14ac:dyDescent="0.15">
      <c r="L8805" s="244" t="str">
        <f t="shared" si="1233"/>
        <v/>
      </c>
      <c r="M8805" s="245" t="str">
        <f t="shared" si="1234"/>
        <v/>
      </c>
      <c r="N8805" s="244" t="str">
        <f t="shared" si="1235"/>
        <v/>
      </c>
      <c r="O8805" s="244" t="str">
        <f t="shared" si="1236"/>
        <v/>
      </c>
      <c r="P8805">
        <f>IF($I8805&lt;&gt;"",$I8805,IF($E8805="SGD",1,IF($E8805="USD",Settings!$B$22,IF($E8805="HKD",Settings!$B$23,1))))</f>
        <v>1</v>
      </c>
      <c r="Q8805">
        <f t="shared" si="1237"/>
        <v>0</v>
      </c>
      <c r="R8805">
        <f t="shared" si="1238"/>
        <v>0</v>
      </c>
      <c r="S8805" t="str">
        <f t="shared" si="1239"/>
        <v/>
      </c>
      <c r="T8805" t="str">
        <f t="shared" si="1240"/>
        <v/>
      </c>
      <c r="U8805" t="str">
        <f t="shared" si="1241"/>
        <v/>
      </c>
    </row>
    <row r="8806" spans="12:21" ht="15" customHeight="1" x14ac:dyDescent="0.15">
      <c r="L8806" s="244" t="str">
        <f t="shared" si="1233"/>
        <v/>
      </c>
      <c r="M8806" s="245" t="str">
        <f t="shared" si="1234"/>
        <v/>
      </c>
      <c r="N8806" s="244" t="str">
        <f t="shared" si="1235"/>
        <v/>
      </c>
      <c r="O8806" s="244" t="str">
        <f t="shared" si="1236"/>
        <v/>
      </c>
      <c r="P8806">
        <f>IF($I8806&lt;&gt;"",$I8806,IF($E8806="SGD",1,IF($E8806="USD",Settings!$B$22,IF($E8806="HKD",Settings!$B$23,1))))</f>
        <v>1</v>
      </c>
      <c r="Q8806">
        <f t="shared" si="1237"/>
        <v>0</v>
      </c>
      <c r="R8806">
        <f t="shared" si="1238"/>
        <v>0</v>
      </c>
      <c r="S8806" t="str">
        <f t="shared" si="1239"/>
        <v/>
      </c>
      <c r="T8806" t="str">
        <f t="shared" si="1240"/>
        <v/>
      </c>
      <c r="U8806" t="str">
        <f t="shared" si="1241"/>
        <v/>
      </c>
    </row>
    <row r="8807" spans="12:21" ht="15" customHeight="1" x14ac:dyDescent="0.15">
      <c r="L8807" s="244" t="str">
        <f t="shared" si="1233"/>
        <v/>
      </c>
      <c r="M8807" s="245" t="str">
        <f t="shared" si="1234"/>
        <v/>
      </c>
      <c r="N8807" s="244" t="str">
        <f t="shared" si="1235"/>
        <v/>
      </c>
      <c r="O8807" s="244" t="str">
        <f t="shared" si="1236"/>
        <v/>
      </c>
      <c r="P8807">
        <f>IF($I8807&lt;&gt;"",$I8807,IF($E8807="SGD",1,IF($E8807="USD",Settings!$B$22,IF($E8807="HKD",Settings!$B$23,1))))</f>
        <v>1</v>
      </c>
      <c r="Q8807">
        <f t="shared" si="1237"/>
        <v>0</v>
      </c>
      <c r="R8807">
        <f t="shared" si="1238"/>
        <v>0</v>
      </c>
      <c r="S8807" t="str">
        <f t="shared" si="1239"/>
        <v/>
      </c>
      <c r="T8807" t="str">
        <f t="shared" si="1240"/>
        <v/>
      </c>
      <c r="U8807" t="str">
        <f t="shared" si="1241"/>
        <v/>
      </c>
    </row>
    <row r="8808" spans="12:21" ht="15" customHeight="1" x14ac:dyDescent="0.15">
      <c r="L8808" s="244" t="str">
        <f t="shared" si="1233"/>
        <v/>
      </c>
      <c r="M8808" s="245" t="str">
        <f t="shared" si="1234"/>
        <v/>
      </c>
      <c r="N8808" s="244" t="str">
        <f t="shared" si="1235"/>
        <v/>
      </c>
      <c r="O8808" s="244" t="str">
        <f t="shared" si="1236"/>
        <v/>
      </c>
      <c r="P8808">
        <f>IF($I8808&lt;&gt;"",$I8808,IF($E8808="SGD",1,IF($E8808="USD",Settings!$B$22,IF($E8808="HKD",Settings!$B$23,1))))</f>
        <v>1</v>
      </c>
      <c r="Q8808">
        <f t="shared" si="1237"/>
        <v>0</v>
      </c>
      <c r="R8808">
        <f t="shared" si="1238"/>
        <v>0</v>
      </c>
      <c r="S8808" t="str">
        <f t="shared" si="1239"/>
        <v/>
      </c>
      <c r="T8808" t="str">
        <f t="shared" si="1240"/>
        <v/>
      </c>
      <c r="U8808" t="str">
        <f t="shared" si="1241"/>
        <v/>
      </c>
    </row>
    <row r="8809" spans="12:21" ht="15" customHeight="1" x14ac:dyDescent="0.15">
      <c r="L8809" s="244" t="str">
        <f t="shared" ref="L8809:L8872" si="1242">IF(OR(B8809="",C8809="",E8809=""),"",B8809&amp;":"&amp;C8809&amp;":"&amp;E8809)</f>
        <v/>
      </c>
      <c r="M8809" s="245" t="str">
        <f t="shared" ref="M8809:M8872" si="1243">IF(A8809="","",A8809*D8809)</f>
        <v/>
      </c>
      <c r="N8809" s="244" t="str">
        <f t="shared" ref="N8809:N8872" si="1244">IF(A8809="","",IF(OR(A8809=1,A8809=0),J8809,0))</f>
        <v/>
      </c>
      <c r="O8809" s="244" t="str">
        <f t="shared" ref="O8809:O8872" si="1245">IF(A8809="","",IF(A8809=-1,J8809,0))</f>
        <v/>
      </c>
      <c r="P8809">
        <f>IF($I8809&lt;&gt;"",$I8809,IF($E8809="SGD",1,IF($E8809="USD",Settings!$B$22,IF($E8809="HKD",Settings!$B$23,1))))</f>
        <v>1</v>
      </c>
      <c r="Q8809">
        <f t="shared" ref="Q8809:Q8872" si="1246">IF($L8809="",0,($O8809-$N8809+IF($A8809=2,$J8809,0))*$P8809)</f>
        <v>0</v>
      </c>
      <c r="R8809">
        <f t="shared" ref="R8809:R8872" si="1247">IF($L8809="",0,IF($A8809=2,$J8809*$P8809,0))</f>
        <v>0</v>
      </c>
      <c r="S8809" t="str">
        <f t="shared" si="1239"/>
        <v/>
      </c>
      <c r="T8809" t="str">
        <f t="shared" si="1240"/>
        <v/>
      </c>
      <c r="U8809" t="str">
        <f t="shared" si="1241"/>
        <v/>
      </c>
    </row>
    <row r="8810" spans="12:21" ht="15" customHeight="1" x14ac:dyDescent="0.15">
      <c r="L8810" s="244" t="str">
        <f t="shared" si="1242"/>
        <v/>
      </c>
      <c r="M8810" s="245" t="str">
        <f t="shared" si="1243"/>
        <v/>
      </c>
      <c r="N8810" s="244" t="str">
        <f t="shared" si="1244"/>
        <v/>
      </c>
      <c r="O8810" s="244" t="str">
        <f t="shared" si="1245"/>
        <v/>
      </c>
      <c r="P8810">
        <f>IF($I8810&lt;&gt;"",$I8810,IF($E8810="SGD",1,IF($E8810="USD",Settings!$B$22,IF($E8810="HKD",Settings!$B$23,1))))</f>
        <v>1</v>
      </c>
      <c r="Q8810">
        <f t="shared" si="1246"/>
        <v>0</v>
      </c>
      <c r="R8810">
        <f t="shared" si="1247"/>
        <v>0</v>
      </c>
      <c r="S8810" t="str">
        <f t="shared" si="1239"/>
        <v/>
      </c>
      <c r="T8810" t="str">
        <f t="shared" si="1240"/>
        <v/>
      </c>
      <c r="U8810" t="str">
        <f t="shared" si="1241"/>
        <v/>
      </c>
    </row>
    <row r="8811" spans="12:21" ht="15" customHeight="1" x14ac:dyDescent="0.15">
      <c r="L8811" s="244" t="str">
        <f t="shared" si="1242"/>
        <v/>
      </c>
      <c r="M8811" s="245" t="str">
        <f t="shared" si="1243"/>
        <v/>
      </c>
      <c r="N8811" s="244" t="str">
        <f t="shared" si="1244"/>
        <v/>
      </c>
      <c r="O8811" s="244" t="str">
        <f t="shared" si="1245"/>
        <v/>
      </c>
      <c r="P8811">
        <f>IF($I8811&lt;&gt;"",$I8811,IF($E8811="SGD",1,IF($E8811="USD",Settings!$B$22,IF($E8811="HKD",Settings!$B$23,1))))</f>
        <v>1</v>
      </c>
      <c r="Q8811">
        <f t="shared" si="1246"/>
        <v>0</v>
      </c>
      <c r="R8811">
        <f t="shared" si="1247"/>
        <v>0</v>
      </c>
      <c r="S8811" t="str">
        <f t="shared" si="1239"/>
        <v/>
      </c>
      <c r="T8811" t="str">
        <f t="shared" si="1240"/>
        <v/>
      </c>
      <c r="U8811" t="str">
        <f t="shared" si="1241"/>
        <v/>
      </c>
    </row>
    <row r="8812" spans="12:21" ht="15" customHeight="1" x14ac:dyDescent="0.15">
      <c r="L8812" s="244" t="str">
        <f t="shared" si="1242"/>
        <v/>
      </c>
      <c r="M8812" s="245" t="str">
        <f t="shared" si="1243"/>
        <v/>
      </c>
      <c r="N8812" s="244" t="str">
        <f t="shared" si="1244"/>
        <v/>
      </c>
      <c r="O8812" s="244" t="str">
        <f t="shared" si="1245"/>
        <v/>
      </c>
      <c r="P8812">
        <f>IF($I8812&lt;&gt;"",$I8812,IF($E8812="SGD",1,IF($E8812="USD",Settings!$B$22,IF($E8812="HKD",Settings!$B$23,1))))</f>
        <v>1</v>
      </c>
      <c r="Q8812">
        <f t="shared" si="1246"/>
        <v>0</v>
      </c>
      <c r="R8812">
        <f t="shared" si="1247"/>
        <v>0</v>
      </c>
      <c r="S8812" t="str">
        <f t="shared" si="1239"/>
        <v/>
      </c>
      <c r="T8812" t="str">
        <f t="shared" si="1240"/>
        <v/>
      </c>
      <c r="U8812" t="str">
        <f t="shared" si="1241"/>
        <v/>
      </c>
    </row>
    <row r="8813" spans="12:21" ht="15" customHeight="1" x14ac:dyDescent="0.15">
      <c r="L8813" s="244" t="str">
        <f t="shared" si="1242"/>
        <v/>
      </c>
      <c r="M8813" s="245" t="str">
        <f t="shared" si="1243"/>
        <v/>
      </c>
      <c r="N8813" s="244" t="str">
        <f t="shared" si="1244"/>
        <v/>
      </c>
      <c r="O8813" s="244" t="str">
        <f t="shared" si="1245"/>
        <v/>
      </c>
      <c r="P8813">
        <f>IF($I8813&lt;&gt;"",$I8813,IF($E8813="SGD",1,IF($E8813="USD",Settings!$B$22,IF($E8813="HKD",Settings!$B$23,1))))</f>
        <v>1</v>
      </c>
      <c r="Q8813">
        <f t="shared" si="1246"/>
        <v>0</v>
      </c>
      <c r="R8813">
        <f t="shared" si="1247"/>
        <v>0</v>
      </c>
      <c r="S8813" t="str">
        <f t="shared" si="1239"/>
        <v/>
      </c>
      <c r="T8813" t="str">
        <f t="shared" si="1240"/>
        <v/>
      </c>
      <c r="U8813" t="str">
        <f t="shared" si="1241"/>
        <v/>
      </c>
    </row>
    <row r="8814" spans="12:21" ht="15" customHeight="1" x14ac:dyDescent="0.15">
      <c r="L8814" s="244" t="str">
        <f t="shared" si="1242"/>
        <v/>
      </c>
      <c r="M8814" s="245" t="str">
        <f t="shared" si="1243"/>
        <v/>
      </c>
      <c r="N8814" s="244" t="str">
        <f t="shared" si="1244"/>
        <v/>
      </c>
      <c r="O8814" s="244" t="str">
        <f t="shared" si="1245"/>
        <v/>
      </c>
      <c r="P8814">
        <f>IF($I8814&lt;&gt;"",$I8814,IF($E8814="SGD",1,IF($E8814="USD",Settings!$B$22,IF($E8814="HKD",Settings!$B$23,1))))</f>
        <v>1</v>
      </c>
      <c r="Q8814">
        <f t="shared" si="1246"/>
        <v>0</v>
      </c>
      <c r="R8814">
        <f t="shared" si="1247"/>
        <v>0</v>
      </c>
      <c r="S8814" t="str">
        <f t="shared" si="1239"/>
        <v/>
      </c>
      <c r="T8814" t="str">
        <f t="shared" si="1240"/>
        <v/>
      </c>
      <c r="U8814" t="str">
        <f t="shared" si="1241"/>
        <v/>
      </c>
    </row>
    <row r="8815" spans="12:21" ht="15" customHeight="1" x14ac:dyDescent="0.15">
      <c r="L8815" s="244" t="str">
        <f t="shared" si="1242"/>
        <v/>
      </c>
      <c r="M8815" s="245" t="str">
        <f t="shared" si="1243"/>
        <v/>
      </c>
      <c r="N8815" s="244" t="str">
        <f t="shared" si="1244"/>
        <v/>
      </c>
      <c r="O8815" s="244" t="str">
        <f t="shared" si="1245"/>
        <v/>
      </c>
      <c r="P8815">
        <f>IF($I8815&lt;&gt;"",$I8815,IF($E8815="SGD",1,IF($E8815="USD",Settings!$B$22,IF($E8815="HKD",Settings!$B$23,1))))</f>
        <v>1</v>
      </c>
      <c r="Q8815">
        <f t="shared" si="1246"/>
        <v>0</v>
      </c>
      <c r="R8815">
        <f t="shared" si="1247"/>
        <v>0</v>
      </c>
      <c r="S8815" t="str">
        <f t="shared" si="1239"/>
        <v/>
      </c>
      <c r="T8815" t="str">
        <f t="shared" si="1240"/>
        <v/>
      </c>
      <c r="U8815" t="str">
        <f t="shared" si="1241"/>
        <v/>
      </c>
    </row>
    <row r="8816" spans="12:21" ht="15" customHeight="1" x14ac:dyDescent="0.15">
      <c r="L8816" s="244" t="str">
        <f t="shared" si="1242"/>
        <v/>
      </c>
      <c r="M8816" s="245" t="str">
        <f t="shared" si="1243"/>
        <v/>
      </c>
      <c r="N8816" s="244" t="str">
        <f t="shared" si="1244"/>
        <v/>
      </c>
      <c r="O8816" s="244" t="str">
        <f t="shared" si="1245"/>
        <v/>
      </c>
      <c r="P8816">
        <f>IF($I8816&lt;&gt;"",$I8816,IF($E8816="SGD",1,IF($E8816="USD",Settings!$B$22,IF($E8816="HKD",Settings!$B$23,1))))</f>
        <v>1</v>
      </c>
      <c r="Q8816">
        <f t="shared" si="1246"/>
        <v>0</v>
      </c>
      <c r="R8816">
        <f t="shared" si="1247"/>
        <v>0</v>
      </c>
      <c r="S8816" t="str">
        <f t="shared" si="1239"/>
        <v/>
      </c>
      <c r="T8816" t="str">
        <f t="shared" si="1240"/>
        <v/>
      </c>
      <c r="U8816" t="str">
        <f t="shared" si="1241"/>
        <v/>
      </c>
    </row>
    <row r="8817" spans="12:21" ht="15" customHeight="1" x14ac:dyDescent="0.15">
      <c r="L8817" s="244" t="str">
        <f t="shared" si="1242"/>
        <v/>
      </c>
      <c r="M8817" s="245" t="str">
        <f t="shared" si="1243"/>
        <v/>
      </c>
      <c r="N8817" s="244" t="str">
        <f t="shared" si="1244"/>
        <v/>
      </c>
      <c r="O8817" s="244" t="str">
        <f t="shared" si="1245"/>
        <v/>
      </c>
      <c r="P8817">
        <f>IF($I8817&lt;&gt;"",$I8817,IF($E8817="SGD",1,IF($E8817="USD",Settings!$B$22,IF($E8817="HKD",Settings!$B$23,1))))</f>
        <v>1</v>
      </c>
      <c r="Q8817">
        <f t="shared" si="1246"/>
        <v>0</v>
      </c>
      <c r="R8817">
        <f t="shared" si="1247"/>
        <v>0</v>
      </c>
      <c r="S8817" t="str">
        <f t="shared" si="1239"/>
        <v/>
      </c>
      <c r="T8817" t="str">
        <f t="shared" si="1240"/>
        <v/>
      </c>
      <c r="U8817" t="str">
        <f t="shared" si="1241"/>
        <v/>
      </c>
    </row>
    <row r="8818" spans="12:21" ht="15" customHeight="1" x14ac:dyDescent="0.15">
      <c r="L8818" s="244" t="str">
        <f t="shared" si="1242"/>
        <v/>
      </c>
      <c r="M8818" s="245" t="str">
        <f t="shared" si="1243"/>
        <v/>
      </c>
      <c r="N8818" s="244" t="str">
        <f t="shared" si="1244"/>
        <v/>
      </c>
      <c r="O8818" s="244" t="str">
        <f t="shared" si="1245"/>
        <v/>
      </c>
      <c r="P8818">
        <f>IF($I8818&lt;&gt;"",$I8818,IF($E8818="SGD",1,IF($E8818="USD",Settings!$B$22,IF($E8818="HKD",Settings!$B$23,1))))</f>
        <v>1</v>
      </c>
      <c r="Q8818">
        <f t="shared" si="1246"/>
        <v>0</v>
      </c>
      <c r="R8818">
        <f t="shared" si="1247"/>
        <v>0</v>
      </c>
      <c r="S8818" t="str">
        <f t="shared" si="1239"/>
        <v/>
      </c>
      <c r="T8818" t="str">
        <f t="shared" si="1240"/>
        <v/>
      </c>
      <c r="U8818" t="str">
        <f t="shared" si="1241"/>
        <v/>
      </c>
    </row>
    <row r="8819" spans="12:21" ht="15" customHeight="1" x14ac:dyDescent="0.15">
      <c r="L8819" s="244" t="str">
        <f t="shared" si="1242"/>
        <v/>
      </c>
      <c r="M8819" s="245" t="str">
        <f t="shared" si="1243"/>
        <v/>
      </c>
      <c r="N8819" s="244" t="str">
        <f t="shared" si="1244"/>
        <v/>
      </c>
      <c r="O8819" s="244" t="str">
        <f t="shared" si="1245"/>
        <v/>
      </c>
      <c r="P8819">
        <f>IF($I8819&lt;&gt;"",$I8819,IF($E8819="SGD",1,IF($E8819="USD",Settings!$B$22,IF($E8819="HKD",Settings!$B$23,1))))</f>
        <v>1</v>
      </c>
      <c r="Q8819">
        <f t="shared" si="1246"/>
        <v>0</v>
      </c>
      <c r="R8819">
        <f t="shared" si="1247"/>
        <v>0</v>
      </c>
      <c r="S8819" t="str">
        <f t="shared" si="1239"/>
        <v/>
      </c>
      <c r="T8819" t="str">
        <f t="shared" si="1240"/>
        <v/>
      </c>
      <c r="U8819" t="str">
        <f t="shared" si="1241"/>
        <v/>
      </c>
    </row>
    <row r="8820" spans="12:21" ht="15" customHeight="1" x14ac:dyDescent="0.15">
      <c r="L8820" s="244" t="str">
        <f t="shared" si="1242"/>
        <v/>
      </c>
      <c r="M8820" s="245" t="str">
        <f t="shared" si="1243"/>
        <v/>
      </c>
      <c r="N8820" s="244" t="str">
        <f t="shared" si="1244"/>
        <v/>
      </c>
      <c r="O8820" s="244" t="str">
        <f t="shared" si="1245"/>
        <v/>
      </c>
      <c r="P8820">
        <f>IF($I8820&lt;&gt;"",$I8820,IF($E8820="SGD",1,IF($E8820="USD",Settings!$B$22,IF($E8820="HKD",Settings!$B$23,1))))</f>
        <v>1</v>
      </c>
      <c r="Q8820">
        <f t="shared" si="1246"/>
        <v>0</v>
      </c>
      <c r="R8820">
        <f t="shared" si="1247"/>
        <v>0</v>
      </c>
      <c r="S8820" t="str">
        <f t="shared" si="1239"/>
        <v/>
      </c>
      <c r="T8820" t="str">
        <f t="shared" si="1240"/>
        <v/>
      </c>
      <c r="U8820" t="str">
        <f t="shared" si="1241"/>
        <v/>
      </c>
    </row>
    <row r="8821" spans="12:21" ht="15" customHeight="1" x14ac:dyDescent="0.15">
      <c r="L8821" s="244" t="str">
        <f t="shared" si="1242"/>
        <v/>
      </c>
      <c r="M8821" s="245" t="str">
        <f t="shared" si="1243"/>
        <v/>
      </c>
      <c r="N8821" s="244" t="str">
        <f t="shared" si="1244"/>
        <v/>
      </c>
      <c r="O8821" s="244" t="str">
        <f t="shared" si="1245"/>
        <v/>
      </c>
      <c r="P8821">
        <f>IF($I8821&lt;&gt;"",$I8821,IF($E8821="SGD",1,IF($E8821="USD",Settings!$B$22,IF($E8821="HKD",Settings!$B$23,1))))</f>
        <v>1</v>
      </c>
      <c r="Q8821">
        <f t="shared" si="1246"/>
        <v>0</v>
      </c>
      <c r="R8821">
        <f t="shared" si="1247"/>
        <v>0</v>
      </c>
      <c r="S8821" t="str">
        <f t="shared" si="1239"/>
        <v/>
      </c>
      <c r="T8821" t="str">
        <f t="shared" si="1240"/>
        <v/>
      </c>
      <c r="U8821" t="str">
        <f t="shared" si="1241"/>
        <v/>
      </c>
    </row>
    <row r="8822" spans="12:21" ht="15" customHeight="1" x14ac:dyDescent="0.15">
      <c r="L8822" s="244" t="str">
        <f t="shared" si="1242"/>
        <v/>
      </c>
      <c r="M8822" s="245" t="str">
        <f t="shared" si="1243"/>
        <v/>
      </c>
      <c r="N8822" s="244" t="str">
        <f t="shared" si="1244"/>
        <v/>
      </c>
      <c r="O8822" s="244" t="str">
        <f t="shared" si="1245"/>
        <v/>
      </c>
      <c r="P8822">
        <f>IF($I8822&lt;&gt;"",$I8822,IF($E8822="SGD",1,IF($E8822="USD",Settings!$B$22,IF($E8822="HKD",Settings!$B$23,1))))</f>
        <v>1</v>
      </c>
      <c r="Q8822">
        <f t="shared" si="1246"/>
        <v>0</v>
      </c>
      <c r="R8822">
        <f t="shared" si="1247"/>
        <v>0</v>
      </c>
      <c r="S8822" t="str">
        <f t="shared" si="1239"/>
        <v/>
      </c>
      <c r="T8822" t="str">
        <f t="shared" si="1240"/>
        <v/>
      </c>
      <c r="U8822" t="str">
        <f t="shared" si="1241"/>
        <v/>
      </c>
    </row>
    <row r="8823" spans="12:21" ht="15" customHeight="1" x14ac:dyDescent="0.15">
      <c r="L8823" s="244" t="str">
        <f t="shared" si="1242"/>
        <v/>
      </c>
      <c r="M8823" s="245" t="str">
        <f t="shared" si="1243"/>
        <v/>
      </c>
      <c r="N8823" s="244" t="str">
        <f t="shared" si="1244"/>
        <v/>
      </c>
      <c r="O8823" s="244" t="str">
        <f t="shared" si="1245"/>
        <v/>
      </c>
      <c r="P8823">
        <f>IF($I8823&lt;&gt;"",$I8823,IF($E8823="SGD",1,IF($E8823="USD",Settings!$B$22,IF($E8823="HKD",Settings!$B$23,1))))</f>
        <v>1</v>
      </c>
      <c r="Q8823">
        <f t="shared" si="1246"/>
        <v>0</v>
      </c>
      <c r="R8823">
        <f t="shared" si="1247"/>
        <v>0</v>
      </c>
      <c r="S8823" t="str">
        <f t="shared" si="1239"/>
        <v/>
      </c>
      <c r="T8823" t="str">
        <f t="shared" si="1240"/>
        <v/>
      </c>
      <c r="U8823" t="str">
        <f t="shared" si="1241"/>
        <v/>
      </c>
    </row>
    <row r="8824" spans="12:21" ht="15" customHeight="1" x14ac:dyDescent="0.15">
      <c r="L8824" s="244" t="str">
        <f t="shared" si="1242"/>
        <v/>
      </c>
      <c r="M8824" s="245" t="str">
        <f t="shared" si="1243"/>
        <v/>
      </c>
      <c r="N8824" s="244" t="str">
        <f t="shared" si="1244"/>
        <v/>
      </c>
      <c r="O8824" s="244" t="str">
        <f t="shared" si="1245"/>
        <v/>
      </c>
      <c r="P8824">
        <f>IF($I8824&lt;&gt;"",$I8824,IF($E8824="SGD",1,IF($E8824="USD",Settings!$B$22,IF($E8824="HKD",Settings!$B$23,1))))</f>
        <v>1</v>
      </c>
      <c r="Q8824">
        <f t="shared" si="1246"/>
        <v>0</v>
      </c>
      <c r="R8824">
        <f t="shared" si="1247"/>
        <v>0</v>
      </c>
      <c r="S8824" t="str">
        <f t="shared" si="1239"/>
        <v/>
      </c>
      <c r="T8824" t="str">
        <f t="shared" si="1240"/>
        <v/>
      </c>
      <c r="U8824" t="str">
        <f t="shared" si="1241"/>
        <v/>
      </c>
    </row>
    <row r="8825" spans="12:21" ht="15" customHeight="1" x14ac:dyDescent="0.15">
      <c r="L8825" s="244" t="str">
        <f t="shared" si="1242"/>
        <v/>
      </c>
      <c r="M8825" s="245" t="str">
        <f t="shared" si="1243"/>
        <v/>
      </c>
      <c r="N8825" s="244" t="str">
        <f t="shared" si="1244"/>
        <v/>
      </c>
      <c r="O8825" s="244" t="str">
        <f t="shared" si="1245"/>
        <v/>
      </c>
      <c r="P8825">
        <f>IF($I8825&lt;&gt;"",$I8825,IF($E8825="SGD",1,IF($E8825="USD",Settings!$B$22,IF($E8825="HKD",Settings!$B$23,1))))</f>
        <v>1</v>
      </c>
      <c r="Q8825">
        <f t="shared" si="1246"/>
        <v>0</v>
      </c>
      <c r="R8825">
        <f t="shared" si="1247"/>
        <v>0</v>
      </c>
      <c r="S8825" t="str">
        <f t="shared" si="1239"/>
        <v/>
      </c>
      <c r="T8825" t="str">
        <f t="shared" si="1240"/>
        <v/>
      </c>
      <c r="U8825" t="str">
        <f t="shared" si="1241"/>
        <v/>
      </c>
    </row>
    <row r="8826" spans="12:21" ht="15" customHeight="1" x14ac:dyDescent="0.15">
      <c r="L8826" s="244" t="str">
        <f t="shared" si="1242"/>
        <v/>
      </c>
      <c r="M8826" s="245" t="str">
        <f t="shared" si="1243"/>
        <v/>
      </c>
      <c r="N8826" s="244" t="str">
        <f t="shared" si="1244"/>
        <v/>
      </c>
      <c r="O8826" s="244" t="str">
        <f t="shared" si="1245"/>
        <v/>
      </c>
      <c r="P8826">
        <f>IF($I8826&lt;&gt;"",$I8826,IF($E8826="SGD",1,IF($E8826="USD",Settings!$B$22,IF($E8826="HKD",Settings!$B$23,1))))</f>
        <v>1</v>
      </c>
      <c r="Q8826">
        <f t="shared" si="1246"/>
        <v>0</v>
      </c>
      <c r="R8826">
        <f t="shared" si="1247"/>
        <v>0</v>
      </c>
      <c r="S8826" t="str">
        <f t="shared" si="1239"/>
        <v/>
      </c>
      <c r="T8826" t="str">
        <f t="shared" si="1240"/>
        <v/>
      </c>
      <c r="U8826" t="str">
        <f t="shared" si="1241"/>
        <v/>
      </c>
    </row>
    <row r="8827" spans="12:21" ht="15" customHeight="1" x14ac:dyDescent="0.15">
      <c r="L8827" s="244" t="str">
        <f t="shared" si="1242"/>
        <v/>
      </c>
      <c r="M8827" s="245" t="str">
        <f t="shared" si="1243"/>
        <v/>
      </c>
      <c r="N8827" s="244" t="str">
        <f t="shared" si="1244"/>
        <v/>
      </c>
      <c r="O8827" s="244" t="str">
        <f t="shared" si="1245"/>
        <v/>
      </c>
      <c r="P8827">
        <f>IF($I8827&lt;&gt;"",$I8827,IF($E8827="SGD",1,IF($E8827="USD",Settings!$B$22,IF($E8827="HKD",Settings!$B$23,1))))</f>
        <v>1</v>
      </c>
      <c r="Q8827">
        <f t="shared" si="1246"/>
        <v>0</v>
      </c>
      <c r="R8827">
        <f t="shared" si="1247"/>
        <v>0</v>
      </c>
      <c r="S8827" t="str">
        <f t="shared" si="1239"/>
        <v/>
      </c>
      <c r="T8827" t="str">
        <f t="shared" si="1240"/>
        <v/>
      </c>
      <c r="U8827" t="str">
        <f t="shared" si="1241"/>
        <v/>
      </c>
    </row>
    <row r="8828" spans="12:21" ht="15" customHeight="1" x14ac:dyDescent="0.15">
      <c r="L8828" s="244" t="str">
        <f t="shared" si="1242"/>
        <v/>
      </c>
      <c r="M8828" s="245" t="str">
        <f t="shared" si="1243"/>
        <v/>
      </c>
      <c r="N8828" s="244" t="str">
        <f t="shared" si="1244"/>
        <v/>
      </c>
      <c r="O8828" s="244" t="str">
        <f t="shared" si="1245"/>
        <v/>
      </c>
      <c r="P8828">
        <f>IF($I8828&lt;&gt;"",$I8828,IF($E8828="SGD",1,IF($E8828="USD",Settings!$B$22,IF($E8828="HKD",Settings!$B$23,1))))</f>
        <v>1</v>
      </c>
      <c r="Q8828">
        <f t="shared" si="1246"/>
        <v>0</v>
      </c>
      <c r="R8828">
        <f t="shared" si="1247"/>
        <v>0</v>
      </c>
      <c r="S8828" t="str">
        <f t="shared" si="1239"/>
        <v/>
      </c>
      <c r="T8828" t="str">
        <f t="shared" si="1240"/>
        <v/>
      </c>
      <c r="U8828" t="str">
        <f t="shared" si="1241"/>
        <v/>
      </c>
    </row>
    <row r="8829" spans="12:21" ht="15" customHeight="1" x14ac:dyDescent="0.15">
      <c r="L8829" s="244" t="str">
        <f t="shared" si="1242"/>
        <v/>
      </c>
      <c r="M8829" s="245" t="str">
        <f t="shared" si="1243"/>
        <v/>
      </c>
      <c r="N8829" s="244" t="str">
        <f t="shared" si="1244"/>
        <v/>
      </c>
      <c r="O8829" s="244" t="str">
        <f t="shared" si="1245"/>
        <v/>
      </c>
      <c r="P8829">
        <f>IF($I8829&lt;&gt;"",$I8829,IF($E8829="SGD",1,IF($E8829="USD",Settings!$B$22,IF($E8829="HKD",Settings!$B$23,1))))</f>
        <v>1</v>
      </c>
      <c r="Q8829">
        <f t="shared" si="1246"/>
        <v>0</v>
      </c>
      <c r="R8829">
        <f t="shared" si="1247"/>
        <v>0</v>
      </c>
      <c r="S8829" t="str">
        <f t="shared" si="1239"/>
        <v/>
      </c>
      <c r="T8829" t="str">
        <f t="shared" si="1240"/>
        <v/>
      </c>
      <c r="U8829" t="str">
        <f t="shared" si="1241"/>
        <v/>
      </c>
    </row>
    <row r="8830" spans="12:21" ht="15" customHeight="1" x14ac:dyDescent="0.15">
      <c r="L8830" s="244" t="str">
        <f t="shared" si="1242"/>
        <v/>
      </c>
      <c r="M8830" s="245" t="str">
        <f t="shared" si="1243"/>
        <v/>
      </c>
      <c r="N8830" s="244" t="str">
        <f t="shared" si="1244"/>
        <v/>
      </c>
      <c r="O8830" s="244" t="str">
        <f t="shared" si="1245"/>
        <v/>
      </c>
      <c r="P8830">
        <f>IF($I8830&lt;&gt;"",$I8830,IF($E8830="SGD",1,IF($E8830="USD",Settings!$B$22,IF($E8830="HKD",Settings!$B$23,1))))</f>
        <v>1</v>
      </c>
      <c r="Q8830">
        <f t="shared" si="1246"/>
        <v>0</v>
      </c>
      <c r="R8830">
        <f t="shared" si="1247"/>
        <v>0</v>
      </c>
      <c r="S8830" t="str">
        <f t="shared" si="1239"/>
        <v/>
      </c>
      <c r="T8830" t="str">
        <f t="shared" si="1240"/>
        <v/>
      </c>
      <c r="U8830" t="str">
        <f t="shared" si="1241"/>
        <v/>
      </c>
    </row>
    <row r="8831" spans="12:21" ht="15" customHeight="1" x14ac:dyDescent="0.15">
      <c r="L8831" s="244" t="str">
        <f t="shared" si="1242"/>
        <v/>
      </c>
      <c r="M8831" s="245" t="str">
        <f t="shared" si="1243"/>
        <v/>
      </c>
      <c r="N8831" s="244" t="str">
        <f t="shared" si="1244"/>
        <v/>
      </c>
      <c r="O8831" s="244" t="str">
        <f t="shared" si="1245"/>
        <v/>
      </c>
      <c r="P8831">
        <f>IF($I8831&lt;&gt;"",$I8831,IF($E8831="SGD",1,IF($E8831="USD",Settings!$B$22,IF($E8831="HKD",Settings!$B$23,1))))</f>
        <v>1</v>
      </c>
      <c r="Q8831">
        <f t="shared" si="1246"/>
        <v>0</v>
      </c>
      <c r="R8831">
        <f t="shared" si="1247"/>
        <v>0</v>
      </c>
      <c r="S8831" t="str">
        <f t="shared" si="1239"/>
        <v/>
      </c>
      <c r="T8831" t="str">
        <f t="shared" si="1240"/>
        <v/>
      </c>
      <c r="U8831" t="str">
        <f t="shared" si="1241"/>
        <v/>
      </c>
    </row>
    <row r="8832" spans="12:21" ht="15" customHeight="1" x14ac:dyDescent="0.15">
      <c r="L8832" s="244" t="str">
        <f t="shared" si="1242"/>
        <v/>
      </c>
      <c r="M8832" s="245" t="str">
        <f t="shared" si="1243"/>
        <v/>
      </c>
      <c r="N8832" s="244" t="str">
        <f t="shared" si="1244"/>
        <v/>
      </c>
      <c r="O8832" s="244" t="str">
        <f t="shared" si="1245"/>
        <v/>
      </c>
      <c r="P8832">
        <f>IF($I8832&lt;&gt;"",$I8832,IF($E8832="SGD",1,IF($E8832="USD",Settings!$B$22,IF($E8832="HKD",Settings!$B$23,1))))</f>
        <v>1</v>
      </c>
      <c r="Q8832">
        <f t="shared" si="1246"/>
        <v>0</v>
      </c>
      <c r="R8832">
        <f t="shared" si="1247"/>
        <v>0</v>
      </c>
      <c r="S8832" t="str">
        <f t="shared" si="1239"/>
        <v/>
      </c>
      <c r="T8832" t="str">
        <f t="shared" si="1240"/>
        <v/>
      </c>
      <c r="U8832" t="str">
        <f t="shared" si="1241"/>
        <v/>
      </c>
    </row>
    <row r="8833" spans="12:21" ht="15" customHeight="1" x14ac:dyDescent="0.15">
      <c r="L8833" s="244" t="str">
        <f t="shared" si="1242"/>
        <v/>
      </c>
      <c r="M8833" s="245" t="str">
        <f t="shared" si="1243"/>
        <v/>
      </c>
      <c r="N8833" s="244" t="str">
        <f t="shared" si="1244"/>
        <v/>
      </c>
      <c r="O8833" s="244" t="str">
        <f t="shared" si="1245"/>
        <v/>
      </c>
      <c r="P8833">
        <f>IF($I8833&lt;&gt;"",$I8833,IF($E8833="SGD",1,IF($E8833="USD",Settings!$B$22,IF($E8833="HKD",Settings!$B$23,1))))</f>
        <v>1</v>
      </c>
      <c r="Q8833">
        <f t="shared" si="1246"/>
        <v>0</v>
      </c>
      <c r="R8833">
        <f t="shared" si="1247"/>
        <v>0</v>
      </c>
      <c r="S8833" t="str">
        <f t="shared" si="1239"/>
        <v/>
      </c>
      <c r="T8833" t="str">
        <f t="shared" si="1240"/>
        <v/>
      </c>
      <c r="U8833" t="str">
        <f t="shared" si="1241"/>
        <v/>
      </c>
    </row>
    <row r="8834" spans="12:21" ht="15" customHeight="1" x14ac:dyDescent="0.15">
      <c r="L8834" s="244" t="str">
        <f t="shared" si="1242"/>
        <v/>
      </c>
      <c r="M8834" s="245" t="str">
        <f t="shared" si="1243"/>
        <v/>
      </c>
      <c r="N8834" s="244" t="str">
        <f t="shared" si="1244"/>
        <v/>
      </c>
      <c r="O8834" s="244" t="str">
        <f t="shared" si="1245"/>
        <v/>
      </c>
      <c r="P8834">
        <f>IF($I8834&lt;&gt;"",$I8834,IF($E8834="SGD",1,IF($E8834="USD",Settings!$B$22,IF($E8834="HKD",Settings!$B$23,1))))</f>
        <v>1</v>
      </c>
      <c r="Q8834">
        <f t="shared" si="1246"/>
        <v>0</v>
      </c>
      <c r="R8834">
        <f t="shared" si="1247"/>
        <v>0</v>
      </c>
      <c r="S8834" t="str">
        <f t="shared" ref="S8834:S8897" si="1248">IF(L8834="","",SUMIFS($M:$M,$L:$L,L8834,$T:$T,"&lt;="&amp;T8834))</f>
        <v/>
      </c>
      <c r="T8834" t="str">
        <f t="shared" ref="T8834:T8897" si="1249">IF(L8834="","",INT(G8834)*100000+ROW())</f>
        <v/>
      </c>
      <c r="U8834" t="str">
        <f t="shared" ref="U8834:U8897" si="1250">IF(L8834="","",IF(AND(COUNTIFS($L:$L,L8834,$S:$S,"&gt;-0.000001",$S:$S,"&lt;0.000001",$T:$T,"&gt;"&amp;T8834)=0,ABS(S8834)&gt;0.000001),1,0))</f>
        <v/>
      </c>
    </row>
    <row r="8835" spans="12:21" ht="15" customHeight="1" x14ac:dyDescent="0.15">
      <c r="L8835" s="244" t="str">
        <f t="shared" si="1242"/>
        <v/>
      </c>
      <c r="M8835" s="245" t="str">
        <f t="shared" si="1243"/>
        <v/>
      </c>
      <c r="N8835" s="244" t="str">
        <f t="shared" si="1244"/>
        <v/>
      </c>
      <c r="O8835" s="244" t="str">
        <f t="shared" si="1245"/>
        <v/>
      </c>
      <c r="P8835">
        <f>IF($I8835&lt;&gt;"",$I8835,IF($E8835="SGD",1,IF($E8835="USD",Settings!$B$22,IF($E8835="HKD",Settings!$B$23,1))))</f>
        <v>1</v>
      </c>
      <c r="Q8835">
        <f t="shared" si="1246"/>
        <v>0</v>
      </c>
      <c r="R8835">
        <f t="shared" si="1247"/>
        <v>0</v>
      </c>
      <c r="S8835" t="str">
        <f t="shared" si="1248"/>
        <v/>
      </c>
      <c r="T8835" t="str">
        <f t="shared" si="1249"/>
        <v/>
      </c>
      <c r="U8835" t="str">
        <f t="shared" si="1250"/>
        <v/>
      </c>
    </row>
    <row r="8836" spans="12:21" ht="15" customHeight="1" x14ac:dyDescent="0.15">
      <c r="L8836" s="244" t="str">
        <f t="shared" si="1242"/>
        <v/>
      </c>
      <c r="M8836" s="245" t="str">
        <f t="shared" si="1243"/>
        <v/>
      </c>
      <c r="N8836" s="244" t="str">
        <f t="shared" si="1244"/>
        <v/>
      </c>
      <c r="O8836" s="244" t="str">
        <f t="shared" si="1245"/>
        <v/>
      </c>
      <c r="P8836">
        <f>IF($I8836&lt;&gt;"",$I8836,IF($E8836="SGD",1,IF($E8836="USD",Settings!$B$22,IF($E8836="HKD",Settings!$B$23,1))))</f>
        <v>1</v>
      </c>
      <c r="Q8836">
        <f t="shared" si="1246"/>
        <v>0</v>
      </c>
      <c r="R8836">
        <f t="shared" si="1247"/>
        <v>0</v>
      </c>
      <c r="S8836" t="str">
        <f t="shared" si="1248"/>
        <v/>
      </c>
      <c r="T8836" t="str">
        <f t="shared" si="1249"/>
        <v/>
      </c>
      <c r="U8836" t="str">
        <f t="shared" si="1250"/>
        <v/>
      </c>
    </row>
    <row r="8837" spans="12:21" ht="15" customHeight="1" x14ac:dyDescent="0.15">
      <c r="L8837" s="244" t="str">
        <f t="shared" si="1242"/>
        <v/>
      </c>
      <c r="M8837" s="245" t="str">
        <f t="shared" si="1243"/>
        <v/>
      </c>
      <c r="N8837" s="244" t="str">
        <f t="shared" si="1244"/>
        <v/>
      </c>
      <c r="O8837" s="244" t="str">
        <f t="shared" si="1245"/>
        <v/>
      </c>
      <c r="P8837">
        <f>IF($I8837&lt;&gt;"",$I8837,IF($E8837="SGD",1,IF($E8837="USD",Settings!$B$22,IF($E8837="HKD",Settings!$B$23,1))))</f>
        <v>1</v>
      </c>
      <c r="Q8837">
        <f t="shared" si="1246"/>
        <v>0</v>
      </c>
      <c r="R8837">
        <f t="shared" si="1247"/>
        <v>0</v>
      </c>
      <c r="S8837" t="str">
        <f t="shared" si="1248"/>
        <v/>
      </c>
      <c r="T8837" t="str">
        <f t="shared" si="1249"/>
        <v/>
      </c>
      <c r="U8837" t="str">
        <f t="shared" si="1250"/>
        <v/>
      </c>
    </row>
    <row r="8838" spans="12:21" ht="15" customHeight="1" x14ac:dyDescent="0.15">
      <c r="L8838" s="244" t="str">
        <f t="shared" si="1242"/>
        <v/>
      </c>
      <c r="M8838" s="245" t="str">
        <f t="shared" si="1243"/>
        <v/>
      </c>
      <c r="N8838" s="244" t="str">
        <f t="shared" si="1244"/>
        <v/>
      </c>
      <c r="O8838" s="244" t="str">
        <f t="shared" si="1245"/>
        <v/>
      </c>
      <c r="P8838">
        <f>IF($I8838&lt;&gt;"",$I8838,IF($E8838="SGD",1,IF($E8838="USD",Settings!$B$22,IF($E8838="HKD",Settings!$B$23,1))))</f>
        <v>1</v>
      </c>
      <c r="Q8838">
        <f t="shared" si="1246"/>
        <v>0</v>
      </c>
      <c r="R8838">
        <f t="shared" si="1247"/>
        <v>0</v>
      </c>
      <c r="S8838" t="str">
        <f t="shared" si="1248"/>
        <v/>
      </c>
      <c r="T8838" t="str">
        <f t="shared" si="1249"/>
        <v/>
      </c>
      <c r="U8838" t="str">
        <f t="shared" si="1250"/>
        <v/>
      </c>
    </row>
    <row r="8839" spans="12:21" ht="15" customHeight="1" x14ac:dyDescent="0.15">
      <c r="L8839" s="244" t="str">
        <f t="shared" si="1242"/>
        <v/>
      </c>
      <c r="M8839" s="245" t="str">
        <f t="shared" si="1243"/>
        <v/>
      </c>
      <c r="N8839" s="244" t="str">
        <f t="shared" si="1244"/>
        <v/>
      </c>
      <c r="O8839" s="244" t="str">
        <f t="shared" si="1245"/>
        <v/>
      </c>
      <c r="P8839">
        <f>IF($I8839&lt;&gt;"",$I8839,IF($E8839="SGD",1,IF($E8839="USD",Settings!$B$22,IF($E8839="HKD",Settings!$B$23,1))))</f>
        <v>1</v>
      </c>
      <c r="Q8839">
        <f t="shared" si="1246"/>
        <v>0</v>
      </c>
      <c r="R8839">
        <f t="shared" si="1247"/>
        <v>0</v>
      </c>
      <c r="S8839" t="str">
        <f t="shared" si="1248"/>
        <v/>
      </c>
      <c r="T8839" t="str">
        <f t="shared" si="1249"/>
        <v/>
      </c>
      <c r="U8839" t="str">
        <f t="shared" si="1250"/>
        <v/>
      </c>
    </row>
    <row r="8840" spans="12:21" ht="15" customHeight="1" x14ac:dyDescent="0.15">
      <c r="L8840" s="244" t="str">
        <f t="shared" si="1242"/>
        <v/>
      </c>
      <c r="M8840" s="245" t="str">
        <f t="shared" si="1243"/>
        <v/>
      </c>
      <c r="N8840" s="244" t="str">
        <f t="shared" si="1244"/>
        <v/>
      </c>
      <c r="O8840" s="244" t="str">
        <f t="shared" si="1245"/>
        <v/>
      </c>
      <c r="P8840">
        <f>IF($I8840&lt;&gt;"",$I8840,IF($E8840="SGD",1,IF($E8840="USD",Settings!$B$22,IF($E8840="HKD",Settings!$B$23,1))))</f>
        <v>1</v>
      </c>
      <c r="Q8840">
        <f t="shared" si="1246"/>
        <v>0</v>
      </c>
      <c r="R8840">
        <f t="shared" si="1247"/>
        <v>0</v>
      </c>
      <c r="S8840" t="str">
        <f t="shared" si="1248"/>
        <v/>
      </c>
      <c r="T8840" t="str">
        <f t="shared" si="1249"/>
        <v/>
      </c>
      <c r="U8840" t="str">
        <f t="shared" si="1250"/>
        <v/>
      </c>
    </row>
    <row r="8841" spans="12:21" ht="15" customHeight="1" x14ac:dyDescent="0.15">
      <c r="L8841" s="244" t="str">
        <f t="shared" si="1242"/>
        <v/>
      </c>
      <c r="M8841" s="245" t="str">
        <f t="shared" si="1243"/>
        <v/>
      </c>
      <c r="N8841" s="244" t="str">
        <f t="shared" si="1244"/>
        <v/>
      </c>
      <c r="O8841" s="244" t="str">
        <f t="shared" si="1245"/>
        <v/>
      </c>
      <c r="P8841">
        <f>IF($I8841&lt;&gt;"",$I8841,IF($E8841="SGD",1,IF($E8841="USD",Settings!$B$22,IF($E8841="HKD",Settings!$B$23,1))))</f>
        <v>1</v>
      </c>
      <c r="Q8841">
        <f t="shared" si="1246"/>
        <v>0</v>
      </c>
      <c r="R8841">
        <f t="shared" si="1247"/>
        <v>0</v>
      </c>
      <c r="S8841" t="str">
        <f t="shared" si="1248"/>
        <v/>
      </c>
      <c r="T8841" t="str">
        <f t="shared" si="1249"/>
        <v/>
      </c>
      <c r="U8841" t="str">
        <f t="shared" si="1250"/>
        <v/>
      </c>
    </row>
    <row r="8842" spans="12:21" ht="15" customHeight="1" x14ac:dyDescent="0.15">
      <c r="L8842" s="244" t="str">
        <f t="shared" si="1242"/>
        <v/>
      </c>
      <c r="M8842" s="245" t="str">
        <f t="shared" si="1243"/>
        <v/>
      </c>
      <c r="N8842" s="244" t="str">
        <f t="shared" si="1244"/>
        <v/>
      </c>
      <c r="O8842" s="244" t="str">
        <f t="shared" si="1245"/>
        <v/>
      </c>
      <c r="P8842">
        <f>IF($I8842&lt;&gt;"",$I8842,IF($E8842="SGD",1,IF($E8842="USD",Settings!$B$22,IF($E8842="HKD",Settings!$B$23,1))))</f>
        <v>1</v>
      </c>
      <c r="Q8842">
        <f t="shared" si="1246"/>
        <v>0</v>
      </c>
      <c r="R8842">
        <f t="shared" si="1247"/>
        <v>0</v>
      </c>
      <c r="S8842" t="str">
        <f t="shared" si="1248"/>
        <v/>
      </c>
      <c r="T8842" t="str">
        <f t="shared" si="1249"/>
        <v/>
      </c>
      <c r="U8842" t="str">
        <f t="shared" si="1250"/>
        <v/>
      </c>
    </row>
    <row r="8843" spans="12:21" ht="15" customHeight="1" x14ac:dyDescent="0.15">
      <c r="L8843" s="244" t="str">
        <f t="shared" si="1242"/>
        <v/>
      </c>
      <c r="M8843" s="245" t="str">
        <f t="shared" si="1243"/>
        <v/>
      </c>
      <c r="N8843" s="244" t="str">
        <f t="shared" si="1244"/>
        <v/>
      </c>
      <c r="O8843" s="244" t="str">
        <f t="shared" si="1245"/>
        <v/>
      </c>
      <c r="P8843">
        <f>IF($I8843&lt;&gt;"",$I8843,IF($E8843="SGD",1,IF($E8843="USD",Settings!$B$22,IF($E8843="HKD",Settings!$B$23,1))))</f>
        <v>1</v>
      </c>
      <c r="Q8843">
        <f t="shared" si="1246"/>
        <v>0</v>
      </c>
      <c r="R8843">
        <f t="shared" si="1247"/>
        <v>0</v>
      </c>
      <c r="S8843" t="str">
        <f t="shared" si="1248"/>
        <v/>
      </c>
      <c r="T8843" t="str">
        <f t="shared" si="1249"/>
        <v/>
      </c>
      <c r="U8843" t="str">
        <f t="shared" si="1250"/>
        <v/>
      </c>
    </row>
    <row r="8844" spans="12:21" ht="15" customHeight="1" x14ac:dyDescent="0.15">
      <c r="L8844" s="244" t="str">
        <f t="shared" si="1242"/>
        <v/>
      </c>
      <c r="M8844" s="245" t="str">
        <f t="shared" si="1243"/>
        <v/>
      </c>
      <c r="N8844" s="244" t="str">
        <f t="shared" si="1244"/>
        <v/>
      </c>
      <c r="O8844" s="244" t="str">
        <f t="shared" si="1245"/>
        <v/>
      </c>
      <c r="P8844">
        <f>IF($I8844&lt;&gt;"",$I8844,IF($E8844="SGD",1,IF($E8844="USD",Settings!$B$22,IF($E8844="HKD",Settings!$B$23,1))))</f>
        <v>1</v>
      </c>
      <c r="Q8844">
        <f t="shared" si="1246"/>
        <v>0</v>
      </c>
      <c r="R8844">
        <f t="shared" si="1247"/>
        <v>0</v>
      </c>
      <c r="S8844" t="str">
        <f t="shared" si="1248"/>
        <v/>
      </c>
      <c r="T8844" t="str">
        <f t="shared" si="1249"/>
        <v/>
      </c>
      <c r="U8844" t="str">
        <f t="shared" si="1250"/>
        <v/>
      </c>
    </row>
    <row r="8845" spans="12:21" ht="15" customHeight="1" x14ac:dyDescent="0.15">
      <c r="L8845" s="244" t="str">
        <f t="shared" si="1242"/>
        <v/>
      </c>
      <c r="M8845" s="245" t="str">
        <f t="shared" si="1243"/>
        <v/>
      </c>
      <c r="N8845" s="244" t="str">
        <f t="shared" si="1244"/>
        <v/>
      </c>
      <c r="O8845" s="244" t="str">
        <f t="shared" si="1245"/>
        <v/>
      </c>
      <c r="P8845">
        <f>IF($I8845&lt;&gt;"",$I8845,IF($E8845="SGD",1,IF($E8845="USD",Settings!$B$22,IF($E8845="HKD",Settings!$B$23,1))))</f>
        <v>1</v>
      </c>
      <c r="Q8845">
        <f t="shared" si="1246"/>
        <v>0</v>
      </c>
      <c r="R8845">
        <f t="shared" si="1247"/>
        <v>0</v>
      </c>
      <c r="S8845" t="str">
        <f t="shared" si="1248"/>
        <v/>
      </c>
      <c r="T8845" t="str">
        <f t="shared" si="1249"/>
        <v/>
      </c>
      <c r="U8845" t="str">
        <f t="shared" si="1250"/>
        <v/>
      </c>
    </row>
    <row r="8846" spans="12:21" ht="15" customHeight="1" x14ac:dyDescent="0.15">
      <c r="L8846" s="244" t="str">
        <f t="shared" si="1242"/>
        <v/>
      </c>
      <c r="M8846" s="245" t="str">
        <f t="shared" si="1243"/>
        <v/>
      </c>
      <c r="N8846" s="244" t="str">
        <f t="shared" si="1244"/>
        <v/>
      </c>
      <c r="O8846" s="244" t="str">
        <f t="shared" si="1245"/>
        <v/>
      </c>
      <c r="P8846">
        <f>IF($I8846&lt;&gt;"",$I8846,IF($E8846="SGD",1,IF($E8846="USD",Settings!$B$22,IF($E8846="HKD",Settings!$B$23,1))))</f>
        <v>1</v>
      </c>
      <c r="Q8846">
        <f t="shared" si="1246"/>
        <v>0</v>
      </c>
      <c r="R8846">
        <f t="shared" si="1247"/>
        <v>0</v>
      </c>
      <c r="S8846" t="str">
        <f t="shared" si="1248"/>
        <v/>
      </c>
      <c r="T8846" t="str">
        <f t="shared" si="1249"/>
        <v/>
      </c>
      <c r="U8846" t="str">
        <f t="shared" si="1250"/>
        <v/>
      </c>
    </row>
    <row r="8847" spans="12:21" ht="15" customHeight="1" x14ac:dyDescent="0.15">
      <c r="L8847" s="244" t="str">
        <f t="shared" si="1242"/>
        <v/>
      </c>
      <c r="M8847" s="245" t="str">
        <f t="shared" si="1243"/>
        <v/>
      </c>
      <c r="N8847" s="244" t="str">
        <f t="shared" si="1244"/>
        <v/>
      </c>
      <c r="O8847" s="244" t="str">
        <f t="shared" si="1245"/>
        <v/>
      </c>
      <c r="P8847">
        <f>IF($I8847&lt;&gt;"",$I8847,IF($E8847="SGD",1,IF($E8847="USD",Settings!$B$22,IF($E8847="HKD",Settings!$B$23,1))))</f>
        <v>1</v>
      </c>
      <c r="Q8847">
        <f t="shared" si="1246"/>
        <v>0</v>
      </c>
      <c r="R8847">
        <f t="shared" si="1247"/>
        <v>0</v>
      </c>
      <c r="S8847" t="str">
        <f t="shared" si="1248"/>
        <v/>
      </c>
      <c r="T8847" t="str">
        <f t="shared" si="1249"/>
        <v/>
      </c>
      <c r="U8847" t="str">
        <f t="shared" si="1250"/>
        <v/>
      </c>
    </row>
    <row r="8848" spans="12:21" ht="15" customHeight="1" x14ac:dyDescent="0.15">
      <c r="L8848" s="244" t="str">
        <f t="shared" si="1242"/>
        <v/>
      </c>
      <c r="M8848" s="245" t="str">
        <f t="shared" si="1243"/>
        <v/>
      </c>
      <c r="N8848" s="244" t="str">
        <f t="shared" si="1244"/>
        <v/>
      </c>
      <c r="O8848" s="244" t="str">
        <f t="shared" si="1245"/>
        <v/>
      </c>
      <c r="P8848">
        <f>IF($I8848&lt;&gt;"",$I8848,IF($E8848="SGD",1,IF($E8848="USD",Settings!$B$22,IF($E8848="HKD",Settings!$B$23,1))))</f>
        <v>1</v>
      </c>
      <c r="Q8848">
        <f t="shared" si="1246"/>
        <v>0</v>
      </c>
      <c r="R8848">
        <f t="shared" si="1247"/>
        <v>0</v>
      </c>
      <c r="S8848" t="str">
        <f t="shared" si="1248"/>
        <v/>
      </c>
      <c r="T8848" t="str">
        <f t="shared" si="1249"/>
        <v/>
      </c>
      <c r="U8848" t="str">
        <f t="shared" si="1250"/>
        <v/>
      </c>
    </row>
    <row r="8849" spans="12:21" ht="15" customHeight="1" x14ac:dyDescent="0.15">
      <c r="L8849" s="244" t="str">
        <f t="shared" si="1242"/>
        <v/>
      </c>
      <c r="M8849" s="245" t="str">
        <f t="shared" si="1243"/>
        <v/>
      </c>
      <c r="N8849" s="244" t="str">
        <f t="shared" si="1244"/>
        <v/>
      </c>
      <c r="O8849" s="244" t="str">
        <f t="shared" si="1245"/>
        <v/>
      </c>
      <c r="P8849">
        <f>IF($I8849&lt;&gt;"",$I8849,IF($E8849="SGD",1,IF($E8849="USD",Settings!$B$22,IF($E8849="HKD",Settings!$B$23,1))))</f>
        <v>1</v>
      </c>
      <c r="Q8849">
        <f t="shared" si="1246"/>
        <v>0</v>
      </c>
      <c r="R8849">
        <f t="shared" si="1247"/>
        <v>0</v>
      </c>
      <c r="S8849" t="str">
        <f t="shared" si="1248"/>
        <v/>
      </c>
      <c r="T8849" t="str">
        <f t="shared" si="1249"/>
        <v/>
      </c>
      <c r="U8849" t="str">
        <f t="shared" si="1250"/>
        <v/>
      </c>
    </row>
    <row r="8850" spans="12:21" ht="15" customHeight="1" x14ac:dyDescent="0.15">
      <c r="L8850" s="244" t="str">
        <f t="shared" si="1242"/>
        <v/>
      </c>
      <c r="M8850" s="245" t="str">
        <f t="shared" si="1243"/>
        <v/>
      </c>
      <c r="N8850" s="244" t="str">
        <f t="shared" si="1244"/>
        <v/>
      </c>
      <c r="O8850" s="244" t="str">
        <f t="shared" si="1245"/>
        <v/>
      </c>
      <c r="P8850">
        <f>IF($I8850&lt;&gt;"",$I8850,IF($E8850="SGD",1,IF($E8850="USD",Settings!$B$22,IF($E8850="HKD",Settings!$B$23,1))))</f>
        <v>1</v>
      </c>
      <c r="Q8850">
        <f t="shared" si="1246"/>
        <v>0</v>
      </c>
      <c r="R8850">
        <f t="shared" si="1247"/>
        <v>0</v>
      </c>
      <c r="S8850" t="str">
        <f t="shared" si="1248"/>
        <v/>
      </c>
      <c r="T8850" t="str">
        <f t="shared" si="1249"/>
        <v/>
      </c>
      <c r="U8850" t="str">
        <f t="shared" si="1250"/>
        <v/>
      </c>
    </row>
    <row r="8851" spans="12:21" ht="15" customHeight="1" x14ac:dyDescent="0.15">
      <c r="L8851" s="244" t="str">
        <f t="shared" si="1242"/>
        <v/>
      </c>
      <c r="M8851" s="245" t="str">
        <f t="shared" si="1243"/>
        <v/>
      </c>
      <c r="N8851" s="244" t="str">
        <f t="shared" si="1244"/>
        <v/>
      </c>
      <c r="O8851" s="244" t="str">
        <f t="shared" si="1245"/>
        <v/>
      </c>
      <c r="P8851">
        <f>IF($I8851&lt;&gt;"",$I8851,IF($E8851="SGD",1,IF($E8851="USD",Settings!$B$22,IF($E8851="HKD",Settings!$B$23,1))))</f>
        <v>1</v>
      </c>
      <c r="Q8851">
        <f t="shared" si="1246"/>
        <v>0</v>
      </c>
      <c r="R8851">
        <f t="shared" si="1247"/>
        <v>0</v>
      </c>
      <c r="S8851" t="str">
        <f t="shared" si="1248"/>
        <v/>
      </c>
      <c r="T8851" t="str">
        <f t="shared" si="1249"/>
        <v/>
      </c>
      <c r="U8851" t="str">
        <f t="shared" si="1250"/>
        <v/>
      </c>
    </row>
    <row r="8852" spans="12:21" ht="15" customHeight="1" x14ac:dyDescent="0.15">
      <c r="L8852" s="244" t="str">
        <f t="shared" si="1242"/>
        <v/>
      </c>
      <c r="M8852" s="245" t="str">
        <f t="shared" si="1243"/>
        <v/>
      </c>
      <c r="N8852" s="244" t="str">
        <f t="shared" si="1244"/>
        <v/>
      </c>
      <c r="O8852" s="244" t="str">
        <f t="shared" si="1245"/>
        <v/>
      </c>
      <c r="P8852">
        <f>IF($I8852&lt;&gt;"",$I8852,IF($E8852="SGD",1,IF($E8852="USD",Settings!$B$22,IF($E8852="HKD",Settings!$B$23,1))))</f>
        <v>1</v>
      </c>
      <c r="Q8852">
        <f t="shared" si="1246"/>
        <v>0</v>
      </c>
      <c r="R8852">
        <f t="shared" si="1247"/>
        <v>0</v>
      </c>
      <c r="S8852" t="str">
        <f t="shared" si="1248"/>
        <v/>
      </c>
      <c r="T8852" t="str">
        <f t="shared" si="1249"/>
        <v/>
      </c>
      <c r="U8852" t="str">
        <f t="shared" si="1250"/>
        <v/>
      </c>
    </row>
    <row r="8853" spans="12:21" ht="15" customHeight="1" x14ac:dyDescent="0.15">
      <c r="L8853" s="244" t="str">
        <f t="shared" si="1242"/>
        <v/>
      </c>
      <c r="M8853" s="245" t="str">
        <f t="shared" si="1243"/>
        <v/>
      </c>
      <c r="N8853" s="244" t="str">
        <f t="shared" si="1244"/>
        <v/>
      </c>
      <c r="O8853" s="244" t="str">
        <f t="shared" si="1245"/>
        <v/>
      </c>
      <c r="P8853">
        <f>IF($I8853&lt;&gt;"",$I8853,IF($E8853="SGD",1,IF($E8853="USD",Settings!$B$22,IF($E8853="HKD",Settings!$B$23,1))))</f>
        <v>1</v>
      </c>
      <c r="Q8853">
        <f t="shared" si="1246"/>
        <v>0</v>
      </c>
      <c r="R8853">
        <f t="shared" si="1247"/>
        <v>0</v>
      </c>
      <c r="S8853" t="str">
        <f t="shared" si="1248"/>
        <v/>
      </c>
      <c r="T8853" t="str">
        <f t="shared" si="1249"/>
        <v/>
      </c>
      <c r="U8853" t="str">
        <f t="shared" si="1250"/>
        <v/>
      </c>
    </row>
    <row r="8854" spans="12:21" ht="15" customHeight="1" x14ac:dyDescent="0.15">
      <c r="L8854" s="244" t="str">
        <f t="shared" si="1242"/>
        <v/>
      </c>
      <c r="M8854" s="245" t="str">
        <f t="shared" si="1243"/>
        <v/>
      </c>
      <c r="N8854" s="244" t="str">
        <f t="shared" si="1244"/>
        <v/>
      </c>
      <c r="O8854" s="244" t="str">
        <f t="shared" si="1245"/>
        <v/>
      </c>
      <c r="P8854">
        <f>IF($I8854&lt;&gt;"",$I8854,IF($E8854="SGD",1,IF($E8854="USD",Settings!$B$22,IF($E8854="HKD",Settings!$B$23,1))))</f>
        <v>1</v>
      </c>
      <c r="Q8854">
        <f t="shared" si="1246"/>
        <v>0</v>
      </c>
      <c r="R8854">
        <f t="shared" si="1247"/>
        <v>0</v>
      </c>
      <c r="S8854" t="str">
        <f t="shared" si="1248"/>
        <v/>
      </c>
      <c r="T8854" t="str">
        <f t="shared" si="1249"/>
        <v/>
      </c>
      <c r="U8854" t="str">
        <f t="shared" si="1250"/>
        <v/>
      </c>
    </row>
    <row r="8855" spans="12:21" ht="15" customHeight="1" x14ac:dyDescent="0.15">
      <c r="L8855" s="244" t="str">
        <f t="shared" si="1242"/>
        <v/>
      </c>
      <c r="M8855" s="245" t="str">
        <f t="shared" si="1243"/>
        <v/>
      </c>
      <c r="N8855" s="244" t="str">
        <f t="shared" si="1244"/>
        <v/>
      </c>
      <c r="O8855" s="244" t="str">
        <f t="shared" si="1245"/>
        <v/>
      </c>
      <c r="P8855">
        <f>IF($I8855&lt;&gt;"",$I8855,IF($E8855="SGD",1,IF($E8855="USD",Settings!$B$22,IF($E8855="HKD",Settings!$B$23,1))))</f>
        <v>1</v>
      </c>
      <c r="Q8855">
        <f t="shared" si="1246"/>
        <v>0</v>
      </c>
      <c r="R8855">
        <f t="shared" si="1247"/>
        <v>0</v>
      </c>
      <c r="S8855" t="str">
        <f t="shared" si="1248"/>
        <v/>
      </c>
      <c r="T8855" t="str">
        <f t="shared" si="1249"/>
        <v/>
      </c>
      <c r="U8855" t="str">
        <f t="shared" si="1250"/>
        <v/>
      </c>
    </row>
    <row r="8856" spans="12:21" ht="15" customHeight="1" x14ac:dyDescent="0.15">
      <c r="L8856" s="244" t="str">
        <f t="shared" si="1242"/>
        <v/>
      </c>
      <c r="M8856" s="245" t="str">
        <f t="shared" si="1243"/>
        <v/>
      </c>
      <c r="N8856" s="244" t="str">
        <f t="shared" si="1244"/>
        <v/>
      </c>
      <c r="O8856" s="244" t="str">
        <f t="shared" si="1245"/>
        <v/>
      </c>
      <c r="P8856">
        <f>IF($I8856&lt;&gt;"",$I8856,IF($E8856="SGD",1,IF($E8856="USD",Settings!$B$22,IF($E8856="HKD",Settings!$B$23,1))))</f>
        <v>1</v>
      </c>
      <c r="Q8856">
        <f t="shared" si="1246"/>
        <v>0</v>
      </c>
      <c r="R8856">
        <f t="shared" si="1247"/>
        <v>0</v>
      </c>
      <c r="S8856" t="str">
        <f t="shared" si="1248"/>
        <v/>
      </c>
      <c r="T8856" t="str">
        <f t="shared" si="1249"/>
        <v/>
      </c>
      <c r="U8856" t="str">
        <f t="shared" si="1250"/>
        <v/>
      </c>
    </row>
    <row r="8857" spans="12:21" ht="15" customHeight="1" x14ac:dyDescent="0.15">
      <c r="L8857" s="244" t="str">
        <f t="shared" si="1242"/>
        <v/>
      </c>
      <c r="M8857" s="245" t="str">
        <f t="shared" si="1243"/>
        <v/>
      </c>
      <c r="N8857" s="244" t="str">
        <f t="shared" si="1244"/>
        <v/>
      </c>
      <c r="O8857" s="244" t="str">
        <f t="shared" si="1245"/>
        <v/>
      </c>
      <c r="P8857">
        <f>IF($I8857&lt;&gt;"",$I8857,IF($E8857="SGD",1,IF($E8857="USD",Settings!$B$22,IF($E8857="HKD",Settings!$B$23,1))))</f>
        <v>1</v>
      </c>
      <c r="Q8857">
        <f t="shared" si="1246"/>
        <v>0</v>
      </c>
      <c r="R8857">
        <f t="shared" si="1247"/>
        <v>0</v>
      </c>
      <c r="S8857" t="str">
        <f t="shared" si="1248"/>
        <v/>
      </c>
      <c r="T8857" t="str">
        <f t="shared" si="1249"/>
        <v/>
      </c>
      <c r="U8857" t="str">
        <f t="shared" si="1250"/>
        <v/>
      </c>
    </row>
    <row r="8858" spans="12:21" ht="15" customHeight="1" x14ac:dyDescent="0.15">
      <c r="L8858" s="244" t="str">
        <f t="shared" si="1242"/>
        <v/>
      </c>
      <c r="M8858" s="245" t="str">
        <f t="shared" si="1243"/>
        <v/>
      </c>
      <c r="N8858" s="244" t="str">
        <f t="shared" si="1244"/>
        <v/>
      </c>
      <c r="O8858" s="244" t="str">
        <f t="shared" si="1245"/>
        <v/>
      </c>
      <c r="P8858">
        <f>IF($I8858&lt;&gt;"",$I8858,IF($E8858="SGD",1,IF($E8858="USD",Settings!$B$22,IF($E8858="HKD",Settings!$B$23,1))))</f>
        <v>1</v>
      </c>
      <c r="Q8858">
        <f t="shared" si="1246"/>
        <v>0</v>
      </c>
      <c r="R8858">
        <f t="shared" si="1247"/>
        <v>0</v>
      </c>
      <c r="S8858" t="str">
        <f t="shared" si="1248"/>
        <v/>
      </c>
      <c r="T8858" t="str">
        <f t="shared" si="1249"/>
        <v/>
      </c>
      <c r="U8858" t="str">
        <f t="shared" si="1250"/>
        <v/>
      </c>
    </row>
    <row r="8859" spans="12:21" ht="15" customHeight="1" x14ac:dyDescent="0.15">
      <c r="L8859" s="244" t="str">
        <f t="shared" si="1242"/>
        <v/>
      </c>
      <c r="M8859" s="245" t="str">
        <f t="shared" si="1243"/>
        <v/>
      </c>
      <c r="N8859" s="244" t="str">
        <f t="shared" si="1244"/>
        <v/>
      </c>
      <c r="O8859" s="244" t="str">
        <f t="shared" si="1245"/>
        <v/>
      </c>
      <c r="P8859">
        <f>IF($I8859&lt;&gt;"",$I8859,IF($E8859="SGD",1,IF($E8859="USD",Settings!$B$22,IF($E8859="HKD",Settings!$B$23,1))))</f>
        <v>1</v>
      </c>
      <c r="Q8859">
        <f t="shared" si="1246"/>
        <v>0</v>
      </c>
      <c r="R8859">
        <f t="shared" si="1247"/>
        <v>0</v>
      </c>
      <c r="S8859" t="str">
        <f t="shared" si="1248"/>
        <v/>
      </c>
      <c r="T8859" t="str">
        <f t="shared" si="1249"/>
        <v/>
      </c>
      <c r="U8859" t="str">
        <f t="shared" si="1250"/>
        <v/>
      </c>
    </row>
    <row r="8860" spans="12:21" ht="15" customHeight="1" x14ac:dyDescent="0.15">
      <c r="L8860" s="244" t="str">
        <f t="shared" si="1242"/>
        <v/>
      </c>
      <c r="M8860" s="245" t="str">
        <f t="shared" si="1243"/>
        <v/>
      </c>
      <c r="N8860" s="244" t="str">
        <f t="shared" si="1244"/>
        <v/>
      </c>
      <c r="O8860" s="244" t="str">
        <f t="shared" si="1245"/>
        <v/>
      </c>
      <c r="P8860">
        <f>IF($I8860&lt;&gt;"",$I8860,IF($E8860="SGD",1,IF($E8860="USD",Settings!$B$22,IF($E8860="HKD",Settings!$B$23,1))))</f>
        <v>1</v>
      </c>
      <c r="Q8860">
        <f t="shared" si="1246"/>
        <v>0</v>
      </c>
      <c r="R8860">
        <f t="shared" si="1247"/>
        <v>0</v>
      </c>
      <c r="S8860" t="str">
        <f t="shared" si="1248"/>
        <v/>
      </c>
      <c r="T8860" t="str">
        <f t="shared" si="1249"/>
        <v/>
      </c>
      <c r="U8860" t="str">
        <f t="shared" si="1250"/>
        <v/>
      </c>
    </row>
    <row r="8861" spans="12:21" ht="15" customHeight="1" x14ac:dyDescent="0.15">
      <c r="L8861" s="244" t="str">
        <f t="shared" si="1242"/>
        <v/>
      </c>
      <c r="M8861" s="245" t="str">
        <f t="shared" si="1243"/>
        <v/>
      </c>
      <c r="N8861" s="244" t="str">
        <f t="shared" si="1244"/>
        <v/>
      </c>
      <c r="O8861" s="244" t="str">
        <f t="shared" si="1245"/>
        <v/>
      </c>
      <c r="P8861">
        <f>IF($I8861&lt;&gt;"",$I8861,IF($E8861="SGD",1,IF($E8861="USD",Settings!$B$22,IF($E8861="HKD",Settings!$B$23,1))))</f>
        <v>1</v>
      </c>
      <c r="Q8861">
        <f t="shared" si="1246"/>
        <v>0</v>
      </c>
      <c r="R8861">
        <f t="shared" si="1247"/>
        <v>0</v>
      </c>
      <c r="S8861" t="str">
        <f t="shared" si="1248"/>
        <v/>
      </c>
      <c r="T8861" t="str">
        <f t="shared" si="1249"/>
        <v/>
      </c>
      <c r="U8861" t="str">
        <f t="shared" si="1250"/>
        <v/>
      </c>
    </row>
    <row r="8862" spans="12:21" ht="15" customHeight="1" x14ac:dyDescent="0.15">
      <c r="L8862" s="244" t="str">
        <f t="shared" si="1242"/>
        <v/>
      </c>
      <c r="M8862" s="245" t="str">
        <f t="shared" si="1243"/>
        <v/>
      </c>
      <c r="N8862" s="244" t="str">
        <f t="shared" si="1244"/>
        <v/>
      </c>
      <c r="O8862" s="244" t="str">
        <f t="shared" si="1245"/>
        <v/>
      </c>
      <c r="P8862">
        <f>IF($I8862&lt;&gt;"",$I8862,IF($E8862="SGD",1,IF($E8862="USD",Settings!$B$22,IF($E8862="HKD",Settings!$B$23,1))))</f>
        <v>1</v>
      </c>
      <c r="Q8862">
        <f t="shared" si="1246"/>
        <v>0</v>
      </c>
      <c r="R8862">
        <f t="shared" si="1247"/>
        <v>0</v>
      </c>
      <c r="S8862" t="str">
        <f t="shared" si="1248"/>
        <v/>
      </c>
      <c r="T8862" t="str">
        <f t="shared" si="1249"/>
        <v/>
      </c>
      <c r="U8862" t="str">
        <f t="shared" si="1250"/>
        <v/>
      </c>
    </row>
    <row r="8863" spans="12:21" ht="15" customHeight="1" x14ac:dyDescent="0.15">
      <c r="L8863" s="244" t="str">
        <f t="shared" si="1242"/>
        <v/>
      </c>
      <c r="M8863" s="245" t="str">
        <f t="shared" si="1243"/>
        <v/>
      </c>
      <c r="N8863" s="244" t="str">
        <f t="shared" si="1244"/>
        <v/>
      </c>
      <c r="O8863" s="244" t="str">
        <f t="shared" si="1245"/>
        <v/>
      </c>
      <c r="P8863">
        <f>IF($I8863&lt;&gt;"",$I8863,IF($E8863="SGD",1,IF($E8863="USD",Settings!$B$22,IF($E8863="HKD",Settings!$B$23,1))))</f>
        <v>1</v>
      </c>
      <c r="Q8863">
        <f t="shared" si="1246"/>
        <v>0</v>
      </c>
      <c r="R8863">
        <f t="shared" si="1247"/>
        <v>0</v>
      </c>
      <c r="S8863" t="str">
        <f t="shared" si="1248"/>
        <v/>
      </c>
      <c r="T8863" t="str">
        <f t="shared" si="1249"/>
        <v/>
      </c>
      <c r="U8863" t="str">
        <f t="shared" si="1250"/>
        <v/>
      </c>
    </row>
    <row r="8864" spans="12:21" ht="15" customHeight="1" x14ac:dyDescent="0.15">
      <c r="L8864" s="244" t="str">
        <f t="shared" si="1242"/>
        <v/>
      </c>
      <c r="M8864" s="245" t="str">
        <f t="shared" si="1243"/>
        <v/>
      </c>
      <c r="N8864" s="244" t="str">
        <f t="shared" si="1244"/>
        <v/>
      </c>
      <c r="O8864" s="244" t="str">
        <f t="shared" si="1245"/>
        <v/>
      </c>
      <c r="P8864">
        <f>IF($I8864&lt;&gt;"",$I8864,IF($E8864="SGD",1,IF($E8864="USD",Settings!$B$22,IF($E8864="HKD",Settings!$B$23,1))))</f>
        <v>1</v>
      </c>
      <c r="Q8864">
        <f t="shared" si="1246"/>
        <v>0</v>
      </c>
      <c r="R8864">
        <f t="shared" si="1247"/>
        <v>0</v>
      </c>
      <c r="S8864" t="str">
        <f t="shared" si="1248"/>
        <v/>
      </c>
      <c r="T8864" t="str">
        <f t="shared" si="1249"/>
        <v/>
      </c>
      <c r="U8864" t="str">
        <f t="shared" si="1250"/>
        <v/>
      </c>
    </row>
    <row r="8865" spans="12:21" ht="15" customHeight="1" x14ac:dyDescent="0.15">
      <c r="L8865" s="244" t="str">
        <f t="shared" si="1242"/>
        <v/>
      </c>
      <c r="M8865" s="245" t="str">
        <f t="shared" si="1243"/>
        <v/>
      </c>
      <c r="N8865" s="244" t="str">
        <f t="shared" si="1244"/>
        <v/>
      </c>
      <c r="O8865" s="244" t="str">
        <f t="shared" si="1245"/>
        <v/>
      </c>
      <c r="P8865">
        <f>IF($I8865&lt;&gt;"",$I8865,IF($E8865="SGD",1,IF($E8865="USD",Settings!$B$22,IF($E8865="HKD",Settings!$B$23,1))))</f>
        <v>1</v>
      </c>
      <c r="Q8865">
        <f t="shared" si="1246"/>
        <v>0</v>
      </c>
      <c r="R8865">
        <f t="shared" si="1247"/>
        <v>0</v>
      </c>
      <c r="S8865" t="str">
        <f t="shared" si="1248"/>
        <v/>
      </c>
      <c r="T8865" t="str">
        <f t="shared" si="1249"/>
        <v/>
      </c>
      <c r="U8865" t="str">
        <f t="shared" si="1250"/>
        <v/>
      </c>
    </row>
    <row r="8866" spans="12:21" ht="15" customHeight="1" x14ac:dyDescent="0.15">
      <c r="L8866" s="244" t="str">
        <f t="shared" si="1242"/>
        <v/>
      </c>
      <c r="M8866" s="245" t="str">
        <f t="shared" si="1243"/>
        <v/>
      </c>
      <c r="N8866" s="244" t="str">
        <f t="shared" si="1244"/>
        <v/>
      </c>
      <c r="O8866" s="244" t="str">
        <f t="shared" si="1245"/>
        <v/>
      </c>
      <c r="P8866">
        <f>IF($I8866&lt;&gt;"",$I8866,IF($E8866="SGD",1,IF($E8866="USD",Settings!$B$22,IF($E8866="HKD",Settings!$B$23,1))))</f>
        <v>1</v>
      </c>
      <c r="Q8866">
        <f t="shared" si="1246"/>
        <v>0</v>
      </c>
      <c r="R8866">
        <f t="shared" si="1247"/>
        <v>0</v>
      </c>
      <c r="S8866" t="str">
        <f t="shared" si="1248"/>
        <v/>
      </c>
      <c r="T8866" t="str">
        <f t="shared" si="1249"/>
        <v/>
      </c>
      <c r="U8866" t="str">
        <f t="shared" si="1250"/>
        <v/>
      </c>
    </row>
    <row r="8867" spans="12:21" ht="15" customHeight="1" x14ac:dyDescent="0.15">
      <c r="L8867" s="244" t="str">
        <f t="shared" si="1242"/>
        <v/>
      </c>
      <c r="M8867" s="245" t="str">
        <f t="shared" si="1243"/>
        <v/>
      </c>
      <c r="N8867" s="244" t="str">
        <f t="shared" si="1244"/>
        <v/>
      </c>
      <c r="O8867" s="244" t="str">
        <f t="shared" si="1245"/>
        <v/>
      </c>
      <c r="P8867">
        <f>IF($I8867&lt;&gt;"",$I8867,IF($E8867="SGD",1,IF($E8867="USD",Settings!$B$22,IF($E8867="HKD",Settings!$B$23,1))))</f>
        <v>1</v>
      </c>
      <c r="Q8867">
        <f t="shared" si="1246"/>
        <v>0</v>
      </c>
      <c r="R8867">
        <f t="shared" si="1247"/>
        <v>0</v>
      </c>
      <c r="S8867" t="str">
        <f t="shared" si="1248"/>
        <v/>
      </c>
      <c r="T8867" t="str">
        <f t="shared" si="1249"/>
        <v/>
      </c>
      <c r="U8867" t="str">
        <f t="shared" si="1250"/>
        <v/>
      </c>
    </row>
    <row r="8868" spans="12:21" ht="15" customHeight="1" x14ac:dyDescent="0.15">
      <c r="L8868" s="244" t="str">
        <f t="shared" si="1242"/>
        <v/>
      </c>
      <c r="M8868" s="245" t="str">
        <f t="shared" si="1243"/>
        <v/>
      </c>
      <c r="N8868" s="244" t="str">
        <f t="shared" si="1244"/>
        <v/>
      </c>
      <c r="O8868" s="244" t="str">
        <f t="shared" si="1245"/>
        <v/>
      </c>
      <c r="P8868">
        <f>IF($I8868&lt;&gt;"",$I8868,IF($E8868="SGD",1,IF($E8868="USD",Settings!$B$22,IF($E8868="HKD",Settings!$B$23,1))))</f>
        <v>1</v>
      </c>
      <c r="Q8868">
        <f t="shared" si="1246"/>
        <v>0</v>
      </c>
      <c r="R8868">
        <f t="shared" si="1247"/>
        <v>0</v>
      </c>
      <c r="S8868" t="str">
        <f t="shared" si="1248"/>
        <v/>
      </c>
      <c r="T8868" t="str">
        <f t="shared" si="1249"/>
        <v/>
      </c>
      <c r="U8868" t="str">
        <f t="shared" si="1250"/>
        <v/>
      </c>
    </row>
    <row r="8869" spans="12:21" ht="15" customHeight="1" x14ac:dyDescent="0.15">
      <c r="L8869" s="244" t="str">
        <f t="shared" si="1242"/>
        <v/>
      </c>
      <c r="M8869" s="245" t="str">
        <f t="shared" si="1243"/>
        <v/>
      </c>
      <c r="N8869" s="244" t="str">
        <f t="shared" si="1244"/>
        <v/>
      </c>
      <c r="O8869" s="244" t="str">
        <f t="shared" si="1245"/>
        <v/>
      </c>
      <c r="P8869">
        <f>IF($I8869&lt;&gt;"",$I8869,IF($E8869="SGD",1,IF($E8869="USD",Settings!$B$22,IF($E8869="HKD",Settings!$B$23,1))))</f>
        <v>1</v>
      </c>
      <c r="Q8869">
        <f t="shared" si="1246"/>
        <v>0</v>
      </c>
      <c r="R8869">
        <f t="shared" si="1247"/>
        <v>0</v>
      </c>
      <c r="S8869" t="str">
        <f t="shared" si="1248"/>
        <v/>
      </c>
      <c r="T8869" t="str">
        <f t="shared" si="1249"/>
        <v/>
      </c>
      <c r="U8869" t="str">
        <f t="shared" si="1250"/>
        <v/>
      </c>
    </row>
    <row r="8870" spans="12:21" ht="15" customHeight="1" x14ac:dyDescent="0.15">
      <c r="L8870" s="244" t="str">
        <f t="shared" si="1242"/>
        <v/>
      </c>
      <c r="M8870" s="245" t="str">
        <f t="shared" si="1243"/>
        <v/>
      </c>
      <c r="N8870" s="244" t="str">
        <f t="shared" si="1244"/>
        <v/>
      </c>
      <c r="O8870" s="244" t="str">
        <f t="shared" si="1245"/>
        <v/>
      </c>
      <c r="P8870">
        <f>IF($I8870&lt;&gt;"",$I8870,IF($E8870="SGD",1,IF($E8870="USD",Settings!$B$22,IF($E8870="HKD",Settings!$B$23,1))))</f>
        <v>1</v>
      </c>
      <c r="Q8870">
        <f t="shared" si="1246"/>
        <v>0</v>
      </c>
      <c r="R8870">
        <f t="shared" si="1247"/>
        <v>0</v>
      </c>
      <c r="S8870" t="str">
        <f t="shared" si="1248"/>
        <v/>
      </c>
      <c r="T8870" t="str">
        <f t="shared" si="1249"/>
        <v/>
      </c>
      <c r="U8870" t="str">
        <f t="shared" si="1250"/>
        <v/>
      </c>
    </row>
    <row r="8871" spans="12:21" ht="15" customHeight="1" x14ac:dyDescent="0.15">
      <c r="L8871" s="244" t="str">
        <f t="shared" si="1242"/>
        <v/>
      </c>
      <c r="M8871" s="245" t="str">
        <f t="shared" si="1243"/>
        <v/>
      </c>
      <c r="N8871" s="244" t="str">
        <f t="shared" si="1244"/>
        <v/>
      </c>
      <c r="O8871" s="244" t="str">
        <f t="shared" si="1245"/>
        <v/>
      </c>
      <c r="P8871">
        <f>IF($I8871&lt;&gt;"",$I8871,IF($E8871="SGD",1,IF($E8871="USD",Settings!$B$22,IF($E8871="HKD",Settings!$B$23,1))))</f>
        <v>1</v>
      </c>
      <c r="Q8871">
        <f t="shared" si="1246"/>
        <v>0</v>
      </c>
      <c r="R8871">
        <f t="shared" si="1247"/>
        <v>0</v>
      </c>
      <c r="S8871" t="str">
        <f t="shared" si="1248"/>
        <v/>
      </c>
      <c r="T8871" t="str">
        <f t="shared" si="1249"/>
        <v/>
      </c>
      <c r="U8871" t="str">
        <f t="shared" si="1250"/>
        <v/>
      </c>
    </row>
    <row r="8872" spans="12:21" ht="15" customHeight="1" x14ac:dyDescent="0.15">
      <c r="L8872" s="244" t="str">
        <f t="shared" si="1242"/>
        <v/>
      </c>
      <c r="M8872" s="245" t="str">
        <f t="shared" si="1243"/>
        <v/>
      </c>
      <c r="N8872" s="244" t="str">
        <f t="shared" si="1244"/>
        <v/>
      </c>
      <c r="O8872" s="244" t="str">
        <f t="shared" si="1245"/>
        <v/>
      </c>
      <c r="P8872">
        <f>IF($I8872&lt;&gt;"",$I8872,IF($E8872="SGD",1,IF($E8872="USD",Settings!$B$22,IF($E8872="HKD",Settings!$B$23,1))))</f>
        <v>1</v>
      </c>
      <c r="Q8872">
        <f t="shared" si="1246"/>
        <v>0</v>
      </c>
      <c r="R8872">
        <f t="shared" si="1247"/>
        <v>0</v>
      </c>
      <c r="S8872" t="str">
        <f t="shared" si="1248"/>
        <v/>
      </c>
      <c r="T8872" t="str">
        <f t="shared" si="1249"/>
        <v/>
      </c>
      <c r="U8872" t="str">
        <f t="shared" si="1250"/>
        <v/>
      </c>
    </row>
    <row r="8873" spans="12:21" ht="15" customHeight="1" x14ac:dyDescent="0.15">
      <c r="L8873" s="244" t="str">
        <f t="shared" ref="L8873:L8936" si="1251">IF(OR(B8873="",C8873="",E8873=""),"",B8873&amp;":"&amp;C8873&amp;":"&amp;E8873)</f>
        <v/>
      </c>
      <c r="M8873" s="245" t="str">
        <f t="shared" ref="M8873:M8936" si="1252">IF(A8873="","",A8873*D8873)</f>
        <v/>
      </c>
      <c r="N8873" s="244" t="str">
        <f t="shared" ref="N8873:N8936" si="1253">IF(A8873="","",IF(OR(A8873=1,A8873=0),J8873,0))</f>
        <v/>
      </c>
      <c r="O8873" s="244" t="str">
        <f t="shared" ref="O8873:O8936" si="1254">IF(A8873="","",IF(A8873=-1,J8873,0))</f>
        <v/>
      </c>
      <c r="P8873">
        <f>IF($I8873&lt;&gt;"",$I8873,IF($E8873="SGD",1,IF($E8873="USD",Settings!$B$22,IF($E8873="HKD",Settings!$B$23,1))))</f>
        <v>1</v>
      </c>
      <c r="Q8873">
        <f t="shared" ref="Q8873:Q8936" si="1255">IF($L8873="",0,($O8873-$N8873+IF($A8873=2,$J8873,0))*$P8873)</f>
        <v>0</v>
      </c>
      <c r="R8873">
        <f t="shared" ref="R8873:R8936" si="1256">IF($L8873="",0,IF($A8873=2,$J8873*$P8873,0))</f>
        <v>0</v>
      </c>
      <c r="S8873" t="str">
        <f t="shared" si="1248"/>
        <v/>
      </c>
      <c r="T8873" t="str">
        <f t="shared" si="1249"/>
        <v/>
      </c>
      <c r="U8873" t="str">
        <f t="shared" si="1250"/>
        <v/>
      </c>
    </row>
    <row r="8874" spans="12:21" ht="15" customHeight="1" x14ac:dyDescent="0.15">
      <c r="L8874" s="244" t="str">
        <f t="shared" si="1251"/>
        <v/>
      </c>
      <c r="M8874" s="245" t="str">
        <f t="shared" si="1252"/>
        <v/>
      </c>
      <c r="N8874" s="244" t="str">
        <f t="shared" si="1253"/>
        <v/>
      </c>
      <c r="O8874" s="244" t="str">
        <f t="shared" si="1254"/>
        <v/>
      </c>
      <c r="P8874">
        <f>IF($I8874&lt;&gt;"",$I8874,IF($E8874="SGD",1,IF($E8874="USD",Settings!$B$22,IF($E8874="HKD",Settings!$B$23,1))))</f>
        <v>1</v>
      </c>
      <c r="Q8874">
        <f t="shared" si="1255"/>
        <v>0</v>
      </c>
      <c r="R8874">
        <f t="shared" si="1256"/>
        <v>0</v>
      </c>
      <c r="S8874" t="str">
        <f t="shared" si="1248"/>
        <v/>
      </c>
      <c r="T8874" t="str">
        <f t="shared" si="1249"/>
        <v/>
      </c>
      <c r="U8874" t="str">
        <f t="shared" si="1250"/>
        <v/>
      </c>
    </row>
    <row r="8875" spans="12:21" ht="15" customHeight="1" x14ac:dyDescent="0.15">
      <c r="L8875" s="244" t="str">
        <f t="shared" si="1251"/>
        <v/>
      </c>
      <c r="M8875" s="245" t="str">
        <f t="shared" si="1252"/>
        <v/>
      </c>
      <c r="N8875" s="244" t="str">
        <f t="shared" si="1253"/>
        <v/>
      </c>
      <c r="O8875" s="244" t="str">
        <f t="shared" si="1254"/>
        <v/>
      </c>
      <c r="P8875">
        <f>IF($I8875&lt;&gt;"",$I8875,IF($E8875="SGD",1,IF($E8875="USD",Settings!$B$22,IF($E8875="HKD",Settings!$B$23,1))))</f>
        <v>1</v>
      </c>
      <c r="Q8875">
        <f t="shared" si="1255"/>
        <v>0</v>
      </c>
      <c r="R8875">
        <f t="shared" si="1256"/>
        <v>0</v>
      </c>
      <c r="S8875" t="str">
        <f t="shared" si="1248"/>
        <v/>
      </c>
      <c r="T8875" t="str">
        <f t="shared" si="1249"/>
        <v/>
      </c>
      <c r="U8875" t="str">
        <f t="shared" si="1250"/>
        <v/>
      </c>
    </row>
    <row r="8876" spans="12:21" ht="15" customHeight="1" x14ac:dyDescent="0.15">
      <c r="L8876" s="244" t="str">
        <f t="shared" si="1251"/>
        <v/>
      </c>
      <c r="M8876" s="245" t="str">
        <f t="shared" si="1252"/>
        <v/>
      </c>
      <c r="N8876" s="244" t="str">
        <f t="shared" si="1253"/>
        <v/>
      </c>
      <c r="O8876" s="244" t="str">
        <f t="shared" si="1254"/>
        <v/>
      </c>
      <c r="P8876">
        <f>IF($I8876&lt;&gt;"",$I8876,IF($E8876="SGD",1,IF($E8876="USD",Settings!$B$22,IF($E8876="HKD",Settings!$B$23,1))))</f>
        <v>1</v>
      </c>
      <c r="Q8876">
        <f t="shared" si="1255"/>
        <v>0</v>
      </c>
      <c r="R8876">
        <f t="shared" si="1256"/>
        <v>0</v>
      </c>
      <c r="S8876" t="str">
        <f t="shared" si="1248"/>
        <v/>
      </c>
      <c r="T8876" t="str">
        <f t="shared" si="1249"/>
        <v/>
      </c>
      <c r="U8876" t="str">
        <f t="shared" si="1250"/>
        <v/>
      </c>
    </row>
    <row r="8877" spans="12:21" ht="15" customHeight="1" x14ac:dyDescent="0.15">
      <c r="L8877" s="244" t="str">
        <f t="shared" si="1251"/>
        <v/>
      </c>
      <c r="M8877" s="245" t="str">
        <f t="shared" si="1252"/>
        <v/>
      </c>
      <c r="N8877" s="244" t="str">
        <f t="shared" si="1253"/>
        <v/>
      </c>
      <c r="O8877" s="244" t="str">
        <f t="shared" si="1254"/>
        <v/>
      </c>
      <c r="P8877">
        <f>IF($I8877&lt;&gt;"",$I8877,IF($E8877="SGD",1,IF($E8877="USD",Settings!$B$22,IF($E8877="HKD",Settings!$B$23,1))))</f>
        <v>1</v>
      </c>
      <c r="Q8877">
        <f t="shared" si="1255"/>
        <v>0</v>
      </c>
      <c r="R8877">
        <f t="shared" si="1256"/>
        <v>0</v>
      </c>
      <c r="S8877" t="str">
        <f t="shared" si="1248"/>
        <v/>
      </c>
      <c r="T8877" t="str">
        <f t="shared" si="1249"/>
        <v/>
      </c>
      <c r="U8877" t="str">
        <f t="shared" si="1250"/>
        <v/>
      </c>
    </row>
    <row r="8878" spans="12:21" ht="15" customHeight="1" x14ac:dyDescent="0.15">
      <c r="L8878" s="244" t="str">
        <f t="shared" si="1251"/>
        <v/>
      </c>
      <c r="M8878" s="245" t="str">
        <f t="shared" si="1252"/>
        <v/>
      </c>
      <c r="N8878" s="244" t="str">
        <f t="shared" si="1253"/>
        <v/>
      </c>
      <c r="O8878" s="244" t="str">
        <f t="shared" si="1254"/>
        <v/>
      </c>
      <c r="P8878">
        <f>IF($I8878&lt;&gt;"",$I8878,IF($E8878="SGD",1,IF($E8878="USD",Settings!$B$22,IF($E8878="HKD",Settings!$B$23,1))))</f>
        <v>1</v>
      </c>
      <c r="Q8878">
        <f t="shared" si="1255"/>
        <v>0</v>
      </c>
      <c r="R8878">
        <f t="shared" si="1256"/>
        <v>0</v>
      </c>
      <c r="S8878" t="str">
        <f t="shared" si="1248"/>
        <v/>
      </c>
      <c r="T8878" t="str">
        <f t="shared" si="1249"/>
        <v/>
      </c>
      <c r="U8878" t="str">
        <f t="shared" si="1250"/>
        <v/>
      </c>
    </row>
    <row r="8879" spans="12:21" ht="15" customHeight="1" x14ac:dyDescent="0.15">
      <c r="L8879" s="244" t="str">
        <f t="shared" si="1251"/>
        <v/>
      </c>
      <c r="M8879" s="245" t="str">
        <f t="shared" si="1252"/>
        <v/>
      </c>
      <c r="N8879" s="244" t="str">
        <f t="shared" si="1253"/>
        <v/>
      </c>
      <c r="O8879" s="244" t="str">
        <f t="shared" si="1254"/>
        <v/>
      </c>
      <c r="P8879">
        <f>IF($I8879&lt;&gt;"",$I8879,IF($E8879="SGD",1,IF($E8879="USD",Settings!$B$22,IF($E8879="HKD",Settings!$B$23,1))))</f>
        <v>1</v>
      </c>
      <c r="Q8879">
        <f t="shared" si="1255"/>
        <v>0</v>
      </c>
      <c r="R8879">
        <f t="shared" si="1256"/>
        <v>0</v>
      </c>
      <c r="S8879" t="str">
        <f t="shared" si="1248"/>
        <v/>
      </c>
      <c r="T8879" t="str">
        <f t="shared" si="1249"/>
        <v/>
      </c>
      <c r="U8879" t="str">
        <f t="shared" si="1250"/>
        <v/>
      </c>
    </row>
    <row r="8880" spans="12:21" ht="15" customHeight="1" x14ac:dyDescent="0.15">
      <c r="L8880" s="244" t="str">
        <f t="shared" si="1251"/>
        <v/>
      </c>
      <c r="M8880" s="245" t="str">
        <f t="shared" si="1252"/>
        <v/>
      </c>
      <c r="N8880" s="244" t="str">
        <f t="shared" si="1253"/>
        <v/>
      </c>
      <c r="O8880" s="244" t="str">
        <f t="shared" si="1254"/>
        <v/>
      </c>
      <c r="P8880">
        <f>IF($I8880&lt;&gt;"",$I8880,IF($E8880="SGD",1,IF($E8880="USD",Settings!$B$22,IF($E8880="HKD",Settings!$B$23,1))))</f>
        <v>1</v>
      </c>
      <c r="Q8880">
        <f t="shared" si="1255"/>
        <v>0</v>
      </c>
      <c r="R8880">
        <f t="shared" si="1256"/>
        <v>0</v>
      </c>
      <c r="S8880" t="str">
        <f t="shared" si="1248"/>
        <v/>
      </c>
      <c r="T8880" t="str">
        <f t="shared" si="1249"/>
        <v/>
      </c>
      <c r="U8880" t="str">
        <f t="shared" si="1250"/>
        <v/>
      </c>
    </row>
    <row r="8881" spans="12:21" ht="15" customHeight="1" x14ac:dyDescent="0.15">
      <c r="L8881" s="244" t="str">
        <f t="shared" si="1251"/>
        <v/>
      </c>
      <c r="M8881" s="245" t="str">
        <f t="shared" si="1252"/>
        <v/>
      </c>
      <c r="N8881" s="244" t="str">
        <f t="shared" si="1253"/>
        <v/>
      </c>
      <c r="O8881" s="244" t="str">
        <f t="shared" si="1254"/>
        <v/>
      </c>
      <c r="P8881">
        <f>IF($I8881&lt;&gt;"",$I8881,IF($E8881="SGD",1,IF($E8881="USD",Settings!$B$22,IF($E8881="HKD",Settings!$B$23,1))))</f>
        <v>1</v>
      </c>
      <c r="Q8881">
        <f t="shared" si="1255"/>
        <v>0</v>
      </c>
      <c r="R8881">
        <f t="shared" si="1256"/>
        <v>0</v>
      </c>
      <c r="S8881" t="str">
        <f t="shared" si="1248"/>
        <v/>
      </c>
      <c r="T8881" t="str">
        <f t="shared" si="1249"/>
        <v/>
      </c>
      <c r="U8881" t="str">
        <f t="shared" si="1250"/>
        <v/>
      </c>
    </row>
    <row r="8882" spans="12:21" ht="15" customHeight="1" x14ac:dyDescent="0.15">
      <c r="L8882" s="244" t="str">
        <f t="shared" si="1251"/>
        <v/>
      </c>
      <c r="M8882" s="245" t="str">
        <f t="shared" si="1252"/>
        <v/>
      </c>
      <c r="N8882" s="244" t="str">
        <f t="shared" si="1253"/>
        <v/>
      </c>
      <c r="O8882" s="244" t="str">
        <f t="shared" si="1254"/>
        <v/>
      </c>
      <c r="P8882">
        <f>IF($I8882&lt;&gt;"",$I8882,IF($E8882="SGD",1,IF($E8882="USD",Settings!$B$22,IF($E8882="HKD",Settings!$B$23,1))))</f>
        <v>1</v>
      </c>
      <c r="Q8882">
        <f t="shared" si="1255"/>
        <v>0</v>
      </c>
      <c r="R8882">
        <f t="shared" si="1256"/>
        <v>0</v>
      </c>
      <c r="S8882" t="str">
        <f t="shared" si="1248"/>
        <v/>
      </c>
      <c r="T8882" t="str">
        <f t="shared" si="1249"/>
        <v/>
      </c>
      <c r="U8882" t="str">
        <f t="shared" si="1250"/>
        <v/>
      </c>
    </row>
    <row r="8883" spans="12:21" ht="15" customHeight="1" x14ac:dyDescent="0.15">
      <c r="L8883" s="244" t="str">
        <f t="shared" si="1251"/>
        <v/>
      </c>
      <c r="M8883" s="245" t="str">
        <f t="shared" si="1252"/>
        <v/>
      </c>
      <c r="N8883" s="244" t="str">
        <f t="shared" si="1253"/>
        <v/>
      </c>
      <c r="O8883" s="244" t="str">
        <f t="shared" si="1254"/>
        <v/>
      </c>
      <c r="P8883">
        <f>IF($I8883&lt;&gt;"",$I8883,IF($E8883="SGD",1,IF($E8883="USD",Settings!$B$22,IF($E8883="HKD",Settings!$B$23,1))))</f>
        <v>1</v>
      </c>
      <c r="Q8883">
        <f t="shared" si="1255"/>
        <v>0</v>
      </c>
      <c r="R8883">
        <f t="shared" si="1256"/>
        <v>0</v>
      </c>
      <c r="S8883" t="str">
        <f t="shared" si="1248"/>
        <v/>
      </c>
      <c r="T8883" t="str">
        <f t="shared" si="1249"/>
        <v/>
      </c>
      <c r="U8883" t="str">
        <f t="shared" si="1250"/>
        <v/>
      </c>
    </row>
    <row r="8884" spans="12:21" ht="15" customHeight="1" x14ac:dyDescent="0.15">
      <c r="L8884" s="244" t="str">
        <f t="shared" si="1251"/>
        <v/>
      </c>
      <c r="M8884" s="245" t="str">
        <f t="shared" si="1252"/>
        <v/>
      </c>
      <c r="N8884" s="244" t="str">
        <f t="shared" si="1253"/>
        <v/>
      </c>
      <c r="O8884" s="244" t="str">
        <f t="shared" si="1254"/>
        <v/>
      </c>
      <c r="P8884">
        <f>IF($I8884&lt;&gt;"",$I8884,IF($E8884="SGD",1,IF($E8884="USD",Settings!$B$22,IF($E8884="HKD",Settings!$B$23,1))))</f>
        <v>1</v>
      </c>
      <c r="Q8884">
        <f t="shared" si="1255"/>
        <v>0</v>
      </c>
      <c r="R8884">
        <f t="shared" si="1256"/>
        <v>0</v>
      </c>
      <c r="S8884" t="str">
        <f t="shared" si="1248"/>
        <v/>
      </c>
      <c r="T8884" t="str">
        <f t="shared" si="1249"/>
        <v/>
      </c>
      <c r="U8884" t="str">
        <f t="shared" si="1250"/>
        <v/>
      </c>
    </row>
    <row r="8885" spans="12:21" ht="15" customHeight="1" x14ac:dyDescent="0.15">
      <c r="L8885" s="244" t="str">
        <f t="shared" si="1251"/>
        <v/>
      </c>
      <c r="M8885" s="245" t="str">
        <f t="shared" si="1252"/>
        <v/>
      </c>
      <c r="N8885" s="244" t="str">
        <f t="shared" si="1253"/>
        <v/>
      </c>
      <c r="O8885" s="244" t="str">
        <f t="shared" si="1254"/>
        <v/>
      </c>
      <c r="P8885">
        <f>IF($I8885&lt;&gt;"",$I8885,IF($E8885="SGD",1,IF($E8885="USD",Settings!$B$22,IF($E8885="HKD",Settings!$B$23,1))))</f>
        <v>1</v>
      </c>
      <c r="Q8885">
        <f t="shared" si="1255"/>
        <v>0</v>
      </c>
      <c r="R8885">
        <f t="shared" si="1256"/>
        <v>0</v>
      </c>
      <c r="S8885" t="str">
        <f t="shared" si="1248"/>
        <v/>
      </c>
      <c r="T8885" t="str">
        <f t="shared" si="1249"/>
        <v/>
      </c>
      <c r="U8885" t="str">
        <f t="shared" si="1250"/>
        <v/>
      </c>
    </row>
    <row r="8886" spans="12:21" ht="15" customHeight="1" x14ac:dyDescent="0.15">
      <c r="L8886" s="244" t="str">
        <f t="shared" si="1251"/>
        <v/>
      </c>
      <c r="M8886" s="245" t="str">
        <f t="shared" si="1252"/>
        <v/>
      </c>
      <c r="N8886" s="244" t="str">
        <f t="shared" si="1253"/>
        <v/>
      </c>
      <c r="O8886" s="244" t="str">
        <f t="shared" si="1254"/>
        <v/>
      </c>
      <c r="P8886">
        <f>IF($I8886&lt;&gt;"",$I8886,IF($E8886="SGD",1,IF($E8886="USD",Settings!$B$22,IF($E8886="HKD",Settings!$B$23,1))))</f>
        <v>1</v>
      </c>
      <c r="Q8886">
        <f t="shared" si="1255"/>
        <v>0</v>
      </c>
      <c r="R8886">
        <f t="shared" si="1256"/>
        <v>0</v>
      </c>
      <c r="S8886" t="str">
        <f t="shared" si="1248"/>
        <v/>
      </c>
      <c r="T8886" t="str">
        <f t="shared" si="1249"/>
        <v/>
      </c>
      <c r="U8886" t="str">
        <f t="shared" si="1250"/>
        <v/>
      </c>
    </row>
    <row r="8887" spans="12:21" ht="15" customHeight="1" x14ac:dyDescent="0.15">
      <c r="L8887" s="244" t="str">
        <f t="shared" si="1251"/>
        <v/>
      </c>
      <c r="M8887" s="245" t="str">
        <f t="shared" si="1252"/>
        <v/>
      </c>
      <c r="N8887" s="244" t="str">
        <f t="shared" si="1253"/>
        <v/>
      </c>
      <c r="O8887" s="244" t="str">
        <f t="shared" si="1254"/>
        <v/>
      </c>
      <c r="P8887">
        <f>IF($I8887&lt;&gt;"",$I8887,IF($E8887="SGD",1,IF($E8887="USD",Settings!$B$22,IF($E8887="HKD",Settings!$B$23,1))))</f>
        <v>1</v>
      </c>
      <c r="Q8887">
        <f t="shared" si="1255"/>
        <v>0</v>
      </c>
      <c r="R8887">
        <f t="shared" si="1256"/>
        <v>0</v>
      </c>
      <c r="S8887" t="str">
        <f t="shared" si="1248"/>
        <v/>
      </c>
      <c r="T8887" t="str">
        <f t="shared" si="1249"/>
        <v/>
      </c>
      <c r="U8887" t="str">
        <f t="shared" si="1250"/>
        <v/>
      </c>
    </row>
    <row r="8888" spans="12:21" ht="15" customHeight="1" x14ac:dyDescent="0.15">
      <c r="L8888" s="244" t="str">
        <f t="shared" si="1251"/>
        <v/>
      </c>
      <c r="M8888" s="245" t="str">
        <f t="shared" si="1252"/>
        <v/>
      </c>
      <c r="N8888" s="244" t="str">
        <f t="shared" si="1253"/>
        <v/>
      </c>
      <c r="O8888" s="244" t="str">
        <f t="shared" si="1254"/>
        <v/>
      </c>
      <c r="P8888">
        <f>IF($I8888&lt;&gt;"",$I8888,IF($E8888="SGD",1,IF($E8888="USD",Settings!$B$22,IF($E8888="HKD",Settings!$B$23,1))))</f>
        <v>1</v>
      </c>
      <c r="Q8888">
        <f t="shared" si="1255"/>
        <v>0</v>
      </c>
      <c r="R8888">
        <f t="shared" si="1256"/>
        <v>0</v>
      </c>
      <c r="S8888" t="str">
        <f t="shared" si="1248"/>
        <v/>
      </c>
      <c r="T8888" t="str">
        <f t="shared" si="1249"/>
        <v/>
      </c>
      <c r="U8888" t="str">
        <f t="shared" si="1250"/>
        <v/>
      </c>
    </row>
    <row r="8889" spans="12:21" ht="15" customHeight="1" x14ac:dyDescent="0.15">
      <c r="L8889" s="244" t="str">
        <f t="shared" si="1251"/>
        <v/>
      </c>
      <c r="M8889" s="245" t="str">
        <f t="shared" si="1252"/>
        <v/>
      </c>
      <c r="N8889" s="244" t="str">
        <f t="shared" si="1253"/>
        <v/>
      </c>
      <c r="O8889" s="244" t="str">
        <f t="shared" si="1254"/>
        <v/>
      </c>
      <c r="P8889">
        <f>IF($I8889&lt;&gt;"",$I8889,IF($E8889="SGD",1,IF($E8889="USD",Settings!$B$22,IF($E8889="HKD",Settings!$B$23,1))))</f>
        <v>1</v>
      </c>
      <c r="Q8889">
        <f t="shared" si="1255"/>
        <v>0</v>
      </c>
      <c r="R8889">
        <f t="shared" si="1256"/>
        <v>0</v>
      </c>
      <c r="S8889" t="str">
        <f t="shared" si="1248"/>
        <v/>
      </c>
      <c r="T8889" t="str">
        <f t="shared" si="1249"/>
        <v/>
      </c>
      <c r="U8889" t="str">
        <f t="shared" si="1250"/>
        <v/>
      </c>
    </row>
    <row r="8890" spans="12:21" ht="15" customHeight="1" x14ac:dyDescent="0.15">
      <c r="L8890" s="244" t="str">
        <f t="shared" si="1251"/>
        <v/>
      </c>
      <c r="M8890" s="245" t="str">
        <f t="shared" si="1252"/>
        <v/>
      </c>
      <c r="N8890" s="244" t="str">
        <f t="shared" si="1253"/>
        <v/>
      </c>
      <c r="O8890" s="244" t="str">
        <f t="shared" si="1254"/>
        <v/>
      </c>
      <c r="P8890">
        <f>IF($I8890&lt;&gt;"",$I8890,IF($E8890="SGD",1,IF($E8890="USD",Settings!$B$22,IF($E8890="HKD",Settings!$B$23,1))))</f>
        <v>1</v>
      </c>
      <c r="Q8890">
        <f t="shared" si="1255"/>
        <v>0</v>
      </c>
      <c r="R8890">
        <f t="shared" si="1256"/>
        <v>0</v>
      </c>
      <c r="S8890" t="str">
        <f t="shared" si="1248"/>
        <v/>
      </c>
      <c r="T8890" t="str">
        <f t="shared" si="1249"/>
        <v/>
      </c>
      <c r="U8890" t="str">
        <f t="shared" si="1250"/>
        <v/>
      </c>
    </row>
    <row r="8891" spans="12:21" ht="15" customHeight="1" x14ac:dyDescent="0.15">
      <c r="L8891" s="244" t="str">
        <f t="shared" si="1251"/>
        <v/>
      </c>
      <c r="M8891" s="245" t="str">
        <f t="shared" si="1252"/>
        <v/>
      </c>
      <c r="N8891" s="244" t="str">
        <f t="shared" si="1253"/>
        <v/>
      </c>
      <c r="O8891" s="244" t="str">
        <f t="shared" si="1254"/>
        <v/>
      </c>
      <c r="P8891">
        <f>IF($I8891&lt;&gt;"",$I8891,IF($E8891="SGD",1,IF($E8891="USD",Settings!$B$22,IF($E8891="HKD",Settings!$B$23,1))))</f>
        <v>1</v>
      </c>
      <c r="Q8891">
        <f t="shared" si="1255"/>
        <v>0</v>
      </c>
      <c r="R8891">
        <f t="shared" si="1256"/>
        <v>0</v>
      </c>
      <c r="S8891" t="str">
        <f t="shared" si="1248"/>
        <v/>
      </c>
      <c r="T8891" t="str">
        <f t="shared" si="1249"/>
        <v/>
      </c>
      <c r="U8891" t="str">
        <f t="shared" si="1250"/>
        <v/>
      </c>
    </row>
    <row r="8892" spans="12:21" ht="15" customHeight="1" x14ac:dyDescent="0.15">
      <c r="L8892" s="244" t="str">
        <f t="shared" si="1251"/>
        <v/>
      </c>
      <c r="M8892" s="245" t="str">
        <f t="shared" si="1252"/>
        <v/>
      </c>
      <c r="N8892" s="244" t="str">
        <f t="shared" si="1253"/>
        <v/>
      </c>
      <c r="O8892" s="244" t="str">
        <f t="shared" si="1254"/>
        <v/>
      </c>
      <c r="P8892">
        <f>IF($I8892&lt;&gt;"",$I8892,IF($E8892="SGD",1,IF($E8892="USD",Settings!$B$22,IF($E8892="HKD",Settings!$B$23,1))))</f>
        <v>1</v>
      </c>
      <c r="Q8892">
        <f t="shared" si="1255"/>
        <v>0</v>
      </c>
      <c r="R8892">
        <f t="shared" si="1256"/>
        <v>0</v>
      </c>
      <c r="S8892" t="str">
        <f t="shared" si="1248"/>
        <v/>
      </c>
      <c r="T8892" t="str">
        <f t="shared" si="1249"/>
        <v/>
      </c>
      <c r="U8892" t="str">
        <f t="shared" si="1250"/>
        <v/>
      </c>
    </row>
    <row r="8893" spans="12:21" ht="15" customHeight="1" x14ac:dyDescent="0.15">
      <c r="L8893" s="244" t="str">
        <f t="shared" si="1251"/>
        <v/>
      </c>
      <c r="M8893" s="245" t="str">
        <f t="shared" si="1252"/>
        <v/>
      </c>
      <c r="N8893" s="244" t="str">
        <f t="shared" si="1253"/>
        <v/>
      </c>
      <c r="O8893" s="244" t="str">
        <f t="shared" si="1254"/>
        <v/>
      </c>
      <c r="P8893">
        <f>IF($I8893&lt;&gt;"",$I8893,IF($E8893="SGD",1,IF($E8893="USD",Settings!$B$22,IF($E8893="HKD",Settings!$B$23,1))))</f>
        <v>1</v>
      </c>
      <c r="Q8893">
        <f t="shared" si="1255"/>
        <v>0</v>
      </c>
      <c r="R8893">
        <f t="shared" si="1256"/>
        <v>0</v>
      </c>
      <c r="S8893" t="str">
        <f t="shared" si="1248"/>
        <v/>
      </c>
      <c r="T8893" t="str">
        <f t="shared" si="1249"/>
        <v/>
      </c>
      <c r="U8893" t="str">
        <f t="shared" si="1250"/>
        <v/>
      </c>
    </row>
    <row r="8894" spans="12:21" ht="15" customHeight="1" x14ac:dyDescent="0.15">
      <c r="L8894" s="244" t="str">
        <f t="shared" si="1251"/>
        <v/>
      </c>
      <c r="M8894" s="245" t="str">
        <f t="shared" si="1252"/>
        <v/>
      </c>
      <c r="N8894" s="244" t="str">
        <f t="shared" si="1253"/>
        <v/>
      </c>
      <c r="O8894" s="244" t="str">
        <f t="shared" si="1254"/>
        <v/>
      </c>
      <c r="P8894">
        <f>IF($I8894&lt;&gt;"",$I8894,IF($E8894="SGD",1,IF($E8894="USD",Settings!$B$22,IF($E8894="HKD",Settings!$B$23,1))))</f>
        <v>1</v>
      </c>
      <c r="Q8894">
        <f t="shared" si="1255"/>
        <v>0</v>
      </c>
      <c r="R8894">
        <f t="shared" si="1256"/>
        <v>0</v>
      </c>
      <c r="S8894" t="str">
        <f t="shared" si="1248"/>
        <v/>
      </c>
      <c r="T8894" t="str">
        <f t="shared" si="1249"/>
        <v/>
      </c>
      <c r="U8894" t="str">
        <f t="shared" si="1250"/>
        <v/>
      </c>
    </row>
    <row r="8895" spans="12:21" ht="15" customHeight="1" x14ac:dyDescent="0.15">
      <c r="L8895" s="244" t="str">
        <f t="shared" si="1251"/>
        <v/>
      </c>
      <c r="M8895" s="245" t="str">
        <f t="shared" si="1252"/>
        <v/>
      </c>
      <c r="N8895" s="244" t="str">
        <f t="shared" si="1253"/>
        <v/>
      </c>
      <c r="O8895" s="244" t="str">
        <f t="shared" si="1254"/>
        <v/>
      </c>
      <c r="P8895">
        <f>IF($I8895&lt;&gt;"",$I8895,IF($E8895="SGD",1,IF($E8895="USD",Settings!$B$22,IF($E8895="HKD",Settings!$B$23,1))))</f>
        <v>1</v>
      </c>
      <c r="Q8895">
        <f t="shared" si="1255"/>
        <v>0</v>
      </c>
      <c r="R8895">
        <f t="shared" si="1256"/>
        <v>0</v>
      </c>
      <c r="S8895" t="str">
        <f t="shared" si="1248"/>
        <v/>
      </c>
      <c r="T8895" t="str">
        <f t="shared" si="1249"/>
        <v/>
      </c>
      <c r="U8895" t="str">
        <f t="shared" si="1250"/>
        <v/>
      </c>
    </row>
    <row r="8896" spans="12:21" ht="15" customHeight="1" x14ac:dyDescent="0.15">
      <c r="L8896" s="244" t="str">
        <f t="shared" si="1251"/>
        <v/>
      </c>
      <c r="M8896" s="245" t="str">
        <f t="shared" si="1252"/>
        <v/>
      </c>
      <c r="N8896" s="244" t="str">
        <f t="shared" si="1253"/>
        <v/>
      </c>
      <c r="O8896" s="244" t="str">
        <f t="shared" si="1254"/>
        <v/>
      </c>
      <c r="P8896">
        <f>IF($I8896&lt;&gt;"",$I8896,IF($E8896="SGD",1,IF($E8896="USD",Settings!$B$22,IF($E8896="HKD",Settings!$B$23,1))))</f>
        <v>1</v>
      </c>
      <c r="Q8896">
        <f t="shared" si="1255"/>
        <v>0</v>
      </c>
      <c r="R8896">
        <f t="shared" si="1256"/>
        <v>0</v>
      </c>
      <c r="S8896" t="str">
        <f t="shared" si="1248"/>
        <v/>
      </c>
      <c r="T8896" t="str">
        <f t="shared" si="1249"/>
        <v/>
      </c>
      <c r="U8896" t="str">
        <f t="shared" si="1250"/>
        <v/>
      </c>
    </row>
    <row r="8897" spans="12:21" ht="15" customHeight="1" x14ac:dyDescent="0.15">
      <c r="L8897" s="244" t="str">
        <f t="shared" si="1251"/>
        <v/>
      </c>
      <c r="M8897" s="245" t="str">
        <f t="shared" si="1252"/>
        <v/>
      </c>
      <c r="N8897" s="244" t="str">
        <f t="shared" si="1253"/>
        <v/>
      </c>
      <c r="O8897" s="244" t="str">
        <f t="shared" si="1254"/>
        <v/>
      </c>
      <c r="P8897">
        <f>IF($I8897&lt;&gt;"",$I8897,IF($E8897="SGD",1,IF($E8897="USD",Settings!$B$22,IF($E8897="HKD",Settings!$B$23,1))))</f>
        <v>1</v>
      </c>
      <c r="Q8897">
        <f t="shared" si="1255"/>
        <v>0</v>
      </c>
      <c r="R8897">
        <f t="shared" si="1256"/>
        <v>0</v>
      </c>
      <c r="S8897" t="str">
        <f t="shared" si="1248"/>
        <v/>
      </c>
      <c r="T8897" t="str">
        <f t="shared" si="1249"/>
        <v/>
      </c>
      <c r="U8897" t="str">
        <f t="shared" si="1250"/>
        <v/>
      </c>
    </row>
    <row r="8898" spans="12:21" ht="15" customHeight="1" x14ac:dyDescent="0.15">
      <c r="L8898" s="244" t="str">
        <f t="shared" si="1251"/>
        <v/>
      </c>
      <c r="M8898" s="245" t="str">
        <f t="shared" si="1252"/>
        <v/>
      </c>
      <c r="N8898" s="244" t="str">
        <f t="shared" si="1253"/>
        <v/>
      </c>
      <c r="O8898" s="244" t="str">
        <f t="shared" si="1254"/>
        <v/>
      </c>
      <c r="P8898">
        <f>IF($I8898&lt;&gt;"",$I8898,IF($E8898="SGD",1,IF($E8898="USD",Settings!$B$22,IF($E8898="HKD",Settings!$B$23,1))))</f>
        <v>1</v>
      </c>
      <c r="Q8898">
        <f t="shared" si="1255"/>
        <v>0</v>
      </c>
      <c r="R8898">
        <f t="shared" si="1256"/>
        <v>0</v>
      </c>
      <c r="S8898" t="str">
        <f t="shared" ref="S8898:S8961" si="1257">IF(L8898="","",SUMIFS($M:$M,$L:$L,L8898,$T:$T,"&lt;="&amp;T8898))</f>
        <v/>
      </c>
      <c r="T8898" t="str">
        <f t="shared" ref="T8898:T8961" si="1258">IF(L8898="","",INT(G8898)*100000+ROW())</f>
        <v/>
      </c>
      <c r="U8898" t="str">
        <f t="shared" ref="U8898:U8961" si="1259">IF(L8898="","",IF(AND(COUNTIFS($L:$L,L8898,$S:$S,"&gt;-0.000001",$S:$S,"&lt;0.000001",$T:$T,"&gt;"&amp;T8898)=0,ABS(S8898)&gt;0.000001),1,0))</f>
        <v/>
      </c>
    </row>
    <row r="8899" spans="12:21" ht="15" customHeight="1" x14ac:dyDescent="0.15">
      <c r="L8899" s="244" t="str">
        <f t="shared" si="1251"/>
        <v/>
      </c>
      <c r="M8899" s="245" t="str">
        <f t="shared" si="1252"/>
        <v/>
      </c>
      <c r="N8899" s="244" t="str">
        <f t="shared" si="1253"/>
        <v/>
      </c>
      <c r="O8899" s="244" t="str">
        <f t="shared" si="1254"/>
        <v/>
      </c>
      <c r="P8899">
        <f>IF($I8899&lt;&gt;"",$I8899,IF($E8899="SGD",1,IF($E8899="USD",Settings!$B$22,IF($E8899="HKD",Settings!$B$23,1))))</f>
        <v>1</v>
      </c>
      <c r="Q8899">
        <f t="shared" si="1255"/>
        <v>0</v>
      </c>
      <c r="R8899">
        <f t="shared" si="1256"/>
        <v>0</v>
      </c>
      <c r="S8899" t="str">
        <f t="shared" si="1257"/>
        <v/>
      </c>
      <c r="T8899" t="str">
        <f t="shared" si="1258"/>
        <v/>
      </c>
      <c r="U8899" t="str">
        <f t="shared" si="1259"/>
        <v/>
      </c>
    </row>
    <row r="8900" spans="12:21" ht="15" customHeight="1" x14ac:dyDescent="0.15">
      <c r="L8900" s="244" t="str">
        <f t="shared" si="1251"/>
        <v/>
      </c>
      <c r="M8900" s="245" t="str">
        <f t="shared" si="1252"/>
        <v/>
      </c>
      <c r="N8900" s="244" t="str">
        <f t="shared" si="1253"/>
        <v/>
      </c>
      <c r="O8900" s="244" t="str">
        <f t="shared" si="1254"/>
        <v/>
      </c>
      <c r="P8900">
        <f>IF($I8900&lt;&gt;"",$I8900,IF($E8900="SGD",1,IF($E8900="USD",Settings!$B$22,IF($E8900="HKD",Settings!$B$23,1))))</f>
        <v>1</v>
      </c>
      <c r="Q8900">
        <f t="shared" si="1255"/>
        <v>0</v>
      </c>
      <c r="R8900">
        <f t="shared" si="1256"/>
        <v>0</v>
      </c>
      <c r="S8900" t="str">
        <f t="shared" si="1257"/>
        <v/>
      </c>
      <c r="T8900" t="str">
        <f t="shared" si="1258"/>
        <v/>
      </c>
      <c r="U8900" t="str">
        <f t="shared" si="1259"/>
        <v/>
      </c>
    </row>
    <row r="8901" spans="12:21" ht="15" customHeight="1" x14ac:dyDescent="0.15">
      <c r="L8901" s="244" t="str">
        <f t="shared" si="1251"/>
        <v/>
      </c>
      <c r="M8901" s="245" t="str">
        <f t="shared" si="1252"/>
        <v/>
      </c>
      <c r="N8901" s="244" t="str">
        <f t="shared" si="1253"/>
        <v/>
      </c>
      <c r="O8901" s="244" t="str">
        <f t="shared" si="1254"/>
        <v/>
      </c>
      <c r="P8901">
        <f>IF($I8901&lt;&gt;"",$I8901,IF($E8901="SGD",1,IF($E8901="USD",Settings!$B$22,IF($E8901="HKD",Settings!$B$23,1))))</f>
        <v>1</v>
      </c>
      <c r="Q8901">
        <f t="shared" si="1255"/>
        <v>0</v>
      </c>
      <c r="R8901">
        <f t="shared" si="1256"/>
        <v>0</v>
      </c>
      <c r="S8901" t="str">
        <f t="shared" si="1257"/>
        <v/>
      </c>
      <c r="T8901" t="str">
        <f t="shared" si="1258"/>
        <v/>
      </c>
      <c r="U8901" t="str">
        <f t="shared" si="1259"/>
        <v/>
      </c>
    </row>
    <row r="8902" spans="12:21" ht="15" customHeight="1" x14ac:dyDescent="0.15">
      <c r="L8902" s="244" t="str">
        <f t="shared" si="1251"/>
        <v/>
      </c>
      <c r="M8902" s="245" t="str">
        <f t="shared" si="1252"/>
        <v/>
      </c>
      <c r="N8902" s="244" t="str">
        <f t="shared" si="1253"/>
        <v/>
      </c>
      <c r="O8902" s="244" t="str">
        <f t="shared" si="1254"/>
        <v/>
      </c>
      <c r="P8902">
        <f>IF($I8902&lt;&gt;"",$I8902,IF($E8902="SGD",1,IF($E8902="USD",Settings!$B$22,IF($E8902="HKD",Settings!$B$23,1))))</f>
        <v>1</v>
      </c>
      <c r="Q8902">
        <f t="shared" si="1255"/>
        <v>0</v>
      </c>
      <c r="R8902">
        <f t="shared" si="1256"/>
        <v>0</v>
      </c>
      <c r="S8902" t="str">
        <f t="shared" si="1257"/>
        <v/>
      </c>
      <c r="T8902" t="str">
        <f t="shared" si="1258"/>
        <v/>
      </c>
      <c r="U8902" t="str">
        <f t="shared" si="1259"/>
        <v/>
      </c>
    </row>
    <row r="8903" spans="12:21" ht="15" customHeight="1" x14ac:dyDescent="0.15">
      <c r="L8903" s="244" t="str">
        <f t="shared" si="1251"/>
        <v/>
      </c>
      <c r="M8903" s="245" t="str">
        <f t="shared" si="1252"/>
        <v/>
      </c>
      <c r="N8903" s="244" t="str">
        <f t="shared" si="1253"/>
        <v/>
      </c>
      <c r="O8903" s="244" t="str">
        <f t="shared" si="1254"/>
        <v/>
      </c>
      <c r="P8903">
        <f>IF($I8903&lt;&gt;"",$I8903,IF($E8903="SGD",1,IF($E8903="USD",Settings!$B$22,IF($E8903="HKD",Settings!$B$23,1))))</f>
        <v>1</v>
      </c>
      <c r="Q8903">
        <f t="shared" si="1255"/>
        <v>0</v>
      </c>
      <c r="R8903">
        <f t="shared" si="1256"/>
        <v>0</v>
      </c>
      <c r="S8903" t="str">
        <f t="shared" si="1257"/>
        <v/>
      </c>
      <c r="T8903" t="str">
        <f t="shared" si="1258"/>
        <v/>
      </c>
      <c r="U8903" t="str">
        <f t="shared" si="1259"/>
        <v/>
      </c>
    </row>
    <row r="8904" spans="12:21" ht="15" customHeight="1" x14ac:dyDescent="0.15">
      <c r="L8904" s="244" t="str">
        <f t="shared" si="1251"/>
        <v/>
      </c>
      <c r="M8904" s="245" t="str">
        <f t="shared" si="1252"/>
        <v/>
      </c>
      <c r="N8904" s="244" t="str">
        <f t="shared" si="1253"/>
        <v/>
      </c>
      <c r="O8904" s="244" t="str">
        <f t="shared" si="1254"/>
        <v/>
      </c>
      <c r="P8904">
        <f>IF($I8904&lt;&gt;"",$I8904,IF($E8904="SGD",1,IF($E8904="USD",Settings!$B$22,IF($E8904="HKD",Settings!$B$23,1))))</f>
        <v>1</v>
      </c>
      <c r="Q8904">
        <f t="shared" si="1255"/>
        <v>0</v>
      </c>
      <c r="R8904">
        <f t="shared" si="1256"/>
        <v>0</v>
      </c>
      <c r="S8904" t="str">
        <f t="shared" si="1257"/>
        <v/>
      </c>
      <c r="T8904" t="str">
        <f t="shared" si="1258"/>
        <v/>
      </c>
      <c r="U8904" t="str">
        <f t="shared" si="1259"/>
        <v/>
      </c>
    </row>
    <row r="8905" spans="12:21" ht="15" customHeight="1" x14ac:dyDescent="0.15">
      <c r="L8905" s="244" t="str">
        <f t="shared" si="1251"/>
        <v/>
      </c>
      <c r="M8905" s="245" t="str">
        <f t="shared" si="1252"/>
        <v/>
      </c>
      <c r="N8905" s="244" t="str">
        <f t="shared" si="1253"/>
        <v/>
      </c>
      <c r="O8905" s="244" t="str">
        <f t="shared" si="1254"/>
        <v/>
      </c>
      <c r="P8905">
        <f>IF($I8905&lt;&gt;"",$I8905,IF($E8905="SGD",1,IF($E8905="USD",Settings!$B$22,IF($E8905="HKD",Settings!$B$23,1))))</f>
        <v>1</v>
      </c>
      <c r="Q8905">
        <f t="shared" si="1255"/>
        <v>0</v>
      </c>
      <c r="R8905">
        <f t="shared" si="1256"/>
        <v>0</v>
      </c>
      <c r="S8905" t="str">
        <f t="shared" si="1257"/>
        <v/>
      </c>
      <c r="T8905" t="str">
        <f t="shared" si="1258"/>
        <v/>
      </c>
      <c r="U8905" t="str">
        <f t="shared" si="1259"/>
        <v/>
      </c>
    </row>
    <row r="8906" spans="12:21" ht="15" customHeight="1" x14ac:dyDescent="0.15">
      <c r="L8906" s="244" t="str">
        <f t="shared" si="1251"/>
        <v/>
      </c>
      <c r="M8906" s="245" t="str">
        <f t="shared" si="1252"/>
        <v/>
      </c>
      <c r="N8906" s="244" t="str">
        <f t="shared" si="1253"/>
        <v/>
      </c>
      <c r="O8906" s="244" t="str">
        <f t="shared" si="1254"/>
        <v/>
      </c>
      <c r="P8906">
        <f>IF($I8906&lt;&gt;"",$I8906,IF($E8906="SGD",1,IF($E8906="USD",Settings!$B$22,IF($E8906="HKD",Settings!$B$23,1))))</f>
        <v>1</v>
      </c>
      <c r="Q8906">
        <f t="shared" si="1255"/>
        <v>0</v>
      </c>
      <c r="R8906">
        <f t="shared" si="1256"/>
        <v>0</v>
      </c>
      <c r="S8906" t="str">
        <f t="shared" si="1257"/>
        <v/>
      </c>
      <c r="T8906" t="str">
        <f t="shared" si="1258"/>
        <v/>
      </c>
      <c r="U8906" t="str">
        <f t="shared" si="1259"/>
        <v/>
      </c>
    </row>
    <row r="8907" spans="12:21" ht="15" customHeight="1" x14ac:dyDescent="0.15">
      <c r="L8907" s="244" t="str">
        <f t="shared" si="1251"/>
        <v/>
      </c>
      <c r="M8907" s="245" t="str">
        <f t="shared" si="1252"/>
        <v/>
      </c>
      <c r="N8907" s="244" t="str">
        <f t="shared" si="1253"/>
        <v/>
      </c>
      <c r="O8907" s="244" t="str">
        <f t="shared" si="1254"/>
        <v/>
      </c>
      <c r="P8907">
        <f>IF($I8907&lt;&gt;"",$I8907,IF($E8907="SGD",1,IF($E8907="USD",Settings!$B$22,IF($E8907="HKD",Settings!$B$23,1))))</f>
        <v>1</v>
      </c>
      <c r="Q8907">
        <f t="shared" si="1255"/>
        <v>0</v>
      </c>
      <c r="R8907">
        <f t="shared" si="1256"/>
        <v>0</v>
      </c>
      <c r="S8907" t="str">
        <f t="shared" si="1257"/>
        <v/>
      </c>
      <c r="T8907" t="str">
        <f t="shared" si="1258"/>
        <v/>
      </c>
      <c r="U8907" t="str">
        <f t="shared" si="1259"/>
        <v/>
      </c>
    </row>
    <row r="8908" spans="12:21" ht="15" customHeight="1" x14ac:dyDescent="0.15">
      <c r="L8908" s="244" t="str">
        <f t="shared" si="1251"/>
        <v/>
      </c>
      <c r="M8908" s="245" t="str">
        <f t="shared" si="1252"/>
        <v/>
      </c>
      <c r="N8908" s="244" t="str">
        <f t="shared" si="1253"/>
        <v/>
      </c>
      <c r="O8908" s="244" t="str">
        <f t="shared" si="1254"/>
        <v/>
      </c>
      <c r="P8908">
        <f>IF($I8908&lt;&gt;"",$I8908,IF($E8908="SGD",1,IF($E8908="USD",Settings!$B$22,IF($E8908="HKD",Settings!$B$23,1))))</f>
        <v>1</v>
      </c>
      <c r="Q8908">
        <f t="shared" si="1255"/>
        <v>0</v>
      </c>
      <c r="R8908">
        <f t="shared" si="1256"/>
        <v>0</v>
      </c>
      <c r="S8908" t="str">
        <f t="shared" si="1257"/>
        <v/>
      </c>
      <c r="T8908" t="str">
        <f t="shared" si="1258"/>
        <v/>
      </c>
      <c r="U8908" t="str">
        <f t="shared" si="1259"/>
        <v/>
      </c>
    </row>
    <row r="8909" spans="12:21" ht="15" customHeight="1" x14ac:dyDescent="0.15">
      <c r="L8909" s="244" t="str">
        <f t="shared" si="1251"/>
        <v/>
      </c>
      <c r="M8909" s="245" t="str">
        <f t="shared" si="1252"/>
        <v/>
      </c>
      <c r="N8909" s="244" t="str">
        <f t="shared" si="1253"/>
        <v/>
      </c>
      <c r="O8909" s="244" t="str">
        <f t="shared" si="1254"/>
        <v/>
      </c>
      <c r="P8909">
        <f>IF($I8909&lt;&gt;"",$I8909,IF($E8909="SGD",1,IF($E8909="USD",Settings!$B$22,IF($E8909="HKD",Settings!$B$23,1))))</f>
        <v>1</v>
      </c>
      <c r="Q8909">
        <f t="shared" si="1255"/>
        <v>0</v>
      </c>
      <c r="R8909">
        <f t="shared" si="1256"/>
        <v>0</v>
      </c>
      <c r="S8909" t="str">
        <f t="shared" si="1257"/>
        <v/>
      </c>
      <c r="T8909" t="str">
        <f t="shared" si="1258"/>
        <v/>
      </c>
      <c r="U8909" t="str">
        <f t="shared" si="1259"/>
        <v/>
      </c>
    </row>
    <row r="8910" spans="12:21" ht="15" customHeight="1" x14ac:dyDescent="0.15">
      <c r="L8910" s="244" t="str">
        <f t="shared" si="1251"/>
        <v/>
      </c>
      <c r="M8910" s="245" t="str">
        <f t="shared" si="1252"/>
        <v/>
      </c>
      <c r="N8910" s="244" t="str">
        <f t="shared" si="1253"/>
        <v/>
      </c>
      <c r="O8910" s="244" t="str">
        <f t="shared" si="1254"/>
        <v/>
      </c>
      <c r="P8910">
        <f>IF($I8910&lt;&gt;"",$I8910,IF($E8910="SGD",1,IF($E8910="USD",Settings!$B$22,IF($E8910="HKD",Settings!$B$23,1))))</f>
        <v>1</v>
      </c>
      <c r="Q8910">
        <f t="shared" si="1255"/>
        <v>0</v>
      </c>
      <c r="R8910">
        <f t="shared" si="1256"/>
        <v>0</v>
      </c>
      <c r="S8910" t="str">
        <f t="shared" si="1257"/>
        <v/>
      </c>
      <c r="T8910" t="str">
        <f t="shared" si="1258"/>
        <v/>
      </c>
      <c r="U8910" t="str">
        <f t="shared" si="1259"/>
        <v/>
      </c>
    </row>
    <row r="8911" spans="12:21" ht="15" customHeight="1" x14ac:dyDescent="0.15">
      <c r="L8911" s="244" t="str">
        <f t="shared" si="1251"/>
        <v/>
      </c>
      <c r="M8911" s="245" t="str">
        <f t="shared" si="1252"/>
        <v/>
      </c>
      <c r="N8911" s="244" t="str">
        <f t="shared" si="1253"/>
        <v/>
      </c>
      <c r="O8911" s="244" t="str">
        <f t="shared" si="1254"/>
        <v/>
      </c>
      <c r="P8911">
        <f>IF($I8911&lt;&gt;"",$I8911,IF($E8911="SGD",1,IF($E8911="USD",Settings!$B$22,IF($E8911="HKD",Settings!$B$23,1))))</f>
        <v>1</v>
      </c>
      <c r="Q8911">
        <f t="shared" si="1255"/>
        <v>0</v>
      </c>
      <c r="R8911">
        <f t="shared" si="1256"/>
        <v>0</v>
      </c>
      <c r="S8911" t="str">
        <f t="shared" si="1257"/>
        <v/>
      </c>
      <c r="T8911" t="str">
        <f t="shared" si="1258"/>
        <v/>
      </c>
      <c r="U8911" t="str">
        <f t="shared" si="1259"/>
        <v/>
      </c>
    </row>
    <row r="8912" spans="12:21" ht="15" customHeight="1" x14ac:dyDescent="0.15">
      <c r="L8912" s="244" t="str">
        <f t="shared" si="1251"/>
        <v/>
      </c>
      <c r="M8912" s="245" t="str">
        <f t="shared" si="1252"/>
        <v/>
      </c>
      <c r="N8912" s="244" t="str">
        <f t="shared" si="1253"/>
        <v/>
      </c>
      <c r="O8912" s="244" t="str">
        <f t="shared" si="1254"/>
        <v/>
      </c>
      <c r="P8912">
        <f>IF($I8912&lt;&gt;"",$I8912,IF($E8912="SGD",1,IF($E8912="USD",Settings!$B$22,IF($E8912="HKD",Settings!$B$23,1))))</f>
        <v>1</v>
      </c>
      <c r="Q8912">
        <f t="shared" si="1255"/>
        <v>0</v>
      </c>
      <c r="R8912">
        <f t="shared" si="1256"/>
        <v>0</v>
      </c>
      <c r="S8912" t="str">
        <f t="shared" si="1257"/>
        <v/>
      </c>
      <c r="T8912" t="str">
        <f t="shared" si="1258"/>
        <v/>
      </c>
      <c r="U8912" t="str">
        <f t="shared" si="1259"/>
        <v/>
      </c>
    </row>
    <row r="8913" spans="12:21" ht="15" customHeight="1" x14ac:dyDescent="0.15">
      <c r="L8913" s="244" t="str">
        <f t="shared" si="1251"/>
        <v/>
      </c>
      <c r="M8913" s="245" t="str">
        <f t="shared" si="1252"/>
        <v/>
      </c>
      <c r="N8913" s="244" t="str">
        <f t="shared" si="1253"/>
        <v/>
      </c>
      <c r="O8913" s="244" t="str">
        <f t="shared" si="1254"/>
        <v/>
      </c>
      <c r="P8913">
        <f>IF($I8913&lt;&gt;"",$I8913,IF($E8913="SGD",1,IF($E8913="USD",Settings!$B$22,IF($E8913="HKD",Settings!$B$23,1))))</f>
        <v>1</v>
      </c>
      <c r="Q8913">
        <f t="shared" si="1255"/>
        <v>0</v>
      </c>
      <c r="R8913">
        <f t="shared" si="1256"/>
        <v>0</v>
      </c>
      <c r="S8913" t="str">
        <f t="shared" si="1257"/>
        <v/>
      </c>
      <c r="T8913" t="str">
        <f t="shared" si="1258"/>
        <v/>
      </c>
      <c r="U8913" t="str">
        <f t="shared" si="1259"/>
        <v/>
      </c>
    </row>
    <row r="8914" spans="12:21" ht="15" customHeight="1" x14ac:dyDescent="0.15">
      <c r="L8914" s="244" t="str">
        <f t="shared" si="1251"/>
        <v/>
      </c>
      <c r="M8914" s="245" t="str">
        <f t="shared" si="1252"/>
        <v/>
      </c>
      <c r="N8914" s="244" t="str">
        <f t="shared" si="1253"/>
        <v/>
      </c>
      <c r="O8914" s="244" t="str">
        <f t="shared" si="1254"/>
        <v/>
      </c>
      <c r="P8914">
        <f>IF($I8914&lt;&gt;"",$I8914,IF($E8914="SGD",1,IF($E8914="USD",Settings!$B$22,IF($E8914="HKD",Settings!$B$23,1))))</f>
        <v>1</v>
      </c>
      <c r="Q8914">
        <f t="shared" si="1255"/>
        <v>0</v>
      </c>
      <c r="R8914">
        <f t="shared" si="1256"/>
        <v>0</v>
      </c>
      <c r="S8914" t="str">
        <f t="shared" si="1257"/>
        <v/>
      </c>
      <c r="T8914" t="str">
        <f t="shared" si="1258"/>
        <v/>
      </c>
      <c r="U8914" t="str">
        <f t="shared" si="1259"/>
        <v/>
      </c>
    </row>
    <row r="8915" spans="12:21" ht="15" customHeight="1" x14ac:dyDescent="0.15">
      <c r="L8915" s="244" t="str">
        <f t="shared" si="1251"/>
        <v/>
      </c>
      <c r="M8915" s="245" t="str">
        <f t="shared" si="1252"/>
        <v/>
      </c>
      <c r="N8915" s="244" t="str">
        <f t="shared" si="1253"/>
        <v/>
      </c>
      <c r="O8915" s="244" t="str">
        <f t="shared" si="1254"/>
        <v/>
      </c>
      <c r="P8915">
        <f>IF($I8915&lt;&gt;"",$I8915,IF($E8915="SGD",1,IF($E8915="USD",Settings!$B$22,IF($E8915="HKD",Settings!$B$23,1))))</f>
        <v>1</v>
      </c>
      <c r="Q8915">
        <f t="shared" si="1255"/>
        <v>0</v>
      </c>
      <c r="R8915">
        <f t="shared" si="1256"/>
        <v>0</v>
      </c>
      <c r="S8915" t="str">
        <f t="shared" si="1257"/>
        <v/>
      </c>
      <c r="T8915" t="str">
        <f t="shared" si="1258"/>
        <v/>
      </c>
      <c r="U8915" t="str">
        <f t="shared" si="1259"/>
        <v/>
      </c>
    </row>
    <row r="8916" spans="12:21" ht="15" customHeight="1" x14ac:dyDescent="0.15">
      <c r="L8916" s="244" t="str">
        <f t="shared" si="1251"/>
        <v/>
      </c>
      <c r="M8916" s="245" t="str">
        <f t="shared" si="1252"/>
        <v/>
      </c>
      <c r="N8916" s="244" t="str">
        <f t="shared" si="1253"/>
        <v/>
      </c>
      <c r="O8916" s="244" t="str">
        <f t="shared" si="1254"/>
        <v/>
      </c>
      <c r="P8916">
        <f>IF($I8916&lt;&gt;"",$I8916,IF($E8916="SGD",1,IF($E8916="USD",Settings!$B$22,IF($E8916="HKD",Settings!$B$23,1))))</f>
        <v>1</v>
      </c>
      <c r="Q8916">
        <f t="shared" si="1255"/>
        <v>0</v>
      </c>
      <c r="R8916">
        <f t="shared" si="1256"/>
        <v>0</v>
      </c>
      <c r="S8916" t="str">
        <f t="shared" si="1257"/>
        <v/>
      </c>
      <c r="T8916" t="str">
        <f t="shared" si="1258"/>
        <v/>
      </c>
      <c r="U8916" t="str">
        <f t="shared" si="1259"/>
        <v/>
      </c>
    </row>
    <row r="8917" spans="12:21" ht="15" customHeight="1" x14ac:dyDescent="0.15">
      <c r="L8917" s="244" t="str">
        <f t="shared" si="1251"/>
        <v/>
      </c>
      <c r="M8917" s="245" t="str">
        <f t="shared" si="1252"/>
        <v/>
      </c>
      <c r="N8917" s="244" t="str">
        <f t="shared" si="1253"/>
        <v/>
      </c>
      <c r="O8917" s="244" t="str">
        <f t="shared" si="1254"/>
        <v/>
      </c>
      <c r="P8917">
        <f>IF($I8917&lt;&gt;"",$I8917,IF($E8917="SGD",1,IF($E8917="USD",Settings!$B$22,IF($E8917="HKD",Settings!$B$23,1))))</f>
        <v>1</v>
      </c>
      <c r="Q8917">
        <f t="shared" si="1255"/>
        <v>0</v>
      </c>
      <c r="R8917">
        <f t="shared" si="1256"/>
        <v>0</v>
      </c>
      <c r="S8917" t="str">
        <f t="shared" si="1257"/>
        <v/>
      </c>
      <c r="T8917" t="str">
        <f t="shared" si="1258"/>
        <v/>
      </c>
      <c r="U8917" t="str">
        <f t="shared" si="1259"/>
        <v/>
      </c>
    </row>
    <row r="8918" spans="12:21" ht="15" customHeight="1" x14ac:dyDescent="0.15">
      <c r="L8918" s="244" t="str">
        <f t="shared" si="1251"/>
        <v/>
      </c>
      <c r="M8918" s="245" t="str">
        <f t="shared" si="1252"/>
        <v/>
      </c>
      <c r="N8918" s="244" t="str">
        <f t="shared" si="1253"/>
        <v/>
      </c>
      <c r="O8918" s="244" t="str">
        <f t="shared" si="1254"/>
        <v/>
      </c>
      <c r="P8918">
        <f>IF($I8918&lt;&gt;"",$I8918,IF($E8918="SGD",1,IF($E8918="USD",Settings!$B$22,IF($E8918="HKD",Settings!$B$23,1))))</f>
        <v>1</v>
      </c>
      <c r="Q8918">
        <f t="shared" si="1255"/>
        <v>0</v>
      </c>
      <c r="R8918">
        <f t="shared" si="1256"/>
        <v>0</v>
      </c>
      <c r="S8918" t="str">
        <f t="shared" si="1257"/>
        <v/>
      </c>
      <c r="T8918" t="str">
        <f t="shared" si="1258"/>
        <v/>
      </c>
      <c r="U8918" t="str">
        <f t="shared" si="1259"/>
        <v/>
      </c>
    </row>
    <row r="8919" spans="12:21" ht="15" customHeight="1" x14ac:dyDescent="0.15">
      <c r="L8919" s="244" t="str">
        <f t="shared" si="1251"/>
        <v/>
      </c>
      <c r="M8919" s="245" t="str">
        <f t="shared" si="1252"/>
        <v/>
      </c>
      <c r="N8919" s="244" t="str">
        <f t="shared" si="1253"/>
        <v/>
      </c>
      <c r="O8919" s="244" t="str">
        <f t="shared" si="1254"/>
        <v/>
      </c>
      <c r="P8919">
        <f>IF($I8919&lt;&gt;"",$I8919,IF($E8919="SGD",1,IF($E8919="USD",Settings!$B$22,IF($E8919="HKD",Settings!$B$23,1))))</f>
        <v>1</v>
      </c>
      <c r="Q8919">
        <f t="shared" si="1255"/>
        <v>0</v>
      </c>
      <c r="R8919">
        <f t="shared" si="1256"/>
        <v>0</v>
      </c>
      <c r="S8919" t="str">
        <f t="shared" si="1257"/>
        <v/>
      </c>
      <c r="T8919" t="str">
        <f t="shared" si="1258"/>
        <v/>
      </c>
      <c r="U8919" t="str">
        <f t="shared" si="1259"/>
        <v/>
      </c>
    </row>
    <row r="8920" spans="12:21" ht="15" customHeight="1" x14ac:dyDescent="0.15">
      <c r="L8920" s="244" t="str">
        <f t="shared" si="1251"/>
        <v/>
      </c>
      <c r="M8920" s="245" t="str">
        <f t="shared" si="1252"/>
        <v/>
      </c>
      <c r="N8920" s="244" t="str">
        <f t="shared" si="1253"/>
        <v/>
      </c>
      <c r="O8920" s="244" t="str">
        <f t="shared" si="1254"/>
        <v/>
      </c>
      <c r="P8920">
        <f>IF($I8920&lt;&gt;"",$I8920,IF($E8920="SGD",1,IF($E8920="USD",Settings!$B$22,IF($E8920="HKD",Settings!$B$23,1))))</f>
        <v>1</v>
      </c>
      <c r="Q8920">
        <f t="shared" si="1255"/>
        <v>0</v>
      </c>
      <c r="R8920">
        <f t="shared" si="1256"/>
        <v>0</v>
      </c>
      <c r="S8920" t="str">
        <f t="shared" si="1257"/>
        <v/>
      </c>
      <c r="T8920" t="str">
        <f t="shared" si="1258"/>
        <v/>
      </c>
      <c r="U8920" t="str">
        <f t="shared" si="1259"/>
        <v/>
      </c>
    </row>
    <row r="8921" spans="12:21" ht="15" customHeight="1" x14ac:dyDescent="0.15">
      <c r="L8921" s="244" t="str">
        <f t="shared" si="1251"/>
        <v/>
      </c>
      <c r="M8921" s="245" t="str">
        <f t="shared" si="1252"/>
        <v/>
      </c>
      <c r="N8921" s="244" t="str">
        <f t="shared" si="1253"/>
        <v/>
      </c>
      <c r="O8921" s="244" t="str">
        <f t="shared" si="1254"/>
        <v/>
      </c>
      <c r="P8921">
        <f>IF($I8921&lt;&gt;"",$I8921,IF($E8921="SGD",1,IF($E8921="USD",Settings!$B$22,IF($E8921="HKD",Settings!$B$23,1))))</f>
        <v>1</v>
      </c>
      <c r="Q8921">
        <f t="shared" si="1255"/>
        <v>0</v>
      </c>
      <c r="R8921">
        <f t="shared" si="1256"/>
        <v>0</v>
      </c>
      <c r="S8921" t="str">
        <f t="shared" si="1257"/>
        <v/>
      </c>
      <c r="T8921" t="str">
        <f t="shared" si="1258"/>
        <v/>
      </c>
      <c r="U8921" t="str">
        <f t="shared" si="1259"/>
        <v/>
      </c>
    </row>
    <row r="8922" spans="12:21" ht="15" customHeight="1" x14ac:dyDescent="0.15">
      <c r="L8922" s="244" t="str">
        <f t="shared" si="1251"/>
        <v/>
      </c>
      <c r="M8922" s="245" t="str">
        <f t="shared" si="1252"/>
        <v/>
      </c>
      <c r="N8922" s="244" t="str">
        <f t="shared" si="1253"/>
        <v/>
      </c>
      <c r="O8922" s="244" t="str">
        <f t="shared" si="1254"/>
        <v/>
      </c>
      <c r="P8922">
        <f>IF($I8922&lt;&gt;"",$I8922,IF($E8922="SGD",1,IF($E8922="USD",Settings!$B$22,IF($E8922="HKD",Settings!$B$23,1))))</f>
        <v>1</v>
      </c>
      <c r="Q8922">
        <f t="shared" si="1255"/>
        <v>0</v>
      </c>
      <c r="R8922">
        <f t="shared" si="1256"/>
        <v>0</v>
      </c>
      <c r="S8922" t="str">
        <f t="shared" si="1257"/>
        <v/>
      </c>
      <c r="T8922" t="str">
        <f t="shared" si="1258"/>
        <v/>
      </c>
      <c r="U8922" t="str">
        <f t="shared" si="1259"/>
        <v/>
      </c>
    </row>
    <row r="8923" spans="12:21" ht="15" customHeight="1" x14ac:dyDescent="0.15">
      <c r="L8923" s="244" t="str">
        <f t="shared" si="1251"/>
        <v/>
      </c>
      <c r="M8923" s="245" t="str">
        <f t="shared" si="1252"/>
        <v/>
      </c>
      <c r="N8923" s="244" t="str">
        <f t="shared" si="1253"/>
        <v/>
      </c>
      <c r="O8923" s="244" t="str">
        <f t="shared" si="1254"/>
        <v/>
      </c>
      <c r="P8923">
        <f>IF($I8923&lt;&gt;"",$I8923,IF($E8923="SGD",1,IF($E8923="USD",Settings!$B$22,IF($E8923="HKD",Settings!$B$23,1))))</f>
        <v>1</v>
      </c>
      <c r="Q8923">
        <f t="shared" si="1255"/>
        <v>0</v>
      </c>
      <c r="R8923">
        <f t="shared" si="1256"/>
        <v>0</v>
      </c>
      <c r="S8923" t="str">
        <f t="shared" si="1257"/>
        <v/>
      </c>
      <c r="T8923" t="str">
        <f t="shared" si="1258"/>
        <v/>
      </c>
      <c r="U8923" t="str">
        <f t="shared" si="1259"/>
        <v/>
      </c>
    </row>
    <row r="8924" spans="12:21" ht="15" customHeight="1" x14ac:dyDescent="0.15">
      <c r="L8924" s="244" t="str">
        <f t="shared" si="1251"/>
        <v/>
      </c>
      <c r="M8924" s="245" t="str">
        <f t="shared" si="1252"/>
        <v/>
      </c>
      <c r="N8924" s="244" t="str">
        <f t="shared" si="1253"/>
        <v/>
      </c>
      <c r="O8924" s="244" t="str">
        <f t="shared" si="1254"/>
        <v/>
      </c>
      <c r="P8924">
        <f>IF($I8924&lt;&gt;"",$I8924,IF($E8924="SGD",1,IF($E8924="USD",Settings!$B$22,IF($E8924="HKD",Settings!$B$23,1))))</f>
        <v>1</v>
      </c>
      <c r="Q8924">
        <f t="shared" si="1255"/>
        <v>0</v>
      </c>
      <c r="R8924">
        <f t="shared" si="1256"/>
        <v>0</v>
      </c>
      <c r="S8924" t="str">
        <f t="shared" si="1257"/>
        <v/>
      </c>
      <c r="T8924" t="str">
        <f t="shared" si="1258"/>
        <v/>
      </c>
      <c r="U8924" t="str">
        <f t="shared" si="1259"/>
        <v/>
      </c>
    </row>
    <row r="8925" spans="12:21" ht="15" customHeight="1" x14ac:dyDescent="0.15">
      <c r="L8925" s="244" t="str">
        <f t="shared" si="1251"/>
        <v/>
      </c>
      <c r="M8925" s="245" t="str">
        <f t="shared" si="1252"/>
        <v/>
      </c>
      <c r="N8925" s="244" t="str">
        <f t="shared" si="1253"/>
        <v/>
      </c>
      <c r="O8925" s="244" t="str">
        <f t="shared" si="1254"/>
        <v/>
      </c>
      <c r="P8925">
        <f>IF($I8925&lt;&gt;"",$I8925,IF($E8925="SGD",1,IF($E8925="USD",Settings!$B$22,IF($E8925="HKD",Settings!$B$23,1))))</f>
        <v>1</v>
      </c>
      <c r="Q8925">
        <f t="shared" si="1255"/>
        <v>0</v>
      </c>
      <c r="R8925">
        <f t="shared" si="1256"/>
        <v>0</v>
      </c>
      <c r="S8925" t="str">
        <f t="shared" si="1257"/>
        <v/>
      </c>
      <c r="T8925" t="str">
        <f t="shared" si="1258"/>
        <v/>
      </c>
      <c r="U8925" t="str">
        <f t="shared" si="1259"/>
        <v/>
      </c>
    </row>
    <row r="8926" spans="12:21" ht="15" customHeight="1" x14ac:dyDescent="0.15">
      <c r="L8926" s="244" t="str">
        <f t="shared" si="1251"/>
        <v/>
      </c>
      <c r="M8926" s="245" t="str">
        <f t="shared" si="1252"/>
        <v/>
      </c>
      <c r="N8926" s="244" t="str">
        <f t="shared" si="1253"/>
        <v/>
      </c>
      <c r="O8926" s="244" t="str">
        <f t="shared" si="1254"/>
        <v/>
      </c>
      <c r="P8926">
        <f>IF($I8926&lt;&gt;"",$I8926,IF($E8926="SGD",1,IF($E8926="USD",Settings!$B$22,IF($E8926="HKD",Settings!$B$23,1))))</f>
        <v>1</v>
      </c>
      <c r="Q8926">
        <f t="shared" si="1255"/>
        <v>0</v>
      </c>
      <c r="R8926">
        <f t="shared" si="1256"/>
        <v>0</v>
      </c>
      <c r="S8926" t="str">
        <f t="shared" si="1257"/>
        <v/>
      </c>
      <c r="T8926" t="str">
        <f t="shared" si="1258"/>
        <v/>
      </c>
      <c r="U8926" t="str">
        <f t="shared" si="1259"/>
        <v/>
      </c>
    </row>
    <row r="8927" spans="12:21" ht="15" customHeight="1" x14ac:dyDescent="0.15">
      <c r="L8927" s="244" t="str">
        <f t="shared" si="1251"/>
        <v/>
      </c>
      <c r="M8927" s="245" t="str">
        <f t="shared" si="1252"/>
        <v/>
      </c>
      <c r="N8927" s="244" t="str">
        <f t="shared" si="1253"/>
        <v/>
      </c>
      <c r="O8927" s="244" t="str">
        <f t="shared" si="1254"/>
        <v/>
      </c>
      <c r="P8927">
        <f>IF($I8927&lt;&gt;"",$I8927,IF($E8927="SGD",1,IF($E8927="USD",Settings!$B$22,IF($E8927="HKD",Settings!$B$23,1))))</f>
        <v>1</v>
      </c>
      <c r="Q8927">
        <f t="shared" si="1255"/>
        <v>0</v>
      </c>
      <c r="R8927">
        <f t="shared" si="1256"/>
        <v>0</v>
      </c>
      <c r="S8927" t="str">
        <f t="shared" si="1257"/>
        <v/>
      </c>
      <c r="T8927" t="str">
        <f t="shared" si="1258"/>
        <v/>
      </c>
      <c r="U8927" t="str">
        <f t="shared" si="1259"/>
        <v/>
      </c>
    </row>
    <row r="8928" spans="12:21" ht="15" customHeight="1" x14ac:dyDescent="0.15">
      <c r="L8928" s="244" t="str">
        <f t="shared" si="1251"/>
        <v/>
      </c>
      <c r="M8928" s="245" t="str">
        <f t="shared" si="1252"/>
        <v/>
      </c>
      <c r="N8928" s="244" t="str">
        <f t="shared" si="1253"/>
        <v/>
      </c>
      <c r="O8928" s="244" t="str">
        <f t="shared" si="1254"/>
        <v/>
      </c>
      <c r="P8928">
        <f>IF($I8928&lt;&gt;"",$I8928,IF($E8928="SGD",1,IF($E8928="USD",Settings!$B$22,IF($E8928="HKD",Settings!$B$23,1))))</f>
        <v>1</v>
      </c>
      <c r="Q8928">
        <f t="shared" si="1255"/>
        <v>0</v>
      </c>
      <c r="R8928">
        <f t="shared" si="1256"/>
        <v>0</v>
      </c>
      <c r="S8928" t="str">
        <f t="shared" si="1257"/>
        <v/>
      </c>
      <c r="T8928" t="str">
        <f t="shared" si="1258"/>
        <v/>
      </c>
      <c r="U8928" t="str">
        <f t="shared" si="1259"/>
        <v/>
      </c>
    </row>
    <row r="8929" spans="12:21" ht="15" customHeight="1" x14ac:dyDescent="0.15">
      <c r="L8929" s="244" t="str">
        <f t="shared" si="1251"/>
        <v/>
      </c>
      <c r="M8929" s="245" t="str">
        <f t="shared" si="1252"/>
        <v/>
      </c>
      <c r="N8929" s="244" t="str">
        <f t="shared" si="1253"/>
        <v/>
      </c>
      <c r="O8929" s="244" t="str">
        <f t="shared" si="1254"/>
        <v/>
      </c>
      <c r="P8929">
        <f>IF($I8929&lt;&gt;"",$I8929,IF($E8929="SGD",1,IF($E8929="USD",Settings!$B$22,IF($E8929="HKD",Settings!$B$23,1))))</f>
        <v>1</v>
      </c>
      <c r="Q8929">
        <f t="shared" si="1255"/>
        <v>0</v>
      </c>
      <c r="R8929">
        <f t="shared" si="1256"/>
        <v>0</v>
      </c>
      <c r="S8929" t="str">
        <f t="shared" si="1257"/>
        <v/>
      </c>
      <c r="T8929" t="str">
        <f t="shared" si="1258"/>
        <v/>
      </c>
      <c r="U8929" t="str">
        <f t="shared" si="1259"/>
        <v/>
      </c>
    </row>
    <row r="8930" spans="12:21" ht="15" customHeight="1" x14ac:dyDescent="0.15">
      <c r="L8930" s="244" t="str">
        <f t="shared" si="1251"/>
        <v/>
      </c>
      <c r="M8930" s="245" t="str">
        <f t="shared" si="1252"/>
        <v/>
      </c>
      <c r="N8930" s="244" t="str">
        <f t="shared" si="1253"/>
        <v/>
      </c>
      <c r="O8930" s="244" t="str">
        <f t="shared" si="1254"/>
        <v/>
      </c>
      <c r="P8930">
        <f>IF($I8930&lt;&gt;"",$I8930,IF($E8930="SGD",1,IF($E8930="USD",Settings!$B$22,IF($E8930="HKD",Settings!$B$23,1))))</f>
        <v>1</v>
      </c>
      <c r="Q8930">
        <f t="shared" si="1255"/>
        <v>0</v>
      </c>
      <c r="R8930">
        <f t="shared" si="1256"/>
        <v>0</v>
      </c>
      <c r="S8930" t="str">
        <f t="shared" si="1257"/>
        <v/>
      </c>
      <c r="T8930" t="str">
        <f t="shared" si="1258"/>
        <v/>
      </c>
      <c r="U8930" t="str">
        <f t="shared" si="1259"/>
        <v/>
      </c>
    </row>
    <row r="8931" spans="12:21" ht="15" customHeight="1" x14ac:dyDescent="0.15">
      <c r="L8931" s="244" t="str">
        <f t="shared" si="1251"/>
        <v/>
      </c>
      <c r="M8931" s="245" t="str">
        <f t="shared" si="1252"/>
        <v/>
      </c>
      <c r="N8931" s="244" t="str">
        <f t="shared" si="1253"/>
        <v/>
      </c>
      <c r="O8931" s="244" t="str">
        <f t="shared" si="1254"/>
        <v/>
      </c>
      <c r="P8931">
        <f>IF($I8931&lt;&gt;"",$I8931,IF($E8931="SGD",1,IF($E8931="USD",Settings!$B$22,IF($E8931="HKD",Settings!$B$23,1))))</f>
        <v>1</v>
      </c>
      <c r="Q8931">
        <f t="shared" si="1255"/>
        <v>0</v>
      </c>
      <c r="R8931">
        <f t="shared" si="1256"/>
        <v>0</v>
      </c>
      <c r="S8931" t="str">
        <f t="shared" si="1257"/>
        <v/>
      </c>
      <c r="T8931" t="str">
        <f t="shared" si="1258"/>
        <v/>
      </c>
      <c r="U8931" t="str">
        <f t="shared" si="1259"/>
        <v/>
      </c>
    </row>
    <row r="8932" spans="12:21" ht="15" customHeight="1" x14ac:dyDescent="0.15">
      <c r="L8932" s="244" t="str">
        <f t="shared" si="1251"/>
        <v/>
      </c>
      <c r="M8932" s="245" t="str">
        <f t="shared" si="1252"/>
        <v/>
      </c>
      <c r="N8932" s="244" t="str">
        <f t="shared" si="1253"/>
        <v/>
      </c>
      <c r="O8932" s="244" t="str">
        <f t="shared" si="1254"/>
        <v/>
      </c>
      <c r="P8932">
        <f>IF($I8932&lt;&gt;"",$I8932,IF($E8932="SGD",1,IF($E8932="USD",Settings!$B$22,IF($E8932="HKD",Settings!$B$23,1))))</f>
        <v>1</v>
      </c>
      <c r="Q8932">
        <f t="shared" si="1255"/>
        <v>0</v>
      </c>
      <c r="R8932">
        <f t="shared" si="1256"/>
        <v>0</v>
      </c>
      <c r="S8932" t="str">
        <f t="shared" si="1257"/>
        <v/>
      </c>
      <c r="T8932" t="str">
        <f t="shared" si="1258"/>
        <v/>
      </c>
      <c r="U8932" t="str">
        <f t="shared" si="1259"/>
        <v/>
      </c>
    </row>
    <row r="8933" spans="12:21" ht="15" customHeight="1" x14ac:dyDescent="0.15">
      <c r="L8933" s="244" t="str">
        <f t="shared" si="1251"/>
        <v/>
      </c>
      <c r="M8933" s="245" t="str">
        <f t="shared" si="1252"/>
        <v/>
      </c>
      <c r="N8933" s="244" t="str">
        <f t="shared" si="1253"/>
        <v/>
      </c>
      <c r="O8933" s="244" t="str">
        <f t="shared" si="1254"/>
        <v/>
      </c>
      <c r="P8933">
        <f>IF($I8933&lt;&gt;"",$I8933,IF($E8933="SGD",1,IF($E8933="USD",Settings!$B$22,IF($E8933="HKD",Settings!$B$23,1))))</f>
        <v>1</v>
      </c>
      <c r="Q8933">
        <f t="shared" si="1255"/>
        <v>0</v>
      </c>
      <c r="R8933">
        <f t="shared" si="1256"/>
        <v>0</v>
      </c>
      <c r="S8933" t="str">
        <f t="shared" si="1257"/>
        <v/>
      </c>
      <c r="T8933" t="str">
        <f t="shared" si="1258"/>
        <v/>
      </c>
      <c r="U8933" t="str">
        <f t="shared" si="1259"/>
        <v/>
      </c>
    </row>
    <row r="8934" spans="12:21" ht="15" customHeight="1" x14ac:dyDescent="0.15">
      <c r="L8934" s="244" t="str">
        <f t="shared" si="1251"/>
        <v/>
      </c>
      <c r="M8934" s="245" t="str">
        <f t="shared" si="1252"/>
        <v/>
      </c>
      <c r="N8934" s="244" t="str">
        <f t="shared" si="1253"/>
        <v/>
      </c>
      <c r="O8934" s="244" t="str">
        <f t="shared" si="1254"/>
        <v/>
      </c>
      <c r="P8934">
        <f>IF($I8934&lt;&gt;"",$I8934,IF($E8934="SGD",1,IF($E8934="USD",Settings!$B$22,IF($E8934="HKD",Settings!$B$23,1))))</f>
        <v>1</v>
      </c>
      <c r="Q8934">
        <f t="shared" si="1255"/>
        <v>0</v>
      </c>
      <c r="R8934">
        <f t="shared" si="1256"/>
        <v>0</v>
      </c>
      <c r="S8934" t="str">
        <f t="shared" si="1257"/>
        <v/>
      </c>
      <c r="T8934" t="str">
        <f t="shared" si="1258"/>
        <v/>
      </c>
      <c r="U8934" t="str">
        <f t="shared" si="1259"/>
        <v/>
      </c>
    </row>
    <row r="8935" spans="12:21" ht="15" customHeight="1" x14ac:dyDescent="0.15">
      <c r="L8935" s="244" t="str">
        <f t="shared" si="1251"/>
        <v/>
      </c>
      <c r="M8935" s="245" t="str">
        <f t="shared" si="1252"/>
        <v/>
      </c>
      <c r="N8935" s="244" t="str">
        <f t="shared" si="1253"/>
        <v/>
      </c>
      <c r="O8935" s="244" t="str">
        <f t="shared" si="1254"/>
        <v/>
      </c>
      <c r="P8935">
        <f>IF($I8935&lt;&gt;"",$I8935,IF($E8935="SGD",1,IF($E8935="USD",Settings!$B$22,IF($E8935="HKD",Settings!$B$23,1))))</f>
        <v>1</v>
      </c>
      <c r="Q8935">
        <f t="shared" si="1255"/>
        <v>0</v>
      </c>
      <c r="R8935">
        <f t="shared" si="1256"/>
        <v>0</v>
      </c>
      <c r="S8935" t="str">
        <f t="shared" si="1257"/>
        <v/>
      </c>
      <c r="T8935" t="str">
        <f t="shared" si="1258"/>
        <v/>
      </c>
      <c r="U8935" t="str">
        <f t="shared" si="1259"/>
        <v/>
      </c>
    </row>
    <row r="8936" spans="12:21" ht="15" customHeight="1" x14ac:dyDescent="0.15">
      <c r="L8936" s="244" t="str">
        <f t="shared" si="1251"/>
        <v/>
      </c>
      <c r="M8936" s="245" t="str">
        <f t="shared" si="1252"/>
        <v/>
      </c>
      <c r="N8936" s="244" t="str">
        <f t="shared" si="1253"/>
        <v/>
      </c>
      <c r="O8936" s="244" t="str">
        <f t="shared" si="1254"/>
        <v/>
      </c>
      <c r="P8936">
        <f>IF($I8936&lt;&gt;"",$I8936,IF($E8936="SGD",1,IF($E8936="USD",Settings!$B$22,IF($E8936="HKD",Settings!$B$23,1))))</f>
        <v>1</v>
      </c>
      <c r="Q8936">
        <f t="shared" si="1255"/>
        <v>0</v>
      </c>
      <c r="R8936">
        <f t="shared" si="1256"/>
        <v>0</v>
      </c>
      <c r="S8936" t="str">
        <f t="shared" si="1257"/>
        <v/>
      </c>
      <c r="T8936" t="str">
        <f t="shared" si="1258"/>
        <v/>
      </c>
      <c r="U8936" t="str">
        <f t="shared" si="1259"/>
        <v/>
      </c>
    </row>
    <row r="8937" spans="12:21" ht="15" customHeight="1" x14ac:dyDescent="0.15">
      <c r="L8937" s="244" t="str">
        <f t="shared" ref="L8937:L9000" si="1260">IF(OR(B8937="",C8937="",E8937=""),"",B8937&amp;":"&amp;C8937&amp;":"&amp;E8937)</f>
        <v/>
      </c>
      <c r="M8937" s="245" t="str">
        <f t="shared" ref="M8937:M9000" si="1261">IF(A8937="","",A8937*D8937)</f>
        <v/>
      </c>
      <c r="N8937" s="244" t="str">
        <f t="shared" ref="N8937:N9000" si="1262">IF(A8937="","",IF(OR(A8937=1,A8937=0),J8937,0))</f>
        <v/>
      </c>
      <c r="O8937" s="244" t="str">
        <f t="shared" ref="O8937:O9000" si="1263">IF(A8937="","",IF(A8937=-1,J8937,0))</f>
        <v/>
      </c>
      <c r="P8937">
        <f>IF($I8937&lt;&gt;"",$I8937,IF($E8937="SGD",1,IF($E8937="USD",Settings!$B$22,IF($E8937="HKD",Settings!$B$23,1))))</f>
        <v>1</v>
      </c>
      <c r="Q8937">
        <f t="shared" ref="Q8937:Q9000" si="1264">IF($L8937="",0,($O8937-$N8937+IF($A8937=2,$J8937,0))*$P8937)</f>
        <v>0</v>
      </c>
      <c r="R8937">
        <f t="shared" ref="R8937:R9000" si="1265">IF($L8937="",0,IF($A8937=2,$J8937*$P8937,0))</f>
        <v>0</v>
      </c>
      <c r="S8937" t="str">
        <f t="shared" si="1257"/>
        <v/>
      </c>
      <c r="T8937" t="str">
        <f t="shared" si="1258"/>
        <v/>
      </c>
      <c r="U8937" t="str">
        <f t="shared" si="1259"/>
        <v/>
      </c>
    </row>
    <row r="8938" spans="12:21" ht="15" customHeight="1" x14ac:dyDescent="0.15">
      <c r="L8938" s="244" t="str">
        <f t="shared" si="1260"/>
        <v/>
      </c>
      <c r="M8938" s="245" t="str">
        <f t="shared" si="1261"/>
        <v/>
      </c>
      <c r="N8938" s="244" t="str">
        <f t="shared" si="1262"/>
        <v/>
      </c>
      <c r="O8938" s="244" t="str">
        <f t="shared" si="1263"/>
        <v/>
      </c>
      <c r="P8938">
        <f>IF($I8938&lt;&gt;"",$I8938,IF($E8938="SGD",1,IF($E8938="USD",Settings!$B$22,IF($E8938="HKD",Settings!$B$23,1))))</f>
        <v>1</v>
      </c>
      <c r="Q8938">
        <f t="shared" si="1264"/>
        <v>0</v>
      </c>
      <c r="R8938">
        <f t="shared" si="1265"/>
        <v>0</v>
      </c>
      <c r="S8938" t="str">
        <f t="shared" si="1257"/>
        <v/>
      </c>
      <c r="T8938" t="str">
        <f t="shared" si="1258"/>
        <v/>
      </c>
      <c r="U8938" t="str">
        <f t="shared" si="1259"/>
        <v/>
      </c>
    </row>
    <row r="8939" spans="12:21" ht="15" customHeight="1" x14ac:dyDescent="0.15">
      <c r="L8939" s="244" t="str">
        <f t="shared" si="1260"/>
        <v/>
      </c>
      <c r="M8939" s="245" t="str">
        <f t="shared" si="1261"/>
        <v/>
      </c>
      <c r="N8939" s="244" t="str">
        <f t="shared" si="1262"/>
        <v/>
      </c>
      <c r="O8939" s="244" t="str">
        <f t="shared" si="1263"/>
        <v/>
      </c>
      <c r="P8939">
        <f>IF($I8939&lt;&gt;"",$I8939,IF($E8939="SGD",1,IF($E8939="USD",Settings!$B$22,IF($E8939="HKD",Settings!$B$23,1))))</f>
        <v>1</v>
      </c>
      <c r="Q8939">
        <f t="shared" si="1264"/>
        <v>0</v>
      </c>
      <c r="R8939">
        <f t="shared" si="1265"/>
        <v>0</v>
      </c>
      <c r="S8939" t="str">
        <f t="shared" si="1257"/>
        <v/>
      </c>
      <c r="T8939" t="str">
        <f t="shared" si="1258"/>
        <v/>
      </c>
      <c r="U8939" t="str">
        <f t="shared" si="1259"/>
        <v/>
      </c>
    </row>
    <row r="8940" spans="12:21" ht="15" customHeight="1" x14ac:dyDescent="0.15">
      <c r="L8940" s="244" t="str">
        <f t="shared" si="1260"/>
        <v/>
      </c>
      <c r="M8940" s="245" t="str">
        <f t="shared" si="1261"/>
        <v/>
      </c>
      <c r="N8940" s="244" t="str">
        <f t="shared" si="1262"/>
        <v/>
      </c>
      <c r="O8940" s="244" t="str">
        <f t="shared" si="1263"/>
        <v/>
      </c>
      <c r="P8940">
        <f>IF($I8940&lt;&gt;"",$I8940,IF($E8940="SGD",1,IF($E8940="USD",Settings!$B$22,IF($E8940="HKD",Settings!$B$23,1))))</f>
        <v>1</v>
      </c>
      <c r="Q8940">
        <f t="shared" si="1264"/>
        <v>0</v>
      </c>
      <c r="R8940">
        <f t="shared" si="1265"/>
        <v>0</v>
      </c>
      <c r="S8940" t="str">
        <f t="shared" si="1257"/>
        <v/>
      </c>
      <c r="T8940" t="str">
        <f t="shared" si="1258"/>
        <v/>
      </c>
      <c r="U8940" t="str">
        <f t="shared" si="1259"/>
        <v/>
      </c>
    </row>
    <row r="8941" spans="12:21" ht="15" customHeight="1" x14ac:dyDescent="0.15">
      <c r="L8941" s="244" t="str">
        <f t="shared" si="1260"/>
        <v/>
      </c>
      <c r="M8941" s="245" t="str">
        <f t="shared" si="1261"/>
        <v/>
      </c>
      <c r="N8941" s="244" t="str">
        <f t="shared" si="1262"/>
        <v/>
      </c>
      <c r="O8941" s="244" t="str">
        <f t="shared" si="1263"/>
        <v/>
      </c>
      <c r="P8941">
        <f>IF($I8941&lt;&gt;"",$I8941,IF($E8941="SGD",1,IF($E8941="USD",Settings!$B$22,IF($E8941="HKD",Settings!$B$23,1))))</f>
        <v>1</v>
      </c>
      <c r="Q8941">
        <f t="shared" si="1264"/>
        <v>0</v>
      </c>
      <c r="R8941">
        <f t="shared" si="1265"/>
        <v>0</v>
      </c>
      <c r="S8941" t="str">
        <f t="shared" si="1257"/>
        <v/>
      </c>
      <c r="T8941" t="str">
        <f t="shared" si="1258"/>
        <v/>
      </c>
      <c r="U8941" t="str">
        <f t="shared" si="1259"/>
        <v/>
      </c>
    </row>
    <row r="8942" spans="12:21" ht="15" customHeight="1" x14ac:dyDescent="0.15">
      <c r="L8942" s="244" t="str">
        <f t="shared" si="1260"/>
        <v/>
      </c>
      <c r="M8942" s="245" t="str">
        <f t="shared" si="1261"/>
        <v/>
      </c>
      <c r="N8942" s="244" t="str">
        <f t="shared" si="1262"/>
        <v/>
      </c>
      <c r="O8942" s="244" t="str">
        <f t="shared" si="1263"/>
        <v/>
      </c>
      <c r="P8942">
        <f>IF($I8942&lt;&gt;"",$I8942,IF($E8942="SGD",1,IF($E8942="USD",Settings!$B$22,IF($E8942="HKD",Settings!$B$23,1))))</f>
        <v>1</v>
      </c>
      <c r="Q8942">
        <f t="shared" si="1264"/>
        <v>0</v>
      </c>
      <c r="R8942">
        <f t="shared" si="1265"/>
        <v>0</v>
      </c>
      <c r="S8942" t="str">
        <f t="shared" si="1257"/>
        <v/>
      </c>
      <c r="T8942" t="str">
        <f t="shared" si="1258"/>
        <v/>
      </c>
      <c r="U8942" t="str">
        <f t="shared" si="1259"/>
        <v/>
      </c>
    </row>
    <row r="8943" spans="12:21" ht="15" customHeight="1" x14ac:dyDescent="0.15">
      <c r="L8943" s="244" t="str">
        <f t="shared" si="1260"/>
        <v/>
      </c>
      <c r="M8943" s="245" t="str">
        <f t="shared" si="1261"/>
        <v/>
      </c>
      <c r="N8943" s="244" t="str">
        <f t="shared" si="1262"/>
        <v/>
      </c>
      <c r="O8943" s="244" t="str">
        <f t="shared" si="1263"/>
        <v/>
      </c>
      <c r="P8943">
        <f>IF($I8943&lt;&gt;"",$I8943,IF($E8943="SGD",1,IF($E8943="USD",Settings!$B$22,IF($E8943="HKD",Settings!$B$23,1))))</f>
        <v>1</v>
      </c>
      <c r="Q8943">
        <f t="shared" si="1264"/>
        <v>0</v>
      </c>
      <c r="R8943">
        <f t="shared" si="1265"/>
        <v>0</v>
      </c>
      <c r="S8943" t="str">
        <f t="shared" si="1257"/>
        <v/>
      </c>
      <c r="T8943" t="str">
        <f t="shared" si="1258"/>
        <v/>
      </c>
      <c r="U8943" t="str">
        <f t="shared" si="1259"/>
        <v/>
      </c>
    </row>
    <row r="8944" spans="12:21" ht="15" customHeight="1" x14ac:dyDescent="0.15">
      <c r="L8944" s="244" t="str">
        <f t="shared" si="1260"/>
        <v/>
      </c>
      <c r="M8944" s="245" t="str">
        <f t="shared" si="1261"/>
        <v/>
      </c>
      <c r="N8944" s="244" t="str">
        <f t="shared" si="1262"/>
        <v/>
      </c>
      <c r="O8944" s="244" t="str">
        <f t="shared" si="1263"/>
        <v/>
      </c>
      <c r="P8944">
        <f>IF($I8944&lt;&gt;"",$I8944,IF($E8944="SGD",1,IF($E8944="USD",Settings!$B$22,IF($E8944="HKD",Settings!$B$23,1))))</f>
        <v>1</v>
      </c>
      <c r="Q8944">
        <f t="shared" si="1264"/>
        <v>0</v>
      </c>
      <c r="R8944">
        <f t="shared" si="1265"/>
        <v>0</v>
      </c>
      <c r="S8944" t="str">
        <f t="shared" si="1257"/>
        <v/>
      </c>
      <c r="T8944" t="str">
        <f t="shared" si="1258"/>
        <v/>
      </c>
      <c r="U8944" t="str">
        <f t="shared" si="1259"/>
        <v/>
      </c>
    </row>
    <row r="8945" spans="12:21" ht="15" customHeight="1" x14ac:dyDescent="0.15">
      <c r="L8945" s="244" t="str">
        <f t="shared" si="1260"/>
        <v/>
      </c>
      <c r="M8945" s="245" t="str">
        <f t="shared" si="1261"/>
        <v/>
      </c>
      <c r="N8945" s="244" t="str">
        <f t="shared" si="1262"/>
        <v/>
      </c>
      <c r="O8945" s="244" t="str">
        <f t="shared" si="1263"/>
        <v/>
      </c>
      <c r="P8945">
        <f>IF($I8945&lt;&gt;"",$I8945,IF($E8945="SGD",1,IF($E8945="USD",Settings!$B$22,IF($E8945="HKD",Settings!$B$23,1))))</f>
        <v>1</v>
      </c>
      <c r="Q8945">
        <f t="shared" si="1264"/>
        <v>0</v>
      </c>
      <c r="R8945">
        <f t="shared" si="1265"/>
        <v>0</v>
      </c>
      <c r="S8945" t="str">
        <f t="shared" si="1257"/>
        <v/>
      </c>
      <c r="T8945" t="str">
        <f t="shared" si="1258"/>
        <v/>
      </c>
      <c r="U8945" t="str">
        <f t="shared" si="1259"/>
        <v/>
      </c>
    </row>
    <row r="8946" spans="12:21" ht="15" customHeight="1" x14ac:dyDescent="0.15">
      <c r="L8946" s="244" t="str">
        <f t="shared" si="1260"/>
        <v/>
      </c>
      <c r="M8946" s="245" t="str">
        <f t="shared" si="1261"/>
        <v/>
      </c>
      <c r="N8946" s="244" t="str">
        <f t="shared" si="1262"/>
        <v/>
      </c>
      <c r="O8946" s="244" t="str">
        <f t="shared" si="1263"/>
        <v/>
      </c>
      <c r="P8946">
        <f>IF($I8946&lt;&gt;"",$I8946,IF($E8946="SGD",1,IF($E8946="USD",Settings!$B$22,IF($E8946="HKD",Settings!$B$23,1))))</f>
        <v>1</v>
      </c>
      <c r="Q8946">
        <f t="shared" si="1264"/>
        <v>0</v>
      </c>
      <c r="R8946">
        <f t="shared" si="1265"/>
        <v>0</v>
      </c>
      <c r="S8946" t="str">
        <f t="shared" si="1257"/>
        <v/>
      </c>
      <c r="T8946" t="str">
        <f t="shared" si="1258"/>
        <v/>
      </c>
      <c r="U8946" t="str">
        <f t="shared" si="1259"/>
        <v/>
      </c>
    </row>
    <row r="8947" spans="12:21" ht="15" customHeight="1" x14ac:dyDescent="0.15">
      <c r="L8947" s="244" t="str">
        <f t="shared" si="1260"/>
        <v/>
      </c>
      <c r="M8947" s="245" t="str">
        <f t="shared" si="1261"/>
        <v/>
      </c>
      <c r="N8947" s="244" t="str">
        <f t="shared" si="1262"/>
        <v/>
      </c>
      <c r="O8947" s="244" t="str">
        <f t="shared" si="1263"/>
        <v/>
      </c>
      <c r="P8947">
        <f>IF($I8947&lt;&gt;"",$I8947,IF($E8947="SGD",1,IF($E8947="USD",Settings!$B$22,IF($E8947="HKD",Settings!$B$23,1))))</f>
        <v>1</v>
      </c>
      <c r="Q8947">
        <f t="shared" si="1264"/>
        <v>0</v>
      </c>
      <c r="R8947">
        <f t="shared" si="1265"/>
        <v>0</v>
      </c>
      <c r="S8947" t="str">
        <f t="shared" si="1257"/>
        <v/>
      </c>
      <c r="T8947" t="str">
        <f t="shared" si="1258"/>
        <v/>
      </c>
      <c r="U8947" t="str">
        <f t="shared" si="1259"/>
        <v/>
      </c>
    </row>
    <row r="8948" spans="12:21" ht="15" customHeight="1" x14ac:dyDescent="0.15">
      <c r="L8948" s="244" t="str">
        <f t="shared" si="1260"/>
        <v/>
      </c>
      <c r="M8948" s="245" t="str">
        <f t="shared" si="1261"/>
        <v/>
      </c>
      <c r="N8948" s="244" t="str">
        <f t="shared" si="1262"/>
        <v/>
      </c>
      <c r="O8948" s="244" t="str">
        <f t="shared" si="1263"/>
        <v/>
      </c>
      <c r="P8948">
        <f>IF($I8948&lt;&gt;"",$I8948,IF($E8948="SGD",1,IF($E8948="USD",Settings!$B$22,IF($E8948="HKD",Settings!$B$23,1))))</f>
        <v>1</v>
      </c>
      <c r="Q8948">
        <f t="shared" si="1264"/>
        <v>0</v>
      </c>
      <c r="R8948">
        <f t="shared" si="1265"/>
        <v>0</v>
      </c>
      <c r="S8948" t="str">
        <f t="shared" si="1257"/>
        <v/>
      </c>
      <c r="T8948" t="str">
        <f t="shared" si="1258"/>
        <v/>
      </c>
      <c r="U8948" t="str">
        <f t="shared" si="1259"/>
        <v/>
      </c>
    </row>
    <row r="8949" spans="12:21" ht="15" customHeight="1" x14ac:dyDescent="0.15">
      <c r="L8949" s="244" t="str">
        <f t="shared" si="1260"/>
        <v/>
      </c>
      <c r="M8949" s="245" t="str">
        <f t="shared" si="1261"/>
        <v/>
      </c>
      <c r="N8949" s="244" t="str">
        <f t="shared" si="1262"/>
        <v/>
      </c>
      <c r="O8949" s="244" t="str">
        <f t="shared" si="1263"/>
        <v/>
      </c>
      <c r="P8949">
        <f>IF($I8949&lt;&gt;"",$I8949,IF($E8949="SGD",1,IF($E8949="USD",Settings!$B$22,IF($E8949="HKD",Settings!$B$23,1))))</f>
        <v>1</v>
      </c>
      <c r="Q8949">
        <f t="shared" si="1264"/>
        <v>0</v>
      </c>
      <c r="R8949">
        <f t="shared" si="1265"/>
        <v>0</v>
      </c>
      <c r="S8949" t="str">
        <f t="shared" si="1257"/>
        <v/>
      </c>
      <c r="T8949" t="str">
        <f t="shared" si="1258"/>
        <v/>
      </c>
      <c r="U8949" t="str">
        <f t="shared" si="1259"/>
        <v/>
      </c>
    </row>
    <row r="8950" spans="12:21" ht="15" customHeight="1" x14ac:dyDescent="0.15">
      <c r="L8950" s="244" t="str">
        <f t="shared" si="1260"/>
        <v/>
      </c>
      <c r="M8950" s="245" t="str">
        <f t="shared" si="1261"/>
        <v/>
      </c>
      <c r="N8950" s="244" t="str">
        <f t="shared" si="1262"/>
        <v/>
      </c>
      <c r="O8950" s="244" t="str">
        <f t="shared" si="1263"/>
        <v/>
      </c>
      <c r="P8950">
        <f>IF($I8950&lt;&gt;"",$I8950,IF($E8950="SGD",1,IF($E8950="USD",Settings!$B$22,IF($E8950="HKD",Settings!$B$23,1))))</f>
        <v>1</v>
      </c>
      <c r="Q8950">
        <f t="shared" si="1264"/>
        <v>0</v>
      </c>
      <c r="R8950">
        <f t="shared" si="1265"/>
        <v>0</v>
      </c>
      <c r="S8950" t="str">
        <f t="shared" si="1257"/>
        <v/>
      </c>
      <c r="T8950" t="str">
        <f t="shared" si="1258"/>
        <v/>
      </c>
      <c r="U8950" t="str">
        <f t="shared" si="1259"/>
        <v/>
      </c>
    </row>
    <row r="8951" spans="12:21" ht="15" customHeight="1" x14ac:dyDescent="0.15">
      <c r="L8951" s="244" t="str">
        <f t="shared" si="1260"/>
        <v/>
      </c>
      <c r="M8951" s="245" t="str">
        <f t="shared" si="1261"/>
        <v/>
      </c>
      <c r="N8951" s="244" t="str">
        <f t="shared" si="1262"/>
        <v/>
      </c>
      <c r="O8951" s="244" t="str">
        <f t="shared" si="1263"/>
        <v/>
      </c>
      <c r="P8951">
        <f>IF($I8951&lt;&gt;"",$I8951,IF($E8951="SGD",1,IF($E8951="USD",Settings!$B$22,IF($E8951="HKD",Settings!$B$23,1))))</f>
        <v>1</v>
      </c>
      <c r="Q8951">
        <f t="shared" si="1264"/>
        <v>0</v>
      </c>
      <c r="R8951">
        <f t="shared" si="1265"/>
        <v>0</v>
      </c>
      <c r="S8951" t="str">
        <f t="shared" si="1257"/>
        <v/>
      </c>
      <c r="T8951" t="str">
        <f t="shared" si="1258"/>
        <v/>
      </c>
      <c r="U8951" t="str">
        <f t="shared" si="1259"/>
        <v/>
      </c>
    </row>
    <row r="8952" spans="12:21" ht="15" customHeight="1" x14ac:dyDescent="0.15">
      <c r="L8952" s="244" t="str">
        <f t="shared" si="1260"/>
        <v/>
      </c>
      <c r="M8952" s="245" t="str">
        <f t="shared" si="1261"/>
        <v/>
      </c>
      <c r="N8952" s="244" t="str">
        <f t="shared" si="1262"/>
        <v/>
      </c>
      <c r="O8952" s="244" t="str">
        <f t="shared" si="1263"/>
        <v/>
      </c>
      <c r="P8952">
        <f>IF($I8952&lt;&gt;"",$I8952,IF($E8952="SGD",1,IF($E8952="USD",Settings!$B$22,IF($E8952="HKD",Settings!$B$23,1))))</f>
        <v>1</v>
      </c>
      <c r="Q8952">
        <f t="shared" si="1264"/>
        <v>0</v>
      </c>
      <c r="R8952">
        <f t="shared" si="1265"/>
        <v>0</v>
      </c>
      <c r="S8952" t="str">
        <f t="shared" si="1257"/>
        <v/>
      </c>
      <c r="T8952" t="str">
        <f t="shared" si="1258"/>
        <v/>
      </c>
      <c r="U8952" t="str">
        <f t="shared" si="1259"/>
        <v/>
      </c>
    </row>
    <row r="8953" spans="12:21" ht="15" customHeight="1" x14ac:dyDescent="0.15">
      <c r="L8953" s="244" t="str">
        <f t="shared" si="1260"/>
        <v/>
      </c>
      <c r="M8953" s="245" t="str">
        <f t="shared" si="1261"/>
        <v/>
      </c>
      <c r="N8953" s="244" t="str">
        <f t="shared" si="1262"/>
        <v/>
      </c>
      <c r="O8953" s="244" t="str">
        <f t="shared" si="1263"/>
        <v/>
      </c>
      <c r="P8953">
        <f>IF($I8953&lt;&gt;"",$I8953,IF($E8953="SGD",1,IF($E8953="USD",Settings!$B$22,IF($E8953="HKD",Settings!$B$23,1))))</f>
        <v>1</v>
      </c>
      <c r="Q8953">
        <f t="shared" si="1264"/>
        <v>0</v>
      </c>
      <c r="R8953">
        <f t="shared" si="1265"/>
        <v>0</v>
      </c>
      <c r="S8953" t="str">
        <f t="shared" si="1257"/>
        <v/>
      </c>
      <c r="T8953" t="str">
        <f t="shared" si="1258"/>
        <v/>
      </c>
      <c r="U8953" t="str">
        <f t="shared" si="1259"/>
        <v/>
      </c>
    </row>
    <row r="8954" spans="12:21" ht="15" customHeight="1" x14ac:dyDescent="0.15">
      <c r="L8954" s="244" t="str">
        <f t="shared" si="1260"/>
        <v/>
      </c>
      <c r="M8954" s="245" t="str">
        <f t="shared" si="1261"/>
        <v/>
      </c>
      <c r="N8954" s="244" t="str">
        <f t="shared" si="1262"/>
        <v/>
      </c>
      <c r="O8954" s="244" t="str">
        <f t="shared" si="1263"/>
        <v/>
      </c>
      <c r="P8954">
        <f>IF($I8954&lt;&gt;"",$I8954,IF($E8954="SGD",1,IF($E8954="USD",Settings!$B$22,IF($E8954="HKD",Settings!$B$23,1))))</f>
        <v>1</v>
      </c>
      <c r="Q8954">
        <f t="shared" si="1264"/>
        <v>0</v>
      </c>
      <c r="R8954">
        <f t="shared" si="1265"/>
        <v>0</v>
      </c>
      <c r="S8954" t="str">
        <f t="shared" si="1257"/>
        <v/>
      </c>
      <c r="T8954" t="str">
        <f t="shared" si="1258"/>
        <v/>
      </c>
      <c r="U8954" t="str">
        <f t="shared" si="1259"/>
        <v/>
      </c>
    </row>
    <row r="8955" spans="12:21" ht="15" customHeight="1" x14ac:dyDescent="0.15">
      <c r="L8955" s="244" t="str">
        <f t="shared" si="1260"/>
        <v/>
      </c>
      <c r="M8955" s="245" t="str">
        <f t="shared" si="1261"/>
        <v/>
      </c>
      <c r="N8955" s="244" t="str">
        <f t="shared" si="1262"/>
        <v/>
      </c>
      <c r="O8955" s="244" t="str">
        <f t="shared" si="1263"/>
        <v/>
      </c>
      <c r="P8955">
        <f>IF($I8955&lt;&gt;"",$I8955,IF($E8955="SGD",1,IF($E8955="USD",Settings!$B$22,IF($E8955="HKD",Settings!$B$23,1))))</f>
        <v>1</v>
      </c>
      <c r="Q8955">
        <f t="shared" si="1264"/>
        <v>0</v>
      </c>
      <c r="R8955">
        <f t="shared" si="1265"/>
        <v>0</v>
      </c>
      <c r="S8955" t="str">
        <f t="shared" si="1257"/>
        <v/>
      </c>
      <c r="T8955" t="str">
        <f t="shared" si="1258"/>
        <v/>
      </c>
      <c r="U8955" t="str">
        <f t="shared" si="1259"/>
        <v/>
      </c>
    </row>
    <row r="8956" spans="12:21" ht="15" customHeight="1" x14ac:dyDescent="0.15">
      <c r="L8956" s="244" t="str">
        <f t="shared" si="1260"/>
        <v/>
      </c>
      <c r="M8956" s="245" t="str">
        <f t="shared" si="1261"/>
        <v/>
      </c>
      <c r="N8956" s="244" t="str">
        <f t="shared" si="1262"/>
        <v/>
      </c>
      <c r="O8956" s="244" t="str">
        <f t="shared" si="1263"/>
        <v/>
      </c>
      <c r="P8956">
        <f>IF($I8956&lt;&gt;"",$I8956,IF($E8956="SGD",1,IF($E8956="USD",Settings!$B$22,IF($E8956="HKD",Settings!$B$23,1))))</f>
        <v>1</v>
      </c>
      <c r="Q8956">
        <f t="shared" si="1264"/>
        <v>0</v>
      </c>
      <c r="R8956">
        <f t="shared" si="1265"/>
        <v>0</v>
      </c>
      <c r="S8956" t="str">
        <f t="shared" si="1257"/>
        <v/>
      </c>
      <c r="T8956" t="str">
        <f t="shared" si="1258"/>
        <v/>
      </c>
      <c r="U8956" t="str">
        <f t="shared" si="1259"/>
        <v/>
      </c>
    </row>
    <row r="8957" spans="12:21" ht="15" customHeight="1" x14ac:dyDescent="0.15">
      <c r="L8957" s="244" t="str">
        <f t="shared" si="1260"/>
        <v/>
      </c>
      <c r="M8957" s="245" t="str">
        <f t="shared" si="1261"/>
        <v/>
      </c>
      <c r="N8957" s="244" t="str">
        <f t="shared" si="1262"/>
        <v/>
      </c>
      <c r="O8957" s="244" t="str">
        <f t="shared" si="1263"/>
        <v/>
      </c>
      <c r="P8957">
        <f>IF($I8957&lt;&gt;"",$I8957,IF($E8957="SGD",1,IF($E8957="USD",Settings!$B$22,IF($E8957="HKD",Settings!$B$23,1))))</f>
        <v>1</v>
      </c>
      <c r="Q8957">
        <f t="shared" si="1264"/>
        <v>0</v>
      </c>
      <c r="R8957">
        <f t="shared" si="1265"/>
        <v>0</v>
      </c>
      <c r="S8957" t="str">
        <f t="shared" si="1257"/>
        <v/>
      </c>
      <c r="T8957" t="str">
        <f t="shared" si="1258"/>
        <v/>
      </c>
      <c r="U8957" t="str">
        <f t="shared" si="1259"/>
        <v/>
      </c>
    </row>
    <row r="8958" spans="12:21" ht="15" customHeight="1" x14ac:dyDescent="0.15">
      <c r="L8958" s="244" t="str">
        <f t="shared" si="1260"/>
        <v/>
      </c>
      <c r="M8958" s="245" t="str">
        <f t="shared" si="1261"/>
        <v/>
      </c>
      <c r="N8958" s="244" t="str">
        <f t="shared" si="1262"/>
        <v/>
      </c>
      <c r="O8958" s="244" t="str">
        <f t="shared" si="1263"/>
        <v/>
      </c>
      <c r="P8958">
        <f>IF($I8958&lt;&gt;"",$I8958,IF($E8958="SGD",1,IF($E8958="USD",Settings!$B$22,IF($E8958="HKD",Settings!$B$23,1))))</f>
        <v>1</v>
      </c>
      <c r="Q8958">
        <f t="shared" si="1264"/>
        <v>0</v>
      </c>
      <c r="R8958">
        <f t="shared" si="1265"/>
        <v>0</v>
      </c>
      <c r="S8958" t="str">
        <f t="shared" si="1257"/>
        <v/>
      </c>
      <c r="T8958" t="str">
        <f t="shared" si="1258"/>
        <v/>
      </c>
      <c r="U8958" t="str">
        <f t="shared" si="1259"/>
        <v/>
      </c>
    </row>
    <row r="8959" spans="12:21" ht="15" customHeight="1" x14ac:dyDescent="0.15">
      <c r="L8959" s="244" t="str">
        <f t="shared" si="1260"/>
        <v/>
      </c>
      <c r="M8959" s="245" t="str">
        <f t="shared" si="1261"/>
        <v/>
      </c>
      <c r="N8959" s="244" t="str">
        <f t="shared" si="1262"/>
        <v/>
      </c>
      <c r="O8959" s="244" t="str">
        <f t="shared" si="1263"/>
        <v/>
      </c>
      <c r="P8959">
        <f>IF($I8959&lt;&gt;"",$I8959,IF($E8959="SGD",1,IF($E8959="USD",Settings!$B$22,IF($E8959="HKD",Settings!$B$23,1))))</f>
        <v>1</v>
      </c>
      <c r="Q8959">
        <f t="shared" si="1264"/>
        <v>0</v>
      </c>
      <c r="R8959">
        <f t="shared" si="1265"/>
        <v>0</v>
      </c>
      <c r="S8959" t="str">
        <f t="shared" si="1257"/>
        <v/>
      </c>
      <c r="T8959" t="str">
        <f t="shared" si="1258"/>
        <v/>
      </c>
      <c r="U8959" t="str">
        <f t="shared" si="1259"/>
        <v/>
      </c>
    </row>
    <row r="8960" spans="12:21" ht="15" customHeight="1" x14ac:dyDescent="0.15">
      <c r="L8960" s="244" t="str">
        <f t="shared" si="1260"/>
        <v/>
      </c>
      <c r="M8960" s="245" t="str">
        <f t="shared" si="1261"/>
        <v/>
      </c>
      <c r="N8960" s="244" t="str">
        <f t="shared" si="1262"/>
        <v/>
      </c>
      <c r="O8960" s="244" t="str">
        <f t="shared" si="1263"/>
        <v/>
      </c>
      <c r="P8960">
        <f>IF($I8960&lt;&gt;"",$I8960,IF($E8960="SGD",1,IF($E8960="USD",Settings!$B$22,IF($E8960="HKD",Settings!$B$23,1))))</f>
        <v>1</v>
      </c>
      <c r="Q8960">
        <f t="shared" si="1264"/>
        <v>0</v>
      </c>
      <c r="R8960">
        <f t="shared" si="1265"/>
        <v>0</v>
      </c>
      <c r="S8960" t="str">
        <f t="shared" si="1257"/>
        <v/>
      </c>
      <c r="T8960" t="str">
        <f t="shared" si="1258"/>
        <v/>
      </c>
      <c r="U8960" t="str">
        <f t="shared" si="1259"/>
        <v/>
      </c>
    </row>
    <row r="8961" spans="12:21" ht="15" customHeight="1" x14ac:dyDescent="0.15">
      <c r="L8961" s="244" t="str">
        <f t="shared" si="1260"/>
        <v/>
      </c>
      <c r="M8961" s="245" t="str">
        <f t="shared" si="1261"/>
        <v/>
      </c>
      <c r="N8961" s="244" t="str">
        <f t="shared" si="1262"/>
        <v/>
      </c>
      <c r="O8961" s="244" t="str">
        <f t="shared" si="1263"/>
        <v/>
      </c>
      <c r="P8961">
        <f>IF($I8961&lt;&gt;"",$I8961,IF($E8961="SGD",1,IF($E8961="USD",Settings!$B$22,IF($E8961="HKD",Settings!$B$23,1))))</f>
        <v>1</v>
      </c>
      <c r="Q8961">
        <f t="shared" si="1264"/>
        <v>0</v>
      </c>
      <c r="R8961">
        <f t="shared" si="1265"/>
        <v>0</v>
      </c>
      <c r="S8961" t="str">
        <f t="shared" si="1257"/>
        <v/>
      </c>
      <c r="T8961" t="str">
        <f t="shared" si="1258"/>
        <v/>
      </c>
      <c r="U8961" t="str">
        <f t="shared" si="1259"/>
        <v/>
      </c>
    </row>
    <row r="8962" spans="12:21" ht="15" customHeight="1" x14ac:dyDescent="0.15">
      <c r="L8962" s="244" t="str">
        <f t="shared" si="1260"/>
        <v/>
      </c>
      <c r="M8962" s="245" t="str">
        <f t="shared" si="1261"/>
        <v/>
      </c>
      <c r="N8962" s="244" t="str">
        <f t="shared" si="1262"/>
        <v/>
      </c>
      <c r="O8962" s="244" t="str">
        <f t="shared" si="1263"/>
        <v/>
      </c>
      <c r="P8962">
        <f>IF($I8962&lt;&gt;"",$I8962,IF($E8962="SGD",1,IF($E8962="USD",Settings!$B$22,IF($E8962="HKD",Settings!$B$23,1))))</f>
        <v>1</v>
      </c>
      <c r="Q8962">
        <f t="shared" si="1264"/>
        <v>0</v>
      </c>
      <c r="R8962">
        <f t="shared" si="1265"/>
        <v>0</v>
      </c>
      <c r="S8962" t="str">
        <f t="shared" ref="S8962:S9025" si="1266">IF(L8962="","",SUMIFS($M:$M,$L:$L,L8962,$T:$T,"&lt;="&amp;T8962))</f>
        <v/>
      </c>
      <c r="T8962" t="str">
        <f t="shared" ref="T8962:T9025" si="1267">IF(L8962="","",INT(G8962)*100000+ROW())</f>
        <v/>
      </c>
      <c r="U8962" t="str">
        <f t="shared" ref="U8962:U9025" si="1268">IF(L8962="","",IF(AND(COUNTIFS($L:$L,L8962,$S:$S,"&gt;-0.000001",$S:$S,"&lt;0.000001",$T:$T,"&gt;"&amp;T8962)=0,ABS(S8962)&gt;0.000001),1,0))</f>
        <v/>
      </c>
    </row>
    <row r="8963" spans="12:21" ht="15" customHeight="1" x14ac:dyDescent="0.15">
      <c r="L8963" s="244" t="str">
        <f t="shared" si="1260"/>
        <v/>
      </c>
      <c r="M8963" s="245" t="str">
        <f t="shared" si="1261"/>
        <v/>
      </c>
      <c r="N8963" s="244" t="str">
        <f t="shared" si="1262"/>
        <v/>
      </c>
      <c r="O8963" s="244" t="str">
        <f t="shared" si="1263"/>
        <v/>
      </c>
      <c r="P8963">
        <f>IF($I8963&lt;&gt;"",$I8963,IF($E8963="SGD",1,IF($E8963="USD",Settings!$B$22,IF($E8963="HKD",Settings!$B$23,1))))</f>
        <v>1</v>
      </c>
      <c r="Q8963">
        <f t="shared" si="1264"/>
        <v>0</v>
      </c>
      <c r="R8963">
        <f t="shared" si="1265"/>
        <v>0</v>
      </c>
      <c r="S8963" t="str">
        <f t="shared" si="1266"/>
        <v/>
      </c>
      <c r="T8963" t="str">
        <f t="shared" si="1267"/>
        <v/>
      </c>
      <c r="U8963" t="str">
        <f t="shared" si="1268"/>
        <v/>
      </c>
    </row>
    <row r="8964" spans="12:21" ht="15" customHeight="1" x14ac:dyDescent="0.15">
      <c r="L8964" s="244" t="str">
        <f t="shared" si="1260"/>
        <v/>
      </c>
      <c r="M8964" s="245" t="str">
        <f t="shared" si="1261"/>
        <v/>
      </c>
      <c r="N8964" s="244" t="str">
        <f t="shared" si="1262"/>
        <v/>
      </c>
      <c r="O8964" s="244" t="str">
        <f t="shared" si="1263"/>
        <v/>
      </c>
      <c r="P8964">
        <f>IF($I8964&lt;&gt;"",$I8964,IF($E8964="SGD",1,IF($E8964="USD",Settings!$B$22,IF($E8964="HKD",Settings!$B$23,1))))</f>
        <v>1</v>
      </c>
      <c r="Q8964">
        <f t="shared" si="1264"/>
        <v>0</v>
      </c>
      <c r="R8964">
        <f t="shared" si="1265"/>
        <v>0</v>
      </c>
      <c r="S8964" t="str">
        <f t="shared" si="1266"/>
        <v/>
      </c>
      <c r="T8964" t="str">
        <f t="shared" si="1267"/>
        <v/>
      </c>
      <c r="U8964" t="str">
        <f t="shared" si="1268"/>
        <v/>
      </c>
    </row>
    <row r="8965" spans="12:21" ht="15" customHeight="1" x14ac:dyDescent="0.15">
      <c r="L8965" s="244" t="str">
        <f t="shared" si="1260"/>
        <v/>
      </c>
      <c r="M8965" s="245" t="str">
        <f t="shared" si="1261"/>
        <v/>
      </c>
      <c r="N8965" s="244" t="str">
        <f t="shared" si="1262"/>
        <v/>
      </c>
      <c r="O8965" s="244" t="str">
        <f t="shared" si="1263"/>
        <v/>
      </c>
      <c r="P8965">
        <f>IF($I8965&lt;&gt;"",$I8965,IF($E8965="SGD",1,IF($E8965="USD",Settings!$B$22,IF($E8965="HKD",Settings!$B$23,1))))</f>
        <v>1</v>
      </c>
      <c r="Q8965">
        <f t="shared" si="1264"/>
        <v>0</v>
      </c>
      <c r="R8965">
        <f t="shared" si="1265"/>
        <v>0</v>
      </c>
      <c r="S8965" t="str">
        <f t="shared" si="1266"/>
        <v/>
      </c>
      <c r="T8965" t="str">
        <f t="shared" si="1267"/>
        <v/>
      </c>
      <c r="U8965" t="str">
        <f t="shared" si="1268"/>
        <v/>
      </c>
    </row>
    <row r="8966" spans="12:21" ht="15" customHeight="1" x14ac:dyDescent="0.15">
      <c r="L8966" s="244" t="str">
        <f t="shared" si="1260"/>
        <v/>
      </c>
      <c r="M8966" s="245" t="str">
        <f t="shared" si="1261"/>
        <v/>
      </c>
      <c r="N8966" s="244" t="str">
        <f t="shared" si="1262"/>
        <v/>
      </c>
      <c r="O8966" s="244" t="str">
        <f t="shared" si="1263"/>
        <v/>
      </c>
      <c r="P8966">
        <f>IF($I8966&lt;&gt;"",$I8966,IF($E8966="SGD",1,IF($E8966="USD",Settings!$B$22,IF($E8966="HKD",Settings!$B$23,1))))</f>
        <v>1</v>
      </c>
      <c r="Q8966">
        <f t="shared" si="1264"/>
        <v>0</v>
      </c>
      <c r="R8966">
        <f t="shared" si="1265"/>
        <v>0</v>
      </c>
      <c r="S8966" t="str">
        <f t="shared" si="1266"/>
        <v/>
      </c>
      <c r="T8966" t="str">
        <f t="shared" si="1267"/>
        <v/>
      </c>
      <c r="U8966" t="str">
        <f t="shared" si="1268"/>
        <v/>
      </c>
    </row>
    <row r="8967" spans="12:21" ht="15" customHeight="1" x14ac:dyDescent="0.15">
      <c r="L8967" s="244" t="str">
        <f t="shared" si="1260"/>
        <v/>
      </c>
      <c r="M8967" s="245" t="str">
        <f t="shared" si="1261"/>
        <v/>
      </c>
      <c r="N8967" s="244" t="str">
        <f t="shared" si="1262"/>
        <v/>
      </c>
      <c r="O8967" s="244" t="str">
        <f t="shared" si="1263"/>
        <v/>
      </c>
      <c r="P8967">
        <f>IF($I8967&lt;&gt;"",$I8967,IF($E8967="SGD",1,IF($E8967="USD",Settings!$B$22,IF($E8967="HKD",Settings!$B$23,1))))</f>
        <v>1</v>
      </c>
      <c r="Q8967">
        <f t="shared" si="1264"/>
        <v>0</v>
      </c>
      <c r="R8967">
        <f t="shared" si="1265"/>
        <v>0</v>
      </c>
      <c r="S8967" t="str">
        <f t="shared" si="1266"/>
        <v/>
      </c>
      <c r="T8967" t="str">
        <f t="shared" si="1267"/>
        <v/>
      </c>
      <c r="U8967" t="str">
        <f t="shared" si="1268"/>
        <v/>
      </c>
    </row>
    <row r="8968" spans="12:21" ht="15" customHeight="1" x14ac:dyDescent="0.15">
      <c r="L8968" s="244" t="str">
        <f t="shared" si="1260"/>
        <v/>
      </c>
      <c r="M8968" s="245" t="str">
        <f t="shared" si="1261"/>
        <v/>
      </c>
      <c r="N8968" s="244" t="str">
        <f t="shared" si="1262"/>
        <v/>
      </c>
      <c r="O8968" s="244" t="str">
        <f t="shared" si="1263"/>
        <v/>
      </c>
      <c r="P8968">
        <f>IF($I8968&lt;&gt;"",$I8968,IF($E8968="SGD",1,IF($E8968="USD",Settings!$B$22,IF($E8968="HKD",Settings!$B$23,1))))</f>
        <v>1</v>
      </c>
      <c r="Q8968">
        <f t="shared" si="1264"/>
        <v>0</v>
      </c>
      <c r="R8968">
        <f t="shared" si="1265"/>
        <v>0</v>
      </c>
      <c r="S8968" t="str">
        <f t="shared" si="1266"/>
        <v/>
      </c>
      <c r="T8968" t="str">
        <f t="shared" si="1267"/>
        <v/>
      </c>
      <c r="U8968" t="str">
        <f t="shared" si="1268"/>
        <v/>
      </c>
    </row>
    <row r="8969" spans="12:21" ht="15" customHeight="1" x14ac:dyDescent="0.15">
      <c r="L8969" s="244" t="str">
        <f t="shared" si="1260"/>
        <v/>
      </c>
      <c r="M8969" s="245" t="str">
        <f t="shared" si="1261"/>
        <v/>
      </c>
      <c r="N8969" s="244" t="str">
        <f t="shared" si="1262"/>
        <v/>
      </c>
      <c r="O8969" s="244" t="str">
        <f t="shared" si="1263"/>
        <v/>
      </c>
      <c r="P8969">
        <f>IF($I8969&lt;&gt;"",$I8969,IF($E8969="SGD",1,IF($E8969="USD",Settings!$B$22,IF($E8969="HKD",Settings!$B$23,1))))</f>
        <v>1</v>
      </c>
      <c r="Q8969">
        <f t="shared" si="1264"/>
        <v>0</v>
      </c>
      <c r="R8969">
        <f t="shared" si="1265"/>
        <v>0</v>
      </c>
      <c r="S8969" t="str">
        <f t="shared" si="1266"/>
        <v/>
      </c>
      <c r="T8969" t="str">
        <f t="shared" si="1267"/>
        <v/>
      </c>
      <c r="U8969" t="str">
        <f t="shared" si="1268"/>
        <v/>
      </c>
    </row>
    <row r="8970" spans="12:21" ht="15" customHeight="1" x14ac:dyDescent="0.15">
      <c r="L8970" s="244" t="str">
        <f t="shared" si="1260"/>
        <v/>
      </c>
      <c r="M8970" s="245" t="str">
        <f t="shared" si="1261"/>
        <v/>
      </c>
      <c r="N8970" s="244" t="str">
        <f t="shared" si="1262"/>
        <v/>
      </c>
      <c r="O8970" s="244" t="str">
        <f t="shared" si="1263"/>
        <v/>
      </c>
      <c r="P8970">
        <f>IF($I8970&lt;&gt;"",$I8970,IF($E8970="SGD",1,IF($E8970="USD",Settings!$B$22,IF($E8970="HKD",Settings!$B$23,1))))</f>
        <v>1</v>
      </c>
      <c r="Q8970">
        <f t="shared" si="1264"/>
        <v>0</v>
      </c>
      <c r="R8970">
        <f t="shared" si="1265"/>
        <v>0</v>
      </c>
      <c r="S8970" t="str">
        <f t="shared" si="1266"/>
        <v/>
      </c>
      <c r="T8970" t="str">
        <f t="shared" si="1267"/>
        <v/>
      </c>
      <c r="U8970" t="str">
        <f t="shared" si="1268"/>
        <v/>
      </c>
    </row>
    <row r="8971" spans="12:21" ht="15" customHeight="1" x14ac:dyDescent="0.15">
      <c r="L8971" s="244" t="str">
        <f t="shared" si="1260"/>
        <v/>
      </c>
      <c r="M8971" s="245" t="str">
        <f t="shared" si="1261"/>
        <v/>
      </c>
      <c r="N8971" s="244" t="str">
        <f t="shared" si="1262"/>
        <v/>
      </c>
      <c r="O8971" s="244" t="str">
        <f t="shared" si="1263"/>
        <v/>
      </c>
      <c r="P8971">
        <f>IF($I8971&lt;&gt;"",$I8971,IF($E8971="SGD",1,IF($E8971="USD",Settings!$B$22,IF($E8971="HKD",Settings!$B$23,1))))</f>
        <v>1</v>
      </c>
      <c r="Q8971">
        <f t="shared" si="1264"/>
        <v>0</v>
      </c>
      <c r="R8971">
        <f t="shared" si="1265"/>
        <v>0</v>
      </c>
      <c r="S8971" t="str">
        <f t="shared" si="1266"/>
        <v/>
      </c>
      <c r="T8971" t="str">
        <f t="shared" si="1267"/>
        <v/>
      </c>
      <c r="U8971" t="str">
        <f t="shared" si="1268"/>
        <v/>
      </c>
    </row>
    <row r="8972" spans="12:21" ht="15" customHeight="1" x14ac:dyDescent="0.15">
      <c r="L8972" s="244" t="str">
        <f t="shared" si="1260"/>
        <v/>
      </c>
      <c r="M8972" s="245" t="str">
        <f t="shared" si="1261"/>
        <v/>
      </c>
      <c r="N8972" s="244" t="str">
        <f t="shared" si="1262"/>
        <v/>
      </c>
      <c r="O8972" s="244" t="str">
        <f t="shared" si="1263"/>
        <v/>
      </c>
      <c r="P8972">
        <f>IF($I8972&lt;&gt;"",$I8972,IF($E8972="SGD",1,IF($E8972="USD",Settings!$B$22,IF($E8972="HKD",Settings!$B$23,1))))</f>
        <v>1</v>
      </c>
      <c r="Q8972">
        <f t="shared" si="1264"/>
        <v>0</v>
      </c>
      <c r="R8972">
        <f t="shared" si="1265"/>
        <v>0</v>
      </c>
      <c r="S8972" t="str">
        <f t="shared" si="1266"/>
        <v/>
      </c>
      <c r="T8972" t="str">
        <f t="shared" si="1267"/>
        <v/>
      </c>
      <c r="U8972" t="str">
        <f t="shared" si="1268"/>
        <v/>
      </c>
    </row>
    <row r="8973" spans="12:21" ht="15" customHeight="1" x14ac:dyDescent="0.15">
      <c r="L8973" s="244" t="str">
        <f t="shared" si="1260"/>
        <v/>
      </c>
      <c r="M8973" s="245" t="str">
        <f t="shared" si="1261"/>
        <v/>
      </c>
      <c r="N8973" s="244" t="str">
        <f t="shared" si="1262"/>
        <v/>
      </c>
      <c r="O8973" s="244" t="str">
        <f t="shared" si="1263"/>
        <v/>
      </c>
      <c r="P8973">
        <f>IF($I8973&lt;&gt;"",$I8973,IF($E8973="SGD",1,IF($E8973="USD",Settings!$B$22,IF($E8973="HKD",Settings!$B$23,1))))</f>
        <v>1</v>
      </c>
      <c r="Q8973">
        <f t="shared" si="1264"/>
        <v>0</v>
      </c>
      <c r="R8973">
        <f t="shared" si="1265"/>
        <v>0</v>
      </c>
      <c r="S8973" t="str">
        <f t="shared" si="1266"/>
        <v/>
      </c>
      <c r="T8973" t="str">
        <f t="shared" si="1267"/>
        <v/>
      </c>
      <c r="U8973" t="str">
        <f t="shared" si="1268"/>
        <v/>
      </c>
    </row>
    <row r="8974" spans="12:21" ht="15" customHeight="1" x14ac:dyDescent="0.15">
      <c r="L8974" s="244" t="str">
        <f t="shared" si="1260"/>
        <v/>
      </c>
      <c r="M8974" s="245" t="str">
        <f t="shared" si="1261"/>
        <v/>
      </c>
      <c r="N8974" s="244" t="str">
        <f t="shared" si="1262"/>
        <v/>
      </c>
      <c r="O8974" s="244" t="str">
        <f t="shared" si="1263"/>
        <v/>
      </c>
      <c r="P8974">
        <f>IF($I8974&lt;&gt;"",$I8974,IF($E8974="SGD",1,IF($E8974="USD",Settings!$B$22,IF($E8974="HKD",Settings!$B$23,1))))</f>
        <v>1</v>
      </c>
      <c r="Q8974">
        <f t="shared" si="1264"/>
        <v>0</v>
      </c>
      <c r="R8974">
        <f t="shared" si="1265"/>
        <v>0</v>
      </c>
      <c r="S8974" t="str">
        <f t="shared" si="1266"/>
        <v/>
      </c>
      <c r="T8974" t="str">
        <f t="shared" si="1267"/>
        <v/>
      </c>
      <c r="U8974" t="str">
        <f t="shared" si="1268"/>
        <v/>
      </c>
    </row>
    <row r="8975" spans="12:21" ht="15" customHeight="1" x14ac:dyDescent="0.15">
      <c r="L8975" s="244" t="str">
        <f t="shared" si="1260"/>
        <v/>
      </c>
      <c r="M8975" s="245" t="str">
        <f t="shared" si="1261"/>
        <v/>
      </c>
      <c r="N8975" s="244" t="str">
        <f t="shared" si="1262"/>
        <v/>
      </c>
      <c r="O8975" s="244" t="str">
        <f t="shared" si="1263"/>
        <v/>
      </c>
      <c r="P8975">
        <f>IF($I8975&lt;&gt;"",$I8975,IF($E8975="SGD",1,IF($E8975="USD",Settings!$B$22,IF($E8975="HKD",Settings!$B$23,1))))</f>
        <v>1</v>
      </c>
      <c r="Q8975">
        <f t="shared" si="1264"/>
        <v>0</v>
      </c>
      <c r="R8975">
        <f t="shared" si="1265"/>
        <v>0</v>
      </c>
      <c r="S8975" t="str">
        <f t="shared" si="1266"/>
        <v/>
      </c>
      <c r="T8975" t="str">
        <f t="shared" si="1267"/>
        <v/>
      </c>
      <c r="U8975" t="str">
        <f t="shared" si="1268"/>
        <v/>
      </c>
    </row>
    <row r="8976" spans="12:21" ht="15" customHeight="1" x14ac:dyDescent="0.15">
      <c r="L8976" s="244" t="str">
        <f t="shared" si="1260"/>
        <v/>
      </c>
      <c r="M8976" s="245" t="str">
        <f t="shared" si="1261"/>
        <v/>
      </c>
      <c r="N8976" s="244" t="str">
        <f t="shared" si="1262"/>
        <v/>
      </c>
      <c r="O8976" s="244" t="str">
        <f t="shared" si="1263"/>
        <v/>
      </c>
      <c r="P8976">
        <f>IF($I8976&lt;&gt;"",$I8976,IF($E8976="SGD",1,IF($E8976="USD",Settings!$B$22,IF($E8976="HKD",Settings!$B$23,1))))</f>
        <v>1</v>
      </c>
      <c r="Q8976">
        <f t="shared" si="1264"/>
        <v>0</v>
      </c>
      <c r="R8976">
        <f t="shared" si="1265"/>
        <v>0</v>
      </c>
      <c r="S8976" t="str">
        <f t="shared" si="1266"/>
        <v/>
      </c>
      <c r="T8976" t="str">
        <f t="shared" si="1267"/>
        <v/>
      </c>
      <c r="U8976" t="str">
        <f t="shared" si="1268"/>
        <v/>
      </c>
    </row>
    <row r="8977" spans="12:21" ht="15" customHeight="1" x14ac:dyDescent="0.15">
      <c r="L8977" s="244" t="str">
        <f t="shared" si="1260"/>
        <v/>
      </c>
      <c r="M8977" s="245" t="str">
        <f t="shared" si="1261"/>
        <v/>
      </c>
      <c r="N8977" s="244" t="str">
        <f t="shared" si="1262"/>
        <v/>
      </c>
      <c r="O8977" s="244" t="str">
        <f t="shared" si="1263"/>
        <v/>
      </c>
      <c r="P8977">
        <f>IF($I8977&lt;&gt;"",$I8977,IF($E8977="SGD",1,IF($E8977="USD",Settings!$B$22,IF($E8977="HKD",Settings!$B$23,1))))</f>
        <v>1</v>
      </c>
      <c r="Q8977">
        <f t="shared" si="1264"/>
        <v>0</v>
      </c>
      <c r="R8977">
        <f t="shared" si="1265"/>
        <v>0</v>
      </c>
      <c r="S8977" t="str">
        <f t="shared" si="1266"/>
        <v/>
      </c>
      <c r="T8977" t="str">
        <f t="shared" si="1267"/>
        <v/>
      </c>
      <c r="U8977" t="str">
        <f t="shared" si="1268"/>
        <v/>
      </c>
    </row>
    <row r="8978" spans="12:21" ht="15" customHeight="1" x14ac:dyDescent="0.15">
      <c r="L8978" s="244" t="str">
        <f t="shared" si="1260"/>
        <v/>
      </c>
      <c r="M8978" s="245" t="str">
        <f t="shared" si="1261"/>
        <v/>
      </c>
      <c r="N8978" s="244" t="str">
        <f t="shared" si="1262"/>
        <v/>
      </c>
      <c r="O8978" s="244" t="str">
        <f t="shared" si="1263"/>
        <v/>
      </c>
      <c r="P8978">
        <f>IF($I8978&lt;&gt;"",$I8978,IF($E8978="SGD",1,IF($E8978="USD",Settings!$B$22,IF($E8978="HKD",Settings!$B$23,1))))</f>
        <v>1</v>
      </c>
      <c r="Q8978">
        <f t="shared" si="1264"/>
        <v>0</v>
      </c>
      <c r="R8978">
        <f t="shared" si="1265"/>
        <v>0</v>
      </c>
      <c r="S8978" t="str">
        <f t="shared" si="1266"/>
        <v/>
      </c>
      <c r="T8978" t="str">
        <f t="shared" si="1267"/>
        <v/>
      </c>
      <c r="U8978" t="str">
        <f t="shared" si="1268"/>
        <v/>
      </c>
    </row>
    <row r="8979" spans="12:21" ht="15" customHeight="1" x14ac:dyDescent="0.15">
      <c r="L8979" s="244" t="str">
        <f t="shared" si="1260"/>
        <v/>
      </c>
      <c r="M8979" s="245" t="str">
        <f t="shared" si="1261"/>
        <v/>
      </c>
      <c r="N8979" s="244" t="str">
        <f t="shared" si="1262"/>
        <v/>
      </c>
      <c r="O8979" s="244" t="str">
        <f t="shared" si="1263"/>
        <v/>
      </c>
      <c r="P8979">
        <f>IF($I8979&lt;&gt;"",$I8979,IF($E8979="SGD",1,IF($E8979="USD",Settings!$B$22,IF($E8979="HKD",Settings!$B$23,1))))</f>
        <v>1</v>
      </c>
      <c r="Q8979">
        <f t="shared" si="1264"/>
        <v>0</v>
      </c>
      <c r="R8979">
        <f t="shared" si="1265"/>
        <v>0</v>
      </c>
      <c r="S8979" t="str">
        <f t="shared" si="1266"/>
        <v/>
      </c>
      <c r="T8979" t="str">
        <f t="shared" si="1267"/>
        <v/>
      </c>
      <c r="U8979" t="str">
        <f t="shared" si="1268"/>
        <v/>
      </c>
    </row>
    <row r="8980" spans="12:21" ht="15" customHeight="1" x14ac:dyDescent="0.15">
      <c r="L8980" s="244" t="str">
        <f t="shared" si="1260"/>
        <v/>
      </c>
      <c r="M8980" s="245" t="str">
        <f t="shared" si="1261"/>
        <v/>
      </c>
      <c r="N8980" s="244" t="str">
        <f t="shared" si="1262"/>
        <v/>
      </c>
      <c r="O8980" s="244" t="str">
        <f t="shared" si="1263"/>
        <v/>
      </c>
      <c r="P8980">
        <f>IF($I8980&lt;&gt;"",$I8980,IF($E8980="SGD",1,IF($E8980="USD",Settings!$B$22,IF($E8980="HKD",Settings!$B$23,1))))</f>
        <v>1</v>
      </c>
      <c r="Q8980">
        <f t="shared" si="1264"/>
        <v>0</v>
      </c>
      <c r="R8980">
        <f t="shared" si="1265"/>
        <v>0</v>
      </c>
      <c r="S8980" t="str">
        <f t="shared" si="1266"/>
        <v/>
      </c>
      <c r="T8980" t="str">
        <f t="shared" si="1267"/>
        <v/>
      </c>
      <c r="U8980" t="str">
        <f t="shared" si="1268"/>
        <v/>
      </c>
    </row>
    <row r="8981" spans="12:21" ht="15" customHeight="1" x14ac:dyDescent="0.15">
      <c r="L8981" s="244" t="str">
        <f t="shared" si="1260"/>
        <v/>
      </c>
      <c r="M8981" s="245" t="str">
        <f t="shared" si="1261"/>
        <v/>
      </c>
      <c r="N8981" s="244" t="str">
        <f t="shared" si="1262"/>
        <v/>
      </c>
      <c r="O8981" s="244" t="str">
        <f t="shared" si="1263"/>
        <v/>
      </c>
      <c r="P8981">
        <f>IF($I8981&lt;&gt;"",$I8981,IF($E8981="SGD",1,IF($E8981="USD",Settings!$B$22,IF($E8981="HKD",Settings!$B$23,1))))</f>
        <v>1</v>
      </c>
      <c r="Q8981">
        <f t="shared" si="1264"/>
        <v>0</v>
      </c>
      <c r="R8981">
        <f t="shared" si="1265"/>
        <v>0</v>
      </c>
      <c r="S8981" t="str">
        <f t="shared" si="1266"/>
        <v/>
      </c>
      <c r="T8981" t="str">
        <f t="shared" si="1267"/>
        <v/>
      </c>
      <c r="U8981" t="str">
        <f t="shared" si="1268"/>
        <v/>
      </c>
    </row>
    <row r="8982" spans="12:21" ht="15" customHeight="1" x14ac:dyDescent="0.15">
      <c r="L8982" s="244" t="str">
        <f t="shared" si="1260"/>
        <v/>
      </c>
      <c r="M8982" s="245" t="str">
        <f t="shared" si="1261"/>
        <v/>
      </c>
      <c r="N8982" s="244" t="str">
        <f t="shared" si="1262"/>
        <v/>
      </c>
      <c r="O8982" s="244" t="str">
        <f t="shared" si="1263"/>
        <v/>
      </c>
      <c r="P8982">
        <f>IF($I8982&lt;&gt;"",$I8982,IF($E8982="SGD",1,IF($E8982="USD",Settings!$B$22,IF($E8982="HKD",Settings!$B$23,1))))</f>
        <v>1</v>
      </c>
      <c r="Q8982">
        <f t="shared" si="1264"/>
        <v>0</v>
      </c>
      <c r="R8982">
        <f t="shared" si="1265"/>
        <v>0</v>
      </c>
      <c r="S8982" t="str">
        <f t="shared" si="1266"/>
        <v/>
      </c>
      <c r="T8982" t="str">
        <f t="shared" si="1267"/>
        <v/>
      </c>
      <c r="U8982" t="str">
        <f t="shared" si="1268"/>
        <v/>
      </c>
    </row>
    <row r="8983" spans="12:21" ht="15" customHeight="1" x14ac:dyDescent="0.15">
      <c r="L8983" s="244" t="str">
        <f t="shared" si="1260"/>
        <v/>
      </c>
      <c r="M8983" s="245" t="str">
        <f t="shared" si="1261"/>
        <v/>
      </c>
      <c r="N8983" s="244" t="str">
        <f t="shared" si="1262"/>
        <v/>
      </c>
      <c r="O8983" s="244" t="str">
        <f t="shared" si="1263"/>
        <v/>
      </c>
      <c r="P8983">
        <f>IF($I8983&lt;&gt;"",$I8983,IF($E8983="SGD",1,IF($E8983="USD",Settings!$B$22,IF($E8983="HKD",Settings!$B$23,1))))</f>
        <v>1</v>
      </c>
      <c r="Q8983">
        <f t="shared" si="1264"/>
        <v>0</v>
      </c>
      <c r="R8983">
        <f t="shared" si="1265"/>
        <v>0</v>
      </c>
      <c r="S8983" t="str">
        <f t="shared" si="1266"/>
        <v/>
      </c>
      <c r="T8983" t="str">
        <f t="shared" si="1267"/>
        <v/>
      </c>
      <c r="U8983" t="str">
        <f t="shared" si="1268"/>
        <v/>
      </c>
    </row>
    <row r="8984" spans="12:21" ht="15" customHeight="1" x14ac:dyDescent="0.15">
      <c r="L8984" s="244" t="str">
        <f t="shared" si="1260"/>
        <v/>
      </c>
      <c r="M8984" s="245" t="str">
        <f t="shared" si="1261"/>
        <v/>
      </c>
      <c r="N8984" s="244" t="str">
        <f t="shared" si="1262"/>
        <v/>
      </c>
      <c r="O8984" s="244" t="str">
        <f t="shared" si="1263"/>
        <v/>
      </c>
      <c r="P8984">
        <f>IF($I8984&lt;&gt;"",$I8984,IF($E8984="SGD",1,IF($E8984="USD",Settings!$B$22,IF($E8984="HKD",Settings!$B$23,1))))</f>
        <v>1</v>
      </c>
      <c r="Q8984">
        <f t="shared" si="1264"/>
        <v>0</v>
      </c>
      <c r="R8984">
        <f t="shared" si="1265"/>
        <v>0</v>
      </c>
      <c r="S8984" t="str">
        <f t="shared" si="1266"/>
        <v/>
      </c>
      <c r="T8984" t="str">
        <f t="shared" si="1267"/>
        <v/>
      </c>
      <c r="U8984" t="str">
        <f t="shared" si="1268"/>
        <v/>
      </c>
    </row>
    <row r="8985" spans="12:21" ht="15" customHeight="1" x14ac:dyDescent="0.15">
      <c r="L8985" s="244" t="str">
        <f t="shared" si="1260"/>
        <v/>
      </c>
      <c r="M8985" s="245" t="str">
        <f t="shared" si="1261"/>
        <v/>
      </c>
      <c r="N8985" s="244" t="str">
        <f t="shared" si="1262"/>
        <v/>
      </c>
      <c r="O8985" s="244" t="str">
        <f t="shared" si="1263"/>
        <v/>
      </c>
      <c r="P8985">
        <f>IF($I8985&lt;&gt;"",$I8985,IF($E8985="SGD",1,IF($E8985="USD",Settings!$B$22,IF($E8985="HKD",Settings!$B$23,1))))</f>
        <v>1</v>
      </c>
      <c r="Q8985">
        <f t="shared" si="1264"/>
        <v>0</v>
      </c>
      <c r="R8985">
        <f t="shared" si="1265"/>
        <v>0</v>
      </c>
      <c r="S8985" t="str">
        <f t="shared" si="1266"/>
        <v/>
      </c>
      <c r="T8985" t="str">
        <f t="shared" si="1267"/>
        <v/>
      </c>
      <c r="U8985" t="str">
        <f t="shared" si="1268"/>
        <v/>
      </c>
    </row>
    <row r="8986" spans="12:21" ht="15" customHeight="1" x14ac:dyDescent="0.15">
      <c r="L8986" s="244" t="str">
        <f t="shared" si="1260"/>
        <v/>
      </c>
      <c r="M8986" s="245" t="str">
        <f t="shared" si="1261"/>
        <v/>
      </c>
      <c r="N8986" s="244" t="str">
        <f t="shared" si="1262"/>
        <v/>
      </c>
      <c r="O8986" s="244" t="str">
        <f t="shared" si="1263"/>
        <v/>
      </c>
      <c r="P8986">
        <f>IF($I8986&lt;&gt;"",$I8986,IF($E8986="SGD",1,IF($E8986="USD",Settings!$B$22,IF($E8986="HKD",Settings!$B$23,1))))</f>
        <v>1</v>
      </c>
      <c r="Q8986">
        <f t="shared" si="1264"/>
        <v>0</v>
      </c>
      <c r="R8986">
        <f t="shared" si="1265"/>
        <v>0</v>
      </c>
      <c r="S8986" t="str">
        <f t="shared" si="1266"/>
        <v/>
      </c>
      <c r="T8986" t="str">
        <f t="shared" si="1267"/>
        <v/>
      </c>
      <c r="U8986" t="str">
        <f t="shared" si="1268"/>
        <v/>
      </c>
    </row>
    <row r="8987" spans="12:21" ht="15" customHeight="1" x14ac:dyDescent="0.15">
      <c r="L8987" s="244" t="str">
        <f t="shared" si="1260"/>
        <v/>
      </c>
      <c r="M8987" s="245" t="str">
        <f t="shared" si="1261"/>
        <v/>
      </c>
      <c r="N8987" s="244" t="str">
        <f t="shared" si="1262"/>
        <v/>
      </c>
      <c r="O8987" s="244" t="str">
        <f t="shared" si="1263"/>
        <v/>
      </c>
      <c r="P8987">
        <f>IF($I8987&lt;&gt;"",$I8987,IF($E8987="SGD",1,IF($E8987="USD",Settings!$B$22,IF($E8987="HKD",Settings!$B$23,1))))</f>
        <v>1</v>
      </c>
      <c r="Q8987">
        <f t="shared" si="1264"/>
        <v>0</v>
      </c>
      <c r="R8987">
        <f t="shared" si="1265"/>
        <v>0</v>
      </c>
      <c r="S8987" t="str">
        <f t="shared" si="1266"/>
        <v/>
      </c>
      <c r="T8987" t="str">
        <f t="shared" si="1267"/>
        <v/>
      </c>
      <c r="U8987" t="str">
        <f t="shared" si="1268"/>
        <v/>
      </c>
    </row>
    <row r="8988" spans="12:21" ht="15" customHeight="1" x14ac:dyDescent="0.15">
      <c r="L8988" s="244" t="str">
        <f t="shared" si="1260"/>
        <v/>
      </c>
      <c r="M8988" s="245" t="str">
        <f t="shared" si="1261"/>
        <v/>
      </c>
      <c r="N8988" s="244" t="str">
        <f t="shared" si="1262"/>
        <v/>
      </c>
      <c r="O8988" s="244" t="str">
        <f t="shared" si="1263"/>
        <v/>
      </c>
      <c r="P8988">
        <f>IF($I8988&lt;&gt;"",$I8988,IF($E8988="SGD",1,IF($E8988="USD",Settings!$B$22,IF($E8988="HKD",Settings!$B$23,1))))</f>
        <v>1</v>
      </c>
      <c r="Q8988">
        <f t="shared" si="1264"/>
        <v>0</v>
      </c>
      <c r="R8988">
        <f t="shared" si="1265"/>
        <v>0</v>
      </c>
      <c r="S8988" t="str">
        <f t="shared" si="1266"/>
        <v/>
      </c>
      <c r="T8988" t="str">
        <f t="shared" si="1267"/>
        <v/>
      </c>
      <c r="U8988" t="str">
        <f t="shared" si="1268"/>
        <v/>
      </c>
    </row>
    <row r="8989" spans="12:21" ht="15" customHeight="1" x14ac:dyDescent="0.15">
      <c r="L8989" s="244" t="str">
        <f t="shared" si="1260"/>
        <v/>
      </c>
      <c r="M8989" s="245" t="str">
        <f t="shared" si="1261"/>
        <v/>
      </c>
      <c r="N8989" s="244" t="str">
        <f t="shared" si="1262"/>
        <v/>
      </c>
      <c r="O8989" s="244" t="str">
        <f t="shared" si="1263"/>
        <v/>
      </c>
      <c r="P8989">
        <f>IF($I8989&lt;&gt;"",$I8989,IF($E8989="SGD",1,IF($E8989="USD",Settings!$B$22,IF($E8989="HKD",Settings!$B$23,1))))</f>
        <v>1</v>
      </c>
      <c r="Q8989">
        <f t="shared" si="1264"/>
        <v>0</v>
      </c>
      <c r="R8989">
        <f t="shared" si="1265"/>
        <v>0</v>
      </c>
      <c r="S8989" t="str">
        <f t="shared" si="1266"/>
        <v/>
      </c>
      <c r="T8989" t="str">
        <f t="shared" si="1267"/>
        <v/>
      </c>
      <c r="U8989" t="str">
        <f t="shared" si="1268"/>
        <v/>
      </c>
    </row>
    <row r="8990" spans="12:21" ht="15" customHeight="1" x14ac:dyDescent="0.15">
      <c r="L8990" s="244" t="str">
        <f t="shared" si="1260"/>
        <v/>
      </c>
      <c r="M8990" s="245" t="str">
        <f t="shared" si="1261"/>
        <v/>
      </c>
      <c r="N8990" s="244" t="str">
        <f t="shared" si="1262"/>
        <v/>
      </c>
      <c r="O8990" s="244" t="str">
        <f t="shared" si="1263"/>
        <v/>
      </c>
      <c r="P8990">
        <f>IF($I8990&lt;&gt;"",$I8990,IF($E8990="SGD",1,IF($E8990="USD",Settings!$B$22,IF($E8990="HKD",Settings!$B$23,1))))</f>
        <v>1</v>
      </c>
      <c r="Q8990">
        <f t="shared" si="1264"/>
        <v>0</v>
      </c>
      <c r="R8990">
        <f t="shared" si="1265"/>
        <v>0</v>
      </c>
      <c r="S8990" t="str">
        <f t="shared" si="1266"/>
        <v/>
      </c>
      <c r="T8990" t="str">
        <f t="shared" si="1267"/>
        <v/>
      </c>
      <c r="U8990" t="str">
        <f t="shared" si="1268"/>
        <v/>
      </c>
    </row>
    <row r="8991" spans="12:21" ht="15" customHeight="1" x14ac:dyDescent="0.15">
      <c r="L8991" s="244" t="str">
        <f t="shared" si="1260"/>
        <v/>
      </c>
      <c r="M8991" s="245" t="str">
        <f t="shared" si="1261"/>
        <v/>
      </c>
      <c r="N8991" s="244" t="str">
        <f t="shared" si="1262"/>
        <v/>
      </c>
      <c r="O8991" s="244" t="str">
        <f t="shared" si="1263"/>
        <v/>
      </c>
      <c r="P8991">
        <f>IF($I8991&lt;&gt;"",$I8991,IF($E8991="SGD",1,IF($E8991="USD",Settings!$B$22,IF($E8991="HKD",Settings!$B$23,1))))</f>
        <v>1</v>
      </c>
      <c r="Q8991">
        <f t="shared" si="1264"/>
        <v>0</v>
      </c>
      <c r="R8991">
        <f t="shared" si="1265"/>
        <v>0</v>
      </c>
      <c r="S8991" t="str">
        <f t="shared" si="1266"/>
        <v/>
      </c>
      <c r="T8991" t="str">
        <f t="shared" si="1267"/>
        <v/>
      </c>
      <c r="U8991" t="str">
        <f t="shared" si="1268"/>
        <v/>
      </c>
    </row>
    <row r="8992" spans="12:21" ht="15" customHeight="1" x14ac:dyDescent="0.15">
      <c r="L8992" s="244" t="str">
        <f t="shared" si="1260"/>
        <v/>
      </c>
      <c r="M8992" s="245" t="str">
        <f t="shared" si="1261"/>
        <v/>
      </c>
      <c r="N8992" s="244" t="str">
        <f t="shared" si="1262"/>
        <v/>
      </c>
      <c r="O8992" s="244" t="str">
        <f t="shared" si="1263"/>
        <v/>
      </c>
      <c r="P8992">
        <f>IF($I8992&lt;&gt;"",$I8992,IF($E8992="SGD",1,IF($E8992="USD",Settings!$B$22,IF($E8992="HKD",Settings!$B$23,1))))</f>
        <v>1</v>
      </c>
      <c r="Q8992">
        <f t="shared" si="1264"/>
        <v>0</v>
      </c>
      <c r="R8992">
        <f t="shared" si="1265"/>
        <v>0</v>
      </c>
      <c r="S8992" t="str">
        <f t="shared" si="1266"/>
        <v/>
      </c>
      <c r="T8992" t="str">
        <f t="shared" si="1267"/>
        <v/>
      </c>
      <c r="U8992" t="str">
        <f t="shared" si="1268"/>
        <v/>
      </c>
    </row>
    <row r="8993" spans="12:21" ht="15" customHeight="1" x14ac:dyDescent="0.15">
      <c r="L8993" s="244" t="str">
        <f t="shared" si="1260"/>
        <v/>
      </c>
      <c r="M8993" s="245" t="str">
        <f t="shared" si="1261"/>
        <v/>
      </c>
      <c r="N8993" s="244" t="str">
        <f t="shared" si="1262"/>
        <v/>
      </c>
      <c r="O8993" s="244" t="str">
        <f t="shared" si="1263"/>
        <v/>
      </c>
      <c r="P8993">
        <f>IF($I8993&lt;&gt;"",$I8993,IF($E8993="SGD",1,IF($E8993="USD",Settings!$B$22,IF($E8993="HKD",Settings!$B$23,1))))</f>
        <v>1</v>
      </c>
      <c r="Q8993">
        <f t="shared" si="1264"/>
        <v>0</v>
      </c>
      <c r="R8993">
        <f t="shared" si="1265"/>
        <v>0</v>
      </c>
      <c r="S8993" t="str">
        <f t="shared" si="1266"/>
        <v/>
      </c>
      <c r="T8993" t="str">
        <f t="shared" si="1267"/>
        <v/>
      </c>
      <c r="U8993" t="str">
        <f t="shared" si="1268"/>
        <v/>
      </c>
    </row>
    <row r="8994" spans="12:21" ht="15" customHeight="1" x14ac:dyDescent="0.15">
      <c r="L8994" s="244" t="str">
        <f t="shared" si="1260"/>
        <v/>
      </c>
      <c r="M8994" s="245" t="str">
        <f t="shared" si="1261"/>
        <v/>
      </c>
      <c r="N8994" s="244" t="str">
        <f t="shared" si="1262"/>
        <v/>
      </c>
      <c r="O8994" s="244" t="str">
        <f t="shared" si="1263"/>
        <v/>
      </c>
      <c r="P8994">
        <f>IF($I8994&lt;&gt;"",$I8994,IF($E8994="SGD",1,IF($E8994="USD",Settings!$B$22,IF($E8994="HKD",Settings!$B$23,1))))</f>
        <v>1</v>
      </c>
      <c r="Q8994">
        <f t="shared" si="1264"/>
        <v>0</v>
      </c>
      <c r="R8994">
        <f t="shared" si="1265"/>
        <v>0</v>
      </c>
      <c r="S8994" t="str">
        <f t="shared" si="1266"/>
        <v/>
      </c>
      <c r="T8994" t="str">
        <f t="shared" si="1267"/>
        <v/>
      </c>
      <c r="U8994" t="str">
        <f t="shared" si="1268"/>
        <v/>
      </c>
    </row>
    <row r="8995" spans="12:21" ht="15" customHeight="1" x14ac:dyDescent="0.15">
      <c r="L8995" s="244" t="str">
        <f t="shared" si="1260"/>
        <v/>
      </c>
      <c r="M8995" s="245" t="str">
        <f t="shared" si="1261"/>
        <v/>
      </c>
      <c r="N8995" s="244" t="str">
        <f t="shared" si="1262"/>
        <v/>
      </c>
      <c r="O8995" s="244" t="str">
        <f t="shared" si="1263"/>
        <v/>
      </c>
      <c r="P8995">
        <f>IF($I8995&lt;&gt;"",$I8995,IF($E8995="SGD",1,IF($E8995="USD",Settings!$B$22,IF($E8995="HKD",Settings!$B$23,1))))</f>
        <v>1</v>
      </c>
      <c r="Q8995">
        <f t="shared" si="1264"/>
        <v>0</v>
      </c>
      <c r="R8995">
        <f t="shared" si="1265"/>
        <v>0</v>
      </c>
      <c r="S8995" t="str">
        <f t="shared" si="1266"/>
        <v/>
      </c>
      <c r="T8995" t="str">
        <f t="shared" si="1267"/>
        <v/>
      </c>
      <c r="U8995" t="str">
        <f t="shared" si="1268"/>
        <v/>
      </c>
    </row>
    <row r="8996" spans="12:21" ht="15" customHeight="1" x14ac:dyDescent="0.15">
      <c r="L8996" s="244" t="str">
        <f t="shared" si="1260"/>
        <v/>
      </c>
      <c r="M8996" s="245" t="str">
        <f t="shared" si="1261"/>
        <v/>
      </c>
      <c r="N8996" s="244" t="str">
        <f t="shared" si="1262"/>
        <v/>
      </c>
      <c r="O8996" s="244" t="str">
        <f t="shared" si="1263"/>
        <v/>
      </c>
      <c r="P8996">
        <f>IF($I8996&lt;&gt;"",$I8996,IF($E8996="SGD",1,IF($E8996="USD",Settings!$B$22,IF($E8996="HKD",Settings!$B$23,1))))</f>
        <v>1</v>
      </c>
      <c r="Q8996">
        <f t="shared" si="1264"/>
        <v>0</v>
      </c>
      <c r="R8996">
        <f t="shared" si="1265"/>
        <v>0</v>
      </c>
      <c r="S8996" t="str">
        <f t="shared" si="1266"/>
        <v/>
      </c>
      <c r="T8996" t="str">
        <f t="shared" si="1267"/>
        <v/>
      </c>
      <c r="U8996" t="str">
        <f t="shared" si="1268"/>
        <v/>
      </c>
    </row>
    <row r="8997" spans="12:21" ht="15" customHeight="1" x14ac:dyDescent="0.15">
      <c r="L8997" s="244" t="str">
        <f t="shared" si="1260"/>
        <v/>
      </c>
      <c r="M8997" s="245" t="str">
        <f t="shared" si="1261"/>
        <v/>
      </c>
      <c r="N8997" s="244" t="str">
        <f t="shared" si="1262"/>
        <v/>
      </c>
      <c r="O8997" s="244" t="str">
        <f t="shared" si="1263"/>
        <v/>
      </c>
      <c r="P8997">
        <f>IF($I8997&lt;&gt;"",$I8997,IF($E8997="SGD",1,IF($E8997="USD",Settings!$B$22,IF($E8997="HKD",Settings!$B$23,1))))</f>
        <v>1</v>
      </c>
      <c r="Q8997">
        <f t="shared" si="1264"/>
        <v>0</v>
      </c>
      <c r="R8997">
        <f t="shared" si="1265"/>
        <v>0</v>
      </c>
      <c r="S8997" t="str">
        <f t="shared" si="1266"/>
        <v/>
      </c>
      <c r="T8997" t="str">
        <f t="shared" si="1267"/>
        <v/>
      </c>
      <c r="U8997" t="str">
        <f t="shared" si="1268"/>
        <v/>
      </c>
    </row>
    <row r="8998" spans="12:21" ht="15" customHeight="1" x14ac:dyDescent="0.15">
      <c r="L8998" s="244" t="str">
        <f t="shared" si="1260"/>
        <v/>
      </c>
      <c r="M8998" s="245" t="str">
        <f t="shared" si="1261"/>
        <v/>
      </c>
      <c r="N8998" s="244" t="str">
        <f t="shared" si="1262"/>
        <v/>
      </c>
      <c r="O8998" s="244" t="str">
        <f t="shared" si="1263"/>
        <v/>
      </c>
      <c r="P8998">
        <f>IF($I8998&lt;&gt;"",$I8998,IF($E8998="SGD",1,IF($E8998="USD",Settings!$B$22,IF($E8998="HKD",Settings!$B$23,1))))</f>
        <v>1</v>
      </c>
      <c r="Q8998">
        <f t="shared" si="1264"/>
        <v>0</v>
      </c>
      <c r="R8998">
        <f t="shared" si="1265"/>
        <v>0</v>
      </c>
      <c r="S8998" t="str">
        <f t="shared" si="1266"/>
        <v/>
      </c>
      <c r="T8998" t="str">
        <f t="shared" si="1267"/>
        <v/>
      </c>
      <c r="U8998" t="str">
        <f t="shared" si="1268"/>
        <v/>
      </c>
    </row>
    <row r="8999" spans="12:21" ht="15" customHeight="1" x14ac:dyDescent="0.15">
      <c r="L8999" s="244" t="str">
        <f t="shared" si="1260"/>
        <v/>
      </c>
      <c r="M8999" s="245" t="str">
        <f t="shared" si="1261"/>
        <v/>
      </c>
      <c r="N8999" s="244" t="str">
        <f t="shared" si="1262"/>
        <v/>
      </c>
      <c r="O8999" s="244" t="str">
        <f t="shared" si="1263"/>
        <v/>
      </c>
      <c r="P8999">
        <f>IF($I8999&lt;&gt;"",$I8999,IF($E8999="SGD",1,IF($E8999="USD",Settings!$B$22,IF($E8999="HKD",Settings!$B$23,1))))</f>
        <v>1</v>
      </c>
      <c r="Q8999">
        <f t="shared" si="1264"/>
        <v>0</v>
      </c>
      <c r="R8999">
        <f t="shared" si="1265"/>
        <v>0</v>
      </c>
      <c r="S8999" t="str">
        <f t="shared" si="1266"/>
        <v/>
      </c>
      <c r="T8999" t="str">
        <f t="shared" si="1267"/>
        <v/>
      </c>
      <c r="U8999" t="str">
        <f t="shared" si="1268"/>
        <v/>
      </c>
    </row>
    <row r="9000" spans="12:21" ht="15" customHeight="1" x14ac:dyDescent="0.15">
      <c r="L9000" s="244" t="str">
        <f t="shared" si="1260"/>
        <v/>
      </c>
      <c r="M9000" s="245" t="str">
        <f t="shared" si="1261"/>
        <v/>
      </c>
      <c r="N9000" s="244" t="str">
        <f t="shared" si="1262"/>
        <v/>
      </c>
      <c r="O9000" s="244" t="str">
        <f t="shared" si="1263"/>
        <v/>
      </c>
      <c r="P9000">
        <f>IF($I9000&lt;&gt;"",$I9000,IF($E9000="SGD",1,IF($E9000="USD",Settings!$B$22,IF($E9000="HKD",Settings!$B$23,1))))</f>
        <v>1</v>
      </c>
      <c r="Q9000">
        <f t="shared" si="1264"/>
        <v>0</v>
      </c>
      <c r="R9000">
        <f t="shared" si="1265"/>
        <v>0</v>
      </c>
      <c r="S9000" t="str">
        <f t="shared" si="1266"/>
        <v/>
      </c>
      <c r="T9000" t="str">
        <f t="shared" si="1267"/>
        <v/>
      </c>
      <c r="U9000" t="str">
        <f t="shared" si="1268"/>
        <v/>
      </c>
    </row>
    <row r="9001" spans="12:21" ht="15" customHeight="1" x14ac:dyDescent="0.15">
      <c r="L9001" s="244" t="str">
        <f t="shared" ref="L9001:L9064" si="1269">IF(OR(B9001="",C9001="",E9001=""),"",B9001&amp;":"&amp;C9001&amp;":"&amp;E9001)</f>
        <v/>
      </c>
      <c r="M9001" s="245" t="str">
        <f t="shared" ref="M9001:M9064" si="1270">IF(A9001="","",A9001*D9001)</f>
        <v/>
      </c>
      <c r="N9001" s="244" t="str">
        <f t="shared" ref="N9001:N9064" si="1271">IF(A9001="","",IF(OR(A9001=1,A9001=0),J9001,0))</f>
        <v/>
      </c>
      <c r="O9001" s="244" t="str">
        <f t="shared" ref="O9001:O9064" si="1272">IF(A9001="","",IF(A9001=-1,J9001,0))</f>
        <v/>
      </c>
      <c r="P9001">
        <f>IF($I9001&lt;&gt;"",$I9001,IF($E9001="SGD",1,IF($E9001="USD",Settings!$B$22,IF($E9001="HKD",Settings!$B$23,1))))</f>
        <v>1</v>
      </c>
      <c r="Q9001">
        <f t="shared" ref="Q9001:Q9064" si="1273">IF($L9001="",0,($O9001-$N9001+IF($A9001=2,$J9001,0))*$P9001)</f>
        <v>0</v>
      </c>
      <c r="R9001">
        <f t="shared" ref="R9001:R9064" si="1274">IF($L9001="",0,IF($A9001=2,$J9001*$P9001,0))</f>
        <v>0</v>
      </c>
      <c r="S9001" t="str">
        <f t="shared" si="1266"/>
        <v/>
      </c>
      <c r="T9001" t="str">
        <f t="shared" si="1267"/>
        <v/>
      </c>
      <c r="U9001" t="str">
        <f t="shared" si="1268"/>
        <v/>
      </c>
    </row>
    <row r="9002" spans="12:21" ht="15" customHeight="1" x14ac:dyDescent="0.15">
      <c r="L9002" s="244" t="str">
        <f t="shared" si="1269"/>
        <v/>
      </c>
      <c r="M9002" s="245" t="str">
        <f t="shared" si="1270"/>
        <v/>
      </c>
      <c r="N9002" s="244" t="str">
        <f t="shared" si="1271"/>
        <v/>
      </c>
      <c r="O9002" s="244" t="str">
        <f t="shared" si="1272"/>
        <v/>
      </c>
      <c r="P9002">
        <f>IF($I9002&lt;&gt;"",$I9002,IF($E9002="SGD",1,IF($E9002="USD",Settings!$B$22,IF($E9002="HKD",Settings!$B$23,1))))</f>
        <v>1</v>
      </c>
      <c r="Q9002">
        <f t="shared" si="1273"/>
        <v>0</v>
      </c>
      <c r="R9002">
        <f t="shared" si="1274"/>
        <v>0</v>
      </c>
      <c r="S9002" t="str">
        <f t="shared" si="1266"/>
        <v/>
      </c>
      <c r="T9002" t="str">
        <f t="shared" si="1267"/>
        <v/>
      </c>
      <c r="U9002" t="str">
        <f t="shared" si="1268"/>
        <v/>
      </c>
    </row>
    <row r="9003" spans="12:21" ht="15" customHeight="1" x14ac:dyDescent="0.15">
      <c r="L9003" s="244" t="str">
        <f t="shared" si="1269"/>
        <v/>
      </c>
      <c r="M9003" s="245" t="str">
        <f t="shared" si="1270"/>
        <v/>
      </c>
      <c r="N9003" s="244" t="str">
        <f t="shared" si="1271"/>
        <v/>
      </c>
      <c r="O9003" s="244" t="str">
        <f t="shared" si="1272"/>
        <v/>
      </c>
      <c r="P9003">
        <f>IF($I9003&lt;&gt;"",$I9003,IF($E9003="SGD",1,IF($E9003="USD",Settings!$B$22,IF($E9003="HKD",Settings!$B$23,1))))</f>
        <v>1</v>
      </c>
      <c r="Q9003">
        <f t="shared" si="1273"/>
        <v>0</v>
      </c>
      <c r="R9003">
        <f t="shared" si="1274"/>
        <v>0</v>
      </c>
      <c r="S9003" t="str">
        <f t="shared" si="1266"/>
        <v/>
      </c>
      <c r="T9003" t="str">
        <f t="shared" si="1267"/>
        <v/>
      </c>
      <c r="U9003" t="str">
        <f t="shared" si="1268"/>
        <v/>
      </c>
    </row>
    <row r="9004" spans="12:21" ht="15" customHeight="1" x14ac:dyDescent="0.15">
      <c r="L9004" s="244" t="str">
        <f t="shared" si="1269"/>
        <v/>
      </c>
      <c r="M9004" s="245" t="str">
        <f t="shared" si="1270"/>
        <v/>
      </c>
      <c r="N9004" s="244" t="str">
        <f t="shared" si="1271"/>
        <v/>
      </c>
      <c r="O9004" s="244" t="str">
        <f t="shared" si="1272"/>
        <v/>
      </c>
      <c r="P9004">
        <f>IF($I9004&lt;&gt;"",$I9004,IF($E9004="SGD",1,IF($E9004="USD",Settings!$B$22,IF($E9004="HKD",Settings!$B$23,1))))</f>
        <v>1</v>
      </c>
      <c r="Q9004">
        <f t="shared" si="1273"/>
        <v>0</v>
      </c>
      <c r="R9004">
        <f t="shared" si="1274"/>
        <v>0</v>
      </c>
      <c r="S9004" t="str">
        <f t="shared" si="1266"/>
        <v/>
      </c>
      <c r="T9004" t="str">
        <f t="shared" si="1267"/>
        <v/>
      </c>
      <c r="U9004" t="str">
        <f t="shared" si="1268"/>
        <v/>
      </c>
    </row>
    <row r="9005" spans="12:21" ht="15" customHeight="1" x14ac:dyDescent="0.15">
      <c r="L9005" s="244" t="str">
        <f t="shared" si="1269"/>
        <v/>
      </c>
      <c r="M9005" s="245" t="str">
        <f t="shared" si="1270"/>
        <v/>
      </c>
      <c r="N9005" s="244" t="str">
        <f t="shared" si="1271"/>
        <v/>
      </c>
      <c r="O9005" s="244" t="str">
        <f t="shared" si="1272"/>
        <v/>
      </c>
      <c r="P9005">
        <f>IF($I9005&lt;&gt;"",$I9005,IF($E9005="SGD",1,IF($E9005="USD",Settings!$B$22,IF($E9005="HKD",Settings!$B$23,1))))</f>
        <v>1</v>
      </c>
      <c r="Q9005">
        <f t="shared" si="1273"/>
        <v>0</v>
      </c>
      <c r="R9005">
        <f t="shared" si="1274"/>
        <v>0</v>
      </c>
      <c r="S9005" t="str">
        <f t="shared" si="1266"/>
        <v/>
      </c>
      <c r="T9005" t="str">
        <f t="shared" si="1267"/>
        <v/>
      </c>
      <c r="U9005" t="str">
        <f t="shared" si="1268"/>
        <v/>
      </c>
    </row>
    <row r="9006" spans="12:21" ht="15" customHeight="1" x14ac:dyDescent="0.15">
      <c r="L9006" s="244" t="str">
        <f t="shared" si="1269"/>
        <v/>
      </c>
      <c r="M9006" s="245" t="str">
        <f t="shared" si="1270"/>
        <v/>
      </c>
      <c r="N9006" s="244" t="str">
        <f t="shared" si="1271"/>
        <v/>
      </c>
      <c r="O9006" s="244" t="str">
        <f t="shared" si="1272"/>
        <v/>
      </c>
      <c r="P9006">
        <f>IF($I9006&lt;&gt;"",$I9006,IF($E9006="SGD",1,IF($E9006="USD",Settings!$B$22,IF($E9006="HKD",Settings!$B$23,1))))</f>
        <v>1</v>
      </c>
      <c r="Q9006">
        <f t="shared" si="1273"/>
        <v>0</v>
      </c>
      <c r="R9006">
        <f t="shared" si="1274"/>
        <v>0</v>
      </c>
      <c r="S9006" t="str">
        <f t="shared" si="1266"/>
        <v/>
      </c>
      <c r="T9006" t="str">
        <f t="shared" si="1267"/>
        <v/>
      </c>
      <c r="U9006" t="str">
        <f t="shared" si="1268"/>
        <v/>
      </c>
    </row>
    <row r="9007" spans="12:21" ht="15" customHeight="1" x14ac:dyDescent="0.15">
      <c r="L9007" s="244" t="str">
        <f t="shared" si="1269"/>
        <v/>
      </c>
      <c r="M9007" s="245" t="str">
        <f t="shared" si="1270"/>
        <v/>
      </c>
      <c r="N9007" s="244" t="str">
        <f t="shared" si="1271"/>
        <v/>
      </c>
      <c r="O9007" s="244" t="str">
        <f t="shared" si="1272"/>
        <v/>
      </c>
      <c r="P9007">
        <f>IF($I9007&lt;&gt;"",$I9007,IF($E9007="SGD",1,IF($E9007="USD",Settings!$B$22,IF($E9007="HKD",Settings!$B$23,1))))</f>
        <v>1</v>
      </c>
      <c r="Q9007">
        <f t="shared" si="1273"/>
        <v>0</v>
      </c>
      <c r="R9007">
        <f t="shared" si="1274"/>
        <v>0</v>
      </c>
      <c r="S9007" t="str">
        <f t="shared" si="1266"/>
        <v/>
      </c>
      <c r="T9007" t="str">
        <f t="shared" si="1267"/>
        <v/>
      </c>
      <c r="U9007" t="str">
        <f t="shared" si="1268"/>
        <v/>
      </c>
    </row>
    <row r="9008" spans="12:21" ht="15" customHeight="1" x14ac:dyDescent="0.15">
      <c r="L9008" s="244" t="str">
        <f t="shared" si="1269"/>
        <v/>
      </c>
      <c r="M9008" s="245" t="str">
        <f t="shared" si="1270"/>
        <v/>
      </c>
      <c r="N9008" s="244" t="str">
        <f t="shared" si="1271"/>
        <v/>
      </c>
      <c r="O9008" s="244" t="str">
        <f t="shared" si="1272"/>
        <v/>
      </c>
      <c r="P9008">
        <f>IF($I9008&lt;&gt;"",$I9008,IF($E9008="SGD",1,IF($E9008="USD",Settings!$B$22,IF($E9008="HKD",Settings!$B$23,1))))</f>
        <v>1</v>
      </c>
      <c r="Q9008">
        <f t="shared" si="1273"/>
        <v>0</v>
      </c>
      <c r="R9008">
        <f t="shared" si="1274"/>
        <v>0</v>
      </c>
      <c r="S9008" t="str">
        <f t="shared" si="1266"/>
        <v/>
      </c>
      <c r="T9008" t="str">
        <f t="shared" si="1267"/>
        <v/>
      </c>
      <c r="U9008" t="str">
        <f t="shared" si="1268"/>
        <v/>
      </c>
    </row>
    <row r="9009" spans="12:21" ht="15" customHeight="1" x14ac:dyDescent="0.15">
      <c r="L9009" s="244" t="str">
        <f t="shared" si="1269"/>
        <v/>
      </c>
      <c r="M9009" s="245" t="str">
        <f t="shared" si="1270"/>
        <v/>
      </c>
      <c r="N9009" s="244" t="str">
        <f t="shared" si="1271"/>
        <v/>
      </c>
      <c r="O9009" s="244" t="str">
        <f t="shared" si="1272"/>
        <v/>
      </c>
      <c r="P9009">
        <f>IF($I9009&lt;&gt;"",$I9009,IF($E9009="SGD",1,IF($E9009="USD",Settings!$B$22,IF($E9009="HKD",Settings!$B$23,1))))</f>
        <v>1</v>
      </c>
      <c r="Q9009">
        <f t="shared" si="1273"/>
        <v>0</v>
      </c>
      <c r="R9009">
        <f t="shared" si="1274"/>
        <v>0</v>
      </c>
      <c r="S9009" t="str">
        <f t="shared" si="1266"/>
        <v/>
      </c>
      <c r="T9009" t="str">
        <f t="shared" si="1267"/>
        <v/>
      </c>
      <c r="U9009" t="str">
        <f t="shared" si="1268"/>
        <v/>
      </c>
    </row>
    <row r="9010" spans="12:21" ht="15" customHeight="1" x14ac:dyDescent="0.15">
      <c r="L9010" s="244" t="str">
        <f t="shared" si="1269"/>
        <v/>
      </c>
      <c r="M9010" s="245" t="str">
        <f t="shared" si="1270"/>
        <v/>
      </c>
      <c r="N9010" s="244" t="str">
        <f t="shared" si="1271"/>
        <v/>
      </c>
      <c r="O9010" s="244" t="str">
        <f t="shared" si="1272"/>
        <v/>
      </c>
      <c r="P9010">
        <f>IF($I9010&lt;&gt;"",$I9010,IF($E9010="SGD",1,IF($E9010="USD",Settings!$B$22,IF($E9010="HKD",Settings!$B$23,1))))</f>
        <v>1</v>
      </c>
      <c r="Q9010">
        <f t="shared" si="1273"/>
        <v>0</v>
      </c>
      <c r="R9010">
        <f t="shared" si="1274"/>
        <v>0</v>
      </c>
      <c r="S9010" t="str">
        <f t="shared" si="1266"/>
        <v/>
      </c>
      <c r="T9010" t="str">
        <f t="shared" si="1267"/>
        <v/>
      </c>
      <c r="U9010" t="str">
        <f t="shared" si="1268"/>
        <v/>
      </c>
    </row>
    <row r="9011" spans="12:21" ht="15" customHeight="1" x14ac:dyDescent="0.15">
      <c r="L9011" s="244" t="str">
        <f t="shared" si="1269"/>
        <v/>
      </c>
      <c r="M9011" s="245" t="str">
        <f t="shared" si="1270"/>
        <v/>
      </c>
      <c r="N9011" s="244" t="str">
        <f t="shared" si="1271"/>
        <v/>
      </c>
      <c r="O9011" s="244" t="str">
        <f t="shared" si="1272"/>
        <v/>
      </c>
      <c r="P9011">
        <f>IF($I9011&lt;&gt;"",$I9011,IF($E9011="SGD",1,IF($E9011="USD",Settings!$B$22,IF($E9011="HKD",Settings!$B$23,1))))</f>
        <v>1</v>
      </c>
      <c r="Q9011">
        <f t="shared" si="1273"/>
        <v>0</v>
      </c>
      <c r="R9011">
        <f t="shared" si="1274"/>
        <v>0</v>
      </c>
      <c r="S9011" t="str">
        <f t="shared" si="1266"/>
        <v/>
      </c>
      <c r="T9011" t="str">
        <f t="shared" si="1267"/>
        <v/>
      </c>
      <c r="U9011" t="str">
        <f t="shared" si="1268"/>
        <v/>
      </c>
    </row>
    <row r="9012" spans="12:21" ht="15" customHeight="1" x14ac:dyDescent="0.15">
      <c r="L9012" s="244" t="str">
        <f t="shared" si="1269"/>
        <v/>
      </c>
      <c r="M9012" s="245" t="str">
        <f t="shared" si="1270"/>
        <v/>
      </c>
      <c r="N9012" s="244" t="str">
        <f t="shared" si="1271"/>
        <v/>
      </c>
      <c r="O9012" s="244" t="str">
        <f t="shared" si="1272"/>
        <v/>
      </c>
      <c r="P9012">
        <f>IF($I9012&lt;&gt;"",$I9012,IF($E9012="SGD",1,IF($E9012="USD",Settings!$B$22,IF($E9012="HKD",Settings!$B$23,1))))</f>
        <v>1</v>
      </c>
      <c r="Q9012">
        <f t="shared" si="1273"/>
        <v>0</v>
      </c>
      <c r="R9012">
        <f t="shared" si="1274"/>
        <v>0</v>
      </c>
      <c r="S9012" t="str">
        <f t="shared" si="1266"/>
        <v/>
      </c>
      <c r="T9012" t="str">
        <f t="shared" si="1267"/>
        <v/>
      </c>
      <c r="U9012" t="str">
        <f t="shared" si="1268"/>
        <v/>
      </c>
    </row>
    <row r="9013" spans="12:21" ht="15" customHeight="1" x14ac:dyDescent="0.15">
      <c r="L9013" s="244" t="str">
        <f t="shared" si="1269"/>
        <v/>
      </c>
      <c r="M9013" s="245" t="str">
        <f t="shared" si="1270"/>
        <v/>
      </c>
      <c r="N9013" s="244" t="str">
        <f t="shared" si="1271"/>
        <v/>
      </c>
      <c r="O9013" s="244" t="str">
        <f t="shared" si="1272"/>
        <v/>
      </c>
      <c r="P9013">
        <f>IF($I9013&lt;&gt;"",$I9013,IF($E9013="SGD",1,IF($E9013="USD",Settings!$B$22,IF($E9013="HKD",Settings!$B$23,1))))</f>
        <v>1</v>
      </c>
      <c r="Q9013">
        <f t="shared" si="1273"/>
        <v>0</v>
      </c>
      <c r="R9013">
        <f t="shared" si="1274"/>
        <v>0</v>
      </c>
      <c r="S9013" t="str">
        <f t="shared" si="1266"/>
        <v/>
      </c>
      <c r="T9013" t="str">
        <f t="shared" si="1267"/>
        <v/>
      </c>
      <c r="U9013" t="str">
        <f t="shared" si="1268"/>
        <v/>
      </c>
    </row>
    <row r="9014" spans="12:21" ht="15" customHeight="1" x14ac:dyDescent="0.15">
      <c r="L9014" s="244" t="str">
        <f t="shared" si="1269"/>
        <v/>
      </c>
      <c r="M9014" s="245" t="str">
        <f t="shared" si="1270"/>
        <v/>
      </c>
      <c r="N9014" s="244" t="str">
        <f t="shared" si="1271"/>
        <v/>
      </c>
      <c r="O9014" s="244" t="str">
        <f t="shared" si="1272"/>
        <v/>
      </c>
      <c r="P9014">
        <f>IF($I9014&lt;&gt;"",$I9014,IF($E9014="SGD",1,IF($E9014="USD",Settings!$B$22,IF($E9014="HKD",Settings!$B$23,1))))</f>
        <v>1</v>
      </c>
      <c r="Q9014">
        <f t="shared" si="1273"/>
        <v>0</v>
      </c>
      <c r="R9014">
        <f t="shared" si="1274"/>
        <v>0</v>
      </c>
      <c r="S9014" t="str">
        <f t="shared" si="1266"/>
        <v/>
      </c>
      <c r="T9014" t="str">
        <f t="shared" si="1267"/>
        <v/>
      </c>
      <c r="U9014" t="str">
        <f t="shared" si="1268"/>
        <v/>
      </c>
    </row>
    <row r="9015" spans="12:21" ht="15" customHeight="1" x14ac:dyDescent="0.15">
      <c r="L9015" s="244" t="str">
        <f t="shared" si="1269"/>
        <v/>
      </c>
      <c r="M9015" s="245" t="str">
        <f t="shared" si="1270"/>
        <v/>
      </c>
      <c r="N9015" s="244" t="str">
        <f t="shared" si="1271"/>
        <v/>
      </c>
      <c r="O9015" s="244" t="str">
        <f t="shared" si="1272"/>
        <v/>
      </c>
      <c r="P9015">
        <f>IF($I9015&lt;&gt;"",$I9015,IF($E9015="SGD",1,IF($E9015="USD",Settings!$B$22,IF($E9015="HKD",Settings!$B$23,1))))</f>
        <v>1</v>
      </c>
      <c r="Q9015">
        <f t="shared" si="1273"/>
        <v>0</v>
      </c>
      <c r="R9015">
        <f t="shared" si="1274"/>
        <v>0</v>
      </c>
      <c r="S9015" t="str">
        <f t="shared" si="1266"/>
        <v/>
      </c>
      <c r="T9015" t="str">
        <f t="shared" si="1267"/>
        <v/>
      </c>
      <c r="U9015" t="str">
        <f t="shared" si="1268"/>
        <v/>
      </c>
    </row>
    <row r="9016" spans="12:21" ht="15" customHeight="1" x14ac:dyDescent="0.15">
      <c r="L9016" s="244" t="str">
        <f t="shared" si="1269"/>
        <v/>
      </c>
      <c r="M9016" s="245" t="str">
        <f t="shared" si="1270"/>
        <v/>
      </c>
      <c r="N9016" s="244" t="str">
        <f t="shared" si="1271"/>
        <v/>
      </c>
      <c r="O9016" s="244" t="str">
        <f t="shared" si="1272"/>
        <v/>
      </c>
      <c r="P9016">
        <f>IF($I9016&lt;&gt;"",$I9016,IF($E9016="SGD",1,IF($E9016="USD",Settings!$B$22,IF($E9016="HKD",Settings!$B$23,1))))</f>
        <v>1</v>
      </c>
      <c r="Q9016">
        <f t="shared" si="1273"/>
        <v>0</v>
      </c>
      <c r="R9016">
        <f t="shared" si="1274"/>
        <v>0</v>
      </c>
      <c r="S9016" t="str">
        <f t="shared" si="1266"/>
        <v/>
      </c>
      <c r="T9016" t="str">
        <f t="shared" si="1267"/>
        <v/>
      </c>
      <c r="U9016" t="str">
        <f t="shared" si="1268"/>
        <v/>
      </c>
    </row>
    <row r="9017" spans="12:21" ht="15" customHeight="1" x14ac:dyDescent="0.15">
      <c r="L9017" s="244" t="str">
        <f t="shared" si="1269"/>
        <v/>
      </c>
      <c r="M9017" s="245" t="str">
        <f t="shared" si="1270"/>
        <v/>
      </c>
      <c r="N9017" s="244" t="str">
        <f t="shared" si="1271"/>
        <v/>
      </c>
      <c r="O9017" s="244" t="str">
        <f t="shared" si="1272"/>
        <v/>
      </c>
      <c r="P9017">
        <f>IF($I9017&lt;&gt;"",$I9017,IF($E9017="SGD",1,IF($E9017="USD",Settings!$B$22,IF($E9017="HKD",Settings!$B$23,1))))</f>
        <v>1</v>
      </c>
      <c r="Q9017">
        <f t="shared" si="1273"/>
        <v>0</v>
      </c>
      <c r="R9017">
        <f t="shared" si="1274"/>
        <v>0</v>
      </c>
      <c r="S9017" t="str">
        <f t="shared" si="1266"/>
        <v/>
      </c>
      <c r="T9017" t="str">
        <f t="shared" si="1267"/>
        <v/>
      </c>
      <c r="U9017" t="str">
        <f t="shared" si="1268"/>
        <v/>
      </c>
    </row>
    <row r="9018" spans="12:21" ht="15" customHeight="1" x14ac:dyDescent="0.15">
      <c r="L9018" s="244" t="str">
        <f t="shared" si="1269"/>
        <v/>
      </c>
      <c r="M9018" s="245" t="str">
        <f t="shared" si="1270"/>
        <v/>
      </c>
      <c r="N9018" s="244" t="str">
        <f t="shared" si="1271"/>
        <v/>
      </c>
      <c r="O9018" s="244" t="str">
        <f t="shared" si="1272"/>
        <v/>
      </c>
      <c r="P9018">
        <f>IF($I9018&lt;&gt;"",$I9018,IF($E9018="SGD",1,IF($E9018="USD",Settings!$B$22,IF($E9018="HKD",Settings!$B$23,1))))</f>
        <v>1</v>
      </c>
      <c r="Q9018">
        <f t="shared" si="1273"/>
        <v>0</v>
      </c>
      <c r="R9018">
        <f t="shared" si="1274"/>
        <v>0</v>
      </c>
      <c r="S9018" t="str">
        <f t="shared" si="1266"/>
        <v/>
      </c>
      <c r="T9018" t="str">
        <f t="shared" si="1267"/>
        <v/>
      </c>
      <c r="U9018" t="str">
        <f t="shared" si="1268"/>
        <v/>
      </c>
    </row>
    <row r="9019" spans="12:21" ht="15" customHeight="1" x14ac:dyDescent="0.15">
      <c r="L9019" s="244" t="str">
        <f t="shared" si="1269"/>
        <v/>
      </c>
      <c r="M9019" s="245" t="str">
        <f t="shared" si="1270"/>
        <v/>
      </c>
      <c r="N9019" s="244" t="str">
        <f t="shared" si="1271"/>
        <v/>
      </c>
      <c r="O9019" s="244" t="str">
        <f t="shared" si="1272"/>
        <v/>
      </c>
      <c r="P9019">
        <f>IF($I9019&lt;&gt;"",$I9019,IF($E9019="SGD",1,IF($E9019="USD",Settings!$B$22,IF($E9019="HKD",Settings!$B$23,1))))</f>
        <v>1</v>
      </c>
      <c r="Q9019">
        <f t="shared" si="1273"/>
        <v>0</v>
      </c>
      <c r="R9019">
        <f t="shared" si="1274"/>
        <v>0</v>
      </c>
      <c r="S9019" t="str">
        <f t="shared" si="1266"/>
        <v/>
      </c>
      <c r="T9019" t="str">
        <f t="shared" si="1267"/>
        <v/>
      </c>
      <c r="U9019" t="str">
        <f t="shared" si="1268"/>
        <v/>
      </c>
    </row>
    <row r="9020" spans="12:21" ht="15" customHeight="1" x14ac:dyDescent="0.15">
      <c r="L9020" s="244" t="str">
        <f t="shared" si="1269"/>
        <v/>
      </c>
      <c r="M9020" s="245" t="str">
        <f t="shared" si="1270"/>
        <v/>
      </c>
      <c r="N9020" s="244" t="str">
        <f t="shared" si="1271"/>
        <v/>
      </c>
      <c r="O9020" s="244" t="str">
        <f t="shared" si="1272"/>
        <v/>
      </c>
      <c r="P9020">
        <f>IF($I9020&lt;&gt;"",$I9020,IF($E9020="SGD",1,IF($E9020="USD",Settings!$B$22,IF($E9020="HKD",Settings!$B$23,1))))</f>
        <v>1</v>
      </c>
      <c r="Q9020">
        <f t="shared" si="1273"/>
        <v>0</v>
      </c>
      <c r="R9020">
        <f t="shared" si="1274"/>
        <v>0</v>
      </c>
      <c r="S9020" t="str">
        <f t="shared" si="1266"/>
        <v/>
      </c>
      <c r="T9020" t="str">
        <f t="shared" si="1267"/>
        <v/>
      </c>
      <c r="U9020" t="str">
        <f t="shared" si="1268"/>
        <v/>
      </c>
    </row>
    <row r="9021" spans="12:21" ht="15" customHeight="1" x14ac:dyDescent="0.15">
      <c r="L9021" s="244" t="str">
        <f t="shared" si="1269"/>
        <v/>
      </c>
      <c r="M9021" s="245" t="str">
        <f t="shared" si="1270"/>
        <v/>
      </c>
      <c r="N9021" s="244" t="str">
        <f t="shared" si="1271"/>
        <v/>
      </c>
      <c r="O9021" s="244" t="str">
        <f t="shared" si="1272"/>
        <v/>
      </c>
      <c r="P9021">
        <f>IF($I9021&lt;&gt;"",$I9021,IF($E9021="SGD",1,IF($E9021="USD",Settings!$B$22,IF($E9021="HKD",Settings!$B$23,1))))</f>
        <v>1</v>
      </c>
      <c r="Q9021">
        <f t="shared" si="1273"/>
        <v>0</v>
      </c>
      <c r="R9021">
        <f t="shared" si="1274"/>
        <v>0</v>
      </c>
      <c r="S9021" t="str">
        <f t="shared" si="1266"/>
        <v/>
      </c>
      <c r="T9021" t="str">
        <f t="shared" si="1267"/>
        <v/>
      </c>
      <c r="U9021" t="str">
        <f t="shared" si="1268"/>
        <v/>
      </c>
    </row>
    <row r="9022" spans="12:21" ht="15" customHeight="1" x14ac:dyDescent="0.15">
      <c r="L9022" s="244" t="str">
        <f t="shared" si="1269"/>
        <v/>
      </c>
      <c r="M9022" s="245" t="str">
        <f t="shared" si="1270"/>
        <v/>
      </c>
      <c r="N9022" s="244" t="str">
        <f t="shared" si="1271"/>
        <v/>
      </c>
      <c r="O9022" s="244" t="str">
        <f t="shared" si="1272"/>
        <v/>
      </c>
      <c r="P9022">
        <f>IF($I9022&lt;&gt;"",$I9022,IF($E9022="SGD",1,IF($E9022="USD",Settings!$B$22,IF($E9022="HKD",Settings!$B$23,1))))</f>
        <v>1</v>
      </c>
      <c r="Q9022">
        <f t="shared" si="1273"/>
        <v>0</v>
      </c>
      <c r="R9022">
        <f t="shared" si="1274"/>
        <v>0</v>
      </c>
      <c r="S9022" t="str">
        <f t="shared" si="1266"/>
        <v/>
      </c>
      <c r="T9022" t="str">
        <f t="shared" si="1267"/>
        <v/>
      </c>
      <c r="U9022" t="str">
        <f t="shared" si="1268"/>
        <v/>
      </c>
    </row>
    <row r="9023" spans="12:21" ht="15" customHeight="1" x14ac:dyDescent="0.15">
      <c r="L9023" s="244" t="str">
        <f t="shared" si="1269"/>
        <v/>
      </c>
      <c r="M9023" s="245" t="str">
        <f t="shared" si="1270"/>
        <v/>
      </c>
      <c r="N9023" s="244" t="str">
        <f t="shared" si="1271"/>
        <v/>
      </c>
      <c r="O9023" s="244" t="str">
        <f t="shared" si="1272"/>
        <v/>
      </c>
      <c r="P9023">
        <f>IF($I9023&lt;&gt;"",$I9023,IF($E9023="SGD",1,IF($E9023="USD",Settings!$B$22,IF($E9023="HKD",Settings!$B$23,1))))</f>
        <v>1</v>
      </c>
      <c r="Q9023">
        <f t="shared" si="1273"/>
        <v>0</v>
      </c>
      <c r="R9023">
        <f t="shared" si="1274"/>
        <v>0</v>
      </c>
      <c r="S9023" t="str">
        <f t="shared" si="1266"/>
        <v/>
      </c>
      <c r="T9023" t="str">
        <f t="shared" si="1267"/>
        <v/>
      </c>
      <c r="U9023" t="str">
        <f t="shared" si="1268"/>
        <v/>
      </c>
    </row>
    <row r="9024" spans="12:21" ht="15" customHeight="1" x14ac:dyDescent="0.15">
      <c r="L9024" s="244" t="str">
        <f t="shared" si="1269"/>
        <v/>
      </c>
      <c r="M9024" s="245" t="str">
        <f t="shared" si="1270"/>
        <v/>
      </c>
      <c r="N9024" s="244" t="str">
        <f t="shared" si="1271"/>
        <v/>
      </c>
      <c r="O9024" s="244" t="str">
        <f t="shared" si="1272"/>
        <v/>
      </c>
      <c r="P9024">
        <f>IF($I9024&lt;&gt;"",$I9024,IF($E9024="SGD",1,IF($E9024="USD",Settings!$B$22,IF($E9024="HKD",Settings!$B$23,1))))</f>
        <v>1</v>
      </c>
      <c r="Q9024">
        <f t="shared" si="1273"/>
        <v>0</v>
      </c>
      <c r="R9024">
        <f t="shared" si="1274"/>
        <v>0</v>
      </c>
      <c r="S9024" t="str">
        <f t="shared" si="1266"/>
        <v/>
      </c>
      <c r="T9024" t="str">
        <f t="shared" si="1267"/>
        <v/>
      </c>
      <c r="U9024" t="str">
        <f t="shared" si="1268"/>
        <v/>
      </c>
    </row>
    <row r="9025" spans="12:21" ht="15" customHeight="1" x14ac:dyDescent="0.15">
      <c r="L9025" s="244" t="str">
        <f t="shared" si="1269"/>
        <v/>
      </c>
      <c r="M9025" s="245" t="str">
        <f t="shared" si="1270"/>
        <v/>
      </c>
      <c r="N9025" s="244" t="str">
        <f t="shared" si="1271"/>
        <v/>
      </c>
      <c r="O9025" s="244" t="str">
        <f t="shared" si="1272"/>
        <v/>
      </c>
      <c r="P9025">
        <f>IF($I9025&lt;&gt;"",$I9025,IF($E9025="SGD",1,IF($E9025="USD",Settings!$B$22,IF($E9025="HKD",Settings!$B$23,1))))</f>
        <v>1</v>
      </c>
      <c r="Q9025">
        <f t="shared" si="1273"/>
        <v>0</v>
      </c>
      <c r="R9025">
        <f t="shared" si="1274"/>
        <v>0</v>
      </c>
      <c r="S9025" t="str">
        <f t="shared" si="1266"/>
        <v/>
      </c>
      <c r="T9025" t="str">
        <f t="shared" si="1267"/>
        <v/>
      </c>
      <c r="U9025" t="str">
        <f t="shared" si="1268"/>
        <v/>
      </c>
    </row>
    <row r="9026" spans="12:21" ht="15" customHeight="1" x14ac:dyDescent="0.15">
      <c r="L9026" s="244" t="str">
        <f t="shared" si="1269"/>
        <v/>
      </c>
      <c r="M9026" s="245" t="str">
        <f t="shared" si="1270"/>
        <v/>
      </c>
      <c r="N9026" s="244" t="str">
        <f t="shared" si="1271"/>
        <v/>
      </c>
      <c r="O9026" s="244" t="str">
        <f t="shared" si="1272"/>
        <v/>
      </c>
      <c r="P9026">
        <f>IF($I9026&lt;&gt;"",$I9026,IF($E9026="SGD",1,IF($E9026="USD",Settings!$B$22,IF($E9026="HKD",Settings!$B$23,1))))</f>
        <v>1</v>
      </c>
      <c r="Q9026">
        <f t="shared" si="1273"/>
        <v>0</v>
      </c>
      <c r="R9026">
        <f t="shared" si="1274"/>
        <v>0</v>
      </c>
      <c r="S9026" t="str">
        <f t="shared" ref="S9026:S9089" si="1275">IF(L9026="","",SUMIFS($M:$M,$L:$L,L9026,$T:$T,"&lt;="&amp;T9026))</f>
        <v/>
      </c>
      <c r="T9026" t="str">
        <f t="shared" ref="T9026:T9089" si="1276">IF(L9026="","",INT(G9026)*100000+ROW())</f>
        <v/>
      </c>
      <c r="U9026" t="str">
        <f t="shared" ref="U9026:U9089" si="1277">IF(L9026="","",IF(AND(COUNTIFS($L:$L,L9026,$S:$S,"&gt;-0.000001",$S:$S,"&lt;0.000001",$T:$T,"&gt;"&amp;T9026)=0,ABS(S9026)&gt;0.000001),1,0))</f>
        <v/>
      </c>
    </row>
    <row r="9027" spans="12:21" ht="15" customHeight="1" x14ac:dyDescent="0.15">
      <c r="L9027" s="244" t="str">
        <f t="shared" si="1269"/>
        <v/>
      </c>
      <c r="M9027" s="245" t="str">
        <f t="shared" si="1270"/>
        <v/>
      </c>
      <c r="N9027" s="244" t="str">
        <f t="shared" si="1271"/>
        <v/>
      </c>
      <c r="O9027" s="244" t="str">
        <f t="shared" si="1272"/>
        <v/>
      </c>
      <c r="P9027">
        <f>IF($I9027&lt;&gt;"",$I9027,IF($E9027="SGD",1,IF($E9027="USD",Settings!$B$22,IF($E9027="HKD",Settings!$B$23,1))))</f>
        <v>1</v>
      </c>
      <c r="Q9027">
        <f t="shared" si="1273"/>
        <v>0</v>
      </c>
      <c r="R9027">
        <f t="shared" si="1274"/>
        <v>0</v>
      </c>
      <c r="S9027" t="str">
        <f t="shared" si="1275"/>
        <v/>
      </c>
      <c r="T9027" t="str">
        <f t="shared" si="1276"/>
        <v/>
      </c>
      <c r="U9027" t="str">
        <f t="shared" si="1277"/>
        <v/>
      </c>
    </row>
    <row r="9028" spans="12:21" ht="15" customHeight="1" x14ac:dyDescent="0.15">
      <c r="L9028" s="244" t="str">
        <f t="shared" si="1269"/>
        <v/>
      </c>
      <c r="M9028" s="245" t="str">
        <f t="shared" si="1270"/>
        <v/>
      </c>
      <c r="N9028" s="244" t="str">
        <f t="shared" si="1271"/>
        <v/>
      </c>
      <c r="O9028" s="244" t="str">
        <f t="shared" si="1272"/>
        <v/>
      </c>
      <c r="P9028">
        <f>IF($I9028&lt;&gt;"",$I9028,IF($E9028="SGD",1,IF($E9028="USD",Settings!$B$22,IF($E9028="HKD",Settings!$B$23,1))))</f>
        <v>1</v>
      </c>
      <c r="Q9028">
        <f t="shared" si="1273"/>
        <v>0</v>
      </c>
      <c r="R9028">
        <f t="shared" si="1274"/>
        <v>0</v>
      </c>
      <c r="S9028" t="str">
        <f t="shared" si="1275"/>
        <v/>
      </c>
      <c r="T9028" t="str">
        <f t="shared" si="1276"/>
        <v/>
      </c>
      <c r="U9028" t="str">
        <f t="shared" si="1277"/>
        <v/>
      </c>
    </row>
    <row r="9029" spans="12:21" ht="15" customHeight="1" x14ac:dyDescent="0.15">
      <c r="L9029" s="244" t="str">
        <f t="shared" si="1269"/>
        <v/>
      </c>
      <c r="M9029" s="245" t="str">
        <f t="shared" si="1270"/>
        <v/>
      </c>
      <c r="N9029" s="244" t="str">
        <f t="shared" si="1271"/>
        <v/>
      </c>
      <c r="O9029" s="244" t="str">
        <f t="shared" si="1272"/>
        <v/>
      </c>
      <c r="P9029">
        <f>IF($I9029&lt;&gt;"",$I9029,IF($E9029="SGD",1,IF($E9029="USD",Settings!$B$22,IF($E9029="HKD",Settings!$B$23,1))))</f>
        <v>1</v>
      </c>
      <c r="Q9029">
        <f t="shared" si="1273"/>
        <v>0</v>
      </c>
      <c r="R9029">
        <f t="shared" si="1274"/>
        <v>0</v>
      </c>
      <c r="S9029" t="str">
        <f t="shared" si="1275"/>
        <v/>
      </c>
      <c r="T9029" t="str">
        <f t="shared" si="1276"/>
        <v/>
      </c>
      <c r="U9029" t="str">
        <f t="shared" si="1277"/>
        <v/>
      </c>
    </row>
    <row r="9030" spans="12:21" ht="15" customHeight="1" x14ac:dyDescent="0.15">
      <c r="L9030" s="244" t="str">
        <f t="shared" si="1269"/>
        <v/>
      </c>
      <c r="M9030" s="245" t="str">
        <f t="shared" si="1270"/>
        <v/>
      </c>
      <c r="N9030" s="244" t="str">
        <f t="shared" si="1271"/>
        <v/>
      </c>
      <c r="O9030" s="244" t="str">
        <f t="shared" si="1272"/>
        <v/>
      </c>
      <c r="P9030">
        <f>IF($I9030&lt;&gt;"",$I9030,IF($E9030="SGD",1,IF($E9030="USD",Settings!$B$22,IF($E9030="HKD",Settings!$B$23,1))))</f>
        <v>1</v>
      </c>
      <c r="Q9030">
        <f t="shared" si="1273"/>
        <v>0</v>
      </c>
      <c r="R9030">
        <f t="shared" si="1274"/>
        <v>0</v>
      </c>
      <c r="S9030" t="str">
        <f t="shared" si="1275"/>
        <v/>
      </c>
      <c r="T9030" t="str">
        <f t="shared" si="1276"/>
        <v/>
      </c>
      <c r="U9030" t="str">
        <f t="shared" si="1277"/>
        <v/>
      </c>
    </row>
    <row r="9031" spans="12:21" ht="15" customHeight="1" x14ac:dyDescent="0.15">
      <c r="L9031" s="244" t="str">
        <f t="shared" si="1269"/>
        <v/>
      </c>
      <c r="M9031" s="245" t="str">
        <f t="shared" si="1270"/>
        <v/>
      </c>
      <c r="N9031" s="244" t="str">
        <f t="shared" si="1271"/>
        <v/>
      </c>
      <c r="O9031" s="244" t="str">
        <f t="shared" si="1272"/>
        <v/>
      </c>
      <c r="P9031">
        <f>IF($I9031&lt;&gt;"",$I9031,IF($E9031="SGD",1,IF($E9031="USD",Settings!$B$22,IF($E9031="HKD",Settings!$B$23,1))))</f>
        <v>1</v>
      </c>
      <c r="Q9031">
        <f t="shared" si="1273"/>
        <v>0</v>
      </c>
      <c r="R9031">
        <f t="shared" si="1274"/>
        <v>0</v>
      </c>
      <c r="S9031" t="str">
        <f t="shared" si="1275"/>
        <v/>
      </c>
      <c r="T9031" t="str">
        <f t="shared" si="1276"/>
        <v/>
      </c>
      <c r="U9031" t="str">
        <f t="shared" si="1277"/>
        <v/>
      </c>
    </row>
    <row r="9032" spans="12:21" ht="15" customHeight="1" x14ac:dyDescent="0.15">
      <c r="L9032" s="244" t="str">
        <f t="shared" si="1269"/>
        <v/>
      </c>
      <c r="M9032" s="245" t="str">
        <f t="shared" si="1270"/>
        <v/>
      </c>
      <c r="N9032" s="244" t="str">
        <f t="shared" si="1271"/>
        <v/>
      </c>
      <c r="O9032" s="244" t="str">
        <f t="shared" si="1272"/>
        <v/>
      </c>
      <c r="P9032">
        <f>IF($I9032&lt;&gt;"",$I9032,IF($E9032="SGD",1,IF($E9032="USD",Settings!$B$22,IF($E9032="HKD",Settings!$B$23,1))))</f>
        <v>1</v>
      </c>
      <c r="Q9032">
        <f t="shared" si="1273"/>
        <v>0</v>
      </c>
      <c r="R9032">
        <f t="shared" si="1274"/>
        <v>0</v>
      </c>
      <c r="S9032" t="str">
        <f t="shared" si="1275"/>
        <v/>
      </c>
      <c r="T9032" t="str">
        <f t="shared" si="1276"/>
        <v/>
      </c>
      <c r="U9032" t="str">
        <f t="shared" si="1277"/>
        <v/>
      </c>
    </row>
    <row r="9033" spans="12:21" ht="15" customHeight="1" x14ac:dyDescent="0.15">
      <c r="L9033" s="244" t="str">
        <f t="shared" si="1269"/>
        <v/>
      </c>
      <c r="M9033" s="245" t="str">
        <f t="shared" si="1270"/>
        <v/>
      </c>
      <c r="N9033" s="244" t="str">
        <f t="shared" si="1271"/>
        <v/>
      </c>
      <c r="O9033" s="244" t="str">
        <f t="shared" si="1272"/>
        <v/>
      </c>
      <c r="P9033">
        <f>IF($I9033&lt;&gt;"",$I9033,IF($E9033="SGD",1,IF($E9033="USD",Settings!$B$22,IF($E9033="HKD",Settings!$B$23,1))))</f>
        <v>1</v>
      </c>
      <c r="Q9033">
        <f t="shared" si="1273"/>
        <v>0</v>
      </c>
      <c r="R9033">
        <f t="shared" si="1274"/>
        <v>0</v>
      </c>
      <c r="S9033" t="str">
        <f t="shared" si="1275"/>
        <v/>
      </c>
      <c r="T9033" t="str">
        <f t="shared" si="1276"/>
        <v/>
      </c>
      <c r="U9033" t="str">
        <f t="shared" si="1277"/>
        <v/>
      </c>
    </row>
    <row r="9034" spans="12:21" ht="15" customHeight="1" x14ac:dyDescent="0.15">
      <c r="L9034" s="244" t="str">
        <f t="shared" si="1269"/>
        <v/>
      </c>
      <c r="M9034" s="245" t="str">
        <f t="shared" si="1270"/>
        <v/>
      </c>
      <c r="N9034" s="244" t="str">
        <f t="shared" si="1271"/>
        <v/>
      </c>
      <c r="O9034" s="244" t="str">
        <f t="shared" si="1272"/>
        <v/>
      </c>
      <c r="P9034">
        <f>IF($I9034&lt;&gt;"",$I9034,IF($E9034="SGD",1,IF($E9034="USD",Settings!$B$22,IF($E9034="HKD",Settings!$B$23,1))))</f>
        <v>1</v>
      </c>
      <c r="Q9034">
        <f t="shared" si="1273"/>
        <v>0</v>
      </c>
      <c r="R9034">
        <f t="shared" si="1274"/>
        <v>0</v>
      </c>
      <c r="S9034" t="str">
        <f t="shared" si="1275"/>
        <v/>
      </c>
      <c r="T9034" t="str">
        <f t="shared" si="1276"/>
        <v/>
      </c>
      <c r="U9034" t="str">
        <f t="shared" si="1277"/>
        <v/>
      </c>
    </row>
    <row r="9035" spans="12:21" ht="15" customHeight="1" x14ac:dyDescent="0.15">
      <c r="L9035" s="244" t="str">
        <f t="shared" si="1269"/>
        <v/>
      </c>
      <c r="M9035" s="245" t="str">
        <f t="shared" si="1270"/>
        <v/>
      </c>
      <c r="N9035" s="244" t="str">
        <f t="shared" si="1271"/>
        <v/>
      </c>
      <c r="O9035" s="244" t="str">
        <f t="shared" si="1272"/>
        <v/>
      </c>
      <c r="P9035">
        <f>IF($I9035&lt;&gt;"",$I9035,IF($E9035="SGD",1,IF($E9035="USD",Settings!$B$22,IF($E9035="HKD",Settings!$B$23,1))))</f>
        <v>1</v>
      </c>
      <c r="Q9035">
        <f t="shared" si="1273"/>
        <v>0</v>
      </c>
      <c r="R9035">
        <f t="shared" si="1274"/>
        <v>0</v>
      </c>
      <c r="S9035" t="str">
        <f t="shared" si="1275"/>
        <v/>
      </c>
      <c r="T9035" t="str">
        <f t="shared" si="1276"/>
        <v/>
      </c>
      <c r="U9035" t="str">
        <f t="shared" si="1277"/>
        <v/>
      </c>
    </row>
    <row r="9036" spans="12:21" ht="15" customHeight="1" x14ac:dyDescent="0.15">
      <c r="L9036" s="244" t="str">
        <f t="shared" si="1269"/>
        <v/>
      </c>
      <c r="M9036" s="245" t="str">
        <f t="shared" si="1270"/>
        <v/>
      </c>
      <c r="N9036" s="244" t="str">
        <f t="shared" si="1271"/>
        <v/>
      </c>
      <c r="O9036" s="244" t="str">
        <f t="shared" si="1272"/>
        <v/>
      </c>
      <c r="P9036">
        <f>IF($I9036&lt;&gt;"",$I9036,IF($E9036="SGD",1,IF($E9036="USD",Settings!$B$22,IF($E9036="HKD",Settings!$B$23,1))))</f>
        <v>1</v>
      </c>
      <c r="Q9036">
        <f t="shared" si="1273"/>
        <v>0</v>
      </c>
      <c r="R9036">
        <f t="shared" si="1274"/>
        <v>0</v>
      </c>
      <c r="S9036" t="str">
        <f t="shared" si="1275"/>
        <v/>
      </c>
      <c r="T9036" t="str">
        <f t="shared" si="1276"/>
        <v/>
      </c>
      <c r="U9036" t="str">
        <f t="shared" si="1277"/>
        <v/>
      </c>
    </row>
    <row r="9037" spans="12:21" ht="15" customHeight="1" x14ac:dyDescent="0.15">
      <c r="L9037" s="244" t="str">
        <f t="shared" si="1269"/>
        <v/>
      </c>
      <c r="M9037" s="245" t="str">
        <f t="shared" si="1270"/>
        <v/>
      </c>
      <c r="N9037" s="244" t="str">
        <f t="shared" si="1271"/>
        <v/>
      </c>
      <c r="O9037" s="244" t="str">
        <f t="shared" si="1272"/>
        <v/>
      </c>
      <c r="P9037">
        <f>IF($I9037&lt;&gt;"",$I9037,IF($E9037="SGD",1,IF($E9037="USD",Settings!$B$22,IF($E9037="HKD",Settings!$B$23,1))))</f>
        <v>1</v>
      </c>
      <c r="Q9037">
        <f t="shared" si="1273"/>
        <v>0</v>
      </c>
      <c r="R9037">
        <f t="shared" si="1274"/>
        <v>0</v>
      </c>
      <c r="S9037" t="str">
        <f t="shared" si="1275"/>
        <v/>
      </c>
      <c r="T9037" t="str">
        <f t="shared" si="1276"/>
        <v/>
      </c>
      <c r="U9037" t="str">
        <f t="shared" si="1277"/>
        <v/>
      </c>
    </row>
    <row r="9038" spans="12:21" ht="15" customHeight="1" x14ac:dyDescent="0.15">
      <c r="L9038" s="244" t="str">
        <f t="shared" si="1269"/>
        <v/>
      </c>
      <c r="M9038" s="245" t="str">
        <f t="shared" si="1270"/>
        <v/>
      </c>
      <c r="N9038" s="244" t="str">
        <f t="shared" si="1271"/>
        <v/>
      </c>
      <c r="O9038" s="244" t="str">
        <f t="shared" si="1272"/>
        <v/>
      </c>
      <c r="P9038">
        <f>IF($I9038&lt;&gt;"",$I9038,IF($E9038="SGD",1,IF($E9038="USD",Settings!$B$22,IF($E9038="HKD",Settings!$B$23,1))))</f>
        <v>1</v>
      </c>
      <c r="Q9038">
        <f t="shared" si="1273"/>
        <v>0</v>
      </c>
      <c r="R9038">
        <f t="shared" si="1274"/>
        <v>0</v>
      </c>
      <c r="S9038" t="str">
        <f t="shared" si="1275"/>
        <v/>
      </c>
      <c r="T9038" t="str">
        <f t="shared" si="1276"/>
        <v/>
      </c>
      <c r="U9038" t="str">
        <f t="shared" si="1277"/>
        <v/>
      </c>
    </row>
    <row r="9039" spans="12:21" ht="15" customHeight="1" x14ac:dyDescent="0.15">
      <c r="L9039" s="244" t="str">
        <f t="shared" si="1269"/>
        <v/>
      </c>
      <c r="M9039" s="245" t="str">
        <f t="shared" si="1270"/>
        <v/>
      </c>
      <c r="N9039" s="244" t="str">
        <f t="shared" si="1271"/>
        <v/>
      </c>
      <c r="O9039" s="244" t="str">
        <f t="shared" si="1272"/>
        <v/>
      </c>
      <c r="P9039">
        <f>IF($I9039&lt;&gt;"",$I9039,IF($E9039="SGD",1,IF($E9039="USD",Settings!$B$22,IF($E9039="HKD",Settings!$B$23,1))))</f>
        <v>1</v>
      </c>
      <c r="Q9039">
        <f t="shared" si="1273"/>
        <v>0</v>
      </c>
      <c r="R9039">
        <f t="shared" si="1274"/>
        <v>0</v>
      </c>
      <c r="S9039" t="str">
        <f t="shared" si="1275"/>
        <v/>
      </c>
      <c r="T9039" t="str">
        <f t="shared" si="1276"/>
        <v/>
      </c>
      <c r="U9039" t="str">
        <f t="shared" si="1277"/>
        <v/>
      </c>
    </row>
    <row r="9040" spans="12:21" ht="15" customHeight="1" x14ac:dyDescent="0.15">
      <c r="L9040" s="244" t="str">
        <f t="shared" si="1269"/>
        <v/>
      </c>
      <c r="M9040" s="245" t="str">
        <f t="shared" si="1270"/>
        <v/>
      </c>
      <c r="N9040" s="244" t="str">
        <f t="shared" si="1271"/>
        <v/>
      </c>
      <c r="O9040" s="244" t="str">
        <f t="shared" si="1272"/>
        <v/>
      </c>
      <c r="P9040">
        <f>IF($I9040&lt;&gt;"",$I9040,IF($E9040="SGD",1,IF($E9040="USD",Settings!$B$22,IF($E9040="HKD",Settings!$B$23,1))))</f>
        <v>1</v>
      </c>
      <c r="Q9040">
        <f t="shared" si="1273"/>
        <v>0</v>
      </c>
      <c r="R9040">
        <f t="shared" si="1274"/>
        <v>0</v>
      </c>
      <c r="S9040" t="str">
        <f t="shared" si="1275"/>
        <v/>
      </c>
      <c r="T9040" t="str">
        <f t="shared" si="1276"/>
        <v/>
      </c>
      <c r="U9040" t="str">
        <f t="shared" si="1277"/>
        <v/>
      </c>
    </row>
    <row r="9041" spans="12:21" ht="15" customHeight="1" x14ac:dyDescent="0.15">
      <c r="L9041" s="244" t="str">
        <f t="shared" si="1269"/>
        <v/>
      </c>
      <c r="M9041" s="245" t="str">
        <f t="shared" si="1270"/>
        <v/>
      </c>
      <c r="N9041" s="244" t="str">
        <f t="shared" si="1271"/>
        <v/>
      </c>
      <c r="O9041" s="244" t="str">
        <f t="shared" si="1272"/>
        <v/>
      </c>
      <c r="P9041">
        <f>IF($I9041&lt;&gt;"",$I9041,IF($E9041="SGD",1,IF($E9041="USD",Settings!$B$22,IF($E9041="HKD",Settings!$B$23,1))))</f>
        <v>1</v>
      </c>
      <c r="Q9041">
        <f t="shared" si="1273"/>
        <v>0</v>
      </c>
      <c r="R9041">
        <f t="shared" si="1274"/>
        <v>0</v>
      </c>
      <c r="S9041" t="str">
        <f t="shared" si="1275"/>
        <v/>
      </c>
      <c r="T9041" t="str">
        <f t="shared" si="1276"/>
        <v/>
      </c>
      <c r="U9041" t="str">
        <f t="shared" si="1277"/>
        <v/>
      </c>
    </row>
    <row r="9042" spans="12:21" ht="15" customHeight="1" x14ac:dyDescent="0.15">
      <c r="L9042" s="244" t="str">
        <f t="shared" si="1269"/>
        <v/>
      </c>
      <c r="M9042" s="245" t="str">
        <f t="shared" si="1270"/>
        <v/>
      </c>
      <c r="N9042" s="244" t="str">
        <f t="shared" si="1271"/>
        <v/>
      </c>
      <c r="O9042" s="244" t="str">
        <f t="shared" si="1272"/>
        <v/>
      </c>
      <c r="P9042">
        <f>IF($I9042&lt;&gt;"",$I9042,IF($E9042="SGD",1,IF($E9042="USD",Settings!$B$22,IF($E9042="HKD",Settings!$B$23,1))))</f>
        <v>1</v>
      </c>
      <c r="Q9042">
        <f t="shared" si="1273"/>
        <v>0</v>
      </c>
      <c r="R9042">
        <f t="shared" si="1274"/>
        <v>0</v>
      </c>
      <c r="S9042" t="str">
        <f t="shared" si="1275"/>
        <v/>
      </c>
      <c r="T9042" t="str">
        <f t="shared" si="1276"/>
        <v/>
      </c>
      <c r="U9042" t="str">
        <f t="shared" si="1277"/>
        <v/>
      </c>
    </row>
    <row r="9043" spans="12:21" ht="15" customHeight="1" x14ac:dyDescent="0.15">
      <c r="L9043" s="244" t="str">
        <f t="shared" si="1269"/>
        <v/>
      </c>
      <c r="M9043" s="245" t="str">
        <f t="shared" si="1270"/>
        <v/>
      </c>
      <c r="N9043" s="244" t="str">
        <f t="shared" si="1271"/>
        <v/>
      </c>
      <c r="O9043" s="244" t="str">
        <f t="shared" si="1272"/>
        <v/>
      </c>
      <c r="P9043">
        <f>IF($I9043&lt;&gt;"",$I9043,IF($E9043="SGD",1,IF($E9043="USD",Settings!$B$22,IF($E9043="HKD",Settings!$B$23,1))))</f>
        <v>1</v>
      </c>
      <c r="Q9043">
        <f t="shared" si="1273"/>
        <v>0</v>
      </c>
      <c r="R9043">
        <f t="shared" si="1274"/>
        <v>0</v>
      </c>
      <c r="S9043" t="str">
        <f t="shared" si="1275"/>
        <v/>
      </c>
      <c r="T9043" t="str">
        <f t="shared" si="1276"/>
        <v/>
      </c>
      <c r="U9043" t="str">
        <f t="shared" si="1277"/>
        <v/>
      </c>
    </row>
    <row r="9044" spans="12:21" ht="15" customHeight="1" x14ac:dyDescent="0.15">
      <c r="L9044" s="244" t="str">
        <f t="shared" si="1269"/>
        <v/>
      </c>
      <c r="M9044" s="245" t="str">
        <f t="shared" si="1270"/>
        <v/>
      </c>
      <c r="N9044" s="244" t="str">
        <f t="shared" si="1271"/>
        <v/>
      </c>
      <c r="O9044" s="244" t="str">
        <f t="shared" si="1272"/>
        <v/>
      </c>
      <c r="P9044">
        <f>IF($I9044&lt;&gt;"",$I9044,IF($E9044="SGD",1,IF($E9044="USD",Settings!$B$22,IF($E9044="HKD",Settings!$B$23,1))))</f>
        <v>1</v>
      </c>
      <c r="Q9044">
        <f t="shared" si="1273"/>
        <v>0</v>
      </c>
      <c r="R9044">
        <f t="shared" si="1274"/>
        <v>0</v>
      </c>
      <c r="S9044" t="str">
        <f t="shared" si="1275"/>
        <v/>
      </c>
      <c r="T9044" t="str">
        <f t="shared" si="1276"/>
        <v/>
      </c>
      <c r="U9044" t="str">
        <f t="shared" si="1277"/>
        <v/>
      </c>
    </row>
    <row r="9045" spans="12:21" ht="15" customHeight="1" x14ac:dyDescent="0.15">
      <c r="L9045" s="244" t="str">
        <f t="shared" si="1269"/>
        <v/>
      </c>
      <c r="M9045" s="245" t="str">
        <f t="shared" si="1270"/>
        <v/>
      </c>
      <c r="N9045" s="244" t="str">
        <f t="shared" si="1271"/>
        <v/>
      </c>
      <c r="O9045" s="244" t="str">
        <f t="shared" si="1272"/>
        <v/>
      </c>
      <c r="P9045">
        <f>IF($I9045&lt;&gt;"",$I9045,IF($E9045="SGD",1,IF($E9045="USD",Settings!$B$22,IF($E9045="HKD",Settings!$B$23,1))))</f>
        <v>1</v>
      </c>
      <c r="Q9045">
        <f t="shared" si="1273"/>
        <v>0</v>
      </c>
      <c r="R9045">
        <f t="shared" si="1274"/>
        <v>0</v>
      </c>
      <c r="S9045" t="str">
        <f t="shared" si="1275"/>
        <v/>
      </c>
      <c r="T9045" t="str">
        <f t="shared" si="1276"/>
        <v/>
      </c>
      <c r="U9045" t="str">
        <f t="shared" si="1277"/>
        <v/>
      </c>
    </row>
    <row r="9046" spans="12:21" ht="15" customHeight="1" x14ac:dyDescent="0.15">
      <c r="L9046" s="244" t="str">
        <f t="shared" si="1269"/>
        <v/>
      </c>
      <c r="M9046" s="245" t="str">
        <f t="shared" si="1270"/>
        <v/>
      </c>
      <c r="N9046" s="244" t="str">
        <f t="shared" si="1271"/>
        <v/>
      </c>
      <c r="O9046" s="244" t="str">
        <f t="shared" si="1272"/>
        <v/>
      </c>
      <c r="P9046">
        <f>IF($I9046&lt;&gt;"",$I9046,IF($E9046="SGD",1,IF($E9046="USD",Settings!$B$22,IF($E9046="HKD",Settings!$B$23,1))))</f>
        <v>1</v>
      </c>
      <c r="Q9046">
        <f t="shared" si="1273"/>
        <v>0</v>
      </c>
      <c r="R9046">
        <f t="shared" si="1274"/>
        <v>0</v>
      </c>
      <c r="S9046" t="str">
        <f t="shared" si="1275"/>
        <v/>
      </c>
      <c r="T9046" t="str">
        <f t="shared" si="1276"/>
        <v/>
      </c>
      <c r="U9046" t="str">
        <f t="shared" si="1277"/>
        <v/>
      </c>
    </row>
    <row r="9047" spans="12:21" ht="15" customHeight="1" x14ac:dyDescent="0.15">
      <c r="L9047" s="244" t="str">
        <f t="shared" si="1269"/>
        <v/>
      </c>
      <c r="M9047" s="245" t="str">
        <f t="shared" si="1270"/>
        <v/>
      </c>
      <c r="N9047" s="244" t="str">
        <f t="shared" si="1271"/>
        <v/>
      </c>
      <c r="O9047" s="244" t="str">
        <f t="shared" si="1272"/>
        <v/>
      </c>
      <c r="P9047">
        <f>IF($I9047&lt;&gt;"",$I9047,IF($E9047="SGD",1,IF($E9047="USD",Settings!$B$22,IF($E9047="HKD",Settings!$B$23,1))))</f>
        <v>1</v>
      </c>
      <c r="Q9047">
        <f t="shared" si="1273"/>
        <v>0</v>
      </c>
      <c r="R9047">
        <f t="shared" si="1274"/>
        <v>0</v>
      </c>
      <c r="S9047" t="str">
        <f t="shared" si="1275"/>
        <v/>
      </c>
      <c r="T9047" t="str">
        <f t="shared" si="1276"/>
        <v/>
      </c>
      <c r="U9047" t="str">
        <f t="shared" si="1277"/>
        <v/>
      </c>
    </row>
    <row r="9048" spans="12:21" ht="15" customHeight="1" x14ac:dyDescent="0.15">
      <c r="L9048" s="244" t="str">
        <f t="shared" si="1269"/>
        <v/>
      </c>
      <c r="M9048" s="245" t="str">
        <f t="shared" si="1270"/>
        <v/>
      </c>
      <c r="N9048" s="244" t="str">
        <f t="shared" si="1271"/>
        <v/>
      </c>
      <c r="O9048" s="244" t="str">
        <f t="shared" si="1272"/>
        <v/>
      </c>
      <c r="P9048">
        <f>IF($I9048&lt;&gt;"",$I9048,IF($E9048="SGD",1,IF($E9048="USD",Settings!$B$22,IF($E9048="HKD",Settings!$B$23,1))))</f>
        <v>1</v>
      </c>
      <c r="Q9048">
        <f t="shared" si="1273"/>
        <v>0</v>
      </c>
      <c r="R9048">
        <f t="shared" si="1274"/>
        <v>0</v>
      </c>
      <c r="S9048" t="str">
        <f t="shared" si="1275"/>
        <v/>
      </c>
      <c r="T9048" t="str">
        <f t="shared" si="1276"/>
        <v/>
      </c>
      <c r="U9048" t="str">
        <f t="shared" si="1277"/>
        <v/>
      </c>
    </row>
    <row r="9049" spans="12:21" ht="15" customHeight="1" x14ac:dyDescent="0.15">
      <c r="L9049" s="244" t="str">
        <f t="shared" si="1269"/>
        <v/>
      </c>
      <c r="M9049" s="245" t="str">
        <f t="shared" si="1270"/>
        <v/>
      </c>
      <c r="N9049" s="244" t="str">
        <f t="shared" si="1271"/>
        <v/>
      </c>
      <c r="O9049" s="244" t="str">
        <f t="shared" si="1272"/>
        <v/>
      </c>
      <c r="P9049">
        <f>IF($I9049&lt;&gt;"",$I9049,IF($E9049="SGD",1,IF($E9049="USD",Settings!$B$22,IF($E9049="HKD",Settings!$B$23,1))))</f>
        <v>1</v>
      </c>
      <c r="Q9049">
        <f t="shared" si="1273"/>
        <v>0</v>
      </c>
      <c r="R9049">
        <f t="shared" si="1274"/>
        <v>0</v>
      </c>
      <c r="S9049" t="str">
        <f t="shared" si="1275"/>
        <v/>
      </c>
      <c r="T9049" t="str">
        <f t="shared" si="1276"/>
        <v/>
      </c>
      <c r="U9049" t="str">
        <f t="shared" si="1277"/>
        <v/>
      </c>
    </row>
    <row r="9050" spans="12:21" ht="15" customHeight="1" x14ac:dyDescent="0.15">
      <c r="L9050" s="244" t="str">
        <f t="shared" si="1269"/>
        <v/>
      </c>
      <c r="M9050" s="245" t="str">
        <f t="shared" si="1270"/>
        <v/>
      </c>
      <c r="N9050" s="244" t="str">
        <f t="shared" si="1271"/>
        <v/>
      </c>
      <c r="O9050" s="244" t="str">
        <f t="shared" si="1272"/>
        <v/>
      </c>
      <c r="P9050">
        <f>IF($I9050&lt;&gt;"",$I9050,IF($E9050="SGD",1,IF($E9050="USD",Settings!$B$22,IF($E9050="HKD",Settings!$B$23,1))))</f>
        <v>1</v>
      </c>
      <c r="Q9050">
        <f t="shared" si="1273"/>
        <v>0</v>
      </c>
      <c r="R9050">
        <f t="shared" si="1274"/>
        <v>0</v>
      </c>
      <c r="S9050" t="str">
        <f t="shared" si="1275"/>
        <v/>
      </c>
      <c r="T9050" t="str">
        <f t="shared" si="1276"/>
        <v/>
      </c>
      <c r="U9050" t="str">
        <f t="shared" si="1277"/>
        <v/>
      </c>
    </row>
    <row r="9051" spans="12:21" ht="15" customHeight="1" x14ac:dyDescent="0.15">
      <c r="L9051" s="244" t="str">
        <f t="shared" si="1269"/>
        <v/>
      </c>
      <c r="M9051" s="245" t="str">
        <f t="shared" si="1270"/>
        <v/>
      </c>
      <c r="N9051" s="244" t="str">
        <f t="shared" si="1271"/>
        <v/>
      </c>
      <c r="O9051" s="244" t="str">
        <f t="shared" si="1272"/>
        <v/>
      </c>
      <c r="P9051">
        <f>IF($I9051&lt;&gt;"",$I9051,IF($E9051="SGD",1,IF($E9051="USD",Settings!$B$22,IF($E9051="HKD",Settings!$B$23,1))))</f>
        <v>1</v>
      </c>
      <c r="Q9051">
        <f t="shared" si="1273"/>
        <v>0</v>
      </c>
      <c r="R9051">
        <f t="shared" si="1274"/>
        <v>0</v>
      </c>
      <c r="S9051" t="str">
        <f t="shared" si="1275"/>
        <v/>
      </c>
      <c r="T9051" t="str">
        <f t="shared" si="1276"/>
        <v/>
      </c>
      <c r="U9051" t="str">
        <f t="shared" si="1277"/>
        <v/>
      </c>
    </row>
    <row r="9052" spans="12:21" ht="15" customHeight="1" x14ac:dyDescent="0.15">
      <c r="L9052" s="244" t="str">
        <f t="shared" si="1269"/>
        <v/>
      </c>
      <c r="M9052" s="245" t="str">
        <f t="shared" si="1270"/>
        <v/>
      </c>
      <c r="N9052" s="244" t="str">
        <f t="shared" si="1271"/>
        <v/>
      </c>
      <c r="O9052" s="244" t="str">
        <f t="shared" si="1272"/>
        <v/>
      </c>
      <c r="P9052">
        <f>IF($I9052&lt;&gt;"",$I9052,IF($E9052="SGD",1,IF($E9052="USD",Settings!$B$22,IF($E9052="HKD",Settings!$B$23,1))))</f>
        <v>1</v>
      </c>
      <c r="Q9052">
        <f t="shared" si="1273"/>
        <v>0</v>
      </c>
      <c r="R9052">
        <f t="shared" si="1274"/>
        <v>0</v>
      </c>
      <c r="S9052" t="str">
        <f t="shared" si="1275"/>
        <v/>
      </c>
      <c r="T9052" t="str">
        <f t="shared" si="1276"/>
        <v/>
      </c>
      <c r="U9052" t="str">
        <f t="shared" si="1277"/>
        <v/>
      </c>
    </row>
    <row r="9053" spans="12:21" ht="15" customHeight="1" x14ac:dyDescent="0.15">
      <c r="L9053" s="244" t="str">
        <f t="shared" si="1269"/>
        <v/>
      </c>
      <c r="M9053" s="245" t="str">
        <f t="shared" si="1270"/>
        <v/>
      </c>
      <c r="N9053" s="244" t="str">
        <f t="shared" si="1271"/>
        <v/>
      </c>
      <c r="O9053" s="244" t="str">
        <f t="shared" si="1272"/>
        <v/>
      </c>
      <c r="P9053">
        <f>IF($I9053&lt;&gt;"",$I9053,IF($E9053="SGD",1,IF($E9053="USD",Settings!$B$22,IF($E9053="HKD",Settings!$B$23,1))))</f>
        <v>1</v>
      </c>
      <c r="Q9053">
        <f t="shared" si="1273"/>
        <v>0</v>
      </c>
      <c r="R9053">
        <f t="shared" si="1274"/>
        <v>0</v>
      </c>
      <c r="S9053" t="str">
        <f t="shared" si="1275"/>
        <v/>
      </c>
      <c r="T9053" t="str">
        <f t="shared" si="1276"/>
        <v/>
      </c>
      <c r="U9053" t="str">
        <f t="shared" si="1277"/>
        <v/>
      </c>
    </row>
    <row r="9054" spans="12:21" ht="15" customHeight="1" x14ac:dyDescent="0.15">
      <c r="L9054" s="244" t="str">
        <f t="shared" si="1269"/>
        <v/>
      </c>
      <c r="M9054" s="245" t="str">
        <f t="shared" si="1270"/>
        <v/>
      </c>
      <c r="N9054" s="244" t="str">
        <f t="shared" si="1271"/>
        <v/>
      </c>
      <c r="O9054" s="244" t="str">
        <f t="shared" si="1272"/>
        <v/>
      </c>
      <c r="P9054">
        <f>IF($I9054&lt;&gt;"",$I9054,IF($E9054="SGD",1,IF($E9054="USD",Settings!$B$22,IF($E9054="HKD",Settings!$B$23,1))))</f>
        <v>1</v>
      </c>
      <c r="Q9054">
        <f t="shared" si="1273"/>
        <v>0</v>
      </c>
      <c r="R9054">
        <f t="shared" si="1274"/>
        <v>0</v>
      </c>
      <c r="S9054" t="str">
        <f t="shared" si="1275"/>
        <v/>
      </c>
      <c r="T9054" t="str">
        <f t="shared" si="1276"/>
        <v/>
      </c>
      <c r="U9054" t="str">
        <f t="shared" si="1277"/>
        <v/>
      </c>
    </row>
    <row r="9055" spans="12:21" ht="15" customHeight="1" x14ac:dyDescent="0.15">
      <c r="L9055" s="244" t="str">
        <f t="shared" si="1269"/>
        <v/>
      </c>
      <c r="M9055" s="245" t="str">
        <f t="shared" si="1270"/>
        <v/>
      </c>
      <c r="N9055" s="244" t="str">
        <f t="shared" si="1271"/>
        <v/>
      </c>
      <c r="O9055" s="244" t="str">
        <f t="shared" si="1272"/>
        <v/>
      </c>
      <c r="P9055">
        <f>IF($I9055&lt;&gt;"",$I9055,IF($E9055="SGD",1,IF($E9055="USD",Settings!$B$22,IF($E9055="HKD",Settings!$B$23,1))))</f>
        <v>1</v>
      </c>
      <c r="Q9055">
        <f t="shared" si="1273"/>
        <v>0</v>
      </c>
      <c r="R9055">
        <f t="shared" si="1274"/>
        <v>0</v>
      </c>
      <c r="S9055" t="str">
        <f t="shared" si="1275"/>
        <v/>
      </c>
      <c r="T9055" t="str">
        <f t="shared" si="1276"/>
        <v/>
      </c>
      <c r="U9055" t="str">
        <f t="shared" si="1277"/>
        <v/>
      </c>
    </row>
    <row r="9056" spans="12:21" ht="15" customHeight="1" x14ac:dyDescent="0.15">
      <c r="L9056" s="244" t="str">
        <f t="shared" si="1269"/>
        <v/>
      </c>
      <c r="M9056" s="245" t="str">
        <f t="shared" si="1270"/>
        <v/>
      </c>
      <c r="N9056" s="244" t="str">
        <f t="shared" si="1271"/>
        <v/>
      </c>
      <c r="O9056" s="244" t="str">
        <f t="shared" si="1272"/>
        <v/>
      </c>
      <c r="P9056">
        <f>IF($I9056&lt;&gt;"",$I9056,IF($E9056="SGD",1,IF($E9056="USD",Settings!$B$22,IF($E9056="HKD",Settings!$B$23,1))))</f>
        <v>1</v>
      </c>
      <c r="Q9056">
        <f t="shared" si="1273"/>
        <v>0</v>
      </c>
      <c r="R9056">
        <f t="shared" si="1274"/>
        <v>0</v>
      </c>
      <c r="S9056" t="str">
        <f t="shared" si="1275"/>
        <v/>
      </c>
      <c r="T9056" t="str">
        <f t="shared" si="1276"/>
        <v/>
      </c>
      <c r="U9056" t="str">
        <f t="shared" si="1277"/>
        <v/>
      </c>
    </row>
    <row r="9057" spans="12:21" ht="15" customHeight="1" x14ac:dyDescent="0.15">
      <c r="L9057" s="244" t="str">
        <f t="shared" si="1269"/>
        <v/>
      </c>
      <c r="M9057" s="245" t="str">
        <f t="shared" si="1270"/>
        <v/>
      </c>
      <c r="N9057" s="244" t="str">
        <f t="shared" si="1271"/>
        <v/>
      </c>
      <c r="O9057" s="244" t="str">
        <f t="shared" si="1272"/>
        <v/>
      </c>
      <c r="P9057">
        <f>IF($I9057&lt;&gt;"",$I9057,IF($E9057="SGD",1,IF($E9057="USD",Settings!$B$22,IF($E9057="HKD",Settings!$B$23,1))))</f>
        <v>1</v>
      </c>
      <c r="Q9057">
        <f t="shared" si="1273"/>
        <v>0</v>
      </c>
      <c r="R9057">
        <f t="shared" si="1274"/>
        <v>0</v>
      </c>
      <c r="S9057" t="str">
        <f t="shared" si="1275"/>
        <v/>
      </c>
      <c r="T9057" t="str">
        <f t="shared" si="1276"/>
        <v/>
      </c>
      <c r="U9057" t="str">
        <f t="shared" si="1277"/>
        <v/>
      </c>
    </row>
    <row r="9058" spans="12:21" ht="15" customHeight="1" x14ac:dyDescent="0.15">
      <c r="L9058" s="244" t="str">
        <f t="shared" si="1269"/>
        <v/>
      </c>
      <c r="M9058" s="245" t="str">
        <f t="shared" si="1270"/>
        <v/>
      </c>
      <c r="N9058" s="244" t="str">
        <f t="shared" si="1271"/>
        <v/>
      </c>
      <c r="O9058" s="244" t="str">
        <f t="shared" si="1272"/>
        <v/>
      </c>
      <c r="P9058">
        <f>IF($I9058&lt;&gt;"",$I9058,IF($E9058="SGD",1,IF($E9058="USD",Settings!$B$22,IF($E9058="HKD",Settings!$B$23,1))))</f>
        <v>1</v>
      </c>
      <c r="Q9058">
        <f t="shared" si="1273"/>
        <v>0</v>
      </c>
      <c r="R9058">
        <f t="shared" si="1274"/>
        <v>0</v>
      </c>
      <c r="S9058" t="str">
        <f t="shared" si="1275"/>
        <v/>
      </c>
      <c r="T9058" t="str">
        <f t="shared" si="1276"/>
        <v/>
      </c>
      <c r="U9058" t="str">
        <f t="shared" si="1277"/>
        <v/>
      </c>
    </row>
    <row r="9059" spans="12:21" ht="15" customHeight="1" x14ac:dyDescent="0.15">
      <c r="L9059" s="244" t="str">
        <f t="shared" si="1269"/>
        <v/>
      </c>
      <c r="M9059" s="245" t="str">
        <f t="shared" si="1270"/>
        <v/>
      </c>
      <c r="N9059" s="244" t="str">
        <f t="shared" si="1271"/>
        <v/>
      </c>
      <c r="O9059" s="244" t="str">
        <f t="shared" si="1272"/>
        <v/>
      </c>
      <c r="P9059">
        <f>IF($I9059&lt;&gt;"",$I9059,IF($E9059="SGD",1,IF($E9059="USD",Settings!$B$22,IF($E9059="HKD",Settings!$B$23,1))))</f>
        <v>1</v>
      </c>
      <c r="Q9059">
        <f t="shared" si="1273"/>
        <v>0</v>
      </c>
      <c r="R9059">
        <f t="shared" si="1274"/>
        <v>0</v>
      </c>
      <c r="S9059" t="str">
        <f t="shared" si="1275"/>
        <v/>
      </c>
      <c r="T9059" t="str">
        <f t="shared" si="1276"/>
        <v/>
      </c>
      <c r="U9059" t="str">
        <f t="shared" si="1277"/>
        <v/>
      </c>
    </row>
    <row r="9060" spans="12:21" ht="15" customHeight="1" x14ac:dyDescent="0.15">
      <c r="L9060" s="244" t="str">
        <f t="shared" si="1269"/>
        <v/>
      </c>
      <c r="M9060" s="245" t="str">
        <f t="shared" si="1270"/>
        <v/>
      </c>
      <c r="N9060" s="244" t="str">
        <f t="shared" si="1271"/>
        <v/>
      </c>
      <c r="O9060" s="244" t="str">
        <f t="shared" si="1272"/>
        <v/>
      </c>
      <c r="P9060">
        <f>IF($I9060&lt;&gt;"",$I9060,IF($E9060="SGD",1,IF($E9060="USD",Settings!$B$22,IF($E9060="HKD",Settings!$B$23,1))))</f>
        <v>1</v>
      </c>
      <c r="Q9060">
        <f t="shared" si="1273"/>
        <v>0</v>
      </c>
      <c r="R9060">
        <f t="shared" si="1274"/>
        <v>0</v>
      </c>
      <c r="S9060" t="str">
        <f t="shared" si="1275"/>
        <v/>
      </c>
      <c r="T9060" t="str">
        <f t="shared" si="1276"/>
        <v/>
      </c>
      <c r="U9060" t="str">
        <f t="shared" si="1277"/>
        <v/>
      </c>
    </row>
    <row r="9061" spans="12:21" ht="15" customHeight="1" x14ac:dyDescent="0.15">
      <c r="L9061" s="244" t="str">
        <f t="shared" si="1269"/>
        <v/>
      </c>
      <c r="M9061" s="245" t="str">
        <f t="shared" si="1270"/>
        <v/>
      </c>
      <c r="N9061" s="244" t="str">
        <f t="shared" si="1271"/>
        <v/>
      </c>
      <c r="O9061" s="244" t="str">
        <f t="shared" si="1272"/>
        <v/>
      </c>
      <c r="P9061">
        <f>IF($I9061&lt;&gt;"",$I9061,IF($E9061="SGD",1,IF($E9061="USD",Settings!$B$22,IF($E9061="HKD",Settings!$B$23,1))))</f>
        <v>1</v>
      </c>
      <c r="Q9061">
        <f t="shared" si="1273"/>
        <v>0</v>
      </c>
      <c r="R9061">
        <f t="shared" si="1274"/>
        <v>0</v>
      </c>
      <c r="S9061" t="str">
        <f t="shared" si="1275"/>
        <v/>
      </c>
      <c r="T9061" t="str">
        <f t="shared" si="1276"/>
        <v/>
      </c>
      <c r="U9061" t="str">
        <f t="shared" si="1277"/>
        <v/>
      </c>
    </row>
    <row r="9062" spans="12:21" ht="15" customHeight="1" x14ac:dyDescent="0.15">
      <c r="L9062" s="244" t="str">
        <f t="shared" si="1269"/>
        <v/>
      </c>
      <c r="M9062" s="245" t="str">
        <f t="shared" si="1270"/>
        <v/>
      </c>
      <c r="N9062" s="244" t="str">
        <f t="shared" si="1271"/>
        <v/>
      </c>
      <c r="O9062" s="244" t="str">
        <f t="shared" si="1272"/>
        <v/>
      </c>
      <c r="P9062">
        <f>IF($I9062&lt;&gt;"",$I9062,IF($E9062="SGD",1,IF($E9062="USD",Settings!$B$22,IF($E9062="HKD",Settings!$B$23,1))))</f>
        <v>1</v>
      </c>
      <c r="Q9062">
        <f t="shared" si="1273"/>
        <v>0</v>
      </c>
      <c r="R9062">
        <f t="shared" si="1274"/>
        <v>0</v>
      </c>
      <c r="S9062" t="str">
        <f t="shared" si="1275"/>
        <v/>
      </c>
      <c r="T9062" t="str">
        <f t="shared" si="1276"/>
        <v/>
      </c>
      <c r="U9062" t="str">
        <f t="shared" si="1277"/>
        <v/>
      </c>
    </row>
    <row r="9063" spans="12:21" ht="15" customHeight="1" x14ac:dyDescent="0.15">
      <c r="L9063" s="244" t="str">
        <f t="shared" si="1269"/>
        <v/>
      </c>
      <c r="M9063" s="245" t="str">
        <f t="shared" si="1270"/>
        <v/>
      </c>
      <c r="N9063" s="244" t="str">
        <f t="shared" si="1271"/>
        <v/>
      </c>
      <c r="O9063" s="244" t="str">
        <f t="shared" si="1272"/>
        <v/>
      </c>
      <c r="P9063">
        <f>IF($I9063&lt;&gt;"",$I9063,IF($E9063="SGD",1,IF($E9063="USD",Settings!$B$22,IF($E9063="HKD",Settings!$B$23,1))))</f>
        <v>1</v>
      </c>
      <c r="Q9063">
        <f t="shared" si="1273"/>
        <v>0</v>
      </c>
      <c r="R9063">
        <f t="shared" si="1274"/>
        <v>0</v>
      </c>
      <c r="S9063" t="str">
        <f t="shared" si="1275"/>
        <v/>
      </c>
      <c r="T9063" t="str">
        <f t="shared" si="1276"/>
        <v/>
      </c>
      <c r="U9063" t="str">
        <f t="shared" si="1277"/>
        <v/>
      </c>
    </row>
    <row r="9064" spans="12:21" ht="15" customHeight="1" x14ac:dyDescent="0.15">
      <c r="L9064" s="244" t="str">
        <f t="shared" si="1269"/>
        <v/>
      </c>
      <c r="M9064" s="245" t="str">
        <f t="shared" si="1270"/>
        <v/>
      </c>
      <c r="N9064" s="244" t="str">
        <f t="shared" si="1271"/>
        <v/>
      </c>
      <c r="O9064" s="244" t="str">
        <f t="shared" si="1272"/>
        <v/>
      </c>
      <c r="P9064">
        <f>IF($I9064&lt;&gt;"",$I9064,IF($E9064="SGD",1,IF($E9064="USD",Settings!$B$22,IF($E9064="HKD",Settings!$B$23,1))))</f>
        <v>1</v>
      </c>
      <c r="Q9064">
        <f t="shared" si="1273"/>
        <v>0</v>
      </c>
      <c r="R9064">
        <f t="shared" si="1274"/>
        <v>0</v>
      </c>
      <c r="S9064" t="str">
        <f t="shared" si="1275"/>
        <v/>
      </c>
      <c r="T9064" t="str">
        <f t="shared" si="1276"/>
        <v/>
      </c>
      <c r="U9064" t="str">
        <f t="shared" si="1277"/>
        <v/>
      </c>
    </row>
    <row r="9065" spans="12:21" ht="15" customHeight="1" x14ac:dyDescent="0.15">
      <c r="L9065" s="244" t="str">
        <f t="shared" ref="L9065:L9128" si="1278">IF(OR(B9065="",C9065="",E9065=""),"",B9065&amp;":"&amp;C9065&amp;":"&amp;E9065)</f>
        <v/>
      </c>
      <c r="M9065" s="245" t="str">
        <f t="shared" ref="M9065:M9128" si="1279">IF(A9065="","",A9065*D9065)</f>
        <v/>
      </c>
      <c r="N9065" s="244" t="str">
        <f t="shared" ref="N9065:N9128" si="1280">IF(A9065="","",IF(OR(A9065=1,A9065=0),J9065,0))</f>
        <v/>
      </c>
      <c r="O9065" s="244" t="str">
        <f t="shared" ref="O9065:O9128" si="1281">IF(A9065="","",IF(A9065=-1,J9065,0))</f>
        <v/>
      </c>
      <c r="P9065">
        <f>IF($I9065&lt;&gt;"",$I9065,IF($E9065="SGD",1,IF($E9065="USD",Settings!$B$22,IF($E9065="HKD",Settings!$B$23,1))))</f>
        <v>1</v>
      </c>
      <c r="Q9065">
        <f t="shared" ref="Q9065:Q9128" si="1282">IF($L9065="",0,($O9065-$N9065+IF($A9065=2,$J9065,0))*$P9065)</f>
        <v>0</v>
      </c>
      <c r="R9065">
        <f t="shared" ref="R9065:R9128" si="1283">IF($L9065="",0,IF($A9065=2,$J9065*$P9065,0))</f>
        <v>0</v>
      </c>
      <c r="S9065" t="str">
        <f t="shared" si="1275"/>
        <v/>
      </c>
      <c r="T9065" t="str">
        <f t="shared" si="1276"/>
        <v/>
      </c>
      <c r="U9065" t="str">
        <f t="shared" si="1277"/>
        <v/>
      </c>
    </row>
    <row r="9066" spans="12:21" ht="15" customHeight="1" x14ac:dyDescent="0.15">
      <c r="L9066" s="244" t="str">
        <f t="shared" si="1278"/>
        <v/>
      </c>
      <c r="M9066" s="245" t="str">
        <f t="shared" si="1279"/>
        <v/>
      </c>
      <c r="N9066" s="244" t="str">
        <f t="shared" si="1280"/>
        <v/>
      </c>
      <c r="O9066" s="244" t="str">
        <f t="shared" si="1281"/>
        <v/>
      </c>
      <c r="P9066">
        <f>IF($I9066&lt;&gt;"",$I9066,IF($E9066="SGD",1,IF($E9066="USD",Settings!$B$22,IF($E9066="HKD",Settings!$B$23,1))))</f>
        <v>1</v>
      </c>
      <c r="Q9066">
        <f t="shared" si="1282"/>
        <v>0</v>
      </c>
      <c r="R9066">
        <f t="shared" si="1283"/>
        <v>0</v>
      </c>
      <c r="S9066" t="str">
        <f t="shared" si="1275"/>
        <v/>
      </c>
      <c r="T9066" t="str">
        <f t="shared" si="1276"/>
        <v/>
      </c>
      <c r="U9066" t="str">
        <f t="shared" si="1277"/>
        <v/>
      </c>
    </row>
    <row r="9067" spans="12:21" ht="15" customHeight="1" x14ac:dyDescent="0.15">
      <c r="L9067" s="244" t="str">
        <f t="shared" si="1278"/>
        <v/>
      </c>
      <c r="M9067" s="245" t="str">
        <f t="shared" si="1279"/>
        <v/>
      </c>
      <c r="N9067" s="244" t="str">
        <f t="shared" si="1280"/>
        <v/>
      </c>
      <c r="O9067" s="244" t="str">
        <f t="shared" si="1281"/>
        <v/>
      </c>
      <c r="P9067">
        <f>IF($I9067&lt;&gt;"",$I9067,IF($E9067="SGD",1,IF($E9067="USD",Settings!$B$22,IF($E9067="HKD",Settings!$B$23,1))))</f>
        <v>1</v>
      </c>
      <c r="Q9067">
        <f t="shared" si="1282"/>
        <v>0</v>
      </c>
      <c r="R9067">
        <f t="shared" si="1283"/>
        <v>0</v>
      </c>
      <c r="S9067" t="str">
        <f t="shared" si="1275"/>
        <v/>
      </c>
      <c r="T9067" t="str">
        <f t="shared" si="1276"/>
        <v/>
      </c>
      <c r="U9067" t="str">
        <f t="shared" si="1277"/>
        <v/>
      </c>
    </row>
    <row r="9068" spans="12:21" ht="15" customHeight="1" x14ac:dyDescent="0.15">
      <c r="L9068" s="244" t="str">
        <f t="shared" si="1278"/>
        <v/>
      </c>
      <c r="M9068" s="245" t="str">
        <f t="shared" si="1279"/>
        <v/>
      </c>
      <c r="N9068" s="244" t="str">
        <f t="shared" si="1280"/>
        <v/>
      </c>
      <c r="O9068" s="244" t="str">
        <f t="shared" si="1281"/>
        <v/>
      </c>
      <c r="P9068">
        <f>IF($I9068&lt;&gt;"",$I9068,IF($E9068="SGD",1,IF($E9068="USD",Settings!$B$22,IF($E9068="HKD",Settings!$B$23,1))))</f>
        <v>1</v>
      </c>
      <c r="Q9068">
        <f t="shared" si="1282"/>
        <v>0</v>
      </c>
      <c r="R9068">
        <f t="shared" si="1283"/>
        <v>0</v>
      </c>
      <c r="S9068" t="str">
        <f t="shared" si="1275"/>
        <v/>
      </c>
      <c r="T9068" t="str">
        <f t="shared" si="1276"/>
        <v/>
      </c>
      <c r="U9068" t="str">
        <f t="shared" si="1277"/>
        <v/>
      </c>
    </row>
    <row r="9069" spans="12:21" ht="15" customHeight="1" x14ac:dyDescent="0.15">
      <c r="L9069" s="244" t="str">
        <f t="shared" si="1278"/>
        <v/>
      </c>
      <c r="M9069" s="245" t="str">
        <f t="shared" si="1279"/>
        <v/>
      </c>
      <c r="N9069" s="244" t="str">
        <f t="shared" si="1280"/>
        <v/>
      </c>
      <c r="O9069" s="244" t="str">
        <f t="shared" si="1281"/>
        <v/>
      </c>
      <c r="P9069">
        <f>IF($I9069&lt;&gt;"",$I9069,IF($E9069="SGD",1,IF($E9069="USD",Settings!$B$22,IF($E9069="HKD",Settings!$B$23,1))))</f>
        <v>1</v>
      </c>
      <c r="Q9069">
        <f t="shared" si="1282"/>
        <v>0</v>
      </c>
      <c r="R9069">
        <f t="shared" si="1283"/>
        <v>0</v>
      </c>
      <c r="S9069" t="str">
        <f t="shared" si="1275"/>
        <v/>
      </c>
      <c r="T9069" t="str">
        <f t="shared" si="1276"/>
        <v/>
      </c>
      <c r="U9069" t="str">
        <f t="shared" si="1277"/>
        <v/>
      </c>
    </row>
    <row r="9070" spans="12:21" ht="15" customHeight="1" x14ac:dyDescent="0.15">
      <c r="L9070" s="244" t="str">
        <f t="shared" si="1278"/>
        <v/>
      </c>
      <c r="M9070" s="245" t="str">
        <f t="shared" si="1279"/>
        <v/>
      </c>
      <c r="N9070" s="244" t="str">
        <f t="shared" si="1280"/>
        <v/>
      </c>
      <c r="O9070" s="244" t="str">
        <f t="shared" si="1281"/>
        <v/>
      </c>
      <c r="P9070">
        <f>IF($I9070&lt;&gt;"",$I9070,IF($E9070="SGD",1,IF($E9070="USD",Settings!$B$22,IF($E9070="HKD",Settings!$B$23,1))))</f>
        <v>1</v>
      </c>
      <c r="Q9070">
        <f t="shared" si="1282"/>
        <v>0</v>
      </c>
      <c r="R9070">
        <f t="shared" si="1283"/>
        <v>0</v>
      </c>
      <c r="S9070" t="str">
        <f t="shared" si="1275"/>
        <v/>
      </c>
      <c r="T9070" t="str">
        <f t="shared" si="1276"/>
        <v/>
      </c>
      <c r="U9070" t="str">
        <f t="shared" si="1277"/>
        <v/>
      </c>
    </row>
    <row r="9071" spans="12:21" ht="15" customHeight="1" x14ac:dyDescent="0.15">
      <c r="L9071" s="244" t="str">
        <f t="shared" si="1278"/>
        <v/>
      </c>
      <c r="M9071" s="245" t="str">
        <f t="shared" si="1279"/>
        <v/>
      </c>
      <c r="N9071" s="244" t="str">
        <f t="shared" si="1280"/>
        <v/>
      </c>
      <c r="O9071" s="244" t="str">
        <f t="shared" si="1281"/>
        <v/>
      </c>
      <c r="P9071">
        <f>IF($I9071&lt;&gt;"",$I9071,IF($E9071="SGD",1,IF($E9071="USD",Settings!$B$22,IF($E9071="HKD",Settings!$B$23,1))))</f>
        <v>1</v>
      </c>
      <c r="Q9071">
        <f t="shared" si="1282"/>
        <v>0</v>
      </c>
      <c r="R9071">
        <f t="shared" si="1283"/>
        <v>0</v>
      </c>
      <c r="S9071" t="str">
        <f t="shared" si="1275"/>
        <v/>
      </c>
      <c r="T9071" t="str">
        <f t="shared" si="1276"/>
        <v/>
      </c>
      <c r="U9071" t="str">
        <f t="shared" si="1277"/>
        <v/>
      </c>
    </row>
    <row r="9072" spans="12:21" ht="15" customHeight="1" x14ac:dyDescent="0.15">
      <c r="L9072" s="244" t="str">
        <f t="shared" si="1278"/>
        <v/>
      </c>
      <c r="M9072" s="245" t="str">
        <f t="shared" si="1279"/>
        <v/>
      </c>
      <c r="N9072" s="244" t="str">
        <f t="shared" si="1280"/>
        <v/>
      </c>
      <c r="O9072" s="244" t="str">
        <f t="shared" si="1281"/>
        <v/>
      </c>
      <c r="P9072">
        <f>IF($I9072&lt;&gt;"",$I9072,IF($E9072="SGD",1,IF($E9072="USD",Settings!$B$22,IF($E9072="HKD",Settings!$B$23,1))))</f>
        <v>1</v>
      </c>
      <c r="Q9072">
        <f t="shared" si="1282"/>
        <v>0</v>
      </c>
      <c r="R9072">
        <f t="shared" si="1283"/>
        <v>0</v>
      </c>
      <c r="S9072" t="str">
        <f t="shared" si="1275"/>
        <v/>
      </c>
      <c r="T9072" t="str">
        <f t="shared" si="1276"/>
        <v/>
      </c>
      <c r="U9072" t="str">
        <f t="shared" si="1277"/>
        <v/>
      </c>
    </row>
    <row r="9073" spans="12:21" ht="15" customHeight="1" x14ac:dyDescent="0.15">
      <c r="L9073" s="244" t="str">
        <f t="shared" si="1278"/>
        <v/>
      </c>
      <c r="M9073" s="245" t="str">
        <f t="shared" si="1279"/>
        <v/>
      </c>
      <c r="N9073" s="244" t="str">
        <f t="shared" si="1280"/>
        <v/>
      </c>
      <c r="O9073" s="244" t="str">
        <f t="shared" si="1281"/>
        <v/>
      </c>
      <c r="P9073">
        <f>IF($I9073&lt;&gt;"",$I9073,IF($E9073="SGD",1,IF($E9073="USD",Settings!$B$22,IF($E9073="HKD",Settings!$B$23,1))))</f>
        <v>1</v>
      </c>
      <c r="Q9073">
        <f t="shared" si="1282"/>
        <v>0</v>
      </c>
      <c r="R9073">
        <f t="shared" si="1283"/>
        <v>0</v>
      </c>
      <c r="S9073" t="str">
        <f t="shared" si="1275"/>
        <v/>
      </c>
      <c r="T9073" t="str">
        <f t="shared" si="1276"/>
        <v/>
      </c>
      <c r="U9073" t="str">
        <f t="shared" si="1277"/>
        <v/>
      </c>
    </row>
    <row r="9074" spans="12:21" ht="15" customHeight="1" x14ac:dyDescent="0.15">
      <c r="L9074" s="244" t="str">
        <f t="shared" si="1278"/>
        <v/>
      </c>
      <c r="M9074" s="245" t="str">
        <f t="shared" si="1279"/>
        <v/>
      </c>
      <c r="N9074" s="244" t="str">
        <f t="shared" si="1280"/>
        <v/>
      </c>
      <c r="O9074" s="244" t="str">
        <f t="shared" si="1281"/>
        <v/>
      </c>
      <c r="P9074">
        <f>IF($I9074&lt;&gt;"",$I9074,IF($E9074="SGD",1,IF($E9074="USD",Settings!$B$22,IF($E9074="HKD",Settings!$B$23,1))))</f>
        <v>1</v>
      </c>
      <c r="Q9074">
        <f t="shared" si="1282"/>
        <v>0</v>
      </c>
      <c r="R9074">
        <f t="shared" si="1283"/>
        <v>0</v>
      </c>
      <c r="S9074" t="str">
        <f t="shared" si="1275"/>
        <v/>
      </c>
      <c r="T9074" t="str">
        <f t="shared" si="1276"/>
        <v/>
      </c>
      <c r="U9074" t="str">
        <f t="shared" si="1277"/>
        <v/>
      </c>
    </row>
    <row r="9075" spans="12:21" ht="15" customHeight="1" x14ac:dyDescent="0.15">
      <c r="L9075" s="244" t="str">
        <f t="shared" si="1278"/>
        <v/>
      </c>
      <c r="M9075" s="245" t="str">
        <f t="shared" si="1279"/>
        <v/>
      </c>
      <c r="N9075" s="244" t="str">
        <f t="shared" si="1280"/>
        <v/>
      </c>
      <c r="O9075" s="244" t="str">
        <f t="shared" si="1281"/>
        <v/>
      </c>
      <c r="P9075">
        <f>IF($I9075&lt;&gt;"",$I9075,IF($E9075="SGD",1,IF($E9075="USD",Settings!$B$22,IF($E9075="HKD",Settings!$B$23,1))))</f>
        <v>1</v>
      </c>
      <c r="Q9075">
        <f t="shared" si="1282"/>
        <v>0</v>
      </c>
      <c r="R9075">
        <f t="shared" si="1283"/>
        <v>0</v>
      </c>
      <c r="S9075" t="str">
        <f t="shared" si="1275"/>
        <v/>
      </c>
      <c r="T9075" t="str">
        <f t="shared" si="1276"/>
        <v/>
      </c>
      <c r="U9075" t="str">
        <f t="shared" si="1277"/>
        <v/>
      </c>
    </row>
    <row r="9076" spans="12:21" ht="15" customHeight="1" x14ac:dyDescent="0.15">
      <c r="L9076" s="244" t="str">
        <f t="shared" si="1278"/>
        <v/>
      </c>
      <c r="M9076" s="245" t="str">
        <f t="shared" si="1279"/>
        <v/>
      </c>
      <c r="N9076" s="244" t="str">
        <f t="shared" si="1280"/>
        <v/>
      </c>
      <c r="O9076" s="244" t="str">
        <f t="shared" si="1281"/>
        <v/>
      </c>
      <c r="P9076">
        <f>IF($I9076&lt;&gt;"",$I9076,IF($E9076="SGD",1,IF($E9076="USD",Settings!$B$22,IF($E9076="HKD",Settings!$B$23,1))))</f>
        <v>1</v>
      </c>
      <c r="Q9076">
        <f t="shared" si="1282"/>
        <v>0</v>
      </c>
      <c r="R9076">
        <f t="shared" si="1283"/>
        <v>0</v>
      </c>
      <c r="S9076" t="str">
        <f t="shared" si="1275"/>
        <v/>
      </c>
      <c r="T9076" t="str">
        <f t="shared" si="1276"/>
        <v/>
      </c>
      <c r="U9076" t="str">
        <f t="shared" si="1277"/>
        <v/>
      </c>
    </row>
    <row r="9077" spans="12:21" ht="15" customHeight="1" x14ac:dyDescent="0.15">
      <c r="L9077" s="244" t="str">
        <f t="shared" si="1278"/>
        <v/>
      </c>
      <c r="M9077" s="245" t="str">
        <f t="shared" si="1279"/>
        <v/>
      </c>
      <c r="N9077" s="244" t="str">
        <f t="shared" si="1280"/>
        <v/>
      </c>
      <c r="O9077" s="244" t="str">
        <f t="shared" si="1281"/>
        <v/>
      </c>
      <c r="P9077">
        <f>IF($I9077&lt;&gt;"",$I9077,IF($E9077="SGD",1,IF($E9077="USD",Settings!$B$22,IF($E9077="HKD",Settings!$B$23,1))))</f>
        <v>1</v>
      </c>
      <c r="Q9077">
        <f t="shared" si="1282"/>
        <v>0</v>
      </c>
      <c r="R9077">
        <f t="shared" si="1283"/>
        <v>0</v>
      </c>
      <c r="S9077" t="str">
        <f t="shared" si="1275"/>
        <v/>
      </c>
      <c r="T9077" t="str">
        <f t="shared" si="1276"/>
        <v/>
      </c>
      <c r="U9077" t="str">
        <f t="shared" si="1277"/>
        <v/>
      </c>
    </row>
    <row r="9078" spans="12:21" ht="15" customHeight="1" x14ac:dyDescent="0.15">
      <c r="L9078" s="244" t="str">
        <f t="shared" si="1278"/>
        <v/>
      </c>
      <c r="M9078" s="245" t="str">
        <f t="shared" si="1279"/>
        <v/>
      </c>
      <c r="N9078" s="244" t="str">
        <f t="shared" si="1280"/>
        <v/>
      </c>
      <c r="O9078" s="244" t="str">
        <f t="shared" si="1281"/>
        <v/>
      </c>
      <c r="P9078">
        <f>IF($I9078&lt;&gt;"",$I9078,IF($E9078="SGD",1,IF($E9078="USD",Settings!$B$22,IF($E9078="HKD",Settings!$B$23,1))))</f>
        <v>1</v>
      </c>
      <c r="Q9078">
        <f t="shared" si="1282"/>
        <v>0</v>
      </c>
      <c r="R9078">
        <f t="shared" si="1283"/>
        <v>0</v>
      </c>
      <c r="S9078" t="str">
        <f t="shared" si="1275"/>
        <v/>
      </c>
      <c r="T9078" t="str">
        <f t="shared" si="1276"/>
        <v/>
      </c>
      <c r="U9078" t="str">
        <f t="shared" si="1277"/>
        <v/>
      </c>
    </row>
    <row r="9079" spans="12:21" ht="15" customHeight="1" x14ac:dyDescent="0.15">
      <c r="L9079" s="244" t="str">
        <f t="shared" si="1278"/>
        <v/>
      </c>
      <c r="M9079" s="245" t="str">
        <f t="shared" si="1279"/>
        <v/>
      </c>
      <c r="N9079" s="244" t="str">
        <f t="shared" si="1280"/>
        <v/>
      </c>
      <c r="O9079" s="244" t="str">
        <f t="shared" si="1281"/>
        <v/>
      </c>
      <c r="P9079">
        <f>IF($I9079&lt;&gt;"",$I9079,IF($E9079="SGD",1,IF($E9079="USD",Settings!$B$22,IF($E9079="HKD",Settings!$B$23,1))))</f>
        <v>1</v>
      </c>
      <c r="Q9079">
        <f t="shared" si="1282"/>
        <v>0</v>
      </c>
      <c r="R9079">
        <f t="shared" si="1283"/>
        <v>0</v>
      </c>
      <c r="S9079" t="str">
        <f t="shared" si="1275"/>
        <v/>
      </c>
      <c r="T9079" t="str">
        <f t="shared" si="1276"/>
        <v/>
      </c>
      <c r="U9079" t="str">
        <f t="shared" si="1277"/>
        <v/>
      </c>
    </row>
    <row r="9080" spans="12:21" ht="15" customHeight="1" x14ac:dyDescent="0.15">
      <c r="L9080" s="244" t="str">
        <f t="shared" si="1278"/>
        <v/>
      </c>
      <c r="M9080" s="245" t="str">
        <f t="shared" si="1279"/>
        <v/>
      </c>
      <c r="N9080" s="244" t="str">
        <f t="shared" si="1280"/>
        <v/>
      </c>
      <c r="O9080" s="244" t="str">
        <f t="shared" si="1281"/>
        <v/>
      </c>
      <c r="P9080">
        <f>IF($I9080&lt;&gt;"",$I9080,IF($E9080="SGD",1,IF($E9080="USD",Settings!$B$22,IF($E9080="HKD",Settings!$B$23,1))))</f>
        <v>1</v>
      </c>
      <c r="Q9080">
        <f t="shared" si="1282"/>
        <v>0</v>
      </c>
      <c r="R9080">
        <f t="shared" si="1283"/>
        <v>0</v>
      </c>
      <c r="S9080" t="str">
        <f t="shared" si="1275"/>
        <v/>
      </c>
      <c r="T9080" t="str">
        <f t="shared" si="1276"/>
        <v/>
      </c>
      <c r="U9080" t="str">
        <f t="shared" si="1277"/>
        <v/>
      </c>
    </row>
    <row r="9081" spans="12:21" ht="15" customHeight="1" x14ac:dyDescent="0.15">
      <c r="L9081" s="244" t="str">
        <f t="shared" si="1278"/>
        <v/>
      </c>
      <c r="M9081" s="245" t="str">
        <f t="shared" si="1279"/>
        <v/>
      </c>
      <c r="N9081" s="244" t="str">
        <f t="shared" si="1280"/>
        <v/>
      </c>
      <c r="O9081" s="244" t="str">
        <f t="shared" si="1281"/>
        <v/>
      </c>
      <c r="P9081">
        <f>IF($I9081&lt;&gt;"",$I9081,IF($E9081="SGD",1,IF($E9081="USD",Settings!$B$22,IF($E9081="HKD",Settings!$B$23,1))))</f>
        <v>1</v>
      </c>
      <c r="Q9081">
        <f t="shared" si="1282"/>
        <v>0</v>
      </c>
      <c r="R9081">
        <f t="shared" si="1283"/>
        <v>0</v>
      </c>
      <c r="S9081" t="str">
        <f t="shared" si="1275"/>
        <v/>
      </c>
      <c r="T9081" t="str">
        <f t="shared" si="1276"/>
        <v/>
      </c>
      <c r="U9081" t="str">
        <f t="shared" si="1277"/>
        <v/>
      </c>
    </row>
    <row r="9082" spans="12:21" ht="15" customHeight="1" x14ac:dyDescent="0.15">
      <c r="L9082" s="244" t="str">
        <f t="shared" si="1278"/>
        <v/>
      </c>
      <c r="M9082" s="245" t="str">
        <f t="shared" si="1279"/>
        <v/>
      </c>
      <c r="N9082" s="244" t="str">
        <f t="shared" si="1280"/>
        <v/>
      </c>
      <c r="O9082" s="244" t="str">
        <f t="shared" si="1281"/>
        <v/>
      </c>
      <c r="P9082">
        <f>IF($I9082&lt;&gt;"",$I9082,IF($E9082="SGD",1,IF($E9082="USD",Settings!$B$22,IF($E9082="HKD",Settings!$B$23,1))))</f>
        <v>1</v>
      </c>
      <c r="Q9082">
        <f t="shared" si="1282"/>
        <v>0</v>
      </c>
      <c r="R9082">
        <f t="shared" si="1283"/>
        <v>0</v>
      </c>
      <c r="S9082" t="str">
        <f t="shared" si="1275"/>
        <v/>
      </c>
      <c r="T9082" t="str">
        <f t="shared" si="1276"/>
        <v/>
      </c>
      <c r="U9082" t="str">
        <f t="shared" si="1277"/>
        <v/>
      </c>
    </row>
    <row r="9083" spans="12:21" ht="15" customHeight="1" x14ac:dyDescent="0.15">
      <c r="L9083" s="244" t="str">
        <f t="shared" si="1278"/>
        <v/>
      </c>
      <c r="M9083" s="245" t="str">
        <f t="shared" si="1279"/>
        <v/>
      </c>
      <c r="N9083" s="244" t="str">
        <f t="shared" si="1280"/>
        <v/>
      </c>
      <c r="O9083" s="244" t="str">
        <f t="shared" si="1281"/>
        <v/>
      </c>
      <c r="P9083">
        <f>IF($I9083&lt;&gt;"",$I9083,IF($E9083="SGD",1,IF($E9083="USD",Settings!$B$22,IF($E9083="HKD",Settings!$B$23,1))))</f>
        <v>1</v>
      </c>
      <c r="Q9083">
        <f t="shared" si="1282"/>
        <v>0</v>
      </c>
      <c r="R9083">
        <f t="shared" si="1283"/>
        <v>0</v>
      </c>
      <c r="S9083" t="str">
        <f t="shared" si="1275"/>
        <v/>
      </c>
      <c r="T9083" t="str">
        <f t="shared" si="1276"/>
        <v/>
      </c>
      <c r="U9083" t="str">
        <f t="shared" si="1277"/>
        <v/>
      </c>
    </row>
    <row r="9084" spans="12:21" ht="15" customHeight="1" x14ac:dyDescent="0.15">
      <c r="L9084" s="244" t="str">
        <f t="shared" si="1278"/>
        <v/>
      </c>
      <c r="M9084" s="245" t="str">
        <f t="shared" si="1279"/>
        <v/>
      </c>
      <c r="N9084" s="244" t="str">
        <f t="shared" si="1280"/>
        <v/>
      </c>
      <c r="O9084" s="244" t="str">
        <f t="shared" si="1281"/>
        <v/>
      </c>
      <c r="P9084">
        <f>IF($I9084&lt;&gt;"",$I9084,IF($E9084="SGD",1,IF($E9084="USD",Settings!$B$22,IF($E9084="HKD",Settings!$B$23,1))))</f>
        <v>1</v>
      </c>
      <c r="Q9084">
        <f t="shared" si="1282"/>
        <v>0</v>
      </c>
      <c r="R9084">
        <f t="shared" si="1283"/>
        <v>0</v>
      </c>
      <c r="S9084" t="str">
        <f t="shared" si="1275"/>
        <v/>
      </c>
      <c r="T9084" t="str">
        <f t="shared" si="1276"/>
        <v/>
      </c>
      <c r="U9084" t="str">
        <f t="shared" si="1277"/>
        <v/>
      </c>
    </row>
    <row r="9085" spans="12:21" ht="15" customHeight="1" x14ac:dyDescent="0.15">
      <c r="L9085" s="244" t="str">
        <f t="shared" si="1278"/>
        <v/>
      </c>
      <c r="M9085" s="245" t="str">
        <f t="shared" si="1279"/>
        <v/>
      </c>
      <c r="N9085" s="244" t="str">
        <f t="shared" si="1280"/>
        <v/>
      </c>
      <c r="O9085" s="244" t="str">
        <f t="shared" si="1281"/>
        <v/>
      </c>
      <c r="P9085">
        <f>IF($I9085&lt;&gt;"",$I9085,IF($E9085="SGD",1,IF($E9085="USD",Settings!$B$22,IF($E9085="HKD",Settings!$B$23,1))))</f>
        <v>1</v>
      </c>
      <c r="Q9085">
        <f t="shared" si="1282"/>
        <v>0</v>
      </c>
      <c r="R9085">
        <f t="shared" si="1283"/>
        <v>0</v>
      </c>
      <c r="S9085" t="str">
        <f t="shared" si="1275"/>
        <v/>
      </c>
      <c r="T9085" t="str">
        <f t="shared" si="1276"/>
        <v/>
      </c>
      <c r="U9085" t="str">
        <f t="shared" si="1277"/>
        <v/>
      </c>
    </row>
    <row r="9086" spans="12:21" ht="15" customHeight="1" x14ac:dyDescent="0.15">
      <c r="L9086" s="244" t="str">
        <f t="shared" si="1278"/>
        <v/>
      </c>
      <c r="M9086" s="245" t="str">
        <f t="shared" si="1279"/>
        <v/>
      </c>
      <c r="N9086" s="244" t="str">
        <f t="shared" si="1280"/>
        <v/>
      </c>
      <c r="O9086" s="244" t="str">
        <f t="shared" si="1281"/>
        <v/>
      </c>
      <c r="P9086">
        <f>IF($I9086&lt;&gt;"",$I9086,IF($E9086="SGD",1,IF($E9086="USD",Settings!$B$22,IF($E9086="HKD",Settings!$B$23,1))))</f>
        <v>1</v>
      </c>
      <c r="Q9086">
        <f t="shared" si="1282"/>
        <v>0</v>
      </c>
      <c r="R9086">
        <f t="shared" si="1283"/>
        <v>0</v>
      </c>
      <c r="S9086" t="str">
        <f t="shared" si="1275"/>
        <v/>
      </c>
      <c r="T9086" t="str">
        <f t="shared" si="1276"/>
        <v/>
      </c>
      <c r="U9086" t="str">
        <f t="shared" si="1277"/>
        <v/>
      </c>
    </row>
    <row r="9087" spans="12:21" ht="15" customHeight="1" x14ac:dyDescent="0.15">
      <c r="L9087" s="244" t="str">
        <f t="shared" si="1278"/>
        <v/>
      </c>
      <c r="M9087" s="245" t="str">
        <f t="shared" si="1279"/>
        <v/>
      </c>
      <c r="N9087" s="244" t="str">
        <f t="shared" si="1280"/>
        <v/>
      </c>
      <c r="O9087" s="244" t="str">
        <f t="shared" si="1281"/>
        <v/>
      </c>
      <c r="P9087">
        <f>IF($I9087&lt;&gt;"",$I9087,IF($E9087="SGD",1,IF($E9087="USD",Settings!$B$22,IF($E9087="HKD",Settings!$B$23,1))))</f>
        <v>1</v>
      </c>
      <c r="Q9087">
        <f t="shared" si="1282"/>
        <v>0</v>
      </c>
      <c r="R9087">
        <f t="shared" si="1283"/>
        <v>0</v>
      </c>
      <c r="S9087" t="str">
        <f t="shared" si="1275"/>
        <v/>
      </c>
      <c r="T9087" t="str">
        <f t="shared" si="1276"/>
        <v/>
      </c>
      <c r="U9087" t="str">
        <f t="shared" si="1277"/>
        <v/>
      </c>
    </row>
    <row r="9088" spans="12:21" ht="15" customHeight="1" x14ac:dyDescent="0.15">
      <c r="L9088" s="244" t="str">
        <f t="shared" si="1278"/>
        <v/>
      </c>
      <c r="M9088" s="245" t="str">
        <f t="shared" si="1279"/>
        <v/>
      </c>
      <c r="N9088" s="244" t="str">
        <f t="shared" si="1280"/>
        <v/>
      </c>
      <c r="O9088" s="244" t="str">
        <f t="shared" si="1281"/>
        <v/>
      </c>
      <c r="P9088">
        <f>IF($I9088&lt;&gt;"",$I9088,IF($E9088="SGD",1,IF($E9088="USD",Settings!$B$22,IF($E9088="HKD",Settings!$B$23,1))))</f>
        <v>1</v>
      </c>
      <c r="Q9088">
        <f t="shared" si="1282"/>
        <v>0</v>
      </c>
      <c r="R9088">
        <f t="shared" si="1283"/>
        <v>0</v>
      </c>
      <c r="S9088" t="str">
        <f t="shared" si="1275"/>
        <v/>
      </c>
      <c r="T9088" t="str">
        <f t="shared" si="1276"/>
        <v/>
      </c>
      <c r="U9088" t="str">
        <f t="shared" si="1277"/>
        <v/>
      </c>
    </row>
    <row r="9089" spans="12:21" ht="15" customHeight="1" x14ac:dyDescent="0.15">
      <c r="L9089" s="244" t="str">
        <f t="shared" si="1278"/>
        <v/>
      </c>
      <c r="M9089" s="245" t="str">
        <f t="shared" si="1279"/>
        <v/>
      </c>
      <c r="N9089" s="244" t="str">
        <f t="shared" si="1280"/>
        <v/>
      </c>
      <c r="O9089" s="244" t="str">
        <f t="shared" si="1281"/>
        <v/>
      </c>
      <c r="P9089">
        <f>IF($I9089&lt;&gt;"",$I9089,IF($E9089="SGD",1,IF($E9089="USD",Settings!$B$22,IF($E9089="HKD",Settings!$B$23,1))))</f>
        <v>1</v>
      </c>
      <c r="Q9089">
        <f t="shared" si="1282"/>
        <v>0</v>
      </c>
      <c r="R9089">
        <f t="shared" si="1283"/>
        <v>0</v>
      </c>
      <c r="S9089" t="str">
        <f t="shared" si="1275"/>
        <v/>
      </c>
      <c r="T9089" t="str">
        <f t="shared" si="1276"/>
        <v/>
      </c>
      <c r="U9089" t="str">
        <f t="shared" si="1277"/>
        <v/>
      </c>
    </row>
    <row r="9090" spans="12:21" ht="15" customHeight="1" x14ac:dyDescent="0.15">
      <c r="L9090" s="244" t="str">
        <f t="shared" si="1278"/>
        <v/>
      </c>
      <c r="M9090" s="245" t="str">
        <f t="shared" si="1279"/>
        <v/>
      </c>
      <c r="N9090" s="244" t="str">
        <f t="shared" si="1280"/>
        <v/>
      </c>
      <c r="O9090" s="244" t="str">
        <f t="shared" si="1281"/>
        <v/>
      </c>
      <c r="P9090">
        <f>IF($I9090&lt;&gt;"",$I9090,IF($E9090="SGD",1,IF($E9090="USD",Settings!$B$22,IF($E9090="HKD",Settings!$B$23,1))))</f>
        <v>1</v>
      </c>
      <c r="Q9090">
        <f t="shared" si="1282"/>
        <v>0</v>
      </c>
      <c r="R9090">
        <f t="shared" si="1283"/>
        <v>0</v>
      </c>
      <c r="S9090" t="str">
        <f t="shared" ref="S9090:S9153" si="1284">IF(L9090="","",SUMIFS($M:$M,$L:$L,L9090,$T:$T,"&lt;="&amp;T9090))</f>
        <v/>
      </c>
      <c r="T9090" t="str">
        <f t="shared" ref="T9090:T9153" si="1285">IF(L9090="","",INT(G9090)*100000+ROW())</f>
        <v/>
      </c>
      <c r="U9090" t="str">
        <f t="shared" ref="U9090:U9153" si="1286">IF(L9090="","",IF(AND(COUNTIFS($L:$L,L9090,$S:$S,"&gt;-0.000001",$S:$S,"&lt;0.000001",$T:$T,"&gt;"&amp;T9090)=0,ABS(S9090)&gt;0.000001),1,0))</f>
        <v/>
      </c>
    </row>
    <row r="9091" spans="12:21" ht="15" customHeight="1" x14ac:dyDescent="0.15">
      <c r="L9091" s="244" t="str">
        <f t="shared" si="1278"/>
        <v/>
      </c>
      <c r="M9091" s="245" t="str">
        <f t="shared" si="1279"/>
        <v/>
      </c>
      <c r="N9091" s="244" t="str">
        <f t="shared" si="1280"/>
        <v/>
      </c>
      <c r="O9091" s="244" t="str">
        <f t="shared" si="1281"/>
        <v/>
      </c>
      <c r="P9091">
        <f>IF($I9091&lt;&gt;"",$I9091,IF($E9091="SGD",1,IF($E9091="USD",Settings!$B$22,IF($E9091="HKD",Settings!$B$23,1))))</f>
        <v>1</v>
      </c>
      <c r="Q9091">
        <f t="shared" si="1282"/>
        <v>0</v>
      </c>
      <c r="R9091">
        <f t="shared" si="1283"/>
        <v>0</v>
      </c>
      <c r="S9091" t="str">
        <f t="shared" si="1284"/>
        <v/>
      </c>
      <c r="T9091" t="str">
        <f t="shared" si="1285"/>
        <v/>
      </c>
      <c r="U9091" t="str">
        <f t="shared" si="1286"/>
        <v/>
      </c>
    </row>
    <row r="9092" spans="12:21" ht="15" customHeight="1" x14ac:dyDescent="0.15">
      <c r="L9092" s="244" t="str">
        <f t="shared" si="1278"/>
        <v/>
      </c>
      <c r="M9092" s="245" t="str">
        <f t="shared" si="1279"/>
        <v/>
      </c>
      <c r="N9092" s="244" t="str">
        <f t="shared" si="1280"/>
        <v/>
      </c>
      <c r="O9092" s="244" t="str">
        <f t="shared" si="1281"/>
        <v/>
      </c>
      <c r="P9092">
        <f>IF($I9092&lt;&gt;"",$I9092,IF($E9092="SGD",1,IF($E9092="USD",Settings!$B$22,IF($E9092="HKD",Settings!$B$23,1))))</f>
        <v>1</v>
      </c>
      <c r="Q9092">
        <f t="shared" si="1282"/>
        <v>0</v>
      </c>
      <c r="R9092">
        <f t="shared" si="1283"/>
        <v>0</v>
      </c>
      <c r="S9092" t="str">
        <f t="shared" si="1284"/>
        <v/>
      </c>
      <c r="T9092" t="str">
        <f t="shared" si="1285"/>
        <v/>
      </c>
      <c r="U9092" t="str">
        <f t="shared" si="1286"/>
        <v/>
      </c>
    </row>
    <row r="9093" spans="12:21" ht="15" customHeight="1" x14ac:dyDescent="0.15">
      <c r="L9093" s="244" t="str">
        <f t="shared" si="1278"/>
        <v/>
      </c>
      <c r="M9093" s="245" t="str">
        <f t="shared" si="1279"/>
        <v/>
      </c>
      <c r="N9093" s="244" t="str">
        <f t="shared" si="1280"/>
        <v/>
      </c>
      <c r="O9093" s="244" t="str">
        <f t="shared" si="1281"/>
        <v/>
      </c>
      <c r="P9093">
        <f>IF($I9093&lt;&gt;"",$I9093,IF($E9093="SGD",1,IF($E9093="USD",Settings!$B$22,IF($E9093="HKD",Settings!$B$23,1))))</f>
        <v>1</v>
      </c>
      <c r="Q9093">
        <f t="shared" si="1282"/>
        <v>0</v>
      </c>
      <c r="R9093">
        <f t="shared" si="1283"/>
        <v>0</v>
      </c>
      <c r="S9093" t="str">
        <f t="shared" si="1284"/>
        <v/>
      </c>
      <c r="T9093" t="str">
        <f t="shared" si="1285"/>
        <v/>
      </c>
      <c r="U9093" t="str">
        <f t="shared" si="1286"/>
        <v/>
      </c>
    </row>
    <row r="9094" spans="12:21" ht="15" customHeight="1" x14ac:dyDescent="0.15">
      <c r="L9094" s="244" t="str">
        <f t="shared" si="1278"/>
        <v/>
      </c>
      <c r="M9094" s="245" t="str">
        <f t="shared" si="1279"/>
        <v/>
      </c>
      <c r="N9094" s="244" t="str">
        <f t="shared" si="1280"/>
        <v/>
      </c>
      <c r="O9094" s="244" t="str">
        <f t="shared" si="1281"/>
        <v/>
      </c>
      <c r="P9094">
        <f>IF($I9094&lt;&gt;"",$I9094,IF($E9094="SGD",1,IF($E9094="USD",Settings!$B$22,IF($E9094="HKD",Settings!$B$23,1))))</f>
        <v>1</v>
      </c>
      <c r="Q9094">
        <f t="shared" si="1282"/>
        <v>0</v>
      </c>
      <c r="R9094">
        <f t="shared" si="1283"/>
        <v>0</v>
      </c>
      <c r="S9094" t="str">
        <f t="shared" si="1284"/>
        <v/>
      </c>
      <c r="T9094" t="str">
        <f t="shared" si="1285"/>
        <v/>
      </c>
      <c r="U9094" t="str">
        <f t="shared" si="1286"/>
        <v/>
      </c>
    </row>
    <row r="9095" spans="12:21" ht="15" customHeight="1" x14ac:dyDescent="0.15">
      <c r="L9095" s="244" t="str">
        <f t="shared" si="1278"/>
        <v/>
      </c>
      <c r="M9095" s="245" t="str">
        <f t="shared" si="1279"/>
        <v/>
      </c>
      <c r="N9095" s="244" t="str">
        <f t="shared" si="1280"/>
        <v/>
      </c>
      <c r="O9095" s="244" t="str">
        <f t="shared" si="1281"/>
        <v/>
      </c>
      <c r="P9095">
        <f>IF($I9095&lt;&gt;"",$I9095,IF($E9095="SGD",1,IF($E9095="USD",Settings!$B$22,IF($E9095="HKD",Settings!$B$23,1))))</f>
        <v>1</v>
      </c>
      <c r="Q9095">
        <f t="shared" si="1282"/>
        <v>0</v>
      </c>
      <c r="R9095">
        <f t="shared" si="1283"/>
        <v>0</v>
      </c>
      <c r="S9095" t="str">
        <f t="shared" si="1284"/>
        <v/>
      </c>
      <c r="T9095" t="str">
        <f t="shared" si="1285"/>
        <v/>
      </c>
      <c r="U9095" t="str">
        <f t="shared" si="1286"/>
        <v/>
      </c>
    </row>
    <row r="9096" spans="12:21" ht="15" customHeight="1" x14ac:dyDescent="0.15">
      <c r="L9096" s="244" t="str">
        <f t="shared" si="1278"/>
        <v/>
      </c>
      <c r="M9096" s="245" t="str">
        <f t="shared" si="1279"/>
        <v/>
      </c>
      <c r="N9096" s="244" t="str">
        <f t="shared" si="1280"/>
        <v/>
      </c>
      <c r="O9096" s="244" t="str">
        <f t="shared" si="1281"/>
        <v/>
      </c>
      <c r="P9096">
        <f>IF($I9096&lt;&gt;"",$I9096,IF($E9096="SGD",1,IF($E9096="USD",Settings!$B$22,IF($E9096="HKD",Settings!$B$23,1))))</f>
        <v>1</v>
      </c>
      <c r="Q9096">
        <f t="shared" si="1282"/>
        <v>0</v>
      </c>
      <c r="R9096">
        <f t="shared" si="1283"/>
        <v>0</v>
      </c>
      <c r="S9096" t="str">
        <f t="shared" si="1284"/>
        <v/>
      </c>
      <c r="T9096" t="str">
        <f t="shared" si="1285"/>
        <v/>
      </c>
      <c r="U9096" t="str">
        <f t="shared" si="1286"/>
        <v/>
      </c>
    </row>
    <row r="9097" spans="12:21" ht="15" customHeight="1" x14ac:dyDescent="0.15">
      <c r="L9097" s="244" t="str">
        <f t="shared" si="1278"/>
        <v/>
      </c>
      <c r="M9097" s="245" t="str">
        <f t="shared" si="1279"/>
        <v/>
      </c>
      <c r="N9097" s="244" t="str">
        <f t="shared" si="1280"/>
        <v/>
      </c>
      <c r="O9097" s="244" t="str">
        <f t="shared" si="1281"/>
        <v/>
      </c>
      <c r="P9097">
        <f>IF($I9097&lt;&gt;"",$I9097,IF($E9097="SGD",1,IF($E9097="USD",Settings!$B$22,IF($E9097="HKD",Settings!$B$23,1))))</f>
        <v>1</v>
      </c>
      <c r="Q9097">
        <f t="shared" si="1282"/>
        <v>0</v>
      </c>
      <c r="R9097">
        <f t="shared" si="1283"/>
        <v>0</v>
      </c>
      <c r="S9097" t="str">
        <f t="shared" si="1284"/>
        <v/>
      </c>
      <c r="T9097" t="str">
        <f t="shared" si="1285"/>
        <v/>
      </c>
      <c r="U9097" t="str">
        <f t="shared" si="1286"/>
        <v/>
      </c>
    </row>
    <row r="9098" spans="12:21" ht="15" customHeight="1" x14ac:dyDescent="0.15">
      <c r="L9098" s="244" t="str">
        <f t="shared" si="1278"/>
        <v/>
      </c>
      <c r="M9098" s="245" t="str">
        <f t="shared" si="1279"/>
        <v/>
      </c>
      <c r="N9098" s="244" t="str">
        <f t="shared" si="1280"/>
        <v/>
      </c>
      <c r="O9098" s="244" t="str">
        <f t="shared" si="1281"/>
        <v/>
      </c>
      <c r="P9098">
        <f>IF($I9098&lt;&gt;"",$I9098,IF($E9098="SGD",1,IF($E9098="USD",Settings!$B$22,IF($E9098="HKD",Settings!$B$23,1))))</f>
        <v>1</v>
      </c>
      <c r="Q9098">
        <f t="shared" si="1282"/>
        <v>0</v>
      </c>
      <c r="R9098">
        <f t="shared" si="1283"/>
        <v>0</v>
      </c>
      <c r="S9098" t="str">
        <f t="shared" si="1284"/>
        <v/>
      </c>
      <c r="T9098" t="str">
        <f t="shared" si="1285"/>
        <v/>
      </c>
      <c r="U9098" t="str">
        <f t="shared" si="1286"/>
        <v/>
      </c>
    </row>
    <row r="9099" spans="12:21" ht="15" customHeight="1" x14ac:dyDescent="0.15">
      <c r="L9099" s="244" t="str">
        <f t="shared" si="1278"/>
        <v/>
      </c>
      <c r="M9099" s="245" t="str">
        <f t="shared" si="1279"/>
        <v/>
      </c>
      <c r="N9099" s="244" t="str">
        <f t="shared" si="1280"/>
        <v/>
      </c>
      <c r="O9099" s="244" t="str">
        <f t="shared" si="1281"/>
        <v/>
      </c>
      <c r="P9099">
        <f>IF($I9099&lt;&gt;"",$I9099,IF($E9099="SGD",1,IF($E9099="USD",Settings!$B$22,IF($E9099="HKD",Settings!$B$23,1))))</f>
        <v>1</v>
      </c>
      <c r="Q9099">
        <f t="shared" si="1282"/>
        <v>0</v>
      </c>
      <c r="R9099">
        <f t="shared" si="1283"/>
        <v>0</v>
      </c>
      <c r="S9099" t="str">
        <f t="shared" si="1284"/>
        <v/>
      </c>
      <c r="T9099" t="str">
        <f t="shared" si="1285"/>
        <v/>
      </c>
      <c r="U9099" t="str">
        <f t="shared" si="1286"/>
        <v/>
      </c>
    </row>
    <row r="9100" spans="12:21" ht="15" customHeight="1" x14ac:dyDescent="0.15">
      <c r="L9100" s="244" t="str">
        <f t="shared" si="1278"/>
        <v/>
      </c>
      <c r="M9100" s="245" t="str">
        <f t="shared" si="1279"/>
        <v/>
      </c>
      <c r="N9100" s="244" t="str">
        <f t="shared" si="1280"/>
        <v/>
      </c>
      <c r="O9100" s="244" t="str">
        <f t="shared" si="1281"/>
        <v/>
      </c>
      <c r="P9100">
        <f>IF($I9100&lt;&gt;"",$I9100,IF($E9100="SGD",1,IF($E9100="USD",Settings!$B$22,IF($E9100="HKD",Settings!$B$23,1))))</f>
        <v>1</v>
      </c>
      <c r="Q9100">
        <f t="shared" si="1282"/>
        <v>0</v>
      </c>
      <c r="R9100">
        <f t="shared" si="1283"/>
        <v>0</v>
      </c>
      <c r="S9100" t="str">
        <f t="shared" si="1284"/>
        <v/>
      </c>
      <c r="T9100" t="str">
        <f t="shared" si="1285"/>
        <v/>
      </c>
      <c r="U9100" t="str">
        <f t="shared" si="1286"/>
        <v/>
      </c>
    </row>
    <row r="9101" spans="12:21" ht="15" customHeight="1" x14ac:dyDescent="0.15">
      <c r="L9101" s="244" t="str">
        <f t="shared" si="1278"/>
        <v/>
      </c>
      <c r="M9101" s="245" t="str">
        <f t="shared" si="1279"/>
        <v/>
      </c>
      <c r="N9101" s="244" t="str">
        <f t="shared" si="1280"/>
        <v/>
      </c>
      <c r="O9101" s="244" t="str">
        <f t="shared" si="1281"/>
        <v/>
      </c>
      <c r="P9101">
        <f>IF($I9101&lt;&gt;"",$I9101,IF($E9101="SGD",1,IF($E9101="USD",Settings!$B$22,IF($E9101="HKD",Settings!$B$23,1))))</f>
        <v>1</v>
      </c>
      <c r="Q9101">
        <f t="shared" si="1282"/>
        <v>0</v>
      </c>
      <c r="R9101">
        <f t="shared" si="1283"/>
        <v>0</v>
      </c>
      <c r="S9101" t="str">
        <f t="shared" si="1284"/>
        <v/>
      </c>
      <c r="T9101" t="str">
        <f t="shared" si="1285"/>
        <v/>
      </c>
      <c r="U9101" t="str">
        <f t="shared" si="1286"/>
        <v/>
      </c>
    </row>
    <row r="9102" spans="12:21" ht="15" customHeight="1" x14ac:dyDescent="0.15">
      <c r="L9102" s="244" t="str">
        <f t="shared" si="1278"/>
        <v/>
      </c>
      <c r="M9102" s="245" t="str">
        <f t="shared" si="1279"/>
        <v/>
      </c>
      <c r="N9102" s="244" t="str">
        <f t="shared" si="1280"/>
        <v/>
      </c>
      <c r="O9102" s="244" t="str">
        <f t="shared" si="1281"/>
        <v/>
      </c>
      <c r="P9102">
        <f>IF($I9102&lt;&gt;"",$I9102,IF($E9102="SGD",1,IF($E9102="USD",Settings!$B$22,IF($E9102="HKD",Settings!$B$23,1))))</f>
        <v>1</v>
      </c>
      <c r="Q9102">
        <f t="shared" si="1282"/>
        <v>0</v>
      </c>
      <c r="R9102">
        <f t="shared" si="1283"/>
        <v>0</v>
      </c>
      <c r="S9102" t="str">
        <f t="shared" si="1284"/>
        <v/>
      </c>
      <c r="T9102" t="str">
        <f t="shared" si="1285"/>
        <v/>
      </c>
      <c r="U9102" t="str">
        <f t="shared" si="1286"/>
        <v/>
      </c>
    </row>
    <row r="9103" spans="12:21" ht="15" customHeight="1" x14ac:dyDescent="0.15">
      <c r="L9103" s="244" t="str">
        <f t="shared" si="1278"/>
        <v/>
      </c>
      <c r="M9103" s="245" t="str">
        <f t="shared" si="1279"/>
        <v/>
      </c>
      <c r="N9103" s="244" t="str">
        <f t="shared" si="1280"/>
        <v/>
      </c>
      <c r="O9103" s="244" t="str">
        <f t="shared" si="1281"/>
        <v/>
      </c>
      <c r="P9103">
        <f>IF($I9103&lt;&gt;"",$I9103,IF($E9103="SGD",1,IF($E9103="USD",Settings!$B$22,IF($E9103="HKD",Settings!$B$23,1))))</f>
        <v>1</v>
      </c>
      <c r="Q9103">
        <f t="shared" si="1282"/>
        <v>0</v>
      </c>
      <c r="R9103">
        <f t="shared" si="1283"/>
        <v>0</v>
      </c>
      <c r="S9103" t="str">
        <f t="shared" si="1284"/>
        <v/>
      </c>
      <c r="T9103" t="str">
        <f t="shared" si="1285"/>
        <v/>
      </c>
      <c r="U9103" t="str">
        <f t="shared" si="1286"/>
        <v/>
      </c>
    </row>
    <row r="9104" spans="12:21" ht="15" customHeight="1" x14ac:dyDescent="0.15">
      <c r="L9104" s="244" t="str">
        <f t="shared" si="1278"/>
        <v/>
      </c>
      <c r="M9104" s="245" t="str">
        <f t="shared" si="1279"/>
        <v/>
      </c>
      <c r="N9104" s="244" t="str">
        <f t="shared" si="1280"/>
        <v/>
      </c>
      <c r="O9104" s="244" t="str">
        <f t="shared" si="1281"/>
        <v/>
      </c>
      <c r="P9104">
        <f>IF($I9104&lt;&gt;"",$I9104,IF($E9104="SGD",1,IF($E9104="USD",Settings!$B$22,IF($E9104="HKD",Settings!$B$23,1))))</f>
        <v>1</v>
      </c>
      <c r="Q9104">
        <f t="shared" si="1282"/>
        <v>0</v>
      </c>
      <c r="R9104">
        <f t="shared" si="1283"/>
        <v>0</v>
      </c>
      <c r="S9104" t="str">
        <f t="shared" si="1284"/>
        <v/>
      </c>
      <c r="T9104" t="str">
        <f t="shared" si="1285"/>
        <v/>
      </c>
      <c r="U9104" t="str">
        <f t="shared" si="1286"/>
        <v/>
      </c>
    </row>
    <row r="9105" spans="12:21" ht="15" customHeight="1" x14ac:dyDescent="0.15">
      <c r="L9105" s="244" t="str">
        <f t="shared" si="1278"/>
        <v/>
      </c>
      <c r="M9105" s="245" t="str">
        <f t="shared" si="1279"/>
        <v/>
      </c>
      <c r="N9105" s="244" t="str">
        <f t="shared" si="1280"/>
        <v/>
      </c>
      <c r="O9105" s="244" t="str">
        <f t="shared" si="1281"/>
        <v/>
      </c>
      <c r="P9105">
        <f>IF($I9105&lt;&gt;"",$I9105,IF($E9105="SGD",1,IF($E9105="USD",Settings!$B$22,IF($E9105="HKD",Settings!$B$23,1))))</f>
        <v>1</v>
      </c>
      <c r="Q9105">
        <f t="shared" si="1282"/>
        <v>0</v>
      </c>
      <c r="R9105">
        <f t="shared" si="1283"/>
        <v>0</v>
      </c>
      <c r="S9105" t="str">
        <f t="shared" si="1284"/>
        <v/>
      </c>
      <c r="T9105" t="str">
        <f t="shared" si="1285"/>
        <v/>
      </c>
      <c r="U9105" t="str">
        <f t="shared" si="1286"/>
        <v/>
      </c>
    </row>
    <row r="9106" spans="12:21" ht="15" customHeight="1" x14ac:dyDescent="0.15">
      <c r="L9106" s="244" t="str">
        <f t="shared" si="1278"/>
        <v/>
      </c>
      <c r="M9106" s="245" t="str">
        <f t="shared" si="1279"/>
        <v/>
      </c>
      <c r="N9106" s="244" t="str">
        <f t="shared" si="1280"/>
        <v/>
      </c>
      <c r="O9106" s="244" t="str">
        <f t="shared" si="1281"/>
        <v/>
      </c>
      <c r="P9106">
        <f>IF($I9106&lt;&gt;"",$I9106,IF($E9106="SGD",1,IF($E9106="USD",Settings!$B$22,IF($E9106="HKD",Settings!$B$23,1))))</f>
        <v>1</v>
      </c>
      <c r="Q9106">
        <f t="shared" si="1282"/>
        <v>0</v>
      </c>
      <c r="R9106">
        <f t="shared" si="1283"/>
        <v>0</v>
      </c>
      <c r="S9106" t="str">
        <f t="shared" si="1284"/>
        <v/>
      </c>
      <c r="T9106" t="str">
        <f t="shared" si="1285"/>
        <v/>
      </c>
      <c r="U9106" t="str">
        <f t="shared" si="1286"/>
        <v/>
      </c>
    </row>
    <row r="9107" spans="12:21" ht="15" customHeight="1" x14ac:dyDescent="0.15">
      <c r="L9107" s="244" t="str">
        <f t="shared" si="1278"/>
        <v/>
      </c>
      <c r="M9107" s="245" t="str">
        <f t="shared" si="1279"/>
        <v/>
      </c>
      <c r="N9107" s="244" t="str">
        <f t="shared" si="1280"/>
        <v/>
      </c>
      <c r="O9107" s="244" t="str">
        <f t="shared" si="1281"/>
        <v/>
      </c>
      <c r="P9107">
        <f>IF($I9107&lt;&gt;"",$I9107,IF($E9107="SGD",1,IF($E9107="USD",Settings!$B$22,IF($E9107="HKD",Settings!$B$23,1))))</f>
        <v>1</v>
      </c>
      <c r="Q9107">
        <f t="shared" si="1282"/>
        <v>0</v>
      </c>
      <c r="R9107">
        <f t="shared" si="1283"/>
        <v>0</v>
      </c>
      <c r="S9107" t="str">
        <f t="shared" si="1284"/>
        <v/>
      </c>
      <c r="T9107" t="str">
        <f t="shared" si="1285"/>
        <v/>
      </c>
      <c r="U9107" t="str">
        <f t="shared" si="1286"/>
        <v/>
      </c>
    </row>
    <row r="9108" spans="12:21" ht="15" customHeight="1" x14ac:dyDescent="0.15">
      <c r="L9108" s="244" t="str">
        <f t="shared" si="1278"/>
        <v/>
      </c>
      <c r="M9108" s="245" t="str">
        <f t="shared" si="1279"/>
        <v/>
      </c>
      <c r="N9108" s="244" t="str">
        <f t="shared" si="1280"/>
        <v/>
      </c>
      <c r="O9108" s="244" t="str">
        <f t="shared" si="1281"/>
        <v/>
      </c>
      <c r="P9108">
        <f>IF($I9108&lt;&gt;"",$I9108,IF($E9108="SGD",1,IF($E9108="USD",Settings!$B$22,IF($E9108="HKD",Settings!$B$23,1))))</f>
        <v>1</v>
      </c>
      <c r="Q9108">
        <f t="shared" si="1282"/>
        <v>0</v>
      </c>
      <c r="R9108">
        <f t="shared" si="1283"/>
        <v>0</v>
      </c>
      <c r="S9108" t="str">
        <f t="shared" si="1284"/>
        <v/>
      </c>
      <c r="T9108" t="str">
        <f t="shared" si="1285"/>
        <v/>
      </c>
      <c r="U9108" t="str">
        <f t="shared" si="1286"/>
        <v/>
      </c>
    </row>
    <row r="9109" spans="12:21" ht="15" customHeight="1" x14ac:dyDescent="0.15">
      <c r="L9109" s="244" t="str">
        <f t="shared" si="1278"/>
        <v/>
      </c>
      <c r="M9109" s="245" t="str">
        <f t="shared" si="1279"/>
        <v/>
      </c>
      <c r="N9109" s="244" t="str">
        <f t="shared" si="1280"/>
        <v/>
      </c>
      <c r="O9109" s="244" t="str">
        <f t="shared" si="1281"/>
        <v/>
      </c>
      <c r="P9109">
        <f>IF($I9109&lt;&gt;"",$I9109,IF($E9109="SGD",1,IF($E9109="USD",Settings!$B$22,IF($E9109="HKD",Settings!$B$23,1))))</f>
        <v>1</v>
      </c>
      <c r="Q9109">
        <f t="shared" si="1282"/>
        <v>0</v>
      </c>
      <c r="R9109">
        <f t="shared" si="1283"/>
        <v>0</v>
      </c>
      <c r="S9109" t="str">
        <f t="shared" si="1284"/>
        <v/>
      </c>
      <c r="T9109" t="str">
        <f t="shared" si="1285"/>
        <v/>
      </c>
      <c r="U9109" t="str">
        <f t="shared" si="1286"/>
        <v/>
      </c>
    </row>
    <row r="9110" spans="12:21" ht="15" customHeight="1" x14ac:dyDescent="0.15">
      <c r="L9110" s="244" t="str">
        <f t="shared" si="1278"/>
        <v/>
      </c>
      <c r="M9110" s="245" t="str">
        <f t="shared" si="1279"/>
        <v/>
      </c>
      <c r="N9110" s="244" t="str">
        <f t="shared" si="1280"/>
        <v/>
      </c>
      <c r="O9110" s="244" t="str">
        <f t="shared" si="1281"/>
        <v/>
      </c>
      <c r="P9110">
        <f>IF($I9110&lt;&gt;"",$I9110,IF($E9110="SGD",1,IF($E9110="USD",Settings!$B$22,IF($E9110="HKD",Settings!$B$23,1))))</f>
        <v>1</v>
      </c>
      <c r="Q9110">
        <f t="shared" si="1282"/>
        <v>0</v>
      </c>
      <c r="R9110">
        <f t="shared" si="1283"/>
        <v>0</v>
      </c>
      <c r="S9110" t="str">
        <f t="shared" si="1284"/>
        <v/>
      </c>
      <c r="T9110" t="str">
        <f t="shared" si="1285"/>
        <v/>
      </c>
      <c r="U9110" t="str">
        <f t="shared" si="1286"/>
        <v/>
      </c>
    </row>
    <row r="9111" spans="12:21" ht="15" customHeight="1" x14ac:dyDescent="0.15">
      <c r="L9111" s="244" t="str">
        <f t="shared" si="1278"/>
        <v/>
      </c>
      <c r="M9111" s="245" t="str">
        <f t="shared" si="1279"/>
        <v/>
      </c>
      <c r="N9111" s="244" t="str">
        <f t="shared" si="1280"/>
        <v/>
      </c>
      <c r="O9111" s="244" t="str">
        <f t="shared" si="1281"/>
        <v/>
      </c>
      <c r="P9111">
        <f>IF($I9111&lt;&gt;"",$I9111,IF($E9111="SGD",1,IF($E9111="USD",Settings!$B$22,IF($E9111="HKD",Settings!$B$23,1))))</f>
        <v>1</v>
      </c>
      <c r="Q9111">
        <f t="shared" si="1282"/>
        <v>0</v>
      </c>
      <c r="R9111">
        <f t="shared" si="1283"/>
        <v>0</v>
      </c>
      <c r="S9111" t="str">
        <f t="shared" si="1284"/>
        <v/>
      </c>
      <c r="T9111" t="str">
        <f t="shared" si="1285"/>
        <v/>
      </c>
      <c r="U9111" t="str">
        <f t="shared" si="1286"/>
        <v/>
      </c>
    </row>
    <row r="9112" spans="12:21" ht="15" customHeight="1" x14ac:dyDescent="0.15">
      <c r="L9112" s="244" t="str">
        <f t="shared" si="1278"/>
        <v/>
      </c>
      <c r="M9112" s="245" t="str">
        <f t="shared" si="1279"/>
        <v/>
      </c>
      <c r="N9112" s="244" t="str">
        <f t="shared" si="1280"/>
        <v/>
      </c>
      <c r="O9112" s="244" t="str">
        <f t="shared" si="1281"/>
        <v/>
      </c>
      <c r="P9112">
        <f>IF($I9112&lt;&gt;"",$I9112,IF($E9112="SGD",1,IF($E9112="USD",Settings!$B$22,IF($E9112="HKD",Settings!$B$23,1))))</f>
        <v>1</v>
      </c>
      <c r="Q9112">
        <f t="shared" si="1282"/>
        <v>0</v>
      </c>
      <c r="R9112">
        <f t="shared" si="1283"/>
        <v>0</v>
      </c>
      <c r="S9112" t="str">
        <f t="shared" si="1284"/>
        <v/>
      </c>
      <c r="T9112" t="str">
        <f t="shared" si="1285"/>
        <v/>
      </c>
      <c r="U9112" t="str">
        <f t="shared" si="1286"/>
        <v/>
      </c>
    </row>
    <row r="9113" spans="12:21" ht="15" customHeight="1" x14ac:dyDescent="0.15">
      <c r="L9113" s="244" t="str">
        <f t="shared" si="1278"/>
        <v/>
      </c>
      <c r="M9113" s="245" t="str">
        <f t="shared" si="1279"/>
        <v/>
      </c>
      <c r="N9113" s="244" t="str">
        <f t="shared" si="1280"/>
        <v/>
      </c>
      <c r="O9113" s="244" t="str">
        <f t="shared" si="1281"/>
        <v/>
      </c>
      <c r="P9113">
        <f>IF($I9113&lt;&gt;"",$I9113,IF($E9113="SGD",1,IF($E9113="USD",Settings!$B$22,IF($E9113="HKD",Settings!$B$23,1))))</f>
        <v>1</v>
      </c>
      <c r="Q9113">
        <f t="shared" si="1282"/>
        <v>0</v>
      </c>
      <c r="R9113">
        <f t="shared" si="1283"/>
        <v>0</v>
      </c>
      <c r="S9113" t="str">
        <f t="shared" si="1284"/>
        <v/>
      </c>
      <c r="T9113" t="str">
        <f t="shared" si="1285"/>
        <v/>
      </c>
      <c r="U9113" t="str">
        <f t="shared" si="1286"/>
        <v/>
      </c>
    </row>
    <row r="9114" spans="12:21" ht="15" customHeight="1" x14ac:dyDescent="0.15">
      <c r="L9114" s="244" t="str">
        <f t="shared" si="1278"/>
        <v/>
      </c>
      <c r="M9114" s="245" t="str">
        <f t="shared" si="1279"/>
        <v/>
      </c>
      <c r="N9114" s="244" t="str">
        <f t="shared" si="1280"/>
        <v/>
      </c>
      <c r="O9114" s="244" t="str">
        <f t="shared" si="1281"/>
        <v/>
      </c>
      <c r="P9114">
        <f>IF($I9114&lt;&gt;"",$I9114,IF($E9114="SGD",1,IF($E9114="USD",Settings!$B$22,IF($E9114="HKD",Settings!$B$23,1))))</f>
        <v>1</v>
      </c>
      <c r="Q9114">
        <f t="shared" si="1282"/>
        <v>0</v>
      </c>
      <c r="R9114">
        <f t="shared" si="1283"/>
        <v>0</v>
      </c>
      <c r="S9114" t="str">
        <f t="shared" si="1284"/>
        <v/>
      </c>
      <c r="T9114" t="str">
        <f t="shared" si="1285"/>
        <v/>
      </c>
      <c r="U9114" t="str">
        <f t="shared" si="1286"/>
        <v/>
      </c>
    </row>
    <row r="9115" spans="12:21" ht="15" customHeight="1" x14ac:dyDescent="0.15">
      <c r="L9115" s="244" t="str">
        <f t="shared" si="1278"/>
        <v/>
      </c>
      <c r="M9115" s="245" t="str">
        <f t="shared" si="1279"/>
        <v/>
      </c>
      <c r="N9115" s="244" t="str">
        <f t="shared" si="1280"/>
        <v/>
      </c>
      <c r="O9115" s="244" t="str">
        <f t="shared" si="1281"/>
        <v/>
      </c>
      <c r="P9115">
        <f>IF($I9115&lt;&gt;"",$I9115,IF($E9115="SGD",1,IF($E9115="USD",Settings!$B$22,IF($E9115="HKD",Settings!$B$23,1))))</f>
        <v>1</v>
      </c>
      <c r="Q9115">
        <f t="shared" si="1282"/>
        <v>0</v>
      </c>
      <c r="R9115">
        <f t="shared" si="1283"/>
        <v>0</v>
      </c>
      <c r="S9115" t="str">
        <f t="shared" si="1284"/>
        <v/>
      </c>
      <c r="T9115" t="str">
        <f t="shared" si="1285"/>
        <v/>
      </c>
      <c r="U9115" t="str">
        <f t="shared" si="1286"/>
        <v/>
      </c>
    </row>
    <row r="9116" spans="12:21" ht="15" customHeight="1" x14ac:dyDescent="0.15">
      <c r="L9116" s="244" t="str">
        <f t="shared" si="1278"/>
        <v/>
      </c>
      <c r="M9116" s="245" t="str">
        <f t="shared" si="1279"/>
        <v/>
      </c>
      <c r="N9116" s="244" t="str">
        <f t="shared" si="1280"/>
        <v/>
      </c>
      <c r="O9116" s="244" t="str">
        <f t="shared" si="1281"/>
        <v/>
      </c>
      <c r="P9116">
        <f>IF($I9116&lt;&gt;"",$I9116,IF($E9116="SGD",1,IF($E9116="USD",Settings!$B$22,IF($E9116="HKD",Settings!$B$23,1))))</f>
        <v>1</v>
      </c>
      <c r="Q9116">
        <f t="shared" si="1282"/>
        <v>0</v>
      </c>
      <c r="R9116">
        <f t="shared" si="1283"/>
        <v>0</v>
      </c>
      <c r="S9116" t="str">
        <f t="shared" si="1284"/>
        <v/>
      </c>
      <c r="T9116" t="str">
        <f t="shared" si="1285"/>
        <v/>
      </c>
      <c r="U9116" t="str">
        <f t="shared" si="1286"/>
        <v/>
      </c>
    </row>
    <row r="9117" spans="12:21" ht="15" customHeight="1" x14ac:dyDescent="0.15">
      <c r="L9117" s="244" t="str">
        <f t="shared" si="1278"/>
        <v/>
      </c>
      <c r="M9117" s="245" t="str">
        <f t="shared" si="1279"/>
        <v/>
      </c>
      <c r="N9117" s="244" t="str">
        <f t="shared" si="1280"/>
        <v/>
      </c>
      <c r="O9117" s="244" t="str">
        <f t="shared" si="1281"/>
        <v/>
      </c>
      <c r="P9117">
        <f>IF($I9117&lt;&gt;"",$I9117,IF($E9117="SGD",1,IF($E9117="USD",Settings!$B$22,IF($E9117="HKD",Settings!$B$23,1))))</f>
        <v>1</v>
      </c>
      <c r="Q9117">
        <f t="shared" si="1282"/>
        <v>0</v>
      </c>
      <c r="R9117">
        <f t="shared" si="1283"/>
        <v>0</v>
      </c>
      <c r="S9117" t="str">
        <f t="shared" si="1284"/>
        <v/>
      </c>
      <c r="T9117" t="str">
        <f t="shared" si="1285"/>
        <v/>
      </c>
      <c r="U9117" t="str">
        <f t="shared" si="1286"/>
        <v/>
      </c>
    </row>
    <row r="9118" spans="12:21" ht="15" customHeight="1" x14ac:dyDescent="0.15">
      <c r="L9118" s="244" t="str">
        <f t="shared" si="1278"/>
        <v/>
      </c>
      <c r="M9118" s="245" t="str">
        <f t="shared" si="1279"/>
        <v/>
      </c>
      <c r="N9118" s="244" t="str">
        <f t="shared" si="1280"/>
        <v/>
      </c>
      <c r="O9118" s="244" t="str">
        <f t="shared" si="1281"/>
        <v/>
      </c>
      <c r="P9118">
        <f>IF($I9118&lt;&gt;"",$I9118,IF($E9118="SGD",1,IF($E9118="USD",Settings!$B$22,IF($E9118="HKD",Settings!$B$23,1))))</f>
        <v>1</v>
      </c>
      <c r="Q9118">
        <f t="shared" si="1282"/>
        <v>0</v>
      </c>
      <c r="R9118">
        <f t="shared" si="1283"/>
        <v>0</v>
      </c>
      <c r="S9118" t="str">
        <f t="shared" si="1284"/>
        <v/>
      </c>
      <c r="T9118" t="str">
        <f t="shared" si="1285"/>
        <v/>
      </c>
      <c r="U9118" t="str">
        <f t="shared" si="1286"/>
        <v/>
      </c>
    </row>
    <row r="9119" spans="12:21" ht="15" customHeight="1" x14ac:dyDescent="0.15">
      <c r="L9119" s="244" t="str">
        <f t="shared" si="1278"/>
        <v/>
      </c>
      <c r="M9119" s="245" t="str">
        <f t="shared" si="1279"/>
        <v/>
      </c>
      <c r="N9119" s="244" t="str">
        <f t="shared" si="1280"/>
        <v/>
      </c>
      <c r="O9119" s="244" t="str">
        <f t="shared" si="1281"/>
        <v/>
      </c>
      <c r="P9119">
        <f>IF($I9119&lt;&gt;"",$I9119,IF($E9119="SGD",1,IF($E9119="USD",Settings!$B$22,IF($E9119="HKD",Settings!$B$23,1))))</f>
        <v>1</v>
      </c>
      <c r="Q9119">
        <f t="shared" si="1282"/>
        <v>0</v>
      </c>
      <c r="R9119">
        <f t="shared" si="1283"/>
        <v>0</v>
      </c>
      <c r="S9119" t="str">
        <f t="shared" si="1284"/>
        <v/>
      </c>
      <c r="T9119" t="str">
        <f t="shared" si="1285"/>
        <v/>
      </c>
      <c r="U9119" t="str">
        <f t="shared" si="1286"/>
        <v/>
      </c>
    </row>
    <row r="9120" spans="12:21" ht="15" customHeight="1" x14ac:dyDescent="0.15">
      <c r="L9120" s="244" t="str">
        <f t="shared" si="1278"/>
        <v/>
      </c>
      <c r="M9120" s="245" t="str">
        <f t="shared" si="1279"/>
        <v/>
      </c>
      <c r="N9120" s="244" t="str">
        <f t="shared" si="1280"/>
        <v/>
      </c>
      <c r="O9120" s="244" t="str">
        <f t="shared" si="1281"/>
        <v/>
      </c>
      <c r="P9120">
        <f>IF($I9120&lt;&gt;"",$I9120,IF($E9120="SGD",1,IF($E9120="USD",Settings!$B$22,IF($E9120="HKD",Settings!$B$23,1))))</f>
        <v>1</v>
      </c>
      <c r="Q9120">
        <f t="shared" si="1282"/>
        <v>0</v>
      </c>
      <c r="R9120">
        <f t="shared" si="1283"/>
        <v>0</v>
      </c>
      <c r="S9120" t="str">
        <f t="shared" si="1284"/>
        <v/>
      </c>
      <c r="T9120" t="str">
        <f t="shared" si="1285"/>
        <v/>
      </c>
      <c r="U9120" t="str">
        <f t="shared" si="1286"/>
        <v/>
      </c>
    </row>
    <row r="9121" spans="12:21" ht="15" customHeight="1" x14ac:dyDescent="0.15">
      <c r="L9121" s="244" t="str">
        <f t="shared" si="1278"/>
        <v/>
      </c>
      <c r="M9121" s="245" t="str">
        <f t="shared" si="1279"/>
        <v/>
      </c>
      <c r="N9121" s="244" t="str">
        <f t="shared" si="1280"/>
        <v/>
      </c>
      <c r="O9121" s="244" t="str">
        <f t="shared" si="1281"/>
        <v/>
      </c>
      <c r="P9121">
        <f>IF($I9121&lt;&gt;"",$I9121,IF($E9121="SGD",1,IF($E9121="USD",Settings!$B$22,IF($E9121="HKD",Settings!$B$23,1))))</f>
        <v>1</v>
      </c>
      <c r="Q9121">
        <f t="shared" si="1282"/>
        <v>0</v>
      </c>
      <c r="R9121">
        <f t="shared" si="1283"/>
        <v>0</v>
      </c>
      <c r="S9121" t="str">
        <f t="shared" si="1284"/>
        <v/>
      </c>
      <c r="T9121" t="str">
        <f t="shared" si="1285"/>
        <v/>
      </c>
      <c r="U9121" t="str">
        <f t="shared" si="1286"/>
        <v/>
      </c>
    </row>
    <row r="9122" spans="12:21" ht="15" customHeight="1" x14ac:dyDescent="0.15">
      <c r="L9122" s="244" t="str">
        <f t="shared" si="1278"/>
        <v/>
      </c>
      <c r="M9122" s="245" t="str">
        <f t="shared" si="1279"/>
        <v/>
      </c>
      <c r="N9122" s="244" t="str">
        <f t="shared" si="1280"/>
        <v/>
      </c>
      <c r="O9122" s="244" t="str">
        <f t="shared" si="1281"/>
        <v/>
      </c>
      <c r="P9122">
        <f>IF($I9122&lt;&gt;"",$I9122,IF($E9122="SGD",1,IF($E9122="USD",Settings!$B$22,IF($E9122="HKD",Settings!$B$23,1))))</f>
        <v>1</v>
      </c>
      <c r="Q9122">
        <f t="shared" si="1282"/>
        <v>0</v>
      </c>
      <c r="R9122">
        <f t="shared" si="1283"/>
        <v>0</v>
      </c>
      <c r="S9122" t="str">
        <f t="shared" si="1284"/>
        <v/>
      </c>
      <c r="T9122" t="str">
        <f t="shared" si="1285"/>
        <v/>
      </c>
      <c r="U9122" t="str">
        <f t="shared" si="1286"/>
        <v/>
      </c>
    </row>
    <row r="9123" spans="12:21" ht="15" customHeight="1" x14ac:dyDescent="0.15">
      <c r="L9123" s="244" t="str">
        <f t="shared" si="1278"/>
        <v/>
      </c>
      <c r="M9123" s="245" t="str">
        <f t="shared" si="1279"/>
        <v/>
      </c>
      <c r="N9123" s="244" t="str">
        <f t="shared" si="1280"/>
        <v/>
      </c>
      <c r="O9123" s="244" t="str">
        <f t="shared" si="1281"/>
        <v/>
      </c>
      <c r="P9123">
        <f>IF($I9123&lt;&gt;"",$I9123,IF($E9123="SGD",1,IF($E9123="USD",Settings!$B$22,IF($E9123="HKD",Settings!$B$23,1))))</f>
        <v>1</v>
      </c>
      <c r="Q9123">
        <f t="shared" si="1282"/>
        <v>0</v>
      </c>
      <c r="R9123">
        <f t="shared" si="1283"/>
        <v>0</v>
      </c>
      <c r="S9123" t="str">
        <f t="shared" si="1284"/>
        <v/>
      </c>
      <c r="T9123" t="str">
        <f t="shared" si="1285"/>
        <v/>
      </c>
      <c r="U9123" t="str">
        <f t="shared" si="1286"/>
        <v/>
      </c>
    </row>
    <row r="9124" spans="12:21" ht="15" customHeight="1" x14ac:dyDescent="0.15">
      <c r="L9124" s="244" t="str">
        <f t="shared" si="1278"/>
        <v/>
      </c>
      <c r="M9124" s="245" t="str">
        <f t="shared" si="1279"/>
        <v/>
      </c>
      <c r="N9124" s="244" t="str">
        <f t="shared" si="1280"/>
        <v/>
      </c>
      <c r="O9124" s="244" t="str">
        <f t="shared" si="1281"/>
        <v/>
      </c>
      <c r="P9124">
        <f>IF($I9124&lt;&gt;"",$I9124,IF($E9124="SGD",1,IF($E9124="USD",Settings!$B$22,IF($E9124="HKD",Settings!$B$23,1))))</f>
        <v>1</v>
      </c>
      <c r="Q9124">
        <f t="shared" si="1282"/>
        <v>0</v>
      </c>
      <c r="R9124">
        <f t="shared" si="1283"/>
        <v>0</v>
      </c>
      <c r="S9124" t="str">
        <f t="shared" si="1284"/>
        <v/>
      </c>
      <c r="T9124" t="str">
        <f t="shared" si="1285"/>
        <v/>
      </c>
      <c r="U9124" t="str">
        <f t="shared" si="1286"/>
        <v/>
      </c>
    </row>
    <row r="9125" spans="12:21" ht="15" customHeight="1" x14ac:dyDescent="0.15">
      <c r="L9125" s="244" t="str">
        <f t="shared" si="1278"/>
        <v/>
      </c>
      <c r="M9125" s="245" t="str">
        <f t="shared" si="1279"/>
        <v/>
      </c>
      <c r="N9125" s="244" t="str">
        <f t="shared" si="1280"/>
        <v/>
      </c>
      <c r="O9125" s="244" t="str">
        <f t="shared" si="1281"/>
        <v/>
      </c>
      <c r="P9125">
        <f>IF($I9125&lt;&gt;"",$I9125,IF($E9125="SGD",1,IF($E9125="USD",Settings!$B$22,IF($E9125="HKD",Settings!$B$23,1))))</f>
        <v>1</v>
      </c>
      <c r="Q9125">
        <f t="shared" si="1282"/>
        <v>0</v>
      </c>
      <c r="R9125">
        <f t="shared" si="1283"/>
        <v>0</v>
      </c>
      <c r="S9125" t="str">
        <f t="shared" si="1284"/>
        <v/>
      </c>
      <c r="T9125" t="str">
        <f t="shared" si="1285"/>
        <v/>
      </c>
      <c r="U9125" t="str">
        <f t="shared" si="1286"/>
        <v/>
      </c>
    </row>
    <row r="9126" spans="12:21" ht="15" customHeight="1" x14ac:dyDescent="0.15">
      <c r="L9126" s="244" t="str">
        <f t="shared" si="1278"/>
        <v/>
      </c>
      <c r="M9126" s="245" t="str">
        <f t="shared" si="1279"/>
        <v/>
      </c>
      <c r="N9126" s="244" t="str">
        <f t="shared" si="1280"/>
        <v/>
      </c>
      <c r="O9126" s="244" t="str">
        <f t="shared" si="1281"/>
        <v/>
      </c>
      <c r="P9126">
        <f>IF($I9126&lt;&gt;"",$I9126,IF($E9126="SGD",1,IF($E9126="USD",Settings!$B$22,IF($E9126="HKD",Settings!$B$23,1))))</f>
        <v>1</v>
      </c>
      <c r="Q9126">
        <f t="shared" si="1282"/>
        <v>0</v>
      </c>
      <c r="R9126">
        <f t="shared" si="1283"/>
        <v>0</v>
      </c>
      <c r="S9126" t="str">
        <f t="shared" si="1284"/>
        <v/>
      </c>
      <c r="T9126" t="str">
        <f t="shared" si="1285"/>
        <v/>
      </c>
      <c r="U9126" t="str">
        <f t="shared" si="1286"/>
        <v/>
      </c>
    </row>
    <row r="9127" spans="12:21" ht="15" customHeight="1" x14ac:dyDescent="0.15">
      <c r="L9127" s="244" t="str">
        <f t="shared" si="1278"/>
        <v/>
      </c>
      <c r="M9127" s="245" t="str">
        <f t="shared" si="1279"/>
        <v/>
      </c>
      <c r="N9127" s="244" t="str">
        <f t="shared" si="1280"/>
        <v/>
      </c>
      <c r="O9127" s="244" t="str">
        <f t="shared" si="1281"/>
        <v/>
      </c>
      <c r="P9127">
        <f>IF($I9127&lt;&gt;"",$I9127,IF($E9127="SGD",1,IF($E9127="USD",Settings!$B$22,IF($E9127="HKD",Settings!$B$23,1))))</f>
        <v>1</v>
      </c>
      <c r="Q9127">
        <f t="shared" si="1282"/>
        <v>0</v>
      </c>
      <c r="R9127">
        <f t="shared" si="1283"/>
        <v>0</v>
      </c>
      <c r="S9127" t="str">
        <f t="shared" si="1284"/>
        <v/>
      </c>
      <c r="T9127" t="str">
        <f t="shared" si="1285"/>
        <v/>
      </c>
      <c r="U9127" t="str">
        <f t="shared" si="1286"/>
        <v/>
      </c>
    </row>
    <row r="9128" spans="12:21" ht="15" customHeight="1" x14ac:dyDescent="0.15">
      <c r="L9128" s="244" t="str">
        <f t="shared" si="1278"/>
        <v/>
      </c>
      <c r="M9128" s="245" t="str">
        <f t="shared" si="1279"/>
        <v/>
      </c>
      <c r="N9128" s="244" t="str">
        <f t="shared" si="1280"/>
        <v/>
      </c>
      <c r="O9128" s="244" t="str">
        <f t="shared" si="1281"/>
        <v/>
      </c>
      <c r="P9128">
        <f>IF($I9128&lt;&gt;"",$I9128,IF($E9128="SGD",1,IF($E9128="USD",Settings!$B$22,IF($E9128="HKD",Settings!$B$23,1))))</f>
        <v>1</v>
      </c>
      <c r="Q9128">
        <f t="shared" si="1282"/>
        <v>0</v>
      </c>
      <c r="R9128">
        <f t="shared" si="1283"/>
        <v>0</v>
      </c>
      <c r="S9128" t="str">
        <f t="shared" si="1284"/>
        <v/>
      </c>
      <c r="T9128" t="str">
        <f t="shared" si="1285"/>
        <v/>
      </c>
      <c r="U9128" t="str">
        <f t="shared" si="1286"/>
        <v/>
      </c>
    </row>
    <row r="9129" spans="12:21" ht="15" customHeight="1" x14ac:dyDescent="0.15">
      <c r="L9129" s="244" t="str">
        <f t="shared" ref="L9129:L9192" si="1287">IF(OR(B9129="",C9129="",E9129=""),"",B9129&amp;":"&amp;C9129&amp;":"&amp;E9129)</f>
        <v/>
      </c>
      <c r="M9129" s="245" t="str">
        <f t="shared" ref="M9129:M9192" si="1288">IF(A9129="","",A9129*D9129)</f>
        <v/>
      </c>
      <c r="N9129" s="244" t="str">
        <f t="shared" ref="N9129:N9192" si="1289">IF(A9129="","",IF(OR(A9129=1,A9129=0),J9129,0))</f>
        <v/>
      </c>
      <c r="O9129" s="244" t="str">
        <f t="shared" ref="O9129:O9192" si="1290">IF(A9129="","",IF(A9129=-1,J9129,0))</f>
        <v/>
      </c>
      <c r="P9129">
        <f>IF($I9129&lt;&gt;"",$I9129,IF($E9129="SGD",1,IF($E9129="USD",Settings!$B$22,IF($E9129="HKD",Settings!$B$23,1))))</f>
        <v>1</v>
      </c>
      <c r="Q9129">
        <f t="shared" ref="Q9129:Q9192" si="1291">IF($L9129="",0,($O9129-$N9129+IF($A9129=2,$J9129,0))*$P9129)</f>
        <v>0</v>
      </c>
      <c r="R9129">
        <f t="shared" ref="R9129:R9192" si="1292">IF($L9129="",0,IF($A9129=2,$J9129*$P9129,0))</f>
        <v>0</v>
      </c>
      <c r="S9129" t="str">
        <f t="shared" si="1284"/>
        <v/>
      </c>
      <c r="T9129" t="str">
        <f t="shared" si="1285"/>
        <v/>
      </c>
      <c r="U9129" t="str">
        <f t="shared" si="1286"/>
        <v/>
      </c>
    </row>
    <row r="9130" spans="12:21" ht="15" customHeight="1" x14ac:dyDescent="0.15">
      <c r="L9130" s="244" t="str">
        <f t="shared" si="1287"/>
        <v/>
      </c>
      <c r="M9130" s="245" t="str">
        <f t="shared" si="1288"/>
        <v/>
      </c>
      <c r="N9130" s="244" t="str">
        <f t="shared" si="1289"/>
        <v/>
      </c>
      <c r="O9130" s="244" t="str">
        <f t="shared" si="1290"/>
        <v/>
      </c>
      <c r="P9130">
        <f>IF($I9130&lt;&gt;"",$I9130,IF($E9130="SGD",1,IF($E9130="USD",Settings!$B$22,IF($E9130="HKD",Settings!$B$23,1))))</f>
        <v>1</v>
      </c>
      <c r="Q9130">
        <f t="shared" si="1291"/>
        <v>0</v>
      </c>
      <c r="R9130">
        <f t="shared" si="1292"/>
        <v>0</v>
      </c>
      <c r="S9130" t="str">
        <f t="shared" si="1284"/>
        <v/>
      </c>
      <c r="T9130" t="str">
        <f t="shared" si="1285"/>
        <v/>
      </c>
      <c r="U9130" t="str">
        <f t="shared" si="1286"/>
        <v/>
      </c>
    </row>
    <row r="9131" spans="12:21" ht="15" customHeight="1" x14ac:dyDescent="0.15">
      <c r="L9131" s="244" t="str">
        <f t="shared" si="1287"/>
        <v/>
      </c>
      <c r="M9131" s="245" t="str">
        <f t="shared" si="1288"/>
        <v/>
      </c>
      <c r="N9131" s="244" t="str">
        <f t="shared" si="1289"/>
        <v/>
      </c>
      <c r="O9131" s="244" t="str">
        <f t="shared" si="1290"/>
        <v/>
      </c>
      <c r="P9131">
        <f>IF($I9131&lt;&gt;"",$I9131,IF($E9131="SGD",1,IF($E9131="USD",Settings!$B$22,IF($E9131="HKD",Settings!$B$23,1))))</f>
        <v>1</v>
      </c>
      <c r="Q9131">
        <f t="shared" si="1291"/>
        <v>0</v>
      </c>
      <c r="R9131">
        <f t="shared" si="1292"/>
        <v>0</v>
      </c>
      <c r="S9131" t="str">
        <f t="shared" si="1284"/>
        <v/>
      </c>
      <c r="T9131" t="str">
        <f t="shared" si="1285"/>
        <v/>
      </c>
      <c r="U9131" t="str">
        <f t="shared" si="1286"/>
        <v/>
      </c>
    </row>
    <row r="9132" spans="12:21" ht="15" customHeight="1" x14ac:dyDescent="0.15">
      <c r="L9132" s="244" t="str">
        <f t="shared" si="1287"/>
        <v/>
      </c>
      <c r="M9132" s="245" t="str">
        <f t="shared" si="1288"/>
        <v/>
      </c>
      <c r="N9132" s="244" t="str">
        <f t="shared" si="1289"/>
        <v/>
      </c>
      <c r="O9132" s="244" t="str">
        <f t="shared" si="1290"/>
        <v/>
      </c>
      <c r="P9132">
        <f>IF($I9132&lt;&gt;"",$I9132,IF($E9132="SGD",1,IF($E9132="USD",Settings!$B$22,IF($E9132="HKD",Settings!$B$23,1))))</f>
        <v>1</v>
      </c>
      <c r="Q9132">
        <f t="shared" si="1291"/>
        <v>0</v>
      </c>
      <c r="R9132">
        <f t="shared" si="1292"/>
        <v>0</v>
      </c>
      <c r="S9132" t="str">
        <f t="shared" si="1284"/>
        <v/>
      </c>
      <c r="T9132" t="str">
        <f t="shared" si="1285"/>
        <v/>
      </c>
      <c r="U9132" t="str">
        <f t="shared" si="1286"/>
        <v/>
      </c>
    </row>
    <row r="9133" spans="12:21" ht="15" customHeight="1" x14ac:dyDescent="0.15">
      <c r="L9133" s="244" t="str">
        <f t="shared" si="1287"/>
        <v/>
      </c>
      <c r="M9133" s="245" t="str">
        <f t="shared" si="1288"/>
        <v/>
      </c>
      <c r="N9133" s="244" t="str">
        <f t="shared" si="1289"/>
        <v/>
      </c>
      <c r="O9133" s="244" t="str">
        <f t="shared" si="1290"/>
        <v/>
      </c>
      <c r="P9133">
        <f>IF($I9133&lt;&gt;"",$I9133,IF($E9133="SGD",1,IF($E9133="USD",Settings!$B$22,IF($E9133="HKD",Settings!$B$23,1))))</f>
        <v>1</v>
      </c>
      <c r="Q9133">
        <f t="shared" si="1291"/>
        <v>0</v>
      </c>
      <c r="R9133">
        <f t="shared" si="1292"/>
        <v>0</v>
      </c>
      <c r="S9133" t="str">
        <f t="shared" si="1284"/>
        <v/>
      </c>
      <c r="T9133" t="str">
        <f t="shared" si="1285"/>
        <v/>
      </c>
      <c r="U9133" t="str">
        <f t="shared" si="1286"/>
        <v/>
      </c>
    </row>
    <row r="9134" spans="12:21" ht="15" customHeight="1" x14ac:dyDescent="0.15">
      <c r="L9134" s="244" t="str">
        <f t="shared" si="1287"/>
        <v/>
      </c>
      <c r="M9134" s="245" t="str">
        <f t="shared" si="1288"/>
        <v/>
      </c>
      <c r="N9134" s="244" t="str">
        <f t="shared" si="1289"/>
        <v/>
      </c>
      <c r="O9134" s="244" t="str">
        <f t="shared" si="1290"/>
        <v/>
      </c>
      <c r="P9134">
        <f>IF($I9134&lt;&gt;"",$I9134,IF($E9134="SGD",1,IF($E9134="USD",Settings!$B$22,IF($E9134="HKD",Settings!$B$23,1))))</f>
        <v>1</v>
      </c>
      <c r="Q9134">
        <f t="shared" si="1291"/>
        <v>0</v>
      </c>
      <c r="R9134">
        <f t="shared" si="1292"/>
        <v>0</v>
      </c>
      <c r="S9134" t="str">
        <f t="shared" si="1284"/>
        <v/>
      </c>
      <c r="T9134" t="str">
        <f t="shared" si="1285"/>
        <v/>
      </c>
      <c r="U9134" t="str">
        <f t="shared" si="1286"/>
        <v/>
      </c>
    </row>
    <row r="9135" spans="12:21" ht="15" customHeight="1" x14ac:dyDescent="0.15">
      <c r="L9135" s="244" t="str">
        <f t="shared" si="1287"/>
        <v/>
      </c>
      <c r="M9135" s="245" t="str">
        <f t="shared" si="1288"/>
        <v/>
      </c>
      <c r="N9135" s="244" t="str">
        <f t="shared" si="1289"/>
        <v/>
      </c>
      <c r="O9135" s="244" t="str">
        <f t="shared" si="1290"/>
        <v/>
      </c>
      <c r="P9135">
        <f>IF($I9135&lt;&gt;"",$I9135,IF($E9135="SGD",1,IF($E9135="USD",Settings!$B$22,IF($E9135="HKD",Settings!$B$23,1))))</f>
        <v>1</v>
      </c>
      <c r="Q9135">
        <f t="shared" si="1291"/>
        <v>0</v>
      </c>
      <c r="R9135">
        <f t="shared" si="1292"/>
        <v>0</v>
      </c>
      <c r="S9135" t="str">
        <f t="shared" si="1284"/>
        <v/>
      </c>
      <c r="T9135" t="str">
        <f t="shared" si="1285"/>
        <v/>
      </c>
      <c r="U9135" t="str">
        <f t="shared" si="1286"/>
        <v/>
      </c>
    </row>
    <row r="9136" spans="12:21" ht="15" customHeight="1" x14ac:dyDescent="0.15">
      <c r="L9136" s="244" t="str">
        <f t="shared" si="1287"/>
        <v/>
      </c>
      <c r="M9136" s="245" t="str">
        <f t="shared" si="1288"/>
        <v/>
      </c>
      <c r="N9136" s="244" t="str">
        <f t="shared" si="1289"/>
        <v/>
      </c>
      <c r="O9136" s="244" t="str">
        <f t="shared" si="1290"/>
        <v/>
      </c>
      <c r="P9136">
        <f>IF($I9136&lt;&gt;"",$I9136,IF($E9136="SGD",1,IF($E9136="USD",Settings!$B$22,IF($E9136="HKD",Settings!$B$23,1))))</f>
        <v>1</v>
      </c>
      <c r="Q9136">
        <f t="shared" si="1291"/>
        <v>0</v>
      </c>
      <c r="R9136">
        <f t="shared" si="1292"/>
        <v>0</v>
      </c>
      <c r="S9136" t="str">
        <f t="shared" si="1284"/>
        <v/>
      </c>
      <c r="T9136" t="str">
        <f t="shared" si="1285"/>
        <v/>
      </c>
      <c r="U9136" t="str">
        <f t="shared" si="1286"/>
        <v/>
      </c>
    </row>
    <row r="9137" spans="12:21" ht="15" customHeight="1" x14ac:dyDescent="0.15">
      <c r="L9137" s="244" t="str">
        <f t="shared" si="1287"/>
        <v/>
      </c>
      <c r="M9137" s="245" t="str">
        <f t="shared" si="1288"/>
        <v/>
      </c>
      <c r="N9137" s="244" t="str">
        <f t="shared" si="1289"/>
        <v/>
      </c>
      <c r="O9137" s="244" t="str">
        <f t="shared" si="1290"/>
        <v/>
      </c>
      <c r="P9137">
        <f>IF($I9137&lt;&gt;"",$I9137,IF($E9137="SGD",1,IF($E9137="USD",Settings!$B$22,IF($E9137="HKD",Settings!$B$23,1))))</f>
        <v>1</v>
      </c>
      <c r="Q9137">
        <f t="shared" si="1291"/>
        <v>0</v>
      </c>
      <c r="R9137">
        <f t="shared" si="1292"/>
        <v>0</v>
      </c>
      <c r="S9137" t="str">
        <f t="shared" si="1284"/>
        <v/>
      </c>
      <c r="T9137" t="str">
        <f t="shared" si="1285"/>
        <v/>
      </c>
      <c r="U9137" t="str">
        <f t="shared" si="1286"/>
        <v/>
      </c>
    </row>
    <row r="9138" spans="12:21" ht="15" customHeight="1" x14ac:dyDescent="0.15">
      <c r="L9138" s="244" t="str">
        <f t="shared" si="1287"/>
        <v/>
      </c>
      <c r="M9138" s="245" t="str">
        <f t="shared" si="1288"/>
        <v/>
      </c>
      <c r="N9138" s="244" t="str">
        <f t="shared" si="1289"/>
        <v/>
      </c>
      <c r="O9138" s="244" t="str">
        <f t="shared" si="1290"/>
        <v/>
      </c>
      <c r="P9138">
        <f>IF($I9138&lt;&gt;"",$I9138,IF($E9138="SGD",1,IF($E9138="USD",Settings!$B$22,IF($E9138="HKD",Settings!$B$23,1))))</f>
        <v>1</v>
      </c>
      <c r="Q9138">
        <f t="shared" si="1291"/>
        <v>0</v>
      </c>
      <c r="R9138">
        <f t="shared" si="1292"/>
        <v>0</v>
      </c>
      <c r="S9138" t="str">
        <f t="shared" si="1284"/>
        <v/>
      </c>
      <c r="T9138" t="str">
        <f t="shared" si="1285"/>
        <v/>
      </c>
      <c r="U9138" t="str">
        <f t="shared" si="1286"/>
        <v/>
      </c>
    </row>
    <row r="9139" spans="12:21" ht="15" customHeight="1" x14ac:dyDescent="0.15">
      <c r="L9139" s="244" t="str">
        <f t="shared" si="1287"/>
        <v/>
      </c>
      <c r="M9139" s="245" t="str">
        <f t="shared" si="1288"/>
        <v/>
      </c>
      <c r="N9139" s="244" t="str">
        <f t="shared" si="1289"/>
        <v/>
      </c>
      <c r="O9139" s="244" t="str">
        <f t="shared" si="1290"/>
        <v/>
      </c>
      <c r="P9139">
        <f>IF($I9139&lt;&gt;"",$I9139,IF($E9139="SGD",1,IF($E9139="USD",Settings!$B$22,IF($E9139="HKD",Settings!$B$23,1))))</f>
        <v>1</v>
      </c>
      <c r="Q9139">
        <f t="shared" si="1291"/>
        <v>0</v>
      </c>
      <c r="R9139">
        <f t="shared" si="1292"/>
        <v>0</v>
      </c>
      <c r="S9139" t="str">
        <f t="shared" si="1284"/>
        <v/>
      </c>
      <c r="T9139" t="str">
        <f t="shared" si="1285"/>
        <v/>
      </c>
      <c r="U9139" t="str">
        <f t="shared" si="1286"/>
        <v/>
      </c>
    </row>
    <row r="9140" spans="12:21" ht="15" customHeight="1" x14ac:dyDescent="0.15">
      <c r="L9140" s="244" t="str">
        <f t="shared" si="1287"/>
        <v/>
      </c>
      <c r="M9140" s="245" t="str">
        <f t="shared" si="1288"/>
        <v/>
      </c>
      <c r="N9140" s="244" t="str">
        <f t="shared" si="1289"/>
        <v/>
      </c>
      <c r="O9140" s="244" t="str">
        <f t="shared" si="1290"/>
        <v/>
      </c>
      <c r="P9140">
        <f>IF($I9140&lt;&gt;"",$I9140,IF($E9140="SGD",1,IF($E9140="USD",Settings!$B$22,IF($E9140="HKD",Settings!$B$23,1))))</f>
        <v>1</v>
      </c>
      <c r="Q9140">
        <f t="shared" si="1291"/>
        <v>0</v>
      </c>
      <c r="R9140">
        <f t="shared" si="1292"/>
        <v>0</v>
      </c>
      <c r="S9140" t="str">
        <f t="shared" si="1284"/>
        <v/>
      </c>
      <c r="T9140" t="str">
        <f t="shared" si="1285"/>
        <v/>
      </c>
      <c r="U9140" t="str">
        <f t="shared" si="1286"/>
        <v/>
      </c>
    </row>
    <row r="9141" spans="12:21" ht="15" customHeight="1" x14ac:dyDescent="0.15">
      <c r="L9141" s="244" t="str">
        <f t="shared" si="1287"/>
        <v/>
      </c>
      <c r="M9141" s="245" t="str">
        <f t="shared" si="1288"/>
        <v/>
      </c>
      <c r="N9141" s="244" t="str">
        <f t="shared" si="1289"/>
        <v/>
      </c>
      <c r="O9141" s="244" t="str">
        <f t="shared" si="1290"/>
        <v/>
      </c>
      <c r="P9141">
        <f>IF($I9141&lt;&gt;"",$I9141,IF($E9141="SGD",1,IF($E9141="USD",Settings!$B$22,IF($E9141="HKD",Settings!$B$23,1))))</f>
        <v>1</v>
      </c>
      <c r="Q9141">
        <f t="shared" si="1291"/>
        <v>0</v>
      </c>
      <c r="R9141">
        <f t="shared" si="1292"/>
        <v>0</v>
      </c>
      <c r="S9141" t="str">
        <f t="shared" si="1284"/>
        <v/>
      </c>
      <c r="T9141" t="str">
        <f t="shared" si="1285"/>
        <v/>
      </c>
      <c r="U9141" t="str">
        <f t="shared" si="1286"/>
        <v/>
      </c>
    </row>
    <row r="9142" spans="12:21" ht="15" customHeight="1" x14ac:dyDescent="0.15">
      <c r="L9142" s="244" t="str">
        <f t="shared" si="1287"/>
        <v/>
      </c>
      <c r="M9142" s="245" t="str">
        <f t="shared" si="1288"/>
        <v/>
      </c>
      <c r="N9142" s="244" t="str">
        <f t="shared" si="1289"/>
        <v/>
      </c>
      <c r="O9142" s="244" t="str">
        <f t="shared" si="1290"/>
        <v/>
      </c>
      <c r="P9142">
        <f>IF($I9142&lt;&gt;"",$I9142,IF($E9142="SGD",1,IF($E9142="USD",Settings!$B$22,IF($E9142="HKD",Settings!$B$23,1))))</f>
        <v>1</v>
      </c>
      <c r="Q9142">
        <f t="shared" si="1291"/>
        <v>0</v>
      </c>
      <c r="R9142">
        <f t="shared" si="1292"/>
        <v>0</v>
      </c>
      <c r="S9142" t="str">
        <f t="shared" si="1284"/>
        <v/>
      </c>
      <c r="T9142" t="str">
        <f t="shared" si="1285"/>
        <v/>
      </c>
      <c r="U9142" t="str">
        <f t="shared" si="1286"/>
        <v/>
      </c>
    </row>
    <row r="9143" spans="12:21" ht="15" customHeight="1" x14ac:dyDescent="0.15">
      <c r="L9143" s="244" t="str">
        <f t="shared" si="1287"/>
        <v/>
      </c>
      <c r="M9143" s="245" t="str">
        <f t="shared" si="1288"/>
        <v/>
      </c>
      <c r="N9143" s="244" t="str">
        <f t="shared" si="1289"/>
        <v/>
      </c>
      <c r="O9143" s="244" t="str">
        <f t="shared" si="1290"/>
        <v/>
      </c>
      <c r="P9143">
        <f>IF($I9143&lt;&gt;"",$I9143,IF($E9143="SGD",1,IF($E9143="USD",Settings!$B$22,IF($E9143="HKD",Settings!$B$23,1))))</f>
        <v>1</v>
      </c>
      <c r="Q9143">
        <f t="shared" si="1291"/>
        <v>0</v>
      </c>
      <c r="R9143">
        <f t="shared" si="1292"/>
        <v>0</v>
      </c>
      <c r="S9143" t="str">
        <f t="shared" si="1284"/>
        <v/>
      </c>
      <c r="T9143" t="str">
        <f t="shared" si="1285"/>
        <v/>
      </c>
      <c r="U9143" t="str">
        <f t="shared" si="1286"/>
        <v/>
      </c>
    </row>
    <row r="9144" spans="12:21" ht="15" customHeight="1" x14ac:dyDescent="0.15">
      <c r="L9144" s="244" t="str">
        <f t="shared" si="1287"/>
        <v/>
      </c>
      <c r="M9144" s="245" t="str">
        <f t="shared" si="1288"/>
        <v/>
      </c>
      <c r="N9144" s="244" t="str">
        <f t="shared" si="1289"/>
        <v/>
      </c>
      <c r="O9144" s="244" t="str">
        <f t="shared" si="1290"/>
        <v/>
      </c>
      <c r="P9144">
        <f>IF($I9144&lt;&gt;"",$I9144,IF($E9144="SGD",1,IF($E9144="USD",Settings!$B$22,IF($E9144="HKD",Settings!$B$23,1))))</f>
        <v>1</v>
      </c>
      <c r="Q9144">
        <f t="shared" si="1291"/>
        <v>0</v>
      </c>
      <c r="R9144">
        <f t="shared" si="1292"/>
        <v>0</v>
      </c>
      <c r="S9144" t="str">
        <f t="shared" si="1284"/>
        <v/>
      </c>
      <c r="T9144" t="str">
        <f t="shared" si="1285"/>
        <v/>
      </c>
      <c r="U9144" t="str">
        <f t="shared" si="1286"/>
        <v/>
      </c>
    </row>
    <row r="9145" spans="12:21" ht="15" customHeight="1" x14ac:dyDescent="0.15">
      <c r="L9145" s="244" t="str">
        <f t="shared" si="1287"/>
        <v/>
      </c>
      <c r="M9145" s="245" t="str">
        <f t="shared" si="1288"/>
        <v/>
      </c>
      <c r="N9145" s="244" t="str">
        <f t="shared" si="1289"/>
        <v/>
      </c>
      <c r="O9145" s="244" t="str">
        <f t="shared" si="1290"/>
        <v/>
      </c>
      <c r="P9145">
        <f>IF($I9145&lt;&gt;"",$I9145,IF($E9145="SGD",1,IF($E9145="USD",Settings!$B$22,IF($E9145="HKD",Settings!$B$23,1))))</f>
        <v>1</v>
      </c>
      <c r="Q9145">
        <f t="shared" si="1291"/>
        <v>0</v>
      </c>
      <c r="R9145">
        <f t="shared" si="1292"/>
        <v>0</v>
      </c>
      <c r="S9145" t="str">
        <f t="shared" si="1284"/>
        <v/>
      </c>
      <c r="T9145" t="str">
        <f t="shared" si="1285"/>
        <v/>
      </c>
      <c r="U9145" t="str">
        <f t="shared" si="1286"/>
        <v/>
      </c>
    </row>
    <row r="9146" spans="12:21" ht="15" customHeight="1" x14ac:dyDescent="0.15">
      <c r="L9146" s="244" t="str">
        <f t="shared" si="1287"/>
        <v/>
      </c>
      <c r="M9146" s="245" t="str">
        <f t="shared" si="1288"/>
        <v/>
      </c>
      <c r="N9146" s="244" t="str">
        <f t="shared" si="1289"/>
        <v/>
      </c>
      <c r="O9146" s="244" t="str">
        <f t="shared" si="1290"/>
        <v/>
      </c>
      <c r="P9146">
        <f>IF($I9146&lt;&gt;"",$I9146,IF($E9146="SGD",1,IF($E9146="USD",Settings!$B$22,IF($E9146="HKD",Settings!$B$23,1))))</f>
        <v>1</v>
      </c>
      <c r="Q9146">
        <f t="shared" si="1291"/>
        <v>0</v>
      </c>
      <c r="R9146">
        <f t="shared" si="1292"/>
        <v>0</v>
      </c>
      <c r="S9146" t="str">
        <f t="shared" si="1284"/>
        <v/>
      </c>
      <c r="T9146" t="str">
        <f t="shared" si="1285"/>
        <v/>
      </c>
      <c r="U9146" t="str">
        <f t="shared" si="1286"/>
        <v/>
      </c>
    </row>
    <row r="9147" spans="12:21" ht="15" customHeight="1" x14ac:dyDescent="0.15">
      <c r="L9147" s="244" t="str">
        <f t="shared" si="1287"/>
        <v/>
      </c>
      <c r="M9147" s="245" t="str">
        <f t="shared" si="1288"/>
        <v/>
      </c>
      <c r="N9147" s="244" t="str">
        <f t="shared" si="1289"/>
        <v/>
      </c>
      <c r="O9147" s="244" t="str">
        <f t="shared" si="1290"/>
        <v/>
      </c>
      <c r="P9147">
        <f>IF($I9147&lt;&gt;"",$I9147,IF($E9147="SGD",1,IF($E9147="USD",Settings!$B$22,IF($E9147="HKD",Settings!$B$23,1))))</f>
        <v>1</v>
      </c>
      <c r="Q9147">
        <f t="shared" si="1291"/>
        <v>0</v>
      </c>
      <c r="R9147">
        <f t="shared" si="1292"/>
        <v>0</v>
      </c>
      <c r="S9147" t="str">
        <f t="shared" si="1284"/>
        <v/>
      </c>
      <c r="T9147" t="str">
        <f t="shared" si="1285"/>
        <v/>
      </c>
      <c r="U9147" t="str">
        <f t="shared" si="1286"/>
        <v/>
      </c>
    </row>
    <row r="9148" spans="12:21" ht="15" customHeight="1" x14ac:dyDescent="0.15">
      <c r="L9148" s="244" t="str">
        <f t="shared" si="1287"/>
        <v/>
      </c>
      <c r="M9148" s="245" t="str">
        <f t="shared" si="1288"/>
        <v/>
      </c>
      <c r="N9148" s="244" t="str">
        <f t="shared" si="1289"/>
        <v/>
      </c>
      <c r="O9148" s="244" t="str">
        <f t="shared" si="1290"/>
        <v/>
      </c>
      <c r="P9148">
        <f>IF($I9148&lt;&gt;"",$I9148,IF($E9148="SGD",1,IF($E9148="USD",Settings!$B$22,IF($E9148="HKD",Settings!$B$23,1))))</f>
        <v>1</v>
      </c>
      <c r="Q9148">
        <f t="shared" si="1291"/>
        <v>0</v>
      </c>
      <c r="R9148">
        <f t="shared" si="1292"/>
        <v>0</v>
      </c>
      <c r="S9148" t="str">
        <f t="shared" si="1284"/>
        <v/>
      </c>
      <c r="T9148" t="str">
        <f t="shared" si="1285"/>
        <v/>
      </c>
      <c r="U9148" t="str">
        <f t="shared" si="1286"/>
        <v/>
      </c>
    </row>
    <row r="9149" spans="12:21" ht="15" customHeight="1" x14ac:dyDescent="0.15">
      <c r="L9149" s="244" t="str">
        <f t="shared" si="1287"/>
        <v/>
      </c>
      <c r="M9149" s="245" t="str">
        <f t="shared" si="1288"/>
        <v/>
      </c>
      <c r="N9149" s="244" t="str">
        <f t="shared" si="1289"/>
        <v/>
      </c>
      <c r="O9149" s="244" t="str">
        <f t="shared" si="1290"/>
        <v/>
      </c>
      <c r="P9149">
        <f>IF($I9149&lt;&gt;"",$I9149,IF($E9149="SGD",1,IF($E9149="USD",Settings!$B$22,IF($E9149="HKD",Settings!$B$23,1))))</f>
        <v>1</v>
      </c>
      <c r="Q9149">
        <f t="shared" si="1291"/>
        <v>0</v>
      </c>
      <c r="R9149">
        <f t="shared" si="1292"/>
        <v>0</v>
      </c>
      <c r="S9149" t="str">
        <f t="shared" si="1284"/>
        <v/>
      </c>
      <c r="T9149" t="str">
        <f t="shared" si="1285"/>
        <v/>
      </c>
      <c r="U9149" t="str">
        <f t="shared" si="1286"/>
        <v/>
      </c>
    </row>
    <row r="9150" spans="12:21" ht="15" customHeight="1" x14ac:dyDescent="0.15">
      <c r="L9150" s="244" t="str">
        <f t="shared" si="1287"/>
        <v/>
      </c>
      <c r="M9150" s="245" t="str">
        <f t="shared" si="1288"/>
        <v/>
      </c>
      <c r="N9150" s="244" t="str">
        <f t="shared" si="1289"/>
        <v/>
      </c>
      <c r="O9150" s="244" t="str">
        <f t="shared" si="1290"/>
        <v/>
      </c>
      <c r="P9150">
        <f>IF($I9150&lt;&gt;"",$I9150,IF($E9150="SGD",1,IF($E9150="USD",Settings!$B$22,IF($E9150="HKD",Settings!$B$23,1))))</f>
        <v>1</v>
      </c>
      <c r="Q9150">
        <f t="shared" si="1291"/>
        <v>0</v>
      </c>
      <c r="R9150">
        <f t="shared" si="1292"/>
        <v>0</v>
      </c>
      <c r="S9150" t="str">
        <f t="shared" si="1284"/>
        <v/>
      </c>
      <c r="T9150" t="str">
        <f t="shared" si="1285"/>
        <v/>
      </c>
      <c r="U9150" t="str">
        <f t="shared" si="1286"/>
        <v/>
      </c>
    </row>
    <row r="9151" spans="12:21" ht="15" customHeight="1" x14ac:dyDescent="0.15">
      <c r="L9151" s="244" t="str">
        <f t="shared" si="1287"/>
        <v/>
      </c>
      <c r="M9151" s="245" t="str">
        <f t="shared" si="1288"/>
        <v/>
      </c>
      <c r="N9151" s="244" t="str">
        <f t="shared" si="1289"/>
        <v/>
      </c>
      <c r="O9151" s="244" t="str">
        <f t="shared" si="1290"/>
        <v/>
      </c>
      <c r="P9151">
        <f>IF($I9151&lt;&gt;"",$I9151,IF($E9151="SGD",1,IF($E9151="USD",Settings!$B$22,IF($E9151="HKD",Settings!$B$23,1))))</f>
        <v>1</v>
      </c>
      <c r="Q9151">
        <f t="shared" si="1291"/>
        <v>0</v>
      </c>
      <c r="R9151">
        <f t="shared" si="1292"/>
        <v>0</v>
      </c>
      <c r="S9151" t="str">
        <f t="shared" si="1284"/>
        <v/>
      </c>
      <c r="T9151" t="str">
        <f t="shared" si="1285"/>
        <v/>
      </c>
      <c r="U9151" t="str">
        <f t="shared" si="1286"/>
        <v/>
      </c>
    </row>
    <row r="9152" spans="12:21" ht="15" customHeight="1" x14ac:dyDescent="0.15">
      <c r="L9152" s="244" t="str">
        <f t="shared" si="1287"/>
        <v/>
      </c>
      <c r="M9152" s="245" t="str">
        <f t="shared" si="1288"/>
        <v/>
      </c>
      <c r="N9152" s="244" t="str">
        <f t="shared" si="1289"/>
        <v/>
      </c>
      <c r="O9152" s="244" t="str">
        <f t="shared" si="1290"/>
        <v/>
      </c>
      <c r="P9152">
        <f>IF($I9152&lt;&gt;"",$I9152,IF($E9152="SGD",1,IF($E9152="USD",Settings!$B$22,IF($E9152="HKD",Settings!$B$23,1))))</f>
        <v>1</v>
      </c>
      <c r="Q9152">
        <f t="shared" si="1291"/>
        <v>0</v>
      </c>
      <c r="R9152">
        <f t="shared" si="1292"/>
        <v>0</v>
      </c>
      <c r="S9152" t="str">
        <f t="shared" si="1284"/>
        <v/>
      </c>
      <c r="T9152" t="str">
        <f t="shared" si="1285"/>
        <v/>
      </c>
      <c r="U9152" t="str">
        <f t="shared" si="1286"/>
        <v/>
      </c>
    </row>
    <row r="9153" spans="12:21" ht="15" customHeight="1" x14ac:dyDescent="0.15">
      <c r="L9153" s="244" t="str">
        <f t="shared" si="1287"/>
        <v/>
      </c>
      <c r="M9153" s="245" t="str">
        <f t="shared" si="1288"/>
        <v/>
      </c>
      <c r="N9153" s="244" t="str">
        <f t="shared" si="1289"/>
        <v/>
      </c>
      <c r="O9153" s="244" t="str">
        <f t="shared" si="1290"/>
        <v/>
      </c>
      <c r="P9153">
        <f>IF($I9153&lt;&gt;"",$I9153,IF($E9153="SGD",1,IF($E9153="USD",Settings!$B$22,IF($E9153="HKD",Settings!$B$23,1))))</f>
        <v>1</v>
      </c>
      <c r="Q9153">
        <f t="shared" si="1291"/>
        <v>0</v>
      </c>
      <c r="R9153">
        <f t="shared" si="1292"/>
        <v>0</v>
      </c>
      <c r="S9153" t="str">
        <f t="shared" si="1284"/>
        <v/>
      </c>
      <c r="T9153" t="str">
        <f t="shared" si="1285"/>
        <v/>
      </c>
      <c r="U9153" t="str">
        <f t="shared" si="1286"/>
        <v/>
      </c>
    </row>
    <row r="9154" spans="12:21" ht="15" customHeight="1" x14ac:dyDescent="0.15">
      <c r="L9154" s="244" t="str">
        <f t="shared" si="1287"/>
        <v/>
      </c>
      <c r="M9154" s="245" t="str">
        <f t="shared" si="1288"/>
        <v/>
      </c>
      <c r="N9154" s="244" t="str">
        <f t="shared" si="1289"/>
        <v/>
      </c>
      <c r="O9154" s="244" t="str">
        <f t="shared" si="1290"/>
        <v/>
      </c>
      <c r="P9154">
        <f>IF($I9154&lt;&gt;"",$I9154,IF($E9154="SGD",1,IF($E9154="USD",Settings!$B$22,IF($E9154="HKD",Settings!$B$23,1))))</f>
        <v>1</v>
      </c>
      <c r="Q9154">
        <f t="shared" si="1291"/>
        <v>0</v>
      </c>
      <c r="R9154">
        <f t="shared" si="1292"/>
        <v>0</v>
      </c>
      <c r="S9154" t="str">
        <f t="shared" ref="S9154:S9217" si="1293">IF(L9154="","",SUMIFS($M:$M,$L:$L,L9154,$T:$T,"&lt;="&amp;T9154))</f>
        <v/>
      </c>
      <c r="T9154" t="str">
        <f t="shared" ref="T9154:T9217" si="1294">IF(L9154="","",INT(G9154)*100000+ROW())</f>
        <v/>
      </c>
      <c r="U9154" t="str">
        <f t="shared" ref="U9154:U9217" si="1295">IF(L9154="","",IF(AND(COUNTIFS($L:$L,L9154,$S:$S,"&gt;-0.000001",$S:$S,"&lt;0.000001",$T:$T,"&gt;"&amp;T9154)=0,ABS(S9154)&gt;0.000001),1,0))</f>
        <v/>
      </c>
    </row>
    <row r="9155" spans="12:21" ht="15" customHeight="1" x14ac:dyDescent="0.15">
      <c r="L9155" s="244" t="str">
        <f t="shared" si="1287"/>
        <v/>
      </c>
      <c r="M9155" s="245" t="str">
        <f t="shared" si="1288"/>
        <v/>
      </c>
      <c r="N9155" s="244" t="str">
        <f t="shared" si="1289"/>
        <v/>
      </c>
      <c r="O9155" s="244" t="str">
        <f t="shared" si="1290"/>
        <v/>
      </c>
      <c r="P9155">
        <f>IF($I9155&lt;&gt;"",$I9155,IF($E9155="SGD",1,IF($E9155="USD",Settings!$B$22,IF($E9155="HKD",Settings!$B$23,1))))</f>
        <v>1</v>
      </c>
      <c r="Q9155">
        <f t="shared" si="1291"/>
        <v>0</v>
      </c>
      <c r="R9155">
        <f t="shared" si="1292"/>
        <v>0</v>
      </c>
      <c r="S9155" t="str">
        <f t="shared" si="1293"/>
        <v/>
      </c>
      <c r="T9155" t="str">
        <f t="shared" si="1294"/>
        <v/>
      </c>
      <c r="U9155" t="str">
        <f t="shared" si="1295"/>
        <v/>
      </c>
    </row>
    <row r="9156" spans="12:21" ht="15" customHeight="1" x14ac:dyDescent="0.15">
      <c r="L9156" s="244" t="str">
        <f t="shared" si="1287"/>
        <v/>
      </c>
      <c r="M9156" s="245" t="str">
        <f t="shared" si="1288"/>
        <v/>
      </c>
      <c r="N9156" s="244" t="str">
        <f t="shared" si="1289"/>
        <v/>
      </c>
      <c r="O9156" s="244" t="str">
        <f t="shared" si="1290"/>
        <v/>
      </c>
      <c r="P9156">
        <f>IF($I9156&lt;&gt;"",$I9156,IF($E9156="SGD",1,IF($E9156="USD",Settings!$B$22,IF($E9156="HKD",Settings!$B$23,1))))</f>
        <v>1</v>
      </c>
      <c r="Q9156">
        <f t="shared" si="1291"/>
        <v>0</v>
      </c>
      <c r="R9156">
        <f t="shared" si="1292"/>
        <v>0</v>
      </c>
      <c r="S9156" t="str">
        <f t="shared" si="1293"/>
        <v/>
      </c>
      <c r="T9156" t="str">
        <f t="shared" si="1294"/>
        <v/>
      </c>
      <c r="U9156" t="str">
        <f t="shared" si="1295"/>
        <v/>
      </c>
    </row>
    <row r="9157" spans="12:21" ht="15" customHeight="1" x14ac:dyDescent="0.15">
      <c r="L9157" s="244" t="str">
        <f t="shared" si="1287"/>
        <v/>
      </c>
      <c r="M9157" s="245" t="str">
        <f t="shared" si="1288"/>
        <v/>
      </c>
      <c r="N9157" s="244" t="str">
        <f t="shared" si="1289"/>
        <v/>
      </c>
      <c r="O9157" s="244" t="str">
        <f t="shared" si="1290"/>
        <v/>
      </c>
      <c r="P9157">
        <f>IF($I9157&lt;&gt;"",$I9157,IF($E9157="SGD",1,IF($E9157="USD",Settings!$B$22,IF($E9157="HKD",Settings!$B$23,1))))</f>
        <v>1</v>
      </c>
      <c r="Q9157">
        <f t="shared" si="1291"/>
        <v>0</v>
      </c>
      <c r="R9157">
        <f t="shared" si="1292"/>
        <v>0</v>
      </c>
      <c r="S9157" t="str">
        <f t="shared" si="1293"/>
        <v/>
      </c>
      <c r="T9157" t="str">
        <f t="shared" si="1294"/>
        <v/>
      </c>
      <c r="U9157" t="str">
        <f t="shared" si="1295"/>
        <v/>
      </c>
    </row>
    <row r="9158" spans="12:21" ht="15" customHeight="1" x14ac:dyDescent="0.15">
      <c r="L9158" s="244" t="str">
        <f t="shared" si="1287"/>
        <v/>
      </c>
      <c r="M9158" s="245" t="str">
        <f t="shared" si="1288"/>
        <v/>
      </c>
      <c r="N9158" s="244" t="str">
        <f t="shared" si="1289"/>
        <v/>
      </c>
      <c r="O9158" s="244" t="str">
        <f t="shared" si="1290"/>
        <v/>
      </c>
      <c r="P9158">
        <f>IF($I9158&lt;&gt;"",$I9158,IF($E9158="SGD",1,IF($E9158="USD",Settings!$B$22,IF($E9158="HKD",Settings!$B$23,1))))</f>
        <v>1</v>
      </c>
      <c r="Q9158">
        <f t="shared" si="1291"/>
        <v>0</v>
      </c>
      <c r="R9158">
        <f t="shared" si="1292"/>
        <v>0</v>
      </c>
      <c r="S9158" t="str">
        <f t="shared" si="1293"/>
        <v/>
      </c>
      <c r="T9158" t="str">
        <f t="shared" si="1294"/>
        <v/>
      </c>
      <c r="U9158" t="str">
        <f t="shared" si="1295"/>
        <v/>
      </c>
    </row>
    <row r="9159" spans="12:21" ht="15" customHeight="1" x14ac:dyDescent="0.15">
      <c r="L9159" s="244" t="str">
        <f t="shared" si="1287"/>
        <v/>
      </c>
      <c r="M9159" s="245" t="str">
        <f t="shared" si="1288"/>
        <v/>
      </c>
      <c r="N9159" s="244" t="str">
        <f t="shared" si="1289"/>
        <v/>
      </c>
      <c r="O9159" s="244" t="str">
        <f t="shared" si="1290"/>
        <v/>
      </c>
      <c r="P9159">
        <f>IF($I9159&lt;&gt;"",$I9159,IF($E9159="SGD",1,IF($E9159="USD",Settings!$B$22,IF($E9159="HKD",Settings!$B$23,1))))</f>
        <v>1</v>
      </c>
      <c r="Q9159">
        <f t="shared" si="1291"/>
        <v>0</v>
      </c>
      <c r="R9159">
        <f t="shared" si="1292"/>
        <v>0</v>
      </c>
      <c r="S9159" t="str">
        <f t="shared" si="1293"/>
        <v/>
      </c>
      <c r="T9159" t="str">
        <f t="shared" si="1294"/>
        <v/>
      </c>
      <c r="U9159" t="str">
        <f t="shared" si="1295"/>
        <v/>
      </c>
    </row>
    <row r="9160" spans="12:21" ht="15" customHeight="1" x14ac:dyDescent="0.15">
      <c r="L9160" s="244" t="str">
        <f t="shared" si="1287"/>
        <v/>
      </c>
      <c r="M9160" s="245" t="str">
        <f t="shared" si="1288"/>
        <v/>
      </c>
      <c r="N9160" s="244" t="str">
        <f t="shared" si="1289"/>
        <v/>
      </c>
      <c r="O9160" s="244" t="str">
        <f t="shared" si="1290"/>
        <v/>
      </c>
      <c r="P9160">
        <f>IF($I9160&lt;&gt;"",$I9160,IF($E9160="SGD",1,IF($E9160="USD",Settings!$B$22,IF($E9160="HKD",Settings!$B$23,1))))</f>
        <v>1</v>
      </c>
      <c r="Q9160">
        <f t="shared" si="1291"/>
        <v>0</v>
      </c>
      <c r="R9160">
        <f t="shared" si="1292"/>
        <v>0</v>
      </c>
      <c r="S9160" t="str">
        <f t="shared" si="1293"/>
        <v/>
      </c>
      <c r="T9160" t="str">
        <f t="shared" si="1294"/>
        <v/>
      </c>
      <c r="U9160" t="str">
        <f t="shared" si="1295"/>
        <v/>
      </c>
    </row>
    <row r="9161" spans="12:21" ht="15" customHeight="1" x14ac:dyDescent="0.15">
      <c r="L9161" s="244" t="str">
        <f t="shared" si="1287"/>
        <v/>
      </c>
      <c r="M9161" s="245" t="str">
        <f t="shared" si="1288"/>
        <v/>
      </c>
      <c r="N9161" s="244" t="str">
        <f t="shared" si="1289"/>
        <v/>
      </c>
      <c r="O9161" s="244" t="str">
        <f t="shared" si="1290"/>
        <v/>
      </c>
      <c r="P9161">
        <f>IF($I9161&lt;&gt;"",$I9161,IF($E9161="SGD",1,IF($E9161="USD",Settings!$B$22,IF($E9161="HKD",Settings!$B$23,1))))</f>
        <v>1</v>
      </c>
      <c r="Q9161">
        <f t="shared" si="1291"/>
        <v>0</v>
      </c>
      <c r="R9161">
        <f t="shared" si="1292"/>
        <v>0</v>
      </c>
      <c r="S9161" t="str">
        <f t="shared" si="1293"/>
        <v/>
      </c>
      <c r="T9161" t="str">
        <f t="shared" si="1294"/>
        <v/>
      </c>
      <c r="U9161" t="str">
        <f t="shared" si="1295"/>
        <v/>
      </c>
    </row>
    <row r="9162" spans="12:21" ht="15" customHeight="1" x14ac:dyDescent="0.15">
      <c r="L9162" s="244" t="str">
        <f t="shared" si="1287"/>
        <v/>
      </c>
      <c r="M9162" s="245" t="str">
        <f t="shared" si="1288"/>
        <v/>
      </c>
      <c r="N9162" s="244" t="str">
        <f t="shared" si="1289"/>
        <v/>
      </c>
      <c r="O9162" s="244" t="str">
        <f t="shared" si="1290"/>
        <v/>
      </c>
      <c r="P9162">
        <f>IF($I9162&lt;&gt;"",$I9162,IF($E9162="SGD",1,IF($E9162="USD",Settings!$B$22,IF($E9162="HKD",Settings!$B$23,1))))</f>
        <v>1</v>
      </c>
      <c r="Q9162">
        <f t="shared" si="1291"/>
        <v>0</v>
      </c>
      <c r="R9162">
        <f t="shared" si="1292"/>
        <v>0</v>
      </c>
      <c r="S9162" t="str">
        <f t="shared" si="1293"/>
        <v/>
      </c>
      <c r="T9162" t="str">
        <f t="shared" si="1294"/>
        <v/>
      </c>
      <c r="U9162" t="str">
        <f t="shared" si="1295"/>
        <v/>
      </c>
    </row>
    <row r="9163" spans="12:21" ht="15" customHeight="1" x14ac:dyDescent="0.15">
      <c r="L9163" s="244" t="str">
        <f t="shared" si="1287"/>
        <v/>
      </c>
      <c r="M9163" s="245" t="str">
        <f t="shared" si="1288"/>
        <v/>
      </c>
      <c r="N9163" s="244" t="str">
        <f t="shared" si="1289"/>
        <v/>
      </c>
      <c r="O9163" s="244" t="str">
        <f t="shared" si="1290"/>
        <v/>
      </c>
      <c r="P9163">
        <f>IF($I9163&lt;&gt;"",$I9163,IF($E9163="SGD",1,IF($E9163="USD",Settings!$B$22,IF($E9163="HKD",Settings!$B$23,1))))</f>
        <v>1</v>
      </c>
      <c r="Q9163">
        <f t="shared" si="1291"/>
        <v>0</v>
      </c>
      <c r="R9163">
        <f t="shared" si="1292"/>
        <v>0</v>
      </c>
      <c r="S9163" t="str">
        <f t="shared" si="1293"/>
        <v/>
      </c>
      <c r="T9163" t="str">
        <f t="shared" si="1294"/>
        <v/>
      </c>
      <c r="U9163" t="str">
        <f t="shared" si="1295"/>
        <v/>
      </c>
    </row>
    <row r="9164" spans="12:21" ht="15" customHeight="1" x14ac:dyDescent="0.15">
      <c r="L9164" s="244" t="str">
        <f t="shared" si="1287"/>
        <v/>
      </c>
      <c r="M9164" s="245" t="str">
        <f t="shared" si="1288"/>
        <v/>
      </c>
      <c r="N9164" s="244" t="str">
        <f t="shared" si="1289"/>
        <v/>
      </c>
      <c r="O9164" s="244" t="str">
        <f t="shared" si="1290"/>
        <v/>
      </c>
      <c r="P9164">
        <f>IF($I9164&lt;&gt;"",$I9164,IF($E9164="SGD",1,IF($E9164="USD",Settings!$B$22,IF($E9164="HKD",Settings!$B$23,1))))</f>
        <v>1</v>
      </c>
      <c r="Q9164">
        <f t="shared" si="1291"/>
        <v>0</v>
      </c>
      <c r="R9164">
        <f t="shared" si="1292"/>
        <v>0</v>
      </c>
      <c r="S9164" t="str">
        <f t="shared" si="1293"/>
        <v/>
      </c>
      <c r="T9164" t="str">
        <f t="shared" si="1294"/>
        <v/>
      </c>
      <c r="U9164" t="str">
        <f t="shared" si="1295"/>
        <v/>
      </c>
    </row>
    <row r="9165" spans="12:21" ht="15" customHeight="1" x14ac:dyDescent="0.15">
      <c r="L9165" s="244" t="str">
        <f t="shared" si="1287"/>
        <v/>
      </c>
      <c r="M9165" s="245" t="str">
        <f t="shared" si="1288"/>
        <v/>
      </c>
      <c r="N9165" s="244" t="str">
        <f t="shared" si="1289"/>
        <v/>
      </c>
      <c r="O9165" s="244" t="str">
        <f t="shared" si="1290"/>
        <v/>
      </c>
      <c r="P9165">
        <f>IF($I9165&lt;&gt;"",$I9165,IF($E9165="SGD",1,IF($E9165="USD",Settings!$B$22,IF($E9165="HKD",Settings!$B$23,1))))</f>
        <v>1</v>
      </c>
      <c r="Q9165">
        <f t="shared" si="1291"/>
        <v>0</v>
      </c>
      <c r="R9165">
        <f t="shared" si="1292"/>
        <v>0</v>
      </c>
      <c r="S9165" t="str">
        <f t="shared" si="1293"/>
        <v/>
      </c>
      <c r="T9165" t="str">
        <f t="shared" si="1294"/>
        <v/>
      </c>
      <c r="U9165" t="str">
        <f t="shared" si="1295"/>
        <v/>
      </c>
    </row>
    <row r="9166" spans="12:21" ht="15" customHeight="1" x14ac:dyDescent="0.15">
      <c r="L9166" s="244" t="str">
        <f t="shared" si="1287"/>
        <v/>
      </c>
      <c r="M9166" s="245" t="str">
        <f t="shared" si="1288"/>
        <v/>
      </c>
      <c r="N9166" s="244" t="str">
        <f t="shared" si="1289"/>
        <v/>
      </c>
      <c r="O9166" s="244" t="str">
        <f t="shared" si="1290"/>
        <v/>
      </c>
      <c r="P9166">
        <f>IF($I9166&lt;&gt;"",$I9166,IF($E9166="SGD",1,IF($E9166="USD",Settings!$B$22,IF($E9166="HKD",Settings!$B$23,1))))</f>
        <v>1</v>
      </c>
      <c r="Q9166">
        <f t="shared" si="1291"/>
        <v>0</v>
      </c>
      <c r="R9166">
        <f t="shared" si="1292"/>
        <v>0</v>
      </c>
      <c r="S9166" t="str">
        <f t="shared" si="1293"/>
        <v/>
      </c>
      <c r="T9166" t="str">
        <f t="shared" si="1294"/>
        <v/>
      </c>
      <c r="U9166" t="str">
        <f t="shared" si="1295"/>
        <v/>
      </c>
    </row>
    <row r="9167" spans="12:21" ht="15" customHeight="1" x14ac:dyDescent="0.15">
      <c r="L9167" s="244" t="str">
        <f t="shared" si="1287"/>
        <v/>
      </c>
      <c r="M9167" s="245" t="str">
        <f t="shared" si="1288"/>
        <v/>
      </c>
      <c r="N9167" s="244" t="str">
        <f t="shared" si="1289"/>
        <v/>
      </c>
      <c r="O9167" s="244" t="str">
        <f t="shared" si="1290"/>
        <v/>
      </c>
      <c r="P9167">
        <f>IF($I9167&lt;&gt;"",$I9167,IF($E9167="SGD",1,IF($E9167="USD",Settings!$B$22,IF($E9167="HKD",Settings!$B$23,1))))</f>
        <v>1</v>
      </c>
      <c r="Q9167">
        <f t="shared" si="1291"/>
        <v>0</v>
      </c>
      <c r="R9167">
        <f t="shared" si="1292"/>
        <v>0</v>
      </c>
      <c r="S9167" t="str">
        <f t="shared" si="1293"/>
        <v/>
      </c>
      <c r="T9167" t="str">
        <f t="shared" si="1294"/>
        <v/>
      </c>
      <c r="U9167" t="str">
        <f t="shared" si="1295"/>
        <v/>
      </c>
    </row>
    <row r="9168" spans="12:21" ht="15" customHeight="1" x14ac:dyDescent="0.15">
      <c r="L9168" s="244" t="str">
        <f t="shared" si="1287"/>
        <v/>
      </c>
      <c r="M9168" s="245" t="str">
        <f t="shared" si="1288"/>
        <v/>
      </c>
      <c r="N9168" s="244" t="str">
        <f t="shared" si="1289"/>
        <v/>
      </c>
      <c r="O9168" s="244" t="str">
        <f t="shared" si="1290"/>
        <v/>
      </c>
      <c r="P9168">
        <f>IF($I9168&lt;&gt;"",$I9168,IF($E9168="SGD",1,IF($E9168="USD",Settings!$B$22,IF($E9168="HKD",Settings!$B$23,1))))</f>
        <v>1</v>
      </c>
      <c r="Q9168">
        <f t="shared" si="1291"/>
        <v>0</v>
      </c>
      <c r="R9168">
        <f t="shared" si="1292"/>
        <v>0</v>
      </c>
      <c r="S9168" t="str">
        <f t="shared" si="1293"/>
        <v/>
      </c>
      <c r="T9168" t="str">
        <f t="shared" si="1294"/>
        <v/>
      </c>
      <c r="U9168" t="str">
        <f t="shared" si="1295"/>
        <v/>
      </c>
    </row>
    <row r="9169" spans="12:21" ht="15" customHeight="1" x14ac:dyDescent="0.15">
      <c r="L9169" s="244" t="str">
        <f t="shared" si="1287"/>
        <v/>
      </c>
      <c r="M9169" s="245" t="str">
        <f t="shared" si="1288"/>
        <v/>
      </c>
      <c r="N9169" s="244" t="str">
        <f t="shared" si="1289"/>
        <v/>
      </c>
      <c r="O9169" s="244" t="str">
        <f t="shared" si="1290"/>
        <v/>
      </c>
      <c r="P9169">
        <f>IF($I9169&lt;&gt;"",$I9169,IF($E9169="SGD",1,IF($E9169="USD",Settings!$B$22,IF($E9169="HKD",Settings!$B$23,1))))</f>
        <v>1</v>
      </c>
      <c r="Q9169">
        <f t="shared" si="1291"/>
        <v>0</v>
      </c>
      <c r="R9169">
        <f t="shared" si="1292"/>
        <v>0</v>
      </c>
      <c r="S9169" t="str">
        <f t="shared" si="1293"/>
        <v/>
      </c>
      <c r="T9169" t="str">
        <f t="shared" si="1294"/>
        <v/>
      </c>
      <c r="U9169" t="str">
        <f t="shared" si="1295"/>
        <v/>
      </c>
    </row>
    <row r="9170" spans="12:21" ht="15" customHeight="1" x14ac:dyDescent="0.15">
      <c r="L9170" s="244" t="str">
        <f t="shared" si="1287"/>
        <v/>
      </c>
      <c r="M9170" s="245" t="str">
        <f t="shared" si="1288"/>
        <v/>
      </c>
      <c r="N9170" s="244" t="str">
        <f t="shared" si="1289"/>
        <v/>
      </c>
      <c r="O9170" s="244" t="str">
        <f t="shared" si="1290"/>
        <v/>
      </c>
      <c r="P9170">
        <f>IF($I9170&lt;&gt;"",$I9170,IF($E9170="SGD",1,IF($E9170="USD",Settings!$B$22,IF($E9170="HKD",Settings!$B$23,1))))</f>
        <v>1</v>
      </c>
      <c r="Q9170">
        <f t="shared" si="1291"/>
        <v>0</v>
      </c>
      <c r="R9170">
        <f t="shared" si="1292"/>
        <v>0</v>
      </c>
      <c r="S9170" t="str">
        <f t="shared" si="1293"/>
        <v/>
      </c>
      <c r="T9170" t="str">
        <f t="shared" si="1294"/>
        <v/>
      </c>
      <c r="U9170" t="str">
        <f t="shared" si="1295"/>
        <v/>
      </c>
    </row>
    <row r="9171" spans="12:21" ht="15" customHeight="1" x14ac:dyDescent="0.15">
      <c r="L9171" s="244" t="str">
        <f t="shared" si="1287"/>
        <v/>
      </c>
      <c r="M9171" s="245" t="str">
        <f t="shared" si="1288"/>
        <v/>
      </c>
      <c r="N9171" s="244" t="str">
        <f t="shared" si="1289"/>
        <v/>
      </c>
      <c r="O9171" s="244" t="str">
        <f t="shared" si="1290"/>
        <v/>
      </c>
      <c r="P9171">
        <f>IF($I9171&lt;&gt;"",$I9171,IF($E9171="SGD",1,IF($E9171="USD",Settings!$B$22,IF($E9171="HKD",Settings!$B$23,1))))</f>
        <v>1</v>
      </c>
      <c r="Q9171">
        <f t="shared" si="1291"/>
        <v>0</v>
      </c>
      <c r="R9171">
        <f t="shared" si="1292"/>
        <v>0</v>
      </c>
      <c r="S9171" t="str">
        <f t="shared" si="1293"/>
        <v/>
      </c>
      <c r="T9171" t="str">
        <f t="shared" si="1294"/>
        <v/>
      </c>
      <c r="U9171" t="str">
        <f t="shared" si="1295"/>
        <v/>
      </c>
    </row>
    <row r="9172" spans="12:21" ht="15" customHeight="1" x14ac:dyDescent="0.15">
      <c r="L9172" s="244" t="str">
        <f t="shared" si="1287"/>
        <v/>
      </c>
      <c r="M9172" s="245" t="str">
        <f t="shared" si="1288"/>
        <v/>
      </c>
      <c r="N9172" s="244" t="str">
        <f t="shared" si="1289"/>
        <v/>
      </c>
      <c r="O9172" s="244" t="str">
        <f t="shared" si="1290"/>
        <v/>
      </c>
      <c r="P9172">
        <f>IF($I9172&lt;&gt;"",$I9172,IF($E9172="SGD",1,IF($E9172="USD",Settings!$B$22,IF($E9172="HKD",Settings!$B$23,1))))</f>
        <v>1</v>
      </c>
      <c r="Q9172">
        <f t="shared" si="1291"/>
        <v>0</v>
      </c>
      <c r="R9172">
        <f t="shared" si="1292"/>
        <v>0</v>
      </c>
      <c r="S9172" t="str">
        <f t="shared" si="1293"/>
        <v/>
      </c>
      <c r="T9172" t="str">
        <f t="shared" si="1294"/>
        <v/>
      </c>
      <c r="U9172" t="str">
        <f t="shared" si="1295"/>
        <v/>
      </c>
    </row>
    <row r="9173" spans="12:21" ht="15" customHeight="1" x14ac:dyDescent="0.15">
      <c r="L9173" s="244" t="str">
        <f t="shared" si="1287"/>
        <v/>
      </c>
      <c r="M9173" s="245" t="str">
        <f t="shared" si="1288"/>
        <v/>
      </c>
      <c r="N9173" s="244" t="str">
        <f t="shared" si="1289"/>
        <v/>
      </c>
      <c r="O9173" s="244" t="str">
        <f t="shared" si="1290"/>
        <v/>
      </c>
      <c r="P9173">
        <f>IF($I9173&lt;&gt;"",$I9173,IF($E9173="SGD",1,IF($E9173="USD",Settings!$B$22,IF($E9173="HKD",Settings!$B$23,1))))</f>
        <v>1</v>
      </c>
      <c r="Q9173">
        <f t="shared" si="1291"/>
        <v>0</v>
      </c>
      <c r="R9173">
        <f t="shared" si="1292"/>
        <v>0</v>
      </c>
      <c r="S9173" t="str">
        <f t="shared" si="1293"/>
        <v/>
      </c>
      <c r="T9173" t="str">
        <f t="shared" si="1294"/>
        <v/>
      </c>
      <c r="U9173" t="str">
        <f t="shared" si="1295"/>
        <v/>
      </c>
    </row>
    <row r="9174" spans="12:21" ht="15" customHeight="1" x14ac:dyDescent="0.15">
      <c r="L9174" s="244" t="str">
        <f t="shared" si="1287"/>
        <v/>
      </c>
      <c r="M9174" s="245" t="str">
        <f t="shared" si="1288"/>
        <v/>
      </c>
      <c r="N9174" s="244" t="str">
        <f t="shared" si="1289"/>
        <v/>
      </c>
      <c r="O9174" s="244" t="str">
        <f t="shared" si="1290"/>
        <v/>
      </c>
      <c r="P9174">
        <f>IF($I9174&lt;&gt;"",$I9174,IF($E9174="SGD",1,IF($E9174="USD",Settings!$B$22,IF($E9174="HKD",Settings!$B$23,1))))</f>
        <v>1</v>
      </c>
      <c r="Q9174">
        <f t="shared" si="1291"/>
        <v>0</v>
      </c>
      <c r="R9174">
        <f t="shared" si="1292"/>
        <v>0</v>
      </c>
      <c r="S9174" t="str">
        <f t="shared" si="1293"/>
        <v/>
      </c>
      <c r="T9174" t="str">
        <f t="shared" si="1294"/>
        <v/>
      </c>
      <c r="U9174" t="str">
        <f t="shared" si="1295"/>
        <v/>
      </c>
    </row>
    <row r="9175" spans="12:21" ht="15" customHeight="1" x14ac:dyDescent="0.15">
      <c r="L9175" s="244" t="str">
        <f t="shared" si="1287"/>
        <v/>
      </c>
      <c r="M9175" s="245" t="str">
        <f t="shared" si="1288"/>
        <v/>
      </c>
      <c r="N9175" s="244" t="str">
        <f t="shared" si="1289"/>
        <v/>
      </c>
      <c r="O9175" s="244" t="str">
        <f t="shared" si="1290"/>
        <v/>
      </c>
      <c r="P9175">
        <f>IF($I9175&lt;&gt;"",$I9175,IF($E9175="SGD",1,IF($E9175="USD",Settings!$B$22,IF($E9175="HKD",Settings!$B$23,1))))</f>
        <v>1</v>
      </c>
      <c r="Q9175">
        <f t="shared" si="1291"/>
        <v>0</v>
      </c>
      <c r="R9175">
        <f t="shared" si="1292"/>
        <v>0</v>
      </c>
      <c r="S9175" t="str">
        <f t="shared" si="1293"/>
        <v/>
      </c>
      <c r="T9175" t="str">
        <f t="shared" si="1294"/>
        <v/>
      </c>
      <c r="U9175" t="str">
        <f t="shared" si="1295"/>
        <v/>
      </c>
    </row>
    <row r="9176" spans="12:21" ht="15" customHeight="1" x14ac:dyDescent="0.15">
      <c r="L9176" s="244" t="str">
        <f t="shared" si="1287"/>
        <v/>
      </c>
      <c r="M9176" s="245" t="str">
        <f t="shared" si="1288"/>
        <v/>
      </c>
      <c r="N9176" s="244" t="str">
        <f t="shared" si="1289"/>
        <v/>
      </c>
      <c r="O9176" s="244" t="str">
        <f t="shared" si="1290"/>
        <v/>
      </c>
      <c r="P9176">
        <f>IF($I9176&lt;&gt;"",$I9176,IF($E9176="SGD",1,IF($E9176="USD",Settings!$B$22,IF($E9176="HKD",Settings!$B$23,1))))</f>
        <v>1</v>
      </c>
      <c r="Q9176">
        <f t="shared" si="1291"/>
        <v>0</v>
      </c>
      <c r="R9176">
        <f t="shared" si="1292"/>
        <v>0</v>
      </c>
      <c r="S9176" t="str">
        <f t="shared" si="1293"/>
        <v/>
      </c>
      <c r="T9176" t="str">
        <f t="shared" si="1294"/>
        <v/>
      </c>
      <c r="U9176" t="str">
        <f t="shared" si="1295"/>
        <v/>
      </c>
    </row>
    <row r="9177" spans="12:21" ht="15" customHeight="1" x14ac:dyDescent="0.15">
      <c r="L9177" s="244" t="str">
        <f t="shared" si="1287"/>
        <v/>
      </c>
      <c r="M9177" s="245" t="str">
        <f t="shared" si="1288"/>
        <v/>
      </c>
      <c r="N9177" s="244" t="str">
        <f t="shared" si="1289"/>
        <v/>
      </c>
      <c r="O9177" s="244" t="str">
        <f t="shared" si="1290"/>
        <v/>
      </c>
      <c r="P9177">
        <f>IF($I9177&lt;&gt;"",$I9177,IF($E9177="SGD",1,IF($E9177="USD",Settings!$B$22,IF($E9177="HKD",Settings!$B$23,1))))</f>
        <v>1</v>
      </c>
      <c r="Q9177">
        <f t="shared" si="1291"/>
        <v>0</v>
      </c>
      <c r="R9177">
        <f t="shared" si="1292"/>
        <v>0</v>
      </c>
      <c r="S9177" t="str">
        <f t="shared" si="1293"/>
        <v/>
      </c>
      <c r="T9177" t="str">
        <f t="shared" si="1294"/>
        <v/>
      </c>
      <c r="U9177" t="str">
        <f t="shared" si="1295"/>
        <v/>
      </c>
    </row>
    <row r="9178" spans="12:21" ht="15" customHeight="1" x14ac:dyDescent="0.15">
      <c r="L9178" s="244" t="str">
        <f t="shared" si="1287"/>
        <v/>
      </c>
      <c r="M9178" s="245" t="str">
        <f t="shared" si="1288"/>
        <v/>
      </c>
      <c r="N9178" s="244" t="str">
        <f t="shared" si="1289"/>
        <v/>
      </c>
      <c r="O9178" s="244" t="str">
        <f t="shared" si="1290"/>
        <v/>
      </c>
      <c r="P9178">
        <f>IF($I9178&lt;&gt;"",$I9178,IF($E9178="SGD",1,IF($E9178="USD",Settings!$B$22,IF($E9178="HKD",Settings!$B$23,1))))</f>
        <v>1</v>
      </c>
      <c r="Q9178">
        <f t="shared" si="1291"/>
        <v>0</v>
      </c>
      <c r="R9178">
        <f t="shared" si="1292"/>
        <v>0</v>
      </c>
      <c r="S9178" t="str">
        <f t="shared" si="1293"/>
        <v/>
      </c>
      <c r="T9178" t="str">
        <f t="shared" si="1294"/>
        <v/>
      </c>
      <c r="U9178" t="str">
        <f t="shared" si="1295"/>
        <v/>
      </c>
    </row>
    <row r="9179" spans="12:21" ht="15" customHeight="1" x14ac:dyDescent="0.15">
      <c r="L9179" s="244" t="str">
        <f t="shared" si="1287"/>
        <v/>
      </c>
      <c r="M9179" s="245" t="str">
        <f t="shared" si="1288"/>
        <v/>
      </c>
      <c r="N9179" s="244" t="str">
        <f t="shared" si="1289"/>
        <v/>
      </c>
      <c r="O9179" s="244" t="str">
        <f t="shared" si="1290"/>
        <v/>
      </c>
      <c r="P9179">
        <f>IF($I9179&lt;&gt;"",$I9179,IF($E9179="SGD",1,IF($E9179="USD",Settings!$B$22,IF($E9179="HKD",Settings!$B$23,1))))</f>
        <v>1</v>
      </c>
      <c r="Q9179">
        <f t="shared" si="1291"/>
        <v>0</v>
      </c>
      <c r="R9179">
        <f t="shared" si="1292"/>
        <v>0</v>
      </c>
      <c r="S9179" t="str">
        <f t="shared" si="1293"/>
        <v/>
      </c>
      <c r="T9179" t="str">
        <f t="shared" si="1294"/>
        <v/>
      </c>
      <c r="U9179" t="str">
        <f t="shared" si="1295"/>
        <v/>
      </c>
    </row>
    <row r="9180" spans="12:21" ht="15" customHeight="1" x14ac:dyDescent="0.15">
      <c r="L9180" s="244" t="str">
        <f t="shared" si="1287"/>
        <v/>
      </c>
      <c r="M9180" s="245" t="str">
        <f t="shared" si="1288"/>
        <v/>
      </c>
      <c r="N9180" s="244" t="str">
        <f t="shared" si="1289"/>
        <v/>
      </c>
      <c r="O9180" s="244" t="str">
        <f t="shared" si="1290"/>
        <v/>
      </c>
      <c r="P9180">
        <f>IF($I9180&lt;&gt;"",$I9180,IF($E9180="SGD",1,IF($E9180="USD",Settings!$B$22,IF($E9180="HKD",Settings!$B$23,1))))</f>
        <v>1</v>
      </c>
      <c r="Q9180">
        <f t="shared" si="1291"/>
        <v>0</v>
      </c>
      <c r="R9180">
        <f t="shared" si="1292"/>
        <v>0</v>
      </c>
      <c r="S9180" t="str">
        <f t="shared" si="1293"/>
        <v/>
      </c>
      <c r="T9180" t="str">
        <f t="shared" si="1294"/>
        <v/>
      </c>
      <c r="U9180" t="str">
        <f t="shared" si="1295"/>
        <v/>
      </c>
    </row>
    <row r="9181" spans="12:21" ht="15" customHeight="1" x14ac:dyDescent="0.15">
      <c r="L9181" s="244" t="str">
        <f t="shared" si="1287"/>
        <v/>
      </c>
      <c r="M9181" s="245" t="str">
        <f t="shared" si="1288"/>
        <v/>
      </c>
      <c r="N9181" s="244" t="str">
        <f t="shared" si="1289"/>
        <v/>
      </c>
      <c r="O9181" s="244" t="str">
        <f t="shared" si="1290"/>
        <v/>
      </c>
      <c r="P9181">
        <f>IF($I9181&lt;&gt;"",$I9181,IF($E9181="SGD",1,IF($E9181="USD",Settings!$B$22,IF($E9181="HKD",Settings!$B$23,1))))</f>
        <v>1</v>
      </c>
      <c r="Q9181">
        <f t="shared" si="1291"/>
        <v>0</v>
      </c>
      <c r="R9181">
        <f t="shared" si="1292"/>
        <v>0</v>
      </c>
      <c r="S9181" t="str">
        <f t="shared" si="1293"/>
        <v/>
      </c>
      <c r="T9181" t="str">
        <f t="shared" si="1294"/>
        <v/>
      </c>
      <c r="U9181" t="str">
        <f t="shared" si="1295"/>
        <v/>
      </c>
    </row>
    <row r="9182" spans="12:21" ht="15" customHeight="1" x14ac:dyDescent="0.15">
      <c r="L9182" s="244" t="str">
        <f t="shared" si="1287"/>
        <v/>
      </c>
      <c r="M9182" s="245" t="str">
        <f t="shared" si="1288"/>
        <v/>
      </c>
      <c r="N9182" s="244" t="str">
        <f t="shared" si="1289"/>
        <v/>
      </c>
      <c r="O9182" s="244" t="str">
        <f t="shared" si="1290"/>
        <v/>
      </c>
      <c r="P9182">
        <f>IF($I9182&lt;&gt;"",$I9182,IF($E9182="SGD",1,IF($E9182="USD",Settings!$B$22,IF($E9182="HKD",Settings!$B$23,1))))</f>
        <v>1</v>
      </c>
      <c r="Q9182">
        <f t="shared" si="1291"/>
        <v>0</v>
      </c>
      <c r="R9182">
        <f t="shared" si="1292"/>
        <v>0</v>
      </c>
      <c r="S9182" t="str">
        <f t="shared" si="1293"/>
        <v/>
      </c>
      <c r="T9182" t="str">
        <f t="shared" si="1294"/>
        <v/>
      </c>
      <c r="U9182" t="str">
        <f t="shared" si="1295"/>
        <v/>
      </c>
    </row>
    <row r="9183" spans="12:21" ht="15" customHeight="1" x14ac:dyDescent="0.15">
      <c r="L9183" s="244" t="str">
        <f t="shared" si="1287"/>
        <v/>
      </c>
      <c r="M9183" s="245" t="str">
        <f t="shared" si="1288"/>
        <v/>
      </c>
      <c r="N9183" s="244" t="str">
        <f t="shared" si="1289"/>
        <v/>
      </c>
      <c r="O9183" s="244" t="str">
        <f t="shared" si="1290"/>
        <v/>
      </c>
      <c r="P9183">
        <f>IF($I9183&lt;&gt;"",$I9183,IF($E9183="SGD",1,IF($E9183="USD",Settings!$B$22,IF($E9183="HKD",Settings!$B$23,1))))</f>
        <v>1</v>
      </c>
      <c r="Q9183">
        <f t="shared" si="1291"/>
        <v>0</v>
      </c>
      <c r="R9183">
        <f t="shared" si="1292"/>
        <v>0</v>
      </c>
      <c r="S9183" t="str">
        <f t="shared" si="1293"/>
        <v/>
      </c>
      <c r="T9183" t="str">
        <f t="shared" si="1294"/>
        <v/>
      </c>
      <c r="U9183" t="str">
        <f t="shared" si="1295"/>
        <v/>
      </c>
    </row>
    <row r="9184" spans="12:21" ht="15" customHeight="1" x14ac:dyDescent="0.15">
      <c r="L9184" s="244" t="str">
        <f t="shared" si="1287"/>
        <v/>
      </c>
      <c r="M9184" s="245" t="str">
        <f t="shared" si="1288"/>
        <v/>
      </c>
      <c r="N9184" s="244" t="str">
        <f t="shared" si="1289"/>
        <v/>
      </c>
      <c r="O9184" s="244" t="str">
        <f t="shared" si="1290"/>
        <v/>
      </c>
      <c r="P9184">
        <f>IF($I9184&lt;&gt;"",$I9184,IF($E9184="SGD",1,IF($E9184="USD",Settings!$B$22,IF($E9184="HKD",Settings!$B$23,1))))</f>
        <v>1</v>
      </c>
      <c r="Q9184">
        <f t="shared" si="1291"/>
        <v>0</v>
      </c>
      <c r="R9184">
        <f t="shared" si="1292"/>
        <v>0</v>
      </c>
      <c r="S9184" t="str">
        <f t="shared" si="1293"/>
        <v/>
      </c>
      <c r="T9184" t="str">
        <f t="shared" si="1294"/>
        <v/>
      </c>
      <c r="U9184" t="str">
        <f t="shared" si="1295"/>
        <v/>
      </c>
    </row>
    <row r="9185" spans="12:21" ht="15" customHeight="1" x14ac:dyDescent="0.15">
      <c r="L9185" s="244" t="str">
        <f t="shared" si="1287"/>
        <v/>
      </c>
      <c r="M9185" s="245" t="str">
        <f t="shared" si="1288"/>
        <v/>
      </c>
      <c r="N9185" s="244" t="str">
        <f t="shared" si="1289"/>
        <v/>
      </c>
      <c r="O9185" s="244" t="str">
        <f t="shared" si="1290"/>
        <v/>
      </c>
      <c r="P9185">
        <f>IF($I9185&lt;&gt;"",$I9185,IF($E9185="SGD",1,IF($E9185="USD",Settings!$B$22,IF($E9185="HKD",Settings!$B$23,1))))</f>
        <v>1</v>
      </c>
      <c r="Q9185">
        <f t="shared" si="1291"/>
        <v>0</v>
      </c>
      <c r="R9185">
        <f t="shared" si="1292"/>
        <v>0</v>
      </c>
      <c r="S9185" t="str">
        <f t="shared" si="1293"/>
        <v/>
      </c>
      <c r="T9185" t="str">
        <f t="shared" si="1294"/>
        <v/>
      </c>
      <c r="U9185" t="str">
        <f t="shared" si="1295"/>
        <v/>
      </c>
    </row>
    <row r="9186" spans="12:21" ht="15" customHeight="1" x14ac:dyDescent="0.15">
      <c r="L9186" s="244" t="str">
        <f t="shared" si="1287"/>
        <v/>
      </c>
      <c r="M9186" s="245" t="str">
        <f t="shared" si="1288"/>
        <v/>
      </c>
      <c r="N9186" s="244" t="str">
        <f t="shared" si="1289"/>
        <v/>
      </c>
      <c r="O9186" s="244" t="str">
        <f t="shared" si="1290"/>
        <v/>
      </c>
      <c r="P9186">
        <f>IF($I9186&lt;&gt;"",$I9186,IF($E9186="SGD",1,IF($E9186="USD",Settings!$B$22,IF($E9186="HKD",Settings!$B$23,1))))</f>
        <v>1</v>
      </c>
      <c r="Q9186">
        <f t="shared" si="1291"/>
        <v>0</v>
      </c>
      <c r="R9186">
        <f t="shared" si="1292"/>
        <v>0</v>
      </c>
      <c r="S9186" t="str">
        <f t="shared" si="1293"/>
        <v/>
      </c>
      <c r="T9186" t="str">
        <f t="shared" si="1294"/>
        <v/>
      </c>
      <c r="U9186" t="str">
        <f t="shared" si="1295"/>
        <v/>
      </c>
    </row>
    <row r="9187" spans="12:21" ht="15" customHeight="1" x14ac:dyDescent="0.15">
      <c r="L9187" s="244" t="str">
        <f t="shared" si="1287"/>
        <v/>
      </c>
      <c r="M9187" s="245" t="str">
        <f t="shared" si="1288"/>
        <v/>
      </c>
      <c r="N9187" s="244" t="str">
        <f t="shared" si="1289"/>
        <v/>
      </c>
      <c r="O9187" s="244" t="str">
        <f t="shared" si="1290"/>
        <v/>
      </c>
      <c r="P9187">
        <f>IF($I9187&lt;&gt;"",$I9187,IF($E9187="SGD",1,IF($E9187="USD",Settings!$B$22,IF($E9187="HKD",Settings!$B$23,1))))</f>
        <v>1</v>
      </c>
      <c r="Q9187">
        <f t="shared" si="1291"/>
        <v>0</v>
      </c>
      <c r="R9187">
        <f t="shared" si="1292"/>
        <v>0</v>
      </c>
      <c r="S9187" t="str">
        <f t="shared" si="1293"/>
        <v/>
      </c>
      <c r="T9187" t="str">
        <f t="shared" si="1294"/>
        <v/>
      </c>
      <c r="U9187" t="str">
        <f t="shared" si="1295"/>
        <v/>
      </c>
    </row>
    <row r="9188" spans="12:21" ht="15" customHeight="1" x14ac:dyDescent="0.15">
      <c r="L9188" s="244" t="str">
        <f t="shared" si="1287"/>
        <v/>
      </c>
      <c r="M9188" s="245" t="str">
        <f t="shared" si="1288"/>
        <v/>
      </c>
      <c r="N9188" s="244" t="str">
        <f t="shared" si="1289"/>
        <v/>
      </c>
      <c r="O9188" s="244" t="str">
        <f t="shared" si="1290"/>
        <v/>
      </c>
      <c r="P9188">
        <f>IF($I9188&lt;&gt;"",$I9188,IF($E9188="SGD",1,IF($E9188="USD",Settings!$B$22,IF($E9188="HKD",Settings!$B$23,1))))</f>
        <v>1</v>
      </c>
      <c r="Q9188">
        <f t="shared" si="1291"/>
        <v>0</v>
      </c>
      <c r="R9188">
        <f t="shared" si="1292"/>
        <v>0</v>
      </c>
      <c r="S9188" t="str">
        <f t="shared" si="1293"/>
        <v/>
      </c>
      <c r="T9188" t="str">
        <f t="shared" si="1294"/>
        <v/>
      </c>
      <c r="U9188" t="str">
        <f t="shared" si="1295"/>
        <v/>
      </c>
    </row>
    <row r="9189" spans="12:21" ht="15" customHeight="1" x14ac:dyDescent="0.15">
      <c r="L9189" s="244" t="str">
        <f t="shared" si="1287"/>
        <v/>
      </c>
      <c r="M9189" s="245" t="str">
        <f t="shared" si="1288"/>
        <v/>
      </c>
      <c r="N9189" s="244" t="str">
        <f t="shared" si="1289"/>
        <v/>
      </c>
      <c r="O9189" s="244" t="str">
        <f t="shared" si="1290"/>
        <v/>
      </c>
      <c r="P9189">
        <f>IF($I9189&lt;&gt;"",$I9189,IF($E9189="SGD",1,IF($E9189="USD",Settings!$B$22,IF($E9189="HKD",Settings!$B$23,1))))</f>
        <v>1</v>
      </c>
      <c r="Q9189">
        <f t="shared" si="1291"/>
        <v>0</v>
      </c>
      <c r="R9189">
        <f t="shared" si="1292"/>
        <v>0</v>
      </c>
      <c r="S9189" t="str">
        <f t="shared" si="1293"/>
        <v/>
      </c>
      <c r="T9189" t="str">
        <f t="shared" si="1294"/>
        <v/>
      </c>
      <c r="U9189" t="str">
        <f t="shared" si="1295"/>
        <v/>
      </c>
    </row>
    <row r="9190" spans="12:21" ht="15" customHeight="1" x14ac:dyDescent="0.15">
      <c r="L9190" s="244" t="str">
        <f t="shared" si="1287"/>
        <v/>
      </c>
      <c r="M9190" s="245" t="str">
        <f t="shared" si="1288"/>
        <v/>
      </c>
      <c r="N9190" s="244" t="str">
        <f t="shared" si="1289"/>
        <v/>
      </c>
      <c r="O9190" s="244" t="str">
        <f t="shared" si="1290"/>
        <v/>
      </c>
      <c r="P9190">
        <f>IF($I9190&lt;&gt;"",$I9190,IF($E9190="SGD",1,IF($E9190="USD",Settings!$B$22,IF($E9190="HKD",Settings!$B$23,1))))</f>
        <v>1</v>
      </c>
      <c r="Q9190">
        <f t="shared" si="1291"/>
        <v>0</v>
      </c>
      <c r="R9190">
        <f t="shared" si="1292"/>
        <v>0</v>
      </c>
      <c r="S9190" t="str">
        <f t="shared" si="1293"/>
        <v/>
      </c>
      <c r="T9190" t="str">
        <f t="shared" si="1294"/>
        <v/>
      </c>
      <c r="U9190" t="str">
        <f t="shared" si="1295"/>
        <v/>
      </c>
    </row>
    <row r="9191" spans="12:21" ht="15" customHeight="1" x14ac:dyDescent="0.15">
      <c r="L9191" s="244" t="str">
        <f t="shared" si="1287"/>
        <v/>
      </c>
      <c r="M9191" s="245" t="str">
        <f t="shared" si="1288"/>
        <v/>
      </c>
      <c r="N9191" s="244" t="str">
        <f t="shared" si="1289"/>
        <v/>
      </c>
      <c r="O9191" s="244" t="str">
        <f t="shared" si="1290"/>
        <v/>
      </c>
      <c r="P9191">
        <f>IF($I9191&lt;&gt;"",$I9191,IF($E9191="SGD",1,IF($E9191="USD",Settings!$B$22,IF($E9191="HKD",Settings!$B$23,1))))</f>
        <v>1</v>
      </c>
      <c r="Q9191">
        <f t="shared" si="1291"/>
        <v>0</v>
      </c>
      <c r="R9191">
        <f t="shared" si="1292"/>
        <v>0</v>
      </c>
      <c r="S9191" t="str">
        <f t="shared" si="1293"/>
        <v/>
      </c>
      <c r="T9191" t="str">
        <f t="shared" si="1294"/>
        <v/>
      </c>
      <c r="U9191" t="str">
        <f t="shared" si="1295"/>
        <v/>
      </c>
    </row>
    <row r="9192" spans="12:21" ht="15" customHeight="1" x14ac:dyDescent="0.15">
      <c r="L9192" s="244" t="str">
        <f t="shared" si="1287"/>
        <v/>
      </c>
      <c r="M9192" s="245" t="str">
        <f t="shared" si="1288"/>
        <v/>
      </c>
      <c r="N9192" s="244" t="str">
        <f t="shared" si="1289"/>
        <v/>
      </c>
      <c r="O9192" s="244" t="str">
        <f t="shared" si="1290"/>
        <v/>
      </c>
      <c r="P9192">
        <f>IF($I9192&lt;&gt;"",$I9192,IF($E9192="SGD",1,IF($E9192="USD",Settings!$B$22,IF($E9192="HKD",Settings!$B$23,1))))</f>
        <v>1</v>
      </c>
      <c r="Q9192">
        <f t="shared" si="1291"/>
        <v>0</v>
      </c>
      <c r="R9192">
        <f t="shared" si="1292"/>
        <v>0</v>
      </c>
      <c r="S9192" t="str">
        <f t="shared" si="1293"/>
        <v/>
      </c>
      <c r="T9192" t="str">
        <f t="shared" si="1294"/>
        <v/>
      </c>
      <c r="U9192" t="str">
        <f t="shared" si="1295"/>
        <v/>
      </c>
    </row>
    <row r="9193" spans="12:21" ht="15" customHeight="1" x14ac:dyDescent="0.15">
      <c r="L9193" s="244" t="str">
        <f t="shared" ref="L9193:L9256" si="1296">IF(OR(B9193="",C9193="",E9193=""),"",B9193&amp;":"&amp;C9193&amp;":"&amp;E9193)</f>
        <v/>
      </c>
      <c r="M9193" s="245" t="str">
        <f t="shared" ref="M9193:M9256" si="1297">IF(A9193="","",A9193*D9193)</f>
        <v/>
      </c>
      <c r="N9193" s="244" t="str">
        <f t="shared" ref="N9193:N9256" si="1298">IF(A9193="","",IF(OR(A9193=1,A9193=0),J9193,0))</f>
        <v/>
      </c>
      <c r="O9193" s="244" t="str">
        <f t="shared" ref="O9193:O9256" si="1299">IF(A9193="","",IF(A9193=-1,J9193,0))</f>
        <v/>
      </c>
      <c r="P9193">
        <f>IF($I9193&lt;&gt;"",$I9193,IF($E9193="SGD",1,IF($E9193="USD",Settings!$B$22,IF($E9193="HKD",Settings!$B$23,1))))</f>
        <v>1</v>
      </c>
      <c r="Q9193">
        <f t="shared" ref="Q9193:Q9256" si="1300">IF($L9193="",0,($O9193-$N9193+IF($A9193=2,$J9193,0))*$P9193)</f>
        <v>0</v>
      </c>
      <c r="R9193">
        <f t="shared" ref="R9193:R9256" si="1301">IF($L9193="",0,IF($A9193=2,$J9193*$P9193,0))</f>
        <v>0</v>
      </c>
      <c r="S9193" t="str">
        <f t="shared" si="1293"/>
        <v/>
      </c>
      <c r="T9193" t="str">
        <f t="shared" si="1294"/>
        <v/>
      </c>
      <c r="U9193" t="str">
        <f t="shared" si="1295"/>
        <v/>
      </c>
    </row>
    <row r="9194" spans="12:21" ht="15" customHeight="1" x14ac:dyDescent="0.15">
      <c r="L9194" s="244" t="str">
        <f t="shared" si="1296"/>
        <v/>
      </c>
      <c r="M9194" s="245" t="str">
        <f t="shared" si="1297"/>
        <v/>
      </c>
      <c r="N9194" s="244" t="str">
        <f t="shared" si="1298"/>
        <v/>
      </c>
      <c r="O9194" s="244" t="str">
        <f t="shared" si="1299"/>
        <v/>
      </c>
      <c r="P9194">
        <f>IF($I9194&lt;&gt;"",$I9194,IF($E9194="SGD",1,IF($E9194="USD",Settings!$B$22,IF($E9194="HKD",Settings!$B$23,1))))</f>
        <v>1</v>
      </c>
      <c r="Q9194">
        <f t="shared" si="1300"/>
        <v>0</v>
      </c>
      <c r="R9194">
        <f t="shared" si="1301"/>
        <v>0</v>
      </c>
      <c r="S9194" t="str">
        <f t="shared" si="1293"/>
        <v/>
      </c>
      <c r="T9194" t="str">
        <f t="shared" si="1294"/>
        <v/>
      </c>
      <c r="U9194" t="str">
        <f t="shared" si="1295"/>
        <v/>
      </c>
    </row>
    <row r="9195" spans="12:21" ht="15" customHeight="1" x14ac:dyDescent="0.15">
      <c r="L9195" s="244" t="str">
        <f t="shared" si="1296"/>
        <v/>
      </c>
      <c r="M9195" s="245" t="str">
        <f t="shared" si="1297"/>
        <v/>
      </c>
      <c r="N9195" s="244" t="str">
        <f t="shared" si="1298"/>
        <v/>
      </c>
      <c r="O9195" s="244" t="str">
        <f t="shared" si="1299"/>
        <v/>
      </c>
      <c r="P9195">
        <f>IF($I9195&lt;&gt;"",$I9195,IF($E9195="SGD",1,IF($E9195="USD",Settings!$B$22,IF($E9195="HKD",Settings!$B$23,1))))</f>
        <v>1</v>
      </c>
      <c r="Q9195">
        <f t="shared" si="1300"/>
        <v>0</v>
      </c>
      <c r="R9195">
        <f t="shared" si="1301"/>
        <v>0</v>
      </c>
      <c r="S9195" t="str">
        <f t="shared" si="1293"/>
        <v/>
      </c>
      <c r="T9195" t="str">
        <f t="shared" si="1294"/>
        <v/>
      </c>
      <c r="U9195" t="str">
        <f t="shared" si="1295"/>
        <v/>
      </c>
    </row>
    <row r="9196" spans="12:21" ht="15" customHeight="1" x14ac:dyDescent="0.15">
      <c r="L9196" s="244" t="str">
        <f t="shared" si="1296"/>
        <v/>
      </c>
      <c r="M9196" s="245" t="str">
        <f t="shared" si="1297"/>
        <v/>
      </c>
      <c r="N9196" s="244" t="str">
        <f t="shared" si="1298"/>
        <v/>
      </c>
      <c r="O9196" s="244" t="str">
        <f t="shared" si="1299"/>
        <v/>
      </c>
      <c r="P9196">
        <f>IF($I9196&lt;&gt;"",$I9196,IF($E9196="SGD",1,IF($E9196="USD",Settings!$B$22,IF($E9196="HKD",Settings!$B$23,1))))</f>
        <v>1</v>
      </c>
      <c r="Q9196">
        <f t="shared" si="1300"/>
        <v>0</v>
      </c>
      <c r="R9196">
        <f t="shared" si="1301"/>
        <v>0</v>
      </c>
      <c r="S9196" t="str">
        <f t="shared" si="1293"/>
        <v/>
      </c>
      <c r="T9196" t="str">
        <f t="shared" si="1294"/>
        <v/>
      </c>
      <c r="U9196" t="str">
        <f t="shared" si="1295"/>
        <v/>
      </c>
    </row>
    <row r="9197" spans="12:21" ht="15" customHeight="1" x14ac:dyDescent="0.15">
      <c r="L9197" s="244" t="str">
        <f t="shared" si="1296"/>
        <v/>
      </c>
      <c r="M9197" s="245" t="str">
        <f t="shared" si="1297"/>
        <v/>
      </c>
      <c r="N9197" s="244" t="str">
        <f t="shared" si="1298"/>
        <v/>
      </c>
      <c r="O9197" s="244" t="str">
        <f t="shared" si="1299"/>
        <v/>
      </c>
      <c r="P9197">
        <f>IF($I9197&lt;&gt;"",$I9197,IF($E9197="SGD",1,IF($E9197="USD",Settings!$B$22,IF($E9197="HKD",Settings!$B$23,1))))</f>
        <v>1</v>
      </c>
      <c r="Q9197">
        <f t="shared" si="1300"/>
        <v>0</v>
      </c>
      <c r="R9197">
        <f t="shared" si="1301"/>
        <v>0</v>
      </c>
      <c r="S9197" t="str">
        <f t="shared" si="1293"/>
        <v/>
      </c>
      <c r="T9197" t="str">
        <f t="shared" si="1294"/>
        <v/>
      </c>
      <c r="U9197" t="str">
        <f t="shared" si="1295"/>
        <v/>
      </c>
    </row>
    <row r="9198" spans="12:21" ht="15" customHeight="1" x14ac:dyDescent="0.15">
      <c r="L9198" s="244" t="str">
        <f t="shared" si="1296"/>
        <v/>
      </c>
      <c r="M9198" s="245" t="str">
        <f t="shared" si="1297"/>
        <v/>
      </c>
      <c r="N9198" s="244" t="str">
        <f t="shared" si="1298"/>
        <v/>
      </c>
      <c r="O9198" s="244" t="str">
        <f t="shared" si="1299"/>
        <v/>
      </c>
      <c r="P9198">
        <f>IF($I9198&lt;&gt;"",$I9198,IF($E9198="SGD",1,IF($E9198="USD",Settings!$B$22,IF($E9198="HKD",Settings!$B$23,1))))</f>
        <v>1</v>
      </c>
      <c r="Q9198">
        <f t="shared" si="1300"/>
        <v>0</v>
      </c>
      <c r="R9198">
        <f t="shared" si="1301"/>
        <v>0</v>
      </c>
      <c r="S9198" t="str">
        <f t="shared" si="1293"/>
        <v/>
      </c>
      <c r="T9198" t="str">
        <f t="shared" si="1294"/>
        <v/>
      </c>
      <c r="U9198" t="str">
        <f t="shared" si="1295"/>
        <v/>
      </c>
    </row>
    <row r="9199" spans="12:21" ht="15" customHeight="1" x14ac:dyDescent="0.15">
      <c r="L9199" s="244" t="str">
        <f t="shared" si="1296"/>
        <v/>
      </c>
      <c r="M9199" s="245" t="str">
        <f t="shared" si="1297"/>
        <v/>
      </c>
      <c r="N9199" s="244" t="str">
        <f t="shared" si="1298"/>
        <v/>
      </c>
      <c r="O9199" s="244" t="str">
        <f t="shared" si="1299"/>
        <v/>
      </c>
      <c r="P9199">
        <f>IF($I9199&lt;&gt;"",$I9199,IF($E9199="SGD",1,IF($E9199="USD",Settings!$B$22,IF($E9199="HKD",Settings!$B$23,1))))</f>
        <v>1</v>
      </c>
      <c r="Q9199">
        <f t="shared" si="1300"/>
        <v>0</v>
      </c>
      <c r="R9199">
        <f t="shared" si="1301"/>
        <v>0</v>
      </c>
      <c r="S9199" t="str">
        <f t="shared" si="1293"/>
        <v/>
      </c>
      <c r="T9199" t="str">
        <f t="shared" si="1294"/>
        <v/>
      </c>
      <c r="U9199" t="str">
        <f t="shared" si="1295"/>
        <v/>
      </c>
    </row>
    <row r="9200" spans="12:21" ht="15" customHeight="1" x14ac:dyDescent="0.15">
      <c r="L9200" s="244" t="str">
        <f t="shared" si="1296"/>
        <v/>
      </c>
      <c r="M9200" s="245" t="str">
        <f t="shared" si="1297"/>
        <v/>
      </c>
      <c r="N9200" s="244" t="str">
        <f t="shared" si="1298"/>
        <v/>
      </c>
      <c r="O9200" s="244" t="str">
        <f t="shared" si="1299"/>
        <v/>
      </c>
      <c r="P9200">
        <f>IF($I9200&lt;&gt;"",$I9200,IF($E9200="SGD",1,IF($E9200="USD",Settings!$B$22,IF($E9200="HKD",Settings!$B$23,1))))</f>
        <v>1</v>
      </c>
      <c r="Q9200">
        <f t="shared" si="1300"/>
        <v>0</v>
      </c>
      <c r="R9200">
        <f t="shared" si="1301"/>
        <v>0</v>
      </c>
      <c r="S9200" t="str">
        <f t="shared" si="1293"/>
        <v/>
      </c>
      <c r="T9200" t="str">
        <f t="shared" si="1294"/>
        <v/>
      </c>
      <c r="U9200" t="str">
        <f t="shared" si="1295"/>
        <v/>
      </c>
    </row>
    <row r="9201" spans="12:21" ht="15" customHeight="1" x14ac:dyDescent="0.15">
      <c r="L9201" s="244" t="str">
        <f t="shared" si="1296"/>
        <v/>
      </c>
      <c r="M9201" s="245" t="str">
        <f t="shared" si="1297"/>
        <v/>
      </c>
      <c r="N9201" s="244" t="str">
        <f t="shared" si="1298"/>
        <v/>
      </c>
      <c r="O9201" s="244" t="str">
        <f t="shared" si="1299"/>
        <v/>
      </c>
      <c r="P9201">
        <f>IF($I9201&lt;&gt;"",$I9201,IF($E9201="SGD",1,IF($E9201="USD",Settings!$B$22,IF($E9201="HKD",Settings!$B$23,1))))</f>
        <v>1</v>
      </c>
      <c r="Q9201">
        <f t="shared" si="1300"/>
        <v>0</v>
      </c>
      <c r="R9201">
        <f t="shared" si="1301"/>
        <v>0</v>
      </c>
      <c r="S9201" t="str">
        <f t="shared" si="1293"/>
        <v/>
      </c>
      <c r="T9201" t="str">
        <f t="shared" si="1294"/>
        <v/>
      </c>
      <c r="U9201" t="str">
        <f t="shared" si="1295"/>
        <v/>
      </c>
    </row>
    <row r="9202" spans="12:21" ht="15" customHeight="1" x14ac:dyDescent="0.15">
      <c r="L9202" s="244" t="str">
        <f t="shared" si="1296"/>
        <v/>
      </c>
      <c r="M9202" s="245" t="str">
        <f t="shared" si="1297"/>
        <v/>
      </c>
      <c r="N9202" s="244" t="str">
        <f t="shared" si="1298"/>
        <v/>
      </c>
      <c r="O9202" s="244" t="str">
        <f t="shared" si="1299"/>
        <v/>
      </c>
      <c r="P9202">
        <f>IF($I9202&lt;&gt;"",$I9202,IF($E9202="SGD",1,IF($E9202="USD",Settings!$B$22,IF($E9202="HKD",Settings!$B$23,1))))</f>
        <v>1</v>
      </c>
      <c r="Q9202">
        <f t="shared" si="1300"/>
        <v>0</v>
      </c>
      <c r="R9202">
        <f t="shared" si="1301"/>
        <v>0</v>
      </c>
      <c r="S9202" t="str">
        <f t="shared" si="1293"/>
        <v/>
      </c>
      <c r="T9202" t="str">
        <f t="shared" si="1294"/>
        <v/>
      </c>
      <c r="U9202" t="str">
        <f t="shared" si="1295"/>
        <v/>
      </c>
    </row>
    <row r="9203" spans="12:21" ht="15" customHeight="1" x14ac:dyDescent="0.15">
      <c r="L9203" s="244" t="str">
        <f t="shared" si="1296"/>
        <v/>
      </c>
      <c r="M9203" s="245" t="str">
        <f t="shared" si="1297"/>
        <v/>
      </c>
      <c r="N9203" s="244" t="str">
        <f t="shared" si="1298"/>
        <v/>
      </c>
      <c r="O9203" s="244" t="str">
        <f t="shared" si="1299"/>
        <v/>
      </c>
      <c r="P9203">
        <f>IF($I9203&lt;&gt;"",$I9203,IF($E9203="SGD",1,IF($E9203="USD",Settings!$B$22,IF($E9203="HKD",Settings!$B$23,1))))</f>
        <v>1</v>
      </c>
      <c r="Q9203">
        <f t="shared" si="1300"/>
        <v>0</v>
      </c>
      <c r="R9203">
        <f t="shared" si="1301"/>
        <v>0</v>
      </c>
      <c r="S9203" t="str">
        <f t="shared" si="1293"/>
        <v/>
      </c>
      <c r="T9203" t="str">
        <f t="shared" si="1294"/>
        <v/>
      </c>
      <c r="U9203" t="str">
        <f t="shared" si="1295"/>
        <v/>
      </c>
    </row>
    <row r="9204" spans="12:21" ht="15" customHeight="1" x14ac:dyDescent="0.15">
      <c r="L9204" s="244" t="str">
        <f t="shared" si="1296"/>
        <v/>
      </c>
      <c r="M9204" s="245" t="str">
        <f t="shared" si="1297"/>
        <v/>
      </c>
      <c r="N9204" s="244" t="str">
        <f t="shared" si="1298"/>
        <v/>
      </c>
      <c r="O9204" s="244" t="str">
        <f t="shared" si="1299"/>
        <v/>
      </c>
      <c r="P9204">
        <f>IF($I9204&lt;&gt;"",$I9204,IF($E9204="SGD",1,IF($E9204="USD",Settings!$B$22,IF($E9204="HKD",Settings!$B$23,1))))</f>
        <v>1</v>
      </c>
      <c r="Q9204">
        <f t="shared" si="1300"/>
        <v>0</v>
      </c>
      <c r="R9204">
        <f t="shared" si="1301"/>
        <v>0</v>
      </c>
      <c r="S9204" t="str">
        <f t="shared" si="1293"/>
        <v/>
      </c>
      <c r="T9204" t="str">
        <f t="shared" si="1294"/>
        <v/>
      </c>
      <c r="U9204" t="str">
        <f t="shared" si="1295"/>
        <v/>
      </c>
    </row>
    <row r="9205" spans="12:21" ht="15" customHeight="1" x14ac:dyDescent="0.15">
      <c r="L9205" s="244" t="str">
        <f t="shared" si="1296"/>
        <v/>
      </c>
      <c r="M9205" s="245" t="str">
        <f t="shared" si="1297"/>
        <v/>
      </c>
      <c r="N9205" s="244" t="str">
        <f t="shared" si="1298"/>
        <v/>
      </c>
      <c r="O9205" s="244" t="str">
        <f t="shared" si="1299"/>
        <v/>
      </c>
      <c r="P9205">
        <f>IF($I9205&lt;&gt;"",$I9205,IF($E9205="SGD",1,IF($E9205="USD",Settings!$B$22,IF($E9205="HKD",Settings!$B$23,1))))</f>
        <v>1</v>
      </c>
      <c r="Q9205">
        <f t="shared" si="1300"/>
        <v>0</v>
      </c>
      <c r="R9205">
        <f t="shared" si="1301"/>
        <v>0</v>
      </c>
      <c r="S9205" t="str">
        <f t="shared" si="1293"/>
        <v/>
      </c>
      <c r="T9205" t="str">
        <f t="shared" si="1294"/>
        <v/>
      </c>
      <c r="U9205" t="str">
        <f t="shared" si="1295"/>
        <v/>
      </c>
    </row>
    <row r="9206" spans="12:21" ht="15" customHeight="1" x14ac:dyDescent="0.15">
      <c r="L9206" s="244" t="str">
        <f t="shared" si="1296"/>
        <v/>
      </c>
      <c r="M9206" s="245" t="str">
        <f t="shared" si="1297"/>
        <v/>
      </c>
      <c r="N9206" s="244" t="str">
        <f t="shared" si="1298"/>
        <v/>
      </c>
      <c r="O9206" s="244" t="str">
        <f t="shared" si="1299"/>
        <v/>
      </c>
      <c r="P9206">
        <f>IF($I9206&lt;&gt;"",$I9206,IF($E9206="SGD",1,IF($E9206="USD",Settings!$B$22,IF($E9206="HKD",Settings!$B$23,1))))</f>
        <v>1</v>
      </c>
      <c r="Q9206">
        <f t="shared" si="1300"/>
        <v>0</v>
      </c>
      <c r="R9206">
        <f t="shared" si="1301"/>
        <v>0</v>
      </c>
      <c r="S9206" t="str">
        <f t="shared" si="1293"/>
        <v/>
      </c>
      <c r="T9206" t="str">
        <f t="shared" si="1294"/>
        <v/>
      </c>
      <c r="U9206" t="str">
        <f t="shared" si="1295"/>
        <v/>
      </c>
    </row>
    <row r="9207" spans="12:21" ht="15" customHeight="1" x14ac:dyDescent="0.15">
      <c r="L9207" s="244" t="str">
        <f t="shared" si="1296"/>
        <v/>
      </c>
      <c r="M9207" s="245" t="str">
        <f t="shared" si="1297"/>
        <v/>
      </c>
      <c r="N9207" s="244" t="str">
        <f t="shared" si="1298"/>
        <v/>
      </c>
      <c r="O9207" s="244" t="str">
        <f t="shared" si="1299"/>
        <v/>
      </c>
      <c r="P9207">
        <f>IF($I9207&lt;&gt;"",$I9207,IF($E9207="SGD",1,IF($E9207="USD",Settings!$B$22,IF($E9207="HKD",Settings!$B$23,1))))</f>
        <v>1</v>
      </c>
      <c r="Q9207">
        <f t="shared" si="1300"/>
        <v>0</v>
      </c>
      <c r="R9207">
        <f t="shared" si="1301"/>
        <v>0</v>
      </c>
      <c r="S9207" t="str">
        <f t="shared" si="1293"/>
        <v/>
      </c>
      <c r="T9207" t="str">
        <f t="shared" si="1294"/>
        <v/>
      </c>
      <c r="U9207" t="str">
        <f t="shared" si="1295"/>
        <v/>
      </c>
    </row>
    <row r="9208" spans="12:21" ht="15" customHeight="1" x14ac:dyDescent="0.15">
      <c r="L9208" s="244" t="str">
        <f t="shared" si="1296"/>
        <v/>
      </c>
      <c r="M9208" s="245" t="str">
        <f t="shared" si="1297"/>
        <v/>
      </c>
      <c r="N9208" s="244" t="str">
        <f t="shared" si="1298"/>
        <v/>
      </c>
      <c r="O9208" s="244" t="str">
        <f t="shared" si="1299"/>
        <v/>
      </c>
      <c r="P9208">
        <f>IF($I9208&lt;&gt;"",$I9208,IF($E9208="SGD",1,IF($E9208="USD",Settings!$B$22,IF($E9208="HKD",Settings!$B$23,1))))</f>
        <v>1</v>
      </c>
      <c r="Q9208">
        <f t="shared" si="1300"/>
        <v>0</v>
      </c>
      <c r="R9208">
        <f t="shared" si="1301"/>
        <v>0</v>
      </c>
      <c r="S9208" t="str">
        <f t="shared" si="1293"/>
        <v/>
      </c>
      <c r="T9208" t="str">
        <f t="shared" si="1294"/>
        <v/>
      </c>
      <c r="U9208" t="str">
        <f t="shared" si="1295"/>
        <v/>
      </c>
    </row>
    <row r="9209" spans="12:21" ht="15" customHeight="1" x14ac:dyDescent="0.15">
      <c r="L9209" s="244" t="str">
        <f t="shared" si="1296"/>
        <v/>
      </c>
      <c r="M9209" s="245" t="str">
        <f t="shared" si="1297"/>
        <v/>
      </c>
      <c r="N9209" s="244" t="str">
        <f t="shared" si="1298"/>
        <v/>
      </c>
      <c r="O9209" s="244" t="str">
        <f t="shared" si="1299"/>
        <v/>
      </c>
      <c r="P9209">
        <f>IF($I9209&lt;&gt;"",$I9209,IF($E9209="SGD",1,IF($E9209="USD",Settings!$B$22,IF($E9209="HKD",Settings!$B$23,1))))</f>
        <v>1</v>
      </c>
      <c r="Q9209">
        <f t="shared" si="1300"/>
        <v>0</v>
      </c>
      <c r="R9209">
        <f t="shared" si="1301"/>
        <v>0</v>
      </c>
      <c r="S9209" t="str">
        <f t="shared" si="1293"/>
        <v/>
      </c>
      <c r="T9209" t="str">
        <f t="shared" si="1294"/>
        <v/>
      </c>
      <c r="U9209" t="str">
        <f t="shared" si="1295"/>
        <v/>
      </c>
    </row>
    <row r="9210" spans="12:21" ht="15" customHeight="1" x14ac:dyDescent="0.15">
      <c r="L9210" s="244" t="str">
        <f t="shared" si="1296"/>
        <v/>
      </c>
      <c r="M9210" s="245" t="str">
        <f t="shared" si="1297"/>
        <v/>
      </c>
      <c r="N9210" s="244" t="str">
        <f t="shared" si="1298"/>
        <v/>
      </c>
      <c r="O9210" s="244" t="str">
        <f t="shared" si="1299"/>
        <v/>
      </c>
      <c r="P9210">
        <f>IF($I9210&lt;&gt;"",$I9210,IF($E9210="SGD",1,IF($E9210="USD",Settings!$B$22,IF($E9210="HKD",Settings!$B$23,1))))</f>
        <v>1</v>
      </c>
      <c r="Q9210">
        <f t="shared" si="1300"/>
        <v>0</v>
      </c>
      <c r="R9210">
        <f t="shared" si="1301"/>
        <v>0</v>
      </c>
      <c r="S9210" t="str">
        <f t="shared" si="1293"/>
        <v/>
      </c>
      <c r="T9210" t="str">
        <f t="shared" si="1294"/>
        <v/>
      </c>
      <c r="U9210" t="str">
        <f t="shared" si="1295"/>
        <v/>
      </c>
    </row>
    <row r="9211" spans="12:21" ht="15" customHeight="1" x14ac:dyDescent="0.15">
      <c r="L9211" s="244" t="str">
        <f t="shared" si="1296"/>
        <v/>
      </c>
      <c r="M9211" s="245" t="str">
        <f t="shared" si="1297"/>
        <v/>
      </c>
      <c r="N9211" s="244" t="str">
        <f t="shared" si="1298"/>
        <v/>
      </c>
      <c r="O9211" s="244" t="str">
        <f t="shared" si="1299"/>
        <v/>
      </c>
      <c r="P9211">
        <f>IF($I9211&lt;&gt;"",$I9211,IF($E9211="SGD",1,IF($E9211="USD",Settings!$B$22,IF($E9211="HKD",Settings!$B$23,1))))</f>
        <v>1</v>
      </c>
      <c r="Q9211">
        <f t="shared" si="1300"/>
        <v>0</v>
      </c>
      <c r="R9211">
        <f t="shared" si="1301"/>
        <v>0</v>
      </c>
      <c r="S9211" t="str">
        <f t="shared" si="1293"/>
        <v/>
      </c>
      <c r="T9211" t="str">
        <f t="shared" si="1294"/>
        <v/>
      </c>
      <c r="U9211" t="str">
        <f t="shared" si="1295"/>
        <v/>
      </c>
    </row>
    <row r="9212" spans="12:21" ht="15" customHeight="1" x14ac:dyDescent="0.15">
      <c r="L9212" s="244" t="str">
        <f t="shared" si="1296"/>
        <v/>
      </c>
      <c r="M9212" s="245" t="str">
        <f t="shared" si="1297"/>
        <v/>
      </c>
      <c r="N9212" s="244" t="str">
        <f t="shared" si="1298"/>
        <v/>
      </c>
      <c r="O9212" s="244" t="str">
        <f t="shared" si="1299"/>
        <v/>
      </c>
      <c r="P9212">
        <f>IF($I9212&lt;&gt;"",$I9212,IF($E9212="SGD",1,IF($E9212="USD",Settings!$B$22,IF($E9212="HKD",Settings!$B$23,1))))</f>
        <v>1</v>
      </c>
      <c r="Q9212">
        <f t="shared" si="1300"/>
        <v>0</v>
      </c>
      <c r="R9212">
        <f t="shared" si="1301"/>
        <v>0</v>
      </c>
      <c r="S9212" t="str">
        <f t="shared" si="1293"/>
        <v/>
      </c>
      <c r="T9212" t="str">
        <f t="shared" si="1294"/>
        <v/>
      </c>
      <c r="U9212" t="str">
        <f t="shared" si="1295"/>
        <v/>
      </c>
    </row>
    <row r="9213" spans="12:21" ht="15" customHeight="1" x14ac:dyDescent="0.15">
      <c r="L9213" s="244" t="str">
        <f t="shared" si="1296"/>
        <v/>
      </c>
      <c r="M9213" s="245" t="str">
        <f t="shared" si="1297"/>
        <v/>
      </c>
      <c r="N9213" s="244" t="str">
        <f t="shared" si="1298"/>
        <v/>
      </c>
      <c r="O9213" s="244" t="str">
        <f t="shared" si="1299"/>
        <v/>
      </c>
      <c r="P9213">
        <f>IF($I9213&lt;&gt;"",$I9213,IF($E9213="SGD",1,IF($E9213="USD",Settings!$B$22,IF($E9213="HKD",Settings!$B$23,1))))</f>
        <v>1</v>
      </c>
      <c r="Q9213">
        <f t="shared" si="1300"/>
        <v>0</v>
      </c>
      <c r="R9213">
        <f t="shared" si="1301"/>
        <v>0</v>
      </c>
      <c r="S9213" t="str">
        <f t="shared" si="1293"/>
        <v/>
      </c>
      <c r="T9213" t="str">
        <f t="shared" si="1294"/>
        <v/>
      </c>
      <c r="U9213" t="str">
        <f t="shared" si="1295"/>
        <v/>
      </c>
    </row>
    <row r="9214" spans="12:21" ht="15" customHeight="1" x14ac:dyDescent="0.15">
      <c r="L9214" s="244" t="str">
        <f t="shared" si="1296"/>
        <v/>
      </c>
      <c r="M9214" s="245" t="str">
        <f t="shared" si="1297"/>
        <v/>
      </c>
      <c r="N9214" s="244" t="str">
        <f t="shared" si="1298"/>
        <v/>
      </c>
      <c r="O9214" s="244" t="str">
        <f t="shared" si="1299"/>
        <v/>
      </c>
      <c r="P9214">
        <f>IF($I9214&lt;&gt;"",$I9214,IF($E9214="SGD",1,IF($E9214="USD",Settings!$B$22,IF($E9214="HKD",Settings!$B$23,1))))</f>
        <v>1</v>
      </c>
      <c r="Q9214">
        <f t="shared" si="1300"/>
        <v>0</v>
      </c>
      <c r="R9214">
        <f t="shared" si="1301"/>
        <v>0</v>
      </c>
      <c r="S9214" t="str">
        <f t="shared" si="1293"/>
        <v/>
      </c>
      <c r="T9214" t="str">
        <f t="shared" si="1294"/>
        <v/>
      </c>
      <c r="U9214" t="str">
        <f t="shared" si="1295"/>
        <v/>
      </c>
    </row>
    <row r="9215" spans="12:21" ht="15" customHeight="1" x14ac:dyDescent="0.15">
      <c r="L9215" s="244" t="str">
        <f t="shared" si="1296"/>
        <v/>
      </c>
      <c r="M9215" s="245" t="str">
        <f t="shared" si="1297"/>
        <v/>
      </c>
      <c r="N9215" s="244" t="str">
        <f t="shared" si="1298"/>
        <v/>
      </c>
      <c r="O9215" s="244" t="str">
        <f t="shared" si="1299"/>
        <v/>
      </c>
      <c r="P9215">
        <f>IF($I9215&lt;&gt;"",$I9215,IF($E9215="SGD",1,IF($E9215="USD",Settings!$B$22,IF($E9215="HKD",Settings!$B$23,1))))</f>
        <v>1</v>
      </c>
      <c r="Q9215">
        <f t="shared" si="1300"/>
        <v>0</v>
      </c>
      <c r="R9215">
        <f t="shared" si="1301"/>
        <v>0</v>
      </c>
      <c r="S9215" t="str">
        <f t="shared" si="1293"/>
        <v/>
      </c>
      <c r="T9215" t="str">
        <f t="shared" si="1294"/>
        <v/>
      </c>
      <c r="U9215" t="str">
        <f t="shared" si="1295"/>
        <v/>
      </c>
    </row>
    <row r="9216" spans="12:21" ht="15" customHeight="1" x14ac:dyDescent="0.15">
      <c r="L9216" s="244" t="str">
        <f t="shared" si="1296"/>
        <v/>
      </c>
      <c r="M9216" s="245" t="str">
        <f t="shared" si="1297"/>
        <v/>
      </c>
      <c r="N9216" s="244" t="str">
        <f t="shared" si="1298"/>
        <v/>
      </c>
      <c r="O9216" s="244" t="str">
        <f t="shared" si="1299"/>
        <v/>
      </c>
      <c r="P9216">
        <f>IF($I9216&lt;&gt;"",$I9216,IF($E9216="SGD",1,IF($E9216="USD",Settings!$B$22,IF($E9216="HKD",Settings!$B$23,1))))</f>
        <v>1</v>
      </c>
      <c r="Q9216">
        <f t="shared" si="1300"/>
        <v>0</v>
      </c>
      <c r="R9216">
        <f t="shared" si="1301"/>
        <v>0</v>
      </c>
      <c r="S9216" t="str">
        <f t="shared" si="1293"/>
        <v/>
      </c>
      <c r="T9216" t="str">
        <f t="shared" si="1294"/>
        <v/>
      </c>
      <c r="U9216" t="str">
        <f t="shared" si="1295"/>
        <v/>
      </c>
    </row>
    <row r="9217" spans="12:21" ht="15" customHeight="1" x14ac:dyDescent="0.15">
      <c r="L9217" s="244" t="str">
        <f t="shared" si="1296"/>
        <v/>
      </c>
      <c r="M9217" s="245" t="str">
        <f t="shared" si="1297"/>
        <v/>
      </c>
      <c r="N9217" s="244" t="str">
        <f t="shared" si="1298"/>
        <v/>
      </c>
      <c r="O9217" s="244" t="str">
        <f t="shared" si="1299"/>
        <v/>
      </c>
      <c r="P9217">
        <f>IF($I9217&lt;&gt;"",$I9217,IF($E9217="SGD",1,IF($E9217="USD",Settings!$B$22,IF($E9217="HKD",Settings!$B$23,1))))</f>
        <v>1</v>
      </c>
      <c r="Q9217">
        <f t="shared" si="1300"/>
        <v>0</v>
      </c>
      <c r="R9217">
        <f t="shared" si="1301"/>
        <v>0</v>
      </c>
      <c r="S9217" t="str">
        <f t="shared" si="1293"/>
        <v/>
      </c>
      <c r="T9217" t="str">
        <f t="shared" si="1294"/>
        <v/>
      </c>
      <c r="U9217" t="str">
        <f t="shared" si="1295"/>
        <v/>
      </c>
    </row>
    <row r="9218" spans="12:21" ht="15" customHeight="1" x14ac:dyDescent="0.15">
      <c r="L9218" s="244" t="str">
        <f t="shared" si="1296"/>
        <v/>
      </c>
      <c r="M9218" s="245" t="str">
        <f t="shared" si="1297"/>
        <v/>
      </c>
      <c r="N9218" s="244" t="str">
        <f t="shared" si="1298"/>
        <v/>
      </c>
      <c r="O9218" s="244" t="str">
        <f t="shared" si="1299"/>
        <v/>
      </c>
      <c r="P9218">
        <f>IF($I9218&lt;&gt;"",$I9218,IF($E9218="SGD",1,IF($E9218="USD",Settings!$B$22,IF($E9218="HKD",Settings!$B$23,1))))</f>
        <v>1</v>
      </c>
      <c r="Q9218">
        <f t="shared" si="1300"/>
        <v>0</v>
      </c>
      <c r="R9218">
        <f t="shared" si="1301"/>
        <v>0</v>
      </c>
      <c r="S9218" t="str">
        <f t="shared" ref="S9218:S9281" si="1302">IF(L9218="","",SUMIFS($M:$M,$L:$L,L9218,$T:$T,"&lt;="&amp;T9218))</f>
        <v/>
      </c>
      <c r="T9218" t="str">
        <f t="shared" ref="T9218:T9281" si="1303">IF(L9218="","",INT(G9218)*100000+ROW())</f>
        <v/>
      </c>
      <c r="U9218" t="str">
        <f t="shared" ref="U9218:U9281" si="1304">IF(L9218="","",IF(AND(COUNTIFS($L:$L,L9218,$S:$S,"&gt;-0.000001",$S:$S,"&lt;0.000001",$T:$T,"&gt;"&amp;T9218)=0,ABS(S9218)&gt;0.000001),1,0))</f>
        <v/>
      </c>
    </row>
    <row r="9219" spans="12:21" ht="15" customHeight="1" x14ac:dyDescent="0.15">
      <c r="L9219" s="244" t="str">
        <f t="shared" si="1296"/>
        <v/>
      </c>
      <c r="M9219" s="245" t="str">
        <f t="shared" si="1297"/>
        <v/>
      </c>
      <c r="N9219" s="244" t="str">
        <f t="shared" si="1298"/>
        <v/>
      </c>
      <c r="O9219" s="244" t="str">
        <f t="shared" si="1299"/>
        <v/>
      </c>
      <c r="P9219">
        <f>IF($I9219&lt;&gt;"",$I9219,IF($E9219="SGD",1,IF($E9219="USD",Settings!$B$22,IF($E9219="HKD",Settings!$B$23,1))))</f>
        <v>1</v>
      </c>
      <c r="Q9219">
        <f t="shared" si="1300"/>
        <v>0</v>
      </c>
      <c r="R9219">
        <f t="shared" si="1301"/>
        <v>0</v>
      </c>
      <c r="S9219" t="str">
        <f t="shared" si="1302"/>
        <v/>
      </c>
      <c r="T9219" t="str">
        <f t="shared" si="1303"/>
        <v/>
      </c>
      <c r="U9219" t="str">
        <f t="shared" si="1304"/>
        <v/>
      </c>
    </row>
    <row r="9220" spans="12:21" ht="15" customHeight="1" x14ac:dyDescent="0.15">
      <c r="L9220" s="244" t="str">
        <f t="shared" si="1296"/>
        <v/>
      </c>
      <c r="M9220" s="245" t="str">
        <f t="shared" si="1297"/>
        <v/>
      </c>
      <c r="N9220" s="244" t="str">
        <f t="shared" si="1298"/>
        <v/>
      </c>
      <c r="O9220" s="244" t="str">
        <f t="shared" si="1299"/>
        <v/>
      </c>
      <c r="P9220">
        <f>IF($I9220&lt;&gt;"",$I9220,IF($E9220="SGD",1,IF($E9220="USD",Settings!$B$22,IF($E9220="HKD",Settings!$B$23,1))))</f>
        <v>1</v>
      </c>
      <c r="Q9220">
        <f t="shared" si="1300"/>
        <v>0</v>
      </c>
      <c r="R9220">
        <f t="shared" si="1301"/>
        <v>0</v>
      </c>
      <c r="S9220" t="str">
        <f t="shared" si="1302"/>
        <v/>
      </c>
      <c r="T9220" t="str">
        <f t="shared" si="1303"/>
        <v/>
      </c>
      <c r="U9220" t="str">
        <f t="shared" si="1304"/>
        <v/>
      </c>
    </row>
    <row r="9221" spans="12:21" ht="15" customHeight="1" x14ac:dyDescent="0.15">
      <c r="L9221" s="244" t="str">
        <f t="shared" si="1296"/>
        <v/>
      </c>
      <c r="M9221" s="245" t="str">
        <f t="shared" si="1297"/>
        <v/>
      </c>
      <c r="N9221" s="244" t="str">
        <f t="shared" si="1298"/>
        <v/>
      </c>
      <c r="O9221" s="244" t="str">
        <f t="shared" si="1299"/>
        <v/>
      </c>
      <c r="P9221">
        <f>IF($I9221&lt;&gt;"",$I9221,IF($E9221="SGD",1,IF($E9221="USD",Settings!$B$22,IF($E9221="HKD",Settings!$B$23,1))))</f>
        <v>1</v>
      </c>
      <c r="Q9221">
        <f t="shared" si="1300"/>
        <v>0</v>
      </c>
      <c r="R9221">
        <f t="shared" si="1301"/>
        <v>0</v>
      </c>
      <c r="S9221" t="str">
        <f t="shared" si="1302"/>
        <v/>
      </c>
      <c r="T9221" t="str">
        <f t="shared" si="1303"/>
        <v/>
      </c>
      <c r="U9221" t="str">
        <f t="shared" si="1304"/>
        <v/>
      </c>
    </row>
    <row r="9222" spans="12:21" ht="15" customHeight="1" x14ac:dyDescent="0.15">
      <c r="L9222" s="244" t="str">
        <f t="shared" si="1296"/>
        <v/>
      </c>
      <c r="M9222" s="245" t="str">
        <f t="shared" si="1297"/>
        <v/>
      </c>
      <c r="N9222" s="244" t="str">
        <f t="shared" si="1298"/>
        <v/>
      </c>
      <c r="O9222" s="244" t="str">
        <f t="shared" si="1299"/>
        <v/>
      </c>
      <c r="P9222">
        <f>IF($I9222&lt;&gt;"",$I9222,IF($E9222="SGD",1,IF($E9222="USD",Settings!$B$22,IF($E9222="HKD",Settings!$B$23,1))))</f>
        <v>1</v>
      </c>
      <c r="Q9222">
        <f t="shared" si="1300"/>
        <v>0</v>
      </c>
      <c r="R9222">
        <f t="shared" si="1301"/>
        <v>0</v>
      </c>
      <c r="S9222" t="str">
        <f t="shared" si="1302"/>
        <v/>
      </c>
      <c r="T9222" t="str">
        <f t="shared" si="1303"/>
        <v/>
      </c>
      <c r="U9222" t="str">
        <f t="shared" si="1304"/>
        <v/>
      </c>
    </row>
    <row r="9223" spans="12:21" ht="15" customHeight="1" x14ac:dyDescent="0.15">
      <c r="L9223" s="244" t="str">
        <f t="shared" si="1296"/>
        <v/>
      </c>
      <c r="M9223" s="245" t="str">
        <f t="shared" si="1297"/>
        <v/>
      </c>
      <c r="N9223" s="244" t="str">
        <f t="shared" si="1298"/>
        <v/>
      </c>
      <c r="O9223" s="244" t="str">
        <f t="shared" si="1299"/>
        <v/>
      </c>
      <c r="P9223">
        <f>IF($I9223&lt;&gt;"",$I9223,IF($E9223="SGD",1,IF($E9223="USD",Settings!$B$22,IF($E9223="HKD",Settings!$B$23,1))))</f>
        <v>1</v>
      </c>
      <c r="Q9223">
        <f t="shared" si="1300"/>
        <v>0</v>
      </c>
      <c r="R9223">
        <f t="shared" si="1301"/>
        <v>0</v>
      </c>
      <c r="S9223" t="str">
        <f t="shared" si="1302"/>
        <v/>
      </c>
      <c r="T9223" t="str">
        <f t="shared" si="1303"/>
        <v/>
      </c>
      <c r="U9223" t="str">
        <f t="shared" si="1304"/>
        <v/>
      </c>
    </row>
    <row r="9224" spans="12:21" ht="15" customHeight="1" x14ac:dyDescent="0.15">
      <c r="L9224" s="244" t="str">
        <f t="shared" si="1296"/>
        <v/>
      </c>
      <c r="M9224" s="245" t="str">
        <f t="shared" si="1297"/>
        <v/>
      </c>
      <c r="N9224" s="244" t="str">
        <f t="shared" si="1298"/>
        <v/>
      </c>
      <c r="O9224" s="244" t="str">
        <f t="shared" si="1299"/>
        <v/>
      </c>
      <c r="P9224">
        <f>IF($I9224&lt;&gt;"",$I9224,IF($E9224="SGD",1,IF($E9224="USD",Settings!$B$22,IF($E9224="HKD",Settings!$B$23,1))))</f>
        <v>1</v>
      </c>
      <c r="Q9224">
        <f t="shared" si="1300"/>
        <v>0</v>
      </c>
      <c r="R9224">
        <f t="shared" si="1301"/>
        <v>0</v>
      </c>
      <c r="S9224" t="str">
        <f t="shared" si="1302"/>
        <v/>
      </c>
      <c r="T9224" t="str">
        <f t="shared" si="1303"/>
        <v/>
      </c>
      <c r="U9224" t="str">
        <f t="shared" si="1304"/>
        <v/>
      </c>
    </row>
    <row r="9225" spans="12:21" ht="15" customHeight="1" x14ac:dyDescent="0.15">
      <c r="L9225" s="244" t="str">
        <f t="shared" si="1296"/>
        <v/>
      </c>
      <c r="M9225" s="245" t="str">
        <f t="shared" si="1297"/>
        <v/>
      </c>
      <c r="N9225" s="244" t="str">
        <f t="shared" si="1298"/>
        <v/>
      </c>
      <c r="O9225" s="244" t="str">
        <f t="shared" si="1299"/>
        <v/>
      </c>
      <c r="P9225">
        <f>IF($I9225&lt;&gt;"",$I9225,IF($E9225="SGD",1,IF($E9225="USD",Settings!$B$22,IF($E9225="HKD",Settings!$B$23,1))))</f>
        <v>1</v>
      </c>
      <c r="Q9225">
        <f t="shared" si="1300"/>
        <v>0</v>
      </c>
      <c r="R9225">
        <f t="shared" si="1301"/>
        <v>0</v>
      </c>
      <c r="S9225" t="str">
        <f t="shared" si="1302"/>
        <v/>
      </c>
      <c r="T9225" t="str">
        <f t="shared" si="1303"/>
        <v/>
      </c>
      <c r="U9225" t="str">
        <f t="shared" si="1304"/>
        <v/>
      </c>
    </row>
    <row r="9226" spans="12:21" ht="15" customHeight="1" x14ac:dyDescent="0.15">
      <c r="L9226" s="244" t="str">
        <f t="shared" si="1296"/>
        <v/>
      </c>
      <c r="M9226" s="245" t="str">
        <f t="shared" si="1297"/>
        <v/>
      </c>
      <c r="N9226" s="244" t="str">
        <f t="shared" si="1298"/>
        <v/>
      </c>
      <c r="O9226" s="244" t="str">
        <f t="shared" si="1299"/>
        <v/>
      </c>
      <c r="P9226">
        <f>IF($I9226&lt;&gt;"",$I9226,IF($E9226="SGD",1,IF($E9226="USD",Settings!$B$22,IF($E9226="HKD",Settings!$B$23,1))))</f>
        <v>1</v>
      </c>
      <c r="Q9226">
        <f t="shared" si="1300"/>
        <v>0</v>
      </c>
      <c r="R9226">
        <f t="shared" si="1301"/>
        <v>0</v>
      </c>
      <c r="S9226" t="str">
        <f t="shared" si="1302"/>
        <v/>
      </c>
      <c r="T9226" t="str">
        <f t="shared" si="1303"/>
        <v/>
      </c>
      <c r="U9226" t="str">
        <f t="shared" si="1304"/>
        <v/>
      </c>
    </row>
    <row r="9227" spans="12:21" ht="15" customHeight="1" x14ac:dyDescent="0.15">
      <c r="L9227" s="244" t="str">
        <f t="shared" si="1296"/>
        <v/>
      </c>
      <c r="M9227" s="245" t="str">
        <f t="shared" si="1297"/>
        <v/>
      </c>
      <c r="N9227" s="244" t="str">
        <f t="shared" si="1298"/>
        <v/>
      </c>
      <c r="O9227" s="244" t="str">
        <f t="shared" si="1299"/>
        <v/>
      </c>
      <c r="P9227">
        <f>IF($I9227&lt;&gt;"",$I9227,IF($E9227="SGD",1,IF($E9227="USD",Settings!$B$22,IF($E9227="HKD",Settings!$B$23,1))))</f>
        <v>1</v>
      </c>
      <c r="Q9227">
        <f t="shared" si="1300"/>
        <v>0</v>
      </c>
      <c r="R9227">
        <f t="shared" si="1301"/>
        <v>0</v>
      </c>
      <c r="S9227" t="str">
        <f t="shared" si="1302"/>
        <v/>
      </c>
      <c r="T9227" t="str">
        <f t="shared" si="1303"/>
        <v/>
      </c>
      <c r="U9227" t="str">
        <f t="shared" si="1304"/>
        <v/>
      </c>
    </row>
    <row r="9228" spans="12:21" ht="15" customHeight="1" x14ac:dyDescent="0.15">
      <c r="L9228" s="244" t="str">
        <f t="shared" si="1296"/>
        <v/>
      </c>
      <c r="M9228" s="245" t="str">
        <f t="shared" si="1297"/>
        <v/>
      </c>
      <c r="N9228" s="244" t="str">
        <f t="shared" si="1298"/>
        <v/>
      </c>
      <c r="O9228" s="244" t="str">
        <f t="shared" si="1299"/>
        <v/>
      </c>
      <c r="P9228">
        <f>IF($I9228&lt;&gt;"",$I9228,IF($E9228="SGD",1,IF($E9228="USD",Settings!$B$22,IF($E9228="HKD",Settings!$B$23,1))))</f>
        <v>1</v>
      </c>
      <c r="Q9228">
        <f t="shared" si="1300"/>
        <v>0</v>
      </c>
      <c r="R9228">
        <f t="shared" si="1301"/>
        <v>0</v>
      </c>
      <c r="S9228" t="str">
        <f t="shared" si="1302"/>
        <v/>
      </c>
      <c r="T9228" t="str">
        <f t="shared" si="1303"/>
        <v/>
      </c>
      <c r="U9228" t="str">
        <f t="shared" si="1304"/>
        <v/>
      </c>
    </row>
    <row r="9229" spans="12:21" ht="15" customHeight="1" x14ac:dyDescent="0.15">
      <c r="L9229" s="244" t="str">
        <f t="shared" si="1296"/>
        <v/>
      </c>
      <c r="M9229" s="245" t="str">
        <f t="shared" si="1297"/>
        <v/>
      </c>
      <c r="N9229" s="244" t="str">
        <f t="shared" si="1298"/>
        <v/>
      </c>
      <c r="O9229" s="244" t="str">
        <f t="shared" si="1299"/>
        <v/>
      </c>
      <c r="P9229">
        <f>IF($I9229&lt;&gt;"",$I9229,IF($E9229="SGD",1,IF($E9229="USD",Settings!$B$22,IF($E9229="HKD",Settings!$B$23,1))))</f>
        <v>1</v>
      </c>
      <c r="Q9229">
        <f t="shared" si="1300"/>
        <v>0</v>
      </c>
      <c r="R9229">
        <f t="shared" si="1301"/>
        <v>0</v>
      </c>
      <c r="S9229" t="str">
        <f t="shared" si="1302"/>
        <v/>
      </c>
      <c r="T9229" t="str">
        <f t="shared" si="1303"/>
        <v/>
      </c>
      <c r="U9229" t="str">
        <f t="shared" si="1304"/>
        <v/>
      </c>
    </row>
    <row r="9230" spans="12:21" ht="15" customHeight="1" x14ac:dyDescent="0.15">
      <c r="L9230" s="244" t="str">
        <f t="shared" si="1296"/>
        <v/>
      </c>
      <c r="M9230" s="245" t="str">
        <f t="shared" si="1297"/>
        <v/>
      </c>
      <c r="N9230" s="244" t="str">
        <f t="shared" si="1298"/>
        <v/>
      </c>
      <c r="O9230" s="244" t="str">
        <f t="shared" si="1299"/>
        <v/>
      </c>
      <c r="P9230">
        <f>IF($I9230&lt;&gt;"",$I9230,IF($E9230="SGD",1,IF($E9230="USD",Settings!$B$22,IF($E9230="HKD",Settings!$B$23,1))))</f>
        <v>1</v>
      </c>
      <c r="Q9230">
        <f t="shared" si="1300"/>
        <v>0</v>
      </c>
      <c r="R9230">
        <f t="shared" si="1301"/>
        <v>0</v>
      </c>
      <c r="S9230" t="str">
        <f t="shared" si="1302"/>
        <v/>
      </c>
      <c r="T9230" t="str">
        <f t="shared" si="1303"/>
        <v/>
      </c>
      <c r="U9230" t="str">
        <f t="shared" si="1304"/>
        <v/>
      </c>
    </row>
    <row r="9231" spans="12:21" ht="15" customHeight="1" x14ac:dyDescent="0.15">
      <c r="L9231" s="244" t="str">
        <f t="shared" si="1296"/>
        <v/>
      </c>
      <c r="M9231" s="245" t="str">
        <f t="shared" si="1297"/>
        <v/>
      </c>
      <c r="N9231" s="244" t="str">
        <f t="shared" si="1298"/>
        <v/>
      </c>
      <c r="O9231" s="244" t="str">
        <f t="shared" si="1299"/>
        <v/>
      </c>
      <c r="P9231">
        <f>IF($I9231&lt;&gt;"",$I9231,IF($E9231="SGD",1,IF($E9231="USD",Settings!$B$22,IF($E9231="HKD",Settings!$B$23,1))))</f>
        <v>1</v>
      </c>
      <c r="Q9231">
        <f t="shared" si="1300"/>
        <v>0</v>
      </c>
      <c r="R9231">
        <f t="shared" si="1301"/>
        <v>0</v>
      </c>
      <c r="S9231" t="str">
        <f t="shared" si="1302"/>
        <v/>
      </c>
      <c r="T9231" t="str">
        <f t="shared" si="1303"/>
        <v/>
      </c>
      <c r="U9231" t="str">
        <f t="shared" si="1304"/>
        <v/>
      </c>
    </row>
    <row r="9232" spans="12:21" ht="15" customHeight="1" x14ac:dyDescent="0.15">
      <c r="L9232" s="244" t="str">
        <f t="shared" si="1296"/>
        <v/>
      </c>
      <c r="M9232" s="245" t="str">
        <f t="shared" si="1297"/>
        <v/>
      </c>
      <c r="N9232" s="244" t="str">
        <f t="shared" si="1298"/>
        <v/>
      </c>
      <c r="O9232" s="244" t="str">
        <f t="shared" si="1299"/>
        <v/>
      </c>
      <c r="P9232">
        <f>IF($I9232&lt;&gt;"",$I9232,IF($E9232="SGD",1,IF($E9232="USD",Settings!$B$22,IF($E9232="HKD",Settings!$B$23,1))))</f>
        <v>1</v>
      </c>
      <c r="Q9232">
        <f t="shared" si="1300"/>
        <v>0</v>
      </c>
      <c r="R9232">
        <f t="shared" si="1301"/>
        <v>0</v>
      </c>
      <c r="S9232" t="str">
        <f t="shared" si="1302"/>
        <v/>
      </c>
      <c r="T9232" t="str">
        <f t="shared" si="1303"/>
        <v/>
      </c>
      <c r="U9232" t="str">
        <f t="shared" si="1304"/>
        <v/>
      </c>
    </row>
    <row r="9233" spans="12:21" ht="15" customHeight="1" x14ac:dyDescent="0.15">
      <c r="L9233" s="244" t="str">
        <f t="shared" si="1296"/>
        <v/>
      </c>
      <c r="M9233" s="245" t="str">
        <f t="shared" si="1297"/>
        <v/>
      </c>
      <c r="N9233" s="244" t="str">
        <f t="shared" si="1298"/>
        <v/>
      </c>
      <c r="O9233" s="244" t="str">
        <f t="shared" si="1299"/>
        <v/>
      </c>
      <c r="P9233">
        <f>IF($I9233&lt;&gt;"",$I9233,IF($E9233="SGD",1,IF($E9233="USD",Settings!$B$22,IF($E9233="HKD",Settings!$B$23,1))))</f>
        <v>1</v>
      </c>
      <c r="Q9233">
        <f t="shared" si="1300"/>
        <v>0</v>
      </c>
      <c r="R9233">
        <f t="shared" si="1301"/>
        <v>0</v>
      </c>
      <c r="S9233" t="str">
        <f t="shared" si="1302"/>
        <v/>
      </c>
      <c r="T9233" t="str">
        <f t="shared" si="1303"/>
        <v/>
      </c>
      <c r="U9233" t="str">
        <f t="shared" si="1304"/>
        <v/>
      </c>
    </row>
    <row r="9234" spans="12:21" ht="15" customHeight="1" x14ac:dyDescent="0.15">
      <c r="L9234" s="244" t="str">
        <f t="shared" si="1296"/>
        <v/>
      </c>
      <c r="M9234" s="245" t="str">
        <f t="shared" si="1297"/>
        <v/>
      </c>
      <c r="N9234" s="244" t="str">
        <f t="shared" si="1298"/>
        <v/>
      </c>
      <c r="O9234" s="244" t="str">
        <f t="shared" si="1299"/>
        <v/>
      </c>
      <c r="P9234">
        <f>IF($I9234&lt;&gt;"",$I9234,IF($E9234="SGD",1,IF($E9234="USD",Settings!$B$22,IF($E9234="HKD",Settings!$B$23,1))))</f>
        <v>1</v>
      </c>
      <c r="Q9234">
        <f t="shared" si="1300"/>
        <v>0</v>
      </c>
      <c r="R9234">
        <f t="shared" si="1301"/>
        <v>0</v>
      </c>
      <c r="S9234" t="str">
        <f t="shared" si="1302"/>
        <v/>
      </c>
      <c r="T9234" t="str">
        <f t="shared" si="1303"/>
        <v/>
      </c>
      <c r="U9234" t="str">
        <f t="shared" si="1304"/>
        <v/>
      </c>
    </row>
    <row r="9235" spans="12:21" ht="15" customHeight="1" x14ac:dyDescent="0.15">
      <c r="L9235" s="244" t="str">
        <f t="shared" si="1296"/>
        <v/>
      </c>
      <c r="M9235" s="245" t="str">
        <f t="shared" si="1297"/>
        <v/>
      </c>
      <c r="N9235" s="244" t="str">
        <f t="shared" si="1298"/>
        <v/>
      </c>
      <c r="O9235" s="244" t="str">
        <f t="shared" si="1299"/>
        <v/>
      </c>
      <c r="P9235">
        <f>IF($I9235&lt;&gt;"",$I9235,IF($E9235="SGD",1,IF($E9235="USD",Settings!$B$22,IF($E9235="HKD",Settings!$B$23,1))))</f>
        <v>1</v>
      </c>
      <c r="Q9235">
        <f t="shared" si="1300"/>
        <v>0</v>
      </c>
      <c r="R9235">
        <f t="shared" si="1301"/>
        <v>0</v>
      </c>
      <c r="S9235" t="str">
        <f t="shared" si="1302"/>
        <v/>
      </c>
      <c r="T9235" t="str">
        <f t="shared" si="1303"/>
        <v/>
      </c>
      <c r="U9235" t="str">
        <f t="shared" si="1304"/>
        <v/>
      </c>
    </row>
    <row r="9236" spans="12:21" ht="15" customHeight="1" x14ac:dyDescent="0.15">
      <c r="L9236" s="244" t="str">
        <f t="shared" si="1296"/>
        <v/>
      </c>
      <c r="M9236" s="245" t="str">
        <f t="shared" si="1297"/>
        <v/>
      </c>
      <c r="N9236" s="244" t="str">
        <f t="shared" si="1298"/>
        <v/>
      </c>
      <c r="O9236" s="244" t="str">
        <f t="shared" si="1299"/>
        <v/>
      </c>
      <c r="P9236">
        <f>IF($I9236&lt;&gt;"",$I9236,IF($E9236="SGD",1,IF($E9236="USD",Settings!$B$22,IF($E9236="HKD",Settings!$B$23,1))))</f>
        <v>1</v>
      </c>
      <c r="Q9236">
        <f t="shared" si="1300"/>
        <v>0</v>
      </c>
      <c r="R9236">
        <f t="shared" si="1301"/>
        <v>0</v>
      </c>
      <c r="S9236" t="str">
        <f t="shared" si="1302"/>
        <v/>
      </c>
      <c r="T9236" t="str">
        <f t="shared" si="1303"/>
        <v/>
      </c>
      <c r="U9236" t="str">
        <f t="shared" si="1304"/>
        <v/>
      </c>
    </row>
    <row r="9237" spans="12:21" ht="15" customHeight="1" x14ac:dyDescent="0.15">
      <c r="L9237" s="244" t="str">
        <f t="shared" si="1296"/>
        <v/>
      </c>
      <c r="M9237" s="245" t="str">
        <f t="shared" si="1297"/>
        <v/>
      </c>
      <c r="N9237" s="244" t="str">
        <f t="shared" si="1298"/>
        <v/>
      </c>
      <c r="O9237" s="244" t="str">
        <f t="shared" si="1299"/>
        <v/>
      </c>
      <c r="P9237">
        <f>IF($I9237&lt;&gt;"",$I9237,IF($E9237="SGD",1,IF($E9237="USD",Settings!$B$22,IF($E9237="HKD",Settings!$B$23,1))))</f>
        <v>1</v>
      </c>
      <c r="Q9237">
        <f t="shared" si="1300"/>
        <v>0</v>
      </c>
      <c r="R9237">
        <f t="shared" si="1301"/>
        <v>0</v>
      </c>
      <c r="S9237" t="str">
        <f t="shared" si="1302"/>
        <v/>
      </c>
      <c r="T9237" t="str">
        <f t="shared" si="1303"/>
        <v/>
      </c>
      <c r="U9237" t="str">
        <f t="shared" si="1304"/>
        <v/>
      </c>
    </row>
    <row r="9238" spans="12:21" ht="15" customHeight="1" x14ac:dyDescent="0.15">
      <c r="L9238" s="244" t="str">
        <f t="shared" si="1296"/>
        <v/>
      </c>
      <c r="M9238" s="245" t="str">
        <f t="shared" si="1297"/>
        <v/>
      </c>
      <c r="N9238" s="244" t="str">
        <f t="shared" si="1298"/>
        <v/>
      </c>
      <c r="O9238" s="244" t="str">
        <f t="shared" si="1299"/>
        <v/>
      </c>
      <c r="P9238">
        <f>IF($I9238&lt;&gt;"",$I9238,IF($E9238="SGD",1,IF($E9238="USD",Settings!$B$22,IF($E9238="HKD",Settings!$B$23,1))))</f>
        <v>1</v>
      </c>
      <c r="Q9238">
        <f t="shared" si="1300"/>
        <v>0</v>
      </c>
      <c r="R9238">
        <f t="shared" si="1301"/>
        <v>0</v>
      </c>
      <c r="S9238" t="str">
        <f t="shared" si="1302"/>
        <v/>
      </c>
      <c r="T9238" t="str">
        <f t="shared" si="1303"/>
        <v/>
      </c>
      <c r="U9238" t="str">
        <f t="shared" si="1304"/>
        <v/>
      </c>
    </row>
    <row r="9239" spans="12:21" ht="15" customHeight="1" x14ac:dyDescent="0.15">
      <c r="L9239" s="244" t="str">
        <f t="shared" si="1296"/>
        <v/>
      </c>
      <c r="M9239" s="245" t="str">
        <f t="shared" si="1297"/>
        <v/>
      </c>
      <c r="N9239" s="244" t="str">
        <f t="shared" si="1298"/>
        <v/>
      </c>
      <c r="O9239" s="244" t="str">
        <f t="shared" si="1299"/>
        <v/>
      </c>
      <c r="P9239">
        <f>IF($I9239&lt;&gt;"",$I9239,IF($E9239="SGD",1,IF($E9239="USD",Settings!$B$22,IF($E9239="HKD",Settings!$B$23,1))))</f>
        <v>1</v>
      </c>
      <c r="Q9239">
        <f t="shared" si="1300"/>
        <v>0</v>
      </c>
      <c r="R9239">
        <f t="shared" si="1301"/>
        <v>0</v>
      </c>
      <c r="S9239" t="str">
        <f t="shared" si="1302"/>
        <v/>
      </c>
      <c r="T9239" t="str">
        <f t="shared" si="1303"/>
        <v/>
      </c>
      <c r="U9239" t="str">
        <f t="shared" si="1304"/>
        <v/>
      </c>
    </row>
    <row r="9240" spans="12:21" ht="15" customHeight="1" x14ac:dyDescent="0.15">
      <c r="L9240" s="244" t="str">
        <f t="shared" si="1296"/>
        <v/>
      </c>
      <c r="M9240" s="245" t="str">
        <f t="shared" si="1297"/>
        <v/>
      </c>
      <c r="N9240" s="244" t="str">
        <f t="shared" si="1298"/>
        <v/>
      </c>
      <c r="O9240" s="244" t="str">
        <f t="shared" si="1299"/>
        <v/>
      </c>
      <c r="P9240">
        <f>IF($I9240&lt;&gt;"",$I9240,IF($E9240="SGD",1,IF($E9240="USD",Settings!$B$22,IF($E9240="HKD",Settings!$B$23,1))))</f>
        <v>1</v>
      </c>
      <c r="Q9240">
        <f t="shared" si="1300"/>
        <v>0</v>
      </c>
      <c r="R9240">
        <f t="shared" si="1301"/>
        <v>0</v>
      </c>
      <c r="S9240" t="str">
        <f t="shared" si="1302"/>
        <v/>
      </c>
      <c r="T9240" t="str">
        <f t="shared" si="1303"/>
        <v/>
      </c>
      <c r="U9240" t="str">
        <f t="shared" si="1304"/>
        <v/>
      </c>
    </row>
    <row r="9241" spans="12:21" ht="15" customHeight="1" x14ac:dyDescent="0.15">
      <c r="L9241" s="244" t="str">
        <f t="shared" si="1296"/>
        <v/>
      </c>
      <c r="M9241" s="245" t="str">
        <f t="shared" si="1297"/>
        <v/>
      </c>
      <c r="N9241" s="244" t="str">
        <f t="shared" si="1298"/>
        <v/>
      </c>
      <c r="O9241" s="244" t="str">
        <f t="shared" si="1299"/>
        <v/>
      </c>
      <c r="P9241">
        <f>IF($I9241&lt;&gt;"",$I9241,IF($E9241="SGD",1,IF($E9241="USD",Settings!$B$22,IF($E9241="HKD",Settings!$B$23,1))))</f>
        <v>1</v>
      </c>
      <c r="Q9241">
        <f t="shared" si="1300"/>
        <v>0</v>
      </c>
      <c r="R9241">
        <f t="shared" si="1301"/>
        <v>0</v>
      </c>
      <c r="S9241" t="str">
        <f t="shared" si="1302"/>
        <v/>
      </c>
      <c r="T9241" t="str">
        <f t="shared" si="1303"/>
        <v/>
      </c>
      <c r="U9241" t="str">
        <f t="shared" si="1304"/>
        <v/>
      </c>
    </row>
    <row r="9242" spans="12:21" ht="15" customHeight="1" x14ac:dyDescent="0.15">
      <c r="L9242" s="244" t="str">
        <f t="shared" si="1296"/>
        <v/>
      </c>
      <c r="M9242" s="245" t="str">
        <f t="shared" si="1297"/>
        <v/>
      </c>
      <c r="N9242" s="244" t="str">
        <f t="shared" si="1298"/>
        <v/>
      </c>
      <c r="O9242" s="244" t="str">
        <f t="shared" si="1299"/>
        <v/>
      </c>
      <c r="P9242">
        <f>IF($I9242&lt;&gt;"",$I9242,IF($E9242="SGD",1,IF($E9242="USD",Settings!$B$22,IF($E9242="HKD",Settings!$B$23,1))))</f>
        <v>1</v>
      </c>
      <c r="Q9242">
        <f t="shared" si="1300"/>
        <v>0</v>
      </c>
      <c r="R9242">
        <f t="shared" si="1301"/>
        <v>0</v>
      </c>
      <c r="S9242" t="str">
        <f t="shared" si="1302"/>
        <v/>
      </c>
      <c r="T9242" t="str">
        <f t="shared" si="1303"/>
        <v/>
      </c>
      <c r="U9242" t="str">
        <f t="shared" si="1304"/>
        <v/>
      </c>
    </row>
    <row r="9243" spans="12:21" ht="15" customHeight="1" x14ac:dyDescent="0.15">
      <c r="L9243" s="244" t="str">
        <f t="shared" si="1296"/>
        <v/>
      </c>
      <c r="M9243" s="245" t="str">
        <f t="shared" si="1297"/>
        <v/>
      </c>
      <c r="N9243" s="244" t="str">
        <f t="shared" si="1298"/>
        <v/>
      </c>
      <c r="O9243" s="244" t="str">
        <f t="shared" si="1299"/>
        <v/>
      </c>
      <c r="P9243">
        <f>IF($I9243&lt;&gt;"",$I9243,IF($E9243="SGD",1,IF($E9243="USD",Settings!$B$22,IF($E9243="HKD",Settings!$B$23,1))))</f>
        <v>1</v>
      </c>
      <c r="Q9243">
        <f t="shared" si="1300"/>
        <v>0</v>
      </c>
      <c r="R9243">
        <f t="shared" si="1301"/>
        <v>0</v>
      </c>
      <c r="S9243" t="str">
        <f t="shared" si="1302"/>
        <v/>
      </c>
      <c r="T9243" t="str">
        <f t="shared" si="1303"/>
        <v/>
      </c>
      <c r="U9243" t="str">
        <f t="shared" si="1304"/>
        <v/>
      </c>
    </row>
    <row r="9244" spans="12:21" ht="15" customHeight="1" x14ac:dyDescent="0.15">
      <c r="L9244" s="244" t="str">
        <f t="shared" si="1296"/>
        <v/>
      </c>
      <c r="M9244" s="245" t="str">
        <f t="shared" si="1297"/>
        <v/>
      </c>
      <c r="N9244" s="244" t="str">
        <f t="shared" si="1298"/>
        <v/>
      </c>
      <c r="O9244" s="244" t="str">
        <f t="shared" si="1299"/>
        <v/>
      </c>
      <c r="P9244">
        <f>IF($I9244&lt;&gt;"",$I9244,IF($E9244="SGD",1,IF($E9244="USD",Settings!$B$22,IF($E9244="HKD",Settings!$B$23,1))))</f>
        <v>1</v>
      </c>
      <c r="Q9244">
        <f t="shared" si="1300"/>
        <v>0</v>
      </c>
      <c r="R9244">
        <f t="shared" si="1301"/>
        <v>0</v>
      </c>
      <c r="S9244" t="str">
        <f t="shared" si="1302"/>
        <v/>
      </c>
      <c r="T9244" t="str">
        <f t="shared" si="1303"/>
        <v/>
      </c>
      <c r="U9244" t="str">
        <f t="shared" si="1304"/>
        <v/>
      </c>
    </row>
    <row r="9245" spans="12:21" ht="15" customHeight="1" x14ac:dyDescent="0.15">
      <c r="L9245" s="244" t="str">
        <f t="shared" si="1296"/>
        <v/>
      </c>
      <c r="M9245" s="245" t="str">
        <f t="shared" si="1297"/>
        <v/>
      </c>
      <c r="N9245" s="244" t="str">
        <f t="shared" si="1298"/>
        <v/>
      </c>
      <c r="O9245" s="244" t="str">
        <f t="shared" si="1299"/>
        <v/>
      </c>
      <c r="P9245">
        <f>IF($I9245&lt;&gt;"",$I9245,IF($E9245="SGD",1,IF($E9245="USD",Settings!$B$22,IF($E9245="HKD",Settings!$B$23,1))))</f>
        <v>1</v>
      </c>
      <c r="Q9245">
        <f t="shared" si="1300"/>
        <v>0</v>
      </c>
      <c r="R9245">
        <f t="shared" si="1301"/>
        <v>0</v>
      </c>
      <c r="S9245" t="str">
        <f t="shared" si="1302"/>
        <v/>
      </c>
      <c r="T9245" t="str">
        <f t="shared" si="1303"/>
        <v/>
      </c>
      <c r="U9245" t="str">
        <f t="shared" si="1304"/>
        <v/>
      </c>
    </row>
    <row r="9246" spans="12:21" ht="15" customHeight="1" x14ac:dyDescent="0.15">
      <c r="L9246" s="244" t="str">
        <f t="shared" si="1296"/>
        <v/>
      </c>
      <c r="M9246" s="245" t="str">
        <f t="shared" si="1297"/>
        <v/>
      </c>
      <c r="N9246" s="244" t="str">
        <f t="shared" si="1298"/>
        <v/>
      </c>
      <c r="O9246" s="244" t="str">
        <f t="shared" si="1299"/>
        <v/>
      </c>
      <c r="P9246">
        <f>IF($I9246&lt;&gt;"",$I9246,IF($E9246="SGD",1,IF($E9246="USD",Settings!$B$22,IF($E9246="HKD",Settings!$B$23,1))))</f>
        <v>1</v>
      </c>
      <c r="Q9246">
        <f t="shared" si="1300"/>
        <v>0</v>
      </c>
      <c r="R9246">
        <f t="shared" si="1301"/>
        <v>0</v>
      </c>
      <c r="S9246" t="str">
        <f t="shared" si="1302"/>
        <v/>
      </c>
      <c r="T9246" t="str">
        <f t="shared" si="1303"/>
        <v/>
      </c>
      <c r="U9246" t="str">
        <f t="shared" si="1304"/>
        <v/>
      </c>
    </row>
    <row r="9247" spans="12:21" ht="15" customHeight="1" x14ac:dyDescent="0.15">
      <c r="L9247" s="244" t="str">
        <f t="shared" si="1296"/>
        <v/>
      </c>
      <c r="M9247" s="245" t="str">
        <f t="shared" si="1297"/>
        <v/>
      </c>
      <c r="N9247" s="244" t="str">
        <f t="shared" si="1298"/>
        <v/>
      </c>
      <c r="O9247" s="244" t="str">
        <f t="shared" si="1299"/>
        <v/>
      </c>
      <c r="P9247">
        <f>IF($I9247&lt;&gt;"",$I9247,IF($E9247="SGD",1,IF($E9247="USD",Settings!$B$22,IF($E9247="HKD",Settings!$B$23,1))))</f>
        <v>1</v>
      </c>
      <c r="Q9247">
        <f t="shared" si="1300"/>
        <v>0</v>
      </c>
      <c r="R9247">
        <f t="shared" si="1301"/>
        <v>0</v>
      </c>
      <c r="S9247" t="str">
        <f t="shared" si="1302"/>
        <v/>
      </c>
      <c r="T9247" t="str">
        <f t="shared" si="1303"/>
        <v/>
      </c>
      <c r="U9247" t="str">
        <f t="shared" si="1304"/>
        <v/>
      </c>
    </row>
    <row r="9248" spans="12:21" ht="15" customHeight="1" x14ac:dyDescent="0.15">
      <c r="L9248" s="244" t="str">
        <f t="shared" si="1296"/>
        <v/>
      </c>
      <c r="M9248" s="245" t="str">
        <f t="shared" si="1297"/>
        <v/>
      </c>
      <c r="N9248" s="244" t="str">
        <f t="shared" si="1298"/>
        <v/>
      </c>
      <c r="O9248" s="244" t="str">
        <f t="shared" si="1299"/>
        <v/>
      </c>
      <c r="P9248">
        <f>IF($I9248&lt;&gt;"",$I9248,IF($E9248="SGD",1,IF($E9248="USD",Settings!$B$22,IF($E9248="HKD",Settings!$B$23,1))))</f>
        <v>1</v>
      </c>
      <c r="Q9248">
        <f t="shared" si="1300"/>
        <v>0</v>
      </c>
      <c r="R9248">
        <f t="shared" si="1301"/>
        <v>0</v>
      </c>
      <c r="S9248" t="str">
        <f t="shared" si="1302"/>
        <v/>
      </c>
      <c r="T9248" t="str">
        <f t="shared" si="1303"/>
        <v/>
      </c>
      <c r="U9248" t="str">
        <f t="shared" si="1304"/>
        <v/>
      </c>
    </row>
    <row r="9249" spans="12:21" ht="15" customHeight="1" x14ac:dyDescent="0.15">
      <c r="L9249" s="244" t="str">
        <f t="shared" si="1296"/>
        <v/>
      </c>
      <c r="M9249" s="245" t="str">
        <f t="shared" si="1297"/>
        <v/>
      </c>
      <c r="N9249" s="244" t="str">
        <f t="shared" si="1298"/>
        <v/>
      </c>
      <c r="O9249" s="244" t="str">
        <f t="shared" si="1299"/>
        <v/>
      </c>
      <c r="P9249">
        <f>IF($I9249&lt;&gt;"",$I9249,IF($E9249="SGD",1,IF($E9249="USD",Settings!$B$22,IF($E9249="HKD",Settings!$B$23,1))))</f>
        <v>1</v>
      </c>
      <c r="Q9249">
        <f t="shared" si="1300"/>
        <v>0</v>
      </c>
      <c r="R9249">
        <f t="shared" si="1301"/>
        <v>0</v>
      </c>
      <c r="S9249" t="str">
        <f t="shared" si="1302"/>
        <v/>
      </c>
      <c r="T9249" t="str">
        <f t="shared" si="1303"/>
        <v/>
      </c>
      <c r="U9249" t="str">
        <f t="shared" si="1304"/>
        <v/>
      </c>
    </row>
    <row r="9250" spans="12:21" ht="15" customHeight="1" x14ac:dyDescent="0.15">
      <c r="L9250" s="244" t="str">
        <f t="shared" si="1296"/>
        <v/>
      </c>
      <c r="M9250" s="245" t="str">
        <f t="shared" si="1297"/>
        <v/>
      </c>
      <c r="N9250" s="244" t="str">
        <f t="shared" si="1298"/>
        <v/>
      </c>
      <c r="O9250" s="244" t="str">
        <f t="shared" si="1299"/>
        <v/>
      </c>
      <c r="P9250">
        <f>IF($I9250&lt;&gt;"",$I9250,IF($E9250="SGD",1,IF($E9250="USD",Settings!$B$22,IF($E9250="HKD",Settings!$B$23,1))))</f>
        <v>1</v>
      </c>
      <c r="Q9250">
        <f t="shared" si="1300"/>
        <v>0</v>
      </c>
      <c r="R9250">
        <f t="shared" si="1301"/>
        <v>0</v>
      </c>
      <c r="S9250" t="str">
        <f t="shared" si="1302"/>
        <v/>
      </c>
      <c r="T9250" t="str">
        <f t="shared" si="1303"/>
        <v/>
      </c>
      <c r="U9250" t="str">
        <f t="shared" si="1304"/>
        <v/>
      </c>
    </row>
    <row r="9251" spans="12:21" ht="15" customHeight="1" x14ac:dyDescent="0.15">
      <c r="L9251" s="244" t="str">
        <f t="shared" si="1296"/>
        <v/>
      </c>
      <c r="M9251" s="245" t="str">
        <f t="shared" si="1297"/>
        <v/>
      </c>
      <c r="N9251" s="244" t="str">
        <f t="shared" si="1298"/>
        <v/>
      </c>
      <c r="O9251" s="244" t="str">
        <f t="shared" si="1299"/>
        <v/>
      </c>
      <c r="P9251">
        <f>IF($I9251&lt;&gt;"",$I9251,IF($E9251="SGD",1,IF($E9251="USD",Settings!$B$22,IF($E9251="HKD",Settings!$B$23,1))))</f>
        <v>1</v>
      </c>
      <c r="Q9251">
        <f t="shared" si="1300"/>
        <v>0</v>
      </c>
      <c r="R9251">
        <f t="shared" si="1301"/>
        <v>0</v>
      </c>
      <c r="S9251" t="str">
        <f t="shared" si="1302"/>
        <v/>
      </c>
      <c r="T9251" t="str">
        <f t="shared" si="1303"/>
        <v/>
      </c>
      <c r="U9251" t="str">
        <f t="shared" si="1304"/>
        <v/>
      </c>
    </row>
    <row r="9252" spans="12:21" ht="15" customHeight="1" x14ac:dyDescent="0.15">
      <c r="L9252" s="244" t="str">
        <f t="shared" si="1296"/>
        <v/>
      </c>
      <c r="M9252" s="245" t="str">
        <f t="shared" si="1297"/>
        <v/>
      </c>
      <c r="N9252" s="244" t="str">
        <f t="shared" si="1298"/>
        <v/>
      </c>
      <c r="O9252" s="244" t="str">
        <f t="shared" si="1299"/>
        <v/>
      </c>
      <c r="P9252">
        <f>IF($I9252&lt;&gt;"",$I9252,IF($E9252="SGD",1,IF($E9252="USD",Settings!$B$22,IF($E9252="HKD",Settings!$B$23,1))))</f>
        <v>1</v>
      </c>
      <c r="Q9252">
        <f t="shared" si="1300"/>
        <v>0</v>
      </c>
      <c r="R9252">
        <f t="shared" si="1301"/>
        <v>0</v>
      </c>
      <c r="S9252" t="str">
        <f t="shared" si="1302"/>
        <v/>
      </c>
      <c r="T9252" t="str">
        <f t="shared" si="1303"/>
        <v/>
      </c>
      <c r="U9252" t="str">
        <f t="shared" si="1304"/>
        <v/>
      </c>
    </row>
    <row r="9253" spans="12:21" ht="15" customHeight="1" x14ac:dyDescent="0.15">
      <c r="L9253" s="244" t="str">
        <f t="shared" si="1296"/>
        <v/>
      </c>
      <c r="M9253" s="245" t="str">
        <f t="shared" si="1297"/>
        <v/>
      </c>
      <c r="N9253" s="244" t="str">
        <f t="shared" si="1298"/>
        <v/>
      </c>
      <c r="O9253" s="244" t="str">
        <f t="shared" si="1299"/>
        <v/>
      </c>
      <c r="P9253">
        <f>IF($I9253&lt;&gt;"",$I9253,IF($E9253="SGD",1,IF($E9253="USD",Settings!$B$22,IF($E9253="HKD",Settings!$B$23,1))))</f>
        <v>1</v>
      </c>
      <c r="Q9253">
        <f t="shared" si="1300"/>
        <v>0</v>
      </c>
      <c r="R9253">
        <f t="shared" si="1301"/>
        <v>0</v>
      </c>
      <c r="S9253" t="str">
        <f t="shared" si="1302"/>
        <v/>
      </c>
      <c r="T9253" t="str">
        <f t="shared" si="1303"/>
        <v/>
      </c>
      <c r="U9253" t="str">
        <f t="shared" si="1304"/>
        <v/>
      </c>
    </row>
    <row r="9254" spans="12:21" ht="15" customHeight="1" x14ac:dyDescent="0.15">
      <c r="L9254" s="244" t="str">
        <f t="shared" si="1296"/>
        <v/>
      </c>
      <c r="M9254" s="245" t="str">
        <f t="shared" si="1297"/>
        <v/>
      </c>
      <c r="N9254" s="244" t="str">
        <f t="shared" si="1298"/>
        <v/>
      </c>
      <c r="O9254" s="244" t="str">
        <f t="shared" si="1299"/>
        <v/>
      </c>
      <c r="P9254">
        <f>IF($I9254&lt;&gt;"",$I9254,IF($E9254="SGD",1,IF($E9254="USD",Settings!$B$22,IF($E9254="HKD",Settings!$B$23,1))))</f>
        <v>1</v>
      </c>
      <c r="Q9254">
        <f t="shared" si="1300"/>
        <v>0</v>
      </c>
      <c r="R9254">
        <f t="shared" si="1301"/>
        <v>0</v>
      </c>
      <c r="S9254" t="str">
        <f t="shared" si="1302"/>
        <v/>
      </c>
      <c r="T9254" t="str">
        <f t="shared" si="1303"/>
        <v/>
      </c>
      <c r="U9254" t="str">
        <f t="shared" si="1304"/>
        <v/>
      </c>
    </row>
    <row r="9255" spans="12:21" ht="15" customHeight="1" x14ac:dyDescent="0.15">
      <c r="L9255" s="244" t="str">
        <f t="shared" si="1296"/>
        <v/>
      </c>
      <c r="M9255" s="245" t="str">
        <f t="shared" si="1297"/>
        <v/>
      </c>
      <c r="N9255" s="244" t="str">
        <f t="shared" si="1298"/>
        <v/>
      </c>
      <c r="O9255" s="244" t="str">
        <f t="shared" si="1299"/>
        <v/>
      </c>
      <c r="P9255">
        <f>IF($I9255&lt;&gt;"",$I9255,IF($E9255="SGD",1,IF($E9255="USD",Settings!$B$22,IF($E9255="HKD",Settings!$B$23,1))))</f>
        <v>1</v>
      </c>
      <c r="Q9255">
        <f t="shared" si="1300"/>
        <v>0</v>
      </c>
      <c r="R9255">
        <f t="shared" si="1301"/>
        <v>0</v>
      </c>
      <c r="S9255" t="str">
        <f t="shared" si="1302"/>
        <v/>
      </c>
      <c r="T9255" t="str">
        <f t="shared" si="1303"/>
        <v/>
      </c>
      <c r="U9255" t="str">
        <f t="shared" si="1304"/>
        <v/>
      </c>
    </row>
    <row r="9256" spans="12:21" ht="15" customHeight="1" x14ac:dyDescent="0.15">
      <c r="L9256" s="244" t="str">
        <f t="shared" si="1296"/>
        <v/>
      </c>
      <c r="M9256" s="245" t="str">
        <f t="shared" si="1297"/>
        <v/>
      </c>
      <c r="N9256" s="244" t="str">
        <f t="shared" si="1298"/>
        <v/>
      </c>
      <c r="O9256" s="244" t="str">
        <f t="shared" si="1299"/>
        <v/>
      </c>
      <c r="P9256">
        <f>IF($I9256&lt;&gt;"",$I9256,IF($E9256="SGD",1,IF($E9256="USD",Settings!$B$22,IF($E9256="HKD",Settings!$B$23,1))))</f>
        <v>1</v>
      </c>
      <c r="Q9256">
        <f t="shared" si="1300"/>
        <v>0</v>
      </c>
      <c r="R9256">
        <f t="shared" si="1301"/>
        <v>0</v>
      </c>
      <c r="S9256" t="str">
        <f t="shared" si="1302"/>
        <v/>
      </c>
      <c r="T9256" t="str">
        <f t="shared" si="1303"/>
        <v/>
      </c>
      <c r="U9256" t="str">
        <f t="shared" si="1304"/>
        <v/>
      </c>
    </row>
    <row r="9257" spans="12:21" ht="15" customHeight="1" x14ac:dyDescent="0.15">
      <c r="L9257" s="244" t="str">
        <f t="shared" ref="L9257:L9320" si="1305">IF(OR(B9257="",C9257="",E9257=""),"",B9257&amp;":"&amp;C9257&amp;":"&amp;E9257)</f>
        <v/>
      </c>
      <c r="M9257" s="245" t="str">
        <f t="shared" ref="M9257:M9320" si="1306">IF(A9257="","",A9257*D9257)</f>
        <v/>
      </c>
      <c r="N9257" s="244" t="str">
        <f t="shared" ref="N9257:N9320" si="1307">IF(A9257="","",IF(OR(A9257=1,A9257=0),J9257,0))</f>
        <v/>
      </c>
      <c r="O9257" s="244" t="str">
        <f t="shared" ref="O9257:O9320" si="1308">IF(A9257="","",IF(A9257=-1,J9257,0))</f>
        <v/>
      </c>
      <c r="P9257">
        <f>IF($I9257&lt;&gt;"",$I9257,IF($E9257="SGD",1,IF($E9257="USD",Settings!$B$22,IF($E9257="HKD",Settings!$B$23,1))))</f>
        <v>1</v>
      </c>
      <c r="Q9257">
        <f t="shared" ref="Q9257:Q9320" si="1309">IF($L9257="",0,($O9257-$N9257+IF($A9257=2,$J9257,0))*$P9257)</f>
        <v>0</v>
      </c>
      <c r="R9257">
        <f t="shared" ref="R9257:R9320" si="1310">IF($L9257="",0,IF($A9257=2,$J9257*$P9257,0))</f>
        <v>0</v>
      </c>
      <c r="S9257" t="str">
        <f t="shared" si="1302"/>
        <v/>
      </c>
      <c r="T9257" t="str">
        <f t="shared" si="1303"/>
        <v/>
      </c>
      <c r="U9257" t="str">
        <f t="shared" si="1304"/>
        <v/>
      </c>
    </row>
    <row r="9258" spans="12:21" ht="15" customHeight="1" x14ac:dyDescent="0.15">
      <c r="L9258" s="244" t="str">
        <f t="shared" si="1305"/>
        <v/>
      </c>
      <c r="M9258" s="245" t="str">
        <f t="shared" si="1306"/>
        <v/>
      </c>
      <c r="N9258" s="244" t="str">
        <f t="shared" si="1307"/>
        <v/>
      </c>
      <c r="O9258" s="244" t="str">
        <f t="shared" si="1308"/>
        <v/>
      </c>
      <c r="P9258">
        <f>IF($I9258&lt;&gt;"",$I9258,IF($E9258="SGD",1,IF($E9258="USD",Settings!$B$22,IF($E9258="HKD",Settings!$B$23,1))))</f>
        <v>1</v>
      </c>
      <c r="Q9258">
        <f t="shared" si="1309"/>
        <v>0</v>
      </c>
      <c r="R9258">
        <f t="shared" si="1310"/>
        <v>0</v>
      </c>
      <c r="S9258" t="str">
        <f t="shared" si="1302"/>
        <v/>
      </c>
      <c r="T9258" t="str">
        <f t="shared" si="1303"/>
        <v/>
      </c>
      <c r="U9258" t="str">
        <f t="shared" si="1304"/>
        <v/>
      </c>
    </row>
    <row r="9259" spans="12:21" ht="15" customHeight="1" x14ac:dyDescent="0.15">
      <c r="L9259" s="244" t="str">
        <f t="shared" si="1305"/>
        <v/>
      </c>
      <c r="M9259" s="245" t="str">
        <f t="shared" si="1306"/>
        <v/>
      </c>
      <c r="N9259" s="244" t="str">
        <f t="shared" si="1307"/>
        <v/>
      </c>
      <c r="O9259" s="244" t="str">
        <f t="shared" si="1308"/>
        <v/>
      </c>
      <c r="P9259">
        <f>IF($I9259&lt;&gt;"",$I9259,IF($E9259="SGD",1,IF($E9259="USD",Settings!$B$22,IF($E9259="HKD",Settings!$B$23,1))))</f>
        <v>1</v>
      </c>
      <c r="Q9259">
        <f t="shared" si="1309"/>
        <v>0</v>
      </c>
      <c r="R9259">
        <f t="shared" si="1310"/>
        <v>0</v>
      </c>
      <c r="S9259" t="str">
        <f t="shared" si="1302"/>
        <v/>
      </c>
      <c r="T9259" t="str">
        <f t="shared" si="1303"/>
        <v/>
      </c>
      <c r="U9259" t="str">
        <f t="shared" si="1304"/>
        <v/>
      </c>
    </row>
    <row r="9260" spans="12:21" ht="15" customHeight="1" x14ac:dyDescent="0.15">
      <c r="L9260" s="244" t="str">
        <f t="shared" si="1305"/>
        <v/>
      </c>
      <c r="M9260" s="245" t="str">
        <f t="shared" si="1306"/>
        <v/>
      </c>
      <c r="N9260" s="244" t="str">
        <f t="shared" si="1307"/>
        <v/>
      </c>
      <c r="O9260" s="244" t="str">
        <f t="shared" si="1308"/>
        <v/>
      </c>
      <c r="P9260">
        <f>IF($I9260&lt;&gt;"",$I9260,IF($E9260="SGD",1,IF($E9260="USD",Settings!$B$22,IF($E9260="HKD",Settings!$B$23,1))))</f>
        <v>1</v>
      </c>
      <c r="Q9260">
        <f t="shared" si="1309"/>
        <v>0</v>
      </c>
      <c r="R9260">
        <f t="shared" si="1310"/>
        <v>0</v>
      </c>
      <c r="S9260" t="str">
        <f t="shared" si="1302"/>
        <v/>
      </c>
      <c r="T9260" t="str">
        <f t="shared" si="1303"/>
        <v/>
      </c>
      <c r="U9260" t="str">
        <f t="shared" si="1304"/>
        <v/>
      </c>
    </row>
    <row r="9261" spans="12:21" ht="15" customHeight="1" x14ac:dyDescent="0.15">
      <c r="L9261" s="244" t="str">
        <f t="shared" si="1305"/>
        <v/>
      </c>
      <c r="M9261" s="245" t="str">
        <f t="shared" si="1306"/>
        <v/>
      </c>
      <c r="N9261" s="244" t="str">
        <f t="shared" si="1307"/>
        <v/>
      </c>
      <c r="O9261" s="244" t="str">
        <f t="shared" si="1308"/>
        <v/>
      </c>
      <c r="P9261">
        <f>IF($I9261&lt;&gt;"",$I9261,IF($E9261="SGD",1,IF($E9261="USD",Settings!$B$22,IF($E9261="HKD",Settings!$B$23,1))))</f>
        <v>1</v>
      </c>
      <c r="Q9261">
        <f t="shared" si="1309"/>
        <v>0</v>
      </c>
      <c r="R9261">
        <f t="shared" si="1310"/>
        <v>0</v>
      </c>
      <c r="S9261" t="str">
        <f t="shared" si="1302"/>
        <v/>
      </c>
      <c r="T9261" t="str">
        <f t="shared" si="1303"/>
        <v/>
      </c>
      <c r="U9261" t="str">
        <f t="shared" si="1304"/>
        <v/>
      </c>
    </row>
    <row r="9262" spans="12:21" ht="15" customHeight="1" x14ac:dyDescent="0.15">
      <c r="L9262" s="244" t="str">
        <f t="shared" si="1305"/>
        <v/>
      </c>
      <c r="M9262" s="245" t="str">
        <f t="shared" si="1306"/>
        <v/>
      </c>
      <c r="N9262" s="244" t="str">
        <f t="shared" si="1307"/>
        <v/>
      </c>
      <c r="O9262" s="244" t="str">
        <f t="shared" si="1308"/>
        <v/>
      </c>
      <c r="P9262">
        <f>IF($I9262&lt;&gt;"",$I9262,IF($E9262="SGD",1,IF($E9262="USD",Settings!$B$22,IF($E9262="HKD",Settings!$B$23,1))))</f>
        <v>1</v>
      </c>
      <c r="Q9262">
        <f t="shared" si="1309"/>
        <v>0</v>
      </c>
      <c r="R9262">
        <f t="shared" si="1310"/>
        <v>0</v>
      </c>
      <c r="S9262" t="str">
        <f t="shared" si="1302"/>
        <v/>
      </c>
      <c r="T9262" t="str">
        <f t="shared" si="1303"/>
        <v/>
      </c>
      <c r="U9262" t="str">
        <f t="shared" si="1304"/>
        <v/>
      </c>
    </row>
    <row r="9263" spans="12:21" ht="15" customHeight="1" x14ac:dyDescent="0.15">
      <c r="L9263" s="244" t="str">
        <f t="shared" si="1305"/>
        <v/>
      </c>
      <c r="M9263" s="245" t="str">
        <f t="shared" si="1306"/>
        <v/>
      </c>
      <c r="N9263" s="244" t="str">
        <f t="shared" si="1307"/>
        <v/>
      </c>
      <c r="O9263" s="244" t="str">
        <f t="shared" si="1308"/>
        <v/>
      </c>
      <c r="P9263">
        <f>IF($I9263&lt;&gt;"",$I9263,IF($E9263="SGD",1,IF($E9263="USD",Settings!$B$22,IF($E9263="HKD",Settings!$B$23,1))))</f>
        <v>1</v>
      </c>
      <c r="Q9263">
        <f t="shared" si="1309"/>
        <v>0</v>
      </c>
      <c r="R9263">
        <f t="shared" si="1310"/>
        <v>0</v>
      </c>
      <c r="S9263" t="str">
        <f t="shared" si="1302"/>
        <v/>
      </c>
      <c r="T9263" t="str">
        <f t="shared" si="1303"/>
        <v/>
      </c>
      <c r="U9263" t="str">
        <f t="shared" si="1304"/>
        <v/>
      </c>
    </row>
    <row r="9264" spans="12:21" ht="15" customHeight="1" x14ac:dyDescent="0.15">
      <c r="L9264" s="244" t="str">
        <f t="shared" si="1305"/>
        <v/>
      </c>
      <c r="M9264" s="245" t="str">
        <f t="shared" si="1306"/>
        <v/>
      </c>
      <c r="N9264" s="244" t="str">
        <f t="shared" si="1307"/>
        <v/>
      </c>
      <c r="O9264" s="244" t="str">
        <f t="shared" si="1308"/>
        <v/>
      </c>
      <c r="P9264">
        <f>IF($I9264&lt;&gt;"",$I9264,IF($E9264="SGD",1,IF($E9264="USD",Settings!$B$22,IF($E9264="HKD",Settings!$B$23,1))))</f>
        <v>1</v>
      </c>
      <c r="Q9264">
        <f t="shared" si="1309"/>
        <v>0</v>
      </c>
      <c r="R9264">
        <f t="shared" si="1310"/>
        <v>0</v>
      </c>
      <c r="S9264" t="str">
        <f t="shared" si="1302"/>
        <v/>
      </c>
      <c r="T9264" t="str">
        <f t="shared" si="1303"/>
        <v/>
      </c>
      <c r="U9264" t="str">
        <f t="shared" si="1304"/>
        <v/>
      </c>
    </row>
    <row r="9265" spans="12:21" ht="15" customHeight="1" x14ac:dyDescent="0.15">
      <c r="L9265" s="244" t="str">
        <f t="shared" si="1305"/>
        <v/>
      </c>
      <c r="M9265" s="245" t="str">
        <f t="shared" si="1306"/>
        <v/>
      </c>
      <c r="N9265" s="244" t="str">
        <f t="shared" si="1307"/>
        <v/>
      </c>
      <c r="O9265" s="244" t="str">
        <f t="shared" si="1308"/>
        <v/>
      </c>
      <c r="P9265">
        <f>IF($I9265&lt;&gt;"",$I9265,IF($E9265="SGD",1,IF($E9265="USD",Settings!$B$22,IF($E9265="HKD",Settings!$B$23,1))))</f>
        <v>1</v>
      </c>
      <c r="Q9265">
        <f t="shared" si="1309"/>
        <v>0</v>
      </c>
      <c r="R9265">
        <f t="shared" si="1310"/>
        <v>0</v>
      </c>
      <c r="S9265" t="str">
        <f t="shared" si="1302"/>
        <v/>
      </c>
      <c r="T9265" t="str">
        <f t="shared" si="1303"/>
        <v/>
      </c>
      <c r="U9265" t="str">
        <f t="shared" si="1304"/>
        <v/>
      </c>
    </row>
    <row r="9266" spans="12:21" ht="15" customHeight="1" x14ac:dyDescent="0.15">
      <c r="L9266" s="244" t="str">
        <f t="shared" si="1305"/>
        <v/>
      </c>
      <c r="M9266" s="245" t="str">
        <f t="shared" si="1306"/>
        <v/>
      </c>
      <c r="N9266" s="244" t="str">
        <f t="shared" si="1307"/>
        <v/>
      </c>
      <c r="O9266" s="244" t="str">
        <f t="shared" si="1308"/>
        <v/>
      </c>
      <c r="P9266">
        <f>IF($I9266&lt;&gt;"",$I9266,IF($E9266="SGD",1,IF($E9266="USD",Settings!$B$22,IF($E9266="HKD",Settings!$B$23,1))))</f>
        <v>1</v>
      </c>
      <c r="Q9266">
        <f t="shared" si="1309"/>
        <v>0</v>
      </c>
      <c r="R9266">
        <f t="shared" si="1310"/>
        <v>0</v>
      </c>
      <c r="S9266" t="str">
        <f t="shared" si="1302"/>
        <v/>
      </c>
      <c r="T9266" t="str">
        <f t="shared" si="1303"/>
        <v/>
      </c>
      <c r="U9266" t="str">
        <f t="shared" si="1304"/>
        <v/>
      </c>
    </row>
    <row r="9267" spans="12:21" ht="15" customHeight="1" x14ac:dyDescent="0.15">
      <c r="L9267" s="244" t="str">
        <f t="shared" si="1305"/>
        <v/>
      </c>
      <c r="M9267" s="245" t="str">
        <f t="shared" si="1306"/>
        <v/>
      </c>
      <c r="N9267" s="244" t="str">
        <f t="shared" si="1307"/>
        <v/>
      </c>
      <c r="O9267" s="244" t="str">
        <f t="shared" si="1308"/>
        <v/>
      </c>
      <c r="P9267">
        <f>IF($I9267&lt;&gt;"",$I9267,IF($E9267="SGD",1,IF($E9267="USD",Settings!$B$22,IF($E9267="HKD",Settings!$B$23,1))))</f>
        <v>1</v>
      </c>
      <c r="Q9267">
        <f t="shared" si="1309"/>
        <v>0</v>
      </c>
      <c r="R9267">
        <f t="shared" si="1310"/>
        <v>0</v>
      </c>
      <c r="S9267" t="str">
        <f t="shared" si="1302"/>
        <v/>
      </c>
      <c r="T9267" t="str">
        <f t="shared" si="1303"/>
        <v/>
      </c>
      <c r="U9267" t="str">
        <f t="shared" si="1304"/>
        <v/>
      </c>
    </row>
    <row r="9268" spans="12:21" ht="15" customHeight="1" x14ac:dyDescent="0.15">
      <c r="L9268" s="244" t="str">
        <f t="shared" si="1305"/>
        <v/>
      </c>
      <c r="M9268" s="245" t="str">
        <f t="shared" si="1306"/>
        <v/>
      </c>
      <c r="N9268" s="244" t="str">
        <f t="shared" si="1307"/>
        <v/>
      </c>
      <c r="O9268" s="244" t="str">
        <f t="shared" si="1308"/>
        <v/>
      </c>
      <c r="P9268">
        <f>IF($I9268&lt;&gt;"",$I9268,IF($E9268="SGD",1,IF($E9268="USD",Settings!$B$22,IF($E9268="HKD",Settings!$B$23,1))))</f>
        <v>1</v>
      </c>
      <c r="Q9268">
        <f t="shared" si="1309"/>
        <v>0</v>
      </c>
      <c r="R9268">
        <f t="shared" si="1310"/>
        <v>0</v>
      </c>
      <c r="S9268" t="str">
        <f t="shared" si="1302"/>
        <v/>
      </c>
      <c r="T9268" t="str">
        <f t="shared" si="1303"/>
        <v/>
      </c>
      <c r="U9268" t="str">
        <f t="shared" si="1304"/>
        <v/>
      </c>
    </row>
    <row r="9269" spans="12:21" ht="15" customHeight="1" x14ac:dyDescent="0.15">
      <c r="L9269" s="244" t="str">
        <f t="shared" si="1305"/>
        <v/>
      </c>
      <c r="M9269" s="245" t="str">
        <f t="shared" si="1306"/>
        <v/>
      </c>
      <c r="N9269" s="244" t="str">
        <f t="shared" si="1307"/>
        <v/>
      </c>
      <c r="O9269" s="244" t="str">
        <f t="shared" si="1308"/>
        <v/>
      </c>
      <c r="P9269">
        <f>IF($I9269&lt;&gt;"",$I9269,IF($E9269="SGD",1,IF($E9269="USD",Settings!$B$22,IF($E9269="HKD",Settings!$B$23,1))))</f>
        <v>1</v>
      </c>
      <c r="Q9269">
        <f t="shared" si="1309"/>
        <v>0</v>
      </c>
      <c r="R9269">
        <f t="shared" si="1310"/>
        <v>0</v>
      </c>
      <c r="S9269" t="str">
        <f t="shared" si="1302"/>
        <v/>
      </c>
      <c r="T9269" t="str">
        <f t="shared" si="1303"/>
        <v/>
      </c>
      <c r="U9269" t="str">
        <f t="shared" si="1304"/>
        <v/>
      </c>
    </row>
    <row r="9270" spans="12:21" ht="15" customHeight="1" x14ac:dyDescent="0.15">
      <c r="L9270" s="244" t="str">
        <f t="shared" si="1305"/>
        <v/>
      </c>
      <c r="M9270" s="245" t="str">
        <f t="shared" si="1306"/>
        <v/>
      </c>
      <c r="N9270" s="244" t="str">
        <f t="shared" si="1307"/>
        <v/>
      </c>
      <c r="O9270" s="244" t="str">
        <f t="shared" si="1308"/>
        <v/>
      </c>
      <c r="P9270">
        <f>IF($I9270&lt;&gt;"",$I9270,IF($E9270="SGD",1,IF($E9270="USD",Settings!$B$22,IF($E9270="HKD",Settings!$B$23,1))))</f>
        <v>1</v>
      </c>
      <c r="Q9270">
        <f t="shared" si="1309"/>
        <v>0</v>
      </c>
      <c r="R9270">
        <f t="shared" si="1310"/>
        <v>0</v>
      </c>
      <c r="S9270" t="str">
        <f t="shared" si="1302"/>
        <v/>
      </c>
      <c r="T9270" t="str">
        <f t="shared" si="1303"/>
        <v/>
      </c>
      <c r="U9270" t="str">
        <f t="shared" si="1304"/>
        <v/>
      </c>
    </row>
    <row r="9271" spans="12:21" ht="15" customHeight="1" x14ac:dyDescent="0.15">
      <c r="L9271" s="244" t="str">
        <f t="shared" si="1305"/>
        <v/>
      </c>
      <c r="M9271" s="245" t="str">
        <f t="shared" si="1306"/>
        <v/>
      </c>
      <c r="N9271" s="244" t="str">
        <f t="shared" si="1307"/>
        <v/>
      </c>
      <c r="O9271" s="244" t="str">
        <f t="shared" si="1308"/>
        <v/>
      </c>
      <c r="P9271">
        <f>IF($I9271&lt;&gt;"",$I9271,IF($E9271="SGD",1,IF($E9271="USD",Settings!$B$22,IF($E9271="HKD",Settings!$B$23,1))))</f>
        <v>1</v>
      </c>
      <c r="Q9271">
        <f t="shared" si="1309"/>
        <v>0</v>
      </c>
      <c r="R9271">
        <f t="shared" si="1310"/>
        <v>0</v>
      </c>
      <c r="S9271" t="str">
        <f t="shared" si="1302"/>
        <v/>
      </c>
      <c r="T9271" t="str">
        <f t="shared" si="1303"/>
        <v/>
      </c>
      <c r="U9271" t="str">
        <f t="shared" si="1304"/>
        <v/>
      </c>
    </row>
    <row r="9272" spans="12:21" ht="15" customHeight="1" x14ac:dyDescent="0.15">
      <c r="L9272" s="244" t="str">
        <f t="shared" si="1305"/>
        <v/>
      </c>
      <c r="M9272" s="245" t="str">
        <f t="shared" si="1306"/>
        <v/>
      </c>
      <c r="N9272" s="244" t="str">
        <f t="shared" si="1307"/>
        <v/>
      </c>
      <c r="O9272" s="244" t="str">
        <f t="shared" si="1308"/>
        <v/>
      </c>
      <c r="P9272">
        <f>IF($I9272&lt;&gt;"",$I9272,IF($E9272="SGD",1,IF($E9272="USD",Settings!$B$22,IF($E9272="HKD",Settings!$B$23,1))))</f>
        <v>1</v>
      </c>
      <c r="Q9272">
        <f t="shared" si="1309"/>
        <v>0</v>
      </c>
      <c r="R9272">
        <f t="shared" si="1310"/>
        <v>0</v>
      </c>
      <c r="S9272" t="str">
        <f t="shared" si="1302"/>
        <v/>
      </c>
      <c r="T9272" t="str">
        <f t="shared" si="1303"/>
        <v/>
      </c>
      <c r="U9272" t="str">
        <f t="shared" si="1304"/>
        <v/>
      </c>
    </row>
    <row r="9273" spans="12:21" ht="15" customHeight="1" x14ac:dyDescent="0.15">
      <c r="L9273" s="244" t="str">
        <f t="shared" si="1305"/>
        <v/>
      </c>
      <c r="M9273" s="245" t="str">
        <f t="shared" si="1306"/>
        <v/>
      </c>
      <c r="N9273" s="244" t="str">
        <f t="shared" si="1307"/>
        <v/>
      </c>
      <c r="O9273" s="244" t="str">
        <f t="shared" si="1308"/>
        <v/>
      </c>
      <c r="P9273">
        <f>IF($I9273&lt;&gt;"",$I9273,IF($E9273="SGD",1,IF($E9273="USD",Settings!$B$22,IF($E9273="HKD",Settings!$B$23,1))))</f>
        <v>1</v>
      </c>
      <c r="Q9273">
        <f t="shared" si="1309"/>
        <v>0</v>
      </c>
      <c r="R9273">
        <f t="shared" si="1310"/>
        <v>0</v>
      </c>
      <c r="S9273" t="str">
        <f t="shared" si="1302"/>
        <v/>
      </c>
      <c r="T9273" t="str">
        <f t="shared" si="1303"/>
        <v/>
      </c>
      <c r="U9273" t="str">
        <f t="shared" si="1304"/>
        <v/>
      </c>
    </row>
    <row r="9274" spans="12:21" ht="15" customHeight="1" x14ac:dyDescent="0.15">
      <c r="L9274" s="244" t="str">
        <f t="shared" si="1305"/>
        <v/>
      </c>
      <c r="M9274" s="245" t="str">
        <f t="shared" si="1306"/>
        <v/>
      </c>
      <c r="N9274" s="244" t="str">
        <f t="shared" si="1307"/>
        <v/>
      </c>
      <c r="O9274" s="244" t="str">
        <f t="shared" si="1308"/>
        <v/>
      </c>
      <c r="P9274">
        <f>IF($I9274&lt;&gt;"",$I9274,IF($E9274="SGD",1,IF($E9274="USD",Settings!$B$22,IF($E9274="HKD",Settings!$B$23,1))))</f>
        <v>1</v>
      </c>
      <c r="Q9274">
        <f t="shared" si="1309"/>
        <v>0</v>
      </c>
      <c r="R9274">
        <f t="shared" si="1310"/>
        <v>0</v>
      </c>
      <c r="S9274" t="str">
        <f t="shared" si="1302"/>
        <v/>
      </c>
      <c r="T9274" t="str">
        <f t="shared" si="1303"/>
        <v/>
      </c>
      <c r="U9274" t="str">
        <f t="shared" si="1304"/>
        <v/>
      </c>
    </row>
    <row r="9275" spans="12:21" ht="15" customHeight="1" x14ac:dyDescent="0.15">
      <c r="L9275" s="244" t="str">
        <f t="shared" si="1305"/>
        <v/>
      </c>
      <c r="M9275" s="245" t="str">
        <f t="shared" si="1306"/>
        <v/>
      </c>
      <c r="N9275" s="244" t="str">
        <f t="shared" si="1307"/>
        <v/>
      </c>
      <c r="O9275" s="244" t="str">
        <f t="shared" si="1308"/>
        <v/>
      </c>
      <c r="P9275">
        <f>IF($I9275&lt;&gt;"",$I9275,IF($E9275="SGD",1,IF($E9275="USD",Settings!$B$22,IF($E9275="HKD",Settings!$B$23,1))))</f>
        <v>1</v>
      </c>
      <c r="Q9275">
        <f t="shared" si="1309"/>
        <v>0</v>
      </c>
      <c r="R9275">
        <f t="shared" si="1310"/>
        <v>0</v>
      </c>
      <c r="S9275" t="str">
        <f t="shared" si="1302"/>
        <v/>
      </c>
      <c r="T9275" t="str">
        <f t="shared" si="1303"/>
        <v/>
      </c>
      <c r="U9275" t="str">
        <f t="shared" si="1304"/>
        <v/>
      </c>
    </row>
    <row r="9276" spans="12:21" ht="15" customHeight="1" x14ac:dyDescent="0.15">
      <c r="L9276" s="244" t="str">
        <f t="shared" si="1305"/>
        <v/>
      </c>
      <c r="M9276" s="245" t="str">
        <f t="shared" si="1306"/>
        <v/>
      </c>
      <c r="N9276" s="244" t="str">
        <f t="shared" si="1307"/>
        <v/>
      </c>
      <c r="O9276" s="244" t="str">
        <f t="shared" si="1308"/>
        <v/>
      </c>
      <c r="P9276">
        <f>IF($I9276&lt;&gt;"",$I9276,IF($E9276="SGD",1,IF($E9276="USD",Settings!$B$22,IF($E9276="HKD",Settings!$B$23,1))))</f>
        <v>1</v>
      </c>
      <c r="Q9276">
        <f t="shared" si="1309"/>
        <v>0</v>
      </c>
      <c r="R9276">
        <f t="shared" si="1310"/>
        <v>0</v>
      </c>
      <c r="S9276" t="str">
        <f t="shared" si="1302"/>
        <v/>
      </c>
      <c r="T9276" t="str">
        <f t="shared" si="1303"/>
        <v/>
      </c>
      <c r="U9276" t="str">
        <f t="shared" si="1304"/>
        <v/>
      </c>
    </row>
    <row r="9277" spans="12:21" ht="15" customHeight="1" x14ac:dyDescent="0.15">
      <c r="L9277" s="244" t="str">
        <f t="shared" si="1305"/>
        <v/>
      </c>
      <c r="M9277" s="245" t="str">
        <f t="shared" si="1306"/>
        <v/>
      </c>
      <c r="N9277" s="244" t="str">
        <f t="shared" si="1307"/>
        <v/>
      </c>
      <c r="O9277" s="244" t="str">
        <f t="shared" si="1308"/>
        <v/>
      </c>
      <c r="P9277">
        <f>IF($I9277&lt;&gt;"",$I9277,IF($E9277="SGD",1,IF($E9277="USD",Settings!$B$22,IF($E9277="HKD",Settings!$B$23,1))))</f>
        <v>1</v>
      </c>
      <c r="Q9277">
        <f t="shared" si="1309"/>
        <v>0</v>
      </c>
      <c r="R9277">
        <f t="shared" si="1310"/>
        <v>0</v>
      </c>
      <c r="S9277" t="str">
        <f t="shared" si="1302"/>
        <v/>
      </c>
      <c r="T9277" t="str">
        <f t="shared" si="1303"/>
        <v/>
      </c>
      <c r="U9277" t="str">
        <f t="shared" si="1304"/>
        <v/>
      </c>
    </row>
    <row r="9278" spans="12:21" ht="15" customHeight="1" x14ac:dyDescent="0.15">
      <c r="L9278" s="244" t="str">
        <f t="shared" si="1305"/>
        <v/>
      </c>
      <c r="M9278" s="245" t="str">
        <f t="shared" si="1306"/>
        <v/>
      </c>
      <c r="N9278" s="244" t="str">
        <f t="shared" si="1307"/>
        <v/>
      </c>
      <c r="O9278" s="244" t="str">
        <f t="shared" si="1308"/>
        <v/>
      </c>
      <c r="P9278">
        <f>IF($I9278&lt;&gt;"",$I9278,IF($E9278="SGD",1,IF($E9278="USD",Settings!$B$22,IF($E9278="HKD",Settings!$B$23,1))))</f>
        <v>1</v>
      </c>
      <c r="Q9278">
        <f t="shared" si="1309"/>
        <v>0</v>
      </c>
      <c r="R9278">
        <f t="shared" si="1310"/>
        <v>0</v>
      </c>
      <c r="S9278" t="str">
        <f t="shared" si="1302"/>
        <v/>
      </c>
      <c r="T9278" t="str">
        <f t="shared" si="1303"/>
        <v/>
      </c>
      <c r="U9278" t="str">
        <f t="shared" si="1304"/>
        <v/>
      </c>
    </row>
    <row r="9279" spans="12:21" ht="15" customHeight="1" x14ac:dyDescent="0.15">
      <c r="L9279" s="244" t="str">
        <f t="shared" si="1305"/>
        <v/>
      </c>
      <c r="M9279" s="245" t="str">
        <f t="shared" si="1306"/>
        <v/>
      </c>
      <c r="N9279" s="244" t="str">
        <f t="shared" si="1307"/>
        <v/>
      </c>
      <c r="O9279" s="244" t="str">
        <f t="shared" si="1308"/>
        <v/>
      </c>
      <c r="P9279">
        <f>IF($I9279&lt;&gt;"",$I9279,IF($E9279="SGD",1,IF($E9279="USD",Settings!$B$22,IF($E9279="HKD",Settings!$B$23,1))))</f>
        <v>1</v>
      </c>
      <c r="Q9279">
        <f t="shared" si="1309"/>
        <v>0</v>
      </c>
      <c r="R9279">
        <f t="shared" si="1310"/>
        <v>0</v>
      </c>
      <c r="S9279" t="str">
        <f t="shared" si="1302"/>
        <v/>
      </c>
      <c r="T9279" t="str">
        <f t="shared" si="1303"/>
        <v/>
      </c>
      <c r="U9279" t="str">
        <f t="shared" si="1304"/>
        <v/>
      </c>
    </row>
    <row r="9280" spans="12:21" ht="15" customHeight="1" x14ac:dyDescent="0.15">
      <c r="L9280" s="244" t="str">
        <f t="shared" si="1305"/>
        <v/>
      </c>
      <c r="M9280" s="245" t="str">
        <f t="shared" si="1306"/>
        <v/>
      </c>
      <c r="N9280" s="244" t="str">
        <f t="shared" si="1307"/>
        <v/>
      </c>
      <c r="O9280" s="244" t="str">
        <f t="shared" si="1308"/>
        <v/>
      </c>
      <c r="P9280">
        <f>IF($I9280&lt;&gt;"",$I9280,IF($E9280="SGD",1,IF($E9280="USD",Settings!$B$22,IF($E9280="HKD",Settings!$B$23,1))))</f>
        <v>1</v>
      </c>
      <c r="Q9280">
        <f t="shared" si="1309"/>
        <v>0</v>
      </c>
      <c r="R9280">
        <f t="shared" si="1310"/>
        <v>0</v>
      </c>
      <c r="S9280" t="str">
        <f t="shared" si="1302"/>
        <v/>
      </c>
      <c r="T9280" t="str">
        <f t="shared" si="1303"/>
        <v/>
      </c>
      <c r="U9280" t="str">
        <f t="shared" si="1304"/>
        <v/>
      </c>
    </row>
    <row r="9281" spans="12:21" ht="15" customHeight="1" x14ac:dyDescent="0.15">
      <c r="L9281" s="244" t="str">
        <f t="shared" si="1305"/>
        <v/>
      </c>
      <c r="M9281" s="245" t="str">
        <f t="shared" si="1306"/>
        <v/>
      </c>
      <c r="N9281" s="244" t="str">
        <f t="shared" si="1307"/>
        <v/>
      </c>
      <c r="O9281" s="244" t="str">
        <f t="shared" si="1308"/>
        <v/>
      </c>
      <c r="P9281">
        <f>IF($I9281&lt;&gt;"",$I9281,IF($E9281="SGD",1,IF($E9281="USD",Settings!$B$22,IF($E9281="HKD",Settings!$B$23,1))))</f>
        <v>1</v>
      </c>
      <c r="Q9281">
        <f t="shared" si="1309"/>
        <v>0</v>
      </c>
      <c r="R9281">
        <f t="shared" si="1310"/>
        <v>0</v>
      </c>
      <c r="S9281" t="str">
        <f t="shared" si="1302"/>
        <v/>
      </c>
      <c r="T9281" t="str">
        <f t="shared" si="1303"/>
        <v/>
      </c>
      <c r="U9281" t="str">
        <f t="shared" si="1304"/>
        <v/>
      </c>
    </row>
    <row r="9282" spans="12:21" ht="15" customHeight="1" x14ac:dyDescent="0.15">
      <c r="L9282" s="244" t="str">
        <f t="shared" si="1305"/>
        <v/>
      </c>
      <c r="M9282" s="245" t="str">
        <f t="shared" si="1306"/>
        <v/>
      </c>
      <c r="N9282" s="244" t="str">
        <f t="shared" si="1307"/>
        <v/>
      </c>
      <c r="O9282" s="244" t="str">
        <f t="shared" si="1308"/>
        <v/>
      </c>
      <c r="P9282">
        <f>IF($I9282&lt;&gt;"",$I9282,IF($E9282="SGD",1,IF($E9282="USD",Settings!$B$22,IF($E9282="HKD",Settings!$B$23,1))))</f>
        <v>1</v>
      </c>
      <c r="Q9282">
        <f t="shared" si="1309"/>
        <v>0</v>
      </c>
      <c r="R9282">
        <f t="shared" si="1310"/>
        <v>0</v>
      </c>
      <c r="S9282" t="str">
        <f t="shared" ref="S9282:S9345" si="1311">IF(L9282="","",SUMIFS($M:$M,$L:$L,L9282,$T:$T,"&lt;="&amp;T9282))</f>
        <v/>
      </c>
      <c r="T9282" t="str">
        <f t="shared" ref="T9282:T9345" si="1312">IF(L9282="","",INT(G9282)*100000+ROW())</f>
        <v/>
      </c>
      <c r="U9282" t="str">
        <f t="shared" ref="U9282:U9345" si="1313">IF(L9282="","",IF(AND(COUNTIFS($L:$L,L9282,$S:$S,"&gt;-0.000001",$S:$S,"&lt;0.000001",$T:$T,"&gt;"&amp;T9282)=0,ABS(S9282)&gt;0.000001),1,0))</f>
        <v/>
      </c>
    </row>
    <row r="9283" spans="12:21" ht="15" customHeight="1" x14ac:dyDescent="0.15">
      <c r="L9283" s="244" t="str">
        <f t="shared" si="1305"/>
        <v/>
      </c>
      <c r="M9283" s="245" t="str">
        <f t="shared" si="1306"/>
        <v/>
      </c>
      <c r="N9283" s="244" t="str">
        <f t="shared" si="1307"/>
        <v/>
      </c>
      <c r="O9283" s="244" t="str">
        <f t="shared" si="1308"/>
        <v/>
      </c>
      <c r="P9283">
        <f>IF($I9283&lt;&gt;"",$I9283,IF($E9283="SGD",1,IF($E9283="USD",Settings!$B$22,IF($E9283="HKD",Settings!$B$23,1))))</f>
        <v>1</v>
      </c>
      <c r="Q9283">
        <f t="shared" si="1309"/>
        <v>0</v>
      </c>
      <c r="R9283">
        <f t="shared" si="1310"/>
        <v>0</v>
      </c>
      <c r="S9283" t="str">
        <f t="shared" si="1311"/>
        <v/>
      </c>
      <c r="T9283" t="str">
        <f t="shared" si="1312"/>
        <v/>
      </c>
      <c r="U9283" t="str">
        <f t="shared" si="1313"/>
        <v/>
      </c>
    </row>
    <row r="9284" spans="12:21" ht="15" customHeight="1" x14ac:dyDescent="0.15">
      <c r="L9284" s="244" t="str">
        <f t="shared" si="1305"/>
        <v/>
      </c>
      <c r="M9284" s="245" t="str">
        <f t="shared" si="1306"/>
        <v/>
      </c>
      <c r="N9284" s="244" t="str">
        <f t="shared" si="1307"/>
        <v/>
      </c>
      <c r="O9284" s="244" t="str">
        <f t="shared" si="1308"/>
        <v/>
      </c>
      <c r="P9284">
        <f>IF($I9284&lt;&gt;"",$I9284,IF($E9284="SGD",1,IF($E9284="USD",Settings!$B$22,IF($E9284="HKD",Settings!$B$23,1))))</f>
        <v>1</v>
      </c>
      <c r="Q9284">
        <f t="shared" si="1309"/>
        <v>0</v>
      </c>
      <c r="R9284">
        <f t="shared" si="1310"/>
        <v>0</v>
      </c>
      <c r="S9284" t="str">
        <f t="shared" si="1311"/>
        <v/>
      </c>
      <c r="T9284" t="str">
        <f t="shared" si="1312"/>
        <v/>
      </c>
      <c r="U9284" t="str">
        <f t="shared" si="1313"/>
        <v/>
      </c>
    </row>
    <row r="9285" spans="12:21" ht="15" customHeight="1" x14ac:dyDescent="0.15">
      <c r="L9285" s="244" t="str">
        <f t="shared" si="1305"/>
        <v/>
      </c>
      <c r="M9285" s="245" t="str">
        <f t="shared" si="1306"/>
        <v/>
      </c>
      <c r="N9285" s="244" t="str">
        <f t="shared" si="1307"/>
        <v/>
      </c>
      <c r="O9285" s="244" t="str">
        <f t="shared" si="1308"/>
        <v/>
      </c>
      <c r="P9285">
        <f>IF($I9285&lt;&gt;"",$I9285,IF($E9285="SGD",1,IF($E9285="USD",Settings!$B$22,IF($E9285="HKD",Settings!$B$23,1))))</f>
        <v>1</v>
      </c>
      <c r="Q9285">
        <f t="shared" si="1309"/>
        <v>0</v>
      </c>
      <c r="R9285">
        <f t="shared" si="1310"/>
        <v>0</v>
      </c>
      <c r="S9285" t="str">
        <f t="shared" si="1311"/>
        <v/>
      </c>
      <c r="T9285" t="str">
        <f t="shared" si="1312"/>
        <v/>
      </c>
      <c r="U9285" t="str">
        <f t="shared" si="1313"/>
        <v/>
      </c>
    </row>
    <row r="9286" spans="12:21" ht="15" customHeight="1" x14ac:dyDescent="0.15">
      <c r="L9286" s="244" t="str">
        <f t="shared" si="1305"/>
        <v/>
      </c>
      <c r="M9286" s="245" t="str">
        <f t="shared" si="1306"/>
        <v/>
      </c>
      <c r="N9286" s="244" t="str">
        <f t="shared" si="1307"/>
        <v/>
      </c>
      <c r="O9286" s="244" t="str">
        <f t="shared" si="1308"/>
        <v/>
      </c>
      <c r="P9286">
        <f>IF($I9286&lt;&gt;"",$I9286,IF($E9286="SGD",1,IF($E9286="USD",Settings!$B$22,IF($E9286="HKD",Settings!$B$23,1))))</f>
        <v>1</v>
      </c>
      <c r="Q9286">
        <f t="shared" si="1309"/>
        <v>0</v>
      </c>
      <c r="R9286">
        <f t="shared" si="1310"/>
        <v>0</v>
      </c>
      <c r="S9286" t="str">
        <f t="shared" si="1311"/>
        <v/>
      </c>
      <c r="T9286" t="str">
        <f t="shared" si="1312"/>
        <v/>
      </c>
      <c r="U9286" t="str">
        <f t="shared" si="1313"/>
        <v/>
      </c>
    </row>
    <row r="9287" spans="12:21" ht="15" customHeight="1" x14ac:dyDescent="0.15">
      <c r="L9287" s="244" t="str">
        <f t="shared" si="1305"/>
        <v/>
      </c>
      <c r="M9287" s="245" t="str">
        <f t="shared" si="1306"/>
        <v/>
      </c>
      <c r="N9287" s="244" t="str">
        <f t="shared" si="1307"/>
        <v/>
      </c>
      <c r="O9287" s="244" t="str">
        <f t="shared" si="1308"/>
        <v/>
      </c>
      <c r="P9287">
        <f>IF($I9287&lt;&gt;"",$I9287,IF($E9287="SGD",1,IF($E9287="USD",Settings!$B$22,IF($E9287="HKD",Settings!$B$23,1))))</f>
        <v>1</v>
      </c>
      <c r="Q9287">
        <f t="shared" si="1309"/>
        <v>0</v>
      </c>
      <c r="R9287">
        <f t="shared" si="1310"/>
        <v>0</v>
      </c>
      <c r="S9287" t="str">
        <f t="shared" si="1311"/>
        <v/>
      </c>
      <c r="T9287" t="str">
        <f t="shared" si="1312"/>
        <v/>
      </c>
      <c r="U9287" t="str">
        <f t="shared" si="1313"/>
        <v/>
      </c>
    </row>
    <row r="9288" spans="12:21" ht="15" customHeight="1" x14ac:dyDescent="0.15">
      <c r="L9288" s="244" t="str">
        <f t="shared" si="1305"/>
        <v/>
      </c>
      <c r="M9288" s="245" t="str">
        <f t="shared" si="1306"/>
        <v/>
      </c>
      <c r="N9288" s="244" t="str">
        <f t="shared" si="1307"/>
        <v/>
      </c>
      <c r="O9288" s="244" t="str">
        <f t="shared" si="1308"/>
        <v/>
      </c>
      <c r="P9288">
        <f>IF($I9288&lt;&gt;"",$I9288,IF($E9288="SGD",1,IF($E9288="USD",Settings!$B$22,IF($E9288="HKD",Settings!$B$23,1))))</f>
        <v>1</v>
      </c>
      <c r="Q9288">
        <f t="shared" si="1309"/>
        <v>0</v>
      </c>
      <c r="R9288">
        <f t="shared" si="1310"/>
        <v>0</v>
      </c>
      <c r="S9288" t="str">
        <f t="shared" si="1311"/>
        <v/>
      </c>
      <c r="T9288" t="str">
        <f t="shared" si="1312"/>
        <v/>
      </c>
      <c r="U9288" t="str">
        <f t="shared" si="1313"/>
        <v/>
      </c>
    </row>
    <row r="9289" spans="12:21" ht="15" customHeight="1" x14ac:dyDescent="0.15">
      <c r="L9289" s="244" t="str">
        <f t="shared" si="1305"/>
        <v/>
      </c>
      <c r="M9289" s="245" t="str">
        <f t="shared" si="1306"/>
        <v/>
      </c>
      <c r="N9289" s="244" t="str">
        <f t="shared" si="1307"/>
        <v/>
      </c>
      <c r="O9289" s="244" t="str">
        <f t="shared" si="1308"/>
        <v/>
      </c>
      <c r="P9289">
        <f>IF($I9289&lt;&gt;"",$I9289,IF($E9289="SGD",1,IF($E9289="USD",Settings!$B$22,IF($E9289="HKD",Settings!$B$23,1))))</f>
        <v>1</v>
      </c>
      <c r="Q9289">
        <f t="shared" si="1309"/>
        <v>0</v>
      </c>
      <c r="R9289">
        <f t="shared" si="1310"/>
        <v>0</v>
      </c>
      <c r="S9289" t="str">
        <f t="shared" si="1311"/>
        <v/>
      </c>
      <c r="T9289" t="str">
        <f t="shared" si="1312"/>
        <v/>
      </c>
      <c r="U9289" t="str">
        <f t="shared" si="1313"/>
        <v/>
      </c>
    </row>
    <row r="9290" spans="12:21" ht="15" customHeight="1" x14ac:dyDescent="0.15">
      <c r="L9290" s="244" t="str">
        <f t="shared" si="1305"/>
        <v/>
      </c>
      <c r="M9290" s="245" t="str">
        <f t="shared" si="1306"/>
        <v/>
      </c>
      <c r="N9290" s="244" t="str">
        <f t="shared" si="1307"/>
        <v/>
      </c>
      <c r="O9290" s="244" t="str">
        <f t="shared" si="1308"/>
        <v/>
      </c>
      <c r="P9290">
        <f>IF($I9290&lt;&gt;"",$I9290,IF($E9290="SGD",1,IF($E9290="USD",Settings!$B$22,IF($E9290="HKD",Settings!$B$23,1))))</f>
        <v>1</v>
      </c>
      <c r="Q9290">
        <f t="shared" si="1309"/>
        <v>0</v>
      </c>
      <c r="R9290">
        <f t="shared" si="1310"/>
        <v>0</v>
      </c>
      <c r="S9290" t="str">
        <f t="shared" si="1311"/>
        <v/>
      </c>
      <c r="T9290" t="str">
        <f t="shared" si="1312"/>
        <v/>
      </c>
      <c r="U9290" t="str">
        <f t="shared" si="1313"/>
        <v/>
      </c>
    </row>
    <row r="9291" spans="12:21" ht="15" customHeight="1" x14ac:dyDescent="0.15">
      <c r="L9291" s="244" t="str">
        <f t="shared" si="1305"/>
        <v/>
      </c>
      <c r="M9291" s="245" t="str">
        <f t="shared" si="1306"/>
        <v/>
      </c>
      <c r="N9291" s="244" t="str">
        <f t="shared" si="1307"/>
        <v/>
      </c>
      <c r="O9291" s="244" t="str">
        <f t="shared" si="1308"/>
        <v/>
      </c>
      <c r="P9291">
        <f>IF($I9291&lt;&gt;"",$I9291,IF($E9291="SGD",1,IF($E9291="USD",Settings!$B$22,IF($E9291="HKD",Settings!$B$23,1))))</f>
        <v>1</v>
      </c>
      <c r="Q9291">
        <f t="shared" si="1309"/>
        <v>0</v>
      </c>
      <c r="R9291">
        <f t="shared" si="1310"/>
        <v>0</v>
      </c>
      <c r="S9291" t="str">
        <f t="shared" si="1311"/>
        <v/>
      </c>
      <c r="T9291" t="str">
        <f t="shared" si="1312"/>
        <v/>
      </c>
      <c r="U9291" t="str">
        <f t="shared" si="1313"/>
        <v/>
      </c>
    </row>
    <row r="9292" spans="12:21" ht="15" customHeight="1" x14ac:dyDescent="0.15">
      <c r="L9292" s="244" t="str">
        <f t="shared" si="1305"/>
        <v/>
      </c>
      <c r="M9292" s="245" t="str">
        <f t="shared" si="1306"/>
        <v/>
      </c>
      <c r="N9292" s="244" t="str">
        <f t="shared" si="1307"/>
        <v/>
      </c>
      <c r="O9292" s="244" t="str">
        <f t="shared" si="1308"/>
        <v/>
      </c>
      <c r="P9292">
        <f>IF($I9292&lt;&gt;"",$I9292,IF($E9292="SGD",1,IF($E9292="USD",Settings!$B$22,IF($E9292="HKD",Settings!$B$23,1))))</f>
        <v>1</v>
      </c>
      <c r="Q9292">
        <f t="shared" si="1309"/>
        <v>0</v>
      </c>
      <c r="R9292">
        <f t="shared" si="1310"/>
        <v>0</v>
      </c>
      <c r="S9292" t="str">
        <f t="shared" si="1311"/>
        <v/>
      </c>
      <c r="T9292" t="str">
        <f t="shared" si="1312"/>
        <v/>
      </c>
      <c r="U9292" t="str">
        <f t="shared" si="1313"/>
        <v/>
      </c>
    </row>
    <row r="9293" spans="12:21" ht="15" customHeight="1" x14ac:dyDescent="0.15">
      <c r="L9293" s="244" t="str">
        <f t="shared" si="1305"/>
        <v/>
      </c>
      <c r="M9293" s="245" t="str">
        <f t="shared" si="1306"/>
        <v/>
      </c>
      <c r="N9293" s="244" t="str">
        <f t="shared" si="1307"/>
        <v/>
      </c>
      <c r="O9293" s="244" t="str">
        <f t="shared" si="1308"/>
        <v/>
      </c>
      <c r="P9293">
        <f>IF($I9293&lt;&gt;"",$I9293,IF($E9293="SGD",1,IF($E9293="USD",Settings!$B$22,IF($E9293="HKD",Settings!$B$23,1))))</f>
        <v>1</v>
      </c>
      <c r="Q9293">
        <f t="shared" si="1309"/>
        <v>0</v>
      </c>
      <c r="R9293">
        <f t="shared" si="1310"/>
        <v>0</v>
      </c>
      <c r="S9293" t="str">
        <f t="shared" si="1311"/>
        <v/>
      </c>
      <c r="T9293" t="str">
        <f t="shared" si="1312"/>
        <v/>
      </c>
      <c r="U9293" t="str">
        <f t="shared" si="1313"/>
        <v/>
      </c>
    </row>
    <row r="9294" spans="12:21" ht="15" customHeight="1" x14ac:dyDescent="0.15">
      <c r="L9294" s="244" t="str">
        <f t="shared" si="1305"/>
        <v/>
      </c>
      <c r="M9294" s="245" t="str">
        <f t="shared" si="1306"/>
        <v/>
      </c>
      <c r="N9294" s="244" t="str">
        <f t="shared" si="1307"/>
        <v/>
      </c>
      <c r="O9294" s="244" t="str">
        <f t="shared" si="1308"/>
        <v/>
      </c>
      <c r="P9294">
        <f>IF($I9294&lt;&gt;"",$I9294,IF($E9294="SGD",1,IF($E9294="USD",Settings!$B$22,IF($E9294="HKD",Settings!$B$23,1))))</f>
        <v>1</v>
      </c>
      <c r="Q9294">
        <f t="shared" si="1309"/>
        <v>0</v>
      </c>
      <c r="R9294">
        <f t="shared" si="1310"/>
        <v>0</v>
      </c>
      <c r="S9294" t="str">
        <f t="shared" si="1311"/>
        <v/>
      </c>
      <c r="T9294" t="str">
        <f t="shared" si="1312"/>
        <v/>
      </c>
      <c r="U9294" t="str">
        <f t="shared" si="1313"/>
        <v/>
      </c>
    </row>
    <row r="9295" spans="12:21" ht="15" customHeight="1" x14ac:dyDescent="0.15">
      <c r="L9295" s="244" t="str">
        <f t="shared" si="1305"/>
        <v/>
      </c>
      <c r="M9295" s="245" t="str">
        <f t="shared" si="1306"/>
        <v/>
      </c>
      <c r="N9295" s="244" t="str">
        <f t="shared" si="1307"/>
        <v/>
      </c>
      <c r="O9295" s="244" t="str">
        <f t="shared" si="1308"/>
        <v/>
      </c>
      <c r="P9295">
        <f>IF($I9295&lt;&gt;"",$I9295,IF($E9295="SGD",1,IF($E9295="USD",Settings!$B$22,IF($E9295="HKD",Settings!$B$23,1))))</f>
        <v>1</v>
      </c>
      <c r="Q9295">
        <f t="shared" si="1309"/>
        <v>0</v>
      </c>
      <c r="R9295">
        <f t="shared" si="1310"/>
        <v>0</v>
      </c>
      <c r="S9295" t="str">
        <f t="shared" si="1311"/>
        <v/>
      </c>
      <c r="T9295" t="str">
        <f t="shared" si="1312"/>
        <v/>
      </c>
      <c r="U9295" t="str">
        <f t="shared" si="1313"/>
        <v/>
      </c>
    </row>
    <row r="9296" spans="12:21" ht="15" customHeight="1" x14ac:dyDescent="0.15">
      <c r="L9296" s="244" t="str">
        <f t="shared" si="1305"/>
        <v/>
      </c>
      <c r="M9296" s="245" t="str">
        <f t="shared" si="1306"/>
        <v/>
      </c>
      <c r="N9296" s="244" t="str">
        <f t="shared" si="1307"/>
        <v/>
      </c>
      <c r="O9296" s="244" t="str">
        <f t="shared" si="1308"/>
        <v/>
      </c>
      <c r="P9296">
        <f>IF($I9296&lt;&gt;"",$I9296,IF($E9296="SGD",1,IF($E9296="USD",Settings!$B$22,IF($E9296="HKD",Settings!$B$23,1))))</f>
        <v>1</v>
      </c>
      <c r="Q9296">
        <f t="shared" si="1309"/>
        <v>0</v>
      </c>
      <c r="R9296">
        <f t="shared" si="1310"/>
        <v>0</v>
      </c>
      <c r="S9296" t="str">
        <f t="shared" si="1311"/>
        <v/>
      </c>
      <c r="T9296" t="str">
        <f t="shared" si="1312"/>
        <v/>
      </c>
      <c r="U9296" t="str">
        <f t="shared" si="1313"/>
        <v/>
      </c>
    </row>
    <row r="9297" spans="12:21" ht="15" customHeight="1" x14ac:dyDescent="0.15">
      <c r="L9297" s="244" t="str">
        <f t="shared" si="1305"/>
        <v/>
      </c>
      <c r="M9297" s="245" t="str">
        <f t="shared" si="1306"/>
        <v/>
      </c>
      <c r="N9297" s="244" t="str">
        <f t="shared" si="1307"/>
        <v/>
      </c>
      <c r="O9297" s="244" t="str">
        <f t="shared" si="1308"/>
        <v/>
      </c>
      <c r="P9297">
        <f>IF($I9297&lt;&gt;"",$I9297,IF($E9297="SGD",1,IF($E9297="USD",Settings!$B$22,IF($E9297="HKD",Settings!$B$23,1))))</f>
        <v>1</v>
      </c>
      <c r="Q9297">
        <f t="shared" si="1309"/>
        <v>0</v>
      </c>
      <c r="R9297">
        <f t="shared" si="1310"/>
        <v>0</v>
      </c>
      <c r="S9297" t="str">
        <f t="shared" si="1311"/>
        <v/>
      </c>
      <c r="T9297" t="str">
        <f t="shared" si="1312"/>
        <v/>
      </c>
      <c r="U9297" t="str">
        <f t="shared" si="1313"/>
        <v/>
      </c>
    </row>
    <row r="9298" spans="12:21" ht="15" customHeight="1" x14ac:dyDescent="0.15">
      <c r="L9298" s="244" t="str">
        <f t="shared" si="1305"/>
        <v/>
      </c>
      <c r="M9298" s="245" t="str">
        <f t="shared" si="1306"/>
        <v/>
      </c>
      <c r="N9298" s="244" t="str">
        <f t="shared" si="1307"/>
        <v/>
      </c>
      <c r="O9298" s="244" t="str">
        <f t="shared" si="1308"/>
        <v/>
      </c>
      <c r="P9298">
        <f>IF($I9298&lt;&gt;"",$I9298,IF($E9298="SGD",1,IF($E9298="USD",Settings!$B$22,IF($E9298="HKD",Settings!$B$23,1))))</f>
        <v>1</v>
      </c>
      <c r="Q9298">
        <f t="shared" si="1309"/>
        <v>0</v>
      </c>
      <c r="R9298">
        <f t="shared" si="1310"/>
        <v>0</v>
      </c>
      <c r="S9298" t="str">
        <f t="shared" si="1311"/>
        <v/>
      </c>
      <c r="T9298" t="str">
        <f t="shared" si="1312"/>
        <v/>
      </c>
      <c r="U9298" t="str">
        <f t="shared" si="1313"/>
        <v/>
      </c>
    </row>
    <row r="9299" spans="12:21" ht="15" customHeight="1" x14ac:dyDescent="0.15">
      <c r="L9299" s="244" t="str">
        <f t="shared" si="1305"/>
        <v/>
      </c>
      <c r="M9299" s="245" t="str">
        <f t="shared" si="1306"/>
        <v/>
      </c>
      <c r="N9299" s="244" t="str">
        <f t="shared" si="1307"/>
        <v/>
      </c>
      <c r="O9299" s="244" t="str">
        <f t="shared" si="1308"/>
        <v/>
      </c>
      <c r="P9299">
        <f>IF($I9299&lt;&gt;"",$I9299,IF($E9299="SGD",1,IF($E9299="USD",Settings!$B$22,IF($E9299="HKD",Settings!$B$23,1))))</f>
        <v>1</v>
      </c>
      <c r="Q9299">
        <f t="shared" si="1309"/>
        <v>0</v>
      </c>
      <c r="R9299">
        <f t="shared" si="1310"/>
        <v>0</v>
      </c>
      <c r="S9299" t="str">
        <f t="shared" si="1311"/>
        <v/>
      </c>
      <c r="T9299" t="str">
        <f t="shared" si="1312"/>
        <v/>
      </c>
      <c r="U9299" t="str">
        <f t="shared" si="1313"/>
        <v/>
      </c>
    </row>
    <row r="9300" spans="12:21" ht="15" customHeight="1" x14ac:dyDescent="0.15">
      <c r="L9300" s="244" t="str">
        <f t="shared" si="1305"/>
        <v/>
      </c>
      <c r="M9300" s="245" t="str">
        <f t="shared" si="1306"/>
        <v/>
      </c>
      <c r="N9300" s="244" t="str">
        <f t="shared" si="1307"/>
        <v/>
      </c>
      <c r="O9300" s="244" t="str">
        <f t="shared" si="1308"/>
        <v/>
      </c>
      <c r="P9300">
        <f>IF($I9300&lt;&gt;"",$I9300,IF($E9300="SGD",1,IF($E9300="USD",Settings!$B$22,IF($E9300="HKD",Settings!$B$23,1))))</f>
        <v>1</v>
      </c>
      <c r="Q9300">
        <f t="shared" si="1309"/>
        <v>0</v>
      </c>
      <c r="R9300">
        <f t="shared" si="1310"/>
        <v>0</v>
      </c>
      <c r="S9300" t="str">
        <f t="shared" si="1311"/>
        <v/>
      </c>
      <c r="T9300" t="str">
        <f t="shared" si="1312"/>
        <v/>
      </c>
      <c r="U9300" t="str">
        <f t="shared" si="1313"/>
        <v/>
      </c>
    </row>
    <row r="9301" spans="12:21" ht="15" customHeight="1" x14ac:dyDescent="0.15">
      <c r="L9301" s="244" t="str">
        <f t="shared" si="1305"/>
        <v/>
      </c>
      <c r="M9301" s="245" t="str">
        <f t="shared" si="1306"/>
        <v/>
      </c>
      <c r="N9301" s="244" t="str">
        <f t="shared" si="1307"/>
        <v/>
      </c>
      <c r="O9301" s="244" t="str">
        <f t="shared" si="1308"/>
        <v/>
      </c>
      <c r="P9301">
        <f>IF($I9301&lt;&gt;"",$I9301,IF($E9301="SGD",1,IF($E9301="USD",Settings!$B$22,IF($E9301="HKD",Settings!$B$23,1))))</f>
        <v>1</v>
      </c>
      <c r="Q9301">
        <f t="shared" si="1309"/>
        <v>0</v>
      </c>
      <c r="R9301">
        <f t="shared" si="1310"/>
        <v>0</v>
      </c>
      <c r="S9301" t="str">
        <f t="shared" si="1311"/>
        <v/>
      </c>
      <c r="T9301" t="str">
        <f t="shared" si="1312"/>
        <v/>
      </c>
      <c r="U9301" t="str">
        <f t="shared" si="1313"/>
        <v/>
      </c>
    </row>
    <row r="9302" spans="12:21" ht="15" customHeight="1" x14ac:dyDescent="0.15">
      <c r="L9302" s="244" t="str">
        <f t="shared" si="1305"/>
        <v/>
      </c>
      <c r="M9302" s="245" t="str">
        <f t="shared" si="1306"/>
        <v/>
      </c>
      <c r="N9302" s="244" t="str">
        <f t="shared" si="1307"/>
        <v/>
      </c>
      <c r="O9302" s="244" t="str">
        <f t="shared" si="1308"/>
        <v/>
      </c>
      <c r="P9302">
        <f>IF($I9302&lt;&gt;"",$I9302,IF($E9302="SGD",1,IF($E9302="USD",Settings!$B$22,IF($E9302="HKD",Settings!$B$23,1))))</f>
        <v>1</v>
      </c>
      <c r="Q9302">
        <f t="shared" si="1309"/>
        <v>0</v>
      </c>
      <c r="R9302">
        <f t="shared" si="1310"/>
        <v>0</v>
      </c>
      <c r="S9302" t="str">
        <f t="shared" si="1311"/>
        <v/>
      </c>
      <c r="T9302" t="str">
        <f t="shared" si="1312"/>
        <v/>
      </c>
      <c r="U9302" t="str">
        <f t="shared" si="1313"/>
        <v/>
      </c>
    </row>
    <row r="9303" spans="12:21" ht="15" customHeight="1" x14ac:dyDescent="0.15">
      <c r="L9303" s="244" t="str">
        <f t="shared" si="1305"/>
        <v/>
      </c>
      <c r="M9303" s="245" t="str">
        <f t="shared" si="1306"/>
        <v/>
      </c>
      <c r="N9303" s="244" t="str">
        <f t="shared" si="1307"/>
        <v/>
      </c>
      <c r="O9303" s="244" t="str">
        <f t="shared" si="1308"/>
        <v/>
      </c>
      <c r="P9303">
        <f>IF($I9303&lt;&gt;"",$I9303,IF($E9303="SGD",1,IF($E9303="USD",Settings!$B$22,IF($E9303="HKD",Settings!$B$23,1))))</f>
        <v>1</v>
      </c>
      <c r="Q9303">
        <f t="shared" si="1309"/>
        <v>0</v>
      </c>
      <c r="R9303">
        <f t="shared" si="1310"/>
        <v>0</v>
      </c>
      <c r="S9303" t="str">
        <f t="shared" si="1311"/>
        <v/>
      </c>
      <c r="T9303" t="str">
        <f t="shared" si="1312"/>
        <v/>
      </c>
      <c r="U9303" t="str">
        <f t="shared" si="1313"/>
        <v/>
      </c>
    </row>
    <row r="9304" spans="12:21" ht="15" customHeight="1" x14ac:dyDescent="0.15">
      <c r="L9304" s="244" t="str">
        <f t="shared" si="1305"/>
        <v/>
      </c>
      <c r="M9304" s="245" t="str">
        <f t="shared" si="1306"/>
        <v/>
      </c>
      <c r="N9304" s="244" t="str">
        <f t="shared" si="1307"/>
        <v/>
      </c>
      <c r="O9304" s="244" t="str">
        <f t="shared" si="1308"/>
        <v/>
      </c>
      <c r="P9304">
        <f>IF($I9304&lt;&gt;"",$I9304,IF($E9304="SGD",1,IF($E9304="USD",Settings!$B$22,IF($E9304="HKD",Settings!$B$23,1))))</f>
        <v>1</v>
      </c>
      <c r="Q9304">
        <f t="shared" si="1309"/>
        <v>0</v>
      </c>
      <c r="R9304">
        <f t="shared" si="1310"/>
        <v>0</v>
      </c>
      <c r="S9304" t="str">
        <f t="shared" si="1311"/>
        <v/>
      </c>
      <c r="T9304" t="str">
        <f t="shared" si="1312"/>
        <v/>
      </c>
      <c r="U9304" t="str">
        <f t="shared" si="1313"/>
        <v/>
      </c>
    </row>
    <row r="9305" spans="12:21" ht="15" customHeight="1" x14ac:dyDescent="0.15">
      <c r="L9305" s="244" t="str">
        <f t="shared" si="1305"/>
        <v/>
      </c>
      <c r="M9305" s="245" t="str">
        <f t="shared" si="1306"/>
        <v/>
      </c>
      <c r="N9305" s="244" t="str">
        <f t="shared" si="1307"/>
        <v/>
      </c>
      <c r="O9305" s="244" t="str">
        <f t="shared" si="1308"/>
        <v/>
      </c>
      <c r="P9305">
        <f>IF($I9305&lt;&gt;"",$I9305,IF($E9305="SGD",1,IF($E9305="USD",Settings!$B$22,IF($E9305="HKD",Settings!$B$23,1))))</f>
        <v>1</v>
      </c>
      <c r="Q9305">
        <f t="shared" si="1309"/>
        <v>0</v>
      </c>
      <c r="R9305">
        <f t="shared" si="1310"/>
        <v>0</v>
      </c>
      <c r="S9305" t="str">
        <f t="shared" si="1311"/>
        <v/>
      </c>
      <c r="T9305" t="str">
        <f t="shared" si="1312"/>
        <v/>
      </c>
      <c r="U9305" t="str">
        <f t="shared" si="1313"/>
        <v/>
      </c>
    </row>
    <row r="9306" spans="12:21" ht="15" customHeight="1" x14ac:dyDescent="0.15">
      <c r="L9306" s="244" t="str">
        <f t="shared" si="1305"/>
        <v/>
      </c>
      <c r="M9306" s="245" t="str">
        <f t="shared" si="1306"/>
        <v/>
      </c>
      <c r="N9306" s="244" t="str">
        <f t="shared" si="1307"/>
        <v/>
      </c>
      <c r="O9306" s="244" t="str">
        <f t="shared" si="1308"/>
        <v/>
      </c>
      <c r="P9306">
        <f>IF($I9306&lt;&gt;"",$I9306,IF($E9306="SGD",1,IF($E9306="USD",Settings!$B$22,IF($E9306="HKD",Settings!$B$23,1))))</f>
        <v>1</v>
      </c>
      <c r="Q9306">
        <f t="shared" si="1309"/>
        <v>0</v>
      </c>
      <c r="R9306">
        <f t="shared" si="1310"/>
        <v>0</v>
      </c>
      <c r="S9306" t="str">
        <f t="shared" si="1311"/>
        <v/>
      </c>
      <c r="T9306" t="str">
        <f t="shared" si="1312"/>
        <v/>
      </c>
      <c r="U9306" t="str">
        <f t="shared" si="1313"/>
        <v/>
      </c>
    </row>
    <row r="9307" spans="12:21" ht="15" customHeight="1" x14ac:dyDescent="0.15">
      <c r="L9307" s="244" t="str">
        <f t="shared" si="1305"/>
        <v/>
      </c>
      <c r="M9307" s="245" t="str">
        <f t="shared" si="1306"/>
        <v/>
      </c>
      <c r="N9307" s="244" t="str">
        <f t="shared" si="1307"/>
        <v/>
      </c>
      <c r="O9307" s="244" t="str">
        <f t="shared" si="1308"/>
        <v/>
      </c>
      <c r="P9307">
        <f>IF($I9307&lt;&gt;"",$I9307,IF($E9307="SGD",1,IF($E9307="USD",Settings!$B$22,IF($E9307="HKD",Settings!$B$23,1))))</f>
        <v>1</v>
      </c>
      <c r="Q9307">
        <f t="shared" si="1309"/>
        <v>0</v>
      </c>
      <c r="R9307">
        <f t="shared" si="1310"/>
        <v>0</v>
      </c>
      <c r="S9307" t="str">
        <f t="shared" si="1311"/>
        <v/>
      </c>
      <c r="T9307" t="str">
        <f t="shared" si="1312"/>
        <v/>
      </c>
      <c r="U9307" t="str">
        <f t="shared" si="1313"/>
        <v/>
      </c>
    </row>
    <row r="9308" spans="12:21" ht="15" customHeight="1" x14ac:dyDescent="0.15">
      <c r="L9308" s="244" t="str">
        <f t="shared" si="1305"/>
        <v/>
      </c>
      <c r="M9308" s="245" t="str">
        <f t="shared" si="1306"/>
        <v/>
      </c>
      <c r="N9308" s="244" t="str">
        <f t="shared" si="1307"/>
        <v/>
      </c>
      <c r="O9308" s="244" t="str">
        <f t="shared" si="1308"/>
        <v/>
      </c>
      <c r="P9308">
        <f>IF($I9308&lt;&gt;"",$I9308,IF($E9308="SGD",1,IF($E9308="USD",Settings!$B$22,IF($E9308="HKD",Settings!$B$23,1))))</f>
        <v>1</v>
      </c>
      <c r="Q9308">
        <f t="shared" si="1309"/>
        <v>0</v>
      </c>
      <c r="R9308">
        <f t="shared" si="1310"/>
        <v>0</v>
      </c>
      <c r="S9308" t="str">
        <f t="shared" si="1311"/>
        <v/>
      </c>
      <c r="T9308" t="str">
        <f t="shared" si="1312"/>
        <v/>
      </c>
      <c r="U9308" t="str">
        <f t="shared" si="1313"/>
        <v/>
      </c>
    </row>
    <row r="9309" spans="12:21" ht="15" customHeight="1" x14ac:dyDescent="0.15">
      <c r="L9309" s="244" t="str">
        <f t="shared" si="1305"/>
        <v/>
      </c>
      <c r="M9309" s="245" t="str">
        <f t="shared" si="1306"/>
        <v/>
      </c>
      <c r="N9309" s="244" t="str">
        <f t="shared" si="1307"/>
        <v/>
      </c>
      <c r="O9309" s="244" t="str">
        <f t="shared" si="1308"/>
        <v/>
      </c>
      <c r="P9309">
        <f>IF($I9309&lt;&gt;"",$I9309,IF($E9309="SGD",1,IF($E9309="USD",Settings!$B$22,IF($E9309="HKD",Settings!$B$23,1))))</f>
        <v>1</v>
      </c>
      <c r="Q9309">
        <f t="shared" si="1309"/>
        <v>0</v>
      </c>
      <c r="R9309">
        <f t="shared" si="1310"/>
        <v>0</v>
      </c>
      <c r="S9309" t="str">
        <f t="shared" si="1311"/>
        <v/>
      </c>
      <c r="T9309" t="str">
        <f t="shared" si="1312"/>
        <v/>
      </c>
      <c r="U9309" t="str">
        <f t="shared" si="1313"/>
        <v/>
      </c>
    </row>
    <row r="9310" spans="12:21" ht="15" customHeight="1" x14ac:dyDescent="0.15">
      <c r="L9310" s="244" t="str">
        <f t="shared" si="1305"/>
        <v/>
      </c>
      <c r="M9310" s="245" t="str">
        <f t="shared" si="1306"/>
        <v/>
      </c>
      <c r="N9310" s="244" t="str">
        <f t="shared" si="1307"/>
        <v/>
      </c>
      <c r="O9310" s="244" t="str">
        <f t="shared" si="1308"/>
        <v/>
      </c>
      <c r="P9310">
        <f>IF($I9310&lt;&gt;"",$I9310,IF($E9310="SGD",1,IF($E9310="USD",Settings!$B$22,IF($E9310="HKD",Settings!$B$23,1))))</f>
        <v>1</v>
      </c>
      <c r="Q9310">
        <f t="shared" si="1309"/>
        <v>0</v>
      </c>
      <c r="R9310">
        <f t="shared" si="1310"/>
        <v>0</v>
      </c>
      <c r="S9310" t="str">
        <f t="shared" si="1311"/>
        <v/>
      </c>
      <c r="T9310" t="str">
        <f t="shared" si="1312"/>
        <v/>
      </c>
      <c r="U9310" t="str">
        <f t="shared" si="1313"/>
        <v/>
      </c>
    </row>
    <row r="9311" spans="12:21" ht="15" customHeight="1" x14ac:dyDescent="0.15">
      <c r="L9311" s="244" t="str">
        <f t="shared" si="1305"/>
        <v/>
      </c>
      <c r="M9311" s="245" t="str">
        <f t="shared" si="1306"/>
        <v/>
      </c>
      <c r="N9311" s="244" t="str">
        <f t="shared" si="1307"/>
        <v/>
      </c>
      <c r="O9311" s="244" t="str">
        <f t="shared" si="1308"/>
        <v/>
      </c>
      <c r="P9311">
        <f>IF($I9311&lt;&gt;"",$I9311,IF($E9311="SGD",1,IF($E9311="USD",Settings!$B$22,IF($E9311="HKD",Settings!$B$23,1))))</f>
        <v>1</v>
      </c>
      <c r="Q9311">
        <f t="shared" si="1309"/>
        <v>0</v>
      </c>
      <c r="R9311">
        <f t="shared" si="1310"/>
        <v>0</v>
      </c>
      <c r="S9311" t="str">
        <f t="shared" si="1311"/>
        <v/>
      </c>
      <c r="T9311" t="str">
        <f t="shared" si="1312"/>
        <v/>
      </c>
      <c r="U9311" t="str">
        <f t="shared" si="1313"/>
        <v/>
      </c>
    </row>
    <row r="9312" spans="12:21" ht="15" customHeight="1" x14ac:dyDescent="0.15">
      <c r="L9312" s="244" t="str">
        <f t="shared" si="1305"/>
        <v/>
      </c>
      <c r="M9312" s="245" t="str">
        <f t="shared" si="1306"/>
        <v/>
      </c>
      <c r="N9312" s="244" t="str">
        <f t="shared" si="1307"/>
        <v/>
      </c>
      <c r="O9312" s="244" t="str">
        <f t="shared" si="1308"/>
        <v/>
      </c>
      <c r="P9312">
        <f>IF($I9312&lt;&gt;"",$I9312,IF($E9312="SGD",1,IF($E9312="USD",Settings!$B$22,IF($E9312="HKD",Settings!$B$23,1))))</f>
        <v>1</v>
      </c>
      <c r="Q9312">
        <f t="shared" si="1309"/>
        <v>0</v>
      </c>
      <c r="R9312">
        <f t="shared" si="1310"/>
        <v>0</v>
      </c>
      <c r="S9312" t="str">
        <f t="shared" si="1311"/>
        <v/>
      </c>
      <c r="T9312" t="str">
        <f t="shared" si="1312"/>
        <v/>
      </c>
      <c r="U9312" t="str">
        <f t="shared" si="1313"/>
        <v/>
      </c>
    </row>
    <row r="9313" spans="12:21" ht="15" customHeight="1" x14ac:dyDescent="0.15">
      <c r="L9313" s="244" t="str">
        <f t="shared" si="1305"/>
        <v/>
      </c>
      <c r="M9313" s="245" t="str">
        <f t="shared" si="1306"/>
        <v/>
      </c>
      <c r="N9313" s="244" t="str">
        <f t="shared" si="1307"/>
        <v/>
      </c>
      <c r="O9313" s="244" t="str">
        <f t="shared" si="1308"/>
        <v/>
      </c>
      <c r="P9313">
        <f>IF($I9313&lt;&gt;"",$I9313,IF($E9313="SGD",1,IF($E9313="USD",Settings!$B$22,IF($E9313="HKD",Settings!$B$23,1))))</f>
        <v>1</v>
      </c>
      <c r="Q9313">
        <f t="shared" si="1309"/>
        <v>0</v>
      </c>
      <c r="R9313">
        <f t="shared" si="1310"/>
        <v>0</v>
      </c>
      <c r="S9313" t="str">
        <f t="shared" si="1311"/>
        <v/>
      </c>
      <c r="T9313" t="str">
        <f t="shared" si="1312"/>
        <v/>
      </c>
      <c r="U9313" t="str">
        <f t="shared" si="1313"/>
        <v/>
      </c>
    </row>
    <row r="9314" spans="12:21" ht="15" customHeight="1" x14ac:dyDescent="0.15">
      <c r="L9314" s="244" t="str">
        <f t="shared" si="1305"/>
        <v/>
      </c>
      <c r="M9314" s="245" t="str">
        <f t="shared" si="1306"/>
        <v/>
      </c>
      <c r="N9314" s="244" t="str">
        <f t="shared" si="1307"/>
        <v/>
      </c>
      <c r="O9314" s="244" t="str">
        <f t="shared" si="1308"/>
        <v/>
      </c>
      <c r="P9314">
        <f>IF($I9314&lt;&gt;"",$I9314,IF($E9314="SGD",1,IF($E9314="USD",Settings!$B$22,IF($E9314="HKD",Settings!$B$23,1))))</f>
        <v>1</v>
      </c>
      <c r="Q9314">
        <f t="shared" si="1309"/>
        <v>0</v>
      </c>
      <c r="R9314">
        <f t="shared" si="1310"/>
        <v>0</v>
      </c>
      <c r="S9314" t="str">
        <f t="shared" si="1311"/>
        <v/>
      </c>
      <c r="T9314" t="str">
        <f t="shared" si="1312"/>
        <v/>
      </c>
      <c r="U9314" t="str">
        <f t="shared" si="1313"/>
        <v/>
      </c>
    </row>
    <row r="9315" spans="12:21" ht="15" customHeight="1" x14ac:dyDescent="0.15">
      <c r="L9315" s="244" t="str">
        <f t="shared" si="1305"/>
        <v/>
      </c>
      <c r="M9315" s="245" t="str">
        <f t="shared" si="1306"/>
        <v/>
      </c>
      <c r="N9315" s="244" t="str">
        <f t="shared" si="1307"/>
        <v/>
      </c>
      <c r="O9315" s="244" t="str">
        <f t="shared" si="1308"/>
        <v/>
      </c>
      <c r="P9315">
        <f>IF($I9315&lt;&gt;"",$I9315,IF($E9315="SGD",1,IF($E9315="USD",Settings!$B$22,IF($E9315="HKD",Settings!$B$23,1))))</f>
        <v>1</v>
      </c>
      <c r="Q9315">
        <f t="shared" si="1309"/>
        <v>0</v>
      </c>
      <c r="R9315">
        <f t="shared" si="1310"/>
        <v>0</v>
      </c>
      <c r="S9315" t="str">
        <f t="shared" si="1311"/>
        <v/>
      </c>
      <c r="T9315" t="str">
        <f t="shared" si="1312"/>
        <v/>
      </c>
      <c r="U9315" t="str">
        <f t="shared" si="1313"/>
        <v/>
      </c>
    </row>
    <row r="9316" spans="12:21" ht="15" customHeight="1" x14ac:dyDescent="0.15">
      <c r="L9316" s="244" t="str">
        <f t="shared" si="1305"/>
        <v/>
      </c>
      <c r="M9316" s="245" t="str">
        <f t="shared" si="1306"/>
        <v/>
      </c>
      <c r="N9316" s="244" t="str">
        <f t="shared" si="1307"/>
        <v/>
      </c>
      <c r="O9316" s="244" t="str">
        <f t="shared" si="1308"/>
        <v/>
      </c>
      <c r="P9316">
        <f>IF($I9316&lt;&gt;"",$I9316,IF($E9316="SGD",1,IF($E9316="USD",Settings!$B$22,IF($E9316="HKD",Settings!$B$23,1))))</f>
        <v>1</v>
      </c>
      <c r="Q9316">
        <f t="shared" si="1309"/>
        <v>0</v>
      </c>
      <c r="R9316">
        <f t="shared" si="1310"/>
        <v>0</v>
      </c>
      <c r="S9316" t="str">
        <f t="shared" si="1311"/>
        <v/>
      </c>
      <c r="T9316" t="str">
        <f t="shared" si="1312"/>
        <v/>
      </c>
      <c r="U9316" t="str">
        <f t="shared" si="1313"/>
        <v/>
      </c>
    </row>
    <row r="9317" spans="12:21" ht="15" customHeight="1" x14ac:dyDescent="0.15">
      <c r="L9317" s="244" t="str">
        <f t="shared" si="1305"/>
        <v/>
      </c>
      <c r="M9317" s="245" t="str">
        <f t="shared" si="1306"/>
        <v/>
      </c>
      <c r="N9317" s="244" t="str">
        <f t="shared" si="1307"/>
        <v/>
      </c>
      <c r="O9317" s="244" t="str">
        <f t="shared" si="1308"/>
        <v/>
      </c>
      <c r="P9317">
        <f>IF($I9317&lt;&gt;"",$I9317,IF($E9317="SGD",1,IF($E9317="USD",Settings!$B$22,IF($E9317="HKD",Settings!$B$23,1))))</f>
        <v>1</v>
      </c>
      <c r="Q9317">
        <f t="shared" si="1309"/>
        <v>0</v>
      </c>
      <c r="R9317">
        <f t="shared" si="1310"/>
        <v>0</v>
      </c>
      <c r="S9317" t="str">
        <f t="shared" si="1311"/>
        <v/>
      </c>
      <c r="T9317" t="str">
        <f t="shared" si="1312"/>
        <v/>
      </c>
      <c r="U9317" t="str">
        <f t="shared" si="1313"/>
        <v/>
      </c>
    </row>
    <row r="9318" spans="12:21" ht="15" customHeight="1" x14ac:dyDescent="0.15">
      <c r="L9318" s="244" t="str">
        <f t="shared" si="1305"/>
        <v/>
      </c>
      <c r="M9318" s="245" t="str">
        <f t="shared" si="1306"/>
        <v/>
      </c>
      <c r="N9318" s="244" t="str">
        <f t="shared" si="1307"/>
        <v/>
      </c>
      <c r="O9318" s="244" t="str">
        <f t="shared" si="1308"/>
        <v/>
      </c>
      <c r="P9318">
        <f>IF($I9318&lt;&gt;"",$I9318,IF($E9318="SGD",1,IF($E9318="USD",Settings!$B$22,IF($E9318="HKD",Settings!$B$23,1))))</f>
        <v>1</v>
      </c>
      <c r="Q9318">
        <f t="shared" si="1309"/>
        <v>0</v>
      </c>
      <c r="R9318">
        <f t="shared" si="1310"/>
        <v>0</v>
      </c>
      <c r="S9318" t="str">
        <f t="shared" si="1311"/>
        <v/>
      </c>
      <c r="T9318" t="str">
        <f t="shared" si="1312"/>
        <v/>
      </c>
      <c r="U9318" t="str">
        <f t="shared" si="1313"/>
        <v/>
      </c>
    </row>
    <row r="9319" spans="12:21" ht="15" customHeight="1" x14ac:dyDescent="0.15">
      <c r="L9319" s="244" t="str">
        <f t="shared" si="1305"/>
        <v/>
      </c>
      <c r="M9319" s="245" t="str">
        <f t="shared" si="1306"/>
        <v/>
      </c>
      <c r="N9319" s="244" t="str">
        <f t="shared" si="1307"/>
        <v/>
      </c>
      <c r="O9319" s="244" t="str">
        <f t="shared" si="1308"/>
        <v/>
      </c>
      <c r="P9319">
        <f>IF($I9319&lt;&gt;"",$I9319,IF($E9319="SGD",1,IF($E9319="USD",Settings!$B$22,IF($E9319="HKD",Settings!$B$23,1))))</f>
        <v>1</v>
      </c>
      <c r="Q9319">
        <f t="shared" si="1309"/>
        <v>0</v>
      </c>
      <c r="R9319">
        <f t="shared" si="1310"/>
        <v>0</v>
      </c>
      <c r="S9319" t="str">
        <f t="shared" si="1311"/>
        <v/>
      </c>
      <c r="T9319" t="str">
        <f t="shared" si="1312"/>
        <v/>
      </c>
      <c r="U9319" t="str">
        <f t="shared" si="1313"/>
        <v/>
      </c>
    </row>
    <row r="9320" spans="12:21" ht="15" customHeight="1" x14ac:dyDescent="0.15">
      <c r="L9320" s="244" t="str">
        <f t="shared" si="1305"/>
        <v/>
      </c>
      <c r="M9320" s="245" t="str">
        <f t="shared" si="1306"/>
        <v/>
      </c>
      <c r="N9320" s="244" t="str">
        <f t="shared" si="1307"/>
        <v/>
      </c>
      <c r="O9320" s="244" t="str">
        <f t="shared" si="1308"/>
        <v/>
      </c>
      <c r="P9320">
        <f>IF($I9320&lt;&gt;"",$I9320,IF($E9320="SGD",1,IF($E9320="USD",Settings!$B$22,IF($E9320="HKD",Settings!$B$23,1))))</f>
        <v>1</v>
      </c>
      <c r="Q9320">
        <f t="shared" si="1309"/>
        <v>0</v>
      </c>
      <c r="R9320">
        <f t="shared" si="1310"/>
        <v>0</v>
      </c>
      <c r="S9320" t="str">
        <f t="shared" si="1311"/>
        <v/>
      </c>
      <c r="T9320" t="str">
        <f t="shared" si="1312"/>
        <v/>
      </c>
      <c r="U9320" t="str">
        <f t="shared" si="1313"/>
        <v/>
      </c>
    </row>
    <row r="9321" spans="12:21" ht="15" customHeight="1" x14ac:dyDescent="0.15">
      <c r="L9321" s="244" t="str">
        <f t="shared" ref="L9321:L9384" si="1314">IF(OR(B9321="",C9321="",E9321=""),"",B9321&amp;":"&amp;C9321&amp;":"&amp;E9321)</f>
        <v/>
      </c>
      <c r="M9321" s="245" t="str">
        <f t="shared" ref="M9321:M9384" si="1315">IF(A9321="","",A9321*D9321)</f>
        <v/>
      </c>
      <c r="N9321" s="244" t="str">
        <f t="shared" ref="N9321:N9384" si="1316">IF(A9321="","",IF(OR(A9321=1,A9321=0),J9321,0))</f>
        <v/>
      </c>
      <c r="O9321" s="244" t="str">
        <f t="shared" ref="O9321:O9384" si="1317">IF(A9321="","",IF(A9321=-1,J9321,0))</f>
        <v/>
      </c>
      <c r="P9321">
        <f>IF($I9321&lt;&gt;"",$I9321,IF($E9321="SGD",1,IF($E9321="USD",Settings!$B$22,IF($E9321="HKD",Settings!$B$23,1))))</f>
        <v>1</v>
      </c>
      <c r="Q9321">
        <f t="shared" ref="Q9321:Q9384" si="1318">IF($L9321="",0,($O9321-$N9321+IF($A9321=2,$J9321,0))*$P9321)</f>
        <v>0</v>
      </c>
      <c r="R9321">
        <f t="shared" ref="R9321:R9384" si="1319">IF($L9321="",0,IF($A9321=2,$J9321*$P9321,0))</f>
        <v>0</v>
      </c>
      <c r="S9321" t="str">
        <f t="shared" si="1311"/>
        <v/>
      </c>
      <c r="T9321" t="str">
        <f t="shared" si="1312"/>
        <v/>
      </c>
      <c r="U9321" t="str">
        <f t="shared" si="1313"/>
        <v/>
      </c>
    </row>
    <row r="9322" spans="12:21" ht="15" customHeight="1" x14ac:dyDescent="0.15">
      <c r="L9322" s="244" t="str">
        <f t="shared" si="1314"/>
        <v/>
      </c>
      <c r="M9322" s="245" t="str">
        <f t="shared" si="1315"/>
        <v/>
      </c>
      <c r="N9322" s="244" t="str">
        <f t="shared" si="1316"/>
        <v/>
      </c>
      <c r="O9322" s="244" t="str">
        <f t="shared" si="1317"/>
        <v/>
      </c>
      <c r="P9322">
        <f>IF($I9322&lt;&gt;"",$I9322,IF($E9322="SGD",1,IF($E9322="USD",Settings!$B$22,IF($E9322="HKD",Settings!$B$23,1))))</f>
        <v>1</v>
      </c>
      <c r="Q9322">
        <f t="shared" si="1318"/>
        <v>0</v>
      </c>
      <c r="R9322">
        <f t="shared" si="1319"/>
        <v>0</v>
      </c>
      <c r="S9322" t="str">
        <f t="shared" si="1311"/>
        <v/>
      </c>
      <c r="T9322" t="str">
        <f t="shared" si="1312"/>
        <v/>
      </c>
      <c r="U9322" t="str">
        <f t="shared" si="1313"/>
        <v/>
      </c>
    </row>
    <row r="9323" spans="12:21" ht="15" customHeight="1" x14ac:dyDescent="0.15">
      <c r="L9323" s="244" t="str">
        <f t="shared" si="1314"/>
        <v/>
      </c>
      <c r="M9323" s="245" t="str">
        <f t="shared" si="1315"/>
        <v/>
      </c>
      <c r="N9323" s="244" t="str">
        <f t="shared" si="1316"/>
        <v/>
      </c>
      <c r="O9323" s="244" t="str">
        <f t="shared" si="1317"/>
        <v/>
      </c>
      <c r="P9323">
        <f>IF($I9323&lt;&gt;"",$I9323,IF($E9323="SGD",1,IF($E9323="USD",Settings!$B$22,IF($E9323="HKD",Settings!$B$23,1))))</f>
        <v>1</v>
      </c>
      <c r="Q9323">
        <f t="shared" si="1318"/>
        <v>0</v>
      </c>
      <c r="R9323">
        <f t="shared" si="1319"/>
        <v>0</v>
      </c>
      <c r="S9323" t="str">
        <f t="shared" si="1311"/>
        <v/>
      </c>
      <c r="T9323" t="str">
        <f t="shared" si="1312"/>
        <v/>
      </c>
      <c r="U9323" t="str">
        <f t="shared" si="1313"/>
        <v/>
      </c>
    </row>
    <row r="9324" spans="12:21" ht="15" customHeight="1" x14ac:dyDescent="0.15">
      <c r="L9324" s="244" t="str">
        <f t="shared" si="1314"/>
        <v/>
      </c>
      <c r="M9324" s="245" t="str">
        <f t="shared" si="1315"/>
        <v/>
      </c>
      <c r="N9324" s="244" t="str">
        <f t="shared" si="1316"/>
        <v/>
      </c>
      <c r="O9324" s="244" t="str">
        <f t="shared" si="1317"/>
        <v/>
      </c>
      <c r="P9324">
        <f>IF($I9324&lt;&gt;"",$I9324,IF($E9324="SGD",1,IF($E9324="USD",Settings!$B$22,IF($E9324="HKD",Settings!$B$23,1))))</f>
        <v>1</v>
      </c>
      <c r="Q9324">
        <f t="shared" si="1318"/>
        <v>0</v>
      </c>
      <c r="R9324">
        <f t="shared" si="1319"/>
        <v>0</v>
      </c>
      <c r="S9324" t="str">
        <f t="shared" si="1311"/>
        <v/>
      </c>
      <c r="T9324" t="str">
        <f t="shared" si="1312"/>
        <v/>
      </c>
      <c r="U9324" t="str">
        <f t="shared" si="1313"/>
        <v/>
      </c>
    </row>
    <row r="9325" spans="12:21" ht="15" customHeight="1" x14ac:dyDescent="0.15">
      <c r="L9325" s="244" t="str">
        <f t="shared" si="1314"/>
        <v/>
      </c>
      <c r="M9325" s="245" t="str">
        <f t="shared" si="1315"/>
        <v/>
      </c>
      <c r="N9325" s="244" t="str">
        <f t="shared" si="1316"/>
        <v/>
      </c>
      <c r="O9325" s="244" t="str">
        <f t="shared" si="1317"/>
        <v/>
      </c>
      <c r="P9325">
        <f>IF($I9325&lt;&gt;"",$I9325,IF($E9325="SGD",1,IF($E9325="USD",Settings!$B$22,IF($E9325="HKD",Settings!$B$23,1))))</f>
        <v>1</v>
      </c>
      <c r="Q9325">
        <f t="shared" si="1318"/>
        <v>0</v>
      </c>
      <c r="R9325">
        <f t="shared" si="1319"/>
        <v>0</v>
      </c>
      <c r="S9325" t="str">
        <f t="shared" si="1311"/>
        <v/>
      </c>
      <c r="T9325" t="str">
        <f t="shared" si="1312"/>
        <v/>
      </c>
      <c r="U9325" t="str">
        <f t="shared" si="1313"/>
        <v/>
      </c>
    </row>
    <row r="9326" spans="12:21" ht="15" customHeight="1" x14ac:dyDescent="0.15">
      <c r="L9326" s="244" t="str">
        <f t="shared" si="1314"/>
        <v/>
      </c>
      <c r="M9326" s="245" t="str">
        <f t="shared" si="1315"/>
        <v/>
      </c>
      <c r="N9326" s="244" t="str">
        <f t="shared" si="1316"/>
        <v/>
      </c>
      <c r="O9326" s="244" t="str">
        <f t="shared" si="1317"/>
        <v/>
      </c>
      <c r="P9326">
        <f>IF($I9326&lt;&gt;"",$I9326,IF($E9326="SGD",1,IF($E9326="USD",Settings!$B$22,IF($E9326="HKD",Settings!$B$23,1))))</f>
        <v>1</v>
      </c>
      <c r="Q9326">
        <f t="shared" si="1318"/>
        <v>0</v>
      </c>
      <c r="R9326">
        <f t="shared" si="1319"/>
        <v>0</v>
      </c>
      <c r="S9326" t="str">
        <f t="shared" si="1311"/>
        <v/>
      </c>
      <c r="T9326" t="str">
        <f t="shared" si="1312"/>
        <v/>
      </c>
      <c r="U9326" t="str">
        <f t="shared" si="1313"/>
        <v/>
      </c>
    </row>
    <row r="9327" spans="12:21" ht="15" customHeight="1" x14ac:dyDescent="0.15">
      <c r="L9327" s="244" t="str">
        <f t="shared" si="1314"/>
        <v/>
      </c>
      <c r="M9327" s="245" t="str">
        <f t="shared" si="1315"/>
        <v/>
      </c>
      <c r="N9327" s="244" t="str">
        <f t="shared" si="1316"/>
        <v/>
      </c>
      <c r="O9327" s="244" t="str">
        <f t="shared" si="1317"/>
        <v/>
      </c>
      <c r="P9327">
        <f>IF($I9327&lt;&gt;"",$I9327,IF($E9327="SGD",1,IF($E9327="USD",Settings!$B$22,IF($E9327="HKD",Settings!$B$23,1))))</f>
        <v>1</v>
      </c>
      <c r="Q9327">
        <f t="shared" si="1318"/>
        <v>0</v>
      </c>
      <c r="R9327">
        <f t="shared" si="1319"/>
        <v>0</v>
      </c>
      <c r="S9327" t="str">
        <f t="shared" si="1311"/>
        <v/>
      </c>
      <c r="T9327" t="str">
        <f t="shared" si="1312"/>
        <v/>
      </c>
      <c r="U9327" t="str">
        <f t="shared" si="1313"/>
        <v/>
      </c>
    </row>
    <row r="9328" spans="12:21" ht="15" customHeight="1" x14ac:dyDescent="0.15">
      <c r="L9328" s="244" t="str">
        <f t="shared" si="1314"/>
        <v/>
      </c>
      <c r="M9328" s="245" t="str">
        <f t="shared" si="1315"/>
        <v/>
      </c>
      <c r="N9328" s="244" t="str">
        <f t="shared" si="1316"/>
        <v/>
      </c>
      <c r="O9328" s="244" t="str">
        <f t="shared" si="1317"/>
        <v/>
      </c>
      <c r="P9328">
        <f>IF($I9328&lt;&gt;"",$I9328,IF($E9328="SGD",1,IF($E9328="USD",Settings!$B$22,IF($E9328="HKD",Settings!$B$23,1))))</f>
        <v>1</v>
      </c>
      <c r="Q9328">
        <f t="shared" si="1318"/>
        <v>0</v>
      </c>
      <c r="R9328">
        <f t="shared" si="1319"/>
        <v>0</v>
      </c>
      <c r="S9328" t="str">
        <f t="shared" si="1311"/>
        <v/>
      </c>
      <c r="T9328" t="str">
        <f t="shared" si="1312"/>
        <v/>
      </c>
      <c r="U9328" t="str">
        <f t="shared" si="1313"/>
        <v/>
      </c>
    </row>
    <row r="9329" spans="12:21" ht="15" customHeight="1" x14ac:dyDescent="0.15">
      <c r="L9329" s="244" t="str">
        <f t="shared" si="1314"/>
        <v/>
      </c>
      <c r="M9329" s="245" t="str">
        <f t="shared" si="1315"/>
        <v/>
      </c>
      <c r="N9329" s="244" t="str">
        <f t="shared" si="1316"/>
        <v/>
      </c>
      <c r="O9329" s="244" t="str">
        <f t="shared" si="1317"/>
        <v/>
      </c>
      <c r="P9329">
        <f>IF($I9329&lt;&gt;"",$I9329,IF($E9329="SGD",1,IF($E9329="USD",Settings!$B$22,IF($E9329="HKD",Settings!$B$23,1))))</f>
        <v>1</v>
      </c>
      <c r="Q9329">
        <f t="shared" si="1318"/>
        <v>0</v>
      </c>
      <c r="R9329">
        <f t="shared" si="1319"/>
        <v>0</v>
      </c>
      <c r="S9329" t="str">
        <f t="shared" si="1311"/>
        <v/>
      </c>
      <c r="T9329" t="str">
        <f t="shared" si="1312"/>
        <v/>
      </c>
      <c r="U9329" t="str">
        <f t="shared" si="1313"/>
        <v/>
      </c>
    </row>
    <row r="9330" spans="12:21" ht="15" customHeight="1" x14ac:dyDescent="0.15">
      <c r="L9330" s="244" t="str">
        <f t="shared" si="1314"/>
        <v/>
      </c>
      <c r="M9330" s="245" t="str">
        <f t="shared" si="1315"/>
        <v/>
      </c>
      <c r="N9330" s="244" t="str">
        <f t="shared" si="1316"/>
        <v/>
      </c>
      <c r="O9330" s="244" t="str">
        <f t="shared" si="1317"/>
        <v/>
      </c>
      <c r="P9330">
        <f>IF($I9330&lt;&gt;"",$I9330,IF($E9330="SGD",1,IF($E9330="USD",Settings!$B$22,IF($E9330="HKD",Settings!$B$23,1))))</f>
        <v>1</v>
      </c>
      <c r="Q9330">
        <f t="shared" si="1318"/>
        <v>0</v>
      </c>
      <c r="R9330">
        <f t="shared" si="1319"/>
        <v>0</v>
      </c>
      <c r="S9330" t="str">
        <f t="shared" si="1311"/>
        <v/>
      </c>
      <c r="T9330" t="str">
        <f t="shared" si="1312"/>
        <v/>
      </c>
      <c r="U9330" t="str">
        <f t="shared" si="1313"/>
        <v/>
      </c>
    </row>
    <row r="9331" spans="12:21" ht="15" customHeight="1" x14ac:dyDescent="0.15">
      <c r="L9331" s="244" t="str">
        <f t="shared" si="1314"/>
        <v/>
      </c>
      <c r="M9331" s="245" t="str">
        <f t="shared" si="1315"/>
        <v/>
      </c>
      <c r="N9331" s="244" t="str">
        <f t="shared" si="1316"/>
        <v/>
      </c>
      <c r="O9331" s="244" t="str">
        <f t="shared" si="1317"/>
        <v/>
      </c>
      <c r="P9331">
        <f>IF($I9331&lt;&gt;"",$I9331,IF($E9331="SGD",1,IF($E9331="USD",Settings!$B$22,IF($E9331="HKD",Settings!$B$23,1))))</f>
        <v>1</v>
      </c>
      <c r="Q9331">
        <f t="shared" si="1318"/>
        <v>0</v>
      </c>
      <c r="R9331">
        <f t="shared" si="1319"/>
        <v>0</v>
      </c>
      <c r="S9331" t="str">
        <f t="shared" si="1311"/>
        <v/>
      </c>
      <c r="T9331" t="str">
        <f t="shared" si="1312"/>
        <v/>
      </c>
      <c r="U9331" t="str">
        <f t="shared" si="1313"/>
        <v/>
      </c>
    </row>
    <row r="9332" spans="12:21" ht="15" customHeight="1" x14ac:dyDescent="0.15">
      <c r="L9332" s="244" t="str">
        <f t="shared" si="1314"/>
        <v/>
      </c>
      <c r="M9332" s="245" t="str">
        <f t="shared" si="1315"/>
        <v/>
      </c>
      <c r="N9332" s="244" t="str">
        <f t="shared" si="1316"/>
        <v/>
      </c>
      <c r="O9332" s="244" t="str">
        <f t="shared" si="1317"/>
        <v/>
      </c>
      <c r="P9332">
        <f>IF($I9332&lt;&gt;"",$I9332,IF($E9332="SGD",1,IF($E9332="USD",Settings!$B$22,IF($E9332="HKD",Settings!$B$23,1))))</f>
        <v>1</v>
      </c>
      <c r="Q9332">
        <f t="shared" si="1318"/>
        <v>0</v>
      </c>
      <c r="R9332">
        <f t="shared" si="1319"/>
        <v>0</v>
      </c>
      <c r="S9332" t="str">
        <f t="shared" si="1311"/>
        <v/>
      </c>
      <c r="T9332" t="str">
        <f t="shared" si="1312"/>
        <v/>
      </c>
      <c r="U9332" t="str">
        <f t="shared" si="1313"/>
        <v/>
      </c>
    </row>
    <row r="9333" spans="12:21" ht="15" customHeight="1" x14ac:dyDescent="0.15">
      <c r="L9333" s="244" t="str">
        <f t="shared" si="1314"/>
        <v/>
      </c>
      <c r="M9333" s="245" t="str">
        <f t="shared" si="1315"/>
        <v/>
      </c>
      <c r="N9333" s="244" t="str">
        <f t="shared" si="1316"/>
        <v/>
      </c>
      <c r="O9333" s="244" t="str">
        <f t="shared" si="1317"/>
        <v/>
      </c>
      <c r="P9333">
        <f>IF($I9333&lt;&gt;"",$I9333,IF($E9333="SGD",1,IF($E9333="USD",Settings!$B$22,IF($E9333="HKD",Settings!$B$23,1))))</f>
        <v>1</v>
      </c>
      <c r="Q9333">
        <f t="shared" si="1318"/>
        <v>0</v>
      </c>
      <c r="R9333">
        <f t="shared" si="1319"/>
        <v>0</v>
      </c>
      <c r="S9333" t="str">
        <f t="shared" si="1311"/>
        <v/>
      </c>
      <c r="T9333" t="str">
        <f t="shared" si="1312"/>
        <v/>
      </c>
      <c r="U9333" t="str">
        <f t="shared" si="1313"/>
        <v/>
      </c>
    </row>
    <row r="9334" spans="12:21" ht="15" customHeight="1" x14ac:dyDescent="0.15">
      <c r="L9334" s="244" t="str">
        <f t="shared" si="1314"/>
        <v/>
      </c>
      <c r="M9334" s="245" t="str">
        <f t="shared" si="1315"/>
        <v/>
      </c>
      <c r="N9334" s="244" t="str">
        <f t="shared" si="1316"/>
        <v/>
      </c>
      <c r="O9334" s="244" t="str">
        <f t="shared" si="1317"/>
        <v/>
      </c>
      <c r="P9334">
        <f>IF($I9334&lt;&gt;"",$I9334,IF($E9334="SGD",1,IF($E9334="USD",Settings!$B$22,IF($E9334="HKD",Settings!$B$23,1))))</f>
        <v>1</v>
      </c>
      <c r="Q9334">
        <f t="shared" si="1318"/>
        <v>0</v>
      </c>
      <c r="R9334">
        <f t="shared" si="1319"/>
        <v>0</v>
      </c>
      <c r="S9334" t="str">
        <f t="shared" si="1311"/>
        <v/>
      </c>
      <c r="T9334" t="str">
        <f t="shared" si="1312"/>
        <v/>
      </c>
      <c r="U9334" t="str">
        <f t="shared" si="1313"/>
        <v/>
      </c>
    </row>
    <row r="9335" spans="12:21" ht="15" customHeight="1" x14ac:dyDescent="0.15">
      <c r="L9335" s="244" t="str">
        <f t="shared" si="1314"/>
        <v/>
      </c>
      <c r="M9335" s="245" t="str">
        <f t="shared" si="1315"/>
        <v/>
      </c>
      <c r="N9335" s="244" t="str">
        <f t="shared" si="1316"/>
        <v/>
      </c>
      <c r="O9335" s="244" t="str">
        <f t="shared" si="1317"/>
        <v/>
      </c>
      <c r="P9335">
        <f>IF($I9335&lt;&gt;"",$I9335,IF($E9335="SGD",1,IF($E9335="USD",Settings!$B$22,IF($E9335="HKD",Settings!$B$23,1))))</f>
        <v>1</v>
      </c>
      <c r="Q9335">
        <f t="shared" si="1318"/>
        <v>0</v>
      </c>
      <c r="R9335">
        <f t="shared" si="1319"/>
        <v>0</v>
      </c>
      <c r="S9335" t="str">
        <f t="shared" si="1311"/>
        <v/>
      </c>
      <c r="T9335" t="str">
        <f t="shared" si="1312"/>
        <v/>
      </c>
      <c r="U9335" t="str">
        <f t="shared" si="1313"/>
        <v/>
      </c>
    </row>
    <row r="9336" spans="12:21" ht="15" customHeight="1" x14ac:dyDescent="0.15">
      <c r="L9336" s="244" t="str">
        <f t="shared" si="1314"/>
        <v/>
      </c>
      <c r="M9336" s="245" t="str">
        <f t="shared" si="1315"/>
        <v/>
      </c>
      <c r="N9336" s="244" t="str">
        <f t="shared" si="1316"/>
        <v/>
      </c>
      <c r="O9336" s="244" t="str">
        <f t="shared" si="1317"/>
        <v/>
      </c>
      <c r="P9336">
        <f>IF($I9336&lt;&gt;"",$I9336,IF($E9336="SGD",1,IF($E9336="USD",Settings!$B$22,IF($E9336="HKD",Settings!$B$23,1))))</f>
        <v>1</v>
      </c>
      <c r="Q9336">
        <f t="shared" si="1318"/>
        <v>0</v>
      </c>
      <c r="R9336">
        <f t="shared" si="1319"/>
        <v>0</v>
      </c>
      <c r="S9336" t="str">
        <f t="shared" si="1311"/>
        <v/>
      </c>
      <c r="T9336" t="str">
        <f t="shared" si="1312"/>
        <v/>
      </c>
      <c r="U9336" t="str">
        <f t="shared" si="1313"/>
        <v/>
      </c>
    </row>
    <row r="9337" spans="12:21" ht="15" customHeight="1" x14ac:dyDescent="0.15">
      <c r="L9337" s="244" t="str">
        <f t="shared" si="1314"/>
        <v/>
      </c>
      <c r="M9337" s="245" t="str">
        <f t="shared" si="1315"/>
        <v/>
      </c>
      <c r="N9337" s="244" t="str">
        <f t="shared" si="1316"/>
        <v/>
      </c>
      <c r="O9337" s="244" t="str">
        <f t="shared" si="1317"/>
        <v/>
      </c>
      <c r="P9337">
        <f>IF($I9337&lt;&gt;"",$I9337,IF($E9337="SGD",1,IF($E9337="USD",Settings!$B$22,IF($E9337="HKD",Settings!$B$23,1))))</f>
        <v>1</v>
      </c>
      <c r="Q9337">
        <f t="shared" si="1318"/>
        <v>0</v>
      </c>
      <c r="R9337">
        <f t="shared" si="1319"/>
        <v>0</v>
      </c>
      <c r="S9337" t="str">
        <f t="shared" si="1311"/>
        <v/>
      </c>
      <c r="T9337" t="str">
        <f t="shared" si="1312"/>
        <v/>
      </c>
      <c r="U9337" t="str">
        <f t="shared" si="1313"/>
        <v/>
      </c>
    </row>
    <row r="9338" spans="12:21" ht="15" customHeight="1" x14ac:dyDescent="0.15">
      <c r="L9338" s="244" t="str">
        <f t="shared" si="1314"/>
        <v/>
      </c>
      <c r="M9338" s="245" t="str">
        <f t="shared" si="1315"/>
        <v/>
      </c>
      <c r="N9338" s="244" t="str">
        <f t="shared" si="1316"/>
        <v/>
      </c>
      <c r="O9338" s="244" t="str">
        <f t="shared" si="1317"/>
        <v/>
      </c>
      <c r="P9338">
        <f>IF($I9338&lt;&gt;"",$I9338,IF($E9338="SGD",1,IF($E9338="USD",Settings!$B$22,IF($E9338="HKD",Settings!$B$23,1))))</f>
        <v>1</v>
      </c>
      <c r="Q9338">
        <f t="shared" si="1318"/>
        <v>0</v>
      </c>
      <c r="R9338">
        <f t="shared" si="1319"/>
        <v>0</v>
      </c>
      <c r="S9338" t="str">
        <f t="shared" si="1311"/>
        <v/>
      </c>
      <c r="T9338" t="str">
        <f t="shared" si="1312"/>
        <v/>
      </c>
      <c r="U9338" t="str">
        <f t="shared" si="1313"/>
        <v/>
      </c>
    </row>
    <row r="9339" spans="12:21" ht="15" customHeight="1" x14ac:dyDescent="0.15">
      <c r="L9339" s="244" t="str">
        <f t="shared" si="1314"/>
        <v/>
      </c>
      <c r="M9339" s="245" t="str">
        <f t="shared" si="1315"/>
        <v/>
      </c>
      <c r="N9339" s="244" t="str">
        <f t="shared" si="1316"/>
        <v/>
      </c>
      <c r="O9339" s="244" t="str">
        <f t="shared" si="1317"/>
        <v/>
      </c>
      <c r="P9339">
        <f>IF($I9339&lt;&gt;"",$I9339,IF($E9339="SGD",1,IF($E9339="USD",Settings!$B$22,IF($E9339="HKD",Settings!$B$23,1))))</f>
        <v>1</v>
      </c>
      <c r="Q9339">
        <f t="shared" si="1318"/>
        <v>0</v>
      </c>
      <c r="R9339">
        <f t="shared" si="1319"/>
        <v>0</v>
      </c>
      <c r="S9339" t="str">
        <f t="shared" si="1311"/>
        <v/>
      </c>
      <c r="T9339" t="str">
        <f t="shared" si="1312"/>
        <v/>
      </c>
      <c r="U9339" t="str">
        <f t="shared" si="1313"/>
        <v/>
      </c>
    </row>
    <row r="9340" spans="12:21" ht="15" customHeight="1" x14ac:dyDescent="0.15">
      <c r="L9340" s="244" t="str">
        <f t="shared" si="1314"/>
        <v/>
      </c>
      <c r="M9340" s="245" t="str">
        <f t="shared" si="1315"/>
        <v/>
      </c>
      <c r="N9340" s="244" t="str">
        <f t="shared" si="1316"/>
        <v/>
      </c>
      <c r="O9340" s="244" t="str">
        <f t="shared" si="1317"/>
        <v/>
      </c>
      <c r="P9340">
        <f>IF($I9340&lt;&gt;"",$I9340,IF($E9340="SGD",1,IF($E9340="USD",Settings!$B$22,IF($E9340="HKD",Settings!$B$23,1))))</f>
        <v>1</v>
      </c>
      <c r="Q9340">
        <f t="shared" si="1318"/>
        <v>0</v>
      </c>
      <c r="R9340">
        <f t="shared" si="1319"/>
        <v>0</v>
      </c>
      <c r="S9340" t="str">
        <f t="shared" si="1311"/>
        <v/>
      </c>
      <c r="T9340" t="str">
        <f t="shared" si="1312"/>
        <v/>
      </c>
      <c r="U9340" t="str">
        <f t="shared" si="1313"/>
        <v/>
      </c>
    </row>
    <row r="9341" spans="12:21" ht="15" customHeight="1" x14ac:dyDescent="0.15">
      <c r="L9341" s="244" t="str">
        <f t="shared" si="1314"/>
        <v/>
      </c>
      <c r="M9341" s="245" t="str">
        <f t="shared" si="1315"/>
        <v/>
      </c>
      <c r="N9341" s="244" t="str">
        <f t="shared" si="1316"/>
        <v/>
      </c>
      <c r="O9341" s="244" t="str">
        <f t="shared" si="1317"/>
        <v/>
      </c>
      <c r="P9341">
        <f>IF($I9341&lt;&gt;"",$I9341,IF($E9341="SGD",1,IF($E9341="USD",Settings!$B$22,IF($E9341="HKD",Settings!$B$23,1))))</f>
        <v>1</v>
      </c>
      <c r="Q9341">
        <f t="shared" si="1318"/>
        <v>0</v>
      </c>
      <c r="R9341">
        <f t="shared" si="1319"/>
        <v>0</v>
      </c>
      <c r="S9341" t="str">
        <f t="shared" si="1311"/>
        <v/>
      </c>
      <c r="T9341" t="str">
        <f t="shared" si="1312"/>
        <v/>
      </c>
      <c r="U9341" t="str">
        <f t="shared" si="1313"/>
        <v/>
      </c>
    </row>
    <row r="9342" spans="12:21" ht="15" customHeight="1" x14ac:dyDescent="0.15">
      <c r="L9342" s="244" t="str">
        <f t="shared" si="1314"/>
        <v/>
      </c>
      <c r="M9342" s="245" t="str">
        <f t="shared" si="1315"/>
        <v/>
      </c>
      <c r="N9342" s="244" t="str">
        <f t="shared" si="1316"/>
        <v/>
      </c>
      <c r="O9342" s="244" t="str">
        <f t="shared" si="1317"/>
        <v/>
      </c>
      <c r="P9342">
        <f>IF($I9342&lt;&gt;"",$I9342,IF($E9342="SGD",1,IF($E9342="USD",Settings!$B$22,IF($E9342="HKD",Settings!$B$23,1))))</f>
        <v>1</v>
      </c>
      <c r="Q9342">
        <f t="shared" si="1318"/>
        <v>0</v>
      </c>
      <c r="R9342">
        <f t="shared" si="1319"/>
        <v>0</v>
      </c>
      <c r="S9342" t="str">
        <f t="shared" si="1311"/>
        <v/>
      </c>
      <c r="T9342" t="str">
        <f t="shared" si="1312"/>
        <v/>
      </c>
      <c r="U9342" t="str">
        <f t="shared" si="1313"/>
        <v/>
      </c>
    </row>
    <row r="9343" spans="12:21" ht="15" customHeight="1" x14ac:dyDescent="0.15">
      <c r="L9343" s="244" t="str">
        <f t="shared" si="1314"/>
        <v/>
      </c>
      <c r="M9343" s="245" t="str">
        <f t="shared" si="1315"/>
        <v/>
      </c>
      <c r="N9343" s="244" t="str">
        <f t="shared" si="1316"/>
        <v/>
      </c>
      <c r="O9343" s="244" t="str">
        <f t="shared" si="1317"/>
        <v/>
      </c>
      <c r="P9343">
        <f>IF($I9343&lt;&gt;"",$I9343,IF($E9343="SGD",1,IF($E9343="USD",Settings!$B$22,IF($E9343="HKD",Settings!$B$23,1))))</f>
        <v>1</v>
      </c>
      <c r="Q9343">
        <f t="shared" si="1318"/>
        <v>0</v>
      </c>
      <c r="R9343">
        <f t="shared" si="1319"/>
        <v>0</v>
      </c>
      <c r="S9343" t="str">
        <f t="shared" si="1311"/>
        <v/>
      </c>
      <c r="T9343" t="str">
        <f t="shared" si="1312"/>
        <v/>
      </c>
      <c r="U9343" t="str">
        <f t="shared" si="1313"/>
        <v/>
      </c>
    </row>
    <row r="9344" spans="12:21" ht="15" customHeight="1" x14ac:dyDescent="0.15">
      <c r="L9344" s="244" t="str">
        <f t="shared" si="1314"/>
        <v/>
      </c>
      <c r="M9344" s="245" t="str">
        <f t="shared" si="1315"/>
        <v/>
      </c>
      <c r="N9344" s="244" t="str">
        <f t="shared" si="1316"/>
        <v/>
      </c>
      <c r="O9344" s="244" t="str">
        <f t="shared" si="1317"/>
        <v/>
      </c>
      <c r="P9344">
        <f>IF($I9344&lt;&gt;"",$I9344,IF($E9344="SGD",1,IF($E9344="USD",Settings!$B$22,IF($E9344="HKD",Settings!$B$23,1))))</f>
        <v>1</v>
      </c>
      <c r="Q9344">
        <f t="shared" si="1318"/>
        <v>0</v>
      </c>
      <c r="R9344">
        <f t="shared" si="1319"/>
        <v>0</v>
      </c>
      <c r="S9344" t="str">
        <f t="shared" si="1311"/>
        <v/>
      </c>
      <c r="T9344" t="str">
        <f t="shared" si="1312"/>
        <v/>
      </c>
      <c r="U9344" t="str">
        <f t="shared" si="1313"/>
        <v/>
      </c>
    </row>
    <row r="9345" spans="12:21" ht="15" customHeight="1" x14ac:dyDescent="0.15">
      <c r="L9345" s="244" t="str">
        <f t="shared" si="1314"/>
        <v/>
      </c>
      <c r="M9345" s="245" t="str">
        <f t="shared" si="1315"/>
        <v/>
      </c>
      <c r="N9345" s="244" t="str">
        <f t="shared" si="1316"/>
        <v/>
      </c>
      <c r="O9345" s="244" t="str">
        <f t="shared" si="1317"/>
        <v/>
      </c>
      <c r="P9345">
        <f>IF($I9345&lt;&gt;"",$I9345,IF($E9345="SGD",1,IF($E9345="USD",Settings!$B$22,IF($E9345="HKD",Settings!$B$23,1))))</f>
        <v>1</v>
      </c>
      <c r="Q9345">
        <f t="shared" si="1318"/>
        <v>0</v>
      </c>
      <c r="R9345">
        <f t="shared" si="1319"/>
        <v>0</v>
      </c>
      <c r="S9345" t="str">
        <f t="shared" si="1311"/>
        <v/>
      </c>
      <c r="T9345" t="str">
        <f t="shared" si="1312"/>
        <v/>
      </c>
      <c r="U9345" t="str">
        <f t="shared" si="1313"/>
        <v/>
      </c>
    </row>
    <row r="9346" spans="12:21" ht="15" customHeight="1" x14ac:dyDescent="0.15">
      <c r="L9346" s="244" t="str">
        <f t="shared" si="1314"/>
        <v/>
      </c>
      <c r="M9346" s="245" t="str">
        <f t="shared" si="1315"/>
        <v/>
      </c>
      <c r="N9346" s="244" t="str">
        <f t="shared" si="1316"/>
        <v/>
      </c>
      <c r="O9346" s="244" t="str">
        <f t="shared" si="1317"/>
        <v/>
      </c>
      <c r="P9346">
        <f>IF($I9346&lt;&gt;"",$I9346,IF($E9346="SGD",1,IF($E9346="USD",Settings!$B$22,IF($E9346="HKD",Settings!$B$23,1))))</f>
        <v>1</v>
      </c>
      <c r="Q9346">
        <f t="shared" si="1318"/>
        <v>0</v>
      </c>
      <c r="R9346">
        <f t="shared" si="1319"/>
        <v>0</v>
      </c>
      <c r="S9346" t="str">
        <f t="shared" ref="S9346:S9409" si="1320">IF(L9346="","",SUMIFS($M:$M,$L:$L,L9346,$T:$T,"&lt;="&amp;T9346))</f>
        <v/>
      </c>
      <c r="T9346" t="str">
        <f t="shared" ref="T9346:T9409" si="1321">IF(L9346="","",INT(G9346)*100000+ROW())</f>
        <v/>
      </c>
      <c r="U9346" t="str">
        <f t="shared" ref="U9346:U9409" si="1322">IF(L9346="","",IF(AND(COUNTIFS($L:$L,L9346,$S:$S,"&gt;-0.000001",$S:$S,"&lt;0.000001",$T:$T,"&gt;"&amp;T9346)=0,ABS(S9346)&gt;0.000001),1,0))</f>
        <v/>
      </c>
    </row>
    <row r="9347" spans="12:21" ht="15" customHeight="1" x14ac:dyDescent="0.15">
      <c r="L9347" s="244" t="str">
        <f t="shared" si="1314"/>
        <v/>
      </c>
      <c r="M9347" s="245" t="str">
        <f t="shared" si="1315"/>
        <v/>
      </c>
      <c r="N9347" s="244" t="str">
        <f t="shared" si="1316"/>
        <v/>
      </c>
      <c r="O9347" s="244" t="str">
        <f t="shared" si="1317"/>
        <v/>
      </c>
      <c r="P9347">
        <f>IF($I9347&lt;&gt;"",$I9347,IF($E9347="SGD",1,IF($E9347="USD",Settings!$B$22,IF($E9347="HKD",Settings!$B$23,1))))</f>
        <v>1</v>
      </c>
      <c r="Q9347">
        <f t="shared" si="1318"/>
        <v>0</v>
      </c>
      <c r="R9347">
        <f t="shared" si="1319"/>
        <v>0</v>
      </c>
      <c r="S9347" t="str">
        <f t="shared" si="1320"/>
        <v/>
      </c>
      <c r="T9347" t="str">
        <f t="shared" si="1321"/>
        <v/>
      </c>
      <c r="U9347" t="str">
        <f t="shared" si="1322"/>
        <v/>
      </c>
    </row>
    <row r="9348" spans="12:21" ht="15" customHeight="1" x14ac:dyDescent="0.15">
      <c r="L9348" s="244" t="str">
        <f t="shared" si="1314"/>
        <v/>
      </c>
      <c r="M9348" s="245" t="str">
        <f t="shared" si="1315"/>
        <v/>
      </c>
      <c r="N9348" s="244" t="str">
        <f t="shared" si="1316"/>
        <v/>
      </c>
      <c r="O9348" s="244" t="str">
        <f t="shared" si="1317"/>
        <v/>
      </c>
      <c r="P9348">
        <f>IF($I9348&lt;&gt;"",$I9348,IF($E9348="SGD",1,IF($E9348="USD",Settings!$B$22,IF($E9348="HKD",Settings!$B$23,1))))</f>
        <v>1</v>
      </c>
      <c r="Q9348">
        <f t="shared" si="1318"/>
        <v>0</v>
      </c>
      <c r="R9348">
        <f t="shared" si="1319"/>
        <v>0</v>
      </c>
      <c r="S9348" t="str">
        <f t="shared" si="1320"/>
        <v/>
      </c>
      <c r="T9348" t="str">
        <f t="shared" si="1321"/>
        <v/>
      </c>
      <c r="U9348" t="str">
        <f t="shared" si="1322"/>
        <v/>
      </c>
    </row>
    <row r="9349" spans="12:21" ht="15" customHeight="1" x14ac:dyDescent="0.15">
      <c r="L9349" s="244" t="str">
        <f t="shared" si="1314"/>
        <v/>
      </c>
      <c r="M9349" s="245" t="str">
        <f t="shared" si="1315"/>
        <v/>
      </c>
      <c r="N9349" s="244" t="str">
        <f t="shared" si="1316"/>
        <v/>
      </c>
      <c r="O9349" s="244" t="str">
        <f t="shared" si="1317"/>
        <v/>
      </c>
      <c r="P9349">
        <f>IF($I9349&lt;&gt;"",$I9349,IF($E9349="SGD",1,IF($E9349="USD",Settings!$B$22,IF($E9349="HKD",Settings!$B$23,1))))</f>
        <v>1</v>
      </c>
      <c r="Q9349">
        <f t="shared" si="1318"/>
        <v>0</v>
      </c>
      <c r="R9349">
        <f t="shared" si="1319"/>
        <v>0</v>
      </c>
      <c r="S9349" t="str">
        <f t="shared" si="1320"/>
        <v/>
      </c>
      <c r="T9349" t="str">
        <f t="shared" si="1321"/>
        <v/>
      </c>
      <c r="U9349" t="str">
        <f t="shared" si="1322"/>
        <v/>
      </c>
    </row>
    <row r="9350" spans="12:21" ht="15" customHeight="1" x14ac:dyDescent="0.15">
      <c r="L9350" s="244" t="str">
        <f t="shared" si="1314"/>
        <v/>
      </c>
      <c r="M9350" s="245" t="str">
        <f t="shared" si="1315"/>
        <v/>
      </c>
      <c r="N9350" s="244" t="str">
        <f t="shared" si="1316"/>
        <v/>
      </c>
      <c r="O9350" s="244" t="str">
        <f t="shared" si="1317"/>
        <v/>
      </c>
      <c r="P9350">
        <f>IF($I9350&lt;&gt;"",$I9350,IF($E9350="SGD",1,IF($E9350="USD",Settings!$B$22,IF($E9350="HKD",Settings!$B$23,1))))</f>
        <v>1</v>
      </c>
      <c r="Q9350">
        <f t="shared" si="1318"/>
        <v>0</v>
      </c>
      <c r="R9350">
        <f t="shared" si="1319"/>
        <v>0</v>
      </c>
      <c r="S9350" t="str">
        <f t="shared" si="1320"/>
        <v/>
      </c>
      <c r="T9350" t="str">
        <f t="shared" si="1321"/>
        <v/>
      </c>
      <c r="U9350" t="str">
        <f t="shared" si="1322"/>
        <v/>
      </c>
    </row>
    <row r="9351" spans="12:21" ht="15" customHeight="1" x14ac:dyDescent="0.15">
      <c r="L9351" s="244" t="str">
        <f t="shared" si="1314"/>
        <v/>
      </c>
      <c r="M9351" s="245" t="str">
        <f t="shared" si="1315"/>
        <v/>
      </c>
      <c r="N9351" s="244" t="str">
        <f t="shared" si="1316"/>
        <v/>
      </c>
      <c r="O9351" s="244" t="str">
        <f t="shared" si="1317"/>
        <v/>
      </c>
      <c r="P9351">
        <f>IF($I9351&lt;&gt;"",$I9351,IF($E9351="SGD",1,IF($E9351="USD",Settings!$B$22,IF($E9351="HKD",Settings!$B$23,1))))</f>
        <v>1</v>
      </c>
      <c r="Q9351">
        <f t="shared" si="1318"/>
        <v>0</v>
      </c>
      <c r="R9351">
        <f t="shared" si="1319"/>
        <v>0</v>
      </c>
      <c r="S9351" t="str">
        <f t="shared" si="1320"/>
        <v/>
      </c>
      <c r="T9351" t="str">
        <f t="shared" si="1321"/>
        <v/>
      </c>
      <c r="U9351" t="str">
        <f t="shared" si="1322"/>
        <v/>
      </c>
    </row>
    <row r="9352" spans="12:21" ht="15" customHeight="1" x14ac:dyDescent="0.15">
      <c r="L9352" s="244" t="str">
        <f t="shared" si="1314"/>
        <v/>
      </c>
      <c r="M9352" s="245" t="str">
        <f t="shared" si="1315"/>
        <v/>
      </c>
      <c r="N9352" s="244" t="str">
        <f t="shared" si="1316"/>
        <v/>
      </c>
      <c r="O9352" s="244" t="str">
        <f t="shared" si="1317"/>
        <v/>
      </c>
      <c r="P9352">
        <f>IF($I9352&lt;&gt;"",$I9352,IF($E9352="SGD",1,IF($E9352="USD",Settings!$B$22,IF($E9352="HKD",Settings!$B$23,1))))</f>
        <v>1</v>
      </c>
      <c r="Q9352">
        <f t="shared" si="1318"/>
        <v>0</v>
      </c>
      <c r="R9352">
        <f t="shared" si="1319"/>
        <v>0</v>
      </c>
      <c r="S9352" t="str">
        <f t="shared" si="1320"/>
        <v/>
      </c>
      <c r="T9352" t="str">
        <f t="shared" si="1321"/>
        <v/>
      </c>
      <c r="U9352" t="str">
        <f t="shared" si="1322"/>
        <v/>
      </c>
    </row>
    <row r="9353" spans="12:21" ht="15" customHeight="1" x14ac:dyDescent="0.15">
      <c r="L9353" s="244" t="str">
        <f t="shared" si="1314"/>
        <v/>
      </c>
      <c r="M9353" s="245" t="str">
        <f t="shared" si="1315"/>
        <v/>
      </c>
      <c r="N9353" s="244" t="str">
        <f t="shared" si="1316"/>
        <v/>
      </c>
      <c r="O9353" s="244" t="str">
        <f t="shared" si="1317"/>
        <v/>
      </c>
      <c r="P9353">
        <f>IF($I9353&lt;&gt;"",$I9353,IF($E9353="SGD",1,IF($E9353="USD",Settings!$B$22,IF($E9353="HKD",Settings!$B$23,1))))</f>
        <v>1</v>
      </c>
      <c r="Q9353">
        <f t="shared" si="1318"/>
        <v>0</v>
      </c>
      <c r="R9353">
        <f t="shared" si="1319"/>
        <v>0</v>
      </c>
      <c r="S9353" t="str">
        <f t="shared" si="1320"/>
        <v/>
      </c>
      <c r="T9353" t="str">
        <f t="shared" si="1321"/>
        <v/>
      </c>
      <c r="U9353" t="str">
        <f t="shared" si="1322"/>
        <v/>
      </c>
    </row>
    <row r="9354" spans="12:21" ht="15" customHeight="1" x14ac:dyDescent="0.15">
      <c r="L9354" s="244" t="str">
        <f t="shared" si="1314"/>
        <v/>
      </c>
      <c r="M9354" s="245" t="str">
        <f t="shared" si="1315"/>
        <v/>
      </c>
      <c r="N9354" s="244" t="str">
        <f t="shared" si="1316"/>
        <v/>
      </c>
      <c r="O9354" s="244" t="str">
        <f t="shared" si="1317"/>
        <v/>
      </c>
      <c r="P9354">
        <f>IF($I9354&lt;&gt;"",$I9354,IF($E9354="SGD",1,IF($E9354="USD",Settings!$B$22,IF($E9354="HKD",Settings!$B$23,1))))</f>
        <v>1</v>
      </c>
      <c r="Q9354">
        <f t="shared" si="1318"/>
        <v>0</v>
      </c>
      <c r="R9354">
        <f t="shared" si="1319"/>
        <v>0</v>
      </c>
      <c r="S9354" t="str">
        <f t="shared" si="1320"/>
        <v/>
      </c>
      <c r="T9354" t="str">
        <f t="shared" si="1321"/>
        <v/>
      </c>
      <c r="U9354" t="str">
        <f t="shared" si="1322"/>
        <v/>
      </c>
    </row>
    <row r="9355" spans="12:21" ht="15" customHeight="1" x14ac:dyDescent="0.15">
      <c r="L9355" s="244" t="str">
        <f t="shared" si="1314"/>
        <v/>
      </c>
      <c r="M9355" s="245" t="str">
        <f t="shared" si="1315"/>
        <v/>
      </c>
      <c r="N9355" s="244" t="str">
        <f t="shared" si="1316"/>
        <v/>
      </c>
      <c r="O9355" s="244" t="str">
        <f t="shared" si="1317"/>
        <v/>
      </c>
      <c r="P9355">
        <f>IF($I9355&lt;&gt;"",$I9355,IF($E9355="SGD",1,IF($E9355="USD",Settings!$B$22,IF($E9355="HKD",Settings!$B$23,1))))</f>
        <v>1</v>
      </c>
      <c r="Q9355">
        <f t="shared" si="1318"/>
        <v>0</v>
      </c>
      <c r="R9355">
        <f t="shared" si="1319"/>
        <v>0</v>
      </c>
      <c r="S9355" t="str">
        <f t="shared" si="1320"/>
        <v/>
      </c>
      <c r="T9355" t="str">
        <f t="shared" si="1321"/>
        <v/>
      </c>
      <c r="U9355" t="str">
        <f t="shared" si="1322"/>
        <v/>
      </c>
    </row>
    <row r="9356" spans="12:21" ht="15" customHeight="1" x14ac:dyDescent="0.15">
      <c r="L9356" s="244" t="str">
        <f t="shared" si="1314"/>
        <v/>
      </c>
      <c r="M9356" s="245" t="str">
        <f t="shared" si="1315"/>
        <v/>
      </c>
      <c r="N9356" s="244" t="str">
        <f t="shared" si="1316"/>
        <v/>
      </c>
      <c r="O9356" s="244" t="str">
        <f t="shared" si="1317"/>
        <v/>
      </c>
      <c r="P9356">
        <f>IF($I9356&lt;&gt;"",$I9356,IF($E9356="SGD",1,IF($E9356="USD",Settings!$B$22,IF($E9356="HKD",Settings!$B$23,1))))</f>
        <v>1</v>
      </c>
      <c r="Q9356">
        <f t="shared" si="1318"/>
        <v>0</v>
      </c>
      <c r="R9356">
        <f t="shared" si="1319"/>
        <v>0</v>
      </c>
      <c r="S9356" t="str">
        <f t="shared" si="1320"/>
        <v/>
      </c>
      <c r="T9356" t="str">
        <f t="shared" si="1321"/>
        <v/>
      </c>
      <c r="U9356" t="str">
        <f t="shared" si="1322"/>
        <v/>
      </c>
    </row>
    <row r="9357" spans="12:21" ht="15" customHeight="1" x14ac:dyDescent="0.15">
      <c r="L9357" s="244" t="str">
        <f t="shared" si="1314"/>
        <v/>
      </c>
      <c r="M9357" s="245" t="str">
        <f t="shared" si="1315"/>
        <v/>
      </c>
      <c r="N9357" s="244" t="str">
        <f t="shared" si="1316"/>
        <v/>
      </c>
      <c r="O9357" s="244" t="str">
        <f t="shared" si="1317"/>
        <v/>
      </c>
      <c r="P9357">
        <f>IF($I9357&lt;&gt;"",$I9357,IF($E9357="SGD",1,IF($E9357="USD",Settings!$B$22,IF($E9357="HKD",Settings!$B$23,1))))</f>
        <v>1</v>
      </c>
      <c r="Q9357">
        <f t="shared" si="1318"/>
        <v>0</v>
      </c>
      <c r="R9357">
        <f t="shared" si="1319"/>
        <v>0</v>
      </c>
      <c r="S9357" t="str">
        <f t="shared" si="1320"/>
        <v/>
      </c>
      <c r="T9357" t="str">
        <f t="shared" si="1321"/>
        <v/>
      </c>
      <c r="U9357" t="str">
        <f t="shared" si="1322"/>
        <v/>
      </c>
    </row>
    <row r="9358" spans="12:21" ht="15" customHeight="1" x14ac:dyDescent="0.15">
      <c r="L9358" s="244" t="str">
        <f t="shared" si="1314"/>
        <v/>
      </c>
      <c r="M9358" s="245" t="str">
        <f t="shared" si="1315"/>
        <v/>
      </c>
      <c r="N9358" s="244" t="str">
        <f t="shared" si="1316"/>
        <v/>
      </c>
      <c r="O9358" s="244" t="str">
        <f t="shared" si="1317"/>
        <v/>
      </c>
      <c r="P9358">
        <f>IF($I9358&lt;&gt;"",$I9358,IF($E9358="SGD",1,IF($E9358="USD",Settings!$B$22,IF($E9358="HKD",Settings!$B$23,1))))</f>
        <v>1</v>
      </c>
      <c r="Q9358">
        <f t="shared" si="1318"/>
        <v>0</v>
      </c>
      <c r="R9358">
        <f t="shared" si="1319"/>
        <v>0</v>
      </c>
      <c r="S9358" t="str">
        <f t="shared" si="1320"/>
        <v/>
      </c>
      <c r="T9358" t="str">
        <f t="shared" si="1321"/>
        <v/>
      </c>
      <c r="U9358" t="str">
        <f t="shared" si="1322"/>
        <v/>
      </c>
    </row>
    <row r="9359" spans="12:21" ht="15" customHeight="1" x14ac:dyDescent="0.15">
      <c r="L9359" s="244" t="str">
        <f t="shared" si="1314"/>
        <v/>
      </c>
      <c r="M9359" s="245" t="str">
        <f t="shared" si="1315"/>
        <v/>
      </c>
      <c r="N9359" s="244" t="str">
        <f t="shared" si="1316"/>
        <v/>
      </c>
      <c r="O9359" s="244" t="str">
        <f t="shared" si="1317"/>
        <v/>
      </c>
      <c r="P9359">
        <f>IF($I9359&lt;&gt;"",$I9359,IF($E9359="SGD",1,IF($E9359="USD",Settings!$B$22,IF($E9359="HKD",Settings!$B$23,1))))</f>
        <v>1</v>
      </c>
      <c r="Q9359">
        <f t="shared" si="1318"/>
        <v>0</v>
      </c>
      <c r="R9359">
        <f t="shared" si="1319"/>
        <v>0</v>
      </c>
      <c r="S9359" t="str">
        <f t="shared" si="1320"/>
        <v/>
      </c>
      <c r="T9359" t="str">
        <f t="shared" si="1321"/>
        <v/>
      </c>
      <c r="U9359" t="str">
        <f t="shared" si="1322"/>
        <v/>
      </c>
    </row>
    <row r="9360" spans="12:21" ht="15" customHeight="1" x14ac:dyDescent="0.15">
      <c r="L9360" s="244" t="str">
        <f t="shared" si="1314"/>
        <v/>
      </c>
      <c r="M9360" s="245" t="str">
        <f t="shared" si="1315"/>
        <v/>
      </c>
      <c r="N9360" s="244" t="str">
        <f t="shared" si="1316"/>
        <v/>
      </c>
      <c r="O9360" s="244" t="str">
        <f t="shared" si="1317"/>
        <v/>
      </c>
      <c r="P9360">
        <f>IF($I9360&lt;&gt;"",$I9360,IF($E9360="SGD",1,IF($E9360="USD",Settings!$B$22,IF($E9360="HKD",Settings!$B$23,1))))</f>
        <v>1</v>
      </c>
      <c r="Q9360">
        <f t="shared" si="1318"/>
        <v>0</v>
      </c>
      <c r="R9360">
        <f t="shared" si="1319"/>
        <v>0</v>
      </c>
      <c r="S9360" t="str">
        <f t="shared" si="1320"/>
        <v/>
      </c>
      <c r="T9360" t="str">
        <f t="shared" si="1321"/>
        <v/>
      </c>
      <c r="U9360" t="str">
        <f t="shared" si="1322"/>
        <v/>
      </c>
    </row>
    <row r="9361" spans="12:21" ht="15" customHeight="1" x14ac:dyDescent="0.15">
      <c r="L9361" s="244" t="str">
        <f t="shared" si="1314"/>
        <v/>
      </c>
      <c r="M9361" s="245" t="str">
        <f t="shared" si="1315"/>
        <v/>
      </c>
      <c r="N9361" s="244" t="str">
        <f t="shared" si="1316"/>
        <v/>
      </c>
      <c r="O9361" s="244" t="str">
        <f t="shared" si="1317"/>
        <v/>
      </c>
      <c r="P9361">
        <f>IF($I9361&lt;&gt;"",$I9361,IF($E9361="SGD",1,IF($E9361="USD",Settings!$B$22,IF($E9361="HKD",Settings!$B$23,1))))</f>
        <v>1</v>
      </c>
      <c r="Q9361">
        <f t="shared" si="1318"/>
        <v>0</v>
      </c>
      <c r="R9361">
        <f t="shared" si="1319"/>
        <v>0</v>
      </c>
      <c r="S9361" t="str">
        <f t="shared" si="1320"/>
        <v/>
      </c>
      <c r="T9361" t="str">
        <f t="shared" si="1321"/>
        <v/>
      </c>
      <c r="U9361" t="str">
        <f t="shared" si="1322"/>
        <v/>
      </c>
    </row>
    <row r="9362" spans="12:21" ht="15" customHeight="1" x14ac:dyDescent="0.15">
      <c r="L9362" s="244" t="str">
        <f t="shared" si="1314"/>
        <v/>
      </c>
      <c r="M9362" s="245" t="str">
        <f t="shared" si="1315"/>
        <v/>
      </c>
      <c r="N9362" s="244" t="str">
        <f t="shared" si="1316"/>
        <v/>
      </c>
      <c r="O9362" s="244" t="str">
        <f t="shared" si="1317"/>
        <v/>
      </c>
      <c r="P9362">
        <f>IF($I9362&lt;&gt;"",$I9362,IF($E9362="SGD",1,IF($E9362="USD",Settings!$B$22,IF($E9362="HKD",Settings!$B$23,1))))</f>
        <v>1</v>
      </c>
      <c r="Q9362">
        <f t="shared" si="1318"/>
        <v>0</v>
      </c>
      <c r="R9362">
        <f t="shared" si="1319"/>
        <v>0</v>
      </c>
      <c r="S9362" t="str">
        <f t="shared" si="1320"/>
        <v/>
      </c>
      <c r="T9362" t="str">
        <f t="shared" si="1321"/>
        <v/>
      </c>
      <c r="U9362" t="str">
        <f t="shared" si="1322"/>
        <v/>
      </c>
    </row>
    <row r="9363" spans="12:21" ht="15" customHeight="1" x14ac:dyDescent="0.15">
      <c r="L9363" s="244" t="str">
        <f t="shared" si="1314"/>
        <v/>
      </c>
      <c r="M9363" s="245" t="str">
        <f t="shared" si="1315"/>
        <v/>
      </c>
      <c r="N9363" s="244" t="str">
        <f t="shared" si="1316"/>
        <v/>
      </c>
      <c r="O9363" s="244" t="str">
        <f t="shared" si="1317"/>
        <v/>
      </c>
      <c r="P9363">
        <f>IF($I9363&lt;&gt;"",$I9363,IF($E9363="SGD",1,IF($E9363="USD",Settings!$B$22,IF($E9363="HKD",Settings!$B$23,1))))</f>
        <v>1</v>
      </c>
      <c r="Q9363">
        <f t="shared" si="1318"/>
        <v>0</v>
      </c>
      <c r="R9363">
        <f t="shared" si="1319"/>
        <v>0</v>
      </c>
      <c r="S9363" t="str">
        <f t="shared" si="1320"/>
        <v/>
      </c>
      <c r="T9363" t="str">
        <f t="shared" si="1321"/>
        <v/>
      </c>
      <c r="U9363" t="str">
        <f t="shared" si="1322"/>
        <v/>
      </c>
    </row>
    <row r="9364" spans="12:21" ht="15" customHeight="1" x14ac:dyDescent="0.15">
      <c r="L9364" s="244" t="str">
        <f t="shared" si="1314"/>
        <v/>
      </c>
      <c r="M9364" s="245" t="str">
        <f t="shared" si="1315"/>
        <v/>
      </c>
      <c r="N9364" s="244" t="str">
        <f t="shared" si="1316"/>
        <v/>
      </c>
      <c r="O9364" s="244" t="str">
        <f t="shared" si="1317"/>
        <v/>
      </c>
      <c r="P9364">
        <f>IF($I9364&lt;&gt;"",$I9364,IF($E9364="SGD",1,IF($E9364="USD",Settings!$B$22,IF($E9364="HKD",Settings!$B$23,1))))</f>
        <v>1</v>
      </c>
      <c r="Q9364">
        <f t="shared" si="1318"/>
        <v>0</v>
      </c>
      <c r="R9364">
        <f t="shared" si="1319"/>
        <v>0</v>
      </c>
      <c r="S9364" t="str">
        <f t="shared" si="1320"/>
        <v/>
      </c>
      <c r="T9364" t="str">
        <f t="shared" si="1321"/>
        <v/>
      </c>
      <c r="U9364" t="str">
        <f t="shared" si="1322"/>
        <v/>
      </c>
    </row>
    <row r="9365" spans="12:21" ht="15" customHeight="1" x14ac:dyDescent="0.15">
      <c r="L9365" s="244" t="str">
        <f t="shared" si="1314"/>
        <v/>
      </c>
      <c r="M9365" s="245" t="str">
        <f t="shared" si="1315"/>
        <v/>
      </c>
      <c r="N9365" s="244" t="str">
        <f t="shared" si="1316"/>
        <v/>
      </c>
      <c r="O9365" s="244" t="str">
        <f t="shared" si="1317"/>
        <v/>
      </c>
      <c r="P9365">
        <f>IF($I9365&lt;&gt;"",$I9365,IF($E9365="SGD",1,IF($E9365="USD",Settings!$B$22,IF($E9365="HKD",Settings!$B$23,1))))</f>
        <v>1</v>
      </c>
      <c r="Q9365">
        <f t="shared" si="1318"/>
        <v>0</v>
      </c>
      <c r="R9365">
        <f t="shared" si="1319"/>
        <v>0</v>
      </c>
      <c r="S9365" t="str">
        <f t="shared" si="1320"/>
        <v/>
      </c>
      <c r="T9365" t="str">
        <f t="shared" si="1321"/>
        <v/>
      </c>
      <c r="U9365" t="str">
        <f t="shared" si="1322"/>
        <v/>
      </c>
    </row>
    <row r="9366" spans="12:21" ht="15" customHeight="1" x14ac:dyDescent="0.15">
      <c r="L9366" s="244" t="str">
        <f t="shared" si="1314"/>
        <v/>
      </c>
      <c r="M9366" s="245" t="str">
        <f t="shared" si="1315"/>
        <v/>
      </c>
      <c r="N9366" s="244" t="str">
        <f t="shared" si="1316"/>
        <v/>
      </c>
      <c r="O9366" s="244" t="str">
        <f t="shared" si="1317"/>
        <v/>
      </c>
      <c r="P9366">
        <f>IF($I9366&lt;&gt;"",$I9366,IF($E9366="SGD",1,IF($E9366="USD",Settings!$B$22,IF($E9366="HKD",Settings!$B$23,1))))</f>
        <v>1</v>
      </c>
      <c r="Q9366">
        <f t="shared" si="1318"/>
        <v>0</v>
      </c>
      <c r="R9366">
        <f t="shared" si="1319"/>
        <v>0</v>
      </c>
      <c r="S9366" t="str">
        <f t="shared" si="1320"/>
        <v/>
      </c>
      <c r="T9366" t="str">
        <f t="shared" si="1321"/>
        <v/>
      </c>
      <c r="U9366" t="str">
        <f t="shared" si="1322"/>
        <v/>
      </c>
    </row>
    <row r="9367" spans="12:21" ht="15" customHeight="1" x14ac:dyDescent="0.15">
      <c r="L9367" s="244" t="str">
        <f t="shared" si="1314"/>
        <v/>
      </c>
      <c r="M9367" s="245" t="str">
        <f t="shared" si="1315"/>
        <v/>
      </c>
      <c r="N9367" s="244" t="str">
        <f t="shared" si="1316"/>
        <v/>
      </c>
      <c r="O9367" s="244" t="str">
        <f t="shared" si="1317"/>
        <v/>
      </c>
      <c r="P9367">
        <f>IF($I9367&lt;&gt;"",$I9367,IF($E9367="SGD",1,IF($E9367="USD",Settings!$B$22,IF($E9367="HKD",Settings!$B$23,1))))</f>
        <v>1</v>
      </c>
      <c r="Q9367">
        <f t="shared" si="1318"/>
        <v>0</v>
      </c>
      <c r="R9367">
        <f t="shared" si="1319"/>
        <v>0</v>
      </c>
      <c r="S9367" t="str">
        <f t="shared" si="1320"/>
        <v/>
      </c>
      <c r="T9367" t="str">
        <f t="shared" si="1321"/>
        <v/>
      </c>
      <c r="U9367" t="str">
        <f t="shared" si="1322"/>
        <v/>
      </c>
    </row>
    <row r="9368" spans="12:21" ht="15" customHeight="1" x14ac:dyDescent="0.15">
      <c r="L9368" s="244" t="str">
        <f t="shared" si="1314"/>
        <v/>
      </c>
      <c r="M9368" s="245" t="str">
        <f t="shared" si="1315"/>
        <v/>
      </c>
      <c r="N9368" s="244" t="str">
        <f t="shared" si="1316"/>
        <v/>
      </c>
      <c r="O9368" s="244" t="str">
        <f t="shared" si="1317"/>
        <v/>
      </c>
      <c r="P9368">
        <f>IF($I9368&lt;&gt;"",$I9368,IF($E9368="SGD",1,IF($E9368="USD",Settings!$B$22,IF($E9368="HKD",Settings!$B$23,1))))</f>
        <v>1</v>
      </c>
      <c r="Q9368">
        <f t="shared" si="1318"/>
        <v>0</v>
      </c>
      <c r="R9368">
        <f t="shared" si="1319"/>
        <v>0</v>
      </c>
      <c r="S9368" t="str">
        <f t="shared" si="1320"/>
        <v/>
      </c>
      <c r="T9368" t="str">
        <f t="shared" si="1321"/>
        <v/>
      </c>
      <c r="U9368" t="str">
        <f t="shared" si="1322"/>
        <v/>
      </c>
    </row>
    <row r="9369" spans="12:21" ht="15" customHeight="1" x14ac:dyDescent="0.15">
      <c r="L9369" s="244" t="str">
        <f t="shared" si="1314"/>
        <v/>
      </c>
      <c r="M9369" s="245" t="str">
        <f t="shared" si="1315"/>
        <v/>
      </c>
      <c r="N9369" s="244" t="str">
        <f t="shared" si="1316"/>
        <v/>
      </c>
      <c r="O9369" s="244" t="str">
        <f t="shared" si="1317"/>
        <v/>
      </c>
      <c r="P9369">
        <f>IF($I9369&lt;&gt;"",$I9369,IF($E9369="SGD",1,IF($E9369="USD",Settings!$B$22,IF($E9369="HKD",Settings!$B$23,1))))</f>
        <v>1</v>
      </c>
      <c r="Q9369">
        <f t="shared" si="1318"/>
        <v>0</v>
      </c>
      <c r="R9369">
        <f t="shared" si="1319"/>
        <v>0</v>
      </c>
      <c r="S9369" t="str">
        <f t="shared" si="1320"/>
        <v/>
      </c>
      <c r="T9369" t="str">
        <f t="shared" si="1321"/>
        <v/>
      </c>
      <c r="U9369" t="str">
        <f t="shared" si="1322"/>
        <v/>
      </c>
    </row>
    <row r="9370" spans="12:21" ht="15" customHeight="1" x14ac:dyDescent="0.15">
      <c r="L9370" s="244" t="str">
        <f t="shared" si="1314"/>
        <v/>
      </c>
      <c r="M9370" s="245" t="str">
        <f t="shared" si="1315"/>
        <v/>
      </c>
      <c r="N9370" s="244" t="str">
        <f t="shared" si="1316"/>
        <v/>
      </c>
      <c r="O9370" s="244" t="str">
        <f t="shared" si="1317"/>
        <v/>
      </c>
      <c r="P9370">
        <f>IF($I9370&lt;&gt;"",$I9370,IF($E9370="SGD",1,IF($E9370="USD",Settings!$B$22,IF($E9370="HKD",Settings!$B$23,1))))</f>
        <v>1</v>
      </c>
      <c r="Q9370">
        <f t="shared" si="1318"/>
        <v>0</v>
      </c>
      <c r="R9370">
        <f t="shared" si="1319"/>
        <v>0</v>
      </c>
      <c r="S9370" t="str">
        <f t="shared" si="1320"/>
        <v/>
      </c>
      <c r="T9370" t="str">
        <f t="shared" si="1321"/>
        <v/>
      </c>
      <c r="U9370" t="str">
        <f t="shared" si="1322"/>
        <v/>
      </c>
    </row>
    <row r="9371" spans="12:21" ht="15" customHeight="1" x14ac:dyDescent="0.15">
      <c r="L9371" s="244" t="str">
        <f t="shared" si="1314"/>
        <v/>
      </c>
      <c r="M9371" s="245" t="str">
        <f t="shared" si="1315"/>
        <v/>
      </c>
      <c r="N9371" s="244" t="str">
        <f t="shared" si="1316"/>
        <v/>
      </c>
      <c r="O9371" s="244" t="str">
        <f t="shared" si="1317"/>
        <v/>
      </c>
      <c r="P9371">
        <f>IF($I9371&lt;&gt;"",$I9371,IF($E9371="SGD",1,IF($E9371="USD",Settings!$B$22,IF($E9371="HKD",Settings!$B$23,1))))</f>
        <v>1</v>
      </c>
      <c r="Q9371">
        <f t="shared" si="1318"/>
        <v>0</v>
      </c>
      <c r="R9371">
        <f t="shared" si="1319"/>
        <v>0</v>
      </c>
      <c r="S9371" t="str">
        <f t="shared" si="1320"/>
        <v/>
      </c>
      <c r="T9371" t="str">
        <f t="shared" si="1321"/>
        <v/>
      </c>
      <c r="U9371" t="str">
        <f t="shared" si="1322"/>
        <v/>
      </c>
    </row>
    <row r="9372" spans="12:21" ht="15" customHeight="1" x14ac:dyDescent="0.15">
      <c r="L9372" s="244" t="str">
        <f t="shared" si="1314"/>
        <v/>
      </c>
      <c r="M9372" s="245" t="str">
        <f t="shared" si="1315"/>
        <v/>
      </c>
      <c r="N9372" s="244" t="str">
        <f t="shared" si="1316"/>
        <v/>
      </c>
      <c r="O9372" s="244" t="str">
        <f t="shared" si="1317"/>
        <v/>
      </c>
      <c r="P9372">
        <f>IF($I9372&lt;&gt;"",$I9372,IF($E9372="SGD",1,IF($E9372="USD",Settings!$B$22,IF($E9372="HKD",Settings!$B$23,1))))</f>
        <v>1</v>
      </c>
      <c r="Q9372">
        <f t="shared" si="1318"/>
        <v>0</v>
      </c>
      <c r="R9372">
        <f t="shared" si="1319"/>
        <v>0</v>
      </c>
      <c r="S9372" t="str">
        <f t="shared" si="1320"/>
        <v/>
      </c>
      <c r="T9372" t="str">
        <f t="shared" si="1321"/>
        <v/>
      </c>
      <c r="U9372" t="str">
        <f t="shared" si="1322"/>
        <v/>
      </c>
    </row>
    <row r="9373" spans="12:21" ht="15" customHeight="1" x14ac:dyDescent="0.15">
      <c r="L9373" s="244" t="str">
        <f t="shared" si="1314"/>
        <v/>
      </c>
      <c r="M9373" s="245" t="str">
        <f t="shared" si="1315"/>
        <v/>
      </c>
      <c r="N9373" s="244" t="str">
        <f t="shared" si="1316"/>
        <v/>
      </c>
      <c r="O9373" s="244" t="str">
        <f t="shared" si="1317"/>
        <v/>
      </c>
      <c r="P9373">
        <f>IF($I9373&lt;&gt;"",$I9373,IF($E9373="SGD",1,IF($E9373="USD",Settings!$B$22,IF($E9373="HKD",Settings!$B$23,1))))</f>
        <v>1</v>
      </c>
      <c r="Q9373">
        <f t="shared" si="1318"/>
        <v>0</v>
      </c>
      <c r="R9373">
        <f t="shared" si="1319"/>
        <v>0</v>
      </c>
      <c r="S9373" t="str">
        <f t="shared" si="1320"/>
        <v/>
      </c>
      <c r="T9373" t="str">
        <f t="shared" si="1321"/>
        <v/>
      </c>
      <c r="U9373" t="str">
        <f t="shared" si="1322"/>
        <v/>
      </c>
    </row>
    <row r="9374" spans="12:21" ht="15" customHeight="1" x14ac:dyDescent="0.15">
      <c r="L9374" s="244" t="str">
        <f t="shared" si="1314"/>
        <v/>
      </c>
      <c r="M9374" s="245" t="str">
        <f t="shared" si="1315"/>
        <v/>
      </c>
      <c r="N9374" s="244" t="str">
        <f t="shared" si="1316"/>
        <v/>
      </c>
      <c r="O9374" s="244" t="str">
        <f t="shared" si="1317"/>
        <v/>
      </c>
      <c r="P9374">
        <f>IF($I9374&lt;&gt;"",$I9374,IF($E9374="SGD",1,IF($E9374="USD",Settings!$B$22,IF($E9374="HKD",Settings!$B$23,1))))</f>
        <v>1</v>
      </c>
      <c r="Q9374">
        <f t="shared" si="1318"/>
        <v>0</v>
      </c>
      <c r="R9374">
        <f t="shared" si="1319"/>
        <v>0</v>
      </c>
      <c r="S9374" t="str">
        <f t="shared" si="1320"/>
        <v/>
      </c>
      <c r="T9374" t="str">
        <f t="shared" si="1321"/>
        <v/>
      </c>
      <c r="U9374" t="str">
        <f t="shared" si="1322"/>
        <v/>
      </c>
    </row>
    <row r="9375" spans="12:21" ht="15" customHeight="1" x14ac:dyDescent="0.15">
      <c r="L9375" s="244" t="str">
        <f t="shared" si="1314"/>
        <v/>
      </c>
      <c r="M9375" s="245" t="str">
        <f t="shared" si="1315"/>
        <v/>
      </c>
      <c r="N9375" s="244" t="str">
        <f t="shared" si="1316"/>
        <v/>
      </c>
      <c r="O9375" s="244" t="str">
        <f t="shared" si="1317"/>
        <v/>
      </c>
      <c r="P9375">
        <f>IF($I9375&lt;&gt;"",$I9375,IF($E9375="SGD",1,IF($E9375="USD",Settings!$B$22,IF($E9375="HKD",Settings!$B$23,1))))</f>
        <v>1</v>
      </c>
      <c r="Q9375">
        <f t="shared" si="1318"/>
        <v>0</v>
      </c>
      <c r="R9375">
        <f t="shared" si="1319"/>
        <v>0</v>
      </c>
      <c r="S9375" t="str">
        <f t="shared" si="1320"/>
        <v/>
      </c>
      <c r="T9375" t="str">
        <f t="shared" si="1321"/>
        <v/>
      </c>
      <c r="U9375" t="str">
        <f t="shared" si="1322"/>
        <v/>
      </c>
    </row>
    <row r="9376" spans="12:21" ht="15" customHeight="1" x14ac:dyDescent="0.15">
      <c r="L9376" s="244" t="str">
        <f t="shared" si="1314"/>
        <v/>
      </c>
      <c r="M9376" s="245" t="str">
        <f t="shared" si="1315"/>
        <v/>
      </c>
      <c r="N9376" s="244" t="str">
        <f t="shared" si="1316"/>
        <v/>
      </c>
      <c r="O9376" s="244" t="str">
        <f t="shared" si="1317"/>
        <v/>
      </c>
      <c r="P9376">
        <f>IF($I9376&lt;&gt;"",$I9376,IF($E9376="SGD",1,IF($E9376="USD",Settings!$B$22,IF($E9376="HKD",Settings!$B$23,1))))</f>
        <v>1</v>
      </c>
      <c r="Q9376">
        <f t="shared" si="1318"/>
        <v>0</v>
      </c>
      <c r="R9376">
        <f t="shared" si="1319"/>
        <v>0</v>
      </c>
      <c r="S9376" t="str">
        <f t="shared" si="1320"/>
        <v/>
      </c>
      <c r="T9376" t="str">
        <f t="shared" si="1321"/>
        <v/>
      </c>
      <c r="U9376" t="str">
        <f t="shared" si="1322"/>
        <v/>
      </c>
    </row>
    <row r="9377" spans="12:21" ht="15" customHeight="1" x14ac:dyDescent="0.15">
      <c r="L9377" s="244" t="str">
        <f t="shared" si="1314"/>
        <v/>
      </c>
      <c r="M9377" s="245" t="str">
        <f t="shared" si="1315"/>
        <v/>
      </c>
      <c r="N9377" s="244" t="str">
        <f t="shared" si="1316"/>
        <v/>
      </c>
      <c r="O9377" s="244" t="str">
        <f t="shared" si="1317"/>
        <v/>
      </c>
      <c r="P9377">
        <f>IF($I9377&lt;&gt;"",$I9377,IF($E9377="SGD",1,IF($E9377="USD",Settings!$B$22,IF($E9377="HKD",Settings!$B$23,1))))</f>
        <v>1</v>
      </c>
      <c r="Q9377">
        <f t="shared" si="1318"/>
        <v>0</v>
      </c>
      <c r="R9377">
        <f t="shared" si="1319"/>
        <v>0</v>
      </c>
      <c r="S9377" t="str">
        <f t="shared" si="1320"/>
        <v/>
      </c>
      <c r="T9377" t="str">
        <f t="shared" si="1321"/>
        <v/>
      </c>
      <c r="U9377" t="str">
        <f t="shared" si="1322"/>
        <v/>
      </c>
    </row>
    <row r="9378" spans="12:21" ht="15" customHeight="1" x14ac:dyDescent="0.15">
      <c r="L9378" s="244" t="str">
        <f t="shared" si="1314"/>
        <v/>
      </c>
      <c r="M9378" s="245" t="str">
        <f t="shared" si="1315"/>
        <v/>
      </c>
      <c r="N9378" s="244" t="str">
        <f t="shared" si="1316"/>
        <v/>
      </c>
      <c r="O9378" s="244" t="str">
        <f t="shared" si="1317"/>
        <v/>
      </c>
      <c r="P9378">
        <f>IF($I9378&lt;&gt;"",$I9378,IF($E9378="SGD",1,IF($E9378="USD",Settings!$B$22,IF($E9378="HKD",Settings!$B$23,1))))</f>
        <v>1</v>
      </c>
      <c r="Q9378">
        <f t="shared" si="1318"/>
        <v>0</v>
      </c>
      <c r="R9378">
        <f t="shared" si="1319"/>
        <v>0</v>
      </c>
      <c r="S9378" t="str">
        <f t="shared" si="1320"/>
        <v/>
      </c>
      <c r="T9378" t="str">
        <f t="shared" si="1321"/>
        <v/>
      </c>
      <c r="U9378" t="str">
        <f t="shared" si="1322"/>
        <v/>
      </c>
    </row>
    <row r="9379" spans="12:21" ht="15" customHeight="1" x14ac:dyDescent="0.15">
      <c r="L9379" s="244" t="str">
        <f t="shared" si="1314"/>
        <v/>
      </c>
      <c r="M9379" s="245" t="str">
        <f t="shared" si="1315"/>
        <v/>
      </c>
      <c r="N9379" s="244" t="str">
        <f t="shared" si="1316"/>
        <v/>
      </c>
      <c r="O9379" s="244" t="str">
        <f t="shared" si="1317"/>
        <v/>
      </c>
      <c r="P9379">
        <f>IF($I9379&lt;&gt;"",$I9379,IF($E9379="SGD",1,IF($E9379="USD",Settings!$B$22,IF($E9379="HKD",Settings!$B$23,1))))</f>
        <v>1</v>
      </c>
      <c r="Q9379">
        <f t="shared" si="1318"/>
        <v>0</v>
      </c>
      <c r="R9379">
        <f t="shared" si="1319"/>
        <v>0</v>
      </c>
      <c r="S9379" t="str">
        <f t="shared" si="1320"/>
        <v/>
      </c>
      <c r="T9379" t="str">
        <f t="shared" si="1321"/>
        <v/>
      </c>
      <c r="U9379" t="str">
        <f t="shared" si="1322"/>
        <v/>
      </c>
    </row>
    <row r="9380" spans="12:21" ht="15" customHeight="1" x14ac:dyDescent="0.15">
      <c r="L9380" s="244" t="str">
        <f t="shared" si="1314"/>
        <v/>
      </c>
      <c r="M9380" s="245" t="str">
        <f t="shared" si="1315"/>
        <v/>
      </c>
      <c r="N9380" s="244" t="str">
        <f t="shared" si="1316"/>
        <v/>
      </c>
      <c r="O9380" s="244" t="str">
        <f t="shared" si="1317"/>
        <v/>
      </c>
      <c r="P9380">
        <f>IF($I9380&lt;&gt;"",$I9380,IF($E9380="SGD",1,IF($E9380="USD",Settings!$B$22,IF($E9380="HKD",Settings!$B$23,1))))</f>
        <v>1</v>
      </c>
      <c r="Q9380">
        <f t="shared" si="1318"/>
        <v>0</v>
      </c>
      <c r="R9380">
        <f t="shared" si="1319"/>
        <v>0</v>
      </c>
      <c r="S9380" t="str">
        <f t="shared" si="1320"/>
        <v/>
      </c>
      <c r="T9380" t="str">
        <f t="shared" si="1321"/>
        <v/>
      </c>
      <c r="U9380" t="str">
        <f t="shared" si="1322"/>
        <v/>
      </c>
    </row>
    <row r="9381" spans="12:21" ht="15" customHeight="1" x14ac:dyDescent="0.15">
      <c r="L9381" s="244" t="str">
        <f t="shared" si="1314"/>
        <v/>
      </c>
      <c r="M9381" s="245" t="str">
        <f t="shared" si="1315"/>
        <v/>
      </c>
      <c r="N9381" s="244" t="str">
        <f t="shared" si="1316"/>
        <v/>
      </c>
      <c r="O9381" s="244" t="str">
        <f t="shared" si="1317"/>
        <v/>
      </c>
      <c r="P9381">
        <f>IF($I9381&lt;&gt;"",$I9381,IF($E9381="SGD",1,IF($E9381="USD",Settings!$B$22,IF($E9381="HKD",Settings!$B$23,1))))</f>
        <v>1</v>
      </c>
      <c r="Q9381">
        <f t="shared" si="1318"/>
        <v>0</v>
      </c>
      <c r="R9381">
        <f t="shared" si="1319"/>
        <v>0</v>
      </c>
      <c r="S9381" t="str">
        <f t="shared" si="1320"/>
        <v/>
      </c>
      <c r="T9381" t="str">
        <f t="shared" si="1321"/>
        <v/>
      </c>
      <c r="U9381" t="str">
        <f t="shared" si="1322"/>
        <v/>
      </c>
    </row>
    <row r="9382" spans="12:21" ht="15" customHeight="1" x14ac:dyDescent="0.15">
      <c r="L9382" s="244" t="str">
        <f t="shared" si="1314"/>
        <v/>
      </c>
      <c r="M9382" s="245" t="str">
        <f t="shared" si="1315"/>
        <v/>
      </c>
      <c r="N9382" s="244" t="str">
        <f t="shared" si="1316"/>
        <v/>
      </c>
      <c r="O9382" s="244" t="str">
        <f t="shared" si="1317"/>
        <v/>
      </c>
      <c r="P9382">
        <f>IF($I9382&lt;&gt;"",$I9382,IF($E9382="SGD",1,IF($E9382="USD",Settings!$B$22,IF($E9382="HKD",Settings!$B$23,1))))</f>
        <v>1</v>
      </c>
      <c r="Q9382">
        <f t="shared" si="1318"/>
        <v>0</v>
      </c>
      <c r="R9382">
        <f t="shared" si="1319"/>
        <v>0</v>
      </c>
      <c r="S9382" t="str">
        <f t="shared" si="1320"/>
        <v/>
      </c>
      <c r="T9382" t="str">
        <f t="shared" si="1321"/>
        <v/>
      </c>
      <c r="U9382" t="str">
        <f t="shared" si="1322"/>
        <v/>
      </c>
    </row>
    <row r="9383" spans="12:21" ht="15" customHeight="1" x14ac:dyDescent="0.15">
      <c r="L9383" s="244" t="str">
        <f t="shared" si="1314"/>
        <v/>
      </c>
      <c r="M9383" s="245" t="str">
        <f t="shared" si="1315"/>
        <v/>
      </c>
      <c r="N9383" s="244" t="str">
        <f t="shared" si="1316"/>
        <v/>
      </c>
      <c r="O9383" s="244" t="str">
        <f t="shared" si="1317"/>
        <v/>
      </c>
      <c r="P9383">
        <f>IF($I9383&lt;&gt;"",$I9383,IF($E9383="SGD",1,IF($E9383="USD",Settings!$B$22,IF($E9383="HKD",Settings!$B$23,1))))</f>
        <v>1</v>
      </c>
      <c r="Q9383">
        <f t="shared" si="1318"/>
        <v>0</v>
      </c>
      <c r="R9383">
        <f t="shared" si="1319"/>
        <v>0</v>
      </c>
      <c r="S9383" t="str">
        <f t="shared" si="1320"/>
        <v/>
      </c>
      <c r="T9383" t="str">
        <f t="shared" si="1321"/>
        <v/>
      </c>
      <c r="U9383" t="str">
        <f t="shared" si="1322"/>
        <v/>
      </c>
    </row>
    <row r="9384" spans="12:21" ht="15" customHeight="1" x14ac:dyDescent="0.15">
      <c r="L9384" s="244" t="str">
        <f t="shared" si="1314"/>
        <v/>
      </c>
      <c r="M9384" s="245" t="str">
        <f t="shared" si="1315"/>
        <v/>
      </c>
      <c r="N9384" s="244" t="str">
        <f t="shared" si="1316"/>
        <v/>
      </c>
      <c r="O9384" s="244" t="str">
        <f t="shared" si="1317"/>
        <v/>
      </c>
      <c r="P9384">
        <f>IF($I9384&lt;&gt;"",$I9384,IF($E9384="SGD",1,IF($E9384="USD",Settings!$B$22,IF($E9384="HKD",Settings!$B$23,1))))</f>
        <v>1</v>
      </c>
      <c r="Q9384">
        <f t="shared" si="1318"/>
        <v>0</v>
      </c>
      <c r="R9384">
        <f t="shared" si="1319"/>
        <v>0</v>
      </c>
      <c r="S9384" t="str">
        <f t="shared" si="1320"/>
        <v/>
      </c>
      <c r="T9384" t="str">
        <f t="shared" si="1321"/>
        <v/>
      </c>
      <c r="U9384" t="str">
        <f t="shared" si="1322"/>
        <v/>
      </c>
    </row>
    <row r="9385" spans="12:21" ht="15" customHeight="1" x14ac:dyDescent="0.15">
      <c r="L9385" s="244" t="str">
        <f t="shared" ref="L9385:L9448" si="1323">IF(OR(B9385="",C9385="",E9385=""),"",B9385&amp;":"&amp;C9385&amp;":"&amp;E9385)</f>
        <v/>
      </c>
      <c r="M9385" s="245" t="str">
        <f t="shared" ref="M9385:M9448" si="1324">IF(A9385="","",A9385*D9385)</f>
        <v/>
      </c>
      <c r="N9385" s="244" t="str">
        <f t="shared" ref="N9385:N9448" si="1325">IF(A9385="","",IF(OR(A9385=1,A9385=0),J9385,0))</f>
        <v/>
      </c>
      <c r="O9385" s="244" t="str">
        <f t="shared" ref="O9385:O9448" si="1326">IF(A9385="","",IF(A9385=-1,J9385,0))</f>
        <v/>
      </c>
      <c r="P9385">
        <f>IF($I9385&lt;&gt;"",$I9385,IF($E9385="SGD",1,IF($E9385="USD",Settings!$B$22,IF($E9385="HKD",Settings!$B$23,1))))</f>
        <v>1</v>
      </c>
      <c r="Q9385">
        <f t="shared" ref="Q9385:Q9448" si="1327">IF($L9385="",0,($O9385-$N9385+IF($A9385=2,$J9385,0))*$P9385)</f>
        <v>0</v>
      </c>
      <c r="R9385">
        <f t="shared" ref="R9385:R9448" si="1328">IF($L9385="",0,IF($A9385=2,$J9385*$P9385,0))</f>
        <v>0</v>
      </c>
      <c r="S9385" t="str">
        <f t="shared" si="1320"/>
        <v/>
      </c>
      <c r="T9385" t="str">
        <f t="shared" si="1321"/>
        <v/>
      </c>
      <c r="U9385" t="str">
        <f t="shared" si="1322"/>
        <v/>
      </c>
    </row>
    <row r="9386" spans="12:21" ht="15" customHeight="1" x14ac:dyDescent="0.15">
      <c r="L9386" s="244" t="str">
        <f t="shared" si="1323"/>
        <v/>
      </c>
      <c r="M9386" s="245" t="str">
        <f t="shared" si="1324"/>
        <v/>
      </c>
      <c r="N9386" s="244" t="str">
        <f t="shared" si="1325"/>
        <v/>
      </c>
      <c r="O9386" s="244" t="str">
        <f t="shared" si="1326"/>
        <v/>
      </c>
      <c r="P9386">
        <f>IF($I9386&lt;&gt;"",$I9386,IF($E9386="SGD",1,IF($E9386="USD",Settings!$B$22,IF($E9386="HKD",Settings!$B$23,1))))</f>
        <v>1</v>
      </c>
      <c r="Q9386">
        <f t="shared" si="1327"/>
        <v>0</v>
      </c>
      <c r="R9386">
        <f t="shared" si="1328"/>
        <v>0</v>
      </c>
      <c r="S9386" t="str">
        <f t="shared" si="1320"/>
        <v/>
      </c>
      <c r="T9386" t="str">
        <f t="shared" si="1321"/>
        <v/>
      </c>
      <c r="U9386" t="str">
        <f t="shared" si="1322"/>
        <v/>
      </c>
    </row>
    <row r="9387" spans="12:21" ht="15" customHeight="1" x14ac:dyDescent="0.15">
      <c r="L9387" s="244" t="str">
        <f t="shared" si="1323"/>
        <v/>
      </c>
      <c r="M9387" s="245" t="str">
        <f t="shared" si="1324"/>
        <v/>
      </c>
      <c r="N9387" s="244" t="str">
        <f t="shared" si="1325"/>
        <v/>
      </c>
      <c r="O9387" s="244" t="str">
        <f t="shared" si="1326"/>
        <v/>
      </c>
      <c r="P9387">
        <f>IF($I9387&lt;&gt;"",$I9387,IF($E9387="SGD",1,IF($E9387="USD",Settings!$B$22,IF($E9387="HKD",Settings!$B$23,1))))</f>
        <v>1</v>
      </c>
      <c r="Q9387">
        <f t="shared" si="1327"/>
        <v>0</v>
      </c>
      <c r="R9387">
        <f t="shared" si="1328"/>
        <v>0</v>
      </c>
      <c r="S9387" t="str">
        <f t="shared" si="1320"/>
        <v/>
      </c>
      <c r="T9387" t="str">
        <f t="shared" si="1321"/>
        <v/>
      </c>
      <c r="U9387" t="str">
        <f t="shared" si="1322"/>
        <v/>
      </c>
    </row>
    <row r="9388" spans="12:21" ht="15" customHeight="1" x14ac:dyDescent="0.15">
      <c r="L9388" s="244" t="str">
        <f t="shared" si="1323"/>
        <v/>
      </c>
      <c r="M9388" s="245" t="str">
        <f t="shared" si="1324"/>
        <v/>
      </c>
      <c r="N9388" s="244" t="str">
        <f t="shared" si="1325"/>
        <v/>
      </c>
      <c r="O9388" s="244" t="str">
        <f t="shared" si="1326"/>
        <v/>
      </c>
      <c r="P9388">
        <f>IF($I9388&lt;&gt;"",$I9388,IF($E9388="SGD",1,IF($E9388="USD",Settings!$B$22,IF($E9388="HKD",Settings!$B$23,1))))</f>
        <v>1</v>
      </c>
      <c r="Q9388">
        <f t="shared" si="1327"/>
        <v>0</v>
      </c>
      <c r="R9388">
        <f t="shared" si="1328"/>
        <v>0</v>
      </c>
      <c r="S9388" t="str">
        <f t="shared" si="1320"/>
        <v/>
      </c>
      <c r="T9388" t="str">
        <f t="shared" si="1321"/>
        <v/>
      </c>
      <c r="U9388" t="str">
        <f t="shared" si="1322"/>
        <v/>
      </c>
    </row>
    <row r="9389" spans="12:21" ht="15" customHeight="1" x14ac:dyDescent="0.15">
      <c r="L9389" s="244" t="str">
        <f t="shared" si="1323"/>
        <v/>
      </c>
      <c r="M9389" s="245" t="str">
        <f t="shared" si="1324"/>
        <v/>
      </c>
      <c r="N9389" s="244" t="str">
        <f t="shared" si="1325"/>
        <v/>
      </c>
      <c r="O9389" s="244" t="str">
        <f t="shared" si="1326"/>
        <v/>
      </c>
      <c r="P9389">
        <f>IF($I9389&lt;&gt;"",$I9389,IF($E9389="SGD",1,IF($E9389="USD",Settings!$B$22,IF($E9389="HKD",Settings!$B$23,1))))</f>
        <v>1</v>
      </c>
      <c r="Q9389">
        <f t="shared" si="1327"/>
        <v>0</v>
      </c>
      <c r="R9389">
        <f t="shared" si="1328"/>
        <v>0</v>
      </c>
      <c r="S9389" t="str">
        <f t="shared" si="1320"/>
        <v/>
      </c>
      <c r="T9389" t="str">
        <f t="shared" si="1321"/>
        <v/>
      </c>
      <c r="U9389" t="str">
        <f t="shared" si="1322"/>
        <v/>
      </c>
    </row>
    <row r="9390" spans="12:21" ht="15" customHeight="1" x14ac:dyDescent="0.15">
      <c r="L9390" s="244" t="str">
        <f t="shared" si="1323"/>
        <v/>
      </c>
      <c r="M9390" s="245" t="str">
        <f t="shared" si="1324"/>
        <v/>
      </c>
      <c r="N9390" s="244" t="str">
        <f t="shared" si="1325"/>
        <v/>
      </c>
      <c r="O9390" s="244" t="str">
        <f t="shared" si="1326"/>
        <v/>
      </c>
      <c r="P9390">
        <f>IF($I9390&lt;&gt;"",$I9390,IF($E9390="SGD",1,IF($E9390="USD",Settings!$B$22,IF($E9390="HKD",Settings!$B$23,1))))</f>
        <v>1</v>
      </c>
      <c r="Q9390">
        <f t="shared" si="1327"/>
        <v>0</v>
      </c>
      <c r="R9390">
        <f t="shared" si="1328"/>
        <v>0</v>
      </c>
      <c r="S9390" t="str">
        <f t="shared" si="1320"/>
        <v/>
      </c>
      <c r="T9390" t="str">
        <f t="shared" si="1321"/>
        <v/>
      </c>
      <c r="U9390" t="str">
        <f t="shared" si="1322"/>
        <v/>
      </c>
    </row>
    <row r="9391" spans="12:21" ht="15" customHeight="1" x14ac:dyDescent="0.15">
      <c r="L9391" s="244" t="str">
        <f t="shared" si="1323"/>
        <v/>
      </c>
      <c r="M9391" s="245" t="str">
        <f t="shared" si="1324"/>
        <v/>
      </c>
      <c r="N9391" s="244" t="str">
        <f t="shared" si="1325"/>
        <v/>
      </c>
      <c r="O9391" s="244" t="str">
        <f t="shared" si="1326"/>
        <v/>
      </c>
      <c r="P9391">
        <f>IF($I9391&lt;&gt;"",$I9391,IF($E9391="SGD",1,IF($E9391="USD",Settings!$B$22,IF($E9391="HKD",Settings!$B$23,1))))</f>
        <v>1</v>
      </c>
      <c r="Q9391">
        <f t="shared" si="1327"/>
        <v>0</v>
      </c>
      <c r="R9391">
        <f t="shared" si="1328"/>
        <v>0</v>
      </c>
      <c r="S9391" t="str">
        <f t="shared" si="1320"/>
        <v/>
      </c>
      <c r="T9391" t="str">
        <f t="shared" si="1321"/>
        <v/>
      </c>
      <c r="U9391" t="str">
        <f t="shared" si="1322"/>
        <v/>
      </c>
    </row>
    <row r="9392" spans="12:21" ht="15" customHeight="1" x14ac:dyDescent="0.15">
      <c r="L9392" s="244" t="str">
        <f t="shared" si="1323"/>
        <v/>
      </c>
      <c r="M9392" s="245" t="str">
        <f t="shared" si="1324"/>
        <v/>
      </c>
      <c r="N9392" s="244" t="str">
        <f t="shared" si="1325"/>
        <v/>
      </c>
      <c r="O9392" s="244" t="str">
        <f t="shared" si="1326"/>
        <v/>
      </c>
      <c r="P9392">
        <f>IF($I9392&lt;&gt;"",$I9392,IF($E9392="SGD",1,IF($E9392="USD",Settings!$B$22,IF($E9392="HKD",Settings!$B$23,1))))</f>
        <v>1</v>
      </c>
      <c r="Q9392">
        <f t="shared" si="1327"/>
        <v>0</v>
      </c>
      <c r="R9392">
        <f t="shared" si="1328"/>
        <v>0</v>
      </c>
      <c r="S9392" t="str">
        <f t="shared" si="1320"/>
        <v/>
      </c>
      <c r="T9392" t="str">
        <f t="shared" si="1321"/>
        <v/>
      </c>
      <c r="U9392" t="str">
        <f t="shared" si="1322"/>
        <v/>
      </c>
    </row>
    <row r="9393" spans="12:21" ht="15" customHeight="1" x14ac:dyDescent="0.15">
      <c r="L9393" s="244" t="str">
        <f t="shared" si="1323"/>
        <v/>
      </c>
      <c r="M9393" s="245" t="str">
        <f t="shared" si="1324"/>
        <v/>
      </c>
      <c r="N9393" s="244" t="str">
        <f t="shared" si="1325"/>
        <v/>
      </c>
      <c r="O9393" s="244" t="str">
        <f t="shared" si="1326"/>
        <v/>
      </c>
      <c r="P9393">
        <f>IF($I9393&lt;&gt;"",$I9393,IF($E9393="SGD",1,IF($E9393="USD",Settings!$B$22,IF($E9393="HKD",Settings!$B$23,1))))</f>
        <v>1</v>
      </c>
      <c r="Q9393">
        <f t="shared" si="1327"/>
        <v>0</v>
      </c>
      <c r="R9393">
        <f t="shared" si="1328"/>
        <v>0</v>
      </c>
      <c r="S9393" t="str">
        <f t="shared" si="1320"/>
        <v/>
      </c>
      <c r="T9393" t="str">
        <f t="shared" si="1321"/>
        <v/>
      </c>
      <c r="U9393" t="str">
        <f t="shared" si="1322"/>
        <v/>
      </c>
    </row>
    <row r="9394" spans="12:21" ht="15" customHeight="1" x14ac:dyDescent="0.15">
      <c r="L9394" s="244" t="str">
        <f t="shared" si="1323"/>
        <v/>
      </c>
      <c r="M9394" s="245" t="str">
        <f t="shared" si="1324"/>
        <v/>
      </c>
      <c r="N9394" s="244" t="str">
        <f t="shared" si="1325"/>
        <v/>
      </c>
      <c r="O9394" s="244" t="str">
        <f t="shared" si="1326"/>
        <v/>
      </c>
      <c r="P9394">
        <f>IF($I9394&lt;&gt;"",$I9394,IF($E9394="SGD",1,IF($E9394="USD",Settings!$B$22,IF($E9394="HKD",Settings!$B$23,1))))</f>
        <v>1</v>
      </c>
      <c r="Q9394">
        <f t="shared" si="1327"/>
        <v>0</v>
      </c>
      <c r="R9394">
        <f t="shared" si="1328"/>
        <v>0</v>
      </c>
      <c r="S9394" t="str">
        <f t="shared" si="1320"/>
        <v/>
      </c>
      <c r="T9394" t="str">
        <f t="shared" si="1321"/>
        <v/>
      </c>
      <c r="U9394" t="str">
        <f t="shared" si="1322"/>
        <v/>
      </c>
    </row>
    <row r="9395" spans="12:21" ht="15" customHeight="1" x14ac:dyDescent="0.15">
      <c r="L9395" s="244" t="str">
        <f t="shared" si="1323"/>
        <v/>
      </c>
      <c r="M9395" s="245" t="str">
        <f t="shared" si="1324"/>
        <v/>
      </c>
      <c r="N9395" s="244" t="str">
        <f t="shared" si="1325"/>
        <v/>
      </c>
      <c r="O9395" s="244" t="str">
        <f t="shared" si="1326"/>
        <v/>
      </c>
      <c r="P9395">
        <f>IF($I9395&lt;&gt;"",$I9395,IF($E9395="SGD",1,IF($E9395="USD",Settings!$B$22,IF($E9395="HKD",Settings!$B$23,1))))</f>
        <v>1</v>
      </c>
      <c r="Q9395">
        <f t="shared" si="1327"/>
        <v>0</v>
      </c>
      <c r="R9395">
        <f t="shared" si="1328"/>
        <v>0</v>
      </c>
      <c r="S9395" t="str">
        <f t="shared" si="1320"/>
        <v/>
      </c>
      <c r="T9395" t="str">
        <f t="shared" si="1321"/>
        <v/>
      </c>
      <c r="U9395" t="str">
        <f t="shared" si="1322"/>
        <v/>
      </c>
    </row>
    <row r="9396" spans="12:21" ht="15" customHeight="1" x14ac:dyDescent="0.15">
      <c r="L9396" s="244" t="str">
        <f t="shared" si="1323"/>
        <v/>
      </c>
      <c r="M9396" s="245" t="str">
        <f t="shared" si="1324"/>
        <v/>
      </c>
      <c r="N9396" s="244" t="str">
        <f t="shared" si="1325"/>
        <v/>
      </c>
      <c r="O9396" s="244" t="str">
        <f t="shared" si="1326"/>
        <v/>
      </c>
      <c r="P9396">
        <f>IF($I9396&lt;&gt;"",$I9396,IF($E9396="SGD",1,IF($E9396="USD",Settings!$B$22,IF($E9396="HKD",Settings!$B$23,1))))</f>
        <v>1</v>
      </c>
      <c r="Q9396">
        <f t="shared" si="1327"/>
        <v>0</v>
      </c>
      <c r="R9396">
        <f t="shared" si="1328"/>
        <v>0</v>
      </c>
      <c r="S9396" t="str">
        <f t="shared" si="1320"/>
        <v/>
      </c>
      <c r="T9396" t="str">
        <f t="shared" si="1321"/>
        <v/>
      </c>
      <c r="U9396" t="str">
        <f t="shared" si="1322"/>
        <v/>
      </c>
    </row>
    <row r="9397" spans="12:21" ht="15" customHeight="1" x14ac:dyDescent="0.15">
      <c r="L9397" s="244" t="str">
        <f t="shared" si="1323"/>
        <v/>
      </c>
      <c r="M9397" s="245" t="str">
        <f t="shared" si="1324"/>
        <v/>
      </c>
      <c r="N9397" s="244" t="str">
        <f t="shared" si="1325"/>
        <v/>
      </c>
      <c r="O9397" s="244" t="str">
        <f t="shared" si="1326"/>
        <v/>
      </c>
      <c r="P9397">
        <f>IF($I9397&lt;&gt;"",$I9397,IF($E9397="SGD",1,IF($E9397="USD",Settings!$B$22,IF($E9397="HKD",Settings!$B$23,1))))</f>
        <v>1</v>
      </c>
      <c r="Q9397">
        <f t="shared" si="1327"/>
        <v>0</v>
      </c>
      <c r="R9397">
        <f t="shared" si="1328"/>
        <v>0</v>
      </c>
      <c r="S9397" t="str">
        <f t="shared" si="1320"/>
        <v/>
      </c>
      <c r="T9397" t="str">
        <f t="shared" si="1321"/>
        <v/>
      </c>
      <c r="U9397" t="str">
        <f t="shared" si="1322"/>
        <v/>
      </c>
    </row>
    <row r="9398" spans="12:21" ht="15" customHeight="1" x14ac:dyDescent="0.15">
      <c r="L9398" s="244" t="str">
        <f t="shared" si="1323"/>
        <v/>
      </c>
      <c r="M9398" s="245" t="str">
        <f t="shared" si="1324"/>
        <v/>
      </c>
      <c r="N9398" s="244" t="str">
        <f t="shared" si="1325"/>
        <v/>
      </c>
      <c r="O9398" s="244" t="str">
        <f t="shared" si="1326"/>
        <v/>
      </c>
      <c r="P9398">
        <f>IF($I9398&lt;&gt;"",$I9398,IF($E9398="SGD",1,IF($E9398="USD",Settings!$B$22,IF($E9398="HKD",Settings!$B$23,1))))</f>
        <v>1</v>
      </c>
      <c r="Q9398">
        <f t="shared" si="1327"/>
        <v>0</v>
      </c>
      <c r="R9398">
        <f t="shared" si="1328"/>
        <v>0</v>
      </c>
      <c r="S9398" t="str">
        <f t="shared" si="1320"/>
        <v/>
      </c>
      <c r="T9398" t="str">
        <f t="shared" si="1321"/>
        <v/>
      </c>
      <c r="U9398" t="str">
        <f t="shared" si="1322"/>
        <v/>
      </c>
    </row>
    <row r="9399" spans="12:21" ht="15" customHeight="1" x14ac:dyDescent="0.15">
      <c r="L9399" s="244" t="str">
        <f t="shared" si="1323"/>
        <v/>
      </c>
      <c r="M9399" s="245" t="str">
        <f t="shared" si="1324"/>
        <v/>
      </c>
      <c r="N9399" s="244" t="str">
        <f t="shared" si="1325"/>
        <v/>
      </c>
      <c r="O9399" s="244" t="str">
        <f t="shared" si="1326"/>
        <v/>
      </c>
      <c r="P9399">
        <f>IF($I9399&lt;&gt;"",$I9399,IF($E9399="SGD",1,IF($E9399="USD",Settings!$B$22,IF($E9399="HKD",Settings!$B$23,1))))</f>
        <v>1</v>
      </c>
      <c r="Q9399">
        <f t="shared" si="1327"/>
        <v>0</v>
      </c>
      <c r="R9399">
        <f t="shared" si="1328"/>
        <v>0</v>
      </c>
      <c r="S9399" t="str">
        <f t="shared" si="1320"/>
        <v/>
      </c>
      <c r="T9399" t="str">
        <f t="shared" si="1321"/>
        <v/>
      </c>
      <c r="U9399" t="str">
        <f t="shared" si="1322"/>
        <v/>
      </c>
    </row>
    <row r="9400" spans="12:21" ht="15" customHeight="1" x14ac:dyDescent="0.15">
      <c r="L9400" s="244" t="str">
        <f t="shared" si="1323"/>
        <v/>
      </c>
      <c r="M9400" s="245" t="str">
        <f t="shared" si="1324"/>
        <v/>
      </c>
      <c r="N9400" s="244" t="str">
        <f t="shared" si="1325"/>
        <v/>
      </c>
      <c r="O9400" s="244" t="str">
        <f t="shared" si="1326"/>
        <v/>
      </c>
      <c r="P9400">
        <f>IF($I9400&lt;&gt;"",$I9400,IF($E9400="SGD",1,IF($E9400="USD",Settings!$B$22,IF($E9400="HKD",Settings!$B$23,1))))</f>
        <v>1</v>
      </c>
      <c r="Q9400">
        <f t="shared" si="1327"/>
        <v>0</v>
      </c>
      <c r="R9400">
        <f t="shared" si="1328"/>
        <v>0</v>
      </c>
      <c r="S9400" t="str">
        <f t="shared" si="1320"/>
        <v/>
      </c>
      <c r="T9400" t="str">
        <f t="shared" si="1321"/>
        <v/>
      </c>
      <c r="U9400" t="str">
        <f t="shared" si="1322"/>
        <v/>
      </c>
    </row>
    <row r="9401" spans="12:21" ht="15" customHeight="1" x14ac:dyDescent="0.15">
      <c r="L9401" s="244" t="str">
        <f t="shared" si="1323"/>
        <v/>
      </c>
      <c r="M9401" s="245" t="str">
        <f t="shared" si="1324"/>
        <v/>
      </c>
      <c r="N9401" s="244" t="str">
        <f t="shared" si="1325"/>
        <v/>
      </c>
      <c r="O9401" s="244" t="str">
        <f t="shared" si="1326"/>
        <v/>
      </c>
      <c r="P9401">
        <f>IF($I9401&lt;&gt;"",$I9401,IF($E9401="SGD",1,IF($E9401="USD",Settings!$B$22,IF($E9401="HKD",Settings!$B$23,1))))</f>
        <v>1</v>
      </c>
      <c r="Q9401">
        <f t="shared" si="1327"/>
        <v>0</v>
      </c>
      <c r="R9401">
        <f t="shared" si="1328"/>
        <v>0</v>
      </c>
      <c r="S9401" t="str">
        <f t="shared" si="1320"/>
        <v/>
      </c>
      <c r="T9401" t="str">
        <f t="shared" si="1321"/>
        <v/>
      </c>
      <c r="U9401" t="str">
        <f t="shared" si="1322"/>
        <v/>
      </c>
    </row>
    <row r="9402" spans="12:21" ht="15" customHeight="1" x14ac:dyDescent="0.15">
      <c r="L9402" s="244" t="str">
        <f t="shared" si="1323"/>
        <v/>
      </c>
      <c r="M9402" s="245" t="str">
        <f t="shared" si="1324"/>
        <v/>
      </c>
      <c r="N9402" s="244" t="str">
        <f t="shared" si="1325"/>
        <v/>
      </c>
      <c r="O9402" s="244" t="str">
        <f t="shared" si="1326"/>
        <v/>
      </c>
      <c r="P9402">
        <f>IF($I9402&lt;&gt;"",$I9402,IF($E9402="SGD",1,IF($E9402="USD",Settings!$B$22,IF($E9402="HKD",Settings!$B$23,1))))</f>
        <v>1</v>
      </c>
      <c r="Q9402">
        <f t="shared" si="1327"/>
        <v>0</v>
      </c>
      <c r="R9402">
        <f t="shared" si="1328"/>
        <v>0</v>
      </c>
      <c r="S9402" t="str">
        <f t="shared" si="1320"/>
        <v/>
      </c>
      <c r="T9402" t="str">
        <f t="shared" si="1321"/>
        <v/>
      </c>
      <c r="U9402" t="str">
        <f t="shared" si="1322"/>
        <v/>
      </c>
    </row>
    <row r="9403" spans="12:21" ht="15" customHeight="1" x14ac:dyDescent="0.15">
      <c r="L9403" s="244" t="str">
        <f t="shared" si="1323"/>
        <v/>
      </c>
      <c r="M9403" s="245" t="str">
        <f t="shared" si="1324"/>
        <v/>
      </c>
      <c r="N9403" s="244" t="str">
        <f t="shared" si="1325"/>
        <v/>
      </c>
      <c r="O9403" s="244" t="str">
        <f t="shared" si="1326"/>
        <v/>
      </c>
      <c r="P9403">
        <f>IF($I9403&lt;&gt;"",$I9403,IF($E9403="SGD",1,IF($E9403="USD",Settings!$B$22,IF($E9403="HKD",Settings!$B$23,1))))</f>
        <v>1</v>
      </c>
      <c r="Q9403">
        <f t="shared" si="1327"/>
        <v>0</v>
      </c>
      <c r="R9403">
        <f t="shared" si="1328"/>
        <v>0</v>
      </c>
      <c r="S9403" t="str">
        <f t="shared" si="1320"/>
        <v/>
      </c>
      <c r="T9403" t="str">
        <f t="shared" si="1321"/>
        <v/>
      </c>
      <c r="U9403" t="str">
        <f t="shared" si="1322"/>
        <v/>
      </c>
    </row>
    <row r="9404" spans="12:21" ht="15" customHeight="1" x14ac:dyDescent="0.15">
      <c r="L9404" s="244" t="str">
        <f t="shared" si="1323"/>
        <v/>
      </c>
      <c r="M9404" s="245" t="str">
        <f t="shared" si="1324"/>
        <v/>
      </c>
      <c r="N9404" s="244" t="str">
        <f t="shared" si="1325"/>
        <v/>
      </c>
      <c r="O9404" s="244" t="str">
        <f t="shared" si="1326"/>
        <v/>
      </c>
      <c r="P9404">
        <f>IF($I9404&lt;&gt;"",$I9404,IF($E9404="SGD",1,IF($E9404="USD",Settings!$B$22,IF($E9404="HKD",Settings!$B$23,1))))</f>
        <v>1</v>
      </c>
      <c r="Q9404">
        <f t="shared" si="1327"/>
        <v>0</v>
      </c>
      <c r="R9404">
        <f t="shared" si="1328"/>
        <v>0</v>
      </c>
      <c r="S9404" t="str">
        <f t="shared" si="1320"/>
        <v/>
      </c>
      <c r="T9404" t="str">
        <f t="shared" si="1321"/>
        <v/>
      </c>
      <c r="U9404" t="str">
        <f t="shared" si="1322"/>
        <v/>
      </c>
    </row>
    <row r="9405" spans="12:21" ht="15" customHeight="1" x14ac:dyDescent="0.15">
      <c r="L9405" s="244" t="str">
        <f t="shared" si="1323"/>
        <v/>
      </c>
      <c r="M9405" s="245" t="str">
        <f t="shared" si="1324"/>
        <v/>
      </c>
      <c r="N9405" s="244" t="str">
        <f t="shared" si="1325"/>
        <v/>
      </c>
      <c r="O9405" s="244" t="str">
        <f t="shared" si="1326"/>
        <v/>
      </c>
      <c r="P9405">
        <f>IF($I9405&lt;&gt;"",$I9405,IF($E9405="SGD",1,IF($E9405="USD",Settings!$B$22,IF($E9405="HKD",Settings!$B$23,1))))</f>
        <v>1</v>
      </c>
      <c r="Q9405">
        <f t="shared" si="1327"/>
        <v>0</v>
      </c>
      <c r="R9405">
        <f t="shared" si="1328"/>
        <v>0</v>
      </c>
      <c r="S9405" t="str">
        <f t="shared" si="1320"/>
        <v/>
      </c>
      <c r="T9405" t="str">
        <f t="shared" si="1321"/>
        <v/>
      </c>
      <c r="U9405" t="str">
        <f t="shared" si="1322"/>
        <v/>
      </c>
    </row>
    <row r="9406" spans="12:21" ht="15" customHeight="1" x14ac:dyDescent="0.15">
      <c r="L9406" s="244" t="str">
        <f t="shared" si="1323"/>
        <v/>
      </c>
      <c r="M9406" s="245" t="str">
        <f t="shared" si="1324"/>
        <v/>
      </c>
      <c r="N9406" s="244" t="str">
        <f t="shared" si="1325"/>
        <v/>
      </c>
      <c r="O9406" s="244" t="str">
        <f t="shared" si="1326"/>
        <v/>
      </c>
      <c r="P9406">
        <f>IF($I9406&lt;&gt;"",$I9406,IF($E9406="SGD",1,IF($E9406="USD",Settings!$B$22,IF($E9406="HKD",Settings!$B$23,1))))</f>
        <v>1</v>
      </c>
      <c r="Q9406">
        <f t="shared" si="1327"/>
        <v>0</v>
      </c>
      <c r="R9406">
        <f t="shared" si="1328"/>
        <v>0</v>
      </c>
      <c r="S9406" t="str">
        <f t="shared" si="1320"/>
        <v/>
      </c>
      <c r="T9406" t="str">
        <f t="shared" si="1321"/>
        <v/>
      </c>
      <c r="U9406" t="str">
        <f t="shared" si="1322"/>
        <v/>
      </c>
    </row>
    <row r="9407" spans="12:21" ht="15" customHeight="1" x14ac:dyDescent="0.15">
      <c r="L9407" s="244" t="str">
        <f t="shared" si="1323"/>
        <v/>
      </c>
      <c r="M9407" s="245" t="str">
        <f t="shared" si="1324"/>
        <v/>
      </c>
      <c r="N9407" s="244" t="str">
        <f t="shared" si="1325"/>
        <v/>
      </c>
      <c r="O9407" s="244" t="str">
        <f t="shared" si="1326"/>
        <v/>
      </c>
      <c r="P9407">
        <f>IF($I9407&lt;&gt;"",$I9407,IF($E9407="SGD",1,IF($E9407="USD",Settings!$B$22,IF($E9407="HKD",Settings!$B$23,1))))</f>
        <v>1</v>
      </c>
      <c r="Q9407">
        <f t="shared" si="1327"/>
        <v>0</v>
      </c>
      <c r="R9407">
        <f t="shared" si="1328"/>
        <v>0</v>
      </c>
      <c r="S9407" t="str">
        <f t="shared" si="1320"/>
        <v/>
      </c>
      <c r="T9407" t="str">
        <f t="shared" si="1321"/>
        <v/>
      </c>
      <c r="U9407" t="str">
        <f t="shared" si="1322"/>
        <v/>
      </c>
    </row>
    <row r="9408" spans="12:21" ht="15" customHeight="1" x14ac:dyDescent="0.15">
      <c r="L9408" s="244" t="str">
        <f t="shared" si="1323"/>
        <v/>
      </c>
      <c r="M9408" s="245" t="str">
        <f t="shared" si="1324"/>
        <v/>
      </c>
      <c r="N9408" s="244" t="str">
        <f t="shared" si="1325"/>
        <v/>
      </c>
      <c r="O9408" s="244" t="str">
        <f t="shared" si="1326"/>
        <v/>
      </c>
      <c r="P9408">
        <f>IF($I9408&lt;&gt;"",$I9408,IF($E9408="SGD",1,IF($E9408="USD",Settings!$B$22,IF($E9408="HKD",Settings!$B$23,1))))</f>
        <v>1</v>
      </c>
      <c r="Q9408">
        <f t="shared" si="1327"/>
        <v>0</v>
      </c>
      <c r="R9408">
        <f t="shared" si="1328"/>
        <v>0</v>
      </c>
      <c r="S9408" t="str">
        <f t="shared" si="1320"/>
        <v/>
      </c>
      <c r="T9408" t="str">
        <f t="shared" si="1321"/>
        <v/>
      </c>
      <c r="U9408" t="str">
        <f t="shared" si="1322"/>
        <v/>
      </c>
    </row>
    <row r="9409" spans="12:21" ht="15" customHeight="1" x14ac:dyDescent="0.15">
      <c r="L9409" s="244" t="str">
        <f t="shared" si="1323"/>
        <v/>
      </c>
      <c r="M9409" s="245" t="str">
        <f t="shared" si="1324"/>
        <v/>
      </c>
      <c r="N9409" s="244" t="str">
        <f t="shared" si="1325"/>
        <v/>
      </c>
      <c r="O9409" s="244" t="str">
        <f t="shared" si="1326"/>
        <v/>
      </c>
      <c r="P9409">
        <f>IF($I9409&lt;&gt;"",$I9409,IF($E9409="SGD",1,IF($E9409="USD",Settings!$B$22,IF($E9409="HKD",Settings!$B$23,1))))</f>
        <v>1</v>
      </c>
      <c r="Q9409">
        <f t="shared" si="1327"/>
        <v>0</v>
      </c>
      <c r="R9409">
        <f t="shared" si="1328"/>
        <v>0</v>
      </c>
      <c r="S9409" t="str">
        <f t="shared" si="1320"/>
        <v/>
      </c>
      <c r="T9409" t="str">
        <f t="shared" si="1321"/>
        <v/>
      </c>
      <c r="U9409" t="str">
        <f t="shared" si="1322"/>
        <v/>
      </c>
    </row>
    <row r="9410" spans="12:21" ht="15" customHeight="1" x14ac:dyDescent="0.15">
      <c r="L9410" s="244" t="str">
        <f t="shared" si="1323"/>
        <v/>
      </c>
      <c r="M9410" s="245" t="str">
        <f t="shared" si="1324"/>
        <v/>
      </c>
      <c r="N9410" s="244" t="str">
        <f t="shared" si="1325"/>
        <v/>
      </c>
      <c r="O9410" s="244" t="str">
        <f t="shared" si="1326"/>
        <v/>
      </c>
      <c r="P9410">
        <f>IF($I9410&lt;&gt;"",$I9410,IF($E9410="SGD",1,IF($E9410="USD",Settings!$B$22,IF($E9410="HKD",Settings!$B$23,1))))</f>
        <v>1</v>
      </c>
      <c r="Q9410">
        <f t="shared" si="1327"/>
        <v>0</v>
      </c>
      <c r="R9410">
        <f t="shared" si="1328"/>
        <v>0</v>
      </c>
      <c r="S9410" t="str">
        <f t="shared" ref="S9410:S9473" si="1329">IF(L9410="","",SUMIFS($M:$M,$L:$L,L9410,$T:$T,"&lt;="&amp;T9410))</f>
        <v/>
      </c>
      <c r="T9410" t="str">
        <f t="shared" ref="T9410:T9473" si="1330">IF(L9410="","",INT(G9410)*100000+ROW())</f>
        <v/>
      </c>
      <c r="U9410" t="str">
        <f t="shared" ref="U9410:U9473" si="1331">IF(L9410="","",IF(AND(COUNTIFS($L:$L,L9410,$S:$S,"&gt;-0.000001",$S:$S,"&lt;0.000001",$T:$T,"&gt;"&amp;T9410)=0,ABS(S9410)&gt;0.000001),1,0))</f>
        <v/>
      </c>
    </row>
    <row r="9411" spans="12:21" ht="15" customHeight="1" x14ac:dyDescent="0.15">
      <c r="L9411" s="244" t="str">
        <f t="shared" si="1323"/>
        <v/>
      </c>
      <c r="M9411" s="245" t="str">
        <f t="shared" si="1324"/>
        <v/>
      </c>
      <c r="N9411" s="244" t="str">
        <f t="shared" si="1325"/>
        <v/>
      </c>
      <c r="O9411" s="244" t="str">
        <f t="shared" si="1326"/>
        <v/>
      </c>
      <c r="P9411">
        <f>IF($I9411&lt;&gt;"",$I9411,IF($E9411="SGD",1,IF($E9411="USD",Settings!$B$22,IF($E9411="HKD",Settings!$B$23,1))))</f>
        <v>1</v>
      </c>
      <c r="Q9411">
        <f t="shared" si="1327"/>
        <v>0</v>
      </c>
      <c r="R9411">
        <f t="shared" si="1328"/>
        <v>0</v>
      </c>
      <c r="S9411" t="str">
        <f t="shared" si="1329"/>
        <v/>
      </c>
      <c r="T9411" t="str">
        <f t="shared" si="1330"/>
        <v/>
      </c>
      <c r="U9411" t="str">
        <f t="shared" si="1331"/>
        <v/>
      </c>
    </row>
    <row r="9412" spans="12:21" ht="15" customHeight="1" x14ac:dyDescent="0.15">
      <c r="L9412" s="244" t="str">
        <f t="shared" si="1323"/>
        <v/>
      </c>
      <c r="M9412" s="245" t="str">
        <f t="shared" si="1324"/>
        <v/>
      </c>
      <c r="N9412" s="244" t="str">
        <f t="shared" si="1325"/>
        <v/>
      </c>
      <c r="O9412" s="244" t="str">
        <f t="shared" si="1326"/>
        <v/>
      </c>
      <c r="P9412">
        <f>IF($I9412&lt;&gt;"",$I9412,IF($E9412="SGD",1,IF($E9412="USD",Settings!$B$22,IF($E9412="HKD",Settings!$B$23,1))))</f>
        <v>1</v>
      </c>
      <c r="Q9412">
        <f t="shared" si="1327"/>
        <v>0</v>
      </c>
      <c r="R9412">
        <f t="shared" si="1328"/>
        <v>0</v>
      </c>
      <c r="S9412" t="str">
        <f t="shared" si="1329"/>
        <v/>
      </c>
      <c r="T9412" t="str">
        <f t="shared" si="1330"/>
        <v/>
      </c>
      <c r="U9412" t="str">
        <f t="shared" si="1331"/>
        <v/>
      </c>
    </row>
    <row r="9413" spans="12:21" ht="15" customHeight="1" x14ac:dyDescent="0.15">
      <c r="L9413" s="244" t="str">
        <f t="shared" si="1323"/>
        <v/>
      </c>
      <c r="M9413" s="245" t="str">
        <f t="shared" si="1324"/>
        <v/>
      </c>
      <c r="N9413" s="244" t="str">
        <f t="shared" si="1325"/>
        <v/>
      </c>
      <c r="O9413" s="244" t="str">
        <f t="shared" si="1326"/>
        <v/>
      </c>
      <c r="P9413">
        <f>IF($I9413&lt;&gt;"",$I9413,IF($E9413="SGD",1,IF($E9413="USD",Settings!$B$22,IF($E9413="HKD",Settings!$B$23,1))))</f>
        <v>1</v>
      </c>
      <c r="Q9413">
        <f t="shared" si="1327"/>
        <v>0</v>
      </c>
      <c r="R9413">
        <f t="shared" si="1328"/>
        <v>0</v>
      </c>
      <c r="S9413" t="str">
        <f t="shared" si="1329"/>
        <v/>
      </c>
      <c r="T9413" t="str">
        <f t="shared" si="1330"/>
        <v/>
      </c>
      <c r="U9413" t="str">
        <f t="shared" si="1331"/>
        <v/>
      </c>
    </row>
    <row r="9414" spans="12:21" ht="15" customHeight="1" x14ac:dyDescent="0.15">
      <c r="L9414" s="244" t="str">
        <f t="shared" si="1323"/>
        <v/>
      </c>
      <c r="M9414" s="245" t="str">
        <f t="shared" si="1324"/>
        <v/>
      </c>
      <c r="N9414" s="244" t="str">
        <f t="shared" si="1325"/>
        <v/>
      </c>
      <c r="O9414" s="244" t="str">
        <f t="shared" si="1326"/>
        <v/>
      </c>
      <c r="P9414">
        <f>IF($I9414&lt;&gt;"",$I9414,IF($E9414="SGD",1,IF($E9414="USD",Settings!$B$22,IF($E9414="HKD",Settings!$B$23,1))))</f>
        <v>1</v>
      </c>
      <c r="Q9414">
        <f t="shared" si="1327"/>
        <v>0</v>
      </c>
      <c r="R9414">
        <f t="shared" si="1328"/>
        <v>0</v>
      </c>
      <c r="S9414" t="str">
        <f t="shared" si="1329"/>
        <v/>
      </c>
      <c r="T9414" t="str">
        <f t="shared" si="1330"/>
        <v/>
      </c>
      <c r="U9414" t="str">
        <f t="shared" si="1331"/>
        <v/>
      </c>
    </row>
    <row r="9415" spans="12:21" ht="15" customHeight="1" x14ac:dyDescent="0.15">
      <c r="L9415" s="244" t="str">
        <f t="shared" si="1323"/>
        <v/>
      </c>
      <c r="M9415" s="245" t="str">
        <f t="shared" si="1324"/>
        <v/>
      </c>
      <c r="N9415" s="244" t="str">
        <f t="shared" si="1325"/>
        <v/>
      </c>
      <c r="O9415" s="244" t="str">
        <f t="shared" si="1326"/>
        <v/>
      </c>
      <c r="P9415">
        <f>IF($I9415&lt;&gt;"",$I9415,IF($E9415="SGD",1,IF($E9415="USD",Settings!$B$22,IF($E9415="HKD",Settings!$B$23,1))))</f>
        <v>1</v>
      </c>
      <c r="Q9415">
        <f t="shared" si="1327"/>
        <v>0</v>
      </c>
      <c r="R9415">
        <f t="shared" si="1328"/>
        <v>0</v>
      </c>
      <c r="S9415" t="str">
        <f t="shared" si="1329"/>
        <v/>
      </c>
      <c r="T9415" t="str">
        <f t="shared" si="1330"/>
        <v/>
      </c>
      <c r="U9415" t="str">
        <f t="shared" si="1331"/>
        <v/>
      </c>
    </row>
    <row r="9416" spans="12:21" ht="15" customHeight="1" x14ac:dyDescent="0.15">
      <c r="L9416" s="244" t="str">
        <f t="shared" si="1323"/>
        <v/>
      </c>
      <c r="M9416" s="245" t="str">
        <f t="shared" si="1324"/>
        <v/>
      </c>
      <c r="N9416" s="244" t="str">
        <f t="shared" si="1325"/>
        <v/>
      </c>
      <c r="O9416" s="244" t="str">
        <f t="shared" si="1326"/>
        <v/>
      </c>
      <c r="P9416">
        <f>IF($I9416&lt;&gt;"",$I9416,IF($E9416="SGD",1,IF($E9416="USD",Settings!$B$22,IF($E9416="HKD",Settings!$B$23,1))))</f>
        <v>1</v>
      </c>
      <c r="Q9416">
        <f t="shared" si="1327"/>
        <v>0</v>
      </c>
      <c r="R9416">
        <f t="shared" si="1328"/>
        <v>0</v>
      </c>
      <c r="S9416" t="str">
        <f t="shared" si="1329"/>
        <v/>
      </c>
      <c r="T9416" t="str">
        <f t="shared" si="1330"/>
        <v/>
      </c>
      <c r="U9416" t="str">
        <f t="shared" si="1331"/>
        <v/>
      </c>
    </row>
    <row r="9417" spans="12:21" ht="15" customHeight="1" x14ac:dyDescent="0.15">
      <c r="L9417" s="244" t="str">
        <f t="shared" si="1323"/>
        <v/>
      </c>
      <c r="M9417" s="245" t="str">
        <f t="shared" si="1324"/>
        <v/>
      </c>
      <c r="N9417" s="244" t="str">
        <f t="shared" si="1325"/>
        <v/>
      </c>
      <c r="O9417" s="244" t="str">
        <f t="shared" si="1326"/>
        <v/>
      </c>
      <c r="P9417">
        <f>IF($I9417&lt;&gt;"",$I9417,IF($E9417="SGD",1,IF($E9417="USD",Settings!$B$22,IF($E9417="HKD",Settings!$B$23,1))))</f>
        <v>1</v>
      </c>
      <c r="Q9417">
        <f t="shared" si="1327"/>
        <v>0</v>
      </c>
      <c r="R9417">
        <f t="shared" si="1328"/>
        <v>0</v>
      </c>
      <c r="S9417" t="str">
        <f t="shared" si="1329"/>
        <v/>
      </c>
      <c r="T9417" t="str">
        <f t="shared" si="1330"/>
        <v/>
      </c>
      <c r="U9417" t="str">
        <f t="shared" si="1331"/>
        <v/>
      </c>
    </row>
    <row r="9418" spans="12:21" ht="15" customHeight="1" x14ac:dyDescent="0.15">
      <c r="L9418" s="244" t="str">
        <f t="shared" si="1323"/>
        <v/>
      </c>
      <c r="M9418" s="245" t="str">
        <f t="shared" si="1324"/>
        <v/>
      </c>
      <c r="N9418" s="244" t="str">
        <f t="shared" si="1325"/>
        <v/>
      </c>
      <c r="O9418" s="244" t="str">
        <f t="shared" si="1326"/>
        <v/>
      </c>
      <c r="P9418">
        <f>IF($I9418&lt;&gt;"",$I9418,IF($E9418="SGD",1,IF($E9418="USD",Settings!$B$22,IF($E9418="HKD",Settings!$B$23,1))))</f>
        <v>1</v>
      </c>
      <c r="Q9418">
        <f t="shared" si="1327"/>
        <v>0</v>
      </c>
      <c r="R9418">
        <f t="shared" si="1328"/>
        <v>0</v>
      </c>
      <c r="S9418" t="str">
        <f t="shared" si="1329"/>
        <v/>
      </c>
      <c r="T9418" t="str">
        <f t="shared" si="1330"/>
        <v/>
      </c>
      <c r="U9418" t="str">
        <f t="shared" si="1331"/>
        <v/>
      </c>
    </row>
    <row r="9419" spans="12:21" ht="15" customHeight="1" x14ac:dyDescent="0.15">
      <c r="L9419" s="244" t="str">
        <f t="shared" si="1323"/>
        <v/>
      </c>
      <c r="M9419" s="245" t="str">
        <f t="shared" si="1324"/>
        <v/>
      </c>
      <c r="N9419" s="244" t="str">
        <f t="shared" si="1325"/>
        <v/>
      </c>
      <c r="O9419" s="244" t="str">
        <f t="shared" si="1326"/>
        <v/>
      </c>
      <c r="P9419">
        <f>IF($I9419&lt;&gt;"",$I9419,IF($E9419="SGD",1,IF($E9419="USD",Settings!$B$22,IF($E9419="HKD",Settings!$B$23,1))))</f>
        <v>1</v>
      </c>
      <c r="Q9419">
        <f t="shared" si="1327"/>
        <v>0</v>
      </c>
      <c r="R9419">
        <f t="shared" si="1328"/>
        <v>0</v>
      </c>
      <c r="S9419" t="str">
        <f t="shared" si="1329"/>
        <v/>
      </c>
      <c r="T9419" t="str">
        <f t="shared" si="1330"/>
        <v/>
      </c>
      <c r="U9419" t="str">
        <f t="shared" si="1331"/>
        <v/>
      </c>
    </row>
    <row r="9420" spans="12:21" ht="15" customHeight="1" x14ac:dyDescent="0.15">
      <c r="L9420" s="244" t="str">
        <f t="shared" si="1323"/>
        <v/>
      </c>
      <c r="M9420" s="245" t="str">
        <f t="shared" si="1324"/>
        <v/>
      </c>
      <c r="N9420" s="244" t="str">
        <f t="shared" si="1325"/>
        <v/>
      </c>
      <c r="O9420" s="244" t="str">
        <f t="shared" si="1326"/>
        <v/>
      </c>
      <c r="P9420">
        <f>IF($I9420&lt;&gt;"",$I9420,IF($E9420="SGD",1,IF($E9420="USD",Settings!$B$22,IF($E9420="HKD",Settings!$B$23,1))))</f>
        <v>1</v>
      </c>
      <c r="Q9420">
        <f t="shared" si="1327"/>
        <v>0</v>
      </c>
      <c r="R9420">
        <f t="shared" si="1328"/>
        <v>0</v>
      </c>
      <c r="S9420" t="str">
        <f t="shared" si="1329"/>
        <v/>
      </c>
      <c r="T9420" t="str">
        <f t="shared" si="1330"/>
        <v/>
      </c>
      <c r="U9420" t="str">
        <f t="shared" si="1331"/>
        <v/>
      </c>
    </row>
    <row r="9421" spans="12:21" ht="15" customHeight="1" x14ac:dyDescent="0.15">
      <c r="L9421" s="244" t="str">
        <f t="shared" si="1323"/>
        <v/>
      </c>
      <c r="M9421" s="245" t="str">
        <f t="shared" si="1324"/>
        <v/>
      </c>
      <c r="N9421" s="244" t="str">
        <f t="shared" si="1325"/>
        <v/>
      </c>
      <c r="O9421" s="244" t="str">
        <f t="shared" si="1326"/>
        <v/>
      </c>
      <c r="P9421">
        <f>IF($I9421&lt;&gt;"",$I9421,IF($E9421="SGD",1,IF($E9421="USD",Settings!$B$22,IF($E9421="HKD",Settings!$B$23,1))))</f>
        <v>1</v>
      </c>
      <c r="Q9421">
        <f t="shared" si="1327"/>
        <v>0</v>
      </c>
      <c r="R9421">
        <f t="shared" si="1328"/>
        <v>0</v>
      </c>
      <c r="S9421" t="str">
        <f t="shared" si="1329"/>
        <v/>
      </c>
      <c r="T9421" t="str">
        <f t="shared" si="1330"/>
        <v/>
      </c>
      <c r="U9421" t="str">
        <f t="shared" si="1331"/>
        <v/>
      </c>
    </row>
    <row r="9422" spans="12:21" ht="15" customHeight="1" x14ac:dyDescent="0.15">
      <c r="L9422" s="244" t="str">
        <f t="shared" si="1323"/>
        <v/>
      </c>
      <c r="M9422" s="245" t="str">
        <f t="shared" si="1324"/>
        <v/>
      </c>
      <c r="N9422" s="244" t="str">
        <f t="shared" si="1325"/>
        <v/>
      </c>
      <c r="O9422" s="244" t="str">
        <f t="shared" si="1326"/>
        <v/>
      </c>
      <c r="P9422">
        <f>IF($I9422&lt;&gt;"",$I9422,IF($E9422="SGD",1,IF($E9422="USD",Settings!$B$22,IF($E9422="HKD",Settings!$B$23,1))))</f>
        <v>1</v>
      </c>
      <c r="Q9422">
        <f t="shared" si="1327"/>
        <v>0</v>
      </c>
      <c r="R9422">
        <f t="shared" si="1328"/>
        <v>0</v>
      </c>
      <c r="S9422" t="str">
        <f t="shared" si="1329"/>
        <v/>
      </c>
      <c r="T9422" t="str">
        <f t="shared" si="1330"/>
        <v/>
      </c>
      <c r="U9422" t="str">
        <f t="shared" si="1331"/>
        <v/>
      </c>
    </row>
    <row r="9423" spans="12:21" ht="15" customHeight="1" x14ac:dyDescent="0.15">
      <c r="L9423" s="244" t="str">
        <f t="shared" si="1323"/>
        <v/>
      </c>
      <c r="M9423" s="245" t="str">
        <f t="shared" si="1324"/>
        <v/>
      </c>
      <c r="N9423" s="244" t="str">
        <f t="shared" si="1325"/>
        <v/>
      </c>
      <c r="O9423" s="244" t="str">
        <f t="shared" si="1326"/>
        <v/>
      </c>
      <c r="P9423">
        <f>IF($I9423&lt;&gt;"",$I9423,IF($E9423="SGD",1,IF($E9423="USD",Settings!$B$22,IF($E9423="HKD",Settings!$B$23,1))))</f>
        <v>1</v>
      </c>
      <c r="Q9423">
        <f t="shared" si="1327"/>
        <v>0</v>
      </c>
      <c r="R9423">
        <f t="shared" si="1328"/>
        <v>0</v>
      </c>
      <c r="S9423" t="str">
        <f t="shared" si="1329"/>
        <v/>
      </c>
      <c r="T9423" t="str">
        <f t="shared" si="1330"/>
        <v/>
      </c>
      <c r="U9423" t="str">
        <f t="shared" si="1331"/>
        <v/>
      </c>
    </row>
    <row r="9424" spans="12:21" ht="15" customHeight="1" x14ac:dyDescent="0.15">
      <c r="L9424" s="244" t="str">
        <f t="shared" si="1323"/>
        <v/>
      </c>
      <c r="M9424" s="245" t="str">
        <f t="shared" si="1324"/>
        <v/>
      </c>
      <c r="N9424" s="244" t="str">
        <f t="shared" si="1325"/>
        <v/>
      </c>
      <c r="O9424" s="244" t="str">
        <f t="shared" si="1326"/>
        <v/>
      </c>
      <c r="P9424">
        <f>IF($I9424&lt;&gt;"",$I9424,IF($E9424="SGD",1,IF($E9424="USD",Settings!$B$22,IF($E9424="HKD",Settings!$B$23,1))))</f>
        <v>1</v>
      </c>
      <c r="Q9424">
        <f t="shared" si="1327"/>
        <v>0</v>
      </c>
      <c r="R9424">
        <f t="shared" si="1328"/>
        <v>0</v>
      </c>
      <c r="S9424" t="str">
        <f t="shared" si="1329"/>
        <v/>
      </c>
      <c r="T9424" t="str">
        <f t="shared" si="1330"/>
        <v/>
      </c>
      <c r="U9424" t="str">
        <f t="shared" si="1331"/>
        <v/>
      </c>
    </row>
    <row r="9425" spans="12:21" ht="15" customHeight="1" x14ac:dyDescent="0.15">
      <c r="L9425" s="244" t="str">
        <f t="shared" si="1323"/>
        <v/>
      </c>
      <c r="M9425" s="245" t="str">
        <f t="shared" si="1324"/>
        <v/>
      </c>
      <c r="N9425" s="244" t="str">
        <f t="shared" si="1325"/>
        <v/>
      </c>
      <c r="O9425" s="244" t="str">
        <f t="shared" si="1326"/>
        <v/>
      </c>
      <c r="P9425">
        <f>IF($I9425&lt;&gt;"",$I9425,IF($E9425="SGD",1,IF($E9425="USD",Settings!$B$22,IF($E9425="HKD",Settings!$B$23,1))))</f>
        <v>1</v>
      </c>
      <c r="Q9425">
        <f t="shared" si="1327"/>
        <v>0</v>
      </c>
      <c r="R9425">
        <f t="shared" si="1328"/>
        <v>0</v>
      </c>
      <c r="S9425" t="str">
        <f t="shared" si="1329"/>
        <v/>
      </c>
      <c r="T9425" t="str">
        <f t="shared" si="1330"/>
        <v/>
      </c>
      <c r="U9425" t="str">
        <f t="shared" si="1331"/>
        <v/>
      </c>
    </row>
    <row r="9426" spans="12:21" ht="15" customHeight="1" x14ac:dyDescent="0.15">
      <c r="L9426" s="244" t="str">
        <f t="shared" si="1323"/>
        <v/>
      </c>
      <c r="M9426" s="245" t="str">
        <f t="shared" si="1324"/>
        <v/>
      </c>
      <c r="N9426" s="244" t="str">
        <f t="shared" si="1325"/>
        <v/>
      </c>
      <c r="O9426" s="244" t="str">
        <f t="shared" si="1326"/>
        <v/>
      </c>
      <c r="P9426">
        <f>IF($I9426&lt;&gt;"",$I9426,IF($E9426="SGD",1,IF($E9426="USD",Settings!$B$22,IF($E9426="HKD",Settings!$B$23,1))))</f>
        <v>1</v>
      </c>
      <c r="Q9426">
        <f t="shared" si="1327"/>
        <v>0</v>
      </c>
      <c r="R9426">
        <f t="shared" si="1328"/>
        <v>0</v>
      </c>
      <c r="S9426" t="str">
        <f t="shared" si="1329"/>
        <v/>
      </c>
      <c r="T9426" t="str">
        <f t="shared" si="1330"/>
        <v/>
      </c>
      <c r="U9426" t="str">
        <f t="shared" si="1331"/>
        <v/>
      </c>
    </row>
    <row r="9427" spans="12:21" ht="15" customHeight="1" x14ac:dyDescent="0.15">
      <c r="L9427" s="244" t="str">
        <f t="shared" si="1323"/>
        <v/>
      </c>
      <c r="M9427" s="245" t="str">
        <f t="shared" si="1324"/>
        <v/>
      </c>
      <c r="N9427" s="244" t="str">
        <f t="shared" si="1325"/>
        <v/>
      </c>
      <c r="O9427" s="244" t="str">
        <f t="shared" si="1326"/>
        <v/>
      </c>
      <c r="P9427">
        <f>IF($I9427&lt;&gt;"",$I9427,IF($E9427="SGD",1,IF($E9427="USD",Settings!$B$22,IF($E9427="HKD",Settings!$B$23,1))))</f>
        <v>1</v>
      </c>
      <c r="Q9427">
        <f t="shared" si="1327"/>
        <v>0</v>
      </c>
      <c r="R9427">
        <f t="shared" si="1328"/>
        <v>0</v>
      </c>
      <c r="S9427" t="str">
        <f t="shared" si="1329"/>
        <v/>
      </c>
      <c r="T9427" t="str">
        <f t="shared" si="1330"/>
        <v/>
      </c>
      <c r="U9427" t="str">
        <f t="shared" si="1331"/>
        <v/>
      </c>
    </row>
    <row r="9428" spans="12:21" ht="15" customHeight="1" x14ac:dyDescent="0.15">
      <c r="L9428" s="244" t="str">
        <f t="shared" si="1323"/>
        <v/>
      </c>
      <c r="M9428" s="245" t="str">
        <f t="shared" si="1324"/>
        <v/>
      </c>
      <c r="N9428" s="244" t="str">
        <f t="shared" si="1325"/>
        <v/>
      </c>
      <c r="O9428" s="244" t="str">
        <f t="shared" si="1326"/>
        <v/>
      </c>
      <c r="P9428">
        <f>IF($I9428&lt;&gt;"",$I9428,IF($E9428="SGD",1,IF($E9428="USD",Settings!$B$22,IF($E9428="HKD",Settings!$B$23,1))))</f>
        <v>1</v>
      </c>
      <c r="Q9428">
        <f t="shared" si="1327"/>
        <v>0</v>
      </c>
      <c r="R9428">
        <f t="shared" si="1328"/>
        <v>0</v>
      </c>
      <c r="S9428" t="str">
        <f t="shared" si="1329"/>
        <v/>
      </c>
      <c r="T9428" t="str">
        <f t="shared" si="1330"/>
        <v/>
      </c>
      <c r="U9428" t="str">
        <f t="shared" si="1331"/>
        <v/>
      </c>
    </row>
    <row r="9429" spans="12:21" ht="15" customHeight="1" x14ac:dyDescent="0.15">
      <c r="L9429" s="244" t="str">
        <f t="shared" si="1323"/>
        <v/>
      </c>
      <c r="M9429" s="245" t="str">
        <f t="shared" si="1324"/>
        <v/>
      </c>
      <c r="N9429" s="244" t="str">
        <f t="shared" si="1325"/>
        <v/>
      </c>
      <c r="O9429" s="244" t="str">
        <f t="shared" si="1326"/>
        <v/>
      </c>
      <c r="P9429">
        <f>IF($I9429&lt;&gt;"",$I9429,IF($E9429="SGD",1,IF($E9429="USD",Settings!$B$22,IF($E9429="HKD",Settings!$B$23,1))))</f>
        <v>1</v>
      </c>
      <c r="Q9429">
        <f t="shared" si="1327"/>
        <v>0</v>
      </c>
      <c r="R9429">
        <f t="shared" si="1328"/>
        <v>0</v>
      </c>
      <c r="S9429" t="str">
        <f t="shared" si="1329"/>
        <v/>
      </c>
      <c r="T9429" t="str">
        <f t="shared" si="1330"/>
        <v/>
      </c>
      <c r="U9429" t="str">
        <f t="shared" si="1331"/>
        <v/>
      </c>
    </row>
    <row r="9430" spans="12:21" ht="15" customHeight="1" x14ac:dyDescent="0.15">
      <c r="L9430" s="244" t="str">
        <f t="shared" si="1323"/>
        <v/>
      </c>
      <c r="M9430" s="245" t="str">
        <f t="shared" si="1324"/>
        <v/>
      </c>
      <c r="N9430" s="244" t="str">
        <f t="shared" si="1325"/>
        <v/>
      </c>
      <c r="O9430" s="244" t="str">
        <f t="shared" si="1326"/>
        <v/>
      </c>
      <c r="P9430">
        <f>IF($I9430&lt;&gt;"",$I9430,IF($E9430="SGD",1,IF($E9430="USD",Settings!$B$22,IF($E9430="HKD",Settings!$B$23,1))))</f>
        <v>1</v>
      </c>
      <c r="Q9430">
        <f t="shared" si="1327"/>
        <v>0</v>
      </c>
      <c r="R9430">
        <f t="shared" si="1328"/>
        <v>0</v>
      </c>
      <c r="S9430" t="str">
        <f t="shared" si="1329"/>
        <v/>
      </c>
      <c r="T9430" t="str">
        <f t="shared" si="1330"/>
        <v/>
      </c>
      <c r="U9430" t="str">
        <f t="shared" si="1331"/>
        <v/>
      </c>
    </row>
    <row r="9431" spans="12:21" ht="15" customHeight="1" x14ac:dyDescent="0.15">
      <c r="L9431" s="244" t="str">
        <f t="shared" si="1323"/>
        <v/>
      </c>
      <c r="M9431" s="245" t="str">
        <f t="shared" si="1324"/>
        <v/>
      </c>
      <c r="N9431" s="244" t="str">
        <f t="shared" si="1325"/>
        <v/>
      </c>
      <c r="O9431" s="244" t="str">
        <f t="shared" si="1326"/>
        <v/>
      </c>
      <c r="P9431">
        <f>IF($I9431&lt;&gt;"",$I9431,IF($E9431="SGD",1,IF($E9431="USD",Settings!$B$22,IF($E9431="HKD",Settings!$B$23,1))))</f>
        <v>1</v>
      </c>
      <c r="Q9431">
        <f t="shared" si="1327"/>
        <v>0</v>
      </c>
      <c r="R9431">
        <f t="shared" si="1328"/>
        <v>0</v>
      </c>
      <c r="S9431" t="str">
        <f t="shared" si="1329"/>
        <v/>
      </c>
      <c r="T9431" t="str">
        <f t="shared" si="1330"/>
        <v/>
      </c>
      <c r="U9431" t="str">
        <f t="shared" si="1331"/>
        <v/>
      </c>
    </row>
    <row r="9432" spans="12:21" ht="15" customHeight="1" x14ac:dyDescent="0.15">
      <c r="L9432" s="244" t="str">
        <f t="shared" si="1323"/>
        <v/>
      </c>
      <c r="M9432" s="245" t="str">
        <f t="shared" si="1324"/>
        <v/>
      </c>
      <c r="N9432" s="244" t="str">
        <f t="shared" si="1325"/>
        <v/>
      </c>
      <c r="O9432" s="244" t="str">
        <f t="shared" si="1326"/>
        <v/>
      </c>
      <c r="P9432">
        <f>IF($I9432&lt;&gt;"",$I9432,IF($E9432="SGD",1,IF($E9432="USD",Settings!$B$22,IF($E9432="HKD",Settings!$B$23,1))))</f>
        <v>1</v>
      </c>
      <c r="Q9432">
        <f t="shared" si="1327"/>
        <v>0</v>
      </c>
      <c r="R9432">
        <f t="shared" si="1328"/>
        <v>0</v>
      </c>
      <c r="S9432" t="str">
        <f t="shared" si="1329"/>
        <v/>
      </c>
      <c r="T9432" t="str">
        <f t="shared" si="1330"/>
        <v/>
      </c>
      <c r="U9432" t="str">
        <f t="shared" si="1331"/>
        <v/>
      </c>
    </row>
    <row r="9433" spans="12:21" ht="15" customHeight="1" x14ac:dyDescent="0.15">
      <c r="L9433" s="244" t="str">
        <f t="shared" si="1323"/>
        <v/>
      </c>
      <c r="M9433" s="245" t="str">
        <f t="shared" si="1324"/>
        <v/>
      </c>
      <c r="N9433" s="244" t="str">
        <f t="shared" si="1325"/>
        <v/>
      </c>
      <c r="O9433" s="244" t="str">
        <f t="shared" si="1326"/>
        <v/>
      </c>
      <c r="P9433">
        <f>IF($I9433&lt;&gt;"",$I9433,IF($E9433="SGD",1,IF($E9433="USD",Settings!$B$22,IF($E9433="HKD",Settings!$B$23,1))))</f>
        <v>1</v>
      </c>
      <c r="Q9433">
        <f t="shared" si="1327"/>
        <v>0</v>
      </c>
      <c r="R9433">
        <f t="shared" si="1328"/>
        <v>0</v>
      </c>
      <c r="S9433" t="str">
        <f t="shared" si="1329"/>
        <v/>
      </c>
      <c r="T9433" t="str">
        <f t="shared" si="1330"/>
        <v/>
      </c>
      <c r="U9433" t="str">
        <f t="shared" si="1331"/>
        <v/>
      </c>
    </row>
    <row r="9434" spans="12:21" ht="15" customHeight="1" x14ac:dyDescent="0.15">
      <c r="L9434" s="244" t="str">
        <f t="shared" si="1323"/>
        <v/>
      </c>
      <c r="M9434" s="245" t="str">
        <f t="shared" si="1324"/>
        <v/>
      </c>
      <c r="N9434" s="244" t="str">
        <f t="shared" si="1325"/>
        <v/>
      </c>
      <c r="O9434" s="244" t="str">
        <f t="shared" si="1326"/>
        <v/>
      </c>
      <c r="P9434">
        <f>IF($I9434&lt;&gt;"",$I9434,IF($E9434="SGD",1,IF($E9434="USD",Settings!$B$22,IF($E9434="HKD",Settings!$B$23,1))))</f>
        <v>1</v>
      </c>
      <c r="Q9434">
        <f t="shared" si="1327"/>
        <v>0</v>
      </c>
      <c r="R9434">
        <f t="shared" si="1328"/>
        <v>0</v>
      </c>
      <c r="S9434" t="str">
        <f t="shared" si="1329"/>
        <v/>
      </c>
      <c r="T9434" t="str">
        <f t="shared" si="1330"/>
        <v/>
      </c>
      <c r="U9434" t="str">
        <f t="shared" si="1331"/>
        <v/>
      </c>
    </row>
    <row r="9435" spans="12:21" ht="15" customHeight="1" x14ac:dyDescent="0.15">
      <c r="L9435" s="244" t="str">
        <f t="shared" si="1323"/>
        <v/>
      </c>
      <c r="M9435" s="245" t="str">
        <f t="shared" si="1324"/>
        <v/>
      </c>
      <c r="N9435" s="244" t="str">
        <f t="shared" si="1325"/>
        <v/>
      </c>
      <c r="O9435" s="244" t="str">
        <f t="shared" si="1326"/>
        <v/>
      </c>
      <c r="P9435">
        <f>IF($I9435&lt;&gt;"",$I9435,IF($E9435="SGD",1,IF($E9435="USD",Settings!$B$22,IF($E9435="HKD",Settings!$B$23,1))))</f>
        <v>1</v>
      </c>
      <c r="Q9435">
        <f t="shared" si="1327"/>
        <v>0</v>
      </c>
      <c r="R9435">
        <f t="shared" si="1328"/>
        <v>0</v>
      </c>
      <c r="S9435" t="str">
        <f t="shared" si="1329"/>
        <v/>
      </c>
      <c r="T9435" t="str">
        <f t="shared" si="1330"/>
        <v/>
      </c>
      <c r="U9435" t="str">
        <f t="shared" si="1331"/>
        <v/>
      </c>
    </row>
    <row r="9436" spans="12:21" ht="15" customHeight="1" x14ac:dyDescent="0.15">
      <c r="L9436" s="244" t="str">
        <f t="shared" si="1323"/>
        <v/>
      </c>
      <c r="M9436" s="245" t="str">
        <f t="shared" si="1324"/>
        <v/>
      </c>
      <c r="N9436" s="244" t="str">
        <f t="shared" si="1325"/>
        <v/>
      </c>
      <c r="O9436" s="244" t="str">
        <f t="shared" si="1326"/>
        <v/>
      </c>
      <c r="P9436">
        <f>IF($I9436&lt;&gt;"",$I9436,IF($E9436="SGD",1,IF($E9436="USD",Settings!$B$22,IF($E9436="HKD",Settings!$B$23,1))))</f>
        <v>1</v>
      </c>
      <c r="Q9436">
        <f t="shared" si="1327"/>
        <v>0</v>
      </c>
      <c r="R9436">
        <f t="shared" si="1328"/>
        <v>0</v>
      </c>
      <c r="S9436" t="str">
        <f t="shared" si="1329"/>
        <v/>
      </c>
      <c r="T9436" t="str">
        <f t="shared" si="1330"/>
        <v/>
      </c>
      <c r="U9436" t="str">
        <f t="shared" si="1331"/>
        <v/>
      </c>
    </row>
    <row r="9437" spans="12:21" ht="15" customHeight="1" x14ac:dyDescent="0.15">
      <c r="L9437" s="244" t="str">
        <f t="shared" si="1323"/>
        <v/>
      </c>
      <c r="M9437" s="245" t="str">
        <f t="shared" si="1324"/>
        <v/>
      </c>
      <c r="N9437" s="244" t="str">
        <f t="shared" si="1325"/>
        <v/>
      </c>
      <c r="O9437" s="244" t="str">
        <f t="shared" si="1326"/>
        <v/>
      </c>
      <c r="P9437">
        <f>IF($I9437&lt;&gt;"",$I9437,IF($E9437="SGD",1,IF($E9437="USD",Settings!$B$22,IF($E9437="HKD",Settings!$B$23,1))))</f>
        <v>1</v>
      </c>
      <c r="Q9437">
        <f t="shared" si="1327"/>
        <v>0</v>
      </c>
      <c r="R9437">
        <f t="shared" si="1328"/>
        <v>0</v>
      </c>
      <c r="S9437" t="str">
        <f t="shared" si="1329"/>
        <v/>
      </c>
      <c r="T9437" t="str">
        <f t="shared" si="1330"/>
        <v/>
      </c>
      <c r="U9437" t="str">
        <f t="shared" si="1331"/>
        <v/>
      </c>
    </row>
    <row r="9438" spans="12:21" ht="15" customHeight="1" x14ac:dyDescent="0.15">
      <c r="L9438" s="244" t="str">
        <f t="shared" si="1323"/>
        <v/>
      </c>
      <c r="M9438" s="245" t="str">
        <f t="shared" si="1324"/>
        <v/>
      </c>
      <c r="N9438" s="244" t="str">
        <f t="shared" si="1325"/>
        <v/>
      </c>
      <c r="O9438" s="244" t="str">
        <f t="shared" si="1326"/>
        <v/>
      </c>
      <c r="P9438">
        <f>IF($I9438&lt;&gt;"",$I9438,IF($E9438="SGD",1,IF($E9438="USD",Settings!$B$22,IF($E9438="HKD",Settings!$B$23,1))))</f>
        <v>1</v>
      </c>
      <c r="Q9438">
        <f t="shared" si="1327"/>
        <v>0</v>
      </c>
      <c r="R9438">
        <f t="shared" si="1328"/>
        <v>0</v>
      </c>
      <c r="S9438" t="str">
        <f t="shared" si="1329"/>
        <v/>
      </c>
      <c r="T9438" t="str">
        <f t="shared" si="1330"/>
        <v/>
      </c>
      <c r="U9438" t="str">
        <f t="shared" si="1331"/>
        <v/>
      </c>
    </row>
    <row r="9439" spans="12:21" ht="15" customHeight="1" x14ac:dyDescent="0.15">
      <c r="L9439" s="244" t="str">
        <f t="shared" si="1323"/>
        <v/>
      </c>
      <c r="M9439" s="245" t="str">
        <f t="shared" si="1324"/>
        <v/>
      </c>
      <c r="N9439" s="244" t="str">
        <f t="shared" si="1325"/>
        <v/>
      </c>
      <c r="O9439" s="244" t="str">
        <f t="shared" si="1326"/>
        <v/>
      </c>
      <c r="P9439">
        <f>IF($I9439&lt;&gt;"",$I9439,IF($E9439="SGD",1,IF($E9439="USD",Settings!$B$22,IF($E9439="HKD",Settings!$B$23,1))))</f>
        <v>1</v>
      </c>
      <c r="Q9439">
        <f t="shared" si="1327"/>
        <v>0</v>
      </c>
      <c r="R9439">
        <f t="shared" si="1328"/>
        <v>0</v>
      </c>
      <c r="S9439" t="str">
        <f t="shared" si="1329"/>
        <v/>
      </c>
      <c r="T9439" t="str">
        <f t="shared" si="1330"/>
        <v/>
      </c>
      <c r="U9439" t="str">
        <f t="shared" si="1331"/>
        <v/>
      </c>
    </row>
    <row r="9440" spans="12:21" ht="15" customHeight="1" x14ac:dyDescent="0.15">
      <c r="L9440" s="244" t="str">
        <f t="shared" si="1323"/>
        <v/>
      </c>
      <c r="M9440" s="245" t="str">
        <f t="shared" si="1324"/>
        <v/>
      </c>
      <c r="N9440" s="244" t="str">
        <f t="shared" si="1325"/>
        <v/>
      </c>
      <c r="O9440" s="244" t="str">
        <f t="shared" si="1326"/>
        <v/>
      </c>
      <c r="P9440">
        <f>IF($I9440&lt;&gt;"",$I9440,IF($E9440="SGD",1,IF($E9440="USD",Settings!$B$22,IF($E9440="HKD",Settings!$B$23,1))))</f>
        <v>1</v>
      </c>
      <c r="Q9440">
        <f t="shared" si="1327"/>
        <v>0</v>
      </c>
      <c r="R9440">
        <f t="shared" si="1328"/>
        <v>0</v>
      </c>
      <c r="S9440" t="str">
        <f t="shared" si="1329"/>
        <v/>
      </c>
      <c r="T9440" t="str">
        <f t="shared" si="1330"/>
        <v/>
      </c>
      <c r="U9440" t="str">
        <f t="shared" si="1331"/>
        <v/>
      </c>
    </row>
    <row r="9441" spans="12:21" ht="15" customHeight="1" x14ac:dyDescent="0.15">
      <c r="L9441" s="244" t="str">
        <f t="shared" si="1323"/>
        <v/>
      </c>
      <c r="M9441" s="245" t="str">
        <f t="shared" si="1324"/>
        <v/>
      </c>
      <c r="N9441" s="244" t="str">
        <f t="shared" si="1325"/>
        <v/>
      </c>
      <c r="O9441" s="244" t="str">
        <f t="shared" si="1326"/>
        <v/>
      </c>
      <c r="P9441">
        <f>IF($I9441&lt;&gt;"",$I9441,IF($E9441="SGD",1,IF($E9441="USD",Settings!$B$22,IF($E9441="HKD",Settings!$B$23,1))))</f>
        <v>1</v>
      </c>
      <c r="Q9441">
        <f t="shared" si="1327"/>
        <v>0</v>
      </c>
      <c r="R9441">
        <f t="shared" si="1328"/>
        <v>0</v>
      </c>
      <c r="S9441" t="str">
        <f t="shared" si="1329"/>
        <v/>
      </c>
      <c r="T9441" t="str">
        <f t="shared" si="1330"/>
        <v/>
      </c>
      <c r="U9441" t="str">
        <f t="shared" si="1331"/>
        <v/>
      </c>
    </row>
    <row r="9442" spans="12:21" ht="15" customHeight="1" x14ac:dyDescent="0.15">
      <c r="L9442" s="244" t="str">
        <f t="shared" si="1323"/>
        <v/>
      </c>
      <c r="M9442" s="245" t="str">
        <f t="shared" si="1324"/>
        <v/>
      </c>
      <c r="N9442" s="244" t="str">
        <f t="shared" si="1325"/>
        <v/>
      </c>
      <c r="O9442" s="244" t="str">
        <f t="shared" si="1326"/>
        <v/>
      </c>
      <c r="P9442">
        <f>IF($I9442&lt;&gt;"",$I9442,IF($E9442="SGD",1,IF($E9442="USD",Settings!$B$22,IF($E9442="HKD",Settings!$B$23,1))))</f>
        <v>1</v>
      </c>
      <c r="Q9442">
        <f t="shared" si="1327"/>
        <v>0</v>
      </c>
      <c r="R9442">
        <f t="shared" si="1328"/>
        <v>0</v>
      </c>
      <c r="S9442" t="str">
        <f t="shared" si="1329"/>
        <v/>
      </c>
      <c r="T9442" t="str">
        <f t="shared" si="1330"/>
        <v/>
      </c>
      <c r="U9442" t="str">
        <f t="shared" si="1331"/>
        <v/>
      </c>
    </row>
    <row r="9443" spans="12:21" ht="15" customHeight="1" x14ac:dyDescent="0.15">
      <c r="L9443" s="244" t="str">
        <f t="shared" si="1323"/>
        <v/>
      </c>
      <c r="M9443" s="245" t="str">
        <f t="shared" si="1324"/>
        <v/>
      </c>
      <c r="N9443" s="244" t="str">
        <f t="shared" si="1325"/>
        <v/>
      </c>
      <c r="O9443" s="244" t="str">
        <f t="shared" si="1326"/>
        <v/>
      </c>
      <c r="P9443">
        <f>IF($I9443&lt;&gt;"",$I9443,IF($E9443="SGD",1,IF($E9443="USD",Settings!$B$22,IF($E9443="HKD",Settings!$B$23,1))))</f>
        <v>1</v>
      </c>
      <c r="Q9443">
        <f t="shared" si="1327"/>
        <v>0</v>
      </c>
      <c r="R9443">
        <f t="shared" si="1328"/>
        <v>0</v>
      </c>
      <c r="S9443" t="str">
        <f t="shared" si="1329"/>
        <v/>
      </c>
      <c r="T9443" t="str">
        <f t="shared" si="1330"/>
        <v/>
      </c>
      <c r="U9443" t="str">
        <f t="shared" si="1331"/>
        <v/>
      </c>
    </row>
    <row r="9444" spans="12:21" ht="15" customHeight="1" x14ac:dyDescent="0.15">
      <c r="L9444" s="244" t="str">
        <f t="shared" si="1323"/>
        <v/>
      </c>
      <c r="M9444" s="245" t="str">
        <f t="shared" si="1324"/>
        <v/>
      </c>
      <c r="N9444" s="244" t="str">
        <f t="shared" si="1325"/>
        <v/>
      </c>
      <c r="O9444" s="244" t="str">
        <f t="shared" si="1326"/>
        <v/>
      </c>
      <c r="P9444">
        <f>IF($I9444&lt;&gt;"",$I9444,IF($E9444="SGD",1,IF($E9444="USD",Settings!$B$22,IF($E9444="HKD",Settings!$B$23,1))))</f>
        <v>1</v>
      </c>
      <c r="Q9444">
        <f t="shared" si="1327"/>
        <v>0</v>
      </c>
      <c r="R9444">
        <f t="shared" si="1328"/>
        <v>0</v>
      </c>
      <c r="S9444" t="str">
        <f t="shared" si="1329"/>
        <v/>
      </c>
      <c r="T9444" t="str">
        <f t="shared" si="1330"/>
        <v/>
      </c>
      <c r="U9444" t="str">
        <f t="shared" si="1331"/>
        <v/>
      </c>
    </row>
    <row r="9445" spans="12:21" ht="15" customHeight="1" x14ac:dyDescent="0.15">
      <c r="L9445" s="244" t="str">
        <f t="shared" si="1323"/>
        <v/>
      </c>
      <c r="M9445" s="245" t="str">
        <f t="shared" si="1324"/>
        <v/>
      </c>
      <c r="N9445" s="244" t="str">
        <f t="shared" si="1325"/>
        <v/>
      </c>
      <c r="O9445" s="244" t="str">
        <f t="shared" si="1326"/>
        <v/>
      </c>
      <c r="P9445">
        <f>IF($I9445&lt;&gt;"",$I9445,IF($E9445="SGD",1,IF($E9445="USD",Settings!$B$22,IF($E9445="HKD",Settings!$B$23,1))))</f>
        <v>1</v>
      </c>
      <c r="Q9445">
        <f t="shared" si="1327"/>
        <v>0</v>
      </c>
      <c r="R9445">
        <f t="shared" si="1328"/>
        <v>0</v>
      </c>
      <c r="S9445" t="str">
        <f t="shared" si="1329"/>
        <v/>
      </c>
      <c r="T9445" t="str">
        <f t="shared" si="1330"/>
        <v/>
      </c>
      <c r="U9445" t="str">
        <f t="shared" si="1331"/>
        <v/>
      </c>
    </row>
    <row r="9446" spans="12:21" ht="15" customHeight="1" x14ac:dyDescent="0.15">
      <c r="L9446" s="244" t="str">
        <f t="shared" si="1323"/>
        <v/>
      </c>
      <c r="M9446" s="245" t="str">
        <f t="shared" si="1324"/>
        <v/>
      </c>
      <c r="N9446" s="244" t="str">
        <f t="shared" si="1325"/>
        <v/>
      </c>
      <c r="O9446" s="244" t="str">
        <f t="shared" si="1326"/>
        <v/>
      </c>
      <c r="P9446">
        <f>IF($I9446&lt;&gt;"",$I9446,IF($E9446="SGD",1,IF($E9446="USD",Settings!$B$22,IF($E9446="HKD",Settings!$B$23,1))))</f>
        <v>1</v>
      </c>
      <c r="Q9446">
        <f t="shared" si="1327"/>
        <v>0</v>
      </c>
      <c r="R9446">
        <f t="shared" si="1328"/>
        <v>0</v>
      </c>
      <c r="S9446" t="str">
        <f t="shared" si="1329"/>
        <v/>
      </c>
      <c r="T9446" t="str">
        <f t="shared" si="1330"/>
        <v/>
      </c>
      <c r="U9446" t="str">
        <f t="shared" si="1331"/>
        <v/>
      </c>
    </row>
    <row r="9447" spans="12:21" ht="15" customHeight="1" x14ac:dyDescent="0.15">
      <c r="L9447" s="244" t="str">
        <f t="shared" si="1323"/>
        <v/>
      </c>
      <c r="M9447" s="245" t="str">
        <f t="shared" si="1324"/>
        <v/>
      </c>
      <c r="N9447" s="244" t="str">
        <f t="shared" si="1325"/>
        <v/>
      </c>
      <c r="O9447" s="244" t="str">
        <f t="shared" si="1326"/>
        <v/>
      </c>
      <c r="P9447">
        <f>IF($I9447&lt;&gt;"",$I9447,IF($E9447="SGD",1,IF($E9447="USD",Settings!$B$22,IF($E9447="HKD",Settings!$B$23,1))))</f>
        <v>1</v>
      </c>
      <c r="Q9447">
        <f t="shared" si="1327"/>
        <v>0</v>
      </c>
      <c r="R9447">
        <f t="shared" si="1328"/>
        <v>0</v>
      </c>
      <c r="S9447" t="str">
        <f t="shared" si="1329"/>
        <v/>
      </c>
      <c r="T9447" t="str">
        <f t="shared" si="1330"/>
        <v/>
      </c>
      <c r="U9447" t="str">
        <f t="shared" si="1331"/>
        <v/>
      </c>
    </row>
    <row r="9448" spans="12:21" ht="15" customHeight="1" x14ac:dyDescent="0.15">
      <c r="L9448" s="244" t="str">
        <f t="shared" si="1323"/>
        <v/>
      </c>
      <c r="M9448" s="245" t="str">
        <f t="shared" si="1324"/>
        <v/>
      </c>
      <c r="N9448" s="244" t="str">
        <f t="shared" si="1325"/>
        <v/>
      </c>
      <c r="O9448" s="244" t="str">
        <f t="shared" si="1326"/>
        <v/>
      </c>
      <c r="P9448">
        <f>IF($I9448&lt;&gt;"",$I9448,IF($E9448="SGD",1,IF($E9448="USD",Settings!$B$22,IF($E9448="HKD",Settings!$B$23,1))))</f>
        <v>1</v>
      </c>
      <c r="Q9448">
        <f t="shared" si="1327"/>
        <v>0</v>
      </c>
      <c r="R9448">
        <f t="shared" si="1328"/>
        <v>0</v>
      </c>
      <c r="S9448" t="str">
        <f t="shared" si="1329"/>
        <v/>
      </c>
      <c r="T9448" t="str">
        <f t="shared" si="1330"/>
        <v/>
      </c>
      <c r="U9448" t="str">
        <f t="shared" si="1331"/>
        <v/>
      </c>
    </row>
    <row r="9449" spans="12:21" ht="15" customHeight="1" x14ac:dyDescent="0.15">
      <c r="L9449" s="244" t="str">
        <f t="shared" ref="L9449:L9512" si="1332">IF(OR(B9449="",C9449="",E9449=""),"",B9449&amp;":"&amp;C9449&amp;":"&amp;E9449)</f>
        <v/>
      </c>
      <c r="M9449" s="245" t="str">
        <f t="shared" ref="M9449:M9512" si="1333">IF(A9449="","",A9449*D9449)</f>
        <v/>
      </c>
      <c r="N9449" s="244" t="str">
        <f t="shared" ref="N9449:N9512" si="1334">IF(A9449="","",IF(OR(A9449=1,A9449=0),J9449,0))</f>
        <v/>
      </c>
      <c r="O9449" s="244" t="str">
        <f t="shared" ref="O9449:O9512" si="1335">IF(A9449="","",IF(A9449=-1,J9449,0))</f>
        <v/>
      </c>
      <c r="P9449">
        <f>IF($I9449&lt;&gt;"",$I9449,IF($E9449="SGD",1,IF($E9449="USD",Settings!$B$22,IF($E9449="HKD",Settings!$B$23,1))))</f>
        <v>1</v>
      </c>
      <c r="Q9449">
        <f t="shared" ref="Q9449:Q9512" si="1336">IF($L9449="",0,($O9449-$N9449+IF($A9449=2,$J9449,0))*$P9449)</f>
        <v>0</v>
      </c>
      <c r="R9449">
        <f t="shared" ref="R9449:R9512" si="1337">IF($L9449="",0,IF($A9449=2,$J9449*$P9449,0))</f>
        <v>0</v>
      </c>
      <c r="S9449" t="str">
        <f t="shared" si="1329"/>
        <v/>
      </c>
      <c r="T9449" t="str">
        <f t="shared" si="1330"/>
        <v/>
      </c>
      <c r="U9449" t="str">
        <f t="shared" si="1331"/>
        <v/>
      </c>
    </row>
    <row r="9450" spans="12:21" ht="15" customHeight="1" x14ac:dyDescent="0.15">
      <c r="L9450" s="244" t="str">
        <f t="shared" si="1332"/>
        <v/>
      </c>
      <c r="M9450" s="245" t="str">
        <f t="shared" si="1333"/>
        <v/>
      </c>
      <c r="N9450" s="244" t="str">
        <f t="shared" si="1334"/>
        <v/>
      </c>
      <c r="O9450" s="244" t="str">
        <f t="shared" si="1335"/>
        <v/>
      </c>
      <c r="P9450">
        <f>IF($I9450&lt;&gt;"",$I9450,IF($E9450="SGD",1,IF($E9450="USD",Settings!$B$22,IF($E9450="HKD",Settings!$B$23,1))))</f>
        <v>1</v>
      </c>
      <c r="Q9450">
        <f t="shared" si="1336"/>
        <v>0</v>
      </c>
      <c r="R9450">
        <f t="shared" si="1337"/>
        <v>0</v>
      </c>
      <c r="S9450" t="str">
        <f t="shared" si="1329"/>
        <v/>
      </c>
      <c r="T9450" t="str">
        <f t="shared" si="1330"/>
        <v/>
      </c>
      <c r="U9450" t="str">
        <f t="shared" si="1331"/>
        <v/>
      </c>
    </row>
    <row r="9451" spans="12:21" ht="15" customHeight="1" x14ac:dyDescent="0.15">
      <c r="L9451" s="244" t="str">
        <f t="shared" si="1332"/>
        <v/>
      </c>
      <c r="M9451" s="245" t="str">
        <f t="shared" si="1333"/>
        <v/>
      </c>
      <c r="N9451" s="244" t="str">
        <f t="shared" si="1334"/>
        <v/>
      </c>
      <c r="O9451" s="244" t="str">
        <f t="shared" si="1335"/>
        <v/>
      </c>
      <c r="P9451">
        <f>IF($I9451&lt;&gt;"",$I9451,IF($E9451="SGD",1,IF($E9451="USD",Settings!$B$22,IF($E9451="HKD",Settings!$B$23,1))))</f>
        <v>1</v>
      </c>
      <c r="Q9451">
        <f t="shared" si="1336"/>
        <v>0</v>
      </c>
      <c r="R9451">
        <f t="shared" si="1337"/>
        <v>0</v>
      </c>
      <c r="S9451" t="str">
        <f t="shared" si="1329"/>
        <v/>
      </c>
      <c r="T9451" t="str">
        <f t="shared" si="1330"/>
        <v/>
      </c>
      <c r="U9451" t="str">
        <f t="shared" si="1331"/>
        <v/>
      </c>
    </row>
    <row r="9452" spans="12:21" ht="15" customHeight="1" x14ac:dyDescent="0.15">
      <c r="L9452" s="244" t="str">
        <f t="shared" si="1332"/>
        <v/>
      </c>
      <c r="M9452" s="245" t="str">
        <f t="shared" si="1333"/>
        <v/>
      </c>
      <c r="N9452" s="244" t="str">
        <f t="shared" si="1334"/>
        <v/>
      </c>
      <c r="O9452" s="244" t="str">
        <f t="shared" si="1335"/>
        <v/>
      </c>
      <c r="P9452">
        <f>IF($I9452&lt;&gt;"",$I9452,IF($E9452="SGD",1,IF($E9452="USD",Settings!$B$22,IF($E9452="HKD",Settings!$B$23,1))))</f>
        <v>1</v>
      </c>
      <c r="Q9452">
        <f t="shared" si="1336"/>
        <v>0</v>
      </c>
      <c r="R9452">
        <f t="shared" si="1337"/>
        <v>0</v>
      </c>
      <c r="S9452" t="str">
        <f t="shared" si="1329"/>
        <v/>
      </c>
      <c r="T9452" t="str">
        <f t="shared" si="1330"/>
        <v/>
      </c>
      <c r="U9452" t="str">
        <f t="shared" si="1331"/>
        <v/>
      </c>
    </row>
    <row r="9453" spans="12:21" ht="15" customHeight="1" x14ac:dyDescent="0.15">
      <c r="L9453" s="244" t="str">
        <f t="shared" si="1332"/>
        <v/>
      </c>
      <c r="M9453" s="245" t="str">
        <f t="shared" si="1333"/>
        <v/>
      </c>
      <c r="N9453" s="244" t="str">
        <f t="shared" si="1334"/>
        <v/>
      </c>
      <c r="O9453" s="244" t="str">
        <f t="shared" si="1335"/>
        <v/>
      </c>
      <c r="P9453">
        <f>IF($I9453&lt;&gt;"",$I9453,IF($E9453="SGD",1,IF($E9453="USD",Settings!$B$22,IF($E9453="HKD",Settings!$B$23,1))))</f>
        <v>1</v>
      </c>
      <c r="Q9453">
        <f t="shared" si="1336"/>
        <v>0</v>
      </c>
      <c r="R9453">
        <f t="shared" si="1337"/>
        <v>0</v>
      </c>
      <c r="S9453" t="str">
        <f t="shared" si="1329"/>
        <v/>
      </c>
      <c r="T9453" t="str">
        <f t="shared" si="1330"/>
        <v/>
      </c>
      <c r="U9453" t="str">
        <f t="shared" si="1331"/>
        <v/>
      </c>
    </row>
    <row r="9454" spans="12:21" ht="15" customHeight="1" x14ac:dyDescent="0.15">
      <c r="L9454" s="244" t="str">
        <f t="shared" si="1332"/>
        <v/>
      </c>
      <c r="M9454" s="245" t="str">
        <f t="shared" si="1333"/>
        <v/>
      </c>
      <c r="N9454" s="244" t="str">
        <f t="shared" si="1334"/>
        <v/>
      </c>
      <c r="O9454" s="244" t="str">
        <f t="shared" si="1335"/>
        <v/>
      </c>
      <c r="P9454">
        <f>IF($I9454&lt;&gt;"",$I9454,IF($E9454="SGD",1,IF($E9454="USD",Settings!$B$22,IF($E9454="HKD",Settings!$B$23,1))))</f>
        <v>1</v>
      </c>
      <c r="Q9454">
        <f t="shared" si="1336"/>
        <v>0</v>
      </c>
      <c r="R9454">
        <f t="shared" si="1337"/>
        <v>0</v>
      </c>
      <c r="S9454" t="str">
        <f t="shared" si="1329"/>
        <v/>
      </c>
      <c r="T9454" t="str">
        <f t="shared" si="1330"/>
        <v/>
      </c>
      <c r="U9454" t="str">
        <f t="shared" si="1331"/>
        <v/>
      </c>
    </row>
    <row r="9455" spans="12:21" ht="15" customHeight="1" x14ac:dyDescent="0.15">
      <c r="L9455" s="244" t="str">
        <f t="shared" si="1332"/>
        <v/>
      </c>
      <c r="M9455" s="245" t="str">
        <f t="shared" si="1333"/>
        <v/>
      </c>
      <c r="N9455" s="244" t="str">
        <f t="shared" si="1334"/>
        <v/>
      </c>
      <c r="O9455" s="244" t="str">
        <f t="shared" si="1335"/>
        <v/>
      </c>
      <c r="P9455">
        <f>IF($I9455&lt;&gt;"",$I9455,IF($E9455="SGD",1,IF($E9455="USD",Settings!$B$22,IF($E9455="HKD",Settings!$B$23,1))))</f>
        <v>1</v>
      </c>
      <c r="Q9455">
        <f t="shared" si="1336"/>
        <v>0</v>
      </c>
      <c r="R9455">
        <f t="shared" si="1337"/>
        <v>0</v>
      </c>
      <c r="S9455" t="str">
        <f t="shared" si="1329"/>
        <v/>
      </c>
      <c r="T9455" t="str">
        <f t="shared" si="1330"/>
        <v/>
      </c>
      <c r="U9455" t="str">
        <f t="shared" si="1331"/>
        <v/>
      </c>
    </row>
    <row r="9456" spans="12:21" ht="15" customHeight="1" x14ac:dyDescent="0.15">
      <c r="L9456" s="244" t="str">
        <f t="shared" si="1332"/>
        <v/>
      </c>
      <c r="M9456" s="245" t="str">
        <f t="shared" si="1333"/>
        <v/>
      </c>
      <c r="N9456" s="244" t="str">
        <f t="shared" si="1334"/>
        <v/>
      </c>
      <c r="O9456" s="244" t="str">
        <f t="shared" si="1335"/>
        <v/>
      </c>
      <c r="P9456">
        <f>IF($I9456&lt;&gt;"",$I9456,IF($E9456="SGD",1,IF($E9456="USD",Settings!$B$22,IF($E9456="HKD",Settings!$B$23,1))))</f>
        <v>1</v>
      </c>
      <c r="Q9456">
        <f t="shared" si="1336"/>
        <v>0</v>
      </c>
      <c r="R9456">
        <f t="shared" si="1337"/>
        <v>0</v>
      </c>
      <c r="S9456" t="str">
        <f t="shared" si="1329"/>
        <v/>
      </c>
      <c r="T9456" t="str">
        <f t="shared" si="1330"/>
        <v/>
      </c>
      <c r="U9456" t="str">
        <f t="shared" si="1331"/>
        <v/>
      </c>
    </row>
    <row r="9457" spans="12:21" ht="15" customHeight="1" x14ac:dyDescent="0.15">
      <c r="L9457" s="244" t="str">
        <f t="shared" si="1332"/>
        <v/>
      </c>
      <c r="M9457" s="245" t="str">
        <f t="shared" si="1333"/>
        <v/>
      </c>
      <c r="N9457" s="244" t="str">
        <f t="shared" si="1334"/>
        <v/>
      </c>
      <c r="O9457" s="244" t="str">
        <f t="shared" si="1335"/>
        <v/>
      </c>
      <c r="P9457">
        <f>IF($I9457&lt;&gt;"",$I9457,IF($E9457="SGD",1,IF($E9457="USD",Settings!$B$22,IF($E9457="HKD",Settings!$B$23,1))))</f>
        <v>1</v>
      </c>
      <c r="Q9457">
        <f t="shared" si="1336"/>
        <v>0</v>
      </c>
      <c r="R9457">
        <f t="shared" si="1337"/>
        <v>0</v>
      </c>
      <c r="S9457" t="str">
        <f t="shared" si="1329"/>
        <v/>
      </c>
      <c r="T9457" t="str">
        <f t="shared" si="1330"/>
        <v/>
      </c>
      <c r="U9457" t="str">
        <f t="shared" si="1331"/>
        <v/>
      </c>
    </row>
    <row r="9458" spans="12:21" ht="15" customHeight="1" x14ac:dyDescent="0.15">
      <c r="L9458" s="244" t="str">
        <f t="shared" si="1332"/>
        <v/>
      </c>
      <c r="M9458" s="245" t="str">
        <f t="shared" si="1333"/>
        <v/>
      </c>
      <c r="N9458" s="244" t="str">
        <f t="shared" si="1334"/>
        <v/>
      </c>
      <c r="O9458" s="244" t="str">
        <f t="shared" si="1335"/>
        <v/>
      </c>
      <c r="P9458">
        <f>IF($I9458&lt;&gt;"",$I9458,IF($E9458="SGD",1,IF($E9458="USD",Settings!$B$22,IF($E9458="HKD",Settings!$B$23,1))))</f>
        <v>1</v>
      </c>
      <c r="Q9458">
        <f t="shared" si="1336"/>
        <v>0</v>
      </c>
      <c r="R9458">
        <f t="shared" si="1337"/>
        <v>0</v>
      </c>
      <c r="S9458" t="str">
        <f t="shared" si="1329"/>
        <v/>
      </c>
      <c r="T9458" t="str">
        <f t="shared" si="1330"/>
        <v/>
      </c>
      <c r="U9458" t="str">
        <f t="shared" si="1331"/>
        <v/>
      </c>
    </row>
    <row r="9459" spans="12:21" ht="15" customHeight="1" x14ac:dyDescent="0.15">
      <c r="L9459" s="244" t="str">
        <f t="shared" si="1332"/>
        <v/>
      </c>
      <c r="M9459" s="245" t="str">
        <f t="shared" si="1333"/>
        <v/>
      </c>
      <c r="N9459" s="244" t="str">
        <f t="shared" si="1334"/>
        <v/>
      </c>
      <c r="O9459" s="244" t="str">
        <f t="shared" si="1335"/>
        <v/>
      </c>
      <c r="P9459">
        <f>IF($I9459&lt;&gt;"",$I9459,IF($E9459="SGD",1,IF($E9459="USD",Settings!$B$22,IF($E9459="HKD",Settings!$B$23,1))))</f>
        <v>1</v>
      </c>
      <c r="Q9459">
        <f t="shared" si="1336"/>
        <v>0</v>
      </c>
      <c r="R9459">
        <f t="shared" si="1337"/>
        <v>0</v>
      </c>
      <c r="S9459" t="str">
        <f t="shared" si="1329"/>
        <v/>
      </c>
      <c r="T9459" t="str">
        <f t="shared" si="1330"/>
        <v/>
      </c>
      <c r="U9459" t="str">
        <f t="shared" si="1331"/>
        <v/>
      </c>
    </row>
    <row r="9460" spans="12:21" ht="15" customHeight="1" x14ac:dyDescent="0.15">
      <c r="L9460" s="244" t="str">
        <f t="shared" si="1332"/>
        <v/>
      </c>
      <c r="M9460" s="245" t="str">
        <f t="shared" si="1333"/>
        <v/>
      </c>
      <c r="N9460" s="244" t="str">
        <f t="shared" si="1334"/>
        <v/>
      </c>
      <c r="O9460" s="244" t="str">
        <f t="shared" si="1335"/>
        <v/>
      </c>
      <c r="P9460">
        <f>IF($I9460&lt;&gt;"",$I9460,IF($E9460="SGD",1,IF($E9460="USD",Settings!$B$22,IF($E9460="HKD",Settings!$B$23,1))))</f>
        <v>1</v>
      </c>
      <c r="Q9460">
        <f t="shared" si="1336"/>
        <v>0</v>
      </c>
      <c r="R9460">
        <f t="shared" si="1337"/>
        <v>0</v>
      </c>
      <c r="S9460" t="str">
        <f t="shared" si="1329"/>
        <v/>
      </c>
      <c r="T9460" t="str">
        <f t="shared" si="1330"/>
        <v/>
      </c>
      <c r="U9460" t="str">
        <f t="shared" si="1331"/>
        <v/>
      </c>
    </row>
    <row r="9461" spans="12:21" ht="15" customHeight="1" x14ac:dyDescent="0.15">
      <c r="L9461" s="244" t="str">
        <f t="shared" si="1332"/>
        <v/>
      </c>
      <c r="M9461" s="245" t="str">
        <f t="shared" si="1333"/>
        <v/>
      </c>
      <c r="N9461" s="244" t="str">
        <f t="shared" si="1334"/>
        <v/>
      </c>
      <c r="O9461" s="244" t="str">
        <f t="shared" si="1335"/>
        <v/>
      </c>
      <c r="P9461">
        <f>IF($I9461&lt;&gt;"",$I9461,IF($E9461="SGD",1,IF($E9461="USD",Settings!$B$22,IF($E9461="HKD",Settings!$B$23,1))))</f>
        <v>1</v>
      </c>
      <c r="Q9461">
        <f t="shared" si="1336"/>
        <v>0</v>
      </c>
      <c r="R9461">
        <f t="shared" si="1337"/>
        <v>0</v>
      </c>
      <c r="S9461" t="str">
        <f t="shared" si="1329"/>
        <v/>
      </c>
      <c r="T9461" t="str">
        <f t="shared" si="1330"/>
        <v/>
      </c>
      <c r="U9461" t="str">
        <f t="shared" si="1331"/>
        <v/>
      </c>
    </row>
    <row r="9462" spans="12:21" ht="15" customHeight="1" x14ac:dyDescent="0.15">
      <c r="L9462" s="244" t="str">
        <f t="shared" si="1332"/>
        <v/>
      </c>
      <c r="M9462" s="245" t="str">
        <f t="shared" si="1333"/>
        <v/>
      </c>
      <c r="N9462" s="244" t="str">
        <f t="shared" si="1334"/>
        <v/>
      </c>
      <c r="O9462" s="244" t="str">
        <f t="shared" si="1335"/>
        <v/>
      </c>
      <c r="P9462">
        <f>IF($I9462&lt;&gt;"",$I9462,IF($E9462="SGD",1,IF($E9462="USD",Settings!$B$22,IF($E9462="HKD",Settings!$B$23,1))))</f>
        <v>1</v>
      </c>
      <c r="Q9462">
        <f t="shared" si="1336"/>
        <v>0</v>
      </c>
      <c r="R9462">
        <f t="shared" si="1337"/>
        <v>0</v>
      </c>
      <c r="S9462" t="str">
        <f t="shared" si="1329"/>
        <v/>
      </c>
      <c r="T9462" t="str">
        <f t="shared" si="1330"/>
        <v/>
      </c>
      <c r="U9462" t="str">
        <f t="shared" si="1331"/>
        <v/>
      </c>
    </row>
    <row r="9463" spans="12:21" ht="15" customHeight="1" x14ac:dyDescent="0.15">
      <c r="L9463" s="244" t="str">
        <f t="shared" si="1332"/>
        <v/>
      </c>
      <c r="M9463" s="245" t="str">
        <f t="shared" si="1333"/>
        <v/>
      </c>
      <c r="N9463" s="244" t="str">
        <f t="shared" si="1334"/>
        <v/>
      </c>
      <c r="O9463" s="244" t="str">
        <f t="shared" si="1335"/>
        <v/>
      </c>
      <c r="P9463">
        <f>IF($I9463&lt;&gt;"",$I9463,IF($E9463="SGD",1,IF($E9463="USD",Settings!$B$22,IF($E9463="HKD",Settings!$B$23,1))))</f>
        <v>1</v>
      </c>
      <c r="Q9463">
        <f t="shared" si="1336"/>
        <v>0</v>
      </c>
      <c r="R9463">
        <f t="shared" si="1337"/>
        <v>0</v>
      </c>
      <c r="S9463" t="str">
        <f t="shared" si="1329"/>
        <v/>
      </c>
      <c r="T9463" t="str">
        <f t="shared" si="1330"/>
        <v/>
      </c>
      <c r="U9463" t="str">
        <f t="shared" si="1331"/>
        <v/>
      </c>
    </row>
    <row r="9464" spans="12:21" ht="15" customHeight="1" x14ac:dyDescent="0.15">
      <c r="L9464" s="244" t="str">
        <f t="shared" si="1332"/>
        <v/>
      </c>
      <c r="M9464" s="245" t="str">
        <f t="shared" si="1333"/>
        <v/>
      </c>
      <c r="N9464" s="244" t="str">
        <f t="shared" si="1334"/>
        <v/>
      </c>
      <c r="O9464" s="244" t="str">
        <f t="shared" si="1335"/>
        <v/>
      </c>
      <c r="P9464">
        <f>IF($I9464&lt;&gt;"",$I9464,IF($E9464="SGD",1,IF($E9464="USD",Settings!$B$22,IF($E9464="HKD",Settings!$B$23,1))))</f>
        <v>1</v>
      </c>
      <c r="Q9464">
        <f t="shared" si="1336"/>
        <v>0</v>
      </c>
      <c r="R9464">
        <f t="shared" si="1337"/>
        <v>0</v>
      </c>
      <c r="S9464" t="str">
        <f t="shared" si="1329"/>
        <v/>
      </c>
      <c r="T9464" t="str">
        <f t="shared" si="1330"/>
        <v/>
      </c>
      <c r="U9464" t="str">
        <f t="shared" si="1331"/>
        <v/>
      </c>
    </row>
    <row r="9465" spans="12:21" ht="15" customHeight="1" x14ac:dyDescent="0.15">
      <c r="L9465" s="244" t="str">
        <f t="shared" si="1332"/>
        <v/>
      </c>
      <c r="M9465" s="245" t="str">
        <f t="shared" si="1333"/>
        <v/>
      </c>
      <c r="N9465" s="244" t="str">
        <f t="shared" si="1334"/>
        <v/>
      </c>
      <c r="O9465" s="244" t="str">
        <f t="shared" si="1335"/>
        <v/>
      </c>
      <c r="P9465">
        <f>IF($I9465&lt;&gt;"",$I9465,IF($E9465="SGD",1,IF($E9465="USD",Settings!$B$22,IF($E9465="HKD",Settings!$B$23,1))))</f>
        <v>1</v>
      </c>
      <c r="Q9465">
        <f t="shared" si="1336"/>
        <v>0</v>
      </c>
      <c r="R9465">
        <f t="shared" si="1337"/>
        <v>0</v>
      </c>
      <c r="S9465" t="str">
        <f t="shared" si="1329"/>
        <v/>
      </c>
      <c r="T9465" t="str">
        <f t="shared" si="1330"/>
        <v/>
      </c>
      <c r="U9465" t="str">
        <f t="shared" si="1331"/>
        <v/>
      </c>
    </row>
    <row r="9466" spans="12:21" ht="15" customHeight="1" x14ac:dyDescent="0.15">
      <c r="L9466" s="244" t="str">
        <f t="shared" si="1332"/>
        <v/>
      </c>
      <c r="M9466" s="245" t="str">
        <f t="shared" si="1333"/>
        <v/>
      </c>
      <c r="N9466" s="244" t="str">
        <f t="shared" si="1334"/>
        <v/>
      </c>
      <c r="O9466" s="244" t="str">
        <f t="shared" si="1335"/>
        <v/>
      </c>
      <c r="P9466">
        <f>IF($I9466&lt;&gt;"",$I9466,IF($E9466="SGD",1,IF($E9466="USD",Settings!$B$22,IF($E9466="HKD",Settings!$B$23,1))))</f>
        <v>1</v>
      </c>
      <c r="Q9466">
        <f t="shared" si="1336"/>
        <v>0</v>
      </c>
      <c r="R9466">
        <f t="shared" si="1337"/>
        <v>0</v>
      </c>
      <c r="S9466" t="str">
        <f t="shared" si="1329"/>
        <v/>
      </c>
      <c r="T9466" t="str">
        <f t="shared" si="1330"/>
        <v/>
      </c>
      <c r="U9466" t="str">
        <f t="shared" si="1331"/>
        <v/>
      </c>
    </row>
    <row r="9467" spans="12:21" ht="15" customHeight="1" x14ac:dyDescent="0.15">
      <c r="L9467" s="244" t="str">
        <f t="shared" si="1332"/>
        <v/>
      </c>
      <c r="M9467" s="245" t="str">
        <f t="shared" si="1333"/>
        <v/>
      </c>
      <c r="N9467" s="244" t="str">
        <f t="shared" si="1334"/>
        <v/>
      </c>
      <c r="O9467" s="244" t="str">
        <f t="shared" si="1335"/>
        <v/>
      </c>
      <c r="P9467">
        <f>IF($I9467&lt;&gt;"",$I9467,IF($E9467="SGD",1,IF($E9467="USD",Settings!$B$22,IF($E9467="HKD",Settings!$B$23,1))))</f>
        <v>1</v>
      </c>
      <c r="Q9467">
        <f t="shared" si="1336"/>
        <v>0</v>
      </c>
      <c r="R9467">
        <f t="shared" si="1337"/>
        <v>0</v>
      </c>
      <c r="S9467" t="str">
        <f t="shared" si="1329"/>
        <v/>
      </c>
      <c r="T9467" t="str">
        <f t="shared" si="1330"/>
        <v/>
      </c>
      <c r="U9467" t="str">
        <f t="shared" si="1331"/>
        <v/>
      </c>
    </row>
    <row r="9468" spans="12:21" ht="15" customHeight="1" x14ac:dyDescent="0.15">
      <c r="L9468" s="244" t="str">
        <f t="shared" si="1332"/>
        <v/>
      </c>
      <c r="M9468" s="245" t="str">
        <f t="shared" si="1333"/>
        <v/>
      </c>
      <c r="N9468" s="244" t="str">
        <f t="shared" si="1334"/>
        <v/>
      </c>
      <c r="O9468" s="244" t="str">
        <f t="shared" si="1335"/>
        <v/>
      </c>
      <c r="P9468">
        <f>IF($I9468&lt;&gt;"",$I9468,IF($E9468="SGD",1,IF($E9468="USD",Settings!$B$22,IF($E9468="HKD",Settings!$B$23,1))))</f>
        <v>1</v>
      </c>
      <c r="Q9468">
        <f t="shared" si="1336"/>
        <v>0</v>
      </c>
      <c r="R9468">
        <f t="shared" si="1337"/>
        <v>0</v>
      </c>
      <c r="S9468" t="str">
        <f t="shared" si="1329"/>
        <v/>
      </c>
      <c r="T9468" t="str">
        <f t="shared" si="1330"/>
        <v/>
      </c>
      <c r="U9468" t="str">
        <f t="shared" si="1331"/>
        <v/>
      </c>
    </row>
    <row r="9469" spans="12:21" ht="15" customHeight="1" x14ac:dyDescent="0.15">
      <c r="L9469" s="244" t="str">
        <f t="shared" si="1332"/>
        <v/>
      </c>
      <c r="M9469" s="245" t="str">
        <f t="shared" si="1333"/>
        <v/>
      </c>
      <c r="N9469" s="244" t="str">
        <f t="shared" si="1334"/>
        <v/>
      </c>
      <c r="O9469" s="244" t="str">
        <f t="shared" si="1335"/>
        <v/>
      </c>
      <c r="P9469">
        <f>IF($I9469&lt;&gt;"",$I9469,IF($E9469="SGD",1,IF($E9469="USD",Settings!$B$22,IF($E9469="HKD",Settings!$B$23,1))))</f>
        <v>1</v>
      </c>
      <c r="Q9469">
        <f t="shared" si="1336"/>
        <v>0</v>
      </c>
      <c r="R9469">
        <f t="shared" si="1337"/>
        <v>0</v>
      </c>
      <c r="S9469" t="str">
        <f t="shared" si="1329"/>
        <v/>
      </c>
      <c r="T9469" t="str">
        <f t="shared" si="1330"/>
        <v/>
      </c>
      <c r="U9469" t="str">
        <f t="shared" si="1331"/>
        <v/>
      </c>
    </row>
    <row r="9470" spans="12:21" ht="15" customHeight="1" x14ac:dyDescent="0.15">
      <c r="L9470" s="244" t="str">
        <f t="shared" si="1332"/>
        <v/>
      </c>
      <c r="M9470" s="245" t="str">
        <f t="shared" si="1333"/>
        <v/>
      </c>
      <c r="N9470" s="244" t="str">
        <f t="shared" si="1334"/>
        <v/>
      </c>
      <c r="O9470" s="244" t="str">
        <f t="shared" si="1335"/>
        <v/>
      </c>
      <c r="P9470">
        <f>IF($I9470&lt;&gt;"",$I9470,IF($E9470="SGD",1,IF($E9470="USD",Settings!$B$22,IF($E9470="HKD",Settings!$B$23,1))))</f>
        <v>1</v>
      </c>
      <c r="Q9470">
        <f t="shared" si="1336"/>
        <v>0</v>
      </c>
      <c r="R9470">
        <f t="shared" si="1337"/>
        <v>0</v>
      </c>
      <c r="S9470" t="str">
        <f t="shared" si="1329"/>
        <v/>
      </c>
      <c r="T9470" t="str">
        <f t="shared" si="1330"/>
        <v/>
      </c>
      <c r="U9470" t="str">
        <f t="shared" si="1331"/>
        <v/>
      </c>
    </row>
    <row r="9471" spans="12:21" ht="15" customHeight="1" x14ac:dyDescent="0.15">
      <c r="L9471" s="244" t="str">
        <f t="shared" si="1332"/>
        <v/>
      </c>
      <c r="M9471" s="245" t="str">
        <f t="shared" si="1333"/>
        <v/>
      </c>
      <c r="N9471" s="244" t="str">
        <f t="shared" si="1334"/>
        <v/>
      </c>
      <c r="O9471" s="244" t="str">
        <f t="shared" si="1335"/>
        <v/>
      </c>
      <c r="P9471">
        <f>IF($I9471&lt;&gt;"",$I9471,IF($E9471="SGD",1,IF($E9471="USD",Settings!$B$22,IF($E9471="HKD",Settings!$B$23,1))))</f>
        <v>1</v>
      </c>
      <c r="Q9471">
        <f t="shared" si="1336"/>
        <v>0</v>
      </c>
      <c r="R9471">
        <f t="shared" si="1337"/>
        <v>0</v>
      </c>
      <c r="S9471" t="str">
        <f t="shared" si="1329"/>
        <v/>
      </c>
      <c r="T9471" t="str">
        <f t="shared" si="1330"/>
        <v/>
      </c>
      <c r="U9471" t="str">
        <f t="shared" si="1331"/>
        <v/>
      </c>
    </row>
    <row r="9472" spans="12:21" ht="15" customHeight="1" x14ac:dyDescent="0.15">
      <c r="L9472" s="244" t="str">
        <f t="shared" si="1332"/>
        <v/>
      </c>
      <c r="M9472" s="245" t="str">
        <f t="shared" si="1333"/>
        <v/>
      </c>
      <c r="N9472" s="244" t="str">
        <f t="shared" si="1334"/>
        <v/>
      </c>
      <c r="O9472" s="244" t="str">
        <f t="shared" si="1335"/>
        <v/>
      </c>
      <c r="P9472">
        <f>IF($I9472&lt;&gt;"",$I9472,IF($E9472="SGD",1,IF($E9472="USD",Settings!$B$22,IF($E9472="HKD",Settings!$B$23,1))))</f>
        <v>1</v>
      </c>
      <c r="Q9472">
        <f t="shared" si="1336"/>
        <v>0</v>
      </c>
      <c r="R9472">
        <f t="shared" si="1337"/>
        <v>0</v>
      </c>
      <c r="S9472" t="str">
        <f t="shared" si="1329"/>
        <v/>
      </c>
      <c r="T9472" t="str">
        <f t="shared" si="1330"/>
        <v/>
      </c>
      <c r="U9472" t="str">
        <f t="shared" si="1331"/>
        <v/>
      </c>
    </row>
    <row r="9473" spans="12:21" ht="15" customHeight="1" x14ac:dyDescent="0.15">
      <c r="L9473" s="244" t="str">
        <f t="shared" si="1332"/>
        <v/>
      </c>
      <c r="M9473" s="245" t="str">
        <f t="shared" si="1333"/>
        <v/>
      </c>
      <c r="N9473" s="244" t="str">
        <f t="shared" si="1334"/>
        <v/>
      </c>
      <c r="O9473" s="244" t="str">
        <f t="shared" si="1335"/>
        <v/>
      </c>
      <c r="P9473">
        <f>IF($I9473&lt;&gt;"",$I9473,IF($E9473="SGD",1,IF($E9473="USD",Settings!$B$22,IF($E9473="HKD",Settings!$B$23,1))))</f>
        <v>1</v>
      </c>
      <c r="Q9473">
        <f t="shared" si="1336"/>
        <v>0</v>
      </c>
      <c r="R9473">
        <f t="shared" si="1337"/>
        <v>0</v>
      </c>
      <c r="S9473" t="str">
        <f t="shared" si="1329"/>
        <v/>
      </c>
      <c r="T9473" t="str">
        <f t="shared" si="1330"/>
        <v/>
      </c>
      <c r="U9473" t="str">
        <f t="shared" si="1331"/>
        <v/>
      </c>
    </row>
    <row r="9474" spans="12:21" ht="15" customHeight="1" x14ac:dyDescent="0.15">
      <c r="L9474" s="244" t="str">
        <f t="shared" si="1332"/>
        <v/>
      </c>
      <c r="M9474" s="245" t="str">
        <f t="shared" si="1333"/>
        <v/>
      </c>
      <c r="N9474" s="244" t="str">
        <f t="shared" si="1334"/>
        <v/>
      </c>
      <c r="O9474" s="244" t="str">
        <f t="shared" si="1335"/>
        <v/>
      </c>
      <c r="P9474">
        <f>IF($I9474&lt;&gt;"",$I9474,IF($E9474="SGD",1,IF($E9474="USD",Settings!$B$22,IF($E9474="HKD",Settings!$B$23,1))))</f>
        <v>1</v>
      </c>
      <c r="Q9474">
        <f t="shared" si="1336"/>
        <v>0</v>
      </c>
      <c r="R9474">
        <f t="shared" si="1337"/>
        <v>0</v>
      </c>
      <c r="S9474" t="str">
        <f t="shared" ref="S9474:S9537" si="1338">IF(L9474="","",SUMIFS($M:$M,$L:$L,L9474,$T:$T,"&lt;="&amp;T9474))</f>
        <v/>
      </c>
      <c r="T9474" t="str">
        <f t="shared" ref="T9474:T9537" si="1339">IF(L9474="","",INT(G9474)*100000+ROW())</f>
        <v/>
      </c>
      <c r="U9474" t="str">
        <f t="shared" ref="U9474:U9537" si="1340">IF(L9474="","",IF(AND(COUNTIFS($L:$L,L9474,$S:$S,"&gt;-0.000001",$S:$S,"&lt;0.000001",$T:$T,"&gt;"&amp;T9474)=0,ABS(S9474)&gt;0.000001),1,0))</f>
        <v/>
      </c>
    </row>
    <row r="9475" spans="12:21" ht="15" customHeight="1" x14ac:dyDescent="0.15">
      <c r="L9475" s="244" t="str">
        <f t="shared" si="1332"/>
        <v/>
      </c>
      <c r="M9475" s="245" t="str">
        <f t="shared" si="1333"/>
        <v/>
      </c>
      <c r="N9475" s="244" t="str">
        <f t="shared" si="1334"/>
        <v/>
      </c>
      <c r="O9475" s="244" t="str">
        <f t="shared" si="1335"/>
        <v/>
      </c>
      <c r="P9475">
        <f>IF($I9475&lt;&gt;"",$I9475,IF($E9475="SGD",1,IF($E9475="USD",Settings!$B$22,IF($E9475="HKD",Settings!$B$23,1))))</f>
        <v>1</v>
      </c>
      <c r="Q9475">
        <f t="shared" si="1336"/>
        <v>0</v>
      </c>
      <c r="R9475">
        <f t="shared" si="1337"/>
        <v>0</v>
      </c>
      <c r="S9475" t="str">
        <f t="shared" si="1338"/>
        <v/>
      </c>
      <c r="T9475" t="str">
        <f t="shared" si="1339"/>
        <v/>
      </c>
      <c r="U9475" t="str">
        <f t="shared" si="1340"/>
        <v/>
      </c>
    </row>
    <row r="9476" spans="12:21" ht="15" customHeight="1" x14ac:dyDescent="0.15">
      <c r="L9476" s="244" t="str">
        <f t="shared" si="1332"/>
        <v/>
      </c>
      <c r="M9476" s="245" t="str">
        <f t="shared" si="1333"/>
        <v/>
      </c>
      <c r="N9476" s="244" t="str">
        <f t="shared" si="1334"/>
        <v/>
      </c>
      <c r="O9476" s="244" t="str">
        <f t="shared" si="1335"/>
        <v/>
      </c>
      <c r="P9476">
        <f>IF($I9476&lt;&gt;"",$I9476,IF($E9476="SGD",1,IF($E9476="USD",Settings!$B$22,IF($E9476="HKD",Settings!$B$23,1))))</f>
        <v>1</v>
      </c>
      <c r="Q9476">
        <f t="shared" si="1336"/>
        <v>0</v>
      </c>
      <c r="R9476">
        <f t="shared" si="1337"/>
        <v>0</v>
      </c>
      <c r="S9476" t="str">
        <f t="shared" si="1338"/>
        <v/>
      </c>
      <c r="T9476" t="str">
        <f t="shared" si="1339"/>
        <v/>
      </c>
      <c r="U9476" t="str">
        <f t="shared" si="1340"/>
        <v/>
      </c>
    </row>
    <row r="9477" spans="12:21" ht="15" customHeight="1" x14ac:dyDescent="0.15">
      <c r="L9477" s="244" t="str">
        <f t="shared" si="1332"/>
        <v/>
      </c>
      <c r="M9477" s="245" t="str">
        <f t="shared" si="1333"/>
        <v/>
      </c>
      <c r="N9477" s="244" t="str">
        <f t="shared" si="1334"/>
        <v/>
      </c>
      <c r="O9477" s="244" t="str">
        <f t="shared" si="1335"/>
        <v/>
      </c>
      <c r="P9477">
        <f>IF($I9477&lt;&gt;"",$I9477,IF($E9477="SGD",1,IF($E9477="USD",Settings!$B$22,IF($E9477="HKD",Settings!$B$23,1))))</f>
        <v>1</v>
      </c>
      <c r="Q9477">
        <f t="shared" si="1336"/>
        <v>0</v>
      </c>
      <c r="R9477">
        <f t="shared" si="1337"/>
        <v>0</v>
      </c>
      <c r="S9477" t="str">
        <f t="shared" si="1338"/>
        <v/>
      </c>
      <c r="T9477" t="str">
        <f t="shared" si="1339"/>
        <v/>
      </c>
      <c r="U9477" t="str">
        <f t="shared" si="1340"/>
        <v/>
      </c>
    </row>
    <row r="9478" spans="12:21" ht="15" customHeight="1" x14ac:dyDescent="0.15">
      <c r="L9478" s="244" t="str">
        <f t="shared" si="1332"/>
        <v/>
      </c>
      <c r="M9478" s="245" t="str">
        <f t="shared" si="1333"/>
        <v/>
      </c>
      <c r="N9478" s="244" t="str">
        <f t="shared" si="1334"/>
        <v/>
      </c>
      <c r="O9478" s="244" t="str">
        <f t="shared" si="1335"/>
        <v/>
      </c>
      <c r="P9478">
        <f>IF($I9478&lt;&gt;"",$I9478,IF($E9478="SGD",1,IF($E9478="USD",Settings!$B$22,IF($E9478="HKD",Settings!$B$23,1))))</f>
        <v>1</v>
      </c>
      <c r="Q9478">
        <f t="shared" si="1336"/>
        <v>0</v>
      </c>
      <c r="R9478">
        <f t="shared" si="1337"/>
        <v>0</v>
      </c>
      <c r="S9478" t="str">
        <f t="shared" si="1338"/>
        <v/>
      </c>
      <c r="T9478" t="str">
        <f t="shared" si="1339"/>
        <v/>
      </c>
      <c r="U9478" t="str">
        <f t="shared" si="1340"/>
        <v/>
      </c>
    </row>
    <row r="9479" spans="12:21" ht="15" customHeight="1" x14ac:dyDescent="0.15">
      <c r="L9479" s="244" t="str">
        <f t="shared" si="1332"/>
        <v/>
      </c>
      <c r="M9479" s="245" t="str">
        <f t="shared" si="1333"/>
        <v/>
      </c>
      <c r="N9479" s="244" t="str">
        <f t="shared" si="1334"/>
        <v/>
      </c>
      <c r="O9479" s="244" t="str">
        <f t="shared" si="1335"/>
        <v/>
      </c>
      <c r="P9479">
        <f>IF($I9479&lt;&gt;"",$I9479,IF($E9479="SGD",1,IF($E9479="USD",Settings!$B$22,IF($E9479="HKD",Settings!$B$23,1))))</f>
        <v>1</v>
      </c>
      <c r="Q9479">
        <f t="shared" si="1336"/>
        <v>0</v>
      </c>
      <c r="R9479">
        <f t="shared" si="1337"/>
        <v>0</v>
      </c>
      <c r="S9479" t="str">
        <f t="shared" si="1338"/>
        <v/>
      </c>
      <c r="T9479" t="str">
        <f t="shared" si="1339"/>
        <v/>
      </c>
      <c r="U9479" t="str">
        <f t="shared" si="1340"/>
        <v/>
      </c>
    </row>
    <row r="9480" spans="12:21" ht="15" customHeight="1" x14ac:dyDescent="0.15">
      <c r="L9480" s="244" t="str">
        <f t="shared" si="1332"/>
        <v/>
      </c>
      <c r="M9480" s="245" t="str">
        <f t="shared" si="1333"/>
        <v/>
      </c>
      <c r="N9480" s="244" t="str">
        <f t="shared" si="1334"/>
        <v/>
      </c>
      <c r="O9480" s="244" t="str">
        <f t="shared" si="1335"/>
        <v/>
      </c>
      <c r="P9480">
        <f>IF($I9480&lt;&gt;"",$I9480,IF($E9480="SGD",1,IF($E9480="USD",Settings!$B$22,IF($E9480="HKD",Settings!$B$23,1))))</f>
        <v>1</v>
      </c>
      <c r="Q9480">
        <f t="shared" si="1336"/>
        <v>0</v>
      </c>
      <c r="R9480">
        <f t="shared" si="1337"/>
        <v>0</v>
      </c>
      <c r="S9480" t="str">
        <f t="shared" si="1338"/>
        <v/>
      </c>
      <c r="T9480" t="str">
        <f t="shared" si="1339"/>
        <v/>
      </c>
      <c r="U9480" t="str">
        <f t="shared" si="1340"/>
        <v/>
      </c>
    </row>
    <row r="9481" spans="12:21" ht="15" customHeight="1" x14ac:dyDescent="0.15">
      <c r="L9481" s="244" t="str">
        <f t="shared" si="1332"/>
        <v/>
      </c>
      <c r="M9481" s="245" t="str">
        <f t="shared" si="1333"/>
        <v/>
      </c>
      <c r="N9481" s="244" t="str">
        <f t="shared" si="1334"/>
        <v/>
      </c>
      <c r="O9481" s="244" t="str">
        <f t="shared" si="1335"/>
        <v/>
      </c>
      <c r="P9481">
        <f>IF($I9481&lt;&gt;"",$I9481,IF($E9481="SGD",1,IF($E9481="USD",Settings!$B$22,IF($E9481="HKD",Settings!$B$23,1))))</f>
        <v>1</v>
      </c>
      <c r="Q9481">
        <f t="shared" si="1336"/>
        <v>0</v>
      </c>
      <c r="R9481">
        <f t="shared" si="1337"/>
        <v>0</v>
      </c>
      <c r="S9481" t="str">
        <f t="shared" si="1338"/>
        <v/>
      </c>
      <c r="T9481" t="str">
        <f t="shared" si="1339"/>
        <v/>
      </c>
      <c r="U9481" t="str">
        <f t="shared" si="1340"/>
        <v/>
      </c>
    </row>
    <row r="9482" spans="12:21" ht="15" customHeight="1" x14ac:dyDescent="0.15">
      <c r="L9482" s="244" t="str">
        <f t="shared" si="1332"/>
        <v/>
      </c>
      <c r="M9482" s="245" t="str">
        <f t="shared" si="1333"/>
        <v/>
      </c>
      <c r="N9482" s="244" t="str">
        <f t="shared" si="1334"/>
        <v/>
      </c>
      <c r="O9482" s="244" t="str">
        <f t="shared" si="1335"/>
        <v/>
      </c>
      <c r="P9482">
        <f>IF($I9482&lt;&gt;"",$I9482,IF($E9482="SGD",1,IF($E9482="USD",Settings!$B$22,IF($E9482="HKD",Settings!$B$23,1))))</f>
        <v>1</v>
      </c>
      <c r="Q9482">
        <f t="shared" si="1336"/>
        <v>0</v>
      </c>
      <c r="R9482">
        <f t="shared" si="1337"/>
        <v>0</v>
      </c>
      <c r="S9482" t="str">
        <f t="shared" si="1338"/>
        <v/>
      </c>
      <c r="T9482" t="str">
        <f t="shared" si="1339"/>
        <v/>
      </c>
      <c r="U9482" t="str">
        <f t="shared" si="1340"/>
        <v/>
      </c>
    </row>
    <row r="9483" spans="12:21" ht="15" customHeight="1" x14ac:dyDescent="0.15">
      <c r="L9483" s="244" t="str">
        <f t="shared" si="1332"/>
        <v/>
      </c>
      <c r="M9483" s="245" t="str">
        <f t="shared" si="1333"/>
        <v/>
      </c>
      <c r="N9483" s="244" t="str">
        <f t="shared" si="1334"/>
        <v/>
      </c>
      <c r="O9483" s="244" t="str">
        <f t="shared" si="1335"/>
        <v/>
      </c>
      <c r="P9483">
        <f>IF($I9483&lt;&gt;"",$I9483,IF($E9483="SGD",1,IF($E9483="USD",Settings!$B$22,IF($E9483="HKD",Settings!$B$23,1))))</f>
        <v>1</v>
      </c>
      <c r="Q9483">
        <f t="shared" si="1336"/>
        <v>0</v>
      </c>
      <c r="R9483">
        <f t="shared" si="1337"/>
        <v>0</v>
      </c>
      <c r="S9483" t="str">
        <f t="shared" si="1338"/>
        <v/>
      </c>
      <c r="T9483" t="str">
        <f t="shared" si="1339"/>
        <v/>
      </c>
      <c r="U9483" t="str">
        <f t="shared" si="1340"/>
        <v/>
      </c>
    </row>
    <row r="9484" spans="12:21" ht="15" customHeight="1" x14ac:dyDescent="0.15">
      <c r="L9484" s="244" t="str">
        <f t="shared" si="1332"/>
        <v/>
      </c>
      <c r="M9484" s="245" t="str">
        <f t="shared" si="1333"/>
        <v/>
      </c>
      <c r="N9484" s="244" t="str">
        <f t="shared" si="1334"/>
        <v/>
      </c>
      <c r="O9484" s="244" t="str">
        <f t="shared" si="1335"/>
        <v/>
      </c>
      <c r="P9484">
        <f>IF($I9484&lt;&gt;"",$I9484,IF($E9484="SGD",1,IF($E9484="USD",Settings!$B$22,IF($E9484="HKD",Settings!$B$23,1))))</f>
        <v>1</v>
      </c>
      <c r="Q9484">
        <f t="shared" si="1336"/>
        <v>0</v>
      </c>
      <c r="R9484">
        <f t="shared" si="1337"/>
        <v>0</v>
      </c>
      <c r="S9484" t="str">
        <f t="shared" si="1338"/>
        <v/>
      </c>
      <c r="T9484" t="str">
        <f t="shared" si="1339"/>
        <v/>
      </c>
      <c r="U9484" t="str">
        <f t="shared" si="1340"/>
        <v/>
      </c>
    </row>
    <row r="9485" spans="12:21" ht="15" customHeight="1" x14ac:dyDescent="0.15">
      <c r="L9485" s="244" t="str">
        <f t="shared" si="1332"/>
        <v/>
      </c>
      <c r="M9485" s="245" t="str">
        <f t="shared" si="1333"/>
        <v/>
      </c>
      <c r="N9485" s="244" t="str">
        <f t="shared" si="1334"/>
        <v/>
      </c>
      <c r="O9485" s="244" t="str">
        <f t="shared" si="1335"/>
        <v/>
      </c>
      <c r="P9485">
        <f>IF($I9485&lt;&gt;"",$I9485,IF($E9485="SGD",1,IF($E9485="USD",Settings!$B$22,IF($E9485="HKD",Settings!$B$23,1))))</f>
        <v>1</v>
      </c>
      <c r="Q9485">
        <f t="shared" si="1336"/>
        <v>0</v>
      </c>
      <c r="R9485">
        <f t="shared" si="1337"/>
        <v>0</v>
      </c>
      <c r="S9485" t="str">
        <f t="shared" si="1338"/>
        <v/>
      </c>
      <c r="T9485" t="str">
        <f t="shared" si="1339"/>
        <v/>
      </c>
      <c r="U9485" t="str">
        <f t="shared" si="1340"/>
        <v/>
      </c>
    </row>
    <row r="9486" spans="12:21" ht="15" customHeight="1" x14ac:dyDescent="0.15">
      <c r="L9486" s="244" t="str">
        <f t="shared" si="1332"/>
        <v/>
      </c>
      <c r="M9486" s="245" t="str">
        <f t="shared" si="1333"/>
        <v/>
      </c>
      <c r="N9486" s="244" t="str">
        <f t="shared" si="1334"/>
        <v/>
      </c>
      <c r="O9486" s="244" t="str">
        <f t="shared" si="1335"/>
        <v/>
      </c>
      <c r="P9486">
        <f>IF($I9486&lt;&gt;"",$I9486,IF($E9486="SGD",1,IF($E9486="USD",Settings!$B$22,IF($E9486="HKD",Settings!$B$23,1))))</f>
        <v>1</v>
      </c>
      <c r="Q9486">
        <f t="shared" si="1336"/>
        <v>0</v>
      </c>
      <c r="R9486">
        <f t="shared" si="1337"/>
        <v>0</v>
      </c>
      <c r="S9486" t="str">
        <f t="shared" si="1338"/>
        <v/>
      </c>
      <c r="T9486" t="str">
        <f t="shared" si="1339"/>
        <v/>
      </c>
      <c r="U9486" t="str">
        <f t="shared" si="1340"/>
        <v/>
      </c>
    </row>
    <row r="9487" spans="12:21" ht="15" customHeight="1" x14ac:dyDescent="0.15">
      <c r="L9487" s="244" t="str">
        <f t="shared" si="1332"/>
        <v/>
      </c>
      <c r="M9487" s="245" t="str">
        <f t="shared" si="1333"/>
        <v/>
      </c>
      <c r="N9487" s="244" t="str">
        <f t="shared" si="1334"/>
        <v/>
      </c>
      <c r="O9487" s="244" t="str">
        <f t="shared" si="1335"/>
        <v/>
      </c>
      <c r="P9487">
        <f>IF($I9487&lt;&gt;"",$I9487,IF($E9487="SGD",1,IF($E9487="USD",Settings!$B$22,IF($E9487="HKD",Settings!$B$23,1))))</f>
        <v>1</v>
      </c>
      <c r="Q9487">
        <f t="shared" si="1336"/>
        <v>0</v>
      </c>
      <c r="R9487">
        <f t="shared" si="1337"/>
        <v>0</v>
      </c>
      <c r="S9487" t="str">
        <f t="shared" si="1338"/>
        <v/>
      </c>
      <c r="T9487" t="str">
        <f t="shared" si="1339"/>
        <v/>
      </c>
      <c r="U9487" t="str">
        <f t="shared" si="1340"/>
        <v/>
      </c>
    </row>
    <row r="9488" spans="12:21" ht="15" customHeight="1" x14ac:dyDescent="0.15">
      <c r="L9488" s="244" t="str">
        <f t="shared" si="1332"/>
        <v/>
      </c>
      <c r="M9488" s="245" t="str">
        <f t="shared" si="1333"/>
        <v/>
      </c>
      <c r="N9488" s="244" t="str">
        <f t="shared" si="1334"/>
        <v/>
      </c>
      <c r="O9488" s="244" t="str">
        <f t="shared" si="1335"/>
        <v/>
      </c>
      <c r="P9488">
        <f>IF($I9488&lt;&gt;"",$I9488,IF($E9488="SGD",1,IF($E9488="USD",Settings!$B$22,IF($E9488="HKD",Settings!$B$23,1))))</f>
        <v>1</v>
      </c>
      <c r="Q9488">
        <f t="shared" si="1336"/>
        <v>0</v>
      </c>
      <c r="R9488">
        <f t="shared" si="1337"/>
        <v>0</v>
      </c>
      <c r="S9488" t="str">
        <f t="shared" si="1338"/>
        <v/>
      </c>
      <c r="T9488" t="str">
        <f t="shared" si="1339"/>
        <v/>
      </c>
      <c r="U9488" t="str">
        <f t="shared" si="1340"/>
        <v/>
      </c>
    </row>
    <row r="9489" spans="12:21" ht="15" customHeight="1" x14ac:dyDescent="0.15">
      <c r="L9489" s="244" t="str">
        <f t="shared" si="1332"/>
        <v/>
      </c>
      <c r="M9489" s="245" t="str">
        <f t="shared" si="1333"/>
        <v/>
      </c>
      <c r="N9489" s="244" t="str">
        <f t="shared" si="1334"/>
        <v/>
      </c>
      <c r="O9489" s="244" t="str">
        <f t="shared" si="1335"/>
        <v/>
      </c>
      <c r="P9489">
        <f>IF($I9489&lt;&gt;"",$I9489,IF($E9489="SGD",1,IF($E9489="USD",Settings!$B$22,IF($E9489="HKD",Settings!$B$23,1))))</f>
        <v>1</v>
      </c>
      <c r="Q9489">
        <f t="shared" si="1336"/>
        <v>0</v>
      </c>
      <c r="R9489">
        <f t="shared" si="1337"/>
        <v>0</v>
      </c>
      <c r="S9489" t="str">
        <f t="shared" si="1338"/>
        <v/>
      </c>
      <c r="T9489" t="str">
        <f t="shared" si="1339"/>
        <v/>
      </c>
      <c r="U9489" t="str">
        <f t="shared" si="1340"/>
        <v/>
      </c>
    </row>
    <row r="9490" spans="12:21" ht="15" customHeight="1" x14ac:dyDescent="0.15">
      <c r="L9490" s="244" t="str">
        <f t="shared" si="1332"/>
        <v/>
      </c>
      <c r="M9490" s="245" t="str">
        <f t="shared" si="1333"/>
        <v/>
      </c>
      <c r="N9490" s="244" t="str">
        <f t="shared" si="1334"/>
        <v/>
      </c>
      <c r="O9490" s="244" t="str">
        <f t="shared" si="1335"/>
        <v/>
      </c>
      <c r="P9490">
        <f>IF($I9490&lt;&gt;"",$I9490,IF($E9490="SGD",1,IF($E9490="USD",Settings!$B$22,IF($E9490="HKD",Settings!$B$23,1))))</f>
        <v>1</v>
      </c>
      <c r="Q9490">
        <f t="shared" si="1336"/>
        <v>0</v>
      </c>
      <c r="R9490">
        <f t="shared" si="1337"/>
        <v>0</v>
      </c>
      <c r="S9490" t="str">
        <f t="shared" si="1338"/>
        <v/>
      </c>
      <c r="T9490" t="str">
        <f t="shared" si="1339"/>
        <v/>
      </c>
      <c r="U9490" t="str">
        <f t="shared" si="1340"/>
        <v/>
      </c>
    </row>
    <row r="9491" spans="12:21" ht="15" customHeight="1" x14ac:dyDescent="0.15">
      <c r="L9491" s="244" t="str">
        <f t="shared" si="1332"/>
        <v/>
      </c>
      <c r="M9491" s="245" t="str">
        <f t="shared" si="1333"/>
        <v/>
      </c>
      <c r="N9491" s="244" t="str">
        <f t="shared" si="1334"/>
        <v/>
      </c>
      <c r="O9491" s="244" t="str">
        <f t="shared" si="1335"/>
        <v/>
      </c>
      <c r="P9491">
        <f>IF($I9491&lt;&gt;"",$I9491,IF($E9491="SGD",1,IF($E9491="USD",Settings!$B$22,IF($E9491="HKD",Settings!$B$23,1))))</f>
        <v>1</v>
      </c>
      <c r="Q9491">
        <f t="shared" si="1336"/>
        <v>0</v>
      </c>
      <c r="R9491">
        <f t="shared" si="1337"/>
        <v>0</v>
      </c>
      <c r="S9491" t="str">
        <f t="shared" si="1338"/>
        <v/>
      </c>
      <c r="T9491" t="str">
        <f t="shared" si="1339"/>
        <v/>
      </c>
      <c r="U9491" t="str">
        <f t="shared" si="1340"/>
        <v/>
      </c>
    </row>
    <row r="9492" spans="12:21" ht="15" customHeight="1" x14ac:dyDescent="0.15">
      <c r="L9492" s="244" t="str">
        <f t="shared" si="1332"/>
        <v/>
      </c>
      <c r="M9492" s="245" t="str">
        <f t="shared" si="1333"/>
        <v/>
      </c>
      <c r="N9492" s="244" t="str">
        <f t="shared" si="1334"/>
        <v/>
      </c>
      <c r="O9492" s="244" t="str">
        <f t="shared" si="1335"/>
        <v/>
      </c>
      <c r="P9492">
        <f>IF($I9492&lt;&gt;"",$I9492,IF($E9492="SGD",1,IF($E9492="USD",Settings!$B$22,IF($E9492="HKD",Settings!$B$23,1))))</f>
        <v>1</v>
      </c>
      <c r="Q9492">
        <f t="shared" si="1336"/>
        <v>0</v>
      </c>
      <c r="R9492">
        <f t="shared" si="1337"/>
        <v>0</v>
      </c>
      <c r="S9492" t="str">
        <f t="shared" si="1338"/>
        <v/>
      </c>
      <c r="T9492" t="str">
        <f t="shared" si="1339"/>
        <v/>
      </c>
      <c r="U9492" t="str">
        <f t="shared" si="1340"/>
        <v/>
      </c>
    </row>
    <row r="9493" spans="12:21" ht="15" customHeight="1" x14ac:dyDescent="0.15">
      <c r="L9493" s="244" t="str">
        <f t="shared" si="1332"/>
        <v/>
      </c>
      <c r="M9493" s="245" t="str">
        <f t="shared" si="1333"/>
        <v/>
      </c>
      <c r="N9493" s="244" t="str">
        <f t="shared" si="1334"/>
        <v/>
      </c>
      <c r="O9493" s="244" t="str">
        <f t="shared" si="1335"/>
        <v/>
      </c>
      <c r="P9493">
        <f>IF($I9493&lt;&gt;"",$I9493,IF($E9493="SGD",1,IF($E9493="USD",Settings!$B$22,IF($E9493="HKD",Settings!$B$23,1))))</f>
        <v>1</v>
      </c>
      <c r="Q9493">
        <f t="shared" si="1336"/>
        <v>0</v>
      </c>
      <c r="R9493">
        <f t="shared" si="1337"/>
        <v>0</v>
      </c>
      <c r="S9493" t="str">
        <f t="shared" si="1338"/>
        <v/>
      </c>
      <c r="T9493" t="str">
        <f t="shared" si="1339"/>
        <v/>
      </c>
      <c r="U9493" t="str">
        <f t="shared" si="1340"/>
        <v/>
      </c>
    </row>
    <row r="9494" spans="12:21" ht="15" customHeight="1" x14ac:dyDescent="0.15">
      <c r="L9494" s="244" t="str">
        <f t="shared" si="1332"/>
        <v/>
      </c>
      <c r="M9494" s="245" t="str">
        <f t="shared" si="1333"/>
        <v/>
      </c>
      <c r="N9494" s="244" t="str">
        <f t="shared" si="1334"/>
        <v/>
      </c>
      <c r="O9494" s="244" t="str">
        <f t="shared" si="1335"/>
        <v/>
      </c>
      <c r="P9494">
        <f>IF($I9494&lt;&gt;"",$I9494,IF($E9494="SGD",1,IF($E9494="USD",Settings!$B$22,IF($E9494="HKD",Settings!$B$23,1))))</f>
        <v>1</v>
      </c>
      <c r="Q9494">
        <f t="shared" si="1336"/>
        <v>0</v>
      </c>
      <c r="R9494">
        <f t="shared" si="1337"/>
        <v>0</v>
      </c>
      <c r="S9494" t="str">
        <f t="shared" si="1338"/>
        <v/>
      </c>
      <c r="T9494" t="str">
        <f t="shared" si="1339"/>
        <v/>
      </c>
      <c r="U9494" t="str">
        <f t="shared" si="1340"/>
        <v/>
      </c>
    </row>
    <row r="9495" spans="12:21" ht="15" customHeight="1" x14ac:dyDescent="0.15">
      <c r="L9495" s="244" t="str">
        <f t="shared" si="1332"/>
        <v/>
      </c>
      <c r="M9495" s="245" t="str">
        <f t="shared" si="1333"/>
        <v/>
      </c>
      <c r="N9495" s="244" t="str">
        <f t="shared" si="1334"/>
        <v/>
      </c>
      <c r="O9495" s="244" t="str">
        <f t="shared" si="1335"/>
        <v/>
      </c>
      <c r="P9495">
        <f>IF($I9495&lt;&gt;"",$I9495,IF($E9495="SGD",1,IF($E9495="USD",Settings!$B$22,IF($E9495="HKD",Settings!$B$23,1))))</f>
        <v>1</v>
      </c>
      <c r="Q9495">
        <f t="shared" si="1336"/>
        <v>0</v>
      </c>
      <c r="R9495">
        <f t="shared" si="1337"/>
        <v>0</v>
      </c>
      <c r="S9495" t="str">
        <f t="shared" si="1338"/>
        <v/>
      </c>
      <c r="T9495" t="str">
        <f t="shared" si="1339"/>
        <v/>
      </c>
      <c r="U9495" t="str">
        <f t="shared" si="1340"/>
        <v/>
      </c>
    </row>
    <row r="9496" spans="12:21" ht="15" customHeight="1" x14ac:dyDescent="0.15">
      <c r="L9496" s="244" t="str">
        <f t="shared" si="1332"/>
        <v/>
      </c>
      <c r="M9496" s="245" t="str">
        <f t="shared" si="1333"/>
        <v/>
      </c>
      <c r="N9496" s="244" t="str">
        <f t="shared" si="1334"/>
        <v/>
      </c>
      <c r="O9496" s="244" t="str">
        <f t="shared" si="1335"/>
        <v/>
      </c>
      <c r="P9496">
        <f>IF($I9496&lt;&gt;"",$I9496,IF($E9496="SGD",1,IF($E9496="USD",Settings!$B$22,IF($E9496="HKD",Settings!$B$23,1))))</f>
        <v>1</v>
      </c>
      <c r="Q9496">
        <f t="shared" si="1336"/>
        <v>0</v>
      </c>
      <c r="R9496">
        <f t="shared" si="1337"/>
        <v>0</v>
      </c>
      <c r="S9496" t="str">
        <f t="shared" si="1338"/>
        <v/>
      </c>
      <c r="T9496" t="str">
        <f t="shared" si="1339"/>
        <v/>
      </c>
      <c r="U9496" t="str">
        <f t="shared" si="1340"/>
        <v/>
      </c>
    </row>
    <row r="9497" spans="12:21" ht="15" customHeight="1" x14ac:dyDescent="0.15">
      <c r="L9497" s="244" t="str">
        <f t="shared" si="1332"/>
        <v/>
      </c>
      <c r="M9497" s="245" t="str">
        <f t="shared" si="1333"/>
        <v/>
      </c>
      <c r="N9497" s="244" t="str">
        <f t="shared" si="1334"/>
        <v/>
      </c>
      <c r="O9497" s="244" t="str">
        <f t="shared" si="1335"/>
        <v/>
      </c>
      <c r="P9497">
        <f>IF($I9497&lt;&gt;"",$I9497,IF($E9497="SGD",1,IF($E9497="USD",Settings!$B$22,IF($E9497="HKD",Settings!$B$23,1))))</f>
        <v>1</v>
      </c>
      <c r="Q9497">
        <f t="shared" si="1336"/>
        <v>0</v>
      </c>
      <c r="R9497">
        <f t="shared" si="1337"/>
        <v>0</v>
      </c>
      <c r="S9497" t="str">
        <f t="shared" si="1338"/>
        <v/>
      </c>
      <c r="T9497" t="str">
        <f t="shared" si="1339"/>
        <v/>
      </c>
      <c r="U9497" t="str">
        <f t="shared" si="1340"/>
        <v/>
      </c>
    </row>
    <row r="9498" spans="12:21" ht="15" customHeight="1" x14ac:dyDescent="0.15">
      <c r="L9498" s="244" t="str">
        <f t="shared" si="1332"/>
        <v/>
      </c>
      <c r="M9498" s="245" t="str">
        <f t="shared" si="1333"/>
        <v/>
      </c>
      <c r="N9498" s="244" t="str">
        <f t="shared" si="1334"/>
        <v/>
      </c>
      <c r="O9498" s="244" t="str">
        <f t="shared" si="1335"/>
        <v/>
      </c>
      <c r="P9498">
        <f>IF($I9498&lt;&gt;"",$I9498,IF($E9498="SGD",1,IF($E9498="USD",Settings!$B$22,IF($E9498="HKD",Settings!$B$23,1))))</f>
        <v>1</v>
      </c>
      <c r="Q9498">
        <f t="shared" si="1336"/>
        <v>0</v>
      </c>
      <c r="R9498">
        <f t="shared" si="1337"/>
        <v>0</v>
      </c>
      <c r="S9498" t="str">
        <f t="shared" si="1338"/>
        <v/>
      </c>
      <c r="T9498" t="str">
        <f t="shared" si="1339"/>
        <v/>
      </c>
      <c r="U9498" t="str">
        <f t="shared" si="1340"/>
        <v/>
      </c>
    </row>
    <row r="9499" spans="12:21" ht="15" customHeight="1" x14ac:dyDescent="0.15">
      <c r="L9499" s="244" t="str">
        <f t="shared" si="1332"/>
        <v/>
      </c>
      <c r="M9499" s="245" t="str">
        <f t="shared" si="1333"/>
        <v/>
      </c>
      <c r="N9499" s="244" t="str">
        <f t="shared" si="1334"/>
        <v/>
      </c>
      <c r="O9499" s="244" t="str">
        <f t="shared" si="1335"/>
        <v/>
      </c>
      <c r="P9499">
        <f>IF($I9499&lt;&gt;"",$I9499,IF($E9499="SGD",1,IF($E9499="USD",Settings!$B$22,IF($E9499="HKD",Settings!$B$23,1))))</f>
        <v>1</v>
      </c>
      <c r="Q9499">
        <f t="shared" si="1336"/>
        <v>0</v>
      </c>
      <c r="R9499">
        <f t="shared" si="1337"/>
        <v>0</v>
      </c>
      <c r="S9499" t="str">
        <f t="shared" si="1338"/>
        <v/>
      </c>
      <c r="T9499" t="str">
        <f t="shared" si="1339"/>
        <v/>
      </c>
      <c r="U9499" t="str">
        <f t="shared" si="1340"/>
        <v/>
      </c>
    </row>
    <row r="9500" spans="12:21" ht="15" customHeight="1" x14ac:dyDescent="0.15">
      <c r="L9500" s="244" t="str">
        <f t="shared" si="1332"/>
        <v/>
      </c>
      <c r="M9500" s="245" t="str">
        <f t="shared" si="1333"/>
        <v/>
      </c>
      <c r="N9500" s="244" t="str">
        <f t="shared" si="1334"/>
        <v/>
      </c>
      <c r="O9500" s="244" t="str">
        <f t="shared" si="1335"/>
        <v/>
      </c>
      <c r="P9500">
        <f>IF($I9500&lt;&gt;"",$I9500,IF($E9500="SGD",1,IF($E9500="USD",Settings!$B$22,IF($E9500="HKD",Settings!$B$23,1))))</f>
        <v>1</v>
      </c>
      <c r="Q9500">
        <f t="shared" si="1336"/>
        <v>0</v>
      </c>
      <c r="R9500">
        <f t="shared" si="1337"/>
        <v>0</v>
      </c>
      <c r="S9500" t="str">
        <f t="shared" si="1338"/>
        <v/>
      </c>
      <c r="T9500" t="str">
        <f t="shared" si="1339"/>
        <v/>
      </c>
      <c r="U9500" t="str">
        <f t="shared" si="1340"/>
        <v/>
      </c>
    </row>
    <row r="9501" spans="12:21" ht="15" customHeight="1" x14ac:dyDescent="0.15">
      <c r="L9501" s="244" t="str">
        <f t="shared" si="1332"/>
        <v/>
      </c>
      <c r="M9501" s="245" t="str">
        <f t="shared" si="1333"/>
        <v/>
      </c>
      <c r="N9501" s="244" t="str">
        <f t="shared" si="1334"/>
        <v/>
      </c>
      <c r="O9501" s="244" t="str">
        <f t="shared" si="1335"/>
        <v/>
      </c>
      <c r="P9501">
        <f>IF($I9501&lt;&gt;"",$I9501,IF($E9501="SGD",1,IF($E9501="USD",Settings!$B$22,IF($E9501="HKD",Settings!$B$23,1))))</f>
        <v>1</v>
      </c>
      <c r="Q9501">
        <f t="shared" si="1336"/>
        <v>0</v>
      </c>
      <c r="R9501">
        <f t="shared" si="1337"/>
        <v>0</v>
      </c>
      <c r="S9501" t="str">
        <f t="shared" si="1338"/>
        <v/>
      </c>
      <c r="T9501" t="str">
        <f t="shared" si="1339"/>
        <v/>
      </c>
      <c r="U9501" t="str">
        <f t="shared" si="1340"/>
        <v/>
      </c>
    </row>
    <row r="9502" spans="12:21" ht="15" customHeight="1" x14ac:dyDescent="0.15">
      <c r="L9502" s="244" t="str">
        <f t="shared" si="1332"/>
        <v/>
      </c>
      <c r="M9502" s="245" t="str">
        <f t="shared" si="1333"/>
        <v/>
      </c>
      <c r="N9502" s="244" t="str">
        <f t="shared" si="1334"/>
        <v/>
      </c>
      <c r="O9502" s="244" t="str">
        <f t="shared" si="1335"/>
        <v/>
      </c>
      <c r="P9502">
        <f>IF($I9502&lt;&gt;"",$I9502,IF($E9502="SGD",1,IF($E9502="USD",Settings!$B$22,IF($E9502="HKD",Settings!$B$23,1))))</f>
        <v>1</v>
      </c>
      <c r="Q9502">
        <f t="shared" si="1336"/>
        <v>0</v>
      </c>
      <c r="R9502">
        <f t="shared" si="1337"/>
        <v>0</v>
      </c>
      <c r="S9502" t="str">
        <f t="shared" si="1338"/>
        <v/>
      </c>
      <c r="T9502" t="str">
        <f t="shared" si="1339"/>
        <v/>
      </c>
      <c r="U9502" t="str">
        <f t="shared" si="1340"/>
        <v/>
      </c>
    </row>
    <row r="9503" spans="12:21" ht="15" customHeight="1" x14ac:dyDescent="0.15">
      <c r="L9503" s="244" t="str">
        <f t="shared" si="1332"/>
        <v/>
      </c>
      <c r="M9503" s="245" t="str">
        <f t="shared" si="1333"/>
        <v/>
      </c>
      <c r="N9503" s="244" t="str">
        <f t="shared" si="1334"/>
        <v/>
      </c>
      <c r="O9503" s="244" t="str">
        <f t="shared" si="1335"/>
        <v/>
      </c>
      <c r="P9503">
        <f>IF($I9503&lt;&gt;"",$I9503,IF($E9503="SGD",1,IF($E9503="USD",Settings!$B$22,IF($E9503="HKD",Settings!$B$23,1))))</f>
        <v>1</v>
      </c>
      <c r="Q9503">
        <f t="shared" si="1336"/>
        <v>0</v>
      </c>
      <c r="R9503">
        <f t="shared" si="1337"/>
        <v>0</v>
      </c>
      <c r="S9503" t="str">
        <f t="shared" si="1338"/>
        <v/>
      </c>
      <c r="T9503" t="str">
        <f t="shared" si="1339"/>
        <v/>
      </c>
      <c r="U9503" t="str">
        <f t="shared" si="1340"/>
        <v/>
      </c>
    </row>
    <row r="9504" spans="12:21" ht="15" customHeight="1" x14ac:dyDescent="0.15">
      <c r="L9504" s="244" t="str">
        <f t="shared" si="1332"/>
        <v/>
      </c>
      <c r="M9504" s="245" t="str">
        <f t="shared" si="1333"/>
        <v/>
      </c>
      <c r="N9504" s="244" t="str">
        <f t="shared" si="1334"/>
        <v/>
      </c>
      <c r="O9504" s="244" t="str">
        <f t="shared" si="1335"/>
        <v/>
      </c>
      <c r="P9504">
        <f>IF($I9504&lt;&gt;"",$I9504,IF($E9504="SGD",1,IF($E9504="USD",Settings!$B$22,IF($E9504="HKD",Settings!$B$23,1))))</f>
        <v>1</v>
      </c>
      <c r="Q9504">
        <f t="shared" si="1336"/>
        <v>0</v>
      </c>
      <c r="R9504">
        <f t="shared" si="1337"/>
        <v>0</v>
      </c>
      <c r="S9504" t="str">
        <f t="shared" si="1338"/>
        <v/>
      </c>
      <c r="T9504" t="str">
        <f t="shared" si="1339"/>
        <v/>
      </c>
      <c r="U9504" t="str">
        <f t="shared" si="1340"/>
        <v/>
      </c>
    </row>
    <row r="9505" spans="12:21" ht="15" customHeight="1" x14ac:dyDescent="0.15">
      <c r="L9505" s="244" t="str">
        <f t="shared" si="1332"/>
        <v/>
      </c>
      <c r="M9505" s="245" t="str">
        <f t="shared" si="1333"/>
        <v/>
      </c>
      <c r="N9505" s="244" t="str">
        <f t="shared" si="1334"/>
        <v/>
      </c>
      <c r="O9505" s="244" t="str">
        <f t="shared" si="1335"/>
        <v/>
      </c>
      <c r="P9505">
        <f>IF($I9505&lt;&gt;"",$I9505,IF($E9505="SGD",1,IF($E9505="USD",Settings!$B$22,IF($E9505="HKD",Settings!$B$23,1))))</f>
        <v>1</v>
      </c>
      <c r="Q9505">
        <f t="shared" si="1336"/>
        <v>0</v>
      </c>
      <c r="R9505">
        <f t="shared" si="1337"/>
        <v>0</v>
      </c>
      <c r="S9505" t="str">
        <f t="shared" si="1338"/>
        <v/>
      </c>
      <c r="T9505" t="str">
        <f t="shared" si="1339"/>
        <v/>
      </c>
      <c r="U9505" t="str">
        <f t="shared" si="1340"/>
        <v/>
      </c>
    </row>
    <row r="9506" spans="12:21" ht="15" customHeight="1" x14ac:dyDescent="0.15">
      <c r="L9506" s="244" t="str">
        <f t="shared" si="1332"/>
        <v/>
      </c>
      <c r="M9506" s="245" t="str">
        <f t="shared" si="1333"/>
        <v/>
      </c>
      <c r="N9506" s="244" t="str">
        <f t="shared" si="1334"/>
        <v/>
      </c>
      <c r="O9506" s="244" t="str">
        <f t="shared" si="1335"/>
        <v/>
      </c>
      <c r="P9506">
        <f>IF($I9506&lt;&gt;"",$I9506,IF($E9506="SGD",1,IF($E9506="USD",Settings!$B$22,IF($E9506="HKD",Settings!$B$23,1))))</f>
        <v>1</v>
      </c>
      <c r="Q9506">
        <f t="shared" si="1336"/>
        <v>0</v>
      </c>
      <c r="R9506">
        <f t="shared" si="1337"/>
        <v>0</v>
      </c>
      <c r="S9506" t="str">
        <f t="shared" si="1338"/>
        <v/>
      </c>
      <c r="T9506" t="str">
        <f t="shared" si="1339"/>
        <v/>
      </c>
      <c r="U9506" t="str">
        <f t="shared" si="1340"/>
        <v/>
      </c>
    </row>
    <row r="9507" spans="12:21" ht="15" customHeight="1" x14ac:dyDescent="0.15">
      <c r="L9507" s="244" t="str">
        <f t="shared" si="1332"/>
        <v/>
      </c>
      <c r="M9507" s="245" t="str">
        <f t="shared" si="1333"/>
        <v/>
      </c>
      <c r="N9507" s="244" t="str">
        <f t="shared" si="1334"/>
        <v/>
      </c>
      <c r="O9507" s="244" t="str">
        <f t="shared" si="1335"/>
        <v/>
      </c>
      <c r="P9507">
        <f>IF($I9507&lt;&gt;"",$I9507,IF($E9507="SGD",1,IF($E9507="USD",Settings!$B$22,IF($E9507="HKD",Settings!$B$23,1))))</f>
        <v>1</v>
      </c>
      <c r="Q9507">
        <f t="shared" si="1336"/>
        <v>0</v>
      </c>
      <c r="R9507">
        <f t="shared" si="1337"/>
        <v>0</v>
      </c>
      <c r="S9507" t="str">
        <f t="shared" si="1338"/>
        <v/>
      </c>
      <c r="T9507" t="str">
        <f t="shared" si="1339"/>
        <v/>
      </c>
      <c r="U9507" t="str">
        <f t="shared" si="1340"/>
        <v/>
      </c>
    </row>
    <row r="9508" spans="12:21" ht="15" customHeight="1" x14ac:dyDescent="0.15">
      <c r="L9508" s="244" t="str">
        <f t="shared" si="1332"/>
        <v/>
      </c>
      <c r="M9508" s="245" t="str">
        <f t="shared" si="1333"/>
        <v/>
      </c>
      <c r="N9508" s="244" t="str">
        <f t="shared" si="1334"/>
        <v/>
      </c>
      <c r="O9508" s="244" t="str">
        <f t="shared" si="1335"/>
        <v/>
      </c>
      <c r="P9508">
        <f>IF($I9508&lt;&gt;"",$I9508,IF($E9508="SGD",1,IF($E9508="USD",Settings!$B$22,IF($E9508="HKD",Settings!$B$23,1))))</f>
        <v>1</v>
      </c>
      <c r="Q9508">
        <f t="shared" si="1336"/>
        <v>0</v>
      </c>
      <c r="R9508">
        <f t="shared" si="1337"/>
        <v>0</v>
      </c>
      <c r="S9508" t="str">
        <f t="shared" si="1338"/>
        <v/>
      </c>
      <c r="T9508" t="str">
        <f t="shared" si="1339"/>
        <v/>
      </c>
      <c r="U9508" t="str">
        <f t="shared" si="1340"/>
        <v/>
      </c>
    </row>
    <row r="9509" spans="12:21" ht="15" customHeight="1" x14ac:dyDescent="0.15">
      <c r="L9509" s="244" t="str">
        <f t="shared" si="1332"/>
        <v/>
      </c>
      <c r="M9509" s="245" t="str">
        <f t="shared" si="1333"/>
        <v/>
      </c>
      <c r="N9509" s="244" t="str">
        <f t="shared" si="1334"/>
        <v/>
      </c>
      <c r="O9509" s="244" t="str">
        <f t="shared" si="1335"/>
        <v/>
      </c>
      <c r="P9509">
        <f>IF($I9509&lt;&gt;"",$I9509,IF($E9509="SGD",1,IF($E9509="USD",Settings!$B$22,IF($E9509="HKD",Settings!$B$23,1))))</f>
        <v>1</v>
      </c>
      <c r="Q9509">
        <f t="shared" si="1336"/>
        <v>0</v>
      </c>
      <c r="R9509">
        <f t="shared" si="1337"/>
        <v>0</v>
      </c>
      <c r="S9509" t="str">
        <f t="shared" si="1338"/>
        <v/>
      </c>
      <c r="T9509" t="str">
        <f t="shared" si="1339"/>
        <v/>
      </c>
      <c r="U9509" t="str">
        <f t="shared" si="1340"/>
        <v/>
      </c>
    </row>
    <row r="9510" spans="12:21" ht="15" customHeight="1" x14ac:dyDescent="0.15">
      <c r="L9510" s="244" t="str">
        <f t="shared" si="1332"/>
        <v/>
      </c>
      <c r="M9510" s="245" t="str">
        <f t="shared" si="1333"/>
        <v/>
      </c>
      <c r="N9510" s="244" t="str">
        <f t="shared" si="1334"/>
        <v/>
      </c>
      <c r="O9510" s="244" t="str">
        <f t="shared" si="1335"/>
        <v/>
      </c>
      <c r="P9510">
        <f>IF($I9510&lt;&gt;"",$I9510,IF($E9510="SGD",1,IF($E9510="USD",Settings!$B$22,IF($E9510="HKD",Settings!$B$23,1))))</f>
        <v>1</v>
      </c>
      <c r="Q9510">
        <f t="shared" si="1336"/>
        <v>0</v>
      </c>
      <c r="R9510">
        <f t="shared" si="1337"/>
        <v>0</v>
      </c>
      <c r="S9510" t="str">
        <f t="shared" si="1338"/>
        <v/>
      </c>
      <c r="T9510" t="str">
        <f t="shared" si="1339"/>
        <v/>
      </c>
      <c r="U9510" t="str">
        <f t="shared" si="1340"/>
        <v/>
      </c>
    </row>
    <row r="9511" spans="12:21" ht="15" customHeight="1" x14ac:dyDescent="0.15">
      <c r="L9511" s="244" t="str">
        <f t="shared" si="1332"/>
        <v/>
      </c>
      <c r="M9511" s="245" t="str">
        <f t="shared" si="1333"/>
        <v/>
      </c>
      <c r="N9511" s="244" t="str">
        <f t="shared" si="1334"/>
        <v/>
      </c>
      <c r="O9511" s="244" t="str">
        <f t="shared" si="1335"/>
        <v/>
      </c>
      <c r="P9511">
        <f>IF($I9511&lt;&gt;"",$I9511,IF($E9511="SGD",1,IF($E9511="USD",Settings!$B$22,IF($E9511="HKD",Settings!$B$23,1))))</f>
        <v>1</v>
      </c>
      <c r="Q9511">
        <f t="shared" si="1336"/>
        <v>0</v>
      </c>
      <c r="R9511">
        <f t="shared" si="1337"/>
        <v>0</v>
      </c>
      <c r="S9511" t="str">
        <f t="shared" si="1338"/>
        <v/>
      </c>
      <c r="T9511" t="str">
        <f t="shared" si="1339"/>
        <v/>
      </c>
      <c r="U9511" t="str">
        <f t="shared" si="1340"/>
        <v/>
      </c>
    </row>
    <row r="9512" spans="12:21" ht="15" customHeight="1" x14ac:dyDescent="0.15">
      <c r="L9512" s="244" t="str">
        <f t="shared" si="1332"/>
        <v/>
      </c>
      <c r="M9512" s="245" t="str">
        <f t="shared" si="1333"/>
        <v/>
      </c>
      <c r="N9512" s="244" t="str">
        <f t="shared" si="1334"/>
        <v/>
      </c>
      <c r="O9512" s="244" t="str">
        <f t="shared" si="1335"/>
        <v/>
      </c>
      <c r="P9512">
        <f>IF($I9512&lt;&gt;"",$I9512,IF($E9512="SGD",1,IF($E9512="USD",Settings!$B$22,IF($E9512="HKD",Settings!$B$23,1))))</f>
        <v>1</v>
      </c>
      <c r="Q9512">
        <f t="shared" si="1336"/>
        <v>0</v>
      </c>
      <c r="R9512">
        <f t="shared" si="1337"/>
        <v>0</v>
      </c>
      <c r="S9512" t="str">
        <f t="shared" si="1338"/>
        <v/>
      </c>
      <c r="T9512" t="str">
        <f t="shared" si="1339"/>
        <v/>
      </c>
      <c r="U9512" t="str">
        <f t="shared" si="1340"/>
        <v/>
      </c>
    </row>
    <row r="9513" spans="12:21" ht="15" customHeight="1" x14ac:dyDescent="0.15">
      <c r="L9513" s="244" t="str">
        <f t="shared" ref="L9513:L9576" si="1341">IF(OR(B9513="",C9513="",E9513=""),"",B9513&amp;":"&amp;C9513&amp;":"&amp;E9513)</f>
        <v/>
      </c>
      <c r="M9513" s="245" t="str">
        <f t="shared" ref="M9513:M9576" si="1342">IF(A9513="","",A9513*D9513)</f>
        <v/>
      </c>
      <c r="N9513" s="244" t="str">
        <f t="shared" ref="N9513:N9576" si="1343">IF(A9513="","",IF(OR(A9513=1,A9513=0),J9513,0))</f>
        <v/>
      </c>
      <c r="O9513" s="244" t="str">
        <f t="shared" ref="O9513:O9576" si="1344">IF(A9513="","",IF(A9513=-1,J9513,0))</f>
        <v/>
      </c>
      <c r="P9513">
        <f>IF($I9513&lt;&gt;"",$I9513,IF($E9513="SGD",1,IF($E9513="USD",Settings!$B$22,IF($E9513="HKD",Settings!$B$23,1))))</f>
        <v>1</v>
      </c>
      <c r="Q9513">
        <f t="shared" ref="Q9513:Q9576" si="1345">IF($L9513="",0,($O9513-$N9513+IF($A9513=2,$J9513,0))*$P9513)</f>
        <v>0</v>
      </c>
      <c r="R9513">
        <f t="shared" ref="R9513:R9576" si="1346">IF($L9513="",0,IF($A9513=2,$J9513*$P9513,0))</f>
        <v>0</v>
      </c>
      <c r="S9513" t="str">
        <f t="shared" si="1338"/>
        <v/>
      </c>
      <c r="T9513" t="str">
        <f t="shared" si="1339"/>
        <v/>
      </c>
      <c r="U9513" t="str">
        <f t="shared" si="1340"/>
        <v/>
      </c>
    </row>
    <row r="9514" spans="12:21" ht="15" customHeight="1" x14ac:dyDescent="0.15">
      <c r="L9514" s="244" t="str">
        <f t="shared" si="1341"/>
        <v/>
      </c>
      <c r="M9514" s="245" t="str">
        <f t="shared" si="1342"/>
        <v/>
      </c>
      <c r="N9514" s="244" t="str">
        <f t="shared" si="1343"/>
        <v/>
      </c>
      <c r="O9514" s="244" t="str">
        <f t="shared" si="1344"/>
        <v/>
      </c>
      <c r="P9514">
        <f>IF($I9514&lt;&gt;"",$I9514,IF($E9514="SGD",1,IF($E9514="USD",Settings!$B$22,IF($E9514="HKD",Settings!$B$23,1))))</f>
        <v>1</v>
      </c>
      <c r="Q9514">
        <f t="shared" si="1345"/>
        <v>0</v>
      </c>
      <c r="R9514">
        <f t="shared" si="1346"/>
        <v>0</v>
      </c>
      <c r="S9514" t="str">
        <f t="shared" si="1338"/>
        <v/>
      </c>
      <c r="T9514" t="str">
        <f t="shared" si="1339"/>
        <v/>
      </c>
      <c r="U9514" t="str">
        <f t="shared" si="1340"/>
        <v/>
      </c>
    </row>
    <row r="9515" spans="12:21" ht="15" customHeight="1" x14ac:dyDescent="0.15">
      <c r="L9515" s="244" t="str">
        <f t="shared" si="1341"/>
        <v/>
      </c>
      <c r="M9515" s="245" t="str">
        <f t="shared" si="1342"/>
        <v/>
      </c>
      <c r="N9515" s="244" t="str">
        <f t="shared" si="1343"/>
        <v/>
      </c>
      <c r="O9515" s="244" t="str">
        <f t="shared" si="1344"/>
        <v/>
      </c>
      <c r="P9515">
        <f>IF($I9515&lt;&gt;"",$I9515,IF($E9515="SGD",1,IF($E9515="USD",Settings!$B$22,IF($E9515="HKD",Settings!$B$23,1))))</f>
        <v>1</v>
      </c>
      <c r="Q9515">
        <f t="shared" si="1345"/>
        <v>0</v>
      </c>
      <c r="R9515">
        <f t="shared" si="1346"/>
        <v>0</v>
      </c>
      <c r="S9515" t="str">
        <f t="shared" si="1338"/>
        <v/>
      </c>
      <c r="T9515" t="str">
        <f t="shared" si="1339"/>
        <v/>
      </c>
      <c r="U9515" t="str">
        <f t="shared" si="1340"/>
        <v/>
      </c>
    </row>
    <row r="9516" spans="12:21" ht="15" customHeight="1" x14ac:dyDescent="0.15">
      <c r="L9516" s="244" t="str">
        <f t="shared" si="1341"/>
        <v/>
      </c>
      <c r="M9516" s="245" t="str">
        <f t="shared" si="1342"/>
        <v/>
      </c>
      <c r="N9516" s="244" t="str">
        <f t="shared" si="1343"/>
        <v/>
      </c>
      <c r="O9516" s="244" t="str">
        <f t="shared" si="1344"/>
        <v/>
      </c>
      <c r="P9516">
        <f>IF($I9516&lt;&gt;"",$I9516,IF($E9516="SGD",1,IF($E9516="USD",Settings!$B$22,IF($E9516="HKD",Settings!$B$23,1))))</f>
        <v>1</v>
      </c>
      <c r="Q9516">
        <f t="shared" si="1345"/>
        <v>0</v>
      </c>
      <c r="R9516">
        <f t="shared" si="1346"/>
        <v>0</v>
      </c>
      <c r="S9516" t="str">
        <f t="shared" si="1338"/>
        <v/>
      </c>
      <c r="T9516" t="str">
        <f t="shared" si="1339"/>
        <v/>
      </c>
      <c r="U9516" t="str">
        <f t="shared" si="1340"/>
        <v/>
      </c>
    </row>
    <row r="9517" spans="12:21" ht="15" customHeight="1" x14ac:dyDescent="0.15">
      <c r="L9517" s="244" t="str">
        <f t="shared" si="1341"/>
        <v/>
      </c>
      <c r="M9517" s="245" t="str">
        <f t="shared" si="1342"/>
        <v/>
      </c>
      <c r="N9517" s="244" t="str">
        <f t="shared" si="1343"/>
        <v/>
      </c>
      <c r="O9517" s="244" t="str">
        <f t="shared" si="1344"/>
        <v/>
      </c>
      <c r="P9517">
        <f>IF($I9517&lt;&gt;"",$I9517,IF($E9517="SGD",1,IF($E9517="USD",Settings!$B$22,IF($E9517="HKD",Settings!$B$23,1))))</f>
        <v>1</v>
      </c>
      <c r="Q9517">
        <f t="shared" si="1345"/>
        <v>0</v>
      </c>
      <c r="R9517">
        <f t="shared" si="1346"/>
        <v>0</v>
      </c>
      <c r="S9517" t="str">
        <f t="shared" si="1338"/>
        <v/>
      </c>
      <c r="T9517" t="str">
        <f t="shared" si="1339"/>
        <v/>
      </c>
      <c r="U9517" t="str">
        <f t="shared" si="1340"/>
        <v/>
      </c>
    </row>
    <row r="9518" spans="12:21" ht="15" customHeight="1" x14ac:dyDescent="0.15">
      <c r="L9518" s="244" t="str">
        <f t="shared" si="1341"/>
        <v/>
      </c>
      <c r="M9518" s="245" t="str">
        <f t="shared" si="1342"/>
        <v/>
      </c>
      <c r="N9518" s="244" t="str">
        <f t="shared" si="1343"/>
        <v/>
      </c>
      <c r="O9518" s="244" t="str">
        <f t="shared" si="1344"/>
        <v/>
      </c>
      <c r="P9518">
        <f>IF($I9518&lt;&gt;"",$I9518,IF($E9518="SGD",1,IF($E9518="USD",Settings!$B$22,IF($E9518="HKD",Settings!$B$23,1))))</f>
        <v>1</v>
      </c>
      <c r="Q9518">
        <f t="shared" si="1345"/>
        <v>0</v>
      </c>
      <c r="R9518">
        <f t="shared" si="1346"/>
        <v>0</v>
      </c>
      <c r="S9518" t="str">
        <f t="shared" si="1338"/>
        <v/>
      </c>
      <c r="T9518" t="str">
        <f t="shared" si="1339"/>
        <v/>
      </c>
      <c r="U9518" t="str">
        <f t="shared" si="1340"/>
        <v/>
      </c>
    </row>
    <row r="9519" spans="12:21" ht="15" customHeight="1" x14ac:dyDescent="0.15">
      <c r="L9519" s="244" t="str">
        <f t="shared" si="1341"/>
        <v/>
      </c>
      <c r="M9519" s="245" t="str">
        <f t="shared" si="1342"/>
        <v/>
      </c>
      <c r="N9519" s="244" t="str">
        <f t="shared" si="1343"/>
        <v/>
      </c>
      <c r="O9519" s="244" t="str">
        <f t="shared" si="1344"/>
        <v/>
      </c>
      <c r="P9519">
        <f>IF($I9519&lt;&gt;"",$I9519,IF($E9519="SGD",1,IF($E9519="USD",Settings!$B$22,IF($E9519="HKD",Settings!$B$23,1))))</f>
        <v>1</v>
      </c>
      <c r="Q9519">
        <f t="shared" si="1345"/>
        <v>0</v>
      </c>
      <c r="R9519">
        <f t="shared" si="1346"/>
        <v>0</v>
      </c>
      <c r="S9519" t="str">
        <f t="shared" si="1338"/>
        <v/>
      </c>
      <c r="T9519" t="str">
        <f t="shared" si="1339"/>
        <v/>
      </c>
      <c r="U9519" t="str">
        <f t="shared" si="1340"/>
        <v/>
      </c>
    </row>
    <row r="9520" spans="12:21" ht="15" customHeight="1" x14ac:dyDescent="0.15">
      <c r="L9520" s="244" t="str">
        <f t="shared" si="1341"/>
        <v/>
      </c>
      <c r="M9520" s="245" t="str">
        <f t="shared" si="1342"/>
        <v/>
      </c>
      <c r="N9520" s="244" t="str">
        <f t="shared" si="1343"/>
        <v/>
      </c>
      <c r="O9520" s="244" t="str">
        <f t="shared" si="1344"/>
        <v/>
      </c>
      <c r="P9520">
        <f>IF($I9520&lt;&gt;"",$I9520,IF($E9520="SGD",1,IF($E9520="USD",Settings!$B$22,IF($E9520="HKD",Settings!$B$23,1))))</f>
        <v>1</v>
      </c>
      <c r="Q9520">
        <f t="shared" si="1345"/>
        <v>0</v>
      </c>
      <c r="R9520">
        <f t="shared" si="1346"/>
        <v>0</v>
      </c>
      <c r="S9520" t="str">
        <f t="shared" si="1338"/>
        <v/>
      </c>
      <c r="T9520" t="str">
        <f t="shared" si="1339"/>
        <v/>
      </c>
      <c r="U9520" t="str">
        <f t="shared" si="1340"/>
        <v/>
      </c>
    </row>
    <row r="9521" spans="12:21" ht="15" customHeight="1" x14ac:dyDescent="0.15">
      <c r="L9521" s="244" t="str">
        <f t="shared" si="1341"/>
        <v/>
      </c>
      <c r="M9521" s="245" t="str">
        <f t="shared" si="1342"/>
        <v/>
      </c>
      <c r="N9521" s="244" t="str">
        <f t="shared" si="1343"/>
        <v/>
      </c>
      <c r="O9521" s="244" t="str">
        <f t="shared" si="1344"/>
        <v/>
      </c>
      <c r="P9521">
        <f>IF($I9521&lt;&gt;"",$I9521,IF($E9521="SGD",1,IF($E9521="USD",Settings!$B$22,IF($E9521="HKD",Settings!$B$23,1))))</f>
        <v>1</v>
      </c>
      <c r="Q9521">
        <f t="shared" si="1345"/>
        <v>0</v>
      </c>
      <c r="R9521">
        <f t="shared" si="1346"/>
        <v>0</v>
      </c>
      <c r="S9521" t="str">
        <f t="shared" si="1338"/>
        <v/>
      </c>
      <c r="T9521" t="str">
        <f t="shared" si="1339"/>
        <v/>
      </c>
      <c r="U9521" t="str">
        <f t="shared" si="1340"/>
        <v/>
      </c>
    </row>
    <row r="9522" spans="12:21" ht="15" customHeight="1" x14ac:dyDescent="0.15">
      <c r="L9522" s="244" t="str">
        <f t="shared" si="1341"/>
        <v/>
      </c>
      <c r="M9522" s="245" t="str">
        <f t="shared" si="1342"/>
        <v/>
      </c>
      <c r="N9522" s="244" t="str">
        <f t="shared" si="1343"/>
        <v/>
      </c>
      <c r="O9522" s="244" t="str">
        <f t="shared" si="1344"/>
        <v/>
      </c>
      <c r="P9522">
        <f>IF($I9522&lt;&gt;"",$I9522,IF($E9522="SGD",1,IF($E9522="USD",Settings!$B$22,IF($E9522="HKD",Settings!$B$23,1))))</f>
        <v>1</v>
      </c>
      <c r="Q9522">
        <f t="shared" si="1345"/>
        <v>0</v>
      </c>
      <c r="R9522">
        <f t="shared" si="1346"/>
        <v>0</v>
      </c>
      <c r="S9522" t="str">
        <f t="shared" si="1338"/>
        <v/>
      </c>
      <c r="T9522" t="str">
        <f t="shared" si="1339"/>
        <v/>
      </c>
      <c r="U9522" t="str">
        <f t="shared" si="1340"/>
        <v/>
      </c>
    </row>
    <row r="9523" spans="12:21" ht="15" customHeight="1" x14ac:dyDescent="0.15">
      <c r="L9523" s="244" t="str">
        <f t="shared" si="1341"/>
        <v/>
      </c>
      <c r="M9523" s="245" t="str">
        <f t="shared" si="1342"/>
        <v/>
      </c>
      <c r="N9523" s="244" t="str">
        <f t="shared" si="1343"/>
        <v/>
      </c>
      <c r="O9523" s="244" t="str">
        <f t="shared" si="1344"/>
        <v/>
      </c>
      <c r="P9523">
        <f>IF($I9523&lt;&gt;"",$I9523,IF($E9523="SGD",1,IF($E9523="USD",Settings!$B$22,IF($E9523="HKD",Settings!$B$23,1))))</f>
        <v>1</v>
      </c>
      <c r="Q9523">
        <f t="shared" si="1345"/>
        <v>0</v>
      </c>
      <c r="R9523">
        <f t="shared" si="1346"/>
        <v>0</v>
      </c>
      <c r="S9523" t="str">
        <f t="shared" si="1338"/>
        <v/>
      </c>
      <c r="T9523" t="str">
        <f t="shared" si="1339"/>
        <v/>
      </c>
      <c r="U9523" t="str">
        <f t="shared" si="1340"/>
        <v/>
      </c>
    </row>
    <row r="9524" spans="12:21" ht="15" customHeight="1" x14ac:dyDescent="0.15">
      <c r="L9524" s="244" t="str">
        <f t="shared" si="1341"/>
        <v/>
      </c>
      <c r="M9524" s="245" t="str">
        <f t="shared" si="1342"/>
        <v/>
      </c>
      <c r="N9524" s="244" t="str">
        <f t="shared" si="1343"/>
        <v/>
      </c>
      <c r="O9524" s="244" t="str">
        <f t="shared" si="1344"/>
        <v/>
      </c>
      <c r="P9524">
        <f>IF($I9524&lt;&gt;"",$I9524,IF($E9524="SGD",1,IF($E9524="USD",Settings!$B$22,IF($E9524="HKD",Settings!$B$23,1))))</f>
        <v>1</v>
      </c>
      <c r="Q9524">
        <f t="shared" si="1345"/>
        <v>0</v>
      </c>
      <c r="R9524">
        <f t="shared" si="1346"/>
        <v>0</v>
      </c>
      <c r="S9524" t="str">
        <f t="shared" si="1338"/>
        <v/>
      </c>
      <c r="T9524" t="str">
        <f t="shared" si="1339"/>
        <v/>
      </c>
      <c r="U9524" t="str">
        <f t="shared" si="1340"/>
        <v/>
      </c>
    </row>
    <row r="9525" spans="12:21" ht="15" customHeight="1" x14ac:dyDescent="0.15">
      <c r="L9525" s="244" t="str">
        <f t="shared" si="1341"/>
        <v/>
      </c>
      <c r="M9525" s="245" t="str">
        <f t="shared" si="1342"/>
        <v/>
      </c>
      <c r="N9525" s="244" t="str">
        <f t="shared" si="1343"/>
        <v/>
      </c>
      <c r="O9525" s="244" t="str">
        <f t="shared" si="1344"/>
        <v/>
      </c>
      <c r="P9525">
        <f>IF($I9525&lt;&gt;"",$I9525,IF($E9525="SGD",1,IF($E9525="USD",Settings!$B$22,IF($E9525="HKD",Settings!$B$23,1))))</f>
        <v>1</v>
      </c>
      <c r="Q9525">
        <f t="shared" si="1345"/>
        <v>0</v>
      </c>
      <c r="R9525">
        <f t="shared" si="1346"/>
        <v>0</v>
      </c>
      <c r="S9525" t="str">
        <f t="shared" si="1338"/>
        <v/>
      </c>
      <c r="T9525" t="str">
        <f t="shared" si="1339"/>
        <v/>
      </c>
      <c r="U9525" t="str">
        <f t="shared" si="1340"/>
        <v/>
      </c>
    </row>
    <row r="9526" spans="12:21" ht="15" customHeight="1" x14ac:dyDescent="0.15">
      <c r="L9526" s="244" t="str">
        <f t="shared" si="1341"/>
        <v/>
      </c>
      <c r="M9526" s="245" t="str">
        <f t="shared" si="1342"/>
        <v/>
      </c>
      <c r="N9526" s="244" t="str">
        <f t="shared" si="1343"/>
        <v/>
      </c>
      <c r="O9526" s="244" t="str">
        <f t="shared" si="1344"/>
        <v/>
      </c>
      <c r="P9526">
        <f>IF($I9526&lt;&gt;"",$I9526,IF($E9526="SGD",1,IF($E9526="USD",Settings!$B$22,IF($E9526="HKD",Settings!$B$23,1))))</f>
        <v>1</v>
      </c>
      <c r="Q9526">
        <f t="shared" si="1345"/>
        <v>0</v>
      </c>
      <c r="R9526">
        <f t="shared" si="1346"/>
        <v>0</v>
      </c>
      <c r="S9526" t="str">
        <f t="shared" si="1338"/>
        <v/>
      </c>
      <c r="T9526" t="str">
        <f t="shared" si="1339"/>
        <v/>
      </c>
      <c r="U9526" t="str">
        <f t="shared" si="1340"/>
        <v/>
      </c>
    </row>
    <row r="9527" spans="12:21" ht="15" customHeight="1" x14ac:dyDescent="0.15">
      <c r="L9527" s="244" t="str">
        <f t="shared" si="1341"/>
        <v/>
      </c>
      <c r="M9527" s="245" t="str">
        <f t="shared" si="1342"/>
        <v/>
      </c>
      <c r="N9527" s="244" t="str">
        <f t="shared" si="1343"/>
        <v/>
      </c>
      <c r="O9527" s="244" t="str">
        <f t="shared" si="1344"/>
        <v/>
      </c>
      <c r="P9527">
        <f>IF($I9527&lt;&gt;"",$I9527,IF($E9527="SGD",1,IF($E9527="USD",Settings!$B$22,IF($E9527="HKD",Settings!$B$23,1))))</f>
        <v>1</v>
      </c>
      <c r="Q9527">
        <f t="shared" si="1345"/>
        <v>0</v>
      </c>
      <c r="R9527">
        <f t="shared" si="1346"/>
        <v>0</v>
      </c>
      <c r="S9527" t="str">
        <f t="shared" si="1338"/>
        <v/>
      </c>
      <c r="T9527" t="str">
        <f t="shared" si="1339"/>
        <v/>
      </c>
      <c r="U9527" t="str">
        <f t="shared" si="1340"/>
        <v/>
      </c>
    </row>
    <row r="9528" spans="12:21" ht="15" customHeight="1" x14ac:dyDescent="0.15">
      <c r="L9528" s="244" t="str">
        <f t="shared" si="1341"/>
        <v/>
      </c>
      <c r="M9528" s="245" t="str">
        <f t="shared" si="1342"/>
        <v/>
      </c>
      <c r="N9528" s="244" t="str">
        <f t="shared" si="1343"/>
        <v/>
      </c>
      <c r="O9528" s="244" t="str">
        <f t="shared" si="1344"/>
        <v/>
      </c>
      <c r="P9528">
        <f>IF($I9528&lt;&gt;"",$I9528,IF($E9528="SGD",1,IF($E9528="USD",Settings!$B$22,IF($E9528="HKD",Settings!$B$23,1))))</f>
        <v>1</v>
      </c>
      <c r="Q9528">
        <f t="shared" si="1345"/>
        <v>0</v>
      </c>
      <c r="R9528">
        <f t="shared" si="1346"/>
        <v>0</v>
      </c>
      <c r="S9528" t="str">
        <f t="shared" si="1338"/>
        <v/>
      </c>
      <c r="T9528" t="str">
        <f t="shared" si="1339"/>
        <v/>
      </c>
      <c r="U9528" t="str">
        <f t="shared" si="1340"/>
        <v/>
      </c>
    </row>
    <row r="9529" spans="12:21" ht="15" customHeight="1" x14ac:dyDescent="0.15">
      <c r="L9529" s="244" t="str">
        <f t="shared" si="1341"/>
        <v/>
      </c>
      <c r="M9529" s="245" t="str">
        <f t="shared" si="1342"/>
        <v/>
      </c>
      <c r="N9529" s="244" t="str">
        <f t="shared" si="1343"/>
        <v/>
      </c>
      <c r="O9529" s="244" t="str">
        <f t="shared" si="1344"/>
        <v/>
      </c>
      <c r="P9529">
        <f>IF($I9529&lt;&gt;"",$I9529,IF($E9529="SGD",1,IF($E9529="USD",Settings!$B$22,IF($E9529="HKD",Settings!$B$23,1))))</f>
        <v>1</v>
      </c>
      <c r="Q9529">
        <f t="shared" si="1345"/>
        <v>0</v>
      </c>
      <c r="R9529">
        <f t="shared" si="1346"/>
        <v>0</v>
      </c>
      <c r="S9529" t="str">
        <f t="shared" si="1338"/>
        <v/>
      </c>
      <c r="T9529" t="str">
        <f t="shared" si="1339"/>
        <v/>
      </c>
      <c r="U9529" t="str">
        <f t="shared" si="1340"/>
        <v/>
      </c>
    </row>
    <row r="9530" spans="12:21" ht="15" customHeight="1" x14ac:dyDescent="0.15">
      <c r="L9530" s="244" t="str">
        <f t="shared" si="1341"/>
        <v/>
      </c>
      <c r="M9530" s="245" t="str">
        <f t="shared" si="1342"/>
        <v/>
      </c>
      <c r="N9530" s="244" t="str">
        <f t="shared" si="1343"/>
        <v/>
      </c>
      <c r="O9530" s="244" t="str">
        <f t="shared" si="1344"/>
        <v/>
      </c>
      <c r="P9530">
        <f>IF($I9530&lt;&gt;"",$I9530,IF($E9530="SGD",1,IF($E9530="USD",Settings!$B$22,IF($E9530="HKD",Settings!$B$23,1))))</f>
        <v>1</v>
      </c>
      <c r="Q9530">
        <f t="shared" si="1345"/>
        <v>0</v>
      </c>
      <c r="R9530">
        <f t="shared" si="1346"/>
        <v>0</v>
      </c>
      <c r="S9530" t="str">
        <f t="shared" si="1338"/>
        <v/>
      </c>
      <c r="T9530" t="str">
        <f t="shared" si="1339"/>
        <v/>
      </c>
      <c r="U9530" t="str">
        <f t="shared" si="1340"/>
        <v/>
      </c>
    </row>
    <row r="9531" spans="12:21" ht="15" customHeight="1" x14ac:dyDescent="0.15">
      <c r="L9531" s="244" t="str">
        <f t="shared" si="1341"/>
        <v/>
      </c>
      <c r="M9531" s="245" t="str">
        <f t="shared" si="1342"/>
        <v/>
      </c>
      <c r="N9531" s="244" t="str">
        <f t="shared" si="1343"/>
        <v/>
      </c>
      <c r="O9531" s="244" t="str">
        <f t="shared" si="1344"/>
        <v/>
      </c>
      <c r="P9531">
        <f>IF($I9531&lt;&gt;"",$I9531,IF($E9531="SGD",1,IF($E9531="USD",Settings!$B$22,IF($E9531="HKD",Settings!$B$23,1))))</f>
        <v>1</v>
      </c>
      <c r="Q9531">
        <f t="shared" si="1345"/>
        <v>0</v>
      </c>
      <c r="R9531">
        <f t="shared" si="1346"/>
        <v>0</v>
      </c>
      <c r="S9531" t="str">
        <f t="shared" si="1338"/>
        <v/>
      </c>
      <c r="T9531" t="str">
        <f t="shared" si="1339"/>
        <v/>
      </c>
      <c r="U9531" t="str">
        <f t="shared" si="1340"/>
        <v/>
      </c>
    </row>
    <row r="9532" spans="12:21" ht="15" customHeight="1" x14ac:dyDescent="0.15">
      <c r="L9532" s="244" t="str">
        <f t="shared" si="1341"/>
        <v/>
      </c>
      <c r="M9532" s="245" t="str">
        <f t="shared" si="1342"/>
        <v/>
      </c>
      <c r="N9532" s="244" t="str">
        <f t="shared" si="1343"/>
        <v/>
      </c>
      <c r="O9532" s="244" t="str">
        <f t="shared" si="1344"/>
        <v/>
      </c>
      <c r="P9532">
        <f>IF($I9532&lt;&gt;"",$I9532,IF($E9532="SGD",1,IF($E9532="USD",Settings!$B$22,IF($E9532="HKD",Settings!$B$23,1))))</f>
        <v>1</v>
      </c>
      <c r="Q9532">
        <f t="shared" si="1345"/>
        <v>0</v>
      </c>
      <c r="R9532">
        <f t="shared" si="1346"/>
        <v>0</v>
      </c>
      <c r="S9532" t="str">
        <f t="shared" si="1338"/>
        <v/>
      </c>
      <c r="T9532" t="str">
        <f t="shared" si="1339"/>
        <v/>
      </c>
      <c r="U9532" t="str">
        <f t="shared" si="1340"/>
        <v/>
      </c>
    </row>
    <row r="9533" spans="12:21" ht="15" customHeight="1" x14ac:dyDescent="0.15">
      <c r="L9533" s="244" t="str">
        <f t="shared" si="1341"/>
        <v/>
      </c>
      <c r="M9533" s="245" t="str">
        <f t="shared" si="1342"/>
        <v/>
      </c>
      <c r="N9533" s="244" t="str">
        <f t="shared" si="1343"/>
        <v/>
      </c>
      <c r="O9533" s="244" t="str">
        <f t="shared" si="1344"/>
        <v/>
      </c>
      <c r="P9533">
        <f>IF($I9533&lt;&gt;"",$I9533,IF($E9533="SGD",1,IF($E9533="USD",Settings!$B$22,IF($E9533="HKD",Settings!$B$23,1))))</f>
        <v>1</v>
      </c>
      <c r="Q9533">
        <f t="shared" si="1345"/>
        <v>0</v>
      </c>
      <c r="R9533">
        <f t="shared" si="1346"/>
        <v>0</v>
      </c>
      <c r="S9533" t="str">
        <f t="shared" si="1338"/>
        <v/>
      </c>
      <c r="T9533" t="str">
        <f t="shared" si="1339"/>
        <v/>
      </c>
      <c r="U9533" t="str">
        <f t="shared" si="1340"/>
        <v/>
      </c>
    </row>
    <row r="9534" spans="12:21" ht="15" customHeight="1" x14ac:dyDescent="0.15">
      <c r="L9534" s="244" t="str">
        <f t="shared" si="1341"/>
        <v/>
      </c>
      <c r="M9534" s="245" t="str">
        <f t="shared" si="1342"/>
        <v/>
      </c>
      <c r="N9534" s="244" t="str">
        <f t="shared" si="1343"/>
        <v/>
      </c>
      <c r="O9534" s="244" t="str">
        <f t="shared" si="1344"/>
        <v/>
      </c>
      <c r="P9534">
        <f>IF($I9534&lt;&gt;"",$I9534,IF($E9534="SGD",1,IF($E9534="USD",Settings!$B$22,IF($E9534="HKD",Settings!$B$23,1))))</f>
        <v>1</v>
      </c>
      <c r="Q9534">
        <f t="shared" si="1345"/>
        <v>0</v>
      </c>
      <c r="R9534">
        <f t="shared" si="1346"/>
        <v>0</v>
      </c>
      <c r="S9534" t="str">
        <f t="shared" si="1338"/>
        <v/>
      </c>
      <c r="T9534" t="str">
        <f t="shared" si="1339"/>
        <v/>
      </c>
      <c r="U9534" t="str">
        <f t="shared" si="1340"/>
        <v/>
      </c>
    </row>
    <row r="9535" spans="12:21" ht="15" customHeight="1" x14ac:dyDescent="0.15">
      <c r="L9535" s="244" t="str">
        <f t="shared" si="1341"/>
        <v/>
      </c>
      <c r="M9535" s="245" t="str">
        <f t="shared" si="1342"/>
        <v/>
      </c>
      <c r="N9535" s="244" t="str">
        <f t="shared" si="1343"/>
        <v/>
      </c>
      <c r="O9535" s="244" t="str">
        <f t="shared" si="1344"/>
        <v/>
      </c>
      <c r="P9535">
        <f>IF($I9535&lt;&gt;"",$I9535,IF($E9535="SGD",1,IF($E9535="USD",Settings!$B$22,IF($E9535="HKD",Settings!$B$23,1))))</f>
        <v>1</v>
      </c>
      <c r="Q9535">
        <f t="shared" si="1345"/>
        <v>0</v>
      </c>
      <c r="R9535">
        <f t="shared" si="1346"/>
        <v>0</v>
      </c>
      <c r="S9535" t="str">
        <f t="shared" si="1338"/>
        <v/>
      </c>
      <c r="T9535" t="str">
        <f t="shared" si="1339"/>
        <v/>
      </c>
      <c r="U9535" t="str">
        <f t="shared" si="1340"/>
        <v/>
      </c>
    </row>
    <row r="9536" spans="12:21" ht="15" customHeight="1" x14ac:dyDescent="0.15">
      <c r="L9536" s="244" t="str">
        <f t="shared" si="1341"/>
        <v/>
      </c>
      <c r="M9536" s="245" t="str">
        <f t="shared" si="1342"/>
        <v/>
      </c>
      <c r="N9536" s="244" t="str">
        <f t="shared" si="1343"/>
        <v/>
      </c>
      <c r="O9536" s="244" t="str">
        <f t="shared" si="1344"/>
        <v/>
      </c>
      <c r="P9536">
        <f>IF($I9536&lt;&gt;"",$I9536,IF($E9536="SGD",1,IF($E9536="USD",Settings!$B$22,IF($E9536="HKD",Settings!$B$23,1))))</f>
        <v>1</v>
      </c>
      <c r="Q9536">
        <f t="shared" si="1345"/>
        <v>0</v>
      </c>
      <c r="R9536">
        <f t="shared" si="1346"/>
        <v>0</v>
      </c>
      <c r="S9536" t="str">
        <f t="shared" si="1338"/>
        <v/>
      </c>
      <c r="T9536" t="str">
        <f t="shared" si="1339"/>
        <v/>
      </c>
      <c r="U9536" t="str">
        <f t="shared" si="1340"/>
        <v/>
      </c>
    </row>
    <row r="9537" spans="12:21" ht="15" customHeight="1" x14ac:dyDescent="0.15">
      <c r="L9537" s="244" t="str">
        <f t="shared" si="1341"/>
        <v/>
      </c>
      <c r="M9537" s="245" t="str">
        <f t="shared" si="1342"/>
        <v/>
      </c>
      <c r="N9537" s="244" t="str">
        <f t="shared" si="1343"/>
        <v/>
      </c>
      <c r="O9537" s="244" t="str">
        <f t="shared" si="1344"/>
        <v/>
      </c>
      <c r="P9537">
        <f>IF($I9537&lt;&gt;"",$I9537,IF($E9537="SGD",1,IF($E9537="USD",Settings!$B$22,IF($E9537="HKD",Settings!$B$23,1))))</f>
        <v>1</v>
      </c>
      <c r="Q9537">
        <f t="shared" si="1345"/>
        <v>0</v>
      </c>
      <c r="R9537">
        <f t="shared" si="1346"/>
        <v>0</v>
      </c>
      <c r="S9537" t="str">
        <f t="shared" si="1338"/>
        <v/>
      </c>
      <c r="T9537" t="str">
        <f t="shared" si="1339"/>
        <v/>
      </c>
      <c r="U9537" t="str">
        <f t="shared" si="1340"/>
        <v/>
      </c>
    </row>
    <row r="9538" spans="12:21" ht="15" customHeight="1" x14ac:dyDescent="0.15">
      <c r="L9538" s="244" t="str">
        <f t="shared" si="1341"/>
        <v/>
      </c>
      <c r="M9538" s="245" t="str">
        <f t="shared" si="1342"/>
        <v/>
      </c>
      <c r="N9538" s="244" t="str">
        <f t="shared" si="1343"/>
        <v/>
      </c>
      <c r="O9538" s="244" t="str">
        <f t="shared" si="1344"/>
        <v/>
      </c>
      <c r="P9538">
        <f>IF($I9538&lt;&gt;"",$I9538,IF($E9538="SGD",1,IF($E9538="USD",Settings!$B$22,IF($E9538="HKD",Settings!$B$23,1))))</f>
        <v>1</v>
      </c>
      <c r="Q9538">
        <f t="shared" si="1345"/>
        <v>0</v>
      </c>
      <c r="R9538">
        <f t="shared" si="1346"/>
        <v>0</v>
      </c>
      <c r="S9538" t="str">
        <f t="shared" ref="S9538:S9601" si="1347">IF(L9538="","",SUMIFS($M:$M,$L:$L,L9538,$T:$T,"&lt;="&amp;T9538))</f>
        <v/>
      </c>
      <c r="T9538" t="str">
        <f t="shared" ref="T9538:T9601" si="1348">IF(L9538="","",INT(G9538)*100000+ROW())</f>
        <v/>
      </c>
      <c r="U9538" t="str">
        <f t="shared" ref="U9538:U9601" si="1349">IF(L9538="","",IF(AND(COUNTIFS($L:$L,L9538,$S:$S,"&gt;-0.000001",$S:$S,"&lt;0.000001",$T:$T,"&gt;"&amp;T9538)=0,ABS(S9538)&gt;0.000001),1,0))</f>
        <v/>
      </c>
    </row>
    <row r="9539" spans="12:21" ht="15" customHeight="1" x14ac:dyDescent="0.15">
      <c r="L9539" s="244" t="str">
        <f t="shared" si="1341"/>
        <v/>
      </c>
      <c r="M9539" s="245" t="str">
        <f t="shared" si="1342"/>
        <v/>
      </c>
      <c r="N9539" s="244" t="str">
        <f t="shared" si="1343"/>
        <v/>
      </c>
      <c r="O9539" s="244" t="str">
        <f t="shared" si="1344"/>
        <v/>
      </c>
      <c r="P9539">
        <f>IF($I9539&lt;&gt;"",$I9539,IF($E9539="SGD",1,IF($E9539="USD",Settings!$B$22,IF($E9539="HKD",Settings!$B$23,1))))</f>
        <v>1</v>
      </c>
      <c r="Q9539">
        <f t="shared" si="1345"/>
        <v>0</v>
      </c>
      <c r="R9539">
        <f t="shared" si="1346"/>
        <v>0</v>
      </c>
      <c r="S9539" t="str">
        <f t="shared" si="1347"/>
        <v/>
      </c>
      <c r="T9539" t="str">
        <f t="shared" si="1348"/>
        <v/>
      </c>
      <c r="U9539" t="str">
        <f t="shared" si="1349"/>
        <v/>
      </c>
    </row>
    <row r="9540" spans="12:21" ht="15" customHeight="1" x14ac:dyDescent="0.15">
      <c r="L9540" s="244" t="str">
        <f t="shared" si="1341"/>
        <v/>
      </c>
      <c r="M9540" s="245" t="str">
        <f t="shared" si="1342"/>
        <v/>
      </c>
      <c r="N9540" s="244" t="str">
        <f t="shared" si="1343"/>
        <v/>
      </c>
      <c r="O9540" s="244" t="str">
        <f t="shared" si="1344"/>
        <v/>
      </c>
      <c r="P9540">
        <f>IF($I9540&lt;&gt;"",$I9540,IF($E9540="SGD",1,IF($E9540="USD",Settings!$B$22,IF($E9540="HKD",Settings!$B$23,1))))</f>
        <v>1</v>
      </c>
      <c r="Q9540">
        <f t="shared" si="1345"/>
        <v>0</v>
      </c>
      <c r="R9540">
        <f t="shared" si="1346"/>
        <v>0</v>
      </c>
      <c r="S9540" t="str">
        <f t="shared" si="1347"/>
        <v/>
      </c>
      <c r="T9540" t="str">
        <f t="shared" si="1348"/>
        <v/>
      </c>
      <c r="U9540" t="str">
        <f t="shared" si="1349"/>
        <v/>
      </c>
    </row>
    <row r="9541" spans="12:21" ht="15" customHeight="1" x14ac:dyDescent="0.15">
      <c r="L9541" s="244" t="str">
        <f t="shared" si="1341"/>
        <v/>
      </c>
      <c r="M9541" s="245" t="str">
        <f t="shared" si="1342"/>
        <v/>
      </c>
      <c r="N9541" s="244" t="str">
        <f t="shared" si="1343"/>
        <v/>
      </c>
      <c r="O9541" s="244" t="str">
        <f t="shared" si="1344"/>
        <v/>
      </c>
      <c r="P9541">
        <f>IF($I9541&lt;&gt;"",$I9541,IF($E9541="SGD",1,IF($E9541="USD",Settings!$B$22,IF($E9541="HKD",Settings!$B$23,1))))</f>
        <v>1</v>
      </c>
      <c r="Q9541">
        <f t="shared" si="1345"/>
        <v>0</v>
      </c>
      <c r="R9541">
        <f t="shared" si="1346"/>
        <v>0</v>
      </c>
      <c r="S9541" t="str">
        <f t="shared" si="1347"/>
        <v/>
      </c>
      <c r="T9541" t="str">
        <f t="shared" si="1348"/>
        <v/>
      </c>
      <c r="U9541" t="str">
        <f t="shared" si="1349"/>
        <v/>
      </c>
    </row>
    <row r="9542" spans="12:21" ht="15" customHeight="1" x14ac:dyDescent="0.15">
      <c r="L9542" s="244" t="str">
        <f t="shared" si="1341"/>
        <v/>
      </c>
      <c r="M9542" s="245" t="str">
        <f t="shared" si="1342"/>
        <v/>
      </c>
      <c r="N9542" s="244" t="str">
        <f t="shared" si="1343"/>
        <v/>
      </c>
      <c r="O9542" s="244" t="str">
        <f t="shared" si="1344"/>
        <v/>
      </c>
      <c r="P9542">
        <f>IF($I9542&lt;&gt;"",$I9542,IF($E9542="SGD",1,IF($E9542="USD",Settings!$B$22,IF($E9542="HKD",Settings!$B$23,1))))</f>
        <v>1</v>
      </c>
      <c r="Q9542">
        <f t="shared" si="1345"/>
        <v>0</v>
      </c>
      <c r="R9542">
        <f t="shared" si="1346"/>
        <v>0</v>
      </c>
      <c r="S9542" t="str">
        <f t="shared" si="1347"/>
        <v/>
      </c>
      <c r="T9542" t="str">
        <f t="shared" si="1348"/>
        <v/>
      </c>
      <c r="U9542" t="str">
        <f t="shared" si="1349"/>
        <v/>
      </c>
    </row>
    <row r="9543" spans="12:21" ht="15" customHeight="1" x14ac:dyDescent="0.15">
      <c r="L9543" s="244" t="str">
        <f t="shared" si="1341"/>
        <v/>
      </c>
      <c r="M9543" s="245" t="str">
        <f t="shared" si="1342"/>
        <v/>
      </c>
      <c r="N9543" s="244" t="str">
        <f t="shared" si="1343"/>
        <v/>
      </c>
      <c r="O9543" s="244" t="str">
        <f t="shared" si="1344"/>
        <v/>
      </c>
      <c r="P9543">
        <f>IF($I9543&lt;&gt;"",$I9543,IF($E9543="SGD",1,IF($E9543="USD",Settings!$B$22,IF($E9543="HKD",Settings!$B$23,1))))</f>
        <v>1</v>
      </c>
      <c r="Q9543">
        <f t="shared" si="1345"/>
        <v>0</v>
      </c>
      <c r="R9543">
        <f t="shared" si="1346"/>
        <v>0</v>
      </c>
      <c r="S9543" t="str">
        <f t="shared" si="1347"/>
        <v/>
      </c>
      <c r="T9543" t="str">
        <f t="shared" si="1348"/>
        <v/>
      </c>
      <c r="U9543" t="str">
        <f t="shared" si="1349"/>
        <v/>
      </c>
    </row>
    <row r="9544" spans="12:21" ht="15" customHeight="1" x14ac:dyDescent="0.15">
      <c r="L9544" s="244" t="str">
        <f t="shared" si="1341"/>
        <v/>
      </c>
      <c r="M9544" s="245" t="str">
        <f t="shared" si="1342"/>
        <v/>
      </c>
      <c r="N9544" s="244" t="str">
        <f t="shared" si="1343"/>
        <v/>
      </c>
      <c r="O9544" s="244" t="str">
        <f t="shared" si="1344"/>
        <v/>
      </c>
      <c r="P9544">
        <f>IF($I9544&lt;&gt;"",$I9544,IF($E9544="SGD",1,IF($E9544="USD",Settings!$B$22,IF($E9544="HKD",Settings!$B$23,1))))</f>
        <v>1</v>
      </c>
      <c r="Q9544">
        <f t="shared" si="1345"/>
        <v>0</v>
      </c>
      <c r="R9544">
        <f t="shared" si="1346"/>
        <v>0</v>
      </c>
      <c r="S9544" t="str">
        <f t="shared" si="1347"/>
        <v/>
      </c>
      <c r="T9544" t="str">
        <f t="shared" si="1348"/>
        <v/>
      </c>
      <c r="U9544" t="str">
        <f t="shared" si="1349"/>
        <v/>
      </c>
    </row>
    <row r="9545" spans="12:21" ht="15" customHeight="1" x14ac:dyDescent="0.15">
      <c r="L9545" s="244" t="str">
        <f t="shared" si="1341"/>
        <v/>
      </c>
      <c r="M9545" s="245" t="str">
        <f t="shared" si="1342"/>
        <v/>
      </c>
      <c r="N9545" s="244" t="str">
        <f t="shared" si="1343"/>
        <v/>
      </c>
      <c r="O9545" s="244" t="str">
        <f t="shared" si="1344"/>
        <v/>
      </c>
      <c r="P9545">
        <f>IF($I9545&lt;&gt;"",$I9545,IF($E9545="SGD",1,IF($E9545="USD",Settings!$B$22,IF($E9545="HKD",Settings!$B$23,1))))</f>
        <v>1</v>
      </c>
      <c r="Q9545">
        <f t="shared" si="1345"/>
        <v>0</v>
      </c>
      <c r="R9545">
        <f t="shared" si="1346"/>
        <v>0</v>
      </c>
      <c r="S9545" t="str">
        <f t="shared" si="1347"/>
        <v/>
      </c>
      <c r="T9545" t="str">
        <f t="shared" si="1348"/>
        <v/>
      </c>
      <c r="U9545" t="str">
        <f t="shared" si="1349"/>
        <v/>
      </c>
    </row>
    <row r="9546" spans="12:21" ht="15" customHeight="1" x14ac:dyDescent="0.15">
      <c r="L9546" s="244" t="str">
        <f t="shared" si="1341"/>
        <v/>
      </c>
      <c r="M9546" s="245" t="str">
        <f t="shared" si="1342"/>
        <v/>
      </c>
      <c r="N9546" s="244" t="str">
        <f t="shared" si="1343"/>
        <v/>
      </c>
      <c r="O9546" s="244" t="str">
        <f t="shared" si="1344"/>
        <v/>
      </c>
      <c r="P9546">
        <f>IF($I9546&lt;&gt;"",$I9546,IF($E9546="SGD",1,IF($E9546="USD",Settings!$B$22,IF($E9546="HKD",Settings!$B$23,1))))</f>
        <v>1</v>
      </c>
      <c r="Q9546">
        <f t="shared" si="1345"/>
        <v>0</v>
      </c>
      <c r="R9546">
        <f t="shared" si="1346"/>
        <v>0</v>
      </c>
      <c r="S9546" t="str">
        <f t="shared" si="1347"/>
        <v/>
      </c>
      <c r="T9546" t="str">
        <f t="shared" si="1348"/>
        <v/>
      </c>
      <c r="U9546" t="str">
        <f t="shared" si="1349"/>
        <v/>
      </c>
    </row>
    <row r="9547" spans="12:21" ht="15" customHeight="1" x14ac:dyDescent="0.15">
      <c r="L9547" s="244" t="str">
        <f t="shared" si="1341"/>
        <v/>
      </c>
      <c r="M9547" s="245" t="str">
        <f t="shared" si="1342"/>
        <v/>
      </c>
      <c r="N9547" s="244" t="str">
        <f t="shared" si="1343"/>
        <v/>
      </c>
      <c r="O9547" s="244" t="str">
        <f t="shared" si="1344"/>
        <v/>
      </c>
      <c r="P9547">
        <f>IF($I9547&lt;&gt;"",$I9547,IF($E9547="SGD",1,IF($E9547="USD",Settings!$B$22,IF($E9547="HKD",Settings!$B$23,1))))</f>
        <v>1</v>
      </c>
      <c r="Q9547">
        <f t="shared" si="1345"/>
        <v>0</v>
      </c>
      <c r="R9547">
        <f t="shared" si="1346"/>
        <v>0</v>
      </c>
      <c r="S9547" t="str">
        <f t="shared" si="1347"/>
        <v/>
      </c>
      <c r="T9547" t="str">
        <f t="shared" si="1348"/>
        <v/>
      </c>
      <c r="U9547" t="str">
        <f t="shared" si="1349"/>
        <v/>
      </c>
    </row>
    <row r="9548" spans="12:21" ht="15" customHeight="1" x14ac:dyDescent="0.15">
      <c r="L9548" s="244" t="str">
        <f t="shared" si="1341"/>
        <v/>
      </c>
      <c r="M9548" s="245" t="str">
        <f t="shared" si="1342"/>
        <v/>
      </c>
      <c r="N9548" s="244" t="str">
        <f t="shared" si="1343"/>
        <v/>
      </c>
      <c r="O9548" s="244" t="str">
        <f t="shared" si="1344"/>
        <v/>
      </c>
      <c r="P9548">
        <f>IF($I9548&lt;&gt;"",$I9548,IF($E9548="SGD",1,IF($E9548="USD",Settings!$B$22,IF($E9548="HKD",Settings!$B$23,1))))</f>
        <v>1</v>
      </c>
      <c r="Q9548">
        <f t="shared" si="1345"/>
        <v>0</v>
      </c>
      <c r="R9548">
        <f t="shared" si="1346"/>
        <v>0</v>
      </c>
      <c r="S9548" t="str">
        <f t="shared" si="1347"/>
        <v/>
      </c>
      <c r="T9548" t="str">
        <f t="shared" si="1348"/>
        <v/>
      </c>
      <c r="U9548" t="str">
        <f t="shared" si="1349"/>
        <v/>
      </c>
    </row>
    <row r="9549" spans="12:21" ht="15" customHeight="1" x14ac:dyDescent="0.15">
      <c r="L9549" s="244" t="str">
        <f t="shared" si="1341"/>
        <v/>
      </c>
      <c r="M9549" s="245" t="str">
        <f t="shared" si="1342"/>
        <v/>
      </c>
      <c r="N9549" s="244" t="str">
        <f t="shared" si="1343"/>
        <v/>
      </c>
      <c r="O9549" s="244" t="str">
        <f t="shared" si="1344"/>
        <v/>
      </c>
      <c r="P9549">
        <f>IF($I9549&lt;&gt;"",$I9549,IF($E9549="SGD",1,IF($E9549="USD",Settings!$B$22,IF($E9549="HKD",Settings!$B$23,1))))</f>
        <v>1</v>
      </c>
      <c r="Q9549">
        <f t="shared" si="1345"/>
        <v>0</v>
      </c>
      <c r="R9549">
        <f t="shared" si="1346"/>
        <v>0</v>
      </c>
      <c r="S9549" t="str">
        <f t="shared" si="1347"/>
        <v/>
      </c>
      <c r="T9549" t="str">
        <f t="shared" si="1348"/>
        <v/>
      </c>
      <c r="U9549" t="str">
        <f t="shared" si="1349"/>
        <v/>
      </c>
    </row>
    <row r="9550" spans="12:21" ht="15" customHeight="1" x14ac:dyDescent="0.15">
      <c r="L9550" s="244" t="str">
        <f t="shared" si="1341"/>
        <v/>
      </c>
      <c r="M9550" s="245" t="str">
        <f t="shared" si="1342"/>
        <v/>
      </c>
      <c r="N9550" s="244" t="str">
        <f t="shared" si="1343"/>
        <v/>
      </c>
      <c r="O9550" s="244" t="str">
        <f t="shared" si="1344"/>
        <v/>
      </c>
      <c r="P9550">
        <f>IF($I9550&lt;&gt;"",$I9550,IF($E9550="SGD",1,IF($E9550="USD",Settings!$B$22,IF($E9550="HKD",Settings!$B$23,1))))</f>
        <v>1</v>
      </c>
      <c r="Q9550">
        <f t="shared" si="1345"/>
        <v>0</v>
      </c>
      <c r="R9550">
        <f t="shared" si="1346"/>
        <v>0</v>
      </c>
      <c r="S9550" t="str">
        <f t="shared" si="1347"/>
        <v/>
      </c>
      <c r="T9550" t="str">
        <f t="shared" si="1348"/>
        <v/>
      </c>
      <c r="U9550" t="str">
        <f t="shared" si="1349"/>
        <v/>
      </c>
    </row>
    <row r="9551" spans="12:21" ht="15" customHeight="1" x14ac:dyDescent="0.15">
      <c r="L9551" s="244" t="str">
        <f t="shared" si="1341"/>
        <v/>
      </c>
      <c r="M9551" s="245" t="str">
        <f t="shared" si="1342"/>
        <v/>
      </c>
      <c r="N9551" s="244" t="str">
        <f t="shared" si="1343"/>
        <v/>
      </c>
      <c r="O9551" s="244" t="str">
        <f t="shared" si="1344"/>
        <v/>
      </c>
      <c r="P9551">
        <f>IF($I9551&lt;&gt;"",$I9551,IF($E9551="SGD",1,IF($E9551="USD",Settings!$B$22,IF($E9551="HKD",Settings!$B$23,1))))</f>
        <v>1</v>
      </c>
      <c r="Q9551">
        <f t="shared" si="1345"/>
        <v>0</v>
      </c>
      <c r="R9551">
        <f t="shared" si="1346"/>
        <v>0</v>
      </c>
      <c r="S9551" t="str">
        <f t="shared" si="1347"/>
        <v/>
      </c>
      <c r="T9551" t="str">
        <f t="shared" si="1348"/>
        <v/>
      </c>
      <c r="U9551" t="str">
        <f t="shared" si="1349"/>
        <v/>
      </c>
    </row>
    <row r="9552" spans="12:21" ht="15" customHeight="1" x14ac:dyDescent="0.15">
      <c r="L9552" s="244" t="str">
        <f t="shared" si="1341"/>
        <v/>
      </c>
      <c r="M9552" s="245" t="str">
        <f t="shared" si="1342"/>
        <v/>
      </c>
      <c r="N9552" s="244" t="str">
        <f t="shared" si="1343"/>
        <v/>
      </c>
      <c r="O9552" s="244" t="str">
        <f t="shared" si="1344"/>
        <v/>
      </c>
      <c r="P9552">
        <f>IF($I9552&lt;&gt;"",$I9552,IF($E9552="SGD",1,IF($E9552="USD",Settings!$B$22,IF($E9552="HKD",Settings!$B$23,1))))</f>
        <v>1</v>
      </c>
      <c r="Q9552">
        <f t="shared" si="1345"/>
        <v>0</v>
      </c>
      <c r="R9552">
        <f t="shared" si="1346"/>
        <v>0</v>
      </c>
      <c r="S9552" t="str">
        <f t="shared" si="1347"/>
        <v/>
      </c>
      <c r="T9552" t="str">
        <f t="shared" si="1348"/>
        <v/>
      </c>
      <c r="U9552" t="str">
        <f t="shared" si="1349"/>
        <v/>
      </c>
    </row>
    <row r="9553" spans="12:21" ht="15" customHeight="1" x14ac:dyDescent="0.15">
      <c r="L9553" s="244" t="str">
        <f t="shared" si="1341"/>
        <v/>
      </c>
      <c r="M9553" s="245" t="str">
        <f t="shared" si="1342"/>
        <v/>
      </c>
      <c r="N9553" s="244" t="str">
        <f t="shared" si="1343"/>
        <v/>
      </c>
      <c r="O9553" s="244" t="str">
        <f t="shared" si="1344"/>
        <v/>
      </c>
      <c r="P9553">
        <f>IF($I9553&lt;&gt;"",$I9553,IF($E9553="SGD",1,IF($E9553="USD",Settings!$B$22,IF($E9553="HKD",Settings!$B$23,1))))</f>
        <v>1</v>
      </c>
      <c r="Q9553">
        <f t="shared" si="1345"/>
        <v>0</v>
      </c>
      <c r="R9553">
        <f t="shared" si="1346"/>
        <v>0</v>
      </c>
      <c r="S9553" t="str">
        <f t="shared" si="1347"/>
        <v/>
      </c>
      <c r="T9553" t="str">
        <f t="shared" si="1348"/>
        <v/>
      </c>
      <c r="U9553" t="str">
        <f t="shared" si="1349"/>
        <v/>
      </c>
    </row>
    <row r="9554" spans="12:21" ht="15" customHeight="1" x14ac:dyDescent="0.15">
      <c r="L9554" s="244" t="str">
        <f t="shared" si="1341"/>
        <v/>
      </c>
      <c r="M9554" s="245" t="str">
        <f t="shared" si="1342"/>
        <v/>
      </c>
      <c r="N9554" s="244" t="str">
        <f t="shared" si="1343"/>
        <v/>
      </c>
      <c r="O9554" s="244" t="str">
        <f t="shared" si="1344"/>
        <v/>
      </c>
      <c r="P9554">
        <f>IF($I9554&lt;&gt;"",$I9554,IF($E9554="SGD",1,IF($E9554="USD",Settings!$B$22,IF($E9554="HKD",Settings!$B$23,1))))</f>
        <v>1</v>
      </c>
      <c r="Q9554">
        <f t="shared" si="1345"/>
        <v>0</v>
      </c>
      <c r="R9554">
        <f t="shared" si="1346"/>
        <v>0</v>
      </c>
      <c r="S9554" t="str">
        <f t="shared" si="1347"/>
        <v/>
      </c>
      <c r="T9554" t="str">
        <f t="shared" si="1348"/>
        <v/>
      </c>
      <c r="U9554" t="str">
        <f t="shared" si="1349"/>
        <v/>
      </c>
    </row>
    <row r="9555" spans="12:21" ht="15" customHeight="1" x14ac:dyDescent="0.15">
      <c r="L9555" s="244" t="str">
        <f t="shared" si="1341"/>
        <v/>
      </c>
      <c r="M9555" s="245" t="str">
        <f t="shared" si="1342"/>
        <v/>
      </c>
      <c r="N9555" s="244" t="str">
        <f t="shared" si="1343"/>
        <v/>
      </c>
      <c r="O9555" s="244" t="str">
        <f t="shared" si="1344"/>
        <v/>
      </c>
      <c r="P9555">
        <f>IF($I9555&lt;&gt;"",$I9555,IF($E9555="SGD",1,IF($E9555="USD",Settings!$B$22,IF($E9555="HKD",Settings!$B$23,1))))</f>
        <v>1</v>
      </c>
      <c r="Q9555">
        <f t="shared" si="1345"/>
        <v>0</v>
      </c>
      <c r="R9555">
        <f t="shared" si="1346"/>
        <v>0</v>
      </c>
      <c r="S9555" t="str">
        <f t="shared" si="1347"/>
        <v/>
      </c>
      <c r="T9555" t="str">
        <f t="shared" si="1348"/>
        <v/>
      </c>
      <c r="U9555" t="str">
        <f t="shared" si="1349"/>
        <v/>
      </c>
    </row>
    <row r="9556" spans="12:21" ht="15" customHeight="1" x14ac:dyDescent="0.15">
      <c r="L9556" s="244" t="str">
        <f t="shared" si="1341"/>
        <v/>
      </c>
      <c r="M9556" s="245" t="str">
        <f t="shared" si="1342"/>
        <v/>
      </c>
      <c r="N9556" s="244" t="str">
        <f t="shared" si="1343"/>
        <v/>
      </c>
      <c r="O9556" s="244" t="str">
        <f t="shared" si="1344"/>
        <v/>
      </c>
      <c r="P9556">
        <f>IF($I9556&lt;&gt;"",$I9556,IF($E9556="SGD",1,IF($E9556="USD",Settings!$B$22,IF($E9556="HKD",Settings!$B$23,1))))</f>
        <v>1</v>
      </c>
      <c r="Q9556">
        <f t="shared" si="1345"/>
        <v>0</v>
      </c>
      <c r="R9556">
        <f t="shared" si="1346"/>
        <v>0</v>
      </c>
      <c r="S9556" t="str">
        <f t="shared" si="1347"/>
        <v/>
      </c>
      <c r="T9556" t="str">
        <f t="shared" si="1348"/>
        <v/>
      </c>
      <c r="U9556" t="str">
        <f t="shared" si="1349"/>
        <v/>
      </c>
    </row>
    <row r="9557" spans="12:21" ht="15" customHeight="1" x14ac:dyDescent="0.15">
      <c r="L9557" s="244" t="str">
        <f t="shared" si="1341"/>
        <v/>
      </c>
      <c r="M9557" s="245" t="str">
        <f t="shared" si="1342"/>
        <v/>
      </c>
      <c r="N9557" s="244" t="str">
        <f t="shared" si="1343"/>
        <v/>
      </c>
      <c r="O9557" s="244" t="str">
        <f t="shared" si="1344"/>
        <v/>
      </c>
      <c r="P9557">
        <f>IF($I9557&lt;&gt;"",$I9557,IF($E9557="SGD",1,IF($E9557="USD",Settings!$B$22,IF($E9557="HKD",Settings!$B$23,1))))</f>
        <v>1</v>
      </c>
      <c r="Q9557">
        <f t="shared" si="1345"/>
        <v>0</v>
      </c>
      <c r="R9557">
        <f t="shared" si="1346"/>
        <v>0</v>
      </c>
      <c r="S9557" t="str">
        <f t="shared" si="1347"/>
        <v/>
      </c>
      <c r="T9557" t="str">
        <f t="shared" si="1348"/>
        <v/>
      </c>
      <c r="U9557" t="str">
        <f t="shared" si="1349"/>
        <v/>
      </c>
    </row>
    <row r="9558" spans="12:21" ht="15" customHeight="1" x14ac:dyDescent="0.15">
      <c r="L9558" s="244" t="str">
        <f t="shared" si="1341"/>
        <v/>
      </c>
      <c r="M9558" s="245" t="str">
        <f t="shared" si="1342"/>
        <v/>
      </c>
      <c r="N9558" s="244" t="str">
        <f t="shared" si="1343"/>
        <v/>
      </c>
      <c r="O9558" s="244" t="str">
        <f t="shared" si="1344"/>
        <v/>
      </c>
      <c r="P9558">
        <f>IF($I9558&lt;&gt;"",$I9558,IF($E9558="SGD",1,IF($E9558="USD",Settings!$B$22,IF($E9558="HKD",Settings!$B$23,1))))</f>
        <v>1</v>
      </c>
      <c r="Q9558">
        <f t="shared" si="1345"/>
        <v>0</v>
      </c>
      <c r="R9558">
        <f t="shared" si="1346"/>
        <v>0</v>
      </c>
      <c r="S9558" t="str">
        <f t="shared" si="1347"/>
        <v/>
      </c>
      <c r="T9558" t="str">
        <f t="shared" si="1348"/>
        <v/>
      </c>
      <c r="U9558" t="str">
        <f t="shared" si="1349"/>
        <v/>
      </c>
    </row>
    <row r="9559" spans="12:21" ht="15" customHeight="1" x14ac:dyDescent="0.15">
      <c r="L9559" s="244" t="str">
        <f t="shared" si="1341"/>
        <v/>
      </c>
      <c r="M9559" s="245" t="str">
        <f t="shared" si="1342"/>
        <v/>
      </c>
      <c r="N9559" s="244" t="str">
        <f t="shared" si="1343"/>
        <v/>
      </c>
      <c r="O9559" s="244" t="str">
        <f t="shared" si="1344"/>
        <v/>
      </c>
      <c r="P9559">
        <f>IF($I9559&lt;&gt;"",$I9559,IF($E9559="SGD",1,IF($E9559="USD",Settings!$B$22,IF($E9559="HKD",Settings!$B$23,1))))</f>
        <v>1</v>
      </c>
      <c r="Q9559">
        <f t="shared" si="1345"/>
        <v>0</v>
      </c>
      <c r="R9559">
        <f t="shared" si="1346"/>
        <v>0</v>
      </c>
      <c r="S9559" t="str">
        <f t="shared" si="1347"/>
        <v/>
      </c>
      <c r="T9559" t="str">
        <f t="shared" si="1348"/>
        <v/>
      </c>
      <c r="U9559" t="str">
        <f t="shared" si="1349"/>
        <v/>
      </c>
    </row>
    <row r="9560" spans="12:21" ht="15" customHeight="1" x14ac:dyDescent="0.15">
      <c r="L9560" s="244" t="str">
        <f t="shared" si="1341"/>
        <v/>
      </c>
      <c r="M9560" s="245" t="str">
        <f t="shared" si="1342"/>
        <v/>
      </c>
      <c r="N9560" s="244" t="str">
        <f t="shared" si="1343"/>
        <v/>
      </c>
      <c r="O9560" s="244" t="str">
        <f t="shared" si="1344"/>
        <v/>
      </c>
      <c r="P9560">
        <f>IF($I9560&lt;&gt;"",$I9560,IF($E9560="SGD",1,IF($E9560="USD",Settings!$B$22,IF($E9560="HKD",Settings!$B$23,1))))</f>
        <v>1</v>
      </c>
      <c r="Q9560">
        <f t="shared" si="1345"/>
        <v>0</v>
      </c>
      <c r="R9560">
        <f t="shared" si="1346"/>
        <v>0</v>
      </c>
      <c r="S9560" t="str">
        <f t="shared" si="1347"/>
        <v/>
      </c>
      <c r="T9560" t="str">
        <f t="shared" si="1348"/>
        <v/>
      </c>
      <c r="U9560" t="str">
        <f t="shared" si="1349"/>
        <v/>
      </c>
    </row>
    <row r="9561" spans="12:21" ht="15" customHeight="1" x14ac:dyDescent="0.15">
      <c r="L9561" s="244" t="str">
        <f t="shared" si="1341"/>
        <v/>
      </c>
      <c r="M9561" s="245" t="str">
        <f t="shared" si="1342"/>
        <v/>
      </c>
      <c r="N9561" s="244" t="str">
        <f t="shared" si="1343"/>
        <v/>
      </c>
      <c r="O9561" s="244" t="str">
        <f t="shared" si="1344"/>
        <v/>
      </c>
      <c r="P9561">
        <f>IF($I9561&lt;&gt;"",$I9561,IF($E9561="SGD",1,IF($E9561="USD",Settings!$B$22,IF($E9561="HKD",Settings!$B$23,1))))</f>
        <v>1</v>
      </c>
      <c r="Q9561">
        <f t="shared" si="1345"/>
        <v>0</v>
      </c>
      <c r="R9561">
        <f t="shared" si="1346"/>
        <v>0</v>
      </c>
      <c r="S9561" t="str">
        <f t="shared" si="1347"/>
        <v/>
      </c>
      <c r="T9561" t="str">
        <f t="shared" si="1348"/>
        <v/>
      </c>
      <c r="U9561" t="str">
        <f t="shared" si="1349"/>
        <v/>
      </c>
    </row>
    <row r="9562" spans="12:21" ht="15" customHeight="1" x14ac:dyDescent="0.15">
      <c r="L9562" s="244" t="str">
        <f t="shared" si="1341"/>
        <v/>
      </c>
      <c r="M9562" s="245" t="str">
        <f t="shared" si="1342"/>
        <v/>
      </c>
      <c r="N9562" s="244" t="str">
        <f t="shared" si="1343"/>
        <v/>
      </c>
      <c r="O9562" s="244" t="str">
        <f t="shared" si="1344"/>
        <v/>
      </c>
      <c r="P9562">
        <f>IF($I9562&lt;&gt;"",$I9562,IF($E9562="SGD",1,IF($E9562="USD",Settings!$B$22,IF($E9562="HKD",Settings!$B$23,1))))</f>
        <v>1</v>
      </c>
      <c r="Q9562">
        <f t="shared" si="1345"/>
        <v>0</v>
      </c>
      <c r="R9562">
        <f t="shared" si="1346"/>
        <v>0</v>
      </c>
      <c r="S9562" t="str">
        <f t="shared" si="1347"/>
        <v/>
      </c>
      <c r="T9562" t="str">
        <f t="shared" si="1348"/>
        <v/>
      </c>
      <c r="U9562" t="str">
        <f t="shared" si="1349"/>
        <v/>
      </c>
    </row>
    <row r="9563" spans="12:21" ht="15" customHeight="1" x14ac:dyDescent="0.15">
      <c r="L9563" s="244" t="str">
        <f t="shared" si="1341"/>
        <v/>
      </c>
      <c r="M9563" s="245" t="str">
        <f t="shared" si="1342"/>
        <v/>
      </c>
      <c r="N9563" s="244" t="str">
        <f t="shared" si="1343"/>
        <v/>
      </c>
      <c r="O9563" s="244" t="str">
        <f t="shared" si="1344"/>
        <v/>
      </c>
      <c r="P9563">
        <f>IF($I9563&lt;&gt;"",$I9563,IF($E9563="SGD",1,IF($E9563="USD",Settings!$B$22,IF($E9563="HKD",Settings!$B$23,1))))</f>
        <v>1</v>
      </c>
      <c r="Q9563">
        <f t="shared" si="1345"/>
        <v>0</v>
      </c>
      <c r="R9563">
        <f t="shared" si="1346"/>
        <v>0</v>
      </c>
      <c r="S9563" t="str">
        <f t="shared" si="1347"/>
        <v/>
      </c>
      <c r="T9563" t="str">
        <f t="shared" si="1348"/>
        <v/>
      </c>
      <c r="U9563" t="str">
        <f t="shared" si="1349"/>
        <v/>
      </c>
    </row>
    <row r="9564" spans="12:21" ht="15" customHeight="1" x14ac:dyDescent="0.15">
      <c r="L9564" s="244" t="str">
        <f t="shared" si="1341"/>
        <v/>
      </c>
      <c r="M9564" s="245" t="str">
        <f t="shared" si="1342"/>
        <v/>
      </c>
      <c r="N9564" s="244" t="str">
        <f t="shared" si="1343"/>
        <v/>
      </c>
      <c r="O9564" s="244" t="str">
        <f t="shared" si="1344"/>
        <v/>
      </c>
      <c r="P9564">
        <f>IF($I9564&lt;&gt;"",$I9564,IF($E9564="SGD",1,IF($E9564="USD",Settings!$B$22,IF($E9564="HKD",Settings!$B$23,1))))</f>
        <v>1</v>
      </c>
      <c r="Q9564">
        <f t="shared" si="1345"/>
        <v>0</v>
      </c>
      <c r="R9564">
        <f t="shared" si="1346"/>
        <v>0</v>
      </c>
      <c r="S9564" t="str">
        <f t="shared" si="1347"/>
        <v/>
      </c>
      <c r="T9564" t="str">
        <f t="shared" si="1348"/>
        <v/>
      </c>
      <c r="U9564" t="str">
        <f t="shared" si="1349"/>
        <v/>
      </c>
    </row>
    <row r="9565" spans="12:21" ht="15" customHeight="1" x14ac:dyDescent="0.15">
      <c r="L9565" s="244" t="str">
        <f t="shared" si="1341"/>
        <v/>
      </c>
      <c r="M9565" s="245" t="str">
        <f t="shared" si="1342"/>
        <v/>
      </c>
      <c r="N9565" s="244" t="str">
        <f t="shared" si="1343"/>
        <v/>
      </c>
      <c r="O9565" s="244" t="str">
        <f t="shared" si="1344"/>
        <v/>
      </c>
      <c r="P9565">
        <f>IF($I9565&lt;&gt;"",$I9565,IF($E9565="SGD",1,IF($E9565="USD",Settings!$B$22,IF($E9565="HKD",Settings!$B$23,1))))</f>
        <v>1</v>
      </c>
      <c r="Q9565">
        <f t="shared" si="1345"/>
        <v>0</v>
      </c>
      <c r="R9565">
        <f t="shared" si="1346"/>
        <v>0</v>
      </c>
      <c r="S9565" t="str">
        <f t="shared" si="1347"/>
        <v/>
      </c>
      <c r="T9565" t="str">
        <f t="shared" si="1348"/>
        <v/>
      </c>
      <c r="U9565" t="str">
        <f t="shared" si="1349"/>
        <v/>
      </c>
    </row>
    <row r="9566" spans="12:21" ht="15" customHeight="1" x14ac:dyDescent="0.15">
      <c r="L9566" s="244" t="str">
        <f t="shared" si="1341"/>
        <v/>
      </c>
      <c r="M9566" s="245" t="str">
        <f t="shared" si="1342"/>
        <v/>
      </c>
      <c r="N9566" s="244" t="str">
        <f t="shared" si="1343"/>
        <v/>
      </c>
      <c r="O9566" s="244" t="str">
        <f t="shared" si="1344"/>
        <v/>
      </c>
      <c r="P9566">
        <f>IF($I9566&lt;&gt;"",$I9566,IF($E9566="SGD",1,IF($E9566="USD",Settings!$B$22,IF($E9566="HKD",Settings!$B$23,1))))</f>
        <v>1</v>
      </c>
      <c r="Q9566">
        <f t="shared" si="1345"/>
        <v>0</v>
      </c>
      <c r="R9566">
        <f t="shared" si="1346"/>
        <v>0</v>
      </c>
      <c r="S9566" t="str">
        <f t="shared" si="1347"/>
        <v/>
      </c>
      <c r="T9566" t="str">
        <f t="shared" si="1348"/>
        <v/>
      </c>
      <c r="U9566" t="str">
        <f t="shared" si="1349"/>
        <v/>
      </c>
    </row>
    <row r="9567" spans="12:21" ht="15" customHeight="1" x14ac:dyDescent="0.15">
      <c r="L9567" s="244" t="str">
        <f t="shared" si="1341"/>
        <v/>
      </c>
      <c r="M9567" s="245" t="str">
        <f t="shared" si="1342"/>
        <v/>
      </c>
      <c r="N9567" s="244" t="str">
        <f t="shared" si="1343"/>
        <v/>
      </c>
      <c r="O9567" s="244" t="str">
        <f t="shared" si="1344"/>
        <v/>
      </c>
      <c r="P9567">
        <f>IF($I9567&lt;&gt;"",$I9567,IF($E9567="SGD",1,IF($E9567="USD",Settings!$B$22,IF($E9567="HKD",Settings!$B$23,1))))</f>
        <v>1</v>
      </c>
      <c r="Q9567">
        <f t="shared" si="1345"/>
        <v>0</v>
      </c>
      <c r="R9567">
        <f t="shared" si="1346"/>
        <v>0</v>
      </c>
      <c r="S9567" t="str">
        <f t="shared" si="1347"/>
        <v/>
      </c>
      <c r="T9567" t="str">
        <f t="shared" si="1348"/>
        <v/>
      </c>
      <c r="U9567" t="str">
        <f t="shared" si="1349"/>
        <v/>
      </c>
    </row>
    <row r="9568" spans="12:21" ht="15" customHeight="1" x14ac:dyDescent="0.15">
      <c r="L9568" s="244" t="str">
        <f t="shared" si="1341"/>
        <v/>
      </c>
      <c r="M9568" s="245" t="str">
        <f t="shared" si="1342"/>
        <v/>
      </c>
      <c r="N9568" s="244" t="str">
        <f t="shared" si="1343"/>
        <v/>
      </c>
      <c r="O9568" s="244" t="str">
        <f t="shared" si="1344"/>
        <v/>
      </c>
      <c r="P9568">
        <f>IF($I9568&lt;&gt;"",$I9568,IF($E9568="SGD",1,IF($E9568="USD",Settings!$B$22,IF($E9568="HKD",Settings!$B$23,1))))</f>
        <v>1</v>
      </c>
      <c r="Q9568">
        <f t="shared" si="1345"/>
        <v>0</v>
      </c>
      <c r="R9568">
        <f t="shared" si="1346"/>
        <v>0</v>
      </c>
      <c r="S9568" t="str">
        <f t="shared" si="1347"/>
        <v/>
      </c>
      <c r="T9568" t="str">
        <f t="shared" si="1348"/>
        <v/>
      </c>
      <c r="U9568" t="str">
        <f t="shared" si="1349"/>
        <v/>
      </c>
    </row>
    <row r="9569" spans="12:21" ht="15" customHeight="1" x14ac:dyDescent="0.15">
      <c r="L9569" s="244" t="str">
        <f t="shared" si="1341"/>
        <v/>
      </c>
      <c r="M9569" s="245" t="str">
        <f t="shared" si="1342"/>
        <v/>
      </c>
      <c r="N9569" s="244" t="str">
        <f t="shared" si="1343"/>
        <v/>
      </c>
      <c r="O9569" s="244" t="str">
        <f t="shared" si="1344"/>
        <v/>
      </c>
      <c r="P9569">
        <f>IF($I9569&lt;&gt;"",$I9569,IF($E9569="SGD",1,IF($E9569="USD",Settings!$B$22,IF($E9569="HKD",Settings!$B$23,1))))</f>
        <v>1</v>
      </c>
      <c r="Q9569">
        <f t="shared" si="1345"/>
        <v>0</v>
      </c>
      <c r="R9569">
        <f t="shared" si="1346"/>
        <v>0</v>
      </c>
      <c r="S9569" t="str">
        <f t="shared" si="1347"/>
        <v/>
      </c>
      <c r="T9569" t="str">
        <f t="shared" si="1348"/>
        <v/>
      </c>
      <c r="U9569" t="str">
        <f t="shared" si="1349"/>
        <v/>
      </c>
    </row>
    <row r="9570" spans="12:21" ht="15" customHeight="1" x14ac:dyDescent="0.15">
      <c r="L9570" s="244" t="str">
        <f t="shared" si="1341"/>
        <v/>
      </c>
      <c r="M9570" s="245" t="str">
        <f t="shared" si="1342"/>
        <v/>
      </c>
      <c r="N9570" s="244" t="str">
        <f t="shared" si="1343"/>
        <v/>
      </c>
      <c r="O9570" s="244" t="str">
        <f t="shared" si="1344"/>
        <v/>
      </c>
      <c r="P9570">
        <f>IF($I9570&lt;&gt;"",$I9570,IF($E9570="SGD",1,IF($E9570="USD",Settings!$B$22,IF($E9570="HKD",Settings!$B$23,1))))</f>
        <v>1</v>
      </c>
      <c r="Q9570">
        <f t="shared" si="1345"/>
        <v>0</v>
      </c>
      <c r="R9570">
        <f t="shared" si="1346"/>
        <v>0</v>
      </c>
      <c r="S9570" t="str">
        <f t="shared" si="1347"/>
        <v/>
      </c>
      <c r="T9570" t="str">
        <f t="shared" si="1348"/>
        <v/>
      </c>
      <c r="U9570" t="str">
        <f t="shared" si="1349"/>
        <v/>
      </c>
    </row>
    <row r="9571" spans="12:21" ht="15" customHeight="1" x14ac:dyDescent="0.15">
      <c r="L9571" s="244" t="str">
        <f t="shared" si="1341"/>
        <v/>
      </c>
      <c r="M9571" s="245" t="str">
        <f t="shared" si="1342"/>
        <v/>
      </c>
      <c r="N9571" s="244" t="str">
        <f t="shared" si="1343"/>
        <v/>
      </c>
      <c r="O9571" s="244" t="str">
        <f t="shared" si="1344"/>
        <v/>
      </c>
      <c r="P9571">
        <f>IF($I9571&lt;&gt;"",$I9571,IF($E9571="SGD",1,IF($E9571="USD",Settings!$B$22,IF($E9571="HKD",Settings!$B$23,1))))</f>
        <v>1</v>
      </c>
      <c r="Q9571">
        <f t="shared" si="1345"/>
        <v>0</v>
      </c>
      <c r="R9571">
        <f t="shared" si="1346"/>
        <v>0</v>
      </c>
      <c r="S9571" t="str">
        <f t="shared" si="1347"/>
        <v/>
      </c>
      <c r="T9571" t="str">
        <f t="shared" si="1348"/>
        <v/>
      </c>
      <c r="U9571" t="str">
        <f t="shared" si="1349"/>
        <v/>
      </c>
    </row>
    <row r="9572" spans="12:21" ht="15" customHeight="1" x14ac:dyDescent="0.15">
      <c r="L9572" s="244" t="str">
        <f t="shared" si="1341"/>
        <v/>
      </c>
      <c r="M9572" s="245" t="str">
        <f t="shared" si="1342"/>
        <v/>
      </c>
      <c r="N9572" s="244" t="str">
        <f t="shared" si="1343"/>
        <v/>
      </c>
      <c r="O9572" s="244" t="str">
        <f t="shared" si="1344"/>
        <v/>
      </c>
      <c r="P9572">
        <f>IF($I9572&lt;&gt;"",$I9572,IF($E9572="SGD",1,IF($E9572="USD",Settings!$B$22,IF($E9572="HKD",Settings!$B$23,1))))</f>
        <v>1</v>
      </c>
      <c r="Q9572">
        <f t="shared" si="1345"/>
        <v>0</v>
      </c>
      <c r="R9572">
        <f t="shared" si="1346"/>
        <v>0</v>
      </c>
      <c r="S9572" t="str">
        <f t="shared" si="1347"/>
        <v/>
      </c>
      <c r="T9572" t="str">
        <f t="shared" si="1348"/>
        <v/>
      </c>
      <c r="U9572" t="str">
        <f t="shared" si="1349"/>
        <v/>
      </c>
    </row>
    <row r="9573" spans="12:21" ht="15" customHeight="1" x14ac:dyDescent="0.15">
      <c r="L9573" s="244" t="str">
        <f t="shared" si="1341"/>
        <v/>
      </c>
      <c r="M9573" s="245" t="str">
        <f t="shared" si="1342"/>
        <v/>
      </c>
      <c r="N9573" s="244" t="str">
        <f t="shared" si="1343"/>
        <v/>
      </c>
      <c r="O9573" s="244" t="str">
        <f t="shared" si="1344"/>
        <v/>
      </c>
      <c r="P9573">
        <f>IF($I9573&lt;&gt;"",$I9573,IF($E9573="SGD",1,IF($E9573="USD",Settings!$B$22,IF($E9573="HKD",Settings!$B$23,1))))</f>
        <v>1</v>
      </c>
      <c r="Q9573">
        <f t="shared" si="1345"/>
        <v>0</v>
      </c>
      <c r="R9573">
        <f t="shared" si="1346"/>
        <v>0</v>
      </c>
      <c r="S9573" t="str">
        <f t="shared" si="1347"/>
        <v/>
      </c>
      <c r="T9573" t="str">
        <f t="shared" si="1348"/>
        <v/>
      </c>
      <c r="U9573" t="str">
        <f t="shared" si="1349"/>
        <v/>
      </c>
    </row>
    <row r="9574" spans="12:21" ht="15" customHeight="1" x14ac:dyDescent="0.15">
      <c r="L9574" s="244" t="str">
        <f t="shared" si="1341"/>
        <v/>
      </c>
      <c r="M9574" s="245" t="str">
        <f t="shared" si="1342"/>
        <v/>
      </c>
      <c r="N9574" s="244" t="str">
        <f t="shared" si="1343"/>
        <v/>
      </c>
      <c r="O9574" s="244" t="str">
        <f t="shared" si="1344"/>
        <v/>
      </c>
      <c r="P9574">
        <f>IF($I9574&lt;&gt;"",$I9574,IF($E9574="SGD",1,IF($E9574="USD",Settings!$B$22,IF($E9574="HKD",Settings!$B$23,1))))</f>
        <v>1</v>
      </c>
      <c r="Q9574">
        <f t="shared" si="1345"/>
        <v>0</v>
      </c>
      <c r="R9574">
        <f t="shared" si="1346"/>
        <v>0</v>
      </c>
      <c r="S9574" t="str">
        <f t="shared" si="1347"/>
        <v/>
      </c>
      <c r="T9574" t="str">
        <f t="shared" si="1348"/>
        <v/>
      </c>
      <c r="U9574" t="str">
        <f t="shared" si="1349"/>
        <v/>
      </c>
    </row>
    <row r="9575" spans="12:21" ht="15" customHeight="1" x14ac:dyDescent="0.15">
      <c r="L9575" s="244" t="str">
        <f t="shared" si="1341"/>
        <v/>
      </c>
      <c r="M9575" s="245" t="str">
        <f t="shared" si="1342"/>
        <v/>
      </c>
      <c r="N9575" s="244" t="str">
        <f t="shared" si="1343"/>
        <v/>
      </c>
      <c r="O9575" s="244" t="str">
        <f t="shared" si="1344"/>
        <v/>
      </c>
      <c r="P9575">
        <f>IF($I9575&lt;&gt;"",$I9575,IF($E9575="SGD",1,IF($E9575="USD",Settings!$B$22,IF($E9575="HKD",Settings!$B$23,1))))</f>
        <v>1</v>
      </c>
      <c r="Q9575">
        <f t="shared" si="1345"/>
        <v>0</v>
      </c>
      <c r="R9575">
        <f t="shared" si="1346"/>
        <v>0</v>
      </c>
      <c r="S9575" t="str">
        <f t="shared" si="1347"/>
        <v/>
      </c>
      <c r="T9575" t="str">
        <f t="shared" si="1348"/>
        <v/>
      </c>
      <c r="U9575" t="str">
        <f t="shared" si="1349"/>
        <v/>
      </c>
    </row>
    <row r="9576" spans="12:21" ht="15" customHeight="1" x14ac:dyDescent="0.15">
      <c r="L9576" s="244" t="str">
        <f t="shared" si="1341"/>
        <v/>
      </c>
      <c r="M9576" s="245" t="str">
        <f t="shared" si="1342"/>
        <v/>
      </c>
      <c r="N9576" s="244" t="str">
        <f t="shared" si="1343"/>
        <v/>
      </c>
      <c r="O9576" s="244" t="str">
        <f t="shared" si="1344"/>
        <v/>
      </c>
      <c r="P9576">
        <f>IF($I9576&lt;&gt;"",$I9576,IF($E9576="SGD",1,IF($E9576="USD",Settings!$B$22,IF($E9576="HKD",Settings!$B$23,1))))</f>
        <v>1</v>
      </c>
      <c r="Q9576">
        <f t="shared" si="1345"/>
        <v>0</v>
      </c>
      <c r="R9576">
        <f t="shared" si="1346"/>
        <v>0</v>
      </c>
      <c r="S9576" t="str">
        <f t="shared" si="1347"/>
        <v/>
      </c>
      <c r="T9576" t="str">
        <f t="shared" si="1348"/>
        <v/>
      </c>
      <c r="U9576" t="str">
        <f t="shared" si="1349"/>
        <v/>
      </c>
    </row>
    <row r="9577" spans="12:21" ht="15" customHeight="1" x14ac:dyDescent="0.15">
      <c r="L9577" s="244" t="str">
        <f t="shared" ref="L9577:L9640" si="1350">IF(OR(B9577="",C9577="",E9577=""),"",B9577&amp;":"&amp;C9577&amp;":"&amp;E9577)</f>
        <v/>
      </c>
      <c r="M9577" s="245" t="str">
        <f t="shared" ref="M9577:M9640" si="1351">IF(A9577="","",A9577*D9577)</f>
        <v/>
      </c>
      <c r="N9577" s="244" t="str">
        <f t="shared" ref="N9577:N9640" si="1352">IF(A9577="","",IF(OR(A9577=1,A9577=0),J9577,0))</f>
        <v/>
      </c>
      <c r="O9577" s="244" t="str">
        <f t="shared" ref="O9577:O9640" si="1353">IF(A9577="","",IF(A9577=-1,J9577,0))</f>
        <v/>
      </c>
      <c r="P9577">
        <f>IF($I9577&lt;&gt;"",$I9577,IF($E9577="SGD",1,IF($E9577="USD",Settings!$B$22,IF($E9577="HKD",Settings!$B$23,1))))</f>
        <v>1</v>
      </c>
      <c r="Q9577">
        <f t="shared" ref="Q9577:Q9640" si="1354">IF($L9577="",0,($O9577-$N9577+IF($A9577=2,$J9577,0))*$P9577)</f>
        <v>0</v>
      </c>
      <c r="R9577">
        <f t="shared" ref="R9577:R9640" si="1355">IF($L9577="",0,IF($A9577=2,$J9577*$P9577,0))</f>
        <v>0</v>
      </c>
      <c r="S9577" t="str">
        <f t="shared" si="1347"/>
        <v/>
      </c>
      <c r="T9577" t="str">
        <f t="shared" si="1348"/>
        <v/>
      </c>
      <c r="U9577" t="str">
        <f t="shared" si="1349"/>
        <v/>
      </c>
    </row>
    <row r="9578" spans="12:21" ht="15" customHeight="1" x14ac:dyDescent="0.15">
      <c r="L9578" s="244" t="str">
        <f t="shared" si="1350"/>
        <v/>
      </c>
      <c r="M9578" s="245" t="str">
        <f t="shared" si="1351"/>
        <v/>
      </c>
      <c r="N9578" s="244" t="str">
        <f t="shared" si="1352"/>
        <v/>
      </c>
      <c r="O9578" s="244" t="str">
        <f t="shared" si="1353"/>
        <v/>
      </c>
      <c r="P9578">
        <f>IF($I9578&lt;&gt;"",$I9578,IF($E9578="SGD",1,IF($E9578="USD",Settings!$B$22,IF($E9578="HKD",Settings!$B$23,1))))</f>
        <v>1</v>
      </c>
      <c r="Q9578">
        <f t="shared" si="1354"/>
        <v>0</v>
      </c>
      <c r="R9578">
        <f t="shared" si="1355"/>
        <v>0</v>
      </c>
      <c r="S9578" t="str">
        <f t="shared" si="1347"/>
        <v/>
      </c>
      <c r="T9578" t="str">
        <f t="shared" si="1348"/>
        <v/>
      </c>
      <c r="U9578" t="str">
        <f t="shared" si="1349"/>
        <v/>
      </c>
    </row>
    <row r="9579" spans="12:21" ht="15" customHeight="1" x14ac:dyDescent="0.15">
      <c r="L9579" s="244" t="str">
        <f t="shared" si="1350"/>
        <v/>
      </c>
      <c r="M9579" s="245" t="str">
        <f t="shared" si="1351"/>
        <v/>
      </c>
      <c r="N9579" s="244" t="str">
        <f t="shared" si="1352"/>
        <v/>
      </c>
      <c r="O9579" s="244" t="str">
        <f t="shared" si="1353"/>
        <v/>
      </c>
      <c r="P9579">
        <f>IF($I9579&lt;&gt;"",$I9579,IF($E9579="SGD",1,IF($E9579="USD",Settings!$B$22,IF($E9579="HKD",Settings!$B$23,1))))</f>
        <v>1</v>
      </c>
      <c r="Q9579">
        <f t="shared" si="1354"/>
        <v>0</v>
      </c>
      <c r="R9579">
        <f t="shared" si="1355"/>
        <v>0</v>
      </c>
      <c r="S9579" t="str">
        <f t="shared" si="1347"/>
        <v/>
      </c>
      <c r="T9579" t="str">
        <f t="shared" si="1348"/>
        <v/>
      </c>
      <c r="U9579" t="str">
        <f t="shared" si="1349"/>
        <v/>
      </c>
    </row>
    <row r="9580" spans="12:21" ht="15" customHeight="1" x14ac:dyDescent="0.15">
      <c r="L9580" s="244" t="str">
        <f t="shared" si="1350"/>
        <v/>
      </c>
      <c r="M9580" s="245" t="str">
        <f t="shared" si="1351"/>
        <v/>
      </c>
      <c r="N9580" s="244" t="str">
        <f t="shared" si="1352"/>
        <v/>
      </c>
      <c r="O9580" s="244" t="str">
        <f t="shared" si="1353"/>
        <v/>
      </c>
      <c r="P9580">
        <f>IF($I9580&lt;&gt;"",$I9580,IF($E9580="SGD",1,IF($E9580="USD",Settings!$B$22,IF($E9580="HKD",Settings!$B$23,1))))</f>
        <v>1</v>
      </c>
      <c r="Q9580">
        <f t="shared" si="1354"/>
        <v>0</v>
      </c>
      <c r="R9580">
        <f t="shared" si="1355"/>
        <v>0</v>
      </c>
      <c r="S9580" t="str">
        <f t="shared" si="1347"/>
        <v/>
      </c>
      <c r="T9580" t="str">
        <f t="shared" si="1348"/>
        <v/>
      </c>
      <c r="U9580" t="str">
        <f t="shared" si="1349"/>
        <v/>
      </c>
    </row>
    <row r="9581" spans="12:21" ht="15" customHeight="1" x14ac:dyDescent="0.15">
      <c r="L9581" s="244" t="str">
        <f t="shared" si="1350"/>
        <v/>
      </c>
      <c r="M9581" s="245" t="str">
        <f t="shared" si="1351"/>
        <v/>
      </c>
      <c r="N9581" s="244" t="str">
        <f t="shared" si="1352"/>
        <v/>
      </c>
      <c r="O9581" s="244" t="str">
        <f t="shared" si="1353"/>
        <v/>
      </c>
      <c r="P9581">
        <f>IF($I9581&lt;&gt;"",$I9581,IF($E9581="SGD",1,IF($E9581="USD",Settings!$B$22,IF($E9581="HKD",Settings!$B$23,1))))</f>
        <v>1</v>
      </c>
      <c r="Q9581">
        <f t="shared" si="1354"/>
        <v>0</v>
      </c>
      <c r="R9581">
        <f t="shared" si="1355"/>
        <v>0</v>
      </c>
      <c r="S9581" t="str">
        <f t="shared" si="1347"/>
        <v/>
      </c>
      <c r="T9581" t="str">
        <f t="shared" si="1348"/>
        <v/>
      </c>
      <c r="U9581" t="str">
        <f t="shared" si="1349"/>
        <v/>
      </c>
    </row>
    <row r="9582" spans="12:21" ht="15" customHeight="1" x14ac:dyDescent="0.15">
      <c r="L9582" s="244" t="str">
        <f t="shared" si="1350"/>
        <v/>
      </c>
      <c r="M9582" s="245" t="str">
        <f t="shared" si="1351"/>
        <v/>
      </c>
      <c r="N9582" s="244" t="str">
        <f t="shared" si="1352"/>
        <v/>
      </c>
      <c r="O9582" s="244" t="str">
        <f t="shared" si="1353"/>
        <v/>
      </c>
      <c r="P9582">
        <f>IF($I9582&lt;&gt;"",$I9582,IF($E9582="SGD",1,IF($E9582="USD",Settings!$B$22,IF($E9582="HKD",Settings!$B$23,1))))</f>
        <v>1</v>
      </c>
      <c r="Q9582">
        <f t="shared" si="1354"/>
        <v>0</v>
      </c>
      <c r="R9582">
        <f t="shared" si="1355"/>
        <v>0</v>
      </c>
      <c r="S9582" t="str">
        <f t="shared" si="1347"/>
        <v/>
      </c>
      <c r="T9582" t="str">
        <f t="shared" si="1348"/>
        <v/>
      </c>
      <c r="U9582" t="str">
        <f t="shared" si="1349"/>
        <v/>
      </c>
    </row>
    <row r="9583" spans="12:21" ht="15" customHeight="1" x14ac:dyDescent="0.15">
      <c r="L9583" s="244" t="str">
        <f t="shared" si="1350"/>
        <v/>
      </c>
      <c r="M9583" s="245" t="str">
        <f t="shared" si="1351"/>
        <v/>
      </c>
      <c r="N9583" s="244" t="str">
        <f t="shared" si="1352"/>
        <v/>
      </c>
      <c r="O9583" s="244" t="str">
        <f t="shared" si="1353"/>
        <v/>
      </c>
      <c r="P9583">
        <f>IF($I9583&lt;&gt;"",$I9583,IF($E9583="SGD",1,IF($E9583="USD",Settings!$B$22,IF($E9583="HKD",Settings!$B$23,1))))</f>
        <v>1</v>
      </c>
      <c r="Q9583">
        <f t="shared" si="1354"/>
        <v>0</v>
      </c>
      <c r="R9583">
        <f t="shared" si="1355"/>
        <v>0</v>
      </c>
      <c r="S9583" t="str">
        <f t="shared" si="1347"/>
        <v/>
      </c>
      <c r="T9583" t="str">
        <f t="shared" si="1348"/>
        <v/>
      </c>
      <c r="U9583" t="str">
        <f t="shared" si="1349"/>
        <v/>
      </c>
    </row>
    <row r="9584" spans="12:21" ht="15" customHeight="1" x14ac:dyDescent="0.15">
      <c r="L9584" s="244" t="str">
        <f t="shared" si="1350"/>
        <v/>
      </c>
      <c r="M9584" s="245" t="str">
        <f t="shared" si="1351"/>
        <v/>
      </c>
      <c r="N9584" s="244" t="str">
        <f t="shared" si="1352"/>
        <v/>
      </c>
      <c r="O9584" s="244" t="str">
        <f t="shared" si="1353"/>
        <v/>
      </c>
      <c r="P9584">
        <f>IF($I9584&lt;&gt;"",$I9584,IF($E9584="SGD",1,IF($E9584="USD",Settings!$B$22,IF($E9584="HKD",Settings!$B$23,1))))</f>
        <v>1</v>
      </c>
      <c r="Q9584">
        <f t="shared" si="1354"/>
        <v>0</v>
      </c>
      <c r="R9584">
        <f t="shared" si="1355"/>
        <v>0</v>
      </c>
      <c r="S9584" t="str">
        <f t="shared" si="1347"/>
        <v/>
      </c>
      <c r="T9584" t="str">
        <f t="shared" si="1348"/>
        <v/>
      </c>
      <c r="U9584" t="str">
        <f t="shared" si="1349"/>
        <v/>
      </c>
    </row>
    <row r="9585" spans="12:21" ht="15" customHeight="1" x14ac:dyDescent="0.15">
      <c r="L9585" s="244" t="str">
        <f t="shared" si="1350"/>
        <v/>
      </c>
      <c r="M9585" s="245" t="str">
        <f t="shared" si="1351"/>
        <v/>
      </c>
      <c r="N9585" s="244" t="str">
        <f t="shared" si="1352"/>
        <v/>
      </c>
      <c r="O9585" s="244" t="str">
        <f t="shared" si="1353"/>
        <v/>
      </c>
      <c r="P9585">
        <f>IF($I9585&lt;&gt;"",$I9585,IF($E9585="SGD",1,IF($E9585="USD",Settings!$B$22,IF($E9585="HKD",Settings!$B$23,1))))</f>
        <v>1</v>
      </c>
      <c r="Q9585">
        <f t="shared" si="1354"/>
        <v>0</v>
      </c>
      <c r="R9585">
        <f t="shared" si="1355"/>
        <v>0</v>
      </c>
      <c r="S9585" t="str">
        <f t="shared" si="1347"/>
        <v/>
      </c>
      <c r="T9585" t="str">
        <f t="shared" si="1348"/>
        <v/>
      </c>
      <c r="U9585" t="str">
        <f t="shared" si="1349"/>
        <v/>
      </c>
    </row>
    <row r="9586" spans="12:21" ht="15" customHeight="1" x14ac:dyDescent="0.15">
      <c r="L9586" s="244" t="str">
        <f t="shared" si="1350"/>
        <v/>
      </c>
      <c r="M9586" s="245" t="str">
        <f t="shared" si="1351"/>
        <v/>
      </c>
      <c r="N9586" s="244" t="str">
        <f t="shared" si="1352"/>
        <v/>
      </c>
      <c r="O9586" s="244" t="str">
        <f t="shared" si="1353"/>
        <v/>
      </c>
      <c r="P9586">
        <f>IF($I9586&lt;&gt;"",$I9586,IF($E9586="SGD",1,IF($E9586="USD",Settings!$B$22,IF($E9586="HKD",Settings!$B$23,1))))</f>
        <v>1</v>
      </c>
      <c r="Q9586">
        <f t="shared" si="1354"/>
        <v>0</v>
      </c>
      <c r="R9586">
        <f t="shared" si="1355"/>
        <v>0</v>
      </c>
      <c r="S9586" t="str">
        <f t="shared" si="1347"/>
        <v/>
      </c>
      <c r="T9586" t="str">
        <f t="shared" si="1348"/>
        <v/>
      </c>
      <c r="U9586" t="str">
        <f t="shared" si="1349"/>
        <v/>
      </c>
    </row>
    <row r="9587" spans="12:21" ht="15" customHeight="1" x14ac:dyDescent="0.15">
      <c r="L9587" s="244" t="str">
        <f t="shared" si="1350"/>
        <v/>
      </c>
      <c r="M9587" s="245" t="str">
        <f t="shared" si="1351"/>
        <v/>
      </c>
      <c r="N9587" s="244" t="str">
        <f t="shared" si="1352"/>
        <v/>
      </c>
      <c r="O9587" s="244" t="str">
        <f t="shared" si="1353"/>
        <v/>
      </c>
      <c r="P9587">
        <f>IF($I9587&lt;&gt;"",$I9587,IF($E9587="SGD",1,IF($E9587="USD",Settings!$B$22,IF($E9587="HKD",Settings!$B$23,1))))</f>
        <v>1</v>
      </c>
      <c r="Q9587">
        <f t="shared" si="1354"/>
        <v>0</v>
      </c>
      <c r="R9587">
        <f t="shared" si="1355"/>
        <v>0</v>
      </c>
      <c r="S9587" t="str">
        <f t="shared" si="1347"/>
        <v/>
      </c>
      <c r="T9587" t="str">
        <f t="shared" si="1348"/>
        <v/>
      </c>
      <c r="U9587" t="str">
        <f t="shared" si="1349"/>
        <v/>
      </c>
    </row>
    <row r="9588" spans="12:21" ht="15" customHeight="1" x14ac:dyDescent="0.15">
      <c r="L9588" s="244" t="str">
        <f t="shared" si="1350"/>
        <v/>
      </c>
      <c r="M9588" s="245" t="str">
        <f t="shared" si="1351"/>
        <v/>
      </c>
      <c r="N9588" s="244" t="str">
        <f t="shared" si="1352"/>
        <v/>
      </c>
      <c r="O9588" s="244" t="str">
        <f t="shared" si="1353"/>
        <v/>
      </c>
      <c r="P9588">
        <f>IF($I9588&lt;&gt;"",$I9588,IF($E9588="SGD",1,IF($E9588="USD",Settings!$B$22,IF($E9588="HKD",Settings!$B$23,1))))</f>
        <v>1</v>
      </c>
      <c r="Q9588">
        <f t="shared" si="1354"/>
        <v>0</v>
      </c>
      <c r="R9588">
        <f t="shared" si="1355"/>
        <v>0</v>
      </c>
      <c r="S9588" t="str">
        <f t="shared" si="1347"/>
        <v/>
      </c>
      <c r="T9588" t="str">
        <f t="shared" si="1348"/>
        <v/>
      </c>
      <c r="U9588" t="str">
        <f t="shared" si="1349"/>
        <v/>
      </c>
    </row>
    <row r="9589" spans="12:21" ht="15" customHeight="1" x14ac:dyDescent="0.15">
      <c r="L9589" s="244" t="str">
        <f t="shared" si="1350"/>
        <v/>
      </c>
      <c r="M9589" s="245" t="str">
        <f t="shared" si="1351"/>
        <v/>
      </c>
      <c r="N9589" s="244" t="str">
        <f t="shared" si="1352"/>
        <v/>
      </c>
      <c r="O9589" s="244" t="str">
        <f t="shared" si="1353"/>
        <v/>
      </c>
      <c r="P9589">
        <f>IF($I9589&lt;&gt;"",$I9589,IF($E9589="SGD",1,IF($E9589="USD",Settings!$B$22,IF($E9589="HKD",Settings!$B$23,1))))</f>
        <v>1</v>
      </c>
      <c r="Q9589">
        <f t="shared" si="1354"/>
        <v>0</v>
      </c>
      <c r="R9589">
        <f t="shared" si="1355"/>
        <v>0</v>
      </c>
      <c r="S9589" t="str">
        <f t="shared" si="1347"/>
        <v/>
      </c>
      <c r="T9589" t="str">
        <f t="shared" si="1348"/>
        <v/>
      </c>
      <c r="U9589" t="str">
        <f t="shared" si="1349"/>
        <v/>
      </c>
    </row>
    <row r="9590" spans="12:21" ht="15" customHeight="1" x14ac:dyDescent="0.15">
      <c r="L9590" s="244" t="str">
        <f t="shared" si="1350"/>
        <v/>
      </c>
      <c r="M9590" s="245" t="str">
        <f t="shared" si="1351"/>
        <v/>
      </c>
      <c r="N9590" s="244" t="str">
        <f t="shared" si="1352"/>
        <v/>
      </c>
      <c r="O9590" s="244" t="str">
        <f t="shared" si="1353"/>
        <v/>
      </c>
      <c r="P9590">
        <f>IF($I9590&lt;&gt;"",$I9590,IF($E9590="SGD",1,IF($E9590="USD",Settings!$B$22,IF($E9590="HKD",Settings!$B$23,1))))</f>
        <v>1</v>
      </c>
      <c r="Q9590">
        <f t="shared" si="1354"/>
        <v>0</v>
      </c>
      <c r="R9590">
        <f t="shared" si="1355"/>
        <v>0</v>
      </c>
      <c r="S9590" t="str">
        <f t="shared" si="1347"/>
        <v/>
      </c>
      <c r="T9590" t="str">
        <f t="shared" si="1348"/>
        <v/>
      </c>
      <c r="U9590" t="str">
        <f t="shared" si="1349"/>
        <v/>
      </c>
    </row>
    <row r="9591" spans="12:21" ht="15" customHeight="1" x14ac:dyDescent="0.15">
      <c r="L9591" s="244" t="str">
        <f t="shared" si="1350"/>
        <v/>
      </c>
      <c r="M9591" s="245" t="str">
        <f t="shared" si="1351"/>
        <v/>
      </c>
      <c r="N9591" s="244" t="str">
        <f t="shared" si="1352"/>
        <v/>
      </c>
      <c r="O9591" s="244" t="str">
        <f t="shared" si="1353"/>
        <v/>
      </c>
      <c r="P9591">
        <f>IF($I9591&lt;&gt;"",$I9591,IF($E9591="SGD",1,IF($E9591="USD",Settings!$B$22,IF($E9591="HKD",Settings!$B$23,1))))</f>
        <v>1</v>
      </c>
      <c r="Q9591">
        <f t="shared" si="1354"/>
        <v>0</v>
      </c>
      <c r="R9591">
        <f t="shared" si="1355"/>
        <v>0</v>
      </c>
      <c r="S9591" t="str">
        <f t="shared" si="1347"/>
        <v/>
      </c>
      <c r="T9591" t="str">
        <f t="shared" si="1348"/>
        <v/>
      </c>
      <c r="U9591" t="str">
        <f t="shared" si="1349"/>
        <v/>
      </c>
    </row>
    <row r="9592" spans="12:21" ht="15" customHeight="1" x14ac:dyDescent="0.15">
      <c r="L9592" s="244" t="str">
        <f t="shared" si="1350"/>
        <v/>
      </c>
      <c r="M9592" s="245" t="str">
        <f t="shared" si="1351"/>
        <v/>
      </c>
      <c r="N9592" s="244" t="str">
        <f t="shared" si="1352"/>
        <v/>
      </c>
      <c r="O9592" s="244" t="str">
        <f t="shared" si="1353"/>
        <v/>
      </c>
      <c r="P9592">
        <f>IF($I9592&lt;&gt;"",$I9592,IF($E9592="SGD",1,IF($E9592="USD",Settings!$B$22,IF($E9592="HKD",Settings!$B$23,1))))</f>
        <v>1</v>
      </c>
      <c r="Q9592">
        <f t="shared" si="1354"/>
        <v>0</v>
      </c>
      <c r="R9592">
        <f t="shared" si="1355"/>
        <v>0</v>
      </c>
      <c r="S9592" t="str">
        <f t="shared" si="1347"/>
        <v/>
      </c>
      <c r="T9592" t="str">
        <f t="shared" si="1348"/>
        <v/>
      </c>
      <c r="U9592" t="str">
        <f t="shared" si="1349"/>
        <v/>
      </c>
    </row>
    <row r="9593" spans="12:21" ht="15" customHeight="1" x14ac:dyDescent="0.15">
      <c r="L9593" s="244" t="str">
        <f t="shared" si="1350"/>
        <v/>
      </c>
      <c r="M9593" s="245" t="str">
        <f t="shared" si="1351"/>
        <v/>
      </c>
      <c r="N9593" s="244" t="str">
        <f t="shared" si="1352"/>
        <v/>
      </c>
      <c r="O9593" s="244" t="str">
        <f t="shared" si="1353"/>
        <v/>
      </c>
      <c r="P9593">
        <f>IF($I9593&lt;&gt;"",$I9593,IF($E9593="SGD",1,IF($E9593="USD",Settings!$B$22,IF($E9593="HKD",Settings!$B$23,1))))</f>
        <v>1</v>
      </c>
      <c r="Q9593">
        <f t="shared" si="1354"/>
        <v>0</v>
      </c>
      <c r="R9593">
        <f t="shared" si="1355"/>
        <v>0</v>
      </c>
      <c r="S9593" t="str">
        <f t="shared" si="1347"/>
        <v/>
      </c>
      <c r="T9593" t="str">
        <f t="shared" si="1348"/>
        <v/>
      </c>
      <c r="U9593" t="str">
        <f t="shared" si="1349"/>
        <v/>
      </c>
    </row>
    <row r="9594" spans="12:21" ht="15" customHeight="1" x14ac:dyDescent="0.15">
      <c r="L9594" s="244" t="str">
        <f t="shared" si="1350"/>
        <v/>
      </c>
      <c r="M9594" s="245" t="str">
        <f t="shared" si="1351"/>
        <v/>
      </c>
      <c r="N9594" s="244" t="str">
        <f t="shared" si="1352"/>
        <v/>
      </c>
      <c r="O9594" s="244" t="str">
        <f t="shared" si="1353"/>
        <v/>
      </c>
      <c r="P9594">
        <f>IF($I9594&lt;&gt;"",$I9594,IF($E9594="SGD",1,IF($E9594="USD",Settings!$B$22,IF($E9594="HKD",Settings!$B$23,1))))</f>
        <v>1</v>
      </c>
      <c r="Q9594">
        <f t="shared" si="1354"/>
        <v>0</v>
      </c>
      <c r="R9594">
        <f t="shared" si="1355"/>
        <v>0</v>
      </c>
      <c r="S9594" t="str">
        <f t="shared" si="1347"/>
        <v/>
      </c>
      <c r="T9594" t="str">
        <f t="shared" si="1348"/>
        <v/>
      </c>
      <c r="U9594" t="str">
        <f t="shared" si="1349"/>
        <v/>
      </c>
    </row>
    <row r="9595" spans="12:21" ht="15" customHeight="1" x14ac:dyDescent="0.15">
      <c r="L9595" s="244" t="str">
        <f t="shared" si="1350"/>
        <v/>
      </c>
      <c r="M9595" s="245" t="str">
        <f t="shared" si="1351"/>
        <v/>
      </c>
      <c r="N9595" s="244" t="str">
        <f t="shared" si="1352"/>
        <v/>
      </c>
      <c r="O9595" s="244" t="str">
        <f t="shared" si="1353"/>
        <v/>
      </c>
      <c r="P9595">
        <f>IF($I9595&lt;&gt;"",$I9595,IF($E9595="SGD",1,IF($E9595="USD",Settings!$B$22,IF($E9595="HKD",Settings!$B$23,1))))</f>
        <v>1</v>
      </c>
      <c r="Q9595">
        <f t="shared" si="1354"/>
        <v>0</v>
      </c>
      <c r="R9595">
        <f t="shared" si="1355"/>
        <v>0</v>
      </c>
      <c r="S9595" t="str">
        <f t="shared" si="1347"/>
        <v/>
      </c>
      <c r="T9595" t="str">
        <f t="shared" si="1348"/>
        <v/>
      </c>
      <c r="U9595" t="str">
        <f t="shared" si="1349"/>
        <v/>
      </c>
    </row>
    <row r="9596" spans="12:21" ht="15" customHeight="1" x14ac:dyDescent="0.15">
      <c r="L9596" s="244" t="str">
        <f t="shared" si="1350"/>
        <v/>
      </c>
      <c r="M9596" s="245" t="str">
        <f t="shared" si="1351"/>
        <v/>
      </c>
      <c r="N9596" s="244" t="str">
        <f t="shared" si="1352"/>
        <v/>
      </c>
      <c r="O9596" s="244" t="str">
        <f t="shared" si="1353"/>
        <v/>
      </c>
      <c r="P9596">
        <f>IF($I9596&lt;&gt;"",$I9596,IF($E9596="SGD",1,IF($E9596="USD",Settings!$B$22,IF($E9596="HKD",Settings!$B$23,1))))</f>
        <v>1</v>
      </c>
      <c r="Q9596">
        <f t="shared" si="1354"/>
        <v>0</v>
      </c>
      <c r="R9596">
        <f t="shared" si="1355"/>
        <v>0</v>
      </c>
      <c r="S9596" t="str">
        <f t="shared" si="1347"/>
        <v/>
      </c>
      <c r="T9596" t="str">
        <f t="shared" si="1348"/>
        <v/>
      </c>
      <c r="U9596" t="str">
        <f t="shared" si="1349"/>
        <v/>
      </c>
    </row>
    <row r="9597" spans="12:21" ht="15" customHeight="1" x14ac:dyDescent="0.15">
      <c r="L9597" s="244" t="str">
        <f t="shared" si="1350"/>
        <v/>
      </c>
      <c r="M9597" s="245" t="str">
        <f t="shared" si="1351"/>
        <v/>
      </c>
      <c r="N9597" s="244" t="str">
        <f t="shared" si="1352"/>
        <v/>
      </c>
      <c r="O9597" s="244" t="str">
        <f t="shared" si="1353"/>
        <v/>
      </c>
      <c r="P9597">
        <f>IF($I9597&lt;&gt;"",$I9597,IF($E9597="SGD",1,IF($E9597="USD",Settings!$B$22,IF($E9597="HKD",Settings!$B$23,1))))</f>
        <v>1</v>
      </c>
      <c r="Q9597">
        <f t="shared" si="1354"/>
        <v>0</v>
      </c>
      <c r="R9597">
        <f t="shared" si="1355"/>
        <v>0</v>
      </c>
      <c r="S9597" t="str">
        <f t="shared" si="1347"/>
        <v/>
      </c>
      <c r="T9597" t="str">
        <f t="shared" si="1348"/>
        <v/>
      </c>
      <c r="U9597" t="str">
        <f t="shared" si="1349"/>
        <v/>
      </c>
    </row>
    <row r="9598" spans="12:21" ht="15" customHeight="1" x14ac:dyDescent="0.15">
      <c r="L9598" s="244" t="str">
        <f t="shared" si="1350"/>
        <v/>
      </c>
      <c r="M9598" s="245" t="str">
        <f t="shared" si="1351"/>
        <v/>
      </c>
      <c r="N9598" s="244" t="str">
        <f t="shared" si="1352"/>
        <v/>
      </c>
      <c r="O9598" s="244" t="str">
        <f t="shared" si="1353"/>
        <v/>
      </c>
      <c r="P9598">
        <f>IF($I9598&lt;&gt;"",$I9598,IF($E9598="SGD",1,IF($E9598="USD",Settings!$B$22,IF($E9598="HKD",Settings!$B$23,1))))</f>
        <v>1</v>
      </c>
      <c r="Q9598">
        <f t="shared" si="1354"/>
        <v>0</v>
      </c>
      <c r="R9598">
        <f t="shared" si="1355"/>
        <v>0</v>
      </c>
      <c r="S9598" t="str">
        <f t="shared" si="1347"/>
        <v/>
      </c>
      <c r="T9598" t="str">
        <f t="shared" si="1348"/>
        <v/>
      </c>
      <c r="U9598" t="str">
        <f t="shared" si="1349"/>
        <v/>
      </c>
    </row>
    <row r="9599" spans="12:21" ht="15" customHeight="1" x14ac:dyDescent="0.15">
      <c r="L9599" s="244" t="str">
        <f t="shared" si="1350"/>
        <v/>
      </c>
      <c r="M9599" s="245" t="str">
        <f t="shared" si="1351"/>
        <v/>
      </c>
      <c r="N9599" s="244" t="str">
        <f t="shared" si="1352"/>
        <v/>
      </c>
      <c r="O9599" s="244" t="str">
        <f t="shared" si="1353"/>
        <v/>
      </c>
      <c r="P9599">
        <f>IF($I9599&lt;&gt;"",$I9599,IF($E9599="SGD",1,IF($E9599="USD",Settings!$B$22,IF($E9599="HKD",Settings!$B$23,1))))</f>
        <v>1</v>
      </c>
      <c r="Q9599">
        <f t="shared" si="1354"/>
        <v>0</v>
      </c>
      <c r="R9599">
        <f t="shared" si="1355"/>
        <v>0</v>
      </c>
      <c r="S9599" t="str">
        <f t="shared" si="1347"/>
        <v/>
      </c>
      <c r="T9599" t="str">
        <f t="shared" si="1348"/>
        <v/>
      </c>
      <c r="U9599" t="str">
        <f t="shared" si="1349"/>
        <v/>
      </c>
    </row>
    <row r="9600" spans="12:21" ht="15" customHeight="1" x14ac:dyDescent="0.15">
      <c r="L9600" s="244" t="str">
        <f t="shared" si="1350"/>
        <v/>
      </c>
      <c r="M9600" s="245" t="str">
        <f t="shared" si="1351"/>
        <v/>
      </c>
      <c r="N9600" s="244" t="str">
        <f t="shared" si="1352"/>
        <v/>
      </c>
      <c r="O9600" s="244" t="str">
        <f t="shared" si="1353"/>
        <v/>
      </c>
      <c r="P9600">
        <f>IF($I9600&lt;&gt;"",$I9600,IF($E9600="SGD",1,IF($E9600="USD",Settings!$B$22,IF($E9600="HKD",Settings!$B$23,1))))</f>
        <v>1</v>
      </c>
      <c r="Q9600">
        <f t="shared" si="1354"/>
        <v>0</v>
      </c>
      <c r="R9600">
        <f t="shared" si="1355"/>
        <v>0</v>
      </c>
      <c r="S9600" t="str">
        <f t="shared" si="1347"/>
        <v/>
      </c>
      <c r="T9600" t="str">
        <f t="shared" si="1348"/>
        <v/>
      </c>
      <c r="U9600" t="str">
        <f t="shared" si="1349"/>
        <v/>
      </c>
    </row>
    <row r="9601" spans="12:21" ht="15" customHeight="1" x14ac:dyDescent="0.15">
      <c r="L9601" s="244" t="str">
        <f t="shared" si="1350"/>
        <v/>
      </c>
      <c r="M9601" s="245" t="str">
        <f t="shared" si="1351"/>
        <v/>
      </c>
      <c r="N9601" s="244" t="str">
        <f t="shared" si="1352"/>
        <v/>
      </c>
      <c r="O9601" s="244" t="str">
        <f t="shared" si="1353"/>
        <v/>
      </c>
      <c r="P9601">
        <f>IF($I9601&lt;&gt;"",$I9601,IF($E9601="SGD",1,IF($E9601="USD",Settings!$B$22,IF($E9601="HKD",Settings!$B$23,1))))</f>
        <v>1</v>
      </c>
      <c r="Q9601">
        <f t="shared" si="1354"/>
        <v>0</v>
      </c>
      <c r="R9601">
        <f t="shared" si="1355"/>
        <v>0</v>
      </c>
      <c r="S9601" t="str">
        <f t="shared" si="1347"/>
        <v/>
      </c>
      <c r="T9601" t="str">
        <f t="shared" si="1348"/>
        <v/>
      </c>
      <c r="U9601" t="str">
        <f t="shared" si="1349"/>
        <v/>
      </c>
    </row>
    <row r="9602" spans="12:21" ht="15" customHeight="1" x14ac:dyDescent="0.15">
      <c r="L9602" s="244" t="str">
        <f t="shared" si="1350"/>
        <v/>
      </c>
      <c r="M9602" s="245" t="str">
        <f t="shared" si="1351"/>
        <v/>
      </c>
      <c r="N9602" s="244" t="str">
        <f t="shared" si="1352"/>
        <v/>
      </c>
      <c r="O9602" s="244" t="str">
        <f t="shared" si="1353"/>
        <v/>
      </c>
      <c r="P9602">
        <f>IF($I9602&lt;&gt;"",$I9602,IF($E9602="SGD",1,IF($E9602="USD",Settings!$B$22,IF($E9602="HKD",Settings!$B$23,1))))</f>
        <v>1</v>
      </c>
      <c r="Q9602">
        <f t="shared" si="1354"/>
        <v>0</v>
      </c>
      <c r="R9602">
        <f t="shared" si="1355"/>
        <v>0</v>
      </c>
      <c r="S9602" t="str">
        <f t="shared" ref="S9602:S9665" si="1356">IF(L9602="","",SUMIFS($M:$M,$L:$L,L9602,$T:$T,"&lt;="&amp;T9602))</f>
        <v/>
      </c>
      <c r="T9602" t="str">
        <f t="shared" ref="T9602:T9665" si="1357">IF(L9602="","",INT(G9602)*100000+ROW())</f>
        <v/>
      </c>
      <c r="U9602" t="str">
        <f t="shared" ref="U9602:U9665" si="1358">IF(L9602="","",IF(AND(COUNTIFS($L:$L,L9602,$S:$S,"&gt;-0.000001",$S:$S,"&lt;0.000001",$T:$T,"&gt;"&amp;T9602)=0,ABS(S9602)&gt;0.000001),1,0))</f>
        <v/>
      </c>
    </row>
    <row r="9603" spans="12:21" ht="15" customHeight="1" x14ac:dyDescent="0.15">
      <c r="L9603" s="244" t="str">
        <f t="shared" si="1350"/>
        <v/>
      </c>
      <c r="M9603" s="245" t="str">
        <f t="shared" si="1351"/>
        <v/>
      </c>
      <c r="N9603" s="244" t="str">
        <f t="shared" si="1352"/>
        <v/>
      </c>
      <c r="O9603" s="244" t="str">
        <f t="shared" si="1353"/>
        <v/>
      </c>
      <c r="P9603">
        <f>IF($I9603&lt;&gt;"",$I9603,IF($E9603="SGD",1,IF($E9603="USD",Settings!$B$22,IF($E9603="HKD",Settings!$B$23,1))))</f>
        <v>1</v>
      </c>
      <c r="Q9603">
        <f t="shared" si="1354"/>
        <v>0</v>
      </c>
      <c r="R9603">
        <f t="shared" si="1355"/>
        <v>0</v>
      </c>
      <c r="S9603" t="str">
        <f t="shared" si="1356"/>
        <v/>
      </c>
      <c r="T9603" t="str">
        <f t="shared" si="1357"/>
        <v/>
      </c>
      <c r="U9603" t="str">
        <f t="shared" si="1358"/>
        <v/>
      </c>
    </row>
    <row r="9604" spans="12:21" ht="15" customHeight="1" x14ac:dyDescent="0.15">
      <c r="L9604" s="244" t="str">
        <f t="shared" si="1350"/>
        <v/>
      </c>
      <c r="M9604" s="245" t="str">
        <f t="shared" si="1351"/>
        <v/>
      </c>
      <c r="N9604" s="244" t="str">
        <f t="shared" si="1352"/>
        <v/>
      </c>
      <c r="O9604" s="244" t="str">
        <f t="shared" si="1353"/>
        <v/>
      </c>
      <c r="P9604">
        <f>IF($I9604&lt;&gt;"",$I9604,IF($E9604="SGD",1,IF($E9604="USD",Settings!$B$22,IF($E9604="HKD",Settings!$B$23,1))))</f>
        <v>1</v>
      </c>
      <c r="Q9604">
        <f t="shared" si="1354"/>
        <v>0</v>
      </c>
      <c r="R9604">
        <f t="shared" si="1355"/>
        <v>0</v>
      </c>
      <c r="S9604" t="str">
        <f t="shared" si="1356"/>
        <v/>
      </c>
      <c r="T9604" t="str">
        <f t="shared" si="1357"/>
        <v/>
      </c>
      <c r="U9604" t="str">
        <f t="shared" si="1358"/>
        <v/>
      </c>
    </row>
    <row r="9605" spans="12:21" ht="15" customHeight="1" x14ac:dyDescent="0.15">
      <c r="L9605" s="244" t="str">
        <f t="shared" si="1350"/>
        <v/>
      </c>
      <c r="M9605" s="245" t="str">
        <f t="shared" si="1351"/>
        <v/>
      </c>
      <c r="N9605" s="244" t="str">
        <f t="shared" si="1352"/>
        <v/>
      </c>
      <c r="O9605" s="244" t="str">
        <f t="shared" si="1353"/>
        <v/>
      </c>
      <c r="P9605">
        <f>IF($I9605&lt;&gt;"",$I9605,IF($E9605="SGD",1,IF($E9605="USD",Settings!$B$22,IF($E9605="HKD",Settings!$B$23,1))))</f>
        <v>1</v>
      </c>
      <c r="Q9605">
        <f t="shared" si="1354"/>
        <v>0</v>
      </c>
      <c r="R9605">
        <f t="shared" si="1355"/>
        <v>0</v>
      </c>
      <c r="S9605" t="str">
        <f t="shared" si="1356"/>
        <v/>
      </c>
      <c r="T9605" t="str">
        <f t="shared" si="1357"/>
        <v/>
      </c>
      <c r="U9605" t="str">
        <f t="shared" si="1358"/>
        <v/>
      </c>
    </row>
    <row r="9606" spans="12:21" ht="15" customHeight="1" x14ac:dyDescent="0.15">
      <c r="L9606" s="244" t="str">
        <f t="shared" si="1350"/>
        <v/>
      </c>
      <c r="M9606" s="245" t="str">
        <f t="shared" si="1351"/>
        <v/>
      </c>
      <c r="N9606" s="244" t="str">
        <f t="shared" si="1352"/>
        <v/>
      </c>
      <c r="O9606" s="244" t="str">
        <f t="shared" si="1353"/>
        <v/>
      </c>
      <c r="P9606">
        <f>IF($I9606&lt;&gt;"",$I9606,IF($E9606="SGD",1,IF($E9606="USD",Settings!$B$22,IF($E9606="HKD",Settings!$B$23,1))))</f>
        <v>1</v>
      </c>
      <c r="Q9606">
        <f t="shared" si="1354"/>
        <v>0</v>
      </c>
      <c r="R9606">
        <f t="shared" si="1355"/>
        <v>0</v>
      </c>
      <c r="S9606" t="str">
        <f t="shared" si="1356"/>
        <v/>
      </c>
      <c r="T9606" t="str">
        <f t="shared" si="1357"/>
        <v/>
      </c>
      <c r="U9606" t="str">
        <f t="shared" si="1358"/>
        <v/>
      </c>
    </row>
    <row r="9607" spans="12:21" ht="15" customHeight="1" x14ac:dyDescent="0.15">
      <c r="L9607" s="244" t="str">
        <f t="shared" si="1350"/>
        <v/>
      </c>
      <c r="M9607" s="245" t="str">
        <f t="shared" si="1351"/>
        <v/>
      </c>
      <c r="N9607" s="244" t="str">
        <f t="shared" si="1352"/>
        <v/>
      </c>
      <c r="O9607" s="244" t="str">
        <f t="shared" si="1353"/>
        <v/>
      </c>
      <c r="P9607">
        <f>IF($I9607&lt;&gt;"",$I9607,IF($E9607="SGD",1,IF($E9607="USD",Settings!$B$22,IF($E9607="HKD",Settings!$B$23,1))))</f>
        <v>1</v>
      </c>
      <c r="Q9607">
        <f t="shared" si="1354"/>
        <v>0</v>
      </c>
      <c r="R9607">
        <f t="shared" si="1355"/>
        <v>0</v>
      </c>
      <c r="S9607" t="str">
        <f t="shared" si="1356"/>
        <v/>
      </c>
      <c r="T9607" t="str">
        <f t="shared" si="1357"/>
        <v/>
      </c>
      <c r="U9607" t="str">
        <f t="shared" si="1358"/>
        <v/>
      </c>
    </row>
    <row r="9608" spans="12:21" ht="15" customHeight="1" x14ac:dyDescent="0.15">
      <c r="L9608" s="244" t="str">
        <f t="shared" si="1350"/>
        <v/>
      </c>
      <c r="M9608" s="245" t="str">
        <f t="shared" si="1351"/>
        <v/>
      </c>
      <c r="N9608" s="244" t="str">
        <f t="shared" si="1352"/>
        <v/>
      </c>
      <c r="O9608" s="244" t="str">
        <f t="shared" si="1353"/>
        <v/>
      </c>
      <c r="P9608">
        <f>IF($I9608&lt;&gt;"",$I9608,IF($E9608="SGD",1,IF($E9608="USD",Settings!$B$22,IF($E9608="HKD",Settings!$B$23,1))))</f>
        <v>1</v>
      </c>
      <c r="Q9608">
        <f t="shared" si="1354"/>
        <v>0</v>
      </c>
      <c r="R9608">
        <f t="shared" si="1355"/>
        <v>0</v>
      </c>
      <c r="S9608" t="str">
        <f t="shared" si="1356"/>
        <v/>
      </c>
      <c r="T9608" t="str">
        <f t="shared" si="1357"/>
        <v/>
      </c>
      <c r="U9608" t="str">
        <f t="shared" si="1358"/>
        <v/>
      </c>
    </row>
    <row r="9609" spans="12:21" ht="15" customHeight="1" x14ac:dyDescent="0.15">
      <c r="L9609" s="244" t="str">
        <f t="shared" si="1350"/>
        <v/>
      </c>
      <c r="M9609" s="245" t="str">
        <f t="shared" si="1351"/>
        <v/>
      </c>
      <c r="N9609" s="244" t="str">
        <f t="shared" si="1352"/>
        <v/>
      </c>
      <c r="O9609" s="244" t="str">
        <f t="shared" si="1353"/>
        <v/>
      </c>
      <c r="P9609">
        <f>IF($I9609&lt;&gt;"",$I9609,IF($E9609="SGD",1,IF($E9609="USD",Settings!$B$22,IF($E9609="HKD",Settings!$B$23,1))))</f>
        <v>1</v>
      </c>
      <c r="Q9609">
        <f t="shared" si="1354"/>
        <v>0</v>
      </c>
      <c r="R9609">
        <f t="shared" si="1355"/>
        <v>0</v>
      </c>
      <c r="S9609" t="str">
        <f t="shared" si="1356"/>
        <v/>
      </c>
      <c r="T9609" t="str">
        <f t="shared" si="1357"/>
        <v/>
      </c>
      <c r="U9609" t="str">
        <f t="shared" si="1358"/>
        <v/>
      </c>
    </row>
    <row r="9610" spans="12:21" ht="15" customHeight="1" x14ac:dyDescent="0.15">
      <c r="L9610" s="244" t="str">
        <f t="shared" si="1350"/>
        <v/>
      </c>
      <c r="M9610" s="245" t="str">
        <f t="shared" si="1351"/>
        <v/>
      </c>
      <c r="N9610" s="244" t="str">
        <f t="shared" si="1352"/>
        <v/>
      </c>
      <c r="O9610" s="244" t="str">
        <f t="shared" si="1353"/>
        <v/>
      </c>
      <c r="P9610">
        <f>IF($I9610&lt;&gt;"",$I9610,IF($E9610="SGD",1,IF($E9610="USD",Settings!$B$22,IF($E9610="HKD",Settings!$B$23,1))))</f>
        <v>1</v>
      </c>
      <c r="Q9610">
        <f t="shared" si="1354"/>
        <v>0</v>
      </c>
      <c r="R9610">
        <f t="shared" si="1355"/>
        <v>0</v>
      </c>
      <c r="S9610" t="str">
        <f t="shared" si="1356"/>
        <v/>
      </c>
      <c r="T9610" t="str">
        <f t="shared" si="1357"/>
        <v/>
      </c>
      <c r="U9610" t="str">
        <f t="shared" si="1358"/>
        <v/>
      </c>
    </row>
    <row r="9611" spans="12:21" ht="15" customHeight="1" x14ac:dyDescent="0.15">
      <c r="L9611" s="244" t="str">
        <f t="shared" si="1350"/>
        <v/>
      </c>
      <c r="M9611" s="245" t="str">
        <f t="shared" si="1351"/>
        <v/>
      </c>
      <c r="N9611" s="244" t="str">
        <f t="shared" si="1352"/>
        <v/>
      </c>
      <c r="O9611" s="244" t="str">
        <f t="shared" si="1353"/>
        <v/>
      </c>
      <c r="P9611">
        <f>IF($I9611&lt;&gt;"",$I9611,IF($E9611="SGD",1,IF($E9611="USD",Settings!$B$22,IF($E9611="HKD",Settings!$B$23,1))))</f>
        <v>1</v>
      </c>
      <c r="Q9611">
        <f t="shared" si="1354"/>
        <v>0</v>
      </c>
      <c r="R9611">
        <f t="shared" si="1355"/>
        <v>0</v>
      </c>
      <c r="S9611" t="str">
        <f t="shared" si="1356"/>
        <v/>
      </c>
      <c r="T9611" t="str">
        <f t="shared" si="1357"/>
        <v/>
      </c>
      <c r="U9611" t="str">
        <f t="shared" si="1358"/>
        <v/>
      </c>
    </row>
    <row r="9612" spans="12:21" ht="15" customHeight="1" x14ac:dyDescent="0.15">
      <c r="L9612" s="244" t="str">
        <f t="shared" si="1350"/>
        <v/>
      </c>
      <c r="M9612" s="245" t="str">
        <f t="shared" si="1351"/>
        <v/>
      </c>
      <c r="N9612" s="244" t="str">
        <f t="shared" si="1352"/>
        <v/>
      </c>
      <c r="O9612" s="244" t="str">
        <f t="shared" si="1353"/>
        <v/>
      </c>
      <c r="P9612">
        <f>IF($I9612&lt;&gt;"",$I9612,IF($E9612="SGD",1,IF($E9612="USD",Settings!$B$22,IF($E9612="HKD",Settings!$B$23,1))))</f>
        <v>1</v>
      </c>
      <c r="Q9612">
        <f t="shared" si="1354"/>
        <v>0</v>
      </c>
      <c r="R9612">
        <f t="shared" si="1355"/>
        <v>0</v>
      </c>
      <c r="S9612" t="str">
        <f t="shared" si="1356"/>
        <v/>
      </c>
      <c r="T9612" t="str">
        <f t="shared" si="1357"/>
        <v/>
      </c>
      <c r="U9612" t="str">
        <f t="shared" si="1358"/>
        <v/>
      </c>
    </row>
    <row r="9613" spans="12:21" ht="15" customHeight="1" x14ac:dyDescent="0.15">
      <c r="L9613" s="244" t="str">
        <f t="shared" si="1350"/>
        <v/>
      </c>
      <c r="M9613" s="245" t="str">
        <f t="shared" si="1351"/>
        <v/>
      </c>
      <c r="N9613" s="244" t="str">
        <f t="shared" si="1352"/>
        <v/>
      </c>
      <c r="O9613" s="244" t="str">
        <f t="shared" si="1353"/>
        <v/>
      </c>
      <c r="P9613">
        <f>IF($I9613&lt;&gt;"",$I9613,IF($E9613="SGD",1,IF($E9613="USD",Settings!$B$22,IF($E9613="HKD",Settings!$B$23,1))))</f>
        <v>1</v>
      </c>
      <c r="Q9613">
        <f t="shared" si="1354"/>
        <v>0</v>
      </c>
      <c r="R9613">
        <f t="shared" si="1355"/>
        <v>0</v>
      </c>
      <c r="S9613" t="str">
        <f t="shared" si="1356"/>
        <v/>
      </c>
      <c r="T9613" t="str">
        <f t="shared" si="1357"/>
        <v/>
      </c>
      <c r="U9613" t="str">
        <f t="shared" si="1358"/>
        <v/>
      </c>
    </row>
    <row r="9614" spans="12:21" ht="15" customHeight="1" x14ac:dyDescent="0.15">
      <c r="L9614" s="244" t="str">
        <f t="shared" si="1350"/>
        <v/>
      </c>
      <c r="M9614" s="245" t="str">
        <f t="shared" si="1351"/>
        <v/>
      </c>
      <c r="N9614" s="244" t="str">
        <f t="shared" si="1352"/>
        <v/>
      </c>
      <c r="O9614" s="244" t="str">
        <f t="shared" si="1353"/>
        <v/>
      </c>
      <c r="P9614">
        <f>IF($I9614&lt;&gt;"",$I9614,IF($E9614="SGD",1,IF($E9614="USD",Settings!$B$22,IF($E9614="HKD",Settings!$B$23,1))))</f>
        <v>1</v>
      </c>
      <c r="Q9614">
        <f t="shared" si="1354"/>
        <v>0</v>
      </c>
      <c r="R9614">
        <f t="shared" si="1355"/>
        <v>0</v>
      </c>
      <c r="S9614" t="str">
        <f t="shared" si="1356"/>
        <v/>
      </c>
      <c r="T9614" t="str">
        <f t="shared" si="1357"/>
        <v/>
      </c>
      <c r="U9614" t="str">
        <f t="shared" si="1358"/>
        <v/>
      </c>
    </row>
    <row r="9615" spans="12:21" ht="15" customHeight="1" x14ac:dyDescent="0.15">
      <c r="L9615" s="244" t="str">
        <f t="shared" si="1350"/>
        <v/>
      </c>
      <c r="M9615" s="245" t="str">
        <f t="shared" si="1351"/>
        <v/>
      </c>
      <c r="N9615" s="244" t="str">
        <f t="shared" si="1352"/>
        <v/>
      </c>
      <c r="O9615" s="244" t="str">
        <f t="shared" si="1353"/>
        <v/>
      </c>
      <c r="P9615">
        <f>IF($I9615&lt;&gt;"",$I9615,IF($E9615="SGD",1,IF($E9615="USD",Settings!$B$22,IF($E9615="HKD",Settings!$B$23,1))))</f>
        <v>1</v>
      </c>
      <c r="Q9615">
        <f t="shared" si="1354"/>
        <v>0</v>
      </c>
      <c r="R9615">
        <f t="shared" si="1355"/>
        <v>0</v>
      </c>
      <c r="S9615" t="str">
        <f t="shared" si="1356"/>
        <v/>
      </c>
      <c r="T9615" t="str">
        <f t="shared" si="1357"/>
        <v/>
      </c>
      <c r="U9615" t="str">
        <f t="shared" si="1358"/>
        <v/>
      </c>
    </row>
    <row r="9616" spans="12:21" ht="15" customHeight="1" x14ac:dyDescent="0.15">
      <c r="L9616" s="244" t="str">
        <f t="shared" si="1350"/>
        <v/>
      </c>
      <c r="M9616" s="245" t="str">
        <f t="shared" si="1351"/>
        <v/>
      </c>
      <c r="N9616" s="244" t="str">
        <f t="shared" si="1352"/>
        <v/>
      </c>
      <c r="O9616" s="244" t="str">
        <f t="shared" si="1353"/>
        <v/>
      </c>
      <c r="P9616">
        <f>IF($I9616&lt;&gt;"",$I9616,IF($E9616="SGD",1,IF($E9616="USD",Settings!$B$22,IF($E9616="HKD",Settings!$B$23,1))))</f>
        <v>1</v>
      </c>
      <c r="Q9616">
        <f t="shared" si="1354"/>
        <v>0</v>
      </c>
      <c r="R9616">
        <f t="shared" si="1355"/>
        <v>0</v>
      </c>
      <c r="S9616" t="str">
        <f t="shared" si="1356"/>
        <v/>
      </c>
      <c r="T9616" t="str">
        <f t="shared" si="1357"/>
        <v/>
      </c>
      <c r="U9616" t="str">
        <f t="shared" si="1358"/>
        <v/>
      </c>
    </row>
    <row r="9617" spans="12:21" ht="15" customHeight="1" x14ac:dyDescent="0.15">
      <c r="L9617" s="244" t="str">
        <f t="shared" si="1350"/>
        <v/>
      </c>
      <c r="M9617" s="245" t="str">
        <f t="shared" si="1351"/>
        <v/>
      </c>
      <c r="N9617" s="244" t="str">
        <f t="shared" si="1352"/>
        <v/>
      </c>
      <c r="O9617" s="244" t="str">
        <f t="shared" si="1353"/>
        <v/>
      </c>
      <c r="P9617">
        <f>IF($I9617&lt;&gt;"",$I9617,IF($E9617="SGD",1,IF($E9617="USD",Settings!$B$22,IF($E9617="HKD",Settings!$B$23,1))))</f>
        <v>1</v>
      </c>
      <c r="Q9617">
        <f t="shared" si="1354"/>
        <v>0</v>
      </c>
      <c r="R9617">
        <f t="shared" si="1355"/>
        <v>0</v>
      </c>
      <c r="S9617" t="str">
        <f t="shared" si="1356"/>
        <v/>
      </c>
      <c r="T9617" t="str">
        <f t="shared" si="1357"/>
        <v/>
      </c>
      <c r="U9617" t="str">
        <f t="shared" si="1358"/>
        <v/>
      </c>
    </row>
    <row r="9618" spans="12:21" ht="15" customHeight="1" x14ac:dyDescent="0.15">
      <c r="L9618" s="244" t="str">
        <f t="shared" si="1350"/>
        <v/>
      </c>
      <c r="M9618" s="245" t="str">
        <f t="shared" si="1351"/>
        <v/>
      </c>
      <c r="N9618" s="244" t="str">
        <f t="shared" si="1352"/>
        <v/>
      </c>
      <c r="O9618" s="244" t="str">
        <f t="shared" si="1353"/>
        <v/>
      </c>
      <c r="P9618">
        <f>IF($I9618&lt;&gt;"",$I9618,IF($E9618="SGD",1,IF($E9618="USD",Settings!$B$22,IF($E9618="HKD",Settings!$B$23,1))))</f>
        <v>1</v>
      </c>
      <c r="Q9618">
        <f t="shared" si="1354"/>
        <v>0</v>
      </c>
      <c r="R9618">
        <f t="shared" si="1355"/>
        <v>0</v>
      </c>
      <c r="S9618" t="str">
        <f t="shared" si="1356"/>
        <v/>
      </c>
      <c r="T9618" t="str">
        <f t="shared" si="1357"/>
        <v/>
      </c>
      <c r="U9618" t="str">
        <f t="shared" si="1358"/>
        <v/>
      </c>
    </row>
    <row r="9619" spans="12:21" ht="15" customHeight="1" x14ac:dyDescent="0.15">
      <c r="L9619" s="244" t="str">
        <f t="shared" si="1350"/>
        <v/>
      </c>
      <c r="M9619" s="245" t="str">
        <f t="shared" si="1351"/>
        <v/>
      </c>
      <c r="N9619" s="244" t="str">
        <f t="shared" si="1352"/>
        <v/>
      </c>
      <c r="O9619" s="244" t="str">
        <f t="shared" si="1353"/>
        <v/>
      </c>
      <c r="P9619">
        <f>IF($I9619&lt;&gt;"",$I9619,IF($E9619="SGD",1,IF($E9619="USD",Settings!$B$22,IF($E9619="HKD",Settings!$B$23,1))))</f>
        <v>1</v>
      </c>
      <c r="Q9619">
        <f t="shared" si="1354"/>
        <v>0</v>
      </c>
      <c r="R9619">
        <f t="shared" si="1355"/>
        <v>0</v>
      </c>
      <c r="S9619" t="str">
        <f t="shared" si="1356"/>
        <v/>
      </c>
      <c r="T9619" t="str">
        <f t="shared" si="1357"/>
        <v/>
      </c>
      <c r="U9619" t="str">
        <f t="shared" si="1358"/>
        <v/>
      </c>
    </row>
    <row r="9620" spans="12:21" ht="15" customHeight="1" x14ac:dyDescent="0.15">
      <c r="L9620" s="244" t="str">
        <f t="shared" si="1350"/>
        <v/>
      </c>
      <c r="M9620" s="245" t="str">
        <f t="shared" si="1351"/>
        <v/>
      </c>
      <c r="N9620" s="244" t="str">
        <f t="shared" si="1352"/>
        <v/>
      </c>
      <c r="O9620" s="244" t="str">
        <f t="shared" si="1353"/>
        <v/>
      </c>
      <c r="P9620">
        <f>IF($I9620&lt;&gt;"",$I9620,IF($E9620="SGD",1,IF($E9620="USD",Settings!$B$22,IF($E9620="HKD",Settings!$B$23,1))))</f>
        <v>1</v>
      </c>
      <c r="Q9620">
        <f t="shared" si="1354"/>
        <v>0</v>
      </c>
      <c r="R9620">
        <f t="shared" si="1355"/>
        <v>0</v>
      </c>
      <c r="S9620" t="str">
        <f t="shared" si="1356"/>
        <v/>
      </c>
      <c r="T9620" t="str">
        <f t="shared" si="1357"/>
        <v/>
      </c>
      <c r="U9620" t="str">
        <f t="shared" si="1358"/>
        <v/>
      </c>
    </row>
    <row r="9621" spans="12:21" ht="15" customHeight="1" x14ac:dyDescent="0.15">
      <c r="L9621" s="244" t="str">
        <f t="shared" si="1350"/>
        <v/>
      </c>
      <c r="M9621" s="245" t="str">
        <f t="shared" si="1351"/>
        <v/>
      </c>
      <c r="N9621" s="244" t="str">
        <f t="shared" si="1352"/>
        <v/>
      </c>
      <c r="O9621" s="244" t="str">
        <f t="shared" si="1353"/>
        <v/>
      </c>
      <c r="P9621">
        <f>IF($I9621&lt;&gt;"",$I9621,IF($E9621="SGD",1,IF($E9621="USD",Settings!$B$22,IF($E9621="HKD",Settings!$B$23,1))))</f>
        <v>1</v>
      </c>
      <c r="Q9621">
        <f t="shared" si="1354"/>
        <v>0</v>
      </c>
      <c r="R9621">
        <f t="shared" si="1355"/>
        <v>0</v>
      </c>
      <c r="S9621" t="str">
        <f t="shared" si="1356"/>
        <v/>
      </c>
      <c r="T9621" t="str">
        <f t="shared" si="1357"/>
        <v/>
      </c>
      <c r="U9621" t="str">
        <f t="shared" si="1358"/>
        <v/>
      </c>
    </row>
    <row r="9622" spans="12:21" ht="15" customHeight="1" x14ac:dyDescent="0.15">
      <c r="L9622" s="244" t="str">
        <f t="shared" si="1350"/>
        <v/>
      </c>
      <c r="M9622" s="245" t="str">
        <f t="shared" si="1351"/>
        <v/>
      </c>
      <c r="N9622" s="244" t="str">
        <f t="shared" si="1352"/>
        <v/>
      </c>
      <c r="O9622" s="244" t="str">
        <f t="shared" si="1353"/>
        <v/>
      </c>
      <c r="P9622">
        <f>IF($I9622&lt;&gt;"",$I9622,IF($E9622="SGD",1,IF($E9622="USD",Settings!$B$22,IF($E9622="HKD",Settings!$B$23,1))))</f>
        <v>1</v>
      </c>
      <c r="Q9622">
        <f t="shared" si="1354"/>
        <v>0</v>
      </c>
      <c r="R9622">
        <f t="shared" si="1355"/>
        <v>0</v>
      </c>
      <c r="S9622" t="str">
        <f t="shared" si="1356"/>
        <v/>
      </c>
      <c r="T9622" t="str">
        <f t="shared" si="1357"/>
        <v/>
      </c>
      <c r="U9622" t="str">
        <f t="shared" si="1358"/>
        <v/>
      </c>
    </row>
    <row r="9623" spans="12:21" ht="15" customHeight="1" x14ac:dyDescent="0.15">
      <c r="L9623" s="244" t="str">
        <f t="shared" si="1350"/>
        <v/>
      </c>
      <c r="M9623" s="245" t="str">
        <f t="shared" si="1351"/>
        <v/>
      </c>
      <c r="N9623" s="244" t="str">
        <f t="shared" si="1352"/>
        <v/>
      </c>
      <c r="O9623" s="244" t="str">
        <f t="shared" si="1353"/>
        <v/>
      </c>
      <c r="P9623">
        <f>IF($I9623&lt;&gt;"",$I9623,IF($E9623="SGD",1,IF($E9623="USD",Settings!$B$22,IF($E9623="HKD",Settings!$B$23,1))))</f>
        <v>1</v>
      </c>
      <c r="Q9623">
        <f t="shared" si="1354"/>
        <v>0</v>
      </c>
      <c r="R9623">
        <f t="shared" si="1355"/>
        <v>0</v>
      </c>
      <c r="S9623" t="str">
        <f t="shared" si="1356"/>
        <v/>
      </c>
      <c r="T9623" t="str">
        <f t="shared" si="1357"/>
        <v/>
      </c>
      <c r="U9623" t="str">
        <f t="shared" si="1358"/>
        <v/>
      </c>
    </row>
    <row r="9624" spans="12:21" ht="15" customHeight="1" x14ac:dyDescent="0.15">
      <c r="L9624" s="244" t="str">
        <f t="shared" si="1350"/>
        <v/>
      </c>
      <c r="M9624" s="245" t="str">
        <f t="shared" si="1351"/>
        <v/>
      </c>
      <c r="N9624" s="244" t="str">
        <f t="shared" si="1352"/>
        <v/>
      </c>
      <c r="O9624" s="244" t="str">
        <f t="shared" si="1353"/>
        <v/>
      </c>
      <c r="P9624">
        <f>IF($I9624&lt;&gt;"",$I9624,IF($E9624="SGD",1,IF($E9624="USD",Settings!$B$22,IF($E9624="HKD",Settings!$B$23,1))))</f>
        <v>1</v>
      </c>
      <c r="Q9624">
        <f t="shared" si="1354"/>
        <v>0</v>
      </c>
      <c r="R9624">
        <f t="shared" si="1355"/>
        <v>0</v>
      </c>
      <c r="S9624" t="str">
        <f t="shared" si="1356"/>
        <v/>
      </c>
      <c r="T9624" t="str">
        <f t="shared" si="1357"/>
        <v/>
      </c>
      <c r="U9624" t="str">
        <f t="shared" si="1358"/>
        <v/>
      </c>
    </row>
    <row r="9625" spans="12:21" ht="15" customHeight="1" x14ac:dyDescent="0.15">
      <c r="L9625" s="244" t="str">
        <f t="shared" si="1350"/>
        <v/>
      </c>
      <c r="M9625" s="245" t="str">
        <f t="shared" si="1351"/>
        <v/>
      </c>
      <c r="N9625" s="244" t="str">
        <f t="shared" si="1352"/>
        <v/>
      </c>
      <c r="O9625" s="244" t="str">
        <f t="shared" si="1353"/>
        <v/>
      </c>
      <c r="P9625">
        <f>IF($I9625&lt;&gt;"",$I9625,IF($E9625="SGD",1,IF($E9625="USD",Settings!$B$22,IF($E9625="HKD",Settings!$B$23,1))))</f>
        <v>1</v>
      </c>
      <c r="Q9625">
        <f t="shared" si="1354"/>
        <v>0</v>
      </c>
      <c r="R9625">
        <f t="shared" si="1355"/>
        <v>0</v>
      </c>
      <c r="S9625" t="str">
        <f t="shared" si="1356"/>
        <v/>
      </c>
      <c r="T9625" t="str">
        <f t="shared" si="1357"/>
        <v/>
      </c>
      <c r="U9625" t="str">
        <f t="shared" si="1358"/>
        <v/>
      </c>
    </row>
    <row r="9626" spans="12:21" ht="15" customHeight="1" x14ac:dyDescent="0.15">
      <c r="L9626" s="244" t="str">
        <f t="shared" si="1350"/>
        <v/>
      </c>
      <c r="M9626" s="245" t="str">
        <f t="shared" si="1351"/>
        <v/>
      </c>
      <c r="N9626" s="244" t="str">
        <f t="shared" si="1352"/>
        <v/>
      </c>
      <c r="O9626" s="244" t="str">
        <f t="shared" si="1353"/>
        <v/>
      </c>
      <c r="P9626">
        <f>IF($I9626&lt;&gt;"",$I9626,IF($E9626="SGD",1,IF($E9626="USD",Settings!$B$22,IF($E9626="HKD",Settings!$B$23,1))))</f>
        <v>1</v>
      </c>
      <c r="Q9626">
        <f t="shared" si="1354"/>
        <v>0</v>
      </c>
      <c r="R9626">
        <f t="shared" si="1355"/>
        <v>0</v>
      </c>
      <c r="S9626" t="str">
        <f t="shared" si="1356"/>
        <v/>
      </c>
      <c r="T9626" t="str">
        <f t="shared" si="1357"/>
        <v/>
      </c>
      <c r="U9626" t="str">
        <f t="shared" si="1358"/>
        <v/>
      </c>
    </row>
    <row r="9627" spans="12:21" ht="15" customHeight="1" x14ac:dyDescent="0.15">
      <c r="L9627" s="244" t="str">
        <f t="shared" si="1350"/>
        <v/>
      </c>
      <c r="M9627" s="245" t="str">
        <f t="shared" si="1351"/>
        <v/>
      </c>
      <c r="N9627" s="244" t="str">
        <f t="shared" si="1352"/>
        <v/>
      </c>
      <c r="O9627" s="244" t="str">
        <f t="shared" si="1353"/>
        <v/>
      </c>
      <c r="P9627">
        <f>IF($I9627&lt;&gt;"",$I9627,IF($E9627="SGD",1,IF($E9627="USD",Settings!$B$22,IF($E9627="HKD",Settings!$B$23,1))))</f>
        <v>1</v>
      </c>
      <c r="Q9627">
        <f t="shared" si="1354"/>
        <v>0</v>
      </c>
      <c r="R9627">
        <f t="shared" si="1355"/>
        <v>0</v>
      </c>
      <c r="S9627" t="str">
        <f t="shared" si="1356"/>
        <v/>
      </c>
      <c r="T9627" t="str">
        <f t="shared" si="1357"/>
        <v/>
      </c>
      <c r="U9627" t="str">
        <f t="shared" si="1358"/>
        <v/>
      </c>
    </row>
    <row r="9628" spans="12:21" ht="15" customHeight="1" x14ac:dyDescent="0.15">
      <c r="L9628" s="244" t="str">
        <f t="shared" si="1350"/>
        <v/>
      </c>
      <c r="M9628" s="245" t="str">
        <f t="shared" si="1351"/>
        <v/>
      </c>
      <c r="N9628" s="244" t="str">
        <f t="shared" si="1352"/>
        <v/>
      </c>
      <c r="O9628" s="244" t="str">
        <f t="shared" si="1353"/>
        <v/>
      </c>
      <c r="P9628">
        <f>IF($I9628&lt;&gt;"",$I9628,IF($E9628="SGD",1,IF($E9628="USD",Settings!$B$22,IF($E9628="HKD",Settings!$B$23,1))))</f>
        <v>1</v>
      </c>
      <c r="Q9628">
        <f t="shared" si="1354"/>
        <v>0</v>
      </c>
      <c r="R9628">
        <f t="shared" si="1355"/>
        <v>0</v>
      </c>
      <c r="S9628" t="str">
        <f t="shared" si="1356"/>
        <v/>
      </c>
      <c r="T9628" t="str">
        <f t="shared" si="1357"/>
        <v/>
      </c>
      <c r="U9628" t="str">
        <f t="shared" si="1358"/>
        <v/>
      </c>
    </row>
    <row r="9629" spans="12:21" ht="15" customHeight="1" x14ac:dyDescent="0.15">
      <c r="L9629" s="244" t="str">
        <f t="shared" si="1350"/>
        <v/>
      </c>
      <c r="M9629" s="245" t="str">
        <f t="shared" si="1351"/>
        <v/>
      </c>
      <c r="N9629" s="244" t="str">
        <f t="shared" si="1352"/>
        <v/>
      </c>
      <c r="O9629" s="244" t="str">
        <f t="shared" si="1353"/>
        <v/>
      </c>
      <c r="P9629">
        <f>IF($I9629&lt;&gt;"",$I9629,IF($E9629="SGD",1,IF($E9629="USD",Settings!$B$22,IF($E9629="HKD",Settings!$B$23,1))))</f>
        <v>1</v>
      </c>
      <c r="Q9629">
        <f t="shared" si="1354"/>
        <v>0</v>
      </c>
      <c r="R9629">
        <f t="shared" si="1355"/>
        <v>0</v>
      </c>
      <c r="S9629" t="str">
        <f t="shared" si="1356"/>
        <v/>
      </c>
      <c r="T9629" t="str">
        <f t="shared" si="1357"/>
        <v/>
      </c>
      <c r="U9629" t="str">
        <f t="shared" si="1358"/>
        <v/>
      </c>
    </row>
    <row r="9630" spans="12:21" ht="15" customHeight="1" x14ac:dyDescent="0.15">
      <c r="L9630" s="244" t="str">
        <f t="shared" si="1350"/>
        <v/>
      </c>
      <c r="M9630" s="245" t="str">
        <f t="shared" si="1351"/>
        <v/>
      </c>
      <c r="N9630" s="244" t="str">
        <f t="shared" si="1352"/>
        <v/>
      </c>
      <c r="O9630" s="244" t="str">
        <f t="shared" si="1353"/>
        <v/>
      </c>
      <c r="P9630">
        <f>IF($I9630&lt;&gt;"",$I9630,IF($E9630="SGD",1,IF($E9630="USD",Settings!$B$22,IF($E9630="HKD",Settings!$B$23,1))))</f>
        <v>1</v>
      </c>
      <c r="Q9630">
        <f t="shared" si="1354"/>
        <v>0</v>
      </c>
      <c r="R9630">
        <f t="shared" si="1355"/>
        <v>0</v>
      </c>
      <c r="S9630" t="str">
        <f t="shared" si="1356"/>
        <v/>
      </c>
      <c r="T9630" t="str">
        <f t="shared" si="1357"/>
        <v/>
      </c>
      <c r="U9630" t="str">
        <f t="shared" si="1358"/>
        <v/>
      </c>
    </row>
    <row r="9631" spans="12:21" ht="15" customHeight="1" x14ac:dyDescent="0.15">
      <c r="L9631" s="244" t="str">
        <f t="shared" si="1350"/>
        <v/>
      </c>
      <c r="M9631" s="245" t="str">
        <f t="shared" si="1351"/>
        <v/>
      </c>
      <c r="N9631" s="244" t="str">
        <f t="shared" si="1352"/>
        <v/>
      </c>
      <c r="O9631" s="244" t="str">
        <f t="shared" si="1353"/>
        <v/>
      </c>
      <c r="P9631">
        <f>IF($I9631&lt;&gt;"",$I9631,IF($E9631="SGD",1,IF($E9631="USD",Settings!$B$22,IF($E9631="HKD",Settings!$B$23,1))))</f>
        <v>1</v>
      </c>
      <c r="Q9631">
        <f t="shared" si="1354"/>
        <v>0</v>
      </c>
      <c r="R9631">
        <f t="shared" si="1355"/>
        <v>0</v>
      </c>
      <c r="S9631" t="str">
        <f t="shared" si="1356"/>
        <v/>
      </c>
      <c r="T9631" t="str">
        <f t="shared" si="1357"/>
        <v/>
      </c>
      <c r="U9631" t="str">
        <f t="shared" si="1358"/>
        <v/>
      </c>
    </row>
    <row r="9632" spans="12:21" ht="15" customHeight="1" x14ac:dyDescent="0.15">
      <c r="L9632" s="244" t="str">
        <f t="shared" si="1350"/>
        <v/>
      </c>
      <c r="M9632" s="245" t="str">
        <f t="shared" si="1351"/>
        <v/>
      </c>
      <c r="N9632" s="244" t="str">
        <f t="shared" si="1352"/>
        <v/>
      </c>
      <c r="O9632" s="244" t="str">
        <f t="shared" si="1353"/>
        <v/>
      </c>
      <c r="P9632">
        <f>IF($I9632&lt;&gt;"",$I9632,IF($E9632="SGD",1,IF($E9632="USD",Settings!$B$22,IF($E9632="HKD",Settings!$B$23,1))))</f>
        <v>1</v>
      </c>
      <c r="Q9632">
        <f t="shared" si="1354"/>
        <v>0</v>
      </c>
      <c r="R9632">
        <f t="shared" si="1355"/>
        <v>0</v>
      </c>
      <c r="S9632" t="str">
        <f t="shared" si="1356"/>
        <v/>
      </c>
      <c r="T9632" t="str">
        <f t="shared" si="1357"/>
        <v/>
      </c>
      <c r="U9632" t="str">
        <f t="shared" si="1358"/>
        <v/>
      </c>
    </row>
    <row r="9633" spans="12:21" ht="15" customHeight="1" x14ac:dyDescent="0.15">
      <c r="L9633" s="244" t="str">
        <f t="shared" si="1350"/>
        <v/>
      </c>
      <c r="M9633" s="245" t="str">
        <f t="shared" si="1351"/>
        <v/>
      </c>
      <c r="N9633" s="244" t="str">
        <f t="shared" si="1352"/>
        <v/>
      </c>
      <c r="O9633" s="244" t="str">
        <f t="shared" si="1353"/>
        <v/>
      </c>
      <c r="P9633">
        <f>IF($I9633&lt;&gt;"",$I9633,IF($E9633="SGD",1,IF($E9633="USD",Settings!$B$22,IF($E9633="HKD",Settings!$B$23,1))))</f>
        <v>1</v>
      </c>
      <c r="Q9633">
        <f t="shared" si="1354"/>
        <v>0</v>
      </c>
      <c r="R9633">
        <f t="shared" si="1355"/>
        <v>0</v>
      </c>
      <c r="S9633" t="str">
        <f t="shared" si="1356"/>
        <v/>
      </c>
      <c r="T9633" t="str">
        <f t="shared" si="1357"/>
        <v/>
      </c>
      <c r="U9633" t="str">
        <f t="shared" si="1358"/>
        <v/>
      </c>
    </row>
    <row r="9634" spans="12:21" ht="15" customHeight="1" x14ac:dyDescent="0.15">
      <c r="L9634" s="244" t="str">
        <f t="shared" si="1350"/>
        <v/>
      </c>
      <c r="M9634" s="245" t="str">
        <f t="shared" si="1351"/>
        <v/>
      </c>
      <c r="N9634" s="244" t="str">
        <f t="shared" si="1352"/>
        <v/>
      </c>
      <c r="O9634" s="244" t="str">
        <f t="shared" si="1353"/>
        <v/>
      </c>
      <c r="P9634">
        <f>IF($I9634&lt;&gt;"",$I9634,IF($E9634="SGD",1,IF($E9634="USD",Settings!$B$22,IF($E9634="HKD",Settings!$B$23,1))))</f>
        <v>1</v>
      </c>
      <c r="Q9634">
        <f t="shared" si="1354"/>
        <v>0</v>
      </c>
      <c r="R9634">
        <f t="shared" si="1355"/>
        <v>0</v>
      </c>
      <c r="S9634" t="str">
        <f t="shared" si="1356"/>
        <v/>
      </c>
      <c r="T9634" t="str">
        <f t="shared" si="1357"/>
        <v/>
      </c>
      <c r="U9634" t="str">
        <f t="shared" si="1358"/>
        <v/>
      </c>
    </row>
    <row r="9635" spans="12:21" ht="15" customHeight="1" x14ac:dyDescent="0.15">
      <c r="L9635" s="244" t="str">
        <f t="shared" si="1350"/>
        <v/>
      </c>
      <c r="M9635" s="245" t="str">
        <f t="shared" si="1351"/>
        <v/>
      </c>
      <c r="N9635" s="244" t="str">
        <f t="shared" si="1352"/>
        <v/>
      </c>
      <c r="O9635" s="244" t="str">
        <f t="shared" si="1353"/>
        <v/>
      </c>
      <c r="P9635">
        <f>IF($I9635&lt;&gt;"",$I9635,IF($E9635="SGD",1,IF($E9635="USD",Settings!$B$22,IF($E9635="HKD",Settings!$B$23,1))))</f>
        <v>1</v>
      </c>
      <c r="Q9635">
        <f t="shared" si="1354"/>
        <v>0</v>
      </c>
      <c r="R9635">
        <f t="shared" si="1355"/>
        <v>0</v>
      </c>
      <c r="S9635" t="str">
        <f t="shared" si="1356"/>
        <v/>
      </c>
      <c r="T9635" t="str">
        <f t="shared" si="1357"/>
        <v/>
      </c>
      <c r="U9635" t="str">
        <f t="shared" si="1358"/>
        <v/>
      </c>
    </row>
    <row r="9636" spans="12:21" ht="15" customHeight="1" x14ac:dyDescent="0.15">
      <c r="L9636" s="244" t="str">
        <f t="shared" si="1350"/>
        <v/>
      </c>
      <c r="M9636" s="245" t="str">
        <f t="shared" si="1351"/>
        <v/>
      </c>
      <c r="N9636" s="244" t="str">
        <f t="shared" si="1352"/>
        <v/>
      </c>
      <c r="O9636" s="244" t="str">
        <f t="shared" si="1353"/>
        <v/>
      </c>
      <c r="P9636">
        <f>IF($I9636&lt;&gt;"",$I9636,IF($E9636="SGD",1,IF($E9636="USD",Settings!$B$22,IF($E9636="HKD",Settings!$B$23,1))))</f>
        <v>1</v>
      </c>
      <c r="Q9636">
        <f t="shared" si="1354"/>
        <v>0</v>
      </c>
      <c r="R9636">
        <f t="shared" si="1355"/>
        <v>0</v>
      </c>
      <c r="S9636" t="str">
        <f t="shared" si="1356"/>
        <v/>
      </c>
      <c r="T9636" t="str">
        <f t="shared" si="1357"/>
        <v/>
      </c>
      <c r="U9636" t="str">
        <f t="shared" si="1358"/>
        <v/>
      </c>
    </row>
    <row r="9637" spans="12:21" ht="15" customHeight="1" x14ac:dyDescent="0.15">
      <c r="L9637" s="244" t="str">
        <f t="shared" si="1350"/>
        <v/>
      </c>
      <c r="M9637" s="245" t="str">
        <f t="shared" si="1351"/>
        <v/>
      </c>
      <c r="N9637" s="244" t="str">
        <f t="shared" si="1352"/>
        <v/>
      </c>
      <c r="O9637" s="244" t="str">
        <f t="shared" si="1353"/>
        <v/>
      </c>
      <c r="P9637">
        <f>IF($I9637&lt;&gt;"",$I9637,IF($E9637="SGD",1,IF($E9637="USD",Settings!$B$22,IF($E9637="HKD",Settings!$B$23,1))))</f>
        <v>1</v>
      </c>
      <c r="Q9637">
        <f t="shared" si="1354"/>
        <v>0</v>
      </c>
      <c r="R9637">
        <f t="shared" si="1355"/>
        <v>0</v>
      </c>
      <c r="S9637" t="str">
        <f t="shared" si="1356"/>
        <v/>
      </c>
      <c r="T9637" t="str">
        <f t="shared" si="1357"/>
        <v/>
      </c>
      <c r="U9637" t="str">
        <f t="shared" si="1358"/>
        <v/>
      </c>
    </row>
    <row r="9638" spans="12:21" ht="15" customHeight="1" x14ac:dyDescent="0.15">
      <c r="L9638" s="244" t="str">
        <f t="shared" si="1350"/>
        <v/>
      </c>
      <c r="M9638" s="245" t="str">
        <f t="shared" si="1351"/>
        <v/>
      </c>
      <c r="N9638" s="244" t="str">
        <f t="shared" si="1352"/>
        <v/>
      </c>
      <c r="O9638" s="244" t="str">
        <f t="shared" si="1353"/>
        <v/>
      </c>
      <c r="P9638">
        <f>IF($I9638&lt;&gt;"",$I9638,IF($E9638="SGD",1,IF($E9638="USD",Settings!$B$22,IF($E9638="HKD",Settings!$B$23,1))))</f>
        <v>1</v>
      </c>
      <c r="Q9638">
        <f t="shared" si="1354"/>
        <v>0</v>
      </c>
      <c r="R9638">
        <f t="shared" si="1355"/>
        <v>0</v>
      </c>
      <c r="S9638" t="str">
        <f t="shared" si="1356"/>
        <v/>
      </c>
      <c r="T9638" t="str">
        <f t="shared" si="1357"/>
        <v/>
      </c>
      <c r="U9638" t="str">
        <f t="shared" si="1358"/>
        <v/>
      </c>
    </row>
    <row r="9639" spans="12:21" ht="15" customHeight="1" x14ac:dyDescent="0.15">
      <c r="L9639" s="244" t="str">
        <f t="shared" si="1350"/>
        <v/>
      </c>
      <c r="M9639" s="245" t="str">
        <f t="shared" si="1351"/>
        <v/>
      </c>
      <c r="N9639" s="244" t="str">
        <f t="shared" si="1352"/>
        <v/>
      </c>
      <c r="O9639" s="244" t="str">
        <f t="shared" si="1353"/>
        <v/>
      </c>
      <c r="P9639">
        <f>IF($I9639&lt;&gt;"",$I9639,IF($E9639="SGD",1,IF($E9639="USD",Settings!$B$22,IF($E9639="HKD",Settings!$B$23,1))))</f>
        <v>1</v>
      </c>
      <c r="Q9639">
        <f t="shared" si="1354"/>
        <v>0</v>
      </c>
      <c r="R9639">
        <f t="shared" si="1355"/>
        <v>0</v>
      </c>
      <c r="S9639" t="str">
        <f t="shared" si="1356"/>
        <v/>
      </c>
      <c r="T9639" t="str">
        <f t="shared" si="1357"/>
        <v/>
      </c>
      <c r="U9639" t="str">
        <f t="shared" si="1358"/>
        <v/>
      </c>
    </row>
    <row r="9640" spans="12:21" ht="15" customHeight="1" x14ac:dyDescent="0.15">
      <c r="L9640" s="244" t="str">
        <f t="shared" si="1350"/>
        <v/>
      </c>
      <c r="M9640" s="245" t="str">
        <f t="shared" si="1351"/>
        <v/>
      </c>
      <c r="N9640" s="244" t="str">
        <f t="shared" si="1352"/>
        <v/>
      </c>
      <c r="O9640" s="244" t="str">
        <f t="shared" si="1353"/>
        <v/>
      </c>
      <c r="P9640">
        <f>IF($I9640&lt;&gt;"",$I9640,IF($E9640="SGD",1,IF($E9640="USD",Settings!$B$22,IF($E9640="HKD",Settings!$B$23,1))))</f>
        <v>1</v>
      </c>
      <c r="Q9640">
        <f t="shared" si="1354"/>
        <v>0</v>
      </c>
      <c r="R9640">
        <f t="shared" si="1355"/>
        <v>0</v>
      </c>
      <c r="S9640" t="str">
        <f t="shared" si="1356"/>
        <v/>
      </c>
      <c r="T9640" t="str">
        <f t="shared" si="1357"/>
        <v/>
      </c>
      <c r="U9640" t="str">
        <f t="shared" si="1358"/>
        <v/>
      </c>
    </row>
    <row r="9641" spans="12:21" ht="15" customHeight="1" x14ac:dyDescent="0.15">
      <c r="L9641" s="244" t="str">
        <f t="shared" ref="L9641:L9704" si="1359">IF(OR(B9641="",C9641="",E9641=""),"",B9641&amp;":"&amp;C9641&amp;":"&amp;E9641)</f>
        <v/>
      </c>
      <c r="M9641" s="245" t="str">
        <f t="shared" ref="M9641:M9704" si="1360">IF(A9641="","",A9641*D9641)</f>
        <v/>
      </c>
      <c r="N9641" s="244" t="str">
        <f t="shared" ref="N9641:N9704" si="1361">IF(A9641="","",IF(OR(A9641=1,A9641=0),J9641,0))</f>
        <v/>
      </c>
      <c r="O9641" s="244" t="str">
        <f t="shared" ref="O9641:O9704" si="1362">IF(A9641="","",IF(A9641=-1,J9641,0))</f>
        <v/>
      </c>
      <c r="P9641">
        <f>IF($I9641&lt;&gt;"",$I9641,IF($E9641="SGD",1,IF($E9641="USD",Settings!$B$22,IF($E9641="HKD",Settings!$B$23,1))))</f>
        <v>1</v>
      </c>
      <c r="Q9641">
        <f t="shared" ref="Q9641:Q9704" si="1363">IF($L9641="",0,($O9641-$N9641+IF($A9641=2,$J9641,0))*$P9641)</f>
        <v>0</v>
      </c>
      <c r="R9641">
        <f t="shared" ref="R9641:R9704" si="1364">IF($L9641="",0,IF($A9641=2,$J9641*$P9641,0))</f>
        <v>0</v>
      </c>
      <c r="S9641" t="str">
        <f t="shared" si="1356"/>
        <v/>
      </c>
      <c r="T9641" t="str">
        <f t="shared" si="1357"/>
        <v/>
      </c>
      <c r="U9641" t="str">
        <f t="shared" si="1358"/>
        <v/>
      </c>
    </row>
    <row r="9642" spans="12:21" ht="15" customHeight="1" x14ac:dyDescent="0.15">
      <c r="L9642" s="244" t="str">
        <f t="shared" si="1359"/>
        <v/>
      </c>
      <c r="M9642" s="245" t="str">
        <f t="shared" si="1360"/>
        <v/>
      </c>
      <c r="N9642" s="244" t="str">
        <f t="shared" si="1361"/>
        <v/>
      </c>
      <c r="O9642" s="244" t="str">
        <f t="shared" si="1362"/>
        <v/>
      </c>
      <c r="P9642">
        <f>IF($I9642&lt;&gt;"",$I9642,IF($E9642="SGD",1,IF($E9642="USD",Settings!$B$22,IF($E9642="HKD",Settings!$B$23,1))))</f>
        <v>1</v>
      </c>
      <c r="Q9642">
        <f t="shared" si="1363"/>
        <v>0</v>
      </c>
      <c r="R9642">
        <f t="shared" si="1364"/>
        <v>0</v>
      </c>
      <c r="S9642" t="str">
        <f t="shared" si="1356"/>
        <v/>
      </c>
      <c r="T9642" t="str">
        <f t="shared" si="1357"/>
        <v/>
      </c>
      <c r="U9642" t="str">
        <f t="shared" si="1358"/>
        <v/>
      </c>
    </row>
    <row r="9643" spans="12:21" ht="15" customHeight="1" x14ac:dyDescent="0.15">
      <c r="L9643" s="244" t="str">
        <f t="shared" si="1359"/>
        <v/>
      </c>
      <c r="M9643" s="245" t="str">
        <f t="shared" si="1360"/>
        <v/>
      </c>
      <c r="N9643" s="244" t="str">
        <f t="shared" si="1361"/>
        <v/>
      </c>
      <c r="O9643" s="244" t="str">
        <f t="shared" si="1362"/>
        <v/>
      </c>
      <c r="P9643">
        <f>IF($I9643&lt;&gt;"",$I9643,IF($E9643="SGD",1,IF($E9643="USD",Settings!$B$22,IF($E9643="HKD",Settings!$B$23,1))))</f>
        <v>1</v>
      </c>
      <c r="Q9643">
        <f t="shared" si="1363"/>
        <v>0</v>
      </c>
      <c r="R9643">
        <f t="shared" si="1364"/>
        <v>0</v>
      </c>
      <c r="S9643" t="str">
        <f t="shared" si="1356"/>
        <v/>
      </c>
      <c r="T9643" t="str">
        <f t="shared" si="1357"/>
        <v/>
      </c>
      <c r="U9643" t="str">
        <f t="shared" si="1358"/>
        <v/>
      </c>
    </row>
    <row r="9644" spans="12:21" ht="15" customHeight="1" x14ac:dyDescent="0.15">
      <c r="L9644" s="244" t="str">
        <f t="shared" si="1359"/>
        <v/>
      </c>
      <c r="M9644" s="245" t="str">
        <f t="shared" si="1360"/>
        <v/>
      </c>
      <c r="N9644" s="244" t="str">
        <f t="shared" si="1361"/>
        <v/>
      </c>
      <c r="O9644" s="244" t="str">
        <f t="shared" si="1362"/>
        <v/>
      </c>
      <c r="P9644">
        <f>IF($I9644&lt;&gt;"",$I9644,IF($E9644="SGD",1,IF($E9644="USD",Settings!$B$22,IF($E9644="HKD",Settings!$B$23,1))))</f>
        <v>1</v>
      </c>
      <c r="Q9644">
        <f t="shared" si="1363"/>
        <v>0</v>
      </c>
      <c r="R9644">
        <f t="shared" si="1364"/>
        <v>0</v>
      </c>
      <c r="S9644" t="str">
        <f t="shared" si="1356"/>
        <v/>
      </c>
      <c r="T9644" t="str">
        <f t="shared" si="1357"/>
        <v/>
      </c>
      <c r="U9644" t="str">
        <f t="shared" si="1358"/>
        <v/>
      </c>
    </row>
    <row r="9645" spans="12:21" ht="15" customHeight="1" x14ac:dyDescent="0.15">
      <c r="L9645" s="244" t="str">
        <f t="shared" si="1359"/>
        <v/>
      </c>
      <c r="M9645" s="245" t="str">
        <f t="shared" si="1360"/>
        <v/>
      </c>
      <c r="N9645" s="244" t="str">
        <f t="shared" si="1361"/>
        <v/>
      </c>
      <c r="O9645" s="244" t="str">
        <f t="shared" si="1362"/>
        <v/>
      </c>
      <c r="P9645">
        <f>IF($I9645&lt;&gt;"",$I9645,IF($E9645="SGD",1,IF($E9645="USD",Settings!$B$22,IF($E9645="HKD",Settings!$B$23,1))))</f>
        <v>1</v>
      </c>
      <c r="Q9645">
        <f t="shared" si="1363"/>
        <v>0</v>
      </c>
      <c r="R9645">
        <f t="shared" si="1364"/>
        <v>0</v>
      </c>
      <c r="S9645" t="str">
        <f t="shared" si="1356"/>
        <v/>
      </c>
      <c r="T9645" t="str">
        <f t="shared" si="1357"/>
        <v/>
      </c>
      <c r="U9645" t="str">
        <f t="shared" si="1358"/>
        <v/>
      </c>
    </row>
    <row r="9646" spans="12:21" ht="15" customHeight="1" x14ac:dyDescent="0.15">
      <c r="L9646" s="244" t="str">
        <f t="shared" si="1359"/>
        <v/>
      </c>
      <c r="M9646" s="245" t="str">
        <f t="shared" si="1360"/>
        <v/>
      </c>
      <c r="N9646" s="244" t="str">
        <f t="shared" si="1361"/>
        <v/>
      </c>
      <c r="O9646" s="244" t="str">
        <f t="shared" si="1362"/>
        <v/>
      </c>
      <c r="P9646">
        <f>IF($I9646&lt;&gt;"",$I9646,IF($E9646="SGD",1,IF($E9646="USD",Settings!$B$22,IF($E9646="HKD",Settings!$B$23,1))))</f>
        <v>1</v>
      </c>
      <c r="Q9646">
        <f t="shared" si="1363"/>
        <v>0</v>
      </c>
      <c r="R9646">
        <f t="shared" si="1364"/>
        <v>0</v>
      </c>
      <c r="S9646" t="str">
        <f t="shared" si="1356"/>
        <v/>
      </c>
      <c r="T9646" t="str">
        <f t="shared" si="1357"/>
        <v/>
      </c>
      <c r="U9646" t="str">
        <f t="shared" si="1358"/>
        <v/>
      </c>
    </row>
    <row r="9647" spans="12:21" ht="15" customHeight="1" x14ac:dyDescent="0.15">
      <c r="L9647" s="244" t="str">
        <f t="shared" si="1359"/>
        <v/>
      </c>
      <c r="M9647" s="245" t="str">
        <f t="shared" si="1360"/>
        <v/>
      </c>
      <c r="N9647" s="244" t="str">
        <f t="shared" si="1361"/>
        <v/>
      </c>
      <c r="O9647" s="244" t="str">
        <f t="shared" si="1362"/>
        <v/>
      </c>
      <c r="P9647">
        <f>IF($I9647&lt;&gt;"",$I9647,IF($E9647="SGD",1,IF($E9647="USD",Settings!$B$22,IF($E9647="HKD",Settings!$B$23,1))))</f>
        <v>1</v>
      </c>
      <c r="Q9647">
        <f t="shared" si="1363"/>
        <v>0</v>
      </c>
      <c r="R9647">
        <f t="shared" si="1364"/>
        <v>0</v>
      </c>
      <c r="S9647" t="str">
        <f t="shared" si="1356"/>
        <v/>
      </c>
      <c r="T9647" t="str">
        <f t="shared" si="1357"/>
        <v/>
      </c>
      <c r="U9647" t="str">
        <f t="shared" si="1358"/>
        <v/>
      </c>
    </row>
    <row r="9648" spans="12:21" ht="15" customHeight="1" x14ac:dyDescent="0.15">
      <c r="L9648" s="244" t="str">
        <f t="shared" si="1359"/>
        <v/>
      </c>
      <c r="M9648" s="245" t="str">
        <f t="shared" si="1360"/>
        <v/>
      </c>
      <c r="N9648" s="244" t="str">
        <f t="shared" si="1361"/>
        <v/>
      </c>
      <c r="O9648" s="244" t="str">
        <f t="shared" si="1362"/>
        <v/>
      </c>
      <c r="P9648">
        <f>IF($I9648&lt;&gt;"",$I9648,IF($E9648="SGD",1,IF($E9648="USD",Settings!$B$22,IF($E9648="HKD",Settings!$B$23,1))))</f>
        <v>1</v>
      </c>
      <c r="Q9648">
        <f t="shared" si="1363"/>
        <v>0</v>
      </c>
      <c r="R9648">
        <f t="shared" si="1364"/>
        <v>0</v>
      </c>
      <c r="S9648" t="str">
        <f t="shared" si="1356"/>
        <v/>
      </c>
      <c r="T9648" t="str">
        <f t="shared" si="1357"/>
        <v/>
      </c>
      <c r="U9648" t="str">
        <f t="shared" si="1358"/>
        <v/>
      </c>
    </row>
    <row r="9649" spans="12:21" ht="15" customHeight="1" x14ac:dyDescent="0.15">
      <c r="L9649" s="244" t="str">
        <f t="shared" si="1359"/>
        <v/>
      </c>
      <c r="M9649" s="245" t="str">
        <f t="shared" si="1360"/>
        <v/>
      </c>
      <c r="N9649" s="244" t="str">
        <f t="shared" si="1361"/>
        <v/>
      </c>
      <c r="O9649" s="244" t="str">
        <f t="shared" si="1362"/>
        <v/>
      </c>
      <c r="P9649">
        <f>IF($I9649&lt;&gt;"",$I9649,IF($E9649="SGD",1,IF($E9649="USD",Settings!$B$22,IF($E9649="HKD",Settings!$B$23,1))))</f>
        <v>1</v>
      </c>
      <c r="Q9649">
        <f t="shared" si="1363"/>
        <v>0</v>
      </c>
      <c r="R9649">
        <f t="shared" si="1364"/>
        <v>0</v>
      </c>
      <c r="S9649" t="str">
        <f t="shared" si="1356"/>
        <v/>
      </c>
      <c r="T9649" t="str">
        <f t="shared" si="1357"/>
        <v/>
      </c>
      <c r="U9649" t="str">
        <f t="shared" si="1358"/>
        <v/>
      </c>
    </row>
    <row r="9650" spans="12:21" ht="15" customHeight="1" x14ac:dyDescent="0.15">
      <c r="L9650" s="244" t="str">
        <f t="shared" si="1359"/>
        <v/>
      </c>
      <c r="M9650" s="245" t="str">
        <f t="shared" si="1360"/>
        <v/>
      </c>
      <c r="N9650" s="244" t="str">
        <f t="shared" si="1361"/>
        <v/>
      </c>
      <c r="O9650" s="244" t="str">
        <f t="shared" si="1362"/>
        <v/>
      </c>
      <c r="P9650">
        <f>IF($I9650&lt;&gt;"",$I9650,IF($E9650="SGD",1,IF($E9650="USD",Settings!$B$22,IF($E9650="HKD",Settings!$B$23,1))))</f>
        <v>1</v>
      </c>
      <c r="Q9650">
        <f t="shared" si="1363"/>
        <v>0</v>
      </c>
      <c r="R9650">
        <f t="shared" si="1364"/>
        <v>0</v>
      </c>
      <c r="S9650" t="str">
        <f t="shared" si="1356"/>
        <v/>
      </c>
      <c r="T9650" t="str">
        <f t="shared" si="1357"/>
        <v/>
      </c>
      <c r="U9650" t="str">
        <f t="shared" si="1358"/>
        <v/>
      </c>
    </row>
    <row r="9651" spans="12:21" ht="15" customHeight="1" x14ac:dyDescent="0.15">
      <c r="L9651" s="244" t="str">
        <f t="shared" si="1359"/>
        <v/>
      </c>
      <c r="M9651" s="245" t="str">
        <f t="shared" si="1360"/>
        <v/>
      </c>
      <c r="N9651" s="244" t="str">
        <f t="shared" si="1361"/>
        <v/>
      </c>
      <c r="O9651" s="244" t="str">
        <f t="shared" si="1362"/>
        <v/>
      </c>
      <c r="P9651">
        <f>IF($I9651&lt;&gt;"",$I9651,IF($E9651="SGD",1,IF($E9651="USD",Settings!$B$22,IF($E9651="HKD",Settings!$B$23,1))))</f>
        <v>1</v>
      </c>
      <c r="Q9651">
        <f t="shared" si="1363"/>
        <v>0</v>
      </c>
      <c r="R9651">
        <f t="shared" si="1364"/>
        <v>0</v>
      </c>
      <c r="S9651" t="str">
        <f t="shared" si="1356"/>
        <v/>
      </c>
      <c r="T9651" t="str">
        <f t="shared" si="1357"/>
        <v/>
      </c>
      <c r="U9651" t="str">
        <f t="shared" si="1358"/>
        <v/>
      </c>
    </row>
    <row r="9652" spans="12:21" ht="15" customHeight="1" x14ac:dyDescent="0.15">
      <c r="L9652" s="244" t="str">
        <f t="shared" si="1359"/>
        <v/>
      </c>
      <c r="M9652" s="245" t="str">
        <f t="shared" si="1360"/>
        <v/>
      </c>
      <c r="N9652" s="244" t="str">
        <f t="shared" si="1361"/>
        <v/>
      </c>
      <c r="O9652" s="244" t="str">
        <f t="shared" si="1362"/>
        <v/>
      </c>
      <c r="P9652">
        <f>IF($I9652&lt;&gt;"",$I9652,IF($E9652="SGD",1,IF($E9652="USD",Settings!$B$22,IF($E9652="HKD",Settings!$B$23,1))))</f>
        <v>1</v>
      </c>
      <c r="Q9652">
        <f t="shared" si="1363"/>
        <v>0</v>
      </c>
      <c r="R9652">
        <f t="shared" si="1364"/>
        <v>0</v>
      </c>
      <c r="S9652" t="str">
        <f t="shared" si="1356"/>
        <v/>
      </c>
      <c r="T9652" t="str">
        <f t="shared" si="1357"/>
        <v/>
      </c>
      <c r="U9652" t="str">
        <f t="shared" si="1358"/>
        <v/>
      </c>
    </row>
    <row r="9653" spans="12:21" ht="15" customHeight="1" x14ac:dyDescent="0.15">
      <c r="L9653" s="244" t="str">
        <f t="shared" si="1359"/>
        <v/>
      </c>
      <c r="M9653" s="245" t="str">
        <f t="shared" si="1360"/>
        <v/>
      </c>
      <c r="N9653" s="244" t="str">
        <f t="shared" si="1361"/>
        <v/>
      </c>
      <c r="O9653" s="244" t="str">
        <f t="shared" si="1362"/>
        <v/>
      </c>
      <c r="P9653">
        <f>IF($I9653&lt;&gt;"",$I9653,IF($E9653="SGD",1,IF($E9653="USD",Settings!$B$22,IF($E9653="HKD",Settings!$B$23,1))))</f>
        <v>1</v>
      </c>
      <c r="Q9653">
        <f t="shared" si="1363"/>
        <v>0</v>
      </c>
      <c r="R9653">
        <f t="shared" si="1364"/>
        <v>0</v>
      </c>
      <c r="S9653" t="str">
        <f t="shared" si="1356"/>
        <v/>
      </c>
      <c r="T9653" t="str">
        <f t="shared" si="1357"/>
        <v/>
      </c>
      <c r="U9653" t="str">
        <f t="shared" si="1358"/>
        <v/>
      </c>
    </row>
    <row r="9654" spans="12:21" ht="15" customHeight="1" x14ac:dyDescent="0.15">
      <c r="L9654" s="244" t="str">
        <f t="shared" si="1359"/>
        <v/>
      </c>
      <c r="M9654" s="245" t="str">
        <f t="shared" si="1360"/>
        <v/>
      </c>
      <c r="N9654" s="244" t="str">
        <f t="shared" si="1361"/>
        <v/>
      </c>
      <c r="O9654" s="244" t="str">
        <f t="shared" si="1362"/>
        <v/>
      </c>
      <c r="P9654">
        <f>IF($I9654&lt;&gt;"",$I9654,IF($E9654="SGD",1,IF($E9654="USD",Settings!$B$22,IF($E9654="HKD",Settings!$B$23,1))))</f>
        <v>1</v>
      </c>
      <c r="Q9654">
        <f t="shared" si="1363"/>
        <v>0</v>
      </c>
      <c r="R9654">
        <f t="shared" si="1364"/>
        <v>0</v>
      </c>
      <c r="S9654" t="str">
        <f t="shared" si="1356"/>
        <v/>
      </c>
      <c r="T9654" t="str">
        <f t="shared" si="1357"/>
        <v/>
      </c>
      <c r="U9654" t="str">
        <f t="shared" si="1358"/>
        <v/>
      </c>
    </row>
    <row r="9655" spans="12:21" ht="15" customHeight="1" x14ac:dyDescent="0.15">
      <c r="L9655" s="244" t="str">
        <f t="shared" si="1359"/>
        <v/>
      </c>
      <c r="M9655" s="245" t="str">
        <f t="shared" si="1360"/>
        <v/>
      </c>
      <c r="N9655" s="244" t="str">
        <f t="shared" si="1361"/>
        <v/>
      </c>
      <c r="O9655" s="244" t="str">
        <f t="shared" si="1362"/>
        <v/>
      </c>
      <c r="P9655">
        <f>IF($I9655&lt;&gt;"",$I9655,IF($E9655="SGD",1,IF($E9655="USD",Settings!$B$22,IF($E9655="HKD",Settings!$B$23,1))))</f>
        <v>1</v>
      </c>
      <c r="Q9655">
        <f t="shared" si="1363"/>
        <v>0</v>
      </c>
      <c r="R9655">
        <f t="shared" si="1364"/>
        <v>0</v>
      </c>
      <c r="S9655" t="str">
        <f t="shared" si="1356"/>
        <v/>
      </c>
      <c r="T9655" t="str">
        <f t="shared" si="1357"/>
        <v/>
      </c>
      <c r="U9655" t="str">
        <f t="shared" si="1358"/>
        <v/>
      </c>
    </row>
    <row r="9656" spans="12:21" ht="15" customHeight="1" x14ac:dyDescent="0.15">
      <c r="L9656" s="244" t="str">
        <f t="shared" si="1359"/>
        <v/>
      </c>
      <c r="M9656" s="245" t="str">
        <f t="shared" si="1360"/>
        <v/>
      </c>
      <c r="N9656" s="244" t="str">
        <f t="shared" si="1361"/>
        <v/>
      </c>
      <c r="O9656" s="244" t="str">
        <f t="shared" si="1362"/>
        <v/>
      </c>
      <c r="P9656">
        <f>IF($I9656&lt;&gt;"",$I9656,IF($E9656="SGD",1,IF($E9656="USD",Settings!$B$22,IF($E9656="HKD",Settings!$B$23,1))))</f>
        <v>1</v>
      </c>
      <c r="Q9656">
        <f t="shared" si="1363"/>
        <v>0</v>
      </c>
      <c r="R9656">
        <f t="shared" si="1364"/>
        <v>0</v>
      </c>
      <c r="S9656" t="str">
        <f t="shared" si="1356"/>
        <v/>
      </c>
      <c r="T9656" t="str">
        <f t="shared" si="1357"/>
        <v/>
      </c>
      <c r="U9656" t="str">
        <f t="shared" si="1358"/>
        <v/>
      </c>
    </row>
    <row r="9657" spans="12:21" ht="15" customHeight="1" x14ac:dyDescent="0.15">
      <c r="L9657" s="244" t="str">
        <f t="shared" si="1359"/>
        <v/>
      </c>
      <c r="M9657" s="245" t="str">
        <f t="shared" si="1360"/>
        <v/>
      </c>
      <c r="N9657" s="244" t="str">
        <f t="shared" si="1361"/>
        <v/>
      </c>
      <c r="O9657" s="244" t="str">
        <f t="shared" si="1362"/>
        <v/>
      </c>
      <c r="P9657">
        <f>IF($I9657&lt;&gt;"",$I9657,IF($E9657="SGD",1,IF($E9657="USD",Settings!$B$22,IF($E9657="HKD",Settings!$B$23,1))))</f>
        <v>1</v>
      </c>
      <c r="Q9657">
        <f t="shared" si="1363"/>
        <v>0</v>
      </c>
      <c r="R9657">
        <f t="shared" si="1364"/>
        <v>0</v>
      </c>
      <c r="S9657" t="str">
        <f t="shared" si="1356"/>
        <v/>
      </c>
      <c r="T9657" t="str">
        <f t="shared" si="1357"/>
        <v/>
      </c>
      <c r="U9657" t="str">
        <f t="shared" si="1358"/>
        <v/>
      </c>
    </row>
    <row r="9658" spans="12:21" ht="15" customHeight="1" x14ac:dyDescent="0.15">
      <c r="L9658" s="244" t="str">
        <f t="shared" si="1359"/>
        <v/>
      </c>
      <c r="M9658" s="245" t="str">
        <f t="shared" si="1360"/>
        <v/>
      </c>
      <c r="N9658" s="244" t="str">
        <f t="shared" si="1361"/>
        <v/>
      </c>
      <c r="O9658" s="244" t="str">
        <f t="shared" si="1362"/>
        <v/>
      </c>
      <c r="P9658">
        <f>IF($I9658&lt;&gt;"",$I9658,IF($E9658="SGD",1,IF($E9658="USD",Settings!$B$22,IF($E9658="HKD",Settings!$B$23,1))))</f>
        <v>1</v>
      </c>
      <c r="Q9658">
        <f t="shared" si="1363"/>
        <v>0</v>
      </c>
      <c r="R9658">
        <f t="shared" si="1364"/>
        <v>0</v>
      </c>
      <c r="S9658" t="str">
        <f t="shared" si="1356"/>
        <v/>
      </c>
      <c r="T9658" t="str">
        <f t="shared" si="1357"/>
        <v/>
      </c>
      <c r="U9658" t="str">
        <f t="shared" si="1358"/>
        <v/>
      </c>
    </row>
    <row r="9659" spans="12:21" ht="15" customHeight="1" x14ac:dyDescent="0.15">
      <c r="L9659" s="244" t="str">
        <f t="shared" si="1359"/>
        <v/>
      </c>
      <c r="M9659" s="245" t="str">
        <f t="shared" si="1360"/>
        <v/>
      </c>
      <c r="N9659" s="244" t="str">
        <f t="shared" si="1361"/>
        <v/>
      </c>
      <c r="O9659" s="244" t="str">
        <f t="shared" si="1362"/>
        <v/>
      </c>
      <c r="P9659">
        <f>IF($I9659&lt;&gt;"",$I9659,IF($E9659="SGD",1,IF($E9659="USD",Settings!$B$22,IF($E9659="HKD",Settings!$B$23,1))))</f>
        <v>1</v>
      </c>
      <c r="Q9659">
        <f t="shared" si="1363"/>
        <v>0</v>
      </c>
      <c r="R9659">
        <f t="shared" si="1364"/>
        <v>0</v>
      </c>
      <c r="S9659" t="str">
        <f t="shared" si="1356"/>
        <v/>
      </c>
      <c r="T9659" t="str">
        <f t="shared" si="1357"/>
        <v/>
      </c>
      <c r="U9659" t="str">
        <f t="shared" si="1358"/>
        <v/>
      </c>
    </row>
    <row r="9660" spans="12:21" ht="15" customHeight="1" x14ac:dyDescent="0.15">
      <c r="L9660" s="244" t="str">
        <f t="shared" si="1359"/>
        <v/>
      </c>
      <c r="M9660" s="245" t="str">
        <f t="shared" si="1360"/>
        <v/>
      </c>
      <c r="N9660" s="244" t="str">
        <f t="shared" si="1361"/>
        <v/>
      </c>
      <c r="O9660" s="244" t="str">
        <f t="shared" si="1362"/>
        <v/>
      </c>
      <c r="P9660">
        <f>IF($I9660&lt;&gt;"",$I9660,IF($E9660="SGD",1,IF($E9660="USD",Settings!$B$22,IF($E9660="HKD",Settings!$B$23,1))))</f>
        <v>1</v>
      </c>
      <c r="Q9660">
        <f t="shared" si="1363"/>
        <v>0</v>
      </c>
      <c r="R9660">
        <f t="shared" si="1364"/>
        <v>0</v>
      </c>
      <c r="S9660" t="str">
        <f t="shared" si="1356"/>
        <v/>
      </c>
      <c r="T9660" t="str">
        <f t="shared" si="1357"/>
        <v/>
      </c>
      <c r="U9660" t="str">
        <f t="shared" si="1358"/>
        <v/>
      </c>
    </row>
    <row r="9661" spans="12:21" ht="15" customHeight="1" x14ac:dyDescent="0.15">
      <c r="L9661" s="244" t="str">
        <f t="shared" si="1359"/>
        <v/>
      </c>
      <c r="M9661" s="245" t="str">
        <f t="shared" si="1360"/>
        <v/>
      </c>
      <c r="N9661" s="244" t="str">
        <f t="shared" si="1361"/>
        <v/>
      </c>
      <c r="O9661" s="244" t="str">
        <f t="shared" si="1362"/>
        <v/>
      </c>
      <c r="P9661">
        <f>IF($I9661&lt;&gt;"",$I9661,IF($E9661="SGD",1,IF($E9661="USD",Settings!$B$22,IF($E9661="HKD",Settings!$B$23,1))))</f>
        <v>1</v>
      </c>
      <c r="Q9661">
        <f t="shared" si="1363"/>
        <v>0</v>
      </c>
      <c r="R9661">
        <f t="shared" si="1364"/>
        <v>0</v>
      </c>
      <c r="S9661" t="str">
        <f t="shared" si="1356"/>
        <v/>
      </c>
      <c r="T9661" t="str">
        <f t="shared" si="1357"/>
        <v/>
      </c>
      <c r="U9661" t="str">
        <f t="shared" si="1358"/>
        <v/>
      </c>
    </row>
    <row r="9662" spans="12:21" ht="15" customHeight="1" x14ac:dyDescent="0.15">
      <c r="L9662" s="244" t="str">
        <f t="shared" si="1359"/>
        <v/>
      </c>
      <c r="M9662" s="245" t="str">
        <f t="shared" si="1360"/>
        <v/>
      </c>
      <c r="N9662" s="244" t="str">
        <f t="shared" si="1361"/>
        <v/>
      </c>
      <c r="O9662" s="244" t="str">
        <f t="shared" si="1362"/>
        <v/>
      </c>
      <c r="P9662">
        <f>IF($I9662&lt;&gt;"",$I9662,IF($E9662="SGD",1,IF($E9662="USD",Settings!$B$22,IF($E9662="HKD",Settings!$B$23,1))))</f>
        <v>1</v>
      </c>
      <c r="Q9662">
        <f t="shared" si="1363"/>
        <v>0</v>
      </c>
      <c r="R9662">
        <f t="shared" si="1364"/>
        <v>0</v>
      </c>
      <c r="S9662" t="str">
        <f t="shared" si="1356"/>
        <v/>
      </c>
      <c r="T9662" t="str">
        <f t="shared" si="1357"/>
        <v/>
      </c>
      <c r="U9662" t="str">
        <f t="shared" si="1358"/>
        <v/>
      </c>
    </row>
    <row r="9663" spans="12:21" ht="15" customHeight="1" x14ac:dyDescent="0.15">
      <c r="L9663" s="244" t="str">
        <f t="shared" si="1359"/>
        <v/>
      </c>
      <c r="M9663" s="245" t="str">
        <f t="shared" si="1360"/>
        <v/>
      </c>
      <c r="N9663" s="244" t="str">
        <f t="shared" si="1361"/>
        <v/>
      </c>
      <c r="O9663" s="244" t="str">
        <f t="shared" si="1362"/>
        <v/>
      </c>
      <c r="P9663">
        <f>IF($I9663&lt;&gt;"",$I9663,IF($E9663="SGD",1,IF($E9663="USD",Settings!$B$22,IF($E9663="HKD",Settings!$B$23,1))))</f>
        <v>1</v>
      </c>
      <c r="Q9663">
        <f t="shared" si="1363"/>
        <v>0</v>
      </c>
      <c r="R9663">
        <f t="shared" si="1364"/>
        <v>0</v>
      </c>
      <c r="S9663" t="str">
        <f t="shared" si="1356"/>
        <v/>
      </c>
      <c r="T9663" t="str">
        <f t="shared" si="1357"/>
        <v/>
      </c>
      <c r="U9663" t="str">
        <f t="shared" si="1358"/>
        <v/>
      </c>
    </row>
    <row r="9664" spans="12:21" ht="15" customHeight="1" x14ac:dyDescent="0.15">
      <c r="L9664" s="244" t="str">
        <f t="shared" si="1359"/>
        <v/>
      </c>
      <c r="M9664" s="245" t="str">
        <f t="shared" si="1360"/>
        <v/>
      </c>
      <c r="N9664" s="244" t="str">
        <f t="shared" si="1361"/>
        <v/>
      </c>
      <c r="O9664" s="244" t="str">
        <f t="shared" si="1362"/>
        <v/>
      </c>
      <c r="P9664">
        <f>IF($I9664&lt;&gt;"",$I9664,IF($E9664="SGD",1,IF($E9664="USD",Settings!$B$22,IF($E9664="HKD",Settings!$B$23,1))))</f>
        <v>1</v>
      </c>
      <c r="Q9664">
        <f t="shared" si="1363"/>
        <v>0</v>
      </c>
      <c r="R9664">
        <f t="shared" si="1364"/>
        <v>0</v>
      </c>
      <c r="S9664" t="str">
        <f t="shared" si="1356"/>
        <v/>
      </c>
      <c r="T9664" t="str">
        <f t="shared" si="1357"/>
        <v/>
      </c>
      <c r="U9664" t="str">
        <f t="shared" si="1358"/>
        <v/>
      </c>
    </row>
    <row r="9665" spans="12:21" ht="15" customHeight="1" x14ac:dyDescent="0.15">
      <c r="L9665" s="244" t="str">
        <f t="shared" si="1359"/>
        <v/>
      </c>
      <c r="M9665" s="245" t="str">
        <f t="shared" si="1360"/>
        <v/>
      </c>
      <c r="N9665" s="244" t="str">
        <f t="shared" si="1361"/>
        <v/>
      </c>
      <c r="O9665" s="244" t="str">
        <f t="shared" si="1362"/>
        <v/>
      </c>
      <c r="P9665">
        <f>IF($I9665&lt;&gt;"",$I9665,IF($E9665="SGD",1,IF($E9665="USD",Settings!$B$22,IF($E9665="HKD",Settings!$B$23,1))))</f>
        <v>1</v>
      </c>
      <c r="Q9665">
        <f t="shared" si="1363"/>
        <v>0</v>
      </c>
      <c r="R9665">
        <f t="shared" si="1364"/>
        <v>0</v>
      </c>
      <c r="S9665" t="str">
        <f t="shared" si="1356"/>
        <v/>
      </c>
      <c r="T9665" t="str">
        <f t="shared" si="1357"/>
        <v/>
      </c>
      <c r="U9665" t="str">
        <f t="shared" si="1358"/>
        <v/>
      </c>
    </row>
    <row r="9666" spans="12:21" ht="15" customHeight="1" x14ac:dyDescent="0.15">
      <c r="L9666" s="244" t="str">
        <f t="shared" si="1359"/>
        <v/>
      </c>
      <c r="M9666" s="245" t="str">
        <f t="shared" si="1360"/>
        <v/>
      </c>
      <c r="N9666" s="244" t="str">
        <f t="shared" si="1361"/>
        <v/>
      </c>
      <c r="O9666" s="244" t="str">
        <f t="shared" si="1362"/>
        <v/>
      </c>
      <c r="P9666">
        <f>IF($I9666&lt;&gt;"",$I9666,IF($E9666="SGD",1,IF($E9666="USD",Settings!$B$22,IF($E9666="HKD",Settings!$B$23,1))))</f>
        <v>1</v>
      </c>
      <c r="Q9666">
        <f t="shared" si="1363"/>
        <v>0</v>
      </c>
      <c r="R9666">
        <f t="shared" si="1364"/>
        <v>0</v>
      </c>
      <c r="S9666" t="str">
        <f t="shared" ref="S9666:S9729" si="1365">IF(L9666="","",SUMIFS($M:$M,$L:$L,L9666,$T:$T,"&lt;="&amp;T9666))</f>
        <v/>
      </c>
      <c r="T9666" t="str">
        <f t="shared" ref="T9666:T9729" si="1366">IF(L9666="","",INT(G9666)*100000+ROW())</f>
        <v/>
      </c>
      <c r="U9666" t="str">
        <f t="shared" ref="U9666:U9729" si="1367">IF(L9666="","",IF(AND(COUNTIFS($L:$L,L9666,$S:$S,"&gt;-0.000001",$S:$S,"&lt;0.000001",$T:$T,"&gt;"&amp;T9666)=0,ABS(S9666)&gt;0.000001),1,0))</f>
        <v/>
      </c>
    </row>
    <row r="9667" spans="12:21" ht="15" customHeight="1" x14ac:dyDescent="0.15">
      <c r="L9667" s="244" t="str">
        <f t="shared" si="1359"/>
        <v/>
      </c>
      <c r="M9667" s="245" t="str">
        <f t="shared" si="1360"/>
        <v/>
      </c>
      <c r="N9667" s="244" t="str">
        <f t="shared" si="1361"/>
        <v/>
      </c>
      <c r="O9667" s="244" t="str">
        <f t="shared" si="1362"/>
        <v/>
      </c>
      <c r="P9667">
        <f>IF($I9667&lt;&gt;"",$I9667,IF($E9667="SGD",1,IF($E9667="USD",Settings!$B$22,IF($E9667="HKD",Settings!$B$23,1))))</f>
        <v>1</v>
      </c>
      <c r="Q9667">
        <f t="shared" si="1363"/>
        <v>0</v>
      </c>
      <c r="R9667">
        <f t="shared" si="1364"/>
        <v>0</v>
      </c>
      <c r="S9667" t="str">
        <f t="shared" si="1365"/>
        <v/>
      </c>
      <c r="T9667" t="str">
        <f t="shared" si="1366"/>
        <v/>
      </c>
      <c r="U9667" t="str">
        <f t="shared" si="1367"/>
        <v/>
      </c>
    </row>
    <row r="9668" spans="12:21" ht="15" customHeight="1" x14ac:dyDescent="0.15">
      <c r="L9668" s="244" t="str">
        <f t="shared" si="1359"/>
        <v/>
      </c>
      <c r="M9668" s="245" t="str">
        <f t="shared" si="1360"/>
        <v/>
      </c>
      <c r="N9668" s="244" t="str">
        <f t="shared" si="1361"/>
        <v/>
      </c>
      <c r="O9668" s="244" t="str">
        <f t="shared" si="1362"/>
        <v/>
      </c>
      <c r="P9668">
        <f>IF($I9668&lt;&gt;"",$I9668,IF($E9668="SGD",1,IF($E9668="USD",Settings!$B$22,IF($E9668="HKD",Settings!$B$23,1))))</f>
        <v>1</v>
      </c>
      <c r="Q9668">
        <f t="shared" si="1363"/>
        <v>0</v>
      </c>
      <c r="R9668">
        <f t="shared" si="1364"/>
        <v>0</v>
      </c>
      <c r="S9668" t="str">
        <f t="shared" si="1365"/>
        <v/>
      </c>
      <c r="T9668" t="str">
        <f t="shared" si="1366"/>
        <v/>
      </c>
      <c r="U9668" t="str">
        <f t="shared" si="1367"/>
        <v/>
      </c>
    </row>
    <row r="9669" spans="12:21" ht="15" customHeight="1" x14ac:dyDescent="0.15">
      <c r="L9669" s="244" t="str">
        <f t="shared" si="1359"/>
        <v/>
      </c>
      <c r="M9669" s="245" t="str">
        <f t="shared" si="1360"/>
        <v/>
      </c>
      <c r="N9669" s="244" t="str">
        <f t="shared" si="1361"/>
        <v/>
      </c>
      <c r="O9669" s="244" t="str">
        <f t="shared" si="1362"/>
        <v/>
      </c>
      <c r="P9669">
        <f>IF($I9669&lt;&gt;"",$I9669,IF($E9669="SGD",1,IF($E9669="USD",Settings!$B$22,IF($E9669="HKD",Settings!$B$23,1))))</f>
        <v>1</v>
      </c>
      <c r="Q9669">
        <f t="shared" si="1363"/>
        <v>0</v>
      </c>
      <c r="R9669">
        <f t="shared" si="1364"/>
        <v>0</v>
      </c>
      <c r="S9669" t="str">
        <f t="shared" si="1365"/>
        <v/>
      </c>
      <c r="T9669" t="str">
        <f t="shared" si="1366"/>
        <v/>
      </c>
      <c r="U9669" t="str">
        <f t="shared" si="1367"/>
        <v/>
      </c>
    </row>
    <row r="9670" spans="12:21" ht="15" customHeight="1" x14ac:dyDescent="0.15">
      <c r="L9670" s="244" t="str">
        <f t="shared" si="1359"/>
        <v/>
      </c>
      <c r="M9670" s="245" t="str">
        <f t="shared" si="1360"/>
        <v/>
      </c>
      <c r="N9670" s="244" t="str">
        <f t="shared" si="1361"/>
        <v/>
      </c>
      <c r="O9670" s="244" t="str">
        <f t="shared" si="1362"/>
        <v/>
      </c>
      <c r="P9670">
        <f>IF($I9670&lt;&gt;"",$I9670,IF($E9670="SGD",1,IF($E9670="USD",Settings!$B$22,IF($E9670="HKD",Settings!$B$23,1))))</f>
        <v>1</v>
      </c>
      <c r="Q9670">
        <f t="shared" si="1363"/>
        <v>0</v>
      </c>
      <c r="R9670">
        <f t="shared" si="1364"/>
        <v>0</v>
      </c>
      <c r="S9670" t="str">
        <f t="shared" si="1365"/>
        <v/>
      </c>
      <c r="T9670" t="str">
        <f t="shared" si="1366"/>
        <v/>
      </c>
      <c r="U9670" t="str">
        <f t="shared" si="1367"/>
        <v/>
      </c>
    </row>
    <row r="9671" spans="12:21" ht="15" customHeight="1" x14ac:dyDescent="0.15">
      <c r="L9671" s="244" t="str">
        <f t="shared" si="1359"/>
        <v/>
      </c>
      <c r="M9671" s="245" t="str">
        <f t="shared" si="1360"/>
        <v/>
      </c>
      <c r="N9671" s="244" t="str">
        <f t="shared" si="1361"/>
        <v/>
      </c>
      <c r="O9671" s="244" t="str">
        <f t="shared" si="1362"/>
        <v/>
      </c>
      <c r="P9671">
        <f>IF($I9671&lt;&gt;"",$I9671,IF($E9671="SGD",1,IF($E9671="USD",Settings!$B$22,IF($E9671="HKD",Settings!$B$23,1))))</f>
        <v>1</v>
      </c>
      <c r="Q9671">
        <f t="shared" si="1363"/>
        <v>0</v>
      </c>
      <c r="R9671">
        <f t="shared" si="1364"/>
        <v>0</v>
      </c>
      <c r="S9671" t="str">
        <f t="shared" si="1365"/>
        <v/>
      </c>
      <c r="T9671" t="str">
        <f t="shared" si="1366"/>
        <v/>
      </c>
      <c r="U9671" t="str">
        <f t="shared" si="1367"/>
        <v/>
      </c>
    </row>
    <row r="9672" spans="12:21" ht="15" customHeight="1" x14ac:dyDescent="0.15">
      <c r="L9672" s="244" t="str">
        <f t="shared" si="1359"/>
        <v/>
      </c>
      <c r="M9672" s="245" t="str">
        <f t="shared" si="1360"/>
        <v/>
      </c>
      <c r="N9672" s="244" t="str">
        <f t="shared" si="1361"/>
        <v/>
      </c>
      <c r="O9672" s="244" t="str">
        <f t="shared" si="1362"/>
        <v/>
      </c>
      <c r="P9672">
        <f>IF($I9672&lt;&gt;"",$I9672,IF($E9672="SGD",1,IF($E9672="USD",Settings!$B$22,IF($E9672="HKD",Settings!$B$23,1))))</f>
        <v>1</v>
      </c>
      <c r="Q9672">
        <f t="shared" si="1363"/>
        <v>0</v>
      </c>
      <c r="R9672">
        <f t="shared" si="1364"/>
        <v>0</v>
      </c>
      <c r="S9672" t="str">
        <f t="shared" si="1365"/>
        <v/>
      </c>
      <c r="T9672" t="str">
        <f t="shared" si="1366"/>
        <v/>
      </c>
      <c r="U9672" t="str">
        <f t="shared" si="1367"/>
        <v/>
      </c>
    </row>
    <row r="9673" spans="12:21" ht="15" customHeight="1" x14ac:dyDescent="0.15">
      <c r="L9673" s="244" t="str">
        <f t="shared" si="1359"/>
        <v/>
      </c>
      <c r="M9673" s="245" t="str">
        <f t="shared" si="1360"/>
        <v/>
      </c>
      <c r="N9673" s="244" t="str">
        <f t="shared" si="1361"/>
        <v/>
      </c>
      <c r="O9673" s="244" t="str">
        <f t="shared" si="1362"/>
        <v/>
      </c>
      <c r="P9673">
        <f>IF($I9673&lt;&gt;"",$I9673,IF($E9673="SGD",1,IF($E9673="USD",Settings!$B$22,IF($E9673="HKD",Settings!$B$23,1))))</f>
        <v>1</v>
      </c>
      <c r="Q9673">
        <f t="shared" si="1363"/>
        <v>0</v>
      </c>
      <c r="R9673">
        <f t="shared" si="1364"/>
        <v>0</v>
      </c>
      <c r="S9673" t="str">
        <f t="shared" si="1365"/>
        <v/>
      </c>
      <c r="T9673" t="str">
        <f t="shared" si="1366"/>
        <v/>
      </c>
      <c r="U9673" t="str">
        <f t="shared" si="1367"/>
        <v/>
      </c>
    </row>
    <row r="9674" spans="12:21" ht="15" customHeight="1" x14ac:dyDescent="0.15">
      <c r="L9674" s="244" t="str">
        <f t="shared" si="1359"/>
        <v/>
      </c>
      <c r="M9674" s="245" t="str">
        <f t="shared" si="1360"/>
        <v/>
      </c>
      <c r="N9674" s="244" t="str">
        <f t="shared" si="1361"/>
        <v/>
      </c>
      <c r="O9674" s="244" t="str">
        <f t="shared" si="1362"/>
        <v/>
      </c>
      <c r="P9674">
        <f>IF($I9674&lt;&gt;"",$I9674,IF($E9674="SGD",1,IF($E9674="USD",Settings!$B$22,IF($E9674="HKD",Settings!$B$23,1))))</f>
        <v>1</v>
      </c>
      <c r="Q9674">
        <f t="shared" si="1363"/>
        <v>0</v>
      </c>
      <c r="R9674">
        <f t="shared" si="1364"/>
        <v>0</v>
      </c>
      <c r="S9674" t="str">
        <f t="shared" si="1365"/>
        <v/>
      </c>
      <c r="T9674" t="str">
        <f t="shared" si="1366"/>
        <v/>
      </c>
      <c r="U9674" t="str">
        <f t="shared" si="1367"/>
        <v/>
      </c>
    </row>
    <row r="9675" spans="12:21" ht="15" customHeight="1" x14ac:dyDescent="0.15">
      <c r="L9675" s="244" t="str">
        <f t="shared" si="1359"/>
        <v/>
      </c>
      <c r="M9675" s="245" t="str">
        <f t="shared" si="1360"/>
        <v/>
      </c>
      <c r="N9675" s="244" t="str">
        <f t="shared" si="1361"/>
        <v/>
      </c>
      <c r="O9675" s="244" t="str">
        <f t="shared" si="1362"/>
        <v/>
      </c>
      <c r="P9675">
        <f>IF($I9675&lt;&gt;"",$I9675,IF($E9675="SGD",1,IF($E9675="USD",Settings!$B$22,IF($E9675="HKD",Settings!$B$23,1))))</f>
        <v>1</v>
      </c>
      <c r="Q9675">
        <f t="shared" si="1363"/>
        <v>0</v>
      </c>
      <c r="R9675">
        <f t="shared" si="1364"/>
        <v>0</v>
      </c>
      <c r="S9675" t="str">
        <f t="shared" si="1365"/>
        <v/>
      </c>
      <c r="T9675" t="str">
        <f t="shared" si="1366"/>
        <v/>
      </c>
      <c r="U9675" t="str">
        <f t="shared" si="1367"/>
        <v/>
      </c>
    </row>
    <row r="9676" spans="12:21" ht="15" customHeight="1" x14ac:dyDescent="0.15">
      <c r="L9676" s="244" t="str">
        <f t="shared" si="1359"/>
        <v/>
      </c>
      <c r="M9676" s="245" t="str">
        <f t="shared" si="1360"/>
        <v/>
      </c>
      <c r="N9676" s="244" t="str">
        <f t="shared" si="1361"/>
        <v/>
      </c>
      <c r="O9676" s="244" t="str">
        <f t="shared" si="1362"/>
        <v/>
      </c>
      <c r="P9676">
        <f>IF($I9676&lt;&gt;"",$I9676,IF($E9676="SGD",1,IF($E9676="USD",Settings!$B$22,IF($E9676="HKD",Settings!$B$23,1))))</f>
        <v>1</v>
      </c>
      <c r="Q9676">
        <f t="shared" si="1363"/>
        <v>0</v>
      </c>
      <c r="R9676">
        <f t="shared" si="1364"/>
        <v>0</v>
      </c>
      <c r="S9676" t="str">
        <f t="shared" si="1365"/>
        <v/>
      </c>
      <c r="T9676" t="str">
        <f t="shared" si="1366"/>
        <v/>
      </c>
      <c r="U9676" t="str">
        <f t="shared" si="1367"/>
        <v/>
      </c>
    </row>
    <row r="9677" spans="12:21" ht="15" customHeight="1" x14ac:dyDescent="0.15">
      <c r="L9677" s="244" t="str">
        <f t="shared" si="1359"/>
        <v/>
      </c>
      <c r="M9677" s="245" t="str">
        <f t="shared" si="1360"/>
        <v/>
      </c>
      <c r="N9677" s="244" t="str">
        <f t="shared" si="1361"/>
        <v/>
      </c>
      <c r="O9677" s="244" t="str">
        <f t="shared" si="1362"/>
        <v/>
      </c>
      <c r="P9677">
        <f>IF($I9677&lt;&gt;"",$I9677,IF($E9677="SGD",1,IF($E9677="USD",Settings!$B$22,IF($E9677="HKD",Settings!$B$23,1))))</f>
        <v>1</v>
      </c>
      <c r="Q9677">
        <f t="shared" si="1363"/>
        <v>0</v>
      </c>
      <c r="R9677">
        <f t="shared" si="1364"/>
        <v>0</v>
      </c>
      <c r="S9677" t="str">
        <f t="shared" si="1365"/>
        <v/>
      </c>
      <c r="T9677" t="str">
        <f t="shared" si="1366"/>
        <v/>
      </c>
      <c r="U9677" t="str">
        <f t="shared" si="1367"/>
        <v/>
      </c>
    </row>
    <row r="9678" spans="12:21" ht="15" customHeight="1" x14ac:dyDescent="0.15">
      <c r="L9678" s="244" t="str">
        <f t="shared" si="1359"/>
        <v/>
      </c>
      <c r="M9678" s="245" t="str">
        <f t="shared" si="1360"/>
        <v/>
      </c>
      <c r="N9678" s="244" t="str">
        <f t="shared" si="1361"/>
        <v/>
      </c>
      <c r="O9678" s="244" t="str">
        <f t="shared" si="1362"/>
        <v/>
      </c>
      <c r="P9678">
        <f>IF($I9678&lt;&gt;"",$I9678,IF($E9678="SGD",1,IF($E9678="USD",Settings!$B$22,IF($E9678="HKD",Settings!$B$23,1))))</f>
        <v>1</v>
      </c>
      <c r="Q9678">
        <f t="shared" si="1363"/>
        <v>0</v>
      </c>
      <c r="R9678">
        <f t="shared" si="1364"/>
        <v>0</v>
      </c>
      <c r="S9678" t="str">
        <f t="shared" si="1365"/>
        <v/>
      </c>
      <c r="T9678" t="str">
        <f t="shared" si="1366"/>
        <v/>
      </c>
      <c r="U9678" t="str">
        <f t="shared" si="1367"/>
        <v/>
      </c>
    </row>
    <row r="9679" spans="12:21" ht="15" customHeight="1" x14ac:dyDescent="0.15">
      <c r="L9679" s="244" t="str">
        <f t="shared" si="1359"/>
        <v/>
      </c>
      <c r="M9679" s="245" t="str">
        <f t="shared" si="1360"/>
        <v/>
      </c>
      <c r="N9679" s="244" t="str">
        <f t="shared" si="1361"/>
        <v/>
      </c>
      <c r="O9679" s="244" t="str">
        <f t="shared" si="1362"/>
        <v/>
      </c>
      <c r="P9679">
        <f>IF($I9679&lt;&gt;"",$I9679,IF($E9679="SGD",1,IF($E9679="USD",Settings!$B$22,IF($E9679="HKD",Settings!$B$23,1))))</f>
        <v>1</v>
      </c>
      <c r="Q9679">
        <f t="shared" si="1363"/>
        <v>0</v>
      </c>
      <c r="R9679">
        <f t="shared" si="1364"/>
        <v>0</v>
      </c>
      <c r="S9679" t="str">
        <f t="shared" si="1365"/>
        <v/>
      </c>
      <c r="T9679" t="str">
        <f t="shared" si="1366"/>
        <v/>
      </c>
      <c r="U9679" t="str">
        <f t="shared" si="1367"/>
        <v/>
      </c>
    </row>
    <row r="9680" spans="12:21" ht="15" customHeight="1" x14ac:dyDescent="0.15">
      <c r="L9680" s="244" t="str">
        <f t="shared" si="1359"/>
        <v/>
      </c>
      <c r="M9680" s="245" t="str">
        <f t="shared" si="1360"/>
        <v/>
      </c>
      <c r="N9680" s="244" t="str">
        <f t="shared" si="1361"/>
        <v/>
      </c>
      <c r="O9680" s="244" t="str">
        <f t="shared" si="1362"/>
        <v/>
      </c>
      <c r="P9680">
        <f>IF($I9680&lt;&gt;"",$I9680,IF($E9680="SGD",1,IF($E9680="USD",Settings!$B$22,IF($E9680="HKD",Settings!$B$23,1))))</f>
        <v>1</v>
      </c>
      <c r="Q9680">
        <f t="shared" si="1363"/>
        <v>0</v>
      </c>
      <c r="R9680">
        <f t="shared" si="1364"/>
        <v>0</v>
      </c>
      <c r="S9680" t="str">
        <f t="shared" si="1365"/>
        <v/>
      </c>
      <c r="T9680" t="str">
        <f t="shared" si="1366"/>
        <v/>
      </c>
      <c r="U9680" t="str">
        <f t="shared" si="1367"/>
        <v/>
      </c>
    </row>
    <row r="9681" spans="12:21" ht="15" customHeight="1" x14ac:dyDescent="0.15">
      <c r="L9681" s="244" t="str">
        <f t="shared" si="1359"/>
        <v/>
      </c>
      <c r="M9681" s="245" t="str">
        <f t="shared" si="1360"/>
        <v/>
      </c>
      <c r="N9681" s="244" t="str">
        <f t="shared" si="1361"/>
        <v/>
      </c>
      <c r="O9681" s="244" t="str">
        <f t="shared" si="1362"/>
        <v/>
      </c>
      <c r="P9681">
        <f>IF($I9681&lt;&gt;"",$I9681,IF($E9681="SGD",1,IF($E9681="USD",Settings!$B$22,IF($E9681="HKD",Settings!$B$23,1))))</f>
        <v>1</v>
      </c>
      <c r="Q9681">
        <f t="shared" si="1363"/>
        <v>0</v>
      </c>
      <c r="R9681">
        <f t="shared" si="1364"/>
        <v>0</v>
      </c>
      <c r="S9681" t="str">
        <f t="shared" si="1365"/>
        <v/>
      </c>
      <c r="T9681" t="str">
        <f t="shared" si="1366"/>
        <v/>
      </c>
      <c r="U9681" t="str">
        <f t="shared" si="1367"/>
        <v/>
      </c>
    </row>
    <row r="9682" spans="12:21" ht="15" customHeight="1" x14ac:dyDescent="0.15">
      <c r="L9682" s="244" t="str">
        <f t="shared" si="1359"/>
        <v/>
      </c>
      <c r="M9682" s="245" t="str">
        <f t="shared" si="1360"/>
        <v/>
      </c>
      <c r="N9682" s="244" t="str">
        <f t="shared" si="1361"/>
        <v/>
      </c>
      <c r="O9682" s="244" t="str">
        <f t="shared" si="1362"/>
        <v/>
      </c>
      <c r="P9682">
        <f>IF($I9682&lt;&gt;"",$I9682,IF($E9682="SGD",1,IF($E9682="USD",Settings!$B$22,IF($E9682="HKD",Settings!$B$23,1))))</f>
        <v>1</v>
      </c>
      <c r="Q9682">
        <f t="shared" si="1363"/>
        <v>0</v>
      </c>
      <c r="R9682">
        <f t="shared" si="1364"/>
        <v>0</v>
      </c>
      <c r="S9682" t="str">
        <f t="shared" si="1365"/>
        <v/>
      </c>
      <c r="T9682" t="str">
        <f t="shared" si="1366"/>
        <v/>
      </c>
      <c r="U9682" t="str">
        <f t="shared" si="1367"/>
        <v/>
      </c>
    </row>
    <row r="9683" spans="12:21" ht="15" customHeight="1" x14ac:dyDescent="0.15">
      <c r="L9683" s="244" t="str">
        <f t="shared" si="1359"/>
        <v/>
      </c>
      <c r="M9683" s="245" t="str">
        <f t="shared" si="1360"/>
        <v/>
      </c>
      <c r="N9683" s="244" t="str">
        <f t="shared" si="1361"/>
        <v/>
      </c>
      <c r="O9683" s="244" t="str">
        <f t="shared" si="1362"/>
        <v/>
      </c>
      <c r="P9683">
        <f>IF($I9683&lt;&gt;"",$I9683,IF($E9683="SGD",1,IF($E9683="USD",Settings!$B$22,IF($E9683="HKD",Settings!$B$23,1))))</f>
        <v>1</v>
      </c>
      <c r="Q9683">
        <f t="shared" si="1363"/>
        <v>0</v>
      </c>
      <c r="R9683">
        <f t="shared" si="1364"/>
        <v>0</v>
      </c>
      <c r="S9683" t="str">
        <f t="shared" si="1365"/>
        <v/>
      </c>
      <c r="T9683" t="str">
        <f t="shared" si="1366"/>
        <v/>
      </c>
      <c r="U9683" t="str">
        <f t="shared" si="1367"/>
        <v/>
      </c>
    </row>
    <row r="9684" spans="12:21" ht="15" customHeight="1" x14ac:dyDescent="0.15">
      <c r="L9684" s="244" t="str">
        <f t="shared" si="1359"/>
        <v/>
      </c>
      <c r="M9684" s="245" t="str">
        <f t="shared" si="1360"/>
        <v/>
      </c>
      <c r="N9684" s="244" t="str">
        <f t="shared" si="1361"/>
        <v/>
      </c>
      <c r="O9684" s="244" t="str">
        <f t="shared" si="1362"/>
        <v/>
      </c>
      <c r="P9684">
        <f>IF($I9684&lt;&gt;"",$I9684,IF($E9684="SGD",1,IF($E9684="USD",Settings!$B$22,IF($E9684="HKD",Settings!$B$23,1))))</f>
        <v>1</v>
      </c>
      <c r="Q9684">
        <f t="shared" si="1363"/>
        <v>0</v>
      </c>
      <c r="R9684">
        <f t="shared" si="1364"/>
        <v>0</v>
      </c>
      <c r="S9684" t="str">
        <f t="shared" si="1365"/>
        <v/>
      </c>
      <c r="T9684" t="str">
        <f t="shared" si="1366"/>
        <v/>
      </c>
      <c r="U9684" t="str">
        <f t="shared" si="1367"/>
        <v/>
      </c>
    </row>
    <row r="9685" spans="12:21" ht="15" customHeight="1" x14ac:dyDescent="0.15">
      <c r="L9685" s="244" t="str">
        <f t="shared" si="1359"/>
        <v/>
      </c>
      <c r="M9685" s="245" t="str">
        <f t="shared" si="1360"/>
        <v/>
      </c>
      <c r="N9685" s="244" t="str">
        <f t="shared" si="1361"/>
        <v/>
      </c>
      <c r="O9685" s="244" t="str">
        <f t="shared" si="1362"/>
        <v/>
      </c>
      <c r="P9685">
        <f>IF($I9685&lt;&gt;"",$I9685,IF($E9685="SGD",1,IF($E9685="USD",Settings!$B$22,IF($E9685="HKD",Settings!$B$23,1))))</f>
        <v>1</v>
      </c>
      <c r="Q9685">
        <f t="shared" si="1363"/>
        <v>0</v>
      </c>
      <c r="R9685">
        <f t="shared" si="1364"/>
        <v>0</v>
      </c>
      <c r="S9685" t="str">
        <f t="shared" si="1365"/>
        <v/>
      </c>
      <c r="T9685" t="str">
        <f t="shared" si="1366"/>
        <v/>
      </c>
      <c r="U9685" t="str">
        <f t="shared" si="1367"/>
        <v/>
      </c>
    </row>
    <row r="9686" spans="12:21" ht="15" customHeight="1" x14ac:dyDescent="0.15">
      <c r="L9686" s="244" t="str">
        <f t="shared" si="1359"/>
        <v/>
      </c>
      <c r="M9686" s="245" t="str">
        <f t="shared" si="1360"/>
        <v/>
      </c>
      <c r="N9686" s="244" t="str">
        <f t="shared" si="1361"/>
        <v/>
      </c>
      <c r="O9686" s="244" t="str">
        <f t="shared" si="1362"/>
        <v/>
      </c>
      <c r="P9686">
        <f>IF($I9686&lt;&gt;"",$I9686,IF($E9686="SGD",1,IF($E9686="USD",Settings!$B$22,IF($E9686="HKD",Settings!$B$23,1))))</f>
        <v>1</v>
      </c>
      <c r="Q9686">
        <f t="shared" si="1363"/>
        <v>0</v>
      </c>
      <c r="R9686">
        <f t="shared" si="1364"/>
        <v>0</v>
      </c>
      <c r="S9686" t="str">
        <f t="shared" si="1365"/>
        <v/>
      </c>
      <c r="T9686" t="str">
        <f t="shared" si="1366"/>
        <v/>
      </c>
      <c r="U9686" t="str">
        <f t="shared" si="1367"/>
        <v/>
      </c>
    </row>
    <row r="9687" spans="12:21" ht="15" customHeight="1" x14ac:dyDescent="0.15">
      <c r="L9687" s="244" t="str">
        <f t="shared" si="1359"/>
        <v/>
      </c>
      <c r="M9687" s="245" t="str">
        <f t="shared" si="1360"/>
        <v/>
      </c>
      <c r="N9687" s="244" t="str">
        <f t="shared" si="1361"/>
        <v/>
      </c>
      <c r="O9687" s="244" t="str">
        <f t="shared" si="1362"/>
        <v/>
      </c>
      <c r="P9687">
        <f>IF($I9687&lt;&gt;"",$I9687,IF($E9687="SGD",1,IF($E9687="USD",Settings!$B$22,IF($E9687="HKD",Settings!$B$23,1))))</f>
        <v>1</v>
      </c>
      <c r="Q9687">
        <f t="shared" si="1363"/>
        <v>0</v>
      </c>
      <c r="R9687">
        <f t="shared" si="1364"/>
        <v>0</v>
      </c>
      <c r="S9687" t="str">
        <f t="shared" si="1365"/>
        <v/>
      </c>
      <c r="T9687" t="str">
        <f t="shared" si="1366"/>
        <v/>
      </c>
      <c r="U9687" t="str">
        <f t="shared" si="1367"/>
        <v/>
      </c>
    </row>
    <row r="9688" spans="12:21" ht="15" customHeight="1" x14ac:dyDescent="0.15">
      <c r="L9688" s="244" t="str">
        <f t="shared" si="1359"/>
        <v/>
      </c>
      <c r="M9688" s="245" t="str">
        <f t="shared" si="1360"/>
        <v/>
      </c>
      <c r="N9688" s="244" t="str">
        <f t="shared" si="1361"/>
        <v/>
      </c>
      <c r="O9688" s="244" t="str">
        <f t="shared" si="1362"/>
        <v/>
      </c>
      <c r="P9688">
        <f>IF($I9688&lt;&gt;"",$I9688,IF($E9688="SGD",1,IF($E9688="USD",Settings!$B$22,IF($E9688="HKD",Settings!$B$23,1))))</f>
        <v>1</v>
      </c>
      <c r="Q9688">
        <f t="shared" si="1363"/>
        <v>0</v>
      </c>
      <c r="R9688">
        <f t="shared" si="1364"/>
        <v>0</v>
      </c>
      <c r="S9688" t="str">
        <f t="shared" si="1365"/>
        <v/>
      </c>
      <c r="T9688" t="str">
        <f t="shared" si="1366"/>
        <v/>
      </c>
      <c r="U9688" t="str">
        <f t="shared" si="1367"/>
        <v/>
      </c>
    </row>
    <row r="9689" spans="12:21" ht="15" customHeight="1" x14ac:dyDescent="0.15">
      <c r="L9689" s="244" t="str">
        <f t="shared" si="1359"/>
        <v/>
      </c>
      <c r="M9689" s="245" t="str">
        <f t="shared" si="1360"/>
        <v/>
      </c>
      <c r="N9689" s="244" t="str">
        <f t="shared" si="1361"/>
        <v/>
      </c>
      <c r="O9689" s="244" t="str">
        <f t="shared" si="1362"/>
        <v/>
      </c>
      <c r="P9689">
        <f>IF($I9689&lt;&gt;"",$I9689,IF($E9689="SGD",1,IF($E9689="USD",Settings!$B$22,IF($E9689="HKD",Settings!$B$23,1))))</f>
        <v>1</v>
      </c>
      <c r="Q9689">
        <f t="shared" si="1363"/>
        <v>0</v>
      </c>
      <c r="R9689">
        <f t="shared" si="1364"/>
        <v>0</v>
      </c>
      <c r="S9689" t="str">
        <f t="shared" si="1365"/>
        <v/>
      </c>
      <c r="T9689" t="str">
        <f t="shared" si="1366"/>
        <v/>
      </c>
      <c r="U9689" t="str">
        <f t="shared" si="1367"/>
        <v/>
      </c>
    </row>
    <row r="9690" spans="12:21" ht="15" customHeight="1" x14ac:dyDescent="0.15">
      <c r="L9690" s="244" t="str">
        <f t="shared" si="1359"/>
        <v/>
      </c>
      <c r="M9690" s="245" t="str">
        <f t="shared" si="1360"/>
        <v/>
      </c>
      <c r="N9690" s="244" t="str">
        <f t="shared" si="1361"/>
        <v/>
      </c>
      <c r="O9690" s="244" t="str">
        <f t="shared" si="1362"/>
        <v/>
      </c>
      <c r="P9690">
        <f>IF($I9690&lt;&gt;"",$I9690,IF($E9690="SGD",1,IF($E9690="USD",Settings!$B$22,IF($E9690="HKD",Settings!$B$23,1))))</f>
        <v>1</v>
      </c>
      <c r="Q9690">
        <f t="shared" si="1363"/>
        <v>0</v>
      </c>
      <c r="R9690">
        <f t="shared" si="1364"/>
        <v>0</v>
      </c>
      <c r="S9690" t="str">
        <f t="shared" si="1365"/>
        <v/>
      </c>
      <c r="T9690" t="str">
        <f t="shared" si="1366"/>
        <v/>
      </c>
      <c r="U9690" t="str">
        <f t="shared" si="1367"/>
        <v/>
      </c>
    </row>
    <row r="9691" spans="12:21" ht="15" customHeight="1" x14ac:dyDescent="0.15">
      <c r="L9691" s="244" t="str">
        <f t="shared" si="1359"/>
        <v/>
      </c>
      <c r="M9691" s="245" t="str">
        <f t="shared" si="1360"/>
        <v/>
      </c>
      <c r="N9691" s="244" t="str">
        <f t="shared" si="1361"/>
        <v/>
      </c>
      <c r="O9691" s="244" t="str">
        <f t="shared" si="1362"/>
        <v/>
      </c>
      <c r="P9691">
        <f>IF($I9691&lt;&gt;"",$I9691,IF($E9691="SGD",1,IF($E9691="USD",Settings!$B$22,IF($E9691="HKD",Settings!$B$23,1))))</f>
        <v>1</v>
      </c>
      <c r="Q9691">
        <f t="shared" si="1363"/>
        <v>0</v>
      </c>
      <c r="R9691">
        <f t="shared" si="1364"/>
        <v>0</v>
      </c>
      <c r="S9691" t="str">
        <f t="shared" si="1365"/>
        <v/>
      </c>
      <c r="T9691" t="str">
        <f t="shared" si="1366"/>
        <v/>
      </c>
      <c r="U9691" t="str">
        <f t="shared" si="1367"/>
        <v/>
      </c>
    </row>
    <row r="9692" spans="12:21" ht="15" customHeight="1" x14ac:dyDescent="0.15">
      <c r="L9692" s="244" t="str">
        <f t="shared" si="1359"/>
        <v/>
      </c>
      <c r="M9692" s="245" t="str">
        <f t="shared" si="1360"/>
        <v/>
      </c>
      <c r="N9692" s="244" t="str">
        <f t="shared" si="1361"/>
        <v/>
      </c>
      <c r="O9692" s="244" t="str">
        <f t="shared" si="1362"/>
        <v/>
      </c>
      <c r="P9692">
        <f>IF($I9692&lt;&gt;"",$I9692,IF($E9692="SGD",1,IF($E9692="USD",Settings!$B$22,IF($E9692="HKD",Settings!$B$23,1))))</f>
        <v>1</v>
      </c>
      <c r="Q9692">
        <f t="shared" si="1363"/>
        <v>0</v>
      </c>
      <c r="R9692">
        <f t="shared" si="1364"/>
        <v>0</v>
      </c>
      <c r="S9692" t="str">
        <f t="shared" si="1365"/>
        <v/>
      </c>
      <c r="T9692" t="str">
        <f t="shared" si="1366"/>
        <v/>
      </c>
      <c r="U9692" t="str">
        <f t="shared" si="1367"/>
        <v/>
      </c>
    </row>
    <row r="9693" spans="12:21" ht="15" customHeight="1" x14ac:dyDescent="0.15">
      <c r="L9693" s="244" t="str">
        <f t="shared" si="1359"/>
        <v/>
      </c>
      <c r="M9693" s="245" t="str">
        <f t="shared" si="1360"/>
        <v/>
      </c>
      <c r="N9693" s="244" t="str">
        <f t="shared" si="1361"/>
        <v/>
      </c>
      <c r="O9693" s="244" t="str">
        <f t="shared" si="1362"/>
        <v/>
      </c>
      <c r="P9693">
        <f>IF($I9693&lt;&gt;"",$I9693,IF($E9693="SGD",1,IF($E9693="USD",Settings!$B$22,IF($E9693="HKD",Settings!$B$23,1))))</f>
        <v>1</v>
      </c>
      <c r="Q9693">
        <f t="shared" si="1363"/>
        <v>0</v>
      </c>
      <c r="R9693">
        <f t="shared" si="1364"/>
        <v>0</v>
      </c>
      <c r="S9693" t="str">
        <f t="shared" si="1365"/>
        <v/>
      </c>
      <c r="T9693" t="str">
        <f t="shared" si="1366"/>
        <v/>
      </c>
      <c r="U9693" t="str">
        <f t="shared" si="1367"/>
        <v/>
      </c>
    </row>
    <row r="9694" spans="12:21" ht="15" customHeight="1" x14ac:dyDescent="0.15">
      <c r="L9694" s="244" t="str">
        <f t="shared" si="1359"/>
        <v/>
      </c>
      <c r="M9694" s="245" t="str">
        <f t="shared" si="1360"/>
        <v/>
      </c>
      <c r="N9694" s="244" t="str">
        <f t="shared" si="1361"/>
        <v/>
      </c>
      <c r="O9694" s="244" t="str">
        <f t="shared" si="1362"/>
        <v/>
      </c>
      <c r="P9694">
        <f>IF($I9694&lt;&gt;"",$I9694,IF($E9694="SGD",1,IF($E9694="USD",Settings!$B$22,IF($E9694="HKD",Settings!$B$23,1))))</f>
        <v>1</v>
      </c>
      <c r="Q9694">
        <f t="shared" si="1363"/>
        <v>0</v>
      </c>
      <c r="R9694">
        <f t="shared" si="1364"/>
        <v>0</v>
      </c>
      <c r="S9694" t="str">
        <f t="shared" si="1365"/>
        <v/>
      </c>
      <c r="T9694" t="str">
        <f t="shared" si="1366"/>
        <v/>
      </c>
      <c r="U9694" t="str">
        <f t="shared" si="1367"/>
        <v/>
      </c>
    </row>
    <row r="9695" spans="12:21" ht="15" customHeight="1" x14ac:dyDescent="0.15">
      <c r="L9695" s="244" t="str">
        <f t="shared" si="1359"/>
        <v/>
      </c>
      <c r="M9695" s="245" t="str">
        <f t="shared" si="1360"/>
        <v/>
      </c>
      <c r="N9695" s="244" t="str">
        <f t="shared" si="1361"/>
        <v/>
      </c>
      <c r="O9695" s="244" t="str">
        <f t="shared" si="1362"/>
        <v/>
      </c>
      <c r="P9695">
        <f>IF($I9695&lt;&gt;"",$I9695,IF($E9695="SGD",1,IF($E9695="USD",Settings!$B$22,IF($E9695="HKD",Settings!$B$23,1))))</f>
        <v>1</v>
      </c>
      <c r="Q9695">
        <f t="shared" si="1363"/>
        <v>0</v>
      </c>
      <c r="R9695">
        <f t="shared" si="1364"/>
        <v>0</v>
      </c>
      <c r="S9695" t="str">
        <f t="shared" si="1365"/>
        <v/>
      </c>
      <c r="T9695" t="str">
        <f t="shared" si="1366"/>
        <v/>
      </c>
      <c r="U9695" t="str">
        <f t="shared" si="1367"/>
        <v/>
      </c>
    </row>
    <row r="9696" spans="12:21" ht="15" customHeight="1" x14ac:dyDescent="0.15">
      <c r="L9696" s="244" t="str">
        <f t="shared" si="1359"/>
        <v/>
      </c>
      <c r="M9696" s="245" t="str">
        <f t="shared" si="1360"/>
        <v/>
      </c>
      <c r="N9696" s="244" t="str">
        <f t="shared" si="1361"/>
        <v/>
      </c>
      <c r="O9696" s="244" t="str">
        <f t="shared" si="1362"/>
        <v/>
      </c>
      <c r="P9696">
        <f>IF($I9696&lt;&gt;"",$I9696,IF($E9696="SGD",1,IF($E9696="USD",Settings!$B$22,IF($E9696="HKD",Settings!$B$23,1))))</f>
        <v>1</v>
      </c>
      <c r="Q9696">
        <f t="shared" si="1363"/>
        <v>0</v>
      </c>
      <c r="R9696">
        <f t="shared" si="1364"/>
        <v>0</v>
      </c>
      <c r="S9696" t="str">
        <f t="shared" si="1365"/>
        <v/>
      </c>
      <c r="T9696" t="str">
        <f t="shared" si="1366"/>
        <v/>
      </c>
      <c r="U9696" t="str">
        <f t="shared" si="1367"/>
        <v/>
      </c>
    </row>
    <row r="9697" spans="12:21" ht="15" customHeight="1" x14ac:dyDescent="0.15">
      <c r="L9697" s="244" t="str">
        <f t="shared" si="1359"/>
        <v/>
      </c>
      <c r="M9697" s="245" t="str">
        <f t="shared" si="1360"/>
        <v/>
      </c>
      <c r="N9697" s="244" t="str">
        <f t="shared" si="1361"/>
        <v/>
      </c>
      <c r="O9697" s="244" t="str">
        <f t="shared" si="1362"/>
        <v/>
      </c>
      <c r="P9697">
        <f>IF($I9697&lt;&gt;"",$I9697,IF($E9697="SGD",1,IF($E9697="USD",Settings!$B$22,IF($E9697="HKD",Settings!$B$23,1))))</f>
        <v>1</v>
      </c>
      <c r="Q9697">
        <f t="shared" si="1363"/>
        <v>0</v>
      </c>
      <c r="R9697">
        <f t="shared" si="1364"/>
        <v>0</v>
      </c>
      <c r="S9697" t="str">
        <f t="shared" si="1365"/>
        <v/>
      </c>
      <c r="T9697" t="str">
        <f t="shared" si="1366"/>
        <v/>
      </c>
      <c r="U9697" t="str">
        <f t="shared" si="1367"/>
        <v/>
      </c>
    </row>
    <row r="9698" spans="12:21" ht="15" customHeight="1" x14ac:dyDescent="0.15">
      <c r="L9698" s="244" t="str">
        <f t="shared" si="1359"/>
        <v/>
      </c>
      <c r="M9698" s="245" t="str">
        <f t="shared" si="1360"/>
        <v/>
      </c>
      <c r="N9698" s="244" t="str">
        <f t="shared" si="1361"/>
        <v/>
      </c>
      <c r="O9698" s="244" t="str">
        <f t="shared" si="1362"/>
        <v/>
      </c>
      <c r="P9698">
        <f>IF($I9698&lt;&gt;"",$I9698,IF($E9698="SGD",1,IF($E9698="USD",Settings!$B$22,IF($E9698="HKD",Settings!$B$23,1))))</f>
        <v>1</v>
      </c>
      <c r="Q9698">
        <f t="shared" si="1363"/>
        <v>0</v>
      </c>
      <c r="R9698">
        <f t="shared" si="1364"/>
        <v>0</v>
      </c>
      <c r="S9698" t="str">
        <f t="shared" si="1365"/>
        <v/>
      </c>
      <c r="T9698" t="str">
        <f t="shared" si="1366"/>
        <v/>
      </c>
      <c r="U9698" t="str">
        <f t="shared" si="1367"/>
        <v/>
      </c>
    </row>
    <row r="9699" spans="12:21" ht="15" customHeight="1" x14ac:dyDescent="0.15">
      <c r="L9699" s="244" t="str">
        <f t="shared" si="1359"/>
        <v/>
      </c>
      <c r="M9699" s="245" t="str">
        <f t="shared" si="1360"/>
        <v/>
      </c>
      <c r="N9699" s="244" t="str">
        <f t="shared" si="1361"/>
        <v/>
      </c>
      <c r="O9699" s="244" t="str">
        <f t="shared" si="1362"/>
        <v/>
      </c>
      <c r="P9699">
        <f>IF($I9699&lt;&gt;"",$I9699,IF($E9699="SGD",1,IF($E9699="USD",Settings!$B$22,IF($E9699="HKD",Settings!$B$23,1))))</f>
        <v>1</v>
      </c>
      <c r="Q9699">
        <f t="shared" si="1363"/>
        <v>0</v>
      </c>
      <c r="R9699">
        <f t="shared" si="1364"/>
        <v>0</v>
      </c>
      <c r="S9699" t="str">
        <f t="shared" si="1365"/>
        <v/>
      </c>
      <c r="T9699" t="str">
        <f t="shared" si="1366"/>
        <v/>
      </c>
      <c r="U9699" t="str">
        <f t="shared" si="1367"/>
        <v/>
      </c>
    </row>
    <row r="9700" spans="12:21" ht="15" customHeight="1" x14ac:dyDescent="0.15">
      <c r="L9700" s="244" t="str">
        <f t="shared" si="1359"/>
        <v/>
      </c>
      <c r="M9700" s="245" t="str">
        <f t="shared" si="1360"/>
        <v/>
      </c>
      <c r="N9700" s="244" t="str">
        <f t="shared" si="1361"/>
        <v/>
      </c>
      <c r="O9700" s="244" t="str">
        <f t="shared" si="1362"/>
        <v/>
      </c>
      <c r="P9700">
        <f>IF($I9700&lt;&gt;"",$I9700,IF($E9700="SGD",1,IF($E9700="USD",Settings!$B$22,IF($E9700="HKD",Settings!$B$23,1))))</f>
        <v>1</v>
      </c>
      <c r="Q9700">
        <f t="shared" si="1363"/>
        <v>0</v>
      </c>
      <c r="R9700">
        <f t="shared" si="1364"/>
        <v>0</v>
      </c>
      <c r="S9700" t="str">
        <f t="shared" si="1365"/>
        <v/>
      </c>
      <c r="T9700" t="str">
        <f t="shared" si="1366"/>
        <v/>
      </c>
      <c r="U9700" t="str">
        <f t="shared" si="1367"/>
        <v/>
      </c>
    </row>
    <row r="9701" spans="12:21" ht="15" customHeight="1" x14ac:dyDescent="0.15">
      <c r="L9701" s="244" t="str">
        <f t="shared" si="1359"/>
        <v/>
      </c>
      <c r="M9701" s="245" t="str">
        <f t="shared" si="1360"/>
        <v/>
      </c>
      <c r="N9701" s="244" t="str">
        <f t="shared" si="1361"/>
        <v/>
      </c>
      <c r="O9701" s="244" t="str">
        <f t="shared" si="1362"/>
        <v/>
      </c>
      <c r="P9701">
        <f>IF($I9701&lt;&gt;"",$I9701,IF($E9701="SGD",1,IF($E9701="USD",Settings!$B$22,IF($E9701="HKD",Settings!$B$23,1))))</f>
        <v>1</v>
      </c>
      <c r="Q9701">
        <f t="shared" si="1363"/>
        <v>0</v>
      </c>
      <c r="R9701">
        <f t="shared" si="1364"/>
        <v>0</v>
      </c>
      <c r="S9701" t="str">
        <f t="shared" si="1365"/>
        <v/>
      </c>
      <c r="T9701" t="str">
        <f t="shared" si="1366"/>
        <v/>
      </c>
      <c r="U9701" t="str">
        <f t="shared" si="1367"/>
        <v/>
      </c>
    </row>
    <row r="9702" spans="12:21" ht="15" customHeight="1" x14ac:dyDescent="0.15">
      <c r="L9702" s="244" t="str">
        <f t="shared" si="1359"/>
        <v/>
      </c>
      <c r="M9702" s="245" t="str">
        <f t="shared" si="1360"/>
        <v/>
      </c>
      <c r="N9702" s="244" t="str">
        <f t="shared" si="1361"/>
        <v/>
      </c>
      <c r="O9702" s="244" t="str">
        <f t="shared" si="1362"/>
        <v/>
      </c>
      <c r="P9702">
        <f>IF($I9702&lt;&gt;"",$I9702,IF($E9702="SGD",1,IF($E9702="USD",Settings!$B$22,IF($E9702="HKD",Settings!$B$23,1))))</f>
        <v>1</v>
      </c>
      <c r="Q9702">
        <f t="shared" si="1363"/>
        <v>0</v>
      </c>
      <c r="R9702">
        <f t="shared" si="1364"/>
        <v>0</v>
      </c>
      <c r="S9702" t="str">
        <f t="shared" si="1365"/>
        <v/>
      </c>
      <c r="T9702" t="str">
        <f t="shared" si="1366"/>
        <v/>
      </c>
      <c r="U9702" t="str">
        <f t="shared" si="1367"/>
        <v/>
      </c>
    </row>
    <row r="9703" spans="12:21" ht="15" customHeight="1" x14ac:dyDescent="0.15">
      <c r="L9703" s="244" t="str">
        <f t="shared" si="1359"/>
        <v/>
      </c>
      <c r="M9703" s="245" t="str">
        <f t="shared" si="1360"/>
        <v/>
      </c>
      <c r="N9703" s="244" t="str">
        <f t="shared" si="1361"/>
        <v/>
      </c>
      <c r="O9703" s="244" t="str">
        <f t="shared" si="1362"/>
        <v/>
      </c>
      <c r="P9703">
        <f>IF($I9703&lt;&gt;"",$I9703,IF($E9703="SGD",1,IF($E9703="USD",Settings!$B$22,IF($E9703="HKD",Settings!$B$23,1))))</f>
        <v>1</v>
      </c>
      <c r="Q9703">
        <f t="shared" si="1363"/>
        <v>0</v>
      </c>
      <c r="R9703">
        <f t="shared" si="1364"/>
        <v>0</v>
      </c>
      <c r="S9703" t="str">
        <f t="shared" si="1365"/>
        <v/>
      </c>
      <c r="T9703" t="str">
        <f t="shared" si="1366"/>
        <v/>
      </c>
      <c r="U9703" t="str">
        <f t="shared" si="1367"/>
        <v/>
      </c>
    </row>
    <row r="9704" spans="12:21" ht="15" customHeight="1" x14ac:dyDescent="0.15">
      <c r="L9704" s="244" t="str">
        <f t="shared" si="1359"/>
        <v/>
      </c>
      <c r="M9704" s="245" t="str">
        <f t="shared" si="1360"/>
        <v/>
      </c>
      <c r="N9704" s="244" t="str">
        <f t="shared" si="1361"/>
        <v/>
      </c>
      <c r="O9704" s="244" t="str">
        <f t="shared" si="1362"/>
        <v/>
      </c>
      <c r="P9704">
        <f>IF($I9704&lt;&gt;"",$I9704,IF($E9704="SGD",1,IF($E9704="USD",Settings!$B$22,IF($E9704="HKD",Settings!$B$23,1))))</f>
        <v>1</v>
      </c>
      <c r="Q9704">
        <f t="shared" si="1363"/>
        <v>0</v>
      </c>
      <c r="R9704">
        <f t="shared" si="1364"/>
        <v>0</v>
      </c>
      <c r="S9704" t="str">
        <f t="shared" si="1365"/>
        <v/>
      </c>
      <c r="T9704" t="str">
        <f t="shared" si="1366"/>
        <v/>
      </c>
      <c r="U9704" t="str">
        <f t="shared" si="1367"/>
        <v/>
      </c>
    </row>
    <row r="9705" spans="12:21" ht="15" customHeight="1" x14ac:dyDescent="0.15">
      <c r="L9705" s="244" t="str">
        <f t="shared" ref="L9705:L9768" si="1368">IF(OR(B9705="",C9705="",E9705=""),"",B9705&amp;":"&amp;C9705&amp;":"&amp;E9705)</f>
        <v/>
      </c>
      <c r="M9705" s="245" t="str">
        <f t="shared" ref="M9705:M9768" si="1369">IF(A9705="","",A9705*D9705)</f>
        <v/>
      </c>
      <c r="N9705" s="244" t="str">
        <f t="shared" ref="N9705:N9768" si="1370">IF(A9705="","",IF(OR(A9705=1,A9705=0),J9705,0))</f>
        <v/>
      </c>
      <c r="O9705" s="244" t="str">
        <f t="shared" ref="O9705:O9768" si="1371">IF(A9705="","",IF(A9705=-1,J9705,0))</f>
        <v/>
      </c>
      <c r="P9705">
        <f>IF($I9705&lt;&gt;"",$I9705,IF($E9705="SGD",1,IF($E9705="USD",Settings!$B$22,IF($E9705="HKD",Settings!$B$23,1))))</f>
        <v>1</v>
      </c>
      <c r="Q9705">
        <f t="shared" ref="Q9705:Q9768" si="1372">IF($L9705="",0,($O9705-$N9705+IF($A9705=2,$J9705,0))*$P9705)</f>
        <v>0</v>
      </c>
      <c r="R9705">
        <f t="shared" ref="R9705:R9768" si="1373">IF($L9705="",0,IF($A9705=2,$J9705*$P9705,0))</f>
        <v>0</v>
      </c>
      <c r="S9705" t="str">
        <f t="shared" si="1365"/>
        <v/>
      </c>
      <c r="T9705" t="str">
        <f t="shared" si="1366"/>
        <v/>
      </c>
      <c r="U9705" t="str">
        <f t="shared" si="1367"/>
        <v/>
      </c>
    </row>
    <row r="9706" spans="12:21" ht="15" customHeight="1" x14ac:dyDescent="0.15">
      <c r="L9706" s="244" t="str">
        <f t="shared" si="1368"/>
        <v/>
      </c>
      <c r="M9706" s="245" t="str">
        <f t="shared" si="1369"/>
        <v/>
      </c>
      <c r="N9706" s="244" t="str">
        <f t="shared" si="1370"/>
        <v/>
      </c>
      <c r="O9706" s="244" t="str">
        <f t="shared" si="1371"/>
        <v/>
      </c>
      <c r="P9706">
        <f>IF($I9706&lt;&gt;"",$I9706,IF($E9706="SGD",1,IF($E9706="USD",Settings!$B$22,IF($E9706="HKD",Settings!$B$23,1))))</f>
        <v>1</v>
      </c>
      <c r="Q9706">
        <f t="shared" si="1372"/>
        <v>0</v>
      </c>
      <c r="R9706">
        <f t="shared" si="1373"/>
        <v>0</v>
      </c>
      <c r="S9706" t="str">
        <f t="shared" si="1365"/>
        <v/>
      </c>
      <c r="T9706" t="str">
        <f t="shared" si="1366"/>
        <v/>
      </c>
      <c r="U9706" t="str">
        <f t="shared" si="1367"/>
        <v/>
      </c>
    </row>
    <row r="9707" spans="12:21" ht="15" customHeight="1" x14ac:dyDescent="0.15">
      <c r="L9707" s="244" t="str">
        <f t="shared" si="1368"/>
        <v/>
      </c>
      <c r="M9707" s="245" t="str">
        <f t="shared" si="1369"/>
        <v/>
      </c>
      <c r="N9707" s="244" t="str">
        <f t="shared" si="1370"/>
        <v/>
      </c>
      <c r="O9707" s="244" t="str">
        <f t="shared" si="1371"/>
        <v/>
      </c>
      <c r="P9707">
        <f>IF($I9707&lt;&gt;"",$I9707,IF($E9707="SGD",1,IF($E9707="USD",Settings!$B$22,IF($E9707="HKD",Settings!$B$23,1))))</f>
        <v>1</v>
      </c>
      <c r="Q9707">
        <f t="shared" si="1372"/>
        <v>0</v>
      </c>
      <c r="R9707">
        <f t="shared" si="1373"/>
        <v>0</v>
      </c>
      <c r="S9707" t="str">
        <f t="shared" si="1365"/>
        <v/>
      </c>
      <c r="T9707" t="str">
        <f t="shared" si="1366"/>
        <v/>
      </c>
      <c r="U9707" t="str">
        <f t="shared" si="1367"/>
        <v/>
      </c>
    </row>
    <row r="9708" spans="12:21" ht="15" customHeight="1" x14ac:dyDescent="0.15">
      <c r="L9708" s="244" t="str">
        <f t="shared" si="1368"/>
        <v/>
      </c>
      <c r="M9708" s="245" t="str">
        <f t="shared" si="1369"/>
        <v/>
      </c>
      <c r="N9708" s="244" t="str">
        <f t="shared" si="1370"/>
        <v/>
      </c>
      <c r="O9708" s="244" t="str">
        <f t="shared" si="1371"/>
        <v/>
      </c>
      <c r="P9708">
        <f>IF($I9708&lt;&gt;"",$I9708,IF($E9708="SGD",1,IF($E9708="USD",Settings!$B$22,IF($E9708="HKD",Settings!$B$23,1))))</f>
        <v>1</v>
      </c>
      <c r="Q9708">
        <f t="shared" si="1372"/>
        <v>0</v>
      </c>
      <c r="R9708">
        <f t="shared" si="1373"/>
        <v>0</v>
      </c>
      <c r="S9708" t="str">
        <f t="shared" si="1365"/>
        <v/>
      </c>
      <c r="T9708" t="str">
        <f t="shared" si="1366"/>
        <v/>
      </c>
      <c r="U9708" t="str">
        <f t="shared" si="1367"/>
        <v/>
      </c>
    </row>
    <row r="9709" spans="12:21" ht="15" customHeight="1" x14ac:dyDescent="0.15">
      <c r="L9709" s="244" t="str">
        <f t="shared" si="1368"/>
        <v/>
      </c>
      <c r="M9709" s="245" t="str">
        <f t="shared" si="1369"/>
        <v/>
      </c>
      <c r="N9709" s="244" t="str">
        <f t="shared" si="1370"/>
        <v/>
      </c>
      <c r="O9709" s="244" t="str">
        <f t="shared" si="1371"/>
        <v/>
      </c>
      <c r="P9709">
        <f>IF($I9709&lt;&gt;"",$I9709,IF($E9709="SGD",1,IF($E9709="USD",Settings!$B$22,IF($E9709="HKD",Settings!$B$23,1))))</f>
        <v>1</v>
      </c>
      <c r="Q9709">
        <f t="shared" si="1372"/>
        <v>0</v>
      </c>
      <c r="R9709">
        <f t="shared" si="1373"/>
        <v>0</v>
      </c>
      <c r="S9709" t="str">
        <f t="shared" si="1365"/>
        <v/>
      </c>
      <c r="T9709" t="str">
        <f t="shared" si="1366"/>
        <v/>
      </c>
      <c r="U9709" t="str">
        <f t="shared" si="1367"/>
        <v/>
      </c>
    </row>
    <row r="9710" spans="12:21" ht="15" customHeight="1" x14ac:dyDescent="0.15">
      <c r="L9710" s="244" t="str">
        <f t="shared" si="1368"/>
        <v/>
      </c>
      <c r="M9710" s="245" t="str">
        <f t="shared" si="1369"/>
        <v/>
      </c>
      <c r="N9710" s="244" t="str">
        <f t="shared" si="1370"/>
        <v/>
      </c>
      <c r="O9710" s="244" t="str">
        <f t="shared" si="1371"/>
        <v/>
      </c>
      <c r="P9710">
        <f>IF($I9710&lt;&gt;"",$I9710,IF($E9710="SGD",1,IF($E9710="USD",Settings!$B$22,IF($E9710="HKD",Settings!$B$23,1))))</f>
        <v>1</v>
      </c>
      <c r="Q9710">
        <f t="shared" si="1372"/>
        <v>0</v>
      </c>
      <c r="R9710">
        <f t="shared" si="1373"/>
        <v>0</v>
      </c>
      <c r="S9710" t="str">
        <f t="shared" si="1365"/>
        <v/>
      </c>
      <c r="T9710" t="str">
        <f t="shared" si="1366"/>
        <v/>
      </c>
      <c r="U9710" t="str">
        <f t="shared" si="1367"/>
        <v/>
      </c>
    </row>
    <row r="9711" spans="12:21" ht="15" customHeight="1" x14ac:dyDescent="0.15">
      <c r="L9711" s="244" t="str">
        <f t="shared" si="1368"/>
        <v/>
      </c>
      <c r="M9711" s="245" t="str">
        <f t="shared" si="1369"/>
        <v/>
      </c>
      <c r="N9711" s="244" t="str">
        <f t="shared" si="1370"/>
        <v/>
      </c>
      <c r="O9711" s="244" t="str">
        <f t="shared" si="1371"/>
        <v/>
      </c>
      <c r="P9711">
        <f>IF($I9711&lt;&gt;"",$I9711,IF($E9711="SGD",1,IF($E9711="USD",Settings!$B$22,IF($E9711="HKD",Settings!$B$23,1))))</f>
        <v>1</v>
      </c>
      <c r="Q9711">
        <f t="shared" si="1372"/>
        <v>0</v>
      </c>
      <c r="R9711">
        <f t="shared" si="1373"/>
        <v>0</v>
      </c>
      <c r="S9711" t="str">
        <f t="shared" si="1365"/>
        <v/>
      </c>
      <c r="T9711" t="str">
        <f t="shared" si="1366"/>
        <v/>
      </c>
      <c r="U9711" t="str">
        <f t="shared" si="1367"/>
        <v/>
      </c>
    </row>
    <row r="9712" spans="12:21" ht="15" customHeight="1" x14ac:dyDescent="0.15">
      <c r="L9712" s="244" t="str">
        <f t="shared" si="1368"/>
        <v/>
      </c>
      <c r="M9712" s="245" t="str">
        <f t="shared" si="1369"/>
        <v/>
      </c>
      <c r="N9712" s="244" t="str">
        <f t="shared" si="1370"/>
        <v/>
      </c>
      <c r="O9712" s="244" t="str">
        <f t="shared" si="1371"/>
        <v/>
      </c>
      <c r="P9712">
        <f>IF($I9712&lt;&gt;"",$I9712,IF($E9712="SGD",1,IF($E9712="USD",Settings!$B$22,IF($E9712="HKD",Settings!$B$23,1))))</f>
        <v>1</v>
      </c>
      <c r="Q9712">
        <f t="shared" si="1372"/>
        <v>0</v>
      </c>
      <c r="R9712">
        <f t="shared" si="1373"/>
        <v>0</v>
      </c>
      <c r="S9712" t="str">
        <f t="shared" si="1365"/>
        <v/>
      </c>
      <c r="T9712" t="str">
        <f t="shared" si="1366"/>
        <v/>
      </c>
      <c r="U9712" t="str">
        <f t="shared" si="1367"/>
        <v/>
      </c>
    </row>
    <row r="9713" spans="12:21" ht="15" customHeight="1" x14ac:dyDescent="0.15">
      <c r="L9713" s="244" t="str">
        <f t="shared" si="1368"/>
        <v/>
      </c>
      <c r="M9713" s="245" t="str">
        <f t="shared" si="1369"/>
        <v/>
      </c>
      <c r="N9713" s="244" t="str">
        <f t="shared" si="1370"/>
        <v/>
      </c>
      <c r="O9713" s="244" t="str">
        <f t="shared" si="1371"/>
        <v/>
      </c>
      <c r="P9713">
        <f>IF($I9713&lt;&gt;"",$I9713,IF($E9713="SGD",1,IF($E9713="USD",Settings!$B$22,IF($E9713="HKD",Settings!$B$23,1))))</f>
        <v>1</v>
      </c>
      <c r="Q9713">
        <f t="shared" si="1372"/>
        <v>0</v>
      </c>
      <c r="R9713">
        <f t="shared" si="1373"/>
        <v>0</v>
      </c>
      <c r="S9713" t="str">
        <f t="shared" si="1365"/>
        <v/>
      </c>
      <c r="T9713" t="str">
        <f t="shared" si="1366"/>
        <v/>
      </c>
      <c r="U9713" t="str">
        <f t="shared" si="1367"/>
        <v/>
      </c>
    </row>
    <row r="9714" spans="12:21" ht="15" customHeight="1" x14ac:dyDescent="0.15">
      <c r="L9714" s="244" t="str">
        <f t="shared" si="1368"/>
        <v/>
      </c>
      <c r="M9714" s="245" t="str">
        <f t="shared" si="1369"/>
        <v/>
      </c>
      <c r="N9714" s="244" t="str">
        <f t="shared" si="1370"/>
        <v/>
      </c>
      <c r="O9714" s="244" t="str">
        <f t="shared" si="1371"/>
        <v/>
      </c>
      <c r="P9714">
        <f>IF($I9714&lt;&gt;"",$I9714,IF($E9714="SGD",1,IF($E9714="USD",Settings!$B$22,IF($E9714="HKD",Settings!$B$23,1))))</f>
        <v>1</v>
      </c>
      <c r="Q9714">
        <f t="shared" si="1372"/>
        <v>0</v>
      </c>
      <c r="R9714">
        <f t="shared" si="1373"/>
        <v>0</v>
      </c>
      <c r="S9714" t="str">
        <f t="shared" si="1365"/>
        <v/>
      </c>
      <c r="T9714" t="str">
        <f t="shared" si="1366"/>
        <v/>
      </c>
      <c r="U9714" t="str">
        <f t="shared" si="1367"/>
        <v/>
      </c>
    </row>
    <row r="9715" spans="12:21" ht="15" customHeight="1" x14ac:dyDescent="0.15">
      <c r="L9715" s="244" t="str">
        <f t="shared" si="1368"/>
        <v/>
      </c>
      <c r="M9715" s="245" t="str">
        <f t="shared" si="1369"/>
        <v/>
      </c>
      <c r="N9715" s="244" t="str">
        <f t="shared" si="1370"/>
        <v/>
      </c>
      <c r="O9715" s="244" t="str">
        <f t="shared" si="1371"/>
        <v/>
      </c>
      <c r="P9715">
        <f>IF($I9715&lt;&gt;"",$I9715,IF($E9715="SGD",1,IF($E9715="USD",Settings!$B$22,IF($E9715="HKD",Settings!$B$23,1))))</f>
        <v>1</v>
      </c>
      <c r="Q9715">
        <f t="shared" si="1372"/>
        <v>0</v>
      </c>
      <c r="R9715">
        <f t="shared" si="1373"/>
        <v>0</v>
      </c>
      <c r="S9715" t="str">
        <f t="shared" si="1365"/>
        <v/>
      </c>
      <c r="T9715" t="str">
        <f t="shared" si="1366"/>
        <v/>
      </c>
      <c r="U9715" t="str">
        <f t="shared" si="1367"/>
        <v/>
      </c>
    </row>
    <row r="9716" spans="12:21" ht="15" customHeight="1" x14ac:dyDescent="0.15">
      <c r="L9716" s="244" t="str">
        <f t="shared" si="1368"/>
        <v/>
      </c>
      <c r="M9716" s="245" t="str">
        <f t="shared" si="1369"/>
        <v/>
      </c>
      <c r="N9716" s="244" t="str">
        <f t="shared" si="1370"/>
        <v/>
      </c>
      <c r="O9716" s="244" t="str">
        <f t="shared" si="1371"/>
        <v/>
      </c>
      <c r="P9716">
        <f>IF($I9716&lt;&gt;"",$I9716,IF($E9716="SGD",1,IF($E9716="USD",Settings!$B$22,IF($E9716="HKD",Settings!$B$23,1))))</f>
        <v>1</v>
      </c>
      <c r="Q9716">
        <f t="shared" si="1372"/>
        <v>0</v>
      </c>
      <c r="R9716">
        <f t="shared" si="1373"/>
        <v>0</v>
      </c>
      <c r="S9716" t="str">
        <f t="shared" si="1365"/>
        <v/>
      </c>
      <c r="T9716" t="str">
        <f t="shared" si="1366"/>
        <v/>
      </c>
      <c r="U9716" t="str">
        <f t="shared" si="1367"/>
        <v/>
      </c>
    </row>
    <row r="9717" spans="12:21" ht="15" customHeight="1" x14ac:dyDescent="0.15">
      <c r="L9717" s="244" t="str">
        <f t="shared" si="1368"/>
        <v/>
      </c>
      <c r="M9717" s="245" t="str">
        <f t="shared" si="1369"/>
        <v/>
      </c>
      <c r="N9717" s="244" t="str">
        <f t="shared" si="1370"/>
        <v/>
      </c>
      <c r="O9717" s="244" t="str">
        <f t="shared" si="1371"/>
        <v/>
      </c>
      <c r="P9717">
        <f>IF($I9717&lt;&gt;"",$I9717,IF($E9717="SGD",1,IF($E9717="USD",Settings!$B$22,IF($E9717="HKD",Settings!$B$23,1))))</f>
        <v>1</v>
      </c>
      <c r="Q9717">
        <f t="shared" si="1372"/>
        <v>0</v>
      </c>
      <c r="R9717">
        <f t="shared" si="1373"/>
        <v>0</v>
      </c>
      <c r="S9717" t="str">
        <f t="shared" si="1365"/>
        <v/>
      </c>
      <c r="T9717" t="str">
        <f t="shared" si="1366"/>
        <v/>
      </c>
      <c r="U9717" t="str">
        <f t="shared" si="1367"/>
        <v/>
      </c>
    </row>
    <row r="9718" spans="12:21" ht="15" customHeight="1" x14ac:dyDescent="0.15">
      <c r="L9718" s="244" t="str">
        <f t="shared" si="1368"/>
        <v/>
      </c>
      <c r="M9718" s="245" t="str">
        <f t="shared" si="1369"/>
        <v/>
      </c>
      <c r="N9718" s="244" t="str">
        <f t="shared" si="1370"/>
        <v/>
      </c>
      <c r="O9718" s="244" t="str">
        <f t="shared" si="1371"/>
        <v/>
      </c>
      <c r="P9718">
        <f>IF($I9718&lt;&gt;"",$I9718,IF($E9718="SGD",1,IF($E9718="USD",Settings!$B$22,IF($E9718="HKD",Settings!$B$23,1))))</f>
        <v>1</v>
      </c>
      <c r="Q9718">
        <f t="shared" si="1372"/>
        <v>0</v>
      </c>
      <c r="R9718">
        <f t="shared" si="1373"/>
        <v>0</v>
      </c>
      <c r="S9718" t="str">
        <f t="shared" si="1365"/>
        <v/>
      </c>
      <c r="T9718" t="str">
        <f t="shared" si="1366"/>
        <v/>
      </c>
      <c r="U9718" t="str">
        <f t="shared" si="1367"/>
        <v/>
      </c>
    </row>
    <row r="9719" spans="12:21" ht="15" customHeight="1" x14ac:dyDescent="0.15">
      <c r="L9719" s="244" t="str">
        <f t="shared" si="1368"/>
        <v/>
      </c>
      <c r="M9719" s="245" t="str">
        <f t="shared" si="1369"/>
        <v/>
      </c>
      <c r="N9719" s="244" t="str">
        <f t="shared" si="1370"/>
        <v/>
      </c>
      <c r="O9719" s="244" t="str">
        <f t="shared" si="1371"/>
        <v/>
      </c>
      <c r="P9719">
        <f>IF($I9719&lt;&gt;"",$I9719,IF($E9719="SGD",1,IF($E9719="USD",Settings!$B$22,IF($E9719="HKD",Settings!$B$23,1))))</f>
        <v>1</v>
      </c>
      <c r="Q9719">
        <f t="shared" si="1372"/>
        <v>0</v>
      </c>
      <c r="R9719">
        <f t="shared" si="1373"/>
        <v>0</v>
      </c>
      <c r="S9719" t="str">
        <f t="shared" si="1365"/>
        <v/>
      </c>
      <c r="T9719" t="str">
        <f t="shared" si="1366"/>
        <v/>
      </c>
      <c r="U9719" t="str">
        <f t="shared" si="1367"/>
        <v/>
      </c>
    </row>
    <row r="9720" spans="12:21" ht="15" customHeight="1" x14ac:dyDescent="0.15">
      <c r="L9720" s="244" t="str">
        <f t="shared" si="1368"/>
        <v/>
      </c>
      <c r="M9720" s="245" t="str">
        <f t="shared" si="1369"/>
        <v/>
      </c>
      <c r="N9720" s="244" t="str">
        <f t="shared" si="1370"/>
        <v/>
      </c>
      <c r="O9720" s="244" t="str">
        <f t="shared" si="1371"/>
        <v/>
      </c>
      <c r="P9720">
        <f>IF($I9720&lt;&gt;"",$I9720,IF($E9720="SGD",1,IF($E9720="USD",Settings!$B$22,IF($E9720="HKD",Settings!$B$23,1))))</f>
        <v>1</v>
      </c>
      <c r="Q9720">
        <f t="shared" si="1372"/>
        <v>0</v>
      </c>
      <c r="R9720">
        <f t="shared" si="1373"/>
        <v>0</v>
      </c>
      <c r="S9720" t="str">
        <f t="shared" si="1365"/>
        <v/>
      </c>
      <c r="T9720" t="str">
        <f t="shared" si="1366"/>
        <v/>
      </c>
      <c r="U9720" t="str">
        <f t="shared" si="1367"/>
        <v/>
      </c>
    </row>
    <row r="9721" spans="12:21" ht="15" customHeight="1" x14ac:dyDescent="0.15">
      <c r="L9721" s="244" t="str">
        <f t="shared" si="1368"/>
        <v/>
      </c>
      <c r="M9721" s="245" t="str">
        <f t="shared" si="1369"/>
        <v/>
      </c>
      <c r="N9721" s="244" t="str">
        <f t="shared" si="1370"/>
        <v/>
      </c>
      <c r="O9721" s="244" t="str">
        <f t="shared" si="1371"/>
        <v/>
      </c>
      <c r="P9721">
        <f>IF($I9721&lt;&gt;"",$I9721,IF($E9721="SGD",1,IF($E9721="USD",Settings!$B$22,IF($E9721="HKD",Settings!$B$23,1))))</f>
        <v>1</v>
      </c>
      <c r="Q9721">
        <f t="shared" si="1372"/>
        <v>0</v>
      </c>
      <c r="R9721">
        <f t="shared" si="1373"/>
        <v>0</v>
      </c>
      <c r="S9721" t="str">
        <f t="shared" si="1365"/>
        <v/>
      </c>
      <c r="T9721" t="str">
        <f t="shared" si="1366"/>
        <v/>
      </c>
      <c r="U9721" t="str">
        <f t="shared" si="1367"/>
        <v/>
      </c>
    </row>
    <row r="9722" spans="12:21" ht="15" customHeight="1" x14ac:dyDescent="0.15">
      <c r="L9722" s="244" t="str">
        <f t="shared" si="1368"/>
        <v/>
      </c>
      <c r="M9722" s="245" t="str">
        <f t="shared" si="1369"/>
        <v/>
      </c>
      <c r="N9722" s="244" t="str">
        <f t="shared" si="1370"/>
        <v/>
      </c>
      <c r="O9722" s="244" t="str">
        <f t="shared" si="1371"/>
        <v/>
      </c>
      <c r="P9722">
        <f>IF($I9722&lt;&gt;"",$I9722,IF($E9722="SGD",1,IF($E9722="USD",Settings!$B$22,IF($E9722="HKD",Settings!$B$23,1))))</f>
        <v>1</v>
      </c>
      <c r="Q9722">
        <f t="shared" si="1372"/>
        <v>0</v>
      </c>
      <c r="R9722">
        <f t="shared" si="1373"/>
        <v>0</v>
      </c>
      <c r="S9722" t="str">
        <f t="shared" si="1365"/>
        <v/>
      </c>
      <c r="T9722" t="str">
        <f t="shared" si="1366"/>
        <v/>
      </c>
      <c r="U9722" t="str">
        <f t="shared" si="1367"/>
        <v/>
      </c>
    </row>
    <row r="9723" spans="12:21" ht="15" customHeight="1" x14ac:dyDescent="0.15">
      <c r="L9723" s="244" t="str">
        <f t="shared" si="1368"/>
        <v/>
      </c>
      <c r="M9723" s="245" t="str">
        <f t="shared" si="1369"/>
        <v/>
      </c>
      <c r="N9723" s="244" t="str">
        <f t="shared" si="1370"/>
        <v/>
      </c>
      <c r="O9723" s="244" t="str">
        <f t="shared" si="1371"/>
        <v/>
      </c>
      <c r="P9723">
        <f>IF($I9723&lt;&gt;"",$I9723,IF($E9723="SGD",1,IF($E9723="USD",Settings!$B$22,IF($E9723="HKD",Settings!$B$23,1))))</f>
        <v>1</v>
      </c>
      <c r="Q9723">
        <f t="shared" si="1372"/>
        <v>0</v>
      </c>
      <c r="R9723">
        <f t="shared" si="1373"/>
        <v>0</v>
      </c>
      <c r="S9723" t="str">
        <f t="shared" si="1365"/>
        <v/>
      </c>
      <c r="T9723" t="str">
        <f t="shared" si="1366"/>
        <v/>
      </c>
      <c r="U9723" t="str">
        <f t="shared" si="1367"/>
        <v/>
      </c>
    </row>
    <row r="9724" spans="12:21" ht="15" customHeight="1" x14ac:dyDescent="0.15">
      <c r="L9724" s="244" t="str">
        <f t="shared" si="1368"/>
        <v/>
      </c>
      <c r="M9724" s="245" t="str">
        <f t="shared" si="1369"/>
        <v/>
      </c>
      <c r="N9724" s="244" t="str">
        <f t="shared" si="1370"/>
        <v/>
      </c>
      <c r="O9724" s="244" t="str">
        <f t="shared" si="1371"/>
        <v/>
      </c>
      <c r="P9724">
        <f>IF($I9724&lt;&gt;"",$I9724,IF($E9724="SGD",1,IF($E9724="USD",Settings!$B$22,IF($E9724="HKD",Settings!$B$23,1))))</f>
        <v>1</v>
      </c>
      <c r="Q9724">
        <f t="shared" si="1372"/>
        <v>0</v>
      </c>
      <c r="R9724">
        <f t="shared" si="1373"/>
        <v>0</v>
      </c>
      <c r="S9724" t="str">
        <f t="shared" si="1365"/>
        <v/>
      </c>
      <c r="T9724" t="str">
        <f t="shared" si="1366"/>
        <v/>
      </c>
      <c r="U9724" t="str">
        <f t="shared" si="1367"/>
        <v/>
      </c>
    </row>
    <row r="9725" spans="12:21" ht="15" customHeight="1" x14ac:dyDescent="0.15">
      <c r="L9725" s="244" t="str">
        <f t="shared" si="1368"/>
        <v/>
      </c>
      <c r="M9725" s="245" t="str">
        <f t="shared" si="1369"/>
        <v/>
      </c>
      <c r="N9725" s="244" t="str">
        <f t="shared" si="1370"/>
        <v/>
      </c>
      <c r="O9725" s="244" t="str">
        <f t="shared" si="1371"/>
        <v/>
      </c>
      <c r="P9725">
        <f>IF($I9725&lt;&gt;"",$I9725,IF($E9725="SGD",1,IF($E9725="USD",Settings!$B$22,IF($E9725="HKD",Settings!$B$23,1))))</f>
        <v>1</v>
      </c>
      <c r="Q9725">
        <f t="shared" si="1372"/>
        <v>0</v>
      </c>
      <c r="R9725">
        <f t="shared" si="1373"/>
        <v>0</v>
      </c>
      <c r="S9725" t="str">
        <f t="shared" si="1365"/>
        <v/>
      </c>
      <c r="T9725" t="str">
        <f t="shared" si="1366"/>
        <v/>
      </c>
      <c r="U9725" t="str">
        <f t="shared" si="1367"/>
        <v/>
      </c>
    </row>
    <row r="9726" spans="12:21" ht="15" customHeight="1" x14ac:dyDescent="0.15">
      <c r="L9726" s="244" t="str">
        <f t="shared" si="1368"/>
        <v/>
      </c>
      <c r="M9726" s="245" t="str">
        <f t="shared" si="1369"/>
        <v/>
      </c>
      <c r="N9726" s="244" t="str">
        <f t="shared" si="1370"/>
        <v/>
      </c>
      <c r="O9726" s="244" t="str">
        <f t="shared" si="1371"/>
        <v/>
      </c>
      <c r="P9726">
        <f>IF($I9726&lt;&gt;"",$I9726,IF($E9726="SGD",1,IF($E9726="USD",Settings!$B$22,IF($E9726="HKD",Settings!$B$23,1))))</f>
        <v>1</v>
      </c>
      <c r="Q9726">
        <f t="shared" si="1372"/>
        <v>0</v>
      </c>
      <c r="R9726">
        <f t="shared" si="1373"/>
        <v>0</v>
      </c>
      <c r="S9726" t="str">
        <f t="shared" si="1365"/>
        <v/>
      </c>
      <c r="T9726" t="str">
        <f t="shared" si="1366"/>
        <v/>
      </c>
      <c r="U9726" t="str">
        <f t="shared" si="1367"/>
        <v/>
      </c>
    </row>
    <row r="9727" spans="12:21" ht="15" customHeight="1" x14ac:dyDescent="0.15">
      <c r="L9727" s="244" t="str">
        <f t="shared" si="1368"/>
        <v/>
      </c>
      <c r="M9727" s="245" t="str">
        <f t="shared" si="1369"/>
        <v/>
      </c>
      <c r="N9727" s="244" t="str">
        <f t="shared" si="1370"/>
        <v/>
      </c>
      <c r="O9727" s="244" t="str">
        <f t="shared" si="1371"/>
        <v/>
      </c>
      <c r="P9727">
        <f>IF($I9727&lt;&gt;"",$I9727,IF($E9727="SGD",1,IF($E9727="USD",Settings!$B$22,IF($E9727="HKD",Settings!$B$23,1))))</f>
        <v>1</v>
      </c>
      <c r="Q9727">
        <f t="shared" si="1372"/>
        <v>0</v>
      </c>
      <c r="R9727">
        <f t="shared" si="1373"/>
        <v>0</v>
      </c>
      <c r="S9727" t="str">
        <f t="shared" si="1365"/>
        <v/>
      </c>
      <c r="T9727" t="str">
        <f t="shared" si="1366"/>
        <v/>
      </c>
      <c r="U9727" t="str">
        <f t="shared" si="1367"/>
        <v/>
      </c>
    </row>
    <row r="9728" spans="12:21" ht="15" customHeight="1" x14ac:dyDescent="0.15">
      <c r="L9728" s="244" t="str">
        <f t="shared" si="1368"/>
        <v/>
      </c>
      <c r="M9728" s="245" t="str">
        <f t="shared" si="1369"/>
        <v/>
      </c>
      <c r="N9728" s="244" t="str">
        <f t="shared" si="1370"/>
        <v/>
      </c>
      <c r="O9728" s="244" t="str">
        <f t="shared" si="1371"/>
        <v/>
      </c>
      <c r="P9728">
        <f>IF($I9728&lt;&gt;"",$I9728,IF($E9728="SGD",1,IF($E9728="USD",Settings!$B$22,IF($E9728="HKD",Settings!$B$23,1))))</f>
        <v>1</v>
      </c>
      <c r="Q9728">
        <f t="shared" si="1372"/>
        <v>0</v>
      </c>
      <c r="R9728">
        <f t="shared" si="1373"/>
        <v>0</v>
      </c>
      <c r="S9728" t="str">
        <f t="shared" si="1365"/>
        <v/>
      </c>
      <c r="T9728" t="str">
        <f t="shared" si="1366"/>
        <v/>
      </c>
      <c r="U9728" t="str">
        <f t="shared" si="1367"/>
        <v/>
      </c>
    </row>
    <row r="9729" spans="12:21" ht="15" customHeight="1" x14ac:dyDescent="0.15">
      <c r="L9729" s="244" t="str">
        <f t="shared" si="1368"/>
        <v/>
      </c>
      <c r="M9729" s="245" t="str">
        <f t="shared" si="1369"/>
        <v/>
      </c>
      <c r="N9729" s="244" t="str">
        <f t="shared" si="1370"/>
        <v/>
      </c>
      <c r="O9729" s="244" t="str">
        <f t="shared" si="1371"/>
        <v/>
      </c>
      <c r="P9729">
        <f>IF($I9729&lt;&gt;"",$I9729,IF($E9729="SGD",1,IF($E9729="USD",Settings!$B$22,IF($E9729="HKD",Settings!$B$23,1))))</f>
        <v>1</v>
      </c>
      <c r="Q9729">
        <f t="shared" si="1372"/>
        <v>0</v>
      </c>
      <c r="R9729">
        <f t="shared" si="1373"/>
        <v>0</v>
      </c>
      <c r="S9729" t="str">
        <f t="shared" si="1365"/>
        <v/>
      </c>
      <c r="T9729" t="str">
        <f t="shared" si="1366"/>
        <v/>
      </c>
      <c r="U9729" t="str">
        <f t="shared" si="1367"/>
        <v/>
      </c>
    </row>
    <row r="9730" spans="12:21" ht="15" customHeight="1" x14ac:dyDescent="0.15">
      <c r="L9730" s="244" t="str">
        <f t="shared" si="1368"/>
        <v/>
      </c>
      <c r="M9730" s="245" t="str">
        <f t="shared" si="1369"/>
        <v/>
      </c>
      <c r="N9730" s="244" t="str">
        <f t="shared" si="1370"/>
        <v/>
      </c>
      <c r="O9730" s="244" t="str">
        <f t="shared" si="1371"/>
        <v/>
      </c>
      <c r="P9730">
        <f>IF($I9730&lt;&gt;"",$I9730,IF($E9730="SGD",1,IF($E9730="USD",Settings!$B$22,IF($E9730="HKD",Settings!$B$23,1))))</f>
        <v>1</v>
      </c>
      <c r="Q9730">
        <f t="shared" si="1372"/>
        <v>0</v>
      </c>
      <c r="R9730">
        <f t="shared" si="1373"/>
        <v>0</v>
      </c>
      <c r="S9730" t="str">
        <f t="shared" ref="S9730:S9793" si="1374">IF(L9730="","",SUMIFS($M:$M,$L:$L,L9730,$T:$T,"&lt;="&amp;T9730))</f>
        <v/>
      </c>
      <c r="T9730" t="str">
        <f t="shared" ref="T9730:T9793" si="1375">IF(L9730="","",INT(G9730)*100000+ROW())</f>
        <v/>
      </c>
      <c r="U9730" t="str">
        <f t="shared" ref="U9730:U9793" si="1376">IF(L9730="","",IF(AND(COUNTIFS($L:$L,L9730,$S:$S,"&gt;-0.000001",$S:$S,"&lt;0.000001",$T:$T,"&gt;"&amp;T9730)=0,ABS(S9730)&gt;0.000001),1,0))</f>
        <v/>
      </c>
    </row>
    <row r="9731" spans="12:21" ht="15" customHeight="1" x14ac:dyDescent="0.15">
      <c r="L9731" s="244" t="str">
        <f t="shared" si="1368"/>
        <v/>
      </c>
      <c r="M9731" s="245" t="str">
        <f t="shared" si="1369"/>
        <v/>
      </c>
      <c r="N9731" s="244" t="str">
        <f t="shared" si="1370"/>
        <v/>
      </c>
      <c r="O9731" s="244" t="str">
        <f t="shared" si="1371"/>
        <v/>
      </c>
      <c r="P9731">
        <f>IF($I9731&lt;&gt;"",$I9731,IF($E9731="SGD",1,IF($E9731="USD",Settings!$B$22,IF($E9731="HKD",Settings!$B$23,1))))</f>
        <v>1</v>
      </c>
      <c r="Q9731">
        <f t="shared" si="1372"/>
        <v>0</v>
      </c>
      <c r="R9731">
        <f t="shared" si="1373"/>
        <v>0</v>
      </c>
      <c r="S9731" t="str">
        <f t="shared" si="1374"/>
        <v/>
      </c>
      <c r="T9731" t="str">
        <f t="shared" si="1375"/>
        <v/>
      </c>
      <c r="U9731" t="str">
        <f t="shared" si="1376"/>
        <v/>
      </c>
    </row>
    <row r="9732" spans="12:21" ht="15" customHeight="1" x14ac:dyDescent="0.15">
      <c r="L9732" s="244" t="str">
        <f t="shared" si="1368"/>
        <v/>
      </c>
      <c r="M9732" s="245" t="str">
        <f t="shared" si="1369"/>
        <v/>
      </c>
      <c r="N9732" s="244" t="str">
        <f t="shared" si="1370"/>
        <v/>
      </c>
      <c r="O9732" s="244" t="str">
        <f t="shared" si="1371"/>
        <v/>
      </c>
      <c r="P9732">
        <f>IF($I9732&lt;&gt;"",$I9732,IF($E9732="SGD",1,IF($E9732="USD",Settings!$B$22,IF($E9732="HKD",Settings!$B$23,1))))</f>
        <v>1</v>
      </c>
      <c r="Q9732">
        <f t="shared" si="1372"/>
        <v>0</v>
      </c>
      <c r="R9732">
        <f t="shared" si="1373"/>
        <v>0</v>
      </c>
      <c r="S9732" t="str">
        <f t="shared" si="1374"/>
        <v/>
      </c>
      <c r="T9732" t="str">
        <f t="shared" si="1375"/>
        <v/>
      </c>
      <c r="U9732" t="str">
        <f t="shared" si="1376"/>
        <v/>
      </c>
    </row>
    <row r="9733" spans="12:21" ht="15" customHeight="1" x14ac:dyDescent="0.15">
      <c r="L9733" s="244" t="str">
        <f t="shared" si="1368"/>
        <v/>
      </c>
      <c r="M9733" s="245" t="str">
        <f t="shared" si="1369"/>
        <v/>
      </c>
      <c r="N9733" s="244" t="str">
        <f t="shared" si="1370"/>
        <v/>
      </c>
      <c r="O9733" s="244" t="str">
        <f t="shared" si="1371"/>
        <v/>
      </c>
      <c r="P9733">
        <f>IF($I9733&lt;&gt;"",$I9733,IF($E9733="SGD",1,IF($E9733="USD",Settings!$B$22,IF($E9733="HKD",Settings!$B$23,1))))</f>
        <v>1</v>
      </c>
      <c r="Q9733">
        <f t="shared" si="1372"/>
        <v>0</v>
      </c>
      <c r="R9733">
        <f t="shared" si="1373"/>
        <v>0</v>
      </c>
      <c r="S9733" t="str">
        <f t="shared" si="1374"/>
        <v/>
      </c>
      <c r="T9733" t="str">
        <f t="shared" si="1375"/>
        <v/>
      </c>
      <c r="U9733" t="str">
        <f t="shared" si="1376"/>
        <v/>
      </c>
    </row>
    <row r="9734" spans="12:21" ht="15" customHeight="1" x14ac:dyDescent="0.15">
      <c r="L9734" s="244" t="str">
        <f t="shared" si="1368"/>
        <v/>
      </c>
      <c r="M9734" s="245" t="str">
        <f t="shared" si="1369"/>
        <v/>
      </c>
      <c r="N9734" s="244" t="str">
        <f t="shared" si="1370"/>
        <v/>
      </c>
      <c r="O9734" s="244" t="str">
        <f t="shared" si="1371"/>
        <v/>
      </c>
      <c r="P9734">
        <f>IF($I9734&lt;&gt;"",$I9734,IF($E9734="SGD",1,IF($E9734="USD",Settings!$B$22,IF($E9734="HKD",Settings!$B$23,1))))</f>
        <v>1</v>
      </c>
      <c r="Q9734">
        <f t="shared" si="1372"/>
        <v>0</v>
      </c>
      <c r="R9734">
        <f t="shared" si="1373"/>
        <v>0</v>
      </c>
      <c r="S9734" t="str">
        <f t="shared" si="1374"/>
        <v/>
      </c>
      <c r="T9734" t="str">
        <f t="shared" si="1375"/>
        <v/>
      </c>
      <c r="U9734" t="str">
        <f t="shared" si="1376"/>
        <v/>
      </c>
    </row>
    <row r="9735" spans="12:21" ht="15" customHeight="1" x14ac:dyDescent="0.15">
      <c r="L9735" s="244" t="str">
        <f t="shared" si="1368"/>
        <v/>
      </c>
      <c r="M9735" s="245" t="str">
        <f t="shared" si="1369"/>
        <v/>
      </c>
      <c r="N9735" s="244" t="str">
        <f t="shared" si="1370"/>
        <v/>
      </c>
      <c r="O9735" s="244" t="str">
        <f t="shared" si="1371"/>
        <v/>
      </c>
      <c r="P9735">
        <f>IF($I9735&lt;&gt;"",$I9735,IF($E9735="SGD",1,IF($E9735="USD",Settings!$B$22,IF($E9735="HKD",Settings!$B$23,1))))</f>
        <v>1</v>
      </c>
      <c r="Q9735">
        <f t="shared" si="1372"/>
        <v>0</v>
      </c>
      <c r="R9735">
        <f t="shared" si="1373"/>
        <v>0</v>
      </c>
      <c r="S9735" t="str">
        <f t="shared" si="1374"/>
        <v/>
      </c>
      <c r="T9735" t="str">
        <f t="shared" si="1375"/>
        <v/>
      </c>
      <c r="U9735" t="str">
        <f t="shared" si="1376"/>
        <v/>
      </c>
    </row>
    <row r="9736" spans="12:21" ht="15" customHeight="1" x14ac:dyDescent="0.15">
      <c r="L9736" s="244" t="str">
        <f t="shared" si="1368"/>
        <v/>
      </c>
      <c r="M9736" s="245" t="str">
        <f t="shared" si="1369"/>
        <v/>
      </c>
      <c r="N9736" s="244" t="str">
        <f t="shared" si="1370"/>
        <v/>
      </c>
      <c r="O9736" s="244" t="str">
        <f t="shared" si="1371"/>
        <v/>
      </c>
      <c r="P9736">
        <f>IF($I9736&lt;&gt;"",$I9736,IF($E9736="SGD",1,IF($E9736="USD",Settings!$B$22,IF($E9736="HKD",Settings!$B$23,1))))</f>
        <v>1</v>
      </c>
      <c r="Q9736">
        <f t="shared" si="1372"/>
        <v>0</v>
      </c>
      <c r="R9736">
        <f t="shared" si="1373"/>
        <v>0</v>
      </c>
      <c r="S9736" t="str">
        <f t="shared" si="1374"/>
        <v/>
      </c>
      <c r="T9736" t="str">
        <f t="shared" si="1375"/>
        <v/>
      </c>
      <c r="U9736" t="str">
        <f t="shared" si="1376"/>
        <v/>
      </c>
    </row>
    <row r="9737" spans="12:21" ht="15" customHeight="1" x14ac:dyDescent="0.15">
      <c r="L9737" s="244" t="str">
        <f t="shared" si="1368"/>
        <v/>
      </c>
      <c r="M9737" s="245" t="str">
        <f t="shared" si="1369"/>
        <v/>
      </c>
      <c r="N9737" s="244" t="str">
        <f t="shared" si="1370"/>
        <v/>
      </c>
      <c r="O9737" s="244" t="str">
        <f t="shared" si="1371"/>
        <v/>
      </c>
      <c r="P9737">
        <f>IF($I9737&lt;&gt;"",$I9737,IF($E9737="SGD",1,IF($E9737="USD",Settings!$B$22,IF($E9737="HKD",Settings!$B$23,1))))</f>
        <v>1</v>
      </c>
      <c r="Q9737">
        <f t="shared" si="1372"/>
        <v>0</v>
      </c>
      <c r="R9737">
        <f t="shared" si="1373"/>
        <v>0</v>
      </c>
      <c r="S9737" t="str">
        <f t="shared" si="1374"/>
        <v/>
      </c>
      <c r="T9737" t="str">
        <f t="shared" si="1375"/>
        <v/>
      </c>
      <c r="U9737" t="str">
        <f t="shared" si="1376"/>
        <v/>
      </c>
    </row>
    <row r="9738" spans="12:21" ht="15" customHeight="1" x14ac:dyDescent="0.15">
      <c r="L9738" s="244" t="str">
        <f t="shared" si="1368"/>
        <v/>
      </c>
      <c r="M9738" s="245" t="str">
        <f t="shared" si="1369"/>
        <v/>
      </c>
      <c r="N9738" s="244" t="str">
        <f t="shared" si="1370"/>
        <v/>
      </c>
      <c r="O9738" s="244" t="str">
        <f t="shared" si="1371"/>
        <v/>
      </c>
      <c r="P9738">
        <f>IF($I9738&lt;&gt;"",$I9738,IF($E9738="SGD",1,IF($E9738="USD",Settings!$B$22,IF($E9738="HKD",Settings!$B$23,1))))</f>
        <v>1</v>
      </c>
      <c r="Q9738">
        <f t="shared" si="1372"/>
        <v>0</v>
      </c>
      <c r="R9738">
        <f t="shared" si="1373"/>
        <v>0</v>
      </c>
      <c r="S9738" t="str">
        <f t="shared" si="1374"/>
        <v/>
      </c>
      <c r="T9738" t="str">
        <f t="shared" si="1375"/>
        <v/>
      </c>
      <c r="U9738" t="str">
        <f t="shared" si="1376"/>
        <v/>
      </c>
    </row>
    <row r="9739" spans="12:21" ht="15" customHeight="1" x14ac:dyDescent="0.15">
      <c r="L9739" s="244" t="str">
        <f t="shared" si="1368"/>
        <v/>
      </c>
      <c r="M9739" s="245" t="str">
        <f t="shared" si="1369"/>
        <v/>
      </c>
      <c r="N9739" s="244" t="str">
        <f t="shared" si="1370"/>
        <v/>
      </c>
      <c r="O9739" s="244" t="str">
        <f t="shared" si="1371"/>
        <v/>
      </c>
      <c r="P9739">
        <f>IF($I9739&lt;&gt;"",$I9739,IF($E9739="SGD",1,IF($E9739="USD",Settings!$B$22,IF($E9739="HKD",Settings!$B$23,1))))</f>
        <v>1</v>
      </c>
      <c r="Q9739">
        <f t="shared" si="1372"/>
        <v>0</v>
      </c>
      <c r="R9739">
        <f t="shared" si="1373"/>
        <v>0</v>
      </c>
      <c r="S9739" t="str">
        <f t="shared" si="1374"/>
        <v/>
      </c>
      <c r="T9739" t="str">
        <f t="shared" si="1375"/>
        <v/>
      </c>
      <c r="U9739" t="str">
        <f t="shared" si="1376"/>
        <v/>
      </c>
    </row>
    <row r="9740" spans="12:21" ht="15" customHeight="1" x14ac:dyDescent="0.15">
      <c r="L9740" s="244" t="str">
        <f t="shared" si="1368"/>
        <v/>
      </c>
      <c r="M9740" s="245" t="str">
        <f t="shared" si="1369"/>
        <v/>
      </c>
      <c r="N9740" s="244" t="str">
        <f t="shared" si="1370"/>
        <v/>
      </c>
      <c r="O9740" s="244" t="str">
        <f t="shared" si="1371"/>
        <v/>
      </c>
      <c r="P9740">
        <f>IF($I9740&lt;&gt;"",$I9740,IF($E9740="SGD",1,IF($E9740="USD",Settings!$B$22,IF($E9740="HKD",Settings!$B$23,1))))</f>
        <v>1</v>
      </c>
      <c r="Q9740">
        <f t="shared" si="1372"/>
        <v>0</v>
      </c>
      <c r="R9740">
        <f t="shared" si="1373"/>
        <v>0</v>
      </c>
      <c r="S9740" t="str">
        <f t="shared" si="1374"/>
        <v/>
      </c>
      <c r="T9740" t="str">
        <f t="shared" si="1375"/>
        <v/>
      </c>
      <c r="U9740" t="str">
        <f t="shared" si="1376"/>
        <v/>
      </c>
    </row>
    <row r="9741" spans="12:21" ht="15" customHeight="1" x14ac:dyDescent="0.15">
      <c r="L9741" s="244" t="str">
        <f t="shared" si="1368"/>
        <v/>
      </c>
      <c r="M9741" s="245" t="str">
        <f t="shared" si="1369"/>
        <v/>
      </c>
      <c r="N9741" s="244" t="str">
        <f t="shared" si="1370"/>
        <v/>
      </c>
      <c r="O9741" s="244" t="str">
        <f t="shared" si="1371"/>
        <v/>
      </c>
      <c r="P9741">
        <f>IF($I9741&lt;&gt;"",$I9741,IF($E9741="SGD",1,IF($E9741="USD",Settings!$B$22,IF($E9741="HKD",Settings!$B$23,1))))</f>
        <v>1</v>
      </c>
      <c r="Q9741">
        <f t="shared" si="1372"/>
        <v>0</v>
      </c>
      <c r="R9741">
        <f t="shared" si="1373"/>
        <v>0</v>
      </c>
      <c r="S9741" t="str">
        <f t="shared" si="1374"/>
        <v/>
      </c>
      <c r="T9741" t="str">
        <f t="shared" si="1375"/>
        <v/>
      </c>
      <c r="U9741" t="str">
        <f t="shared" si="1376"/>
        <v/>
      </c>
    </row>
    <row r="9742" spans="12:21" ht="15" customHeight="1" x14ac:dyDescent="0.15">
      <c r="L9742" s="244" t="str">
        <f t="shared" si="1368"/>
        <v/>
      </c>
      <c r="M9742" s="245" t="str">
        <f t="shared" si="1369"/>
        <v/>
      </c>
      <c r="N9742" s="244" t="str">
        <f t="shared" si="1370"/>
        <v/>
      </c>
      <c r="O9742" s="244" t="str">
        <f t="shared" si="1371"/>
        <v/>
      </c>
      <c r="P9742">
        <f>IF($I9742&lt;&gt;"",$I9742,IF($E9742="SGD",1,IF($E9742="USD",Settings!$B$22,IF($E9742="HKD",Settings!$B$23,1))))</f>
        <v>1</v>
      </c>
      <c r="Q9742">
        <f t="shared" si="1372"/>
        <v>0</v>
      </c>
      <c r="R9742">
        <f t="shared" si="1373"/>
        <v>0</v>
      </c>
      <c r="S9742" t="str">
        <f t="shared" si="1374"/>
        <v/>
      </c>
      <c r="T9742" t="str">
        <f t="shared" si="1375"/>
        <v/>
      </c>
      <c r="U9742" t="str">
        <f t="shared" si="1376"/>
        <v/>
      </c>
    </row>
    <row r="9743" spans="12:21" ht="15" customHeight="1" x14ac:dyDescent="0.15">
      <c r="L9743" s="244" t="str">
        <f t="shared" si="1368"/>
        <v/>
      </c>
      <c r="M9743" s="245" t="str">
        <f t="shared" si="1369"/>
        <v/>
      </c>
      <c r="N9743" s="244" t="str">
        <f t="shared" si="1370"/>
        <v/>
      </c>
      <c r="O9743" s="244" t="str">
        <f t="shared" si="1371"/>
        <v/>
      </c>
      <c r="P9743">
        <f>IF($I9743&lt;&gt;"",$I9743,IF($E9743="SGD",1,IF($E9743="USD",Settings!$B$22,IF($E9743="HKD",Settings!$B$23,1))))</f>
        <v>1</v>
      </c>
      <c r="Q9743">
        <f t="shared" si="1372"/>
        <v>0</v>
      </c>
      <c r="R9743">
        <f t="shared" si="1373"/>
        <v>0</v>
      </c>
      <c r="S9743" t="str">
        <f t="shared" si="1374"/>
        <v/>
      </c>
      <c r="T9743" t="str">
        <f t="shared" si="1375"/>
        <v/>
      </c>
      <c r="U9743" t="str">
        <f t="shared" si="1376"/>
        <v/>
      </c>
    </row>
    <row r="9744" spans="12:21" ht="15" customHeight="1" x14ac:dyDescent="0.15">
      <c r="L9744" s="244" t="str">
        <f t="shared" si="1368"/>
        <v/>
      </c>
      <c r="M9744" s="245" t="str">
        <f t="shared" si="1369"/>
        <v/>
      </c>
      <c r="N9744" s="244" t="str">
        <f t="shared" si="1370"/>
        <v/>
      </c>
      <c r="O9744" s="244" t="str">
        <f t="shared" si="1371"/>
        <v/>
      </c>
      <c r="P9744">
        <f>IF($I9744&lt;&gt;"",$I9744,IF($E9744="SGD",1,IF($E9744="USD",Settings!$B$22,IF($E9744="HKD",Settings!$B$23,1))))</f>
        <v>1</v>
      </c>
      <c r="Q9744">
        <f t="shared" si="1372"/>
        <v>0</v>
      </c>
      <c r="R9744">
        <f t="shared" si="1373"/>
        <v>0</v>
      </c>
      <c r="S9744" t="str">
        <f t="shared" si="1374"/>
        <v/>
      </c>
      <c r="T9744" t="str">
        <f t="shared" si="1375"/>
        <v/>
      </c>
      <c r="U9744" t="str">
        <f t="shared" si="1376"/>
        <v/>
      </c>
    </row>
    <row r="9745" spans="12:21" ht="15" customHeight="1" x14ac:dyDescent="0.15">
      <c r="L9745" s="244" t="str">
        <f t="shared" si="1368"/>
        <v/>
      </c>
      <c r="M9745" s="245" t="str">
        <f t="shared" si="1369"/>
        <v/>
      </c>
      <c r="N9745" s="244" t="str">
        <f t="shared" si="1370"/>
        <v/>
      </c>
      <c r="O9745" s="244" t="str">
        <f t="shared" si="1371"/>
        <v/>
      </c>
      <c r="P9745">
        <f>IF($I9745&lt;&gt;"",$I9745,IF($E9745="SGD",1,IF($E9745="USD",Settings!$B$22,IF($E9745="HKD",Settings!$B$23,1))))</f>
        <v>1</v>
      </c>
      <c r="Q9745">
        <f t="shared" si="1372"/>
        <v>0</v>
      </c>
      <c r="R9745">
        <f t="shared" si="1373"/>
        <v>0</v>
      </c>
      <c r="S9745" t="str">
        <f t="shared" si="1374"/>
        <v/>
      </c>
      <c r="T9745" t="str">
        <f t="shared" si="1375"/>
        <v/>
      </c>
      <c r="U9745" t="str">
        <f t="shared" si="1376"/>
        <v/>
      </c>
    </row>
    <row r="9746" spans="12:21" ht="15" customHeight="1" x14ac:dyDescent="0.15">
      <c r="L9746" s="244" t="str">
        <f t="shared" si="1368"/>
        <v/>
      </c>
      <c r="M9746" s="245" t="str">
        <f t="shared" si="1369"/>
        <v/>
      </c>
      <c r="N9746" s="244" t="str">
        <f t="shared" si="1370"/>
        <v/>
      </c>
      <c r="O9746" s="244" t="str">
        <f t="shared" si="1371"/>
        <v/>
      </c>
      <c r="P9746">
        <f>IF($I9746&lt;&gt;"",$I9746,IF($E9746="SGD",1,IF($E9746="USD",Settings!$B$22,IF($E9746="HKD",Settings!$B$23,1))))</f>
        <v>1</v>
      </c>
      <c r="Q9746">
        <f t="shared" si="1372"/>
        <v>0</v>
      </c>
      <c r="R9746">
        <f t="shared" si="1373"/>
        <v>0</v>
      </c>
      <c r="S9746" t="str">
        <f t="shared" si="1374"/>
        <v/>
      </c>
      <c r="T9746" t="str">
        <f t="shared" si="1375"/>
        <v/>
      </c>
      <c r="U9746" t="str">
        <f t="shared" si="1376"/>
        <v/>
      </c>
    </row>
    <row r="9747" spans="12:21" ht="15" customHeight="1" x14ac:dyDescent="0.15">
      <c r="L9747" s="244" t="str">
        <f t="shared" si="1368"/>
        <v/>
      </c>
      <c r="M9747" s="245" t="str">
        <f t="shared" si="1369"/>
        <v/>
      </c>
      <c r="N9747" s="244" t="str">
        <f t="shared" si="1370"/>
        <v/>
      </c>
      <c r="O9747" s="244" t="str">
        <f t="shared" si="1371"/>
        <v/>
      </c>
      <c r="P9747">
        <f>IF($I9747&lt;&gt;"",$I9747,IF($E9747="SGD",1,IF($E9747="USD",Settings!$B$22,IF($E9747="HKD",Settings!$B$23,1))))</f>
        <v>1</v>
      </c>
      <c r="Q9747">
        <f t="shared" si="1372"/>
        <v>0</v>
      </c>
      <c r="R9747">
        <f t="shared" si="1373"/>
        <v>0</v>
      </c>
      <c r="S9747" t="str">
        <f t="shared" si="1374"/>
        <v/>
      </c>
      <c r="T9747" t="str">
        <f t="shared" si="1375"/>
        <v/>
      </c>
      <c r="U9747" t="str">
        <f t="shared" si="1376"/>
        <v/>
      </c>
    </row>
    <row r="9748" spans="12:21" ht="15" customHeight="1" x14ac:dyDescent="0.15">
      <c r="L9748" s="244" t="str">
        <f t="shared" si="1368"/>
        <v/>
      </c>
      <c r="M9748" s="245" t="str">
        <f t="shared" si="1369"/>
        <v/>
      </c>
      <c r="N9748" s="244" t="str">
        <f t="shared" si="1370"/>
        <v/>
      </c>
      <c r="O9748" s="244" t="str">
        <f t="shared" si="1371"/>
        <v/>
      </c>
      <c r="P9748">
        <f>IF($I9748&lt;&gt;"",$I9748,IF($E9748="SGD",1,IF($E9748="USD",Settings!$B$22,IF($E9748="HKD",Settings!$B$23,1))))</f>
        <v>1</v>
      </c>
      <c r="Q9748">
        <f t="shared" si="1372"/>
        <v>0</v>
      </c>
      <c r="R9748">
        <f t="shared" si="1373"/>
        <v>0</v>
      </c>
      <c r="S9748" t="str">
        <f t="shared" si="1374"/>
        <v/>
      </c>
      <c r="T9748" t="str">
        <f t="shared" si="1375"/>
        <v/>
      </c>
      <c r="U9748" t="str">
        <f t="shared" si="1376"/>
        <v/>
      </c>
    </row>
    <row r="9749" spans="12:21" ht="15" customHeight="1" x14ac:dyDescent="0.15">
      <c r="L9749" s="244" t="str">
        <f t="shared" si="1368"/>
        <v/>
      </c>
      <c r="M9749" s="245" t="str">
        <f t="shared" si="1369"/>
        <v/>
      </c>
      <c r="N9749" s="244" t="str">
        <f t="shared" si="1370"/>
        <v/>
      </c>
      <c r="O9749" s="244" t="str">
        <f t="shared" si="1371"/>
        <v/>
      </c>
      <c r="P9749">
        <f>IF($I9749&lt;&gt;"",$I9749,IF($E9749="SGD",1,IF($E9749="USD",Settings!$B$22,IF($E9749="HKD",Settings!$B$23,1))))</f>
        <v>1</v>
      </c>
      <c r="Q9749">
        <f t="shared" si="1372"/>
        <v>0</v>
      </c>
      <c r="R9749">
        <f t="shared" si="1373"/>
        <v>0</v>
      </c>
      <c r="S9749" t="str">
        <f t="shared" si="1374"/>
        <v/>
      </c>
      <c r="T9749" t="str">
        <f t="shared" si="1375"/>
        <v/>
      </c>
      <c r="U9749" t="str">
        <f t="shared" si="1376"/>
        <v/>
      </c>
    </row>
    <row r="9750" spans="12:21" ht="15" customHeight="1" x14ac:dyDescent="0.15">
      <c r="L9750" s="244" t="str">
        <f t="shared" si="1368"/>
        <v/>
      </c>
      <c r="M9750" s="245" t="str">
        <f t="shared" si="1369"/>
        <v/>
      </c>
      <c r="N9750" s="244" t="str">
        <f t="shared" si="1370"/>
        <v/>
      </c>
      <c r="O9750" s="244" t="str">
        <f t="shared" si="1371"/>
        <v/>
      </c>
      <c r="P9750">
        <f>IF($I9750&lt;&gt;"",$I9750,IF($E9750="SGD",1,IF($E9750="USD",Settings!$B$22,IF($E9750="HKD",Settings!$B$23,1))))</f>
        <v>1</v>
      </c>
      <c r="Q9750">
        <f t="shared" si="1372"/>
        <v>0</v>
      </c>
      <c r="R9750">
        <f t="shared" si="1373"/>
        <v>0</v>
      </c>
      <c r="S9750" t="str">
        <f t="shared" si="1374"/>
        <v/>
      </c>
      <c r="T9750" t="str">
        <f t="shared" si="1375"/>
        <v/>
      </c>
      <c r="U9750" t="str">
        <f t="shared" si="1376"/>
        <v/>
      </c>
    </row>
    <row r="9751" spans="12:21" ht="15" customHeight="1" x14ac:dyDescent="0.15">
      <c r="L9751" s="244" t="str">
        <f t="shared" si="1368"/>
        <v/>
      </c>
      <c r="M9751" s="245" t="str">
        <f t="shared" si="1369"/>
        <v/>
      </c>
      <c r="N9751" s="244" t="str">
        <f t="shared" si="1370"/>
        <v/>
      </c>
      <c r="O9751" s="244" t="str">
        <f t="shared" si="1371"/>
        <v/>
      </c>
      <c r="P9751">
        <f>IF($I9751&lt;&gt;"",$I9751,IF($E9751="SGD",1,IF($E9751="USD",Settings!$B$22,IF($E9751="HKD",Settings!$B$23,1))))</f>
        <v>1</v>
      </c>
      <c r="Q9751">
        <f t="shared" si="1372"/>
        <v>0</v>
      </c>
      <c r="R9751">
        <f t="shared" si="1373"/>
        <v>0</v>
      </c>
      <c r="S9751" t="str">
        <f t="shared" si="1374"/>
        <v/>
      </c>
      <c r="T9751" t="str">
        <f t="shared" si="1375"/>
        <v/>
      </c>
      <c r="U9751" t="str">
        <f t="shared" si="1376"/>
        <v/>
      </c>
    </row>
    <row r="9752" spans="12:21" ht="15" customHeight="1" x14ac:dyDescent="0.15">
      <c r="L9752" s="244" t="str">
        <f t="shared" si="1368"/>
        <v/>
      </c>
      <c r="M9752" s="245" t="str">
        <f t="shared" si="1369"/>
        <v/>
      </c>
      <c r="N9752" s="244" t="str">
        <f t="shared" si="1370"/>
        <v/>
      </c>
      <c r="O9752" s="244" t="str">
        <f t="shared" si="1371"/>
        <v/>
      </c>
      <c r="P9752">
        <f>IF($I9752&lt;&gt;"",$I9752,IF($E9752="SGD",1,IF($E9752="USD",Settings!$B$22,IF($E9752="HKD",Settings!$B$23,1))))</f>
        <v>1</v>
      </c>
      <c r="Q9752">
        <f t="shared" si="1372"/>
        <v>0</v>
      </c>
      <c r="R9752">
        <f t="shared" si="1373"/>
        <v>0</v>
      </c>
      <c r="S9752" t="str">
        <f t="shared" si="1374"/>
        <v/>
      </c>
      <c r="T9752" t="str">
        <f t="shared" si="1375"/>
        <v/>
      </c>
      <c r="U9752" t="str">
        <f t="shared" si="1376"/>
        <v/>
      </c>
    </row>
    <row r="9753" spans="12:21" ht="15" customHeight="1" x14ac:dyDescent="0.15">
      <c r="L9753" s="244" t="str">
        <f t="shared" si="1368"/>
        <v/>
      </c>
      <c r="M9753" s="245" t="str">
        <f t="shared" si="1369"/>
        <v/>
      </c>
      <c r="N9753" s="244" t="str">
        <f t="shared" si="1370"/>
        <v/>
      </c>
      <c r="O9753" s="244" t="str">
        <f t="shared" si="1371"/>
        <v/>
      </c>
      <c r="P9753">
        <f>IF($I9753&lt;&gt;"",$I9753,IF($E9753="SGD",1,IF($E9753="USD",Settings!$B$22,IF($E9753="HKD",Settings!$B$23,1))))</f>
        <v>1</v>
      </c>
      <c r="Q9753">
        <f t="shared" si="1372"/>
        <v>0</v>
      </c>
      <c r="R9753">
        <f t="shared" si="1373"/>
        <v>0</v>
      </c>
      <c r="S9753" t="str">
        <f t="shared" si="1374"/>
        <v/>
      </c>
      <c r="T9753" t="str">
        <f t="shared" si="1375"/>
        <v/>
      </c>
      <c r="U9753" t="str">
        <f t="shared" si="1376"/>
        <v/>
      </c>
    </row>
    <row r="9754" spans="12:21" ht="15" customHeight="1" x14ac:dyDescent="0.15">
      <c r="L9754" s="244" t="str">
        <f t="shared" si="1368"/>
        <v/>
      </c>
      <c r="M9754" s="245" t="str">
        <f t="shared" si="1369"/>
        <v/>
      </c>
      <c r="N9754" s="244" t="str">
        <f t="shared" si="1370"/>
        <v/>
      </c>
      <c r="O9754" s="244" t="str">
        <f t="shared" si="1371"/>
        <v/>
      </c>
      <c r="P9754">
        <f>IF($I9754&lt;&gt;"",$I9754,IF($E9754="SGD",1,IF($E9754="USD",Settings!$B$22,IF($E9754="HKD",Settings!$B$23,1))))</f>
        <v>1</v>
      </c>
      <c r="Q9754">
        <f t="shared" si="1372"/>
        <v>0</v>
      </c>
      <c r="R9754">
        <f t="shared" si="1373"/>
        <v>0</v>
      </c>
      <c r="S9754" t="str">
        <f t="shared" si="1374"/>
        <v/>
      </c>
      <c r="T9754" t="str">
        <f t="shared" si="1375"/>
        <v/>
      </c>
      <c r="U9754" t="str">
        <f t="shared" si="1376"/>
        <v/>
      </c>
    </row>
    <row r="9755" spans="12:21" ht="15" customHeight="1" x14ac:dyDescent="0.15">
      <c r="L9755" s="244" t="str">
        <f t="shared" si="1368"/>
        <v/>
      </c>
      <c r="M9755" s="245" t="str">
        <f t="shared" si="1369"/>
        <v/>
      </c>
      <c r="N9755" s="244" t="str">
        <f t="shared" si="1370"/>
        <v/>
      </c>
      <c r="O9755" s="244" t="str">
        <f t="shared" si="1371"/>
        <v/>
      </c>
      <c r="P9755">
        <f>IF($I9755&lt;&gt;"",$I9755,IF($E9755="SGD",1,IF($E9755="USD",Settings!$B$22,IF($E9755="HKD",Settings!$B$23,1))))</f>
        <v>1</v>
      </c>
      <c r="Q9755">
        <f t="shared" si="1372"/>
        <v>0</v>
      </c>
      <c r="R9755">
        <f t="shared" si="1373"/>
        <v>0</v>
      </c>
      <c r="S9755" t="str">
        <f t="shared" si="1374"/>
        <v/>
      </c>
      <c r="T9755" t="str">
        <f t="shared" si="1375"/>
        <v/>
      </c>
      <c r="U9755" t="str">
        <f t="shared" si="1376"/>
        <v/>
      </c>
    </row>
    <row r="9756" spans="12:21" ht="15" customHeight="1" x14ac:dyDescent="0.15">
      <c r="L9756" s="244" t="str">
        <f t="shared" si="1368"/>
        <v/>
      </c>
      <c r="M9756" s="245" t="str">
        <f t="shared" si="1369"/>
        <v/>
      </c>
      <c r="N9756" s="244" t="str">
        <f t="shared" si="1370"/>
        <v/>
      </c>
      <c r="O9756" s="244" t="str">
        <f t="shared" si="1371"/>
        <v/>
      </c>
      <c r="P9756">
        <f>IF($I9756&lt;&gt;"",$I9756,IF($E9756="SGD",1,IF($E9756="USD",Settings!$B$22,IF($E9756="HKD",Settings!$B$23,1))))</f>
        <v>1</v>
      </c>
      <c r="Q9756">
        <f t="shared" si="1372"/>
        <v>0</v>
      </c>
      <c r="R9756">
        <f t="shared" si="1373"/>
        <v>0</v>
      </c>
      <c r="S9756" t="str">
        <f t="shared" si="1374"/>
        <v/>
      </c>
      <c r="T9756" t="str">
        <f t="shared" si="1375"/>
        <v/>
      </c>
      <c r="U9756" t="str">
        <f t="shared" si="1376"/>
        <v/>
      </c>
    </row>
    <row r="9757" spans="12:21" ht="15" customHeight="1" x14ac:dyDescent="0.15">
      <c r="L9757" s="244" t="str">
        <f t="shared" si="1368"/>
        <v/>
      </c>
      <c r="M9757" s="245" t="str">
        <f t="shared" si="1369"/>
        <v/>
      </c>
      <c r="N9757" s="244" t="str">
        <f t="shared" si="1370"/>
        <v/>
      </c>
      <c r="O9757" s="244" t="str">
        <f t="shared" si="1371"/>
        <v/>
      </c>
      <c r="P9757">
        <f>IF($I9757&lt;&gt;"",$I9757,IF($E9757="SGD",1,IF($E9757="USD",Settings!$B$22,IF($E9757="HKD",Settings!$B$23,1))))</f>
        <v>1</v>
      </c>
      <c r="Q9757">
        <f t="shared" si="1372"/>
        <v>0</v>
      </c>
      <c r="R9757">
        <f t="shared" si="1373"/>
        <v>0</v>
      </c>
      <c r="S9757" t="str">
        <f t="shared" si="1374"/>
        <v/>
      </c>
      <c r="T9757" t="str">
        <f t="shared" si="1375"/>
        <v/>
      </c>
      <c r="U9757" t="str">
        <f t="shared" si="1376"/>
        <v/>
      </c>
    </row>
    <row r="9758" spans="12:21" ht="15" customHeight="1" x14ac:dyDescent="0.15">
      <c r="L9758" s="244" t="str">
        <f t="shared" si="1368"/>
        <v/>
      </c>
      <c r="M9758" s="245" t="str">
        <f t="shared" si="1369"/>
        <v/>
      </c>
      <c r="N9758" s="244" t="str">
        <f t="shared" si="1370"/>
        <v/>
      </c>
      <c r="O9758" s="244" t="str">
        <f t="shared" si="1371"/>
        <v/>
      </c>
      <c r="P9758">
        <f>IF($I9758&lt;&gt;"",$I9758,IF($E9758="SGD",1,IF($E9758="USD",Settings!$B$22,IF($E9758="HKD",Settings!$B$23,1))))</f>
        <v>1</v>
      </c>
      <c r="Q9758">
        <f t="shared" si="1372"/>
        <v>0</v>
      </c>
      <c r="R9758">
        <f t="shared" si="1373"/>
        <v>0</v>
      </c>
      <c r="S9758" t="str">
        <f t="shared" si="1374"/>
        <v/>
      </c>
      <c r="T9758" t="str">
        <f t="shared" si="1375"/>
        <v/>
      </c>
      <c r="U9758" t="str">
        <f t="shared" si="1376"/>
        <v/>
      </c>
    </row>
    <row r="9759" spans="12:21" ht="15" customHeight="1" x14ac:dyDescent="0.15">
      <c r="L9759" s="244" t="str">
        <f t="shared" si="1368"/>
        <v/>
      </c>
      <c r="M9759" s="245" t="str">
        <f t="shared" si="1369"/>
        <v/>
      </c>
      <c r="N9759" s="244" t="str">
        <f t="shared" si="1370"/>
        <v/>
      </c>
      <c r="O9759" s="244" t="str">
        <f t="shared" si="1371"/>
        <v/>
      </c>
      <c r="P9759">
        <f>IF($I9759&lt;&gt;"",$I9759,IF($E9759="SGD",1,IF($E9759="USD",Settings!$B$22,IF($E9759="HKD",Settings!$B$23,1))))</f>
        <v>1</v>
      </c>
      <c r="Q9759">
        <f t="shared" si="1372"/>
        <v>0</v>
      </c>
      <c r="R9759">
        <f t="shared" si="1373"/>
        <v>0</v>
      </c>
      <c r="S9759" t="str">
        <f t="shared" si="1374"/>
        <v/>
      </c>
      <c r="T9759" t="str">
        <f t="shared" si="1375"/>
        <v/>
      </c>
      <c r="U9759" t="str">
        <f t="shared" si="1376"/>
        <v/>
      </c>
    </row>
    <row r="9760" spans="12:21" ht="15" customHeight="1" x14ac:dyDescent="0.15">
      <c r="L9760" s="244" t="str">
        <f t="shared" si="1368"/>
        <v/>
      </c>
      <c r="M9760" s="245" t="str">
        <f t="shared" si="1369"/>
        <v/>
      </c>
      <c r="N9760" s="244" t="str">
        <f t="shared" si="1370"/>
        <v/>
      </c>
      <c r="O9760" s="244" t="str">
        <f t="shared" si="1371"/>
        <v/>
      </c>
      <c r="P9760">
        <f>IF($I9760&lt;&gt;"",$I9760,IF($E9760="SGD",1,IF($E9760="USD",Settings!$B$22,IF($E9760="HKD",Settings!$B$23,1))))</f>
        <v>1</v>
      </c>
      <c r="Q9760">
        <f t="shared" si="1372"/>
        <v>0</v>
      </c>
      <c r="R9760">
        <f t="shared" si="1373"/>
        <v>0</v>
      </c>
      <c r="S9760" t="str">
        <f t="shared" si="1374"/>
        <v/>
      </c>
      <c r="T9760" t="str">
        <f t="shared" si="1375"/>
        <v/>
      </c>
      <c r="U9760" t="str">
        <f t="shared" si="1376"/>
        <v/>
      </c>
    </row>
    <row r="9761" spans="12:21" ht="15" customHeight="1" x14ac:dyDescent="0.15">
      <c r="L9761" s="244" t="str">
        <f t="shared" si="1368"/>
        <v/>
      </c>
      <c r="M9761" s="245" t="str">
        <f t="shared" si="1369"/>
        <v/>
      </c>
      <c r="N9761" s="244" t="str">
        <f t="shared" si="1370"/>
        <v/>
      </c>
      <c r="O9761" s="244" t="str">
        <f t="shared" si="1371"/>
        <v/>
      </c>
      <c r="P9761">
        <f>IF($I9761&lt;&gt;"",$I9761,IF($E9761="SGD",1,IF($E9761="USD",Settings!$B$22,IF($E9761="HKD",Settings!$B$23,1))))</f>
        <v>1</v>
      </c>
      <c r="Q9761">
        <f t="shared" si="1372"/>
        <v>0</v>
      </c>
      <c r="R9761">
        <f t="shared" si="1373"/>
        <v>0</v>
      </c>
      <c r="S9761" t="str">
        <f t="shared" si="1374"/>
        <v/>
      </c>
      <c r="T9761" t="str">
        <f t="shared" si="1375"/>
        <v/>
      </c>
      <c r="U9761" t="str">
        <f t="shared" si="1376"/>
        <v/>
      </c>
    </row>
    <row r="9762" spans="12:21" ht="15" customHeight="1" x14ac:dyDescent="0.15">
      <c r="L9762" s="244" t="str">
        <f t="shared" si="1368"/>
        <v/>
      </c>
      <c r="M9762" s="245" t="str">
        <f t="shared" si="1369"/>
        <v/>
      </c>
      <c r="N9762" s="244" t="str">
        <f t="shared" si="1370"/>
        <v/>
      </c>
      <c r="O9762" s="244" t="str">
        <f t="shared" si="1371"/>
        <v/>
      </c>
      <c r="P9762">
        <f>IF($I9762&lt;&gt;"",$I9762,IF($E9762="SGD",1,IF($E9762="USD",Settings!$B$22,IF($E9762="HKD",Settings!$B$23,1))))</f>
        <v>1</v>
      </c>
      <c r="Q9762">
        <f t="shared" si="1372"/>
        <v>0</v>
      </c>
      <c r="R9762">
        <f t="shared" si="1373"/>
        <v>0</v>
      </c>
      <c r="S9762" t="str">
        <f t="shared" si="1374"/>
        <v/>
      </c>
      <c r="T9762" t="str">
        <f t="shared" si="1375"/>
        <v/>
      </c>
      <c r="U9762" t="str">
        <f t="shared" si="1376"/>
        <v/>
      </c>
    </row>
    <row r="9763" spans="12:21" ht="15" customHeight="1" x14ac:dyDescent="0.15">
      <c r="L9763" s="244" t="str">
        <f t="shared" si="1368"/>
        <v/>
      </c>
      <c r="M9763" s="245" t="str">
        <f t="shared" si="1369"/>
        <v/>
      </c>
      <c r="N9763" s="244" t="str">
        <f t="shared" si="1370"/>
        <v/>
      </c>
      <c r="O9763" s="244" t="str">
        <f t="shared" si="1371"/>
        <v/>
      </c>
      <c r="P9763">
        <f>IF($I9763&lt;&gt;"",$I9763,IF($E9763="SGD",1,IF($E9763="USD",Settings!$B$22,IF($E9763="HKD",Settings!$B$23,1))))</f>
        <v>1</v>
      </c>
      <c r="Q9763">
        <f t="shared" si="1372"/>
        <v>0</v>
      </c>
      <c r="R9763">
        <f t="shared" si="1373"/>
        <v>0</v>
      </c>
      <c r="S9763" t="str">
        <f t="shared" si="1374"/>
        <v/>
      </c>
      <c r="T9763" t="str">
        <f t="shared" si="1375"/>
        <v/>
      </c>
      <c r="U9763" t="str">
        <f t="shared" si="1376"/>
        <v/>
      </c>
    </row>
    <row r="9764" spans="12:21" ht="15" customHeight="1" x14ac:dyDescent="0.15">
      <c r="L9764" s="244" t="str">
        <f t="shared" si="1368"/>
        <v/>
      </c>
      <c r="M9764" s="245" t="str">
        <f t="shared" si="1369"/>
        <v/>
      </c>
      <c r="N9764" s="244" t="str">
        <f t="shared" si="1370"/>
        <v/>
      </c>
      <c r="O9764" s="244" t="str">
        <f t="shared" si="1371"/>
        <v/>
      </c>
      <c r="P9764">
        <f>IF($I9764&lt;&gt;"",$I9764,IF($E9764="SGD",1,IF($E9764="USD",Settings!$B$22,IF($E9764="HKD",Settings!$B$23,1))))</f>
        <v>1</v>
      </c>
      <c r="Q9764">
        <f t="shared" si="1372"/>
        <v>0</v>
      </c>
      <c r="R9764">
        <f t="shared" si="1373"/>
        <v>0</v>
      </c>
      <c r="S9764" t="str">
        <f t="shared" si="1374"/>
        <v/>
      </c>
      <c r="T9764" t="str">
        <f t="shared" si="1375"/>
        <v/>
      </c>
      <c r="U9764" t="str">
        <f t="shared" si="1376"/>
        <v/>
      </c>
    </row>
    <row r="9765" spans="12:21" ht="15" customHeight="1" x14ac:dyDescent="0.15">
      <c r="L9765" s="244" t="str">
        <f t="shared" si="1368"/>
        <v/>
      </c>
      <c r="M9765" s="245" t="str">
        <f t="shared" si="1369"/>
        <v/>
      </c>
      <c r="N9765" s="244" t="str">
        <f t="shared" si="1370"/>
        <v/>
      </c>
      <c r="O9765" s="244" t="str">
        <f t="shared" si="1371"/>
        <v/>
      </c>
      <c r="P9765">
        <f>IF($I9765&lt;&gt;"",$I9765,IF($E9765="SGD",1,IF($E9765="USD",Settings!$B$22,IF($E9765="HKD",Settings!$B$23,1))))</f>
        <v>1</v>
      </c>
      <c r="Q9765">
        <f t="shared" si="1372"/>
        <v>0</v>
      </c>
      <c r="R9765">
        <f t="shared" si="1373"/>
        <v>0</v>
      </c>
      <c r="S9765" t="str">
        <f t="shared" si="1374"/>
        <v/>
      </c>
      <c r="T9765" t="str">
        <f t="shared" si="1375"/>
        <v/>
      </c>
      <c r="U9765" t="str">
        <f t="shared" si="1376"/>
        <v/>
      </c>
    </row>
    <row r="9766" spans="12:21" ht="15" customHeight="1" x14ac:dyDescent="0.15">
      <c r="L9766" s="244" t="str">
        <f t="shared" si="1368"/>
        <v/>
      </c>
      <c r="M9766" s="245" t="str">
        <f t="shared" si="1369"/>
        <v/>
      </c>
      <c r="N9766" s="244" t="str">
        <f t="shared" si="1370"/>
        <v/>
      </c>
      <c r="O9766" s="244" t="str">
        <f t="shared" si="1371"/>
        <v/>
      </c>
      <c r="P9766">
        <f>IF($I9766&lt;&gt;"",$I9766,IF($E9766="SGD",1,IF($E9766="USD",Settings!$B$22,IF($E9766="HKD",Settings!$B$23,1))))</f>
        <v>1</v>
      </c>
      <c r="Q9766">
        <f t="shared" si="1372"/>
        <v>0</v>
      </c>
      <c r="R9766">
        <f t="shared" si="1373"/>
        <v>0</v>
      </c>
      <c r="S9766" t="str">
        <f t="shared" si="1374"/>
        <v/>
      </c>
      <c r="T9766" t="str">
        <f t="shared" si="1375"/>
        <v/>
      </c>
      <c r="U9766" t="str">
        <f t="shared" si="1376"/>
        <v/>
      </c>
    </row>
    <row r="9767" spans="12:21" ht="15" customHeight="1" x14ac:dyDescent="0.15">
      <c r="L9767" s="244" t="str">
        <f t="shared" si="1368"/>
        <v/>
      </c>
      <c r="M9767" s="245" t="str">
        <f t="shared" si="1369"/>
        <v/>
      </c>
      <c r="N9767" s="244" t="str">
        <f t="shared" si="1370"/>
        <v/>
      </c>
      <c r="O9767" s="244" t="str">
        <f t="shared" si="1371"/>
        <v/>
      </c>
      <c r="P9767">
        <f>IF($I9767&lt;&gt;"",$I9767,IF($E9767="SGD",1,IF($E9767="USD",Settings!$B$22,IF($E9767="HKD",Settings!$B$23,1))))</f>
        <v>1</v>
      </c>
      <c r="Q9767">
        <f t="shared" si="1372"/>
        <v>0</v>
      </c>
      <c r="R9767">
        <f t="shared" si="1373"/>
        <v>0</v>
      </c>
      <c r="S9767" t="str">
        <f t="shared" si="1374"/>
        <v/>
      </c>
      <c r="T9767" t="str">
        <f t="shared" si="1375"/>
        <v/>
      </c>
      <c r="U9767" t="str">
        <f t="shared" si="1376"/>
        <v/>
      </c>
    </row>
    <row r="9768" spans="12:21" ht="15" customHeight="1" x14ac:dyDescent="0.15">
      <c r="L9768" s="244" t="str">
        <f t="shared" si="1368"/>
        <v/>
      </c>
      <c r="M9768" s="245" t="str">
        <f t="shared" si="1369"/>
        <v/>
      </c>
      <c r="N9768" s="244" t="str">
        <f t="shared" si="1370"/>
        <v/>
      </c>
      <c r="O9768" s="244" t="str">
        <f t="shared" si="1371"/>
        <v/>
      </c>
      <c r="P9768">
        <f>IF($I9768&lt;&gt;"",$I9768,IF($E9768="SGD",1,IF($E9768="USD",Settings!$B$22,IF($E9768="HKD",Settings!$B$23,1))))</f>
        <v>1</v>
      </c>
      <c r="Q9768">
        <f t="shared" si="1372"/>
        <v>0</v>
      </c>
      <c r="R9768">
        <f t="shared" si="1373"/>
        <v>0</v>
      </c>
      <c r="S9768" t="str">
        <f t="shared" si="1374"/>
        <v/>
      </c>
      <c r="T9768" t="str">
        <f t="shared" si="1375"/>
        <v/>
      </c>
      <c r="U9768" t="str">
        <f t="shared" si="1376"/>
        <v/>
      </c>
    </row>
    <row r="9769" spans="12:21" ht="15" customHeight="1" x14ac:dyDescent="0.15">
      <c r="L9769" s="244" t="str">
        <f t="shared" ref="L9769:L9832" si="1377">IF(OR(B9769="",C9769="",E9769=""),"",B9769&amp;":"&amp;C9769&amp;":"&amp;E9769)</f>
        <v/>
      </c>
      <c r="M9769" s="245" t="str">
        <f t="shared" ref="M9769:M9832" si="1378">IF(A9769="","",A9769*D9769)</f>
        <v/>
      </c>
      <c r="N9769" s="244" t="str">
        <f t="shared" ref="N9769:N9832" si="1379">IF(A9769="","",IF(OR(A9769=1,A9769=0),J9769,0))</f>
        <v/>
      </c>
      <c r="O9769" s="244" t="str">
        <f t="shared" ref="O9769:O9832" si="1380">IF(A9769="","",IF(A9769=-1,J9769,0))</f>
        <v/>
      </c>
      <c r="P9769">
        <f>IF($I9769&lt;&gt;"",$I9769,IF($E9769="SGD",1,IF($E9769="USD",Settings!$B$22,IF($E9769="HKD",Settings!$B$23,1))))</f>
        <v>1</v>
      </c>
      <c r="Q9769">
        <f t="shared" ref="Q9769:Q9832" si="1381">IF($L9769="",0,($O9769-$N9769+IF($A9769=2,$J9769,0))*$P9769)</f>
        <v>0</v>
      </c>
      <c r="R9769">
        <f t="shared" ref="R9769:R9832" si="1382">IF($L9769="",0,IF($A9769=2,$J9769*$P9769,0))</f>
        <v>0</v>
      </c>
      <c r="S9769" t="str">
        <f t="shared" si="1374"/>
        <v/>
      </c>
      <c r="T9769" t="str">
        <f t="shared" si="1375"/>
        <v/>
      </c>
      <c r="U9769" t="str">
        <f t="shared" si="1376"/>
        <v/>
      </c>
    </row>
    <row r="9770" spans="12:21" ht="15" customHeight="1" x14ac:dyDescent="0.15">
      <c r="L9770" s="244" t="str">
        <f t="shared" si="1377"/>
        <v/>
      </c>
      <c r="M9770" s="245" t="str">
        <f t="shared" si="1378"/>
        <v/>
      </c>
      <c r="N9770" s="244" t="str">
        <f t="shared" si="1379"/>
        <v/>
      </c>
      <c r="O9770" s="244" t="str">
        <f t="shared" si="1380"/>
        <v/>
      </c>
      <c r="P9770">
        <f>IF($I9770&lt;&gt;"",$I9770,IF($E9770="SGD",1,IF($E9770="USD",Settings!$B$22,IF($E9770="HKD",Settings!$B$23,1))))</f>
        <v>1</v>
      </c>
      <c r="Q9770">
        <f t="shared" si="1381"/>
        <v>0</v>
      </c>
      <c r="R9770">
        <f t="shared" si="1382"/>
        <v>0</v>
      </c>
      <c r="S9770" t="str">
        <f t="shared" si="1374"/>
        <v/>
      </c>
      <c r="T9770" t="str">
        <f t="shared" si="1375"/>
        <v/>
      </c>
      <c r="U9770" t="str">
        <f t="shared" si="1376"/>
        <v/>
      </c>
    </row>
    <row r="9771" spans="12:21" ht="15" customHeight="1" x14ac:dyDescent="0.15">
      <c r="L9771" s="244" t="str">
        <f t="shared" si="1377"/>
        <v/>
      </c>
      <c r="M9771" s="245" t="str">
        <f t="shared" si="1378"/>
        <v/>
      </c>
      <c r="N9771" s="244" t="str">
        <f t="shared" si="1379"/>
        <v/>
      </c>
      <c r="O9771" s="244" t="str">
        <f t="shared" si="1380"/>
        <v/>
      </c>
      <c r="P9771">
        <f>IF($I9771&lt;&gt;"",$I9771,IF($E9771="SGD",1,IF($E9771="USD",Settings!$B$22,IF($E9771="HKD",Settings!$B$23,1))))</f>
        <v>1</v>
      </c>
      <c r="Q9771">
        <f t="shared" si="1381"/>
        <v>0</v>
      </c>
      <c r="R9771">
        <f t="shared" si="1382"/>
        <v>0</v>
      </c>
      <c r="S9771" t="str">
        <f t="shared" si="1374"/>
        <v/>
      </c>
      <c r="T9771" t="str">
        <f t="shared" si="1375"/>
        <v/>
      </c>
      <c r="U9771" t="str">
        <f t="shared" si="1376"/>
        <v/>
      </c>
    </row>
    <row r="9772" spans="12:21" ht="15" customHeight="1" x14ac:dyDescent="0.15">
      <c r="L9772" s="244" t="str">
        <f t="shared" si="1377"/>
        <v/>
      </c>
      <c r="M9772" s="245" t="str">
        <f t="shared" si="1378"/>
        <v/>
      </c>
      <c r="N9772" s="244" t="str">
        <f t="shared" si="1379"/>
        <v/>
      </c>
      <c r="O9772" s="244" t="str">
        <f t="shared" si="1380"/>
        <v/>
      </c>
      <c r="P9772">
        <f>IF($I9772&lt;&gt;"",$I9772,IF($E9772="SGD",1,IF($E9772="USD",Settings!$B$22,IF($E9772="HKD",Settings!$B$23,1))))</f>
        <v>1</v>
      </c>
      <c r="Q9772">
        <f t="shared" si="1381"/>
        <v>0</v>
      </c>
      <c r="R9772">
        <f t="shared" si="1382"/>
        <v>0</v>
      </c>
      <c r="S9772" t="str">
        <f t="shared" si="1374"/>
        <v/>
      </c>
      <c r="T9772" t="str">
        <f t="shared" si="1375"/>
        <v/>
      </c>
      <c r="U9772" t="str">
        <f t="shared" si="1376"/>
        <v/>
      </c>
    </row>
    <row r="9773" spans="12:21" ht="15" customHeight="1" x14ac:dyDescent="0.15">
      <c r="L9773" s="244" t="str">
        <f t="shared" si="1377"/>
        <v/>
      </c>
      <c r="M9773" s="245" t="str">
        <f t="shared" si="1378"/>
        <v/>
      </c>
      <c r="N9773" s="244" t="str">
        <f t="shared" si="1379"/>
        <v/>
      </c>
      <c r="O9773" s="244" t="str">
        <f t="shared" si="1380"/>
        <v/>
      </c>
      <c r="P9773">
        <f>IF($I9773&lt;&gt;"",$I9773,IF($E9773="SGD",1,IF($E9773="USD",Settings!$B$22,IF($E9773="HKD",Settings!$B$23,1))))</f>
        <v>1</v>
      </c>
      <c r="Q9773">
        <f t="shared" si="1381"/>
        <v>0</v>
      </c>
      <c r="R9773">
        <f t="shared" si="1382"/>
        <v>0</v>
      </c>
      <c r="S9773" t="str">
        <f t="shared" si="1374"/>
        <v/>
      </c>
      <c r="T9773" t="str">
        <f t="shared" si="1375"/>
        <v/>
      </c>
      <c r="U9773" t="str">
        <f t="shared" si="1376"/>
        <v/>
      </c>
    </row>
    <row r="9774" spans="12:21" ht="15" customHeight="1" x14ac:dyDescent="0.15">
      <c r="L9774" s="244" t="str">
        <f t="shared" si="1377"/>
        <v/>
      </c>
      <c r="M9774" s="245" t="str">
        <f t="shared" si="1378"/>
        <v/>
      </c>
      <c r="N9774" s="244" t="str">
        <f t="shared" si="1379"/>
        <v/>
      </c>
      <c r="O9774" s="244" t="str">
        <f t="shared" si="1380"/>
        <v/>
      </c>
      <c r="P9774">
        <f>IF($I9774&lt;&gt;"",$I9774,IF($E9774="SGD",1,IF($E9774="USD",Settings!$B$22,IF($E9774="HKD",Settings!$B$23,1))))</f>
        <v>1</v>
      </c>
      <c r="Q9774">
        <f t="shared" si="1381"/>
        <v>0</v>
      </c>
      <c r="R9774">
        <f t="shared" si="1382"/>
        <v>0</v>
      </c>
      <c r="S9774" t="str">
        <f t="shared" si="1374"/>
        <v/>
      </c>
      <c r="T9774" t="str">
        <f t="shared" si="1375"/>
        <v/>
      </c>
      <c r="U9774" t="str">
        <f t="shared" si="1376"/>
        <v/>
      </c>
    </row>
    <row r="9775" spans="12:21" ht="15" customHeight="1" x14ac:dyDescent="0.15">
      <c r="L9775" s="244" t="str">
        <f t="shared" si="1377"/>
        <v/>
      </c>
      <c r="M9775" s="245" t="str">
        <f t="shared" si="1378"/>
        <v/>
      </c>
      <c r="N9775" s="244" t="str">
        <f t="shared" si="1379"/>
        <v/>
      </c>
      <c r="O9775" s="244" t="str">
        <f t="shared" si="1380"/>
        <v/>
      </c>
      <c r="P9775">
        <f>IF($I9775&lt;&gt;"",$I9775,IF($E9775="SGD",1,IF($E9775="USD",Settings!$B$22,IF($E9775="HKD",Settings!$B$23,1))))</f>
        <v>1</v>
      </c>
      <c r="Q9775">
        <f t="shared" si="1381"/>
        <v>0</v>
      </c>
      <c r="R9775">
        <f t="shared" si="1382"/>
        <v>0</v>
      </c>
      <c r="S9775" t="str">
        <f t="shared" si="1374"/>
        <v/>
      </c>
      <c r="T9775" t="str">
        <f t="shared" si="1375"/>
        <v/>
      </c>
      <c r="U9775" t="str">
        <f t="shared" si="1376"/>
        <v/>
      </c>
    </row>
    <row r="9776" spans="12:21" ht="15" customHeight="1" x14ac:dyDescent="0.15">
      <c r="L9776" s="244" t="str">
        <f t="shared" si="1377"/>
        <v/>
      </c>
      <c r="M9776" s="245" t="str">
        <f t="shared" si="1378"/>
        <v/>
      </c>
      <c r="N9776" s="244" t="str">
        <f t="shared" si="1379"/>
        <v/>
      </c>
      <c r="O9776" s="244" t="str">
        <f t="shared" si="1380"/>
        <v/>
      </c>
      <c r="P9776">
        <f>IF($I9776&lt;&gt;"",$I9776,IF($E9776="SGD",1,IF($E9776="USD",Settings!$B$22,IF($E9776="HKD",Settings!$B$23,1))))</f>
        <v>1</v>
      </c>
      <c r="Q9776">
        <f t="shared" si="1381"/>
        <v>0</v>
      </c>
      <c r="R9776">
        <f t="shared" si="1382"/>
        <v>0</v>
      </c>
      <c r="S9776" t="str">
        <f t="shared" si="1374"/>
        <v/>
      </c>
      <c r="T9776" t="str">
        <f t="shared" si="1375"/>
        <v/>
      </c>
      <c r="U9776" t="str">
        <f t="shared" si="1376"/>
        <v/>
      </c>
    </row>
    <row r="9777" spans="12:21" ht="15" customHeight="1" x14ac:dyDescent="0.15">
      <c r="L9777" s="244" t="str">
        <f t="shared" si="1377"/>
        <v/>
      </c>
      <c r="M9777" s="245" t="str">
        <f t="shared" si="1378"/>
        <v/>
      </c>
      <c r="N9777" s="244" t="str">
        <f t="shared" si="1379"/>
        <v/>
      </c>
      <c r="O9777" s="244" t="str">
        <f t="shared" si="1380"/>
        <v/>
      </c>
      <c r="P9777">
        <f>IF($I9777&lt;&gt;"",$I9777,IF($E9777="SGD",1,IF($E9777="USD",Settings!$B$22,IF($E9777="HKD",Settings!$B$23,1))))</f>
        <v>1</v>
      </c>
      <c r="Q9777">
        <f t="shared" si="1381"/>
        <v>0</v>
      </c>
      <c r="R9777">
        <f t="shared" si="1382"/>
        <v>0</v>
      </c>
      <c r="S9777" t="str">
        <f t="shared" si="1374"/>
        <v/>
      </c>
      <c r="T9777" t="str">
        <f t="shared" si="1375"/>
        <v/>
      </c>
      <c r="U9777" t="str">
        <f t="shared" si="1376"/>
        <v/>
      </c>
    </row>
    <row r="9778" spans="12:21" ht="15" customHeight="1" x14ac:dyDescent="0.15">
      <c r="L9778" s="244" t="str">
        <f t="shared" si="1377"/>
        <v/>
      </c>
      <c r="M9778" s="245" t="str">
        <f t="shared" si="1378"/>
        <v/>
      </c>
      <c r="N9778" s="244" t="str">
        <f t="shared" si="1379"/>
        <v/>
      </c>
      <c r="O9778" s="244" t="str">
        <f t="shared" si="1380"/>
        <v/>
      </c>
      <c r="P9778">
        <f>IF($I9778&lt;&gt;"",$I9778,IF($E9778="SGD",1,IF($E9778="USD",Settings!$B$22,IF($E9778="HKD",Settings!$B$23,1))))</f>
        <v>1</v>
      </c>
      <c r="Q9778">
        <f t="shared" si="1381"/>
        <v>0</v>
      </c>
      <c r="R9778">
        <f t="shared" si="1382"/>
        <v>0</v>
      </c>
      <c r="S9778" t="str">
        <f t="shared" si="1374"/>
        <v/>
      </c>
      <c r="T9778" t="str">
        <f t="shared" si="1375"/>
        <v/>
      </c>
      <c r="U9778" t="str">
        <f t="shared" si="1376"/>
        <v/>
      </c>
    </row>
    <row r="9779" spans="12:21" ht="15" customHeight="1" x14ac:dyDescent="0.15">
      <c r="L9779" s="244" t="str">
        <f t="shared" si="1377"/>
        <v/>
      </c>
      <c r="M9779" s="245" t="str">
        <f t="shared" si="1378"/>
        <v/>
      </c>
      <c r="N9779" s="244" t="str">
        <f t="shared" si="1379"/>
        <v/>
      </c>
      <c r="O9779" s="244" t="str">
        <f t="shared" si="1380"/>
        <v/>
      </c>
      <c r="P9779">
        <f>IF($I9779&lt;&gt;"",$I9779,IF($E9779="SGD",1,IF($E9779="USD",Settings!$B$22,IF($E9779="HKD",Settings!$B$23,1))))</f>
        <v>1</v>
      </c>
      <c r="Q9779">
        <f t="shared" si="1381"/>
        <v>0</v>
      </c>
      <c r="R9779">
        <f t="shared" si="1382"/>
        <v>0</v>
      </c>
      <c r="S9779" t="str">
        <f t="shared" si="1374"/>
        <v/>
      </c>
      <c r="T9779" t="str">
        <f t="shared" si="1375"/>
        <v/>
      </c>
      <c r="U9779" t="str">
        <f t="shared" si="1376"/>
        <v/>
      </c>
    </row>
    <row r="9780" spans="12:21" ht="15" customHeight="1" x14ac:dyDescent="0.15">
      <c r="L9780" s="244" t="str">
        <f t="shared" si="1377"/>
        <v/>
      </c>
      <c r="M9780" s="245" t="str">
        <f t="shared" si="1378"/>
        <v/>
      </c>
      <c r="N9780" s="244" t="str">
        <f t="shared" si="1379"/>
        <v/>
      </c>
      <c r="O9780" s="244" t="str">
        <f t="shared" si="1380"/>
        <v/>
      </c>
      <c r="P9780">
        <f>IF($I9780&lt;&gt;"",$I9780,IF($E9780="SGD",1,IF($E9780="USD",Settings!$B$22,IF($E9780="HKD",Settings!$B$23,1))))</f>
        <v>1</v>
      </c>
      <c r="Q9780">
        <f t="shared" si="1381"/>
        <v>0</v>
      </c>
      <c r="R9780">
        <f t="shared" si="1382"/>
        <v>0</v>
      </c>
      <c r="S9780" t="str">
        <f t="shared" si="1374"/>
        <v/>
      </c>
      <c r="T9780" t="str">
        <f t="shared" si="1375"/>
        <v/>
      </c>
      <c r="U9780" t="str">
        <f t="shared" si="1376"/>
        <v/>
      </c>
    </row>
    <row r="9781" spans="12:21" ht="15" customHeight="1" x14ac:dyDescent="0.15">
      <c r="L9781" s="244" t="str">
        <f t="shared" si="1377"/>
        <v/>
      </c>
      <c r="M9781" s="245" t="str">
        <f t="shared" si="1378"/>
        <v/>
      </c>
      <c r="N9781" s="244" t="str">
        <f t="shared" si="1379"/>
        <v/>
      </c>
      <c r="O9781" s="244" t="str">
        <f t="shared" si="1380"/>
        <v/>
      </c>
      <c r="P9781">
        <f>IF($I9781&lt;&gt;"",$I9781,IF($E9781="SGD",1,IF($E9781="USD",Settings!$B$22,IF($E9781="HKD",Settings!$B$23,1))))</f>
        <v>1</v>
      </c>
      <c r="Q9781">
        <f t="shared" si="1381"/>
        <v>0</v>
      </c>
      <c r="R9781">
        <f t="shared" si="1382"/>
        <v>0</v>
      </c>
      <c r="S9781" t="str">
        <f t="shared" si="1374"/>
        <v/>
      </c>
      <c r="T9781" t="str">
        <f t="shared" si="1375"/>
        <v/>
      </c>
      <c r="U9781" t="str">
        <f t="shared" si="1376"/>
        <v/>
      </c>
    </row>
    <row r="9782" spans="12:21" ht="15" customHeight="1" x14ac:dyDescent="0.15">
      <c r="L9782" s="244" t="str">
        <f t="shared" si="1377"/>
        <v/>
      </c>
      <c r="M9782" s="245" t="str">
        <f t="shared" si="1378"/>
        <v/>
      </c>
      <c r="N9782" s="244" t="str">
        <f t="shared" si="1379"/>
        <v/>
      </c>
      <c r="O9782" s="244" t="str">
        <f t="shared" si="1380"/>
        <v/>
      </c>
      <c r="P9782">
        <f>IF($I9782&lt;&gt;"",$I9782,IF($E9782="SGD",1,IF($E9782="USD",Settings!$B$22,IF($E9782="HKD",Settings!$B$23,1))))</f>
        <v>1</v>
      </c>
      <c r="Q9782">
        <f t="shared" si="1381"/>
        <v>0</v>
      </c>
      <c r="R9782">
        <f t="shared" si="1382"/>
        <v>0</v>
      </c>
      <c r="S9782" t="str">
        <f t="shared" si="1374"/>
        <v/>
      </c>
      <c r="T9782" t="str">
        <f t="shared" si="1375"/>
        <v/>
      </c>
      <c r="U9782" t="str">
        <f t="shared" si="1376"/>
        <v/>
      </c>
    </row>
    <row r="9783" spans="12:21" ht="15" customHeight="1" x14ac:dyDescent="0.15">
      <c r="L9783" s="244" t="str">
        <f t="shared" si="1377"/>
        <v/>
      </c>
      <c r="M9783" s="245" t="str">
        <f t="shared" si="1378"/>
        <v/>
      </c>
      <c r="N9783" s="244" t="str">
        <f t="shared" si="1379"/>
        <v/>
      </c>
      <c r="O9783" s="244" t="str">
        <f t="shared" si="1380"/>
        <v/>
      </c>
      <c r="P9783">
        <f>IF($I9783&lt;&gt;"",$I9783,IF($E9783="SGD",1,IF($E9783="USD",Settings!$B$22,IF($E9783="HKD",Settings!$B$23,1))))</f>
        <v>1</v>
      </c>
      <c r="Q9783">
        <f t="shared" si="1381"/>
        <v>0</v>
      </c>
      <c r="R9783">
        <f t="shared" si="1382"/>
        <v>0</v>
      </c>
      <c r="S9783" t="str">
        <f t="shared" si="1374"/>
        <v/>
      </c>
      <c r="T9783" t="str">
        <f t="shared" si="1375"/>
        <v/>
      </c>
      <c r="U9783" t="str">
        <f t="shared" si="1376"/>
        <v/>
      </c>
    </row>
    <row r="9784" spans="12:21" ht="15" customHeight="1" x14ac:dyDescent="0.15">
      <c r="L9784" s="244" t="str">
        <f t="shared" si="1377"/>
        <v/>
      </c>
      <c r="M9784" s="245" t="str">
        <f t="shared" si="1378"/>
        <v/>
      </c>
      <c r="N9784" s="244" t="str">
        <f t="shared" si="1379"/>
        <v/>
      </c>
      <c r="O9784" s="244" t="str">
        <f t="shared" si="1380"/>
        <v/>
      </c>
      <c r="P9784">
        <f>IF($I9784&lt;&gt;"",$I9784,IF($E9784="SGD",1,IF($E9784="USD",Settings!$B$22,IF($E9784="HKD",Settings!$B$23,1))))</f>
        <v>1</v>
      </c>
      <c r="Q9784">
        <f t="shared" si="1381"/>
        <v>0</v>
      </c>
      <c r="R9784">
        <f t="shared" si="1382"/>
        <v>0</v>
      </c>
      <c r="S9784" t="str">
        <f t="shared" si="1374"/>
        <v/>
      </c>
      <c r="T9784" t="str">
        <f t="shared" si="1375"/>
        <v/>
      </c>
      <c r="U9784" t="str">
        <f t="shared" si="1376"/>
        <v/>
      </c>
    </row>
    <row r="9785" spans="12:21" ht="15" customHeight="1" x14ac:dyDescent="0.15">
      <c r="L9785" s="244" t="str">
        <f t="shared" si="1377"/>
        <v/>
      </c>
      <c r="M9785" s="245" t="str">
        <f t="shared" si="1378"/>
        <v/>
      </c>
      <c r="N9785" s="244" t="str">
        <f t="shared" si="1379"/>
        <v/>
      </c>
      <c r="O9785" s="244" t="str">
        <f t="shared" si="1380"/>
        <v/>
      </c>
      <c r="P9785">
        <f>IF($I9785&lt;&gt;"",$I9785,IF($E9785="SGD",1,IF($E9785="USD",Settings!$B$22,IF($E9785="HKD",Settings!$B$23,1))))</f>
        <v>1</v>
      </c>
      <c r="Q9785">
        <f t="shared" si="1381"/>
        <v>0</v>
      </c>
      <c r="R9785">
        <f t="shared" si="1382"/>
        <v>0</v>
      </c>
      <c r="S9785" t="str">
        <f t="shared" si="1374"/>
        <v/>
      </c>
      <c r="T9785" t="str">
        <f t="shared" si="1375"/>
        <v/>
      </c>
      <c r="U9785" t="str">
        <f t="shared" si="1376"/>
        <v/>
      </c>
    </row>
    <row r="9786" spans="12:21" ht="15" customHeight="1" x14ac:dyDescent="0.15">
      <c r="L9786" s="244" t="str">
        <f t="shared" si="1377"/>
        <v/>
      </c>
      <c r="M9786" s="245" t="str">
        <f t="shared" si="1378"/>
        <v/>
      </c>
      <c r="N9786" s="244" t="str">
        <f t="shared" si="1379"/>
        <v/>
      </c>
      <c r="O9786" s="244" t="str">
        <f t="shared" si="1380"/>
        <v/>
      </c>
      <c r="P9786">
        <f>IF($I9786&lt;&gt;"",$I9786,IF($E9786="SGD",1,IF($E9786="USD",Settings!$B$22,IF($E9786="HKD",Settings!$B$23,1))))</f>
        <v>1</v>
      </c>
      <c r="Q9786">
        <f t="shared" si="1381"/>
        <v>0</v>
      </c>
      <c r="R9786">
        <f t="shared" si="1382"/>
        <v>0</v>
      </c>
      <c r="S9786" t="str">
        <f t="shared" si="1374"/>
        <v/>
      </c>
      <c r="T9786" t="str">
        <f t="shared" si="1375"/>
        <v/>
      </c>
      <c r="U9786" t="str">
        <f t="shared" si="1376"/>
        <v/>
      </c>
    </row>
    <row r="9787" spans="12:21" ht="15" customHeight="1" x14ac:dyDescent="0.15">
      <c r="L9787" s="244" t="str">
        <f t="shared" si="1377"/>
        <v/>
      </c>
      <c r="M9787" s="245" t="str">
        <f t="shared" si="1378"/>
        <v/>
      </c>
      <c r="N9787" s="244" t="str">
        <f t="shared" si="1379"/>
        <v/>
      </c>
      <c r="O9787" s="244" t="str">
        <f t="shared" si="1380"/>
        <v/>
      </c>
      <c r="P9787">
        <f>IF($I9787&lt;&gt;"",$I9787,IF($E9787="SGD",1,IF($E9787="USD",Settings!$B$22,IF($E9787="HKD",Settings!$B$23,1))))</f>
        <v>1</v>
      </c>
      <c r="Q9787">
        <f t="shared" si="1381"/>
        <v>0</v>
      </c>
      <c r="R9787">
        <f t="shared" si="1382"/>
        <v>0</v>
      </c>
      <c r="S9787" t="str">
        <f t="shared" si="1374"/>
        <v/>
      </c>
      <c r="T9787" t="str">
        <f t="shared" si="1375"/>
        <v/>
      </c>
      <c r="U9787" t="str">
        <f t="shared" si="1376"/>
        <v/>
      </c>
    </row>
    <row r="9788" spans="12:21" ht="15" customHeight="1" x14ac:dyDescent="0.15">
      <c r="L9788" s="244" t="str">
        <f t="shared" si="1377"/>
        <v/>
      </c>
      <c r="M9788" s="245" t="str">
        <f t="shared" si="1378"/>
        <v/>
      </c>
      <c r="N9788" s="244" t="str">
        <f t="shared" si="1379"/>
        <v/>
      </c>
      <c r="O9788" s="244" t="str">
        <f t="shared" si="1380"/>
        <v/>
      </c>
      <c r="P9788">
        <f>IF($I9788&lt;&gt;"",$I9788,IF($E9788="SGD",1,IF($E9788="USD",Settings!$B$22,IF($E9788="HKD",Settings!$B$23,1))))</f>
        <v>1</v>
      </c>
      <c r="Q9788">
        <f t="shared" si="1381"/>
        <v>0</v>
      </c>
      <c r="R9788">
        <f t="shared" si="1382"/>
        <v>0</v>
      </c>
      <c r="S9788" t="str">
        <f t="shared" si="1374"/>
        <v/>
      </c>
      <c r="T9788" t="str">
        <f t="shared" si="1375"/>
        <v/>
      </c>
      <c r="U9788" t="str">
        <f t="shared" si="1376"/>
        <v/>
      </c>
    </row>
    <row r="9789" spans="12:21" ht="15" customHeight="1" x14ac:dyDescent="0.15">
      <c r="L9789" s="244" t="str">
        <f t="shared" si="1377"/>
        <v/>
      </c>
      <c r="M9789" s="245" t="str">
        <f t="shared" si="1378"/>
        <v/>
      </c>
      <c r="N9789" s="244" t="str">
        <f t="shared" si="1379"/>
        <v/>
      </c>
      <c r="O9789" s="244" t="str">
        <f t="shared" si="1380"/>
        <v/>
      </c>
      <c r="P9789">
        <f>IF($I9789&lt;&gt;"",$I9789,IF($E9789="SGD",1,IF($E9789="USD",Settings!$B$22,IF($E9789="HKD",Settings!$B$23,1))))</f>
        <v>1</v>
      </c>
      <c r="Q9789">
        <f t="shared" si="1381"/>
        <v>0</v>
      </c>
      <c r="R9789">
        <f t="shared" si="1382"/>
        <v>0</v>
      </c>
      <c r="S9789" t="str">
        <f t="shared" si="1374"/>
        <v/>
      </c>
      <c r="T9789" t="str">
        <f t="shared" si="1375"/>
        <v/>
      </c>
      <c r="U9789" t="str">
        <f t="shared" si="1376"/>
        <v/>
      </c>
    </row>
    <row r="9790" spans="12:21" ht="15" customHeight="1" x14ac:dyDescent="0.15">
      <c r="L9790" s="244" t="str">
        <f t="shared" si="1377"/>
        <v/>
      </c>
      <c r="M9790" s="245" t="str">
        <f t="shared" si="1378"/>
        <v/>
      </c>
      <c r="N9790" s="244" t="str">
        <f t="shared" si="1379"/>
        <v/>
      </c>
      <c r="O9790" s="244" t="str">
        <f t="shared" si="1380"/>
        <v/>
      </c>
      <c r="P9790">
        <f>IF($I9790&lt;&gt;"",$I9790,IF($E9790="SGD",1,IF($E9790="USD",Settings!$B$22,IF($E9790="HKD",Settings!$B$23,1))))</f>
        <v>1</v>
      </c>
      <c r="Q9790">
        <f t="shared" si="1381"/>
        <v>0</v>
      </c>
      <c r="R9790">
        <f t="shared" si="1382"/>
        <v>0</v>
      </c>
      <c r="S9790" t="str">
        <f t="shared" si="1374"/>
        <v/>
      </c>
      <c r="T9790" t="str">
        <f t="shared" si="1375"/>
        <v/>
      </c>
      <c r="U9790" t="str">
        <f t="shared" si="1376"/>
        <v/>
      </c>
    </row>
    <row r="9791" spans="12:21" ht="15" customHeight="1" x14ac:dyDescent="0.15">
      <c r="L9791" s="244" t="str">
        <f t="shared" si="1377"/>
        <v/>
      </c>
      <c r="M9791" s="245" t="str">
        <f t="shared" si="1378"/>
        <v/>
      </c>
      <c r="N9791" s="244" t="str">
        <f t="shared" si="1379"/>
        <v/>
      </c>
      <c r="O9791" s="244" t="str">
        <f t="shared" si="1380"/>
        <v/>
      </c>
      <c r="P9791">
        <f>IF($I9791&lt;&gt;"",$I9791,IF($E9791="SGD",1,IF($E9791="USD",Settings!$B$22,IF($E9791="HKD",Settings!$B$23,1))))</f>
        <v>1</v>
      </c>
      <c r="Q9791">
        <f t="shared" si="1381"/>
        <v>0</v>
      </c>
      <c r="R9791">
        <f t="shared" si="1382"/>
        <v>0</v>
      </c>
      <c r="S9791" t="str">
        <f t="shared" si="1374"/>
        <v/>
      </c>
      <c r="T9791" t="str">
        <f t="shared" si="1375"/>
        <v/>
      </c>
      <c r="U9791" t="str">
        <f t="shared" si="1376"/>
        <v/>
      </c>
    </row>
    <row r="9792" spans="12:21" ht="15" customHeight="1" x14ac:dyDescent="0.15">
      <c r="L9792" s="244" t="str">
        <f t="shared" si="1377"/>
        <v/>
      </c>
      <c r="M9792" s="245" t="str">
        <f t="shared" si="1378"/>
        <v/>
      </c>
      <c r="N9792" s="244" t="str">
        <f t="shared" si="1379"/>
        <v/>
      </c>
      <c r="O9792" s="244" t="str">
        <f t="shared" si="1380"/>
        <v/>
      </c>
      <c r="P9792">
        <f>IF($I9792&lt;&gt;"",$I9792,IF($E9792="SGD",1,IF($E9792="USD",Settings!$B$22,IF($E9792="HKD",Settings!$B$23,1))))</f>
        <v>1</v>
      </c>
      <c r="Q9792">
        <f t="shared" si="1381"/>
        <v>0</v>
      </c>
      <c r="R9792">
        <f t="shared" si="1382"/>
        <v>0</v>
      </c>
      <c r="S9792" t="str">
        <f t="shared" si="1374"/>
        <v/>
      </c>
      <c r="T9792" t="str">
        <f t="shared" si="1375"/>
        <v/>
      </c>
      <c r="U9792" t="str">
        <f t="shared" si="1376"/>
        <v/>
      </c>
    </row>
    <row r="9793" spans="12:21" ht="15" customHeight="1" x14ac:dyDescent="0.15">
      <c r="L9793" s="244" t="str">
        <f t="shared" si="1377"/>
        <v/>
      </c>
      <c r="M9793" s="245" t="str">
        <f t="shared" si="1378"/>
        <v/>
      </c>
      <c r="N9793" s="244" t="str">
        <f t="shared" si="1379"/>
        <v/>
      </c>
      <c r="O9793" s="244" t="str">
        <f t="shared" si="1380"/>
        <v/>
      </c>
      <c r="P9793">
        <f>IF($I9793&lt;&gt;"",$I9793,IF($E9793="SGD",1,IF($E9793="USD",Settings!$B$22,IF($E9793="HKD",Settings!$B$23,1))))</f>
        <v>1</v>
      </c>
      <c r="Q9793">
        <f t="shared" si="1381"/>
        <v>0</v>
      </c>
      <c r="R9793">
        <f t="shared" si="1382"/>
        <v>0</v>
      </c>
      <c r="S9793" t="str">
        <f t="shared" si="1374"/>
        <v/>
      </c>
      <c r="T9793" t="str">
        <f t="shared" si="1375"/>
        <v/>
      </c>
      <c r="U9793" t="str">
        <f t="shared" si="1376"/>
        <v/>
      </c>
    </row>
    <row r="9794" spans="12:21" ht="15" customHeight="1" x14ac:dyDescent="0.15">
      <c r="L9794" s="244" t="str">
        <f t="shared" si="1377"/>
        <v/>
      </c>
      <c r="M9794" s="245" t="str">
        <f t="shared" si="1378"/>
        <v/>
      </c>
      <c r="N9794" s="244" t="str">
        <f t="shared" si="1379"/>
        <v/>
      </c>
      <c r="O9794" s="244" t="str">
        <f t="shared" si="1380"/>
        <v/>
      </c>
      <c r="P9794">
        <f>IF($I9794&lt;&gt;"",$I9794,IF($E9794="SGD",1,IF($E9794="USD",Settings!$B$22,IF($E9794="HKD",Settings!$B$23,1))))</f>
        <v>1</v>
      </c>
      <c r="Q9794">
        <f t="shared" si="1381"/>
        <v>0</v>
      </c>
      <c r="R9794">
        <f t="shared" si="1382"/>
        <v>0</v>
      </c>
      <c r="S9794" t="str">
        <f t="shared" ref="S9794:S9857" si="1383">IF(L9794="","",SUMIFS($M:$M,$L:$L,L9794,$T:$T,"&lt;="&amp;T9794))</f>
        <v/>
      </c>
      <c r="T9794" t="str">
        <f t="shared" ref="T9794:T9857" si="1384">IF(L9794="","",INT(G9794)*100000+ROW())</f>
        <v/>
      </c>
      <c r="U9794" t="str">
        <f t="shared" ref="U9794:U9857" si="1385">IF(L9794="","",IF(AND(COUNTIFS($L:$L,L9794,$S:$S,"&gt;-0.000001",$S:$S,"&lt;0.000001",$T:$T,"&gt;"&amp;T9794)=0,ABS(S9794)&gt;0.000001),1,0))</f>
        <v/>
      </c>
    </row>
    <row r="9795" spans="12:21" ht="15" customHeight="1" x14ac:dyDescent="0.15">
      <c r="L9795" s="244" t="str">
        <f t="shared" si="1377"/>
        <v/>
      </c>
      <c r="M9795" s="245" t="str">
        <f t="shared" si="1378"/>
        <v/>
      </c>
      <c r="N9795" s="244" t="str">
        <f t="shared" si="1379"/>
        <v/>
      </c>
      <c r="O9795" s="244" t="str">
        <f t="shared" si="1380"/>
        <v/>
      </c>
      <c r="P9795">
        <f>IF($I9795&lt;&gt;"",$I9795,IF($E9795="SGD",1,IF($E9795="USD",Settings!$B$22,IF($E9795="HKD",Settings!$B$23,1))))</f>
        <v>1</v>
      </c>
      <c r="Q9795">
        <f t="shared" si="1381"/>
        <v>0</v>
      </c>
      <c r="R9795">
        <f t="shared" si="1382"/>
        <v>0</v>
      </c>
      <c r="S9795" t="str">
        <f t="shared" si="1383"/>
        <v/>
      </c>
      <c r="T9795" t="str">
        <f t="shared" si="1384"/>
        <v/>
      </c>
      <c r="U9795" t="str">
        <f t="shared" si="1385"/>
        <v/>
      </c>
    </row>
    <row r="9796" spans="12:21" ht="15" customHeight="1" x14ac:dyDescent="0.15">
      <c r="L9796" s="244" t="str">
        <f t="shared" si="1377"/>
        <v/>
      </c>
      <c r="M9796" s="245" t="str">
        <f t="shared" si="1378"/>
        <v/>
      </c>
      <c r="N9796" s="244" t="str">
        <f t="shared" si="1379"/>
        <v/>
      </c>
      <c r="O9796" s="244" t="str">
        <f t="shared" si="1380"/>
        <v/>
      </c>
      <c r="P9796">
        <f>IF($I9796&lt;&gt;"",$I9796,IF($E9796="SGD",1,IF($E9796="USD",Settings!$B$22,IF($E9796="HKD",Settings!$B$23,1))))</f>
        <v>1</v>
      </c>
      <c r="Q9796">
        <f t="shared" si="1381"/>
        <v>0</v>
      </c>
      <c r="R9796">
        <f t="shared" si="1382"/>
        <v>0</v>
      </c>
      <c r="S9796" t="str">
        <f t="shared" si="1383"/>
        <v/>
      </c>
      <c r="T9796" t="str">
        <f t="shared" si="1384"/>
        <v/>
      </c>
      <c r="U9796" t="str">
        <f t="shared" si="1385"/>
        <v/>
      </c>
    </row>
    <row r="9797" spans="12:21" ht="15" customHeight="1" x14ac:dyDescent="0.15">
      <c r="L9797" s="244" t="str">
        <f t="shared" si="1377"/>
        <v/>
      </c>
      <c r="M9797" s="245" t="str">
        <f t="shared" si="1378"/>
        <v/>
      </c>
      <c r="N9797" s="244" t="str">
        <f t="shared" si="1379"/>
        <v/>
      </c>
      <c r="O9797" s="244" t="str">
        <f t="shared" si="1380"/>
        <v/>
      </c>
      <c r="P9797">
        <f>IF($I9797&lt;&gt;"",$I9797,IF($E9797="SGD",1,IF($E9797="USD",Settings!$B$22,IF($E9797="HKD",Settings!$B$23,1))))</f>
        <v>1</v>
      </c>
      <c r="Q9797">
        <f t="shared" si="1381"/>
        <v>0</v>
      </c>
      <c r="R9797">
        <f t="shared" si="1382"/>
        <v>0</v>
      </c>
      <c r="S9797" t="str">
        <f t="shared" si="1383"/>
        <v/>
      </c>
      <c r="T9797" t="str">
        <f t="shared" si="1384"/>
        <v/>
      </c>
      <c r="U9797" t="str">
        <f t="shared" si="1385"/>
        <v/>
      </c>
    </row>
    <row r="9798" spans="12:21" ht="15" customHeight="1" x14ac:dyDescent="0.15">
      <c r="L9798" s="244" t="str">
        <f t="shared" si="1377"/>
        <v/>
      </c>
      <c r="M9798" s="245" t="str">
        <f t="shared" si="1378"/>
        <v/>
      </c>
      <c r="N9798" s="244" t="str">
        <f t="shared" si="1379"/>
        <v/>
      </c>
      <c r="O9798" s="244" t="str">
        <f t="shared" si="1380"/>
        <v/>
      </c>
      <c r="P9798">
        <f>IF($I9798&lt;&gt;"",$I9798,IF($E9798="SGD",1,IF($E9798="USD",Settings!$B$22,IF($E9798="HKD",Settings!$B$23,1))))</f>
        <v>1</v>
      </c>
      <c r="Q9798">
        <f t="shared" si="1381"/>
        <v>0</v>
      </c>
      <c r="R9798">
        <f t="shared" si="1382"/>
        <v>0</v>
      </c>
      <c r="S9798" t="str">
        <f t="shared" si="1383"/>
        <v/>
      </c>
      <c r="T9798" t="str">
        <f t="shared" si="1384"/>
        <v/>
      </c>
      <c r="U9798" t="str">
        <f t="shared" si="1385"/>
        <v/>
      </c>
    </row>
    <row r="9799" spans="12:21" ht="15" customHeight="1" x14ac:dyDescent="0.15">
      <c r="L9799" s="244" t="str">
        <f t="shared" si="1377"/>
        <v/>
      </c>
      <c r="M9799" s="245" t="str">
        <f t="shared" si="1378"/>
        <v/>
      </c>
      <c r="N9799" s="244" t="str">
        <f t="shared" si="1379"/>
        <v/>
      </c>
      <c r="O9799" s="244" t="str">
        <f t="shared" si="1380"/>
        <v/>
      </c>
      <c r="P9799">
        <f>IF($I9799&lt;&gt;"",$I9799,IF($E9799="SGD",1,IF($E9799="USD",Settings!$B$22,IF($E9799="HKD",Settings!$B$23,1))))</f>
        <v>1</v>
      </c>
      <c r="Q9799">
        <f t="shared" si="1381"/>
        <v>0</v>
      </c>
      <c r="R9799">
        <f t="shared" si="1382"/>
        <v>0</v>
      </c>
      <c r="S9799" t="str">
        <f t="shared" si="1383"/>
        <v/>
      </c>
      <c r="T9799" t="str">
        <f t="shared" si="1384"/>
        <v/>
      </c>
      <c r="U9799" t="str">
        <f t="shared" si="1385"/>
        <v/>
      </c>
    </row>
    <row r="9800" spans="12:21" ht="15" customHeight="1" x14ac:dyDescent="0.15">
      <c r="L9800" s="244" t="str">
        <f t="shared" si="1377"/>
        <v/>
      </c>
      <c r="M9800" s="245" t="str">
        <f t="shared" si="1378"/>
        <v/>
      </c>
      <c r="N9800" s="244" t="str">
        <f t="shared" si="1379"/>
        <v/>
      </c>
      <c r="O9800" s="244" t="str">
        <f t="shared" si="1380"/>
        <v/>
      </c>
      <c r="P9800">
        <f>IF($I9800&lt;&gt;"",$I9800,IF($E9800="SGD",1,IF($E9800="USD",Settings!$B$22,IF($E9800="HKD",Settings!$B$23,1))))</f>
        <v>1</v>
      </c>
      <c r="Q9800">
        <f t="shared" si="1381"/>
        <v>0</v>
      </c>
      <c r="R9800">
        <f t="shared" si="1382"/>
        <v>0</v>
      </c>
      <c r="S9800" t="str">
        <f t="shared" si="1383"/>
        <v/>
      </c>
      <c r="T9800" t="str">
        <f t="shared" si="1384"/>
        <v/>
      </c>
      <c r="U9800" t="str">
        <f t="shared" si="1385"/>
        <v/>
      </c>
    </row>
    <row r="9801" spans="12:21" ht="15" customHeight="1" x14ac:dyDescent="0.15">
      <c r="L9801" s="244" t="str">
        <f t="shared" si="1377"/>
        <v/>
      </c>
      <c r="M9801" s="245" t="str">
        <f t="shared" si="1378"/>
        <v/>
      </c>
      <c r="N9801" s="244" t="str">
        <f t="shared" si="1379"/>
        <v/>
      </c>
      <c r="O9801" s="244" t="str">
        <f t="shared" si="1380"/>
        <v/>
      </c>
      <c r="P9801">
        <f>IF($I9801&lt;&gt;"",$I9801,IF($E9801="SGD",1,IF($E9801="USD",Settings!$B$22,IF($E9801="HKD",Settings!$B$23,1))))</f>
        <v>1</v>
      </c>
      <c r="Q9801">
        <f t="shared" si="1381"/>
        <v>0</v>
      </c>
      <c r="R9801">
        <f t="shared" si="1382"/>
        <v>0</v>
      </c>
      <c r="S9801" t="str">
        <f t="shared" si="1383"/>
        <v/>
      </c>
      <c r="T9801" t="str">
        <f t="shared" si="1384"/>
        <v/>
      </c>
      <c r="U9801" t="str">
        <f t="shared" si="1385"/>
        <v/>
      </c>
    </row>
    <row r="9802" spans="12:21" ht="15" customHeight="1" x14ac:dyDescent="0.15">
      <c r="L9802" s="244" t="str">
        <f t="shared" si="1377"/>
        <v/>
      </c>
      <c r="M9802" s="245" t="str">
        <f t="shared" si="1378"/>
        <v/>
      </c>
      <c r="N9802" s="244" t="str">
        <f t="shared" si="1379"/>
        <v/>
      </c>
      <c r="O9802" s="244" t="str">
        <f t="shared" si="1380"/>
        <v/>
      </c>
      <c r="P9802">
        <f>IF($I9802&lt;&gt;"",$I9802,IF($E9802="SGD",1,IF($E9802="USD",Settings!$B$22,IF($E9802="HKD",Settings!$B$23,1))))</f>
        <v>1</v>
      </c>
      <c r="Q9802">
        <f t="shared" si="1381"/>
        <v>0</v>
      </c>
      <c r="R9802">
        <f t="shared" si="1382"/>
        <v>0</v>
      </c>
      <c r="S9802" t="str">
        <f t="shared" si="1383"/>
        <v/>
      </c>
      <c r="T9802" t="str">
        <f t="shared" si="1384"/>
        <v/>
      </c>
      <c r="U9802" t="str">
        <f t="shared" si="1385"/>
        <v/>
      </c>
    </row>
    <row r="9803" spans="12:21" ht="15" customHeight="1" x14ac:dyDescent="0.15">
      <c r="L9803" s="244" t="str">
        <f t="shared" si="1377"/>
        <v/>
      </c>
      <c r="M9803" s="245" t="str">
        <f t="shared" si="1378"/>
        <v/>
      </c>
      <c r="N9803" s="244" t="str">
        <f t="shared" si="1379"/>
        <v/>
      </c>
      <c r="O9803" s="244" t="str">
        <f t="shared" si="1380"/>
        <v/>
      </c>
      <c r="P9803">
        <f>IF($I9803&lt;&gt;"",$I9803,IF($E9803="SGD",1,IF($E9803="USD",Settings!$B$22,IF($E9803="HKD",Settings!$B$23,1))))</f>
        <v>1</v>
      </c>
      <c r="Q9803">
        <f t="shared" si="1381"/>
        <v>0</v>
      </c>
      <c r="R9803">
        <f t="shared" si="1382"/>
        <v>0</v>
      </c>
      <c r="S9803" t="str">
        <f t="shared" si="1383"/>
        <v/>
      </c>
      <c r="T9803" t="str">
        <f t="shared" si="1384"/>
        <v/>
      </c>
      <c r="U9803" t="str">
        <f t="shared" si="1385"/>
        <v/>
      </c>
    </row>
    <row r="9804" spans="12:21" ht="15" customHeight="1" x14ac:dyDescent="0.15">
      <c r="L9804" s="244" t="str">
        <f t="shared" si="1377"/>
        <v/>
      </c>
      <c r="M9804" s="245" t="str">
        <f t="shared" si="1378"/>
        <v/>
      </c>
      <c r="N9804" s="244" t="str">
        <f t="shared" si="1379"/>
        <v/>
      </c>
      <c r="O9804" s="244" t="str">
        <f t="shared" si="1380"/>
        <v/>
      </c>
      <c r="P9804">
        <f>IF($I9804&lt;&gt;"",$I9804,IF($E9804="SGD",1,IF($E9804="USD",Settings!$B$22,IF($E9804="HKD",Settings!$B$23,1))))</f>
        <v>1</v>
      </c>
      <c r="Q9804">
        <f t="shared" si="1381"/>
        <v>0</v>
      </c>
      <c r="R9804">
        <f t="shared" si="1382"/>
        <v>0</v>
      </c>
      <c r="S9804" t="str">
        <f t="shared" si="1383"/>
        <v/>
      </c>
      <c r="T9804" t="str">
        <f t="shared" si="1384"/>
        <v/>
      </c>
      <c r="U9804" t="str">
        <f t="shared" si="1385"/>
        <v/>
      </c>
    </row>
    <row r="9805" spans="12:21" ht="15" customHeight="1" x14ac:dyDescent="0.15">
      <c r="L9805" s="244" t="str">
        <f t="shared" si="1377"/>
        <v/>
      </c>
      <c r="M9805" s="245" t="str">
        <f t="shared" si="1378"/>
        <v/>
      </c>
      <c r="N9805" s="244" t="str">
        <f t="shared" si="1379"/>
        <v/>
      </c>
      <c r="O9805" s="244" t="str">
        <f t="shared" si="1380"/>
        <v/>
      </c>
      <c r="P9805">
        <f>IF($I9805&lt;&gt;"",$I9805,IF($E9805="SGD",1,IF($E9805="USD",Settings!$B$22,IF($E9805="HKD",Settings!$B$23,1))))</f>
        <v>1</v>
      </c>
      <c r="Q9805">
        <f t="shared" si="1381"/>
        <v>0</v>
      </c>
      <c r="R9805">
        <f t="shared" si="1382"/>
        <v>0</v>
      </c>
      <c r="S9805" t="str">
        <f t="shared" si="1383"/>
        <v/>
      </c>
      <c r="T9805" t="str">
        <f t="shared" si="1384"/>
        <v/>
      </c>
      <c r="U9805" t="str">
        <f t="shared" si="1385"/>
        <v/>
      </c>
    </row>
    <row r="9806" spans="12:21" ht="15" customHeight="1" x14ac:dyDescent="0.15">
      <c r="L9806" s="244" t="str">
        <f t="shared" si="1377"/>
        <v/>
      </c>
      <c r="M9806" s="245" t="str">
        <f t="shared" si="1378"/>
        <v/>
      </c>
      <c r="N9806" s="244" t="str">
        <f t="shared" si="1379"/>
        <v/>
      </c>
      <c r="O9806" s="244" t="str">
        <f t="shared" si="1380"/>
        <v/>
      </c>
      <c r="P9806">
        <f>IF($I9806&lt;&gt;"",$I9806,IF($E9806="SGD",1,IF($E9806="USD",Settings!$B$22,IF($E9806="HKD",Settings!$B$23,1))))</f>
        <v>1</v>
      </c>
      <c r="Q9806">
        <f t="shared" si="1381"/>
        <v>0</v>
      </c>
      <c r="R9806">
        <f t="shared" si="1382"/>
        <v>0</v>
      </c>
      <c r="S9806" t="str">
        <f t="shared" si="1383"/>
        <v/>
      </c>
      <c r="T9806" t="str">
        <f t="shared" si="1384"/>
        <v/>
      </c>
      <c r="U9806" t="str">
        <f t="shared" si="1385"/>
        <v/>
      </c>
    </row>
    <row r="9807" spans="12:21" ht="15" customHeight="1" x14ac:dyDescent="0.15">
      <c r="L9807" s="244" t="str">
        <f t="shared" si="1377"/>
        <v/>
      </c>
      <c r="M9807" s="245" t="str">
        <f t="shared" si="1378"/>
        <v/>
      </c>
      <c r="N9807" s="244" t="str">
        <f t="shared" si="1379"/>
        <v/>
      </c>
      <c r="O9807" s="244" t="str">
        <f t="shared" si="1380"/>
        <v/>
      </c>
      <c r="P9807">
        <f>IF($I9807&lt;&gt;"",$I9807,IF($E9807="SGD",1,IF($E9807="USD",Settings!$B$22,IF($E9807="HKD",Settings!$B$23,1))))</f>
        <v>1</v>
      </c>
      <c r="Q9807">
        <f t="shared" si="1381"/>
        <v>0</v>
      </c>
      <c r="R9807">
        <f t="shared" si="1382"/>
        <v>0</v>
      </c>
      <c r="S9807" t="str">
        <f t="shared" si="1383"/>
        <v/>
      </c>
      <c r="T9807" t="str">
        <f t="shared" si="1384"/>
        <v/>
      </c>
      <c r="U9807" t="str">
        <f t="shared" si="1385"/>
        <v/>
      </c>
    </row>
    <row r="9808" spans="12:21" ht="15" customHeight="1" x14ac:dyDescent="0.15">
      <c r="L9808" s="244" t="str">
        <f t="shared" si="1377"/>
        <v/>
      </c>
      <c r="M9808" s="245" t="str">
        <f t="shared" si="1378"/>
        <v/>
      </c>
      <c r="N9808" s="244" t="str">
        <f t="shared" si="1379"/>
        <v/>
      </c>
      <c r="O9808" s="244" t="str">
        <f t="shared" si="1380"/>
        <v/>
      </c>
      <c r="P9808">
        <f>IF($I9808&lt;&gt;"",$I9808,IF($E9808="SGD",1,IF($E9808="USD",Settings!$B$22,IF($E9808="HKD",Settings!$B$23,1))))</f>
        <v>1</v>
      </c>
      <c r="Q9808">
        <f t="shared" si="1381"/>
        <v>0</v>
      </c>
      <c r="R9808">
        <f t="shared" si="1382"/>
        <v>0</v>
      </c>
      <c r="S9808" t="str">
        <f t="shared" si="1383"/>
        <v/>
      </c>
      <c r="T9808" t="str">
        <f t="shared" si="1384"/>
        <v/>
      </c>
      <c r="U9808" t="str">
        <f t="shared" si="1385"/>
        <v/>
      </c>
    </row>
    <row r="9809" spans="12:21" ht="15" customHeight="1" x14ac:dyDescent="0.15">
      <c r="L9809" s="244" t="str">
        <f t="shared" si="1377"/>
        <v/>
      </c>
      <c r="M9809" s="245" t="str">
        <f t="shared" si="1378"/>
        <v/>
      </c>
      <c r="N9809" s="244" t="str">
        <f t="shared" si="1379"/>
        <v/>
      </c>
      <c r="O9809" s="244" t="str">
        <f t="shared" si="1380"/>
        <v/>
      </c>
      <c r="P9809">
        <f>IF($I9809&lt;&gt;"",$I9809,IF($E9809="SGD",1,IF($E9809="USD",Settings!$B$22,IF($E9809="HKD",Settings!$B$23,1))))</f>
        <v>1</v>
      </c>
      <c r="Q9809">
        <f t="shared" si="1381"/>
        <v>0</v>
      </c>
      <c r="R9809">
        <f t="shared" si="1382"/>
        <v>0</v>
      </c>
      <c r="S9809" t="str">
        <f t="shared" si="1383"/>
        <v/>
      </c>
      <c r="T9809" t="str">
        <f t="shared" si="1384"/>
        <v/>
      </c>
      <c r="U9809" t="str">
        <f t="shared" si="1385"/>
        <v/>
      </c>
    </row>
    <row r="9810" spans="12:21" ht="15" customHeight="1" x14ac:dyDescent="0.15">
      <c r="L9810" s="244" t="str">
        <f t="shared" si="1377"/>
        <v/>
      </c>
      <c r="M9810" s="245" t="str">
        <f t="shared" si="1378"/>
        <v/>
      </c>
      <c r="N9810" s="244" t="str">
        <f t="shared" si="1379"/>
        <v/>
      </c>
      <c r="O9810" s="244" t="str">
        <f t="shared" si="1380"/>
        <v/>
      </c>
      <c r="P9810">
        <f>IF($I9810&lt;&gt;"",$I9810,IF($E9810="SGD",1,IF($E9810="USD",Settings!$B$22,IF($E9810="HKD",Settings!$B$23,1))))</f>
        <v>1</v>
      </c>
      <c r="Q9810">
        <f t="shared" si="1381"/>
        <v>0</v>
      </c>
      <c r="R9810">
        <f t="shared" si="1382"/>
        <v>0</v>
      </c>
      <c r="S9810" t="str">
        <f t="shared" si="1383"/>
        <v/>
      </c>
      <c r="T9810" t="str">
        <f t="shared" si="1384"/>
        <v/>
      </c>
      <c r="U9810" t="str">
        <f t="shared" si="1385"/>
        <v/>
      </c>
    </row>
    <row r="9811" spans="12:21" ht="15" customHeight="1" x14ac:dyDescent="0.15">
      <c r="L9811" s="244" t="str">
        <f t="shared" si="1377"/>
        <v/>
      </c>
      <c r="M9811" s="245" t="str">
        <f t="shared" si="1378"/>
        <v/>
      </c>
      <c r="N9811" s="244" t="str">
        <f t="shared" si="1379"/>
        <v/>
      </c>
      <c r="O9811" s="244" t="str">
        <f t="shared" si="1380"/>
        <v/>
      </c>
      <c r="P9811">
        <f>IF($I9811&lt;&gt;"",$I9811,IF($E9811="SGD",1,IF($E9811="USD",Settings!$B$22,IF($E9811="HKD",Settings!$B$23,1))))</f>
        <v>1</v>
      </c>
      <c r="Q9811">
        <f t="shared" si="1381"/>
        <v>0</v>
      </c>
      <c r="R9811">
        <f t="shared" si="1382"/>
        <v>0</v>
      </c>
      <c r="S9811" t="str">
        <f t="shared" si="1383"/>
        <v/>
      </c>
      <c r="T9811" t="str">
        <f t="shared" si="1384"/>
        <v/>
      </c>
      <c r="U9811" t="str">
        <f t="shared" si="1385"/>
        <v/>
      </c>
    </row>
    <row r="9812" spans="12:21" ht="15" customHeight="1" x14ac:dyDescent="0.15">
      <c r="L9812" s="244" t="str">
        <f t="shared" si="1377"/>
        <v/>
      </c>
      <c r="M9812" s="245" t="str">
        <f t="shared" si="1378"/>
        <v/>
      </c>
      <c r="N9812" s="244" t="str">
        <f t="shared" si="1379"/>
        <v/>
      </c>
      <c r="O9812" s="244" t="str">
        <f t="shared" si="1380"/>
        <v/>
      </c>
      <c r="P9812">
        <f>IF($I9812&lt;&gt;"",$I9812,IF($E9812="SGD",1,IF($E9812="USD",Settings!$B$22,IF($E9812="HKD",Settings!$B$23,1))))</f>
        <v>1</v>
      </c>
      <c r="Q9812">
        <f t="shared" si="1381"/>
        <v>0</v>
      </c>
      <c r="R9812">
        <f t="shared" si="1382"/>
        <v>0</v>
      </c>
      <c r="S9812" t="str">
        <f t="shared" si="1383"/>
        <v/>
      </c>
      <c r="T9812" t="str">
        <f t="shared" si="1384"/>
        <v/>
      </c>
      <c r="U9812" t="str">
        <f t="shared" si="1385"/>
        <v/>
      </c>
    </row>
    <row r="9813" spans="12:21" ht="15" customHeight="1" x14ac:dyDescent="0.15">
      <c r="L9813" s="244" t="str">
        <f t="shared" si="1377"/>
        <v/>
      </c>
      <c r="M9813" s="245" t="str">
        <f t="shared" si="1378"/>
        <v/>
      </c>
      <c r="N9813" s="244" t="str">
        <f t="shared" si="1379"/>
        <v/>
      </c>
      <c r="O9813" s="244" t="str">
        <f t="shared" si="1380"/>
        <v/>
      </c>
      <c r="P9813">
        <f>IF($I9813&lt;&gt;"",$I9813,IF($E9813="SGD",1,IF($E9813="USD",Settings!$B$22,IF($E9813="HKD",Settings!$B$23,1))))</f>
        <v>1</v>
      </c>
      <c r="Q9813">
        <f t="shared" si="1381"/>
        <v>0</v>
      </c>
      <c r="R9813">
        <f t="shared" si="1382"/>
        <v>0</v>
      </c>
      <c r="S9813" t="str">
        <f t="shared" si="1383"/>
        <v/>
      </c>
      <c r="T9813" t="str">
        <f t="shared" si="1384"/>
        <v/>
      </c>
      <c r="U9813" t="str">
        <f t="shared" si="1385"/>
        <v/>
      </c>
    </row>
    <row r="9814" spans="12:21" ht="15" customHeight="1" x14ac:dyDescent="0.15">
      <c r="L9814" s="244" t="str">
        <f t="shared" si="1377"/>
        <v/>
      </c>
      <c r="M9814" s="245" t="str">
        <f t="shared" si="1378"/>
        <v/>
      </c>
      <c r="N9814" s="244" t="str">
        <f t="shared" si="1379"/>
        <v/>
      </c>
      <c r="O9814" s="244" t="str">
        <f t="shared" si="1380"/>
        <v/>
      </c>
      <c r="P9814">
        <f>IF($I9814&lt;&gt;"",$I9814,IF($E9814="SGD",1,IF($E9814="USD",Settings!$B$22,IF($E9814="HKD",Settings!$B$23,1))))</f>
        <v>1</v>
      </c>
      <c r="Q9814">
        <f t="shared" si="1381"/>
        <v>0</v>
      </c>
      <c r="R9814">
        <f t="shared" si="1382"/>
        <v>0</v>
      </c>
      <c r="S9814" t="str">
        <f t="shared" si="1383"/>
        <v/>
      </c>
      <c r="T9814" t="str">
        <f t="shared" si="1384"/>
        <v/>
      </c>
      <c r="U9814" t="str">
        <f t="shared" si="1385"/>
        <v/>
      </c>
    </row>
    <row r="9815" spans="12:21" ht="15" customHeight="1" x14ac:dyDescent="0.15">
      <c r="L9815" s="244" t="str">
        <f t="shared" si="1377"/>
        <v/>
      </c>
      <c r="M9815" s="245" t="str">
        <f t="shared" si="1378"/>
        <v/>
      </c>
      <c r="N9815" s="244" t="str">
        <f t="shared" si="1379"/>
        <v/>
      </c>
      <c r="O9815" s="244" t="str">
        <f t="shared" si="1380"/>
        <v/>
      </c>
      <c r="P9815">
        <f>IF($I9815&lt;&gt;"",$I9815,IF($E9815="SGD",1,IF($E9815="USD",Settings!$B$22,IF($E9815="HKD",Settings!$B$23,1))))</f>
        <v>1</v>
      </c>
      <c r="Q9815">
        <f t="shared" si="1381"/>
        <v>0</v>
      </c>
      <c r="R9815">
        <f t="shared" si="1382"/>
        <v>0</v>
      </c>
      <c r="S9815" t="str">
        <f t="shared" si="1383"/>
        <v/>
      </c>
      <c r="T9815" t="str">
        <f t="shared" si="1384"/>
        <v/>
      </c>
      <c r="U9815" t="str">
        <f t="shared" si="1385"/>
        <v/>
      </c>
    </row>
    <row r="9816" spans="12:21" ht="15" customHeight="1" x14ac:dyDescent="0.15">
      <c r="L9816" s="244" t="str">
        <f t="shared" si="1377"/>
        <v/>
      </c>
      <c r="M9816" s="245" t="str">
        <f t="shared" si="1378"/>
        <v/>
      </c>
      <c r="N9816" s="244" t="str">
        <f t="shared" si="1379"/>
        <v/>
      </c>
      <c r="O9816" s="244" t="str">
        <f t="shared" si="1380"/>
        <v/>
      </c>
      <c r="P9816">
        <f>IF($I9816&lt;&gt;"",$I9816,IF($E9816="SGD",1,IF($E9816="USD",Settings!$B$22,IF($E9816="HKD",Settings!$B$23,1))))</f>
        <v>1</v>
      </c>
      <c r="Q9816">
        <f t="shared" si="1381"/>
        <v>0</v>
      </c>
      <c r="R9816">
        <f t="shared" si="1382"/>
        <v>0</v>
      </c>
      <c r="S9816" t="str">
        <f t="shared" si="1383"/>
        <v/>
      </c>
      <c r="T9816" t="str">
        <f t="shared" si="1384"/>
        <v/>
      </c>
      <c r="U9816" t="str">
        <f t="shared" si="1385"/>
        <v/>
      </c>
    </row>
    <row r="9817" spans="12:21" ht="15" customHeight="1" x14ac:dyDescent="0.15">
      <c r="L9817" s="244" t="str">
        <f t="shared" si="1377"/>
        <v/>
      </c>
      <c r="M9817" s="245" t="str">
        <f t="shared" si="1378"/>
        <v/>
      </c>
      <c r="N9817" s="244" t="str">
        <f t="shared" si="1379"/>
        <v/>
      </c>
      <c r="O9817" s="244" t="str">
        <f t="shared" si="1380"/>
        <v/>
      </c>
      <c r="P9817">
        <f>IF($I9817&lt;&gt;"",$I9817,IF($E9817="SGD",1,IF($E9817="USD",Settings!$B$22,IF($E9817="HKD",Settings!$B$23,1))))</f>
        <v>1</v>
      </c>
      <c r="Q9817">
        <f t="shared" si="1381"/>
        <v>0</v>
      </c>
      <c r="R9817">
        <f t="shared" si="1382"/>
        <v>0</v>
      </c>
      <c r="S9817" t="str">
        <f t="shared" si="1383"/>
        <v/>
      </c>
      <c r="T9817" t="str">
        <f t="shared" si="1384"/>
        <v/>
      </c>
      <c r="U9817" t="str">
        <f t="shared" si="1385"/>
        <v/>
      </c>
    </row>
    <row r="9818" spans="12:21" ht="15" customHeight="1" x14ac:dyDescent="0.15">
      <c r="L9818" s="244" t="str">
        <f t="shared" si="1377"/>
        <v/>
      </c>
      <c r="M9818" s="245" t="str">
        <f t="shared" si="1378"/>
        <v/>
      </c>
      <c r="N9818" s="244" t="str">
        <f t="shared" si="1379"/>
        <v/>
      </c>
      <c r="O9818" s="244" t="str">
        <f t="shared" si="1380"/>
        <v/>
      </c>
      <c r="P9818">
        <f>IF($I9818&lt;&gt;"",$I9818,IF($E9818="SGD",1,IF($E9818="USD",Settings!$B$22,IF($E9818="HKD",Settings!$B$23,1))))</f>
        <v>1</v>
      </c>
      <c r="Q9818">
        <f t="shared" si="1381"/>
        <v>0</v>
      </c>
      <c r="R9818">
        <f t="shared" si="1382"/>
        <v>0</v>
      </c>
      <c r="S9818" t="str">
        <f t="shared" si="1383"/>
        <v/>
      </c>
      <c r="T9818" t="str">
        <f t="shared" si="1384"/>
        <v/>
      </c>
      <c r="U9818" t="str">
        <f t="shared" si="1385"/>
        <v/>
      </c>
    </row>
    <row r="9819" spans="12:21" ht="15" customHeight="1" x14ac:dyDescent="0.15">
      <c r="L9819" s="244" t="str">
        <f t="shared" si="1377"/>
        <v/>
      </c>
      <c r="M9819" s="245" t="str">
        <f t="shared" si="1378"/>
        <v/>
      </c>
      <c r="N9819" s="244" t="str">
        <f t="shared" si="1379"/>
        <v/>
      </c>
      <c r="O9819" s="244" t="str">
        <f t="shared" si="1380"/>
        <v/>
      </c>
      <c r="P9819">
        <f>IF($I9819&lt;&gt;"",$I9819,IF($E9819="SGD",1,IF($E9819="USD",Settings!$B$22,IF($E9819="HKD",Settings!$B$23,1))))</f>
        <v>1</v>
      </c>
      <c r="Q9819">
        <f t="shared" si="1381"/>
        <v>0</v>
      </c>
      <c r="R9819">
        <f t="shared" si="1382"/>
        <v>0</v>
      </c>
      <c r="S9819" t="str">
        <f t="shared" si="1383"/>
        <v/>
      </c>
      <c r="T9819" t="str">
        <f t="shared" si="1384"/>
        <v/>
      </c>
      <c r="U9819" t="str">
        <f t="shared" si="1385"/>
        <v/>
      </c>
    </row>
    <row r="9820" spans="12:21" ht="15" customHeight="1" x14ac:dyDescent="0.15">
      <c r="L9820" s="244" t="str">
        <f t="shared" si="1377"/>
        <v/>
      </c>
      <c r="M9820" s="245" t="str">
        <f t="shared" si="1378"/>
        <v/>
      </c>
      <c r="N9820" s="244" t="str">
        <f t="shared" si="1379"/>
        <v/>
      </c>
      <c r="O9820" s="244" t="str">
        <f t="shared" si="1380"/>
        <v/>
      </c>
      <c r="P9820">
        <f>IF($I9820&lt;&gt;"",$I9820,IF($E9820="SGD",1,IF($E9820="USD",Settings!$B$22,IF($E9820="HKD",Settings!$B$23,1))))</f>
        <v>1</v>
      </c>
      <c r="Q9820">
        <f t="shared" si="1381"/>
        <v>0</v>
      </c>
      <c r="R9820">
        <f t="shared" si="1382"/>
        <v>0</v>
      </c>
      <c r="S9820" t="str">
        <f t="shared" si="1383"/>
        <v/>
      </c>
      <c r="T9820" t="str">
        <f t="shared" si="1384"/>
        <v/>
      </c>
      <c r="U9820" t="str">
        <f t="shared" si="1385"/>
        <v/>
      </c>
    </row>
    <row r="9821" spans="12:21" ht="15" customHeight="1" x14ac:dyDescent="0.15">
      <c r="L9821" s="244" t="str">
        <f t="shared" si="1377"/>
        <v/>
      </c>
      <c r="M9821" s="245" t="str">
        <f t="shared" si="1378"/>
        <v/>
      </c>
      <c r="N9821" s="244" t="str">
        <f t="shared" si="1379"/>
        <v/>
      </c>
      <c r="O9821" s="244" t="str">
        <f t="shared" si="1380"/>
        <v/>
      </c>
      <c r="P9821">
        <f>IF($I9821&lt;&gt;"",$I9821,IF($E9821="SGD",1,IF($E9821="USD",Settings!$B$22,IF($E9821="HKD",Settings!$B$23,1))))</f>
        <v>1</v>
      </c>
      <c r="Q9821">
        <f t="shared" si="1381"/>
        <v>0</v>
      </c>
      <c r="R9821">
        <f t="shared" si="1382"/>
        <v>0</v>
      </c>
      <c r="S9821" t="str">
        <f t="shared" si="1383"/>
        <v/>
      </c>
      <c r="T9821" t="str">
        <f t="shared" si="1384"/>
        <v/>
      </c>
      <c r="U9821" t="str">
        <f t="shared" si="1385"/>
        <v/>
      </c>
    </row>
    <row r="9822" spans="12:21" ht="15" customHeight="1" x14ac:dyDescent="0.15">
      <c r="L9822" s="244" t="str">
        <f t="shared" si="1377"/>
        <v/>
      </c>
      <c r="M9822" s="245" t="str">
        <f t="shared" si="1378"/>
        <v/>
      </c>
      <c r="N9822" s="244" t="str">
        <f t="shared" si="1379"/>
        <v/>
      </c>
      <c r="O9822" s="244" t="str">
        <f t="shared" si="1380"/>
        <v/>
      </c>
      <c r="P9822">
        <f>IF($I9822&lt;&gt;"",$I9822,IF($E9822="SGD",1,IF($E9822="USD",Settings!$B$22,IF($E9822="HKD",Settings!$B$23,1))))</f>
        <v>1</v>
      </c>
      <c r="Q9822">
        <f t="shared" si="1381"/>
        <v>0</v>
      </c>
      <c r="R9822">
        <f t="shared" si="1382"/>
        <v>0</v>
      </c>
      <c r="S9822" t="str">
        <f t="shared" si="1383"/>
        <v/>
      </c>
      <c r="T9822" t="str">
        <f t="shared" si="1384"/>
        <v/>
      </c>
      <c r="U9822" t="str">
        <f t="shared" si="1385"/>
        <v/>
      </c>
    </row>
    <row r="9823" spans="12:21" ht="15" customHeight="1" x14ac:dyDescent="0.15">
      <c r="L9823" s="244" t="str">
        <f t="shared" si="1377"/>
        <v/>
      </c>
      <c r="M9823" s="245" t="str">
        <f t="shared" si="1378"/>
        <v/>
      </c>
      <c r="N9823" s="244" t="str">
        <f t="shared" si="1379"/>
        <v/>
      </c>
      <c r="O9823" s="244" t="str">
        <f t="shared" si="1380"/>
        <v/>
      </c>
      <c r="P9823">
        <f>IF($I9823&lt;&gt;"",$I9823,IF($E9823="SGD",1,IF($E9823="USD",Settings!$B$22,IF($E9823="HKD",Settings!$B$23,1))))</f>
        <v>1</v>
      </c>
      <c r="Q9823">
        <f t="shared" si="1381"/>
        <v>0</v>
      </c>
      <c r="R9823">
        <f t="shared" si="1382"/>
        <v>0</v>
      </c>
      <c r="S9823" t="str">
        <f t="shared" si="1383"/>
        <v/>
      </c>
      <c r="T9823" t="str">
        <f t="shared" si="1384"/>
        <v/>
      </c>
      <c r="U9823" t="str">
        <f t="shared" si="1385"/>
        <v/>
      </c>
    </row>
    <row r="9824" spans="12:21" ht="15" customHeight="1" x14ac:dyDescent="0.15">
      <c r="L9824" s="244" t="str">
        <f t="shared" si="1377"/>
        <v/>
      </c>
      <c r="M9824" s="245" t="str">
        <f t="shared" si="1378"/>
        <v/>
      </c>
      <c r="N9824" s="244" t="str">
        <f t="shared" si="1379"/>
        <v/>
      </c>
      <c r="O9824" s="244" t="str">
        <f t="shared" si="1380"/>
        <v/>
      </c>
      <c r="P9824">
        <f>IF($I9824&lt;&gt;"",$I9824,IF($E9824="SGD",1,IF($E9824="USD",Settings!$B$22,IF($E9824="HKD",Settings!$B$23,1))))</f>
        <v>1</v>
      </c>
      <c r="Q9824">
        <f t="shared" si="1381"/>
        <v>0</v>
      </c>
      <c r="R9824">
        <f t="shared" si="1382"/>
        <v>0</v>
      </c>
      <c r="S9824" t="str">
        <f t="shared" si="1383"/>
        <v/>
      </c>
      <c r="T9824" t="str">
        <f t="shared" si="1384"/>
        <v/>
      </c>
      <c r="U9824" t="str">
        <f t="shared" si="1385"/>
        <v/>
      </c>
    </row>
    <row r="9825" spans="12:21" ht="15" customHeight="1" x14ac:dyDescent="0.15">
      <c r="L9825" s="244" t="str">
        <f t="shared" si="1377"/>
        <v/>
      </c>
      <c r="M9825" s="245" t="str">
        <f t="shared" si="1378"/>
        <v/>
      </c>
      <c r="N9825" s="244" t="str">
        <f t="shared" si="1379"/>
        <v/>
      </c>
      <c r="O9825" s="244" t="str">
        <f t="shared" si="1380"/>
        <v/>
      </c>
      <c r="P9825">
        <f>IF($I9825&lt;&gt;"",$I9825,IF($E9825="SGD",1,IF($E9825="USD",Settings!$B$22,IF($E9825="HKD",Settings!$B$23,1))))</f>
        <v>1</v>
      </c>
      <c r="Q9825">
        <f t="shared" si="1381"/>
        <v>0</v>
      </c>
      <c r="R9825">
        <f t="shared" si="1382"/>
        <v>0</v>
      </c>
      <c r="S9825" t="str">
        <f t="shared" si="1383"/>
        <v/>
      </c>
      <c r="T9825" t="str">
        <f t="shared" si="1384"/>
        <v/>
      </c>
      <c r="U9825" t="str">
        <f t="shared" si="1385"/>
        <v/>
      </c>
    </row>
    <row r="9826" spans="12:21" ht="15" customHeight="1" x14ac:dyDescent="0.15">
      <c r="L9826" s="244" t="str">
        <f t="shared" si="1377"/>
        <v/>
      </c>
      <c r="M9826" s="245" t="str">
        <f t="shared" si="1378"/>
        <v/>
      </c>
      <c r="N9826" s="244" t="str">
        <f t="shared" si="1379"/>
        <v/>
      </c>
      <c r="O9826" s="244" t="str">
        <f t="shared" si="1380"/>
        <v/>
      </c>
      <c r="P9826">
        <f>IF($I9826&lt;&gt;"",$I9826,IF($E9826="SGD",1,IF($E9826="USD",Settings!$B$22,IF($E9826="HKD",Settings!$B$23,1))))</f>
        <v>1</v>
      </c>
      <c r="Q9826">
        <f t="shared" si="1381"/>
        <v>0</v>
      </c>
      <c r="R9826">
        <f t="shared" si="1382"/>
        <v>0</v>
      </c>
      <c r="S9826" t="str">
        <f t="shared" si="1383"/>
        <v/>
      </c>
      <c r="T9826" t="str">
        <f t="shared" si="1384"/>
        <v/>
      </c>
      <c r="U9826" t="str">
        <f t="shared" si="1385"/>
        <v/>
      </c>
    </row>
    <row r="9827" spans="12:21" ht="15" customHeight="1" x14ac:dyDescent="0.15">
      <c r="L9827" s="244" t="str">
        <f t="shared" si="1377"/>
        <v/>
      </c>
      <c r="M9827" s="245" t="str">
        <f t="shared" si="1378"/>
        <v/>
      </c>
      <c r="N9827" s="244" t="str">
        <f t="shared" si="1379"/>
        <v/>
      </c>
      <c r="O9827" s="244" t="str">
        <f t="shared" si="1380"/>
        <v/>
      </c>
      <c r="P9827">
        <f>IF($I9827&lt;&gt;"",$I9827,IF($E9827="SGD",1,IF($E9827="USD",Settings!$B$22,IF($E9827="HKD",Settings!$B$23,1))))</f>
        <v>1</v>
      </c>
      <c r="Q9827">
        <f t="shared" si="1381"/>
        <v>0</v>
      </c>
      <c r="R9827">
        <f t="shared" si="1382"/>
        <v>0</v>
      </c>
      <c r="S9827" t="str">
        <f t="shared" si="1383"/>
        <v/>
      </c>
      <c r="T9827" t="str">
        <f t="shared" si="1384"/>
        <v/>
      </c>
      <c r="U9827" t="str">
        <f t="shared" si="1385"/>
        <v/>
      </c>
    </row>
    <row r="9828" spans="12:21" ht="15" customHeight="1" x14ac:dyDescent="0.15">
      <c r="L9828" s="244" t="str">
        <f t="shared" si="1377"/>
        <v/>
      </c>
      <c r="M9828" s="245" t="str">
        <f t="shared" si="1378"/>
        <v/>
      </c>
      <c r="N9828" s="244" t="str">
        <f t="shared" si="1379"/>
        <v/>
      </c>
      <c r="O9828" s="244" t="str">
        <f t="shared" si="1380"/>
        <v/>
      </c>
      <c r="P9828">
        <f>IF($I9828&lt;&gt;"",$I9828,IF($E9828="SGD",1,IF($E9828="USD",Settings!$B$22,IF($E9828="HKD",Settings!$B$23,1))))</f>
        <v>1</v>
      </c>
      <c r="Q9828">
        <f t="shared" si="1381"/>
        <v>0</v>
      </c>
      <c r="R9828">
        <f t="shared" si="1382"/>
        <v>0</v>
      </c>
      <c r="S9828" t="str">
        <f t="shared" si="1383"/>
        <v/>
      </c>
      <c r="T9828" t="str">
        <f t="shared" si="1384"/>
        <v/>
      </c>
      <c r="U9828" t="str">
        <f t="shared" si="1385"/>
        <v/>
      </c>
    </row>
    <row r="9829" spans="12:21" ht="15" customHeight="1" x14ac:dyDescent="0.15">
      <c r="L9829" s="244" t="str">
        <f t="shared" si="1377"/>
        <v/>
      </c>
      <c r="M9829" s="245" t="str">
        <f t="shared" si="1378"/>
        <v/>
      </c>
      <c r="N9829" s="244" t="str">
        <f t="shared" si="1379"/>
        <v/>
      </c>
      <c r="O9829" s="244" t="str">
        <f t="shared" si="1380"/>
        <v/>
      </c>
      <c r="P9829">
        <f>IF($I9829&lt;&gt;"",$I9829,IF($E9829="SGD",1,IF($E9829="USD",Settings!$B$22,IF($E9829="HKD",Settings!$B$23,1))))</f>
        <v>1</v>
      </c>
      <c r="Q9829">
        <f t="shared" si="1381"/>
        <v>0</v>
      </c>
      <c r="R9829">
        <f t="shared" si="1382"/>
        <v>0</v>
      </c>
      <c r="S9829" t="str">
        <f t="shared" si="1383"/>
        <v/>
      </c>
      <c r="T9829" t="str">
        <f t="shared" si="1384"/>
        <v/>
      </c>
      <c r="U9829" t="str">
        <f t="shared" si="1385"/>
        <v/>
      </c>
    </row>
    <row r="9830" spans="12:21" ht="15" customHeight="1" x14ac:dyDescent="0.15">
      <c r="L9830" s="244" t="str">
        <f t="shared" si="1377"/>
        <v/>
      </c>
      <c r="M9830" s="245" t="str">
        <f t="shared" si="1378"/>
        <v/>
      </c>
      <c r="N9830" s="244" t="str">
        <f t="shared" si="1379"/>
        <v/>
      </c>
      <c r="O9830" s="244" t="str">
        <f t="shared" si="1380"/>
        <v/>
      </c>
      <c r="P9830">
        <f>IF($I9830&lt;&gt;"",$I9830,IF($E9830="SGD",1,IF($E9830="USD",Settings!$B$22,IF($E9830="HKD",Settings!$B$23,1))))</f>
        <v>1</v>
      </c>
      <c r="Q9830">
        <f t="shared" si="1381"/>
        <v>0</v>
      </c>
      <c r="R9830">
        <f t="shared" si="1382"/>
        <v>0</v>
      </c>
      <c r="S9830" t="str">
        <f t="shared" si="1383"/>
        <v/>
      </c>
      <c r="T9830" t="str">
        <f t="shared" si="1384"/>
        <v/>
      </c>
      <c r="U9830" t="str">
        <f t="shared" si="1385"/>
        <v/>
      </c>
    </row>
    <row r="9831" spans="12:21" ht="15" customHeight="1" x14ac:dyDescent="0.15">
      <c r="L9831" s="244" t="str">
        <f t="shared" si="1377"/>
        <v/>
      </c>
      <c r="M9831" s="245" t="str">
        <f t="shared" si="1378"/>
        <v/>
      </c>
      <c r="N9831" s="244" t="str">
        <f t="shared" si="1379"/>
        <v/>
      </c>
      <c r="O9831" s="244" t="str">
        <f t="shared" si="1380"/>
        <v/>
      </c>
      <c r="P9831">
        <f>IF($I9831&lt;&gt;"",$I9831,IF($E9831="SGD",1,IF($E9831="USD",Settings!$B$22,IF($E9831="HKD",Settings!$B$23,1))))</f>
        <v>1</v>
      </c>
      <c r="Q9831">
        <f t="shared" si="1381"/>
        <v>0</v>
      </c>
      <c r="R9831">
        <f t="shared" si="1382"/>
        <v>0</v>
      </c>
      <c r="S9831" t="str">
        <f t="shared" si="1383"/>
        <v/>
      </c>
      <c r="T9831" t="str">
        <f t="shared" si="1384"/>
        <v/>
      </c>
      <c r="U9831" t="str">
        <f t="shared" si="1385"/>
        <v/>
      </c>
    </row>
    <row r="9832" spans="12:21" ht="15" customHeight="1" x14ac:dyDescent="0.15">
      <c r="L9832" s="244" t="str">
        <f t="shared" si="1377"/>
        <v/>
      </c>
      <c r="M9832" s="245" t="str">
        <f t="shared" si="1378"/>
        <v/>
      </c>
      <c r="N9832" s="244" t="str">
        <f t="shared" si="1379"/>
        <v/>
      </c>
      <c r="O9832" s="244" t="str">
        <f t="shared" si="1380"/>
        <v/>
      </c>
      <c r="P9832">
        <f>IF($I9832&lt;&gt;"",$I9832,IF($E9832="SGD",1,IF($E9832="USD",Settings!$B$22,IF($E9832="HKD",Settings!$B$23,1))))</f>
        <v>1</v>
      </c>
      <c r="Q9832">
        <f t="shared" si="1381"/>
        <v>0</v>
      </c>
      <c r="R9832">
        <f t="shared" si="1382"/>
        <v>0</v>
      </c>
      <c r="S9832" t="str">
        <f t="shared" si="1383"/>
        <v/>
      </c>
      <c r="T9832" t="str">
        <f t="shared" si="1384"/>
        <v/>
      </c>
      <c r="U9832" t="str">
        <f t="shared" si="1385"/>
        <v/>
      </c>
    </row>
    <row r="9833" spans="12:21" ht="15" customHeight="1" x14ac:dyDescent="0.15">
      <c r="L9833" s="244" t="str">
        <f t="shared" ref="L9833:L9896" si="1386">IF(OR(B9833="",C9833="",E9833=""),"",B9833&amp;":"&amp;C9833&amp;":"&amp;E9833)</f>
        <v/>
      </c>
      <c r="M9833" s="245" t="str">
        <f t="shared" ref="M9833:M9896" si="1387">IF(A9833="","",A9833*D9833)</f>
        <v/>
      </c>
      <c r="N9833" s="244" t="str">
        <f t="shared" ref="N9833:N9896" si="1388">IF(A9833="","",IF(OR(A9833=1,A9833=0),J9833,0))</f>
        <v/>
      </c>
      <c r="O9833" s="244" t="str">
        <f t="shared" ref="O9833:O9896" si="1389">IF(A9833="","",IF(A9833=-1,J9833,0))</f>
        <v/>
      </c>
      <c r="P9833">
        <f>IF($I9833&lt;&gt;"",$I9833,IF($E9833="SGD",1,IF($E9833="USD",Settings!$B$22,IF($E9833="HKD",Settings!$B$23,1))))</f>
        <v>1</v>
      </c>
      <c r="Q9833">
        <f t="shared" ref="Q9833:Q9896" si="1390">IF($L9833="",0,($O9833-$N9833+IF($A9833=2,$J9833,0))*$P9833)</f>
        <v>0</v>
      </c>
      <c r="R9833">
        <f t="shared" ref="R9833:R9896" si="1391">IF($L9833="",0,IF($A9833=2,$J9833*$P9833,0))</f>
        <v>0</v>
      </c>
      <c r="S9833" t="str">
        <f t="shared" si="1383"/>
        <v/>
      </c>
      <c r="T9833" t="str">
        <f t="shared" si="1384"/>
        <v/>
      </c>
      <c r="U9833" t="str">
        <f t="shared" si="1385"/>
        <v/>
      </c>
    </row>
    <row r="9834" spans="12:21" ht="15" customHeight="1" x14ac:dyDescent="0.15">
      <c r="L9834" s="244" t="str">
        <f t="shared" si="1386"/>
        <v/>
      </c>
      <c r="M9834" s="245" t="str">
        <f t="shared" si="1387"/>
        <v/>
      </c>
      <c r="N9834" s="244" t="str">
        <f t="shared" si="1388"/>
        <v/>
      </c>
      <c r="O9834" s="244" t="str">
        <f t="shared" si="1389"/>
        <v/>
      </c>
      <c r="P9834">
        <f>IF($I9834&lt;&gt;"",$I9834,IF($E9834="SGD",1,IF($E9834="USD",Settings!$B$22,IF($E9834="HKD",Settings!$B$23,1))))</f>
        <v>1</v>
      </c>
      <c r="Q9834">
        <f t="shared" si="1390"/>
        <v>0</v>
      </c>
      <c r="R9834">
        <f t="shared" si="1391"/>
        <v>0</v>
      </c>
      <c r="S9834" t="str">
        <f t="shared" si="1383"/>
        <v/>
      </c>
      <c r="T9834" t="str">
        <f t="shared" si="1384"/>
        <v/>
      </c>
      <c r="U9834" t="str">
        <f t="shared" si="1385"/>
        <v/>
      </c>
    </row>
    <row r="9835" spans="12:21" ht="15" customHeight="1" x14ac:dyDescent="0.15">
      <c r="L9835" s="244" t="str">
        <f t="shared" si="1386"/>
        <v/>
      </c>
      <c r="M9835" s="245" t="str">
        <f t="shared" si="1387"/>
        <v/>
      </c>
      <c r="N9835" s="244" t="str">
        <f t="shared" si="1388"/>
        <v/>
      </c>
      <c r="O9835" s="244" t="str">
        <f t="shared" si="1389"/>
        <v/>
      </c>
      <c r="P9835">
        <f>IF($I9835&lt;&gt;"",$I9835,IF($E9835="SGD",1,IF($E9835="USD",Settings!$B$22,IF($E9835="HKD",Settings!$B$23,1))))</f>
        <v>1</v>
      </c>
      <c r="Q9835">
        <f t="shared" si="1390"/>
        <v>0</v>
      </c>
      <c r="R9835">
        <f t="shared" si="1391"/>
        <v>0</v>
      </c>
      <c r="S9835" t="str">
        <f t="shared" si="1383"/>
        <v/>
      </c>
      <c r="T9835" t="str">
        <f t="shared" si="1384"/>
        <v/>
      </c>
      <c r="U9835" t="str">
        <f t="shared" si="1385"/>
        <v/>
      </c>
    </row>
    <row r="9836" spans="12:21" ht="15" customHeight="1" x14ac:dyDescent="0.15">
      <c r="L9836" s="244" t="str">
        <f t="shared" si="1386"/>
        <v/>
      </c>
      <c r="M9836" s="245" t="str">
        <f t="shared" si="1387"/>
        <v/>
      </c>
      <c r="N9836" s="244" t="str">
        <f t="shared" si="1388"/>
        <v/>
      </c>
      <c r="O9836" s="244" t="str">
        <f t="shared" si="1389"/>
        <v/>
      </c>
      <c r="P9836">
        <f>IF($I9836&lt;&gt;"",$I9836,IF($E9836="SGD",1,IF($E9836="USD",Settings!$B$22,IF($E9836="HKD",Settings!$B$23,1))))</f>
        <v>1</v>
      </c>
      <c r="Q9836">
        <f t="shared" si="1390"/>
        <v>0</v>
      </c>
      <c r="R9836">
        <f t="shared" si="1391"/>
        <v>0</v>
      </c>
      <c r="S9836" t="str">
        <f t="shared" si="1383"/>
        <v/>
      </c>
      <c r="T9836" t="str">
        <f t="shared" si="1384"/>
        <v/>
      </c>
      <c r="U9836" t="str">
        <f t="shared" si="1385"/>
        <v/>
      </c>
    </row>
    <row r="9837" spans="12:21" ht="15" customHeight="1" x14ac:dyDescent="0.15">
      <c r="L9837" s="244" t="str">
        <f t="shared" si="1386"/>
        <v/>
      </c>
      <c r="M9837" s="245" t="str">
        <f t="shared" si="1387"/>
        <v/>
      </c>
      <c r="N9837" s="244" t="str">
        <f t="shared" si="1388"/>
        <v/>
      </c>
      <c r="O9837" s="244" t="str">
        <f t="shared" si="1389"/>
        <v/>
      </c>
      <c r="P9837">
        <f>IF($I9837&lt;&gt;"",$I9837,IF($E9837="SGD",1,IF($E9837="USD",Settings!$B$22,IF($E9837="HKD",Settings!$B$23,1))))</f>
        <v>1</v>
      </c>
      <c r="Q9837">
        <f t="shared" si="1390"/>
        <v>0</v>
      </c>
      <c r="R9837">
        <f t="shared" si="1391"/>
        <v>0</v>
      </c>
      <c r="S9837" t="str">
        <f t="shared" si="1383"/>
        <v/>
      </c>
      <c r="T9837" t="str">
        <f t="shared" si="1384"/>
        <v/>
      </c>
      <c r="U9837" t="str">
        <f t="shared" si="1385"/>
        <v/>
      </c>
    </row>
    <row r="9838" spans="12:21" ht="15" customHeight="1" x14ac:dyDescent="0.15">
      <c r="L9838" s="244" t="str">
        <f t="shared" si="1386"/>
        <v/>
      </c>
      <c r="M9838" s="245" t="str">
        <f t="shared" si="1387"/>
        <v/>
      </c>
      <c r="N9838" s="244" t="str">
        <f t="shared" si="1388"/>
        <v/>
      </c>
      <c r="O9838" s="244" t="str">
        <f t="shared" si="1389"/>
        <v/>
      </c>
      <c r="P9838">
        <f>IF($I9838&lt;&gt;"",$I9838,IF($E9838="SGD",1,IF($E9838="USD",Settings!$B$22,IF($E9838="HKD",Settings!$B$23,1))))</f>
        <v>1</v>
      </c>
      <c r="Q9838">
        <f t="shared" si="1390"/>
        <v>0</v>
      </c>
      <c r="R9838">
        <f t="shared" si="1391"/>
        <v>0</v>
      </c>
      <c r="S9838" t="str">
        <f t="shared" si="1383"/>
        <v/>
      </c>
      <c r="T9838" t="str">
        <f t="shared" si="1384"/>
        <v/>
      </c>
      <c r="U9838" t="str">
        <f t="shared" si="1385"/>
        <v/>
      </c>
    </row>
    <row r="9839" spans="12:21" ht="15" customHeight="1" x14ac:dyDescent="0.15">
      <c r="L9839" s="244" t="str">
        <f t="shared" si="1386"/>
        <v/>
      </c>
      <c r="M9839" s="245" t="str">
        <f t="shared" si="1387"/>
        <v/>
      </c>
      <c r="N9839" s="244" t="str">
        <f t="shared" si="1388"/>
        <v/>
      </c>
      <c r="O9839" s="244" t="str">
        <f t="shared" si="1389"/>
        <v/>
      </c>
      <c r="P9839">
        <f>IF($I9839&lt;&gt;"",$I9839,IF($E9839="SGD",1,IF($E9839="USD",Settings!$B$22,IF($E9839="HKD",Settings!$B$23,1))))</f>
        <v>1</v>
      </c>
      <c r="Q9839">
        <f t="shared" si="1390"/>
        <v>0</v>
      </c>
      <c r="R9839">
        <f t="shared" si="1391"/>
        <v>0</v>
      </c>
      <c r="S9839" t="str">
        <f t="shared" si="1383"/>
        <v/>
      </c>
      <c r="T9839" t="str">
        <f t="shared" si="1384"/>
        <v/>
      </c>
      <c r="U9839" t="str">
        <f t="shared" si="1385"/>
        <v/>
      </c>
    </row>
    <row r="9840" spans="12:21" ht="15" customHeight="1" x14ac:dyDescent="0.15">
      <c r="L9840" s="244" t="str">
        <f t="shared" si="1386"/>
        <v/>
      </c>
      <c r="M9840" s="245" t="str">
        <f t="shared" si="1387"/>
        <v/>
      </c>
      <c r="N9840" s="244" t="str">
        <f t="shared" si="1388"/>
        <v/>
      </c>
      <c r="O9840" s="244" t="str">
        <f t="shared" si="1389"/>
        <v/>
      </c>
      <c r="P9840">
        <f>IF($I9840&lt;&gt;"",$I9840,IF($E9840="SGD",1,IF($E9840="USD",Settings!$B$22,IF($E9840="HKD",Settings!$B$23,1))))</f>
        <v>1</v>
      </c>
      <c r="Q9840">
        <f t="shared" si="1390"/>
        <v>0</v>
      </c>
      <c r="R9840">
        <f t="shared" si="1391"/>
        <v>0</v>
      </c>
      <c r="S9840" t="str">
        <f t="shared" si="1383"/>
        <v/>
      </c>
      <c r="T9840" t="str">
        <f t="shared" si="1384"/>
        <v/>
      </c>
      <c r="U9840" t="str">
        <f t="shared" si="1385"/>
        <v/>
      </c>
    </row>
    <row r="9841" spans="12:21" ht="15" customHeight="1" x14ac:dyDescent="0.15">
      <c r="L9841" s="244" t="str">
        <f t="shared" si="1386"/>
        <v/>
      </c>
      <c r="M9841" s="245" t="str">
        <f t="shared" si="1387"/>
        <v/>
      </c>
      <c r="N9841" s="244" t="str">
        <f t="shared" si="1388"/>
        <v/>
      </c>
      <c r="O9841" s="244" t="str">
        <f t="shared" si="1389"/>
        <v/>
      </c>
      <c r="P9841">
        <f>IF($I9841&lt;&gt;"",$I9841,IF($E9841="SGD",1,IF($E9841="USD",Settings!$B$22,IF($E9841="HKD",Settings!$B$23,1))))</f>
        <v>1</v>
      </c>
      <c r="Q9841">
        <f t="shared" si="1390"/>
        <v>0</v>
      </c>
      <c r="R9841">
        <f t="shared" si="1391"/>
        <v>0</v>
      </c>
      <c r="S9841" t="str">
        <f t="shared" si="1383"/>
        <v/>
      </c>
      <c r="T9841" t="str">
        <f t="shared" si="1384"/>
        <v/>
      </c>
      <c r="U9841" t="str">
        <f t="shared" si="1385"/>
        <v/>
      </c>
    </row>
    <row r="9842" spans="12:21" ht="15" customHeight="1" x14ac:dyDescent="0.15">
      <c r="L9842" s="244" t="str">
        <f t="shared" si="1386"/>
        <v/>
      </c>
      <c r="M9842" s="245" t="str">
        <f t="shared" si="1387"/>
        <v/>
      </c>
      <c r="N9842" s="244" t="str">
        <f t="shared" si="1388"/>
        <v/>
      </c>
      <c r="O9842" s="244" t="str">
        <f t="shared" si="1389"/>
        <v/>
      </c>
      <c r="P9842">
        <f>IF($I9842&lt;&gt;"",$I9842,IF($E9842="SGD",1,IF($E9842="USD",Settings!$B$22,IF($E9842="HKD",Settings!$B$23,1))))</f>
        <v>1</v>
      </c>
      <c r="Q9842">
        <f t="shared" si="1390"/>
        <v>0</v>
      </c>
      <c r="R9842">
        <f t="shared" si="1391"/>
        <v>0</v>
      </c>
      <c r="S9842" t="str">
        <f t="shared" si="1383"/>
        <v/>
      </c>
      <c r="T9842" t="str">
        <f t="shared" si="1384"/>
        <v/>
      </c>
      <c r="U9842" t="str">
        <f t="shared" si="1385"/>
        <v/>
      </c>
    </row>
    <row r="9843" spans="12:21" ht="15" customHeight="1" x14ac:dyDescent="0.15">
      <c r="L9843" s="244" t="str">
        <f t="shared" si="1386"/>
        <v/>
      </c>
      <c r="M9843" s="245" t="str">
        <f t="shared" si="1387"/>
        <v/>
      </c>
      <c r="N9843" s="244" t="str">
        <f t="shared" si="1388"/>
        <v/>
      </c>
      <c r="O9843" s="244" t="str">
        <f t="shared" si="1389"/>
        <v/>
      </c>
      <c r="P9843">
        <f>IF($I9843&lt;&gt;"",$I9843,IF($E9843="SGD",1,IF($E9843="USD",Settings!$B$22,IF($E9843="HKD",Settings!$B$23,1))))</f>
        <v>1</v>
      </c>
      <c r="Q9843">
        <f t="shared" si="1390"/>
        <v>0</v>
      </c>
      <c r="R9843">
        <f t="shared" si="1391"/>
        <v>0</v>
      </c>
      <c r="S9843" t="str">
        <f t="shared" si="1383"/>
        <v/>
      </c>
      <c r="T9843" t="str">
        <f t="shared" si="1384"/>
        <v/>
      </c>
      <c r="U9843" t="str">
        <f t="shared" si="1385"/>
        <v/>
      </c>
    </row>
    <row r="9844" spans="12:21" ht="15" customHeight="1" x14ac:dyDescent="0.15">
      <c r="L9844" s="244" t="str">
        <f t="shared" si="1386"/>
        <v/>
      </c>
      <c r="M9844" s="245" t="str">
        <f t="shared" si="1387"/>
        <v/>
      </c>
      <c r="N9844" s="244" t="str">
        <f t="shared" si="1388"/>
        <v/>
      </c>
      <c r="O9844" s="244" t="str">
        <f t="shared" si="1389"/>
        <v/>
      </c>
      <c r="P9844">
        <f>IF($I9844&lt;&gt;"",$I9844,IF($E9844="SGD",1,IF($E9844="USD",Settings!$B$22,IF($E9844="HKD",Settings!$B$23,1))))</f>
        <v>1</v>
      </c>
      <c r="Q9844">
        <f t="shared" si="1390"/>
        <v>0</v>
      </c>
      <c r="R9844">
        <f t="shared" si="1391"/>
        <v>0</v>
      </c>
      <c r="S9844" t="str">
        <f t="shared" si="1383"/>
        <v/>
      </c>
      <c r="T9844" t="str">
        <f t="shared" si="1384"/>
        <v/>
      </c>
      <c r="U9844" t="str">
        <f t="shared" si="1385"/>
        <v/>
      </c>
    </row>
    <row r="9845" spans="12:21" ht="15" customHeight="1" x14ac:dyDescent="0.15">
      <c r="L9845" s="244" t="str">
        <f t="shared" si="1386"/>
        <v/>
      </c>
      <c r="M9845" s="245" t="str">
        <f t="shared" si="1387"/>
        <v/>
      </c>
      <c r="N9845" s="244" t="str">
        <f t="shared" si="1388"/>
        <v/>
      </c>
      <c r="O9845" s="244" t="str">
        <f t="shared" si="1389"/>
        <v/>
      </c>
      <c r="P9845">
        <f>IF($I9845&lt;&gt;"",$I9845,IF($E9845="SGD",1,IF($E9845="USD",Settings!$B$22,IF($E9845="HKD",Settings!$B$23,1))))</f>
        <v>1</v>
      </c>
      <c r="Q9845">
        <f t="shared" si="1390"/>
        <v>0</v>
      </c>
      <c r="R9845">
        <f t="shared" si="1391"/>
        <v>0</v>
      </c>
      <c r="S9845" t="str">
        <f t="shared" si="1383"/>
        <v/>
      </c>
      <c r="T9845" t="str">
        <f t="shared" si="1384"/>
        <v/>
      </c>
      <c r="U9845" t="str">
        <f t="shared" si="1385"/>
        <v/>
      </c>
    </row>
    <row r="9846" spans="12:21" ht="15" customHeight="1" x14ac:dyDescent="0.15">
      <c r="L9846" s="244" t="str">
        <f t="shared" si="1386"/>
        <v/>
      </c>
      <c r="M9846" s="245" t="str">
        <f t="shared" si="1387"/>
        <v/>
      </c>
      <c r="N9846" s="244" t="str">
        <f t="shared" si="1388"/>
        <v/>
      </c>
      <c r="O9846" s="244" t="str">
        <f t="shared" si="1389"/>
        <v/>
      </c>
      <c r="P9846">
        <f>IF($I9846&lt;&gt;"",$I9846,IF($E9846="SGD",1,IF($E9846="USD",Settings!$B$22,IF($E9846="HKD",Settings!$B$23,1))))</f>
        <v>1</v>
      </c>
      <c r="Q9846">
        <f t="shared" si="1390"/>
        <v>0</v>
      </c>
      <c r="R9846">
        <f t="shared" si="1391"/>
        <v>0</v>
      </c>
      <c r="S9846" t="str">
        <f t="shared" si="1383"/>
        <v/>
      </c>
      <c r="T9846" t="str">
        <f t="shared" si="1384"/>
        <v/>
      </c>
      <c r="U9846" t="str">
        <f t="shared" si="1385"/>
        <v/>
      </c>
    </row>
    <row r="9847" spans="12:21" ht="15" customHeight="1" x14ac:dyDescent="0.15">
      <c r="L9847" s="244" t="str">
        <f t="shared" si="1386"/>
        <v/>
      </c>
      <c r="M9847" s="245" t="str">
        <f t="shared" si="1387"/>
        <v/>
      </c>
      <c r="N9847" s="244" t="str">
        <f t="shared" si="1388"/>
        <v/>
      </c>
      <c r="O9847" s="244" t="str">
        <f t="shared" si="1389"/>
        <v/>
      </c>
      <c r="P9847">
        <f>IF($I9847&lt;&gt;"",$I9847,IF($E9847="SGD",1,IF($E9847="USD",Settings!$B$22,IF($E9847="HKD",Settings!$B$23,1))))</f>
        <v>1</v>
      </c>
      <c r="Q9847">
        <f t="shared" si="1390"/>
        <v>0</v>
      </c>
      <c r="R9847">
        <f t="shared" si="1391"/>
        <v>0</v>
      </c>
      <c r="S9847" t="str">
        <f t="shared" si="1383"/>
        <v/>
      </c>
      <c r="T9847" t="str">
        <f t="shared" si="1384"/>
        <v/>
      </c>
      <c r="U9847" t="str">
        <f t="shared" si="1385"/>
        <v/>
      </c>
    </row>
    <row r="9848" spans="12:21" ht="15" customHeight="1" x14ac:dyDescent="0.15">
      <c r="L9848" s="244" t="str">
        <f t="shared" si="1386"/>
        <v/>
      </c>
      <c r="M9848" s="245" t="str">
        <f t="shared" si="1387"/>
        <v/>
      </c>
      <c r="N9848" s="244" t="str">
        <f t="shared" si="1388"/>
        <v/>
      </c>
      <c r="O9848" s="244" t="str">
        <f t="shared" si="1389"/>
        <v/>
      </c>
      <c r="P9848">
        <f>IF($I9848&lt;&gt;"",$I9848,IF($E9848="SGD",1,IF($E9848="USD",Settings!$B$22,IF($E9848="HKD",Settings!$B$23,1))))</f>
        <v>1</v>
      </c>
      <c r="Q9848">
        <f t="shared" si="1390"/>
        <v>0</v>
      </c>
      <c r="R9848">
        <f t="shared" si="1391"/>
        <v>0</v>
      </c>
      <c r="S9848" t="str">
        <f t="shared" si="1383"/>
        <v/>
      </c>
      <c r="T9848" t="str">
        <f t="shared" si="1384"/>
        <v/>
      </c>
      <c r="U9848" t="str">
        <f t="shared" si="1385"/>
        <v/>
      </c>
    </row>
    <row r="9849" spans="12:21" ht="15" customHeight="1" x14ac:dyDescent="0.15">
      <c r="L9849" s="244" t="str">
        <f t="shared" si="1386"/>
        <v/>
      </c>
      <c r="M9849" s="245" t="str">
        <f t="shared" si="1387"/>
        <v/>
      </c>
      <c r="N9849" s="244" t="str">
        <f t="shared" si="1388"/>
        <v/>
      </c>
      <c r="O9849" s="244" t="str">
        <f t="shared" si="1389"/>
        <v/>
      </c>
      <c r="P9849">
        <f>IF($I9849&lt;&gt;"",$I9849,IF($E9849="SGD",1,IF($E9849="USD",Settings!$B$22,IF($E9849="HKD",Settings!$B$23,1))))</f>
        <v>1</v>
      </c>
      <c r="Q9849">
        <f t="shared" si="1390"/>
        <v>0</v>
      </c>
      <c r="R9849">
        <f t="shared" si="1391"/>
        <v>0</v>
      </c>
      <c r="S9849" t="str">
        <f t="shared" si="1383"/>
        <v/>
      </c>
      <c r="T9849" t="str">
        <f t="shared" si="1384"/>
        <v/>
      </c>
      <c r="U9849" t="str">
        <f t="shared" si="1385"/>
        <v/>
      </c>
    </row>
    <row r="9850" spans="12:21" ht="15" customHeight="1" x14ac:dyDescent="0.15">
      <c r="L9850" s="244" t="str">
        <f t="shared" si="1386"/>
        <v/>
      </c>
      <c r="M9850" s="245" t="str">
        <f t="shared" si="1387"/>
        <v/>
      </c>
      <c r="N9850" s="244" t="str">
        <f t="shared" si="1388"/>
        <v/>
      </c>
      <c r="O9850" s="244" t="str">
        <f t="shared" si="1389"/>
        <v/>
      </c>
      <c r="P9850">
        <f>IF($I9850&lt;&gt;"",$I9850,IF($E9850="SGD",1,IF($E9850="USD",Settings!$B$22,IF($E9850="HKD",Settings!$B$23,1))))</f>
        <v>1</v>
      </c>
      <c r="Q9850">
        <f t="shared" si="1390"/>
        <v>0</v>
      </c>
      <c r="R9850">
        <f t="shared" si="1391"/>
        <v>0</v>
      </c>
      <c r="S9850" t="str">
        <f t="shared" si="1383"/>
        <v/>
      </c>
      <c r="T9850" t="str">
        <f t="shared" si="1384"/>
        <v/>
      </c>
      <c r="U9850" t="str">
        <f t="shared" si="1385"/>
        <v/>
      </c>
    </row>
    <row r="9851" spans="12:21" ht="15" customHeight="1" x14ac:dyDescent="0.15">
      <c r="L9851" s="244" t="str">
        <f t="shared" si="1386"/>
        <v/>
      </c>
      <c r="M9851" s="245" t="str">
        <f t="shared" si="1387"/>
        <v/>
      </c>
      <c r="N9851" s="244" t="str">
        <f t="shared" si="1388"/>
        <v/>
      </c>
      <c r="O9851" s="244" t="str">
        <f t="shared" si="1389"/>
        <v/>
      </c>
      <c r="P9851">
        <f>IF($I9851&lt;&gt;"",$I9851,IF($E9851="SGD",1,IF($E9851="USD",Settings!$B$22,IF($E9851="HKD",Settings!$B$23,1))))</f>
        <v>1</v>
      </c>
      <c r="Q9851">
        <f t="shared" si="1390"/>
        <v>0</v>
      </c>
      <c r="R9851">
        <f t="shared" si="1391"/>
        <v>0</v>
      </c>
      <c r="S9851" t="str">
        <f t="shared" si="1383"/>
        <v/>
      </c>
      <c r="T9851" t="str">
        <f t="shared" si="1384"/>
        <v/>
      </c>
      <c r="U9851" t="str">
        <f t="shared" si="1385"/>
        <v/>
      </c>
    </row>
    <row r="9852" spans="12:21" ht="15" customHeight="1" x14ac:dyDescent="0.15">
      <c r="L9852" s="244" t="str">
        <f t="shared" si="1386"/>
        <v/>
      </c>
      <c r="M9852" s="245" t="str">
        <f t="shared" si="1387"/>
        <v/>
      </c>
      <c r="N9852" s="244" t="str">
        <f t="shared" si="1388"/>
        <v/>
      </c>
      <c r="O9852" s="244" t="str">
        <f t="shared" si="1389"/>
        <v/>
      </c>
      <c r="P9852">
        <f>IF($I9852&lt;&gt;"",$I9852,IF($E9852="SGD",1,IF($E9852="USD",Settings!$B$22,IF($E9852="HKD",Settings!$B$23,1))))</f>
        <v>1</v>
      </c>
      <c r="Q9852">
        <f t="shared" si="1390"/>
        <v>0</v>
      </c>
      <c r="R9852">
        <f t="shared" si="1391"/>
        <v>0</v>
      </c>
      <c r="S9852" t="str">
        <f t="shared" si="1383"/>
        <v/>
      </c>
      <c r="T9852" t="str">
        <f t="shared" si="1384"/>
        <v/>
      </c>
      <c r="U9852" t="str">
        <f t="shared" si="1385"/>
        <v/>
      </c>
    </row>
    <row r="9853" spans="12:21" ht="15" customHeight="1" x14ac:dyDescent="0.15">
      <c r="L9853" s="244" t="str">
        <f t="shared" si="1386"/>
        <v/>
      </c>
      <c r="M9853" s="245" t="str">
        <f t="shared" si="1387"/>
        <v/>
      </c>
      <c r="N9853" s="244" t="str">
        <f t="shared" si="1388"/>
        <v/>
      </c>
      <c r="O9853" s="244" t="str">
        <f t="shared" si="1389"/>
        <v/>
      </c>
      <c r="P9853">
        <f>IF($I9853&lt;&gt;"",$I9853,IF($E9853="SGD",1,IF($E9853="USD",Settings!$B$22,IF($E9853="HKD",Settings!$B$23,1))))</f>
        <v>1</v>
      </c>
      <c r="Q9853">
        <f t="shared" si="1390"/>
        <v>0</v>
      </c>
      <c r="R9853">
        <f t="shared" si="1391"/>
        <v>0</v>
      </c>
      <c r="S9853" t="str">
        <f t="shared" si="1383"/>
        <v/>
      </c>
      <c r="T9853" t="str">
        <f t="shared" si="1384"/>
        <v/>
      </c>
      <c r="U9853" t="str">
        <f t="shared" si="1385"/>
        <v/>
      </c>
    </row>
    <row r="9854" spans="12:21" ht="15" customHeight="1" x14ac:dyDescent="0.15">
      <c r="L9854" s="244" t="str">
        <f t="shared" si="1386"/>
        <v/>
      </c>
      <c r="M9854" s="245" t="str">
        <f t="shared" si="1387"/>
        <v/>
      </c>
      <c r="N9854" s="244" t="str">
        <f t="shared" si="1388"/>
        <v/>
      </c>
      <c r="O9854" s="244" t="str">
        <f t="shared" si="1389"/>
        <v/>
      </c>
      <c r="P9854">
        <f>IF($I9854&lt;&gt;"",$I9854,IF($E9854="SGD",1,IF($E9854="USD",Settings!$B$22,IF($E9854="HKD",Settings!$B$23,1))))</f>
        <v>1</v>
      </c>
      <c r="Q9854">
        <f t="shared" si="1390"/>
        <v>0</v>
      </c>
      <c r="R9854">
        <f t="shared" si="1391"/>
        <v>0</v>
      </c>
      <c r="S9854" t="str">
        <f t="shared" si="1383"/>
        <v/>
      </c>
      <c r="T9854" t="str">
        <f t="shared" si="1384"/>
        <v/>
      </c>
      <c r="U9854" t="str">
        <f t="shared" si="1385"/>
        <v/>
      </c>
    </row>
    <row r="9855" spans="12:21" ht="15" customHeight="1" x14ac:dyDescent="0.15">
      <c r="L9855" s="244" t="str">
        <f t="shared" si="1386"/>
        <v/>
      </c>
      <c r="M9855" s="245" t="str">
        <f t="shared" si="1387"/>
        <v/>
      </c>
      <c r="N9855" s="244" t="str">
        <f t="shared" si="1388"/>
        <v/>
      </c>
      <c r="O9855" s="244" t="str">
        <f t="shared" si="1389"/>
        <v/>
      </c>
      <c r="P9855">
        <f>IF($I9855&lt;&gt;"",$I9855,IF($E9855="SGD",1,IF($E9855="USD",Settings!$B$22,IF($E9855="HKD",Settings!$B$23,1))))</f>
        <v>1</v>
      </c>
      <c r="Q9855">
        <f t="shared" si="1390"/>
        <v>0</v>
      </c>
      <c r="R9855">
        <f t="shared" si="1391"/>
        <v>0</v>
      </c>
      <c r="S9855" t="str">
        <f t="shared" si="1383"/>
        <v/>
      </c>
      <c r="T9855" t="str">
        <f t="shared" si="1384"/>
        <v/>
      </c>
      <c r="U9855" t="str">
        <f t="shared" si="1385"/>
        <v/>
      </c>
    </row>
    <row r="9856" spans="12:21" ht="15" customHeight="1" x14ac:dyDescent="0.15">
      <c r="L9856" s="244" t="str">
        <f t="shared" si="1386"/>
        <v/>
      </c>
      <c r="M9856" s="245" t="str">
        <f t="shared" si="1387"/>
        <v/>
      </c>
      <c r="N9856" s="244" t="str">
        <f t="shared" si="1388"/>
        <v/>
      </c>
      <c r="O9856" s="244" t="str">
        <f t="shared" si="1389"/>
        <v/>
      </c>
      <c r="P9856">
        <f>IF($I9856&lt;&gt;"",$I9856,IF($E9856="SGD",1,IF($E9856="USD",Settings!$B$22,IF($E9856="HKD",Settings!$B$23,1))))</f>
        <v>1</v>
      </c>
      <c r="Q9856">
        <f t="shared" si="1390"/>
        <v>0</v>
      </c>
      <c r="R9856">
        <f t="shared" si="1391"/>
        <v>0</v>
      </c>
      <c r="S9856" t="str">
        <f t="shared" si="1383"/>
        <v/>
      </c>
      <c r="T9856" t="str">
        <f t="shared" si="1384"/>
        <v/>
      </c>
      <c r="U9856" t="str">
        <f t="shared" si="1385"/>
        <v/>
      </c>
    </row>
    <row r="9857" spans="12:21" ht="15" customHeight="1" x14ac:dyDescent="0.15">
      <c r="L9857" s="244" t="str">
        <f t="shared" si="1386"/>
        <v/>
      </c>
      <c r="M9857" s="245" t="str">
        <f t="shared" si="1387"/>
        <v/>
      </c>
      <c r="N9857" s="244" t="str">
        <f t="shared" si="1388"/>
        <v/>
      </c>
      <c r="O9857" s="244" t="str">
        <f t="shared" si="1389"/>
        <v/>
      </c>
      <c r="P9857">
        <f>IF($I9857&lt;&gt;"",$I9857,IF($E9857="SGD",1,IF($E9857="USD",Settings!$B$22,IF($E9857="HKD",Settings!$B$23,1))))</f>
        <v>1</v>
      </c>
      <c r="Q9857">
        <f t="shared" si="1390"/>
        <v>0</v>
      </c>
      <c r="R9857">
        <f t="shared" si="1391"/>
        <v>0</v>
      </c>
      <c r="S9857" t="str">
        <f t="shared" si="1383"/>
        <v/>
      </c>
      <c r="T9857" t="str">
        <f t="shared" si="1384"/>
        <v/>
      </c>
      <c r="U9857" t="str">
        <f t="shared" si="1385"/>
        <v/>
      </c>
    </row>
    <row r="9858" spans="12:21" ht="15" customHeight="1" x14ac:dyDescent="0.15">
      <c r="L9858" s="244" t="str">
        <f t="shared" si="1386"/>
        <v/>
      </c>
      <c r="M9858" s="245" t="str">
        <f t="shared" si="1387"/>
        <v/>
      </c>
      <c r="N9858" s="244" t="str">
        <f t="shared" si="1388"/>
        <v/>
      </c>
      <c r="O9858" s="244" t="str">
        <f t="shared" si="1389"/>
        <v/>
      </c>
      <c r="P9858">
        <f>IF($I9858&lt;&gt;"",$I9858,IF($E9858="SGD",1,IF($E9858="USD",Settings!$B$22,IF($E9858="HKD",Settings!$B$23,1))))</f>
        <v>1</v>
      </c>
      <c r="Q9858">
        <f t="shared" si="1390"/>
        <v>0</v>
      </c>
      <c r="R9858">
        <f t="shared" si="1391"/>
        <v>0</v>
      </c>
      <c r="S9858" t="str">
        <f t="shared" ref="S9858:S9921" si="1392">IF(L9858="","",SUMIFS($M:$M,$L:$L,L9858,$T:$T,"&lt;="&amp;T9858))</f>
        <v/>
      </c>
      <c r="T9858" t="str">
        <f t="shared" ref="T9858:T9921" si="1393">IF(L9858="","",INT(G9858)*100000+ROW())</f>
        <v/>
      </c>
      <c r="U9858" t="str">
        <f t="shared" ref="U9858:U9921" si="1394">IF(L9858="","",IF(AND(COUNTIFS($L:$L,L9858,$S:$S,"&gt;-0.000001",$S:$S,"&lt;0.000001",$T:$T,"&gt;"&amp;T9858)=0,ABS(S9858)&gt;0.000001),1,0))</f>
        <v/>
      </c>
    </row>
    <row r="9859" spans="12:21" ht="15" customHeight="1" x14ac:dyDescent="0.15">
      <c r="L9859" s="244" t="str">
        <f t="shared" si="1386"/>
        <v/>
      </c>
      <c r="M9859" s="245" t="str">
        <f t="shared" si="1387"/>
        <v/>
      </c>
      <c r="N9859" s="244" t="str">
        <f t="shared" si="1388"/>
        <v/>
      </c>
      <c r="O9859" s="244" t="str">
        <f t="shared" si="1389"/>
        <v/>
      </c>
      <c r="P9859">
        <f>IF($I9859&lt;&gt;"",$I9859,IF($E9859="SGD",1,IF($E9859="USD",Settings!$B$22,IF($E9859="HKD",Settings!$B$23,1))))</f>
        <v>1</v>
      </c>
      <c r="Q9859">
        <f t="shared" si="1390"/>
        <v>0</v>
      </c>
      <c r="R9859">
        <f t="shared" si="1391"/>
        <v>0</v>
      </c>
      <c r="S9859" t="str">
        <f t="shared" si="1392"/>
        <v/>
      </c>
      <c r="T9859" t="str">
        <f t="shared" si="1393"/>
        <v/>
      </c>
      <c r="U9859" t="str">
        <f t="shared" si="1394"/>
        <v/>
      </c>
    </row>
    <row r="9860" spans="12:21" ht="15" customHeight="1" x14ac:dyDescent="0.15">
      <c r="L9860" s="244" t="str">
        <f t="shared" si="1386"/>
        <v/>
      </c>
      <c r="M9860" s="245" t="str">
        <f t="shared" si="1387"/>
        <v/>
      </c>
      <c r="N9860" s="244" t="str">
        <f t="shared" si="1388"/>
        <v/>
      </c>
      <c r="O9860" s="244" t="str">
        <f t="shared" si="1389"/>
        <v/>
      </c>
      <c r="P9860">
        <f>IF($I9860&lt;&gt;"",$I9860,IF($E9860="SGD",1,IF($E9860="USD",Settings!$B$22,IF($E9860="HKD",Settings!$B$23,1))))</f>
        <v>1</v>
      </c>
      <c r="Q9860">
        <f t="shared" si="1390"/>
        <v>0</v>
      </c>
      <c r="R9860">
        <f t="shared" si="1391"/>
        <v>0</v>
      </c>
      <c r="S9860" t="str">
        <f t="shared" si="1392"/>
        <v/>
      </c>
      <c r="T9860" t="str">
        <f t="shared" si="1393"/>
        <v/>
      </c>
      <c r="U9860" t="str">
        <f t="shared" si="1394"/>
        <v/>
      </c>
    </row>
    <row r="9861" spans="12:21" ht="15" customHeight="1" x14ac:dyDescent="0.15">
      <c r="L9861" s="244" t="str">
        <f t="shared" si="1386"/>
        <v/>
      </c>
      <c r="M9861" s="245" t="str">
        <f t="shared" si="1387"/>
        <v/>
      </c>
      <c r="N9861" s="244" t="str">
        <f t="shared" si="1388"/>
        <v/>
      </c>
      <c r="O9861" s="244" t="str">
        <f t="shared" si="1389"/>
        <v/>
      </c>
      <c r="P9861">
        <f>IF($I9861&lt;&gt;"",$I9861,IF($E9861="SGD",1,IF($E9861="USD",Settings!$B$22,IF($E9861="HKD",Settings!$B$23,1))))</f>
        <v>1</v>
      </c>
      <c r="Q9861">
        <f t="shared" si="1390"/>
        <v>0</v>
      </c>
      <c r="R9861">
        <f t="shared" si="1391"/>
        <v>0</v>
      </c>
      <c r="S9861" t="str">
        <f t="shared" si="1392"/>
        <v/>
      </c>
      <c r="T9861" t="str">
        <f t="shared" si="1393"/>
        <v/>
      </c>
      <c r="U9861" t="str">
        <f t="shared" si="1394"/>
        <v/>
      </c>
    </row>
    <row r="9862" spans="12:21" ht="15" customHeight="1" x14ac:dyDescent="0.15">
      <c r="L9862" s="244" t="str">
        <f t="shared" si="1386"/>
        <v/>
      </c>
      <c r="M9862" s="245" t="str">
        <f t="shared" si="1387"/>
        <v/>
      </c>
      <c r="N9862" s="244" t="str">
        <f t="shared" si="1388"/>
        <v/>
      </c>
      <c r="O9862" s="244" t="str">
        <f t="shared" si="1389"/>
        <v/>
      </c>
      <c r="P9862">
        <f>IF($I9862&lt;&gt;"",$I9862,IF($E9862="SGD",1,IF($E9862="USD",Settings!$B$22,IF($E9862="HKD",Settings!$B$23,1))))</f>
        <v>1</v>
      </c>
      <c r="Q9862">
        <f t="shared" si="1390"/>
        <v>0</v>
      </c>
      <c r="R9862">
        <f t="shared" si="1391"/>
        <v>0</v>
      </c>
      <c r="S9862" t="str">
        <f t="shared" si="1392"/>
        <v/>
      </c>
      <c r="T9862" t="str">
        <f t="shared" si="1393"/>
        <v/>
      </c>
      <c r="U9862" t="str">
        <f t="shared" si="1394"/>
        <v/>
      </c>
    </row>
    <row r="9863" spans="12:21" ht="15" customHeight="1" x14ac:dyDescent="0.15">
      <c r="L9863" s="244" t="str">
        <f t="shared" si="1386"/>
        <v/>
      </c>
      <c r="M9863" s="245" t="str">
        <f t="shared" si="1387"/>
        <v/>
      </c>
      <c r="N9863" s="244" t="str">
        <f t="shared" si="1388"/>
        <v/>
      </c>
      <c r="O9863" s="244" t="str">
        <f t="shared" si="1389"/>
        <v/>
      </c>
      <c r="P9863">
        <f>IF($I9863&lt;&gt;"",$I9863,IF($E9863="SGD",1,IF($E9863="USD",Settings!$B$22,IF($E9863="HKD",Settings!$B$23,1))))</f>
        <v>1</v>
      </c>
      <c r="Q9863">
        <f t="shared" si="1390"/>
        <v>0</v>
      </c>
      <c r="R9863">
        <f t="shared" si="1391"/>
        <v>0</v>
      </c>
      <c r="S9863" t="str">
        <f t="shared" si="1392"/>
        <v/>
      </c>
      <c r="T9863" t="str">
        <f t="shared" si="1393"/>
        <v/>
      </c>
      <c r="U9863" t="str">
        <f t="shared" si="1394"/>
        <v/>
      </c>
    </row>
    <row r="9864" spans="12:21" ht="15" customHeight="1" x14ac:dyDescent="0.15">
      <c r="L9864" s="244" t="str">
        <f t="shared" si="1386"/>
        <v/>
      </c>
      <c r="M9864" s="245" t="str">
        <f t="shared" si="1387"/>
        <v/>
      </c>
      <c r="N9864" s="244" t="str">
        <f t="shared" si="1388"/>
        <v/>
      </c>
      <c r="O9864" s="244" t="str">
        <f t="shared" si="1389"/>
        <v/>
      </c>
      <c r="P9864">
        <f>IF($I9864&lt;&gt;"",$I9864,IF($E9864="SGD",1,IF($E9864="USD",Settings!$B$22,IF($E9864="HKD",Settings!$B$23,1))))</f>
        <v>1</v>
      </c>
      <c r="Q9864">
        <f t="shared" si="1390"/>
        <v>0</v>
      </c>
      <c r="R9864">
        <f t="shared" si="1391"/>
        <v>0</v>
      </c>
      <c r="S9864" t="str">
        <f t="shared" si="1392"/>
        <v/>
      </c>
      <c r="T9864" t="str">
        <f t="shared" si="1393"/>
        <v/>
      </c>
      <c r="U9864" t="str">
        <f t="shared" si="1394"/>
        <v/>
      </c>
    </row>
    <row r="9865" spans="12:21" ht="15" customHeight="1" x14ac:dyDescent="0.15">
      <c r="L9865" s="244" t="str">
        <f t="shared" si="1386"/>
        <v/>
      </c>
      <c r="M9865" s="245" t="str">
        <f t="shared" si="1387"/>
        <v/>
      </c>
      <c r="N9865" s="244" t="str">
        <f t="shared" si="1388"/>
        <v/>
      </c>
      <c r="O9865" s="244" t="str">
        <f t="shared" si="1389"/>
        <v/>
      </c>
      <c r="P9865">
        <f>IF($I9865&lt;&gt;"",$I9865,IF($E9865="SGD",1,IF($E9865="USD",Settings!$B$22,IF($E9865="HKD",Settings!$B$23,1))))</f>
        <v>1</v>
      </c>
      <c r="Q9865">
        <f t="shared" si="1390"/>
        <v>0</v>
      </c>
      <c r="R9865">
        <f t="shared" si="1391"/>
        <v>0</v>
      </c>
      <c r="S9865" t="str">
        <f t="shared" si="1392"/>
        <v/>
      </c>
      <c r="T9865" t="str">
        <f t="shared" si="1393"/>
        <v/>
      </c>
      <c r="U9865" t="str">
        <f t="shared" si="1394"/>
        <v/>
      </c>
    </row>
    <row r="9866" spans="12:21" ht="15" customHeight="1" x14ac:dyDescent="0.15">
      <c r="L9866" s="244" t="str">
        <f t="shared" si="1386"/>
        <v/>
      </c>
      <c r="M9866" s="245" t="str">
        <f t="shared" si="1387"/>
        <v/>
      </c>
      <c r="N9866" s="244" t="str">
        <f t="shared" si="1388"/>
        <v/>
      </c>
      <c r="O9866" s="244" t="str">
        <f t="shared" si="1389"/>
        <v/>
      </c>
      <c r="P9866">
        <f>IF($I9866&lt;&gt;"",$I9866,IF($E9866="SGD",1,IF($E9866="USD",Settings!$B$22,IF($E9866="HKD",Settings!$B$23,1))))</f>
        <v>1</v>
      </c>
      <c r="Q9866">
        <f t="shared" si="1390"/>
        <v>0</v>
      </c>
      <c r="R9866">
        <f t="shared" si="1391"/>
        <v>0</v>
      </c>
      <c r="S9866" t="str">
        <f t="shared" si="1392"/>
        <v/>
      </c>
      <c r="T9866" t="str">
        <f t="shared" si="1393"/>
        <v/>
      </c>
      <c r="U9866" t="str">
        <f t="shared" si="1394"/>
        <v/>
      </c>
    </row>
    <row r="9867" spans="12:21" ht="15" customHeight="1" x14ac:dyDescent="0.15">
      <c r="L9867" s="244" t="str">
        <f t="shared" si="1386"/>
        <v/>
      </c>
      <c r="M9867" s="245" t="str">
        <f t="shared" si="1387"/>
        <v/>
      </c>
      <c r="N9867" s="244" t="str">
        <f t="shared" si="1388"/>
        <v/>
      </c>
      <c r="O9867" s="244" t="str">
        <f t="shared" si="1389"/>
        <v/>
      </c>
      <c r="P9867">
        <f>IF($I9867&lt;&gt;"",$I9867,IF($E9867="SGD",1,IF($E9867="USD",Settings!$B$22,IF($E9867="HKD",Settings!$B$23,1))))</f>
        <v>1</v>
      </c>
      <c r="Q9867">
        <f t="shared" si="1390"/>
        <v>0</v>
      </c>
      <c r="R9867">
        <f t="shared" si="1391"/>
        <v>0</v>
      </c>
      <c r="S9867" t="str">
        <f t="shared" si="1392"/>
        <v/>
      </c>
      <c r="T9867" t="str">
        <f t="shared" si="1393"/>
        <v/>
      </c>
      <c r="U9867" t="str">
        <f t="shared" si="1394"/>
        <v/>
      </c>
    </row>
    <row r="9868" spans="12:21" ht="15" customHeight="1" x14ac:dyDescent="0.15">
      <c r="L9868" s="244" t="str">
        <f t="shared" si="1386"/>
        <v/>
      </c>
      <c r="M9868" s="245" t="str">
        <f t="shared" si="1387"/>
        <v/>
      </c>
      <c r="N9868" s="244" t="str">
        <f t="shared" si="1388"/>
        <v/>
      </c>
      <c r="O9868" s="244" t="str">
        <f t="shared" si="1389"/>
        <v/>
      </c>
      <c r="P9868">
        <f>IF($I9868&lt;&gt;"",$I9868,IF($E9868="SGD",1,IF($E9868="USD",Settings!$B$22,IF($E9868="HKD",Settings!$B$23,1))))</f>
        <v>1</v>
      </c>
      <c r="Q9868">
        <f t="shared" si="1390"/>
        <v>0</v>
      </c>
      <c r="R9868">
        <f t="shared" si="1391"/>
        <v>0</v>
      </c>
      <c r="S9868" t="str">
        <f t="shared" si="1392"/>
        <v/>
      </c>
      <c r="T9868" t="str">
        <f t="shared" si="1393"/>
        <v/>
      </c>
      <c r="U9868" t="str">
        <f t="shared" si="1394"/>
        <v/>
      </c>
    </row>
    <row r="9869" spans="12:21" ht="15" customHeight="1" x14ac:dyDescent="0.15">
      <c r="L9869" s="244" t="str">
        <f t="shared" si="1386"/>
        <v/>
      </c>
      <c r="M9869" s="245" t="str">
        <f t="shared" si="1387"/>
        <v/>
      </c>
      <c r="N9869" s="244" t="str">
        <f t="shared" si="1388"/>
        <v/>
      </c>
      <c r="O9869" s="244" t="str">
        <f t="shared" si="1389"/>
        <v/>
      </c>
      <c r="P9869">
        <f>IF($I9869&lt;&gt;"",$I9869,IF($E9869="SGD",1,IF($E9869="USD",Settings!$B$22,IF($E9869="HKD",Settings!$B$23,1))))</f>
        <v>1</v>
      </c>
      <c r="Q9869">
        <f t="shared" si="1390"/>
        <v>0</v>
      </c>
      <c r="R9869">
        <f t="shared" si="1391"/>
        <v>0</v>
      </c>
      <c r="S9869" t="str">
        <f t="shared" si="1392"/>
        <v/>
      </c>
      <c r="T9869" t="str">
        <f t="shared" si="1393"/>
        <v/>
      </c>
      <c r="U9869" t="str">
        <f t="shared" si="1394"/>
        <v/>
      </c>
    </row>
    <row r="9870" spans="12:21" ht="15" customHeight="1" x14ac:dyDescent="0.15">
      <c r="L9870" s="244" t="str">
        <f t="shared" si="1386"/>
        <v/>
      </c>
      <c r="M9870" s="245" t="str">
        <f t="shared" si="1387"/>
        <v/>
      </c>
      <c r="N9870" s="244" t="str">
        <f t="shared" si="1388"/>
        <v/>
      </c>
      <c r="O9870" s="244" t="str">
        <f t="shared" si="1389"/>
        <v/>
      </c>
      <c r="P9870">
        <f>IF($I9870&lt;&gt;"",$I9870,IF($E9870="SGD",1,IF($E9870="USD",Settings!$B$22,IF($E9870="HKD",Settings!$B$23,1))))</f>
        <v>1</v>
      </c>
      <c r="Q9870">
        <f t="shared" si="1390"/>
        <v>0</v>
      </c>
      <c r="R9870">
        <f t="shared" si="1391"/>
        <v>0</v>
      </c>
      <c r="S9870" t="str">
        <f t="shared" si="1392"/>
        <v/>
      </c>
      <c r="T9870" t="str">
        <f t="shared" si="1393"/>
        <v/>
      </c>
      <c r="U9870" t="str">
        <f t="shared" si="1394"/>
        <v/>
      </c>
    </row>
    <row r="9871" spans="12:21" ht="15" customHeight="1" x14ac:dyDescent="0.15">
      <c r="L9871" s="244" t="str">
        <f t="shared" si="1386"/>
        <v/>
      </c>
      <c r="M9871" s="245" t="str">
        <f t="shared" si="1387"/>
        <v/>
      </c>
      <c r="N9871" s="244" t="str">
        <f t="shared" si="1388"/>
        <v/>
      </c>
      <c r="O9871" s="244" t="str">
        <f t="shared" si="1389"/>
        <v/>
      </c>
      <c r="P9871">
        <f>IF($I9871&lt;&gt;"",$I9871,IF($E9871="SGD",1,IF($E9871="USD",Settings!$B$22,IF($E9871="HKD",Settings!$B$23,1))))</f>
        <v>1</v>
      </c>
      <c r="Q9871">
        <f t="shared" si="1390"/>
        <v>0</v>
      </c>
      <c r="R9871">
        <f t="shared" si="1391"/>
        <v>0</v>
      </c>
      <c r="S9871" t="str">
        <f t="shared" si="1392"/>
        <v/>
      </c>
      <c r="T9871" t="str">
        <f t="shared" si="1393"/>
        <v/>
      </c>
      <c r="U9871" t="str">
        <f t="shared" si="1394"/>
        <v/>
      </c>
    </row>
    <row r="9872" spans="12:21" ht="15" customHeight="1" x14ac:dyDescent="0.15">
      <c r="L9872" s="244" t="str">
        <f t="shared" si="1386"/>
        <v/>
      </c>
      <c r="M9872" s="245" t="str">
        <f t="shared" si="1387"/>
        <v/>
      </c>
      <c r="N9872" s="244" t="str">
        <f t="shared" si="1388"/>
        <v/>
      </c>
      <c r="O9872" s="244" t="str">
        <f t="shared" si="1389"/>
        <v/>
      </c>
      <c r="P9872">
        <f>IF($I9872&lt;&gt;"",$I9872,IF($E9872="SGD",1,IF($E9872="USD",Settings!$B$22,IF($E9872="HKD",Settings!$B$23,1))))</f>
        <v>1</v>
      </c>
      <c r="Q9872">
        <f t="shared" si="1390"/>
        <v>0</v>
      </c>
      <c r="R9872">
        <f t="shared" si="1391"/>
        <v>0</v>
      </c>
      <c r="S9872" t="str">
        <f t="shared" si="1392"/>
        <v/>
      </c>
      <c r="T9872" t="str">
        <f t="shared" si="1393"/>
        <v/>
      </c>
      <c r="U9872" t="str">
        <f t="shared" si="1394"/>
        <v/>
      </c>
    </row>
    <row r="9873" spans="12:21" ht="15" customHeight="1" x14ac:dyDescent="0.15">
      <c r="L9873" s="244" t="str">
        <f t="shared" si="1386"/>
        <v/>
      </c>
      <c r="M9873" s="245" t="str">
        <f t="shared" si="1387"/>
        <v/>
      </c>
      <c r="N9873" s="244" t="str">
        <f t="shared" si="1388"/>
        <v/>
      </c>
      <c r="O9873" s="244" t="str">
        <f t="shared" si="1389"/>
        <v/>
      </c>
      <c r="P9873">
        <f>IF($I9873&lt;&gt;"",$I9873,IF($E9873="SGD",1,IF($E9873="USD",Settings!$B$22,IF($E9873="HKD",Settings!$B$23,1))))</f>
        <v>1</v>
      </c>
      <c r="Q9873">
        <f t="shared" si="1390"/>
        <v>0</v>
      </c>
      <c r="R9873">
        <f t="shared" si="1391"/>
        <v>0</v>
      </c>
      <c r="S9873" t="str">
        <f t="shared" si="1392"/>
        <v/>
      </c>
      <c r="T9873" t="str">
        <f t="shared" si="1393"/>
        <v/>
      </c>
      <c r="U9873" t="str">
        <f t="shared" si="1394"/>
        <v/>
      </c>
    </row>
    <row r="9874" spans="12:21" ht="15" customHeight="1" x14ac:dyDescent="0.15">
      <c r="L9874" s="244" t="str">
        <f t="shared" si="1386"/>
        <v/>
      </c>
      <c r="M9874" s="245" t="str">
        <f t="shared" si="1387"/>
        <v/>
      </c>
      <c r="N9874" s="244" t="str">
        <f t="shared" si="1388"/>
        <v/>
      </c>
      <c r="O9874" s="244" t="str">
        <f t="shared" si="1389"/>
        <v/>
      </c>
      <c r="P9874">
        <f>IF($I9874&lt;&gt;"",$I9874,IF($E9874="SGD",1,IF($E9874="USD",Settings!$B$22,IF($E9874="HKD",Settings!$B$23,1))))</f>
        <v>1</v>
      </c>
      <c r="Q9874">
        <f t="shared" si="1390"/>
        <v>0</v>
      </c>
      <c r="R9874">
        <f t="shared" si="1391"/>
        <v>0</v>
      </c>
      <c r="S9874" t="str">
        <f t="shared" si="1392"/>
        <v/>
      </c>
      <c r="T9874" t="str">
        <f t="shared" si="1393"/>
        <v/>
      </c>
      <c r="U9874" t="str">
        <f t="shared" si="1394"/>
        <v/>
      </c>
    </row>
    <row r="9875" spans="12:21" ht="15" customHeight="1" x14ac:dyDescent="0.15">
      <c r="L9875" s="244" t="str">
        <f t="shared" si="1386"/>
        <v/>
      </c>
      <c r="M9875" s="245" t="str">
        <f t="shared" si="1387"/>
        <v/>
      </c>
      <c r="N9875" s="244" t="str">
        <f t="shared" si="1388"/>
        <v/>
      </c>
      <c r="O9875" s="244" t="str">
        <f t="shared" si="1389"/>
        <v/>
      </c>
      <c r="P9875">
        <f>IF($I9875&lt;&gt;"",$I9875,IF($E9875="SGD",1,IF($E9875="USD",Settings!$B$22,IF($E9875="HKD",Settings!$B$23,1))))</f>
        <v>1</v>
      </c>
      <c r="Q9875">
        <f t="shared" si="1390"/>
        <v>0</v>
      </c>
      <c r="R9875">
        <f t="shared" si="1391"/>
        <v>0</v>
      </c>
      <c r="S9875" t="str">
        <f t="shared" si="1392"/>
        <v/>
      </c>
      <c r="T9875" t="str">
        <f t="shared" si="1393"/>
        <v/>
      </c>
      <c r="U9875" t="str">
        <f t="shared" si="1394"/>
        <v/>
      </c>
    </row>
    <row r="9876" spans="12:21" ht="15" customHeight="1" x14ac:dyDescent="0.15">
      <c r="L9876" s="244" t="str">
        <f t="shared" si="1386"/>
        <v/>
      </c>
      <c r="M9876" s="245" t="str">
        <f t="shared" si="1387"/>
        <v/>
      </c>
      <c r="N9876" s="244" t="str">
        <f t="shared" si="1388"/>
        <v/>
      </c>
      <c r="O9876" s="244" t="str">
        <f t="shared" si="1389"/>
        <v/>
      </c>
      <c r="P9876">
        <f>IF($I9876&lt;&gt;"",$I9876,IF($E9876="SGD",1,IF($E9876="USD",Settings!$B$22,IF($E9876="HKD",Settings!$B$23,1))))</f>
        <v>1</v>
      </c>
      <c r="Q9876">
        <f t="shared" si="1390"/>
        <v>0</v>
      </c>
      <c r="R9876">
        <f t="shared" si="1391"/>
        <v>0</v>
      </c>
      <c r="S9876" t="str">
        <f t="shared" si="1392"/>
        <v/>
      </c>
      <c r="T9876" t="str">
        <f t="shared" si="1393"/>
        <v/>
      </c>
      <c r="U9876" t="str">
        <f t="shared" si="1394"/>
        <v/>
      </c>
    </row>
    <row r="9877" spans="12:21" ht="15" customHeight="1" x14ac:dyDescent="0.15">
      <c r="L9877" s="244" t="str">
        <f t="shared" si="1386"/>
        <v/>
      </c>
      <c r="M9877" s="245" t="str">
        <f t="shared" si="1387"/>
        <v/>
      </c>
      <c r="N9877" s="244" t="str">
        <f t="shared" si="1388"/>
        <v/>
      </c>
      <c r="O9877" s="244" t="str">
        <f t="shared" si="1389"/>
        <v/>
      </c>
      <c r="P9877">
        <f>IF($I9877&lt;&gt;"",$I9877,IF($E9877="SGD",1,IF($E9877="USD",Settings!$B$22,IF($E9877="HKD",Settings!$B$23,1))))</f>
        <v>1</v>
      </c>
      <c r="Q9877">
        <f t="shared" si="1390"/>
        <v>0</v>
      </c>
      <c r="R9877">
        <f t="shared" si="1391"/>
        <v>0</v>
      </c>
      <c r="S9877" t="str">
        <f t="shared" si="1392"/>
        <v/>
      </c>
      <c r="T9877" t="str">
        <f t="shared" si="1393"/>
        <v/>
      </c>
      <c r="U9877" t="str">
        <f t="shared" si="1394"/>
        <v/>
      </c>
    </row>
    <row r="9878" spans="12:21" ht="15" customHeight="1" x14ac:dyDescent="0.15">
      <c r="L9878" s="244" t="str">
        <f t="shared" si="1386"/>
        <v/>
      </c>
      <c r="M9878" s="245" t="str">
        <f t="shared" si="1387"/>
        <v/>
      </c>
      <c r="N9878" s="244" t="str">
        <f t="shared" si="1388"/>
        <v/>
      </c>
      <c r="O9878" s="244" t="str">
        <f t="shared" si="1389"/>
        <v/>
      </c>
      <c r="P9878">
        <f>IF($I9878&lt;&gt;"",$I9878,IF($E9878="SGD",1,IF($E9878="USD",Settings!$B$22,IF($E9878="HKD",Settings!$B$23,1))))</f>
        <v>1</v>
      </c>
      <c r="Q9878">
        <f t="shared" si="1390"/>
        <v>0</v>
      </c>
      <c r="R9878">
        <f t="shared" si="1391"/>
        <v>0</v>
      </c>
      <c r="S9878" t="str">
        <f t="shared" si="1392"/>
        <v/>
      </c>
      <c r="T9878" t="str">
        <f t="shared" si="1393"/>
        <v/>
      </c>
      <c r="U9878" t="str">
        <f t="shared" si="1394"/>
        <v/>
      </c>
    </row>
    <row r="9879" spans="12:21" ht="15" customHeight="1" x14ac:dyDescent="0.15">
      <c r="L9879" s="244" t="str">
        <f t="shared" si="1386"/>
        <v/>
      </c>
      <c r="M9879" s="245" t="str">
        <f t="shared" si="1387"/>
        <v/>
      </c>
      <c r="N9879" s="244" t="str">
        <f t="shared" si="1388"/>
        <v/>
      </c>
      <c r="O9879" s="244" t="str">
        <f t="shared" si="1389"/>
        <v/>
      </c>
      <c r="P9879">
        <f>IF($I9879&lt;&gt;"",$I9879,IF($E9879="SGD",1,IF($E9879="USD",Settings!$B$22,IF($E9879="HKD",Settings!$B$23,1))))</f>
        <v>1</v>
      </c>
      <c r="Q9879">
        <f t="shared" si="1390"/>
        <v>0</v>
      </c>
      <c r="R9879">
        <f t="shared" si="1391"/>
        <v>0</v>
      </c>
      <c r="S9879" t="str">
        <f t="shared" si="1392"/>
        <v/>
      </c>
      <c r="T9879" t="str">
        <f t="shared" si="1393"/>
        <v/>
      </c>
      <c r="U9879" t="str">
        <f t="shared" si="1394"/>
        <v/>
      </c>
    </row>
    <row r="9880" spans="12:21" ht="15" customHeight="1" x14ac:dyDescent="0.15">
      <c r="L9880" s="244" t="str">
        <f t="shared" si="1386"/>
        <v/>
      </c>
      <c r="M9880" s="245" t="str">
        <f t="shared" si="1387"/>
        <v/>
      </c>
      <c r="N9880" s="244" t="str">
        <f t="shared" si="1388"/>
        <v/>
      </c>
      <c r="O9880" s="244" t="str">
        <f t="shared" si="1389"/>
        <v/>
      </c>
      <c r="P9880">
        <f>IF($I9880&lt;&gt;"",$I9880,IF($E9880="SGD",1,IF($E9880="USD",Settings!$B$22,IF($E9880="HKD",Settings!$B$23,1))))</f>
        <v>1</v>
      </c>
      <c r="Q9880">
        <f t="shared" si="1390"/>
        <v>0</v>
      </c>
      <c r="R9880">
        <f t="shared" si="1391"/>
        <v>0</v>
      </c>
      <c r="S9880" t="str">
        <f t="shared" si="1392"/>
        <v/>
      </c>
      <c r="T9880" t="str">
        <f t="shared" si="1393"/>
        <v/>
      </c>
      <c r="U9880" t="str">
        <f t="shared" si="1394"/>
        <v/>
      </c>
    </row>
    <row r="9881" spans="12:21" ht="15" customHeight="1" x14ac:dyDescent="0.15">
      <c r="L9881" s="244" t="str">
        <f t="shared" si="1386"/>
        <v/>
      </c>
      <c r="M9881" s="245" t="str">
        <f t="shared" si="1387"/>
        <v/>
      </c>
      <c r="N9881" s="244" t="str">
        <f t="shared" si="1388"/>
        <v/>
      </c>
      <c r="O9881" s="244" t="str">
        <f t="shared" si="1389"/>
        <v/>
      </c>
      <c r="P9881">
        <f>IF($I9881&lt;&gt;"",$I9881,IF($E9881="SGD",1,IF($E9881="USD",Settings!$B$22,IF($E9881="HKD",Settings!$B$23,1))))</f>
        <v>1</v>
      </c>
      <c r="Q9881">
        <f t="shared" si="1390"/>
        <v>0</v>
      </c>
      <c r="R9881">
        <f t="shared" si="1391"/>
        <v>0</v>
      </c>
      <c r="S9881" t="str">
        <f t="shared" si="1392"/>
        <v/>
      </c>
      <c r="T9881" t="str">
        <f t="shared" si="1393"/>
        <v/>
      </c>
      <c r="U9881" t="str">
        <f t="shared" si="1394"/>
        <v/>
      </c>
    </row>
    <row r="9882" spans="12:21" ht="15" customHeight="1" x14ac:dyDescent="0.15">
      <c r="L9882" s="244" t="str">
        <f t="shared" si="1386"/>
        <v/>
      </c>
      <c r="M9882" s="245" t="str">
        <f t="shared" si="1387"/>
        <v/>
      </c>
      <c r="N9882" s="244" t="str">
        <f t="shared" si="1388"/>
        <v/>
      </c>
      <c r="O9882" s="244" t="str">
        <f t="shared" si="1389"/>
        <v/>
      </c>
      <c r="P9882">
        <f>IF($I9882&lt;&gt;"",$I9882,IF($E9882="SGD",1,IF($E9882="USD",Settings!$B$22,IF($E9882="HKD",Settings!$B$23,1))))</f>
        <v>1</v>
      </c>
      <c r="Q9882">
        <f t="shared" si="1390"/>
        <v>0</v>
      </c>
      <c r="R9882">
        <f t="shared" si="1391"/>
        <v>0</v>
      </c>
      <c r="S9882" t="str">
        <f t="shared" si="1392"/>
        <v/>
      </c>
      <c r="T9882" t="str">
        <f t="shared" si="1393"/>
        <v/>
      </c>
      <c r="U9882" t="str">
        <f t="shared" si="1394"/>
        <v/>
      </c>
    </row>
    <row r="9883" spans="12:21" ht="15" customHeight="1" x14ac:dyDescent="0.15">
      <c r="L9883" s="244" t="str">
        <f t="shared" si="1386"/>
        <v/>
      </c>
      <c r="M9883" s="245" t="str">
        <f t="shared" si="1387"/>
        <v/>
      </c>
      <c r="N9883" s="244" t="str">
        <f t="shared" si="1388"/>
        <v/>
      </c>
      <c r="O9883" s="244" t="str">
        <f t="shared" si="1389"/>
        <v/>
      </c>
      <c r="P9883">
        <f>IF($I9883&lt;&gt;"",$I9883,IF($E9883="SGD",1,IF($E9883="USD",Settings!$B$22,IF($E9883="HKD",Settings!$B$23,1))))</f>
        <v>1</v>
      </c>
      <c r="Q9883">
        <f t="shared" si="1390"/>
        <v>0</v>
      </c>
      <c r="R9883">
        <f t="shared" si="1391"/>
        <v>0</v>
      </c>
      <c r="S9883" t="str">
        <f t="shared" si="1392"/>
        <v/>
      </c>
      <c r="T9883" t="str">
        <f t="shared" si="1393"/>
        <v/>
      </c>
      <c r="U9883" t="str">
        <f t="shared" si="1394"/>
        <v/>
      </c>
    </row>
    <row r="9884" spans="12:21" ht="15" customHeight="1" x14ac:dyDescent="0.15">
      <c r="L9884" s="244" t="str">
        <f t="shared" si="1386"/>
        <v/>
      </c>
      <c r="M9884" s="245" t="str">
        <f t="shared" si="1387"/>
        <v/>
      </c>
      <c r="N9884" s="244" t="str">
        <f t="shared" si="1388"/>
        <v/>
      </c>
      <c r="O9884" s="244" t="str">
        <f t="shared" si="1389"/>
        <v/>
      </c>
      <c r="P9884">
        <f>IF($I9884&lt;&gt;"",$I9884,IF($E9884="SGD",1,IF($E9884="USD",Settings!$B$22,IF($E9884="HKD",Settings!$B$23,1))))</f>
        <v>1</v>
      </c>
      <c r="Q9884">
        <f t="shared" si="1390"/>
        <v>0</v>
      </c>
      <c r="R9884">
        <f t="shared" si="1391"/>
        <v>0</v>
      </c>
      <c r="S9884" t="str">
        <f t="shared" si="1392"/>
        <v/>
      </c>
      <c r="T9884" t="str">
        <f t="shared" si="1393"/>
        <v/>
      </c>
      <c r="U9884" t="str">
        <f t="shared" si="1394"/>
        <v/>
      </c>
    </row>
    <row r="9885" spans="12:21" ht="15" customHeight="1" x14ac:dyDescent="0.15">
      <c r="L9885" s="244" t="str">
        <f t="shared" si="1386"/>
        <v/>
      </c>
      <c r="M9885" s="245" t="str">
        <f t="shared" si="1387"/>
        <v/>
      </c>
      <c r="N9885" s="244" t="str">
        <f t="shared" si="1388"/>
        <v/>
      </c>
      <c r="O9885" s="244" t="str">
        <f t="shared" si="1389"/>
        <v/>
      </c>
      <c r="P9885">
        <f>IF($I9885&lt;&gt;"",$I9885,IF($E9885="SGD",1,IF($E9885="USD",Settings!$B$22,IF($E9885="HKD",Settings!$B$23,1))))</f>
        <v>1</v>
      </c>
      <c r="Q9885">
        <f t="shared" si="1390"/>
        <v>0</v>
      </c>
      <c r="R9885">
        <f t="shared" si="1391"/>
        <v>0</v>
      </c>
      <c r="S9885" t="str">
        <f t="shared" si="1392"/>
        <v/>
      </c>
      <c r="T9885" t="str">
        <f t="shared" si="1393"/>
        <v/>
      </c>
      <c r="U9885" t="str">
        <f t="shared" si="1394"/>
        <v/>
      </c>
    </row>
    <row r="9886" spans="12:21" ht="15" customHeight="1" x14ac:dyDescent="0.15">
      <c r="L9886" s="244" t="str">
        <f t="shared" si="1386"/>
        <v/>
      </c>
      <c r="M9886" s="245" t="str">
        <f t="shared" si="1387"/>
        <v/>
      </c>
      <c r="N9886" s="244" t="str">
        <f t="shared" si="1388"/>
        <v/>
      </c>
      <c r="O9886" s="244" t="str">
        <f t="shared" si="1389"/>
        <v/>
      </c>
      <c r="P9886">
        <f>IF($I9886&lt;&gt;"",$I9886,IF($E9886="SGD",1,IF($E9886="USD",Settings!$B$22,IF($E9886="HKD",Settings!$B$23,1))))</f>
        <v>1</v>
      </c>
      <c r="Q9886">
        <f t="shared" si="1390"/>
        <v>0</v>
      </c>
      <c r="R9886">
        <f t="shared" si="1391"/>
        <v>0</v>
      </c>
      <c r="S9886" t="str">
        <f t="shared" si="1392"/>
        <v/>
      </c>
      <c r="T9886" t="str">
        <f t="shared" si="1393"/>
        <v/>
      </c>
      <c r="U9886" t="str">
        <f t="shared" si="1394"/>
        <v/>
      </c>
    </row>
    <row r="9887" spans="12:21" ht="15" customHeight="1" x14ac:dyDescent="0.15">
      <c r="L9887" s="244" t="str">
        <f t="shared" si="1386"/>
        <v/>
      </c>
      <c r="M9887" s="245" t="str">
        <f t="shared" si="1387"/>
        <v/>
      </c>
      <c r="N9887" s="244" t="str">
        <f t="shared" si="1388"/>
        <v/>
      </c>
      <c r="O9887" s="244" t="str">
        <f t="shared" si="1389"/>
        <v/>
      </c>
      <c r="P9887">
        <f>IF($I9887&lt;&gt;"",$I9887,IF($E9887="SGD",1,IF($E9887="USD",Settings!$B$22,IF($E9887="HKD",Settings!$B$23,1))))</f>
        <v>1</v>
      </c>
      <c r="Q9887">
        <f t="shared" si="1390"/>
        <v>0</v>
      </c>
      <c r="R9887">
        <f t="shared" si="1391"/>
        <v>0</v>
      </c>
      <c r="S9887" t="str">
        <f t="shared" si="1392"/>
        <v/>
      </c>
      <c r="T9887" t="str">
        <f t="shared" si="1393"/>
        <v/>
      </c>
      <c r="U9887" t="str">
        <f t="shared" si="1394"/>
        <v/>
      </c>
    </row>
    <row r="9888" spans="12:21" ht="15" customHeight="1" x14ac:dyDescent="0.15">
      <c r="L9888" s="244" t="str">
        <f t="shared" si="1386"/>
        <v/>
      </c>
      <c r="M9888" s="245" t="str">
        <f t="shared" si="1387"/>
        <v/>
      </c>
      <c r="N9888" s="244" t="str">
        <f t="shared" si="1388"/>
        <v/>
      </c>
      <c r="O9888" s="244" t="str">
        <f t="shared" si="1389"/>
        <v/>
      </c>
      <c r="P9888">
        <f>IF($I9888&lt;&gt;"",$I9888,IF($E9888="SGD",1,IF($E9888="USD",Settings!$B$22,IF($E9888="HKD",Settings!$B$23,1))))</f>
        <v>1</v>
      </c>
      <c r="Q9888">
        <f t="shared" si="1390"/>
        <v>0</v>
      </c>
      <c r="R9888">
        <f t="shared" si="1391"/>
        <v>0</v>
      </c>
      <c r="S9888" t="str">
        <f t="shared" si="1392"/>
        <v/>
      </c>
      <c r="T9888" t="str">
        <f t="shared" si="1393"/>
        <v/>
      </c>
      <c r="U9888" t="str">
        <f t="shared" si="1394"/>
        <v/>
      </c>
    </row>
    <row r="9889" spans="12:21" ht="15" customHeight="1" x14ac:dyDescent="0.15">
      <c r="L9889" s="244" t="str">
        <f t="shared" si="1386"/>
        <v/>
      </c>
      <c r="M9889" s="245" t="str">
        <f t="shared" si="1387"/>
        <v/>
      </c>
      <c r="N9889" s="244" t="str">
        <f t="shared" si="1388"/>
        <v/>
      </c>
      <c r="O9889" s="244" t="str">
        <f t="shared" si="1389"/>
        <v/>
      </c>
      <c r="P9889">
        <f>IF($I9889&lt;&gt;"",$I9889,IF($E9889="SGD",1,IF($E9889="USD",Settings!$B$22,IF($E9889="HKD",Settings!$B$23,1))))</f>
        <v>1</v>
      </c>
      <c r="Q9889">
        <f t="shared" si="1390"/>
        <v>0</v>
      </c>
      <c r="R9889">
        <f t="shared" si="1391"/>
        <v>0</v>
      </c>
      <c r="S9889" t="str">
        <f t="shared" si="1392"/>
        <v/>
      </c>
      <c r="T9889" t="str">
        <f t="shared" si="1393"/>
        <v/>
      </c>
      <c r="U9889" t="str">
        <f t="shared" si="1394"/>
        <v/>
      </c>
    </row>
    <row r="9890" spans="12:21" ht="15" customHeight="1" x14ac:dyDescent="0.15">
      <c r="L9890" s="244" t="str">
        <f t="shared" si="1386"/>
        <v/>
      </c>
      <c r="M9890" s="245" t="str">
        <f t="shared" si="1387"/>
        <v/>
      </c>
      <c r="N9890" s="244" t="str">
        <f t="shared" si="1388"/>
        <v/>
      </c>
      <c r="O9890" s="244" t="str">
        <f t="shared" si="1389"/>
        <v/>
      </c>
      <c r="P9890">
        <f>IF($I9890&lt;&gt;"",$I9890,IF($E9890="SGD",1,IF($E9890="USD",Settings!$B$22,IF($E9890="HKD",Settings!$B$23,1))))</f>
        <v>1</v>
      </c>
      <c r="Q9890">
        <f t="shared" si="1390"/>
        <v>0</v>
      </c>
      <c r="R9890">
        <f t="shared" si="1391"/>
        <v>0</v>
      </c>
      <c r="S9890" t="str">
        <f t="shared" si="1392"/>
        <v/>
      </c>
      <c r="T9890" t="str">
        <f t="shared" si="1393"/>
        <v/>
      </c>
      <c r="U9890" t="str">
        <f t="shared" si="1394"/>
        <v/>
      </c>
    </row>
    <row r="9891" spans="12:21" ht="15" customHeight="1" x14ac:dyDescent="0.15">
      <c r="L9891" s="244" t="str">
        <f t="shared" si="1386"/>
        <v/>
      </c>
      <c r="M9891" s="245" t="str">
        <f t="shared" si="1387"/>
        <v/>
      </c>
      <c r="N9891" s="244" t="str">
        <f t="shared" si="1388"/>
        <v/>
      </c>
      <c r="O9891" s="244" t="str">
        <f t="shared" si="1389"/>
        <v/>
      </c>
      <c r="P9891">
        <f>IF($I9891&lt;&gt;"",$I9891,IF($E9891="SGD",1,IF($E9891="USD",Settings!$B$22,IF($E9891="HKD",Settings!$B$23,1))))</f>
        <v>1</v>
      </c>
      <c r="Q9891">
        <f t="shared" si="1390"/>
        <v>0</v>
      </c>
      <c r="R9891">
        <f t="shared" si="1391"/>
        <v>0</v>
      </c>
      <c r="S9891" t="str">
        <f t="shared" si="1392"/>
        <v/>
      </c>
      <c r="T9891" t="str">
        <f t="shared" si="1393"/>
        <v/>
      </c>
      <c r="U9891" t="str">
        <f t="shared" si="1394"/>
        <v/>
      </c>
    </row>
    <row r="9892" spans="12:21" ht="15" customHeight="1" x14ac:dyDescent="0.15">
      <c r="L9892" s="244" t="str">
        <f t="shared" si="1386"/>
        <v/>
      </c>
      <c r="M9892" s="245" t="str">
        <f t="shared" si="1387"/>
        <v/>
      </c>
      <c r="N9892" s="244" t="str">
        <f t="shared" si="1388"/>
        <v/>
      </c>
      <c r="O9892" s="244" t="str">
        <f t="shared" si="1389"/>
        <v/>
      </c>
      <c r="P9892">
        <f>IF($I9892&lt;&gt;"",$I9892,IF($E9892="SGD",1,IF($E9892="USD",Settings!$B$22,IF($E9892="HKD",Settings!$B$23,1))))</f>
        <v>1</v>
      </c>
      <c r="Q9892">
        <f t="shared" si="1390"/>
        <v>0</v>
      </c>
      <c r="R9892">
        <f t="shared" si="1391"/>
        <v>0</v>
      </c>
      <c r="S9892" t="str">
        <f t="shared" si="1392"/>
        <v/>
      </c>
      <c r="T9892" t="str">
        <f t="shared" si="1393"/>
        <v/>
      </c>
      <c r="U9892" t="str">
        <f t="shared" si="1394"/>
        <v/>
      </c>
    </row>
    <row r="9893" spans="12:21" ht="15" customHeight="1" x14ac:dyDescent="0.15">
      <c r="L9893" s="244" t="str">
        <f t="shared" si="1386"/>
        <v/>
      </c>
      <c r="M9893" s="245" t="str">
        <f t="shared" si="1387"/>
        <v/>
      </c>
      <c r="N9893" s="244" t="str">
        <f t="shared" si="1388"/>
        <v/>
      </c>
      <c r="O9893" s="244" t="str">
        <f t="shared" si="1389"/>
        <v/>
      </c>
      <c r="P9893">
        <f>IF($I9893&lt;&gt;"",$I9893,IF($E9893="SGD",1,IF($E9893="USD",Settings!$B$22,IF($E9893="HKD",Settings!$B$23,1))))</f>
        <v>1</v>
      </c>
      <c r="Q9893">
        <f t="shared" si="1390"/>
        <v>0</v>
      </c>
      <c r="R9893">
        <f t="shared" si="1391"/>
        <v>0</v>
      </c>
      <c r="S9893" t="str">
        <f t="shared" si="1392"/>
        <v/>
      </c>
      <c r="T9893" t="str">
        <f t="shared" si="1393"/>
        <v/>
      </c>
      <c r="U9893" t="str">
        <f t="shared" si="1394"/>
        <v/>
      </c>
    </row>
    <row r="9894" spans="12:21" ht="15" customHeight="1" x14ac:dyDescent="0.15">
      <c r="L9894" s="244" t="str">
        <f t="shared" si="1386"/>
        <v/>
      </c>
      <c r="M9894" s="245" t="str">
        <f t="shared" si="1387"/>
        <v/>
      </c>
      <c r="N9894" s="244" t="str">
        <f t="shared" si="1388"/>
        <v/>
      </c>
      <c r="O9894" s="244" t="str">
        <f t="shared" si="1389"/>
        <v/>
      </c>
      <c r="P9894">
        <f>IF($I9894&lt;&gt;"",$I9894,IF($E9894="SGD",1,IF($E9894="USD",Settings!$B$22,IF($E9894="HKD",Settings!$B$23,1))))</f>
        <v>1</v>
      </c>
      <c r="Q9894">
        <f t="shared" si="1390"/>
        <v>0</v>
      </c>
      <c r="R9894">
        <f t="shared" si="1391"/>
        <v>0</v>
      </c>
      <c r="S9894" t="str">
        <f t="shared" si="1392"/>
        <v/>
      </c>
      <c r="T9894" t="str">
        <f t="shared" si="1393"/>
        <v/>
      </c>
      <c r="U9894" t="str">
        <f t="shared" si="1394"/>
        <v/>
      </c>
    </row>
    <row r="9895" spans="12:21" ht="15" customHeight="1" x14ac:dyDescent="0.15">
      <c r="L9895" s="244" t="str">
        <f t="shared" si="1386"/>
        <v/>
      </c>
      <c r="M9895" s="245" t="str">
        <f t="shared" si="1387"/>
        <v/>
      </c>
      <c r="N9895" s="244" t="str">
        <f t="shared" si="1388"/>
        <v/>
      </c>
      <c r="O9895" s="244" t="str">
        <f t="shared" si="1389"/>
        <v/>
      </c>
      <c r="P9895">
        <f>IF($I9895&lt;&gt;"",$I9895,IF($E9895="SGD",1,IF($E9895="USD",Settings!$B$22,IF($E9895="HKD",Settings!$B$23,1))))</f>
        <v>1</v>
      </c>
      <c r="Q9895">
        <f t="shared" si="1390"/>
        <v>0</v>
      </c>
      <c r="R9895">
        <f t="shared" si="1391"/>
        <v>0</v>
      </c>
      <c r="S9895" t="str">
        <f t="shared" si="1392"/>
        <v/>
      </c>
      <c r="T9895" t="str">
        <f t="shared" si="1393"/>
        <v/>
      </c>
      <c r="U9895" t="str">
        <f t="shared" si="1394"/>
        <v/>
      </c>
    </row>
    <row r="9896" spans="12:21" ht="15" customHeight="1" x14ac:dyDescent="0.15">
      <c r="L9896" s="244" t="str">
        <f t="shared" si="1386"/>
        <v/>
      </c>
      <c r="M9896" s="245" t="str">
        <f t="shared" si="1387"/>
        <v/>
      </c>
      <c r="N9896" s="244" t="str">
        <f t="shared" si="1388"/>
        <v/>
      </c>
      <c r="O9896" s="244" t="str">
        <f t="shared" si="1389"/>
        <v/>
      </c>
      <c r="P9896">
        <f>IF($I9896&lt;&gt;"",$I9896,IF($E9896="SGD",1,IF($E9896="USD",Settings!$B$22,IF($E9896="HKD",Settings!$B$23,1))))</f>
        <v>1</v>
      </c>
      <c r="Q9896">
        <f t="shared" si="1390"/>
        <v>0</v>
      </c>
      <c r="R9896">
        <f t="shared" si="1391"/>
        <v>0</v>
      </c>
      <c r="S9896" t="str">
        <f t="shared" si="1392"/>
        <v/>
      </c>
      <c r="T9896" t="str">
        <f t="shared" si="1393"/>
        <v/>
      </c>
      <c r="U9896" t="str">
        <f t="shared" si="1394"/>
        <v/>
      </c>
    </row>
    <row r="9897" spans="12:21" ht="15" customHeight="1" x14ac:dyDescent="0.15">
      <c r="L9897" s="244" t="str">
        <f t="shared" ref="L9897:L9960" si="1395">IF(OR(B9897="",C9897="",E9897=""),"",B9897&amp;":"&amp;C9897&amp;":"&amp;E9897)</f>
        <v/>
      </c>
      <c r="M9897" s="245" t="str">
        <f t="shared" ref="M9897:M9960" si="1396">IF(A9897="","",A9897*D9897)</f>
        <v/>
      </c>
      <c r="N9897" s="244" t="str">
        <f t="shared" ref="N9897:N9960" si="1397">IF(A9897="","",IF(OR(A9897=1,A9897=0),J9897,0))</f>
        <v/>
      </c>
      <c r="O9897" s="244" t="str">
        <f t="shared" ref="O9897:O9960" si="1398">IF(A9897="","",IF(A9897=-1,J9897,0))</f>
        <v/>
      </c>
      <c r="P9897">
        <f>IF($I9897&lt;&gt;"",$I9897,IF($E9897="SGD",1,IF($E9897="USD",Settings!$B$22,IF($E9897="HKD",Settings!$B$23,1))))</f>
        <v>1</v>
      </c>
      <c r="Q9897">
        <f t="shared" ref="Q9897:Q9960" si="1399">IF($L9897="",0,($O9897-$N9897+IF($A9897=2,$J9897,0))*$P9897)</f>
        <v>0</v>
      </c>
      <c r="R9897">
        <f t="shared" ref="R9897:R9960" si="1400">IF($L9897="",0,IF($A9897=2,$J9897*$P9897,0))</f>
        <v>0</v>
      </c>
      <c r="S9897" t="str">
        <f t="shared" si="1392"/>
        <v/>
      </c>
      <c r="T9897" t="str">
        <f t="shared" si="1393"/>
        <v/>
      </c>
      <c r="U9897" t="str">
        <f t="shared" si="1394"/>
        <v/>
      </c>
    </row>
    <row r="9898" spans="12:21" ht="15" customHeight="1" x14ac:dyDescent="0.15">
      <c r="L9898" s="244" t="str">
        <f t="shared" si="1395"/>
        <v/>
      </c>
      <c r="M9898" s="245" t="str">
        <f t="shared" si="1396"/>
        <v/>
      </c>
      <c r="N9898" s="244" t="str">
        <f t="shared" si="1397"/>
        <v/>
      </c>
      <c r="O9898" s="244" t="str">
        <f t="shared" si="1398"/>
        <v/>
      </c>
      <c r="P9898">
        <f>IF($I9898&lt;&gt;"",$I9898,IF($E9898="SGD",1,IF($E9898="USD",Settings!$B$22,IF($E9898="HKD",Settings!$B$23,1))))</f>
        <v>1</v>
      </c>
      <c r="Q9898">
        <f t="shared" si="1399"/>
        <v>0</v>
      </c>
      <c r="R9898">
        <f t="shared" si="1400"/>
        <v>0</v>
      </c>
      <c r="S9898" t="str">
        <f t="shared" si="1392"/>
        <v/>
      </c>
      <c r="T9898" t="str">
        <f t="shared" si="1393"/>
        <v/>
      </c>
      <c r="U9898" t="str">
        <f t="shared" si="1394"/>
        <v/>
      </c>
    </row>
    <row r="9899" spans="12:21" ht="15" customHeight="1" x14ac:dyDescent="0.15">
      <c r="L9899" s="244" t="str">
        <f t="shared" si="1395"/>
        <v/>
      </c>
      <c r="M9899" s="245" t="str">
        <f t="shared" si="1396"/>
        <v/>
      </c>
      <c r="N9899" s="244" t="str">
        <f t="shared" si="1397"/>
        <v/>
      </c>
      <c r="O9899" s="244" t="str">
        <f t="shared" si="1398"/>
        <v/>
      </c>
      <c r="P9899">
        <f>IF($I9899&lt;&gt;"",$I9899,IF($E9899="SGD",1,IF($E9899="USD",Settings!$B$22,IF($E9899="HKD",Settings!$B$23,1))))</f>
        <v>1</v>
      </c>
      <c r="Q9899">
        <f t="shared" si="1399"/>
        <v>0</v>
      </c>
      <c r="R9899">
        <f t="shared" si="1400"/>
        <v>0</v>
      </c>
      <c r="S9899" t="str">
        <f t="shared" si="1392"/>
        <v/>
      </c>
      <c r="T9899" t="str">
        <f t="shared" si="1393"/>
        <v/>
      </c>
      <c r="U9899" t="str">
        <f t="shared" si="1394"/>
        <v/>
      </c>
    </row>
    <row r="9900" spans="12:21" ht="15" customHeight="1" x14ac:dyDescent="0.15">
      <c r="L9900" s="244" t="str">
        <f t="shared" si="1395"/>
        <v/>
      </c>
      <c r="M9900" s="245" t="str">
        <f t="shared" si="1396"/>
        <v/>
      </c>
      <c r="N9900" s="244" t="str">
        <f t="shared" si="1397"/>
        <v/>
      </c>
      <c r="O9900" s="244" t="str">
        <f t="shared" si="1398"/>
        <v/>
      </c>
      <c r="P9900">
        <f>IF($I9900&lt;&gt;"",$I9900,IF($E9900="SGD",1,IF($E9900="USD",Settings!$B$22,IF($E9900="HKD",Settings!$B$23,1))))</f>
        <v>1</v>
      </c>
      <c r="Q9900">
        <f t="shared" si="1399"/>
        <v>0</v>
      </c>
      <c r="R9900">
        <f t="shared" si="1400"/>
        <v>0</v>
      </c>
      <c r="S9900" t="str">
        <f t="shared" si="1392"/>
        <v/>
      </c>
      <c r="T9900" t="str">
        <f t="shared" si="1393"/>
        <v/>
      </c>
      <c r="U9900" t="str">
        <f t="shared" si="1394"/>
        <v/>
      </c>
    </row>
    <row r="9901" spans="12:21" ht="15" customHeight="1" x14ac:dyDescent="0.15">
      <c r="L9901" s="244" t="str">
        <f t="shared" si="1395"/>
        <v/>
      </c>
      <c r="M9901" s="245" t="str">
        <f t="shared" si="1396"/>
        <v/>
      </c>
      <c r="N9901" s="244" t="str">
        <f t="shared" si="1397"/>
        <v/>
      </c>
      <c r="O9901" s="244" t="str">
        <f t="shared" si="1398"/>
        <v/>
      </c>
      <c r="P9901">
        <f>IF($I9901&lt;&gt;"",$I9901,IF($E9901="SGD",1,IF($E9901="USD",Settings!$B$22,IF($E9901="HKD",Settings!$B$23,1))))</f>
        <v>1</v>
      </c>
      <c r="Q9901">
        <f t="shared" si="1399"/>
        <v>0</v>
      </c>
      <c r="R9901">
        <f t="shared" si="1400"/>
        <v>0</v>
      </c>
      <c r="S9901" t="str">
        <f t="shared" si="1392"/>
        <v/>
      </c>
      <c r="T9901" t="str">
        <f t="shared" si="1393"/>
        <v/>
      </c>
      <c r="U9901" t="str">
        <f t="shared" si="1394"/>
        <v/>
      </c>
    </row>
    <row r="9902" spans="12:21" ht="15" customHeight="1" x14ac:dyDescent="0.15">
      <c r="L9902" s="244" t="str">
        <f t="shared" si="1395"/>
        <v/>
      </c>
      <c r="M9902" s="245" t="str">
        <f t="shared" si="1396"/>
        <v/>
      </c>
      <c r="N9902" s="244" t="str">
        <f t="shared" si="1397"/>
        <v/>
      </c>
      <c r="O9902" s="244" t="str">
        <f t="shared" si="1398"/>
        <v/>
      </c>
      <c r="P9902">
        <f>IF($I9902&lt;&gt;"",$I9902,IF($E9902="SGD",1,IF($E9902="USD",Settings!$B$22,IF($E9902="HKD",Settings!$B$23,1))))</f>
        <v>1</v>
      </c>
      <c r="Q9902">
        <f t="shared" si="1399"/>
        <v>0</v>
      </c>
      <c r="R9902">
        <f t="shared" si="1400"/>
        <v>0</v>
      </c>
      <c r="S9902" t="str">
        <f t="shared" si="1392"/>
        <v/>
      </c>
      <c r="T9902" t="str">
        <f t="shared" si="1393"/>
        <v/>
      </c>
      <c r="U9902" t="str">
        <f t="shared" si="1394"/>
        <v/>
      </c>
    </row>
    <row r="9903" spans="12:21" ht="15" customHeight="1" x14ac:dyDescent="0.15">
      <c r="L9903" s="244" t="str">
        <f t="shared" si="1395"/>
        <v/>
      </c>
      <c r="M9903" s="245" t="str">
        <f t="shared" si="1396"/>
        <v/>
      </c>
      <c r="N9903" s="244" t="str">
        <f t="shared" si="1397"/>
        <v/>
      </c>
      <c r="O9903" s="244" t="str">
        <f t="shared" si="1398"/>
        <v/>
      </c>
      <c r="P9903">
        <f>IF($I9903&lt;&gt;"",$I9903,IF($E9903="SGD",1,IF($E9903="USD",Settings!$B$22,IF($E9903="HKD",Settings!$B$23,1))))</f>
        <v>1</v>
      </c>
      <c r="Q9903">
        <f t="shared" si="1399"/>
        <v>0</v>
      </c>
      <c r="R9903">
        <f t="shared" si="1400"/>
        <v>0</v>
      </c>
      <c r="S9903" t="str">
        <f t="shared" si="1392"/>
        <v/>
      </c>
      <c r="T9903" t="str">
        <f t="shared" si="1393"/>
        <v/>
      </c>
      <c r="U9903" t="str">
        <f t="shared" si="1394"/>
        <v/>
      </c>
    </row>
    <row r="9904" spans="12:21" ht="15" customHeight="1" x14ac:dyDescent="0.15">
      <c r="L9904" s="244" t="str">
        <f t="shared" si="1395"/>
        <v/>
      </c>
      <c r="M9904" s="245" t="str">
        <f t="shared" si="1396"/>
        <v/>
      </c>
      <c r="N9904" s="244" t="str">
        <f t="shared" si="1397"/>
        <v/>
      </c>
      <c r="O9904" s="244" t="str">
        <f t="shared" si="1398"/>
        <v/>
      </c>
      <c r="P9904">
        <f>IF($I9904&lt;&gt;"",$I9904,IF($E9904="SGD",1,IF($E9904="USD",Settings!$B$22,IF($E9904="HKD",Settings!$B$23,1))))</f>
        <v>1</v>
      </c>
      <c r="Q9904">
        <f t="shared" si="1399"/>
        <v>0</v>
      </c>
      <c r="R9904">
        <f t="shared" si="1400"/>
        <v>0</v>
      </c>
      <c r="S9904" t="str">
        <f t="shared" si="1392"/>
        <v/>
      </c>
      <c r="T9904" t="str">
        <f t="shared" si="1393"/>
        <v/>
      </c>
      <c r="U9904" t="str">
        <f t="shared" si="1394"/>
        <v/>
      </c>
    </row>
    <row r="9905" spans="12:21" ht="15" customHeight="1" x14ac:dyDescent="0.15">
      <c r="L9905" s="244" t="str">
        <f t="shared" si="1395"/>
        <v/>
      </c>
      <c r="M9905" s="245" t="str">
        <f t="shared" si="1396"/>
        <v/>
      </c>
      <c r="N9905" s="244" t="str">
        <f t="shared" si="1397"/>
        <v/>
      </c>
      <c r="O9905" s="244" t="str">
        <f t="shared" si="1398"/>
        <v/>
      </c>
      <c r="P9905">
        <f>IF($I9905&lt;&gt;"",$I9905,IF($E9905="SGD",1,IF($E9905="USD",Settings!$B$22,IF($E9905="HKD",Settings!$B$23,1))))</f>
        <v>1</v>
      </c>
      <c r="Q9905">
        <f t="shared" si="1399"/>
        <v>0</v>
      </c>
      <c r="R9905">
        <f t="shared" si="1400"/>
        <v>0</v>
      </c>
      <c r="S9905" t="str">
        <f t="shared" si="1392"/>
        <v/>
      </c>
      <c r="T9905" t="str">
        <f t="shared" si="1393"/>
        <v/>
      </c>
      <c r="U9905" t="str">
        <f t="shared" si="1394"/>
        <v/>
      </c>
    </row>
    <row r="9906" spans="12:21" ht="15" customHeight="1" x14ac:dyDescent="0.15">
      <c r="L9906" s="244" t="str">
        <f t="shared" si="1395"/>
        <v/>
      </c>
      <c r="M9906" s="245" t="str">
        <f t="shared" si="1396"/>
        <v/>
      </c>
      <c r="N9906" s="244" t="str">
        <f t="shared" si="1397"/>
        <v/>
      </c>
      <c r="O9906" s="244" t="str">
        <f t="shared" si="1398"/>
        <v/>
      </c>
      <c r="P9906">
        <f>IF($I9906&lt;&gt;"",$I9906,IF($E9906="SGD",1,IF($E9906="USD",Settings!$B$22,IF($E9906="HKD",Settings!$B$23,1))))</f>
        <v>1</v>
      </c>
      <c r="Q9906">
        <f t="shared" si="1399"/>
        <v>0</v>
      </c>
      <c r="R9906">
        <f t="shared" si="1400"/>
        <v>0</v>
      </c>
      <c r="S9906" t="str">
        <f t="shared" si="1392"/>
        <v/>
      </c>
      <c r="T9906" t="str">
        <f t="shared" si="1393"/>
        <v/>
      </c>
      <c r="U9906" t="str">
        <f t="shared" si="1394"/>
        <v/>
      </c>
    </row>
    <row r="9907" spans="12:21" ht="15" customHeight="1" x14ac:dyDescent="0.15">
      <c r="L9907" s="244" t="str">
        <f t="shared" si="1395"/>
        <v/>
      </c>
      <c r="M9907" s="245" t="str">
        <f t="shared" si="1396"/>
        <v/>
      </c>
      <c r="N9907" s="244" t="str">
        <f t="shared" si="1397"/>
        <v/>
      </c>
      <c r="O9907" s="244" t="str">
        <f t="shared" si="1398"/>
        <v/>
      </c>
      <c r="P9907">
        <f>IF($I9907&lt;&gt;"",$I9907,IF($E9907="SGD",1,IF($E9907="USD",Settings!$B$22,IF($E9907="HKD",Settings!$B$23,1))))</f>
        <v>1</v>
      </c>
      <c r="Q9907">
        <f t="shared" si="1399"/>
        <v>0</v>
      </c>
      <c r="R9907">
        <f t="shared" si="1400"/>
        <v>0</v>
      </c>
      <c r="S9907" t="str">
        <f t="shared" si="1392"/>
        <v/>
      </c>
      <c r="T9907" t="str">
        <f t="shared" si="1393"/>
        <v/>
      </c>
      <c r="U9907" t="str">
        <f t="shared" si="1394"/>
        <v/>
      </c>
    </row>
    <row r="9908" spans="12:21" ht="15" customHeight="1" x14ac:dyDescent="0.15">
      <c r="L9908" s="244" t="str">
        <f t="shared" si="1395"/>
        <v/>
      </c>
      <c r="M9908" s="245" t="str">
        <f t="shared" si="1396"/>
        <v/>
      </c>
      <c r="N9908" s="244" t="str">
        <f t="shared" si="1397"/>
        <v/>
      </c>
      <c r="O9908" s="244" t="str">
        <f t="shared" si="1398"/>
        <v/>
      </c>
      <c r="P9908">
        <f>IF($I9908&lt;&gt;"",$I9908,IF($E9908="SGD",1,IF($E9908="USD",Settings!$B$22,IF($E9908="HKD",Settings!$B$23,1))))</f>
        <v>1</v>
      </c>
      <c r="Q9908">
        <f t="shared" si="1399"/>
        <v>0</v>
      </c>
      <c r="R9908">
        <f t="shared" si="1400"/>
        <v>0</v>
      </c>
      <c r="S9908" t="str">
        <f t="shared" si="1392"/>
        <v/>
      </c>
      <c r="T9908" t="str">
        <f t="shared" si="1393"/>
        <v/>
      </c>
      <c r="U9908" t="str">
        <f t="shared" si="1394"/>
        <v/>
      </c>
    </row>
    <row r="9909" spans="12:21" ht="15" customHeight="1" x14ac:dyDescent="0.15">
      <c r="L9909" s="244" t="str">
        <f t="shared" si="1395"/>
        <v/>
      </c>
      <c r="M9909" s="245" t="str">
        <f t="shared" si="1396"/>
        <v/>
      </c>
      <c r="N9909" s="244" t="str">
        <f t="shared" si="1397"/>
        <v/>
      </c>
      <c r="O9909" s="244" t="str">
        <f t="shared" si="1398"/>
        <v/>
      </c>
      <c r="P9909">
        <f>IF($I9909&lt;&gt;"",$I9909,IF($E9909="SGD",1,IF($E9909="USD",Settings!$B$22,IF($E9909="HKD",Settings!$B$23,1))))</f>
        <v>1</v>
      </c>
      <c r="Q9909">
        <f t="shared" si="1399"/>
        <v>0</v>
      </c>
      <c r="R9909">
        <f t="shared" si="1400"/>
        <v>0</v>
      </c>
      <c r="S9909" t="str">
        <f t="shared" si="1392"/>
        <v/>
      </c>
      <c r="T9909" t="str">
        <f t="shared" si="1393"/>
        <v/>
      </c>
      <c r="U9909" t="str">
        <f t="shared" si="1394"/>
        <v/>
      </c>
    </row>
    <row r="9910" spans="12:21" ht="15" customHeight="1" x14ac:dyDescent="0.15">
      <c r="L9910" s="244" t="str">
        <f t="shared" si="1395"/>
        <v/>
      </c>
      <c r="M9910" s="245" t="str">
        <f t="shared" si="1396"/>
        <v/>
      </c>
      <c r="N9910" s="244" t="str">
        <f t="shared" si="1397"/>
        <v/>
      </c>
      <c r="O9910" s="244" t="str">
        <f t="shared" si="1398"/>
        <v/>
      </c>
      <c r="P9910">
        <f>IF($I9910&lt;&gt;"",$I9910,IF($E9910="SGD",1,IF($E9910="USD",Settings!$B$22,IF($E9910="HKD",Settings!$B$23,1))))</f>
        <v>1</v>
      </c>
      <c r="Q9910">
        <f t="shared" si="1399"/>
        <v>0</v>
      </c>
      <c r="R9910">
        <f t="shared" si="1400"/>
        <v>0</v>
      </c>
      <c r="S9910" t="str">
        <f t="shared" si="1392"/>
        <v/>
      </c>
      <c r="T9910" t="str">
        <f t="shared" si="1393"/>
        <v/>
      </c>
      <c r="U9910" t="str">
        <f t="shared" si="1394"/>
        <v/>
      </c>
    </row>
    <row r="9911" spans="12:21" ht="15" customHeight="1" x14ac:dyDescent="0.15">
      <c r="L9911" s="244" t="str">
        <f t="shared" si="1395"/>
        <v/>
      </c>
      <c r="M9911" s="245" t="str">
        <f t="shared" si="1396"/>
        <v/>
      </c>
      <c r="N9911" s="244" t="str">
        <f t="shared" si="1397"/>
        <v/>
      </c>
      <c r="O9911" s="244" t="str">
        <f t="shared" si="1398"/>
        <v/>
      </c>
      <c r="P9911">
        <f>IF($I9911&lt;&gt;"",$I9911,IF($E9911="SGD",1,IF($E9911="USD",Settings!$B$22,IF($E9911="HKD",Settings!$B$23,1))))</f>
        <v>1</v>
      </c>
      <c r="Q9911">
        <f t="shared" si="1399"/>
        <v>0</v>
      </c>
      <c r="R9911">
        <f t="shared" si="1400"/>
        <v>0</v>
      </c>
      <c r="S9911" t="str">
        <f t="shared" si="1392"/>
        <v/>
      </c>
      <c r="T9911" t="str">
        <f t="shared" si="1393"/>
        <v/>
      </c>
      <c r="U9911" t="str">
        <f t="shared" si="1394"/>
        <v/>
      </c>
    </row>
    <row r="9912" spans="12:21" ht="15" customHeight="1" x14ac:dyDescent="0.15">
      <c r="L9912" s="244" t="str">
        <f t="shared" si="1395"/>
        <v/>
      </c>
      <c r="M9912" s="245" t="str">
        <f t="shared" si="1396"/>
        <v/>
      </c>
      <c r="N9912" s="244" t="str">
        <f t="shared" si="1397"/>
        <v/>
      </c>
      <c r="O9912" s="244" t="str">
        <f t="shared" si="1398"/>
        <v/>
      </c>
      <c r="P9912">
        <f>IF($I9912&lt;&gt;"",$I9912,IF($E9912="SGD",1,IF($E9912="USD",Settings!$B$22,IF($E9912="HKD",Settings!$B$23,1))))</f>
        <v>1</v>
      </c>
      <c r="Q9912">
        <f t="shared" si="1399"/>
        <v>0</v>
      </c>
      <c r="R9912">
        <f t="shared" si="1400"/>
        <v>0</v>
      </c>
      <c r="S9912" t="str">
        <f t="shared" si="1392"/>
        <v/>
      </c>
      <c r="T9912" t="str">
        <f t="shared" si="1393"/>
        <v/>
      </c>
      <c r="U9912" t="str">
        <f t="shared" si="1394"/>
        <v/>
      </c>
    </row>
    <row r="9913" spans="12:21" ht="15" customHeight="1" x14ac:dyDescent="0.15">
      <c r="L9913" s="244" t="str">
        <f t="shared" si="1395"/>
        <v/>
      </c>
      <c r="M9913" s="245" t="str">
        <f t="shared" si="1396"/>
        <v/>
      </c>
      <c r="N9913" s="244" t="str">
        <f t="shared" si="1397"/>
        <v/>
      </c>
      <c r="O9913" s="244" t="str">
        <f t="shared" si="1398"/>
        <v/>
      </c>
      <c r="P9913">
        <f>IF($I9913&lt;&gt;"",$I9913,IF($E9913="SGD",1,IF($E9913="USD",Settings!$B$22,IF($E9913="HKD",Settings!$B$23,1))))</f>
        <v>1</v>
      </c>
      <c r="Q9913">
        <f t="shared" si="1399"/>
        <v>0</v>
      </c>
      <c r="R9913">
        <f t="shared" si="1400"/>
        <v>0</v>
      </c>
      <c r="S9913" t="str">
        <f t="shared" si="1392"/>
        <v/>
      </c>
      <c r="T9913" t="str">
        <f t="shared" si="1393"/>
        <v/>
      </c>
      <c r="U9913" t="str">
        <f t="shared" si="1394"/>
        <v/>
      </c>
    </row>
    <row r="9914" spans="12:21" ht="15" customHeight="1" x14ac:dyDescent="0.15">
      <c r="L9914" s="244" t="str">
        <f t="shared" si="1395"/>
        <v/>
      </c>
      <c r="M9914" s="245" t="str">
        <f t="shared" si="1396"/>
        <v/>
      </c>
      <c r="N9914" s="244" t="str">
        <f t="shared" si="1397"/>
        <v/>
      </c>
      <c r="O9914" s="244" t="str">
        <f t="shared" si="1398"/>
        <v/>
      </c>
      <c r="P9914">
        <f>IF($I9914&lt;&gt;"",$I9914,IF($E9914="SGD",1,IF($E9914="USD",Settings!$B$22,IF($E9914="HKD",Settings!$B$23,1))))</f>
        <v>1</v>
      </c>
      <c r="Q9914">
        <f t="shared" si="1399"/>
        <v>0</v>
      </c>
      <c r="R9914">
        <f t="shared" si="1400"/>
        <v>0</v>
      </c>
      <c r="S9914" t="str">
        <f t="shared" si="1392"/>
        <v/>
      </c>
      <c r="T9914" t="str">
        <f t="shared" si="1393"/>
        <v/>
      </c>
      <c r="U9914" t="str">
        <f t="shared" si="1394"/>
        <v/>
      </c>
    </row>
    <row r="9915" spans="12:21" ht="15" customHeight="1" x14ac:dyDescent="0.15">
      <c r="L9915" s="244" t="str">
        <f t="shared" si="1395"/>
        <v/>
      </c>
      <c r="M9915" s="245" t="str">
        <f t="shared" si="1396"/>
        <v/>
      </c>
      <c r="N9915" s="244" t="str">
        <f t="shared" si="1397"/>
        <v/>
      </c>
      <c r="O9915" s="244" t="str">
        <f t="shared" si="1398"/>
        <v/>
      </c>
      <c r="P9915">
        <f>IF($I9915&lt;&gt;"",$I9915,IF($E9915="SGD",1,IF($E9915="USD",Settings!$B$22,IF($E9915="HKD",Settings!$B$23,1))))</f>
        <v>1</v>
      </c>
      <c r="Q9915">
        <f t="shared" si="1399"/>
        <v>0</v>
      </c>
      <c r="R9915">
        <f t="shared" si="1400"/>
        <v>0</v>
      </c>
      <c r="S9915" t="str">
        <f t="shared" si="1392"/>
        <v/>
      </c>
      <c r="T9915" t="str">
        <f t="shared" si="1393"/>
        <v/>
      </c>
      <c r="U9915" t="str">
        <f t="shared" si="1394"/>
        <v/>
      </c>
    </row>
    <row r="9916" spans="12:21" ht="15" customHeight="1" x14ac:dyDescent="0.15">
      <c r="L9916" s="244" t="str">
        <f t="shared" si="1395"/>
        <v/>
      </c>
      <c r="M9916" s="245" t="str">
        <f t="shared" si="1396"/>
        <v/>
      </c>
      <c r="N9916" s="244" t="str">
        <f t="shared" si="1397"/>
        <v/>
      </c>
      <c r="O9916" s="244" t="str">
        <f t="shared" si="1398"/>
        <v/>
      </c>
      <c r="P9916">
        <f>IF($I9916&lt;&gt;"",$I9916,IF($E9916="SGD",1,IF($E9916="USD",Settings!$B$22,IF($E9916="HKD",Settings!$B$23,1))))</f>
        <v>1</v>
      </c>
      <c r="Q9916">
        <f t="shared" si="1399"/>
        <v>0</v>
      </c>
      <c r="R9916">
        <f t="shared" si="1400"/>
        <v>0</v>
      </c>
      <c r="S9916" t="str">
        <f t="shared" si="1392"/>
        <v/>
      </c>
      <c r="T9916" t="str">
        <f t="shared" si="1393"/>
        <v/>
      </c>
      <c r="U9916" t="str">
        <f t="shared" si="1394"/>
        <v/>
      </c>
    </row>
    <row r="9917" spans="12:21" ht="15" customHeight="1" x14ac:dyDescent="0.15">
      <c r="L9917" s="244" t="str">
        <f t="shared" si="1395"/>
        <v/>
      </c>
      <c r="M9917" s="245" t="str">
        <f t="shared" si="1396"/>
        <v/>
      </c>
      <c r="N9917" s="244" t="str">
        <f t="shared" si="1397"/>
        <v/>
      </c>
      <c r="O9917" s="244" t="str">
        <f t="shared" si="1398"/>
        <v/>
      </c>
      <c r="P9917">
        <f>IF($I9917&lt;&gt;"",$I9917,IF($E9917="SGD",1,IF($E9917="USD",Settings!$B$22,IF($E9917="HKD",Settings!$B$23,1))))</f>
        <v>1</v>
      </c>
      <c r="Q9917">
        <f t="shared" si="1399"/>
        <v>0</v>
      </c>
      <c r="R9917">
        <f t="shared" si="1400"/>
        <v>0</v>
      </c>
      <c r="S9917" t="str">
        <f t="shared" si="1392"/>
        <v/>
      </c>
      <c r="T9917" t="str">
        <f t="shared" si="1393"/>
        <v/>
      </c>
      <c r="U9917" t="str">
        <f t="shared" si="1394"/>
        <v/>
      </c>
    </row>
    <row r="9918" spans="12:21" ht="15" customHeight="1" x14ac:dyDescent="0.15">
      <c r="L9918" s="244" t="str">
        <f t="shared" si="1395"/>
        <v/>
      </c>
      <c r="M9918" s="245" t="str">
        <f t="shared" si="1396"/>
        <v/>
      </c>
      <c r="N9918" s="244" t="str">
        <f t="shared" si="1397"/>
        <v/>
      </c>
      <c r="O9918" s="244" t="str">
        <f t="shared" si="1398"/>
        <v/>
      </c>
      <c r="P9918">
        <f>IF($I9918&lt;&gt;"",$I9918,IF($E9918="SGD",1,IF($E9918="USD",Settings!$B$22,IF($E9918="HKD",Settings!$B$23,1))))</f>
        <v>1</v>
      </c>
      <c r="Q9918">
        <f t="shared" si="1399"/>
        <v>0</v>
      </c>
      <c r="R9918">
        <f t="shared" si="1400"/>
        <v>0</v>
      </c>
      <c r="S9918" t="str">
        <f t="shared" si="1392"/>
        <v/>
      </c>
      <c r="T9918" t="str">
        <f t="shared" si="1393"/>
        <v/>
      </c>
      <c r="U9918" t="str">
        <f t="shared" si="1394"/>
        <v/>
      </c>
    </row>
    <row r="9919" spans="12:21" ht="15" customHeight="1" x14ac:dyDescent="0.15">
      <c r="L9919" s="244" t="str">
        <f t="shared" si="1395"/>
        <v/>
      </c>
      <c r="M9919" s="245" t="str">
        <f t="shared" si="1396"/>
        <v/>
      </c>
      <c r="N9919" s="244" t="str">
        <f t="shared" si="1397"/>
        <v/>
      </c>
      <c r="O9919" s="244" t="str">
        <f t="shared" si="1398"/>
        <v/>
      </c>
      <c r="P9919">
        <f>IF($I9919&lt;&gt;"",$I9919,IF($E9919="SGD",1,IF($E9919="USD",Settings!$B$22,IF($E9919="HKD",Settings!$B$23,1))))</f>
        <v>1</v>
      </c>
      <c r="Q9919">
        <f t="shared" si="1399"/>
        <v>0</v>
      </c>
      <c r="R9919">
        <f t="shared" si="1400"/>
        <v>0</v>
      </c>
      <c r="S9919" t="str">
        <f t="shared" si="1392"/>
        <v/>
      </c>
      <c r="T9919" t="str">
        <f t="shared" si="1393"/>
        <v/>
      </c>
      <c r="U9919" t="str">
        <f t="shared" si="1394"/>
        <v/>
      </c>
    </row>
    <row r="9920" spans="12:21" ht="15" customHeight="1" x14ac:dyDescent="0.15">
      <c r="L9920" s="244" t="str">
        <f t="shared" si="1395"/>
        <v/>
      </c>
      <c r="M9920" s="245" t="str">
        <f t="shared" si="1396"/>
        <v/>
      </c>
      <c r="N9920" s="244" t="str">
        <f t="shared" si="1397"/>
        <v/>
      </c>
      <c r="O9920" s="244" t="str">
        <f t="shared" si="1398"/>
        <v/>
      </c>
      <c r="P9920">
        <f>IF($I9920&lt;&gt;"",$I9920,IF($E9920="SGD",1,IF($E9920="USD",Settings!$B$22,IF($E9920="HKD",Settings!$B$23,1))))</f>
        <v>1</v>
      </c>
      <c r="Q9920">
        <f t="shared" si="1399"/>
        <v>0</v>
      </c>
      <c r="R9920">
        <f t="shared" si="1400"/>
        <v>0</v>
      </c>
      <c r="S9920" t="str">
        <f t="shared" si="1392"/>
        <v/>
      </c>
      <c r="T9920" t="str">
        <f t="shared" si="1393"/>
        <v/>
      </c>
      <c r="U9920" t="str">
        <f t="shared" si="1394"/>
        <v/>
      </c>
    </row>
    <row r="9921" spans="12:21" ht="15" customHeight="1" x14ac:dyDescent="0.15">
      <c r="L9921" s="244" t="str">
        <f t="shared" si="1395"/>
        <v/>
      </c>
      <c r="M9921" s="245" t="str">
        <f t="shared" si="1396"/>
        <v/>
      </c>
      <c r="N9921" s="244" t="str">
        <f t="shared" si="1397"/>
        <v/>
      </c>
      <c r="O9921" s="244" t="str">
        <f t="shared" si="1398"/>
        <v/>
      </c>
      <c r="P9921">
        <f>IF($I9921&lt;&gt;"",$I9921,IF($E9921="SGD",1,IF($E9921="USD",Settings!$B$22,IF($E9921="HKD",Settings!$B$23,1))))</f>
        <v>1</v>
      </c>
      <c r="Q9921">
        <f t="shared" si="1399"/>
        <v>0</v>
      </c>
      <c r="R9921">
        <f t="shared" si="1400"/>
        <v>0</v>
      </c>
      <c r="S9921" t="str">
        <f t="shared" si="1392"/>
        <v/>
      </c>
      <c r="T9921" t="str">
        <f t="shared" si="1393"/>
        <v/>
      </c>
      <c r="U9921" t="str">
        <f t="shared" si="1394"/>
        <v/>
      </c>
    </row>
    <row r="9922" spans="12:21" ht="15" customHeight="1" x14ac:dyDescent="0.15">
      <c r="L9922" s="244" t="str">
        <f t="shared" si="1395"/>
        <v/>
      </c>
      <c r="M9922" s="245" t="str">
        <f t="shared" si="1396"/>
        <v/>
      </c>
      <c r="N9922" s="244" t="str">
        <f t="shared" si="1397"/>
        <v/>
      </c>
      <c r="O9922" s="244" t="str">
        <f t="shared" si="1398"/>
        <v/>
      </c>
      <c r="P9922">
        <f>IF($I9922&lt;&gt;"",$I9922,IF($E9922="SGD",1,IF($E9922="USD",Settings!$B$22,IF($E9922="HKD",Settings!$B$23,1))))</f>
        <v>1</v>
      </c>
      <c r="Q9922">
        <f t="shared" si="1399"/>
        <v>0</v>
      </c>
      <c r="R9922">
        <f t="shared" si="1400"/>
        <v>0</v>
      </c>
      <c r="S9922" t="str">
        <f t="shared" ref="S9922:S9985" si="1401">IF(L9922="","",SUMIFS($M:$M,$L:$L,L9922,$T:$T,"&lt;="&amp;T9922))</f>
        <v/>
      </c>
      <c r="T9922" t="str">
        <f t="shared" ref="T9922:T9985" si="1402">IF(L9922="","",INT(G9922)*100000+ROW())</f>
        <v/>
      </c>
      <c r="U9922" t="str">
        <f t="shared" ref="U9922:U9985" si="1403">IF(L9922="","",IF(AND(COUNTIFS($L:$L,L9922,$S:$S,"&gt;-0.000001",$S:$S,"&lt;0.000001",$T:$T,"&gt;"&amp;T9922)=0,ABS(S9922)&gt;0.000001),1,0))</f>
        <v/>
      </c>
    </row>
    <row r="9923" spans="12:21" ht="15" customHeight="1" x14ac:dyDescent="0.15">
      <c r="L9923" s="244" t="str">
        <f t="shared" si="1395"/>
        <v/>
      </c>
      <c r="M9923" s="245" t="str">
        <f t="shared" si="1396"/>
        <v/>
      </c>
      <c r="N9923" s="244" t="str">
        <f t="shared" si="1397"/>
        <v/>
      </c>
      <c r="O9923" s="244" t="str">
        <f t="shared" si="1398"/>
        <v/>
      </c>
      <c r="P9923">
        <f>IF($I9923&lt;&gt;"",$I9923,IF($E9923="SGD",1,IF($E9923="USD",Settings!$B$22,IF($E9923="HKD",Settings!$B$23,1))))</f>
        <v>1</v>
      </c>
      <c r="Q9923">
        <f t="shared" si="1399"/>
        <v>0</v>
      </c>
      <c r="R9923">
        <f t="shared" si="1400"/>
        <v>0</v>
      </c>
      <c r="S9923" t="str">
        <f t="shared" si="1401"/>
        <v/>
      </c>
      <c r="T9923" t="str">
        <f t="shared" si="1402"/>
        <v/>
      </c>
      <c r="U9923" t="str">
        <f t="shared" si="1403"/>
        <v/>
      </c>
    </row>
    <row r="9924" spans="12:21" ht="15" customHeight="1" x14ac:dyDescent="0.15">
      <c r="L9924" s="244" t="str">
        <f t="shared" si="1395"/>
        <v/>
      </c>
      <c r="M9924" s="245" t="str">
        <f t="shared" si="1396"/>
        <v/>
      </c>
      <c r="N9924" s="244" t="str">
        <f t="shared" si="1397"/>
        <v/>
      </c>
      <c r="O9924" s="244" t="str">
        <f t="shared" si="1398"/>
        <v/>
      </c>
      <c r="P9924">
        <f>IF($I9924&lt;&gt;"",$I9924,IF($E9924="SGD",1,IF($E9924="USD",Settings!$B$22,IF($E9924="HKD",Settings!$B$23,1))))</f>
        <v>1</v>
      </c>
      <c r="Q9924">
        <f t="shared" si="1399"/>
        <v>0</v>
      </c>
      <c r="R9924">
        <f t="shared" si="1400"/>
        <v>0</v>
      </c>
      <c r="S9924" t="str">
        <f t="shared" si="1401"/>
        <v/>
      </c>
      <c r="T9924" t="str">
        <f t="shared" si="1402"/>
        <v/>
      </c>
      <c r="U9924" t="str">
        <f t="shared" si="1403"/>
        <v/>
      </c>
    </row>
    <row r="9925" spans="12:21" ht="15" customHeight="1" x14ac:dyDescent="0.15">
      <c r="L9925" s="244" t="str">
        <f t="shared" si="1395"/>
        <v/>
      </c>
      <c r="M9925" s="245" t="str">
        <f t="shared" si="1396"/>
        <v/>
      </c>
      <c r="N9925" s="244" t="str">
        <f t="shared" si="1397"/>
        <v/>
      </c>
      <c r="O9925" s="244" t="str">
        <f t="shared" si="1398"/>
        <v/>
      </c>
      <c r="P9925">
        <f>IF($I9925&lt;&gt;"",$I9925,IF($E9925="SGD",1,IF($E9925="USD",Settings!$B$22,IF($E9925="HKD",Settings!$B$23,1))))</f>
        <v>1</v>
      </c>
      <c r="Q9925">
        <f t="shared" si="1399"/>
        <v>0</v>
      </c>
      <c r="R9925">
        <f t="shared" si="1400"/>
        <v>0</v>
      </c>
      <c r="S9925" t="str">
        <f t="shared" si="1401"/>
        <v/>
      </c>
      <c r="T9925" t="str">
        <f t="shared" si="1402"/>
        <v/>
      </c>
      <c r="U9925" t="str">
        <f t="shared" si="1403"/>
        <v/>
      </c>
    </row>
    <row r="9926" spans="12:21" ht="15" customHeight="1" x14ac:dyDescent="0.15">
      <c r="L9926" s="244" t="str">
        <f t="shared" si="1395"/>
        <v/>
      </c>
      <c r="M9926" s="245" t="str">
        <f t="shared" si="1396"/>
        <v/>
      </c>
      <c r="N9926" s="244" t="str">
        <f t="shared" si="1397"/>
        <v/>
      </c>
      <c r="O9926" s="244" t="str">
        <f t="shared" si="1398"/>
        <v/>
      </c>
      <c r="P9926">
        <f>IF($I9926&lt;&gt;"",$I9926,IF($E9926="SGD",1,IF($E9926="USD",Settings!$B$22,IF($E9926="HKD",Settings!$B$23,1))))</f>
        <v>1</v>
      </c>
      <c r="Q9926">
        <f t="shared" si="1399"/>
        <v>0</v>
      </c>
      <c r="R9926">
        <f t="shared" si="1400"/>
        <v>0</v>
      </c>
      <c r="S9926" t="str">
        <f t="shared" si="1401"/>
        <v/>
      </c>
      <c r="T9926" t="str">
        <f t="shared" si="1402"/>
        <v/>
      </c>
      <c r="U9926" t="str">
        <f t="shared" si="1403"/>
        <v/>
      </c>
    </row>
    <row r="9927" spans="12:21" ht="15" customHeight="1" x14ac:dyDescent="0.15">
      <c r="L9927" s="244" t="str">
        <f t="shared" si="1395"/>
        <v/>
      </c>
      <c r="M9927" s="245" t="str">
        <f t="shared" si="1396"/>
        <v/>
      </c>
      <c r="N9927" s="244" t="str">
        <f t="shared" si="1397"/>
        <v/>
      </c>
      <c r="O9927" s="244" t="str">
        <f t="shared" si="1398"/>
        <v/>
      </c>
      <c r="P9927">
        <f>IF($I9927&lt;&gt;"",$I9927,IF($E9927="SGD",1,IF($E9927="USD",Settings!$B$22,IF($E9927="HKD",Settings!$B$23,1))))</f>
        <v>1</v>
      </c>
      <c r="Q9927">
        <f t="shared" si="1399"/>
        <v>0</v>
      </c>
      <c r="R9927">
        <f t="shared" si="1400"/>
        <v>0</v>
      </c>
      <c r="S9927" t="str">
        <f t="shared" si="1401"/>
        <v/>
      </c>
      <c r="T9927" t="str">
        <f t="shared" si="1402"/>
        <v/>
      </c>
      <c r="U9927" t="str">
        <f t="shared" si="1403"/>
        <v/>
      </c>
    </row>
    <row r="9928" spans="12:21" ht="15" customHeight="1" x14ac:dyDescent="0.15">
      <c r="L9928" s="244" t="str">
        <f t="shared" si="1395"/>
        <v/>
      </c>
      <c r="M9928" s="245" t="str">
        <f t="shared" si="1396"/>
        <v/>
      </c>
      <c r="N9928" s="244" t="str">
        <f t="shared" si="1397"/>
        <v/>
      </c>
      <c r="O9928" s="244" t="str">
        <f t="shared" si="1398"/>
        <v/>
      </c>
      <c r="P9928">
        <f>IF($I9928&lt;&gt;"",$I9928,IF($E9928="SGD",1,IF($E9928="USD",Settings!$B$22,IF($E9928="HKD",Settings!$B$23,1))))</f>
        <v>1</v>
      </c>
      <c r="Q9928">
        <f t="shared" si="1399"/>
        <v>0</v>
      </c>
      <c r="R9928">
        <f t="shared" si="1400"/>
        <v>0</v>
      </c>
      <c r="S9928" t="str">
        <f t="shared" si="1401"/>
        <v/>
      </c>
      <c r="T9928" t="str">
        <f t="shared" si="1402"/>
        <v/>
      </c>
      <c r="U9928" t="str">
        <f t="shared" si="1403"/>
        <v/>
      </c>
    </row>
    <row r="9929" spans="12:21" ht="15" customHeight="1" x14ac:dyDescent="0.15">
      <c r="L9929" s="244" t="str">
        <f t="shared" si="1395"/>
        <v/>
      </c>
      <c r="M9929" s="245" t="str">
        <f t="shared" si="1396"/>
        <v/>
      </c>
      <c r="N9929" s="244" t="str">
        <f t="shared" si="1397"/>
        <v/>
      </c>
      <c r="O9929" s="244" t="str">
        <f t="shared" si="1398"/>
        <v/>
      </c>
      <c r="P9929">
        <f>IF($I9929&lt;&gt;"",$I9929,IF($E9929="SGD",1,IF($E9929="USD",Settings!$B$22,IF($E9929="HKD",Settings!$B$23,1))))</f>
        <v>1</v>
      </c>
      <c r="Q9929">
        <f t="shared" si="1399"/>
        <v>0</v>
      </c>
      <c r="R9929">
        <f t="shared" si="1400"/>
        <v>0</v>
      </c>
      <c r="S9929" t="str">
        <f t="shared" si="1401"/>
        <v/>
      </c>
      <c r="T9929" t="str">
        <f t="shared" si="1402"/>
        <v/>
      </c>
      <c r="U9929" t="str">
        <f t="shared" si="1403"/>
        <v/>
      </c>
    </row>
    <row r="9930" spans="12:21" ht="15" customHeight="1" x14ac:dyDescent="0.15">
      <c r="L9930" s="244" t="str">
        <f t="shared" si="1395"/>
        <v/>
      </c>
      <c r="M9930" s="245" t="str">
        <f t="shared" si="1396"/>
        <v/>
      </c>
      <c r="N9930" s="244" t="str">
        <f t="shared" si="1397"/>
        <v/>
      </c>
      <c r="O9930" s="244" t="str">
        <f t="shared" si="1398"/>
        <v/>
      </c>
      <c r="P9930">
        <f>IF($I9930&lt;&gt;"",$I9930,IF($E9930="SGD",1,IF($E9930="USD",Settings!$B$22,IF($E9930="HKD",Settings!$B$23,1))))</f>
        <v>1</v>
      </c>
      <c r="Q9930">
        <f t="shared" si="1399"/>
        <v>0</v>
      </c>
      <c r="R9930">
        <f t="shared" si="1400"/>
        <v>0</v>
      </c>
      <c r="S9930" t="str">
        <f t="shared" si="1401"/>
        <v/>
      </c>
      <c r="T9930" t="str">
        <f t="shared" si="1402"/>
        <v/>
      </c>
      <c r="U9930" t="str">
        <f t="shared" si="1403"/>
        <v/>
      </c>
    </row>
    <row r="9931" spans="12:21" ht="15" customHeight="1" x14ac:dyDescent="0.15">
      <c r="L9931" s="244" t="str">
        <f t="shared" si="1395"/>
        <v/>
      </c>
      <c r="M9931" s="245" t="str">
        <f t="shared" si="1396"/>
        <v/>
      </c>
      <c r="N9931" s="244" t="str">
        <f t="shared" si="1397"/>
        <v/>
      </c>
      <c r="O9931" s="244" t="str">
        <f t="shared" si="1398"/>
        <v/>
      </c>
      <c r="P9931">
        <f>IF($I9931&lt;&gt;"",$I9931,IF($E9931="SGD",1,IF($E9931="USD",Settings!$B$22,IF($E9931="HKD",Settings!$B$23,1))))</f>
        <v>1</v>
      </c>
      <c r="Q9931">
        <f t="shared" si="1399"/>
        <v>0</v>
      </c>
      <c r="R9931">
        <f t="shared" si="1400"/>
        <v>0</v>
      </c>
      <c r="S9931" t="str">
        <f t="shared" si="1401"/>
        <v/>
      </c>
      <c r="T9931" t="str">
        <f t="shared" si="1402"/>
        <v/>
      </c>
      <c r="U9931" t="str">
        <f t="shared" si="1403"/>
        <v/>
      </c>
    </row>
    <row r="9932" spans="12:21" ht="15" customHeight="1" x14ac:dyDescent="0.15">
      <c r="L9932" s="244" t="str">
        <f t="shared" si="1395"/>
        <v/>
      </c>
      <c r="M9932" s="245" t="str">
        <f t="shared" si="1396"/>
        <v/>
      </c>
      <c r="N9932" s="244" t="str">
        <f t="shared" si="1397"/>
        <v/>
      </c>
      <c r="O9932" s="244" t="str">
        <f t="shared" si="1398"/>
        <v/>
      </c>
      <c r="P9932">
        <f>IF($I9932&lt;&gt;"",$I9932,IF($E9932="SGD",1,IF($E9932="USD",Settings!$B$22,IF($E9932="HKD",Settings!$B$23,1))))</f>
        <v>1</v>
      </c>
      <c r="Q9932">
        <f t="shared" si="1399"/>
        <v>0</v>
      </c>
      <c r="R9932">
        <f t="shared" si="1400"/>
        <v>0</v>
      </c>
      <c r="S9932" t="str">
        <f t="shared" si="1401"/>
        <v/>
      </c>
      <c r="T9932" t="str">
        <f t="shared" si="1402"/>
        <v/>
      </c>
      <c r="U9932" t="str">
        <f t="shared" si="1403"/>
        <v/>
      </c>
    </row>
    <row r="9933" spans="12:21" ht="15" customHeight="1" x14ac:dyDescent="0.15">
      <c r="L9933" s="244" t="str">
        <f t="shared" si="1395"/>
        <v/>
      </c>
      <c r="M9933" s="245" t="str">
        <f t="shared" si="1396"/>
        <v/>
      </c>
      <c r="N9933" s="244" t="str">
        <f t="shared" si="1397"/>
        <v/>
      </c>
      <c r="O9933" s="244" t="str">
        <f t="shared" si="1398"/>
        <v/>
      </c>
      <c r="P9933">
        <f>IF($I9933&lt;&gt;"",$I9933,IF($E9933="SGD",1,IF($E9933="USD",Settings!$B$22,IF($E9933="HKD",Settings!$B$23,1))))</f>
        <v>1</v>
      </c>
      <c r="Q9933">
        <f t="shared" si="1399"/>
        <v>0</v>
      </c>
      <c r="R9933">
        <f t="shared" si="1400"/>
        <v>0</v>
      </c>
      <c r="S9933" t="str">
        <f t="shared" si="1401"/>
        <v/>
      </c>
      <c r="T9933" t="str">
        <f t="shared" si="1402"/>
        <v/>
      </c>
      <c r="U9933" t="str">
        <f t="shared" si="1403"/>
        <v/>
      </c>
    </row>
    <row r="9934" spans="12:21" ht="15" customHeight="1" x14ac:dyDescent="0.15">
      <c r="L9934" s="244" t="str">
        <f t="shared" si="1395"/>
        <v/>
      </c>
      <c r="M9934" s="245" t="str">
        <f t="shared" si="1396"/>
        <v/>
      </c>
      <c r="N9934" s="244" t="str">
        <f t="shared" si="1397"/>
        <v/>
      </c>
      <c r="O9934" s="244" t="str">
        <f t="shared" si="1398"/>
        <v/>
      </c>
      <c r="P9934">
        <f>IF($I9934&lt;&gt;"",$I9934,IF($E9934="SGD",1,IF($E9934="USD",Settings!$B$22,IF($E9934="HKD",Settings!$B$23,1))))</f>
        <v>1</v>
      </c>
      <c r="Q9934">
        <f t="shared" si="1399"/>
        <v>0</v>
      </c>
      <c r="R9934">
        <f t="shared" si="1400"/>
        <v>0</v>
      </c>
      <c r="S9934" t="str">
        <f t="shared" si="1401"/>
        <v/>
      </c>
      <c r="T9934" t="str">
        <f t="shared" si="1402"/>
        <v/>
      </c>
      <c r="U9934" t="str">
        <f t="shared" si="1403"/>
        <v/>
      </c>
    </row>
    <row r="9935" spans="12:21" ht="15" customHeight="1" x14ac:dyDescent="0.15">
      <c r="L9935" s="244" t="str">
        <f t="shared" si="1395"/>
        <v/>
      </c>
      <c r="M9935" s="245" t="str">
        <f t="shared" si="1396"/>
        <v/>
      </c>
      <c r="N9935" s="244" t="str">
        <f t="shared" si="1397"/>
        <v/>
      </c>
      <c r="O9935" s="244" t="str">
        <f t="shared" si="1398"/>
        <v/>
      </c>
      <c r="P9935">
        <f>IF($I9935&lt;&gt;"",$I9935,IF($E9935="SGD",1,IF($E9935="USD",Settings!$B$22,IF($E9935="HKD",Settings!$B$23,1))))</f>
        <v>1</v>
      </c>
      <c r="Q9935">
        <f t="shared" si="1399"/>
        <v>0</v>
      </c>
      <c r="R9935">
        <f t="shared" si="1400"/>
        <v>0</v>
      </c>
      <c r="S9935" t="str">
        <f t="shared" si="1401"/>
        <v/>
      </c>
      <c r="T9935" t="str">
        <f t="shared" si="1402"/>
        <v/>
      </c>
      <c r="U9935" t="str">
        <f t="shared" si="1403"/>
        <v/>
      </c>
    </row>
    <row r="9936" spans="12:21" ht="15" customHeight="1" x14ac:dyDescent="0.15">
      <c r="L9936" s="244" t="str">
        <f t="shared" si="1395"/>
        <v/>
      </c>
      <c r="M9936" s="245" t="str">
        <f t="shared" si="1396"/>
        <v/>
      </c>
      <c r="N9936" s="244" t="str">
        <f t="shared" si="1397"/>
        <v/>
      </c>
      <c r="O9936" s="244" t="str">
        <f t="shared" si="1398"/>
        <v/>
      </c>
      <c r="P9936">
        <f>IF($I9936&lt;&gt;"",$I9936,IF($E9936="SGD",1,IF($E9936="USD",Settings!$B$22,IF($E9936="HKD",Settings!$B$23,1))))</f>
        <v>1</v>
      </c>
      <c r="Q9936">
        <f t="shared" si="1399"/>
        <v>0</v>
      </c>
      <c r="R9936">
        <f t="shared" si="1400"/>
        <v>0</v>
      </c>
      <c r="S9936" t="str">
        <f t="shared" si="1401"/>
        <v/>
      </c>
      <c r="T9936" t="str">
        <f t="shared" si="1402"/>
        <v/>
      </c>
      <c r="U9936" t="str">
        <f t="shared" si="1403"/>
        <v/>
      </c>
    </row>
    <row r="9937" spans="12:21" ht="15" customHeight="1" x14ac:dyDescent="0.15">
      <c r="L9937" s="244" t="str">
        <f t="shared" si="1395"/>
        <v/>
      </c>
      <c r="M9937" s="245" t="str">
        <f t="shared" si="1396"/>
        <v/>
      </c>
      <c r="N9937" s="244" t="str">
        <f t="shared" si="1397"/>
        <v/>
      </c>
      <c r="O9937" s="244" t="str">
        <f t="shared" si="1398"/>
        <v/>
      </c>
      <c r="P9937">
        <f>IF($I9937&lt;&gt;"",$I9937,IF($E9937="SGD",1,IF($E9937="USD",Settings!$B$22,IF($E9937="HKD",Settings!$B$23,1))))</f>
        <v>1</v>
      </c>
      <c r="Q9937">
        <f t="shared" si="1399"/>
        <v>0</v>
      </c>
      <c r="R9937">
        <f t="shared" si="1400"/>
        <v>0</v>
      </c>
      <c r="S9937" t="str">
        <f t="shared" si="1401"/>
        <v/>
      </c>
      <c r="T9937" t="str">
        <f t="shared" si="1402"/>
        <v/>
      </c>
      <c r="U9937" t="str">
        <f t="shared" si="1403"/>
        <v/>
      </c>
    </row>
    <row r="9938" spans="12:21" ht="15" customHeight="1" x14ac:dyDescent="0.15">
      <c r="L9938" s="244" t="str">
        <f t="shared" si="1395"/>
        <v/>
      </c>
      <c r="M9938" s="245" t="str">
        <f t="shared" si="1396"/>
        <v/>
      </c>
      <c r="N9938" s="244" t="str">
        <f t="shared" si="1397"/>
        <v/>
      </c>
      <c r="O9938" s="244" t="str">
        <f t="shared" si="1398"/>
        <v/>
      </c>
      <c r="P9938">
        <f>IF($I9938&lt;&gt;"",$I9938,IF($E9938="SGD",1,IF($E9938="USD",Settings!$B$22,IF($E9938="HKD",Settings!$B$23,1))))</f>
        <v>1</v>
      </c>
      <c r="Q9938">
        <f t="shared" si="1399"/>
        <v>0</v>
      </c>
      <c r="R9938">
        <f t="shared" si="1400"/>
        <v>0</v>
      </c>
      <c r="S9938" t="str">
        <f t="shared" si="1401"/>
        <v/>
      </c>
      <c r="T9938" t="str">
        <f t="shared" si="1402"/>
        <v/>
      </c>
      <c r="U9938" t="str">
        <f t="shared" si="1403"/>
        <v/>
      </c>
    </row>
    <row r="9939" spans="12:21" ht="15" customHeight="1" x14ac:dyDescent="0.15">
      <c r="L9939" s="244" t="str">
        <f t="shared" si="1395"/>
        <v/>
      </c>
      <c r="M9939" s="245" t="str">
        <f t="shared" si="1396"/>
        <v/>
      </c>
      <c r="N9939" s="244" t="str">
        <f t="shared" si="1397"/>
        <v/>
      </c>
      <c r="O9939" s="244" t="str">
        <f t="shared" si="1398"/>
        <v/>
      </c>
      <c r="P9939">
        <f>IF($I9939&lt;&gt;"",$I9939,IF($E9939="SGD",1,IF($E9939="USD",Settings!$B$22,IF($E9939="HKD",Settings!$B$23,1))))</f>
        <v>1</v>
      </c>
      <c r="Q9939">
        <f t="shared" si="1399"/>
        <v>0</v>
      </c>
      <c r="R9939">
        <f t="shared" si="1400"/>
        <v>0</v>
      </c>
      <c r="S9939" t="str">
        <f t="shared" si="1401"/>
        <v/>
      </c>
      <c r="T9939" t="str">
        <f t="shared" si="1402"/>
        <v/>
      </c>
      <c r="U9939" t="str">
        <f t="shared" si="1403"/>
        <v/>
      </c>
    </row>
    <row r="9940" spans="12:21" ht="15" customHeight="1" x14ac:dyDescent="0.15">
      <c r="L9940" s="244" t="str">
        <f t="shared" si="1395"/>
        <v/>
      </c>
      <c r="M9940" s="245" t="str">
        <f t="shared" si="1396"/>
        <v/>
      </c>
      <c r="N9940" s="244" t="str">
        <f t="shared" si="1397"/>
        <v/>
      </c>
      <c r="O9940" s="244" t="str">
        <f t="shared" si="1398"/>
        <v/>
      </c>
      <c r="P9940">
        <f>IF($I9940&lt;&gt;"",$I9940,IF($E9940="SGD",1,IF($E9940="USD",Settings!$B$22,IF($E9940="HKD",Settings!$B$23,1))))</f>
        <v>1</v>
      </c>
      <c r="Q9940">
        <f t="shared" si="1399"/>
        <v>0</v>
      </c>
      <c r="R9940">
        <f t="shared" si="1400"/>
        <v>0</v>
      </c>
      <c r="S9940" t="str">
        <f t="shared" si="1401"/>
        <v/>
      </c>
      <c r="T9940" t="str">
        <f t="shared" si="1402"/>
        <v/>
      </c>
      <c r="U9940" t="str">
        <f t="shared" si="1403"/>
        <v/>
      </c>
    </row>
    <row r="9941" spans="12:21" ht="15" customHeight="1" x14ac:dyDescent="0.15">
      <c r="L9941" s="244" t="str">
        <f t="shared" si="1395"/>
        <v/>
      </c>
      <c r="M9941" s="245" t="str">
        <f t="shared" si="1396"/>
        <v/>
      </c>
      <c r="N9941" s="244" t="str">
        <f t="shared" si="1397"/>
        <v/>
      </c>
      <c r="O9941" s="244" t="str">
        <f t="shared" si="1398"/>
        <v/>
      </c>
      <c r="P9941">
        <f>IF($I9941&lt;&gt;"",$I9941,IF($E9941="SGD",1,IF($E9941="USD",Settings!$B$22,IF($E9941="HKD",Settings!$B$23,1))))</f>
        <v>1</v>
      </c>
      <c r="Q9941">
        <f t="shared" si="1399"/>
        <v>0</v>
      </c>
      <c r="R9941">
        <f t="shared" si="1400"/>
        <v>0</v>
      </c>
      <c r="S9941" t="str">
        <f t="shared" si="1401"/>
        <v/>
      </c>
      <c r="T9941" t="str">
        <f t="shared" si="1402"/>
        <v/>
      </c>
      <c r="U9941" t="str">
        <f t="shared" si="1403"/>
        <v/>
      </c>
    </row>
    <row r="9942" spans="12:21" ht="15" customHeight="1" x14ac:dyDescent="0.15">
      <c r="L9942" s="244" t="str">
        <f t="shared" si="1395"/>
        <v/>
      </c>
      <c r="M9942" s="245" t="str">
        <f t="shared" si="1396"/>
        <v/>
      </c>
      <c r="N9942" s="244" t="str">
        <f t="shared" si="1397"/>
        <v/>
      </c>
      <c r="O9942" s="244" t="str">
        <f t="shared" si="1398"/>
        <v/>
      </c>
      <c r="P9942">
        <f>IF($I9942&lt;&gt;"",$I9942,IF($E9942="SGD",1,IF($E9942="USD",Settings!$B$22,IF($E9942="HKD",Settings!$B$23,1))))</f>
        <v>1</v>
      </c>
      <c r="Q9942">
        <f t="shared" si="1399"/>
        <v>0</v>
      </c>
      <c r="R9942">
        <f t="shared" si="1400"/>
        <v>0</v>
      </c>
      <c r="S9942" t="str">
        <f t="shared" si="1401"/>
        <v/>
      </c>
      <c r="T9942" t="str">
        <f t="shared" si="1402"/>
        <v/>
      </c>
      <c r="U9942" t="str">
        <f t="shared" si="1403"/>
        <v/>
      </c>
    </row>
    <row r="9943" spans="12:21" ht="15" customHeight="1" x14ac:dyDescent="0.15">
      <c r="L9943" s="244" t="str">
        <f t="shared" si="1395"/>
        <v/>
      </c>
      <c r="M9943" s="245" t="str">
        <f t="shared" si="1396"/>
        <v/>
      </c>
      <c r="N9943" s="244" t="str">
        <f t="shared" si="1397"/>
        <v/>
      </c>
      <c r="O9943" s="244" t="str">
        <f t="shared" si="1398"/>
        <v/>
      </c>
      <c r="P9943">
        <f>IF($I9943&lt;&gt;"",$I9943,IF($E9943="SGD",1,IF($E9943="USD",Settings!$B$22,IF($E9943="HKD",Settings!$B$23,1))))</f>
        <v>1</v>
      </c>
      <c r="Q9943">
        <f t="shared" si="1399"/>
        <v>0</v>
      </c>
      <c r="R9943">
        <f t="shared" si="1400"/>
        <v>0</v>
      </c>
      <c r="S9943" t="str">
        <f t="shared" si="1401"/>
        <v/>
      </c>
      <c r="T9943" t="str">
        <f t="shared" si="1402"/>
        <v/>
      </c>
      <c r="U9943" t="str">
        <f t="shared" si="1403"/>
        <v/>
      </c>
    </row>
    <row r="9944" spans="12:21" ht="15" customHeight="1" x14ac:dyDescent="0.15">
      <c r="L9944" s="244" t="str">
        <f t="shared" si="1395"/>
        <v/>
      </c>
      <c r="M9944" s="245" t="str">
        <f t="shared" si="1396"/>
        <v/>
      </c>
      <c r="N9944" s="244" t="str">
        <f t="shared" si="1397"/>
        <v/>
      </c>
      <c r="O9944" s="244" t="str">
        <f t="shared" si="1398"/>
        <v/>
      </c>
      <c r="P9944">
        <f>IF($I9944&lt;&gt;"",$I9944,IF($E9944="SGD",1,IF($E9944="USD",Settings!$B$22,IF($E9944="HKD",Settings!$B$23,1))))</f>
        <v>1</v>
      </c>
      <c r="Q9944">
        <f t="shared" si="1399"/>
        <v>0</v>
      </c>
      <c r="R9944">
        <f t="shared" si="1400"/>
        <v>0</v>
      </c>
      <c r="S9944" t="str">
        <f t="shared" si="1401"/>
        <v/>
      </c>
      <c r="T9944" t="str">
        <f t="shared" si="1402"/>
        <v/>
      </c>
      <c r="U9944" t="str">
        <f t="shared" si="1403"/>
        <v/>
      </c>
    </row>
    <row r="9945" spans="12:21" ht="15" customHeight="1" x14ac:dyDescent="0.15">
      <c r="L9945" s="244" t="str">
        <f t="shared" si="1395"/>
        <v/>
      </c>
      <c r="M9945" s="245" t="str">
        <f t="shared" si="1396"/>
        <v/>
      </c>
      <c r="N9945" s="244" t="str">
        <f t="shared" si="1397"/>
        <v/>
      </c>
      <c r="O9945" s="244" t="str">
        <f t="shared" si="1398"/>
        <v/>
      </c>
      <c r="P9945">
        <f>IF($I9945&lt;&gt;"",$I9945,IF($E9945="SGD",1,IF($E9945="USD",Settings!$B$22,IF($E9945="HKD",Settings!$B$23,1))))</f>
        <v>1</v>
      </c>
      <c r="Q9945">
        <f t="shared" si="1399"/>
        <v>0</v>
      </c>
      <c r="R9945">
        <f t="shared" si="1400"/>
        <v>0</v>
      </c>
      <c r="S9945" t="str">
        <f t="shared" si="1401"/>
        <v/>
      </c>
      <c r="T9945" t="str">
        <f t="shared" si="1402"/>
        <v/>
      </c>
      <c r="U9945" t="str">
        <f t="shared" si="1403"/>
        <v/>
      </c>
    </row>
    <row r="9946" spans="12:21" ht="15" customHeight="1" x14ac:dyDescent="0.15">
      <c r="L9946" s="244" t="str">
        <f t="shared" si="1395"/>
        <v/>
      </c>
      <c r="M9946" s="245" t="str">
        <f t="shared" si="1396"/>
        <v/>
      </c>
      <c r="N9946" s="244" t="str">
        <f t="shared" si="1397"/>
        <v/>
      </c>
      <c r="O9946" s="244" t="str">
        <f t="shared" si="1398"/>
        <v/>
      </c>
      <c r="P9946">
        <f>IF($I9946&lt;&gt;"",$I9946,IF($E9946="SGD",1,IF($E9946="USD",Settings!$B$22,IF($E9946="HKD",Settings!$B$23,1))))</f>
        <v>1</v>
      </c>
      <c r="Q9946">
        <f t="shared" si="1399"/>
        <v>0</v>
      </c>
      <c r="R9946">
        <f t="shared" si="1400"/>
        <v>0</v>
      </c>
      <c r="S9946" t="str">
        <f t="shared" si="1401"/>
        <v/>
      </c>
      <c r="T9946" t="str">
        <f t="shared" si="1402"/>
        <v/>
      </c>
      <c r="U9946" t="str">
        <f t="shared" si="1403"/>
        <v/>
      </c>
    </row>
    <row r="9947" spans="12:21" ht="15" customHeight="1" x14ac:dyDescent="0.15">
      <c r="L9947" s="244" t="str">
        <f t="shared" si="1395"/>
        <v/>
      </c>
      <c r="M9947" s="245" t="str">
        <f t="shared" si="1396"/>
        <v/>
      </c>
      <c r="N9947" s="244" t="str">
        <f t="shared" si="1397"/>
        <v/>
      </c>
      <c r="O9947" s="244" t="str">
        <f t="shared" si="1398"/>
        <v/>
      </c>
      <c r="P9947">
        <f>IF($I9947&lt;&gt;"",$I9947,IF($E9947="SGD",1,IF($E9947="USD",Settings!$B$22,IF($E9947="HKD",Settings!$B$23,1))))</f>
        <v>1</v>
      </c>
      <c r="Q9947">
        <f t="shared" si="1399"/>
        <v>0</v>
      </c>
      <c r="R9947">
        <f t="shared" si="1400"/>
        <v>0</v>
      </c>
      <c r="S9947" t="str">
        <f t="shared" si="1401"/>
        <v/>
      </c>
      <c r="T9947" t="str">
        <f t="shared" si="1402"/>
        <v/>
      </c>
      <c r="U9947" t="str">
        <f t="shared" si="1403"/>
        <v/>
      </c>
    </row>
    <row r="9948" spans="12:21" ht="15" customHeight="1" x14ac:dyDescent="0.15">
      <c r="L9948" s="244" t="str">
        <f t="shared" si="1395"/>
        <v/>
      </c>
      <c r="M9948" s="245" t="str">
        <f t="shared" si="1396"/>
        <v/>
      </c>
      <c r="N9948" s="244" t="str">
        <f t="shared" si="1397"/>
        <v/>
      </c>
      <c r="O9948" s="244" t="str">
        <f t="shared" si="1398"/>
        <v/>
      </c>
      <c r="P9948">
        <f>IF($I9948&lt;&gt;"",$I9948,IF($E9948="SGD",1,IF($E9948="USD",Settings!$B$22,IF($E9948="HKD",Settings!$B$23,1))))</f>
        <v>1</v>
      </c>
      <c r="Q9948">
        <f t="shared" si="1399"/>
        <v>0</v>
      </c>
      <c r="R9948">
        <f t="shared" si="1400"/>
        <v>0</v>
      </c>
      <c r="S9948" t="str">
        <f t="shared" si="1401"/>
        <v/>
      </c>
      <c r="T9948" t="str">
        <f t="shared" si="1402"/>
        <v/>
      </c>
      <c r="U9948" t="str">
        <f t="shared" si="1403"/>
        <v/>
      </c>
    </row>
    <row r="9949" spans="12:21" ht="15" customHeight="1" x14ac:dyDescent="0.15">
      <c r="L9949" s="244" t="str">
        <f t="shared" si="1395"/>
        <v/>
      </c>
      <c r="M9949" s="245" t="str">
        <f t="shared" si="1396"/>
        <v/>
      </c>
      <c r="N9949" s="244" t="str">
        <f t="shared" si="1397"/>
        <v/>
      </c>
      <c r="O9949" s="244" t="str">
        <f t="shared" si="1398"/>
        <v/>
      </c>
      <c r="P9949">
        <f>IF($I9949&lt;&gt;"",$I9949,IF($E9949="SGD",1,IF($E9949="USD",Settings!$B$22,IF($E9949="HKD",Settings!$B$23,1))))</f>
        <v>1</v>
      </c>
      <c r="Q9949">
        <f t="shared" si="1399"/>
        <v>0</v>
      </c>
      <c r="R9949">
        <f t="shared" si="1400"/>
        <v>0</v>
      </c>
      <c r="S9949" t="str">
        <f t="shared" si="1401"/>
        <v/>
      </c>
      <c r="T9949" t="str">
        <f t="shared" si="1402"/>
        <v/>
      </c>
      <c r="U9949" t="str">
        <f t="shared" si="1403"/>
        <v/>
      </c>
    </row>
    <row r="9950" spans="12:21" ht="15" customHeight="1" x14ac:dyDescent="0.15">
      <c r="L9950" s="244" t="str">
        <f t="shared" si="1395"/>
        <v/>
      </c>
      <c r="M9950" s="245" t="str">
        <f t="shared" si="1396"/>
        <v/>
      </c>
      <c r="N9950" s="244" t="str">
        <f t="shared" si="1397"/>
        <v/>
      </c>
      <c r="O9950" s="244" t="str">
        <f t="shared" si="1398"/>
        <v/>
      </c>
      <c r="P9950">
        <f>IF($I9950&lt;&gt;"",$I9950,IF($E9950="SGD",1,IF($E9950="USD",Settings!$B$22,IF($E9950="HKD",Settings!$B$23,1))))</f>
        <v>1</v>
      </c>
      <c r="Q9950">
        <f t="shared" si="1399"/>
        <v>0</v>
      </c>
      <c r="R9950">
        <f t="shared" si="1400"/>
        <v>0</v>
      </c>
      <c r="S9950" t="str">
        <f t="shared" si="1401"/>
        <v/>
      </c>
      <c r="T9950" t="str">
        <f t="shared" si="1402"/>
        <v/>
      </c>
      <c r="U9950" t="str">
        <f t="shared" si="1403"/>
        <v/>
      </c>
    </row>
    <row r="9951" spans="12:21" ht="15" customHeight="1" x14ac:dyDescent="0.15">
      <c r="L9951" s="244" t="str">
        <f t="shared" si="1395"/>
        <v/>
      </c>
      <c r="M9951" s="245" t="str">
        <f t="shared" si="1396"/>
        <v/>
      </c>
      <c r="N9951" s="244" t="str">
        <f t="shared" si="1397"/>
        <v/>
      </c>
      <c r="O9951" s="244" t="str">
        <f t="shared" si="1398"/>
        <v/>
      </c>
      <c r="P9951">
        <f>IF($I9951&lt;&gt;"",$I9951,IF($E9951="SGD",1,IF($E9951="USD",Settings!$B$22,IF($E9951="HKD",Settings!$B$23,1))))</f>
        <v>1</v>
      </c>
      <c r="Q9951">
        <f t="shared" si="1399"/>
        <v>0</v>
      </c>
      <c r="R9951">
        <f t="shared" si="1400"/>
        <v>0</v>
      </c>
      <c r="S9951" t="str">
        <f t="shared" si="1401"/>
        <v/>
      </c>
      <c r="T9951" t="str">
        <f t="shared" si="1402"/>
        <v/>
      </c>
      <c r="U9951" t="str">
        <f t="shared" si="1403"/>
        <v/>
      </c>
    </row>
    <row r="9952" spans="12:21" ht="15" customHeight="1" x14ac:dyDescent="0.15">
      <c r="L9952" s="244" t="str">
        <f t="shared" si="1395"/>
        <v/>
      </c>
      <c r="M9952" s="245" t="str">
        <f t="shared" si="1396"/>
        <v/>
      </c>
      <c r="N9952" s="244" t="str">
        <f t="shared" si="1397"/>
        <v/>
      </c>
      <c r="O9952" s="244" t="str">
        <f t="shared" si="1398"/>
        <v/>
      </c>
      <c r="P9952">
        <f>IF($I9952&lt;&gt;"",$I9952,IF($E9952="SGD",1,IF($E9952="USD",Settings!$B$22,IF($E9952="HKD",Settings!$B$23,1))))</f>
        <v>1</v>
      </c>
      <c r="Q9952">
        <f t="shared" si="1399"/>
        <v>0</v>
      </c>
      <c r="R9952">
        <f t="shared" si="1400"/>
        <v>0</v>
      </c>
      <c r="S9952" t="str">
        <f t="shared" si="1401"/>
        <v/>
      </c>
      <c r="T9952" t="str">
        <f t="shared" si="1402"/>
        <v/>
      </c>
      <c r="U9952" t="str">
        <f t="shared" si="1403"/>
        <v/>
      </c>
    </row>
    <row r="9953" spans="12:21" ht="15" customHeight="1" x14ac:dyDescent="0.15">
      <c r="L9953" s="244" t="str">
        <f t="shared" si="1395"/>
        <v/>
      </c>
      <c r="M9953" s="245" t="str">
        <f t="shared" si="1396"/>
        <v/>
      </c>
      <c r="N9953" s="244" t="str">
        <f t="shared" si="1397"/>
        <v/>
      </c>
      <c r="O9953" s="244" t="str">
        <f t="shared" si="1398"/>
        <v/>
      </c>
      <c r="P9953">
        <f>IF($I9953&lt;&gt;"",$I9953,IF($E9953="SGD",1,IF($E9953="USD",Settings!$B$22,IF($E9953="HKD",Settings!$B$23,1))))</f>
        <v>1</v>
      </c>
      <c r="Q9953">
        <f t="shared" si="1399"/>
        <v>0</v>
      </c>
      <c r="R9953">
        <f t="shared" si="1400"/>
        <v>0</v>
      </c>
      <c r="S9953" t="str">
        <f t="shared" si="1401"/>
        <v/>
      </c>
      <c r="T9953" t="str">
        <f t="shared" si="1402"/>
        <v/>
      </c>
      <c r="U9953" t="str">
        <f t="shared" si="1403"/>
        <v/>
      </c>
    </row>
    <row r="9954" spans="12:21" ht="15" customHeight="1" x14ac:dyDescent="0.15">
      <c r="L9954" s="244" t="str">
        <f t="shared" si="1395"/>
        <v/>
      </c>
      <c r="M9954" s="245" t="str">
        <f t="shared" si="1396"/>
        <v/>
      </c>
      <c r="N9954" s="244" t="str">
        <f t="shared" si="1397"/>
        <v/>
      </c>
      <c r="O9954" s="244" t="str">
        <f t="shared" si="1398"/>
        <v/>
      </c>
      <c r="P9954">
        <f>IF($I9954&lt;&gt;"",$I9954,IF($E9954="SGD",1,IF($E9954="USD",Settings!$B$22,IF($E9954="HKD",Settings!$B$23,1))))</f>
        <v>1</v>
      </c>
      <c r="Q9954">
        <f t="shared" si="1399"/>
        <v>0</v>
      </c>
      <c r="R9954">
        <f t="shared" si="1400"/>
        <v>0</v>
      </c>
      <c r="S9954" t="str">
        <f t="shared" si="1401"/>
        <v/>
      </c>
      <c r="T9954" t="str">
        <f t="shared" si="1402"/>
        <v/>
      </c>
      <c r="U9954" t="str">
        <f t="shared" si="1403"/>
        <v/>
      </c>
    </row>
    <row r="9955" spans="12:21" ht="15" customHeight="1" x14ac:dyDescent="0.15">
      <c r="L9955" s="244" t="str">
        <f t="shared" si="1395"/>
        <v/>
      </c>
      <c r="M9955" s="245" t="str">
        <f t="shared" si="1396"/>
        <v/>
      </c>
      <c r="N9955" s="244" t="str">
        <f t="shared" si="1397"/>
        <v/>
      </c>
      <c r="O9955" s="244" t="str">
        <f t="shared" si="1398"/>
        <v/>
      </c>
      <c r="P9955">
        <f>IF($I9955&lt;&gt;"",$I9955,IF($E9955="SGD",1,IF($E9955="USD",Settings!$B$22,IF($E9955="HKD",Settings!$B$23,1))))</f>
        <v>1</v>
      </c>
      <c r="Q9955">
        <f t="shared" si="1399"/>
        <v>0</v>
      </c>
      <c r="R9955">
        <f t="shared" si="1400"/>
        <v>0</v>
      </c>
      <c r="S9955" t="str">
        <f t="shared" si="1401"/>
        <v/>
      </c>
      <c r="T9955" t="str">
        <f t="shared" si="1402"/>
        <v/>
      </c>
      <c r="U9955" t="str">
        <f t="shared" si="1403"/>
        <v/>
      </c>
    </row>
    <row r="9956" spans="12:21" ht="15" customHeight="1" x14ac:dyDescent="0.15">
      <c r="L9956" s="244" t="str">
        <f t="shared" si="1395"/>
        <v/>
      </c>
      <c r="M9956" s="245" t="str">
        <f t="shared" si="1396"/>
        <v/>
      </c>
      <c r="N9956" s="244" t="str">
        <f t="shared" si="1397"/>
        <v/>
      </c>
      <c r="O9956" s="244" t="str">
        <f t="shared" si="1398"/>
        <v/>
      </c>
      <c r="P9956">
        <f>IF($I9956&lt;&gt;"",$I9956,IF($E9956="SGD",1,IF($E9956="USD",Settings!$B$22,IF($E9956="HKD",Settings!$B$23,1))))</f>
        <v>1</v>
      </c>
      <c r="Q9956">
        <f t="shared" si="1399"/>
        <v>0</v>
      </c>
      <c r="R9956">
        <f t="shared" si="1400"/>
        <v>0</v>
      </c>
      <c r="S9956" t="str">
        <f t="shared" si="1401"/>
        <v/>
      </c>
      <c r="T9956" t="str">
        <f t="shared" si="1402"/>
        <v/>
      </c>
      <c r="U9956" t="str">
        <f t="shared" si="1403"/>
        <v/>
      </c>
    </row>
    <row r="9957" spans="12:21" ht="15" customHeight="1" x14ac:dyDescent="0.15">
      <c r="L9957" s="244" t="str">
        <f t="shared" si="1395"/>
        <v/>
      </c>
      <c r="M9957" s="245" t="str">
        <f t="shared" si="1396"/>
        <v/>
      </c>
      <c r="N9957" s="244" t="str">
        <f t="shared" si="1397"/>
        <v/>
      </c>
      <c r="O9957" s="244" t="str">
        <f t="shared" si="1398"/>
        <v/>
      </c>
      <c r="P9957">
        <f>IF($I9957&lt;&gt;"",$I9957,IF($E9957="SGD",1,IF($E9957="USD",Settings!$B$22,IF($E9957="HKD",Settings!$B$23,1))))</f>
        <v>1</v>
      </c>
      <c r="Q9957">
        <f t="shared" si="1399"/>
        <v>0</v>
      </c>
      <c r="R9957">
        <f t="shared" si="1400"/>
        <v>0</v>
      </c>
      <c r="S9957" t="str">
        <f t="shared" si="1401"/>
        <v/>
      </c>
      <c r="T9957" t="str">
        <f t="shared" si="1402"/>
        <v/>
      </c>
      <c r="U9957" t="str">
        <f t="shared" si="1403"/>
        <v/>
      </c>
    </row>
    <row r="9958" spans="12:21" ht="15" customHeight="1" x14ac:dyDescent="0.15">
      <c r="L9958" s="244" t="str">
        <f t="shared" si="1395"/>
        <v/>
      </c>
      <c r="M9958" s="245" t="str">
        <f t="shared" si="1396"/>
        <v/>
      </c>
      <c r="N9958" s="244" t="str">
        <f t="shared" si="1397"/>
        <v/>
      </c>
      <c r="O9958" s="244" t="str">
        <f t="shared" si="1398"/>
        <v/>
      </c>
      <c r="P9958">
        <f>IF($I9958&lt;&gt;"",$I9958,IF($E9958="SGD",1,IF($E9958="USD",Settings!$B$22,IF($E9958="HKD",Settings!$B$23,1))))</f>
        <v>1</v>
      </c>
      <c r="Q9958">
        <f t="shared" si="1399"/>
        <v>0</v>
      </c>
      <c r="R9958">
        <f t="shared" si="1400"/>
        <v>0</v>
      </c>
      <c r="S9958" t="str">
        <f t="shared" si="1401"/>
        <v/>
      </c>
      <c r="T9958" t="str">
        <f t="shared" si="1402"/>
        <v/>
      </c>
      <c r="U9958" t="str">
        <f t="shared" si="1403"/>
        <v/>
      </c>
    </row>
    <row r="9959" spans="12:21" ht="15" customHeight="1" x14ac:dyDescent="0.15">
      <c r="L9959" s="244" t="str">
        <f t="shared" si="1395"/>
        <v/>
      </c>
      <c r="M9959" s="245" t="str">
        <f t="shared" si="1396"/>
        <v/>
      </c>
      <c r="N9959" s="244" t="str">
        <f t="shared" si="1397"/>
        <v/>
      </c>
      <c r="O9959" s="244" t="str">
        <f t="shared" si="1398"/>
        <v/>
      </c>
      <c r="P9959">
        <f>IF($I9959&lt;&gt;"",$I9959,IF($E9959="SGD",1,IF($E9959="USD",Settings!$B$22,IF($E9959="HKD",Settings!$B$23,1))))</f>
        <v>1</v>
      </c>
      <c r="Q9959">
        <f t="shared" si="1399"/>
        <v>0</v>
      </c>
      <c r="R9959">
        <f t="shared" si="1400"/>
        <v>0</v>
      </c>
      <c r="S9959" t="str">
        <f t="shared" si="1401"/>
        <v/>
      </c>
      <c r="T9959" t="str">
        <f t="shared" si="1402"/>
        <v/>
      </c>
      <c r="U9959" t="str">
        <f t="shared" si="1403"/>
        <v/>
      </c>
    </row>
    <row r="9960" spans="12:21" ht="15" customHeight="1" x14ac:dyDescent="0.15">
      <c r="L9960" s="244" t="str">
        <f t="shared" si="1395"/>
        <v/>
      </c>
      <c r="M9960" s="245" t="str">
        <f t="shared" si="1396"/>
        <v/>
      </c>
      <c r="N9960" s="244" t="str">
        <f t="shared" si="1397"/>
        <v/>
      </c>
      <c r="O9960" s="244" t="str">
        <f t="shared" si="1398"/>
        <v/>
      </c>
      <c r="P9960">
        <f>IF($I9960&lt;&gt;"",$I9960,IF($E9960="SGD",1,IF($E9960="USD",Settings!$B$22,IF($E9960="HKD",Settings!$B$23,1))))</f>
        <v>1</v>
      </c>
      <c r="Q9960">
        <f t="shared" si="1399"/>
        <v>0</v>
      </c>
      <c r="R9960">
        <f t="shared" si="1400"/>
        <v>0</v>
      </c>
      <c r="S9960" t="str">
        <f t="shared" si="1401"/>
        <v/>
      </c>
      <c r="T9960" t="str">
        <f t="shared" si="1402"/>
        <v/>
      </c>
      <c r="U9960" t="str">
        <f t="shared" si="1403"/>
        <v/>
      </c>
    </row>
    <row r="9961" spans="12:21" ht="15" customHeight="1" x14ac:dyDescent="0.15">
      <c r="L9961" s="244" t="str">
        <f t="shared" ref="L9961:L10000" si="1404">IF(OR(B9961="",C9961="",E9961=""),"",B9961&amp;":"&amp;C9961&amp;":"&amp;E9961)</f>
        <v/>
      </c>
      <c r="M9961" s="245" t="str">
        <f t="shared" ref="M9961:M10000" si="1405">IF(A9961="","",A9961*D9961)</f>
        <v/>
      </c>
      <c r="N9961" s="244" t="str">
        <f t="shared" ref="N9961:N10000" si="1406">IF(A9961="","",IF(OR(A9961=1,A9961=0),J9961,0))</f>
        <v/>
      </c>
      <c r="O9961" s="244" t="str">
        <f t="shared" ref="O9961:O10000" si="1407">IF(A9961="","",IF(A9961=-1,J9961,0))</f>
        <v/>
      </c>
      <c r="P9961">
        <f>IF($I9961&lt;&gt;"",$I9961,IF($E9961="SGD",1,IF($E9961="USD",Settings!$B$22,IF($E9961="HKD",Settings!$B$23,1))))</f>
        <v>1</v>
      </c>
      <c r="Q9961">
        <f t="shared" ref="Q9961:Q10000" si="1408">IF($L9961="",0,($O9961-$N9961+IF($A9961=2,$J9961,0))*$P9961)</f>
        <v>0</v>
      </c>
      <c r="R9961">
        <f t="shared" ref="R9961:R10000" si="1409">IF($L9961="",0,IF($A9961=2,$J9961*$P9961,0))</f>
        <v>0</v>
      </c>
      <c r="S9961" t="str">
        <f t="shared" si="1401"/>
        <v/>
      </c>
      <c r="T9961" t="str">
        <f t="shared" si="1402"/>
        <v/>
      </c>
      <c r="U9961" t="str">
        <f t="shared" si="1403"/>
        <v/>
      </c>
    </row>
    <row r="9962" spans="12:21" ht="15" customHeight="1" x14ac:dyDescent="0.15">
      <c r="L9962" s="244" t="str">
        <f t="shared" si="1404"/>
        <v/>
      </c>
      <c r="M9962" s="245" t="str">
        <f t="shared" si="1405"/>
        <v/>
      </c>
      <c r="N9962" s="244" t="str">
        <f t="shared" si="1406"/>
        <v/>
      </c>
      <c r="O9962" s="244" t="str">
        <f t="shared" si="1407"/>
        <v/>
      </c>
      <c r="P9962">
        <f>IF($I9962&lt;&gt;"",$I9962,IF($E9962="SGD",1,IF($E9962="USD",Settings!$B$22,IF($E9962="HKD",Settings!$B$23,1))))</f>
        <v>1</v>
      </c>
      <c r="Q9962">
        <f t="shared" si="1408"/>
        <v>0</v>
      </c>
      <c r="R9962">
        <f t="shared" si="1409"/>
        <v>0</v>
      </c>
      <c r="S9962" t="str">
        <f t="shared" si="1401"/>
        <v/>
      </c>
      <c r="T9962" t="str">
        <f t="shared" si="1402"/>
        <v/>
      </c>
      <c r="U9962" t="str">
        <f t="shared" si="1403"/>
        <v/>
      </c>
    </row>
    <row r="9963" spans="12:21" ht="15" customHeight="1" x14ac:dyDescent="0.15">
      <c r="L9963" s="244" t="str">
        <f t="shared" si="1404"/>
        <v/>
      </c>
      <c r="M9963" s="245" t="str">
        <f t="shared" si="1405"/>
        <v/>
      </c>
      <c r="N9963" s="244" t="str">
        <f t="shared" si="1406"/>
        <v/>
      </c>
      <c r="O9963" s="244" t="str">
        <f t="shared" si="1407"/>
        <v/>
      </c>
      <c r="P9963">
        <f>IF($I9963&lt;&gt;"",$I9963,IF($E9963="SGD",1,IF($E9963="USD",Settings!$B$22,IF($E9963="HKD",Settings!$B$23,1))))</f>
        <v>1</v>
      </c>
      <c r="Q9963">
        <f t="shared" si="1408"/>
        <v>0</v>
      </c>
      <c r="R9963">
        <f t="shared" si="1409"/>
        <v>0</v>
      </c>
      <c r="S9963" t="str">
        <f t="shared" si="1401"/>
        <v/>
      </c>
      <c r="T9963" t="str">
        <f t="shared" si="1402"/>
        <v/>
      </c>
      <c r="U9963" t="str">
        <f t="shared" si="1403"/>
        <v/>
      </c>
    </row>
    <row r="9964" spans="12:21" ht="15" customHeight="1" x14ac:dyDescent="0.15">
      <c r="L9964" s="244" t="str">
        <f t="shared" si="1404"/>
        <v/>
      </c>
      <c r="M9964" s="245" t="str">
        <f t="shared" si="1405"/>
        <v/>
      </c>
      <c r="N9964" s="244" t="str">
        <f t="shared" si="1406"/>
        <v/>
      </c>
      <c r="O9964" s="244" t="str">
        <f t="shared" si="1407"/>
        <v/>
      </c>
      <c r="P9964">
        <f>IF($I9964&lt;&gt;"",$I9964,IF($E9964="SGD",1,IF($E9964="USD",Settings!$B$22,IF($E9964="HKD",Settings!$B$23,1))))</f>
        <v>1</v>
      </c>
      <c r="Q9964">
        <f t="shared" si="1408"/>
        <v>0</v>
      </c>
      <c r="R9964">
        <f t="shared" si="1409"/>
        <v>0</v>
      </c>
      <c r="S9964" t="str">
        <f t="shared" si="1401"/>
        <v/>
      </c>
      <c r="T9964" t="str">
        <f t="shared" si="1402"/>
        <v/>
      </c>
      <c r="U9964" t="str">
        <f t="shared" si="1403"/>
        <v/>
      </c>
    </row>
    <row r="9965" spans="12:21" ht="15" customHeight="1" x14ac:dyDescent="0.15">
      <c r="L9965" s="244" t="str">
        <f t="shared" si="1404"/>
        <v/>
      </c>
      <c r="M9965" s="245" t="str">
        <f t="shared" si="1405"/>
        <v/>
      </c>
      <c r="N9965" s="244" t="str">
        <f t="shared" si="1406"/>
        <v/>
      </c>
      <c r="O9965" s="244" t="str">
        <f t="shared" si="1407"/>
        <v/>
      </c>
      <c r="P9965">
        <f>IF($I9965&lt;&gt;"",$I9965,IF($E9965="SGD",1,IF($E9965="USD",Settings!$B$22,IF($E9965="HKD",Settings!$B$23,1))))</f>
        <v>1</v>
      </c>
      <c r="Q9965">
        <f t="shared" si="1408"/>
        <v>0</v>
      </c>
      <c r="R9965">
        <f t="shared" si="1409"/>
        <v>0</v>
      </c>
      <c r="S9965" t="str">
        <f t="shared" si="1401"/>
        <v/>
      </c>
      <c r="T9965" t="str">
        <f t="shared" si="1402"/>
        <v/>
      </c>
      <c r="U9965" t="str">
        <f t="shared" si="1403"/>
        <v/>
      </c>
    </row>
    <row r="9966" spans="12:21" ht="15" customHeight="1" x14ac:dyDescent="0.15">
      <c r="L9966" s="244" t="str">
        <f t="shared" si="1404"/>
        <v/>
      </c>
      <c r="M9966" s="245" t="str">
        <f t="shared" si="1405"/>
        <v/>
      </c>
      <c r="N9966" s="244" t="str">
        <f t="shared" si="1406"/>
        <v/>
      </c>
      <c r="O9966" s="244" t="str">
        <f t="shared" si="1407"/>
        <v/>
      </c>
      <c r="P9966">
        <f>IF($I9966&lt;&gt;"",$I9966,IF($E9966="SGD",1,IF($E9966="USD",Settings!$B$22,IF($E9966="HKD",Settings!$B$23,1))))</f>
        <v>1</v>
      </c>
      <c r="Q9966">
        <f t="shared" si="1408"/>
        <v>0</v>
      </c>
      <c r="R9966">
        <f t="shared" si="1409"/>
        <v>0</v>
      </c>
      <c r="S9966" t="str">
        <f t="shared" si="1401"/>
        <v/>
      </c>
      <c r="T9966" t="str">
        <f t="shared" si="1402"/>
        <v/>
      </c>
      <c r="U9966" t="str">
        <f t="shared" si="1403"/>
        <v/>
      </c>
    </row>
    <row r="9967" spans="12:21" ht="15" customHeight="1" x14ac:dyDescent="0.15">
      <c r="L9967" s="244" t="str">
        <f t="shared" si="1404"/>
        <v/>
      </c>
      <c r="M9967" s="245" t="str">
        <f t="shared" si="1405"/>
        <v/>
      </c>
      <c r="N9967" s="244" t="str">
        <f t="shared" si="1406"/>
        <v/>
      </c>
      <c r="O9967" s="244" t="str">
        <f t="shared" si="1407"/>
        <v/>
      </c>
      <c r="P9967">
        <f>IF($I9967&lt;&gt;"",$I9967,IF($E9967="SGD",1,IF($E9967="USD",Settings!$B$22,IF($E9967="HKD",Settings!$B$23,1))))</f>
        <v>1</v>
      </c>
      <c r="Q9967">
        <f t="shared" si="1408"/>
        <v>0</v>
      </c>
      <c r="R9967">
        <f t="shared" si="1409"/>
        <v>0</v>
      </c>
      <c r="S9967" t="str">
        <f t="shared" si="1401"/>
        <v/>
      </c>
      <c r="T9967" t="str">
        <f t="shared" si="1402"/>
        <v/>
      </c>
      <c r="U9967" t="str">
        <f t="shared" si="1403"/>
        <v/>
      </c>
    </row>
    <row r="9968" spans="12:21" ht="15" customHeight="1" x14ac:dyDescent="0.15">
      <c r="L9968" s="244" t="str">
        <f t="shared" si="1404"/>
        <v/>
      </c>
      <c r="M9968" s="245" t="str">
        <f t="shared" si="1405"/>
        <v/>
      </c>
      <c r="N9968" s="244" t="str">
        <f t="shared" si="1406"/>
        <v/>
      </c>
      <c r="O9968" s="244" t="str">
        <f t="shared" si="1407"/>
        <v/>
      </c>
      <c r="P9968">
        <f>IF($I9968&lt;&gt;"",$I9968,IF($E9968="SGD",1,IF($E9968="USD",Settings!$B$22,IF($E9968="HKD",Settings!$B$23,1))))</f>
        <v>1</v>
      </c>
      <c r="Q9968">
        <f t="shared" si="1408"/>
        <v>0</v>
      </c>
      <c r="R9968">
        <f t="shared" si="1409"/>
        <v>0</v>
      </c>
      <c r="S9968" t="str">
        <f t="shared" si="1401"/>
        <v/>
      </c>
      <c r="T9968" t="str">
        <f t="shared" si="1402"/>
        <v/>
      </c>
      <c r="U9968" t="str">
        <f t="shared" si="1403"/>
        <v/>
      </c>
    </row>
    <row r="9969" spans="12:21" ht="15" customHeight="1" x14ac:dyDescent="0.15">
      <c r="L9969" s="244" t="str">
        <f t="shared" si="1404"/>
        <v/>
      </c>
      <c r="M9969" s="245" t="str">
        <f t="shared" si="1405"/>
        <v/>
      </c>
      <c r="N9969" s="244" t="str">
        <f t="shared" si="1406"/>
        <v/>
      </c>
      <c r="O9969" s="244" t="str">
        <f t="shared" si="1407"/>
        <v/>
      </c>
      <c r="P9969">
        <f>IF($I9969&lt;&gt;"",$I9969,IF($E9969="SGD",1,IF($E9969="USD",Settings!$B$22,IF($E9969="HKD",Settings!$B$23,1))))</f>
        <v>1</v>
      </c>
      <c r="Q9969">
        <f t="shared" si="1408"/>
        <v>0</v>
      </c>
      <c r="R9969">
        <f t="shared" si="1409"/>
        <v>0</v>
      </c>
      <c r="S9969" t="str">
        <f t="shared" si="1401"/>
        <v/>
      </c>
      <c r="T9969" t="str">
        <f t="shared" si="1402"/>
        <v/>
      </c>
      <c r="U9969" t="str">
        <f t="shared" si="1403"/>
        <v/>
      </c>
    </row>
    <row r="9970" spans="12:21" ht="15" customHeight="1" x14ac:dyDescent="0.15">
      <c r="L9970" s="244" t="str">
        <f t="shared" si="1404"/>
        <v/>
      </c>
      <c r="M9970" s="245" t="str">
        <f t="shared" si="1405"/>
        <v/>
      </c>
      <c r="N9970" s="244" t="str">
        <f t="shared" si="1406"/>
        <v/>
      </c>
      <c r="O9970" s="244" t="str">
        <f t="shared" si="1407"/>
        <v/>
      </c>
      <c r="P9970">
        <f>IF($I9970&lt;&gt;"",$I9970,IF($E9970="SGD",1,IF($E9970="USD",Settings!$B$22,IF($E9970="HKD",Settings!$B$23,1))))</f>
        <v>1</v>
      </c>
      <c r="Q9970">
        <f t="shared" si="1408"/>
        <v>0</v>
      </c>
      <c r="R9970">
        <f t="shared" si="1409"/>
        <v>0</v>
      </c>
      <c r="S9970" t="str">
        <f t="shared" si="1401"/>
        <v/>
      </c>
      <c r="T9970" t="str">
        <f t="shared" si="1402"/>
        <v/>
      </c>
      <c r="U9970" t="str">
        <f t="shared" si="1403"/>
        <v/>
      </c>
    </row>
    <row r="9971" spans="12:21" ht="15" customHeight="1" x14ac:dyDescent="0.15">
      <c r="L9971" s="244" t="str">
        <f t="shared" si="1404"/>
        <v/>
      </c>
      <c r="M9971" s="245" t="str">
        <f t="shared" si="1405"/>
        <v/>
      </c>
      <c r="N9971" s="244" t="str">
        <f t="shared" si="1406"/>
        <v/>
      </c>
      <c r="O9971" s="244" t="str">
        <f t="shared" si="1407"/>
        <v/>
      </c>
      <c r="P9971">
        <f>IF($I9971&lt;&gt;"",$I9971,IF($E9971="SGD",1,IF($E9971="USD",Settings!$B$22,IF($E9971="HKD",Settings!$B$23,1))))</f>
        <v>1</v>
      </c>
      <c r="Q9971">
        <f t="shared" si="1408"/>
        <v>0</v>
      </c>
      <c r="R9971">
        <f t="shared" si="1409"/>
        <v>0</v>
      </c>
      <c r="S9971" t="str">
        <f t="shared" si="1401"/>
        <v/>
      </c>
      <c r="T9971" t="str">
        <f t="shared" si="1402"/>
        <v/>
      </c>
      <c r="U9971" t="str">
        <f t="shared" si="1403"/>
        <v/>
      </c>
    </row>
    <row r="9972" spans="12:21" ht="15" customHeight="1" x14ac:dyDescent="0.15">
      <c r="L9972" s="244" t="str">
        <f t="shared" si="1404"/>
        <v/>
      </c>
      <c r="M9972" s="245" t="str">
        <f t="shared" si="1405"/>
        <v/>
      </c>
      <c r="N9972" s="244" t="str">
        <f t="shared" si="1406"/>
        <v/>
      </c>
      <c r="O9972" s="244" t="str">
        <f t="shared" si="1407"/>
        <v/>
      </c>
      <c r="P9972">
        <f>IF($I9972&lt;&gt;"",$I9972,IF($E9972="SGD",1,IF($E9972="USD",Settings!$B$22,IF($E9972="HKD",Settings!$B$23,1))))</f>
        <v>1</v>
      </c>
      <c r="Q9972">
        <f t="shared" si="1408"/>
        <v>0</v>
      </c>
      <c r="R9972">
        <f t="shared" si="1409"/>
        <v>0</v>
      </c>
      <c r="S9972" t="str">
        <f t="shared" si="1401"/>
        <v/>
      </c>
      <c r="T9972" t="str">
        <f t="shared" si="1402"/>
        <v/>
      </c>
      <c r="U9972" t="str">
        <f t="shared" si="1403"/>
        <v/>
      </c>
    </row>
    <row r="9973" spans="12:21" ht="15" customHeight="1" x14ac:dyDescent="0.15">
      <c r="L9973" s="244" t="str">
        <f t="shared" si="1404"/>
        <v/>
      </c>
      <c r="M9973" s="245" t="str">
        <f t="shared" si="1405"/>
        <v/>
      </c>
      <c r="N9973" s="244" t="str">
        <f t="shared" si="1406"/>
        <v/>
      </c>
      <c r="O9973" s="244" t="str">
        <f t="shared" si="1407"/>
        <v/>
      </c>
      <c r="P9973">
        <f>IF($I9973&lt;&gt;"",$I9973,IF($E9973="SGD",1,IF($E9973="USD",Settings!$B$22,IF($E9973="HKD",Settings!$B$23,1))))</f>
        <v>1</v>
      </c>
      <c r="Q9973">
        <f t="shared" si="1408"/>
        <v>0</v>
      </c>
      <c r="R9973">
        <f t="shared" si="1409"/>
        <v>0</v>
      </c>
      <c r="S9973" t="str">
        <f t="shared" si="1401"/>
        <v/>
      </c>
      <c r="T9973" t="str">
        <f t="shared" si="1402"/>
        <v/>
      </c>
      <c r="U9973" t="str">
        <f t="shared" si="1403"/>
        <v/>
      </c>
    </row>
    <row r="9974" spans="12:21" ht="15" customHeight="1" x14ac:dyDescent="0.15">
      <c r="L9974" s="244" t="str">
        <f t="shared" si="1404"/>
        <v/>
      </c>
      <c r="M9974" s="245" t="str">
        <f t="shared" si="1405"/>
        <v/>
      </c>
      <c r="N9974" s="244" t="str">
        <f t="shared" si="1406"/>
        <v/>
      </c>
      <c r="O9974" s="244" t="str">
        <f t="shared" si="1407"/>
        <v/>
      </c>
      <c r="P9974">
        <f>IF($I9974&lt;&gt;"",$I9974,IF($E9974="SGD",1,IF($E9974="USD",Settings!$B$22,IF($E9974="HKD",Settings!$B$23,1))))</f>
        <v>1</v>
      </c>
      <c r="Q9974">
        <f t="shared" si="1408"/>
        <v>0</v>
      </c>
      <c r="R9974">
        <f t="shared" si="1409"/>
        <v>0</v>
      </c>
      <c r="S9974" t="str">
        <f t="shared" si="1401"/>
        <v/>
      </c>
      <c r="T9974" t="str">
        <f t="shared" si="1402"/>
        <v/>
      </c>
      <c r="U9974" t="str">
        <f t="shared" si="1403"/>
        <v/>
      </c>
    </row>
    <row r="9975" spans="12:21" ht="15" customHeight="1" x14ac:dyDescent="0.15">
      <c r="L9975" s="244" t="str">
        <f t="shared" si="1404"/>
        <v/>
      </c>
      <c r="M9975" s="245" t="str">
        <f t="shared" si="1405"/>
        <v/>
      </c>
      <c r="N9975" s="244" t="str">
        <f t="shared" si="1406"/>
        <v/>
      </c>
      <c r="O9975" s="244" t="str">
        <f t="shared" si="1407"/>
        <v/>
      </c>
      <c r="P9975">
        <f>IF($I9975&lt;&gt;"",$I9975,IF($E9975="SGD",1,IF($E9975="USD",Settings!$B$22,IF($E9975="HKD",Settings!$B$23,1))))</f>
        <v>1</v>
      </c>
      <c r="Q9975">
        <f t="shared" si="1408"/>
        <v>0</v>
      </c>
      <c r="R9975">
        <f t="shared" si="1409"/>
        <v>0</v>
      </c>
      <c r="S9975" t="str">
        <f t="shared" si="1401"/>
        <v/>
      </c>
      <c r="T9975" t="str">
        <f t="shared" si="1402"/>
        <v/>
      </c>
      <c r="U9975" t="str">
        <f t="shared" si="1403"/>
        <v/>
      </c>
    </row>
    <row r="9976" spans="12:21" ht="15" customHeight="1" x14ac:dyDescent="0.15">
      <c r="L9976" s="244" t="str">
        <f t="shared" si="1404"/>
        <v/>
      </c>
      <c r="M9976" s="245" t="str">
        <f t="shared" si="1405"/>
        <v/>
      </c>
      <c r="N9976" s="244" t="str">
        <f t="shared" si="1406"/>
        <v/>
      </c>
      <c r="O9976" s="244" t="str">
        <f t="shared" si="1407"/>
        <v/>
      </c>
      <c r="P9976">
        <f>IF($I9976&lt;&gt;"",$I9976,IF($E9976="SGD",1,IF($E9976="USD",Settings!$B$22,IF($E9976="HKD",Settings!$B$23,1))))</f>
        <v>1</v>
      </c>
      <c r="Q9976">
        <f t="shared" si="1408"/>
        <v>0</v>
      </c>
      <c r="R9976">
        <f t="shared" si="1409"/>
        <v>0</v>
      </c>
      <c r="S9976" t="str">
        <f t="shared" si="1401"/>
        <v/>
      </c>
      <c r="T9976" t="str">
        <f t="shared" si="1402"/>
        <v/>
      </c>
      <c r="U9976" t="str">
        <f t="shared" si="1403"/>
        <v/>
      </c>
    </row>
    <row r="9977" spans="12:21" ht="15" customHeight="1" x14ac:dyDescent="0.15">
      <c r="L9977" s="244" t="str">
        <f t="shared" si="1404"/>
        <v/>
      </c>
      <c r="M9977" s="245" t="str">
        <f t="shared" si="1405"/>
        <v/>
      </c>
      <c r="N9977" s="244" t="str">
        <f t="shared" si="1406"/>
        <v/>
      </c>
      <c r="O9977" s="244" t="str">
        <f t="shared" si="1407"/>
        <v/>
      </c>
      <c r="P9977">
        <f>IF($I9977&lt;&gt;"",$I9977,IF($E9977="SGD",1,IF($E9977="USD",Settings!$B$22,IF($E9977="HKD",Settings!$B$23,1))))</f>
        <v>1</v>
      </c>
      <c r="Q9977">
        <f t="shared" si="1408"/>
        <v>0</v>
      </c>
      <c r="R9977">
        <f t="shared" si="1409"/>
        <v>0</v>
      </c>
      <c r="S9977" t="str">
        <f t="shared" si="1401"/>
        <v/>
      </c>
      <c r="T9977" t="str">
        <f t="shared" si="1402"/>
        <v/>
      </c>
      <c r="U9977" t="str">
        <f t="shared" si="1403"/>
        <v/>
      </c>
    </row>
    <row r="9978" spans="12:21" ht="15" customHeight="1" x14ac:dyDescent="0.15">
      <c r="L9978" s="244" t="str">
        <f t="shared" si="1404"/>
        <v/>
      </c>
      <c r="M9978" s="245" t="str">
        <f t="shared" si="1405"/>
        <v/>
      </c>
      <c r="N9978" s="244" t="str">
        <f t="shared" si="1406"/>
        <v/>
      </c>
      <c r="O9978" s="244" t="str">
        <f t="shared" si="1407"/>
        <v/>
      </c>
      <c r="P9978">
        <f>IF($I9978&lt;&gt;"",$I9978,IF($E9978="SGD",1,IF($E9978="USD",Settings!$B$22,IF($E9978="HKD",Settings!$B$23,1))))</f>
        <v>1</v>
      </c>
      <c r="Q9978">
        <f t="shared" si="1408"/>
        <v>0</v>
      </c>
      <c r="R9978">
        <f t="shared" si="1409"/>
        <v>0</v>
      </c>
      <c r="S9978" t="str">
        <f t="shared" si="1401"/>
        <v/>
      </c>
      <c r="T9978" t="str">
        <f t="shared" si="1402"/>
        <v/>
      </c>
      <c r="U9978" t="str">
        <f t="shared" si="1403"/>
        <v/>
      </c>
    </row>
    <row r="9979" spans="12:21" ht="15" customHeight="1" x14ac:dyDescent="0.15">
      <c r="L9979" s="244" t="str">
        <f t="shared" si="1404"/>
        <v/>
      </c>
      <c r="M9979" s="245" t="str">
        <f t="shared" si="1405"/>
        <v/>
      </c>
      <c r="N9979" s="244" t="str">
        <f t="shared" si="1406"/>
        <v/>
      </c>
      <c r="O9979" s="244" t="str">
        <f t="shared" si="1407"/>
        <v/>
      </c>
      <c r="P9979">
        <f>IF($I9979&lt;&gt;"",$I9979,IF($E9979="SGD",1,IF($E9979="USD",Settings!$B$22,IF($E9979="HKD",Settings!$B$23,1))))</f>
        <v>1</v>
      </c>
      <c r="Q9979">
        <f t="shared" si="1408"/>
        <v>0</v>
      </c>
      <c r="R9979">
        <f t="shared" si="1409"/>
        <v>0</v>
      </c>
      <c r="S9979" t="str">
        <f t="shared" si="1401"/>
        <v/>
      </c>
      <c r="T9979" t="str">
        <f t="shared" si="1402"/>
        <v/>
      </c>
      <c r="U9979" t="str">
        <f t="shared" si="1403"/>
        <v/>
      </c>
    </row>
    <row r="9980" spans="12:21" ht="15" customHeight="1" x14ac:dyDescent="0.15">
      <c r="L9980" s="244" t="str">
        <f t="shared" si="1404"/>
        <v/>
      </c>
      <c r="M9980" s="245" t="str">
        <f t="shared" si="1405"/>
        <v/>
      </c>
      <c r="N9980" s="244" t="str">
        <f t="shared" si="1406"/>
        <v/>
      </c>
      <c r="O9980" s="244" t="str">
        <f t="shared" si="1407"/>
        <v/>
      </c>
      <c r="P9980">
        <f>IF($I9980&lt;&gt;"",$I9980,IF($E9980="SGD",1,IF($E9980="USD",Settings!$B$22,IF($E9980="HKD",Settings!$B$23,1))))</f>
        <v>1</v>
      </c>
      <c r="Q9980">
        <f t="shared" si="1408"/>
        <v>0</v>
      </c>
      <c r="R9980">
        <f t="shared" si="1409"/>
        <v>0</v>
      </c>
      <c r="S9980" t="str">
        <f t="shared" si="1401"/>
        <v/>
      </c>
      <c r="T9980" t="str">
        <f t="shared" si="1402"/>
        <v/>
      </c>
      <c r="U9980" t="str">
        <f t="shared" si="1403"/>
        <v/>
      </c>
    </row>
    <row r="9981" spans="12:21" ht="15" customHeight="1" x14ac:dyDescent="0.15">
      <c r="L9981" s="244" t="str">
        <f t="shared" si="1404"/>
        <v/>
      </c>
      <c r="M9981" s="245" t="str">
        <f t="shared" si="1405"/>
        <v/>
      </c>
      <c r="N9981" s="244" t="str">
        <f t="shared" si="1406"/>
        <v/>
      </c>
      <c r="O9981" s="244" t="str">
        <f t="shared" si="1407"/>
        <v/>
      </c>
      <c r="P9981">
        <f>IF($I9981&lt;&gt;"",$I9981,IF($E9981="SGD",1,IF($E9981="USD",Settings!$B$22,IF($E9981="HKD",Settings!$B$23,1))))</f>
        <v>1</v>
      </c>
      <c r="Q9981">
        <f t="shared" si="1408"/>
        <v>0</v>
      </c>
      <c r="R9981">
        <f t="shared" si="1409"/>
        <v>0</v>
      </c>
      <c r="S9981" t="str">
        <f t="shared" si="1401"/>
        <v/>
      </c>
      <c r="T9981" t="str">
        <f t="shared" si="1402"/>
        <v/>
      </c>
      <c r="U9981" t="str">
        <f t="shared" si="1403"/>
        <v/>
      </c>
    </row>
    <row r="9982" spans="12:21" ht="15" customHeight="1" x14ac:dyDescent="0.15">
      <c r="L9982" s="244" t="str">
        <f t="shared" si="1404"/>
        <v/>
      </c>
      <c r="M9982" s="245" t="str">
        <f t="shared" si="1405"/>
        <v/>
      </c>
      <c r="N9982" s="244" t="str">
        <f t="shared" si="1406"/>
        <v/>
      </c>
      <c r="O9982" s="244" t="str">
        <f t="shared" si="1407"/>
        <v/>
      </c>
      <c r="P9982">
        <f>IF($I9982&lt;&gt;"",$I9982,IF($E9982="SGD",1,IF($E9982="USD",Settings!$B$22,IF($E9982="HKD",Settings!$B$23,1))))</f>
        <v>1</v>
      </c>
      <c r="Q9982">
        <f t="shared" si="1408"/>
        <v>0</v>
      </c>
      <c r="R9982">
        <f t="shared" si="1409"/>
        <v>0</v>
      </c>
      <c r="S9982" t="str">
        <f t="shared" si="1401"/>
        <v/>
      </c>
      <c r="T9982" t="str">
        <f t="shared" si="1402"/>
        <v/>
      </c>
      <c r="U9982" t="str">
        <f t="shared" si="1403"/>
        <v/>
      </c>
    </row>
    <row r="9983" spans="12:21" ht="15" customHeight="1" x14ac:dyDescent="0.15">
      <c r="L9983" s="244" t="str">
        <f t="shared" si="1404"/>
        <v/>
      </c>
      <c r="M9983" s="245" t="str">
        <f t="shared" si="1405"/>
        <v/>
      </c>
      <c r="N9983" s="244" t="str">
        <f t="shared" si="1406"/>
        <v/>
      </c>
      <c r="O9983" s="244" t="str">
        <f t="shared" si="1407"/>
        <v/>
      </c>
      <c r="P9983">
        <f>IF($I9983&lt;&gt;"",$I9983,IF($E9983="SGD",1,IF($E9983="USD",Settings!$B$22,IF($E9983="HKD",Settings!$B$23,1))))</f>
        <v>1</v>
      </c>
      <c r="Q9983">
        <f t="shared" si="1408"/>
        <v>0</v>
      </c>
      <c r="R9983">
        <f t="shared" si="1409"/>
        <v>0</v>
      </c>
      <c r="S9983" t="str">
        <f t="shared" si="1401"/>
        <v/>
      </c>
      <c r="T9983" t="str">
        <f t="shared" si="1402"/>
        <v/>
      </c>
      <c r="U9983" t="str">
        <f t="shared" si="1403"/>
        <v/>
      </c>
    </row>
    <row r="9984" spans="12:21" ht="15" customHeight="1" x14ac:dyDescent="0.15">
      <c r="L9984" s="244" t="str">
        <f t="shared" si="1404"/>
        <v/>
      </c>
      <c r="M9984" s="245" t="str">
        <f t="shared" si="1405"/>
        <v/>
      </c>
      <c r="N9984" s="244" t="str">
        <f t="shared" si="1406"/>
        <v/>
      </c>
      <c r="O9984" s="244" t="str">
        <f t="shared" si="1407"/>
        <v/>
      </c>
      <c r="P9984">
        <f>IF($I9984&lt;&gt;"",$I9984,IF($E9984="SGD",1,IF($E9984="USD",Settings!$B$22,IF($E9984="HKD",Settings!$B$23,1))))</f>
        <v>1</v>
      </c>
      <c r="Q9984">
        <f t="shared" si="1408"/>
        <v>0</v>
      </c>
      <c r="R9984">
        <f t="shared" si="1409"/>
        <v>0</v>
      </c>
      <c r="S9984" t="str">
        <f t="shared" si="1401"/>
        <v/>
      </c>
      <c r="T9984" t="str">
        <f t="shared" si="1402"/>
        <v/>
      </c>
      <c r="U9984" t="str">
        <f t="shared" si="1403"/>
        <v/>
      </c>
    </row>
    <row r="9985" spans="12:21" ht="15" customHeight="1" x14ac:dyDescent="0.15">
      <c r="L9985" s="244" t="str">
        <f t="shared" si="1404"/>
        <v/>
      </c>
      <c r="M9985" s="245" t="str">
        <f t="shared" si="1405"/>
        <v/>
      </c>
      <c r="N9985" s="244" t="str">
        <f t="shared" si="1406"/>
        <v/>
      </c>
      <c r="O9985" s="244" t="str">
        <f t="shared" si="1407"/>
        <v/>
      </c>
      <c r="P9985">
        <f>IF($I9985&lt;&gt;"",$I9985,IF($E9985="SGD",1,IF($E9985="USD",Settings!$B$22,IF($E9985="HKD",Settings!$B$23,1))))</f>
        <v>1</v>
      </c>
      <c r="Q9985">
        <f t="shared" si="1408"/>
        <v>0</v>
      </c>
      <c r="R9985">
        <f t="shared" si="1409"/>
        <v>0</v>
      </c>
      <c r="S9985" t="str">
        <f t="shared" si="1401"/>
        <v/>
      </c>
      <c r="T9985" t="str">
        <f t="shared" si="1402"/>
        <v/>
      </c>
      <c r="U9985" t="str">
        <f t="shared" si="1403"/>
        <v/>
      </c>
    </row>
    <row r="9986" spans="12:21" ht="15" customHeight="1" x14ac:dyDescent="0.15">
      <c r="L9986" s="244" t="str">
        <f t="shared" si="1404"/>
        <v/>
      </c>
      <c r="M9986" s="245" t="str">
        <f t="shared" si="1405"/>
        <v/>
      </c>
      <c r="N9986" s="244" t="str">
        <f t="shared" si="1406"/>
        <v/>
      </c>
      <c r="O9986" s="244" t="str">
        <f t="shared" si="1407"/>
        <v/>
      </c>
      <c r="P9986">
        <f>IF($I9986&lt;&gt;"",$I9986,IF($E9986="SGD",1,IF($E9986="USD",Settings!$B$22,IF($E9986="HKD",Settings!$B$23,1))))</f>
        <v>1</v>
      </c>
      <c r="Q9986">
        <f t="shared" si="1408"/>
        <v>0</v>
      </c>
      <c r="R9986">
        <f t="shared" si="1409"/>
        <v>0</v>
      </c>
      <c r="S9986" t="str">
        <f t="shared" ref="S9986:S10001" si="1410">IF(L9986="","",SUMIFS($M:$M,$L:$L,L9986,$T:$T,"&lt;="&amp;T9986))</f>
        <v/>
      </c>
      <c r="T9986" t="str">
        <f t="shared" ref="T9986:T10001" si="1411">IF(L9986="","",INT(G9986)*100000+ROW())</f>
        <v/>
      </c>
      <c r="U9986" t="str">
        <f t="shared" ref="U9986:U10001" si="1412">IF(L9986="","",IF(AND(COUNTIFS($L:$L,L9986,$S:$S,"&gt;-0.000001",$S:$S,"&lt;0.000001",$T:$T,"&gt;"&amp;T9986)=0,ABS(S9986)&gt;0.000001),1,0))</f>
        <v/>
      </c>
    </row>
    <row r="9987" spans="12:21" ht="15" customHeight="1" x14ac:dyDescent="0.15">
      <c r="L9987" s="244" t="str">
        <f t="shared" si="1404"/>
        <v/>
      </c>
      <c r="M9987" s="245" t="str">
        <f t="shared" si="1405"/>
        <v/>
      </c>
      <c r="N9987" s="244" t="str">
        <f t="shared" si="1406"/>
        <v/>
      </c>
      <c r="O9987" s="244" t="str">
        <f t="shared" si="1407"/>
        <v/>
      </c>
      <c r="P9987">
        <f>IF($I9987&lt;&gt;"",$I9987,IF($E9987="SGD",1,IF($E9987="USD",Settings!$B$22,IF($E9987="HKD",Settings!$B$23,1))))</f>
        <v>1</v>
      </c>
      <c r="Q9987">
        <f t="shared" si="1408"/>
        <v>0</v>
      </c>
      <c r="R9987">
        <f t="shared" si="1409"/>
        <v>0</v>
      </c>
      <c r="S9987" t="str">
        <f t="shared" si="1410"/>
        <v/>
      </c>
      <c r="T9987" t="str">
        <f t="shared" si="1411"/>
        <v/>
      </c>
      <c r="U9987" t="str">
        <f t="shared" si="1412"/>
        <v/>
      </c>
    </row>
    <row r="9988" spans="12:21" ht="15" customHeight="1" x14ac:dyDescent="0.15">
      <c r="L9988" s="244" t="str">
        <f t="shared" si="1404"/>
        <v/>
      </c>
      <c r="M9988" s="245" t="str">
        <f t="shared" si="1405"/>
        <v/>
      </c>
      <c r="N9988" s="244" t="str">
        <f t="shared" si="1406"/>
        <v/>
      </c>
      <c r="O9988" s="244" t="str">
        <f t="shared" si="1407"/>
        <v/>
      </c>
      <c r="P9988">
        <f>IF($I9988&lt;&gt;"",$I9988,IF($E9988="SGD",1,IF($E9988="USD",Settings!$B$22,IF($E9988="HKD",Settings!$B$23,1))))</f>
        <v>1</v>
      </c>
      <c r="Q9988">
        <f t="shared" si="1408"/>
        <v>0</v>
      </c>
      <c r="R9988">
        <f t="shared" si="1409"/>
        <v>0</v>
      </c>
      <c r="S9988" t="str">
        <f t="shared" si="1410"/>
        <v/>
      </c>
      <c r="T9988" t="str">
        <f t="shared" si="1411"/>
        <v/>
      </c>
      <c r="U9988" t="str">
        <f t="shared" si="1412"/>
        <v/>
      </c>
    </row>
    <row r="9989" spans="12:21" ht="15" customHeight="1" x14ac:dyDescent="0.15">
      <c r="L9989" s="244" t="str">
        <f t="shared" si="1404"/>
        <v/>
      </c>
      <c r="M9989" s="245" t="str">
        <f t="shared" si="1405"/>
        <v/>
      </c>
      <c r="N9989" s="244" t="str">
        <f t="shared" si="1406"/>
        <v/>
      </c>
      <c r="O9989" s="244" t="str">
        <f t="shared" si="1407"/>
        <v/>
      </c>
      <c r="P9989">
        <f>IF($I9989&lt;&gt;"",$I9989,IF($E9989="SGD",1,IF($E9989="USD",Settings!$B$22,IF($E9989="HKD",Settings!$B$23,1))))</f>
        <v>1</v>
      </c>
      <c r="Q9989">
        <f t="shared" si="1408"/>
        <v>0</v>
      </c>
      <c r="R9989">
        <f t="shared" si="1409"/>
        <v>0</v>
      </c>
      <c r="S9989" t="str">
        <f t="shared" si="1410"/>
        <v/>
      </c>
      <c r="T9989" t="str">
        <f t="shared" si="1411"/>
        <v/>
      </c>
      <c r="U9989" t="str">
        <f t="shared" si="1412"/>
        <v/>
      </c>
    </row>
    <row r="9990" spans="12:21" ht="15" customHeight="1" x14ac:dyDescent="0.15">
      <c r="L9990" s="244" t="str">
        <f t="shared" si="1404"/>
        <v/>
      </c>
      <c r="M9990" s="245" t="str">
        <f t="shared" si="1405"/>
        <v/>
      </c>
      <c r="N9990" s="244" t="str">
        <f t="shared" si="1406"/>
        <v/>
      </c>
      <c r="O9990" s="244" t="str">
        <f t="shared" si="1407"/>
        <v/>
      </c>
      <c r="P9990">
        <f>IF($I9990&lt;&gt;"",$I9990,IF($E9990="SGD",1,IF($E9990="USD",Settings!$B$22,IF($E9990="HKD",Settings!$B$23,1))))</f>
        <v>1</v>
      </c>
      <c r="Q9990">
        <f t="shared" si="1408"/>
        <v>0</v>
      </c>
      <c r="R9990">
        <f t="shared" si="1409"/>
        <v>0</v>
      </c>
      <c r="S9990" t="str">
        <f t="shared" si="1410"/>
        <v/>
      </c>
      <c r="T9990" t="str">
        <f t="shared" si="1411"/>
        <v/>
      </c>
      <c r="U9990" t="str">
        <f t="shared" si="1412"/>
        <v/>
      </c>
    </row>
    <row r="9991" spans="12:21" ht="15" customHeight="1" x14ac:dyDescent="0.15">
      <c r="L9991" s="244" t="str">
        <f t="shared" si="1404"/>
        <v/>
      </c>
      <c r="M9991" s="245" t="str">
        <f t="shared" si="1405"/>
        <v/>
      </c>
      <c r="N9991" s="244" t="str">
        <f t="shared" si="1406"/>
        <v/>
      </c>
      <c r="O9991" s="244" t="str">
        <f t="shared" si="1407"/>
        <v/>
      </c>
      <c r="P9991">
        <f>IF($I9991&lt;&gt;"",$I9991,IF($E9991="SGD",1,IF($E9991="USD",Settings!$B$22,IF($E9991="HKD",Settings!$B$23,1))))</f>
        <v>1</v>
      </c>
      <c r="Q9991">
        <f t="shared" si="1408"/>
        <v>0</v>
      </c>
      <c r="R9991">
        <f t="shared" si="1409"/>
        <v>0</v>
      </c>
      <c r="S9991" t="str">
        <f t="shared" si="1410"/>
        <v/>
      </c>
      <c r="T9991" t="str">
        <f t="shared" si="1411"/>
        <v/>
      </c>
      <c r="U9991" t="str">
        <f t="shared" si="1412"/>
        <v/>
      </c>
    </row>
    <row r="9992" spans="12:21" ht="15" customHeight="1" x14ac:dyDescent="0.15">
      <c r="L9992" s="244" t="str">
        <f t="shared" si="1404"/>
        <v/>
      </c>
      <c r="M9992" s="245" t="str">
        <f t="shared" si="1405"/>
        <v/>
      </c>
      <c r="N9992" s="244" t="str">
        <f t="shared" si="1406"/>
        <v/>
      </c>
      <c r="O9992" s="244" t="str">
        <f t="shared" si="1407"/>
        <v/>
      </c>
      <c r="P9992">
        <f>IF($I9992&lt;&gt;"",$I9992,IF($E9992="SGD",1,IF($E9992="USD",Settings!$B$22,IF($E9992="HKD",Settings!$B$23,1))))</f>
        <v>1</v>
      </c>
      <c r="Q9992">
        <f t="shared" si="1408"/>
        <v>0</v>
      </c>
      <c r="R9992">
        <f t="shared" si="1409"/>
        <v>0</v>
      </c>
      <c r="S9992" t="str">
        <f t="shared" si="1410"/>
        <v/>
      </c>
      <c r="T9992" t="str">
        <f t="shared" si="1411"/>
        <v/>
      </c>
      <c r="U9992" t="str">
        <f t="shared" si="1412"/>
        <v/>
      </c>
    </row>
    <row r="9993" spans="12:21" ht="15" customHeight="1" x14ac:dyDescent="0.15">
      <c r="L9993" s="244" t="str">
        <f t="shared" si="1404"/>
        <v/>
      </c>
      <c r="M9993" s="245" t="str">
        <f t="shared" si="1405"/>
        <v/>
      </c>
      <c r="N9993" s="244" t="str">
        <f t="shared" si="1406"/>
        <v/>
      </c>
      <c r="O9993" s="244" t="str">
        <f t="shared" si="1407"/>
        <v/>
      </c>
      <c r="P9993">
        <f>IF($I9993&lt;&gt;"",$I9993,IF($E9993="SGD",1,IF($E9993="USD",Settings!$B$22,IF($E9993="HKD",Settings!$B$23,1))))</f>
        <v>1</v>
      </c>
      <c r="Q9993">
        <f t="shared" si="1408"/>
        <v>0</v>
      </c>
      <c r="R9993">
        <f t="shared" si="1409"/>
        <v>0</v>
      </c>
      <c r="S9993" t="str">
        <f t="shared" si="1410"/>
        <v/>
      </c>
      <c r="T9993" t="str">
        <f t="shared" si="1411"/>
        <v/>
      </c>
      <c r="U9993" t="str">
        <f t="shared" si="1412"/>
        <v/>
      </c>
    </row>
    <row r="9994" spans="12:21" ht="15" customHeight="1" x14ac:dyDescent="0.15">
      <c r="L9994" s="244" t="str">
        <f t="shared" si="1404"/>
        <v/>
      </c>
      <c r="M9994" s="245" t="str">
        <f t="shared" si="1405"/>
        <v/>
      </c>
      <c r="N9994" s="244" t="str">
        <f t="shared" si="1406"/>
        <v/>
      </c>
      <c r="O9994" s="244" t="str">
        <f t="shared" si="1407"/>
        <v/>
      </c>
      <c r="P9994">
        <f>IF($I9994&lt;&gt;"",$I9994,IF($E9994="SGD",1,IF($E9994="USD",Settings!$B$22,IF($E9994="HKD",Settings!$B$23,1))))</f>
        <v>1</v>
      </c>
      <c r="Q9994">
        <f t="shared" si="1408"/>
        <v>0</v>
      </c>
      <c r="R9994">
        <f t="shared" si="1409"/>
        <v>0</v>
      </c>
      <c r="S9994" t="str">
        <f t="shared" si="1410"/>
        <v/>
      </c>
      <c r="T9994" t="str">
        <f t="shared" si="1411"/>
        <v/>
      </c>
      <c r="U9994" t="str">
        <f t="shared" si="1412"/>
        <v/>
      </c>
    </row>
    <row r="9995" spans="12:21" ht="15" customHeight="1" x14ac:dyDescent="0.15">
      <c r="L9995" s="244" t="str">
        <f t="shared" si="1404"/>
        <v/>
      </c>
      <c r="M9995" s="245" t="str">
        <f t="shared" si="1405"/>
        <v/>
      </c>
      <c r="N9995" s="244" t="str">
        <f t="shared" si="1406"/>
        <v/>
      </c>
      <c r="O9995" s="244" t="str">
        <f t="shared" si="1407"/>
        <v/>
      </c>
      <c r="P9995">
        <f>IF($I9995&lt;&gt;"",$I9995,IF($E9995="SGD",1,IF($E9995="USD",Settings!$B$22,IF($E9995="HKD",Settings!$B$23,1))))</f>
        <v>1</v>
      </c>
      <c r="Q9995">
        <f t="shared" si="1408"/>
        <v>0</v>
      </c>
      <c r="R9995">
        <f t="shared" si="1409"/>
        <v>0</v>
      </c>
      <c r="S9995" t="str">
        <f t="shared" si="1410"/>
        <v/>
      </c>
      <c r="T9995" t="str">
        <f t="shared" si="1411"/>
        <v/>
      </c>
      <c r="U9995" t="str">
        <f t="shared" si="1412"/>
        <v/>
      </c>
    </row>
    <row r="9996" spans="12:21" ht="15" customHeight="1" x14ac:dyDescent="0.15">
      <c r="L9996" s="244" t="str">
        <f t="shared" si="1404"/>
        <v/>
      </c>
      <c r="M9996" s="245" t="str">
        <f t="shared" si="1405"/>
        <v/>
      </c>
      <c r="N9996" s="244" t="str">
        <f t="shared" si="1406"/>
        <v/>
      </c>
      <c r="O9996" s="244" t="str">
        <f t="shared" si="1407"/>
        <v/>
      </c>
      <c r="P9996">
        <f>IF($I9996&lt;&gt;"",$I9996,IF($E9996="SGD",1,IF($E9996="USD",Settings!$B$22,IF($E9996="HKD",Settings!$B$23,1))))</f>
        <v>1</v>
      </c>
      <c r="Q9996">
        <f t="shared" si="1408"/>
        <v>0</v>
      </c>
      <c r="R9996">
        <f t="shared" si="1409"/>
        <v>0</v>
      </c>
      <c r="S9996" t="str">
        <f t="shared" si="1410"/>
        <v/>
      </c>
      <c r="T9996" t="str">
        <f t="shared" si="1411"/>
        <v/>
      </c>
      <c r="U9996" t="str">
        <f t="shared" si="1412"/>
        <v/>
      </c>
    </row>
    <row r="9997" spans="12:21" ht="15" customHeight="1" x14ac:dyDescent="0.15">
      <c r="L9997" s="244" t="str">
        <f t="shared" si="1404"/>
        <v/>
      </c>
      <c r="M9997" s="245" t="str">
        <f t="shared" si="1405"/>
        <v/>
      </c>
      <c r="N9997" s="244" t="str">
        <f t="shared" si="1406"/>
        <v/>
      </c>
      <c r="O9997" s="244" t="str">
        <f t="shared" si="1407"/>
        <v/>
      </c>
      <c r="P9997">
        <f>IF($I9997&lt;&gt;"",$I9997,IF($E9997="SGD",1,IF($E9997="USD",Settings!$B$22,IF($E9997="HKD",Settings!$B$23,1))))</f>
        <v>1</v>
      </c>
      <c r="Q9997">
        <f t="shared" si="1408"/>
        <v>0</v>
      </c>
      <c r="R9997">
        <f t="shared" si="1409"/>
        <v>0</v>
      </c>
      <c r="S9997" t="str">
        <f t="shared" si="1410"/>
        <v/>
      </c>
      <c r="T9997" t="str">
        <f t="shared" si="1411"/>
        <v/>
      </c>
      <c r="U9997" t="str">
        <f t="shared" si="1412"/>
        <v/>
      </c>
    </row>
    <row r="9998" spans="12:21" ht="15" customHeight="1" x14ac:dyDescent="0.15">
      <c r="L9998" s="244" t="str">
        <f t="shared" si="1404"/>
        <v/>
      </c>
      <c r="M9998" s="245" t="str">
        <f t="shared" si="1405"/>
        <v/>
      </c>
      <c r="N9998" s="244" t="str">
        <f t="shared" si="1406"/>
        <v/>
      </c>
      <c r="O9998" s="244" t="str">
        <f t="shared" si="1407"/>
        <v/>
      </c>
      <c r="P9998">
        <f>IF($I9998&lt;&gt;"",$I9998,IF($E9998="SGD",1,IF($E9998="USD",Settings!$B$22,IF($E9998="HKD",Settings!$B$23,1))))</f>
        <v>1</v>
      </c>
      <c r="Q9998">
        <f t="shared" si="1408"/>
        <v>0</v>
      </c>
      <c r="R9998">
        <f t="shared" si="1409"/>
        <v>0</v>
      </c>
      <c r="S9998" t="str">
        <f t="shared" si="1410"/>
        <v/>
      </c>
      <c r="T9998" t="str">
        <f t="shared" si="1411"/>
        <v/>
      </c>
      <c r="U9998" t="str">
        <f t="shared" si="1412"/>
        <v/>
      </c>
    </row>
    <row r="9999" spans="12:21" ht="15" customHeight="1" x14ac:dyDescent="0.15">
      <c r="L9999" s="244" t="str">
        <f t="shared" si="1404"/>
        <v/>
      </c>
      <c r="M9999" s="245" t="str">
        <f t="shared" si="1405"/>
        <v/>
      </c>
      <c r="N9999" s="244" t="str">
        <f t="shared" si="1406"/>
        <v/>
      </c>
      <c r="O9999" s="244" t="str">
        <f t="shared" si="1407"/>
        <v/>
      </c>
      <c r="P9999">
        <f>IF($I9999&lt;&gt;"",$I9999,IF($E9999="SGD",1,IF($E9999="USD",Settings!$B$22,IF($E9999="HKD",Settings!$B$23,1))))</f>
        <v>1</v>
      </c>
      <c r="Q9999">
        <f t="shared" si="1408"/>
        <v>0</v>
      </c>
      <c r="R9999">
        <f t="shared" si="1409"/>
        <v>0</v>
      </c>
      <c r="S9999" t="str">
        <f t="shared" si="1410"/>
        <v/>
      </c>
      <c r="T9999" t="str">
        <f t="shared" si="1411"/>
        <v/>
      </c>
      <c r="U9999" t="str">
        <f t="shared" si="1412"/>
        <v/>
      </c>
    </row>
    <row r="10000" spans="12:21" ht="15" customHeight="1" x14ac:dyDescent="0.15">
      <c r="L10000" s="244" t="str">
        <f t="shared" si="1404"/>
        <v/>
      </c>
      <c r="M10000" s="245" t="str">
        <f t="shared" si="1405"/>
        <v/>
      </c>
      <c r="N10000" s="244" t="str">
        <f t="shared" si="1406"/>
        <v/>
      </c>
      <c r="O10000" s="244" t="str">
        <f t="shared" si="1407"/>
        <v/>
      </c>
      <c r="P10000">
        <f>IF($I10000&lt;&gt;"",$I10000,IF($E10000="SGD",1,IF($E10000="USD",Settings!$B$22,IF($E10000="HKD",Settings!$B$23,1))))</f>
        <v>1</v>
      </c>
      <c r="Q10000">
        <f t="shared" si="1408"/>
        <v>0</v>
      </c>
      <c r="R10000">
        <f t="shared" si="1409"/>
        <v>0</v>
      </c>
      <c r="S10000" t="str">
        <f t="shared" si="1410"/>
        <v/>
      </c>
      <c r="T10000" t="str">
        <f t="shared" si="1411"/>
        <v/>
      </c>
      <c r="U10000" t="str">
        <f t="shared" si="1412"/>
        <v/>
      </c>
    </row>
    <row r="10001" spans="12:21" ht="15" customHeight="1" x14ac:dyDescent="0.15">
      <c r="L10001" s="244" t="str">
        <f>IF(OR(B10001="",C10001="",E10001=""),"",B10001&amp;":"&amp;C10001&amp;":"&amp;E10001)</f>
        <v/>
      </c>
      <c r="M10001" s="245" t="str">
        <f>IF(A10001="","",A10001*D10001)</f>
        <v/>
      </c>
      <c r="N10001" s="244" t="str">
        <f>IF(A10001="","",IF(OR(A10001=1,A10001=0),J10001,0))</f>
        <v/>
      </c>
      <c r="O10001" s="244" t="str">
        <f>IF(A10001="","",IF(A10001=-1,J10001,0))</f>
        <v/>
      </c>
      <c r="P10001">
        <f>IF($I10001&lt;&gt;"",$I10001,IF($E10001="SGD",1,IF($E10001="USD",Settings!$B$22,IF($E10001="HKD",Settings!$B$23,1))))</f>
        <v>1</v>
      </c>
      <c r="Q10001">
        <f>IF($L10001="",0,($O10001-$N10001+IF($A10001=2,$J10001,0))*$P10001)</f>
        <v>0</v>
      </c>
      <c r="R10001">
        <f>IF($L10001="",0,IF($A10001=2,$J10001*$P10001,0))</f>
        <v>0</v>
      </c>
      <c r="S10001" t="str">
        <f t="shared" si="1410"/>
        <v/>
      </c>
      <c r="T10001" t="str">
        <f t="shared" si="1411"/>
        <v/>
      </c>
      <c r="U10001" t="str">
        <f t="shared" si="1412"/>
        <v/>
      </c>
    </row>
    <row r="1048576" ht="15" customHeight="1" x14ac:dyDescent="0.15"/>
  </sheetData>
  <dataValidations count="3">
    <dataValidation type="list" errorStyle="warning" allowBlank="1" showErrorMessage="1" errorTitle="Unusual action code" error="Expected 1 (buy), -1 (sell), 0 (fee) or 2 (dividend received). Click Yes to keep it anyway." sqref="A2:A10000" xr:uid="{00000000-0002-0000-0B00-000000000000}">
      <formula1>"1,-1,0,2"</formula1>
      <formula2>0</formula2>
    </dataValidation>
    <dataValidation type="list" errorStyle="warning" allowBlank="1" showErrorMessage="1" errorTitle="New exchange code" error="Not a known exchange. Fine for a new market — click Yes, then add its prices/FX to the Prices tab." sqref="B2:B10000" xr:uid="{00000000-0002-0000-0B00-000001000000}">
      <formula1>"SGX,USX,HKEX,SSB,CA,CG"</formula1>
      <formula2>0</formula2>
    </dataValidation>
    <dataValidation type="list" errorStyle="warning" allowBlank="1" showErrorMessage="1" errorTitle="New currency" error="Not a known currency. Click Yes to keep, then add its FX rate to Settings." sqref="E2:E10000" xr:uid="{00000000-0002-0000-0B00-000002000000}">
      <formula1>"SGD,USD,HKD"</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030A0"/>
  </sheetPr>
  <dimension ref="A1:S501"/>
  <sheetViews>
    <sheetView zoomScaleNormal="100" workbookViewId="0">
      <pane ySplit="1" topLeftCell="A2" activePane="bottomLeft" state="frozen"/>
      <selection pane="bottomLeft"/>
    </sheetView>
  </sheetViews>
  <sheetFormatPr baseColWidth="10" defaultColWidth="8.6640625" defaultRowHeight="13" x14ac:dyDescent="0.15"/>
  <cols>
    <col min="1" max="1" width="18.6640625" customWidth="1"/>
    <col min="2" max="2" width="12.6640625" customWidth="1"/>
    <col min="3" max="3" width="14.6640625" customWidth="1"/>
    <col min="4" max="4" width="10.83203125" customWidth="1"/>
    <col min="5" max="5" width="16.6640625" customWidth="1"/>
    <col min="6" max="6" width="14.6640625" customWidth="1"/>
    <col min="7" max="7" width="46.6640625" customWidth="1"/>
    <col min="8" max="8" width="16" customWidth="1"/>
  </cols>
  <sheetData>
    <row r="1" spans="1:19" ht="15" customHeight="1" x14ac:dyDescent="0.2">
      <c r="A1" s="238" t="s">
        <v>383</v>
      </c>
      <c r="B1" s="238" t="s">
        <v>375</v>
      </c>
      <c r="C1" s="238" t="s">
        <v>376</v>
      </c>
      <c r="D1" s="238" t="s">
        <v>378</v>
      </c>
      <c r="E1" s="238" t="s">
        <v>411</v>
      </c>
      <c r="F1" s="238" t="s">
        <v>412</v>
      </c>
      <c r="G1" s="238" t="s">
        <v>190</v>
      </c>
      <c r="H1" s="238" t="s">
        <v>216</v>
      </c>
      <c r="J1" s="238" t="s">
        <v>569</v>
      </c>
      <c r="M1" s="238" t="s">
        <v>570</v>
      </c>
      <c r="N1">
        <f>COUNTIF($N$4:$N$501,"ADD TO PRICES")</f>
        <v>0</v>
      </c>
      <c r="P1" s="238" t="s">
        <v>571</v>
      </c>
      <c r="Q1">
        <f>COUNTIF($Q$4:$Q$501,"NOT HELD - review")</f>
        <v>0</v>
      </c>
      <c r="S1" s="238" t="s">
        <v>572</v>
      </c>
    </row>
    <row r="2" spans="1:19" ht="15" customHeight="1" x14ac:dyDescent="0.2">
      <c r="A2" s="253" t="s">
        <v>413</v>
      </c>
      <c r="B2" s="240" t="s">
        <v>387</v>
      </c>
      <c r="C2" s="240" t="s">
        <v>388</v>
      </c>
      <c r="D2" s="240" t="s">
        <v>389</v>
      </c>
      <c r="E2" s="254">
        <v>111.61</v>
      </c>
      <c r="F2" s="255">
        <f>IF($D2="SGD",1,IF($D2="USD",Settings!$B$22,IF($D2="HKD",Settings!$B$23,1)))</f>
        <v>1</v>
      </c>
      <c r="G2" s="240" t="s">
        <v>414</v>
      </c>
      <c r="H2" s="240" t="s">
        <v>415</v>
      </c>
      <c r="J2" s="238" t="s">
        <v>573</v>
      </c>
      <c r="P2" s="238" t="s">
        <v>574</v>
      </c>
      <c r="S2" t="s">
        <v>575</v>
      </c>
    </row>
    <row r="3" spans="1:19" ht="15" customHeight="1" x14ac:dyDescent="0.2">
      <c r="A3" s="253" t="s">
        <v>416</v>
      </c>
      <c r="B3" s="240" t="s">
        <v>397</v>
      </c>
      <c r="C3" s="240" t="s">
        <v>398</v>
      </c>
      <c r="D3" s="240" t="s">
        <v>395</v>
      </c>
      <c r="E3" s="254">
        <v>102509.66</v>
      </c>
      <c r="F3" s="255">
        <f>IF($D3="SGD",1,IF($D3="USD",Settings!$B$22,IF($D3="HKD",Settings!$B$23,1)))</f>
        <v>1.2928081084924601</v>
      </c>
      <c r="G3" s="240" t="s">
        <v>414</v>
      </c>
      <c r="H3" s="240" t="s">
        <v>417</v>
      </c>
      <c r="J3" s="238" t="s">
        <v>383</v>
      </c>
      <c r="K3" s="238" t="s">
        <v>375</v>
      </c>
      <c r="L3" s="238" t="s">
        <v>376</v>
      </c>
      <c r="M3" s="238" t="s">
        <v>378</v>
      </c>
      <c r="N3" s="238" t="s">
        <v>480</v>
      </c>
      <c r="P3" s="238" t="s">
        <v>383</v>
      </c>
      <c r="Q3" s="238" t="s">
        <v>480</v>
      </c>
      <c r="S3" t="s">
        <v>576</v>
      </c>
    </row>
    <row r="4" spans="1:19" ht="15" customHeight="1" x14ac:dyDescent="0.15">
      <c r="A4" s="253" t="s">
        <v>418</v>
      </c>
      <c r="B4" s="240" t="s">
        <v>399</v>
      </c>
      <c r="C4" s="240" t="s">
        <v>400</v>
      </c>
      <c r="D4" s="240" t="s">
        <v>401</v>
      </c>
      <c r="E4" s="254">
        <v>488.2</v>
      </c>
      <c r="F4" s="255">
        <f>IF($D4="SGD",1,IF($D4="USD",Settings!$B$22,IF($D4="HKD",Settings!$B$23,1)))</f>
        <v>0.16489949375855401</v>
      </c>
      <c r="G4" s="240" t="s">
        <v>414</v>
      </c>
      <c r="H4" s="240" t="s">
        <v>419</v>
      </c>
      <c r="J4" t="str">
        <f>IF(Shares!$A2="","",Shares!$A2)</f>
        <v>CA:GOLD:SGD</v>
      </c>
      <c r="K4" t="str">
        <f t="shared" ref="K4:K67" si="0">IF($J4="","",LEFT($J4,FIND(":",$J4)-1))</f>
        <v>CA</v>
      </c>
      <c r="L4" t="str">
        <f t="shared" ref="L4:L67" si="1">IF($J4="","",MID($J4,FIND(":",$J4)+1,FIND(":",$J4,FIND(":",$J4)+1)-FIND(":",$J4)-1))</f>
        <v>GOLD</v>
      </c>
      <c r="M4" t="str">
        <f t="shared" ref="M4:M67" si="2">IF($J4="","",RIGHT($J4,LEN($J4)-FIND(":",$J4,FIND(":",$J4)+1)))</f>
        <v>SGD</v>
      </c>
      <c r="N4" t="str">
        <f>IF($J4="","",IF(ISNUMBER(MATCH($J4,Prices[Key],0)),"OK - in Prices","ADD TO PRICES"))</f>
        <v>OK - in Prices</v>
      </c>
      <c r="P4" t="str">
        <f>IFERROR(INDEX(Prices[Key],ROWS($P$4:P4)),"")</f>
        <v>CA:GOLD:SGD</v>
      </c>
      <c r="Q4" t="str">
        <f>IF($P4="","",IF(ISNUMBER(MATCH($P4,Shares!$A$2:$A$1001,0)),"held","NOT HELD - review"))</f>
        <v>held</v>
      </c>
      <c r="S4" t="s">
        <v>577</v>
      </c>
    </row>
    <row r="5" spans="1:19" ht="15" customHeight="1" x14ac:dyDescent="0.15">
      <c r="A5" s="253" t="s">
        <v>420</v>
      </c>
      <c r="B5" s="240" t="s">
        <v>391</v>
      </c>
      <c r="C5" s="240" t="s">
        <v>404</v>
      </c>
      <c r="D5" s="240" t="s">
        <v>389</v>
      </c>
      <c r="E5" s="254">
        <v>2.74</v>
      </c>
      <c r="F5" s="255">
        <f>IF($D5="SGD",1,IF($D5="USD",Settings!$B$22,IF($D5="HKD",Settings!$B$23,1)))</f>
        <v>1</v>
      </c>
      <c r="G5" s="240" t="s">
        <v>414</v>
      </c>
      <c r="H5" s="240" t="s">
        <v>421</v>
      </c>
      <c r="J5" t="str">
        <f>IF(Shares!$A3="","",Shares!$A3)</f>
        <v>SGX:Z74:SGD</v>
      </c>
      <c r="K5" t="str">
        <f t="shared" si="0"/>
        <v>SGX</v>
      </c>
      <c r="L5" t="str">
        <f t="shared" si="1"/>
        <v>Z74</v>
      </c>
      <c r="M5" t="str">
        <f t="shared" si="2"/>
        <v>SGD</v>
      </c>
      <c r="N5" t="str">
        <f>IF($J5="","",IF(ISNUMBER(MATCH($J5,Prices[Key],0)),"OK - in Prices","ADD TO PRICES"))</f>
        <v>OK - in Prices</v>
      </c>
      <c r="P5" t="str">
        <f>IFERROR(INDEX(Prices[Key],ROWS($P$4:P5)),"")</f>
        <v>CG:BITCOIN:USD</v>
      </c>
      <c r="Q5" t="str">
        <f>IF($P5="","",IF(ISNUMBER(MATCH($P5,Shares!$A$2:$A$1001,0)),"held","NOT HELD - review"))</f>
        <v>held</v>
      </c>
      <c r="S5" t="s">
        <v>578</v>
      </c>
    </row>
    <row r="6" spans="1:19" ht="15" customHeight="1" x14ac:dyDescent="0.15">
      <c r="A6" s="253" t="s">
        <v>422</v>
      </c>
      <c r="B6" s="240" t="s">
        <v>391</v>
      </c>
      <c r="C6" s="240" t="s">
        <v>396</v>
      </c>
      <c r="D6" s="240" t="s">
        <v>389</v>
      </c>
      <c r="E6" s="254">
        <v>2.04</v>
      </c>
      <c r="F6" s="255">
        <f>IF($D6="SGD",1,IF($D6="USD",Settings!$B$22,IF($D6="HKD",Settings!$B$23,1)))</f>
        <v>1</v>
      </c>
      <c r="G6" s="240" t="s">
        <v>414</v>
      </c>
      <c r="H6" s="240" t="s">
        <v>421</v>
      </c>
      <c r="J6" t="str">
        <f>IF(Shares!$A4="","",Shares!$A4)</f>
        <v>USX:AAPL:USD</v>
      </c>
      <c r="K6" t="str">
        <f t="shared" si="0"/>
        <v>USX</v>
      </c>
      <c r="L6" t="str">
        <f t="shared" si="1"/>
        <v>AAPL</v>
      </c>
      <c r="M6" t="str">
        <f t="shared" si="2"/>
        <v>USD</v>
      </c>
      <c r="N6" t="str">
        <f>IF($J6="","",IF(ISNUMBER(MATCH($J6,Prices[Key],0)),"OK - in Prices","ADD TO PRICES"))</f>
        <v>OK - in Prices</v>
      </c>
      <c r="P6" t="str">
        <f>IFERROR(INDEX(Prices[Key],ROWS($P$4:P6)),"")</f>
        <v>HKEX:700:HKD</v>
      </c>
      <c r="Q6" t="str">
        <f>IF($P6="","",IF(ISNUMBER(MATCH($P6,Shares!$A$2:$A$1001,0)),"held","NOT HELD - review"))</f>
        <v>held</v>
      </c>
    </row>
    <row r="7" spans="1:19" ht="15" customHeight="1" x14ac:dyDescent="0.15">
      <c r="A7" s="253" t="s">
        <v>423</v>
      </c>
      <c r="B7" s="240" t="s">
        <v>391</v>
      </c>
      <c r="C7" s="240" t="s">
        <v>407</v>
      </c>
      <c r="D7" s="240" t="s">
        <v>389</v>
      </c>
      <c r="E7" s="254">
        <v>0.81499999999999995</v>
      </c>
      <c r="F7" s="255">
        <f>IF($D7="SGD",1,IF($D7="USD",Settings!$B$22,IF($D7="HKD",Settings!$B$23,1)))</f>
        <v>1</v>
      </c>
      <c r="G7" s="240" t="s">
        <v>414</v>
      </c>
      <c r="H7" s="240" t="s">
        <v>424</v>
      </c>
      <c r="J7" t="str">
        <f>IF(Shares!$A5="","",Shares!$A5)</f>
        <v>SGX:C38U:SGD</v>
      </c>
      <c r="K7" t="str">
        <f t="shared" si="0"/>
        <v>SGX</v>
      </c>
      <c r="L7" t="str">
        <f t="shared" si="1"/>
        <v>C38U</v>
      </c>
      <c r="M7" t="str">
        <f t="shared" si="2"/>
        <v>SGD</v>
      </c>
      <c r="N7" t="str">
        <f>IF($J7="","",IF(ISNUMBER(MATCH($J7,Prices[Key],0)),"OK - in Prices","ADD TO PRICES"))</f>
        <v>OK - in Prices</v>
      </c>
      <c r="P7" t="str">
        <f>IFERROR(INDEX(Prices[Key],ROWS($P$4:P7)),"")</f>
        <v>SGX:A17U:SGD</v>
      </c>
      <c r="Q7" t="str">
        <f>IF($P7="","",IF(ISNUMBER(MATCH($P7,Shares!$A$2:$A$1001,0)),"held","NOT HELD - review"))</f>
        <v>held</v>
      </c>
    </row>
    <row r="8" spans="1:19" ht="15" customHeight="1" x14ac:dyDescent="0.15">
      <c r="A8" s="253" t="s">
        <v>425</v>
      </c>
      <c r="B8" s="240" t="s">
        <v>391</v>
      </c>
      <c r="C8" s="240" t="s">
        <v>392</v>
      </c>
      <c r="D8" s="240" t="s">
        <v>389</v>
      </c>
      <c r="E8" s="254">
        <v>3.82</v>
      </c>
      <c r="F8" s="255">
        <f>IF($D8="SGD",1,IF($D8="USD",Settings!$B$22,IF($D8="HKD",Settings!$B$23,1)))</f>
        <v>1</v>
      </c>
      <c r="G8" s="240" t="s">
        <v>414</v>
      </c>
      <c r="H8" s="240" t="s">
        <v>421</v>
      </c>
      <c r="J8" t="str">
        <f>IF(Shares!$A6="","",Shares!$A6)</f>
        <v>CG:BITCOIN:USD</v>
      </c>
      <c r="K8" t="str">
        <f t="shared" si="0"/>
        <v>CG</v>
      </c>
      <c r="L8" t="str">
        <f t="shared" si="1"/>
        <v>BITCOIN</v>
      </c>
      <c r="M8" t="str">
        <f t="shared" si="2"/>
        <v>USD</v>
      </c>
      <c r="N8" t="str">
        <f>IF($J8="","",IF(ISNUMBER(MATCH($J8,Prices[Key],0)),"OK - in Prices","ADD TO PRICES"))</f>
        <v>OK - in Prices</v>
      </c>
      <c r="P8" t="str">
        <f>IFERROR(INDEX(Prices[Key],ROWS($P$4:P8)),"")</f>
        <v>SGX:C38U:SGD</v>
      </c>
      <c r="Q8" t="str">
        <f>IF($P8="","",IF(ISNUMBER(MATCH($P8,Shares!$A$2:$A$1001,0)),"held","NOT HELD - review"))</f>
        <v>held</v>
      </c>
    </row>
    <row r="9" spans="1:19" ht="15" customHeight="1" x14ac:dyDescent="0.15">
      <c r="A9" s="253" t="s">
        <v>426</v>
      </c>
      <c r="B9" s="240" t="s">
        <v>393</v>
      </c>
      <c r="C9" s="240" t="s">
        <v>394</v>
      </c>
      <c r="D9" s="240" t="s">
        <v>395</v>
      </c>
      <c r="E9" s="254">
        <v>200</v>
      </c>
      <c r="F9" s="255">
        <f>IF($D9="SGD",1,IF($D9="USD",Settings!$B$22,IF($D9="HKD",Settings!$B$23,1)))</f>
        <v>1.2928081084924601</v>
      </c>
      <c r="G9" s="240" t="s">
        <v>414</v>
      </c>
      <c r="H9" s="240" t="s">
        <v>419</v>
      </c>
      <c r="J9" t="str">
        <f>IF(Shares!$A7="","",Shares!$A7)</f>
        <v>HKEX:700:HKD</v>
      </c>
      <c r="K9" t="str">
        <f t="shared" si="0"/>
        <v>HKEX</v>
      </c>
      <c r="L9" t="str">
        <f t="shared" si="1"/>
        <v>700</v>
      </c>
      <c r="M9" t="str">
        <f t="shared" si="2"/>
        <v>HKD</v>
      </c>
      <c r="N9" t="str">
        <f>IF($J9="","",IF(ISNUMBER(MATCH($J9,Prices[Key],0)),"OK - in Prices","ADD TO PRICES"))</f>
        <v>OK - in Prices</v>
      </c>
      <c r="P9" t="str">
        <f>IFERROR(INDEX(Prices[Key],ROWS($P$4:P9)),"")</f>
        <v>SGX:CLR:SGD</v>
      </c>
      <c r="Q9" t="str">
        <f>IF($P9="","",IF(ISNUMBER(MATCH($P9,Shares!$A$2:$A$1001,0)),"held","NOT HELD - review"))</f>
        <v>held</v>
      </c>
    </row>
    <row r="10" spans="1:19" ht="15" customHeight="1" x14ac:dyDescent="0.15">
      <c r="A10" s="253" t="s">
        <v>427</v>
      </c>
      <c r="B10" s="240" t="s">
        <v>393</v>
      </c>
      <c r="C10" s="240" t="s">
        <v>403</v>
      </c>
      <c r="D10" s="240" t="s">
        <v>395</v>
      </c>
      <c r="E10" s="254">
        <v>420</v>
      </c>
      <c r="F10" s="255">
        <f>IF($D10="SGD",1,IF($D10="USD",Settings!$B$22,IF($D10="HKD",Settings!$B$23,1)))</f>
        <v>1.2928081084924601</v>
      </c>
      <c r="G10" s="240" t="s">
        <v>414</v>
      </c>
      <c r="H10" s="240" t="s">
        <v>419</v>
      </c>
      <c r="J10" t="str">
        <f>IF(Shares!$A8="","",Shares!$A8)</f>
        <v>USX:MSFT:USD</v>
      </c>
      <c r="K10" t="str">
        <f t="shared" si="0"/>
        <v>USX</v>
      </c>
      <c r="L10" t="str">
        <f t="shared" si="1"/>
        <v>MSFT</v>
      </c>
      <c r="M10" t="str">
        <f t="shared" si="2"/>
        <v>USD</v>
      </c>
      <c r="N10" t="str">
        <f>IF($J10="","",IF(ISNUMBER(MATCH($J10,Prices[Key],0)),"OK - in Prices","ADD TO PRICES"))</f>
        <v>OK - in Prices</v>
      </c>
      <c r="P10" t="str">
        <f>IFERROR(INDEX(Prices[Key],ROWS($P$4:P10)),"")</f>
        <v>SGX:Z74:SGD</v>
      </c>
      <c r="Q10" t="str">
        <f>IF($P10="","",IF(ISNUMBER(MATCH($P10,Shares!$A$2:$A$1001,0)),"held","NOT HELD - review"))</f>
        <v>held</v>
      </c>
    </row>
    <row r="11" spans="1:19" ht="15" customHeight="1" x14ac:dyDescent="0.15">
      <c r="A11" s="253"/>
      <c r="B11" s="240"/>
      <c r="C11" s="240"/>
      <c r="D11" s="240"/>
      <c r="E11" s="254"/>
      <c r="F11" s="255"/>
      <c r="G11" s="240"/>
      <c r="H11" s="240"/>
      <c r="J11" t="str">
        <f>IF(Shares!$A9="","",Shares!$A9)</f>
        <v>SGX:A17U:SGD</v>
      </c>
      <c r="K11" t="str">
        <f t="shared" si="0"/>
        <v>SGX</v>
      </c>
      <c r="L11" t="str">
        <f t="shared" si="1"/>
        <v>A17U</v>
      </c>
      <c r="M11" t="str">
        <f t="shared" si="2"/>
        <v>SGD</v>
      </c>
      <c r="N11" t="str">
        <f>IF($J11="","",IF(ISNUMBER(MATCH($J11,Prices[Key],0)),"OK - in Prices","ADD TO PRICES"))</f>
        <v>OK - in Prices</v>
      </c>
      <c r="P11" t="str">
        <f>IFERROR(INDEX(Prices[Key],ROWS($P$4:P11)),"")</f>
        <v>USX:AAPL:USD</v>
      </c>
      <c r="Q11" t="str">
        <f>IF($P11="","",IF(ISNUMBER(MATCH($P11,Shares!$A$2:$A$1001,0)),"held","NOT HELD - review"))</f>
        <v>held</v>
      </c>
    </row>
    <row r="12" spans="1:19" ht="15" customHeight="1" x14ac:dyDescent="0.15">
      <c r="A12" s="253"/>
      <c r="B12" s="240"/>
      <c r="C12" s="240"/>
      <c r="D12" s="240"/>
      <c r="E12" s="254"/>
      <c r="F12" s="255"/>
      <c r="G12" s="240"/>
      <c r="H12" s="240"/>
      <c r="J12" t="str">
        <f>IF(Shares!$A10="","",Shares!$A10)</f>
        <v>SGX:CLR:SGD</v>
      </c>
      <c r="K12" t="str">
        <f t="shared" si="0"/>
        <v>SGX</v>
      </c>
      <c r="L12" t="str">
        <f t="shared" si="1"/>
        <v>CLR</v>
      </c>
      <c r="M12" t="str">
        <f t="shared" si="2"/>
        <v>SGD</v>
      </c>
      <c r="N12" t="str">
        <f>IF($J12="","",IF(ISNUMBER(MATCH($J12,Prices[Key],0)),"OK - in Prices","ADD TO PRICES"))</f>
        <v>OK - in Prices</v>
      </c>
      <c r="P12" t="str">
        <f>IFERROR(INDEX(Prices[Key],ROWS($P$4:P12)),"")</f>
        <v>USX:MSFT:USD</v>
      </c>
      <c r="Q12" t="str">
        <f>IF($P12="","",IF(ISNUMBER(MATCH($P12,Shares!$A$2:$A$1001,0)),"held","NOT HELD - review"))</f>
        <v>held</v>
      </c>
    </row>
    <row r="13" spans="1:19" ht="15" customHeight="1" x14ac:dyDescent="0.15">
      <c r="A13" s="253"/>
      <c r="B13" s="240"/>
      <c r="C13" s="240"/>
      <c r="D13" s="240"/>
      <c r="E13" s="254"/>
      <c r="F13" s="255"/>
      <c r="G13" s="240"/>
      <c r="H13" s="240"/>
      <c r="J13" t="str">
        <f>IF(Shares!$A11="","",Shares!$A11)</f>
        <v/>
      </c>
      <c r="K13" t="str">
        <f t="shared" si="0"/>
        <v/>
      </c>
      <c r="L13" t="str">
        <f t="shared" si="1"/>
        <v/>
      </c>
      <c r="M13" t="str">
        <f t="shared" si="2"/>
        <v/>
      </c>
      <c r="N13" t="str">
        <f>IF($J13="","",IF(ISNUMBER(MATCH($J13,Prices[Key],0)),"OK - in Prices","ADD TO PRICES"))</f>
        <v/>
      </c>
      <c r="P13" t="str">
        <f>IFERROR(INDEX(Prices[Key],ROWS($P$4:P13)),"")</f>
        <v/>
      </c>
      <c r="Q13" t="str">
        <f>IF($P13="","",IF(ISNUMBER(MATCH($P13,Shares!$A$2:$A$1001,0)),"held","NOT HELD - review"))</f>
        <v/>
      </c>
    </row>
    <row r="14" spans="1:19" ht="15" customHeight="1" x14ac:dyDescent="0.15">
      <c r="A14" s="253"/>
      <c r="B14" s="240"/>
      <c r="C14" s="240"/>
      <c r="D14" s="240"/>
      <c r="E14" s="254"/>
      <c r="F14" s="255"/>
      <c r="G14" s="240"/>
      <c r="H14" s="240"/>
      <c r="J14" t="str">
        <f>IF(Shares!$A12="","",Shares!$A12)</f>
        <v/>
      </c>
      <c r="K14" t="str">
        <f t="shared" si="0"/>
        <v/>
      </c>
      <c r="L14" t="str">
        <f t="shared" si="1"/>
        <v/>
      </c>
      <c r="M14" t="str">
        <f t="shared" si="2"/>
        <v/>
      </c>
      <c r="N14" t="str">
        <f>IF($J14="","",IF(ISNUMBER(MATCH($J14,Prices[Key],0)),"OK - in Prices","ADD TO PRICES"))</f>
        <v/>
      </c>
      <c r="P14" t="str">
        <f>IFERROR(INDEX(Prices[Key],ROWS($P$4:P14)),"")</f>
        <v/>
      </c>
      <c r="Q14" t="str">
        <f>IF($P14="","",IF(ISNUMBER(MATCH($P14,Shares!$A$2:$A$1001,0)),"held","NOT HELD - review"))</f>
        <v/>
      </c>
    </row>
    <row r="15" spans="1:19" ht="15" customHeight="1" x14ac:dyDescent="0.15">
      <c r="A15" s="253"/>
      <c r="B15" s="240"/>
      <c r="C15" s="240"/>
      <c r="D15" s="240"/>
      <c r="E15" s="254"/>
      <c r="F15" s="255"/>
      <c r="G15" s="240"/>
      <c r="H15" s="240"/>
      <c r="J15" t="str">
        <f>IF(Shares!$A13="","",Shares!$A13)</f>
        <v/>
      </c>
      <c r="K15" t="str">
        <f t="shared" si="0"/>
        <v/>
      </c>
      <c r="L15" t="str">
        <f t="shared" si="1"/>
        <v/>
      </c>
      <c r="M15" t="str">
        <f t="shared" si="2"/>
        <v/>
      </c>
      <c r="N15" t="str">
        <f>IF($J15="","",IF(ISNUMBER(MATCH($J15,Prices[Key],0)),"OK - in Prices","ADD TO PRICES"))</f>
        <v/>
      </c>
      <c r="P15" t="str">
        <f>IFERROR(INDEX(Prices[Key],ROWS($P$4:P15)),"")</f>
        <v/>
      </c>
      <c r="Q15" t="str">
        <f>IF($P15="","",IF(ISNUMBER(MATCH($P15,Shares!$A$2:$A$1001,0)),"held","NOT HELD - review"))</f>
        <v/>
      </c>
    </row>
    <row r="16" spans="1:19" ht="15" customHeight="1" x14ac:dyDescent="0.15">
      <c r="A16" s="253"/>
      <c r="B16" s="240"/>
      <c r="C16" s="240"/>
      <c r="D16" s="240"/>
      <c r="E16" s="254"/>
      <c r="F16" s="255"/>
      <c r="G16" s="240"/>
      <c r="H16" s="240"/>
      <c r="J16" t="str">
        <f>IF(Shares!$A14="","",Shares!$A14)</f>
        <v/>
      </c>
      <c r="K16" t="str">
        <f t="shared" si="0"/>
        <v/>
      </c>
      <c r="L16" t="str">
        <f t="shared" si="1"/>
        <v/>
      </c>
      <c r="M16" t="str">
        <f t="shared" si="2"/>
        <v/>
      </c>
      <c r="N16" t="str">
        <f>IF($J16="","",IF(ISNUMBER(MATCH($J16,Prices[Key],0)),"OK - in Prices","ADD TO PRICES"))</f>
        <v/>
      </c>
      <c r="P16" t="str">
        <f>IFERROR(INDEX(Prices[Key],ROWS($P$4:P16)),"")</f>
        <v/>
      </c>
      <c r="Q16" t="str">
        <f>IF($P16="","",IF(ISNUMBER(MATCH($P16,Shares!$A$2:$A$1001,0)),"held","NOT HELD - review"))</f>
        <v/>
      </c>
    </row>
    <row r="17" spans="1:17" ht="15" customHeight="1" x14ac:dyDescent="0.15">
      <c r="A17" s="253"/>
      <c r="B17" s="240"/>
      <c r="C17" s="240"/>
      <c r="D17" s="240"/>
      <c r="E17" s="254"/>
      <c r="F17" s="255"/>
      <c r="G17" s="240"/>
      <c r="H17" s="240"/>
      <c r="J17" t="str">
        <f>IF(Shares!$A15="","",Shares!$A15)</f>
        <v/>
      </c>
      <c r="K17" t="str">
        <f t="shared" si="0"/>
        <v/>
      </c>
      <c r="L17" t="str">
        <f t="shared" si="1"/>
        <v/>
      </c>
      <c r="M17" t="str">
        <f t="shared" si="2"/>
        <v/>
      </c>
      <c r="N17" t="str">
        <f>IF($J17="","",IF(ISNUMBER(MATCH($J17,Prices[Key],0)),"OK - in Prices","ADD TO PRICES"))</f>
        <v/>
      </c>
      <c r="P17" t="str">
        <f>IFERROR(INDEX(Prices[Key],ROWS($P$4:P17)),"")</f>
        <v/>
      </c>
      <c r="Q17" t="str">
        <f>IF($P17="","",IF(ISNUMBER(MATCH($P17,Shares!$A$2:$A$1001,0)),"held","NOT HELD - review"))</f>
        <v/>
      </c>
    </row>
    <row r="18" spans="1:17" ht="15" customHeight="1" x14ac:dyDescent="0.15">
      <c r="A18" s="253"/>
      <c r="B18" s="240"/>
      <c r="C18" s="240"/>
      <c r="D18" s="240"/>
      <c r="E18" s="254"/>
      <c r="F18" s="255"/>
      <c r="G18" s="240"/>
      <c r="H18" s="240"/>
      <c r="J18" t="str">
        <f>IF(Shares!$A16="","",Shares!$A16)</f>
        <v/>
      </c>
      <c r="K18" t="str">
        <f t="shared" si="0"/>
        <v/>
      </c>
      <c r="L18" t="str">
        <f t="shared" si="1"/>
        <v/>
      </c>
      <c r="M18" t="str">
        <f t="shared" si="2"/>
        <v/>
      </c>
      <c r="N18" t="str">
        <f>IF($J18="","",IF(ISNUMBER(MATCH($J18,Prices[Key],0)),"OK - in Prices","ADD TO PRICES"))</f>
        <v/>
      </c>
      <c r="P18" t="str">
        <f>IFERROR(INDEX(Prices[Key],ROWS($P$4:P18)),"")</f>
        <v/>
      </c>
      <c r="Q18" t="str">
        <f>IF($P18="","",IF(ISNUMBER(MATCH($P18,Shares!$A$2:$A$1001,0)),"held","NOT HELD - review"))</f>
        <v/>
      </c>
    </row>
    <row r="19" spans="1:17" ht="15" customHeight="1" x14ac:dyDescent="0.15">
      <c r="A19" s="253"/>
      <c r="B19" s="240"/>
      <c r="C19" s="240"/>
      <c r="D19" s="240"/>
      <c r="E19" s="254"/>
      <c r="F19" s="255"/>
      <c r="G19" s="240"/>
      <c r="H19" s="240"/>
      <c r="J19" t="str">
        <f>IF(Shares!$A17="","",Shares!$A17)</f>
        <v/>
      </c>
      <c r="K19" t="str">
        <f t="shared" si="0"/>
        <v/>
      </c>
      <c r="L19" t="str">
        <f t="shared" si="1"/>
        <v/>
      </c>
      <c r="M19" t="str">
        <f t="shared" si="2"/>
        <v/>
      </c>
      <c r="N19" t="str">
        <f>IF($J19="","",IF(ISNUMBER(MATCH($J19,Prices[Key],0)),"OK - in Prices","ADD TO PRICES"))</f>
        <v/>
      </c>
      <c r="P19" t="str">
        <f>IFERROR(INDEX(Prices[Key],ROWS($P$4:P19)),"")</f>
        <v/>
      </c>
      <c r="Q19" t="str">
        <f>IF($P19="","",IF(ISNUMBER(MATCH($P19,Shares!$A$2:$A$1001,0)),"held","NOT HELD - review"))</f>
        <v/>
      </c>
    </row>
    <row r="20" spans="1:17" ht="15" customHeight="1" x14ac:dyDescent="0.15">
      <c r="A20" s="253"/>
      <c r="B20" s="240"/>
      <c r="C20" s="240"/>
      <c r="D20" s="240"/>
      <c r="E20" s="254"/>
      <c r="F20" s="255"/>
      <c r="G20" s="240"/>
      <c r="H20" s="240"/>
      <c r="J20" t="str">
        <f>IF(Shares!$A18="","",Shares!$A18)</f>
        <v/>
      </c>
      <c r="K20" t="str">
        <f t="shared" si="0"/>
        <v/>
      </c>
      <c r="L20" t="str">
        <f t="shared" si="1"/>
        <v/>
      </c>
      <c r="M20" t="str">
        <f t="shared" si="2"/>
        <v/>
      </c>
      <c r="N20" t="str">
        <f>IF($J20="","",IF(ISNUMBER(MATCH($J20,Prices[Key],0)),"OK - in Prices","ADD TO PRICES"))</f>
        <v/>
      </c>
      <c r="P20" t="str">
        <f>IFERROR(INDEX(Prices[Key],ROWS($P$4:P20)),"")</f>
        <v/>
      </c>
      <c r="Q20" t="str">
        <f>IF($P20="","",IF(ISNUMBER(MATCH($P20,Shares!$A$2:$A$1001,0)),"held","NOT HELD - review"))</f>
        <v/>
      </c>
    </row>
    <row r="21" spans="1:17" ht="15" customHeight="1" x14ac:dyDescent="0.15">
      <c r="A21" s="253"/>
      <c r="B21" s="240"/>
      <c r="C21" s="240"/>
      <c r="D21" s="240"/>
      <c r="E21" s="254"/>
      <c r="F21" s="255"/>
      <c r="G21" s="240"/>
      <c r="H21" s="240"/>
      <c r="J21" t="str">
        <f>IF(Shares!$A19="","",Shares!$A19)</f>
        <v/>
      </c>
      <c r="K21" t="str">
        <f t="shared" si="0"/>
        <v/>
      </c>
      <c r="L21" t="str">
        <f t="shared" si="1"/>
        <v/>
      </c>
      <c r="M21" t="str">
        <f t="shared" si="2"/>
        <v/>
      </c>
      <c r="N21" t="str">
        <f>IF($J21="","",IF(ISNUMBER(MATCH($J21,Prices[Key],0)),"OK - in Prices","ADD TO PRICES"))</f>
        <v/>
      </c>
      <c r="P21" t="str">
        <f>IFERROR(INDEX(Prices[Key],ROWS($P$4:P21)),"")</f>
        <v/>
      </c>
      <c r="Q21" t="str">
        <f>IF($P21="","",IF(ISNUMBER(MATCH($P21,Shares!$A$2:$A$1001,0)),"held","NOT HELD - review"))</f>
        <v/>
      </c>
    </row>
    <row r="22" spans="1:17" ht="15" customHeight="1" x14ac:dyDescent="0.15">
      <c r="A22" s="253"/>
      <c r="B22" s="240"/>
      <c r="C22" s="240"/>
      <c r="D22" s="240"/>
      <c r="E22" s="254"/>
      <c r="F22" s="255"/>
      <c r="G22" s="240"/>
      <c r="H22" s="240"/>
      <c r="J22" t="str">
        <f>IF(Shares!$A20="","",Shares!$A20)</f>
        <v/>
      </c>
      <c r="K22" t="str">
        <f t="shared" si="0"/>
        <v/>
      </c>
      <c r="L22" t="str">
        <f t="shared" si="1"/>
        <v/>
      </c>
      <c r="M22" t="str">
        <f t="shared" si="2"/>
        <v/>
      </c>
      <c r="N22" t="str">
        <f>IF($J22="","",IF(ISNUMBER(MATCH($J22,Prices[Key],0)),"OK - in Prices","ADD TO PRICES"))</f>
        <v/>
      </c>
      <c r="P22" t="str">
        <f>IFERROR(INDEX(Prices[Key],ROWS($P$4:P22)),"")</f>
        <v/>
      </c>
      <c r="Q22" t="str">
        <f>IF($P22="","",IF(ISNUMBER(MATCH($P22,Shares!$A$2:$A$1001,0)),"held","NOT HELD - review"))</f>
        <v/>
      </c>
    </row>
    <row r="23" spans="1:17" ht="15" customHeight="1" x14ac:dyDescent="0.15">
      <c r="A23" s="253"/>
      <c r="B23" s="240"/>
      <c r="C23" s="240"/>
      <c r="D23" s="240"/>
      <c r="E23" s="254"/>
      <c r="F23" s="255"/>
      <c r="G23" s="240"/>
      <c r="H23" s="240"/>
      <c r="J23" t="str">
        <f>IF(Shares!$A21="","",Shares!$A21)</f>
        <v/>
      </c>
      <c r="K23" t="str">
        <f t="shared" si="0"/>
        <v/>
      </c>
      <c r="L23" t="str">
        <f t="shared" si="1"/>
        <v/>
      </c>
      <c r="M23" t="str">
        <f t="shared" si="2"/>
        <v/>
      </c>
      <c r="N23" t="str">
        <f>IF($J23="","",IF(ISNUMBER(MATCH($J23,Prices[Key],0)),"OK - in Prices","ADD TO PRICES"))</f>
        <v/>
      </c>
      <c r="P23" t="str">
        <f>IFERROR(INDEX(Prices[Key],ROWS($P$4:P23)),"")</f>
        <v/>
      </c>
      <c r="Q23" t="str">
        <f>IF($P23="","",IF(ISNUMBER(MATCH($P23,Shares!$A$2:$A$1001,0)),"held","NOT HELD - review"))</f>
        <v/>
      </c>
    </row>
    <row r="24" spans="1:17" ht="15" customHeight="1" x14ac:dyDescent="0.15">
      <c r="A24" s="253"/>
      <c r="B24" s="240"/>
      <c r="C24" s="240"/>
      <c r="D24" s="240"/>
      <c r="E24" s="254"/>
      <c r="F24" s="255"/>
      <c r="G24" s="240"/>
      <c r="H24" s="240"/>
      <c r="J24" t="str">
        <f>IF(Shares!$A22="","",Shares!$A22)</f>
        <v/>
      </c>
      <c r="K24" t="str">
        <f t="shared" si="0"/>
        <v/>
      </c>
      <c r="L24" t="str">
        <f t="shared" si="1"/>
        <v/>
      </c>
      <c r="M24" t="str">
        <f t="shared" si="2"/>
        <v/>
      </c>
      <c r="N24" t="str">
        <f>IF($J24="","",IF(ISNUMBER(MATCH($J24,Prices[Key],0)),"OK - in Prices","ADD TO PRICES"))</f>
        <v/>
      </c>
      <c r="P24" t="str">
        <f>IFERROR(INDEX(Prices[Key],ROWS($P$4:P24)),"")</f>
        <v/>
      </c>
      <c r="Q24" t="str">
        <f>IF($P24="","",IF(ISNUMBER(MATCH($P24,Shares!$A$2:$A$1001,0)),"held","NOT HELD - review"))</f>
        <v/>
      </c>
    </row>
    <row r="25" spans="1:17" ht="15" customHeight="1" x14ac:dyDescent="0.15">
      <c r="A25" s="253"/>
      <c r="B25" s="240"/>
      <c r="C25" s="240"/>
      <c r="D25" s="240"/>
      <c r="E25" s="254"/>
      <c r="F25" s="255"/>
      <c r="G25" s="240"/>
      <c r="H25" s="240"/>
      <c r="J25" t="str">
        <f>IF(Shares!$A23="","",Shares!$A23)</f>
        <v/>
      </c>
      <c r="K25" t="str">
        <f t="shared" si="0"/>
        <v/>
      </c>
      <c r="L25" t="str">
        <f t="shared" si="1"/>
        <v/>
      </c>
      <c r="M25" t="str">
        <f t="shared" si="2"/>
        <v/>
      </c>
      <c r="N25" t="str">
        <f>IF($J25="","",IF(ISNUMBER(MATCH($J25,Prices[Key],0)),"OK - in Prices","ADD TO PRICES"))</f>
        <v/>
      </c>
      <c r="P25" t="str">
        <f>IFERROR(INDEX(Prices[Key],ROWS($P$4:P25)),"")</f>
        <v/>
      </c>
      <c r="Q25" t="str">
        <f>IF($P25="","",IF(ISNUMBER(MATCH($P25,Shares!$A$2:$A$1001,0)),"held","NOT HELD - review"))</f>
        <v/>
      </c>
    </row>
    <row r="26" spans="1:17" ht="15" customHeight="1" x14ac:dyDescent="0.15">
      <c r="A26" s="253"/>
      <c r="B26" s="240"/>
      <c r="C26" s="240"/>
      <c r="D26" s="240"/>
      <c r="E26" s="254"/>
      <c r="F26" s="255"/>
      <c r="G26" s="240"/>
      <c r="H26" s="240"/>
      <c r="J26" t="str">
        <f>IF(Shares!$A24="","",Shares!$A24)</f>
        <v/>
      </c>
      <c r="K26" t="str">
        <f t="shared" si="0"/>
        <v/>
      </c>
      <c r="L26" t="str">
        <f t="shared" si="1"/>
        <v/>
      </c>
      <c r="M26" t="str">
        <f t="shared" si="2"/>
        <v/>
      </c>
      <c r="N26" t="str">
        <f>IF($J26="","",IF(ISNUMBER(MATCH($J26,Prices[Key],0)),"OK - in Prices","ADD TO PRICES"))</f>
        <v/>
      </c>
      <c r="P26" t="str">
        <f>IFERROR(INDEX(Prices[Key],ROWS($P$4:P26)),"")</f>
        <v/>
      </c>
      <c r="Q26" t="str">
        <f>IF($P26="","",IF(ISNUMBER(MATCH($P26,Shares!$A$2:$A$1001,0)),"held","NOT HELD - review"))</f>
        <v/>
      </c>
    </row>
    <row r="27" spans="1:17" ht="15" customHeight="1" x14ac:dyDescent="0.15">
      <c r="A27" s="253"/>
      <c r="B27" s="240"/>
      <c r="C27" s="240"/>
      <c r="D27" s="240"/>
      <c r="E27" s="254"/>
      <c r="F27" s="255"/>
      <c r="G27" s="240"/>
      <c r="H27" s="240"/>
      <c r="J27" t="str">
        <f>IF(Shares!$A25="","",Shares!$A25)</f>
        <v/>
      </c>
      <c r="K27" t="str">
        <f t="shared" si="0"/>
        <v/>
      </c>
      <c r="L27" t="str">
        <f t="shared" si="1"/>
        <v/>
      </c>
      <c r="M27" t="str">
        <f t="shared" si="2"/>
        <v/>
      </c>
      <c r="N27" t="str">
        <f>IF($J27="","",IF(ISNUMBER(MATCH($J27,Prices[Key],0)),"OK - in Prices","ADD TO PRICES"))</f>
        <v/>
      </c>
      <c r="P27" t="str">
        <f>IFERROR(INDEX(Prices[Key],ROWS($P$4:P27)),"")</f>
        <v/>
      </c>
      <c r="Q27" t="str">
        <f>IF($P27="","",IF(ISNUMBER(MATCH($P27,Shares!$A$2:$A$1001,0)),"held","NOT HELD - review"))</f>
        <v/>
      </c>
    </row>
    <row r="28" spans="1:17" ht="15" customHeight="1" x14ac:dyDescent="0.15">
      <c r="A28" s="253"/>
      <c r="B28" s="240"/>
      <c r="C28" s="240"/>
      <c r="D28" s="240"/>
      <c r="E28" s="254"/>
      <c r="F28" s="255"/>
      <c r="G28" s="240"/>
      <c r="H28" s="240"/>
      <c r="J28" t="str">
        <f>IF(Shares!$A26="","",Shares!$A26)</f>
        <v/>
      </c>
      <c r="K28" t="str">
        <f t="shared" si="0"/>
        <v/>
      </c>
      <c r="L28" t="str">
        <f t="shared" si="1"/>
        <v/>
      </c>
      <c r="M28" t="str">
        <f t="shared" si="2"/>
        <v/>
      </c>
      <c r="N28" t="str">
        <f>IF($J28="","",IF(ISNUMBER(MATCH($J28,Prices[Key],0)),"OK - in Prices","ADD TO PRICES"))</f>
        <v/>
      </c>
      <c r="P28" t="str">
        <f>IFERROR(INDEX(Prices[Key],ROWS($P$4:P28)),"")</f>
        <v/>
      </c>
      <c r="Q28" t="str">
        <f>IF($P28="","",IF(ISNUMBER(MATCH($P28,Shares!$A$2:$A$1001,0)),"held","NOT HELD - review"))</f>
        <v/>
      </c>
    </row>
    <row r="29" spans="1:17" ht="15" customHeight="1" x14ac:dyDescent="0.15">
      <c r="A29" s="253"/>
      <c r="B29" s="240"/>
      <c r="C29" s="240"/>
      <c r="D29" s="240"/>
      <c r="E29" s="254"/>
      <c r="F29" s="255"/>
      <c r="G29" s="240"/>
      <c r="H29" s="240"/>
      <c r="J29" t="str">
        <f>IF(Shares!$A27="","",Shares!$A27)</f>
        <v/>
      </c>
      <c r="K29" t="str">
        <f t="shared" si="0"/>
        <v/>
      </c>
      <c r="L29" t="str">
        <f t="shared" si="1"/>
        <v/>
      </c>
      <c r="M29" t="str">
        <f t="shared" si="2"/>
        <v/>
      </c>
      <c r="N29" t="str">
        <f>IF($J29="","",IF(ISNUMBER(MATCH($J29,Prices[Key],0)),"OK - in Prices","ADD TO PRICES"))</f>
        <v/>
      </c>
      <c r="P29" t="str">
        <f>IFERROR(INDEX(Prices[Key],ROWS($P$4:P29)),"")</f>
        <v/>
      </c>
      <c r="Q29" t="str">
        <f>IF($P29="","",IF(ISNUMBER(MATCH($P29,Shares!$A$2:$A$1001,0)),"held","NOT HELD - review"))</f>
        <v/>
      </c>
    </row>
    <row r="30" spans="1:17" ht="15" customHeight="1" x14ac:dyDescent="0.15">
      <c r="A30" s="253"/>
      <c r="B30" s="240"/>
      <c r="C30" s="240"/>
      <c r="D30" s="240"/>
      <c r="E30" s="254"/>
      <c r="F30" s="255"/>
      <c r="G30" s="240"/>
      <c r="H30" s="240"/>
      <c r="J30" t="str">
        <f>IF(Shares!$A28="","",Shares!$A28)</f>
        <v/>
      </c>
      <c r="K30" t="str">
        <f t="shared" si="0"/>
        <v/>
      </c>
      <c r="L30" t="str">
        <f t="shared" si="1"/>
        <v/>
      </c>
      <c r="M30" t="str">
        <f t="shared" si="2"/>
        <v/>
      </c>
      <c r="N30" t="str">
        <f>IF($J30="","",IF(ISNUMBER(MATCH($J30,Prices[Key],0)),"OK - in Prices","ADD TO PRICES"))</f>
        <v/>
      </c>
      <c r="P30" t="str">
        <f>IFERROR(INDEX(Prices[Key],ROWS($P$4:P30)),"")</f>
        <v/>
      </c>
      <c r="Q30" t="str">
        <f>IF($P30="","",IF(ISNUMBER(MATCH($P30,Shares!$A$2:$A$1001,0)),"held","NOT HELD - review"))</f>
        <v/>
      </c>
    </row>
    <row r="31" spans="1:17" ht="15" customHeight="1" x14ac:dyDescent="0.15">
      <c r="A31" s="253"/>
      <c r="B31" s="240"/>
      <c r="C31" s="240"/>
      <c r="D31" s="240"/>
      <c r="E31" s="254"/>
      <c r="F31" s="255"/>
      <c r="G31" s="240"/>
      <c r="H31" s="240"/>
      <c r="J31" t="str">
        <f>IF(Shares!$A29="","",Shares!$A29)</f>
        <v/>
      </c>
      <c r="K31" t="str">
        <f t="shared" si="0"/>
        <v/>
      </c>
      <c r="L31" t="str">
        <f t="shared" si="1"/>
        <v/>
      </c>
      <c r="M31" t="str">
        <f t="shared" si="2"/>
        <v/>
      </c>
      <c r="N31" t="str">
        <f>IF($J31="","",IF(ISNUMBER(MATCH($J31,Prices[Key],0)),"OK - in Prices","ADD TO PRICES"))</f>
        <v/>
      </c>
      <c r="P31" t="str">
        <f>IFERROR(INDEX(Prices[Key],ROWS($P$4:P31)),"")</f>
        <v/>
      </c>
      <c r="Q31" t="str">
        <f>IF($P31="","",IF(ISNUMBER(MATCH($P31,Shares!$A$2:$A$1001,0)),"held","NOT HELD - review"))</f>
        <v/>
      </c>
    </row>
    <row r="32" spans="1:17" ht="15" customHeight="1" x14ac:dyDescent="0.15">
      <c r="A32" s="253"/>
      <c r="B32" s="240"/>
      <c r="C32" s="240"/>
      <c r="D32" s="240"/>
      <c r="E32" s="254"/>
      <c r="F32" s="255"/>
      <c r="G32" s="240"/>
      <c r="H32" s="240"/>
      <c r="J32" t="str">
        <f>IF(Shares!$A30="","",Shares!$A30)</f>
        <v/>
      </c>
      <c r="K32" t="str">
        <f t="shared" si="0"/>
        <v/>
      </c>
      <c r="L32" t="str">
        <f t="shared" si="1"/>
        <v/>
      </c>
      <c r="M32" t="str">
        <f t="shared" si="2"/>
        <v/>
      </c>
      <c r="N32" t="str">
        <f>IF($J32="","",IF(ISNUMBER(MATCH($J32,Prices[Key],0)),"OK - in Prices","ADD TO PRICES"))</f>
        <v/>
      </c>
      <c r="P32" t="str">
        <f>IFERROR(INDEX(Prices[Key],ROWS($P$4:P32)),"")</f>
        <v/>
      </c>
      <c r="Q32" t="str">
        <f>IF($P32="","",IF(ISNUMBER(MATCH($P32,Shares!$A$2:$A$1001,0)),"held","NOT HELD - review"))</f>
        <v/>
      </c>
    </row>
    <row r="33" spans="1:17" ht="15" customHeight="1" x14ac:dyDescent="0.15">
      <c r="A33" s="253"/>
      <c r="B33" s="240"/>
      <c r="C33" s="240"/>
      <c r="D33" s="240"/>
      <c r="E33" s="254"/>
      <c r="F33" s="255"/>
      <c r="G33" s="240"/>
      <c r="H33" s="240"/>
      <c r="J33" t="str">
        <f>IF(Shares!$A31="","",Shares!$A31)</f>
        <v/>
      </c>
      <c r="K33" t="str">
        <f t="shared" si="0"/>
        <v/>
      </c>
      <c r="L33" t="str">
        <f t="shared" si="1"/>
        <v/>
      </c>
      <c r="M33" t="str">
        <f t="shared" si="2"/>
        <v/>
      </c>
      <c r="N33" t="str">
        <f>IF($J33="","",IF(ISNUMBER(MATCH($J33,Prices[Key],0)),"OK - in Prices","ADD TO PRICES"))</f>
        <v/>
      </c>
      <c r="P33" t="str">
        <f>IFERROR(INDEX(Prices[Key],ROWS($P$4:P33)),"")</f>
        <v/>
      </c>
      <c r="Q33" t="str">
        <f>IF($P33="","",IF(ISNUMBER(MATCH($P33,Shares!$A$2:$A$1001,0)),"held","NOT HELD - review"))</f>
        <v/>
      </c>
    </row>
    <row r="34" spans="1:17" ht="15" customHeight="1" x14ac:dyDescent="0.15">
      <c r="A34" s="253"/>
      <c r="B34" s="240"/>
      <c r="C34" s="240"/>
      <c r="D34" s="240"/>
      <c r="E34" s="254"/>
      <c r="F34" s="255"/>
      <c r="G34" s="240"/>
      <c r="H34" s="240"/>
      <c r="J34" t="str">
        <f>IF(Shares!$A32="","",Shares!$A32)</f>
        <v/>
      </c>
      <c r="K34" t="str">
        <f t="shared" si="0"/>
        <v/>
      </c>
      <c r="L34" t="str">
        <f t="shared" si="1"/>
        <v/>
      </c>
      <c r="M34" t="str">
        <f t="shared" si="2"/>
        <v/>
      </c>
      <c r="N34" t="str">
        <f>IF($J34="","",IF(ISNUMBER(MATCH($J34,Prices[Key],0)),"OK - in Prices","ADD TO PRICES"))</f>
        <v/>
      </c>
      <c r="P34" t="str">
        <f>IFERROR(INDEX(Prices[Key],ROWS($P$4:P34)),"")</f>
        <v/>
      </c>
      <c r="Q34" t="str">
        <f>IF($P34="","",IF(ISNUMBER(MATCH($P34,Shares!$A$2:$A$1001,0)),"held","NOT HELD - review"))</f>
        <v/>
      </c>
    </row>
    <row r="35" spans="1:17" ht="15" customHeight="1" x14ac:dyDescent="0.15">
      <c r="A35" s="253"/>
      <c r="B35" s="240"/>
      <c r="C35" s="240"/>
      <c r="D35" s="240"/>
      <c r="E35" s="254"/>
      <c r="F35" s="255"/>
      <c r="G35" s="240"/>
      <c r="H35" s="240"/>
      <c r="J35" t="str">
        <f>IF(Shares!$A33="","",Shares!$A33)</f>
        <v/>
      </c>
      <c r="K35" t="str">
        <f t="shared" si="0"/>
        <v/>
      </c>
      <c r="L35" t="str">
        <f t="shared" si="1"/>
        <v/>
      </c>
      <c r="M35" t="str">
        <f t="shared" si="2"/>
        <v/>
      </c>
      <c r="N35" t="str">
        <f>IF($J35="","",IF(ISNUMBER(MATCH($J35,Prices[Key],0)),"OK - in Prices","ADD TO PRICES"))</f>
        <v/>
      </c>
      <c r="P35" t="str">
        <f>IFERROR(INDEX(Prices[Key],ROWS($P$4:P35)),"")</f>
        <v/>
      </c>
      <c r="Q35" t="str">
        <f>IF($P35="","",IF(ISNUMBER(MATCH($P35,Shares!$A$2:$A$1001,0)),"held","NOT HELD - review"))</f>
        <v/>
      </c>
    </row>
    <row r="36" spans="1:17" ht="15" customHeight="1" x14ac:dyDescent="0.15">
      <c r="A36" s="253"/>
      <c r="B36" s="240"/>
      <c r="C36" s="240"/>
      <c r="D36" s="240"/>
      <c r="E36" s="254"/>
      <c r="F36" s="255"/>
      <c r="G36" s="240"/>
      <c r="H36" s="240"/>
      <c r="J36" t="str">
        <f>IF(Shares!$A34="","",Shares!$A34)</f>
        <v/>
      </c>
      <c r="K36" t="str">
        <f t="shared" si="0"/>
        <v/>
      </c>
      <c r="L36" t="str">
        <f t="shared" si="1"/>
        <v/>
      </c>
      <c r="M36" t="str">
        <f t="shared" si="2"/>
        <v/>
      </c>
      <c r="N36" t="str">
        <f>IF($J36="","",IF(ISNUMBER(MATCH($J36,Prices[Key],0)),"OK - in Prices","ADD TO PRICES"))</f>
        <v/>
      </c>
      <c r="P36" t="str">
        <f>IFERROR(INDEX(Prices[Key],ROWS($P$4:P36)),"")</f>
        <v/>
      </c>
      <c r="Q36" t="str">
        <f>IF($P36="","",IF(ISNUMBER(MATCH($P36,Shares!$A$2:$A$1001,0)),"held","NOT HELD - review"))</f>
        <v/>
      </c>
    </row>
    <row r="37" spans="1:17" ht="15" customHeight="1" x14ac:dyDescent="0.15">
      <c r="A37" s="253"/>
      <c r="B37" s="240"/>
      <c r="C37" s="240"/>
      <c r="D37" s="240"/>
      <c r="E37" s="254"/>
      <c r="F37" s="255"/>
      <c r="G37" s="240"/>
      <c r="H37" s="240"/>
      <c r="J37" t="str">
        <f>IF(Shares!$A35="","",Shares!$A35)</f>
        <v/>
      </c>
      <c r="K37" t="str">
        <f t="shared" si="0"/>
        <v/>
      </c>
      <c r="L37" t="str">
        <f t="shared" si="1"/>
        <v/>
      </c>
      <c r="M37" t="str">
        <f t="shared" si="2"/>
        <v/>
      </c>
      <c r="N37" t="str">
        <f>IF($J37="","",IF(ISNUMBER(MATCH($J37,Prices[Key],0)),"OK - in Prices","ADD TO PRICES"))</f>
        <v/>
      </c>
      <c r="P37" t="str">
        <f>IFERROR(INDEX(Prices[Key],ROWS($P$4:P37)),"")</f>
        <v/>
      </c>
      <c r="Q37" t="str">
        <f>IF($P37="","",IF(ISNUMBER(MATCH($P37,Shares!$A$2:$A$1001,0)),"held","NOT HELD - review"))</f>
        <v/>
      </c>
    </row>
    <row r="38" spans="1:17" ht="15" customHeight="1" x14ac:dyDescent="0.15">
      <c r="A38" s="253"/>
      <c r="B38" s="240"/>
      <c r="C38" s="240"/>
      <c r="D38" s="240"/>
      <c r="E38" s="254"/>
      <c r="F38" s="255"/>
      <c r="G38" s="240"/>
      <c r="H38" s="240"/>
      <c r="J38" t="str">
        <f>IF(Shares!$A36="","",Shares!$A36)</f>
        <v/>
      </c>
      <c r="K38" t="str">
        <f t="shared" si="0"/>
        <v/>
      </c>
      <c r="L38" t="str">
        <f t="shared" si="1"/>
        <v/>
      </c>
      <c r="M38" t="str">
        <f t="shared" si="2"/>
        <v/>
      </c>
      <c r="N38" t="str">
        <f>IF($J38="","",IF(ISNUMBER(MATCH($J38,Prices[Key],0)),"OK - in Prices","ADD TO PRICES"))</f>
        <v/>
      </c>
      <c r="P38" t="str">
        <f>IFERROR(INDEX(Prices[Key],ROWS($P$4:P38)),"")</f>
        <v/>
      </c>
      <c r="Q38" t="str">
        <f>IF($P38="","",IF(ISNUMBER(MATCH($P38,Shares!$A$2:$A$1001,0)),"held","NOT HELD - review"))</f>
        <v/>
      </c>
    </row>
    <row r="39" spans="1:17" ht="15" customHeight="1" x14ac:dyDescent="0.15">
      <c r="A39" s="253"/>
      <c r="B39" s="240"/>
      <c r="C39" s="240"/>
      <c r="D39" s="240"/>
      <c r="E39" s="254"/>
      <c r="F39" s="255"/>
      <c r="G39" s="240"/>
      <c r="H39" s="240"/>
      <c r="J39" t="str">
        <f>IF(Shares!$A37="","",Shares!$A37)</f>
        <v/>
      </c>
      <c r="K39" t="str">
        <f t="shared" si="0"/>
        <v/>
      </c>
      <c r="L39" t="str">
        <f t="shared" si="1"/>
        <v/>
      </c>
      <c r="M39" t="str">
        <f t="shared" si="2"/>
        <v/>
      </c>
      <c r="N39" t="str">
        <f>IF($J39="","",IF(ISNUMBER(MATCH($J39,Prices[Key],0)),"OK - in Prices","ADD TO PRICES"))</f>
        <v/>
      </c>
      <c r="P39" t="str">
        <f>IFERROR(INDEX(Prices[Key],ROWS($P$4:P39)),"")</f>
        <v/>
      </c>
      <c r="Q39" t="str">
        <f>IF($P39="","",IF(ISNUMBER(MATCH($P39,Shares!$A$2:$A$1001,0)),"held","NOT HELD - review"))</f>
        <v/>
      </c>
    </row>
    <row r="40" spans="1:17" ht="15" customHeight="1" x14ac:dyDescent="0.15">
      <c r="A40" s="253"/>
      <c r="B40" s="240"/>
      <c r="C40" s="240"/>
      <c r="D40" s="240"/>
      <c r="E40" s="254"/>
      <c r="F40" s="255"/>
      <c r="G40" s="240"/>
      <c r="H40" s="240"/>
      <c r="J40" t="str">
        <f>IF(Shares!$A38="","",Shares!$A38)</f>
        <v/>
      </c>
      <c r="K40" t="str">
        <f t="shared" si="0"/>
        <v/>
      </c>
      <c r="L40" t="str">
        <f t="shared" si="1"/>
        <v/>
      </c>
      <c r="M40" t="str">
        <f t="shared" si="2"/>
        <v/>
      </c>
      <c r="N40" t="str">
        <f>IF($J40="","",IF(ISNUMBER(MATCH($J40,Prices[Key],0)),"OK - in Prices","ADD TO PRICES"))</f>
        <v/>
      </c>
      <c r="P40" t="str">
        <f>IFERROR(INDEX(Prices[Key],ROWS($P$4:P40)),"")</f>
        <v/>
      </c>
      <c r="Q40" t="str">
        <f>IF($P40="","",IF(ISNUMBER(MATCH($P40,Shares!$A$2:$A$1001,0)),"held","NOT HELD - review"))</f>
        <v/>
      </c>
    </row>
    <row r="41" spans="1:17" ht="15" customHeight="1" x14ac:dyDescent="0.15">
      <c r="A41" s="253"/>
      <c r="B41" s="240"/>
      <c r="C41" s="240"/>
      <c r="D41" s="240"/>
      <c r="E41" s="254"/>
      <c r="F41" s="255"/>
      <c r="G41" s="240"/>
      <c r="H41" s="240"/>
      <c r="J41" t="str">
        <f>IF(Shares!$A39="","",Shares!$A39)</f>
        <v/>
      </c>
      <c r="K41" t="str">
        <f t="shared" si="0"/>
        <v/>
      </c>
      <c r="L41" t="str">
        <f t="shared" si="1"/>
        <v/>
      </c>
      <c r="M41" t="str">
        <f t="shared" si="2"/>
        <v/>
      </c>
      <c r="N41" t="str">
        <f>IF($J41="","",IF(ISNUMBER(MATCH($J41,Prices[Key],0)),"OK - in Prices","ADD TO PRICES"))</f>
        <v/>
      </c>
      <c r="P41" t="str">
        <f>IFERROR(INDEX(Prices[Key],ROWS($P$4:P41)),"")</f>
        <v/>
      </c>
      <c r="Q41" t="str">
        <f>IF($P41="","",IF(ISNUMBER(MATCH($P41,Shares!$A$2:$A$1001,0)),"held","NOT HELD - review"))</f>
        <v/>
      </c>
    </row>
    <row r="42" spans="1:17" ht="15" customHeight="1" x14ac:dyDescent="0.15">
      <c r="A42" s="253"/>
      <c r="B42" s="240"/>
      <c r="C42" s="240"/>
      <c r="D42" s="240"/>
      <c r="E42" s="254"/>
      <c r="F42" s="255"/>
      <c r="G42" s="240"/>
      <c r="H42" s="240"/>
      <c r="J42" t="str">
        <f>IF(Shares!$A40="","",Shares!$A40)</f>
        <v/>
      </c>
      <c r="K42" t="str">
        <f t="shared" si="0"/>
        <v/>
      </c>
      <c r="L42" t="str">
        <f t="shared" si="1"/>
        <v/>
      </c>
      <c r="M42" t="str">
        <f t="shared" si="2"/>
        <v/>
      </c>
      <c r="N42" t="str">
        <f>IF($J42="","",IF(ISNUMBER(MATCH($J42,Prices[Key],0)),"OK - in Prices","ADD TO PRICES"))</f>
        <v/>
      </c>
      <c r="P42" t="str">
        <f>IFERROR(INDEX(Prices[Key],ROWS($P$4:P42)),"")</f>
        <v/>
      </c>
      <c r="Q42" t="str">
        <f>IF($P42="","",IF(ISNUMBER(MATCH($P42,Shares!$A$2:$A$1001,0)),"held","NOT HELD - review"))</f>
        <v/>
      </c>
    </row>
    <row r="43" spans="1:17" ht="15" customHeight="1" x14ac:dyDescent="0.15">
      <c r="A43" s="253"/>
      <c r="B43" s="240"/>
      <c r="C43" s="240"/>
      <c r="D43" s="240"/>
      <c r="E43" s="254"/>
      <c r="F43" s="255"/>
      <c r="G43" s="240"/>
      <c r="H43" s="240"/>
      <c r="J43" t="str">
        <f>IF(Shares!$A41="","",Shares!$A41)</f>
        <v/>
      </c>
      <c r="K43" t="str">
        <f t="shared" si="0"/>
        <v/>
      </c>
      <c r="L43" t="str">
        <f t="shared" si="1"/>
        <v/>
      </c>
      <c r="M43" t="str">
        <f t="shared" si="2"/>
        <v/>
      </c>
      <c r="N43" t="str">
        <f>IF($J43="","",IF(ISNUMBER(MATCH($J43,Prices[Key],0)),"OK - in Prices","ADD TO PRICES"))</f>
        <v/>
      </c>
      <c r="P43" t="str">
        <f>IFERROR(INDEX(Prices[Key],ROWS($P$4:P43)),"")</f>
        <v/>
      </c>
      <c r="Q43" t="str">
        <f>IF($P43="","",IF(ISNUMBER(MATCH($P43,Shares!$A$2:$A$1001,0)),"held","NOT HELD - review"))</f>
        <v/>
      </c>
    </row>
    <row r="44" spans="1:17" ht="15" customHeight="1" x14ac:dyDescent="0.15">
      <c r="A44" s="253"/>
      <c r="B44" s="240"/>
      <c r="C44" s="240"/>
      <c r="D44" s="240"/>
      <c r="E44" s="254"/>
      <c r="F44" s="255"/>
      <c r="G44" s="240"/>
      <c r="H44" s="240"/>
      <c r="J44" t="str">
        <f>IF(Shares!$A42="","",Shares!$A42)</f>
        <v/>
      </c>
      <c r="K44" t="str">
        <f t="shared" si="0"/>
        <v/>
      </c>
      <c r="L44" t="str">
        <f t="shared" si="1"/>
        <v/>
      </c>
      <c r="M44" t="str">
        <f t="shared" si="2"/>
        <v/>
      </c>
      <c r="N44" t="str">
        <f>IF($J44="","",IF(ISNUMBER(MATCH($J44,Prices[Key],0)),"OK - in Prices","ADD TO PRICES"))</f>
        <v/>
      </c>
      <c r="P44" t="str">
        <f>IFERROR(INDEX(Prices[Key],ROWS($P$4:P44)),"")</f>
        <v/>
      </c>
      <c r="Q44" t="str">
        <f>IF($P44="","",IF(ISNUMBER(MATCH($P44,Shares!$A$2:$A$1001,0)),"held","NOT HELD - review"))</f>
        <v/>
      </c>
    </row>
    <row r="45" spans="1:17" ht="15" customHeight="1" x14ac:dyDescent="0.15">
      <c r="A45" s="253"/>
      <c r="B45" s="240"/>
      <c r="C45" s="240"/>
      <c r="D45" s="240"/>
      <c r="E45" s="254"/>
      <c r="F45" s="255"/>
      <c r="G45" s="240"/>
      <c r="H45" s="240"/>
      <c r="J45" t="str">
        <f>IF(Shares!$A43="","",Shares!$A43)</f>
        <v/>
      </c>
      <c r="K45" t="str">
        <f t="shared" si="0"/>
        <v/>
      </c>
      <c r="L45" t="str">
        <f t="shared" si="1"/>
        <v/>
      </c>
      <c r="M45" t="str">
        <f t="shared" si="2"/>
        <v/>
      </c>
      <c r="N45" t="str">
        <f>IF($J45="","",IF(ISNUMBER(MATCH($J45,Prices[Key],0)),"OK - in Prices","ADD TO PRICES"))</f>
        <v/>
      </c>
      <c r="P45" t="str">
        <f>IFERROR(INDEX(Prices[Key],ROWS($P$4:P45)),"")</f>
        <v/>
      </c>
      <c r="Q45" t="str">
        <f>IF($P45="","",IF(ISNUMBER(MATCH($P45,Shares!$A$2:$A$1001,0)),"held","NOT HELD - review"))</f>
        <v/>
      </c>
    </row>
    <row r="46" spans="1:17" ht="15" customHeight="1" x14ac:dyDescent="0.15">
      <c r="A46" s="253"/>
      <c r="B46" s="240"/>
      <c r="C46" s="240"/>
      <c r="D46" s="240"/>
      <c r="E46" s="254"/>
      <c r="F46" s="255"/>
      <c r="G46" s="240"/>
      <c r="H46" s="240"/>
      <c r="J46" t="str">
        <f>IF(Shares!$A44="","",Shares!$A44)</f>
        <v/>
      </c>
      <c r="K46" t="str">
        <f t="shared" si="0"/>
        <v/>
      </c>
      <c r="L46" t="str">
        <f t="shared" si="1"/>
        <v/>
      </c>
      <c r="M46" t="str">
        <f t="shared" si="2"/>
        <v/>
      </c>
      <c r="N46" t="str">
        <f>IF($J46="","",IF(ISNUMBER(MATCH($J46,Prices[Key],0)),"OK - in Prices","ADD TO PRICES"))</f>
        <v/>
      </c>
      <c r="P46" t="str">
        <f>IFERROR(INDEX(Prices[Key],ROWS($P$4:P46)),"")</f>
        <v/>
      </c>
      <c r="Q46" t="str">
        <f>IF($P46="","",IF(ISNUMBER(MATCH($P46,Shares!$A$2:$A$1001,0)),"held","NOT HELD - review"))</f>
        <v/>
      </c>
    </row>
    <row r="47" spans="1:17" ht="15" customHeight="1" x14ac:dyDescent="0.15">
      <c r="A47" s="253"/>
      <c r="B47" s="240"/>
      <c r="C47" s="240"/>
      <c r="D47" s="240"/>
      <c r="E47" s="254"/>
      <c r="F47" s="255"/>
      <c r="G47" s="240"/>
      <c r="H47" s="240"/>
      <c r="J47" t="str">
        <f>IF(Shares!$A45="","",Shares!$A45)</f>
        <v/>
      </c>
      <c r="K47" t="str">
        <f t="shared" si="0"/>
        <v/>
      </c>
      <c r="L47" t="str">
        <f t="shared" si="1"/>
        <v/>
      </c>
      <c r="M47" t="str">
        <f t="shared" si="2"/>
        <v/>
      </c>
      <c r="N47" t="str">
        <f>IF($J47="","",IF(ISNUMBER(MATCH($J47,Prices[Key],0)),"OK - in Prices","ADD TO PRICES"))</f>
        <v/>
      </c>
      <c r="P47" t="str">
        <f>IFERROR(INDEX(Prices[Key],ROWS($P$4:P47)),"")</f>
        <v/>
      </c>
      <c r="Q47" t="str">
        <f>IF($P47="","",IF(ISNUMBER(MATCH($P47,Shares!$A$2:$A$1001,0)),"held","NOT HELD - review"))</f>
        <v/>
      </c>
    </row>
    <row r="48" spans="1:17" ht="15" customHeight="1" x14ac:dyDescent="0.15">
      <c r="A48" s="253"/>
      <c r="B48" s="240"/>
      <c r="C48" s="240"/>
      <c r="D48" s="240"/>
      <c r="E48" s="254"/>
      <c r="F48" s="255"/>
      <c r="G48" s="240"/>
      <c r="H48" s="240"/>
      <c r="J48" t="str">
        <f>IF(Shares!$A46="","",Shares!$A46)</f>
        <v/>
      </c>
      <c r="K48" t="str">
        <f t="shared" si="0"/>
        <v/>
      </c>
      <c r="L48" t="str">
        <f t="shared" si="1"/>
        <v/>
      </c>
      <c r="M48" t="str">
        <f t="shared" si="2"/>
        <v/>
      </c>
      <c r="N48" t="str">
        <f>IF($J48="","",IF(ISNUMBER(MATCH($J48,Prices[Key],0)),"OK - in Prices","ADD TO PRICES"))</f>
        <v/>
      </c>
      <c r="P48" t="str">
        <f>IFERROR(INDEX(Prices[Key],ROWS($P$4:P48)),"")</f>
        <v/>
      </c>
      <c r="Q48" t="str">
        <f>IF($P48="","",IF(ISNUMBER(MATCH($P48,Shares!$A$2:$A$1001,0)),"held","NOT HELD - review"))</f>
        <v/>
      </c>
    </row>
    <row r="49" spans="1:17" ht="15" customHeight="1" x14ac:dyDescent="0.15">
      <c r="A49" s="253"/>
      <c r="B49" s="240"/>
      <c r="C49" s="240"/>
      <c r="D49" s="240"/>
      <c r="E49" s="254"/>
      <c r="F49" s="255"/>
      <c r="G49" s="240"/>
      <c r="H49" s="240"/>
      <c r="J49" t="str">
        <f>IF(Shares!$A47="","",Shares!$A47)</f>
        <v/>
      </c>
      <c r="K49" t="str">
        <f t="shared" si="0"/>
        <v/>
      </c>
      <c r="L49" t="str">
        <f t="shared" si="1"/>
        <v/>
      </c>
      <c r="M49" t="str">
        <f t="shared" si="2"/>
        <v/>
      </c>
      <c r="N49" t="str">
        <f>IF($J49="","",IF(ISNUMBER(MATCH($J49,Prices[Key],0)),"OK - in Prices","ADD TO PRICES"))</f>
        <v/>
      </c>
      <c r="P49" t="str">
        <f>IFERROR(INDEX(Prices[Key],ROWS($P$4:P49)),"")</f>
        <v/>
      </c>
      <c r="Q49" t="str">
        <f>IF($P49="","",IF(ISNUMBER(MATCH($P49,Shares!$A$2:$A$1001,0)),"held","NOT HELD - review"))</f>
        <v/>
      </c>
    </row>
    <row r="50" spans="1:17" ht="15" customHeight="1" x14ac:dyDescent="0.15">
      <c r="A50" s="253"/>
      <c r="B50" s="240"/>
      <c r="C50" s="240"/>
      <c r="D50" s="240"/>
      <c r="E50" s="254"/>
      <c r="F50" s="255"/>
      <c r="G50" s="240"/>
      <c r="H50" s="240"/>
      <c r="J50" t="str">
        <f>IF(Shares!$A48="","",Shares!$A48)</f>
        <v/>
      </c>
      <c r="K50" t="str">
        <f t="shared" si="0"/>
        <v/>
      </c>
      <c r="L50" t="str">
        <f t="shared" si="1"/>
        <v/>
      </c>
      <c r="M50" t="str">
        <f t="shared" si="2"/>
        <v/>
      </c>
      <c r="N50" t="str">
        <f>IF($J50="","",IF(ISNUMBER(MATCH($J50,Prices[Key],0)),"OK - in Prices","ADD TO PRICES"))</f>
        <v/>
      </c>
      <c r="P50" t="str">
        <f>IFERROR(INDEX(Prices[Key],ROWS($P$4:P50)),"")</f>
        <v/>
      </c>
      <c r="Q50" t="str">
        <f>IF($P50="","",IF(ISNUMBER(MATCH($P50,Shares!$A$2:$A$1001,0)),"held","NOT HELD - review"))</f>
        <v/>
      </c>
    </row>
    <row r="51" spans="1:17" ht="15" customHeight="1" x14ac:dyDescent="0.15">
      <c r="A51" s="253"/>
      <c r="B51" s="240"/>
      <c r="C51" s="240"/>
      <c r="D51" s="240"/>
      <c r="E51" s="254"/>
      <c r="F51" s="255"/>
      <c r="G51" s="240"/>
      <c r="H51" s="240"/>
      <c r="J51" t="str">
        <f>IF(Shares!$A49="","",Shares!$A49)</f>
        <v/>
      </c>
      <c r="K51" t="str">
        <f t="shared" si="0"/>
        <v/>
      </c>
      <c r="L51" t="str">
        <f t="shared" si="1"/>
        <v/>
      </c>
      <c r="M51" t="str">
        <f t="shared" si="2"/>
        <v/>
      </c>
      <c r="N51" t="str">
        <f>IF($J51="","",IF(ISNUMBER(MATCH($J51,Prices[Key],0)),"OK - in Prices","ADD TO PRICES"))</f>
        <v/>
      </c>
      <c r="P51" t="str">
        <f>IFERROR(INDEX(Prices[Key],ROWS($P$4:P51)),"")</f>
        <v/>
      </c>
      <c r="Q51" t="str">
        <f>IF($P51="","",IF(ISNUMBER(MATCH($P51,Shares!$A$2:$A$1001,0)),"held","NOT HELD - review"))</f>
        <v/>
      </c>
    </row>
    <row r="52" spans="1:17" ht="15" customHeight="1" x14ac:dyDescent="0.15">
      <c r="A52" s="253"/>
      <c r="B52" s="240"/>
      <c r="C52" s="240"/>
      <c r="D52" s="240"/>
      <c r="E52" s="254"/>
      <c r="F52" s="255"/>
      <c r="G52" s="240"/>
      <c r="H52" s="240"/>
      <c r="J52" t="str">
        <f>IF(Shares!$A50="","",Shares!$A50)</f>
        <v/>
      </c>
      <c r="K52" t="str">
        <f t="shared" si="0"/>
        <v/>
      </c>
      <c r="L52" t="str">
        <f t="shared" si="1"/>
        <v/>
      </c>
      <c r="M52" t="str">
        <f t="shared" si="2"/>
        <v/>
      </c>
      <c r="N52" t="str">
        <f>IF($J52="","",IF(ISNUMBER(MATCH($J52,Prices[Key],0)),"OK - in Prices","ADD TO PRICES"))</f>
        <v/>
      </c>
      <c r="P52" t="str">
        <f>IFERROR(INDEX(Prices[Key],ROWS($P$4:P52)),"")</f>
        <v/>
      </c>
      <c r="Q52" t="str">
        <f>IF($P52="","",IF(ISNUMBER(MATCH($P52,Shares!$A$2:$A$1001,0)),"held","NOT HELD - review"))</f>
        <v/>
      </c>
    </row>
    <row r="53" spans="1:17" ht="15" customHeight="1" x14ac:dyDescent="0.15">
      <c r="A53" s="253"/>
      <c r="B53" s="240"/>
      <c r="C53" s="240"/>
      <c r="D53" s="240"/>
      <c r="E53" s="254"/>
      <c r="F53" s="255"/>
      <c r="G53" s="240"/>
      <c r="H53" s="240"/>
      <c r="J53" t="str">
        <f>IF(Shares!$A51="","",Shares!$A51)</f>
        <v/>
      </c>
      <c r="K53" t="str">
        <f t="shared" si="0"/>
        <v/>
      </c>
      <c r="L53" t="str">
        <f t="shared" si="1"/>
        <v/>
      </c>
      <c r="M53" t="str">
        <f t="shared" si="2"/>
        <v/>
      </c>
      <c r="N53" t="str">
        <f>IF($J53="","",IF(ISNUMBER(MATCH($J53,Prices[Key],0)),"OK - in Prices","ADD TO PRICES"))</f>
        <v/>
      </c>
      <c r="P53" t="str">
        <f>IFERROR(INDEX(Prices[Key],ROWS($P$4:P53)),"")</f>
        <v/>
      </c>
      <c r="Q53" t="str">
        <f>IF($P53="","",IF(ISNUMBER(MATCH($P53,Shares!$A$2:$A$1001,0)),"held","NOT HELD - review"))</f>
        <v/>
      </c>
    </row>
    <row r="54" spans="1:17" ht="15" customHeight="1" x14ac:dyDescent="0.15">
      <c r="A54" s="253"/>
      <c r="B54" s="240"/>
      <c r="C54" s="240"/>
      <c r="D54" s="240"/>
      <c r="E54" s="254"/>
      <c r="F54" s="255"/>
      <c r="G54" s="240"/>
      <c r="H54" s="240"/>
      <c r="J54" t="str">
        <f>IF(Shares!$A52="","",Shares!$A52)</f>
        <v/>
      </c>
      <c r="K54" t="str">
        <f t="shared" si="0"/>
        <v/>
      </c>
      <c r="L54" t="str">
        <f t="shared" si="1"/>
        <v/>
      </c>
      <c r="M54" t="str">
        <f t="shared" si="2"/>
        <v/>
      </c>
      <c r="N54" t="str">
        <f>IF($J54="","",IF(ISNUMBER(MATCH($J54,Prices[Key],0)),"OK - in Prices","ADD TO PRICES"))</f>
        <v/>
      </c>
      <c r="P54" t="str">
        <f>IFERROR(INDEX(Prices[Key],ROWS($P$4:P54)),"")</f>
        <v/>
      </c>
      <c r="Q54" t="str">
        <f>IF($P54="","",IF(ISNUMBER(MATCH($P54,Shares!$A$2:$A$1001,0)),"held","NOT HELD - review"))</f>
        <v/>
      </c>
    </row>
    <row r="55" spans="1:17" ht="15" customHeight="1" x14ac:dyDescent="0.15">
      <c r="A55" s="253"/>
      <c r="B55" s="240"/>
      <c r="C55" s="240"/>
      <c r="D55" s="240"/>
      <c r="E55" s="254"/>
      <c r="F55" s="255"/>
      <c r="G55" s="240"/>
      <c r="H55" s="240"/>
      <c r="J55" t="str">
        <f>IF(Shares!$A53="","",Shares!$A53)</f>
        <v/>
      </c>
      <c r="K55" t="str">
        <f t="shared" si="0"/>
        <v/>
      </c>
      <c r="L55" t="str">
        <f t="shared" si="1"/>
        <v/>
      </c>
      <c r="M55" t="str">
        <f t="shared" si="2"/>
        <v/>
      </c>
      <c r="N55" t="str">
        <f>IF($J55="","",IF(ISNUMBER(MATCH($J55,Prices[Key],0)),"OK - in Prices","ADD TO PRICES"))</f>
        <v/>
      </c>
      <c r="P55" t="str">
        <f>IFERROR(INDEX(Prices[Key],ROWS($P$4:P55)),"")</f>
        <v/>
      </c>
      <c r="Q55" t="str">
        <f>IF($P55="","",IF(ISNUMBER(MATCH($P55,Shares!$A$2:$A$1001,0)),"held","NOT HELD - review"))</f>
        <v/>
      </c>
    </row>
    <row r="56" spans="1:17" ht="15" customHeight="1" x14ac:dyDescent="0.15">
      <c r="A56" s="253"/>
      <c r="B56" s="240"/>
      <c r="C56" s="240"/>
      <c r="D56" s="240"/>
      <c r="E56" s="254"/>
      <c r="F56" s="255"/>
      <c r="G56" s="240"/>
      <c r="H56" s="240"/>
      <c r="J56" t="str">
        <f>IF(Shares!$A54="","",Shares!$A54)</f>
        <v/>
      </c>
      <c r="K56" t="str">
        <f t="shared" si="0"/>
        <v/>
      </c>
      <c r="L56" t="str">
        <f t="shared" si="1"/>
        <v/>
      </c>
      <c r="M56" t="str">
        <f t="shared" si="2"/>
        <v/>
      </c>
      <c r="N56" t="str">
        <f>IF($J56="","",IF(ISNUMBER(MATCH($J56,Prices[Key],0)),"OK - in Prices","ADD TO PRICES"))</f>
        <v/>
      </c>
      <c r="P56" t="str">
        <f>IFERROR(INDEX(Prices[Key],ROWS($P$4:P56)),"")</f>
        <v/>
      </c>
      <c r="Q56" t="str">
        <f>IF($P56="","",IF(ISNUMBER(MATCH($P56,Shares!$A$2:$A$1001,0)),"held","NOT HELD - review"))</f>
        <v/>
      </c>
    </row>
    <row r="57" spans="1:17" ht="15" customHeight="1" x14ac:dyDescent="0.15">
      <c r="A57" s="253"/>
      <c r="B57" s="240"/>
      <c r="C57" s="240"/>
      <c r="D57" s="240"/>
      <c r="E57" s="254"/>
      <c r="F57" s="255"/>
      <c r="G57" s="240"/>
      <c r="H57" s="240"/>
      <c r="J57" t="str">
        <f>IF(Shares!$A55="","",Shares!$A55)</f>
        <v/>
      </c>
      <c r="K57" t="str">
        <f t="shared" si="0"/>
        <v/>
      </c>
      <c r="L57" t="str">
        <f t="shared" si="1"/>
        <v/>
      </c>
      <c r="M57" t="str">
        <f t="shared" si="2"/>
        <v/>
      </c>
      <c r="N57" t="str">
        <f>IF($J57="","",IF(ISNUMBER(MATCH($J57,Prices[Key],0)),"OK - in Prices","ADD TO PRICES"))</f>
        <v/>
      </c>
      <c r="P57" t="str">
        <f>IFERROR(INDEX(Prices[Key],ROWS($P$4:P57)),"")</f>
        <v/>
      </c>
      <c r="Q57" t="str">
        <f>IF($P57="","",IF(ISNUMBER(MATCH($P57,Shares!$A$2:$A$1001,0)),"held","NOT HELD - review"))</f>
        <v/>
      </c>
    </row>
    <row r="58" spans="1:17" ht="15" customHeight="1" x14ac:dyDescent="0.15">
      <c r="A58" s="253"/>
      <c r="B58" s="240"/>
      <c r="C58" s="240"/>
      <c r="D58" s="240"/>
      <c r="E58" s="254"/>
      <c r="F58" s="255"/>
      <c r="G58" s="240"/>
      <c r="H58" s="240"/>
      <c r="J58" t="str">
        <f>IF(Shares!$A56="","",Shares!$A56)</f>
        <v/>
      </c>
      <c r="K58" t="str">
        <f t="shared" si="0"/>
        <v/>
      </c>
      <c r="L58" t="str">
        <f t="shared" si="1"/>
        <v/>
      </c>
      <c r="M58" t="str">
        <f t="shared" si="2"/>
        <v/>
      </c>
      <c r="N58" t="str">
        <f>IF($J58="","",IF(ISNUMBER(MATCH($J58,Prices[Key],0)),"OK - in Prices","ADD TO PRICES"))</f>
        <v/>
      </c>
      <c r="P58" t="str">
        <f>IFERROR(INDEX(Prices[Key],ROWS($P$4:P58)),"")</f>
        <v/>
      </c>
      <c r="Q58" t="str">
        <f>IF($P58="","",IF(ISNUMBER(MATCH($P58,Shares!$A$2:$A$1001,0)),"held","NOT HELD - review"))</f>
        <v/>
      </c>
    </row>
    <row r="59" spans="1:17" ht="15" customHeight="1" x14ac:dyDescent="0.15">
      <c r="A59" s="253"/>
      <c r="B59" s="240"/>
      <c r="C59" s="240"/>
      <c r="D59" s="240"/>
      <c r="E59" s="254"/>
      <c r="F59" s="255"/>
      <c r="G59" s="240"/>
      <c r="H59" s="240"/>
      <c r="J59" t="str">
        <f>IF(Shares!$A57="","",Shares!$A57)</f>
        <v/>
      </c>
      <c r="K59" t="str">
        <f t="shared" si="0"/>
        <v/>
      </c>
      <c r="L59" t="str">
        <f t="shared" si="1"/>
        <v/>
      </c>
      <c r="M59" t="str">
        <f t="shared" si="2"/>
        <v/>
      </c>
      <c r="N59" t="str">
        <f>IF($J59="","",IF(ISNUMBER(MATCH($J59,Prices[Key],0)),"OK - in Prices","ADD TO PRICES"))</f>
        <v/>
      </c>
      <c r="P59" t="str">
        <f>IFERROR(INDEX(Prices[Key],ROWS($P$4:P59)),"")</f>
        <v/>
      </c>
      <c r="Q59" t="str">
        <f>IF($P59="","",IF(ISNUMBER(MATCH($P59,Shares!$A$2:$A$1001,0)),"held","NOT HELD - review"))</f>
        <v/>
      </c>
    </row>
    <row r="60" spans="1:17" ht="15" customHeight="1" x14ac:dyDescent="0.15">
      <c r="A60" s="253"/>
      <c r="B60" s="240"/>
      <c r="C60" s="240"/>
      <c r="D60" s="240"/>
      <c r="E60" s="254"/>
      <c r="F60" s="255"/>
      <c r="G60" s="240"/>
      <c r="H60" s="240"/>
      <c r="J60" t="str">
        <f>IF(Shares!$A58="","",Shares!$A58)</f>
        <v/>
      </c>
      <c r="K60" t="str">
        <f t="shared" si="0"/>
        <v/>
      </c>
      <c r="L60" t="str">
        <f t="shared" si="1"/>
        <v/>
      </c>
      <c r="M60" t="str">
        <f t="shared" si="2"/>
        <v/>
      </c>
      <c r="N60" t="str">
        <f>IF($J60="","",IF(ISNUMBER(MATCH($J60,Prices[Key],0)),"OK - in Prices","ADD TO PRICES"))</f>
        <v/>
      </c>
      <c r="P60" t="str">
        <f>IFERROR(INDEX(Prices[Key],ROWS($P$4:P60)),"")</f>
        <v/>
      </c>
      <c r="Q60" t="str">
        <f>IF($P60="","",IF(ISNUMBER(MATCH($P60,Shares!$A$2:$A$1001,0)),"held","NOT HELD - review"))</f>
        <v/>
      </c>
    </row>
    <row r="61" spans="1:17" ht="15" customHeight="1" x14ac:dyDescent="0.15">
      <c r="A61" s="253"/>
      <c r="B61" s="240"/>
      <c r="C61" s="240"/>
      <c r="D61" s="240"/>
      <c r="E61" s="254"/>
      <c r="F61" s="255"/>
      <c r="G61" s="240"/>
      <c r="H61" s="240"/>
      <c r="J61" t="str">
        <f>IF(Shares!$A59="","",Shares!$A59)</f>
        <v/>
      </c>
      <c r="K61" t="str">
        <f t="shared" si="0"/>
        <v/>
      </c>
      <c r="L61" t="str">
        <f t="shared" si="1"/>
        <v/>
      </c>
      <c r="M61" t="str">
        <f t="shared" si="2"/>
        <v/>
      </c>
      <c r="N61" t="str">
        <f>IF($J61="","",IF(ISNUMBER(MATCH($J61,Prices[Key],0)),"OK - in Prices","ADD TO PRICES"))</f>
        <v/>
      </c>
      <c r="P61" t="str">
        <f>IFERROR(INDEX(Prices[Key],ROWS($P$4:P61)),"")</f>
        <v/>
      </c>
      <c r="Q61" t="str">
        <f>IF($P61="","",IF(ISNUMBER(MATCH($P61,Shares!$A$2:$A$1001,0)),"held","NOT HELD - review"))</f>
        <v/>
      </c>
    </row>
    <row r="62" spans="1:17" ht="15" customHeight="1" x14ac:dyDescent="0.15">
      <c r="A62" s="253"/>
      <c r="B62" s="240"/>
      <c r="C62" s="240"/>
      <c r="D62" s="240"/>
      <c r="E62" s="254"/>
      <c r="F62" s="255"/>
      <c r="G62" s="240"/>
      <c r="H62" s="240"/>
      <c r="J62" t="str">
        <f>IF(Shares!$A60="","",Shares!$A60)</f>
        <v/>
      </c>
      <c r="K62" t="str">
        <f t="shared" si="0"/>
        <v/>
      </c>
      <c r="L62" t="str">
        <f t="shared" si="1"/>
        <v/>
      </c>
      <c r="M62" t="str">
        <f t="shared" si="2"/>
        <v/>
      </c>
      <c r="N62" t="str">
        <f>IF($J62="","",IF(ISNUMBER(MATCH($J62,Prices[Key],0)),"OK - in Prices","ADD TO PRICES"))</f>
        <v/>
      </c>
      <c r="P62" t="str">
        <f>IFERROR(INDEX(Prices[Key],ROWS($P$4:P62)),"")</f>
        <v/>
      </c>
      <c r="Q62" t="str">
        <f>IF($P62="","",IF(ISNUMBER(MATCH($P62,Shares!$A$2:$A$1001,0)),"held","NOT HELD - review"))</f>
        <v/>
      </c>
    </row>
    <row r="63" spans="1:17" ht="15" customHeight="1" x14ac:dyDescent="0.15">
      <c r="A63" s="253"/>
      <c r="B63" s="240"/>
      <c r="C63" s="240"/>
      <c r="D63" s="240"/>
      <c r="E63" s="254"/>
      <c r="F63" s="255"/>
      <c r="G63" s="240"/>
      <c r="H63" s="240"/>
      <c r="J63" t="str">
        <f>IF(Shares!$A61="","",Shares!$A61)</f>
        <v/>
      </c>
      <c r="K63" t="str">
        <f t="shared" si="0"/>
        <v/>
      </c>
      <c r="L63" t="str">
        <f t="shared" si="1"/>
        <v/>
      </c>
      <c r="M63" t="str">
        <f t="shared" si="2"/>
        <v/>
      </c>
      <c r="N63" t="str">
        <f>IF($J63="","",IF(ISNUMBER(MATCH($J63,Prices[Key],0)),"OK - in Prices","ADD TO PRICES"))</f>
        <v/>
      </c>
      <c r="P63" t="str">
        <f>IFERROR(INDEX(Prices[Key],ROWS($P$4:P63)),"")</f>
        <v/>
      </c>
      <c r="Q63" t="str">
        <f>IF($P63="","",IF(ISNUMBER(MATCH($P63,Shares!$A$2:$A$1001,0)),"held","NOT HELD - review"))</f>
        <v/>
      </c>
    </row>
    <row r="64" spans="1:17" ht="15" customHeight="1" x14ac:dyDescent="0.15">
      <c r="A64" s="253"/>
      <c r="B64" s="240"/>
      <c r="C64" s="240"/>
      <c r="D64" s="240"/>
      <c r="E64" s="254"/>
      <c r="F64" s="255"/>
      <c r="G64" s="240"/>
      <c r="H64" s="240"/>
      <c r="J64" t="str">
        <f>IF(Shares!$A62="","",Shares!$A62)</f>
        <v/>
      </c>
      <c r="K64" t="str">
        <f t="shared" si="0"/>
        <v/>
      </c>
      <c r="L64" t="str">
        <f t="shared" si="1"/>
        <v/>
      </c>
      <c r="M64" t="str">
        <f t="shared" si="2"/>
        <v/>
      </c>
      <c r="N64" t="str">
        <f>IF($J64="","",IF(ISNUMBER(MATCH($J64,Prices[Key],0)),"OK - in Prices","ADD TO PRICES"))</f>
        <v/>
      </c>
      <c r="P64" t="str">
        <f>IFERROR(INDEX(Prices[Key],ROWS($P$4:P64)),"")</f>
        <v/>
      </c>
      <c r="Q64" t="str">
        <f>IF($P64="","",IF(ISNUMBER(MATCH($P64,Shares!$A$2:$A$1001,0)),"held","NOT HELD - review"))</f>
        <v/>
      </c>
    </row>
    <row r="65" spans="1:17" ht="15" customHeight="1" x14ac:dyDescent="0.15">
      <c r="A65" s="253"/>
      <c r="B65" s="240"/>
      <c r="C65" s="240"/>
      <c r="D65" s="240"/>
      <c r="E65" s="254"/>
      <c r="F65" s="255"/>
      <c r="G65" s="240"/>
      <c r="H65" s="240"/>
      <c r="J65" t="str">
        <f>IF(Shares!$A63="","",Shares!$A63)</f>
        <v/>
      </c>
      <c r="K65" t="str">
        <f t="shared" si="0"/>
        <v/>
      </c>
      <c r="L65" t="str">
        <f t="shared" si="1"/>
        <v/>
      </c>
      <c r="M65" t="str">
        <f t="shared" si="2"/>
        <v/>
      </c>
      <c r="N65" t="str">
        <f>IF($J65="","",IF(ISNUMBER(MATCH($J65,Prices[Key],0)),"OK - in Prices","ADD TO PRICES"))</f>
        <v/>
      </c>
      <c r="P65" t="str">
        <f>IFERROR(INDEX(Prices[Key],ROWS($P$4:P65)),"")</f>
        <v/>
      </c>
      <c r="Q65" t="str">
        <f>IF($P65="","",IF(ISNUMBER(MATCH($P65,Shares!$A$2:$A$1001,0)),"held","NOT HELD - review"))</f>
        <v/>
      </c>
    </row>
    <row r="66" spans="1:17" ht="15" customHeight="1" x14ac:dyDescent="0.15">
      <c r="A66" s="253"/>
      <c r="B66" s="240"/>
      <c r="C66" s="240"/>
      <c r="D66" s="240"/>
      <c r="E66" s="254"/>
      <c r="F66" s="255"/>
      <c r="G66" s="240"/>
      <c r="H66" s="240"/>
      <c r="J66" t="str">
        <f>IF(Shares!$A64="","",Shares!$A64)</f>
        <v/>
      </c>
      <c r="K66" t="str">
        <f t="shared" si="0"/>
        <v/>
      </c>
      <c r="L66" t="str">
        <f t="shared" si="1"/>
        <v/>
      </c>
      <c r="M66" t="str">
        <f t="shared" si="2"/>
        <v/>
      </c>
      <c r="N66" t="str">
        <f>IF($J66="","",IF(ISNUMBER(MATCH($J66,Prices[Key],0)),"OK - in Prices","ADD TO PRICES"))</f>
        <v/>
      </c>
      <c r="P66" t="str">
        <f>IFERROR(INDEX(Prices[Key],ROWS($P$4:P66)),"")</f>
        <v/>
      </c>
      <c r="Q66" t="str">
        <f>IF($P66="","",IF(ISNUMBER(MATCH($P66,Shares!$A$2:$A$1001,0)),"held","NOT HELD - review"))</f>
        <v/>
      </c>
    </row>
    <row r="67" spans="1:17" ht="15" customHeight="1" x14ac:dyDescent="0.15">
      <c r="A67" s="253"/>
      <c r="B67" s="240"/>
      <c r="C67" s="240"/>
      <c r="D67" s="240"/>
      <c r="E67" s="254"/>
      <c r="F67" s="255"/>
      <c r="G67" s="240"/>
      <c r="H67" s="240"/>
      <c r="J67" t="str">
        <f>IF(Shares!$A65="","",Shares!$A65)</f>
        <v/>
      </c>
      <c r="K67" t="str">
        <f t="shared" si="0"/>
        <v/>
      </c>
      <c r="L67" t="str">
        <f t="shared" si="1"/>
        <v/>
      </c>
      <c r="M67" t="str">
        <f t="shared" si="2"/>
        <v/>
      </c>
      <c r="N67" t="str">
        <f>IF($J67="","",IF(ISNUMBER(MATCH($J67,Prices[Key],0)),"OK - in Prices","ADD TO PRICES"))</f>
        <v/>
      </c>
      <c r="P67" t="str">
        <f>IFERROR(INDEX(Prices[Key],ROWS($P$4:P67)),"")</f>
        <v/>
      </c>
      <c r="Q67" t="str">
        <f>IF($P67="","",IF(ISNUMBER(MATCH($P67,Shares!$A$2:$A$1001,0)),"held","NOT HELD - review"))</f>
        <v/>
      </c>
    </row>
    <row r="68" spans="1:17" ht="15" customHeight="1" x14ac:dyDescent="0.15">
      <c r="A68" s="253"/>
      <c r="B68" s="240"/>
      <c r="C68" s="240"/>
      <c r="D68" s="240"/>
      <c r="E68" s="254"/>
      <c r="F68" s="255"/>
      <c r="G68" s="240"/>
      <c r="H68" s="240"/>
      <c r="J68" t="str">
        <f>IF(Shares!$A66="","",Shares!$A66)</f>
        <v/>
      </c>
      <c r="K68" t="str">
        <f t="shared" ref="K68:K131" si="3">IF($J68="","",LEFT($J68,FIND(":",$J68)-1))</f>
        <v/>
      </c>
      <c r="L68" t="str">
        <f t="shared" ref="L68:L131" si="4">IF($J68="","",MID($J68,FIND(":",$J68)+1,FIND(":",$J68,FIND(":",$J68)+1)-FIND(":",$J68)-1))</f>
        <v/>
      </c>
      <c r="M68" t="str">
        <f t="shared" ref="M68:M131" si="5">IF($J68="","",RIGHT($J68,LEN($J68)-FIND(":",$J68,FIND(":",$J68)+1)))</f>
        <v/>
      </c>
      <c r="N68" t="str">
        <f>IF($J68="","",IF(ISNUMBER(MATCH($J68,Prices[Key],0)),"OK - in Prices","ADD TO PRICES"))</f>
        <v/>
      </c>
      <c r="P68" t="str">
        <f>IFERROR(INDEX(Prices[Key],ROWS($P$4:P68)),"")</f>
        <v/>
      </c>
      <c r="Q68" t="str">
        <f>IF($P68="","",IF(ISNUMBER(MATCH($P68,Shares!$A$2:$A$1001,0)),"held","NOT HELD - review"))</f>
        <v/>
      </c>
    </row>
    <row r="69" spans="1:17" ht="15" customHeight="1" x14ac:dyDescent="0.15">
      <c r="A69" s="253"/>
      <c r="B69" s="240"/>
      <c r="C69" s="240"/>
      <c r="D69" s="240"/>
      <c r="E69" s="254"/>
      <c r="F69" s="255"/>
      <c r="G69" s="240"/>
      <c r="H69" s="240"/>
      <c r="J69" t="str">
        <f>IF(Shares!$A67="","",Shares!$A67)</f>
        <v/>
      </c>
      <c r="K69" t="str">
        <f t="shared" si="3"/>
        <v/>
      </c>
      <c r="L69" t="str">
        <f t="shared" si="4"/>
        <v/>
      </c>
      <c r="M69" t="str">
        <f t="shared" si="5"/>
        <v/>
      </c>
      <c r="N69" t="str">
        <f>IF($J69="","",IF(ISNUMBER(MATCH($J69,Prices[Key],0)),"OK - in Prices","ADD TO PRICES"))</f>
        <v/>
      </c>
      <c r="P69" t="str">
        <f>IFERROR(INDEX(Prices[Key],ROWS($P$4:P69)),"")</f>
        <v/>
      </c>
      <c r="Q69" t="str">
        <f>IF($P69="","",IF(ISNUMBER(MATCH($P69,Shares!$A$2:$A$1001,0)),"held","NOT HELD - review"))</f>
        <v/>
      </c>
    </row>
    <row r="70" spans="1:17" ht="15" customHeight="1" x14ac:dyDescent="0.15">
      <c r="A70" s="253"/>
      <c r="B70" s="240"/>
      <c r="C70" s="240"/>
      <c r="D70" s="240"/>
      <c r="E70" s="254"/>
      <c r="F70" s="255"/>
      <c r="G70" s="240"/>
      <c r="H70" s="240"/>
      <c r="J70" t="str">
        <f>IF(Shares!$A68="","",Shares!$A68)</f>
        <v/>
      </c>
      <c r="K70" t="str">
        <f t="shared" si="3"/>
        <v/>
      </c>
      <c r="L70" t="str">
        <f t="shared" si="4"/>
        <v/>
      </c>
      <c r="M70" t="str">
        <f t="shared" si="5"/>
        <v/>
      </c>
      <c r="N70" t="str">
        <f>IF($J70="","",IF(ISNUMBER(MATCH($J70,Prices[Key],0)),"OK - in Prices","ADD TO PRICES"))</f>
        <v/>
      </c>
      <c r="P70" t="str">
        <f>IFERROR(INDEX(Prices[Key],ROWS($P$4:P70)),"")</f>
        <v/>
      </c>
      <c r="Q70" t="str">
        <f>IF($P70="","",IF(ISNUMBER(MATCH($P70,Shares!$A$2:$A$1001,0)),"held","NOT HELD - review"))</f>
        <v/>
      </c>
    </row>
    <row r="71" spans="1:17" ht="15" customHeight="1" x14ac:dyDescent="0.15">
      <c r="A71" s="253"/>
      <c r="B71" s="240"/>
      <c r="C71" s="240"/>
      <c r="D71" s="240"/>
      <c r="E71" s="254"/>
      <c r="F71" s="255"/>
      <c r="G71" s="240"/>
      <c r="H71" s="240"/>
      <c r="J71" t="str">
        <f>IF(Shares!$A69="","",Shares!$A69)</f>
        <v/>
      </c>
      <c r="K71" t="str">
        <f t="shared" si="3"/>
        <v/>
      </c>
      <c r="L71" t="str">
        <f t="shared" si="4"/>
        <v/>
      </c>
      <c r="M71" t="str">
        <f t="shared" si="5"/>
        <v/>
      </c>
      <c r="N71" t="str">
        <f>IF($J71="","",IF(ISNUMBER(MATCH($J71,Prices[Key],0)),"OK - in Prices","ADD TO PRICES"))</f>
        <v/>
      </c>
      <c r="P71" t="str">
        <f>IFERROR(INDEX(Prices[Key],ROWS($P$4:P71)),"")</f>
        <v/>
      </c>
      <c r="Q71" t="str">
        <f>IF($P71="","",IF(ISNUMBER(MATCH($P71,Shares!$A$2:$A$1001,0)),"held","NOT HELD - review"))</f>
        <v/>
      </c>
    </row>
    <row r="72" spans="1:17" ht="15" customHeight="1" x14ac:dyDescent="0.15">
      <c r="A72" s="253"/>
      <c r="B72" s="240"/>
      <c r="C72" s="240"/>
      <c r="D72" s="240"/>
      <c r="E72" s="254"/>
      <c r="F72" s="255"/>
      <c r="G72" s="240"/>
      <c r="H72" s="240"/>
      <c r="J72" t="str">
        <f>IF(Shares!$A70="","",Shares!$A70)</f>
        <v/>
      </c>
      <c r="K72" t="str">
        <f t="shared" si="3"/>
        <v/>
      </c>
      <c r="L72" t="str">
        <f t="shared" si="4"/>
        <v/>
      </c>
      <c r="M72" t="str">
        <f t="shared" si="5"/>
        <v/>
      </c>
      <c r="N72" t="str">
        <f>IF($J72="","",IF(ISNUMBER(MATCH($J72,Prices[Key],0)),"OK - in Prices","ADD TO PRICES"))</f>
        <v/>
      </c>
      <c r="P72" t="str">
        <f>IFERROR(INDEX(Prices[Key],ROWS($P$4:P72)),"")</f>
        <v/>
      </c>
      <c r="Q72" t="str">
        <f>IF($P72="","",IF(ISNUMBER(MATCH($P72,Shares!$A$2:$A$1001,0)),"held","NOT HELD - review"))</f>
        <v/>
      </c>
    </row>
    <row r="73" spans="1:17" ht="15" customHeight="1" x14ac:dyDescent="0.15">
      <c r="A73" s="253"/>
      <c r="B73" s="240"/>
      <c r="C73" s="240"/>
      <c r="D73" s="240"/>
      <c r="E73" s="254"/>
      <c r="F73" s="255"/>
      <c r="G73" s="240"/>
      <c r="H73" s="240"/>
      <c r="J73" t="str">
        <f>IF(Shares!$A71="","",Shares!$A71)</f>
        <v/>
      </c>
      <c r="K73" t="str">
        <f t="shared" si="3"/>
        <v/>
      </c>
      <c r="L73" t="str">
        <f t="shared" si="4"/>
        <v/>
      </c>
      <c r="M73" t="str">
        <f t="shared" si="5"/>
        <v/>
      </c>
      <c r="N73" t="str">
        <f>IF($J73="","",IF(ISNUMBER(MATCH($J73,Prices[Key],0)),"OK - in Prices","ADD TO PRICES"))</f>
        <v/>
      </c>
      <c r="P73" t="str">
        <f>IFERROR(INDEX(Prices[Key],ROWS($P$4:P73)),"")</f>
        <v/>
      </c>
      <c r="Q73" t="str">
        <f>IF($P73="","",IF(ISNUMBER(MATCH($P73,Shares!$A$2:$A$1001,0)),"held","NOT HELD - review"))</f>
        <v/>
      </c>
    </row>
    <row r="74" spans="1:17" ht="15" customHeight="1" x14ac:dyDescent="0.15">
      <c r="A74" s="253"/>
      <c r="B74" s="240"/>
      <c r="C74" s="240"/>
      <c r="D74" s="240"/>
      <c r="E74" s="254"/>
      <c r="F74" s="255"/>
      <c r="G74" s="240"/>
      <c r="H74" s="240"/>
      <c r="J74" t="str">
        <f>IF(Shares!$A72="","",Shares!$A72)</f>
        <v/>
      </c>
      <c r="K74" t="str">
        <f t="shared" si="3"/>
        <v/>
      </c>
      <c r="L74" t="str">
        <f t="shared" si="4"/>
        <v/>
      </c>
      <c r="M74" t="str">
        <f t="shared" si="5"/>
        <v/>
      </c>
      <c r="N74" t="str">
        <f>IF($J74="","",IF(ISNUMBER(MATCH($J74,Prices[Key],0)),"OK - in Prices","ADD TO PRICES"))</f>
        <v/>
      </c>
      <c r="P74" t="str">
        <f>IFERROR(INDEX(Prices[Key],ROWS($P$4:P74)),"")</f>
        <v/>
      </c>
      <c r="Q74" t="str">
        <f>IF($P74="","",IF(ISNUMBER(MATCH($P74,Shares!$A$2:$A$1001,0)),"held","NOT HELD - review"))</f>
        <v/>
      </c>
    </row>
    <row r="75" spans="1:17" ht="15" customHeight="1" x14ac:dyDescent="0.15">
      <c r="A75" s="253"/>
      <c r="B75" s="240"/>
      <c r="C75" s="240"/>
      <c r="D75" s="240"/>
      <c r="E75" s="254"/>
      <c r="F75" s="255"/>
      <c r="G75" s="240"/>
      <c r="H75" s="240"/>
      <c r="J75" t="str">
        <f>IF(Shares!$A73="","",Shares!$A73)</f>
        <v/>
      </c>
      <c r="K75" t="str">
        <f t="shared" si="3"/>
        <v/>
      </c>
      <c r="L75" t="str">
        <f t="shared" si="4"/>
        <v/>
      </c>
      <c r="M75" t="str">
        <f t="shared" si="5"/>
        <v/>
      </c>
      <c r="N75" t="str">
        <f>IF($J75="","",IF(ISNUMBER(MATCH($J75,Prices[Key],0)),"OK - in Prices","ADD TO PRICES"))</f>
        <v/>
      </c>
      <c r="P75" t="str">
        <f>IFERROR(INDEX(Prices[Key],ROWS($P$4:P75)),"")</f>
        <v/>
      </c>
      <c r="Q75" t="str">
        <f>IF($P75="","",IF(ISNUMBER(MATCH($P75,Shares!$A$2:$A$1001,0)),"held","NOT HELD - review"))</f>
        <v/>
      </c>
    </row>
    <row r="76" spans="1:17" ht="15" customHeight="1" x14ac:dyDescent="0.15">
      <c r="A76" s="253"/>
      <c r="B76" s="240"/>
      <c r="C76" s="240"/>
      <c r="D76" s="240"/>
      <c r="E76" s="254"/>
      <c r="F76" s="255"/>
      <c r="G76" s="240"/>
      <c r="H76" s="240"/>
      <c r="J76" t="str">
        <f>IF(Shares!$A74="","",Shares!$A74)</f>
        <v/>
      </c>
      <c r="K76" t="str">
        <f t="shared" si="3"/>
        <v/>
      </c>
      <c r="L76" t="str">
        <f t="shared" si="4"/>
        <v/>
      </c>
      <c r="M76" t="str">
        <f t="shared" si="5"/>
        <v/>
      </c>
      <c r="N76" t="str">
        <f>IF($J76="","",IF(ISNUMBER(MATCH($J76,Prices[Key],0)),"OK - in Prices","ADD TO PRICES"))</f>
        <v/>
      </c>
      <c r="P76" t="str">
        <f>IFERROR(INDEX(Prices[Key],ROWS($P$4:P76)),"")</f>
        <v/>
      </c>
      <c r="Q76" t="str">
        <f>IF($P76="","",IF(ISNUMBER(MATCH($P76,Shares!$A$2:$A$1001,0)),"held","NOT HELD - review"))</f>
        <v/>
      </c>
    </row>
    <row r="77" spans="1:17" ht="15" customHeight="1" x14ac:dyDescent="0.15">
      <c r="A77" s="253"/>
      <c r="B77" s="240"/>
      <c r="C77" s="240"/>
      <c r="D77" s="240"/>
      <c r="E77" s="254"/>
      <c r="F77" s="255"/>
      <c r="G77" s="240"/>
      <c r="H77" s="240"/>
      <c r="J77" t="str">
        <f>IF(Shares!$A75="","",Shares!$A75)</f>
        <v/>
      </c>
      <c r="K77" t="str">
        <f t="shared" si="3"/>
        <v/>
      </c>
      <c r="L77" t="str">
        <f t="shared" si="4"/>
        <v/>
      </c>
      <c r="M77" t="str">
        <f t="shared" si="5"/>
        <v/>
      </c>
      <c r="N77" t="str">
        <f>IF($J77="","",IF(ISNUMBER(MATCH($J77,Prices[Key],0)),"OK - in Prices","ADD TO PRICES"))</f>
        <v/>
      </c>
      <c r="P77" t="str">
        <f>IFERROR(INDEX(Prices[Key],ROWS($P$4:P77)),"")</f>
        <v/>
      </c>
      <c r="Q77" t="str">
        <f>IF($P77="","",IF(ISNUMBER(MATCH($P77,Shares!$A$2:$A$1001,0)),"held","NOT HELD - review"))</f>
        <v/>
      </c>
    </row>
    <row r="78" spans="1:17" ht="15" customHeight="1" x14ac:dyDescent="0.15">
      <c r="A78" s="253"/>
      <c r="B78" s="240"/>
      <c r="C78" s="240"/>
      <c r="D78" s="240"/>
      <c r="E78" s="254"/>
      <c r="F78" s="255"/>
      <c r="G78" s="240"/>
      <c r="H78" s="240"/>
      <c r="J78" t="str">
        <f>IF(Shares!$A76="","",Shares!$A76)</f>
        <v/>
      </c>
      <c r="K78" t="str">
        <f t="shared" si="3"/>
        <v/>
      </c>
      <c r="L78" t="str">
        <f t="shared" si="4"/>
        <v/>
      </c>
      <c r="M78" t="str">
        <f t="shared" si="5"/>
        <v/>
      </c>
      <c r="N78" t="str">
        <f>IF($J78="","",IF(ISNUMBER(MATCH($J78,Prices[Key],0)),"OK - in Prices","ADD TO PRICES"))</f>
        <v/>
      </c>
      <c r="P78" t="str">
        <f>IFERROR(INDEX(Prices[Key],ROWS($P$4:P78)),"")</f>
        <v/>
      </c>
      <c r="Q78" t="str">
        <f>IF($P78="","",IF(ISNUMBER(MATCH($P78,Shares!$A$2:$A$1001,0)),"held","NOT HELD - review"))</f>
        <v/>
      </c>
    </row>
    <row r="79" spans="1:17" ht="15" customHeight="1" x14ac:dyDescent="0.15">
      <c r="A79" s="253"/>
      <c r="B79" s="240"/>
      <c r="C79" s="240"/>
      <c r="D79" s="240"/>
      <c r="E79" s="254"/>
      <c r="F79" s="255"/>
      <c r="G79" s="240"/>
      <c r="H79" s="240"/>
      <c r="J79" t="str">
        <f>IF(Shares!$A77="","",Shares!$A77)</f>
        <v/>
      </c>
      <c r="K79" t="str">
        <f t="shared" si="3"/>
        <v/>
      </c>
      <c r="L79" t="str">
        <f t="shared" si="4"/>
        <v/>
      </c>
      <c r="M79" t="str">
        <f t="shared" si="5"/>
        <v/>
      </c>
      <c r="N79" t="str">
        <f>IF($J79="","",IF(ISNUMBER(MATCH($J79,Prices[Key],0)),"OK - in Prices","ADD TO PRICES"))</f>
        <v/>
      </c>
      <c r="P79" t="str">
        <f>IFERROR(INDEX(Prices[Key],ROWS($P$4:P79)),"")</f>
        <v/>
      </c>
      <c r="Q79" t="str">
        <f>IF($P79="","",IF(ISNUMBER(MATCH($P79,Shares!$A$2:$A$1001,0)),"held","NOT HELD - review"))</f>
        <v/>
      </c>
    </row>
    <row r="80" spans="1:17" ht="15" customHeight="1" x14ac:dyDescent="0.15">
      <c r="A80" s="253"/>
      <c r="B80" s="240"/>
      <c r="C80" s="240"/>
      <c r="D80" s="240"/>
      <c r="E80" s="254"/>
      <c r="F80" s="255"/>
      <c r="G80" s="240"/>
      <c r="H80" s="240"/>
      <c r="J80" t="str">
        <f>IF(Shares!$A78="","",Shares!$A78)</f>
        <v/>
      </c>
      <c r="K80" t="str">
        <f t="shared" si="3"/>
        <v/>
      </c>
      <c r="L80" t="str">
        <f t="shared" si="4"/>
        <v/>
      </c>
      <c r="M80" t="str">
        <f t="shared" si="5"/>
        <v/>
      </c>
      <c r="N80" t="str">
        <f>IF($J80="","",IF(ISNUMBER(MATCH($J80,Prices[Key],0)),"OK - in Prices","ADD TO PRICES"))</f>
        <v/>
      </c>
      <c r="P80" t="str">
        <f>IFERROR(INDEX(Prices[Key],ROWS($P$4:P80)),"")</f>
        <v/>
      </c>
      <c r="Q80" t="str">
        <f>IF($P80="","",IF(ISNUMBER(MATCH($P80,Shares!$A$2:$A$1001,0)),"held","NOT HELD - review"))</f>
        <v/>
      </c>
    </row>
    <row r="81" spans="1:17" ht="15" customHeight="1" x14ac:dyDescent="0.15">
      <c r="A81" s="253"/>
      <c r="B81" s="240"/>
      <c r="C81" s="240"/>
      <c r="D81" s="240"/>
      <c r="E81" s="254"/>
      <c r="F81" s="255"/>
      <c r="G81" s="240"/>
      <c r="H81" s="240"/>
      <c r="J81" t="str">
        <f>IF(Shares!$A79="","",Shares!$A79)</f>
        <v/>
      </c>
      <c r="K81" t="str">
        <f t="shared" si="3"/>
        <v/>
      </c>
      <c r="L81" t="str">
        <f t="shared" si="4"/>
        <v/>
      </c>
      <c r="M81" t="str">
        <f t="shared" si="5"/>
        <v/>
      </c>
      <c r="N81" t="str">
        <f>IF($J81="","",IF(ISNUMBER(MATCH($J81,Prices[Key],0)),"OK - in Prices","ADD TO PRICES"))</f>
        <v/>
      </c>
      <c r="P81" t="str">
        <f>IFERROR(INDEX(Prices[Key],ROWS($P$4:P81)),"")</f>
        <v/>
      </c>
      <c r="Q81" t="str">
        <f>IF($P81="","",IF(ISNUMBER(MATCH($P81,Shares!$A$2:$A$1001,0)),"held","NOT HELD - review"))</f>
        <v/>
      </c>
    </row>
    <row r="82" spans="1:17" ht="15" customHeight="1" x14ac:dyDescent="0.15">
      <c r="A82" s="253"/>
      <c r="B82" s="240"/>
      <c r="C82" s="240"/>
      <c r="D82" s="240"/>
      <c r="E82" s="254"/>
      <c r="F82" s="255"/>
      <c r="G82" s="240"/>
      <c r="H82" s="240"/>
      <c r="J82" t="str">
        <f>IF(Shares!$A80="","",Shares!$A80)</f>
        <v/>
      </c>
      <c r="K82" t="str">
        <f t="shared" si="3"/>
        <v/>
      </c>
      <c r="L82" t="str">
        <f t="shared" si="4"/>
        <v/>
      </c>
      <c r="M82" t="str">
        <f t="shared" si="5"/>
        <v/>
      </c>
      <c r="N82" t="str">
        <f>IF($J82="","",IF(ISNUMBER(MATCH($J82,Prices[Key],0)),"OK - in Prices","ADD TO PRICES"))</f>
        <v/>
      </c>
      <c r="P82" t="str">
        <f>IFERROR(INDEX(Prices[Key],ROWS($P$4:P82)),"")</f>
        <v/>
      </c>
      <c r="Q82" t="str">
        <f>IF($P82="","",IF(ISNUMBER(MATCH($P82,Shares!$A$2:$A$1001,0)),"held","NOT HELD - review"))</f>
        <v/>
      </c>
    </row>
    <row r="83" spans="1:17" ht="15" customHeight="1" x14ac:dyDescent="0.15">
      <c r="A83" s="253"/>
      <c r="B83" s="240"/>
      <c r="C83" s="240"/>
      <c r="D83" s="240"/>
      <c r="E83" s="254"/>
      <c r="F83" s="255"/>
      <c r="G83" s="240"/>
      <c r="H83" s="240"/>
      <c r="J83" t="str">
        <f>IF(Shares!$A81="","",Shares!$A81)</f>
        <v/>
      </c>
      <c r="K83" t="str">
        <f t="shared" si="3"/>
        <v/>
      </c>
      <c r="L83" t="str">
        <f t="shared" si="4"/>
        <v/>
      </c>
      <c r="M83" t="str">
        <f t="shared" si="5"/>
        <v/>
      </c>
      <c r="N83" t="str">
        <f>IF($J83="","",IF(ISNUMBER(MATCH($J83,Prices[Key],0)),"OK - in Prices","ADD TO PRICES"))</f>
        <v/>
      </c>
      <c r="P83" t="str">
        <f>IFERROR(INDEX(Prices[Key],ROWS($P$4:P83)),"")</f>
        <v/>
      </c>
      <c r="Q83" t="str">
        <f>IF($P83="","",IF(ISNUMBER(MATCH($P83,Shares!$A$2:$A$1001,0)),"held","NOT HELD - review"))</f>
        <v/>
      </c>
    </row>
    <row r="84" spans="1:17" ht="15" customHeight="1" x14ac:dyDescent="0.15">
      <c r="A84" s="253"/>
      <c r="B84" s="240"/>
      <c r="C84" s="240"/>
      <c r="D84" s="240"/>
      <c r="E84" s="254"/>
      <c r="F84" s="255"/>
      <c r="G84" s="240"/>
      <c r="H84" s="240"/>
      <c r="J84" t="str">
        <f>IF(Shares!$A82="","",Shares!$A82)</f>
        <v/>
      </c>
      <c r="K84" t="str">
        <f t="shared" si="3"/>
        <v/>
      </c>
      <c r="L84" t="str">
        <f t="shared" si="4"/>
        <v/>
      </c>
      <c r="M84" t="str">
        <f t="shared" si="5"/>
        <v/>
      </c>
      <c r="N84" t="str">
        <f>IF($J84="","",IF(ISNUMBER(MATCH($J84,Prices[Key],0)),"OK - in Prices","ADD TO PRICES"))</f>
        <v/>
      </c>
      <c r="P84" t="str">
        <f>IFERROR(INDEX(Prices[Key],ROWS($P$4:P84)),"")</f>
        <v/>
      </c>
      <c r="Q84" t="str">
        <f>IF($P84="","",IF(ISNUMBER(MATCH($P84,Shares!$A$2:$A$1001,0)),"held","NOT HELD - review"))</f>
        <v/>
      </c>
    </row>
    <row r="85" spans="1:17" ht="15" customHeight="1" x14ac:dyDescent="0.15">
      <c r="A85" s="253"/>
      <c r="B85" s="240"/>
      <c r="C85" s="240"/>
      <c r="D85" s="240"/>
      <c r="E85" s="254"/>
      <c r="F85" s="255"/>
      <c r="G85" s="240"/>
      <c r="H85" s="240"/>
      <c r="J85" t="str">
        <f>IF(Shares!$A83="","",Shares!$A83)</f>
        <v/>
      </c>
      <c r="K85" t="str">
        <f t="shared" si="3"/>
        <v/>
      </c>
      <c r="L85" t="str">
        <f t="shared" si="4"/>
        <v/>
      </c>
      <c r="M85" t="str">
        <f t="shared" si="5"/>
        <v/>
      </c>
      <c r="N85" t="str">
        <f>IF($J85="","",IF(ISNUMBER(MATCH($J85,Prices[Key],0)),"OK - in Prices","ADD TO PRICES"))</f>
        <v/>
      </c>
      <c r="P85" t="str">
        <f>IFERROR(INDEX(Prices[Key],ROWS($P$4:P85)),"")</f>
        <v/>
      </c>
      <c r="Q85" t="str">
        <f>IF($P85="","",IF(ISNUMBER(MATCH($P85,Shares!$A$2:$A$1001,0)),"held","NOT HELD - review"))</f>
        <v/>
      </c>
    </row>
    <row r="86" spans="1:17" ht="15" customHeight="1" x14ac:dyDescent="0.15">
      <c r="A86" s="253"/>
      <c r="B86" s="240"/>
      <c r="C86" s="240"/>
      <c r="D86" s="240"/>
      <c r="E86" s="254"/>
      <c r="F86" s="255"/>
      <c r="G86" s="240"/>
      <c r="H86" s="240"/>
      <c r="J86" t="str">
        <f>IF(Shares!$A84="","",Shares!$A84)</f>
        <v/>
      </c>
      <c r="K86" t="str">
        <f t="shared" si="3"/>
        <v/>
      </c>
      <c r="L86" t="str">
        <f t="shared" si="4"/>
        <v/>
      </c>
      <c r="M86" t="str">
        <f t="shared" si="5"/>
        <v/>
      </c>
      <c r="N86" t="str">
        <f>IF($J86="","",IF(ISNUMBER(MATCH($J86,Prices[Key],0)),"OK - in Prices","ADD TO PRICES"))</f>
        <v/>
      </c>
      <c r="P86" t="str">
        <f>IFERROR(INDEX(Prices[Key],ROWS($P$4:P86)),"")</f>
        <v/>
      </c>
      <c r="Q86" t="str">
        <f>IF($P86="","",IF(ISNUMBER(MATCH($P86,Shares!$A$2:$A$1001,0)),"held","NOT HELD - review"))</f>
        <v/>
      </c>
    </row>
    <row r="87" spans="1:17" ht="15" customHeight="1" x14ac:dyDescent="0.15">
      <c r="A87" s="253"/>
      <c r="B87" s="240"/>
      <c r="C87" s="240"/>
      <c r="D87" s="240"/>
      <c r="E87" s="254"/>
      <c r="F87" s="255"/>
      <c r="G87" s="240"/>
      <c r="H87" s="240"/>
      <c r="J87" t="str">
        <f>IF(Shares!$A85="","",Shares!$A85)</f>
        <v/>
      </c>
      <c r="K87" t="str">
        <f t="shared" si="3"/>
        <v/>
      </c>
      <c r="L87" t="str">
        <f t="shared" si="4"/>
        <v/>
      </c>
      <c r="M87" t="str">
        <f t="shared" si="5"/>
        <v/>
      </c>
      <c r="N87" t="str">
        <f>IF($J87="","",IF(ISNUMBER(MATCH($J87,Prices[Key],0)),"OK - in Prices","ADD TO PRICES"))</f>
        <v/>
      </c>
      <c r="P87" t="str">
        <f>IFERROR(INDEX(Prices[Key],ROWS($P$4:P87)),"")</f>
        <v/>
      </c>
      <c r="Q87" t="str">
        <f>IF($P87="","",IF(ISNUMBER(MATCH($P87,Shares!$A$2:$A$1001,0)),"held","NOT HELD - review"))</f>
        <v/>
      </c>
    </row>
    <row r="88" spans="1:17" ht="15" customHeight="1" x14ac:dyDescent="0.15">
      <c r="A88" s="253"/>
      <c r="B88" s="240"/>
      <c r="C88" s="240"/>
      <c r="D88" s="240"/>
      <c r="E88" s="254"/>
      <c r="F88" s="255"/>
      <c r="G88" s="240"/>
      <c r="H88" s="240"/>
      <c r="J88" t="str">
        <f>IF(Shares!$A86="","",Shares!$A86)</f>
        <v/>
      </c>
      <c r="K88" t="str">
        <f t="shared" si="3"/>
        <v/>
      </c>
      <c r="L88" t="str">
        <f t="shared" si="4"/>
        <v/>
      </c>
      <c r="M88" t="str">
        <f t="shared" si="5"/>
        <v/>
      </c>
      <c r="N88" t="str">
        <f>IF($J88="","",IF(ISNUMBER(MATCH($J88,Prices[Key],0)),"OK - in Prices","ADD TO PRICES"))</f>
        <v/>
      </c>
      <c r="P88" t="str">
        <f>IFERROR(INDEX(Prices[Key],ROWS($P$4:P88)),"")</f>
        <v/>
      </c>
      <c r="Q88" t="str">
        <f>IF($P88="","",IF(ISNUMBER(MATCH($P88,Shares!$A$2:$A$1001,0)),"held","NOT HELD - review"))</f>
        <v/>
      </c>
    </row>
    <row r="89" spans="1:17" ht="15" customHeight="1" x14ac:dyDescent="0.15">
      <c r="A89" s="253"/>
      <c r="B89" s="240"/>
      <c r="C89" s="240"/>
      <c r="D89" s="240"/>
      <c r="E89" s="254"/>
      <c r="F89" s="255"/>
      <c r="G89" s="240"/>
      <c r="H89" s="240"/>
      <c r="J89" t="str">
        <f>IF(Shares!$A87="","",Shares!$A87)</f>
        <v/>
      </c>
      <c r="K89" t="str">
        <f t="shared" si="3"/>
        <v/>
      </c>
      <c r="L89" t="str">
        <f t="shared" si="4"/>
        <v/>
      </c>
      <c r="M89" t="str">
        <f t="shared" si="5"/>
        <v/>
      </c>
      <c r="N89" t="str">
        <f>IF($J89="","",IF(ISNUMBER(MATCH($J89,Prices[Key],0)),"OK - in Prices","ADD TO PRICES"))</f>
        <v/>
      </c>
      <c r="P89" t="str">
        <f>IFERROR(INDEX(Prices[Key],ROWS($P$4:P89)),"")</f>
        <v/>
      </c>
      <c r="Q89" t="str">
        <f>IF($P89="","",IF(ISNUMBER(MATCH($P89,Shares!$A$2:$A$1001,0)),"held","NOT HELD - review"))</f>
        <v/>
      </c>
    </row>
    <row r="90" spans="1:17" ht="15" customHeight="1" x14ac:dyDescent="0.15">
      <c r="A90" s="253"/>
      <c r="B90" s="240"/>
      <c r="C90" s="240"/>
      <c r="D90" s="240"/>
      <c r="E90" s="254"/>
      <c r="F90" s="255"/>
      <c r="G90" s="240"/>
      <c r="H90" s="240"/>
      <c r="J90" t="str">
        <f>IF(Shares!$A88="","",Shares!$A88)</f>
        <v/>
      </c>
      <c r="K90" t="str">
        <f t="shared" si="3"/>
        <v/>
      </c>
      <c r="L90" t="str">
        <f t="shared" si="4"/>
        <v/>
      </c>
      <c r="M90" t="str">
        <f t="shared" si="5"/>
        <v/>
      </c>
      <c r="N90" t="str">
        <f>IF($J90="","",IF(ISNUMBER(MATCH($J90,Prices[Key],0)),"OK - in Prices","ADD TO PRICES"))</f>
        <v/>
      </c>
      <c r="P90" t="str">
        <f>IFERROR(INDEX(Prices[Key],ROWS($P$4:P90)),"")</f>
        <v/>
      </c>
      <c r="Q90" t="str">
        <f>IF($P90="","",IF(ISNUMBER(MATCH($P90,Shares!$A$2:$A$1001,0)),"held","NOT HELD - review"))</f>
        <v/>
      </c>
    </row>
    <row r="91" spans="1:17" ht="15" customHeight="1" x14ac:dyDescent="0.15">
      <c r="A91" s="253"/>
      <c r="B91" s="240"/>
      <c r="C91" s="240"/>
      <c r="D91" s="240"/>
      <c r="E91" s="254"/>
      <c r="F91" s="255"/>
      <c r="G91" s="240"/>
      <c r="H91" s="240"/>
      <c r="J91" t="str">
        <f>IF(Shares!$A89="","",Shares!$A89)</f>
        <v/>
      </c>
      <c r="K91" t="str">
        <f t="shared" si="3"/>
        <v/>
      </c>
      <c r="L91" t="str">
        <f t="shared" si="4"/>
        <v/>
      </c>
      <c r="M91" t="str">
        <f t="shared" si="5"/>
        <v/>
      </c>
      <c r="N91" t="str">
        <f>IF($J91="","",IF(ISNUMBER(MATCH($J91,Prices[Key],0)),"OK - in Prices","ADD TO PRICES"))</f>
        <v/>
      </c>
      <c r="P91" t="str">
        <f>IFERROR(INDEX(Prices[Key],ROWS($P$4:P91)),"")</f>
        <v/>
      </c>
      <c r="Q91" t="str">
        <f>IF($P91="","",IF(ISNUMBER(MATCH($P91,Shares!$A$2:$A$1001,0)),"held","NOT HELD - review"))</f>
        <v/>
      </c>
    </row>
    <row r="92" spans="1:17" ht="15" customHeight="1" x14ac:dyDescent="0.15">
      <c r="A92" s="253"/>
      <c r="B92" s="240"/>
      <c r="C92" s="240"/>
      <c r="D92" s="240"/>
      <c r="E92" s="254"/>
      <c r="F92" s="255"/>
      <c r="G92" s="240"/>
      <c r="H92" s="240"/>
      <c r="J92" t="str">
        <f>IF(Shares!$A90="","",Shares!$A90)</f>
        <v/>
      </c>
      <c r="K92" t="str">
        <f t="shared" si="3"/>
        <v/>
      </c>
      <c r="L92" t="str">
        <f t="shared" si="4"/>
        <v/>
      </c>
      <c r="M92" t="str">
        <f t="shared" si="5"/>
        <v/>
      </c>
      <c r="N92" t="str">
        <f>IF($J92="","",IF(ISNUMBER(MATCH($J92,Prices[Key],0)),"OK - in Prices","ADD TO PRICES"))</f>
        <v/>
      </c>
      <c r="P92" t="str">
        <f>IFERROR(INDEX(Prices[Key],ROWS($P$4:P92)),"")</f>
        <v/>
      </c>
      <c r="Q92" t="str">
        <f>IF($P92="","",IF(ISNUMBER(MATCH($P92,Shares!$A$2:$A$1001,0)),"held","NOT HELD - review"))</f>
        <v/>
      </c>
    </row>
    <row r="93" spans="1:17" ht="15" customHeight="1" x14ac:dyDescent="0.15">
      <c r="A93" s="253"/>
      <c r="B93" s="240"/>
      <c r="C93" s="240"/>
      <c r="D93" s="240"/>
      <c r="E93" s="254"/>
      <c r="F93" s="255"/>
      <c r="G93" s="240"/>
      <c r="H93" s="240"/>
      <c r="J93" t="str">
        <f>IF(Shares!$A91="","",Shares!$A91)</f>
        <v/>
      </c>
      <c r="K93" t="str">
        <f t="shared" si="3"/>
        <v/>
      </c>
      <c r="L93" t="str">
        <f t="shared" si="4"/>
        <v/>
      </c>
      <c r="M93" t="str">
        <f t="shared" si="5"/>
        <v/>
      </c>
      <c r="N93" t="str">
        <f>IF($J93="","",IF(ISNUMBER(MATCH($J93,Prices[Key],0)),"OK - in Prices","ADD TO PRICES"))</f>
        <v/>
      </c>
      <c r="P93" t="str">
        <f>IFERROR(INDEX(Prices[Key],ROWS($P$4:P93)),"")</f>
        <v/>
      </c>
      <c r="Q93" t="str">
        <f>IF($P93="","",IF(ISNUMBER(MATCH($P93,Shares!$A$2:$A$1001,0)),"held","NOT HELD - review"))</f>
        <v/>
      </c>
    </row>
    <row r="94" spans="1:17" ht="15" customHeight="1" x14ac:dyDescent="0.15">
      <c r="A94" s="253"/>
      <c r="B94" s="240"/>
      <c r="C94" s="240"/>
      <c r="D94" s="240"/>
      <c r="E94" s="254"/>
      <c r="F94" s="255"/>
      <c r="G94" s="240"/>
      <c r="H94" s="240"/>
      <c r="J94" t="str">
        <f>IF(Shares!$A92="","",Shares!$A92)</f>
        <v/>
      </c>
      <c r="K94" t="str">
        <f t="shared" si="3"/>
        <v/>
      </c>
      <c r="L94" t="str">
        <f t="shared" si="4"/>
        <v/>
      </c>
      <c r="M94" t="str">
        <f t="shared" si="5"/>
        <v/>
      </c>
      <c r="N94" t="str">
        <f>IF($J94="","",IF(ISNUMBER(MATCH($J94,Prices[Key],0)),"OK - in Prices","ADD TO PRICES"))</f>
        <v/>
      </c>
      <c r="P94" t="str">
        <f>IFERROR(INDEX(Prices[Key],ROWS($P$4:P94)),"")</f>
        <v/>
      </c>
      <c r="Q94" t="str">
        <f>IF($P94="","",IF(ISNUMBER(MATCH($P94,Shares!$A$2:$A$1001,0)),"held","NOT HELD - review"))</f>
        <v/>
      </c>
    </row>
    <row r="95" spans="1:17" ht="15" customHeight="1" x14ac:dyDescent="0.15">
      <c r="A95" s="253"/>
      <c r="B95" s="240"/>
      <c r="C95" s="240"/>
      <c r="D95" s="240"/>
      <c r="E95" s="254"/>
      <c r="F95" s="255"/>
      <c r="G95" s="240"/>
      <c r="H95" s="240"/>
      <c r="J95" t="str">
        <f>IF(Shares!$A93="","",Shares!$A93)</f>
        <v/>
      </c>
      <c r="K95" t="str">
        <f t="shared" si="3"/>
        <v/>
      </c>
      <c r="L95" t="str">
        <f t="shared" si="4"/>
        <v/>
      </c>
      <c r="M95" t="str">
        <f t="shared" si="5"/>
        <v/>
      </c>
      <c r="N95" t="str">
        <f>IF($J95="","",IF(ISNUMBER(MATCH($J95,Prices[Key],0)),"OK - in Prices","ADD TO PRICES"))</f>
        <v/>
      </c>
      <c r="P95" t="str">
        <f>IFERROR(INDEX(Prices[Key],ROWS($P$4:P95)),"")</f>
        <v/>
      </c>
      <c r="Q95" t="str">
        <f>IF($P95="","",IF(ISNUMBER(MATCH($P95,Shares!$A$2:$A$1001,0)),"held","NOT HELD - review"))</f>
        <v/>
      </c>
    </row>
    <row r="96" spans="1:17" ht="15" customHeight="1" x14ac:dyDescent="0.15">
      <c r="A96" s="253"/>
      <c r="B96" s="240"/>
      <c r="C96" s="240"/>
      <c r="D96" s="240"/>
      <c r="E96" s="254"/>
      <c r="F96" s="255"/>
      <c r="G96" s="240"/>
      <c r="H96" s="240"/>
      <c r="J96" t="str">
        <f>IF(Shares!$A94="","",Shares!$A94)</f>
        <v/>
      </c>
      <c r="K96" t="str">
        <f t="shared" si="3"/>
        <v/>
      </c>
      <c r="L96" t="str">
        <f t="shared" si="4"/>
        <v/>
      </c>
      <c r="M96" t="str">
        <f t="shared" si="5"/>
        <v/>
      </c>
      <c r="N96" t="str">
        <f>IF($J96="","",IF(ISNUMBER(MATCH($J96,Prices[Key],0)),"OK - in Prices","ADD TO PRICES"))</f>
        <v/>
      </c>
      <c r="P96" t="str">
        <f>IFERROR(INDEX(Prices[Key],ROWS($P$4:P96)),"")</f>
        <v/>
      </c>
      <c r="Q96" t="str">
        <f>IF($P96="","",IF(ISNUMBER(MATCH($P96,Shares!$A$2:$A$1001,0)),"held","NOT HELD - review"))</f>
        <v/>
      </c>
    </row>
    <row r="97" spans="1:17" ht="15" customHeight="1" x14ac:dyDescent="0.15">
      <c r="A97" s="253"/>
      <c r="B97" s="240"/>
      <c r="C97" s="240"/>
      <c r="D97" s="240"/>
      <c r="E97" s="254"/>
      <c r="F97" s="255"/>
      <c r="G97" s="240"/>
      <c r="H97" s="240"/>
      <c r="J97" t="str">
        <f>IF(Shares!$A95="","",Shares!$A95)</f>
        <v/>
      </c>
      <c r="K97" t="str">
        <f t="shared" si="3"/>
        <v/>
      </c>
      <c r="L97" t="str">
        <f t="shared" si="4"/>
        <v/>
      </c>
      <c r="M97" t="str">
        <f t="shared" si="5"/>
        <v/>
      </c>
      <c r="N97" t="str">
        <f>IF($J97="","",IF(ISNUMBER(MATCH($J97,Prices[Key],0)),"OK - in Prices","ADD TO PRICES"))</f>
        <v/>
      </c>
      <c r="P97" t="str">
        <f>IFERROR(INDEX(Prices[Key],ROWS($P$4:P97)),"")</f>
        <v/>
      </c>
      <c r="Q97" t="str">
        <f>IF($P97="","",IF(ISNUMBER(MATCH($P97,Shares!$A$2:$A$1001,0)),"held","NOT HELD - review"))</f>
        <v/>
      </c>
    </row>
    <row r="98" spans="1:17" ht="15" customHeight="1" x14ac:dyDescent="0.15">
      <c r="A98" s="253"/>
      <c r="B98" s="240"/>
      <c r="C98" s="240"/>
      <c r="D98" s="240"/>
      <c r="E98" s="254"/>
      <c r="F98" s="255"/>
      <c r="G98" s="240"/>
      <c r="H98" s="240"/>
      <c r="J98" t="str">
        <f>IF(Shares!$A96="","",Shares!$A96)</f>
        <v/>
      </c>
      <c r="K98" t="str">
        <f t="shared" si="3"/>
        <v/>
      </c>
      <c r="L98" t="str">
        <f t="shared" si="4"/>
        <v/>
      </c>
      <c r="M98" t="str">
        <f t="shared" si="5"/>
        <v/>
      </c>
      <c r="N98" t="str">
        <f>IF($J98="","",IF(ISNUMBER(MATCH($J98,Prices[Key],0)),"OK - in Prices","ADD TO PRICES"))</f>
        <v/>
      </c>
      <c r="P98" t="str">
        <f>IFERROR(INDEX(Prices[Key],ROWS($P$4:P98)),"")</f>
        <v/>
      </c>
      <c r="Q98" t="str">
        <f>IF($P98="","",IF(ISNUMBER(MATCH($P98,Shares!$A$2:$A$1001,0)),"held","NOT HELD - review"))</f>
        <v/>
      </c>
    </row>
    <row r="99" spans="1:17" ht="15" customHeight="1" x14ac:dyDescent="0.15">
      <c r="A99" s="253"/>
      <c r="B99" s="240"/>
      <c r="C99" s="240"/>
      <c r="D99" s="240"/>
      <c r="E99" s="254"/>
      <c r="F99" s="255"/>
      <c r="G99" s="240"/>
      <c r="H99" s="240"/>
      <c r="J99" t="str">
        <f>IF(Shares!$A97="","",Shares!$A97)</f>
        <v/>
      </c>
      <c r="K99" t="str">
        <f t="shared" si="3"/>
        <v/>
      </c>
      <c r="L99" t="str">
        <f t="shared" si="4"/>
        <v/>
      </c>
      <c r="M99" t="str">
        <f t="shared" si="5"/>
        <v/>
      </c>
      <c r="N99" t="str">
        <f>IF($J99="","",IF(ISNUMBER(MATCH($J99,Prices[Key],0)),"OK - in Prices","ADD TO PRICES"))</f>
        <v/>
      </c>
      <c r="P99" t="str">
        <f>IFERROR(INDEX(Prices[Key],ROWS($P$4:P99)),"")</f>
        <v/>
      </c>
      <c r="Q99" t="str">
        <f>IF($P99="","",IF(ISNUMBER(MATCH($P99,Shares!$A$2:$A$1001,0)),"held","NOT HELD - review"))</f>
        <v/>
      </c>
    </row>
    <row r="100" spans="1:17" ht="15" customHeight="1" x14ac:dyDescent="0.15">
      <c r="A100" s="253"/>
      <c r="B100" s="240"/>
      <c r="C100" s="240"/>
      <c r="D100" s="240"/>
      <c r="E100" s="254"/>
      <c r="F100" s="255"/>
      <c r="G100" s="240"/>
      <c r="H100" s="240"/>
      <c r="J100" t="str">
        <f>IF(Shares!$A98="","",Shares!$A98)</f>
        <v/>
      </c>
      <c r="K100" t="str">
        <f t="shared" si="3"/>
        <v/>
      </c>
      <c r="L100" t="str">
        <f t="shared" si="4"/>
        <v/>
      </c>
      <c r="M100" t="str">
        <f t="shared" si="5"/>
        <v/>
      </c>
      <c r="N100" t="str">
        <f>IF($J100="","",IF(ISNUMBER(MATCH($J100,Prices[Key],0)),"OK - in Prices","ADD TO PRICES"))</f>
        <v/>
      </c>
      <c r="P100" t="str">
        <f>IFERROR(INDEX(Prices[Key],ROWS($P$4:P100)),"")</f>
        <v/>
      </c>
      <c r="Q100" t="str">
        <f>IF($P100="","",IF(ISNUMBER(MATCH($P100,Shares!$A$2:$A$1001,0)),"held","NOT HELD - review"))</f>
        <v/>
      </c>
    </row>
    <row r="101" spans="1:17" ht="15" customHeight="1" x14ac:dyDescent="0.15">
      <c r="A101" s="253"/>
      <c r="B101" s="240"/>
      <c r="C101" s="240"/>
      <c r="D101" s="240"/>
      <c r="E101" s="254"/>
      <c r="F101" s="255"/>
      <c r="G101" s="240"/>
      <c r="H101" s="240"/>
      <c r="J101" t="str">
        <f>IF(Shares!$A99="","",Shares!$A99)</f>
        <v/>
      </c>
      <c r="K101" t="str">
        <f t="shared" si="3"/>
        <v/>
      </c>
      <c r="L101" t="str">
        <f t="shared" si="4"/>
        <v/>
      </c>
      <c r="M101" t="str">
        <f t="shared" si="5"/>
        <v/>
      </c>
      <c r="N101" t="str">
        <f>IF($J101="","",IF(ISNUMBER(MATCH($J101,Prices[Key],0)),"OK - in Prices","ADD TO PRICES"))</f>
        <v/>
      </c>
      <c r="P101" t="str">
        <f>IFERROR(INDEX(Prices[Key],ROWS($P$4:P101)),"")</f>
        <v/>
      </c>
      <c r="Q101" t="str">
        <f>IF($P101="","",IF(ISNUMBER(MATCH($P101,Shares!$A$2:$A$1001,0)),"held","NOT HELD - review"))</f>
        <v/>
      </c>
    </row>
    <row r="102" spans="1:17" ht="15" customHeight="1" x14ac:dyDescent="0.15">
      <c r="A102" s="253"/>
      <c r="B102" s="240"/>
      <c r="C102" s="240"/>
      <c r="D102" s="240"/>
      <c r="E102" s="254"/>
      <c r="F102" s="255"/>
      <c r="G102" s="240"/>
      <c r="H102" s="240"/>
      <c r="J102" t="str">
        <f>IF(Shares!$A100="","",Shares!$A100)</f>
        <v/>
      </c>
      <c r="K102" t="str">
        <f t="shared" si="3"/>
        <v/>
      </c>
      <c r="L102" t="str">
        <f t="shared" si="4"/>
        <v/>
      </c>
      <c r="M102" t="str">
        <f t="shared" si="5"/>
        <v/>
      </c>
      <c r="N102" t="str">
        <f>IF($J102="","",IF(ISNUMBER(MATCH($J102,Prices[Key],0)),"OK - in Prices","ADD TO PRICES"))</f>
        <v/>
      </c>
      <c r="P102" t="str">
        <f>IFERROR(INDEX(Prices[Key],ROWS($P$4:P102)),"")</f>
        <v/>
      </c>
      <c r="Q102" t="str">
        <f>IF($P102="","",IF(ISNUMBER(MATCH($P102,Shares!$A$2:$A$1001,0)),"held","NOT HELD - review"))</f>
        <v/>
      </c>
    </row>
    <row r="103" spans="1:17" ht="15" customHeight="1" x14ac:dyDescent="0.15">
      <c r="A103" s="253"/>
      <c r="B103" s="240"/>
      <c r="C103" s="240"/>
      <c r="D103" s="240"/>
      <c r="E103" s="254"/>
      <c r="F103" s="255"/>
      <c r="G103" s="240"/>
      <c r="H103" s="240"/>
      <c r="J103" t="str">
        <f>IF(Shares!$A101="","",Shares!$A101)</f>
        <v/>
      </c>
      <c r="K103" t="str">
        <f t="shared" si="3"/>
        <v/>
      </c>
      <c r="L103" t="str">
        <f t="shared" si="4"/>
        <v/>
      </c>
      <c r="M103" t="str">
        <f t="shared" si="5"/>
        <v/>
      </c>
      <c r="N103" t="str">
        <f>IF($J103="","",IF(ISNUMBER(MATCH($J103,Prices[Key],0)),"OK - in Prices","ADD TO PRICES"))</f>
        <v/>
      </c>
      <c r="P103" t="str">
        <f>IFERROR(INDEX(Prices[Key],ROWS($P$4:P103)),"")</f>
        <v/>
      </c>
      <c r="Q103" t="str">
        <f>IF($P103="","",IF(ISNUMBER(MATCH($P103,Shares!$A$2:$A$1001,0)),"held","NOT HELD - review"))</f>
        <v/>
      </c>
    </row>
    <row r="104" spans="1:17" ht="15" customHeight="1" x14ac:dyDescent="0.15">
      <c r="A104" s="253"/>
      <c r="B104" s="240"/>
      <c r="C104" s="240"/>
      <c r="D104" s="240"/>
      <c r="E104" s="254"/>
      <c r="F104" s="255"/>
      <c r="G104" s="240"/>
      <c r="H104" s="240"/>
      <c r="J104" t="str">
        <f>IF(Shares!$A102="","",Shares!$A102)</f>
        <v/>
      </c>
      <c r="K104" t="str">
        <f t="shared" si="3"/>
        <v/>
      </c>
      <c r="L104" t="str">
        <f t="shared" si="4"/>
        <v/>
      </c>
      <c r="M104" t="str">
        <f t="shared" si="5"/>
        <v/>
      </c>
      <c r="N104" t="str">
        <f>IF($J104="","",IF(ISNUMBER(MATCH($J104,Prices[Key],0)),"OK - in Prices","ADD TO PRICES"))</f>
        <v/>
      </c>
      <c r="P104" t="str">
        <f>IFERROR(INDEX(Prices[Key],ROWS($P$4:P104)),"")</f>
        <v/>
      </c>
      <c r="Q104" t="str">
        <f>IF($P104="","",IF(ISNUMBER(MATCH($P104,Shares!$A$2:$A$1001,0)),"held","NOT HELD - review"))</f>
        <v/>
      </c>
    </row>
    <row r="105" spans="1:17" ht="15" customHeight="1" x14ac:dyDescent="0.15">
      <c r="A105" s="253"/>
      <c r="B105" s="240"/>
      <c r="C105" s="240"/>
      <c r="D105" s="240"/>
      <c r="E105" s="254"/>
      <c r="F105" s="255"/>
      <c r="G105" s="240"/>
      <c r="H105" s="240"/>
      <c r="J105" t="str">
        <f>IF(Shares!$A103="","",Shares!$A103)</f>
        <v/>
      </c>
      <c r="K105" t="str">
        <f t="shared" si="3"/>
        <v/>
      </c>
      <c r="L105" t="str">
        <f t="shared" si="4"/>
        <v/>
      </c>
      <c r="M105" t="str">
        <f t="shared" si="5"/>
        <v/>
      </c>
      <c r="N105" t="str">
        <f>IF($J105="","",IF(ISNUMBER(MATCH($J105,Prices[Key],0)),"OK - in Prices","ADD TO PRICES"))</f>
        <v/>
      </c>
      <c r="P105" t="str">
        <f>IFERROR(INDEX(Prices[Key],ROWS($P$4:P105)),"")</f>
        <v/>
      </c>
      <c r="Q105" t="str">
        <f>IF($P105="","",IF(ISNUMBER(MATCH($P105,Shares!$A$2:$A$1001,0)),"held","NOT HELD - review"))</f>
        <v/>
      </c>
    </row>
    <row r="106" spans="1:17" ht="15" customHeight="1" x14ac:dyDescent="0.15">
      <c r="A106" s="253"/>
      <c r="B106" s="240"/>
      <c r="C106" s="240"/>
      <c r="D106" s="240"/>
      <c r="E106" s="254"/>
      <c r="F106" s="255"/>
      <c r="G106" s="240"/>
      <c r="H106" s="240"/>
      <c r="J106" t="str">
        <f>IF(Shares!$A104="","",Shares!$A104)</f>
        <v/>
      </c>
      <c r="K106" t="str">
        <f t="shared" si="3"/>
        <v/>
      </c>
      <c r="L106" t="str">
        <f t="shared" si="4"/>
        <v/>
      </c>
      <c r="M106" t="str">
        <f t="shared" si="5"/>
        <v/>
      </c>
      <c r="N106" t="str">
        <f>IF($J106="","",IF(ISNUMBER(MATCH($J106,Prices[Key],0)),"OK - in Prices","ADD TO PRICES"))</f>
        <v/>
      </c>
      <c r="P106" t="str">
        <f>IFERROR(INDEX(Prices[Key],ROWS($P$4:P106)),"")</f>
        <v/>
      </c>
      <c r="Q106" t="str">
        <f>IF($P106="","",IF(ISNUMBER(MATCH($P106,Shares!$A$2:$A$1001,0)),"held","NOT HELD - review"))</f>
        <v/>
      </c>
    </row>
    <row r="107" spans="1:17" ht="15" customHeight="1" x14ac:dyDescent="0.15">
      <c r="A107" s="253"/>
      <c r="B107" s="240"/>
      <c r="C107" s="240"/>
      <c r="D107" s="240"/>
      <c r="E107" s="254"/>
      <c r="F107" s="255"/>
      <c r="G107" s="240"/>
      <c r="H107" s="240"/>
      <c r="J107" t="str">
        <f>IF(Shares!$A105="","",Shares!$A105)</f>
        <v/>
      </c>
      <c r="K107" t="str">
        <f t="shared" si="3"/>
        <v/>
      </c>
      <c r="L107" t="str">
        <f t="shared" si="4"/>
        <v/>
      </c>
      <c r="M107" t="str">
        <f t="shared" si="5"/>
        <v/>
      </c>
      <c r="N107" t="str">
        <f>IF($J107="","",IF(ISNUMBER(MATCH($J107,Prices[Key],0)),"OK - in Prices","ADD TO PRICES"))</f>
        <v/>
      </c>
      <c r="P107" t="str">
        <f>IFERROR(INDEX(Prices[Key],ROWS($P$4:P107)),"")</f>
        <v/>
      </c>
      <c r="Q107" t="str">
        <f>IF($P107="","",IF(ISNUMBER(MATCH($P107,Shares!$A$2:$A$1001,0)),"held","NOT HELD - review"))</f>
        <v/>
      </c>
    </row>
    <row r="108" spans="1:17" ht="15" customHeight="1" x14ac:dyDescent="0.15">
      <c r="A108" s="253"/>
      <c r="B108" s="240"/>
      <c r="C108" s="240"/>
      <c r="D108" s="240"/>
      <c r="E108" s="254"/>
      <c r="F108" s="255"/>
      <c r="G108" s="240"/>
      <c r="H108" s="240"/>
      <c r="J108" t="str">
        <f>IF(Shares!$A106="","",Shares!$A106)</f>
        <v/>
      </c>
      <c r="K108" t="str">
        <f t="shared" si="3"/>
        <v/>
      </c>
      <c r="L108" t="str">
        <f t="shared" si="4"/>
        <v/>
      </c>
      <c r="M108" t="str">
        <f t="shared" si="5"/>
        <v/>
      </c>
      <c r="N108" t="str">
        <f>IF($J108="","",IF(ISNUMBER(MATCH($J108,Prices[Key],0)),"OK - in Prices","ADD TO PRICES"))</f>
        <v/>
      </c>
      <c r="P108" t="str">
        <f>IFERROR(INDEX(Prices[Key],ROWS($P$4:P108)),"")</f>
        <v/>
      </c>
      <c r="Q108" t="str">
        <f>IF($P108="","",IF(ISNUMBER(MATCH($P108,Shares!$A$2:$A$1001,0)),"held","NOT HELD - review"))</f>
        <v/>
      </c>
    </row>
    <row r="109" spans="1:17" ht="15" customHeight="1" x14ac:dyDescent="0.15">
      <c r="A109" s="253"/>
      <c r="B109" s="240"/>
      <c r="C109" s="240"/>
      <c r="D109" s="240"/>
      <c r="E109" s="254"/>
      <c r="F109" s="255"/>
      <c r="G109" s="240"/>
      <c r="H109" s="240"/>
      <c r="J109" t="str">
        <f>IF(Shares!$A107="","",Shares!$A107)</f>
        <v/>
      </c>
      <c r="K109" t="str">
        <f t="shared" si="3"/>
        <v/>
      </c>
      <c r="L109" t="str">
        <f t="shared" si="4"/>
        <v/>
      </c>
      <c r="M109" t="str">
        <f t="shared" si="5"/>
        <v/>
      </c>
      <c r="N109" t="str">
        <f>IF($J109="","",IF(ISNUMBER(MATCH($J109,Prices[Key],0)),"OK - in Prices","ADD TO PRICES"))</f>
        <v/>
      </c>
      <c r="P109" t="str">
        <f>IFERROR(INDEX(Prices[Key],ROWS($P$4:P109)),"")</f>
        <v/>
      </c>
      <c r="Q109" t="str">
        <f>IF($P109="","",IF(ISNUMBER(MATCH($P109,Shares!$A$2:$A$1001,0)),"held","NOT HELD - review"))</f>
        <v/>
      </c>
    </row>
    <row r="110" spans="1:17" ht="15" customHeight="1" x14ac:dyDescent="0.15">
      <c r="A110" s="253"/>
      <c r="B110" s="240"/>
      <c r="C110" s="240"/>
      <c r="D110" s="240"/>
      <c r="E110" s="254"/>
      <c r="F110" s="255"/>
      <c r="G110" s="240"/>
      <c r="H110" s="240"/>
      <c r="J110" t="str">
        <f>IF(Shares!$A108="","",Shares!$A108)</f>
        <v/>
      </c>
      <c r="K110" t="str">
        <f t="shared" si="3"/>
        <v/>
      </c>
      <c r="L110" t="str">
        <f t="shared" si="4"/>
        <v/>
      </c>
      <c r="M110" t="str">
        <f t="shared" si="5"/>
        <v/>
      </c>
      <c r="N110" t="str">
        <f>IF($J110="","",IF(ISNUMBER(MATCH($J110,Prices[Key],0)),"OK - in Prices","ADD TO PRICES"))</f>
        <v/>
      </c>
      <c r="P110" t="str">
        <f>IFERROR(INDEX(Prices[Key],ROWS($P$4:P110)),"")</f>
        <v/>
      </c>
      <c r="Q110" t="str">
        <f>IF($P110="","",IF(ISNUMBER(MATCH($P110,Shares!$A$2:$A$1001,0)),"held","NOT HELD - review"))</f>
        <v/>
      </c>
    </row>
    <row r="111" spans="1:17" ht="15" customHeight="1" x14ac:dyDescent="0.15">
      <c r="A111" s="253"/>
      <c r="B111" s="240"/>
      <c r="C111" s="240"/>
      <c r="D111" s="240"/>
      <c r="E111" s="254"/>
      <c r="F111" s="255"/>
      <c r="G111" s="240"/>
      <c r="H111" s="240"/>
      <c r="J111" t="str">
        <f>IF(Shares!$A109="","",Shares!$A109)</f>
        <v/>
      </c>
      <c r="K111" t="str">
        <f t="shared" si="3"/>
        <v/>
      </c>
      <c r="L111" t="str">
        <f t="shared" si="4"/>
        <v/>
      </c>
      <c r="M111" t="str">
        <f t="shared" si="5"/>
        <v/>
      </c>
      <c r="N111" t="str">
        <f>IF($J111="","",IF(ISNUMBER(MATCH($J111,Prices[Key],0)),"OK - in Prices","ADD TO PRICES"))</f>
        <v/>
      </c>
      <c r="P111" t="str">
        <f>IFERROR(INDEX(Prices[Key],ROWS($P$4:P111)),"")</f>
        <v/>
      </c>
      <c r="Q111" t="str">
        <f>IF($P111="","",IF(ISNUMBER(MATCH($P111,Shares!$A$2:$A$1001,0)),"held","NOT HELD - review"))</f>
        <v/>
      </c>
    </row>
    <row r="112" spans="1:17" ht="15" customHeight="1" x14ac:dyDescent="0.15">
      <c r="A112" s="253"/>
      <c r="B112" s="240"/>
      <c r="C112" s="240"/>
      <c r="D112" s="240"/>
      <c r="E112" s="254"/>
      <c r="F112" s="255"/>
      <c r="G112" s="240"/>
      <c r="H112" s="240"/>
      <c r="J112" t="str">
        <f>IF(Shares!$A110="","",Shares!$A110)</f>
        <v/>
      </c>
      <c r="K112" t="str">
        <f t="shared" si="3"/>
        <v/>
      </c>
      <c r="L112" t="str">
        <f t="shared" si="4"/>
        <v/>
      </c>
      <c r="M112" t="str">
        <f t="shared" si="5"/>
        <v/>
      </c>
      <c r="N112" t="str">
        <f>IF($J112="","",IF(ISNUMBER(MATCH($J112,Prices[Key],0)),"OK - in Prices","ADD TO PRICES"))</f>
        <v/>
      </c>
      <c r="P112" t="str">
        <f>IFERROR(INDEX(Prices[Key],ROWS($P$4:P112)),"")</f>
        <v/>
      </c>
      <c r="Q112" t="str">
        <f>IF($P112="","",IF(ISNUMBER(MATCH($P112,Shares!$A$2:$A$1001,0)),"held","NOT HELD - review"))</f>
        <v/>
      </c>
    </row>
    <row r="113" spans="1:17" ht="15" customHeight="1" x14ac:dyDescent="0.15">
      <c r="A113" s="253"/>
      <c r="B113" s="240"/>
      <c r="C113" s="240"/>
      <c r="D113" s="240"/>
      <c r="E113" s="254"/>
      <c r="F113" s="255"/>
      <c r="G113" s="240"/>
      <c r="H113" s="240"/>
      <c r="J113" t="str">
        <f>IF(Shares!$A111="","",Shares!$A111)</f>
        <v/>
      </c>
      <c r="K113" t="str">
        <f t="shared" si="3"/>
        <v/>
      </c>
      <c r="L113" t="str">
        <f t="shared" si="4"/>
        <v/>
      </c>
      <c r="M113" t="str">
        <f t="shared" si="5"/>
        <v/>
      </c>
      <c r="N113" t="str">
        <f>IF($J113="","",IF(ISNUMBER(MATCH($J113,Prices[Key],0)),"OK - in Prices","ADD TO PRICES"))</f>
        <v/>
      </c>
      <c r="P113" t="str">
        <f>IFERROR(INDEX(Prices[Key],ROWS($P$4:P113)),"")</f>
        <v/>
      </c>
      <c r="Q113" t="str">
        <f>IF($P113="","",IF(ISNUMBER(MATCH($P113,Shares!$A$2:$A$1001,0)),"held","NOT HELD - review"))</f>
        <v/>
      </c>
    </row>
    <row r="114" spans="1:17" ht="15" customHeight="1" x14ac:dyDescent="0.15">
      <c r="A114" s="253"/>
      <c r="B114" s="240"/>
      <c r="C114" s="240"/>
      <c r="D114" s="240"/>
      <c r="E114" s="254"/>
      <c r="F114" s="255"/>
      <c r="G114" s="240"/>
      <c r="H114" s="240"/>
      <c r="J114" t="str">
        <f>IF(Shares!$A112="","",Shares!$A112)</f>
        <v/>
      </c>
      <c r="K114" t="str">
        <f t="shared" si="3"/>
        <v/>
      </c>
      <c r="L114" t="str">
        <f t="shared" si="4"/>
        <v/>
      </c>
      <c r="M114" t="str">
        <f t="shared" si="5"/>
        <v/>
      </c>
      <c r="N114" t="str">
        <f>IF($J114="","",IF(ISNUMBER(MATCH($J114,Prices[Key],0)),"OK - in Prices","ADD TO PRICES"))</f>
        <v/>
      </c>
      <c r="P114" t="str">
        <f>IFERROR(INDEX(Prices[Key],ROWS($P$4:P114)),"")</f>
        <v/>
      </c>
      <c r="Q114" t="str">
        <f>IF($P114="","",IF(ISNUMBER(MATCH($P114,Shares!$A$2:$A$1001,0)),"held","NOT HELD - review"))</f>
        <v/>
      </c>
    </row>
    <row r="115" spans="1:17" ht="15" customHeight="1" x14ac:dyDescent="0.15">
      <c r="A115" s="253"/>
      <c r="B115" s="240"/>
      <c r="C115" s="240"/>
      <c r="D115" s="240"/>
      <c r="E115" s="254"/>
      <c r="F115" s="255"/>
      <c r="G115" s="240"/>
      <c r="H115" s="240"/>
      <c r="J115" t="str">
        <f>IF(Shares!$A113="","",Shares!$A113)</f>
        <v/>
      </c>
      <c r="K115" t="str">
        <f t="shared" si="3"/>
        <v/>
      </c>
      <c r="L115" t="str">
        <f t="shared" si="4"/>
        <v/>
      </c>
      <c r="M115" t="str">
        <f t="shared" si="5"/>
        <v/>
      </c>
      <c r="N115" t="str">
        <f>IF($J115="","",IF(ISNUMBER(MATCH($J115,Prices[Key],0)),"OK - in Prices","ADD TO PRICES"))</f>
        <v/>
      </c>
      <c r="P115" t="str">
        <f>IFERROR(INDEX(Prices[Key],ROWS($P$4:P115)),"")</f>
        <v/>
      </c>
      <c r="Q115" t="str">
        <f>IF($P115="","",IF(ISNUMBER(MATCH($P115,Shares!$A$2:$A$1001,0)),"held","NOT HELD - review"))</f>
        <v/>
      </c>
    </row>
    <row r="116" spans="1:17" ht="15" customHeight="1" x14ac:dyDescent="0.15">
      <c r="A116" s="253"/>
      <c r="B116" s="240"/>
      <c r="C116" s="240"/>
      <c r="D116" s="240"/>
      <c r="E116" s="254"/>
      <c r="F116" s="255"/>
      <c r="G116" s="240"/>
      <c r="H116" s="240"/>
      <c r="J116" t="str">
        <f>IF(Shares!$A114="","",Shares!$A114)</f>
        <v/>
      </c>
      <c r="K116" t="str">
        <f t="shared" si="3"/>
        <v/>
      </c>
      <c r="L116" t="str">
        <f t="shared" si="4"/>
        <v/>
      </c>
      <c r="M116" t="str">
        <f t="shared" si="5"/>
        <v/>
      </c>
      <c r="N116" t="str">
        <f>IF($J116="","",IF(ISNUMBER(MATCH($J116,Prices[Key],0)),"OK - in Prices","ADD TO PRICES"))</f>
        <v/>
      </c>
      <c r="P116" t="str">
        <f>IFERROR(INDEX(Prices[Key],ROWS($P$4:P116)),"")</f>
        <v/>
      </c>
      <c r="Q116" t="str">
        <f>IF($P116="","",IF(ISNUMBER(MATCH($P116,Shares!$A$2:$A$1001,0)),"held","NOT HELD - review"))</f>
        <v/>
      </c>
    </row>
    <row r="117" spans="1:17" ht="15" customHeight="1" x14ac:dyDescent="0.15">
      <c r="J117" t="str">
        <f>IF(Shares!$A115="","",Shares!$A115)</f>
        <v/>
      </c>
      <c r="K117" t="str">
        <f t="shared" si="3"/>
        <v/>
      </c>
      <c r="L117" t="str">
        <f t="shared" si="4"/>
        <v/>
      </c>
      <c r="M117" t="str">
        <f t="shared" si="5"/>
        <v/>
      </c>
      <c r="N117" t="str">
        <f>IF($J117="","",IF(ISNUMBER(MATCH($J117,Prices[Key],0)),"OK - in Prices","ADD TO PRICES"))</f>
        <v/>
      </c>
      <c r="P117" t="str">
        <f>IFERROR(INDEX(Prices[Key],ROWS($P$4:P117)),"")</f>
        <v/>
      </c>
      <c r="Q117" t="str">
        <f>IF($P117="","",IF(ISNUMBER(MATCH($P117,Shares!$A$2:$A$1001,0)),"held","NOT HELD - review"))</f>
        <v/>
      </c>
    </row>
    <row r="118" spans="1:17" ht="15" customHeight="1" x14ac:dyDescent="0.15">
      <c r="J118" t="str">
        <f>IF(Shares!$A116="","",Shares!$A116)</f>
        <v/>
      </c>
      <c r="K118" t="str">
        <f t="shared" si="3"/>
        <v/>
      </c>
      <c r="L118" t="str">
        <f t="shared" si="4"/>
        <v/>
      </c>
      <c r="M118" t="str">
        <f t="shared" si="5"/>
        <v/>
      </c>
      <c r="N118" t="str">
        <f>IF($J118="","",IF(ISNUMBER(MATCH($J118,Prices[Key],0)),"OK - in Prices","ADD TO PRICES"))</f>
        <v/>
      </c>
      <c r="P118" t="str">
        <f>IFERROR(INDEX(Prices[Key],ROWS($P$4:P118)),"")</f>
        <v/>
      </c>
      <c r="Q118" t="str">
        <f>IF($P118="","",IF(ISNUMBER(MATCH($P118,Shares!$A$2:$A$1001,0)),"held","NOT HELD - review"))</f>
        <v/>
      </c>
    </row>
    <row r="119" spans="1:17" ht="15" customHeight="1" x14ac:dyDescent="0.15">
      <c r="J119" t="str">
        <f>IF(Shares!$A117="","",Shares!$A117)</f>
        <v/>
      </c>
      <c r="K119" t="str">
        <f t="shared" si="3"/>
        <v/>
      </c>
      <c r="L119" t="str">
        <f t="shared" si="4"/>
        <v/>
      </c>
      <c r="M119" t="str">
        <f t="shared" si="5"/>
        <v/>
      </c>
      <c r="N119" t="str">
        <f>IF($J119="","",IF(ISNUMBER(MATCH($J119,Prices[Key],0)),"OK - in Prices","ADD TO PRICES"))</f>
        <v/>
      </c>
      <c r="P119" t="str">
        <f>IFERROR(INDEX(Prices[Key],ROWS($P$4:P119)),"")</f>
        <v/>
      </c>
      <c r="Q119" t="str">
        <f>IF($P119="","",IF(ISNUMBER(MATCH($P119,Shares!$A$2:$A$1001,0)),"held","NOT HELD - review"))</f>
        <v/>
      </c>
    </row>
    <row r="120" spans="1:17" ht="15" customHeight="1" x14ac:dyDescent="0.15">
      <c r="J120" t="str">
        <f>IF(Shares!$A118="","",Shares!$A118)</f>
        <v/>
      </c>
      <c r="K120" t="str">
        <f t="shared" si="3"/>
        <v/>
      </c>
      <c r="L120" t="str">
        <f t="shared" si="4"/>
        <v/>
      </c>
      <c r="M120" t="str">
        <f t="shared" si="5"/>
        <v/>
      </c>
      <c r="N120" t="str">
        <f>IF($J120="","",IF(ISNUMBER(MATCH($J120,Prices[Key],0)),"OK - in Prices","ADD TO PRICES"))</f>
        <v/>
      </c>
      <c r="P120" t="str">
        <f>IFERROR(INDEX(Prices[Key],ROWS($P$4:P120)),"")</f>
        <v/>
      </c>
      <c r="Q120" t="str">
        <f>IF($P120="","",IF(ISNUMBER(MATCH($P120,Shares!$A$2:$A$1001,0)),"held","NOT HELD - review"))</f>
        <v/>
      </c>
    </row>
    <row r="121" spans="1:17" ht="15" customHeight="1" x14ac:dyDescent="0.15">
      <c r="J121" t="str">
        <f>IF(Shares!$A119="","",Shares!$A119)</f>
        <v/>
      </c>
      <c r="K121" t="str">
        <f t="shared" si="3"/>
        <v/>
      </c>
      <c r="L121" t="str">
        <f t="shared" si="4"/>
        <v/>
      </c>
      <c r="M121" t="str">
        <f t="shared" si="5"/>
        <v/>
      </c>
      <c r="N121" t="str">
        <f>IF($J121="","",IF(ISNUMBER(MATCH($J121,Prices[Key],0)),"OK - in Prices","ADD TO PRICES"))</f>
        <v/>
      </c>
      <c r="P121" t="str">
        <f>IFERROR(INDEX(Prices[Key],ROWS($P$4:P121)),"")</f>
        <v/>
      </c>
      <c r="Q121" t="str">
        <f>IF($P121="","",IF(ISNUMBER(MATCH($P121,Shares!$A$2:$A$1001,0)),"held","NOT HELD - review"))</f>
        <v/>
      </c>
    </row>
    <row r="122" spans="1:17" ht="15" customHeight="1" x14ac:dyDescent="0.15">
      <c r="J122" t="str">
        <f>IF(Shares!$A120="","",Shares!$A120)</f>
        <v/>
      </c>
      <c r="K122" t="str">
        <f t="shared" si="3"/>
        <v/>
      </c>
      <c r="L122" t="str">
        <f t="shared" si="4"/>
        <v/>
      </c>
      <c r="M122" t="str">
        <f t="shared" si="5"/>
        <v/>
      </c>
      <c r="N122" t="str">
        <f>IF($J122="","",IF(ISNUMBER(MATCH($J122,Prices[Key],0)),"OK - in Prices","ADD TO PRICES"))</f>
        <v/>
      </c>
      <c r="P122" t="str">
        <f>IFERROR(INDEX(Prices[Key],ROWS($P$4:P122)),"")</f>
        <v/>
      </c>
      <c r="Q122" t="str">
        <f>IF($P122="","",IF(ISNUMBER(MATCH($P122,Shares!$A$2:$A$1001,0)),"held","NOT HELD - review"))</f>
        <v/>
      </c>
    </row>
    <row r="123" spans="1:17" ht="15" customHeight="1" x14ac:dyDescent="0.15">
      <c r="J123" t="str">
        <f>IF(Shares!$A121="","",Shares!$A121)</f>
        <v/>
      </c>
      <c r="K123" t="str">
        <f t="shared" si="3"/>
        <v/>
      </c>
      <c r="L123" t="str">
        <f t="shared" si="4"/>
        <v/>
      </c>
      <c r="M123" t="str">
        <f t="shared" si="5"/>
        <v/>
      </c>
      <c r="N123" t="str">
        <f>IF($J123="","",IF(ISNUMBER(MATCH($J123,Prices[Key],0)),"OK - in Prices","ADD TO PRICES"))</f>
        <v/>
      </c>
      <c r="P123" t="str">
        <f>IFERROR(INDEX(Prices[Key],ROWS($P$4:P123)),"")</f>
        <v/>
      </c>
      <c r="Q123" t="str">
        <f>IF($P123="","",IF(ISNUMBER(MATCH($P123,Shares!$A$2:$A$1001,0)),"held","NOT HELD - review"))</f>
        <v/>
      </c>
    </row>
    <row r="124" spans="1:17" ht="15" customHeight="1" x14ac:dyDescent="0.15">
      <c r="J124" t="str">
        <f>IF(Shares!$A122="","",Shares!$A122)</f>
        <v/>
      </c>
      <c r="K124" t="str">
        <f t="shared" si="3"/>
        <v/>
      </c>
      <c r="L124" t="str">
        <f t="shared" si="4"/>
        <v/>
      </c>
      <c r="M124" t="str">
        <f t="shared" si="5"/>
        <v/>
      </c>
      <c r="N124" t="str">
        <f>IF($J124="","",IF(ISNUMBER(MATCH($J124,Prices[Key],0)),"OK - in Prices","ADD TO PRICES"))</f>
        <v/>
      </c>
      <c r="P124" t="str">
        <f>IFERROR(INDEX(Prices[Key],ROWS($P$4:P124)),"")</f>
        <v/>
      </c>
      <c r="Q124" t="str">
        <f>IF($P124="","",IF(ISNUMBER(MATCH($P124,Shares!$A$2:$A$1001,0)),"held","NOT HELD - review"))</f>
        <v/>
      </c>
    </row>
    <row r="125" spans="1:17" ht="15" customHeight="1" x14ac:dyDescent="0.15">
      <c r="J125" t="str">
        <f>IF(Shares!$A123="","",Shares!$A123)</f>
        <v/>
      </c>
      <c r="K125" t="str">
        <f t="shared" si="3"/>
        <v/>
      </c>
      <c r="L125" t="str">
        <f t="shared" si="4"/>
        <v/>
      </c>
      <c r="M125" t="str">
        <f t="shared" si="5"/>
        <v/>
      </c>
      <c r="N125" t="str">
        <f>IF($J125="","",IF(ISNUMBER(MATCH($J125,Prices[Key],0)),"OK - in Prices","ADD TO PRICES"))</f>
        <v/>
      </c>
      <c r="P125" t="str">
        <f>IFERROR(INDEX(Prices[Key],ROWS($P$4:P125)),"")</f>
        <v/>
      </c>
      <c r="Q125" t="str">
        <f>IF($P125="","",IF(ISNUMBER(MATCH($P125,Shares!$A$2:$A$1001,0)),"held","NOT HELD - review"))</f>
        <v/>
      </c>
    </row>
    <row r="126" spans="1:17" ht="15" customHeight="1" x14ac:dyDescent="0.15">
      <c r="J126" t="str">
        <f>IF(Shares!$A124="","",Shares!$A124)</f>
        <v/>
      </c>
      <c r="K126" t="str">
        <f t="shared" si="3"/>
        <v/>
      </c>
      <c r="L126" t="str">
        <f t="shared" si="4"/>
        <v/>
      </c>
      <c r="M126" t="str">
        <f t="shared" si="5"/>
        <v/>
      </c>
      <c r="N126" t="str">
        <f>IF($J126="","",IF(ISNUMBER(MATCH($J126,Prices[Key],0)),"OK - in Prices","ADD TO PRICES"))</f>
        <v/>
      </c>
      <c r="P126" t="str">
        <f>IFERROR(INDEX(Prices[Key],ROWS($P$4:P126)),"")</f>
        <v/>
      </c>
      <c r="Q126" t="str">
        <f>IF($P126="","",IF(ISNUMBER(MATCH($P126,Shares!$A$2:$A$1001,0)),"held","NOT HELD - review"))</f>
        <v/>
      </c>
    </row>
    <row r="127" spans="1:17" ht="15" customHeight="1" x14ac:dyDescent="0.15">
      <c r="J127" t="str">
        <f>IF(Shares!$A125="","",Shares!$A125)</f>
        <v/>
      </c>
      <c r="K127" t="str">
        <f t="shared" si="3"/>
        <v/>
      </c>
      <c r="L127" t="str">
        <f t="shared" si="4"/>
        <v/>
      </c>
      <c r="M127" t="str">
        <f t="shared" si="5"/>
        <v/>
      </c>
      <c r="N127" t="str">
        <f>IF($J127="","",IF(ISNUMBER(MATCH($J127,Prices[Key],0)),"OK - in Prices","ADD TO PRICES"))</f>
        <v/>
      </c>
      <c r="P127" t="str">
        <f>IFERROR(INDEX(Prices[Key],ROWS($P$4:P127)),"")</f>
        <v/>
      </c>
      <c r="Q127" t="str">
        <f>IF($P127="","",IF(ISNUMBER(MATCH($P127,Shares!$A$2:$A$1001,0)),"held","NOT HELD - review"))</f>
        <v/>
      </c>
    </row>
    <row r="128" spans="1:17" ht="15" customHeight="1" x14ac:dyDescent="0.15">
      <c r="J128" t="str">
        <f>IF(Shares!$A126="","",Shares!$A126)</f>
        <v/>
      </c>
      <c r="K128" t="str">
        <f t="shared" si="3"/>
        <v/>
      </c>
      <c r="L128" t="str">
        <f t="shared" si="4"/>
        <v/>
      </c>
      <c r="M128" t="str">
        <f t="shared" si="5"/>
        <v/>
      </c>
      <c r="N128" t="str">
        <f>IF($J128="","",IF(ISNUMBER(MATCH($J128,Prices[Key],0)),"OK - in Prices","ADD TO PRICES"))</f>
        <v/>
      </c>
      <c r="P128" t="str">
        <f>IFERROR(INDEX(Prices[Key],ROWS($P$4:P128)),"")</f>
        <v/>
      </c>
      <c r="Q128" t="str">
        <f>IF($P128="","",IF(ISNUMBER(MATCH($P128,Shares!$A$2:$A$1001,0)),"held","NOT HELD - review"))</f>
        <v/>
      </c>
    </row>
    <row r="129" spans="10:17" ht="15" customHeight="1" x14ac:dyDescent="0.15">
      <c r="J129" t="str">
        <f>IF(Shares!$A127="","",Shares!$A127)</f>
        <v/>
      </c>
      <c r="K129" t="str">
        <f t="shared" si="3"/>
        <v/>
      </c>
      <c r="L129" t="str">
        <f t="shared" si="4"/>
        <v/>
      </c>
      <c r="M129" t="str">
        <f t="shared" si="5"/>
        <v/>
      </c>
      <c r="N129" t="str">
        <f>IF($J129="","",IF(ISNUMBER(MATCH($J129,Prices[Key],0)),"OK - in Prices","ADD TO PRICES"))</f>
        <v/>
      </c>
      <c r="P129" t="str">
        <f>IFERROR(INDEX(Prices[Key],ROWS($P$4:P129)),"")</f>
        <v/>
      </c>
      <c r="Q129" t="str">
        <f>IF($P129="","",IF(ISNUMBER(MATCH($P129,Shares!$A$2:$A$1001,0)),"held","NOT HELD - review"))</f>
        <v/>
      </c>
    </row>
    <row r="130" spans="10:17" ht="15" customHeight="1" x14ac:dyDescent="0.15">
      <c r="J130" t="str">
        <f>IF(Shares!$A128="","",Shares!$A128)</f>
        <v/>
      </c>
      <c r="K130" t="str">
        <f t="shared" si="3"/>
        <v/>
      </c>
      <c r="L130" t="str">
        <f t="shared" si="4"/>
        <v/>
      </c>
      <c r="M130" t="str">
        <f t="shared" si="5"/>
        <v/>
      </c>
      <c r="N130" t="str">
        <f>IF($J130="","",IF(ISNUMBER(MATCH($J130,Prices[Key],0)),"OK - in Prices","ADD TO PRICES"))</f>
        <v/>
      </c>
      <c r="P130" t="str">
        <f>IFERROR(INDEX(Prices[Key],ROWS($P$4:P130)),"")</f>
        <v/>
      </c>
      <c r="Q130" t="str">
        <f>IF($P130="","",IF(ISNUMBER(MATCH($P130,Shares!$A$2:$A$1001,0)),"held","NOT HELD - review"))</f>
        <v/>
      </c>
    </row>
    <row r="131" spans="10:17" ht="15" customHeight="1" x14ac:dyDescent="0.15">
      <c r="J131" t="str">
        <f>IF(Shares!$A129="","",Shares!$A129)</f>
        <v/>
      </c>
      <c r="K131" t="str">
        <f t="shared" si="3"/>
        <v/>
      </c>
      <c r="L131" t="str">
        <f t="shared" si="4"/>
        <v/>
      </c>
      <c r="M131" t="str">
        <f t="shared" si="5"/>
        <v/>
      </c>
      <c r="N131" t="str">
        <f>IF($J131="","",IF(ISNUMBER(MATCH($J131,Prices[Key],0)),"OK - in Prices","ADD TO PRICES"))</f>
        <v/>
      </c>
      <c r="P131" t="str">
        <f>IFERROR(INDEX(Prices[Key],ROWS($P$4:P131)),"")</f>
        <v/>
      </c>
      <c r="Q131" t="str">
        <f>IF($P131="","",IF(ISNUMBER(MATCH($P131,Shares!$A$2:$A$1001,0)),"held","NOT HELD - review"))</f>
        <v/>
      </c>
    </row>
    <row r="132" spans="10:17" ht="15" customHeight="1" x14ac:dyDescent="0.15">
      <c r="J132" t="str">
        <f>IF(Shares!$A130="","",Shares!$A130)</f>
        <v/>
      </c>
      <c r="K132" t="str">
        <f t="shared" ref="K132:K195" si="6">IF($J132="","",LEFT($J132,FIND(":",$J132)-1))</f>
        <v/>
      </c>
      <c r="L132" t="str">
        <f t="shared" ref="L132:L195" si="7">IF($J132="","",MID($J132,FIND(":",$J132)+1,FIND(":",$J132,FIND(":",$J132)+1)-FIND(":",$J132)-1))</f>
        <v/>
      </c>
      <c r="M132" t="str">
        <f t="shared" ref="M132:M195" si="8">IF($J132="","",RIGHT($J132,LEN($J132)-FIND(":",$J132,FIND(":",$J132)+1)))</f>
        <v/>
      </c>
      <c r="N132" t="str">
        <f>IF($J132="","",IF(ISNUMBER(MATCH($J132,Prices[Key],0)),"OK - in Prices","ADD TO PRICES"))</f>
        <v/>
      </c>
      <c r="P132" t="str">
        <f>IFERROR(INDEX(Prices[Key],ROWS($P$4:P132)),"")</f>
        <v/>
      </c>
      <c r="Q132" t="str">
        <f>IF($P132="","",IF(ISNUMBER(MATCH($P132,Shares!$A$2:$A$1001,0)),"held","NOT HELD - review"))</f>
        <v/>
      </c>
    </row>
    <row r="133" spans="10:17" ht="15" customHeight="1" x14ac:dyDescent="0.15">
      <c r="J133" t="str">
        <f>IF(Shares!$A131="","",Shares!$A131)</f>
        <v/>
      </c>
      <c r="K133" t="str">
        <f t="shared" si="6"/>
        <v/>
      </c>
      <c r="L133" t="str">
        <f t="shared" si="7"/>
        <v/>
      </c>
      <c r="M133" t="str">
        <f t="shared" si="8"/>
        <v/>
      </c>
      <c r="N133" t="str">
        <f>IF($J133="","",IF(ISNUMBER(MATCH($J133,Prices[Key],0)),"OK - in Prices","ADD TO PRICES"))</f>
        <v/>
      </c>
      <c r="P133" t="str">
        <f>IFERROR(INDEX(Prices[Key],ROWS($P$4:P133)),"")</f>
        <v/>
      </c>
      <c r="Q133" t="str">
        <f>IF($P133="","",IF(ISNUMBER(MATCH($P133,Shares!$A$2:$A$1001,0)),"held","NOT HELD - review"))</f>
        <v/>
      </c>
    </row>
    <row r="134" spans="10:17" ht="15" customHeight="1" x14ac:dyDescent="0.15">
      <c r="J134" t="str">
        <f>IF(Shares!$A132="","",Shares!$A132)</f>
        <v/>
      </c>
      <c r="K134" t="str">
        <f t="shared" si="6"/>
        <v/>
      </c>
      <c r="L134" t="str">
        <f t="shared" si="7"/>
        <v/>
      </c>
      <c r="M134" t="str">
        <f t="shared" si="8"/>
        <v/>
      </c>
      <c r="N134" t="str">
        <f>IF($J134="","",IF(ISNUMBER(MATCH($J134,Prices[Key],0)),"OK - in Prices","ADD TO PRICES"))</f>
        <v/>
      </c>
      <c r="P134" t="str">
        <f>IFERROR(INDEX(Prices[Key],ROWS($P$4:P134)),"")</f>
        <v/>
      </c>
      <c r="Q134" t="str">
        <f>IF($P134="","",IF(ISNUMBER(MATCH($P134,Shares!$A$2:$A$1001,0)),"held","NOT HELD - review"))</f>
        <v/>
      </c>
    </row>
    <row r="135" spans="10:17" ht="15" customHeight="1" x14ac:dyDescent="0.15">
      <c r="J135" t="str">
        <f>IF(Shares!$A133="","",Shares!$A133)</f>
        <v/>
      </c>
      <c r="K135" t="str">
        <f t="shared" si="6"/>
        <v/>
      </c>
      <c r="L135" t="str">
        <f t="shared" si="7"/>
        <v/>
      </c>
      <c r="M135" t="str">
        <f t="shared" si="8"/>
        <v/>
      </c>
      <c r="N135" t="str">
        <f>IF($J135="","",IF(ISNUMBER(MATCH($J135,Prices[Key],0)),"OK - in Prices","ADD TO PRICES"))</f>
        <v/>
      </c>
      <c r="P135" t="str">
        <f>IFERROR(INDEX(Prices[Key],ROWS($P$4:P135)),"")</f>
        <v/>
      </c>
      <c r="Q135" t="str">
        <f>IF($P135="","",IF(ISNUMBER(MATCH($P135,Shares!$A$2:$A$1001,0)),"held","NOT HELD - review"))</f>
        <v/>
      </c>
    </row>
    <row r="136" spans="10:17" ht="15" customHeight="1" x14ac:dyDescent="0.15">
      <c r="J136" t="str">
        <f>IF(Shares!$A134="","",Shares!$A134)</f>
        <v/>
      </c>
      <c r="K136" t="str">
        <f t="shared" si="6"/>
        <v/>
      </c>
      <c r="L136" t="str">
        <f t="shared" si="7"/>
        <v/>
      </c>
      <c r="M136" t="str">
        <f t="shared" si="8"/>
        <v/>
      </c>
      <c r="N136" t="str">
        <f>IF($J136="","",IF(ISNUMBER(MATCH($J136,Prices[Key],0)),"OK - in Prices","ADD TO PRICES"))</f>
        <v/>
      </c>
      <c r="P136" t="str">
        <f>IFERROR(INDEX(Prices[Key],ROWS($P$4:P136)),"")</f>
        <v/>
      </c>
      <c r="Q136" t="str">
        <f>IF($P136="","",IF(ISNUMBER(MATCH($P136,Shares!$A$2:$A$1001,0)),"held","NOT HELD - review"))</f>
        <v/>
      </c>
    </row>
    <row r="137" spans="10:17" ht="15" customHeight="1" x14ac:dyDescent="0.15">
      <c r="J137" t="str">
        <f>IF(Shares!$A135="","",Shares!$A135)</f>
        <v/>
      </c>
      <c r="K137" t="str">
        <f t="shared" si="6"/>
        <v/>
      </c>
      <c r="L137" t="str">
        <f t="shared" si="7"/>
        <v/>
      </c>
      <c r="M137" t="str">
        <f t="shared" si="8"/>
        <v/>
      </c>
      <c r="N137" t="str">
        <f>IF($J137="","",IF(ISNUMBER(MATCH($J137,Prices[Key],0)),"OK - in Prices","ADD TO PRICES"))</f>
        <v/>
      </c>
      <c r="P137" t="str">
        <f>IFERROR(INDEX(Prices[Key],ROWS($P$4:P137)),"")</f>
        <v/>
      </c>
      <c r="Q137" t="str">
        <f>IF($P137="","",IF(ISNUMBER(MATCH($P137,Shares!$A$2:$A$1001,0)),"held","NOT HELD - review"))</f>
        <v/>
      </c>
    </row>
    <row r="138" spans="10:17" ht="15" customHeight="1" x14ac:dyDescent="0.15">
      <c r="J138" t="str">
        <f>IF(Shares!$A136="","",Shares!$A136)</f>
        <v/>
      </c>
      <c r="K138" t="str">
        <f t="shared" si="6"/>
        <v/>
      </c>
      <c r="L138" t="str">
        <f t="shared" si="7"/>
        <v/>
      </c>
      <c r="M138" t="str">
        <f t="shared" si="8"/>
        <v/>
      </c>
      <c r="N138" t="str">
        <f>IF($J138="","",IF(ISNUMBER(MATCH($J138,Prices[Key],0)),"OK - in Prices","ADD TO PRICES"))</f>
        <v/>
      </c>
      <c r="P138" t="str">
        <f>IFERROR(INDEX(Prices[Key],ROWS($P$4:P138)),"")</f>
        <v/>
      </c>
      <c r="Q138" t="str">
        <f>IF($P138="","",IF(ISNUMBER(MATCH($P138,Shares!$A$2:$A$1001,0)),"held","NOT HELD - review"))</f>
        <v/>
      </c>
    </row>
    <row r="139" spans="10:17" ht="15" customHeight="1" x14ac:dyDescent="0.15">
      <c r="J139" t="str">
        <f>IF(Shares!$A137="","",Shares!$A137)</f>
        <v/>
      </c>
      <c r="K139" t="str">
        <f t="shared" si="6"/>
        <v/>
      </c>
      <c r="L139" t="str">
        <f t="shared" si="7"/>
        <v/>
      </c>
      <c r="M139" t="str">
        <f t="shared" si="8"/>
        <v/>
      </c>
      <c r="N139" t="str">
        <f>IF($J139="","",IF(ISNUMBER(MATCH($J139,Prices[Key],0)),"OK - in Prices","ADD TO PRICES"))</f>
        <v/>
      </c>
      <c r="P139" t="str">
        <f>IFERROR(INDEX(Prices[Key],ROWS($P$4:P139)),"")</f>
        <v/>
      </c>
      <c r="Q139" t="str">
        <f>IF($P139="","",IF(ISNUMBER(MATCH($P139,Shares!$A$2:$A$1001,0)),"held","NOT HELD - review"))</f>
        <v/>
      </c>
    </row>
    <row r="140" spans="10:17" ht="15" customHeight="1" x14ac:dyDescent="0.15">
      <c r="J140" t="str">
        <f>IF(Shares!$A138="","",Shares!$A138)</f>
        <v/>
      </c>
      <c r="K140" t="str">
        <f t="shared" si="6"/>
        <v/>
      </c>
      <c r="L140" t="str">
        <f t="shared" si="7"/>
        <v/>
      </c>
      <c r="M140" t="str">
        <f t="shared" si="8"/>
        <v/>
      </c>
      <c r="N140" t="str">
        <f>IF($J140="","",IF(ISNUMBER(MATCH($J140,Prices[Key],0)),"OK - in Prices","ADD TO PRICES"))</f>
        <v/>
      </c>
      <c r="P140" t="str">
        <f>IFERROR(INDEX(Prices[Key],ROWS($P$4:P140)),"")</f>
        <v/>
      </c>
      <c r="Q140" t="str">
        <f>IF($P140="","",IF(ISNUMBER(MATCH($P140,Shares!$A$2:$A$1001,0)),"held","NOT HELD - review"))</f>
        <v/>
      </c>
    </row>
    <row r="141" spans="10:17" ht="15" customHeight="1" x14ac:dyDescent="0.15">
      <c r="J141" t="str">
        <f>IF(Shares!$A139="","",Shares!$A139)</f>
        <v/>
      </c>
      <c r="K141" t="str">
        <f t="shared" si="6"/>
        <v/>
      </c>
      <c r="L141" t="str">
        <f t="shared" si="7"/>
        <v/>
      </c>
      <c r="M141" t="str">
        <f t="shared" si="8"/>
        <v/>
      </c>
      <c r="N141" t="str">
        <f>IF($J141="","",IF(ISNUMBER(MATCH($J141,Prices[Key],0)),"OK - in Prices","ADD TO PRICES"))</f>
        <v/>
      </c>
      <c r="P141" t="str">
        <f>IFERROR(INDEX(Prices[Key],ROWS($P$4:P141)),"")</f>
        <v/>
      </c>
      <c r="Q141" t="str">
        <f>IF($P141="","",IF(ISNUMBER(MATCH($P141,Shares!$A$2:$A$1001,0)),"held","NOT HELD - review"))</f>
        <v/>
      </c>
    </row>
    <row r="142" spans="10:17" ht="15" customHeight="1" x14ac:dyDescent="0.15">
      <c r="J142" t="str">
        <f>IF(Shares!$A140="","",Shares!$A140)</f>
        <v/>
      </c>
      <c r="K142" t="str">
        <f t="shared" si="6"/>
        <v/>
      </c>
      <c r="L142" t="str">
        <f t="shared" si="7"/>
        <v/>
      </c>
      <c r="M142" t="str">
        <f t="shared" si="8"/>
        <v/>
      </c>
      <c r="N142" t="str">
        <f>IF($J142="","",IF(ISNUMBER(MATCH($J142,Prices[Key],0)),"OK - in Prices","ADD TO PRICES"))</f>
        <v/>
      </c>
      <c r="P142" t="str">
        <f>IFERROR(INDEX(Prices[Key],ROWS($P$4:P142)),"")</f>
        <v/>
      </c>
      <c r="Q142" t="str">
        <f>IF($P142="","",IF(ISNUMBER(MATCH($P142,Shares!$A$2:$A$1001,0)),"held","NOT HELD - review"))</f>
        <v/>
      </c>
    </row>
    <row r="143" spans="10:17" ht="15" customHeight="1" x14ac:dyDescent="0.15">
      <c r="J143" t="str">
        <f>IF(Shares!$A141="","",Shares!$A141)</f>
        <v/>
      </c>
      <c r="K143" t="str">
        <f t="shared" si="6"/>
        <v/>
      </c>
      <c r="L143" t="str">
        <f t="shared" si="7"/>
        <v/>
      </c>
      <c r="M143" t="str">
        <f t="shared" si="8"/>
        <v/>
      </c>
      <c r="N143" t="str">
        <f>IF($J143="","",IF(ISNUMBER(MATCH($J143,Prices[Key],0)),"OK - in Prices","ADD TO PRICES"))</f>
        <v/>
      </c>
      <c r="P143" t="str">
        <f>IFERROR(INDEX(Prices[Key],ROWS($P$4:P143)),"")</f>
        <v/>
      </c>
      <c r="Q143" t="str">
        <f>IF($P143="","",IF(ISNUMBER(MATCH($P143,Shares!$A$2:$A$1001,0)),"held","NOT HELD - review"))</f>
        <v/>
      </c>
    </row>
    <row r="144" spans="10:17" ht="15" customHeight="1" x14ac:dyDescent="0.15">
      <c r="J144" t="str">
        <f>IF(Shares!$A142="","",Shares!$A142)</f>
        <v/>
      </c>
      <c r="K144" t="str">
        <f t="shared" si="6"/>
        <v/>
      </c>
      <c r="L144" t="str">
        <f t="shared" si="7"/>
        <v/>
      </c>
      <c r="M144" t="str">
        <f t="shared" si="8"/>
        <v/>
      </c>
      <c r="N144" t="str">
        <f>IF($J144="","",IF(ISNUMBER(MATCH($J144,Prices[Key],0)),"OK - in Prices","ADD TO PRICES"))</f>
        <v/>
      </c>
      <c r="P144" t="str">
        <f>IFERROR(INDEX(Prices[Key],ROWS($P$4:P144)),"")</f>
        <v/>
      </c>
      <c r="Q144" t="str">
        <f>IF($P144="","",IF(ISNUMBER(MATCH($P144,Shares!$A$2:$A$1001,0)),"held","NOT HELD - review"))</f>
        <v/>
      </c>
    </row>
    <row r="145" spans="10:17" ht="15" customHeight="1" x14ac:dyDescent="0.15">
      <c r="J145" t="str">
        <f>IF(Shares!$A143="","",Shares!$A143)</f>
        <v/>
      </c>
      <c r="K145" t="str">
        <f t="shared" si="6"/>
        <v/>
      </c>
      <c r="L145" t="str">
        <f t="shared" si="7"/>
        <v/>
      </c>
      <c r="M145" t="str">
        <f t="shared" si="8"/>
        <v/>
      </c>
      <c r="N145" t="str">
        <f>IF($J145="","",IF(ISNUMBER(MATCH($J145,Prices[Key],0)),"OK - in Prices","ADD TO PRICES"))</f>
        <v/>
      </c>
      <c r="P145" t="str">
        <f>IFERROR(INDEX(Prices[Key],ROWS($P$4:P145)),"")</f>
        <v/>
      </c>
      <c r="Q145" t="str">
        <f>IF($P145="","",IF(ISNUMBER(MATCH($P145,Shares!$A$2:$A$1001,0)),"held","NOT HELD - review"))</f>
        <v/>
      </c>
    </row>
    <row r="146" spans="10:17" ht="15" customHeight="1" x14ac:dyDescent="0.15">
      <c r="J146" t="str">
        <f>IF(Shares!$A144="","",Shares!$A144)</f>
        <v/>
      </c>
      <c r="K146" t="str">
        <f t="shared" si="6"/>
        <v/>
      </c>
      <c r="L146" t="str">
        <f t="shared" si="7"/>
        <v/>
      </c>
      <c r="M146" t="str">
        <f t="shared" si="8"/>
        <v/>
      </c>
      <c r="N146" t="str">
        <f>IF($J146="","",IF(ISNUMBER(MATCH($J146,Prices[Key],0)),"OK - in Prices","ADD TO PRICES"))</f>
        <v/>
      </c>
      <c r="P146" t="str">
        <f>IFERROR(INDEX(Prices[Key],ROWS($P$4:P146)),"")</f>
        <v/>
      </c>
      <c r="Q146" t="str">
        <f>IF($P146="","",IF(ISNUMBER(MATCH($P146,Shares!$A$2:$A$1001,0)),"held","NOT HELD - review"))</f>
        <v/>
      </c>
    </row>
    <row r="147" spans="10:17" ht="15" customHeight="1" x14ac:dyDescent="0.15">
      <c r="J147" t="str">
        <f>IF(Shares!$A145="","",Shares!$A145)</f>
        <v/>
      </c>
      <c r="K147" t="str">
        <f t="shared" si="6"/>
        <v/>
      </c>
      <c r="L147" t="str">
        <f t="shared" si="7"/>
        <v/>
      </c>
      <c r="M147" t="str">
        <f t="shared" si="8"/>
        <v/>
      </c>
      <c r="N147" t="str">
        <f>IF($J147="","",IF(ISNUMBER(MATCH($J147,Prices[Key],0)),"OK - in Prices","ADD TO PRICES"))</f>
        <v/>
      </c>
      <c r="P147" t="str">
        <f>IFERROR(INDEX(Prices[Key],ROWS($P$4:P147)),"")</f>
        <v/>
      </c>
      <c r="Q147" t="str">
        <f>IF($P147="","",IF(ISNUMBER(MATCH($P147,Shares!$A$2:$A$1001,0)),"held","NOT HELD - review"))</f>
        <v/>
      </c>
    </row>
    <row r="148" spans="10:17" ht="15" customHeight="1" x14ac:dyDescent="0.15">
      <c r="J148" t="str">
        <f>IF(Shares!$A146="","",Shares!$A146)</f>
        <v/>
      </c>
      <c r="K148" t="str">
        <f t="shared" si="6"/>
        <v/>
      </c>
      <c r="L148" t="str">
        <f t="shared" si="7"/>
        <v/>
      </c>
      <c r="M148" t="str">
        <f t="shared" si="8"/>
        <v/>
      </c>
      <c r="N148" t="str">
        <f>IF($J148="","",IF(ISNUMBER(MATCH($J148,Prices[Key],0)),"OK - in Prices","ADD TO PRICES"))</f>
        <v/>
      </c>
      <c r="P148" t="str">
        <f>IFERROR(INDEX(Prices[Key],ROWS($P$4:P148)),"")</f>
        <v/>
      </c>
      <c r="Q148" t="str">
        <f>IF($P148="","",IF(ISNUMBER(MATCH($P148,Shares!$A$2:$A$1001,0)),"held","NOT HELD - review"))</f>
        <v/>
      </c>
    </row>
    <row r="149" spans="10:17" ht="15" customHeight="1" x14ac:dyDescent="0.15">
      <c r="J149" t="str">
        <f>IF(Shares!$A147="","",Shares!$A147)</f>
        <v/>
      </c>
      <c r="K149" t="str">
        <f t="shared" si="6"/>
        <v/>
      </c>
      <c r="L149" t="str">
        <f t="shared" si="7"/>
        <v/>
      </c>
      <c r="M149" t="str">
        <f t="shared" si="8"/>
        <v/>
      </c>
      <c r="N149" t="str">
        <f>IF($J149="","",IF(ISNUMBER(MATCH($J149,Prices[Key],0)),"OK - in Prices","ADD TO PRICES"))</f>
        <v/>
      </c>
      <c r="P149" t="str">
        <f>IFERROR(INDEX(Prices[Key],ROWS($P$4:P149)),"")</f>
        <v/>
      </c>
      <c r="Q149" t="str">
        <f>IF($P149="","",IF(ISNUMBER(MATCH($P149,Shares!$A$2:$A$1001,0)),"held","NOT HELD - review"))</f>
        <v/>
      </c>
    </row>
    <row r="150" spans="10:17" ht="15" customHeight="1" x14ac:dyDescent="0.15">
      <c r="J150" t="str">
        <f>IF(Shares!$A148="","",Shares!$A148)</f>
        <v/>
      </c>
      <c r="K150" t="str">
        <f t="shared" si="6"/>
        <v/>
      </c>
      <c r="L150" t="str">
        <f t="shared" si="7"/>
        <v/>
      </c>
      <c r="M150" t="str">
        <f t="shared" si="8"/>
        <v/>
      </c>
      <c r="N150" t="str">
        <f>IF($J150="","",IF(ISNUMBER(MATCH($J150,Prices[Key],0)),"OK - in Prices","ADD TO PRICES"))</f>
        <v/>
      </c>
      <c r="P150" t="str">
        <f>IFERROR(INDEX(Prices[Key],ROWS($P$4:P150)),"")</f>
        <v/>
      </c>
      <c r="Q150" t="str">
        <f>IF($P150="","",IF(ISNUMBER(MATCH($P150,Shares!$A$2:$A$1001,0)),"held","NOT HELD - review"))</f>
        <v/>
      </c>
    </row>
    <row r="151" spans="10:17" ht="15" customHeight="1" x14ac:dyDescent="0.15">
      <c r="J151" t="str">
        <f>IF(Shares!$A149="","",Shares!$A149)</f>
        <v/>
      </c>
      <c r="K151" t="str">
        <f t="shared" si="6"/>
        <v/>
      </c>
      <c r="L151" t="str">
        <f t="shared" si="7"/>
        <v/>
      </c>
      <c r="M151" t="str">
        <f t="shared" si="8"/>
        <v/>
      </c>
      <c r="N151" t="str">
        <f>IF($J151="","",IF(ISNUMBER(MATCH($J151,Prices[Key],0)),"OK - in Prices","ADD TO PRICES"))</f>
        <v/>
      </c>
      <c r="P151" t="str">
        <f>IFERROR(INDEX(Prices[Key],ROWS($P$4:P151)),"")</f>
        <v/>
      </c>
      <c r="Q151" t="str">
        <f>IF($P151="","",IF(ISNUMBER(MATCH($P151,Shares!$A$2:$A$1001,0)),"held","NOT HELD - review"))</f>
        <v/>
      </c>
    </row>
    <row r="152" spans="10:17" ht="15" customHeight="1" x14ac:dyDescent="0.15">
      <c r="J152" t="str">
        <f>IF(Shares!$A150="","",Shares!$A150)</f>
        <v/>
      </c>
      <c r="K152" t="str">
        <f t="shared" si="6"/>
        <v/>
      </c>
      <c r="L152" t="str">
        <f t="shared" si="7"/>
        <v/>
      </c>
      <c r="M152" t="str">
        <f t="shared" si="8"/>
        <v/>
      </c>
      <c r="N152" t="str">
        <f>IF($J152="","",IF(ISNUMBER(MATCH($J152,Prices[Key],0)),"OK - in Prices","ADD TO PRICES"))</f>
        <v/>
      </c>
      <c r="P152" t="str">
        <f>IFERROR(INDEX(Prices[Key],ROWS($P$4:P152)),"")</f>
        <v/>
      </c>
      <c r="Q152" t="str">
        <f>IF($P152="","",IF(ISNUMBER(MATCH($P152,Shares!$A$2:$A$1001,0)),"held","NOT HELD - review"))</f>
        <v/>
      </c>
    </row>
    <row r="153" spans="10:17" ht="15" customHeight="1" x14ac:dyDescent="0.15">
      <c r="J153" t="str">
        <f>IF(Shares!$A151="","",Shares!$A151)</f>
        <v/>
      </c>
      <c r="K153" t="str">
        <f t="shared" si="6"/>
        <v/>
      </c>
      <c r="L153" t="str">
        <f t="shared" si="7"/>
        <v/>
      </c>
      <c r="M153" t="str">
        <f t="shared" si="8"/>
        <v/>
      </c>
      <c r="N153" t="str">
        <f>IF($J153="","",IF(ISNUMBER(MATCH($J153,Prices[Key],0)),"OK - in Prices","ADD TO PRICES"))</f>
        <v/>
      </c>
      <c r="P153" t="str">
        <f>IFERROR(INDEX(Prices[Key],ROWS($P$4:P153)),"")</f>
        <v/>
      </c>
      <c r="Q153" t="str">
        <f>IF($P153="","",IF(ISNUMBER(MATCH($P153,Shares!$A$2:$A$1001,0)),"held","NOT HELD - review"))</f>
        <v/>
      </c>
    </row>
    <row r="154" spans="10:17" ht="15" customHeight="1" x14ac:dyDescent="0.15">
      <c r="J154" t="str">
        <f>IF(Shares!$A152="","",Shares!$A152)</f>
        <v/>
      </c>
      <c r="K154" t="str">
        <f t="shared" si="6"/>
        <v/>
      </c>
      <c r="L154" t="str">
        <f t="shared" si="7"/>
        <v/>
      </c>
      <c r="M154" t="str">
        <f t="shared" si="8"/>
        <v/>
      </c>
      <c r="N154" t="str">
        <f>IF($J154="","",IF(ISNUMBER(MATCH($J154,Prices[Key],0)),"OK - in Prices","ADD TO PRICES"))</f>
        <v/>
      </c>
      <c r="P154" t="str">
        <f>IFERROR(INDEX(Prices[Key],ROWS($P$4:P154)),"")</f>
        <v/>
      </c>
      <c r="Q154" t="str">
        <f>IF($P154="","",IF(ISNUMBER(MATCH($P154,Shares!$A$2:$A$1001,0)),"held","NOT HELD - review"))</f>
        <v/>
      </c>
    </row>
    <row r="155" spans="10:17" ht="15" customHeight="1" x14ac:dyDescent="0.15">
      <c r="J155" t="str">
        <f>IF(Shares!$A153="","",Shares!$A153)</f>
        <v/>
      </c>
      <c r="K155" t="str">
        <f t="shared" si="6"/>
        <v/>
      </c>
      <c r="L155" t="str">
        <f t="shared" si="7"/>
        <v/>
      </c>
      <c r="M155" t="str">
        <f t="shared" si="8"/>
        <v/>
      </c>
      <c r="N155" t="str">
        <f>IF($J155="","",IF(ISNUMBER(MATCH($J155,Prices[Key],0)),"OK - in Prices","ADD TO PRICES"))</f>
        <v/>
      </c>
      <c r="P155" t="str">
        <f>IFERROR(INDEX(Prices[Key],ROWS($P$4:P155)),"")</f>
        <v/>
      </c>
      <c r="Q155" t="str">
        <f>IF($P155="","",IF(ISNUMBER(MATCH($P155,Shares!$A$2:$A$1001,0)),"held","NOT HELD - review"))</f>
        <v/>
      </c>
    </row>
    <row r="156" spans="10:17" ht="15" customHeight="1" x14ac:dyDescent="0.15">
      <c r="J156" t="str">
        <f>IF(Shares!$A154="","",Shares!$A154)</f>
        <v/>
      </c>
      <c r="K156" t="str">
        <f t="shared" si="6"/>
        <v/>
      </c>
      <c r="L156" t="str">
        <f t="shared" si="7"/>
        <v/>
      </c>
      <c r="M156" t="str">
        <f t="shared" si="8"/>
        <v/>
      </c>
      <c r="N156" t="str">
        <f>IF($J156="","",IF(ISNUMBER(MATCH($J156,Prices[Key],0)),"OK - in Prices","ADD TO PRICES"))</f>
        <v/>
      </c>
      <c r="P156" t="str">
        <f>IFERROR(INDEX(Prices[Key],ROWS($P$4:P156)),"")</f>
        <v/>
      </c>
      <c r="Q156" t="str">
        <f>IF($P156="","",IF(ISNUMBER(MATCH($P156,Shares!$A$2:$A$1001,0)),"held","NOT HELD - review"))</f>
        <v/>
      </c>
    </row>
    <row r="157" spans="10:17" ht="15" customHeight="1" x14ac:dyDescent="0.15">
      <c r="J157" t="str">
        <f>IF(Shares!$A155="","",Shares!$A155)</f>
        <v/>
      </c>
      <c r="K157" t="str">
        <f t="shared" si="6"/>
        <v/>
      </c>
      <c r="L157" t="str">
        <f t="shared" si="7"/>
        <v/>
      </c>
      <c r="M157" t="str">
        <f t="shared" si="8"/>
        <v/>
      </c>
      <c r="N157" t="str">
        <f>IF($J157="","",IF(ISNUMBER(MATCH($J157,Prices[Key],0)),"OK - in Prices","ADD TO PRICES"))</f>
        <v/>
      </c>
      <c r="P157" t="str">
        <f>IFERROR(INDEX(Prices[Key],ROWS($P$4:P157)),"")</f>
        <v/>
      </c>
      <c r="Q157" t="str">
        <f>IF($P157="","",IF(ISNUMBER(MATCH($P157,Shares!$A$2:$A$1001,0)),"held","NOT HELD - review"))</f>
        <v/>
      </c>
    </row>
    <row r="158" spans="10:17" ht="15" customHeight="1" x14ac:dyDescent="0.15">
      <c r="J158" t="str">
        <f>IF(Shares!$A156="","",Shares!$A156)</f>
        <v/>
      </c>
      <c r="K158" t="str">
        <f t="shared" si="6"/>
        <v/>
      </c>
      <c r="L158" t="str">
        <f t="shared" si="7"/>
        <v/>
      </c>
      <c r="M158" t="str">
        <f t="shared" si="8"/>
        <v/>
      </c>
      <c r="N158" t="str">
        <f>IF($J158="","",IF(ISNUMBER(MATCH($J158,Prices[Key],0)),"OK - in Prices","ADD TO PRICES"))</f>
        <v/>
      </c>
      <c r="P158" t="str">
        <f>IFERROR(INDEX(Prices[Key],ROWS($P$4:P158)),"")</f>
        <v/>
      </c>
      <c r="Q158" t="str">
        <f>IF($P158="","",IF(ISNUMBER(MATCH($P158,Shares!$A$2:$A$1001,0)),"held","NOT HELD - review"))</f>
        <v/>
      </c>
    </row>
    <row r="159" spans="10:17" ht="15" customHeight="1" x14ac:dyDescent="0.15">
      <c r="J159" t="str">
        <f>IF(Shares!$A157="","",Shares!$A157)</f>
        <v/>
      </c>
      <c r="K159" t="str">
        <f t="shared" si="6"/>
        <v/>
      </c>
      <c r="L159" t="str">
        <f t="shared" si="7"/>
        <v/>
      </c>
      <c r="M159" t="str">
        <f t="shared" si="8"/>
        <v/>
      </c>
      <c r="N159" t="str">
        <f>IF($J159="","",IF(ISNUMBER(MATCH($J159,Prices[Key],0)),"OK - in Prices","ADD TO PRICES"))</f>
        <v/>
      </c>
      <c r="P159" t="str">
        <f>IFERROR(INDEX(Prices[Key],ROWS($P$4:P159)),"")</f>
        <v/>
      </c>
      <c r="Q159" t="str">
        <f>IF($P159="","",IF(ISNUMBER(MATCH($P159,Shares!$A$2:$A$1001,0)),"held","NOT HELD - review"))</f>
        <v/>
      </c>
    </row>
    <row r="160" spans="10:17" ht="15" customHeight="1" x14ac:dyDescent="0.15">
      <c r="J160" t="str">
        <f>IF(Shares!$A158="","",Shares!$A158)</f>
        <v/>
      </c>
      <c r="K160" t="str">
        <f t="shared" si="6"/>
        <v/>
      </c>
      <c r="L160" t="str">
        <f t="shared" si="7"/>
        <v/>
      </c>
      <c r="M160" t="str">
        <f t="shared" si="8"/>
        <v/>
      </c>
      <c r="N160" t="str">
        <f>IF($J160="","",IF(ISNUMBER(MATCH($J160,Prices[Key],0)),"OK - in Prices","ADD TO PRICES"))</f>
        <v/>
      </c>
      <c r="P160" t="str">
        <f>IFERROR(INDEX(Prices[Key],ROWS($P$4:P160)),"")</f>
        <v/>
      </c>
      <c r="Q160" t="str">
        <f>IF($P160="","",IF(ISNUMBER(MATCH($P160,Shares!$A$2:$A$1001,0)),"held","NOT HELD - review"))</f>
        <v/>
      </c>
    </row>
    <row r="161" spans="10:17" ht="15" customHeight="1" x14ac:dyDescent="0.15">
      <c r="J161" t="str">
        <f>IF(Shares!$A159="","",Shares!$A159)</f>
        <v/>
      </c>
      <c r="K161" t="str">
        <f t="shared" si="6"/>
        <v/>
      </c>
      <c r="L161" t="str">
        <f t="shared" si="7"/>
        <v/>
      </c>
      <c r="M161" t="str">
        <f t="shared" si="8"/>
        <v/>
      </c>
      <c r="N161" t="str">
        <f>IF($J161="","",IF(ISNUMBER(MATCH($J161,Prices[Key],0)),"OK - in Prices","ADD TO PRICES"))</f>
        <v/>
      </c>
      <c r="P161" t="str">
        <f>IFERROR(INDEX(Prices[Key],ROWS($P$4:P161)),"")</f>
        <v/>
      </c>
      <c r="Q161" t="str">
        <f>IF($P161="","",IF(ISNUMBER(MATCH($P161,Shares!$A$2:$A$1001,0)),"held","NOT HELD - review"))</f>
        <v/>
      </c>
    </row>
    <row r="162" spans="10:17" ht="15" customHeight="1" x14ac:dyDescent="0.15">
      <c r="J162" t="str">
        <f>IF(Shares!$A160="","",Shares!$A160)</f>
        <v/>
      </c>
      <c r="K162" t="str">
        <f t="shared" si="6"/>
        <v/>
      </c>
      <c r="L162" t="str">
        <f t="shared" si="7"/>
        <v/>
      </c>
      <c r="M162" t="str">
        <f t="shared" si="8"/>
        <v/>
      </c>
      <c r="N162" t="str">
        <f>IF($J162="","",IF(ISNUMBER(MATCH($J162,Prices[Key],0)),"OK - in Prices","ADD TO PRICES"))</f>
        <v/>
      </c>
      <c r="P162" t="str">
        <f>IFERROR(INDEX(Prices[Key],ROWS($P$4:P162)),"")</f>
        <v/>
      </c>
      <c r="Q162" t="str">
        <f>IF($P162="","",IF(ISNUMBER(MATCH($P162,Shares!$A$2:$A$1001,0)),"held","NOT HELD - review"))</f>
        <v/>
      </c>
    </row>
    <row r="163" spans="10:17" ht="15" customHeight="1" x14ac:dyDescent="0.15">
      <c r="J163" t="str">
        <f>IF(Shares!$A161="","",Shares!$A161)</f>
        <v/>
      </c>
      <c r="K163" t="str">
        <f t="shared" si="6"/>
        <v/>
      </c>
      <c r="L163" t="str">
        <f t="shared" si="7"/>
        <v/>
      </c>
      <c r="M163" t="str">
        <f t="shared" si="8"/>
        <v/>
      </c>
      <c r="N163" t="str">
        <f>IF($J163="","",IF(ISNUMBER(MATCH($J163,Prices[Key],0)),"OK - in Prices","ADD TO PRICES"))</f>
        <v/>
      </c>
      <c r="P163" t="str">
        <f>IFERROR(INDEX(Prices[Key],ROWS($P$4:P163)),"")</f>
        <v/>
      </c>
      <c r="Q163" t="str">
        <f>IF($P163="","",IF(ISNUMBER(MATCH($P163,Shares!$A$2:$A$1001,0)),"held","NOT HELD - review"))</f>
        <v/>
      </c>
    </row>
    <row r="164" spans="10:17" ht="15" customHeight="1" x14ac:dyDescent="0.15">
      <c r="J164" t="str">
        <f>IF(Shares!$A162="","",Shares!$A162)</f>
        <v/>
      </c>
      <c r="K164" t="str">
        <f t="shared" si="6"/>
        <v/>
      </c>
      <c r="L164" t="str">
        <f t="shared" si="7"/>
        <v/>
      </c>
      <c r="M164" t="str">
        <f t="shared" si="8"/>
        <v/>
      </c>
      <c r="N164" t="str">
        <f>IF($J164="","",IF(ISNUMBER(MATCH($J164,Prices[Key],0)),"OK - in Prices","ADD TO PRICES"))</f>
        <v/>
      </c>
      <c r="P164" t="str">
        <f>IFERROR(INDEX(Prices[Key],ROWS($P$4:P164)),"")</f>
        <v/>
      </c>
      <c r="Q164" t="str">
        <f>IF($P164="","",IF(ISNUMBER(MATCH($P164,Shares!$A$2:$A$1001,0)),"held","NOT HELD - review"))</f>
        <v/>
      </c>
    </row>
    <row r="165" spans="10:17" ht="15" customHeight="1" x14ac:dyDescent="0.15">
      <c r="J165" t="str">
        <f>IF(Shares!$A163="","",Shares!$A163)</f>
        <v/>
      </c>
      <c r="K165" t="str">
        <f t="shared" si="6"/>
        <v/>
      </c>
      <c r="L165" t="str">
        <f t="shared" si="7"/>
        <v/>
      </c>
      <c r="M165" t="str">
        <f t="shared" si="8"/>
        <v/>
      </c>
      <c r="N165" t="str">
        <f>IF($J165="","",IF(ISNUMBER(MATCH($J165,Prices[Key],0)),"OK - in Prices","ADD TO PRICES"))</f>
        <v/>
      </c>
      <c r="P165" t="str">
        <f>IFERROR(INDEX(Prices[Key],ROWS($P$4:P165)),"")</f>
        <v/>
      </c>
      <c r="Q165" t="str">
        <f>IF($P165="","",IF(ISNUMBER(MATCH($P165,Shares!$A$2:$A$1001,0)),"held","NOT HELD - review"))</f>
        <v/>
      </c>
    </row>
    <row r="166" spans="10:17" ht="15" customHeight="1" x14ac:dyDescent="0.15">
      <c r="J166" t="str">
        <f>IF(Shares!$A164="","",Shares!$A164)</f>
        <v/>
      </c>
      <c r="K166" t="str">
        <f t="shared" si="6"/>
        <v/>
      </c>
      <c r="L166" t="str">
        <f t="shared" si="7"/>
        <v/>
      </c>
      <c r="M166" t="str">
        <f t="shared" si="8"/>
        <v/>
      </c>
      <c r="N166" t="str">
        <f>IF($J166="","",IF(ISNUMBER(MATCH($J166,Prices[Key],0)),"OK - in Prices","ADD TO PRICES"))</f>
        <v/>
      </c>
      <c r="P166" t="str">
        <f>IFERROR(INDEX(Prices[Key],ROWS($P$4:P166)),"")</f>
        <v/>
      </c>
      <c r="Q166" t="str">
        <f>IF($P166="","",IF(ISNUMBER(MATCH($P166,Shares!$A$2:$A$1001,0)),"held","NOT HELD - review"))</f>
        <v/>
      </c>
    </row>
    <row r="167" spans="10:17" ht="15" customHeight="1" x14ac:dyDescent="0.15">
      <c r="J167" t="str">
        <f>IF(Shares!$A165="","",Shares!$A165)</f>
        <v/>
      </c>
      <c r="K167" t="str">
        <f t="shared" si="6"/>
        <v/>
      </c>
      <c r="L167" t="str">
        <f t="shared" si="7"/>
        <v/>
      </c>
      <c r="M167" t="str">
        <f t="shared" si="8"/>
        <v/>
      </c>
      <c r="N167" t="str">
        <f>IF($J167="","",IF(ISNUMBER(MATCH($J167,Prices[Key],0)),"OK - in Prices","ADD TO PRICES"))</f>
        <v/>
      </c>
      <c r="P167" t="str">
        <f>IFERROR(INDEX(Prices[Key],ROWS($P$4:P167)),"")</f>
        <v/>
      </c>
      <c r="Q167" t="str">
        <f>IF($P167="","",IF(ISNUMBER(MATCH($P167,Shares!$A$2:$A$1001,0)),"held","NOT HELD - review"))</f>
        <v/>
      </c>
    </row>
    <row r="168" spans="10:17" ht="15" customHeight="1" x14ac:dyDescent="0.15">
      <c r="J168" t="str">
        <f>IF(Shares!$A166="","",Shares!$A166)</f>
        <v/>
      </c>
      <c r="K168" t="str">
        <f t="shared" si="6"/>
        <v/>
      </c>
      <c r="L168" t="str">
        <f t="shared" si="7"/>
        <v/>
      </c>
      <c r="M168" t="str">
        <f t="shared" si="8"/>
        <v/>
      </c>
      <c r="N168" t="str">
        <f>IF($J168="","",IF(ISNUMBER(MATCH($J168,Prices[Key],0)),"OK - in Prices","ADD TO PRICES"))</f>
        <v/>
      </c>
      <c r="P168" t="str">
        <f>IFERROR(INDEX(Prices[Key],ROWS($P$4:P168)),"")</f>
        <v/>
      </c>
      <c r="Q168" t="str">
        <f>IF($P168="","",IF(ISNUMBER(MATCH($P168,Shares!$A$2:$A$1001,0)),"held","NOT HELD - review"))</f>
        <v/>
      </c>
    </row>
    <row r="169" spans="10:17" ht="15" customHeight="1" x14ac:dyDescent="0.15">
      <c r="J169" t="str">
        <f>IF(Shares!$A167="","",Shares!$A167)</f>
        <v/>
      </c>
      <c r="K169" t="str">
        <f t="shared" si="6"/>
        <v/>
      </c>
      <c r="L169" t="str">
        <f t="shared" si="7"/>
        <v/>
      </c>
      <c r="M169" t="str">
        <f t="shared" si="8"/>
        <v/>
      </c>
      <c r="N169" t="str">
        <f>IF($J169="","",IF(ISNUMBER(MATCH($J169,Prices[Key],0)),"OK - in Prices","ADD TO PRICES"))</f>
        <v/>
      </c>
      <c r="P169" t="str">
        <f>IFERROR(INDEX(Prices[Key],ROWS($P$4:P169)),"")</f>
        <v/>
      </c>
      <c r="Q169" t="str">
        <f>IF($P169="","",IF(ISNUMBER(MATCH($P169,Shares!$A$2:$A$1001,0)),"held","NOT HELD - review"))</f>
        <v/>
      </c>
    </row>
    <row r="170" spans="10:17" ht="15" customHeight="1" x14ac:dyDescent="0.15">
      <c r="J170" t="str">
        <f>IF(Shares!$A168="","",Shares!$A168)</f>
        <v/>
      </c>
      <c r="K170" t="str">
        <f t="shared" si="6"/>
        <v/>
      </c>
      <c r="L170" t="str">
        <f t="shared" si="7"/>
        <v/>
      </c>
      <c r="M170" t="str">
        <f t="shared" si="8"/>
        <v/>
      </c>
      <c r="N170" t="str">
        <f>IF($J170="","",IF(ISNUMBER(MATCH($J170,Prices[Key],0)),"OK - in Prices","ADD TO PRICES"))</f>
        <v/>
      </c>
      <c r="P170" t="str">
        <f>IFERROR(INDEX(Prices[Key],ROWS($P$4:P170)),"")</f>
        <v/>
      </c>
      <c r="Q170" t="str">
        <f>IF($P170="","",IF(ISNUMBER(MATCH($P170,Shares!$A$2:$A$1001,0)),"held","NOT HELD - review"))</f>
        <v/>
      </c>
    </row>
    <row r="171" spans="10:17" ht="15" customHeight="1" x14ac:dyDescent="0.15">
      <c r="J171" t="str">
        <f>IF(Shares!$A169="","",Shares!$A169)</f>
        <v/>
      </c>
      <c r="K171" t="str">
        <f t="shared" si="6"/>
        <v/>
      </c>
      <c r="L171" t="str">
        <f t="shared" si="7"/>
        <v/>
      </c>
      <c r="M171" t="str">
        <f t="shared" si="8"/>
        <v/>
      </c>
      <c r="N171" t="str">
        <f>IF($J171="","",IF(ISNUMBER(MATCH($J171,Prices[Key],0)),"OK - in Prices","ADD TO PRICES"))</f>
        <v/>
      </c>
      <c r="P171" t="str">
        <f>IFERROR(INDEX(Prices[Key],ROWS($P$4:P171)),"")</f>
        <v/>
      </c>
      <c r="Q171" t="str">
        <f>IF($P171="","",IF(ISNUMBER(MATCH($P171,Shares!$A$2:$A$1001,0)),"held","NOT HELD - review"))</f>
        <v/>
      </c>
    </row>
    <row r="172" spans="10:17" ht="15" customHeight="1" x14ac:dyDescent="0.15">
      <c r="J172" t="str">
        <f>IF(Shares!$A170="","",Shares!$A170)</f>
        <v/>
      </c>
      <c r="K172" t="str">
        <f t="shared" si="6"/>
        <v/>
      </c>
      <c r="L172" t="str">
        <f t="shared" si="7"/>
        <v/>
      </c>
      <c r="M172" t="str">
        <f t="shared" si="8"/>
        <v/>
      </c>
      <c r="N172" t="str">
        <f>IF($J172="","",IF(ISNUMBER(MATCH($J172,Prices[Key],0)),"OK - in Prices","ADD TO PRICES"))</f>
        <v/>
      </c>
      <c r="P172" t="str">
        <f>IFERROR(INDEX(Prices[Key],ROWS($P$4:P172)),"")</f>
        <v/>
      </c>
      <c r="Q172" t="str">
        <f>IF($P172="","",IF(ISNUMBER(MATCH($P172,Shares!$A$2:$A$1001,0)),"held","NOT HELD - review"))</f>
        <v/>
      </c>
    </row>
    <row r="173" spans="10:17" ht="15" customHeight="1" x14ac:dyDescent="0.15">
      <c r="J173" t="str">
        <f>IF(Shares!$A171="","",Shares!$A171)</f>
        <v/>
      </c>
      <c r="K173" t="str">
        <f t="shared" si="6"/>
        <v/>
      </c>
      <c r="L173" t="str">
        <f t="shared" si="7"/>
        <v/>
      </c>
      <c r="M173" t="str">
        <f t="shared" si="8"/>
        <v/>
      </c>
      <c r="N173" t="str">
        <f>IF($J173="","",IF(ISNUMBER(MATCH($J173,Prices[Key],0)),"OK - in Prices","ADD TO PRICES"))</f>
        <v/>
      </c>
      <c r="P173" t="str">
        <f>IFERROR(INDEX(Prices[Key],ROWS($P$4:P173)),"")</f>
        <v/>
      </c>
      <c r="Q173" t="str">
        <f>IF($P173="","",IF(ISNUMBER(MATCH($P173,Shares!$A$2:$A$1001,0)),"held","NOT HELD - review"))</f>
        <v/>
      </c>
    </row>
    <row r="174" spans="10:17" ht="15" customHeight="1" x14ac:dyDescent="0.15">
      <c r="J174" t="str">
        <f>IF(Shares!$A172="","",Shares!$A172)</f>
        <v/>
      </c>
      <c r="K174" t="str">
        <f t="shared" si="6"/>
        <v/>
      </c>
      <c r="L174" t="str">
        <f t="shared" si="7"/>
        <v/>
      </c>
      <c r="M174" t="str">
        <f t="shared" si="8"/>
        <v/>
      </c>
      <c r="N174" t="str">
        <f>IF($J174="","",IF(ISNUMBER(MATCH($J174,Prices[Key],0)),"OK - in Prices","ADD TO PRICES"))</f>
        <v/>
      </c>
      <c r="P174" t="str">
        <f>IFERROR(INDEX(Prices[Key],ROWS($P$4:P174)),"")</f>
        <v/>
      </c>
      <c r="Q174" t="str">
        <f>IF($P174="","",IF(ISNUMBER(MATCH($P174,Shares!$A$2:$A$1001,0)),"held","NOT HELD - review"))</f>
        <v/>
      </c>
    </row>
    <row r="175" spans="10:17" ht="15" customHeight="1" x14ac:dyDescent="0.15">
      <c r="J175" t="str">
        <f>IF(Shares!$A173="","",Shares!$A173)</f>
        <v/>
      </c>
      <c r="K175" t="str">
        <f t="shared" si="6"/>
        <v/>
      </c>
      <c r="L175" t="str">
        <f t="shared" si="7"/>
        <v/>
      </c>
      <c r="M175" t="str">
        <f t="shared" si="8"/>
        <v/>
      </c>
      <c r="N175" t="str">
        <f>IF($J175="","",IF(ISNUMBER(MATCH($J175,Prices[Key],0)),"OK - in Prices","ADD TO PRICES"))</f>
        <v/>
      </c>
      <c r="P175" t="str">
        <f>IFERROR(INDEX(Prices[Key],ROWS($P$4:P175)),"")</f>
        <v/>
      </c>
      <c r="Q175" t="str">
        <f>IF($P175="","",IF(ISNUMBER(MATCH($P175,Shares!$A$2:$A$1001,0)),"held","NOT HELD - review"))</f>
        <v/>
      </c>
    </row>
    <row r="176" spans="10:17" ht="15" customHeight="1" x14ac:dyDescent="0.15">
      <c r="J176" t="str">
        <f>IF(Shares!$A174="","",Shares!$A174)</f>
        <v/>
      </c>
      <c r="K176" t="str">
        <f t="shared" si="6"/>
        <v/>
      </c>
      <c r="L176" t="str">
        <f t="shared" si="7"/>
        <v/>
      </c>
      <c r="M176" t="str">
        <f t="shared" si="8"/>
        <v/>
      </c>
      <c r="N176" t="str">
        <f>IF($J176="","",IF(ISNUMBER(MATCH($J176,Prices[Key],0)),"OK - in Prices","ADD TO PRICES"))</f>
        <v/>
      </c>
      <c r="P176" t="str">
        <f>IFERROR(INDEX(Prices[Key],ROWS($P$4:P176)),"")</f>
        <v/>
      </c>
      <c r="Q176" t="str">
        <f>IF($P176="","",IF(ISNUMBER(MATCH($P176,Shares!$A$2:$A$1001,0)),"held","NOT HELD - review"))</f>
        <v/>
      </c>
    </row>
    <row r="177" spans="10:17" ht="15" customHeight="1" x14ac:dyDescent="0.15">
      <c r="J177" t="str">
        <f>IF(Shares!$A175="","",Shares!$A175)</f>
        <v/>
      </c>
      <c r="K177" t="str">
        <f t="shared" si="6"/>
        <v/>
      </c>
      <c r="L177" t="str">
        <f t="shared" si="7"/>
        <v/>
      </c>
      <c r="M177" t="str">
        <f t="shared" si="8"/>
        <v/>
      </c>
      <c r="N177" t="str">
        <f>IF($J177="","",IF(ISNUMBER(MATCH($J177,Prices[Key],0)),"OK - in Prices","ADD TO PRICES"))</f>
        <v/>
      </c>
      <c r="P177" t="str">
        <f>IFERROR(INDEX(Prices[Key],ROWS($P$4:P177)),"")</f>
        <v/>
      </c>
      <c r="Q177" t="str">
        <f>IF($P177="","",IF(ISNUMBER(MATCH($P177,Shares!$A$2:$A$1001,0)),"held","NOT HELD - review"))</f>
        <v/>
      </c>
    </row>
    <row r="178" spans="10:17" ht="15" customHeight="1" x14ac:dyDescent="0.15">
      <c r="J178" t="str">
        <f>IF(Shares!$A176="","",Shares!$A176)</f>
        <v/>
      </c>
      <c r="K178" t="str">
        <f t="shared" si="6"/>
        <v/>
      </c>
      <c r="L178" t="str">
        <f t="shared" si="7"/>
        <v/>
      </c>
      <c r="M178" t="str">
        <f t="shared" si="8"/>
        <v/>
      </c>
      <c r="N178" t="str">
        <f>IF($J178="","",IF(ISNUMBER(MATCH($J178,Prices[Key],0)),"OK - in Prices","ADD TO PRICES"))</f>
        <v/>
      </c>
      <c r="P178" t="str">
        <f>IFERROR(INDEX(Prices[Key],ROWS($P$4:P178)),"")</f>
        <v/>
      </c>
      <c r="Q178" t="str">
        <f>IF($P178="","",IF(ISNUMBER(MATCH($P178,Shares!$A$2:$A$1001,0)),"held","NOT HELD - review"))</f>
        <v/>
      </c>
    </row>
    <row r="179" spans="10:17" ht="15" customHeight="1" x14ac:dyDescent="0.15">
      <c r="J179" t="str">
        <f>IF(Shares!$A177="","",Shares!$A177)</f>
        <v/>
      </c>
      <c r="K179" t="str">
        <f t="shared" si="6"/>
        <v/>
      </c>
      <c r="L179" t="str">
        <f t="shared" si="7"/>
        <v/>
      </c>
      <c r="M179" t="str">
        <f t="shared" si="8"/>
        <v/>
      </c>
      <c r="N179" t="str">
        <f>IF($J179="","",IF(ISNUMBER(MATCH($J179,Prices[Key],0)),"OK - in Prices","ADD TO PRICES"))</f>
        <v/>
      </c>
      <c r="P179" t="str">
        <f>IFERROR(INDEX(Prices[Key],ROWS($P$4:P179)),"")</f>
        <v/>
      </c>
      <c r="Q179" t="str">
        <f>IF($P179="","",IF(ISNUMBER(MATCH($P179,Shares!$A$2:$A$1001,0)),"held","NOT HELD - review"))</f>
        <v/>
      </c>
    </row>
    <row r="180" spans="10:17" ht="15" customHeight="1" x14ac:dyDescent="0.15">
      <c r="J180" t="str">
        <f>IF(Shares!$A178="","",Shares!$A178)</f>
        <v/>
      </c>
      <c r="K180" t="str">
        <f t="shared" si="6"/>
        <v/>
      </c>
      <c r="L180" t="str">
        <f t="shared" si="7"/>
        <v/>
      </c>
      <c r="M180" t="str">
        <f t="shared" si="8"/>
        <v/>
      </c>
      <c r="N180" t="str">
        <f>IF($J180="","",IF(ISNUMBER(MATCH($J180,Prices[Key],0)),"OK - in Prices","ADD TO PRICES"))</f>
        <v/>
      </c>
      <c r="P180" t="str">
        <f>IFERROR(INDEX(Prices[Key],ROWS($P$4:P180)),"")</f>
        <v/>
      </c>
      <c r="Q180" t="str">
        <f>IF($P180="","",IF(ISNUMBER(MATCH($P180,Shares!$A$2:$A$1001,0)),"held","NOT HELD - review"))</f>
        <v/>
      </c>
    </row>
    <row r="181" spans="10:17" ht="15" customHeight="1" x14ac:dyDescent="0.15">
      <c r="J181" t="str">
        <f>IF(Shares!$A179="","",Shares!$A179)</f>
        <v/>
      </c>
      <c r="K181" t="str">
        <f t="shared" si="6"/>
        <v/>
      </c>
      <c r="L181" t="str">
        <f t="shared" si="7"/>
        <v/>
      </c>
      <c r="M181" t="str">
        <f t="shared" si="8"/>
        <v/>
      </c>
      <c r="N181" t="str">
        <f>IF($J181="","",IF(ISNUMBER(MATCH($J181,Prices[Key],0)),"OK - in Prices","ADD TO PRICES"))</f>
        <v/>
      </c>
      <c r="P181" t="str">
        <f>IFERROR(INDEX(Prices[Key],ROWS($P$4:P181)),"")</f>
        <v/>
      </c>
      <c r="Q181" t="str">
        <f>IF($P181="","",IF(ISNUMBER(MATCH($P181,Shares!$A$2:$A$1001,0)),"held","NOT HELD - review"))</f>
        <v/>
      </c>
    </row>
    <row r="182" spans="10:17" ht="15" customHeight="1" x14ac:dyDescent="0.15">
      <c r="J182" t="str">
        <f>IF(Shares!$A180="","",Shares!$A180)</f>
        <v/>
      </c>
      <c r="K182" t="str">
        <f t="shared" si="6"/>
        <v/>
      </c>
      <c r="L182" t="str">
        <f t="shared" si="7"/>
        <v/>
      </c>
      <c r="M182" t="str">
        <f t="shared" si="8"/>
        <v/>
      </c>
      <c r="N182" t="str">
        <f>IF($J182="","",IF(ISNUMBER(MATCH($J182,Prices[Key],0)),"OK - in Prices","ADD TO PRICES"))</f>
        <v/>
      </c>
      <c r="P182" t="str">
        <f>IFERROR(INDEX(Prices[Key],ROWS($P$4:P182)),"")</f>
        <v/>
      </c>
      <c r="Q182" t="str">
        <f>IF($P182="","",IF(ISNUMBER(MATCH($P182,Shares!$A$2:$A$1001,0)),"held","NOT HELD - review"))</f>
        <v/>
      </c>
    </row>
    <row r="183" spans="10:17" ht="15" customHeight="1" x14ac:dyDescent="0.15">
      <c r="J183" t="str">
        <f>IF(Shares!$A181="","",Shares!$A181)</f>
        <v/>
      </c>
      <c r="K183" t="str">
        <f t="shared" si="6"/>
        <v/>
      </c>
      <c r="L183" t="str">
        <f t="shared" si="7"/>
        <v/>
      </c>
      <c r="M183" t="str">
        <f t="shared" si="8"/>
        <v/>
      </c>
      <c r="N183" t="str">
        <f>IF($J183="","",IF(ISNUMBER(MATCH($J183,Prices[Key],0)),"OK - in Prices","ADD TO PRICES"))</f>
        <v/>
      </c>
      <c r="P183" t="str">
        <f>IFERROR(INDEX(Prices[Key],ROWS($P$4:P183)),"")</f>
        <v/>
      </c>
      <c r="Q183" t="str">
        <f>IF($P183="","",IF(ISNUMBER(MATCH($P183,Shares!$A$2:$A$1001,0)),"held","NOT HELD - review"))</f>
        <v/>
      </c>
    </row>
    <row r="184" spans="10:17" ht="15" customHeight="1" x14ac:dyDescent="0.15">
      <c r="J184" t="str">
        <f>IF(Shares!$A182="","",Shares!$A182)</f>
        <v/>
      </c>
      <c r="K184" t="str">
        <f t="shared" si="6"/>
        <v/>
      </c>
      <c r="L184" t="str">
        <f t="shared" si="7"/>
        <v/>
      </c>
      <c r="M184" t="str">
        <f t="shared" si="8"/>
        <v/>
      </c>
      <c r="N184" t="str">
        <f>IF($J184="","",IF(ISNUMBER(MATCH($J184,Prices[Key],0)),"OK - in Prices","ADD TO PRICES"))</f>
        <v/>
      </c>
      <c r="P184" t="str">
        <f>IFERROR(INDEX(Prices[Key],ROWS($P$4:P184)),"")</f>
        <v/>
      </c>
      <c r="Q184" t="str">
        <f>IF($P184="","",IF(ISNUMBER(MATCH($P184,Shares!$A$2:$A$1001,0)),"held","NOT HELD - review"))</f>
        <v/>
      </c>
    </row>
    <row r="185" spans="10:17" ht="15" customHeight="1" x14ac:dyDescent="0.15">
      <c r="J185" t="str">
        <f>IF(Shares!$A183="","",Shares!$A183)</f>
        <v/>
      </c>
      <c r="K185" t="str">
        <f t="shared" si="6"/>
        <v/>
      </c>
      <c r="L185" t="str">
        <f t="shared" si="7"/>
        <v/>
      </c>
      <c r="M185" t="str">
        <f t="shared" si="8"/>
        <v/>
      </c>
      <c r="N185" t="str">
        <f>IF($J185="","",IF(ISNUMBER(MATCH($J185,Prices[Key],0)),"OK - in Prices","ADD TO PRICES"))</f>
        <v/>
      </c>
      <c r="P185" t="str">
        <f>IFERROR(INDEX(Prices[Key],ROWS($P$4:P185)),"")</f>
        <v/>
      </c>
      <c r="Q185" t="str">
        <f>IF($P185="","",IF(ISNUMBER(MATCH($P185,Shares!$A$2:$A$1001,0)),"held","NOT HELD - review"))</f>
        <v/>
      </c>
    </row>
    <row r="186" spans="10:17" ht="15" customHeight="1" x14ac:dyDescent="0.15">
      <c r="J186" t="str">
        <f>IF(Shares!$A184="","",Shares!$A184)</f>
        <v/>
      </c>
      <c r="K186" t="str">
        <f t="shared" si="6"/>
        <v/>
      </c>
      <c r="L186" t="str">
        <f t="shared" si="7"/>
        <v/>
      </c>
      <c r="M186" t="str">
        <f t="shared" si="8"/>
        <v/>
      </c>
      <c r="N186" t="str">
        <f>IF($J186="","",IF(ISNUMBER(MATCH($J186,Prices[Key],0)),"OK - in Prices","ADD TO PRICES"))</f>
        <v/>
      </c>
      <c r="P186" t="str">
        <f>IFERROR(INDEX(Prices[Key],ROWS($P$4:P186)),"")</f>
        <v/>
      </c>
      <c r="Q186" t="str">
        <f>IF($P186="","",IF(ISNUMBER(MATCH($P186,Shares!$A$2:$A$1001,0)),"held","NOT HELD - review"))</f>
        <v/>
      </c>
    </row>
    <row r="187" spans="10:17" ht="15" customHeight="1" x14ac:dyDescent="0.15">
      <c r="J187" t="str">
        <f>IF(Shares!$A185="","",Shares!$A185)</f>
        <v/>
      </c>
      <c r="K187" t="str">
        <f t="shared" si="6"/>
        <v/>
      </c>
      <c r="L187" t="str">
        <f t="shared" si="7"/>
        <v/>
      </c>
      <c r="M187" t="str">
        <f t="shared" si="8"/>
        <v/>
      </c>
      <c r="N187" t="str">
        <f>IF($J187="","",IF(ISNUMBER(MATCH($J187,Prices[Key],0)),"OK - in Prices","ADD TO PRICES"))</f>
        <v/>
      </c>
      <c r="P187" t="str">
        <f>IFERROR(INDEX(Prices[Key],ROWS($P$4:P187)),"")</f>
        <v/>
      </c>
      <c r="Q187" t="str">
        <f>IF($P187="","",IF(ISNUMBER(MATCH($P187,Shares!$A$2:$A$1001,0)),"held","NOT HELD - review"))</f>
        <v/>
      </c>
    </row>
    <row r="188" spans="10:17" ht="15" customHeight="1" x14ac:dyDescent="0.15">
      <c r="J188" t="str">
        <f>IF(Shares!$A186="","",Shares!$A186)</f>
        <v/>
      </c>
      <c r="K188" t="str">
        <f t="shared" si="6"/>
        <v/>
      </c>
      <c r="L188" t="str">
        <f t="shared" si="7"/>
        <v/>
      </c>
      <c r="M188" t="str">
        <f t="shared" si="8"/>
        <v/>
      </c>
      <c r="N188" t="str">
        <f>IF($J188="","",IF(ISNUMBER(MATCH($J188,Prices[Key],0)),"OK - in Prices","ADD TO PRICES"))</f>
        <v/>
      </c>
      <c r="P188" t="str">
        <f>IFERROR(INDEX(Prices[Key],ROWS($P$4:P188)),"")</f>
        <v/>
      </c>
      <c r="Q188" t="str">
        <f>IF($P188="","",IF(ISNUMBER(MATCH($P188,Shares!$A$2:$A$1001,0)),"held","NOT HELD - review"))</f>
        <v/>
      </c>
    </row>
    <row r="189" spans="10:17" ht="15" customHeight="1" x14ac:dyDescent="0.15">
      <c r="J189" t="str">
        <f>IF(Shares!$A187="","",Shares!$A187)</f>
        <v/>
      </c>
      <c r="K189" t="str">
        <f t="shared" si="6"/>
        <v/>
      </c>
      <c r="L189" t="str">
        <f t="shared" si="7"/>
        <v/>
      </c>
      <c r="M189" t="str">
        <f t="shared" si="8"/>
        <v/>
      </c>
      <c r="N189" t="str">
        <f>IF($J189="","",IF(ISNUMBER(MATCH($J189,Prices[Key],0)),"OK - in Prices","ADD TO PRICES"))</f>
        <v/>
      </c>
      <c r="P189" t="str">
        <f>IFERROR(INDEX(Prices[Key],ROWS($P$4:P189)),"")</f>
        <v/>
      </c>
      <c r="Q189" t="str">
        <f>IF($P189="","",IF(ISNUMBER(MATCH($P189,Shares!$A$2:$A$1001,0)),"held","NOT HELD - review"))</f>
        <v/>
      </c>
    </row>
    <row r="190" spans="10:17" ht="15" customHeight="1" x14ac:dyDescent="0.15">
      <c r="J190" t="str">
        <f>IF(Shares!$A188="","",Shares!$A188)</f>
        <v/>
      </c>
      <c r="K190" t="str">
        <f t="shared" si="6"/>
        <v/>
      </c>
      <c r="L190" t="str">
        <f t="shared" si="7"/>
        <v/>
      </c>
      <c r="M190" t="str">
        <f t="shared" si="8"/>
        <v/>
      </c>
      <c r="N190" t="str">
        <f>IF($J190="","",IF(ISNUMBER(MATCH($J190,Prices[Key],0)),"OK - in Prices","ADD TO PRICES"))</f>
        <v/>
      </c>
      <c r="P190" t="str">
        <f>IFERROR(INDEX(Prices[Key],ROWS($P$4:P190)),"")</f>
        <v/>
      </c>
      <c r="Q190" t="str">
        <f>IF($P190="","",IF(ISNUMBER(MATCH($P190,Shares!$A$2:$A$1001,0)),"held","NOT HELD - review"))</f>
        <v/>
      </c>
    </row>
    <row r="191" spans="10:17" ht="15" customHeight="1" x14ac:dyDescent="0.15">
      <c r="J191" t="str">
        <f>IF(Shares!$A189="","",Shares!$A189)</f>
        <v/>
      </c>
      <c r="K191" t="str">
        <f t="shared" si="6"/>
        <v/>
      </c>
      <c r="L191" t="str">
        <f t="shared" si="7"/>
        <v/>
      </c>
      <c r="M191" t="str">
        <f t="shared" si="8"/>
        <v/>
      </c>
      <c r="N191" t="str">
        <f>IF($J191="","",IF(ISNUMBER(MATCH($J191,Prices[Key],0)),"OK - in Prices","ADD TO PRICES"))</f>
        <v/>
      </c>
      <c r="P191" t="str">
        <f>IFERROR(INDEX(Prices[Key],ROWS($P$4:P191)),"")</f>
        <v/>
      </c>
      <c r="Q191" t="str">
        <f>IF($P191="","",IF(ISNUMBER(MATCH($P191,Shares!$A$2:$A$1001,0)),"held","NOT HELD - review"))</f>
        <v/>
      </c>
    </row>
    <row r="192" spans="10:17" ht="15" customHeight="1" x14ac:dyDescent="0.15">
      <c r="J192" t="str">
        <f>IF(Shares!$A190="","",Shares!$A190)</f>
        <v/>
      </c>
      <c r="K192" t="str">
        <f t="shared" si="6"/>
        <v/>
      </c>
      <c r="L192" t="str">
        <f t="shared" si="7"/>
        <v/>
      </c>
      <c r="M192" t="str">
        <f t="shared" si="8"/>
        <v/>
      </c>
      <c r="N192" t="str">
        <f>IF($J192="","",IF(ISNUMBER(MATCH($J192,Prices[Key],0)),"OK - in Prices","ADD TO PRICES"))</f>
        <v/>
      </c>
      <c r="P192" t="str">
        <f>IFERROR(INDEX(Prices[Key],ROWS($P$4:P192)),"")</f>
        <v/>
      </c>
      <c r="Q192" t="str">
        <f>IF($P192="","",IF(ISNUMBER(MATCH($P192,Shares!$A$2:$A$1001,0)),"held","NOT HELD - review"))</f>
        <v/>
      </c>
    </row>
    <row r="193" spans="10:17" ht="15" customHeight="1" x14ac:dyDescent="0.15">
      <c r="J193" t="str">
        <f>IF(Shares!$A191="","",Shares!$A191)</f>
        <v/>
      </c>
      <c r="K193" t="str">
        <f t="shared" si="6"/>
        <v/>
      </c>
      <c r="L193" t="str">
        <f t="shared" si="7"/>
        <v/>
      </c>
      <c r="M193" t="str">
        <f t="shared" si="8"/>
        <v/>
      </c>
      <c r="N193" t="str">
        <f>IF($J193="","",IF(ISNUMBER(MATCH($J193,Prices[Key],0)),"OK - in Prices","ADD TO PRICES"))</f>
        <v/>
      </c>
      <c r="P193" t="str">
        <f>IFERROR(INDEX(Prices[Key],ROWS($P$4:P193)),"")</f>
        <v/>
      </c>
      <c r="Q193" t="str">
        <f>IF($P193="","",IF(ISNUMBER(MATCH($P193,Shares!$A$2:$A$1001,0)),"held","NOT HELD - review"))</f>
        <v/>
      </c>
    </row>
    <row r="194" spans="10:17" ht="15" customHeight="1" x14ac:dyDescent="0.15">
      <c r="J194" t="str">
        <f>IF(Shares!$A192="","",Shares!$A192)</f>
        <v/>
      </c>
      <c r="K194" t="str">
        <f t="shared" si="6"/>
        <v/>
      </c>
      <c r="L194" t="str">
        <f t="shared" si="7"/>
        <v/>
      </c>
      <c r="M194" t="str">
        <f t="shared" si="8"/>
        <v/>
      </c>
      <c r="N194" t="str">
        <f>IF($J194="","",IF(ISNUMBER(MATCH($J194,Prices[Key],0)),"OK - in Prices","ADD TO PRICES"))</f>
        <v/>
      </c>
      <c r="P194" t="str">
        <f>IFERROR(INDEX(Prices[Key],ROWS($P$4:P194)),"")</f>
        <v/>
      </c>
      <c r="Q194" t="str">
        <f>IF($P194="","",IF(ISNUMBER(MATCH($P194,Shares!$A$2:$A$1001,0)),"held","NOT HELD - review"))</f>
        <v/>
      </c>
    </row>
    <row r="195" spans="10:17" ht="15" customHeight="1" x14ac:dyDescent="0.15">
      <c r="J195" t="str">
        <f>IF(Shares!$A193="","",Shares!$A193)</f>
        <v/>
      </c>
      <c r="K195" t="str">
        <f t="shared" si="6"/>
        <v/>
      </c>
      <c r="L195" t="str">
        <f t="shared" si="7"/>
        <v/>
      </c>
      <c r="M195" t="str">
        <f t="shared" si="8"/>
        <v/>
      </c>
      <c r="N195" t="str">
        <f>IF($J195="","",IF(ISNUMBER(MATCH($J195,Prices[Key],0)),"OK - in Prices","ADD TO PRICES"))</f>
        <v/>
      </c>
      <c r="P195" t="str">
        <f>IFERROR(INDEX(Prices[Key],ROWS($P$4:P195)),"")</f>
        <v/>
      </c>
      <c r="Q195" t="str">
        <f>IF($P195="","",IF(ISNUMBER(MATCH($P195,Shares!$A$2:$A$1001,0)),"held","NOT HELD - review"))</f>
        <v/>
      </c>
    </row>
    <row r="196" spans="10:17" ht="15" customHeight="1" x14ac:dyDescent="0.15">
      <c r="J196" t="str">
        <f>IF(Shares!$A194="","",Shares!$A194)</f>
        <v/>
      </c>
      <c r="K196" t="str">
        <f t="shared" ref="K196:K259" si="9">IF($J196="","",LEFT($J196,FIND(":",$J196)-1))</f>
        <v/>
      </c>
      <c r="L196" t="str">
        <f t="shared" ref="L196:L259" si="10">IF($J196="","",MID($J196,FIND(":",$J196)+1,FIND(":",$J196,FIND(":",$J196)+1)-FIND(":",$J196)-1))</f>
        <v/>
      </c>
      <c r="M196" t="str">
        <f t="shared" ref="M196:M259" si="11">IF($J196="","",RIGHT($J196,LEN($J196)-FIND(":",$J196,FIND(":",$J196)+1)))</f>
        <v/>
      </c>
      <c r="N196" t="str">
        <f>IF($J196="","",IF(ISNUMBER(MATCH($J196,Prices[Key],0)),"OK - in Prices","ADD TO PRICES"))</f>
        <v/>
      </c>
      <c r="P196" t="str">
        <f>IFERROR(INDEX(Prices[Key],ROWS($P$4:P196)),"")</f>
        <v/>
      </c>
      <c r="Q196" t="str">
        <f>IF($P196="","",IF(ISNUMBER(MATCH($P196,Shares!$A$2:$A$1001,0)),"held","NOT HELD - review"))</f>
        <v/>
      </c>
    </row>
    <row r="197" spans="10:17" ht="15" customHeight="1" x14ac:dyDescent="0.15">
      <c r="J197" t="str">
        <f>IF(Shares!$A195="","",Shares!$A195)</f>
        <v/>
      </c>
      <c r="K197" t="str">
        <f t="shared" si="9"/>
        <v/>
      </c>
      <c r="L197" t="str">
        <f t="shared" si="10"/>
        <v/>
      </c>
      <c r="M197" t="str">
        <f t="shared" si="11"/>
        <v/>
      </c>
      <c r="N197" t="str">
        <f>IF($J197="","",IF(ISNUMBER(MATCH($J197,Prices[Key],0)),"OK - in Prices","ADD TO PRICES"))</f>
        <v/>
      </c>
      <c r="P197" t="str">
        <f>IFERROR(INDEX(Prices[Key],ROWS($P$4:P197)),"")</f>
        <v/>
      </c>
      <c r="Q197" t="str">
        <f>IF($P197="","",IF(ISNUMBER(MATCH($P197,Shares!$A$2:$A$1001,0)),"held","NOT HELD - review"))</f>
        <v/>
      </c>
    </row>
    <row r="198" spans="10:17" ht="15" customHeight="1" x14ac:dyDescent="0.15">
      <c r="J198" t="str">
        <f>IF(Shares!$A196="","",Shares!$A196)</f>
        <v/>
      </c>
      <c r="K198" t="str">
        <f t="shared" si="9"/>
        <v/>
      </c>
      <c r="L198" t="str">
        <f t="shared" si="10"/>
        <v/>
      </c>
      <c r="M198" t="str">
        <f t="shared" si="11"/>
        <v/>
      </c>
      <c r="N198" t="str">
        <f>IF($J198="","",IF(ISNUMBER(MATCH($J198,Prices[Key],0)),"OK - in Prices","ADD TO PRICES"))</f>
        <v/>
      </c>
      <c r="P198" t="str">
        <f>IFERROR(INDEX(Prices[Key],ROWS($P$4:P198)),"")</f>
        <v/>
      </c>
      <c r="Q198" t="str">
        <f>IF($P198="","",IF(ISNUMBER(MATCH($P198,Shares!$A$2:$A$1001,0)),"held","NOT HELD - review"))</f>
        <v/>
      </c>
    </row>
    <row r="199" spans="10:17" ht="15" customHeight="1" x14ac:dyDescent="0.15">
      <c r="J199" t="str">
        <f>IF(Shares!$A197="","",Shares!$A197)</f>
        <v/>
      </c>
      <c r="K199" t="str">
        <f t="shared" si="9"/>
        <v/>
      </c>
      <c r="L199" t="str">
        <f t="shared" si="10"/>
        <v/>
      </c>
      <c r="M199" t="str">
        <f t="shared" si="11"/>
        <v/>
      </c>
      <c r="N199" t="str">
        <f>IF($J199="","",IF(ISNUMBER(MATCH($J199,Prices[Key],0)),"OK - in Prices","ADD TO PRICES"))</f>
        <v/>
      </c>
      <c r="P199" t="str">
        <f>IFERROR(INDEX(Prices[Key],ROWS($P$4:P199)),"")</f>
        <v/>
      </c>
      <c r="Q199" t="str">
        <f>IF($P199="","",IF(ISNUMBER(MATCH($P199,Shares!$A$2:$A$1001,0)),"held","NOT HELD - review"))</f>
        <v/>
      </c>
    </row>
    <row r="200" spans="10:17" ht="15" customHeight="1" x14ac:dyDescent="0.15">
      <c r="J200" t="str">
        <f>IF(Shares!$A198="","",Shares!$A198)</f>
        <v/>
      </c>
      <c r="K200" t="str">
        <f t="shared" si="9"/>
        <v/>
      </c>
      <c r="L200" t="str">
        <f t="shared" si="10"/>
        <v/>
      </c>
      <c r="M200" t="str">
        <f t="shared" si="11"/>
        <v/>
      </c>
      <c r="N200" t="str">
        <f>IF($J200="","",IF(ISNUMBER(MATCH($J200,Prices[Key],0)),"OK - in Prices","ADD TO PRICES"))</f>
        <v/>
      </c>
      <c r="P200" t="str">
        <f>IFERROR(INDEX(Prices[Key],ROWS($P$4:P200)),"")</f>
        <v/>
      </c>
      <c r="Q200" t="str">
        <f>IF($P200="","",IF(ISNUMBER(MATCH($P200,Shares!$A$2:$A$1001,0)),"held","NOT HELD - review"))</f>
        <v/>
      </c>
    </row>
    <row r="201" spans="10:17" ht="15" customHeight="1" x14ac:dyDescent="0.15">
      <c r="J201" t="str">
        <f>IF(Shares!$A199="","",Shares!$A199)</f>
        <v/>
      </c>
      <c r="K201" t="str">
        <f t="shared" si="9"/>
        <v/>
      </c>
      <c r="L201" t="str">
        <f t="shared" si="10"/>
        <v/>
      </c>
      <c r="M201" t="str">
        <f t="shared" si="11"/>
        <v/>
      </c>
      <c r="N201" t="str">
        <f>IF($J201="","",IF(ISNUMBER(MATCH($J201,Prices[Key],0)),"OK - in Prices","ADD TO PRICES"))</f>
        <v/>
      </c>
      <c r="P201" t="str">
        <f>IFERROR(INDEX(Prices[Key],ROWS($P$4:P201)),"")</f>
        <v/>
      </c>
      <c r="Q201" t="str">
        <f>IF($P201="","",IF(ISNUMBER(MATCH($P201,Shares!$A$2:$A$1001,0)),"held","NOT HELD - review"))</f>
        <v/>
      </c>
    </row>
    <row r="202" spans="10:17" ht="15" customHeight="1" x14ac:dyDescent="0.15">
      <c r="J202" t="str">
        <f>IF(Shares!$A200="","",Shares!$A200)</f>
        <v/>
      </c>
      <c r="K202" t="str">
        <f t="shared" si="9"/>
        <v/>
      </c>
      <c r="L202" t="str">
        <f t="shared" si="10"/>
        <v/>
      </c>
      <c r="M202" t="str">
        <f t="shared" si="11"/>
        <v/>
      </c>
      <c r="N202" t="str">
        <f>IF($J202="","",IF(ISNUMBER(MATCH($J202,Prices[Key],0)),"OK - in Prices","ADD TO PRICES"))</f>
        <v/>
      </c>
      <c r="P202" t="str">
        <f>IFERROR(INDEX(Prices[Key],ROWS($P$4:P202)),"")</f>
        <v/>
      </c>
      <c r="Q202" t="str">
        <f>IF($P202="","",IF(ISNUMBER(MATCH($P202,Shares!$A$2:$A$1001,0)),"held","NOT HELD - review"))</f>
        <v/>
      </c>
    </row>
    <row r="203" spans="10:17" ht="15" customHeight="1" x14ac:dyDescent="0.15">
      <c r="J203" t="str">
        <f>IF(Shares!$A201="","",Shares!$A201)</f>
        <v/>
      </c>
      <c r="K203" t="str">
        <f t="shared" si="9"/>
        <v/>
      </c>
      <c r="L203" t="str">
        <f t="shared" si="10"/>
        <v/>
      </c>
      <c r="M203" t="str">
        <f t="shared" si="11"/>
        <v/>
      </c>
      <c r="N203" t="str">
        <f>IF($J203="","",IF(ISNUMBER(MATCH($J203,Prices[Key],0)),"OK - in Prices","ADD TO PRICES"))</f>
        <v/>
      </c>
      <c r="P203" t="str">
        <f>IFERROR(INDEX(Prices[Key],ROWS($P$4:P203)),"")</f>
        <v/>
      </c>
      <c r="Q203" t="str">
        <f>IF($P203="","",IF(ISNUMBER(MATCH($P203,Shares!$A$2:$A$1001,0)),"held","NOT HELD - review"))</f>
        <v/>
      </c>
    </row>
    <row r="204" spans="10:17" ht="15" customHeight="1" x14ac:dyDescent="0.15">
      <c r="J204" t="str">
        <f>IF(Shares!$A202="","",Shares!$A202)</f>
        <v/>
      </c>
      <c r="K204" t="str">
        <f t="shared" si="9"/>
        <v/>
      </c>
      <c r="L204" t="str">
        <f t="shared" si="10"/>
        <v/>
      </c>
      <c r="M204" t="str">
        <f t="shared" si="11"/>
        <v/>
      </c>
      <c r="N204" t="str">
        <f>IF($J204="","",IF(ISNUMBER(MATCH($J204,Prices[Key],0)),"OK - in Prices","ADD TO PRICES"))</f>
        <v/>
      </c>
      <c r="P204" t="str">
        <f>IFERROR(INDEX(Prices[Key],ROWS($P$4:P204)),"")</f>
        <v/>
      </c>
      <c r="Q204" t="str">
        <f>IF($P204="","",IF(ISNUMBER(MATCH($P204,Shares!$A$2:$A$1001,0)),"held","NOT HELD - review"))</f>
        <v/>
      </c>
    </row>
    <row r="205" spans="10:17" ht="15" customHeight="1" x14ac:dyDescent="0.15">
      <c r="J205" t="str">
        <f>IF(Shares!$A203="","",Shares!$A203)</f>
        <v/>
      </c>
      <c r="K205" t="str">
        <f t="shared" si="9"/>
        <v/>
      </c>
      <c r="L205" t="str">
        <f t="shared" si="10"/>
        <v/>
      </c>
      <c r="M205" t="str">
        <f t="shared" si="11"/>
        <v/>
      </c>
      <c r="N205" t="str">
        <f>IF($J205="","",IF(ISNUMBER(MATCH($J205,Prices[Key],0)),"OK - in Prices","ADD TO PRICES"))</f>
        <v/>
      </c>
      <c r="P205" t="str">
        <f>IFERROR(INDEX(Prices[Key],ROWS($P$4:P205)),"")</f>
        <v/>
      </c>
      <c r="Q205" t="str">
        <f>IF($P205="","",IF(ISNUMBER(MATCH($P205,Shares!$A$2:$A$1001,0)),"held","NOT HELD - review"))</f>
        <v/>
      </c>
    </row>
    <row r="206" spans="10:17" ht="15" customHeight="1" x14ac:dyDescent="0.15">
      <c r="J206" t="str">
        <f>IF(Shares!$A204="","",Shares!$A204)</f>
        <v/>
      </c>
      <c r="K206" t="str">
        <f t="shared" si="9"/>
        <v/>
      </c>
      <c r="L206" t="str">
        <f t="shared" si="10"/>
        <v/>
      </c>
      <c r="M206" t="str">
        <f t="shared" si="11"/>
        <v/>
      </c>
      <c r="N206" t="str">
        <f>IF($J206="","",IF(ISNUMBER(MATCH($J206,Prices[Key],0)),"OK - in Prices","ADD TO PRICES"))</f>
        <v/>
      </c>
      <c r="P206" t="str">
        <f>IFERROR(INDEX(Prices[Key],ROWS($P$4:P206)),"")</f>
        <v/>
      </c>
      <c r="Q206" t="str">
        <f>IF($P206="","",IF(ISNUMBER(MATCH($P206,Shares!$A$2:$A$1001,0)),"held","NOT HELD - review"))</f>
        <v/>
      </c>
    </row>
    <row r="207" spans="10:17" ht="15" customHeight="1" x14ac:dyDescent="0.15">
      <c r="J207" t="str">
        <f>IF(Shares!$A205="","",Shares!$A205)</f>
        <v/>
      </c>
      <c r="K207" t="str">
        <f t="shared" si="9"/>
        <v/>
      </c>
      <c r="L207" t="str">
        <f t="shared" si="10"/>
        <v/>
      </c>
      <c r="M207" t="str">
        <f t="shared" si="11"/>
        <v/>
      </c>
      <c r="N207" t="str">
        <f>IF($J207="","",IF(ISNUMBER(MATCH($J207,Prices[Key],0)),"OK - in Prices","ADD TO PRICES"))</f>
        <v/>
      </c>
      <c r="P207" t="str">
        <f>IFERROR(INDEX(Prices[Key],ROWS($P$4:P207)),"")</f>
        <v/>
      </c>
      <c r="Q207" t="str">
        <f>IF($P207="","",IF(ISNUMBER(MATCH($P207,Shares!$A$2:$A$1001,0)),"held","NOT HELD - review"))</f>
        <v/>
      </c>
    </row>
    <row r="208" spans="10:17" ht="15" customHeight="1" x14ac:dyDescent="0.15">
      <c r="J208" t="str">
        <f>IF(Shares!$A206="","",Shares!$A206)</f>
        <v/>
      </c>
      <c r="K208" t="str">
        <f t="shared" si="9"/>
        <v/>
      </c>
      <c r="L208" t="str">
        <f t="shared" si="10"/>
        <v/>
      </c>
      <c r="M208" t="str">
        <f t="shared" si="11"/>
        <v/>
      </c>
      <c r="N208" t="str">
        <f>IF($J208="","",IF(ISNUMBER(MATCH($J208,Prices[Key],0)),"OK - in Prices","ADD TO PRICES"))</f>
        <v/>
      </c>
      <c r="P208" t="str">
        <f>IFERROR(INDEX(Prices[Key],ROWS($P$4:P208)),"")</f>
        <v/>
      </c>
      <c r="Q208" t="str">
        <f>IF($P208="","",IF(ISNUMBER(MATCH($P208,Shares!$A$2:$A$1001,0)),"held","NOT HELD - review"))</f>
        <v/>
      </c>
    </row>
    <row r="209" spans="10:17" ht="15" customHeight="1" x14ac:dyDescent="0.15">
      <c r="J209" t="str">
        <f>IF(Shares!$A207="","",Shares!$A207)</f>
        <v/>
      </c>
      <c r="K209" t="str">
        <f t="shared" si="9"/>
        <v/>
      </c>
      <c r="L209" t="str">
        <f t="shared" si="10"/>
        <v/>
      </c>
      <c r="M209" t="str">
        <f t="shared" si="11"/>
        <v/>
      </c>
      <c r="N209" t="str">
        <f>IF($J209="","",IF(ISNUMBER(MATCH($J209,Prices[Key],0)),"OK - in Prices","ADD TO PRICES"))</f>
        <v/>
      </c>
      <c r="P209" t="str">
        <f>IFERROR(INDEX(Prices[Key],ROWS($P$4:P209)),"")</f>
        <v/>
      </c>
      <c r="Q209" t="str">
        <f>IF($P209="","",IF(ISNUMBER(MATCH($P209,Shares!$A$2:$A$1001,0)),"held","NOT HELD - review"))</f>
        <v/>
      </c>
    </row>
    <row r="210" spans="10:17" ht="15" customHeight="1" x14ac:dyDescent="0.15">
      <c r="J210" t="str">
        <f>IF(Shares!$A208="","",Shares!$A208)</f>
        <v/>
      </c>
      <c r="K210" t="str">
        <f t="shared" si="9"/>
        <v/>
      </c>
      <c r="L210" t="str">
        <f t="shared" si="10"/>
        <v/>
      </c>
      <c r="M210" t="str">
        <f t="shared" si="11"/>
        <v/>
      </c>
      <c r="N210" t="str">
        <f>IF($J210="","",IF(ISNUMBER(MATCH($J210,Prices[Key],0)),"OK - in Prices","ADD TO PRICES"))</f>
        <v/>
      </c>
      <c r="P210" t="str">
        <f>IFERROR(INDEX(Prices[Key],ROWS($P$4:P210)),"")</f>
        <v/>
      </c>
      <c r="Q210" t="str">
        <f>IF($P210="","",IF(ISNUMBER(MATCH($P210,Shares!$A$2:$A$1001,0)),"held","NOT HELD - review"))</f>
        <v/>
      </c>
    </row>
    <row r="211" spans="10:17" ht="15" customHeight="1" x14ac:dyDescent="0.15">
      <c r="J211" t="str">
        <f>IF(Shares!$A209="","",Shares!$A209)</f>
        <v/>
      </c>
      <c r="K211" t="str">
        <f t="shared" si="9"/>
        <v/>
      </c>
      <c r="L211" t="str">
        <f t="shared" si="10"/>
        <v/>
      </c>
      <c r="M211" t="str">
        <f t="shared" si="11"/>
        <v/>
      </c>
      <c r="N211" t="str">
        <f>IF($J211="","",IF(ISNUMBER(MATCH($J211,Prices[Key],0)),"OK - in Prices","ADD TO PRICES"))</f>
        <v/>
      </c>
      <c r="P211" t="str">
        <f>IFERROR(INDEX(Prices[Key],ROWS($P$4:P211)),"")</f>
        <v/>
      </c>
      <c r="Q211" t="str">
        <f>IF($P211="","",IF(ISNUMBER(MATCH($P211,Shares!$A$2:$A$1001,0)),"held","NOT HELD - review"))</f>
        <v/>
      </c>
    </row>
    <row r="212" spans="10:17" ht="15" customHeight="1" x14ac:dyDescent="0.15">
      <c r="J212" t="str">
        <f>IF(Shares!$A210="","",Shares!$A210)</f>
        <v/>
      </c>
      <c r="K212" t="str">
        <f t="shared" si="9"/>
        <v/>
      </c>
      <c r="L212" t="str">
        <f t="shared" si="10"/>
        <v/>
      </c>
      <c r="M212" t="str">
        <f t="shared" si="11"/>
        <v/>
      </c>
      <c r="N212" t="str">
        <f>IF($J212="","",IF(ISNUMBER(MATCH($J212,Prices[Key],0)),"OK - in Prices","ADD TO PRICES"))</f>
        <v/>
      </c>
      <c r="P212" t="str">
        <f>IFERROR(INDEX(Prices[Key],ROWS($P$4:P212)),"")</f>
        <v/>
      </c>
      <c r="Q212" t="str">
        <f>IF($P212="","",IF(ISNUMBER(MATCH($P212,Shares!$A$2:$A$1001,0)),"held","NOT HELD - review"))</f>
        <v/>
      </c>
    </row>
    <row r="213" spans="10:17" ht="15" customHeight="1" x14ac:dyDescent="0.15">
      <c r="J213" t="str">
        <f>IF(Shares!$A211="","",Shares!$A211)</f>
        <v/>
      </c>
      <c r="K213" t="str">
        <f t="shared" si="9"/>
        <v/>
      </c>
      <c r="L213" t="str">
        <f t="shared" si="10"/>
        <v/>
      </c>
      <c r="M213" t="str">
        <f t="shared" si="11"/>
        <v/>
      </c>
      <c r="N213" t="str">
        <f>IF($J213="","",IF(ISNUMBER(MATCH($J213,Prices[Key],0)),"OK - in Prices","ADD TO PRICES"))</f>
        <v/>
      </c>
      <c r="P213" t="str">
        <f>IFERROR(INDEX(Prices[Key],ROWS($P$4:P213)),"")</f>
        <v/>
      </c>
      <c r="Q213" t="str">
        <f>IF($P213="","",IF(ISNUMBER(MATCH($P213,Shares!$A$2:$A$1001,0)),"held","NOT HELD - review"))</f>
        <v/>
      </c>
    </row>
    <row r="214" spans="10:17" ht="15" customHeight="1" x14ac:dyDescent="0.15">
      <c r="J214" t="str">
        <f>IF(Shares!$A212="","",Shares!$A212)</f>
        <v/>
      </c>
      <c r="K214" t="str">
        <f t="shared" si="9"/>
        <v/>
      </c>
      <c r="L214" t="str">
        <f t="shared" si="10"/>
        <v/>
      </c>
      <c r="M214" t="str">
        <f t="shared" si="11"/>
        <v/>
      </c>
      <c r="N214" t="str">
        <f>IF($J214="","",IF(ISNUMBER(MATCH($J214,Prices[Key],0)),"OK - in Prices","ADD TO PRICES"))</f>
        <v/>
      </c>
      <c r="P214" t="str">
        <f>IFERROR(INDEX(Prices[Key],ROWS($P$4:P214)),"")</f>
        <v/>
      </c>
      <c r="Q214" t="str">
        <f>IF($P214="","",IF(ISNUMBER(MATCH($P214,Shares!$A$2:$A$1001,0)),"held","NOT HELD - review"))</f>
        <v/>
      </c>
    </row>
    <row r="215" spans="10:17" ht="15" customHeight="1" x14ac:dyDescent="0.15">
      <c r="J215" t="str">
        <f>IF(Shares!$A213="","",Shares!$A213)</f>
        <v/>
      </c>
      <c r="K215" t="str">
        <f t="shared" si="9"/>
        <v/>
      </c>
      <c r="L215" t="str">
        <f t="shared" si="10"/>
        <v/>
      </c>
      <c r="M215" t="str">
        <f t="shared" si="11"/>
        <v/>
      </c>
      <c r="N215" t="str">
        <f>IF($J215="","",IF(ISNUMBER(MATCH($J215,Prices[Key],0)),"OK - in Prices","ADD TO PRICES"))</f>
        <v/>
      </c>
      <c r="P215" t="str">
        <f>IFERROR(INDEX(Prices[Key],ROWS($P$4:P215)),"")</f>
        <v/>
      </c>
      <c r="Q215" t="str">
        <f>IF($P215="","",IF(ISNUMBER(MATCH($P215,Shares!$A$2:$A$1001,0)),"held","NOT HELD - review"))</f>
        <v/>
      </c>
    </row>
    <row r="216" spans="10:17" ht="15" customHeight="1" x14ac:dyDescent="0.15">
      <c r="J216" t="str">
        <f>IF(Shares!$A214="","",Shares!$A214)</f>
        <v/>
      </c>
      <c r="K216" t="str">
        <f t="shared" si="9"/>
        <v/>
      </c>
      <c r="L216" t="str">
        <f t="shared" si="10"/>
        <v/>
      </c>
      <c r="M216" t="str">
        <f t="shared" si="11"/>
        <v/>
      </c>
      <c r="N216" t="str">
        <f>IF($J216="","",IF(ISNUMBER(MATCH($J216,Prices[Key],0)),"OK - in Prices","ADD TO PRICES"))</f>
        <v/>
      </c>
      <c r="P216" t="str">
        <f>IFERROR(INDEX(Prices[Key],ROWS($P$4:P216)),"")</f>
        <v/>
      </c>
      <c r="Q216" t="str">
        <f>IF($P216="","",IF(ISNUMBER(MATCH($P216,Shares!$A$2:$A$1001,0)),"held","NOT HELD - review"))</f>
        <v/>
      </c>
    </row>
    <row r="217" spans="10:17" ht="15" customHeight="1" x14ac:dyDescent="0.15">
      <c r="J217" t="str">
        <f>IF(Shares!$A215="","",Shares!$A215)</f>
        <v/>
      </c>
      <c r="K217" t="str">
        <f t="shared" si="9"/>
        <v/>
      </c>
      <c r="L217" t="str">
        <f t="shared" si="10"/>
        <v/>
      </c>
      <c r="M217" t="str">
        <f t="shared" si="11"/>
        <v/>
      </c>
      <c r="N217" t="str">
        <f>IF($J217="","",IF(ISNUMBER(MATCH($J217,Prices[Key],0)),"OK - in Prices","ADD TO PRICES"))</f>
        <v/>
      </c>
      <c r="P217" t="str">
        <f>IFERROR(INDEX(Prices[Key],ROWS($P$4:P217)),"")</f>
        <v/>
      </c>
      <c r="Q217" t="str">
        <f>IF($P217="","",IF(ISNUMBER(MATCH($P217,Shares!$A$2:$A$1001,0)),"held","NOT HELD - review"))</f>
        <v/>
      </c>
    </row>
    <row r="218" spans="10:17" ht="15" customHeight="1" x14ac:dyDescent="0.15">
      <c r="J218" t="str">
        <f>IF(Shares!$A216="","",Shares!$A216)</f>
        <v/>
      </c>
      <c r="K218" t="str">
        <f t="shared" si="9"/>
        <v/>
      </c>
      <c r="L218" t="str">
        <f t="shared" si="10"/>
        <v/>
      </c>
      <c r="M218" t="str">
        <f t="shared" si="11"/>
        <v/>
      </c>
      <c r="N218" t="str">
        <f>IF($J218="","",IF(ISNUMBER(MATCH($J218,Prices[Key],0)),"OK - in Prices","ADD TO PRICES"))</f>
        <v/>
      </c>
      <c r="P218" t="str">
        <f>IFERROR(INDEX(Prices[Key],ROWS($P$4:P218)),"")</f>
        <v/>
      </c>
      <c r="Q218" t="str">
        <f>IF($P218="","",IF(ISNUMBER(MATCH($P218,Shares!$A$2:$A$1001,0)),"held","NOT HELD - review"))</f>
        <v/>
      </c>
    </row>
    <row r="219" spans="10:17" ht="15" customHeight="1" x14ac:dyDescent="0.15">
      <c r="J219" t="str">
        <f>IF(Shares!$A217="","",Shares!$A217)</f>
        <v/>
      </c>
      <c r="K219" t="str">
        <f t="shared" si="9"/>
        <v/>
      </c>
      <c r="L219" t="str">
        <f t="shared" si="10"/>
        <v/>
      </c>
      <c r="M219" t="str">
        <f t="shared" si="11"/>
        <v/>
      </c>
      <c r="N219" t="str">
        <f>IF($J219="","",IF(ISNUMBER(MATCH($J219,Prices[Key],0)),"OK - in Prices","ADD TO PRICES"))</f>
        <v/>
      </c>
      <c r="P219" t="str">
        <f>IFERROR(INDEX(Prices[Key],ROWS($P$4:P219)),"")</f>
        <v/>
      </c>
      <c r="Q219" t="str">
        <f>IF($P219="","",IF(ISNUMBER(MATCH($P219,Shares!$A$2:$A$1001,0)),"held","NOT HELD - review"))</f>
        <v/>
      </c>
    </row>
    <row r="220" spans="10:17" ht="15" customHeight="1" x14ac:dyDescent="0.15">
      <c r="J220" t="str">
        <f>IF(Shares!$A218="","",Shares!$A218)</f>
        <v/>
      </c>
      <c r="K220" t="str">
        <f t="shared" si="9"/>
        <v/>
      </c>
      <c r="L220" t="str">
        <f t="shared" si="10"/>
        <v/>
      </c>
      <c r="M220" t="str">
        <f t="shared" si="11"/>
        <v/>
      </c>
      <c r="N220" t="str">
        <f>IF($J220="","",IF(ISNUMBER(MATCH($J220,Prices[Key],0)),"OK - in Prices","ADD TO PRICES"))</f>
        <v/>
      </c>
      <c r="P220" t="str">
        <f>IFERROR(INDEX(Prices[Key],ROWS($P$4:P220)),"")</f>
        <v/>
      </c>
      <c r="Q220" t="str">
        <f>IF($P220="","",IF(ISNUMBER(MATCH($P220,Shares!$A$2:$A$1001,0)),"held","NOT HELD - review"))</f>
        <v/>
      </c>
    </row>
    <row r="221" spans="10:17" ht="15" customHeight="1" x14ac:dyDescent="0.15">
      <c r="J221" t="str">
        <f>IF(Shares!$A219="","",Shares!$A219)</f>
        <v/>
      </c>
      <c r="K221" t="str">
        <f t="shared" si="9"/>
        <v/>
      </c>
      <c r="L221" t="str">
        <f t="shared" si="10"/>
        <v/>
      </c>
      <c r="M221" t="str">
        <f t="shared" si="11"/>
        <v/>
      </c>
      <c r="N221" t="str">
        <f>IF($J221="","",IF(ISNUMBER(MATCH($J221,Prices[Key],0)),"OK - in Prices","ADD TO PRICES"))</f>
        <v/>
      </c>
      <c r="P221" t="str">
        <f>IFERROR(INDEX(Prices[Key],ROWS($P$4:P221)),"")</f>
        <v/>
      </c>
      <c r="Q221" t="str">
        <f>IF($P221="","",IF(ISNUMBER(MATCH($P221,Shares!$A$2:$A$1001,0)),"held","NOT HELD - review"))</f>
        <v/>
      </c>
    </row>
    <row r="222" spans="10:17" ht="15" customHeight="1" x14ac:dyDescent="0.15">
      <c r="J222" t="str">
        <f>IF(Shares!$A220="","",Shares!$A220)</f>
        <v/>
      </c>
      <c r="K222" t="str">
        <f t="shared" si="9"/>
        <v/>
      </c>
      <c r="L222" t="str">
        <f t="shared" si="10"/>
        <v/>
      </c>
      <c r="M222" t="str">
        <f t="shared" si="11"/>
        <v/>
      </c>
      <c r="N222" t="str">
        <f>IF($J222="","",IF(ISNUMBER(MATCH($J222,Prices[Key],0)),"OK - in Prices","ADD TO PRICES"))</f>
        <v/>
      </c>
      <c r="P222" t="str">
        <f>IFERROR(INDEX(Prices[Key],ROWS($P$4:P222)),"")</f>
        <v/>
      </c>
      <c r="Q222" t="str">
        <f>IF($P222="","",IF(ISNUMBER(MATCH($P222,Shares!$A$2:$A$1001,0)),"held","NOT HELD - review"))</f>
        <v/>
      </c>
    </row>
    <row r="223" spans="10:17" ht="15" customHeight="1" x14ac:dyDescent="0.15">
      <c r="J223" t="str">
        <f>IF(Shares!$A221="","",Shares!$A221)</f>
        <v/>
      </c>
      <c r="K223" t="str">
        <f t="shared" si="9"/>
        <v/>
      </c>
      <c r="L223" t="str">
        <f t="shared" si="10"/>
        <v/>
      </c>
      <c r="M223" t="str">
        <f t="shared" si="11"/>
        <v/>
      </c>
      <c r="N223" t="str">
        <f>IF($J223="","",IF(ISNUMBER(MATCH($J223,Prices[Key],0)),"OK - in Prices","ADD TO PRICES"))</f>
        <v/>
      </c>
      <c r="P223" t="str">
        <f>IFERROR(INDEX(Prices[Key],ROWS($P$4:P223)),"")</f>
        <v/>
      </c>
      <c r="Q223" t="str">
        <f>IF($P223="","",IF(ISNUMBER(MATCH($P223,Shares!$A$2:$A$1001,0)),"held","NOT HELD - review"))</f>
        <v/>
      </c>
    </row>
    <row r="224" spans="10:17" ht="15" customHeight="1" x14ac:dyDescent="0.15">
      <c r="J224" t="str">
        <f>IF(Shares!$A222="","",Shares!$A222)</f>
        <v/>
      </c>
      <c r="K224" t="str">
        <f t="shared" si="9"/>
        <v/>
      </c>
      <c r="L224" t="str">
        <f t="shared" si="10"/>
        <v/>
      </c>
      <c r="M224" t="str">
        <f t="shared" si="11"/>
        <v/>
      </c>
      <c r="N224" t="str">
        <f>IF($J224="","",IF(ISNUMBER(MATCH($J224,Prices[Key],0)),"OK - in Prices","ADD TO PRICES"))</f>
        <v/>
      </c>
      <c r="P224" t="str">
        <f>IFERROR(INDEX(Prices[Key],ROWS($P$4:P224)),"")</f>
        <v/>
      </c>
      <c r="Q224" t="str">
        <f>IF($P224="","",IF(ISNUMBER(MATCH($P224,Shares!$A$2:$A$1001,0)),"held","NOT HELD - review"))</f>
        <v/>
      </c>
    </row>
    <row r="225" spans="10:17" ht="15" customHeight="1" x14ac:dyDescent="0.15">
      <c r="J225" t="str">
        <f>IF(Shares!$A223="","",Shares!$A223)</f>
        <v/>
      </c>
      <c r="K225" t="str">
        <f t="shared" si="9"/>
        <v/>
      </c>
      <c r="L225" t="str">
        <f t="shared" si="10"/>
        <v/>
      </c>
      <c r="M225" t="str">
        <f t="shared" si="11"/>
        <v/>
      </c>
      <c r="N225" t="str">
        <f>IF($J225="","",IF(ISNUMBER(MATCH($J225,Prices[Key],0)),"OK - in Prices","ADD TO PRICES"))</f>
        <v/>
      </c>
      <c r="P225" t="str">
        <f>IFERROR(INDEX(Prices[Key],ROWS($P$4:P225)),"")</f>
        <v/>
      </c>
      <c r="Q225" t="str">
        <f>IF($P225="","",IF(ISNUMBER(MATCH($P225,Shares!$A$2:$A$1001,0)),"held","NOT HELD - review"))</f>
        <v/>
      </c>
    </row>
    <row r="226" spans="10:17" ht="15" customHeight="1" x14ac:dyDescent="0.15">
      <c r="J226" t="str">
        <f>IF(Shares!$A224="","",Shares!$A224)</f>
        <v/>
      </c>
      <c r="K226" t="str">
        <f t="shared" si="9"/>
        <v/>
      </c>
      <c r="L226" t="str">
        <f t="shared" si="10"/>
        <v/>
      </c>
      <c r="M226" t="str">
        <f t="shared" si="11"/>
        <v/>
      </c>
      <c r="N226" t="str">
        <f>IF($J226="","",IF(ISNUMBER(MATCH($J226,Prices[Key],0)),"OK - in Prices","ADD TO PRICES"))</f>
        <v/>
      </c>
      <c r="P226" t="str">
        <f>IFERROR(INDEX(Prices[Key],ROWS($P$4:P226)),"")</f>
        <v/>
      </c>
      <c r="Q226" t="str">
        <f>IF($P226="","",IF(ISNUMBER(MATCH($P226,Shares!$A$2:$A$1001,0)),"held","NOT HELD - review"))</f>
        <v/>
      </c>
    </row>
    <row r="227" spans="10:17" ht="15" customHeight="1" x14ac:dyDescent="0.15">
      <c r="J227" t="str">
        <f>IF(Shares!$A225="","",Shares!$A225)</f>
        <v/>
      </c>
      <c r="K227" t="str">
        <f t="shared" si="9"/>
        <v/>
      </c>
      <c r="L227" t="str">
        <f t="shared" si="10"/>
        <v/>
      </c>
      <c r="M227" t="str">
        <f t="shared" si="11"/>
        <v/>
      </c>
      <c r="N227" t="str">
        <f>IF($J227="","",IF(ISNUMBER(MATCH($J227,Prices[Key],0)),"OK - in Prices","ADD TO PRICES"))</f>
        <v/>
      </c>
      <c r="P227" t="str">
        <f>IFERROR(INDEX(Prices[Key],ROWS($P$4:P227)),"")</f>
        <v/>
      </c>
      <c r="Q227" t="str">
        <f>IF($P227="","",IF(ISNUMBER(MATCH($P227,Shares!$A$2:$A$1001,0)),"held","NOT HELD - review"))</f>
        <v/>
      </c>
    </row>
    <row r="228" spans="10:17" ht="15" customHeight="1" x14ac:dyDescent="0.15">
      <c r="J228" t="str">
        <f>IF(Shares!$A226="","",Shares!$A226)</f>
        <v/>
      </c>
      <c r="K228" t="str">
        <f t="shared" si="9"/>
        <v/>
      </c>
      <c r="L228" t="str">
        <f t="shared" si="10"/>
        <v/>
      </c>
      <c r="M228" t="str">
        <f t="shared" si="11"/>
        <v/>
      </c>
      <c r="N228" t="str">
        <f>IF($J228="","",IF(ISNUMBER(MATCH($J228,Prices[Key],0)),"OK - in Prices","ADD TO PRICES"))</f>
        <v/>
      </c>
      <c r="P228" t="str">
        <f>IFERROR(INDEX(Prices[Key],ROWS($P$4:P228)),"")</f>
        <v/>
      </c>
      <c r="Q228" t="str">
        <f>IF($P228="","",IF(ISNUMBER(MATCH($P228,Shares!$A$2:$A$1001,0)),"held","NOT HELD - review"))</f>
        <v/>
      </c>
    </row>
    <row r="229" spans="10:17" ht="15" customHeight="1" x14ac:dyDescent="0.15">
      <c r="J229" t="str">
        <f>IF(Shares!$A227="","",Shares!$A227)</f>
        <v/>
      </c>
      <c r="K229" t="str">
        <f t="shared" si="9"/>
        <v/>
      </c>
      <c r="L229" t="str">
        <f t="shared" si="10"/>
        <v/>
      </c>
      <c r="M229" t="str">
        <f t="shared" si="11"/>
        <v/>
      </c>
      <c r="N229" t="str">
        <f>IF($J229="","",IF(ISNUMBER(MATCH($J229,Prices[Key],0)),"OK - in Prices","ADD TO PRICES"))</f>
        <v/>
      </c>
      <c r="P229" t="str">
        <f>IFERROR(INDEX(Prices[Key],ROWS($P$4:P229)),"")</f>
        <v/>
      </c>
      <c r="Q229" t="str">
        <f>IF($P229="","",IF(ISNUMBER(MATCH($P229,Shares!$A$2:$A$1001,0)),"held","NOT HELD - review"))</f>
        <v/>
      </c>
    </row>
    <row r="230" spans="10:17" ht="15" customHeight="1" x14ac:dyDescent="0.15">
      <c r="J230" t="str">
        <f>IF(Shares!$A228="","",Shares!$A228)</f>
        <v/>
      </c>
      <c r="K230" t="str">
        <f t="shared" si="9"/>
        <v/>
      </c>
      <c r="L230" t="str">
        <f t="shared" si="10"/>
        <v/>
      </c>
      <c r="M230" t="str">
        <f t="shared" si="11"/>
        <v/>
      </c>
      <c r="N230" t="str">
        <f>IF($J230="","",IF(ISNUMBER(MATCH($J230,Prices[Key],0)),"OK - in Prices","ADD TO PRICES"))</f>
        <v/>
      </c>
      <c r="P230" t="str">
        <f>IFERROR(INDEX(Prices[Key],ROWS($P$4:P230)),"")</f>
        <v/>
      </c>
      <c r="Q230" t="str">
        <f>IF($P230="","",IF(ISNUMBER(MATCH($P230,Shares!$A$2:$A$1001,0)),"held","NOT HELD - review"))</f>
        <v/>
      </c>
    </row>
    <row r="231" spans="10:17" ht="15" customHeight="1" x14ac:dyDescent="0.15">
      <c r="J231" t="str">
        <f>IF(Shares!$A229="","",Shares!$A229)</f>
        <v/>
      </c>
      <c r="K231" t="str">
        <f t="shared" si="9"/>
        <v/>
      </c>
      <c r="L231" t="str">
        <f t="shared" si="10"/>
        <v/>
      </c>
      <c r="M231" t="str">
        <f t="shared" si="11"/>
        <v/>
      </c>
      <c r="N231" t="str">
        <f>IF($J231="","",IF(ISNUMBER(MATCH($J231,Prices[Key],0)),"OK - in Prices","ADD TO PRICES"))</f>
        <v/>
      </c>
      <c r="P231" t="str">
        <f>IFERROR(INDEX(Prices[Key],ROWS($P$4:P231)),"")</f>
        <v/>
      </c>
      <c r="Q231" t="str">
        <f>IF($P231="","",IF(ISNUMBER(MATCH($P231,Shares!$A$2:$A$1001,0)),"held","NOT HELD - review"))</f>
        <v/>
      </c>
    </row>
    <row r="232" spans="10:17" ht="15" customHeight="1" x14ac:dyDescent="0.15">
      <c r="J232" t="str">
        <f>IF(Shares!$A230="","",Shares!$A230)</f>
        <v/>
      </c>
      <c r="K232" t="str">
        <f t="shared" si="9"/>
        <v/>
      </c>
      <c r="L232" t="str">
        <f t="shared" si="10"/>
        <v/>
      </c>
      <c r="M232" t="str">
        <f t="shared" si="11"/>
        <v/>
      </c>
      <c r="N232" t="str">
        <f>IF($J232="","",IF(ISNUMBER(MATCH($J232,Prices[Key],0)),"OK - in Prices","ADD TO PRICES"))</f>
        <v/>
      </c>
      <c r="P232" t="str">
        <f>IFERROR(INDEX(Prices[Key],ROWS($P$4:P232)),"")</f>
        <v/>
      </c>
      <c r="Q232" t="str">
        <f>IF($P232="","",IF(ISNUMBER(MATCH($P232,Shares!$A$2:$A$1001,0)),"held","NOT HELD - review"))</f>
        <v/>
      </c>
    </row>
    <row r="233" spans="10:17" ht="15" customHeight="1" x14ac:dyDescent="0.15">
      <c r="J233" t="str">
        <f>IF(Shares!$A231="","",Shares!$A231)</f>
        <v/>
      </c>
      <c r="K233" t="str">
        <f t="shared" si="9"/>
        <v/>
      </c>
      <c r="L233" t="str">
        <f t="shared" si="10"/>
        <v/>
      </c>
      <c r="M233" t="str">
        <f t="shared" si="11"/>
        <v/>
      </c>
      <c r="N233" t="str">
        <f>IF($J233="","",IF(ISNUMBER(MATCH($J233,Prices[Key],0)),"OK - in Prices","ADD TO PRICES"))</f>
        <v/>
      </c>
      <c r="P233" t="str">
        <f>IFERROR(INDEX(Prices[Key],ROWS($P$4:P233)),"")</f>
        <v/>
      </c>
      <c r="Q233" t="str">
        <f>IF($P233="","",IF(ISNUMBER(MATCH($P233,Shares!$A$2:$A$1001,0)),"held","NOT HELD - review"))</f>
        <v/>
      </c>
    </row>
    <row r="234" spans="10:17" ht="15" customHeight="1" x14ac:dyDescent="0.15">
      <c r="J234" t="str">
        <f>IF(Shares!$A232="","",Shares!$A232)</f>
        <v/>
      </c>
      <c r="K234" t="str">
        <f t="shared" si="9"/>
        <v/>
      </c>
      <c r="L234" t="str">
        <f t="shared" si="10"/>
        <v/>
      </c>
      <c r="M234" t="str">
        <f t="shared" si="11"/>
        <v/>
      </c>
      <c r="N234" t="str">
        <f>IF($J234="","",IF(ISNUMBER(MATCH($J234,Prices[Key],0)),"OK - in Prices","ADD TO PRICES"))</f>
        <v/>
      </c>
      <c r="P234" t="str">
        <f>IFERROR(INDEX(Prices[Key],ROWS($P$4:P234)),"")</f>
        <v/>
      </c>
      <c r="Q234" t="str">
        <f>IF($P234="","",IF(ISNUMBER(MATCH($P234,Shares!$A$2:$A$1001,0)),"held","NOT HELD - review"))</f>
        <v/>
      </c>
    </row>
    <row r="235" spans="10:17" ht="15" customHeight="1" x14ac:dyDescent="0.15">
      <c r="J235" t="str">
        <f>IF(Shares!$A233="","",Shares!$A233)</f>
        <v/>
      </c>
      <c r="K235" t="str">
        <f t="shared" si="9"/>
        <v/>
      </c>
      <c r="L235" t="str">
        <f t="shared" si="10"/>
        <v/>
      </c>
      <c r="M235" t="str">
        <f t="shared" si="11"/>
        <v/>
      </c>
      <c r="N235" t="str">
        <f>IF($J235="","",IF(ISNUMBER(MATCH($J235,Prices[Key],0)),"OK - in Prices","ADD TO PRICES"))</f>
        <v/>
      </c>
      <c r="P235" t="str">
        <f>IFERROR(INDEX(Prices[Key],ROWS($P$4:P235)),"")</f>
        <v/>
      </c>
      <c r="Q235" t="str">
        <f>IF($P235="","",IF(ISNUMBER(MATCH($P235,Shares!$A$2:$A$1001,0)),"held","NOT HELD - review"))</f>
        <v/>
      </c>
    </row>
    <row r="236" spans="10:17" ht="15" customHeight="1" x14ac:dyDescent="0.15">
      <c r="J236" t="str">
        <f>IF(Shares!$A234="","",Shares!$A234)</f>
        <v/>
      </c>
      <c r="K236" t="str">
        <f t="shared" si="9"/>
        <v/>
      </c>
      <c r="L236" t="str">
        <f t="shared" si="10"/>
        <v/>
      </c>
      <c r="M236" t="str">
        <f t="shared" si="11"/>
        <v/>
      </c>
      <c r="N236" t="str">
        <f>IF($J236="","",IF(ISNUMBER(MATCH($J236,Prices[Key],0)),"OK - in Prices","ADD TO PRICES"))</f>
        <v/>
      </c>
      <c r="P236" t="str">
        <f>IFERROR(INDEX(Prices[Key],ROWS($P$4:P236)),"")</f>
        <v/>
      </c>
      <c r="Q236" t="str">
        <f>IF($P236="","",IF(ISNUMBER(MATCH($P236,Shares!$A$2:$A$1001,0)),"held","NOT HELD - review"))</f>
        <v/>
      </c>
    </row>
    <row r="237" spans="10:17" ht="15" customHeight="1" x14ac:dyDescent="0.15">
      <c r="J237" t="str">
        <f>IF(Shares!$A235="","",Shares!$A235)</f>
        <v/>
      </c>
      <c r="K237" t="str">
        <f t="shared" si="9"/>
        <v/>
      </c>
      <c r="L237" t="str">
        <f t="shared" si="10"/>
        <v/>
      </c>
      <c r="M237" t="str">
        <f t="shared" si="11"/>
        <v/>
      </c>
      <c r="N237" t="str">
        <f>IF($J237="","",IF(ISNUMBER(MATCH($J237,Prices[Key],0)),"OK - in Prices","ADD TO PRICES"))</f>
        <v/>
      </c>
      <c r="P237" t="str">
        <f>IFERROR(INDEX(Prices[Key],ROWS($P$4:P237)),"")</f>
        <v/>
      </c>
      <c r="Q237" t="str">
        <f>IF($P237="","",IF(ISNUMBER(MATCH($P237,Shares!$A$2:$A$1001,0)),"held","NOT HELD - review"))</f>
        <v/>
      </c>
    </row>
    <row r="238" spans="10:17" ht="15" customHeight="1" x14ac:dyDescent="0.15">
      <c r="J238" t="str">
        <f>IF(Shares!$A236="","",Shares!$A236)</f>
        <v/>
      </c>
      <c r="K238" t="str">
        <f t="shared" si="9"/>
        <v/>
      </c>
      <c r="L238" t="str">
        <f t="shared" si="10"/>
        <v/>
      </c>
      <c r="M238" t="str">
        <f t="shared" si="11"/>
        <v/>
      </c>
      <c r="N238" t="str">
        <f>IF($J238="","",IF(ISNUMBER(MATCH($J238,Prices[Key],0)),"OK - in Prices","ADD TO PRICES"))</f>
        <v/>
      </c>
      <c r="P238" t="str">
        <f>IFERROR(INDEX(Prices[Key],ROWS($P$4:P238)),"")</f>
        <v/>
      </c>
      <c r="Q238" t="str">
        <f>IF($P238="","",IF(ISNUMBER(MATCH($P238,Shares!$A$2:$A$1001,0)),"held","NOT HELD - review"))</f>
        <v/>
      </c>
    </row>
    <row r="239" spans="10:17" ht="15" customHeight="1" x14ac:dyDescent="0.15">
      <c r="J239" t="str">
        <f>IF(Shares!$A237="","",Shares!$A237)</f>
        <v/>
      </c>
      <c r="K239" t="str">
        <f t="shared" si="9"/>
        <v/>
      </c>
      <c r="L239" t="str">
        <f t="shared" si="10"/>
        <v/>
      </c>
      <c r="M239" t="str">
        <f t="shared" si="11"/>
        <v/>
      </c>
      <c r="N239" t="str">
        <f>IF($J239="","",IF(ISNUMBER(MATCH($J239,Prices[Key],0)),"OK - in Prices","ADD TO PRICES"))</f>
        <v/>
      </c>
      <c r="P239" t="str">
        <f>IFERROR(INDEX(Prices[Key],ROWS($P$4:P239)),"")</f>
        <v/>
      </c>
      <c r="Q239" t="str">
        <f>IF($P239="","",IF(ISNUMBER(MATCH($P239,Shares!$A$2:$A$1001,0)),"held","NOT HELD - review"))</f>
        <v/>
      </c>
    </row>
    <row r="240" spans="10:17" ht="15" customHeight="1" x14ac:dyDescent="0.15">
      <c r="J240" t="str">
        <f>IF(Shares!$A238="","",Shares!$A238)</f>
        <v/>
      </c>
      <c r="K240" t="str">
        <f t="shared" si="9"/>
        <v/>
      </c>
      <c r="L240" t="str">
        <f t="shared" si="10"/>
        <v/>
      </c>
      <c r="M240" t="str">
        <f t="shared" si="11"/>
        <v/>
      </c>
      <c r="N240" t="str">
        <f>IF($J240="","",IF(ISNUMBER(MATCH($J240,Prices[Key],0)),"OK - in Prices","ADD TO PRICES"))</f>
        <v/>
      </c>
      <c r="P240" t="str">
        <f>IFERROR(INDEX(Prices[Key],ROWS($P$4:P240)),"")</f>
        <v/>
      </c>
      <c r="Q240" t="str">
        <f>IF($P240="","",IF(ISNUMBER(MATCH($P240,Shares!$A$2:$A$1001,0)),"held","NOT HELD - review"))</f>
        <v/>
      </c>
    </row>
    <row r="241" spans="10:17" ht="15" customHeight="1" x14ac:dyDescent="0.15">
      <c r="J241" t="str">
        <f>IF(Shares!$A239="","",Shares!$A239)</f>
        <v/>
      </c>
      <c r="K241" t="str">
        <f t="shared" si="9"/>
        <v/>
      </c>
      <c r="L241" t="str">
        <f t="shared" si="10"/>
        <v/>
      </c>
      <c r="M241" t="str">
        <f t="shared" si="11"/>
        <v/>
      </c>
      <c r="N241" t="str">
        <f>IF($J241="","",IF(ISNUMBER(MATCH($J241,Prices[Key],0)),"OK - in Prices","ADD TO PRICES"))</f>
        <v/>
      </c>
      <c r="P241" t="str">
        <f>IFERROR(INDEX(Prices[Key],ROWS($P$4:P241)),"")</f>
        <v/>
      </c>
      <c r="Q241" t="str">
        <f>IF($P241="","",IF(ISNUMBER(MATCH($P241,Shares!$A$2:$A$1001,0)),"held","NOT HELD - review"))</f>
        <v/>
      </c>
    </row>
    <row r="242" spans="10:17" ht="15" customHeight="1" x14ac:dyDescent="0.15">
      <c r="J242" t="str">
        <f>IF(Shares!$A240="","",Shares!$A240)</f>
        <v/>
      </c>
      <c r="K242" t="str">
        <f t="shared" si="9"/>
        <v/>
      </c>
      <c r="L242" t="str">
        <f t="shared" si="10"/>
        <v/>
      </c>
      <c r="M242" t="str">
        <f t="shared" si="11"/>
        <v/>
      </c>
      <c r="N242" t="str">
        <f>IF($J242="","",IF(ISNUMBER(MATCH($J242,Prices[Key],0)),"OK - in Prices","ADD TO PRICES"))</f>
        <v/>
      </c>
      <c r="P242" t="str">
        <f>IFERROR(INDEX(Prices[Key],ROWS($P$4:P242)),"")</f>
        <v/>
      </c>
      <c r="Q242" t="str">
        <f>IF($P242="","",IF(ISNUMBER(MATCH($P242,Shares!$A$2:$A$1001,0)),"held","NOT HELD - review"))</f>
        <v/>
      </c>
    </row>
    <row r="243" spans="10:17" ht="15" customHeight="1" x14ac:dyDescent="0.15">
      <c r="J243" t="str">
        <f>IF(Shares!$A241="","",Shares!$A241)</f>
        <v/>
      </c>
      <c r="K243" t="str">
        <f t="shared" si="9"/>
        <v/>
      </c>
      <c r="L243" t="str">
        <f t="shared" si="10"/>
        <v/>
      </c>
      <c r="M243" t="str">
        <f t="shared" si="11"/>
        <v/>
      </c>
      <c r="N243" t="str">
        <f>IF($J243="","",IF(ISNUMBER(MATCH($J243,Prices[Key],0)),"OK - in Prices","ADD TO PRICES"))</f>
        <v/>
      </c>
      <c r="P243" t="str">
        <f>IFERROR(INDEX(Prices[Key],ROWS($P$4:P243)),"")</f>
        <v/>
      </c>
      <c r="Q243" t="str">
        <f>IF($P243="","",IF(ISNUMBER(MATCH($P243,Shares!$A$2:$A$1001,0)),"held","NOT HELD - review"))</f>
        <v/>
      </c>
    </row>
    <row r="244" spans="10:17" ht="15" customHeight="1" x14ac:dyDescent="0.15">
      <c r="J244" t="str">
        <f>IF(Shares!$A242="","",Shares!$A242)</f>
        <v/>
      </c>
      <c r="K244" t="str">
        <f t="shared" si="9"/>
        <v/>
      </c>
      <c r="L244" t="str">
        <f t="shared" si="10"/>
        <v/>
      </c>
      <c r="M244" t="str">
        <f t="shared" si="11"/>
        <v/>
      </c>
      <c r="N244" t="str">
        <f>IF($J244="","",IF(ISNUMBER(MATCH($J244,Prices[Key],0)),"OK - in Prices","ADD TO PRICES"))</f>
        <v/>
      </c>
      <c r="P244" t="str">
        <f>IFERROR(INDEX(Prices[Key],ROWS($P$4:P244)),"")</f>
        <v/>
      </c>
      <c r="Q244" t="str">
        <f>IF($P244="","",IF(ISNUMBER(MATCH($P244,Shares!$A$2:$A$1001,0)),"held","NOT HELD - review"))</f>
        <v/>
      </c>
    </row>
    <row r="245" spans="10:17" ht="15" customHeight="1" x14ac:dyDescent="0.15">
      <c r="J245" t="str">
        <f>IF(Shares!$A243="","",Shares!$A243)</f>
        <v/>
      </c>
      <c r="K245" t="str">
        <f t="shared" si="9"/>
        <v/>
      </c>
      <c r="L245" t="str">
        <f t="shared" si="10"/>
        <v/>
      </c>
      <c r="M245" t="str">
        <f t="shared" si="11"/>
        <v/>
      </c>
      <c r="N245" t="str">
        <f>IF($J245="","",IF(ISNUMBER(MATCH($J245,Prices[Key],0)),"OK - in Prices","ADD TO PRICES"))</f>
        <v/>
      </c>
      <c r="P245" t="str">
        <f>IFERROR(INDEX(Prices[Key],ROWS($P$4:P245)),"")</f>
        <v/>
      </c>
      <c r="Q245" t="str">
        <f>IF($P245="","",IF(ISNUMBER(MATCH($P245,Shares!$A$2:$A$1001,0)),"held","NOT HELD - review"))</f>
        <v/>
      </c>
    </row>
    <row r="246" spans="10:17" ht="15" customHeight="1" x14ac:dyDescent="0.15">
      <c r="J246" t="str">
        <f>IF(Shares!$A244="","",Shares!$A244)</f>
        <v/>
      </c>
      <c r="K246" t="str">
        <f t="shared" si="9"/>
        <v/>
      </c>
      <c r="L246" t="str">
        <f t="shared" si="10"/>
        <v/>
      </c>
      <c r="M246" t="str">
        <f t="shared" si="11"/>
        <v/>
      </c>
      <c r="N246" t="str">
        <f>IF($J246="","",IF(ISNUMBER(MATCH($J246,Prices[Key],0)),"OK - in Prices","ADD TO PRICES"))</f>
        <v/>
      </c>
      <c r="P246" t="str">
        <f>IFERROR(INDEX(Prices[Key],ROWS($P$4:P246)),"")</f>
        <v/>
      </c>
      <c r="Q246" t="str">
        <f>IF($P246="","",IF(ISNUMBER(MATCH($P246,Shares!$A$2:$A$1001,0)),"held","NOT HELD - review"))</f>
        <v/>
      </c>
    </row>
    <row r="247" spans="10:17" ht="15" customHeight="1" x14ac:dyDescent="0.15">
      <c r="J247" t="str">
        <f>IF(Shares!$A245="","",Shares!$A245)</f>
        <v/>
      </c>
      <c r="K247" t="str">
        <f t="shared" si="9"/>
        <v/>
      </c>
      <c r="L247" t="str">
        <f t="shared" si="10"/>
        <v/>
      </c>
      <c r="M247" t="str">
        <f t="shared" si="11"/>
        <v/>
      </c>
      <c r="N247" t="str">
        <f>IF($J247="","",IF(ISNUMBER(MATCH($J247,Prices[Key],0)),"OK - in Prices","ADD TO PRICES"))</f>
        <v/>
      </c>
      <c r="P247" t="str">
        <f>IFERROR(INDEX(Prices[Key],ROWS($P$4:P247)),"")</f>
        <v/>
      </c>
      <c r="Q247" t="str">
        <f>IF($P247="","",IF(ISNUMBER(MATCH($P247,Shares!$A$2:$A$1001,0)),"held","NOT HELD - review"))</f>
        <v/>
      </c>
    </row>
    <row r="248" spans="10:17" ht="15" customHeight="1" x14ac:dyDescent="0.15">
      <c r="J248" t="str">
        <f>IF(Shares!$A246="","",Shares!$A246)</f>
        <v/>
      </c>
      <c r="K248" t="str">
        <f t="shared" si="9"/>
        <v/>
      </c>
      <c r="L248" t="str">
        <f t="shared" si="10"/>
        <v/>
      </c>
      <c r="M248" t="str">
        <f t="shared" si="11"/>
        <v/>
      </c>
      <c r="N248" t="str">
        <f>IF($J248="","",IF(ISNUMBER(MATCH($J248,Prices[Key],0)),"OK - in Prices","ADD TO PRICES"))</f>
        <v/>
      </c>
      <c r="P248" t="str">
        <f>IFERROR(INDEX(Prices[Key],ROWS($P$4:P248)),"")</f>
        <v/>
      </c>
      <c r="Q248" t="str">
        <f>IF($P248="","",IF(ISNUMBER(MATCH($P248,Shares!$A$2:$A$1001,0)),"held","NOT HELD - review"))</f>
        <v/>
      </c>
    </row>
    <row r="249" spans="10:17" ht="15" customHeight="1" x14ac:dyDescent="0.15">
      <c r="J249" t="str">
        <f>IF(Shares!$A247="","",Shares!$A247)</f>
        <v/>
      </c>
      <c r="K249" t="str">
        <f t="shared" si="9"/>
        <v/>
      </c>
      <c r="L249" t="str">
        <f t="shared" si="10"/>
        <v/>
      </c>
      <c r="M249" t="str">
        <f t="shared" si="11"/>
        <v/>
      </c>
      <c r="N249" t="str">
        <f>IF($J249="","",IF(ISNUMBER(MATCH($J249,Prices[Key],0)),"OK - in Prices","ADD TO PRICES"))</f>
        <v/>
      </c>
      <c r="P249" t="str">
        <f>IFERROR(INDEX(Prices[Key],ROWS($P$4:P249)),"")</f>
        <v/>
      </c>
      <c r="Q249" t="str">
        <f>IF($P249="","",IF(ISNUMBER(MATCH($P249,Shares!$A$2:$A$1001,0)),"held","NOT HELD - review"))</f>
        <v/>
      </c>
    </row>
    <row r="250" spans="10:17" ht="15" customHeight="1" x14ac:dyDescent="0.15">
      <c r="J250" t="str">
        <f>IF(Shares!$A248="","",Shares!$A248)</f>
        <v/>
      </c>
      <c r="K250" t="str">
        <f t="shared" si="9"/>
        <v/>
      </c>
      <c r="L250" t="str">
        <f t="shared" si="10"/>
        <v/>
      </c>
      <c r="M250" t="str">
        <f t="shared" si="11"/>
        <v/>
      </c>
      <c r="N250" t="str">
        <f>IF($J250="","",IF(ISNUMBER(MATCH($J250,Prices[Key],0)),"OK - in Prices","ADD TO PRICES"))</f>
        <v/>
      </c>
      <c r="P250" t="str">
        <f>IFERROR(INDEX(Prices[Key],ROWS($P$4:P250)),"")</f>
        <v/>
      </c>
      <c r="Q250" t="str">
        <f>IF($P250="","",IF(ISNUMBER(MATCH($P250,Shares!$A$2:$A$1001,0)),"held","NOT HELD - review"))</f>
        <v/>
      </c>
    </row>
    <row r="251" spans="10:17" ht="15" customHeight="1" x14ac:dyDescent="0.15">
      <c r="J251" t="str">
        <f>IF(Shares!$A249="","",Shares!$A249)</f>
        <v/>
      </c>
      <c r="K251" t="str">
        <f t="shared" si="9"/>
        <v/>
      </c>
      <c r="L251" t="str">
        <f t="shared" si="10"/>
        <v/>
      </c>
      <c r="M251" t="str">
        <f t="shared" si="11"/>
        <v/>
      </c>
      <c r="N251" t="str">
        <f>IF($J251="","",IF(ISNUMBER(MATCH($J251,Prices[Key],0)),"OK - in Prices","ADD TO PRICES"))</f>
        <v/>
      </c>
      <c r="P251" t="str">
        <f>IFERROR(INDEX(Prices[Key],ROWS($P$4:P251)),"")</f>
        <v/>
      </c>
      <c r="Q251" t="str">
        <f>IF($P251="","",IF(ISNUMBER(MATCH($P251,Shares!$A$2:$A$1001,0)),"held","NOT HELD - review"))</f>
        <v/>
      </c>
    </row>
    <row r="252" spans="10:17" ht="15" customHeight="1" x14ac:dyDescent="0.15">
      <c r="J252" t="str">
        <f>IF(Shares!$A250="","",Shares!$A250)</f>
        <v/>
      </c>
      <c r="K252" t="str">
        <f t="shared" si="9"/>
        <v/>
      </c>
      <c r="L252" t="str">
        <f t="shared" si="10"/>
        <v/>
      </c>
      <c r="M252" t="str">
        <f t="shared" si="11"/>
        <v/>
      </c>
      <c r="N252" t="str">
        <f>IF($J252="","",IF(ISNUMBER(MATCH($J252,Prices[Key],0)),"OK - in Prices","ADD TO PRICES"))</f>
        <v/>
      </c>
      <c r="P252" t="str">
        <f>IFERROR(INDEX(Prices[Key],ROWS($P$4:P252)),"")</f>
        <v/>
      </c>
      <c r="Q252" t="str">
        <f>IF($P252="","",IF(ISNUMBER(MATCH($P252,Shares!$A$2:$A$1001,0)),"held","NOT HELD - review"))</f>
        <v/>
      </c>
    </row>
    <row r="253" spans="10:17" ht="15" customHeight="1" x14ac:dyDescent="0.15">
      <c r="J253" t="str">
        <f>IF(Shares!$A251="","",Shares!$A251)</f>
        <v/>
      </c>
      <c r="K253" t="str">
        <f t="shared" si="9"/>
        <v/>
      </c>
      <c r="L253" t="str">
        <f t="shared" si="10"/>
        <v/>
      </c>
      <c r="M253" t="str">
        <f t="shared" si="11"/>
        <v/>
      </c>
      <c r="N253" t="str">
        <f>IF($J253="","",IF(ISNUMBER(MATCH($J253,Prices[Key],0)),"OK - in Prices","ADD TO PRICES"))</f>
        <v/>
      </c>
      <c r="P253" t="str">
        <f>IFERROR(INDEX(Prices[Key],ROWS($P$4:P253)),"")</f>
        <v/>
      </c>
      <c r="Q253" t="str">
        <f>IF($P253="","",IF(ISNUMBER(MATCH($P253,Shares!$A$2:$A$1001,0)),"held","NOT HELD - review"))</f>
        <v/>
      </c>
    </row>
    <row r="254" spans="10:17" ht="15" customHeight="1" x14ac:dyDescent="0.15">
      <c r="J254" t="str">
        <f>IF(Shares!$A252="","",Shares!$A252)</f>
        <v/>
      </c>
      <c r="K254" t="str">
        <f t="shared" si="9"/>
        <v/>
      </c>
      <c r="L254" t="str">
        <f t="shared" si="10"/>
        <v/>
      </c>
      <c r="M254" t="str">
        <f t="shared" si="11"/>
        <v/>
      </c>
      <c r="N254" t="str">
        <f>IF($J254="","",IF(ISNUMBER(MATCH($J254,Prices[Key],0)),"OK - in Prices","ADD TO PRICES"))</f>
        <v/>
      </c>
      <c r="P254" t="str">
        <f>IFERROR(INDEX(Prices[Key],ROWS($P$4:P254)),"")</f>
        <v/>
      </c>
      <c r="Q254" t="str">
        <f>IF($P254="","",IF(ISNUMBER(MATCH($P254,Shares!$A$2:$A$1001,0)),"held","NOT HELD - review"))</f>
        <v/>
      </c>
    </row>
    <row r="255" spans="10:17" ht="15" customHeight="1" x14ac:dyDescent="0.15">
      <c r="J255" t="str">
        <f>IF(Shares!$A253="","",Shares!$A253)</f>
        <v/>
      </c>
      <c r="K255" t="str">
        <f t="shared" si="9"/>
        <v/>
      </c>
      <c r="L255" t="str">
        <f t="shared" si="10"/>
        <v/>
      </c>
      <c r="M255" t="str">
        <f t="shared" si="11"/>
        <v/>
      </c>
      <c r="N255" t="str">
        <f>IF($J255="","",IF(ISNUMBER(MATCH($J255,Prices[Key],0)),"OK - in Prices","ADD TO PRICES"))</f>
        <v/>
      </c>
      <c r="P255" t="str">
        <f>IFERROR(INDEX(Prices[Key],ROWS($P$4:P255)),"")</f>
        <v/>
      </c>
      <c r="Q255" t="str">
        <f>IF($P255="","",IF(ISNUMBER(MATCH($P255,Shares!$A$2:$A$1001,0)),"held","NOT HELD - review"))</f>
        <v/>
      </c>
    </row>
    <row r="256" spans="10:17" ht="15" customHeight="1" x14ac:dyDescent="0.15">
      <c r="J256" t="str">
        <f>IF(Shares!$A254="","",Shares!$A254)</f>
        <v/>
      </c>
      <c r="K256" t="str">
        <f t="shared" si="9"/>
        <v/>
      </c>
      <c r="L256" t="str">
        <f t="shared" si="10"/>
        <v/>
      </c>
      <c r="M256" t="str">
        <f t="shared" si="11"/>
        <v/>
      </c>
      <c r="N256" t="str">
        <f>IF($J256="","",IF(ISNUMBER(MATCH($J256,Prices[Key],0)),"OK - in Prices","ADD TO PRICES"))</f>
        <v/>
      </c>
      <c r="P256" t="str">
        <f>IFERROR(INDEX(Prices[Key],ROWS($P$4:P256)),"")</f>
        <v/>
      </c>
      <c r="Q256" t="str">
        <f>IF($P256="","",IF(ISNUMBER(MATCH($P256,Shares!$A$2:$A$1001,0)),"held","NOT HELD - review"))</f>
        <v/>
      </c>
    </row>
    <row r="257" spans="10:17" ht="15" customHeight="1" x14ac:dyDescent="0.15">
      <c r="J257" t="str">
        <f>IF(Shares!$A255="","",Shares!$A255)</f>
        <v/>
      </c>
      <c r="K257" t="str">
        <f t="shared" si="9"/>
        <v/>
      </c>
      <c r="L257" t="str">
        <f t="shared" si="10"/>
        <v/>
      </c>
      <c r="M257" t="str">
        <f t="shared" si="11"/>
        <v/>
      </c>
      <c r="N257" t="str">
        <f>IF($J257="","",IF(ISNUMBER(MATCH($J257,Prices[Key],0)),"OK - in Prices","ADD TO PRICES"))</f>
        <v/>
      </c>
      <c r="P257" t="str">
        <f>IFERROR(INDEX(Prices[Key],ROWS($P$4:P257)),"")</f>
        <v/>
      </c>
      <c r="Q257" t="str">
        <f>IF($P257="","",IF(ISNUMBER(MATCH($P257,Shares!$A$2:$A$1001,0)),"held","NOT HELD - review"))</f>
        <v/>
      </c>
    </row>
    <row r="258" spans="10:17" ht="15" customHeight="1" x14ac:dyDescent="0.15">
      <c r="J258" t="str">
        <f>IF(Shares!$A256="","",Shares!$A256)</f>
        <v/>
      </c>
      <c r="K258" t="str">
        <f t="shared" si="9"/>
        <v/>
      </c>
      <c r="L258" t="str">
        <f t="shared" si="10"/>
        <v/>
      </c>
      <c r="M258" t="str">
        <f t="shared" si="11"/>
        <v/>
      </c>
      <c r="N258" t="str">
        <f>IF($J258="","",IF(ISNUMBER(MATCH($J258,Prices[Key],0)),"OK - in Prices","ADD TO PRICES"))</f>
        <v/>
      </c>
      <c r="P258" t="str">
        <f>IFERROR(INDEX(Prices[Key],ROWS($P$4:P258)),"")</f>
        <v/>
      </c>
      <c r="Q258" t="str">
        <f>IF($P258="","",IF(ISNUMBER(MATCH($P258,Shares!$A$2:$A$1001,0)),"held","NOT HELD - review"))</f>
        <v/>
      </c>
    </row>
    <row r="259" spans="10:17" ht="15" customHeight="1" x14ac:dyDescent="0.15">
      <c r="J259" t="str">
        <f>IF(Shares!$A257="","",Shares!$A257)</f>
        <v/>
      </c>
      <c r="K259" t="str">
        <f t="shared" si="9"/>
        <v/>
      </c>
      <c r="L259" t="str">
        <f t="shared" si="10"/>
        <v/>
      </c>
      <c r="M259" t="str">
        <f t="shared" si="11"/>
        <v/>
      </c>
      <c r="N259" t="str">
        <f>IF($J259="","",IF(ISNUMBER(MATCH($J259,Prices[Key],0)),"OK - in Prices","ADD TO PRICES"))</f>
        <v/>
      </c>
      <c r="P259" t="str">
        <f>IFERROR(INDEX(Prices[Key],ROWS($P$4:P259)),"")</f>
        <v/>
      </c>
      <c r="Q259" t="str">
        <f>IF($P259="","",IF(ISNUMBER(MATCH($P259,Shares!$A$2:$A$1001,0)),"held","NOT HELD - review"))</f>
        <v/>
      </c>
    </row>
    <row r="260" spans="10:17" ht="15" customHeight="1" x14ac:dyDescent="0.15">
      <c r="J260" t="str">
        <f>IF(Shares!$A258="","",Shares!$A258)</f>
        <v/>
      </c>
      <c r="K260" t="str">
        <f t="shared" ref="K260:K323" si="12">IF($J260="","",LEFT($J260,FIND(":",$J260)-1))</f>
        <v/>
      </c>
      <c r="L260" t="str">
        <f t="shared" ref="L260:L323" si="13">IF($J260="","",MID($J260,FIND(":",$J260)+1,FIND(":",$J260,FIND(":",$J260)+1)-FIND(":",$J260)-1))</f>
        <v/>
      </c>
      <c r="M260" t="str">
        <f t="shared" ref="M260:M323" si="14">IF($J260="","",RIGHT($J260,LEN($J260)-FIND(":",$J260,FIND(":",$J260)+1)))</f>
        <v/>
      </c>
      <c r="N260" t="str">
        <f>IF($J260="","",IF(ISNUMBER(MATCH($J260,Prices[Key],0)),"OK - in Prices","ADD TO PRICES"))</f>
        <v/>
      </c>
      <c r="P260" t="str">
        <f>IFERROR(INDEX(Prices[Key],ROWS($P$4:P260)),"")</f>
        <v/>
      </c>
      <c r="Q260" t="str">
        <f>IF($P260="","",IF(ISNUMBER(MATCH($P260,Shares!$A$2:$A$1001,0)),"held","NOT HELD - review"))</f>
        <v/>
      </c>
    </row>
    <row r="261" spans="10:17" ht="15" customHeight="1" x14ac:dyDescent="0.15">
      <c r="J261" t="str">
        <f>IF(Shares!$A259="","",Shares!$A259)</f>
        <v/>
      </c>
      <c r="K261" t="str">
        <f t="shared" si="12"/>
        <v/>
      </c>
      <c r="L261" t="str">
        <f t="shared" si="13"/>
        <v/>
      </c>
      <c r="M261" t="str">
        <f t="shared" si="14"/>
        <v/>
      </c>
      <c r="N261" t="str">
        <f>IF($J261="","",IF(ISNUMBER(MATCH($J261,Prices[Key],0)),"OK - in Prices","ADD TO PRICES"))</f>
        <v/>
      </c>
      <c r="P261" t="str">
        <f>IFERROR(INDEX(Prices[Key],ROWS($P$4:P261)),"")</f>
        <v/>
      </c>
      <c r="Q261" t="str">
        <f>IF($P261="","",IF(ISNUMBER(MATCH($P261,Shares!$A$2:$A$1001,0)),"held","NOT HELD - review"))</f>
        <v/>
      </c>
    </row>
    <row r="262" spans="10:17" ht="15" customHeight="1" x14ac:dyDescent="0.15">
      <c r="J262" t="str">
        <f>IF(Shares!$A260="","",Shares!$A260)</f>
        <v/>
      </c>
      <c r="K262" t="str">
        <f t="shared" si="12"/>
        <v/>
      </c>
      <c r="L262" t="str">
        <f t="shared" si="13"/>
        <v/>
      </c>
      <c r="M262" t="str">
        <f t="shared" si="14"/>
        <v/>
      </c>
      <c r="N262" t="str">
        <f>IF($J262="","",IF(ISNUMBER(MATCH($J262,Prices[Key],0)),"OK - in Prices","ADD TO PRICES"))</f>
        <v/>
      </c>
      <c r="P262" t="str">
        <f>IFERROR(INDEX(Prices[Key],ROWS($P$4:P262)),"")</f>
        <v/>
      </c>
      <c r="Q262" t="str">
        <f>IF($P262="","",IF(ISNUMBER(MATCH($P262,Shares!$A$2:$A$1001,0)),"held","NOT HELD - review"))</f>
        <v/>
      </c>
    </row>
    <row r="263" spans="10:17" ht="15" customHeight="1" x14ac:dyDescent="0.15">
      <c r="J263" t="str">
        <f>IF(Shares!$A261="","",Shares!$A261)</f>
        <v/>
      </c>
      <c r="K263" t="str">
        <f t="shared" si="12"/>
        <v/>
      </c>
      <c r="L263" t="str">
        <f t="shared" si="13"/>
        <v/>
      </c>
      <c r="M263" t="str">
        <f t="shared" si="14"/>
        <v/>
      </c>
      <c r="N263" t="str">
        <f>IF($J263="","",IF(ISNUMBER(MATCH($J263,Prices[Key],0)),"OK - in Prices","ADD TO PRICES"))</f>
        <v/>
      </c>
      <c r="P263" t="str">
        <f>IFERROR(INDEX(Prices[Key],ROWS($P$4:P263)),"")</f>
        <v/>
      </c>
      <c r="Q263" t="str">
        <f>IF($P263="","",IF(ISNUMBER(MATCH($P263,Shares!$A$2:$A$1001,0)),"held","NOT HELD - review"))</f>
        <v/>
      </c>
    </row>
    <row r="264" spans="10:17" ht="15" customHeight="1" x14ac:dyDescent="0.15">
      <c r="J264" t="str">
        <f>IF(Shares!$A262="","",Shares!$A262)</f>
        <v/>
      </c>
      <c r="K264" t="str">
        <f t="shared" si="12"/>
        <v/>
      </c>
      <c r="L264" t="str">
        <f t="shared" si="13"/>
        <v/>
      </c>
      <c r="M264" t="str">
        <f t="shared" si="14"/>
        <v/>
      </c>
      <c r="N264" t="str">
        <f>IF($J264="","",IF(ISNUMBER(MATCH($J264,Prices[Key],0)),"OK - in Prices","ADD TO PRICES"))</f>
        <v/>
      </c>
      <c r="P264" t="str">
        <f>IFERROR(INDEX(Prices[Key],ROWS($P$4:P264)),"")</f>
        <v/>
      </c>
      <c r="Q264" t="str">
        <f>IF($P264="","",IF(ISNUMBER(MATCH($P264,Shares!$A$2:$A$1001,0)),"held","NOT HELD - review"))</f>
        <v/>
      </c>
    </row>
    <row r="265" spans="10:17" ht="15" customHeight="1" x14ac:dyDescent="0.15">
      <c r="J265" t="str">
        <f>IF(Shares!$A263="","",Shares!$A263)</f>
        <v/>
      </c>
      <c r="K265" t="str">
        <f t="shared" si="12"/>
        <v/>
      </c>
      <c r="L265" t="str">
        <f t="shared" si="13"/>
        <v/>
      </c>
      <c r="M265" t="str">
        <f t="shared" si="14"/>
        <v/>
      </c>
      <c r="N265" t="str">
        <f>IF($J265="","",IF(ISNUMBER(MATCH($J265,Prices[Key],0)),"OK - in Prices","ADD TO PRICES"))</f>
        <v/>
      </c>
      <c r="P265" t="str">
        <f>IFERROR(INDEX(Prices[Key],ROWS($P$4:P265)),"")</f>
        <v/>
      </c>
      <c r="Q265" t="str">
        <f>IF($P265="","",IF(ISNUMBER(MATCH($P265,Shares!$A$2:$A$1001,0)),"held","NOT HELD - review"))</f>
        <v/>
      </c>
    </row>
    <row r="266" spans="10:17" ht="15" customHeight="1" x14ac:dyDescent="0.15">
      <c r="J266" t="str">
        <f>IF(Shares!$A264="","",Shares!$A264)</f>
        <v/>
      </c>
      <c r="K266" t="str">
        <f t="shared" si="12"/>
        <v/>
      </c>
      <c r="L266" t="str">
        <f t="shared" si="13"/>
        <v/>
      </c>
      <c r="M266" t="str">
        <f t="shared" si="14"/>
        <v/>
      </c>
      <c r="N266" t="str">
        <f>IF($J266="","",IF(ISNUMBER(MATCH($J266,Prices[Key],0)),"OK - in Prices","ADD TO PRICES"))</f>
        <v/>
      </c>
      <c r="P266" t="str">
        <f>IFERROR(INDEX(Prices[Key],ROWS($P$4:P266)),"")</f>
        <v/>
      </c>
      <c r="Q266" t="str">
        <f>IF($P266="","",IF(ISNUMBER(MATCH($P266,Shares!$A$2:$A$1001,0)),"held","NOT HELD - review"))</f>
        <v/>
      </c>
    </row>
    <row r="267" spans="10:17" ht="15" customHeight="1" x14ac:dyDescent="0.15">
      <c r="J267" t="str">
        <f>IF(Shares!$A265="","",Shares!$A265)</f>
        <v/>
      </c>
      <c r="K267" t="str">
        <f t="shared" si="12"/>
        <v/>
      </c>
      <c r="L267" t="str">
        <f t="shared" si="13"/>
        <v/>
      </c>
      <c r="M267" t="str">
        <f t="shared" si="14"/>
        <v/>
      </c>
      <c r="N267" t="str">
        <f>IF($J267="","",IF(ISNUMBER(MATCH($J267,Prices[Key],0)),"OK - in Prices","ADD TO PRICES"))</f>
        <v/>
      </c>
      <c r="P267" t="str">
        <f>IFERROR(INDEX(Prices[Key],ROWS($P$4:P267)),"")</f>
        <v/>
      </c>
      <c r="Q267" t="str">
        <f>IF($P267="","",IF(ISNUMBER(MATCH($P267,Shares!$A$2:$A$1001,0)),"held","NOT HELD - review"))</f>
        <v/>
      </c>
    </row>
    <row r="268" spans="10:17" ht="15" customHeight="1" x14ac:dyDescent="0.15">
      <c r="J268" t="str">
        <f>IF(Shares!$A266="","",Shares!$A266)</f>
        <v/>
      </c>
      <c r="K268" t="str">
        <f t="shared" si="12"/>
        <v/>
      </c>
      <c r="L268" t="str">
        <f t="shared" si="13"/>
        <v/>
      </c>
      <c r="M268" t="str">
        <f t="shared" si="14"/>
        <v/>
      </c>
      <c r="N268" t="str">
        <f>IF($J268="","",IF(ISNUMBER(MATCH($J268,Prices[Key],0)),"OK - in Prices","ADD TO PRICES"))</f>
        <v/>
      </c>
      <c r="P268" t="str">
        <f>IFERROR(INDEX(Prices[Key],ROWS($P$4:P268)),"")</f>
        <v/>
      </c>
      <c r="Q268" t="str">
        <f>IF($P268="","",IF(ISNUMBER(MATCH($P268,Shares!$A$2:$A$1001,0)),"held","NOT HELD - review"))</f>
        <v/>
      </c>
    </row>
    <row r="269" spans="10:17" ht="15" customHeight="1" x14ac:dyDescent="0.15">
      <c r="J269" t="str">
        <f>IF(Shares!$A267="","",Shares!$A267)</f>
        <v/>
      </c>
      <c r="K269" t="str">
        <f t="shared" si="12"/>
        <v/>
      </c>
      <c r="L269" t="str">
        <f t="shared" si="13"/>
        <v/>
      </c>
      <c r="M269" t="str">
        <f t="shared" si="14"/>
        <v/>
      </c>
      <c r="N269" t="str">
        <f>IF($J269="","",IF(ISNUMBER(MATCH($J269,Prices[Key],0)),"OK - in Prices","ADD TO PRICES"))</f>
        <v/>
      </c>
      <c r="P269" t="str">
        <f>IFERROR(INDEX(Prices[Key],ROWS($P$4:P269)),"")</f>
        <v/>
      </c>
      <c r="Q269" t="str">
        <f>IF($P269="","",IF(ISNUMBER(MATCH($P269,Shares!$A$2:$A$1001,0)),"held","NOT HELD - review"))</f>
        <v/>
      </c>
    </row>
    <row r="270" spans="10:17" ht="15" customHeight="1" x14ac:dyDescent="0.15">
      <c r="J270" t="str">
        <f>IF(Shares!$A268="","",Shares!$A268)</f>
        <v/>
      </c>
      <c r="K270" t="str">
        <f t="shared" si="12"/>
        <v/>
      </c>
      <c r="L270" t="str">
        <f t="shared" si="13"/>
        <v/>
      </c>
      <c r="M270" t="str">
        <f t="shared" si="14"/>
        <v/>
      </c>
      <c r="N270" t="str">
        <f>IF($J270="","",IF(ISNUMBER(MATCH($J270,Prices[Key],0)),"OK - in Prices","ADD TO PRICES"))</f>
        <v/>
      </c>
      <c r="P270" t="str">
        <f>IFERROR(INDEX(Prices[Key],ROWS($P$4:P270)),"")</f>
        <v/>
      </c>
      <c r="Q270" t="str">
        <f>IF($P270="","",IF(ISNUMBER(MATCH($P270,Shares!$A$2:$A$1001,0)),"held","NOT HELD - review"))</f>
        <v/>
      </c>
    </row>
    <row r="271" spans="10:17" ht="15" customHeight="1" x14ac:dyDescent="0.15">
      <c r="J271" t="str">
        <f>IF(Shares!$A269="","",Shares!$A269)</f>
        <v/>
      </c>
      <c r="K271" t="str">
        <f t="shared" si="12"/>
        <v/>
      </c>
      <c r="L271" t="str">
        <f t="shared" si="13"/>
        <v/>
      </c>
      <c r="M271" t="str">
        <f t="shared" si="14"/>
        <v/>
      </c>
      <c r="N271" t="str">
        <f>IF($J271="","",IF(ISNUMBER(MATCH($J271,Prices[Key],0)),"OK - in Prices","ADD TO PRICES"))</f>
        <v/>
      </c>
      <c r="P271" t="str">
        <f>IFERROR(INDEX(Prices[Key],ROWS($P$4:P271)),"")</f>
        <v/>
      </c>
      <c r="Q271" t="str">
        <f>IF($P271="","",IF(ISNUMBER(MATCH($P271,Shares!$A$2:$A$1001,0)),"held","NOT HELD - review"))</f>
        <v/>
      </c>
    </row>
    <row r="272" spans="10:17" ht="15" customHeight="1" x14ac:dyDescent="0.15">
      <c r="J272" t="str">
        <f>IF(Shares!$A270="","",Shares!$A270)</f>
        <v/>
      </c>
      <c r="K272" t="str">
        <f t="shared" si="12"/>
        <v/>
      </c>
      <c r="L272" t="str">
        <f t="shared" si="13"/>
        <v/>
      </c>
      <c r="M272" t="str">
        <f t="shared" si="14"/>
        <v/>
      </c>
      <c r="N272" t="str">
        <f>IF($J272="","",IF(ISNUMBER(MATCH($J272,Prices[Key],0)),"OK - in Prices","ADD TO PRICES"))</f>
        <v/>
      </c>
      <c r="P272" t="str">
        <f>IFERROR(INDEX(Prices[Key],ROWS($P$4:P272)),"")</f>
        <v/>
      </c>
      <c r="Q272" t="str">
        <f>IF($P272="","",IF(ISNUMBER(MATCH($P272,Shares!$A$2:$A$1001,0)),"held","NOT HELD - review"))</f>
        <v/>
      </c>
    </row>
    <row r="273" spans="10:17" ht="15" customHeight="1" x14ac:dyDescent="0.15">
      <c r="J273" t="str">
        <f>IF(Shares!$A271="","",Shares!$A271)</f>
        <v/>
      </c>
      <c r="K273" t="str">
        <f t="shared" si="12"/>
        <v/>
      </c>
      <c r="L273" t="str">
        <f t="shared" si="13"/>
        <v/>
      </c>
      <c r="M273" t="str">
        <f t="shared" si="14"/>
        <v/>
      </c>
      <c r="N273" t="str">
        <f>IF($J273="","",IF(ISNUMBER(MATCH($J273,Prices[Key],0)),"OK - in Prices","ADD TO PRICES"))</f>
        <v/>
      </c>
      <c r="P273" t="str">
        <f>IFERROR(INDEX(Prices[Key],ROWS($P$4:P273)),"")</f>
        <v/>
      </c>
      <c r="Q273" t="str">
        <f>IF($P273="","",IF(ISNUMBER(MATCH($P273,Shares!$A$2:$A$1001,0)),"held","NOT HELD - review"))</f>
        <v/>
      </c>
    </row>
    <row r="274" spans="10:17" ht="15" customHeight="1" x14ac:dyDescent="0.15">
      <c r="J274" t="str">
        <f>IF(Shares!$A272="","",Shares!$A272)</f>
        <v/>
      </c>
      <c r="K274" t="str">
        <f t="shared" si="12"/>
        <v/>
      </c>
      <c r="L274" t="str">
        <f t="shared" si="13"/>
        <v/>
      </c>
      <c r="M274" t="str">
        <f t="shared" si="14"/>
        <v/>
      </c>
      <c r="N274" t="str">
        <f>IF($J274="","",IF(ISNUMBER(MATCH($J274,Prices[Key],0)),"OK - in Prices","ADD TO PRICES"))</f>
        <v/>
      </c>
      <c r="P274" t="str">
        <f>IFERROR(INDEX(Prices[Key],ROWS($P$4:P274)),"")</f>
        <v/>
      </c>
      <c r="Q274" t="str">
        <f>IF($P274="","",IF(ISNUMBER(MATCH($P274,Shares!$A$2:$A$1001,0)),"held","NOT HELD - review"))</f>
        <v/>
      </c>
    </row>
    <row r="275" spans="10:17" ht="15" customHeight="1" x14ac:dyDescent="0.15">
      <c r="J275" t="str">
        <f>IF(Shares!$A273="","",Shares!$A273)</f>
        <v/>
      </c>
      <c r="K275" t="str">
        <f t="shared" si="12"/>
        <v/>
      </c>
      <c r="L275" t="str">
        <f t="shared" si="13"/>
        <v/>
      </c>
      <c r="M275" t="str">
        <f t="shared" si="14"/>
        <v/>
      </c>
      <c r="N275" t="str">
        <f>IF($J275="","",IF(ISNUMBER(MATCH($J275,Prices[Key],0)),"OK - in Prices","ADD TO PRICES"))</f>
        <v/>
      </c>
      <c r="P275" t="str">
        <f>IFERROR(INDEX(Prices[Key],ROWS($P$4:P275)),"")</f>
        <v/>
      </c>
      <c r="Q275" t="str">
        <f>IF($P275="","",IF(ISNUMBER(MATCH($P275,Shares!$A$2:$A$1001,0)),"held","NOT HELD - review"))</f>
        <v/>
      </c>
    </row>
    <row r="276" spans="10:17" ht="15" customHeight="1" x14ac:dyDescent="0.15">
      <c r="J276" t="str">
        <f>IF(Shares!$A274="","",Shares!$A274)</f>
        <v/>
      </c>
      <c r="K276" t="str">
        <f t="shared" si="12"/>
        <v/>
      </c>
      <c r="L276" t="str">
        <f t="shared" si="13"/>
        <v/>
      </c>
      <c r="M276" t="str">
        <f t="shared" si="14"/>
        <v/>
      </c>
      <c r="N276" t="str">
        <f>IF($J276="","",IF(ISNUMBER(MATCH($J276,Prices[Key],0)),"OK - in Prices","ADD TO PRICES"))</f>
        <v/>
      </c>
      <c r="P276" t="str">
        <f>IFERROR(INDEX(Prices[Key],ROWS($P$4:P276)),"")</f>
        <v/>
      </c>
      <c r="Q276" t="str">
        <f>IF($P276="","",IF(ISNUMBER(MATCH($P276,Shares!$A$2:$A$1001,0)),"held","NOT HELD - review"))</f>
        <v/>
      </c>
    </row>
    <row r="277" spans="10:17" ht="15" customHeight="1" x14ac:dyDescent="0.15">
      <c r="J277" t="str">
        <f>IF(Shares!$A275="","",Shares!$A275)</f>
        <v/>
      </c>
      <c r="K277" t="str">
        <f t="shared" si="12"/>
        <v/>
      </c>
      <c r="L277" t="str">
        <f t="shared" si="13"/>
        <v/>
      </c>
      <c r="M277" t="str">
        <f t="shared" si="14"/>
        <v/>
      </c>
      <c r="N277" t="str">
        <f>IF($J277="","",IF(ISNUMBER(MATCH($J277,Prices[Key],0)),"OK - in Prices","ADD TO PRICES"))</f>
        <v/>
      </c>
      <c r="P277" t="str">
        <f>IFERROR(INDEX(Prices[Key],ROWS($P$4:P277)),"")</f>
        <v/>
      </c>
      <c r="Q277" t="str">
        <f>IF($P277="","",IF(ISNUMBER(MATCH($P277,Shares!$A$2:$A$1001,0)),"held","NOT HELD - review"))</f>
        <v/>
      </c>
    </row>
    <row r="278" spans="10:17" ht="15" customHeight="1" x14ac:dyDescent="0.15">
      <c r="J278" t="str">
        <f>IF(Shares!$A276="","",Shares!$A276)</f>
        <v/>
      </c>
      <c r="K278" t="str">
        <f t="shared" si="12"/>
        <v/>
      </c>
      <c r="L278" t="str">
        <f t="shared" si="13"/>
        <v/>
      </c>
      <c r="M278" t="str">
        <f t="shared" si="14"/>
        <v/>
      </c>
      <c r="N278" t="str">
        <f>IF($J278="","",IF(ISNUMBER(MATCH($J278,Prices[Key],0)),"OK - in Prices","ADD TO PRICES"))</f>
        <v/>
      </c>
      <c r="P278" t="str">
        <f>IFERROR(INDEX(Prices[Key],ROWS($P$4:P278)),"")</f>
        <v/>
      </c>
      <c r="Q278" t="str">
        <f>IF($P278="","",IF(ISNUMBER(MATCH($P278,Shares!$A$2:$A$1001,0)),"held","NOT HELD - review"))</f>
        <v/>
      </c>
    </row>
    <row r="279" spans="10:17" ht="15" customHeight="1" x14ac:dyDescent="0.15">
      <c r="J279" t="str">
        <f>IF(Shares!$A277="","",Shares!$A277)</f>
        <v/>
      </c>
      <c r="K279" t="str">
        <f t="shared" si="12"/>
        <v/>
      </c>
      <c r="L279" t="str">
        <f t="shared" si="13"/>
        <v/>
      </c>
      <c r="M279" t="str">
        <f t="shared" si="14"/>
        <v/>
      </c>
      <c r="N279" t="str">
        <f>IF($J279="","",IF(ISNUMBER(MATCH($J279,Prices[Key],0)),"OK - in Prices","ADD TO PRICES"))</f>
        <v/>
      </c>
      <c r="P279" t="str">
        <f>IFERROR(INDEX(Prices[Key],ROWS($P$4:P279)),"")</f>
        <v/>
      </c>
      <c r="Q279" t="str">
        <f>IF($P279="","",IF(ISNUMBER(MATCH($P279,Shares!$A$2:$A$1001,0)),"held","NOT HELD - review"))</f>
        <v/>
      </c>
    </row>
    <row r="280" spans="10:17" ht="15" customHeight="1" x14ac:dyDescent="0.15">
      <c r="J280" t="str">
        <f>IF(Shares!$A278="","",Shares!$A278)</f>
        <v/>
      </c>
      <c r="K280" t="str">
        <f t="shared" si="12"/>
        <v/>
      </c>
      <c r="L280" t="str">
        <f t="shared" si="13"/>
        <v/>
      </c>
      <c r="M280" t="str">
        <f t="shared" si="14"/>
        <v/>
      </c>
      <c r="N280" t="str">
        <f>IF($J280="","",IF(ISNUMBER(MATCH($J280,Prices[Key],0)),"OK - in Prices","ADD TO PRICES"))</f>
        <v/>
      </c>
      <c r="P280" t="str">
        <f>IFERROR(INDEX(Prices[Key],ROWS($P$4:P280)),"")</f>
        <v/>
      </c>
      <c r="Q280" t="str">
        <f>IF($P280="","",IF(ISNUMBER(MATCH($P280,Shares!$A$2:$A$1001,0)),"held","NOT HELD - review"))</f>
        <v/>
      </c>
    </row>
    <row r="281" spans="10:17" ht="15" customHeight="1" x14ac:dyDescent="0.15">
      <c r="J281" t="str">
        <f>IF(Shares!$A279="","",Shares!$A279)</f>
        <v/>
      </c>
      <c r="K281" t="str">
        <f t="shared" si="12"/>
        <v/>
      </c>
      <c r="L281" t="str">
        <f t="shared" si="13"/>
        <v/>
      </c>
      <c r="M281" t="str">
        <f t="shared" si="14"/>
        <v/>
      </c>
      <c r="N281" t="str">
        <f>IF($J281="","",IF(ISNUMBER(MATCH($J281,Prices[Key],0)),"OK - in Prices","ADD TO PRICES"))</f>
        <v/>
      </c>
      <c r="P281" t="str">
        <f>IFERROR(INDEX(Prices[Key],ROWS($P$4:P281)),"")</f>
        <v/>
      </c>
      <c r="Q281" t="str">
        <f>IF($P281="","",IF(ISNUMBER(MATCH($P281,Shares!$A$2:$A$1001,0)),"held","NOT HELD - review"))</f>
        <v/>
      </c>
    </row>
    <row r="282" spans="10:17" ht="15" customHeight="1" x14ac:dyDescent="0.15">
      <c r="J282" t="str">
        <f>IF(Shares!$A280="","",Shares!$A280)</f>
        <v/>
      </c>
      <c r="K282" t="str">
        <f t="shared" si="12"/>
        <v/>
      </c>
      <c r="L282" t="str">
        <f t="shared" si="13"/>
        <v/>
      </c>
      <c r="M282" t="str">
        <f t="shared" si="14"/>
        <v/>
      </c>
      <c r="N282" t="str">
        <f>IF($J282="","",IF(ISNUMBER(MATCH($J282,Prices[Key],0)),"OK - in Prices","ADD TO PRICES"))</f>
        <v/>
      </c>
      <c r="P282" t="str">
        <f>IFERROR(INDEX(Prices[Key],ROWS($P$4:P282)),"")</f>
        <v/>
      </c>
      <c r="Q282" t="str">
        <f>IF($P282="","",IF(ISNUMBER(MATCH($P282,Shares!$A$2:$A$1001,0)),"held","NOT HELD - review"))</f>
        <v/>
      </c>
    </row>
    <row r="283" spans="10:17" ht="15" customHeight="1" x14ac:dyDescent="0.15">
      <c r="J283" t="str">
        <f>IF(Shares!$A281="","",Shares!$A281)</f>
        <v/>
      </c>
      <c r="K283" t="str">
        <f t="shared" si="12"/>
        <v/>
      </c>
      <c r="L283" t="str">
        <f t="shared" si="13"/>
        <v/>
      </c>
      <c r="M283" t="str">
        <f t="shared" si="14"/>
        <v/>
      </c>
      <c r="N283" t="str">
        <f>IF($J283="","",IF(ISNUMBER(MATCH($J283,Prices[Key],0)),"OK - in Prices","ADD TO PRICES"))</f>
        <v/>
      </c>
      <c r="P283" t="str">
        <f>IFERROR(INDEX(Prices[Key],ROWS($P$4:P283)),"")</f>
        <v/>
      </c>
      <c r="Q283" t="str">
        <f>IF($P283="","",IF(ISNUMBER(MATCH($P283,Shares!$A$2:$A$1001,0)),"held","NOT HELD - review"))</f>
        <v/>
      </c>
    </row>
    <row r="284" spans="10:17" ht="15" customHeight="1" x14ac:dyDescent="0.15">
      <c r="J284" t="str">
        <f>IF(Shares!$A282="","",Shares!$A282)</f>
        <v/>
      </c>
      <c r="K284" t="str">
        <f t="shared" si="12"/>
        <v/>
      </c>
      <c r="L284" t="str">
        <f t="shared" si="13"/>
        <v/>
      </c>
      <c r="M284" t="str">
        <f t="shared" si="14"/>
        <v/>
      </c>
      <c r="N284" t="str">
        <f>IF($J284="","",IF(ISNUMBER(MATCH($J284,Prices[Key],0)),"OK - in Prices","ADD TO PRICES"))</f>
        <v/>
      </c>
      <c r="P284" t="str">
        <f>IFERROR(INDEX(Prices[Key],ROWS($P$4:P284)),"")</f>
        <v/>
      </c>
      <c r="Q284" t="str">
        <f>IF($P284="","",IF(ISNUMBER(MATCH($P284,Shares!$A$2:$A$1001,0)),"held","NOT HELD - review"))</f>
        <v/>
      </c>
    </row>
    <row r="285" spans="10:17" ht="15" customHeight="1" x14ac:dyDescent="0.15">
      <c r="J285" t="str">
        <f>IF(Shares!$A283="","",Shares!$A283)</f>
        <v/>
      </c>
      <c r="K285" t="str">
        <f t="shared" si="12"/>
        <v/>
      </c>
      <c r="L285" t="str">
        <f t="shared" si="13"/>
        <v/>
      </c>
      <c r="M285" t="str">
        <f t="shared" si="14"/>
        <v/>
      </c>
      <c r="N285" t="str">
        <f>IF($J285="","",IF(ISNUMBER(MATCH($J285,Prices[Key],0)),"OK - in Prices","ADD TO PRICES"))</f>
        <v/>
      </c>
      <c r="P285" t="str">
        <f>IFERROR(INDEX(Prices[Key],ROWS($P$4:P285)),"")</f>
        <v/>
      </c>
      <c r="Q285" t="str">
        <f>IF($P285="","",IF(ISNUMBER(MATCH($P285,Shares!$A$2:$A$1001,0)),"held","NOT HELD - review"))</f>
        <v/>
      </c>
    </row>
    <row r="286" spans="10:17" ht="15" customHeight="1" x14ac:dyDescent="0.15">
      <c r="J286" t="str">
        <f>IF(Shares!$A284="","",Shares!$A284)</f>
        <v/>
      </c>
      <c r="K286" t="str">
        <f t="shared" si="12"/>
        <v/>
      </c>
      <c r="L286" t="str">
        <f t="shared" si="13"/>
        <v/>
      </c>
      <c r="M286" t="str">
        <f t="shared" si="14"/>
        <v/>
      </c>
      <c r="N286" t="str">
        <f>IF($J286="","",IF(ISNUMBER(MATCH($J286,Prices[Key],0)),"OK - in Prices","ADD TO PRICES"))</f>
        <v/>
      </c>
      <c r="P286" t="str">
        <f>IFERROR(INDEX(Prices[Key],ROWS($P$4:P286)),"")</f>
        <v/>
      </c>
      <c r="Q286" t="str">
        <f>IF($P286="","",IF(ISNUMBER(MATCH($P286,Shares!$A$2:$A$1001,0)),"held","NOT HELD - review"))</f>
        <v/>
      </c>
    </row>
    <row r="287" spans="10:17" ht="15" customHeight="1" x14ac:dyDescent="0.15">
      <c r="J287" t="str">
        <f>IF(Shares!$A285="","",Shares!$A285)</f>
        <v/>
      </c>
      <c r="K287" t="str">
        <f t="shared" si="12"/>
        <v/>
      </c>
      <c r="L287" t="str">
        <f t="shared" si="13"/>
        <v/>
      </c>
      <c r="M287" t="str">
        <f t="shared" si="14"/>
        <v/>
      </c>
      <c r="N287" t="str">
        <f>IF($J287="","",IF(ISNUMBER(MATCH($J287,Prices[Key],0)),"OK - in Prices","ADD TO PRICES"))</f>
        <v/>
      </c>
      <c r="P287" t="str">
        <f>IFERROR(INDEX(Prices[Key],ROWS($P$4:P287)),"")</f>
        <v/>
      </c>
      <c r="Q287" t="str">
        <f>IF($P287="","",IF(ISNUMBER(MATCH($P287,Shares!$A$2:$A$1001,0)),"held","NOT HELD - review"))</f>
        <v/>
      </c>
    </row>
    <row r="288" spans="10:17" ht="15" customHeight="1" x14ac:dyDescent="0.15">
      <c r="J288" t="str">
        <f>IF(Shares!$A286="","",Shares!$A286)</f>
        <v/>
      </c>
      <c r="K288" t="str">
        <f t="shared" si="12"/>
        <v/>
      </c>
      <c r="L288" t="str">
        <f t="shared" si="13"/>
        <v/>
      </c>
      <c r="M288" t="str">
        <f t="shared" si="14"/>
        <v/>
      </c>
      <c r="N288" t="str">
        <f>IF($J288="","",IF(ISNUMBER(MATCH($J288,Prices[Key],0)),"OK - in Prices","ADD TO PRICES"))</f>
        <v/>
      </c>
      <c r="P288" t="str">
        <f>IFERROR(INDEX(Prices[Key],ROWS($P$4:P288)),"")</f>
        <v/>
      </c>
      <c r="Q288" t="str">
        <f>IF($P288="","",IF(ISNUMBER(MATCH($P288,Shares!$A$2:$A$1001,0)),"held","NOT HELD - review"))</f>
        <v/>
      </c>
    </row>
    <row r="289" spans="10:17" ht="15" customHeight="1" x14ac:dyDescent="0.15">
      <c r="J289" t="str">
        <f>IF(Shares!$A287="","",Shares!$A287)</f>
        <v/>
      </c>
      <c r="K289" t="str">
        <f t="shared" si="12"/>
        <v/>
      </c>
      <c r="L289" t="str">
        <f t="shared" si="13"/>
        <v/>
      </c>
      <c r="M289" t="str">
        <f t="shared" si="14"/>
        <v/>
      </c>
      <c r="N289" t="str">
        <f>IF($J289="","",IF(ISNUMBER(MATCH($J289,Prices[Key],0)),"OK - in Prices","ADD TO PRICES"))</f>
        <v/>
      </c>
      <c r="P289" t="str">
        <f>IFERROR(INDEX(Prices[Key],ROWS($P$4:P289)),"")</f>
        <v/>
      </c>
      <c r="Q289" t="str">
        <f>IF($P289="","",IF(ISNUMBER(MATCH($P289,Shares!$A$2:$A$1001,0)),"held","NOT HELD - review"))</f>
        <v/>
      </c>
    </row>
    <row r="290" spans="10:17" ht="15" customHeight="1" x14ac:dyDescent="0.15">
      <c r="J290" t="str">
        <f>IF(Shares!$A288="","",Shares!$A288)</f>
        <v/>
      </c>
      <c r="K290" t="str">
        <f t="shared" si="12"/>
        <v/>
      </c>
      <c r="L290" t="str">
        <f t="shared" si="13"/>
        <v/>
      </c>
      <c r="M290" t="str">
        <f t="shared" si="14"/>
        <v/>
      </c>
      <c r="N290" t="str">
        <f>IF($J290="","",IF(ISNUMBER(MATCH($J290,Prices[Key],0)),"OK - in Prices","ADD TO PRICES"))</f>
        <v/>
      </c>
      <c r="P290" t="str">
        <f>IFERROR(INDEX(Prices[Key],ROWS($P$4:P290)),"")</f>
        <v/>
      </c>
      <c r="Q290" t="str">
        <f>IF($P290="","",IF(ISNUMBER(MATCH($P290,Shares!$A$2:$A$1001,0)),"held","NOT HELD - review"))</f>
        <v/>
      </c>
    </row>
    <row r="291" spans="10:17" ht="15" customHeight="1" x14ac:dyDescent="0.15">
      <c r="J291" t="str">
        <f>IF(Shares!$A289="","",Shares!$A289)</f>
        <v/>
      </c>
      <c r="K291" t="str">
        <f t="shared" si="12"/>
        <v/>
      </c>
      <c r="L291" t="str">
        <f t="shared" si="13"/>
        <v/>
      </c>
      <c r="M291" t="str">
        <f t="shared" si="14"/>
        <v/>
      </c>
      <c r="N291" t="str">
        <f>IF($J291="","",IF(ISNUMBER(MATCH($J291,Prices[Key],0)),"OK - in Prices","ADD TO PRICES"))</f>
        <v/>
      </c>
      <c r="P291" t="str">
        <f>IFERROR(INDEX(Prices[Key],ROWS($P$4:P291)),"")</f>
        <v/>
      </c>
      <c r="Q291" t="str">
        <f>IF($P291="","",IF(ISNUMBER(MATCH($P291,Shares!$A$2:$A$1001,0)),"held","NOT HELD - review"))</f>
        <v/>
      </c>
    </row>
    <row r="292" spans="10:17" ht="15" customHeight="1" x14ac:dyDescent="0.15">
      <c r="J292" t="str">
        <f>IF(Shares!$A290="","",Shares!$A290)</f>
        <v/>
      </c>
      <c r="K292" t="str">
        <f t="shared" si="12"/>
        <v/>
      </c>
      <c r="L292" t="str">
        <f t="shared" si="13"/>
        <v/>
      </c>
      <c r="M292" t="str">
        <f t="shared" si="14"/>
        <v/>
      </c>
      <c r="N292" t="str">
        <f>IF($J292="","",IF(ISNUMBER(MATCH($J292,Prices[Key],0)),"OK - in Prices","ADD TO PRICES"))</f>
        <v/>
      </c>
      <c r="P292" t="str">
        <f>IFERROR(INDEX(Prices[Key],ROWS($P$4:P292)),"")</f>
        <v/>
      </c>
      <c r="Q292" t="str">
        <f>IF($P292="","",IF(ISNUMBER(MATCH($P292,Shares!$A$2:$A$1001,0)),"held","NOT HELD - review"))</f>
        <v/>
      </c>
    </row>
    <row r="293" spans="10:17" ht="15" customHeight="1" x14ac:dyDescent="0.15">
      <c r="J293" t="str">
        <f>IF(Shares!$A291="","",Shares!$A291)</f>
        <v/>
      </c>
      <c r="K293" t="str">
        <f t="shared" si="12"/>
        <v/>
      </c>
      <c r="L293" t="str">
        <f t="shared" si="13"/>
        <v/>
      </c>
      <c r="M293" t="str">
        <f t="shared" si="14"/>
        <v/>
      </c>
      <c r="N293" t="str">
        <f>IF($J293="","",IF(ISNUMBER(MATCH($J293,Prices[Key],0)),"OK - in Prices","ADD TO PRICES"))</f>
        <v/>
      </c>
      <c r="P293" t="str">
        <f>IFERROR(INDEX(Prices[Key],ROWS($P$4:P293)),"")</f>
        <v/>
      </c>
      <c r="Q293" t="str">
        <f>IF($P293="","",IF(ISNUMBER(MATCH($P293,Shares!$A$2:$A$1001,0)),"held","NOT HELD - review"))</f>
        <v/>
      </c>
    </row>
    <row r="294" spans="10:17" ht="15" customHeight="1" x14ac:dyDescent="0.15">
      <c r="J294" t="str">
        <f>IF(Shares!$A292="","",Shares!$A292)</f>
        <v/>
      </c>
      <c r="K294" t="str">
        <f t="shared" si="12"/>
        <v/>
      </c>
      <c r="L294" t="str">
        <f t="shared" si="13"/>
        <v/>
      </c>
      <c r="M294" t="str">
        <f t="shared" si="14"/>
        <v/>
      </c>
      <c r="N294" t="str">
        <f>IF($J294="","",IF(ISNUMBER(MATCH($J294,Prices[Key],0)),"OK - in Prices","ADD TO PRICES"))</f>
        <v/>
      </c>
      <c r="P294" t="str">
        <f>IFERROR(INDEX(Prices[Key],ROWS($P$4:P294)),"")</f>
        <v/>
      </c>
      <c r="Q294" t="str">
        <f>IF($P294="","",IF(ISNUMBER(MATCH($P294,Shares!$A$2:$A$1001,0)),"held","NOT HELD - review"))</f>
        <v/>
      </c>
    </row>
    <row r="295" spans="10:17" ht="15" customHeight="1" x14ac:dyDescent="0.15">
      <c r="J295" t="str">
        <f>IF(Shares!$A293="","",Shares!$A293)</f>
        <v/>
      </c>
      <c r="K295" t="str">
        <f t="shared" si="12"/>
        <v/>
      </c>
      <c r="L295" t="str">
        <f t="shared" si="13"/>
        <v/>
      </c>
      <c r="M295" t="str">
        <f t="shared" si="14"/>
        <v/>
      </c>
      <c r="N295" t="str">
        <f>IF($J295="","",IF(ISNUMBER(MATCH($J295,Prices[Key],0)),"OK - in Prices","ADD TO PRICES"))</f>
        <v/>
      </c>
      <c r="P295" t="str">
        <f>IFERROR(INDEX(Prices[Key],ROWS($P$4:P295)),"")</f>
        <v/>
      </c>
      <c r="Q295" t="str">
        <f>IF($P295="","",IF(ISNUMBER(MATCH($P295,Shares!$A$2:$A$1001,0)),"held","NOT HELD - review"))</f>
        <v/>
      </c>
    </row>
    <row r="296" spans="10:17" ht="15" customHeight="1" x14ac:dyDescent="0.15">
      <c r="J296" t="str">
        <f>IF(Shares!$A294="","",Shares!$A294)</f>
        <v/>
      </c>
      <c r="K296" t="str">
        <f t="shared" si="12"/>
        <v/>
      </c>
      <c r="L296" t="str">
        <f t="shared" si="13"/>
        <v/>
      </c>
      <c r="M296" t="str">
        <f t="shared" si="14"/>
        <v/>
      </c>
      <c r="N296" t="str">
        <f>IF($J296="","",IF(ISNUMBER(MATCH($J296,Prices[Key],0)),"OK - in Prices","ADD TO PRICES"))</f>
        <v/>
      </c>
      <c r="P296" t="str">
        <f>IFERROR(INDEX(Prices[Key],ROWS($P$4:P296)),"")</f>
        <v/>
      </c>
      <c r="Q296" t="str">
        <f>IF($P296="","",IF(ISNUMBER(MATCH($P296,Shares!$A$2:$A$1001,0)),"held","NOT HELD - review"))</f>
        <v/>
      </c>
    </row>
    <row r="297" spans="10:17" ht="15" customHeight="1" x14ac:dyDescent="0.15">
      <c r="J297" t="str">
        <f>IF(Shares!$A295="","",Shares!$A295)</f>
        <v/>
      </c>
      <c r="K297" t="str">
        <f t="shared" si="12"/>
        <v/>
      </c>
      <c r="L297" t="str">
        <f t="shared" si="13"/>
        <v/>
      </c>
      <c r="M297" t="str">
        <f t="shared" si="14"/>
        <v/>
      </c>
      <c r="N297" t="str">
        <f>IF($J297="","",IF(ISNUMBER(MATCH($J297,Prices[Key],0)),"OK - in Prices","ADD TO PRICES"))</f>
        <v/>
      </c>
      <c r="P297" t="str">
        <f>IFERROR(INDEX(Prices[Key],ROWS($P$4:P297)),"")</f>
        <v/>
      </c>
      <c r="Q297" t="str">
        <f>IF($P297="","",IF(ISNUMBER(MATCH($P297,Shares!$A$2:$A$1001,0)),"held","NOT HELD - review"))</f>
        <v/>
      </c>
    </row>
    <row r="298" spans="10:17" ht="15" customHeight="1" x14ac:dyDescent="0.15">
      <c r="J298" t="str">
        <f>IF(Shares!$A296="","",Shares!$A296)</f>
        <v/>
      </c>
      <c r="K298" t="str">
        <f t="shared" si="12"/>
        <v/>
      </c>
      <c r="L298" t="str">
        <f t="shared" si="13"/>
        <v/>
      </c>
      <c r="M298" t="str">
        <f t="shared" si="14"/>
        <v/>
      </c>
      <c r="N298" t="str">
        <f>IF($J298="","",IF(ISNUMBER(MATCH($J298,Prices[Key],0)),"OK - in Prices","ADD TO PRICES"))</f>
        <v/>
      </c>
      <c r="P298" t="str">
        <f>IFERROR(INDEX(Prices[Key],ROWS($P$4:P298)),"")</f>
        <v/>
      </c>
      <c r="Q298" t="str">
        <f>IF($P298="","",IF(ISNUMBER(MATCH($P298,Shares!$A$2:$A$1001,0)),"held","NOT HELD - review"))</f>
        <v/>
      </c>
    </row>
    <row r="299" spans="10:17" ht="15" customHeight="1" x14ac:dyDescent="0.15">
      <c r="J299" t="str">
        <f>IF(Shares!$A297="","",Shares!$A297)</f>
        <v/>
      </c>
      <c r="K299" t="str">
        <f t="shared" si="12"/>
        <v/>
      </c>
      <c r="L299" t="str">
        <f t="shared" si="13"/>
        <v/>
      </c>
      <c r="M299" t="str">
        <f t="shared" si="14"/>
        <v/>
      </c>
      <c r="N299" t="str">
        <f>IF($J299="","",IF(ISNUMBER(MATCH($J299,Prices[Key],0)),"OK - in Prices","ADD TO PRICES"))</f>
        <v/>
      </c>
      <c r="P299" t="str">
        <f>IFERROR(INDEX(Prices[Key],ROWS($P$4:P299)),"")</f>
        <v/>
      </c>
      <c r="Q299" t="str">
        <f>IF($P299="","",IF(ISNUMBER(MATCH($P299,Shares!$A$2:$A$1001,0)),"held","NOT HELD - review"))</f>
        <v/>
      </c>
    </row>
    <row r="300" spans="10:17" ht="15" customHeight="1" x14ac:dyDescent="0.15">
      <c r="J300" t="str">
        <f>IF(Shares!$A298="","",Shares!$A298)</f>
        <v/>
      </c>
      <c r="K300" t="str">
        <f t="shared" si="12"/>
        <v/>
      </c>
      <c r="L300" t="str">
        <f t="shared" si="13"/>
        <v/>
      </c>
      <c r="M300" t="str">
        <f t="shared" si="14"/>
        <v/>
      </c>
      <c r="N300" t="str">
        <f>IF($J300="","",IF(ISNUMBER(MATCH($J300,Prices[Key],0)),"OK - in Prices","ADD TO PRICES"))</f>
        <v/>
      </c>
      <c r="P300" t="str">
        <f>IFERROR(INDEX(Prices[Key],ROWS($P$4:P300)),"")</f>
        <v/>
      </c>
      <c r="Q300" t="str">
        <f>IF($P300="","",IF(ISNUMBER(MATCH($P300,Shares!$A$2:$A$1001,0)),"held","NOT HELD - review"))</f>
        <v/>
      </c>
    </row>
    <row r="301" spans="10:17" ht="15" customHeight="1" x14ac:dyDescent="0.15">
      <c r="J301" t="str">
        <f>IF(Shares!$A299="","",Shares!$A299)</f>
        <v/>
      </c>
      <c r="K301" t="str">
        <f t="shared" si="12"/>
        <v/>
      </c>
      <c r="L301" t="str">
        <f t="shared" si="13"/>
        <v/>
      </c>
      <c r="M301" t="str">
        <f t="shared" si="14"/>
        <v/>
      </c>
      <c r="N301" t="str">
        <f>IF($J301="","",IF(ISNUMBER(MATCH($J301,Prices[Key],0)),"OK - in Prices","ADD TO PRICES"))</f>
        <v/>
      </c>
      <c r="P301" t="str">
        <f>IFERROR(INDEX(Prices[Key],ROWS($P$4:P301)),"")</f>
        <v/>
      </c>
      <c r="Q301" t="str">
        <f>IF($P301="","",IF(ISNUMBER(MATCH($P301,Shares!$A$2:$A$1001,0)),"held","NOT HELD - review"))</f>
        <v/>
      </c>
    </row>
    <row r="302" spans="10:17" ht="15" customHeight="1" x14ac:dyDescent="0.15">
      <c r="J302" t="str">
        <f>IF(Shares!$A300="","",Shares!$A300)</f>
        <v/>
      </c>
      <c r="K302" t="str">
        <f t="shared" si="12"/>
        <v/>
      </c>
      <c r="L302" t="str">
        <f t="shared" si="13"/>
        <v/>
      </c>
      <c r="M302" t="str">
        <f t="shared" si="14"/>
        <v/>
      </c>
      <c r="N302" t="str">
        <f>IF($J302="","",IF(ISNUMBER(MATCH($J302,Prices[Key],0)),"OK - in Prices","ADD TO PRICES"))</f>
        <v/>
      </c>
      <c r="P302" t="str">
        <f>IFERROR(INDEX(Prices[Key],ROWS($P$4:P302)),"")</f>
        <v/>
      </c>
      <c r="Q302" t="str">
        <f>IF($P302="","",IF(ISNUMBER(MATCH($P302,Shares!$A$2:$A$1001,0)),"held","NOT HELD - review"))</f>
        <v/>
      </c>
    </row>
    <row r="303" spans="10:17" ht="15" customHeight="1" x14ac:dyDescent="0.15">
      <c r="J303" t="str">
        <f>IF(Shares!$A301="","",Shares!$A301)</f>
        <v/>
      </c>
      <c r="K303" t="str">
        <f t="shared" si="12"/>
        <v/>
      </c>
      <c r="L303" t="str">
        <f t="shared" si="13"/>
        <v/>
      </c>
      <c r="M303" t="str">
        <f t="shared" si="14"/>
        <v/>
      </c>
      <c r="N303" t="str">
        <f>IF($J303="","",IF(ISNUMBER(MATCH($J303,Prices[Key],0)),"OK - in Prices","ADD TO PRICES"))</f>
        <v/>
      </c>
      <c r="P303" t="str">
        <f>IFERROR(INDEX(Prices[Key],ROWS($P$4:P303)),"")</f>
        <v/>
      </c>
      <c r="Q303" t="str">
        <f>IF($P303="","",IF(ISNUMBER(MATCH($P303,Shares!$A$2:$A$1001,0)),"held","NOT HELD - review"))</f>
        <v/>
      </c>
    </row>
    <row r="304" spans="10:17" ht="15" customHeight="1" x14ac:dyDescent="0.15">
      <c r="J304" t="str">
        <f>IF(Shares!$A302="","",Shares!$A302)</f>
        <v/>
      </c>
      <c r="K304" t="str">
        <f t="shared" si="12"/>
        <v/>
      </c>
      <c r="L304" t="str">
        <f t="shared" si="13"/>
        <v/>
      </c>
      <c r="M304" t="str">
        <f t="shared" si="14"/>
        <v/>
      </c>
      <c r="N304" t="str">
        <f>IF($J304="","",IF(ISNUMBER(MATCH($J304,Prices[Key],0)),"OK - in Prices","ADD TO PRICES"))</f>
        <v/>
      </c>
      <c r="P304" t="str">
        <f>IFERROR(INDEX(Prices[Key],ROWS($P$4:P304)),"")</f>
        <v/>
      </c>
      <c r="Q304" t="str">
        <f>IF($P304="","",IF(ISNUMBER(MATCH($P304,Shares!$A$2:$A$1001,0)),"held","NOT HELD - review"))</f>
        <v/>
      </c>
    </row>
    <row r="305" spans="10:17" ht="15" customHeight="1" x14ac:dyDescent="0.15">
      <c r="J305" t="str">
        <f>IF(Shares!$A303="","",Shares!$A303)</f>
        <v/>
      </c>
      <c r="K305" t="str">
        <f t="shared" si="12"/>
        <v/>
      </c>
      <c r="L305" t="str">
        <f t="shared" si="13"/>
        <v/>
      </c>
      <c r="M305" t="str">
        <f t="shared" si="14"/>
        <v/>
      </c>
      <c r="N305" t="str">
        <f>IF($J305="","",IF(ISNUMBER(MATCH($J305,Prices[Key],0)),"OK - in Prices","ADD TO PRICES"))</f>
        <v/>
      </c>
      <c r="P305" t="str">
        <f>IFERROR(INDEX(Prices[Key],ROWS($P$4:P305)),"")</f>
        <v/>
      </c>
      <c r="Q305" t="str">
        <f>IF($P305="","",IF(ISNUMBER(MATCH($P305,Shares!$A$2:$A$1001,0)),"held","NOT HELD - review"))</f>
        <v/>
      </c>
    </row>
    <row r="306" spans="10:17" ht="15" customHeight="1" x14ac:dyDescent="0.15">
      <c r="J306" t="str">
        <f>IF(Shares!$A304="","",Shares!$A304)</f>
        <v/>
      </c>
      <c r="K306" t="str">
        <f t="shared" si="12"/>
        <v/>
      </c>
      <c r="L306" t="str">
        <f t="shared" si="13"/>
        <v/>
      </c>
      <c r="M306" t="str">
        <f t="shared" si="14"/>
        <v/>
      </c>
      <c r="N306" t="str">
        <f>IF($J306="","",IF(ISNUMBER(MATCH($J306,Prices[Key],0)),"OK - in Prices","ADD TO PRICES"))</f>
        <v/>
      </c>
      <c r="P306" t="str">
        <f>IFERROR(INDEX(Prices[Key],ROWS($P$4:P306)),"")</f>
        <v/>
      </c>
      <c r="Q306" t="str">
        <f>IF($P306="","",IF(ISNUMBER(MATCH($P306,Shares!$A$2:$A$1001,0)),"held","NOT HELD - review"))</f>
        <v/>
      </c>
    </row>
    <row r="307" spans="10:17" ht="15" customHeight="1" x14ac:dyDescent="0.15">
      <c r="J307" t="str">
        <f>IF(Shares!$A305="","",Shares!$A305)</f>
        <v/>
      </c>
      <c r="K307" t="str">
        <f t="shared" si="12"/>
        <v/>
      </c>
      <c r="L307" t="str">
        <f t="shared" si="13"/>
        <v/>
      </c>
      <c r="M307" t="str">
        <f t="shared" si="14"/>
        <v/>
      </c>
      <c r="N307" t="str">
        <f>IF($J307="","",IF(ISNUMBER(MATCH($J307,Prices[Key],0)),"OK - in Prices","ADD TO PRICES"))</f>
        <v/>
      </c>
      <c r="P307" t="str">
        <f>IFERROR(INDEX(Prices[Key],ROWS($P$4:P307)),"")</f>
        <v/>
      </c>
      <c r="Q307" t="str">
        <f>IF($P307="","",IF(ISNUMBER(MATCH($P307,Shares!$A$2:$A$1001,0)),"held","NOT HELD - review"))</f>
        <v/>
      </c>
    </row>
    <row r="308" spans="10:17" ht="15" customHeight="1" x14ac:dyDescent="0.15">
      <c r="J308" t="str">
        <f>IF(Shares!$A306="","",Shares!$A306)</f>
        <v/>
      </c>
      <c r="K308" t="str">
        <f t="shared" si="12"/>
        <v/>
      </c>
      <c r="L308" t="str">
        <f t="shared" si="13"/>
        <v/>
      </c>
      <c r="M308" t="str">
        <f t="shared" si="14"/>
        <v/>
      </c>
      <c r="N308" t="str">
        <f>IF($J308="","",IF(ISNUMBER(MATCH($J308,Prices[Key],0)),"OK - in Prices","ADD TO PRICES"))</f>
        <v/>
      </c>
      <c r="P308" t="str">
        <f>IFERROR(INDEX(Prices[Key],ROWS($P$4:P308)),"")</f>
        <v/>
      </c>
      <c r="Q308" t="str">
        <f>IF($P308="","",IF(ISNUMBER(MATCH($P308,Shares!$A$2:$A$1001,0)),"held","NOT HELD - review"))</f>
        <v/>
      </c>
    </row>
    <row r="309" spans="10:17" ht="15" customHeight="1" x14ac:dyDescent="0.15">
      <c r="J309" t="str">
        <f>IF(Shares!$A307="","",Shares!$A307)</f>
        <v/>
      </c>
      <c r="K309" t="str">
        <f t="shared" si="12"/>
        <v/>
      </c>
      <c r="L309" t="str">
        <f t="shared" si="13"/>
        <v/>
      </c>
      <c r="M309" t="str">
        <f t="shared" si="14"/>
        <v/>
      </c>
      <c r="N309" t="str">
        <f>IF($J309="","",IF(ISNUMBER(MATCH($J309,Prices[Key],0)),"OK - in Prices","ADD TO PRICES"))</f>
        <v/>
      </c>
      <c r="P309" t="str">
        <f>IFERROR(INDEX(Prices[Key],ROWS($P$4:P309)),"")</f>
        <v/>
      </c>
      <c r="Q309" t="str">
        <f>IF($P309="","",IF(ISNUMBER(MATCH($P309,Shares!$A$2:$A$1001,0)),"held","NOT HELD - review"))</f>
        <v/>
      </c>
    </row>
    <row r="310" spans="10:17" ht="15" customHeight="1" x14ac:dyDescent="0.15">
      <c r="J310" t="str">
        <f>IF(Shares!$A308="","",Shares!$A308)</f>
        <v/>
      </c>
      <c r="K310" t="str">
        <f t="shared" si="12"/>
        <v/>
      </c>
      <c r="L310" t="str">
        <f t="shared" si="13"/>
        <v/>
      </c>
      <c r="M310" t="str">
        <f t="shared" si="14"/>
        <v/>
      </c>
      <c r="N310" t="str">
        <f>IF($J310="","",IF(ISNUMBER(MATCH($J310,Prices[Key],0)),"OK - in Prices","ADD TO PRICES"))</f>
        <v/>
      </c>
      <c r="P310" t="str">
        <f>IFERROR(INDEX(Prices[Key],ROWS($P$4:P310)),"")</f>
        <v/>
      </c>
      <c r="Q310" t="str">
        <f>IF($P310="","",IF(ISNUMBER(MATCH($P310,Shares!$A$2:$A$1001,0)),"held","NOT HELD - review"))</f>
        <v/>
      </c>
    </row>
    <row r="311" spans="10:17" ht="15" customHeight="1" x14ac:dyDescent="0.15">
      <c r="J311" t="str">
        <f>IF(Shares!$A309="","",Shares!$A309)</f>
        <v/>
      </c>
      <c r="K311" t="str">
        <f t="shared" si="12"/>
        <v/>
      </c>
      <c r="L311" t="str">
        <f t="shared" si="13"/>
        <v/>
      </c>
      <c r="M311" t="str">
        <f t="shared" si="14"/>
        <v/>
      </c>
      <c r="N311" t="str">
        <f>IF($J311="","",IF(ISNUMBER(MATCH($J311,Prices[Key],0)),"OK - in Prices","ADD TO PRICES"))</f>
        <v/>
      </c>
      <c r="P311" t="str">
        <f>IFERROR(INDEX(Prices[Key],ROWS($P$4:P311)),"")</f>
        <v/>
      </c>
      <c r="Q311" t="str">
        <f>IF($P311="","",IF(ISNUMBER(MATCH($P311,Shares!$A$2:$A$1001,0)),"held","NOT HELD - review"))</f>
        <v/>
      </c>
    </row>
    <row r="312" spans="10:17" ht="15" customHeight="1" x14ac:dyDescent="0.15">
      <c r="J312" t="str">
        <f>IF(Shares!$A310="","",Shares!$A310)</f>
        <v/>
      </c>
      <c r="K312" t="str">
        <f t="shared" si="12"/>
        <v/>
      </c>
      <c r="L312" t="str">
        <f t="shared" si="13"/>
        <v/>
      </c>
      <c r="M312" t="str">
        <f t="shared" si="14"/>
        <v/>
      </c>
      <c r="N312" t="str">
        <f>IF($J312="","",IF(ISNUMBER(MATCH($J312,Prices[Key],0)),"OK - in Prices","ADD TO PRICES"))</f>
        <v/>
      </c>
      <c r="P312" t="str">
        <f>IFERROR(INDEX(Prices[Key],ROWS($P$4:P312)),"")</f>
        <v/>
      </c>
      <c r="Q312" t="str">
        <f>IF($P312="","",IF(ISNUMBER(MATCH($P312,Shares!$A$2:$A$1001,0)),"held","NOT HELD - review"))</f>
        <v/>
      </c>
    </row>
    <row r="313" spans="10:17" ht="15" customHeight="1" x14ac:dyDescent="0.15">
      <c r="J313" t="str">
        <f>IF(Shares!$A311="","",Shares!$A311)</f>
        <v/>
      </c>
      <c r="K313" t="str">
        <f t="shared" si="12"/>
        <v/>
      </c>
      <c r="L313" t="str">
        <f t="shared" si="13"/>
        <v/>
      </c>
      <c r="M313" t="str">
        <f t="shared" si="14"/>
        <v/>
      </c>
      <c r="N313" t="str">
        <f>IF($J313="","",IF(ISNUMBER(MATCH($J313,Prices[Key],0)),"OK - in Prices","ADD TO PRICES"))</f>
        <v/>
      </c>
      <c r="P313" t="str">
        <f>IFERROR(INDEX(Prices[Key],ROWS($P$4:P313)),"")</f>
        <v/>
      </c>
      <c r="Q313" t="str">
        <f>IF($P313="","",IF(ISNUMBER(MATCH($P313,Shares!$A$2:$A$1001,0)),"held","NOT HELD - review"))</f>
        <v/>
      </c>
    </row>
    <row r="314" spans="10:17" ht="15" customHeight="1" x14ac:dyDescent="0.15">
      <c r="J314" t="str">
        <f>IF(Shares!$A312="","",Shares!$A312)</f>
        <v/>
      </c>
      <c r="K314" t="str">
        <f t="shared" si="12"/>
        <v/>
      </c>
      <c r="L314" t="str">
        <f t="shared" si="13"/>
        <v/>
      </c>
      <c r="M314" t="str">
        <f t="shared" si="14"/>
        <v/>
      </c>
      <c r="N314" t="str">
        <f>IF($J314="","",IF(ISNUMBER(MATCH($J314,Prices[Key],0)),"OK - in Prices","ADD TO PRICES"))</f>
        <v/>
      </c>
      <c r="P314" t="str">
        <f>IFERROR(INDEX(Prices[Key],ROWS($P$4:P314)),"")</f>
        <v/>
      </c>
      <c r="Q314" t="str">
        <f>IF($P314="","",IF(ISNUMBER(MATCH($P314,Shares!$A$2:$A$1001,0)),"held","NOT HELD - review"))</f>
        <v/>
      </c>
    </row>
    <row r="315" spans="10:17" ht="15" customHeight="1" x14ac:dyDescent="0.15">
      <c r="J315" t="str">
        <f>IF(Shares!$A313="","",Shares!$A313)</f>
        <v/>
      </c>
      <c r="K315" t="str">
        <f t="shared" si="12"/>
        <v/>
      </c>
      <c r="L315" t="str">
        <f t="shared" si="13"/>
        <v/>
      </c>
      <c r="M315" t="str">
        <f t="shared" si="14"/>
        <v/>
      </c>
      <c r="N315" t="str">
        <f>IF($J315="","",IF(ISNUMBER(MATCH($J315,Prices[Key],0)),"OK - in Prices","ADD TO PRICES"))</f>
        <v/>
      </c>
      <c r="P315" t="str">
        <f>IFERROR(INDEX(Prices[Key],ROWS($P$4:P315)),"")</f>
        <v/>
      </c>
      <c r="Q315" t="str">
        <f>IF($P315="","",IF(ISNUMBER(MATCH($P315,Shares!$A$2:$A$1001,0)),"held","NOT HELD - review"))</f>
        <v/>
      </c>
    </row>
    <row r="316" spans="10:17" ht="15" customHeight="1" x14ac:dyDescent="0.15">
      <c r="J316" t="str">
        <f>IF(Shares!$A314="","",Shares!$A314)</f>
        <v/>
      </c>
      <c r="K316" t="str">
        <f t="shared" si="12"/>
        <v/>
      </c>
      <c r="L316" t="str">
        <f t="shared" si="13"/>
        <v/>
      </c>
      <c r="M316" t="str">
        <f t="shared" si="14"/>
        <v/>
      </c>
      <c r="N316" t="str">
        <f>IF($J316="","",IF(ISNUMBER(MATCH($J316,Prices[Key],0)),"OK - in Prices","ADD TO PRICES"))</f>
        <v/>
      </c>
      <c r="P316" t="str">
        <f>IFERROR(INDEX(Prices[Key],ROWS($P$4:P316)),"")</f>
        <v/>
      </c>
      <c r="Q316" t="str">
        <f>IF($P316="","",IF(ISNUMBER(MATCH($P316,Shares!$A$2:$A$1001,0)),"held","NOT HELD - review"))</f>
        <v/>
      </c>
    </row>
    <row r="317" spans="10:17" ht="15" customHeight="1" x14ac:dyDescent="0.15">
      <c r="J317" t="str">
        <f>IF(Shares!$A315="","",Shares!$A315)</f>
        <v/>
      </c>
      <c r="K317" t="str">
        <f t="shared" si="12"/>
        <v/>
      </c>
      <c r="L317" t="str">
        <f t="shared" si="13"/>
        <v/>
      </c>
      <c r="M317" t="str">
        <f t="shared" si="14"/>
        <v/>
      </c>
      <c r="N317" t="str">
        <f>IF($J317="","",IF(ISNUMBER(MATCH($J317,Prices[Key],0)),"OK - in Prices","ADD TO PRICES"))</f>
        <v/>
      </c>
      <c r="P317" t="str">
        <f>IFERROR(INDEX(Prices[Key],ROWS($P$4:P317)),"")</f>
        <v/>
      </c>
      <c r="Q317" t="str">
        <f>IF($P317="","",IF(ISNUMBER(MATCH($P317,Shares!$A$2:$A$1001,0)),"held","NOT HELD - review"))</f>
        <v/>
      </c>
    </row>
    <row r="318" spans="10:17" ht="15" customHeight="1" x14ac:dyDescent="0.15">
      <c r="J318" t="str">
        <f>IF(Shares!$A316="","",Shares!$A316)</f>
        <v/>
      </c>
      <c r="K318" t="str">
        <f t="shared" si="12"/>
        <v/>
      </c>
      <c r="L318" t="str">
        <f t="shared" si="13"/>
        <v/>
      </c>
      <c r="M318" t="str">
        <f t="shared" si="14"/>
        <v/>
      </c>
      <c r="N318" t="str">
        <f>IF($J318="","",IF(ISNUMBER(MATCH($J318,Prices[Key],0)),"OK - in Prices","ADD TO PRICES"))</f>
        <v/>
      </c>
      <c r="P318" t="str">
        <f>IFERROR(INDEX(Prices[Key],ROWS($P$4:P318)),"")</f>
        <v/>
      </c>
      <c r="Q318" t="str">
        <f>IF($P318="","",IF(ISNUMBER(MATCH($P318,Shares!$A$2:$A$1001,0)),"held","NOT HELD - review"))</f>
        <v/>
      </c>
    </row>
    <row r="319" spans="10:17" ht="15" customHeight="1" x14ac:dyDescent="0.15">
      <c r="J319" t="str">
        <f>IF(Shares!$A317="","",Shares!$A317)</f>
        <v/>
      </c>
      <c r="K319" t="str">
        <f t="shared" si="12"/>
        <v/>
      </c>
      <c r="L319" t="str">
        <f t="shared" si="13"/>
        <v/>
      </c>
      <c r="M319" t="str">
        <f t="shared" si="14"/>
        <v/>
      </c>
      <c r="N319" t="str">
        <f>IF($J319="","",IF(ISNUMBER(MATCH($J319,Prices[Key],0)),"OK - in Prices","ADD TO PRICES"))</f>
        <v/>
      </c>
      <c r="P319" t="str">
        <f>IFERROR(INDEX(Prices[Key],ROWS($P$4:P319)),"")</f>
        <v/>
      </c>
      <c r="Q319" t="str">
        <f>IF($P319="","",IF(ISNUMBER(MATCH($P319,Shares!$A$2:$A$1001,0)),"held","NOT HELD - review"))</f>
        <v/>
      </c>
    </row>
    <row r="320" spans="10:17" ht="15" customHeight="1" x14ac:dyDescent="0.15">
      <c r="J320" t="str">
        <f>IF(Shares!$A318="","",Shares!$A318)</f>
        <v/>
      </c>
      <c r="K320" t="str">
        <f t="shared" si="12"/>
        <v/>
      </c>
      <c r="L320" t="str">
        <f t="shared" si="13"/>
        <v/>
      </c>
      <c r="M320" t="str">
        <f t="shared" si="14"/>
        <v/>
      </c>
      <c r="N320" t="str">
        <f>IF($J320="","",IF(ISNUMBER(MATCH($J320,Prices[Key],0)),"OK - in Prices","ADD TO PRICES"))</f>
        <v/>
      </c>
      <c r="P320" t="str">
        <f>IFERROR(INDEX(Prices[Key],ROWS($P$4:P320)),"")</f>
        <v/>
      </c>
      <c r="Q320" t="str">
        <f>IF($P320="","",IF(ISNUMBER(MATCH($P320,Shares!$A$2:$A$1001,0)),"held","NOT HELD - review"))</f>
        <v/>
      </c>
    </row>
    <row r="321" spans="10:17" ht="15" customHeight="1" x14ac:dyDescent="0.15">
      <c r="J321" t="str">
        <f>IF(Shares!$A319="","",Shares!$A319)</f>
        <v/>
      </c>
      <c r="K321" t="str">
        <f t="shared" si="12"/>
        <v/>
      </c>
      <c r="L321" t="str">
        <f t="shared" si="13"/>
        <v/>
      </c>
      <c r="M321" t="str">
        <f t="shared" si="14"/>
        <v/>
      </c>
      <c r="N321" t="str">
        <f>IF($J321="","",IF(ISNUMBER(MATCH($J321,Prices[Key],0)),"OK - in Prices","ADD TO PRICES"))</f>
        <v/>
      </c>
      <c r="P321" t="str">
        <f>IFERROR(INDEX(Prices[Key],ROWS($P$4:P321)),"")</f>
        <v/>
      </c>
      <c r="Q321" t="str">
        <f>IF($P321="","",IF(ISNUMBER(MATCH($P321,Shares!$A$2:$A$1001,0)),"held","NOT HELD - review"))</f>
        <v/>
      </c>
    </row>
    <row r="322" spans="10:17" ht="15" customHeight="1" x14ac:dyDescent="0.15">
      <c r="J322" t="str">
        <f>IF(Shares!$A320="","",Shares!$A320)</f>
        <v/>
      </c>
      <c r="K322" t="str">
        <f t="shared" si="12"/>
        <v/>
      </c>
      <c r="L322" t="str">
        <f t="shared" si="13"/>
        <v/>
      </c>
      <c r="M322" t="str">
        <f t="shared" si="14"/>
        <v/>
      </c>
      <c r="N322" t="str">
        <f>IF($J322="","",IF(ISNUMBER(MATCH($J322,Prices[Key],0)),"OK - in Prices","ADD TO PRICES"))</f>
        <v/>
      </c>
      <c r="P322" t="str">
        <f>IFERROR(INDEX(Prices[Key],ROWS($P$4:P322)),"")</f>
        <v/>
      </c>
      <c r="Q322" t="str">
        <f>IF($P322="","",IF(ISNUMBER(MATCH($P322,Shares!$A$2:$A$1001,0)),"held","NOT HELD - review"))</f>
        <v/>
      </c>
    </row>
    <row r="323" spans="10:17" ht="15" customHeight="1" x14ac:dyDescent="0.15">
      <c r="J323" t="str">
        <f>IF(Shares!$A321="","",Shares!$A321)</f>
        <v/>
      </c>
      <c r="K323" t="str">
        <f t="shared" si="12"/>
        <v/>
      </c>
      <c r="L323" t="str">
        <f t="shared" si="13"/>
        <v/>
      </c>
      <c r="M323" t="str">
        <f t="shared" si="14"/>
        <v/>
      </c>
      <c r="N323" t="str">
        <f>IF($J323="","",IF(ISNUMBER(MATCH($J323,Prices[Key],0)),"OK - in Prices","ADD TO PRICES"))</f>
        <v/>
      </c>
      <c r="P323" t="str">
        <f>IFERROR(INDEX(Prices[Key],ROWS($P$4:P323)),"")</f>
        <v/>
      </c>
      <c r="Q323" t="str">
        <f>IF($P323="","",IF(ISNUMBER(MATCH($P323,Shares!$A$2:$A$1001,0)),"held","NOT HELD - review"))</f>
        <v/>
      </c>
    </row>
    <row r="324" spans="10:17" ht="15" customHeight="1" x14ac:dyDescent="0.15">
      <c r="J324" t="str">
        <f>IF(Shares!$A322="","",Shares!$A322)</f>
        <v/>
      </c>
      <c r="K324" t="str">
        <f t="shared" ref="K324:K387" si="15">IF($J324="","",LEFT($J324,FIND(":",$J324)-1))</f>
        <v/>
      </c>
      <c r="L324" t="str">
        <f t="shared" ref="L324:L387" si="16">IF($J324="","",MID($J324,FIND(":",$J324)+1,FIND(":",$J324,FIND(":",$J324)+1)-FIND(":",$J324)-1))</f>
        <v/>
      </c>
      <c r="M324" t="str">
        <f t="shared" ref="M324:M387" si="17">IF($J324="","",RIGHT($J324,LEN($J324)-FIND(":",$J324,FIND(":",$J324)+1)))</f>
        <v/>
      </c>
      <c r="N324" t="str">
        <f>IF($J324="","",IF(ISNUMBER(MATCH($J324,Prices[Key],0)),"OK - in Prices","ADD TO PRICES"))</f>
        <v/>
      </c>
      <c r="P324" t="str">
        <f>IFERROR(INDEX(Prices[Key],ROWS($P$4:P324)),"")</f>
        <v/>
      </c>
      <c r="Q324" t="str">
        <f>IF($P324="","",IF(ISNUMBER(MATCH($P324,Shares!$A$2:$A$1001,0)),"held","NOT HELD - review"))</f>
        <v/>
      </c>
    </row>
    <row r="325" spans="10:17" ht="15" customHeight="1" x14ac:dyDescent="0.15">
      <c r="J325" t="str">
        <f>IF(Shares!$A323="","",Shares!$A323)</f>
        <v/>
      </c>
      <c r="K325" t="str">
        <f t="shared" si="15"/>
        <v/>
      </c>
      <c r="L325" t="str">
        <f t="shared" si="16"/>
        <v/>
      </c>
      <c r="M325" t="str">
        <f t="shared" si="17"/>
        <v/>
      </c>
      <c r="N325" t="str">
        <f>IF($J325="","",IF(ISNUMBER(MATCH($J325,Prices[Key],0)),"OK - in Prices","ADD TO PRICES"))</f>
        <v/>
      </c>
      <c r="P325" t="str">
        <f>IFERROR(INDEX(Prices[Key],ROWS($P$4:P325)),"")</f>
        <v/>
      </c>
      <c r="Q325" t="str">
        <f>IF($P325="","",IF(ISNUMBER(MATCH($P325,Shares!$A$2:$A$1001,0)),"held","NOT HELD - review"))</f>
        <v/>
      </c>
    </row>
    <row r="326" spans="10:17" ht="15" customHeight="1" x14ac:dyDescent="0.15">
      <c r="J326" t="str">
        <f>IF(Shares!$A324="","",Shares!$A324)</f>
        <v/>
      </c>
      <c r="K326" t="str">
        <f t="shared" si="15"/>
        <v/>
      </c>
      <c r="L326" t="str">
        <f t="shared" si="16"/>
        <v/>
      </c>
      <c r="M326" t="str">
        <f t="shared" si="17"/>
        <v/>
      </c>
      <c r="N326" t="str">
        <f>IF($J326="","",IF(ISNUMBER(MATCH($J326,Prices[Key],0)),"OK - in Prices","ADD TO PRICES"))</f>
        <v/>
      </c>
      <c r="P326" t="str">
        <f>IFERROR(INDEX(Prices[Key],ROWS($P$4:P326)),"")</f>
        <v/>
      </c>
      <c r="Q326" t="str">
        <f>IF($P326="","",IF(ISNUMBER(MATCH($P326,Shares!$A$2:$A$1001,0)),"held","NOT HELD - review"))</f>
        <v/>
      </c>
    </row>
    <row r="327" spans="10:17" ht="15" customHeight="1" x14ac:dyDescent="0.15">
      <c r="J327" t="str">
        <f>IF(Shares!$A325="","",Shares!$A325)</f>
        <v/>
      </c>
      <c r="K327" t="str">
        <f t="shared" si="15"/>
        <v/>
      </c>
      <c r="L327" t="str">
        <f t="shared" si="16"/>
        <v/>
      </c>
      <c r="M327" t="str">
        <f t="shared" si="17"/>
        <v/>
      </c>
      <c r="N327" t="str">
        <f>IF($J327="","",IF(ISNUMBER(MATCH($J327,Prices[Key],0)),"OK - in Prices","ADD TO PRICES"))</f>
        <v/>
      </c>
      <c r="P327" t="str">
        <f>IFERROR(INDEX(Prices[Key],ROWS($P$4:P327)),"")</f>
        <v/>
      </c>
      <c r="Q327" t="str">
        <f>IF($P327="","",IF(ISNUMBER(MATCH($P327,Shares!$A$2:$A$1001,0)),"held","NOT HELD - review"))</f>
        <v/>
      </c>
    </row>
    <row r="328" spans="10:17" ht="15" customHeight="1" x14ac:dyDescent="0.15">
      <c r="J328" t="str">
        <f>IF(Shares!$A326="","",Shares!$A326)</f>
        <v/>
      </c>
      <c r="K328" t="str">
        <f t="shared" si="15"/>
        <v/>
      </c>
      <c r="L328" t="str">
        <f t="shared" si="16"/>
        <v/>
      </c>
      <c r="M328" t="str">
        <f t="shared" si="17"/>
        <v/>
      </c>
      <c r="N328" t="str">
        <f>IF($J328="","",IF(ISNUMBER(MATCH($J328,Prices[Key],0)),"OK - in Prices","ADD TO PRICES"))</f>
        <v/>
      </c>
      <c r="P328" t="str">
        <f>IFERROR(INDEX(Prices[Key],ROWS($P$4:P328)),"")</f>
        <v/>
      </c>
      <c r="Q328" t="str">
        <f>IF($P328="","",IF(ISNUMBER(MATCH($P328,Shares!$A$2:$A$1001,0)),"held","NOT HELD - review"))</f>
        <v/>
      </c>
    </row>
    <row r="329" spans="10:17" ht="15" customHeight="1" x14ac:dyDescent="0.15">
      <c r="J329" t="str">
        <f>IF(Shares!$A327="","",Shares!$A327)</f>
        <v/>
      </c>
      <c r="K329" t="str">
        <f t="shared" si="15"/>
        <v/>
      </c>
      <c r="L329" t="str">
        <f t="shared" si="16"/>
        <v/>
      </c>
      <c r="M329" t="str">
        <f t="shared" si="17"/>
        <v/>
      </c>
      <c r="N329" t="str">
        <f>IF($J329="","",IF(ISNUMBER(MATCH($J329,Prices[Key],0)),"OK - in Prices","ADD TO PRICES"))</f>
        <v/>
      </c>
      <c r="P329" t="str">
        <f>IFERROR(INDEX(Prices[Key],ROWS($P$4:P329)),"")</f>
        <v/>
      </c>
      <c r="Q329" t="str">
        <f>IF($P329="","",IF(ISNUMBER(MATCH($P329,Shares!$A$2:$A$1001,0)),"held","NOT HELD - review"))</f>
        <v/>
      </c>
    </row>
    <row r="330" spans="10:17" ht="15" customHeight="1" x14ac:dyDescent="0.15">
      <c r="J330" t="str">
        <f>IF(Shares!$A328="","",Shares!$A328)</f>
        <v/>
      </c>
      <c r="K330" t="str">
        <f t="shared" si="15"/>
        <v/>
      </c>
      <c r="L330" t="str">
        <f t="shared" si="16"/>
        <v/>
      </c>
      <c r="M330" t="str">
        <f t="shared" si="17"/>
        <v/>
      </c>
      <c r="N330" t="str">
        <f>IF($J330="","",IF(ISNUMBER(MATCH($J330,Prices[Key],0)),"OK - in Prices","ADD TO PRICES"))</f>
        <v/>
      </c>
      <c r="P330" t="str">
        <f>IFERROR(INDEX(Prices[Key],ROWS($P$4:P330)),"")</f>
        <v/>
      </c>
      <c r="Q330" t="str">
        <f>IF($P330="","",IF(ISNUMBER(MATCH($P330,Shares!$A$2:$A$1001,0)),"held","NOT HELD - review"))</f>
        <v/>
      </c>
    </row>
    <row r="331" spans="10:17" ht="15" customHeight="1" x14ac:dyDescent="0.15">
      <c r="J331" t="str">
        <f>IF(Shares!$A329="","",Shares!$A329)</f>
        <v/>
      </c>
      <c r="K331" t="str">
        <f t="shared" si="15"/>
        <v/>
      </c>
      <c r="L331" t="str">
        <f t="shared" si="16"/>
        <v/>
      </c>
      <c r="M331" t="str">
        <f t="shared" si="17"/>
        <v/>
      </c>
      <c r="N331" t="str">
        <f>IF($J331="","",IF(ISNUMBER(MATCH($J331,Prices[Key],0)),"OK - in Prices","ADD TO PRICES"))</f>
        <v/>
      </c>
      <c r="P331" t="str">
        <f>IFERROR(INDEX(Prices[Key],ROWS($P$4:P331)),"")</f>
        <v/>
      </c>
      <c r="Q331" t="str">
        <f>IF($P331="","",IF(ISNUMBER(MATCH($P331,Shares!$A$2:$A$1001,0)),"held","NOT HELD - review"))</f>
        <v/>
      </c>
    </row>
    <row r="332" spans="10:17" ht="15" customHeight="1" x14ac:dyDescent="0.15">
      <c r="J332" t="str">
        <f>IF(Shares!$A330="","",Shares!$A330)</f>
        <v/>
      </c>
      <c r="K332" t="str">
        <f t="shared" si="15"/>
        <v/>
      </c>
      <c r="L332" t="str">
        <f t="shared" si="16"/>
        <v/>
      </c>
      <c r="M332" t="str">
        <f t="shared" si="17"/>
        <v/>
      </c>
      <c r="N332" t="str">
        <f>IF($J332="","",IF(ISNUMBER(MATCH($J332,Prices[Key],0)),"OK - in Prices","ADD TO PRICES"))</f>
        <v/>
      </c>
      <c r="P332" t="str">
        <f>IFERROR(INDEX(Prices[Key],ROWS($P$4:P332)),"")</f>
        <v/>
      </c>
      <c r="Q332" t="str">
        <f>IF($P332="","",IF(ISNUMBER(MATCH($P332,Shares!$A$2:$A$1001,0)),"held","NOT HELD - review"))</f>
        <v/>
      </c>
    </row>
    <row r="333" spans="10:17" ht="15" customHeight="1" x14ac:dyDescent="0.15">
      <c r="J333" t="str">
        <f>IF(Shares!$A331="","",Shares!$A331)</f>
        <v/>
      </c>
      <c r="K333" t="str">
        <f t="shared" si="15"/>
        <v/>
      </c>
      <c r="L333" t="str">
        <f t="shared" si="16"/>
        <v/>
      </c>
      <c r="M333" t="str">
        <f t="shared" si="17"/>
        <v/>
      </c>
      <c r="N333" t="str">
        <f>IF($J333="","",IF(ISNUMBER(MATCH($J333,Prices[Key],0)),"OK - in Prices","ADD TO PRICES"))</f>
        <v/>
      </c>
      <c r="P333" t="str">
        <f>IFERROR(INDEX(Prices[Key],ROWS($P$4:P333)),"")</f>
        <v/>
      </c>
      <c r="Q333" t="str">
        <f>IF($P333="","",IF(ISNUMBER(MATCH($P333,Shares!$A$2:$A$1001,0)),"held","NOT HELD - review"))</f>
        <v/>
      </c>
    </row>
    <row r="334" spans="10:17" ht="15" customHeight="1" x14ac:dyDescent="0.15">
      <c r="J334" t="str">
        <f>IF(Shares!$A332="","",Shares!$A332)</f>
        <v/>
      </c>
      <c r="K334" t="str">
        <f t="shared" si="15"/>
        <v/>
      </c>
      <c r="L334" t="str">
        <f t="shared" si="16"/>
        <v/>
      </c>
      <c r="M334" t="str">
        <f t="shared" si="17"/>
        <v/>
      </c>
      <c r="N334" t="str">
        <f>IF($J334="","",IF(ISNUMBER(MATCH($J334,Prices[Key],0)),"OK - in Prices","ADD TO PRICES"))</f>
        <v/>
      </c>
      <c r="P334" t="str">
        <f>IFERROR(INDEX(Prices[Key],ROWS($P$4:P334)),"")</f>
        <v/>
      </c>
      <c r="Q334" t="str">
        <f>IF($P334="","",IF(ISNUMBER(MATCH($P334,Shares!$A$2:$A$1001,0)),"held","NOT HELD - review"))</f>
        <v/>
      </c>
    </row>
    <row r="335" spans="10:17" ht="15" customHeight="1" x14ac:dyDescent="0.15">
      <c r="J335" t="str">
        <f>IF(Shares!$A333="","",Shares!$A333)</f>
        <v/>
      </c>
      <c r="K335" t="str">
        <f t="shared" si="15"/>
        <v/>
      </c>
      <c r="L335" t="str">
        <f t="shared" si="16"/>
        <v/>
      </c>
      <c r="M335" t="str">
        <f t="shared" si="17"/>
        <v/>
      </c>
      <c r="N335" t="str">
        <f>IF($J335="","",IF(ISNUMBER(MATCH($J335,Prices[Key],0)),"OK - in Prices","ADD TO PRICES"))</f>
        <v/>
      </c>
      <c r="P335" t="str">
        <f>IFERROR(INDEX(Prices[Key],ROWS($P$4:P335)),"")</f>
        <v/>
      </c>
      <c r="Q335" t="str">
        <f>IF($P335="","",IF(ISNUMBER(MATCH($P335,Shares!$A$2:$A$1001,0)),"held","NOT HELD - review"))</f>
        <v/>
      </c>
    </row>
    <row r="336" spans="10:17" ht="15" customHeight="1" x14ac:dyDescent="0.15">
      <c r="J336" t="str">
        <f>IF(Shares!$A334="","",Shares!$A334)</f>
        <v/>
      </c>
      <c r="K336" t="str">
        <f t="shared" si="15"/>
        <v/>
      </c>
      <c r="L336" t="str">
        <f t="shared" si="16"/>
        <v/>
      </c>
      <c r="M336" t="str">
        <f t="shared" si="17"/>
        <v/>
      </c>
      <c r="N336" t="str">
        <f>IF($J336="","",IF(ISNUMBER(MATCH($J336,Prices[Key],0)),"OK - in Prices","ADD TO PRICES"))</f>
        <v/>
      </c>
      <c r="P336" t="str">
        <f>IFERROR(INDEX(Prices[Key],ROWS($P$4:P336)),"")</f>
        <v/>
      </c>
      <c r="Q336" t="str">
        <f>IF($P336="","",IF(ISNUMBER(MATCH($P336,Shares!$A$2:$A$1001,0)),"held","NOT HELD - review"))</f>
        <v/>
      </c>
    </row>
    <row r="337" spans="10:17" ht="15" customHeight="1" x14ac:dyDescent="0.15">
      <c r="J337" t="str">
        <f>IF(Shares!$A335="","",Shares!$A335)</f>
        <v/>
      </c>
      <c r="K337" t="str">
        <f t="shared" si="15"/>
        <v/>
      </c>
      <c r="L337" t="str">
        <f t="shared" si="16"/>
        <v/>
      </c>
      <c r="M337" t="str">
        <f t="shared" si="17"/>
        <v/>
      </c>
      <c r="N337" t="str">
        <f>IF($J337="","",IF(ISNUMBER(MATCH($J337,Prices[Key],0)),"OK - in Prices","ADD TO PRICES"))</f>
        <v/>
      </c>
      <c r="P337" t="str">
        <f>IFERROR(INDEX(Prices[Key],ROWS($P$4:P337)),"")</f>
        <v/>
      </c>
      <c r="Q337" t="str">
        <f>IF($P337="","",IF(ISNUMBER(MATCH($P337,Shares!$A$2:$A$1001,0)),"held","NOT HELD - review"))</f>
        <v/>
      </c>
    </row>
    <row r="338" spans="10:17" ht="15" customHeight="1" x14ac:dyDescent="0.15">
      <c r="J338" t="str">
        <f>IF(Shares!$A336="","",Shares!$A336)</f>
        <v/>
      </c>
      <c r="K338" t="str">
        <f t="shared" si="15"/>
        <v/>
      </c>
      <c r="L338" t="str">
        <f t="shared" si="16"/>
        <v/>
      </c>
      <c r="M338" t="str">
        <f t="shared" si="17"/>
        <v/>
      </c>
      <c r="N338" t="str">
        <f>IF($J338="","",IF(ISNUMBER(MATCH($J338,Prices[Key],0)),"OK - in Prices","ADD TO PRICES"))</f>
        <v/>
      </c>
      <c r="P338" t="str">
        <f>IFERROR(INDEX(Prices[Key],ROWS($P$4:P338)),"")</f>
        <v/>
      </c>
      <c r="Q338" t="str">
        <f>IF($P338="","",IF(ISNUMBER(MATCH($P338,Shares!$A$2:$A$1001,0)),"held","NOT HELD - review"))</f>
        <v/>
      </c>
    </row>
    <row r="339" spans="10:17" ht="15" customHeight="1" x14ac:dyDescent="0.15">
      <c r="J339" t="str">
        <f>IF(Shares!$A337="","",Shares!$A337)</f>
        <v/>
      </c>
      <c r="K339" t="str">
        <f t="shared" si="15"/>
        <v/>
      </c>
      <c r="L339" t="str">
        <f t="shared" si="16"/>
        <v/>
      </c>
      <c r="M339" t="str">
        <f t="shared" si="17"/>
        <v/>
      </c>
      <c r="N339" t="str">
        <f>IF($J339="","",IF(ISNUMBER(MATCH($J339,Prices[Key],0)),"OK - in Prices","ADD TO PRICES"))</f>
        <v/>
      </c>
      <c r="P339" t="str">
        <f>IFERROR(INDEX(Prices[Key],ROWS($P$4:P339)),"")</f>
        <v/>
      </c>
      <c r="Q339" t="str">
        <f>IF($P339="","",IF(ISNUMBER(MATCH($P339,Shares!$A$2:$A$1001,0)),"held","NOT HELD - review"))</f>
        <v/>
      </c>
    </row>
    <row r="340" spans="10:17" ht="15" customHeight="1" x14ac:dyDescent="0.15">
      <c r="J340" t="str">
        <f>IF(Shares!$A338="","",Shares!$A338)</f>
        <v/>
      </c>
      <c r="K340" t="str">
        <f t="shared" si="15"/>
        <v/>
      </c>
      <c r="L340" t="str">
        <f t="shared" si="16"/>
        <v/>
      </c>
      <c r="M340" t="str">
        <f t="shared" si="17"/>
        <v/>
      </c>
      <c r="N340" t="str">
        <f>IF($J340="","",IF(ISNUMBER(MATCH($J340,Prices[Key],0)),"OK - in Prices","ADD TO PRICES"))</f>
        <v/>
      </c>
      <c r="P340" t="str">
        <f>IFERROR(INDEX(Prices[Key],ROWS($P$4:P340)),"")</f>
        <v/>
      </c>
      <c r="Q340" t="str">
        <f>IF($P340="","",IF(ISNUMBER(MATCH($P340,Shares!$A$2:$A$1001,0)),"held","NOT HELD - review"))</f>
        <v/>
      </c>
    </row>
    <row r="341" spans="10:17" ht="15" customHeight="1" x14ac:dyDescent="0.15">
      <c r="J341" t="str">
        <f>IF(Shares!$A339="","",Shares!$A339)</f>
        <v/>
      </c>
      <c r="K341" t="str">
        <f t="shared" si="15"/>
        <v/>
      </c>
      <c r="L341" t="str">
        <f t="shared" si="16"/>
        <v/>
      </c>
      <c r="M341" t="str">
        <f t="shared" si="17"/>
        <v/>
      </c>
      <c r="N341" t="str">
        <f>IF($J341="","",IF(ISNUMBER(MATCH($J341,Prices[Key],0)),"OK - in Prices","ADD TO PRICES"))</f>
        <v/>
      </c>
      <c r="P341" t="str">
        <f>IFERROR(INDEX(Prices[Key],ROWS($P$4:P341)),"")</f>
        <v/>
      </c>
      <c r="Q341" t="str">
        <f>IF($P341="","",IF(ISNUMBER(MATCH($P341,Shares!$A$2:$A$1001,0)),"held","NOT HELD - review"))</f>
        <v/>
      </c>
    </row>
    <row r="342" spans="10:17" ht="15" customHeight="1" x14ac:dyDescent="0.15">
      <c r="J342" t="str">
        <f>IF(Shares!$A340="","",Shares!$A340)</f>
        <v/>
      </c>
      <c r="K342" t="str">
        <f t="shared" si="15"/>
        <v/>
      </c>
      <c r="L342" t="str">
        <f t="shared" si="16"/>
        <v/>
      </c>
      <c r="M342" t="str">
        <f t="shared" si="17"/>
        <v/>
      </c>
      <c r="N342" t="str">
        <f>IF($J342="","",IF(ISNUMBER(MATCH($J342,Prices[Key],0)),"OK - in Prices","ADD TO PRICES"))</f>
        <v/>
      </c>
      <c r="P342" t="str">
        <f>IFERROR(INDEX(Prices[Key],ROWS($P$4:P342)),"")</f>
        <v/>
      </c>
      <c r="Q342" t="str">
        <f>IF($P342="","",IF(ISNUMBER(MATCH($P342,Shares!$A$2:$A$1001,0)),"held","NOT HELD - review"))</f>
        <v/>
      </c>
    </row>
    <row r="343" spans="10:17" ht="15" customHeight="1" x14ac:dyDescent="0.15">
      <c r="J343" t="str">
        <f>IF(Shares!$A341="","",Shares!$A341)</f>
        <v/>
      </c>
      <c r="K343" t="str">
        <f t="shared" si="15"/>
        <v/>
      </c>
      <c r="L343" t="str">
        <f t="shared" si="16"/>
        <v/>
      </c>
      <c r="M343" t="str">
        <f t="shared" si="17"/>
        <v/>
      </c>
      <c r="N343" t="str">
        <f>IF($J343="","",IF(ISNUMBER(MATCH($J343,Prices[Key],0)),"OK - in Prices","ADD TO PRICES"))</f>
        <v/>
      </c>
      <c r="P343" t="str">
        <f>IFERROR(INDEX(Prices[Key],ROWS($P$4:P343)),"")</f>
        <v/>
      </c>
      <c r="Q343" t="str">
        <f>IF($P343="","",IF(ISNUMBER(MATCH($P343,Shares!$A$2:$A$1001,0)),"held","NOT HELD - review"))</f>
        <v/>
      </c>
    </row>
    <row r="344" spans="10:17" ht="15" customHeight="1" x14ac:dyDescent="0.15">
      <c r="J344" t="str">
        <f>IF(Shares!$A342="","",Shares!$A342)</f>
        <v/>
      </c>
      <c r="K344" t="str">
        <f t="shared" si="15"/>
        <v/>
      </c>
      <c r="L344" t="str">
        <f t="shared" si="16"/>
        <v/>
      </c>
      <c r="M344" t="str">
        <f t="shared" si="17"/>
        <v/>
      </c>
      <c r="N344" t="str">
        <f>IF($J344="","",IF(ISNUMBER(MATCH($J344,Prices[Key],0)),"OK - in Prices","ADD TO PRICES"))</f>
        <v/>
      </c>
      <c r="P344" t="str">
        <f>IFERROR(INDEX(Prices[Key],ROWS($P$4:P344)),"")</f>
        <v/>
      </c>
      <c r="Q344" t="str">
        <f>IF($P344="","",IF(ISNUMBER(MATCH($P344,Shares!$A$2:$A$1001,0)),"held","NOT HELD - review"))</f>
        <v/>
      </c>
    </row>
    <row r="345" spans="10:17" ht="15" customHeight="1" x14ac:dyDescent="0.15">
      <c r="J345" t="str">
        <f>IF(Shares!$A343="","",Shares!$A343)</f>
        <v/>
      </c>
      <c r="K345" t="str">
        <f t="shared" si="15"/>
        <v/>
      </c>
      <c r="L345" t="str">
        <f t="shared" si="16"/>
        <v/>
      </c>
      <c r="M345" t="str">
        <f t="shared" si="17"/>
        <v/>
      </c>
      <c r="N345" t="str">
        <f>IF($J345="","",IF(ISNUMBER(MATCH($J345,Prices[Key],0)),"OK - in Prices","ADD TO PRICES"))</f>
        <v/>
      </c>
      <c r="P345" t="str">
        <f>IFERROR(INDEX(Prices[Key],ROWS($P$4:P345)),"")</f>
        <v/>
      </c>
      <c r="Q345" t="str">
        <f>IF($P345="","",IF(ISNUMBER(MATCH($P345,Shares!$A$2:$A$1001,0)),"held","NOT HELD - review"))</f>
        <v/>
      </c>
    </row>
    <row r="346" spans="10:17" ht="15" customHeight="1" x14ac:dyDescent="0.15">
      <c r="J346" t="str">
        <f>IF(Shares!$A344="","",Shares!$A344)</f>
        <v/>
      </c>
      <c r="K346" t="str">
        <f t="shared" si="15"/>
        <v/>
      </c>
      <c r="L346" t="str">
        <f t="shared" si="16"/>
        <v/>
      </c>
      <c r="M346" t="str">
        <f t="shared" si="17"/>
        <v/>
      </c>
      <c r="N346" t="str">
        <f>IF($J346="","",IF(ISNUMBER(MATCH($J346,Prices[Key],0)),"OK - in Prices","ADD TO PRICES"))</f>
        <v/>
      </c>
      <c r="P346" t="str">
        <f>IFERROR(INDEX(Prices[Key],ROWS($P$4:P346)),"")</f>
        <v/>
      </c>
      <c r="Q346" t="str">
        <f>IF($P346="","",IF(ISNUMBER(MATCH($P346,Shares!$A$2:$A$1001,0)),"held","NOT HELD - review"))</f>
        <v/>
      </c>
    </row>
    <row r="347" spans="10:17" ht="15" customHeight="1" x14ac:dyDescent="0.15">
      <c r="J347" t="str">
        <f>IF(Shares!$A345="","",Shares!$A345)</f>
        <v/>
      </c>
      <c r="K347" t="str">
        <f t="shared" si="15"/>
        <v/>
      </c>
      <c r="L347" t="str">
        <f t="shared" si="16"/>
        <v/>
      </c>
      <c r="M347" t="str">
        <f t="shared" si="17"/>
        <v/>
      </c>
      <c r="N347" t="str">
        <f>IF($J347="","",IF(ISNUMBER(MATCH($J347,Prices[Key],0)),"OK - in Prices","ADD TO PRICES"))</f>
        <v/>
      </c>
      <c r="P347" t="str">
        <f>IFERROR(INDEX(Prices[Key],ROWS($P$4:P347)),"")</f>
        <v/>
      </c>
      <c r="Q347" t="str">
        <f>IF($P347="","",IF(ISNUMBER(MATCH($P347,Shares!$A$2:$A$1001,0)),"held","NOT HELD - review"))</f>
        <v/>
      </c>
    </row>
    <row r="348" spans="10:17" ht="15" customHeight="1" x14ac:dyDescent="0.15">
      <c r="J348" t="str">
        <f>IF(Shares!$A346="","",Shares!$A346)</f>
        <v/>
      </c>
      <c r="K348" t="str">
        <f t="shared" si="15"/>
        <v/>
      </c>
      <c r="L348" t="str">
        <f t="shared" si="16"/>
        <v/>
      </c>
      <c r="M348" t="str">
        <f t="shared" si="17"/>
        <v/>
      </c>
      <c r="N348" t="str">
        <f>IF($J348="","",IF(ISNUMBER(MATCH($J348,Prices[Key],0)),"OK - in Prices","ADD TO PRICES"))</f>
        <v/>
      </c>
      <c r="P348" t="str">
        <f>IFERROR(INDEX(Prices[Key],ROWS($P$4:P348)),"")</f>
        <v/>
      </c>
      <c r="Q348" t="str">
        <f>IF($P348="","",IF(ISNUMBER(MATCH($P348,Shares!$A$2:$A$1001,0)),"held","NOT HELD - review"))</f>
        <v/>
      </c>
    </row>
    <row r="349" spans="10:17" ht="15" customHeight="1" x14ac:dyDescent="0.15">
      <c r="J349" t="str">
        <f>IF(Shares!$A347="","",Shares!$A347)</f>
        <v/>
      </c>
      <c r="K349" t="str">
        <f t="shared" si="15"/>
        <v/>
      </c>
      <c r="L349" t="str">
        <f t="shared" si="16"/>
        <v/>
      </c>
      <c r="M349" t="str">
        <f t="shared" si="17"/>
        <v/>
      </c>
      <c r="N349" t="str">
        <f>IF($J349="","",IF(ISNUMBER(MATCH($J349,Prices[Key],0)),"OK - in Prices","ADD TO PRICES"))</f>
        <v/>
      </c>
      <c r="P349" t="str">
        <f>IFERROR(INDEX(Prices[Key],ROWS($P$4:P349)),"")</f>
        <v/>
      </c>
      <c r="Q349" t="str">
        <f>IF($P349="","",IF(ISNUMBER(MATCH($P349,Shares!$A$2:$A$1001,0)),"held","NOT HELD - review"))</f>
        <v/>
      </c>
    </row>
    <row r="350" spans="10:17" ht="15" customHeight="1" x14ac:dyDescent="0.15">
      <c r="J350" t="str">
        <f>IF(Shares!$A348="","",Shares!$A348)</f>
        <v/>
      </c>
      <c r="K350" t="str">
        <f t="shared" si="15"/>
        <v/>
      </c>
      <c r="L350" t="str">
        <f t="shared" si="16"/>
        <v/>
      </c>
      <c r="M350" t="str">
        <f t="shared" si="17"/>
        <v/>
      </c>
      <c r="N350" t="str">
        <f>IF($J350="","",IF(ISNUMBER(MATCH($J350,Prices[Key],0)),"OK - in Prices","ADD TO PRICES"))</f>
        <v/>
      </c>
      <c r="P350" t="str">
        <f>IFERROR(INDEX(Prices[Key],ROWS($P$4:P350)),"")</f>
        <v/>
      </c>
      <c r="Q350" t="str">
        <f>IF($P350="","",IF(ISNUMBER(MATCH($P350,Shares!$A$2:$A$1001,0)),"held","NOT HELD - review"))</f>
        <v/>
      </c>
    </row>
    <row r="351" spans="10:17" ht="15" customHeight="1" x14ac:dyDescent="0.15">
      <c r="J351" t="str">
        <f>IF(Shares!$A349="","",Shares!$A349)</f>
        <v/>
      </c>
      <c r="K351" t="str">
        <f t="shared" si="15"/>
        <v/>
      </c>
      <c r="L351" t="str">
        <f t="shared" si="16"/>
        <v/>
      </c>
      <c r="M351" t="str">
        <f t="shared" si="17"/>
        <v/>
      </c>
      <c r="N351" t="str">
        <f>IF($J351="","",IF(ISNUMBER(MATCH($J351,Prices[Key],0)),"OK - in Prices","ADD TO PRICES"))</f>
        <v/>
      </c>
      <c r="P351" t="str">
        <f>IFERROR(INDEX(Prices[Key],ROWS($P$4:P351)),"")</f>
        <v/>
      </c>
      <c r="Q351" t="str">
        <f>IF($P351="","",IF(ISNUMBER(MATCH($P351,Shares!$A$2:$A$1001,0)),"held","NOT HELD - review"))</f>
        <v/>
      </c>
    </row>
    <row r="352" spans="10:17" ht="15" customHeight="1" x14ac:dyDescent="0.15">
      <c r="J352" t="str">
        <f>IF(Shares!$A350="","",Shares!$A350)</f>
        <v/>
      </c>
      <c r="K352" t="str">
        <f t="shared" si="15"/>
        <v/>
      </c>
      <c r="L352" t="str">
        <f t="shared" si="16"/>
        <v/>
      </c>
      <c r="M352" t="str">
        <f t="shared" si="17"/>
        <v/>
      </c>
      <c r="N352" t="str">
        <f>IF($J352="","",IF(ISNUMBER(MATCH($J352,Prices[Key],0)),"OK - in Prices","ADD TO PRICES"))</f>
        <v/>
      </c>
      <c r="P352" t="str">
        <f>IFERROR(INDEX(Prices[Key],ROWS($P$4:P352)),"")</f>
        <v/>
      </c>
      <c r="Q352" t="str">
        <f>IF($P352="","",IF(ISNUMBER(MATCH($P352,Shares!$A$2:$A$1001,0)),"held","NOT HELD - review"))</f>
        <v/>
      </c>
    </row>
    <row r="353" spans="10:17" ht="15" customHeight="1" x14ac:dyDescent="0.15">
      <c r="J353" t="str">
        <f>IF(Shares!$A351="","",Shares!$A351)</f>
        <v/>
      </c>
      <c r="K353" t="str">
        <f t="shared" si="15"/>
        <v/>
      </c>
      <c r="L353" t="str">
        <f t="shared" si="16"/>
        <v/>
      </c>
      <c r="M353" t="str">
        <f t="shared" si="17"/>
        <v/>
      </c>
      <c r="N353" t="str">
        <f>IF($J353="","",IF(ISNUMBER(MATCH($J353,Prices[Key],0)),"OK - in Prices","ADD TO PRICES"))</f>
        <v/>
      </c>
      <c r="P353" t="str">
        <f>IFERROR(INDEX(Prices[Key],ROWS($P$4:P353)),"")</f>
        <v/>
      </c>
      <c r="Q353" t="str">
        <f>IF($P353="","",IF(ISNUMBER(MATCH($P353,Shares!$A$2:$A$1001,0)),"held","NOT HELD - review"))</f>
        <v/>
      </c>
    </row>
    <row r="354" spans="10:17" ht="15" customHeight="1" x14ac:dyDescent="0.15">
      <c r="J354" t="str">
        <f>IF(Shares!$A352="","",Shares!$A352)</f>
        <v/>
      </c>
      <c r="K354" t="str">
        <f t="shared" si="15"/>
        <v/>
      </c>
      <c r="L354" t="str">
        <f t="shared" si="16"/>
        <v/>
      </c>
      <c r="M354" t="str">
        <f t="shared" si="17"/>
        <v/>
      </c>
      <c r="N354" t="str">
        <f>IF($J354="","",IF(ISNUMBER(MATCH($J354,Prices[Key],0)),"OK - in Prices","ADD TO PRICES"))</f>
        <v/>
      </c>
      <c r="P354" t="str">
        <f>IFERROR(INDEX(Prices[Key],ROWS($P$4:P354)),"")</f>
        <v/>
      </c>
      <c r="Q354" t="str">
        <f>IF($P354="","",IF(ISNUMBER(MATCH($P354,Shares!$A$2:$A$1001,0)),"held","NOT HELD - review"))</f>
        <v/>
      </c>
    </row>
    <row r="355" spans="10:17" ht="15" customHeight="1" x14ac:dyDescent="0.15">
      <c r="J355" t="str">
        <f>IF(Shares!$A353="","",Shares!$A353)</f>
        <v/>
      </c>
      <c r="K355" t="str">
        <f t="shared" si="15"/>
        <v/>
      </c>
      <c r="L355" t="str">
        <f t="shared" si="16"/>
        <v/>
      </c>
      <c r="M355" t="str">
        <f t="shared" si="17"/>
        <v/>
      </c>
      <c r="N355" t="str">
        <f>IF($J355="","",IF(ISNUMBER(MATCH($J355,Prices[Key],0)),"OK - in Prices","ADD TO PRICES"))</f>
        <v/>
      </c>
      <c r="P355" t="str">
        <f>IFERROR(INDEX(Prices[Key],ROWS($P$4:P355)),"")</f>
        <v/>
      </c>
      <c r="Q355" t="str">
        <f>IF($P355="","",IF(ISNUMBER(MATCH($P355,Shares!$A$2:$A$1001,0)),"held","NOT HELD - review"))</f>
        <v/>
      </c>
    </row>
    <row r="356" spans="10:17" ht="15" customHeight="1" x14ac:dyDescent="0.15">
      <c r="J356" t="str">
        <f>IF(Shares!$A354="","",Shares!$A354)</f>
        <v/>
      </c>
      <c r="K356" t="str">
        <f t="shared" si="15"/>
        <v/>
      </c>
      <c r="L356" t="str">
        <f t="shared" si="16"/>
        <v/>
      </c>
      <c r="M356" t="str">
        <f t="shared" si="17"/>
        <v/>
      </c>
      <c r="N356" t="str">
        <f>IF($J356="","",IF(ISNUMBER(MATCH($J356,Prices[Key],0)),"OK - in Prices","ADD TO PRICES"))</f>
        <v/>
      </c>
      <c r="P356" t="str">
        <f>IFERROR(INDEX(Prices[Key],ROWS($P$4:P356)),"")</f>
        <v/>
      </c>
      <c r="Q356" t="str">
        <f>IF($P356="","",IF(ISNUMBER(MATCH($P356,Shares!$A$2:$A$1001,0)),"held","NOT HELD - review"))</f>
        <v/>
      </c>
    </row>
    <row r="357" spans="10:17" ht="15" customHeight="1" x14ac:dyDescent="0.15">
      <c r="J357" t="str">
        <f>IF(Shares!$A355="","",Shares!$A355)</f>
        <v/>
      </c>
      <c r="K357" t="str">
        <f t="shared" si="15"/>
        <v/>
      </c>
      <c r="L357" t="str">
        <f t="shared" si="16"/>
        <v/>
      </c>
      <c r="M357" t="str">
        <f t="shared" si="17"/>
        <v/>
      </c>
      <c r="N357" t="str">
        <f>IF($J357="","",IF(ISNUMBER(MATCH($J357,Prices[Key],0)),"OK - in Prices","ADD TO PRICES"))</f>
        <v/>
      </c>
      <c r="P357" t="str">
        <f>IFERROR(INDEX(Prices[Key],ROWS($P$4:P357)),"")</f>
        <v/>
      </c>
      <c r="Q357" t="str">
        <f>IF($P357="","",IF(ISNUMBER(MATCH($P357,Shares!$A$2:$A$1001,0)),"held","NOT HELD - review"))</f>
        <v/>
      </c>
    </row>
    <row r="358" spans="10:17" ht="15" customHeight="1" x14ac:dyDescent="0.15">
      <c r="J358" t="str">
        <f>IF(Shares!$A356="","",Shares!$A356)</f>
        <v/>
      </c>
      <c r="K358" t="str">
        <f t="shared" si="15"/>
        <v/>
      </c>
      <c r="L358" t="str">
        <f t="shared" si="16"/>
        <v/>
      </c>
      <c r="M358" t="str">
        <f t="shared" si="17"/>
        <v/>
      </c>
      <c r="N358" t="str">
        <f>IF($J358="","",IF(ISNUMBER(MATCH($J358,Prices[Key],0)),"OK - in Prices","ADD TO PRICES"))</f>
        <v/>
      </c>
      <c r="P358" t="str">
        <f>IFERROR(INDEX(Prices[Key],ROWS($P$4:P358)),"")</f>
        <v/>
      </c>
      <c r="Q358" t="str">
        <f>IF($P358="","",IF(ISNUMBER(MATCH($P358,Shares!$A$2:$A$1001,0)),"held","NOT HELD - review"))</f>
        <v/>
      </c>
    </row>
    <row r="359" spans="10:17" ht="15" customHeight="1" x14ac:dyDescent="0.15">
      <c r="J359" t="str">
        <f>IF(Shares!$A357="","",Shares!$A357)</f>
        <v/>
      </c>
      <c r="K359" t="str">
        <f t="shared" si="15"/>
        <v/>
      </c>
      <c r="L359" t="str">
        <f t="shared" si="16"/>
        <v/>
      </c>
      <c r="M359" t="str">
        <f t="shared" si="17"/>
        <v/>
      </c>
      <c r="N359" t="str">
        <f>IF($J359="","",IF(ISNUMBER(MATCH($J359,Prices[Key],0)),"OK - in Prices","ADD TO PRICES"))</f>
        <v/>
      </c>
      <c r="P359" t="str">
        <f>IFERROR(INDEX(Prices[Key],ROWS($P$4:P359)),"")</f>
        <v/>
      </c>
      <c r="Q359" t="str">
        <f>IF($P359="","",IF(ISNUMBER(MATCH($P359,Shares!$A$2:$A$1001,0)),"held","NOT HELD - review"))</f>
        <v/>
      </c>
    </row>
    <row r="360" spans="10:17" ht="15" customHeight="1" x14ac:dyDescent="0.15">
      <c r="J360" t="str">
        <f>IF(Shares!$A358="","",Shares!$A358)</f>
        <v/>
      </c>
      <c r="K360" t="str">
        <f t="shared" si="15"/>
        <v/>
      </c>
      <c r="L360" t="str">
        <f t="shared" si="16"/>
        <v/>
      </c>
      <c r="M360" t="str">
        <f t="shared" si="17"/>
        <v/>
      </c>
      <c r="N360" t="str">
        <f>IF($J360="","",IF(ISNUMBER(MATCH($J360,Prices[Key],0)),"OK - in Prices","ADD TO PRICES"))</f>
        <v/>
      </c>
      <c r="P360" t="str">
        <f>IFERROR(INDEX(Prices[Key],ROWS($P$4:P360)),"")</f>
        <v/>
      </c>
      <c r="Q360" t="str">
        <f>IF($P360="","",IF(ISNUMBER(MATCH($P360,Shares!$A$2:$A$1001,0)),"held","NOT HELD - review"))</f>
        <v/>
      </c>
    </row>
    <row r="361" spans="10:17" ht="15" customHeight="1" x14ac:dyDescent="0.15">
      <c r="J361" t="str">
        <f>IF(Shares!$A359="","",Shares!$A359)</f>
        <v/>
      </c>
      <c r="K361" t="str">
        <f t="shared" si="15"/>
        <v/>
      </c>
      <c r="L361" t="str">
        <f t="shared" si="16"/>
        <v/>
      </c>
      <c r="M361" t="str">
        <f t="shared" si="17"/>
        <v/>
      </c>
      <c r="N361" t="str">
        <f>IF($J361="","",IF(ISNUMBER(MATCH($J361,Prices[Key],0)),"OK - in Prices","ADD TO PRICES"))</f>
        <v/>
      </c>
      <c r="P361" t="str">
        <f>IFERROR(INDEX(Prices[Key],ROWS($P$4:P361)),"")</f>
        <v/>
      </c>
      <c r="Q361" t="str">
        <f>IF($P361="","",IF(ISNUMBER(MATCH($P361,Shares!$A$2:$A$1001,0)),"held","NOT HELD - review"))</f>
        <v/>
      </c>
    </row>
    <row r="362" spans="10:17" ht="15" customHeight="1" x14ac:dyDescent="0.15">
      <c r="J362" t="str">
        <f>IF(Shares!$A360="","",Shares!$A360)</f>
        <v/>
      </c>
      <c r="K362" t="str">
        <f t="shared" si="15"/>
        <v/>
      </c>
      <c r="L362" t="str">
        <f t="shared" si="16"/>
        <v/>
      </c>
      <c r="M362" t="str">
        <f t="shared" si="17"/>
        <v/>
      </c>
      <c r="N362" t="str">
        <f>IF($J362="","",IF(ISNUMBER(MATCH($J362,Prices[Key],0)),"OK - in Prices","ADD TO PRICES"))</f>
        <v/>
      </c>
      <c r="P362" t="str">
        <f>IFERROR(INDEX(Prices[Key],ROWS($P$4:P362)),"")</f>
        <v/>
      </c>
      <c r="Q362" t="str">
        <f>IF($P362="","",IF(ISNUMBER(MATCH($P362,Shares!$A$2:$A$1001,0)),"held","NOT HELD - review"))</f>
        <v/>
      </c>
    </row>
    <row r="363" spans="10:17" ht="15" customHeight="1" x14ac:dyDescent="0.15">
      <c r="J363" t="str">
        <f>IF(Shares!$A361="","",Shares!$A361)</f>
        <v/>
      </c>
      <c r="K363" t="str">
        <f t="shared" si="15"/>
        <v/>
      </c>
      <c r="L363" t="str">
        <f t="shared" si="16"/>
        <v/>
      </c>
      <c r="M363" t="str">
        <f t="shared" si="17"/>
        <v/>
      </c>
      <c r="N363" t="str">
        <f>IF($J363="","",IF(ISNUMBER(MATCH($J363,Prices[Key],0)),"OK - in Prices","ADD TO PRICES"))</f>
        <v/>
      </c>
      <c r="P363" t="str">
        <f>IFERROR(INDEX(Prices[Key],ROWS($P$4:P363)),"")</f>
        <v/>
      </c>
      <c r="Q363" t="str">
        <f>IF($P363="","",IF(ISNUMBER(MATCH($P363,Shares!$A$2:$A$1001,0)),"held","NOT HELD - review"))</f>
        <v/>
      </c>
    </row>
    <row r="364" spans="10:17" ht="15" customHeight="1" x14ac:dyDescent="0.15">
      <c r="J364" t="str">
        <f>IF(Shares!$A362="","",Shares!$A362)</f>
        <v/>
      </c>
      <c r="K364" t="str">
        <f t="shared" si="15"/>
        <v/>
      </c>
      <c r="L364" t="str">
        <f t="shared" si="16"/>
        <v/>
      </c>
      <c r="M364" t="str">
        <f t="shared" si="17"/>
        <v/>
      </c>
      <c r="N364" t="str">
        <f>IF($J364="","",IF(ISNUMBER(MATCH($J364,Prices[Key],0)),"OK - in Prices","ADD TO PRICES"))</f>
        <v/>
      </c>
      <c r="P364" t="str">
        <f>IFERROR(INDEX(Prices[Key],ROWS($P$4:P364)),"")</f>
        <v/>
      </c>
      <c r="Q364" t="str">
        <f>IF($P364="","",IF(ISNUMBER(MATCH($P364,Shares!$A$2:$A$1001,0)),"held","NOT HELD - review"))</f>
        <v/>
      </c>
    </row>
    <row r="365" spans="10:17" ht="15" customHeight="1" x14ac:dyDescent="0.15">
      <c r="J365" t="str">
        <f>IF(Shares!$A363="","",Shares!$A363)</f>
        <v/>
      </c>
      <c r="K365" t="str">
        <f t="shared" si="15"/>
        <v/>
      </c>
      <c r="L365" t="str">
        <f t="shared" si="16"/>
        <v/>
      </c>
      <c r="M365" t="str">
        <f t="shared" si="17"/>
        <v/>
      </c>
      <c r="N365" t="str">
        <f>IF($J365="","",IF(ISNUMBER(MATCH($J365,Prices[Key],0)),"OK - in Prices","ADD TO PRICES"))</f>
        <v/>
      </c>
      <c r="P365" t="str">
        <f>IFERROR(INDEX(Prices[Key],ROWS($P$4:P365)),"")</f>
        <v/>
      </c>
      <c r="Q365" t="str">
        <f>IF($P365="","",IF(ISNUMBER(MATCH($P365,Shares!$A$2:$A$1001,0)),"held","NOT HELD - review"))</f>
        <v/>
      </c>
    </row>
    <row r="366" spans="10:17" ht="15" customHeight="1" x14ac:dyDescent="0.15">
      <c r="J366" t="str">
        <f>IF(Shares!$A364="","",Shares!$A364)</f>
        <v/>
      </c>
      <c r="K366" t="str">
        <f t="shared" si="15"/>
        <v/>
      </c>
      <c r="L366" t="str">
        <f t="shared" si="16"/>
        <v/>
      </c>
      <c r="M366" t="str">
        <f t="shared" si="17"/>
        <v/>
      </c>
      <c r="N366" t="str">
        <f>IF($J366="","",IF(ISNUMBER(MATCH($J366,Prices[Key],0)),"OK - in Prices","ADD TO PRICES"))</f>
        <v/>
      </c>
      <c r="P366" t="str">
        <f>IFERROR(INDEX(Prices[Key],ROWS($P$4:P366)),"")</f>
        <v/>
      </c>
      <c r="Q366" t="str">
        <f>IF($P366="","",IF(ISNUMBER(MATCH($P366,Shares!$A$2:$A$1001,0)),"held","NOT HELD - review"))</f>
        <v/>
      </c>
    </row>
    <row r="367" spans="10:17" ht="15" customHeight="1" x14ac:dyDescent="0.15">
      <c r="J367" t="str">
        <f>IF(Shares!$A365="","",Shares!$A365)</f>
        <v/>
      </c>
      <c r="K367" t="str">
        <f t="shared" si="15"/>
        <v/>
      </c>
      <c r="L367" t="str">
        <f t="shared" si="16"/>
        <v/>
      </c>
      <c r="M367" t="str">
        <f t="shared" si="17"/>
        <v/>
      </c>
      <c r="N367" t="str">
        <f>IF($J367="","",IF(ISNUMBER(MATCH($J367,Prices[Key],0)),"OK - in Prices","ADD TO PRICES"))</f>
        <v/>
      </c>
      <c r="P367" t="str">
        <f>IFERROR(INDEX(Prices[Key],ROWS($P$4:P367)),"")</f>
        <v/>
      </c>
      <c r="Q367" t="str">
        <f>IF($P367="","",IF(ISNUMBER(MATCH($P367,Shares!$A$2:$A$1001,0)),"held","NOT HELD - review"))</f>
        <v/>
      </c>
    </row>
    <row r="368" spans="10:17" ht="15" customHeight="1" x14ac:dyDescent="0.15">
      <c r="J368" t="str">
        <f>IF(Shares!$A366="","",Shares!$A366)</f>
        <v/>
      </c>
      <c r="K368" t="str">
        <f t="shared" si="15"/>
        <v/>
      </c>
      <c r="L368" t="str">
        <f t="shared" si="16"/>
        <v/>
      </c>
      <c r="M368" t="str">
        <f t="shared" si="17"/>
        <v/>
      </c>
      <c r="N368" t="str">
        <f>IF($J368="","",IF(ISNUMBER(MATCH($J368,Prices[Key],0)),"OK - in Prices","ADD TO PRICES"))</f>
        <v/>
      </c>
      <c r="P368" t="str">
        <f>IFERROR(INDEX(Prices[Key],ROWS($P$4:P368)),"")</f>
        <v/>
      </c>
      <c r="Q368" t="str">
        <f>IF($P368="","",IF(ISNUMBER(MATCH($P368,Shares!$A$2:$A$1001,0)),"held","NOT HELD - review"))</f>
        <v/>
      </c>
    </row>
    <row r="369" spans="10:17" ht="15" customHeight="1" x14ac:dyDescent="0.15">
      <c r="J369" t="str">
        <f>IF(Shares!$A367="","",Shares!$A367)</f>
        <v/>
      </c>
      <c r="K369" t="str">
        <f t="shared" si="15"/>
        <v/>
      </c>
      <c r="L369" t="str">
        <f t="shared" si="16"/>
        <v/>
      </c>
      <c r="M369" t="str">
        <f t="shared" si="17"/>
        <v/>
      </c>
      <c r="N369" t="str">
        <f>IF($J369="","",IF(ISNUMBER(MATCH($J369,Prices[Key],0)),"OK - in Prices","ADD TO PRICES"))</f>
        <v/>
      </c>
      <c r="P369" t="str">
        <f>IFERROR(INDEX(Prices[Key],ROWS($P$4:P369)),"")</f>
        <v/>
      </c>
      <c r="Q369" t="str">
        <f>IF($P369="","",IF(ISNUMBER(MATCH($P369,Shares!$A$2:$A$1001,0)),"held","NOT HELD - review"))</f>
        <v/>
      </c>
    </row>
    <row r="370" spans="10:17" ht="15" customHeight="1" x14ac:dyDescent="0.15">
      <c r="J370" t="str">
        <f>IF(Shares!$A368="","",Shares!$A368)</f>
        <v/>
      </c>
      <c r="K370" t="str">
        <f t="shared" si="15"/>
        <v/>
      </c>
      <c r="L370" t="str">
        <f t="shared" si="16"/>
        <v/>
      </c>
      <c r="M370" t="str">
        <f t="shared" si="17"/>
        <v/>
      </c>
      <c r="N370" t="str">
        <f>IF($J370="","",IF(ISNUMBER(MATCH($J370,Prices[Key],0)),"OK - in Prices","ADD TO PRICES"))</f>
        <v/>
      </c>
      <c r="P370" t="str">
        <f>IFERROR(INDEX(Prices[Key],ROWS($P$4:P370)),"")</f>
        <v/>
      </c>
      <c r="Q370" t="str">
        <f>IF($P370="","",IF(ISNUMBER(MATCH($P370,Shares!$A$2:$A$1001,0)),"held","NOT HELD - review"))</f>
        <v/>
      </c>
    </row>
    <row r="371" spans="10:17" ht="15" customHeight="1" x14ac:dyDescent="0.15">
      <c r="J371" t="str">
        <f>IF(Shares!$A369="","",Shares!$A369)</f>
        <v/>
      </c>
      <c r="K371" t="str">
        <f t="shared" si="15"/>
        <v/>
      </c>
      <c r="L371" t="str">
        <f t="shared" si="16"/>
        <v/>
      </c>
      <c r="M371" t="str">
        <f t="shared" si="17"/>
        <v/>
      </c>
      <c r="N371" t="str">
        <f>IF($J371="","",IF(ISNUMBER(MATCH($J371,Prices[Key],0)),"OK - in Prices","ADD TO PRICES"))</f>
        <v/>
      </c>
      <c r="P371" t="str">
        <f>IFERROR(INDEX(Prices[Key],ROWS($P$4:P371)),"")</f>
        <v/>
      </c>
      <c r="Q371" t="str">
        <f>IF($P371="","",IF(ISNUMBER(MATCH($P371,Shares!$A$2:$A$1001,0)),"held","NOT HELD - review"))</f>
        <v/>
      </c>
    </row>
    <row r="372" spans="10:17" ht="15" customHeight="1" x14ac:dyDescent="0.15">
      <c r="J372" t="str">
        <f>IF(Shares!$A370="","",Shares!$A370)</f>
        <v/>
      </c>
      <c r="K372" t="str">
        <f t="shared" si="15"/>
        <v/>
      </c>
      <c r="L372" t="str">
        <f t="shared" si="16"/>
        <v/>
      </c>
      <c r="M372" t="str">
        <f t="shared" si="17"/>
        <v/>
      </c>
      <c r="N372" t="str">
        <f>IF($J372="","",IF(ISNUMBER(MATCH($J372,Prices[Key],0)),"OK - in Prices","ADD TO PRICES"))</f>
        <v/>
      </c>
      <c r="P372" t="str">
        <f>IFERROR(INDEX(Prices[Key],ROWS($P$4:P372)),"")</f>
        <v/>
      </c>
      <c r="Q372" t="str">
        <f>IF($P372="","",IF(ISNUMBER(MATCH($P372,Shares!$A$2:$A$1001,0)),"held","NOT HELD - review"))</f>
        <v/>
      </c>
    </row>
    <row r="373" spans="10:17" ht="15" customHeight="1" x14ac:dyDescent="0.15">
      <c r="J373" t="str">
        <f>IF(Shares!$A371="","",Shares!$A371)</f>
        <v/>
      </c>
      <c r="K373" t="str">
        <f t="shared" si="15"/>
        <v/>
      </c>
      <c r="L373" t="str">
        <f t="shared" si="16"/>
        <v/>
      </c>
      <c r="M373" t="str">
        <f t="shared" si="17"/>
        <v/>
      </c>
      <c r="N373" t="str">
        <f>IF($J373="","",IF(ISNUMBER(MATCH($J373,Prices[Key],0)),"OK - in Prices","ADD TO PRICES"))</f>
        <v/>
      </c>
      <c r="P373" t="str">
        <f>IFERROR(INDEX(Prices[Key],ROWS($P$4:P373)),"")</f>
        <v/>
      </c>
      <c r="Q373" t="str">
        <f>IF($P373="","",IF(ISNUMBER(MATCH($P373,Shares!$A$2:$A$1001,0)),"held","NOT HELD - review"))</f>
        <v/>
      </c>
    </row>
    <row r="374" spans="10:17" ht="15" customHeight="1" x14ac:dyDescent="0.15">
      <c r="J374" t="str">
        <f>IF(Shares!$A372="","",Shares!$A372)</f>
        <v/>
      </c>
      <c r="K374" t="str">
        <f t="shared" si="15"/>
        <v/>
      </c>
      <c r="L374" t="str">
        <f t="shared" si="16"/>
        <v/>
      </c>
      <c r="M374" t="str">
        <f t="shared" si="17"/>
        <v/>
      </c>
      <c r="N374" t="str">
        <f>IF($J374="","",IF(ISNUMBER(MATCH($J374,Prices[Key],0)),"OK - in Prices","ADD TO PRICES"))</f>
        <v/>
      </c>
      <c r="P374" t="str">
        <f>IFERROR(INDEX(Prices[Key],ROWS($P$4:P374)),"")</f>
        <v/>
      </c>
      <c r="Q374" t="str">
        <f>IF($P374="","",IF(ISNUMBER(MATCH($P374,Shares!$A$2:$A$1001,0)),"held","NOT HELD - review"))</f>
        <v/>
      </c>
    </row>
    <row r="375" spans="10:17" ht="15" customHeight="1" x14ac:dyDescent="0.15">
      <c r="J375" t="str">
        <f>IF(Shares!$A373="","",Shares!$A373)</f>
        <v/>
      </c>
      <c r="K375" t="str">
        <f t="shared" si="15"/>
        <v/>
      </c>
      <c r="L375" t="str">
        <f t="shared" si="16"/>
        <v/>
      </c>
      <c r="M375" t="str">
        <f t="shared" si="17"/>
        <v/>
      </c>
      <c r="N375" t="str">
        <f>IF($J375="","",IF(ISNUMBER(MATCH($J375,Prices[Key],0)),"OK - in Prices","ADD TO PRICES"))</f>
        <v/>
      </c>
      <c r="P375" t="str">
        <f>IFERROR(INDEX(Prices[Key],ROWS($P$4:P375)),"")</f>
        <v/>
      </c>
      <c r="Q375" t="str">
        <f>IF($P375="","",IF(ISNUMBER(MATCH($P375,Shares!$A$2:$A$1001,0)),"held","NOT HELD - review"))</f>
        <v/>
      </c>
    </row>
    <row r="376" spans="10:17" ht="15" customHeight="1" x14ac:dyDescent="0.15">
      <c r="J376" t="str">
        <f>IF(Shares!$A374="","",Shares!$A374)</f>
        <v/>
      </c>
      <c r="K376" t="str">
        <f t="shared" si="15"/>
        <v/>
      </c>
      <c r="L376" t="str">
        <f t="shared" si="16"/>
        <v/>
      </c>
      <c r="M376" t="str">
        <f t="shared" si="17"/>
        <v/>
      </c>
      <c r="N376" t="str">
        <f>IF($J376="","",IF(ISNUMBER(MATCH($J376,Prices[Key],0)),"OK - in Prices","ADD TO PRICES"))</f>
        <v/>
      </c>
      <c r="P376" t="str">
        <f>IFERROR(INDEX(Prices[Key],ROWS($P$4:P376)),"")</f>
        <v/>
      </c>
      <c r="Q376" t="str">
        <f>IF($P376="","",IF(ISNUMBER(MATCH($P376,Shares!$A$2:$A$1001,0)),"held","NOT HELD - review"))</f>
        <v/>
      </c>
    </row>
    <row r="377" spans="10:17" ht="15" customHeight="1" x14ac:dyDescent="0.15">
      <c r="J377" t="str">
        <f>IF(Shares!$A375="","",Shares!$A375)</f>
        <v/>
      </c>
      <c r="K377" t="str">
        <f t="shared" si="15"/>
        <v/>
      </c>
      <c r="L377" t="str">
        <f t="shared" si="16"/>
        <v/>
      </c>
      <c r="M377" t="str">
        <f t="shared" si="17"/>
        <v/>
      </c>
      <c r="N377" t="str">
        <f>IF($J377="","",IF(ISNUMBER(MATCH($J377,Prices[Key],0)),"OK - in Prices","ADD TO PRICES"))</f>
        <v/>
      </c>
      <c r="P377" t="str">
        <f>IFERROR(INDEX(Prices[Key],ROWS($P$4:P377)),"")</f>
        <v/>
      </c>
      <c r="Q377" t="str">
        <f>IF($P377="","",IF(ISNUMBER(MATCH($P377,Shares!$A$2:$A$1001,0)),"held","NOT HELD - review"))</f>
        <v/>
      </c>
    </row>
    <row r="378" spans="10:17" ht="15" customHeight="1" x14ac:dyDescent="0.15">
      <c r="J378" t="str">
        <f>IF(Shares!$A376="","",Shares!$A376)</f>
        <v/>
      </c>
      <c r="K378" t="str">
        <f t="shared" si="15"/>
        <v/>
      </c>
      <c r="L378" t="str">
        <f t="shared" si="16"/>
        <v/>
      </c>
      <c r="M378" t="str">
        <f t="shared" si="17"/>
        <v/>
      </c>
      <c r="N378" t="str">
        <f>IF($J378="","",IF(ISNUMBER(MATCH($J378,Prices[Key],0)),"OK - in Prices","ADD TO PRICES"))</f>
        <v/>
      </c>
      <c r="P378" t="str">
        <f>IFERROR(INDEX(Prices[Key],ROWS($P$4:P378)),"")</f>
        <v/>
      </c>
      <c r="Q378" t="str">
        <f>IF($P378="","",IF(ISNUMBER(MATCH($P378,Shares!$A$2:$A$1001,0)),"held","NOT HELD - review"))</f>
        <v/>
      </c>
    </row>
    <row r="379" spans="10:17" ht="15" customHeight="1" x14ac:dyDescent="0.15">
      <c r="J379" t="str">
        <f>IF(Shares!$A377="","",Shares!$A377)</f>
        <v/>
      </c>
      <c r="K379" t="str">
        <f t="shared" si="15"/>
        <v/>
      </c>
      <c r="L379" t="str">
        <f t="shared" si="16"/>
        <v/>
      </c>
      <c r="M379" t="str">
        <f t="shared" si="17"/>
        <v/>
      </c>
      <c r="N379" t="str">
        <f>IF($J379="","",IF(ISNUMBER(MATCH($J379,Prices[Key],0)),"OK - in Prices","ADD TO PRICES"))</f>
        <v/>
      </c>
      <c r="P379" t="str">
        <f>IFERROR(INDEX(Prices[Key],ROWS($P$4:P379)),"")</f>
        <v/>
      </c>
      <c r="Q379" t="str">
        <f>IF($P379="","",IF(ISNUMBER(MATCH($P379,Shares!$A$2:$A$1001,0)),"held","NOT HELD - review"))</f>
        <v/>
      </c>
    </row>
    <row r="380" spans="10:17" ht="15" customHeight="1" x14ac:dyDescent="0.15">
      <c r="J380" t="str">
        <f>IF(Shares!$A378="","",Shares!$A378)</f>
        <v/>
      </c>
      <c r="K380" t="str">
        <f t="shared" si="15"/>
        <v/>
      </c>
      <c r="L380" t="str">
        <f t="shared" si="16"/>
        <v/>
      </c>
      <c r="M380" t="str">
        <f t="shared" si="17"/>
        <v/>
      </c>
      <c r="N380" t="str">
        <f>IF($J380="","",IF(ISNUMBER(MATCH($J380,Prices[Key],0)),"OK - in Prices","ADD TO PRICES"))</f>
        <v/>
      </c>
      <c r="P380" t="str">
        <f>IFERROR(INDEX(Prices[Key],ROWS($P$4:P380)),"")</f>
        <v/>
      </c>
      <c r="Q380" t="str">
        <f>IF($P380="","",IF(ISNUMBER(MATCH($P380,Shares!$A$2:$A$1001,0)),"held","NOT HELD - review"))</f>
        <v/>
      </c>
    </row>
    <row r="381" spans="10:17" ht="15" customHeight="1" x14ac:dyDescent="0.15">
      <c r="J381" t="str">
        <f>IF(Shares!$A379="","",Shares!$A379)</f>
        <v/>
      </c>
      <c r="K381" t="str">
        <f t="shared" si="15"/>
        <v/>
      </c>
      <c r="L381" t="str">
        <f t="shared" si="16"/>
        <v/>
      </c>
      <c r="M381" t="str">
        <f t="shared" si="17"/>
        <v/>
      </c>
      <c r="N381" t="str">
        <f>IF($J381="","",IF(ISNUMBER(MATCH($J381,Prices[Key],0)),"OK - in Prices","ADD TO PRICES"))</f>
        <v/>
      </c>
      <c r="P381" t="str">
        <f>IFERROR(INDEX(Prices[Key],ROWS($P$4:P381)),"")</f>
        <v/>
      </c>
      <c r="Q381" t="str">
        <f>IF($P381="","",IF(ISNUMBER(MATCH($P381,Shares!$A$2:$A$1001,0)),"held","NOT HELD - review"))</f>
        <v/>
      </c>
    </row>
    <row r="382" spans="10:17" ht="15" customHeight="1" x14ac:dyDescent="0.15">
      <c r="J382" t="str">
        <f>IF(Shares!$A380="","",Shares!$A380)</f>
        <v/>
      </c>
      <c r="K382" t="str">
        <f t="shared" si="15"/>
        <v/>
      </c>
      <c r="L382" t="str">
        <f t="shared" si="16"/>
        <v/>
      </c>
      <c r="M382" t="str">
        <f t="shared" si="17"/>
        <v/>
      </c>
      <c r="N382" t="str">
        <f>IF($J382="","",IF(ISNUMBER(MATCH($J382,Prices[Key],0)),"OK - in Prices","ADD TO PRICES"))</f>
        <v/>
      </c>
      <c r="P382" t="str">
        <f>IFERROR(INDEX(Prices[Key],ROWS($P$4:P382)),"")</f>
        <v/>
      </c>
      <c r="Q382" t="str">
        <f>IF($P382="","",IF(ISNUMBER(MATCH($P382,Shares!$A$2:$A$1001,0)),"held","NOT HELD - review"))</f>
        <v/>
      </c>
    </row>
    <row r="383" spans="10:17" ht="15" customHeight="1" x14ac:dyDescent="0.15">
      <c r="J383" t="str">
        <f>IF(Shares!$A381="","",Shares!$A381)</f>
        <v/>
      </c>
      <c r="K383" t="str">
        <f t="shared" si="15"/>
        <v/>
      </c>
      <c r="L383" t="str">
        <f t="shared" si="16"/>
        <v/>
      </c>
      <c r="M383" t="str">
        <f t="shared" si="17"/>
        <v/>
      </c>
      <c r="N383" t="str">
        <f>IF($J383="","",IF(ISNUMBER(MATCH($J383,Prices[Key],0)),"OK - in Prices","ADD TO PRICES"))</f>
        <v/>
      </c>
      <c r="P383" t="str">
        <f>IFERROR(INDEX(Prices[Key],ROWS($P$4:P383)),"")</f>
        <v/>
      </c>
      <c r="Q383" t="str">
        <f>IF($P383="","",IF(ISNUMBER(MATCH($P383,Shares!$A$2:$A$1001,0)),"held","NOT HELD - review"))</f>
        <v/>
      </c>
    </row>
    <row r="384" spans="10:17" ht="15" customHeight="1" x14ac:dyDescent="0.15">
      <c r="J384" t="str">
        <f>IF(Shares!$A382="","",Shares!$A382)</f>
        <v/>
      </c>
      <c r="K384" t="str">
        <f t="shared" si="15"/>
        <v/>
      </c>
      <c r="L384" t="str">
        <f t="shared" si="16"/>
        <v/>
      </c>
      <c r="M384" t="str">
        <f t="shared" si="17"/>
        <v/>
      </c>
      <c r="N384" t="str">
        <f>IF($J384="","",IF(ISNUMBER(MATCH($J384,Prices[Key],0)),"OK - in Prices","ADD TO PRICES"))</f>
        <v/>
      </c>
      <c r="P384" t="str">
        <f>IFERROR(INDEX(Prices[Key],ROWS($P$4:P384)),"")</f>
        <v/>
      </c>
      <c r="Q384" t="str">
        <f>IF($P384="","",IF(ISNUMBER(MATCH($P384,Shares!$A$2:$A$1001,0)),"held","NOT HELD - review"))</f>
        <v/>
      </c>
    </row>
    <row r="385" spans="10:17" ht="15" customHeight="1" x14ac:dyDescent="0.15">
      <c r="J385" t="str">
        <f>IF(Shares!$A383="","",Shares!$A383)</f>
        <v/>
      </c>
      <c r="K385" t="str">
        <f t="shared" si="15"/>
        <v/>
      </c>
      <c r="L385" t="str">
        <f t="shared" si="16"/>
        <v/>
      </c>
      <c r="M385" t="str">
        <f t="shared" si="17"/>
        <v/>
      </c>
      <c r="N385" t="str">
        <f>IF($J385="","",IF(ISNUMBER(MATCH($J385,Prices[Key],0)),"OK - in Prices","ADD TO PRICES"))</f>
        <v/>
      </c>
      <c r="P385" t="str">
        <f>IFERROR(INDEX(Prices[Key],ROWS($P$4:P385)),"")</f>
        <v/>
      </c>
      <c r="Q385" t="str">
        <f>IF($P385="","",IF(ISNUMBER(MATCH($P385,Shares!$A$2:$A$1001,0)),"held","NOT HELD - review"))</f>
        <v/>
      </c>
    </row>
    <row r="386" spans="10:17" ht="15" customHeight="1" x14ac:dyDescent="0.15">
      <c r="J386" t="str">
        <f>IF(Shares!$A384="","",Shares!$A384)</f>
        <v/>
      </c>
      <c r="K386" t="str">
        <f t="shared" si="15"/>
        <v/>
      </c>
      <c r="L386" t="str">
        <f t="shared" si="16"/>
        <v/>
      </c>
      <c r="M386" t="str">
        <f t="shared" si="17"/>
        <v/>
      </c>
      <c r="N386" t="str">
        <f>IF($J386="","",IF(ISNUMBER(MATCH($J386,Prices[Key],0)),"OK - in Prices","ADD TO PRICES"))</f>
        <v/>
      </c>
      <c r="P386" t="str">
        <f>IFERROR(INDEX(Prices[Key],ROWS($P$4:P386)),"")</f>
        <v/>
      </c>
      <c r="Q386" t="str">
        <f>IF($P386="","",IF(ISNUMBER(MATCH($P386,Shares!$A$2:$A$1001,0)),"held","NOT HELD - review"))</f>
        <v/>
      </c>
    </row>
    <row r="387" spans="10:17" ht="15" customHeight="1" x14ac:dyDescent="0.15">
      <c r="J387" t="str">
        <f>IF(Shares!$A385="","",Shares!$A385)</f>
        <v/>
      </c>
      <c r="K387" t="str">
        <f t="shared" si="15"/>
        <v/>
      </c>
      <c r="L387" t="str">
        <f t="shared" si="16"/>
        <v/>
      </c>
      <c r="M387" t="str">
        <f t="shared" si="17"/>
        <v/>
      </c>
      <c r="N387" t="str">
        <f>IF($J387="","",IF(ISNUMBER(MATCH($J387,Prices[Key],0)),"OK - in Prices","ADD TO PRICES"))</f>
        <v/>
      </c>
      <c r="P387" t="str">
        <f>IFERROR(INDEX(Prices[Key],ROWS($P$4:P387)),"")</f>
        <v/>
      </c>
      <c r="Q387" t="str">
        <f>IF($P387="","",IF(ISNUMBER(MATCH($P387,Shares!$A$2:$A$1001,0)),"held","NOT HELD - review"))</f>
        <v/>
      </c>
    </row>
    <row r="388" spans="10:17" ht="15" customHeight="1" x14ac:dyDescent="0.15">
      <c r="J388" t="str">
        <f>IF(Shares!$A386="","",Shares!$A386)</f>
        <v/>
      </c>
      <c r="K388" t="str">
        <f t="shared" ref="K388:K451" si="18">IF($J388="","",LEFT($J388,FIND(":",$J388)-1))</f>
        <v/>
      </c>
      <c r="L388" t="str">
        <f t="shared" ref="L388:L451" si="19">IF($J388="","",MID($J388,FIND(":",$J388)+1,FIND(":",$J388,FIND(":",$J388)+1)-FIND(":",$J388)-1))</f>
        <v/>
      </c>
      <c r="M388" t="str">
        <f t="shared" ref="M388:M451" si="20">IF($J388="","",RIGHT($J388,LEN($J388)-FIND(":",$J388,FIND(":",$J388)+1)))</f>
        <v/>
      </c>
      <c r="N388" t="str">
        <f>IF($J388="","",IF(ISNUMBER(MATCH($J388,Prices[Key],0)),"OK - in Prices","ADD TO PRICES"))</f>
        <v/>
      </c>
      <c r="P388" t="str">
        <f>IFERROR(INDEX(Prices[Key],ROWS($P$4:P388)),"")</f>
        <v/>
      </c>
      <c r="Q388" t="str">
        <f>IF($P388="","",IF(ISNUMBER(MATCH($P388,Shares!$A$2:$A$1001,0)),"held","NOT HELD - review"))</f>
        <v/>
      </c>
    </row>
    <row r="389" spans="10:17" ht="15" customHeight="1" x14ac:dyDescent="0.15">
      <c r="J389" t="str">
        <f>IF(Shares!$A387="","",Shares!$A387)</f>
        <v/>
      </c>
      <c r="K389" t="str">
        <f t="shared" si="18"/>
        <v/>
      </c>
      <c r="L389" t="str">
        <f t="shared" si="19"/>
        <v/>
      </c>
      <c r="M389" t="str">
        <f t="shared" si="20"/>
        <v/>
      </c>
      <c r="N389" t="str">
        <f>IF($J389="","",IF(ISNUMBER(MATCH($J389,Prices[Key],0)),"OK - in Prices","ADD TO PRICES"))</f>
        <v/>
      </c>
      <c r="P389" t="str">
        <f>IFERROR(INDEX(Prices[Key],ROWS($P$4:P389)),"")</f>
        <v/>
      </c>
      <c r="Q389" t="str">
        <f>IF($P389="","",IF(ISNUMBER(MATCH($P389,Shares!$A$2:$A$1001,0)),"held","NOT HELD - review"))</f>
        <v/>
      </c>
    </row>
    <row r="390" spans="10:17" ht="15" customHeight="1" x14ac:dyDescent="0.15">
      <c r="J390" t="str">
        <f>IF(Shares!$A388="","",Shares!$A388)</f>
        <v/>
      </c>
      <c r="K390" t="str">
        <f t="shared" si="18"/>
        <v/>
      </c>
      <c r="L390" t="str">
        <f t="shared" si="19"/>
        <v/>
      </c>
      <c r="M390" t="str">
        <f t="shared" si="20"/>
        <v/>
      </c>
      <c r="N390" t="str">
        <f>IF($J390="","",IF(ISNUMBER(MATCH($J390,Prices[Key],0)),"OK - in Prices","ADD TO PRICES"))</f>
        <v/>
      </c>
      <c r="P390" t="str">
        <f>IFERROR(INDEX(Prices[Key],ROWS($P$4:P390)),"")</f>
        <v/>
      </c>
      <c r="Q390" t="str">
        <f>IF($P390="","",IF(ISNUMBER(MATCH($P390,Shares!$A$2:$A$1001,0)),"held","NOT HELD - review"))</f>
        <v/>
      </c>
    </row>
    <row r="391" spans="10:17" ht="15" customHeight="1" x14ac:dyDescent="0.15">
      <c r="J391" t="str">
        <f>IF(Shares!$A389="","",Shares!$A389)</f>
        <v/>
      </c>
      <c r="K391" t="str">
        <f t="shared" si="18"/>
        <v/>
      </c>
      <c r="L391" t="str">
        <f t="shared" si="19"/>
        <v/>
      </c>
      <c r="M391" t="str">
        <f t="shared" si="20"/>
        <v/>
      </c>
      <c r="N391" t="str">
        <f>IF($J391="","",IF(ISNUMBER(MATCH($J391,Prices[Key],0)),"OK - in Prices","ADD TO PRICES"))</f>
        <v/>
      </c>
      <c r="P391" t="str">
        <f>IFERROR(INDEX(Prices[Key],ROWS($P$4:P391)),"")</f>
        <v/>
      </c>
      <c r="Q391" t="str">
        <f>IF($P391="","",IF(ISNUMBER(MATCH($P391,Shares!$A$2:$A$1001,0)),"held","NOT HELD - review"))</f>
        <v/>
      </c>
    </row>
    <row r="392" spans="10:17" ht="15" customHeight="1" x14ac:dyDescent="0.15">
      <c r="J392" t="str">
        <f>IF(Shares!$A390="","",Shares!$A390)</f>
        <v/>
      </c>
      <c r="K392" t="str">
        <f t="shared" si="18"/>
        <v/>
      </c>
      <c r="L392" t="str">
        <f t="shared" si="19"/>
        <v/>
      </c>
      <c r="M392" t="str">
        <f t="shared" si="20"/>
        <v/>
      </c>
      <c r="N392" t="str">
        <f>IF($J392="","",IF(ISNUMBER(MATCH($J392,Prices[Key],0)),"OK - in Prices","ADD TO PRICES"))</f>
        <v/>
      </c>
      <c r="P392" t="str">
        <f>IFERROR(INDEX(Prices[Key],ROWS($P$4:P392)),"")</f>
        <v/>
      </c>
      <c r="Q392" t="str">
        <f>IF($P392="","",IF(ISNUMBER(MATCH($P392,Shares!$A$2:$A$1001,0)),"held","NOT HELD - review"))</f>
        <v/>
      </c>
    </row>
    <row r="393" spans="10:17" ht="15" customHeight="1" x14ac:dyDescent="0.15">
      <c r="J393" t="str">
        <f>IF(Shares!$A391="","",Shares!$A391)</f>
        <v/>
      </c>
      <c r="K393" t="str">
        <f t="shared" si="18"/>
        <v/>
      </c>
      <c r="L393" t="str">
        <f t="shared" si="19"/>
        <v/>
      </c>
      <c r="M393" t="str">
        <f t="shared" si="20"/>
        <v/>
      </c>
      <c r="N393" t="str">
        <f>IF($J393="","",IF(ISNUMBER(MATCH($J393,Prices[Key],0)),"OK - in Prices","ADD TO PRICES"))</f>
        <v/>
      </c>
      <c r="P393" t="str">
        <f>IFERROR(INDEX(Prices[Key],ROWS($P$4:P393)),"")</f>
        <v/>
      </c>
      <c r="Q393" t="str">
        <f>IF($P393="","",IF(ISNUMBER(MATCH($P393,Shares!$A$2:$A$1001,0)),"held","NOT HELD - review"))</f>
        <v/>
      </c>
    </row>
    <row r="394" spans="10:17" ht="15" customHeight="1" x14ac:dyDescent="0.15">
      <c r="J394" t="str">
        <f>IF(Shares!$A392="","",Shares!$A392)</f>
        <v/>
      </c>
      <c r="K394" t="str">
        <f t="shared" si="18"/>
        <v/>
      </c>
      <c r="L394" t="str">
        <f t="shared" si="19"/>
        <v/>
      </c>
      <c r="M394" t="str">
        <f t="shared" si="20"/>
        <v/>
      </c>
      <c r="N394" t="str">
        <f>IF($J394="","",IF(ISNUMBER(MATCH($J394,Prices[Key],0)),"OK - in Prices","ADD TO PRICES"))</f>
        <v/>
      </c>
      <c r="P394" t="str">
        <f>IFERROR(INDEX(Prices[Key],ROWS($P$4:P394)),"")</f>
        <v/>
      </c>
      <c r="Q394" t="str">
        <f>IF($P394="","",IF(ISNUMBER(MATCH($P394,Shares!$A$2:$A$1001,0)),"held","NOT HELD - review"))</f>
        <v/>
      </c>
    </row>
    <row r="395" spans="10:17" ht="15" customHeight="1" x14ac:dyDescent="0.15">
      <c r="J395" t="str">
        <f>IF(Shares!$A393="","",Shares!$A393)</f>
        <v/>
      </c>
      <c r="K395" t="str">
        <f t="shared" si="18"/>
        <v/>
      </c>
      <c r="L395" t="str">
        <f t="shared" si="19"/>
        <v/>
      </c>
      <c r="M395" t="str">
        <f t="shared" si="20"/>
        <v/>
      </c>
      <c r="N395" t="str">
        <f>IF($J395="","",IF(ISNUMBER(MATCH($J395,Prices[Key],0)),"OK - in Prices","ADD TO PRICES"))</f>
        <v/>
      </c>
      <c r="P395" t="str">
        <f>IFERROR(INDEX(Prices[Key],ROWS($P$4:P395)),"")</f>
        <v/>
      </c>
      <c r="Q395" t="str">
        <f>IF($P395="","",IF(ISNUMBER(MATCH($P395,Shares!$A$2:$A$1001,0)),"held","NOT HELD - review"))</f>
        <v/>
      </c>
    </row>
    <row r="396" spans="10:17" ht="15" customHeight="1" x14ac:dyDescent="0.15">
      <c r="J396" t="str">
        <f>IF(Shares!$A394="","",Shares!$A394)</f>
        <v/>
      </c>
      <c r="K396" t="str">
        <f t="shared" si="18"/>
        <v/>
      </c>
      <c r="L396" t="str">
        <f t="shared" si="19"/>
        <v/>
      </c>
      <c r="M396" t="str">
        <f t="shared" si="20"/>
        <v/>
      </c>
      <c r="N396" t="str">
        <f>IF($J396="","",IF(ISNUMBER(MATCH($J396,Prices[Key],0)),"OK - in Prices","ADD TO PRICES"))</f>
        <v/>
      </c>
      <c r="P396" t="str">
        <f>IFERROR(INDEX(Prices[Key],ROWS($P$4:P396)),"")</f>
        <v/>
      </c>
      <c r="Q396" t="str">
        <f>IF($P396="","",IF(ISNUMBER(MATCH($P396,Shares!$A$2:$A$1001,0)),"held","NOT HELD - review"))</f>
        <v/>
      </c>
    </row>
    <row r="397" spans="10:17" ht="15" customHeight="1" x14ac:dyDescent="0.15">
      <c r="J397" t="str">
        <f>IF(Shares!$A395="","",Shares!$A395)</f>
        <v/>
      </c>
      <c r="K397" t="str">
        <f t="shared" si="18"/>
        <v/>
      </c>
      <c r="L397" t="str">
        <f t="shared" si="19"/>
        <v/>
      </c>
      <c r="M397" t="str">
        <f t="shared" si="20"/>
        <v/>
      </c>
      <c r="N397" t="str">
        <f>IF($J397="","",IF(ISNUMBER(MATCH($J397,Prices[Key],0)),"OK - in Prices","ADD TO PRICES"))</f>
        <v/>
      </c>
      <c r="P397" t="str">
        <f>IFERROR(INDEX(Prices[Key],ROWS($P$4:P397)),"")</f>
        <v/>
      </c>
      <c r="Q397" t="str">
        <f>IF($P397="","",IF(ISNUMBER(MATCH($P397,Shares!$A$2:$A$1001,0)),"held","NOT HELD - review"))</f>
        <v/>
      </c>
    </row>
    <row r="398" spans="10:17" ht="15" customHeight="1" x14ac:dyDescent="0.15">
      <c r="J398" t="str">
        <f>IF(Shares!$A396="","",Shares!$A396)</f>
        <v/>
      </c>
      <c r="K398" t="str">
        <f t="shared" si="18"/>
        <v/>
      </c>
      <c r="L398" t="str">
        <f t="shared" si="19"/>
        <v/>
      </c>
      <c r="M398" t="str">
        <f t="shared" si="20"/>
        <v/>
      </c>
      <c r="N398" t="str">
        <f>IF($J398="","",IF(ISNUMBER(MATCH($J398,Prices[Key],0)),"OK - in Prices","ADD TO PRICES"))</f>
        <v/>
      </c>
      <c r="P398" t="str">
        <f>IFERROR(INDEX(Prices[Key],ROWS($P$4:P398)),"")</f>
        <v/>
      </c>
      <c r="Q398" t="str">
        <f>IF($P398="","",IF(ISNUMBER(MATCH($P398,Shares!$A$2:$A$1001,0)),"held","NOT HELD - review"))</f>
        <v/>
      </c>
    </row>
    <row r="399" spans="10:17" ht="15" customHeight="1" x14ac:dyDescent="0.15">
      <c r="J399" t="str">
        <f>IF(Shares!$A397="","",Shares!$A397)</f>
        <v/>
      </c>
      <c r="K399" t="str">
        <f t="shared" si="18"/>
        <v/>
      </c>
      <c r="L399" t="str">
        <f t="shared" si="19"/>
        <v/>
      </c>
      <c r="M399" t="str">
        <f t="shared" si="20"/>
        <v/>
      </c>
      <c r="N399" t="str">
        <f>IF($J399="","",IF(ISNUMBER(MATCH($J399,Prices[Key],0)),"OK - in Prices","ADD TO PRICES"))</f>
        <v/>
      </c>
      <c r="P399" t="str">
        <f>IFERROR(INDEX(Prices[Key],ROWS($P$4:P399)),"")</f>
        <v/>
      </c>
      <c r="Q399" t="str">
        <f>IF($P399="","",IF(ISNUMBER(MATCH($P399,Shares!$A$2:$A$1001,0)),"held","NOT HELD - review"))</f>
        <v/>
      </c>
    </row>
    <row r="400" spans="10:17" ht="15" customHeight="1" x14ac:dyDescent="0.15">
      <c r="J400" t="str">
        <f>IF(Shares!$A398="","",Shares!$A398)</f>
        <v/>
      </c>
      <c r="K400" t="str">
        <f t="shared" si="18"/>
        <v/>
      </c>
      <c r="L400" t="str">
        <f t="shared" si="19"/>
        <v/>
      </c>
      <c r="M400" t="str">
        <f t="shared" si="20"/>
        <v/>
      </c>
      <c r="N400" t="str">
        <f>IF($J400="","",IF(ISNUMBER(MATCH($J400,Prices[Key],0)),"OK - in Prices","ADD TO PRICES"))</f>
        <v/>
      </c>
      <c r="P400" t="str">
        <f>IFERROR(INDEX(Prices[Key],ROWS($P$4:P400)),"")</f>
        <v/>
      </c>
      <c r="Q400" t="str">
        <f>IF($P400="","",IF(ISNUMBER(MATCH($P400,Shares!$A$2:$A$1001,0)),"held","NOT HELD - review"))</f>
        <v/>
      </c>
    </row>
    <row r="401" spans="10:17" ht="15" customHeight="1" x14ac:dyDescent="0.15">
      <c r="J401" t="str">
        <f>IF(Shares!$A399="","",Shares!$A399)</f>
        <v/>
      </c>
      <c r="K401" t="str">
        <f t="shared" si="18"/>
        <v/>
      </c>
      <c r="L401" t="str">
        <f t="shared" si="19"/>
        <v/>
      </c>
      <c r="M401" t="str">
        <f t="shared" si="20"/>
        <v/>
      </c>
      <c r="N401" t="str">
        <f>IF($J401="","",IF(ISNUMBER(MATCH($J401,Prices[Key],0)),"OK - in Prices","ADD TO PRICES"))</f>
        <v/>
      </c>
      <c r="P401" t="str">
        <f>IFERROR(INDEX(Prices[Key],ROWS($P$4:P401)),"")</f>
        <v/>
      </c>
      <c r="Q401" t="str">
        <f>IF($P401="","",IF(ISNUMBER(MATCH($P401,Shares!$A$2:$A$1001,0)),"held","NOT HELD - review"))</f>
        <v/>
      </c>
    </row>
    <row r="402" spans="10:17" ht="15" customHeight="1" x14ac:dyDescent="0.15">
      <c r="J402" t="str">
        <f>IF(Shares!$A400="","",Shares!$A400)</f>
        <v/>
      </c>
      <c r="K402" t="str">
        <f t="shared" si="18"/>
        <v/>
      </c>
      <c r="L402" t="str">
        <f t="shared" si="19"/>
        <v/>
      </c>
      <c r="M402" t="str">
        <f t="shared" si="20"/>
        <v/>
      </c>
      <c r="N402" t="str">
        <f>IF($J402="","",IF(ISNUMBER(MATCH($J402,Prices[Key],0)),"OK - in Prices","ADD TO PRICES"))</f>
        <v/>
      </c>
      <c r="P402" t="str">
        <f>IFERROR(INDEX(Prices[Key],ROWS($P$4:P402)),"")</f>
        <v/>
      </c>
      <c r="Q402" t="str">
        <f>IF($P402="","",IF(ISNUMBER(MATCH($P402,Shares!$A$2:$A$1001,0)),"held","NOT HELD - review"))</f>
        <v/>
      </c>
    </row>
    <row r="403" spans="10:17" ht="15" customHeight="1" x14ac:dyDescent="0.15">
      <c r="J403" t="str">
        <f>IF(Shares!$A401="","",Shares!$A401)</f>
        <v/>
      </c>
      <c r="K403" t="str">
        <f t="shared" si="18"/>
        <v/>
      </c>
      <c r="L403" t="str">
        <f t="shared" si="19"/>
        <v/>
      </c>
      <c r="M403" t="str">
        <f t="shared" si="20"/>
        <v/>
      </c>
      <c r="N403" t="str">
        <f>IF($J403="","",IF(ISNUMBER(MATCH($J403,Prices[Key],0)),"OK - in Prices","ADD TO PRICES"))</f>
        <v/>
      </c>
      <c r="P403" t="str">
        <f>IFERROR(INDEX(Prices[Key],ROWS($P$4:P403)),"")</f>
        <v/>
      </c>
      <c r="Q403" t="str">
        <f>IF($P403="","",IF(ISNUMBER(MATCH($P403,Shares!$A$2:$A$1001,0)),"held","NOT HELD - review"))</f>
        <v/>
      </c>
    </row>
    <row r="404" spans="10:17" ht="15" customHeight="1" x14ac:dyDescent="0.15">
      <c r="J404" t="str">
        <f>IF(Shares!$A402="","",Shares!$A402)</f>
        <v/>
      </c>
      <c r="K404" t="str">
        <f t="shared" si="18"/>
        <v/>
      </c>
      <c r="L404" t="str">
        <f t="shared" si="19"/>
        <v/>
      </c>
      <c r="M404" t="str">
        <f t="shared" si="20"/>
        <v/>
      </c>
      <c r="N404" t="str">
        <f>IF($J404="","",IF(ISNUMBER(MATCH($J404,Prices[Key],0)),"OK - in Prices","ADD TO PRICES"))</f>
        <v/>
      </c>
      <c r="P404" t="str">
        <f>IFERROR(INDEX(Prices[Key],ROWS($P$4:P404)),"")</f>
        <v/>
      </c>
      <c r="Q404" t="str">
        <f>IF($P404="","",IF(ISNUMBER(MATCH($P404,Shares!$A$2:$A$1001,0)),"held","NOT HELD - review"))</f>
        <v/>
      </c>
    </row>
    <row r="405" spans="10:17" ht="15" customHeight="1" x14ac:dyDescent="0.15">
      <c r="J405" t="str">
        <f>IF(Shares!$A403="","",Shares!$A403)</f>
        <v/>
      </c>
      <c r="K405" t="str">
        <f t="shared" si="18"/>
        <v/>
      </c>
      <c r="L405" t="str">
        <f t="shared" si="19"/>
        <v/>
      </c>
      <c r="M405" t="str">
        <f t="shared" si="20"/>
        <v/>
      </c>
      <c r="N405" t="str">
        <f>IF($J405="","",IF(ISNUMBER(MATCH($J405,Prices[Key],0)),"OK - in Prices","ADD TO PRICES"))</f>
        <v/>
      </c>
      <c r="P405" t="str">
        <f>IFERROR(INDEX(Prices[Key],ROWS($P$4:P405)),"")</f>
        <v/>
      </c>
      <c r="Q405" t="str">
        <f>IF($P405="","",IF(ISNUMBER(MATCH($P405,Shares!$A$2:$A$1001,0)),"held","NOT HELD - review"))</f>
        <v/>
      </c>
    </row>
    <row r="406" spans="10:17" ht="15" customHeight="1" x14ac:dyDescent="0.15">
      <c r="J406" t="str">
        <f>IF(Shares!$A404="","",Shares!$A404)</f>
        <v/>
      </c>
      <c r="K406" t="str">
        <f t="shared" si="18"/>
        <v/>
      </c>
      <c r="L406" t="str">
        <f t="shared" si="19"/>
        <v/>
      </c>
      <c r="M406" t="str">
        <f t="shared" si="20"/>
        <v/>
      </c>
      <c r="N406" t="str">
        <f>IF($J406="","",IF(ISNUMBER(MATCH($J406,Prices[Key],0)),"OK - in Prices","ADD TO PRICES"))</f>
        <v/>
      </c>
      <c r="P406" t="str">
        <f>IFERROR(INDEX(Prices[Key],ROWS($P$4:P406)),"")</f>
        <v/>
      </c>
      <c r="Q406" t="str">
        <f>IF($P406="","",IF(ISNUMBER(MATCH($P406,Shares!$A$2:$A$1001,0)),"held","NOT HELD - review"))</f>
        <v/>
      </c>
    </row>
    <row r="407" spans="10:17" ht="15" customHeight="1" x14ac:dyDescent="0.15">
      <c r="J407" t="str">
        <f>IF(Shares!$A405="","",Shares!$A405)</f>
        <v/>
      </c>
      <c r="K407" t="str">
        <f t="shared" si="18"/>
        <v/>
      </c>
      <c r="L407" t="str">
        <f t="shared" si="19"/>
        <v/>
      </c>
      <c r="M407" t="str">
        <f t="shared" si="20"/>
        <v/>
      </c>
      <c r="N407" t="str">
        <f>IF($J407="","",IF(ISNUMBER(MATCH($J407,Prices[Key],0)),"OK - in Prices","ADD TO PRICES"))</f>
        <v/>
      </c>
      <c r="P407" t="str">
        <f>IFERROR(INDEX(Prices[Key],ROWS($P$4:P407)),"")</f>
        <v/>
      </c>
      <c r="Q407" t="str">
        <f>IF($P407="","",IF(ISNUMBER(MATCH($P407,Shares!$A$2:$A$1001,0)),"held","NOT HELD - review"))</f>
        <v/>
      </c>
    </row>
    <row r="408" spans="10:17" ht="15" customHeight="1" x14ac:dyDescent="0.15">
      <c r="J408" t="str">
        <f>IF(Shares!$A406="","",Shares!$A406)</f>
        <v/>
      </c>
      <c r="K408" t="str">
        <f t="shared" si="18"/>
        <v/>
      </c>
      <c r="L408" t="str">
        <f t="shared" si="19"/>
        <v/>
      </c>
      <c r="M408" t="str">
        <f t="shared" si="20"/>
        <v/>
      </c>
      <c r="N408" t="str">
        <f>IF($J408="","",IF(ISNUMBER(MATCH($J408,Prices[Key],0)),"OK - in Prices","ADD TO PRICES"))</f>
        <v/>
      </c>
      <c r="P408" t="str">
        <f>IFERROR(INDEX(Prices[Key],ROWS($P$4:P408)),"")</f>
        <v/>
      </c>
      <c r="Q408" t="str">
        <f>IF($P408="","",IF(ISNUMBER(MATCH($P408,Shares!$A$2:$A$1001,0)),"held","NOT HELD - review"))</f>
        <v/>
      </c>
    </row>
    <row r="409" spans="10:17" ht="15" customHeight="1" x14ac:dyDescent="0.15">
      <c r="J409" t="str">
        <f>IF(Shares!$A407="","",Shares!$A407)</f>
        <v/>
      </c>
      <c r="K409" t="str">
        <f t="shared" si="18"/>
        <v/>
      </c>
      <c r="L409" t="str">
        <f t="shared" si="19"/>
        <v/>
      </c>
      <c r="M409" t="str">
        <f t="shared" si="20"/>
        <v/>
      </c>
      <c r="N409" t="str">
        <f>IF($J409="","",IF(ISNUMBER(MATCH($J409,Prices[Key],0)),"OK - in Prices","ADD TO PRICES"))</f>
        <v/>
      </c>
      <c r="P409" t="str">
        <f>IFERROR(INDEX(Prices[Key],ROWS($P$4:P409)),"")</f>
        <v/>
      </c>
      <c r="Q409" t="str">
        <f>IF($P409="","",IF(ISNUMBER(MATCH($P409,Shares!$A$2:$A$1001,0)),"held","NOT HELD - review"))</f>
        <v/>
      </c>
    </row>
    <row r="410" spans="10:17" ht="15" customHeight="1" x14ac:dyDescent="0.15">
      <c r="J410" t="str">
        <f>IF(Shares!$A408="","",Shares!$A408)</f>
        <v/>
      </c>
      <c r="K410" t="str">
        <f t="shared" si="18"/>
        <v/>
      </c>
      <c r="L410" t="str">
        <f t="shared" si="19"/>
        <v/>
      </c>
      <c r="M410" t="str">
        <f t="shared" si="20"/>
        <v/>
      </c>
      <c r="N410" t="str">
        <f>IF($J410="","",IF(ISNUMBER(MATCH($J410,Prices[Key],0)),"OK - in Prices","ADD TO PRICES"))</f>
        <v/>
      </c>
      <c r="P410" t="str">
        <f>IFERROR(INDEX(Prices[Key],ROWS($P$4:P410)),"")</f>
        <v/>
      </c>
      <c r="Q410" t="str">
        <f>IF($P410="","",IF(ISNUMBER(MATCH($P410,Shares!$A$2:$A$1001,0)),"held","NOT HELD - review"))</f>
        <v/>
      </c>
    </row>
    <row r="411" spans="10:17" ht="15" customHeight="1" x14ac:dyDescent="0.15">
      <c r="J411" t="str">
        <f>IF(Shares!$A409="","",Shares!$A409)</f>
        <v/>
      </c>
      <c r="K411" t="str">
        <f t="shared" si="18"/>
        <v/>
      </c>
      <c r="L411" t="str">
        <f t="shared" si="19"/>
        <v/>
      </c>
      <c r="M411" t="str">
        <f t="shared" si="20"/>
        <v/>
      </c>
      <c r="N411" t="str">
        <f>IF($J411="","",IF(ISNUMBER(MATCH($J411,Prices[Key],0)),"OK - in Prices","ADD TO PRICES"))</f>
        <v/>
      </c>
      <c r="P411" t="str">
        <f>IFERROR(INDEX(Prices[Key],ROWS($P$4:P411)),"")</f>
        <v/>
      </c>
      <c r="Q411" t="str">
        <f>IF($P411="","",IF(ISNUMBER(MATCH($P411,Shares!$A$2:$A$1001,0)),"held","NOT HELD - review"))</f>
        <v/>
      </c>
    </row>
    <row r="412" spans="10:17" ht="15" customHeight="1" x14ac:dyDescent="0.15">
      <c r="J412" t="str">
        <f>IF(Shares!$A410="","",Shares!$A410)</f>
        <v/>
      </c>
      <c r="K412" t="str">
        <f t="shared" si="18"/>
        <v/>
      </c>
      <c r="L412" t="str">
        <f t="shared" si="19"/>
        <v/>
      </c>
      <c r="M412" t="str">
        <f t="shared" si="20"/>
        <v/>
      </c>
      <c r="N412" t="str">
        <f>IF($J412="","",IF(ISNUMBER(MATCH($J412,Prices[Key],0)),"OK - in Prices","ADD TO PRICES"))</f>
        <v/>
      </c>
      <c r="P412" t="str">
        <f>IFERROR(INDEX(Prices[Key],ROWS($P$4:P412)),"")</f>
        <v/>
      </c>
      <c r="Q412" t="str">
        <f>IF($P412="","",IF(ISNUMBER(MATCH($P412,Shares!$A$2:$A$1001,0)),"held","NOT HELD - review"))</f>
        <v/>
      </c>
    </row>
    <row r="413" spans="10:17" ht="15" customHeight="1" x14ac:dyDescent="0.15">
      <c r="J413" t="str">
        <f>IF(Shares!$A411="","",Shares!$A411)</f>
        <v/>
      </c>
      <c r="K413" t="str">
        <f t="shared" si="18"/>
        <v/>
      </c>
      <c r="L413" t="str">
        <f t="shared" si="19"/>
        <v/>
      </c>
      <c r="M413" t="str">
        <f t="shared" si="20"/>
        <v/>
      </c>
      <c r="N413" t="str">
        <f>IF($J413="","",IF(ISNUMBER(MATCH($J413,Prices[Key],0)),"OK - in Prices","ADD TO PRICES"))</f>
        <v/>
      </c>
      <c r="P413" t="str">
        <f>IFERROR(INDEX(Prices[Key],ROWS($P$4:P413)),"")</f>
        <v/>
      </c>
      <c r="Q413" t="str">
        <f>IF($P413="","",IF(ISNUMBER(MATCH($P413,Shares!$A$2:$A$1001,0)),"held","NOT HELD - review"))</f>
        <v/>
      </c>
    </row>
    <row r="414" spans="10:17" ht="15" customHeight="1" x14ac:dyDescent="0.15">
      <c r="J414" t="str">
        <f>IF(Shares!$A412="","",Shares!$A412)</f>
        <v/>
      </c>
      <c r="K414" t="str">
        <f t="shared" si="18"/>
        <v/>
      </c>
      <c r="L414" t="str">
        <f t="shared" si="19"/>
        <v/>
      </c>
      <c r="M414" t="str">
        <f t="shared" si="20"/>
        <v/>
      </c>
      <c r="N414" t="str">
        <f>IF($J414="","",IF(ISNUMBER(MATCH($J414,Prices[Key],0)),"OK - in Prices","ADD TO PRICES"))</f>
        <v/>
      </c>
      <c r="P414" t="str">
        <f>IFERROR(INDEX(Prices[Key],ROWS($P$4:P414)),"")</f>
        <v/>
      </c>
      <c r="Q414" t="str">
        <f>IF($P414="","",IF(ISNUMBER(MATCH($P414,Shares!$A$2:$A$1001,0)),"held","NOT HELD - review"))</f>
        <v/>
      </c>
    </row>
    <row r="415" spans="10:17" ht="15" customHeight="1" x14ac:dyDescent="0.15">
      <c r="J415" t="str">
        <f>IF(Shares!$A413="","",Shares!$A413)</f>
        <v/>
      </c>
      <c r="K415" t="str">
        <f t="shared" si="18"/>
        <v/>
      </c>
      <c r="L415" t="str">
        <f t="shared" si="19"/>
        <v/>
      </c>
      <c r="M415" t="str">
        <f t="shared" si="20"/>
        <v/>
      </c>
      <c r="N415" t="str">
        <f>IF($J415="","",IF(ISNUMBER(MATCH($J415,Prices[Key],0)),"OK - in Prices","ADD TO PRICES"))</f>
        <v/>
      </c>
      <c r="P415" t="str">
        <f>IFERROR(INDEX(Prices[Key],ROWS($P$4:P415)),"")</f>
        <v/>
      </c>
      <c r="Q415" t="str">
        <f>IF($P415="","",IF(ISNUMBER(MATCH($P415,Shares!$A$2:$A$1001,0)),"held","NOT HELD - review"))</f>
        <v/>
      </c>
    </row>
    <row r="416" spans="10:17" ht="15" customHeight="1" x14ac:dyDescent="0.15">
      <c r="J416" t="str">
        <f>IF(Shares!$A414="","",Shares!$A414)</f>
        <v/>
      </c>
      <c r="K416" t="str">
        <f t="shared" si="18"/>
        <v/>
      </c>
      <c r="L416" t="str">
        <f t="shared" si="19"/>
        <v/>
      </c>
      <c r="M416" t="str">
        <f t="shared" si="20"/>
        <v/>
      </c>
      <c r="N416" t="str">
        <f>IF($J416="","",IF(ISNUMBER(MATCH($J416,Prices[Key],0)),"OK - in Prices","ADD TO PRICES"))</f>
        <v/>
      </c>
      <c r="P416" t="str">
        <f>IFERROR(INDEX(Prices[Key],ROWS($P$4:P416)),"")</f>
        <v/>
      </c>
      <c r="Q416" t="str">
        <f>IF($P416="","",IF(ISNUMBER(MATCH($P416,Shares!$A$2:$A$1001,0)),"held","NOT HELD - review"))</f>
        <v/>
      </c>
    </row>
    <row r="417" spans="10:17" ht="15" customHeight="1" x14ac:dyDescent="0.15">
      <c r="J417" t="str">
        <f>IF(Shares!$A415="","",Shares!$A415)</f>
        <v/>
      </c>
      <c r="K417" t="str">
        <f t="shared" si="18"/>
        <v/>
      </c>
      <c r="L417" t="str">
        <f t="shared" si="19"/>
        <v/>
      </c>
      <c r="M417" t="str">
        <f t="shared" si="20"/>
        <v/>
      </c>
      <c r="N417" t="str">
        <f>IF($J417="","",IF(ISNUMBER(MATCH($J417,Prices[Key],0)),"OK - in Prices","ADD TO PRICES"))</f>
        <v/>
      </c>
      <c r="P417" t="str">
        <f>IFERROR(INDEX(Prices[Key],ROWS($P$4:P417)),"")</f>
        <v/>
      </c>
      <c r="Q417" t="str">
        <f>IF($P417="","",IF(ISNUMBER(MATCH($P417,Shares!$A$2:$A$1001,0)),"held","NOT HELD - review"))</f>
        <v/>
      </c>
    </row>
    <row r="418" spans="10:17" ht="15" customHeight="1" x14ac:dyDescent="0.15">
      <c r="J418" t="str">
        <f>IF(Shares!$A416="","",Shares!$A416)</f>
        <v/>
      </c>
      <c r="K418" t="str">
        <f t="shared" si="18"/>
        <v/>
      </c>
      <c r="L418" t="str">
        <f t="shared" si="19"/>
        <v/>
      </c>
      <c r="M418" t="str">
        <f t="shared" si="20"/>
        <v/>
      </c>
      <c r="N418" t="str">
        <f>IF($J418="","",IF(ISNUMBER(MATCH($J418,Prices[Key],0)),"OK - in Prices","ADD TO PRICES"))</f>
        <v/>
      </c>
      <c r="P418" t="str">
        <f>IFERROR(INDEX(Prices[Key],ROWS($P$4:P418)),"")</f>
        <v/>
      </c>
      <c r="Q418" t="str">
        <f>IF($P418="","",IF(ISNUMBER(MATCH($P418,Shares!$A$2:$A$1001,0)),"held","NOT HELD - review"))</f>
        <v/>
      </c>
    </row>
    <row r="419" spans="10:17" ht="15" customHeight="1" x14ac:dyDescent="0.15">
      <c r="J419" t="str">
        <f>IF(Shares!$A417="","",Shares!$A417)</f>
        <v/>
      </c>
      <c r="K419" t="str">
        <f t="shared" si="18"/>
        <v/>
      </c>
      <c r="L419" t="str">
        <f t="shared" si="19"/>
        <v/>
      </c>
      <c r="M419" t="str">
        <f t="shared" si="20"/>
        <v/>
      </c>
      <c r="N419" t="str">
        <f>IF($J419="","",IF(ISNUMBER(MATCH($J419,Prices[Key],0)),"OK - in Prices","ADD TO PRICES"))</f>
        <v/>
      </c>
      <c r="P419" t="str">
        <f>IFERROR(INDEX(Prices[Key],ROWS($P$4:P419)),"")</f>
        <v/>
      </c>
      <c r="Q419" t="str">
        <f>IF($P419="","",IF(ISNUMBER(MATCH($P419,Shares!$A$2:$A$1001,0)),"held","NOT HELD - review"))</f>
        <v/>
      </c>
    </row>
    <row r="420" spans="10:17" ht="15" customHeight="1" x14ac:dyDescent="0.15">
      <c r="J420" t="str">
        <f>IF(Shares!$A418="","",Shares!$A418)</f>
        <v/>
      </c>
      <c r="K420" t="str">
        <f t="shared" si="18"/>
        <v/>
      </c>
      <c r="L420" t="str">
        <f t="shared" si="19"/>
        <v/>
      </c>
      <c r="M420" t="str">
        <f t="shared" si="20"/>
        <v/>
      </c>
      <c r="N420" t="str">
        <f>IF($J420="","",IF(ISNUMBER(MATCH($J420,Prices[Key],0)),"OK - in Prices","ADD TO PRICES"))</f>
        <v/>
      </c>
      <c r="P420" t="str">
        <f>IFERROR(INDEX(Prices[Key],ROWS($P$4:P420)),"")</f>
        <v/>
      </c>
      <c r="Q420" t="str">
        <f>IF($P420="","",IF(ISNUMBER(MATCH($P420,Shares!$A$2:$A$1001,0)),"held","NOT HELD - review"))</f>
        <v/>
      </c>
    </row>
    <row r="421" spans="10:17" ht="15" customHeight="1" x14ac:dyDescent="0.15">
      <c r="J421" t="str">
        <f>IF(Shares!$A419="","",Shares!$A419)</f>
        <v/>
      </c>
      <c r="K421" t="str">
        <f t="shared" si="18"/>
        <v/>
      </c>
      <c r="L421" t="str">
        <f t="shared" si="19"/>
        <v/>
      </c>
      <c r="M421" t="str">
        <f t="shared" si="20"/>
        <v/>
      </c>
      <c r="N421" t="str">
        <f>IF($J421="","",IF(ISNUMBER(MATCH($J421,Prices[Key],0)),"OK - in Prices","ADD TO PRICES"))</f>
        <v/>
      </c>
      <c r="P421" t="str">
        <f>IFERROR(INDEX(Prices[Key],ROWS($P$4:P421)),"")</f>
        <v/>
      </c>
      <c r="Q421" t="str">
        <f>IF($P421="","",IF(ISNUMBER(MATCH($P421,Shares!$A$2:$A$1001,0)),"held","NOT HELD - review"))</f>
        <v/>
      </c>
    </row>
    <row r="422" spans="10:17" ht="15" customHeight="1" x14ac:dyDescent="0.15">
      <c r="J422" t="str">
        <f>IF(Shares!$A420="","",Shares!$A420)</f>
        <v/>
      </c>
      <c r="K422" t="str">
        <f t="shared" si="18"/>
        <v/>
      </c>
      <c r="L422" t="str">
        <f t="shared" si="19"/>
        <v/>
      </c>
      <c r="M422" t="str">
        <f t="shared" si="20"/>
        <v/>
      </c>
      <c r="N422" t="str">
        <f>IF($J422="","",IF(ISNUMBER(MATCH($J422,Prices[Key],0)),"OK - in Prices","ADD TO PRICES"))</f>
        <v/>
      </c>
      <c r="P422" t="str">
        <f>IFERROR(INDEX(Prices[Key],ROWS($P$4:P422)),"")</f>
        <v/>
      </c>
      <c r="Q422" t="str">
        <f>IF($P422="","",IF(ISNUMBER(MATCH($P422,Shares!$A$2:$A$1001,0)),"held","NOT HELD - review"))</f>
        <v/>
      </c>
    </row>
    <row r="423" spans="10:17" ht="15" customHeight="1" x14ac:dyDescent="0.15">
      <c r="J423" t="str">
        <f>IF(Shares!$A421="","",Shares!$A421)</f>
        <v/>
      </c>
      <c r="K423" t="str">
        <f t="shared" si="18"/>
        <v/>
      </c>
      <c r="L423" t="str">
        <f t="shared" si="19"/>
        <v/>
      </c>
      <c r="M423" t="str">
        <f t="shared" si="20"/>
        <v/>
      </c>
      <c r="N423" t="str">
        <f>IF($J423="","",IF(ISNUMBER(MATCH($J423,Prices[Key],0)),"OK - in Prices","ADD TO PRICES"))</f>
        <v/>
      </c>
      <c r="P423" t="str">
        <f>IFERROR(INDEX(Prices[Key],ROWS($P$4:P423)),"")</f>
        <v/>
      </c>
      <c r="Q423" t="str">
        <f>IF($P423="","",IF(ISNUMBER(MATCH($P423,Shares!$A$2:$A$1001,0)),"held","NOT HELD - review"))</f>
        <v/>
      </c>
    </row>
    <row r="424" spans="10:17" ht="15" customHeight="1" x14ac:dyDescent="0.15">
      <c r="J424" t="str">
        <f>IF(Shares!$A422="","",Shares!$A422)</f>
        <v/>
      </c>
      <c r="K424" t="str">
        <f t="shared" si="18"/>
        <v/>
      </c>
      <c r="L424" t="str">
        <f t="shared" si="19"/>
        <v/>
      </c>
      <c r="M424" t="str">
        <f t="shared" si="20"/>
        <v/>
      </c>
      <c r="N424" t="str">
        <f>IF($J424="","",IF(ISNUMBER(MATCH($J424,Prices[Key],0)),"OK - in Prices","ADD TO PRICES"))</f>
        <v/>
      </c>
      <c r="P424" t="str">
        <f>IFERROR(INDEX(Prices[Key],ROWS($P$4:P424)),"")</f>
        <v/>
      </c>
      <c r="Q424" t="str">
        <f>IF($P424="","",IF(ISNUMBER(MATCH($P424,Shares!$A$2:$A$1001,0)),"held","NOT HELD - review"))</f>
        <v/>
      </c>
    </row>
    <row r="425" spans="10:17" ht="15" customHeight="1" x14ac:dyDescent="0.15">
      <c r="J425" t="str">
        <f>IF(Shares!$A423="","",Shares!$A423)</f>
        <v/>
      </c>
      <c r="K425" t="str">
        <f t="shared" si="18"/>
        <v/>
      </c>
      <c r="L425" t="str">
        <f t="shared" si="19"/>
        <v/>
      </c>
      <c r="M425" t="str">
        <f t="shared" si="20"/>
        <v/>
      </c>
      <c r="N425" t="str">
        <f>IF($J425="","",IF(ISNUMBER(MATCH($J425,Prices[Key],0)),"OK - in Prices","ADD TO PRICES"))</f>
        <v/>
      </c>
      <c r="P425" t="str">
        <f>IFERROR(INDEX(Prices[Key],ROWS($P$4:P425)),"")</f>
        <v/>
      </c>
      <c r="Q425" t="str">
        <f>IF($P425="","",IF(ISNUMBER(MATCH($P425,Shares!$A$2:$A$1001,0)),"held","NOT HELD - review"))</f>
        <v/>
      </c>
    </row>
    <row r="426" spans="10:17" ht="15" customHeight="1" x14ac:dyDescent="0.15">
      <c r="J426" t="str">
        <f>IF(Shares!$A424="","",Shares!$A424)</f>
        <v/>
      </c>
      <c r="K426" t="str">
        <f t="shared" si="18"/>
        <v/>
      </c>
      <c r="L426" t="str">
        <f t="shared" si="19"/>
        <v/>
      </c>
      <c r="M426" t="str">
        <f t="shared" si="20"/>
        <v/>
      </c>
      <c r="N426" t="str">
        <f>IF($J426="","",IF(ISNUMBER(MATCH($J426,Prices[Key],0)),"OK - in Prices","ADD TO PRICES"))</f>
        <v/>
      </c>
      <c r="P426" t="str">
        <f>IFERROR(INDEX(Prices[Key],ROWS($P$4:P426)),"")</f>
        <v/>
      </c>
      <c r="Q426" t="str">
        <f>IF($P426="","",IF(ISNUMBER(MATCH($P426,Shares!$A$2:$A$1001,0)),"held","NOT HELD - review"))</f>
        <v/>
      </c>
    </row>
    <row r="427" spans="10:17" ht="15" customHeight="1" x14ac:dyDescent="0.15">
      <c r="J427" t="str">
        <f>IF(Shares!$A425="","",Shares!$A425)</f>
        <v/>
      </c>
      <c r="K427" t="str">
        <f t="shared" si="18"/>
        <v/>
      </c>
      <c r="L427" t="str">
        <f t="shared" si="19"/>
        <v/>
      </c>
      <c r="M427" t="str">
        <f t="shared" si="20"/>
        <v/>
      </c>
      <c r="N427" t="str">
        <f>IF($J427="","",IF(ISNUMBER(MATCH($J427,Prices[Key],0)),"OK - in Prices","ADD TO PRICES"))</f>
        <v/>
      </c>
      <c r="P427" t="str">
        <f>IFERROR(INDEX(Prices[Key],ROWS($P$4:P427)),"")</f>
        <v/>
      </c>
      <c r="Q427" t="str">
        <f>IF($P427="","",IF(ISNUMBER(MATCH($P427,Shares!$A$2:$A$1001,0)),"held","NOT HELD - review"))</f>
        <v/>
      </c>
    </row>
    <row r="428" spans="10:17" ht="15" customHeight="1" x14ac:dyDescent="0.15">
      <c r="J428" t="str">
        <f>IF(Shares!$A426="","",Shares!$A426)</f>
        <v/>
      </c>
      <c r="K428" t="str">
        <f t="shared" si="18"/>
        <v/>
      </c>
      <c r="L428" t="str">
        <f t="shared" si="19"/>
        <v/>
      </c>
      <c r="M428" t="str">
        <f t="shared" si="20"/>
        <v/>
      </c>
      <c r="N428" t="str">
        <f>IF($J428="","",IF(ISNUMBER(MATCH($J428,Prices[Key],0)),"OK - in Prices","ADD TO PRICES"))</f>
        <v/>
      </c>
      <c r="P428" t="str">
        <f>IFERROR(INDEX(Prices[Key],ROWS($P$4:P428)),"")</f>
        <v/>
      </c>
      <c r="Q428" t="str">
        <f>IF($P428="","",IF(ISNUMBER(MATCH($P428,Shares!$A$2:$A$1001,0)),"held","NOT HELD - review"))</f>
        <v/>
      </c>
    </row>
    <row r="429" spans="10:17" ht="15" customHeight="1" x14ac:dyDescent="0.15">
      <c r="J429" t="str">
        <f>IF(Shares!$A427="","",Shares!$A427)</f>
        <v/>
      </c>
      <c r="K429" t="str">
        <f t="shared" si="18"/>
        <v/>
      </c>
      <c r="L429" t="str">
        <f t="shared" si="19"/>
        <v/>
      </c>
      <c r="M429" t="str">
        <f t="shared" si="20"/>
        <v/>
      </c>
      <c r="N429" t="str">
        <f>IF($J429="","",IF(ISNUMBER(MATCH($J429,Prices[Key],0)),"OK - in Prices","ADD TO PRICES"))</f>
        <v/>
      </c>
      <c r="P429" t="str">
        <f>IFERROR(INDEX(Prices[Key],ROWS($P$4:P429)),"")</f>
        <v/>
      </c>
      <c r="Q429" t="str">
        <f>IF($P429="","",IF(ISNUMBER(MATCH($P429,Shares!$A$2:$A$1001,0)),"held","NOT HELD - review"))</f>
        <v/>
      </c>
    </row>
    <row r="430" spans="10:17" ht="15" customHeight="1" x14ac:dyDescent="0.15">
      <c r="J430" t="str">
        <f>IF(Shares!$A428="","",Shares!$A428)</f>
        <v/>
      </c>
      <c r="K430" t="str">
        <f t="shared" si="18"/>
        <v/>
      </c>
      <c r="L430" t="str">
        <f t="shared" si="19"/>
        <v/>
      </c>
      <c r="M430" t="str">
        <f t="shared" si="20"/>
        <v/>
      </c>
      <c r="N430" t="str">
        <f>IF($J430="","",IF(ISNUMBER(MATCH($J430,Prices[Key],0)),"OK - in Prices","ADD TO PRICES"))</f>
        <v/>
      </c>
      <c r="P430" t="str">
        <f>IFERROR(INDEX(Prices[Key],ROWS($P$4:P430)),"")</f>
        <v/>
      </c>
      <c r="Q430" t="str">
        <f>IF($P430="","",IF(ISNUMBER(MATCH($P430,Shares!$A$2:$A$1001,0)),"held","NOT HELD - review"))</f>
        <v/>
      </c>
    </row>
    <row r="431" spans="10:17" ht="15" customHeight="1" x14ac:dyDescent="0.15">
      <c r="J431" t="str">
        <f>IF(Shares!$A429="","",Shares!$A429)</f>
        <v/>
      </c>
      <c r="K431" t="str">
        <f t="shared" si="18"/>
        <v/>
      </c>
      <c r="L431" t="str">
        <f t="shared" si="19"/>
        <v/>
      </c>
      <c r="M431" t="str">
        <f t="shared" si="20"/>
        <v/>
      </c>
      <c r="N431" t="str">
        <f>IF($J431="","",IF(ISNUMBER(MATCH($J431,Prices[Key],0)),"OK - in Prices","ADD TO PRICES"))</f>
        <v/>
      </c>
      <c r="P431" t="str">
        <f>IFERROR(INDEX(Prices[Key],ROWS($P$4:P431)),"")</f>
        <v/>
      </c>
      <c r="Q431" t="str">
        <f>IF($P431="","",IF(ISNUMBER(MATCH($P431,Shares!$A$2:$A$1001,0)),"held","NOT HELD - review"))</f>
        <v/>
      </c>
    </row>
    <row r="432" spans="10:17" ht="15" customHeight="1" x14ac:dyDescent="0.15">
      <c r="J432" t="str">
        <f>IF(Shares!$A430="","",Shares!$A430)</f>
        <v/>
      </c>
      <c r="K432" t="str">
        <f t="shared" si="18"/>
        <v/>
      </c>
      <c r="L432" t="str">
        <f t="shared" si="19"/>
        <v/>
      </c>
      <c r="M432" t="str">
        <f t="shared" si="20"/>
        <v/>
      </c>
      <c r="N432" t="str">
        <f>IF($J432="","",IF(ISNUMBER(MATCH($J432,Prices[Key],0)),"OK - in Prices","ADD TO PRICES"))</f>
        <v/>
      </c>
      <c r="P432" t="str">
        <f>IFERROR(INDEX(Prices[Key],ROWS($P$4:P432)),"")</f>
        <v/>
      </c>
      <c r="Q432" t="str">
        <f>IF($P432="","",IF(ISNUMBER(MATCH($P432,Shares!$A$2:$A$1001,0)),"held","NOT HELD - review"))</f>
        <v/>
      </c>
    </row>
    <row r="433" spans="10:17" ht="15" customHeight="1" x14ac:dyDescent="0.15">
      <c r="J433" t="str">
        <f>IF(Shares!$A431="","",Shares!$A431)</f>
        <v/>
      </c>
      <c r="K433" t="str">
        <f t="shared" si="18"/>
        <v/>
      </c>
      <c r="L433" t="str">
        <f t="shared" si="19"/>
        <v/>
      </c>
      <c r="M433" t="str">
        <f t="shared" si="20"/>
        <v/>
      </c>
      <c r="N433" t="str">
        <f>IF($J433="","",IF(ISNUMBER(MATCH($J433,Prices[Key],0)),"OK - in Prices","ADD TO PRICES"))</f>
        <v/>
      </c>
      <c r="P433" t="str">
        <f>IFERROR(INDEX(Prices[Key],ROWS($P$4:P433)),"")</f>
        <v/>
      </c>
      <c r="Q433" t="str">
        <f>IF($P433="","",IF(ISNUMBER(MATCH($P433,Shares!$A$2:$A$1001,0)),"held","NOT HELD - review"))</f>
        <v/>
      </c>
    </row>
    <row r="434" spans="10:17" ht="15" customHeight="1" x14ac:dyDescent="0.15">
      <c r="J434" t="str">
        <f>IF(Shares!$A432="","",Shares!$A432)</f>
        <v/>
      </c>
      <c r="K434" t="str">
        <f t="shared" si="18"/>
        <v/>
      </c>
      <c r="L434" t="str">
        <f t="shared" si="19"/>
        <v/>
      </c>
      <c r="M434" t="str">
        <f t="shared" si="20"/>
        <v/>
      </c>
      <c r="N434" t="str">
        <f>IF($J434="","",IF(ISNUMBER(MATCH($J434,Prices[Key],0)),"OK - in Prices","ADD TO PRICES"))</f>
        <v/>
      </c>
      <c r="P434" t="str">
        <f>IFERROR(INDEX(Prices[Key],ROWS($P$4:P434)),"")</f>
        <v/>
      </c>
      <c r="Q434" t="str">
        <f>IF($P434="","",IF(ISNUMBER(MATCH($P434,Shares!$A$2:$A$1001,0)),"held","NOT HELD - review"))</f>
        <v/>
      </c>
    </row>
    <row r="435" spans="10:17" ht="15" customHeight="1" x14ac:dyDescent="0.15">
      <c r="J435" t="str">
        <f>IF(Shares!$A433="","",Shares!$A433)</f>
        <v/>
      </c>
      <c r="K435" t="str">
        <f t="shared" si="18"/>
        <v/>
      </c>
      <c r="L435" t="str">
        <f t="shared" si="19"/>
        <v/>
      </c>
      <c r="M435" t="str">
        <f t="shared" si="20"/>
        <v/>
      </c>
      <c r="N435" t="str">
        <f>IF($J435="","",IF(ISNUMBER(MATCH($J435,Prices[Key],0)),"OK - in Prices","ADD TO PRICES"))</f>
        <v/>
      </c>
      <c r="P435" t="str">
        <f>IFERROR(INDEX(Prices[Key],ROWS($P$4:P435)),"")</f>
        <v/>
      </c>
      <c r="Q435" t="str">
        <f>IF($P435="","",IF(ISNUMBER(MATCH($P435,Shares!$A$2:$A$1001,0)),"held","NOT HELD - review"))</f>
        <v/>
      </c>
    </row>
    <row r="436" spans="10:17" ht="15" customHeight="1" x14ac:dyDescent="0.15">
      <c r="J436" t="str">
        <f>IF(Shares!$A434="","",Shares!$A434)</f>
        <v/>
      </c>
      <c r="K436" t="str">
        <f t="shared" si="18"/>
        <v/>
      </c>
      <c r="L436" t="str">
        <f t="shared" si="19"/>
        <v/>
      </c>
      <c r="M436" t="str">
        <f t="shared" si="20"/>
        <v/>
      </c>
      <c r="N436" t="str">
        <f>IF($J436="","",IF(ISNUMBER(MATCH($J436,Prices[Key],0)),"OK - in Prices","ADD TO PRICES"))</f>
        <v/>
      </c>
      <c r="P436" t="str">
        <f>IFERROR(INDEX(Prices[Key],ROWS($P$4:P436)),"")</f>
        <v/>
      </c>
      <c r="Q436" t="str">
        <f>IF($P436="","",IF(ISNUMBER(MATCH($P436,Shares!$A$2:$A$1001,0)),"held","NOT HELD - review"))</f>
        <v/>
      </c>
    </row>
    <row r="437" spans="10:17" ht="15" customHeight="1" x14ac:dyDescent="0.15">
      <c r="J437" t="str">
        <f>IF(Shares!$A435="","",Shares!$A435)</f>
        <v/>
      </c>
      <c r="K437" t="str">
        <f t="shared" si="18"/>
        <v/>
      </c>
      <c r="L437" t="str">
        <f t="shared" si="19"/>
        <v/>
      </c>
      <c r="M437" t="str">
        <f t="shared" si="20"/>
        <v/>
      </c>
      <c r="N437" t="str">
        <f>IF($J437="","",IF(ISNUMBER(MATCH($J437,Prices[Key],0)),"OK - in Prices","ADD TO PRICES"))</f>
        <v/>
      </c>
      <c r="P437" t="str">
        <f>IFERROR(INDEX(Prices[Key],ROWS($P$4:P437)),"")</f>
        <v/>
      </c>
      <c r="Q437" t="str">
        <f>IF($P437="","",IF(ISNUMBER(MATCH($P437,Shares!$A$2:$A$1001,0)),"held","NOT HELD - review"))</f>
        <v/>
      </c>
    </row>
    <row r="438" spans="10:17" ht="15" customHeight="1" x14ac:dyDescent="0.15">
      <c r="J438" t="str">
        <f>IF(Shares!$A436="","",Shares!$A436)</f>
        <v/>
      </c>
      <c r="K438" t="str">
        <f t="shared" si="18"/>
        <v/>
      </c>
      <c r="L438" t="str">
        <f t="shared" si="19"/>
        <v/>
      </c>
      <c r="M438" t="str">
        <f t="shared" si="20"/>
        <v/>
      </c>
      <c r="N438" t="str">
        <f>IF($J438="","",IF(ISNUMBER(MATCH($J438,Prices[Key],0)),"OK - in Prices","ADD TO PRICES"))</f>
        <v/>
      </c>
      <c r="P438" t="str">
        <f>IFERROR(INDEX(Prices[Key],ROWS($P$4:P438)),"")</f>
        <v/>
      </c>
      <c r="Q438" t="str">
        <f>IF($P438="","",IF(ISNUMBER(MATCH($P438,Shares!$A$2:$A$1001,0)),"held","NOT HELD - review"))</f>
        <v/>
      </c>
    </row>
    <row r="439" spans="10:17" ht="15" customHeight="1" x14ac:dyDescent="0.15">
      <c r="J439" t="str">
        <f>IF(Shares!$A437="","",Shares!$A437)</f>
        <v/>
      </c>
      <c r="K439" t="str">
        <f t="shared" si="18"/>
        <v/>
      </c>
      <c r="L439" t="str">
        <f t="shared" si="19"/>
        <v/>
      </c>
      <c r="M439" t="str">
        <f t="shared" si="20"/>
        <v/>
      </c>
      <c r="N439" t="str">
        <f>IF($J439="","",IF(ISNUMBER(MATCH($J439,Prices[Key],0)),"OK - in Prices","ADD TO PRICES"))</f>
        <v/>
      </c>
      <c r="P439" t="str">
        <f>IFERROR(INDEX(Prices[Key],ROWS($P$4:P439)),"")</f>
        <v/>
      </c>
      <c r="Q439" t="str">
        <f>IF($P439="","",IF(ISNUMBER(MATCH($P439,Shares!$A$2:$A$1001,0)),"held","NOT HELD - review"))</f>
        <v/>
      </c>
    </row>
    <row r="440" spans="10:17" ht="15" customHeight="1" x14ac:dyDescent="0.15">
      <c r="J440" t="str">
        <f>IF(Shares!$A438="","",Shares!$A438)</f>
        <v/>
      </c>
      <c r="K440" t="str">
        <f t="shared" si="18"/>
        <v/>
      </c>
      <c r="L440" t="str">
        <f t="shared" si="19"/>
        <v/>
      </c>
      <c r="M440" t="str">
        <f t="shared" si="20"/>
        <v/>
      </c>
      <c r="N440" t="str">
        <f>IF($J440="","",IF(ISNUMBER(MATCH($J440,Prices[Key],0)),"OK - in Prices","ADD TO PRICES"))</f>
        <v/>
      </c>
      <c r="P440" t="str">
        <f>IFERROR(INDEX(Prices[Key],ROWS($P$4:P440)),"")</f>
        <v/>
      </c>
      <c r="Q440" t="str">
        <f>IF($P440="","",IF(ISNUMBER(MATCH($P440,Shares!$A$2:$A$1001,0)),"held","NOT HELD - review"))</f>
        <v/>
      </c>
    </row>
    <row r="441" spans="10:17" ht="15" customHeight="1" x14ac:dyDescent="0.15">
      <c r="J441" t="str">
        <f>IF(Shares!$A439="","",Shares!$A439)</f>
        <v/>
      </c>
      <c r="K441" t="str">
        <f t="shared" si="18"/>
        <v/>
      </c>
      <c r="L441" t="str">
        <f t="shared" si="19"/>
        <v/>
      </c>
      <c r="M441" t="str">
        <f t="shared" si="20"/>
        <v/>
      </c>
      <c r="N441" t="str">
        <f>IF($J441="","",IF(ISNUMBER(MATCH($J441,Prices[Key],0)),"OK - in Prices","ADD TO PRICES"))</f>
        <v/>
      </c>
      <c r="P441" t="str">
        <f>IFERROR(INDEX(Prices[Key],ROWS($P$4:P441)),"")</f>
        <v/>
      </c>
      <c r="Q441" t="str">
        <f>IF($P441="","",IF(ISNUMBER(MATCH($P441,Shares!$A$2:$A$1001,0)),"held","NOT HELD - review"))</f>
        <v/>
      </c>
    </row>
    <row r="442" spans="10:17" ht="15" customHeight="1" x14ac:dyDescent="0.15">
      <c r="J442" t="str">
        <f>IF(Shares!$A440="","",Shares!$A440)</f>
        <v/>
      </c>
      <c r="K442" t="str">
        <f t="shared" si="18"/>
        <v/>
      </c>
      <c r="L442" t="str">
        <f t="shared" si="19"/>
        <v/>
      </c>
      <c r="M442" t="str">
        <f t="shared" si="20"/>
        <v/>
      </c>
      <c r="N442" t="str">
        <f>IF($J442="","",IF(ISNUMBER(MATCH($J442,Prices[Key],0)),"OK - in Prices","ADD TO PRICES"))</f>
        <v/>
      </c>
      <c r="P442" t="str">
        <f>IFERROR(INDEX(Prices[Key],ROWS($P$4:P442)),"")</f>
        <v/>
      </c>
      <c r="Q442" t="str">
        <f>IF($P442="","",IF(ISNUMBER(MATCH($P442,Shares!$A$2:$A$1001,0)),"held","NOT HELD - review"))</f>
        <v/>
      </c>
    </row>
    <row r="443" spans="10:17" ht="15" customHeight="1" x14ac:dyDescent="0.15">
      <c r="J443" t="str">
        <f>IF(Shares!$A441="","",Shares!$A441)</f>
        <v/>
      </c>
      <c r="K443" t="str">
        <f t="shared" si="18"/>
        <v/>
      </c>
      <c r="L443" t="str">
        <f t="shared" si="19"/>
        <v/>
      </c>
      <c r="M443" t="str">
        <f t="shared" si="20"/>
        <v/>
      </c>
      <c r="N443" t="str">
        <f>IF($J443="","",IF(ISNUMBER(MATCH($J443,Prices[Key],0)),"OK - in Prices","ADD TO PRICES"))</f>
        <v/>
      </c>
      <c r="P443" t="str">
        <f>IFERROR(INDEX(Prices[Key],ROWS($P$4:P443)),"")</f>
        <v/>
      </c>
      <c r="Q443" t="str">
        <f>IF($P443="","",IF(ISNUMBER(MATCH($P443,Shares!$A$2:$A$1001,0)),"held","NOT HELD - review"))</f>
        <v/>
      </c>
    </row>
    <row r="444" spans="10:17" ht="15" customHeight="1" x14ac:dyDescent="0.15">
      <c r="J444" t="str">
        <f>IF(Shares!$A442="","",Shares!$A442)</f>
        <v/>
      </c>
      <c r="K444" t="str">
        <f t="shared" si="18"/>
        <v/>
      </c>
      <c r="L444" t="str">
        <f t="shared" si="19"/>
        <v/>
      </c>
      <c r="M444" t="str">
        <f t="shared" si="20"/>
        <v/>
      </c>
      <c r="N444" t="str">
        <f>IF($J444="","",IF(ISNUMBER(MATCH($J444,Prices[Key],0)),"OK - in Prices","ADD TO PRICES"))</f>
        <v/>
      </c>
      <c r="P444" t="str">
        <f>IFERROR(INDEX(Prices[Key],ROWS($P$4:P444)),"")</f>
        <v/>
      </c>
      <c r="Q444" t="str">
        <f>IF($P444="","",IF(ISNUMBER(MATCH($P444,Shares!$A$2:$A$1001,0)),"held","NOT HELD - review"))</f>
        <v/>
      </c>
    </row>
    <row r="445" spans="10:17" ht="15" customHeight="1" x14ac:dyDescent="0.15">
      <c r="J445" t="str">
        <f>IF(Shares!$A443="","",Shares!$A443)</f>
        <v/>
      </c>
      <c r="K445" t="str">
        <f t="shared" si="18"/>
        <v/>
      </c>
      <c r="L445" t="str">
        <f t="shared" si="19"/>
        <v/>
      </c>
      <c r="M445" t="str">
        <f t="shared" si="20"/>
        <v/>
      </c>
      <c r="N445" t="str">
        <f>IF($J445="","",IF(ISNUMBER(MATCH($J445,Prices[Key],0)),"OK - in Prices","ADD TO PRICES"))</f>
        <v/>
      </c>
      <c r="P445" t="str">
        <f>IFERROR(INDEX(Prices[Key],ROWS($P$4:P445)),"")</f>
        <v/>
      </c>
      <c r="Q445" t="str">
        <f>IF($P445="","",IF(ISNUMBER(MATCH($P445,Shares!$A$2:$A$1001,0)),"held","NOT HELD - review"))</f>
        <v/>
      </c>
    </row>
    <row r="446" spans="10:17" ht="15" customHeight="1" x14ac:dyDescent="0.15">
      <c r="J446" t="str">
        <f>IF(Shares!$A444="","",Shares!$A444)</f>
        <v/>
      </c>
      <c r="K446" t="str">
        <f t="shared" si="18"/>
        <v/>
      </c>
      <c r="L446" t="str">
        <f t="shared" si="19"/>
        <v/>
      </c>
      <c r="M446" t="str">
        <f t="shared" si="20"/>
        <v/>
      </c>
      <c r="N446" t="str">
        <f>IF($J446="","",IF(ISNUMBER(MATCH($J446,Prices[Key],0)),"OK - in Prices","ADD TO PRICES"))</f>
        <v/>
      </c>
      <c r="P446" t="str">
        <f>IFERROR(INDEX(Prices[Key],ROWS($P$4:P446)),"")</f>
        <v/>
      </c>
      <c r="Q446" t="str">
        <f>IF($P446="","",IF(ISNUMBER(MATCH($P446,Shares!$A$2:$A$1001,0)),"held","NOT HELD - review"))</f>
        <v/>
      </c>
    </row>
    <row r="447" spans="10:17" ht="15" customHeight="1" x14ac:dyDescent="0.15">
      <c r="J447" t="str">
        <f>IF(Shares!$A445="","",Shares!$A445)</f>
        <v/>
      </c>
      <c r="K447" t="str">
        <f t="shared" si="18"/>
        <v/>
      </c>
      <c r="L447" t="str">
        <f t="shared" si="19"/>
        <v/>
      </c>
      <c r="M447" t="str">
        <f t="shared" si="20"/>
        <v/>
      </c>
      <c r="N447" t="str">
        <f>IF($J447="","",IF(ISNUMBER(MATCH($J447,Prices[Key],0)),"OK - in Prices","ADD TO PRICES"))</f>
        <v/>
      </c>
      <c r="P447" t="str">
        <f>IFERROR(INDEX(Prices[Key],ROWS($P$4:P447)),"")</f>
        <v/>
      </c>
      <c r="Q447" t="str">
        <f>IF($P447="","",IF(ISNUMBER(MATCH($P447,Shares!$A$2:$A$1001,0)),"held","NOT HELD - review"))</f>
        <v/>
      </c>
    </row>
    <row r="448" spans="10:17" ht="15" customHeight="1" x14ac:dyDescent="0.15">
      <c r="J448" t="str">
        <f>IF(Shares!$A446="","",Shares!$A446)</f>
        <v/>
      </c>
      <c r="K448" t="str">
        <f t="shared" si="18"/>
        <v/>
      </c>
      <c r="L448" t="str">
        <f t="shared" si="19"/>
        <v/>
      </c>
      <c r="M448" t="str">
        <f t="shared" si="20"/>
        <v/>
      </c>
      <c r="N448" t="str">
        <f>IF($J448="","",IF(ISNUMBER(MATCH($J448,Prices[Key],0)),"OK - in Prices","ADD TO PRICES"))</f>
        <v/>
      </c>
      <c r="P448" t="str">
        <f>IFERROR(INDEX(Prices[Key],ROWS($P$4:P448)),"")</f>
        <v/>
      </c>
      <c r="Q448" t="str">
        <f>IF($P448="","",IF(ISNUMBER(MATCH($P448,Shares!$A$2:$A$1001,0)),"held","NOT HELD - review"))</f>
        <v/>
      </c>
    </row>
    <row r="449" spans="10:17" ht="15" customHeight="1" x14ac:dyDescent="0.15">
      <c r="J449" t="str">
        <f>IF(Shares!$A447="","",Shares!$A447)</f>
        <v/>
      </c>
      <c r="K449" t="str">
        <f t="shared" si="18"/>
        <v/>
      </c>
      <c r="L449" t="str">
        <f t="shared" si="19"/>
        <v/>
      </c>
      <c r="M449" t="str">
        <f t="shared" si="20"/>
        <v/>
      </c>
      <c r="N449" t="str">
        <f>IF($J449="","",IF(ISNUMBER(MATCH($J449,Prices[Key],0)),"OK - in Prices","ADD TO PRICES"))</f>
        <v/>
      </c>
      <c r="P449" t="str">
        <f>IFERROR(INDEX(Prices[Key],ROWS($P$4:P449)),"")</f>
        <v/>
      </c>
      <c r="Q449" t="str">
        <f>IF($P449="","",IF(ISNUMBER(MATCH($P449,Shares!$A$2:$A$1001,0)),"held","NOT HELD - review"))</f>
        <v/>
      </c>
    </row>
    <row r="450" spans="10:17" ht="15" customHeight="1" x14ac:dyDescent="0.15">
      <c r="J450" t="str">
        <f>IF(Shares!$A448="","",Shares!$A448)</f>
        <v/>
      </c>
      <c r="K450" t="str">
        <f t="shared" si="18"/>
        <v/>
      </c>
      <c r="L450" t="str">
        <f t="shared" si="19"/>
        <v/>
      </c>
      <c r="M450" t="str">
        <f t="shared" si="20"/>
        <v/>
      </c>
      <c r="N450" t="str">
        <f>IF($J450="","",IF(ISNUMBER(MATCH($J450,Prices[Key],0)),"OK - in Prices","ADD TO PRICES"))</f>
        <v/>
      </c>
      <c r="P450" t="str">
        <f>IFERROR(INDEX(Prices[Key],ROWS($P$4:P450)),"")</f>
        <v/>
      </c>
      <c r="Q450" t="str">
        <f>IF($P450="","",IF(ISNUMBER(MATCH($P450,Shares!$A$2:$A$1001,0)),"held","NOT HELD - review"))</f>
        <v/>
      </c>
    </row>
    <row r="451" spans="10:17" ht="15" customHeight="1" x14ac:dyDescent="0.15">
      <c r="J451" t="str">
        <f>IF(Shares!$A449="","",Shares!$A449)</f>
        <v/>
      </c>
      <c r="K451" t="str">
        <f t="shared" si="18"/>
        <v/>
      </c>
      <c r="L451" t="str">
        <f t="shared" si="19"/>
        <v/>
      </c>
      <c r="M451" t="str">
        <f t="shared" si="20"/>
        <v/>
      </c>
      <c r="N451" t="str">
        <f>IF($J451="","",IF(ISNUMBER(MATCH($J451,Prices[Key],0)),"OK - in Prices","ADD TO PRICES"))</f>
        <v/>
      </c>
      <c r="P451" t="str">
        <f>IFERROR(INDEX(Prices[Key],ROWS($P$4:P451)),"")</f>
        <v/>
      </c>
      <c r="Q451" t="str">
        <f>IF($P451="","",IF(ISNUMBER(MATCH($P451,Shares!$A$2:$A$1001,0)),"held","NOT HELD - review"))</f>
        <v/>
      </c>
    </row>
    <row r="452" spans="10:17" ht="15" customHeight="1" x14ac:dyDescent="0.15">
      <c r="J452" t="str">
        <f>IF(Shares!$A450="","",Shares!$A450)</f>
        <v/>
      </c>
      <c r="K452" t="str">
        <f t="shared" ref="K452:K501" si="21">IF($J452="","",LEFT($J452,FIND(":",$J452)-1))</f>
        <v/>
      </c>
      <c r="L452" t="str">
        <f t="shared" ref="L452:L501" si="22">IF($J452="","",MID($J452,FIND(":",$J452)+1,FIND(":",$J452,FIND(":",$J452)+1)-FIND(":",$J452)-1))</f>
        <v/>
      </c>
      <c r="M452" t="str">
        <f t="shared" ref="M452:M501" si="23">IF($J452="","",RIGHT($J452,LEN($J452)-FIND(":",$J452,FIND(":",$J452)+1)))</f>
        <v/>
      </c>
      <c r="N452" t="str">
        <f>IF($J452="","",IF(ISNUMBER(MATCH($J452,Prices[Key],0)),"OK - in Prices","ADD TO PRICES"))</f>
        <v/>
      </c>
      <c r="P452" t="str">
        <f>IFERROR(INDEX(Prices[Key],ROWS($P$4:P452)),"")</f>
        <v/>
      </c>
      <c r="Q452" t="str">
        <f>IF($P452="","",IF(ISNUMBER(MATCH($P452,Shares!$A$2:$A$1001,0)),"held","NOT HELD - review"))</f>
        <v/>
      </c>
    </row>
    <row r="453" spans="10:17" ht="15" customHeight="1" x14ac:dyDescent="0.15">
      <c r="J453" t="str">
        <f>IF(Shares!$A451="","",Shares!$A451)</f>
        <v/>
      </c>
      <c r="K453" t="str">
        <f t="shared" si="21"/>
        <v/>
      </c>
      <c r="L453" t="str">
        <f t="shared" si="22"/>
        <v/>
      </c>
      <c r="M453" t="str">
        <f t="shared" si="23"/>
        <v/>
      </c>
      <c r="N453" t="str">
        <f>IF($J453="","",IF(ISNUMBER(MATCH($J453,Prices[Key],0)),"OK - in Prices","ADD TO PRICES"))</f>
        <v/>
      </c>
      <c r="P453" t="str">
        <f>IFERROR(INDEX(Prices[Key],ROWS($P$4:P453)),"")</f>
        <v/>
      </c>
      <c r="Q453" t="str">
        <f>IF($P453="","",IF(ISNUMBER(MATCH($P453,Shares!$A$2:$A$1001,0)),"held","NOT HELD - review"))</f>
        <v/>
      </c>
    </row>
    <row r="454" spans="10:17" ht="15" customHeight="1" x14ac:dyDescent="0.15">
      <c r="J454" t="str">
        <f>IF(Shares!$A452="","",Shares!$A452)</f>
        <v/>
      </c>
      <c r="K454" t="str">
        <f t="shared" si="21"/>
        <v/>
      </c>
      <c r="L454" t="str">
        <f t="shared" si="22"/>
        <v/>
      </c>
      <c r="M454" t="str">
        <f t="shared" si="23"/>
        <v/>
      </c>
      <c r="N454" t="str">
        <f>IF($J454="","",IF(ISNUMBER(MATCH($J454,Prices[Key],0)),"OK - in Prices","ADD TO PRICES"))</f>
        <v/>
      </c>
      <c r="P454" t="str">
        <f>IFERROR(INDEX(Prices[Key],ROWS($P$4:P454)),"")</f>
        <v/>
      </c>
      <c r="Q454" t="str">
        <f>IF($P454="","",IF(ISNUMBER(MATCH($P454,Shares!$A$2:$A$1001,0)),"held","NOT HELD - review"))</f>
        <v/>
      </c>
    </row>
    <row r="455" spans="10:17" ht="15" customHeight="1" x14ac:dyDescent="0.15">
      <c r="J455" t="str">
        <f>IF(Shares!$A453="","",Shares!$A453)</f>
        <v/>
      </c>
      <c r="K455" t="str">
        <f t="shared" si="21"/>
        <v/>
      </c>
      <c r="L455" t="str">
        <f t="shared" si="22"/>
        <v/>
      </c>
      <c r="M455" t="str">
        <f t="shared" si="23"/>
        <v/>
      </c>
      <c r="N455" t="str">
        <f>IF($J455="","",IF(ISNUMBER(MATCH($J455,Prices[Key],0)),"OK - in Prices","ADD TO PRICES"))</f>
        <v/>
      </c>
      <c r="P455" t="str">
        <f>IFERROR(INDEX(Prices[Key],ROWS($P$4:P455)),"")</f>
        <v/>
      </c>
      <c r="Q455" t="str">
        <f>IF($P455="","",IF(ISNUMBER(MATCH($P455,Shares!$A$2:$A$1001,0)),"held","NOT HELD - review"))</f>
        <v/>
      </c>
    </row>
    <row r="456" spans="10:17" ht="15" customHeight="1" x14ac:dyDescent="0.15">
      <c r="J456" t="str">
        <f>IF(Shares!$A454="","",Shares!$A454)</f>
        <v/>
      </c>
      <c r="K456" t="str">
        <f t="shared" si="21"/>
        <v/>
      </c>
      <c r="L456" t="str">
        <f t="shared" si="22"/>
        <v/>
      </c>
      <c r="M456" t="str">
        <f t="shared" si="23"/>
        <v/>
      </c>
      <c r="N456" t="str">
        <f>IF($J456="","",IF(ISNUMBER(MATCH($J456,Prices[Key],0)),"OK - in Prices","ADD TO PRICES"))</f>
        <v/>
      </c>
      <c r="P456" t="str">
        <f>IFERROR(INDEX(Prices[Key],ROWS($P$4:P456)),"")</f>
        <v/>
      </c>
      <c r="Q456" t="str">
        <f>IF($P456="","",IF(ISNUMBER(MATCH($P456,Shares!$A$2:$A$1001,0)),"held","NOT HELD - review"))</f>
        <v/>
      </c>
    </row>
    <row r="457" spans="10:17" ht="15" customHeight="1" x14ac:dyDescent="0.15">
      <c r="J457" t="str">
        <f>IF(Shares!$A455="","",Shares!$A455)</f>
        <v/>
      </c>
      <c r="K457" t="str">
        <f t="shared" si="21"/>
        <v/>
      </c>
      <c r="L457" t="str">
        <f t="shared" si="22"/>
        <v/>
      </c>
      <c r="M457" t="str">
        <f t="shared" si="23"/>
        <v/>
      </c>
      <c r="N457" t="str">
        <f>IF($J457="","",IF(ISNUMBER(MATCH($J457,Prices[Key],0)),"OK - in Prices","ADD TO PRICES"))</f>
        <v/>
      </c>
      <c r="P457" t="str">
        <f>IFERROR(INDEX(Prices[Key],ROWS($P$4:P457)),"")</f>
        <v/>
      </c>
      <c r="Q457" t="str">
        <f>IF($P457="","",IF(ISNUMBER(MATCH($P457,Shares!$A$2:$A$1001,0)),"held","NOT HELD - review"))</f>
        <v/>
      </c>
    </row>
    <row r="458" spans="10:17" ht="15" customHeight="1" x14ac:dyDescent="0.15">
      <c r="J458" t="str">
        <f>IF(Shares!$A456="","",Shares!$A456)</f>
        <v/>
      </c>
      <c r="K458" t="str">
        <f t="shared" si="21"/>
        <v/>
      </c>
      <c r="L458" t="str">
        <f t="shared" si="22"/>
        <v/>
      </c>
      <c r="M458" t="str">
        <f t="shared" si="23"/>
        <v/>
      </c>
      <c r="N458" t="str">
        <f>IF($J458="","",IF(ISNUMBER(MATCH($J458,Prices[Key],0)),"OK - in Prices","ADD TO PRICES"))</f>
        <v/>
      </c>
      <c r="P458" t="str">
        <f>IFERROR(INDEX(Prices[Key],ROWS($P$4:P458)),"")</f>
        <v/>
      </c>
      <c r="Q458" t="str">
        <f>IF($P458="","",IF(ISNUMBER(MATCH($P458,Shares!$A$2:$A$1001,0)),"held","NOT HELD - review"))</f>
        <v/>
      </c>
    </row>
    <row r="459" spans="10:17" ht="15" customHeight="1" x14ac:dyDescent="0.15">
      <c r="J459" t="str">
        <f>IF(Shares!$A457="","",Shares!$A457)</f>
        <v/>
      </c>
      <c r="K459" t="str">
        <f t="shared" si="21"/>
        <v/>
      </c>
      <c r="L459" t="str">
        <f t="shared" si="22"/>
        <v/>
      </c>
      <c r="M459" t="str">
        <f t="shared" si="23"/>
        <v/>
      </c>
      <c r="N459" t="str">
        <f>IF($J459="","",IF(ISNUMBER(MATCH($J459,Prices[Key],0)),"OK - in Prices","ADD TO PRICES"))</f>
        <v/>
      </c>
      <c r="P459" t="str">
        <f>IFERROR(INDEX(Prices[Key],ROWS($P$4:P459)),"")</f>
        <v/>
      </c>
      <c r="Q459" t="str">
        <f>IF($P459="","",IF(ISNUMBER(MATCH($P459,Shares!$A$2:$A$1001,0)),"held","NOT HELD - review"))</f>
        <v/>
      </c>
    </row>
    <row r="460" spans="10:17" ht="15" customHeight="1" x14ac:dyDescent="0.15">
      <c r="J460" t="str">
        <f>IF(Shares!$A458="","",Shares!$A458)</f>
        <v/>
      </c>
      <c r="K460" t="str">
        <f t="shared" si="21"/>
        <v/>
      </c>
      <c r="L460" t="str">
        <f t="shared" si="22"/>
        <v/>
      </c>
      <c r="M460" t="str">
        <f t="shared" si="23"/>
        <v/>
      </c>
      <c r="N460" t="str">
        <f>IF($J460="","",IF(ISNUMBER(MATCH($J460,Prices[Key],0)),"OK - in Prices","ADD TO PRICES"))</f>
        <v/>
      </c>
      <c r="P460" t="str">
        <f>IFERROR(INDEX(Prices[Key],ROWS($P$4:P460)),"")</f>
        <v/>
      </c>
      <c r="Q460" t="str">
        <f>IF($P460="","",IF(ISNUMBER(MATCH($P460,Shares!$A$2:$A$1001,0)),"held","NOT HELD - review"))</f>
        <v/>
      </c>
    </row>
    <row r="461" spans="10:17" ht="15" customHeight="1" x14ac:dyDescent="0.15">
      <c r="J461" t="str">
        <f>IF(Shares!$A459="","",Shares!$A459)</f>
        <v/>
      </c>
      <c r="K461" t="str">
        <f t="shared" si="21"/>
        <v/>
      </c>
      <c r="L461" t="str">
        <f t="shared" si="22"/>
        <v/>
      </c>
      <c r="M461" t="str">
        <f t="shared" si="23"/>
        <v/>
      </c>
      <c r="N461" t="str">
        <f>IF($J461="","",IF(ISNUMBER(MATCH($J461,Prices[Key],0)),"OK - in Prices","ADD TO PRICES"))</f>
        <v/>
      </c>
      <c r="P461" t="str">
        <f>IFERROR(INDEX(Prices[Key],ROWS($P$4:P461)),"")</f>
        <v/>
      </c>
      <c r="Q461" t="str">
        <f>IF($P461="","",IF(ISNUMBER(MATCH($P461,Shares!$A$2:$A$1001,0)),"held","NOT HELD - review"))</f>
        <v/>
      </c>
    </row>
    <row r="462" spans="10:17" ht="15" customHeight="1" x14ac:dyDescent="0.15">
      <c r="J462" t="str">
        <f>IF(Shares!$A460="","",Shares!$A460)</f>
        <v/>
      </c>
      <c r="K462" t="str">
        <f t="shared" si="21"/>
        <v/>
      </c>
      <c r="L462" t="str">
        <f t="shared" si="22"/>
        <v/>
      </c>
      <c r="M462" t="str">
        <f t="shared" si="23"/>
        <v/>
      </c>
      <c r="N462" t="str">
        <f>IF($J462="","",IF(ISNUMBER(MATCH($J462,Prices[Key],0)),"OK - in Prices","ADD TO PRICES"))</f>
        <v/>
      </c>
      <c r="P462" t="str">
        <f>IFERROR(INDEX(Prices[Key],ROWS($P$4:P462)),"")</f>
        <v/>
      </c>
      <c r="Q462" t="str">
        <f>IF($P462="","",IF(ISNUMBER(MATCH($P462,Shares!$A$2:$A$1001,0)),"held","NOT HELD - review"))</f>
        <v/>
      </c>
    </row>
    <row r="463" spans="10:17" ht="15" customHeight="1" x14ac:dyDescent="0.15">
      <c r="J463" t="str">
        <f>IF(Shares!$A461="","",Shares!$A461)</f>
        <v/>
      </c>
      <c r="K463" t="str">
        <f t="shared" si="21"/>
        <v/>
      </c>
      <c r="L463" t="str">
        <f t="shared" si="22"/>
        <v/>
      </c>
      <c r="M463" t="str">
        <f t="shared" si="23"/>
        <v/>
      </c>
      <c r="N463" t="str">
        <f>IF($J463="","",IF(ISNUMBER(MATCH($J463,Prices[Key],0)),"OK - in Prices","ADD TO PRICES"))</f>
        <v/>
      </c>
      <c r="P463" t="str">
        <f>IFERROR(INDEX(Prices[Key],ROWS($P$4:P463)),"")</f>
        <v/>
      </c>
      <c r="Q463" t="str">
        <f>IF($P463="","",IF(ISNUMBER(MATCH($P463,Shares!$A$2:$A$1001,0)),"held","NOT HELD - review"))</f>
        <v/>
      </c>
    </row>
    <row r="464" spans="10:17" ht="15" customHeight="1" x14ac:dyDescent="0.15">
      <c r="J464" t="str">
        <f>IF(Shares!$A462="","",Shares!$A462)</f>
        <v/>
      </c>
      <c r="K464" t="str">
        <f t="shared" si="21"/>
        <v/>
      </c>
      <c r="L464" t="str">
        <f t="shared" si="22"/>
        <v/>
      </c>
      <c r="M464" t="str">
        <f t="shared" si="23"/>
        <v/>
      </c>
      <c r="N464" t="str">
        <f>IF($J464="","",IF(ISNUMBER(MATCH($J464,Prices[Key],0)),"OK - in Prices","ADD TO PRICES"))</f>
        <v/>
      </c>
      <c r="P464" t="str">
        <f>IFERROR(INDEX(Prices[Key],ROWS($P$4:P464)),"")</f>
        <v/>
      </c>
      <c r="Q464" t="str">
        <f>IF($P464="","",IF(ISNUMBER(MATCH($P464,Shares!$A$2:$A$1001,0)),"held","NOT HELD - review"))</f>
        <v/>
      </c>
    </row>
    <row r="465" spans="10:17" ht="15" customHeight="1" x14ac:dyDescent="0.15">
      <c r="J465" t="str">
        <f>IF(Shares!$A463="","",Shares!$A463)</f>
        <v/>
      </c>
      <c r="K465" t="str">
        <f t="shared" si="21"/>
        <v/>
      </c>
      <c r="L465" t="str">
        <f t="shared" si="22"/>
        <v/>
      </c>
      <c r="M465" t="str">
        <f t="shared" si="23"/>
        <v/>
      </c>
      <c r="N465" t="str">
        <f>IF($J465="","",IF(ISNUMBER(MATCH($J465,Prices[Key],0)),"OK - in Prices","ADD TO PRICES"))</f>
        <v/>
      </c>
      <c r="P465" t="str">
        <f>IFERROR(INDEX(Prices[Key],ROWS($P$4:P465)),"")</f>
        <v/>
      </c>
      <c r="Q465" t="str">
        <f>IF($P465="","",IF(ISNUMBER(MATCH($P465,Shares!$A$2:$A$1001,0)),"held","NOT HELD - review"))</f>
        <v/>
      </c>
    </row>
    <row r="466" spans="10:17" ht="15" customHeight="1" x14ac:dyDescent="0.15">
      <c r="J466" t="str">
        <f>IF(Shares!$A464="","",Shares!$A464)</f>
        <v/>
      </c>
      <c r="K466" t="str">
        <f t="shared" si="21"/>
        <v/>
      </c>
      <c r="L466" t="str">
        <f t="shared" si="22"/>
        <v/>
      </c>
      <c r="M466" t="str">
        <f t="shared" si="23"/>
        <v/>
      </c>
      <c r="N466" t="str">
        <f>IF($J466="","",IF(ISNUMBER(MATCH($J466,Prices[Key],0)),"OK - in Prices","ADD TO PRICES"))</f>
        <v/>
      </c>
      <c r="P466" t="str">
        <f>IFERROR(INDEX(Prices[Key],ROWS($P$4:P466)),"")</f>
        <v/>
      </c>
      <c r="Q466" t="str">
        <f>IF($P466="","",IF(ISNUMBER(MATCH($P466,Shares!$A$2:$A$1001,0)),"held","NOT HELD - review"))</f>
        <v/>
      </c>
    </row>
    <row r="467" spans="10:17" ht="15" customHeight="1" x14ac:dyDescent="0.15">
      <c r="J467" t="str">
        <f>IF(Shares!$A465="","",Shares!$A465)</f>
        <v/>
      </c>
      <c r="K467" t="str">
        <f t="shared" si="21"/>
        <v/>
      </c>
      <c r="L467" t="str">
        <f t="shared" si="22"/>
        <v/>
      </c>
      <c r="M467" t="str">
        <f t="shared" si="23"/>
        <v/>
      </c>
      <c r="N467" t="str">
        <f>IF($J467="","",IF(ISNUMBER(MATCH($J467,Prices[Key],0)),"OK - in Prices","ADD TO PRICES"))</f>
        <v/>
      </c>
      <c r="P467" t="str">
        <f>IFERROR(INDEX(Prices[Key],ROWS($P$4:P467)),"")</f>
        <v/>
      </c>
      <c r="Q467" t="str">
        <f>IF($P467="","",IF(ISNUMBER(MATCH($P467,Shares!$A$2:$A$1001,0)),"held","NOT HELD - review"))</f>
        <v/>
      </c>
    </row>
    <row r="468" spans="10:17" ht="15" customHeight="1" x14ac:dyDescent="0.15">
      <c r="J468" t="str">
        <f>IF(Shares!$A466="","",Shares!$A466)</f>
        <v/>
      </c>
      <c r="K468" t="str">
        <f t="shared" si="21"/>
        <v/>
      </c>
      <c r="L468" t="str">
        <f t="shared" si="22"/>
        <v/>
      </c>
      <c r="M468" t="str">
        <f t="shared" si="23"/>
        <v/>
      </c>
      <c r="N468" t="str">
        <f>IF($J468="","",IF(ISNUMBER(MATCH($J468,Prices[Key],0)),"OK - in Prices","ADD TO PRICES"))</f>
        <v/>
      </c>
      <c r="P468" t="str">
        <f>IFERROR(INDEX(Prices[Key],ROWS($P$4:P468)),"")</f>
        <v/>
      </c>
      <c r="Q468" t="str">
        <f>IF($P468="","",IF(ISNUMBER(MATCH($P468,Shares!$A$2:$A$1001,0)),"held","NOT HELD - review"))</f>
        <v/>
      </c>
    </row>
    <row r="469" spans="10:17" ht="15" customHeight="1" x14ac:dyDescent="0.15">
      <c r="J469" t="str">
        <f>IF(Shares!$A467="","",Shares!$A467)</f>
        <v/>
      </c>
      <c r="K469" t="str">
        <f t="shared" si="21"/>
        <v/>
      </c>
      <c r="L469" t="str">
        <f t="shared" si="22"/>
        <v/>
      </c>
      <c r="M469" t="str">
        <f t="shared" si="23"/>
        <v/>
      </c>
      <c r="N469" t="str">
        <f>IF($J469="","",IF(ISNUMBER(MATCH($J469,Prices[Key],0)),"OK - in Prices","ADD TO PRICES"))</f>
        <v/>
      </c>
      <c r="P469" t="str">
        <f>IFERROR(INDEX(Prices[Key],ROWS($P$4:P469)),"")</f>
        <v/>
      </c>
      <c r="Q469" t="str">
        <f>IF($P469="","",IF(ISNUMBER(MATCH($P469,Shares!$A$2:$A$1001,0)),"held","NOT HELD - review"))</f>
        <v/>
      </c>
    </row>
    <row r="470" spans="10:17" ht="15" customHeight="1" x14ac:dyDescent="0.15">
      <c r="J470" t="str">
        <f>IF(Shares!$A468="","",Shares!$A468)</f>
        <v/>
      </c>
      <c r="K470" t="str">
        <f t="shared" si="21"/>
        <v/>
      </c>
      <c r="L470" t="str">
        <f t="shared" si="22"/>
        <v/>
      </c>
      <c r="M470" t="str">
        <f t="shared" si="23"/>
        <v/>
      </c>
      <c r="N470" t="str">
        <f>IF($J470="","",IF(ISNUMBER(MATCH($J470,Prices[Key],0)),"OK - in Prices","ADD TO PRICES"))</f>
        <v/>
      </c>
      <c r="P470" t="str">
        <f>IFERROR(INDEX(Prices[Key],ROWS($P$4:P470)),"")</f>
        <v/>
      </c>
      <c r="Q470" t="str">
        <f>IF($P470="","",IF(ISNUMBER(MATCH($P470,Shares!$A$2:$A$1001,0)),"held","NOT HELD - review"))</f>
        <v/>
      </c>
    </row>
    <row r="471" spans="10:17" ht="15" customHeight="1" x14ac:dyDescent="0.15">
      <c r="J471" t="str">
        <f>IF(Shares!$A469="","",Shares!$A469)</f>
        <v/>
      </c>
      <c r="K471" t="str">
        <f t="shared" si="21"/>
        <v/>
      </c>
      <c r="L471" t="str">
        <f t="shared" si="22"/>
        <v/>
      </c>
      <c r="M471" t="str">
        <f t="shared" si="23"/>
        <v/>
      </c>
      <c r="N471" t="str">
        <f>IF($J471="","",IF(ISNUMBER(MATCH($J471,Prices[Key],0)),"OK - in Prices","ADD TO PRICES"))</f>
        <v/>
      </c>
      <c r="P471" t="str">
        <f>IFERROR(INDEX(Prices[Key],ROWS($P$4:P471)),"")</f>
        <v/>
      </c>
      <c r="Q471" t="str">
        <f>IF($P471="","",IF(ISNUMBER(MATCH($P471,Shares!$A$2:$A$1001,0)),"held","NOT HELD - review"))</f>
        <v/>
      </c>
    </row>
    <row r="472" spans="10:17" ht="15" customHeight="1" x14ac:dyDescent="0.15">
      <c r="J472" t="str">
        <f>IF(Shares!$A470="","",Shares!$A470)</f>
        <v/>
      </c>
      <c r="K472" t="str">
        <f t="shared" si="21"/>
        <v/>
      </c>
      <c r="L472" t="str">
        <f t="shared" si="22"/>
        <v/>
      </c>
      <c r="M472" t="str">
        <f t="shared" si="23"/>
        <v/>
      </c>
      <c r="N472" t="str">
        <f>IF($J472="","",IF(ISNUMBER(MATCH($J472,Prices[Key],0)),"OK - in Prices","ADD TO PRICES"))</f>
        <v/>
      </c>
      <c r="P472" t="str">
        <f>IFERROR(INDEX(Prices[Key],ROWS($P$4:P472)),"")</f>
        <v/>
      </c>
      <c r="Q472" t="str">
        <f>IF($P472="","",IF(ISNUMBER(MATCH($P472,Shares!$A$2:$A$1001,0)),"held","NOT HELD - review"))</f>
        <v/>
      </c>
    </row>
    <row r="473" spans="10:17" ht="15" customHeight="1" x14ac:dyDescent="0.15">
      <c r="J473" t="str">
        <f>IF(Shares!$A471="","",Shares!$A471)</f>
        <v/>
      </c>
      <c r="K473" t="str">
        <f t="shared" si="21"/>
        <v/>
      </c>
      <c r="L473" t="str">
        <f t="shared" si="22"/>
        <v/>
      </c>
      <c r="M473" t="str">
        <f t="shared" si="23"/>
        <v/>
      </c>
      <c r="N473" t="str">
        <f>IF($J473="","",IF(ISNUMBER(MATCH($J473,Prices[Key],0)),"OK - in Prices","ADD TO PRICES"))</f>
        <v/>
      </c>
      <c r="P473" t="str">
        <f>IFERROR(INDEX(Prices[Key],ROWS($P$4:P473)),"")</f>
        <v/>
      </c>
      <c r="Q473" t="str">
        <f>IF($P473="","",IF(ISNUMBER(MATCH($P473,Shares!$A$2:$A$1001,0)),"held","NOT HELD - review"))</f>
        <v/>
      </c>
    </row>
    <row r="474" spans="10:17" ht="15" customHeight="1" x14ac:dyDescent="0.15">
      <c r="J474" t="str">
        <f>IF(Shares!$A472="","",Shares!$A472)</f>
        <v/>
      </c>
      <c r="K474" t="str">
        <f t="shared" si="21"/>
        <v/>
      </c>
      <c r="L474" t="str">
        <f t="shared" si="22"/>
        <v/>
      </c>
      <c r="M474" t="str">
        <f t="shared" si="23"/>
        <v/>
      </c>
      <c r="N474" t="str">
        <f>IF($J474="","",IF(ISNUMBER(MATCH($J474,Prices[Key],0)),"OK - in Prices","ADD TO PRICES"))</f>
        <v/>
      </c>
      <c r="P474" t="str">
        <f>IFERROR(INDEX(Prices[Key],ROWS($P$4:P474)),"")</f>
        <v/>
      </c>
      <c r="Q474" t="str">
        <f>IF($P474="","",IF(ISNUMBER(MATCH($P474,Shares!$A$2:$A$1001,0)),"held","NOT HELD - review"))</f>
        <v/>
      </c>
    </row>
    <row r="475" spans="10:17" ht="15" customHeight="1" x14ac:dyDescent="0.15">
      <c r="J475" t="str">
        <f>IF(Shares!$A473="","",Shares!$A473)</f>
        <v/>
      </c>
      <c r="K475" t="str">
        <f t="shared" si="21"/>
        <v/>
      </c>
      <c r="L475" t="str">
        <f t="shared" si="22"/>
        <v/>
      </c>
      <c r="M475" t="str">
        <f t="shared" si="23"/>
        <v/>
      </c>
      <c r="N475" t="str">
        <f>IF($J475="","",IF(ISNUMBER(MATCH($J475,Prices[Key],0)),"OK - in Prices","ADD TO PRICES"))</f>
        <v/>
      </c>
      <c r="P475" t="str">
        <f>IFERROR(INDEX(Prices[Key],ROWS($P$4:P475)),"")</f>
        <v/>
      </c>
      <c r="Q475" t="str">
        <f>IF($P475="","",IF(ISNUMBER(MATCH($P475,Shares!$A$2:$A$1001,0)),"held","NOT HELD - review"))</f>
        <v/>
      </c>
    </row>
    <row r="476" spans="10:17" ht="15" customHeight="1" x14ac:dyDescent="0.15">
      <c r="J476" t="str">
        <f>IF(Shares!$A474="","",Shares!$A474)</f>
        <v/>
      </c>
      <c r="K476" t="str">
        <f t="shared" si="21"/>
        <v/>
      </c>
      <c r="L476" t="str">
        <f t="shared" si="22"/>
        <v/>
      </c>
      <c r="M476" t="str">
        <f t="shared" si="23"/>
        <v/>
      </c>
      <c r="N476" t="str">
        <f>IF($J476="","",IF(ISNUMBER(MATCH($J476,Prices[Key],0)),"OK - in Prices","ADD TO PRICES"))</f>
        <v/>
      </c>
      <c r="P476" t="str">
        <f>IFERROR(INDEX(Prices[Key],ROWS($P$4:P476)),"")</f>
        <v/>
      </c>
      <c r="Q476" t="str">
        <f>IF($P476="","",IF(ISNUMBER(MATCH($P476,Shares!$A$2:$A$1001,0)),"held","NOT HELD - review"))</f>
        <v/>
      </c>
    </row>
    <row r="477" spans="10:17" ht="15" customHeight="1" x14ac:dyDescent="0.15">
      <c r="J477" t="str">
        <f>IF(Shares!$A475="","",Shares!$A475)</f>
        <v/>
      </c>
      <c r="K477" t="str">
        <f t="shared" si="21"/>
        <v/>
      </c>
      <c r="L477" t="str">
        <f t="shared" si="22"/>
        <v/>
      </c>
      <c r="M477" t="str">
        <f t="shared" si="23"/>
        <v/>
      </c>
      <c r="N477" t="str">
        <f>IF($J477="","",IF(ISNUMBER(MATCH($J477,Prices[Key],0)),"OK - in Prices","ADD TO PRICES"))</f>
        <v/>
      </c>
      <c r="P477" t="str">
        <f>IFERROR(INDEX(Prices[Key],ROWS($P$4:P477)),"")</f>
        <v/>
      </c>
      <c r="Q477" t="str">
        <f>IF($P477="","",IF(ISNUMBER(MATCH($P477,Shares!$A$2:$A$1001,0)),"held","NOT HELD - review"))</f>
        <v/>
      </c>
    </row>
    <row r="478" spans="10:17" ht="15" customHeight="1" x14ac:dyDescent="0.15">
      <c r="J478" t="str">
        <f>IF(Shares!$A476="","",Shares!$A476)</f>
        <v/>
      </c>
      <c r="K478" t="str">
        <f t="shared" si="21"/>
        <v/>
      </c>
      <c r="L478" t="str">
        <f t="shared" si="22"/>
        <v/>
      </c>
      <c r="M478" t="str">
        <f t="shared" si="23"/>
        <v/>
      </c>
      <c r="N478" t="str">
        <f>IF($J478="","",IF(ISNUMBER(MATCH($J478,Prices[Key],0)),"OK - in Prices","ADD TO PRICES"))</f>
        <v/>
      </c>
      <c r="P478" t="str">
        <f>IFERROR(INDEX(Prices[Key],ROWS($P$4:P478)),"")</f>
        <v/>
      </c>
      <c r="Q478" t="str">
        <f>IF($P478="","",IF(ISNUMBER(MATCH($P478,Shares!$A$2:$A$1001,0)),"held","NOT HELD - review"))</f>
        <v/>
      </c>
    </row>
    <row r="479" spans="10:17" ht="15" customHeight="1" x14ac:dyDescent="0.15">
      <c r="J479" t="str">
        <f>IF(Shares!$A477="","",Shares!$A477)</f>
        <v/>
      </c>
      <c r="K479" t="str">
        <f t="shared" si="21"/>
        <v/>
      </c>
      <c r="L479" t="str">
        <f t="shared" si="22"/>
        <v/>
      </c>
      <c r="M479" t="str">
        <f t="shared" si="23"/>
        <v/>
      </c>
      <c r="N479" t="str">
        <f>IF($J479="","",IF(ISNUMBER(MATCH($J479,Prices[Key],0)),"OK - in Prices","ADD TO PRICES"))</f>
        <v/>
      </c>
      <c r="P479" t="str">
        <f>IFERROR(INDEX(Prices[Key],ROWS($P$4:P479)),"")</f>
        <v/>
      </c>
      <c r="Q479" t="str">
        <f>IF($P479="","",IF(ISNUMBER(MATCH($P479,Shares!$A$2:$A$1001,0)),"held","NOT HELD - review"))</f>
        <v/>
      </c>
    </row>
    <row r="480" spans="10:17" ht="15" customHeight="1" x14ac:dyDescent="0.15">
      <c r="J480" t="str">
        <f>IF(Shares!$A478="","",Shares!$A478)</f>
        <v/>
      </c>
      <c r="K480" t="str">
        <f t="shared" si="21"/>
        <v/>
      </c>
      <c r="L480" t="str">
        <f t="shared" si="22"/>
        <v/>
      </c>
      <c r="M480" t="str">
        <f t="shared" si="23"/>
        <v/>
      </c>
      <c r="N480" t="str">
        <f>IF($J480="","",IF(ISNUMBER(MATCH($J480,Prices[Key],0)),"OK - in Prices","ADD TO PRICES"))</f>
        <v/>
      </c>
      <c r="P480" t="str">
        <f>IFERROR(INDEX(Prices[Key],ROWS($P$4:P480)),"")</f>
        <v/>
      </c>
      <c r="Q480" t="str">
        <f>IF($P480="","",IF(ISNUMBER(MATCH($P480,Shares!$A$2:$A$1001,0)),"held","NOT HELD - review"))</f>
        <v/>
      </c>
    </row>
    <row r="481" spans="10:17" ht="15" customHeight="1" x14ac:dyDescent="0.15">
      <c r="J481" t="str">
        <f>IF(Shares!$A479="","",Shares!$A479)</f>
        <v/>
      </c>
      <c r="K481" t="str">
        <f t="shared" si="21"/>
        <v/>
      </c>
      <c r="L481" t="str">
        <f t="shared" si="22"/>
        <v/>
      </c>
      <c r="M481" t="str">
        <f t="shared" si="23"/>
        <v/>
      </c>
      <c r="N481" t="str">
        <f>IF($J481="","",IF(ISNUMBER(MATCH($J481,Prices[Key],0)),"OK - in Prices","ADD TO PRICES"))</f>
        <v/>
      </c>
      <c r="P481" t="str">
        <f>IFERROR(INDEX(Prices[Key],ROWS($P$4:P481)),"")</f>
        <v/>
      </c>
      <c r="Q481" t="str">
        <f>IF($P481="","",IF(ISNUMBER(MATCH($P481,Shares!$A$2:$A$1001,0)),"held","NOT HELD - review"))</f>
        <v/>
      </c>
    </row>
    <row r="482" spans="10:17" ht="15" customHeight="1" x14ac:dyDescent="0.15">
      <c r="J482" t="str">
        <f>IF(Shares!$A480="","",Shares!$A480)</f>
        <v/>
      </c>
      <c r="K482" t="str">
        <f t="shared" si="21"/>
        <v/>
      </c>
      <c r="L482" t="str">
        <f t="shared" si="22"/>
        <v/>
      </c>
      <c r="M482" t="str">
        <f t="shared" si="23"/>
        <v/>
      </c>
      <c r="N482" t="str">
        <f>IF($J482="","",IF(ISNUMBER(MATCH($J482,Prices[Key],0)),"OK - in Prices","ADD TO PRICES"))</f>
        <v/>
      </c>
      <c r="P482" t="str">
        <f>IFERROR(INDEX(Prices[Key],ROWS($P$4:P482)),"")</f>
        <v/>
      </c>
      <c r="Q482" t="str">
        <f>IF($P482="","",IF(ISNUMBER(MATCH($P482,Shares!$A$2:$A$1001,0)),"held","NOT HELD - review"))</f>
        <v/>
      </c>
    </row>
    <row r="483" spans="10:17" ht="15" customHeight="1" x14ac:dyDescent="0.15">
      <c r="J483" t="str">
        <f>IF(Shares!$A481="","",Shares!$A481)</f>
        <v/>
      </c>
      <c r="K483" t="str">
        <f t="shared" si="21"/>
        <v/>
      </c>
      <c r="L483" t="str">
        <f t="shared" si="22"/>
        <v/>
      </c>
      <c r="M483" t="str">
        <f t="shared" si="23"/>
        <v/>
      </c>
      <c r="N483" t="str">
        <f>IF($J483="","",IF(ISNUMBER(MATCH($J483,Prices[Key],0)),"OK - in Prices","ADD TO PRICES"))</f>
        <v/>
      </c>
      <c r="P483" t="str">
        <f>IFERROR(INDEX(Prices[Key],ROWS($P$4:P483)),"")</f>
        <v/>
      </c>
      <c r="Q483" t="str">
        <f>IF($P483="","",IF(ISNUMBER(MATCH($P483,Shares!$A$2:$A$1001,0)),"held","NOT HELD - review"))</f>
        <v/>
      </c>
    </row>
    <row r="484" spans="10:17" ht="15" customHeight="1" x14ac:dyDescent="0.15">
      <c r="J484" t="str">
        <f>IF(Shares!$A482="","",Shares!$A482)</f>
        <v/>
      </c>
      <c r="K484" t="str">
        <f t="shared" si="21"/>
        <v/>
      </c>
      <c r="L484" t="str">
        <f t="shared" si="22"/>
        <v/>
      </c>
      <c r="M484" t="str">
        <f t="shared" si="23"/>
        <v/>
      </c>
      <c r="N484" t="str">
        <f>IF($J484="","",IF(ISNUMBER(MATCH($J484,Prices[Key],0)),"OK - in Prices","ADD TO PRICES"))</f>
        <v/>
      </c>
      <c r="P484" t="str">
        <f>IFERROR(INDEX(Prices[Key],ROWS($P$4:P484)),"")</f>
        <v/>
      </c>
      <c r="Q484" t="str">
        <f>IF($P484="","",IF(ISNUMBER(MATCH($P484,Shares!$A$2:$A$1001,0)),"held","NOT HELD - review"))</f>
        <v/>
      </c>
    </row>
    <row r="485" spans="10:17" ht="15" customHeight="1" x14ac:dyDescent="0.15">
      <c r="J485" t="str">
        <f>IF(Shares!$A483="","",Shares!$A483)</f>
        <v/>
      </c>
      <c r="K485" t="str">
        <f t="shared" si="21"/>
        <v/>
      </c>
      <c r="L485" t="str">
        <f t="shared" si="22"/>
        <v/>
      </c>
      <c r="M485" t="str">
        <f t="shared" si="23"/>
        <v/>
      </c>
      <c r="N485" t="str">
        <f>IF($J485="","",IF(ISNUMBER(MATCH($J485,Prices[Key],0)),"OK - in Prices","ADD TO PRICES"))</f>
        <v/>
      </c>
      <c r="P485" t="str">
        <f>IFERROR(INDEX(Prices[Key],ROWS($P$4:P485)),"")</f>
        <v/>
      </c>
      <c r="Q485" t="str">
        <f>IF($P485="","",IF(ISNUMBER(MATCH($P485,Shares!$A$2:$A$1001,0)),"held","NOT HELD - review"))</f>
        <v/>
      </c>
    </row>
    <row r="486" spans="10:17" ht="15" customHeight="1" x14ac:dyDescent="0.15">
      <c r="J486" t="str">
        <f>IF(Shares!$A484="","",Shares!$A484)</f>
        <v/>
      </c>
      <c r="K486" t="str">
        <f t="shared" si="21"/>
        <v/>
      </c>
      <c r="L486" t="str">
        <f t="shared" si="22"/>
        <v/>
      </c>
      <c r="M486" t="str">
        <f t="shared" si="23"/>
        <v/>
      </c>
      <c r="N486" t="str">
        <f>IF($J486="","",IF(ISNUMBER(MATCH($J486,Prices[Key],0)),"OK - in Prices","ADD TO PRICES"))</f>
        <v/>
      </c>
      <c r="P486" t="str">
        <f>IFERROR(INDEX(Prices[Key],ROWS($P$4:P486)),"")</f>
        <v/>
      </c>
      <c r="Q486" t="str">
        <f>IF($P486="","",IF(ISNUMBER(MATCH($P486,Shares!$A$2:$A$1001,0)),"held","NOT HELD - review"))</f>
        <v/>
      </c>
    </row>
    <row r="487" spans="10:17" ht="15" customHeight="1" x14ac:dyDescent="0.15">
      <c r="J487" t="str">
        <f>IF(Shares!$A485="","",Shares!$A485)</f>
        <v/>
      </c>
      <c r="K487" t="str">
        <f t="shared" si="21"/>
        <v/>
      </c>
      <c r="L487" t="str">
        <f t="shared" si="22"/>
        <v/>
      </c>
      <c r="M487" t="str">
        <f t="shared" si="23"/>
        <v/>
      </c>
      <c r="N487" t="str">
        <f>IF($J487="","",IF(ISNUMBER(MATCH($J487,Prices[Key],0)),"OK - in Prices","ADD TO PRICES"))</f>
        <v/>
      </c>
      <c r="P487" t="str">
        <f>IFERROR(INDEX(Prices[Key],ROWS($P$4:P487)),"")</f>
        <v/>
      </c>
      <c r="Q487" t="str">
        <f>IF($P487="","",IF(ISNUMBER(MATCH($P487,Shares!$A$2:$A$1001,0)),"held","NOT HELD - review"))</f>
        <v/>
      </c>
    </row>
    <row r="488" spans="10:17" ht="15" customHeight="1" x14ac:dyDescent="0.15">
      <c r="J488" t="str">
        <f>IF(Shares!$A486="","",Shares!$A486)</f>
        <v/>
      </c>
      <c r="K488" t="str">
        <f t="shared" si="21"/>
        <v/>
      </c>
      <c r="L488" t="str">
        <f t="shared" si="22"/>
        <v/>
      </c>
      <c r="M488" t="str">
        <f t="shared" si="23"/>
        <v/>
      </c>
      <c r="N488" t="str">
        <f>IF($J488="","",IF(ISNUMBER(MATCH($J488,Prices[Key],0)),"OK - in Prices","ADD TO PRICES"))</f>
        <v/>
      </c>
      <c r="P488" t="str">
        <f>IFERROR(INDEX(Prices[Key],ROWS($P$4:P488)),"")</f>
        <v/>
      </c>
      <c r="Q488" t="str">
        <f>IF($P488="","",IF(ISNUMBER(MATCH($P488,Shares!$A$2:$A$1001,0)),"held","NOT HELD - review"))</f>
        <v/>
      </c>
    </row>
    <row r="489" spans="10:17" ht="15" customHeight="1" x14ac:dyDescent="0.15">
      <c r="J489" t="str">
        <f>IF(Shares!$A487="","",Shares!$A487)</f>
        <v/>
      </c>
      <c r="K489" t="str">
        <f t="shared" si="21"/>
        <v/>
      </c>
      <c r="L489" t="str">
        <f t="shared" si="22"/>
        <v/>
      </c>
      <c r="M489" t="str">
        <f t="shared" si="23"/>
        <v/>
      </c>
      <c r="N489" t="str">
        <f>IF($J489="","",IF(ISNUMBER(MATCH($J489,Prices[Key],0)),"OK - in Prices","ADD TO PRICES"))</f>
        <v/>
      </c>
      <c r="P489" t="str">
        <f>IFERROR(INDEX(Prices[Key],ROWS($P$4:P489)),"")</f>
        <v/>
      </c>
      <c r="Q489" t="str">
        <f>IF($P489="","",IF(ISNUMBER(MATCH($P489,Shares!$A$2:$A$1001,0)),"held","NOT HELD - review"))</f>
        <v/>
      </c>
    </row>
    <row r="490" spans="10:17" ht="15" customHeight="1" x14ac:dyDescent="0.15">
      <c r="J490" t="str">
        <f>IF(Shares!$A488="","",Shares!$A488)</f>
        <v/>
      </c>
      <c r="K490" t="str">
        <f t="shared" si="21"/>
        <v/>
      </c>
      <c r="L490" t="str">
        <f t="shared" si="22"/>
        <v/>
      </c>
      <c r="M490" t="str">
        <f t="shared" si="23"/>
        <v/>
      </c>
      <c r="N490" t="str">
        <f>IF($J490="","",IF(ISNUMBER(MATCH($J490,Prices[Key],0)),"OK - in Prices","ADD TO PRICES"))</f>
        <v/>
      </c>
      <c r="P490" t="str">
        <f>IFERROR(INDEX(Prices[Key],ROWS($P$4:P490)),"")</f>
        <v/>
      </c>
      <c r="Q490" t="str">
        <f>IF($P490="","",IF(ISNUMBER(MATCH($P490,Shares!$A$2:$A$1001,0)),"held","NOT HELD - review"))</f>
        <v/>
      </c>
    </row>
    <row r="491" spans="10:17" ht="15" customHeight="1" x14ac:dyDescent="0.15">
      <c r="J491" t="str">
        <f>IF(Shares!$A489="","",Shares!$A489)</f>
        <v/>
      </c>
      <c r="K491" t="str">
        <f t="shared" si="21"/>
        <v/>
      </c>
      <c r="L491" t="str">
        <f t="shared" si="22"/>
        <v/>
      </c>
      <c r="M491" t="str">
        <f t="shared" si="23"/>
        <v/>
      </c>
      <c r="N491" t="str">
        <f>IF($J491="","",IF(ISNUMBER(MATCH($J491,Prices[Key],0)),"OK - in Prices","ADD TO PRICES"))</f>
        <v/>
      </c>
      <c r="P491" t="str">
        <f>IFERROR(INDEX(Prices[Key],ROWS($P$4:P491)),"")</f>
        <v/>
      </c>
      <c r="Q491" t="str">
        <f>IF($P491="","",IF(ISNUMBER(MATCH($P491,Shares!$A$2:$A$1001,0)),"held","NOT HELD - review"))</f>
        <v/>
      </c>
    </row>
    <row r="492" spans="10:17" ht="15" customHeight="1" x14ac:dyDescent="0.15">
      <c r="J492" t="str">
        <f>IF(Shares!$A490="","",Shares!$A490)</f>
        <v/>
      </c>
      <c r="K492" t="str">
        <f t="shared" si="21"/>
        <v/>
      </c>
      <c r="L492" t="str">
        <f t="shared" si="22"/>
        <v/>
      </c>
      <c r="M492" t="str">
        <f t="shared" si="23"/>
        <v/>
      </c>
      <c r="N492" t="str">
        <f>IF($J492="","",IF(ISNUMBER(MATCH($J492,Prices[Key],0)),"OK - in Prices","ADD TO PRICES"))</f>
        <v/>
      </c>
      <c r="P492" t="str">
        <f>IFERROR(INDEX(Prices[Key],ROWS($P$4:P492)),"")</f>
        <v/>
      </c>
      <c r="Q492" t="str">
        <f>IF($P492="","",IF(ISNUMBER(MATCH($P492,Shares!$A$2:$A$1001,0)),"held","NOT HELD - review"))</f>
        <v/>
      </c>
    </row>
    <row r="493" spans="10:17" ht="15" customHeight="1" x14ac:dyDescent="0.15">
      <c r="J493" t="str">
        <f>IF(Shares!$A491="","",Shares!$A491)</f>
        <v/>
      </c>
      <c r="K493" t="str">
        <f t="shared" si="21"/>
        <v/>
      </c>
      <c r="L493" t="str">
        <f t="shared" si="22"/>
        <v/>
      </c>
      <c r="M493" t="str">
        <f t="shared" si="23"/>
        <v/>
      </c>
      <c r="N493" t="str">
        <f>IF($J493="","",IF(ISNUMBER(MATCH($J493,Prices[Key],0)),"OK - in Prices","ADD TO PRICES"))</f>
        <v/>
      </c>
      <c r="P493" t="str">
        <f>IFERROR(INDEX(Prices[Key],ROWS($P$4:P493)),"")</f>
        <v/>
      </c>
      <c r="Q493" t="str">
        <f>IF($P493="","",IF(ISNUMBER(MATCH($P493,Shares!$A$2:$A$1001,0)),"held","NOT HELD - review"))</f>
        <v/>
      </c>
    </row>
    <row r="494" spans="10:17" ht="15" customHeight="1" x14ac:dyDescent="0.15">
      <c r="J494" t="str">
        <f>IF(Shares!$A492="","",Shares!$A492)</f>
        <v/>
      </c>
      <c r="K494" t="str">
        <f t="shared" si="21"/>
        <v/>
      </c>
      <c r="L494" t="str">
        <f t="shared" si="22"/>
        <v/>
      </c>
      <c r="M494" t="str">
        <f t="shared" si="23"/>
        <v/>
      </c>
      <c r="N494" t="str">
        <f>IF($J494="","",IF(ISNUMBER(MATCH($J494,Prices[Key],0)),"OK - in Prices","ADD TO PRICES"))</f>
        <v/>
      </c>
      <c r="P494" t="str">
        <f>IFERROR(INDEX(Prices[Key],ROWS($P$4:P494)),"")</f>
        <v/>
      </c>
      <c r="Q494" t="str">
        <f>IF($P494="","",IF(ISNUMBER(MATCH($P494,Shares!$A$2:$A$1001,0)),"held","NOT HELD - review"))</f>
        <v/>
      </c>
    </row>
    <row r="495" spans="10:17" ht="15" customHeight="1" x14ac:dyDescent="0.15">
      <c r="J495" t="str">
        <f>IF(Shares!$A493="","",Shares!$A493)</f>
        <v/>
      </c>
      <c r="K495" t="str">
        <f t="shared" si="21"/>
        <v/>
      </c>
      <c r="L495" t="str">
        <f t="shared" si="22"/>
        <v/>
      </c>
      <c r="M495" t="str">
        <f t="shared" si="23"/>
        <v/>
      </c>
      <c r="N495" t="str">
        <f>IF($J495="","",IF(ISNUMBER(MATCH($J495,Prices[Key],0)),"OK - in Prices","ADD TO PRICES"))</f>
        <v/>
      </c>
      <c r="P495" t="str">
        <f>IFERROR(INDEX(Prices[Key],ROWS($P$4:P495)),"")</f>
        <v/>
      </c>
      <c r="Q495" t="str">
        <f>IF($P495="","",IF(ISNUMBER(MATCH($P495,Shares!$A$2:$A$1001,0)),"held","NOT HELD - review"))</f>
        <v/>
      </c>
    </row>
    <row r="496" spans="10:17" ht="15" customHeight="1" x14ac:dyDescent="0.15">
      <c r="J496" t="str">
        <f>IF(Shares!$A494="","",Shares!$A494)</f>
        <v/>
      </c>
      <c r="K496" t="str">
        <f t="shared" si="21"/>
        <v/>
      </c>
      <c r="L496" t="str">
        <f t="shared" si="22"/>
        <v/>
      </c>
      <c r="M496" t="str">
        <f t="shared" si="23"/>
        <v/>
      </c>
      <c r="N496" t="str">
        <f>IF($J496="","",IF(ISNUMBER(MATCH($J496,Prices[Key],0)),"OK - in Prices","ADD TO PRICES"))</f>
        <v/>
      </c>
      <c r="P496" t="str">
        <f>IFERROR(INDEX(Prices[Key],ROWS($P$4:P496)),"")</f>
        <v/>
      </c>
      <c r="Q496" t="str">
        <f>IF($P496="","",IF(ISNUMBER(MATCH($P496,Shares!$A$2:$A$1001,0)),"held","NOT HELD - review"))</f>
        <v/>
      </c>
    </row>
    <row r="497" spans="10:17" ht="15" customHeight="1" x14ac:dyDescent="0.15">
      <c r="J497" t="str">
        <f>IF(Shares!$A495="","",Shares!$A495)</f>
        <v/>
      </c>
      <c r="K497" t="str">
        <f t="shared" si="21"/>
        <v/>
      </c>
      <c r="L497" t="str">
        <f t="shared" si="22"/>
        <v/>
      </c>
      <c r="M497" t="str">
        <f t="shared" si="23"/>
        <v/>
      </c>
      <c r="N497" t="str">
        <f>IF($J497="","",IF(ISNUMBER(MATCH($J497,Prices[Key],0)),"OK - in Prices","ADD TO PRICES"))</f>
        <v/>
      </c>
      <c r="P497" t="str">
        <f>IFERROR(INDEX(Prices[Key],ROWS($P$4:P497)),"")</f>
        <v/>
      </c>
      <c r="Q497" t="str">
        <f>IF($P497="","",IF(ISNUMBER(MATCH($P497,Shares!$A$2:$A$1001,0)),"held","NOT HELD - review"))</f>
        <v/>
      </c>
    </row>
    <row r="498" spans="10:17" ht="15" customHeight="1" x14ac:dyDescent="0.15">
      <c r="J498" t="str">
        <f>IF(Shares!$A496="","",Shares!$A496)</f>
        <v/>
      </c>
      <c r="K498" t="str">
        <f t="shared" si="21"/>
        <v/>
      </c>
      <c r="L498" t="str">
        <f t="shared" si="22"/>
        <v/>
      </c>
      <c r="M498" t="str">
        <f t="shared" si="23"/>
        <v/>
      </c>
      <c r="N498" t="str">
        <f>IF($J498="","",IF(ISNUMBER(MATCH($J498,Prices[Key],0)),"OK - in Prices","ADD TO PRICES"))</f>
        <v/>
      </c>
      <c r="P498" t="str">
        <f>IFERROR(INDEX(Prices[Key],ROWS($P$4:P498)),"")</f>
        <v/>
      </c>
      <c r="Q498" t="str">
        <f>IF($P498="","",IF(ISNUMBER(MATCH($P498,Shares!$A$2:$A$1001,0)),"held","NOT HELD - review"))</f>
        <v/>
      </c>
    </row>
    <row r="499" spans="10:17" ht="15" customHeight="1" x14ac:dyDescent="0.15">
      <c r="J499" t="str">
        <f>IF(Shares!$A497="","",Shares!$A497)</f>
        <v/>
      </c>
      <c r="K499" t="str">
        <f t="shared" si="21"/>
        <v/>
      </c>
      <c r="L499" t="str">
        <f t="shared" si="22"/>
        <v/>
      </c>
      <c r="M499" t="str">
        <f t="shared" si="23"/>
        <v/>
      </c>
      <c r="N499" t="str">
        <f>IF($J499="","",IF(ISNUMBER(MATCH($J499,Prices[Key],0)),"OK - in Prices","ADD TO PRICES"))</f>
        <v/>
      </c>
      <c r="P499" t="str">
        <f>IFERROR(INDEX(Prices[Key],ROWS($P$4:P499)),"")</f>
        <v/>
      </c>
      <c r="Q499" t="str">
        <f>IF($P499="","",IF(ISNUMBER(MATCH($P499,Shares!$A$2:$A$1001,0)),"held","NOT HELD - review"))</f>
        <v/>
      </c>
    </row>
    <row r="500" spans="10:17" ht="15" customHeight="1" x14ac:dyDescent="0.15">
      <c r="J500" t="str">
        <f>IF(Shares!$A498="","",Shares!$A498)</f>
        <v/>
      </c>
      <c r="K500" t="str">
        <f t="shared" si="21"/>
        <v/>
      </c>
      <c r="L500" t="str">
        <f t="shared" si="22"/>
        <v/>
      </c>
      <c r="M500" t="str">
        <f t="shared" si="23"/>
        <v/>
      </c>
      <c r="N500" t="str">
        <f>IF($J500="","",IF(ISNUMBER(MATCH($J500,Prices[Key],0)),"OK - in Prices","ADD TO PRICES"))</f>
        <v/>
      </c>
      <c r="P500" t="str">
        <f>IFERROR(INDEX(Prices[Key],ROWS($P$4:P500)),"")</f>
        <v/>
      </c>
      <c r="Q500" t="str">
        <f>IF($P500="","",IF(ISNUMBER(MATCH($P500,Shares!$A$2:$A$1001,0)),"held","NOT HELD - review"))</f>
        <v/>
      </c>
    </row>
    <row r="501" spans="10:17" ht="15" customHeight="1" x14ac:dyDescent="0.15">
      <c r="J501" t="str">
        <f>IF(Shares!$A499="","",Shares!$A499)</f>
        <v/>
      </c>
      <c r="K501" t="str">
        <f t="shared" si="21"/>
        <v/>
      </c>
      <c r="L501" t="str">
        <f t="shared" si="22"/>
        <v/>
      </c>
      <c r="M501" t="str">
        <f t="shared" si="23"/>
        <v/>
      </c>
      <c r="N501" t="str">
        <f>IF($J501="","",IF(ISNUMBER(MATCH($J501,Prices[Key],0)),"OK - in Prices","ADD TO PRICES"))</f>
        <v/>
      </c>
      <c r="P501" t="str">
        <f>IFERROR(INDEX(Prices[Key],ROWS($P$4:P501)),"")</f>
        <v/>
      </c>
      <c r="Q501" t="str">
        <f>IF($P501="","",IF(ISNUMBER(MATCH($P501,Shares!$A$2:$A$1001,0)),"held","NOT HELD - review"))</f>
        <v/>
      </c>
    </row>
  </sheetData>
  <conditionalFormatting sqref="N1 Q1">
    <cfRule type="cellIs" dxfId="4" priority="5" operator="greaterThan">
      <formula>0</formula>
    </cfRule>
  </conditionalFormatting>
  <conditionalFormatting sqref="N4:N501">
    <cfRule type="cellIs" dxfId="3" priority="1" operator="equal">
      <formula>"ADD TO PRICES"</formula>
    </cfRule>
    <cfRule type="cellIs" dxfId="2" priority="2" operator="equal">
      <formula>"OK - in Prices"</formula>
    </cfRule>
  </conditionalFormatting>
  <conditionalFormatting sqref="Q4:Q501">
    <cfRule type="cellIs" dxfId="1" priority="3" operator="equal">
      <formula>"NOT HELD - review"</formula>
    </cfRule>
    <cfRule type="cellIs" dxfId="0" priority="4" operator="equal">
      <formula>"held"</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7030A0"/>
  </sheetPr>
  <dimension ref="A1:T279"/>
  <sheetViews>
    <sheetView tabSelected="1" workbookViewId="0">
      <selection activeCell="O21" sqref="O21"/>
    </sheetView>
  </sheetViews>
  <sheetFormatPr baseColWidth="10" defaultColWidth="8.83203125" defaultRowHeight="13" x14ac:dyDescent="0.15"/>
  <cols>
    <col min="1" max="1" width="17" customWidth="1"/>
    <col min="2" max="2" width="11.1640625" bestFit="1" customWidth="1"/>
    <col min="3" max="3" width="20" customWidth="1"/>
    <col min="4" max="5" width="15" customWidth="1"/>
    <col min="14" max="14" width="16" customWidth="1"/>
    <col min="15" max="16" width="12" customWidth="1"/>
  </cols>
  <sheetData>
    <row r="1" spans="1:20" ht="15" x14ac:dyDescent="0.15">
      <c r="A1" s="311" t="s">
        <v>592</v>
      </c>
      <c r="N1" s="311" t="s">
        <v>593</v>
      </c>
    </row>
    <row r="2" spans="1:20" ht="15" x14ac:dyDescent="0.15">
      <c r="A2" t="s">
        <v>594</v>
      </c>
      <c r="N2" s="311" t="s">
        <v>216</v>
      </c>
      <c r="O2" s="311" t="s">
        <v>500</v>
      </c>
    </row>
    <row r="3" spans="1:20" x14ac:dyDescent="0.15">
      <c r="N3" s="312" t="s">
        <v>419</v>
      </c>
      <c r="O3" s="312" t="s">
        <v>595</v>
      </c>
    </row>
    <row r="4" spans="1:20" ht="15" x14ac:dyDescent="0.15">
      <c r="A4" s="311" t="s">
        <v>596</v>
      </c>
      <c r="B4" s="311" t="s">
        <v>597</v>
      </c>
      <c r="C4" s="311" t="s">
        <v>598</v>
      </c>
      <c r="N4" s="312" t="s">
        <v>424</v>
      </c>
      <c r="O4" s="312" t="s">
        <v>595</v>
      </c>
    </row>
    <row r="5" spans="1:20" ht="15" x14ac:dyDescent="0.2">
      <c r="A5" s="314" t="s">
        <v>599</v>
      </c>
      <c r="B5" s="315">
        <f>SUM($B$11:$B$16)</f>
        <v>208487.96600000001</v>
      </c>
      <c r="C5" t="s">
        <v>600</v>
      </c>
      <c r="N5" s="312" t="s">
        <v>506</v>
      </c>
      <c r="O5" s="312" t="s">
        <v>595</v>
      </c>
    </row>
    <row r="6" spans="1:20" ht="15" x14ac:dyDescent="0.2">
      <c r="A6" s="314" t="s">
        <v>601</v>
      </c>
      <c r="B6" s="315">
        <f>SUMIFS($B$11:$B$16,$T$11:$T$16,"Yes")</f>
        <v>208487.96600000001</v>
      </c>
      <c r="C6" t="s">
        <v>602</v>
      </c>
      <c r="N6" s="312" t="s">
        <v>421</v>
      </c>
      <c r="O6" s="312" t="s">
        <v>603</v>
      </c>
    </row>
    <row r="7" spans="1:20" ht="15" x14ac:dyDescent="0.2">
      <c r="A7" s="314" t="s">
        <v>604</v>
      </c>
      <c r="B7" s="315">
        <f>SUMIFS($B$11:$B$16,$S$11:$S$16,"Yes")</f>
        <v>120110</v>
      </c>
      <c r="C7" t="s">
        <v>605</v>
      </c>
      <c r="N7" s="312" t="s">
        <v>417</v>
      </c>
      <c r="O7" s="312" t="s">
        <v>606</v>
      </c>
    </row>
    <row r="8" spans="1:20" x14ac:dyDescent="0.15">
      <c r="N8" s="312" t="s">
        <v>415</v>
      </c>
      <c r="O8" s="312" t="s">
        <v>606</v>
      </c>
    </row>
    <row r="9" spans="1:20" ht="15" x14ac:dyDescent="0.15">
      <c r="A9" s="311" t="s">
        <v>607</v>
      </c>
      <c r="N9" s="312"/>
      <c r="O9" s="312"/>
    </row>
    <row r="10" spans="1:20" ht="15" x14ac:dyDescent="0.15">
      <c r="A10" s="311" t="s">
        <v>608</v>
      </c>
      <c r="B10" s="311" t="s">
        <v>609</v>
      </c>
      <c r="C10" s="311" t="s">
        <v>610</v>
      </c>
      <c r="D10" s="311" t="s">
        <v>611</v>
      </c>
      <c r="E10" s="311" t="s">
        <v>612</v>
      </c>
      <c r="N10" s="312"/>
      <c r="O10" s="312"/>
      <c r="S10" s="311" t="s">
        <v>613</v>
      </c>
      <c r="T10" s="311" t="s">
        <v>614</v>
      </c>
    </row>
    <row r="11" spans="1:20" x14ac:dyDescent="0.15">
      <c r="A11" t="s">
        <v>595</v>
      </c>
      <c r="B11" s="321">
        <f t="shared" ref="B11:B16" si="0">SUMIFS($H$30:$H$279,$E$30:$E$279,$A11)+SUMIFS($C$22:$C$26,$B$22:$B$26,$A11)</f>
        <v>81370</v>
      </c>
      <c r="C11" s="107">
        <f t="shared" ref="C11:C16" si="1">IF($S11="Yes",IFERROR($B11/$B$7,""),"")</f>
        <v>0.67746232620098246</v>
      </c>
      <c r="D11" s="107">
        <f t="shared" ref="D11:D16" si="2">IF($T11="Yes",IFERROR($B11/$B$6,""),"")</f>
        <v>0.39028631513437084</v>
      </c>
      <c r="E11" s="107">
        <f t="shared" ref="E11:E16" si="3">IFERROR($B11/$B$5,"")</f>
        <v>0.39028631513437084</v>
      </c>
      <c r="N11" s="312"/>
      <c r="O11" s="312"/>
      <c r="S11" t="str">
        <f t="shared" ref="S11:S16" si="4">IFERROR(INDEX($P$16:$P$21,MATCH($A11,$N$16:$N$21,0)),"No")</f>
        <v>Yes</v>
      </c>
      <c r="T11" t="str">
        <f t="shared" ref="T11:T16" si="5">IFERROR(INDEX($O$16:$O$21,MATCH($A11,$N$16:$N$21,0)),"No")</f>
        <v>Yes</v>
      </c>
    </row>
    <row r="12" spans="1:20" x14ac:dyDescent="0.15">
      <c r="A12" t="s">
        <v>603</v>
      </c>
      <c r="B12" s="321">
        <f t="shared" si="0"/>
        <v>38740</v>
      </c>
      <c r="C12" s="107">
        <f t="shared" si="1"/>
        <v>0.32253767379901754</v>
      </c>
      <c r="D12" s="107">
        <f t="shared" si="2"/>
        <v>0.18581408195041818</v>
      </c>
      <c r="E12" s="107">
        <f t="shared" si="3"/>
        <v>0.18581408195041818</v>
      </c>
      <c r="N12" s="312"/>
      <c r="O12" s="312"/>
      <c r="S12" t="str">
        <f t="shared" si="4"/>
        <v>Yes</v>
      </c>
      <c r="T12" t="str">
        <f t="shared" si="5"/>
        <v>Yes</v>
      </c>
    </row>
    <row r="13" spans="1:20" x14ac:dyDescent="0.15">
      <c r="A13" t="s">
        <v>615</v>
      </c>
      <c r="B13" s="321">
        <f t="shared" si="0"/>
        <v>0</v>
      </c>
      <c r="C13" s="107" t="str">
        <f t="shared" si="1"/>
        <v/>
      </c>
      <c r="D13" s="107">
        <f t="shared" si="2"/>
        <v>0</v>
      </c>
      <c r="E13" s="107">
        <f t="shared" si="3"/>
        <v>0</v>
      </c>
      <c r="N13" s="312"/>
      <c r="O13" s="312"/>
      <c r="S13" t="str">
        <f t="shared" si="4"/>
        <v>No</v>
      </c>
      <c r="T13" t="str">
        <f t="shared" si="5"/>
        <v>Yes</v>
      </c>
    </row>
    <row r="14" spans="1:20" ht="15" x14ac:dyDescent="0.15">
      <c r="A14" t="s">
        <v>606</v>
      </c>
      <c r="B14" s="321">
        <f t="shared" si="0"/>
        <v>88377.966</v>
      </c>
      <c r="C14" s="107" t="str">
        <f t="shared" si="1"/>
        <v/>
      </c>
      <c r="D14" s="107">
        <f t="shared" si="2"/>
        <v>0.42389960291521089</v>
      </c>
      <c r="E14" s="107">
        <f t="shared" si="3"/>
        <v>0.42389960291521089</v>
      </c>
      <c r="N14" s="311" t="s">
        <v>616</v>
      </c>
      <c r="O14" s="312"/>
      <c r="S14" t="str">
        <f t="shared" si="4"/>
        <v>No</v>
      </c>
      <c r="T14" t="str">
        <f t="shared" si="5"/>
        <v>Yes</v>
      </c>
    </row>
    <row r="15" spans="1:20" ht="15" x14ac:dyDescent="0.15">
      <c r="A15" t="s">
        <v>617</v>
      </c>
      <c r="B15" s="321">
        <f t="shared" si="0"/>
        <v>0</v>
      </c>
      <c r="C15" s="107" t="str">
        <f t="shared" si="1"/>
        <v/>
      </c>
      <c r="D15" s="107">
        <f t="shared" si="2"/>
        <v>0</v>
      </c>
      <c r="E15" s="107">
        <f t="shared" si="3"/>
        <v>0</v>
      </c>
      <c r="N15" s="311" t="s">
        <v>500</v>
      </c>
      <c r="O15" s="311" t="s">
        <v>618</v>
      </c>
      <c r="P15" s="311" t="s">
        <v>613</v>
      </c>
      <c r="S15" t="str">
        <f t="shared" si="4"/>
        <v>No</v>
      </c>
      <c r="T15" t="str">
        <f t="shared" si="5"/>
        <v>Yes</v>
      </c>
    </row>
    <row r="16" spans="1:20" x14ac:dyDescent="0.15">
      <c r="A16" t="s">
        <v>619</v>
      </c>
      <c r="B16" s="321">
        <f t="shared" si="0"/>
        <v>0</v>
      </c>
      <c r="C16" s="107" t="str">
        <f t="shared" si="1"/>
        <v/>
      </c>
      <c r="D16" s="107" t="str">
        <f t="shared" si="2"/>
        <v/>
      </c>
      <c r="E16" s="107">
        <f t="shared" si="3"/>
        <v>0</v>
      </c>
      <c r="N16" t="s">
        <v>595</v>
      </c>
      <c r="O16" s="312" t="s">
        <v>620</v>
      </c>
      <c r="P16" s="312" t="s">
        <v>620</v>
      </c>
      <c r="S16" t="str">
        <f t="shared" si="4"/>
        <v>No</v>
      </c>
      <c r="T16" t="str">
        <f t="shared" si="5"/>
        <v>No</v>
      </c>
    </row>
    <row r="17" spans="1:16" ht="15" x14ac:dyDescent="0.2">
      <c r="A17" s="314" t="s">
        <v>120</v>
      </c>
      <c r="B17" s="322">
        <f>SUM($B$11:$B$16)</f>
        <v>208487.96600000001</v>
      </c>
      <c r="C17" s="316">
        <f>SUM($C$11:$C$16)</f>
        <v>1</v>
      </c>
      <c r="D17" s="316">
        <f>SUM($D$11:$D$16)</f>
        <v>0.99999999999999989</v>
      </c>
      <c r="E17" s="316">
        <f>SUM($E$11:$E$16)</f>
        <v>0.99999999999999989</v>
      </c>
      <c r="N17" t="s">
        <v>603</v>
      </c>
      <c r="O17" s="312" t="s">
        <v>620</v>
      </c>
      <c r="P17" s="312" t="s">
        <v>620</v>
      </c>
    </row>
    <row r="18" spans="1:16" ht="15" x14ac:dyDescent="0.2">
      <c r="A18" s="314" t="str">
        <f>IF((COUNTIF(Shares!$A:$A,"?*")-1)&gt;COUNT($A$30:$A$279),"WARNING: more holdings than the detail table captures - extend it","OK: all Shares holdings included")</f>
        <v>OK: all Shares holdings included</v>
      </c>
      <c r="N18" t="s">
        <v>615</v>
      </c>
      <c r="O18" s="312" t="s">
        <v>620</v>
      </c>
      <c r="P18" s="312" t="s">
        <v>621</v>
      </c>
    </row>
    <row r="19" spans="1:16" x14ac:dyDescent="0.15">
      <c r="N19" t="s">
        <v>606</v>
      </c>
      <c r="O19" s="312" t="s">
        <v>620</v>
      </c>
      <c r="P19" s="312" t="s">
        <v>621</v>
      </c>
    </row>
    <row r="20" spans="1:16" ht="15" x14ac:dyDescent="0.15">
      <c r="A20" s="311" t="s">
        <v>622</v>
      </c>
      <c r="N20" t="s">
        <v>617</v>
      </c>
      <c r="O20" s="312" t="s">
        <v>620</v>
      </c>
      <c r="P20" s="312" t="s">
        <v>621</v>
      </c>
    </row>
    <row r="21" spans="1:16" ht="15" x14ac:dyDescent="0.15">
      <c r="A21" s="311" t="s">
        <v>623</v>
      </c>
      <c r="B21" s="311" t="s">
        <v>500</v>
      </c>
      <c r="C21" s="311" t="s">
        <v>501</v>
      </c>
      <c r="N21" t="s">
        <v>619</v>
      </c>
      <c r="O21" s="312" t="s">
        <v>621</v>
      </c>
      <c r="P21" s="312" t="s">
        <v>621</v>
      </c>
    </row>
    <row r="22" spans="1:16" x14ac:dyDescent="0.15">
      <c r="A22" s="312" t="s">
        <v>624</v>
      </c>
      <c r="B22" s="312" t="s">
        <v>619</v>
      </c>
      <c r="C22" s="317"/>
      <c r="N22" s="312"/>
      <c r="O22" s="312"/>
    </row>
    <row r="23" spans="1:16" x14ac:dyDescent="0.15">
      <c r="A23" s="312" t="s">
        <v>625</v>
      </c>
      <c r="B23" s="312" t="s">
        <v>619</v>
      </c>
      <c r="C23" s="317"/>
      <c r="N23" s="312"/>
      <c r="O23" s="312"/>
    </row>
    <row r="24" spans="1:16" x14ac:dyDescent="0.15">
      <c r="A24" s="312" t="s">
        <v>626</v>
      </c>
      <c r="B24" s="312" t="s">
        <v>617</v>
      </c>
      <c r="C24" s="317"/>
      <c r="N24" s="312"/>
      <c r="O24" s="312"/>
    </row>
    <row r="25" spans="1:16" x14ac:dyDescent="0.15">
      <c r="A25" s="312" t="s">
        <v>150</v>
      </c>
      <c r="B25" s="312" t="s">
        <v>617</v>
      </c>
      <c r="C25" s="317"/>
      <c r="N25" s="312"/>
      <c r="O25" s="312"/>
    </row>
    <row r="26" spans="1:16" x14ac:dyDescent="0.15">
      <c r="A26" s="312"/>
      <c r="B26" s="312"/>
      <c r="C26" s="317"/>
      <c r="N26" s="312"/>
      <c r="O26" s="312"/>
    </row>
    <row r="27" spans="1:16" x14ac:dyDescent="0.15">
      <c r="N27" s="312"/>
      <c r="O27" s="312"/>
    </row>
    <row r="28" spans="1:16" ht="15" x14ac:dyDescent="0.15">
      <c r="A28" s="311" t="s">
        <v>627</v>
      </c>
      <c r="N28" s="312"/>
      <c r="O28" s="312"/>
    </row>
    <row r="29" spans="1:16" ht="15" x14ac:dyDescent="0.15">
      <c r="A29" s="311" t="s">
        <v>621</v>
      </c>
      <c r="B29" s="311" t="s">
        <v>376</v>
      </c>
      <c r="C29" s="311" t="s">
        <v>375</v>
      </c>
      <c r="D29" s="311" t="s">
        <v>216</v>
      </c>
      <c r="E29" s="311" t="s">
        <v>500</v>
      </c>
      <c r="F29" s="311" t="s">
        <v>628</v>
      </c>
      <c r="G29" s="311" t="s">
        <v>629</v>
      </c>
      <c r="H29" s="311" t="s">
        <v>495</v>
      </c>
      <c r="I29" s="311" t="s">
        <v>610</v>
      </c>
      <c r="J29" s="311" t="s">
        <v>611</v>
      </c>
      <c r="K29" s="311" t="s">
        <v>612</v>
      </c>
      <c r="N29" s="312"/>
      <c r="O29" s="312"/>
    </row>
    <row r="30" spans="1:16" x14ac:dyDescent="0.15">
      <c r="A30">
        <f>IF(Shares!$A2="","",ROW()-29)</f>
        <v>1</v>
      </c>
      <c r="B30" t="str">
        <f>IF(Shares!$A2="","",Shares!$C2)</f>
        <v>GOLD</v>
      </c>
      <c r="C30" t="str">
        <f>IF(Shares!$A2="","",Shares!$B2)</f>
        <v>CA</v>
      </c>
      <c r="D30" t="str">
        <f>IF(Shares!$A2="","",Shares!$O2)</f>
        <v>Gold &amp; Silver</v>
      </c>
      <c r="E30" t="str">
        <f>IF(Shares!$A2="","",IFERROR(INDEX($O$3:$O$40,MATCH(Shares!$O2,$N$3:$N$40,0)),"UNMAPPED"))</f>
        <v>Store of Value</v>
      </c>
      <c r="F30">
        <f>IF(Shares!$A2="","",Shares!$I2)</f>
        <v>111.61</v>
      </c>
      <c r="G30">
        <f>IF(Shares!$A2="","",Shares!$G2)</f>
        <v>79.285714285714292</v>
      </c>
      <c r="H30" s="313">
        <f>IF(Shares!$A2="","",Shares!$K2*Shares!$J2)</f>
        <v>78127</v>
      </c>
      <c r="I30" s="107" t="str">
        <f t="shared" ref="I30:I93" si="6">IF($E30="","",IF(IFERROR(INDEX($P$16:$P$21,MATCH($E30,$N$16:$N$21,0)),"No")="Yes",IFERROR($H30/$B$7,""),""))</f>
        <v/>
      </c>
      <c r="J30" s="107">
        <f t="shared" ref="J30:J93" si="7">IF($E30="","",IF(IFERROR(INDEX($O$16:$O$21,MATCH($E30,$N$16:$N$21,0)),"No")="Yes",IFERROR($H30/$B$6,""),""))</f>
        <v>0.37473146051988437</v>
      </c>
      <c r="K30" s="107">
        <f t="shared" ref="K30:K93" si="8">IF($E30="","",IFERROR($H30/$B$5,""))</f>
        <v>0.37473146051988437</v>
      </c>
      <c r="N30" s="312"/>
      <c r="O30" s="312"/>
    </row>
    <row r="31" spans="1:16" x14ac:dyDescent="0.15">
      <c r="A31">
        <f>IF(Shares!$A3="","",ROW()-29)</f>
        <v>2</v>
      </c>
      <c r="B31" t="str">
        <f>IF(Shares!$A3="","",Shares!$C3)</f>
        <v>Z74</v>
      </c>
      <c r="C31" t="str">
        <f>IF(Shares!$A3="","",Shares!$B3)</f>
        <v>SGX</v>
      </c>
      <c r="D31" t="str">
        <f>IF(Shares!$A3="","",Shares!$O3)</f>
        <v>Reit/Dividend</v>
      </c>
      <c r="E31" t="str">
        <f>IF(Shares!$A3="","",IFERROR(INDEX($O$3:$O$40,MATCH(Shares!$O3,$N$3:$N$40,0)),"UNMAPPED"))</f>
        <v>REIT</v>
      </c>
      <c r="F31">
        <f>IF(Shares!$A3="","",Shares!$I3)</f>
        <v>3.82</v>
      </c>
      <c r="G31">
        <f>IF(Shares!$A3="","",Shares!$G3)</f>
        <v>3.1083333333333334</v>
      </c>
      <c r="H31" s="313">
        <f>IF(Shares!$A3="","",Shares!$K3*Shares!$J3)</f>
        <v>11460</v>
      </c>
      <c r="I31" s="107">
        <f t="shared" si="6"/>
        <v>9.541253850636916E-2</v>
      </c>
      <c r="J31" s="107">
        <f t="shared" si="7"/>
        <v>5.4967201320386995E-2</v>
      </c>
      <c r="K31" s="107">
        <f t="shared" si="8"/>
        <v>5.4967201320386995E-2</v>
      </c>
      <c r="N31" s="312"/>
      <c r="O31" s="312"/>
    </row>
    <row r="32" spans="1:16" x14ac:dyDescent="0.15">
      <c r="A32">
        <f>IF(Shares!$A4="","",ROW()-29)</f>
        <v>3</v>
      </c>
      <c r="B32" t="str">
        <f>IF(Shares!$A4="","",Shares!$C4)</f>
        <v>AAPL</v>
      </c>
      <c r="C32" t="str">
        <f>IF(Shares!$A4="","",Shares!$B4)</f>
        <v>USX</v>
      </c>
      <c r="D32" t="str">
        <f>IF(Shares!$A4="","",Shares!$O4)</f>
        <v>US/HK Growth</v>
      </c>
      <c r="E32" t="str">
        <f>IF(Shares!$A4="","",IFERROR(INDEX($O$3:$O$40,MATCH(Shares!$O4,$N$3:$N$40,0)),"UNMAPPED"))</f>
        <v>Equity</v>
      </c>
      <c r="F32">
        <f>IF(Shares!$A4="","",Shares!$I4)</f>
        <v>200</v>
      </c>
      <c r="G32">
        <f>IF(Shares!$A4="","",Shares!$G4)</f>
        <v>113.875</v>
      </c>
      <c r="H32" s="313">
        <f>IF(Shares!$A4="","",Shares!$K4*Shares!$J4)</f>
        <v>16000</v>
      </c>
      <c r="I32" s="107">
        <f t="shared" si="6"/>
        <v>0.13321122304554159</v>
      </c>
      <c r="J32" s="107">
        <f t="shared" si="7"/>
        <v>7.6743038492686905E-2</v>
      </c>
      <c r="K32" s="107">
        <f t="shared" si="8"/>
        <v>7.6743038492686905E-2</v>
      </c>
      <c r="N32" s="312"/>
      <c r="O32" s="312"/>
    </row>
    <row r="33" spans="1:15" x14ac:dyDescent="0.15">
      <c r="A33">
        <f>IF(Shares!$A5="","",ROW()-29)</f>
        <v>4</v>
      </c>
      <c r="B33" t="str">
        <f>IF(Shares!$A5="","",Shares!$C5)</f>
        <v>C38U</v>
      </c>
      <c r="C33" t="str">
        <f>IF(Shares!$A5="","",Shares!$B5)</f>
        <v>SGX</v>
      </c>
      <c r="D33" t="str">
        <f>IF(Shares!$A5="","",Shares!$O5)</f>
        <v>Reit/Dividend</v>
      </c>
      <c r="E33" t="str">
        <f>IF(Shares!$A5="","",IFERROR(INDEX($O$3:$O$40,MATCH(Shares!$O5,$N$3:$N$40,0)),"UNMAPPED"))</f>
        <v>REIT</v>
      </c>
      <c r="F33">
        <f>IF(Shares!$A5="","",Shares!$I5)</f>
        <v>2.04</v>
      </c>
      <c r="G33">
        <f>IF(Shares!$A5="","",Shares!$G5)</f>
        <v>2.0187499999999998</v>
      </c>
      <c r="H33" s="313">
        <f>IF(Shares!$A5="","",Shares!$K5*Shares!$J5)</f>
        <v>16320</v>
      </c>
      <c r="I33" s="107">
        <f t="shared" si="6"/>
        <v>0.13587544750645242</v>
      </c>
      <c r="J33" s="107">
        <f t="shared" si="7"/>
        <v>7.827789926254064E-2</v>
      </c>
      <c r="K33" s="107">
        <f t="shared" si="8"/>
        <v>7.827789926254064E-2</v>
      </c>
      <c r="N33" s="312"/>
      <c r="O33" s="312"/>
    </row>
    <row r="34" spans="1:15" x14ac:dyDescent="0.15">
      <c r="A34">
        <f>IF(Shares!$A6="","",ROW()-29)</f>
        <v>5</v>
      </c>
      <c r="B34" t="str">
        <f>IF(Shares!$A6="","",Shares!$C6)</f>
        <v>BITCOIN</v>
      </c>
      <c r="C34" t="str">
        <f>IF(Shares!$A6="","",Shares!$B6)</f>
        <v>CG</v>
      </c>
      <c r="D34" t="str">
        <f>IF(Shares!$A6="","",Shares!$O6)</f>
        <v>Crypto</v>
      </c>
      <c r="E34" t="str">
        <f>IF(Shares!$A6="","",IFERROR(INDEX($O$3:$O$40,MATCH(Shares!$O6,$N$3:$N$40,0)),"UNMAPPED"))</f>
        <v>Store of Value</v>
      </c>
      <c r="F34">
        <f>IF(Shares!$A6="","",Shares!$I6)</f>
        <v>102509.66</v>
      </c>
      <c r="G34">
        <f>IF(Shares!$A6="","",Shares!$G6)</f>
        <v>18500</v>
      </c>
      <c r="H34" s="313">
        <f>IF(Shares!$A6="","",Shares!$K6*Shares!$J6)</f>
        <v>10250.966</v>
      </c>
      <c r="I34" s="107" t="str">
        <f t="shared" si="6"/>
        <v/>
      </c>
      <c r="J34" s="107">
        <f t="shared" si="7"/>
        <v>4.9168142395326547E-2</v>
      </c>
      <c r="K34" s="107">
        <f t="shared" si="8"/>
        <v>4.9168142395326547E-2</v>
      </c>
      <c r="N34" s="312"/>
      <c r="O34" s="312"/>
    </row>
    <row r="35" spans="1:15" x14ac:dyDescent="0.15">
      <c r="A35">
        <f>IF(Shares!$A7="","",ROW()-29)</f>
        <v>6</v>
      </c>
      <c r="B35" t="str">
        <f>IF(Shares!$A7="","",Shares!$C7)</f>
        <v>700</v>
      </c>
      <c r="C35" t="str">
        <f>IF(Shares!$A7="","",Shares!$B7)</f>
        <v>HKEX</v>
      </c>
      <c r="D35" t="str">
        <f>IF(Shares!$A7="","",Shares!$O7)</f>
        <v>US/HK Growth</v>
      </c>
      <c r="E35" t="str">
        <f>IF(Shares!$A7="","",IFERROR(INDEX($O$3:$O$40,MATCH(Shares!$O7,$N$3:$N$40,0)),"UNMAPPED"))</f>
        <v>Equity</v>
      </c>
      <c r="F35">
        <f>IF(Shares!$A7="","",Shares!$I7)</f>
        <v>488.2</v>
      </c>
      <c r="G35">
        <f>IF(Shares!$A7="","",Shares!$G7)</f>
        <v>601</v>
      </c>
      <c r="H35" s="313">
        <f>IF(Shares!$A7="","",Shares!$K7*Shares!$J7)</f>
        <v>48820</v>
      </c>
      <c r="I35" s="107">
        <f t="shared" si="6"/>
        <v>0.40646074431770879</v>
      </c>
      <c r="J35" s="107">
        <f t="shared" si="7"/>
        <v>0.23416219620081091</v>
      </c>
      <c r="K35" s="107">
        <f t="shared" si="8"/>
        <v>0.23416219620081091</v>
      </c>
      <c r="N35" s="312"/>
      <c r="O35" s="312"/>
    </row>
    <row r="36" spans="1:15" x14ac:dyDescent="0.15">
      <c r="A36">
        <f>IF(Shares!$A8="","",ROW()-29)</f>
        <v>7</v>
      </c>
      <c r="B36" t="str">
        <f>IF(Shares!$A8="","",Shares!$C8)</f>
        <v>MSFT</v>
      </c>
      <c r="C36" t="str">
        <f>IF(Shares!$A8="","",Shares!$B8)</f>
        <v>USX</v>
      </c>
      <c r="D36" t="str">
        <f>IF(Shares!$A8="","",Shares!$O8)</f>
        <v>US/HK Growth</v>
      </c>
      <c r="E36" t="str">
        <f>IF(Shares!$A8="","",IFERROR(INDEX($O$3:$O$40,MATCH(Shares!$O8,$N$3:$N$40,0)),"UNMAPPED"))</f>
        <v>Equity</v>
      </c>
      <c r="F36">
        <f>IF(Shares!$A8="","",Shares!$I8)</f>
        <v>420</v>
      </c>
      <c r="G36">
        <f>IF(Shares!$A8="","",Shares!$G8)</f>
        <v>230.25</v>
      </c>
      <c r="H36" s="313">
        <f>IF(Shares!$A8="","",Shares!$K8*Shares!$J8)</f>
        <v>8400</v>
      </c>
      <c r="I36" s="107">
        <f t="shared" si="6"/>
        <v>6.9935892098909339E-2</v>
      </c>
      <c r="J36" s="107">
        <f t="shared" si="7"/>
        <v>4.0290095208660628E-2</v>
      </c>
      <c r="K36" s="107">
        <f t="shared" si="8"/>
        <v>4.0290095208660628E-2</v>
      </c>
      <c r="N36" s="312"/>
      <c r="O36" s="312"/>
    </row>
    <row r="37" spans="1:15" x14ac:dyDescent="0.15">
      <c r="A37">
        <f>IF(Shares!$A9="","",ROW()-29)</f>
        <v>8</v>
      </c>
      <c r="B37" t="str">
        <f>IF(Shares!$A9="","",Shares!$C9)</f>
        <v>A17U</v>
      </c>
      <c r="C37" t="str">
        <f>IF(Shares!$A9="","",Shares!$B9)</f>
        <v>SGX</v>
      </c>
      <c r="D37" t="str">
        <f>IF(Shares!$A9="","",Shares!$O9)</f>
        <v>Reit/Dividend</v>
      </c>
      <c r="E37" t="str">
        <f>IF(Shares!$A9="","",IFERROR(INDEX($O$3:$O$40,MATCH(Shares!$O9,$N$3:$N$40,0)),"UNMAPPED"))</f>
        <v>REIT</v>
      </c>
      <c r="F37">
        <f>IF(Shares!$A9="","",Shares!$I9)</f>
        <v>2.74</v>
      </c>
      <c r="G37">
        <f>IF(Shares!$A9="","",Shares!$G9)</f>
        <v>2.9624999999999999</v>
      </c>
      <c r="H37" s="313">
        <f>IF(Shares!$A9="","",Shares!$K9*Shares!$J9)</f>
        <v>10960</v>
      </c>
      <c r="I37" s="107">
        <f t="shared" si="6"/>
        <v>9.1249687786195993E-2</v>
      </c>
      <c r="J37" s="107">
        <f t="shared" si="7"/>
        <v>5.2568981367490532E-2</v>
      </c>
      <c r="K37" s="107">
        <f t="shared" si="8"/>
        <v>5.2568981367490532E-2</v>
      </c>
      <c r="N37" s="312"/>
      <c r="O37" s="312"/>
    </row>
    <row r="38" spans="1:15" x14ac:dyDescent="0.15">
      <c r="A38">
        <f>IF(Shares!$A10="","",ROW()-29)</f>
        <v>9</v>
      </c>
      <c r="B38" t="str">
        <f>IF(Shares!$A10="","",Shares!$C10)</f>
        <v>CLR</v>
      </c>
      <c r="C38" t="str">
        <f>IF(Shares!$A10="","",Shares!$B10)</f>
        <v>SGX</v>
      </c>
      <c r="D38" t="str">
        <f>IF(Shares!$A10="","",Shares!$O10)</f>
        <v>Small Cap</v>
      </c>
      <c r="E38" t="str">
        <f>IF(Shares!$A10="","",IFERROR(INDEX($O$3:$O$40,MATCH(Shares!$O10,$N$3:$N$40,0)),"UNMAPPED"))</f>
        <v>Equity</v>
      </c>
      <c r="F38">
        <f>IF(Shares!$A10="","",Shares!$I10)</f>
        <v>0.81499999999999995</v>
      </c>
      <c r="G38">
        <f>IF(Shares!$A10="","",Shares!$G10)</f>
        <v>0.70250000000000001</v>
      </c>
      <c r="H38" s="313">
        <f>IF(Shares!$A10="","",Shares!$K10*Shares!$J10)</f>
        <v>8149.9999999999991</v>
      </c>
      <c r="I38" s="107">
        <f t="shared" si="6"/>
        <v>6.7854466738822741E-2</v>
      </c>
      <c r="J38" s="107">
        <f t="shared" si="7"/>
        <v>3.909098523221239E-2</v>
      </c>
      <c r="K38" s="107">
        <f t="shared" si="8"/>
        <v>3.909098523221239E-2</v>
      </c>
      <c r="N38" s="312"/>
      <c r="O38" s="312"/>
    </row>
    <row r="39" spans="1:15" x14ac:dyDescent="0.15">
      <c r="A39" t="str">
        <f>IF(Shares!$A11="","",ROW()-29)</f>
        <v/>
      </c>
      <c r="B39" t="str">
        <f>IF(Shares!$A11="","",Shares!$C11)</f>
        <v/>
      </c>
      <c r="C39" t="str">
        <f>IF(Shares!$A11="","",Shares!$B11)</f>
        <v/>
      </c>
      <c r="D39" t="str">
        <f>IF(Shares!$A11="","",Shares!$O11)</f>
        <v/>
      </c>
      <c r="E39" t="str">
        <f>IF(Shares!$A11="","",IFERROR(INDEX($O$3:$O$40,MATCH(Shares!$O11,$N$3:$N$40,0)),"UNMAPPED"))</f>
        <v/>
      </c>
      <c r="F39" t="str">
        <f>IF(Shares!$A11="","",Shares!$I11)</f>
        <v/>
      </c>
      <c r="G39" t="str">
        <f>IF(Shares!$A11="","",Shares!$G11)</f>
        <v/>
      </c>
      <c r="H39" s="313" t="str">
        <f>IF(Shares!$A11="","",Shares!$K11*Shares!$J11)</f>
        <v/>
      </c>
      <c r="I39" s="107" t="str">
        <f t="shared" si="6"/>
        <v/>
      </c>
      <c r="J39" s="107" t="str">
        <f t="shared" si="7"/>
        <v/>
      </c>
      <c r="K39" s="107" t="str">
        <f t="shared" si="8"/>
        <v/>
      </c>
      <c r="N39" s="312"/>
      <c r="O39" s="312"/>
    </row>
    <row r="40" spans="1:15" x14ac:dyDescent="0.15">
      <c r="A40" t="str">
        <f>IF(Shares!$A12="","",ROW()-29)</f>
        <v/>
      </c>
      <c r="B40" t="str">
        <f>IF(Shares!$A12="","",Shares!$C12)</f>
        <v/>
      </c>
      <c r="C40" t="str">
        <f>IF(Shares!$A12="","",Shares!$B12)</f>
        <v/>
      </c>
      <c r="D40" t="str">
        <f>IF(Shares!$A12="","",Shares!$O12)</f>
        <v/>
      </c>
      <c r="E40" t="str">
        <f>IF(Shares!$A12="","",IFERROR(INDEX($O$3:$O$40,MATCH(Shares!$O12,$N$3:$N$40,0)),"UNMAPPED"))</f>
        <v/>
      </c>
      <c r="F40" t="str">
        <f>IF(Shares!$A12="","",Shares!$I12)</f>
        <v/>
      </c>
      <c r="G40" t="str">
        <f>IF(Shares!$A12="","",Shares!$G12)</f>
        <v/>
      </c>
      <c r="H40" s="313" t="str">
        <f>IF(Shares!$A12="","",Shares!$K12*Shares!$J12)</f>
        <v/>
      </c>
      <c r="I40" s="107" t="str">
        <f t="shared" si="6"/>
        <v/>
      </c>
      <c r="J40" s="107" t="str">
        <f t="shared" si="7"/>
        <v/>
      </c>
      <c r="K40" s="107" t="str">
        <f t="shared" si="8"/>
        <v/>
      </c>
      <c r="N40" s="312"/>
      <c r="O40" s="312"/>
    </row>
    <row r="41" spans="1:15" x14ac:dyDescent="0.15">
      <c r="A41" t="str">
        <f>IF(Shares!$A13="","",ROW()-29)</f>
        <v/>
      </c>
      <c r="B41" t="str">
        <f>IF(Shares!$A13="","",Shares!$C13)</f>
        <v/>
      </c>
      <c r="C41" t="str">
        <f>IF(Shares!$A13="","",Shares!$B13)</f>
        <v/>
      </c>
      <c r="D41" t="str">
        <f>IF(Shares!$A13="","",Shares!$O13)</f>
        <v/>
      </c>
      <c r="E41" t="str">
        <f>IF(Shares!$A13="","",IFERROR(INDEX($O$3:$O$40,MATCH(Shares!$O13,$N$3:$N$40,0)),"UNMAPPED"))</f>
        <v/>
      </c>
      <c r="F41" t="str">
        <f>IF(Shares!$A13="","",Shares!$I13)</f>
        <v/>
      </c>
      <c r="G41" t="str">
        <f>IF(Shares!$A13="","",Shares!$G13)</f>
        <v/>
      </c>
      <c r="H41" s="313" t="str">
        <f>IF(Shares!$A13="","",Shares!$K13*Shares!$J13)</f>
        <v/>
      </c>
      <c r="I41" s="107" t="str">
        <f t="shared" si="6"/>
        <v/>
      </c>
      <c r="J41" s="107" t="str">
        <f t="shared" si="7"/>
        <v/>
      </c>
      <c r="K41" s="107" t="str">
        <f t="shared" si="8"/>
        <v/>
      </c>
    </row>
    <row r="42" spans="1:15" x14ac:dyDescent="0.15">
      <c r="A42" t="str">
        <f>IF(Shares!$A14="","",ROW()-29)</f>
        <v/>
      </c>
      <c r="B42" t="str">
        <f>IF(Shares!$A14="","",Shares!$C14)</f>
        <v/>
      </c>
      <c r="C42" t="str">
        <f>IF(Shares!$A14="","",Shares!$B14)</f>
        <v/>
      </c>
      <c r="D42" t="str">
        <f>IF(Shares!$A14="","",Shares!$O14)</f>
        <v/>
      </c>
      <c r="E42" t="str">
        <f>IF(Shares!$A14="","",IFERROR(INDEX($O$3:$O$40,MATCH(Shares!$O14,$N$3:$N$40,0)),"UNMAPPED"))</f>
        <v/>
      </c>
      <c r="F42" t="str">
        <f>IF(Shares!$A14="","",Shares!$I14)</f>
        <v/>
      </c>
      <c r="G42" t="str">
        <f>IF(Shares!$A14="","",Shares!$G14)</f>
        <v/>
      </c>
      <c r="H42" s="313" t="str">
        <f>IF(Shares!$A14="","",Shares!$K14*Shares!$J14)</f>
        <v/>
      </c>
      <c r="I42" s="107" t="str">
        <f t="shared" si="6"/>
        <v/>
      </c>
      <c r="J42" s="107" t="str">
        <f t="shared" si="7"/>
        <v/>
      </c>
      <c r="K42" s="107" t="str">
        <f t="shared" si="8"/>
        <v/>
      </c>
    </row>
    <row r="43" spans="1:15" x14ac:dyDescent="0.15">
      <c r="A43" t="str">
        <f>IF(Shares!$A15="","",ROW()-29)</f>
        <v/>
      </c>
      <c r="B43" t="str">
        <f>IF(Shares!$A15="","",Shares!$C15)</f>
        <v/>
      </c>
      <c r="C43" t="str">
        <f>IF(Shares!$A15="","",Shares!$B15)</f>
        <v/>
      </c>
      <c r="D43" t="str">
        <f>IF(Shares!$A15="","",Shares!$O15)</f>
        <v/>
      </c>
      <c r="E43" t="str">
        <f>IF(Shares!$A15="","",IFERROR(INDEX($O$3:$O$40,MATCH(Shares!$O15,$N$3:$N$40,0)),"UNMAPPED"))</f>
        <v/>
      </c>
      <c r="F43" t="str">
        <f>IF(Shares!$A15="","",Shares!$I15)</f>
        <v/>
      </c>
      <c r="G43" t="str">
        <f>IF(Shares!$A15="","",Shares!$G15)</f>
        <v/>
      </c>
      <c r="H43" s="313" t="str">
        <f>IF(Shares!$A15="","",Shares!$K15*Shares!$J15)</f>
        <v/>
      </c>
      <c r="I43" s="107" t="str">
        <f t="shared" si="6"/>
        <v/>
      </c>
      <c r="J43" s="107" t="str">
        <f t="shared" si="7"/>
        <v/>
      </c>
      <c r="K43" s="107" t="str">
        <f t="shared" si="8"/>
        <v/>
      </c>
    </row>
    <row r="44" spans="1:15" x14ac:dyDescent="0.15">
      <c r="A44" t="str">
        <f>IF(Shares!$A16="","",ROW()-29)</f>
        <v/>
      </c>
      <c r="B44" t="str">
        <f>IF(Shares!$A16="","",Shares!$C16)</f>
        <v/>
      </c>
      <c r="C44" t="str">
        <f>IF(Shares!$A16="","",Shares!$B16)</f>
        <v/>
      </c>
      <c r="D44" t="str">
        <f>IF(Shares!$A16="","",Shares!$O16)</f>
        <v/>
      </c>
      <c r="E44" t="str">
        <f>IF(Shares!$A16="","",IFERROR(INDEX($O$3:$O$40,MATCH(Shares!$O16,$N$3:$N$40,0)),"UNMAPPED"))</f>
        <v/>
      </c>
      <c r="F44" t="str">
        <f>IF(Shares!$A16="","",Shares!$I16)</f>
        <v/>
      </c>
      <c r="G44" t="str">
        <f>IF(Shares!$A16="","",Shares!$G16)</f>
        <v/>
      </c>
      <c r="H44" s="313" t="str">
        <f>IF(Shares!$A16="","",Shares!$K16*Shares!$J16)</f>
        <v/>
      </c>
      <c r="I44" s="107" t="str">
        <f t="shared" si="6"/>
        <v/>
      </c>
      <c r="J44" s="107" t="str">
        <f t="shared" si="7"/>
        <v/>
      </c>
      <c r="K44" s="107" t="str">
        <f t="shared" si="8"/>
        <v/>
      </c>
    </row>
    <row r="45" spans="1:15" x14ac:dyDescent="0.15">
      <c r="A45" t="str">
        <f>IF(Shares!$A17="","",ROW()-29)</f>
        <v/>
      </c>
      <c r="B45" t="str">
        <f>IF(Shares!$A17="","",Shares!$C17)</f>
        <v/>
      </c>
      <c r="C45" t="str">
        <f>IF(Shares!$A17="","",Shares!$B17)</f>
        <v/>
      </c>
      <c r="D45" t="str">
        <f>IF(Shares!$A17="","",Shares!$O17)</f>
        <v/>
      </c>
      <c r="E45" t="str">
        <f>IF(Shares!$A17="","",IFERROR(INDEX($O$3:$O$40,MATCH(Shares!$O17,$N$3:$N$40,0)),"UNMAPPED"))</f>
        <v/>
      </c>
      <c r="F45" t="str">
        <f>IF(Shares!$A17="","",Shares!$I17)</f>
        <v/>
      </c>
      <c r="G45" t="str">
        <f>IF(Shares!$A17="","",Shares!$G17)</f>
        <v/>
      </c>
      <c r="H45" s="313" t="str">
        <f>IF(Shares!$A17="","",Shares!$K17*Shares!$J17)</f>
        <v/>
      </c>
      <c r="I45" s="107" t="str">
        <f t="shared" si="6"/>
        <v/>
      </c>
      <c r="J45" s="107" t="str">
        <f t="shared" si="7"/>
        <v/>
      </c>
      <c r="K45" s="107" t="str">
        <f t="shared" si="8"/>
        <v/>
      </c>
    </row>
    <row r="46" spans="1:15" x14ac:dyDescent="0.15">
      <c r="A46" t="str">
        <f>IF(Shares!$A18="","",ROW()-29)</f>
        <v/>
      </c>
      <c r="B46" t="str">
        <f>IF(Shares!$A18="","",Shares!$C18)</f>
        <v/>
      </c>
      <c r="C46" t="str">
        <f>IF(Shares!$A18="","",Shares!$B18)</f>
        <v/>
      </c>
      <c r="D46" t="str">
        <f>IF(Shares!$A18="","",Shares!$O18)</f>
        <v/>
      </c>
      <c r="E46" t="str">
        <f>IF(Shares!$A18="","",IFERROR(INDEX($O$3:$O$40,MATCH(Shares!$O18,$N$3:$N$40,0)),"UNMAPPED"))</f>
        <v/>
      </c>
      <c r="F46" t="str">
        <f>IF(Shares!$A18="","",Shares!$I18)</f>
        <v/>
      </c>
      <c r="G46" t="str">
        <f>IF(Shares!$A18="","",Shares!$G18)</f>
        <v/>
      </c>
      <c r="H46" s="313" t="str">
        <f>IF(Shares!$A18="","",Shares!$K18*Shares!$J18)</f>
        <v/>
      </c>
      <c r="I46" s="107" t="str">
        <f t="shared" si="6"/>
        <v/>
      </c>
      <c r="J46" s="107" t="str">
        <f t="shared" si="7"/>
        <v/>
      </c>
      <c r="K46" s="107" t="str">
        <f t="shared" si="8"/>
        <v/>
      </c>
    </row>
    <row r="47" spans="1:15" x14ac:dyDescent="0.15">
      <c r="A47" t="str">
        <f>IF(Shares!$A19="","",ROW()-29)</f>
        <v/>
      </c>
      <c r="B47" t="str">
        <f>IF(Shares!$A19="","",Shares!$C19)</f>
        <v/>
      </c>
      <c r="C47" t="str">
        <f>IF(Shares!$A19="","",Shares!$B19)</f>
        <v/>
      </c>
      <c r="D47" t="str">
        <f>IF(Shares!$A19="","",Shares!$O19)</f>
        <v/>
      </c>
      <c r="E47" t="str">
        <f>IF(Shares!$A19="","",IFERROR(INDEX($O$3:$O$40,MATCH(Shares!$O19,$N$3:$N$40,0)),"UNMAPPED"))</f>
        <v/>
      </c>
      <c r="F47" t="str">
        <f>IF(Shares!$A19="","",Shares!$I19)</f>
        <v/>
      </c>
      <c r="G47" t="str">
        <f>IF(Shares!$A19="","",Shares!$G19)</f>
        <v/>
      </c>
      <c r="H47" s="313" t="str">
        <f>IF(Shares!$A19="","",Shares!$K19*Shares!$J19)</f>
        <v/>
      </c>
      <c r="I47" s="107" t="str">
        <f t="shared" si="6"/>
        <v/>
      </c>
      <c r="J47" s="107" t="str">
        <f t="shared" si="7"/>
        <v/>
      </c>
      <c r="K47" s="107" t="str">
        <f t="shared" si="8"/>
        <v/>
      </c>
    </row>
    <row r="48" spans="1:15" x14ac:dyDescent="0.15">
      <c r="A48" t="str">
        <f>IF(Shares!$A20="","",ROW()-29)</f>
        <v/>
      </c>
      <c r="B48" t="str">
        <f>IF(Shares!$A20="","",Shares!$C20)</f>
        <v/>
      </c>
      <c r="C48" t="str">
        <f>IF(Shares!$A20="","",Shares!$B20)</f>
        <v/>
      </c>
      <c r="D48" t="str">
        <f>IF(Shares!$A20="","",Shares!$O20)</f>
        <v/>
      </c>
      <c r="E48" t="str">
        <f>IF(Shares!$A20="","",IFERROR(INDEX($O$3:$O$40,MATCH(Shares!$O20,$N$3:$N$40,0)),"UNMAPPED"))</f>
        <v/>
      </c>
      <c r="F48" t="str">
        <f>IF(Shares!$A20="","",Shares!$I20)</f>
        <v/>
      </c>
      <c r="G48" t="str">
        <f>IF(Shares!$A20="","",Shares!$G20)</f>
        <v/>
      </c>
      <c r="H48" s="313" t="str">
        <f>IF(Shares!$A20="","",Shares!$K20*Shares!$J20)</f>
        <v/>
      </c>
      <c r="I48" s="107" t="str">
        <f t="shared" si="6"/>
        <v/>
      </c>
      <c r="J48" s="107" t="str">
        <f t="shared" si="7"/>
        <v/>
      </c>
      <c r="K48" s="107" t="str">
        <f t="shared" si="8"/>
        <v/>
      </c>
    </row>
    <row r="49" spans="1:11" x14ac:dyDescent="0.15">
      <c r="A49" t="str">
        <f>IF(Shares!$A21="","",ROW()-29)</f>
        <v/>
      </c>
      <c r="B49" t="str">
        <f>IF(Shares!$A21="","",Shares!$C21)</f>
        <v/>
      </c>
      <c r="C49" t="str">
        <f>IF(Shares!$A21="","",Shares!$B21)</f>
        <v/>
      </c>
      <c r="D49" t="str">
        <f>IF(Shares!$A21="","",Shares!$O21)</f>
        <v/>
      </c>
      <c r="E49" t="str">
        <f>IF(Shares!$A21="","",IFERROR(INDEX($O$3:$O$40,MATCH(Shares!$O21,$N$3:$N$40,0)),"UNMAPPED"))</f>
        <v/>
      </c>
      <c r="F49" t="str">
        <f>IF(Shares!$A21="","",Shares!$I21)</f>
        <v/>
      </c>
      <c r="G49" t="str">
        <f>IF(Shares!$A21="","",Shares!$G21)</f>
        <v/>
      </c>
      <c r="H49" s="313" t="str">
        <f>IF(Shares!$A21="","",Shares!$K21*Shares!$J21)</f>
        <v/>
      </c>
      <c r="I49" s="107" t="str">
        <f t="shared" si="6"/>
        <v/>
      </c>
      <c r="J49" s="107" t="str">
        <f t="shared" si="7"/>
        <v/>
      </c>
      <c r="K49" s="107" t="str">
        <f t="shared" si="8"/>
        <v/>
      </c>
    </row>
    <row r="50" spans="1:11" x14ac:dyDescent="0.15">
      <c r="A50" t="str">
        <f>IF(Shares!$A22="","",ROW()-29)</f>
        <v/>
      </c>
      <c r="B50" t="str">
        <f>IF(Shares!$A22="","",Shares!$C22)</f>
        <v/>
      </c>
      <c r="C50" t="str">
        <f>IF(Shares!$A22="","",Shares!$B22)</f>
        <v/>
      </c>
      <c r="D50" t="str">
        <f>IF(Shares!$A22="","",Shares!$O22)</f>
        <v/>
      </c>
      <c r="E50" t="str">
        <f>IF(Shares!$A22="","",IFERROR(INDEX($O$3:$O$40,MATCH(Shares!$O22,$N$3:$N$40,0)),"UNMAPPED"))</f>
        <v/>
      </c>
      <c r="F50" t="str">
        <f>IF(Shares!$A22="","",Shares!$I22)</f>
        <v/>
      </c>
      <c r="G50" t="str">
        <f>IF(Shares!$A22="","",Shares!$G22)</f>
        <v/>
      </c>
      <c r="H50" s="313" t="str">
        <f>IF(Shares!$A22="","",Shares!$K22*Shares!$J22)</f>
        <v/>
      </c>
      <c r="I50" s="107" t="str">
        <f t="shared" si="6"/>
        <v/>
      </c>
      <c r="J50" s="107" t="str">
        <f t="shared" si="7"/>
        <v/>
      </c>
      <c r="K50" s="107" t="str">
        <f t="shared" si="8"/>
        <v/>
      </c>
    </row>
    <row r="51" spans="1:11" x14ac:dyDescent="0.15">
      <c r="A51" t="str">
        <f>IF(Shares!$A23="","",ROW()-29)</f>
        <v/>
      </c>
      <c r="B51" t="str">
        <f>IF(Shares!$A23="","",Shares!$C23)</f>
        <v/>
      </c>
      <c r="C51" t="str">
        <f>IF(Shares!$A23="","",Shares!$B23)</f>
        <v/>
      </c>
      <c r="D51" t="str">
        <f>IF(Shares!$A23="","",Shares!$O23)</f>
        <v/>
      </c>
      <c r="E51" t="str">
        <f>IF(Shares!$A23="","",IFERROR(INDEX($O$3:$O$40,MATCH(Shares!$O23,$N$3:$N$40,0)),"UNMAPPED"))</f>
        <v/>
      </c>
      <c r="F51" t="str">
        <f>IF(Shares!$A23="","",Shares!$I23)</f>
        <v/>
      </c>
      <c r="G51" t="str">
        <f>IF(Shares!$A23="","",Shares!$G23)</f>
        <v/>
      </c>
      <c r="H51" s="313" t="str">
        <f>IF(Shares!$A23="","",Shares!$K23*Shares!$J23)</f>
        <v/>
      </c>
      <c r="I51" s="107" t="str">
        <f t="shared" si="6"/>
        <v/>
      </c>
      <c r="J51" s="107" t="str">
        <f t="shared" si="7"/>
        <v/>
      </c>
      <c r="K51" s="107" t="str">
        <f t="shared" si="8"/>
        <v/>
      </c>
    </row>
    <row r="52" spans="1:11" x14ac:dyDescent="0.15">
      <c r="A52" t="str">
        <f>IF(Shares!$A24="","",ROW()-29)</f>
        <v/>
      </c>
      <c r="B52" t="str">
        <f>IF(Shares!$A24="","",Shares!$C24)</f>
        <v/>
      </c>
      <c r="C52" t="str">
        <f>IF(Shares!$A24="","",Shares!$B24)</f>
        <v/>
      </c>
      <c r="D52" t="str">
        <f>IF(Shares!$A24="","",Shares!$O24)</f>
        <v/>
      </c>
      <c r="E52" t="str">
        <f>IF(Shares!$A24="","",IFERROR(INDEX($O$3:$O$40,MATCH(Shares!$O24,$N$3:$N$40,0)),"UNMAPPED"))</f>
        <v/>
      </c>
      <c r="F52" t="str">
        <f>IF(Shares!$A24="","",Shares!$I24)</f>
        <v/>
      </c>
      <c r="G52" t="str">
        <f>IF(Shares!$A24="","",Shares!$G24)</f>
        <v/>
      </c>
      <c r="H52" s="313" t="str">
        <f>IF(Shares!$A24="","",Shares!$K24*Shares!$J24)</f>
        <v/>
      </c>
      <c r="I52" s="107" t="str">
        <f t="shared" si="6"/>
        <v/>
      </c>
      <c r="J52" s="107" t="str">
        <f t="shared" si="7"/>
        <v/>
      </c>
      <c r="K52" s="107" t="str">
        <f t="shared" si="8"/>
        <v/>
      </c>
    </row>
    <row r="53" spans="1:11" x14ac:dyDescent="0.15">
      <c r="A53" t="str">
        <f>IF(Shares!$A25="","",ROW()-29)</f>
        <v/>
      </c>
      <c r="B53" t="str">
        <f>IF(Shares!$A25="","",Shares!$C25)</f>
        <v/>
      </c>
      <c r="C53" t="str">
        <f>IF(Shares!$A25="","",Shares!$B25)</f>
        <v/>
      </c>
      <c r="D53" t="str">
        <f>IF(Shares!$A25="","",Shares!$O25)</f>
        <v/>
      </c>
      <c r="E53" t="str">
        <f>IF(Shares!$A25="","",IFERROR(INDEX($O$3:$O$40,MATCH(Shares!$O25,$N$3:$N$40,0)),"UNMAPPED"))</f>
        <v/>
      </c>
      <c r="F53" t="str">
        <f>IF(Shares!$A25="","",Shares!$I25)</f>
        <v/>
      </c>
      <c r="G53" t="str">
        <f>IF(Shares!$A25="","",Shares!$G25)</f>
        <v/>
      </c>
      <c r="H53" s="313" t="str">
        <f>IF(Shares!$A25="","",Shares!$K25*Shares!$J25)</f>
        <v/>
      </c>
      <c r="I53" s="107" t="str">
        <f t="shared" si="6"/>
        <v/>
      </c>
      <c r="J53" s="107" t="str">
        <f t="shared" si="7"/>
        <v/>
      </c>
      <c r="K53" s="107" t="str">
        <f t="shared" si="8"/>
        <v/>
      </c>
    </row>
    <row r="54" spans="1:11" x14ac:dyDescent="0.15">
      <c r="A54" t="str">
        <f>IF(Shares!$A26="","",ROW()-29)</f>
        <v/>
      </c>
      <c r="B54" t="str">
        <f>IF(Shares!$A26="","",Shares!$C26)</f>
        <v/>
      </c>
      <c r="C54" t="str">
        <f>IF(Shares!$A26="","",Shares!$B26)</f>
        <v/>
      </c>
      <c r="D54" t="str">
        <f>IF(Shares!$A26="","",Shares!$O26)</f>
        <v/>
      </c>
      <c r="E54" t="str">
        <f>IF(Shares!$A26="","",IFERROR(INDEX($O$3:$O$40,MATCH(Shares!$O26,$N$3:$N$40,0)),"UNMAPPED"))</f>
        <v/>
      </c>
      <c r="F54" t="str">
        <f>IF(Shares!$A26="","",Shares!$I26)</f>
        <v/>
      </c>
      <c r="G54" t="str">
        <f>IF(Shares!$A26="","",Shares!$G26)</f>
        <v/>
      </c>
      <c r="H54" s="313" t="str">
        <f>IF(Shares!$A26="","",Shares!$K26*Shares!$J26)</f>
        <v/>
      </c>
      <c r="I54" s="107" t="str">
        <f t="shared" si="6"/>
        <v/>
      </c>
      <c r="J54" s="107" t="str">
        <f t="shared" si="7"/>
        <v/>
      </c>
      <c r="K54" s="107" t="str">
        <f t="shared" si="8"/>
        <v/>
      </c>
    </row>
    <row r="55" spans="1:11" x14ac:dyDescent="0.15">
      <c r="A55" t="str">
        <f>IF(Shares!$A27="","",ROW()-29)</f>
        <v/>
      </c>
      <c r="B55" t="str">
        <f>IF(Shares!$A27="","",Shares!$C27)</f>
        <v/>
      </c>
      <c r="C55" t="str">
        <f>IF(Shares!$A27="","",Shares!$B27)</f>
        <v/>
      </c>
      <c r="D55" t="str">
        <f>IF(Shares!$A27="","",Shares!$O27)</f>
        <v/>
      </c>
      <c r="E55" t="str">
        <f>IF(Shares!$A27="","",IFERROR(INDEX($O$3:$O$40,MATCH(Shares!$O27,$N$3:$N$40,0)),"UNMAPPED"))</f>
        <v/>
      </c>
      <c r="F55" t="str">
        <f>IF(Shares!$A27="","",Shares!$I27)</f>
        <v/>
      </c>
      <c r="G55" t="str">
        <f>IF(Shares!$A27="","",Shares!$G27)</f>
        <v/>
      </c>
      <c r="H55" s="313" t="str">
        <f>IF(Shares!$A27="","",Shares!$K27*Shares!$J27)</f>
        <v/>
      </c>
      <c r="I55" s="107" t="str">
        <f t="shared" si="6"/>
        <v/>
      </c>
      <c r="J55" s="107" t="str">
        <f t="shared" si="7"/>
        <v/>
      </c>
      <c r="K55" s="107" t="str">
        <f t="shared" si="8"/>
        <v/>
      </c>
    </row>
    <row r="56" spans="1:11" x14ac:dyDescent="0.15">
      <c r="A56" t="str">
        <f>IF(Shares!$A28="","",ROW()-29)</f>
        <v/>
      </c>
      <c r="B56" t="str">
        <f>IF(Shares!$A28="","",Shares!$C28)</f>
        <v/>
      </c>
      <c r="C56" t="str">
        <f>IF(Shares!$A28="","",Shares!$B28)</f>
        <v/>
      </c>
      <c r="D56" t="str">
        <f>IF(Shares!$A28="","",Shares!$O28)</f>
        <v/>
      </c>
      <c r="E56" t="str">
        <f>IF(Shares!$A28="","",IFERROR(INDEX($O$3:$O$40,MATCH(Shares!$O28,$N$3:$N$40,0)),"UNMAPPED"))</f>
        <v/>
      </c>
      <c r="F56" t="str">
        <f>IF(Shares!$A28="","",Shares!$I28)</f>
        <v/>
      </c>
      <c r="G56" t="str">
        <f>IF(Shares!$A28="","",Shares!$G28)</f>
        <v/>
      </c>
      <c r="H56" s="313" t="str">
        <f>IF(Shares!$A28="","",Shares!$K28*Shares!$J28)</f>
        <v/>
      </c>
      <c r="I56" s="107" t="str">
        <f t="shared" si="6"/>
        <v/>
      </c>
      <c r="J56" s="107" t="str">
        <f t="shared" si="7"/>
        <v/>
      </c>
      <c r="K56" s="107" t="str">
        <f t="shared" si="8"/>
        <v/>
      </c>
    </row>
    <row r="57" spans="1:11" x14ac:dyDescent="0.15">
      <c r="A57" t="str">
        <f>IF(Shares!$A29="","",ROW()-29)</f>
        <v/>
      </c>
      <c r="B57" t="str">
        <f>IF(Shares!$A29="","",Shares!$C29)</f>
        <v/>
      </c>
      <c r="C57" t="str">
        <f>IF(Shares!$A29="","",Shares!$B29)</f>
        <v/>
      </c>
      <c r="D57" t="str">
        <f>IF(Shares!$A29="","",Shares!$O29)</f>
        <v/>
      </c>
      <c r="E57" t="str">
        <f>IF(Shares!$A29="","",IFERROR(INDEX($O$3:$O$40,MATCH(Shares!$O29,$N$3:$N$40,0)),"UNMAPPED"))</f>
        <v/>
      </c>
      <c r="F57" t="str">
        <f>IF(Shares!$A29="","",Shares!$I29)</f>
        <v/>
      </c>
      <c r="G57" t="str">
        <f>IF(Shares!$A29="","",Shares!$G29)</f>
        <v/>
      </c>
      <c r="H57" s="313" t="str">
        <f>IF(Shares!$A29="","",Shares!$K29*Shares!$J29)</f>
        <v/>
      </c>
      <c r="I57" s="107" t="str">
        <f t="shared" si="6"/>
        <v/>
      </c>
      <c r="J57" s="107" t="str">
        <f t="shared" si="7"/>
        <v/>
      </c>
      <c r="K57" s="107" t="str">
        <f t="shared" si="8"/>
        <v/>
      </c>
    </row>
    <row r="58" spans="1:11" x14ac:dyDescent="0.15">
      <c r="A58" t="str">
        <f>IF(Shares!$A30="","",ROW()-29)</f>
        <v/>
      </c>
      <c r="B58" t="str">
        <f>IF(Shares!$A30="","",Shares!$C30)</f>
        <v/>
      </c>
      <c r="C58" t="str">
        <f>IF(Shares!$A30="","",Shares!$B30)</f>
        <v/>
      </c>
      <c r="D58" t="str">
        <f>IF(Shares!$A30="","",Shares!$O30)</f>
        <v/>
      </c>
      <c r="E58" t="str">
        <f>IF(Shares!$A30="","",IFERROR(INDEX($O$3:$O$40,MATCH(Shares!$O30,$N$3:$N$40,0)),"UNMAPPED"))</f>
        <v/>
      </c>
      <c r="F58" t="str">
        <f>IF(Shares!$A30="","",Shares!$I30)</f>
        <v/>
      </c>
      <c r="G58" t="str">
        <f>IF(Shares!$A30="","",Shares!$G30)</f>
        <v/>
      </c>
      <c r="H58" s="313" t="str">
        <f>IF(Shares!$A30="","",Shares!$K30*Shares!$J30)</f>
        <v/>
      </c>
      <c r="I58" s="107" t="str">
        <f t="shared" si="6"/>
        <v/>
      </c>
      <c r="J58" s="107" t="str">
        <f t="shared" si="7"/>
        <v/>
      </c>
      <c r="K58" s="107" t="str">
        <f t="shared" si="8"/>
        <v/>
      </c>
    </row>
    <row r="59" spans="1:11" x14ac:dyDescent="0.15">
      <c r="A59" t="str">
        <f>IF(Shares!$A31="","",ROW()-29)</f>
        <v/>
      </c>
      <c r="B59" t="str">
        <f>IF(Shares!$A31="","",Shares!$C31)</f>
        <v/>
      </c>
      <c r="C59" t="str">
        <f>IF(Shares!$A31="","",Shares!$B31)</f>
        <v/>
      </c>
      <c r="D59" t="str">
        <f>IF(Shares!$A31="","",Shares!$O31)</f>
        <v/>
      </c>
      <c r="E59" t="str">
        <f>IF(Shares!$A31="","",IFERROR(INDEX($O$3:$O$40,MATCH(Shares!$O31,$N$3:$N$40,0)),"UNMAPPED"))</f>
        <v/>
      </c>
      <c r="F59" t="str">
        <f>IF(Shares!$A31="","",Shares!$I31)</f>
        <v/>
      </c>
      <c r="G59" t="str">
        <f>IF(Shares!$A31="","",Shares!$G31)</f>
        <v/>
      </c>
      <c r="H59" s="313" t="str">
        <f>IF(Shares!$A31="","",Shares!$K31*Shares!$J31)</f>
        <v/>
      </c>
      <c r="I59" s="107" t="str">
        <f t="shared" si="6"/>
        <v/>
      </c>
      <c r="J59" s="107" t="str">
        <f t="shared" si="7"/>
        <v/>
      </c>
      <c r="K59" s="107" t="str">
        <f t="shared" si="8"/>
        <v/>
      </c>
    </row>
    <row r="60" spans="1:11" x14ac:dyDescent="0.15">
      <c r="A60" t="str">
        <f>IF(Shares!$A32="","",ROW()-29)</f>
        <v/>
      </c>
      <c r="B60" t="str">
        <f>IF(Shares!$A32="","",Shares!$C32)</f>
        <v/>
      </c>
      <c r="C60" t="str">
        <f>IF(Shares!$A32="","",Shares!$B32)</f>
        <v/>
      </c>
      <c r="D60" t="str">
        <f>IF(Shares!$A32="","",Shares!$O32)</f>
        <v/>
      </c>
      <c r="E60" t="str">
        <f>IF(Shares!$A32="","",IFERROR(INDEX($O$3:$O$40,MATCH(Shares!$O32,$N$3:$N$40,0)),"UNMAPPED"))</f>
        <v/>
      </c>
      <c r="F60" t="str">
        <f>IF(Shares!$A32="","",Shares!$I32)</f>
        <v/>
      </c>
      <c r="G60" t="str">
        <f>IF(Shares!$A32="","",Shares!$G32)</f>
        <v/>
      </c>
      <c r="H60" s="313" t="str">
        <f>IF(Shares!$A32="","",Shares!$K32*Shares!$J32)</f>
        <v/>
      </c>
      <c r="I60" s="107" t="str">
        <f t="shared" si="6"/>
        <v/>
      </c>
      <c r="J60" s="107" t="str">
        <f t="shared" si="7"/>
        <v/>
      </c>
      <c r="K60" s="107" t="str">
        <f t="shared" si="8"/>
        <v/>
      </c>
    </row>
    <row r="61" spans="1:11" x14ac:dyDescent="0.15">
      <c r="A61" t="str">
        <f>IF(Shares!$A33="","",ROW()-29)</f>
        <v/>
      </c>
      <c r="B61" t="str">
        <f>IF(Shares!$A33="","",Shares!$C33)</f>
        <v/>
      </c>
      <c r="C61" t="str">
        <f>IF(Shares!$A33="","",Shares!$B33)</f>
        <v/>
      </c>
      <c r="D61" t="str">
        <f>IF(Shares!$A33="","",Shares!$O33)</f>
        <v/>
      </c>
      <c r="E61" t="str">
        <f>IF(Shares!$A33="","",IFERROR(INDEX($O$3:$O$40,MATCH(Shares!$O33,$N$3:$N$40,0)),"UNMAPPED"))</f>
        <v/>
      </c>
      <c r="F61" t="str">
        <f>IF(Shares!$A33="","",Shares!$I33)</f>
        <v/>
      </c>
      <c r="G61" t="str">
        <f>IF(Shares!$A33="","",Shares!$G33)</f>
        <v/>
      </c>
      <c r="H61" s="313" t="str">
        <f>IF(Shares!$A33="","",Shares!$K33*Shares!$J33)</f>
        <v/>
      </c>
      <c r="I61" s="107" t="str">
        <f t="shared" si="6"/>
        <v/>
      </c>
      <c r="J61" s="107" t="str">
        <f t="shared" si="7"/>
        <v/>
      </c>
      <c r="K61" s="107" t="str">
        <f t="shared" si="8"/>
        <v/>
      </c>
    </row>
    <row r="62" spans="1:11" x14ac:dyDescent="0.15">
      <c r="A62" t="str">
        <f>IF(Shares!$A34="","",ROW()-29)</f>
        <v/>
      </c>
      <c r="B62" t="str">
        <f>IF(Shares!$A34="","",Shares!$C34)</f>
        <v/>
      </c>
      <c r="C62" t="str">
        <f>IF(Shares!$A34="","",Shares!$B34)</f>
        <v/>
      </c>
      <c r="D62" t="str">
        <f>IF(Shares!$A34="","",Shares!$O34)</f>
        <v/>
      </c>
      <c r="E62" t="str">
        <f>IF(Shares!$A34="","",IFERROR(INDEX($O$3:$O$40,MATCH(Shares!$O34,$N$3:$N$40,0)),"UNMAPPED"))</f>
        <v/>
      </c>
      <c r="F62" t="str">
        <f>IF(Shares!$A34="","",Shares!$I34)</f>
        <v/>
      </c>
      <c r="G62" t="str">
        <f>IF(Shares!$A34="","",Shares!$G34)</f>
        <v/>
      </c>
      <c r="H62" s="313" t="str">
        <f>IF(Shares!$A34="","",Shares!$K34*Shares!$J34)</f>
        <v/>
      </c>
      <c r="I62" s="107" t="str">
        <f t="shared" si="6"/>
        <v/>
      </c>
      <c r="J62" s="107" t="str">
        <f t="shared" si="7"/>
        <v/>
      </c>
      <c r="K62" s="107" t="str">
        <f t="shared" si="8"/>
        <v/>
      </c>
    </row>
    <row r="63" spans="1:11" x14ac:dyDescent="0.15">
      <c r="A63" t="str">
        <f>IF(Shares!$A35="","",ROW()-29)</f>
        <v/>
      </c>
      <c r="B63" t="str">
        <f>IF(Shares!$A35="","",Shares!$C35)</f>
        <v/>
      </c>
      <c r="C63" t="str">
        <f>IF(Shares!$A35="","",Shares!$B35)</f>
        <v/>
      </c>
      <c r="D63" t="str">
        <f>IF(Shares!$A35="","",Shares!$O35)</f>
        <v/>
      </c>
      <c r="E63" t="str">
        <f>IF(Shares!$A35="","",IFERROR(INDEX($O$3:$O$40,MATCH(Shares!$O35,$N$3:$N$40,0)),"UNMAPPED"))</f>
        <v/>
      </c>
      <c r="F63" t="str">
        <f>IF(Shares!$A35="","",Shares!$I35)</f>
        <v/>
      </c>
      <c r="G63" t="str">
        <f>IF(Shares!$A35="","",Shares!$G35)</f>
        <v/>
      </c>
      <c r="H63" s="313" t="str">
        <f>IF(Shares!$A35="","",Shares!$K35*Shares!$J35)</f>
        <v/>
      </c>
      <c r="I63" s="107" t="str">
        <f t="shared" si="6"/>
        <v/>
      </c>
      <c r="J63" s="107" t="str">
        <f t="shared" si="7"/>
        <v/>
      </c>
      <c r="K63" s="107" t="str">
        <f t="shared" si="8"/>
        <v/>
      </c>
    </row>
    <row r="64" spans="1:11" x14ac:dyDescent="0.15">
      <c r="A64" t="str">
        <f>IF(Shares!$A36="","",ROW()-29)</f>
        <v/>
      </c>
      <c r="B64" t="str">
        <f>IF(Shares!$A36="","",Shares!$C36)</f>
        <v/>
      </c>
      <c r="C64" t="str">
        <f>IF(Shares!$A36="","",Shares!$B36)</f>
        <v/>
      </c>
      <c r="D64" t="str">
        <f>IF(Shares!$A36="","",Shares!$O36)</f>
        <v/>
      </c>
      <c r="E64" t="str">
        <f>IF(Shares!$A36="","",IFERROR(INDEX($O$3:$O$40,MATCH(Shares!$O36,$N$3:$N$40,0)),"UNMAPPED"))</f>
        <v/>
      </c>
      <c r="F64" t="str">
        <f>IF(Shares!$A36="","",Shares!$I36)</f>
        <v/>
      </c>
      <c r="G64" t="str">
        <f>IF(Shares!$A36="","",Shares!$G36)</f>
        <v/>
      </c>
      <c r="H64" s="313" t="str">
        <f>IF(Shares!$A36="","",Shares!$K36*Shares!$J36)</f>
        <v/>
      </c>
      <c r="I64" s="107" t="str">
        <f t="shared" si="6"/>
        <v/>
      </c>
      <c r="J64" s="107" t="str">
        <f t="shared" si="7"/>
        <v/>
      </c>
      <c r="K64" s="107" t="str">
        <f t="shared" si="8"/>
        <v/>
      </c>
    </row>
    <row r="65" spans="1:11" x14ac:dyDescent="0.15">
      <c r="A65" t="str">
        <f>IF(Shares!$A37="","",ROW()-29)</f>
        <v/>
      </c>
      <c r="B65" t="str">
        <f>IF(Shares!$A37="","",Shares!$C37)</f>
        <v/>
      </c>
      <c r="C65" t="str">
        <f>IF(Shares!$A37="","",Shares!$B37)</f>
        <v/>
      </c>
      <c r="D65" t="str">
        <f>IF(Shares!$A37="","",Shares!$O37)</f>
        <v/>
      </c>
      <c r="E65" t="str">
        <f>IF(Shares!$A37="","",IFERROR(INDEX($O$3:$O$40,MATCH(Shares!$O37,$N$3:$N$40,0)),"UNMAPPED"))</f>
        <v/>
      </c>
      <c r="F65" t="str">
        <f>IF(Shares!$A37="","",Shares!$I37)</f>
        <v/>
      </c>
      <c r="G65" t="str">
        <f>IF(Shares!$A37="","",Shares!$G37)</f>
        <v/>
      </c>
      <c r="H65" s="313" t="str">
        <f>IF(Shares!$A37="","",Shares!$K37*Shares!$J37)</f>
        <v/>
      </c>
      <c r="I65" s="107" t="str">
        <f t="shared" si="6"/>
        <v/>
      </c>
      <c r="J65" s="107" t="str">
        <f t="shared" si="7"/>
        <v/>
      </c>
      <c r="K65" s="107" t="str">
        <f t="shared" si="8"/>
        <v/>
      </c>
    </row>
    <row r="66" spans="1:11" x14ac:dyDescent="0.15">
      <c r="A66" t="str">
        <f>IF(Shares!$A38="","",ROW()-29)</f>
        <v/>
      </c>
      <c r="B66" t="str">
        <f>IF(Shares!$A38="","",Shares!$C38)</f>
        <v/>
      </c>
      <c r="C66" t="str">
        <f>IF(Shares!$A38="","",Shares!$B38)</f>
        <v/>
      </c>
      <c r="D66" t="str">
        <f>IF(Shares!$A38="","",Shares!$O38)</f>
        <v/>
      </c>
      <c r="E66" t="str">
        <f>IF(Shares!$A38="","",IFERROR(INDEX($O$3:$O$40,MATCH(Shares!$O38,$N$3:$N$40,0)),"UNMAPPED"))</f>
        <v/>
      </c>
      <c r="F66" t="str">
        <f>IF(Shares!$A38="","",Shares!$I38)</f>
        <v/>
      </c>
      <c r="G66" t="str">
        <f>IF(Shares!$A38="","",Shares!$G38)</f>
        <v/>
      </c>
      <c r="H66" s="313" t="str">
        <f>IF(Shares!$A38="","",Shares!$K38*Shares!$J38)</f>
        <v/>
      </c>
      <c r="I66" s="107" t="str">
        <f t="shared" si="6"/>
        <v/>
      </c>
      <c r="J66" s="107" t="str">
        <f t="shared" si="7"/>
        <v/>
      </c>
      <c r="K66" s="107" t="str">
        <f t="shared" si="8"/>
        <v/>
      </c>
    </row>
    <row r="67" spans="1:11" x14ac:dyDescent="0.15">
      <c r="A67" t="str">
        <f>IF(Shares!$A39="","",ROW()-29)</f>
        <v/>
      </c>
      <c r="B67" t="str">
        <f>IF(Shares!$A39="","",Shares!$C39)</f>
        <v/>
      </c>
      <c r="C67" t="str">
        <f>IF(Shares!$A39="","",Shares!$B39)</f>
        <v/>
      </c>
      <c r="D67" t="str">
        <f>IF(Shares!$A39="","",Shares!$O39)</f>
        <v/>
      </c>
      <c r="E67" t="str">
        <f>IF(Shares!$A39="","",IFERROR(INDEX($O$3:$O$40,MATCH(Shares!$O39,$N$3:$N$40,0)),"UNMAPPED"))</f>
        <v/>
      </c>
      <c r="F67" t="str">
        <f>IF(Shares!$A39="","",Shares!$I39)</f>
        <v/>
      </c>
      <c r="G67" t="str">
        <f>IF(Shares!$A39="","",Shares!$G39)</f>
        <v/>
      </c>
      <c r="H67" s="313" t="str">
        <f>IF(Shares!$A39="","",Shares!$K39*Shares!$J39)</f>
        <v/>
      </c>
      <c r="I67" s="107" t="str">
        <f t="shared" si="6"/>
        <v/>
      </c>
      <c r="J67" s="107" t="str">
        <f t="shared" si="7"/>
        <v/>
      </c>
      <c r="K67" s="107" t="str">
        <f t="shared" si="8"/>
        <v/>
      </c>
    </row>
    <row r="68" spans="1:11" x14ac:dyDescent="0.15">
      <c r="A68" t="str">
        <f>IF(Shares!$A40="","",ROW()-29)</f>
        <v/>
      </c>
      <c r="B68" t="str">
        <f>IF(Shares!$A40="","",Shares!$C40)</f>
        <v/>
      </c>
      <c r="C68" t="str">
        <f>IF(Shares!$A40="","",Shares!$B40)</f>
        <v/>
      </c>
      <c r="D68" t="str">
        <f>IF(Shares!$A40="","",Shares!$O40)</f>
        <v/>
      </c>
      <c r="E68" t="str">
        <f>IF(Shares!$A40="","",IFERROR(INDEX($O$3:$O$40,MATCH(Shares!$O40,$N$3:$N$40,0)),"UNMAPPED"))</f>
        <v/>
      </c>
      <c r="F68" t="str">
        <f>IF(Shares!$A40="","",Shares!$I40)</f>
        <v/>
      </c>
      <c r="G68" t="str">
        <f>IF(Shares!$A40="","",Shares!$G40)</f>
        <v/>
      </c>
      <c r="H68" s="313" t="str">
        <f>IF(Shares!$A40="","",Shares!$K40*Shares!$J40)</f>
        <v/>
      </c>
      <c r="I68" s="107" t="str">
        <f t="shared" si="6"/>
        <v/>
      </c>
      <c r="J68" s="107" t="str">
        <f t="shared" si="7"/>
        <v/>
      </c>
      <c r="K68" s="107" t="str">
        <f t="shared" si="8"/>
        <v/>
      </c>
    </row>
    <row r="69" spans="1:11" x14ac:dyDescent="0.15">
      <c r="A69" t="str">
        <f>IF(Shares!$A41="","",ROW()-29)</f>
        <v/>
      </c>
      <c r="B69" t="str">
        <f>IF(Shares!$A41="","",Shares!$C41)</f>
        <v/>
      </c>
      <c r="C69" t="str">
        <f>IF(Shares!$A41="","",Shares!$B41)</f>
        <v/>
      </c>
      <c r="D69" t="str">
        <f>IF(Shares!$A41="","",Shares!$O41)</f>
        <v/>
      </c>
      <c r="E69" t="str">
        <f>IF(Shares!$A41="","",IFERROR(INDEX($O$3:$O$40,MATCH(Shares!$O41,$N$3:$N$40,0)),"UNMAPPED"))</f>
        <v/>
      </c>
      <c r="F69" t="str">
        <f>IF(Shares!$A41="","",Shares!$I41)</f>
        <v/>
      </c>
      <c r="G69" t="str">
        <f>IF(Shares!$A41="","",Shares!$G41)</f>
        <v/>
      </c>
      <c r="H69" s="313" t="str">
        <f>IF(Shares!$A41="","",Shares!$K41*Shares!$J41)</f>
        <v/>
      </c>
      <c r="I69" s="107" t="str">
        <f t="shared" si="6"/>
        <v/>
      </c>
      <c r="J69" s="107" t="str">
        <f t="shared" si="7"/>
        <v/>
      </c>
      <c r="K69" s="107" t="str">
        <f t="shared" si="8"/>
        <v/>
      </c>
    </row>
    <row r="70" spans="1:11" x14ac:dyDescent="0.15">
      <c r="A70" t="str">
        <f>IF(Shares!$A42="","",ROW()-29)</f>
        <v/>
      </c>
      <c r="B70" t="str">
        <f>IF(Shares!$A42="","",Shares!$C42)</f>
        <v/>
      </c>
      <c r="C70" t="str">
        <f>IF(Shares!$A42="","",Shares!$B42)</f>
        <v/>
      </c>
      <c r="D70" t="str">
        <f>IF(Shares!$A42="","",Shares!$O42)</f>
        <v/>
      </c>
      <c r="E70" t="str">
        <f>IF(Shares!$A42="","",IFERROR(INDEX($O$3:$O$40,MATCH(Shares!$O42,$N$3:$N$40,0)),"UNMAPPED"))</f>
        <v/>
      </c>
      <c r="F70" t="str">
        <f>IF(Shares!$A42="","",Shares!$I42)</f>
        <v/>
      </c>
      <c r="G70" t="str">
        <f>IF(Shares!$A42="","",Shares!$G42)</f>
        <v/>
      </c>
      <c r="H70" s="313" t="str">
        <f>IF(Shares!$A42="","",Shares!$K42*Shares!$J42)</f>
        <v/>
      </c>
      <c r="I70" s="107" t="str">
        <f t="shared" si="6"/>
        <v/>
      </c>
      <c r="J70" s="107" t="str">
        <f t="shared" si="7"/>
        <v/>
      </c>
      <c r="K70" s="107" t="str">
        <f t="shared" si="8"/>
        <v/>
      </c>
    </row>
    <row r="71" spans="1:11" x14ac:dyDescent="0.15">
      <c r="A71" t="str">
        <f>IF(Shares!$A43="","",ROW()-29)</f>
        <v/>
      </c>
      <c r="B71" t="str">
        <f>IF(Shares!$A43="","",Shares!$C43)</f>
        <v/>
      </c>
      <c r="C71" t="str">
        <f>IF(Shares!$A43="","",Shares!$B43)</f>
        <v/>
      </c>
      <c r="D71" t="str">
        <f>IF(Shares!$A43="","",Shares!$O43)</f>
        <v/>
      </c>
      <c r="E71" t="str">
        <f>IF(Shares!$A43="","",IFERROR(INDEX($O$3:$O$40,MATCH(Shares!$O43,$N$3:$N$40,0)),"UNMAPPED"))</f>
        <v/>
      </c>
      <c r="F71" t="str">
        <f>IF(Shares!$A43="","",Shares!$I43)</f>
        <v/>
      </c>
      <c r="G71" t="str">
        <f>IF(Shares!$A43="","",Shares!$G43)</f>
        <v/>
      </c>
      <c r="H71" s="313" t="str">
        <f>IF(Shares!$A43="","",Shares!$K43*Shares!$J43)</f>
        <v/>
      </c>
      <c r="I71" s="107" t="str">
        <f t="shared" si="6"/>
        <v/>
      </c>
      <c r="J71" s="107" t="str">
        <f t="shared" si="7"/>
        <v/>
      </c>
      <c r="K71" s="107" t="str">
        <f t="shared" si="8"/>
        <v/>
      </c>
    </row>
    <row r="72" spans="1:11" x14ac:dyDescent="0.15">
      <c r="A72" t="str">
        <f>IF(Shares!$A44="","",ROW()-29)</f>
        <v/>
      </c>
      <c r="B72" t="str">
        <f>IF(Shares!$A44="","",Shares!$C44)</f>
        <v/>
      </c>
      <c r="C72" t="str">
        <f>IF(Shares!$A44="","",Shares!$B44)</f>
        <v/>
      </c>
      <c r="D72" t="str">
        <f>IF(Shares!$A44="","",Shares!$O44)</f>
        <v/>
      </c>
      <c r="E72" t="str">
        <f>IF(Shares!$A44="","",IFERROR(INDEX($O$3:$O$40,MATCH(Shares!$O44,$N$3:$N$40,0)),"UNMAPPED"))</f>
        <v/>
      </c>
      <c r="F72" t="str">
        <f>IF(Shares!$A44="","",Shares!$I44)</f>
        <v/>
      </c>
      <c r="G72" t="str">
        <f>IF(Shares!$A44="","",Shares!$G44)</f>
        <v/>
      </c>
      <c r="H72" s="313" t="str">
        <f>IF(Shares!$A44="","",Shares!$K44*Shares!$J44)</f>
        <v/>
      </c>
      <c r="I72" s="107" t="str">
        <f t="shared" si="6"/>
        <v/>
      </c>
      <c r="J72" s="107" t="str">
        <f t="shared" si="7"/>
        <v/>
      </c>
      <c r="K72" s="107" t="str">
        <f t="shared" si="8"/>
        <v/>
      </c>
    </row>
    <row r="73" spans="1:11" x14ac:dyDescent="0.15">
      <c r="A73" t="str">
        <f>IF(Shares!$A45="","",ROW()-29)</f>
        <v/>
      </c>
      <c r="B73" t="str">
        <f>IF(Shares!$A45="","",Shares!$C45)</f>
        <v/>
      </c>
      <c r="C73" t="str">
        <f>IF(Shares!$A45="","",Shares!$B45)</f>
        <v/>
      </c>
      <c r="D73" t="str">
        <f>IF(Shares!$A45="","",Shares!$O45)</f>
        <v/>
      </c>
      <c r="E73" t="str">
        <f>IF(Shares!$A45="","",IFERROR(INDEX($O$3:$O$40,MATCH(Shares!$O45,$N$3:$N$40,0)),"UNMAPPED"))</f>
        <v/>
      </c>
      <c r="F73" t="str">
        <f>IF(Shares!$A45="","",Shares!$I45)</f>
        <v/>
      </c>
      <c r="G73" t="str">
        <f>IF(Shares!$A45="","",Shares!$G45)</f>
        <v/>
      </c>
      <c r="H73" s="313" t="str">
        <f>IF(Shares!$A45="","",Shares!$K45*Shares!$J45)</f>
        <v/>
      </c>
      <c r="I73" s="107" t="str">
        <f t="shared" si="6"/>
        <v/>
      </c>
      <c r="J73" s="107" t="str">
        <f t="shared" si="7"/>
        <v/>
      </c>
      <c r="K73" s="107" t="str">
        <f t="shared" si="8"/>
        <v/>
      </c>
    </row>
    <row r="74" spans="1:11" x14ac:dyDescent="0.15">
      <c r="A74" t="str">
        <f>IF(Shares!$A46="","",ROW()-29)</f>
        <v/>
      </c>
      <c r="B74" t="str">
        <f>IF(Shares!$A46="","",Shares!$C46)</f>
        <v/>
      </c>
      <c r="C74" t="str">
        <f>IF(Shares!$A46="","",Shares!$B46)</f>
        <v/>
      </c>
      <c r="D74" t="str">
        <f>IF(Shares!$A46="","",Shares!$O46)</f>
        <v/>
      </c>
      <c r="E74" t="str">
        <f>IF(Shares!$A46="","",IFERROR(INDEX($O$3:$O$40,MATCH(Shares!$O46,$N$3:$N$40,0)),"UNMAPPED"))</f>
        <v/>
      </c>
      <c r="F74" t="str">
        <f>IF(Shares!$A46="","",Shares!$I46)</f>
        <v/>
      </c>
      <c r="G74" t="str">
        <f>IF(Shares!$A46="","",Shares!$G46)</f>
        <v/>
      </c>
      <c r="H74" s="313" t="str">
        <f>IF(Shares!$A46="","",Shares!$K46*Shares!$J46)</f>
        <v/>
      </c>
      <c r="I74" s="107" t="str">
        <f t="shared" si="6"/>
        <v/>
      </c>
      <c r="J74" s="107" t="str">
        <f t="shared" si="7"/>
        <v/>
      </c>
      <c r="K74" s="107" t="str">
        <f t="shared" si="8"/>
        <v/>
      </c>
    </row>
    <row r="75" spans="1:11" x14ac:dyDescent="0.15">
      <c r="A75" t="str">
        <f>IF(Shares!$A47="","",ROW()-29)</f>
        <v/>
      </c>
      <c r="B75" t="str">
        <f>IF(Shares!$A47="","",Shares!$C47)</f>
        <v/>
      </c>
      <c r="C75" t="str">
        <f>IF(Shares!$A47="","",Shares!$B47)</f>
        <v/>
      </c>
      <c r="D75" t="str">
        <f>IF(Shares!$A47="","",Shares!$O47)</f>
        <v/>
      </c>
      <c r="E75" t="str">
        <f>IF(Shares!$A47="","",IFERROR(INDEX($O$3:$O$40,MATCH(Shares!$O47,$N$3:$N$40,0)),"UNMAPPED"))</f>
        <v/>
      </c>
      <c r="F75" t="str">
        <f>IF(Shares!$A47="","",Shares!$I47)</f>
        <v/>
      </c>
      <c r="G75" t="str">
        <f>IF(Shares!$A47="","",Shares!$G47)</f>
        <v/>
      </c>
      <c r="H75" s="313" t="str">
        <f>IF(Shares!$A47="","",Shares!$K47*Shares!$J47)</f>
        <v/>
      </c>
      <c r="I75" s="107" t="str">
        <f t="shared" si="6"/>
        <v/>
      </c>
      <c r="J75" s="107" t="str">
        <f t="shared" si="7"/>
        <v/>
      </c>
      <c r="K75" s="107" t="str">
        <f t="shared" si="8"/>
        <v/>
      </c>
    </row>
    <row r="76" spans="1:11" x14ac:dyDescent="0.15">
      <c r="A76" t="str">
        <f>IF(Shares!$A48="","",ROW()-29)</f>
        <v/>
      </c>
      <c r="B76" t="str">
        <f>IF(Shares!$A48="","",Shares!$C48)</f>
        <v/>
      </c>
      <c r="C76" t="str">
        <f>IF(Shares!$A48="","",Shares!$B48)</f>
        <v/>
      </c>
      <c r="D76" t="str">
        <f>IF(Shares!$A48="","",Shares!$O48)</f>
        <v/>
      </c>
      <c r="E76" t="str">
        <f>IF(Shares!$A48="","",IFERROR(INDEX($O$3:$O$40,MATCH(Shares!$O48,$N$3:$N$40,0)),"UNMAPPED"))</f>
        <v/>
      </c>
      <c r="F76" t="str">
        <f>IF(Shares!$A48="","",Shares!$I48)</f>
        <v/>
      </c>
      <c r="G76" t="str">
        <f>IF(Shares!$A48="","",Shares!$G48)</f>
        <v/>
      </c>
      <c r="H76" s="313" t="str">
        <f>IF(Shares!$A48="","",Shares!$K48*Shares!$J48)</f>
        <v/>
      </c>
      <c r="I76" s="107" t="str">
        <f t="shared" si="6"/>
        <v/>
      </c>
      <c r="J76" s="107" t="str">
        <f t="shared" si="7"/>
        <v/>
      </c>
      <c r="K76" s="107" t="str">
        <f t="shared" si="8"/>
        <v/>
      </c>
    </row>
    <row r="77" spans="1:11" x14ac:dyDescent="0.15">
      <c r="A77" t="str">
        <f>IF(Shares!$A49="","",ROW()-29)</f>
        <v/>
      </c>
      <c r="B77" t="str">
        <f>IF(Shares!$A49="","",Shares!$C49)</f>
        <v/>
      </c>
      <c r="C77" t="str">
        <f>IF(Shares!$A49="","",Shares!$B49)</f>
        <v/>
      </c>
      <c r="D77" t="str">
        <f>IF(Shares!$A49="","",Shares!$O49)</f>
        <v/>
      </c>
      <c r="E77" t="str">
        <f>IF(Shares!$A49="","",IFERROR(INDEX($O$3:$O$40,MATCH(Shares!$O49,$N$3:$N$40,0)),"UNMAPPED"))</f>
        <v/>
      </c>
      <c r="F77" t="str">
        <f>IF(Shares!$A49="","",Shares!$I49)</f>
        <v/>
      </c>
      <c r="G77" t="str">
        <f>IF(Shares!$A49="","",Shares!$G49)</f>
        <v/>
      </c>
      <c r="H77" s="313" t="str">
        <f>IF(Shares!$A49="","",Shares!$K49*Shares!$J49)</f>
        <v/>
      </c>
      <c r="I77" s="107" t="str">
        <f t="shared" si="6"/>
        <v/>
      </c>
      <c r="J77" s="107" t="str">
        <f t="shared" si="7"/>
        <v/>
      </c>
      <c r="K77" s="107" t="str">
        <f t="shared" si="8"/>
        <v/>
      </c>
    </row>
    <row r="78" spans="1:11" x14ac:dyDescent="0.15">
      <c r="A78" t="str">
        <f>IF(Shares!$A50="","",ROW()-29)</f>
        <v/>
      </c>
      <c r="B78" t="str">
        <f>IF(Shares!$A50="","",Shares!$C50)</f>
        <v/>
      </c>
      <c r="C78" t="str">
        <f>IF(Shares!$A50="","",Shares!$B50)</f>
        <v/>
      </c>
      <c r="D78" t="str">
        <f>IF(Shares!$A50="","",Shares!$O50)</f>
        <v/>
      </c>
      <c r="E78" t="str">
        <f>IF(Shares!$A50="","",IFERROR(INDEX($O$3:$O$40,MATCH(Shares!$O50,$N$3:$N$40,0)),"UNMAPPED"))</f>
        <v/>
      </c>
      <c r="F78" t="str">
        <f>IF(Shares!$A50="","",Shares!$I50)</f>
        <v/>
      </c>
      <c r="G78" t="str">
        <f>IF(Shares!$A50="","",Shares!$G50)</f>
        <v/>
      </c>
      <c r="H78" s="313" t="str">
        <f>IF(Shares!$A50="","",Shares!$K50*Shares!$J50)</f>
        <v/>
      </c>
      <c r="I78" s="107" t="str">
        <f t="shared" si="6"/>
        <v/>
      </c>
      <c r="J78" s="107" t="str">
        <f t="shared" si="7"/>
        <v/>
      </c>
      <c r="K78" s="107" t="str">
        <f t="shared" si="8"/>
        <v/>
      </c>
    </row>
    <row r="79" spans="1:11" x14ac:dyDescent="0.15">
      <c r="A79" t="str">
        <f>IF(Shares!$A51="","",ROW()-29)</f>
        <v/>
      </c>
      <c r="B79" t="str">
        <f>IF(Shares!$A51="","",Shares!$C51)</f>
        <v/>
      </c>
      <c r="C79" t="str">
        <f>IF(Shares!$A51="","",Shares!$B51)</f>
        <v/>
      </c>
      <c r="D79" t="str">
        <f>IF(Shares!$A51="","",Shares!$O51)</f>
        <v/>
      </c>
      <c r="E79" t="str">
        <f>IF(Shares!$A51="","",IFERROR(INDEX($O$3:$O$40,MATCH(Shares!$O51,$N$3:$N$40,0)),"UNMAPPED"))</f>
        <v/>
      </c>
      <c r="F79" t="str">
        <f>IF(Shares!$A51="","",Shares!$I51)</f>
        <v/>
      </c>
      <c r="G79" t="str">
        <f>IF(Shares!$A51="","",Shares!$G51)</f>
        <v/>
      </c>
      <c r="H79" s="313" t="str">
        <f>IF(Shares!$A51="","",Shares!$K51*Shares!$J51)</f>
        <v/>
      </c>
      <c r="I79" s="107" t="str">
        <f t="shared" si="6"/>
        <v/>
      </c>
      <c r="J79" s="107" t="str">
        <f t="shared" si="7"/>
        <v/>
      </c>
      <c r="K79" s="107" t="str">
        <f t="shared" si="8"/>
        <v/>
      </c>
    </row>
    <row r="80" spans="1:11" x14ac:dyDescent="0.15">
      <c r="A80" t="str">
        <f>IF(Shares!$A52="","",ROW()-29)</f>
        <v/>
      </c>
      <c r="B80" t="str">
        <f>IF(Shares!$A52="","",Shares!$C52)</f>
        <v/>
      </c>
      <c r="C80" t="str">
        <f>IF(Shares!$A52="","",Shares!$B52)</f>
        <v/>
      </c>
      <c r="D80" t="str">
        <f>IF(Shares!$A52="","",Shares!$O52)</f>
        <v/>
      </c>
      <c r="E80" t="str">
        <f>IF(Shares!$A52="","",IFERROR(INDEX($O$3:$O$40,MATCH(Shares!$O52,$N$3:$N$40,0)),"UNMAPPED"))</f>
        <v/>
      </c>
      <c r="F80" t="str">
        <f>IF(Shares!$A52="","",Shares!$I52)</f>
        <v/>
      </c>
      <c r="G80" t="str">
        <f>IF(Shares!$A52="","",Shares!$G52)</f>
        <v/>
      </c>
      <c r="H80" s="313" t="str">
        <f>IF(Shares!$A52="","",Shares!$K52*Shares!$J52)</f>
        <v/>
      </c>
      <c r="I80" s="107" t="str">
        <f t="shared" si="6"/>
        <v/>
      </c>
      <c r="J80" s="107" t="str">
        <f t="shared" si="7"/>
        <v/>
      </c>
      <c r="K80" s="107" t="str">
        <f t="shared" si="8"/>
        <v/>
      </c>
    </row>
    <row r="81" spans="1:11" x14ac:dyDescent="0.15">
      <c r="A81" t="str">
        <f>IF(Shares!$A53="","",ROW()-29)</f>
        <v/>
      </c>
      <c r="B81" t="str">
        <f>IF(Shares!$A53="","",Shares!$C53)</f>
        <v/>
      </c>
      <c r="C81" t="str">
        <f>IF(Shares!$A53="","",Shares!$B53)</f>
        <v/>
      </c>
      <c r="D81" t="str">
        <f>IF(Shares!$A53="","",Shares!$O53)</f>
        <v/>
      </c>
      <c r="E81" t="str">
        <f>IF(Shares!$A53="","",IFERROR(INDEX($O$3:$O$40,MATCH(Shares!$O53,$N$3:$N$40,0)),"UNMAPPED"))</f>
        <v/>
      </c>
      <c r="F81" t="str">
        <f>IF(Shares!$A53="","",Shares!$I53)</f>
        <v/>
      </c>
      <c r="G81" t="str">
        <f>IF(Shares!$A53="","",Shares!$G53)</f>
        <v/>
      </c>
      <c r="H81" s="313" t="str">
        <f>IF(Shares!$A53="","",Shares!$K53*Shares!$J53)</f>
        <v/>
      </c>
      <c r="I81" s="107" t="str">
        <f t="shared" si="6"/>
        <v/>
      </c>
      <c r="J81" s="107" t="str">
        <f t="shared" si="7"/>
        <v/>
      </c>
      <c r="K81" s="107" t="str">
        <f t="shared" si="8"/>
        <v/>
      </c>
    </row>
    <row r="82" spans="1:11" x14ac:dyDescent="0.15">
      <c r="A82" t="str">
        <f>IF(Shares!$A54="","",ROW()-29)</f>
        <v/>
      </c>
      <c r="B82" t="str">
        <f>IF(Shares!$A54="","",Shares!$C54)</f>
        <v/>
      </c>
      <c r="C82" t="str">
        <f>IF(Shares!$A54="","",Shares!$B54)</f>
        <v/>
      </c>
      <c r="D82" t="str">
        <f>IF(Shares!$A54="","",Shares!$O54)</f>
        <v/>
      </c>
      <c r="E82" t="str">
        <f>IF(Shares!$A54="","",IFERROR(INDEX($O$3:$O$40,MATCH(Shares!$O54,$N$3:$N$40,0)),"UNMAPPED"))</f>
        <v/>
      </c>
      <c r="F82" t="str">
        <f>IF(Shares!$A54="","",Shares!$I54)</f>
        <v/>
      </c>
      <c r="G82" t="str">
        <f>IF(Shares!$A54="","",Shares!$G54)</f>
        <v/>
      </c>
      <c r="H82" s="313" t="str">
        <f>IF(Shares!$A54="","",Shares!$K54*Shares!$J54)</f>
        <v/>
      </c>
      <c r="I82" s="107" t="str">
        <f t="shared" si="6"/>
        <v/>
      </c>
      <c r="J82" s="107" t="str">
        <f t="shared" si="7"/>
        <v/>
      </c>
      <c r="K82" s="107" t="str">
        <f t="shared" si="8"/>
        <v/>
      </c>
    </row>
    <row r="83" spans="1:11" x14ac:dyDescent="0.15">
      <c r="A83" t="str">
        <f>IF(Shares!$A55="","",ROW()-29)</f>
        <v/>
      </c>
      <c r="B83" t="str">
        <f>IF(Shares!$A55="","",Shares!$C55)</f>
        <v/>
      </c>
      <c r="C83" t="str">
        <f>IF(Shares!$A55="","",Shares!$B55)</f>
        <v/>
      </c>
      <c r="D83" t="str">
        <f>IF(Shares!$A55="","",Shares!$O55)</f>
        <v/>
      </c>
      <c r="E83" t="str">
        <f>IF(Shares!$A55="","",IFERROR(INDEX($O$3:$O$40,MATCH(Shares!$O55,$N$3:$N$40,0)),"UNMAPPED"))</f>
        <v/>
      </c>
      <c r="F83" t="str">
        <f>IF(Shares!$A55="","",Shares!$I55)</f>
        <v/>
      </c>
      <c r="G83" t="str">
        <f>IF(Shares!$A55="","",Shares!$G55)</f>
        <v/>
      </c>
      <c r="H83" s="313" t="str">
        <f>IF(Shares!$A55="","",Shares!$K55*Shares!$J55)</f>
        <v/>
      </c>
      <c r="I83" s="107" t="str">
        <f t="shared" si="6"/>
        <v/>
      </c>
      <c r="J83" s="107" t="str">
        <f t="shared" si="7"/>
        <v/>
      </c>
      <c r="K83" s="107" t="str">
        <f t="shared" si="8"/>
        <v/>
      </c>
    </row>
    <row r="84" spans="1:11" x14ac:dyDescent="0.15">
      <c r="A84" t="str">
        <f>IF(Shares!$A56="","",ROW()-29)</f>
        <v/>
      </c>
      <c r="B84" t="str">
        <f>IF(Shares!$A56="","",Shares!$C56)</f>
        <v/>
      </c>
      <c r="C84" t="str">
        <f>IF(Shares!$A56="","",Shares!$B56)</f>
        <v/>
      </c>
      <c r="D84" t="str">
        <f>IF(Shares!$A56="","",Shares!$O56)</f>
        <v/>
      </c>
      <c r="E84" t="str">
        <f>IF(Shares!$A56="","",IFERROR(INDEX($O$3:$O$40,MATCH(Shares!$O56,$N$3:$N$40,0)),"UNMAPPED"))</f>
        <v/>
      </c>
      <c r="F84" t="str">
        <f>IF(Shares!$A56="","",Shares!$I56)</f>
        <v/>
      </c>
      <c r="G84" t="str">
        <f>IF(Shares!$A56="","",Shares!$G56)</f>
        <v/>
      </c>
      <c r="H84" s="313" t="str">
        <f>IF(Shares!$A56="","",Shares!$K56*Shares!$J56)</f>
        <v/>
      </c>
      <c r="I84" s="107" t="str">
        <f t="shared" si="6"/>
        <v/>
      </c>
      <c r="J84" s="107" t="str">
        <f t="shared" si="7"/>
        <v/>
      </c>
      <c r="K84" s="107" t="str">
        <f t="shared" si="8"/>
        <v/>
      </c>
    </row>
    <row r="85" spans="1:11" x14ac:dyDescent="0.15">
      <c r="A85" t="str">
        <f>IF(Shares!$A57="","",ROW()-29)</f>
        <v/>
      </c>
      <c r="B85" t="str">
        <f>IF(Shares!$A57="","",Shares!$C57)</f>
        <v/>
      </c>
      <c r="C85" t="str">
        <f>IF(Shares!$A57="","",Shares!$B57)</f>
        <v/>
      </c>
      <c r="D85" t="str">
        <f>IF(Shares!$A57="","",Shares!$O57)</f>
        <v/>
      </c>
      <c r="E85" t="str">
        <f>IF(Shares!$A57="","",IFERROR(INDEX($O$3:$O$40,MATCH(Shares!$O57,$N$3:$N$40,0)),"UNMAPPED"))</f>
        <v/>
      </c>
      <c r="F85" t="str">
        <f>IF(Shares!$A57="","",Shares!$I57)</f>
        <v/>
      </c>
      <c r="G85" t="str">
        <f>IF(Shares!$A57="","",Shares!$G57)</f>
        <v/>
      </c>
      <c r="H85" s="313" t="str">
        <f>IF(Shares!$A57="","",Shares!$K57*Shares!$J57)</f>
        <v/>
      </c>
      <c r="I85" s="107" t="str">
        <f t="shared" si="6"/>
        <v/>
      </c>
      <c r="J85" s="107" t="str">
        <f t="shared" si="7"/>
        <v/>
      </c>
      <c r="K85" s="107" t="str">
        <f t="shared" si="8"/>
        <v/>
      </c>
    </row>
    <row r="86" spans="1:11" x14ac:dyDescent="0.15">
      <c r="A86" t="str">
        <f>IF(Shares!$A58="","",ROW()-29)</f>
        <v/>
      </c>
      <c r="B86" t="str">
        <f>IF(Shares!$A58="","",Shares!$C58)</f>
        <v/>
      </c>
      <c r="C86" t="str">
        <f>IF(Shares!$A58="","",Shares!$B58)</f>
        <v/>
      </c>
      <c r="D86" t="str">
        <f>IF(Shares!$A58="","",Shares!$O58)</f>
        <v/>
      </c>
      <c r="E86" t="str">
        <f>IF(Shares!$A58="","",IFERROR(INDEX($O$3:$O$40,MATCH(Shares!$O58,$N$3:$N$40,0)),"UNMAPPED"))</f>
        <v/>
      </c>
      <c r="F86" t="str">
        <f>IF(Shares!$A58="","",Shares!$I58)</f>
        <v/>
      </c>
      <c r="G86" t="str">
        <f>IF(Shares!$A58="","",Shares!$G58)</f>
        <v/>
      </c>
      <c r="H86" s="313" t="str">
        <f>IF(Shares!$A58="","",Shares!$K58*Shares!$J58)</f>
        <v/>
      </c>
      <c r="I86" s="107" t="str">
        <f t="shared" si="6"/>
        <v/>
      </c>
      <c r="J86" s="107" t="str">
        <f t="shared" si="7"/>
        <v/>
      </c>
      <c r="K86" s="107" t="str">
        <f t="shared" si="8"/>
        <v/>
      </c>
    </row>
    <row r="87" spans="1:11" x14ac:dyDescent="0.15">
      <c r="A87" t="str">
        <f>IF(Shares!$A59="","",ROW()-29)</f>
        <v/>
      </c>
      <c r="B87" t="str">
        <f>IF(Shares!$A59="","",Shares!$C59)</f>
        <v/>
      </c>
      <c r="C87" t="str">
        <f>IF(Shares!$A59="","",Shares!$B59)</f>
        <v/>
      </c>
      <c r="D87" t="str">
        <f>IF(Shares!$A59="","",Shares!$O59)</f>
        <v/>
      </c>
      <c r="E87" t="str">
        <f>IF(Shares!$A59="","",IFERROR(INDEX($O$3:$O$40,MATCH(Shares!$O59,$N$3:$N$40,0)),"UNMAPPED"))</f>
        <v/>
      </c>
      <c r="F87" t="str">
        <f>IF(Shares!$A59="","",Shares!$I59)</f>
        <v/>
      </c>
      <c r="G87" t="str">
        <f>IF(Shares!$A59="","",Shares!$G59)</f>
        <v/>
      </c>
      <c r="H87" s="313" t="str">
        <f>IF(Shares!$A59="","",Shares!$K59*Shares!$J59)</f>
        <v/>
      </c>
      <c r="I87" s="107" t="str">
        <f t="shared" si="6"/>
        <v/>
      </c>
      <c r="J87" s="107" t="str">
        <f t="shared" si="7"/>
        <v/>
      </c>
      <c r="K87" s="107" t="str">
        <f t="shared" si="8"/>
        <v/>
      </c>
    </row>
    <row r="88" spans="1:11" x14ac:dyDescent="0.15">
      <c r="A88" t="str">
        <f>IF(Shares!$A60="","",ROW()-29)</f>
        <v/>
      </c>
      <c r="B88" t="str">
        <f>IF(Shares!$A60="","",Shares!$C60)</f>
        <v/>
      </c>
      <c r="C88" t="str">
        <f>IF(Shares!$A60="","",Shares!$B60)</f>
        <v/>
      </c>
      <c r="D88" t="str">
        <f>IF(Shares!$A60="","",Shares!$O60)</f>
        <v/>
      </c>
      <c r="E88" t="str">
        <f>IF(Shares!$A60="","",IFERROR(INDEX($O$3:$O$40,MATCH(Shares!$O60,$N$3:$N$40,0)),"UNMAPPED"))</f>
        <v/>
      </c>
      <c r="F88" t="str">
        <f>IF(Shares!$A60="","",Shares!$I60)</f>
        <v/>
      </c>
      <c r="G88" t="str">
        <f>IF(Shares!$A60="","",Shares!$G60)</f>
        <v/>
      </c>
      <c r="H88" s="313" t="str">
        <f>IF(Shares!$A60="","",Shares!$K60*Shares!$J60)</f>
        <v/>
      </c>
      <c r="I88" s="107" t="str">
        <f t="shared" si="6"/>
        <v/>
      </c>
      <c r="J88" s="107" t="str">
        <f t="shared" si="7"/>
        <v/>
      </c>
      <c r="K88" s="107" t="str">
        <f t="shared" si="8"/>
        <v/>
      </c>
    </row>
    <row r="89" spans="1:11" x14ac:dyDescent="0.15">
      <c r="A89" t="str">
        <f>IF(Shares!$A61="","",ROW()-29)</f>
        <v/>
      </c>
      <c r="B89" t="str">
        <f>IF(Shares!$A61="","",Shares!$C61)</f>
        <v/>
      </c>
      <c r="C89" t="str">
        <f>IF(Shares!$A61="","",Shares!$B61)</f>
        <v/>
      </c>
      <c r="D89" t="str">
        <f>IF(Shares!$A61="","",Shares!$O61)</f>
        <v/>
      </c>
      <c r="E89" t="str">
        <f>IF(Shares!$A61="","",IFERROR(INDEX($O$3:$O$40,MATCH(Shares!$O61,$N$3:$N$40,0)),"UNMAPPED"))</f>
        <v/>
      </c>
      <c r="F89" t="str">
        <f>IF(Shares!$A61="","",Shares!$I61)</f>
        <v/>
      </c>
      <c r="G89" t="str">
        <f>IF(Shares!$A61="","",Shares!$G61)</f>
        <v/>
      </c>
      <c r="H89" s="313" t="str">
        <f>IF(Shares!$A61="","",Shares!$K61*Shares!$J61)</f>
        <v/>
      </c>
      <c r="I89" s="107" t="str">
        <f t="shared" si="6"/>
        <v/>
      </c>
      <c r="J89" s="107" t="str">
        <f t="shared" si="7"/>
        <v/>
      </c>
      <c r="K89" s="107" t="str">
        <f t="shared" si="8"/>
        <v/>
      </c>
    </row>
    <row r="90" spans="1:11" x14ac:dyDescent="0.15">
      <c r="A90" t="str">
        <f>IF(Shares!$A62="","",ROW()-29)</f>
        <v/>
      </c>
      <c r="B90" t="str">
        <f>IF(Shares!$A62="","",Shares!$C62)</f>
        <v/>
      </c>
      <c r="C90" t="str">
        <f>IF(Shares!$A62="","",Shares!$B62)</f>
        <v/>
      </c>
      <c r="D90" t="str">
        <f>IF(Shares!$A62="","",Shares!$O62)</f>
        <v/>
      </c>
      <c r="E90" t="str">
        <f>IF(Shares!$A62="","",IFERROR(INDEX($O$3:$O$40,MATCH(Shares!$O62,$N$3:$N$40,0)),"UNMAPPED"))</f>
        <v/>
      </c>
      <c r="F90" t="str">
        <f>IF(Shares!$A62="","",Shares!$I62)</f>
        <v/>
      </c>
      <c r="G90" t="str">
        <f>IF(Shares!$A62="","",Shares!$G62)</f>
        <v/>
      </c>
      <c r="H90" s="313" t="str">
        <f>IF(Shares!$A62="","",Shares!$K62*Shares!$J62)</f>
        <v/>
      </c>
      <c r="I90" s="107" t="str">
        <f t="shared" si="6"/>
        <v/>
      </c>
      <c r="J90" s="107" t="str">
        <f t="shared" si="7"/>
        <v/>
      </c>
      <c r="K90" s="107" t="str">
        <f t="shared" si="8"/>
        <v/>
      </c>
    </row>
    <row r="91" spans="1:11" x14ac:dyDescent="0.15">
      <c r="A91" t="str">
        <f>IF(Shares!$A63="","",ROW()-29)</f>
        <v/>
      </c>
      <c r="B91" t="str">
        <f>IF(Shares!$A63="","",Shares!$C63)</f>
        <v/>
      </c>
      <c r="C91" t="str">
        <f>IF(Shares!$A63="","",Shares!$B63)</f>
        <v/>
      </c>
      <c r="D91" t="str">
        <f>IF(Shares!$A63="","",Shares!$O63)</f>
        <v/>
      </c>
      <c r="E91" t="str">
        <f>IF(Shares!$A63="","",IFERROR(INDEX($O$3:$O$40,MATCH(Shares!$O63,$N$3:$N$40,0)),"UNMAPPED"))</f>
        <v/>
      </c>
      <c r="F91" t="str">
        <f>IF(Shares!$A63="","",Shares!$I63)</f>
        <v/>
      </c>
      <c r="G91" t="str">
        <f>IF(Shares!$A63="","",Shares!$G63)</f>
        <v/>
      </c>
      <c r="H91" s="313" t="str">
        <f>IF(Shares!$A63="","",Shares!$K63*Shares!$J63)</f>
        <v/>
      </c>
      <c r="I91" s="107" t="str">
        <f t="shared" si="6"/>
        <v/>
      </c>
      <c r="J91" s="107" t="str">
        <f t="shared" si="7"/>
        <v/>
      </c>
      <c r="K91" s="107" t="str">
        <f t="shared" si="8"/>
        <v/>
      </c>
    </row>
    <row r="92" spans="1:11" x14ac:dyDescent="0.15">
      <c r="A92" t="str">
        <f>IF(Shares!$A64="","",ROW()-29)</f>
        <v/>
      </c>
      <c r="B92" t="str">
        <f>IF(Shares!$A64="","",Shares!$C64)</f>
        <v/>
      </c>
      <c r="C92" t="str">
        <f>IF(Shares!$A64="","",Shares!$B64)</f>
        <v/>
      </c>
      <c r="D92" t="str">
        <f>IF(Shares!$A64="","",Shares!$O64)</f>
        <v/>
      </c>
      <c r="E92" t="str">
        <f>IF(Shares!$A64="","",IFERROR(INDEX($O$3:$O$40,MATCH(Shares!$O64,$N$3:$N$40,0)),"UNMAPPED"))</f>
        <v/>
      </c>
      <c r="F92" t="str">
        <f>IF(Shares!$A64="","",Shares!$I64)</f>
        <v/>
      </c>
      <c r="G92" t="str">
        <f>IF(Shares!$A64="","",Shares!$G64)</f>
        <v/>
      </c>
      <c r="H92" s="313" t="str">
        <f>IF(Shares!$A64="","",Shares!$K64*Shares!$J64)</f>
        <v/>
      </c>
      <c r="I92" s="107" t="str">
        <f t="shared" si="6"/>
        <v/>
      </c>
      <c r="J92" s="107" t="str">
        <f t="shared" si="7"/>
        <v/>
      </c>
      <c r="K92" s="107" t="str">
        <f t="shared" si="8"/>
        <v/>
      </c>
    </row>
    <row r="93" spans="1:11" x14ac:dyDescent="0.15">
      <c r="A93" t="str">
        <f>IF(Shares!$A65="","",ROW()-29)</f>
        <v/>
      </c>
      <c r="B93" t="str">
        <f>IF(Shares!$A65="","",Shares!$C65)</f>
        <v/>
      </c>
      <c r="C93" t="str">
        <f>IF(Shares!$A65="","",Shares!$B65)</f>
        <v/>
      </c>
      <c r="D93" t="str">
        <f>IF(Shares!$A65="","",Shares!$O65)</f>
        <v/>
      </c>
      <c r="E93" t="str">
        <f>IF(Shares!$A65="","",IFERROR(INDEX($O$3:$O$40,MATCH(Shares!$O65,$N$3:$N$40,0)),"UNMAPPED"))</f>
        <v/>
      </c>
      <c r="F93" t="str">
        <f>IF(Shares!$A65="","",Shares!$I65)</f>
        <v/>
      </c>
      <c r="G93" t="str">
        <f>IF(Shares!$A65="","",Shares!$G65)</f>
        <v/>
      </c>
      <c r="H93" s="313" t="str">
        <f>IF(Shares!$A65="","",Shares!$K65*Shares!$J65)</f>
        <v/>
      </c>
      <c r="I93" s="107" t="str">
        <f t="shared" si="6"/>
        <v/>
      </c>
      <c r="J93" s="107" t="str">
        <f t="shared" si="7"/>
        <v/>
      </c>
      <c r="K93" s="107" t="str">
        <f t="shared" si="8"/>
        <v/>
      </c>
    </row>
    <row r="94" spans="1:11" x14ac:dyDescent="0.15">
      <c r="A94" t="str">
        <f>IF(Shares!$A66="","",ROW()-29)</f>
        <v/>
      </c>
      <c r="B94" t="str">
        <f>IF(Shares!$A66="","",Shares!$C66)</f>
        <v/>
      </c>
      <c r="C94" t="str">
        <f>IF(Shares!$A66="","",Shares!$B66)</f>
        <v/>
      </c>
      <c r="D94" t="str">
        <f>IF(Shares!$A66="","",Shares!$O66)</f>
        <v/>
      </c>
      <c r="E94" t="str">
        <f>IF(Shares!$A66="","",IFERROR(INDEX($O$3:$O$40,MATCH(Shares!$O66,$N$3:$N$40,0)),"UNMAPPED"))</f>
        <v/>
      </c>
      <c r="F94" t="str">
        <f>IF(Shares!$A66="","",Shares!$I66)</f>
        <v/>
      </c>
      <c r="G94" t="str">
        <f>IF(Shares!$A66="","",Shares!$G66)</f>
        <v/>
      </c>
      <c r="H94" s="313" t="str">
        <f>IF(Shares!$A66="","",Shares!$K66*Shares!$J66)</f>
        <v/>
      </c>
      <c r="I94" s="107" t="str">
        <f t="shared" ref="I94:I157" si="9">IF($E94="","",IF(IFERROR(INDEX($P$16:$P$21,MATCH($E94,$N$16:$N$21,0)),"No")="Yes",IFERROR($H94/$B$7,""),""))</f>
        <v/>
      </c>
      <c r="J94" s="107" t="str">
        <f t="shared" ref="J94:J157" si="10">IF($E94="","",IF(IFERROR(INDEX($O$16:$O$21,MATCH($E94,$N$16:$N$21,0)),"No")="Yes",IFERROR($H94/$B$6,""),""))</f>
        <v/>
      </c>
      <c r="K94" s="107" t="str">
        <f t="shared" ref="K94:K157" si="11">IF($E94="","",IFERROR($H94/$B$5,""))</f>
        <v/>
      </c>
    </row>
    <row r="95" spans="1:11" x14ac:dyDescent="0.15">
      <c r="A95" t="str">
        <f>IF(Shares!$A67="","",ROW()-29)</f>
        <v/>
      </c>
      <c r="B95" t="str">
        <f>IF(Shares!$A67="","",Shares!$C67)</f>
        <v/>
      </c>
      <c r="C95" t="str">
        <f>IF(Shares!$A67="","",Shares!$B67)</f>
        <v/>
      </c>
      <c r="D95" t="str">
        <f>IF(Shares!$A67="","",Shares!$O67)</f>
        <v/>
      </c>
      <c r="E95" t="str">
        <f>IF(Shares!$A67="","",IFERROR(INDEX($O$3:$O$40,MATCH(Shares!$O67,$N$3:$N$40,0)),"UNMAPPED"))</f>
        <v/>
      </c>
      <c r="F95" t="str">
        <f>IF(Shares!$A67="","",Shares!$I67)</f>
        <v/>
      </c>
      <c r="G95" t="str">
        <f>IF(Shares!$A67="","",Shares!$G67)</f>
        <v/>
      </c>
      <c r="H95" s="313" t="str">
        <f>IF(Shares!$A67="","",Shares!$K67*Shares!$J67)</f>
        <v/>
      </c>
      <c r="I95" s="107" t="str">
        <f t="shared" si="9"/>
        <v/>
      </c>
      <c r="J95" s="107" t="str">
        <f t="shared" si="10"/>
        <v/>
      </c>
      <c r="K95" s="107" t="str">
        <f t="shared" si="11"/>
        <v/>
      </c>
    </row>
    <row r="96" spans="1:11" x14ac:dyDescent="0.15">
      <c r="A96" t="str">
        <f>IF(Shares!$A68="","",ROW()-29)</f>
        <v/>
      </c>
      <c r="B96" t="str">
        <f>IF(Shares!$A68="","",Shares!$C68)</f>
        <v/>
      </c>
      <c r="C96" t="str">
        <f>IF(Shares!$A68="","",Shares!$B68)</f>
        <v/>
      </c>
      <c r="D96" t="str">
        <f>IF(Shares!$A68="","",Shares!$O68)</f>
        <v/>
      </c>
      <c r="E96" t="str">
        <f>IF(Shares!$A68="","",IFERROR(INDEX($O$3:$O$40,MATCH(Shares!$O68,$N$3:$N$40,0)),"UNMAPPED"))</f>
        <v/>
      </c>
      <c r="F96" t="str">
        <f>IF(Shares!$A68="","",Shares!$I68)</f>
        <v/>
      </c>
      <c r="G96" t="str">
        <f>IF(Shares!$A68="","",Shares!$G68)</f>
        <v/>
      </c>
      <c r="H96" s="313" t="str">
        <f>IF(Shares!$A68="","",Shares!$K68*Shares!$J68)</f>
        <v/>
      </c>
      <c r="I96" s="107" t="str">
        <f t="shared" si="9"/>
        <v/>
      </c>
      <c r="J96" s="107" t="str">
        <f t="shared" si="10"/>
        <v/>
      </c>
      <c r="K96" s="107" t="str">
        <f t="shared" si="11"/>
        <v/>
      </c>
    </row>
    <row r="97" spans="1:11" x14ac:dyDescent="0.15">
      <c r="A97" t="str">
        <f>IF(Shares!$A69="","",ROW()-29)</f>
        <v/>
      </c>
      <c r="B97" t="str">
        <f>IF(Shares!$A69="","",Shares!$C69)</f>
        <v/>
      </c>
      <c r="C97" t="str">
        <f>IF(Shares!$A69="","",Shares!$B69)</f>
        <v/>
      </c>
      <c r="D97" t="str">
        <f>IF(Shares!$A69="","",Shares!$O69)</f>
        <v/>
      </c>
      <c r="E97" t="str">
        <f>IF(Shares!$A69="","",IFERROR(INDEX($O$3:$O$40,MATCH(Shares!$O69,$N$3:$N$40,0)),"UNMAPPED"))</f>
        <v/>
      </c>
      <c r="F97" t="str">
        <f>IF(Shares!$A69="","",Shares!$I69)</f>
        <v/>
      </c>
      <c r="G97" t="str">
        <f>IF(Shares!$A69="","",Shares!$G69)</f>
        <v/>
      </c>
      <c r="H97" s="313" t="str">
        <f>IF(Shares!$A69="","",Shares!$K69*Shares!$J69)</f>
        <v/>
      </c>
      <c r="I97" s="107" t="str">
        <f t="shared" si="9"/>
        <v/>
      </c>
      <c r="J97" s="107" t="str">
        <f t="shared" si="10"/>
        <v/>
      </c>
      <c r="K97" s="107" t="str">
        <f t="shared" si="11"/>
        <v/>
      </c>
    </row>
    <row r="98" spans="1:11" x14ac:dyDescent="0.15">
      <c r="A98" t="str">
        <f>IF(Shares!$A70="","",ROW()-29)</f>
        <v/>
      </c>
      <c r="B98" t="str">
        <f>IF(Shares!$A70="","",Shares!$C70)</f>
        <v/>
      </c>
      <c r="C98" t="str">
        <f>IF(Shares!$A70="","",Shares!$B70)</f>
        <v/>
      </c>
      <c r="D98" t="str">
        <f>IF(Shares!$A70="","",Shares!$O70)</f>
        <v/>
      </c>
      <c r="E98" t="str">
        <f>IF(Shares!$A70="","",IFERROR(INDEX($O$3:$O$40,MATCH(Shares!$O70,$N$3:$N$40,0)),"UNMAPPED"))</f>
        <v/>
      </c>
      <c r="F98" t="str">
        <f>IF(Shares!$A70="","",Shares!$I70)</f>
        <v/>
      </c>
      <c r="G98" t="str">
        <f>IF(Shares!$A70="","",Shares!$G70)</f>
        <v/>
      </c>
      <c r="H98" s="313" t="str">
        <f>IF(Shares!$A70="","",Shares!$K70*Shares!$J70)</f>
        <v/>
      </c>
      <c r="I98" s="107" t="str">
        <f t="shared" si="9"/>
        <v/>
      </c>
      <c r="J98" s="107" t="str">
        <f t="shared" si="10"/>
        <v/>
      </c>
      <c r="K98" s="107" t="str">
        <f t="shared" si="11"/>
        <v/>
      </c>
    </row>
    <row r="99" spans="1:11" x14ac:dyDescent="0.15">
      <c r="A99" t="str">
        <f>IF(Shares!$A71="","",ROW()-29)</f>
        <v/>
      </c>
      <c r="B99" t="str">
        <f>IF(Shares!$A71="","",Shares!$C71)</f>
        <v/>
      </c>
      <c r="C99" t="str">
        <f>IF(Shares!$A71="","",Shares!$B71)</f>
        <v/>
      </c>
      <c r="D99" t="str">
        <f>IF(Shares!$A71="","",Shares!$O71)</f>
        <v/>
      </c>
      <c r="E99" t="str">
        <f>IF(Shares!$A71="","",IFERROR(INDEX($O$3:$O$40,MATCH(Shares!$O71,$N$3:$N$40,0)),"UNMAPPED"))</f>
        <v/>
      </c>
      <c r="F99" t="str">
        <f>IF(Shares!$A71="","",Shares!$I71)</f>
        <v/>
      </c>
      <c r="G99" t="str">
        <f>IF(Shares!$A71="","",Shares!$G71)</f>
        <v/>
      </c>
      <c r="H99" s="313" t="str">
        <f>IF(Shares!$A71="","",Shares!$K71*Shares!$J71)</f>
        <v/>
      </c>
      <c r="I99" s="107" t="str">
        <f t="shared" si="9"/>
        <v/>
      </c>
      <c r="J99" s="107" t="str">
        <f t="shared" si="10"/>
        <v/>
      </c>
      <c r="K99" s="107" t="str">
        <f t="shared" si="11"/>
        <v/>
      </c>
    </row>
    <row r="100" spans="1:11" x14ac:dyDescent="0.15">
      <c r="A100" t="str">
        <f>IF(Shares!$A72="","",ROW()-29)</f>
        <v/>
      </c>
      <c r="B100" t="str">
        <f>IF(Shares!$A72="","",Shares!$C72)</f>
        <v/>
      </c>
      <c r="C100" t="str">
        <f>IF(Shares!$A72="","",Shares!$B72)</f>
        <v/>
      </c>
      <c r="D100" t="str">
        <f>IF(Shares!$A72="","",Shares!$O72)</f>
        <v/>
      </c>
      <c r="E100" t="str">
        <f>IF(Shares!$A72="","",IFERROR(INDEX($O$3:$O$40,MATCH(Shares!$O72,$N$3:$N$40,0)),"UNMAPPED"))</f>
        <v/>
      </c>
      <c r="F100" t="str">
        <f>IF(Shares!$A72="","",Shares!$I72)</f>
        <v/>
      </c>
      <c r="G100" t="str">
        <f>IF(Shares!$A72="","",Shares!$G72)</f>
        <v/>
      </c>
      <c r="H100" s="313" t="str">
        <f>IF(Shares!$A72="","",Shares!$K72*Shares!$J72)</f>
        <v/>
      </c>
      <c r="I100" s="107" t="str">
        <f t="shared" si="9"/>
        <v/>
      </c>
      <c r="J100" s="107" t="str">
        <f t="shared" si="10"/>
        <v/>
      </c>
      <c r="K100" s="107" t="str">
        <f t="shared" si="11"/>
        <v/>
      </c>
    </row>
    <row r="101" spans="1:11" x14ac:dyDescent="0.15">
      <c r="A101" t="str">
        <f>IF(Shares!$A73="","",ROW()-29)</f>
        <v/>
      </c>
      <c r="B101" t="str">
        <f>IF(Shares!$A73="","",Shares!$C73)</f>
        <v/>
      </c>
      <c r="C101" t="str">
        <f>IF(Shares!$A73="","",Shares!$B73)</f>
        <v/>
      </c>
      <c r="D101" t="str">
        <f>IF(Shares!$A73="","",Shares!$O73)</f>
        <v/>
      </c>
      <c r="E101" t="str">
        <f>IF(Shares!$A73="","",IFERROR(INDEX($O$3:$O$40,MATCH(Shares!$O73,$N$3:$N$40,0)),"UNMAPPED"))</f>
        <v/>
      </c>
      <c r="F101" t="str">
        <f>IF(Shares!$A73="","",Shares!$I73)</f>
        <v/>
      </c>
      <c r="G101" t="str">
        <f>IF(Shares!$A73="","",Shares!$G73)</f>
        <v/>
      </c>
      <c r="H101" s="313" t="str">
        <f>IF(Shares!$A73="","",Shares!$K73*Shares!$J73)</f>
        <v/>
      </c>
      <c r="I101" s="107" t="str">
        <f t="shared" si="9"/>
        <v/>
      </c>
      <c r="J101" s="107" t="str">
        <f t="shared" si="10"/>
        <v/>
      </c>
      <c r="K101" s="107" t="str">
        <f t="shared" si="11"/>
        <v/>
      </c>
    </row>
    <row r="102" spans="1:11" x14ac:dyDescent="0.15">
      <c r="A102" t="str">
        <f>IF(Shares!$A74="","",ROW()-29)</f>
        <v/>
      </c>
      <c r="B102" t="str">
        <f>IF(Shares!$A74="","",Shares!$C74)</f>
        <v/>
      </c>
      <c r="C102" t="str">
        <f>IF(Shares!$A74="","",Shares!$B74)</f>
        <v/>
      </c>
      <c r="D102" t="str">
        <f>IF(Shares!$A74="","",Shares!$O74)</f>
        <v/>
      </c>
      <c r="E102" t="str">
        <f>IF(Shares!$A74="","",IFERROR(INDEX($O$3:$O$40,MATCH(Shares!$O74,$N$3:$N$40,0)),"UNMAPPED"))</f>
        <v/>
      </c>
      <c r="F102" t="str">
        <f>IF(Shares!$A74="","",Shares!$I74)</f>
        <v/>
      </c>
      <c r="G102" t="str">
        <f>IF(Shares!$A74="","",Shares!$G74)</f>
        <v/>
      </c>
      <c r="H102" s="313" t="str">
        <f>IF(Shares!$A74="","",Shares!$K74*Shares!$J74)</f>
        <v/>
      </c>
      <c r="I102" s="107" t="str">
        <f t="shared" si="9"/>
        <v/>
      </c>
      <c r="J102" s="107" t="str">
        <f t="shared" si="10"/>
        <v/>
      </c>
      <c r="K102" s="107" t="str">
        <f t="shared" si="11"/>
        <v/>
      </c>
    </row>
    <row r="103" spans="1:11" x14ac:dyDescent="0.15">
      <c r="A103" t="str">
        <f>IF(Shares!$A75="","",ROW()-29)</f>
        <v/>
      </c>
      <c r="B103" t="str">
        <f>IF(Shares!$A75="","",Shares!$C75)</f>
        <v/>
      </c>
      <c r="C103" t="str">
        <f>IF(Shares!$A75="","",Shares!$B75)</f>
        <v/>
      </c>
      <c r="D103" t="str">
        <f>IF(Shares!$A75="","",Shares!$O75)</f>
        <v/>
      </c>
      <c r="E103" t="str">
        <f>IF(Shares!$A75="","",IFERROR(INDEX($O$3:$O$40,MATCH(Shares!$O75,$N$3:$N$40,0)),"UNMAPPED"))</f>
        <v/>
      </c>
      <c r="F103" t="str">
        <f>IF(Shares!$A75="","",Shares!$I75)</f>
        <v/>
      </c>
      <c r="G103" t="str">
        <f>IF(Shares!$A75="","",Shares!$G75)</f>
        <v/>
      </c>
      <c r="H103" s="313" t="str">
        <f>IF(Shares!$A75="","",Shares!$K75*Shares!$J75)</f>
        <v/>
      </c>
      <c r="I103" s="107" t="str">
        <f t="shared" si="9"/>
        <v/>
      </c>
      <c r="J103" s="107" t="str">
        <f t="shared" si="10"/>
        <v/>
      </c>
      <c r="K103" s="107" t="str">
        <f t="shared" si="11"/>
        <v/>
      </c>
    </row>
    <row r="104" spans="1:11" x14ac:dyDescent="0.15">
      <c r="A104" t="str">
        <f>IF(Shares!$A76="","",ROW()-29)</f>
        <v/>
      </c>
      <c r="B104" t="str">
        <f>IF(Shares!$A76="","",Shares!$C76)</f>
        <v/>
      </c>
      <c r="C104" t="str">
        <f>IF(Shares!$A76="","",Shares!$B76)</f>
        <v/>
      </c>
      <c r="D104" t="str">
        <f>IF(Shares!$A76="","",Shares!$O76)</f>
        <v/>
      </c>
      <c r="E104" t="str">
        <f>IF(Shares!$A76="","",IFERROR(INDEX($O$3:$O$40,MATCH(Shares!$O76,$N$3:$N$40,0)),"UNMAPPED"))</f>
        <v/>
      </c>
      <c r="F104" t="str">
        <f>IF(Shares!$A76="","",Shares!$I76)</f>
        <v/>
      </c>
      <c r="G104" t="str">
        <f>IF(Shares!$A76="","",Shares!$G76)</f>
        <v/>
      </c>
      <c r="H104" s="313" t="str">
        <f>IF(Shares!$A76="","",Shares!$K76*Shares!$J76)</f>
        <v/>
      </c>
      <c r="I104" s="107" t="str">
        <f t="shared" si="9"/>
        <v/>
      </c>
      <c r="J104" s="107" t="str">
        <f t="shared" si="10"/>
        <v/>
      </c>
      <c r="K104" s="107" t="str">
        <f t="shared" si="11"/>
        <v/>
      </c>
    </row>
    <row r="105" spans="1:11" x14ac:dyDescent="0.15">
      <c r="A105" t="str">
        <f>IF(Shares!$A77="","",ROW()-29)</f>
        <v/>
      </c>
      <c r="B105" t="str">
        <f>IF(Shares!$A77="","",Shares!$C77)</f>
        <v/>
      </c>
      <c r="C105" t="str">
        <f>IF(Shares!$A77="","",Shares!$B77)</f>
        <v/>
      </c>
      <c r="D105" t="str">
        <f>IF(Shares!$A77="","",Shares!$O77)</f>
        <v/>
      </c>
      <c r="E105" t="str">
        <f>IF(Shares!$A77="","",IFERROR(INDEX($O$3:$O$40,MATCH(Shares!$O77,$N$3:$N$40,0)),"UNMAPPED"))</f>
        <v/>
      </c>
      <c r="F105" t="str">
        <f>IF(Shares!$A77="","",Shares!$I77)</f>
        <v/>
      </c>
      <c r="G105" t="str">
        <f>IF(Shares!$A77="","",Shares!$G77)</f>
        <v/>
      </c>
      <c r="H105" s="313" t="str">
        <f>IF(Shares!$A77="","",Shares!$K77*Shares!$J77)</f>
        <v/>
      </c>
      <c r="I105" s="107" t="str">
        <f t="shared" si="9"/>
        <v/>
      </c>
      <c r="J105" s="107" t="str">
        <f t="shared" si="10"/>
        <v/>
      </c>
      <c r="K105" s="107" t="str">
        <f t="shared" si="11"/>
        <v/>
      </c>
    </row>
    <row r="106" spans="1:11" x14ac:dyDescent="0.15">
      <c r="A106" t="str">
        <f>IF(Shares!$A78="","",ROW()-29)</f>
        <v/>
      </c>
      <c r="B106" t="str">
        <f>IF(Shares!$A78="","",Shares!$C78)</f>
        <v/>
      </c>
      <c r="C106" t="str">
        <f>IF(Shares!$A78="","",Shares!$B78)</f>
        <v/>
      </c>
      <c r="D106" t="str">
        <f>IF(Shares!$A78="","",Shares!$O78)</f>
        <v/>
      </c>
      <c r="E106" t="str">
        <f>IF(Shares!$A78="","",IFERROR(INDEX($O$3:$O$40,MATCH(Shares!$O78,$N$3:$N$40,0)),"UNMAPPED"))</f>
        <v/>
      </c>
      <c r="F106" t="str">
        <f>IF(Shares!$A78="","",Shares!$I78)</f>
        <v/>
      </c>
      <c r="G106" t="str">
        <f>IF(Shares!$A78="","",Shares!$G78)</f>
        <v/>
      </c>
      <c r="H106" s="313" t="str">
        <f>IF(Shares!$A78="","",Shares!$K78*Shares!$J78)</f>
        <v/>
      </c>
      <c r="I106" s="107" t="str">
        <f t="shared" si="9"/>
        <v/>
      </c>
      <c r="J106" s="107" t="str">
        <f t="shared" si="10"/>
        <v/>
      </c>
      <c r="K106" s="107" t="str">
        <f t="shared" si="11"/>
        <v/>
      </c>
    </row>
    <row r="107" spans="1:11" x14ac:dyDescent="0.15">
      <c r="A107" t="str">
        <f>IF(Shares!$A79="","",ROW()-29)</f>
        <v/>
      </c>
      <c r="B107" t="str">
        <f>IF(Shares!$A79="","",Shares!$C79)</f>
        <v/>
      </c>
      <c r="C107" t="str">
        <f>IF(Shares!$A79="","",Shares!$B79)</f>
        <v/>
      </c>
      <c r="D107" t="str">
        <f>IF(Shares!$A79="","",Shares!$O79)</f>
        <v/>
      </c>
      <c r="E107" t="str">
        <f>IF(Shares!$A79="","",IFERROR(INDEX($O$3:$O$40,MATCH(Shares!$O79,$N$3:$N$40,0)),"UNMAPPED"))</f>
        <v/>
      </c>
      <c r="F107" t="str">
        <f>IF(Shares!$A79="","",Shares!$I79)</f>
        <v/>
      </c>
      <c r="G107" t="str">
        <f>IF(Shares!$A79="","",Shares!$G79)</f>
        <v/>
      </c>
      <c r="H107" s="313" t="str">
        <f>IF(Shares!$A79="","",Shares!$K79*Shares!$J79)</f>
        <v/>
      </c>
      <c r="I107" s="107" t="str">
        <f t="shared" si="9"/>
        <v/>
      </c>
      <c r="J107" s="107" t="str">
        <f t="shared" si="10"/>
        <v/>
      </c>
      <c r="K107" s="107" t="str">
        <f t="shared" si="11"/>
        <v/>
      </c>
    </row>
    <row r="108" spans="1:11" x14ac:dyDescent="0.15">
      <c r="A108" t="str">
        <f>IF(Shares!$A80="","",ROW()-29)</f>
        <v/>
      </c>
      <c r="B108" t="str">
        <f>IF(Shares!$A80="","",Shares!$C80)</f>
        <v/>
      </c>
      <c r="C108" t="str">
        <f>IF(Shares!$A80="","",Shares!$B80)</f>
        <v/>
      </c>
      <c r="D108" t="str">
        <f>IF(Shares!$A80="","",Shares!$O80)</f>
        <v/>
      </c>
      <c r="E108" t="str">
        <f>IF(Shares!$A80="","",IFERROR(INDEX($O$3:$O$40,MATCH(Shares!$O80,$N$3:$N$40,0)),"UNMAPPED"))</f>
        <v/>
      </c>
      <c r="F108" t="str">
        <f>IF(Shares!$A80="","",Shares!$I80)</f>
        <v/>
      </c>
      <c r="G108" t="str">
        <f>IF(Shares!$A80="","",Shares!$G80)</f>
        <v/>
      </c>
      <c r="H108" s="313" t="str">
        <f>IF(Shares!$A80="","",Shares!$K80*Shares!$J80)</f>
        <v/>
      </c>
      <c r="I108" s="107" t="str">
        <f t="shared" si="9"/>
        <v/>
      </c>
      <c r="J108" s="107" t="str">
        <f t="shared" si="10"/>
        <v/>
      </c>
      <c r="K108" s="107" t="str">
        <f t="shared" si="11"/>
        <v/>
      </c>
    </row>
    <row r="109" spans="1:11" x14ac:dyDescent="0.15">
      <c r="A109" t="str">
        <f>IF(Shares!$A81="","",ROW()-29)</f>
        <v/>
      </c>
      <c r="B109" t="str">
        <f>IF(Shares!$A81="","",Shares!$C81)</f>
        <v/>
      </c>
      <c r="C109" t="str">
        <f>IF(Shares!$A81="","",Shares!$B81)</f>
        <v/>
      </c>
      <c r="D109" t="str">
        <f>IF(Shares!$A81="","",Shares!$O81)</f>
        <v/>
      </c>
      <c r="E109" t="str">
        <f>IF(Shares!$A81="","",IFERROR(INDEX($O$3:$O$40,MATCH(Shares!$O81,$N$3:$N$40,0)),"UNMAPPED"))</f>
        <v/>
      </c>
      <c r="F109" t="str">
        <f>IF(Shares!$A81="","",Shares!$I81)</f>
        <v/>
      </c>
      <c r="G109" t="str">
        <f>IF(Shares!$A81="","",Shares!$G81)</f>
        <v/>
      </c>
      <c r="H109" s="313" t="str">
        <f>IF(Shares!$A81="","",Shares!$K81*Shares!$J81)</f>
        <v/>
      </c>
      <c r="I109" s="107" t="str">
        <f t="shared" si="9"/>
        <v/>
      </c>
      <c r="J109" s="107" t="str">
        <f t="shared" si="10"/>
        <v/>
      </c>
      <c r="K109" s="107" t="str">
        <f t="shared" si="11"/>
        <v/>
      </c>
    </row>
    <row r="110" spans="1:11" x14ac:dyDescent="0.15">
      <c r="A110" t="str">
        <f>IF(Shares!$A82="","",ROW()-29)</f>
        <v/>
      </c>
      <c r="B110" t="str">
        <f>IF(Shares!$A82="","",Shares!$C82)</f>
        <v/>
      </c>
      <c r="C110" t="str">
        <f>IF(Shares!$A82="","",Shares!$B82)</f>
        <v/>
      </c>
      <c r="D110" t="str">
        <f>IF(Shares!$A82="","",Shares!$O82)</f>
        <v/>
      </c>
      <c r="E110" t="str">
        <f>IF(Shares!$A82="","",IFERROR(INDEX($O$3:$O$40,MATCH(Shares!$O82,$N$3:$N$40,0)),"UNMAPPED"))</f>
        <v/>
      </c>
      <c r="F110" t="str">
        <f>IF(Shares!$A82="","",Shares!$I82)</f>
        <v/>
      </c>
      <c r="G110" t="str">
        <f>IF(Shares!$A82="","",Shares!$G82)</f>
        <v/>
      </c>
      <c r="H110" s="313" t="str">
        <f>IF(Shares!$A82="","",Shares!$K82*Shares!$J82)</f>
        <v/>
      </c>
      <c r="I110" s="107" t="str">
        <f t="shared" si="9"/>
        <v/>
      </c>
      <c r="J110" s="107" t="str">
        <f t="shared" si="10"/>
        <v/>
      </c>
      <c r="K110" s="107" t="str">
        <f t="shared" si="11"/>
        <v/>
      </c>
    </row>
    <row r="111" spans="1:11" x14ac:dyDescent="0.15">
      <c r="A111" t="str">
        <f>IF(Shares!$A83="","",ROW()-29)</f>
        <v/>
      </c>
      <c r="B111" t="str">
        <f>IF(Shares!$A83="","",Shares!$C83)</f>
        <v/>
      </c>
      <c r="C111" t="str">
        <f>IF(Shares!$A83="","",Shares!$B83)</f>
        <v/>
      </c>
      <c r="D111" t="str">
        <f>IF(Shares!$A83="","",Shares!$O83)</f>
        <v/>
      </c>
      <c r="E111" t="str">
        <f>IF(Shares!$A83="","",IFERROR(INDEX($O$3:$O$40,MATCH(Shares!$O83,$N$3:$N$40,0)),"UNMAPPED"))</f>
        <v/>
      </c>
      <c r="F111" t="str">
        <f>IF(Shares!$A83="","",Shares!$I83)</f>
        <v/>
      </c>
      <c r="G111" t="str">
        <f>IF(Shares!$A83="","",Shares!$G83)</f>
        <v/>
      </c>
      <c r="H111" s="313" t="str">
        <f>IF(Shares!$A83="","",Shares!$K83*Shares!$J83)</f>
        <v/>
      </c>
      <c r="I111" s="107" t="str">
        <f t="shared" si="9"/>
        <v/>
      </c>
      <c r="J111" s="107" t="str">
        <f t="shared" si="10"/>
        <v/>
      </c>
      <c r="K111" s="107" t="str">
        <f t="shared" si="11"/>
        <v/>
      </c>
    </row>
    <row r="112" spans="1:11" x14ac:dyDescent="0.15">
      <c r="A112" t="str">
        <f>IF(Shares!$A84="","",ROW()-29)</f>
        <v/>
      </c>
      <c r="B112" t="str">
        <f>IF(Shares!$A84="","",Shares!$C84)</f>
        <v/>
      </c>
      <c r="C112" t="str">
        <f>IF(Shares!$A84="","",Shares!$B84)</f>
        <v/>
      </c>
      <c r="D112" t="str">
        <f>IF(Shares!$A84="","",Shares!$O84)</f>
        <v/>
      </c>
      <c r="E112" t="str">
        <f>IF(Shares!$A84="","",IFERROR(INDEX($O$3:$O$40,MATCH(Shares!$O84,$N$3:$N$40,0)),"UNMAPPED"))</f>
        <v/>
      </c>
      <c r="F112" t="str">
        <f>IF(Shares!$A84="","",Shares!$I84)</f>
        <v/>
      </c>
      <c r="G112" t="str">
        <f>IF(Shares!$A84="","",Shares!$G84)</f>
        <v/>
      </c>
      <c r="H112" s="313" t="str">
        <f>IF(Shares!$A84="","",Shares!$K84*Shares!$J84)</f>
        <v/>
      </c>
      <c r="I112" s="107" t="str">
        <f t="shared" si="9"/>
        <v/>
      </c>
      <c r="J112" s="107" t="str">
        <f t="shared" si="10"/>
        <v/>
      </c>
      <c r="K112" s="107" t="str">
        <f t="shared" si="11"/>
        <v/>
      </c>
    </row>
    <row r="113" spans="1:11" x14ac:dyDescent="0.15">
      <c r="A113" t="str">
        <f>IF(Shares!$A85="","",ROW()-29)</f>
        <v/>
      </c>
      <c r="B113" t="str">
        <f>IF(Shares!$A85="","",Shares!$C85)</f>
        <v/>
      </c>
      <c r="C113" t="str">
        <f>IF(Shares!$A85="","",Shares!$B85)</f>
        <v/>
      </c>
      <c r="D113" t="str">
        <f>IF(Shares!$A85="","",Shares!$O85)</f>
        <v/>
      </c>
      <c r="E113" t="str">
        <f>IF(Shares!$A85="","",IFERROR(INDEX($O$3:$O$40,MATCH(Shares!$O85,$N$3:$N$40,0)),"UNMAPPED"))</f>
        <v/>
      </c>
      <c r="F113" t="str">
        <f>IF(Shares!$A85="","",Shares!$I85)</f>
        <v/>
      </c>
      <c r="G113" t="str">
        <f>IF(Shares!$A85="","",Shares!$G85)</f>
        <v/>
      </c>
      <c r="H113" s="313" t="str">
        <f>IF(Shares!$A85="","",Shares!$K85*Shares!$J85)</f>
        <v/>
      </c>
      <c r="I113" s="107" t="str">
        <f t="shared" si="9"/>
        <v/>
      </c>
      <c r="J113" s="107" t="str">
        <f t="shared" si="10"/>
        <v/>
      </c>
      <c r="K113" s="107" t="str">
        <f t="shared" si="11"/>
        <v/>
      </c>
    </row>
    <row r="114" spans="1:11" x14ac:dyDescent="0.15">
      <c r="A114" t="str">
        <f>IF(Shares!$A86="","",ROW()-29)</f>
        <v/>
      </c>
      <c r="B114" t="str">
        <f>IF(Shares!$A86="","",Shares!$C86)</f>
        <v/>
      </c>
      <c r="C114" t="str">
        <f>IF(Shares!$A86="","",Shares!$B86)</f>
        <v/>
      </c>
      <c r="D114" t="str">
        <f>IF(Shares!$A86="","",Shares!$O86)</f>
        <v/>
      </c>
      <c r="E114" t="str">
        <f>IF(Shares!$A86="","",IFERROR(INDEX($O$3:$O$40,MATCH(Shares!$O86,$N$3:$N$40,0)),"UNMAPPED"))</f>
        <v/>
      </c>
      <c r="F114" t="str">
        <f>IF(Shares!$A86="","",Shares!$I86)</f>
        <v/>
      </c>
      <c r="G114" t="str">
        <f>IF(Shares!$A86="","",Shares!$G86)</f>
        <v/>
      </c>
      <c r="H114" s="313" t="str">
        <f>IF(Shares!$A86="","",Shares!$K86*Shares!$J86)</f>
        <v/>
      </c>
      <c r="I114" s="107" t="str">
        <f t="shared" si="9"/>
        <v/>
      </c>
      <c r="J114" s="107" t="str">
        <f t="shared" si="10"/>
        <v/>
      </c>
      <c r="K114" s="107" t="str">
        <f t="shared" si="11"/>
        <v/>
      </c>
    </row>
    <row r="115" spans="1:11" x14ac:dyDescent="0.15">
      <c r="A115" t="str">
        <f>IF(Shares!$A87="","",ROW()-29)</f>
        <v/>
      </c>
      <c r="B115" t="str">
        <f>IF(Shares!$A87="","",Shares!$C87)</f>
        <v/>
      </c>
      <c r="C115" t="str">
        <f>IF(Shares!$A87="","",Shares!$B87)</f>
        <v/>
      </c>
      <c r="D115" t="str">
        <f>IF(Shares!$A87="","",Shares!$O87)</f>
        <v/>
      </c>
      <c r="E115" t="str">
        <f>IF(Shares!$A87="","",IFERROR(INDEX($O$3:$O$40,MATCH(Shares!$O87,$N$3:$N$40,0)),"UNMAPPED"))</f>
        <v/>
      </c>
      <c r="F115" t="str">
        <f>IF(Shares!$A87="","",Shares!$I87)</f>
        <v/>
      </c>
      <c r="G115" t="str">
        <f>IF(Shares!$A87="","",Shares!$G87)</f>
        <v/>
      </c>
      <c r="H115" s="313" t="str">
        <f>IF(Shares!$A87="","",Shares!$K87*Shares!$J87)</f>
        <v/>
      </c>
      <c r="I115" s="107" t="str">
        <f t="shared" si="9"/>
        <v/>
      </c>
      <c r="J115" s="107" t="str">
        <f t="shared" si="10"/>
        <v/>
      </c>
      <c r="K115" s="107" t="str">
        <f t="shared" si="11"/>
        <v/>
      </c>
    </row>
    <row r="116" spans="1:11" x14ac:dyDescent="0.15">
      <c r="A116" t="str">
        <f>IF(Shares!$A88="","",ROW()-29)</f>
        <v/>
      </c>
      <c r="B116" t="str">
        <f>IF(Shares!$A88="","",Shares!$C88)</f>
        <v/>
      </c>
      <c r="C116" t="str">
        <f>IF(Shares!$A88="","",Shares!$B88)</f>
        <v/>
      </c>
      <c r="D116" t="str">
        <f>IF(Shares!$A88="","",Shares!$O88)</f>
        <v/>
      </c>
      <c r="E116" t="str">
        <f>IF(Shares!$A88="","",IFERROR(INDEX($O$3:$O$40,MATCH(Shares!$O88,$N$3:$N$40,0)),"UNMAPPED"))</f>
        <v/>
      </c>
      <c r="F116" t="str">
        <f>IF(Shares!$A88="","",Shares!$I88)</f>
        <v/>
      </c>
      <c r="G116" t="str">
        <f>IF(Shares!$A88="","",Shares!$G88)</f>
        <v/>
      </c>
      <c r="H116" s="313" t="str">
        <f>IF(Shares!$A88="","",Shares!$K88*Shares!$J88)</f>
        <v/>
      </c>
      <c r="I116" s="107" t="str">
        <f t="shared" si="9"/>
        <v/>
      </c>
      <c r="J116" s="107" t="str">
        <f t="shared" si="10"/>
        <v/>
      </c>
      <c r="K116" s="107" t="str">
        <f t="shared" si="11"/>
        <v/>
      </c>
    </row>
    <row r="117" spans="1:11" x14ac:dyDescent="0.15">
      <c r="A117" t="str">
        <f>IF(Shares!$A89="","",ROW()-29)</f>
        <v/>
      </c>
      <c r="B117" t="str">
        <f>IF(Shares!$A89="","",Shares!$C89)</f>
        <v/>
      </c>
      <c r="C117" t="str">
        <f>IF(Shares!$A89="","",Shares!$B89)</f>
        <v/>
      </c>
      <c r="D117" t="str">
        <f>IF(Shares!$A89="","",Shares!$O89)</f>
        <v/>
      </c>
      <c r="E117" t="str">
        <f>IF(Shares!$A89="","",IFERROR(INDEX($O$3:$O$40,MATCH(Shares!$O89,$N$3:$N$40,0)),"UNMAPPED"))</f>
        <v/>
      </c>
      <c r="F117" t="str">
        <f>IF(Shares!$A89="","",Shares!$I89)</f>
        <v/>
      </c>
      <c r="G117" t="str">
        <f>IF(Shares!$A89="","",Shares!$G89)</f>
        <v/>
      </c>
      <c r="H117" s="313" t="str">
        <f>IF(Shares!$A89="","",Shares!$K89*Shares!$J89)</f>
        <v/>
      </c>
      <c r="I117" s="107" t="str">
        <f t="shared" si="9"/>
        <v/>
      </c>
      <c r="J117" s="107" t="str">
        <f t="shared" si="10"/>
        <v/>
      </c>
      <c r="K117" s="107" t="str">
        <f t="shared" si="11"/>
        <v/>
      </c>
    </row>
    <row r="118" spans="1:11" x14ac:dyDescent="0.15">
      <c r="A118" t="str">
        <f>IF(Shares!$A90="","",ROW()-29)</f>
        <v/>
      </c>
      <c r="B118" t="str">
        <f>IF(Shares!$A90="","",Shares!$C90)</f>
        <v/>
      </c>
      <c r="C118" t="str">
        <f>IF(Shares!$A90="","",Shares!$B90)</f>
        <v/>
      </c>
      <c r="D118" t="str">
        <f>IF(Shares!$A90="","",Shares!$O90)</f>
        <v/>
      </c>
      <c r="E118" t="str">
        <f>IF(Shares!$A90="","",IFERROR(INDEX($O$3:$O$40,MATCH(Shares!$O90,$N$3:$N$40,0)),"UNMAPPED"))</f>
        <v/>
      </c>
      <c r="F118" t="str">
        <f>IF(Shares!$A90="","",Shares!$I90)</f>
        <v/>
      </c>
      <c r="G118" t="str">
        <f>IF(Shares!$A90="","",Shares!$G90)</f>
        <v/>
      </c>
      <c r="H118" s="313" t="str">
        <f>IF(Shares!$A90="","",Shares!$K90*Shares!$J90)</f>
        <v/>
      </c>
      <c r="I118" s="107" t="str">
        <f t="shared" si="9"/>
        <v/>
      </c>
      <c r="J118" s="107" t="str">
        <f t="shared" si="10"/>
        <v/>
      </c>
      <c r="K118" s="107" t="str">
        <f t="shared" si="11"/>
        <v/>
      </c>
    </row>
    <row r="119" spans="1:11" x14ac:dyDescent="0.15">
      <c r="A119" t="str">
        <f>IF(Shares!$A91="","",ROW()-29)</f>
        <v/>
      </c>
      <c r="B119" t="str">
        <f>IF(Shares!$A91="","",Shares!$C91)</f>
        <v/>
      </c>
      <c r="C119" t="str">
        <f>IF(Shares!$A91="","",Shares!$B91)</f>
        <v/>
      </c>
      <c r="D119" t="str">
        <f>IF(Shares!$A91="","",Shares!$O91)</f>
        <v/>
      </c>
      <c r="E119" t="str">
        <f>IF(Shares!$A91="","",IFERROR(INDEX($O$3:$O$40,MATCH(Shares!$O91,$N$3:$N$40,0)),"UNMAPPED"))</f>
        <v/>
      </c>
      <c r="F119" t="str">
        <f>IF(Shares!$A91="","",Shares!$I91)</f>
        <v/>
      </c>
      <c r="G119" t="str">
        <f>IF(Shares!$A91="","",Shares!$G91)</f>
        <v/>
      </c>
      <c r="H119" s="313" t="str">
        <f>IF(Shares!$A91="","",Shares!$K91*Shares!$J91)</f>
        <v/>
      </c>
      <c r="I119" s="107" t="str">
        <f t="shared" si="9"/>
        <v/>
      </c>
      <c r="J119" s="107" t="str">
        <f t="shared" si="10"/>
        <v/>
      </c>
      <c r="K119" s="107" t="str">
        <f t="shared" si="11"/>
        <v/>
      </c>
    </row>
    <row r="120" spans="1:11" x14ac:dyDescent="0.15">
      <c r="A120" t="str">
        <f>IF(Shares!$A92="","",ROW()-29)</f>
        <v/>
      </c>
      <c r="B120" t="str">
        <f>IF(Shares!$A92="","",Shares!$C92)</f>
        <v/>
      </c>
      <c r="C120" t="str">
        <f>IF(Shares!$A92="","",Shares!$B92)</f>
        <v/>
      </c>
      <c r="D120" t="str">
        <f>IF(Shares!$A92="","",Shares!$O92)</f>
        <v/>
      </c>
      <c r="E120" t="str">
        <f>IF(Shares!$A92="","",IFERROR(INDEX($O$3:$O$40,MATCH(Shares!$O92,$N$3:$N$40,0)),"UNMAPPED"))</f>
        <v/>
      </c>
      <c r="F120" t="str">
        <f>IF(Shares!$A92="","",Shares!$I92)</f>
        <v/>
      </c>
      <c r="G120" t="str">
        <f>IF(Shares!$A92="","",Shares!$G92)</f>
        <v/>
      </c>
      <c r="H120" s="313" t="str">
        <f>IF(Shares!$A92="","",Shares!$K92*Shares!$J92)</f>
        <v/>
      </c>
      <c r="I120" s="107" t="str">
        <f t="shared" si="9"/>
        <v/>
      </c>
      <c r="J120" s="107" t="str">
        <f t="shared" si="10"/>
        <v/>
      </c>
      <c r="K120" s="107" t="str">
        <f t="shared" si="11"/>
        <v/>
      </c>
    </row>
    <row r="121" spans="1:11" x14ac:dyDescent="0.15">
      <c r="A121" t="str">
        <f>IF(Shares!$A93="","",ROW()-29)</f>
        <v/>
      </c>
      <c r="B121" t="str">
        <f>IF(Shares!$A93="","",Shares!$C93)</f>
        <v/>
      </c>
      <c r="C121" t="str">
        <f>IF(Shares!$A93="","",Shares!$B93)</f>
        <v/>
      </c>
      <c r="D121" t="str">
        <f>IF(Shares!$A93="","",Shares!$O93)</f>
        <v/>
      </c>
      <c r="E121" t="str">
        <f>IF(Shares!$A93="","",IFERROR(INDEX($O$3:$O$40,MATCH(Shares!$O93,$N$3:$N$40,0)),"UNMAPPED"))</f>
        <v/>
      </c>
      <c r="F121" t="str">
        <f>IF(Shares!$A93="","",Shares!$I93)</f>
        <v/>
      </c>
      <c r="G121" t="str">
        <f>IF(Shares!$A93="","",Shares!$G93)</f>
        <v/>
      </c>
      <c r="H121" s="313" t="str">
        <f>IF(Shares!$A93="","",Shares!$K93*Shares!$J93)</f>
        <v/>
      </c>
      <c r="I121" s="107" t="str">
        <f t="shared" si="9"/>
        <v/>
      </c>
      <c r="J121" s="107" t="str">
        <f t="shared" si="10"/>
        <v/>
      </c>
      <c r="K121" s="107" t="str">
        <f t="shared" si="11"/>
        <v/>
      </c>
    </row>
    <row r="122" spans="1:11" x14ac:dyDescent="0.15">
      <c r="A122" t="str">
        <f>IF(Shares!$A94="","",ROW()-29)</f>
        <v/>
      </c>
      <c r="B122" t="str">
        <f>IF(Shares!$A94="","",Shares!$C94)</f>
        <v/>
      </c>
      <c r="C122" t="str">
        <f>IF(Shares!$A94="","",Shares!$B94)</f>
        <v/>
      </c>
      <c r="D122" t="str">
        <f>IF(Shares!$A94="","",Shares!$O94)</f>
        <v/>
      </c>
      <c r="E122" t="str">
        <f>IF(Shares!$A94="","",IFERROR(INDEX($O$3:$O$40,MATCH(Shares!$O94,$N$3:$N$40,0)),"UNMAPPED"))</f>
        <v/>
      </c>
      <c r="F122" t="str">
        <f>IF(Shares!$A94="","",Shares!$I94)</f>
        <v/>
      </c>
      <c r="G122" t="str">
        <f>IF(Shares!$A94="","",Shares!$G94)</f>
        <v/>
      </c>
      <c r="H122" s="313" t="str">
        <f>IF(Shares!$A94="","",Shares!$K94*Shares!$J94)</f>
        <v/>
      </c>
      <c r="I122" s="107" t="str">
        <f t="shared" si="9"/>
        <v/>
      </c>
      <c r="J122" s="107" t="str">
        <f t="shared" si="10"/>
        <v/>
      </c>
      <c r="K122" s="107" t="str">
        <f t="shared" si="11"/>
        <v/>
      </c>
    </row>
    <row r="123" spans="1:11" x14ac:dyDescent="0.15">
      <c r="A123" t="str">
        <f>IF(Shares!$A95="","",ROW()-29)</f>
        <v/>
      </c>
      <c r="B123" t="str">
        <f>IF(Shares!$A95="","",Shares!$C95)</f>
        <v/>
      </c>
      <c r="C123" t="str">
        <f>IF(Shares!$A95="","",Shares!$B95)</f>
        <v/>
      </c>
      <c r="D123" t="str">
        <f>IF(Shares!$A95="","",Shares!$O95)</f>
        <v/>
      </c>
      <c r="E123" t="str">
        <f>IF(Shares!$A95="","",IFERROR(INDEX($O$3:$O$40,MATCH(Shares!$O95,$N$3:$N$40,0)),"UNMAPPED"))</f>
        <v/>
      </c>
      <c r="F123" t="str">
        <f>IF(Shares!$A95="","",Shares!$I95)</f>
        <v/>
      </c>
      <c r="G123" t="str">
        <f>IF(Shares!$A95="","",Shares!$G95)</f>
        <v/>
      </c>
      <c r="H123" s="313" t="str">
        <f>IF(Shares!$A95="","",Shares!$K95*Shares!$J95)</f>
        <v/>
      </c>
      <c r="I123" s="107" t="str">
        <f t="shared" si="9"/>
        <v/>
      </c>
      <c r="J123" s="107" t="str">
        <f t="shared" si="10"/>
        <v/>
      </c>
      <c r="K123" s="107" t="str">
        <f t="shared" si="11"/>
        <v/>
      </c>
    </row>
    <row r="124" spans="1:11" x14ac:dyDescent="0.15">
      <c r="A124" t="str">
        <f>IF(Shares!$A96="","",ROW()-29)</f>
        <v/>
      </c>
      <c r="B124" t="str">
        <f>IF(Shares!$A96="","",Shares!$C96)</f>
        <v/>
      </c>
      <c r="C124" t="str">
        <f>IF(Shares!$A96="","",Shares!$B96)</f>
        <v/>
      </c>
      <c r="D124" t="str">
        <f>IF(Shares!$A96="","",Shares!$O96)</f>
        <v/>
      </c>
      <c r="E124" t="str">
        <f>IF(Shares!$A96="","",IFERROR(INDEX($O$3:$O$40,MATCH(Shares!$O96,$N$3:$N$40,0)),"UNMAPPED"))</f>
        <v/>
      </c>
      <c r="F124" t="str">
        <f>IF(Shares!$A96="","",Shares!$I96)</f>
        <v/>
      </c>
      <c r="G124" t="str">
        <f>IF(Shares!$A96="","",Shares!$G96)</f>
        <v/>
      </c>
      <c r="H124" s="313" t="str">
        <f>IF(Shares!$A96="","",Shares!$K96*Shares!$J96)</f>
        <v/>
      </c>
      <c r="I124" s="107" t="str">
        <f t="shared" si="9"/>
        <v/>
      </c>
      <c r="J124" s="107" t="str">
        <f t="shared" si="10"/>
        <v/>
      </c>
      <c r="K124" s="107" t="str">
        <f t="shared" si="11"/>
        <v/>
      </c>
    </row>
    <row r="125" spans="1:11" x14ac:dyDescent="0.15">
      <c r="A125" t="str">
        <f>IF(Shares!$A97="","",ROW()-29)</f>
        <v/>
      </c>
      <c r="B125" t="str">
        <f>IF(Shares!$A97="","",Shares!$C97)</f>
        <v/>
      </c>
      <c r="C125" t="str">
        <f>IF(Shares!$A97="","",Shares!$B97)</f>
        <v/>
      </c>
      <c r="D125" t="str">
        <f>IF(Shares!$A97="","",Shares!$O97)</f>
        <v/>
      </c>
      <c r="E125" t="str">
        <f>IF(Shares!$A97="","",IFERROR(INDEX($O$3:$O$40,MATCH(Shares!$O97,$N$3:$N$40,0)),"UNMAPPED"))</f>
        <v/>
      </c>
      <c r="F125" t="str">
        <f>IF(Shares!$A97="","",Shares!$I97)</f>
        <v/>
      </c>
      <c r="G125" t="str">
        <f>IF(Shares!$A97="","",Shares!$G97)</f>
        <v/>
      </c>
      <c r="H125" s="313" t="str">
        <f>IF(Shares!$A97="","",Shares!$K97*Shares!$J97)</f>
        <v/>
      </c>
      <c r="I125" s="107" t="str">
        <f t="shared" si="9"/>
        <v/>
      </c>
      <c r="J125" s="107" t="str">
        <f t="shared" si="10"/>
        <v/>
      </c>
      <c r="K125" s="107" t="str">
        <f t="shared" si="11"/>
        <v/>
      </c>
    </row>
    <row r="126" spans="1:11" x14ac:dyDescent="0.15">
      <c r="A126" t="str">
        <f>IF(Shares!$A98="","",ROW()-29)</f>
        <v/>
      </c>
      <c r="B126" t="str">
        <f>IF(Shares!$A98="","",Shares!$C98)</f>
        <v/>
      </c>
      <c r="C126" t="str">
        <f>IF(Shares!$A98="","",Shares!$B98)</f>
        <v/>
      </c>
      <c r="D126" t="str">
        <f>IF(Shares!$A98="","",Shares!$O98)</f>
        <v/>
      </c>
      <c r="E126" t="str">
        <f>IF(Shares!$A98="","",IFERROR(INDEX($O$3:$O$40,MATCH(Shares!$O98,$N$3:$N$40,0)),"UNMAPPED"))</f>
        <v/>
      </c>
      <c r="F126" t="str">
        <f>IF(Shares!$A98="","",Shares!$I98)</f>
        <v/>
      </c>
      <c r="G126" t="str">
        <f>IF(Shares!$A98="","",Shares!$G98)</f>
        <v/>
      </c>
      <c r="H126" s="313" t="str">
        <f>IF(Shares!$A98="","",Shares!$K98*Shares!$J98)</f>
        <v/>
      </c>
      <c r="I126" s="107" t="str">
        <f t="shared" si="9"/>
        <v/>
      </c>
      <c r="J126" s="107" t="str">
        <f t="shared" si="10"/>
        <v/>
      </c>
      <c r="K126" s="107" t="str">
        <f t="shared" si="11"/>
        <v/>
      </c>
    </row>
    <row r="127" spans="1:11" x14ac:dyDescent="0.15">
      <c r="A127" t="str">
        <f>IF(Shares!$A99="","",ROW()-29)</f>
        <v/>
      </c>
      <c r="B127" t="str">
        <f>IF(Shares!$A99="","",Shares!$C99)</f>
        <v/>
      </c>
      <c r="C127" t="str">
        <f>IF(Shares!$A99="","",Shares!$B99)</f>
        <v/>
      </c>
      <c r="D127" t="str">
        <f>IF(Shares!$A99="","",Shares!$O99)</f>
        <v/>
      </c>
      <c r="E127" t="str">
        <f>IF(Shares!$A99="","",IFERROR(INDEX($O$3:$O$40,MATCH(Shares!$O99,$N$3:$N$40,0)),"UNMAPPED"))</f>
        <v/>
      </c>
      <c r="F127" t="str">
        <f>IF(Shares!$A99="","",Shares!$I99)</f>
        <v/>
      </c>
      <c r="G127" t="str">
        <f>IF(Shares!$A99="","",Shares!$G99)</f>
        <v/>
      </c>
      <c r="H127" s="313" t="str">
        <f>IF(Shares!$A99="","",Shares!$K99*Shares!$J99)</f>
        <v/>
      </c>
      <c r="I127" s="107" t="str">
        <f t="shared" si="9"/>
        <v/>
      </c>
      <c r="J127" s="107" t="str">
        <f t="shared" si="10"/>
        <v/>
      </c>
      <c r="K127" s="107" t="str">
        <f t="shared" si="11"/>
        <v/>
      </c>
    </row>
    <row r="128" spans="1:11" x14ac:dyDescent="0.15">
      <c r="A128" t="str">
        <f>IF(Shares!$A100="","",ROW()-29)</f>
        <v/>
      </c>
      <c r="B128" t="str">
        <f>IF(Shares!$A100="","",Shares!$C100)</f>
        <v/>
      </c>
      <c r="C128" t="str">
        <f>IF(Shares!$A100="","",Shares!$B100)</f>
        <v/>
      </c>
      <c r="D128" t="str">
        <f>IF(Shares!$A100="","",Shares!$O100)</f>
        <v/>
      </c>
      <c r="E128" t="str">
        <f>IF(Shares!$A100="","",IFERROR(INDEX($O$3:$O$40,MATCH(Shares!$O100,$N$3:$N$40,0)),"UNMAPPED"))</f>
        <v/>
      </c>
      <c r="F128" t="str">
        <f>IF(Shares!$A100="","",Shares!$I100)</f>
        <v/>
      </c>
      <c r="G128" t="str">
        <f>IF(Shares!$A100="","",Shares!$G100)</f>
        <v/>
      </c>
      <c r="H128" s="313" t="str">
        <f>IF(Shares!$A100="","",Shares!$K100*Shares!$J100)</f>
        <v/>
      </c>
      <c r="I128" s="107" t="str">
        <f t="shared" si="9"/>
        <v/>
      </c>
      <c r="J128" s="107" t="str">
        <f t="shared" si="10"/>
        <v/>
      </c>
      <c r="K128" s="107" t="str">
        <f t="shared" si="11"/>
        <v/>
      </c>
    </row>
    <row r="129" spans="1:11" x14ac:dyDescent="0.15">
      <c r="A129" t="str">
        <f>IF(Shares!$A101="","",ROW()-29)</f>
        <v/>
      </c>
      <c r="B129" t="str">
        <f>IF(Shares!$A101="","",Shares!$C101)</f>
        <v/>
      </c>
      <c r="C129" t="str">
        <f>IF(Shares!$A101="","",Shares!$B101)</f>
        <v/>
      </c>
      <c r="D129" t="str">
        <f>IF(Shares!$A101="","",Shares!$O101)</f>
        <v/>
      </c>
      <c r="E129" t="str">
        <f>IF(Shares!$A101="","",IFERROR(INDEX($O$3:$O$40,MATCH(Shares!$O101,$N$3:$N$40,0)),"UNMAPPED"))</f>
        <v/>
      </c>
      <c r="F129" t="str">
        <f>IF(Shares!$A101="","",Shares!$I101)</f>
        <v/>
      </c>
      <c r="G129" t="str">
        <f>IF(Shares!$A101="","",Shares!$G101)</f>
        <v/>
      </c>
      <c r="H129" s="313" t="str">
        <f>IF(Shares!$A101="","",Shares!$K101*Shares!$J101)</f>
        <v/>
      </c>
      <c r="I129" s="107" t="str">
        <f t="shared" si="9"/>
        <v/>
      </c>
      <c r="J129" s="107" t="str">
        <f t="shared" si="10"/>
        <v/>
      </c>
      <c r="K129" s="107" t="str">
        <f t="shared" si="11"/>
        <v/>
      </c>
    </row>
    <row r="130" spans="1:11" x14ac:dyDescent="0.15">
      <c r="A130" t="str">
        <f>IF(Shares!$A102="","",ROW()-29)</f>
        <v/>
      </c>
      <c r="B130" t="str">
        <f>IF(Shares!$A102="","",Shares!$C102)</f>
        <v/>
      </c>
      <c r="C130" t="str">
        <f>IF(Shares!$A102="","",Shares!$B102)</f>
        <v/>
      </c>
      <c r="D130" t="str">
        <f>IF(Shares!$A102="","",Shares!$O102)</f>
        <v/>
      </c>
      <c r="E130" t="str">
        <f>IF(Shares!$A102="","",IFERROR(INDEX($O$3:$O$40,MATCH(Shares!$O102,$N$3:$N$40,0)),"UNMAPPED"))</f>
        <v/>
      </c>
      <c r="F130" t="str">
        <f>IF(Shares!$A102="","",Shares!$I102)</f>
        <v/>
      </c>
      <c r="G130" t="str">
        <f>IF(Shares!$A102="","",Shares!$G102)</f>
        <v/>
      </c>
      <c r="H130" s="313" t="str">
        <f>IF(Shares!$A102="","",Shares!$K102*Shares!$J102)</f>
        <v/>
      </c>
      <c r="I130" s="107" t="str">
        <f t="shared" si="9"/>
        <v/>
      </c>
      <c r="J130" s="107" t="str">
        <f t="shared" si="10"/>
        <v/>
      </c>
      <c r="K130" s="107" t="str">
        <f t="shared" si="11"/>
        <v/>
      </c>
    </row>
    <row r="131" spans="1:11" x14ac:dyDescent="0.15">
      <c r="A131" t="str">
        <f>IF(Shares!$A103="","",ROW()-29)</f>
        <v/>
      </c>
      <c r="B131" t="str">
        <f>IF(Shares!$A103="","",Shares!$C103)</f>
        <v/>
      </c>
      <c r="C131" t="str">
        <f>IF(Shares!$A103="","",Shares!$B103)</f>
        <v/>
      </c>
      <c r="D131" t="str">
        <f>IF(Shares!$A103="","",Shares!$O103)</f>
        <v/>
      </c>
      <c r="E131" t="str">
        <f>IF(Shares!$A103="","",IFERROR(INDEX($O$3:$O$40,MATCH(Shares!$O103,$N$3:$N$40,0)),"UNMAPPED"))</f>
        <v/>
      </c>
      <c r="F131" t="str">
        <f>IF(Shares!$A103="","",Shares!$I103)</f>
        <v/>
      </c>
      <c r="G131" t="str">
        <f>IF(Shares!$A103="","",Shares!$G103)</f>
        <v/>
      </c>
      <c r="H131" s="313" t="str">
        <f>IF(Shares!$A103="","",Shares!$K103*Shares!$J103)</f>
        <v/>
      </c>
      <c r="I131" s="107" t="str">
        <f t="shared" si="9"/>
        <v/>
      </c>
      <c r="J131" s="107" t="str">
        <f t="shared" si="10"/>
        <v/>
      </c>
      <c r="K131" s="107" t="str">
        <f t="shared" si="11"/>
        <v/>
      </c>
    </row>
    <row r="132" spans="1:11" x14ac:dyDescent="0.15">
      <c r="A132" t="str">
        <f>IF(Shares!$A104="","",ROW()-29)</f>
        <v/>
      </c>
      <c r="B132" t="str">
        <f>IF(Shares!$A104="","",Shares!$C104)</f>
        <v/>
      </c>
      <c r="C132" t="str">
        <f>IF(Shares!$A104="","",Shares!$B104)</f>
        <v/>
      </c>
      <c r="D132" t="str">
        <f>IF(Shares!$A104="","",Shares!$O104)</f>
        <v/>
      </c>
      <c r="E132" t="str">
        <f>IF(Shares!$A104="","",IFERROR(INDEX($O$3:$O$40,MATCH(Shares!$O104,$N$3:$N$40,0)),"UNMAPPED"))</f>
        <v/>
      </c>
      <c r="F132" t="str">
        <f>IF(Shares!$A104="","",Shares!$I104)</f>
        <v/>
      </c>
      <c r="G132" t="str">
        <f>IF(Shares!$A104="","",Shares!$G104)</f>
        <v/>
      </c>
      <c r="H132" s="313" t="str">
        <f>IF(Shares!$A104="","",Shares!$K104*Shares!$J104)</f>
        <v/>
      </c>
      <c r="I132" s="107" t="str">
        <f t="shared" si="9"/>
        <v/>
      </c>
      <c r="J132" s="107" t="str">
        <f t="shared" si="10"/>
        <v/>
      </c>
      <c r="K132" s="107" t="str">
        <f t="shared" si="11"/>
        <v/>
      </c>
    </row>
    <row r="133" spans="1:11" x14ac:dyDescent="0.15">
      <c r="A133" t="str">
        <f>IF(Shares!$A105="","",ROW()-29)</f>
        <v/>
      </c>
      <c r="B133" t="str">
        <f>IF(Shares!$A105="","",Shares!$C105)</f>
        <v/>
      </c>
      <c r="C133" t="str">
        <f>IF(Shares!$A105="","",Shares!$B105)</f>
        <v/>
      </c>
      <c r="D133" t="str">
        <f>IF(Shares!$A105="","",Shares!$O105)</f>
        <v/>
      </c>
      <c r="E133" t="str">
        <f>IF(Shares!$A105="","",IFERROR(INDEX($O$3:$O$40,MATCH(Shares!$O105,$N$3:$N$40,0)),"UNMAPPED"))</f>
        <v/>
      </c>
      <c r="F133" t="str">
        <f>IF(Shares!$A105="","",Shares!$I105)</f>
        <v/>
      </c>
      <c r="G133" t="str">
        <f>IF(Shares!$A105="","",Shares!$G105)</f>
        <v/>
      </c>
      <c r="H133" s="313" t="str">
        <f>IF(Shares!$A105="","",Shares!$K105*Shares!$J105)</f>
        <v/>
      </c>
      <c r="I133" s="107" t="str">
        <f t="shared" si="9"/>
        <v/>
      </c>
      <c r="J133" s="107" t="str">
        <f t="shared" si="10"/>
        <v/>
      </c>
      <c r="K133" s="107" t="str">
        <f t="shared" si="11"/>
        <v/>
      </c>
    </row>
    <row r="134" spans="1:11" x14ac:dyDescent="0.15">
      <c r="A134" t="str">
        <f>IF(Shares!$A106="","",ROW()-29)</f>
        <v/>
      </c>
      <c r="B134" t="str">
        <f>IF(Shares!$A106="","",Shares!$C106)</f>
        <v/>
      </c>
      <c r="C134" t="str">
        <f>IF(Shares!$A106="","",Shares!$B106)</f>
        <v/>
      </c>
      <c r="D134" t="str">
        <f>IF(Shares!$A106="","",Shares!$O106)</f>
        <v/>
      </c>
      <c r="E134" t="str">
        <f>IF(Shares!$A106="","",IFERROR(INDEX($O$3:$O$40,MATCH(Shares!$O106,$N$3:$N$40,0)),"UNMAPPED"))</f>
        <v/>
      </c>
      <c r="F134" t="str">
        <f>IF(Shares!$A106="","",Shares!$I106)</f>
        <v/>
      </c>
      <c r="G134" t="str">
        <f>IF(Shares!$A106="","",Shares!$G106)</f>
        <v/>
      </c>
      <c r="H134" s="313" t="str">
        <f>IF(Shares!$A106="","",Shares!$K106*Shares!$J106)</f>
        <v/>
      </c>
      <c r="I134" s="107" t="str">
        <f t="shared" si="9"/>
        <v/>
      </c>
      <c r="J134" s="107" t="str">
        <f t="shared" si="10"/>
        <v/>
      </c>
      <c r="K134" s="107" t="str">
        <f t="shared" si="11"/>
        <v/>
      </c>
    </row>
    <row r="135" spans="1:11" x14ac:dyDescent="0.15">
      <c r="A135" t="str">
        <f>IF(Shares!$A107="","",ROW()-29)</f>
        <v/>
      </c>
      <c r="B135" t="str">
        <f>IF(Shares!$A107="","",Shares!$C107)</f>
        <v/>
      </c>
      <c r="C135" t="str">
        <f>IF(Shares!$A107="","",Shares!$B107)</f>
        <v/>
      </c>
      <c r="D135" t="str">
        <f>IF(Shares!$A107="","",Shares!$O107)</f>
        <v/>
      </c>
      <c r="E135" t="str">
        <f>IF(Shares!$A107="","",IFERROR(INDEX($O$3:$O$40,MATCH(Shares!$O107,$N$3:$N$40,0)),"UNMAPPED"))</f>
        <v/>
      </c>
      <c r="F135" t="str">
        <f>IF(Shares!$A107="","",Shares!$I107)</f>
        <v/>
      </c>
      <c r="G135" t="str">
        <f>IF(Shares!$A107="","",Shares!$G107)</f>
        <v/>
      </c>
      <c r="H135" s="313" t="str">
        <f>IF(Shares!$A107="","",Shares!$K107*Shares!$J107)</f>
        <v/>
      </c>
      <c r="I135" s="107" t="str">
        <f t="shared" si="9"/>
        <v/>
      </c>
      <c r="J135" s="107" t="str">
        <f t="shared" si="10"/>
        <v/>
      </c>
      <c r="K135" s="107" t="str">
        <f t="shared" si="11"/>
        <v/>
      </c>
    </row>
    <row r="136" spans="1:11" x14ac:dyDescent="0.15">
      <c r="A136" t="str">
        <f>IF(Shares!$A108="","",ROW()-29)</f>
        <v/>
      </c>
      <c r="B136" t="str">
        <f>IF(Shares!$A108="","",Shares!$C108)</f>
        <v/>
      </c>
      <c r="C136" t="str">
        <f>IF(Shares!$A108="","",Shares!$B108)</f>
        <v/>
      </c>
      <c r="D136" t="str">
        <f>IF(Shares!$A108="","",Shares!$O108)</f>
        <v/>
      </c>
      <c r="E136" t="str">
        <f>IF(Shares!$A108="","",IFERROR(INDEX($O$3:$O$40,MATCH(Shares!$O108,$N$3:$N$40,0)),"UNMAPPED"))</f>
        <v/>
      </c>
      <c r="F136" t="str">
        <f>IF(Shares!$A108="","",Shares!$I108)</f>
        <v/>
      </c>
      <c r="G136" t="str">
        <f>IF(Shares!$A108="","",Shares!$G108)</f>
        <v/>
      </c>
      <c r="H136" s="313" t="str">
        <f>IF(Shares!$A108="","",Shares!$K108*Shares!$J108)</f>
        <v/>
      </c>
      <c r="I136" s="107" t="str">
        <f t="shared" si="9"/>
        <v/>
      </c>
      <c r="J136" s="107" t="str">
        <f t="shared" si="10"/>
        <v/>
      </c>
      <c r="K136" s="107" t="str">
        <f t="shared" si="11"/>
        <v/>
      </c>
    </row>
    <row r="137" spans="1:11" x14ac:dyDescent="0.15">
      <c r="A137" t="str">
        <f>IF(Shares!$A109="","",ROW()-29)</f>
        <v/>
      </c>
      <c r="B137" t="str">
        <f>IF(Shares!$A109="","",Shares!$C109)</f>
        <v/>
      </c>
      <c r="C137" t="str">
        <f>IF(Shares!$A109="","",Shares!$B109)</f>
        <v/>
      </c>
      <c r="D137" t="str">
        <f>IF(Shares!$A109="","",Shares!$O109)</f>
        <v/>
      </c>
      <c r="E137" t="str">
        <f>IF(Shares!$A109="","",IFERROR(INDEX($O$3:$O$40,MATCH(Shares!$O109,$N$3:$N$40,0)),"UNMAPPED"))</f>
        <v/>
      </c>
      <c r="F137" t="str">
        <f>IF(Shares!$A109="","",Shares!$I109)</f>
        <v/>
      </c>
      <c r="G137" t="str">
        <f>IF(Shares!$A109="","",Shares!$G109)</f>
        <v/>
      </c>
      <c r="H137" s="313" t="str">
        <f>IF(Shares!$A109="","",Shares!$K109*Shares!$J109)</f>
        <v/>
      </c>
      <c r="I137" s="107" t="str">
        <f t="shared" si="9"/>
        <v/>
      </c>
      <c r="J137" s="107" t="str">
        <f t="shared" si="10"/>
        <v/>
      </c>
      <c r="K137" s="107" t="str">
        <f t="shared" si="11"/>
        <v/>
      </c>
    </row>
    <row r="138" spans="1:11" x14ac:dyDescent="0.15">
      <c r="A138" t="str">
        <f>IF(Shares!$A110="","",ROW()-29)</f>
        <v/>
      </c>
      <c r="B138" t="str">
        <f>IF(Shares!$A110="","",Shares!$C110)</f>
        <v/>
      </c>
      <c r="C138" t="str">
        <f>IF(Shares!$A110="","",Shares!$B110)</f>
        <v/>
      </c>
      <c r="D138" t="str">
        <f>IF(Shares!$A110="","",Shares!$O110)</f>
        <v/>
      </c>
      <c r="E138" t="str">
        <f>IF(Shares!$A110="","",IFERROR(INDEX($O$3:$O$40,MATCH(Shares!$O110,$N$3:$N$40,0)),"UNMAPPED"))</f>
        <v/>
      </c>
      <c r="F138" t="str">
        <f>IF(Shares!$A110="","",Shares!$I110)</f>
        <v/>
      </c>
      <c r="G138" t="str">
        <f>IF(Shares!$A110="","",Shares!$G110)</f>
        <v/>
      </c>
      <c r="H138" s="313" t="str">
        <f>IF(Shares!$A110="","",Shares!$K110*Shares!$J110)</f>
        <v/>
      </c>
      <c r="I138" s="107" t="str">
        <f t="shared" si="9"/>
        <v/>
      </c>
      <c r="J138" s="107" t="str">
        <f t="shared" si="10"/>
        <v/>
      </c>
      <c r="K138" s="107" t="str">
        <f t="shared" si="11"/>
        <v/>
      </c>
    </row>
    <row r="139" spans="1:11" x14ac:dyDescent="0.15">
      <c r="A139" t="str">
        <f>IF(Shares!$A111="","",ROW()-29)</f>
        <v/>
      </c>
      <c r="B139" t="str">
        <f>IF(Shares!$A111="","",Shares!$C111)</f>
        <v/>
      </c>
      <c r="C139" t="str">
        <f>IF(Shares!$A111="","",Shares!$B111)</f>
        <v/>
      </c>
      <c r="D139" t="str">
        <f>IF(Shares!$A111="","",Shares!$O111)</f>
        <v/>
      </c>
      <c r="E139" t="str">
        <f>IF(Shares!$A111="","",IFERROR(INDEX($O$3:$O$40,MATCH(Shares!$O111,$N$3:$N$40,0)),"UNMAPPED"))</f>
        <v/>
      </c>
      <c r="F139" t="str">
        <f>IF(Shares!$A111="","",Shares!$I111)</f>
        <v/>
      </c>
      <c r="G139" t="str">
        <f>IF(Shares!$A111="","",Shares!$G111)</f>
        <v/>
      </c>
      <c r="H139" s="313" t="str">
        <f>IF(Shares!$A111="","",Shares!$K111*Shares!$J111)</f>
        <v/>
      </c>
      <c r="I139" s="107" t="str">
        <f t="shared" si="9"/>
        <v/>
      </c>
      <c r="J139" s="107" t="str">
        <f t="shared" si="10"/>
        <v/>
      </c>
      <c r="K139" s="107" t="str">
        <f t="shared" si="11"/>
        <v/>
      </c>
    </row>
    <row r="140" spans="1:11" x14ac:dyDescent="0.15">
      <c r="A140" t="str">
        <f>IF(Shares!$A112="","",ROW()-29)</f>
        <v/>
      </c>
      <c r="B140" t="str">
        <f>IF(Shares!$A112="","",Shares!$C112)</f>
        <v/>
      </c>
      <c r="C140" t="str">
        <f>IF(Shares!$A112="","",Shares!$B112)</f>
        <v/>
      </c>
      <c r="D140" t="str">
        <f>IF(Shares!$A112="","",Shares!$O112)</f>
        <v/>
      </c>
      <c r="E140" t="str">
        <f>IF(Shares!$A112="","",IFERROR(INDEX($O$3:$O$40,MATCH(Shares!$O112,$N$3:$N$40,0)),"UNMAPPED"))</f>
        <v/>
      </c>
      <c r="F140" t="str">
        <f>IF(Shares!$A112="","",Shares!$I112)</f>
        <v/>
      </c>
      <c r="G140" t="str">
        <f>IF(Shares!$A112="","",Shares!$G112)</f>
        <v/>
      </c>
      <c r="H140" s="313" t="str">
        <f>IF(Shares!$A112="","",Shares!$K112*Shares!$J112)</f>
        <v/>
      </c>
      <c r="I140" s="107" t="str">
        <f t="shared" si="9"/>
        <v/>
      </c>
      <c r="J140" s="107" t="str">
        <f t="shared" si="10"/>
        <v/>
      </c>
      <c r="K140" s="107" t="str">
        <f t="shared" si="11"/>
        <v/>
      </c>
    </row>
    <row r="141" spans="1:11" x14ac:dyDescent="0.15">
      <c r="A141" t="str">
        <f>IF(Shares!$A113="","",ROW()-29)</f>
        <v/>
      </c>
      <c r="B141" t="str">
        <f>IF(Shares!$A113="","",Shares!$C113)</f>
        <v/>
      </c>
      <c r="C141" t="str">
        <f>IF(Shares!$A113="","",Shares!$B113)</f>
        <v/>
      </c>
      <c r="D141" t="str">
        <f>IF(Shares!$A113="","",Shares!$O113)</f>
        <v/>
      </c>
      <c r="E141" t="str">
        <f>IF(Shares!$A113="","",IFERROR(INDEX($O$3:$O$40,MATCH(Shares!$O113,$N$3:$N$40,0)),"UNMAPPED"))</f>
        <v/>
      </c>
      <c r="F141" t="str">
        <f>IF(Shares!$A113="","",Shares!$I113)</f>
        <v/>
      </c>
      <c r="G141" t="str">
        <f>IF(Shares!$A113="","",Shares!$G113)</f>
        <v/>
      </c>
      <c r="H141" s="313" t="str">
        <f>IF(Shares!$A113="","",Shares!$K113*Shares!$J113)</f>
        <v/>
      </c>
      <c r="I141" s="107" t="str">
        <f t="shared" si="9"/>
        <v/>
      </c>
      <c r="J141" s="107" t="str">
        <f t="shared" si="10"/>
        <v/>
      </c>
      <c r="K141" s="107" t="str">
        <f t="shared" si="11"/>
        <v/>
      </c>
    </row>
    <row r="142" spans="1:11" x14ac:dyDescent="0.15">
      <c r="A142" t="str">
        <f>IF(Shares!$A114="","",ROW()-29)</f>
        <v/>
      </c>
      <c r="B142" t="str">
        <f>IF(Shares!$A114="","",Shares!$C114)</f>
        <v/>
      </c>
      <c r="C142" t="str">
        <f>IF(Shares!$A114="","",Shares!$B114)</f>
        <v/>
      </c>
      <c r="D142" t="str">
        <f>IF(Shares!$A114="","",Shares!$O114)</f>
        <v/>
      </c>
      <c r="E142" t="str">
        <f>IF(Shares!$A114="","",IFERROR(INDEX($O$3:$O$40,MATCH(Shares!$O114,$N$3:$N$40,0)),"UNMAPPED"))</f>
        <v/>
      </c>
      <c r="F142" t="str">
        <f>IF(Shares!$A114="","",Shares!$I114)</f>
        <v/>
      </c>
      <c r="G142" t="str">
        <f>IF(Shares!$A114="","",Shares!$G114)</f>
        <v/>
      </c>
      <c r="H142" s="313" t="str">
        <f>IF(Shares!$A114="","",Shares!$K114*Shares!$J114)</f>
        <v/>
      </c>
      <c r="I142" s="107" t="str">
        <f t="shared" si="9"/>
        <v/>
      </c>
      <c r="J142" s="107" t="str">
        <f t="shared" si="10"/>
        <v/>
      </c>
      <c r="K142" s="107" t="str">
        <f t="shared" si="11"/>
        <v/>
      </c>
    </row>
    <row r="143" spans="1:11" x14ac:dyDescent="0.15">
      <c r="A143" t="str">
        <f>IF(Shares!$A115="","",ROW()-29)</f>
        <v/>
      </c>
      <c r="B143" t="str">
        <f>IF(Shares!$A115="","",Shares!$C115)</f>
        <v/>
      </c>
      <c r="C143" t="str">
        <f>IF(Shares!$A115="","",Shares!$B115)</f>
        <v/>
      </c>
      <c r="D143" t="str">
        <f>IF(Shares!$A115="","",Shares!$O115)</f>
        <v/>
      </c>
      <c r="E143" t="str">
        <f>IF(Shares!$A115="","",IFERROR(INDEX($O$3:$O$40,MATCH(Shares!$O115,$N$3:$N$40,0)),"UNMAPPED"))</f>
        <v/>
      </c>
      <c r="F143" t="str">
        <f>IF(Shares!$A115="","",Shares!$I115)</f>
        <v/>
      </c>
      <c r="G143" t="str">
        <f>IF(Shares!$A115="","",Shares!$G115)</f>
        <v/>
      </c>
      <c r="H143" s="313" t="str">
        <f>IF(Shares!$A115="","",Shares!$K115*Shares!$J115)</f>
        <v/>
      </c>
      <c r="I143" s="107" t="str">
        <f t="shared" si="9"/>
        <v/>
      </c>
      <c r="J143" s="107" t="str">
        <f t="shared" si="10"/>
        <v/>
      </c>
      <c r="K143" s="107" t="str">
        <f t="shared" si="11"/>
        <v/>
      </c>
    </row>
    <row r="144" spans="1:11" x14ac:dyDescent="0.15">
      <c r="A144" t="str">
        <f>IF(Shares!$A116="","",ROW()-29)</f>
        <v/>
      </c>
      <c r="B144" t="str">
        <f>IF(Shares!$A116="","",Shares!$C116)</f>
        <v/>
      </c>
      <c r="C144" t="str">
        <f>IF(Shares!$A116="","",Shares!$B116)</f>
        <v/>
      </c>
      <c r="D144" t="str">
        <f>IF(Shares!$A116="","",Shares!$O116)</f>
        <v/>
      </c>
      <c r="E144" t="str">
        <f>IF(Shares!$A116="","",IFERROR(INDEX($O$3:$O$40,MATCH(Shares!$O116,$N$3:$N$40,0)),"UNMAPPED"))</f>
        <v/>
      </c>
      <c r="F144" t="str">
        <f>IF(Shares!$A116="","",Shares!$I116)</f>
        <v/>
      </c>
      <c r="G144" t="str">
        <f>IF(Shares!$A116="","",Shares!$G116)</f>
        <v/>
      </c>
      <c r="H144" s="313" t="str">
        <f>IF(Shares!$A116="","",Shares!$K116*Shares!$J116)</f>
        <v/>
      </c>
      <c r="I144" s="107" t="str">
        <f t="shared" si="9"/>
        <v/>
      </c>
      <c r="J144" s="107" t="str">
        <f t="shared" si="10"/>
        <v/>
      </c>
      <c r="K144" s="107" t="str">
        <f t="shared" si="11"/>
        <v/>
      </c>
    </row>
    <row r="145" spans="1:11" x14ac:dyDescent="0.15">
      <c r="A145" t="str">
        <f>IF(Shares!$A117="","",ROW()-29)</f>
        <v/>
      </c>
      <c r="B145" t="str">
        <f>IF(Shares!$A117="","",Shares!$C117)</f>
        <v/>
      </c>
      <c r="C145" t="str">
        <f>IF(Shares!$A117="","",Shares!$B117)</f>
        <v/>
      </c>
      <c r="D145" t="str">
        <f>IF(Shares!$A117="","",Shares!$O117)</f>
        <v/>
      </c>
      <c r="E145" t="str">
        <f>IF(Shares!$A117="","",IFERROR(INDEX($O$3:$O$40,MATCH(Shares!$O117,$N$3:$N$40,0)),"UNMAPPED"))</f>
        <v/>
      </c>
      <c r="F145" t="str">
        <f>IF(Shares!$A117="","",Shares!$I117)</f>
        <v/>
      </c>
      <c r="G145" t="str">
        <f>IF(Shares!$A117="","",Shares!$G117)</f>
        <v/>
      </c>
      <c r="H145" s="313" t="str">
        <f>IF(Shares!$A117="","",Shares!$K117*Shares!$J117)</f>
        <v/>
      </c>
      <c r="I145" s="107" t="str">
        <f t="shared" si="9"/>
        <v/>
      </c>
      <c r="J145" s="107" t="str">
        <f t="shared" si="10"/>
        <v/>
      </c>
      <c r="K145" s="107" t="str">
        <f t="shared" si="11"/>
        <v/>
      </c>
    </row>
    <row r="146" spans="1:11" x14ac:dyDescent="0.15">
      <c r="A146" t="str">
        <f>IF(Shares!$A118="","",ROW()-29)</f>
        <v/>
      </c>
      <c r="B146" t="str">
        <f>IF(Shares!$A118="","",Shares!$C118)</f>
        <v/>
      </c>
      <c r="C146" t="str">
        <f>IF(Shares!$A118="","",Shares!$B118)</f>
        <v/>
      </c>
      <c r="D146" t="str">
        <f>IF(Shares!$A118="","",Shares!$O118)</f>
        <v/>
      </c>
      <c r="E146" t="str">
        <f>IF(Shares!$A118="","",IFERROR(INDEX($O$3:$O$40,MATCH(Shares!$O118,$N$3:$N$40,0)),"UNMAPPED"))</f>
        <v/>
      </c>
      <c r="F146" t="str">
        <f>IF(Shares!$A118="","",Shares!$I118)</f>
        <v/>
      </c>
      <c r="G146" t="str">
        <f>IF(Shares!$A118="","",Shares!$G118)</f>
        <v/>
      </c>
      <c r="H146" s="313" t="str">
        <f>IF(Shares!$A118="","",Shares!$K118*Shares!$J118)</f>
        <v/>
      </c>
      <c r="I146" s="107" t="str">
        <f t="shared" si="9"/>
        <v/>
      </c>
      <c r="J146" s="107" t="str">
        <f t="shared" si="10"/>
        <v/>
      </c>
      <c r="K146" s="107" t="str">
        <f t="shared" si="11"/>
        <v/>
      </c>
    </row>
    <row r="147" spans="1:11" x14ac:dyDescent="0.15">
      <c r="A147" t="str">
        <f>IF(Shares!$A119="","",ROW()-29)</f>
        <v/>
      </c>
      <c r="B147" t="str">
        <f>IF(Shares!$A119="","",Shares!$C119)</f>
        <v/>
      </c>
      <c r="C147" t="str">
        <f>IF(Shares!$A119="","",Shares!$B119)</f>
        <v/>
      </c>
      <c r="D147" t="str">
        <f>IF(Shares!$A119="","",Shares!$O119)</f>
        <v/>
      </c>
      <c r="E147" t="str">
        <f>IF(Shares!$A119="","",IFERROR(INDEX($O$3:$O$40,MATCH(Shares!$O119,$N$3:$N$40,0)),"UNMAPPED"))</f>
        <v/>
      </c>
      <c r="F147" t="str">
        <f>IF(Shares!$A119="","",Shares!$I119)</f>
        <v/>
      </c>
      <c r="G147" t="str">
        <f>IF(Shares!$A119="","",Shares!$G119)</f>
        <v/>
      </c>
      <c r="H147" s="313" t="str">
        <f>IF(Shares!$A119="","",Shares!$K119*Shares!$J119)</f>
        <v/>
      </c>
      <c r="I147" s="107" t="str">
        <f t="shared" si="9"/>
        <v/>
      </c>
      <c r="J147" s="107" t="str">
        <f t="shared" si="10"/>
        <v/>
      </c>
      <c r="K147" s="107" t="str">
        <f t="shared" si="11"/>
        <v/>
      </c>
    </row>
    <row r="148" spans="1:11" x14ac:dyDescent="0.15">
      <c r="A148" t="str">
        <f>IF(Shares!$A120="","",ROW()-29)</f>
        <v/>
      </c>
      <c r="B148" t="str">
        <f>IF(Shares!$A120="","",Shares!$C120)</f>
        <v/>
      </c>
      <c r="C148" t="str">
        <f>IF(Shares!$A120="","",Shares!$B120)</f>
        <v/>
      </c>
      <c r="D148" t="str">
        <f>IF(Shares!$A120="","",Shares!$O120)</f>
        <v/>
      </c>
      <c r="E148" t="str">
        <f>IF(Shares!$A120="","",IFERROR(INDEX($O$3:$O$40,MATCH(Shares!$O120,$N$3:$N$40,0)),"UNMAPPED"))</f>
        <v/>
      </c>
      <c r="F148" t="str">
        <f>IF(Shares!$A120="","",Shares!$I120)</f>
        <v/>
      </c>
      <c r="G148" t="str">
        <f>IF(Shares!$A120="","",Shares!$G120)</f>
        <v/>
      </c>
      <c r="H148" s="313" t="str">
        <f>IF(Shares!$A120="","",Shares!$K120*Shares!$J120)</f>
        <v/>
      </c>
      <c r="I148" s="107" t="str">
        <f t="shared" si="9"/>
        <v/>
      </c>
      <c r="J148" s="107" t="str">
        <f t="shared" si="10"/>
        <v/>
      </c>
      <c r="K148" s="107" t="str">
        <f t="shared" si="11"/>
        <v/>
      </c>
    </row>
    <row r="149" spans="1:11" x14ac:dyDescent="0.15">
      <c r="A149" t="str">
        <f>IF(Shares!$A121="","",ROW()-29)</f>
        <v/>
      </c>
      <c r="B149" t="str">
        <f>IF(Shares!$A121="","",Shares!$C121)</f>
        <v/>
      </c>
      <c r="C149" t="str">
        <f>IF(Shares!$A121="","",Shares!$B121)</f>
        <v/>
      </c>
      <c r="D149" t="str">
        <f>IF(Shares!$A121="","",Shares!$O121)</f>
        <v/>
      </c>
      <c r="E149" t="str">
        <f>IF(Shares!$A121="","",IFERROR(INDEX($O$3:$O$40,MATCH(Shares!$O121,$N$3:$N$40,0)),"UNMAPPED"))</f>
        <v/>
      </c>
      <c r="F149" t="str">
        <f>IF(Shares!$A121="","",Shares!$I121)</f>
        <v/>
      </c>
      <c r="G149" t="str">
        <f>IF(Shares!$A121="","",Shares!$G121)</f>
        <v/>
      </c>
      <c r="H149" s="313" t="str">
        <f>IF(Shares!$A121="","",Shares!$K121*Shares!$J121)</f>
        <v/>
      </c>
      <c r="I149" s="107" t="str">
        <f t="shared" si="9"/>
        <v/>
      </c>
      <c r="J149" s="107" t="str">
        <f t="shared" si="10"/>
        <v/>
      </c>
      <c r="K149" s="107" t="str">
        <f t="shared" si="11"/>
        <v/>
      </c>
    </row>
    <row r="150" spans="1:11" x14ac:dyDescent="0.15">
      <c r="A150" t="str">
        <f>IF(Shares!$A122="","",ROW()-29)</f>
        <v/>
      </c>
      <c r="B150" t="str">
        <f>IF(Shares!$A122="","",Shares!$C122)</f>
        <v/>
      </c>
      <c r="C150" t="str">
        <f>IF(Shares!$A122="","",Shares!$B122)</f>
        <v/>
      </c>
      <c r="D150" t="str">
        <f>IF(Shares!$A122="","",Shares!$O122)</f>
        <v/>
      </c>
      <c r="E150" t="str">
        <f>IF(Shares!$A122="","",IFERROR(INDEX($O$3:$O$40,MATCH(Shares!$O122,$N$3:$N$40,0)),"UNMAPPED"))</f>
        <v/>
      </c>
      <c r="F150" t="str">
        <f>IF(Shares!$A122="","",Shares!$I122)</f>
        <v/>
      </c>
      <c r="G150" t="str">
        <f>IF(Shares!$A122="","",Shares!$G122)</f>
        <v/>
      </c>
      <c r="H150" s="313" t="str">
        <f>IF(Shares!$A122="","",Shares!$K122*Shares!$J122)</f>
        <v/>
      </c>
      <c r="I150" s="107" t="str">
        <f t="shared" si="9"/>
        <v/>
      </c>
      <c r="J150" s="107" t="str">
        <f t="shared" si="10"/>
        <v/>
      </c>
      <c r="K150" s="107" t="str">
        <f t="shared" si="11"/>
        <v/>
      </c>
    </row>
    <row r="151" spans="1:11" x14ac:dyDescent="0.15">
      <c r="A151" t="str">
        <f>IF(Shares!$A123="","",ROW()-29)</f>
        <v/>
      </c>
      <c r="B151" t="str">
        <f>IF(Shares!$A123="","",Shares!$C123)</f>
        <v/>
      </c>
      <c r="C151" t="str">
        <f>IF(Shares!$A123="","",Shares!$B123)</f>
        <v/>
      </c>
      <c r="D151" t="str">
        <f>IF(Shares!$A123="","",Shares!$O123)</f>
        <v/>
      </c>
      <c r="E151" t="str">
        <f>IF(Shares!$A123="","",IFERROR(INDEX($O$3:$O$40,MATCH(Shares!$O123,$N$3:$N$40,0)),"UNMAPPED"))</f>
        <v/>
      </c>
      <c r="F151" t="str">
        <f>IF(Shares!$A123="","",Shares!$I123)</f>
        <v/>
      </c>
      <c r="G151" t="str">
        <f>IF(Shares!$A123="","",Shares!$G123)</f>
        <v/>
      </c>
      <c r="H151" s="313" t="str">
        <f>IF(Shares!$A123="","",Shares!$K123*Shares!$J123)</f>
        <v/>
      </c>
      <c r="I151" s="107" t="str">
        <f t="shared" si="9"/>
        <v/>
      </c>
      <c r="J151" s="107" t="str">
        <f t="shared" si="10"/>
        <v/>
      </c>
      <c r="K151" s="107" t="str">
        <f t="shared" si="11"/>
        <v/>
      </c>
    </row>
    <row r="152" spans="1:11" x14ac:dyDescent="0.15">
      <c r="A152" t="str">
        <f>IF(Shares!$A124="","",ROW()-29)</f>
        <v/>
      </c>
      <c r="B152" t="str">
        <f>IF(Shares!$A124="","",Shares!$C124)</f>
        <v/>
      </c>
      <c r="C152" t="str">
        <f>IF(Shares!$A124="","",Shares!$B124)</f>
        <v/>
      </c>
      <c r="D152" t="str">
        <f>IF(Shares!$A124="","",Shares!$O124)</f>
        <v/>
      </c>
      <c r="E152" t="str">
        <f>IF(Shares!$A124="","",IFERROR(INDEX($O$3:$O$40,MATCH(Shares!$O124,$N$3:$N$40,0)),"UNMAPPED"))</f>
        <v/>
      </c>
      <c r="F152" t="str">
        <f>IF(Shares!$A124="","",Shares!$I124)</f>
        <v/>
      </c>
      <c r="G152" t="str">
        <f>IF(Shares!$A124="","",Shares!$G124)</f>
        <v/>
      </c>
      <c r="H152" s="313" t="str">
        <f>IF(Shares!$A124="","",Shares!$K124*Shares!$J124)</f>
        <v/>
      </c>
      <c r="I152" s="107" t="str">
        <f t="shared" si="9"/>
        <v/>
      </c>
      <c r="J152" s="107" t="str">
        <f t="shared" si="10"/>
        <v/>
      </c>
      <c r="K152" s="107" t="str">
        <f t="shared" si="11"/>
        <v/>
      </c>
    </row>
    <row r="153" spans="1:11" x14ac:dyDescent="0.15">
      <c r="A153" t="str">
        <f>IF(Shares!$A125="","",ROW()-29)</f>
        <v/>
      </c>
      <c r="B153" t="str">
        <f>IF(Shares!$A125="","",Shares!$C125)</f>
        <v/>
      </c>
      <c r="C153" t="str">
        <f>IF(Shares!$A125="","",Shares!$B125)</f>
        <v/>
      </c>
      <c r="D153" t="str">
        <f>IF(Shares!$A125="","",Shares!$O125)</f>
        <v/>
      </c>
      <c r="E153" t="str">
        <f>IF(Shares!$A125="","",IFERROR(INDEX($O$3:$O$40,MATCH(Shares!$O125,$N$3:$N$40,0)),"UNMAPPED"))</f>
        <v/>
      </c>
      <c r="F153" t="str">
        <f>IF(Shares!$A125="","",Shares!$I125)</f>
        <v/>
      </c>
      <c r="G153" t="str">
        <f>IF(Shares!$A125="","",Shares!$G125)</f>
        <v/>
      </c>
      <c r="H153" s="313" t="str">
        <f>IF(Shares!$A125="","",Shares!$K125*Shares!$J125)</f>
        <v/>
      </c>
      <c r="I153" s="107" t="str">
        <f t="shared" si="9"/>
        <v/>
      </c>
      <c r="J153" s="107" t="str">
        <f t="shared" si="10"/>
        <v/>
      </c>
      <c r="K153" s="107" t="str">
        <f t="shared" si="11"/>
        <v/>
      </c>
    </row>
    <row r="154" spans="1:11" x14ac:dyDescent="0.15">
      <c r="A154" t="str">
        <f>IF(Shares!$A126="","",ROW()-29)</f>
        <v/>
      </c>
      <c r="B154" t="str">
        <f>IF(Shares!$A126="","",Shares!$C126)</f>
        <v/>
      </c>
      <c r="C154" t="str">
        <f>IF(Shares!$A126="","",Shares!$B126)</f>
        <v/>
      </c>
      <c r="D154" t="str">
        <f>IF(Shares!$A126="","",Shares!$O126)</f>
        <v/>
      </c>
      <c r="E154" t="str">
        <f>IF(Shares!$A126="","",IFERROR(INDEX($O$3:$O$40,MATCH(Shares!$O126,$N$3:$N$40,0)),"UNMAPPED"))</f>
        <v/>
      </c>
      <c r="F154" t="str">
        <f>IF(Shares!$A126="","",Shares!$I126)</f>
        <v/>
      </c>
      <c r="G154" t="str">
        <f>IF(Shares!$A126="","",Shares!$G126)</f>
        <v/>
      </c>
      <c r="H154" s="313" t="str">
        <f>IF(Shares!$A126="","",Shares!$K126*Shares!$J126)</f>
        <v/>
      </c>
      <c r="I154" s="107" t="str">
        <f t="shared" si="9"/>
        <v/>
      </c>
      <c r="J154" s="107" t="str">
        <f t="shared" si="10"/>
        <v/>
      </c>
      <c r="K154" s="107" t="str">
        <f t="shared" si="11"/>
        <v/>
      </c>
    </row>
    <row r="155" spans="1:11" x14ac:dyDescent="0.15">
      <c r="A155" t="str">
        <f>IF(Shares!$A127="","",ROW()-29)</f>
        <v/>
      </c>
      <c r="B155" t="str">
        <f>IF(Shares!$A127="","",Shares!$C127)</f>
        <v/>
      </c>
      <c r="C155" t="str">
        <f>IF(Shares!$A127="","",Shares!$B127)</f>
        <v/>
      </c>
      <c r="D155" t="str">
        <f>IF(Shares!$A127="","",Shares!$O127)</f>
        <v/>
      </c>
      <c r="E155" t="str">
        <f>IF(Shares!$A127="","",IFERROR(INDEX($O$3:$O$40,MATCH(Shares!$O127,$N$3:$N$40,0)),"UNMAPPED"))</f>
        <v/>
      </c>
      <c r="F155" t="str">
        <f>IF(Shares!$A127="","",Shares!$I127)</f>
        <v/>
      </c>
      <c r="G155" t="str">
        <f>IF(Shares!$A127="","",Shares!$G127)</f>
        <v/>
      </c>
      <c r="H155" s="313" t="str">
        <f>IF(Shares!$A127="","",Shares!$K127*Shares!$J127)</f>
        <v/>
      </c>
      <c r="I155" s="107" t="str">
        <f t="shared" si="9"/>
        <v/>
      </c>
      <c r="J155" s="107" t="str">
        <f t="shared" si="10"/>
        <v/>
      </c>
      <c r="K155" s="107" t="str">
        <f t="shared" si="11"/>
        <v/>
      </c>
    </row>
    <row r="156" spans="1:11" x14ac:dyDescent="0.15">
      <c r="A156" t="str">
        <f>IF(Shares!$A128="","",ROW()-29)</f>
        <v/>
      </c>
      <c r="B156" t="str">
        <f>IF(Shares!$A128="","",Shares!$C128)</f>
        <v/>
      </c>
      <c r="C156" t="str">
        <f>IF(Shares!$A128="","",Shares!$B128)</f>
        <v/>
      </c>
      <c r="D156" t="str">
        <f>IF(Shares!$A128="","",Shares!$O128)</f>
        <v/>
      </c>
      <c r="E156" t="str">
        <f>IF(Shares!$A128="","",IFERROR(INDEX($O$3:$O$40,MATCH(Shares!$O128,$N$3:$N$40,0)),"UNMAPPED"))</f>
        <v/>
      </c>
      <c r="F156" t="str">
        <f>IF(Shares!$A128="","",Shares!$I128)</f>
        <v/>
      </c>
      <c r="G156" t="str">
        <f>IF(Shares!$A128="","",Shares!$G128)</f>
        <v/>
      </c>
      <c r="H156" s="313" t="str">
        <f>IF(Shares!$A128="","",Shares!$K128*Shares!$J128)</f>
        <v/>
      </c>
      <c r="I156" s="107" t="str">
        <f t="shared" si="9"/>
        <v/>
      </c>
      <c r="J156" s="107" t="str">
        <f t="shared" si="10"/>
        <v/>
      </c>
      <c r="K156" s="107" t="str">
        <f t="shared" si="11"/>
        <v/>
      </c>
    </row>
    <row r="157" spans="1:11" x14ac:dyDescent="0.15">
      <c r="A157" t="str">
        <f>IF(Shares!$A129="","",ROW()-29)</f>
        <v/>
      </c>
      <c r="B157" t="str">
        <f>IF(Shares!$A129="","",Shares!$C129)</f>
        <v/>
      </c>
      <c r="C157" t="str">
        <f>IF(Shares!$A129="","",Shares!$B129)</f>
        <v/>
      </c>
      <c r="D157" t="str">
        <f>IF(Shares!$A129="","",Shares!$O129)</f>
        <v/>
      </c>
      <c r="E157" t="str">
        <f>IF(Shares!$A129="","",IFERROR(INDEX($O$3:$O$40,MATCH(Shares!$O129,$N$3:$N$40,0)),"UNMAPPED"))</f>
        <v/>
      </c>
      <c r="F157" t="str">
        <f>IF(Shares!$A129="","",Shares!$I129)</f>
        <v/>
      </c>
      <c r="G157" t="str">
        <f>IF(Shares!$A129="","",Shares!$G129)</f>
        <v/>
      </c>
      <c r="H157" s="313" t="str">
        <f>IF(Shares!$A129="","",Shares!$K129*Shares!$J129)</f>
        <v/>
      </c>
      <c r="I157" s="107" t="str">
        <f t="shared" si="9"/>
        <v/>
      </c>
      <c r="J157" s="107" t="str">
        <f t="shared" si="10"/>
        <v/>
      </c>
      <c r="K157" s="107" t="str">
        <f t="shared" si="11"/>
        <v/>
      </c>
    </row>
    <row r="158" spans="1:11" x14ac:dyDescent="0.15">
      <c r="A158" t="str">
        <f>IF(Shares!$A130="","",ROW()-29)</f>
        <v/>
      </c>
      <c r="B158" t="str">
        <f>IF(Shares!$A130="","",Shares!$C130)</f>
        <v/>
      </c>
      <c r="C158" t="str">
        <f>IF(Shares!$A130="","",Shares!$B130)</f>
        <v/>
      </c>
      <c r="D158" t="str">
        <f>IF(Shares!$A130="","",Shares!$O130)</f>
        <v/>
      </c>
      <c r="E158" t="str">
        <f>IF(Shares!$A130="","",IFERROR(INDEX($O$3:$O$40,MATCH(Shares!$O130,$N$3:$N$40,0)),"UNMAPPED"))</f>
        <v/>
      </c>
      <c r="F158" t="str">
        <f>IF(Shares!$A130="","",Shares!$I130)</f>
        <v/>
      </c>
      <c r="G158" t="str">
        <f>IF(Shares!$A130="","",Shares!$G130)</f>
        <v/>
      </c>
      <c r="H158" s="313" t="str">
        <f>IF(Shares!$A130="","",Shares!$K130*Shares!$J130)</f>
        <v/>
      </c>
      <c r="I158" s="107" t="str">
        <f t="shared" ref="I158:I221" si="12">IF($E158="","",IF(IFERROR(INDEX($P$16:$P$21,MATCH($E158,$N$16:$N$21,0)),"No")="Yes",IFERROR($H158/$B$7,""),""))</f>
        <v/>
      </c>
      <c r="J158" s="107" t="str">
        <f t="shared" ref="J158:J221" si="13">IF($E158="","",IF(IFERROR(INDEX($O$16:$O$21,MATCH($E158,$N$16:$N$21,0)),"No")="Yes",IFERROR($H158/$B$6,""),""))</f>
        <v/>
      </c>
      <c r="K158" s="107" t="str">
        <f t="shared" ref="K158:K221" si="14">IF($E158="","",IFERROR($H158/$B$5,""))</f>
        <v/>
      </c>
    </row>
    <row r="159" spans="1:11" x14ac:dyDescent="0.15">
      <c r="A159" t="str">
        <f>IF(Shares!$A131="","",ROW()-29)</f>
        <v/>
      </c>
      <c r="B159" t="str">
        <f>IF(Shares!$A131="","",Shares!$C131)</f>
        <v/>
      </c>
      <c r="C159" t="str">
        <f>IF(Shares!$A131="","",Shares!$B131)</f>
        <v/>
      </c>
      <c r="D159" t="str">
        <f>IF(Shares!$A131="","",Shares!$O131)</f>
        <v/>
      </c>
      <c r="E159" t="str">
        <f>IF(Shares!$A131="","",IFERROR(INDEX($O$3:$O$40,MATCH(Shares!$O131,$N$3:$N$40,0)),"UNMAPPED"))</f>
        <v/>
      </c>
      <c r="F159" t="str">
        <f>IF(Shares!$A131="","",Shares!$I131)</f>
        <v/>
      </c>
      <c r="G159" t="str">
        <f>IF(Shares!$A131="","",Shares!$G131)</f>
        <v/>
      </c>
      <c r="H159" s="313" t="str">
        <f>IF(Shares!$A131="","",Shares!$K131*Shares!$J131)</f>
        <v/>
      </c>
      <c r="I159" s="107" t="str">
        <f t="shared" si="12"/>
        <v/>
      </c>
      <c r="J159" s="107" t="str">
        <f t="shared" si="13"/>
        <v/>
      </c>
      <c r="K159" s="107" t="str">
        <f t="shared" si="14"/>
        <v/>
      </c>
    </row>
    <row r="160" spans="1:11" x14ac:dyDescent="0.15">
      <c r="A160" t="str">
        <f>IF(Shares!$A132="","",ROW()-29)</f>
        <v/>
      </c>
      <c r="B160" t="str">
        <f>IF(Shares!$A132="","",Shares!$C132)</f>
        <v/>
      </c>
      <c r="C160" t="str">
        <f>IF(Shares!$A132="","",Shares!$B132)</f>
        <v/>
      </c>
      <c r="D160" t="str">
        <f>IF(Shares!$A132="","",Shares!$O132)</f>
        <v/>
      </c>
      <c r="E160" t="str">
        <f>IF(Shares!$A132="","",IFERROR(INDEX($O$3:$O$40,MATCH(Shares!$O132,$N$3:$N$40,0)),"UNMAPPED"))</f>
        <v/>
      </c>
      <c r="F160" t="str">
        <f>IF(Shares!$A132="","",Shares!$I132)</f>
        <v/>
      </c>
      <c r="G160" t="str">
        <f>IF(Shares!$A132="","",Shares!$G132)</f>
        <v/>
      </c>
      <c r="H160" s="313" t="str">
        <f>IF(Shares!$A132="","",Shares!$K132*Shares!$J132)</f>
        <v/>
      </c>
      <c r="I160" s="107" t="str">
        <f t="shared" si="12"/>
        <v/>
      </c>
      <c r="J160" s="107" t="str">
        <f t="shared" si="13"/>
        <v/>
      </c>
      <c r="K160" s="107" t="str">
        <f t="shared" si="14"/>
        <v/>
      </c>
    </row>
    <row r="161" spans="1:11" x14ac:dyDescent="0.15">
      <c r="A161" t="str">
        <f>IF(Shares!$A133="","",ROW()-29)</f>
        <v/>
      </c>
      <c r="B161" t="str">
        <f>IF(Shares!$A133="","",Shares!$C133)</f>
        <v/>
      </c>
      <c r="C161" t="str">
        <f>IF(Shares!$A133="","",Shares!$B133)</f>
        <v/>
      </c>
      <c r="D161" t="str">
        <f>IF(Shares!$A133="","",Shares!$O133)</f>
        <v/>
      </c>
      <c r="E161" t="str">
        <f>IF(Shares!$A133="","",IFERROR(INDEX($O$3:$O$40,MATCH(Shares!$O133,$N$3:$N$40,0)),"UNMAPPED"))</f>
        <v/>
      </c>
      <c r="F161" t="str">
        <f>IF(Shares!$A133="","",Shares!$I133)</f>
        <v/>
      </c>
      <c r="G161" t="str">
        <f>IF(Shares!$A133="","",Shares!$G133)</f>
        <v/>
      </c>
      <c r="H161" s="313" t="str">
        <f>IF(Shares!$A133="","",Shares!$K133*Shares!$J133)</f>
        <v/>
      </c>
      <c r="I161" s="107" t="str">
        <f t="shared" si="12"/>
        <v/>
      </c>
      <c r="J161" s="107" t="str">
        <f t="shared" si="13"/>
        <v/>
      </c>
      <c r="K161" s="107" t="str">
        <f t="shared" si="14"/>
        <v/>
      </c>
    </row>
    <row r="162" spans="1:11" x14ac:dyDescent="0.15">
      <c r="A162" t="str">
        <f>IF(Shares!$A134="","",ROW()-29)</f>
        <v/>
      </c>
      <c r="B162" t="str">
        <f>IF(Shares!$A134="","",Shares!$C134)</f>
        <v/>
      </c>
      <c r="C162" t="str">
        <f>IF(Shares!$A134="","",Shares!$B134)</f>
        <v/>
      </c>
      <c r="D162" t="str">
        <f>IF(Shares!$A134="","",Shares!$O134)</f>
        <v/>
      </c>
      <c r="E162" t="str">
        <f>IF(Shares!$A134="","",IFERROR(INDEX($O$3:$O$40,MATCH(Shares!$O134,$N$3:$N$40,0)),"UNMAPPED"))</f>
        <v/>
      </c>
      <c r="F162" t="str">
        <f>IF(Shares!$A134="","",Shares!$I134)</f>
        <v/>
      </c>
      <c r="G162" t="str">
        <f>IF(Shares!$A134="","",Shares!$G134)</f>
        <v/>
      </c>
      <c r="H162" s="313" t="str">
        <f>IF(Shares!$A134="","",Shares!$K134*Shares!$J134)</f>
        <v/>
      </c>
      <c r="I162" s="107" t="str">
        <f t="shared" si="12"/>
        <v/>
      </c>
      <c r="J162" s="107" t="str">
        <f t="shared" si="13"/>
        <v/>
      </c>
      <c r="K162" s="107" t="str">
        <f t="shared" si="14"/>
        <v/>
      </c>
    </row>
    <row r="163" spans="1:11" x14ac:dyDescent="0.15">
      <c r="A163" t="str">
        <f>IF(Shares!$A135="","",ROW()-29)</f>
        <v/>
      </c>
      <c r="B163" t="str">
        <f>IF(Shares!$A135="","",Shares!$C135)</f>
        <v/>
      </c>
      <c r="C163" t="str">
        <f>IF(Shares!$A135="","",Shares!$B135)</f>
        <v/>
      </c>
      <c r="D163" t="str">
        <f>IF(Shares!$A135="","",Shares!$O135)</f>
        <v/>
      </c>
      <c r="E163" t="str">
        <f>IF(Shares!$A135="","",IFERROR(INDEX($O$3:$O$40,MATCH(Shares!$O135,$N$3:$N$40,0)),"UNMAPPED"))</f>
        <v/>
      </c>
      <c r="F163" t="str">
        <f>IF(Shares!$A135="","",Shares!$I135)</f>
        <v/>
      </c>
      <c r="G163" t="str">
        <f>IF(Shares!$A135="","",Shares!$G135)</f>
        <v/>
      </c>
      <c r="H163" s="313" t="str">
        <f>IF(Shares!$A135="","",Shares!$K135*Shares!$J135)</f>
        <v/>
      </c>
      <c r="I163" s="107" t="str">
        <f t="shared" si="12"/>
        <v/>
      </c>
      <c r="J163" s="107" t="str">
        <f t="shared" si="13"/>
        <v/>
      </c>
      <c r="K163" s="107" t="str">
        <f t="shared" si="14"/>
        <v/>
      </c>
    </row>
    <row r="164" spans="1:11" x14ac:dyDescent="0.15">
      <c r="A164" t="str">
        <f>IF(Shares!$A136="","",ROW()-29)</f>
        <v/>
      </c>
      <c r="B164" t="str">
        <f>IF(Shares!$A136="","",Shares!$C136)</f>
        <v/>
      </c>
      <c r="C164" t="str">
        <f>IF(Shares!$A136="","",Shares!$B136)</f>
        <v/>
      </c>
      <c r="D164" t="str">
        <f>IF(Shares!$A136="","",Shares!$O136)</f>
        <v/>
      </c>
      <c r="E164" t="str">
        <f>IF(Shares!$A136="","",IFERROR(INDEX($O$3:$O$40,MATCH(Shares!$O136,$N$3:$N$40,0)),"UNMAPPED"))</f>
        <v/>
      </c>
      <c r="F164" t="str">
        <f>IF(Shares!$A136="","",Shares!$I136)</f>
        <v/>
      </c>
      <c r="G164" t="str">
        <f>IF(Shares!$A136="","",Shares!$G136)</f>
        <v/>
      </c>
      <c r="H164" s="313" t="str">
        <f>IF(Shares!$A136="","",Shares!$K136*Shares!$J136)</f>
        <v/>
      </c>
      <c r="I164" s="107" t="str">
        <f t="shared" si="12"/>
        <v/>
      </c>
      <c r="J164" s="107" t="str">
        <f t="shared" si="13"/>
        <v/>
      </c>
      <c r="K164" s="107" t="str">
        <f t="shared" si="14"/>
        <v/>
      </c>
    </row>
    <row r="165" spans="1:11" x14ac:dyDescent="0.15">
      <c r="A165" t="str">
        <f>IF(Shares!$A137="","",ROW()-29)</f>
        <v/>
      </c>
      <c r="B165" t="str">
        <f>IF(Shares!$A137="","",Shares!$C137)</f>
        <v/>
      </c>
      <c r="C165" t="str">
        <f>IF(Shares!$A137="","",Shares!$B137)</f>
        <v/>
      </c>
      <c r="D165" t="str">
        <f>IF(Shares!$A137="","",Shares!$O137)</f>
        <v/>
      </c>
      <c r="E165" t="str">
        <f>IF(Shares!$A137="","",IFERROR(INDEX($O$3:$O$40,MATCH(Shares!$O137,$N$3:$N$40,0)),"UNMAPPED"))</f>
        <v/>
      </c>
      <c r="F165" t="str">
        <f>IF(Shares!$A137="","",Shares!$I137)</f>
        <v/>
      </c>
      <c r="G165" t="str">
        <f>IF(Shares!$A137="","",Shares!$G137)</f>
        <v/>
      </c>
      <c r="H165" s="313" t="str">
        <f>IF(Shares!$A137="","",Shares!$K137*Shares!$J137)</f>
        <v/>
      </c>
      <c r="I165" s="107" t="str">
        <f t="shared" si="12"/>
        <v/>
      </c>
      <c r="J165" s="107" t="str">
        <f t="shared" si="13"/>
        <v/>
      </c>
      <c r="K165" s="107" t="str">
        <f t="shared" si="14"/>
        <v/>
      </c>
    </row>
    <row r="166" spans="1:11" x14ac:dyDescent="0.15">
      <c r="A166" t="str">
        <f>IF(Shares!$A138="","",ROW()-29)</f>
        <v/>
      </c>
      <c r="B166" t="str">
        <f>IF(Shares!$A138="","",Shares!$C138)</f>
        <v/>
      </c>
      <c r="C166" t="str">
        <f>IF(Shares!$A138="","",Shares!$B138)</f>
        <v/>
      </c>
      <c r="D166" t="str">
        <f>IF(Shares!$A138="","",Shares!$O138)</f>
        <v/>
      </c>
      <c r="E166" t="str">
        <f>IF(Shares!$A138="","",IFERROR(INDEX($O$3:$O$40,MATCH(Shares!$O138,$N$3:$N$40,0)),"UNMAPPED"))</f>
        <v/>
      </c>
      <c r="F166" t="str">
        <f>IF(Shares!$A138="","",Shares!$I138)</f>
        <v/>
      </c>
      <c r="G166" t="str">
        <f>IF(Shares!$A138="","",Shares!$G138)</f>
        <v/>
      </c>
      <c r="H166" s="313" t="str">
        <f>IF(Shares!$A138="","",Shares!$K138*Shares!$J138)</f>
        <v/>
      </c>
      <c r="I166" s="107" t="str">
        <f t="shared" si="12"/>
        <v/>
      </c>
      <c r="J166" s="107" t="str">
        <f t="shared" si="13"/>
        <v/>
      </c>
      <c r="K166" s="107" t="str">
        <f t="shared" si="14"/>
        <v/>
      </c>
    </row>
    <row r="167" spans="1:11" x14ac:dyDescent="0.15">
      <c r="A167" t="str">
        <f>IF(Shares!$A139="","",ROW()-29)</f>
        <v/>
      </c>
      <c r="B167" t="str">
        <f>IF(Shares!$A139="","",Shares!$C139)</f>
        <v/>
      </c>
      <c r="C167" t="str">
        <f>IF(Shares!$A139="","",Shares!$B139)</f>
        <v/>
      </c>
      <c r="D167" t="str">
        <f>IF(Shares!$A139="","",Shares!$O139)</f>
        <v/>
      </c>
      <c r="E167" t="str">
        <f>IF(Shares!$A139="","",IFERROR(INDEX($O$3:$O$40,MATCH(Shares!$O139,$N$3:$N$40,0)),"UNMAPPED"))</f>
        <v/>
      </c>
      <c r="F167" t="str">
        <f>IF(Shares!$A139="","",Shares!$I139)</f>
        <v/>
      </c>
      <c r="G167" t="str">
        <f>IF(Shares!$A139="","",Shares!$G139)</f>
        <v/>
      </c>
      <c r="H167" s="313" t="str">
        <f>IF(Shares!$A139="","",Shares!$K139*Shares!$J139)</f>
        <v/>
      </c>
      <c r="I167" s="107" t="str">
        <f t="shared" si="12"/>
        <v/>
      </c>
      <c r="J167" s="107" t="str">
        <f t="shared" si="13"/>
        <v/>
      </c>
      <c r="K167" s="107" t="str">
        <f t="shared" si="14"/>
        <v/>
      </c>
    </row>
    <row r="168" spans="1:11" x14ac:dyDescent="0.15">
      <c r="A168" t="str">
        <f>IF(Shares!$A140="","",ROW()-29)</f>
        <v/>
      </c>
      <c r="B168" t="str">
        <f>IF(Shares!$A140="","",Shares!$C140)</f>
        <v/>
      </c>
      <c r="C168" t="str">
        <f>IF(Shares!$A140="","",Shares!$B140)</f>
        <v/>
      </c>
      <c r="D168" t="str">
        <f>IF(Shares!$A140="","",Shares!$O140)</f>
        <v/>
      </c>
      <c r="E168" t="str">
        <f>IF(Shares!$A140="","",IFERROR(INDEX($O$3:$O$40,MATCH(Shares!$O140,$N$3:$N$40,0)),"UNMAPPED"))</f>
        <v/>
      </c>
      <c r="F168" t="str">
        <f>IF(Shares!$A140="","",Shares!$I140)</f>
        <v/>
      </c>
      <c r="G168" t="str">
        <f>IF(Shares!$A140="","",Shares!$G140)</f>
        <v/>
      </c>
      <c r="H168" s="313" t="str">
        <f>IF(Shares!$A140="","",Shares!$K140*Shares!$J140)</f>
        <v/>
      </c>
      <c r="I168" s="107" t="str">
        <f t="shared" si="12"/>
        <v/>
      </c>
      <c r="J168" s="107" t="str">
        <f t="shared" si="13"/>
        <v/>
      </c>
      <c r="K168" s="107" t="str">
        <f t="shared" si="14"/>
        <v/>
      </c>
    </row>
    <row r="169" spans="1:11" x14ac:dyDescent="0.15">
      <c r="A169" t="str">
        <f>IF(Shares!$A141="","",ROW()-29)</f>
        <v/>
      </c>
      <c r="B169" t="str">
        <f>IF(Shares!$A141="","",Shares!$C141)</f>
        <v/>
      </c>
      <c r="C169" t="str">
        <f>IF(Shares!$A141="","",Shares!$B141)</f>
        <v/>
      </c>
      <c r="D169" t="str">
        <f>IF(Shares!$A141="","",Shares!$O141)</f>
        <v/>
      </c>
      <c r="E169" t="str">
        <f>IF(Shares!$A141="","",IFERROR(INDEX($O$3:$O$40,MATCH(Shares!$O141,$N$3:$N$40,0)),"UNMAPPED"))</f>
        <v/>
      </c>
      <c r="F169" t="str">
        <f>IF(Shares!$A141="","",Shares!$I141)</f>
        <v/>
      </c>
      <c r="G169" t="str">
        <f>IF(Shares!$A141="","",Shares!$G141)</f>
        <v/>
      </c>
      <c r="H169" s="313" t="str">
        <f>IF(Shares!$A141="","",Shares!$K141*Shares!$J141)</f>
        <v/>
      </c>
      <c r="I169" s="107" t="str">
        <f t="shared" si="12"/>
        <v/>
      </c>
      <c r="J169" s="107" t="str">
        <f t="shared" si="13"/>
        <v/>
      </c>
      <c r="K169" s="107" t="str">
        <f t="shared" si="14"/>
        <v/>
      </c>
    </row>
    <row r="170" spans="1:11" x14ac:dyDescent="0.15">
      <c r="A170" t="str">
        <f>IF(Shares!$A142="","",ROW()-29)</f>
        <v/>
      </c>
      <c r="B170" t="str">
        <f>IF(Shares!$A142="","",Shares!$C142)</f>
        <v/>
      </c>
      <c r="C170" t="str">
        <f>IF(Shares!$A142="","",Shares!$B142)</f>
        <v/>
      </c>
      <c r="D170" t="str">
        <f>IF(Shares!$A142="","",Shares!$O142)</f>
        <v/>
      </c>
      <c r="E170" t="str">
        <f>IF(Shares!$A142="","",IFERROR(INDEX($O$3:$O$40,MATCH(Shares!$O142,$N$3:$N$40,0)),"UNMAPPED"))</f>
        <v/>
      </c>
      <c r="F170" t="str">
        <f>IF(Shares!$A142="","",Shares!$I142)</f>
        <v/>
      </c>
      <c r="G170" t="str">
        <f>IF(Shares!$A142="","",Shares!$G142)</f>
        <v/>
      </c>
      <c r="H170" s="313" t="str">
        <f>IF(Shares!$A142="","",Shares!$K142*Shares!$J142)</f>
        <v/>
      </c>
      <c r="I170" s="107" t="str">
        <f t="shared" si="12"/>
        <v/>
      </c>
      <c r="J170" s="107" t="str">
        <f t="shared" si="13"/>
        <v/>
      </c>
      <c r="K170" s="107" t="str">
        <f t="shared" si="14"/>
        <v/>
      </c>
    </row>
    <row r="171" spans="1:11" x14ac:dyDescent="0.15">
      <c r="A171" t="str">
        <f>IF(Shares!$A143="","",ROW()-29)</f>
        <v/>
      </c>
      <c r="B171" t="str">
        <f>IF(Shares!$A143="","",Shares!$C143)</f>
        <v/>
      </c>
      <c r="C171" t="str">
        <f>IF(Shares!$A143="","",Shares!$B143)</f>
        <v/>
      </c>
      <c r="D171" t="str">
        <f>IF(Shares!$A143="","",Shares!$O143)</f>
        <v/>
      </c>
      <c r="E171" t="str">
        <f>IF(Shares!$A143="","",IFERROR(INDEX($O$3:$O$40,MATCH(Shares!$O143,$N$3:$N$40,0)),"UNMAPPED"))</f>
        <v/>
      </c>
      <c r="F171" t="str">
        <f>IF(Shares!$A143="","",Shares!$I143)</f>
        <v/>
      </c>
      <c r="G171" t="str">
        <f>IF(Shares!$A143="","",Shares!$G143)</f>
        <v/>
      </c>
      <c r="H171" s="313" t="str">
        <f>IF(Shares!$A143="","",Shares!$K143*Shares!$J143)</f>
        <v/>
      </c>
      <c r="I171" s="107" t="str">
        <f t="shared" si="12"/>
        <v/>
      </c>
      <c r="J171" s="107" t="str">
        <f t="shared" si="13"/>
        <v/>
      </c>
      <c r="K171" s="107" t="str">
        <f t="shared" si="14"/>
        <v/>
      </c>
    </row>
    <row r="172" spans="1:11" x14ac:dyDescent="0.15">
      <c r="A172" t="str">
        <f>IF(Shares!$A144="","",ROW()-29)</f>
        <v/>
      </c>
      <c r="B172" t="str">
        <f>IF(Shares!$A144="","",Shares!$C144)</f>
        <v/>
      </c>
      <c r="C172" t="str">
        <f>IF(Shares!$A144="","",Shares!$B144)</f>
        <v/>
      </c>
      <c r="D172" t="str">
        <f>IF(Shares!$A144="","",Shares!$O144)</f>
        <v/>
      </c>
      <c r="E172" t="str">
        <f>IF(Shares!$A144="","",IFERROR(INDEX($O$3:$O$40,MATCH(Shares!$O144,$N$3:$N$40,0)),"UNMAPPED"))</f>
        <v/>
      </c>
      <c r="F172" t="str">
        <f>IF(Shares!$A144="","",Shares!$I144)</f>
        <v/>
      </c>
      <c r="G172" t="str">
        <f>IF(Shares!$A144="","",Shares!$G144)</f>
        <v/>
      </c>
      <c r="H172" s="313" t="str">
        <f>IF(Shares!$A144="","",Shares!$K144*Shares!$J144)</f>
        <v/>
      </c>
      <c r="I172" s="107" t="str">
        <f t="shared" si="12"/>
        <v/>
      </c>
      <c r="J172" s="107" t="str">
        <f t="shared" si="13"/>
        <v/>
      </c>
      <c r="K172" s="107" t="str">
        <f t="shared" si="14"/>
        <v/>
      </c>
    </row>
    <row r="173" spans="1:11" x14ac:dyDescent="0.15">
      <c r="A173" t="str">
        <f>IF(Shares!$A145="","",ROW()-29)</f>
        <v/>
      </c>
      <c r="B173" t="str">
        <f>IF(Shares!$A145="","",Shares!$C145)</f>
        <v/>
      </c>
      <c r="C173" t="str">
        <f>IF(Shares!$A145="","",Shares!$B145)</f>
        <v/>
      </c>
      <c r="D173" t="str">
        <f>IF(Shares!$A145="","",Shares!$O145)</f>
        <v/>
      </c>
      <c r="E173" t="str">
        <f>IF(Shares!$A145="","",IFERROR(INDEX($O$3:$O$40,MATCH(Shares!$O145,$N$3:$N$40,0)),"UNMAPPED"))</f>
        <v/>
      </c>
      <c r="F173" t="str">
        <f>IF(Shares!$A145="","",Shares!$I145)</f>
        <v/>
      </c>
      <c r="G173" t="str">
        <f>IF(Shares!$A145="","",Shares!$G145)</f>
        <v/>
      </c>
      <c r="H173" s="313" t="str">
        <f>IF(Shares!$A145="","",Shares!$K145*Shares!$J145)</f>
        <v/>
      </c>
      <c r="I173" s="107" t="str">
        <f t="shared" si="12"/>
        <v/>
      </c>
      <c r="J173" s="107" t="str">
        <f t="shared" si="13"/>
        <v/>
      </c>
      <c r="K173" s="107" t="str">
        <f t="shared" si="14"/>
        <v/>
      </c>
    </row>
    <row r="174" spans="1:11" x14ac:dyDescent="0.15">
      <c r="A174" t="str">
        <f>IF(Shares!$A146="","",ROW()-29)</f>
        <v/>
      </c>
      <c r="B174" t="str">
        <f>IF(Shares!$A146="","",Shares!$C146)</f>
        <v/>
      </c>
      <c r="C174" t="str">
        <f>IF(Shares!$A146="","",Shares!$B146)</f>
        <v/>
      </c>
      <c r="D174" t="str">
        <f>IF(Shares!$A146="","",Shares!$O146)</f>
        <v/>
      </c>
      <c r="E174" t="str">
        <f>IF(Shares!$A146="","",IFERROR(INDEX($O$3:$O$40,MATCH(Shares!$O146,$N$3:$N$40,0)),"UNMAPPED"))</f>
        <v/>
      </c>
      <c r="F174" t="str">
        <f>IF(Shares!$A146="","",Shares!$I146)</f>
        <v/>
      </c>
      <c r="G174" t="str">
        <f>IF(Shares!$A146="","",Shares!$G146)</f>
        <v/>
      </c>
      <c r="H174" s="313" t="str">
        <f>IF(Shares!$A146="","",Shares!$K146*Shares!$J146)</f>
        <v/>
      </c>
      <c r="I174" s="107" t="str">
        <f t="shared" si="12"/>
        <v/>
      </c>
      <c r="J174" s="107" t="str">
        <f t="shared" si="13"/>
        <v/>
      </c>
      <c r="K174" s="107" t="str">
        <f t="shared" si="14"/>
        <v/>
      </c>
    </row>
    <row r="175" spans="1:11" x14ac:dyDescent="0.15">
      <c r="A175" t="str">
        <f>IF(Shares!$A147="","",ROW()-29)</f>
        <v/>
      </c>
      <c r="B175" t="str">
        <f>IF(Shares!$A147="","",Shares!$C147)</f>
        <v/>
      </c>
      <c r="C175" t="str">
        <f>IF(Shares!$A147="","",Shares!$B147)</f>
        <v/>
      </c>
      <c r="D175" t="str">
        <f>IF(Shares!$A147="","",Shares!$O147)</f>
        <v/>
      </c>
      <c r="E175" t="str">
        <f>IF(Shares!$A147="","",IFERROR(INDEX($O$3:$O$40,MATCH(Shares!$O147,$N$3:$N$40,0)),"UNMAPPED"))</f>
        <v/>
      </c>
      <c r="F175" t="str">
        <f>IF(Shares!$A147="","",Shares!$I147)</f>
        <v/>
      </c>
      <c r="G175" t="str">
        <f>IF(Shares!$A147="","",Shares!$G147)</f>
        <v/>
      </c>
      <c r="H175" s="313" t="str">
        <f>IF(Shares!$A147="","",Shares!$K147*Shares!$J147)</f>
        <v/>
      </c>
      <c r="I175" s="107" t="str">
        <f t="shared" si="12"/>
        <v/>
      </c>
      <c r="J175" s="107" t="str">
        <f t="shared" si="13"/>
        <v/>
      </c>
      <c r="K175" s="107" t="str">
        <f t="shared" si="14"/>
        <v/>
      </c>
    </row>
    <row r="176" spans="1:11" x14ac:dyDescent="0.15">
      <c r="A176" t="str">
        <f>IF(Shares!$A148="","",ROW()-29)</f>
        <v/>
      </c>
      <c r="B176" t="str">
        <f>IF(Shares!$A148="","",Shares!$C148)</f>
        <v/>
      </c>
      <c r="C176" t="str">
        <f>IF(Shares!$A148="","",Shares!$B148)</f>
        <v/>
      </c>
      <c r="D176" t="str">
        <f>IF(Shares!$A148="","",Shares!$O148)</f>
        <v/>
      </c>
      <c r="E176" t="str">
        <f>IF(Shares!$A148="","",IFERROR(INDEX($O$3:$O$40,MATCH(Shares!$O148,$N$3:$N$40,0)),"UNMAPPED"))</f>
        <v/>
      </c>
      <c r="F176" t="str">
        <f>IF(Shares!$A148="","",Shares!$I148)</f>
        <v/>
      </c>
      <c r="G176" t="str">
        <f>IF(Shares!$A148="","",Shares!$G148)</f>
        <v/>
      </c>
      <c r="H176" s="313" t="str">
        <f>IF(Shares!$A148="","",Shares!$K148*Shares!$J148)</f>
        <v/>
      </c>
      <c r="I176" s="107" t="str">
        <f t="shared" si="12"/>
        <v/>
      </c>
      <c r="J176" s="107" t="str">
        <f t="shared" si="13"/>
        <v/>
      </c>
      <c r="K176" s="107" t="str">
        <f t="shared" si="14"/>
        <v/>
      </c>
    </row>
    <row r="177" spans="1:11" x14ac:dyDescent="0.15">
      <c r="A177" t="str">
        <f>IF(Shares!$A149="","",ROW()-29)</f>
        <v/>
      </c>
      <c r="B177" t="str">
        <f>IF(Shares!$A149="","",Shares!$C149)</f>
        <v/>
      </c>
      <c r="C177" t="str">
        <f>IF(Shares!$A149="","",Shares!$B149)</f>
        <v/>
      </c>
      <c r="D177" t="str">
        <f>IF(Shares!$A149="","",Shares!$O149)</f>
        <v/>
      </c>
      <c r="E177" t="str">
        <f>IF(Shares!$A149="","",IFERROR(INDEX($O$3:$O$40,MATCH(Shares!$O149,$N$3:$N$40,0)),"UNMAPPED"))</f>
        <v/>
      </c>
      <c r="F177" t="str">
        <f>IF(Shares!$A149="","",Shares!$I149)</f>
        <v/>
      </c>
      <c r="G177" t="str">
        <f>IF(Shares!$A149="","",Shares!$G149)</f>
        <v/>
      </c>
      <c r="H177" s="313" t="str">
        <f>IF(Shares!$A149="","",Shares!$K149*Shares!$J149)</f>
        <v/>
      </c>
      <c r="I177" s="107" t="str">
        <f t="shared" si="12"/>
        <v/>
      </c>
      <c r="J177" s="107" t="str">
        <f t="shared" si="13"/>
        <v/>
      </c>
      <c r="K177" s="107" t="str">
        <f t="shared" si="14"/>
        <v/>
      </c>
    </row>
    <row r="178" spans="1:11" x14ac:dyDescent="0.15">
      <c r="A178" t="str">
        <f>IF(Shares!$A150="","",ROW()-29)</f>
        <v/>
      </c>
      <c r="B178" t="str">
        <f>IF(Shares!$A150="","",Shares!$C150)</f>
        <v/>
      </c>
      <c r="C178" t="str">
        <f>IF(Shares!$A150="","",Shares!$B150)</f>
        <v/>
      </c>
      <c r="D178" t="str">
        <f>IF(Shares!$A150="","",Shares!$O150)</f>
        <v/>
      </c>
      <c r="E178" t="str">
        <f>IF(Shares!$A150="","",IFERROR(INDEX($O$3:$O$40,MATCH(Shares!$O150,$N$3:$N$40,0)),"UNMAPPED"))</f>
        <v/>
      </c>
      <c r="F178" t="str">
        <f>IF(Shares!$A150="","",Shares!$I150)</f>
        <v/>
      </c>
      <c r="G178" t="str">
        <f>IF(Shares!$A150="","",Shares!$G150)</f>
        <v/>
      </c>
      <c r="H178" s="313" t="str">
        <f>IF(Shares!$A150="","",Shares!$K150*Shares!$J150)</f>
        <v/>
      </c>
      <c r="I178" s="107" t="str">
        <f t="shared" si="12"/>
        <v/>
      </c>
      <c r="J178" s="107" t="str">
        <f t="shared" si="13"/>
        <v/>
      </c>
      <c r="K178" s="107" t="str">
        <f t="shared" si="14"/>
        <v/>
      </c>
    </row>
    <row r="179" spans="1:11" x14ac:dyDescent="0.15">
      <c r="A179" t="str">
        <f>IF(Shares!$A151="","",ROW()-29)</f>
        <v/>
      </c>
      <c r="B179" t="str">
        <f>IF(Shares!$A151="","",Shares!$C151)</f>
        <v/>
      </c>
      <c r="C179" t="str">
        <f>IF(Shares!$A151="","",Shares!$B151)</f>
        <v/>
      </c>
      <c r="D179" t="str">
        <f>IF(Shares!$A151="","",Shares!$O151)</f>
        <v/>
      </c>
      <c r="E179" t="str">
        <f>IF(Shares!$A151="","",IFERROR(INDEX($O$3:$O$40,MATCH(Shares!$O151,$N$3:$N$40,0)),"UNMAPPED"))</f>
        <v/>
      </c>
      <c r="F179" t="str">
        <f>IF(Shares!$A151="","",Shares!$I151)</f>
        <v/>
      </c>
      <c r="G179" t="str">
        <f>IF(Shares!$A151="","",Shares!$G151)</f>
        <v/>
      </c>
      <c r="H179" s="313" t="str">
        <f>IF(Shares!$A151="","",Shares!$K151*Shares!$J151)</f>
        <v/>
      </c>
      <c r="I179" s="107" t="str">
        <f t="shared" si="12"/>
        <v/>
      </c>
      <c r="J179" s="107" t="str">
        <f t="shared" si="13"/>
        <v/>
      </c>
      <c r="K179" s="107" t="str">
        <f t="shared" si="14"/>
        <v/>
      </c>
    </row>
    <row r="180" spans="1:11" x14ac:dyDescent="0.15">
      <c r="A180" t="str">
        <f>IF(Shares!$A152="","",ROW()-29)</f>
        <v/>
      </c>
      <c r="B180" t="str">
        <f>IF(Shares!$A152="","",Shares!$C152)</f>
        <v/>
      </c>
      <c r="C180" t="str">
        <f>IF(Shares!$A152="","",Shares!$B152)</f>
        <v/>
      </c>
      <c r="D180" t="str">
        <f>IF(Shares!$A152="","",Shares!$O152)</f>
        <v/>
      </c>
      <c r="E180" t="str">
        <f>IF(Shares!$A152="","",IFERROR(INDEX($O$3:$O$40,MATCH(Shares!$O152,$N$3:$N$40,0)),"UNMAPPED"))</f>
        <v/>
      </c>
      <c r="F180" t="str">
        <f>IF(Shares!$A152="","",Shares!$I152)</f>
        <v/>
      </c>
      <c r="G180" t="str">
        <f>IF(Shares!$A152="","",Shares!$G152)</f>
        <v/>
      </c>
      <c r="H180" s="313" t="str">
        <f>IF(Shares!$A152="","",Shares!$K152*Shares!$J152)</f>
        <v/>
      </c>
      <c r="I180" s="107" t="str">
        <f t="shared" si="12"/>
        <v/>
      </c>
      <c r="J180" s="107" t="str">
        <f t="shared" si="13"/>
        <v/>
      </c>
      <c r="K180" s="107" t="str">
        <f t="shared" si="14"/>
        <v/>
      </c>
    </row>
    <row r="181" spans="1:11" x14ac:dyDescent="0.15">
      <c r="A181" t="str">
        <f>IF(Shares!$A153="","",ROW()-29)</f>
        <v/>
      </c>
      <c r="B181" t="str">
        <f>IF(Shares!$A153="","",Shares!$C153)</f>
        <v/>
      </c>
      <c r="C181" t="str">
        <f>IF(Shares!$A153="","",Shares!$B153)</f>
        <v/>
      </c>
      <c r="D181" t="str">
        <f>IF(Shares!$A153="","",Shares!$O153)</f>
        <v/>
      </c>
      <c r="E181" t="str">
        <f>IF(Shares!$A153="","",IFERROR(INDEX($O$3:$O$40,MATCH(Shares!$O153,$N$3:$N$40,0)),"UNMAPPED"))</f>
        <v/>
      </c>
      <c r="F181" t="str">
        <f>IF(Shares!$A153="","",Shares!$I153)</f>
        <v/>
      </c>
      <c r="G181" t="str">
        <f>IF(Shares!$A153="","",Shares!$G153)</f>
        <v/>
      </c>
      <c r="H181" s="313" t="str">
        <f>IF(Shares!$A153="","",Shares!$K153*Shares!$J153)</f>
        <v/>
      </c>
      <c r="I181" s="107" t="str">
        <f t="shared" si="12"/>
        <v/>
      </c>
      <c r="J181" s="107" t="str">
        <f t="shared" si="13"/>
        <v/>
      </c>
      <c r="K181" s="107" t="str">
        <f t="shared" si="14"/>
        <v/>
      </c>
    </row>
    <row r="182" spans="1:11" x14ac:dyDescent="0.15">
      <c r="A182" t="str">
        <f>IF(Shares!$A154="","",ROW()-29)</f>
        <v/>
      </c>
      <c r="B182" t="str">
        <f>IF(Shares!$A154="","",Shares!$C154)</f>
        <v/>
      </c>
      <c r="C182" t="str">
        <f>IF(Shares!$A154="","",Shares!$B154)</f>
        <v/>
      </c>
      <c r="D182" t="str">
        <f>IF(Shares!$A154="","",Shares!$O154)</f>
        <v/>
      </c>
      <c r="E182" t="str">
        <f>IF(Shares!$A154="","",IFERROR(INDEX($O$3:$O$40,MATCH(Shares!$O154,$N$3:$N$40,0)),"UNMAPPED"))</f>
        <v/>
      </c>
      <c r="F182" t="str">
        <f>IF(Shares!$A154="","",Shares!$I154)</f>
        <v/>
      </c>
      <c r="G182" t="str">
        <f>IF(Shares!$A154="","",Shares!$G154)</f>
        <v/>
      </c>
      <c r="H182" s="313" t="str">
        <f>IF(Shares!$A154="","",Shares!$K154*Shares!$J154)</f>
        <v/>
      </c>
      <c r="I182" s="107" t="str">
        <f t="shared" si="12"/>
        <v/>
      </c>
      <c r="J182" s="107" t="str">
        <f t="shared" si="13"/>
        <v/>
      </c>
      <c r="K182" s="107" t="str">
        <f t="shared" si="14"/>
        <v/>
      </c>
    </row>
    <row r="183" spans="1:11" x14ac:dyDescent="0.15">
      <c r="A183" t="str">
        <f>IF(Shares!$A155="","",ROW()-29)</f>
        <v/>
      </c>
      <c r="B183" t="str">
        <f>IF(Shares!$A155="","",Shares!$C155)</f>
        <v/>
      </c>
      <c r="C183" t="str">
        <f>IF(Shares!$A155="","",Shares!$B155)</f>
        <v/>
      </c>
      <c r="D183" t="str">
        <f>IF(Shares!$A155="","",Shares!$O155)</f>
        <v/>
      </c>
      <c r="E183" t="str">
        <f>IF(Shares!$A155="","",IFERROR(INDEX($O$3:$O$40,MATCH(Shares!$O155,$N$3:$N$40,0)),"UNMAPPED"))</f>
        <v/>
      </c>
      <c r="F183" t="str">
        <f>IF(Shares!$A155="","",Shares!$I155)</f>
        <v/>
      </c>
      <c r="G183" t="str">
        <f>IF(Shares!$A155="","",Shares!$G155)</f>
        <v/>
      </c>
      <c r="H183" s="313" t="str">
        <f>IF(Shares!$A155="","",Shares!$K155*Shares!$J155)</f>
        <v/>
      </c>
      <c r="I183" s="107" t="str">
        <f t="shared" si="12"/>
        <v/>
      </c>
      <c r="J183" s="107" t="str">
        <f t="shared" si="13"/>
        <v/>
      </c>
      <c r="K183" s="107" t="str">
        <f t="shared" si="14"/>
        <v/>
      </c>
    </row>
    <row r="184" spans="1:11" x14ac:dyDescent="0.15">
      <c r="A184" t="str">
        <f>IF(Shares!$A156="","",ROW()-29)</f>
        <v/>
      </c>
      <c r="B184" t="str">
        <f>IF(Shares!$A156="","",Shares!$C156)</f>
        <v/>
      </c>
      <c r="C184" t="str">
        <f>IF(Shares!$A156="","",Shares!$B156)</f>
        <v/>
      </c>
      <c r="D184" t="str">
        <f>IF(Shares!$A156="","",Shares!$O156)</f>
        <v/>
      </c>
      <c r="E184" t="str">
        <f>IF(Shares!$A156="","",IFERROR(INDEX($O$3:$O$40,MATCH(Shares!$O156,$N$3:$N$40,0)),"UNMAPPED"))</f>
        <v/>
      </c>
      <c r="F184" t="str">
        <f>IF(Shares!$A156="","",Shares!$I156)</f>
        <v/>
      </c>
      <c r="G184" t="str">
        <f>IF(Shares!$A156="","",Shares!$G156)</f>
        <v/>
      </c>
      <c r="H184" s="313" t="str">
        <f>IF(Shares!$A156="","",Shares!$K156*Shares!$J156)</f>
        <v/>
      </c>
      <c r="I184" s="107" t="str">
        <f t="shared" si="12"/>
        <v/>
      </c>
      <c r="J184" s="107" t="str">
        <f t="shared" si="13"/>
        <v/>
      </c>
      <c r="K184" s="107" t="str">
        <f t="shared" si="14"/>
        <v/>
      </c>
    </row>
    <row r="185" spans="1:11" x14ac:dyDescent="0.15">
      <c r="A185" t="str">
        <f>IF(Shares!$A157="","",ROW()-29)</f>
        <v/>
      </c>
      <c r="B185" t="str">
        <f>IF(Shares!$A157="","",Shares!$C157)</f>
        <v/>
      </c>
      <c r="C185" t="str">
        <f>IF(Shares!$A157="","",Shares!$B157)</f>
        <v/>
      </c>
      <c r="D185" t="str">
        <f>IF(Shares!$A157="","",Shares!$O157)</f>
        <v/>
      </c>
      <c r="E185" t="str">
        <f>IF(Shares!$A157="","",IFERROR(INDEX($O$3:$O$40,MATCH(Shares!$O157,$N$3:$N$40,0)),"UNMAPPED"))</f>
        <v/>
      </c>
      <c r="F185" t="str">
        <f>IF(Shares!$A157="","",Shares!$I157)</f>
        <v/>
      </c>
      <c r="G185" t="str">
        <f>IF(Shares!$A157="","",Shares!$G157)</f>
        <v/>
      </c>
      <c r="H185" s="313" t="str">
        <f>IF(Shares!$A157="","",Shares!$K157*Shares!$J157)</f>
        <v/>
      </c>
      <c r="I185" s="107" t="str">
        <f t="shared" si="12"/>
        <v/>
      </c>
      <c r="J185" s="107" t="str">
        <f t="shared" si="13"/>
        <v/>
      </c>
      <c r="K185" s="107" t="str">
        <f t="shared" si="14"/>
        <v/>
      </c>
    </row>
    <row r="186" spans="1:11" x14ac:dyDescent="0.15">
      <c r="A186" t="str">
        <f>IF(Shares!$A158="","",ROW()-29)</f>
        <v/>
      </c>
      <c r="B186" t="str">
        <f>IF(Shares!$A158="","",Shares!$C158)</f>
        <v/>
      </c>
      <c r="C186" t="str">
        <f>IF(Shares!$A158="","",Shares!$B158)</f>
        <v/>
      </c>
      <c r="D186" t="str">
        <f>IF(Shares!$A158="","",Shares!$O158)</f>
        <v/>
      </c>
      <c r="E186" t="str">
        <f>IF(Shares!$A158="","",IFERROR(INDEX($O$3:$O$40,MATCH(Shares!$O158,$N$3:$N$40,0)),"UNMAPPED"))</f>
        <v/>
      </c>
      <c r="F186" t="str">
        <f>IF(Shares!$A158="","",Shares!$I158)</f>
        <v/>
      </c>
      <c r="G186" t="str">
        <f>IF(Shares!$A158="","",Shares!$G158)</f>
        <v/>
      </c>
      <c r="H186" s="313" t="str">
        <f>IF(Shares!$A158="","",Shares!$K158*Shares!$J158)</f>
        <v/>
      </c>
      <c r="I186" s="107" t="str">
        <f t="shared" si="12"/>
        <v/>
      </c>
      <c r="J186" s="107" t="str">
        <f t="shared" si="13"/>
        <v/>
      </c>
      <c r="K186" s="107" t="str">
        <f t="shared" si="14"/>
        <v/>
      </c>
    </row>
    <row r="187" spans="1:11" x14ac:dyDescent="0.15">
      <c r="A187" t="str">
        <f>IF(Shares!$A159="","",ROW()-29)</f>
        <v/>
      </c>
      <c r="B187" t="str">
        <f>IF(Shares!$A159="","",Shares!$C159)</f>
        <v/>
      </c>
      <c r="C187" t="str">
        <f>IF(Shares!$A159="","",Shares!$B159)</f>
        <v/>
      </c>
      <c r="D187" t="str">
        <f>IF(Shares!$A159="","",Shares!$O159)</f>
        <v/>
      </c>
      <c r="E187" t="str">
        <f>IF(Shares!$A159="","",IFERROR(INDEX($O$3:$O$40,MATCH(Shares!$O159,$N$3:$N$40,0)),"UNMAPPED"))</f>
        <v/>
      </c>
      <c r="F187" t="str">
        <f>IF(Shares!$A159="","",Shares!$I159)</f>
        <v/>
      </c>
      <c r="G187" t="str">
        <f>IF(Shares!$A159="","",Shares!$G159)</f>
        <v/>
      </c>
      <c r="H187" s="313" t="str">
        <f>IF(Shares!$A159="","",Shares!$K159*Shares!$J159)</f>
        <v/>
      </c>
      <c r="I187" s="107" t="str">
        <f t="shared" si="12"/>
        <v/>
      </c>
      <c r="J187" s="107" t="str">
        <f t="shared" si="13"/>
        <v/>
      </c>
      <c r="K187" s="107" t="str">
        <f t="shared" si="14"/>
        <v/>
      </c>
    </row>
    <row r="188" spans="1:11" x14ac:dyDescent="0.15">
      <c r="A188" t="str">
        <f>IF(Shares!$A160="","",ROW()-29)</f>
        <v/>
      </c>
      <c r="B188" t="str">
        <f>IF(Shares!$A160="","",Shares!$C160)</f>
        <v/>
      </c>
      <c r="C188" t="str">
        <f>IF(Shares!$A160="","",Shares!$B160)</f>
        <v/>
      </c>
      <c r="D188" t="str">
        <f>IF(Shares!$A160="","",Shares!$O160)</f>
        <v/>
      </c>
      <c r="E188" t="str">
        <f>IF(Shares!$A160="","",IFERROR(INDEX($O$3:$O$40,MATCH(Shares!$O160,$N$3:$N$40,0)),"UNMAPPED"))</f>
        <v/>
      </c>
      <c r="F188" t="str">
        <f>IF(Shares!$A160="","",Shares!$I160)</f>
        <v/>
      </c>
      <c r="G188" t="str">
        <f>IF(Shares!$A160="","",Shares!$G160)</f>
        <v/>
      </c>
      <c r="H188" s="313" t="str">
        <f>IF(Shares!$A160="","",Shares!$K160*Shares!$J160)</f>
        <v/>
      </c>
      <c r="I188" s="107" t="str">
        <f t="shared" si="12"/>
        <v/>
      </c>
      <c r="J188" s="107" t="str">
        <f t="shared" si="13"/>
        <v/>
      </c>
      <c r="K188" s="107" t="str">
        <f t="shared" si="14"/>
        <v/>
      </c>
    </row>
    <row r="189" spans="1:11" x14ac:dyDescent="0.15">
      <c r="A189" t="str">
        <f>IF(Shares!$A161="","",ROW()-29)</f>
        <v/>
      </c>
      <c r="B189" t="str">
        <f>IF(Shares!$A161="","",Shares!$C161)</f>
        <v/>
      </c>
      <c r="C189" t="str">
        <f>IF(Shares!$A161="","",Shares!$B161)</f>
        <v/>
      </c>
      <c r="D189" t="str">
        <f>IF(Shares!$A161="","",Shares!$O161)</f>
        <v/>
      </c>
      <c r="E189" t="str">
        <f>IF(Shares!$A161="","",IFERROR(INDEX($O$3:$O$40,MATCH(Shares!$O161,$N$3:$N$40,0)),"UNMAPPED"))</f>
        <v/>
      </c>
      <c r="F189" t="str">
        <f>IF(Shares!$A161="","",Shares!$I161)</f>
        <v/>
      </c>
      <c r="G189" t="str">
        <f>IF(Shares!$A161="","",Shares!$G161)</f>
        <v/>
      </c>
      <c r="H189" s="313" t="str">
        <f>IF(Shares!$A161="","",Shares!$K161*Shares!$J161)</f>
        <v/>
      </c>
      <c r="I189" s="107" t="str">
        <f t="shared" si="12"/>
        <v/>
      </c>
      <c r="J189" s="107" t="str">
        <f t="shared" si="13"/>
        <v/>
      </c>
      <c r="K189" s="107" t="str">
        <f t="shared" si="14"/>
        <v/>
      </c>
    </row>
    <row r="190" spans="1:11" x14ac:dyDescent="0.15">
      <c r="A190" t="str">
        <f>IF(Shares!$A162="","",ROW()-29)</f>
        <v/>
      </c>
      <c r="B190" t="str">
        <f>IF(Shares!$A162="","",Shares!$C162)</f>
        <v/>
      </c>
      <c r="C190" t="str">
        <f>IF(Shares!$A162="","",Shares!$B162)</f>
        <v/>
      </c>
      <c r="D190" t="str">
        <f>IF(Shares!$A162="","",Shares!$O162)</f>
        <v/>
      </c>
      <c r="E190" t="str">
        <f>IF(Shares!$A162="","",IFERROR(INDEX($O$3:$O$40,MATCH(Shares!$O162,$N$3:$N$40,0)),"UNMAPPED"))</f>
        <v/>
      </c>
      <c r="F190" t="str">
        <f>IF(Shares!$A162="","",Shares!$I162)</f>
        <v/>
      </c>
      <c r="G190" t="str">
        <f>IF(Shares!$A162="","",Shares!$G162)</f>
        <v/>
      </c>
      <c r="H190" s="313" t="str">
        <f>IF(Shares!$A162="","",Shares!$K162*Shares!$J162)</f>
        <v/>
      </c>
      <c r="I190" s="107" t="str">
        <f t="shared" si="12"/>
        <v/>
      </c>
      <c r="J190" s="107" t="str">
        <f t="shared" si="13"/>
        <v/>
      </c>
      <c r="K190" s="107" t="str">
        <f t="shared" si="14"/>
        <v/>
      </c>
    </row>
    <row r="191" spans="1:11" x14ac:dyDescent="0.15">
      <c r="A191" t="str">
        <f>IF(Shares!$A163="","",ROW()-29)</f>
        <v/>
      </c>
      <c r="B191" t="str">
        <f>IF(Shares!$A163="","",Shares!$C163)</f>
        <v/>
      </c>
      <c r="C191" t="str">
        <f>IF(Shares!$A163="","",Shares!$B163)</f>
        <v/>
      </c>
      <c r="D191" t="str">
        <f>IF(Shares!$A163="","",Shares!$O163)</f>
        <v/>
      </c>
      <c r="E191" t="str">
        <f>IF(Shares!$A163="","",IFERROR(INDEX($O$3:$O$40,MATCH(Shares!$O163,$N$3:$N$40,0)),"UNMAPPED"))</f>
        <v/>
      </c>
      <c r="F191" t="str">
        <f>IF(Shares!$A163="","",Shares!$I163)</f>
        <v/>
      </c>
      <c r="G191" t="str">
        <f>IF(Shares!$A163="","",Shares!$G163)</f>
        <v/>
      </c>
      <c r="H191" s="313" t="str">
        <f>IF(Shares!$A163="","",Shares!$K163*Shares!$J163)</f>
        <v/>
      </c>
      <c r="I191" s="107" t="str">
        <f t="shared" si="12"/>
        <v/>
      </c>
      <c r="J191" s="107" t="str">
        <f t="shared" si="13"/>
        <v/>
      </c>
      <c r="K191" s="107" t="str">
        <f t="shared" si="14"/>
        <v/>
      </c>
    </row>
    <row r="192" spans="1:11" x14ac:dyDescent="0.15">
      <c r="A192" t="str">
        <f>IF(Shares!$A164="","",ROW()-29)</f>
        <v/>
      </c>
      <c r="B192" t="str">
        <f>IF(Shares!$A164="","",Shares!$C164)</f>
        <v/>
      </c>
      <c r="C192" t="str">
        <f>IF(Shares!$A164="","",Shares!$B164)</f>
        <v/>
      </c>
      <c r="D192" t="str">
        <f>IF(Shares!$A164="","",Shares!$O164)</f>
        <v/>
      </c>
      <c r="E192" t="str">
        <f>IF(Shares!$A164="","",IFERROR(INDEX($O$3:$O$40,MATCH(Shares!$O164,$N$3:$N$40,0)),"UNMAPPED"))</f>
        <v/>
      </c>
      <c r="F192" t="str">
        <f>IF(Shares!$A164="","",Shares!$I164)</f>
        <v/>
      </c>
      <c r="G192" t="str">
        <f>IF(Shares!$A164="","",Shares!$G164)</f>
        <v/>
      </c>
      <c r="H192" s="313" t="str">
        <f>IF(Shares!$A164="","",Shares!$K164*Shares!$J164)</f>
        <v/>
      </c>
      <c r="I192" s="107" t="str">
        <f t="shared" si="12"/>
        <v/>
      </c>
      <c r="J192" s="107" t="str">
        <f t="shared" si="13"/>
        <v/>
      </c>
      <c r="K192" s="107" t="str">
        <f t="shared" si="14"/>
        <v/>
      </c>
    </row>
    <row r="193" spans="1:11" x14ac:dyDescent="0.15">
      <c r="A193" t="str">
        <f>IF(Shares!$A165="","",ROW()-29)</f>
        <v/>
      </c>
      <c r="B193" t="str">
        <f>IF(Shares!$A165="","",Shares!$C165)</f>
        <v/>
      </c>
      <c r="C193" t="str">
        <f>IF(Shares!$A165="","",Shares!$B165)</f>
        <v/>
      </c>
      <c r="D193" t="str">
        <f>IF(Shares!$A165="","",Shares!$O165)</f>
        <v/>
      </c>
      <c r="E193" t="str">
        <f>IF(Shares!$A165="","",IFERROR(INDEX($O$3:$O$40,MATCH(Shares!$O165,$N$3:$N$40,0)),"UNMAPPED"))</f>
        <v/>
      </c>
      <c r="F193" t="str">
        <f>IF(Shares!$A165="","",Shares!$I165)</f>
        <v/>
      </c>
      <c r="G193" t="str">
        <f>IF(Shares!$A165="","",Shares!$G165)</f>
        <v/>
      </c>
      <c r="H193" s="313" t="str">
        <f>IF(Shares!$A165="","",Shares!$K165*Shares!$J165)</f>
        <v/>
      </c>
      <c r="I193" s="107" t="str">
        <f t="shared" si="12"/>
        <v/>
      </c>
      <c r="J193" s="107" t="str">
        <f t="shared" si="13"/>
        <v/>
      </c>
      <c r="K193" s="107" t="str">
        <f t="shared" si="14"/>
        <v/>
      </c>
    </row>
    <row r="194" spans="1:11" x14ac:dyDescent="0.15">
      <c r="A194" t="str">
        <f>IF(Shares!$A166="","",ROW()-29)</f>
        <v/>
      </c>
      <c r="B194" t="str">
        <f>IF(Shares!$A166="","",Shares!$C166)</f>
        <v/>
      </c>
      <c r="C194" t="str">
        <f>IF(Shares!$A166="","",Shares!$B166)</f>
        <v/>
      </c>
      <c r="D194" t="str">
        <f>IF(Shares!$A166="","",Shares!$O166)</f>
        <v/>
      </c>
      <c r="E194" t="str">
        <f>IF(Shares!$A166="","",IFERROR(INDEX($O$3:$O$40,MATCH(Shares!$O166,$N$3:$N$40,0)),"UNMAPPED"))</f>
        <v/>
      </c>
      <c r="F194" t="str">
        <f>IF(Shares!$A166="","",Shares!$I166)</f>
        <v/>
      </c>
      <c r="G194" t="str">
        <f>IF(Shares!$A166="","",Shares!$G166)</f>
        <v/>
      </c>
      <c r="H194" s="313" t="str">
        <f>IF(Shares!$A166="","",Shares!$K166*Shares!$J166)</f>
        <v/>
      </c>
      <c r="I194" s="107" t="str">
        <f t="shared" si="12"/>
        <v/>
      </c>
      <c r="J194" s="107" t="str">
        <f t="shared" si="13"/>
        <v/>
      </c>
      <c r="K194" s="107" t="str">
        <f t="shared" si="14"/>
        <v/>
      </c>
    </row>
    <row r="195" spans="1:11" x14ac:dyDescent="0.15">
      <c r="A195" t="str">
        <f>IF(Shares!$A167="","",ROW()-29)</f>
        <v/>
      </c>
      <c r="B195" t="str">
        <f>IF(Shares!$A167="","",Shares!$C167)</f>
        <v/>
      </c>
      <c r="C195" t="str">
        <f>IF(Shares!$A167="","",Shares!$B167)</f>
        <v/>
      </c>
      <c r="D195" t="str">
        <f>IF(Shares!$A167="","",Shares!$O167)</f>
        <v/>
      </c>
      <c r="E195" t="str">
        <f>IF(Shares!$A167="","",IFERROR(INDEX($O$3:$O$40,MATCH(Shares!$O167,$N$3:$N$40,0)),"UNMAPPED"))</f>
        <v/>
      </c>
      <c r="F195" t="str">
        <f>IF(Shares!$A167="","",Shares!$I167)</f>
        <v/>
      </c>
      <c r="G195" t="str">
        <f>IF(Shares!$A167="","",Shares!$G167)</f>
        <v/>
      </c>
      <c r="H195" s="313" t="str">
        <f>IF(Shares!$A167="","",Shares!$K167*Shares!$J167)</f>
        <v/>
      </c>
      <c r="I195" s="107" t="str">
        <f t="shared" si="12"/>
        <v/>
      </c>
      <c r="J195" s="107" t="str">
        <f t="shared" si="13"/>
        <v/>
      </c>
      <c r="K195" s="107" t="str">
        <f t="shared" si="14"/>
        <v/>
      </c>
    </row>
    <row r="196" spans="1:11" x14ac:dyDescent="0.15">
      <c r="A196" t="str">
        <f>IF(Shares!$A168="","",ROW()-29)</f>
        <v/>
      </c>
      <c r="B196" t="str">
        <f>IF(Shares!$A168="","",Shares!$C168)</f>
        <v/>
      </c>
      <c r="C196" t="str">
        <f>IF(Shares!$A168="","",Shares!$B168)</f>
        <v/>
      </c>
      <c r="D196" t="str">
        <f>IF(Shares!$A168="","",Shares!$O168)</f>
        <v/>
      </c>
      <c r="E196" t="str">
        <f>IF(Shares!$A168="","",IFERROR(INDEX($O$3:$O$40,MATCH(Shares!$O168,$N$3:$N$40,0)),"UNMAPPED"))</f>
        <v/>
      </c>
      <c r="F196" t="str">
        <f>IF(Shares!$A168="","",Shares!$I168)</f>
        <v/>
      </c>
      <c r="G196" t="str">
        <f>IF(Shares!$A168="","",Shares!$G168)</f>
        <v/>
      </c>
      <c r="H196" s="313" t="str">
        <f>IF(Shares!$A168="","",Shares!$K168*Shares!$J168)</f>
        <v/>
      </c>
      <c r="I196" s="107" t="str">
        <f t="shared" si="12"/>
        <v/>
      </c>
      <c r="J196" s="107" t="str">
        <f t="shared" si="13"/>
        <v/>
      </c>
      <c r="K196" s="107" t="str">
        <f t="shared" si="14"/>
        <v/>
      </c>
    </row>
    <row r="197" spans="1:11" x14ac:dyDescent="0.15">
      <c r="A197" t="str">
        <f>IF(Shares!$A169="","",ROW()-29)</f>
        <v/>
      </c>
      <c r="B197" t="str">
        <f>IF(Shares!$A169="","",Shares!$C169)</f>
        <v/>
      </c>
      <c r="C197" t="str">
        <f>IF(Shares!$A169="","",Shares!$B169)</f>
        <v/>
      </c>
      <c r="D197" t="str">
        <f>IF(Shares!$A169="","",Shares!$O169)</f>
        <v/>
      </c>
      <c r="E197" t="str">
        <f>IF(Shares!$A169="","",IFERROR(INDEX($O$3:$O$40,MATCH(Shares!$O169,$N$3:$N$40,0)),"UNMAPPED"))</f>
        <v/>
      </c>
      <c r="F197" t="str">
        <f>IF(Shares!$A169="","",Shares!$I169)</f>
        <v/>
      </c>
      <c r="G197" t="str">
        <f>IF(Shares!$A169="","",Shares!$G169)</f>
        <v/>
      </c>
      <c r="H197" s="313" t="str">
        <f>IF(Shares!$A169="","",Shares!$K169*Shares!$J169)</f>
        <v/>
      </c>
      <c r="I197" s="107" t="str">
        <f t="shared" si="12"/>
        <v/>
      </c>
      <c r="J197" s="107" t="str">
        <f t="shared" si="13"/>
        <v/>
      </c>
      <c r="K197" s="107" t="str">
        <f t="shared" si="14"/>
        <v/>
      </c>
    </row>
    <row r="198" spans="1:11" x14ac:dyDescent="0.15">
      <c r="A198" t="str">
        <f>IF(Shares!$A170="","",ROW()-29)</f>
        <v/>
      </c>
      <c r="B198" t="str">
        <f>IF(Shares!$A170="","",Shares!$C170)</f>
        <v/>
      </c>
      <c r="C198" t="str">
        <f>IF(Shares!$A170="","",Shares!$B170)</f>
        <v/>
      </c>
      <c r="D198" t="str">
        <f>IF(Shares!$A170="","",Shares!$O170)</f>
        <v/>
      </c>
      <c r="E198" t="str">
        <f>IF(Shares!$A170="","",IFERROR(INDEX($O$3:$O$40,MATCH(Shares!$O170,$N$3:$N$40,0)),"UNMAPPED"))</f>
        <v/>
      </c>
      <c r="F198" t="str">
        <f>IF(Shares!$A170="","",Shares!$I170)</f>
        <v/>
      </c>
      <c r="G198" t="str">
        <f>IF(Shares!$A170="","",Shares!$G170)</f>
        <v/>
      </c>
      <c r="H198" s="313" t="str">
        <f>IF(Shares!$A170="","",Shares!$K170*Shares!$J170)</f>
        <v/>
      </c>
      <c r="I198" s="107" t="str">
        <f t="shared" si="12"/>
        <v/>
      </c>
      <c r="J198" s="107" t="str">
        <f t="shared" si="13"/>
        <v/>
      </c>
      <c r="K198" s="107" t="str">
        <f t="shared" si="14"/>
        <v/>
      </c>
    </row>
    <row r="199" spans="1:11" x14ac:dyDescent="0.15">
      <c r="A199" t="str">
        <f>IF(Shares!$A171="","",ROW()-29)</f>
        <v/>
      </c>
      <c r="B199" t="str">
        <f>IF(Shares!$A171="","",Shares!$C171)</f>
        <v/>
      </c>
      <c r="C199" t="str">
        <f>IF(Shares!$A171="","",Shares!$B171)</f>
        <v/>
      </c>
      <c r="D199" t="str">
        <f>IF(Shares!$A171="","",Shares!$O171)</f>
        <v/>
      </c>
      <c r="E199" t="str">
        <f>IF(Shares!$A171="","",IFERROR(INDEX($O$3:$O$40,MATCH(Shares!$O171,$N$3:$N$40,0)),"UNMAPPED"))</f>
        <v/>
      </c>
      <c r="F199" t="str">
        <f>IF(Shares!$A171="","",Shares!$I171)</f>
        <v/>
      </c>
      <c r="G199" t="str">
        <f>IF(Shares!$A171="","",Shares!$G171)</f>
        <v/>
      </c>
      <c r="H199" s="313" t="str">
        <f>IF(Shares!$A171="","",Shares!$K171*Shares!$J171)</f>
        <v/>
      </c>
      <c r="I199" s="107" t="str">
        <f t="shared" si="12"/>
        <v/>
      </c>
      <c r="J199" s="107" t="str">
        <f t="shared" si="13"/>
        <v/>
      </c>
      <c r="K199" s="107" t="str">
        <f t="shared" si="14"/>
        <v/>
      </c>
    </row>
    <row r="200" spans="1:11" x14ac:dyDescent="0.15">
      <c r="A200" t="str">
        <f>IF(Shares!$A172="","",ROW()-29)</f>
        <v/>
      </c>
      <c r="B200" t="str">
        <f>IF(Shares!$A172="","",Shares!$C172)</f>
        <v/>
      </c>
      <c r="C200" t="str">
        <f>IF(Shares!$A172="","",Shares!$B172)</f>
        <v/>
      </c>
      <c r="D200" t="str">
        <f>IF(Shares!$A172="","",Shares!$O172)</f>
        <v/>
      </c>
      <c r="E200" t="str">
        <f>IF(Shares!$A172="","",IFERROR(INDEX($O$3:$O$40,MATCH(Shares!$O172,$N$3:$N$40,0)),"UNMAPPED"))</f>
        <v/>
      </c>
      <c r="F200" t="str">
        <f>IF(Shares!$A172="","",Shares!$I172)</f>
        <v/>
      </c>
      <c r="G200" t="str">
        <f>IF(Shares!$A172="","",Shares!$G172)</f>
        <v/>
      </c>
      <c r="H200" s="313" t="str">
        <f>IF(Shares!$A172="","",Shares!$K172*Shares!$J172)</f>
        <v/>
      </c>
      <c r="I200" s="107" t="str">
        <f t="shared" si="12"/>
        <v/>
      </c>
      <c r="J200" s="107" t="str">
        <f t="shared" si="13"/>
        <v/>
      </c>
      <c r="K200" s="107" t="str">
        <f t="shared" si="14"/>
        <v/>
      </c>
    </row>
    <row r="201" spans="1:11" x14ac:dyDescent="0.15">
      <c r="A201" t="str">
        <f>IF(Shares!$A173="","",ROW()-29)</f>
        <v/>
      </c>
      <c r="B201" t="str">
        <f>IF(Shares!$A173="","",Shares!$C173)</f>
        <v/>
      </c>
      <c r="C201" t="str">
        <f>IF(Shares!$A173="","",Shares!$B173)</f>
        <v/>
      </c>
      <c r="D201" t="str">
        <f>IF(Shares!$A173="","",Shares!$O173)</f>
        <v/>
      </c>
      <c r="E201" t="str">
        <f>IF(Shares!$A173="","",IFERROR(INDEX($O$3:$O$40,MATCH(Shares!$O173,$N$3:$N$40,0)),"UNMAPPED"))</f>
        <v/>
      </c>
      <c r="F201" t="str">
        <f>IF(Shares!$A173="","",Shares!$I173)</f>
        <v/>
      </c>
      <c r="G201" t="str">
        <f>IF(Shares!$A173="","",Shares!$G173)</f>
        <v/>
      </c>
      <c r="H201" s="313" t="str">
        <f>IF(Shares!$A173="","",Shares!$K173*Shares!$J173)</f>
        <v/>
      </c>
      <c r="I201" s="107" t="str">
        <f t="shared" si="12"/>
        <v/>
      </c>
      <c r="J201" s="107" t="str">
        <f t="shared" si="13"/>
        <v/>
      </c>
      <c r="K201" s="107" t="str">
        <f t="shared" si="14"/>
        <v/>
      </c>
    </row>
    <row r="202" spans="1:11" x14ac:dyDescent="0.15">
      <c r="A202" t="str">
        <f>IF(Shares!$A174="","",ROW()-29)</f>
        <v/>
      </c>
      <c r="B202" t="str">
        <f>IF(Shares!$A174="","",Shares!$C174)</f>
        <v/>
      </c>
      <c r="C202" t="str">
        <f>IF(Shares!$A174="","",Shares!$B174)</f>
        <v/>
      </c>
      <c r="D202" t="str">
        <f>IF(Shares!$A174="","",Shares!$O174)</f>
        <v/>
      </c>
      <c r="E202" t="str">
        <f>IF(Shares!$A174="","",IFERROR(INDEX($O$3:$O$40,MATCH(Shares!$O174,$N$3:$N$40,0)),"UNMAPPED"))</f>
        <v/>
      </c>
      <c r="F202" t="str">
        <f>IF(Shares!$A174="","",Shares!$I174)</f>
        <v/>
      </c>
      <c r="G202" t="str">
        <f>IF(Shares!$A174="","",Shares!$G174)</f>
        <v/>
      </c>
      <c r="H202" s="313" t="str">
        <f>IF(Shares!$A174="","",Shares!$K174*Shares!$J174)</f>
        <v/>
      </c>
      <c r="I202" s="107" t="str">
        <f t="shared" si="12"/>
        <v/>
      </c>
      <c r="J202" s="107" t="str">
        <f t="shared" si="13"/>
        <v/>
      </c>
      <c r="K202" s="107" t="str">
        <f t="shared" si="14"/>
        <v/>
      </c>
    </row>
    <row r="203" spans="1:11" x14ac:dyDescent="0.15">
      <c r="A203" t="str">
        <f>IF(Shares!$A175="","",ROW()-29)</f>
        <v/>
      </c>
      <c r="B203" t="str">
        <f>IF(Shares!$A175="","",Shares!$C175)</f>
        <v/>
      </c>
      <c r="C203" t="str">
        <f>IF(Shares!$A175="","",Shares!$B175)</f>
        <v/>
      </c>
      <c r="D203" t="str">
        <f>IF(Shares!$A175="","",Shares!$O175)</f>
        <v/>
      </c>
      <c r="E203" t="str">
        <f>IF(Shares!$A175="","",IFERROR(INDEX($O$3:$O$40,MATCH(Shares!$O175,$N$3:$N$40,0)),"UNMAPPED"))</f>
        <v/>
      </c>
      <c r="F203" t="str">
        <f>IF(Shares!$A175="","",Shares!$I175)</f>
        <v/>
      </c>
      <c r="G203" t="str">
        <f>IF(Shares!$A175="","",Shares!$G175)</f>
        <v/>
      </c>
      <c r="H203" s="313" t="str">
        <f>IF(Shares!$A175="","",Shares!$K175*Shares!$J175)</f>
        <v/>
      </c>
      <c r="I203" s="107" t="str">
        <f t="shared" si="12"/>
        <v/>
      </c>
      <c r="J203" s="107" t="str">
        <f t="shared" si="13"/>
        <v/>
      </c>
      <c r="K203" s="107" t="str">
        <f t="shared" si="14"/>
        <v/>
      </c>
    </row>
    <row r="204" spans="1:11" x14ac:dyDescent="0.15">
      <c r="A204" t="str">
        <f>IF(Shares!$A176="","",ROW()-29)</f>
        <v/>
      </c>
      <c r="B204" t="str">
        <f>IF(Shares!$A176="","",Shares!$C176)</f>
        <v/>
      </c>
      <c r="C204" t="str">
        <f>IF(Shares!$A176="","",Shares!$B176)</f>
        <v/>
      </c>
      <c r="D204" t="str">
        <f>IF(Shares!$A176="","",Shares!$O176)</f>
        <v/>
      </c>
      <c r="E204" t="str">
        <f>IF(Shares!$A176="","",IFERROR(INDEX($O$3:$O$40,MATCH(Shares!$O176,$N$3:$N$40,0)),"UNMAPPED"))</f>
        <v/>
      </c>
      <c r="F204" t="str">
        <f>IF(Shares!$A176="","",Shares!$I176)</f>
        <v/>
      </c>
      <c r="G204" t="str">
        <f>IF(Shares!$A176="","",Shares!$G176)</f>
        <v/>
      </c>
      <c r="H204" s="313" t="str">
        <f>IF(Shares!$A176="","",Shares!$K176*Shares!$J176)</f>
        <v/>
      </c>
      <c r="I204" s="107" t="str">
        <f t="shared" si="12"/>
        <v/>
      </c>
      <c r="J204" s="107" t="str">
        <f t="shared" si="13"/>
        <v/>
      </c>
      <c r="K204" s="107" t="str">
        <f t="shared" si="14"/>
        <v/>
      </c>
    </row>
    <row r="205" spans="1:11" x14ac:dyDescent="0.15">
      <c r="A205" t="str">
        <f>IF(Shares!$A177="","",ROW()-29)</f>
        <v/>
      </c>
      <c r="B205" t="str">
        <f>IF(Shares!$A177="","",Shares!$C177)</f>
        <v/>
      </c>
      <c r="C205" t="str">
        <f>IF(Shares!$A177="","",Shares!$B177)</f>
        <v/>
      </c>
      <c r="D205" t="str">
        <f>IF(Shares!$A177="","",Shares!$O177)</f>
        <v/>
      </c>
      <c r="E205" t="str">
        <f>IF(Shares!$A177="","",IFERROR(INDEX($O$3:$O$40,MATCH(Shares!$O177,$N$3:$N$40,0)),"UNMAPPED"))</f>
        <v/>
      </c>
      <c r="F205" t="str">
        <f>IF(Shares!$A177="","",Shares!$I177)</f>
        <v/>
      </c>
      <c r="G205" t="str">
        <f>IF(Shares!$A177="","",Shares!$G177)</f>
        <v/>
      </c>
      <c r="H205" s="313" t="str">
        <f>IF(Shares!$A177="","",Shares!$K177*Shares!$J177)</f>
        <v/>
      </c>
      <c r="I205" s="107" t="str">
        <f t="shared" si="12"/>
        <v/>
      </c>
      <c r="J205" s="107" t="str">
        <f t="shared" si="13"/>
        <v/>
      </c>
      <c r="K205" s="107" t="str">
        <f t="shared" si="14"/>
        <v/>
      </c>
    </row>
    <row r="206" spans="1:11" x14ac:dyDescent="0.15">
      <c r="A206" t="str">
        <f>IF(Shares!$A178="","",ROW()-29)</f>
        <v/>
      </c>
      <c r="B206" t="str">
        <f>IF(Shares!$A178="","",Shares!$C178)</f>
        <v/>
      </c>
      <c r="C206" t="str">
        <f>IF(Shares!$A178="","",Shares!$B178)</f>
        <v/>
      </c>
      <c r="D206" t="str">
        <f>IF(Shares!$A178="","",Shares!$O178)</f>
        <v/>
      </c>
      <c r="E206" t="str">
        <f>IF(Shares!$A178="","",IFERROR(INDEX($O$3:$O$40,MATCH(Shares!$O178,$N$3:$N$40,0)),"UNMAPPED"))</f>
        <v/>
      </c>
      <c r="F206" t="str">
        <f>IF(Shares!$A178="","",Shares!$I178)</f>
        <v/>
      </c>
      <c r="G206" t="str">
        <f>IF(Shares!$A178="","",Shares!$G178)</f>
        <v/>
      </c>
      <c r="H206" s="313" t="str">
        <f>IF(Shares!$A178="","",Shares!$K178*Shares!$J178)</f>
        <v/>
      </c>
      <c r="I206" s="107" t="str">
        <f t="shared" si="12"/>
        <v/>
      </c>
      <c r="J206" s="107" t="str">
        <f t="shared" si="13"/>
        <v/>
      </c>
      <c r="K206" s="107" t="str">
        <f t="shared" si="14"/>
        <v/>
      </c>
    </row>
    <row r="207" spans="1:11" x14ac:dyDescent="0.15">
      <c r="A207" t="str">
        <f>IF(Shares!$A179="","",ROW()-29)</f>
        <v/>
      </c>
      <c r="B207" t="str">
        <f>IF(Shares!$A179="","",Shares!$C179)</f>
        <v/>
      </c>
      <c r="C207" t="str">
        <f>IF(Shares!$A179="","",Shares!$B179)</f>
        <v/>
      </c>
      <c r="D207" t="str">
        <f>IF(Shares!$A179="","",Shares!$O179)</f>
        <v/>
      </c>
      <c r="E207" t="str">
        <f>IF(Shares!$A179="","",IFERROR(INDEX($O$3:$O$40,MATCH(Shares!$O179,$N$3:$N$40,0)),"UNMAPPED"))</f>
        <v/>
      </c>
      <c r="F207" t="str">
        <f>IF(Shares!$A179="","",Shares!$I179)</f>
        <v/>
      </c>
      <c r="G207" t="str">
        <f>IF(Shares!$A179="","",Shares!$G179)</f>
        <v/>
      </c>
      <c r="H207" s="313" t="str">
        <f>IF(Shares!$A179="","",Shares!$K179*Shares!$J179)</f>
        <v/>
      </c>
      <c r="I207" s="107" t="str">
        <f t="shared" si="12"/>
        <v/>
      </c>
      <c r="J207" s="107" t="str">
        <f t="shared" si="13"/>
        <v/>
      </c>
      <c r="K207" s="107" t="str">
        <f t="shared" si="14"/>
        <v/>
      </c>
    </row>
    <row r="208" spans="1:11" x14ac:dyDescent="0.15">
      <c r="A208" t="str">
        <f>IF(Shares!$A180="","",ROW()-29)</f>
        <v/>
      </c>
      <c r="B208" t="str">
        <f>IF(Shares!$A180="","",Shares!$C180)</f>
        <v/>
      </c>
      <c r="C208" t="str">
        <f>IF(Shares!$A180="","",Shares!$B180)</f>
        <v/>
      </c>
      <c r="D208" t="str">
        <f>IF(Shares!$A180="","",Shares!$O180)</f>
        <v/>
      </c>
      <c r="E208" t="str">
        <f>IF(Shares!$A180="","",IFERROR(INDEX($O$3:$O$40,MATCH(Shares!$O180,$N$3:$N$40,0)),"UNMAPPED"))</f>
        <v/>
      </c>
      <c r="F208" t="str">
        <f>IF(Shares!$A180="","",Shares!$I180)</f>
        <v/>
      </c>
      <c r="G208" t="str">
        <f>IF(Shares!$A180="","",Shares!$G180)</f>
        <v/>
      </c>
      <c r="H208" s="313" t="str">
        <f>IF(Shares!$A180="","",Shares!$K180*Shares!$J180)</f>
        <v/>
      </c>
      <c r="I208" s="107" t="str">
        <f t="shared" si="12"/>
        <v/>
      </c>
      <c r="J208" s="107" t="str">
        <f t="shared" si="13"/>
        <v/>
      </c>
      <c r="K208" s="107" t="str">
        <f t="shared" si="14"/>
        <v/>
      </c>
    </row>
    <row r="209" spans="1:11" x14ac:dyDescent="0.15">
      <c r="A209" t="str">
        <f>IF(Shares!$A181="","",ROW()-29)</f>
        <v/>
      </c>
      <c r="B209" t="str">
        <f>IF(Shares!$A181="","",Shares!$C181)</f>
        <v/>
      </c>
      <c r="C209" t="str">
        <f>IF(Shares!$A181="","",Shares!$B181)</f>
        <v/>
      </c>
      <c r="D209" t="str">
        <f>IF(Shares!$A181="","",Shares!$O181)</f>
        <v/>
      </c>
      <c r="E209" t="str">
        <f>IF(Shares!$A181="","",IFERROR(INDEX($O$3:$O$40,MATCH(Shares!$O181,$N$3:$N$40,0)),"UNMAPPED"))</f>
        <v/>
      </c>
      <c r="F209" t="str">
        <f>IF(Shares!$A181="","",Shares!$I181)</f>
        <v/>
      </c>
      <c r="G209" t="str">
        <f>IF(Shares!$A181="","",Shares!$G181)</f>
        <v/>
      </c>
      <c r="H209" s="313" t="str">
        <f>IF(Shares!$A181="","",Shares!$K181*Shares!$J181)</f>
        <v/>
      </c>
      <c r="I209" s="107" t="str">
        <f t="shared" si="12"/>
        <v/>
      </c>
      <c r="J209" s="107" t="str">
        <f t="shared" si="13"/>
        <v/>
      </c>
      <c r="K209" s="107" t="str">
        <f t="shared" si="14"/>
        <v/>
      </c>
    </row>
    <row r="210" spans="1:11" x14ac:dyDescent="0.15">
      <c r="A210" t="str">
        <f>IF(Shares!$A182="","",ROW()-29)</f>
        <v/>
      </c>
      <c r="B210" t="str">
        <f>IF(Shares!$A182="","",Shares!$C182)</f>
        <v/>
      </c>
      <c r="C210" t="str">
        <f>IF(Shares!$A182="","",Shares!$B182)</f>
        <v/>
      </c>
      <c r="D210" t="str">
        <f>IF(Shares!$A182="","",Shares!$O182)</f>
        <v/>
      </c>
      <c r="E210" t="str">
        <f>IF(Shares!$A182="","",IFERROR(INDEX($O$3:$O$40,MATCH(Shares!$O182,$N$3:$N$40,0)),"UNMAPPED"))</f>
        <v/>
      </c>
      <c r="F210" t="str">
        <f>IF(Shares!$A182="","",Shares!$I182)</f>
        <v/>
      </c>
      <c r="G210" t="str">
        <f>IF(Shares!$A182="","",Shares!$G182)</f>
        <v/>
      </c>
      <c r="H210" s="313" t="str">
        <f>IF(Shares!$A182="","",Shares!$K182*Shares!$J182)</f>
        <v/>
      </c>
      <c r="I210" s="107" t="str">
        <f t="shared" si="12"/>
        <v/>
      </c>
      <c r="J210" s="107" t="str">
        <f t="shared" si="13"/>
        <v/>
      </c>
      <c r="K210" s="107" t="str">
        <f t="shared" si="14"/>
        <v/>
      </c>
    </row>
    <row r="211" spans="1:11" x14ac:dyDescent="0.15">
      <c r="A211" t="str">
        <f>IF(Shares!$A183="","",ROW()-29)</f>
        <v/>
      </c>
      <c r="B211" t="str">
        <f>IF(Shares!$A183="","",Shares!$C183)</f>
        <v/>
      </c>
      <c r="C211" t="str">
        <f>IF(Shares!$A183="","",Shares!$B183)</f>
        <v/>
      </c>
      <c r="D211" t="str">
        <f>IF(Shares!$A183="","",Shares!$O183)</f>
        <v/>
      </c>
      <c r="E211" t="str">
        <f>IF(Shares!$A183="","",IFERROR(INDEX($O$3:$O$40,MATCH(Shares!$O183,$N$3:$N$40,0)),"UNMAPPED"))</f>
        <v/>
      </c>
      <c r="F211" t="str">
        <f>IF(Shares!$A183="","",Shares!$I183)</f>
        <v/>
      </c>
      <c r="G211" t="str">
        <f>IF(Shares!$A183="","",Shares!$G183)</f>
        <v/>
      </c>
      <c r="H211" s="313" t="str">
        <f>IF(Shares!$A183="","",Shares!$K183*Shares!$J183)</f>
        <v/>
      </c>
      <c r="I211" s="107" t="str">
        <f t="shared" si="12"/>
        <v/>
      </c>
      <c r="J211" s="107" t="str">
        <f t="shared" si="13"/>
        <v/>
      </c>
      <c r="K211" s="107" t="str">
        <f t="shared" si="14"/>
        <v/>
      </c>
    </row>
    <row r="212" spans="1:11" x14ac:dyDescent="0.15">
      <c r="A212" t="str">
        <f>IF(Shares!$A184="","",ROW()-29)</f>
        <v/>
      </c>
      <c r="B212" t="str">
        <f>IF(Shares!$A184="","",Shares!$C184)</f>
        <v/>
      </c>
      <c r="C212" t="str">
        <f>IF(Shares!$A184="","",Shares!$B184)</f>
        <v/>
      </c>
      <c r="D212" t="str">
        <f>IF(Shares!$A184="","",Shares!$O184)</f>
        <v/>
      </c>
      <c r="E212" t="str">
        <f>IF(Shares!$A184="","",IFERROR(INDEX($O$3:$O$40,MATCH(Shares!$O184,$N$3:$N$40,0)),"UNMAPPED"))</f>
        <v/>
      </c>
      <c r="F212" t="str">
        <f>IF(Shares!$A184="","",Shares!$I184)</f>
        <v/>
      </c>
      <c r="G212" t="str">
        <f>IF(Shares!$A184="","",Shares!$G184)</f>
        <v/>
      </c>
      <c r="H212" s="313" t="str">
        <f>IF(Shares!$A184="","",Shares!$K184*Shares!$J184)</f>
        <v/>
      </c>
      <c r="I212" s="107" t="str">
        <f t="shared" si="12"/>
        <v/>
      </c>
      <c r="J212" s="107" t="str">
        <f t="shared" si="13"/>
        <v/>
      </c>
      <c r="K212" s="107" t="str">
        <f t="shared" si="14"/>
        <v/>
      </c>
    </row>
    <row r="213" spans="1:11" x14ac:dyDescent="0.15">
      <c r="A213" t="str">
        <f>IF(Shares!$A185="","",ROW()-29)</f>
        <v/>
      </c>
      <c r="B213" t="str">
        <f>IF(Shares!$A185="","",Shares!$C185)</f>
        <v/>
      </c>
      <c r="C213" t="str">
        <f>IF(Shares!$A185="","",Shares!$B185)</f>
        <v/>
      </c>
      <c r="D213" t="str">
        <f>IF(Shares!$A185="","",Shares!$O185)</f>
        <v/>
      </c>
      <c r="E213" t="str">
        <f>IF(Shares!$A185="","",IFERROR(INDEX($O$3:$O$40,MATCH(Shares!$O185,$N$3:$N$40,0)),"UNMAPPED"))</f>
        <v/>
      </c>
      <c r="F213" t="str">
        <f>IF(Shares!$A185="","",Shares!$I185)</f>
        <v/>
      </c>
      <c r="G213" t="str">
        <f>IF(Shares!$A185="","",Shares!$G185)</f>
        <v/>
      </c>
      <c r="H213" s="313" t="str">
        <f>IF(Shares!$A185="","",Shares!$K185*Shares!$J185)</f>
        <v/>
      </c>
      <c r="I213" s="107" t="str">
        <f t="shared" si="12"/>
        <v/>
      </c>
      <c r="J213" s="107" t="str">
        <f t="shared" si="13"/>
        <v/>
      </c>
      <c r="K213" s="107" t="str">
        <f t="shared" si="14"/>
        <v/>
      </c>
    </row>
    <row r="214" spans="1:11" x14ac:dyDescent="0.15">
      <c r="A214" t="str">
        <f>IF(Shares!$A186="","",ROW()-29)</f>
        <v/>
      </c>
      <c r="B214" t="str">
        <f>IF(Shares!$A186="","",Shares!$C186)</f>
        <v/>
      </c>
      <c r="C214" t="str">
        <f>IF(Shares!$A186="","",Shares!$B186)</f>
        <v/>
      </c>
      <c r="D214" t="str">
        <f>IF(Shares!$A186="","",Shares!$O186)</f>
        <v/>
      </c>
      <c r="E214" t="str">
        <f>IF(Shares!$A186="","",IFERROR(INDEX($O$3:$O$40,MATCH(Shares!$O186,$N$3:$N$40,0)),"UNMAPPED"))</f>
        <v/>
      </c>
      <c r="F214" t="str">
        <f>IF(Shares!$A186="","",Shares!$I186)</f>
        <v/>
      </c>
      <c r="G214" t="str">
        <f>IF(Shares!$A186="","",Shares!$G186)</f>
        <v/>
      </c>
      <c r="H214" s="313" t="str">
        <f>IF(Shares!$A186="","",Shares!$K186*Shares!$J186)</f>
        <v/>
      </c>
      <c r="I214" s="107" t="str">
        <f t="shared" si="12"/>
        <v/>
      </c>
      <c r="J214" s="107" t="str">
        <f t="shared" si="13"/>
        <v/>
      </c>
      <c r="K214" s="107" t="str">
        <f t="shared" si="14"/>
        <v/>
      </c>
    </row>
    <row r="215" spans="1:11" x14ac:dyDescent="0.15">
      <c r="A215" t="str">
        <f>IF(Shares!$A187="","",ROW()-29)</f>
        <v/>
      </c>
      <c r="B215" t="str">
        <f>IF(Shares!$A187="","",Shares!$C187)</f>
        <v/>
      </c>
      <c r="C215" t="str">
        <f>IF(Shares!$A187="","",Shares!$B187)</f>
        <v/>
      </c>
      <c r="D215" t="str">
        <f>IF(Shares!$A187="","",Shares!$O187)</f>
        <v/>
      </c>
      <c r="E215" t="str">
        <f>IF(Shares!$A187="","",IFERROR(INDEX($O$3:$O$40,MATCH(Shares!$O187,$N$3:$N$40,0)),"UNMAPPED"))</f>
        <v/>
      </c>
      <c r="F215" t="str">
        <f>IF(Shares!$A187="","",Shares!$I187)</f>
        <v/>
      </c>
      <c r="G215" t="str">
        <f>IF(Shares!$A187="","",Shares!$G187)</f>
        <v/>
      </c>
      <c r="H215" s="313" t="str">
        <f>IF(Shares!$A187="","",Shares!$K187*Shares!$J187)</f>
        <v/>
      </c>
      <c r="I215" s="107" t="str">
        <f t="shared" si="12"/>
        <v/>
      </c>
      <c r="J215" s="107" t="str">
        <f t="shared" si="13"/>
        <v/>
      </c>
      <c r="K215" s="107" t="str">
        <f t="shared" si="14"/>
        <v/>
      </c>
    </row>
    <row r="216" spans="1:11" x14ac:dyDescent="0.15">
      <c r="A216" t="str">
        <f>IF(Shares!$A188="","",ROW()-29)</f>
        <v/>
      </c>
      <c r="B216" t="str">
        <f>IF(Shares!$A188="","",Shares!$C188)</f>
        <v/>
      </c>
      <c r="C216" t="str">
        <f>IF(Shares!$A188="","",Shares!$B188)</f>
        <v/>
      </c>
      <c r="D216" t="str">
        <f>IF(Shares!$A188="","",Shares!$O188)</f>
        <v/>
      </c>
      <c r="E216" t="str">
        <f>IF(Shares!$A188="","",IFERROR(INDEX($O$3:$O$40,MATCH(Shares!$O188,$N$3:$N$40,0)),"UNMAPPED"))</f>
        <v/>
      </c>
      <c r="F216" t="str">
        <f>IF(Shares!$A188="","",Shares!$I188)</f>
        <v/>
      </c>
      <c r="G216" t="str">
        <f>IF(Shares!$A188="","",Shares!$G188)</f>
        <v/>
      </c>
      <c r="H216" s="313" t="str">
        <f>IF(Shares!$A188="","",Shares!$K188*Shares!$J188)</f>
        <v/>
      </c>
      <c r="I216" s="107" t="str">
        <f t="shared" si="12"/>
        <v/>
      </c>
      <c r="J216" s="107" t="str">
        <f t="shared" si="13"/>
        <v/>
      </c>
      <c r="K216" s="107" t="str">
        <f t="shared" si="14"/>
        <v/>
      </c>
    </row>
    <row r="217" spans="1:11" x14ac:dyDescent="0.15">
      <c r="A217" t="str">
        <f>IF(Shares!$A189="","",ROW()-29)</f>
        <v/>
      </c>
      <c r="B217" t="str">
        <f>IF(Shares!$A189="","",Shares!$C189)</f>
        <v/>
      </c>
      <c r="C217" t="str">
        <f>IF(Shares!$A189="","",Shares!$B189)</f>
        <v/>
      </c>
      <c r="D217" t="str">
        <f>IF(Shares!$A189="","",Shares!$O189)</f>
        <v/>
      </c>
      <c r="E217" t="str">
        <f>IF(Shares!$A189="","",IFERROR(INDEX($O$3:$O$40,MATCH(Shares!$O189,$N$3:$N$40,0)),"UNMAPPED"))</f>
        <v/>
      </c>
      <c r="F217" t="str">
        <f>IF(Shares!$A189="","",Shares!$I189)</f>
        <v/>
      </c>
      <c r="G217" t="str">
        <f>IF(Shares!$A189="","",Shares!$G189)</f>
        <v/>
      </c>
      <c r="H217" s="313" t="str">
        <f>IF(Shares!$A189="","",Shares!$K189*Shares!$J189)</f>
        <v/>
      </c>
      <c r="I217" s="107" t="str">
        <f t="shared" si="12"/>
        <v/>
      </c>
      <c r="J217" s="107" t="str">
        <f t="shared" si="13"/>
        <v/>
      </c>
      <c r="K217" s="107" t="str">
        <f t="shared" si="14"/>
        <v/>
      </c>
    </row>
    <row r="218" spans="1:11" x14ac:dyDescent="0.15">
      <c r="A218" t="str">
        <f>IF(Shares!$A190="","",ROW()-29)</f>
        <v/>
      </c>
      <c r="B218" t="str">
        <f>IF(Shares!$A190="","",Shares!$C190)</f>
        <v/>
      </c>
      <c r="C218" t="str">
        <f>IF(Shares!$A190="","",Shares!$B190)</f>
        <v/>
      </c>
      <c r="D218" t="str">
        <f>IF(Shares!$A190="","",Shares!$O190)</f>
        <v/>
      </c>
      <c r="E218" t="str">
        <f>IF(Shares!$A190="","",IFERROR(INDEX($O$3:$O$40,MATCH(Shares!$O190,$N$3:$N$40,0)),"UNMAPPED"))</f>
        <v/>
      </c>
      <c r="F218" t="str">
        <f>IF(Shares!$A190="","",Shares!$I190)</f>
        <v/>
      </c>
      <c r="G218" t="str">
        <f>IF(Shares!$A190="","",Shares!$G190)</f>
        <v/>
      </c>
      <c r="H218" s="313" t="str">
        <f>IF(Shares!$A190="","",Shares!$K190*Shares!$J190)</f>
        <v/>
      </c>
      <c r="I218" s="107" t="str">
        <f t="shared" si="12"/>
        <v/>
      </c>
      <c r="J218" s="107" t="str">
        <f t="shared" si="13"/>
        <v/>
      </c>
      <c r="K218" s="107" t="str">
        <f t="shared" si="14"/>
        <v/>
      </c>
    </row>
    <row r="219" spans="1:11" x14ac:dyDescent="0.15">
      <c r="A219" t="str">
        <f>IF(Shares!$A191="","",ROW()-29)</f>
        <v/>
      </c>
      <c r="B219" t="str">
        <f>IF(Shares!$A191="","",Shares!$C191)</f>
        <v/>
      </c>
      <c r="C219" t="str">
        <f>IF(Shares!$A191="","",Shares!$B191)</f>
        <v/>
      </c>
      <c r="D219" t="str">
        <f>IF(Shares!$A191="","",Shares!$O191)</f>
        <v/>
      </c>
      <c r="E219" t="str">
        <f>IF(Shares!$A191="","",IFERROR(INDEX($O$3:$O$40,MATCH(Shares!$O191,$N$3:$N$40,0)),"UNMAPPED"))</f>
        <v/>
      </c>
      <c r="F219" t="str">
        <f>IF(Shares!$A191="","",Shares!$I191)</f>
        <v/>
      </c>
      <c r="G219" t="str">
        <f>IF(Shares!$A191="","",Shares!$G191)</f>
        <v/>
      </c>
      <c r="H219" s="313" t="str">
        <f>IF(Shares!$A191="","",Shares!$K191*Shares!$J191)</f>
        <v/>
      </c>
      <c r="I219" s="107" t="str">
        <f t="shared" si="12"/>
        <v/>
      </c>
      <c r="J219" s="107" t="str">
        <f t="shared" si="13"/>
        <v/>
      </c>
      <c r="K219" s="107" t="str">
        <f t="shared" si="14"/>
        <v/>
      </c>
    </row>
    <row r="220" spans="1:11" x14ac:dyDescent="0.15">
      <c r="A220" t="str">
        <f>IF(Shares!$A192="","",ROW()-29)</f>
        <v/>
      </c>
      <c r="B220" t="str">
        <f>IF(Shares!$A192="","",Shares!$C192)</f>
        <v/>
      </c>
      <c r="C220" t="str">
        <f>IF(Shares!$A192="","",Shares!$B192)</f>
        <v/>
      </c>
      <c r="D220" t="str">
        <f>IF(Shares!$A192="","",Shares!$O192)</f>
        <v/>
      </c>
      <c r="E220" t="str">
        <f>IF(Shares!$A192="","",IFERROR(INDEX($O$3:$O$40,MATCH(Shares!$O192,$N$3:$N$40,0)),"UNMAPPED"))</f>
        <v/>
      </c>
      <c r="F220" t="str">
        <f>IF(Shares!$A192="","",Shares!$I192)</f>
        <v/>
      </c>
      <c r="G220" t="str">
        <f>IF(Shares!$A192="","",Shares!$G192)</f>
        <v/>
      </c>
      <c r="H220" s="313" t="str">
        <f>IF(Shares!$A192="","",Shares!$K192*Shares!$J192)</f>
        <v/>
      </c>
      <c r="I220" s="107" t="str">
        <f t="shared" si="12"/>
        <v/>
      </c>
      <c r="J220" s="107" t="str">
        <f t="shared" si="13"/>
        <v/>
      </c>
      <c r="K220" s="107" t="str">
        <f t="shared" si="14"/>
        <v/>
      </c>
    </row>
    <row r="221" spans="1:11" x14ac:dyDescent="0.15">
      <c r="A221" t="str">
        <f>IF(Shares!$A193="","",ROW()-29)</f>
        <v/>
      </c>
      <c r="B221" t="str">
        <f>IF(Shares!$A193="","",Shares!$C193)</f>
        <v/>
      </c>
      <c r="C221" t="str">
        <f>IF(Shares!$A193="","",Shares!$B193)</f>
        <v/>
      </c>
      <c r="D221" t="str">
        <f>IF(Shares!$A193="","",Shares!$O193)</f>
        <v/>
      </c>
      <c r="E221" t="str">
        <f>IF(Shares!$A193="","",IFERROR(INDEX($O$3:$O$40,MATCH(Shares!$O193,$N$3:$N$40,0)),"UNMAPPED"))</f>
        <v/>
      </c>
      <c r="F221" t="str">
        <f>IF(Shares!$A193="","",Shares!$I193)</f>
        <v/>
      </c>
      <c r="G221" t="str">
        <f>IF(Shares!$A193="","",Shares!$G193)</f>
        <v/>
      </c>
      <c r="H221" s="313" t="str">
        <f>IF(Shares!$A193="","",Shares!$K193*Shares!$J193)</f>
        <v/>
      </c>
      <c r="I221" s="107" t="str">
        <f t="shared" si="12"/>
        <v/>
      </c>
      <c r="J221" s="107" t="str">
        <f t="shared" si="13"/>
        <v/>
      </c>
      <c r="K221" s="107" t="str">
        <f t="shared" si="14"/>
        <v/>
      </c>
    </row>
    <row r="222" spans="1:11" x14ac:dyDescent="0.15">
      <c r="A222" t="str">
        <f>IF(Shares!$A194="","",ROW()-29)</f>
        <v/>
      </c>
      <c r="B222" t="str">
        <f>IF(Shares!$A194="","",Shares!$C194)</f>
        <v/>
      </c>
      <c r="C222" t="str">
        <f>IF(Shares!$A194="","",Shares!$B194)</f>
        <v/>
      </c>
      <c r="D222" t="str">
        <f>IF(Shares!$A194="","",Shares!$O194)</f>
        <v/>
      </c>
      <c r="E222" t="str">
        <f>IF(Shares!$A194="","",IFERROR(INDEX($O$3:$O$40,MATCH(Shares!$O194,$N$3:$N$40,0)),"UNMAPPED"))</f>
        <v/>
      </c>
      <c r="F222" t="str">
        <f>IF(Shares!$A194="","",Shares!$I194)</f>
        <v/>
      </c>
      <c r="G222" t="str">
        <f>IF(Shares!$A194="","",Shares!$G194)</f>
        <v/>
      </c>
      <c r="H222" s="313" t="str">
        <f>IF(Shares!$A194="","",Shares!$K194*Shares!$J194)</f>
        <v/>
      </c>
      <c r="I222" s="107" t="str">
        <f t="shared" ref="I222:I279" si="15">IF($E222="","",IF(IFERROR(INDEX($P$16:$P$21,MATCH($E222,$N$16:$N$21,0)),"No")="Yes",IFERROR($H222/$B$7,""),""))</f>
        <v/>
      </c>
      <c r="J222" s="107" t="str">
        <f t="shared" ref="J222:J279" si="16">IF($E222="","",IF(IFERROR(INDEX($O$16:$O$21,MATCH($E222,$N$16:$N$21,0)),"No")="Yes",IFERROR($H222/$B$6,""),""))</f>
        <v/>
      </c>
      <c r="K222" s="107" t="str">
        <f t="shared" ref="K222:K279" si="17">IF($E222="","",IFERROR($H222/$B$5,""))</f>
        <v/>
      </c>
    </row>
    <row r="223" spans="1:11" x14ac:dyDescent="0.15">
      <c r="A223" t="str">
        <f>IF(Shares!$A195="","",ROW()-29)</f>
        <v/>
      </c>
      <c r="B223" t="str">
        <f>IF(Shares!$A195="","",Shares!$C195)</f>
        <v/>
      </c>
      <c r="C223" t="str">
        <f>IF(Shares!$A195="","",Shares!$B195)</f>
        <v/>
      </c>
      <c r="D223" t="str">
        <f>IF(Shares!$A195="","",Shares!$O195)</f>
        <v/>
      </c>
      <c r="E223" t="str">
        <f>IF(Shares!$A195="","",IFERROR(INDEX($O$3:$O$40,MATCH(Shares!$O195,$N$3:$N$40,0)),"UNMAPPED"))</f>
        <v/>
      </c>
      <c r="F223" t="str">
        <f>IF(Shares!$A195="","",Shares!$I195)</f>
        <v/>
      </c>
      <c r="G223" t="str">
        <f>IF(Shares!$A195="","",Shares!$G195)</f>
        <v/>
      </c>
      <c r="H223" s="313" t="str">
        <f>IF(Shares!$A195="","",Shares!$K195*Shares!$J195)</f>
        <v/>
      </c>
      <c r="I223" s="107" t="str">
        <f t="shared" si="15"/>
        <v/>
      </c>
      <c r="J223" s="107" t="str">
        <f t="shared" si="16"/>
        <v/>
      </c>
      <c r="K223" s="107" t="str">
        <f t="shared" si="17"/>
        <v/>
      </c>
    </row>
    <row r="224" spans="1:11" x14ac:dyDescent="0.15">
      <c r="A224" t="str">
        <f>IF(Shares!$A196="","",ROW()-29)</f>
        <v/>
      </c>
      <c r="B224" t="str">
        <f>IF(Shares!$A196="","",Shares!$C196)</f>
        <v/>
      </c>
      <c r="C224" t="str">
        <f>IF(Shares!$A196="","",Shares!$B196)</f>
        <v/>
      </c>
      <c r="D224" t="str">
        <f>IF(Shares!$A196="","",Shares!$O196)</f>
        <v/>
      </c>
      <c r="E224" t="str">
        <f>IF(Shares!$A196="","",IFERROR(INDEX($O$3:$O$40,MATCH(Shares!$O196,$N$3:$N$40,0)),"UNMAPPED"))</f>
        <v/>
      </c>
      <c r="F224" t="str">
        <f>IF(Shares!$A196="","",Shares!$I196)</f>
        <v/>
      </c>
      <c r="G224" t="str">
        <f>IF(Shares!$A196="","",Shares!$G196)</f>
        <v/>
      </c>
      <c r="H224" s="313" t="str">
        <f>IF(Shares!$A196="","",Shares!$K196*Shares!$J196)</f>
        <v/>
      </c>
      <c r="I224" s="107" t="str">
        <f t="shared" si="15"/>
        <v/>
      </c>
      <c r="J224" s="107" t="str">
        <f t="shared" si="16"/>
        <v/>
      </c>
      <c r="K224" s="107" t="str">
        <f t="shared" si="17"/>
        <v/>
      </c>
    </row>
    <row r="225" spans="1:11" x14ac:dyDescent="0.15">
      <c r="A225" t="str">
        <f>IF(Shares!$A197="","",ROW()-29)</f>
        <v/>
      </c>
      <c r="B225" t="str">
        <f>IF(Shares!$A197="","",Shares!$C197)</f>
        <v/>
      </c>
      <c r="C225" t="str">
        <f>IF(Shares!$A197="","",Shares!$B197)</f>
        <v/>
      </c>
      <c r="D225" t="str">
        <f>IF(Shares!$A197="","",Shares!$O197)</f>
        <v/>
      </c>
      <c r="E225" t="str">
        <f>IF(Shares!$A197="","",IFERROR(INDEX($O$3:$O$40,MATCH(Shares!$O197,$N$3:$N$40,0)),"UNMAPPED"))</f>
        <v/>
      </c>
      <c r="F225" t="str">
        <f>IF(Shares!$A197="","",Shares!$I197)</f>
        <v/>
      </c>
      <c r="G225" t="str">
        <f>IF(Shares!$A197="","",Shares!$G197)</f>
        <v/>
      </c>
      <c r="H225" s="313" t="str">
        <f>IF(Shares!$A197="","",Shares!$K197*Shares!$J197)</f>
        <v/>
      </c>
      <c r="I225" s="107" t="str">
        <f t="shared" si="15"/>
        <v/>
      </c>
      <c r="J225" s="107" t="str">
        <f t="shared" si="16"/>
        <v/>
      </c>
      <c r="K225" s="107" t="str">
        <f t="shared" si="17"/>
        <v/>
      </c>
    </row>
    <row r="226" spans="1:11" x14ac:dyDescent="0.15">
      <c r="A226" t="str">
        <f>IF(Shares!$A198="","",ROW()-29)</f>
        <v/>
      </c>
      <c r="B226" t="str">
        <f>IF(Shares!$A198="","",Shares!$C198)</f>
        <v/>
      </c>
      <c r="C226" t="str">
        <f>IF(Shares!$A198="","",Shares!$B198)</f>
        <v/>
      </c>
      <c r="D226" t="str">
        <f>IF(Shares!$A198="","",Shares!$O198)</f>
        <v/>
      </c>
      <c r="E226" t="str">
        <f>IF(Shares!$A198="","",IFERROR(INDEX($O$3:$O$40,MATCH(Shares!$O198,$N$3:$N$40,0)),"UNMAPPED"))</f>
        <v/>
      </c>
      <c r="F226" t="str">
        <f>IF(Shares!$A198="","",Shares!$I198)</f>
        <v/>
      </c>
      <c r="G226" t="str">
        <f>IF(Shares!$A198="","",Shares!$G198)</f>
        <v/>
      </c>
      <c r="H226" s="313" t="str">
        <f>IF(Shares!$A198="","",Shares!$K198*Shares!$J198)</f>
        <v/>
      </c>
      <c r="I226" s="107" t="str">
        <f t="shared" si="15"/>
        <v/>
      </c>
      <c r="J226" s="107" t="str">
        <f t="shared" si="16"/>
        <v/>
      </c>
      <c r="K226" s="107" t="str">
        <f t="shared" si="17"/>
        <v/>
      </c>
    </row>
    <row r="227" spans="1:11" x14ac:dyDescent="0.15">
      <c r="A227" t="str">
        <f>IF(Shares!$A199="","",ROW()-29)</f>
        <v/>
      </c>
      <c r="B227" t="str">
        <f>IF(Shares!$A199="","",Shares!$C199)</f>
        <v/>
      </c>
      <c r="C227" t="str">
        <f>IF(Shares!$A199="","",Shares!$B199)</f>
        <v/>
      </c>
      <c r="D227" t="str">
        <f>IF(Shares!$A199="","",Shares!$O199)</f>
        <v/>
      </c>
      <c r="E227" t="str">
        <f>IF(Shares!$A199="","",IFERROR(INDEX($O$3:$O$40,MATCH(Shares!$O199,$N$3:$N$40,0)),"UNMAPPED"))</f>
        <v/>
      </c>
      <c r="F227" t="str">
        <f>IF(Shares!$A199="","",Shares!$I199)</f>
        <v/>
      </c>
      <c r="G227" t="str">
        <f>IF(Shares!$A199="","",Shares!$G199)</f>
        <v/>
      </c>
      <c r="H227" s="313" t="str">
        <f>IF(Shares!$A199="","",Shares!$K199*Shares!$J199)</f>
        <v/>
      </c>
      <c r="I227" s="107" t="str">
        <f t="shared" si="15"/>
        <v/>
      </c>
      <c r="J227" s="107" t="str">
        <f t="shared" si="16"/>
        <v/>
      </c>
      <c r="K227" s="107" t="str">
        <f t="shared" si="17"/>
        <v/>
      </c>
    </row>
    <row r="228" spans="1:11" x14ac:dyDescent="0.15">
      <c r="A228" t="str">
        <f>IF(Shares!$A200="","",ROW()-29)</f>
        <v/>
      </c>
      <c r="B228" t="str">
        <f>IF(Shares!$A200="","",Shares!$C200)</f>
        <v/>
      </c>
      <c r="C228" t="str">
        <f>IF(Shares!$A200="","",Shares!$B200)</f>
        <v/>
      </c>
      <c r="D228" t="str">
        <f>IF(Shares!$A200="","",Shares!$O200)</f>
        <v/>
      </c>
      <c r="E228" t="str">
        <f>IF(Shares!$A200="","",IFERROR(INDEX($O$3:$O$40,MATCH(Shares!$O200,$N$3:$N$40,0)),"UNMAPPED"))</f>
        <v/>
      </c>
      <c r="F228" t="str">
        <f>IF(Shares!$A200="","",Shares!$I200)</f>
        <v/>
      </c>
      <c r="G228" t="str">
        <f>IF(Shares!$A200="","",Shares!$G200)</f>
        <v/>
      </c>
      <c r="H228" s="313" t="str">
        <f>IF(Shares!$A200="","",Shares!$K200*Shares!$J200)</f>
        <v/>
      </c>
      <c r="I228" s="107" t="str">
        <f t="shared" si="15"/>
        <v/>
      </c>
      <c r="J228" s="107" t="str">
        <f t="shared" si="16"/>
        <v/>
      </c>
      <c r="K228" s="107" t="str">
        <f t="shared" si="17"/>
        <v/>
      </c>
    </row>
    <row r="229" spans="1:11" x14ac:dyDescent="0.15">
      <c r="A229" t="str">
        <f>IF(Shares!$A201="","",ROW()-29)</f>
        <v/>
      </c>
      <c r="B229" t="str">
        <f>IF(Shares!$A201="","",Shares!$C201)</f>
        <v/>
      </c>
      <c r="C229" t="str">
        <f>IF(Shares!$A201="","",Shares!$B201)</f>
        <v/>
      </c>
      <c r="D229" t="str">
        <f>IF(Shares!$A201="","",Shares!$O201)</f>
        <v/>
      </c>
      <c r="E229" t="str">
        <f>IF(Shares!$A201="","",IFERROR(INDEX($O$3:$O$40,MATCH(Shares!$O201,$N$3:$N$40,0)),"UNMAPPED"))</f>
        <v/>
      </c>
      <c r="F229" t="str">
        <f>IF(Shares!$A201="","",Shares!$I201)</f>
        <v/>
      </c>
      <c r="G229" t="str">
        <f>IF(Shares!$A201="","",Shares!$G201)</f>
        <v/>
      </c>
      <c r="H229" s="313" t="str">
        <f>IF(Shares!$A201="","",Shares!$K201*Shares!$J201)</f>
        <v/>
      </c>
      <c r="I229" s="107" t="str">
        <f t="shared" si="15"/>
        <v/>
      </c>
      <c r="J229" s="107" t="str">
        <f t="shared" si="16"/>
        <v/>
      </c>
      <c r="K229" s="107" t="str">
        <f t="shared" si="17"/>
        <v/>
      </c>
    </row>
    <row r="230" spans="1:11" x14ac:dyDescent="0.15">
      <c r="A230" t="str">
        <f>IF(Shares!$A202="","",ROW()-29)</f>
        <v/>
      </c>
      <c r="B230" t="str">
        <f>IF(Shares!$A202="","",Shares!$C202)</f>
        <v/>
      </c>
      <c r="C230" t="str">
        <f>IF(Shares!$A202="","",Shares!$B202)</f>
        <v/>
      </c>
      <c r="D230" t="str">
        <f>IF(Shares!$A202="","",Shares!$O202)</f>
        <v/>
      </c>
      <c r="E230" t="str">
        <f>IF(Shares!$A202="","",IFERROR(INDEX($O$3:$O$40,MATCH(Shares!$O202,$N$3:$N$40,0)),"UNMAPPED"))</f>
        <v/>
      </c>
      <c r="F230" t="str">
        <f>IF(Shares!$A202="","",Shares!$I202)</f>
        <v/>
      </c>
      <c r="G230" t="str">
        <f>IF(Shares!$A202="","",Shares!$G202)</f>
        <v/>
      </c>
      <c r="H230" s="313" t="str">
        <f>IF(Shares!$A202="","",Shares!$K202*Shares!$J202)</f>
        <v/>
      </c>
      <c r="I230" s="107" t="str">
        <f t="shared" si="15"/>
        <v/>
      </c>
      <c r="J230" s="107" t="str">
        <f t="shared" si="16"/>
        <v/>
      </c>
      <c r="K230" s="107" t="str">
        <f t="shared" si="17"/>
        <v/>
      </c>
    </row>
    <row r="231" spans="1:11" x14ac:dyDescent="0.15">
      <c r="A231" t="str">
        <f>IF(Shares!$A203="","",ROW()-29)</f>
        <v/>
      </c>
      <c r="B231" t="str">
        <f>IF(Shares!$A203="","",Shares!$C203)</f>
        <v/>
      </c>
      <c r="C231" t="str">
        <f>IF(Shares!$A203="","",Shares!$B203)</f>
        <v/>
      </c>
      <c r="D231" t="str">
        <f>IF(Shares!$A203="","",Shares!$O203)</f>
        <v/>
      </c>
      <c r="E231" t="str">
        <f>IF(Shares!$A203="","",IFERROR(INDEX($O$3:$O$40,MATCH(Shares!$O203,$N$3:$N$40,0)),"UNMAPPED"))</f>
        <v/>
      </c>
      <c r="F231" t="str">
        <f>IF(Shares!$A203="","",Shares!$I203)</f>
        <v/>
      </c>
      <c r="G231" t="str">
        <f>IF(Shares!$A203="","",Shares!$G203)</f>
        <v/>
      </c>
      <c r="H231" s="313" t="str">
        <f>IF(Shares!$A203="","",Shares!$K203*Shares!$J203)</f>
        <v/>
      </c>
      <c r="I231" s="107" t="str">
        <f t="shared" si="15"/>
        <v/>
      </c>
      <c r="J231" s="107" t="str">
        <f t="shared" si="16"/>
        <v/>
      </c>
      <c r="K231" s="107" t="str">
        <f t="shared" si="17"/>
        <v/>
      </c>
    </row>
    <row r="232" spans="1:11" x14ac:dyDescent="0.15">
      <c r="A232" t="str">
        <f>IF(Shares!$A204="","",ROW()-29)</f>
        <v/>
      </c>
      <c r="B232" t="str">
        <f>IF(Shares!$A204="","",Shares!$C204)</f>
        <v/>
      </c>
      <c r="C232" t="str">
        <f>IF(Shares!$A204="","",Shares!$B204)</f>
        <v/>
      </c>
      <c r="D232" t="str">
        <f>IF(Shares!$A204="","",Shares!$O204)</f>
        <v/>
      </c>
      <c r="E232" t="str">
        <f>IF(Shares!$A204="","",IFERROR(INDEX($O$3:$O$40,MATCH(Shares!$O204,$N$3:$N$40,0)),"UNMAPPED"))</f>
        <v/>
      </c>
      <c r="F232" t="str">
        <f>IF(Shares!$A204="","",Shares!$I204)</f>
        <v/>
      </c>
      <c r="G232" t="str">
        <f>IF(Shares!$A204="","",Shares!$G204)</f>
        <v/>
      </c>
      <c r="H232" s="313" t="str">
        <f>IF(Shares!$A204="","",Shares!$K204*Shares!$J204)</f>
        <v/>
      </c>
      <c r="I232" s="107" t="str">
        <f t="shared" si="15"/>
        <v/>
      </c>
      <c r="J232" s="107" t="str">
        <f t="shared" si="16"/>
        <v/>
      </c>
      <c r="K232" s="107" t="str">
        <f t="shared" si="17"/>
        <v/>
      </c>
    </row>
    <row r="233" spans="1:11" x14ac:dyDescent="0.15">
      <c r="A233" t="str">
        <f>IF(Shares!$A205="","",ROW()-29)</f>
        <v/>
      </c>
      <c r="B233" t="str">
        <f>IF(Shares!$A205="","",Shares!$C205)</f>
        <v/>
      </c>
      <c r="C233" t="str">
        <f>IF(Shares!$A205="","",Shares!$B205)</f>
        <v/>
      </c>
      <c r="D233" t="str">
        <f>IF(Shares!$A205="","",Shares!$O205)</f>
        <v/>
      </c>
      <c r="E233" t="str">
        <f>IF(Shares!$A205="","",IFERROR(INDEX($O$3:$O$40,MATCH(Shares!$O205,$N$3:$N$40,0)),"UNMAPPED"))</f>
        <v/>
      </c>
      <c r="F233" t="str">
        <f>IF(Shares!$A205="","",Shares!$I205)</f>
        <v/>
      </c>
      <c r="G233" t="str">
        <f>IF(Shares!$A205="","",Shares!$G205)</f>
        <v/>
      </c>
      <c r="H233" s="313" t="str">
        <f>IF(Shares!$A205="","",Shares!$K205*Shares!$J205)</f>
        <v/>
      </c>
      <c r="I233" s="107" t="str">
        <f t="shared" si="15"/>
        <v/>
      </c>
      <c r="J233" s="107" t="str">
        <f t="shared" si="16"/>
        <v/>
      </c>
      <c r="K233" s="107" t="str">
        <f t="shared" si="17"/>
        <v/>
      </c>
    </row>
    <row r="234" spans="1:11" x14ac:dyDescent="0.15">
      <c r="A234" t="str">
        <f>IF(Shares!$A206="","",ROW()-29)</f>
        <v/>
      </c>
      <c r="B234" t="str">
        <f>IF(Shares!$A206="","",Shares!$C206)</f>
        <v/>
      </c>
      <c r="C234" t="str">
        <f>IF(Shares!$A206="","",Shares!$B206)</f>
        <v/>
      </c>
      <c r="D234" t="str">
        <f>IF(Shares!$A206="","",Shares!$O206)</f>
        <v/>
      </c>
      <c r="E234" t="str">
        <f>IF(Shares!$A206="","",IFERROR(INDEX($O$3:$O$40,MATCH(Shares!$O206,$N$3:$N$40,0)),"UNMAPPED"))</f>
        <v/>
      </c>
      <c r="F234" t="str">
        <f>IF(Shares!$A206="","",Shares!$I206)</f>
        <v/>
      </c>
      <c r="G234" t="str">
        <f>IF(Shares!$A206="","",Shares!$G206)</f>
        <v/>
      </c>
      <c r="H234" s="313" t="str">
        <f>IF(Shares!$A206="","",Shares!$K206*Shares!$J206)</f>
        <v/>
      </c>
      <c r="I234" s="107" t="str">
        <f t="shared" si="15"/>
        <v/>
      </c>
      <c r="J234" s="107" t="str">
        <f t="shared" si="16"/>
        <v/>
      </c>
      <c r="K234" s="107" t="str">
        <f t="shared" si="17"/>
        <v/>
      </c>
    </row>
    <row r="235" spans="1:11" x14ac:dyDescent="0.15">
      <c r="A235" t="str">
        <f>IF(Shares!$A207="","",ROW()-29)</f>
        <v/>
      </c>
      <c r="B235" t="str">
        <f>IF(Shares!$A207="","",Shares!$C207)</f>
        <v/>
      </c>
      <c r="C235" t="str">
        <f>IF(Shares!$A207="","",Shares!$B207)</f>
        <v/>
      </c>
      <c r="D235" t="str">
        <f>IF(Shares!$A207="","",Shares!$O207)</f>
        <v/>
      </c>
      <c r="E235" t="str">
        <f>IF(Shares!$A207="","",IFERROR(INDEX($O$3:$O$40,MATCH(Shares!$O207,$N$3:$N$40,0)),"UNMAPPED"))</f>
        <v/>
      </c>
      <c r="F235" t="str">
        <f>IF(Shares!$A207="","",Shares!$I207)</f>
        <v/>
      </c>
      <c r="G235" t="str">
        <f>IF(Shares!$A207="","",Shares!$G207)</f>
        <v/>
      </c>
      <c r="H235" s="313" t="str">
        <f>IF(Shares!$A207="","",Shares!$K207*Shares!$J207)</f>
        <v/>
      </c>
      <c r="I235" s="107" t="str">
        <f t="shared" si="15"/>
        <v/>
      </c>
      <c r="J235" s="107" t="str">
        <f t="shared" si="16"/>
        <v/>
      </c>
      <c r="K235" s="107" t="str">
        <f t="shared" si="17"/>
        <v/>
      </c>
    </row>
    <row r="236" spans="1:11" x14ac:dyDescent="0.15">
      <c r="A236" t="str">
        <f>IF(Shares!$A208="","",ROW()-29)</f>
        <v/>
      </c>
      <c r="B236" t="str">
        <f>IF(Shares!$A208="","",Shares!$C208)</f>
        <v/>
      </c>
      <c r="C236" t="str">
        <f>IF(Shares!$A208="","",Shares!$B208)</f>
        <v/>
      </c>
      <c r="D236" t="str">
        <f>IF(Shares!$A208="","",Shares!$O208)</f>
        <v/>
      </c>
      <c r="E236" t="str">
        <f>IF(Shares!$A208="","",IFERROR(INDEX($O$3:$O$40,MATCH(Shares!$O208,$N$3:$N$40,0)),"UNMAPPED"))</f>
        <v/>
      </c>
      <c r="F236" t="str">
        <f>IF(Shares!$A208="","",Shares!$I208)</f>
        <v/>
      </c>
      <c r="G236" t="str">
        <f>IF(Shares!$A208="","",Shares!$G208)</f>
        <v/>
      </c>
      <c r="H236" s="313" t="str">
        <f>IF(Shares!$A208="","",Shares!$K208*Shares!$J208)</f>
        <v/>
      </c>
      <c r="I236" s="107" t="str">
        <f t="shared" si="15"/>
        <v/>
      </c>
      <c r="J236" s="107" t="str">
        <f t="shared" si="16"/>
        <v/>
      </c>
      <c r="K236" s="107" t="str">
        <f t="shared" si="17"/>
        <v/>
      </c>
    </row>
    <row r="237" spans="1:11" x14ac:dyDescent="0.15">
      <c r="A237" t="str">
        <f>IF(Shares!$A209="","",ROW()-29)</f>
        <v/>
      </c>
      <c r="B237" t="str">
        <f>IF(Shares!$A209="","",Shares!$C209)</f>
        <v/>
      </c>
      <c r="C237" t="str">
        <f>IF(Shares!$A209="","",Shares!$B209)</f>
        <v/>
      </c>
      <c r="D237" t="str">
        <f>IF(Shares!$A209="","",Shares!$O209)</f>
        <v/>
      </c>
      <c r="E237" t="str">
        <f>IF(Shares!$A209="","",IFERROR(INDEX($O$3:$O$40,MATCH(Shares!$O209,$N$3:$N$40,0)),"UNMAPPED"))</f>
        <v/>
      </c>
      <c r="F237" t="str">
        <f>IF(Shares!$A209="","",Shares!$I209)</f>
        <v/>
      </c>
      <c r="G237" t="str">
        <f>IF(Shares!$A209="","",Shares!$G209)</f>
        <v/>
      </c>
      <c r="H237" s="313" t="str">
        <f>IF(Shares!$A209="","",Shares!$K209*Shares!$J209)</f>
        <v/>
      </c>
      <c r="I237" s="107" t="str">
        <f t="shared" si="15"/>
        <v/>
      </c>
      <c r="J237" s="107" t="str">
        <f t="shared" si="16"/>
        <v/>
      </c>
      <c r="K237" s="107" t="str">
        <f t="shared" si="17"/>
        <v/>
      </c>
    </row>
    <row r="238" spans="1:11" x14ac:dyDescent="0.15">
      <c r="A238" t="str">
        <f>IF(Shares!$A210="","",ROW()-29)</f>
        <v/>
      </c>
      <c r="B238" t="str">
        <f>IF(Shares!$A210="","",Shares!$C210)</f>
        <v/>
      </c>
      <c r="C238" t="str">
        <f>IF(Shares!$A210="","",Shares!$B210)</f>
        <v/>
      </c>
      <c r="D238" t="str">
        <f>IF(Shares!$A210="","",Shares!$O210)</f>
        <v/>
      </c>
      <c r="E238" t="str">
        <f>IF(Shares!$A210="","",IFERROR(INDEX($O$3:$O$40,MATCH(Shares!$O210,$N$3:$N$40,0)),"UNMAPPED"))</f>
        <v/>
      </c>
      <c r="F238" t="str">
        <f>IF(Shares!$A210="","",Shares!$I210)</f>
        <v/>
      </c>
      <c r="G238" t="str">
        <f>IF(Shares!$A210="","",Shares!$G210)</f>
        <v/>
      </c>
      <c r="H238" s="313" t="str">
        <f>IF(Shares!$A210="","",Shares!$K210*Shares!$J210)</f>
        <v/>
      </c>
      <c r="I238" s="107" t="str">
        <f t="shared" si="15"/>
        <v/>
      </c>
      <c r="J238" s="107" t="str">
        <f t="shared" si="16"/>
        <v/>
      </c>
      <c r="K238" s="107" t="str">
        <f t="shared" si="17"/>
        <v/>
      </c>
    </row>
    <row r="239" spans="1:11" x14ac:dyDescent="0.15">
      <c r="A239" t="str">
        <f>IF(Shares!$A211="","",ROW()-29)</f>
        <v/>
      </c>
      <c r="B239" t="str">
        <f>IF(Shares!$A211="","",Shares!$C211)</f>
        <v/>
      </c>
      <c r="C239" t="str">
        <f>IF(Shares!$A211="","",Shares!$B211)</f>
        <v/>
      </c>
      <c r="D239" t="str">
        <f>IF(Shares!$A211="","",Shares!$O211)</f>
        <v/>
      </c>
      <c r="E239" t="str">
        <f>IF(Shares!$A211="","",IFERROR(INDEX($O$3:$O$40,MATCH(Shares!$O211,$N$3:$N$40,0)),"UNMAPPED"))</f>
        <v/>
      </c>
      <c r="F239" t="str">
        <f>IF(Shares!$A211="","",Shares!$I211)</f>
        <v/>
      </c>
      <c r="G239" t="str">
        <f>IF(Shares!$A211="","",Shares!$G211)</f>
        <v/>
      </c>
      <c r="H239" s="313" t="str">
        <f>IF(Shares!$A211="","",Shares!$K211*Shares!$J211)</f>
        <v/>
      </c>
      <c r="I239" s="107" t="str">
        <f t="shared" si="15"/>
        <v/>
      </c>
      <c r="J239" s="107" t="str">
        <f t="shared" si="16"/>
        <v/>
      </c>
      <c r="K239" s="107" t="str">
        <f t="shared" si="17"/>
        <v/>
      </c>
    </row>
    <row r="240" spans="1:11" x14ac:dyDescent="0.15">
      <c r="A240" t="str">
        <f>IF(Shares!$A212="","",ROW()-29)</f>
        <v/>
      </c>
      <c r="B240" t="str">
        <f>IF(Shares!$A212="","",Shares!$C212)</f>
        <v/>
      </c>
      <c r="C240" t="str">
        <f>IF(Shares!$A212="","",Shares!$B212)</f>
        <v/>
      </c>
      <c r="D240" t="str">
        <f>IF(Shares!$A212="","",Shares!$O212)</f>
        <v/>
      </c>
      <c r="E240" t="str">
        <f>IF(Shares!$A212="","",IFERROR(INDEX($O$3:$O$40,MATCH(Shares!$O212,$N$3:$N$40,0)),"UNMAPPED"))</f>
        <v/>
      </c>
      <c r="F240" t="str">
        <f>IF(Shares!$A212="","",Shares!$I212)</f>
        <v/>
      </c>
      <c r="G240" t="str">
        <f>IF(Shares!$A212="","",Shares!$G212)</f>
        <v/>
      </c>
      <c r="H240" s="313" t="str">
        <f>IF(Shares!$A212="","",Shares!$K212*Shares!$J212)</f>
        <v/>
      </c>
      <c r="I240" s="107" t="str">
        <f t="shared" si="15"/>
        <v/>
      </c>
      <c r="J240" s="107" t="str">
        <f t="shared" si="16"/>
        <v/>
      </c>
      <c r="K240" s="107" t="str">
        <f t="shared" si="17"/>
        <v/>
      </c>
    </row>
    <row r="241" spans="1:11" x14ac:dyDescent="0.15">
      <c r="A241" t="str">
        <f>IF(Shares!$A213="","",ROW()-29)</f>
        <v/>
      </c>
      <c r="B241" t="str">
        <f>IF(Shares!$A213="","",Shares!$C213)</f>
        <v/>
      </c>
      <c r="C241" t="str">
        <f>IF(Shares!$A213="","",Shares!$B213)</f>
        <v/>
      </c>
      <c r="D241" t="str">
        <f>IF(Shares!$A213="","",Shares!$O213)</f>
        <v/>
      </c>
      <c r="E241" t="str">
        <f>IF(Shares!$A213="","",IFERROR(INDEX($O$3:$O$40,MATCH(Shares!$O213,$N$3:$N$40,0)),"UNMAPPED"))</f>
        <v/>
      </c>
      <c r="F241" t="str">
        <f>IF(Shares!$A213="","",Shares!$I213)</f>
        <v/>
      </c>
      <c r="G241" t="str">
        <f>IF(Shares!$A213="","",Shares!$G213)</f>
        <v/>
      </c>
      <c r="H241" s="313" t="str">
        <f>IF(Shares!$A213="","",Shares!$K213*Shares!$J213)</f>
        <v/>
      </c>
      <c r="I241" s="107" t="str">
        <f t="shared" si="15"/>
        <v/>
      </c>
      <c r="J241" s="107" t="str">
        <f t="shared" si="16"/>
        <v/>
      </c>
      <c r="K241" s="107" t="str">
        <f t="shared" si="17"/>
        <v/>
      </c>
    </row>
    <row r="242" spans="1:11" x14ac:dyDescent="0.15">
      <c r="A242" t="str">
        <f>IF(Shares!$A214="","",ROW()-29)</f>
        <v/>
      </c>
      <c r="B242" t="str">
        <f>IF(Shares!$A214="","",Shares!$C214)</f>
        <v/>
      </c>
      <c r="C242" t="str">
        <f>IF(Shares!$A214="","",Shares!$B214)</f>
        <v/>
      </c>
      <c r="D242" t="str">
        <f>IF(Shares!$A214="","",Shares!$O214)</f>
        <v/>
      </c>
      <c r="E242" t="str">
        <f>IF(Shares!$A214="","",IFERROR(INDEX($O$3:$O$40,MATCH(Shares!$O214,$N$3:$N$40,0)),"UNMAPPED"))</f>
        <v/>
      </c>
      <c r="F242" t="str">
        <f>IF(Shares!$A214="","",Shares!$I214)</f>
        <v/>
      </c>
      <c r="G242" t="str">
        <f>IF(Shares!$A214="","",Shares!$G214)</f>
        <v/>
      </c>
      <c r="H242" s="313" t="str">
        <f>IF(Shares!$A214="","",Shares!$K214*Shares!$J214)</f>
        <v/>
      </c>
      <c r="I242" s="107" t="str">
        <f t="shared" si="15"/>
        <v/>
      </c>
      <c r="J242" s="107" t="str">
        <f t="shared" si="16"/>
        <v/>
      </c>
      <c r="K242" s="107" t="str">
        <f t="shared" si="17"/>
        <v/>
      </c>
    </row>
    <row r="243" spans="1:11" x14ac:dyDescent="0.15">
      <c r="A243" t="str">
        <f>IF(Shares!$A215="","",ROW()-29)</f>
        <v/>
      </c>
      <c r="B243" t="str">
        <f>IF(Shares!$A215="","",Shares!$C215)</f>
        <v/>
      </c>
      <c r="C243" t="str">
        <f>IF(Shares!$A215="","",Shares!$B215)</f>
        <v/>
      </c>
      <c r="D243" t="str">
        <f>IF(Shares!$A215="","",Shares!$O215)</f>
        <v/>
      </c>
      <c r="E243" t="str">
        <f>IF(Shares!$A215="","",IFERROR(INDEX($O$3:$O$40,MATCH(Shares!$O215,$N$3:$N$40,0)),"UNMAPPED"))</f>
        <v/>
      </c>
      <c r="F243" t="str">
        <f>IF(Shares!$A215="","",Shares!$I215)</f>
        <v/>
      </c>
      <c r="G243" t="str">
        <f>IF(Shares!$A215="","",Shares!$G215)</f>
        <v/>
      </c>
      <c r="H243" s="313" t="str">
        <f>IF(Shares!$A215="","",Shares!$K215*Shares!$J215)</f>
        <v/>
      </c>
      <c r="I243" s="107" t="str">
        <f t="shared" si="15"/>
        <v/>
      </c>
      <c r="J243" s="107" t="str">
        <f t="shared" si="16"/>
        <v/>
      </c>
      <c r="K243" s="107" t="str">
        <f t="shared" si="17"/>
        <v/>
      </c>
    </row>
    <row r="244" spans="1:11" x14ac:dyDescent="0.15">
      <c r="A244" t="str">
        <f>IF(Shares!$A216="","",ROW()-29)</f>
        <v/>
      </c>
      <c r="B244" t="str">
        <f>IF(Shares!$A216="","",Shares!$C216)</f>
        <v/>
      </c>
      <c r="C244" t="str">
        <f>IF(Shares!$A216="","",Shares!$B216)</f>
        <v/>
      </c>
      <c r="D244" t="str">
        <f>IF(Shares!$A216="","",Shares!$O216)</f>
        <v/>
      </c>
      <c r="E244" t="str">
        <f>IF(Shares!$A216="","",IFERROR(INDEX($O$3:$O$40,MATCH(Shares!$O216,$N$3:$N$40,0)),"UNMAPPED"))</f>
        <v/>
      </c>
      <c r="F244" t="str">
        <f>IF(Shares!$A216="","",Shares!$I216)</f>
        <v/>
      </c>
      <c r="G244" t="str">
        <f>IF(Shares!$A216="","",Shares!$G216)</f>
        <v/>
      </c>
      <c r="H244" s="313" t="str">
        <f>IF(Shares!$A216="","",Shares!$K216*Shares!$J216)</f>
        <v/>
      </c>
      <c r="I244" s="107" t="str">
        <f t="shared" si="15"/>
        <v/>
      </c>
      <c r="J244" s="107" t="str">
        <f t="shared" si="16"/>
        <v/>
      </c>
      <c r="K244" s="107" t="str">
        <f t="shared" si="17"/>
        <v/>
      </c>
    </row>
    <row r="245" spans="1:11" x14ac:dyDescent="0.15">
      <c r="A245" t="str">
        <f>IF(Shares!$A217="","",ROW()-29)</f>
        <v/>
      </c>
      <c r="B245" t="str">
        <f>IF(Shares!$A217="","",Shares!$C217)</f>
        <v/>
      </c>
      <c r="C245" t="str">
        <f>IF(Shares!$A217="","",Shares!$B217)</f>
        <v/>
      </c>
      <c r="D245" t="str">
        <f>IF(Shares!$A217="","",Shares!$O217)</f>
        <v/>
      </c>
      <c r="E245" t="str">
        <f>IF(Shares!$A217="","",IFERROR(INDEX($O$3:$O$40,MATCH(Shares!$O217,$N$3:$N$40,0)),"UNMAPPED"))</f>
        <v/>
      </c>
      <c r="F245" t="str">
        <f>IF(Shares!$A217="","",Shares!$I217)</f>
        <v/>
      </c>
      <c r="G245" t="str">
        <f>IF(Shares!$A217="","",Shares!$G217)</f>
        <v/>
      </c>
      <c r="H245" s="313" t="str">
        <f>IF(Shares!$A217="","",Shares!$K217*Shares!$J217)</f>
        <v/>
      </c>
      <c r="I245" s="107" t="str">
        <f t="shared" si="15"/>
        <v/>
      </c>
      <c r="J245" s="107" t="str">
        <f t="shared" si="16"/>
        <v/>
      </c>
      <c r="K245" s="107" t="str">
        <f t="shared" si="17"/>
        <v/>
      </c>
    </row>
    <row r="246" spans="1:11" x14ac:dyDescent="0.15">
      <c r="A246" t="str">
        <f>IF(Shares!$A218="","",ROW()-29)</f>
        <v/>
      </c>
      <c r="B246" t="str">
        <f>IF(Shares!$A218="","",Shares!$C218)</f>
        <v/>
      </c>
      <c r="C246" t="str">
        <f>IF(Shares!$A218="","",Shares!$B218)</f>
        <v/>
      </c>
      <c r="D246" t="str">
        <f>IF(Shares!$A218="","",Shares!$O218)</f>
        <v/>
      </c>
      <c r="E246" t="str">
        <f>IF(Shares!$A218="","",IFERROR(INDEX($O$3:$O$40,MATCH(Shares!$O218,$N$3:$N$40,0)),"UNMAPPED"))</f>
        <v/>
      </c>
      <c r="F246" t="str">
        <f>IF(Shares!$A218="","",Shares!$I218)</f>
        <v/>
      </c>
      <c r="G246" t="str">
        <f>IF(Shares!$A218="","",Shares!$G218)</f>
        <v/>
      </c>
      <c r="H246" s="313" t="str">
        <f>IF(Shares!$A218="","",Shares!$K218*Shares!$J218)</f>
        <v/>
      </c>
      <c r="I246" s="107" t="str">
        <f t="shared" si="15"/>
        <v/>
      </c>
      <c r="J246" s="107" t="str">
        <f t="shared" si="16"/>
        <v/>
      </c>
      <c r="K246" s="107" t="str">
        <f t="shared" si="17"/>
        <v/>
      </c>
    </row>
    <row r="247" spans="1:11" x14ac:dyDescent="0.15">
      <c r="A247" t="str">
        <f>IF(Shares!$A219="","",ROW()-29)</f>
        <v/>
      </c>
      <c r="B247" t="str">
        <f>IF(Shares!$A219="","",Shares!$C219)</f>
        <v/>
      </c>
      <c r="C247" t="str">
        <f>IF(Shares!$A219="","",Shares!$B219)</f>
        <v/>
      </c>
      <c r="D247" t="str">
        <f>IF(Shares!$A219="","",Shares!$O219)</f>
        <v/>
      </c>
      <c r="E247" t="str">
        <f>IF(Shares!$A219="","",IFERROR(INDEX($O$3:$O$40,MATCH(Shares!$O219,$N$3:$N$40,0)),"UNMAPPED"))</f>
        <v/>
      </c>
      <c r="F247" t="str">
        <f>IF(Shares!$A219="","",Shares!$I219)</f>
        <v/>
      </c>
      <c r="G247" t="str">
        <f>IF(Shares!$A219="","",Shares!$G219)</f>
        <v/>
      </c>
      <c r="H247" s="313" t="str">
        <f>IF(Shares!$A219="","",Shares!$K219*Shares!$J219)</f>
        <v/>
      </c>
      <c r="I247" s="107" t="str">
        <f t="shared" si="15"/>
        <v/>
      </c>
      <c r="J247" s="107" t="str">
        <f t="shared" si="16"/>
        <v/>
      </c>
      <c r="K247" s="107" t="str">
        <f t="shared" si="17"/>
        <v/>
      </c>
    </row>
    <row r="248" spans="1:11" x14ac:dyDescent="0.15">
      <c r="A248" t="str">
        <f>IF(Shares!$A220="","",ROW()-29)</f>
        <v/>
      </c>
      <c r="B248" t="str">
        <f>IF(Shares!$A220="","",Shares!$C220)</f>
        <v/>
      </c>
      <c r="C248" t="str">
        <f>IF(Shares!$A220="","",Shares!$B220)</f>
        <v/>
      </c>
      <c r="D248" t="str">
        <f>IF(Shares!$A220="","",Shares!$O220)</f>
        <v/>
      </c>
      <c r="E248" t="str">
        <f>IF(Shares!$A220="","",IFERROR(INDEX($O$3:$O$40,MATCH(Shares!$O220,$N$3:$N$40,0)),"UNMAPPED"))</f>
        <v/>
      </c>
      <c r="F248" t="str">
        <f>IF(Shares!$A220="","",Shares!$I220)</f>
        <v/>
      </c>
      <c r="G248" t="str">
        <f>IF(Shares!$A220="","",Shares!$G220)</f>
        <v/>
      </c>
      <c r="H248" s="313" t="str">
        <f>IF(Shares!$A220="","",Shares!$K220*Shares!$J220)</f>
        <v/>
      </c>
      <c r="I248" s="107" t="str">
        <f t="shared" si="15"/>
        <v/>
      </c>
      <c r="J248" s="107" t="str">
        <f t="shared" si="16"/>
        <v/>
      </c>
      <c r="K248" s="107" t="str">
        <f t="shared" si="17"/>
        <v/>
      </c>
    </row>
    <row r="249" spans="1:11" x14ac:dyDescent="0.15">
      <c r="A249" t="str">
        <f>IF(Shares!$A221="","",ROW()-29)</f>
        <v/>
      </c>
      <c r="B249" t="str">
        <f>IF(Shares!$A221="","",Shares!$C221)</f>
        <v/>
      </c>
      <c r="C249" t="str">
        <f>IF(Shares!$A221="","",Shares!$B221)</f>
        <v/>
      </c>
      <c r="D249" t="str">
        <f>IF(Shares!$A221="","",Shares!$O221)</f>
        <v/>
      </c>
      <c r="E249" t="str">
        <f>IF(Shares!$A221="","",IFERROR(INDEX($O$3:$O$40,MATCH(Shares!$O221,$N$3:$N$40,0)),"UNMAPPED"))</f>
        <v/>
      </c>
      <c r="F249" t="str">
        <f>IF(Shares!$A221="","",Shares!$I221)</f>
        <v/>
      </c>
      <c r="G249" t="str">
        <f>IF(Shares!$A221="","",Shares!$G221)</f>
        <v/>
      </c>
      <c r="H249" s="313" t="str">
        <f>IF(Shares!$A221="","",Shares!$K221*Shares!$J221)</f>
        <v/>
      </c>
      <c r="I249" s="107" t="str">
        <f t="shared" si="15"/>
        <v/>
      </c>
      <c r="J249" s="107" t="str">
        <f t="shared" si="16"/>
        <v/>
      </c>
      <c r="K249" s="107" t="str">
        <f t="shared" si="17"/>
        <v/>
      </c>
    </row>
    <row r="250" spans="1:11" x14ac:dyDescent="0.15">
      <c r="A250" t="str">
        <f>IF(Shares!$A222="","",ROW()-29)</f>
        <v/>
      </c>
      <c r="B250" t="str">
        <f>IF(Shares!$A222="","",Shares!$C222)</f>
        <v/>
      </c>
      <c r="C250" t="str">
        <f>IF(Shares!$A222="","",Shares!$B222)</f>
        <v/>
      </c>
      <c r="D250" t="str">
        <f>IF(Shares!$A222="","",Shares!$O222)</f>
        <v/>
      </c>
      <c r="E250" t="str">
        <f>IF(Shares!$A222="","",IFERROR(INDEX($O$3:$O$40,MATCH(Shares!$O222,$N$3:$N$40,0)),"UNMAPPED"))</f>
        <v/>
      </c>
      <c r="F250" t="str">
        <f>IF(Shares!$A222="","",Shares!$I222)</f>
        <v/>
      </c>
      <c r="G250" t="str">
        <f>IF(Shares!$A222="","",Shares!$G222)</f>
        <v/>
      </c>
      <c r="H250" s="313" t="str">
        <f>IF(Shares!$A222="","",Shares!$K222*Shares!$J222)</f>
        <v/>
      </c>
      <c r="I250" s="107" t="str">
        <f t="shared" si="15"/>
        <v/>
      </c>
      <c r="J250" s="107" t="str">
        <f t="shared" si="16"/>
        <v/>
      </c>
      <c r="K250" s="107" t="str">
        <f t="shared" si="17"/>
        <v/>
      </c>
    </row>
    <row r="251" spans="1:11" x14ac:dyDescent="0.15">
      <c r="A251" t="str">
        <f>IF(Shares!$A223="","",ROW()-29)</f>
        <v/>
      </c>
      <c r="B251" t="str">
        <f>IF(Shares!$A223="","",Shares!$C223)</f>
        <v/>
      </c>
      <c r="C251" t="str">
        <f>IF(Shares!$A223="","",Shares!$B223)</f>
        <v/>
      </c>
      <c r="D251" t="str">
        <f>IF(Shares!$A223="","",Shares!$O223)</f>
        <v/>
      </c>
      <c r="E251" t="str">
        <f>IF(Shares!$A223="","",IFERROR(INDEX($O$3:$O$40,MATCH(Shares!$O223,$N$3:$N$40,0)),"UNMAPPED"))</f>
        <v/>
      </c>
      <c r="F251" t="str">
        <f>IF(Shares!$A223="","",Shares!$I223)</f>
        <v/>
      </c>
      <c r="G251" t="str">
        <f>IF(Shares!$A223="","",Shares!$G223)</f>
        <v/>
      </c>
      <c r="H251" s="313" t="str">
        <f>IF(Shares!$A223="","",Shares!$K223*Shares!$J223)</f>
        <v/>
      </c>
      <c r="I251" s="107" t="str">
        <f t="shared" si="15"/>
        <v/>
      </c>
      <c r="J251" s="107" t="str">
        <f t="shared" si="16"/>
        <v/>
      </c>
      <c r="K251" s="107" t="str">
        <f t="shared" si="17"/>
        <v/>
      </c>
    </row>
    <row r="252" spans="1:11" x14ac:dyDescent="0.15">
      <c r="A252" t="str">
        <f>IF(Shares!$A224="","",ROW()-29)</f>
        <v/>
      </c>
      <c r="B252" t="str">
        <f>IF(Shares!$A224="","",Shares!$C224)</f>
        <v/>
      </c>
      <c r="C252" t="str">
        <f>IF(Shares!$A224="","",Shares!$B224)</f>
        <v/>
      </c>
      <c r="D252" t="str">
        <f>IF(Shares!$A224="","",Shares!$O224)</f>
        <v/>
      </c>
      <c r="E252" t="str">
        <f>IF(Shares!$A224="","",IFERROR(INDEX($O$3:$O$40,MATCH(Shares!$O224,$N$3:$N$40,0)),"UNMAPPED"))</f>
        <v/>
      </c>
      <c r="F252" t="str">
        <f>IF(Shares!$A224="","",Shares!$I224)</f>
        <v/>
      </c>
      <c r="G252" t="str">
        <f>IF(Shares!$A224="","",Shares!$G224)</f>
        <v/>
      </c>
      <c r="H252" s="313" t="str">
        <f>IF(Shares!$A224="","",Shares!$K224*Shares!$J224)</f>
        <v/>
      </c>
      <c r="I252" s="107" t="str">
        <f t="shared" si="15"/>
        <v/>
      </c>
      <c r="J252" s="107" t="str">
        <f t="shared" si="16"/>
        <v/>
      </c>
      <c r="K252" s="107" t="str">
        <f t="shared" si="17"/>
        <v/>
      </c>
    </row>
    <row r="253" spans="1:11" x14ac:dyDescent="0.15">
      <c r="A253" t="str">
        <f>IF(Shares!$A225="","",ROW()-29)</f>
        <v/>
      </c>
      <c r="B253" t="str">
        <f>IF(Shares!$A225="","",Shares!$C225)</f>
        <v/>
      </c>
      <c r="C253" t="str">
        <f>IF(Shares!$A225="","",Shares!$B225)</f>
        <v/>
      </c>
      <c r="D253" t="str">
        <f>IF(Shares!$A225="","",Shares!$O225)</f>
        <v/>
      </c>
      <c r="E253" t="str">
        <f>IF(Shares!$A225="","",IFERROR(INDEX($O$3:$O$40,MATCH(Shares!$O225,$N$3:$N$40,0)),"UNMAPPED"))</f>
        <v/>
      </c>
      <c r="F253" t="str">
        <f>IF(Shares!$A225="","",Shares!$I225)</f>
        <v/>
      </c>
      <c r="G253" t="str">
        <f>IF(Shares!$A225="","",Shares!$G225)</f>
        <v/>
      </c>
      <c r="H253" s="313" t="str">
        <f>IF(Shares!$A225="","",Shares!$K225*Shares!$J225)</f>
        <v/>
      </c>
      <c r="I253" s="107" t="str">
        <f t="shared" si="15"/>
        <v/>
      </c>
      <c r="J253" s="107" t="str">
        <f t="shared" si="16"/>
        <v/>
      </c>
      <c r="K253" s="107" t="str">
        <f t="shared" si="17"/>
        <v/>
      </c>
    </row>
    <row r="254" spans="1:11" x14ac:dyDescent="0.15">
      <c r="A254" t="str">
        <f>IF(Shares!$A226="","",ROW()-29)</f>
        <v/>
      </c>
      <c r="B254" t="str">
        <f>IF(Shares!$A226="","",Shares!$C226)</f>
        <v/>
      </c>
      <c r="C254" t="str">
        <f>IF(Shares!$A226="","",Shares!$B226)</f>
        <v/>
      </c>
      <c r="D254" t="str">
        <f>IF(Shares!$A226="","",Shares!$O226)</f>
        <v/>
      </c>
      <c r="E254" t="str">
        <f>IF(Shares!$A226="","",IFERROR(INDEX($O$3:$O$40,MATCH(Shares!$O226,$N$3:$N$40,0)),"UNMAPPED"))</f>
        <v/>
      </c>
      <c r="F254" t="str">
        <f>IF(Shares!$A226="","",Shares!$I226)</f>
        <v/>
      </c>
      <c r="G254" t="str">
        <f>IF(Shares!$A226="","",Shares!$G226)</f>
        <v/>
      </c>
      <c r="H254" s="313" t="str">
        <f>IF(Shares!$A226="","",Shares!$K226*Shares!$J226)</f>
        <v/>
      </c>
      <c r="I254" s="107" t="str">
        <f t="shared" si="15"/>
        <v/>
      </c>
      <c r="J254" s="107" t="str">
        <f t="shared" si="16"/>
        <v/>
      </c>
      <c r="K254" s="107" t="str">
        <f t="shared" si="17"/>
        <v/>
      </c>
    </row>
    <row r="255" spans="1:11" x14ac:dyDescent="0.15">
      <c r="A255" t="str">
        <f>IF(Shares!$A227="","",ROW()-29)</f>
        <v/>
      </c>
      <c r="B255" t="str">
        <f>IF(Shares!$A227="","",Shares!$C227)</f>
        <v/>
      </c>
      <c r="C255" t="str">
        <f>IF(Shares!$A227="","",Shares!$B227)</f>
        <v/>
      </c>
      <c r="D255" t="str">
        <f>IF(Shares!$A227="","",Shares!$O227)</f>
        <v/>
      </c>
      <c r="E255" t="str">
        <f>IF(Shares!$A227="","",IFERROR(INDEX($O$3:$O$40,MATCH(Shares!$O227,$N$3:$N$40,0)),"UNMAPPED"))</f>
        <v/>
      </c>
      <c r="F255" t="str">
        <f>IF(Shares!$A227="","",Shares!$I227)</f>
        <v/>
      </c>
      <c r="G255" t="str">
        <f>IF(Shares!$A227="","",Shares!$G227)</f>
        <v/>
      </c>
      <c r="H255" s="313" t="str">
        <f>IF(Shares!$A227="","",Shares!$K227*Shares!$J227)</f>
        <v/>
      </c>
      <c r="I255" s="107" t="str">
        <f t="shared" si="15"/>
        <v/>
      </c>
      <c r="J255" s="107" t="str">
        <f t="shared" si="16"/>
        <v/>
      </c>
      <c r="K255" s="107" t="str">
        <f t="shared" si="17"/>
        <v/>
      </c>
    </row>
    <row r="256" spans="1:11" x14ac:dyDescent="0.15">
      <c r="A256" t="str">
        <f>IF(Shares!$A228="","",ROW()-29)</f>
        <v/>
      </c>
      <c r="B256" t="str">
        <f>IF(Shares!$A228="","",Shares!$C228)</f>
        <v/>
      </c>
      <c r="C256" t="str">
        <f>IF(Shares!$A228="","",Shares!$B228)</f>
        <v/>
      </c>
      <c r="D256" t="str">
        <f>IF(Shares!$A228="","",Shares!$O228)</f>
        <v/>
      </c>
      <c r="E256" t="str">
        <f>IF(Shares!$A228="","",IFERROR(INDEX($O$3:$O$40,MATCH(Shares!$O228,$N$3:$N$40,0)),"UNMAPPED"))</f>
        <v/>
      </c>
      <c r="F256" t="str">
        <f>IF(Shares!$A228="","",Shares!$I228)</f>
        <v/>
      </c>
      <c r="G256" t="str">
        <f>IF(Shares!$A228="","",Shares!$G228)</f>
        <v/>
      </c>
      <c r="H256" s="313" t="str">
        <f>IF(Shares!$A228="","",Shares!$K228*Shares!$J228)</f>
        <v/>
      </c>
      <c r="I256" s="107" t="str">
        <f t="shared" si="15"/>
        <v/>
      </c>
      <c r="J256" s="107" t="str">
        <f t="shared" si="16"/>
        <v/>
      </c>
      <c r="K256" s="107" t="str">
        <f t="shared" si="17"/>
        <v/>
      </c>
    </row>
    <row r="257" spans="1:11" x14ac:dyDescent="0.15">
      <c r="A257" t="str">
        <f>IF(Shares!$A229="","",ROW()-29)</f>
        <v/>
      </c>
      <c r="B257" t="str">
        <f>IF(Shares!$A229="","",Shares!$C229)</f>
        <v/>
      </c>
      <c r="C257" t="str">
        <f>IF(Shares!$A229="","",Shares!$B229)</f>
        <v/>
      </c>
      <c r="D257" t="str">
        <f>IF(Shares!$A229="","",Shares!$O229)</f>
        <v/>
      </c>
      <c r="E257" t="str">
        <f>IF(Shares!$A229="","",IFERROR(INDEX($O$3:$O$40,MATCH(Shares!$O229,$N$3:$N$40,0)),"UNMAPPED"))</f>
        <v/>
      </c>
      <c r="F257" t="str">
        <f>IF(Shares!$A229="","",Shares!$I229)</f>
        <v/>
      </c>
      <c r="G257" t="str">
        <f>IF(Shares!$A229="","",Shares!$G229)</f>
        <v/>
      </c>
      <c r="H257" s="313" t="str">
        <f>IF(Shares!$A229="","",Shares!$K229*Shares!$J229)</f>
        <v/>
      </c>
      <c r="I257" s="107" t="str">
        <f t="shared" si="15"/>
        <v/>
      </c>
      <c r="J257" s="107" t="str">
        <f t="shared" si="16"/>
        <v/>
      </c>
      <c r="K257" s="107" t="str">
        <f t="shared" si="17"/>
        <v/>
      </c>
    </row>
    <row r="258" spans="1:11" x14ac:dyDescent="0.15">
      <c r="A258" t="str">
        <f>IF(Shares!$A230="","",ROW()-29)</f>
        <v/>
      </c>
      <c r="B258" t="str">
        <f>IF(Shares!$A230="","",Shares!$C230)</f>
        <v/>
      </c>
      <c r="C258" t="str">
        <f>IF(Shares!$A230="","",Shares!$B230)</f>
        <v/>
      </c>
      <c r="D258" t="str">
        <f>IF(Shares!$A230="","",Shares!$O230)</f>
        <v/>
      </c>
      <c r="E258" t="str">
        <f>IF(Shares!$A230="","",IFERROR(INDEX($O$3:$O$40,MATCH(Shares!$O230,$N$3:$N$40,0)),"UNMAPPED"))</f>
        <v/>
      </c>
      <c r="F258" t="str">
        <f>IF(Shares!$A230="","",Shares!$I230)</f>
        <v/>
      </c>
      <c r="G258" t="str">
        <f>IF(Shares!$A230="","",Shares!$G230)</f>
        <v/>
      </c>
      <c r="H258" s="313" t="str">
        <f>IF(Shares!$A230="","",Shares!$K230*Shares!$J230)</f>
        <v/>
      </c>
      <c r="I258" s="107" t="str">
        <f t="shared" si="15"/>
        <v/>
      </c>
      <c r="J258" s="107" t="str">
        <f t="shared" si="16"/>
        <v/>
      </c>
      <c r="K258" s="107" t="str">
        <f t="shared" si="17"/>
        <v/>
      </c>
    </row>
    <row r="259" spans="1:11" x14ac:dyDescent="0.15">
      <c r="A259" t="str">
        <f>IF(Shares!$A231="","",ROW()-29)</f>
        <v/>
      </c>
      <c r="B259" t="str">
        <f>IF(Shares!$A231="","",Shares!$C231)</f>
        <v/>
      </c>
      <c r="C259" t="str">
        <f>IF(Shares!$A231="","",Shares!$B231)</f>
        <v/>
      </c>
      <c r="D259" t="str">
        <f>IF(Shares!$A231="","",Shares!$O231)</f>
        <v/>
      </c>
      <c r="E259" t="str">
        <f>IF(Shares!$A231="","",IFERROR(INDEX($O$3:$O$40,MATCH(Shares!$O231,$N$3:$N$40,0)),"UNMAPPED"))</f>
        <v/>
      </c>
      <c r="F259" t="str">
        <f>IF(Shares!$A231="","",Shares!$I231)</f>
        <v/>
      </c>
      <c r="G259" t="str">
        <f>IF(Shares!$A231="","",Shares!$G231)</f>
        <v/>
      </c>
      <c r="H259" s="313" t="str">
        <f>IF(Shares!$A231="","",Shares!$K231*Shares!$J231)</f>
        <v/>
      </c>
      <c r="I259" s="107" t="str">
        <f t="shared" si="15"/>
        <v/>
      </c>
      <c r="J259" s="107" t="str">
        <f t="shared" si="16"/>
        <v/>
      </c>
      <c r="K259" s="107" t="str">
        <f t="shared" si="17"/>
        <v/>
      </c>
    </row>
    <row r="260" spans="1:11" x14ac:dyDescent="0.15">
      <c r="A260" t="str">
        <f>IF(Shares!$A232="","",ROW()-29)</f>
        <v/>
      </c>
      <c r="B260" t="str">
        <f>IF(Shares!$A232="","",Shares!$C232)</f>
        <v/>
      </c>
      <c r="C260" t="str">
        <f>IF(Shares!$A232="","",Shares!$B232)</f>
        <v/>
      </c>
      <c r="D260" t="str">
        <f>IF(Shares!$A232="","",Shares!$O232)</f>
        <v/>
      </c>
      <c r="E260" t="str">
        <f>IF(Shares!$A232="","",IFERROR(INDEX($O$3:$O$40,MATCH(Shares!$O232,$N$3:$N$40,0)),"UNMAPPED"))</f>
        <v/>
      </c>
      <c r="F260" t="str">
        <f>IF(Shares!$A232="","",Shares!$I232)</f>
        <v/>
      </c>
      <c r="G260" t="str">
        <f>IF(Shares!$A232="","",Shares!$G232)</f>
        <v/>
      </c>
      <c r="H260" s="313" t="str">
        <f>IF(Shares!$A232="","",Shares!$K232*Shares!$J232)</f>
        <v/>
      </c>
      <c r="I260" s="107" t="str">
        <f t="shared" si="15"/>
        <v/>
      </c>
      <c r="J260" s="107" t="str">
        <f t="shared" si="16"/>
        <v/>
      </c>
      <c r="K260" s="107" t="str">
        <f t="shared" si="17"/>
        <v/>
      </c>
    </row>
    <row r="261" spans="1:11" x14ac:dyDescent="0.15">
      <c r="A261" t="str">
        <f>IF(Shares!$A233="","",ROW()-29)</f>
        <v/>
      </c>
      <c r="B261" t="str">
        <f>IF(Shares!$A233="","",Shares!$C233)</f>
        <v/>
      </c>
      <c r="C261" t="str">
        <f>IF(Shares!$A233="","",Shares!$B233)</f>
        <v/>
      </c>
      <c r="D261" t="str">
        <f>IF(Shares!$A233="","",Shares!$O233)</f>
        <v/>
      </c>
      <c r="E261" t="str">
        <f>IF(Shares!$A233="","",IFERROR(INDEX($O$3:$O$40,MATCH(Shares!$O233,$N$3:$N$40,0)),"UNMAPPED"))</f>
        <v/>
      </c>
      <c r="F261" t="str">
        <f>IF(Shares!$A233="","",Shares!$I233)</f>
        <v/>
      </c>
      <c r="G261" t="str">
        <f>IF(Shares!$A233="","",Shares!$G233)</f>
        <v/>
      </c>
      <c r="H261" s="313" t="str">
        <f>IF(Shares!$A233="","",Shares!$K233*Shares!$J233)</f>
        <v/>
      </c>
      <c r="I261" s="107" t="str">
        <f t="shared" si="15"/>
        <v/>
      </c>
      <c r="J261" s="107" t="str">
        <f t="shared" si="16"/>
        <v/>
      </c>
      <c r="K261" s="107" t="str">
        <f t="shared" si="17"/>
        <v/>
      </c>
    </row>
    <row r="262" spans="1:11" x14ac:dyDescent="0.15">
      <c r="A262" t="str">
        <f>IF(Shares!$A234="","",ROW()-29)</f>
        <v/>
      </c>
      <c r="B262" t="str">
        <f>IF(Shares!$A234="","",Shares!$C234)</f>
        <v/>
      </c>
      <c r="C262" t="str">
        <f>IF(Shares!$A234="","",Shares!$B234)</f>
        <v/>
      </c>
      <c r="D262" t="str">
        <f>IF(Shares!$A234="","",Shares!$O234)</f>
        <v/>
      </c>
      <c r="E262" t="str">
        <f>IF(Shares!$A234="","",IFERROR(INDEX($O$3:$O$40,MATCH(Shares!$O234,$N$3:$N$40,0)),"UNMAPPED"))</f>
        <v/>
      </c>
      <c r="F262" t="str">
        <f>IF(Shares!$A234="","",Shares!$I234)</f>
        <v/>
      </c>
      <c r="G262" t="str">
        <f>IF(Shares!$A234="","",Shares!$G234)</f>
        <v/>
      </c>
      <c r="H262" s="313" t="str">
        <f>IF(Shares!$A234="","",Shares!$K234*Shares!$J234)</f>
        <v/>
      </c>
      <c r="I262" s="107" t="str">
        <f t="shared" si="15"/>
        <v/>
      </c>
      <c r="J262" s="107" t="str">
        <f t="shared" si="16"/>
        <v/>
      </c>
      <c r="K262" s="107" t="str">
        <f t="shared" si="17"/>
        <v/>
      </c>
    </row>
    <row r="263" spans="1:11" x14ac:dyDescent="0.15">
      <c r="A263" t="str">
        <f>IF(Shares!$A235="","",ROW()-29)</f>
        <v/>
      </c>
      <c r="B263" t="str">
        <f>IF(Shares!$A235="","",Shares!$C235)</f>
        <v/>
      </c>
      <c r="C263" t="str">
        <f>IF(Shares!$A235="","",Shares!$B235)</f>
        <v/>
      </c>
      <c r="D263" t="str">
        <f>IF(Shares!$A235="","",Shares!$O235)</f>
        <v/>
      </c>
      <c r="E263" t="str">
        <f>IF(Shares!$A235="","",IFERROR(INDEX($O$3:$O$40,MATCH(Shares!$O235,$N$3:$N$40,0)),"UNMAPPED"))</f>
        <v/>
      </c>
      <c r="F263" t="str">
        <f>IF(Shares!$A235="","",Shares!$I235)</f>
        <v/>
      </c>
      <c r="G263" t="str">
        <f>IF(Shares!$A235="","",Shares!$G235)</f>
        <v/>
      </c>
      <c r="H263" s="313" t="str">
        <f>IF(Shares!$A235="","",Shares!$K235*Shares!$J235)</f>
        <v/>
      </c>
      <c r="I263" s="107" t="str">
        <f t="shared" si="15"/>
        <v/>
      </c>
      <c r="J263" s="107" t="str">
        <f t="shared" si="16"/>
        <v/>
      </c>
      <c r="K263" s="107" t="str">
        <f t="shared" si="17"/>
        <v/>
      </c>
    </row>
    <row r="264" spans="1:11" x14ac:dyDescent="0.15">
      <c r="A264" t="str">
        <f>IF(Shares!$A236="","",ROW()-29)</f>
        <v/>
      </c>
      <c r="B264" t="str">
        <f>IF(Shares!$A236="","",Shares!$C236)</f>
        <v/>
      </c>
      <c r="C264" t="str">
        <f>IF(Shares!$A236="","",Shares!$B236)</f>
        <v/>
      </c>
      <c r="D264" t="str">
        <f>IF(Shares!$A236="","",Shares!$O236)</f>
        <v/>
      </c>
      <c r="E264" t="str">
        <f>IF(Shares!$A236="","",IFERROR(INDEX($O$3:$O$40,MATCH(Shares!$O236,$N$3:$N$40,0)),"UNMAPPED"))</f>
        <v/>
      </c>
      <c r="F264" t="str">
        <f>IF(Shares!$A236="","",Shares!$I236)</f>
        <v/>
      </c>
      <c r="G264" t="str">
        <f>IF(Shares!$A236="","",Shares!$G236)</f>
        <v/>
      </c>
      <c r="H264" s="313" t="str">
        <f>IF(Shares!$A236="","",Shares!$K236*Shares!$J236)</f>
        <v/>
      </c>
      <c r="I264" s="107" t="str">
        <f t="shared" si="15"/>
        <v/>
      </c>
      <c r="J264" s="107" t="str">
        <f t="shared" si="16"/>
        <v/>
      </c>
      <c r="K264" s="107" t="str">
        <f t="shared" si="17"/>
        <v/>
      </c>
    </row>
    <row r="265" spans="1:11" x14ac:dyDescent="0.15">
      <c r="A265" t="str">
        <f>IF(Shares!$A237="","",ROW()-29)</f>
        <v/>
      </c>
      <c r="B265" t="str">
        <f>IF(Shares!$A237="","",Shares!$C237)</f>
        <v/>
      </c>
      <c r="C265" t="str">
        <f>IF(Shares!$A237="","",Shares!$B237)</f>
        <v/>
      </c>
      <c r="D265" t="str">
        <f>IF(Shares!$A237="","",Shares!$O237)</f>
        <v/>
      </c>
      <c r="E265" t="str">
        <f>IF(Shares!$A237="","",IFERROR(INDEX($O$3:$O$40,MATCH(Shares!$O237,$N$3:$N$40,0)),"UNMAPPED"))</f>
        <v/>
      </c>
      <c r="F265" t="str">
        <f>IF(Shares!$A237="","",Shares!$I237)</f>
        <v/>
      </c>
      <c r="G265" t="str">
        <f>IF(Shares!$A237="","",Shares!$G237)</f>
        <v/>
      </c>
      <c r="H265" s="313" t="str">
        <f>IF(Shares!$A237="","",Shares!$K237*Shares!$J237)</f>
        <v/>
      </c>
      <c r="I265" s="107" t="str">
        <f t="shared" si="15"/>
        <v/>
      </c>
      <c r="J265" s="107" t="str">
        <f t="shared" si="16"/>
        <v/>
      </c>
      <c r="K265" s="107" t="str">
        <f t="shared" si="17"/>
        <v/>
      </c>
    </row>
    <row r="266" spans="1:11" x14ac:dyDescent="0.15">
      <c r="A266" t="str">
        <f>IF(Shares!$A238="","",ROW()-29)</f>
        <v/>
      </c>
      <c r="B266" t="str">
        <f>IF(Shares!$A238="","",Shares!$C238)</f>
        <v/>
      </c>
      <c r="C266" t="str">
        <f>IF(Shares!$A238="","",Shares!$B238)</f>
        <v/>
      </c>
      <c r="D266" t="str">
        <f>IF(Shares!$A238="","",Shares!$O238)</f>
        <v/>
      </c>
      <c r="E266" t="str">
        <f>IF(Shares!$A238="","",IFERROR(INDEX($O$3:$O$40,MATCH(Shares!$O238,$N$3:$N$40,0)),"UNMAPPED"))</f>
        <v/>
      </c>
      <c r="F266" t="str">
        <f>IF(Shares!$A238="","",Shares!$I238)</f>
        <v/>
      </c>
      <c r="G266" t="str">
        <f>IF(Shares!$A238="","",Shares!$G238)</f>
        <v/>
      </c>
      <c r="H266" s="313" t="str">
        <f>IF(Shares!$A238="","",Shares!$K238*Shares!$J238)</f>
        <v/>
      </c>
      <c r="I266" s="107" t="str">
        <f t="shared" si="15"/>
        <v/>
      </c>
      <c r="J266" s="107" t="str">
        <f t="shared" si="16"/>
        <v/>
      </c>
      <c r="K266" s="107" t="str">
        <f t="shared" si="17"/>
        <v/>
      </c>
    </row>
    <row r="267" spans="1:11" x14ac:dyDescent="0.15">
      <c r="A267" t="str">
        <f>IF(Shares!$A239="","",ROW()-29)</f>
        <v/>
      </c>
      <c r="B267" t="str">
        <f>IF(Shares!$A239="","",Shares!$C239)</f>
        <v/>
      </c>
      <c r="C267" t="str">
        <f>IF(Shares!$A239="","",Shares!$B239)</f>
        <v/>
      </c>
      <c r="D267" t="str">
        <f>IF(Shares!$A239="","",Shares!$O239)</f>
        <v/>
      </c>
      <c r="E267" t="str">
        <f>IF(Shares!$A239="","",IFERROR(INDEX($O$3:$O$40,MATCH(Shares!$O239,$N$3:$N$40,0)),"UNMAPPED"))</f>
        <v/>
      </c>
      <c r="F267" t="str">
        <f>IF(Shares!$A239="","",Shares!$I239)</f>
        <v/>
      </c>
      <c r="G267" t="str">
        <f>IF(Shares!$A239="","",Shares!$G239)</f>
        <v/>
      </c>
      <c r="H267" s="313" t="str">
        <f>IF(Shares!$A239="","",Shares!$K239*Shares!$J239)</f>
        <v/>
      </c>
      <c r="I267" s="107" t="str">
        <f t="shared" si="15"/>
        <v/>
      </c>
      <c r="J267" s="107" t="str">
        <f t="shared" si="16"/>
        <v/>
      </c>
      <c r="K267" s="107" t="str">
        <f t="shared" si="17"/>
        <v/>
      </c>
    </row>
    <row r="268" spans="1:11" x14ac:dyDescent="0.15">
      <c r="A268" t="str">
        <f>IF(Shares!$A240="","",ROW()-29)</f>
        <v/>
      </c>
      <c r="B268" t="str">
        <f>IF(Shares!$A240="","",Shares!$C240)</f>
        <v/>
      </c>
      <c r="C268" t="str">
        <f>IF(Shares!$A240="","",Shares!$B240)</f>
        <v/>
      </c>
      <c r="D268" t="str">
        <f>IF(Shares!$A240="","",Shares!$O240)</f>
        <v/>
      </c>
      <c r="E268" t="str">
        <f>IF(Shares!$A240="","",IFERROR(INDEX($O$3:$O$40,MATCH(Shares!$O240,$N$3:$N$40,0)),"UNMAPPED"))</f>
        <v/>
      </c>
      <c r="F268" t="str">
        <f>IF(Shares!$A240="","",Shares!$I240)</f>
        <v/>
      </c>
      <c r="G268" t="str">
        <f>IF(Shares!$A240="","",Shares!$G240)</f>
        <v/>
      </c>
      <c r="H268" s="313" t="str">
        <f>IF(Shares!$A240="","",Shares!$K240*Shares!$J240)</f>
        <v/>
      </c>
      <c r="I268" s="107" t="str">
        <f t="shared" si="15"/>
        <v/>
      </c>
      <c r="J268" s="107" t="str">
        <f t="shared" si="16"/>
        <v/>
      </c>
      <c r="K268" s="107" t="str">
        <f t="shared" si="17"/>
        <v/>
      </c>
    </row>
    <row r="269" spans="1:11" x14ac:dyDescent="0.15">
      <c r="A269" t="str">
        <f>IF(Shares!$A241="","",ROW()-29)</f>
        <v/>
      </c>
      <c r="B269" t="str">
        <f>IF(Shares!$A241="","",Shares!$C241)</f>
        <v/>
      </c>
      <c r="C269" t="str">
        <f>IF(Shares!$A241="","",Shares!$B241)</f>
        <v/>
      </c>
      <c r="D269" t="str">
        <f>IF(Shares!$A241="","",Shares!$O241)</f>
        <v/>
      </c>
      <c r="E269" t="str">
        <f>IF(Shares!$A241="","",IFERROR(INDEX($O$3:$O$40,MATCH(Shares!$O241,$N$3:$N$40,0)),"UNMAPPED"))</f>
        <v/>
      </c>
      <c r="F269" t="str">
        <f>IF(Shares!$A241="","",Shares!$I241)</f>
        <v/>
      </c>
      <c r="G269" t="str">
        <f>IF(Shares!$A241="","",Shares!$G241)</f>
        <v/>
      </c>
      <c r="H269" s="313" t="str">
        <f>IF(Shares!$A241="","",Shares!$K241*Shares!$J241)</f>
        <v/>
      </c>
      <c r="I269" s="107" t="str">
        <f t="shared" si="15"/>
        <v/>
      </c>
      <c r="J269" s="107" t="str">
        <f t="shared" si="16"/>
        <v/>
      </c>
      <c r="K269" s="107" t="str">
        <f t="shared" si="17"/>
        <v/>
      </c>
    </row>
    <row r="270" spans="1:11" x14ac:dyDescent="0.15">
      <c r="A270" t="str">
        <f>IF(Shares!$A242="","",ROW()-29)</f>
        <v/>
      </c>
      <c r="B270" t="str">
        <f>IF(Shares!$A242="","",Shares!$C242)</f>
        <v/>
      </c>
      <c r="C270" t="str">
        <f>IF(Shares!$A242="","",Shares!$B242)</f>
        <v/>
      </c>
      <c r="D270" t="str">
        <f>IF(Shares!$A242="","",Shares!$O242)</f>
        <v/>
      </c>
      <c r="E270" t="str">
        <f>IF(Shares!$A242="","",IFERROR(INDEX($O$3:$O$40,MATCH(Shares!$O242,$N$3:$N$40,0)),"UNMAPPED"))</f>
        <v/>
      </c>
      <c r="F270" t="str">
        <f>IF(Shares!$A242="","",Shares!$I242)</f>
        <v/>
      </c>
      <c r="G270" t="str">
        <f>IF(Shares!$A242="","",Shares!$G242)</f>
        <v/>
      </c>
      <c r="H270" s="313" t="str">
        <f>IF(Shares!$A242="","",Shares!$K242*Shares!$J242)</f>
        <v/>
      </c>
      <c r="I270" s="107" t="str">
        <f t="shared" si="15"/>
        <v/>
      </c>
      <c r="J270" s="107" t="str">
        <f t="shared" si="16"/>
        <v/>
      </c>
      <c r="K270" s="107" t="str">
        <f t="shared" si="17"/>
        <v/>
      </c>
    </row>
    <row r="271" spans="1:11" x14ac:dyDescent="0.15">
      <c r="A271" t="str">
        <f>IF(Shares!$A243="","",ROW()-29)</f>
        <v/>
      </c>
      <c r="B271" t="str">
        <f>IF(Shares!$A243="","",Shares!$C243)</f>
        <v/>
      </c>
      <c r="C271" t="str">
        <f>IF(Shares!$A243="","",Shares!$B243)</f>
        <v/>
      </c>
      <c r="D271" t="str">
        <f>IF(Shares!$A243="","",Shares!$O243)</f>
        <v/>
      </c>
      <c r="E271" t="str">
        <f>IF(Shares!$A243="","",IFERROR(INDEX($O$3:$O$40,MATCH(Shares!$O243,$N$3:$N$40,0)),"UNMAPPED"))</f>
        <v/>
      </c>
      <c r="F271" t="str">
        <f>IF(Shares!$A243="","",Shares!$I243)</f>
        <v/>
      </c>
      <c r="G271" t="str">
        <f>IF(Shares!$A243="","",Shares!$G243)</f>
        <v/>
      </c>
      <c r="H271" s="313" t="str">
        <f>IF(Shares!$A243="","",Shares!$K243*Shares!$J243)</f>
        <v/>
      </c>
      <c r="I271" s="107" t="str">
        <f t="shared" si="15"/>
        <v/>
      </c>
      <c r="J271" s="107" t="str">
        <f t="shared" si="16"/>
        <v/>
      </c>
      <c r="K271" s="107" t="str">
        <f t="shared" si="17"/>
        <v/>
      </c>
    </row>
    <row r="272" spans="1:11" x14ac:dyDescent="0.15">
      <c r="A272" t="str">
        <f>IF(Shares!$A244="","",ROW()-29)</f>
        <v/>
      </c>
      <c r="B272" t="str">
        <f>IF(Shares!$A244="","",Shares!$C244)</f>
        <v/>
      </c>
      <c r="C272" t="str">
        <f>IF(Shares!$A244="","",Shares!$B244)</f>
        <v/>
      </c>
      <c r="D272" t="str">
        <f>IF(Shares!$A244="","",Shares!$O244)</f>
        <v/>
      </c>
      <c r="E272" t="str">
        <f>IF(Shares!$A244="","",IFERROR(INDEX($O$3:$O$40,MATCH(Shares!$O244,$N$3:$N$40,0)),"UNMAPPED"))</f>
        <v/>
      </c>
      <c r="F272" t="str">
        <f>IF(Shares!$A244="","",Shares!$I244)</f>
        <v/>
      </c>
      <c r="G272" t="str">
        <f>IF(Shares!$A244="","",Shares!$G244)</f>
        <v/>
      </c>
      <c r="H272" s="313" t="str">
        <f>IF(Shares!$A244="","",Shares!$K244*Shares!$J244)</f>
        <v/>
      </c>
      <c r="I272" s="107" t="str">
        <f t="shared" si="15"/>
        <v/>
      </c>
      <c r="J272" s="107" t="str">
        <f t="shared" si="16"/>
        <v/>
      </c>
      <c r="K272" s="107" t="str">
        <f t="shared" si="17"/>
        <v/>
      </c>
    </row>
    <row r="273" spans="1:11" x14ac:dyDescent="0.15">
      <c r="A273" t="str">
        <f>IF(Shares!$A245="","",ROW()-29)</f>
        <v/>
      </c>
      <c r="B273" t="str">
        <f>IF(Shares!$A245="","",Shares!$C245)</f>
        <v/>
      </c>
      <c r="C273" t="str">
        <f>IF(Shares!$A245="","",Shares!$B245)</f>
        <v/>
      </c>
      <c r="D273" t="str">
        <f>IF(Shares!$A245="","",Shares!$O245)</f>
        <v/>
      </c>
      <c r="E273" t="str">
        <f>IF(Shares!$A245="","",IFERROR(INDEX($O$3:$O$40,MATCH(Shares!$O245,$N$3:$N$40,0)),"UNMAPPED"))</f>
        <v/>
      </c>
      <c r="F273" t="str">
        <f>IF(Shares!$A245="","",Shares!$I245)</f>
        <v/>
      </c>
      <c r="G273" t="str">
        <f>IF(Shares!$A245="","",Shares!$G245)</f>
        <v/>
      </c>
      <c r="H273" s="313" t="str">
        <f>IF(Shares!$A245="","",Shares!$K245*Shares!$J245)</f>
        <v/>
      </c>
      <c r="I273" s="107" t="str">
        <f t="shared" si="15"/>
        <v/>
      </c>
      <c r="J273" s="107" t="str">
        <f t="shared" si="16"/>
        <v/>
      </c>
      <c r="K273" s="107" t="str">
        <f t="shared" si="17"/>
        <v/>
      </c>
    </row>
    <row r="274" spans="1:11" x14ac:dyDescent="0.15">
      <c r="A274" t="str">
        <f>IF(Shares!$A246="","",ROW()-29)</f>
        <v/>
      </c>
      <c r="B274" t="str">
        <f>IF(Shares!$A246="","",Shares!$C246)</f>
        <v/>
      </c>
      <c r="C274" t="str">
        <f>IF(Shares!$A246="","",Shares!$B246)</f>
        <v/>
      </c>
      <c r="D274" t="str">
        <f>IF(Shares!$A246="","",Shares!$O246)</f>
        <v/>
      </c>
      <c r="E274" t="str">
        <f>IF(Shares!$A246="","",IFERROR(INDEX($O$3:$O$40,MATCH(Shares!$O246,$N$3:$N$40,0)),"UNMAPPED"))</f>
        <v/>
      </c>
      <c r="F274" t="str">
        <f>IF(Shares!$A246="","",Shares!$I246)</f>
        <v/>
      </c>
      <c r="G274" t="str">
        <f>IF(Shares!$A246="","",Shares!$G246)</f>
        <v/>
      </c>
      <c r="H274" s="313" t="str">
        <f>IF(Shares!$A246="","",Shares!$K246*Shares!$J246)</f>
        <v/>
      </c>
      <c r="I274" s="107" t="str">
        <f t="shared" si="15"/>
        <v/>
      </c>
      <c r="J274" s="107" t="str">
        <f t="shared" si="16"/>
        <v/>
      </c>
      <c r="K274" s="107" t="str">
        <f t="shared" si="17"/>
        <v/>
      </c>
    </row>
    <row r="275" spans="1:11" x14ac:dyDescent="0.15">
      <c r="A275" t="str">
        <f>IF(Shares!$A247="","",ROW()-29)</f>
        <v/>
      </c>
      <c r="B275" t="str">
        <f>IF(Shares!$A247="","",Shares!$C247)</f>
        <v/>
      </c>
      <c r="C275" t="str">
        <f>IF(Shares!$A247="","",Shares!$B247)</f>
        <v/>
      </c>
      <c r="D275" t="str">
        <f>IF(Shares!$A247="","",Shares!$O247)</f>
        <v/>
      </c>
      <c r="E275" t="str">
        <f>IF(Shares!$A247="","",IFERROR(INDEX($O$3:$O$40,MATCH(Shares!$O247,$N$3:$N$40,0)),"UNMAPPED"))</f>
        <v/>
      </c>
      <c r="F275" t="str">
        <f>IF(Shares!$A247="","",Shares!$I247)</f>
        <v/>
      </c>
      <c r="G275" t="str">
        <f>IF(Shares!$A247="","",Shares!$G247)</f>
        <v/>
      </c>
      <c r="H275" s="313" t="str">
        <f>IF(Shares!$A247="","",Shares!$K247*Shares!$J247)</f>
        <v/>
      </c>
      <c r="I275" s="107" t="str">
        <f t="shared" si="15"/>
        <v/>
      </c>
      <c r="J275" s="107" t="str">
        <f t="shared" si="16"/>
        <v/>
      </c>
      <c r="K275" s="107" t="str">
        <f t="shared" si="17"/>
        <v/>
      </c>
    </row>
    <row r="276" spans="1:11" x14ac:dyDescent="0.15">
      <c r="A276" t="str">
        <f>IF(Shares!$A248="","",ROW()-29)</f>
        <v/>
      </c>
      <c r="B276" t="str">
        <f>IF(Shares!$A248="","",Shares!$C248)</f>
        <v/>
      </c>
      <c r="C276" t="str">
        <f>IF(Shares!$A248="","",Shares!$B248)</f>
        <v/>
      </c>
      <c r="D276" t="str">
        <f>IF(Shares!$A248="","",Shares!$O248)</f>
        <v/>
      </c>
      <c r="E276" t="str">
        <f>IF(Shares!$A248="","",IFERROR(INDEX($O$3:$O$40,MATCH(Shares!$O248,$N$3:$N$40,0)),"UNMAPPED"))</f>
        <v/>
      </c>
      <c r="F276" t="str">
        <f>IF(Shares!$A248="","",Shares!$I248)</f>
        <v/>
      </c>
      <c r="G276" t="str">
        <f>IF(Shares!$A248="","",Shares!$G248)</f>
        <v/>
      </c>
      <c r="H276" s="313" t="str">
        <f>IF(Shares!$A248="","",Shares!$K248*Shares!$J248)</f>
        <v/>
      </c>
      <c r="I276" s="107" t="str">
        <f t="shared" si="15"/>
        <v/>
      </c>
      <c r="J276" s="107" t="str">
        <f t="shared" si="16"/>
        <v/>
      </c>
      <c r="K276" s="107" t="str">
        <f t="shared" si="17"/>
        <v/>
      </c>
    </row>
    <row r="277" spans="1:11" x14ac:dyDescent="0.15">
      <c r="A277" t="str">
        <f>IF(Shares!$A249="","",ROW()-29)</f>
        <v/>
      </c>
      <c r="B277" t="str">
        <f>IF(Shares!$A249="","",Shares!$C249)</f>
        <v/>
      </c>
      <c r="C277" t="str">
        <f>IF(Shares!$A249="","",Shares!$B249)</f>
        <v/>
      </c>
      <c r="D277" t="str">
        <f>IF(Shares!$A249="","",Shares!$O249)</f>
        <v/>
      </c>
      <c r="E277" t="str">
        <f>IF(Shares!$A249="","",IFERROR(INDEX($O$3:$O$40,MATCH(Shares!$O249,$N$3:$N$40,0)),"UNMAPPED"))</f>
        <v/>
      </c>
      <c r="F277" t="str">
        <f>IF(Shares!$A249="","",Shares!$I249)</f>
        <v/>
      </c>
      <c r="G277" t="str">
        <f>IF(Shares!$A249="","",Shares!$G249)</f>
        <v/>
      </c>
      <c r="H277" s="313" t="str">
        <f>IF(Shares!$A249="","",Shares!$K249*Shares!$J249)</f>
        <v/>
      </c>
      <c r="I277" s="107" t="str">
        <f t="shared" si="15"/>
        <v/>
      </c>
      <c r="J277" s="107" t="str">
        <f t="shared" si="16"/>
        <v/>
      </c>
      <c r="K277" s="107" t="str">
        <f t="shared" si="17"/>
        <v/>
      </c>
    </row>
    <row r="278" spans="1:11" x14ac:dyDescent="0.15">
      <c r="A278" t="str">
        <f>IF(Shares!$A250="","",ROW()-29)</f>
        <v/>
      </c>
      <c r="B278" t="str">
        <f>IF(Shares!$A250="","",Shares!$C250)</f>
        <v/>
      </c>
      <c r="C278" t="str">
        <f>IF(Shares!$A250="","",Shares!$B250)</f>
        <v/>
      </c>
      <c r="D278" t="str">
        <f>IF(Shares!$A250="","",Shares!$O250)</f>
        <v/>
      </c>
      <c r="E278" t="str">
        <f>IF(Shares!$A250="","",IFERROR(INDEX($O$3:$O$40,MATCH(Shares!$O250,$N$3:$N$40,0)),"UNMAPPED"))</f>
        <v/>
      </c>
      <c r="F278" t="str">
        <f>IF(Shares!$A250="","",Shares!$I250)</f>
        <v/>
      </c>
      <c r="G278" t="str">
        <f>IF(Shares!$A250="","",Shares!$G250)</f>
        <v/>
      </c>
      <c r="H278" s="313" t="str">
        <f>IF(Shares!$A250="","",Shares!$K250*Shares!$J250)</f>
        <v/>
      </c>
      <c r="I278" s="107" t="str">
        <f t="shared" si="15"/>
        <v/>
      </c>
      <c r="J278" s="107" t="str">
        <f t="shared" si="16"/>
        <v/>
      </c>
      <c r="K278" s="107" t="str">
        <f t="shared" si="17"/>
        <v/>
      </c>
    </row>
    <row r="279" spans="1:11" x14ac:dyDescent="0.15">
      <c r="A279" t="str">
        <f>IF(Shares!$A251="","",ROW()-29)</f>
        <v/>
      </c>
      <c r="B279" t="str">
        <f>IF(Shares!$A251="","",Shares!$C251)</f>
        <v/>
      </c>
      <c r="C279" t="str">
        <f>IF(Shares!$A251="","",Shares!$B251)</f>
        <v/>
      </c>
      <c r="D279" t="str">
        <f>IF(Shares!$A251="","",Shares!$O251)</f>
        <v/>
      </c>
      <c r="E279" t="str">
        <f>IF(Shares!$A251="","",IFERROR(INDEX($O$3:$O$40,MATCH(Shares!$O251,$N$3:$N$40,0)),"UNMAPPED"))</f>
        <v/>
      </c>
      <c r="F279" t="str">
        <f>IF(Shares!$A251="","",Shares!$I251)</f>
        <v/>
      </c>
      <c r="G279" t="str">
        <f>IF(Shares!$A251="","",Shares!$G251)</f>
        <v/>
      </c>
      <c r="H279" s="313" t="str">
        <f>IF(Shares!$A251="","",Shares!$K251*Shares!$J251)</f>
        <v/>
      </c>
      <c r="I279" s="107" t="str">
        <f t="shared" si="15"/>
        <v/>
      </c>
      <c r="J279" s="107" t="str">
        <f t="shared" si="16"/>
        <v/>
      </c>
      <c r="K279" s="107" t="str">
        <f t="shared" si="17"/>
        <v/>
      </c>
    </row>
  </sheetData>
  <sheetProtection sheet="1" objects="1" scenarios="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030A0"/>
  </sheetPr>
  <dimension ref="A1:AV1001"/>
  <sheetViews>
    <sheetView showGridLines="0" zoomScaleNormal="100" workbookViewId="0"/>
  </sheetViews>
  <sheetFormatPr baseColWidth="10" defaultColWidth="8.6640625" defaultRowHeight="13" x14ac:dyDescent="0.15"/>
  <cols>
    <col min="1" max="1" width="28" customWidth="1"/>
    <col min="2" max="2" width="18" customWidth="1"/>
    <col min="3" max="3" width="12" customWidth="1"/>
    <col min="5" max="5" width="24" customWidth="1"/>
    <col min="6" max="6" width="14" customWidth="1"/>
    <col min="7" max="7" width="12" customWidth="1"/>
    <col min="8" max="8" width="16" customWidth="1"/>
    <col min="9" max="9" width="12" customWidth="1"/>
    <col min="10" max="10" width="28" customWidth="1"/>
    <col min="11" max="11" width="18" customWidth="1"/>
    <col min="12" max="12" width="12" customWidth="1"/>
    <col min="15" max="15" width="16" customWidth="1"/>
    <col min="16" max="16" width="12" customWidth="1"/>
    <col min="18" max="18" width="2" customWidth="1"/>
    <col min="26" max="48" width="13" hidden="1" customWidth="1"/>
  </cols>
  <sheetData>
    <row r="1" spans="1:48" ht="15" customHeight="1" x14ac:dyDescent="0.25">
      <c r="A1" s="256" t="s">
        <v>428</v>
      </c>
      <c r="Z1" s="257" t="s">
        <v>429</v>
      </c>
      <c r="AA1" s="257" t="s">
        <v>430</v>
      </c>
      <c r="AB1" s="257" t="s">
        <v>431</v>
      </c>
      <c r="AC1" s="257" t="s">
        <v>432</v>
      </c>
      <c r="AD1" s="257" t="s">
        <v>433</v>
      </c>
      <c r="AE1" s="257" t="s">
        <v>434</v>
      </c>
      <c r="AF1" s="257" t="s">
        <v>435</v>
      </c>
      <c r="AG1" s="257" t="s">
        <v>436</v>
      </c>
      <c r="AH1" s="257" t="s">
        <v>437</v>
      </c>
      <c r="AI1" s="257" t="s">
        <v>438</v>
      </c>
      <c r="AJ1" s="257" t="s">
        <v>439</v>
      </c>
      <c r="AL1" s="257" t="s">
        <v>440</v>
      </c>
      <c r="AM1" s="257" t="s">
        <v>441</v>
      </c>
      <c r="AN1" s="257" t="s">
        <v>442</v>
      </c>
      <c r="AO1" s="257" t="s">
        <v>443</v>
      </c>
      <c r="AP1" s="257" t="s">
        <v>444</v>
      </c>
      <c r="AQ1" s="257" t="s">
        <v>445</v>
      </c>
      <c r="AR1" s="257" t="s">
        <v>446</v>
      </c>
      <c r="AS1" s="257" t="s">
        <v>447</v>
      </c>
      <c r="AT1" s="257" t="s">
        <v>448</v>
      </c>
      <c r="AU1" s="257" t="s">
        <v>449</v>
      </c>
      <c r="AV1" s="257" t="s">
        <v>450</v>
      </c>
    </row>
    <row r="2" spans="1:48" ht="15" customHeight="1" x14ac:dyDescent="0.2">
      <c r="A2" s="258" t="s">
        <v>451</v>
      </c>
      <c r="Z2" s="238" t="str">
        <f>Shares!A2</f>
        <v>CA:GOLD:SGD</v>
      </c>
      <c r="AA2" s="238" t="str">
        <f>Shares!B2</f>
        <v>CA</v>
      </c>
      <c r="AB2" s="238" t="str">
        <f>Shares!C2</f>
        <v>GOLD</v>
      </c>
      <c r="AC2" s="238" t="str">
        <f>Shares!D2</f>
        <v>SGD</v>
      </c>
      <c r="AD2" s="259">
        <f>IF($Z2="",0,Shares!E2)</f>
        <v>700</v>
      </c>
      <c r="AE2" s="260">
        <f>IF($Z2="",0,Shares!K2*Shares!J2)</f>
        <v>78127</v>
      </c>
      <c r="AF2" s="261">
        <f t="shared" ref="AF2:AF65" si="0">IFERROR(AE2/$B$5,0)</f>
        <v>0.43925024383490546</v>
      </c>
      <c r="AG2" s="260">
        <f>IF($Z2="",0,Shares!M2)</f>
        <v>22627</v>
      </c>
      <c r="AH2" s="261">
        <f>IF($Z2="",0,Shares!N2)</f>
        <v>0.40769369369369368</v>
      </c>
      <c r="AI2" s="238">
        <f>IF($Z2="","",RANK(AE2,$AE$2:$AE$1001)+COUNTIF($AE$2:AE2,AE2)-1)</f>
        <v>1</v>
      </c>
      <c r="AJ2" s="238" t="str">
        <f>IF($AD2&lt;0,COUNT($AJ$1:AJ1)+1,"")</f>
        <v/>
      </c>
      <c r="AL2" s="238" t="str">
        <f>'All Ticker P&amp;L'!A2</f>
        <v>CA:GOLD:SGD</v>
      </c>
      <c r="AM2" s="238" t="str">
        <f>'All Ticker P&amp;L'!B2</f>
        <v>CA</v>
      </c>
      <c r="AN2" s="238" t="str">
        <f>'All Ticker P&amp;L'!C2</f>
        <v>GOLD</v>
      </c>
      <c r="AO2" s="238" t="str">
        <f>'All Ticker P&amp;L'!D2</f>
        <v>SGD</v>
      </c>
      <c r="AP2" s="259">
        <f>IF($AL2="",0,'All Ticker P&amp;L'!E2)</f>
        <v>700</v>
      </c>
      <c r="AQ2" s="260">
        <f>IF($AL2="",0,'All Ticker P&amp;L'!J2*'All Ticker P&amp;L'!I2)</f>
        <v>78127</v>
      </c>
      <c r="AR2" s="260">
        <f>IF($AL2="",0,'All Ticker P&amp;L'!L2)</f>
        <v>22627</v>
      </c>
      <c r="AS2" s="261">
        <f>IF($AL2="",0,'All Ticker P&amp;L'!M2)</f>
        <v>0.40769369369369368</v>
      </c>
      <c r="AT2" s="238">
        <f>IF($AL2="","",RANK(AR2,$AR$2:$AR$1001)+COUNTIF($AR$2:AR2,AR2)-1)</f>
        <v>1</v>
      </c>
      <c r="AU2" s="238">
        <f>IF($AL2="","",RANK(AV2,$AV$2:$AV$1001)+COUNTIF($AV$2:AV2,AV2)-1)</f>
        <v>1000</v>
      </c>
      <c r="AV2" s="260">
        <f t="shared" ref="AV2:AV65" si="1">-AR2</f>
        <v>-22627</v>
      </c>
    </row>
    <row r="3" spans="1:48" ht="15" customHeight="1" x14ac:dyDescent="0.2">
      <c r="A3" s="262" t="s">
        <v>452</v>
      </c>
      <c r="D3" s="262" t="s">
        <v>453</v>
      </c>
      <c r="Z3" s="238" t="str">
        <f>Shares!A3</f>
        <v>SGX:Z74:SGD</v>
      </c>
      <c r="AA3" s="238" t="str">
        <f>Shares!B3</f>
        <v>SGX</v>
      </c>
      <c r="AB3" s="238" t="str">
        <f>Shares!C3</f>
        <v>Z74</v>
      </c>
      <c r="AC3" s="238" t="str">
        <f>Shares!D3</f>
        <v>SGD</v>
      </c>
      <c r="AD3" s="259">
        <f>IF($Z3="",0,Shares!E3)</f>
        <v>3000</v>
      </c>
      <c r="AE3" s="260">
        <f>IF($Z3="",0,Shares!K3*Shares!J3)</f>
        <v>11460</v>
      </c>
      <c r="AF3" s="261">
        <f t="shared" si="0"/>
        <v>6.4431090331742116E-2</v>
      </c>
      <c r="AG3" s="260">
        <f>IF($Z3="",0,Shares!M3)</f>
        <v>2135</v>
      </c>
      <c r="AH3" s="261">
        <f>IF($Z3="",0,Shares!N3)</f>
        <v>0.22895442359249329</v>
      </c>
      <c r="AI3" s="238">
        <f>IF($Z3="","",RANK(AE3,$AE$2:$AE$1001)+COUNTIF($AE$2:AE3,AE3)-1)</f>
        <v>5</v>
      </c>
      <c r="AJ3" s="238" t="str">
        <f>IF($AD3&lt;0,COUNT($AJ$1:AJ2)+1,"")</f>
        <v/>
      </c>
      <c r="AL3" s="238" t="str">
        <f>'All Ticker P&amp;L'!A3</f>
        <v>SGX:Z74:SGD</v>
      </c>
      <c r="AM3" s="238" t="str">
        <f>'All Ticker P&amp;L'!B3</f>
        <v>SGX</v>
      </c>
      <c r="AN3" s="238" t="str">
        <f>'All Ticker P&amp;L'!C3</f>
        <v>Z74</v>
      </c>
      <c r="AO3" s="238" t="str">
        <f>'All Ticker P&amp;L'!D3</f>
        <v>SGD</v>
      </c>
      <c r="AP3" s="259">
        <f>IF($AL3="",0,'All Ticker P&amp;L'!E3)</f>
        <v>3000</v>
      </c>
      <c r="AQ3" s="260">
        <f>IF($AL3="",0,'All Ticker P&amp;L'!J3*'All Ticker P&amp;L'!I3)</f>
        <v>11460</v>
      </c>
      <c r="AR3" s="260">
        <f>IF($AL3="",0,'All Ticker P&amp;L'!L3)</f>
        <v>2135</v>
      </c>
      <c r="AS3" s="261">
        <f>IF($AL3="",0,'All Ticker P&amp;L'!M3)</f>
        <v>0.22895442359249329</v>
      </c>
      <c r="AT3" s="238">
        <f>IF($AL3="","",RANK(AR3,$AR$2:$AR$1001)+COUNTIF($AR$2:AR3,AR3)-1)</f>
        <v>6</v>
      </c>
      <c r="AU3" s="238">
        <f>IF($AL3="","",RANK(AV3,$AV$2:$AV$1001)+COUNTIF($AV$2:AV3,AV3)-1)</f>
        <v>995</v>
      </c>
      <c r="AV3" s="260">
        <f t="shared" si="1"/>
        <v>-2135</v>
      </c>
    </row>
    <row r="4" spans="1:48" ht="15" customHeight="1" x14ac:dyDescent="0.2">
      <c r="A4" s="263" t="s">
        <v>454</v>
      </c>
      <c r="B4" s="264">
        <f>COUNTIF($Z$2:$Z$1001,"?*")</f>
        <v>9</v>
      </c>
      <c r="D4" s="263" t="s">
        <v>455</v>
      </c>
      <c r="E4" s="263" t="s">
        <v>383</v>
      </c>
      <c r="F4" s="263" t="s">
        <v>375</v>
      </c>
      <c r="G4" s="263" t="s">
        <v>378</v>
      </c>
      <c r="H4" s="263" t="s">
        <v>456</v>
      </c>
      <c r="I4" s="263" t="s">
        <v>457</v>
      </c>
      <c r="J4" s="263" t="s">
        <v>458</v>
      </c>
      <c r="K4" s="263" t="s">
        <v>459</v>
      </c>
      <c r="Z4" s="238" t="str">
        <f>Shares!A4</f>
        <v>USX:AAPL:USD</v>
      </c>
      <c r="AA4" s="238" t="str">
        <f>Shares!B4</f>
        <v>USX</v>
      </c>
      <c r="AB4" s="238" t="str">
        <f>Shares!C4</f>
        <v>AAPL</v>
      </c>
      <c r="AC4" s="238" t="str">
        <f>Shares!D4</f>
        <v>USD</v>
      </c>
      <c r="AD4" s="259">
        <f>IF($Z4="",0,Shares!E4)</f>
        <v>80</v>
      </c>
      <c r="AE4" s="260">
        <f>IF($Z4="",0,Shares!K4*Shares!J4)</f>
        <v>20684.929735879363</v>
      </c>
      <c r="AF4" s="261">
        <f t="shared" si="0"/>
        <v>0.11629603632793907</v>
      </c>
      <c r="AG4" s="260">
        <f>IF($Z4="",0,Shares!M4)</f>
        <v>8907.4478675130504</v>
      </c>
      <c r="AH4" s="261">
        <f>IF($Z4="",0,Shares!N4)</f>
        <v>0.75631174533479695</v>
      </c>
      <c r="AI4" s="238">
        <f>IF($Z4="","",RANK(AE4,$AE$2:$AE$1001)+COUNTIF($AE$2:AE4,AE4)-1)</f>
        <v>2</v>
      </c>
      <c r="AJ4" s="238" t="str">
        <f>IF($AD4&lt;0,COUNT($AJ$1:AJ3)+1,"")</f>
        <v/>
      </c>
      <c r="AL4" s="238" t="str">
        <f>'All Ticker P&amp;L'!A4</f>
        <v>USX:AAPL:USD</v>
      </c>
      <c r="AM4" s="238" t="str">
        <f>'All Ticker P&amp;L'!B4</f>
        <v>USX</v>
      </c>
      <c r="AN4" s="238" t="str">
        <f>'All Ticker P&amp;L'!C4</f>
        <v>AAPL</v>
      </c>
      <c r="AO4" s="238" t="str">
        <f>'All Ticker P&amp;L'!D4</f>
        <v>USD</v>
      </c>
      <c r="AP4" s="259">
        <f>IF($AL4="",0,'All Ticker P&amp;L'!E4)</f>
        <v>80</v>
      </c>
      <c r="AQ4" s="260">
        <f>IF($AL4="",0,'All Ticker P&amp;L'!J4*'All Ticker P&amp;L'!I4)</f>
        <v>20684.929735879363</v>
      </c>
      <c r="AR4" s="260">
        <f>IF($AL4="",0,'All Ticker P&amp;L'!L4)</f>
        <v>8907.4478675130504</v>
      </c>
      <c r="AS4" s="261">
        <f>IF($AL4="",0,'All Ticker P&amp;L'!M4)</f>
        <v>0.75631174533479695</v>
      </c>
      <c r="AT4" s="238">
        <f>IF($AL4="","",RANK(AR4,$AR$2:$AR$1001)+COUNTIF($AR$2:AR4,AR4)-1)</f>
        <v>4</v>
      </c>
      <c r="AU4" s="238">
        <f>IF($AL4="","",RANK(AV4,$AV$2:$AV$1001)+COUNTIF($AV$2:AV4,AV4)-1)</f>
        <v>997</v>
      </c>
      <c r="AV4" s="260">
        <f t="shared" si="1"/>
        <v>-8907.4478675130504</v>
      </c>
    </row>
    <row r="5" spans="1:48" ht="15" customHeight="1" x14ac:dyDescent="0.2">
      <c r="A5" s="265" t="s">
        <v>460</v>
      </c>
      <c r="B5" s="266">
        <f>SUM($AE$2:$AE$1001)</f>
        <v>177864.44309718916</v>
      </c>
      <c r="D5" s="265">
        <v>1</v>
      </c>
      <c r="E5" s="265" t="str">
        <f t="shared" ref="E5:E14" si="2">IFERROR(INDEX($Z$2:$Z$1001,MATCH($D5,$AI$2:$AI$1001,0)),"")</f>
        <v>CA:GOLD:SGD</v>
      </c>
      <c r="F5" s="265" t="str">
        <f t="shared" ref="F5:F14" si="3">IF($E5="","",INDEX($AA$2:$AA$1001,MATCH($D5,$AI$2:$AI$1001,0)))</f>
        <v>CA</v>
      </c>
      <c r="G5" s="265" t="str">
        <f t="shared" ref="G5:G14" si="4">IF($E5="","",INDEX($AC$2:$AC$1001,MATCH($D5,$AI$2:$AI$1001,0)))</f>
        <v>SGD</v>
      </c>
      <c r="H5" s="266">
        <f t="shared" ref="H5:H14" si="5">IF($E5="","",INDEX($AE$2:$AE$1001,MATCH($D5,$AI$2:$AI$1001,0)))</f>
        <v>78127</v>
      </c>
      <c r="I5" s="267">
        <f t="shared" ref="I5:I14" si="6">IF($E5="","",INDEX($AF$2:$AF$1001,MATCH($D5,$AI$2:$AI$1001,0)))</f>
        <v>0.43925024383490546</v>
      </c>
      <c r="J5" s="266">
        <f t="shared" ref="J5:J14" si="7">IF($E5="","",INDEX($AG$2:$AG$1001,MATCH($D5,$AI$2:$AI$1001,0)))</f>
        <v>22627</v>
      </c>
      <c r="K5" s="267">
        <f t="shared" ref="K5:K14" si="8">IF($E5="","",INDEX($AH$2:$AH$1001,MATCH($D5,$AI$2:$AI$1001,0)))</f>
        <v>0.40769369369369368</v>
      </c>
      <c r="Z5" s="238" t="str">
        <f>Shares!A5</f>
        <v>SGX:C38U:SGD</v>
      </c>
      <c r="AA5" s="238" t="str">
        <f>Shares!B5</f>
        <v>SGX</v>
      </c>
      <c r="AB5" s="238" t="str">
        <f>Shares!C5</f>
        <v>C38U</v>
      </c>
      <c r="AC5" s="238" t="str">
        <f>Shares!D5</f>
        <v>SGD</v>
      </c>
      <c r="AD5" s="259">
        <f>IF($Z5="",0,Shares!E5)</f>
        <v>8000</v>
      </c>
      <c r="AE5" s="260">
        <f>IF($Z5="",0,Shares!K5*Shares!J5)</f>
        <v>16320</v>
      </c>
      <c r="AF5" s="261">
        <f t="shared" si="0"/>
        <v>9.1755270001224382E-2</v>
      </c>
      <c r="AG5" s="260">
        <f>IF($Z5="",0,Shares!M5)</f>
        <v>170</v>
      </c>
      <c r="AH5" s="261">
        <f>IF($Z5="",0,Shares!N5)</f>
        <v>1.0526315789473684E-2</v>
      </c>
      <c r="AI5" s="238">
        <f>IF($Z5="","",RANK(AE5,$AE$2:$AE$1001)+COUNTIF($AE$2:AE5,AE5)-1)</f>
        <v>3</v>
      </c>
      <c r="AJ5" s="238" t="str">
        <f>IF($AD5&lt;0,COUNT($AJ$1:AJ4)+1,"")</f>
        <v/>
      </c>
      <c r="AL5" s="238" t="str">
        <f>'All Ticker P&amp;L'!A5</f>
        <v>SGX:C38U:SGD</v>
      </c>
      <c r="AM5" s="238" t="str">
        <f>'All Ticker P&amp;L'!B5</f>
        <v>SGX</v>
      </c>
      <c r="AN5" s="238" t="str">
        <f>'All Ticker P&amp;L'!C5</f>
        <v>C38U</v>
      </c>
      <c r="AO5" s="238" t="str">
        <f>'All Ticker P&amp;L'!D5</f>
        <v>SGD</v>
      </c>
      <c r="AP5" s="259">
        <f>IF($AL5="",0,'All Ticker P&amp;L'!E5)</f>
        <v>8000</v>
      </c>
      <c r="AQ5" s="260">
        <f>IF($AL5="",0,'All Ticker P&amp;L'!J5*'All Ticker P&amp;L'!I5)</f>
        <v>16320</v>
      </c>
      <c r="AR5" s="260">
        <f>IF($AL5="",0,'All Ticker P&amp;L'!L5)</f>
        <v>170</v>
      </c>
      <c r="AS5" s="261">
        <f>IF($AL5="",0,'All Ticker P&amp;L'!M5)</f>
        <v>1.0526315789473684E-2</v>
      </c>
      <c r="AT5" s="238">
        <f>IF($AL5="","",RANK(AR5,$AR$2:$AR$1001)+COUNTIF($AR$2:AR5,AR5)-1)</f>
        <v>8</v>
      </c>
      <c r="AU5" s="238">
        <f>IF($AL5="","",RANK(AV5,$AV$2:$AV$1001)+COUNTIF($AV$2:AV5,AV5)-1)</f>
        <v>993</v>
      </c>
      <c r="AV5" s="260">
        <f t="shared" si="1"/>
        <v>-170</v>
      </c>
    </row>
    <row r="6" spans="1:48" ht="15" customHeight="1" x14ac:dyDescent="0.2">
      <c r="A6" s="265" t="s">
        <v>461</v>
      </c>
      <c r="B6" s="266">
        <f>SUMPRODUCT('All Ticker P&amp;L'!$F$2:$F$1001,'All Ticker P&amp;L'!$I$2:$I$1001)</f>
        <v>134688.01778357424</v>
      </c>
      <c r="D6" s="265">
        <v>2</v>
      </c>
      <c r="E6" s="265" t="str">
        <f t="shared" si="2"/>
        <v>USX:AAPL:USD</v>
      </c>
      <c r="F6" s="265" t="str">
        <f t="shared" si="3"/>
        <v>USX</v>
      </c>
      <c r="G6" s="265" t="str">
        <f t="shared" si="4"/>
        <v>USD</v>
      </c>
      <c r="H6" s="266">
        <f t="shared" si="5"/>
        <v>20684.929735879363</v>
      </c>
      <c r="I6" s="267">
        <f t="shared" si="6"/>
        <v>0.11629603632793907</v>
      </c>
      <c r="J6" s="266">
        <f t="shared" si="7"/>
        <v>8907.4478675130504</v>
      </c>
      <c r="K6" s="267">
        <f t="shared" si="8"/>
        <v>0.75631174533479695</v>
      </c>
      <c r="Z6" s="238" t="str">
        <f>Shares!A6</f>
        <v>CG:BITCOIN:USD</v>
      </c>
      <c r="AA6" s="238" t="str">
        <f>Shares!B6</f>
        <v>CG</v>
      </c>
      <c r="AB6" s="238" t="str">
        <f>Shares!C6</f>
        <v>BITCOIN</v>
      </c>
      <c r="AC6" s="238" t="str">
        <f>Shares!D6</f>
        <v>USD</v>
      </c>
      <c r="AD6" s="259">
        <f>IF($Z6="",0,Shares!E6)</f>
        <v>0.1</v>
      </c>
      <c r="AE6" s="260">
        <f>IF($Z6="",0,Shares!K6*Shares!J6)</f>
        <v>13252.53196468052</v>
      </c>
      <c r="AF6" s="261">
        <f t="shared" si="0"/>
        <v>7.4509169645779263E-2</v>
      </c>
      <c r="AG6" s="260">
        <f>IF($Z6="",0,Shares!M6)</f>
        <v>10860.836963969468</v>
      </c>
      <c r="AH6" s="261">
        <f>IF($Z6="",0,Shares!N6)</f>
        <v>4.5410627027027033</v>
      </c>
      <c r="AI6" s="238">
        <f>IF($Z6="","",RANK(AE6,$AE$2:$AE$1001)+COUNTIF($AE$2:AE6,AE6)-1)</f>
        <v>4</v>
      </c>
      <c r="AJ6" s="238" t="str">
        <f>IF($AD6&lt;0,COUNT($AJ$1:AJ5)+1,"")</f>
        <v/>
      </c>
      <c r="AL6" s="238" t="str">
        <f>'All Ticker P&amp;L'!A6</f>
        <v>CG:BITCOIN:USD</v>
      </c>
      <c r="AM6" s="238" t="str">
        <f>'All Ticker P&amp;L'!B6</f>
        <v>CG</v>
      </c>
      <c r="AN6" s="238" t="str">
        <f>'All Ticker P&amp;L'!C6</f>
        <v>BITCOIN</v>
      </c>
      <c r="AO6" s="238" t="str">
        <f>'All Ticker P&amp;L'!D6</f>
        <v>USD</v>
      </c>
      <c r="AP6" s="259">
        <f>IF($AL6="",0,'All Ticker P&amp;L'!E6)</f>
        <v>0.1</v>
      </c>
      <c r="AQ6" s="260">
        <f>IF($AL6="",0,'All Ticker P&amp;L'!J6*'All Ticker P&amp;L'!I6)</f>
        <v>13252.53196468052</v>
      </c>
      <c r="AR6" s="260">
        <f>IF($AL6="",0,'All Ticker P&amp;L'!L6)</f>
        <v>10860.836963969468</v>
      </c>
      <c r="AS6" s="261">
        <f>IF($AL6="",0,'All Ticker P&amp;L'!M6)</f>
        <v>4.5410627027027033</v>
      </c>
      <c r="AT6" s="238">
        <f>IF($AL6="","",RANK(AR6,$AR$2:$AR$1001)+COUNTIF($AR$2:AR6,AR6)-1)</f>
        <v>3</v>
      </c>
      <c r="AU6" s="238">
        <f>IF($AL6="","",RANK(AV6,$AV$2:$AV$1001)+COUNTIF($AV$2:AV6,AV6)-1)</f>
        <v>998</v>
      </c>
      <c r="AV6" s="260">
        <f t="shared" si="1"/>
        <v>-10860.836963969468</v>
      </c>
    </row>
    <row r="7" spans="1:48" ht="15" customHeight="1" x14ac:dyDescent="0.2">
      <c r="A7" s="265" t="s">
        <v>462</v>
      </c>
      <c r="B7" s="266">
        <f>SUMPRODUCT('All Ticker P&amp;L'!$G$2:$G$1001,'All Ticker P&amp;L'!$I$2:$I$1001)</f>
        <v>17995</v>
      </c>
      <c r="D7" s="265">
        <v>3</v>
      </c>
      <c r="E7" s="265" t="str">
        <f t="shared" si="2"/>
        <v>SGX:C38U:SGD</v>
      </c>
      <c r="F7" s="265" t="str">
        <f t="shared" si="3"/>
        <v>SGX</v>
      </c>
      <c r="G7" s="265" t="str">
        <f t="shared" si="4"/>
        <v>SGD</v>
      </c>
      <c r="H7" s="266">
        <f t="shared" si="5"/>
        <v>16320</v>
      </c>
      <c r="I7" s="267">
        <f t="shared" si="6"/>
        <v>9.1755270001224382E-2</v>
      </c>
      <c r="J7" s="266">
        <f t="shared" si="7"/>
        <v>170</v>
      </c>
      <c r="K7" s="267">
        <f t="shared" si="8"/>
        <v>1.0526315789473684E-2</v>
      </c>
      <c r="Z7" s="238" t="str">
        <f>Shares!A7</f>
        <v>HKEX:700:HKD</v>
      </c>
      <c r="AA7" s="238" t="str">
        <f>Shares!B7</f>
        <v>HKEX</v>
      </c>
      <c r="AB7" s="238" t="str">
        <f>Shares!C7</f>
        <v>700</v>
      </c>
      <c r="AC7" s="238" t="str">
        <f>Shares!D7</f>
        <v>HKD</v>
      </c>
      <c r="AD7" s="259">
        <f>IF($Z7="",0,Shares!E7)</f>
        <v>100</v>
      </c>
      <c r="AE7" s="260">
        <f>IF($Z7="",0,Shares!K7*Shares!J7)</f>
        <v>8050.3932852926064</v>
      </c>
      <c r="AF7" s="261">
        <f t="shared" si="0"/>
        <v>4.5261397641425664E-2</v>
      </c>
      <c r="AG7" s="260">
        <f>IF($Z7="",0,Shares!M7)</f>
        <v>-1860.0662895964892</v>
      </c>
      <c r="AH7" s="261">
        <f>IF($Z7="",0,Shares!N7)</f>
        <v>-0.18768718801996673</v>
      </c>
      <c r="AI7" s="238">
        <f>IF($Z7="","",RANK(AE7,$AE$2:$AE$1001)+COUNTIF($AE$2:AE7,AE7)-1)</f>
        <v>9</v>
      </c>
      <c r="AJ7" s="238" t="str">
        <f>IF($AD7&lt;0,COUNT($AJ$1:AJ6)+1,"")</f>
        <v/>
      </c>
      <c r="AL7" s="238" t="str">
        <f>'All Ticker P&amp;L'!A7</f>
        <v>HKEX:700:HKD</v>
      </c>
      <c r="AM7" s="238" t="str">
        <f>'All Ticker P&amp;L'!B7</f>
        <v>HKEX</v>
      </c>
      <c r="AN7" s="238" t="str">
        <f>'All Ticker P&amp;L'!C7</f>
        <v>700</v>
      </c>
      <c r="AO7" s="238" t="str">
        <f>'All Ticker P&amp;L'!D7</f>
        <v>HKD</v>
      </c>
      <c r="AP7" s="259">
        <f>IF($AL7="",0,'All Ticker P&amp;L'!E7)</f>
        <v>100</v>
      </c>
      <c r="AQ7" s="260">
        <f>IF($AL7="",0,'All Ticker P&amp;L'!J7*'All Ticker P&amp;L'!I7)</f>
        <v>8050.3932852926064</v>
      </c>
      <c r="AR7" s="260">
        <f>IF($AL7="",0,'All Ticker P&amp;L'!L7)</f>
        <v>-1860.0662895964892</v>
      </c>
      <c r="AS7" s="261">
        <f>IF($AL7="",0,'All Ticker P&amp;L'!M7)</f>
        <v>-0.18768718801996673</v>
      </c>
      <c r="AT7" s="238">
        <f>IF($AL7="","",RANK(AR7,$AR$2:$AR$1001)+COUNTIF($AR$2:AR7,AR7)-1)</f>
        <v>1000</v>
      </c>
      <c r="AU7" s="238">
        <f>IF($AL7="","",RANK(AV7,$AV$2:$AV$1001)+COUNTIF($AV$2:AV7,AV7)-1)</f>
        <v>1</v>
      </c>
      <c r="AV7" s="260">
        <f t="shared" si="1"/>
        <v>1860.0662895964892</v>
      </c>
    </row>
    <row r="8" spans="1:48" ht="15" customHeight="1" x14ac:dyDescent="0.2">
      <c r="A8" s="265" t="s">
        <v>463</v>
      </c>
      <c r="B8" s="266">
        <f>SUM($AG$2:$AG$1001)</f>
        <v>47981.42531361492</v>
      </c>
      <c r="D8" s="265">
        <v>4</v>
      </c>
      <c r="E8" s="265" t="str">
        <f t="shared" si="2"/>
        <v>CG:BITCOIN:USD</v>
      </c>
      <c r="F8" s="265" t="str">
        <f t="shared" si="3"/>
        <v>CG</v>
      </c>
      <c r="G8" s="265" t="str">
        <f t="shared" si="4"/>
        <v>USD</v>
      </c>
      <c r="H8" s="266">
        <f t="shared" si="5"/>
        <v>13252.53196468052</v>
      </c>
      <c r="I8" s="267">
        <f t="shared" si="6"/>
        <v>7.4509169645779263E-2</v>
      </c>
      <c r="J8" s="266">
        <f t="shared" si="7"/>
        <v>10860.836963969468</v>
      </c>
      <c r="K8" s="267">
        <f t="shared" si="8"/>
        <v>4.5410627027027033</v>
      </c>
      <c r="Z8" s="238" t="str">
        <f>Shares!A8</f>
        <v>USX:MSFT:USD</v>
      </c>
      <c r="AA8" s="238" t="str">
        <f>Shares!B8</f>
        <v>USX</v>
      </c>
      <c r="AB8" s="238" t="str">
        <f>Shares!C8</f>
        <v>MSFT</v>
      </c>
      <c r="AC8" s="238" t="str">
        <f>Shares!D8</f>
        <v>USD</v>
      </c>
      <c r="AD8" s="259">
        <f>IF($Z8="",0,Shares!E8)</f>
        <v>20</v>
      </c>
      <c r="AE8" s="260">
        <f>IF($Z8="",0,Shares!K8*Shares!J8)</f>
        <v>10859.588111336665</v>
      </c>
      <c r="AF8" s="261">
        <f t="shared" si="0"/>
        <v>6.1055419072168014E-2</v>
      </c>
      <c r="AG8" s="260">
        <f>IF($Z8="",0,Shares!M8)</f>
        <v>4906.2067717288865</v>
      </c>
      <c r="AH8" s="261">
        <f>IF($Z8="",0,Shares!N8)</f>
        <v>0.82410423452768733</v>
      </c>
      <c r="AI8" s="238">
        <f>IF($Z8="","",RANK(AE8,$AE$2:$AE$1001)+COUNTIF($AE$2:AE8,AE8)-1)</f>
        <v>7</v>
      </c>
      <c r="AJ8" s="238" t="str">
        <f>IF($AD8&lt;0,COUNT($AJ$1:AJ7)+1,"")</f>
        <v/>
      </c>
      <c r="AL8" s="238" t="str">
        <f>'All Ticker P&amp;L'!A8</f>
        <v>USX:MSFT:USD</v>
      </c>
      <c r="AM8" s="238" t="str">
        <f>'All Ticker P&amp;L'!B8</f>
        <v>USX</v>
      </c>
      <c r="AN8" s="238" t="str">
        <f>'All Ticker P&amp;L'!C8</f>
        <v>MSFT</v>
      </c>
      <c r="AO8" s="238" t="str">
        <f>'All Ticker P&amp;L'!D8</f>
        <v>USD</v>
      </c>
      <c r="AP8" s="259">
        <f>IF($AL8="",0,'All Ticker P&amp;L'!E8)</f>
        <v>20</v>
      </c>
      <c r="AQ8" s="260">
        <f>IF($AL8="",0,'All Ticker P&amp;L'!J8*'All Ticker P&amp;L'!I8)</f>
        <v>10859.588111336665</v>
      </c>
      <c r="AR8" s="260">
        <f>IF($AL8="",0,'All Ticker P&amp;L'!L8)</f>
        <v>4906.2067717288865</v>
      </c>
      <c r="AS8" s="261">
        <f>IF($AL8="",0,'All Ticker P&amp;L'!M8)</f>
        <v>0.82410423452768733</v>
      </c>
      <c r="AT8" s="238">
        <f>IF($AL8="","",RANK(AR8,$AR$2:$AR$1001)+COUNTIF($AR$2:AR8,AR8)-1)</f>
        <v>5</v>
      </c>
      <c r="AU8" s="238">
        <f>IF($AL8="","",RANK(AV8,$AV$2:$AV$1001)+COUNTIF($AV$2:AV8,AV8)-1)</f>
        <v>996</v>
      </c>
      <c r="AV8" s="260">
        <f t="shared" si="1"/>
        <v>-4906.2067717288865</v>
      </c>
    </row>
    <row r="9" spans="1:48" ht="15" customHeight="1" x14ac:dyDescent="0.2">
      <c r="A9" s="265" t="s">
        <v>464</v>
      </c>
      <c r="B9" s="266">
        <f>SUMIFS('All Ticker P&amp;L'!$L$2:$L$1001,'All Ticker P&amp;L'!$E$2:$E$1001,0)</f>
        <v>13190</v>
      </c>
      <c r="D9" s="265">
        <v>5</v>
      </c>
      <c r="E9" s="265" t="str">
        <f t="shared" si="2"/>
        <v>SGX:Z74:SGD</v>
      </c>
      <c r="F9" s="265" t="str">
        <f t="shared" si="3"/>
        <v>SGX</v>
      </c>
      <c r="G9" s="265" t="str">
        <f t="shared" si="4"/>
        <v>SGD</v>
      </c>
      <c r="H9" s="266">
        <f t="shared" si="5"/>
        <v>11460</v>
      </c>
      <c r="I9" s="267">
        <f t="shared" si="6"/>
        <v>6.4431090331742116E-2</v>
      </c>
      <c r="J9" s="266">
        <f t="shared" si="7"/>
        <v>2135</v>
      </c>
      <c r="K9" s="267">
        <f t="shared" si="8"/>
        <v>0.22895442359249329</v>
      </c>
      <c r="Z9" s="238" t="str">
        <f>Shares!A9</f>
        <v>SGX:A17U:SGD</v>
      </c>
      <c r="AA9" s="238" t="str">
        <f>Shares!B9</f>
        <v>SGX</v>
      </c>
      <c r="AB9" s="238" t="str">
        <f>Shares!C9</f>
        <v>A17U</v>
      </c>
      <c r="AC9" s="238" t="str">
        <f>Shares!D9</f>
        <v>SGD</v>
      </c>
      <c r="AD9" s="259">
        <f>IF($Z9="",0,Shares!E9)</f>
        <v>4000</v>
      </c>
      <c r="AE9" s="260">
        <f>IF($Z9="",0,Shares!K9*Shares!J9)</f>
        <v>10960</v>
      </c>
      <c r="AF9" s="261">
        <f t="shared" si="0"/>
        <v>6.1619960736116371E-2</v>
      </c>
      <c r="AG9" s="260">
        <f>IF($Z9="",0,Shares!M9)</f>
        <v>-890</v>
      </c>
      <c r="AH9" s="261">
        <f>IF($Z9="",0,Shares!N9)</f>
        <v>-7.5105485232067504E-2</v>
      </c>
      <c r="AI9" s="238">
        <f>IF($Z9="","",RANK(AE9,$AE$2:$AE$1001)+COUNTIF($AE$2:AE9,AE9)-1)</f>
        <v>6</v>
      </c>
      <c r="AJ9" s="238" t="str">
        <f>IF($AD9&lt;0,COUNT($AJ$1:AJ8)+1,"")</f>
        <v/>
      </c>
      <c r="AL9" s="238" t="str">
        <f>'All Ticker P&amp;L'!A9</f>
        <v>SGX:A17U:SGD</v>
      </c>
      <c r="AM9" s="238" t="str">
        <f>'All Ticker P&amp;L'!B9</f>
        <v>SGX</v>
      </c>
      <c r="AN9" s="238" t="str">
        <f>'All Ticker P&amp;L'!C9</f>
        <v>A17U</v>
      </c>
      <c r="AO9" s="238" t="str">
        <f>'All Ticker P&amp;L'!D9</f>
        <v>SGD</v>
      </c>
      <c r="AP9" s="259">
        <f>IF($AL9="",0,'All Ticker P&amp;L'!E9)</f>
        <v>4000</v>
      </c>
      <c r="AQ9" s="260">
        <f>IF($AL9="",0,'All Ticker P&amp;L'!J9*'All Ticker P&amp;L'!I9)</f>
        <v>10960</v>
      </c>
      <c r="AR9" s="260">
        <f>IF($AL9="",0,'All Ticker P&amp;L'!L9)</f>
        <v>-890</v>
      </c>
      <c r="AS9" s="261">
        <f>IF($AL9="",0,'All Ticker P&amp;L'!M9)</f>
        <v>-7.5105485232067504E-2</v>
      </c>
      <c r="AT9" s="238">
        <f>IF($AL9="","",RANK(AR9,$AR$2:$AR$1001)+COUNTIF($AR$2:AR9,AR9)-1)</f>
        <v>999</v>
      </c>
      <c r="AU9" s="238">
        <f>IF($AL9="","",RANK(AV9,$AV$2:$AV$1001)+COUNTIF($AV$2:AV9,AV9)-1)</f>
        <v>2</v>
      </c>
      <c r="AV9" s="260">
        <f t="shared" si="1"/>
        <v>890</v>
      </c>
    </row>
    <row r="10" spans="1:48" ht="15" customHeight="1" x14ac:dyDescent="0.2">
      <c r="A10" s="265" t="s">
        <v>465</v>
      </c>
      <c r="B10" s="266">
        <f>SUM('All Ticker P&amp;L'!$L$2:$L$1001)</f>
        <v>61171.42531361492</v>
      </c>
      <c r="D10" s="265">
        <v>6</v>
      </c>
      <c r="E10" s="265" t="str">
        <f t="shared" si="2"/>
        <v>SGX:A17U:SGD</v>
      </c>
      <c r="F10" s="265" t="str">
        <f t="shared" si="3"/>
        <v>SGX</v>
      </c>
      <c r="G10" s="265" t="str">
        <f t="shared" si="4"/>
        <v>SGD</v>
      </c>
      <c r="H10" s="266">
        <f t="shared" si="5"/>
        <v>10960</v>
      </c>
      <c r="I10" s="267">
        <f t="shared" si="6"/>
        <v>6.1619960736116371E-2</v>
      </c>
      <c r="J10" s="266">
        <f t="shared" si="7"/>
        <v>-890</v>
      </c>
      <c r="K10" s="267">
        <f t="shared" si="8"/>
        <v>-7.5105485232067504E-2</v>
      </c>
      <c r="Z10" s="238" t="str">
        <f>Shares!A10</f>
        <v>SGX:CLR:SGD</v>
      </c>
      <c r="AA10" s="238" t="str">
        <f>Shares!B10</f>
        <v>SGX</v>
      </c>
      <c r="AB10" s="238" t="str">
        <f>Shares!C10</f>
        <v>CLR</v>
      </c>
      <c r="AC10" s="238" t="str">
        <f>Shares!D10</f>
        <v>SGD</v>
      </c>
      <c r="AD10" s="259">
        <f>IF($Z10="",0,Shares!E10)</f>
        <v>10000</v>
      </c>
      <c r="AE10" s="260">
        <f>IF($Z10="",0,Shares!K10*Shares!J10)</f>
        <v>8149.9999999999991</v>
      </c>
      <c r="AF10" s="261">
        <f t="shared" si="0"/>
        <v>4.582141240869967E-2</v>
      </c>
      <c r="AG10" s="260">
        <f>IF($Z10="",0,Shares!M10)</f>
        <v>1124.9999999999991</v>
      </c>
      <c r="AH10" s="261">
        <f>IF($Z10="",0,Shares!N10)</f>
        <v>0.16014234875444827</v>
      </c>
      <c r="AI10" s="238">
        <f>IF($Z10="","",RANK(AE10,$AE$2:$AE$1001)+COUNTIF($AE$2:AE10,AE10)-1)</f>
        <v>8</v>
      </c>
      <c r="AJ10" s="238" t="str">
        <f>IF($AD10&lt;0,COUNT($AJ$1:AJ9)+1,"")</f>
        <v/>
      </c>
      <c r="AL10" s="238" t="str">
        <f>'All Ticker P&amp;L'!A10</f>
        <v>USX:NVDA:USD</v>
      </c>
      <c r="AM10" s="238" t="str">
        <f>'All Ticker P&amp;L'!B10</f>
        <v>USX</v>
      </c>
      <c r="AN10" s="238" t="str">
        <f>'All Ticker P&amp;L'!C10</f>
        <v>NVDA</v>
      </c>
      <c r="AO10" s="238" t="str">
        <f>'All Ticker P&amp;L'!D10</f>
        <v>USD</v>
      </c>
      <c r="AP10" s="259">
        <f>IF($AL10="",0,'All Ticker P&amp;L'!E10)</f>
        <v>0</v>
      </c>
      <c r="AQ10" s="260">
        <f>IF($AL10="",0,'All Ticker P&amp;L'!J10*'All Ticker P&amp;L'!I10)</f>
        <v>0</v>
      </c>
      <c r="AR10" s="260">
        <f>IF($AL10="",0,'All Ticker P&amp;L'!L10)</f>
        <v>13190</v>
      </c>
      <c r="AS10" s="261">
        <f>IF($AL10="",0,'All Ticker P&amp;L'!M10)</f>
        <v>2.7450572320499478</v>
      </c>
      <c r="AT10" s="238">
        <f>IF($AL10="","",RANK(AR10,$AR$2:$AR$1001)+COUNTIF($AR$2:AR10,AR10)-1)</f>
        <v>2</v>
      </c>
      <c r="AU10" s="238">
        <f>IF($AL10="","",RANK(AV10,$AV$2:$AV$1001)+COUNTIF($AV$2:AV10,AV10)-1)</f>
        <v>999</v>
      </c>
      <c r="AV10" s="260">
        <f t="shared" si="1"/>
        <v>-13190</v>
      </c>
    </row>
    <row r="11" spans="1:48" ht="15" customHeight="1" x14ac:dyDescent="0.2">
      <c r="A11" s="265" t="s">
        <v>466</v>
      </c>
      <c r="B11" s="267">
        <f>IFERROR($B$10/$B$6,0)</f>
        <v>0.454171249382475</v>
      </c>
      <c r="D11" s="265">
        <v>7</v>
      </c>
      <c r="E11" s="265" t="str">
        <f t="shared" si="2"/>
        <v>USX:MSFT:USD</v>
      </c>
      <c r="F11" s="265" t="str">
        <f t="shared" si="3"/>
        <v>USX</v>
      </c>
      <c r="G11" s="265" t="str">
        <f t="shared" si="4"/>
        <v>USD</v>
      </c>
      <c r="H11" s="266">
        <f t="shared" si="5"/>
        <v>10859.588111336665</v>
      </c>
      <c r="I11" s="267">
        <f t="shared" si="6"/>
        <v>6.1055419072168014E-2</v>
      </c>
      <c r="J11" s="266">
        <f t="shared" si="7"/>
        <v>4906.2067717288865</v>
      </c>
      <c r="K11" s="267">
        <f t="shared" si="8"/>
        <v>0.82410423452768733</v>
      </c>
      <c r="Z11" s="238" t="str">
        <f>Shares!A11</f>
        <v/>
      </c>
      <c r="AA11" s="238" t="str">
        <f>Shares!B11</f>
        <v/>
      </c>
      <c r="AB11" s="238" t="str">
        <f>Shares!C11</f>
        <v/>
      </c>
      <c r="AC11" s="238" t="str">
        <f>Shares!D11</f>
        <v/>
      </c>
      <c r="AD11" s="259">
        <f>IF($Z11="",0,Shares!E11)</f>
        <v>0</v>
      </c>
      <c r="AE11" s="260">
        <f>IF($Z11="",0,Shares!K11*Shares!J11)</f>
        <v>0</v>
      </c>
      <c r="AF11" s="261">
        <f t="shared" si="0"/>
        <v>0</v>
      </c>
      <c r="AG11" s="260">
        <f>IF($Z11="",0,Shares!M11)</f>
        <v>0</v>
      </c>
      <c r="AH11" s="261">
        <f>IF($Z11="",0,Shares!N11)</f>
        <v>0</v>
      </c>
      <c r="AI11" s="238" t="str">
        <f>IF($Z11="","",RANK(AE11,$AE$2:$AE$1001)+COUNTIF($AE$2:AE11,AE11)-1)</f>
        <v/>
      </c>
      <c r="AJ11" s="238" t="str">
        <f>IF($AD11&lt;0,COUNT($AJ$1:AJ10)+1,"")</f>
        <v/>
      </c>
      <c r="AL11" s="238" t="str">
        <f>'All Ticker P&amp;L'!A11</f>
        <v>SGX:CLR:SGD</v>
      </c>
      <c r="AM11" s="238" t="str">
        <f>'All Ticker P&amp;L'!B11</f>
        <v>SGX</v>
      </c>
      <c r="AN11" s="238" t="str">
        <f>'All Ticker P&amp;L'!C11</f>
        <v>CLR</v>
      </c>
      <c r="AO11" s="238" t="str">
        <f>'All Ticker P&amp;L'!D11</f>
        <v>SGD</v>
      </c>
      <c r="AP11" s="259">
        <f>IF($AL11="",0,'All Ticker P&amp;L'!E11)</f>
        <v>10000</v>
      </c>
      <c r="AQ11" s="260">
        <f>IF($AL11="",0,'All Ticker P&amp;L'!J11*'All Ticker P&amp;L'!I11)</f>
        <v>8149.9999999999991</v>
      </c>
      <c r="AR11" s="260">
        <f>IF($AL11="",0,'All Ticker P&amp;L'!L11)</f>
        <v>1124.9999999999991</v>
      </c>
      <c r="AS11" s="261">
        <f>IF($AL11="",0,'All Ticker P&amp;L'!M11)</f>
        <v>0.16014234875444827</v>
      </c>
      <c r="AT11" s="238">
        <f>IF($AL11="","",RANK(AR11,$AR$2:$AR$1001)+COUNTIF($AR$2:AR11,AR11)-1)</f>
        <v>7</v>
      </c>
      <c r="AU11" s="238">
        <f>IF($AL11="","",RANK(AV11,$AV$2:$AV$1001)+COUNTIF($AV$2:AV11,AV11)-1)</f>
        <v>994</v>
      </c>
      <c r="AV11" s="260">
        <f t="shared" si="1"/>
        <v>-1124.9999999999991</v>
      </c>
    </row>
    <row r="12" spans="1:48" ht="15" customHeight="1" x14ac:dyDescent="0.2">
      <c r="A12" s="265" t="s">
        <v>467</v>
      </c>
      <c r="B12" s="267">
        <f>IFERROR(MAX($AF$2:$AF$1001),0)</f>
        <v>0.43925024383490546</v>
      </c>
      <c r="D12" s="265">
        <v>8</v>
      </c>
      <c r="E12" s="265" t="str">
        <f t="shared" si="2"/>
        <v>SGX:CLR:SGD</v>
      </c>
      <c r="F12" s="265" t="str">
        <f t="shared" si="3"/>
        <v>SGX</v>
      </c>
      <c r="G12" s="265" t="str">
        <f t="shared" si="4"/>
        <v>SGD</v>
      </c>
      <c r="H12" s="266">
        <f t="shared" si="5"/>
        <v>8149.9999999999991</v>
      </c>
      <c r="I12" s="267">
        <f t="shared" si="6"/>
        <v>4.582141240869967E-2</v>
      </c>
      <c r="J12" s="266">
        <f t="shared" si="7"/>
        <v>1124.9999999999991</v>
      </c>
      <c r="K12" s="267">
        <f t="shared" si="8"/>
        <v>0.16014234875444827</v>
      </c>
      <c r="Z12" s="238" t="str">
        <f>Shares!A12</f>
        <v/>
      </c>
      <c r="AA12" s="238" t="str">
        <f>Shares!B12</f>
        <v/>
      </c>
      <c r="AB12" s="238" t="str">
        <f>Shares!C12</f>
        <v/>
      </c>
      <c r="AC12" s="238" t="str">
        <f>Shares!D12</f>
        <v/>
      </c>
      <c r="AD12" s="259">
        <f>IF($Z12="",0,Shares!E12)</f>
        <v>0</v>
      </c>
      <c r="AE12" s="260">
        <f>IF($Z12="",0,Shares!K12*Shares!J12)</f>
        <v>0</v>
      </c>
      <c r="AF12" s="261">
        <f t="shared" si="0"/>
        <v>0</v>
      </c>
      <c r="AG12" s="260">
        <f>IF($Z12="",0,Shares!M12)</f>
        <v>0</v>
      </c>
      <c r="AH12" s="261">
        <f>IF($Z12="",0,Shares!N12)</f>
        <v>0</v>
      </c>
      <c r="AI12" s="238" t="str">
        <f>IF($Z12="","",RANK(AE12,$AE$2:$AE$1001)+COUNTIF($AE$2:AE12,AE12)-1)</f>
        <v/>
      </c>
      <c r="AJ12" s="238" t="str">
        <f>IF($AD12&lt;0,COUNT($AJ$1:AJ11)+1,"")</f>
        <v/>
      </c>
      <c r="AL12" s="238" t="str">
        <f>'All Ticker P&amp;L'!A12</f>
        <v/>
      </c>
      <c r="AM12" s="238" t="str">
        <f>'All Ticker P&amp;L'!B12</f>
        <v/>
      </c>
      <c r="AN12" s="238" t="str">
        <f>'All Ticker P&amp;L'!C12</f>
        <v/>
      </c>
      <c r="AO12" s="238" t="str">
        <f>'All Ticker P&amp;L'!D12</f>
        <v/>
      </c>
      <c r="AP12" s="259">
        <f>IF($AL12="",0,'All Ticker P&amp;L'!E12)</f>
        <v>0</v>
      </c>
      <c r="AQ12" s="260">
        <f>IF($AL12="",0,'All Ticker P&amp;L'!J12*'All Ticker P&amp;L'!I12)</f>
        <v>0</v>
      </c>
      <c r="AR12" s="260">
        <f>IF($AL12="",0,'All Ticker P&amp;L'!L12)</f>
        <v>0</v>
      </c>
      <c r="AS12" s="261">
        <f>IF($AL12="",0,'All Ticker P&amp;L'!M12)</f>
        <v>0</v>
      </c>
      <c r="AT12" s="238" t="str">
        <f>IF($AL12="","",RANK(AR12,$AR$2:$AR$1001)+COUNTIF($AR$2:AR12,AR12)-1)</f>
        <v/>
      </c>
      <c r="AU12" s="238" t="str">
        <f>IF($AL12="","",RANK(AV12,$AV$2:$AV$1001)+COUNTIF($AV$2:AV12,AV12)-1)</f>
        <v/>
      </c>
      <c r="AV12" s="260">
        <f t="shared" si="1"/>
        <v>0</v>
      </c>
    </row>
    <row r="13" spans="1:48" ht="15" customHeight="1" x14ac:dyDescent="0.2">
      <c r="A13" s="265" t="s">
        <v>468</v>
      </c>
      <c r="B13" s="268">
        <f>COUNTIF(Shares!$E$2:$E$1001,"&lt;0")</f>
        <v>0</v>
      </c>
      <c r="D13" s="265">
        <v>9</v>
      </c>
      <c r="E13" s="265" t="str">
        <f t="shared" si="2"/>
        <v>HKEX:700:HKD</v>
      </c>
      <c r="F13" s="265" t="str">
        <f t="shared" si="3"/>
        <v>HKEX</v>
      </c>
      <c r="G13" s="265" t="str">
        <f t="shared" si="4"/>
        <v>HKD</v>
      </c>
      <c r="H13" s="266">
        <f t="shared" si="5"/>
        <v>8050.3932852926064</v>
      </c>
      <c r="I13" s="267">
        <f t="shared" si="6"/>
        <v>4.5261397641425664E-2</v>
      </c>
      <c r="J13" s="266">
        <f t="shared" si="7"/>
        <v>-1860.0662895964892</v>
      </c>
      <c r="K13" s="267">
        <f t="shared" si="8"/>
        <v>-0.18768718801996673</v>
      </c>
      <c r="Z13" s="238" t="str">
        <f>Shares!A13</f>
        <v/>
      </c>
      <c r="AA13" s="238" t="str">
        <f>Shares!B13</f>
        <v/>
      </c>
      <c r="AB13" s="238" t="str">
        <f>Shares!C13</f>
        <v/>
      </c>
      <c r="AC13" s="238" t="str">
        <f>Shares!D13</f>
        <v/>
      </c>
      <c r="AD13" s="259">
        <f>IF($Z13="",0,Shares!E13)</f>
        <v>0</v>
      </c>
      <c r="AE13" s="260">
        <f>IF($Z13="",0,Shares!K13*Shares!J13)</f>
        <v>0</v>
      </c>
      <c r="AF13" s="261">
        <f t="shared" si="0"/>
        <v>0</v>
      </c>
      <c r="AG13" s="260">
        <f>IF($Z13="",0,Shares!M13)</f>
        <v>0</v>
      </c>
      <c r="AH13" s="261">
        <f>IF($Z13="",0,Shares!N13)</f>
        <v>0</v>
      </c>
      <c r="AI13" s="238" t="str">
        <f>IF($Z13="","",RANK(AE13,$AE$2:$AE$1001)+COUNTIF($AE$2:AE13,AE13)-1)</f>
        <v/>
      </c>
      <c r="AJ13" s="238" t="str">
        <f>IF($AD13&lt;0,COUNT($AJ$1:AJ12)+1,"")</f>
        <v/>
      </c>
      <c r="AL13" s="238" t="str">
        <f>'All Ticker P&amp;L'!A13</f>
        <v/>
      </c>
      <c r="AM13" s="238" t="str">
        <f>'All Ticker P&amp;L'!B13</f>
        <v/>
      </c>
      <c r="AN13" s="238" t="str">
        <f>'All Ticker P&amp;L'!C13</f>
        <v/>
      </c>
      <c r="AO13" s="238" t="str">
        <f>'All Ticker P&amp;L'!D13</f>
        <v/>
      </c>
      <c r="AP13" s="259">
        <f>IF($AL13="",0,'All Ticker P&amp;L'!E13)</f>
        <v>0</v>
      </c>
      <c r="AQ13" s="260">
        <f>IF($AL13="",0,'All Ticker P&amp;L'!J13*'All Ticker P&amp;L'!I13)</f>
        <v>0</v>
      </c>
      <c r="AR13" s="260">
        <f>IF($AL13="",0,'All Ticker P&amp;L'!L13)</f>
        <v>0</v>
      </c>
      <c r="AS13" s="261">
        <f>IF($AL13="",0,'All Ticker P&amp;L'!M13)</f>
        <v>0</v>
      </c>
      <c r="AT13" s="238" t="str">
        <f>IF($AL13="","",RANK(AR13,$AR$2:$AR$1001)+COUNTIF($AR$2:AR13,AR13)-1)</f>
        <v/>
      </c>
      <c r="AU13" s="238" t="str">
        <f>IF($AL13="","",RANK(AV13,$AV$2:$AV$1001)+COUNTIF($AV$2:AV13,AV13)-1)</f>
        <v/>
      </c>
      <c r="AV13" s="260">
        <f t="shared" si="1"/>
        <v>0</v>
      </c>
    </row>
    <row r="14" spans="1:48" ht="15" customHeight="1" x14ac:dyDescent="0.2">
      <c r="A14" s="265" t="s">
        <v>469</v>
      </c>
      <c r="B14" s="268">
        <f>COUNTIFS(Shares!$A$2:$A$1001,"?*",Shares!$I$2:$I$1001,0)+COUNTIFS(Shares!$A$2:$A$1001,"?*",Shares!$J$2:$J$1001,0)+COUNTIFS(Shares!$A$2:$A$1001,"?*",Shares!$D$2:$D$1001,"&lt;&gt;SGD",Shares!$J$2:$J$1001,1)</f>
        <v>0</v>
      </c>
      <c r="D14" s="265">
        <v>10</v>
      </c>
      <c r="E14" s="265" t="str">
        <f t="shared" si="2"/>
        <v/>
      </c>
      <c r="F14" s="265" t="str">
        <f t="shared" si="3"/>
        <v/>
      </c>
      <c r="G14" s="265" t="str">
        <f t="shared" si="4"/>
        <v/>
      </c>
      <c r="H14" s="266" t="str">
        <f t="shared" si="5"/>
        <v/>
      </c>
      <c r="I14" s="267" t="str">
        <f t="shared" si="6"/>
        <v/>
      </c>
      <c r="J14" s="266" t="str">
        <f t="shared" si="7"/>
        <v/>
      </c>
      <c r="K14" s="267" t="str">
        <f t="shared" si="8"/>
        <v/>
      </c>
      <c r="Z14" s="238" t="str">
        <f>Shares!A14</f>
        <v/>
      </c>
      <c r="AA14" s="238" t="str">
        <f>Shares!B14</f>
        <v/>
      </c>
      <c r="AB14" s="238" t="str">
        <f>Shares!C14</f>
        <v/>
      </c>
      <c r="AC14" s="238" t="str">
        <f>Shares!D14</f>
        <v/>
      </c>
      <c r="AD14" s="259">
        <f>IF($Z14="",0,Shares!E14)</f>
        <v>0</v>
      </c>
      <c r="AE14" s="260">
        <f>IF($Z14="",0,Shares!K14*Shares!J14)</f>
        <v>0</v>
      </c>
      <c r="AF14" s="261">
        <f t="shared" si="0"/>
        <v>0</v>
      </c>
      <c r="AG14" s="260">
        <f>IF($Z14="",0,Shares!M14)</f>
        <v>0</v>
      </c>
      <c r="AH14" s="261">
        <f>IF($Z14="",0,Shares!N14)</f>
        <v>0</v>
      </c>
      <c r="AI14" s="238" t="str">
        <f>IF($Z14="","",RANK(AE14,$AE$2:$AE$1001)+COUNTIF($AE$2:AE14,AE14)-1)</f>
        <v/>
      </c>
      <c r="AJ14" s="238" t="str">
        <f>IF($AD14&lt;0,COUNT($AJ$1:AJ13)+1,"")</f>
        <v/>
      </c>
      <c r="AL14" s="238" t="str">
        <f>'All Ticker P&amp;L'!A14</f>
        <v/>
      </c>
      <c r="AM14" s="238" t="str">
        <f>'All Ticker P&amp;L'!B14</f>
        <v/>
      </c>
      <c r="AN14" s="238" t="str">
        <f>'All Ticker P&amp;L'!C14</f>
        <v/>
      </c>
      <c r="AO14" s="238" t="str">
        <f>'All Ticker P&amp;L'!D14</f>
        <v/>
      </c>
      <c r="AP14" s="259">
        <f>IF($AL14="",0,'All Ticker P&amp;L'!E14)</f>
        <v>0</v>
      </c>
      <c r="AQ14" s="260">
        <f>IF($AL14="",0,'All Ticker P&amp;L'!J14*'All Ticker P&amp;L'!I14)</f>
        <v>0</v>
      </c>
      <c r="AR14" s="260">
        <f>IF($AL14="",0,'All Ticker P&amp;L'!L14)</f>
        <v>0</v>
      </c>
      <c r="AS14" s="261">
        <f>IF($AL14="",0,'All Ticker P&amp;L'!M14)</f>
        <v>0</v>
      </c>
      <c r="AT14" s="238" t="str">
        <f>IF($AL14="","",RANK(AR14,$AR$2:$AR$1001)+COUNTIF($AR$2:AR14,AR14)-1)</f>
        <v/>
      </c>
      <c r="AU14" s="238" t="str">
        <f>IF($AL14="","",RANK(AV14,$AV$2:$AV$1001)+COUNTIF($AV$2:AV14,AV14)-1)</f>
        <v/>
      </c>
      <c r="AV14" s="260">
        <f t="shared" si="1"/>
        <v>0</v>
      </c>
    </row>
    <row r="15" spans="1:48" ht="15" customHeight="1" x14ac:dyDescent="0.2">
      <c r="A15" s="108" t="s">
        <v>470</v>
      </c>
      <c r="B15" s="36">
        <f ca="1">'Portfolio Analysis'!$B$3</f>
        <v>7.5031766295433067E-2</v>
      </c>
      <c r="Z15" s="238" t="str">
        <f>Shares!A15</f>
        <v/>
      </c>
      <c r="AA15" s="238" t="str">
        <f>Shares!B15</f>
        <v/>
      </c>
      <c r="AB15" s="238" t="str">
        <f>Shares!C15</f>
        <v/>
      </c>
      <c r="AC15" s="238" t="str">
        <f>Shares!D15</f>
        <v/>
      </c>
      <c r="AD15" s="259">
        <f>IF($Z15="",0,Shares!E15)</f>
        <v>0</v>
      </c>
      <c r="AE15" s="260">
        <f>IF($Z15="",0,Shares!K15*Shares!J15)</f>
        <v>0</v>
      </c>
      <c r="AF15" s="261">
        <f t="shared" si="0"/>
        <v>0</v>
      </c>
      <c r="AG15" s="260">
        <f>IF($Z15="",0,Shares!M15)</f>
        <v>0</v>
      </c>
      <c r="AH15" s="261">
        <f>IF($Z15="",0,Shares!N15)</f>
        <v>0</v>
      </c>
      <c r="AI15" s="238" t="str">
        <f>IF($Z15="","",RANK(AE15,$AE$2:$AE$1001)+COUNTIF($AE$2:AE15,AE15)-1)</f>
        <v/>
      </c>
      <c r="AJ15" s="238" t="str">
        <f>IF($AD15&lt;0,COUNT($AJ$1:AJ14)+1,"")</f>
        <v/>
      </c>
      <c r="AL15" s="238" t="str">
        <f>'All Ticker P&amp;L'!A15</f>
        <v/>
      </c>
      <c r="AM15" s="238" t="str">
        <f>'All Ticker P&amp;L'!B15</f>
        <v/>
      </c>
      <c r="AN15" s="238" t="str">
        <f>'All Ticker P&amp;L'!C15</f>
        <v/>
      </c>
      <c r="AO15" s="238" t="str">
        <f>'All Ticker P&amp;L'!D15</f>
        <v/>
      </c>
      <c r="AP15" s="259">
        <f>IF($AL15="",0,'All Ticker P&amp;L'!E15)</f>
        <v>0</v>
      </c>
      <c r="AQ15" s="260">
        <f>IF($AL15="",0,'All Ticker P&amp;L'!J15*'All Ticker P&amp;L'!I15)</f>
        <v>0</v>
      </c>
      <c r="AR15" s="260">
        <f>IF($AL15="",0,'All Ticker P&amp;L'!L15)</f>
        <v>0</v>
      </c>
      <c r="AS15" s="261">
        <f>IF($AL15="",0,'All Ticker P&amp;L'!M15)</f>
        <v>0</v>
      </c>
      <c r="AT15" s="238" t="str">
        <f>IF($AL15="","",RANK(AR15,$AR$2:$AR$1001)+COUNTIF($AR$2:AR15,AR15)-1)</f>
        <v/>
      </c>
      <c r="AU15" s="238" t="str">
        <f>IF($AL15="","",RANK(AV15,$AV$2:$AV$1001)+COUNTIF($AV$2:AV15,AV15)-1)</f>
        <v/>
      </c>
      <c r="AV15" s="260">
        <f t="shared" si="1"/>
        <v>0</v>
      </c>
    </row>
    <row r="16" spans="1:48" ht="15" customHeight="1" x14ac:dyDescent="0.2">
      <c r="A16" s="108" t="s">
        <v>471</v>
      </c>
      <c r="B16" s="37">
        <f>SUM(Txn[Dividend SGD])</f>
        <v>1090</v>
      </c>
      <c r="Z16" s="238" t="str">
        <f>Shares!A16</f>
        <v/>
      </c>
      <c r="AA16" s="238" t="str">
        <f>Shares!B16</f>
        <v/>
      </c>
      <c r="AB16" s="238" t="str">
        <f>Shares!C16</f>
        <v/>
      </c>
      <c r="AC16" s="238" t="str">
        <f>Shares!D16</f>
        <v/>
      </c>
      <c r="AD16" s="259">
        <f>IF($Z16="",0,Shares!E16)</f>
        <v>0</v>
      </c>
      <c r="AE16" s="260">
        <f>IF($Z16="",0,Shares!K16*Shares!J16)</f>
        <v>0</v>
      </c>
      <c r="AF16" s="261">
        <f t="shared" si="0"/>
        <v>0</v>
      </c>
      <c r="AG16" s="260">
        <f>IF($Z16="",0,Shares!M16)</f>
        <v>0</v>
      </c>
      <c r="AH16" s="261">
        <f>IF($Z16="",0,Shares!N16)</f>
        <v>0</v>
      </c>
      <c r="AI16" s="238" t="str">
        <f>IF($Z16="","",RANK(AE16,$AE$2:$AE$1001)+COUNTIF($AE$2:AE16,AE16)-1)</f>
        <v/>
      </c>
      <c r="AJ16" s="238" t="str">
        <f>IF($AD16&lt;0,COUNT($AJ$1:AJ15)+1,"")</f>
        <v/>
      </c>
      <c r="AL16" s="238" t="str">
        <f>'All Ticker P&amp;L'!A16</f>
        <v/>
      </c>
      <c r="AM16" s="238" t="str">
        <f>'All Ticker P&amp;L'!B16</f>
        <v/>
      </c>
      <c r="AN16" s="238" t="str">
        <f>'All Ticker P&amp;L'!C16</f>
        <v/>
      </c>
      <c r="AO16" s="238" t="str">
        <f>'All Ticker P&amp;L'!D16</f>
        <v/>
      </c>
      <c r="AP16" s="259">
        <f>IF($AL16="",0,'All Ticker P&amp;L'!E16)</f>
        <v>0</v>
      </c>
      <c r="AQ16" s="260">
        <f>IF($AL16="",0,'All Ticker P&amp;L'!J16*'All Ticker P&amp;L'!I16)</f>
        <v>0</v>
      </c>
      <c r="AR16" s="260">
        <f>IF($AL16="",0,'All Ticker P&amp;L'!L16)</f>
        <v>0</v>
      </c>
      <c r="AS16" s="261">
        <f>IF($AL16="",0,'All Ticker P&amp;L'!M16)</f>
        <v>0</v>
      </c>
      <c r="AT16" s="238" t="str">
        <f>IF($AL16="","",RANK(AR16,$AR$2:$AR$1001)+COUNTIF($AR$2:AR16,AR16)-1)</f>
        <v/>
      </c>
      <c r="AU16" s="238" t="str">
        <f>IF($AL16="","",RANK(AV16,$AV$2:$AV$1001)+COUNTIF($AV$2:AV16,AV16)-1)</f>
        <v/>
      </c>
      <c r="AV16" s="260">
        <f t="shared" si="1"/>
        <v>0</v>
      </c>
    </row>
    <row r="17" spans="1:48" ht="15" customHeight="1" x14ac:dyDescent="0.2">
      <c r="A17" s="262" t="s">
        <v>472</v>
      </c>
      <c r="F17" s="262" t="s">
        <v>473</v>
      </c>
      <c r="Z17" s="238" t="str">
        <f>Shares!A17</f>
        <v/>
      </c>
      <c r="AA17" s="238" t="str">
        <f>Shares!B17</f>
        <v/>
      </c>
      <c r="AB17" s="238" t="str">
        <f>Shares!C17</f>
        <v/>
      </c>
      <c r="AC17" s="238" t="str">
        <f>Shares!D17</f>
        <v/>
      </c>
      <c r="AD17" s="259">
        <f>IF($Z17="",0,Shares!E17)</f>
        <v>0</v>
      </c>
      <c r="AE17" s="260">
        <f>IF($Z17="",0,Shares!K17*Shares!J17)</f>
        <v>0</v>
      </c>
      <c r="AF17" s="261">
        <f t="shared" si="0"/>
        <v>0</v>
      </c>
      <c r="AG17" s="260">
        <f>IF($Z17="",0,Shares!M17)</f>
        <v>0</v>
      </c>
      <c r="AH17" s="261">
        <f>IF($Z17="",0,Shares!N17)</f>
        <v>0</v>
      </c>
      <c r="AI17" s="238" t="str">
        <f>IF($Z17="","",RANK(AE17,$AE$2:$AE$1001)+COUNTIF($AE$2:AE17,AE17)-1)</f>
        <v/>
      </c>
      <c r="AJ17" s="238" t="str">
        <f>IF($AD17&lt;0,COUNT($AJ$1:AJ16)+1,"")</f>
        <v/>
      </c>
      <c r="AL17" s="238" t="str">
        <f>'All Ticker P&amp;L'!A17</f>
        <v/>
      </c>
      <c r="AM17" s="238" t="str">
        <f>'All Ticker P&amp;L'!B17</f>
        <v/>
      </c>
      <c r="AN17" s="238" t="str">
        <f>'All Ticker P&amp;L'!C17</f>
        <v/>
      </c>
      <c r="AO17" s="238" t="str">
        <f>'All Ticker P&amp;L'!D17</f>
        <v/>
      </c>
      <c r="AP17" s="259">
        <f>IF($AL17="",0,'All Ticker P&amp;L'!E17)</f>
        <v>0</v>
      </c>
      <c r="AQ17" s="260">
        <f>IF($AL17="",0,'All Ticker P&amp;L'!J17*'All Ticker P&amp;L'!I17)</f>
        <v>0</v>
      </c>
      <c r="AR17" s="260">
        <f>IF($AL17="",0,'All Ticker P&amp;L'!L17)</f>
        <v>0</v>
      </c>
      <c r="AS17" s="261">
        <f>IF($AL17="",0,'All Ticker P&amp;L'!M17)</f>
        <v>0</v>
      </c>
      <c r="AT17" s="238" t="str">
        <f>IF($AL17="","",RANK(AR17,$AR$2:$AR$1001)+COUNTIF($AR$2:AR17,AR17)-1)</f>
        <v/>
      </c>
      <c r="AU17" s="238" t="str">
        <f>IF($AL17="","",RANK(AV17,$AV$2:$AV$1001)+COUNTIF($AV$2:AV17,AV17)-1)</f>
        <v/>
      </c>
      <c r="AV17" s="260">
        <f t="shared" si="1"/>
        <v>0</v>
      </c>
    </row>
    <row r="18" spans="1:48" ht="15" customHeight="1" x14ac:dyDescent="0.2">
      <c r="A18" s="263" t="s">
        <v>378</v>
      </c>
      <c r="B18" s="263" t="s">
        <v>456</v>
      </c>
      <c r="C18" s="263" t="s">
        <v>457</v>
      </c>
      <c r="D18" s="263" t="s">
        <v>474</v>
      </c>
      <c r="F18" s="263" t="s">
        <v>375</v>
      </c>
      <c r="G18" s="263" t="s">
        <v>456</v>
      </c>
      <c r="H18" s="263" t="s">
        <v>457</v>
      </c>
      <c r="I18" s="263" t="s">
        <v>474</v>
      </c>
      <c r="Z18" s="238" t="str">
        <f>Shares!A18</f>
        <v/>
      </c>
      <c r="AA18" s="238" t="str">
        <f>Shares!B18</f>
        <v/>
      </c>
      <c r="AB18" s="238" t="str">
        <f>Shares!C18</f>
        <v/>
      </c>
      <c r="AC18" s="238" t="str">
        <f>Shares!D18</f>
        <v/>
      </c>
      <c r="AD18" s="259">
        <f>IF($Z18="",0,Shares!E18)</f>
        <v>0</v>
      </c>
      <c r="AE18" s="260">
        <f>IF($Z18="",0,Shares!K18*Shares!J18)</f>
        <v>0</v>
      </c>
      <c r="AF18" s="261">
        <f t="shared" si="0"/>
        <v>0</v>
      </c>
      <c r="AG18" s="260">
        <f>IF($Z18="",0,Shares!M18)</f>
        <v>0</v>
      </c>
      <c r="AH18" s="261">
        <f>IF($Z18="",0,Shares!N18)</f>
        <v>0</v>
      </c>
      <c r="AI18" s="238" t="str">
        <f>IF($Z18="","",RANK(AE18,$AE$2:$AE$1001)+COUNTIF($AE$2:AE18,AE18)-1)</f>
        <v/>
      </c>
      <c r="AJ18" s="238" t="str">
        <f>IF($AD18&lt;0,COUNT($AJ$1:AJ17)+1,"")</f>
        <v/>
      </c>
      <c r="AL18" s="238" t="str">
        <f>'All Ticker P&amp;L'!A18</f>
        <v/>
      </c>
      <c r="AM18" s="238" t="str">
        <f>'All Ticker P&amp;L'!B18</f>
        <v/>
      </c>
      <c r="AN18" s="238" t="str">
        <f>'All Ticker P&amp;L'!C18</f>
        <v/>
      </c>
      <c r="AO18" s="238" t="str">
        <f>'All Ticker P&amp;L'!D18</f>
        <v/>
      </c>
      <c r="AP18" s="259">
        <f>IF($AL18="",0,'All Ticker P&amp;L'!E18)</f>
        <v>0</v>
      </c>
      <c r="AQ18" s="260">
        <f>IF($AL18="",0,'All Ticker P&amp;L'!J18*'All Ticker P&amp;L'!I18)</f>
        <v>0</v>
      </c>
      <c r="AR18" s="260">
        <f>IF($AL18="",0,'All Ticker P&amp;L'!L18)</f>
        <v>0</v>
      </c>
      <c r="AS18" s="261">
        <f>IF($AL18="",0,'All Ticker P&amp;L'!M18)</f>
        <v>0</v>
      </c>
      <c r="AT18" s="238" t="str">
        <f>IF($AL18="","",RANK(AR18,$AR$2:$AR$1001)+COUNTIF($AR$2:AR18,AR18)-1)</f>
        <v/>
      </c>
      <c r="AU18" s="238" t="str">
        <f>IF($AL18="","",RANK(AV18,$AV$2:$AV$1001)+COUNTIF($AV$2:AV18,AV18)-1)</f>
        <v/>
      </c>
      <c r="AV18" s="260">
        <f t="shared" si="1"/>
        <v>0</v>
      </c>
    </row>
    <row r="19" spans="1:48" ht="15" customHeight="1" x14ac:dyDescent="0.2">
      <c r="A19" s="265" t="s">
        <v>389</v>
      </c>
      <c r="B19" s="266">
        <f>SUMIFS($AE$2:$AE$1001,$AC$2:$AC$1001,A19)</f>
        <v>125017</v>
      </c>
      <c r="C19" s="267">
        <f>IFERROR(B19/$B$5,0)</f>
        <v>0.70287797731268797</v>
      </c>
      <c r="D19" s="265">
        <f>COUNTIFS($AC$2:$AC$1001,A19,$Z$2:$Z$1001,"?*")</f>
        <v>5</v>
      </c>
      <c r="F19" s="265" t="s">
        <v>387</v>
      </c>
      <c r="G19" s="266">
        <f t="shared" ref="G19:G24" si="9">SUMIFS($AE$2:$AE$1001,$AA$2:$AA$1001,F19)</f>
        <v>78127</v>
      </c>
      <c r="H19" s="267">
        <f t="shared" ref="H19:H25" si="10">IFERROR(G19/$B$5,0)</f>
        <v>0.43925024383490546</v>
      </c>
      <c r="I19" s="265">
        <f t="shared" ref="I19:I24" si="11">COUNTIFS($AA$2:$AA$1001,F19,$Z$2:$Z$1001,"?*")</f>
        <v>1</v>
      </c>
      <c r="Z19" s="238" t="str">
        <f>Shares!A19</f>
        <v/>
      </c>
      <c r="AA19" s="238" t="str">
        <f>Shares!B19</f>
        <v/>
      </c>
      <c r="AB19" s="238" t="str">
        <f>Shares!C19</f>
        <v/>
      </c>
      <c r="AC19" s="238" t="str">
        <f>Shares!D19</f>
        <v/>
      </c>
      <c r="AD19" s="259">
        <f>IF($Z19="",0,Shares!E19)</f>
        <v>0</v>
      </c>
      <c r="AE19" s="260">
        <f>IF($Z19="",0,Shares!K19*Shares!J19)</f>
        <v>0</v>
      </c>
      <c r="AF19" s="261">
        <f t="shared" si="0"/>
        <v>0</v>
      </c>
      <c r="AG19" s="260">
        <f>IF($Z19="",0,Shares!M19)</f>
        <v>0</v>
      </c>
      <c r="AH19" s="261">
        <f>IF($Z19="",0,Shares!N19)</f>
        <v>0</v>
      </c>
      <c r="AI19" s="238" t="str">
        <f>IF($Z19="","",RANK(AE19,$AE$2:$AE$1001)+COUNTIF($AE$2:AE19,AE19)-1)</f>
        <v/>
      </c>
      <c r="AJ19" s="238" t="str">
        <f>IF($AD19&lt;0,COUNT($AJ$1:AJ18)+1,"")</f>
        <v/>
      </c>
      <c r="AL19" s="238" t="str">
        <f>'All Ticker P&amp;L'!A19</f>
        <v/>
      </c>
      <c r="AM19" s="238" t="str">
        <f>'All Ticker P&amp;L'!B19</f>
        <v/>
      </c>
      <c r="AN19" s="238" t="str">
        <f>'All Ticker P&amp;L'!C19</f>
        <v/>
      </c>
      <c r="AO19" s="238" t="str">
        <f>'All Ticker P&amp;L'!D19</f>
        <v/>
      </c>
      <c r="AP19" s="259">
        <f>IF($AL19="",0,'All Ticker P&amp;L'!E19)</f>
        <v>0</v>
      </c>
      <c r="AQ19" s="260">
        <f>IF($AL19="",0,'All Ticker P&amp;L'!J19*'All Ticker P&amp;L'!I19)</f>
        <v>0</v>
      </c>
      <c r="AR19" s="260">
        <f>IF($AL19="",0,'All Ticker P&amp;L'!L19)</f>
        <v>0</v>
      </c>
      <c r="AS19" s="261">
        <f>IF($AL19="",0,'All Ticker P&amp;L'!M19)</f>
        <v>0</v>
      </c>
      <c r="AT19" s="238" t="str">
        <f>IF($AL19="","",RANK(AR19,$AR$2:$AR$1001)+COUNTIF($AR$2:AR19,AR19)-1)</f>
        <v/>
      </c>
      <c r="AU19" s="238" t="str">
        <f>IF($AL19="","",RANK(AV19,$AV$2:$AV$1001)+COUNTIF($AV$2:AV19,AV19)-1)</f>
        <v/>
      </c>
      <c r="AV19" s="260">
        <f t="shared" si="1"/>
        <v>0</v>
      </c>
    </row>
    <row r="20" spans="1:48" ht="15" customHeight="1" x14ac:dyDescent="0.2">
      <c r="A20" s="265" t="s">
        <v>401</v>
      </c>
      <c r="B20" s="266">
        <f>SUMIFS($AE$2:$AE$1001,$AC$2:$AC$1001,A20)</f>
        <v>8050.3932852926064</v>
      </c>
      <c r="C20" s="267">
        <f>IFERROR(B20/$B$5,0)</f>
        <v>4.5261397641425664E-2</v>
      </c>
      <c r="D20" s="265">
        <f>COUNTIFS($AC$2:$AC$1001,A20,$Z$2:$Z$1001,"?*")</f>
        <v>1</v>
      </c>
      <c r="F20" s="265" t="s">
        <v>399</v>
      </c>
      <c r="G20" s="266">
        <f t="shared" si="9"/>
        <v>8050.3932852926064</v>
      </c>
      <c r="H20" s="267">
        <f t="shared" si="10"/>
        <v>4.5261397641425664E-2</v>
      </c>
      <c r="I20" s="265">
        <f t="shared" si="11"/>
        <v>1</v>
      </c>
      <c r="Z20" s="238" t="str">
        <f>Shares!A20</f>
        <v/>
      </c>
      <c r="AA20" s="238" t="str">
        <f>Shares!B20</f>
        <v/>
      </c>
      <c r="AB20" s="238" t="str">
        <f>Shares!C20</f>
        <v/>
      </c>
      <c r="AC20" s="238" t="str">
        <f>Shares!D20</f>
        <v/>
      </c>
      <c r="AD20" s="259">
        <f>IF($Z20="",0,Shares!E20)</f>
        <v>0</v>
      </c>
      <c r="AE20" s="260">
        <f>IF($Z20="",0,Shares!K20*Shares!J20)</f>
        <v>0</v>
      </c>
      <c r="AF20" s="261">
        <f t="shared" si="0"/>
        <v>0</v>
      </c>
      <c r="AG20" s="260">
        <f>IF($Z20="",0,Shares!M20)</f>
        <v>0</v>
      </c>
      <c r="AH20" s="261">
        <f>IF($Z20="",0,Shares!N20)</f>
        <v>0</v>
      </c>
      <c r="AI20" s="238" t="str">
        <f>IF($Z20="","",RANK(AE20,$AE$2:$AE$1001)+COUNTIF($AE$2:AE20,AE20)-1)</f>
        <v/>
      </c>
      <c r="AJ20" s="238" t="str">
        <f>IF($AD20&lt;0,COUNT($AJ$1:AJ19)+1,"")</f>
        <v/>
      </c>
      <c r="AL20" s="238" t="str">
        <f>'All Ticker P&amp;L'!A20</f>
        <v/>
      </c>
      <c r="AM20" s="238" t="str">
        <f>'All Ticker P&amp;L'!B20</f>
        <v/>
      </c>
      <c r="AN20" s="238" t="str">
        <f>'All Ticker P&amp;L'!C20</f>
        <v/>
      </c>
      <c r="AO20" s="238" t="str">
        <f>'All Ticker P&amp;L'!D20</f>
        <v/>
      </c>
      <c r="AP20" s="259">
        <f>IF($AL20="",0,'All Ticker P&amp;L'!E20)</f>
        <v>0</v>
      </c>
      <c r="AQ20" s="260">
        <f>IF($AL20="",0,'All Ticker P&amp;L'!J20*'All Ticker P&amp;L'!I20)</f>
        <v>0</v>
      </c>
      <c r="AR20" s="260">
        <f>IF($AL20="",0,'All Ticker P&amp;L'!L20)</f>
        <v>0</v>
      </c>
      <c r="AS20" s="261">
        <f>IF($AL20="",0,'All Ticker P&amp;L'!M20)</f>
        <v>0</v>
      </c>
      <c r="AT20" s="238" t="str">
        <f>IF($AL20="","",RANK(AR20,$AR$2:$AR$1001)+COUNTIF($AR$2:AR20,AR20)-1)</f>
        <v/>
      </c>
      <c r="AU20" s="238" t="str">
        <f>IF($AL20="","",RANK(AV20,$AV$2:$AV$1001)+COUNTIF($AV$2:AV20,AV20)-1)</f>
        <v/>
      </c>
      <c r="AV20" s="260">
        <f t="shared" si="1"/>
        <v>0</v>
      </c>
    </row>
    <row r="21" spans="1:48" ht="15" customHeight="1" x14ac:dyDescent="0.2">
      <c r="A21" s="265" t="s">
        <v>395</v>
      </c>
      <c r="B21" s="266">
        <f>SUMIFS($AE$2:$AE$1001,$AC$2:$AC$1001,A21)</f>
        <v>44797.049811896548</v>
      </c>
      <c r="C21" s="267">
        <f>IFERROR(B21/$B$5,0)</f>
        <v>0.25186062504588635</v>
      </c>
      <c r="D21" s="265">
        <f>COUNTIFS($AC$2:$AC$1001,A21,$Z$2:$Z$1001,"?*")</f>
        <v>3</v>
      </c>
      <c r="F21" s="265" t="s">
        <v>475</v>
      </c>
      <c r="G21" s="266">
        <f t="shared" si="9"/>
        <v>0</v>
      </c>
      <c r="H21" s="267">
        <f t="shared" si="10"/>
        <v>0</v>
      </c>
      <c r="I21" s="265">
        <f t="shared" si="11"/>
        <v>0</v>
      </c>
      <c r="Z21" s="238" t="str">
        <f>Shares!A21</f>
        <v/>
      </c>
      <c r="AA21" s="238" t="str">
        <f>Shares!B21</f>
        <v/>
      </c>
      <c r="AB21" s="238" t="str">
        <f>Shares!C21</f>
        <v/>
      </c>
      <c r="AC21" s="238" t="str">
        <f>Shares!D21</f>
        <v/>
      </c>
      <c r="AD21" s="259">
        <f>IF($Z21="",0,Shares!E21)</f>
        <v>0</v>
      </c>
      <c r="AE21" s="260">
        <f>IF($Z21="",0,Shares!K21*Shares!J21)</f>
        <v>0</v>
      </c>
      <c r="AF21" s="261">
        <f t="shared" si="0"/>
        <v>0</v>
      </c>
      <c r="AG21" s="260">
        <f>IF($Z21="",0,Shares!M21)</f>
        <v>0</v>
      </c>
      <c r="AH21" s="261">
        <f>IF($Z21="",0,Shares!N21)</f>
        <v>0</v>
      </c>
      <c r="AI21" s="238" t="str">
        <f>IF($Z21="","",RANK(AE21,$AE$2:$AE$1001)+COUNTIF($AE$2:AE21,AE21)-1)</f>
        <v/>
      </c>
      <c r="AJ21" s="238" t="str">
        <f>IF($AD21&lt;0,COUNT($AJ$1:AJ20)+1,"")</f>
        <v/>
      </c>
      <c r="AL21" s="238" t="str">
        <f>'All Ticker P&amp;L'!A21</f>
        <v/>
      </c>
      <c r="AM21" s="238" t="str">
        <f>'All Ticker P&amp;L'!B21</f>
        <v/>
      </c>
      <c r="AN21" s="238" t="str">
        <f>'All Ticker P&amp;L'!C21</f>
        <v/>
      </c>
      <c r="AO21" s="238" t="str">
        <f>'All Ticker P&amp;L'!D21</f>
        <v/>
      </c>
      <c r="AP21" s="259">
        <f>IF($AL21="",0,'All Ticker P&amp;L'!E21)</f>
        <v>0</v>
      </c>
      <c r="AQ21" s="260">
        <f>IF($AL21="",0,'All Ticker P&amp;L'!J21*'All Ticker P&amp;L'!I21)</f>
        <v>0</v>
      </c>
      <c r="AR21" s="260">
        <f>IF($AL21="",0,'All Ticker P&amp;L'!L21)</f>
        <v>0</v>
      </c>
      <c r="AS21" s="261">
        <f>IF($AL21="",0,'All Ticker P&amp;L'!M21)</f>
        <v>0</v>
      </c>
      <c r="AT21" s="238" t="str">
        <f>IF($AL21="","",RANK(AR21,$AR$2:$AR$1001)+COUNTIF($AR$2:AR21,AR21)-1)</f>
        <v/>
      </c>
      <c r="AU21" s="238" t="str">
        <f>IF($AL21="","",RANK(AV21,$AV$2:$AV$1001)+COUNTIF($AV$2:AV21,AV21)-1)</f>
        <v/>
      </c>
      <c r="AV21" s="260">
        <f t="shared" si="1"/>
        <v>0</v>
      </c>
    </row>
    <row r="22" spans="1:48" ht="15" customHeight="1" x14ac:dyDescent="0.2">
      <c r="A22" s="265" t="s">
        <v>476</v>
      </c>
      <c r="B22" s="266">
        <f>$B$5-SUM(B19:B21)</f>
        <v>0</v>
      </c>
      <c r="C22" s="267">
        <f>IFERROR(B22/$B$5,0)</f>
        <v>0</v>
      </c>
      <c r="D22" s="265">
        <f>$B$4-SUM(D19:D21)</f>
        <v>0</v>
      </c>
      <c r="F22" s="265" t="s">
        <v>391</v>
      </c>
      <c r="G22" s="266">
        <f t="shared" si="9"/>
        <v>46890</v>
      </c>
      <c r="H22" s="267">
        <f t="shared" si="10"/>
        <v>0.26362773347778251</v>
      </c>
      <c r="I22" s="265">
        <f t="shared" si="11"/>
        <v>4</v>
      </c>
      <c r="Z22" s="238" t="str">
        <f>Shares!A22</f>
        <v/>
      </c>
      <c r="AA22" s="238" t="str">
        <f>Shares!B22</f>
        <v/>
      </c>
      <c r="AB22" s="238" t="str">
        <f>Shares!C22</f>
        <v/>
      </c>
      <c r="AC22" s="238" t="str">
        <f>Shares!D22</f>
        <v/>
      </c>
      <c r="AD22" s="259">
        <f>IF($Z22="",0,Shares!E22)</f>
        <v>0</v>
      </c>
      <c r="AE22" s="260">
        <f>IF($Z22="",0,Shares!K22*Shares!J22)</f>
        <v>0</v>
      </c>
      <c r="AF22" s="261">
        <f t="shared" si="0"/>
        <v>0</v>
      </c>
      <c r="AG22" s="260">
        <f>IF($Z22="",0,Shares!M22)</f>
        <v>0</v>
      </c>
      <c r="AH22" s="261">
        <f>IF($Z22="",0,Shares!N22)</f>
        <v>0</v>
      </c>
      <c r="AI22" s="238" t="str">
        <f>IF($Z22="","",RANK(AE22,$AE$2:$AE$1001)+COUNTIF($AE$2:AE22,AE22)-1)</f>
        <v/>
      </c>
      <c r="AJ22" s="238" t="str">
        <f>IF($AD22&lt;0,COUNT($AJ$1:AJ21)+1,"")</f>
        <v/>
      </c>
      <c r="AL22" s="238" t="str">
        <f>'All Ticker P&amp;L'!A22</f>
        <v/>
      </c>
      <c r="AM22" s="238" t="str">
        <f>'All Ticker P&amp;L'!B22</f>
        <v/>
      </c>
      <c r="AN22" s="238" t="str">
        <f>'All Ticker P&amp;L'!C22</f>
        <v/>
      </c>
      <c r="AO22" s="238" t="str">
        <f>'All Ticker P&amp;L'!D22</f>
        <v/>
      </c>
      <c r="AP22" s="259">
        <f>IF($AL22="",0,'All Ticker P&amp;L'!E22)</f>
        <v>0</v>
      </c>
      <c r="AQ22" s="260">
        <f>IF($AL22="",0,'All Ticker P&amp;L'!J22*'All Ticker P&amp;L'!I22)</f>
        <v>0</v>
      </c>
      <c r="AR22" s="260">
        <f>IF($AL22="",0,'All Ticker P&amp;L'!L22)</f>
        <v>0</v>
      </c>
      <c r="AS22" s="261">
        <f>IF($AL22="",0,'All Ticker P&amp;L'!M22)</f>
        <v>0</v>
      </c>
      <c r="AT22" s="238" t="str">
        <f>IF($AL22="","",RANK(AR22,$AR$2:$AR$1001)+COUNTIF($AR$2:AR22,AR22)-1)</f>
        <v/>
      </c>
      <c r="AU22" s="238" t="str">
        <f>IF($AL22="","",RANK(AV22,$AV$2:$AV$1001)+COUNTIF($AV$2:AV22,AV22)-1)</f>
        <v/>
      </c>
      <c r="AV22" s="260">
        <f t="shared" si="1"/>
        <v>0</v>
      </c>
    </row>
    <row r="23" spans="1:48" ht="15" customHeight="1" x14ac:dyDescent="0.2">
      <c r="F23" s="265" t="s">
        <v>393</v>
      </c>
      <c r="G23" s="266">
        <f t="shared" si="9"/>
        <v>31544.517847216026</v>
      </c>
      <c r="H23" s="267">
        <f t="shared" si="10"/>
        <v>0.17735145540010708</v>
      </c>
      <c r="I23" s="265">
        <f t="shared" si="11"/>
        <v>2</v>
      </c>
      <c r="Z23" s="238" t="str">
        <f>Shares!A23</f>
        <v/>
      </c>
      <c r="AA23" s="238" t="str">
        <f>Shares!B23</f>
        <v/>
      </c>
      <c r="AB23" s="238" t="str">
        <f>Shares!C23</f>
        <v/>
      </c>
      <c r="AC23" s="238" t="str">
        <f>Shares!D23</f>
        <v/>
      </c>
      <c r="AD23" s="259">
        <f>IF($Z23="",0,Shares!E23)</f>
        <v>0</v>
      </c>
      <c r="AE23" s="260">
        <f>IF($Z23="",0,Shares!K23*Shares!J23)</f>
        <v>0</v>
      </c>
      <c r="AF23" s="261">
        <f t="shared" si="0"/>
        <v>0</v>
      </c>
      <c r="AG23" s="260">
        <f>IF($Z23="",0,Shares!M23)</f>
        <v>0</v>
      </c>
      <c r="AH23" s="261">
        <f>IF($Z23="",0,Shares!N23)</f>
        <v>0</v>
      </c>
      <c r="AI23" s="238" t="str">
        <f>IF($Z23="","",RANK(AE23,$AE$2:$AE$1001)+COUNTIF($AE$2:AE23,AE23)-1)</f>
        <v/>
      </c>
      <c r="AJ23" s="238" t="str">
        <f>IF($AD23&lt;0,COUNT($AJ$1:AJ22)+1,"")</f>
        <v/>
      </c>
      <c r="AL23" s="238" t="str">
        <f>'All Ticker P&amp;L'!A23</f>
        <v/>
      </c>
      <c r="AM23" s="238" t="str">
        <f>'All Ticker P&amp;L'!B23</f>
        <v/>
      </c>
      <c r="AN23" s="238" t="str">
        <f>'All Ticker P&amp;L'!C23</f>
        <v/>
      </c>
      <c r="AO23" s="238" t="str">
        <f>'All Ticker P&amp;L'!D23</f>
        <v/>
      </c>
      <c r="AP23" s="259">
        <f>IF($AL23="",0,'All Ticker P&amp;L'!E23)</f>
        <v>0</v>
      </c>
      <c r="AQ23" s="260">
        <f>IF($AL23="",0,'All Ticker P&amp;L'!J23*'All Ticker P&amp;L'!I23)</f>
        <v>0</v>
      </c>
      <c r="AR23" s="260">
        <f>IF($AL23="",0,'All Ticker P&amp;L'!L23)</f>
        <v>0</v>
      </c>
      <c r="AS23" s="261">
        <f>IF($AL23="",0,'All Ticker P&amp;L'!M23)</f>
        <v>0</v>
      </c>
      <c r="AT23" s="238" t="str">
        <f>IF($AL23="","",RANK(AR23,$AR$2:$AR$1001)+COUNTIF($AR$2:AR23,AR23)-1)</f>
        <v/>
      </c>
      <c r="AU23" s="238" t="str">
        <f>IF($AL23="","",RANK(AV23,$AV$2:$AV$1001)+COUNTIF($AV$2:AV23,AV23)-1)</f>
        <v/>
      </c>
      <c r="AV23" s="260">
        <f t="shared" si="1"/>
        <v>0</v>
      </c>
    </row>
    <row r="24" spans="1:48" ht="15" customHeight="1" x14ac:dyDescent="0.2">
      <c r="F24" s="265" t="s">
        <v>397</v>
      </c>
      <c r="G24" s="266">
        <f t="shared" si="9"/>
        <v>13252.53196468052</v>
      </c>
      <c r="H24" s="267">
        <f t="shared" si="10"/>
        <v>7.4509169645779263E-2</v>
      </c>
      <c r="I24" s="265">
        <f t="shared" si="11"/>
        <v>1</v>
      </c>
      <c r="Z24" s="238" t="str">
        <f>Shares!A24</f>
        <v/>
      </c>
      <c r="AA24" s="238" t="str">
        <f>Shares!B24</f>
        <v/>
      </c>
      <c r="AB24" s="238" t="str">
        <f>Shares!C24</f>
        <v/>
      </c>
      <c r="AC24" s="238" t="str">
        <f>Shares!D24</f>
        <v/>
      </c>
      <c r="AD24" s="259">
        <f>IF($Z24="",0,Shares!E24)</f>
        <v>0</v>
      </c>
      <c r="AE24" s="260">
        <f>IF($Z24="",0,Shares!K24*Shares!J24)</f>
        <v>0</v>
      </c>
      <c r="AF24" s="261">
        <f t="shared" si="0"/>
        <v>0</v>
      </c>
      <c r="AG24" s="260">
        <f>IF($Z24="",0,Shares!M24)</f>
        <v>0</v>
      </c>
      <c r="AH24" s="261">
        <f>IF($Z24="",0,Shares!N24)</f>
        <v>0</v>
      </c>
      <c r="AI24" s="238" t="str">
        <f>IF($Z24="","",RANK(AE24,$AE$2:$AE$1001)+COUNTIF($AE$2:AE24,AE24)-1)</f>
        <v/>
      </c>
      <c r="AJ24" s="238" t="str">
        <f>IF($AD24&lt;0,COUNT($AJ$1:AJ23)+1,"")</f>
        <v/>
      </c>
      <c r="AL24" s="238" t="str">
        <f>'All Ticker P&amp;L'!A24</f>
        <v/>
      </c>
      <c r="AM24" s="238" t="str">
        <f>'All Ticker P&amp;L'!B24</f>
        <v/>
      </c>
      <c r="AN24" s="238" t="str">
        <f>'All Ticker P&amp;L'!C24</f>
        <v/>
      </c>
      <c r="AO24" s="238" t="str">
        <f>'All Ticker P&amp;L'!D24</f>
        <v/>
      </c>
      <c r="AP24" s="259">
        <f>IF($AL24="",0,'All Ticker P&amp;L'!E24)</f>
        <v>0</v>
      </c>
      <c r="AQ24" s="260">
        <f>IF($AL24="",0,'All Ticker P&amp;L'!J24*'All Ticker P&amp;L'!I24)</f>
        <v>0</v>
      </c>
      <c r="AR24" s="260">
        <f>IF($AL24="",0,'All Ticker P&amp;L'!L24)</f>
        <v>0</v>
      </c>
      <c r="AS24" s="261">
        <f>IF($AL24="",0,'All Ticker P&amp;L'!M24)</f>
        <v>0</v>
      </c>
      <c r="AT24" s="238" t="str">
        <f>IF($AL24="","",RANK(AR24,$AR$2:$AR$1001)+COUNTIF($AR$2:AR24,AR24)-1)</f>
        <v/>
      </c>
      <c r="AU24" s="238" t="str">
        <f>IF($AL24="","",RANK(AV24,$AV$2:$AV$1001)+COUNTIF($AV$2:AV24,AV24)-1)</f>
        <v/>
      </c>
      <c r="AV24" s="260">
        <f t="shared" si="1"/>
        <v>0</v>
      </c>
    </row>
    <row r="25" spans="1:48" ht="15" customHeight="1" x14ac:dyDescent="0.2">
      <c r="F25" s="265" t="s">
        <v>476</v>
      </c>
      <c r="G25" s="266">
        <f>$B$5-SUM(G19:G24)</f>
        <v>0</v>
      </c>
      <c r="H25" s="267">
        <f t="shared" si="10"/>
        <v>0</v>
      </c>
      <c r="I25" s="265">
        <f>$B$4-SUM(I19:I24)</f>
        <v>0</v>
      </c>
      <c r="Z25" s="238" t="str">
        <f>Shares!A25</f>
        <v/>
      </c>
      <c r="AA25" s="238" t="str">
        <f>Shares!B25</f>
        <v/>
      </c>
      <c r="AB25" s="238" t="str">
        <f>Shares!C25</f>
        <v/>
      </c>
      <c r="AC25" s="238" t="str">
        <f>Shares!D25</f>
        <v/>
      </c>
      <c r="AD25" s="259">
        <f>IF($Z25="",0,Shares!E25)</f>
        <v>0</v>
      </c>
      <c r="AE25" s="260">
        <f>IF($Z25="",0,Shares!K25*Shares!J25)</f>
        <v>0</v>
      </c>
      <c r="AF25" s="261">
        <f t="shared" si="0"/>
        <v>0</v>
      </c>
      <c r="AG25" s="260">
        <f>IF($Z25="",0,Shares!M25)</f>
        <v>0</v>
      </c>
      <c r="AH25" s="261">
        <f>IF($Z25="",0,Shares!N25)</f>
        <v>0</v>
      </c>
      <c r="AI25" s="238" t="str">
        <f>IF($Z25="","",RANK(AE25,$AE$2:$AE$1001)+COUNTIF($AE$2:AE25,AE25)-1)</f>
        <v/>
      </c>
      <c r="AJ25" s="238" t="str">
        <f>IF($AD25&lt;0,COUNT($AJ$1:AJ24)+1,"")</f>
        <v/>
      </c>
      <c r="AL25" s="238" t="str">
        <f>'All Ticker P&amp;L'!A25</f>
        <v/>
      </c>
      <c r="AM25" s="238" t="str">
        <f>'All Ticker P&amp;L'!B25</f>
        <v/>
      </c>
      <c r="AN25" s="238" t="str">
        <f>'All Ticker P&amp;L'!C25</f>
        <v/>
      </c>
      <c r="AO25" s="238" t="str">
        <f>'All Ticker P&amp;L'!D25</f>
        <v/>
      </c>
      <c r="AP25" s="259">
        <f>IF($AL25="",0,'All Ticker P&amp;L'!E25)</f>
        <v>0</v>
      </c>
      <c r="AQ25" s="260">
        <f>IF($AL25="",0,'All Ticker P&amp;L'!J25*'All Ticker P&amp;L'!I25)</f>
        <v>0</v>
      </c>
      <c r="AR25" s="260">
        <f>IF($AL25="",0,'All Ticker P&amp;L'!L25)</f>
        <v>0</v>
      </c>
      <c r="AS25" s="261">
        <f>IF($AL25="",0,'All Ticker P&amp;L'!M25)</f>
        <v>0</v>
      </c>
      <c r="AT25" s="238" t="str">
        <f>IF($AL25="","",RANK(AR25,$AR$2:$AR$1001)+COUNTIF($AR$2:AR25,AR25)-1)</f>
        <v/>
      </c>
      <c r="AU25" s="238" t="str">
        <f>IF($AL25="","",RANK(AV25,$AV$2:$AV$1001)+COUNTIF($AV$2:AV25,AV25)-1)</f>
        <v/>
      </c>
      <c r="AV25" s="260">
        <f t="shared" si="1"/>
        <v>0</v>
      </c>
    </row>
    <row r="26" spans="1:48" ht="15" customHeight="1" x14ac:dyDescent="0.2">
      <c r="Z26" s="238" t="str">
        <f>Shares!A26</f>
        <v/>
      </c>
      <c r="AA26" s="238" t="str">
        <f>Shares!B26</f>
        <v/>
      </c>
      <c r="AB26" s="238" t="str">
        <f>Shares!C26</f>
        <v/>
      </c>
      <c r="AC26" s="238" t="str">
        <f>Shares!D26</f>
        <v/>
      </c>
      <c r="AD26" s="259">
        <f>IF($Z26="",0,Shares!E26)</f>
        <v>0</v>
      </c>
      <c r="AE26" s="260">
        <f>IF($Z26="",0,Shares!K26*Shares!J26)</f>
        <v>0</v>
      </c>
      <c r="AF26" s="261">
        <f t="shared" si="0"/>
        <v>0</v>
      </c>
      <c r="AG26" s="260">
        <f>IF($Z26="",0,Shares!M26)</f>
        <v>0</v>
      </c>
      <c r="AH26" s="261">
        <f>IF($Z26="",0,Shares!N26)</f>
        <v>0</v>
      </c>
      <c r="AI26" s="238" t="str">
        <f>IF($Z26="","",RANK(AE26,$AE$2:$AE$1001)+COUNTIF($AE$2:AE26,AE26)-1)</f>
        <v/>
      </c>
      <c r="AJ26" s="238" t="str">
        <f>IF($AD26&lt;0,COUNT($AJ$1:AJ25)+1,"")</f>
        <v/>
      </c>
      <c r="AL26" s="238" t="str">
        <f>'All Ticker P&amp;L'!A26</f>
        <v/>
      </c>
      <c r="AM26" s="238" t="str">
        <f>'All Ticker P&amp;L'!B26</f>
        <v/>
      </c>
      <c r="AN26" s="238" t="str">
        <f>'All Ticker P&amp;L'!C26</f>
        <v/>
      </c>
      <c r="AO26" s="238" t="str">
        <f>'All Ticker P&amp;L'!D26</f>
        <v/>
      </c>
      <c r="AP26" s="259">
        <f>IF($AL26="",0,'All Ticker P&amp;L'!E26)</f>
        <v>0</v>
      </c>
      <c r="AQ26" s="260">
        <f>IF($AL26="",0,'All Ticker P&amp;L'!J26*'All Ticker P&amp;L'!I26)</f>
        <v>0</v>
      </c>
      <c r="AR26" s="260">
        <f>IF($AL26="",0,'All Ticker P&amp;L'!L26)</f>
        <v>0</v>
      </c>
      <c r="AS26" s="261">
        <f>IF($AL26="",0,'All Ticker P&amp;L'!M26)</f>
        <v>0</v>
      </c>
      <c r="AT26" s="238" t="str">
        <f>IF($AL26="","",RANK(AR26,$AR$2:$AR$1001)+COUNTIF($AR$2:AR26,AR26)-1)</f>
        <v/>
      </c>
      <c r="AU26" s="238" t="str">
        <f>IF($AL26="","",RANK(AV26,$AV$2:$AV$1001)+COUNTIF($AV$2:AV26,AV26)-1)</f>
        <v/>
      </c>
      <c r="AV26" s="260">
        <f t="shared" si="1"/>
        <v>0</v>
      </c>
    </row>
    <row r="27" spans="1:48" ht="15" customHeight="1" x14ac:dyDescent="0.2">
      <c r="Z27" s="238" t="str">
        <f>Shares!A27</f>
        <v/>
      </c>
      <c r="AA27" s="238" t="str">
        <f>Shares!B27</f>
        <v/>
      </c>
      <c r="AB27" s="238" t="str">
        <f>Shares!C27</f>
        <v/>
      </c>
      <c r="AC27" s="238" t="str">
        <f>Shares!D27</f>
        <v/>
      </c>
      <c r="AD27" s="259">
        <f>IF($Z27="",0,Shares!E27)</f>
        <v>0</v>
      </c>
      <c r="AE27" s="260">
        <f>IF($Z27="",0,Shares!K27*Shares!J27)</f>
        <v>0</v>
      </c>
      <c r="AF27" s="261">
        <f t="shared" si="0"/>
        <v>0</v>
      </c>
      <c r="AG27" s="260">
        <f>IF($Z27="",0,Shares!M27)</f>
        <v>0</v>
      </c>
      <c r="AH27" s="261">
        <f>IF($Z27="",0,Shares!N27)</f>
        <v>0</v>
      </c>
      <c r="AI27" s="238" t="str">
        <f>IF($Z27="","",RANK(AE27,$AE$2:$AE$1001)+COUNTIF($AE$2:AE27,AE27)-1)</f>
        <v/>
      </c>
      <c r="AJ27" s="238" t="str">
        <f>IF($AD27&lt;0,COUNT($AJ$1:AJ26)+1,"")</f>
        <v/>
      </c>
      <c r="AL27" s="238" t="str">
        <f>'All Ticker P&amp;L'!A27</f>
        <v/>
      </c>
      <c r="AM27" s="238" t="str">
        <f>'All Ticker P&amp;L'!B27</f>
        <v/>
      </c>
      <c r="AN27" s="238" t="str">
        <f>'All Ticker P&amp;L'!C27</f>
        <v/>
      </c>
      <c r="AO27" s="238" t="str">
        <f>'All Ticker P&amp;L'!D27</f>
        <v/>
      </c>
      <c r="AP27" s="259">
        <f>IF($AL27="",0,'All Ticker P&amp;L'!E27)</f>
        <v>0</v>
      </c>
      <c r="AQ27" s="260">
        <f>IF($AL27="",0,'All Ticker P&amp;L'!J27*'All Ticker P&amp;L'!I27)</f>
        <v>0</v>
      </c>
      <c r="AR27" s="260">
        <f>IF($AL27="",0,'All Ticker P&amp;L'!L27)</f>
        <v>0</v>
      </c>
      <c r="AS27" s="261">
        <f>IF($AL27="",0,'All Ticker P&amp;L'!M27)</f>
        <v>0</v>
      </c>
      <c r="AT27" s="238" t="str">
        <f>IF($AL27="","",RANK(AR27,$AR$2:$AR$1001)+COUNTIF($AR$2:AR27,AR27)-1)</f>
        <v/>
      </c>
      <c r="AU27" s="238" t="str">
        <f>IF($AL27="","",RANK(AV27,$AV$2:$AV$1001)+COUNTIF($AV$2:AV27,AV27)-1)</f>
        <v/>
      </c>
      <c r="AV27" s="260">
        <f t="shared" si="1"/>
        <v>0</v>
      </c>
    </row>
    <row r="28" spans="1:48" ht="15" customHeight="1" x14ac:dyDescent="0.2">
      <c r="Z28" s="238" t="str">
        <f>Shares!A28</f>
        <v/>
      </c>
      <c r="AA28" s="238" t="str">
        <f>Shares!B28</f>
        <v/>
      </c>
      <c r="AB28" s="238" t="str">
        <f>Shares!C28</f>
        <v/>
      </c>
      <c r="AC28" s="238" t="str">
        <f>Shares!D28</f>
        <v/>
      </c>
      <c r="AD28" s="259">
        <f>IF($Z28="",0,Shares!E28)</f>
        <v>0</v>
      </c>
      <c r="AE28" s="260">
        <f>IF($Z28="",0,Shares!K28*Shares!J28)</f>
        <v>0</v>
      </c>
      <c r="AF28" s="261">
        <f t="shared" si="0"/>
        <v>0</v>
      </c>
      <c r="AG28" s="260">
        <f>IF($Z28="",0,Shares!M28)</f>
        <v>0</v>
      </c>
      <c r="AH28" s="261">
        <f>IF($Z28="",0,Shares!N28)</f>
        <v>0</v>
      </c>
      <c r="AI28" s="238" t="str">
        <f>IF($Z28="","",RANK(AE28,$AE$2:$AE$1001)+COUNTIF($AE$2:AE28,AE28)-1)</f>
        <v/>
      </c>
      <c r="AJ28" s="238" t="str">
        <f>IF($AD28&lt;0,COUNT($AJ$1:AJ27)+1,"")</f>
        <v/>
      </c>
      <c r="AL28" s="238" t="str">
        <f>'All Ticker P&amp;L'!A28</f>
        <v/>
      </c>
      <c r="AM28" s="238" t="str">
        <f>'All Ticker P&amp;L'!B28</f>
        <v/>
      </c>
      <c r="AN28" s="238" t="str">
        <f>'All Ticker P&amp;L'!C28</f>
        <v/>
      </c>
      <c r="AO28" s="238" t="str">
        <f>'All Ticker P&amp;L'!D28</f>
        <v/>
      </c>
      <c r="AP28" s="259">
        <f>IF($AL28="",0,'All Ticker P&amp;L'!E28)</f>
        <v>0</v>
      </c>
      <c r="AQ28" s="260">
        <f>IF($AL28="",0,'All Ticker P&amp;L'!J28*'All Ticker P&amp;L'!I28)</f>
        <v>0</v>
      </c>
      <c r="AR28" s="260">
        <f>IF($AL28="",0,'All Ticker P&amp;L'!L28)</f>
        <v>0</v>
      </c>
      <c r="AS28" s="261">
        <f>IF($AL28="",0,'All Ticker P&amp;L'!M28)</f>
        <v>0</v>
      </c>
      <c r="AT28" s="238" t="str">
        <f>IF($AL28="","",RANK(AR28,$AR$2:$AR$1001)+COUNTIF($AR$2:AR28,AR28)-1)</f>
        <v/>
      </c>
      <c r="AU28" s="238" t="str">
        <f>IF($AL28="","",RANK(AV28,$AV$2:$AV$1001)+COUNTIF($AV$2:AV28,AV28)-1)</f>
        <v/>
      </c>
      <c r="AV28" s="260">
        <f t="shared" si="1"/>
        <v>0</v>
      </c>
    </row>
    <row r="29" spans="1:48" ht="15" customHeight="1" x14ac:dyDescent="0.2">
      <c r="Z29" s="238" t="str">
        <f>Shares!A29</f>
        <v/>
      </c>
      <c r="AA29" s="238" t="str">
        <f>Shares!B29</f>
        <v/>
      </c>
      <c r="AB29" s="238" t="str">
        <f>Shares!C29</f>
        <v/>
      </c>
      <c r="AC29" s="238" t="str">
        <f>Shares!D29</f>
        <v/>
      </c>
      <c r="AD29" s="259">
        <f>IF($Z29="",0,Shares!E29)</f>
        <v>0</v>
      </c>
      <c r="AE29" s="260">
        <f>IF($Z29="",0,Shares!K29*Shares!J29)</f>
        <v>0</v>
      </c>
      <c r="AF29" s="261">
        <f t="shared" si="0"/>
        <v>0</v>
      </c>
      <c r="AG29" s="260">
        <f>IF($Z29="",0,Shares!M29)</f>
        <v>0</v>
      </c>
      <c r="AH29" s="261">
        <f>IF($Z29="",0,Shares!N29)</f>
        <v>0</v>
      </c>
      <c r="AI29" s="238" t="str">
        <f>IF($Z29="","",RANK(AE29,$AE$2:$AE$1001)+COUNTIF($AE$2:AE29,AE29)-1)</f>
        <v/>
      </c>
      <c r="AJ29" s="238" t="str">
        <f>IF($AD29&lt;0,COUNT($AJ$1:AJ28)+1,"")</f>
        <v/>
      </c>
      <c r="AL29" s="238" t="str">
        <f>'All Ticker P&amp;L'!A29</f>
        <v/>
      </c>
      <c r="AM29" s="238" t="str">
        <f>'All Ticker P&amp;L'!B29</f>
        <v/>
      </c>
      <c r="AN29" s="238" t="str">
        <f>'All Ticker P&amp;L'!C29</f>
        <v/>
      </c>
      <c r="AO29" s="238" t="str">
        <f>'All Ticker P&amp;L'!D29</f>
        <v/>
      </c>
      <c r="AP29" s="259">
        <f>IF($AL29="",0,'All Ticker P&amp;L'!E29)</f>
        <v>0</v>
      </c>
      <c r="AQ29" s="260">
        <f>IF($AL29="",0,'All Ticker P&amp;L'!J29*'All Ticker P&amp;L'!I29)</f>
        <v>0</v>
      </c>
      <c r="AR29" s="260">
        <f>IF($AL29="",0,'All Ticker P&amp;L'!L29)</f>
        <v>0</v>
      </c>
      <c r="AS29" s="261">
        <f>IF($AL29="",0,'All Ticker P&amp;L'!M29)</f>
        <v>0</v>
      </c>
      <c r="AT29" s="238" t="str">
        <f>IF($AL29="","",RANK(AR29,$AR$2:$AR$1001)+COUNTIF($AR$2:AR29,AR29)-1)</f>
        <v/>
      </c>
      <c r="AU29" s="238" t="str">
        <f>IF($AL29="","",RANK(AV29,$AV$2:$AV$1001)+COUNTIF($AV$2:AV29,AV29)-1)</f>
        <v/>
      </c>
      <c r="AV29" s="260">
        <f t="shared" si="1"/>
        <v>0</v>
      </c>
    </row>
    <row r="30" spans="1:48" ht="15" customHeight="1" x14ac:dyDescent="0.2">
      <c r="Z30" s="238" t="str">
        <f>Shares!A30</f>
        <v/>
      </c>
      <c r="AA30" s="238" t="str">
        <f>Shares!B30</f>
        <v/>
      </c>
      <c r="AB30" s="238" t="str">
        <f>Shares!C30</f>
        <v/>
      </c>
      <c r="AC30" s="238" t="str">
        <f>Shares!D30</f>
        <v/>
      </c>
      <c r="AD30" s="259">
        <f>IF($Z30="",0,Shares!E30)</f>
        <v>0</v>
      </c>
      <c r="AE30" s="260">
        <f>IF($Z30="",0,Shares!K30*Shares!J30)</f>
        <v>0</v>
      </c>
      <c r="AF30" s="261">
        <f t="shared" si="0"/>
        <v>0</v>
      </c>
      <c r="AG30" s="260">
        <f>IF($Z30="",0,Shares!M30)</f>
        <v>0</v>
      </c>
      <c r="AH30" s="261">
        <f>IF($Z30="",0,Shares!N30)</f>
        <v>0</v>
      </c>
      <c r="AI30" s="238" t="str">
        <f>IF($Z30="","",RANK(AE30,$AE$2:$AE$1001)+COUNTIF($AE$2:AE30,AE30)-1)</f>
        <v/>
      </c>
      <c r="AJ30" s="238" t="str">
        <f>IF($AD30&lt;0,COUNT($AJ$1:AJ29)+1,"")</f>
        <v/>
      </c>
      <c r="AL30" s="238" t="str">
        <f>'All Ticker P&amp;L'!A30</f>
        <v/>
      </c>
      <c r="AM30" s="238" t="str">
        <f>'All Ticker P&amp;L'!B30</f>
        <v/>
      </c>
      <c r="AN30" s="238" t="str">
        <f>'All Ticker P&amp;L'!C30</f>
        <v/>
      </c>
      <c r="AO30" s="238" t="str">
        <f>'All Ticker P&amp;L'!D30</f>
        <v/>
      </c>
      <c r="AP30" s="259">
        <f>IF($AL30="",0,'All Ticker P&amp;L'!E30)</f>
        <v>0</v>
      </c>
      <c r="AQ30" s="260">
        <f>IF($AL30="",0,'All Ticker P&amp;L'!J30*'All Ticker P&amp;L'!I30)</f>
        <v>0</v>
      </c>
      <c r="AR30" s="260">
        <f>IF($AL30="",0,'All Ticker P&amp;L'!L30)</f>
        <v>0</v>
      </c>
      <c r="AS30" s="261">
        <f>IF($AL30="",0,'All Ticker P&amp;L'!M30)</f>
        <v>0</v>
      </c>
      <c r="AT30" s="238" t="str">
        <f>IF($AL30="","",RANK(AR30,$AR$2:$AR$1001)+COUNTIF($AR$2:AR30,AR30)-1)</f>
        <v/>
      </c>
      <c r="AU30" s="238" t="str">
        <f>IF($AL30="","",RANK(AV30,$AV$2:$AV$1001)+COUNTIF($AV$2:AV30,AV30)-1)</f>
        <v/>
      </c>
      <c r="AV30" s="260">
        <f t="shared" si="1"/>
        <v>0</v>
      </c>
    </row>
    <row r="31" spans="1:48" ht="15" customHeight="1" x14ac:dyDescent="0.2">
      <c r="Z31" s="238" t="str">
        <f>Shares!A31</f>
        <v/>
      </c>
      <c r="AA31" s="238" t="str">
        <f>Shares!B31</f>
        <v/>
      </c>
      <c r="AB31" s="238" t="str">
        <f>Shares!C31</f>
        <v/>
      </c>
      <c r="AC31" s="238" t="str">
        <f>Shares!D31</f>
        <v/>
      </c>
      <c r="AD31" s="259">
        <f>IF($Z31="",0,Shares!E31)</f>
        <v>0</v>
      </c>
      <c r="AE31" s="260">
        <f>IF($Z31="",0,Shares!K31*Shares!J31)</f>
        <v>0</v>
      </c>
      <c r="AF31" s="261">
        <f t="shared" si="0"/>
        <v>0</v>
      </c>
      <c r="AG31" s="260">
        <f>IF($Z31="",0,Shares!M31)</f>
        <v>0</v>
      </c>
      <c r="AH31" s="261">
        <f>IF($Z31="",0,Shares!N31)</f>
        <v>0</v>
      </c>
      <c r="AI31" s="238" t="str">
        <f>IF($Z31="","",RANK(AE31,$AE$2:$AE$1001)+COUNTIF($AE$2:AE31,AE31)-1)</f>
        <v/>
      </c>
      <c r="AJ31" s="238" t="str">
        <f>IF($AD31&lt;0,COUNT($AJ$1:AJ30)+1,"")</f>
        <v/>
      </c>
      <c r="AL31" s="238" t="str">
        <f>'All Ticker P&amp;L'!A31</f>
        <v/>
      </c>
      <c r="AM31" s="238" t="str">
        <f>'All Ticker P&amp;L'!B31</f>
        <v/>
      </c>
      <c r="AN31" s="238" t="str">
        <f>'All Ticker P&amp;L'!C31</f>
        <v/>
      </c>
      <c r="AO31" s="238" t="str">
        <f>'All Ticker P&amp;L'!D31</f>
        <v/>
      </c>
      <c r="AP31" s="259">
        <f>IF($AL31="",0,'All Ticker P&amp;L'!E31)</f>
        <v>0</v>
      </c>
      <c r="AQ31" s="260">
        <f>IF($AL31="",0,'All Ticker P&amp;L'!J31*'All Ticker P&amp;L'!I31)</f>
        <v>0</v>
      </c>
      <c r="AR31" s="260">
        <f>IF($AL31="",0,'All Ticker P&amp;L'!L31)</f>
        <v>0</v>
      </c>
      <c r="AS31" s="261">
        <f>IF($AL31="",0,'All Ticker P&amp;L'!M31)</f>
        <v>0</v>
      </c>
      <c r="AT31" s="238" t="str">
        <f>IF($AL31="","",RANK(AR31,$AR$2:$AR$1001)+COUNTIF($AR$2:AR31,AR31)-1)</f>
        <v/>
      </c>
      <c r="AU31" s="238" t="str">
        <f>IF($AL31="","",RANK(AV31,$AV$2:$AV$1001)+COUNTIF($AV$2:AV31,AV31)-1)</f>
        <v/>
      </c>
      <c r="AV31" s="260">
        <f t="shared" si="1"/>
        <v>0</v>
      </c>
    </row>
    <row r="32" spans="1:48" ht="15" customHeight="1" x14ac:dyDescent="0.2">
      <c r="Z32" s="238" t="str">
        <f>Shares!A32</f>
        <v/>
      </c>
      <c r="AA32" s="238" t="str">
        <f>Shares!B32</f>
        <v/>
      </c>
      <c r="AB32" s="238" t="str">
        <f>Shares!C32</f>
        <v/>
      </c>
      <c r="AC32" s="238" t="str">
        <f>Shares!D32</f>
        <v/>
      </c>
      <c r="AD32" s="259">
        <f>IF($Z32="",0,Shares!E32)</f>
        <v>0</v>
      </c>
      <c r="AE32" s="260">
        <f>IF($Z32="",0,Shares!K32*Shares!J32)</f>
        <v>0</v>
      </c>
      <c r="AF32" s="261">
        <f t="shared" si="0"/>
        <v>0</v>
      </c>
      <c r="AG32" s="260">
        <f>IF($Z32="",0,Shares!M32)</f>
        <v>0</v>
      </c>
      <c r="AH32" s="261">
        <f>IF($Z32="",0,Shares!N32)</f>
        <v>0</v>
      </c>
      <c r="AI32" s="238" t="str">
        <f>IF($Z32="","",RANK(AE32,$AE$2:$AE$1001)+COUNTIF($AE$2:AE32,AE32)-1)</f>
        <v/>
      </c>
      <c r="AJ32" s="238" t="str">
        <f>IF($AD32&lt;0,COUNT($AJ$1:AJ31)+1,"")</f>
        <v/>
      </c>
      <c r="AL32" s="238" t="str">
        <f>'All Ticker P&amp;L'!A32</f>
        <v/>
      </c>
      <c r="AM32" s="238" t="str">
        <f>'All Ticker P&amp;L'!B32</f>
        <v/>
      </c>
      <c r="AN32" s="238" t="str">
        <f>'All Ticker P&amp;L'!C32</f>
        <v/>
      </c>
      <c r="AO32" s="238" t="str">
        <f>'All Ticker P&amp;L'!D32</f>
        <v/>
      </c>
      <c r="AP32" s="259">
        <f>IF($AL32="",0,'All Ticker P&amp;L'!E32)</f>
        <v>0</v>
      </c>
      <c r="AQ32" s="260">
        <f>IF($AL32="",0,'All Ticker P&amp;L'!J32*'All Ticker P&amp;L'!I32)</f>
        <v>0</v>
      </c>
      <c r="AR32" s="260">
        <f>IF($AL32="",0,'All Ticker P&amp;L'!L32)</f>
        <v>0</v>
      </c>
      <c r="AS32" s="261">
        <f>IF($AL32="",0,'All Ticker P&amp;L'!M32)</f>
        <v>0</v>
      </c>
      <c r="AT32" s="238" t="str">
        <f>IF($AL32="","",RANK(AR32,$AR$2:$AR$1001)+COUNTIF($AR$2:AR32,AR32)-1)</f>
        <v/>
      </c>
      <c r="AU32" s="238" t="str">
        <f>IF($AL32="","",RANK(AV32,$AV$2:$AV$1001)+COUNTIF($AV$2:AV32,AV32)-1)</f>
        <v/>
      </c>
      <c r="AV32" s="260">
        <f t="shared" si="1"/>
        <v>0</v>
      </c>
    </row>
    <row r="33" spans="1:48" ht="15" customHeight="1" x14ac:dyDescent="0.2">
      <c r="A33" s="262" t="s">
        <v>477</v>
      </c>
      <c r="J33" s="262" t="s">
        <v>478</v>
      </c>
      <c r="Z33" s="238" t="str">
        <f>Shares!A33</f>
        <v/>
      </c>
      <c r="AA33" s="238" t="str">
        <f>Shares!B33</f>
        <v/>
      </c>
      <c r="AB33" s="238" t="str">
        <f>Shares!C33</f>
        <v/>
      </c>
      <c r="AC33" s="238" t="str">
        <f>Shares!D33</f>
        <v/>
      </c>
      <c r="AD33" s="259">
        <f>IF($Z33="",0,Shares!E33)</f>
        <v>0</v>
      </c>
      <c r="AE33" s="260">
        <f>IF($Z33="",0,Shares!K33*Shares!J33)</f>
        <v>0</v>
      </c>
      <c r="AF33" s="261">
        <f t="shared" si="0"/>
        <v>0</v>
      </c>
      <c r="AG33" s="260">
        <f>IF($Z33="",0,Shares!M33)</f>
        <v>0</v>
      </c>
      <c r="AH33" s="261">
        <f>IF($Z33="",0,Shares!N33)</f>
        <v>0</v>
      </c>
      <c r="AI33" s="238" t="str">
        <f>IF($Z33="","",RANK(AE33,$AE$2:$AE$1001)+COUNTIF($AE$2:AE33,AE33)-1)</f>
        <v/>
      </c>
      <c r="AJ33" s="238" t="str">
        <f>IF($AD33&lt;0,COUNT($AJ$1:AJ32)+1,"")</f>
        <v/>
      </c>
      <c r="AL33" s="238" t="str">
        <f>'All Ticker P&amp;L'!A33</f>
        <v/>
      </c>
      <c r="AM33" s="238" t="str">
        <f>'All Ticker P&amp;L'!B33</f>
        <v/>
      </c>
      <c r="AN33" s="238" t="str">
        <f>'All Ticker P&amp;L'!C33</f>
        <v/>
      </c>
      <c r="AO33" s="238" t="str">
        <f>'All Ticker P&amp;L'!D33</f>
        <v/>
      </c>
      <c r="AP33" s="259">
        <f>IF($AL33="",0,'All Ticker P&amp;L'!E33)</f>
        <v>0</v>
      </c>
      <c r="AQ33" s="260">
        <f>IF($AL33="",0,'All Ticker P&amp;L'!J33*'All Ticker P&amp;L'!I33)</f>
        <v>0</v>
      </c>
      <c r="AR33" s="260">
        <f>IF($AL33="",0,'All Ticker P&amp;L'!L33)</f>
        <v>0</v>
      </c>
      <c r="AS33" s="261">
        <f>IF($AL33="",0,'All Ticker P&amp;L'!M33)</f>
        <v>0</v>
      </c>
      <c r="AT33" s="238" t="str">
        <f>IF($AL33="","",RANK(AR33,$AR$2:$AR$1001)+COUNTIF($AR$2:AR33,AR33)-1)</f>
        <v/>
      </c>
      <c r="AU33" s="238" t="str">
        <f>IF($AL33="","",RANK(AV33,$AV$2:$AV$1001)+COUNTIF($AV$2:AV33,AV33)-1)</f>
        <v/>
      </c>
      <c r="AV33" s="260">
        <f t="shared" si="1"/>
        <v>0</v>
      </c>
    </row>
    <row r="34" spans="1:48" ht="15" customHeight="1" x14ac:dyDescent="0.2">
      <c r="A34" s="263" t="s">
        <v>455</v>
      </c>
      <c r="B34" s="263" t="s">
        <v>383</v>
      </c>
      <c r="C34" s="263" t="s">
        <v>375</v>
      </c>
      <c r="D34" s="263" t="s">
        <v>378</v>
      </c>
      <c r="E34" s="263" t="s">
        <v>479</v>
      </c>
      <c r="F34" s="263" t="s">
        <v>458</v>
      </c>
      <c r="G34" s="263" t="s">
        <v>459</v>
      </c>
      <c r="H34" s="263" t="s">
        <v>480</v>
      </c>
      <c r="J34" s="263" t="s">
        <v>455</v>
      </c>
      <c r="K34" s="263" t="s">
        <v>383</v>
      </c>
      <c r="L34" s="263" t="s">
        <v>375</v>
      </c>
      <c r="M34" s="263" t="s">
        <v>378</v>
      </c>
      <c r="N34" s="263" t="s">
        <v>479</v>
      </c>
      <c r="O34" s="263" t="s">
        <v>458</v>
      </c>
      <c r="P34" s="263" t="s">
        <v>459</v>
      </c>
      <c r="Q34" s="263" t="s">
        <v>480</v>
      </c>
      <c r="Z34" s="238" t="str">
        <f>Shares!A34</f>
        <v/>
      </c>
      <c r="AA34" s="238" t="str">
        <f>Shares!B34</f>
        <v/>
      </c>
      <c r="AB34" s="238" t="str">
        <f>Shares!C34</f>
        <v/>
      </c>
      <c r="AC34" s="238" t="str">
        <f>Shares!D34</f>
        <v/>
      </c>
      <c r="AD34" s="259">
        <f>IF($Z34="",0,Shares!E34)</f>
        <v>0</v>
      </c>
      <c r="AE34" s="260">
        <f>IF($Z34="",0,Shares!K34*Shares!J34)</f>
        <v>0</v>
      </c>
      <c r="AF34" s="261">
        <f t="shared" si="0"/>
        <v>0</v>
      </c>
      <c r="AG34" s="260">
        <f>IF($Z34="",0,Shares!M34)</f>
        <v>0</v>
      </c>
      <c r="AH34" s="261">
        <f>IF($Z34="",0,Shares!N34)</f>
        <v>0</v>
      </c>
      <c r="AI34" s="238" t="str">
        <f>IF($Z34="","",RANK(AE34,$AE$2:$AE$1001)+COUNTIF($AE$2:AE34,AE34)-1)</f>
        <v/>
      </c>
      <c r="AJ34" s="238" t="str">
        <f>IF($AD34&lt;0,COUNT($AJ$1:AJ33)+1,"")</f>
        <v/>
      </c>
      <c r="AL34" s="238" t="str">
        <f>'All Ticker P&amp;L'!A34</f>
        <v/>
      </c>
      <c r="AM34" s="238" t="str">
        <f>'All Ticker P&amp;L'!B34</f>
        <v/>
      </c>
      <c r="AN34" s="238" t="str">
        <f>'All Ticker P&amp;L'!C34</f>
        <v/>
      </c>
      <c r="AO34" s="238" t="str">
        <f>'All Ticker P&amp;L'!D34</f>
        <v/>
      </c>
      <c r="AP34" s="259">
        <f>IF($AL34="",0,'All Ticker P&amp;L'!E34)</f>
        <v>0</v>
      </c>
      <c r="AQ34" s="260">
        <f>IF($AL34="",0,'All Ticker P&amp;L'!J34*'All Ticker P&amp;L'!I34)</f>
        <v>0</v>
      </c>
      <c r="AR34" s="260">
        <f>IF($AL34="",0,'All Ticker P&amp;L'!L34)</f>
        <v>0</v>
      </c>
      <c r="AS34" s="261">
        <f>IF($AL34="",0,'All Ticker P&amp;L'!M34)</f>
        <v>0</v>
      </c>
      <c r="AT34" s="238" t="str">
        <f>IF($AL34="","",RANK(AR34,$AR$2:$AR$1001)+COUNTIF($AR$2:AR34,AR34)-1)</f>
        <v/>
      </c>
      <c r="AU34" s="238" t="str">
        <f>IF($AL34="","",RANK(AV34,$AV$2:$AV$1001)+COUNTIF($AV$2:AV34,AV34)-1)</f>
        <v/>
      </c>
      <c r="AV34" s="260">
        <f t="shared" si="1"/>
        <v>0</v>
      </c>
    </row>
    <row r="35" spans="1:48" ht="15" customHeight="1" x14ac:dyDescent="0.2">
      <c r="A35" s="265">
        <v>1</v>
      </c>
      <c r="B35" s="265" t="str">
        <f t="shared" ref="B35:B44" si="12">IFERROR(INDEX($AL$2:$AL$1001,MATCH($A35,$AT$2:$AT$1001,0)),"")</f>
        <v>CA:GOLD:SGD</v>
      </c>
      <c r="C35" s="265" t="str">
        <f t="shared" ref="C35:C44" si="13">IF($B35="","",INDEX($AM$2:$AM$1001,MATCH($A35,$AT$2:$AT$1001,0)))</f>
        <v>CA</v>
      </c>
      <c r="D35" s="265" t="str">
        <f t="shared" ref="D35:D44" si="14">IF($B35="","",INDEX($AO$2:$AO$1001,MATCH($A35,$AT$2:$AT$1001,0)))</f>
        <v>SGD</v>
      </c>
      <c r="E35" s="269">
        <f t="shared" ref="E35:E44" si="15">IF($B35="","",INDEX($AP$2:$AP$1001,MATCH($A35,$AT$2:$AT$1001,0)))</f>
        <v>700</v>
      </c>
      <c r="F35" s="266">
        <f t="shared" ref="F35:F44" si="16">IF($B35="","",INDEX($AR$2:$AR$1001,MATCH($A35,$AT$2:$AT$1001,0)))</f>
        <v>22627</v>
      </c>
      <c r="G35" s="267">
        <f t="shared" ref="G35:G44" si="17">IF($B35="","",INDEX($AS$2:$AS$1001,MATCH($A35,$AT$2:$AT$1001,0)))</f>
        <v>0.40769369369369368</v>
      </c>
      <c r="H35" s="265" t="str">
        <f t="shared" ref="H35:H44" si="18">IF($B35="","",IF(E35=0,"Closed","Open"))</f>
        <v>Open</v>
      </c>
      <c r="J35" s="265">
        <v>1</v>
      </c>
      <c r="K35" s="265" t="str">
        <f t="shared" ref="K35:K44" si="19">IFERROR(INDEX($AL$2:$AL$1001,MATCH($J35,$AU$2:$AU$1001,0)),"")</f>
        <v>HKEX:700:HKD</v>
      </c>
      <c r="L35" s="265" t="str">
        <f t="shared" ref="L35:L44" si="20">IF($K35="","",INDEX($AM$2:$AM$1001,MATCH($J35,$AU$2:$AU$1001,0)))</f>
        <v>HKEX</v>
      </c>
      <c r="M35" s="265" t="str">
        <f t="shared" ref="M35:M44" si="21">IF($K35="","",INDEX($AO$2:$AO$1001,MATCH($J35,$AU$2:$AU$1001,0)))</f>
        <v>HKD</v>
      </c>
      <c r="N35" s="269">
        <f t="shared" ref="N35:N44" si="22">IF($K35="","",INDEX($AP$2:$AP$1001,MATCH($J35,$AU$2:$AU$1001,0)))</f>
        <v>100</v>
      </c>
      <c r="O35" s="266">
        <f t="shared" ref="O35:O44" si="23">IF($K35="","",INDEX($AR$2:$AR$1001,MATCH($J35,$AU$2:$AU$1001,0)))</f>
        <v>-1860.0662895964892</v>
      </c>
      <c r="P35" s="267">
        <f t="shared" ref="P35:P44" si="24">IF($K35="","",INDEX($AS$2:$AS$1001,MATCH($J35,$AU$2:$AU$1001,0)))</f>
        <v>-0.18768718801996673</v>
      </c>
      <c r="Q35" s="265" t="str">
        <f t="shared" ref="Q35:Q44" si="25">IF($K35="","",IF(N35=0,"Closed","Open"))</f>
        <v>Open</v>
      </c>
      <c r="Z35" s="238" t="str">
        <f>Shares!A35</f>
        <v/>
      </c>
      <c r="AA35" s="238" t="str">
        <f>Shares!B35</f>
        <v/>
      </c>
      <c r="AB35" s="238" t="str">
        <f>Shares!C35</f>
        <v/>
      </c>
      <c r="AC35" s="238" t="str">
        <f>Shares!D35</f>
        <v/>
      </c>
      <c r="AD35" s="259">
        <f>IF($Z35="",0,Shares!E35)</f>
        <v>0</v>
      </c>
      <c r="AE35" s="260">
        <f>IF($Z35="",0,Shares!K35*Shares!J35)</f>
        <v>0</v>
      </c>
      <c r="AF35" s="261">
        <f t="shared" si="0"/>
        <v>0</v>
      </c>
      <c r="AG35" s="260">
        <f>IF($Z35="",0,Shares!M35)</f>
        <v>0</v>
      </c>
      <c r="AH35" s="261">
        <f>IF($Z35="",0,Shares!N35)</f>
        <v>0</v>
      </c>
      <c r="AI35" s="238" t="str">
        <f>IF($Z35="","",RANK(AE35,$AE$2:$AE$1001)+COUNTIF($AE$2:AE35,AE35)-1)</f>
        <v/>
      </c>
      <c r="AJ35" s="238" t="str">
        <f>IF($AD35&lt;0,COUNT($AJ$1:AJ34)+1,"")</f>
        <v/>
      </c>
      <c r="AL35" s="238" t="str">
        <f>'All Ticker P&amp;L'!A35</f>
        <v/>
      </c>
      <c r="AM35" s="238" t="str">
        <f>'All Ticker P&amp;L'!B35</f>
        <v/>
      </c>
      <c r="AN35" s="238" t="str">
        <f>'All Ticker P&amp;L'!C35</f>
        <v/>
      </c>
      <c r="AO35" s="238" t="str">
        <f>'All Ticker P&amp;L'!D35</f>
        <v/>
      </c>
      <c r="AP35" s="259">
        <f>IF($AL35="",0,'All Ticker P&amp;L'!E35)</f>
        <v>0</v>
      </c>
      <c r="AQ35" s="260">
        <f>IF($AL35="",0,'All Ticker P&amp;L'!J35*'All Ticker P&amp;L'!I35)</f>
        <v>0</v>
      </c>
      <c r="AR35" s="260">
        <f>IF($AL35="",0,'All Ticker P&amp;L'!L35)</f>
        <v>0</v>
      </c>
      <c r="AS35" s="261">
        <f>IF($AL35="",0,'All Ticker P&amp;L'!M35)</f>
        <v>0</v>
      </c>
      <c r="AT35" s="238" t="str">
        <f>IF($AL35="","",RANK(AR35,$AR$2:$AR$1001)+COUNTIF($AR$2:AR35,AR35)-1)</f>
        <v/>
      </c>
      <c r="AU35" s="238" t="str">
        <f>IF($AL35="","",RANK(AV35,$AV$2:$AV$1001)+COUNTIF($AV$2:AV35,AV35)-1)</f>
        <v/>
      </c>
      <c r="AV35" s="260">
        <f t="shared" si="1"/>
        <v>0</v>
      </c>
    </row>
    <row r="36" spans="1:48" ht="15" customHeight="1" x14ac:dyDescent="0.2">
      <c r="A36" s="265">
        <v>2</v>
      </c>
      <c r="B36" s="265" t="str">
        <f t="shared" si="12"/>
        <v>USX:NVDA:USD</v>
      </c>
      <c r="C36" s="265" t="str">
        <f t="shared" si="13"/>
        <v>USX</v>
      </c>
      <c r="D36" s="265" t="str">
        <f t="shared" si="14"/>
        <v>USD</v>
      </c>
      <c r="E36" s="269">
        <f t="shared" si="15"/>
        <v>0</v>
      </c>
      <c r="F36" s="266">
        <f t="shared" si="16"/>
        <v>13190</v>
      </c>
      <c r="G36" s="267">
        <f t="shared" si="17"/>
        <v>2.7450572320499478</v>
      </c>
      <c r="H36" s="265" t="str">
        <f t="shared" si="18"/>
        <v>Closed</v>
      </c>
      <c r="J36" s="265">
        <v>2</v>
      </c>
      <c r="K36" s="265" t="str">
        <f t="shared" si="19"/>
        <v>SGX:A17U:SGD</v>
      </c>
      <c r="L36" s="265" t="str">
        <f t="shared" si="20"/>
        <v>SGX</v>
      </c>
      <c r="M36" s="265" t="str">
        <f t="shared" si="21"/>
        <v>SGD</v>
      </c>
      <c r="N36" s="269">
        <f t="shared" si="22"/>
        <v>4000</v>
      </c>
      <c r="O36" s="266">
        <f t="shared" si="23"/>
        <v>-890</v>
      </c>
      <c r="P36" s="267">
        <f t="shared" si="24"/>
        <v>-7.5105485232067504E-2</v>
      </c>
      <c r="Q36" s="265" t="str">
        <f t="shared" si="25"/>
        <v>Open</v>
      </c>
      <c r="Z36" s="238" t="str">
        <f>Shares!A36</f>
        <v/>
      </c>
      <c r="AA36" s="238" t="str">
        <f>Shares!B36</f>
        <v/>
      </c>
      <c r="AB36" s="238" t="str">
        <f>Shares!C36</f>
        <v/>
      </c>
      <c r="AC36" s="238" t="str">
        <f>Shares!D36</f>
        <v/>
      </c>
      <c r="AD36" s="259">
        <f>IF($Z36="",0,Shares!E36)</f>
        <v>0</v>
      </c>
      <c r="AE36" s="260">
        <f>IF($Z36="",0,Shares!K36*Shares!J36)</f>
        <v>0</v>
      </c>
      <c r="AF36" s="261">
        <f t="shared" si="0"/>
        <v>0</v>
      </c>
      <c r="AG36" s="260">
        <f>IF($Z36="",0,Shares!M36)</f>
        <v>0</v>
      </c>
      <c r="AH36" s="261">
        <f>IF($Z36="",0,Shares!N36)</f>
        <v>0</v>
      </c>
      <c r="AI36" s="238" t="str">
        <f>IF($Z36="","",RANK(AE36,$AE$2:$AE$1001)+COUNTIF($AE$2:AE36,AE36)-1)</f>
        <v/>
      </c>
      <c r="AJ36" s="238" t="str">
        <f>IF($AD36&lt;0,COUNT($AJ$1:AJ35)+1,"")</f>
        <v/>
      </c>
      <c r="AL36" s="238" t="str">
        <f>'All Ticker P&amp;L'!A36</f>
        <v/>
      </c>
      <c r="AM36" s="238" t="str">
        <f>'All Ticker P&amp;L'!B36</f>
        <v/>
      </c>
      <c r="AN36" s="238" t="str">
        <f>'All Ticker P&amp;L'!C36</f>
        <v/>
      </c>
      <c r="AO36" s="238" t="str">
        <f>'All Ticker P&amp;L'!D36</f>
        <v/>
      </c>
      <c r="AP36" s="259">
        <f>IF($AL36="",0,'All Ticker P&amp;L'!E36)</f>
        <v>0</v>
      </c>
      <c r="AQ36" s="260">
        <f>IF($AL36="",0,'All Ticker P&amp;L'!J36*'All Ticker P&amp;L'!I36)</f>
        <v>0</v>
      </c>
      <c r="AR36" s="260">
        <f>IF($AL36="",0,'All Ticker P&amp;L'!L36)</f>
        <v>0</v>
      </c>
      <c r="AS36" s="261">
        <f>IF($AL36="",0,'All Ticker P&amp;L'!M36)</f>
        <v>0</v>
      </c>
      <c r="AT36" s="238" t="str">
        <f>IF($AL36="","",RANK(AR36,$AR$2:$AR$1001)+COUNTIF($AR$2:AR36,AR36)-1)</f>
        <v/>
      </c>
      <c r="AU36" s="238" t="str">
        <f>IF($AL36="","",RANK(AV36,$AV$2:$AV$1001)+COUNTIF($AV$2:AV36,AV36)-1)</f>
        <v/>
      </c>
      <c r="AV36" s="260">
        <f t="shared" si="1"/>
        <v>0</v>
      </c>
    </row>
    <row r="37" spans="1:48" ht="15" customHeight="1" x14ac:dyDescent="0.2">
      <c r="A37" s="265">
        <v>3</v>
      </c>
      <c r="B37" s="265" t="str">
        <f t="shared" si="12"/>
        <v>CG:BITCOIN:USD</v>
      </c>
      <c r="C37" s="265" t="str">
        <f t="shared" si="13"/>
        <v>CG</v>
      </c>
      <c r="D37" s="265" t="str">
        <f t="shared" si="14"/>
        <v>USD</v>
      </c>
      <c r="E37" s="269">
        <f t="shared" si="15"/>
        <v>0.1</v>
      </c>
      <c r="F37" s="266">
        <f t="shared" si="16"/>
        <v>10860.836963969468</v>
      </c>
      <c r="G37" s="267">
        <f t="shared" si="17"/>
        <v>4.5410627027027033</v>
      </c>
      <c r="H37" s="265" t="str">
        <f t="shared" si="18"/>
        <v>Open</v>
      </c>
      <c r="J37" s="265">
        <v>3</v>
      </c>
      <c r="K37" s="265" t="str">
        <f t="shared" si="19"/>
        <v/>
      </c>
      <c r="L37" s="265" t="str">
        <f t="shared" si="20"/>
        <v/>
      </c>
      <c r="M37" s="265" t="str">
        <f t="shared" si="21"/>
        <v/>
      </c>
      <c r="N37" s="269" t="str">
        <f t="shared" si="22"/>
        <v/>
      </c>
      <c r="O37" s="266" t="str">
        <f t="shared" si="23"/>
        <v/>
      </c>
      <c r="P37" s="267" t="str">
        <f t="shared" si="24"/>
        <v/>
      </c>
      <c r="Q37" s="265" t="str">
        <f t="shared" si="25"/>
        <v/>
      </c>
      <c r="Z37" s="238" t="str">
        <f>Shares!A37</f>
        <v/>
      </c>
      <c r="AA37" s="238" t="str">
        <f>Shares!B37</f>
        <v/>
      </c>
      <c r="AB37" s="238" t="str">
        <f>Shares!C37</f>
        <v/>
      </c>
      <c r="AC37" s="238" t="str">
        <f>Shares!D37</f>
        <v/>
      </c>
      <c r="AD37" s="259">
        <f>IF($Z37="",0,Shares!E37)</f>
        <v>0</v>
      </c>
      <c r="AE37" s="260">
        <f>IF($Z37="",0,Shares!K37*Shares!J37)</f>
        <v>0</v>
      </c>
      <c r="AF37" s="261">
        <f t="shared" si="0"/>
        <v>0</v>
      </c>
      <c r="AG37" s="260">
        <f>IF($Z37="",0,Shares!M37)</f>
        <v>0</v>
      </c>
      <c r="AH37" s="261">
        <f>IF($Z37="",0,Shares!N37)</f>
        <v>0</v>
      </c>
      <c r="AI37" s="238" t="str">
        <f>IF($Z37="","",RANK(AE37,$AE$2:$AE$1001)+COUNTIF($AE$2:AE37,AE37)-1)</f>
        <v/>
      </c>
      <c r="AJ37" s="238" t="str">
        <f>IF($AD37&lt;0,COUNT($AJ$1:AJ36)+1,"")</f>
        <v/>
      </c>
      <c r="AL37" s="238" t="str">
        <f>'All Ticker P&amp;L'!A37</f>
        <v/>
      </c>
      <c r="AM37" s="238" t="str">
        <f>'All Ticker P&amp;L'!B37</f>
        <v/>
      </c>
      <c r="AN37" s="238" t="str">
        <f>'All Ticker P&amp;L'!C37</f>
        <v/>
      </c>
      <c r="AO37" s="238" t="str">
        <f>'All Ticker P&amp;L'!D37</f>
        <v/>
      </c>
      <c r="AP37" s="259">
        <f>IF($AL37="",0,'All Ticker P&amp;L'!E37)</f>
        <v>0</v>
      </c>
      <c r="AQ37" s="260">
        <f>IF($AL37="",0,'All Ticker P&amp;L'!J37*'All Ticker P&amp;L'!I37)</f>
        <v>0</v>
      </c>
      <c r="AR37" s="260">
        <f>IF($AL37="",0,'All Ticker P&amp;L'!L37)</f>
        <v>0</v>
      </c>
      <c r="AS37" s="261">
        <f>IF($AL37="",0,'All Ticker P&amp;L'!M37)</f>
        <v>0</v>
      </c>
      <c r="AT37" s="238" t="str">
        <f>IF($AL37="","",RANK(AR37,$AR$2:$AR$1001)+COUNTIF($AR$2:AR37,AR37)-1)</f>
        <v/>
      </c>
      <c r="AU37" s="238" t="str">
        <f>IF($AL37="","",RANK(AV37,$AV$2:$AV$1001)+COUNTIF($AV$2:AV37,AV37)-1)</f>
        <v/>
      </c>
      <c r="AV37" s="260">
        <f t="shared" si="1"/>
        <v>0</v>
      </c>
    </row>
    <row r="38" spans="1:48" ht="15" customHeight="1" x14ac:dyDescent="0.2">
      <c r="A38" s="265">
        <v>4</v>
      </c>
      <c r="B38" s="265" t="str">
        <f t="shared" si="12"/>
        <v>USX:AAPL:USD</v>
      </c>
      <c r="C38" s="265" t="str">
        <f t="shared" si="13"/>
        <v>USX</v>
      </c>
      <c r="D38" s="265" t="str">
        <f t="shared" si="14"/>
        <v>USD</v>
      </c>
      <c r="E38" s="269">
        <f t="shared" si="15"/>
        <v>80</v>
      </c>
      <c r="F38" s="266">
        <f t="shared" si="16"/>
        <v>8907.4478675130504</v>
      </c>
      <c r="G38" s="267">
        <f t="shared" si="17"/>
        <v>0.75631174533479695</v>
      </c>
      <c r="H38" s="265" t="str">
        <f t="shared" si="18"/>
        <v>Open</v>
      </c>
      <c r="J38" s="265">
        <v>4</v>
      </c>
      <c r="K38" s="265" t="str">
        <f t="shared" si="19"/>
        <v/>
      </c>
      <c r="L38" s="265" t="str">
        <f t="shared" si="20"/>
        <v/>
      </c>
      <c r="M38" s="265" t="str">
        <f t="shared" si="21"/>
        <v/>
      </c>
      <c r="N38" s="269" t="str">
        <f t="shared" si="22"/>
        <v/>
      </c>
      <c r="O38" s="266" t="str">
        <f t="shared" si="23"/>
        <v/>
      </c>
      <c r="P38" s="267" t="str">
        <f t="shared" si="24"/>
        <v/>
      </c>
      <c r="Q38" s="265" t="str">
        <f t="shared" si="25"/>
        <v/>
      </c>
      <c r="Z38" s="238" t="str">
        <f>Shares!A38</f>
        <v/>
      </c>
      <c r="AA38" s="238" t="str">
        <f>Shares!B38</f>
        <v/>
      </c>
      <c r="AB38" s="238" t="str">
        <f>Shares!C38</f>
        <v/>
      </c>
      <c r="AC38" s="238" t="str">
        <f>Shares!D38</f>
        <v/>
      </c>
      <c r="AD38" s="259">
        <f>IF($Z38="",0,Shares!E38)</f>
        <v>0</v>
      </c>
      <c r="AE38" s="260">
        <f>IF($Z38="",0,Shares!K38*Shares!J38)</f>
        <v>0</v>
      </c>
      <c r="AF38" s="261">
        <f t="shared" si="0"/>
        <v>0</v>
      </c>
      <c r="AG38" s="260">
        <f>IF($Z38="",0,Shares!M38)</f>
        <v>0</v>
      </c>
      <c r="AH38" s="261">
        <f>IF($Z38="",0,Shares!N38)</f>
        <v>0</v>
      </c>
      <c r="AI38" s="238" t="str">
        <f>IF($Z38="","",RANK(AE38,$AE$2:$AE$1001)+COUNTIF($AE$2:AE38,AE38)-1)</f>
        <v/>
      </c>
      <c r="AJ38" s="238" t="str">
        <f>IF($AD38&lt;0,COUNT($AJ$1:AJ37)+1,"")</f>
        <v/>
      </c>
      <c r="AL38" s="238" t="str">
        <f>'All Ticker P&amp;L'!A38</f>
        <v/>
      </c>
      <c r="AM38" s="238" t="str">
        <f>'All Ticker P&amp;L'!B38</f>
        <v/>
      </c>
      <c r="AN38" s="238" t="str">
        <f>'All Ticker P&amp;L'!C38</f>
        <v/>
      </c>
      <c r="AO38" s="238" t="str">
        <f>'All Ticker P&amp;L'!D38</f>
        <v/>
      </c>
      <c r="AP38" s="259">
        <f>IF($AL38="",0,'All Ticker P&amp;L'!E38)</f>
        <v>0</v>
      </c>
      <c r="AQ38" s="260">
        <f>IF($AL38="",0,'All Ticker P&amp;L'!J38*'All Ticker P&amp;L'!I38)</f>
        <v>0</v>
      </c>
      <c r="AR38" s="260">
        <f>IF($AL38="",0,'All Ticker P&amp;L'!L38)</f>
        <v>0</v>
      </c>
      <c r="AS38" s="261">
        <f>IF($AL38="",0,'All Ticker P&amp;L'!M38)</f>
        <v>0</v>
      </c>
      <c r="AT38" s="238" t="str">
        <f>IF($AL38="","",RANK(AR38,$AR$2:$AR$1001)+COUNTIF($AR$2:AR38,AR38)-1)</f>
        <v/>
      </c>
      <c r="AU38" s="238" t="str">
        <f>IF($AL38="","",RANK(AV38,$AV$2:$AV$1001)+COUNTIF($AV$2:AV38,AV38)-1)</f>
        <v/>
      </c>
      <c r="AV38" s="260">
        <f t="shared" si="1"/>
        <v>0</v>
      </c>
    </row>
    <row r="39" spans="1:48" ht="15" customHeight="1" x14ac:dyDescent="0.2">
      <c r="A39" s="265">
        <v>5</v>
      </c>
      <c r="B39" s="265" t="str">
        <f t="shared" si="12"/>
        <v>USX:MSFT:USD</v>
      </c>
      <c r="C39" s="265" t="str">
        <f t="shared" si="13"/>
        <v>USX</v>
      </c>
      <c r="D39" s="265" t="str">
        <f t="shared" si="14"/>
        <v>USD</v>
      </c>
      <c r="E39" s="269">
        <f t="shared" si="15"/>
        <v>20</v>
      </c>
      <c r="F39" s="266">
        <f t="shared" si="16"/>
        <v>4906.2067717288865</v>
      </c>
      <c r="G39" s="267">
        <f t="shared" si="17"/>
        <v>0.82410423452768733</v>
      </c>
      <c r="H39" s="265" t="str">
        <f t="shared" si="18"/>
        <v>Open</v>
      </c>
      <c r="J39" s="265">
        <v>5</v>
      </c>
      <c r="K39" s="265" t="str">
        <f t="shared" si="19"/>
        <v/>
      </c>
      <c r="L39" s="265" t="str">
        <f t="shared" si="20"/>
        <v/>
      </c>
      <c r="M39" s="265" t="str">
        <f t="shared" si="21"/>
        <v/>
      </c>
      <c r="N39" s="269" t="str">
        <f t="shared" si="22"/>
        <v/>
      </c>
      <c r="O39" s="266" t="str">
        <f t="shared" si="23"/>
        <v/>
      </c>
      <c r="P39" s="267" t="str">
        <f t="shared" si="24"/>
        <v/>
      </c>
      <c r="Q39" s="265" t="str">
        <f t="shared" si="25"/>
        <v/>
      </c>
      <c r="Z39" s="238" t="str">
        <f>Shares!A39</f>
        <v/>
      </c>
      <c r="AA39" s="238" t="str">
        <f>Shares!B39</f>
        <v/>
      </c>
      <c r="AB39" s="238" t="str">
        <f>Shares!C39</f>
        <v/>
      </c>
      <c r="AC39" s="238" t="str">
        <f>Shares!D39</f>
        <v/>
      </c>
      <c r="AD39" s="259">
        <f>IF($Z39="",0,Shares!E39)</f>
        <v>0</v>
      </c>
      <c r="AE39" s="260">
        <f>IF($Z39="",0,Shares!K39*Shares!J39)</f>
        <v>0</v>
      </c>
      <c r="AF39" s="261">
        <f t="shared" si="0"/>
        <v>0</v>
      </c>
      <c r="AG39" s="260">
        <f>IF($Z39="",0,Shares!M39)</f>
        <v>0</v>
      </c>
      <c r="AH39" s="261">
        <f>IF($Z39="",0,Shares!N39)</f>
        <v>0</v>
      </c>
      <c r="AI39" s="238" t="str">
        <f>IF($Z39="","",RANK(AE39,$AE$2:$AE$1001)+COUNTIF($AE$2:AE39,AE39)-1)</f>
        <v/>
      </c>
      <c r="AJ39" s="238" t="str">
        <f>IF($AD39&lt;0,COUNT($AJ$1:AJ38)+1,"")</f>
        <v/>
      </c>
      <c r="AL39" s="238" t="str">
        <f>'All Ticker P&amp;L'!A39</f>
        <v/>
      </c>
      <c r="AM39" s="238" t="str">
        <f>'All Ticker P&amp;L'!B39</f>
        <v/>
      </c>
      <c r="AN39" s="238" t="str">
        <f>'All Ticker P&amp;L'!C39</f>
        <v/>
      </c>
      <c r="AO39" s="238" t="str">
        <f>'All Ticker P&amp;L'!D39</f>
        <v/>
      </c>
      <c r="AP39" s="259">
        <f>IF($AL39="",0,'All Ticker P&amp;L'!E39)</f>
        <v>0</v>
      </c>
      <c r="AQ39" s="260">
        <f>IF($AL39="",0,'All Ticker P&amp;L'!J39*'All Ticker P&amp;L'!I39)</f>
        <v>0</v>
      </c>
      <c r="AR39" s="260">
        <f>IF($AL39="",0,'All Ticker P&amp;L'!L39)</f>
        <v>0</v>
      </c>
      <c r="AS39" s="261">
        <f>IF($AL39="",0,'All Ticker P&amp;L'!M39)</f>
        <v>0</v>
      </c>
      <c r="AT39" s="238" t="str">
        <f>IF($AL39="","",RANK(AR39,$AR$2:$AR$1001)+COUNTIF($AR$2:AR39,AR39)-1)</f>
        <v/>
      </c>
      <c r="AU39" s="238" t="str">
        <f>IF($AL39="","",RANK(AV39,$AV$2:$AV$1001)+COUNTIF($AV$2:AV39,AV39)-1)</f>
        <v/>
      </c>
      <c r="AV39" s="260">
        <f t="shared" si="1"/>
        <v>0</v>
      </c>
    </row>
    <row r="40" spans="1:48" ht="15" customHeight="1" x14ac:dyDescent="0.2">
      <c r="A40" s="265">
        <v>6</v>
      </c>
      <c r="B40" s="265" t="str">
        <f t="shared" si="12"/>
        <v>SGX:Z74:SGD</v>
      </c>
      <c r="C40" s="265" t="str">
        <f t="shared" si="13"/>
        <v>SGX</v>
      </c>
      <c r="D40" s="265" t="str">
        <f t="shared" si="14"/>
        <v>SGD</v>
      </c>
      <c r="E40" s="269">
        <f t="shared" si="15"/>
        <v>3000</v>
      </c>
      <c r="F40" s="266">
        <f t="shared" si="16"/>
        <v>2135</v>
      </c>
      <c r="G40" s="267">
        <f t="shared" si="17"/>
        <v>0.22895442359249329</v>
      </c>
      <c r="H40" s="265" t="str">
        <f t="shared" si="18"/>
        <v>Open</v>
      </c>
      <c r="J40" s="265">
        <v>6</v>
      </c>
      <c r="K40" s="265" t="str">
        <f t="shared" si="19"/>
        <v/>
      </c>
      <c r="L40" s="265" t="str">
        <f t="shared" si="20"/>
        <v/>
      </c>
      <c r="M40" s="265" t="str">
        <f t="shared" si="21"/>
        <v/>
      </c>
      <c r="N40" s="269" t="str">
        <f t="shared" si="22"/>
        <v/>
      </c>
      <c r="O40" s="266" t="str">
        <f t="shared" si="23"/>
        <v/>
      </c>
      <c r="P40" s="267" t="str">
        <f t="shared" si="24"/>
        <v/>
      </c>
      <c r="Q40" s="265" t="str">
        <f t="shared" si="25"/>
        <v/>
      </c>
      <c r="Z40" s="238" t="str">
        <f>Shares!A40</f>
        <v/>
      </c>
      <c r="AA40" s="238" t="str">
        <f>Shares!B40</f>
        <v/>
      </c>
      <c r="AB40" s="238" t="str">
        <f>Shares!C40</f>
        <v/>
      </c>
      <c r="AC40" s="238" t="str">
        <f>Shares!D40</f>
        <v/>
      </c>
      <c r="AD40" s="259">
        <f>IF($Z40="",0,Shares!E40)</f>
        <v>0</v>
      </c>
      <c r="AE40" s="260">
        <f>IF($Z40="",0,Shares!K40*Shares!J40)</f>
        <v>0</v>
      </c>
      <c r="AF40" s="261">
        <f t="shared" si="0"/>
        <v>0</v>
      </c>
      <c r="AG40" s="260">
        <f>IF($Z40="",0,Shares!M40)</f>
        <v>0</v>
      </c>
      <c r="AH40" s="261">
        <f>IF($Z40="",0,Shares!N40)</f>
        <v>0</v>
      </c>
      <c r="AI40" s="238" t="str">
        <f>IF($Z40="","",RANK(AE40,$AE$2:$AE$1001)+COUNTIF($AE$2:AE40,AE40)-1)</f>
        <v/>
      </c>
      <c r="AJ40" s="238" t="str">
        <f>IF($AD40&lt;0,COUNT($AJ$1:AJ39)+1,"")</f>
        <v/>
      </c>
      <c r="AL40" s="238" t="str">
        <f>'All Ticker P&amp;L'!A40</f>
        <v/>
      </c>
      <c r="AM40" s="238" t="str">
        <f>'All Ticker P&amp;L'!B40</f>
        <v/>
      </c>
      <c r="AN40" s="238" t="str">
        <f>'All Ticker P&amp;L'!C40</f>
        <v/>
      </c>
      <c r="AO40" s="238" t="str">
        <f>'All Ticker P&amp;L'!D40</f>
        <v/>
      </c>
      <c r="AP40" s="259">
        <f>IF($AL40="",0,'All Ticker P&amp;L'!E40)</f>
        <v>0</v>
      </c>
      <c r="AQ40" s="260">
        <f>IF($AL40="",0,'All Ticker P&amp;L'!J40*'All Ticker P&amp;L'!I40)</f>
        <v>0</v>
      </c>
      <c r="AR40" s="260">
        <f>IF($AL40="",0,'All Ticker P&amp;L'!L40)</f>
        <v>0</v>
      </c>
      <c r="AS40" s="261">
        <f>IF($AL40="",0,'All Ticker P&amp;L'!M40)</f>
        <v>0</v>
      </c>
      <c r="AT40" s="238" t="str">
        <f>IF($AL40="","",RANK(AR40,$AR$2:$AR$1001)+COUNTIF($AR$2:AR40,AR40)-1)</f>
        <v/>
      </c>
      <c r="AU40" s="238" t="str">
        <f>IF($AL40="","",RANK(AV40,$AV$2:$AV$1001)+COUNTIF($AV$2:AV40,AV40)-1)</f>
        <v/>
      </c>
      <c r="AV40" s="260">
        <f t="shared" si="1"/>
        <v>0</v>
      </c>
    </row>
    <row r="41" spans="1:48" ht="15" customHeight="1" x14ac:dyDescent="0.2">
      <c r="A41" s="265">
        <v>7</v>
      </c>
      <c r="B41" s="265" t="str">
        <f t="shared" si="12"/>
        <v>SGX:CLR:SGD</v>
      </c>
      <c r="C41" s="265" t="str">
        <f t="shared" si="13"/>
        <v>SGX</v>
      </c>
      <c r="D41" s="265" t="str">
        <f t="shared" si="14"/>
        <v>SGD</v>
      </c>
      <c r="E41" s="269">
        <f t="shared" si="15"/>
        <v>10000</v>
      </c>
      <c r="F41" s="266">
        <f t="shared" si="16"/>
        <v>1124.9999999999991</v>
      </c>
      <c r="G41" s="267">
        <f t="shared" si="17"/>
        <v>0.16014234875444827</v>
      </c>
      <c r="H41" s="265" t="str">
        <f t="shared" si="18"/>
        <v>Open</v>
      </c>
      <c r="J41" s="265">
        <v>7</v>
      </c>
      <c r="K41" s="265" t="str">
        <f t="shared" si="19"/>
        <v/>
      </c>
      <c r="L41" s="265" t="str">
        <f t="shared" si="20"/>
        <v/>
      </c>
      <c r="M41" s="265" t="str">
        <f t="shared" si="21"/>
        <v/>
      </c>
      <c r="N41" s="269" t="str">
        <f t="shared" si="22"/>
        <v/>
      </c>
      <c r="O41" s="266" t="str">
        <f t="shared" si="23"/>
        <v/>
      </c>
      <c r="P41" s="267" t="str">
        <f t="shared" si="24"/>
        <v/>
      </c>
      <c r="Q41" s="265" t="str">
        <f t="shared" si="25"/>
        <v/>
      </c>
      <c r="Z41" s="238" t="str">
        <f>Shares!A41</f>
        <v/>
      </c>
      <c r="AA41" s="238" t="str">
        <f>Shares!B41</f>
        <v/>
      </c>
      <c r="AB41" s="238" t="str">
        <f>Shares!C41</f>
        <v/>
      </c>
      <c r="AC41" s="238" t="str">
        <f>Shares!D41</f>
        <v/>
      </c>
      <c r="AD41" s="259">
        <f>IF($Z41="",0,Shares!E41)</f>
        <v>0</v>
      </c>
      <c r="AE41" s="260">
        <f>IF($Z41="",0,Shares!K41*Shares!J41)</f>
        <v>0</v>
      </c>
      <c r="AF41" s="261">
        <f t="shared" si="0"/>
        <v>0</v>
      </c>
      <c r="AG41" s="260">
        <f>IF($Z41="",0,Shares!M41)</f>
        <v>0</v>
      </c>
      <c r="AH41" s="261">
        <f>IF($Z41="",0,Shares!N41)</f>
        <v>0</v>
      </c>
      <c r="AI41" s="238" t="str">
        <f>IF($Z41="","",RANK(AE41,$AE$2:$AE$1001)+COUNTIF($AE$2:AE41,AE41)-1)</f>
        <v/>
      </c>
      <c r="AJ41" s="238" t="str">
        <f>IF($AD41&lt;0,COUNT($AJ$1:AJ40)+1,"")</f>
        <v/>
      </c>
      <c r="AL41" s="238" t="str">
        <f>'All Ticker P&amp;L'!A41</f>
        <v/>
      </c>
      <c r="AM41" s="238" t="str">
        <f>'All Ticker P&amp;L'!B41</f>
        <v/>
      </c>
      <c r="AN41" s="238" t="str">
        <f>'All Ticker P&amp;L'!C41</f>
        <v/>
      </c>
      <c r="AO41" s="238" t="str">
        <f>'All Ticker P&amp;L'!D41</f>
        <v/>
      </c>
      <c r="AP41" s="259">
        <f>IF($AL41="",0,'All Ticker P&amp;L'!E41)</f>
        <v>0</v>
      </c>
      <c r="AQ41" s="260">
        <f>IF($AL41="",0,'All Ticker P&amp;L'!J41*'All Ticker P&amp;L'!I41)</f>
        <v>0</v>
      </c>
      <c r="AR41" s="260">
        <f>IF($AL41="",0,'All Ticker P&amp;L'!L41)</f>
        <v>0</v>
      </c>
      <c r="AS41" s="261">
        <f>IF($AL41="",0,'All Ticker P&amp;L'!M41)</f>
        <v>0</v>
      </c>
      <c r="AT41" s="238" t="str">
        <f>IF($AL41="","",RANK(AR41,$AR$2:$AR$1001)+COUNTIF($AR$2:AR41,AR41)-1)</f>
        <v/>
      </c>
      <c r="AU41" s="238" t="str">
        <f>IF($AL41="","",RANK(AV41,$AV$2:$AV$1001)+COUNTIF($AV$2:AV41,AV41)-1)</f>
        <v/>
      </c>
      <c r="AV41" s="260">
        <f t="shared" si="1"/>
        <v>0</v>
      </c>
    </row>
    <row r="42" spans="1:48" ht="15" customHeight="1" x14ac:dyDescent="0.2">
      <c r="A42" s="265">
        <v>8</v>
      </c>
      <c r="B42" s="265" t="str">
        <f t="shared" si="12"/>
        <v>SGX:C38U:SGD</v>
      </c>
      <c r="C42" s="265" t="str">
        <f t="shared" si="13"/>
        <v>SGX</v>
      </c>
      <c r="D42" s="265" t="str">
        <f t="shared" si="14"/>
        <v>SGD</v>
      </c>
      <c r="E42" s="269">
        <f t="shared" si="15"/>
        <v>8000</v>
      </c>
      <c r="F42" s="266">
        <f t="shared" si="16"/>
        <v>170</v>
      </c>
      <c r="G42" s="267">
        <f t="shared" si="17"/>
        <v>1.0526315789473684E-2</v>
      </c>
      <c r="H42" s="265" t="str">
        <f t="shared" si="18"/>
        <v>Open</v>
      </c>
      <c r="J42" s="265">
        <v>8</v>
      </c>
      <c r="K42" s="265" t="str">
        <f t="shared" si="19"/>
        <v/>
      </c>
      <c r="L42" s="265" t="str">
        <f t="shared" si="20"/>
        <v/>
      </c>
      <c r="M42" s="265" t="str">
        <f t="shared" si="21"/>
        <v/>
      </c>
      <c r="N42" s="269" t="str">
        <f t="shared" si="22"/>
        <v/>
      </c>
      <c r="O42" s="266" t="str">
        <f t="shared" si="23"/>
        <v/>
      </c>
      <c r="P42" s="267" t="str">
        <f t="shared" si="24"/>
        <v/>
      </c>
      <c r="Q42" s="265" t="str">
        <f t="shared" si="25"/>
        <v/>
      </c>
      <c r="Z42" s="238" t="str">
        <f>Shares!A42</f>
        <v/>
      </c>
      <c r="AA42" s="238" t="str">
        <f>Shares!B42</f>
        <v/>
      </c>
      <c r="AB42" s="238" t="str">
        <f>Shares!C42</f>
        <v/>
      </c>
      <c r="AC42" s="238" t="str">
        <f>Shares!D42</f>
        <v/>
      </c>
      <c r="AD42" s="259">
        <f>IF($Z42="",0,Shares!E42)</f>
        <v>0</v>
      </c>
      <c r="AE42" s="260">
        <f>IF($Z42="",0,Shares!K42*Shares!J42)</f>
        <v>0</v>
      </c>
      <c r="AF42" s="261">
        <f t="shared" si="0"/>
        <v>0</v>
      </c>
      <c r="AG42" s="260">
        <f>IF($Z42="",0,Shares!M42)</f>
        <v>0</v>
      </c>
      <c r="AH42" s="261">
        <f>IF($Z42="",0,Shares!N42)</f>
        <v>0</v>
      </c>
      <c r="AI42" s="238" t="str">
        <f>IF($Z42="","",RANK(AE42,$AE$2:$AE$1001)+COUNTIF($AE$2:AE42,AE42)-1)</f>
        <v/>
      </c>
      <c r="AJ42" s="238" t="str">
        <f>IF($AD42&lt;0,COUNT($AJ$1:AJ41)+1,"")</f>
        <v/>
      </c>
      <c r="AL42" s="238" t="str">
        <f>'All Ticker P&amp;L'!A42</f>
        <v/>
      </c>
      <c r="AM42" s="238" t="str">
        <f>'All Ticker P&amp;L'!B42</f>
        <v/>
      </c>
      <c r="AN42" s="238" t="str">
        <f>'All Ticker P&amp;L'!C42</f>
        <v/>
      </c>
      <c r="AO42" s="238" t="str">
        <f>'All Ticker P&amp;L'!D42</f>
        <v/>
      </c>
      <c r="AP42" s="259">
        <f>IF($AL42="",0,'All Ticker P&amp;L'!E42)</f>
        <v>0</v>
      </c>
      <c r="AQ42" s="260">
        <f>IF($AL42="",0,'All Ticker P&amp;L'!J42*'All Ticker P&amp;L'!I42)</f>
        <v>0</v>
      </c>
      <c r="AR42" s="260">
        <f>IF($AL42="",0,'All Ticker P&amp;L'!L42)</f>
        <v>0</v>
      </c>
      <c r="AS42" s="261">
        <f>IF($AL42="",0,'All Ticker P&amp;L'!M42)</f>
        <v>0</v>
      </c>
      <c r="AT42" s="238" t="str">
        <f>IF($AL42="","",RANK(AR42,$AR$2:$AR$1001)+COUNTIF($AR$2:AR42,AR42)-1)</f>
        <v/>
      </c>
      <c r="AU42" s="238" t="str">
        <f>IF($AL42="","",RANK(AV42,$AV$2:$AV$1001)+COUNTIF($AV$2:AV42,AV42)-1)</f>
        <v/>
      </c>
      <c r="AV42" s="260">
        <f t="shared" si="1"/>
        <v>0</v>
      </c>
    </row>
    <row r="43" spans="1:48" ht="15" customHeight="1" x14ac:dyDescent="0.2">
      <c r="A43" s="265">
        <v>9</v>
      </c>
      <c r="B43" s="265" t="str">
        <f t="shared" si="12"/>
        <v/>
      </c>
      <c r="C43" s="265" t="str">
        <f t="shared" si="13"/>
        <v/>
      </c>
      <c r="D43" s="265" t="str">
        <f t="shared" si="14"/>
        <v/>
      </c>
      <c r="E43" s="269" t="str">
        <f t="shared" si="15"/>
        <v/>
      </c>
      <c r="F43" s="266" t="str">
        <f t="shared" si="16"/>
        <v/>
      </c>
      <c r="G43" s="267" t="str">
        <f t="shared" si="17"/>
        <v/>
      </c>
      <c r="H43" s="265" t="str">
        <f t="shared" si="18"/>
        <v/>
      </c>
      <c r="J43" s="265">
        <v>9</v>
      </c>
      <c r="K43" s="265" t="str">
        <f t="shared" si="19"/>
        <v/>
      </c>
      <c r="L43" s="265" t="str">
        <f t="shared" si="20"/>
        <v/>
      </c>
      <c r="M43" s="265" t="str">
        <f t="shared" si="21"/>
        <v/>
      </c>
      <c r="N43" s="269" t="str">
        <f t="shared" si="22"/>
        <v/>
      </c>
      <c r="O43" s="266" t="str">
        <f t="shared" si="23"/>
        <v/>
      </c>
      <c r="P43" s="267" t="str">
        <f t="shared" si="24"/>
        <v/>
      </c>
      <c r="Q43" s="265" t="str">
        <f t="shared" si="25"/>
        <v/>
      </c>
      <c r="Z43" s="238" t="str">
        <f>Shares!A43</f>
        <v/>
      </c>
      <c r="AA43" s="238" t="str">
        <f>Shares!B43</f>
        <v/>
      </c>
      <c r="AB43" s="238" t="str">
        <f>Shares!C43</f>
        <v/>
      </c>
      <c r="AC43" s="238" t="str">
        <f>Shares!D43</f>
        <v/>
      </c>
      <c r="AD43" s="259">
        <f>IF($Z43="",0,Shares!E43)</f>
        <v>0</v>
      </c>
      <c r="AE43" s="260">
        <f>IF($Z43="",0,Shares!K43*Shares!J43)</f>
        <v>0</v>
      </c>
      <c r="AF43" s="261">
        <f t="shared" si="0"/>
        <v>0</v>
      </c>
      <c r="AG43" s="260">
        <f>IF($Z43="",0,Shares!M43)</f>
        <v>0</v>
      </c>
      <c r="AH43" s="261">
        <f>IF($Z43="",0,Shares!N43)</f>
        <v>0</v>
      </c>
      <c r="AI43" s="238" t="str">
        <f>IF($Z43="","",RANK(AE43,$AE$2:$AE$1001)+COUNTIF($AE$2:AE43,AE43)-1)</f>
        <v/>
      </c>
      <c r="AJ43" s="238" t="str">
        <f>IF($AD43&lt;0,COUNT($AJ$1:AJ42)+1,"")</f>
        <v/>
      </c>
      <c r="AL43" s="238" t="str">
        <f>'All Ticker P&amp;L'!A43</f>
        <v/>
      </c>
      <c r="AM43" s="238" t="str">
        <f>'All Ticker P&amp;L'!B43</f>
        <v/>
      </c>
      <c r="AN43" s="238" t="str">
        <f>'All Ticker P&amp;L'!C43</f>
        <v/>
      </c>
      <c r="AO43" s="238" t="str">
        <f>'All Ticker P&amp;L'!D43</f>
        <v/>
      </c>
      <c r="AP43" s="259">
        <f>IF($AL43="",0,'All Ticker P&amp;L'!E43)</f>
        <v>0</v>
      </c>
      <c r="AQ43" s="260">
        <f>IF($AL43="",0,'All Ticker P&amp;L'!J43*'All Ticker P&amp;L'!I43)</f>
        <v>0</v>
      </c>
      <c r="AR43" s="260">
        <f>IF($AL43="",0,'All Ticker P&amp;L'!L43)</f>
        <v>0</v>
      </c>
      <c r="AS43" s="261">
        <f>IF($AL43="",0,'All Ticker P&amp;L'!M43)</f>
        <v>0</v>
      </c>
      <c r="AT43" s="238" t="str">
        <f>IF($AL43="","",RANK(AR43,$AR$2:$AR$1001)+COUNTIF($AR$2:AR43,AR43)-1)</f>
        <v/>
      </c>
      <c r="AU43" s="238" t="str">
        <f>IF($AL43="","",RANK(AV43,$AV$2:$AV$1001)+COUNTIF($AV$2:AV43,AV43)-1)</f>
        <v/>
      </c>
      <c r="AV43" s="260">
        <f t="shared" si="1"/>
        <v>0</v>
      </c>
    </row>
    <row r="44" spans="1:48" ht="15" customHeight="1" x14ac:dyDescent="0.2">
      <c r="A44" s="265">
        <v>10</v>
      </c>
      <c r="B44" s="265" t="str">
        <f t="shared" si="12"/>
        <v/>
      </c>
      <c r="C44" s="265" t="str">
        <f t="shared" si="13"/>
        <v/>
      </c>
      <c r="D44" s="265" t="str">
        <f t="shared" si="14"/>
        <v/>
      </c>
      <c r="E44" s="269" t="str">
        <f t="shared" si="15"/>
        <v/>
      </c>
      <c r="F44" s="266" t="str">
        <f t="shared" si="16"/>
        <v/>
      </c>
      <c r="G44" s="267" t="str">
        <f t="shared" si="17"/>
        <v/>
      </c>
      <c r="H44" s="265" t="str">
        <f t="shared" si="18"/>
        <v/>
      </c>
      <c r="J44" s="265">
        <v>10</v>
      </c>
      <c r="K44" s="265" t="str">
        <f t="shared" si="19"/>
        <v/>
      </c>
      <c r="L44" s="265" t="str">
        <f t="shared" si="20"/>
        <v/>
      </c>
      <c r="M44" s="265" t="str">
        <f t="shared" si="21"/>
        <v/>
      </c>
      <c r="N44" s="269" t="str">
        <f t="shared" si="22"/>
        <v/>
      </c>
      <c r="O44" s="266" t="str">
        <f t="shared" si="23"/>
        <v/>
      </c>
      <c r="P44" s="267" t="str">
        <f t="shared" si="24"/>
        <v/>
      </c>
      <c r="Q44" s="265" t="str">
        <f t="shared" si="25"/>
        <v/>
      </c>
      <c r="Z44" s="238" t="str">
        <f>Shares!A44</f>
        <v/>
      </c>
      <c r="AA44" s="238" t="str">
        <f>Shares!B44</f>
        <v/>
      </c>
      <c r="AB44" s="238" t="str">
        <f>Shares!C44</f>
        <v/>
      </c>
      <c r="AC44" s="238" t="str">
        <f>Shares!D44</f>
        <v/>
      </c>
      <c r="AD44" s="259">
        <f>IF($Z44="",0,Shares!E44)</f>
        <v>0</v>
      </c>
      <c r="AE44" s="260">
        <f>IF($Z44="",0,Shares!K44*Shares!J44)</f>
        <v>0</v>
      </c>
      <c r="AF44" s="261">
        <f t="shared" si="0"/>
        <v>0</v>
      </c>
      <c r="AG44" s="260">
        <f>IF($Z44="",0,Shares!M44)</f>
        <v>0</v>
      </c>
      <c r="AH44" s="261">
        <f>IF($Z44="",0,Shares!N44)</f>
        <v>0</v>
      </c>
      <c r="AI44" s="238" t="str">
        <f>IF($Z44="","",RANK(AE44,$AE$2:$AE$1001)+COUNTIF($AE$2:AE44,AE44)-1)</f>
        <v/>
      </c>
      <c r="AJ44" s="238" t="str">
        <f>IF($AD44&lt;0,COUNT($AJ$1:AJ43)+1,"")</f>
        <v/>
      </c>
      <c r="AL44" s="238" t="str">
        <f>'All Ticker P&amp;L'!A44</f>
        <v/>
      </c>
      <c r="AM44" s="238" t="str">
        <f>'All Ticker P&amp;L'!B44</f>
        <v/>
      </c>
      <c r="AN44" s="238" t="str">
        <f>'All Ticker P&amp;L'!C44</f>
        <v/>
      </c>
      <c r="AO44" s="238" t="str">
        <f>'All Ticker P&amp;L'!D44</f>
        <v/>
      </c>
      <c r="AP44" s="259">
        <f>IF($AL44="",0,'All Ticker P&amp;L'!E44)</f>
        <v>0</v>
      </c>
      <c r="AQ44" s="260">
        <f>IF($AL44="",0,'All Ticker P&amp;L'!J44*'All Ticker P&amp;L'!I44)</f>
        <v>0</v>
      </c>
      <c r="AR44" s="260">
        <f>IF($AL44="",0,'All Ticker P&amp;L'!L44)</f>
        <v>0</v>
      </c>
      <c r="AS44" s="261">
        <f>IF($AL44="",0,'All Ticker P&amp;L'!M44)</f>
        <v>0</v>
      </c>
      <c r="AT44" s="238" t="str">
        <f>IF($AL44="","",RANK(AR44,$AR$2:$AR$1001)+COUNTIF($AR$2:AR44,AR44)-1)</f>
        <v/>
      </c>
      <c r="AU44" s="238" t="str">
        <f>IF($AL44="","",RANK(AV44,$AV$2:$AV$1001)+COUNTIF($AV$2:AV44,AV44)-1)</f>
        <v/>
      </c>
      <c r="AV44" s="260">
        <f t="shared" si="1"/>
        <v>0</v>
      </c>
    </row>
    <row r="45" spans="1:48" ht="15" customHeight="1" x14ac:dyDescent="0.2">
      <c r="Z45" s="238" t="str">
        <f>Shares!A45</f>
        <v/>
      </c>
      <c r="AA45" s="238" t="str">
        <f>Shares!B45</f>
        <v/>
      </c>
      <c r="AB45" s="238" t="str">
        <f>Shares!C45</f>
        <v/>
      </c>
      <c r="AC45" s="238" t="str">
        <f>Shares!D45</f>
        <v/>
      </c>
      <c r="AD45" s="259">
        <f>IF($Z45="",0,Shares!E45)</f>
        <v>0</v>
      </c>
      <c r="AE45" s="260">
        <f>IF($Z45="",0,Shares!K45*Shares!J45)</f>
        <v>0</v>
      </c>
      <c r="AF45" s="261">
        <f t="shared" si="0"/>
        <v>0</v>
      </c>
      <c r="AG45" s="260">
        <f>IF($Z45="",0,Shares!M45)</f>
        <v>0</v>
      </c>
      <c r="AH45" s="261">
        <f>IF($Z45="",0,Shares!N45)</f>
        <v>0</v>
      </c>
      <c r="AI45" s="238" t="str">
        <f>IF($Z45="","",RANK(AE45,$AE$2:$AE$1001)+COUNTIF($AE$2:AE45,AE45)-1)</f>
        <v/>
      </c>
      <c r="AJ45" s="238" t="str">
        <f>IF($AD45&lt;0,COUNT($AJ$1:AJ44)+1,"")</f>
        <v/>
      </c>
      <c r="AL45" s="238" t="str">
        <f>'All Ticker P&amp;L'!A45</f>
        <v/>
      </c>
      <c r="AM45" s="238" t="str">
        <f>'All Ticker P&amp;L'!B45</f>
        <v/>
      </c>
      <c r="AN45" s="238" t="str">
        <f>'All Ticker P&amp;L'!C45</f>
        <v/>
      </c>
      <c r="AO45" s="238" t="str">
        <f>'All Ticker P&amp;L'!D45</f>
        <v/>
      </c>
      <c r="AP45" s="259">
        <f>IF($AL45="",0,'All Ticker P&amp;L'!E45)</f>
        <v>0</v>
      </c>
      <c r="AQ45" s="260">
        <f>IF($AL45="",0,'All Ticker P&amp;L'!J45*'All Ticker P&amp;L'!I45)</f>
        <v>0</v>
      </c>
      <c r="AR45" s="260">
        <f>IF($AL45="",0,'All Ticker P&amp;L'!L45)</f>
        <v>0</v>
      </c>
      <c r="AS45" s="261">
        <f>IF($AL45="",0,'All Ticker P&amp;L'!M45)</f>
        <v>0</v>
      </c>
      <c r="AT45" s="238" t="str">
        <f>IF($AL45="","",RANK(AR45,$AR$2:$AR$1001)+COUNTIF($AR$2:AR45,AR45)-1)</f>
        <v/>
      </c>
      <c r="AU45" s="238" t="str">
        <f>IF($AL45="","",RANK(AV45,$AV$2:$AV$1001)+COUNTIF($AV$2:AV45,AV45)-1)</f>
        <v/>
      </c>
      <c r="AV45" s="260">
        <f t="shared" si="1"/>
        <v>0</v>
      </c>
    </row>
    <row r="46" spans="1:48" ht="15" customHeight="1" x14ac:dyDescent="0.2">
      <c r="Z46" s="238" t="str">
        <f>Shares!A46</f>
        <v/>
      </c>
      <c r="AA46" s="238" t="str">
        <f>Shares!B46</f>
        <v/>
      </c>
      <c r="AB46" s="238" t="str">
        <f>Shares!C46</f>
        <v/>
      </c>
      <c r="AC46" s="238" t="str">
        <f>Shares!D46</f>
        <v/>
      </c>
      <c r="AD46" s="259">
        <f>IF($Z46="",0,Shares!E46)</f>
        <v>0</v>
      </c>
      <c r="AE46" s="260">
        <f>IF($Z46="",0,Shares!K46*Shares!J46)</f>
        <v>0</v>
      </c>
      <c r="AF46" s="261">
        <f t="shared" si="0"/>
        <v>0</v>
      </c>
      <c r="AG46" s="260">
        <f>IF($Z46="",0,Shares!M46)</f>
        <v>0</v>
      </c>
      <c r="AH46" s="261">
        <f>IF($Z46="",0,Shares!N46)</f>
        <v>0</v>
      </c>
      <c r="AI46" s="238" t="str">
        <f>IF($Z46="","",RANK(AE46,$AE$2:$AE$1001)+COUNTIF($AE$2:AE46,AE46)-1)</f>
        <v/>
      </c>
      <c r="AJ46" s="238" t="str">
        <f>IF($AD46&lt;0,COUNT($AJ$1:AJ45)+1,"")</f>
        <v/>
      </c>
      <c r="AL46" s="238" t="str">
        <f>'All Ticker P&amp;L'!A46</f>
        <v/>
      </c>
      <c r="AM46" s="238" t="str">
        <f>'All Ticker P&amp;L'!B46</f>
        <v/>
      </c>
      <c r="AN46" s="238" t="str">
        <f>'All Ticker P&amp;L'!C46</f>
        <v/>
      </c>
      <c r="AO46" s="238" t="str">
        <f>'All Ticker P&amp;L'!D46</f>
        <v/>
      </c>
      <c r="AP46" s="259">
        <f>IF($AL46="",0,'All Ticker P&amp;L'!E46)</f>
        <v>0</v>
      </c>
      <c r="AQ46" s="260">
        <f>IF($AL46="",0,'All Ticker P&amp;L'!J46*'All Ticker P&amp;L'!I46)</f>
        <v>0</v>
      </c>
      <c r="AR46" s="260">
        <f>IF($AL46="",0,'All Ticker P&amp;L'!L46)</f>
        <v>0</v>
      </c>
      <c r="AS46" s="261">
        <f>IF($AL46="",0,'All Ticker P&amp;L'!M46)</f>
        <v>0</v>
      </c>
      <c r="AT46" s="238" t="str">
        <f>IF($AL46="","",RANK(AR46,$AR$2:$AR$1001)+COUNTIF($AR$2:AR46,AR46)-1)</f>
        <v/>
      </c>
      <c r="AU46" s="238" t="str">
        <f>IF($AL46="","",RANK(AV46,$AV$2:$AV$1001)+COUNTIF($AV$2:AV46,AV46)-1)</f>
        <v/>
      </c>
      <c r="AV46" s="260">
        <f t="shared" si="1"/>
        <v>0</v>
      </c>
    </row>
    <row r="47" spans="1:48" ht="15" customHeight="1" x14ac:dyDescent="0.2">
      <c r="A47" s="262" t="s">
        <v>481</v>
      </c>
      <c r="J47" s="262" t="s">
        <v>482</v>
      </c>
      <c r="Z47" s="238" t="str">
        <f>Shares!A47</f>
        <v/>
      </c>
      <c r="AA47" s="238" t="str">
        <f>Shares!B47</f>
        <v/>
      </c>
      <c r="AB47" s="238" t="str">
        <f>Shares!C47</f>
        <v/>
      </c>
      <c r="AC47" s="238" t="str">
        <f>Shares!D47</f>
        <v/>
      </c>
      <c r="AD47" s="259">
        <f>IF($Z47="",0,Shares!E47)</f>
        <v>0</v>
      </c>
      <c r="AE47" s="260">
        <f>IF($Z47="",0,Shares!K47*Shares!J47)</f>
        <v>0</v>
      </c>
      <c r="AF47" s="261">
        <f t="shared" si="0"/>
        <v>0</v>
      </c>
      <c r="AG47" s="260">
        <f>IF($Z47="",0,Shares!M47)</f>
        <v>0</v>
      </c>
      <c r="AH47" s="261">
        <f>IF($Z47="",0,Shares!N47)</f>
        <v>0</v>
      </c>
      <c r="AI47" s="238" t="str">
        <f>IF($Z47="","",RANK(AE47,$AE$2:$AE$1001)+COUNTIF($AE$2:AE47,AE47)-1)</f>
        <v/>
      </c>
      <c r="AJ47" s="238" t="str">
        <f>IF($AD47&lt;0,COUNT($AJ$1:AJ46)+1,"")</f>
        <v/>
      </c>
      <c r="AL47" s="238" t="str">
        <f>'All Ticker P&amp;L'!A47</f>
        <v/>
      </c>
      <c r="AM47" s="238" t="str">
        <f>'All Ticker P&amp;L'!B47</f>
        <v/>
      </c>
      <c r="AN47" s="238" t="str">
        <f>'All Ticker P&amp;L'!C47</f>
        <v/>
      </c>
      <c r="AO47" s="238" t="str">
        <f>'All Ticker P&amp;L'!D47</f>
        <v/>
      </c>
      <c r="AP47" s="259">
        <f>IF($AL47="",0,'All Ticker P&amp;L'!E47)</f>
        <v>0</v>
      </c>
      <c r="AQ47" s="260">
        <f>IF($AL47="",0,'All Ticker P&amp;L'!J47*'All Ticker P&amp;L'!I47)</f>
        <v>0</v>
      </c>
      <c r="AR47" s="260">
        <f>IF($AL47="",0,'All Ticker P&amp;L'!L47)</f>
        <v>0</v>
      </c>
      <c r="AS47" s="261">
        <f>IF($AL47="",0,'All Ticker P&amp;L'!M47)</f>
        <v>0</v>
      </c>
      <c r="AT47" s="238" t="str">
        <f>IF($AL47="","",RANK(AR47,$AR$2:$AR$1001)+COUNTIF($AR$2:AR47,AR47)-1)</f>
        <v/>
      </c>
      <c r="AU47" s="238" t="str">
        <f>IF($AL47="","",RANK(AV47,$AV$2:$AV$1001)+COUNTIF($AV$2:AV47,AV47)-1)</f>
        <v/>
      </c>
      <c r="AV47" s="260">
        <f t="shared" si="1"/>
        <v>0</v>
      </c>
    </row>
    <row r="48" spans="1:48" ht="15" customHeight="1" x14ac:dyDescent="0.2">
      <c r="A48" s="263" t="s">
        <v>455</v>
      </c>
      <c r="B48" s="263" t="s">
        <v>383</v>
      </c>
      <c r="C48" s="263" t="s">
        <v>375</v>
      </c>
      <c r="D48" s="263" t="s">
        <v>378</v>
      </c>
      <c r="E48" s="263" t="s">
        <v>479</v>
      </c>
      <c r="F48" s="263" t="s">
        <v>456</v>
      </c>
      <c r="G48" s="263" t="s">
        <v>458</v>
      </c>
      <c r="H48" s="263" t="s">
        <v>457</v>
      </c>
      <c r="J48" s="263" t="s">
        <v>468</v>
      </c>
      <c r="K48" s="270">
        <f>$B$13</f>
        <v>0</v>
      </c>
      <c r="Z48" s="238" t="str">
        <f>Shares!A48</f>
        <v/>
      </c>
      <c r="AA48" s="238" t="str">
        <f>Shares!B48</f>
        <v/>
      </c>
      <c r="AB48" s="238" t="str">
        <f>Shares!C48</f>
        <v/>
      </c>
      <c r="AC48" s="238" t="str">
        <f>Shares!D48</f>
        <v/>
      </c>
      <c r="AD48" s="259">
        <f>IF($Z48="",0,Shares!E48)</f>
        <v>0</v>
      </c>
      <c r="AE48" s="260">
        <f>IF($Z48="",0,Shares!K48*Shares!J48)</f>
        <v>0</v>
      </c>
      <c r="AF48" s="261">
        <f t="shared" si="0"/>
        <v>0</v>
      </c>
      <c r="AG48" s="260">
        <f>IF($Z48="",0,Shares!M48)</f>
        <v>0</v>
      </c>
      <c r="AH48" s="261">
        <f>IF($Z48="",0,Shares!N48)</f>
        <v>0</v>
      </c>
      <c r="AI48" s="238" t="str">
        <f>IF($Z48="","",RANK(AE48,$AE$2:$AE$1001)+COUNTIF($AE$2:AE48,AE48)-1)</f>
        <v/>
      </c>
      <c r="AJ48" s="238" t="str">
        <f>IF($AD48&lt;0,COUNT($AJ$1:AJ47)+1,"")</f>
        <v/>
      </c>
      <c r="AL48" s="238" t="str">
        <f>'All Ticker P&amp;L'!A48</f>
        <v/>
      </c>
      <c r="AM48" s="238" t="str">
        <f>'All Ticker P&amp;L'!B48</f>
        <v/>
      </c>
      <c r="AN48" s="238" t="str">
        <f>'All Ticker P&amp;L'!C48</f>
        <v/>
      </c>
      <c r="AO48" s="238" t="str">
        <f>'All Ticker P&amp;L'!D48</f>
        <v/>
      </c>
      <c r="AP48" s="259">
        <f>IF($AL48="",0,'All Ticker P&amp;L'!E48)</f>
        <v>0</v>
      </c>
      <c r="AQ48" s="260">
        <f>IF($AL48="",0,'All Ticker P&amp;L'!J48*'All Ticker P&amp;L'!I48)</f>
        <v>0</v>
      </c>
      <c r="AR48" s="260">
        <f>IF($AL48="",0,'All Ticker P&amp;L'!L48)</f>
        <v>0</v>
      </c>
      <c r="AS48" s="261">
        <f>IF($AL48="",0,'All Ticker P&amp;L'!M48)</f>
        <v>0</v>
      </c>
      <c r="AT48" s="238" t="str">
        <f>IF($AL48="","",RANK(AR48,$AR$2:$AR$1001)+COUNTIF($AR$2:AR48,AR48)-1)</f>
        <v/>
      </c>
      <c r="AU48" s="238" t="str">
        <f>IF($AL48="","",RANK(AV48,$AV$2:$AV$1001)+COUNTIF($AV$2:AV48,AV48)-1)</f>
        <v/>
      </c>
      <c r="AV48" s="260">
        <f t="shared" si="1"/>
        <v>0</v>
      </c>
    </row>
    <row r="49" spans="1:48" ht="15" customHeight="1" x14ac:dyDescent="0.2">
      <c r="A49" s="271">
        <v>1</v>
      </c>
      <c r="B49" s="271" t="str">
        <f t="shared" ref="B49:B58" si="26">IFERROR(INDEX($Z$2:$Z$1001,MATCH($A49,$AJ$2:$AJ$1001,0)),"")</f>
        <v/>
      </c>
      <c r="C49" s="271" t="str">
        <f t="shared" ref="C49:C58" si="27">IF($B49="","",INDEX($AA$2:$AA$1001,MATCH($A49,$AJ$2:$AJ$1001,0)))</f>
        <v/>
      </c>
      <c r="D49" s="271" t="str">
        <f t="shared" ref="D49:D58" si="28">IF($B49="","",INDEX($AC$2:$AC$1001,MATCH($A49,$AJ$2:$AJ$1001,0)))</f>
        <v/>
      </c>
      <c r="E49" s="272" t="str">
        <f t="shared" ref="E49:E58" si="29">IF($B49="","",INDEX($AD$2:$AD$1001,MATCH($A49,$AJ$2:$AJ$1001,0)))</f>
        <v/>
      </c>
      <c r="F49" s="273" t="str">
        <f t="shared" ref="F49:F58" si="30">IF($B49="","",INDEX($AE$2:$AE$1001,MATCH($A49,$AJ$2:$AJ$1001,0)))</f>
        <v/>
      </c>
      <c r="G49" s="273" t="str">
        <f t="shared" ref="G49:G58" si="31">IF($B49="","",INDEX($AG$2:$AG$1001,MATCH($A49,$AJ$2:$AJ$1001,0)))</f>
        <v/>
      </c>
      <c r="H49" s="274" t="str">
        <f t="shared" ref="H49:H58" si="32">IF($B49="","",INDEX($AF$2:$AF$1001,MATCH($A49,$AJ$2:$AJ$1001,0)))</f>
        <v/>
      </c>
      <c r="J49" s="265" t="s">
        <v>483</v>
      </c>
      <c r="K49" s="268">
        <f>$B$14</f>
        <v>0</v>
      </c>
      <c r="Z49" s="238" t="str">
        <f>Shares!A49</f>
        <v/>
      </c>
      <c r="AA49" s="238" t="str">
        <f>Shares!B49</f>
        <v/>
      </c>
      <c r="AB49" s="238" t="str">
        <f>Shares!C49</f>
        <v/>
      </c>
      <c r="AC49" s="238" t="str">
        <f>Shares!D49</f>
        <v/>
      </c>
      <c r="AD49" s="259">
        <f>IF($Z49="",0,Shares!E49)</f>
        <v>0</v>
      </c>
      <c r="AE49" s="260">
        <f>IF($Z49="",0,Shares!K49*Shares!J49)</f>
        <v>0</v>
      </c>
      <c r="AF49" s="261">
        <f t="shared" si="0"/>
        <v>0</v>
      </c>
      <c r="AG49" s="260">
        <f>IF($Z49="",0,Shares!M49)</f>
        <v>0</v>
      </c>
      <c r="AH49" s="261">
        <f>IF($Z49="",0,Shares!N49)</f>
        <v>0</v>
      </c>
      <c r="AI49" s="238" t="str">
        <f>IF($Z49="","",RANK(AE49,$AE$2:$AE$1001)+COUNTIF($AE$2:AE49,AE49)-1)</f>
        <v/>
      </c>
      <c r="AJ49" s="238" t="str">
        <f>IF($AD49&lt;0,COUNT($AJ$1:AJ48)+1,"")</f>
        <v/>
      </c>
      <c r="AL49" s="238" t="str">
        <f>'All Ticker P&amp;L'!A49</f>
        <v/>
      </c>
      <c r="AM49" s="238" t="str">
        <f>'All Ticker P&amp;L'!B49</f>
        <v/>
      </c>
      <c r="AN49" s="238" t="str">
        <f>'All Ticker P&amp;L'!C49</f>
        <v/>
      </c>
      <c r="AO49" s="238" t="str">
        <f>'All Ticker P&amp;L'!D49</f>
        <v/>
      </c>
      <c r="AP49" s="259">
        <f>IF($AL49="",0,'All Ticker P&amp;L'!E49)</f>
        <v>0</v>
      </c>
      <c r="AQ49" s="260">
        <f>IF($AL49="",0,'All Ticker P&amp;L'!J49*'All Ticker P&amp;L'!I49)</f>
        <v>0</v>
      </c>
      <c r="AR49" s="260">
        <f>IF($AL49="",0,'All Ticker P&amp;L'!L49)</f>
        <v>0</v>
      </c>
      <c r="AS49" s="261">
        <f>IF($AL49="",0,'All Ticker P&amp;L'!M49)</f>
        <v>0</v>
      </c>
      <c r="AT49" s="238" t="str">
        <f>IF($AL49="","",RANK(AR49,$AR$2:$AR$1001)+COUNTIF($AR$2:AR49,AR49)-1)</f>
        <v/>
      </c>
      <c r="AU49" s="238" t="str">
        <f>IF($AL49="","",RANK(AV49,$AV$2:$AV$1001)+COUNTIF($AV$2:AV49,AV49)-1)</f>
        <v/>
      </c>
      <c r="AV49" s="260">
        <f t="shared" si="1"/>
        <v>0</v>
      </c>
    </row>
    <row r="50" spans="1:48" ht="15" customHeight="1" x14ac:dyDescent="0.2">
      <c r="A50" s="271">
        <v>2</v>
      </c>
      <c r="B50" s="271" t="str">
        <f t="shared" si="26"/>
        <v/>
      </c>
      <c r="C50" s="271" t="str">
        <f t="shared" si="27"/>
        <v/>
      </c>
      <c r="D50" s="271" t="str">
        <f t="shared" si="28"/>
        <v/>
      </c>
      <c r="E50" s="272" t="str">
        <f t="shared" si="29"/>
        <v/>
      </c>
      <c r="F50" s="273" t="str">
        <f t="shared" si="30"/>
        <v/>
      </c>
      <c r="G50" s="273" t="str">
        <f t="shared" si="31"/>
        <v/>
      </c>
      <c r="H50" s="274" t="str">
        <f t="shared" si="32"/>
        <v/>
      </c>
      <c r="J50" s="265" t="s">
        <v>484</v>
      </c>
      <c r="K50" s="275">
        <f>COUNTIFS($Z$2:$Z$1001,"?*",$AE$2:$AE$1001,0)</f>
        <v>0</v>
      </c>
      <c r="Z50" s="238" t="str">
        <f>Shares!A50</f>
        <v/>
      </c>
      <c r="AA50" s="238" t="str">
        <f>Shares!B50</f>
        <v/>
      </c>
      <c r="AB50" s="238" t="str">
        <f>Shares!C50</f>
        <v/>
      </c>
      <c r="AC50" s="238" t="str">
        <f>Shares!D50</f>
        <v/>
      </c>
      <c r="AD50" s="259">
        <f>IF($Z50="",0,Shares!E50)</f>
        <v>0</v>
      </c>
      <c r="AE50" s="260">
        <f>IF($Z50="",0,Shares!K50*Shares!J50)</f>
        <v>0</v>
      </c>
      <c r="AF50" s="261">
        <f t="shared" si="0"/>
        <v>0</v>
      </c>
      <c r="AG50" s="260">
        <f>IF($Z50="",0,Shares!M50)</f>
        <v>0</v>
      </c>
      <c r="AH50" s="261">
        <f>IF($Z50="",0,Shares!N50)</f>
        <v>0</v>
      </c>
      <c r="AI50" s="238" t="str">
        <f>IF($Z50="","",RANK(AE50,$AE$2:$AE$1001)+COUNTIF($AE$2:AE50,AE50)-1)</f>
        <v/>
      </c>
      <c r="AJ50" s="238" t="str">
        <f>IF($AD50&lt;0,COUNT($AJ$1:AJ49)+1,"")</f>
        <v/>
      </c>
      <c r="AL50" s="238" t="str">
        <f>'All Ticker P&amp;L'!A50</f>
        <v/>
      </c>
      <c r="AM50" s="238" t="str">
        <f>'All Ticker P&amp;L'!B50</f>
        <v/>
      </c>
      <c r="AN50" s="238" t="str">
        <f>'All Ticker P&amp;L'!C50</f>
        <v/>
      </c>
      <c r="AO50" s="238" t="str">
        <f>'All Ticker P&amp;L'!D50</f>
        <v/>
      </c>
      <c r="AP50" s="259">
        <f>IF($AL50="",0,'All Ticker P&amp;L'!E50)</f>
        <v>0</v>
      </c>
      <c r="AQ50" s="260">
        <f>IF($AL50="",0,'All Ticker P&amp;L'!J50*'All Ticker P&amp;L'!I50)</f>
        <v>0</v>
      </c>
      <c r="AR50" s="260">
        <f>IF($AL50="",0,'All Ticker P&amp;L'!L50)</f>
        <v>0</v>
      </c>
      <c r="AS50" s="261">
        <f>IF($AL50="",0,'All Ticker P&amp;L'!M50)</f>
        <v>0</v>
      </c>
      <c r="AT50" s="238" t="str">
        <f>IF($AL50="","",RANK(AR50,$AR$2:$AR$1001)+COUNTIF($AR$2:AR50,AR50)-1)</f>
        <v/>
      </c>
      <c r="AU50" s="238" t="str">
        <f>IF($AL50="","",RANK(AV50,$AV$2:$AV$1001)+COUNTIF($AV$2:AV50,AV50)-1)</f>
        <v/>
      </c>
      <c r="AV50" s="260">
        <f t="shared" si="1"/>
        <v>0</v>
      </c>
    </row>
    <row r="51" spans="1:48" ht="15" customHeight="1" x14ac:dyDescent="0.2">
      <c r="A51" s="271">
        <v>3</v>
      </c>
      <c r="B51" s="271" t="str">
        <f t="shared" si="26"/>
        <v/>
      </c>
      <c r="C51" s="271" t="str">
        <f t="shared" si="27"/>
        <v/>
      </c>
      <c r="D51" s="271" t="str">
        <f t="shared" si="28"/>
        <v/>
      </c>
      <c r="E51" s="272" t="str">
        <f t="shared" si="29"/>
        <v/>
      </c>
      <c r="F51" s="273" t="str">
        <f t="shared" si="30"/>
        <v/>
      </c>
      <c r="G51" s="273" t="str">
        <f t="shared" si="31"/>
        <v/>
      </c>
      <c r="H51" s="274" t="str">
        <f t="shared" si="32"/>
        <v/>
      </c>
      <c r="J51" s="265" t="s">
        <v>467</v>
      </c>
      <c r="K51" s="267">
        <f>$B$12</f>
        <v>0.43925024383490546</v>
      </c>
      <c r="Z51" s="238" t="str">
        <f>Shares!A51</f>
        <v/>
      </c>
      <c r="AA51" s="238" t="str">
        <f>Shares!B51</f>
        <v/>
      </c>
      <c r="AB51" s="238" t="str">
        <f>Shares!C51</f>
        <v/>
      </c>
      <c r="AC51" s="238" t="str">
        <f>Shares!D51</f>
        <v/>
      </c>
      <c r="AD51" s="259">
        <f>IF($Z51="",0,Shares!E51)</f>
        <v>0</v>
      </c>
      <c r="AE51" s="260">
        <f>IF($Z51="",0,Shares!K51*Shares!J51)</f>
        <v>0</v>
      </c>
      <c r="AF51" s="261">
        <f t="shared" si="0"/>
        <v>0</v>
      </c>
      <c r="AG51" s="260">
        <f>IF($Z51="",0,Shares!M51)</f>
        <v>0</v>
      </c>
      <c r="AH51" s="261">
        <f>IF($Z51="",0,Shares!N51)</f>
        <v>0</v>
      </c>
      <c r="AI51" s="238" t="str">
        <f>IF($Z51="","",RANK(AE51,$AE$2:$AE$1001)+COUNTIF($AE$2:AE51,AE51)-1)</f>
        <v/>
      </c>
      <c r="AJ51" s="238" t="str">
        <f>IF($AD51&lt;0,COUNT($AJ$1:AJ50)+1,"")</f>
        <v/>
      </c>
      <c r="AL51" s="238" t="str">
        <f>'All Ticker P&amp;L'!A51</f>
        <v/>
      </c>
      <c r="AM51" s="238" t="str">
        <f>'All Ticker P&amp;L'!B51</f>
        <v/>
      </c>
      <c r="AN51" s="238" t="str">
        <f>'All Ticker P&amp;L'!C51</f>
        <v/>
      </c>
      <c r="AO51" s="238" t="str">
        <f>'All Ticker P&amp;L'!D51</f>
        <v/>
      </c>
      <c r="AP51" s="259">
        <f>IF($AL51="",0,'All Ticker P&amp;L'!E51)</f>
        <v>0</v>
      </c>
      <c r="AQ51" s="260">
        <f>IF($AL51="",0,'All Ticker P&amp;L'!J51*'All Ticker P&amp;L'!I51)</f>
        <v>0</v>
      </c>
      <c r="AR51" s="260">
        <f>IF($AL51="",0,'All Ticker P&amp;L'!L51)</f>
        <v>0</v>
      </c>
      <c r="AS51" s="261">
        <f>IF($AL51="",0,'All Ticker P&amp;L'!M51)</f>
        <v>0</v>
      </c>
      <c r="AT51" s="238" t="str">
        <f>IF($AL51="","",RANK(AR51,$AR$2:$AR$1001)+COUNTIF($AR$2:AR51,AR51)-1)</f>
        <v/>
      </c>
      <c r="AU51" s="238" t="str">
        <f>IF($AL51="","",RANK(AV51,$AV$2:$AV$1001)+COUNTIF($AV$2:AV51,AV51)-1)</f>
        <v/>
      </c>
      <c r="AV51" s="260">
        <f t="shared" si="1"/>
        <v>0</v>
      </c>
    </row>
    <row r="52" spans="1:48" ht="15" customHeight="1" x14ac:dyDescent="0.2">
      <c r="A52" s="271">
        <v>4</v>
      </c>
      <c r="B52" s="271" t="str">
        <f t="shared" si="26"/>
        <v/>
      </c>
      <c r="C52" s="271" t="str">
        <f t="shared" si="27"/>
        <v/>
      </c>
      <c r="D52" s="271" t="str">
        <f t="shared" si="28"/>
        <v/>
      </c>
      <c r="E52" s="272" t="str">
        <f t="shared" si="29"/>
        <v/>
      </c>
      <c r="F52" s="273" t="str">
        <f t="shared" si="30"/>
        <v/>
      </c>
      <c r="G52" s="273" t="str">
        <f t="shared" si="31"/>
        <v/>
      </c>
      <c r="H52" s="274" t="str">
        <f t="shared" si="32"/>
        <v/>
      </c>
      <c r="Z52" s="238" t="str">
        <f>Shares!A52</f>
        <v/>
      </c>
      <c r="AA52" s="238" t="str">
        <f>Shares!B52</f>
        <v/>
      </c>
      <c r="AB52" s="238" t="str">
        <f>Shares!C52</f>
        <v/>
      </c>
      <c r="AC52" s="238" t="str">
        <f>Shares!D52</f>
        <v/>
      </c>
      <c r="AD52" s="259">
        <f>IF($Z52="",0,Shares!E52)</f>
        <v>0</v>
      </c>
      <c r="AE52" s="260">
        <f>IF($Z52="",0,Shares!K52*Shares!J52)</f>
        <v>0</v>
      </c>
      <c r="AF52" s="261">
        <f t="shared" si="0"/>
        <v>0</v>
      </c>
      <c r="AG52" s="260">
        <f>IF($Z52="",0,Shares!M52)</f>
        <v>0</v>
      </c>
      <c r="AH52" s="261">
        <f>IF($Z52="",0,Shares!N52)</f>
        <v>0</v>
      </c>
      <c r="AI52" s="238" t="str">
        <f>IF($Z52="","",RANK(AE52,$AE$2:$AE$1001)+COUNTIF($AE$2:AE52,AE52)-1)</f>
        <v/>
      </c>
      <c r="AJ52" s="238" t="str">
        <f>IF($AD52&lt;0,COUNT($AJ$1:AJ51)+1,"")</f>
        <v/>
      </c>
      <c r="AL52" s="238" t="str">
        <f>'All Ticker P&amp;L'!A52</f>
        <v/>
      </c>
      <c r="AM52" s="238" t="str">
        <f>'All Ticker P&amp;L'!B52</f>
        <v/>
      </c>
      <c r="AN52" s="238" t="str">
        <f>'All Ticker P&amp;L'!C52</f>
        <v/>
      </c>
      <c r="AO52" s="238" t="str">
        <f>'All Ticker P&amp;L'!D52</f>
        <v/>
      </c>
      <c r="AP52" s="259">
        <f>IF($AL52="",0,'All Ticker P&amp;L'!E52)</f>
        <v>0</v>
      </c>
      <c r="AQ52" s="260">
        <f>IF($AL52="",0,'All Ticker P&amp;L'!J52*'All Ticker P&amp;L'!I52)</f>
        <v>0</v>
      </c>
      <c r="AR52" s="260">
        <f>IF($AL52="",0,'All Ticker P&amp;L'!L52)</f>
        <v>0</v>
      </c>
      <c r="AS52" s="261">
        <f>IF($AL52="",0,'All Ticker P&amp;L'!M52)</f>
        <v>0</v>
      </c>
      <c r="AT52" s="238" t="str">
        <f>IF($AL52="","",RANK(AR52,$AR$2:$AR$1001)+COUNTIF($AR$2:AR52,AR52)-1)</f>
        <v/>
      </c>
      <c r="AU52" s="238" t="str">
        <f>IF($AL52="","",RANK(AV52,$AV$2:$AV$1001)+COUNTIF($AV$2:AV52,AV52)-1)</f>
        <v/>
      </c>
      <c r="AV52" s="260">
        <f t="shared" si="1"/>
        <v>0</v>
      </c>
    </row>
    <row r="53" spans="1:48" ht="15" customHeight="1" x14ac:dyDescent="0.2">
      <c r="A53" s="271">
        <v>5</v>
      </c>
      <c r="B53" s="271" t="str">
        <f t="shared" si="26"/>
        <v/>
      </c>
      <c r="C53" s="271" t="str">
        <f t="shared" si="27"/>
        <v/>
      </c>
      <c r="D53" s="271" t="str">
        <f t="shared" si="28"/>
        <v/>
      </c>
      <c r="E53" s="272" t="str">
        <f t="shared" si="29"/>
        <v/>
      </c>
      <c r="F53" s="273" t="str">
        <f t="shared" si="30"/>
        <v/>
      </c>
      <c r="G53" s="273" t="str">
        <f t="shared" si="31"/>
        <v/>
      </c>
      <c r="H53" s="274" t="str">
        <f t="shared" si="32"/>
        <v/>
      </c>
      <c r="Z53" s="238" t="str">
        <f>Shares!A53</f>
        <v/>
      </c>
      <c r="AA53" s="238" t="str">
        <f>Shares!B53</f>
        <v/>
      </c>
      <c r="AB53" s="238" t="str">
        <f>Shares!C53</f>
        <v/>
      </c>
      <c r="AC53" s="238" t="str">
        <f>Shares!D53</f>
        <v/>
      </c>
      <c r="AD53" s="259">
        <f>IF($Z53="",0,Shares!E53)</f>
        <v>0</v>
      </c>
      <c r="AE53" s="260">
        <f>IF($Z53="",0,Shares!K53*Shares!J53)</f>
        <v>0</v>
      </c>
      <c r="AF53" s="261">
        <f t="shared" si="0"/>
        <v>0</v>
      </c>
      <c r="AG53" s="260">
        <f>IF($Z53="",0,Shares!M53)</f>
        <v>0</v>
      </c>
      <c r="AH53" s="261">
        <f>IF($Z53="",0,Shares!N53)</f>
        <v>0</v>
      </c>
      <c r="AI53" s="238" t="str">
        <f>IF($Z53="","",RANK(AE53,$AE$2:$AE$1001)+COUNTIF($AE$2:AE53,AE53)-1)</f>
        <v/>
      </c>
      <c r="AJ53" s="238" t="str">
        <f>IF($AD53&lt;0,COUNT($AJ$1:AJ52)+1,"")</f>
        <v/>
      </c>
      <c r="AL53" s="238" t="str">
        <f>'All Ticker P&amp;L'!A53</f>
        <v/>
      </c>
      <c r="AM53" s="238" t="str">
        <f>'All Ticker P&amp;L'!B53</f>
        <v/>
      </c>
      <c r="AN53" s="238" t="str">
        <f>'All Ticker P&amp;L'!C53</f>
        <v/>
      </c>
      <c r="AO53" s="238" t="str">
        <f>'All Ticker P&amp;L'!D53</f>
        <v/>
      </c>
      <c r="AP53" s="259">
        <f>IF($AL53="",0,'All Ticker P&amp;L'!E53)</f>
        <v>0</v>
      </c>
      <c r="AQ53" s="260">
        <f>IF($AL53="",0,'All Ticker P&amp;L'!J53*'All Ticker P&amp;L'!I53)</f>
        <v>0</v>
      </c>
      <c r="AR53" s="260">
        <f>IF($AL53="",0,'All Ticker P&amp;L'!L53)</f>
        <v>0</v>
      </c>
      <c r="AS53" s="261">
        <f>IF($AL53="",0,'All Ticker P&amp;L'!M53)</f>
        <v>0</v>
      </c>
      <c r="AT53" s="238" t="str">
        <f>IF($AL53="","",RANK(AR53,$AR$2:$AR$1001)+COUNTIF($AR$2:AR53,AR53)-1)</f>
        <v/>
      </c>
      <c r="AU53" s="238" t="str">
        <f>IF($AL53="","",RANK(AV53,$AV$2:$AV$1001)+COUNTIF($AV$2:AV53,AV53)-1)</f>
        <v/>
      </c>
      <c r="AV53" s="260">
        <f t="shared" si="1"/>
        <v>0</v>
      </c>
    </row>
    <row r="54" spans="1:48" ht="15" customHeight="1" x14ac:dyDescent="0.2">
      <c r="A54" s="271">
        <v>6</v>
      </c>
      <c r="B54" s="271" t="str">
        <f t="shared" si="26"/>
        <v/>
      </c>
      <c r="C54" s="271" t="str">
        <f t="shared" si="27"/>
        <v/>
      </c>
      <c r="D54" s="271" t="str">
        <f t="shared" si="28"/>
        <v/>
      </c>
      <c r="E54" s="272" t="str">
        <f t="shared" si="29"/>
        <v/>
      </c>
      <c r="F54" s="273" t="str">
        <f t="shared" si="30"/>
        <v/>
      </c>
      <c r="G54" s="273" t="str">
        <f t="shared" si="31"/>
        <v/>
      </c>
      <c r="H54" s="274" t="str">
        <f t="shared" si="32"/>
        <v/>
      </c>
      <c r="Z54" s="238" t="str">
        <f>Shares!A54</f>
        <v/>
      </c>
      <c r="AA54" s="238" t="str">
        <f>Shares!B54</f>
        <v/>
      </c>
      <c r="AB54" s="238" t="str">
        <f>Shares!C54</f>
        <v/>
      </c>
      <c r="AC54" s="238" t="str">
        <f>Shares!D54</f>
        <v/>
      </c>
      <c r="AD54" s="259">
        <f>IF($Z54="",0,Shares!E54)</f>
        <v>0</v>
      </c>
      <c r="AE54" s="260">
        <f>IF($Z54="",0,Shares!K54*Shares!J54)</f>
        <v>0</v>
      </c>
      <c r="AF54" s="261">
        <f t="shared" si="0"/>
        <v>0</v>
      </c>
      <c r="AG54" s="260">
        <f>IF($Z54="",0,Shares!M54)</f>
        <v>0</v>
      </c>
      <c r="AH54" s="261">
        <f>IF($Z54="",0,Shares!N54)</f>
        <v>0</v>
      </c>
      <c r="AI54" s="238" t="str">
        <f>IF($Z54="","",RANK(AE54,$AE$2:$AE$1001)+COUNTIF($AE$2:AE54,AE54)-1)</f>
        <v/>
      </c>
      <c r="AJ54" s="238" t="str">
        <f>IF($AD54&lt;0,COUNT($AJ$1:AJ53)+1,"")</f>
        <v/>
      </c>
      <c r="AL54" s="238" t="str">
        <f>'All Ticker P&amp;L'!A54</f>
        <v/>
      </c>
      <c r="AM54" s="238" t="str">
        <f>'All Ticker P&amp;L'!B54</f>
        <v/>
      </c>
      <c r="AN54" s="238" t="str">
        <f>'All Ticker P&amp;L'!C54</f>
        <v/>
      </c>
      <c r="AO54" s="238" t="str">
        <f>'All Ticker P&amp;L'!D54</f>
        <v/>
      </c>
      <c r="AP54" s="259">
        <f>IF($AL54="",0,'All Ticker P&amp;L'!E54)</f>
        <v>0</v>
      </c>
      <c r="AQ54" s="260">
        <f>IF($AL54="",0,'All Ticker P&amp;L'!J54*'All Ticker P&amp;L'!I54)</f>
        <v>0</v>
      </c>
      <c r="AR54" s="260">
        <f>IF($AL54="",0,'All Ticker P&amp;L'!L54)</f>
        <v>0</v>
      </c>
      <c r="AS54" s="261">
        <f>IF($AL54="",0,'All Ticker P&amp;L'!M54)</f>
        <v>0</v>
      </c>
      <c r="AT54" s="238" t="str">
        <f>IF($AL54="","",RANK(AR54,$AR$2:$AR$1001)+COUNTIF($AR$2:AR54,AR54)-1)</f>
        <v/>
      </c>
      <c r="AU54" s="238" t="str">
        <f>IF($AL54="","",RANK(AV54,$AV$2:$AV$1001)+COUNTIF($AV$2:AV54,AV54)-1)</f>
        <v/>
      </c>
      <c r="AV54" s="260">
        <f t="shared" si="1"/>
        <v>0</v>
      </c>
    </row>
    <row r="55" spans="1:48" ht="15" customHeight="1" x14ac:dyDescent="0.2">
      <c r="A55" s="271">
        <v>7</v>
      </c>
      <c r="B55" s="271" t="str">
        <f t="shared" si="26"/>
        <v/>
      </c>
      <c r="C55" s="271" t="str">
        <f t="shared" si="27"/>
        <v/>
      </c>
      <c r="D55" s="271" t="str">
        <f t="shared" si="28"/>
        <v/>
      </c>
      <c r="E55" s="272" t="str">
        <f t="shared" si="29"/>
        <v/>
      </c>
      <c r="F55" s="273" t="str">
        <f t="shared" si="30"/>
        <v/>
      </c>
      <c r="G55" s="273" t="str">
        <f t="shared" si="31"/>
        <v/>
      </c>
      <c r="H55" s="274" t="str">
        <f t="shared" si="32"/>
        <v/>
      </c>
      <c r="Z55" s="238" t="str">
        <f>Shares!A55</f>
        <v/>
      </c>
      <c r="AA55" s="238" t="str">
        <f>Shares!B55</f>
        <v/>
      </c>
      <c r="AB55" s="238" t="str">
        <f>Shares!C55</f>
        <v/>
      </c>
      <c r="AC55" s="238" t="str">
        <f>Shares!D55</f>
        <v/>
      </c>
      <c r="AD55" s="259">
        <f>IF($Z55="",0,Shares!E55)</f>
        <v>0</v>
      </c>
      <c r="AE55" s="260">
        <f>IF($Z55="",0,Shares!K55*Shares!J55)</f>
        <v>0</v>
      </c>
      <c r="AF55" s="261">
        <f t="shared" si="0"/>
        <v>0</v>
      </c>
      <c r="AG55" s="260">
        <f>IF($Z55="",0,Shares!M55)</f>
        <v>0</v>
      </c>
      <c r="AH55" s="261">
        <f>IF($Z55="",0,Shares!N55)</f>
        <v>0</v>
      </c>
      <c r="AI55" s="238" t="str">
        <f>IF($Z55="","",RANK(AE55,$AE$2:$AE$1001)+COUNTIF($AE$2:AE55,AE55)-1)</f>
        <v/>
      </c>
      <c r="AJ55" s="238" t="str">
        <f>IF($AD55&lt;0,COUNT($AJ$1:AJ54)+1,"")</f>
        <v/>
      </c>
      <c r="AL55" s="238" t="str">
        <f>'All Ticker P&amp;L'!A55</f>
        <v/>
      </c>
      <c r="AM55" s="238" t="str">
        <f>'All Ticker P&amp;L'!B55</f>
        <v/>
      </c>
      <c r="AN55" s="238" t="str">
        <f>'All Ticker P&amp;L'!C55</f>
        <v/>
      </c>
      <c r="AO55" s="238" t="str">
        <f>'All Ticker P&amp;L'!D55</f>
        <v/>
      </c>
      <c r="AP55" s="259">
        <f>IF($AL55="",0,'All Ticker P&amp;L'!E55)</f>
        <v>0</v>
      </c>
      <c r="AQ55" s="260">
        <f>IF($AL55="",0,'All Ticker P&amp;L'!J55*'All Ticker P&amp;L'!I55)</f>
        <v>0</v>
      </c>
      <c r="AR55" s="260">
        <f>IF($AL55="",0,'All Ticker P&amp;L'!L55)</f>
        <v>0</v>
      </c>
      <c r="AS55" s="261">
        <f>IF($AL55="",0,'All Ticker P&amp;L'!M55)</f>
        <v>0</v>
      </c>
      <c r="AT55" s="238" t="str">
        <f>IF($AL55="","",RANK(AR55,$AR$2:$AR$1001)+COUNTIF($AR$2:AR55,AR55)-1)</f>
        <v/>
      </c>
      <c r="AU55" s="238" t="str">
        <f>IF($AL55="","",RANK(AV55,$AV$2:$AV$1001)+COUNTIF($AV$2:AV55,AV55)-1)</f>
        <v/>
      </c>
      <c r="AV55" s="260">
        <f t="shared" si="1"/>
        <v>0</v>
      </c>
    </row>
    <row r="56" spans="1:48" ht="15" customHeight="1" x14ac:dyDescent="0.2">
      <c r="A56" s="271">
        <v>8</v>
      </c>
      <c r="B56" s="271" t="str">
        <f t="shared" si="26"/>
        <v/>
      </c>
      <c r="C56" s="271" t="str">
        <f t="shared" si="27"/>
        <v/>
      </c>
      <c r="D56" s="271" t="str">
        <f t="shared" si="28"/>
        <v/>
      </c>
      <c r="E56" s="272" t="str">
        <f t="shared" si="29"/>
        <v/>
      </c>
      <c r="F56" s="273" t="str">
        <f t="shared" si="30"/>
        <v/>
      </c>
      <c r="G56" s="273" t="str">
        <f t="shared" si="31"/>
        <v/>
      </c>
      <c r="H56" s="274" t="str">
        <f t="shared" si="32"/>
        <v/>
      </c>
      <c r="Z56" s="238" t="str">
        <f>Shares!A56</f>
        <v/>
      </c>
      <c r="AA56" s="238" t="str">
        <f>Shares!B56</f>
        <v/>
      </c>
      <c r="AB56" s="238" t="str">
        <f>Shares!C56</f>
        <v/>
      </c>
      <c r="AC56" s="238" t="str">
        <f>Shares!D56</f>
        <v/>
      </c>
      <c r="AD56" s="259">
        <f>IF($Z56="",0,Shares!E56)</f>
        <v>0</v>
      </c>
      <c r="AE56" s="260">
        <f>IF($Z56="",0,Shares!K56*Shares!J56)</f>
        <v>0</v>
      </c>
      <c r="AF56" s="261">
        <f t="shared" si="0"/>
        <v>0</v>
      </c>
      <c r="AG56" s="260">
        <f>IF($Z56="",0,Shares!M56)</f>
        <v>0</v>
      </c>
      <c r="AH56" s="261">
        <f>IF($Z56="",0,Shares!N56)</f>
        <v>0</v>
      </c>
      <c r="AI56" s="238" t="str">
        <f>IF($Z56="","",RANK(AE56,$AE$2:$AE$1001)+COUNTIF($AE$2:AE56,AE56)-1)</f>
        <v/>
      </c>
      <c r="AJ56" s="238" t="str">
        <f>IF($AD56&lt;0,COUNT($AJ$1:AJ55)+1,"")</f>
        <v/>
      </c>
      <c r="AL56" s="238" t="str">
        <f>'All Ticker P&amp;L'!A56</f>
        <v/>
      </c>
      <c r="AM56" s="238" t="str">
        <f>'All Ticker P&amp;L'!B56</f>
        <v/>
      </c>
      <c r="AN56" s="238" t="str">
        <f>'All Ticker P&amp;L'!C56</f>
        <v/>
      </c>
      <c r="AO56" s="238" t="str">
        <f>'All Ticker P&amp;L'!D56</f>
        <v/>
      </c>
      <c r="AP56" s="259">
        <f>IF($AL56="",0,'All Ticker P&amp;L'!E56)</f>
        <v>0</v>
      </c>
      <c r="AQ56" s="260">
        <f>IF($AL56="",0,'All Ticker P&amp;L'!J56*'All Ticker P&amp;L'!I56)</f>
        <v>0</v>
      </c>
      <c r="AR56" s="260">
        <f>IF($AL56="",0,'All Ticker P&amp;L'!L56)</f>
        <v>0</v>
      </c>
      <c r="AS56" s="261">
        <f>IF($AL56="",0,'All Ticker P&amp;L'!M56)</f>
        <v>0</v>
      </c>
      <c r="AT56" s="238" t="str">
        <f>IF($AL56="","",RANK(AR56,$AR$2:$AR$1001)+COUNTIF($AR$2:AR56,AR56)-1)</f>
        <v/>
      </c>
      <c r="AU56" s="238" t="str">
        <f>IF($AL56="","",RANK(AV56,$AV$2:$AV$1001)+COUNTIF($AV$2:AV56,AV56)-1)</f>
        <v/>
      </c>
      <c r="AV56" s="260">
        <f t="shared" si="1"/>
        <v>0</v>
      </c>
    </row>
    <row r="57" spans="1:48" ht="15" customHeight="1" x14ac:dyDescent="0.2">
      <c r="A57" s="271">
        <v>9</v>
      </c>
      <c r="B57" s="271" t="str">
        <f t="shared" si="26"/>
        <v/>
      </c>
      <c r="C57" s="271" t="str">
        <f t="shared" si="27"/>
        <v/>
      </c>
      <c r="D57" s="271" t="str">
        <f t="shared" si="28"/>
        <v/>
      </c>
      <c r="E57" s="272" t="str">
        <f t="shared" si="29"/>
        <v/>
      </c>
      <c r="F57" s="273" t="str">
        <f t="shared" si="30"/>
        <v/>
      </c>
      <c r="G57" s="273" t="str">
        <f t="shared" si="31"/>
        <v/>
      </c>
      <c r="H57" s="274" t="str">
        <f t="shared" si="32"/>
        <v/>
      </c>
      <c r="Z57" s="238" t="str">
        <f>Shares!A57</f>
        <v/>
      </c>
      <c r="AA57" s="238" t="str">
        <f>Shares!B57</f>
        <v/>
      </c>
      <c r="AB57" s="238" t="str">
        <f>Shares!C57</f>
        <v/>
      </c>
      <c r="AC57" s="238" t="str">
        <f>Shares!D57</f>
        <v/>
      </c>
      <c r="AD57" s="259">
        <f>IF($Z57="",0,Shares!E57)</f>
        <v>0</v>
      </c>
      <c r="AE57" s="260">
        <f>IF($Z57="",0,Shares!K57*Shares!J57)</f>
        <v>0</v>
      </c>
      <c r="AF57" s="261">
        <f t="shared" si="0"/>
        <v>0</v>
      </c>
      <c r="AG57" s="260">
        <f>IF($Z57="",0,Shares!M57)</f>
        <v>0</v>
      </c>
      <c r="AH57" s="261">
        <f>IF($Z57="",0,Shares!N57)</f>
        <v>0</v>
      </c>
      <c r="AI57" s="238" t="str">
        <f>IF($Z57="","",RANK(AE57,$AE$2:$AE$1001)+COUNTIF($AE$2:AE57,AE57)-1)</f>
        <v/>
      </c>
      <c r="AJ57" s="238" t="str">
        <f>IF($AD57&lt;0,COUNT($AJ$1:AJ56)+1,"")</f>
        <v/>
      </c>
      <c r="AL57" s="238" t="str">
        <f>'All Ticker P&amp;L'!A57</f>
        <v/>
      </c>
      <c r="AM57" s="238" t="str">
        <f>'All Ticker P&amp;L'!B57</f>
        <v/>
      </c>
      <c r="AN57" s="238" t="str">
        <f>'All Ticker P&amp;L'!C57</f>
        <v/>
      </c>
      <c r="AO57" s="238" t="str">
        <f>'All Ticker P&amp;L'!D57</f>
        <v/>
      </c>
      <c r="AP57" s="259">
        <f>IF($AL57="",0,'All Ticker P&amp;L'!E57)</f>
        <v>0</v>
      </c>
      <c r="AQ57" s="260">
        <f>IF($AL57="",0,'All Ticker P&amp;L'!J57*'All Ticker P&amp;L'!I57)</f>
        <v>0</v>
      </c>
      <c r="AR57" s="260">
        <f>IF($AL57="",0,'All Ticker P&amp;L'!L57)</f>
        <v>0</v>
      </c>
      <c r="AS57" s="261">
        <f>IF($AL57="",0,'All Ticker P&amp;L'!M57)</f>
        <v>0</v>
      </c>
      <c r="AT57" s="238" t="str">
        <f>IF($AL57="","",RANK(AR57,$AR$2:$AR$1001)+COUNTIF($AR$2:AR57,AR57)-1)</f>
        <v/>
      </c>
      <c r="AU57" s="238" t="str">
        <f>IF($AL57="","",RANK(AV57,$AV$2:$AV$1001)+COUNTIF($AV$2:AV57,AV57)-1)</f>
        <v/>
      </c>
      <c r="AV57" s="260">
        <f t="shared" si="1"/>
        <v>0</v>
      </c>
    </row>
    <row r="58" spans="1:48" ht="15" customHeight="1" x14ac:dyDescent="0.2">
      <c r="A58" s="271">
        <v>10</v>
      </c>
      <c r="B58" s="271" t="str">
        <f t="shared" si="26"/>
        <v/>
      </c>
      <c r="C58" s="271" t="str">
        <f t="shared" si="27"/>
        <v/>
      </c>
      <c r="D58" s="271" t="str">
        <f t="shared" si="28"/>
        <v/>
      </c>
      <c r="E58" s="272" t="str">
        <f t="shared" si="29"/>
        <v/>
      </c>
      <c r="F58" s="273" t="str">
        <f t="shared" si="30"/>
        <v/>
      </c>
      <c r="G58" s="273" t="str">
        <f t="shared" si="31"/>
        <v/>
      </c>
      <c r="H58" s="274" t="str">
        <f t="shared" si="32"/>
        <v/>
      </c>
      <c r="Z58" s="238" t="str">
        <f>Shares!A58</f>
        <v/>
      </c>
      <c r="AA58" s="238" t="str">
        <f>Shares!B58</f>
        <v/>
      </c>
      <c r="AB58" s="238" t="str">
        <f>Shares!C58</f>
        <v/>
      </c>
      <c r="AC58" s="238" t="str">
        <f>Shares!D58</f>
        <v/>
      </c>
      <c r="AD58" s="259">
        <f>IF($Z58="",0,Shares!E58)</f>
        <v>0</v>
      </c>
      <c r="AE58" s="260">
        <f>IF($Z58="",0,Shares!K58*Shares!J58)</f>
        <v>0</v>
      </c>
      <c r="AF58" s="261">
        <f t="shared" si="0"/>
        <v>0</v>
      </c>
      <c r="AG58" s="260">
        <f>IF($Z58="",0,Shares!M58)</f>
        <v>0</v>
      </c>
      <c r="AH58" s="261">
        <f>IF($Z58="",0,Shares!N58)</f>
        <v>0</v>
      </c>
      <c r="AI58" s="238" t="str">
        <f>IF($Z58="","",RANK(AE58,$AE$2:$AE$1001)+COUNTIF($AE$2:AE58,AE58)-1)</f>
        <v/>
      </c>
      <c r="AJ58" s="238" t="str">
        <f>IF($AD58&lt;0,COUNT($AJ$1:AJ57)+1,"")</f>
        <v/>
      </c>
      <c r="AL58" s="238" t="str">
        <f>'All Ticker P&amp;L'!A58</f>
        <v/>
      </c>
      <c r="AM58" s="238" t="str">
        <f>'All Ticker P&amp;L'!B58</f>
        <v/>
      </c>
      <c r="AN58" s="238" t="str">
        <f>'All Ticker P&amp;L'!C58</f>
        <v/>
      </c>
      <c r="AO58" s="238" t="str">
        <f>'All Ticker P&amp;L'!D58</f>
        <v/>
      </c>
      <c r="AP58" s="259">
        <f>IF($AL58="",0,'All Ticker P&amp;L'!E58)</f>
        <v>0</v>
      </c>
      <c r="AQ58" s="260">
        <f>IF($AL58="",0,'All Ticker P&amp;L'!J58*'All Ticker P&amp;L'!I58)</f>
        <v>0</v>
      </c>
      <c r="AR58" s="260">
        <f>IF($AL58="",0,'All Ticker P&amp;L'!L58)</f>
        <v>0</v>
      </c>
      <c r="AS58" s="261">
        <f>IF($AL58="",0,'All Ticker P&amp;L'!M58)</f>
        <v>0</v>
      </c>
      <c r="AT58" s="238" t="str">
        <f>IF($AL58="","",RANK(AR58,$AR$2:$AR$1001)+COUNTIF($AR$2:AR58,AR58)-1)</f>
        <v/>
      </c>
      <c r="AU58" s="238" t="str">
        <f>IF($AL58="","",RANK(AV58,$AV$2:$AV$1001)+COUNTIF($AV$2:AV58,AV58)-1)</f>
        <v/>
      </c>
      <c r="AV58" s="260">
        <f t="shared" si="1"/>
        <v>0</v>
      </c>
    </row>
    <row r="59" spans="1:48" ht="15" customHeight="1" x14ac:dyDescent="0.2">
      <c r="Z59" s="238" t="str">
        <f>Shares!A59</f>
        <v/>
      </c>
      <c r="AA59" s="238" t="str">
        <f>Shares!B59</f>
        <v/>
      </c>
      <c r="AB59" s="238" t="str">
        <f>Shares!C59</f>
        <v/>
      </c>
      <c r="AC59" s="238" t="str">
        <f>Shares!D59</f>
        <v/>
      </c>
      <c r="AD59" s="259">
        <f>IF($Z59="",0,Shares!E59)</f>
        <v>0</v>
      </c>
      <c r="AE59" s="260">
        <f>IF($Z59="",0,Shares!K59*Shares!J59)</f>
        <v>0</v>
      </c>
      <c r="AF59" s="261">
        <f t="shared" si="0"/>
        <v>0</v>
      </c>
      <c r="AG59" s="260">
        <f>IF($Z59="",0,Shares!M59)</f>
        <v>0</v>
      </c>
      <c r="AH59" s="261">
        <f>IF($Z59="",0,Shares!N59)</f>
        <v>0</v>
      </c>
      <c r="AI59" s="238" t="str">
        <f>IF($Z59="","",RANK(AE59,$AE$2:$AE$1001)+COUNTIF($AE$2:AE59,AE59)-1)</f>
        <v/>
      </c>
      <c r="AJ59" s="238" t="str">
        <f>IF($AD59&lt;0,COUNT($AJ$1:AJ58)+1,"")</f>
        <v/>
      </c>
      <c r="AL59" s="238" t="str">
        <f>'All Ticker P&amp;L'!A59</f>
        <v/>
      </c>
      <c r="AM59" s="238" t="str">
        <f>'All Ticker P&amp;L'!B59</f>
        <v/>
      </c>
      <c r="AN59" s="238" t="str">
        <f>'All Ticker P&amp;L'!C59</f>
        <v/>
      </c>
      <c r="AO59" s="238" t="str">
        <f>'All Ticker P&amp;L'!D59</f>
        <v/>
      </c>
      <c r="AP59" s="259">
        <f>IF($AL59="",0,'All Ticker P&amp;L'!E59)</f>
        <v>0</v>
      </c>
      <c r="AQ59" s="260">
        <f>IF($AL59="",0,'All Ticker P&amp;L'!J59*'All Ticker P&amp;L'!I59)</f>
        <v>0</v>
      </c>
      <c r="AR59" s="260">
        <f>IF($AL59="",0,'All Ticker P&amp;L'!L59)</f>
        <v>0</v>
      </c>
      <c r="AS59" s="261">
        <f>IF($AL59="",0,'All Ticker P&amp;L'!M59)</f>
        <v>0</v>
      </c>
      <c r="AT59" s="238" t="str">
        <f>IF($AL59="","",RANK(AR59,$AR$2:$AR$1001)+COUNTIF($AR$2:AR59,AR59)-1)</f>
        <v/>
      </c>
      <c r="AU59" s="238" t="str">
        <f>IF($AL59="","",RANK(AV59,$AV$2:$AV$1001)+COUNTIF($AV$2:AV59,AV59)-1)</f>
        <v/>
      </c>
      <c r="AV59" s="260">
        <f t="shared" si="1"/>
        <v>0</v>
      </c>
    </row>
    <row r="60" spans="1:48" ht="15" customHeight="1" x14ac:dyDescent="0.2">
      <c r="Z60" s="238" t="str">
        <f>Shares!A60</f>
        <v/>
      </c>
      <c r="AA60" s="238" t="str">
        <f>Shares!B60</f>
        <v/>
      </c>
      <c r="AB60" s="238" t="str">
        <f>Shares!C60</f>
        <v/>
      </c>
      <c r="AC60" s="238" t="str">
        <f>Shares!D60</f>
        <v/>
      </c>
      <c r="AD60" s="259">
        <f>IF($Z60="",0,Shares!E60)</f>
        <v>0</v>
      </c>
      <c r="AE60" s="260">
        <f>IF($Z60="",0,Shares!K60*Shares!J60)</f>
        <v>0</v>
      </c>
      <c r="AF60" s="261">
        <f t="shared" si="0"/>
        <v>0</v>
      </c>
      <c r="AG60" s="260">
        <f>IF($Z60="",0,Shares!M60)</f>
        <v>0</v>
      </c>
      <c r="AH60" s="261">
        <f>IF($Z60="",0,Shares!N60)</f>
        <v>0</v>
      </c>
      <c r="AI60" s="238" t="str">
        <f>IF($Z60="","",RANK(AE60,$AE$2:$AE$1001)+COUNTIF($AE$2:AE60,AE60)-1)</f>
        <v/>
      </c>
      <c r="AJ60" s="238" t="str">
        <f>IF($AD60&lt;0,COUNT($AJ$1:AJ59)+1,"")</f>
        <v/>
      </c>
      <c r="AL60" s="238" t="str">
        <f>'All Ticker P&amp;L'!A60</f>
        <v/>
      </c>
      <c r="AM60" s="238" t="str">
        <f>'All Ticker P&amp;L'!B60</f>
        <v/>
      </c>
      <c r="AN60" s="238" t="str">
        <f>'All Ticker P&amp;L'!C60</f>
        <v/>
      </c>
      <c r="AO60" s="238" t="str">
        <f>'All Ticker P&amp;L'!D60</f>
        <v/>
      </c>
      <c r="AP60" s="259">
        <f>IF($AL60="",0,'All Ticker P&amp;L'!E60)</f>
        <v>0</v>
      </c>
      <c r="AQ60" s="260">
        <f>IF($AL60="",0,'All Ticker P&amp;L'!J60*'All Ticker P&amp;L'!I60)</f>
        <v>0</v>
      </c>
      <c r="AR60" s="260">
        <f>IF($AL60="",0,'All Ticker P&amp;L'!L60)</f>
        <v>0</v>
      </c>
      <c r="AS60" s="261">
        <f>IF($AL60="",0,'All Ticker P&amp;L'!M60)</f>
        <v>0</v>
      </c>
      <c r="AT60" s="238" t="str">
        <f>IF($AL60="","",RANK(AR60,$AR$2:$AR$1001)+COUNTIF($AR$2:AR60,AR60)-1)</f>
        <v/>
      </c>
      <c r="AU60" s="238" t="str">
        <f>IF($AL60="","",RANK(AV60,$AV$2:$AV$1001)+COUNTIF($AV$2:AV60,AV60)-1)</f>
        <v/>
      </c>
      <c r="AV60" s="260">
        <f t="shared" si="1"/>
        <v>0</v>
      </c>
    </row>
    <row r="61" spans="1:48" ht="15" customHeight="1" x14ac:dyDescent="0.2">
      <c r="Z61" s="238" t="str">
        <f>Shares!A61</f>
        <v/>
      </c>
      <c r="AA61" s="238" t="str">
        <f>Shares!B61</f>
        <v/>
      </c>
      <c r="AB61" s="238" t="str">
        <f>Shares!C61</f>
        <v/>
      </c>
      <c r="AC61" s="238" t="str">
        <f>Shares!D61</f>
        <v/>
      </c>
      <c r="AD61" s="259">
        <f>IF($Z61="",0,Shares!E61)</f>
        <v>0</v>
      </c>
      <c r="AE61" s="260">
        <f>IF($Z61="",0,Shares!K61*Shares!J61)</f>
        <v>0</v>
      </c>
      <c r="AF61" s="261">
        <f t="shared" si="0"/>
        <v>0</v>
      </c>
      <c r="AG61" s="260">
        <f>IF($Z61="",0,Shares!M61)</f>
        <v>0</v>
      </c>
      <c r="AH61" s="261">
        <f>IF($Z61="",0,Shares!N61)</f>
        <v>0</v>
      </c>
      <c r="AI61" s="238" t="str">
        <f>IF($Z61="","",RANK(AE61,$AE$2:$AE$1001)+COUNTIF($AE$2:AE61,AE61)-1)</f>
        <v/>
      </c>
      <c r="AJ61" s="238" t="str">
        <f>IF($AD61&lt;0,COUNT($AJ$1:AJ60)+1,"")</f>
        <v/>
      </c>
      <c r="AL61" s="238" t="str">
        <f>'All Ticker P&amp;L'!A61</f>
        <v/>
      </c>
      <c r="AM61" s="238" t="str">
        <f>'All Ticker P&amp;L'!B61</f>
        <v/>
      </c>
      <c r="AN61" s="238" t="str">
        <f>'All Ticker P&amp;L'!C61</f>
        <v/>
      </c>
      <c r="AO61" s="238" t="str">
        <f>'All Ticker P&amp;L'!D61</f>
        <v/>
      </c>
      <c r="AP61" s="259">
        <f>IF($AL61="",0,'All Ticker P&amp;L'!E61)</f>
        <v>0</v>
      </c>
      <c r="AQ61" s="260">
        <f>IF($AL61="",0,'All Ticker P&amp;L'!J61*'All Ticker P&amp;L'!I61)</f>
        <v>0</v>
      </c>
      <c r="AR61" s="260">
        <f>IF($AL61="",0,'All Ticker P&amp;L'!L61)</f>
        <v>0</v>
      </c>
      <c r="AS61" s="261">
        <f>IF($AL61="",0,'All Ticker P&amp;L'!M61)</f>
        <v>0</v>
      </c>
      <c r="AT61" s="238" t="str">
        <f>IF($AL61="","",RANK(AR61,$AR$2:$AR$1001)+COUNTIF($AR$2:AR61,AR61)-1)</f>
        <v/>
      </c>
      <c r="AU61" s="238" t="str">
        <f>IF($AL61="","",RANK(AV61,$AV$2:$AV$1001)+COUNTIF($AV$2:AV61,AV61)-1)</f>
        <v/>
      </c>
      <c r="AV61" s="260">
        <f t="shared" si="1"/>
        <v>0</v>
      </c>
    </row>
    <row r="62" spans="1:48" ht="15" customHeight="1" x14ac:dyDescent="0.2">
      <c r="Z62" s="238" t="str">
        <f>Shares!A62</f>
        <v/>
      </c>
      <c r="AA62" s="238" t="str">
        <f>Shares!B62</f>
        <v/>
      </c>
      <c r="AB62" s="238" t="str">
        <f>Shares!C62</f>
        <v/>
      </c>
      <c r="AC62" s="238" t="str">
        <f>Shares!D62</f>
        <v/>
      </c>
      <c r="AD62" s="259">
        <f>IF($Z62="",0,Shares!E62)</f>
        <v>0</v>
      </c>
      <c r="AE62" s="260">
        <f>IF($Z62="",0,Shares!K62*Shares!J62)</f>
        <v>0</v>
      </c>
      <c r="AF62" s="261">
        <f t="shared" si="0"/>
        <v>0</v>
      </c>
      <c r="AG62" s="260">
        <f>IF($Z62="",0,Shares!M62)</f>
        <v>0</v>
      </c>
      <c r="AH62" s="261">
        <f>IF($Z62="",0,Shares!N62)</f>
        <v>0</v>
      </c>
      <c r="AI62" s="238" t="str">
        <f>IF($Z62="","",RANK(AE62,$AE$2:$AE$1001)+COUNTIF($AE$2:AE62,AE62)-1)</f>
        <v/>
      </c>
      <c r="AJ62" s="238" t="str">
        <f>IF($AD62&lt;0,COUNT($AJ$1:AJ61)+1,"")</f>
        <v/>
      </c>
      <c r="AL62" s="238" t="str">
        <f>'All Ticker P&amp;L'!A62</f>
        <v/>
      </c>
      <c r="AM62" s="238" t="str">
        <f>'All Ticker P&amp;L'!B62</f>
        <v/>
      </c>
      <c r="AN62" s="238" t="str">
        <f>'All Ticker P&amp;L'!C62</f>
        <v/>
      </c>
      <c r="AO62" s="238" t="str">
        <f>'All Ticker P&amp;L'!D62</f>
        <v/>
      </c>
      <c r="AP62" s="259">
        <f>IF($AL62="",0,'All Ticker P&amp;L'!E62)</f>
        <v>0</v>
      </c>
      <c r="AQ62" s="260">
        <f>IF($AL62="",0,'All Ticker P&amp;L'!J62*'All Ticker P&amp;L'!I62)</f>
        <v>0</v>
      </c>
      <c r="AR62" s="260">
        <f>IF($AL62="",0,'All Ticker P&amp;L'!L62)</f>
        <v>0</v>
      </c>
      <c r="AS62" s="261">
        <f>IF($AL62="",0,'All Ticker P&amp;L'!M62)</f>
        <v>0</v>
      </c>
      <c r="AT62" s="238" t="str">
        <f>IF($AL62="","",RANK(AR62,$AR$2:$AR$1001)+COUNTIF($AR$2:AR62,AR62)-1)</f>
        <v/>
      </c>
      <c r="AU62" s="238" t="str">
        <f>IF($AL62="","",RANK(AV62,$AV$2:$AV$1001)+COUNTIF($AV$2:AV62,AV62)-1)</f>
        <v/>
      </c>
      <c r="AV62" s="260">
        <f t="shared" si="1"/>
        <v>0</v>
      </c>
    </row>
    <row r="63" spans="1:48" ht="15" customHeight="1" x14ac:dyDescent="0.2">
      <c r="Z63" s="238" t="str">
        <f>Shares!A63</f>
        <v/>
      </c>
      <c r="AA63" s="238" t="str">
        <f>Shares!B63</f>
        <v/>
      </c>
      <c r="AB63" s="238" t="str">
        <f>Shares!C63</f>
        <v/>
      </c>
      <c r="AC63" s="238" t="str">
        <f>Shares!D63</f>
        <v/>
      </c>
      <c r="AD63" s="259">
        <f>IF($Z63="",0,Shares!E63)</f>
        <v>0</v>
      </c>
      <c r="AE63" s="260">
        <f>IF($Z63="",0,Shares!K63*Shares!J63)</f>
        <v>0</v>
      </c>
      <c r="AF63" s="261">
        <f t="shared" si="0"/>
        <v>0</v>
      </c>
      <c r="AG63" s="260">
        <f>IF($Z63="",0,Shares!M63)</f>
        <v>0</v>
      </c>
      <c r="AH63" s="261">
        <f>IF($Z63="",0,Shares!N63)</f>
        <v>0</v>
      </c>
      <c r="AI63" s="238" t="str">
        <f>IF($Z63="","",RANK(AE63,$AE$2:$AE$1001)+COUNTIF($AE$2:AE63,AE63)-1)</f>
        <v/>
      </c>
      <c r="AJ63" s="238" t="str">
        <f>IF($AD63&lt;0,COUNT($AJ$1:AJ62)+1,"")</f>
        <v/>
      </c>
      <c r="AL63" s="238" t="str">
        <f>'All Ticker P&amp;L'!A63</f>
        <v/>
      </c>
      <c r="AM63" s="238" t="str">
        <f>'All Ticker P&amp;L'!B63</f>
        <v/>
      </c>
      <c r="AN63" s="238" t="str">
        <f>'All Ticker P&amp;L'!C63</f>
        <v/>
      </c>
      <c r="AO63" s="238" t="str">
        <f>'All Ticker P&amp;L'!D63</f>
        <v/>
      </c>
      <c r="AP63" s="259">
        <f>IF($AL63="",0,'All Ticker P&amp;L'!E63)</f>
        <v>0</v>
      </c>
      <c r="AQ63" s="260">
        <f>IF($AL63="",0,'All Ticker P&amp;L'!J63*'All Ticker P&amp;L'!I63)</f>
        <v>0</v>
      </c>
      <c r="AR63" s="260">
        <f>IF($AL63="",0,'All Ticker P&amp;L'!L63)</f>
        <v>0</v>
      </c>
      <c r="AS63" s="261">
        <f>IF($AL63="",0,'All Ticker P&amp;L'!M63)</f>
        <v>0</v>
      </c>
      <c r="AT63" s="238" t="str">
        <f>IF($AL63="","",RANK(AR63,$AR$2:$AR$1001)+COUNTIF($AR$2:AR63,AR63)-1)</f>
        <v/>
      </c>
      <c r="AU63" s="238" t="str">
        <f>IF($AL63="","",RANK(AV63,$AV$2:$AV$1001)+COUNTIF($AV$2:AV63,AV63)-1)</f>
        <v/>
      </c>
      <c r="AV63" s="260">
        <f t="shared" si="1"/>
        <v>0</v>
      </c>
    </row>
    <row r="64" spans="1:48" ht="15" customHeight="1" x14ac:dyDescent="0.2">
      <c r="Z64" s="238" t="str">
        <f>Shares!A64</f>
        <v/>
      </c>
      <c r="AA64" s="238" t="str">
        <f>Shares!B64</f>
        <v/>
      </c>
      <c r="AB64" s="238" t="str">
        <f>Shares!C64</f>
        <v/>
      </c>
      <c r="AC64" s="238" t="str">
        <f>Shares!D64</f>
        <v/>
      </c>
      <c r="AD64" s="259">
        <f>IF($Z64="",0,Shares!E64)</f>
        <v>0</v>
      </c>
      <c r="AE64" s="260">
        <f>IF($Z64="",0,Shares!K64*Shares!J64)</f>
        <v>0</v>
      </c>
      <c r="AF64" s="261">
        <f t="shared" si="0"/>
        <v>0</v>
      </c>
      <c r="AG64" s="260">
        <f>IF($Z64="",0,Shares!M64)</f>
        <v>0</v>
      </c>
      <c r="AH64" s="261">
        <f>IF($Z64="",0,Shares!N64)</f>
        <v>0</v>
      </c>
      <c r="AI64" s="238" t="str">
        <f>IF($Z64="","",RANK(AE64,$AE$2:$AE$1001)+COUNTIF($AE$2:AE64,AE64)-1)</f>
        <v/>
      </c>
      <c r="AJ64" s="238" t="str">
        <f>IF($AD64&lt;0,COUNT($AJ$1:AJ63)+1,"")</f>
        <v/>
      </c>
      <c r="AL64" s="238" t="str">
        <f>'All Ticker P&amp;L'!A64</f>
        <v/>
      </c>
      <c r="AM64" s="238" t="str">
        <f>'All Ticker P&amp;L'!B64</f>
        <v/>
      </c>
      <c r="AN64" s="238" t="str">
        <f>'All Ticker P&amp;L'!C64</f>
        <v/>
      </c>
      <c r="AO64" s="238" t="str">
        <f>'All Ticker P&amp;L'!D64</f>
        <v/>
      </c>
      <c r="AP64" s="259">
        <f>IF($AL64="",0,'All Ticker P&amp;L'!E64)</f>
        <v>0</v>
      </c>
      <c r="AQ64" s="260">
        <f>IF($AL64="",0,'All Ticker P&amp;L'!J64*'All Ticker P&amp;L'!I64)</f>
        <v>0</v>
      </c>
      <c r="AR64" s="260">
        <f>IF($AL64="",0,'All Ticker P&amp;L'!L64)</f>
        <v>0</v>
      </c>
      <c r="AS64" s="261">
        <f>IF($AL64="",0,'All Ticker P&amp;L'!M64)</f>
        <v>0</v>
      </c>
      <c r="AT64" s="238" t="str">
        <f>IF($AL64="","",RANK(AR64,$AR$2:$AR$1001)+COUNTIF($AR$2:AR64,AR64)-1)</f>
        <v/>
      </c>
      <c r="AU64" s="238" t="str">
        <f>IF($AL64="","",RANK(AV64,$AV$2:$AV$1001)+COUNTIF($AV$2:AV64,AV64)-1)</f>
        <v/>
      </c>
      <c r="AV64" s="260">
        <f t="shared" si="1"/>
        <v>0</v>
      </c>
    </row>
    <row r="65" spans="26:48" ht="15" customHeight="1" x14ac:dyDescent="0.2">
      <c r="Z65" s="238" t="str">
        <f>Shares!A65</f>
        <v/>
      </c>
      <c r="AA65" s="238" t="str">
        <f>Shares!B65</f>
        <v/>
      </c>
      <c r="AB65" s="238" t="str">
        <f>Shares!C65</f>
        <v/>
      </c>
      <c r="AC65" s="238" t="str">
        <f>Shares!D65</f>
        <v/>
      </c>
      <c r="AD65" s="259">
        <f>IF($Z65="",0,Shares!E65)</f>
        <v>0</v>
      </c>
      <c r="AE65" s="260">
        <f>IF($Z65="",0,Shares!K65*Shares!J65)</f>
        <v>0</v>
      </c>
      <c r="AF65" s="261">
        <f t="shared" si="0"/>
        <v>0</v>
      </c>
      <c r="AG65" s="260">
        <f>IF($Z65="",0,Shares!M65)</f>
        <v>0</v>
      </c>
      <c r="AH65" s="261">
        <f>IF($Z65="",0,Shares!N65)</f>
        <v>0</v>
      </c>
      <c r="AI65" s="238" t="str">
        <f>IF($Z65="","",RANK(AE65,$AE$2:$AE$1001)+COUNTIF($AE$2:AE65,AE65)-1)</f>
        <v/>
      </c>
      <c r="AJ65" s="238" t="str">
        <f>IF($AD65&lt;0,COUNT($AJ$1:AJ64)+1,"")</f>
        <v/>
      </c>
      <c r="AL65" s="238" t="str">
        <f>'All Ticker P&amp;L'!A65</f>
        <v/>
      </c>
      <c r="AM65" s="238" t="str">
        <f>'All Ticker P&amp;L'!B65</f>
        <v/>
      </c>
      <c r="AN65" s="238" t="str">
        <f>'All Ticker P&amp;L'!C65</f>
        <v/>
      </c>
      <c r="AO65" s="238" t="str">
        <f>'All Ticker P&amp;L'!D65</f>
        <v/>
      </c>
      <c r="AP65" s="259">
        <f>IF($AL65="",0,'All Ticker P&amp;L'!E65)</f>
        <v>0</v>
      </c>
      <c r="AQ65" s="260">
        <f>IF($AL65="",0,'All Ticker P&amp;L'!J65*'All Ticker P&amp;L'!I65)</f>
        <v>0</v>
      </c>
      <c r="AR65" s="260">
        <f>IF($AL65="",0,'All Ticker P&amp;L'!L65)</f>
        <v>0</v>
      </c>
      <c r="AS65" s="261">
        <f>IF($AL65="",0,'All Ticker P&amp;L'!M65)</f>
        <v>0</v>
      </c>
      <c r="AT65" s="238" t="str">
        <f>IF($AL65="","",RANK(AR65,$AR$2:$AR$1001)+COUNTIF($AR$2:AR65,AR65)-1)</f>
        <v/>
      </c>
      <c r="AU65" s="238" t="str">
        <f>IF($AL65="","",RANK(AV65,$AV$2:$AV$1001)+COUNTIF($AV$2:AV65,AV65)-1)</f>
        <v/>
      </c>
      <c r="AV65" s="260">
        <f t="shared" si="1"/>
        <v>0</v>
      </c>
    </row>
    <row r="66" spans="26:48" ht="15" customHeight="1" x14ac:dyDescent="0.2">
      <c r="Z66" s="238" t="str">
        <f>Shares!A66</f>
        <v/>
      </c>
      <c r="AA66" s="238" t="str">
        <f>Shares!B66</f>
        <v/>
      </c>
      <c r="AB66" s="238" t="str">
        <f>Shares!C66</f>
        <v/>
      </c>
      <c r="AC66" s="238" t="str">
        <f>Shares!D66</f>
        <v/>
      </c>
      <c r="AD66" s="238">
        <f>IF($Z66="",0,Shares!E66)</f>
        <v>0</v>
      </c>
      <c r="AE66" s="260">
        <f>IF($Z66="",0,Shares!K66*Shares!J66)</f>
        <v>0</v>
      </c>
      <c r="AF66" s="261">
        <f t="shared" ref="AF66:AF129" si="33">IFERROR(AE66/$B$5,0)</f>
        <v>0</v>
      </c>
      <c r="AG66" s="260">
        <f>IF($Z66="",0,Shares!M66)</f>
        <v>0</v>
      </c>
      <c r="AH66" s="261">
        <f>IF($Z66="",0,Shares!N66)</f>
        <v>0</v>
      </c>
      <c r="AI66" s="238" t="str">
        <f>IF($Z66="","",RANK(AE66,$AE$2:$AE$1001)+COUNTIF($AE$2:AE66,AE66)-1)</f>
        <v/>
      </c>
      <c r="AJ66" s="238" t="str">
        <f>IF($AD66&lt;0,COUNT($AJ$1:AJ65)+1,"")</f>
        <v/>
      </c>
      <c r="AL66" s="238" t="str">
        <f>'All Ticker P&amp;L'!A66</f>
        <v/>
      </c>
      <c r="AM66" s="238" t="str">
        <f>'All Ticker P&amp;L'!B66</f>
        <v/>
      </c>
      <c r="AN66" s="238" t="str">
        <f>'All Ticker P&amp;L'!C66</f>
        <v/>
      </c>
      <c r="AO66" s="238" t="str">
        <f>'All Ticker P&amp;L'!D66</f>
        <v/>
      </c>
      <c r="AP66" s="259">
        <f>IF($AL66="",0,'All Ticker P&amp;L'!E66)</f>
        <v>0</v>
      </c>
      <c r="AQ66" s="260">
        <f>IF($AL66="",0,'All Ticker P&amp;L'!J66*'All Ticker P&amp;L'!I66)</f>
        <v>0</v>
      </c>
      <c r="AR66" s="260">
        <f>IF($AL66="",0,'All Ticker P&amp;L'!L66)</f>
        <v>0</v>
      </c>
      <c r="AS66" s="261">
        <f>IF($AL66="",0,'All Ticker P&amp;L'!M66)</f>
        <v>0</v>
      </c>
      <c r="AT66" s="238" t="str">
        <f>IF($AL66="","",RANK(AR66,$AR$2:$AR$1001)+COUNTIF($AR$2:AR66,AR66)-1)</f>
        <v/>
      </c>
      <c r="AU66" s="238" t="str">
        <f>IF($AL66="","",RANK(AV66,$AV$2:$AV$1001)+COUNTIF($AV$2:AV66,AV66)-1)</f>
        <v/>
      </c>
      <c r="AV66" s="260">
        <f t="shared" ref="AV66:AV129" si="34">-AR66</f>
        <v>0</v>
      </c>
    </row>
    <row r="67" spans="26:48" ht="15" customHeight="1" x14ac:dyDescent="0.2">
      <c r="Z67" s="238" t="str">
        <f>Shares!A67</f>
        <v/>
      </c>
      <c r="AA67" s="238" t="str">
        <f>Shares!B67</f>
        <v/>
      </c>
      <c r="AB67" s="238" t="str">
        <f>Shares!C67</f>
        <v/>
      </c>
      <c r="AC67" s="238" t="str">
        <f>Shares!D67</f>
        <v/>
      </c>
      <c r="AD67" s="238">
        <f>IF($Z67="",0,Shares!E67)</f>
        <v>0</v>
      </c>
      <c r="AE67" s="260">
        <f>IF($Z67="",0,Shares!K67*Shares!J67)</f>
        <v>0</v>
      </c>
      <c r="AF67" s="261">
        <f t="shared" si="33"/>
        <v>0</v>
      </c>
      <c r="AG67" s="260">
        <f>IF($Z67="",0,Shares!M67)</f>
        <v>0</v>
      </c>
      <c r="AH67" s="261">
        <f>IF($Z67="",0,Shares!N67)</f>
        <v>0</v>
      </c>
      <c r="AI67" s="238" t="str">
        <f>IF($Z67="","",RANK(AE67,$AE$2:$AE$1001)+COUNTIF($AE$2:AE67,AE67)-1)</f>
        <v/>
      </c>
      <c r="AJ67" s="238" t="str">
        <f>IF($AD67&lt;0,COUNT($AJ$1:AJ66)+1,"")</f>
        <v/>
      </c>
      <c r="AL67" s="238" t="str">
        <f>'All Ticker P&amp;L'!A67</f>
        <v/>
      </c>
      <c r="AM67" s="238" t="str">
        <f>'All Ticker P&amp;L'!B67</f>
        <v/>
      </c>
      <c r="AN67" s="238" t="str">
        <f>'All Ticker P&amp;L'!C67</f>
        <v/>
      </c>
      <c r="AO67" s="238" t="str">
        <f>'All Ticker P&amp;L'!D67</f>
        <v/>
      </c>
      <c r="AP67" s="259">
        <f>IF($AL67="",0,'All Ticker P&amp;L'!E67)</f>
        <v>0</v>
      </c>
      <c r="AQ67" s="260">
        <f>IF($AL67="",0,'All Ticker P&amp;L'!J67*'All Ticker P&amp;L'!I67)</f>
        <v>0</v>
      </c>
      <c r="AR67" s="260">
        <f>IF($AL67="",0,'All Ticker P&amp;L'!L67)</f>
        <v>0</v>
      </c>
      <c r="AS67" s="261">
        <f>IF($AL67="",0,'All Ticker P&amp;L'!M67)</f>
        <v>0</v>
      </c>
      <c r="AT67" s="238" t="str">
        <f>IF($AL67="","",RANK(AR67,$AR$2:$AR$1001)+COUNTIF($AR$2:AR67,AR67)-1)</f>
        <v/>
      </c>
      <c r="AU67" s="238" t="str">
        <f>IF($AL67="","",RANK(AV67,$AV$2:$AV$1001)+COUNTIF($AV$2:AV67,AV67)-1)</f>
        <v/>
      </c>
      <c r="AV67" s="260">
        <f t="shared" si="34"/>
        <v>0</v>
      </c>
    </row>
    <row r="68" spans="26:48" ht="15" customHeight="1" x14ac:dyDescent="0.2">
      <c r="Z68" s="238" t="str">
        <f>Shares!A68</f>
        <v/>
      </c>
      <c r="AA68" s="238" t="str">
        <f>Shares!B68</f>
        <v/>
      </c>
      <c r="AB68" s="238" t="str">
        <f>Shares!C68</f>
        <v/>
      </c>
      <c r="AC68" s="238" t="str">
        <f>Shares!D68</f>
        <v/>
      </c>
      <c r="AD68" s="238">
        <f>IF($Z68="",0,Shares!E68)</f>
        <v>0</v>
      </c>
      <c r="AE68" s="260">
        <f>IF($Z68="",0,Shares!K68*Shares!J68)</f>
        <v>0</v>
      </c>
      <c r="AF68" s="261">
        <f t="shared" si="33"/>
        <v>0</v>
      </c>
      <c r="AG68" s="260">
        <f>IF($Z68="",0,Shares!M68)</f>
        <v>0</v>
      </c>
      <c r="AH68" s="261">
        <f>IF($Z68="",0,Shares!N68)</f>
        <v>0</v>
      </c>
      <c r="AI68" s="238" t="str">
        <f>IF($Z68="","",RANK(AE68,$AE$2:$AE$1001)+COUNTIF($AE$2:AE68,AE68)-1)</f>
        <v/>
      </c>
      <c r="AJ68" s="238" t="str">
        <f>IF($AD68&lt;0,COUNT($AJ$1:AJ67)+1,"")</f>
        <v/>
      </c>
      <c r="AL68" s="238" t="str">
        <f>'All Ticker P&amp;L'!A68</f>
        <v/>
      </c>
      <c r="AM68" s="238" t="str">
        <f>'All Ticker P&amp;L'!B68</f>
        <v/>
      </c>
      <c r="AN68" s="238" t="str">
        <f>'All Ticker P&amp;L'!C68</f>
        <v/>
      </c>
      <c r="AO68" s="238" t="str">
        <f>'All Ticker P&amp;L'!D68</f>
        <v/>
      </c>
      <c r="AP68" s="259">
        <f>IF($AL68="",0,'All Ticker P&amp;L'!E68)</f>
        <v>0</v>
      </c>
      <c r="AQ68" s="260">
        <f>IF($AL68="",0,'All Ticker P&amp;L'!J68*'All Ticker P&amp;L'!I68)</f>
        <v>0</v>
      </c>
      <c r="AR68" s="260">
        <f>IF($AL68="",0,'All Ticker P&amp;L'!L68)</f>
        <v>0</v>
      </c>
      <c r="AS68" s="261">
        <f>IF($AL68="",0,'All Ticker P&amp;L'!M68)</f>
        <v>0</v>
      </c>
      <c r="AT68" s="238" t="str">
        <f>IF($AL68="","",RANK(AR68,$AR$2:$AR$1001)+COUNTIF($AR$2:AR68,AR68)-1)</f>
        <v/>
      </c>
      <c r="AU68" s="238" t="str">
        <f>IF($AL68="","",RANK(AV68,$AV$2:$AV$1001)+COUNTIF($AV$2:AV68,AV68)-1)</f>
        <v/>
      </c>
      <c r="AV68" s="260">
        <f t="shared" si="34"/>
        <v>0</v>
      </c>
    </row>
    <row r="69" spans="26:48" ht="15" customHeight="1" x14ac:dyDescent="0.2">
      <c r="Z69" s="238" t="str">
        <f>Shares!A69</f>
        <v/>
      </c>
      <c r="AA69" s="238" t="str">
        <f>Shares!B69</f>
        <v/>
      </c>
      <c r="AB69" s="238" t="str">
        <f>Shares!C69</f>
        <v/>
      </c>
      <c r="AC69" s="238" t="str">
        <f>Shares!D69</f>
        <v/>
      </c>
      <c r="AD69" s="238">
        <f>IF($Z69="",0,Shares!E69)</f>
        <v>0</v>
      </c>
      <c r="AE69" s="260">
        <f>IF($Z69="",0,Shares!K69*Shares!J69)</f>
        <v>0</v>
      </c>
      <c r="AF69" s="261">
        <f t="shared" si="33"/>
        <v>0</v>
      </c>
      <c r="AG69" s="260">
        <f>IF($Z69="",0,Shares!M69)</f>
        <v>0</v>
      </c>
      <c r="AH69" s="261">
        <f>IF($Z69="",0,Shares!N69)</f>
        <v>0</v>
      </c>
      <c r="AI69" s="238" t="str">
        <f>IF($Z69="","",RANK(AE69,$AE$2:$AE$1001)+COUNTIF($AE$2:AE69,AE69)-1)</f>
        <v/>
      </c>
      <c r="AJ69" s="238" t="str">
        <f>IF($AD69&lt;0,COUNT($AJ$1:AJ68)+1,"")</f>
        <v/>
      </c>
      <c r="AL69" s="238" t="str">
        <f>'All Ticker P&amp;L'!A69</f>
        <v/>
      </c>
      <c r="AM69" s="238" t="str">
        <f>'All Ticker P&amp;L'!B69</f>
        <v/>
      </c>
      <c r="AN69" s="238" t="str">
        <f>'All Ticker P&amp;L'!C69</f>
        <v/>
      </c>
      <c r="AO69" s="238" t="str">
        <f>'All Ticker P&amp;L'!D69</f>
        <v/>
      </c>
      <c r="AP69" s="259">
        <f>IF($AL69="",0,'All Ticker P&amp;L'!E69)</f>
        <v>0</v>
      </c>
      <c r="AQ69" s="260">
        <f>IF($AL69="",0,'All Ticker P&amp;L'!J69*'All Ticker P&amp;L'!I69)</f>
        <v>0</v>
      </c>
      <c r="AR69" s="260">
        <f>IF($AL69="",0,'All Ticker P&amp;L'!L69)</f>
        <v>0</v>
      </c>
      <c r="AS69" s="261">
        <f>IF($AL69="",0,'All Ticker P&amp;L'!M69)</f>
        <v>0</v>
      </c>
      <c r="AT69" s="238" t="str">
        <f>IF($AL69="","",RANK(AR69,$AR$2:$AR$1001)+COUNTIF($AR$2:AR69,AR69)-1)</f>
        <v/>
      </c>
      <c r="AU69" s="238" t="str">
        <f>IF($AL69="","",RANK(AV69,$AV$2:$AV$1001)+COUNTIF($AV$2:AV69,AV69)-1)</f>
        <v/>
      </c>
      <c r="AV69" s="260">
        <f t="shared" si="34"/>
        <v>0</v>
      </c>
    </row>
    <row r="70" spans="26:48" ht="15" customHeight="1" x14ac:dyDescent="0.2">
      <c r="Z70" s="238" t="str">
        <f>Shares!A70</f>
        <v/>
      </c>
      <c r="AA70" s="238" t="str">
        <f>Shares!B70</f>
        <v/>
      </c>
      <c r="AB70" s="238" t="str">
        <f>Shares!C70</f>
        <v/>
      </c>
      <c r="AC70" s="238" t="str">
        <f>Shares!D70</f>
        <v/>
      </c>
      <c r="AD70" s="238">
        <f>IF($Z70="",0,Shares!E70)</f>
        <v>0</v>
      </c>
      <c r="AE70" s="260">
        <f>IF($Z70="",0,Shares!K70*Shares!J70)</f>
        <v>0</v>
      </c>
      <c r="AF70" s="261">
        <f t="shared" si="33"/>
        <v>0</v>
      </c>
      <c r="AG70" s="260">
        <f>IF($Z70="",0,Shares!M70)</f>
        <v>0</v>
      </c>
      <c r="AH70" s="261">
        <f>IF($Z70="",0,Shares!N70)</f>
        <v>0</v>
      </c>
      <c r="AI70" s="238" t="str">
        <f>IF($Z70="","",RANK(AE70,$AE$2:$AE$1001)+COUNTIF($AE$2:AE70,AE70)-1)</f>
        <v/>
      </c>
      <c r="AJ70" s="238" t="str">
        <f>IF($AD70&lt;0,COUNT($AJ$1:AJ69)+1,"")</f>
        <v/>
      </c>
      <c r="AL70" s="238" t="str">
        <f>'All Ticker P&amp;L'!A70</f>
        <v/>
      </c>
      <c r="AM70" s="238" t="str">
        <f>'All Ticker P&amp;L'!B70</f>
        <v/>
      </c>
      <c r="AN70" s="238" t="str">
        <f>'All Ticker P&amp;L'!C70</f>
        <v/>
      </c>
      <c r="AO70" s="238" t="str">
        <f>'All Ticker P&amp;L'!D70</f>
        <v/>
      </c>
      <c r="AP70" s="259">
        <f>IF($AL70="",0,'All Ticker P&amp;L'!E70)</f>
        <v>0</v>
      </c>
      <c r="AQ70" s="260">
        <f>IF($AL70="",0,'All Ticker P&amp;L'!J70*'All Ticker P&amp;L'!I70)</f>
        <v>0</v>
      </c>
      <c r="AR70" s="260">
        <f>IF($AL70="",0,'All Ticker P&amp;L'!L70)</f>
        <v>0</v>
      </c>
      <c r="AS70" s="261">
        <f>IF($AL70="",0,'All Ticker P&amp;L'!M70)</f>
        <v>0</v>
      </c>
      <c r="AT70" s="238" t="str">
        <f>IF($AL70="","",RANK(AR70,$AR$2:$AR$1001)+COUNTIF($AR$2:AR70,AR70)-1)</f>
        <v/>
      </c>
      <c r="AU70" s="238" t="str">
        <f>IF($AL70="","",RANK(AV70,$AV$2:$AV$1001)+COUNTIF($AV$2:AV70,AV70)-1)</f>
        <v/>
      </c>
      <c r="AV70" s="260">
        <f t="shared" si="34"/>
        <v>0</v>
      </c>
    </row>
    <row r="71" spans="26:48" ht="15" customHeight="1" x14ac:dyDescent="0.2">
      <c r="Z71" s="238" t="str">
        <f>Shares!A71</f>
        <v/>
      </c>
      <c r="AA71" s="238" t="str">
        <f>Shares!B71</f>
        <v/>
      </c>
      <c r="AB71" s="238" t="str">
        <f>Shares!C71</f>
        <v/>
      </c>
      <c r="AC71" s="238" t="str">
        <f>Shares!D71</f>
        <v/>
      </c>
      <c r="AD71" s="238">
        <f>IF($Z71="",0,Shares!E71)</f>
        <v>0</v>
      </c>
      <c r="AE71" s="260">
        <f>IF($Z71="",0,Shares!K71*Shares!J71)</f>
        <v>0</v>
      </c>
      <c r="AF71" s="261">
        <f t="shared" si="33"/>
        <v>0</v>
      </c>
      <c r="AG71" s="260">
        <f>IF($Z71="",0,Shares!M71)</f>
        <v>0</v>
      </c>
      <c r="AH71" s="261">
        <f>IF($Z71="",0,Shares!N71)</f>
        <v>0</v>
      </c>
      <c r="AI71" s="238" t="str">
        <f>IF($Z71="","",RANK(AE71,$AE$2:$AE$1001)+COUNTIF($AE$2:AE71,AE71)-1)</f>
        <v/>
      </c>
      <c r="AJ71" s="238" t="str">
        <f>IF($AD71&lt;0,COUNT($AJ$1:AJ70)+1,"")</f>
        <v/>
      </c>
      <c r="AL71" s="238" t="str">
        <f>'All Ticker P&amp;L'!A71</f>
        <v/>
      </c>
      <c r="AM71" s="238" t="str">
        <f>'All Ticker P&amp;L'!B71</f>
        <v/>
      </c>
      <c r="AN71" s="238" t="str">
        <f>'All Ticker P&amp;L'!C71</f>
        <v/>
      </c>
      <c r="AO71" s="238" t="str">
        <f>'All Ticker P&amp;L'!D71</f>
        <v/>
      </c>
      <c r="AP71" s="259">
        <f>IF($AL71="",0,'All Ticker P&amp;L'!E71)</f>
        <v>0</v>
      </c>
      <c r="AQ71" s="260">
        <f>IF($AL71="",0,'All Ticker P&amp;L'!J71*'All Ticker P&amp;L'!I71)</f>
        <v>0</v>
      </c>
      <c r="AR71" s="260">
        <f>IF($AL71="",0,'All Ticker P&amp;L'!L71)</f>
        <v>0</v>
      </c>
      <c r="AS71" s="261">
        <f>IF($AL71="",0,'All Ticker P&amp;L'!M71)</f>
        <v>0</v>
      </c>
      <c r="AT71" s="238" t="str">
        <f>IF($AL71="","",RANK(AR71,$AR$2:$AR$1001)+COUNTIF($AR$2:AR71,AR71)-1)</f>
        <v/>
      </c>
      <c r="AU71" s="238" t="str">
        <f>IF($AL71="","",RANK(AV71,$AV$2:$AV$1001)+COUNTIF($AV$2:AV71,AV71)-1)</f>
        <v/>
      </c>
      <c r="AV71" s="260">
        <f t="shared" si="34"/>
        <v>0</v>
      </c>
    </row>
    <row r="72" spans="26:48" ht="15" customHeight="1" x14ac:dyDescent="0.2">
      <c r="Z72" s="238" t="str">
        <f>Shares!A72</f>
        <v/>
      </c>
      <c r="AA72" s="238" t="str">
        <f>Shares!B72</f>
        <v/>
      </c>
      <c r="AB72" s="238" t="str">
        <f>Shares!C72</f>
        <v/>
      </c>
      <c r="AC72" s="238" t="str">
        <f>Shares!D72</f>
        <v/>
      </c>
      <c r="AD72" s="238">
        <f>IF($Z72="",0,Shares!E72)</f>
        <v>0</v>
      </c>
      <c r="AE72" s="260">
        <f>IF($Z72="",0,Shares!K72*Shares!J72)</f>
        <v>0</v>
      </c>
      <c r="AF72" s="261">
        <f t="shared" si="33"/>
        <v>0</v>
      </c>
      <c r="AG72" s="260">
        <f>IF($Z72="",0,Shares!M72)</f>
        <v>0</v>
      </c>
      <c r="AH72" s="261">
        <f>IF($Z72="",0,Shares!N72)</f>
        <v>0</v>
      </c>
      <c r="AI72" s="238" t="str">
        <f>IF($Z72="","",RANK(AE72,$AE$2:$AE$1001)+COUNTIF($AE$2:AE72,AE72)-1)</f>
        <v/>
      </c>
      <c r="AJ72" s="238" t="str">
        <f>IF($AD72&lt;0,COUNT($AJ$1:AJ71)+1,"")</f>
        <v/>
      </c>
      <c r="AL72" s="238" t="str">
        <f>'All Ticker P&amp;L'!A72</f>
        <v/>
      </c>
      <c r="AM72" s="238" t="str">
        <f>'All Ticker P&amp;L'!B72</f>
        <v/>
      </c>
      <c r="AN72" s="238" t="str">
        <f>'All Ticker P&amp;L'!C72</f>
        <v/>
      </c>
      <c r="AO72" s="238" t="str">
        <f>'All Ticker P&amp;L'!D72</f>
        <v/>
      </c>
      <c r="AP72" s="259">
        <f>IF($AL72="",0,'All Ticker P&amp;L'!E72)</f>
        <v>0</v>
      </c>
      <c r="AQ72" s="260">
        <f>IF($AL72="",0,'All Ticker P&amp;L'!J72*'All Ticker P&amp;L'!I72)</f>
        <v>0</v>
      </c>
      <c r="AR72" s="260">
        <f>IF($AL72="",0,'All Ticker P&amp;L'!L72)</f>
        <v>0</v>
      </c>
      <c r="AS72" s="261">
        <f>IF($AL72="",0,'All Ticker P&amp;L'!M72)</f>
        <v>0</v>
      </c>
      <c r="AT72" s="238" t="str">
        <f>IF($AL72="","",RANK(AR72,$AR$2:$AR$1001)+COUNTIF($AR$2:AR72,AR72)-1)</f>
        <v/>
      </c>
      <c r="AU72" s="238" t="str">
        <f>IF($AL72="","",RANK(AV72,$AV$2:$AV$1001)+COUNTIF($AV$2:AV72,AV72)-1)</f>
        <v/>
      </c>
      <c r="AV72" s="260">
        <f t="shared" si="34"/>
        <v>0</v>
      </c>
    </row>
    <row r="73" spans="26:48" ht="15" customHeight="1" x14ac:dyDescent="0.2">
      <c r="Z73" s="238" t="str">
        <f>Shares!A73</f>
        <v/>
      </c>
      <c r="AA73" s="238" t="str">
        <f>Shares!B73</f>
        <v/>
      </c>
      <c r="AB73" s="238" t="str">
        <f>Shares!C73</f>
        <v/>
      </c>
      <c r="AC73" s="238" t="str">
        <f>Shares!D73</f>
        <v/>
      </c>
      <c r="AD73" s="238">
        <f>IF($Z73="",0,Shares!E73)</f>
        <v>0</v>
      </c>
      <c r="AE73" s="260">
        <f>IF($Z73="",0,Shares!K73*Shares!J73)</f>
        <v>0</v>
      </c>
      <c r="AF73" s="261">
        <f t="shared" si="33"/>
        <v>0</v>
      </c>
      <c r="AG73" s="260">
        <f>IF($Z73="",0,Shares!M73)</f>
        <v>0</v>
      </c>
      <c r="AH73" s="261">
        <f>IF($Z73="",0,Shares!N73)</f>
        <v>0</v>
      </c>
      <c r="AI73" s="238" t="str">
        <f>IF($Z73="","",RANK(AE73,$AE$2:$AE$1001)+COUNTIF($AE$2:AE73,AE73)-1)</f>
        <v/>
      </c>
      <c r="AJ73" s="238" t="str">
        <f>IF($AD73&lt;0,COUNT($AJ$1:AJ72)+1,"")</f>
        <v/>
      </c>
      <c r="AL73" s="238" t="str">
        <f>'All Ticker P&amp;L'!A73</f>
        <v/>
      </c>
      <c r="AM73" s="238" t="str">
        <f>'All Ticker P&amp;L'!B73</f>
        <v/>
      </c>
      <c r="AN73" s="238" t="str">
        <f>'All Ticker P&amp;L'!C73</f>
        <v/>
      </c>
      <c r="AO73" s="238" t="str">
        <f>'All Ticker P&amp;L'!D73</f>
        <v/>
      </c>
      <c r="AP73" s="259">
        <f>IF($AL73="",0,'All Ticker P&amp;L'!E73)</f>
        <v>0</v>
      </c>
      <c r="AQ73" s="260">
        <f>IF($AL73="",0,'All Ticker P&amp;L'!J73*'All Ticker P&amp;L'!I73)</f>
        <v>0</v>
      </c>
      <c r="AR73" s="260">
        <f>IF($AL73="",0,'All Ticker P&amp;L'!L73)</f>
        <v>0</v>
      </c>
      <c r="AS73" s="261">
        <f>IF($AL73="",0,'All Ticker P&amp;L'!M73)</f>
        <v>0</v>
      </c>
      <c r="AT73" s="238" t="str">
        <f>IF($AL73="","",RANK(AR73,$AR$2:$AR$1001)+COUNTIF($AR$2:AR73,AR73)-1)</f>
        <v/>
      </c>
      <c r="AU73" s="238" t="str">
        <f>IF($AL73="","",RANK(AV73,$AV$2:$AV$1001)+COUNTIF($AV$2:AV73,AV73)-1)</f>
        <v/>
      </c>
      <c r="AV73" s="260">
        <f t="shared" si="34"/>
        <v>0</v>
      </c>
    </row>
    <row r="74" spans="26:48" ht="15" customHeight="1" x14ac:dyDescent="0.2">
      <c r="Z74" s="238" t="str">
        <f>Shares!A74</f>
        <v/>
      </c>
      <c r="AA74" s="238" t="str">
        <f>Shares!B74</f>
        <v/>
      </c>
      <c r="AB74" s="238" t="str">
        <f>Shares!C74</f>
        <v/>
      </c>
      <c r="AC74" s="238" t="str">
        <f>Shares!D74</f>
        <v/>
      </c>
      <c r="AD74" s="238">
        <f>IF($Z74="",0,Shares!E74)</f>
        <v>0</v>
      </c>
      <c r="AE74" s="260">
        <f>IF($Z74="",0,Shares!K74*Shares!J74)</f>
        <v>0</v>
      </c>
      <c r="AF74" s="261">
        <f t="shared" si="33"/>
        <v>0</v>
      </c>
      <c r="AG74" s="260">
        <f>IF($Z74="",0,Shares!M74)</f>
        <v>0</v>
      </c>
      <c r="AH74" s="261">
        <f>IF($Z74="",0,Shares!N74)</f>
        <v>0</v>
      </c>
      <c r="AI74" s="238" t="str">
        <f>IF($Z74="","",RANK(AE74,$AE$2:$AE$1001)+COUNTIF($AE$2:AE74,AE74)-1)</f>
        <v/>
      </c>
      <c r="AJ74" s="238" t="str">
        <f>IF($AD74&lt;0,COUNT($AJ$1:AJ73)+1,"")</f>
        <v/>
      </c>
      <c r="AL74" s="238" t="str">
        <f>'All Ticker P&amp;L'!A74</f>
        <v/>
      </c>
      <c r="AM74" s="238" t="str">
        <f>'All Ticker P&amp;L'!B74</f>
        <v/>
      </c>
      <c r="AN74" s="238" t="str">
        <f>'All Ticker P&amp;L'!C74</f>
        <v/>
      </c>
      <c r="AO74" s="238" t="str">
        <f>'All Ticker P&amp;L'!D74</f>
        <v/>
      </c>
      <c r="AP74" s="259">
        <f>IF($AL74="",0,'All Ticker P&amp;L'!E74)</f>
        <v>0</v>
      </c>
      <c r="AQ74" s="260">
        <f>IF($AL74="",0,'All Ticker P&amp;L'!J74*'All Ticker P&amp;L'!I74)</f>
        <v>0</v>
      </c>
      <c r="AR74" s="260">
        <f>IF($AL74="",0,'All Ticker P&amp;L'!L74)</f>
        <v>0</v>
      </c>
      <c r="AS74" s="261">
        <f>IF($AL74="",0,'All Ticker P&amp;L'!M74)</f>
        <v>0</v>
      </c>
      <c r="AT74" s="238" t="str">
        <f>IF($AL74="","",RANK(AR74,$AR$2:$AR$1001)+COUNTIF($AR$2:AR74,AR74)-1)</f>
        <v/>
      </c>
      <c r="AU74" s="238" t="str">
        <f>IF($AL74="","",RANK(AV74,$AV$2:$AV$1001)+COUNTIF($AV$2:AV74,AV74)-1)</f>
        <v/>
      </c>
      <c r="AV74" s="260">
        <f t="shared" si="34"/>
        <v>0</v>
      </c>
    </row>
    <row r="75" spans="26:48" ht="15" customHeight="1" x14ac:dyDescent="0.2">
      <c r="Z75" s="238" t="str">
        <f>Shares!A75</f>
        <v/>
      </c>
      <c r="AA75" s="238" t="str">
        <f>Shares!B75</f>
        <v/>
      </c>
      <c r="AB75" s="238" t="str">
        <f>Shares!C75</f>
        <v/>
      </c>
      <c r="AC75" s="238" t="str">
        <f>Shares!D75</f>
        <v/>
      </c>
      <c r="AD75" s="238">
        <f>IF($Z75="",0,Shares!E75)</f>
        <v>0</v>
      </c>
      <c r="AE75" s="260">
        <f>IF($Z75="",0,Shares!K75*Shares!J75)</f>
        <v>0</v>
      </c>
      <c r="AF75" s="261">
        <f t="shared" si="33"/>
        <v>0</v>
      </c>
      <c r="AG75" s="260">
        <f>IF($Z75="",0,Shares!M75)</f>
        <v>0</v>
      </c>
      <c r="AH75" s="261">
        <f>IF($Z75="",0,Shares!N75)</f>
        <v>0</v>
      </c>
      <c r="AI75" s="238" t="str">
        <f>IF($Z75="","",RANK(AE75,$AE$2:$AE$1001)+COUNTIF($AE$2:AE75,AE75)-1)</f>
        <v/>
      </c>
      <c r="AJ75" s="238" t="str">
        <f>IF($AD75&lt;0,COUNT($AJ$1:AJ74)+1,"")</f>
        <v/>
      </c>
      <c r="AL75" s="238" t="str">
        <f>'All Ticker P&amp;L'!A75</f>
        <v/>
      </c>
      <c r="AM75" s="238" t="str">
        <f>'All Ticker P&amp;L'!B75</f>
        <v/>
      </c>
      <c r="AN75" s="238" t="str">
        <f>'All Ticker P&amp;L'!C75</f>
        <v/>
      </c>
      <c r="AO75" s="238" t="str">
        <f>'All Ticker P&amp;L'!D75</f>
        <v/>
      </c>
      <c r="AP75" s="259">
        <f>IF($AL75="",0,'All Ticker P&amp;L'!E75)</f>
        <v>0</v>
      </c>
      <c r="AQ75" s="260">
        <f>IF($AL75="",0,'All Ticker P&amp;L'!J75*'All Ticker P&amp;L'!I75)</f>
        <v>0</v>
      </c>
      <c r="AR75" s="260">
        <f>IF($AL75="",0,'All Ticker P&amp;L'!L75)</f>
        <v>0</v>
      </c>
      <c r="AS75" s="261">
        <f>IF($AL75="",0,'All Ticker P&amp;L'!M75)</f>
        <v>0</v>
      </c>
      <c r="AT75" s="238" t="str">
        <f>IF($AL75="","",RANK(AR75,$AR$2:$AR$1001)+COUNTIF($AR$2:AR75,AR75)-1)</f>
        <v/>
      </c>
      <c r="AU75" s="238" t="str">
        <f>IF($AL75="","",RANK(AV75,$AV$2:$AV$1001)+COUNTIF($AV$2:AV75,AV75)-1)</f>
        <v/>
      </c>
      <c r="AV75" s="260">
        <f t="shared" si="34"/>
        <v>0</v>
      </c>
    </row>
    <row r="76" spans="26:48" ht="15" customHeight="1" x14ac:dyDescent="0.2">
      <c r="Z76" s="238" t="str">
        <f>Shares!A76</f>
        <v/>
      </c>
      <c r="AA76" s="238" t="str">
        <f>Shares!B76</f>
        <v/>
      </c>
      <c r="AB76" s="238" t="str">
        <f>Shares!C76</f>
        <v/>
      </c>
      <c r="AC76" s="238" t="str">
        <f>Shares!D76</f>
        <v/>
      </c>
      <c r="AD76" s="238">
        <f>IF($Z76="",0,Shares!E76)</f>
        <v>0</v>
      </c>
      <c r="AE76" s="260">
        <f>IF($Z76="",0,Shares!K76*Shares!J76)</f>
        <v>0</v>
      </c>
      <c r="AF76" s="261">
        <f t="shared" si="33"/>
        <v>0</v>
      </c>
      <c r="AG76" s="260">
        <f>IF($Z76="",0,Shares!M76)</f>
        <v>0</v>
      </c>
      <c r="AH76" s="261">
        <f>IF($Z76="",0,Shares!N76)</f>
        <v>0</v>
      </c>
      <c r="AI76" s="238" t="str">
        <f>IF($Z76="","",RANK(AE76,$AE$2:$AE$1001)+COUNTIF($AE$2:AE76,AE76)-1)</f>
        <v/>
      </c>
      <c r="AJ76" s="238" t="str">
        <f>IF($AD76&lt;0,COUNT($AJ$1:AJ75)+1,"")</f>
        <v/>
      </c>
      <c r="AL76" s="238" t="str">
        <f>'All Ticker P&amp;L'!A76</f>
        <v/>
      </c>
      <c r="AM76" s="238" t="str">
        <f>'All Ticker P&amp;L'!B76</f>
        <v/>
      </c>
      <c r="AN76" s="238" t="str">
        <f>'All Ticker P&amp;L'!C76</f>
        <v/>
      </c>
      <c r="AO76" s="238" t="str">
        <f>'All Ticker P&amp;L'!D76</f>
        <v/>
      </c>
      <c r="AP76" s="259">
        <f>IF($AL76="",0,'All Ticker P&amp;L'!E76)</f>
        <v>0</v>
      </c>
      <c r="AQ76" s="260">
        <f>IF($AL76="",0,'All Ticker P&amp;L'!J76*'All Ticker P&amp;L'!I76)</f>
        <v>0</v>
      </c>
      <c r="AR76" s="260">
        <f>IF($AL76="",0,'All Ticker P&amp;L'!L76)</f>
        <v>0</v>
      </c>
      <c r="AS76" s="261">
        <f>IF($AL76="",0,'All Ticker P&amp;L'!M76)</f>
        <v>0</v>
      </c>
      <c r="AT76" s="238" t="str">
        <f>IF($AL76="","",RANK(AR76,$AR$2:$AR$1001)+COUNTIF($AR$2:AR76,AR76)-1)</f>
        <v/>
      </c>
      <c r="AU76" s="238" t="str">
        <f>IF($AL76="","",RANK(AV76,$AV$2:$AV$1001)+COUNTIF($AV$2:AV76,AV76)-1)</f>
        <v/>
      </c>
      <c r="AV76" s="260">
        <f t="shared" si="34"/>
        <v>0</v>
      </c>
    </row>
    <row r="77" spans="26:48" ht="15" customHeight="1" x14ac:dyDescent="0.2">
      <c r="Z77" s="238" t="str">
        <f>Shares!A77</f>
        <v/>
      </c>
      <c r="AA77" s="238" t="str">
        <f>Shares!B77</f>
        <v/>
      </c>
      <c r="AB77" s="238" t="str">
        <f>Shares!C77</f>
        <v/>
      </c>
      <c r="AC77" s="238" t="str">
        <f>Shares!D77</f>
        <v/>
      </c>
      <c r="AD77" s="238">
        <f>IF($Z77="",0,Shares!E77)</f>
        <v>0</v>
      </c>
      <c r="AE77" s="260">
        <f>IF($Z77="",0,Shares!K77*Shares!J77)</f>
        <v>0</v>
      </c>
      <c r="AF77" s="261">
        <f t="shared" si="33"/>
        <v>0</v>
      </c>
      <c r="AG77" s="260">
        <f>IF($Z77="",0,Shares!M77)</f>
        <v>0</v>
      </c>
      <c r="AH77" s="261">
        <f>IF($Z77="",0,Shares!N77)</f>
        <v>0</v>
      </c>
      <c r="AI77" s="238" t="str">
        <f>IF($Z77="","",RANK(AE77,$AE$2:$AE$1001)+COUNTIF($AE$2:AE77,AE77)-1)</f>
        <v/>
      </c>
      <c r="AJ77" s="238" t="str">
        <f>IF($AD77&lt;0,COUNT($AJ$1:AJ76)+1,"")</f>
        <v/>
      </c>
      <c r="AL77" s="238" t="str">
        <f>'All Ticker P&amp;L'!A77</f>
        <v/>
      </c>
      <c r="AM77" s="238" t="str">
        <f>'All Ticker P&amp;L'!B77</f>
        <v/>
      </c>
      <c r="AN77" s="238" t="str">
        <f>'All Ticker P&amp;L'!C77</f>
        <v/>
      </c>
      <c r="AO77" s="238" t="str">
        <f>'All Ticker P&amp;L'!D77</f>
        <v/>
      </c>
      <c r="AP77" s="259">
        <f>IF($AL77="",0,'All Ticker P&amp;L'!E77)</f>
        <v>0</v>
      </c>
      <c r="AQ77" s="260">
        <f>IF($AL77="",0,'All Ticker P&amp;L'!J77*'All Ticker P&amp;L'!I77)</f>
        <v>0</v>
      </c>
      <c r="AR77" s="260">
        <f>IF($AL77="",0,'All Ticker P&amp;L'!L77)</f>
        <v>0</v>
      </c>
      <c r="AS77" s="261">
        <f>IF($AL77="",0,'All Ticker P&amp;L'!M77)</f>
        <v>0</v>
      </c>
      <c r="AT77" s="238" t="str">
        <f>IF($AL77="","",RANK(AR77,$AR$2:$AR$1001)+COUNTIF($AR$2:AR77,AR77)-1)</f>
        <v/>
      </c>
      <c r="AU77" s="238" t="str">
        <f>IF($AL77="","",RANK(AV77,$AV$2:$AV$1001)+COUNTIF($AV$2:AV77,AV77)-1)</f>
        <v/>
      </c>
      <c r="AV77" s="260">
        <f t="shared" si="34"/>
        <v>0</v>
      </c>
    </row>
    <row r="78" spans="26:48" ht="15" customHeight="1" x14ac:dyDescent="0.2">
      <c r="Z78" s="238" t="str">
        <f>Shares!A78</f>
        <v/>
      </c>
      <c r="AA78" s="238" t="str">
        <f>Shares!B78</f>
        <v/>
      </c>
      <c r="AB78" s="238" t="str">
        <f>Shares!C78</f>
        <v/>
      </c>
      <c r="AC78" s="238" t="str">
        <f>Shares!D78</f>
        <v/>
      </c>
      <c r="AD78" s="238">
        <f>IF($Z78="",0,Shares!E78)</f>
        <v>0</v>
      </c>
      <c r="AE78" s="260">
        <f>IF($Z78="",0,Shares!K78*Shares!J78)</f>
        <v>0</v>
      </c>
      <c r="AF78" s="261">
        <f t="shared" si="33"/>
        <v>0</v>
      </c>
      <c r="AG78" s="260">
        <f>IF($Z78="",0,Shares!M78)</f>
        <v>0</v>
      </c>
      <c r="AH78" s="261">
        <f>IF($Z78="",0,Shares!N78)</f>
        <v>0</v>
      </c>
      <c r="AI78" s="238" t="str">
        <f>IF($Z78="","",RANK(AE78,$AE$2:$AE$1001)+COUNTIF($AE$2:AE78,AE78)-1)</f>
        <v/>
      </c>
      <c r="AJ78" s="238" t="str">
        <f>IF($AD78&lt;0,COUNT($AJ$1:AJ77)+1,"")</f>
        <v/>
      </c>
      <c r="AL78" s="238" t="str">
        <f>'All Ticker P&amp;L'!A78</f>
        <v/>
      </c>
      <c r="AM78" s="238" t="str">
        <f>'All Ticker P&amp;L'!B78</f>
        <v/>
      </c>
      <c r="AN78" s="238" t="str">
        <f>'All Ticker P&amp;L'!C78</f>
        <v/>
      </c>
      <c r="AO78" s="238" t="str">
        <f>'All Ticker P&amp;L'!D78</f>
        <v/>
      </c>
      <c r="AP78" s="259">
        <f>IF($AL78="",0,'All Ticker P&amp;L'!E78)</f>
        <v>0</v>
      </c>
      <c r="AQ78" s="260">
        <f>IF($AL78="",0,'All Ticker P&amp;L'!J78*'All Ticker P&amp;L'!I78)</f>
        <v>0</v>
      </c>
      <c r="AR78" s="260">
        <f>IF($AL78="",0,'All Ticker P&amp;L'!L78)</f>
        <v>0</v>
      </c>
      <c r="AS78" s="261">
        <f>IF($AL78="",0,'All Ticker P&amp;L'!M78)</f>
        <v>0</v>
      </c>
      <c r="AT78" s="238" t="str">
        <f>IF($AL78="","",RANK(AR78,$AR$2:$AR$1001)+COUNTIF($AR$2:AR78,AR78)-1)</f>
        <v/>
      </c>
      <c r="AU78" s="238" t="str">
        <f>IF($AL78="","",RANK(AV78,$AV$2:$AV$1001)+COUNTIF($AV$2:AV78,AV78)-1)</f>
        <v/>
      </c>
      <c r="AV78" s="260">
        <f t="shared" si="34"/>
        <v>0</v>
      </c>
    </row>
    <row r="79" spans="26:48" ht="15" customHeight="1" x14ac:dyDescent="0.2">
      <c r="Z79" s="238" t="str">
        <f>Shares!A79</f>
        <v/>
      </c>
      <c r="AA79" s="238" t="str">
        <f>Shares!B79</f>
        <v/>
      </c>
      <c r="AB79" s="238" t="str">
        <f>Shares!C79</f>
        <v/>
      </c>
      <c r="AC79" s="238" t="str">
        <f>Shares!D79</f>
        <v/>
      </c>
      <c r="AD79" s="238">
        <f>IF($Z79="",0,Shares!E79)</f>
        <v>0</v>
      </c>
      <c r="AE79" s="260">
        <f>IF($Z79="",0,Shares!K79*Shares!J79)</f>
        <v>0</v>
      </c>
      <c r="AF79" s="261">
        <f t="shared" si="33"/>
        <v>0</v>
      </c>
      <c r="AG79" s="260">
        <f>IF($Z79="",0,Shares!M79)</f>
        <v>0</v>
      </c>
      <c r="AH79" s="261">
        <f>IF($Z79="",0,Shares!N79)</f>
        <v>0</v>
      </c>
      <c r="AI79" s="238" t="str">
        <f>IF($Z79="","",RANK(AE79,$AE$2:$AE$1001)+COUNTIF($AE$2:AE79,AE79)-1)</f>
        <v/>
      </c>
      <c r="AJ79" s="238" t="str">
        <f>IF($AD79&lt;0,COUNT($AJ$1:AJ78)+1,"")</f>
        <v/>
      </c>
      <c r="AL79" s="238" t="str">
        <f>'All Ticker P&amp;L'!A79</f>
        <v/>
      </c>
      <c r="AM79" s="238" t="str">
        <f>'All Ticker P&amp;L'!B79</f>
        <v/>
      </c>
      <c r="AN79" s="238" t="str">
        <f>'All Ticker P&amp;L'!C79</f>
        <v/>
      </c>
      <c r="AO79" s="238" t="str">
        <f>'All Ticker P&amp;L'!D79</f>
        <v/>
      </c>
      <c r="AP79" s="259">
        <f>IF($AL79="",0,'All Ticker P&amp;L'!E79)</f>
        <v>0</v>
      </c>
      <c r="AQ79" s="260">
        <f>IF($AL79="",0,'All Ticker P&amp;L'!J79*'All Ticker P&amp;L'!I79)</f>
        <v>0</v>
      </c>
      <c r="AR79" s="260">
        <f>IF($AL79="",0,'All Ticker P&amp;L'!L79)</f>
        <v>0</v>
      </c>
      <c r="AS79" s="261">
        <f>IF($AL79="",0,'All Ticker P&amp;L'!M79)</f>
        <v>0</v>
      </c>
      <c r="AT79" s="238" t="str">
        <f>IF($AL79="","",RANK(AR79,$AR$2:$AR$1001)+COUNTIF($AR$2:AR79,AR79)-1)</f>
        <v/>
      </c>
      <c r="AU79" s="238" t="str">
        <f>IF($AL79="","",RANK(AV79,$AV$2:$AV$1001)+COUNTIF($AV$2:AV79,AV79)-1)</f>
        <v/>
      </c>
      <c r="AV79" s="260">
        <f t="shared" si="34"/>
        <v>0</v>
      </c>
    </row>
    <row r="80" spans="26:48" ht="15" customHeight="1" x14ac:dyDescent="0.2">
      <c r="Z80" s="238" t="str">
        <f>Shares!A80</f>
        <v/>
      </c>
      <c r="AA80" s="238" t="str">
        <f>Shares!B80</f>
        <v/>
      </c>
      <c r="AB80" s="238" t="str">
        <f>Shares!C80</f>
        <v/>
      </c>
      <c r="AC80" s="238" t="str">
        <f>Shares!D80</f>
        <v/>
      </c>
      <c r="AD80" s="238">
        <f>IF($Z80="",0,Shares!E80)</f>
        <v>0</v>
      </c>
      <c r="AE80" s="260">
        <f>IF($Z80="",0,Shares!K80*Shares!J80)</f>
        <v>0</v>
      </c>
      <c r="AF80" s="261">
        <f t="shared" si="33"/>
        <v>0</v>
      </c>
      <c r="AG80" s="260">
        <f>IF($Z80="",0,Shares!M80)</f>
        <v>0</v>
      </c>
      <c r="AH80" s="261">
        <f>IF($Z80="",0,Shares!N80)</f>
        <v>0</v>
      </c>
      <c r="AI80" s="238" t="str">
        <f>IF($Z80="","",RANK(AE80,$AE$2:$AE$1001)+COUNTIF($AE$2:AE80,AE80)-1)</f>
        <v/>
      </c>
      <c r="AJ80" s="238" t="str">
        <f>IF($AD80&lt;0,COUNT($AJ$1:AJ79)+1,"")</f>
        <v/>
      </c>
      <c r="AL80" s="238" t="str">
        <f>'All Ticker P&amp;L'!A80</f>
        <v/>
      </c>
      <c r="AM80" s="238" t="str">
        <f>'All Ticker P&amp;L'!B80</f>
        <v/>
      </c>
      <c r="AN80" s="238" t="str">
        <f>'All Ticker P&amp;L'!C80</f>
        <v/>
      </c>
      <c r="AO80" s="238" t="str">
        <f>'All Ticker P&amp;L'!D80</f>
        <v/>
      </c>
      <c r="AP80" s="259">
        <f>IF($AL80="",0,'All Ticker P&amp;L'!E80)</f>
        <v>0</v>
      </c>
      <c r="AQ80" s="260">
        <f>IF($AL80="",0,'All Ticker P&amp;L'!J80*'All Ticker P&amp;L'!I80)</f>
        <v>0</v>
      </c>
      <c r="AR80" s="260">
        <f>IF($AL80="",0,'All Ticker P&amp;L'!L80)</f>
        <v>0</v>
      </c>
      <c r="AS80" s="261">
        <f>IF($AL80="",0,'All Ticker P&amp;L'!M80)</f>
        <v>0</v>
      </c>
      <c r="AT80" s="238" t="str">
        <f>IF($AL80="","",RANK(AR80,$AR$2:$AR$1001)+COUNTIF($AR$2:AR80,AR80)-1)</f>
        <v/>
      </c>
      <c r="AU80" s="238" t="str">
        <f>IF($AL80="","",RANK(AV80,$AV$2:$AV$1001)+COUNTIF($AV$2:AV80,AV80)-1)</f>
        <v/>
      </c>
      <c r="AV80" s="260">
        <f t="shared" si="34"/>
        <v>0</v>
      </c>
    </row>
    <row r="81" spans="26:48" ht="15" customHeight="1" x14ac:dyDescent="0.2">
      <c r="Z81" s="238" t="str">
        <f>Shares!A81</f>
        <v/>
      </c>
      <c r="AA81" s="238" t="str">
        <f>Shares!B81</f>
        <v/>
      </c>
      <c r="AB81" s="238" t="str">
        <f>Shares!C81</f>
        <v/>
      </c>
      <c r="AC81" s="238" t="str">
        <f>Shares!D81</f>
        <v/>
      </c>
      <c r="AD81" s="238">
        <f>IF($Z81="",0,Shares!E81)</f>
        <v>0</v>
      </c>
      <c r="AE81" s="260">
        <f>IF($Z81="",0,Shares!K81*Shares!J81)</f>
        <v>0</v>
      </c>
      <c r="AF81" s="261">
        <f t="shared" si="33"/>
        <v>0</v>
      </c>
      <c r="AG81" s="260">
        <f>IF($Z81="",0,Shares!M81)</f>
        <v>0</v>
      </c>
      <c r="AH81" s="261">
        <f>IF($Z81="",0,Shares!N81)</f>
        <v>0</v>
      </c>
      <c r="AI81" s="238" t="str">
        <f>IF($Z81="","",RANK(AE81,$AE$2:$AE$1001)+COUNTIF($AE$2:AE81,AE81)-1)</f>
        <v/>
      </c>
      <c r="AJ81" s="238" t="str">
        <f>IF($AD81&lt;0,COUNT($AJ$1:AJ80)+1,"")</f>
        <v/>
      </c>
      <c r="AL81" s="238" t="str">
        <f>'All Ticker P&amp;L'!A81</f>
        <v/>
      </c>
      <c r="AM81" s="238" t="str">
        <f>'All Ticker P&amp;L'!B81</f>
        <v/>
      </c>
      <c r="AN81" s="238" t="str">
        <f>'All Ticker P&amp;L'!C81</f>
        <v/>
      </c>
      <c r="AO81" s="238" t="str">
        <f>'All Ticker P&amp;L'!D81</f>
        <v/>
      </c>
      <c r="AP81" s="259">
        <f>IF($AL81="",0,'All Ticker P&amp;L'!E81)</f>
        <v>0</v>
      </c>
      <c r="AQ81" s="260">
        <f>IF($AL81="",0,'All Ticker P&amp;L'!J81*'All Ticker P&amp;L'!I81)</f>
        <v>0</v>
      </c>
      <c r="AR81" s="260">
        <f>IF($AL81="",0,'All Ticker P&amp;L'!L81)</f>
        <v>0</v>
      </c>
      <c r="AS81" s="261">
        <f>IF($AL81="",0,'All Ticker P&amp;L'!M81)</f>
        <v>0</v>
      </c>
      <c r="AT81" s="238" t="str">
        <f>IF($AL81="","",RANK(AR81,$AR$2:$AR$1001)+COUNTIF($AR$2:AR81,AR81)-1)</f>
        <v/>
      </c>
      <c r="AU81" s="238" t="str">
        <f>IF($AL81="","",RANK(AV81,$AV$2:$AV$1001)+COUNTIF($AV$2:AV81,AV81)-1)</f>
        <v/>
      </c>
      <c r="AV81" s="260">
        <f t="shared" si="34"/>
        <v>0</v>
      </c>
    </row>
    <row r="82" spans="26:48" ht="15" customHeight="1" x14ac:dyDescent="0.2">
      <c r="Z82" s="238" t="str">
        <f>Shares!A82</f>
        <v/>
      </c>
      <c r="AA82" s="238" t="str">
        <f>Shares!B82</f>
        <v/>
      </c>
      <c r="AB82" s="238" t="str">
        <f>Shares!C82</f>
        <v/>
      </c>
      <c r="AC82" s="238" t="str">
        <f>Shares!D82</f>
        <v/>
      </c>
      <c r="AD82" s="238">
        <f>IF($Z82="",0,Shares!E82)</f>
        <v>0</v>
      </c>
      <c r="AE82" s="260">
        <f>IF($Z82="",0,Shares!K82*Shares!J82)</f>
        <v>0</v>
      </c>
      <c r="AF82" s="261">
        <f t="shared" si="33"/>
        <v>0</v>
      </c>
      <c r="AG82" s="260">
        <f>IF($Z82="",0,Shares!M82)</f>
        <v>0</v>
      </c>
      <c r="AH82" s="261">
        <f>IF($Z82="",0,Shares!N82)</f>
        <v>0</v>
      </c>
      <c r="AI82" s="238" t="str">
        <f>IF($Z82="","",RANK(AE82,$AE$2:$AE$1001)+COUNTIF($AE$2:AE82,AE82)-1)</f>
        <v/>
      </c>
      <c r="AJ82" s="238" t="str">
        <f>IF($AD82&lt;0,COUNT($AJ$1:AJ81)+1,"")</f>
        <v/>
      </c>
      <c r="AL82" s="238" t="str">
        <f>'All Ticker P&amp;L'!A82</f>
        <v/>
      </c>
      <c r="AM82" s="238" t="str">
        <f>'All Ticker P&amp;L'!B82</f>
        <v/>
      </c>
      <c r="AN82" s="238" t="str">
        <f>'All Ticker P&amp;L'!C82</f>
        <v/>
      </c>
      <c r="AO82" s="238" t="str">
        <f>'All Ticker P&amp;L'!D82</f>
        <v/>
      </c>
      <c r="AP82" s="259">
        <f>IF($AL82="",0,'All Ticker P&amp;L'!E82)</f>
        <v>0</v>
      </c>
      <c r="AQ82" s="260">
        <f>IF($AL82="",0,'All Ticker P&amp;L'!J82*'All Ticker P&amp;L'!I82)</f>
        <v>0</v>
      </c>
      <c r="AR82" s="260">
        <f>IF($AL82="",0,'All Ticker P&amp;L'!L82)</f>
        <v>0</v>
      </c>
      <c r="AS82" s="261">
        <f>IF($AL82="",0,'All Ticker P&amp;L'!M82)</f>
        <v>0</v>
      </c>
      <c r="AT82" s="238" t="str">
        <f>IF($AL82="","",RANK(AR82,$AR$2:$AR$1001)+COUNTIF($AR$2:AR82,AR82)-1)</f>
        <v/>
      </c>
      <c r="AU82" s="238" t="str">
        <f>IF($AL82="","",RANK(AV82,$AV$2:$AV$1001)+COUNTIF($AV$2:AV82,AV82)-1)</f>
        <v/>
      </c>
      <c r="AV82" s="260">
        <f t="shared" si="34"/>
        <v>0</v>
      </c>
    </row>
    <row r="83" spans="26:48" ht="15" customHeight="1" x14ac:dyDescent="0.2">
      <c r="Z83" s="238" t="str">
        <f>Shares!A83</f>
        <v/>
      </c>
      <c r="AA83" s="238" t="str">
        <f>Shares!B83</f>
        <v/>
      </c>
      <c r="AB83" s="238" t="str">
        <f>Shares!C83</f>
        <v/>
      </c>
      <c r="AC83" s="238" t="str">
        <f>Shares!D83</f>
        <v/>
      </c>
      <c r="AD83" s="238">
        <f>IF($Z83="",0,Shares!E83)</f>
        <v>0</v>
      </c>
      <c r="AE83" s="260">
        <f>IF($Z83="",0,Shares!K83*Shares!J83)</f>
        <v>0</v>
      </c>
      <c r="AF83" s="261">
        <f t="shared" si="33"/>
        <v>0</v>
      </c>
      <c r="AG83" s="260">
        <f>IF($Z83="",0,Shares!M83)</f>
        <v>0</v>
      </c>
      <c r="AH83" s="261">
        <f>IF($Z83="",0,Shares!N83)</f>
        <v>0</v>
      </c>
      <c r="AI83" s="238" t="str">
        <f>IF($Z83="","",RANK(AE83,$AE$2:$AE$1001)+COUNTIF($AE$2:AE83,AE83)-1)</f>
        <v/>
      </c>
      <c r="AJ83" s="238" t="str">
        <f>IF($AD83&lt;0,COUNT($AJ$1:AJ82)+1,"")</f>
        <v/>
      </c>
      <c r="AL83" s="238" t="str">
        <f>'All Ticker P&amp;L'!A83</f>
        <v/>
      </c>
      <c r="AM83" s="238" t="str">
        <f>'All Ticker P&amp;L'!B83</f>
        <v/>
      </c>
      <c r="AN83" s="238" t="str">
        <f>'All Ticker P&amp;L'!C83</f>
        <v/>
      </c>
      <c r="AO83" s="238" t="str">
        <f>'All Ticker P&amp;L'!D83</f>
        <v/>
      </c>
      <c r="AP83" s="259">
        <f>IF($AL83="",0,'All Ticker P&amp;L'!E83)</f>
        <v>0</v>
      </c>
      <c r="AQ83" s="260">
        <f>IF($AL83="",0,'All Ticker P&amp;L'!J83*'All Ticker P&amp;L'!I83)</f>
        <v>0</v>
      </c>
      <c r="AR83" s="260">
        <f>IF($AL83="",0,'All Ticker P&amp;L'!L83)</f>
        <v>0</v>
      </c>
      <c r="AS83" s="261">
        <f>IF($AL83="",0,'All Ticker P&amp;L'!M83)</f>
        <v>0</v>
      </c>
      <c r="AT83" s="238" t="str">
        <f>IF($AL83="","",RANK(AR83,$AR$2:$AR$1001)+COUNTIF($AR$2:AR83,AR83)-1)</f>
        <v/>
      </c>
      <c r="AU83" s="238" t="str">
        <f>IF($AL83="","",RANK(AV83,$AV$2:$AV$1001)+COUNTIF($AV$2:AV83,AV83)-1)</f>
        <v/>
      </c>
      <c r="AV83" s="260">
        <f t="shared" si="34"/>
        <v>0</v>
      </c>
    </row>
    <row r="84" spans="26:48" ht="15" customHeight="1" x14ac:dyDescent="0.2">
      <c r="Z84" s="238" t="str">
        <f>Shares!A84</f>
        <v/>
      </c>
      <c r="AA84" s="238" t="str">
        <f>Shares!B84</f>
        <v/>
      </c>
      <c r="AB84" s="238" t="str">
        <f>Shares!C84</f>
        <v/>
      </c>
      <c r="AC84" s="238" t="str">
        <f>Shares!D84</f>
        <v/>
      </c>
      <c r="AD84" s="238">
        <f>IF($Z84="",0,Shares!E84)</f>
        <v>0</v>
      </c>
      <c r="AE84" s="260">
        <f>IF($Z84="",0,Shares!K84*Shares!J84)</f>
        <v>0</v>
      </c>
      <c r="AF84" s="261">
        <f t="shared" si="33"/>
        <v>0</v>
      </c>
      <c r="AG84" s="260">
        <f>IF($Z84="",0,Shares!M84)</f>
        <v>0</v>
      </c>
      <c r="AH84" s="261">
        <f>IF($Z84="",0,Shares!N84)</f>
        <v>0</v>
      </c>
      <c r="AI84" s="238" t="str">
        <f>IF($Z84="","",RANK(AE84,$AE$2:$AE$1001)+COUNTIF($AE$2:AE84,AE84)-1)</f>
        <v/>
      </c>
      <c r="AJ84" s="238" t="str">
        <f>IF($AD84&lt;0,COUNT($AJ$1:AJ83)+1,"")</f>
        <v/>
      </c>
      <c r="AL84" s="238" t="str">
        <f>'All Ticker P&amp;L'!A84</f>
        <v/>
      </c>
      <c r="AM84" s="238" t="str">
        <f>'All Ticker P&amp;L'!B84</f>
        <v/>
      </c>
      <c r="AN84" s="238" t="str">
        <f>'All Ticker P&amp;L'!C84</f>
        <v/>
      </c>
      <c r="AO84" s="238" t="str">
        <f>'All Ticker P&amp;L'!D84</f>
        <v/>
      </c>
      <c r="AP84" s="259">
        <f>IF($AL84="",0,'All Ticker P&amp;L'!E84)</f>
        <v>0</v>
      </c>
      <c r="AQ84" s="260">
        <f>IF($AL84="",0,'All Ticker P&amp;L'!J84*'All Ticker P&amp;L'!I84)</f>
        <v>0</v>
      </c>
      <c r="AR84" s="260">
        <f>IF($AL84="",0,'All Ticker P&amp;L'!L84)</f>
        <v>0</v>
      </c>
      <c r="AS84" s="261">
        <f>IF($AL84="",0,'All Ticker P&amp;L'!M84)</f>
        <v>0</v>
      </c>
      <c r="AT84" s="238" t="str">
        <f>IF($AL84="","",RANK(AR84,$AR$2:$AR$1001)+COUNTIF($AR$2:AR84,AR84)-1)</f>
        <v/>
      </c>
      <c r="AU84" s="238" t="str">
        <f>IF($AL84="","",RANK(AV84,$AV$2:$AV$1001)+COUNTIF($AV$2:AV84,AV84)-1)</f>
        <v/>
      </c>
      <c r="AV84" s="260">
        <f t="shared" si="34"/>
        <v>0</v>
      </c>
    </row>
    <row r="85" spans="26:48" ht="15" customHeight="1" x14ac:dyDescent="0.2">
      <c r="Z85" s="238" t="str">
        <f>Shares!A85</f>
        <v/>
      </c>
      <c r="AA85" s="238" t="str">
        <f>Shares!B85</f>
        <v/>
      </c>
      <c r="AB85" s="238" t="str">
        <f>Shares!C85</f>
        <v/>
      </c>
      <c r="AC85" s="238" t="str">
        <f>Shares!D85</f>
        <v/>
      </c>
      <c r="AD85" s="238">
        <f>IF($Z85="",0,Shares!E85)</f>
        <v>0</v>
      </c>
      <c r="AE85" s="260">
        <f>IF($Z85="",0,Shares!K85*Shares!J85)</f>
        <v>0</v>
      </c>
      <c r="AF85" s="261">
        <f t="shared" si="33"/>
        <v>0</v>
      </c>
      <c r="AG85" s="260">
        <f>IF($Z85="",0,Shares!M85)</f>
        <v>0</v>
      </c>
      <c r="AH85" s="261">
        <f>IF($Z85="",0,Shares!N85)</f>
        <v>0</v>
      </c>
      <c r="AI85" s="238" t="str">
        <f>IF($Z85="","",RANK(AE85,$AE$2:$AE$1001)+COUNTIF($AE$2:AE85,AE85)-1)</f>
        <v/>
      </c>
      <c r="AJ85" s="238" t="str">
        <f>IF($AD85&lt;0,COUNT($AJ$1:AJ84)+1,"")</f>
        <v/>
      </c>
      <c r="AL85" s="238" t="str">
        <f>'All Ticker P&amp;L'!A85</f>
        <v/>
      </c>
      <c r="AM85" s="238" t="str">
        <f>'All Ticker P&amp;L'!B85</f>
        <v/>
      </c>
      <c r="AN85" s="238" t="str">
        <f>'All Ticker P&amp;L'!C85</f>
        <v/>
      </c>
      <c r="AO85" s="238" t="str">
        <f>'All Ticker P&amp;L'!D85</f>
        <v/>
      </c>
      <c r="AP85" s="259">
        <f>IF($AL85="",0,'All Ticker P&amp;L'!E85)</f>
        <v>0</v>
      </c>
      <c r="AQ85" s="260">
        <f>IF($AL85="",0,'All Ticker P&amp;L'!J85*'All Ticker P&amp;L'!I85)</f>
        <v>0</v>
      </c>
      <c r="AR85" s="260">
        <f>IF($AL85="",0,'All Ticker P&amp;L'!L85)</f>
        <v>0</v>
      </c>
      <c r="AS85" s="261">
        <f>IF($AL85="",0,'All Ticker P&amp;L'!M85)</f>
        <v>0</v>
      </c>
      <c r="AT85" s="238" t="str">
        <f>IF($AL85="","",RANK(AR85,$AR$2:$AR$1001)+COUNTIF($AR$2:AR85,AR85)-1)</f>
        <v/>
      </c>
      <c r="AU85" s="238" t="str">
        <f>IF($AL85="","",RANK(AV85,$AV$2:$AV$1001)+COUNTIF($AV$2:AV85,AV85)-1)</f>
        <v/>
      </c>
      <c r="AV85" s="260">
        <f t="shared" si="34"/>
        <v>0</v>
      </c>
    </row>
    <row r="86" spans="26:48" ht="15" customHeight="1" x14ac:dyDescent="0.2">
      <c r="Z86" s="238" t="str">
        <f>Shares!A86</f>
        <v/>
      </c>
      <c r="AA86" s="238" t="str">
        <f>Shares!B86</f>
        <v/>
      </c>
      <c r="AB86" s="238" t="str">
        <f>Shares!C86</f>
        <v/>
      </c>
      <c r="AC86" s="238" t="str">
        <f>Shares!D86</f>
        <v/>
      </c>
      <c r="AD86" s="238">
        <f>IF($Z86="",0,Shares!E86)</f>
        <v>0</v>
      </c>
      <c r="AE86" s="260">
        <f>IF($Z86="",0,Shares!K86*Shares!J86)</f>
        <v>0</v>
      </c>
      <c r="AF86" s="261">
        <f t="shared" si="33"/>
        <v>0</v>
      </c>
      <c r="AG86" s="260">
        <f>IF($Z86="",0,Shares!M86)</f>
        <v>0</v>
      </c>
      <c r="AH86" s="261">
        <f>IF($Z86="",0,Shares!N86)</f>
        <v>0</v>
      </c>
      <c r="AI86" s="238" t="str">
        <f>IF($Z86="","",RANK(AE86,$AE$2:$AE$1001)+COUNTIF($AE$2:AE86,AE86)-1)</f>
        <v/>
      </c>
      <c r="AJ86" s="238" t="str">
        <f>IF($AD86&lt;0,COUNT($AJ$1:AJ85)+1,"")</f>
        <v/>
      </c>
      <c r="AL86" s="238" t="str">
        <f>'All Ticker P&amp;L'!A86</f>
        <v/>
      </c>
      <c r="AM86" s="238" t="str">
        <f>'All Ticker P&amp;L'!B86</f>
        <v/>
      </c>
      <c r="AN86" s="238" t="str">
        <f>'All Ticker P&amp;L'!C86</f>
        <v/>
      </c>
      <c r="AO86" s="238" t="str">
        <f>'All Ticker P&amp;L'!D86</f>
        <v/>
      </c>
      <c r="AP86" s="259">
        <f>IF($AL86="",0,'All Ticker P&amp;L'!E86)</f>
        <v>0</v>
      </c>
      <c r="AQ86" s="260">
        <f>IF($AL86="",0,'All Ticker P&amp;L'!J86*'All Ticker P&amp;L'!I86)</f>
        <v>0</v>
      </c>
      <c r="AR86" s="260">
        <f>IF($AL86="",0,'All Ticker P&amp;L'!L86)</f>
        <v>0</v>
      </c>
      <c r="AS86" s="261">
        <f>IF($AL86="",0,'All Ticker P&amp;L'!M86)</f>
        <v>0</v>
      </c>
      <c r="AT86" s="238" t="str">
        <f>IF($AL86="","",RANK(AR86,$AR$2:$AR$1001)+COUNTIF($AR$2:AR86,AR86)-1)</f>
        <v/>
      </c>
      <c r="AU86" s="238" t="str">
        <f>IF($AL86="","",RANK(AV86,$AV$2:$AV$1001)+COUNTIF($AV$2:AV86,AV86)-1)</f>
        <v/>
      </c>
      <c r="AV86" s="260">
        <f t="shared" si="34"/>
        <v>0</v>
      </c>
    </row>
    <row r="87" spans="26:48" ht="15" customHeight="1" x14ac:dyDescent="0.2">
      <c r="Z87" s="238" t="str">
        <f>Shares!A87</f>
        <v/>
      </c>
      <c r="AA87" s="238" t="str">
        <f>Shares!B87</f>
        <v/>
      </c>
      <c r="AB87" s="238" t="str">
        <f>Shares!C87</f>
        <v/>
      </c>
      <c r="AC87" s="238" t="str">
        <f>Shares!D87</f>
        <v/>
      </c>
      <c r="AD87" s="238">
        <f>IF($Z87="",0,Shares!E87)</f>
        <v>0</v>
      </c>
      <c r="AE87" s="260">
        <f>IF($Z87="",0,Shares!K87*Shares!J87)</f>
        <v>0</v>
      </c>
      <c r="AF87" s="261">
        <f t="shared" si="33"/>
        <v>0</v>
      </c>
      <c r="AG87" s="260">
        <f>IF($Z87="",0,Shares!M87)</f>
        <v>0</v>
      </c>
      <c r="AH87" s="261">
        <f>IF($Z87="",0,Shares!N87)</f>
        <v>0</v>
      </c>
      <c r="AI87" s="238" t="str">
        <f>IF($Z87="","",RANK(AE87,$AE$2:$AE$1001)+COUNTIF($AE$2:AE87,AE87)-1)</f>
        <v/>
      </c>
      <c r="AJ87" s="238" t="str">
        <f>IF($AD87&lt;0,COUNT($AJ$1:AJ86)+1,"")</f>
        <v/>
      </c>
      <c r="AL87" s="238" t="str">
        <f>'All Ticker P&amp;L'!A87</f>
        <v/>
      </c>
      <c r="AM87" s="238" t="str">
        <f>'All Ticker P&amp;L'!B87</f>
        <v/>
      </c>
      <c r="AN87" s="238" t="str">
        <f>'All Ticker P&amp;L'!C87</f>
        <v/>
      </c>
      <c r="AO87" s="238" t="str">
        <f>'All Ticker P&amp;L'!D87</f>
        <v/>
      </c>
      <c r="AP87" s="259">
        <f>IF($AL87="",0,'All Ticker P&amp;L'!E87)</f>
        <v>0</v>
      </c>
      <c r="AQ87" s="260">
        <f>IF($AL87="",0,'All Ticker P&amp;L'!J87*'All Ticker P&amp;L'!I87)</f>
        <v>0</v>
      </c>
      <c r="AR87" s="260">
        <f>IF($AL87="",0,'All Ticker P&amp;L'!L87)</f>
        <v>0</v>
      </c>
      <c r="AS87" s="261">
        <f>IF($AL87="",0,'All Ticker P&amp;L'!M87)</f>
        <v>0</v>
      </c>
      <c r="AT87" s="238" t="str">
        <f>IF($AL87="","",RANK(AR87,$AR$2:$AR$1001)+COUNTIF($AR$2:AR87,AR87)-1)</f>
        <v/>
      </c>
      <c r="AU87" s="238" t="str">
        <f>IF($AL87="","",RANK(AV87,$AV$2:$AV$1001)+COUNTIF($AV$2:AV87,AV87)-1)</f>
        <v/>
      </c>
      <c r="AV87" s="260">
        <f t="shared" si="34"/>
        <v>0</v>
      </c>
    </row>
    <row r="88" spans="26:48" ht="15" customHeight="1" x14ac:dyDescent="0.2">
      <c r="Z88" s="238" t="str">
        <f>Shares!A88</f>
        <v/>
      </c>
      <c r="AA88" s="238" t="str">
        <f>Shares!B88</f>
        <v/>
      </c>
      <c r="AB88" s="238" t="str">
        <f>Shares!C88</f>
        <v/>
      </c>
      <c r="AC88" s="238" t="str">
        <f>Shares!D88</f>
        <v/>
      </c>
      <c r="AD88" s="238">
        <f>IF($Z88="",0,Shares!E88)</f>
        <v>0</v>
      </c>
      <c r="AE88" s="260">
        <f>IF($Z88="",0,Shares!K88*Shares!J88)</f>
        <v>0</v>
      </c>
      <c r="AF88" s="261">
        <f t="shared" si="33"/>
        <v>0</v>
      </c>
      <c r="AG88" s="260">
        <f>IF($Z88="",0,Shares!M88)</f>
        <v>0</v>
      </c>
      <c r="AH88" s="261">
        <f>IF($Z88="",0,Shares!N88)</f>
        <v>0</v>
      </c>
      <c r="AI88" s="238" t="str">
        <f>IF($Z88="","",RANK(AE88,$AE$2:$AE$1001)+COUNTIF($AE$2:AE88,AE88)-1)</f>
        <v/>
      </c>
      <c r="AJ88" s="238" t="str">
        <f>IF($AD88&lt;0,COUNT($AJ$1:AJ87)+1,"")</f>
        <v/>
      </c>
      <c r="AL88" s="238" t="str">
        <f>'All Ticker P&amp;L'!A88</f>
        <v/>
      </c>
      <c r="AM88" s="238" t="str">
        <f>'All Ticker P&amp;L'!B88</f>
        <v/>
      </c>
      <c r="AN88" s="238" t="str">
        <f>'All Ticker P&amp;L'!C88</f>
        <v/>
      </c>
      <c r="AO88" s="238" t="str">
        <f>'All Ticker P&amp;L'!D88</f>
        <v/>
      </c>
      <c r="AP88" s="259">
        <f>IF($AL88="",0,'All Ticker P&amp;L'!E88)</f>
        <v>0</v>
      </c>
      <c r="AQ88" s="260">
        <f>IF($AL88="",0,'All Ticker P&amp;L'!J88*'All Ticker P&amp;L'!I88)</f>
        <v>0</v>
      </c>
      <c r="AR88" s="260">
        <f>IF($AL88="",0,'All Ticker P&amp;L'!L88)</f>
        <v>0</v>
      </c>
      <c r="AS88" s="261">
        <f>IF($AL88="",0,'All Ticker P&amp;L'!M88)</f>
        <v>0</v>
      </c>
      <c r="AT88" s="238" t="str">
        <f>IF($AL88="","",RANK(AR88,$AR$2:$AR$1001)+COUNTIF($AR$2:AR88,AR88)-1)</f>
        <v/>
      </c>
      <c r="AU88" s="238" t="str">
        <f>IF($AL88="","",RANK(AV88,$AV$2:$AV$1001)+COUNTIF($AV$2:AV88,AV88)-1)</f>
        <v/>
      </c>
      <c r="AV88" s="260">
        <f t="shared" si="34"/>
        <v>0</v>
      </c>
    </row>
    <row r="89" spans="26:48" ht="15" customHeight="1" x14ac:dyDescent="0.2">
      <c r="Z89" s="238" t="str">
        <f>Shares!A89</f>
        <v/>
      </c>
      <c r="AA89" s="238" t="str">
        <f>Shares!B89</f>
        <v/>
      </c>
      <c r="AB89" s="238" t="str">
        <f>Shares!C89</f>
        <v/>
      </c>
      <c r="AC89" s="238" t="str">
        <f>Shares!D89</f>
        <v/>
      </c>
      <c r="AD89" s="238">
        <f>IF($Z89="",0,Shares!E89)</f>
        <v>0</v>
      </c>
      <c r="AE89" s="260">
        <f>IF($Z89="",0,Shares!K89*Shares!J89)</f>
        <v>0</v>
      </c>
      <c r="AF89" s="261">
        <f t="shared" si="33"/>
        <v>0</v>
      </c>
      <c r="AG89" s="260">
        <f>IF($Z89="",0,Shares!M89)</f>
        <v>0</v>
      </c>
      <c r="AH89" s="261">
        <f>IF($Z89="",0,Shares!N89)</f>
        <v>0</v>
      </c>
      <c r="AI89" s="238" t="str">
        <f>IF($Z89="","",RANK(AE89,$AE$2:$AE$1001)+COUNTIF($AE$2:AE89,AE89)-1)</f>
        <v/>
      </c>
      <c r="AJ89" s="238" t="str">
        <f>IF($AD89&lt;0,COUNT($AJ$1:AJ88)+1,"")</f>
        <v/>
      </c>
      <c r="AL89" s="238" t="str">
        <f>'All Ticker P&amp;L'!A89</f>
        <v/>
      </c>
      <c r="AM89" s="238" t="str">
        <f>'All Ticker P&amp;L'!B89</f>
        <v/>
      </c>
      <c r="AN89" s="238" t="str">
        <f>'All Ticker P&amp;L'!C89</f>
        <v/>
      </c>
      <c r="AO89" s="238" t="str">
        <f>'All Ticker P&amp;L'!D89</f>
        <v/>
      </c>
      <c r="AP89" s="259">
        <f>IF($AL89="",0,'All Ticker P&amp;L'!E89)</f>
        <v>0</v>
      </c>
      <c r="AQ89" s="260">
        <f>IF($AL89="",0,'All Ticker P&amp;L'!J89*'All Ticker P&amp;L'!I89)</f>
        <v>0</v>
      </c>
      <c r="AR89" s="260">
        <f>IF($AL89="",0,'All Ticker P&amp;L'!L89)</f>
        <v>0</v>
      </c>
      <c r="AS89" s="261">
        <f>IF($AL89="",0,'All Ticker P&amp;L'!M89)</f>
        <v>0</v>
      </c>
      <c r="AT89" s="238" t="str">
        <f>IF($AL89="","",RANK(AR89,$AR$2:$AR$1001)+COUNTIF($AR$2:AR89,AR89)-1)</f>
        <v/>
      </c>
      <c r="AU89" s="238" t="str">
        <f>IF($AL89="","",RANK(AV89,$AV$2:$AV$1001)+COUNTIF($AV$2:AV89,AV89)-1)</f>
        <v/>
      </c>
      <c r="AV89" s="260">
        <f t="shared" si="34"/>
        <v>0</v>
      </c>
    </row>
    <row r="90" spans="26:48" ht="15" customHeight="1" x14ac:dyDescent="0.2">
      <c r="Z90" s="238" t="str">
        <f>Shares!A90</f>
        <v/>
      </c>
      <c r="AA90" s="238" t="str">
        <f>Shares!B90</f>
        <v/>
      </c>
      <c r="AB90" s="238" t="str">
        <f>Shares!C90</f>
        <v/>
      </c>
      <c r="AC90" s="238" t="str">
        <f>Shares!D90</f>
        <v/>
      </c>
      <c r="AD90" s="238">
        <f>IF($Z90="",0,Shares!E90)</f>
        <v>0</v>
      </c>
      <c r="AE90" s="260">
        <f>IF($Z90="",0,Shares!K90*Shares!J90)</f>
        <v>0</v>
      </c>
      <c r="AF90" s="261">
        <f t="shared" si="33"/>
        <v>0</v>
      </c>
      <c r="AG90" s="260">
        <f>IF($Z90="",0,Shares!M90)</f>
        <v>0</v>
      </c>
      <c r="AH90" s="261">
        <f>IF($Z90="",0,Shares!N90)</f>
        <v>0</v>
      </c>
      <c r="AI90" s="238" t="str">
        <f>IF($Z90="","",RANK(AE90,$AE$2:$AE$1001)+COUNTIF($AE$2:AE90,AE90)-1)</f>
        <v/>
      </c>
      <c r="AJ90" s="238" t="str">
        <f>IF($AD90&lt;0,COUNT($AJ$1:AJ89)+1,"")</f>
        <v/>
      </c>
      <c r="AL90" s="238" t="str">
        <f>'All Ticker P&amp;L'!A90</f>
        <v/>
      </c>
      <c r="AM90" s="238" t="str">
        <f>'All Ticker P&amp;L'!B90</f>
        <v/>
      </c>
      <c r="AN90" s="238" t="str">
        <f>'All Ticker P&amp;L'!C90</f>
        <v/>
      </c>
      <c r="AO90" s="238" t="str">
        <f>'All Ticker P&amp;L'!D90</f>
        <v/>
      </c>
      <c r="AP90" s="259">
        <f>IF($AL90="",0,'All Ticker P&amp;L'!E90)</f>
        <v>0</v>
      </c>
      <c r="AQ90" s="260">
        <f>IF($AL90="",0,'All Ticker P&amp;L'!J90*'All Ticker P&amp;L'!I90)</f>
        <v>0</v>
      </c>
      <c r="AR90" s="260">
        <f>IF($AL90="",0,'All Ticker P&amp;L'!L90)</f>
        <v>0</v>
      </c>
      <c r="AS90" s="261">
        <f>IF($AL90="",0,'All Ticker P&amp;L'!M90)</f>
        <v>0</v>
      </c>
      <c r="AT90" s="238" t="str">
        <f>IF($AL90="","",RANK(AR90,$AR$2:$AR$1001)+COUNTIF($AR$2:AR90,AR90)-1)</f>
        <v/>
      </c>
      <c r="AU90" s="238" t="str">
        <f>IF($AL90="","",RANK(AV90,$AV$2:$AV$1001)+COUNTIF($AV$2:AV90,AV90)-1)</f>
        <v/>
      </c>
      <c r="AV90" s="260">
        <f t="shared" si="34"/>
        <v>0</v>
      </c>
    </row>
    <row r="91" spans="26:48" ht="15" customHeight="1" x14ac:dyDescent="0.2">
      <c r="Z91" s="238" t="str">
        <f>Shares!A91</f>
        <v/>
      </c>
      <c r="AA91" s="238" t="str">
        <f>Shares!B91</f>
        <v/>
      </c>
      <c r="AB91" s="238" t="str">
        <f>Shares!C91</f>
        <v/>
      </c>
      <c r="AC91" s="238" t="str">
        <f>Shares!D91</f>
        <v/>
      </c>
      <c r="AD91" s="238">
        <f>IF($Z91="",0,Shares!E91)</f>
        <v>0</v>
      </c>
      <c r="AE91" s="260">
        <f>IF($Z91="",0,Shares!K91*Shares!J91)</f>
        <v>0</v>
      </c>
      <c r="AF91" s="261">
        <f t="shared" si="33"/>
        <v>0</v>
      </c>
      <c r="AG91" s="260">
        <f>IF($Z91="",0,Shares!M91)</f>
        <v>0</v>
      </c>
      <c r="AH91" s="261">
        <f>IF($Z91="",0,Shares!N91)</f>
        <v>0</v>
      </c>
      <c r="AI91" s="238" t="str">
        <f>IF($Z91="","",RANK(AE91,$AE$2:$AE$1001)+COUNTIF($AE$2:AE91,AE91)-1)</f>
        <v/>
      </c>
      <c r="AJ91" s="238" t="str">
        <f>IF($AD91&lt;0,COUNT($AJ$1:AJ90)+1,"")</f>
        <v/>
      </c>
      <c r="AL91" s="238" t="str">
        <f>'All Ticker P&amp;L'!A91</f>
        <v/>
      </c>
      <c r="AM91" s="238" t="str">
        <f>'All Ticker P&amp;L'!B91</f>
        <v/>
      </c>
      <c r="AN91" s="238" t="str">
        <f>'All Ticker P&amp;L'!C91</f>
        <v/>
      </c>
      <c r="AO91" s="238" t="str">
        <f>'All Ticker P&amp;L'!D91</f>
        <v/>
      </c>
      <c r="AP91" s="259">
        <f>IF($AL91="",0,'All Ticker P&amp;L'!E91)</f>
        <v>0</v>
      </c>
      <c r="AQ91" s="260">
        <f>IF($AL91="",0,'All Ticker P&amp;L'!J91*'All Ticker P&amp;L'!I91)</f>
        <v>0</v>
      </c>
      <c r="AR91" s="260">
        <f>IF($AL91="",0,'All Ticker P&amp;L'!L91)</f>
        <v>0</v>
      </c>
      <c r="AS91" s="261">
        <f>IF($AL91="",0,'All Ticker P&amp;L'!M91)</f>
        <v>0</v>
      </c>
      <c r="AT91" s="238" t="str">
        <f>IF($AL91="","",RANK(AR91,$AR$2:$AR$1001)+COUNTIF($AR$2:AR91,AR91)-1)</f>
        <v/>
      </c>
      <c r="AU91" s="238" t="str">
        <f>IF($AL91="","",RANK(AV91,$AV$2:$AV$1001)+COUNTIF($AV$2:AV91,AV91)-1)</f>
        <v/>
      </c>
      <c r="AV91" s="260">
        <f t="shared" si="34"/>
        <v>0</v>
      </c>
    </row>
    <row r="92" spans="26:48" ht="15" customHeight="1" x14ac:dyDescent="0.2">
      <c r="Z92" s="238" t="str">
        <f>Shares!A92</f>
        <v/>
      </c>
      <c r="AA92" s="238" t="str">
        <f>Shares!B92</f>
        <v/>
      </c>
      <c r="AB92" s="238" t="str">
        <f>Shares!C92</f>
        <v/>
      </c>
      <c r="AC92" s="238" t="str">
        <f>Shares!D92</f>
        <v/>
      </c>
      <c r="AD92" s="238">
        <f>IF($Z92="",0,Shares!E92)</f>
        <v>0</v>
      </c>
      <c r="AE92" s="260">
        <f>IF($Z92="",0,Shares!K92*Shares!J92)</f>
        <v>0</v>
      </c>
      <c r="AF92" s="261">
        <f t="shared" si="33"/>
        <v>0</v>
      </c>
      <c r="AG92" s="260">
        <f>IF($Z92="",0,Shares!M92)</f>
        <v>0</v>
      </c>
      <c r="AH92" s="261">
        <f>IF($Z92="",0,Shares!N92)</f>
        <v>0</v>
      </c>
      <c r="AI92" s="238" t="str">
        <f>IF($Z92="","",RANK(AE92,$AE$2:$AE$1001)+COUNTIF($AE$2:AE92,AE92)-1)</f>
        <v/>
      </c>
      <c r="AJ92" s="238" t="str">
        <f>IF($AD92&lt;0,COUNT($AJ$1:AJ91)+1,"")</f>
        <v/>
      </c>
      <c r="AL92" s="238" t="str">
        <f>'All Ticker P&amp;L'!A92</f>
        <v/>
      </c>
      <c r="AM92" s="238" t="str">
        <f>'All Ticker P&amp;L'!B92</f>
        <v/>
      </c>
      <c r="AN92" s="238" t="str">
        <f>'All Ticker P&amp;L'!C92</f>
        <v/>
      </c>
      <c r="AO92" s="238" t="str">
        <f>'All Ticker P&amp;L'!D92</f>
        <v/>
      </c>
      <c r="AP92" s="259">
        <f>IF($AL92="",0,'All Ticker P&amp;L'!E92)</f>
        <v>0</v>
      </c>
      <c r="AQ92" s="260">
        <f>IF($AL92="",0,'All Ticker P&amp;L'!J92*'All Ticker P&amp;L'!I92)</f>
        <v>0</v>
      </c>
      <c r="AR92" s="260">
        <f>IF($AL92="",0,'All Ticker P&amp;L'!L92)</f>
        <v>0</v>
      </c>
      <c r="AS92" s="261">
        <f>IF($AL92="",0,'All Ticker P&amp;L'!M92)</f>
        <v>0</v>
      </c>
      <c r="AT92" s="238" t="str">
        <f>IF($AL92="","",RANK(AR92,$AR$2:$AR$1001)+COUNTIF($AR$2:AR92,AR92)-1)</f>
        <v/>
      </c>
      <c r="AU92" s="238" t="str">
        <f>IF($AL92="","",RANK(AV92,$AV$2:$AV$1001)+COUNTIF($AV$2:AV92,AV92)-1)</f>
        <v/>
      </c>
      <c r="AV92" s="260">
        <f t="shared" si="34"/>
        <v>0</v>
      </c>
    </row>
    <row r="93" spans="26:48" ht="15" customHeight="1" x14ac:dyDescent="0.2">
      <c r="Z93" s="238" t="str">
        <f>Shares!A93</f>
        <v/>
      </c>
      <c r="AA93" s="238" t="str">
        <f>Shares!B93</f>
        <v/>
      </c>
      <c r="AB93" s="238" t="str">
        <f>Shares!C93</f>
        <v/>
      </c>
      <c r="AC93" s="238" t="str">
        <f>Shares!D93</f>
        <v/>
      </c>
      <c r="AD93" s="238">
        <f>IF($Z93="",0,Shares!E93)</f>
        <v>0</v>
      </c>
      <c r="AE93" s="260">
        <f>IF($Z93="",0,Shares!K93*Shares!J93)</f>
        <v>0</v>
      </c>
      <c r="AF93" s="261">
        <f t="shared" si="33"/>
        <v>0</v>
      </c>
      <c r="AG93" s="260">
        <f>IF($Z93="",0,Shares!M93)</f>
        <v>0</v>
      </c>
      <c r="AH93" s="261">
        <f>IF($Z93="",0,Shares!N93)</f>
        <v>0</v>
      </c>
      <c r="AI93" s="238" t="str">
        <f>IF($Z93="","",RANK(AE93,$AE$2:$AE$1001)+COUNTIF($AE$2:AE93,AE93)-1)</f>
        <v/>
      </c>
      <c r="AJ93" s="238" t="str">
        <f>IF($AD93&lt;0,COUNT($AJ$1:AJ92)+1,"")</f>
        <v/>
      </c>
      <c r="AL93" s="238" t="str">
        <f>'All Ticker P&amp;L'!A93</f>
        <v/>
      </c>
      <c r="AM93" s="238" t="str">
        <f>'All Ticker P&amp;L'!B93</f>
        <v/>
      </c>
      <c r="AN93" s="238" t="str">
        <f>'All Ticker P&amp;L'!C93</f>
        <v/>
      </c>
      <c r="AO93" s="238" t="str">
        <f>'All Ticker P&amp;L'!D93</f>
        <v/>
      </c>
      <c r="AP93" s="259">
        <f>IF($AL93="",0,'All Ticker P&amp;L'!E93)</f>
        <v>0</v>
      </c>
      <c r="AQ93" s="260">
        <f>IF($AL93="",0,'All Ticker P&amp;L'!J93*'All Ticker P&amp;L'!I93)</f>
        <v>0</v>
      </c>
      <c r="AR93" s="260">
        <f>IF($AL93="",0,'All Ticker P&amp;L'!L93)</f>
        <v>0</v>
      </c>
      <c r="AS93" s="261">
        <f>IF($AL93="",0,'All Ticker P&amp;L'!M93)</f>
        <v>0</v>
      </c>
      <c r="AT93" s="238" t="str">
        <f>IF($AL93="","",RANK(AR93,$AR$2:$AR$1001)+COUNTIF($AR$2:AR93,AR93)-1)</f>
        <v/>
      </c>
      <c r="AU93" s="238" t="str">
        <f>IF($AL93="","",RANK(AV93,$AV$2:$AV$1001)+COUNTIF($AV$2:AV93,AV93)-1)</f>
        <v/>
      </c>
      <c r="AV93" s="260">
        <f t="shared" si="34"/>
        <v>0</v>
      </c>
    </row>
    <row r="94" spans="26:48" ht="15" customHeight="1" x14ac:dyDescent="0.2">
      <c r="Z94" s="238" t="str">
        <f>Shares!A94</f>
        <v/>
      </c>
      <c r="AA94" s="238" t="str">
        <f>Shares!B94</f>
        <v/>
      </c>
      <c r="AB94" s="238" t="str">
        <f>Shares!C94</f>
        <v/>
      </c>
      <c r="AC94" s="238" t="str">
        <f>Shares!D94</f>
        <v/>
      </c>
      <c r="AD94" s="238">
        <f>IF($Z94="",0,Shares!E94)</f>
        <v>0</v>
      </c>
      <c r="AE94" s="260">
        <f>IF($Z94="",0,Shares!K94*Shares!J94)</f>
        <v>0</v>
      </c>
      <c r="AF94" s="261">
        <f t="shared" si="33"/>
        <v>0</v>
      </c>
      <c r="AG94" s="260">
        <f>IF($Z94="",0,Shares!M94)</f>
        <v>0</v>
      </c>
      <c r="AH94" s="261">
        <f>IF($Z94="",0,Shares!N94)</f>
        <v>0</v>
      </c>
      <c r="AI94" s="238" t="str">
        <f>IF($Z94="","",RANK(AE94,$AE$2:$AE$1001)+COUNTIF($AE$2:AE94,AE94)-1)</f>
        <v/>
      </c>
      <c r="AJ94" s="238" t="str">
        <f>IF($AD94&lt;0,COUNT($AJ$1:AJ93)+1,"")</f>
        <v/>
      </c>
      <c r="AL94" s="238" t="str">
        <f>'All Ticker P&amp;L'!A94</f>
        <v/>
      </c>
      <c r="AM94" s="238" t="str">
        <f>'All Ticker P&amp;L'!B94</f>
        <v/>
      </c>
      <c r="AN94" s="238" t="str">
        <f>'All Ticker P&amp;L'!C94</f>
        <v/>
      </c>
      <c r="AO94" s="238" t="str">
        <f>'All Ticker P&amp;L'!D94</f>
        <v/>
      </c>
      <c r="AP94" s="259">
        <f>IF($AL94="",0,'All Ticker P&amp;L'!E94)</f>
        <v>0</v>
      </c>
      <c r="AQ94" s="260">
        <f>IF($AL94="",0,'All Ticker P&amp;L'!J94*'All Ticker P&amp;L'!I94)</f>
        <v>0</v>
      </c>
      <c r="AR94" s="260">
        <f>IF($AL94="",0,'All Ticker P&amp;L'!L94)</f>
        <v>0</v>
      </c>
      <c r="AS94" s="261">
        <f>IF($AL94="",0,'All Ticker P&amp;L'!M94)</f>
        <v>0</v>
      </c>
      <c r="AT94" s="238" t="str">
        <f>IF($AL94="","",RANK(AR94,$AR$2:$AR$1001)+COUNTIF($AR$2:AR94,AR94)-1)</f>
        <v/>
      </c>
      <c r="AU94" s="238" t="str">
        <f>IF($AL94="","",RANK(AV94,$AV$2:$AV$1001)+COUNTIF($AV$2:AV94,AV94)-1)</f>
        <v/>
      </c>
      <c r="AV94" s="260">
        <f t="shared" si="34"/>
        <v>0</v>
      </c>
    </row>
    <row r="95" spans="26:48" ht="15" customHeight="1" x14ac:dyDescent="0.2">
      <c r="Z95" s="238" t="str">
        <f>Shares!A95</f>
        <v/>
      </c>
      <c r="AA95" s="238" t="str">
        <f>Shares!B95</f>
        <v/>
      </c>
      <c r="AB95" s="238" t="str">
        <f>Shares!C95</f>
        <v/>
      </c>
      <c r="AC95" s="238" t="str">
        <f>Shares!D95</f>
        <v/>
      </c>
      <c r="AD95" s="238">
        <f>IF($Z95="",0,Shares!E95)</f>
        <v>0</v>
      </c>
      <c r="AE95" s="260">
        <f>IF($Z95="",0,Shares!K95*Shares!J95)</f>
        <v>0</v>
      </c>
      <c r="AF95" s="261">
        <f t="shared" si="33"/>
        <v>0</v>
      </c>
      <c r="AG95" s="260">
        <f>IF($Z95="",0,Shares!M95)</f>
        <v>0</v>
      </c>
      <c r="AH95" s="261">
        <f>IF($Z95="",0,Shares!N95)</f>
        <v>0</v>
      </c>
      <c r="AI95" s="238" t="str">
        <f>IF($Z95="","",RANK(AE95,$AE$2:$AE$1001)+COUNTIF($AE$2:AE95,AE95)-1)</f>
        <v/>
      </c>
      <c r="AJ95" s="238" t="str">
        <f>IF($AD95&lt;0,COUNT($AJ$1:AJ94)+1,"")</f>
        <v/>
      </c>
      <c r="AL95" s="238" t="str">
        <f>'All Ticker P&amp;L'!A95</f>
        <v/>
      </c>
      <c r="AM95" s="238" t="str">
        <f>'All Ticker P&amp;L'!B95</f>
        <v/>
      </c>
      <c r="AN95" s="238" t="str">
        <f>'All Ticker P&amp;L'!C95</f>
        <v/>
      </c>
      <c r="AO95" s="238" t="str">
        <f>'All Ticker P&amp;L'!D95</f>
        <v/>
      </c>
      <c r="AP95" s="259">
        <f>IF($AL95="",0,'All Ticker P&amp;L'!E95)</f>
        <v>0</v>
      </c>
      <c r="AQ95" s="260">
        <f>IF($AL95="",0,'All Ticker P&amp;L'!J95*'All Ticker P&amp;L'!I95)</f>
        <v>0</v>
      </c>
      <c r="AR95" s="260">
        <f>IF($AL95="",0,'All Ticker P&amp;L'!L95)</f>
        <v>0</v>
      </c>
      <c r="AS95" s="261">
        <f>IF($AL95="",0,'All Ticker P&amp;L'!M95)</f>
        <v>0</v>
      </c>
      <c r="AT95" s="238" t="str">
        <f>IF($AL95="","",RANK(AR95,$AR$2:$AR$1001)+COUNTIF($AR$2:AR95,AR95)-1)</f>
        <v/>
      </c>
      <c r="AU95" s="238" t="str">
        <f>IF($AL95="","",RANK(AV95,$AV$2:$AV$1001)+COUNTIF($AV$2:AV95,AV95)-1)</f>
        <v/>
      </c>
      <c r="AV95" s="260">
        <f t="shared" si="34"/>
        <v>0</v>
      </c>
    </row>
    <row r="96" spans="26:48" ht="15" customHeight="1" x14ac:dyDescent="0.2">
      <c r="Z96" s="238" t="str">
        <f>Shares!A96</f>
        <v/>
      </c>
      <c r="AA96" s="238" t="str">
        <f>Shares!B96</f>
        <v/>
      </c>
      <c r="AB96" s="238" t="str">
        <f>Shares!C96</f>
        <v/>
      </c>
      <c r="AC96" s="238" t="str">
        <f>Shares!D96</f>
        <v/>
      </c>
      <c r="AD96" s="238">
        <f>IF($Z96="",0,Shares!E96)</f>
        <v>0</v>
      </c>
      <c r="AE96" s="260">
        <f>IF($Z96="",0,Shares!K96*Shares!J96)</f>
        <v>0</v>
      </c>
      <c r="AF96" s="261">
        <f t="shared" si="33"/>
        <v>0</v>
      </c>
      <c r="AG96" s="260">
        <f>IF($Z96="",0,Shares!M96)</f>
        <v>0</v>
      </c>
      <c r="AH96" s="261">
        <f>IF($Z96="",0,Shares!N96)</f>
        <v>0</v>
      </c>
      <c r="AI96" s="238" t="str">
        <f>IF($Z96="","",RANK(AE96,$AE$2:$AE$1001)+COUNTIF($AE$2:AE96,AE96)-1)</f>
        <v/>
      </c>
      <c r="AJ96" s="238" t="str">
        <f>IF($AD96&lt;0,COUNT($AJ$1:AJ95)+1,"")</f>
        <v/>
      </c>
      <c r="AL96" s="238" t="str">
        <f>'All Ticker P&amp;L'!A96</f>
        <v/>
      </c>
      <c r="AM96" s="238" t="str">
        <f>'All Ticker P&amp;L'!B96</f>
        <v/>
      </c>
      <c r="AN96" s="238" t="str">
        <f>'All Ticker P&amp;L'!C96</f>
        <v/>
      </c>
      <c r="AO96" s="238" t="str">
        <f>'All Ticker P&amp;L'!D96</f>
        <v/>
      </c>
      <c r="AP96" s="259">
        <f>IF($AL96="",0,'All Ticker P&amp;L'!E96)</f>
        <v>0</v>
      </c>
      <c r="AQ96" s="260">
        <f>IF($AL96="",0,'All Ticker P&amp;L'!J96*'All Ticker P&amp;L'!I96)</f>
        <v>0</v>
      </c>
      <c r="AR96" s="260">
        <f>IF($AL96="",0,'All Ticker P&amp;L'!L96)</f>
        <v>0</v>
      </c>
      <c r="AS96" s="261">
        <f>IF($AL96="",0,'All Ticker P&amp;L'!M96)</f>
        <v>0</v>
      </c>
      <c r="AT96" s="238" t="str">
        <f>IF($AL96="","",RANK(AR96,$AR$2:$AR$1001)+COUNTIF($AR$2:AR96,AR96)-1)</f>
        <v/>
      </c>
      <c r="AU96" s="238" t="str">
        <f>IF($AL96="","",RANK(AV96,$AV$2:$AV$1001)+COUNTIF($AV$2:AV96,AV96)-1)</f>
        <v/>
      </c>
      <c r="AV96" s="260">
        <f t="shared" si="34"/>
        <v>0</v>
      </c>
    </row>
    <row r="97" spans="26:48" ht="15" customHeight="1" x14ac:dyDescent="0.2">
      <c r="Z97" s="238" t="str">
        <f>Shares!A97</f>
        <v/>
      </c>
      <c r="AA97" s="238" t="str">
        <f>Shares!B97</f>
        <v/>
      </c>
      <c r="AB97" s="238" t="str">
        <f>Shares!C97</f>
        <v/>
      </c>
      <c r="AC97" s="238" t="str">
        <f>Shares!D97</f>
        <v/>
      </c>
      <c r="AD97" s="238">
        <f>IF($Z97="",0,Shares!E97)</f>
        <v>0</v>
      </c>
      <c r="AE97" s="260">
        <f>IF($Z97="",0,Shares!K97*Shares!J97)</f>
        <v>0</v>
      </c>
      <c r="AF97" s="261">
        <f t="shared" si="33"/>
        <v>0</v>
      </c>
      <c r="AG97" s="260">
        <f>IF($Z97="",0,Shares!M97)</f>
        <v>0</v>
      </c>
      <c r="AH97" s="261">
        <f>IF($Z97="",0,Shares!N97)</f>
        <v>0</v>
      </c>
      <c r="AI97" s="238" t="str">
        <f>IF($Z97="","",RANK(AE97,$AE$2:$AE$1001)+COUNTIF($AE$2:AE97,AE97)-1)</f>
        <v/>
      </c>
      <c r="AJ97" s="238" t="str">
        <f>IF($AD97&lt;0,COUNT($AJ$1:AJ96)+1,"")</f>
        <v/>
      </c>
      <c r="AL97" s="238" t="str">
        <f>'All Ticker P&amp;L'!A97</f>
        <v/>
      </c>
      <c r="AM97" s="238" t="str">
        <f>'All Ticker P&amp;L'!B97</f>
        <v/>
      </c>
      <c r="AN97" s="238" t="str">
        <f>'All Ticker P&amp;L'!C97</f>
        <v/>
      </c>
      <c r="AO97" s="238" t="str">
        <f>'All Ticker P&amp;L'!D97</f>
        <v/>
      </c>
      <c r="AP97" s="259">
        <f>IF($AL97="",0,'All Ticker P&amp;L'!E97)</f>
        <v>0</v>
      </c>
      <c r="AQ97" s="260">
        <f>IF($AL97="",0,'All Ticker P&amp;L'!J97*'All Ticker P&amp;L'!I97)</f>
        <v>0</v>
      </c>
      <c r="AR97" s="260">
        <f>IF($AL97="",0,'All Ticker P&amp;L'!L97)</f>
        <v>0</v>
      </c>
      <c r="AS97" s="261">
        <f>IF($AL97="",0,'All Ticker P&amp;L'!M97)</f>
        <v>0</v>
      </c>
      <c r="AT97" s="238" t="str">
        <f>IF($AL97="","",RANK(AR97,$AR$2:$AR$1001)+COUNTIF($AR$2:AR97,AR97)-1)</f>
        <v/>
      </c>
      <c r="AU97" s="238" t="str">
        <f>IF($AL97="","",RANK(AV97,$AV$2:$AV$1001)+COUNTIF($AV$2:AV97,AV97)-1)</f>
        <v/>
      </c>
      <c r="AV97" s="260">
        <f t="shared" si="34"/>
        <v>0</v>
      </c>
    </row>
    <row r="98" spans="26:48" ht="15" customHeight="1" x14ac:dyDescent="0.2">
      <c r="Z98" s="238" t="str">
        <f>Shares!A98</f>
        <v/>
      </c>
      <c r="AA98" s="238" t="str">
        <f>Shares!B98</f>
        <v/>
      </c>
      <c r="AB98" s="238" t="str">
        <f>Shares!C98</f>
        <v/>
      </c>
      <c r="AC98" s="238" t="str">
        <f>Shares!D98</f>
        <v/>
      </c>
      <c r="AD98" s="238">
        <f>IF($Z98="",0,Shares!E98)</f>
        <v>0</v>
      </c>
      <c r="AE98" s="260">
        <f>IF($Z98="",0,Shares!K98*Shares!J98)</f>
        <v>0</v>
      </c>
      <c r="AF98" s="261">
        <f t="shared" si="33"/>
        <v>0</v>
      </c>
      <c r="AG98" s="260">
        <f>IF($Z98="",0,Shares!M98)</f>
        <v>0</v>
      </c>
      <c r="AH98" s="261">
        <f>IF($Z98="",0,Shares!N98)</f>
        <v>0</v>
      </c>
      <c r="AI98" s="238" t="str">
        <f>IF($Z98="","",RANK(AE98,$AE$2:$AE$1001)+COUNTIF($AE$2:AE98,AE98)-1)</f>
        <v/>
      </c>
      <c r="AJ98" s="238" t="str">
        <f>IF($AD98&lt;0,COUNT($AJ$1:AJ97)+1,"")</f>
        <v/>
      </c>
      <c r="AL98" s="238" t="str">
        <f>'All Ticker P&amp;L'!A98</f>
        <v/>
      </c>
      <c r="AM98" s="238" t="str">
        <f>'All Ticker P&amp;L'!B98</f>
        <v/>
      </c>
      <c r="AN98" s="238" t="str">
        <f>'All Ticker P&amp;L'!C98</f>
        <v/>
      </c>
      <c r="AO98" s="238" t="str">
        <f>'All Ticker P&amp;L'!D98</f>
        <v/>
      </c>
      <c r="AP98" s="259">
        <f>IF($AL98="",0,'All Ticker P&amp;L'!E98)</f>
        <v>0</v>
      </c>
      <c r="AQ98" s="260">
        <f>IF($AL98="",0,'All Ticker P&amp;L'!J98*'All Ticker P&amp;L'!I98)</f>
        <v>0</v>
      </c>
      <c r="AR98" s="260">
        <f>IF($AL98="",0,'All Ticker P&amp;L'!L98)</f>
        <v>0</v>
      </c>
      <c r="AS98" s="261">
        <f>IF($AL98="",0,'All Ticker P&amp;L'!M98)</f>
        <v>0</v>
      </c>
      <c r="AT98" s="238" t="str">
        <f>IF($AL98="","",RANK(AR98,$AR$2:$AR$1001)+COUNTIF($AR$2:AR98,AR98)-1)</f>
        <v/>
      </c>
      <c r="AU98" s="238" t="str">
        <f>IF($AL98="","",RANK(AV98,$AV$2:$AV$1001)+COUNTIF($AV$2:AV98,AV98)-1)</f>
        <v/>
      </c>
      <c r="AV98" s="260">
        <f t="shared" si="34"/>
        <v>0</v>
      </c>
    </row>
    <row r="99" spans="26:48" ht="15" customHeight="1" x14ac:dyDescent="0.2">
      <c r="Z99" s="238" t="str">
        <f>Shares!A99</f>
        <v/>
      </c>
      <c r="AA99" s="238" t="str">
        <f>Shares!B99</f>
        <v/>
      </c>
      <c r="AB99" s="238" t="str">
        <f>Shares!C99</f>
        <v/>
      </c>
      <c r="AC99" s="238" t="str">
        <f>Shares!D99</f>
        <v/>
      </c>
      <c r="AD99" s="238">
        <f>IF($Z99="",0,Shares!E99)</f>
        <v>0</v>
      </c>
      <c r="AE99" s="260">
        <f>IF($Z99="",0,Shares!K99*Shares!J99)</f>
        <v>0</v>
      </c>
      <c r="AF99" s="261">
        <f t="shared" si="33"/>
        <v>0</v>
      </c>
      <c r="AG99" s="260">
        <f>IF($Z99="",0,Shares!M99)</f>
        <v>0</v>
      </c>
      <c r="AH99" s="261">
        <f>IF($Z99="",0,Shares!N99)</f>
        <v>0</v>
      </c>
      <c r="AI99" s="238" t="str">
        <f>IF($Z99="","",RANK(AE99,$AE$2:$AE$1001)+COUNTIF($AE$2:AE99,AE99)-1)</f>
        <v/>
      </c>
      <c r="AJ99" s="238" t="str">
        <f>IF($AD99&lt;0,COUNT($AJ$1:AJ98)+1,"")</f>
        <v/>
      </c>
      <c r="AL99" s="238" t="str">
        <f>'All Ticker P&amp;L'!A99</f>
        <v/>
      </c>
      <c r="AM99" s="238" t="str">
        <f>'All Ticker P&amp;L'!B99</f>
        <v/>
      </c>
      <c r="AN99" s="238" t="str">
        <f>'All Ticker P&amp;L'!C99</f>
        <v/>
      </c>
      <c r="AO99" s="238" t="str">
        <f>'All Ticker P&amp;L'!D99</f>
        <v/>
      </c>
      <c r="AP99" s="259">
        <f>IF($AL99="",0,'All Ticker P&amp;L'!E99)</f>
        <v>0</v>
      </c>
      <c r="AQ99" s="260">
        <f>IF($AL99="",0,'All Ticker P&amp;L'!J99*'All Ticker P&amp;L'!I99)</f>
        <v>0</v>
      </c>
      <c r="AR99" s="260">
        <f>IF($AL99="",0,'All Ticker P&amp;L'!L99)</f>
        <v>0</v>
      </c>
      <c r="AS99" s="261">
        <f>IF($AL99="",0,'All Ticker P&amp;L'!M99)</f>
        <v>0</v>
      </c>
      <c r="AT99" s="238" t="str">
        <f>IF($AL99="","",RANK(AR99,$AR$2:$AR$1001)+COUNTIF($AR$2:AR99,AR99)-1)</f>
        <v/>
      </c>
      <c r="AU99" s="238" t="str">
        <f>IF($AL99="","",RANK(AV99,$AV$2:$AV$1001)+COUNTIF($AV$2:AV99,AV99)-1)</f>
        <v/>
      </c>
      <c r="AV99" s="260">
        <f t="shared" si="34"/>
        <v>0</v>
      </c>
    </row>
    <row r="100" spans="26:48" ht="15" customHeight="1" x14ac:dyDescent="0.2">
      <c r="Z100" s="238" t="str">
        <f>Shares!A100</f>
        <v/>
      </c>
      <c r="AA100" s="238" t="str">
        <f>Shares!B100</f>
        <v/>
      </c>
      <c r="AB100" s="238" t="str">
        <f>Shares!C100</f>
        <v/>
      </c>
      <c r="AC100" s="238" t="str">
        <f>Shares!D100</f>
        <v/>
      </c>
      <c r="AD100" s="238">
        <f>IF($Z100="",0,Shares!E100)</f>
        <v>0</v>
      </c>
      <c r="AE100" s="260">
        <f>IF($Z100="",0,Shares!K100*Shares!J100)</f>
        <v>0</v>
      </c>
      <c r="AF100" s="261">
        <f t="shared" si="33"/>
        <v>0</v>
      </c>
      <c r="AG100" s="260">
        <f>IF($Z100="",0,Shares!M100)</f>
        <v>0</v>
      </c>
      <c r="AH100" s="261">
        <f>IF($Z100="",0,Shares!N100)</f>
        <v>0</v>
      </c>
      <c r="AI100" s="238" t="str">
        <f>IF($Z100="","",RANK(AE100,$AE$2:$AE$1001)+COUNTIF($AE$2:AE100,AE100)-1)</f>
        <v/>
      </c>
      <c r="AJ100" s="238" t="str">
        <f>IF($AD100&lt;0,COUNT($AJ$1:AJ99)+1,"")</f>
        <v/>
      </c>
      <c r="AL100" s="238" t="str">
        <f>'All Ticker P&amp;L'!A100</f>
        <v/>
      </c>
      <c r="AM100" s="238" t="str">
        <f>'All Ticker P&amp;L'!B100</f>
        <v/>
      </c>
      <c r="AN100" s="238" t="str">
        <f>'All Ticker P&amp;L'!C100</f>
        <v/>
      </c>
      <c r="AO100" s="238" t="str">
        <f>'All Ticker P&amp;L'!D100</f>
        <v/>
      </c>
      <c r="AP100" s="259">
        <f>IF($AL100="",0,'All Ticker P&amp;L'!E100)</f>
        <v>0</v>
      </c>
      <c r="AQ100" s="260">
        <f>IF($AL100="",0,'All Ticker P&amp;L'!J100*'All Ticker P&amp;L'!I100)</f>
        <v>0</v>
      </c>
      <c r="AR100" s="260">
        <f>IF($AL100="",0,'All Ticker P&amp;L'!L100)</f>
        <v>0</v>
      </c>
      <c r="AS100" s="261">
        <f>IF($AL100="",0,'All Ticker P&amp;L'!M100)</f>
        <v>0</v>
      </c>
      <c r="AT100" s="238" t="str">
        <f>IF($AL100="","",RANK(AR100,$AR$2:$AR$1001)+COUNTIF($AR$2:AR100,AR100)-1)</f>
        <v/>
      </c>
      <c r="AU100" s="238" t="str">
        <f>IF($AL100="","",RANK(AV100,$AV$2:$AV$1001)+COUNTIF($AV$2:AV100,AV100)-1)</f>
        <v/>
      </c>
      <c r="AV100" s="260">
        <f t="shared" si="34"/>
        <v>0</v>
      </c>
    </row>
    <row r="101" spans="26:48" ht="15" customHeight="1" x14ac:dyDescent="0.2">
      <c r="Z101" s="238" t="str">
        <f>Shares!A101</f>
        <v/>
      </c>
      <c r="AA101" s="238" t="str">
        <f>Shares!B101</f>
        <v/>
      </c>
      <c r="AB101" s="238" t="str">
        <f>Shares!C101</f>
        <v/>
      </c>
      <c r="AC101" s="238" t="str">
        <f>Shares!D101</f>
        <v/>
      </c>
      <c r="AD101" s="238">
        <f>IF($Z101="",0,Shares!E101)</f>
        <v>0</v>
      </c>
      <c r="AE101" s="260">
        <f>IF($Z101="",0,Shares!K101*Shares!J101)</f>
        <v>0</v>
      </c>
      <c r="AF101" s="261">
        <f t="shared" si="33"/>
        <v>0</v>
      </c>
      <c r="AG101" s="260">
        <f>IF($Z101="",0,Shares!M101)</f>
        <v>0</v>
      </c>
      <c r="AH101" s="261">
        <f>IF($Z101="",0,Shares!N101)</f>
        <v>0</v>
      </c>
      <c r="AI101" s="238" t="str">
        <f>IF($Z101="","",RANK(AE101,$AE$2:$AE$1001)+COUNTIF($AE$2:AE101,AE101)-1)</f>
        <v/>
      </c>
      <c r="AJ101" s="238" t="str">
        <f>IF($AD101&lt;0,COUNT($AJ$1:AJ100)+1,"")</f>
        <v/>
      </c>
      <c r="AL101" s="238" t="str">
        <f>'All Ticker P&amp;L'!A101</f>
        <v/>
      </c>
      <c r="AM101" s="238" t="str">
        <f>'All Ticker P&amp;L'!B101</f>
        <v/>
      </c>
      <c r="AN101" s="238" t="str">
        <f>'All Ticker P&amp;L'!C101</f>
        <v/>
      </c>
      <c r="AO101" s="238" t="str">
        <f>'All Ticker P&amp;L'!D101</f>
        <v/>
      </c>
      <c r="AP101" s="259">
        <f>IF($AL101="",0,'All Ticker P&amp;L'!E101)</f>
        <v>0</v>
      </c>
      <c r="AQ101" s="260">
        <f>IF($AL101="",0,'All Ticker P&amp;L'!J101*'All Ticker P&amp;L'!I101)</f>
        <v>0</v>
      </c>
      <c r="AR101" s="260">
        <f>IF($AL101="",0,'All Ticker P&amp;L'!L101)</f>
        <v>0</v>
      </c>
      <c r="AS101" s="261">
        <f>IF($AL101="",0,'All Ticker P&amp;L'!M101)</f>
        <v>0</v>
      </c>
      <c r="AT101" s="238" t="str">
        <f>IF($AL101="","",RANK(AR101,$AR$2:$AR$1001)+COUNTIF($AR$2:AR101,AR101)-1)</f>
        <v/>
      </c>
      <c r="AU101" s="238" t="str">
        <f>IF($AL101="","",RANK(AV101,$AV$2:$AV$1001)+COUNTIF($AV$2:AV101,AV101)-1)</f>
        <v/>
      </c>
      <c r="AV101" s="260">
        <f t="shared" si="34"/>
        <v>0</v>
      </c>
    </row>
    <row r="102" spans="26:48" ht="15" customHeight="1" x14ac:dyDescent="0.2">
      <c r="Z102" s="238" t="str">
        <f>Shares!A102</f>
        <v/>
      </c>
      <c r="AA102" s="238" t="str">
        <f>Shares!B102</f>
        <v/>
      </c>
      <c r="AB102" s="238" t="str">
        <f>Shares!C102</f>
        <v/>
      </c>
      <c r="AC102" s="238" t="str">
        <f>Shares!D102</f>
        <v/>
      </c>
      <c r="AD102" s="238">
        <f>IF($Z102="",0,Shares!E102)</f>
        <v>0</v>
      </c>
      <c r="AE102" s="260">
        <f>IF($Z102="",0,Shares!K102*Shares!J102)</f>
        <v>0</v>
      </c>
      <c r="AF102" s="261">
        <f t="shared" si="33"/>
        <v>0</v>
      </c>
      <c r="AG102" s="260">
        <f>IF($Z102="",0,Shares!M102)</f>
        <v>0</v>
      </c>
      <c r="AH102" s="261">
        <f>IF($Z102="",0,Shares!N102)</f>
        <v>0</v>
      </c>
      <c r="AI102" s="238" t="str">
        <f>IF($Z102="","",RANK(AE102,$AE$2:$AE$1001)+COUNTIF($AE$2:AE102,AE102)-1)</f>
        <v/>
      </c>
      <c r="AJ102" s="238" t="str">
        <f>IF($AD102&lt;0,COUNT($AJ$1:AJ101)+1,"")</f>
        <v/>
      </c>
      <c r="AL102" s="238" t="str">
        <f>'All Ticker P&amp;L'!A102</f>
        <v/>
      </c>
      <c r="AM102" s="238" t="str">
        <f>'All Ticker P&amp;L'!B102</f>
        <v/>
      </c>
      <c r="AN102" s="238" t="str">
        <f>'All Ticker P&amp;L'!C102</f>
        <v/>
      </c>
      <c r="AO102" s="238" t="str">
        <f>'All Ticker P&amp;L'!D102</f>
        <v/>
      </c>
      <c r="AP102" s="259">
        <f>IF($AL102="",0,'All Ticker P&amp;L'!E102)</f>
        <v>0</v>
      </c>
      <c r="AQ102" s="260">
        <f>IF($AL102="",0,'All Ticker P&amp;L'!J102*'All Ticker P&amp;L'!I102)</f>
        <v>0</v>
      </c>
      <c r="AR102" s="260">
        <f>IF($AL102="",0,'All Ticker P&amp;L'!L102)</f>
        <v>0</v>
      </c>
      <c r="AS102" s="261">
        <f>IF($AL102="",0,'All Ticker P&amp;L'!M102)</f>
        <v>0</v>
      </c>
      <c r="AT102" s="238" t="str">
        <f>IF($AL102="","",RANK(AR102,$AR$2:$AR$1001)+COUNTIF($AR$2:AR102,AR102)-1)</f>
        <v/>
      </c>
      <c r="AU102" s="238" t="str">
        <f>IF($AL102="","",RANK(AV102,$AV$2:$AV$1001)+COUNTIF($AV$2:AV102,AV102)-1)</f>
        <v/>
      </c>
      <c r="AV102" s="260">
        <f t="shared" si="34"/>
        <v>0</v>
      </c>
    </row>
    <row r="103" spans="26:48" ht="15" customHeight="1" x14ac:dyDescent="0.2">
      <c r="Z103" s="238" t="str">
        <f>Shares!A103</f>
        <v/>
      </c>
      <c r="AA103" s="238" t="str">
        <f>Shares!B103</f>
        <v/>
      </c>
      <c r="AB103" s="238" t="str">
        <f>Shares!C103</f>
        <v/>
      </c>
      <c r="AC103" s="238" t="str">
        <f>Shares!D103</f>
        <v/>
      </c>
      <c r="AD103" s="238">
        <f>IF($Z103="",0,Shares!E103)</f>
        <v>0</v>
      </c>
      <c r="AE103" s="260">
        <f>IF($Z103="",0,Shares!K103*Shares!J103)</f>
        <v>0</v>
      </c>
      <c r="AF103" s="261">
        <f t="shared" si="33"/>
        <v>0</v>
      </c>
      <c r="AG103" s="260">
        <f>IF($Z103="",0,Shares!M103)</f>
        <v>0</v>
      </c>
      <c r="AH103" s="261">
        <f>IF($Z103="",0,Shares!N103)</f>
        <v>0</v>
      </c>
      <c r="AI103" s="238" t="str">
        <f>IF($Z103="","",RANK(AE103,$AE$2:$AE$1001)+COUNTIF($AE$2:AE103,AE103)-1)</f>
        <v/>
      </c>
      <c r="AJ103" s="238" t="str">
        <f>IF($AD103&lt;0,COUNT($AJ$1:AJ102)+1,"")</f>
        <v/>
      </c>
      <c r="AL103" s="238" t="str">
        <f>'All Ticker P&amp;L'!A103</f>
        <v/>
      </c>
      <c r="AM103" s="238" t="str">
        <f>'All Ticker P&amp;L'!B103</f>
        <v/>
      </c>
      <c r="AN103" s="238" t="str">
        <f>'All Ticker P&amp;L'!C103</f>
        <v/>
      </c>
      <c r="AO103" s="238" t="str">
        <f>'All Ticker P&amp;L'!D103</f>
        <v/>
      </c>
      <c r="AP103" s="259">
        <f>IF($AL103="",0,'All Ticker P&amp;L'!E103)</f>
        <v>0</v>
      </c>
      <c r="AQ103" s="260">
        <f>IF($AL103="",0,'All Ticker P&amp;L'!J103*'All Ticker P&amp;L'!I103)</f>
        <v>0</v>
      </c>
      <c r="AR103" s="260">
        <f>IF($AL103="",0,'All Ticker P&amp;L'!L103)</f>
        <v>0</v>
      </c>
      <c r="AS103" s="261">
        <f>IF($AL103="",0,'All Ticker P&amp;L'!M103)</f>
        <v>0</v>
      </c>
      <c r="AT103" s="238" t="str">
        <f>IF($AL103="","",RANK(AR103,$AR$2:$AR$1001)+COUNTIF($AR$2:AR103,AR103)-1)</f>
        <v/>
      </c>
      <c r="AU103" s="238" t="str">
        <f>IF($AL103="","",RANK(AV103,$AV$2:$AV$1001)+COUNTIF($AV$2:AV103,AV103)-1)</f>
        <v/>
      </c>
      <c r="AV103" s="260">
        <f t="shared" si="34"/>
        <v>0</v>
      </c>
    </row>
    <row r="104" spans="26:48" ht="15" customHeight="1" x14ac:dyDescent="0.2">
      <c r="Z104" s="238" t="str">
        <f>Shares!A104</f>
        <v/>
      </c>
      <c r="AA104" s="238" t="str">
        <f>Shares!B104</f>
        <v/>
      </c>
      <c r="AB104" s="238" t="str">
        <f>Shares!C104</f>
        <v/>
      </c>
      <c r="AC104" s="238" t="str">
        <f>Shares!D104</f>
        <v/>
      </c>
      <c r="AD104" s="238">
        <f>IF($Z104="",0,Shares!E104)</f>
        <v>0</v>
      </c>
      <c r="AE104" s="260">
        <f>IF($Z104="",0,Shares!K104*Shares!J104)</f>
        <v>0</v>
      </c>
      <c r="AF104" s="261">
        <f t="shared" si="33"/>
        <v>0</v>
      </c>
      <c r="AG104" s="260">
        <f>IF($Z104="",0,Shares!M104)</f>
        <v>0</v>
      </c>
      <c r="AH104" s="261">
        <f>IF($Z104="",0,Shares!N104)</f>
        <v>0</v>
      </c>
      <c r="AI104" s="238" t="str">
        <f>IF($Z104="","",RANK(AE104,$AE$2:$AE$1001)+COUNTIF($AE$2:AE104,AE104)-1)</f>
        <v/>
      </c>
      <c r="AJ104" s="238" t="str">
        <f>IF($AD104&lt;0,COUNT($AJ$1:AJ103)+1,"")</f>
        <v/>
      </c>
      <c r="AL104" s="238" t="str">
        <f>'All Ticker P&amp;L'!A104</f>
        <v/>
      </c>
      <c r="AM104" s="238" t="str">
        <f>'All Ticker P&amp;L'!B104</f>
        <v/>
      </c>
      <c r="AN104" s="238" t="str">
        <f>'All Ticker P&amp;L'!C104</f>
        <v/>
      </c>
      <c r="AO104" s="238" t="str">
        <f>'All Ticker P&amp;L'!D104</f>
        <v/>
      </c>
      <c r="AP104" s="259">
        <f>IF($AL104="",0,'All Ticker P&amp;L'!E104)</f>
        <v>0</v>
      </c>
      <c r="AQ104" s="260">
        <f>IF($AL104="",0,'All Ticker P&amp;L'!J104*'All Ticker P&amp;L'!I104)</f>
        <v>0</v>
      </c>
      <c r="AR104" s="260">
        <f>IF($AL104="",0,'All Ticker P&amp;L'!L104)</f>
        <v>0</v>
      </c>
      <c r="AS104" s="261">
        <f>IF($AL104="",0,'All Ticker P&amp;L'!M104)</f>
        <v>0</v>
      </c>
      <c r="AT104" s="238" t="str">
        <f>IF($AL104="","",RANK(AR104,$AR$2:$AR$1001)+COUNTIF($AR$2:AR104,AR104)-1)</f>
        <v/>
      </c>
      <c r="AU104" s="238" t="str">
        <f>IF($AL104="","",RANK(AV104,$AV$2:$AV$1001)+COUNTIF($AV$2:AV104,AV104)-1)</f>
        <v/>
      </c>
      <c r="AV104" s="260">
        <f t="shared" si="34"/>
        <v>0</v>
      </c>
    </row>
    <row r="105" spans="26:48" ht="15" customHeight="1" x14ac:dyDescent="0.2">
      <c r="Z105" s="238" t="str">
        <f>Shares!A105</f>
        <v/>
      </c>
      <c r="AA105" s="238" t="str">
        <f>Shares!B105</f>
        <v/>
      </c>
      <c r="AB105" s="238" t="str">
        <f>Shares!C105</f>
        <v/>
      </c>
      <c r="AC105" s="238" t="str">
        <f>Shares!D105</f>
        <v/>
      </c>
      <c r="AD105" s="238">
        <f>IF($Z105="",0,Shares!E105)</f>
        <v>0</v>
      </c>
      <c r="AE105" s="260">
        <f>IF($Z105="",0,Shares!K105*Shares!J105)</f>
        <v>0</v>
      </c>
      <c r="AF105" s="261">
        <f t="shared" si="33"/>
        <v>0</v>
      </c>
      <c r="AG105" s="260">
        <f>IF($Z105="",0,Shares!M105)</f>
        <v>0</v>
      </c>
      <c r="AH105" s="261">
        <f>IF($Z105="",0,Shares!N105)</f>
        <v>0</v>
      </c>
      <c r="AI105" s="238" t="str">
        <f>IF($Z105="","",RANK(AE105,$AE$2:$AE$1001)+COUNTIF($AE$2:AE105,AE105)-1)</f>
        <v/>
      </c>
      <c r="AJ105" s="238" t="str">
        <f>IF($AD105&lt;0,COUNT($AJ$1:AJ104)+1,"")</f>
        <v/>
      </c>
      <c r="AL105" s="238" t="str">
        <f>'All Ticker P&amp;L'!A105</f>
        <v/>
      </c>
      <c r="AM105" s="238" t="str">
        <f>'All Ticker P&amp;L'!B105</f>
        <v/>
      </c>
      <c r="AN105" s="238" t="str">
        <f>'All Ticker P&amp;L'!C105</f>
        <v/>
      </c>
      <c r="AO105" s="238" t="str">
        <f>'All Ticker P&amp;L'!D105</f>
        <v/>
      </c>
      <c r="AP105" s="259">
        <f>IF($AL105="",0,'All Ticker P&amp;L'!E105)</f>
        <v>0</v>
      </c>
      <c r="AQ105" s="260">
        <f>IF($AL105="",0,'All Ticker P&amp;L'!J105*'All Ticker P&amp;L'!I105)</f>
        <v>0</v>
      </c>
      <c r="AR105" s="260">
        <f>IF($AL105="",0,'All Ticker P&amp;L'!L105)</f>
        <v>0</v>
      </c>
      <c r="AS105" s="261">
        <f>IF($AL105="",0,'All Ticker P&amp;L'!M105)</f>
        <v>0</v>
      </c>
      <c r="AT105" s="238" t="str">
        <f>IF($AL105="","",RANK(AR105,$AR$2:$AR$1001)+COUNTIF($AR$2:AR105,AR105)-1)</f>
        <v/>
      </c>
      <c r="AU105" s="238" t="str">
        <f>IF($AL105="","",RANK(AV105,$AV$2:$AV$1001)+COUNTIF($AV$2:AV105,AV105)-1)</f>
        <v/>
      </c>
      <c r="AV105" s="260">
        <f t="shared" si="34"/>
        <v>0</v>
      </c>
    </row>
    <row r="106" spans="26:48" ht="15" customHeight="1" x14ac:dyDescent="0.2">
      <c r="Z106" s="238" t="str">
        <f>Shares!A106</f>
        <v/>
      </c>
      <c r="AA106" s="238" t="str">
        <f>Shares!B106</f>
        <v/>
      </c>
      <c r="AB106" s="238" t="str">
        <f>Shares!C106</f>
        <v/>
      </c>
      <c r="AC106" s="238" t="str">
        <f>Shares!D106</f>
        <v/>
      </c>
      <c r="AD106" s="238">
        <f>IF($Z106="",0,Shares!E106)</f>
        <v>0</v>
      </c>
      <c r="AE106" s="260">
        <f>IF($Z106="",0,Shares!K106*Shares!J106)</f>
        <v>0</v>
      </c>
      <c r="AF106" s="261">
        <f t="shared" si="33"/>
        <v>0</v>
      </c>
      <c r="AG106" s="260">
        <f>IF($Z106="",0,Shares!M106)</f>
        <v>0</v>
      </c>
      <c r="AH106" s="261">
        <f>IF($Z106="",0,Shares!N106)</f>
        <v>0</v>
      </c>
      <c r="AI106" s="238" t="str">
        <f>IF($Z106="","",RANK(AE106,$AE$2:$AE$1001)+COUNTIF($AE$2:AE106,AE106)-1)</f>
        <v/>
      </c>
      <c r="AJ106" s="238" t="str">
        <f>IF($AD106&lt;0,COUNT($AJ$1:AJ105)+1,"")</f>
        <v/>
      </c>
      <c r="AL106" s="238" t="str">
        <f>'All Ticker P&amp;L'!A106</f>
        <v/>
      </c>
      <c r="AM106" s="238" t="str">
        <f>'All Ticker P&amp;L'!B106</f>
        <v/>
      </c>
      <c r="AN106" s="238" t="str">
        <f>'All Ticker P&amp;L'!C106</f>
        <v/>
      </c>
      <c r="AO106" s="238" t="str">
        <f>'All Ticker P&amp;L'!D106</f>
        <v/>
      </c>
      <c r="AP106" s="259">
        <f>IF($AL106="",0,'All Ticker P&amp;L'!E106)</f>
        <v>0</v>
      </c>
      <c r="AQ106" s="260">
        <f>IF($AL106="",0,'All Ticker P&amp;L'!J106*'All Ticker P&amp;L'!I106)</f>
        <v>0</v>
      </c>
      <c r="AR106" s="260">
        <f>IF($AL106="",0,'All Ticker P&amp;L'!L106)</f>
        <v>0</v>
      </c>
      <c r="AS106" s="261">
        <f>IF($AL106="",0,'All Ticker P&amp;L'!M106)</f>
        <v>0</v>
      </c>
      <c r="AT106" s="238" t="str">
        <f>IF($AL106="","",RANK(AR106,$AR$2:$AR$1001)+COUNTIF($AR$2:AR106,AR106)-1)</f>
        <v/>
      </c>
      <c r="AU106" s="238" t="str">
        <f>IF($AL106="","",RANK(AV106,$AV$2:$AV$1001)+COUNTIF($AV$2:AV106,AV106)-1)</f>
        <v/>
      </c>
      <c r="AV106" s="260">
        <f t="shared" si="34"/>
        <v>0</v>
      </c>
    </row>
    <row r="107" spans="26:48" ht="15" customHeight="1" x14ac:dyDescent="0.2">
      <c r="Z107" s="238" t="str">
        <f>Shares!A107</f>
        <v/>
      </c>
      <c r="AA107" s="238" t="str">
        <f>Shares!B107</f>
        <v/>
      </c>
      <c r="AB107" s="238" t="str">
        <f>Shares!C107</f>
        <v/>
      </c>
      <c r="AC107" s="238" t="str">
        <f>Shares!D107</f>
        <v/>
      </c>
      <c r="AD107" s="238">
        <f>IF($Z107="",0,Shares!E107)</f>
        <v>0</v>
      </c>
      <c r="AE107" s="260">
        <f>IF($Z107="",0,Shares!K107*Shares!J107)</f>
        <v>0</v>
      </c>
      <c r="AF107" s="261">
        <f t="shared" si="33"/>
        <v>0</v>
      </c>
      <c r="AG107" s="260">
        <f>IF($Z107="",0,Shares!M107)</f>
        <v>0</v>
      </c>
      <c r="AH107" s="261">
        <f>IF($Z107="",0,Shares!N107)</f>
        <v>0</v>
      </c>
      <c r="AI107" s="238" t="str">
        <f>IF($Z107="","",RANK(AE107,$AE$2:$AE$1001)+COUNTIF($AE$2:AE107,AE107)-1)</f>
        <v/>
      </c>
      <c r="AJ107" s="238" t="str">
        <f>IF($AD107&lt;0,COUNT($AJ$1:AJ106)+1,"")</f>
        <v/>
      </c>
      <c r="AL107" s="238" t="str">
        <f>'All Ticker P&amp;L'!A107</f>
        <v/>
      </c>
      <c r="AM107" s="238" t="str">
        <f>'All Ticker P&amp;L'!B107</f>
        <v/>
      </c>
      <c r="AN107" s="238" t="str">
        <f>'All Ticker P&amp;L'!C107</f>
        <v/>
      </c>
      <c r="AO107" s="238" t="str">
        <f>'All Ticker P&amp;L'!D107</f>
        <v/>
      </c>
      <c r="AP107" s="259">
        <f>IF($AL107="",0,'All Ticker P&amp;L'!E107)</f>
        <v>0</v>
      </c>
      <c r="AQ107" s="260">
        <f>IF($AL107="",0,'All Ticker P&amp;L'!J107*'All Ticker P&amp;L'!I107)</f>
        <v>0</v>
      </c>
      <c r="AR107" s="260">
        <f>IF($AL107="",0,'All Ticker P&amp;L'!L107)</f>
        <v>0</v>
      </c>
      <c r="AS107" s="261">
        <f>IF($AL107="",0,'All Ticker P&amp;L'!M107)</f>
        <v>0</v>
      </c>
      <c r="AT107" s="238" t="str">
        <f>IF($AL107="","",RANK(AR107,$AR$2:$AR$1001)+COUNTIF($AR$2:AR107,AR107)-1)</f>
        <v/>
      </c>
      <c r="AU107" s="238" t="str">
        <f>IF($AL107="","",RANK(AV107,$AV$2:$AV$1001)+COUNTIF($AV$2:AV107,AV107)-1)</f>
        <v/>
      </c>
      <c r="AV107" s="260">
        <f t="shared" si="34"/>
        <v>0</v>
      </c>
    </row>
    <row r="108" spans="26:48" ht="15" customHeight="1" x14ac:dyDescent="0.2">
      <c r="Z108" s="238" t="str">
        <f>Shares!A108</f>
        <v/>
      </c>
      <c r="AA108" s="238" t="str">
        <f>Shares!B108</f>
        <v/>
      </c>
      <c r="AB108" s="238" t="str">
        <f>Shares!C108</f>
        <v/>
      </c>
      <c r="AC108" s="238" t="str">
        <f>Shares!D108</f>
        <v/>
      </c>
      <c r="AD108" s="238">
        <f>IF($Z108="",0,Shares!E108)</f>
        <v>0</v>
      </c>
      <c r="AE108" s="260">
        <f>IF($Z108="",0,Shares!K108*Shares!J108)</f>
        <v>0</v>
      </c>
      <c r="AF108" s="261">
        <f t="shared" si="33"/>
        <v>0</v>
      </c>
      <c r="AG108" s="260">
        <f>IF($Z108="",0,Shares!M108)</f>
        <v>0</v>
      </c>
      <c r="AH108" s="261">
        <f>IF($Z108="",0,Shares!N108)</f>
        <v>0</v>
      </c>
      <c r="AI108" s="238" t="str">
        <f>IF($Z108="","",RANK(AE108,$AE$2:$AE$1001)+COUNTIF($AE$2:AE108,AE108)-1)</f>
        <v/>
      </c>
      <c r="AJ108" s="238" t="str">
        <f>IF($AD108&lt;0,COUNT($AJ$1:AJ107)+1,"")</f>
        <v/>
      </c>
      <c r="AL108" s="238" t="str">
        <f>'All Ticker P&amp;L'!A108</f>
        <v/>
      </c>
      <c r="AM108" s="238" t="str">
        <f>'All Ticker P&amp;L'!B108</f>
        <v/>
      </c>
      <c r="AN108" s="238" t="str">
        <f>'All Ticker P&amp;L'!C108</f>
        <v/>
      </c>
      <c r="AO108" s="238" t="str">
        <f>'All Ticker P&amp;L'!D108</f>
        <v/>
      </c>
      <c r="AP108" s="259">
        <f>IF($AL108="",0,'All Ticker P&amp;L'!E108)</f>
        <v>0</v>
      </c>
      <c r="AQ108" s="260">
        <f>IF($AL108="",0,'All Ticker P&amp;L'!J108*'All Ticker P&amp;L'!I108)</f>
        <v>0</v>
      </c>
      <c r="AR108" s="260">
        <f>IF($AL108="",0,'All Ticker P&amp;L'!L108)</f>
        <v>0</v>
      </c>
      <c r="AS108" s="261">
        <f>IF($AL108="",0,'All Ticker P&amp;L'!M108)</f>
        <v>0</v>
      </c>
      <c r="AT108" s="238" t="str">
        <f>IF($AL108="","",RANK(AR108,$AR$2:$AR$1001)+COUNTIF($AR$2:AR108,AR108)-1)</f>
        <v/>
      </c>
      <c r="AU108" s="238" t="str">
        <f>IF($AL108="","",RANK(AV108,$AV$2:$AV$1001)+COUNTIF($AV$2:AV108,AV108)-1)</f>
        <v/>
      </c>
      <c r="AV108" s="260">
        <f t="shared" si="34"/>
        <v>0</v>
      </c>
    </row>
    <row r="109" spans="26:48" ht="15" customHeight="1" x14ac:dyDescent="0.2">
      <c r="Z109" s="238" t="str">
        <f>Shares!A109</f>
        <v/>
      </c>
      <c r="AA109" s="238" t="str">
        <f>Shares!B109</f>
        <v/>
      </c>
      <c r="AB109" s="238" t="str">
        <f>Shares!C109</f>
        <v/>
      </c>
      <c r="AC109" s="238" t="str">
        <f>Shares!D109</f>
        <v/>
      </c>
      <c r="AD109" s="238">
        <f>IF($Z109="",0,Shares!E109)</f>
        <v>0</v>
      </c>
      <c r="AE109" s="260">
        <f>IF($Z109="",0,Shares!K109*Shares!J109)</f>
        <v>0</v>
      </c>
      <c r="AF109" s="261">
        <f t="shared" si="33"/>
        <v>0</v>
      </c>
      <c r="AG109" s="260">
        <f>IF($Z109="",0,Shares!M109)</f>
        <v>0</v>
      </c>
      <c r="AH109" s="261">
        <f>IF($Z109="",0,Shares!N109)</f>
        <v>0</v>
      </c>
      <c r="AI109" s="238" t="str">
        <f>IF($Z109="","",RANK(AE109,$AE$2:$AE$1001)+COUNTIF($AE$2:AE109,AE109)-1)</f>
        <v/>
      </c>
      <c r="AJ109" s="238" t="str">
        <f>IF($AD109&lt;0,COUNT($AJ$1:AJ108)+1,"")</f>
        <v/>
      </c>
      <c r="AL109" s="238" t="str">
        <f>'All Ticker P&amp;L'!A109</f>
        <v/>
      </c>
      <c r="AM109" s="238" t="str">
        <f>'All Ticker P&amp;L'!B109</f>
        <v/>
      </c>
      <c r="AN109" s="238" t="str">
        <f>'All Ticker P&amp;L'!C109</f>
        <v/>
      </c>
      <c r="AO109" s="238" t="str">
        <f>'All Ticker P&amp;L'!D109</f>
        <v/>
      </c>
      <c r="AP109" s="259">
        <f>IF($AL109="",0,'All Ticker P&amp;L'!E109)</f>
        <v>0</v>
      </c>
      <c r="AQ109" s="260">
        <f>IF($AL109="",0,'All Ticker P&amp;L'!J109*'All Ticker P&amp;L'!I109)</f>
        <v>0</v>
      </c>
      <c r="AR109" s="260">
        <f>IF($AL109="",0,'All Ticker P&amp;L'!L109)</f>
        <v>0</v>
      </c>
      <c r="AS109" s="261">
        <f>IF($AL109="",0,'All Ticker P&amp;L'!M109)</f>
        <v>0</v>
      </c>
      <c r="AT109" s="238" t="str">
        <f>IF($AL109="","",RANK(AR109,$AR$2:$AR$1001)+COUNTIF($AR$2:AR109,AR109)-1)</f>
        <v/>
      </c>
      <c r="AU109" s="238" t="str">
        <f>IF($AL109="","",RANK(AV109,$AV$2:$AV$1001)+COUNTIF($AV$2:AV109,AV109)-1)</f>
        <v/>
      </c>
      <c r="AV109" s="260">
        <f t="shared" si="34"/>
        <v>0</v>
      </c>
    </row>
    <row r="110" spans="26:48" ht="15" customHeight="1" x14ac:dyDescent="0.2">
      <c r="Z110" s="238" t="str">
        <f>Shares!A110</f>
        <v/>
      </c>
      <c r="AA110" s="238" t="str">
        <f>Shares!B110</f>
        <v/>
      </c>
      <c r="AB110" s="238" t="str">
        <f>Shares!C110</f>
        <v/>
      </c>
      <c r="AC110" s="238" t="str">
        <f>Shares!D110</f>
        <v/>
      </c>
      <c r="AD110" s="238">
        <f>IF($Z110="",0,Shares!E110)</f>
        <v>0</v>
      </c>
      <c r="AE110" s="260">
        <f>IF($Z110="",0,Shares!K110*Shares!J110)</f>
        <v>0</v>
      </c>
      <c r="AF110" s="261">
        <f t="shared" si="33"/>
        <v>0</v>
      </c>
      <c r="AG110" s="260">
        <f>IF($Z110="",0,Shares!M110)</f>
        <v>0</v>
      </c>
      <c r="AH110" s="261">
        <f>IF($Z110="",0,Shares!N110)</f>
        <v>0</v>
      </c>
      <c r="AI110" s="238" t="str">
        <f>IF($Z110="","",RANK(AE110,$AE$2:$AE$1001)+COUNTIF($AE$2:AE110,AE110)-1)</f>
        <v/>
      </c>
      <c r="AJ110" s="238" t="str">
        <f>IF($AD110&lt;0,COUNT($AJ$1:AJ109)+1,"")</f>
        <v/>
      </c>
      <c r="AL110" s="238" t="str">
        <f>'All Ticker P&amp;L'!A110</f>
        <v/>
      </c>
      <c r="AM110" s="238" t="str">
        <f>'All Ticker P&amp;L'!B110</f>
        <v/>
      </c>
      <c r="AN110" s="238" t="str">
        <f>'All Ticker P&amp;L'!C110</f>
        <v/>
      </c>
      <c r="AO110" s="238" t="str">
        <f>'All Ticker P&amp;L'!D110</f>
        <v/>
      </c>
      <c r="AP110" s="259">
        <f>IF($AL110="",0,'All Ticker P&amp;L'!E110)</f>
        <v>0</v>
      </c>
      <c r="AQ110" s="260">
        <f>IF($AL110="",0,'All Ticker P&amp;L'!J110*'All Ticker P&amp;L'!I110)</f>
        <v>0</v>
      </c>
      <c r="AR110" s="260">
        <f>IF($AL110="",0,'All Ticker P&amp;L'!L110)</f>
        <v>0</v>
      </c>
      <c r="AS110" s="261">
        <f>IF($AL110="",0,'All Ticker P&amp;L'!M110)</f>
        <v>0</v>
      </c>
      <c r="AT110" s="238" t="str">
        <f>IF($AL110="","",RANK(AR110,$AR$2:$AR$1001)+COUNTIF($AR$2:AR110,AR110)-1)</f>
        <v/>
      </c>
      <c r="AU110" s="238" t="str">
        <f>IF($AL110="","",RANK(AV110,$AV$2:$AV$1001)+COUNTIF($AV$2:AV110,AV110)-1)</f>
        <v/>
      </c>
      <c r="AV110" s="260">
        <f t="shared" si="34"/>
        <v>0</v>
      </c>
    </row>
    <row r="111" spans="26:48" ht="15" customHeight="1" x14ac:dyDescent="0.2">
      <c r="Z111" s="238" t="str">
        <f>Shares!A111</f>
        <v/>
      </c>
      <c r="AA111" s="238" t="str">
        <f>Shares!B111</f>
        <v/>
      </c>
      <c r="AB111" s="238" t="str">
        <f>Shares!C111</f>
        <v/>
      </c>
      <c r="AC111" s="238" t="str">
        <f>Shares!D111</f>
        <v/>
      </c>
      <c r="AD111" s="238">
        <f>IF($Z111="",0,Shares!E111)</f>
        <v>0</v>
      </c>
      <c r="AE111" s="260">
        <f>IF($Z111="",0,Shares!K111*Shares!J111)</f>
        <v>0</v>
      </c>
      <c r="AF111" s="261">
        <f t="shared" si="33"/>
        <v>0</v>
      </c>
      <c r="AG111" s="260">
        <f>IF($Z111="",0,Shares!M111)</f>
        <v>0</v>
      </c>
      <c r="AH111" s="261">
        <f>IF($Z111="",0,Shares!N111)</f>
        <v>0</v>
      </c>
      <c r="AI111" s="238" t="str">
        <f>IF($Z111="","",RANK(AE111,$AE$2:$AE$1001)+COUNTIF($AE$2:AE111,AE111)-1)</f>
        <v/>
      </c>
      <c r="AJ111" s="238" t="str">
        <f>IF($AD111&lt;0,COUNT($AJ$1:AJ110)+1,"")</f>
        <v/>
      </c>
      <c r="AL111" s="238" t="str">
        <f>'All Ticker P&amp;L'!A111</f>
        <v/>
      </c>
      <c r="AM111" s="238" t="str">
        <f>'All Ticker P&amp;L'!B111</f>
        <v/>
      </c>
      <c r="AN111" s="238" t="str">
        <f>'All Ticker P&amp;L'!C111</f>
        <v/>
      </c>
      <c r="AO111" s="238" t="str">
        <f>'All Ticker P&amp;L'!D111</f>
        <v/>
      </c>
      <c r="AP111" s="259">
        <f>IF($AL111="",0,'All Ticker P&amp;L'!E111)</f>
        <v>0</v>
      </c>
      <c r="AQ111" s="260">
        <f>IF($AL111="",0,'All Ticker P&amp;L'!J111*'All Ticker P&amp;L'!I111)</f>
        <v>0</v>
      </c>
      <c r="AR111" s="260">
        <f>IF($AL111="",0,'All Ticker P&amp;L'!L111)</f>
        <v>0</v>
      </c>
      <c r="AS111" s="261">
        <f>IF($AL111="",0,'All Ticker P&amp;L'!M111)</f>
        <v>0</v>
      </c>
      <c r="AT111" s="238" t="str">
        <f>IF($AL111="","",RANK(AR111,$AR$2:$AR$1001)+COUNTIF($AR$2:AR111,AR111)-1)</f>
        <v/>
      </c>
      <c r="AU111" s="238" t="str">
        <f>IF($AL111="","",RANK(AV111,$AV$2:$AV$1001)+COUNTIF($AV$2:AV111,AV111)-1)</f>
        <v/>
      </c>
      <c r="AV111" s="260">
        <f t="shared" si="34"/>
        <v>0</v>
      </c>
    </row>
    <row r="112" spans="26:48" ht="15" customHeight="1" x14ac:dyDescent="0.2">
      <c r="Z112" s="238" t="str">
        <f>Shares!A112</f>
        <v/>
      </c>
      <c r="AA112" s="238" t="str">
        <f>Shares!B112</f>
        <v/>
      </c>
      <c r="AB112" s="238" t="str">
        <f>Shares!C112</f>
        <v/>
      </c>
      <c r="AC112" s="238" t="str">
        <f>Shares!D112</f>
        <v/>
      </c>
      <c r="AD112" s="238">
        <f>IF($Z112="",0,Shares!E112)</f>
        <v>0</v>
      </c>
      <c r="AE112" s="260">
        <f>IF($Z112="",0,Shares!K112*Shares!J112)</f>
        <v>0</v>
      </c>
      <c r="AF112" s="261">
        <f t="shared" si="33"/>
        <v>0</v>
      </c>
      <c r="AG112" s="260">
        <f>IF($Z112="",0,Shares!M112)</f>
        <v>0</v>
      </c>
      <c r="AH112" s="261">
        <f>IF($Z112="",0,Shares!N112)</f>
        <v>0</v>
      </c>
      <c r="AI112" s="238" t="str">
        <f>IF($Z112="","",RANK(AE112,$AE$2:$AE$1001)+COUNTIF($AE$2:AE112,AE112)-1)</f>
        <v/>
      </c>
      <c r="AJ112" s="238" t="str">
        <f>IF($AD112&lt;0,COUNT($AJ$1:AJ111)+1,"")</f>
        <v/>
      </c>
      <c r="AL112" s="238" t="str">
        <f>'All Ticker P&amp;L'!A112</f>
        <v/>
      </c>
      <c r="AM112" s="238" t="str">
        <f>'All Ticker P&amp;L'!B112</f>
        <v/>
      </c>
      <c r="AN112" s="238" t="str">
        <f>'All Ticker P&amp;L'!C112</f>
        <v/>
      </c>
      <c r="AO112" s="238" t="str">
        <f>'All Ticker P&amp;L'!D112</f>
        <v/>
      </c>
      <c r="AP112" s="259">
        <f>IF($AL112="",0,'All Ticker P&amp;L'!E112)</f>
        <v>0</v>
      </c>
      <c r="AQ112" s="260">
        <f>IF($AL112="",0,'All Ticker P&amp;L'!J112*'All Ticker P&amp;L'!I112)</f>
        <v>0</v>
      </c>
      <c r="AR112" s="260">
        <f>IF($AL112="",0,'All Ticker P&amp;L'!L112)</f>
        <v>0</v>
      </c>
      <c r="AS112" s="261">
        <f>IF($AL112="",0,'All Ticker P&amp;L'!M112)</f>
        <v>0</v>
      </c>
      <c r="AT112" s="238" t="str">
        <f>IF($AL112="","",RANK(AR112,$AR$2:$AR$1001)+COUNTIF($AR$2:AR112,AR112)-1)</f>
        <v/>
      </c>
      <c r="AU112" s="238" t="str">
        <f>IF($AL112="","",RANK(AV112,$AV$2:$AV$1001)+COUNTIF($AV$2:AV112,AV112)-1)</f>
        <v/>
      </c>
      <c r="AV112" s="260">
        <f t="shared" si="34"/>
        <v>0</v>
      </c>
    </row>
    <row r="113" spans="26:48" ht="15" customHeight="1" x14ac:dyDescent="0.2">
      <c r="Z113" s="238" t="str">
        <f>Shares!A113</f>
        <v/>
      </c>
      <c r="AA113" s="238" t="str">
        <f>Shares!B113</f>
        <v/>
      </c>
      <c r="AB113" s="238" t="str">
        <f>Shares!C113</f>
        <v/>
      </c>
      <c r="AC113" s="238" t="str">
        <f>Shares!D113</f>
        <v/>
      </c>
      <c r="AD113" s="238">
        <f>IF($Z113="",0,Shares!E113)</f>
        <v>0</v>
      </c>
      <c r="AE113" s="260">
        <f>IF($Z113="",0,Shares!K113*Shares!J113)</f>
        <v>0</v>
      </c>
      <c r="AF113" s="261">
        <f t="shared" si="33"/>
        <v>0</v>
      </c>
      <c r="AG113" s="260">
        <f>IF($Z113="",0,Shares!M113)</f>
        <v>0</v>
      </c>
      <c r="AH113" s="261">
        <f>IF($Z113="",0,Shares!N113)</f>
        <v>0</v>
      </c>
      <c r="AI113" s="238" t="str">
        <f>IF($Z113="","",RANK(AE113,$AE$2:$AE$1001)+COUNTIF($AE$2:AE113,AE113)-1)</f>
        <v/>
      </c>
      <c r="AJ113" s="238" t="str">
        <f>IF($AD113&lt;0,COUNT($AJ$1:AJ112)+1,"")</f>
        <v/>
      </c>
      <c r="AL113" s="238" t="str">
        <f>'All Ticker P&amp;L'!A113</f>
        <v/>
      </c>
      <c r="AM113" s="238" t="str">
        <f>'All Ticker P&amp;L'!B113</f>
        <v/>
      </c>
      <c r="AN113" s="238" t="str">
        <f>'All Ticker P&amp;L'!C113</f>
        <v/>
      </c>
      <c r="AO113" s="238" t="str">
        <f>'All Ticker P&amp;L'!D113</f>
        <v/>
      </c>
      <c r="AP113" s="259">
        <f>IF($AL113="",0,'All Ticker P&amp;L'!E113)</f>
        <v>0</v>
      </c>
      <c r="AQ113" s="260">
        <f>IF($AL113="",0,'All Ticker P&amp;L'!J113*'All Ticker P&amp;L'!I113)</f>
        <v>0</v>
      </c>
      <c r="AR113" s="260">
        <f>IF($AL113="",0,'All Ticker P&amp;L'!L113)</f>
        <v>0</v>
      </c>
      <c r="AS113" s="261">
        <f>IF($AL113="",0,'All Ticker P&amp;L'!M113)</f>
        <v>0</v>
      </c>
      <c r="AT113" s="238" t="str">
        <f>IF($AL113="","",RANK(AR113,$AR$2:$AR$1001)+COUNTIF($AR$2:AR113,AR113)-1)</f>
        <v/>
      </c>
      <c r="AU113" s="238" t="str">
        <f>IF($AL113="","",RANK(AV113,$AV$2:$AV$1001)+COUNTIF($AV$2:AV113,AV113)-1)</f>
        <v/>
      </c>
      <c r="AV113" s="260">
        <f t="shared" si="34"/>
        <v>0</v>
      </c>
    </row>
    <row r="114" spans="26:48" ht="15" customHeight="1" x14ac:dyDescent="0.2">
      <c r="Z114" s="238" t="str">
        <f>Shares!A114</f>
        <v/>
      </c>
      <c r="AA114" s="238" t="str">
        <f>Shares!B114</f>
        <v/>
      </c>
      <c r="AB114" s="238" t="str">
        <f>Shares!C114</f>
        <v/>
      </c>
      <c r="AC114" s="238" t="str">
        <f>Shares!D114</f>
        <v/>
      </c>
      <c r="AD114" s="238">
        <f>IF($Z114="",0,Shares!E114)</f>
        <v>0</v>
      </c>
      <c r="AE114" s="260">
        <f>IF($Z114="",0,Shares!K114*Shares!J114)</f>
        <v>0</v>
      </c>
      <c r="AF114" s="261">
        <f t="shared" si="33"/>
        <v>0</v>
      </c>
      <c r="AG114" s="260">
        <f>IF($Z114="",0,Shares!M114)</f>
        <v>0</v>
      </c>
      <c r="AH114" s="261">
        <f>IF($Z114="",0,Shares!N114)</f>
        <v>0</v>
      </c>
      <c r="AI114" s="238" t="str">
        <f>IF($Z114="","",RANK(AE114,$AE$2:$AE$1001)+COUNTIF($AE$2:AE114,AE114)-1)</f>
        <v/>
      </c>
      <c r="AJ114" s="238" t="str">
        <f>IF($AD114&lt;0,COUNT($AJ$1:AJ113)+1,"")</f>
        <v/>
      </c>
      <c r="AL114" s="238" t="str">
        <f>'All Ticker P&amp;L'!A114</f>
        <v/>
      </c>
      <c r="AM114" s="238" t="str">
        <f>'All Ticker P&amp;L'!B114</f>
        <v/>
      </c>
      <c r="AN114" s="238" t="str">
        <f>'All Ticker P&amp;L'!C114</f>
        <v/>
      </c>
      <c r="AO114" s="238" t="str">
        <f>'All Ticker P&amp;L'!D114</f>
        <v/>
      </c>
      <c r="AP114" s="259">
        <f>IF($AL114="",0,'All Ticker P&amp;L'!E114)</f>
        <v>0</v>
      </c>
      <c r="AQ114" s="260">
        <f>IF($AL114="",0,'All Ticker P&amp;L'!J114*'All Ticker P&amp;L'!I114)</f>
        <v>0</v>
      </c>
      <c r="AR114" s="260">
        <f>IF($AL114="",0,'All Ticker P&amp;L'!L114)</f>
        <v>0</v>
      </c>
      <c r="AS114" s="261">
        <f>IF($AL114="",0,'All Ticker P&amp;L'!M114)</f>
        <v>0</v>
      </c>
      <c r="AT114" s="238" t="str">
        <f>IF($AL114="","",RANK(AR114,$AR$2:$AR$1001)+COUNTIF($AR$2:AR114,AR114)-1)</f>
        <v/>
      </c>
      <c r="AU114" s="238" t="str">
        <f>IF($AL114="","",RANK(AV114,$AV$2:$AV$1001)+COUNTIF($AV$2:AV114,AV114)-1)</f>
        <v/>
      </c>
      <c r="AV114" s="260">
        <f t="shared" si="34"/>
        <v>0</v>
      </c>
    </row>
    <row r="115" spans="26:48" ht="15" customHeight="1" x14ac:dyDescent="0.2">
      <c r="Z115" s="238" t="str">
        <f>Shares!A115</f>
        <v/>
      </c>
      <c r="AA115" s="238" t="str">
        <f>Shares!B115</f>
        <v/>
      </c>
      <c r="AB115" s="238" t="str">
        <f>Shares!C115</f>
        <v/>
      </c>
      <c r="AC115" s="238" t="str">
        <f>Shares!D115</f>
        <v/>
      </c>
      <c r="AD115" s="238">
        <f>IF($Z115="",0,Shares!E115)</f>
        <v>0</v>
      </c>
      <c r="AE115" s="260">
        <f>IF($Z115="",0,Shares!K115*Shares!J115)</f>
        <v>0</v>
      </c>
      <c r="AF115" s="261">
        <f t="shared" si="33"/>
        <v>0</v>
      </c>
      <c r="AG115" s="260">
        <f>IF($Z115="",0,Shares!M115)</f>
        <v>0</v>
      </c>
      <c r="AH115" s="261">
        <f>IF($Z115="",0,Shares!N115)</f>
        <v>0</v>
      </c>
      <c r="AI115" s="238" t="str">
        <f>IF($Z115="","",RANK(AE115,$AE$2:$AE$1001)+COUNTIF($AE$2:AE115,AE115)-1)</f>
        <v/>
      </c>
      <c r="AJ115" s="238" t="str">
        <f>IF($AD115&lt;0,COUNT($AJ$1:AJ114)+1,"")</f>
        <v/>
      </c>
      <c r="AL115" s="238" t="str">
        <f>'All Ticker P&amp;L'!A115</f>
        <v/>
      </c>
      <c r="AM115" s="238" t="str">
        <f>'All Ticker P&amp;L'!B115</f>
        <v/>
      </c>
      <c r="AN115" s="238" t="str">
        <f>'All Ticker P&amp;L'!C115</f>
        <v/>
      </c>
      <c r="AO115" s="238" t="str">
        <f>'All Ticker P&amp;L'!D115</f>
        <v/>
      </c>
      <c r="AP115" s="259">
        <f>IF($AL115="",0,'All Ticker P&amp;L'!E115)</f>
        <v>0</v>
      </c>
      <c r="AQ115" s="260">
        <f>IF($AL115="",0,'All Ticker P&amp;L'!J115*'All Ticker P&amp;L'!I115)</f>
        <v>0</v>
      </c>
      <c r="AR115" s="260">
        <f>IF($AL115="",0,'All Ticker P&amp;L'!L115)</f>
        <v>0</v>
      </c>
      <c r="AS115" s="261">
        <f>IF($AL115="",0,'All Ticker P&amp;L'!M115)</f>
        <v>0</v>
      </c>
      <c r="AT115" s="238" t="str">
        <f>IF($AL115="","",RANK(AR115,$AR$2:$AR$1001)+COUNTIF($AR$2:AR115,AR115)-1)</f>
        <v/>
      </c>
      <c r="AU115" s="238" t="str">
        <f>IF($AL115="","",RANK(AV115,$AV$2:$AV$1001)+COUNTIF($AV$2:AV115,AV115)-1)</f>
        <v/>
      </c>
      <c r="AV115" s="260">
        <f t="shared" si="34"/>
        <v>0</v>
      </c>
    </row>
    <row r="116" spans="26:48" ht="15" customHeight="1" x14ac:dyDescent="0.2">
      <c r="Z116" s="238" t="str">
        <f>Shares!A116</f>
        <v/>
      </c>
      <c r="AA116" s="238" t="str">
        <f>Shares!B116</f>
        <v/>
      </c>
      <c r="AB116" s="238" t="str">
        <f>Shares!C116</f>
        <v/>
      </c>
      <c r="AC116" s="238" t="str">
        <f>Shares!D116</f>
        <v/>
      </c>
      <c r="AD116" s="238">
        <f>IF($Z116="",0,Shares!E116)</f>
        <v>0</v>
      </c>
      <c r="AE116" s="260">
        <f>IF($Z116="",0,Shares!K116*Shares!J116)</f>
        <v>0</v>
      </c>
      <c r="AF116" s="261">
        <f t="shared" si="33"/>
        <v>0</v>
      </c>
      <c r="AG116" s="260">
        <f>IF($Z116="",0,Shares!M116)</f>
        <v>0</v>
      </c>
      <c r="AH116" s="261">
        <f>IF($Z116="",0,Shares!N116)</f>
        <v>0</v>
      </c>
      <c r="AI116" s="238" t="str">
        <f>IF($Z116="","",RANK(AE116,$AE$2:$AE$1001)+COUNTIF($AE$2:AE116,AE116)-1)</f>
        <v/>
      </c>
      <c r="AJ116" s="238" t="str">
        <f>IF($AD116&lt;0,COUNT($AJ$1:AJ115)+1,"")</f>
        <v/>
      </c>
      <c r="AL116" s="238" t="str">
        <f>'All Ticker P&amp;L'!A116</f>
        <v/>
      </c>
      <c r="AM116" s="238" t="str">
        <f>'All Ticker P&amp;L'!B116</f>
        <v/>
      </c>
      <c r="AN116" s="238" t="str">
        <f>'All Ticker P&amp;L'!C116</f>
        <v/>
      </c>
      <c r="AO116" s="238" t="str">
        <f>'All Ticker P&amp;L'!D116</f>
        <v/>
      </c>
      <c r="AP116" s="259">
        <f>IF($AL116="",0,'All Ticker P&amp;L'!E116)</f>
        <v>0</v>
      </c>
      <c r="AQ116" s="260">
        <f>IF($AL116="",0,'All Ticker P&amp;L'!J116*'All Ticker P&amp;L'!I116)</f>
        <v>0</v>
      </c>
      <c r="AR116" s="260">
        <f>IF($AL116="",0,'All Ticker P&amp;L'!L116)</f>
        <v>0</v>
      </c>
      <c r="AS116" s="261">
        <f>IF($AL116="",0,'All Ticker P&amp;L'!M116)</f>
        <v>0</v>
      </c>
      <c r="AT116" s="238" t="str">
        <f>IF($AL116="","",RANK(AR116,$AR$2:$AR$1001)+COUNTIF($AR$2:AR116,AR116)-1)</f>
        <v/>
      </c>
      <c r="AU116" s="238" t="str">
        <f>IF($AL116="","",RANK(AV116,$AV$2:$AV$1001)+COUNTIF($AV$2:AV116,AV116)-1)</f>
        <v/>
      </c>
      <c r="AV116" s="260">
        <f t="shared" si="34"/>
        <v>0</v>
      </c>
    </row>
    <row r="117" spans="26:48" ht="15" customHeight="1" x14ac:dyDescent="0.2">
      <c r="Z117" s="238" t="str">
        <f>Shares!A117</f>
        <v/>
      </c>
      <c r="AA117" s="238" t="str">
        <f>Shares!B117</f>
        <v/>
      </c>
      <c r="AB117" s="238" t="str">
        <f>Shares!C117</f>
        <v/>
      </c>
      <c r="AC117" s="238" t="str">
        <f>Shares!D117</f>
        <v/>
      </c>
      <c r="AD117" s="238">
        <f>IF($Z117="",0,Shares!E117)</f>
        <v>0</v>
      </c>
      <c r="AE117" s="260">
        <f>IF($Z117="",0,Shares!K117*Shares!J117)</f>
        <v>0</v>
      </c>
      <c r="AF117" s="261">
        <f t="shared" si="33"/>
        <v>0</v>
      </c>
      <c r="AG117" s="260">
        <f>IF($Z117="",0,Shares!M117)</f>
        <v>0</v>
      </c>
      <c r="AH117" s="261">
        <f>IF($Z117="",0,Shares!N117)</f>
        <v>0</v>
      </c>
      <c r="AI117" s="238" t="str">
        <f>IF($Z117="","",RANK(AE117,$AE$2:$AE$1001)+COUNTIF($AE$2:AE117,AE117)-1)</f>
        <v/>
      </c>
      <c r="AJ117" s="238" t="str">
        <f>IF($AD117&lt;0,COUNT($AJ$1:AJ116)+1,"")</f>
        <v/>
      </c>
      <c r="AL117" s="238" t="str">
        <f>'All Ticker P&amp;L'!A117</f>
        <v/>
      </c>
      <c r="AM117" s="238" t="str">
        <f>'All Ticker P&amp;L'!B117</f>
        <v/>
      </c>
      <c r="AN117" s="238" t="str">
        <f>'All Ticker P&amp;L'!C117</f>
        <v/>
      </c>
      <c r="AO117" s="238" t="str">
        <f>'All Ticker P&amp;L'!D117</f>
        <v/>
      </c>
      <c r="AP117" s="238">
        <f>IF($AL117="",0,'All Ticker P&amp;L'!E117)</f>
        <v>0</v>
      </c>
      <c r="AQ117" s="260">
        <f>IF($AL117="",0,'All Ticker P&amp;L'!J117*'All Ticker P&amp;L'!I117)</f>
        <v>0</v>
      </c>
      <c r="AR117" s="260">
        <f>IF($AL117="",0,'All Ticker P&amp;L'!L117)</f>
        <v>0</v>
      </c>
      <c r="AS117" s="261">
        <f>IF($AL117="",0,'All Ticker P&amp;L'!M117)</f>
        <v>0</v>
      </c>
      <c r="AT117" s="238" t="str">
        <f>IF($AL117="","",RANK(AR117,$AR$2:$AR$1001)+COUNTIF($AR$2:AR117,AR117)-1)</f>
        <v/>
      </c>
      <c r="AU117" s="238" t="str">
        <f>IF($AL117="","",RANK(AV117,$AV$2:$AV$1001)+COUNTIF($AV$2:AV117,AV117)-1)</f>
        <v/>
      </c>
      <c r="AV117" s="260">
        <f t="shared" si="34"/>
        <v>0</v>
      </c>
    </row>
    <row r="118" spans="26:48" ht="15" customHeight="1" x14ac:dyDescent="0.2">
      <c r="Z118" s="238" t="str">
        <f>Shares!A118</f>
        <v/>
      </c>
      <c r="AA118" s="238" t="str">
        <f>Shares!B118</f>
        <v/>
      </c>
      <c r="AB118" s="238" t="str">
        <f>Shares!C118</f>
        <v/>
      </c>
      <c r="AC118" s="238" t="str">
        <f>Shares!D118</f>
        <v/>
      </c>
      <c r="AD118" s="238">
        <f>IF($Z118="",0,Shares!E118)</f>
        <v>0</v>
      </c>
      <c r="AE118" s="260">
        <f>IF($Z118="",0,Shares!K118*Shares!J118)</f>
        <v>0</v>
      </c>
      <c r="AF118" s="261">
        <f t="shared" si="33"/>
        <v>0</v>
      </c>
      <c r="AG118" s="260">
        <f>IF($Z118="",0,Shares!M118)</f>
        <v>0</v>
      </c>
      <c r="AH118" s="261">
        <f>IF($Z118="",0,Shares!N118)</f>
        <v>0</v>
      </c>
      <c r="AI118" s="238" t="str">
        <f>IF($Z118="","",RANK(AE118,$AE$2:$AE$1001)+COUNTIF($AE$2:AE118,AE118)-1)</f>
        <v/>
      </c>
      <c r="AJ118" s="238" t="str">
        <f>IF($AD118&lt;0,COUNT($AJ$1:AJ117)+1,"")</f>
        <v/>
      </c>
      <c r="AL118" s="238" t="str">
        <f>'All Ticker P&amp;L'!A118</f>
        <v/>
      </c>
      <c r="AM118" s="238" t="str">
        <f>'All Ticker P&amp;L'!B118</f>
        <v/>
      </c>
      <c r="AN118" s="238" t="str">
        <f>'All Ticker P&amp;L'!C118</f>
        <v/>
      </c>
      <c r="AO118" s="238" t="str">
        <f>'All Ticker P&amp;L'!D118</f>
        <v/>
      </c>
      <c r="AP118" s="238">
        <f>IF($AL118="",0,'All Ticker P&amp;L'!E118)</f>
        <v>0</v>
      </c>
      <c r="AQ118" s="260">
        <f>IF($AL118="",0,'All Ticker P&amp;L'!J118*'All Ticker P&amp;L'!I118)</f>
        <v>0</v>
      </c>
      <c r="AR118" s="260">
        <f>IF($AL118="",0,'All Ticker P&amp;L'!L118)</f>
        <v>0</v>
      </c>
      <c r="AS118" s="261">
        <f>IF($AL118="",0,'All Ticker P&amp;L'!M118)</f>
        <v>0</v>
      </c>
      <c r="AT118" s="238" t="str">
        <f>IF($AL118="","",RANK(AR118,$AR$2:$AR$1001)+COUNTIF($AR$2:AR118,AR118)-1)</f>
        <v/>
      </c>
      <c r="AU118" s="238" t="str">
        <f>IF($AL118="","",RANK(AV118,$AV$2:$AV$1001)+COUNTIF($AV$2:AV118,AV118)-1)</f>
        <v/>
      </c>
      <c r="AV118" s="260">
        <f t="shared" si="34"/>
        <v>0</v>
      </c>
    </row>
    <row r="119" spans="26:48" ht="15" customHeight="1" x14ac:dyDescent="0.2">
      <c r="Z119" s="238" t="str">
        <f>Shares!A119</f>
        <v/>
      </c>
      <c r="AA119" s="238" t="str">
        <f>Shares!B119</f>
        <v/>
      </c>
      <c r="AB119" s="238" t="str">
        <f>Shares!C119</f>
        <v/>
      </c>
      <c r="AC119" s="238" t="str">
        <f>Shares!D119</f>
        <v/>
      </c>
      <c r="AD119" s="238">
        <f>IF($Z119="",0,Shares!E119)</f>
        <v>0</v>
      </c>
      <c r="AE119" s="260">
        <f>IF($Z119="",0,Shares!K119*Shares!J119)</f>
        <v>0</v>
      </c>
      <c r="AF119" s="261">
        <f t="shared" si="33"/>
        <v>0</v>
      </c>
      <c r="AG119" s="260">
        <f>IF($Z119="",0,Shares!M119)</f>
        <v>0</v>
      </c>
      <c r="AH119" s="261">
        <f>IF($Z119="",0,Shares!N119)</f>
        <v>0</v>
      </c>
      <c r="AI119" s="238" t="str">
        <f>IF($Z119="","",RANK(AE119,$AE$2:$AE$1001)+COUNTIF($AE$2:AE119,AE119)-1)</f>
        <v/>
      </c>
      <c r="AJ119" s="238" t="str">
        <f>IF($AD119&lt;0,COUNT($AJ$1:AJ118)+1,"")</f>
        <v/>
      </c>
      <c r="AL119" s="238" t="str">
        <f>'All Ticker P&amp;L'!A119</f>
        <v/>
      </c>
      <c r="AM119" s="238" t="str">
        <f>'All Ticker P&amp;L'!B119</f>
        <v/>
      </c>
      <c r="AN119" s="238" t="str">
        <f>'All Ticker P&amp;L'!C119</f>
        <v/>
      </c>
      <c r="AO119" s="238" t="str">
        <f>'All Ticker P&amp;L'!D119</f>
        <v/>
      </c>
      <c r="AP119" s="238">
        <f>IF($AL119="",0,'All Ticker P&amp;L'!E119)</f>
        <v>0</v>
      </c>
      <c r="AQ119" s="260">
        <f>IF($AL119="",0,'All Ticker P&amp;L'!J119*'All Ticker P&amp;L'!I119)</f>
        <v>0</v>
      </c>
      <c r="AR119" s="260">
        <f>IF($AL119="",0,'All Ticker P&amp;L'!L119)</f>
        <v>0</v>
      </c>
      <c r="AS119" s="261">
        <f>IF($AL119="",0,'All Ticker P&amp;L'!M119)</f>
        <v>0</v>
      </c>
      <c r="AT119" s="238" t="str">
        <f>IF($AL119="","",RANK(AR119,$AR$2:$AR$1001)+COUNTIF($AR$2:AR119,AR119)-1)</f>
        <v/>
      </c>
      <c r="AU119" s="238" t="str">
        <f>IF($AL119="","",RANK(AV119,$AV$2:$AV$1001)+COUNTIF($AV$2:AV119,AV119)-1)</f>
        <v/>
      </c>
      <c r="AV119" s="260">
        <f t="shared" si="34"/>
        <v>0</v>
      </c>
    </row>
    <row r="120" spans="26:48" ht="15" customHeight="1" x14ac:dyDescent="0.2">
      <c r="Z120" s="238" t="str">
        <f>Shares!A120</f>
        <v/>
      </c>
      <c r="AA120" s="238" t="str">
        <f>Shares!B120</f>
        <v/>
      </c>
      <c r="AB120" s="238" t="str">
        <f>Shares!C120</f>
        <v/>
      </c>
      <c r="AC120" s="238" t="str">
        <f>Shares!D120</f>
        <v/>
      </c>
      <c r="AD120" s="238">
        <f>IF($Z120="",0,Shares!E120)</f>
        <v>0</v>
      </c>
      <c r="AE120" s="260">
        <f>IF($Z120="",0,Shares!K120*Shares!J120)</f>
        <v>0</v>
      </c>
      <c r="AF120" s="261">
        <f t="shared" si="33"/>
        <v>0</v>
      </c>
      <c r="AG120" s="260">
        <f>IF($Z120="",0,Shares!M120)</f>
        <v>0</v>
      </c>
      <c r="AH120" s="261">
        <f>IF($Z120="",0,Shares!N120)</f>
        <v>0</v>
      </c>
      <c r="AI120" s="238" t="str">
        <f>IF($Z120="","",RANK(AE120,$AE$2:$AE$1001)+COUNTIF($AE$2:AE120,AE120)-1)</f>
        <v/>
      </c>
      <c r="AJ120" s="238" t="str">
        <f>IF($AD120&lt;0,COUNT($AJ$1:AJ119)+1,"")</f>
        <v/>
      </c>
      <c r="AL120" s="238" t="str">
        <f>'All Ticker P&amp;L'!A120</f>
        <v/>
      </c>
      <c r="AM120" s="238" t="str">
        <f>'All Ticker P&amp;L'!B120</f>
        <v/>
      </c>
      <c r="AN120" s="238" t="str">
        <f>'All Ticker P&amp;L'!C120</f>
        <v/>
      </c>
      <c r="AO120" s="238" t="str">
        <f>'All Ticker P&amp;L'!D120</f>
        <v/>
      </c>
      <c r="AP120" s="238">
        <f>IF($AL120="",0,'All Ticker P&amp;L'!E120)</f>
        <v>0</v>
      </c>
      <c r="AQ120" s="260">
        <f>IF($AL120="",0,'All Ticker P&amp;L'!J120*'All Ticker P&amp;L'!I120)</f>
        <v>0</v>
      </c>
      <c r="AR120" s="260">
        <f>IF($AL120="",0,'All Ticker P&amp;L'!L120)</f>
        <v>0</v>
      </c>
      <c r="AS120" s="261">
        <f>IF($AL120="",0,'All Ticker P&amp;L'!M120)</f>
        <v>0</v>
      </c>
      <c r="AT120" s="238" t="str">
        <f>IF($AL120="","",RANK(AR120,$AR$2:$AR$1001)+COUNTIF($AR$2:AR120,AR120)-1)</f>
        <v/>
      </c>
      <c r="AU120" s="238" t="str">
        <f>IF($AL120="","",RANK(AV120,$AV$2:$AV$1001)+COUNTIF($AV$2:AV120,AV120)-1)</f>
        <v/>
      </c>
      <c r="AV120" s="260">
        <f t="shared" si="34"/>
        <v>0</v>
      </c>
    </row>
    <row r="121" spans="26:48" ht="15" customHeight="1" x14ac:dyDescent="0.2">
      <c r="Z121" s="238" t="str">
        <f>Shares!A121</f>
        <v/>
      </c>
      <c r="AA121" s="238" t="str">
        <f>Shares!B121</f>
        <v/>
      </c>
      <c r="AB121" s="238" t="str">
        <f>Shares!C121</f>
        <v/>
      </c>
      <c r="AC121" s="238" t="str">
        <f>Shares!D121</f>
        <v/>
      </c>
      <c r="AD121" s="238">
        <f>IF($Z121="",0,Shares!E121)</f>
        <v>0</v>
      </c>
      <c r="AE121" s="260">
        <f>IF($Z121="",0,Shares!K121*Shares!J121)</f>
        <v>0</v>
      </c>
      <c r="AF121" s="261">
        <f t="shared" si="33"/>
        <v>0</v>
      </c>
      <c r="AG121" s="260">
        <f>IF($Z121="",0,Shares!M121)</f>
        <v>0</v>
      </c>
      <c r="AH121" s="261">
        <f>IF($Z121="",0,Shares!N121)</f>
        <v>0</v>
      </c>
      <c r="AI121" s="238" t="str">
        <f>IF($Z121="","",RANK(AE121,$AE$2:$AE$1001)+COUNTIF($AE$2:AE121,AE121)-1)</f>
        <v/>
      </c>
      <c r="AJ121" s="238" t="str">
        <f>IF($AD121&lt;0,COUNT($AJ$1:AJ120)+1,"")</f>
        <v/>
      </c>
      <c r="AL121" s="238" t="str">
        <f>'All Ticker P&amp;L'!A121</f>
        <v/>
      </c>
      <c r="AM121" s="238" t="str">
        <f>'All Ticker P&amp;L'!B121</f>
        <v/>
      </c>
      <c r="AN121" s="238" t="str">
        <f>'All Ticker P&amp;L'!C121</f>
        <v/>
      </c>
      <c r="AO121" s="238" t="str">
        <f>'All Ticker P&amp;L'!D121</f>
        <v/>
      </c>
      <c r="AP121" s="238">
        <f>IF($AL121="",0,'All Ticker P&amp;L'!E121)</f>
        <v>0</v>
      </c>
      <c r="AQ121" s="260">
        <f>IF($AL121="",0,'All Ticker P&amp;L'!J121*'All Ticker P&amp;L'!I121)</f>
        <v>0</v>
      </c>
      <c r="AR121" s="260">
        <f>IF($AL121="",0,'All Ticker P&amp;L'!L121)</f>
        <v>0</v>
      </c>
      <c r="AS121" s="261">
        <f>IF($AL121="",0,'All Ticker P&amp;L'!M121)</f>
        <v>0</v>
      </c>
      <c r="AT121" s="238" t="str">
        <f>IF($AL121="","",RANK(AR121,$AR$2:$AR$1001)+COUNTIF($AR$2:AR121,AR121)-1)</f>
        <v/>
      </c>
      <c r="AU121" s="238" t="str">
        <f>IF($AL121="","",RANK(AV121,$AV$2:$AV$1001)+COUNTIF($AV$2:AV121,AV121)-1)</f>
        <v/>
      </c>
      <c r="AV121" s="260">
        <f t="shared" si="34"/>
        <v>0</v>
      </c>
    </row>
    <row r="122" spans="26:48" ht="15" customHeight="1" x14ac:dyDescent="0.2">
      <c r="Z122" s="238" t="str">
        <f>Shares!A122</f>
        <v/>
      </c>
      <c r="AA122" s="238" t="str">
        <f>Shares!B122</f>
        <v/>
      </c>
      <c r="AB122" s="238" t="str">
        <f>Shares!C122</f>
        <v/>
      </c>
      <c r="AC122" s="238" t="str">
        <f>Shares!D122</f>
        <v/>
      </c>
      <c r="AD122" s="238">
        <f>IF($Z122="",0,Shares!E122)</f>
        <v>0</v>
      </c>
      <c r="AE122" s="260">
        <f>IF($Z122="",0,Shares!K122*Shares!J122)</f>
        <v>0</v>
      </c>
      <c r="AF122" s="261">
        <f t="shared" si="33"/>
        <v>0</v>
      </c>
      <c r="AG122" s="260">
        <f>IF($Z122="",0,Shares!M122)</f>
        <v>0</v>
      </c>
      <c r="AH122" s="261">
        <f>IF($Z122="",0,Shares!N122)</f>
        <v>0</v>
      </c>
      <c r="AI122" s="238" t="str">
        <f>IF($Z122="","",RANK(AE122,$AE$2:$AE$1001)+COUNTIF($AE$2:AE122,AE122)-1)</f>
        <v/>
      </c>
      <c r="AJ122" s="238" t="str">
        <f>IF($AD122&lt;0,COUNT($AJ$1:AJ121)+1,"")</f>
        <v/>
      </c>
      <c r="AL122" s="238" t="str">
        <f>'All Ticker P&amp;L'!A122</f>
        <v/>
      </c>
      <c r="AM122" s="238" t="str">
        <f>'All Ticker P&amp;L'!B122</f>
        <v/>
      </c>
      <c r="AN122" s="238" t="str">
        <f>'All Ticker P&amp;L'!C122</f>
        <v/>
      </c>
      <c r="AO122" s="238" t="str">
        <f>'All Ticker P&amp;L'!D122</f>
        <v/>
      </c>
      <c r="AP122" s="238">
        <f>IF($AL122="",0,'All Ticker P&amp;L'!E122)</f>
        <v>0</v>
      </c>
      <c r="AQ122" s="260">
        <f>IF($AL122="",0,'All Ticker P&amp;L'!J122*'All Ticker P&amp;L'!I122)</f>
        <v>0</v>
      </c>
      <c r="AR122" s="260">
        <f>IF($AL122="",0,'All Ticker P&amp;L'!L122)</f>
        <v>0</v>
      </c>
      <c r="AS122" s="261">
        <f>IF($AL122="",0,'All Ticker P&amp;L'!M122)</f>
        <v>0</v>
      </c>
      <c r="AT122" s="238" t="str">
        <f>IF($AL122="","",RANK(AR122,$AR$2:$AR$1001)+COUNTIF($AR$2:AR122,AR122)-1)</f>
        <v/>
      </c>
      <c r="AU122" s="238" t="str">
        <f>IF($AL122="","",RANK(AV122,$AV$2:$AV$1001)+COUNTIF($AV$2:AV122,AV122)-1)</f>
        <v/>
      </c>
      <c r="AV122" s="260">
        <f t="shared" si="34"/>
        <v>0</v>
      </c>
    </row>
    <row r="123" spans="26:48" ht="15" customHeight="1" x14ac:dyDescent="0.2">
      <c r="Z123" s="238" t="str">
        <f>Shares!A123</f>
        <v/>
      </c>
      <c r="AA123" s="238" t="str">
        <f>Shares!B123</f>
        <v/>
      </c>
      <c r="AB123" s="238" t="str">
        <f>Shares!C123</f>
        <v/>
      </c>
      <c r="AC123" s="238" t="str">
        <f>Shares!D123</f>
        <v/>
      </c>
      <c r="AD123" s="238">
        <f>IF($Z123="",0,Shares!E123)</f>
        <v>0</v>
      </c>
      <c r="AE123" s="260">
        <f>IF($Z123="",0,Shares!K123*Shares!J123)</f>
        <v>0</v>
      </c>
      <c r="AF123" s="261">
        <f t="shared" si="33"/>
        <v>0</v>
      </c>
      <c r="AG123" s="260">
        <f>IF($Z123="",0,Shares!M123)</f>
        <v>0</v>
      </c>
      <c r="AH123" s="261">
        <f>IF($Z123="",0,Shares!N123)</f>
        <v>0</v>
      </c>
      <c r="AI123" s="238" t="str">
        <f>IF($Z123="","",RANK(AE123,$AE$2:$AE$1001)+COUNTIF($AE$2:AE123,AE123)-1)</f>
        <v/>
      </c>
      <c r="AJ123" s="238" t="str">
        <f>IF($AD123&lt;0,COUNT($AJ$1:AJ122)+1,"")</f>
        <v/>
      </c>
      <c r="AL123" s="238" t="str">
        <f>'All Ticker P&amp;L'!A123</f>
        <v/>
      </c>
      <c r="AM123" s="238" t="str">
        <f>'All Ticker P&amp;L'!B123</f>
        <v/>
      </c>
      <c r="AN123" s="238" t="str">
        <f>'All Ticker P&amp;L'!C123</f>
        <v/>
      </c>
      <c r="AO123" s="238" t="str">
        <f>'All Ticker P&amp;L'!D123</f>
        <v/>
      </c>
      <c r="AP123" s="238">
        <f>IF($AL123="",0,'All Ticker P&amp;L'!E123)</f>
        <v>0</v>
      </c>
      <c r="AQ123" s="260">
        <f>IF($AL123="",0,'All Ticker P&amp;L'!J123*'All Ticker P&amp;L'!I123)</f>
        <v>0</v>
      </c>
      <c r="AR123" s="260">
        <f>IF($AL123="",0,'All Ticker P&amp;L'!L123)</f>
        <v>0</v>
      </c>
      <c r="AS123" s="261">
        <f>IF($AL123="",0,'All Ticker P&amp;L'!M123)</f>
        <v>0</v>
      </c>
      <c r="AT123" s="238" t="str">
        <f>IF($AL123="","",RANK(AR123,$AR$2:$AR$1001)+COUNTIF($AR$2:AR123,AR123)-1)</f>
        <v/>
      </c>
      <c r="AU123" s="238" t="str">
        <f>IF($AL123="","",RANK(AV123,$AV$2:$AV$1001)+COUNTIF($AV$2:AV123,AV123)-1)</f>
        <v/>
      </c>
      <c r="AV123" s="260">
        <f t="shared" si="34"/>
        <v>0</v>
      </c>
    </row>
    <row r="124" spans="26:48" ht="15" customHeight="1" x14ac:dyDescent="0.2">
      <c r="Z124" s="238" t="str">
        <f>Shares!A124</f>
        <v/>
      </c>
      <c r="AA124" s="238" t="str">
        <f>Shares!B124</f>
        <v/>
      </c>
      <c r="AB124" s="238" t="str">
        <f>Shares!C124</f>
        <v/>
      </c>
      <c r="AC124" s="238" t="str">
        <f>Shares!D124</f>
        <v/>
      </c>
      <c r="AD124" s="238">
        <f>IF($Z124="",0,Shares!E124)</f>
        <v>0</v>
      </c>
      <c r="AE124" s="260">
        <f>IF($Z124="",0,Shares!K124*Shares!J124)</f>
        <v>0</v>
      </c>
      <c r="AF124" s="261">
        <f t="shared" si="33"/>
        <v>0</v>
      </c>
      <c r="AG124" s="260">
        <f>IF($Z124="",0,Shares!M124)</f>
        <v>0</v>
      </c>
      <c r="AH124" s="261">
        <f>IF($Z124="",0,Shares!N124)</f>
        <v>0</v>
      </c>
      <c r="AI124" s="238" t="str">
        <f>IF($Z124="","",RANK(AE124,$AE$2:$AE$1001)+COUNTIF($AE$2:AE124,AE124)-1)</f>
        <v/>
      </c>
      <c r="AJ124" s="238" t="str">
        <f>IF($AD124&lt;0,COUNT($AJ$1:AJ123)+1,"")</f>
        <v/>
      </c>
      <c r="AL124" s="238" t="str">
        <f>'All Ticker P&amp;L'!A124</f>
        <v/>
      </c>
      <c r="AM124" s="238" t="str">
        <f>'All Ticker P&amp;L'!B124</f>
        <v/>
      </c>
      <c r="AN124" s="238" t="str">
        <f>'All Ticker P&amp;L'!C124</f>
        <v/>
      </c>
      <c r="AO124" s="238" t="str">
        <f>'All Ticker P&amp;L'!D124</f>
        <v/>
      </c>
      <c r="AP124" s="238">
        <f>IF($AL124="",0,'All Ticker P&amp;L'!E124)</f>
        <v>0</v>
      </c>
      <c r="AQ124" s="260">
        <f>IF($AL124="",0,'All Ticker P&amp;L'!J124*'All Ticker P&amp;L'!I124)</f>
        <v>0</v>
      </c>
      <c r="AR124" s="260">
        <f>IF($AL124="",0,'All Ticker P&amp;L'!L124)</f>
        <v>0</v>
      </c>
      <c r="AS124" s="261">
        <f>IF($AL124="",0,'All Ticker P&amp;L'!M124)</f>
        <v>0</v>
      </c>
      <c r="AT124" s="238" t="str">
        <f>IF($AL124="","",RANK(AR124,$AR$2:$AR$1001)+COUNTIF($AR$2:AR124,AR124)-1)</f>
        <v/>
      </c>
      <c r="AU124" s="238" t="str">
        <f>IF($AL124="","",RANK(AV124,$AV$2:$AV$1001)+COUNTIF($AV$2:AV124,AV124)-1)</f>
        <v/>
      </c>
      <c r="AV124" s="260">
        <f t="shared" si="34"/>
        <v>0</v>
      </c>
    </row>
    <row r="125" spans="26:48" ht="15" customHeight="1" x14ac:dyDescent="0.2">
      <c r="Z125" s="238" t="str">
        <f>Shares!A125</f>
        <v/>
      </c>
      <c r="AA125" s="238" t="str">
        <f>Shares!B125</f>
        <v/>
      </c>
      <c r="AB125" s="238" t="str">
        <f>Shares!C125</f>
        <v/>
      </c>
      <c r="AC125" s="238" t="str">
        <f>Shares!D125</f>
        <v/>
      </c>
      <c r="AD125" s="238">
        <f>IF($Z125="",0,Shares!E125)</f>
        <v>0</v>
      </c>
      <c r="AE125" s="260">
        <f>IF($Z125="",0,Shares!K125*Shares!J125)</f>
        <v>0</v>
      </c>
      <c r="AF125" s="261">
        <f t="shared" si="33"/>
        <v>0</v>
      </c>
      <c r="AG125" s="260">
        <f>IF($Z125="",0,Shares!M125)</f>
        <v>0</v>
      </c>
      <c r="AH125" s="261">
        <f>IF($Z125="",0,Shares!N125)</f>
        <v>0</v>
      </c>
      <c r="AI125" s="238" t="str">
        <f>IF($Z125="","",RANK(AE125,$AE$2:$AE$1001)+COUNTIF($AE$2:AE125,AE125)-1)</f>
        <v/>
      </c>
      <c r="AJ125" s="238" t="str">
        <f>IF($AD125&lt;0,COUNT($AJ$1:AJ124)+1,"")</f>
        <v/>
      </c>
      <c r="AL125" s="238" t="str">
        <f>'All Ticker P&amp;L'!A125</f>
        <v/>
      </c>
      <c r="AM125" s="238" t="str">
        <f>'All Ticker P&amp;L'!B125</f>
        <v/>
      </c>
      <c r="AN125" s="238" t="str">
        <f>'All Ticker P&amp;L'!C125</f>
        <v/>
      </c>
      <c r="AO125" s="238" t="str">
        <f>'All Ticker P&amp;L'!D125</f>
        <v/>
      </c>
      <c r="AP125" s="238">
        <f>IF($AL125="",0,'All Ticker P&amp;L'!E125)</f>
        <v>0</v>
      </c>
      <c r="AQ125" s="260">
        <f>IF($AL125="",0,'All Ticker P&amp;L'!J125*'All Ticker P&amp;L'!I125)</f>
        <v>0</v>
      </c>
      <c r="AR125" s="260">
        <f>IF($AL125="",0,'All Ticker P&amp;L'!L125)</f>
        <v>0</v>
      </c>
      <c r="AS125" s="261">
        <f>IF($AL125="",0,'All Ticker P&amp;L'!M125)</f>
        <v>0</v>
      </c>
      <c r="AT125" s="238" t="str">
        <f>IF($AL125="","",RANK(AR125,$AR$2:$AR$1001)+COUNTIF($AR$2:AR125,AR125)-1)</f>
        <v/>
      </c>
      <c r="AU125" s="238" t="str">
        <f>IF($AL125="","",RANK(AV125,$AV$2:$AV$1001)+COUNTIF($AV$2:AV125,AV125)-1)</f>
        <v/>
      </c>
      <c r="AV125" s="260">
        <f t="shared" si="34"/>
        <v>0</v>
      </c>
    </row>
    <row r="126" spans="26:48" ht="15" customHeight="1" x14ac:dyDescent="0.2">
      <c r="Z126" s="238" t="str">
        <f>Shares!A126</f>
        <v/>
      </c>
      <c r="AA126" s="238" t="str">
        <f>Shares!B126</f>
        <v/>
      </c>
      <c r="AB126" s="238" t="str">
        <f>Shares!C126</f>
        <v/>
      </c>
      <c r="AC126" s="238" t="str">
        <f>Shares!D126</f>
        <v/>
      </c>
      <c r="AD126" s="238">
        <f>IF($Z126="",0,Shares!E126)</f>
        <v>0</v>
      </c>
      <c r="AE126" s="260">
        <f>IF($Z126="",0,Shares!K126*Shares!J126)</f>
        <v>0</v>
      </c>
      <c r="AF126" s="261">
        <f t="shared" si="33"/>
        <v>0</v>
      </c>
      <c r="AG126" s="260">
        <f>IF($Z126="",0,Shares!M126)</f>
        <v>0</v>
      </c>
      <c r="AH126" s="261">
        <f>IF($Z126="",0,Shares!N126)</f>
        <v>0</v>
      </c>
      <c r="AI126" s="238" t="str">
        <f>IF($Z126="","",RANK(AE126,$AE$2:$AE$1001)+COUNTIF($AE$2:AE126,AE126)-1)</f>
        <v/>
      </c>
      <c r="AJ126" s="238" t="str">
        <f>IF($AD126&lt;0,COUNT($AJ$1:AJ125)+1,"")</f>
        <v/>
      </c>
      <c r="AL126" s="238" t="str">
        <f>'All Ticker P&amp;L'!A126</f>
        <v/>
      </c>
      <c r="AM126" s="238" t="str">
        <f>'All Ticker P&amp;L'!B126</f>
        <v/>
      </c>
      <c r="AN126" s="238" t="str">
        <f>'All Ticker P&amp;L'!C126</f>
        <v/>
      </c>
      <c r="AO126" s="238" t="str">
        <f>'All Ticker P&amp;L'!D126</f>
        <v/>
      </c>
      <c r="AP126" s="238">
        <f>IF($AL126="",0,'All Ticker P&amp;L'!E126)</f>
        <v>0</v>
      </c>
      <c r="AQ126" s="260">
        <f>IF($AL126="",0,'All Ticker P&amp;L'!J126*'All Ticker P&amp;L'!I126)</f>
        <v>0</v>
      </c>
      <c r="AR126" s="260">
        <f>IF($AL126="",0,'All Ticker P&amp;L'!L126)</f>
        <v>0</v>
      </c>
      <c r="AS126" s="261">
        <f>IF($AL126="",0,'All Ticker P&amp;L'!M126)</f>
        <v>0</v>
      </c>
      <c r="AT126" s="238" t="str">
        <f>IF($AL126="","",RANK(AR126,$AR$2:$AR$1001)+COUNTIF($AR$2:AR126,AR126)-1)</f>
        <v/>
      </c>
      <c r="AU126" s="238" t="str">
        <f>IF($AL126="","",RANK(AV126,$AV$2:$AV$1001)+COUNTIF($AV$2:AV126,AV126)-1)</f>
        <v/>
      </c>
      <c r="AV126" s="260">
        <f t="shared" si="34"/>
        <v>0</v>
      </c>
    </row>
    <row r="127" spans="26:48" ht="15" customHeight="1" x14ac:dyDescent="0.2">
      <c r="Z127" s="238" t="str">
        <f>Shares!A127</f>
        <v/>
      </c>
      <c r="AA127" s="238" t="str">
        <f>Shares!B127</f>
        <v/>
      </c>
      <c r="AB127" s="238" t="str">
        <f>Shares!C127</f>
        <v/>
      </c>
      <c r="AC127" s="238" t="str">
        <f>Shares!D127</f>
        <v/>
      </c>
      <c r="AD127" s="238">
        <f>IF($Z127="",0,Shares!E127)</f>
        <v>0</v>
      </c>
      <c r="AE127" s="260">
        <f>IF($Z127="",0,Shares!K127*Shares!J127)</f>
        <v>0</v>
      </c>
      <c r="AF127" s="261">
        <f t="shared" si="33"/>
        <v>0</v>
      </c>
      <c r="AG127" s="260">
        <f>IF($Z127="",0,Shares!M127)</f>
        <v>0</v>
      </c>
      <c r="AH127" s="261">
        <f>IF($Z127="",0,Shares!N127)</f>
        <v>0</v>
      </c>
      <c r="AI127" s="238" t="str">
        <f>IF($Z127="","",RANK(AE127,$AE$2:$AE$1001)+COUNTIF($AE$2:AE127,AE127)-1)</f>
        <v/>
      </c>
      <c r="AJ127" s="238" t="str">
        <f>IF($AD127&lt;0,COUNT($AJ$1:AJ126)+1,"")</f>
        <v/>
      </c>
      <c r="AL127" s="238" t="str">
        <f>'All Ticker P&amp;L'!A127</f>
        <v/>
      </c>
      <c r="AM127" s="238" t="str">
        <f>'All Ticker P&amp;L'!B127</f>
        <v/>
      </c>
      <c r="AN127" s="238" t="str">
        <f>'All Ticker P&amp;L'!C127</f>
        <v/>
      </c>
      <c r="AO127" s="238" t="str">
        <f>'All Ticker P&amp;L'!D127</f>
        <v/>
      </c>
      <c r="AP127" s="238">
        <f>IF($AL127="",0,'All Ticker P&amp;L'!E127)</f>
        <v>0</v>
      </c>
      <c r="AQ127" s="260">
        <f>IF($AL127="",0,'All Ticker P&amp;L'!J127*'All Ticker P&amp;L'!I127)</f>
        <v>0</v>
      </c>
      <c r="AR127" s="260">
        <f>IF($AL127="",0,'All Ticker P&amp;L'!L127)</f>
        <v>0</v>
      </c>
      <c r="AS127" s="261">
        <f>IF($AL127="",0,'All Ticker P&amp;L'!M127)</f>
        <v>0</v>
      </c>
      <c r="AT127" s="238" t="str">
        <f>IF($AL127="","",RANK(AR127,$AR$2:$AR$1001)+COUNTIF($AR$2:AR127,AR127)-1)</f>
        <v/>
      </c>
      <c r="AU127" s="238" t="str">
        <f>IF($AL127="","",RANK(AV127,$AV$2:$AV$1001)+COUNTIF($AV$2:AV127,AV127)-1)</f>
        <v/>
      </c>
      <c r="AV127" s="260">
        <f t="shared" si="34"/>
        <v>0</v>
      </c>
    </row>
    <row r="128" spans="26:48" ht="15" customHeight="1" x14ac:dyDescent="0.2">
      <c r="Z128" s="238" t="str">
        <f>Shares!A128</f>
        <v/>
      </c>
      <c r="AA128" s="238" t="str">
        <f>Shares!B128</f>
        <v/>
      </c>
      <c r="AB128" s="238" t="str">
        <f>Shares!C128</f>
        <v/>
      </c>
      <c r="AC128" s="238" t="str">
        <f>Shares!D128</f>
        <v/>
      </c>
      <c r="AD128" s="238">
        <f>IF($Z128="",0,Shares!E128)</f>
        <v>0</v>
      </c>
      <c r="AE128" s="260">
        <f>IF($Z128="",0,Shares!K128*Shares!J128)</f>
        <v>0</v>
      </c>
      <c r="AF128" s="261">
        <f t="shared" si="33"/>
        <v>0</v>
      </c>
      <c r="AG128" s="260">
        <f>IF($Z128="",0,Shares!M128)</f>
        <v>0</v>
      </c>
      <c r="AH128" s="261">
        <f>IF($Z128="",0,Shares!N128)</f>
        <v>0</v>
      </c>
      <c r="AI128" s="238" t="str">
        <f>IF($Z128="","",RANK(AE128,$AE$2:$AE$1001)+COUNTIF($AE$2:AE128,AE128)-1)</f>
        <v/>
      </c>
      <c r="AJ128" s="238" t="str">
        <f>IF($AD128&lt;0,COUNT($AJ$1:AJ127)+1,"")</f>
        <v/>
      </c>
      <c r="AL128" s="238" t="str">
        <f>'All Ticker P&amp;L'!A128</f>
        <v/>
      </c>
      <c r="AM128" s="238" t="str">
        <f>'All Ticker P&amp;L'!B128</f>
        <v/>
      </c>
      <c r="AN128" s="238" t="str">
        <f>'All Ticker P&amp;L'!C128</f>
        <v/>
      </c>
      <c r="AO128" s="238" t="str">
        <f>'All Ticker P&amp;L'!D128</f>
        <v/>
      </c>
      <c r="AP128" s="238">
        <f>IF($AL128="",0,'All Ticker P&amp;L'!E128)</f>
        <v>0</v>
      </c>
      <c r="AQ128" s="260">
        <f>IF($AL128="",0,'All Ticker P&amp;L'!J128*'All Ticker P&amp;L'!I128)</f>
        <v>0</v>
      </c>
      <c r="AR128" s="260">
        <f>IF($AL128="",0,'All Ticker P&amp;L'!L128)</f>
        <v>0</v>
      </c>
      <c r="AS128" s="261">
        <f>IF($AL128="",0,'All Ticker P&amp;L'!M128)</f>
        <v>0</v>
      </c>
      <c r="AT128" s="238" t="str">
        <f>IF($AL128="","",RANK(AR128,$AR$2:$AR$1001)+COUNTIF($AR$2:AR128,AR128)-1)</f>
        <v/>
      </c>
      <c r="AU128" s="238" t="str">
        <f>IF($AL128="","",RANK(AV128,$AV$2:$AV$1001)+COUNTIF($AV$2:AV128,AV128)-1)</f>
        <v/>
      </c>
      <c r="AV128" s="260">
        <f t="shared" si="34"/>
        <v>0</v>
      </c>
    </row>
    <row r="129" spans="26:48" ht="15" customHeight="1" x14ac:dyDescent="0.2">
      <c r="Z129" s="238" t="str">
        <f>Shares!A129</f>
        <v/>
      </c>
      <c r="AA129" s="238" t="str">
        <f>Shares!B129</f>
        <v/>
      </c>
      <c r="AB129" s="238" t="str">
        <f>Shares!C129</f>
        <v/>
      </c>
      <c r="AC129" s="238" t="str">
        <f>Shares!D129</f>
        <v/>
      </c>
      <c r="AD129" s="238">
        <f>IF($Z129="",0,Shares!E129)</f>
        <v>0</v>
      </c>
      <c r="AE129" s="260">
        <f>IF($Z129="",0,Shares!K129*Shares!J129)</f>
        <v>0</v>
      </c>
      <c r="AF129" s="261">
        <f t="shared" si="33"/>
        <v>0</v>
      </c>
      <c r="AG129" s="260">
        <f>IF($Z129="",0,Shares!M129)</f>
        <v>0</v>
      </c>
      <c r="AH129" s="261">
        <f>IF($Z129="",0,Shares!N129)</f>
        <v>0</v>
      </c>
      <c r="AI129" s="238" t="str">
        <f>IF($Z129="","",RANK(AE129,$AE$2:$AE$1001)+COUNTIF($AE$2:AE129,AE129)-1)</f>
        <v/>
      </c>
      <c r="AJ129" s="238" t="str">
        <f>IF($AD129&lt;0,COUNT($AJ$1:AJ128)+1,"")</f>
        <v/>
      </c>
      <c r="AL129" s="238" t="str">
        <f>'All Ticker P&amp;L'!A129</f>
        <v/>
      </c>
      <c r="AM129" s="238" t="str">
        <f>'All Ticker P&amp;L'!B129</f>
        <v/>
      </c>
      <c r="AN129" s="238" t="str">
        <f>'All Ticker P&amp;L'!C129</f>
        <v/>
      </c>
      <c r="AO129" s="238" t="str">
        <f>'All Ticker P&amp;L'!D129</f>
        <v/>
      </c>
      <c r="AP129" s="238">
        <f>IF($AL129="",0,'All Ticker P&amp;L'!E129)</f>
        <v>0</v>
      </c>
      <c r="AQ129" s="260">
        <f>IF($AL129="",0,'All Ticker P&amp;L'!J129*'All Ticker P&amp;L'!I129)</f>
        <v>0</v>
      </c>
      <c r="AR129" s="260">
        <f>IF($AL129="",0,'All Ticker P&amp;L'!L129)</f>
        <v>0</v>
      </c>
      <c r="AS129" s="261">
        <f>IF($AL129="",0,'All Ticker P&amp;L'!M129)</f>
        <v>0</v>
      </c>
      <c r="AT129" s="238" t="str">
        <f>IF($AL129="","",RANK(AR129,$AR$2:$AR$1001)+COUNTIF($AR$2:AR129,AR129)-1)</f>
        <v/>
      </c>
      <c r="AU129" s="238" t="str">
        <f>IF($AL129="","",RANK(AV129,$AV$2:$AV$1001)+COUNTIF($AV$2:AV129,AV129)-1)</f>
        <v/>
      </c>
      <c r="AV129" s="260">
        <f t="shared" si="34"/>
        <v>0</v>
      </c>
    </row>
    <row r="130" spans="26:48" ht="15" customHeight="1" x14ac:dyDescent="0.2">
      <c r="Z130" s="238" t="str">
        <f>Shares!A130</f>
        <v/>
      </c>
      <c r="AA130" s="238" t="str">
        <f>Shares!B130</f>
        <v/>
      </c>
      <c r="AB130" s="238" t="str">
        <f>Shares!C130</f>
        <v/>
      </c>
      <c r="AC130" s="238" t="str">
        <f>Shares!D130</f>
        <v/>
      </c>
      <c r="AD130" s="238">
        <f>IF($Z130="",0,Shares!E130)</f>
        <v>0</v>
      </c>
      <c r="AE130" s="260">
        <f>IF($Z130="",0,Shares!K130*Shares!J130)</f>
        <v>0</v>
      </c>
      <c r="AF130" s="261">
        <f t="shared" ref="AF130:AF193" si="35">IFERROR(AE130/$B$5,0)</f>
        <v>0</v>
      </c>
      <c r="AG130" s="260">
        <f>IF($Z130="",0,Shares!M130)</f>
        <v>0</v>
      </c>
      <c r="AH130" s="261">
        <f>IF($Z130="",0,Shares!N130)</f>
        <v>0</v>
      </c>
      <c r="AI130" s="238" t="str">
        <f>IF($Z130="","",RANK(AE130,$AE$2:$AE$1001)+COUNTIF($AE$2:AE130,AE130)-1)</f>
        <v/>
      </c>
      <c r="AJ130" s="238" t="str">
        <f>IF($AD130&lt;0,COUNT($AJ$1:AJ129)+1,"")</f>
        <v/>
      </c>
      <c r="AL130" s="238" t="str">
        <f>'All Ticker P&amp;L'!A130</f>
        <v/>
      </c>
      <c r="AM130" s="238" t="str">
        <f>'All Ticker P&amp;L'!B130</f>
        <v/>
      </c>
      <c r="AN130" s="238" t="str">
        <f>'All Ticker P&amp;L'!C130</f>
        <v/>
      </c>
      <c r="AO130" s="238" t="str">
        <f>'All Ticker P&amp;L'!D130</f>
        <v/>
      </c>
      <c r="AP130" s="238">
        <f>IF($AL130="",0,'All Ticker P&amp;L'!E130)</f>
        <v>0</v>
      </c>
      <c r="AQ130" s="260">
        <f>IF($AL130="",0,'All Ticker P&amp;L'!J130*'All Ticker P&amp;L'!I130)</f>
        <v>0</v>
      </c>
      <c r="AR130" s="260">
        <f>IF($AL130="",0,'All Ticker P&amp;L'!L130)</f>
        <v>0</v>
      </c>
      <c r="AS130" s="261">
        <f>IF($AL130="",0,'All Ticker P&amp;L'!M130)</f>
        <v>0</v>
      </c>
      <c r="AT130" s="238" t="str">
        <f>IF($AL130="","",RANK(AR130,$AR$2:$AR$1001)+COUNTIF($AR$2:AR130,AR130)-1)</f>
        <v/>
      </c>
      <c r="AU130" s="238" t="str">
        <f>IF($AL130="","",RANK(AV130,$AV$2:$AV$1001)+COUNTIF($AV$2:AV130,AV130)-1)</f>
        <v/>
      </c>
      <c r="AV130" s="260">
        <f t="shared" ref="AV130:AV193" si="36">-AR130</f>
        <v>0</v>
      </c>
    </row>
    <row r="131" spans="26:48" ht="15" customHeight="1" x14ac:dyDescent="0.2">
      <c r="Z131" s="238" t="str">
        <f>Shares!A131</f>
        <v/>
      </c>
      <c r="AA131" s="238" t="str">
        <f>Shares!B131</f>
        <v/>
      </c>
      <c r="AB131" s="238" t="str">
        <f>Shares!C131</f>
        <v/>
      </c>
      <c r="AC131" s="238" t="str">
        <f>Shares!D131</f>
        <v/>
      </c>
      <c r="AD131" s="238">
        <f>IF($Z131="",0,Shares!E131)</f>
        <v>0</v>
      </c>
      <c r="AE131" s="260">
        <f>IF($Z131="",0,Shares!K131*Shares!J131)</f>
        <v>0</v>
      </c>
      <c r="AF131" s="261">
        <f t="shared" si="35"/>
        <v>0</v>
      </c>
      <c r="AG131" s="260">
        <f>IF($Z131="",0,Shares!M131)</f>
        <v>0</v>
      </c>
      <c r="AH131" s="261">
        <f>IF($Z131="",0,Shares!N131)</f>
        <v>0</v>
      </c>
      <c r="AI131" s="238" t="str">
        <f>IF($Z131="","",RANK(AE131,$AE$2:$AE$1001)+COUNTIF($AE$2:AE131,AE131)-1)</f>
        <v/>
      </c>
      <c r="AJ131" s="238" t="str">
        <f>IF($AD131&lt;0,COUNT($AJ$1:AJ130)+1,"")</f>
        <v/>
      </c>
      <c r="AL131" s="238" t="str">
        <f>'All Ticker P&amp;L'!A131</f>
        <v/>
      </c>
      <c r="AM131" s="238" t="str">
        <f>'All Ticker P&amp;L'!B131</f>
        <v/>
      </c>
      <c r="AN131" s="238" t="str">
        <f>'All Ticker P&amp;L'!C131</f>
        <v/>
      </c>
      <c r="AO131" s="238" t="str">
        <f>'All Ticker P&amp;L'!D131</f>
        <v/>
      </c>
      <c r="AP131" s="238">
        <f>IF($AL131="",0,'All Ticker P&amp;L'!E131)</f>
        <v>0</v>
      </c>
      <c r="AQ131" s="260">
        <f>IF($AL131="",0,'All Ticker P&amp;L'!J131*'All Ticker P&amp;L'!I131)</f>
        <v>0</v>
      </c>
      <c r="AR131" s="260">
        <f>IF($AL131="",0,'All Ticker P&amp;L'!L131)</f>
        <v>0</v>
      </c>
      <c r="AS131" s="261">
        <f>IF($AL131="",0,'All Ticker P&amp;L'!M131)</f>
        <v>0</v>
      </c>
      <c r="AT131" s="238" t="str">
        <f>IF($AL131="","",RANK(AR131,$AR$2:$AR$1001)+COUNTIF($AR$2:AR131,AR131)-1)</f>
        <v/>
      </c>
      <c r="AU131" s="238" t="str">
        <f>IF($AL131="","",RANK(AV131,$AV$2:$AV$1001)+COUNTIF($AV$2:AV131,AV131)-1)</f>
        <v/>
      </c>
      <c r="AV131" s="260">
        <f t="shared" si="36"/>
        <v>0</v>
      </c>
    </row>
    <row r="132" spans="26:48" ht="15" customHeight="1" x14ac:dyDescent="0.2">
      <c r="Z132" s="238" t="str">
        <f>Shares!A132</f>
        <v/>
      </c>
      <c r="AA132" s="238" t="str">
        <f>Shares!B132</f>
        <v/>
      </c>
      <c r="AB132" s="238" t="str">
        <f>Shares!C132</f>
        <v/>
      </c>
      <c r="AC132" s="238" t="str">
        <f>Shares!D132</f>
        <v/>
      </c>
      <c r="AD132" s="238">
        <f>IF($Z132="",0,Shares!E132)</f>
        <v>0</v>
      </c>
      <c r="AE132" s="260">
        <f>IF($Z132="",0,Shares!K132*Shares!J132)</f>
        <v>0</v>
      </c>
      <c r="AF132" s="261">
        <f t="shared" si="35"/>
        <v>0</v>
      </c>
      <c r="AG132" s="260">
        <f>IF($Z132="",0,Shares!M132)</f>
        <v>0</v>
      </c>
      <c r="AH132" s="261">
        <f>IF($Z132="",0,Shares!N132)</f>
        <v>0</v>
      </c>
      <c r="AI132" s="238" t="str">
        <f>IF($Z132="","",RANK(AE132,$AE$2:$AE$1001)+COUNTIF($AE$2:AE132,AE132)-1)</f>
        <v/>
      </c>
      <c r="AJ132" s="238" t="str">
        <f>IF($AD132&lt;0,COUNT($AJ$1:AJ131)+1,"")</f>
        <v/>
      </c>
      <c r="AL132" s="238" t="str">
        <f>'All Ticker P&amp;L'!A132</f>
        <v/>
      </c>
      <c r="AM132" s="238" t="str">
        <f>'All Ticker P&amp;L'!B132</f>
        <v/>
      </c>
      <c r="AN132" s="238" t="str">
        <f>'All Ticker P&amp;L'!C132</f>
        <v/>
      </c>
      <c r="AO132" s="238" t="str">
        <f>'All Ticker P&amp;L'!D132</f>
        <v/>
      </c>
      <c r="AP132" s="238">
        <f>IF($AL132="",0,'All Ticker P&amp;L'!E132)</f>
        <v>0</v>
      </c>
      <c r="AQ132" s="260">
        <f>IF($AL132="",0,'All Ticker P&amp;L'!J132*'All Ticker P&amp;L'!I132)</f>
        <v>0</v>
      </c>
      <c r="AR132" s="260">
        <f>IF($AL132="",0,'All Ticker P&amp;L'!L132)</f>
        <v>0</v>
      </c>
      <c r="AS132" s="261">
        <f>IF($AL132="",0,'All Ticker P&amp;L'!M132)</f>
        <v>0</v>
      </c>
      <c r="AT132" s="238" t="str">
        <f>IF($AL132="","",RANK(AR132,$AR$2:$AR$1001)+COUNTIF($AR$2:AR132,AR132)-1)</f>
        <v/>
      </c>
      <c r="AU132" s="238" t="str">
        <f>IF($AL132="","",RANK(AV132,$AV$2:$AV$1001)+COUNTIF($AV$2:AV132,AV132)-1)</f>
        <v/>
      </c>
      <c r="AV132" s="260">
        <f t="shared" si="36"/>
        <v>0</v>
      </c>
    </row>
    <row r="133" spans="26:48" ht="15" customHeight="1" x14ac:dyDescent="0.2">
      <c r="Z133" s="238" t="str">
        <f>Shares!A133</f>
        <v/>
      </c>
      <c r="AA133" s="238" t="str">
        <f>Shares!B133</f>
        <v/>
      </c>
      <c r="AB133" s="238" t="str">
        <f>Shares!C133</f>
        <v/>
      </c>
      <c r="AC133" s="238" t="str">
        <f>Shares!D133</f>
        <v/>
      </c>
      <c r="AD133" s="238">
        <f>IF($Z133="",0,Shares!E133)</f>
        <v>0</v>
      </c>
      <c r="AE133" s="260">
        <f>IF($Z133="",0,Shares!K133*Shares!J133)</f>
        <v>0</v>
      </c>
      <c r="AF133" s="261">
        <f t="shared" si="35"/>
        <v>0</v>
      </c>
      <c r="AG133" s="260">
        <f>IF($Z133="",0,Shares!M133)</f>
        <v>0</v>
      </c>
      <c r="AH133" s="261">
        <f>IF($Z133="",0,Shares!N133)</f>
        <v>0</v>
      </c>
      <c r="AI133" s="238" t="str">
        <f>IF($Z133="","",RANK(AE133,$AE$2:$AE$1001)+COUNTIF($AE$2:AE133,AE133)-1)</f>
        <v/>
      </c>
      <c r="AJ133" s="238" t="str">
        <f>IF($AD133&lt;0,COUNT($AJ$1:AJ132)+1,"")</f>
        <v/>
      </c>
      <c r="AL133" s="238" t="str">
        <f>'All Ticker P&amp;L'!A133</f>
        <v/>
      </c>
      <c r="AM133" s="238" t="str">
        <f>'All Ticker P&amp;L'!B133</f>
        <v/>
      </c>
      <c r="AN133" s="238" t="str">
        <f>'All Ticker P&amp;L'!C133</f>
        <v/>
      </c>
      <c r="AO133" s="238" t="str">
        <f>'All Ticker P&amp;L'!D133</f>
        <v/>
      </c>
      <c r="AP133" s="238">
        <f>IF($AL133="",0,'All Ticker P&amp;L'!E133)</f>
        <v>0</v>
      </c>
      <c r="AQ133" s="260">
        <f>IF($AL133="",0,'All Ticker P&amp;L'!J133*'All Ticker P&amp;L'!I133)</f>
        <v>0</v>
      </c>
      <c r="AR133" s="260">
        <f>IF($AL133="",0,'All Ticker P&amp;L'!L133)</f>
        <v>0</v>
      </c>
      <c r="AS133" s="261">
        <f>IF($AL133="",0,'All Ticker P&amp;L'!M133)</f>
        <v>0</v>
      </c>
      <c r="AT133" s="238" t="str">
        <f>IF($AL133="","",RANK(AR133,$AR$2:$AR$1001)+COUNTIF($AR$2:AR133,AR133)-1)</f>
        <v/>
      </c>
      <c r="AU133" s="238" t="str">
        <f>IF($AL133="","",RANK(AV133,$AV$2:$AV$1001)+COUNTIF($AV$2:AV133,AV133)-1)</f>
        <v/>
      </c>
      <c r="AV133" s="260">
        <f t="shared" si="36"/>
        <v>0</v>
      </c>
    </row>
    <row r="134" spans="26:48" ht="15" customHeight="1" x14ac:dyDescent="0.2">
      <c r="Z134" s="238" t="str">
        <f>Shares!A134</f>
        <v/>
      </c>
      <c r="AA134" s="238" t="str">
        <f>Shares!B134</f>
        <v/>
      </c>
      <c r="AB134" s="238" t="str">
        <f>Shares!C134</f>
        <v/>
      </c>
      <c r="AC134" s="238" t="str">
        <f>Shares!D134</f>
        <v/>
      </c>
      <c r="AD134" s="238">
        <f>IF($Z134="",0,Shares!E134)</f>
        <v>0</v>
      </c>
      <c r="AE134" s="260">
        <f>IF($Z134="",0,Shares!K134*Shares!J134)</f>
        <v>0</v>
      </c>
      <c r="AF134" s="261">
        <f t="shared" si="35"/>
        <v>0</v>
      </c>
      <c r="AG134" s="260">
        <f>IF($Z134="",0,Shares!M134)</f>
        <v>0</v>
      </c>
      <c r="AH134" s="261">
        <f>IF($Z134="",0,Shares!N134)</f>
        <v>0</v>
      </c>
      <c r="AI134" s="238" t="str">
        <f>IF($Z134="","",RANK(AE134,$AE$2:$AE$1001)+COUNTIF($AE$2:AE134,AE134)-1)</f>
        <v/>
      </c>
      <c r="AJ134" s="238" t="str">
        <f>IF($AD134&lt;0,COUNT($AJ$1:AJ133)+1,"")</f>
        <v/>
      </c>
      <c r="AL134" s="238" t="str">
        <f>'All Ticker P&amp;L'!A134</f>
        <v/>
      </c>
      <c r="AM134" s="238" t="str">
        <f>'All Ticker P&amp;L'!B134</f>
        <v/>
      </c>
      <c r="AN134" s="238" t="str">
        <f>'All Ticker P&amp;L'!C134</f>
        <v/>
      </c>
      <c r="AO134" s="238" t="str">
        <f>'All Ticker P&amp;L'!D134</f>
        <v/>
      </c>
      <c r="AP134" s="238">
        <f>IF($AL134="",0,'All Ticker P&amp;L'!E134)</f>
        <v>0</v>
      </c>
      <c r="AQ134" s="260">
        <f>IF($AL134="",0,'All Ticker P&amp;L'!J134*'All Ticker P&amp;L'!I134)</f>
        <v>0</v>
      </c>
      <c r="AR134" s="260">
        <f>IF($AL134="",0,'All Ticker P&amp;L'!L134)</f>
        <v>0</v>
      </c>
      <c r="AS134" s="261">
        <f>IF($AL134="",0,'All Ticker P&amp;L'!M134)</f>
        <v>0</v>
      </c>
      <c r="AT134" s="238" t="str">
        <f>IF($AL134="","",RANK(AR134,$AR$2:$AR$1001)+COUNTIF($AR$2:AR134,AR134)-1)</f>
        <v/>
      </c>
      <c r="AU134" s="238" t="str">
        <f>IF($AL134="","",RANK(AV134,$AV$2:$AV$1001)+COUNTIF($AV$2:AV134,AV134)-1)</f>
        <v/>
      </c>
      <c r="AV134" s="260">
        <f t="shared" si="36"/>
        <v>0</v>
      </c>
    </row>
    <row r="135" spans="26:48" ht="15" customHeight="1" x14ac:dyDescent="0.2">
      <c r="Z135" s="238" t="str">
        <f>Shares!A135</f>
        <v/>
      </c>
      <c r="AA135" s="238" t="str">
        <f>Shares!B135</f>
        <v/>
      </c>
      <c r="AB135" s="238" t="str">
        <f>Shares!C135</f>
        <v/>
      </c>
      <c r="AC135" s="238" t="str">
        <f>Shares!D135</f>
        <v/>
      </c>
      <c r="AD135" s="238">
        <f>IF($Z135="",0,Shares!E135)</f>
        <v>0</v>
      </c>
      <c r="AE135" s="260">
        <f>IF($Z135="",0,Shares!K135*Shares!J135)</f>
        <v>0</v>
      </c>
      <c r="AF135" s="261">
        <f t="shared" si="35"/>
        <v>0</v>
      </c>
      <c r="AG135" s="260">
        <f>IF($Z135="",0,Shares!M135)</f>
        <v>0</v>
      </c>
      <c r="AH135" s="261">
        <f>IF($Z135="",0,Shares!N135)</f>
        <v>0</v>
      </c>
      <c r="AI135" s="238" t="str">
        <f>IF($Z135="","",RANK(AE135,$AE$2:$AE$1001)+COUNTIF($AE$2:AE135,AE135)-1)</f>
        <v/>
      </c>
      <c r="AJ135" s="238" t="str">
        <f>IF($AD135&lt;0,COUNT($AJ$1:AJ134)+1,"")</f>
        <v/>
      </c>
      <c r="AL135" s="238" t="str">
        <f>'All Ticker P&amp;L'!A135</f>
        <v/>
      </c>
      <c r="AM135" s="238" t="str">
        <f>'All Ticker P&amp;L'!B135</f>
        <v/>
      </c>
      <c r="AN135" s="238" t="str">
        <f>'All Ticker P&amp;L'!C135</f>
        <v/>
      </c>
      <c r="AO135" s="238" t="str">
        <f>'All Ticker P&amp;L'!D135</f>
        <v/>
      </c>
      <c r="AP135" s="238">
        <f>IF($AL135="",0,'All Ticker P&amp;L'!E135)</f>
        <v>0</v>
      </c>
      <c r="AQ135" s="260">
        <f>IF($AL135="",0,'All Ticker P&amp;L'!J135*'All Ticker P&amp;L'!I135)</f>
        <v>0</v>
      </c>
      <c r="AR135" s="260">
        <f>IF($AL135="",0,'All Ticker P&amp;L'!L135)</f>
        <v>0</v>
      </c>
      <c r="AS135" s="261">
        <f>IF($AL135="",0,'All Ticker P&amp;L'!M135)</f>
        <v>0</v>
      </c>
      <c r="AT135" s="238" t="str">
        <f>IF($AL135="","",RANK(AR135,$AR$2:$AR$1001)+COUNTIF($AR$2:AR135,AR135)-1)</f>
        <v/>
      </c>
      <c r="AU135" s="238" t="str">
        <f>IF($AL135="","",RANK(AV135,$AV$2:$AV$1001)+COUNTIF($AV$2:AV135,AV135)-1)</f>
        <v/>
      </c>
      <c r="AV135" s="260">
        <f t="shared" si="36"/>
        <v>0</v>
      </c>
    </row>
    <row r="136" spans="26:48" ht="15" customHeight="1" x14ac:dyDescent="0.2">
      <c r="Z136" s="238" t="str">
        <f>Shares!A136</f>
        <v/>
      </c>
      <c r="AA136" s="238" t="str">
        <f>Shares!B136</f>
        <v/>
      </c>
      <c r="AB136" s="238" t="str">
        <f>Shares!C136</f>
        <v/>
      </c>
      <c r="AC136" s="238" t="str">
        <f>Shares!D136</f>
        <v/>
      </c>
      <c r="AD136" s="238">
        <f>IF($Z136="",0,Shares!E136)</f>
        <v>0</v>
      </c>
      <c r="AE136" s="260">
        <f>IF($Z136="",0,Shares!K136*Shares!J136)</f>
        <v>0</v>
      </c>
      <c r="AF136" s="261">
        <f t="shared" si="35"/>
        <v>0</v>
      </c>
      <c r="AG136" s="260">
        <f>IF($Z136="",0,Shares!M136)</f>
        <v>0</v>
      </c>
      <c r="AH136" s="261">
        <f>IF($Z136="",0,Shares!N136)</f>
        <v>0</v>
      </c>
      <c r="AI136" s="238" t="str">
        <f>IF($Z136="","",RANK(AE136,$AE$2:$AE$1001)+COUNTIF($AE$2:AE136,AE136)-1)</f>
        <v/>
      </c>
      <c r="AJ136" s="238" t="str">
        <f>IF($AD136&lt;0,COUNT($AJ$1:AJ135)+1,"")</f>
        <v/>
      </c>
      <c r="AL136" s="238" t="str">
        <f>'All Ticker P&amp;L'!A136</f>
        <v/>
      </c>
      <c r="AM136" s="238" t="str">
        <f>'All Ticker P&amp;L'!B136</f>
        <v/>
      </c>
      <c r="AN136" s="238" t="str">
        <f>'All Ticker P&amp;L'!C136</f>
        <v/>
      </c>
      <c r="AO136" s="238" t="str">
        <f>'All Ticker P&amp;L'!D136</f>
        <v/>
      </c>
      <c r="AP136" s="238">
        <f>IF($AL136="",0,'All Ticker P&amp;L'!E136)</f>
        <v>0</v>
      </c>
      <c r="AQ136" s="260">
        <f>IF($AL136="",0,'All Ticker P&amp;L'!J136*'All Ticker P&amp;L'!I136)</f>
        <v>0</v>
      </c>
      <c r="AR136" s="260">
        <f>IF($AL136="",0,'All Ticker P&amp;L'!L136)</f>
        <v>0</v>
      </c>
      <c r="AS136" s="261">
        <f>IF($AL136="",0,'All Ticker P&amp;L'!M136)</f>
        <v>0</v>
      </c>
      <c r="AT136" s="238" t="str">
        <f>IF($AL136="","",RANK(AR136,$AR$2:$AR$1001)+COUNTIF($AR$2:AR136,AR136)-1)</f>
        <v/>
      </c>
      <c r="AU136" s="238" t="str">
        <f>IF($AL136="","",RANK(AV136,$AV$2:$AV$1001)+COUNTIF($AV$2:AV136,AV136)-1)</f>
        <v/>
      </c>
      <c r="AV136" s="260">
        <f t="shared" si="36"/>
        <v>0</v>
      </c>
    </row>
    <row r="137" spans="26:48" ht="15" customHeight="1" x14ac:dyDescent="0.2">
      <c r="Z137" s="238" t="str">
        <f>Shares!A137</f>
        <v/>
      </c>
      <c r="AA137" s="238" t="str">
        <f>Shares!B137</f>
        <v/>
      </c>
      <c r="AB137" s="238" t="str">
        <f>Shares!C137</f>
        <v/>
      </c>
      <c r="AC137" s="238" t="str">
        <f>Shares!D137</f>
        <v/>
      </c>
      <c r="AD137" s="238">
        <f>IF($Z137="",0,Shares!E137)</f>
        <v>0</v>
      </c>
      <c r="AE137" s="260">
        <f>IF($Z137="",0,Shares!K137*Shares!J137)</f>
        <v>0</v>
      </c>
      <c r="AF137" s="261">
        <f t="shared" si="35"/>
        <v>0</v>
      </c>
      <c r="AG137" s="260">
        <f>IF($Z137="",0,Shares!M137)</f>
        <v>0</v>
      </c>
      <c r="AH137" s="261">
        <f>IF($Z137="",0,Shares!N137)</f>
        <v>0</v>
      </c>
      <c r="AI137" s="238" t="str">
        <f>IF($Z137="","",RANK(AE137,$AE$2:$AE$1001)+COUNTIF($AE$2:AE137,AE137)-1)</f>
        <v/>
      </c>
      <c r="AJ137" s="238" t="str">
        <f>IF($AD137&lt;0,COUNT($AJ$1:AJ136)+1,"")</f>
        <v/>
      </c>
      <c r="AL137" s="238" t="str">
        <f>'All Ticker P&amp;L'!A137</f>
        <v/>
      </c>
      <c r="AM137" s="238" t="str">
        <f>'All Ticker P&amp;L'!B137</f>
        <v/>
      </c>
      <c r="AN137" s="238" t="str">
        <f>'All Ticker P&amp;L'!C137</f>
        <v/>
      </c>
      <c r="AO137" s="238" t="str">
        <f>'All Ticker P&amp;L'!D137</f>
        <v/>
      </c>
      <c r="AP137" s="238">
        <f>IF($AL137="",0,'All Ticker P&amp;L'!E137)</f>
        <v>0</v>
      </c>
      <c r="AQ137" s="260">
        <f>IF($AL137="",0,'All Ticker P&amp;L'!J137*'All Ticker P&amp;L'!I137)</f>
        <v>0</v>
      </c>
      <c r="AR137" s="260">
        <f>IF($AL137="",0,'All Ticker P&amp;L'!L137)</f>
        <v>0</v>
      </c>
      <c r="AS137" s="261">
        <f>IF($AL137="",0,'All Ticker P&amp;L'!M137)</f>
        <v>0</v>
      </c>
      <c r="AT137" s="238" t="str">
        <f>IF($AL137="","",RANK(AR137,$AR$2:$AR$1001)+COUNTIF($AR$2:AR137,AR137)-1)</f>
        <v/>
      </c>
      <c r="AU137" s="238" t="str">
        <f>IF($AL137="","",RANK(AV137,$AV$2:$AV$1001)+COUNTIF($AV$2:AV137,AV137)-1)</f>
        <v/>
      </c>
      <c r="AV137" s="260">
        <f t="shared" si="36"/>
        <v>0</v>
      </c>
    </row>
    <row r="138" spans="26:48" ht="15" customHeight="1" x14ac:dyDescent="0.2">
      <c r="Z138" s="238" t="str">
        <f>Shares!A138</f>
        <v/>
      </c>
      <c r="AA138" s="238" t="str">
        <f>Shares!B138</f>
        <v/>
      </c>
      <c r="AB138" s="238" t="str">
        <f>Shares!C138</f>
        <v/>
      </c>
      <c r="AC138" s="238" t="str">
        <f>Shares!D138</f>
        <v/>
      </c>
      <c r="AD138" s="238">
        <f>IF($Z138="",0,Shares!E138)</f>
        <v>0</v>
      </c>
      <c r="AE138" s="260">
        <f>IF($Z138="",0,Shares!K138*Shares!J138)</f>
        <v>0</v>
      </c>
      <c r="AF138" s="261">
        <f t="shared" si="35"/>
        <v>0</v>
      </c>
      <c r="AG138" s="260">
        <f>IF($Z138="",0,Shares!M138)</f>
        <v>0</v>
      </c>
      <c r="AH138" s="261">
        <f>IF($Z138="",0,Shares!N138)</f>
        <v>0</v>
      </c>
      <c r="AI138" s="238" t="str">
        <f>IF($Z138="","",RANK(AE138,$AE$2:$AE$1001)+COUNTIF($AE$2:AE138,AE138)-1)</f>
        <v/>
      </c>
      <c r="AJ138" s="238" t="str">
        <f>IF($AD138&lt;0,COUNT($AJ$1:AJ137)+1,"")</f>
        <v/>
      </c>
      <c r="AL138" s="238" t="str">
        <f>'All Ticker P&amp;L'!A138</f>
        <v/>
      </c>
      <c r="AM138" s="238" t="str">
        <f>'All Ticker P&amp;L'!B138</f>
        <v/>
      </c>
      <c r="AN138" s="238" t="str">
        <f>'All Ticker P&amp;L'!C138</f>
        <v/>
      </c>
      <c r="AO138" s="238" t="str">
        <f>'All Ticker P&amp;L'!D138</f>
        <v/>
      </c>
      <c r="AP138" s="238">
        <f>IF($AL138="",0,'All Ticker P&amp;L'!E138)</f>
        <v>0</v>
      </c>
      <c r="AQ138" s="260">
        <f>IF($AL138="",0,'All Ticker P&amp;L'!J138*'All Ticker P&amp;L'!I138)</f>
        <v>0</v>
      </c>
      <c r="AR138" s="260">
        <f>IF($AL138="",0,'All Ticker P&amp;L'!L138)</f>
        <v>0</v>
      </c>
      <c r="AS138" s="261">
        <f>IF($AL138="",0,'All Ticker P&amp;L'!M138)</f>
        <v>0</v>
      </c>
      <c r="AT138" s="238" t="str">
        <f>IF($AL138="","",RANK(AR138,$AR$2:$AR$1001)+COUNTIF($AR$2:AR138,AR138)-1)</f>
        <v/>
      </c>
      <c r="AU138" s="238" t="str">
        <f>IF($AL138="","",RANK(AV138,$AV$2:$AV$1001)+COUNTIF($AV$2:AV138,AV138)-1)</f>
        <v/>
      </c>
      <c r="AV138" s="260">
        <f t="shared" si="36"/>
        <v>0</v>
      </c>
    </row>
    <row r="139" spans="26:48" ht="15" customHeight="1" x14ac:dyDescent="0.2">
      <c r="Z139" s="238" t="str">
        <f>Shares!A139</f>
        <v/>
      </c>
      <c r="AA139" s="238" t="str">
        <f>Shares!B139</f>
        <v/>
      </c>
      <c r="AB139" s="238" t="str">
        <f>Shares!C139</f>
        <v/>
      </c>
      <c r="AC139" s="238" t="str">
        <f>Shares!D139</f>
        <v/>
      </c>
      <c r="AD139" s="238">
        <f>IF($Z139="",0,Shares!E139)</f>
        <v>0</v>
      </c>
      <c r="AE139" s="260">
        <f>IF($Z139="",0,Shares!K139*Shares!J139)</f>
        <v>0</v>
      </c>
      <c r="AF139" s="261">
        <f t="shared" si="35"/>
        <v>0</v>
      </c>
      <c r="AG139" s="260">
        <f>IF($Z139="",0,Shares!M139)</f>
        <v>0</v>
      </c>
      <c r="AH139" s="261">
        <f>IF($Z139="",0,Shares!N139)</f>
        <v>0</v>
      </c>
      <c r="AI139" s="238" t="str">
        <f>IF($Z139="","",RANK(AE139,$AE$2:$AE$1001)+COUNTIF($AE$2:AE139,AE139)-1)</f>
        <v/>
      </c>
      <c r="AJ139" s="238" t="str">
        <f>IF($AD139&lt;0,COUNT($AJ$1:AJ138)+1,"")</f>
        <v/>
      </c>
      <c r="AL139" s="238" t="str">
        <f>'All Ticker P&amp;L'!A139</f>
        <v/>
      </c>
      <c r="AM139" s="238" t="str">
        <f>'All Ticker P&amp;L'!B139</f>
        <v/>
      </c>
      <c r="AN139" s="238" t="str">
        <f>'All Ticker P&amp;L'!C139</f>
        <v/>
      </c>
      <c r="AO139" s="238" t="str">
        <f>'All Ticker P&amp;L'!D139</f>
        <v/>
      </c>
      <c r="AP139" s="238">
        <f>IF($AL139="",0,'All Ticker P&amp;L'!E139)</f>
        <v>0</v>
      </c>
      <c r="AQ139" s="260">
        <f>IF($AL139="",0,'All Ticker P&amp;L'!J139*'All Ticker P&amp;L'!I139)</f>
        <v>0</v>
      </c>
      <c r="AR139" s="260">
        <f>IF($AL139="",0,'All Ticker P&amp;L'!L139)</f>
        <v>0</v>
      </c>
      <c r="AS139" s="261">
        <f>IF($AL139="",0,'All Ticker P&amp;L'!M139)</f>
        <v>0</v>
      </c>
      <c r="AT139" s="238" t="str">
        <f>IF($AL139="","",RANK(AR139,$AR$2:$AR$1001)+COUNTIF($AR$2:AR139,AR139)-1)</f>
        <v/>
      </c>
      <c r="AU139" s="238" t="str">
        <f>IF($AL139="","",RANK(AV139,$AV$2:$AV$1001)+COUNTIF($AV$2:AV139,AV139)-1)</f>
        <v/>
      </c>
      <c r="AV139" s="260">
        <f t="shared" si="36"/>
        <v>0</v>
      </c>
    </row>
    <row r="140" spans="26:48" ht="15" customHeight="1" x14ac:dyDescent="0.2">
      <c r="Z140" s="238" t="str">
        <f>Shares!A140</f>
        <v/>
      </c>
      <c r="AA140" s="238" t="str">
        <f>Shares!B140</f>
        <v/>
      </c>
      <c r="AB140" s="238" t="str">
        <f>Shares!C140</f>
        <v/>
      </c>
      <c r="AC140" s="238" t="str">
        <f>Shares!D140</f>
        <v/>
      </c>
      <c r="AD140" s="238">
        <f>IF($Z140="",0,Shares!E140)</f>
        <v>0</v>
      </c>
      <c r="AE140" s="260">
        <f>IF($Z140="",0,Shares!K140*Shares!J140)</f>
        <v>0</v>
      </c>
      <c r="AF140" s="261">
        <f t="shared" si="35"/>
        <v>0</v>
      </c>
      <c r="AG140" s="260">
        <f>IF($Z140="",0,Shares!M140)</f>
        <v>0</v>
      </c>
      <c r="AH140" s="261">
        <f>IF($Z140="",0,Shares!N140)</f>
        <v>0</v>
      </c>
      <c r="AI140" s="238" t="str">
        <f>IF($Z140="","",RANK(AE140,$AE$2:$AE$1001)+COUNTIF($AE$2:AE140,AE140)-1)</f>
        <v/>
      </c>
      <c r="AJ140" s="238" t="str">
        <f>IF($AD140&lt;0,COUNT($AJ$1:AJ139)+1,"")</f>
        <v/>
      </c>
      <c r="AL140" s="238" t="str">
        <f>'All Ticker P&amp;L'!A140</f>
        <v/>
      </c>
      <c r="AM140" s="238" t="str">
        <f>'All Ticker P&amp;L'!B140</f>
        <v/>
      </c>
      <c r="AN140" s="238" t="str">
        <f>'All Ticker P&amp;L'!C140</f>
        <v/>
      </c>
      <c r="AO140" s="238" t="str">
        <f>'All Ticker P&amp;L'!D140</f>
        <v/>
      </c>
      <c r="AP140" s="238">
        <f>IF($AL140="",0,'All Ticker P&amp;L'!E140)</f>
        <v>0</v>
      </c>
      <c r="AQ140" s="260">
        <f>IF($AL140="",0,'All Ticker P&amp;L'!J140*'All Ticker P&amp;L'!I140)</f>
        <v>0</v>
      </c>
      <c r="AR140" s="260">
        <f>IF($AL140="",0,'All Ticker P&amp;L'!L140)</f>
        <v>0</v>
      </c>
      <c r="AS140" s="261">
        <f>IF($AL140="",0,'All Ticker P&amp;L'!M140)</f>
        <v>0</v>
      </c>
      <c r="AT140" s="238" t="str">
        <f>IF($AL140="","",RANK(AR140,$AR$2:$AR$1001)+COUNTIF($AR$2:AR140,AR140)-1)</f>
        <v/>
      </c>
      <c r="AU140" s="238" t="str">
        <f>IF($AL140="","",RANK(AV140,$AV$2:$AV$1001)+COUNTIF($AV$2:AV140,AV140)-1)</f>
        <v/>
      </c>
      <c r="AV140" s="260">
        <f t="shared" si="36"/>
        <v>0</v>
      </c>
    </row>
    <row r="141" spans="26:48" ht="15" customHeight="1" x14ac:dyDescent="0.2">
      <c r="Z141" s="238" t="str">
        <f>Shares!A141</f>
        <v/>
      </c>
      <c r="AA141" s="238" t="str">
        <f>Shares!B141</f>
        <v/>
      </c>
      <c r="AB141" s="238" t="str">
        <f>Shares!C141</f>
        <v/>
      </c>
      <c r="AC141" s="238" t="str">
        <f>Shares!D141</f>
        <v/>
      </c>
      <c r="AD141" s="238">
        <f>IF($Z141="",0,Shares!E141)</f>
        <v>0</v>
      </c>
      <c r="AE141" s="260">
        <f>IF($Z141="",0,Shares!K141*Shares!J141)</f>
        <v>0</v>
      </c>
      <c r="AF141" s="261">
        <f t="shared" si="35"/>
        <v>0</v>
      </c>
      <c r="AG141" s="260">
        <f>IF($Z141="",0,Shares!M141)</f>
        <v>0</v>
      </c>
      <c r="AH141" s="261">
        <f>IF($Z141="",0,Shares!N141)</f>
        <v>0</v>
      </c>
      <c r="AI141" s="238" t="str">
        <f>IF($Z141="","",RANK(AE141,$AE$2:$AE$1001)+COUNTIF($AE$2:AE141,AE141)-1)</f>
        <v/>
      </c>
      <c r="AJ141" s="238" t="str">
        <f>IF($AD141&lt;0,COUNT($AJ$1:AJ140)+1,"")</f>
        <v/>
      </c>
      <c r="AL141" s="238" t="str">
        <f>'All Ticker P&amp;L'!A141</f>
        <v/>
      </c>
      <c r="AM141" s="238" t="str">
        <f>'All Ticker P&amp;L'!B141</f>
        <v/>
      </c>
      <c r="AN141" s="238" t="str">
        <f>'All Ticker P&amp;L'!C141</f>
        <v/>
      </c>
      <c r="AO141" s="238" t="str">
        <f>'All Ticker P&amp;L'!D141</f>
        <v/>
      </c>
      <c r="AP141" s="238">
        <f>IF($AL141="",0,'All Ticker P&amp;L'!E141)</f>
        <v>0</v>
      </c>
      <c r="AQ141" s="260">
        <f>IF($AL141="",0,'All Ticker P&amp;L'!J141*'All Ticker P&amp;L'!I141)</f>
        <v>0</v>
      </c>
      <c r="AR141" s="260">
        <f>IF($AL141="",0,'All Ticker P&amp;L'!L141)</f>
        <v>0</v>
      </c>
      <c r="AS141" s="261">
        <f>IF($AL141="",0,'All Ticker P&amp;L'!M141)</f>
        <v>0</v>
      </c>
      <c r="AT141" s="238" t="str">
        <f>IF($AL141="","",RANK(AR141,$AR$2:$AR$1001)+COUNTIF($AR$2:AR141,AR141)-1)</f>
        <v/>
      </c>
      <c r="AU141" s="238" t="str">
        <f>IF($AL141="","",RANK(AV141,$AV$2:$AV$1001)+COUNTIF($AV$2:AV141,AV141)-1)</f>
        <v/>
      </c>
      <c r="AV141" s="260">
        <f t="shared" si="36"/>
        <v>0</v>
      </c>
    </row>
    <row r="142" spans="26:48" ht="15" customHeight="1" x14ac:dyDescent="0.2">
      <c r="Z142" s="238" t="str">
        <f>Shares!A142</f>
        <v/>
      </c>
      <c r="AA142" s="238" t="str">
        <f>Shares!B142</f>
        <v/>
      </c>
      <c r="AB142" s="238" t="str">
        <f>Shares!C142</f>
        <v/>
      </c>
      <c r="AC142" s="238" t="str">
        <f>Shares!D142</f>
        <v/>
      </c>
      <c r="AD142" s="238">
        <f>IF($Z142="",0,Shares!E142)</f>
        <v>0</v>
      </c>
      <c r="AE142" s="260">
        <f>IF($Z142="",0,Shares!K142*Shares!J142)</f>
        <v>0</v>
      </c>
      <c r="AF142" s="261">
        <f t="shared" si="35"/>
        <v>0</v>
      </c>
      <c r="AG142" s="260">
        <f>IF($Z142="",0,Shares!M142)</f>
        <v>0</v>
      </c>
      <c r="AH142" s="261">
        <f>IF($Z142="",0,Shares!N142)</f>
        <v>0</v>
      </c>
      <c r="AI142" s="238" t="str">
        <f>IF($Z142="","",RANK(AE142,$AE$2:$AE$1001)+COUNTIF($AE$2:AE142,AE142)-1)</f>
        <v/>
      </c>
      <c r="AJ142" s="238" t="str">
        <f>IF($AD142&lt;0,COUNT($AJ$1:AJ141)+1,"")</f>
        <v/>
      </c>
      <c r="AL142" s="238" t="str">
        <f>'All Ticker P&amp;L'!A142</f>
        <v/>
      </c>
      <c r="AM142" s="238" t="str">
        <f>'All Ticker P&amp;L'!B142</f>
        <v/>
      </c>
      <c r="AN142" s="238" t="str">
        <f>'All Ticker P&amp;L'!C142</f>
        <v/>
      </c>
      <c r="AO142" s="238" t="str">
        <f>'All Ticker P&amp;L'!D142</f>
        <v/>
      </c>
      <c r="AP142" s="238">
        <f>IF($AL142="",0,'All Ticker P&amp;L'!E142)</f>
        <v>0</v>
      </c>
      <c r="AQ142" s="260">
        <f>IF($AL142="",0,'All Ticker P&amp;L'!J142*'All Ticker P&amp;L'!I142)</f>
        <v>0</v>
      </c>
      <c r="AR142" s="260">
        <f>IF($AL142="",0,'All Ticker P&amp;L'!L142)</f>
        <v>0</v>
      </c>
      <c r="AS142" s="261">
        <f>IF($AL142="",0,'All Ticker P&amp;L'!M142)</f>
        <v>0</v>
      </c>
      <c r="AT142" s="238" t="str">
        <f>IF($AL142="","",RANK(AR142,$AR$2:$AR$1001)+COUNTIF($AR$2:AR142,AR142)-1)</f>
        <v/>
      </c>
      <c r="AU142" s="238" t="str">
        <f>IF($AL142="","",RANK(AV142,$AV$2:$AV$1001)+COUNTIF($AV$2:AV142,AV142)-1)</f>
        <v/>
      </c>
      <c r="AV142" s="260">
        <f t="shared" si="36"/>
        <v>0</v>
      </c>
    </row>
    <row r="143" spans="26:48" ht="15" customHeight="1" x14ac:dyDescent="0.2">
      <c r="Z143" s="238" t="str">
        <f>Shares!A143</f>
        <v/>
      </c>
      <c r="AA143" s="238" t="str">
        <f>Shares!B143</f>
        <v/>
      </c>
      <c r="AB143" s="238" t="str">
        <f>Shares!C143</f>
        <v/>
      </c>
      <c r="AC143" s="238" t="str">
        <f>Shares!D143</f>
        <v/>
      </c>
      <c r="AD143" s="238">
        <f>IF($Z143="",0,Shares!E143)</f>
        <v>0</v>
      </c>
      <c r="AE143" s="260">
        <f>IF($Z143="",0,Shares!K143*Shares!J143)</f>
        <v>0</v>
      </c>
      <c r="AF143" s="261">
        <f t="shared" si="35"/>
        <v>0</v>
      </c>
      <c r="AG143" s="260">
        <f>IF($Z143="",0,Shares!M143)</f>
        <v>0</v>
      </c>
      <c r="AH143" s="261">
        <f>IF($Z143="",0,Shares!N143)</f>
        <v>0</v>
      </c>
      <c r="AI143" s="238" t="str">
        <f>IF($Z143="","",RANK(AE143,$AE$2:$AE$1001)+COUNTIF($AE$2:AE143,AE143)-1)</f>
        <v/>
      </c>
      <c r="AJ143" s="238" t="str">
        <f>IF($AD143&lt;0,COUNT($AJ$1:AJ142)+1,"")</f>
        <v/>
      </c>
      <c r="AL143" s="238" t="str">
        <f>'All Ticker P&amp;L'!A143</f>
        <v/>
      </c>
      <c r="AM143" s="238" t="str">
        <f>'All Ticker P&amp;L'!B143</f>
        <v/>
      </c>
      <c r="AN143" s="238" t="str">
        <f>'All Ticker P&amp;L'!C143</f>
        <v/>
      </c>
      <c r="AO143" s="238" t="str">
        <f>'All Ticker P&amp;L'!D143</f>
        <v/>
      </c>
      <c r="AP143" s="238">
        <f>IF($AL143="",0,'All Ticker P&amp;L'!E143)</f>
        <v>0</v>
      </c>
      <c r="AQ143" s="260">
        <f>IF($AL143="",0,'All Ticker P&amp;L'!J143*'All Ticker P&amp;L'!I143)</f>
        <v>0</v>
      </c>
      <c r="AR143" s="260">
        <f>IF($AL143="",0,'All Ticker P&amp;L'!L143)</f>
        <v>0</v>
      </c>
      <c r="AS143" s="261">
        <f>IF($AL143="",0,'All Ticker P&amp;L'!M143)</f>
        <v>0</v>
      </c>
      <c r="AT143" s="238" t="str">
        <f>IF($AL143="","",RANK(AR143,$AR$2:$AR$1001)+COUNTIF($AR$2:AR143,AR143)-1)</f>
        <v/>
      </c>
      <c r="AU143" s="238" t="str">
        <f>IF($AL143="","",RANK(AV143,$AV$2:$AV$1001)+COUNTIF($AV$2:AV143,AV143)-1)</f>
        <v/>
      </c>
      <c r="AV143" s="260">
        <f t="shared" si="36"/>
        <v>0</v>
      </c>
    </row>
    <row r="144" spans="26:48" ht="15" customHeight="1" x14ac:dyDescent="0.2">
      <c r="Z144" s="238" t="str">
        <f>Shares!A144</f>
        <v/>
      </c>
      <c r="AA144" s="238" t="str">
        <f>Shares!B144</f>
        <v/>
      </c>
      <c r="AB144" s="238" t="str">
        <f>Shares!C144</f>
        <v/>
      </c>
      <c r="AC144" s="238" t="str">
        <f>Shares!D144</f>
        <v/>
      </c>
      <c r="AD144" s="238">
        <f>IF($Z144="",0,Shares!E144)</f>
        <v>0</v>
      </c>
      <c r="AE144" s="260">
        <f>IF($Z144="",0,Shares!K144*Shares!J144)</f>
        <v>0</v>
      </c>
      <c r="AF144" s="261">
        <f t="shared" si="35"/>
        <v>0</v>
      </c>
      <c r="AG144" s="260">
        <f>IF($Z144="",0,Shares!M144)</f>
        <v>0</v>
      </c>
      <c r="AH144" s="261">
        <f>IF($Z144="",0,Shares!N144)</f>
        <v>0</v>
      </c>
      <c r="AI144" s="238" t="str">
        <f>IF($Z144="","",RANK(AE144,$AE$2:$AE$1001)+COUNTIF($AE$2:AE144,AE144)-1)</f>
        <v/>
      </c>
      <c r="AJ144" s="238" t="str">
        <f>IF($AD144&lt;0,COUNT($AJ$1:AJ143)+1,"")</f>
        <v/>
      </c>
      <c r="AL144" s="238" t="str">
        <f>'All Ticker P&amp;L'!A144</f>
        <v/>
      </c>
      <c r="AM144" s="238" t="str">
        <f>'All Ticker P&amp;L'!B144</f>
        <v/>
      </c>
      <c r="AN144" s="238" t="str">
        <f>'All Ticker P&amp;L'!C144</f>
        <v/>
      </c>
      <c r="AO144" s="238" t="str">
        <f>'All Ticker P&amp;L'!D144</f>
        <v/>
      </c>
      <c r="AP144" s="238">
        <f>IF($AL144="",0,'All Ticker P&amp;L'!E144)</f>
        <v>0</v>
      </c>
      <c r="AQ144" s="260">
        <f>IF($AL144="",0,'All Ticker P&amp;L'!J144*'All Ticker P&amp;L'!I144)</f>
        <v>0</v>
      </c>
      <c r="AR144" s="260">
        <f>IF($AL144="",0,'All Ticker P&amp;L'!L144)</f>
        <v>0</v>
      </c>
      <c r="AS144" s="261">
        <f>IF($AL144="",0,'All Ticker P&amp;L'!M144)</f>
        <v>0</v>
      </c>
      <c r="AT144" s="238" t="str">
        <f>IF($AL144="","",RANK(AR144,$AR$2:$AR$1001)+COUNTIF($AR$2:AR144,AR144)-1)</f>
        <v/>
      </c>
      <c r="AU144" s="238" t="str">
        <f>IF($AL144="","",RANK(AV144,$AV$2:$AV$1001)+COUNTIF($AV$2:AV144,AV144)-1)</f>
        <v/>
      </c>
      <c r="AV144" s="260">
        <f t="shared" si="36"/>
        <v>0</v>
      </c>
    </row>
    <row r="145" spans="26:48" ht="15" customHeight="1" x14ac:dyDescent="0.2">
      <c r="Z145" s="238" t="str">
        <f>Shares!A145</f>
        <v/>
      </c>
      <c r="AA145" s="238" t="str">
        <f>Shares!B145</f>
        <v/>
      </c>
      <c r="AB145" s="238" t="str">
        <f>Shares!C145</f>
        <v/>
      </c>
      <c r="AC145" s="238" t="str">
        <f>Shares!D145</f>
        <v/>
      </c>
      <c r="AD145" s="238">
        <f>IF($Z145="",0,Shares!E145)</f>
        <v>0</v>
      </c>
      <c r="AE145" s="260">
        <f>IF($Z145="",0,Shares!K145*Shares!J145)</f>
        <v>0</v>
      </c>
      <c r="AF145" s="261">
        <f t="shared" si="35"/>
        <v>0</v>
      </c>
      <c r="AG145" s="260">
        <f>IF($Z145="",0,Shares!M145)</f>
        <v>0</v>
      </c>
      <c r="AH145" s="261">
        <f>IF($Z145="",0,Shares!N145)</f>
        <v>0</v>
      </c>
      <c r="AI145" s="238" t="str">
        <f>IF($Z145="","",RANK(AE145,$AE$2:$AE$1001)+COUNTIF($AE$2:AE145,AE145)-1)</f>
        <v/>
      </c>
      <c r="AJ145" s="238" t="str">
        <f>IF($AD145&lt;0,COUNT($AJ$1:AJ144)+1,"")</f>
        <v/>
      </c>
      <c r="AL145" s="238" t="str">
        <f>'All Ticker P&amp;L'!A145</f>
        <v/>
      </c>
      <c r="AM145" s="238" t="str">
        <f>'All Ticker P&amp;L'!B145</f>
        <v/>
      </c>
      <c r="AN145" s="238" t="str">
        <f>'All Ticker P&amp;L'!C145</f>
        <v/>
      </c>
      <c r="AO145" s="238" t="str">
        <f>'All Ticker P&amp;L'!D145</f>
        <v/>
      </c>
      <c r="AP145" s="238">
        <f>IF($AL145="",0,'All Ticker P&amp;L'!E145)</f>
        <v>0</v>
      </c>
      <c r="AQ145" s="260">
        <f>IF($AL145="",0,'All Ticker P&amp;L'!J145*'All Ticker P&amp;L'!I145)</f>
        <v>0</v>
      </c>
      <c r="AR145" s="260">
        <f>IF($AL145="",0,'All Ticker P&amp;L'!L145)</f>
        <v>0</v>
      </c>
      <c r="AS145" s="261">
        <f>IF($AL145="",0,'All Ticker P&amp;L'!M145)</f>
        <v>0</v>
      </c>
      <c r="AT145" s="238" t="str">
        <f>IF($AL145="","",RANK(AR145,$AR$2:$AR$1001)+COUNTIF($AR$2:AR145,AR145)-1)</f>
        <v/>
      </c>
      <c r="AU145" s="238" t="str">
        <f>IF($AL145="","",RANK(AV145,$AV$2:$AV$1001)+COUNTIF($AV$2:AV145,AV145)-1)</f>
        <v/>
      </c>
      <c r="AV145" s="260">
        <f t="shared" si="36"/>
        <v>0</v>
      </c>
    </row>
    <row r="146" spans="26:48" ht="15" customHeight="1" x14ac:dyDescent="0.2">
      <c r="Z146" s="238" t="str">
        <f>Shares!A146</f>
        <v/>
      </c>
      <c r="AA146" s="238" t="str">
        <f>Shares!B146</f>
        <v/>
      </c>
      <c r="AB146" s="238" t="str">
        <f>Shares!C146</f>
        <v/>
      </c>
      <c r="AC146" s="238" t="str">
        <f>Shares!D146</f>
        <v/>
      </c>
      <c r="AD146" s="238">
        <f>IF($Z146="",0,Shares!E146)</f>
        <v>0</v>
      </c>
      <c r="AE146" s="260">
        <f>IF($Z146="",0,Shares!K146*Shares!J146)</f>
        <v>0</v>
      </c>
      <c r="AF146" s="261">
        <f t="shared" si="35"/>
        <v>0</v>
      </c>
      <c r="AG146" s="260">
        <f>IF($Z146="",0,Shares!M146)</f>
        <v>0</v>
      </c>
      <c r="AH146" s="261">
        <f>IF($Z146="",0,Shares!N146)</f>
        <v>0</v>
      </c>
      <c r="AI146" s="238" t="str">
        <f>IF($Z146="","",RANK(AE146,$AE$2:$AE$1001)+COUNTIF($AE$2:AE146,AE146)-1)</f>
        <v/>
      </c>
      <c r="AJ146" s="238" t="str">
        <f>IF($AD146&lt;0,COUNT($AJ$1:AJ145)+1,"")</f>
        <v/>
      </c>
      <c r="AL146" s="238" t="str">
        <f>'All Ticker P&amp;L'!A146</f>
        <v/>
      </c>
      <c r="AM146" s="238" t="str">
        <f>'All Ticker P&amp;L'!B146</f>
        <v/>
      </c>
      <c r="AN146" s="238" t="str">
        <f>'All Ticker P&amp;L'!C146</f>
        <v/>
      </c>
      <c r="AO146" s="238" t="str">
        <f>'All Ticker P&amp;L'!D146</f>
        <v/>
      </c>
      <c r="AP146" s="238">
        <f>IF($AL146="",0,'All Ticker P&amp;L'!E146)</f>
        <v>0</v>
      </c>
      <c r="AQ146" s="260">
        <f>IF($AL146="",0,'All Ticker P&amp;L'!J146*'All Ticker P&amp;L'!I146)</f>
        <v>0</v>
      </c>
      <c r="AR146" s="260">
        <f>IF($AL146="",0,'All Ticker P&amp;L'!L146)</f>
        <v>0</v>
      </c>
      <c r="AS146" s="261">
        <f>IF($AL146="",0,'All Ticker P&amp;L'!M146)</f>
        <v>0</v>
      </c>
      <c r="AT146" s="238" t="str">
        <f>IF($AL146="","",RANK(AR146,$AR$2:$AR$1001)+COUNTIF($AR$2:AR146,AR146)-1)</f>
        <v/>
      </c>
      <c r="AU146" s="238" t="str">
        <f>IF($AL146="","",RANK(AV146,$AV$2:$AV$1001)+COUNTIF($AV$2:AV146,AV146)-1)</f>
        <v/>
      </c>
      <c r="AV146" s="260">
        <f t="shared" si="36"/>
        <v>0</v>
      </c>
    </row>
    <row r="147" spans="26:48" ht="15" customHeight="1" x14ac:dyDescent="0.2">
      <c r="Z147" s="238" t="str">
        <f>Shares!A147</f>
        <v/>
      </c>
      <c r="AA147" s="238" t="str">
        <f>Shares!B147</f>
        <v/>
      </c>
      <c r="AB147" s="238" t="str">
        <f>Shares!C147</f>
        <v/>
      </c>
      <c r="AC147" s="238" t="str">
        <f>Shares!D147</f>
        <v/>
      </c>
      <c r="AD147" s="238">
        <f>IF($Z147="",0,Shares!E147)</f>
        <v>0</v>
      </c>
      <c r="AE147" s="260">
        <f>IF($Z147="",0,Shares!K147*Shares!J147)</f>
        <v>0</v>
      </c>
      <c r="AF147" s="261">
        <f t="shared" si="35"/>
        <v>0</v>
      </c>
      <c r="AG147" s="260">
        <f>IF($Z147="",0,Shares!M147)</f>
        <v>0</v>
      </c>
      <c r="AH147" s="261">
        <f>IF($Z147="",0,Shares!N147)</f>
        <v>0</v>
      </c>
      <c r="AI147" s="238" t="str">
        <f>IF($Z147="","",RANK(AE147,$AE$2:$AE$1001)+COUNTIF($AE$2:AE147,AE147)-1)</f>
        <v/>
      </c>
      <c r="AJ147" s="238" t="str">
        <f>IF($AD147&lt;0,COUNT($AJ$1:AJ146)+1,"")</f>
        <v/>
      </c>
      <c r="AL147" s="238" t="str">
        <f>'All Ticker P&amp;L'!A147</f>
        <v/>
      </c>
      <c r="AM147" s="238" t="str">
        <f>'All Ticker P&amp;L'!B147</f>
        <v/>
      </c>
      <c r="AN147" s="238" t="str">
        <f>'All Ticker P&amp;L'!C147</f>
        <v/>
      </c>
      <c r="AO147" s="238" t="str">
        <f>'All Ticker P&amp;L'!D147</f>
        <v/>
      </c>
      <c r="AP147" s="238">
        <f>IF($AL147="",0,'All Ticker P&amp;L'!E147)</f>
        <v>0</v>
      </c>
      <c r="AQ147" s="260">
        <f>IF($AL147="",0,'All Ticker P&amp;L'!J147*'All Ticker P&amp;L'!I147)</f>
        <v>0</v>
      </c>
      <c r="AR147" s="260">
        <f>IF($AL147="",0,'All Ticker P&amp;L'!L147)</f>
        <v>0</v>
      </c>
      <c r="AS147" s="261">
        <f>IF($AL147="",0,'All Ticker P&amp;L'!M147)</f>
        <v>0</v>
      </c>
      <c r="AT147" s="238" t="str">
        <f>IF($AL147="","",RANK(AR147,$AR$2:$AR$1001)+COUNTIF($AR$2:AR147,AR147)-1)</f>
        <v/>
      </c>
      <c r="AU147" s="238" t="str">
        <f>IF($AL147="","",RANK(AV147,$AV$2:$AV$1001)+COUNTIF($AV$2:AV147,AV147)-1)</f>
        <v/>
      </c>
      <c r="AV147" s="260">
        <f t="shared" si="36"/>
        <v>0</v>
      </c>
    </row>
    <row r="148" spans="26:48" ht="15" customHeight="1" x14ac:dyDescent="0.2">
      <c r="Z148" s="238" t="str">
        <f>Shares!A148</f>
        <v/>
      </c>
      <c r="AA148" s="238" t="str">
        <f>Shares!B148</f>
        <v/>
      </c>
      <c r="AB148" s="238" t="str">
        <f>Shares!C148</f>
        <v/>
      </c>
      <c r="AC148" s="238" t="str">
        <f>Shares!D148</f>
        <v/>
      </c>
      <c r="AD148" s="238">
        <f>IF($Z148="",0,Shares!E148)</f>
        <v>0</v>
      </c>
      <c r="AE148" s="260">
        <f>IF($Z148="",0,Shares!K148*Shares!J148)</f>
        <v>0</v>
      </c>
      <c r="AF148" s="261">
        <f t="shared" si="35"/>
        <v>0</v>
      </c>
      <c r="AG148" s="260">
        <f>IF($Z148="",0,Shares!M148)</f>
        <v>0</v>
      </c>
      <c r="AH148" s="261">
        <f>IF($Z148="",0,Shares!N148)</f>
        <v>0</v>
      </c>
      <c r="AI148" s="238" t="str">
        <f>IF($Z148="","",RANK(AE148,$AE$2:$AE$1001)+COUNTIF($AE$2:AE148,AE148)-1)</f>
        <v/>
      </c>
      <c r="AJ148" s="238" t="str">
        <f>IF($AD148&lt;0,COUNT($AJ$1:AJ147)+1,"")</f>
        <v/>
      </c>
      <c r="AL148" s="238" t="str">
        <f>'All Ticker P&amp;L'!A148</f>
        <v/>
      </c>
      <c r="AM148" s="238" t="str">
        <f>'All Ticker P&amp;L'!B148</f>
        <v/>
      </c>
      <c r="AN148" s="238" t="str">
        <f>'All Ticker P&amp;L'!C148</f>
        <v/>
      </c>
      <c r="AO148" s="238" t="str">
        <f>'All Ticker P&amp;L'!D148</f>
        <v/>
      </c>
      <c r="AP148" s="238">
        <f>IF($AL148="",0,'All Ticker P&amp;L'!E148)</f>
        <v>0</v>
      </c>
      <c r="AQ148" s="260">
        <f>IF($AL148="",0,'All Ticker P&amp;L'!J148*'All Ticker P&amp;L'!I148)</f>
        <v>0</v>
      </c>
      <c r="AR148" s="260">
        <f>IF($AL148="",0,'All Ticker P&amp;L'!L148)</f>
        <v>0</v>
      </c>
      <c r="AS148" s="261">
        <f>IF($AL148="",0,'All Ticker P&amp;L'!M148)</f>
        <v>0</v>
      </c>
      <c r="AT148" s="238" t="str">
        <f>IF($AL148="","",RANK(AR148,$AR$2:$AR$1001)+COUNTIF($AR$2:AR148,AR148)-1)</f>
        <v/>
      </c>
      <c r="AU148" s="238" t="str">
        <f>IF($AL148="","",RANK(AV148,$AV$2:$AV$1001)+COUNTIF($AV$2:AV148,AV148)-1)</f>
        <v/>
      </c>
      <c r="AV148" s="260">
        <f t="shared" si="36"/>
        <v>0</v>
      </c>
    </row>
    <row r="149" spans="26:48" ht="15" customHeight="1" x14ac:dyDescent="0.2">
      <c r="Z149" s="238" t="str">
        <f>Shares!A149</f>
        <v/>
      </c>
      <c r="AA149" s="238" t="str">
        <f>Shares!B149</f>
        <v/>
      </c>
      <c r="AB149" s="238" t="str">
        <f>Shares!C149</f>
        <v/>
      </c>
      <c r="AC149" s="238" t="str">
        <f>Shares!D149</f>
        <v/>
      </c>
      <c r="AD149" s="238">
        <f>IF($Z149="",0,Shares!E149)</f>
        <v>0</v>
      </c>
      <c r="AE149" s="260">
        <f>IF($Z149="",0,Shares!K149*Shares!J149)</f>
        <v>0</v>
      </c>
      <c r="AF149" s="261">
        <f t="shared" si="35"/>
        <v>0</v>
      </c>
      <c r="AG149" s="260">
        <f>IF($Z149="",0,Shares!M149)</f>
        <v>0</v>
      </c>
      <c r="AH149" s="261">
        <f>IF($Z149="",0,Shares!N149)</f>
        <v>0</v>
      </c>
      <c r="AI149" s="238" t="str">
        <f>IF($Z149="","",RANK(AE149,$AE$2:$AE$1001)+COUNTIF($AE$2:AE149,AE149)-1)</f>
        <v/>
      </c>
      <c r="AJ149" s="238" t="str">
        <f>IF($AD149&lt;0,COUNT($AJ$1:AJ148)+1,"")</f>
        <v/>
      </c>
      <c r="AL149" s="238" t="str">
        <f>'All Ticker P&amp;L'!A149</f>
        <v/>
      </c>
      <c r="AM149" s="238" t="str">
        <f>'All Ticker P&amp;L'!B149</f>
        <v/>
      </c>
      <c r="AN149" s="238" t="str">
        <f>'All Ticker P&amp;L'!C149</f>
        <v/>
      </c>
      <c r="AO149" s="238" t="str">
        <f>'All Ticker P&amp;L'!D149</f>
        <v/>
      </c>
      <c r="AP149" s="238">
        <f>IF($AL149="",0,'All Ticker P&amp;L'!E149)</f>
        <v>0</v>
      </c>
      <c r="AQ149" s="260">
        <f>IF($AL149="",0,'All Ticker P&amp;L'!J149*'All Ticker P&amp;L'!I149)</f>
        <v>0</v>
      </c>
      <c r="AR149" s="260">
        <f>IF($AL149="",0,'All Ticker P&amp;L'!L149)</f>
        <v>0</v>
      </c>
      <c r="AS149" s="261">
        <f>IF($AL149="",0,'All Ticker P&amp;L'!M149)</f>
        <v>0</v>
      </c>
      <c r="AT149" s="238" t="str">
        <f>IF($AL149="","",RANK(AR149,$AR$2:$AR$1001)+COUNTIF($AR$2:AR149,AR149)-1)</f>
        <v/>
      </c>
      <c r="AU149" s="238" t="str">
        <f>IF($AL149="","",RANK(AV149,$AV$2:$AV$1001)+COUNTIF($AV$2:AV149,AV149)-1)</f>
        <v/>
      </c>
      <c r="AV149" s="260">
        <f t="shared" si="36"/>
        <v>0</v>
      </c>
    </row>
    <row r="150" spans="26:48" ht="15" customHeight="1" x14ac:dyDescent="0.2">
      <c r="Z150" s="238" t="str">
        <f>Shares!A150</f>
        <v/>
      </c>
      <c r="AA150" s="238" t="str">
        <f>Shares!B150</f>
        <v/>
      </c>
      <c r="AB150" s="238" t="str">
        <f>Shares!C150</f>
        <v/>
      </c>
      <c r="AC150" s="238" t="str">
        <f>Shares!D150</f>
        <v/>
      </c>
      <c r="AD150" s="238">
        <f>IF($Z150="",0,Shares!E150)</f>
        <v>0</v>
      </c>
      <c r="AE150" s="260">
        <f>IF($Z150="",0,Shares!K150*Shares!J150)</f>
        <v>0</v>
      </c>
      <c r="AF150" s="261">
        <f t="shared" si="35"/>
        <v>0</v>
      </c>
      <c r="AG150" s="260">
        <f>IF($Z150="",0,Shares!M150)</f>
        <v>0</v>
      </c>
      <c r="AH150" s="261">
        <f>IF($Z150="",0,Shares!N150)</f>
        <v>0</v>
      </c>
      <c r="AI150" s="238" t="str">
        <f>IF($Z150="","",RANK(AE150,$AE$2:$AE$1001)+COUNTIF($AE$2:AE150,AE150)-1)</f>
        <v/>
      </c>
      <c r="AJ150" s="238" t="str">
        <f>IF($AD150&lt;0,COUNT($AJ$1:AJ149)+1,"")</f>
        <v/>
      </c>
      <c r="AL150" s="238" t="str">
        <f>'All Ticker P&amp;L'!A150</f>
        <v/>
      </c>
      <c r="AM150" s="238" t="str">
        <f>'All Ticker P&amp;L'!B150</f>
        <v/>
      </c>
      <c r="AN150" s="238" t="str">
        <f>'All Ticker P&amp;L'!C150</f>
        <v/>
      </c>
      <c r="AO150" s="238" t="str">
        <f>'All Ticker P&amp;L'!D150</f>
        <v/>
      </c>
      <c r="AP150" s="238">
        <f>IF($AL150="",0,'All Ticker P&amp;L'!E150)</f>
        <v>0</v>
      </c>
      <c r="AQ150" s="260">
        <f>IF($AL150="",0,'All Ticker P&amp;L'!J150*'All Ticker P&amp;L'!I150)</f>
        <v>0</v>
      </c>
      <c r="AR150" s="260">
        <f>IF($AL150="",0,'All Ticker P&amp;L'!L150)</f>
        <v>0</v>
      </c>
      <c r="AS150" s="261">
        <f>IF($AL150="",0,'All Ticker P&amp;L'!M150)</f>
        <v>0</v>
      </c>
      <c r="AT150" s="238" t="str">
        <f>IF($AL150="","",RANK(AR150,$AR$2:$AR$1001)+COUNTIF($AR$2:AR150,AR150)-1)</f>
        <v/>
      </c>
      <c r="AU150" s="238" t="str">
        <f>IF($AL150="","",RANK(AV150,$AV$2:$AV$1001)+COUNTIF($AV$2:AV150,AV150)-1)</f>
        <v/>
      </c>
      <c r="AV150" s="260">
        <f t="shared" si="36"/>
        <v>0</v>
      </c>
    </row>
    <row r="151" spans="26:48" ht="15" customHeight="1" x14ac:dyDescent="0.2">
      <c r="Z151" s="238" t="str">
        <f>Shares!A151</f>
        <v/>
      </c>
      <c r="AA151" s="238" t="str">
        <f>Shares!B151</f>
        <v/>
      </c>
      <c r="AB151" s="238" t="str">
        <f>Shares!C151</f>
        <v/>
      </c>
      <c r="AC151" s="238" t="str">
        <f>Shares!D151</f>
        <v/>
      </c>
      <c r="AD151" s="238">
        <f>IF($Z151="",0,Shares!E151)</f>
        <v>0</v>
      </c>
      <c r="AE151" s="260">
        <f>IF($Z151="",0,Shares!K151*Shares!J151)</f>
        <v>0</v>
      </c>
      <c r="AF151" s="261">
        <f t="shared" si="35"/>
        <v>0</v>
      </c>
      <c r="AG151" s="260">
        <f>IF($Z151="",0,Shares!M151)</f>
        <v>0</v>
      </c>
      <c r="AH151" s="261">
        <f>IF($Z151="",0,Shares!N151)</f>
        <v>0</v>
      </c>
      <c r="AI151" s="238" t="str">
        <f>IF($Z151="","",RANK(AE151,$AE$2:$AE$1001)+COUNTIF($AE$2:AE151,AE151)-1)</f>
        <v/>
      </c>
      <c r="AJ151" s="238" t="str">
        <f>IF($AD151&lt;0,COUNT($AJ$1:AJ150)+1,"")</f>
        <v/>
      </c>
      <c r="AL151" s="238" t="str">
        <f>'All Ticker P&amp;L'!A151</f>
        <v/>
      </c>
      <c r="AM151" s="238" t="str">
        <f>'All Ticker P&amp;L'!B151</f>
        <v/>
      </c>
      <c r="AN151" s="238" t="str">
        <f>'All Ticker P&amp;L'!C151</f>
        <v/>
      </c>
      <c r="AO151" s="238" t="str">
        <f>'All Ticker P&amp;L'!D151</f>
        <v/>
      </c>
      <c r="AP151" s="238">
        <f>IF($AL151="",0,'All Ticker P&amp;L'!E151)</f>
        <v>0</v>
      </c>
      <c r="AQ151" s="260">
        <f>IF($AL151="",0,'All Ticker P&amp;L'!J151*'All Ticker P&amp;L'!I151)</f>
        <v>0</v>
      </c>
      <c r="AR151" s="260">
        <f>IF($AL151="",0,'All Ticker P&amp;L'!L151)</f>
        <v>0</v>
      </c>
      <c r="AS151" s="261">
        <f>IF($AL151="",0,'All Ticker P&amp;L'!M151)</f>
        <v>0</v>
      </c>
      <c r="AT151" s="238" t="str">
        <f>IF($AL151="","",RANK(AR151,$AR$2:$AR$1001)+COUNTIF($AR$2:AR151,AR151)-1)</f>
        <v/>
      </c>
      <c r="AU151" s="238" t="str">
        <f>IF($AL151="","",RANK(AV151,$AV$2:$AV$1001)+COUNTIF($AV$2:AV151,AV151)-1)</f>
        <v/>
      </c>
      <c r="AV151" s="260">
        <f t="shared" si="36"/>
        <v>0</v>
      </c>
    </row>
    <row r="152" spans="26:48" ht="15" customHeight="1" x14ac:dyDescent="0.2">
      <c r="Z152" s="238" t="str">
        <f>Shares!A152</f>
        <v/>
      </c>
      <c r="AA152" s="238" t="str">
        <f>Shares!B152</f>
        <v/>
      </c>
      <c r="AB152" s="238" t="str">
        <f>Shares!C152</f>
        <v/>
      </c>
      <c r="AC152" s="238" t="str">
        <f>Shares!D152</f>
        <v/>
      </c>
      <c r="AD152" s="238">
        <f>IF($Z152="",0,Shares!E152)</f>
        <v>0</v>
      </c>
      <c r="AE152" s="260">
        <f>IF($Z152="",0,Shares!K152*Shares!J152)</f>
        <v>0</v>
      </c>
      <c r="AF152" s="261">
        <f t="shared" si="35"/>
        <v>0</v>
      </c>
      <c r="AG152" s="260">
        <f>IF($Z152="",0,Shares!M152)</f>
        <v>0</v>
      </c>
      <c r="AH152" s="261">
        <f>IF($Z152="",0,Shares!N152)</f>
        <v>0</v>
      </c>
      <c r="AI152" s="238" t="str">
        <f>IF($Z152="","",RANK(AE152,$AE$2:$AE$1001)+COUNTIF($AE$2:AE152,AE152)-1)</f>
        <v/>
      </c>
      <c r="AJ152" s="238" t="str">
        <f>IF($AD152&lt;0,COUNT($AJ$1:AJ151)+1,"")</f>
        <v/>
      </c>
      <c r="AL152" s="238" t="str">
        <f>'All Ticker P&amp;L'!A152</f>
        <v/>
      </c>
      <c r="AM152" s="238" t="str">
        <f>'All Ticker P&amp;L'!B152</f>
        <v/>
      </c>
      <c r="AN152" s="238" t="str">
        <f>'All Ticker P&amp;L'!C152</f>
        <v/>
      </c>
      <c r="AO152" s="238" t="str">
        <f>'All Ticker P&amp;L'!D152</f>
        <v/>
      </c>
      <c r="AP152" s="238">
        <f>IF($AL152="",0,'All Ticker P&amp;L'!E152)</f>
        <v>0</v>
      </c>
      <c r="AQ152" s="260">
        <f>IF($AL152="",0,'All Ticker P&amp;L'!J152*'All Ticker P&amp;L'!I152)</f>
        <v>0</v>
      </c>
      <c r="AR152" s="260">
        <f>IF($AL152="",0,'All Ticker P&amp;L'!L152)</f>
        <v>0</v>
      </c>
      <c r="AS152" s="261">
        <f>IF($AL152="",0,'All Ticker P&amp;L'!M152)</f>
        <v>0</v>
      </c>
      <c r="AT152" s="238" t="str">
        <f>IF($AL152="","",RANK(AR152,$AR$2:$AR$1001)+COUNTIF($AR$2:AR152,AR152)-1)</f>
        <v/>
      </c>
      <c r="AU152" s="238" t="str">
        <f>IF($AL152="","",RANK(AV152,$AV$2:$AV$1001)+COUNTIF($AV$2:AV152,AV152)-1)</f>
        <v/>
      </c>
      <c r="AV152" s="260">
        <f t="shared" si="36"/>
        <v>0</v>
      </c>
    </row>
    <row r="153" spans="26:48" ht="15" customHeight="1" x14ac:dyDescent="0.2">
      <c r="Z153" s="238" t="str">
        <f>Shares!A153</f>
        <v/>
      </c>
      <c r="AA153" s="238" t="str">
        <f>Shares!B153</f>
        <v/>
      </c>
      <c r="AB153" s="238" t="str">
        <f>Shares!C153</f>
        <v/>
      </c>
      <c r="AC153" s="238" t="str">
        <f>Shares!D153</f>
        <v/>
      </c>
      <c r="AD153" s="238">
        <f>IF($Z153="",0,Shares!E153)</f>
        <v>0</v>
      </c>
      <c r="AE153" s="260">
        <f>IF($Z153="",0,Shares!K153*Shares!J153)</f>
        <v>0</v>
      </c>
      <c r="AF153" s="261">
        <f t="shared" si="35"/>
        <v>0</v>
      </c>
      <c r="AG153" s="260">
        <f>IF($Z153="",0,Shares!M153)</f>
        <v>0</v>
      </c>
      <c r="AH153" s="261">
        <f>IF($Z153="",0,Shares!N153)</f>
        <v>0</v>
      </c>
      <c r="AI153" s="238" t="str">
        <f>IF($Z153="","",RANK(AE153,$AE$2:$AE$1001)+COUNTIF($AE$2:AE153,AE153)-1)</f>
        <v/>
      </c>
      <c r="AJ153" s="238" t="str">
        <f>IF($AD153&lt;0,COUNT($AJ$1:AJ152)+1,"")</f>
        <v/>
      </c>
      <c r="AL153" s="238" t="str">
        <f>'All Ticker P&amp;L'!A153</f>
        <v/>
      </c>
      <c r="AM153" s="238" t="str">
        <f>'All Ticker P&amp;L'!B153</f>
        <v/>
      </c>
      <c r="AN153" s="238" t="str">
        <f>'All Ticker P&amp;L'!C153</f>
        <v/>
      </c>
      <c r="AO153" s="238" t="str">
        <f>'All Ticker P&amp;L'!D153</f>
        <v/>
      </c>
      <c r="AP153" s="238">
        <f>IF($AL153="",0,'All Ticker P&amp;L'!E153)</f>
        <v>0</v>
      </c>
      <c r="AQ153" s="260">
        <f>IF($AL153="",0,'All Ticker P&amp;L'!J153*'All Ticker P&amp;L'!I153)</f>
        <v>0</v>
      </c>
      <c r="AR153" s="260">
        <f>IF($AL153="",0,'All Ticker P&amp;L'!L153)</f>
        <v>0</v>
      </c>
      <c r="AS153" s="261">
        <f>IF($AL153="",0,'All Ticker P&amp;L'!M153)</f>
        <v>0</v>
      </c>
      <c r="AT153" s="238" t="str">
        <f>IF($AL153="","",RANK(AR153,$AR$2:$AR$1001)+COUNTIF($AR$2:AR153,AR153)-1)</f>
        <v/>
      </c>
      <c r="AU153" s="238" t="str">
        <f>IF($AL153="","",RANK(AV153,$AV$2:$AV$1001)+COUNTIF($AV$2:AV153,AV153)-1)</f>
        <v/>
      </c>
      <c r="AV153" s="260">
        <f t="shared" si="36"/>
        <v>0</v>
      </c>
    </row>
    <row r="154" spans="26:48" ht="15" customHeight="1" x14ac:dyDescent="0.2">
      <c r="Z154" s="238" t="str">
        <f>Shares!A154</f>
        <v/>
      </c>
      <c r="AA154" s="238" t="str">
        <f>Shares!B154</f>
        <v/>
      </c>
      <c r="AB154" s="238" t="str">
        <f>Shares!C154</f>
        <v/>
      </c>
      <c r="AC154" s="238" t="str">
        <f>Shares!D154</f>
        <v/>
      </c>
      <c r="AD154" s="238">
        <f>IF($Z154="",0,Shares!E154)</f>
        <v>0</v>
      </c>
      <c r="AE154" s="260">
        <f>IF($Z154="",0,Shares!K154*Shares!J154)</f>
        <v>0</v>
      </c>
      <c r="AF154" s="261">
        <f t="shared" si="35"/>
        <v>0</v>
      </c>
      <c r="AG154" s="260">
        <f>IF($Z154="",0,Shares!M154)</f>
        <v>0</v>
      </c>
      <c r="AH154" s="261">
        <f>IF($Z154="",0,Shares!N154)</f>
        <v>0</v>
      </c>
      <c r="AI154" s="238" t="str">
        <f>IF($Z154="","",RANK(AE154,$AE$2:$AE$1001)+COUNTIF($AE$2:AE154,AE154)-1)</f>
        <v/>
      </c>
      <c r="AJ154" s="238" t="str">
        <f>IF($AD154&lt;0,COUNT($AJ$1:AJ153)+1,"")</f>
        <v/>
      </c>
      <c r="AL154" s="238" t="str">
        <f>'All Ticker P&amp;L'!A154</f>
        <v/>
      </c>
      <c r="AM154" s="238" t="str">
        <f>'All Ticker P&amp;L'!B154</f>
        <v/>
      </c>
      <c r="AN154" s="238" t="str">
        <f>'All Ticker P&amp;L'!C154</f>
        <v/>
      </c>
      <c r="AO154" s="238" t="str">
        <f>'All Ticker P&amp;L'!D154</f>
        <v/>
      </c>
      <c r="AP154" s="238">
        <f>IF($AL154="",0,'All Ticker P&amp;L'!E154)</f>
        <v>0</v>
      </c>
      <c r="AQ154" s="260">
        <f>IF($AL154="",0,'All Ticker P&amp;L'!J154*'All Ticker P&amp;L'!I154)</f>
        <v>0</v>
      </c>
      <c r="AR154" s="260">
        <f>IF($AL154="",0,'All Ticker P&amp;L'!L154)</f>
        <v>0</v>
      </c>
      <c r="AS154" s="261">
        <f>IF($AL154="",0,'All Ticker P&amp;L'!M154)</f>
        <v>0</v>
      </c>
      <c r="AT154" s="238" t="str">
        <f>IF($AL154="","",RANK(AR154,$AR$2:$AR$1001)+COUNTIF($AR$2:AR154,AR154)-1)</f>
        <v/>
      </c>
      <c r="AU154" s="238" t="str">
        <f>IF($AL154="","",RANK(AV154,$AV$2:$AV$1001)+COUNTIF($AV$2:AV154,AV154)-1)</f>
        <v/>
      </c>
      <c r="AV154" s="260">
        <f t="shared" si="36"/>
        <v>0</v>
      </c>
    </row>
    <row r="155" spans="26:48" ht="15" customHeight="1" x14ac:dyDescent="0.2">
      <c r="Z155" s="238" t="str">
        <f>Shares!A155</f>
        <v/>
      </c>
      <c r="AA155" s="238" t="str">
        <f>Shares!B155</f>
        <v/>
      </c>
      <c r="AB155" s="238" t="str">
        <f>Shares!C155</f>
        <v/>
      </c>
      <c r="AC155" s="238" t="str">
        <f>Shares!D155</f>
        <v/>
      </c>
      <c r="AD155" s="238">
        <f>IF($Z155="",0,Shares!E155)</f>
        <v>0</v>
      </c>
      <c r="AE155" s="260">
        <f>IF($Z155="",0,Shares!K155*Shares!J155)</f>
        <v>0</v>
      </c>
      <c r="AF155" s="261">
        <f t="shared" si="35"/>
        <v>0</v>
      </c>
      <c r="AG155" s="260">
        <f>IF($Z155="",0,Shares!M155)</f>
        <v>0</v>
      </c>
      <c r="AH155" s="261">
        <f>IF($Z155="",0,Shares!N155)</f>
        <v>0</v>
      </c>
      <c r="AI155" s="238" t="str">
        <f>IF($Z155="","",RANK(AE155,$AE$2:$AE$1001)+COUNTIF($AE$2:AE155,AE155)-1)</f>
        <v/>
      </c>
      <c r="AJ155" s="238" t="str">
        <f>IF($AD155&lt;0,COUNT($AJ$1:AJ154)+1,"")</f>
        <v/>
      </c>
      <c r="AL155" s="238" t="str">
        <f>'All Ticker P&amp;L'!A155</f>
        <v/>
      </c>
      <c r="AM155" s="238" t="str">
        <f>'All Ticker P&amp;L'!B155</f>
        <v/>
      </c>
      <c r="AN155" s="238" t="str">
        <f>'All Ticker P&amp;L'!C155</f>
        <v/>
      </c>
      <c r="AO155" s="238" t="str">
        <f>'All Ticker P&amp;L'!D155</f>
        <v/>
      </c>
      <c r="AP155" s="238">
        <f>IF($AL155="",0,'All Ticker P&amp;L'!E155)</f>
        <v>0</v>
      </c>
      <c r="AQ155" s="260">
        <f>IF($AL155="",0,'All Ticker P&amp;L'!J155*'All Ticker P&amp;L'!I155)</f>
        <v>0</v>
      </c>
      <c r="AR155" s="260">
        <f>IF($AL155="",0,'All Ticker P&amp;L'!L155)</f>
        <v>0</v>
      </c>
      <c r="AS155" s="261">
        <f>IF($AL155="",0,'All Ticker P&amp;L'!M155)</f>
        <v>0</v>
      </c>
      <c r="AT155" s="238" t="str">
        <f>IF($AL155="","",RANK(AR155,$AR$2:$AR$1001)+COUNTIF($AR$2:AR155,AR155)-1)</f>
        <v/>
      </c>
      <c r="AU155" s="238" t="str">
        <f>IF($AL155="","",RANK(AV155,$AV$2:$AV$1001)+COUNTIF($AV$2:AV155,AV155)-1)</f>
        <v/>
      </c>
      <c r="AV155" s="260">
        <f t="shared" si="36"/>
        <v>0</v>
      </c>
    </row>
    <row r="156" spans="26:48" ht="15" customHeight="1" x14ac:dyDescent="0.2">
      <c r="Z156" s="238" t="str">
        <f>Shares!A156</f>
        <v/>
      </c>
      <c r="AA156" s="238" t="str">
        <f>Shares!B156</f>
        <v/>
      </c>
      <c r="AB156" s="238" t="str">
        <f>Shares!C156</f>
        <v/>
      </c>
      <c r="AC156" s="238" t="str">
        <f>Shares!D156</f>
        <v/>
      </c>
      <c r="AD156" s="238">
        <f>IF($Z156="",0,Shares!E156)</f>
        <v>0</v>
      </c>
      <c r="AE156" s="260">
        <f>IF($Z156="",0,Shares!K156*Shares!J156)</f>
        <v>0</v>
      </c>
      <c r="AF156" s="261">
        <f t="shared" si="35"/>
        <v>0</v>
      </c>
      <c r="AG156" s="260">
        <f>IF($Z156="",0,Shares!M156)</f>
        <v>0</v>
      </c>
      <c r="AH156" s="261">
        <f>IF($Z156="",0,Shares!N156)</f>
        <v>0</v>
      </c>
      <c r="AI156" s="238" t="str">
        <f>IF($Z156="","",RANK(AE156,$AE$2:$AE$1001)+COUNTIF($AE$2:AE156,AE156)-1)</f>
        <v/>
      </c>
      <c r="AJ156" s="238" t="str">
        <f>IF($AD156&lt;0,COUNT($AJ$1:AJ155)+1,"")</f>
        <v/>
      </c>
      <c r="AL156" s="238" t="str">
        <f>'All Ticker P&amp;L'!A156</f>
        <v/>
      </c>
      <c r="AM156" s="238" t="str">
        <f>'All Ticker P&amp;L'!B156</f>
        <v/>
      </c>
      <c r="AN156" s="238" t="str">
        <f>'All Ticker P&amp;L'!C156</f>
        <v/>
      </c>
      <c r="AO156" s="238" t="str">
        <f>'All Ticker P&amp;L'!D156</f>
        <v/>
      </c>
      <c r="AP156" s="238">
        <f>IF($AL156="",0,'All Ticker P&amp;L'!E156)</f>
        <v>0</v>
      </c>
      <c r="AQ156" s="260">
        <f>IF($AL156="",0,'All Ticker P&amp;L'!J156*'All Ticker P&amp;L'!I156)</f>
        <v>0</v>
      </c>
      <c r="AR156" s="260">
        <f>IF($AL156="",0,'All Ticker P&amp;L'!L156)</f>
        <v>0</v>
      </c>
      <c r="AS156" s="261">
        <f>IF($AL156="",0,'All Ticker P&amp;L'!M156)</f>
        <v>0</v>
      </c>
      <c r="AT156" s="238" t="str">
        <f>IF($AL156="","",RANK(AR156,$AR$2:$AR$1001)+COUNTIF($AR$2:AR156,AR156)-1)</f>
        <v/>
      </c>
      <c r="AU156" s="238" t="str">
        <f>IF($AL156="","",RANK(AV156,$AV$2:$AV$1001)+COUNTIF($AV$2:AV156,AV156)-1)</f>
        <v/>
      </c>
      <c r="AV156" s="260">
        <f t="shared" si="36"/>
        <v>0</v>
      </c>
    </row>
    <row r="157" spans="26:48" ht="15" customHeight="1" x14ac:dyDescent="0.2">
      <c r="Z157" s="238" t="str">
        <f>Shares!A157</f>
        <v/>
      </c>
      <c r="AA157" s="238" t="str">
        <f>Shares!B157</f>
        <v/>
      </c>
      <c r="AB157" s="238" t="str">
        <f>Shares!C157</f>
        <v/>
      </c>
      <c r="AC157" s="238" t="str">
        <f>Shares!D157</f>
        <v/>
      </c>
      <c r="AD157" s="238">
        <f>IF($Z157="",0,Shares!E157)</f>
        <v>0</v>
      </c>
      <c r="AE157" s="260">
        <f>IF($Z157="",0,Shares!K157*Shares!J157)</f>
        <v>0</v>
      </c>
      <c r="AF157" s="261">
        <f t="shared" si="35"/>
        <v>0</v>
      </c>
      <c r="AG157" s="260">
        <f>IF($Z157="",0,Shares!M157)</f>
        <v>0</v>
      </c>
      <c r="AH157" s="261">
        <f>IF($Z157="",0,Shares!N157)</f>
        <v>0</v>
      </c>
      <c r="AI157" s="238" t="str">
        <f>IF($Z157="","",RANK(AE157,$AE$2:$AE$1001)+COUNTIF($AE$2:AE157,AE157)-1)</f>
        <v/>
      </c>
      <c r="AJ157" s="238" t="str">
        <f>IF($AD157&lt;0,COUNT($AJ$1:AJ156)+1,"")</f>
        <v/>
      </c>
      <c r="AL157" s="238" t="str">
        <f>'All Ticker P&amp;L'!A157</f>
        <v/>
      </c>
      <c r="AM157" s="238" t="str">
        <f>'All Ticker P&amp;L'!B157</f>
        <v/>
      </c>
      <c r="AN157" s="238" t="str">
        <f>'All Ticker P&amp;L'!C157</f>
        <v/>
      </c>
      <c r="AO157" s="238" t="str">
        <f>'All Ticker P&amp;L'!D157</f>
        <v/>
      </c>
      <c r="AP157" s="238">
        <f>IF($AL157="",0,'All Ticker P&amp;L'!E157)</f>
        <v>0</v>
      </c>
      <c r="AQ157" s="260">
        <f>IF($AL157="",0,'All Ticker P&amp;L'!J157*'All Ticker P&amp;L'!I157)</f>
        <v>0</v>
      </c>
      <c r="AR157" s="260">
        <f>IF($AL157="",0,'All Ticker P&amp;L'!L157)</f>
        <v>0</v>
      </c>
      <c r="AS157" s="261">
        <f>IF($AL157="",0,'All Ticker P&amp;L'!M157)</f>
        <v>0</v>
      </c>
      <c r="AT157" s="238" t="str">
        <f>IF($AL157="","",RANK(AR157,$AR$2:$AR$1001)+COUNTIF($AR$2:AR157,AR157)-1)</f>
        <v/>
      </c>
      <c r="AU157" s="238" t="str">
        <f>IF($AL157="","",RANK(AV157,$AV$2:$AV$1001)+COUNTIF($AV$2:AV157,AV157)-1)</f>
        <v/>
      </c>
      <c r="AV157" s="260">
        <f t="shared" si="36"/>
        <v>0</v>
      </c>
    </row>
    <row r="158" spans="26:48" ht="15" customHeight="1" x14ac:dyDescent="0.2">
      <c r="Z158" s="238" t="str">
        <f>Shares!A158</f>
        <v/>
      </c>
      <c r="AA158" s="238" t="str">
        <f>Shares!B158</f>
        <v/>
      </c>
      <c r="AB158" s="238" t="str">
        <f>Shares!C158</f>
        <v/>
      </c>
      <c r="AC158" s="238" t="str">
        <f>Shares!D158</f>
        <v/>
      </c>
      <c r="AD158" s="238">
        <f>IF($Z158="",0,Shares!E158)</f>
        <v>0</v>
      </c>
      <c r="AE158" s="260">
        <f>IF($Z158="",0,Shares!K158*Shares!J158)</f>
        <v>0</v>
      </c>
      <c r="AF158" s="261">
        <f t="shared" si="35"/>
        <v>0</v>
      </c>
      <c r="AG158" s="260">
        <f>IF($Z158="",0,Shares!M158)</f>
        <v>0</v>
      </c>
      <c r="AH158" s="261">
        <f>IF($Z158="",0,Shares!N158)</f>
        <v>0</v>
      </c>
      <c r="AI158" s="238" t="str">
        <f>IF($Z158="","",RANK(AE158,$AE$2:$AE$1001)+COUNTIF($AE$2:AE158,AE158)-1)</f>
        <v/>
      </c>
      <c r="AJ158" s="238" t="str">
        <f>IF($AD158&lt;0,COUNT($AJ$1:AJ157)+1,"")</f>
        <v/>
      </c>
      <c r="AL158" s="238" t="str">
        <f>'All Ticker P&amp;L'!A158</f>
        <v/>
      </c>
      <c r="AM158" s="238" t="str">
        <f>'All Ticker P&amp;L'!B158</f>
        <v/>
      </c>
      <c r="AN158" s="238" t="str">
        <f>'All Ticker P&amp;L'!C158</f>
        <v/>
      </c>
      <c r="AO158" s="238" t="str">
        <f>'All Ticker P&amp;L'!D158</f>
        <v/>
      </c>
      <c r="AP158" s="238">
        <f>IF($AL158="",0,'All Ticker P&amp;L'!E158)</f>
        <v>0</v>
      </c>
      <c r="AQ158" s="260">
        <f>IF($AL158="",0,'All Ticker P&amp;L'!J158*'All Ticker P&amp;L'!I158)</f>
        <v>0</v>
      </c>
      <c r="AR158" s="260">
        <f>IF($AL158="",0,'All Ticker P&amp;L'!L158)</f>
        <v>0</v>
      </c>
      <c r="AS158" s="261">
        <f>IF($AL158="",0,'All Ticker P&amp;L'!M158)</f>
        <v>0</v>
      </c>
      <c r="AT158" s="238" t="str">
        <f>IF($AL158="","",RANK(AR158,$AR$2:$AR$1001)+COUNTIF($AR$2:AR158,AR158)-1)</f>
        <v/>
      </c>
      <c r="AU158" s="238" t="str">
        <f>IF($AL158="","",RANK(AV158,$AV$2:$AV$1001)+COUNTIF($AV$2:AV158,AV158)-1)</f>
        <v/>
      </c>
      <c r="AV158" s="260">
        <f t="shared" si="36"/>
        <v>0</v>
      </c>
    </row>
    <row r="159" spans="26:48" ht="15" customHeight="1" x14ac:dyDescent="0.2">
      <c r="Z159" s="238" t="str">
        <f>Shares!A159</f>
        <v/>
      </c>
      <c r="AA159" s="238" t="str">
        <f>Shares!B159</f>
        <v/>
      </c>
      <c r="AB159" s="238" t="str">
        <f>Shares!C159</f>
        <v/>
      </c>
      <c r="AC159" s="238" t="str">
        <f>Shares!D159</f>
        <v/>
      </c>
      <c r="AD159" s="238">
        <f>IF($Z159="",0,Shares!E159)</f>
        <v>0</v>
      </c>
      <c r="AE159" s="260">
        <f>IF($Z159="",0,Shares!K159*Shares!J159)</f>
        <v>0</v>
      </c>
      <c r="AF159" s="261">
        <f t="shared" si="35"/>
        <v>0</v>
      </c>
      <c r="AG159" s="260">
        <f>IF($Z159="",0,Shares!M159)</f>
        <v>0</v>
      </c>
      <c r="AH159" s="261">
        <f>IF($Z159="",0,Shares!N159)</f>
        <v>0</v>
      </c>
      <c r="AI159" s="238" t="str">
        <f>IF($Z159="","",RANK(AE159,$AE$2:$AE$1001)+COUNTIF($AE$2:AE159,AE159)-1)</f>
        <v/>
      </c>
      <c r="AJ159" s="238" t="str">
        <f>IF($AD159&lt;0,COUNT($AJ$1:AJ158)+1,"")</f>
        <v/>
      </c>
      <c r="AL159" s="238" t="str">
        <f>'All Ticker P&amp;L'!A159</f>
        <v/>
      </c>
      <c r="AM159" s="238" t="str">
        <f>'All Ticker P&amp;L'!B159</f>
        <v/>
      </c>
      <c r="AN159" s="238" t="str">
        <f>'All Ticker P&amp;L'!C159</f>
        <v/>
      </c>
      <c r="AO159" s="238" t="str">
        <f>'All Ticker P&amp;L'!D159</f>
        <v/>
      </c>
      <c r="AP159" s="238">
        <f>IF($AL159="",0,'All Ticker P&amp;L'!E159)</f>
        <v>0</v>
      </c>
      <c r="AQ159" s="260">
        <f>IF($AL159="",0,'All Ticker P&amp;L'!J159*'All Ticker P&amp;L'!I159)</f>
        <v>0</v>
      </c>
      <c r="AR159" s="260">
        <f>IF($AL159="",0,'All Ticker P&amp;L'!L159)</f>
        <v>0</v>
      </c>
      <c r="AS159" s="261">
        <f>IF($AL159="",0,'All Ticker P&amp;L'!M159)</f>
        <v>0</v>
      </c>
      <c r="AT159" s="238" t="str">
        <f>IF($AL159="","",RANK(AR159,$AR$2:$AR$1001)+COUNTIF($AR$2:AR159,AR159)-1)</f>
        <v/>
      </c>
      <c r="AU159" s="238" t="str">
        <f>IF($AL159="","",RANK(AV159,$AV$2:$AV$1001)+COUNTIF($AV$2:AV159,AV159)-1)</f>
        <v/>
      </c>
      <c r="AV159" s="260">
        <f t="shared" si="36"/>
        <v>0</v>
      </c>
    </row>
    <row r="160" spans="26:48" ht="15" customHeight="1" x14ac:dyDescent="0.2">
      <c r="Z160" s="238" t="str">
        <f>Shares!A160</f>
        <v/>
      </c>
      <c r="AA160" s="238" t="str">
        <f>Shares!B160</f>
        <v/>
      </c>
      <c r="AB160" s="238" t="str">
        <f>Shares!C160</f>
        <v/>
      </c>
      <c r="AC160" s="238" t="str">
        <f>Shares!D160</f>
        <v/>
      </c>
      <c r="AD160" s="238">
        <f>IF($Z160="",0,Shares!E160)</f>
        <v>0</v>
      </c>
      <c r="AE160" s="260">
        <f>IF($Z160="",0,Shares!K160*Shares!J160)</f>
        <v>0</v>
      </c>
      <c r="AF160" s="261">
        <f t="shared" si="35"/>
        <v>0</v>
      </c>
      <c r="AG160" s="260">
        <f>IF($Z160="",0,Shares!M160)</f>
        <v>0</v>
      </c>
      <c r="AH160" s="261">
        <f>IF($Z160="",0,Shares!N160)</f>
        <v>0</v>
      </c>
      <c r="AI160" s="238" t="str">
        <f>IF($Z160="","",RANK(AE160,$AE$2:$AE$1001)+COUNTIF($AE$2:AE160,AE160)-1)</f>
        <v/>
      </c>
      <c r="AJ160" s="238" t="str">
        <f>IF($AD160&lt;0,COUNT($AJ$1:AJ159)+1,"")</f>
        <v/>
      </c>
      <c r="AL160" s="238" t="str">
        <f>'All Ticker P&amp;L'!A160</f>
        <v/>
      </c>
      <c r="AM160" s="238" t="str">
        <f>'All Ticker P&amp;L'!B160</f>
        <v/>
      </c>
      <c r="AN160" s="238" t="str">
        <f>'All Ticker P&amp;L'!C160</f>
        <v/>
      </c>
      <c r="AO160" s="238" t="str">
        <f>'All Ticker P&amp;L'!D160</f>
        <v/>
      </c>
      <c r="AP160" s="238">
        <f>IF($AL160="",0,'All Ticker P&amp;L'!E160)</f>
        <v>0</v>
      </c>
      <c r="AQ160" s="260">
        <f>IF($AL160="",0,'All Ticker P&amp;L'!J160*'All Ticker P&amp;L'!I160)</f>
        <v>0</v>
      </c>
      <c r="AR160" s="260">
        <f>IF($AL160="",0,'All Ticker P&amp;L'!L160)</f>
        <v>0</v>
      </c>
      <c r="AS160" s="261">
        <f>IF($AL160="",0,'All Ticker P&amp;L'!M160)</f>
        <v>0</v>
      </c>
      <c r="AT160" s="238" t="str">
        <f>IF($AL160="","",RANK(AR160,$AR$2:$AR$1001)+COUNTIF($AR$2:AR160,AR160)-1)</f>
        <v/>
      </c>
      <c r="AU160" s="238" t="str">
        <f>IF($AL160="","",RANK(AV160,$AV$2:$AV$1001)+COUNTIF($AV$2:AV160,AV160)-1)</f>
        <v/>
      </c>
      <c r="AV160" s="260">
        <f t="shared" si="36"/>
        <v>0</v>
      </c>
    </row>
    <row r="161" spans="26:48" ht="15" customHeight="1" x14ac:dyDescent="0.2">
      <c r="Z161" s="238" t="str">
        <f>Shares!A161</f>
        <v/>
      </c>
      <c r="AA161" s="238" t="str">
        <f>Shares!B161</f>
        <v/>
      </c>
      <c r="AB161" s="238" t="str">
        <f>Shares!C161</f>
        <v/>
      </c>
      <c r="AC161" s="238" t="str">
        <f>Shares!D161</f>
        <v/>
      </c>
      <c r="AD161" s="238">
        <f>IF($Z161="",0,Shares!E161)</f>
        <v>0</v>
      </c>
      <c r="AE161" s="260">
        <f>IF($Z161="",0,Shares!K161*Shares!J161)</f>
        <v>0</v>
      </c>
      <c r="AF161" s="261">
        <f t="shared" si="35"/>
        <v>0</v>
      </c>
      <c r="AG161" s="260">
        <f>IF($Z161="",0,Shares!M161)</f>
        <v>0</v>
      </c>
      <c r="AH161" s="261">
        <f>IF($Z161="",0,Shares!N161)</f>
        <v>0</v>
      </c>
      <c r="AI161" s="238" t="str">
        <f>IF($Z161="","",RANK(AE161,$AE$2:$AE$1001)+COUNTIF($AE$2:AE161,AE161)-1)</f>
        <v/>
      </c>
      <c r="AJ161" s="238" t="str">
        <f>IF($AD161&lt;0,COUNT($AJ$1:AJ160)+1,"")</f>
        <v/>
      </c>
      <c r="AL161" s="238" t="str">
        <f>'All Ticker P&amp;L'!A161</f>
        <v/>
      </c>
      <c r="AM161" s="238" t="str">
        <f>'All Ticker P&amp;L'!B161</f>
        <v/>
      </c>
      <c r="AN161" s="238" t="str">
        <f>'All Ticker P&amp;L'!C161</f>
        <v/>
      </c>
      <c r="AO161" s="238" t="str">
        <f>'All Ticker P&amp;L'!D161</f>
        <v/>
      </c>
      <c r="AP161" s="238">
        <f>IF($AL161="",0,'All Ticker P&amp;L'!E161)</f>
        <v>0</v>
      </c>
      <c r="AQ161" s="260">
        <f>IF($AL161="",0,'All Ticker P&amp;L'!J161*'All Ticker P&amp;L'!I161)</f>
        <v>0</v>
      </c>
      <c r="AR161" s="260">
        <f>IF($AL161="",0,'All Ticker P&amp;L'!L161)</f>
        <v>0</v>
      </c>
      <c r="AS161" s="261">
        <f>IF($AL161="",0,'All Ticker P&amp;L'!M161)</f>
        <v>0</v>
      </c>
      <c r="AT161" s="238" t="str">
        <f>IF($AL161="","",RANK(AR161,$AR$2:$AR$1001)+COUNTIF($AR$2:AR161,AR161)-1)</f>
        <v/>
      </c>
      <c r="AU161" s="238" t="str">
        <f>IF($AL161="","",RANK(AV161,$AV$2:$AV$1001)+COUNTIF($AV$2:AV161,AV161)-1)</f>
        <v/>
      </c>
      <c r="AV161" s="260">
        <f t="shared" si="36"/>
        <v>0</v>
      </c>
    </row>
    <row r="162" spans="26:48" ht="15" customHeight="1" x14ac:dyDescent="0.2">
      <c r="Z162" s="238" t="str">
        <f>Shares!A162</f>
        <v/>
      </c>
      <c r="AA162" s="238" t="str">
        <f>Shares!B162</f>
        <v/>
      </c>
      <c r="AB162" s="238" t="str">
        <f>Shares!C162</f>
        <v/>
      </c>
      <c r="AC162" s="238" t="str">
        <f>Shares!D162</f>
        <v/>
      </c>
      <c r="AD162" s="238">
        <f>IF($Z162="",0,Shares!E162)</f>
        <v>0</v>
      </c>
      <c r="AE162" s="260">
        <f>IF($Z162="",0,Shares!K162*Shares!J162)</f>
        <v>0</v>
      </c>
      <c r="AF162" s="261">
        <f t="shared" si="35"/>
        <v>0</v>
      </c>
      <c r="AG162" s="260">
        <f>IF($Z162="",0,Shares!M162)</f>
        <v>0</v>
      </c>
      <c r="AH162" s="261">
        <f>IF($Z162="",0,Shares!N162)</f>
        <v>0</v>
      </c>
      <c r="AI162" s="238" t="str">
        <f>IF($Z162="","",RANK(AE162,$AE$2:$AE$1001)+COUNTIF($AE$2:AE162,AE162)-1)</f>
        <v/>
      </c>
      <c r="AJ162" s="238" t="str">
        <f>IF($AD162&lt;0,COUNT($AJ$1:AJ161)+1,"")</f>
        <v/>
      </c>
      <c r="AL162" s="238" t="str">
        <f>'All Ticker P&amp;L'!A162</f>
        <v/>
      </c>
      <c r="AM162" s="238" t="str">
        <f>'All Ticker P&amp;L'!B162</f>
        <v/>
      </c>
      <c r="AN162" s="238" t="str">
        <f>'All Ticker P&amp;L'!C162</f>
        <v/>
      </c>
      <c r="AO162" s="238" t="str">
        <f>'All Ticker P&amp;L'!D162</f>
        <v/>
      </c>
      <c r="AP162" s="238">
        <f>IF($AL162="",0,'All Ticker P&amp;L'!E162)</f>
        <v>0</v>
      </c>
      <c r="AQ162" s="260">
        <f>IF($AL162="",0,'All Ticker P&amp;L'!J162*'All Ticker P&amp;L'!I162)</f>
        <v>0</v>
      </c>
      <c r="AR162" s="260">
        <f>IF($AL162="",0,'All Ticker P&amp;L'!L162)</f>
        <v>0</v>
      </c>
      <c r="AS162" s="261">
        <f>IF($AL162="",0,'All Ticker P&amp;L'!M162)</f>
        <v>0</v>
      </c>
      <c r="AT162" s="238" t="str">
        <f>IF($AL162="","",RANK(AR162,$AR$2:$AR$1001)+COUNTIF($AR$2:AR162,AR162)-1)</f>
        <v/>
      </c>
      <c r="AU162" s="238" t="str">
        <f>IF($AL162="","",RANK(AV162,$AV$2:$AV$1001)+COUNTIF($AV$2:AV162,AV162)-1)</f>
        <v/>
      </c>
      <c r="AV162" s="260">
        <f t="shared" si="36"/>
        <v>0</v>
      </c>
    </row>
    <row r="163" spans="26:48" ht="15" customHeight="1" x14ac:dyDescent="0.2">
      <c r="Z163" s="238" t="str">
        <f>Shares!A163</f>
        <v/>
      </c>
      <c r="AA163" s="238" t="str">
        <f>Shares!B163</f>
        <v/>
      </c>
      <c r="AB163" s="238" t="str">
        <f>Shares!C163</f>
        <v/>
      </c>
      <c r="AC163" s="238" t="str">
        <f>Shares!D163</f>
        <v/>
      </c>
      <c r="AD163" s="238">
        <f>IF($Z163="",0,Shares!E163)</f>
        <v>0</v>
      </c>
      <c r="AE163" s="260">
        <f>IF($Z163="",0,Shares!K163*Shares!J163)</f>
        <v>0</v>
      </c>
      <c r="AF163" s="261">
        <f t="shared" si="35"/>
        <v>0</v>
      </c>
      <c r="AG163" s="260">
        <f>IF($Z163="",0,Shares!M163)</f>
        <v>0</v>
      </c>
      <c r="AH163" s="261">
        <f>IF($Z163="",0,Shares!N163)</f>
        <v>0</v>
      </c>
      <c r="AI163" s="238" t="str">
        <f>IF($Z163="","",RANK(AE163,$AE$2:$AE$1001)+COUNTIF($AE$2:AE163,AE163)-1)</f>
        <v/>
      </c>
      <c r="AJ163" s="238" t="str">
        <f>IF($AD163&lt;0,COUNT($AJ$1:AJ162)+1,"")</f>
        <v/>
      </c>
      <c r="AL163" s="238" t="str">
        <f>'All Ticker P&amp;L'!A163</f>
        <v/>
      </c>
      <c r="AM163" s="238" t="str">
        <f>'All Ticker P&amp;L'!B163</f>
        <v/>
      </c>
      <c r="AN163" s="238" t="str">
        <f>'All Ticker P&amp;L'!C163</f>
        <v/>
      </c>
      <c r="AO163" s="238" t="str">
        <f>'All Ticker P&amp;L'!D163</f>
        <v/>
      </c>
      <c r="AP163" s="238">
        <f>IF($AL163="",0,'All Ticker P&amp;L'!E163)</f>
        <v>0</v>
      </c>
      <c r="AQ163" s="260">
        <f>IF($AL163="",0,'All Ticker P&amp;L'!J163*'All Ticker P&amp;L'!I163)</f>
        <v>0</v>
      </c>
      <c r="AR163" s="260">
        <f>IF($AL163="",0,'All Ticker P&amp;L'!L163)</f>
        <v>0</v>
      </c>
      <c r="AS163" s="261">
        <f>IF($AL163="",0,'All Ticker P&amp;L'!M163)</f>
        <v>0</v>
      </c>
      <c r="AT163" s="238" t="str">
        <f>IF($AL163="","",RANK(AR163,$AR$2:$AR$1001)+COUNTIF($AR$2:AR163,AR163)-1)</f>
        <v/>
      </c>
      <c r="AU163" s="238" t="str">
        <f>IF($AL163="","",RANK(AV163,$AV$2:$AV$1001)+COUNTIF($AV$2:AV163,AV163)-1)</f>
        <v/>
      </c>
      <c r="AV163" s="260">
        <f t="shared" si="36"/>
        <v>0</v>
      </c>
    </row>
    <row r="164" spans="26:48" ht="15" customHeight="1" x14ac:dyDescent="0.2">
      <c r="Z164" s="238" t="str">
        <f>Shares!A164</f>
        <v/>
      </c>
      <c r="AA164" s="238" t="str">
        <f>Shares!B164</f>
        <v/>
      </c>
      <c r="AB164" s="238" t="str">
        <f>Shares!C164</f>
        <v/>
      </c>
      <c r="AC164" s="238" t="str">
        <f>Shares!D164</f>
        <v/>
      </c>
      <c r="AD164" s="238">
        <f>IF($Z164="",0,Shares!E164)</f>
        <v>0</v>
      </c>
      <c r="AE164" s="260">
        <f>IF($Z164="",0,Shares!K164*Shares!J164)</f>
        <v>0</v>
      </c>
      <c r="AF164" s="261">
        <f t="shared" si="35"/>
        <v>0</v>
      </c>
      <c r="AG164" s="260">
        <f>IF($Z164="",0,Shares!M164)</f>
        <v>0</v>
      </c>
      <c r="AH164" s="261">
        <f>IF($Z164="",0,Shares!N164)</f>
        <v>0</v>
      </c>
      <c r="AI164" s="238" t="str">
        <f>IF($Z164="","",RANK(AE164,$AE$2:$AE$1001)+COUNTIF($AE$2:AE164,AE164)-1)</f>
        <v/>
      </c>
      <c r="AJ164" s="238" t="str">
        <f>IF($AD164&lt;0,COUNT($AJ$1:AJ163)+1,"")</f>
        <v/>
      </c>
      <c r="AL164" s="238" t="str">
        <f>'All Ticker P&amp;L'!A164</f>
        <v/>
      </c>
      <c r="AM164" s="238" t="str">
        <f>'All Ticker P&amp;L'!B164</f>
        <v/>
      </c>
      <c r="AN164" s="238" t="str">
        <f>'All Ticker P&amp;L'!C164</f>
        <v/>
      </c>
      <c r="AO164" s="238" t="str">
        <f>'All Ticker P&amp;L'!D164</f>
        <v/>
      </c>
      <c r="AP164" s="238">
        <f>IF($AL164="",0,'All Ticker P&amp;L'!E164)</f>
        <v>0</v>
      </c>
      <c r="AQ164" s="260">
        <f>IF($AL164="",0,'All Ticker P&amp;L'!J164*'All Ticker P&amp;L'!I164)</f>
        <v>0</v>
      </c>
      <c r="AR164" s="260">
        <f>IF($AL164="",0,'All Ticker P&amp;L'!L164)</f>
        <v>0</v>
      </c>
      <c r="AS164" s="261">
        <f>IF($AL164="",0,'All Ticker P&amp;L'!M164)</f>
        <v>0</v>
      </c>
      <c r="AT164" s="238" t="str">
        <f>IF($AL164="","",RANK(AR164,$AR$2:$AR$1001)+COUNTIF($AR$2:AR164,AR164)-1)</f>
        <v/>
      </c>
      <c r="AU164" s="238" t="str">
        <f>IF($AL164="","",RANK(AV164,$AV$2:$AV$1001)+COUNTIF($AV$2:AV164,AV164)-1)</f>
        <v/>
      </c>
      <c r="AV164" s="260">
        <f t="shared" si="36"/>
        <v>0</v>
      </c>
    </row>
    <row r="165" spans="26:48" ht="15" customHeight="1" x14ac:dyDescent="0.2">
      <c r="Z165" s="238" t="str">
        <f>Shares!A165</f>
        <v/>
      </c>
      <c r="AA165" s="238" t="str">
        <f>Shares!B165</f>
        <v/>
      </c>
      <c r="AB165" s="238" t="str">
        <f>Shares!C165</f>
        <v/>
      </c>
      <c r="AC165" s="238" t="str">
        <f>Shares!D165</f>
        <v/>
      </c>
      <c r="AD165" s="238">
        <f>IF($Z165="",0,Shares!E165)</f>
        <v>0</v>
      </c>
      <c r="AE165" s="260">
        <f>IF($Z165="",0,Shares!K165*Shares!J165)</f>
        <v>0</v>
      </c>
      <c r="AF165" s="261">
        <f t="shared" si="35"/>
        <v>0</v>
      </c>
      <c r="AG165" s="260">
        <f>IF($Z165="",0,Shares!M165)</f>
        <v>0</v>
      </c>
      <c r="AH165" s="261">
        <f>IF($Z165="",0,Shares!N165)</f>
        <v>0</v>
      </c>
      <c r="AI165" s="238" t="str">
        <f>IF($Z165="","",RANK(AE165,$AE$2:$AE$1001)+COUNTIF($AE$2:AE165,AE165)-1)</f>
        <v/>
      </c>
      <c r="AJ165" s="238" t="str">
        <f>IF($AD165&lt;0,COUNT($AJ$1:AJ164)+1,"")</f>
        <v/>
      </c>
      <c r="AL165" s="238" t="str">
        <f>'All Ticker P&amp;L'!A165</f>
        <v/>
      </c>
      <c r="AM165" s="238" t="str">
        <f>'All Ticker P&amp;L'!B165</f>
        <v/>
      </c>
      <c r="AN165" s="238" t="str">
        <f>'All Ticker P&amp;L'!C165</f>
        <v/>
      </c>
      <c r="AO165" s="238" t="str">
        <f>'All Ticker P&amp;L'!D165</f>
        <v/>
      </c>
      <c r="AP165" s="238">
        <f>IF($AL165="",0,'All Ticker P&amp;L'!E165)</f>
        <v>0</v>
      </c>
      <c r="AQ165" s="260">
        <f>IF($AL165="",0,'All Ticker P&amp;L'!J165*'All Ticker P&amp;L'!I165)</f>
        <v>0</v>
      </c>
      <c r="AR165" s="260">
        <f>IF($AL165="",0,'All Ticker P&amp;L'!L165)</f>
        <v>0</v>
      </c>
      <c r="AS165" s="261">
        <f>IF($AL165="",0,'All Ticker P&amp;L'!M165)</f>
        <v>0</v>
      </c>
      <c r="AT165" s="238" t="str">
        <f>IF($AL165="","",RANK(AR165,$AR$2:$AR$1001)+COUNTIF($AR$2:AR165,AR165)-1)</f>
        <v/>
      </c>
      <c r="AU165" s="238" t="str">
        <f>IF($AL165="","",RANK(AV165,$AV$2:$AV$1001)+COUNTIF($AV$2:AV165,AV165)-1)</f>
        <v/>
      </c>
      <c r="AV165" s="260">
        <f t="shared" si="36"/>
        <v>0</v>
      </c>
    </row>
    <row r="166" spans="26:48" ht="15" customHeight="1" x14ac:dyDescent="0.2">
      <c r="Z166" s="238" t="str">
        <f>Shares!A166</f>
        <v/>
      </c>
      <c r="AA166" s="238" t="str">
        <f>Shares!B166</f>
        <v/>
      </c>
      <c r="AB166" s="238" t="str">
        <f>Shares!C166</f>
        <v/>
      </c>
      <c r="AC166" s="238" t="str">
        <f>Shares!D166</f>
        <v/>
      </c>
      <c r="AD166" s="238">
        <f>IF($Z166="",0,Shares!E166)</f>
        <v>0</v>
      </c>
      <c r="AE166" s="260">
        <f>IF($Z166="",0,Shares!K166*Shares!J166)</f>
        <v>0</v>
      </c>
      <c r="AF166" s="261">
        <f t="shared" si="35"/>
        <v>0</v>
      </c>
      <c r="AG166" s="260">
        <f>IF($Z166="",0,Shares!M166)</f>
        <v>0</v>
      </c>
      <c r="AH166" s="261">
        <f>IF($Z166="",0,Shares!N166)</f>
        <v>0</v>
      </c>
      <c r="AI166" s="238" t="str">
        <f>IF($Z166="","",RANK(AE166,$AE$2:$AE$1001)+COUNTIF($AE$2:AE166,AE166)-1)</f>
        <v/>
      </c>
      <c r="AJ166" s="238" t="str">
        <f>IF($AD166&lt;0,COUNT($AJ$1:AJ165)+1,"")</f>
        <v/>
      </c>
      <c r="AL166" s="238" t="str">
        <f>'All Ticker P&amp;L'!A166</f>
        <v/>
      </c>
      <c r="AM166" s="238" t="str">
        <f>'All Ticker P&amp;L'!B166</f>
        <v/>
      </c>
      <c r="AN166" s="238" t="str">
        <f>'All Ticker P&amp;L'!C166</f>
        <v/>
      </c>
      <c r="AO166" s="238" t="str">
        <f>'All Ticker P&amp;L'!D166</f>
        <v/>
      </c>
      <c r="AP166" s="238">
        <f>IF($AL166="",0,'All Ticker P&amp;L'!E166)</f>
        <v>0</v>
      </c>
      <c r="AQ166" s="260">
        <f>IF($AL166="",0,'All Ticker P&amp;L'!J166*'All Ticker P&amp;L'!I166)</f>
        <v>0</v>
      </c>
      <c r="AR166" s="260">
        <f>IF($AL166="",0,'All Ticker P&amp;L'!L166)</f>
        <v>0</v>
      </c>
      <c r="AS166" s="261">
        <f>IF($AL166="",0,'All Ticker P&amp;L'!M166)</f>
        <v>0</v>
      </c>
      <c r="AT166" s="238" t="str">
        <f>IF($AL166="","",RANK(AR166,$AR$2:$AR$1001)+COUNTIF($AR$2:AR166,AR166)-1)</f>
        <v/>
      </c>
      <c r="AU166" s="238" t="str">
        <f>IF($AL166="","",RANK(AV166,$AV$2:$AV$1001)+COUNTIF($AV$2:AV166,AV166)-1)</f>
        <v/>
      </c>
      <c r="AV166" s="260">
        <f t="shared" si="36"/>
        <v>0</v>
      </c>
    </row>
    <row r="167" spans="26:48" ht="15" customHeight="1" x14ac:dyDescent="0.2">
      <c r="Z167" s="238" t="str">
        <f>Shares!A167</f>
        <v/>
      </c>
      <c r="AA167" s="238" t="str">
        <f>Shares!B167</f>
        <v/>
      </c>
      <c r="AB167" s="238" t="str">
        <f>Shares!C167</f>
        <v/>
      </c>
      <c r="AC167" s="238" t="str">
        <f>Shares!D167</f>
        <v/>
      </c>
      <c r="AD167" s="238">
        <f>IF($Z167="",0,Shares!E167)</f>
        <v>0</v>
      </c>
      <c r="AE167" s="260">
        <f>IF($Z167="",0,Shares!K167*Shares!J167)</f>
        <v>0</v>
      </c>
      <c r="AF167" s="261">
        <f t="shared" si="35"/>
        <v>0</v>
      </c>
      <c r="AG167" s="260">
        <f>IF($Z167="",0,Shares!M167)</f>
        <v>0</v>
      </c>
      <c r="AH167" s="261">
        <f>IF($Z167="",0,Shares!N167)</f>
        <v>0</v>
      </c>
      <c r="AI167" s="238" t="str">
        <f>IF($Z167="","",RANK(AE167,$AE$2:$AE$1001)+COUNTIF($AE$2:AE167,AE167)-1)</f>
        <v/>
      </c>
      <c r="AJ167" s="238" t="str">
        <f>IF($AD167&lt;0,COUNT($AJ$1:AJ166)+1,"")</f>
        <v/>
      </c>
      <c r="AL167" s="238" t="str">
        <f>'All Ticker P&amp;L'!A167</f>
        <v/>
      </c>
      <c r="AM167" s="238" t="str">
        <f>'All Ticker P&amp;L'!B167</f>
        <v/>
      </c>
      <c r="AN167" s="238" t="str">
        <f>'All Ticker P&amp;L'!C167</f>
        <v/>
      </c>
      <c r="AO167" s="238" t="str">
        <f>'All Ticker P&amp;L'!D167</f>
        <v/>
      </c>
      <c r="AP167" s="238">
        <f>IF($AL167="",0,'All Ticker P&amp;L'!E167)</f>
        <v>0</v>
      </c>
      <c r="AQ167" s="260">
        <f>IF($AL167="",0,'All Ticker P&amp;L'!J167*'All Ticker P&amp;L'!I167)</f>
        <v>0</v>
      </c>
      <c r="AR167" s="260">
        <f>IF($AL167="",0,'All Ticker P&amp;L'!L167)</f>
        <v>0</v>
      </c>
      <c r="AS167" s="261">
        <f>IF($AL167="",0,'All Ticker P&amp;L'!M167)</f>
        <v>0</v>
      </c>
      <c r="AT167" s="238" t="str">
        <f>IF($AL167="","",RANK(AR167,$AR$2:$AR$1001)+COUNTIF($AR$2:AR167,AR167)-1)</f>
        <v/>
      </c>
      <c r="AU167" s="238" t="str">
        <f>IF($AL167="","",RANK(AV167,$AV$2:$AV$1001)+COUNTIF($AV$2:AV167,AV167)-1)</f>
        <v/>
      </c>
      <c r="AV167" s="260">
        <f t="shared" si="36"/>
        <v>0</v>
      </c>
    </row>
    <row r="168" spans="26:48" ht="15" customHeight="1" x14ac:dyDescent="0.2">
      <c r="Z168" s="238" t="str">
        <f>Shares!A168</f>
        <v/>
      </c>
      <c r="AA168" s="238" t="str">
        <f>Shares!B168</f>
        <v/>
      </c>
      <c r="AB168" s="238" t="str">
        <f>Shares!C168</f>
        <v/>
      </c>
      <c r="AC168" s="238" t="str">
        <f>Shares!D168</f>
        <v/>
      </c>
      <c r="AD168" s="238">
        <f>IF($Z168="",0,Shares!E168)</f>
        <v>0</v>
      </c>
      <c r="AE168" s="260">
        <f>IF($Z168="",0,Shares!K168*Shares!J168)</f>
        <v>0</v>
      </c>
      <c r="AF168" s="261">
        <f t="shared" si="35"/>
        <v>0</v>
      </c>
      <c r="AG168" s="260">
        <f>IF($Z168="",0,Shares!M168)</f>
        <v>0</v>
      </c>
      <c r="AH168" s="261">
        <f>IF($Z168="",0,Shares!N168)</f>
        <v>0</v>
      </c>
      <c r="AI168" s="238" t="str">
        <f>IF($Z168="","",RANK(AE168,$AE$2:$AE$1001)+COUNTIF($AE$2:AE168,AE168)-1)</f>
        <v/>
      </c>
      <c r="AJ168" s="238" t="str">
        <f>IF($AD168&lt;0,COUNT($AJ$1:AJ167)+1,"")</f>
        <v/>
      </c>
      <c r="AL168" s="238" t="str">
        <f>'All Ticker P&amp;L'!A168</f>
        <v/>
      </c>
      <c r="AM168" s="238" t="str">
        <f>'All Ticker P&amp;L'!B168</f>
        <v/>
      </c>
      <c r="AN168" s="238" t="str">
        <f>'All Ticker P&amp;L'!C168</f>
        <v/>
      </c>
      <c r="AO168" s="238" t="str">
        <f>'All Ticker P&amp;L'!D168</f>
        <v/>
      </c>
      <c r="AP168" s="238">
        <f>IF($AL168="",0,'All Ticker P&amp;L'!E168)</f>
        <v>0</v>
      </c>
      <c r="AQ168" s="260">
        <f>IF($AL168="",0,'All Ticker P&amp;L'!J168*'All Ticker P&amp;L'!I168)</f>
        <v>0</v>
      </c>
      <c r="AR168" s="260">
        <f>IF($AL168="",0,'All Ticker P&amp;L'!L168)</f>
        <v>0</v>
      </c>
      <c r="AS168" s="261">
        <f>IF($AL168="",0,'All Ticker P&amp;L'!M168)</f>
        <v>0</v>
      </c>
      <c r="AT168" s="238" t="str">
        <f>IF($AL168="","",RANK(AR168,$AR$2:$AR$1001)+COUNTIF($AR$2:AR168,AR168)-1)</f>
        <v/>
      </c>
      <c r="AU168" s="238" t="str">
        <f>IF($AL168="","",RANK(AV168,$AV$2:$AV$1001)+COUNTIF($AV$2:AV168,AV168)-1)</f>
        <v/>
      </c>
      <c r="AV168" s="260">
        <f t="shared" si="36"/>
        <v>0</v>
      </c>
    </row>
    <row r="169" spans="26:48" ht="15" customHeight="1" x14ac:dyDescent="0.2">
      <c r="Z169" s="238" t="str">
        <f>Shares!A169</f>
        <v/>
      </c>
      <c r="AA169" s="238" t="str">
        <f>Shares!B169</f>
        <v/>
      </c>
      <c r="AB169" s="238" t="str">
        <f>Shares!C169</f>
        <v/>
      </c>
      <c r="AC169" s="238" t="str">
        <f>Shares!D169</f>
        <v/>
      </c>
      <c r="AD169" s="238">
        <f>IF($Z169="",0,Shares!E169)</f>
        <v>0</v>
      </c>
      <c r="AE169" s="260">
        <f>IF($Z169="",0,Shares!K169*Shares!J169)</f>
        <v>0</v>
      </c>
      <c r="AF169" s="261">
        <f t="shared" si="35"/>
        <v>0</v>
      </c>
      <c r="AG169" s="260">
        <f>IF($Z169="",0,Shares!M169)</f>
        <v>0</v>
      </c>
      <c r="AH169" s="261">
        <f>IF($Z169="",0,Shares!N169)</f>
        <v>0</v>
      </c>
      <c r="AI169" s="238" t="str">
        <f>IF($Z169="","",RANK(AE169,$AE$2:$AE$1001)+COUNTIF($AE$2:AE169,AE169)-1)</f>
        <v/>
      </c>
      <c r="AJ169" s="238" t="str">
        <f>IF($AD169&lt;0,COUNT($AJ$1:AJ168)+1,"")</f>
        <v/>
      </c>
      <c r="AL169" s="238" t="str">
        <f>'All Ticker P&amp;L'!A169</f>
        <v/>
      </c>
      <c r="AM169" s="238" t="str">
        <f>'All Ticker P&amp;L'!B169</f>
        <v/>
      </c>
      <c r="AN169" s="238" t="str">
        <f>'All Ticker P&amp;L'!C169</f>
        <v/>
      </c>
      <c r="AO169" s="238" t="str">
        <f>'All Ticker P&amp;L'!D169</f>
        <v/>
      </c>
      <c r="AP169" s="238">
        <f>IF($AL169="",0,'All Ticker P&amp;L'!E169)</f>
        <v>0</v>
      </c>
      <c r="AQ169" s="260">
        <f>IF($AL169="",0,'All Ticker P&amp;L'!J169*'All Ticker P&amp;L'!I169)</f>
        <v>0</v>
      </c>
      <c r="AR169" s="260">
        <f>IF($AL169="",0,'All Ticker P&amp;L'!L169)</f>
        <v>0</v>
      </c>
      <c r="AS169" s="261">
        <f>IF($AL169="",0,'All Ticker P&amp;L'!M169)</f>
        <v>0</v>
      </c>
      <c r="AT169" s="238" t="str">
        <f>IF($AL169="","",RANK(AR169,$AR$2:$AR$1001)+COUNTIF($AR$2:AR169,AR169)-1)</f>
        <v/>
      </c>
      <c r="AU169" s="238" t="str">
        <f>IF($AL169="","",RANK(AV169,$AV$2:$AV$1001)+COUNTIF($AV$2:AV169,AV169)-1)</f>
        <v/>
      </c>
      <c r="AV169" s="260">
        <f t="shared" si="36"/>
        <v>0</v>
      </c>
    </row>
    <row r="170" spans="26:48" ht="15" customHeight="1" x14ac:dyDescent="0.2">
      <c r="Z170" s="238" t="str">
        <f>Shares!A170</f>
        <v/>
      </c>
      <c r="AA170" s="238" t="str">
        <f>Shares!B170</f>
        <v/>
      </c>
      <c r="AB170" s="238" t="str">
        <f>Shares!C170</f>
        <v/>
      </c>
      <c r="AC170" s="238" t="str">
        <f>Shares!D170</f>
        <v/>
      </c>
      <c r="AD170" s="238">
        <f>IF($Z170="",0,Shares!E170)</f>
        <v>0</v>
      </c>
      <c r="AE170" s="260">
        <f>IF($Z170="",0,Shares!K170*Shares!J170)</f>
        <v>0</v>
      </c>
      <c r="AF170" s="261">
        <f t="shared" si="35"/>
        <v>0</v>
      </c>
      <c r="AG170" s="260">
        <f>IF($Z170="",0,Shares!M170)</f>
        <v>0</v>
      </c>
      <c r="AH170" s="261">
        <f>IF($Z170="",0,Shares!N170)</f>
        <v>0</v>
      </c>
      <c r="AI170" s="238" t="str">
        <f>IF($Z170="","",RANK(AE170,$AE$2:$AE$1001)+COUNTIF($AE$2:AE170,AE170)-1)</f>
        <v/>
      </c>
      <c r="AJ170" s="238" t="str">
        <f>IF($AD170&lt;0,COUNT($AJ$1:AJ169)+1,"")</f>
        <v/>
      </c>
      <c r="AL170" s="238" t="str">
        <f>'All Ticker P&amp;L'!A170</f>
        <v/>
      </c>
      <c r="AM170" s="238" t="str">
        <f>'All Ticker P&amp;L'!B170</f>
        <v/>
      </c>
      <c r="AN170" s="238" t="str">
        <f>'All Ticker P&amp;L'!C170</f>
        <v/>
      </c>
      <c r="AO170" s="238" t="str">
        <f>'All Ticker P&amp;L'!D170</f>
        <v/>
      </c>
      <c r="AP170" s="238">
        <f>IF($AL170="",0,'All Ticker P&amp;L'!E170)</f>
        <v>0</v>
      </c>
      <c r="AQ170" s="260">
        <f>IF($AL170="",0,'All Ticker P&amp;L'!J170*'All Ticker P&amp;L'!I170)</f>
        <v>0</v>
      </c>
      <c r="AR170" s="260">
        <f>IF($AL170="",0,'All Ticker P&amp;L'!L170)</f>
        <v>0</v>
      </c>
      <c r="AS170" s="261">
        <f>IF($AL170="",0,'All Ticker P&amp;L'!M170)</f>
        <v>0</v>
      </c>
      <c r="AT170" s="238" t="str">
        <f>IF($AL170="","",RANK(AR170,$AR$2:$AR$1001)+COUNTIF($AR$2:AR170,AR170)-1)</f>
        <v/>
      </c>
      <c r="AU170" s="238" t="str">
        <f>IF($AL170="","",RANK(AV170,$AV$2:$AV$1001)+COUNTIF($AV$2:AV170,AV170)-1)</f>
        <v/>
      </c>
      <c r="AV170" s="260">
        <f t="shared" si="36"/>
        <v>0</v>
      </c>
    </row>
    <row r="171" spans="26:48" ht="15" customHeight="1" x14ac:dyDescent="0.2">
      <c r="Z171" s="238" t="str">
        <f>Shares!A171</f>
        <v/>
      </c>
      <c r="AA171" s="238" t="str">
        <f>Shares!B171</f>
        <v/>
      </c>
      <c r="AB171" s="238" t="str">
        <f>Shares!C171</f>
        <v/>
      </c>
      <c r="AC171" s="238" t="str">
        <f>Shares!D171</f>
        <v/>
      </c>
      <c r="AD171" s="238">
        <f>IF($Z171="",0,Shares!E171)</f>
        <v>0</v>
      </c>
      <c r="AE171" s="260">
        <f>IF($Z171="",0,Shares!K171*Shares!J171)</f>
        <v>0</v>
      </c>
      <c r="AF171" s="261">
        <f t="shared" si="35"/>
        <v>0</v>
      </c>
      <c r="AG171" s="260">
        <f>IF($Z171="",0,Shares!M171)</f>
        <v>0</v>
      </c>
      <c r="AH171" s="261">
        <f>IF($Z171="",0,Shares!N171)</f>
        <v>0</v>
      </c>
      <c r="AI171" s="238" t="str">
        <f>IF($Z171="","",RANK(AE171,$AE$2:$AE$1001)+COUNTIF($AE$2:AE171,AE171)-1)</f>
        <v/>
      </c>
      <c r="AJ171" s="238" t="str">
        <f>IF($AD171&lt;0,COUNT($AJ$1:AJ170)+1,"")</f>
        <v/>
      </c>
      <c r="AL171" s="238" t="str">
        <f>'All Ticker P&amp;L'!A171</f>
        <v/>
      </c>
      <c r="AM171" s="238" t="str">
        <f>'All Ticker P&amp;L'!B171</f>
        <v/>
      </c>
      <c r="AN171" s="238" t="str">
        <f>'All Ticker P&amp;L'!C171</f>
        <v/>
      </c>
      <c r="AO171" s="238" t="str">
        <f>'All Ticker P&amp;L'!D171</f>
        <v/>
      </c>
      <c r="AP171" s="238">
        <f>IF($AL171="",0,'All Ticker P&amp;L'!E171)</f>
        <v>0</v>
      </c>
      <c r="AQ171" s="260">
        <f>IF($AL171="",0,'All Ticker P&amp;L'!J171*'All Ticker P&amp;L'!I171)</f>
        <v>0</v>
      </c>
      <c r="AR171" s="260">
        <f>IF($AL171="",0,'All Ticker P&amp;L'!L171)</f>
        <v>0</v>
      </c>
      <c r="AS171" s="261">
        <f>IF($AL171="",0,'All Ticker P&amp;L'!M171)</f>
        <v>0</v>
      </c>
      <c r="AT171" s="238" t="str">
        <f>IF($AL171="","",RANK(AR171,$AR$2:$AR$1001)+COUNTIF($AR$2:AR171,AR171)-1)</f>
        <v/>
      </c>
      <c r="AU171" s="238" t="str">
        <f>IF($AL171="","",RANK(AV171,$AV$2:$AV$1001)+COUNTIF($AV$2:AV171,AV171)-1)</f>
        <v/>
      </c>
      <c r="AV171" s="260">
        <f t="shared" si="36"/>
        <v>0</v>
      </c>
    </row>
    <row r="172" spans="26:48" ht="15" customHeight="1" x14ac:dyDescent="0.2">
      <c r="Z172" s="238" t="str">
        <f>Shares!A172</f>
        <v/>
      </c>
      <c r="AA172" s="238" t="str">
        <f>Shares!B172</f>
        <v/>
      </c>
      <c r="AB172" s="238" t="str">
        <f>Shares!C172</f>
        <v/>
      </c>
      <c r="AC172" s="238" t="str">
        <f>Shares!D172</f>
        <v/>
      </c>
      <c r="AD172" s="238">
        <f>IF($Z172="",0,Shares!E172)</f>
        <v>0</v>
      </c>
      <c r="AE172" s="260">
        <f>IF($Z172="",0,Shares!K172*Shares!J172)</f>
        <v>0</v>
      </c>
      <c r="AF172" s="261">
        <f t="shared" si="35"/>
        <v>0</v>
      </c>
      <c r="AG172" s="260">
        <f>IF($Z172="",0,Shares!M172)</f>
        <v>0</v>
      </c>
      <c r="AH172" s="261">
        <f>IF($Z172="",0,Shares!N172)</f>
        <v>0</v>
      </c>
      <c r="AI172" s="238" t="str">
        <f>IF($Z172="","",RANK(AE172,$AE$2:$AE$1001)+COUNTIF($AE$2:AE172,AE172)-1)</f>
        <v/>
      </c>
      <c r="AJ172" s="238" t="str">
        <f>IF($AD172&lt;0,COUNT($AJ$1:AJ171)+1,"")</f>
        <v/>
      </c>
      <c r="AL172" s="238" t="str">
        <f>'All Ticker P&amp;L'!A172</f>
        <v/>
      </c>
      <c r="AM172" s="238" t="str">
        <f>'All Ticker P&amp;L'!B172</f>
        <v/>
      </c>
      <c r="AN172" s="238" t="str">
        <f>'All Ticker P&amp;L'!C172</f>
        <v/>
      </c>
      <c r="AO172" s="238" t="str">
        <f>'All Ticker P&amp;L'!D172</f>
        <v/>
      </c>
      <c r="AP172" s="238">
        <f>IF($AL172="",0,'All Ticker P&amp;L'!E172)</f>
        <v>0</v>
      </c>
      <c r="AQ172" s="260">
        <f>IF($AL172="",0,'All Ticker P&amp;L'!J172*'All Ticker P&amp;L'!I172)</f>
        <v>0</v>
      </c>
      <c r="AR172" s="260">
        <f>IF($AL172="",0,'All Ticker P&amp;L'!L172)</f>
        <v>0</v>
      </c>
      <c r="AS172" s="261">
        <f>IF($AL172="",0,'All Ticker P&amp;L'!M172)</f>
        <v>0</v>
      </c>
      <c r="AT172" s="238" t="str">
        <f>IF($AL172="","",RANK(AR172,$AR$2:$AR$1001)+COUNTIF($AR$2:AR172,AR172)-1)</f>
        <v/>
      </c>
      <c r="AU172" s="238" t="str">
        <f>IF($AL172="","",RANK(AV172,$AV$2:$AV$1001)+COUNTIF($AV$2:AV172,AV172)-1)</f>
        <v/>
      </c>
      <c r="AV172" s="260">
        <f t="shared" si="36"/>
        <v>0</v>
      </c>
    </row>
    <row r="173" spans="26:48" ht="15" customHeight="1" x14ac:dyDescent="0.2">
      <c r="Z173" s="238" t="str">
        <f>Shares!A173</f>
        <v/>
      </c>
      <c r="AA173" s="238" t="str">
        <f>Shares!B173</f>
        <v/>
      </c>
      <c r="AB173" s="238" t="str">
        <f>Shares!C173</f>
        <v/>
      </c>
      <c r="AC173" s="238" t="str">
        <f>Shares!D173</f>
        <v/>
      </c>
      <c r="AD173" s="238">
        <f>IF($Z173="",0,Shares!E173)</f>
        <v>0</v>
      </c>
      <c r="AE173" s="260">
        <f>IF($Z173="",0,Shares!K173*Shares!J173)</f>
        <v>0</v>
      </c>
      <c r="AF173" s="261">
        <f t="shared" si="35"/>
        <v>0</v>
      </c>
      <c r="AG173" s="260">
        <f>IF($Z173="",0,Shares!M173)</f>
        <v>0</v>
      </c>
      <c r="AH173" s="261">
        <f>IF($Z173="",0,Shares!N173)</f>
        <v>0</v>
      </c>
      <c r="AI173" s="238" t="str">
        <f>IF($Z173="","",RANK(AE173,$AE$2:$AE$1001)+COUNTIF($AE$2:AE173,AE173)-1)</f>
        <v/>
      </c>
      <c r="AJ173" s="238" t="str">
        <f>IF($AD173&lt;0,COUNT($AJ$1:AJ172)+1,"")</f>
        <v/>
      </c>
      <c r="AL173" s="238" t="str">
        <f>'All Ticker P&amp;L'!A173</f>
        <v/>
      </c>
      <c r="AM173" s="238" t="str">
        <f>'All Ticker P&amp;L'!B173</f>
        <v/>
      </c>
      <c r="AN173" s="238" t="str">
        <f>'All Ticker P&amp;L'!C173</f>
        <v/>
      </c>
      <c r="AO173" s="238" t="str">
        <f>'All Ticker P&amp;L'!D173</f>
        <v/>
      </c>
      <c r="AP173" s="238">
        <f>IF($AL173="",0,'All Ticker P&amp;L'!E173)</f>
        <v>0</v>
      </c>
      <c r="AQ173" s="260">
        <f>IF($AL173="",0,'All Ticker P&amp;L'!J173*'All Ticker P&amp;L'!I173)</f>
        <v>0</v>
      </c>
      <c r="AR173" s="260">
        <f>IF($AL173="",0,'All Ticker P&amp;L'!L173)</f>
        <v>0</v>
      </c>
      <c r="AS173" s="261">
        <f>IF($AL173="",0,'All Ticker P&amp;L'!M173)</f>
        <v>0</v>
      </c>
      <c r="AT173" s="238" t="str">
        <f>IF($AL173="","",RANK(AR173,$AR$2:$AR$1001)+COUNTIF($AR$2:AR173,AR173)-1)</f>
        <v/>
      </c>
      <c r="AU173" s="238" t="str">
        <f>IF($AL173="","",RANK(AV173,$AV$2:$AV$1001)+COUNTIF($AV$2:AV173,AV173)-1)</f>
        <v/>
      </c>
      <c r="AV173" s="260">
        <f t="shared" si="36"/>
        <v>0</v>
      </c>
    </row>
    <row r="174" spans="26:48" ht="15" customHeight="1" x14ac:dyDescent="0.2">
      <c r="Z174" s="238" t="str">
        <f>Shares!A174</f>
        <v/>
      </c>
      <c r="AA174" s="238" t="str">
        <f>Shares!B174</f>
        <v/>
      </c>
      <c r="AB174" s="238" t="str">
        <f>Shares!C174</f>
        <v/>
      </c>
      <c r="AC174" s="238" t="str">
        <f>Shares!D174</f>
        <v/>
      </c>
      <c r="AD174" s="238">
        <f>IF($Z174="",0,Shares!E174)</f>
        <v>0</v>
      </c>
      <c r="AE174" s="260">
        <f>IF($Z174="",0,Shares!K174*Shares!J174)</f>
        <v>0</v>
      </c>
      <c r="AF174" s="261">
        <f t="shared" si="35"/>
        <v>0</v>
      </c>
      <c r="AG174" s="260">
        <f>IF($Z174="",0,Shares!M174)</f>
        <v>0</v>
      </c>
      <c r="AH174" s="261">
        <f>IF($Z174="",0,Shares!N174)</f>
        <v>0</v>
      </c>
      <c r="AI174" s="238" t="str">
        <f>IF($Z174="","",RANK(AE174,$AE$2:$AE$1001)+COUNTIF($AE$2:AE174,AE174)-1)</f>
        <v/>
      </c>
      <c r="AJ174" s="238" t="str">
        <f>IF($AD174&lt;0,COUNT($AJ$1:AJ173)+1,"")</f>
        <v/>
      </c>
      <c r="AL174" s="238" t="str">
        <f>'All Ticker P&amp;L'!A174</f>
        <v/>
      </c>
      <c r="AM174" s="238" t="str">
        <f>'All Ticker P&amp;L'!B174</f>
        <v/>
      </c>
      <c r="AN174" s="238" t="str">
        <f>'All Ticker P&amp;L'!C174</f>
        <v/>
      </c>
      <c r="AO174" s="238" t="str">
        <f>'All Ticker P&amp;L'!D174</f>
        <v/>
      </c>
      <c r="AP174" s="238">
        <f>IF($AL174="",0,'All Ticker P&amp;L'!E174)</f>
        <v>0</v>
      </c>
      <c r="AQ174" s="260">
        <f>IF($AL174="",0,'All Ticker P&amp;L'!J174*'All Ticker P&amp;L'!I174)</f>
        <v>0</v>
      </c>
      <c r="AR174" s="260">
        <f>IF($AL174="",0,'All Ticker P&amp;L'!L174)</f>
        <v>0</v>
      </c>
      <c r="AS174" s="261">
        <f>IF($AL174="",0,'All Ticker P&amp;L'!M174)</f>
        <v>0</v>
      </c>
      <c r="AT174" s="238" t="str">
        <f>IF($AL174="","",RANK(AR174,$AR$2:$AR$1001)+COUNTIF($AR$2:AR174,AR174)-1)</f>
        <v/>
      </c>
      <c r="AU174" s="238" t="str">
        <f>IF($AL174="","",RANK(AV174,$AV$2:$AV$1001)+COUNTIF($AV$2:AV174,AV174)-1)</f>
        <v/>
      </c>
      <c r="AV174" s="260">
        <f t="shared" si="36"/>
        <v>0</v>
      </c>
    </row>
    <row r="175" spans="26:48" ht="15" customHeight="1" x14ac:dyDescent="0.2">
      <c r="Z175" s="238" t="str">
        <f>Shares!A175</f>
        <v/>
      </c>
      <c r="AA175" s="238" t="str">
        <f>Shares!B175</f>
        <v/>
      </c>
      <c r="AB175" s="238" t="str">
        <f>Shares!C175</f>
        <v/>
      </c>
      <c r="AC175" s="238" t="str">
        <f>Shares!D175</f>
        <v/>
      </c>
      <c r="AD175" s="238">
        <f>IF($Z175="",0,Shares!E175)</f>
        <v>0</v>
      </c>
      <c r="AE175" s="260">
        <f>IF($Z175="",0,Shares!K175*Shares!J175)</f>
        <v>0</v>
      </c>
      <c r="AF175" s="261">
        <f t="shared" si="35"/>
        <v>0</v>
      </c>
      <c r="AG175" s="260">
        <f>IF($Z175="",0,Shares!M175)</f>
        <v>0</v>
      </c>
      <c r="AH175" s="261">
        <f>IF($Z175="",0,Shares!N175)</f>
        <v>0</v>
      </c>
      <c r="AI175" s="238" t="str">
        <f>IF($Z175="","",RANK(AE175,$AE$2:$AE$1001)+COUNTIF($AE$2:AE175,AE175)-1)</f>
        <v/>
      </c>
      <c r="AJ175" s="238" t="str">
        <f>IF($AD175&lt;0,COUNT($AJ$1:AJ174)+1,"")</f>
        <v/>
      </c>
      <c r="AL175" s="238" t="str">
        <f>'All Ticker P&amp;L'!A175</f>
        <v/>
      </c>
      <c r="AM175" s="238" t="str">
        <f>'All Ticker P&amp;L'!B175</f>
        <v/>
      </c>
      <c r="AN175" s="238" t="str">
        <f>'All Ticker P&amp;L'!C175</f>
        <v/>
      </c>
      <c r="AO175" s="238" t="str">
        <f>'All Ticker P&amp;L'!D175</f>
        <v/>
      </c>
      <c r="AP175" s="238">
        <f>IF($AL175="",0,'All Ticker P&amp;L'!E175)</f>
        <v>0</v>
      </c>
      <c r="AQ175" s="260">
        <f>IF($AL175="",0,'All Ticker P&amp;L'!J175*'All Ticker P&amp;L'!I175)</f>
        <v>0</v>
      </c>
      <c r="AR175" s="260">
        <f>IF($AL175="",0,'All Ticker P&amp;L'!L175)</f>
        <v>0</v>
      </c>
      <c r="AS175" s="261">
        <f>IF($AL175="",0,'All Ticker P&amp;L'!M175)</f>
        <v>0</v>
      </c>
      <c r="AT175" s="238" t="str">
        <f>IF($AL175="","",RANK(AR175,$AR$2:$AR$1001)+COUNTIF($AR$2:AR175,AR175)-1)</f>
        <v/>
      </c>
      <c r="AU175" s="238" t="str">
        <f>IF($AL175="","",RANK(AV175,$AV$2:$AV$1001)+COUNTIF($AV$2:AV175,AV175)-1)</f>
        <v/>
      </c>
      <c r="AV175" s="260">
        <f t="shared" si="36"/>
        <v>0</v>
      </c>
    </row>
    <row r="176" spans="26:48" ht="15" customHeight="1" x14ac:dyDescent="0.2">
      <c r="Z176" s="238" t="str">
        <f>Shares!A176</f>
        <v/>
      </c>
      <c r="AA176" s="238" t="str">
        <f>Shares!B176</f>
        <v/>
      </c>
      <c r="AB176" s="238" t="str">
        <f>Shares!C176</f>
        <v/>
      </c>
      <c r="AC176" s="238" t="str">
        <f>Shares!D176</f>
        <v/>
      </c>
      <c r="AD176" s="238">
        <f>IF($Z176="",0,Shares!E176)</f>
        <v>0</v>
      </c>
      <c r="AE176" s="260">
        <f>IF($Z176="",0,Shares!K176*Shares!J176)</f>
        <v>0</v>
      </c>
      <c r="AF176" s="261">
        <f t="shared" si="35"/>
        <v>0</v>
      </c>
      <c r="AG176" s="260">
        <f>IF($Z176="",0,Shares!M176)</f>
        <v>0</v>
      </c>
      <c r="AH176" s="261">
        <f>IF($Z176="",0,Shares!N176)</f>
        <v>0</v>
      </c>
      <c r="AI176" s="238" t="str">
        <f>IF($Z176="","",RANK(AE176,$AE$2:$AE$1001)+COUNTIF($AE$2:AE176,AE176)-1)</f>
        <v/>
      </c>
      <c r="AJ176" s="238" t="str">
        <f>IF($AD176&lt;0,COUNT($AJ$1:AJ175)+1,"")</f>
        <v/>
      </c>
      <c r="AL176" s="238" t="str">
        <f>'All Ticker P&amp;L'!A176</f>
        <v/>
      </c>
      <c r="AM176" s="238" t="str">
        <f>'All Ticker P&amp;L'!B176</f>
        <v/>
      </c>
      <c r="AN176" s="238" t="str">
        <f>'All Ticker P&amp;L'!C176</f>
        <v/>
      </c>
      <c r="AO176" s="238" t="str">
        <f>'All Ticker P&amp;L'!D176</f>
        <v/>
      </c>
      <c r="AP176" s="238">
        <f>IF($AL176="",0,'All Ticker P&amp;L'!E176)</f>
        <v>0</v>
      </c>
      <c r="AQ176" s="260">
        <f>IF($AL176="",0,'All Ticker P&amp;L'!J176*'All Ticker P&amp;L'!I176)</f>
        <v>0</v>
      </c>
      <c r="AR176" s="260">
        <f>IF($AL176="",0,'All Ticker P&amp;L'!L176)</f>
        <v>0</v>
      </c>
      <c r="AS176" s="261">
        <f>IF($AL176="",0,'All Ticker P&amp;L'!M176)</f>
        <v>0</v>
      </c>
      <c r="AT176" s="238" t="str">
        <f>IF($AL176="","",RANK(AR176,$AR$2:$AR$1001)+COUNTIF($AR$2:AR176,AR176)-1)</f>
        <v/>
      </c>
      <c r="AU176" s="238" t="str">
        <f>IF($AL176="","",RANK(AV176,$AV$2:$AV$1001)+COUNTIF($AV$2:AV176,AV176)-1)</f>
        <v/>
      </c>
      <c r="AV176" s="260">
        <f t="shared" si="36"/>
        <v>0</v>
      </c>
    </row>
    <row r="177" spans="26:48" ht="15" customHeight="1" x14ac:dyDescent="0.2">
      <c r="Z177" s="238" t="str">
        <f>Shares!A177</f>
        <v/>
      </c>
      <c r="AA177" s="238" t="str">
        <f>Shares!B177</f>
        <v/>
      </c>
      <c r="AB177" s="238" t="str">
        <f>Shares!C177</f>
        <v/>
      </c>
      <c r="AC177" s="238" t="str">
        <f>Shares!D177</f>
        <v/>
      </c>
      <c r="AD177" s="238">
        <f>IF($Z177="",0,Shares!E177)</f>
        <v>0</v>
      </c>
      <c r="AE177" s="260">
        <f>IF($Z177="",0,Shares!K177*Shares!J177)</f>
        <v>0</v>
      </c>
      <c r="AF177" s="261">
        <f t="shared" si="35"/>
        <v>0</v>
      </c>
      <c r="AG177" s="260">
        <f>IF($Z177="",0,Shares!M177)</f>
        <v>0</v>
      </c>
      <c r="AH177" s="261">
        <f>IF($Z177="",0,Shares!N177)</f>
        <v>0</v>
      </c>
      <c r="AI177" s="238" t="str">
        <f>IF($Z177="","",RANK(AE177,$AE$2:$AE$1001)+COUNTIF($AE$2:AE177,AE177)-1)</f>
        <v/>
      </c>
      <c r="AJ177" s="238" t="str">
        <f>IF($AD177&lt;0,COUNT($AJ$1:AJ176)+1,"")</f>
        <v/>
      </c>
      <c r="AL177" s="238" t="str">
        <f>'All Ticker P&amp;L'!A177</f>
        <v/>
      </c>
      <c r="AM177" s="238" t="str">
        <f>'All Ticker P&amp;L'!B177</f>
        <v/>
      </c>
      <c r="AN177" s="238" t="str">
        <f>'All Ticker P&amp;L'!C177</f>
        <v/>
      </c>
      <c r="AO177" s="238" t="str">
        <f>'All Ticker P&amp;L'!D177</f>
        <v/>
      </c>
      <c r="AP177" s="238">
        <f>IF($AL177="",0,'All Ticker P&amp;L'!E177)</f>
        <v>0</v>
      </c>
      <c r="AQ177" s="260">
        <f>IF($AL177="",0,'All Ticker P&amp;L'!J177*'All Ticker P&amp;L'!I177)</f>
        <v>0</v>
      </c>
      <c r="AR177" s="260">
        <f>IF($AL177="",0,'All Ticker P&amp;L'!L177)</f>
        <v>0</v>
      </c>
      <c r="AS177" s="261">
        <f>IF($AL177="",0,'All Ticker P&amp;L'!M177)</f>
        <v>0</v>
      </c>
      <c r="AT177" s="238" t="str">
        <f>IF($AL177="","",RANK(AR177,$AR$2:$AR$1001)+COUNTIF($AR$2:AR177,AR177)-1)</f>
        <v/>
      </c>
      <c r="AU177" s="238" t="str">
        <f>IF($AL177="","",RANK(AV177,$AV$2:$AV$1001)+COUNTIF($AV$2:AV177,AV177)-1)</f>
        <v/>
      </c>
      <c r="AV177" s="260">
        <f t="shared" si="36"/>
        <v>0</v>
      </c>
    </row>
    <row r="178" spans="26:48" ht="15" customHeight="1" x14ac:dyDescent="0.2">
      <c r="Z178" s="238" t="str">
        <f>Shares!A178</f>
        <v/>
      </c>
      <c r="AA178" s="238" t="str">
        <f>Shares!B178</f>
        <v/>
      </c>
      <c r="AB178" s="238" t="str">
        <f>Shares!C178</f>
        <v/>
      </c>
      <c r="AC178" s="238" t="str">
        <f>Shares!D178</f>
        <v/>
      </c>
      <c r="AD178" s="238">
        <f>IF($Z178="",0,Shares!E178)</f>
        <v>0</v>
      </c>
      <c r="AE178" s="260">
        <f>IF($Z178="",0,Shares!K178*Shares!J178)</f>
        <v>0</v>
      </c>
      <c r="AF178" s="261">
        <f t="shared" si="35"/>
        <v>0</v>
      </c>
      <c r="AG178" s="260">
        <f>IF($Z178="",0,Shares!M178)</f>
        <v>0</v>
      </c>
      <c r="AH178" s="261">
        <f>IF($Z178="",0,Shares!N178)</f>
        <v>0</v>
      </c>
      <c r="AI178" s="238" t="str">
        <f>IF($Z178="","",RANK(AE178,$AE$2:$AE$1001)+COUNTIF($AE$2:AE178,AE178)-1)</f>
        <v/>
      </c>
      <c r="AJ178" s="238" t="str">
        <f>IF($AD178&lt;0,COUNT($AJ$1:AJ177)+1,"")</f>
        <v/>
      </c>
      <c r="AL178" s="238" t="str">
        <f>'All Ticker P&amp;L'!A178</f>
        <v/>
      </c>
      <c r="AM178" s="238" t="str">
        <f>'All Ticker P&amp;L'!B178</f>
        <v/>
      </c>
      <c r="AN178" s="238" t="str">
        <f>'All Ticker P&amp;L'!C178</f>
        <v/>
      </c>
      <c r="AO178" s="238" t="str">
        <f>'All Ticker P&amp;L'!D178</f>
        <v/>
      </c>
      <c r="AP178" s="238">
        <f>IF($AL178="",0,'All Ticker P&amp;L'!E178)</f>
        <v>0</v>
      </c>
      <c r="AQ178" s="260">
        <f>IF($AL178="",0,'All Ticker P&amp;L'!J178*'All Ticker P&amp;L'!I178)</f>
        <v>0</v>
      </c>
      <c r="AR178" s="260">
        <f>IF($AL178="",0,'All Ticker P&amp;L'!L178)</f>
        <v>0</v>
      </c>
      <c r="AS178" s="261">
        <f>IF($AL178="",0,'All Ticker P&amp;L'!M178)</f>
        <v>0</v>
      </c>
      <c r="AT178" s="238" t="str">
        <f>IF($AL178="","",RANK(AR178,$AR$2:$AR$1001)+COUNTIF($AR$2:AR178,AR178)-1)</f>
        <v/>
      </c>
      <c r="AU178" s="238" t="str">
        <f>IF($AL178="","",RANK(AV178,$AV$2:$AV$1001)+COUNTIF($AV$2:AV178,AV178)-1)</f>
        <v/>
      </c>
      <c r="AV178" s="260">
        <f t="shared" si="36"/>
        <v>0</v>
      </c>
    </row>
    <row r="179" spans="26:48" ht="15" customHeight="1" x14ac:dyDescent="0.2">
      <c r="Z179" s="238" t="str">
        <f>Shares!A179</f>
        <v/>
      </c>
      <c r="AA179" s="238" t="str">
        <f>Shares!B179</f>
        <v/>
      </c>
      <c r="AB179" s="238" t="str">
        <f>Shares!C179</f>
        <v/>
      </c>
      <c r="AC179" s="238" t="str">
        <f>Shares!D179</f>
        <v/>
      </c>
      <c r="AD179" s="238">
        <f>IF($Z179="",0,Shares!E179)</f>
        <v>0</v>
      </c>
      <c r="AE179" s="260">
        <f>IF($Z179="",0,Shares!K179*Shares!J179)</f>
        <v>0</v>
      </c>
      <c r="AF179" s="261">
        <f t="shared" si="35"/>
        <v>0</v>
      </c>
      <c r="AG179" s="260">
        <f>IF($Z179="",0,Shares!M179)</f>
        <v>0</v>
      </c>
      <c r="AH179" s="261">
        <f>IF($Z179="",0,Shares!N179)</f>
        <v>0</v>
      </c>
      <c r="AI179" s="238" t="str">
        <f>IF($Z179="","",RANK(AE179,$AE$2:$AE$1001)+COUNTIF($AE$2:AE179,AE179)-1)</f>
        <v/>
      </c>
      <c r="AJ179" s="238" t="str">
        <f>IF($AD179&lt;0,COUNT($AJ$1:AJ178)+1,"")</f>
        <v/>
      </c>
      <c r="AL179" s="238" t="str">
        <f>'All Ticker P&amp;L'!A179</f>
        <v/>
      </c>
      <c r="AM179" s="238" t="str">
        <f>'All Ticker P&amp;L'!B179</f>
        <v/>
      </c>
      <c r="AN179" s="238" t="str">
        <f>'All Ticker P&amp;L'!C179</f>
        <v/>
      </c>
      <c r="AO179" s="238" t="str">
        <f>'All Ticker P&amp;L'!D179</f>
        <v/>
      </c>
      <c r="AP179" s="238">
        <f>IF($AL179="",0,'All Ticker P&amp;L'!E179)</f>
        <v>0</v>
      </c>
      <c r="AQ179" s="260">
        <f>IF($AL179="",0,'All Ticker P&amp;L'!J179*'All Ticker P&amp;L'!I179)</f>
        <v>0</v>
      </c>
      <c r="AR179" s="260">
        <f>IF($AL179="",0,'All Ticker P&amp;L'!L179)</f>
        <v>0</v>
      </c>
      <c r="AS179" s="261">
        <f>IF($AL179="",0,'All Ticker P&amp;L'!M179)</f>
        <v>0</v>
      </c>
      <c r="AT179" s="238" t="str">
        <f>IF($AL179="","",RANK(AR179,$AR$2:$AR$1001)+COUNTIF($AR$2:AR179,AR179)-1)</f>
        <v/>
      </c>
      <c r="AU179" s="238" t="str">
        <f>IF($AL179="","",RANK(AV179,$AV$2:$AV$1001)+COUNTIF($AV$2:AV179,AV179)-1)</f>
        <v/>
      </c>
      <c r="AV179" s="260">
        <f t="shared" si="36"/>
        <v>0</v>
      </c>
    </row>
    <row r="180" spans="26:48" ht="15" customHeight="1" x14ac:dyDescent="0.2">
      <c r="Z180" s="238" t="str">
        <f>Shares!A180</f>
        <v/>
      </c>
      <c r="AA180" s="238" t="str">
        <f>Shares!B180</f>
        <v/>
      </c>
      <c r="AB180" s="238" t="str">
        <f>Shares!C180</f>
        <v/>
      </c>
      <c r="AC180" s="238" t="str">
        <f>Shares!D180</f>
        <v/>
      </c>
      <c r="AD180" s="238">
        <f>IF($Z180="",0,Shares!E180)</f>
        <v>0</v>
      </c>
      <c r="AE180" s="260">
        <f>IF($Z180="",0,Shares!K180*Shares!J180)</f>
        <v>0</v>
      </c>
      <c r="AF180" s="261">
        <f t="shared" si="35"/>
        <v>0</v>
      </c>
      <c r="AG180" s="260">
        <f>IF($Z180="",0,Shares!M180)</f>
        <v>0</v>
      </c>
      <c r="AH180" s="261">
        <f>IF($Z180="",0,Shares!N180)</f>
        <v>0</v>
      </c>
      <c r="AI180" s="238" t="str">
        <f>IF($Z180="","",RANK(AE180,$AE$2:$AE$1001)+COUNTIF($AE$2:AE180,AE180)-1)</f>
        <v/>
      </c>
      <c r="AJ180" s="238" t="str">
        <f>IF($AD180&lt;0,COUNT($AJ$1:AJ179)+1,"")</f>
        <v/>
      </c>
      <c r="AL180" s="238" t="str">
        <f>'All Ticker P&amp;L'!A180</f>
        <v/>
      </c>
      <c r="AM180" s="238" t="str">
        <f>'All Ticker P&amp;L'!B180</f>
        <v/>
      </c>
      <c r="AN180" s="238" t="str">
        <f>'All Ticker P&amp;L'!C180</f>
        <v/>
      </c>
      <c r="AO180" s="238" t="str">
        <f>'All Ticker P&amp;L'!D180</f>
        <v/>
      </c>
      <c r="AP180" s="238">
        <f>IF($AL180="",0,'All Ticker P&amp;L'!E180)</f>
        <v>0</v>
      </c>
      <c r="AQ180" s="260">
        <f>IF($AL180="",0,'All Ticker P&amp;L'!J180*'All Ticker P&amp;L'!I180)</f>
        <v>0</v>
      </c>
      <c r="AR180" s="260">
        <f>IF($AL180="",0,'All Ticker P&amp;L'!L180)</f>
        <v>0</v>
      </c>
      <c r="AS180" s="261">
        <f>IF($AL180="",0,'All Ticker P&amp;L'!M180)</f>
        <v>0</v>
      </c>
      <c r="AT180" s="238" t="str">
        <f>IF($AL180="","",RANK(AR180,$AR$2:$AR$1001)+COUNTIF($AR$2:AR180,AR180)-1)</f>
        <v/>
      </c>
      <c r="AU180" s="238" t="str">
        <f>IF($AL180="","",RANK(AV180,$AV$2:$AV$1001)+COUNTIF($AV$2:AV180,AV180)-1)</f>
        <v/>
      </c>
      <c r="AV180" s="260">
        <f t="shared" si="36"/>
        <v>0</v>
      </c>
    </row>
    <row r="181" spans="26:48" ht="15" customHeight="1" x14ac:dyDescent="0.2">
      <c r="Z181" s="238" t="str">
        <f>Shares!A181</f>
        <v/>
      </c>
      <c r="AA181" s="238" t="str">
        <f>Shares!B181</f>
        <v/>
      </c>
      <c r="AB181" s="238" t="str">
        <f>Shares!C181</f>
        <v/>
      </c>
      <c r="AC181" s="238" t="str">
        <f>Shares!D181</f>
        <v/>
      </c>
      <c r="AD181" s="238">
        <f>IF($Z181="",0,Shares!E181)</f>
        <v>0</v>
      </c>
      <c r="AE181" s="260">
        <f>IF($Z181="",0,Shares!K181*Shares!J181)</f>
        <v>0</v>
      </c>
      <c r="AF181" s="261">
        <f t="shared" si="35"/>
        <v>0</v>
      </c>
      <c r="AG181" s="260">
        <f>IF($Z181="",0,Shares!M181)</f>
        <v>0</v>
      </c>
      <c r="AH181" s="261">
        <f>IF($Z181="",0,Shares!N181)</f>
        <v>0</v>
      </c>
      <c r="AI181" s="238" t="str">
        <f>IF($Z181="","",RANK(AE181,$AE$2:$AE$1001)+COUNTIF($AE$2:AE181,AE181)-1)</f>
        <v/>
      </c>
      <c r="AJ181" s="238" t="str">
        <f>IF($AD181&lt;0,COUNT($AJ$1:AJ180)+1,"")</f>
        <v/>
      </c>
      <c r="AL181" s="238" t="str">
        <f>'All Ticker P&amp;L'!A181</f>
        <v/>
      </c>
      <c r="AM181" s="238" t="str">
        <f>'All Ticker P&amp;L'!B181</f>
        <v/>
      </c>
      <c r="AN181" s="238" t="str">
        <f>'All Ticker P&amp;L'!C181</f>
        <v/>
      </c>
      <c r="AO181" s="238" t="str">
        <f>'All Ticker P&amp;L'!D181</f>
        <v/>
      </c>
      <c r="AP181" s="238">
        <f>IF($AL181="",0,'All Ticker P&amp;L'!E181)</f>
        <v>0</v>
      </c>
      <c r="AQ181" s="260">
        <f>IF($AL181="",0,'All Ticker P&amp;L'!J181*'All Ticker P&amp;L'!I181)</f>
        <v>0</v>
      </c>
      <c r="AR181" s="260">
        <f>IF($AL181="",0,'All Ticker P&amp;L'!L181)</f>
        <v>0</v>
      </c>
      <c r="AS181" s="261">
        <f>IF($AL181="",0,'All Ticker P&amp;L'!M181)</f>
        <v>0</v>
      </c>
      <c r="AT181" s="238" t="str">
        <f>IF($AL181="","",RANK(AR181,$AR$2:$AR$1001)+COUNTIF($AR$2:AR181,AR181)-1)</f>
        <v/>
      </c>
      <c r="AU181" s="238" t="str">
        <f>IF($AL181="","",RANK(AV181,$AV$2:$AV$1001)+COUNTIF($AV$2:AV181,AV181)-1)</f>
        <v/>
      </c>
      <c r="AV181" s="260">
        <f t="shared" si="36"/>
        <v>0</v>
      </c>
    </row>
    <row r="182" spans="26:48" ht="15" customHeight="1" x14ac:dyDescent="0.2">
      <c r="Z182" s="238" t="str">
        <f>Shares!A182</f>
        <v/>
      </c>
      <c r="AA182" s="238" t="str">
        <f>Shares!B182</f>
        <v/>
      </c>
      <c r="AB182" s="238" t="str">
        <f>Shares!C182</f>
        <v/>
      </c>
      <c r="AC182" s="238" t="str">
        <f>Shares!D182</f>
        <v/>
      </c>
      <c r="AD182" s="238">
        <f>IF($Z182="",0,Shares!E182)</f>
        <v>0</v>
      </c>
      <c r="AE182" s="260">
        <f>IF($Z182="",0,Shares!K182*Shares!J182)</f>
        <v>0</v>
      </c>
      <c r="AF182" s="261">
        <f t="shared" si="35"/>
        <v>0</v>
      </c>
      <c r="AG182" s="260">
        <f>IF($Z182="",0,Shares!M182)</f>
        <v>0</v>
      </c>
      <c r="AH182" s="261">
        <f>IF($Z182="",0,Shares!N182)</f>
        <v>0</v>
      </c>
      <c r="AI182" s="238" t="str">
        <f>IF($Z182="","",RANK(AE182,$AE$2:$AE$1001)+COUNTIF($AE$2:AE182,AE182)-1)</f>
        <v/>
      </c>
      <c r="AJ182" s="238" t="str">
        <f>IF($AD182&lt;0,COUNT($AJ$1:AJ181)+1,"")</f>
        <v/>
      </c>
      <c r="AL182" s="238" t="str">
        <f>'All Ticker P&amp;L'!A182</f>
        <v/>
      </c>
      <c r="AM182" s="238" t="str">
        <f>'All Ticker P&amp;L'!B182</f>
        <v/>
      </c>
      <c r="AN182" s="238" t="str">
        <f>'All Ticker P&amp;L'!C182</f>
        <v/>
      </c>
      <c r="AO182" s="238" t="str">
        <f>'All Ticker P&amp;L'!D182</f>
        <v/>
      </c>
      <c r="AP182" s="238">
        <f>IF($AL182="",0,'All Ticker P&amp;L'!E182)</f>
        <v>0</v>
      </c>
      <c r="AQ182" s="260">
        <f>IF($AL182="",0,'All Ticker P&amp;L'!J182*'All Ticker P&amp;L'!I182)</f>
        <v>0</v>
      </c>
      <c r="AR182" s="260">
        <f>IF($AL182="",0,'All Ticker P&amp;L'!L182)</f>
        <v>0</v>
      </c>
      <c r="AS182" s="261">
        <f>IF($AL182="",0,'All Ticker P&amp;L'!M182)</f>
        <v>0</v>
      </c>
      <c r="AT182" s="238" t="str">
        <f>IF($AL182="","",RANK(AR182,$AR$2:$AR$1001)+COUNTIF($AR$2:AR182,AR182)-1)</f>
        <v/>
      </c>
      <c r="AU182" s="238" t="str">
        <f>IF($AL182="","",RANK(AV182,$AV$2:$AV$1001)+COUNTIF($AV$2:AV182,AV182)-1)</f>
        <v/>
      </c>
      <c r="AV182" s="260">
        <f t="shared" si="36"/>
        <v>0</v>
      </c>
    </row>
    <row r="183" spans="26:48" ht="15" customHeight="1" x14ac:dyDescent="0.2">
      <c r="Z183" s="238" t="str">
        <f>Shares!A183</f>
        <v/>
      </c>
      <c r="AA183" s="238" t="str">
        <f>Shares!B183</f>
        <v/>
      </c>
      <c r="AB183" s="238" t="str">
        <f>Shares!C183</f>
        <v/>
      </c>
      <c r="AC183" s="238" t="str">
        <f>Shares!D183</f>
        <v/>
      </c>
      <c r="AD183" s="238">
        <f>IF($Z183="",0,Shares!E183)</f>
        <v>0</v>
      </c>
      <c r="AE183" s="260">
        <f>IF($Z183="",0,Shares!K183*Shares!J183)</f>
        <v>0</v>
      </c>
      <c r="AF183" s="261">
        <f t="shared" si="35"/>
        <v>0</v>
      </c>
      <c r="AG183" s="260">
        <f>IF($Z183="",0,Shares!M183)</f>
        <v>0</v>
      </c>
      <c r="AH183" s="261">
        <f>IF($Z183="",0,Shares!N183)</f>
        <v>0</v>
      </c>
      <c r="AI183" s="238" t="str">
        <f>IF($Z183="","",RANK(AE183,$AE$2:$AE$1001)+COUNTIF($AE$2:AE183,AE183)-1)</f>
        <v/>
      </c>
      <c r="AJ183" s="238" t="str">
        <f>IF($AD183&lt;0,COUNT($AJ$1:AJ182)+1,"")</f>
        <v/>
      </c>
      <c r="AL183" s="238" t="str">
        <f>'All Ticker P&amp;L'!A183</f>
        <v/>
      </c>
      <c r="AM183" s="238" t="str">
        <f>'All Ticker P&amp;L'!B183</f>
        <v/>
      </c>
      <c r="AN183" s="238" t="str">
        <f>'All Ticker P&amp;L'!C183</f>
        <v/>
      </c>
      <c r="AO183" s="238" t="str">
        <f>'All Ticker P&amp;L'!D183</f>
        <v/>
      </c>
      <c r="AP183" s="238">
        <f>IF($AL183="",0,'All Ticker P&amp;L'!E183)</f>
        <v>0</v>
      </c>
      <c r="AQ183" s="260">
        <f>IF($AL183="",0,'All Ticker P&amp;L'!J183*'All Ticker P&amp;L'!I183)</f>
        <v>0</v>
      </c>
      <c r="AR183" s="260">
        <f>IF($AL183="",0,'All Ticker P&amp;L'!L183)</f>
        <v>0</v>
      </c>
      <c r="AS183" s="261">
        <f>IF($AL183="",0,'All Ticker P&amp;L'!M183)</f>
        <v>0</v>
      </c>
      <c r="AT183" s="238" t="str">
        <f>IF($AL183="","",RANK(AR183,$AR$2:$AR$1001)+COUNTIF($AR$2:AR183,AR183)-1)</f>
        <v/>
      </c>
      <c r="AU183" s="238" t="str">
        <f>IF($AL183="","",RANK(AV183,$AV$2:$AV$1001)+COUNTIF($AV$2:AV183,AV183)-1)</f>
        <v/>
      </c>
      <c r="AV183" s="260">
        <f t="shared" si="36"/>
        <v>0</v>
      </c>
    </row>
    <row r="184" spans="26:48" ht="15" customHeight="1" x14ac:dyDescent="0.2">
      <c r="Z184" s="238" t="str">
        <f>Shares!A184</f>
        <v/>
      </c>
      <c r="AA184" s="238" t="str">
        <f>Shares!B184</f>
        <v/>
      </c>
      <c r="AB184" s="238" t="str">
        <f>Shares!C184</f>
        <v/>
      </c>
      <c r="AC184" s="238" t="str">
        <f>Shares!D184</f>
        <v/>
      </c>
      <c r="AD184" s="238">
        <f>IF($Z184="",0,Shares!E184)</f>
        <v>0</v>
      </c>
      <c r="AE184" s="260">
        <f>IF($Z184="",0,Shares!K184*Shares!J184)</f>
        <v>0</v>
      </c>
      <c r="AF184" s="261">
        <f t="shared" si="35"/>
        <v>0</v>
      </c>
      <c r="AG184" s="260">
        <f>IF($Z184="",0,Shares!M184)</f>
        <v>0</v>
      </c>
      <c r="AH184" s="261">
        <f>IF($Z184="",0,Shares!N184)</f>
        <v>0</v>
      </c>
      <c r="AI184" s="238" t="str">
        <f>IF($Z184="","",RANK(AE184,$AE$2:$AE$1001)+COUNTIF($AE$2:AE184,AE184)-1)</f>
        <v/>
      </c>
      <c r="AJ184" s="238" t="str">
        <f>IF($AD184&lt;0,COUNT($AJ$1:AJ183)+1,"")</f>
        <v/>
      </c>
      <c r="AL184" s="238" t="str">
        <f>'All Ticker P&amp;L'!A184</f>
        <v/>
      </c>
      <c r="AM184" s="238" t="str">
        <f>'All Ticker P&amp;L'!B184</f>
        <v/>
      </c>
      <c r="AN184" s="238" t="str">
        <f>'All Ticker P&amp;L'!C184</f>
        <v/>
      </c>
      <c r="AO184" s="238" t="str">
        <f>'All Ticker P&amp;L'!D184</f>
        <v/>
      </c>
      <c r="AP184" s="238">
        <f>IF($AL184="",0,'All Ticker P&amp;L'!E184)</f>
        <v>0</v>
      </c>
      <c r="AQ184" s="260">
        <f>IF($AL184="",0,'All Ticker P&amp;L'!J184*'All Ticker P&amp;L'!I184)</f>
        <v>0</v>
      </c>
      <c r="AR184" s="260">
        <f>IF($AL184="",0,'All Ticker P&amp;L'!L184)</f>
        <v>0</v>
      </c>
      <c r="AS184" s="261">
        <f>IF($AL184="",0,'All Ticker P&amp;L'!M184)</f>
        <v>0</v>
      </c>
      <c r="AT184" s="238" t="str">
        <f>IF($AL184="","",RANK(AR184,$AR$2:$AR$1001)+COUNTIF($AR$2:AR184,AR184)-1)</f>
        <v/>
      </c>
      <c r="AU184" s="238" t="str">
        <f>IF($AL184="","",RANK(AV184,$AV$2:$AV$1001)+COUNTIF($AV$2:AV184,AV184)-1)</f>
        <v/>
      </c>
      <c r="AV184" s="260">
        <f t="shared" si="36"/>
        <v>0</v>
      </c>
    </row>
    <row r="185" spans="26:48" ht="15" customHeight="1" x14ac:dyDescent="0.2">
      <c r="Z185" s="238" t="str">
        <f>Shares!A185</f>
        <v/>
      </c>
      <c r="AA185" s="238" t="str">
        <f>Shares!B185</f>
        <v/>
      </c>
      <c r="AB185" s="238" t="str">
        <f>Shares!C185</f>
        <v/>
      </c>
      <c r="AC185" s="238" t="str">
        <f>Shares!D185</f>
        <v/>
      </c>
      <c r="AD185" s="238">
        <f>IF($Z185="",0,Shares!E185)</f>
        <v>0</v>
      </c>
      <c r="AE185" s="260">
        <f>IF($Z185="",0,Shares!K185*Shares!J185)</f>
        <v>0</v>
      </c>
      <c r="AF185" s="261">
        <f t="shared" si="35"/>
        <v>0</v>
      </c>
      <c r="AG185" s="260">
        <f>IF($Z185="",0,Shares!M185)</f>
        <v>0</v>
      </c>
      <c r="AH185" s="261">
        <f>IF($Z185="",0,Shares!N185)</f>
        <v>0</v>
      </c>
      <c r="AI185" s="238" t="str">
        <f>IF($Z185="","",RANK(AE185,$AE$2:$AE$1001)+COUNTIF($AE$2:AE185,AE185)-1)</f>
        <v/>
      </c>
      <c r="AJ185" s="238" t="str">
        <f>IF($AD185&lt;0,COUNT($AJ$1:AJ184)+1,"")</f>
        <v/>
      </c>
      <c r="AL185" s="238" t="str">
        <f>'All Ticker P&amp;L'!A185</f>
        <v/>
      </c>
      <c r="AM185" s="238" t="str">
        <f>'All Ticker P&amp;L'!B185</f>
        <v/>
      </c>
      <c r="AN185" s="238" t="str">
        <f>'All Ticker P&amp;L'!C185</f>
        <v/>
      </c>
      <c r="AO185" s="238" t="str">
        <f>'All Ticker P&amp;L'!D185</f>
        <v/>
      </c>
      <c r="AP185" s="238">
        <f>IF($AL185="",0,'All Ticker P&amp;L'!E185)</f>
        <v>0</v>
      </c>
      <c r="AQ185" s="260">
        <f>IF($AL185="",0,'All Ticker P&amp;L'!J185*'All Ticker P&amp;L'!I185)</f>
        <v>0</v>
      </c>
      <c r="AR185" s="260">
        <f>IF($AL185="",0,'All Ticker P&amp;L'!L185)</f>
        <v>0</v>
      </c>
      <c r="AS185" s="261">
        <f>IF($AL185="",0,'All Ticker P&amp;L'!M185)</f>
        <v>0</v>
      </c>
      <c r="AT185" s="238" t="str">
        <f>IF($AL185="","",RANK(AR185,$AR$2:$AR$1001)+COUNTIF($AR$2:AR185,AR185)-1)</f>
        <v/>
      </c>
      <c r="AU185" s="238" t="str">
        <f>IF($AL185="","",RANK(AV185,$AV$2:$AV$1001)+COUNTIF($AV$2:AV185,AV185)-1)</f>
        <v/>
      </c>
      <c r="AV185" s="260">
        <f t="shared" si="36"/>
        <v>0</v>
      </c>
    </row>
    <row r="186" spans="26:48" ht="15" customHeight="1" x14ac:dyDescent="0.2">
      <c r="Z186" s="238" t="str">
        <f>Shares!A186</f>
        <v/>
      </c>
      <c r="AA186" s="238" t="str">
        <f>Shares!B186</f>
        <v/>
      </c>
      <c r="AB186" s="238" t="str">
        <f>Shares!C186</f>
        <v/>
      </c>
      <c r="AC186" s="238" t="str">
        <f>Shares!D186</f>
        <v/>
      </c>
      <c r="AD186" s="238">
        <f>IF($Z186="",0,Shares!E186)</f>
        <v>0</v>
      </c>
      <c r="AE186" s="260">
        <f>IF($Z186="",0,Shares!K186*Shares!J186)</f>
        <v>0</v>
      </c>
      <c r="AF186" s="261">
        <f t="shared" si="35"/>
        <v>0</v>
      </c>
      <c r="AG186" s="260">
        <f>IF($Z186="",0,Shares!M186)</f>
        <v>0</v>
      </c>
      <c r="AH186" s="261">
        <f>IF($Z186="",0,Shares!N186)</f>
        <v>0</v>
      </c>
      <c r="AI186" s="238" t="str">
        <f>IF($Z186="","",RANK(AE186,$AE$2:$AE$1001)+COUNTIF($AE$2:AE186,AE186)-1)</f>
        <v/>
      </c>
      <c r="AJ186" s="238" t="str">
        <f>IF($AD186&lt;0,COUNT($AJ$1:AJ185)+1,"")</f>
        <v/>
      </c>
      <c r="AL186" s="238" t="str">
        <f>'All Ticker P&amp;L'!A186</f>
        <v/>
      </c>
      <c r="AM186" s="238" t="str">
        <f>'All Ticker P&amp;L'!B186</f>
        <v/>
      </c>
      <c r="AN186" s="238" t="str">
        <f>'All Ticker P&amp;L'!C186</f>
        <v/>
      </c>
      <c r="AO186" s="238" t="str">
        <f>'All Ticker P&amp;L'!D186</f>
        <v/>
      </c>
      <c r="AP186" s="238">
        <f>IF($AL186="",0,'All Ticker P&amp;L'!E186)</f>
        <v>0</v>
      </c>
      <c r="AQ186" s="260">
        <f>IF($AL186="",0,'All Ticker P&amp;L'!J186*'All Ticker P&amp;L'!I186)</f>
        <v>0</v>
      </c>
      <c r="AR186" s="260">
        <f>IF($AL186="",0,'All Ticker P&amp;L'!L186)</f>
        <v>0</v>
      </c>
      <c r="AS186" s="261">
        <f>IF($AL186="",0,'All Ticker P&amp;L'!M186)</f>
        <v>0</v>
      </c>
      <c r="AT186" s="238" t="str">
        <f>IF($AL186="","",RANK(AR186,$AR$2:$AR$1001)+COUNTIF($AR$2:AR186,AR186)-1)</f>
        <v/>
      </c>
      <c r="AU186" s="238" t="str">
        <f>IF($AL186="","",RANK(AV186,$AV$2:$AV$1001)+COUNTIF($AV$2:AV186,AV186)-1)</f>
        <v/>
      </c>
      <c r="AV186" s="260">
        <f t="shared" si="36"/>
        <v>0</v>
      </c>
    </row>
    <row r="187" spans="26:48" ht="15" customHeight="1" x14ac:dyDescent="0.2">
      <c r="Z187" s="238" t="str">
        <f>Shares!A187</f>
        <v/>
      </c>
      <c r="AA187" s="238" t="str">
        <f>Shares!B187</f>
        <v/>
      </c>
      <c r="AB187" s="238" t="str">
        <f>Shares!C187</f>
        <v/>
      </c>
      <c r="AC187" s="238" t="str">
        <f>Shares!D187</f>
        <v/>
      </c>
      <c r="AD187" s="238">
        <f>IF($Z187="",0,Shares!E187)</f>
        <v>0</v>
      </c>
      <c r="AE187" s="260">
        <f>IF($Z187="",0,Shares!K187*Shares!J187)</f>
        <v>0</v>
      </c>
      <c r="AF187" s="261">
        <f t="shared" si="35"/>
        <v>0</v>
      </c>
      <c r="AG187" s="260">
        <f>IF($Z187="",0,Shares!M187)</f>
        <v>0</v>
      </c>
      <c r="AH187" s="261">
        <f>IF($Z187="",0,Shares!N187)</f>
        <v>0</v>
      </c>
      <c r="AI187" s="238" t="str">
        <f>IF($Z187="","",RANK(AE187,$AE$2:$AE$1001)+COUNTIF($AE$2:AE187,AE187)-1)</f>
        <v/>
      </c>
      <c r="AJ187" s="238" t="str">
        <f>IF($AD187&lt;0,COUNT($AJ$1:AJ186)+1,"")</f>
        <v/>
      </c>
      <c r="AL187" s="238" t="str">
        <f>'All Ticker P&amp;L'!A187</f>
        <v/>
      </c>
      <c r="AM187" s="238" t="str">
        <f>'All Ticker P&amp;L'!B187</f>
        <v/>
      </c>
      <c r="AN187" s="238" t="str">
        <f>'All Ticker P&amp;L'!C187</f>
        <v/>
      </c>
      <c r="AO187" s="238" t="str">
        <f>'All Ticker P&amp;L'!D187</f>
        <v/>
      </c>
      <c r="AP187" s="238">
        <f>IF($AL187="",0,'All Ticker P&amp;L'!E187)</f>
        <v>0</v>
      </c>
      <c r="AQ187" s="260">
        <f>IF($AL187="",0,'All Ticker P&amp;L'!J187*'All Ticker P&amp;L'!I187)</f>
        <v>0</v>
      </c>
      <c r="AR187" s="260">
        <f>IF($AL187="",0,'All Ticker P&amp;L'!L187)</f>
        <v>0</v>
      </c>
      <c r="AS187" s="261">
        <f>IF($AL187="",0,'All Ticker P&amp;L'!M187)</f>
        <v>0</v>
      </c>
      <c r="AT187" s="238" t="str">
        <f>IF($AL187="","",RANK(AR187,$AR$2:$AR$1001)+COUNTIF($AR$2:AR187,AR187)-1)</f>
        <v/>
      </c>
      <c r="AU187" s="238" t="str">
        <f>IF($AL187="","",RANK(AV187,$AV$2:$AV$1001)+COUNTIF($AV$2:AV187,AV187)-1)</f>
        <v/>
      </c>
      <c r="AV187" s="260">
        <f t="shared" si="36"/>
        <v>0</v>
      </c>
    </row>
    <row r="188" spans="26:48" ht="15" customHeight="1" x14ac:dyDescent="0.2">
      <c r="Z188" s="238" t="str">
        <f>Shares!A188</f>
        <v/>
      </c>
      <c r="AA188" s="238" t="str">
        <f>Shares!B188</f>
        <v/>
      </c>
      <c r="AB188" s="238" t="str">
        <f>Shares!C188</f>
        <v/>
      </c>
      <c r="AC188" s="238" t="str">
        <f>Shares!D188</f>
        <v/>
      </c>
      <c r="AD188" s="238">
        <f>IF($Z188="",0,Shares!E188)</f>
        <v>0</v>
      </c>
      <c r="AE188" s="260">
        <f>IF($Z188="",0,Shares!K188*Shares!J188)</f>
        <v>0</v>
      </c>
      <c r="AF188" s="261">
        <f t="shared" si="35"/>
        <v>0</v>
      </c>
      <c r="AG188" s="260">
        <f>IF($Z188="",0,Shares!M188)</f>
        <v>0</v>
      </c>
      <c r="AH188" s="261">
        <f>IF($Z188="",0,Shares!N188)</f>
        <v>0</v>
      </c>
      <c r="AI188" s="238" t="str">
        <f>IF($Z188="","",RANK(AE188,$AE$2:$AE$1001)+COUNTIF($AE$2:AE188,AE188)-1)</f>
        <v/>
      </c>
      <c r="AJ188" s="238" t="str">
        <f>IF($AD188&lt;0,COUNT($AJ$1:AJ187)+1,"")</f>
        <v/>
      </c>
      <c r="AL188" s="238" t="str">
        <f>'All Ticker P&amp;L'!A188</f>
        <v/>
      </c>
      <c r="AM188" s="238" t="str">
        <f>'All Ticker P&amp;L'!B188</f>
        <v/>
      </c>
      <c r="AN188" s="238" t="str">
        <f>'All Ticker P&amp;L'!C188</f>
        <v/>
      </c>
      <c r="AO188" s="238" t="str">
        <f>'All Ticker P&amp;L'!D188</f>
        <v/>
      </c>
      <c r="AP188" s="238">
        <f>IF($AL188="",0,'All Ticker P&amp;L'!E188)</f>
        <v>0</v>
      </c>
      <c r="AQ188" s="260">
        <f>IF($AL188="",0,'All Ticker P&amp;L'!J188*'All Ticker P&amp;L'!I188)</f>
        <v>0</v>
      </c>
      <c r="AR188" s="260">
        <f>IF($AL188="",0,'All Ticker P&amp;L'!L188)</f>
        <v>0</v>
      </c>
      <c r="AS188" s="261">
        <f>IF($AL188="",0,'All Ticker P&amp;L'!M188)</f>
        <v>0</v>
      </c>
      <c r="AT188" s="238" t="str">
        <f>IF($AL188="","",RANK(AR188,$AR$2:$AR$1001)+COUNTIF($AR$2:AR188,AR188)-1)</f>
        <v/>
      </c>
      <c r="AU188" s="238" t="str">
        <f>IF($AL188="","",RANK(AV188,$AV$2:$AV$1001)+COUNTIF($AV$2:AV188,AV188)-1)</f>
        <v/>
      </c>
      <c r="AV188" s="260">
        <f t="shared" si="36"/>
        <v>0</v>
      </c>
    </row>
    <row r="189" spans="26:48" ht="15" customHeight="1" x14ac:dyDescent="0.2">
      <c r="Z189" s="238" t="str">
        <f>Shares!A189</f>
        <v/>
      </c>
      <c r="AA189" s="238" t="str">
        <f>Shares!B189</f>
        <v/>
      </c>
      <c r="AB189" s="238" t="str">
        <f>Shares!C189</f>
        <v/>
      </c>
      <c r="AC189" s="238" t="str">
        <f>Shares!D189</f>
        <v/>
      </c>
      <c r="AD189" s="238">
        <f>IF($Z189="",0,Shares!E189)</f>
        <v>0</v>
      </c>
      <c r="AE189" s="260">
        <f>IF($Z189="",0,Shares!K189*Shares!J189)</f>
        <v>0</v>
      </c>
      <c r="AF189" s="261">
        <f t="shared" si="35"/>
        <v>0</v>
      </c>
      <c r="AG189" s="260">
        <f>IF($Z189="",0,Shares!M189)</f>
        <v>0</v>
      </c>
      <c r="AH189" s="261">
        <f>IF($Z189="",0,Shares!N189)</f>
        <v>0</v>
      </c>
      <c r="AI189" s="238" t="str">
        <f>IF($Z189="","",RANK(AE189,$AE$2:$AE$1001)+COUNTIF($AE$2:AE189,AE189)-1)</f>
        <v/>
      </c>
      <c r="AJ189" s="238" t="str">
        <f>IF($AD189&lt;0,COUNT($AJ$1:AJ188)+1,"")</f>
        <v/>
      </c>
      <c r="AL189" s="238" t="str">
        <f>'All Ticker P&amp;L'!A189</f>
        <v/>
      </c>
      <c r="AM189" s="238" t="str">
        <f>'All Ticker P&amp;L'!B189</f>
        <v/>
      </c>
      <c r="AN189" s="238" t="str">
        <f>'All Ticker P&amp;L'!C189</f>
        <v/>
      </c>
      <c r="AO189" s="238" t="str">
        <f>'All Ticker P&amp;L'!D189</f>
        <v/>
      </c>
      <c r="AP189" s="238">
        <f>IF($AL189="",0,'All Ticker P&amp;L'!E189)</f>
        <v>0</v>
      </c>
      <c r="AQ189" s="260">
        <f>IF($AL189="",0,'All Ticker P&amp;L'!J189*'All Ticker P&amp;L'!I189)</f>
        <v>0</v>
      </c>
      <c r="AR189" s="260">
        <f>IF($AL189="",0,'All Ticker P&amp;L'!L189)</f>
        <v>0</v>
      </c>
      <c r="AS189" s="261">
        <f>IF($AL189="",0,'All Ticker P&amp;L'!M189)</f>
        <v>0</v>
      </c>
      <c r="AT189" s="238" t="str">
        <f>IF($AL189="","",RANK(AR189,$AR$2:$AR$1001)+COUNTIF($AR$2:AR189,AR189)-1)</f>
        <v/>
      </c>
      <c r="AU189" s="238" t="str">
        <f>IF($AL189="","",RANK(AV189,$AV$2:$AV$1001)+COUNTIF($AV$2:AV189,AV189)-1)</f>
        <v/>
      </c>
      <c r="AV189" s="260">
        <f t="shared" si="36"/>
        <v>0</v>
      </c>
    </row>
    <row r="190" spans="26:48" ht="15" customHeight="1" x14ac:dyDescent="0.2">
      <c r="Z190" s="238" t="str">
        <f>Shares!A190</f>
        <v/>
      </c>
      <c r="AA190" s="238" t="str">
        <f>Shares!B190</f>
        <v/>
      </c>
      <c r="AB190" s="238" t="str">
        <f>Shares!C190</f>
        <v/>
      </c>
      <c r="AC190" s="238" t="str">
        <f>Shares!D190</f>
        <v/>
      </c>
      <c r="AD190" s="238">
        <f>IF($Z190="",0,Shares!E190)</f>
        <v>0</v>
      </c>
      <c r="AE190" s="260">
        <f>IF($Z190="",0,Shares!K190*Shares!J190)</f>
        <v>0</v>
      </c>
      <c r="AF190" s="261">
        <f t="shared" si="35"/>
        <v>0</v>
      </c>
      <c r="AG190" s="260">
        <f>IF($Z190="",0,Shares!M190)</f>
        <v>0</v>
      </c>
      <c r="AH190" s="261">
        <f>IF($Z190="",0,Shares!N190)</f>
        <v>0</v>
      </c>
      <c r="AI190" s="238" t="str">
        <f>IF($Z190="","",RANK(AE190,$AE$2:$AE$1001)+COUNTIF($AE$2:AE190,AE190)-1)</f>
        <v/>
      </c>
      <c r="AJ190" s="238" t="str">
        <f>IF($AD190&lt;0,COUNT($AJ$1:AJ189)+1,"")</f>
        <v/>
      </c>
      <c r="AL190" s="238" t="str">
        <f>'All Ticker P&amp;L'!A190</f>
        <v/>
      </c>
      <c r="AM190" s="238" t="str">
        <f>'All Ticker P&amp;L'!B190</f>
        <v/>
      </c>
      <c r="AN190" s="238" t="str">
        <f>'All Ticker P&amp;L'!C190</f>
        <v/>
      </c>
      <c r="AO190" s="238" t="str">
        <f>'All Ticker P&amp;L'!D190</f>
        <v/>
      </c>
      <c r="AP190" s="238">
        <f>IF($AL190="",0,'All Ticker P&amp;L'!E190)</f>
        <v>0</v>
      </c>
      <c r="AQ190" s="260">
        <f>IF($AL190="",0,'All Ticker P&amp;L'!J190*'All Ticker P&amp;L'!I190)</f>
        <v>0</v>
      </c>
      <c r="AR190" s="260">
        <f>IF($AL190="",0,'All Ticker P&amp;L'!L190)</f>
        <v>0</v>
      </c>
      <c r="AS190" s="261">
        <f>IF($AL190="",0,'All Ticker P&amp;L'!M190)</f>
        <v>0</v>
      </c>
      <c r="AT190" s="238" t="str">
        <f>IF($AL190="","",RANK(AR190,$AR$2:$AR$1001)+COUNTIF($AR$2:AR190,AR190)-1)</f>
        <v/>
      </c>
      <c r="AU190" s="238" t="str">
        <f>IF($AL190="","",RANK(AV190,$AV$2:$AV$1001)+COUNTIF($AV$2:AV190,AV190)-1)</f>
        <v/>
      </c>
      <c r="AV190" s="260">
        <f t="shared" si="36"/>
        <v>0</v>
      </c>
    </row>
    <row r="191" spans="26:48" ht="15" customHeight="1" x14ac:dyDescent="0.2">
      <c r="Z191" s="238" t="str">
        <f>Shares!A191</f>
        <v/>
      </c>
      <c r="AA191" s="238" t="str">
        <f>Shares!B191</f>
        <v/>
      </c>
      <c r="AB191" s="238" t="str">
        <f>Shares!C191</f>
        <v/>
      </c>
      <c r="AC191" s="238" t="str">
        <f>Shares!D191</f>
        <v/>
      </c>
      <c r="AD191" s="238">
        <f>IF($Z191="",0,Shares!E191)</f>
        <v>0</v>
      </c>
      <c r="AE191" s="260">
        <f>IF($Z191="",0,Shares!K191*Shares!J191)</f>
        <v>0</v>
      </c>
      <c r="AF191" s="261">
        <f t="shared" si="35"/>
        <v>0</v>
      </c>
      <c r="AG191" s="260">
        <f>IF($Z191="",0,Shares!M191)</f>
        <v>0</v>
      </c>
      <c r="AH191" s="261">
        <f>IF($Z191="",0,Shares!N191)</f>
        <v>0</v>
      </c>
      <c r="AI191" s="238" t="str">
        <f>IF($Z191="","",RANK(AE191,$AE$2:$AE$1001)+COUNTIF($AE$2:AE191,AE191)-1)</f>
        <v/>
      </c>
      <c r="AJ191" s="238" t="str">
        <f>IF($AD191&lt;0,COUNT($AJ$1:AJ190)+1,"")</f>
        <v/>
      </c>
      <c r="AL191" s="238" t="str">
        <f>'All Ticker P&amp;L'!A191</f>
        <v/>
      </c>
      <c r="AM191" s="238" t="str">
        <f>'All Ticker P&amp;L'!B191</f>
        <v/>
      </c>
      <c r="AN191" s="238" t="str">
        <f>'All Ticker P&amp;L'!C191</f>
        <v/>
      </c>
      <c r="AO191" s="238" t="str">
        <f>'All Ticker P&amp;L'!D191</f>
        <v/>
      </c>
      <c r="AP191" s="238">
        <f>IF($AL191="",0,'All Ticker P&amp;L'!E191)</f>
        <v>0</v>
      </c>
      <c r="AQ191" s="260">
        <f>IF($AL191="",0,'All Ticker P&amp;L'!J191*'All Ticker P&amp;L'!I191)</f>
        <v>0</v>
      </c>
      <c r="AR191" s="260">
        <f>IF($AL191="",0,'All Ticker P&amp;L'!L191)</f>
        <v>0</v>
      </c>
      <c r="AS191" s="261">
        <f>IF($AL191="",0,'All Ticker P&amp;L'!M191)</f>
        <v>0</v>
      </c>
      <c r="AT191" s="238" t="str">
        <f>IF($AL191="","",RANK(AR191,$AR$2:$AR$1001)+COUNTIF($AR$2:AR191,AR191)-1)</f>
        <v/>
      </c>
      <c r="AU191" s="238" t="str">
        <f>IF($AL191="","",RANK(AV191,$AV$2:$AV$1001)+COUNTIF($AV$2:AV191,AV191)-1)</f>
        <v/>
      </c>
      <c r="AV191" s="260">
        <f t="shared" si="36"/>
        <v>0</v>
      </c>
    </row>
    <row r="192" spans="26:48" ht="15" customHeight="1" x14ac:dyDescent="0.2">
      <c r="Z192" s="238" t="str">
        <f>Shares!A192</f>
        <v/>
      </c>
      <c r="AA192" s="238" t="str">
        <f>Shares!B192</f>
        <v/>
      </c>
      <c r="AB192" s="238" t="str">
        <f>Shares!C192</f>
        <v/>
      </c>
      <c r="AC192" s="238" t="str">
        <f>Shares!D192</f>
        <v/>
      </c>
      <c r="AD192" s="238">
        <f>IF($Z192="",0,Shares!E192)</f>
        <v>0</v>
      </c>
      <c r="AE192" s="260">
        <f>IF($Z192="",0,Shares!K192*Shares!J192)</f>
        <v>0</v>
      </c>
      <c r="AF192" s="261">
        <f t="shared" si="35"/>
        <v>0</v>
      </c>
      <c r="AG192" s="260">
        <f>IF($Z192="",0,Shares!M192)</f>
        <v>0</v>
      </c>
      <c r="AH192" s="261">
        <f>IF($Z192="",0,Shares!N192)</f>
        <v>0</v>
      </c>
      <c r="AI192" s="238" t="str">
        <f>IF($Z192="","",RANK(AE192,$AE$2:$AE$1001)+COUNTIF($AE$2:AE192,AE192)-1)</f>
        <v/>
      </c>
      <c r="AJ192" s="238" t="str">
        <f>IF($AD192&lt;0,COUNT($AJ$1:AJ191)+1,"")</f>
        <v/>
      </c>
      <c r="AL192" s="238" t="str">
        <f>'All Ticker P&amp;L'!A192</f>
        <v/>
      </c>
      <c r="AM192" s="238" t="str">
        <f>'All Ticker P&amp;L'!B192</f>
        <v/>
      </c>
      <c r="AN192" s="238" t="str">
        <f>'All Ticker P&amp;L'!C192</f>
        <v/>
      </c>
      <c r="AO192" s="238" t="str">
        <f>'All Ticker P&amp;L'!D192</f>
        <v/>
      </c>
      <c r="AP192" s="238">
        <f>IF($AL192="",0,'All Ticker P&amp;L'!E192)</f>
        <v>0</v>
      </c>
      <c r="AQ192" s="260">
        <f>IF($AL192="",0,'All Ticker P&amp;L'!J192*'All Ticker P&amp;L'!I192)</f>
        <v>0</v>
      </c>
      <c r="AR192" s="260">
        <f>IF($AL192="",0,'All Ticker P&amp;L'!L192)</f>
        <v>0</v>
      </c>
      <c r="AS192" s="261">
        <f>IF($AL192="",0,'All Ticker P&amp;L'!M192)</f>
        <v>0</v>
      </c>
      <c r="AT192" s="238" t="str">
        <f>IF($AL192="","",RANK(AR192,$AR$2:$AR$1001)+COUNTIF($AR$2:AR192,AR192)-1)</f>
        <v/>
      </c>
      <c r="AU192" s="238" t="str">
        <f>IF($AL192="","",RANK(AV192,$AV$2:$AV$1001)+COUNTIF($AV$2:AV192,AV192)-1)</f>
        <v/>
      </c>
      <c r="AV192" s="260">
        <f t="shared" si="36"/>
        <v>0</v>
      </c>
    </row>
    <row r="193" spans="26:48" ht="15" customHeight="1" x14ac:dyDescent="0.2">
      <c r="Z193" s="238" t="str">
        <f>Shares!A193</f>
        <v/>
      </c>
      <c r="AA193" s="238" t="str">
        <f>Shares!B193</f>
        <v/>
      </c>
      <c r="AB193" s="238" t="str">
        <f>Shares!C193</f>
        <v/>
      </c>
      <c r="AC193" s="238" t="str">
        <f>Shares!D193</f>
        <v/>
      </c>
      <c r="AD193" s="238">
        <f>IF($Z193="",0,Shares!E193)</f>
        <v>0</v>
      </c>
      <c r="AE193" s="260">
        <f>IF($Z193="",0,Shares!K193*Shares!J193)</f>
        <v>0</v>
      </c>
      <c r="AF193" s="261">
        <f t="shared" si="35"/>
        <v>0</v>
      </c>
      <c r="AG193" s="260">
        <f>IF($Z193="",0,Shares!M193)</f>
        <v>0</v>
      </c>
      <c r="AH193" s="261">
        <f>IF($Z193="",0,Shares!N193)</f>
        <v>0</v>
      </c>
      <c r="AI193" s="238" t="str">
        <f>IF($Z193="","",RANK(AE193,$AE$2:$AE$1001)+COUNTIF($AE$2:AE193,AE193)-1)</f>
        <v/>
      </c>
      <c r="AJ193" s="238" t="str">
        <f>IF($AD193&lt;0,COUNT($AJ$1:AJ192)+1,"")</f>
        <v/>
      </c>
      <c r="AL193" s="238" t="str">
        <f>'All Ticker P&amp;L'!A193</f>
        <v/>
      </c>
      <c r="AM193" s="238" t="str">
        <f>'All Ticker P&amp;L'!B193</f>
        <v/>
      </c>
      <c r="AN193" s="238" t="str">
        <f>'All Ticker P&amp;L'!C193</f>
        <v/>
      </c>
      <c r="AO193" s="238" t="str">
        <f>'All Ticker P&amp;L'!D193</f>
        <v/>
      </c>
      <c r="AP193" s="238">
        <f>IF($AL193="",0,'All Ticker P&amp;L'!E193)</f>
        <v>0</v>
      </c>
      <c r="AQ193" s="260">
        <f>IF($AL193="",0,'All Ticker P&amp;L'!J193*'All Ticker P&amp;L'!I193)</f>
        <v>0</v>
      </c>
      <c r="AR193" s="260">
        <f>IF($AL193="",0,'All Ticker P&amp;L'!L193)</f>
        <v>0</v>
      </c>
      <c r="AS193" s="261">
        <f>IF($AL193="",0,'All Ticker P&amp;L'!M193)</f>
        <v>0</v>
      </c>
      <c r="AT193" s="238" t="str">
        <f>IF($AL193="","",RANK(AR193,$AR$2:$AR$1001)+COUNTIF($AR$2:AR193,AR193)-1)</f>
        <v/>
      </c>
      <c r="AU193" s="238" t="str">
        <f>IF($AL193="","",RANK(AV193,$AV$2:$AV$1001)+COUNTIF($AV$2:AV193,AV193)-1)</f>
        <v/>
      </c>
      <c r="AV193" s="260">
        <f t="shared" si="36"/>
        <v>0</v>
      </c>
    </row>
    <row r="194" spans="26:48" ht="15" customHeight="1" x14ac:dyDescent="0.2">
      <c r="Z194" s="238" t="str">
        <f>Shares!A194</f>
        <v/>
      </c>
      <c r="AA194" s="238" t="str">
        <f>Shares!B194</f>
        <v/>
      </c>
      <c r="AB194" s="238" t="str">
        <f>Shares!C194</f>
        <v/>
      </c>
      <c r="AC194" s="238" t="str">
        <f>Shares!D194</f>
        <v/>
      </c>
      <c r="AD194" s="238">
        <f>IF($Z194="",0,Shares!E194)</f>
        <v>0</v>
      </c>
      <c r="AE194" s="260">
        <f>IF($Z194="",0,Shares!K194*Shares!J194)</f>
        <v>0</v>
      </c>
      <c r="AF194" s="261">
        <f t="shared" ref="AF194:AF257" si="37">IFERROR(AE194/$B$5,0)</f>
        <v>0</v>
      </c>
      <c r="AG194" s="260">
        <f>IF($Z194="",0,Shares!M194)</f>
        <v>0</v>
      </c>
      <c r="AH194" s="261">
        <f>IF($Z194="",0,Shares!N194)</f>
        <v>0</v>
      </c>
      <c r="AI194" s="238" t="str">
        <f>IF($Z194="","",RANK(AE194,$AE$2:$AE$1001)+COUNTIF($AE$2:AE194,AE194)-1)</f>
        <v/>
      </c>
      <c r="AJ194" s="238" t="str">
        <f>IF($AD194&lt;0,COUNT($AJ$1:AJ193)+1,"")</f>
        <v/>
      </c>
      <c r="AL194" s="238" t="str">
        <f>'All Ticker P&amp;L'!A194</f>
        <v/>
      </c>
      <c r="AM194" s="238" t="str">
        <f>'All Ticker P&amp;L'!B194</f>
        <v/>
      </c>
      <c r="AN194" s="238" t="str">
        <f>'All Ticker P&amp;L'!C194</f>
        <v/>
      </c>
      <c r="AO194" s="238" t="str">
        <f>'All Ticker P&amp;L'!D194</f>
        <v/>
      </c>
      <c r="AP194" s="238">
        <f>IF($AL194="",0,'All Ticker P&amp;L'!E194)</f>
        <v>0</v>
      </c>
      <c r="AQ194" s="260">
        <f>IF($AL194="",0,'All Ticker P&amp;L'!J194*'All Ticker P&amp;L'!I194)</f>
        <v>0</v>
      </c>
      <c r="AR194" s="260">
        <f>IF($AL194="",0,'All Ticker P&amp;L'!L194)</f>
        <v>0</v>
      </c>
      <c r="AS194" s="261">
        <f>IF($AL194="",0,'All Ticker P&amp;L'!M194)</f>
        <v>0</v>
      </c>
      <c r="AT194" s="238" t="str">
        <f>IF($AL194="","",RANK(AR194,$AR$2:$AR$1001)+COUNTIF($AR$2:AR194,AR194)-1)</f>
        <v/>
      </c>
      <c r="AU194" s="238" t="str">
        <f>IF($AL194="","",RANK(AV194,$AV$2:$AV$1001)+COUNTIF($AV$2:AV194,AV194)-1)</f>
        <v/>
      </c>
      <c r="AV194" s="260">
        <f t="shared" ref="AV194:AV257" si="38">-AR194</f>
        <v>0</v>
      </c>
    </row>
    <row r="195" spans="26:48" ht="15" customHeight="1" x14ac:dyDescent="0.2">
      <c r="Z195" s="238" t="str">
        <f>Shares!A195</f>
        <v/>
      </c>
      <c r="AA195" s="238" t="str">
        <f>Shares!B195</f>
        <v/>
      </c>
      <c r="AB195" s="238" t="str">
        <f>Shares!C195</f>
        <v/>
      </c>
      <c r="AC195" s="238" t="str">
        <f>Shares!D195</f>
        <v/>
      </c>
      <c r="AD195" s="238">
        <f>IF($Z195="",0,Shares!E195)</f>
        <v>0</v>
      </c>
      <c r="AE195" s="260">
        <f>IF($Z195="",0,Shares!K195*Shares!J195)</f>
        <v>0</v>
      </c>
      <c r="AF195" s="261">
        <f t="shared" si="37"/>
        <v>0</v>
      </c>
      <c r="AG195" s="260">
        <f>IF($Z195="",0,Shares!M195)</f>
        <v>0</v>
      </c>
      <c r="AH195" s="261">
        <f>IF($Z195="",0,Shares!N195)</f>
        <v>0</v>
      </c>
      <c r="AI195" s="238" t="str">
        <f>IF($Z195="","",RANK(AE195,$AE$2:$AE$1001)+COUNTIF($AE$2:AE195,AE195)-1)</f>
        <v/>
      </c>
      <c r="AJ195" s="238" t="str">
        <f>IF($AD195&lt;0,COUNT($AJ$1:AJ194)+1,"")</f>
        <v/>
      </c>
      <c r="AL195" s="238" t="str">
        <f>'All Ticker P&amp;L'!A195</f>
        <v/>
      </c>
      <c r="AM195" s="238" t="str">
        <f>'All Ticker P&amp;L'!B195</f>
        <v/>
      </c>
      <c r="AN195" s="238" t="str">
        <f>'All Ticker P&amp;L'!C195</f>
        <v/>
      </c>
      <c r="AO195" s="238" t="str">
        <f>'All Ticker P&amp;L'!D195</f>
        <v/>
      </c>
      <c r="AP195" s="238">
        <f>IF($AL195="",0,'All Ticker P&amp;L'!E195)</f>
        <v>0</v>
      </c>
      <c r="AQ195" s="260">
        <f>IF($AL195="",0,'All Ticker P&amp;L'!J195*'All Ticker P&amp;L'!I195)</f>
        <v>0</v>
      </c>
      <c r="AR195" s="260">
        <f>IF($AL195="",0,'All Ticker P&amp;L'!L195)</f>
        <v>0</v>
      </c>
      <c r="AS195" s="261">
        <f>IF($AL195="",0,'All Ticker P&amp;L'!M195)</f>
        <v>0</v>
      </c>
      <c r="AT195" s="238" t="str">
        <f>IF($AL195="","",RANK(AR195,$AR$2:$AR$1001)+COUNTIF($AR$2:AR195,AR195)-1)</f>
        <v/>
      </c>
      <c r="AU195" s="238" t="str">
        <f>IF($AL195="","",RANK(AV195,$AV$2:$AV$1001)+COUNTIF($AV$2:AV195,AV195)-1)</f>
        <v/>
      </c>
      <c r="AV195" s="260">
        <f t="shared" si="38"/>
        <v>0</v>
      </c>
    </row>
    <row r="196" spans="26:48" ht="15" customHeight="1" x14ac:dyDescent="0.2">
      <c r="Z196" s="238" t="str">
        <f>Shares!A196</f>
        <v/>
      </c>
      <c r="AA196" s="238" t="str">
        <f>Shares!B196</f>
        <v/>
      </c>
      <c r="AB196" s="238" t="str">
        <f>Shares!C196</f>
        <v/>
      </c>
      <c r="AC196" s="238" t="str">
        <f>Shares!D196</f>
        <v/>
      </c>
      <c r="AD196" s="238">
        <f>IF($Z196="",0,Shares!E196)</f>
        <v>0</v>
      </c>
      <c r="AE196" s="260">
        <f>IF($Z196="",0,Shares!K196*Shares!J196)</f>
        <v>0</v>
      </c>
      <c r="AF196" s="261">
        <f t="shared" si="37"/>
        <v>0</v>
      </c>
      <c r="AG196" s="260">
        <f>IF($Z196="",0,Shares!M196)</f>
        <v>0</v>
      </c>
      <c r="AH196" s="261">
        <f>IF($Z196="",0,Shares!N196)</f>
        <v>0</v>
      </c>
      <c r="AI196" s="238" t="str">
        <f>IF($Z196="","",RANK(AE196,$AE$2:$AE$1001)+COUNTIF($AE$2:AE196,AE196)-1)</f>
        <v/>
      </c>
      <c r="AJ196" s="238" t="str">
        <f>IF($AD196&lt;0,COUNT($AJ$1:AJ195)+1,"")</f>
        <v/>
      </c>
      <c r="AL196" s="238" t="str">
        <f>'All Ticker P&amp;L'!A196</f>
        <v/>
      </c>
      <c r="AM196" s="238" t="str">
        <f>'All Ticker P&amp;L'!B196</f>
        <v/>
      </c>
      <c r="AN196" s="238" t="str">
        <f>'All Ticker P&amp;L'!C196</f>
        <v/>
      </c>
      <c r="AO196" s="238" t="str">
        <f>'All Ticker P&amp;L'!D196</f>
        <v/>
      </c>
      <c r="AP196" s="238">
        <f>IF($AL196="",0,'All Ticker P&amp;L'!E196)</f>
        <v>0</v>
      </c>
      <c r="AQ196" s="260">
        <f>IF($AL196="",0,'All Ticker P&amp;L'!J196*'All Ticker P&amp;L'!I196)</f>
        <v>0</v>
      </c>
      <c r="AR196" s="260">
        <f>IF($AL196="",0,'All Ticker P&amp;L'!L196)</f>
        <v>0</v>
      </c>
      <c r="AS196" s="261">
        <f>IF($AL196="",0,'All Ticker P&amp;L'!M196)</f>
        <v>0</v>
      </c>
      <c r="AT196" s="238" t="str">
        <f>IF($AL196="","",RANK(AR196,$AR$2:$AR$1001)+COUNTIF($AR$2:AR196,AR196)-1)</f>
        <v/>
      </c>
      <c r="AU196" s="238" t="str">
        <f>IF($AL196="","",RANK(AV196,$AV$2:$AV$1001)+COUNTIF($AV$2:AV196,AV196)-1)</f>
        <v/>
      </c>
      <c r="AV196" s="260">
        <f t="shared" si="38"/>
        <v>0</v>
      </c>
    </row>
    <row r="197" spans="26:48" ht="15" customHeight="1" x14ac:dyDescent="0.2">
      <c r="Z197" s="238" t="str">
        <f>Shares!A197</f>
        <v/>
      </c>
      <c r="AA197" s="238" t="str">
        <f>Shares!B197</f>
        <v/>
      </c>
      <c r="AB197" s="238" t="str">
        <f>Shares!C197</f>
        <v/>
      </c>
      <c r="AC197" s="238" t="str">
        <f>Shares!D197</f>
        <v/>
      </c>
      <c r="AD197" s="238">
        <f>IF($Z197="",0,Shares!E197)</f>
        <v>0</v>
      </c>
      <c r="AE197" s="260">
        <f>IF($Z197="",0,Shares!K197*Shares!J197)</f>
        <v>0</v>
      </c>
      <c r="AF197" s="261">
        <f t="shared" si="37"/>
        <v>0</v>
      </c>
      <c r="AG197" s="260">
        <f>IF($Z197="",0,Shares!M197)</f>
        <v>0</v>
      </c>
      <c r="AH197" s="261">
        <f>IF($Z197="",0,Shares!N197)</f>
        <v>0</v>
      </c>
      <c r="AI197" s="238" t="str">
        <f>IF($Z197="","",RANK(AE197,$AE$2:$AE$1001)+COUNTIF($AE$2:AE197,AE197)-1)</f>
        <v/>
      </c>
      <c r="AJ197" s="238" t="str">
        <f>IF($AD197&lt;0,COUNT($AJ$1:AJ196)+1,"")</f>
        <v/>
      </c>
      <c r="AL197" s="238" t="str">
        <f>'All Ticker P&amp;L'!A197</f>
        <v/>
      </c>
      <c r="AM197" s="238" t="str">
        <f>'All Ticker P&amp;L'!B197</f>
        <v/>
      </c>
      <c r="AN197" s="238" t="str">
        <f>'All Ticker P&amp;L'!C197</f>
        <v/>
      </c>
      <c r="AO197" s="238" t="str">
        <f>'All Ticker P&amp;L'!D197</f>
        <v/>
      </c>
      <c r="AP197" s="238">
        <f>IF($AL197="",0,'All Ticker P&amp;L'!E197)</f>
        <v>0</v>
      </c>
      <c r="AQ197" s="260">
        <f>IF($AL197="",0,'All Ticker P&amp;L'!J197*'All Ticker P&amp;L'!I197)</f>
        <v>0</v>
      </c>
      <c r="AR197" s="260">
        <f>IF($AL197="",0,'All Ticker P&amp;L'!L197)</f>
        <v>0</v>
      </c>
      <c r="AS197" s="261">
        <f>IF($AL197="",0,'All Ticker P&amp;L'!M197)</f>
        <v>0</v>
      </c>
      <c r="AT197" s="238" t="str">
        <f>IF($AL197="","",RANK(AR197,$AR$2:$AR$1001)+COUNTIF($AR$2:AR197,AR197)-1)</f>
        <v/>
      </c>
      <c r="AU197" s="238" t="str">
        <f>IF($AL197="","",RANK(AV197,$AV$2:$AV$1001)+COUNTIF($AV$2:AV197,AV197)-1)</f>
        <v/>
      </c>
      <c r="AV197" s="260">
        <f t="shared" si="38"/>
        <v>0</v>
      </c>
    </row>
    <row r="198" spans="26:48" ht="15" customHeight="1" x14ac:dyDescent="0.2">
      <c r="Z198" s="238" t="str">
        <f>Shares!A198</f>
        <v/>
      </c>
      <c r="AA198" s="238" t="str">
        <f>Shares!B198</f>
        <v/>
      </c>
      <c r="AB198" s="238" t="str">
        <f>Shares!C198</f>
        <v/>
      </c>
      <c r="AC198" s="238" t="str">
        <f>Shares!D198</f>
        <v/>
      </c>
      <c r="AD198" s="238">
        <f>IF($Z198="",0,Shares!E198)</f>
        <v>0</v>
      </c>
      <c r="AE198" s="260">
        <f>IF($Z198="",0,Shares!K198*Shares!J198)</f>
        <v>0</v>
      </c>
      <c r="AF198" s="261">
        <f t="shared" si="37"/>
        <v>0</v>
      </c>
      <c r="AG198" s="260">
        <f>IF($Z198="",0,Shares!M198)</f>
        <v>0</v>
      </c>
      <c r="AH198" s="261">
        <f>IF($Z198="",0,Shares!N198)</f>
        <v>0</v>
      </c>
      <c r="AI198" s="238" t="str">
        <f>IF($Z198="","",RANK(AE198,$AE$2:$AE$1001)+COUNTIF($AE$2:AE198,AE198)-1)</f>
        <v/>
      </c>
      <c r="AJ198" s="238" t="str">
        <f>IF($AD198&lt;0,COUNT($AJ$1:AJ197)+1,"")</f>
        <v/>
      </c>
      <c r="AL198" s="238" t="str">
        <f>'All Ticker P&amp;L'!A198</f>
        <v/>
      </c>
      <c r="AM198" s="238" t="str">
        <f>'All Ticker P&amp;L'!B198</f>
        <v/>
      </c>
      <c r="AN198" s="238" t="str">
        <f>'All Ticker P&amp;L'!C198</f>
        <v/>
      </c>
      <c r="AO198" s="238" t="str">
        <f>'All Ticker P&amp;L'!D198</f>
        <v/>
      </c>
      <c r="AP198" s="238">
        <f>IF($AL198="",0,'All Ticker P&amp;L'!E198)</f>
        <v>0</v>
      </c>
      <c r="AQ198" s="260">
        <f>IF($AL198="",0,'All Ticker P&amp;L'!J198*'All Ticker P&amp;L'!I198)</f>
        <v>0</v>
      </c>
      <c r="AR198" s="260">
        <f>IF($AL198="",0,'All Ticker P&amp;L'!L198)</f>
        <v>0</v>
      </c>
      <c r="AS198" s="261">
        <f>IF($AL198="",0,'All Ticker P&amp;L'!M198)</f>
        <v>0</v>
      </c>
      <c r="AT198" s="238" t="str">
        <f>IF($AL198="","",RANK(AR198,$AR$2:$AR$1001)+COUNTIF($AR$2:AR198,AR198)-1)</f>
        <v/>
      </c>
      <c r="AU198" s="238" t="str">
        <f>IF($AL198="","",RANK(AV198,$AV$2:$AV$1001)+COUNTIF($AV$2:AV198,AV198)-1)</f>
        <v/>
      </c>
      <c r="AV198" s="260">
        <f t="shared" si="38"/>
        <v>0</v>
      </c>
    </row>
    <row r="199" spans="26:48" ht="15" customHeight="1" x14ac:dyDescent="0.2">
      <c r="Z199" s="238" t="str">
        <f>Shares!A199</f>
        <v/>
      </c>
      <c r="AA199" s="238" t="str">
        <f>Shares!B199</f>
        <v/>
      </c>
      <c r="AB199" s="238" t="str">
        <f>Shares!C199</f>
        <v/>
      </c>
      <c r="AC199" s="238" t="str">
        <f>Shares!D199</f>
        <v/>
      </c>
      <c r="AD199" s="238">
        <f>IF($Z199="",0,Shares!E199)</f>
        <v>0</v>
      </c>
      <c r="AE199" s="260">
        <f>IF($Z199="",0,Shares!K199*Shares!J199)</f>
        <v>0</v>
      </c>
      <c r="AF199" s="261">
        <f t="shared" si="37"/>
        <v>0</v>
      </c>
      <c r="AG199" s="260">
        <f>IF($Z199="",0,Shares!M199)</f>
        <v>0</v>
      </c>
      <c r="AH199" s="261">
        <f>IF($Z199="",0,Shares!N199)</f>
        <v>0</v>
      </c>
      <c r="AI199" s="238" t="str">
        <f>IF($Z199="","",RANK(AE199,$AE$2:$AE$1001)+COUNTIF($AE$2:AE199,AE199)-1)</f>
        <v/>
      </c>
      <c r="AJ199" s="238" t="str">
        <f>IF($AD199&lt;0,COUNT($AJ$1:AJ198)+1,"")</f>
        <v/>
      </c>
      <c r="AL199" s="238" t="str">
        <f>'All Ticker P&amp;L'!A199</f>
        <v/>
      </c>
      <c r="AM199" s="238" t="str">
        <f>'All Ticker P&amp;L'!B199</f>
        <v/>
      </c>
      <c r="AN199" s="238" t="str">
        <f>'All Ticker P&amp;L'!C199</f>
        <v/>
      </c>
      <c r="AO199" s="238" t="str">
        <f>'All Ticker P&amp;L'!D199</f>
        <v/>
      </c>
      <c r="AP199" s="238">
        <f>IF($AL199="",0,'All Ticker P&amp;L'!E199)</f>
        <v>0</v>
      </c>
      <c r="AQ199" s="260">
        <f>IF($AL199="",0,'All Ticker P&amp;L'!J199*'All Ticker P&amp;L'!I199)</f>
        <v>0</v>
      </c>
      <c r="AR199" s="260">
        <f>IF($AL199="",0,'All Ticker P&amp;L'!L199)</f>
        <v>0</v>
      </c>
      <c r="AS199" s="261">
        <f>IF($AL199="",0,'All Ticker P&amp;L'!M199)</f>
        <v>0</v>
      </c>
      <c r="AT199" s="238" t="str">
        <f>IF($AL199="","",RANK(AR199,$AR$2:$AR$1001)+COUNTIF($AR$2:AR199,AR199)-1)</f>
        <v/>
      </c>
      <c r="AU199" s="238" t="str">
        <f>IF($AL199="","",RANK(AV199,$AV$2:$AV$1001)+COUNTIF($AV$2:AV199,AV199)-1)</f>
        <v/>
      </c>
      <c r="AV199" s="260">
        <f t="shared" si="38"/>
        <v>0</v>
      </c>
    </row>
    <row r="200" spans="26:48" ht="15" customHeight="1" x14ac:dyDescent="0.2">
      <c r="Z200" s="238" t="str">
        <f>Shares!A200</f>
        <v/>
      </c>
      <c r="AA200" s="238" t="str">
        <f>Shares!B200</f>
        <v/>
      </c>
      <c r="AB200" s="238" t="str">
        <f>Shares!C200</f>
        <v/>
      </c>
      <c r="AC200" s="238" t="str">
        <f>Shares!D200</f>
        <v/>
      </c>
      <c r="AD200" s="238">
        <f>IF($Z200="",0,Shares!E200)</f>
        <v>0</v>
      </c>
      <c r="AE200" s="260">
        <f>IF($Z200="",0,Shares!K200*Shares!J200)</f>
        <v>0</v>
      </c>
      <c r="AF200" s="261">
        <f t="shared" si="37"/>
        <v>0</v>
      </c>
      <c r="AG200" s="260">
        <f>IF($Z200="",0,Shares!M200)</f>
        <v>0</v>
      </c>
      <c r="AH200" s="261">
        <f>IF($Z200="",0,Shares!N200)</f>
        <v>0</v>
      </c>
      <c r="AI200" s="238" t="str">
        <f>IF($Z200="","",RANK(AE200,$AE$2:$AE$1001)+COUNTIF($AE$2:AE200,AE200)-1)</f>
        <v/>
      </c>
      <c r="AJ200" s="238" t="str">
        <f>IF($AD200&lt;0,COUNT($AJ$1:AJ199)+1,"")</f>
        <v/>
      </c>
      <c r="AL200" s="238" t="str">
        <f>'All Ticker P&amp;L'!A200</f>
        <v/>
      </c>
      <c r="AM200" s="238" t="str">
        <f>'All Ticker P&amp;L'!B200</f>
        <v/>
      </c>
      <c r="AN200" s="238" t="str">
        <f>'All Ticker P&amp;L'!C200</f>
        <v/>
      </c>
      <c r="AO200" s="238" t="str">
        <f>'All Ticker P&amp;L'!D200</f>
        <v/>
      </c>
      <c r="AP200" s="238">
        <f>IF($AL200="",0,'All Ticker P&amp;L'!E200)</f>
        <v>0</v>
      </c>
      <c r="AQ200" s="260">
        <f>IF($AL200="",0,'All Ticker P&amp;L'!J200*'All Ticker P&amp;L'!I200)</f>
        <v>0</v>
      </c>
      <c r="AR200" s="260">
        <f>IF($AL200="",0,'All Ticker P&amp;L'!L200)</f>
        <v>0</v>
      </c>
      <c r="AS200" s="261">
        <f>IF($AL200="",0,'All Ticker P&amp;L'!M200)</f>
        <v>0</v>
      </c>
      <c r="AT200" s="238" t="str">
        <f>IF($AL200="","",RANK(AR200,$AR$2:$AR$1001)+COUNTIF($AR$2:AR200,AR200)-1)</f>
        <v/>
      </c>
      <c r="AU200" s="238" t="str">
        <f>IF($AL200="","",RANK(AV200,$AV$2:$AV$1001)+COUNTIF($AV$2:AV200,AV200)-1)</f>
        <v/>
      </c>
      <c r="AV200" s="260">
        <f t="shared" si="38"/>
        <v>0</v>
      </c>
    </row>
    <row r="201" spans="26:48" ht="15" customHeight="1" x14ac:dyDescent="0.2">
      <c r="Z201" s="238" t="str">
        <f>Shares!A201</f>
        <v/>
      </c>
      <c r="AA201" s="238" t="str">
        <f>Shares!B201</f>
        <v/>
      </c>
      <c r="AB201" s="238" t="str">
        <f>Shares!C201</f>
        <v/>
      </c>
      <c r="AC201" s="238" t="str">
        <f>Shares!D201</f>
        <v/>
      </c>
      <c r="AD201" s="238">
        <f>IF($Z201="",0,Shares!E201)</f>
        <v>0</v>
      </c>
      <c r="AE201" s="260">
        <f>IF($Z201="",0,Shares!K201*Shares!J201)</f>
        <v>0</v>
      </c>
      <c r="AF201" s="261">
        <f t="shared" si="37"/>
        <v>0</v>
      </c>
      <c r="AG201" s="260">
        <f>IF($Z201="",0,Shares!M201)</f>
        <v>0</v>
      </c>
      <c r="AH201" s="261">
        <f>IF($Z201="",0,Shares!N201)</f>
        <v>0</v>
      </c>
      <c r="AI201" s="238" t="str">
        <f>IF($Z201="","",RANK(AE201,$AE$2:$AE$1001)+COUNTIF($AE$2:AE201,AE201)-1)</f>
        <v/>
      </c>
      <c r="AJ201" s="238" t="str">
        <f>IF($AD201&lt;0,COUNT($AJ$1:AJ200)+1,"")</f>
        <v/>
      </c>
      <c r="AL201" s="238" t="str">
        <f>'All Ticker P&amp;L'!A201</f>
        <v/>
      </c>
      <c r="AM201" s="238" t="str">
        <f>'All Ticker P&amp;L'!B201</f>
        <v/>
      </c>
      <c r="AN201" s="238" t="str">
        <f>'All Ticker P&amp;L'!C201</f>
        <v/>
      </c>
      <c r="AO201" s="238" t="str">
        <f>'All Ticker P&amp;L'!D201</f>
        <v/>
      </c>
      <c r="AP201" s="238">
        <f>IF($AL201="",0,'All Ticker P&amp;L'!E201)</f>
        <v>0</v>
      </c>
      <c r="AQ201" s="260">
        <f>IF($AL201="",0,'All Ticker P&amp;L'!J201*'All Ticker P&amp;L'!I201)</f>
        <v>0</v>
      </c>
      <c r="AR201" s="260">
        <f>IF($AL201="",0,'All Ticker P&amp;L'!L201)</f>
        <v>0</v>
      </c>
      <c r="AS201" s="261">
        <f>IF($AL201="",0,'All Ticker P&amp;L'!M201)</f>
        <v>0</v>
      </c>
      <c r="AT201" s="238" t="str">
        <f>IF($AL201="","",RANK(AR201,$AR$2:$AR$1001)+COUNTIF($AR$2:AR201,AR201)-1)</f>
        <v/>
      </c>
      <c r="AU201" s="238" t="str">
        <f>IF($AL201="","",RANK(AV201,$AV$2:$AV$1001)+COUNTIF($AV$2:AV201,AV201)-1)</f>
        <v/>
      </c>
      <c r="AV201" s="260">
        <f t="shared" si="38"/>
        <v>0</v>
      </c>
    </row>
    <row r="202" spans="26:48" ht="15" customHeight="1" x14ac:dyDescent="0.2">
      <c r="Z202" s="238" t="str">
        <f>Shares!A202</f>
        <v/>
      </c>
      <c r="AA202" s="238" t="str">
        <f>Shares!B202</f>
        <v/>
      </c>
      <c r="AB202" s="238" t="str">
        <f>Shares!C202</f>
        <v/>
      </c>
      <c r="AC202" s="238" t="str">
        <f>Shares!D202</f>
        <v/>
      </c>
      <c r="AD202" s="238">
        <f>IF($Z202="",0,Shares!E202)</f>
        <v>0</v>
      </c>
      <c r="AE202" s="260">
        <f>IF($Z202="",0,Shares!K202*Shares!J202)</f>
        <v>0</v>
      </c>
      <c r="AF202" s="261">
        <f t="shared" si="37"/>
        <v>0</v>
      </c>
      <c r="AG202" s="260">
        <f>IF($Z202="",0,Shares!M202)</f>
        <v>0</v>
      </c>
      <c r="AH202" s="261">
        <f>IF($Z202="",0,Shares!N202)</f>
        <v>0</v>
      </c>
      <c r="AI202" s="238" t="str">
        <f>IF($Z202="","",RANK(AE202,$AE$2:$AE$1001)+COUNTIF($AE$2:AE202,AE202)-1)</f>
        <v/>
      </c>
      <c r="AJ202" s="238" t="str">
        <f>IF($AD202&lt;0,COUNT($AJ$1:AJ201)+1,"")</f>
        <v/>
      </c>
      <c r="AL202" s="238" t="str">
        <f>'All Ticker P&amp;L'!A202</f>
        <v/>
      </c>
      <c r="AM202" s="238" t="str">
        <f>'All Ticker P&amp;L'!B202</f>
        <v/>
      </c>
      <c r="AN202" s="238" t="str">
        <f>'All Ticker P&amp;L'!C202</f>
        <v/>
      </c>
      <c r="AO202" s="238" t="str">
        <f>'All Ticker P&amp;L'!D202</f>
        <v/>
      </c>
      <c r="AP202" s="238">
        <f>IF($AL202="",0,'All Ticker P&amp;L'!E202)</f>
        <v>0</v>
      </c>
      <c r="AQ202" s="260">
        <f>IF($AL202="",0,'All Ticker P&amp;L'!J202*'All Ticker P&amp;L'!I202)</f>
        <v>0</v>
      </c>
      <c r="AR202" s="260">
        <f>IF($AL202="",0,'All Ticker P&amp;L'!L202)</f>
        <v>0</v>
      </c>
      <c r="AS202" s="261">
        <f>IF($AL202="",0,'All Ticker P&amp;L'!M202)</f>
        <v>0</v>
      </c>
      <c r="AT202" s="238" t="str">
        <f>IF($AL202="","",RANK(AR202,$AR$2:$AR$1001)+COUNTIF($AR$2:AR202,AR202)-1)</f>
        <v/>
      </c>
      <c r="AU202" s="238" t="str">
        <f>IF($AL202="","",RANK(AV202,$AV$2:$AV$1001)+COUNTIF($AV$2:AV202,AV202)-1)</f>
        <v/>
      </c>
      <c r="AV202" s="260">
        <f t="shared" si="38"/>
        <v>0</v>
      </c>
    </row>
    <row r="203" spans="26:48" ht="15" customHeight="1" x14ac:dyDescent="0.2">
      <c r="Z203" s="238" t="str">
        <f>Shares!A203</f>
        <v/>
      </c>
      <c r="AA203" s="238" t="str">
        <f>Shares!B203</f>
        <v/>
      </c>
      <c r="AB203" s="238" t="str">
        <f>Shares!C203</f>
        <v/>
      </c>
      <c r="AC203" s="238" t="str">
        <f>Shares!D203</f>
        <v/>
      </c>
      <c r="AD203" s="238">
        <f>IF($Z203="",0,Shares!E203)</f>
        <v>0</v>
      </c>
      <c r="AE203" s="260">
        <f>IF($Z203="",0,Shares!K203*Shares!J203)</f>
        <v>0</v>
      </c>
      <c r="AF203" s="261">
        <f t="shared" si="37"/>
        <v>0</v>
      </c>
      <c r="AG203" s="260">
        <f>IF($Z203="",0,Shares!M203)</f>
        <v>0</v>
      </c>
      <c r="AH203" s="261">
        <f>IF($Z203="",0,Shares!N203)</f>
        <v>0</v>
      </c>
      <c r="AI203" s="238" t="str">
        <f>IF($Z203="","",RANK(AE203,$AE$2:$AE$1001)+COUNTIF($AE$2:AE203,AE203)-1)</f>
        <v/>
      </c>
      <c r="AJ203" s="238" t="str">
        <f>IF($AD203&lt;0,COUNT($AJ$1:AJ202)+1,"")</f>
        <v/>
      </c>
      <c r="AL203" s="238" t="str">
        <f>'All Ticker P&amp;L'!A203</f>
        <v/>
      </c>
      <c r="AM203" s="238" t="str">
        <f>'All Ticker P&amp;L'!B203</f>
        <v/>
      </c>
      <c r="AN203" s="238" t="str">
        <f>'All Ticker P&amp;L'!C203</f>
        <v/>
      </c>
      <c r="AO203" s="238" t="str">
        <f>'All Ticker P&amp;L'!D203</f>
        <v/>
      </c>
      <c r="AP203" s="238">
        <f>IF($AL203="",0,'All Ticker P&amp;L'!E203)</f>
        <v>0</v>
      </c>
      <c r="AQ203" s="260">
        <f>IF($AL203="",0,'All Ticker P&amp;L'!J203*'All Ticker P&amp;L'!I203)</f>
        <v>0</v>
      </c>
      <c r="AR203" s="260">
        <f>IF($AL203="",0,'All Ticker P&amp;L'!L203)</f>
        <v>0</v>
      </c>
      <c r="AS203" s="261">
        <f>IF($AL203="",0,'All Ticker P&amp;L'!M203)</f>
        <v>0</v>
      </c>
      <c r="AT203" s="238" t="str">
        <f>IF($AL203="","",RANK(AR203,$AR$2:$AR$1001)+COUNTIF($AR$2:AR203,AR203)-1)</f>
        <v/>
      </c>
      <c r="AU203" s="238" t="str">
        <f>IF($AL203="","",RANK(AV203,$AV$2:$AV$1001)+COUNTIF($AV$2:AV203,AV203)-1)</f>
        <v/>
      </c>
      <c r="AV203" s="260">
        <f t="shared" si="38"/>
        <v>0</v>
      </c>
    </row>
    <row r="204" spans="26:48" ht="15" customHeight="1" x14ac:dyDescent="0.2">
      <c r="Z204" s="238" t="str">
        <f>Shares!A204</f>
        <v/>
      </c>
      <c r="AA204" s="238" t="str">
        <f>Shares!B204</f>
        <v/>
      </c>
      <c r="AB204" s="238" t="str">
        <f>Shares!C204</f>
        <v/>
      </c>
      <c r="AC204" s="238" t="str">
        <f>Shares!D204</f>
        <v/>
      </c>
      <c r="AD204" s="238">
        <f>IF($Z204="",0,Shares!E204)</f>
        <v>0</v>
      </c>
      <c r="AE204" s="260">
        <f>IF($Z204="",0,Shares!K204*Shares!J204)</f>
        <v>0</v>
      </c>
      <c r="AF204" s="261">
        <f t="shared" si="37"/>
        <v>0</v>
      </c>
      <c r="AG204" s="260">
        <f>IF($Z204="",0,Shares!M204)</f>
        <v>0</v>
      </c>
      <c r="AH204" s="261">
        <f>IF($Z204="",0,Shares!N204)</f>
        <v>0</v>
      </c>
      <c r="AI204" s="238" t="str">
        <f>IF($Z204="","",RANK(AE204,$AE$2:$AE$1001)+COUNTIF($AE$2:AE204,AE204)-1)</f>
        <v/>
      </c>
      <c r="AJ204" s="238" t="str">
        <f>IF($AD204&lt;0,COUNT($AJ$1:AJ203)+1,"")</f>
        <v/>
      </c>
      <c r="AL204" s="238" t="str">
        <f>'All Ticker P&amp;L'!A204</f>
        <v/>
      </c>
      <c r="AM204" s="238" t="str">
        <f>'All Ticker P&amp;L'!B204</f>
        <v/>
      </c>
      <c r="AN204" s="238" t="str">
        <f>'All Ticker P&amp;L'!C204</f>
        <v/>
      </c>
      <c r="AO204" s="238" t="str">
        <f>'All Ticker P&amp;L'!D204</f>
        <v/>
      </c>
      <c r="AP204" s="238">
        <f>IF($AL204="",0,'All Ticker P&amp;L'!E204)</f>
        <v>0</v>
      </c>
      <c r="AQ204" s="260">
        <f>IF($AL204="",0,'All Ticker P&amp;L'!J204*'All Ticker P&amp;L'!I204)</f>
        <v>0</v>
      </c>
      <c r="AR204" s="260">
        <f>IF($AL204="",0,'All Ticker P&amp;L'!L204)</f>
        <v>0</v>
      </c>
      <c r="AS204" s="261">
        <f>IF($AL204="",0,'All Ticker P&amp;L'!M204)</f>
        <v>0</v>
      </c>
      <c r="AT204" s="238" t="str">
        <f>IF($AL204="","",RANK(AR204,$AR$2:$AR$1001)+COUNTIF($AR$2:AR204,AR204)-1)</f>
        <v/>
      </c>
      <c r="AU204" s="238" t="str">
        <f>IF($AL204="","",RANK(AV204,$AV$2:$AV$1001)+COUNTIF($AV$2:AV204,AV204)-1)</f>
        <v/>
      </c>
      <c r="AV204" s="260">
        <f t="shared" si="38"/>
        <v>0</v>
      </c>
    </row>
    <row r="205" spans="26:48" ht="15" customHeight="1" x14ac:dyDescent="0.2">
      <c r="Z205" s="238" t="str">
        <f>Shares!A205</f>
        <v/>
      </c>
      <c r="AA205" s="238" t="str">
        <f>Shares!B205</f>
        <v/>
      </c>
      <c r="AB205" s="238" t="str">
        <f>Shares!C205</f>
        <v/>
      </c>
      <c r="AC205" s="238" t="str">
        <f>Shares!D205</f>
        <v/>
      </c>
      <c r="AD205" s="238">
        <f>IF($Z205="",0,Shares!E205)</f>
        <v>0</v>
      </c>
      <c r="AE205" s="260">
        <f>IF($Z205="",0,Shares!K205*Shares!J205)</f>
        <v>0</v>
      </c>
      <c r="AF205" s="261">
        <f t="shared" si="37"/>
        <v>0</v>
      </c>
      <c r="AG205" s="260">
        <f>IF($Z205="",0,Shares!M205)</f>
        <v>0</v>
      </c>
      <c r="AH205" s="261">
        <f>IF($Z205="",0,Shares!N205)</f>
        <v>0</v>
      </c>
      <c r="AI205" s="238" t="str">
        <f>IF($Z205="","",RANK(AE205,$AE$2:$AE$1001)+COUNTIF($AE$2:AE205,AE205)-1)</f>
        <v/>
      </c>
      <c r="AJ205" s="238" t="str">
        <f>IF($AD205&lt;0,COUNT($AJ$1:AJ204)+1,"")</f>
        <v/>
      </c>
      <c r="AL205" s="238" t="str">
        <f>'All Ticker P&amp;L'!A205</f>
        <v/>
      </c>
      <c r="AM205" s="238" t="str">
        <f>'All Ticker P&amp;L'!B205</f>
        <v/>
      </c>
      <c r="AN205" s="238" t="str">
        <f>'All Ticker P&amp;L'!C205</f>
        <v/>
      </c>
      <c r="AO205" s="238" t="str">
        <f>'All Ticker P&amp;L'!D205</f>
        <v/>
      </c>
      <c r="AP205" s="238">
        <f>IF($AL205="",0,'All Ticker P&amp;L'!E205)</f>
        <v>0</v>
      </c>
      <c r="AQ205" s="260">
        <f>IF($AL205="",0,'All Ticker P&amp;L'!J205*'All Ticker P&amp;L'!I205)</f>
        <v>0</v>
      </c>
      <c r="AR205" s="260">
        <f>IF($AL205="",0,'All Ticker P&amp;L'!L205)</f>
        <v>0</v>
      </c>
      <c r="AS205" s="261">
        <f>IF($AL205="",0,'All Ticker P&amp;L'!M205)</f>
        <v>0</v>
      </c>
      <c r="AT205" s="238" t="str">
        <f>IF($AL205="","",RANK(AR205,$AR$2:$AR$1001)+COUNTIF($AR$2:AR205,AR205)-1)</f>
        <v/>
      </c>
      <c r="AU205" s="238" t="str">
        <f>IF($AL205="","",RANK(AV205,$AV$2:$AV$1001)+COUNTIF($AV$2:AV205,AV205)-1)</f>
        <v/>
      </c>
      <c r="AV205" s="260">
        <f t="shared" si="38"/>
        <v>0</v>
      </c>
    </row>
    <row r="206" spans="26:48" ht="15" customHeight="1" x14ac:dyDescent="0.2">
      <c r="Z206" s="238" t="str">
        <f>Shares!A206</f>
        <v/>
      </c>
      <c r="AA206" s="238" t="str">
        <f>Shares!B206</f>
        <v/>
      </c>
      <c r="AB206" s="238" t="str">
        <f>Shares!C206</f>
        <v/>
      </c>
      <c r="AC206" s="238" t="str">
        <f>Shares!D206</f>
        <v/>
      </c>
      <c r="AD206" s="238">
        <f>IF($Z206="",0,Shares!E206)</f>
        <v>0</v>
      </c>
      <c r="AE206" s="260">
        <f>IF($Z206="",0,Shares!K206*Shares!J206)</f>
        <v>0</v>
      </c>
      <c r="AF206" s="261">
        <f t="shared" si="37"/>
        <v>0</v>
      </c>
      <c r="AG206" s="260">
        <f>IF($Z206="",0,Shares!M206)</f>
        <v>0</v>
      </c>
      <c r="AH206" s="261">
        <f>IF($Z206="",0,Shares!N206)</f>
        <v>0</v>
      </c>
      <c r="AI206" s="238" t="str">
        <f>IF($Z206="","",RANK(AE206,$AE$2:$AE$1001)+COUNTIF($AE$2:AE206,AE206)-1)</f>
        <v/>
      </c>
      <c r="AJ206" s="238" t="str">
        <f>IF($AD206&lt;0,COUNT($AJ$1:AJ205)+1,"")</f>
        <v/>
      </c>
      <c r="AL206" s="238" t="str">
        <f>'All Ticker P&amp;L'!A206</f>
        <v/>
      </c>
      <c r="AM206" s="238" t="str">
        <f>'All Ticker P&amp;L'!B206</f>
        <v/>
      </c>
      <c r="AN206" s="238" t="str">
        <f>'All Ticker P&amp;L'!C206</f>
        <v/>
      </c>
      <c r="AO206" s="238" t="str">
        <f>'All Ticker P&amp;L'!D206</f>
        <v/>
      </c>
      <c r="AP206" s="238">
        <f>IF($AL206="",0,'All Ticker P&amp;L'!E206)</f>
        <v>0</v>
      </c>
      <c r="AQ206" s="260">
        <f>IF($AL206="",0,'All Ticker P&amp;L'!J206*'All Ticker P&amp;L'!I206)</f>
        <v>0</v>
      </c>
      <c r="AR206" s="260">
        <f>IF($AL206="",0,'All Ticker P&amp;L'!L206)</f>
        <v>0</v>
      </c>
      <c r="AS206" s="261">
        <f>IF($AL206="",0,'All Ticker P&amp;L'!M206)</f>
        <v>0</v>
      </c>
      <c r="AT206" s="238" t="str">
        <f>IF($AL206="","",RANK(AR206,$AR$2:$AR$1001)+COUNTIF($AR$2:AR206,AR206)-1)</f>
        <v/>
      </c>
      <c r="AU206" s="238" t="str">
        <f>IF($AL206="","",RANK(AV206,$AV$2:$AV$1001)+COUNTIF($AV$2:AV206,AV206)-1)</f>
        <v/>
      </c>
      <c r="AV206" s="260">
        <f t="shared" si="38"/>
        <v>0</v>
      </c>
    </row>
    <row r="207" spans="26:48" ht="15" customHeight="1" x14ac:dyDescent="0.2">
      <c r="Z207" s="238" t="str">
        <f>Shares!A207</f>
        <v/>
      </c>
      <c r="AA207" s="238" t="str">
        <f>Shares!B207</f>
        <v/>
      </c>
      <c r="AB207" s="238" t="str">
        <f>Shares!C207</f>
        <v/>
      </c>
      <c r="AC207" s="238" t="str">
        <f>Shares!D207</f>
        <v/>
      </c>
      <c r="AD207" s="238">
        <f>IF($Z207="",0,Shares!E207)</f>
        <v>0</v>
      </c>
      <c r="AE207" s="260">
        <f>IF($Z207="",0,Shares!K207*Shares!J207)</f>
        <v>0</v>
      </c>
      <c r="AF207" s="261">
        <f t="shared" si="37"/>
        <v>0</v>
      </c>
      <c r="AG207" s="260">
        <f>IF($Z207="",0,Shares!M207)</f>
        <v>0</v>
      </c>
      <c r="AH207" s="261">
        <f>IF($Z207="",0,Shares!N207)</f>
        <v>0</v>
      </c>
      <c r="AI207" s="238" t="str">
        <f>IF($Z207="","",RANK(AE207,$AE$2:$AE$1001)+COUNTIF($AE$2:AE207,AE207)-1)</f>
        <v/>
      </c>
      <c r="AJ207" s="238" t="str">
        <f>IF($AD207&lt;0,COUNT($AJ$1:AJ206)+1,"")</f>
        <v/>
      </c>
      <c r="AL207" s="238" t="str">
        <f>'All Ticker P&amp;L'!A207</f>
        <v/>
      </c>
      <c r="AM207" s="238" t="str">
        <f>'All Ticker P&amp;L'!B207</f>
        <v/>
      </c>
      <c r="AN207" s="238" t="str">
        <f>'All Ticker P&amp;L'!C207</f>
        <v/>
      </c>
      <c r="AO207" s="238" t="str">
        <f>'All Ticker P&amp;L'!D207</f>
        <v/>
      </c>
      <c r="AP207" s="238">
        <f>IF($AL207="",0,'All Ticker P&amp;L'!E207)</f>
        <v>0</v>
      </c>
      <c r="AQ207" s="260">
        <f>IF($AL207="",0,'All Ticker P&amp;L'!J207*'All Ticker P&amp;L'!I207)</f>
        <v>0</v>
      </c>
      <c r="AR207" s="260">
        <f>IF($AL207="",0,'All Ticker P&amp;L'!L207)</f>
        <v>0</v>
      </c>
      <c r="AS207" s="261">
        <f>IF($AL207="",0,'All Ticker P&amp;L'!M207)</f>
        <v>0</v>
      </c>
      <c r="AT207" s="238" t="str">
        <f>IF($AL207="","",RANK(AR207,$AR$2:$AR$1001)+COUNTIF($AR$2:AR207,AR207)-1)</f>
        <v/>
      </c>
      <c r="AU207" s="238" t="str">
        <f>IF($AL207="","",RANK(AV207,$AV$2:$AV$1001)+COUNTIF($AV$2:AV207,AV207)-1)</f>
        <v/>
      </c>
      <c r="AV207" s="260">
        <f t="shared" si="38"/>
        <v>0</v>
      </c>
    </row>
    <row r="208" spans="26:48" ht="15" customHeight="1" x14ac:dyDescent="0.2">
      <c r="Z208" s="238" t="str">
        <f>Shares!A208</f>
        <v/>
      </c>
      <c r="AA208" s="238" t="str">
        <f>Shares!B208</f>
        <v/>
      </c>
      <c r="AB208" s="238" t="str">
        <f>Shares!C208</f>
        <v/>
      </c>
      <c r="AC208" s="238" t="str">
        <f>Shares!D208</f>
        <v/>
      </c>
      <c r="AD208" s="238">
        <f>IF($Z208="",0,Shares!E208)</f>
        <v>0</v>
      </c>
      <c r="AE208" s="260">
        <f>IF($Z208="",0,Shares!K208*Shares!J208)</f>
        <v>0</v>
      </c>
      <c r="AF208" s="261">
        <f t="shared" si="37"/>
        <v>0</v>
      </c>
      <c r="AG208" s="260">
        <f>IF($Z208="",0,Shares!M208)</f>
        <v>0</v>
      </c>
      <c r="AH208" s="261">
        <f>IF($Z208="",0,Shares!N208)</f>
        <v>0</v>
      </c>
      <c r="AI208" s="238" t="str">
        <f>IF($Z208="","",RANK(AE208,$AE$2:$AE$1001)+COUNTIF($AE$2:AE208,AE208)-1)</f>
        <v/>
      </c>
      <c r="AJ208" s="238" t="str">
        <f>IF($AD208&lt;0,COUNT($AJ$1:AJ207)+1,"")</f>
        <v/>
      </c>
      <c r="AL208" s="238" t="str">
        <f>'All Ticker P&amp;L'!A208</f>
        <v/>
      </c>
      <c r="AM208" s="238" t="str">
        <f>'All Ticker P&amp;L'!B208</f>
        <v/>
      </c>
      <c r="AN208" s="238" t="str">
        <f>'All Ticker P&amp;L'!C208</f>
        <v/>
      </c>
      <c r="AO208" s="238" t="str">
        <f>'All Ticker P&amp;L'!D208</f>
        <v/>
      </c>
      <c r="AP208" s="238">
        <f>IF($AL208="",0,'All Ticker P&amp;L'!E208)</f>
        <v>0</v>
      </c>
      <c r="AQ208" s="260">
        <f>IF($AL208="",0,'All Ticker P&amp;L'!J208*'All Ticker P&amp;L'!I208)</f>
        <v>0</v>
      </c>
      <c r="AR208" s="260">
        <f>IF($AL208="",0,'All Ticker P&amp;L'!L208)</f>
        <v>0</v>
      </c>
      <c r="AS208" s="261">
        <f>IF($AL208="",0,'All Ticker P&amp;L'!M208)</f>
        <v>0</v>
      </c>
      <c r="AT208" s="238" t="str">
        <f>IF($AL208="","",RANK(AR208,$AR$2:$AR$1001)+COUNTIF($AR$2:AR208,AR208)-1)</f>
        <v/>
      </c>
      <c r="AU208" s="238" t="str">
        <f>IF($AL208="","",RANK(AV208,$AV$2:$AV$1001)+COUNTIF($AV$2:AV208,AV208)-1)</f>
        <v/>
      </c>
      <c r="AV208" s="260">
        <f t="shared" si="38"/>
        <v>0</v>
      </c>
    </row>
    <row r="209" spans="26:48" ht="15" customHeight="1" x14ac:dyDescent="0.2">
      <c r="Z209" s="238" t="str">
        <f>Shares!A209</f>
        <v/>
      </c>
      <c r="AA209" s="238" t="str">
        <f>Shares!B209</f>
        <v/>
      </c>
      <c r="AB209" s="238" t="str">
        <f>Shares!C209</f>
        <v/>
      </c>
      <c r="AC209" s="238" t="str">
        <f>Shares!D209</f>
        <v/>
      </c>
      <c r="AD209" s="238">
        <f>IF($Z209="",0,Shares!E209)</f>
        <v>0</v>
      </c>
      <c r="AE209" s="260">
        <f>IF($Z209="",0,Shares!K209*Shares!J209)</f>
        <v>0</v>
      </c>
      <c r="AF209" s="261">
        <f t="shared" si="37"/>
        <v>0</v>
      </c>
      <c r="AG209" s="260">
        <f>IF($Z209="",0,Shares!M209)</f>
        <v>0</v>
      </c>
      <c r="AH209" s="261">
        <f>IF($Z209="",0,Shares!N209)</f>
        <v>0</v>
      </c>
      <c r="AI209" s="238" t="str">
        <f>IF($Z209="","",RANK(AE209,$AE$2:$AE$1001)+COUNTIF($AE$2:AE209,AE209)-1)</f>
        <v/>
      </c>
      <c r="AJ209" s="238" t="str">
        <f>IF($AD209&lt;0,COUNT($AJ$1:AJ208)+1,"")</f>
        <v/>
      </c>
      <c r="AL209" s="238" t="str">
        <f>'All Ticker P&amp;L'!A209</f>
        <v/>
      </c>
      <c r="AM209" s="238" t="str">
        <f>'All Ticker P&amp;L'!B209</f>
        <v/>
      </c>
      <c r="AN209" s="238" t="str">
        <f>'All Ticker P&amp;L'!C209</f>
        <v/>
      </c>
      <c r="AO209" s="238" t="str">
        <f>'All Ticker P&amp;L'!D209</f>
        <v/>
      </c>
      <c r="AP209" s="238">
        <f>IF($AL209="",0,'All Ticker P&amp;L'!E209)</f>
        <v>0</v>
      </c>
      <c r="AQ209" s="260">
        <f>IF($AL209="",0,'All Ticker P&amp;L'!J209*'All Ticker P&amp;L'!I209)</f>
        <v>0</v>
      </c>
      <c r="AR209" s="260">
        <f>IF($AL209="",0,'All Ticker P&amp;L'!L209)</f>
        <v>0</v>
      </c>
      <c r="AS209" s="261">
        <f>IF($AL209="",0,'All Ticker P&amp;L'!M209)</f>
        <v>0</v>
      </c>
      <c r="AT209" s="238" t="str">
        <f>IF($AL209="","",RANK(AR209,$AR$2:$AR$1001)+COUNTIF($AR$2:AR209,AR209)-1)</f>
        <v/>
      </c>
      <c r="AU209" s="238" t="str">
        <f>IF($AL209="","",RANK(AV209,$AV$2:$AV$1001)+COUNTIF($AV$2:AV209,AV209)-1)</f>
        <v/>
      </c>
      <c r="AV209" s="260">
        <f t="shared" si="38"/>
        <v>0</v>
      </c>
    </row>
    <row r="210" spans="26:48" ht="15" customHeight="1" x14ac:dyDescent="0.2">
      <c r="Z210" s="238" t="str">
        <f>Shares!A210</f>
        <v/>
      </c>
      <c r="AA210" s="238" t="str">
        <f>Shares!B210</f>
        <v/>
      </c>
      <c r="AB210" s="238" t="str">
        <f>Shares!C210</f>
        <v/>
      </c>
      <c r="AC210" s="238" t="str">
        <f>Shares!D210</f>
        <v/>
      </c>
      <c r="AD210" s="238">
        <f>IF($Z210="",0,Shares!E210)</f>
        <v>0</v>
      </c>
      <c r="AE210" s="260">
        <f>IF($Z210="",0,Shares!K210*Shares!J210)</f>
        <v>0</v>
      </c>
      <c r="AF210" s="261">
        <f t="shared" si="37"/>
        <v>0</v>
      </c>
      <c r="AG210" s="260">
        <f>IF($Z210="",0,Shares!M210)</f>
        <v>0</v>
      </c>
      <c r="AH210" s="261">
        <f>IF($Z210="",0,Shares!N210)</f>
        <v>0</v>
      </c>
      <c r="AI210" s="238" t="str">
        <f>IF($Z210="","",RANK(AE210,$AE$2:$AE$1001)+COUNTIF($AE$2:AE210,AE210)-1)</f>
        <v/>
      </c>
      <c r="AJ210" s="238" t="str">
        <f>IF($AD210&lt;0,COUNT($AJ$1:AJ209)+1,"")</f>
        <v/>
      </c>
      <c r="AL210" s="238" t="str">
        <f>'All Ticker P&amp;L'!A210</f>
        <v/>
      </c>
      <c r="AM210" s="238" t="str">
        <f>'All Ticker P&amp;L'!B210</f>
        <v/>
      </c>
      <c r="AN210" s="238" t="str">
        <f>'All Ticker P&amp;L'!C210</f>
        <v/>
      </c>
      <c r="AO210" s="238" t="str">
        <f>'All Ticker P&amp;L'!D210</f>
        <v/>
      </c>
      <c r="AP210" s="238">
        <f>IF($AL210="",0,'All Ticker P&amp;L'!E210)</f>
        <v>0</v>
      </c>
      <c r="AQ210" s="260">
        <f>IF($AL210="",0,'All Ticker P&amp;L'!J210*'All Ticker P&amp;L'!I210)</f>
        <v>0</v>
      </c>
      <c r="AR210" s="260">
        <f>IF($AL210="",0,'All Ticker P&amp;L'!L210)</f>
        <v>0</v>
      </c>
      <c r="AS210" s="261">
        <f>IF($AL210="",0,'All Ticker P&amp;L'!M210)</f>
        <v>0</v>
      </c>
      <c r="AT210" s="238" t="str">
        <f>IF($AL210="","",RANK(AR210,$AR$2:$AR$1001)+COUNTIF($AR$2:AR210,AR210)-1)</f>
        <v/>
      </c>
      <c r="AU210" s="238" t="str">
        <f>IF($AL210="","",RANK(AV210,$AV$2:$AV$1001)+COUNTIF($AV$2:AV210,AV210)-1)</f>
        <v/>
      </c>
      <c r="AV210" s="260">
        <f t="shared" si="38"/>
        <v>0</v>
      </c>
    </row>
    <row r="211" spans="26:48" ht="15" customHeight="1" x14ac:dyDescent="0.2">
      <c r="Z211" s="238" t="str">
        <f>Shares!A211</f>
        <v/>
      </c>
      <c r="AA211" s="238" t="str">
        <f>Shares!B211</f>
        <v/>
      </c>
      <c r="AB211" s="238" t="str">
        <f>Shares!C211</f>
        <v/>
      </c>
      <c r="AC211" s="238" t="str">
        <f>Shares!D211</f>
        <v/>
      </c>
      <c r="AD211" s="238">
        <f>IF($Z211="",0,Shares!E211)</f>
        <v>0</v>
      </c>
      <c r="AE211" s="260">
        <f>IF($Z211="",0,Shares!K211*Shares!J211)</f>
        <v>0</v>
      </c>
      <c r="AF211" s="261">
        <f t="shared" si="37"/>
        <v>0</v>
      </c>
      <c r="AG211" s="260">
        <f>IF($Z211="",0,Shares!M211)</f>
        <v>0</v>
      </c>
      <c r="AH211" s="261">
        <f>IF($Z211="",0,Shares!N211)</f>
        <v>0</v>
      </c>
      <c r="AI211" s="238" t="str">
        <f>IF($Z211="","",RANK(AE211,$AE$2:$AE$1001)+COUNTIF($AE$2:AE211,AE211)-1)</f>
        <v/>
      </c>
      <c r="AJ211" s="238" t="str">
        <f>IF($AD211&lt;0,COUNT($AJ$1:AJ210)+1,"")</f>
        <v/>
      </c>
      <c r="AL211" s="238" t="str">
        <f>'All Ticker P&amp;L'!A211</f>
        <v/>
      </c>
      <c r="AM211" s="238" t="str">
        <f>'All Ticker P&amp;L'!B211</f>
        <v/>
      </c>
      <c r="AN211" s="238" t="str">
        <f>'All Ticker P&amp;L'!C211</f>
        <v/>
      </c>
      <c r="AO211" s="238" t="str">
        <f>'All Ticker P&amp;L'!D211</f>
        <v/>
      </c>
      <c r="AP211" s="238">
        <f>IF($AL211="",0,'All Ticker P&amp;L'!E211)</f>
        <v>0</v>
      </c>
      <c r="AQ211" s="260">
        <f>IF($AL211="",0,'All Ticker P&amp;L'!J211*'All Ticker P&amp;L'!I211)</f>
        <v>0</v>
      </c>
      <c r="AR211" s="260">
        <f>IF($AL211="",0,'All Ticker P&amp;L'!L211)</f>
        <v>0</v>
      </c>
      <c r="AS211" s="261">
        <f>IF($AL211="",0,'All Ticker P&amp;L'!M211)</f>
        <v>0</v>
      </c>
      <c r="AT211" s="238" t="str">
        <f>IF($AL211="","",RANK(AR211,$AR$2:$AR$1001)+COUNTIF($AR$2:AR211,AR211)-1)</f>
        <v/>
      </c>
      <c r="AU211" s="238" t="str">
        <f>IF($AL211="","",RANK(AV211,$AV$2:$AV$1001)+COUNTIF($AV$2:AV211,AV211)-1)</f>
        <v/>
      </c>
      <c r="AV211" s="260">
        <f t="shared" si="38"/>
        <v>0</v>
      </c>
    </row>
    <row r="212" spans="26:48" ht="15" customHeight="1" x14ac:dyDescent="0.2">
      <c r="Z212" s="238" t="str">
        <f>Shares!A212</f>
        <v/>
      </c>
      <c r="AA212" s="238" t="str">
        <f>Shares!B212</f>
        <v/>
      </c>
      <c r="AB212" s="238" t="str">
        <f>Shares!C212</f>
        <v/>
      </c>
      <c r="AC212" s="238" t="str">
        <f>Shares!D212</f>
        <v/>
      </c>
      <c r="AD212" s="238">
        <f>IF($Z212="",0,Shares!E212)</f>
        <v>0</v>
      </c>
      <c r="AE212" s="260">
        <f>IF($Z212="",0,Shares!K212*Shares!J212)</f>
        <v>0</v>
      </c>
      <c r="AF212" s="261">
        <f t="shared" si="37"/>
        <v>0</v>
      </c>
      <c r="AG212" s="260">
        <f>IF($Z212="",0,Shares!M212)</f>
        <v>0</v>
      </c>
      <c r="AH212" s="261">
        <f>IF($Z212="",0,Shares!N212)</f>
        <v>0</v>
      </c>
      <c r="AI212" s="238" t="str">
        <f>IF($Z212="","",RANK(AE212,$AE$2:$AE$1001)+COUNTIF($AE$2:AE212,AE212)-1)</f>
        <v/>
      </c>
      <c r="AJ212" s="238" t="str">
        <f>IF($AD212&lt;0,COUNT($AJ$1:AJ211)+1,"")</f>
        <v/>
      </c>
      <c r="AL212" s="238" t="str">
        <f>'All Ticker P&amp;L'!A212</f>
        <v/>
      </c>
      <c r="AM212" s="238" t="str">
        <f>'All Ticker P&amp;L'!B212</f>
        <v/>
      </c>
      <c r="AN212" s="238" t="str">
        <f>'All Ticker P&amp;L'!C212</f>
        <v/>
      </c>
      <c r="AO212" s="238" t="str">
        <f>'All Ticker P&amp;L'!D212</f>
        <v/>
      </c>
      <c r="AP212" s="238">
        <f>IF($AL212="",0,'All Ticker P&amp;L'!E212)</f>
        <v>0</v>
      </c>
      <c r="AQ212" s="260">
        <f>IF($AL212="",0,'All Ticker P&amp;L'!J212*'All Ticker P&amp;L'!I212)</f>
        <v>0</v>
      </c>
      <c r="AR212" s="260">
        <f>IF($AL212="",0,'All Ticker P&amp;L'!L212)</f>
        <v>0</v>
      </c>
      <c r="AS212" s="261">
        <f>IF($AL212="",0,'All Ticker P&amp;L'!M212)</f>
        <v>0</v>
      </c>
      <c r="AT212" s="238" t="str">
        <f>IF($AL212="","",RANK(AR212,$AR$2:$AR$1001)+COUNTIF($AR$2:AR212,AR212)-1)</f>
        <v/>
      </c>
      <c r="AU212" s="238" t="str">
        <f>IF($AL212="","",RANK(AV212,$AV$2:$AV$1001)+COUNTIF($AV$2:AV212,AV212)-1)</f>
        <v/>
      </c>
      <c r="AV212" s="260">
        <f t="shared" si="38"/>
        <v>0</v>
      </c>
    </row>
    <row r="213" spans="26:48" ht="15" customHeight="1" x14ac:dyDescent="0.2">
      <c r="Z213" s="238" t="str">
        <f>Shares!A213</f>
        <v/>
      </c>
      <c r="AA213" s="238" t="str">
        <f>Shares!B213</f>
        <v/>
      </c>
      <c r="AB213" s="238" t="str">
        <f>Shares!C213</f>
        <v/>
      </c>
      <c r="AC213" s="238" t="str">
        <f>Shares!D213</f>
        <v/>
      </c>
      <c r="AD213" s="238">
        <f>IF($Z213="",0,Shares!E213)</f>
        <v>0</v>
      </c>
      <c r="AE213" s="260">
        <f>IF($Z213="",0,Shares!K213*Shares!J213)</f>
        <v>0</v>
      </c>
      <c r="AF213" s="261">
        <f t="shared" si="37"/>
        <v>0</v>
      </c>
      <c r="AG213" s="260">
        <f>IF($Z213="",0,Shares!M213)</f>
        <v>0</v>
      </c>
      <c r="AH213" s="261">
        <f>IF($Z213="",0,Shares!N213)</f>
        <v>0</v>
      </c>
      <c r="AI213" s="238" t="str">
        <f>IF($Z213="","",RANK(AE213,$AE$2:$AE$1001)+COUNTIF($AE$2:AE213,AE213)-1)</f>
        <v/>
      </c>
      <c r="AJ213" s="238" t="str">
        <f>IF($AD213&lt;0,COUNT($AJ$1:AJ212)+1,"")</f>
        <v/>
      </c>
      <c r="AL213" s="238" t="str">
        <f>'All Ticker P&amp;L'!A213</f>
        <v/>
      </c>
      <c r="AM213" s="238" t="str">
        <f>'All Ticker P&amp;L'!B213</f>
        <v/>
      </c>
      <c r="AN213" s="238" t="str">
        <f>'All Ticker P&amp;L'!C213</f>
        <v/>
      </c>
      <c r="AO213" s="238" t="str">
        <f>'All Ticker P&amp;L'!D213</f>
        <v/>
      </c>
      <c r="AP213" s="238">
        <f>IF($AL213="",0,'All Ticker P&amp;L'!E213)</f>
        <v>0</v>
      </c>
      <c r="AQ213" s="260">
        <f>IF($AL213="",0,'All Ticker P&amp;L'!J213*'All Ticker P&amp;L'!I213)</f>
        <v>0</v>
      </c>
      <c r="AR213" s="260">
        <f>IF($AL213="",0,'All Ticker P&amp;L'!L213)</f>
        <v>0</v>
      </c>
      <c r="AS213" s="261">
        <f>IF($AL213="",0,'All Ticker P&amp;L'!M213)</f>
        <v>0</v>
      </c>
      <c r="AT213" s="238" t="str">
        <f>IF($AL213="","",RANK(AR213,$AR$2:$AR$1001)+COUNTIF($AR$2:AR213,AR213)-1)</f>
        <v/>
      </c>
      <c r="AU213" s="238" t="str">
        <f>IF($AL213="","",RANK(AV213,$AV$2:$AV$1001)+COUNTIF($AV$2:AV213,AV213)-1)</f>
        <v/>
      </c>
      <c r="AV213" s="260">
        <f t="shared" si="38"/>
        <v>0</v>
      </c>
    </row>
    <row r="214" spans="26:48" ht="15" customHeight="1" x14ac:dyDescent="0.2">
      <c r="Z214" s="238" t="str">
        <f>Shares!A214</f>
        <v/>
      </c>
      <c r="AA214" s="238" t="str">
        <f>Shares!B214</f>
        <v/>
      </c>
      <c r="AB214" s="238" t="str">
        <f>Shares!C214</f>
        <v/>
      </c>
      <c r="AC214" s="238" t="str">
        <f>Shares!D214</f>
        <v/>
      </c>
      <c r="AD214" s="238">
        <f>IF($Z214="",0,Shares!E214)</f>
        <v>0</v>
      </c>
      <c r="AE214" s="260">
        <f>IF($Z214="",0,Shares!K214*Shares!J214)</f>
        <v>0</v>
      </c>
      <c r="AF214" s="261">
        <f t="shared" si="37"/>
        <v>0</v>
      </c>
      <c r="AG214" s="260">
        <f>IF($Z214="",0,Shares!M214)</f>
        <v>0</v>
      </c>
      <c r="AH214" s="261">
        <f>IF($Z214="",0,Shares!N214)</f>
        <v>0</v>
      </c>
      <c r="AI214" s="238" t="str">
        <f>IF($Z214="","",RANK(AE214,$AE$2:$AE$1001)+COUNTIF($AE$2:AE214,AE214)-1)</f>
        <v/>
      </c>
      <c r="AJ214" s="238" t="str">
        <f>IF($AD214&lt;0,COUNT($AJ$1:AJ213)+1,"")</f>
        <v/>
      </c>
      <c r="AL214" s="238" t="str">
        <f>'All Ticker P&amp;L'!A214</f>
        <v/>
      </c>
      <c r="AM214" s="238" t="str">
        <f>'All Ticker P&amp;L'!B214</f>
        <v/>
      </c>
      <c r="AN214" s="238" t="str">
        <f>'All Ticker P&amp;L'!C214</f>
        <v/>
      </c>
      <c r="AO214" s="238" t="str">
        <f>'All Ticker P&amp;L'!D214</f>
        <v/>
      </c>
      <c r="AP214" s="238">
        <f>IF($AL214="",0,'All Ticker P&amp;L'!E214)</f>
        <v>0</v>
      </c>
      <c r="AQ214" s="260">
        <f>IF($AL214="",0,'All Ticker P&amp;L'!J214*'All Ticker P&amp;L'!I214)</f>
        <v>0</v>
      </c>
      <c r="AR214" s="260">
        <f>IF($AL214="",0,'All Ticker P&amp;L'!L214)</f>
        <v>0</v>
      </c>
      <c r="AS214" s="261">
        <f>IF($AL214="",0,'All Ticker P&amp;L'!M214)</f>
        <v>0</v>
      </c>
      <c r="AT214" s="238" t="str">
        <f>IF($AL214="","",RANK(AR214,$AR$2:$AR$1001)+COUNTIF($AR$2:AR214,AR214)-1)</f>
        <v/>
      </c>
      <c r="AU214" s="238" t="str">
        <f>IF($AL214="","",RANK(AV214,$AV$2:$AV$1001)+COUNTIF($AV$2:AV214,AV214)-1)</f>
        <v/>
      </c>
      <c r="AV214" s="260">
        <f t="shared" si="38"/>
        <v>0</v>
      </c>
    </row>
    <row r="215" spans="26:48" ht="15" customHeight="1" x14ac:dyDescent="0.2">
      <c r="Z215" s="238" t="str">
        <f>Shares!A215</f>
        <v/>
      </c>
      <c r="AA215" s="238" t="str">
        <f>Shares!B215</f>
        <v/>
      </c>
      <c r="AB215" s="238" t="str">
        <f>Shares!C215</f>
        <v/>
      </c>
      <c r="AC215" s="238" t="str">
        <f>Shares!D215</f>
        <v/>
      </c>
      <c r="AD215" s="238">
        <f>IF($Z215="",0,Shares!E215)</f>
        <v>0</v>
      </c>
      <c r="AE215" s="260">
        <f>IF($Z215="",0,Shares!K215*Shares!J215)</f>
        <v>0</v>
      </c>
      <c r="AF215" s="261">
        <f t="shared" si="37"/>
        <v>0</v>
      </c>
      <c r="AG215" s="260">
        <f>IF($Z215="",0,Shares!M215)</f>
        <v>0</v>
      </c>
      <c r="AH215" s="261">
        <f>IF($Z215="",0,Shares!N215)</f>
        <v>0</v>
      </c>
      <c r="AI215" s="238" t="str">
        <f>IF($Z215="","",RANK(AE215,$AE$2:$AE$1001)+COUNTIF($AE$2:AE215,AE215)-1)</f>
        <v/>
      </c>
      <c r="AJ215" s="238" t="str">
        <f>IF($AD215&lt;0,COUNT($AJ$1:AJ214)+1,"")</f>
        <v/>
      </c>
      <c r="AL215" s="238" t="str">
        <f>'All Ticker P&amp;L'!A215</f>
        <v/>
      </c>
      <c r="AM215" s="238" t="str">
        <f>'All Ticker P&amp;L'!B215</f>
        <v/>
      </c>
      <c r="AN215" s="238" t="str">
        <f>'All Ticker P&amp;L'!C215</f>
        <v/>
      </c>
      <c r="AO215" s="238" t="str">
        <f>'All Ticker P&amp;L'!D215</f>
        <v/>
      </c>
      <c r="AP215" s="238">
        <f>IF($AL215="",0,'All Ticker P&amp;L'!E215)</f>
        <v>0</v>
      </c>
      <c r="AQ215" s="260">
        <f>IF($AL215="",0,'All Ticker P&amp;L'!J215*'All Ticker P&amp;L'!I215)</f>
        <v>0</v>
      </c>
      <c r="AR215" s="260">
        <f>IF($AL215="",0,'All Ticker P&amp;L'!L215)</f>
        <v>0</v>
      </c>
      <c r="AS215" s="261">
        <f>IF($AL215="",0,'All Ticker P&amp;L'!M215)</f>
        <v>0</v>
      </c>
      <c r="AT215" s="238" t="str">
        <f>IF($AL215="","",RANK(AR215,$AR$2:$AR$1001)+COUNTIF($AR$2:AR215,AR215)-1)</f>
        <v/>
      </c>
      <c r="AU215" s="238" t="str">
        <f>IF($AL215="","",RANK(AV215,$AV$2:$AV$1001)+COUNTIF($AV$2:AV215,AV215)-1)</f>
        <v/>
      </c>
      <c r="AV215" s="260">
        <f t="shared" si="38"/>
        <v>0</v>
      </c>
    </row>
    <row r="216" spans="26:48" ht="15" customHeight="1" x14ac:dyDescent="0.2">
      <c r="Z216" s="238" t="str">
        <f>Shares!A216</f>
        <v/>
      </c>
      <c r="AA216" s="238" t="str">
        <f>Shares!B216</f>
        <v/>
      </c>
      <c r="AB216" s="238" t="str">
        <f>Shares!C216</f>
        <v/>
      </c>
      <c r="AC216" s="238" t="str">
        <f>Shares!D216</f>
        <v/>
      </c>
      <c r="AD216" s="238">
        <f>IF($Z216="",0,Shares!E216)</f>
        <v>0</v>
      </c>
      <c r="AE216" s="260">
        <f>IF($Z216="",0,Shares!K216*Shares!J216)</f>
        <v>0</v>
      </c>
      <c r="AF216" s="261">
        <f t="shared" si="37"/>
        <v>0</v>
      </c>
      <c r="AG216" s="260">
        <f>IF($Z216="",0,Shares!M216)</f>
        <v>0</v>
      </c>
      <c r="AH216" s="261">
        <f>IF($Z216="",0,Shares!N216)</f>
        <v>0</v>
      </c>
      <c r="AI216" s="238" t="str">
        <f>IF($Z216="","",RANK(AE216,$AE$2:$AE$1001)+COUNTIF($AE$2:AE216,AE216)-1)</f>
        <v/>
      </c>
      <c r="AJ216" s="238" t="str">
        <f>IF($AD216&lt;0,COUNT($AJ$1:AJ215)+1,"")</f>
        <v/>
      </c>
      <c r="AL216" s="238" t="str">
        <f>'All Ticker P&amp;L'!A216</f>
        <v/>
      </c>
      <c r="AM216" s="238" t="str">
        <f>'All Ticker P&amp;L'!B216</f>
        <v/>
      </c>
      <c r="AN216" s="238" t="str">
        <f>'All Ticker P&amp;L'!C216</f>
        <v/>
      </c>
      <c r="AO216" s="238" t="str">
        <f>'All Ticker P&amp;L'!D216</f>
        <v/>
      </c>
      <c r="AP216" s="238">
        <f>IF($AL216="",0,'All Ticker P&amp;L'!E216)</f>
        <v>0</v>
      </c>
      <c r="AQ216" s="260">
        <f>IF($AL216="",0,'All Ticker P&amp;L'!J216*'All Ticker P&amp;L'!I216)</f>
        <v>0</v>
      </c>
      <c r="AR216" s="260">
        <f>IF($AL216="",0,'All Ticker P&amp;L'!L216)</f>
        <v>0</v>
      </c>
      <c r="AS216" s="261">
        <f>IF($AL216="",0,'All Ticker P&amp;L'!M216)</f>
        <v>0</v>
      </c>
      <c r="AT216" s="238" t="str">
        <f>IF($AL216="","",RANK(AR216,$AR$2:$AR$1001)+COUNTIF($AR$2:AR216,AR216)-1)</f>
        <v/>
      </c>
      <c r="AU216" s="238" t="str">
        <f>IF($AL216="","",RANK(AV216,$AV$2:$AV$1001)+COUNTIF($AV$2:AV216,AV216)-1)</f>
        <v/>
      </c>
      <c r="AV216" s="260">
        <f t="shared" si="38"/>
        <v>0</v>
      </c>
    </row>
    <row r="217" spans="26:48" ht="15" customHeight="1" x14ac:dyDescent="0.2">
      <c r="Z217" s="238" t="str">
        <f>Shares!A217</f>
        <v/>
      </c>
      <c r="AA217" s="238" t="str">
        <f>Shares!B217</f>
        <v/>
      </c>
      <c r="AB217" s="238" t="str">
        <f>Shares!C217</f>
        <v/>
      </c>
      <c r="AC217" s="238" t="str">
        <f>Shares!D217</f>
        <v/>
      </c>
      <c r="AD217" s="238">
        <f>IF($Z217="",0,Shares!E217)</f>
        <v>0</v>
      </c>
      <c r="AE217" s="260">
        <f>IF($Z217="",0,Shares!K217*Shares!J217)</f>
        <v>0</v>
      </c>
      <c r="AF217" s="261">
        <f t="shared" si="37"/>
        <v>0</v>
      </c>
      <c r="AG217" s="260">
        <f>IF($Z217="",0,Shares!M217)</f>
        <v>0</v>
      </c>
      <c r="AH217" s="261">
        <f>IF($Z217="",0,Shares!N217)</f>
        <v>0</v>
      </c>
      <c r="AI217" s="238" t="str">
        <f>IF($Z217="","",RANK(AE217,$AE$2:$AE$1001)+COUNTIF($AE$2:AE217,AE217)-1)</f>
        <v/>
      </c>
      <c r="AJ217" s="238" t="str">
        <f>IF($AD217&lt;0,COUNT($AJ$1:AJ216)+1,"")</f>
        <v/>
      </c>
      <c r="AL217" s="238" t="str">
        <f>'All Ticker P&amp;L'!A217</f>
        <v/>
      </c>
      <c r="AM217" s="238" t="str">
        <f>'All Ticker P&amp;L'!B217</f>
        <v/>
      </c>
      <c r="AN217" s="238" t="str">
        <f>'All Ticker P&amp;L'!C217</f>
        <v/>
      </c>
      <c r="AO217" s="238" t="str">
        <f>'All Ticker P&amp;L'!D217</f>
        <v/>
      </c>
      <c r="AP217" s="238">
        <f>IF($AL217="",0,'All Ticker P&amp;L'!E217)</f>
        <v>0</v>
      </c>
      <c r="AQ217" s="260">
        <f>IF($AL217="",0,'All Ticker P&amp;L'!J217*'All Ticker P&amp;L'!I217)</f>
        <v>0</v>
      </c>
      <c r="AR217" s="260">
        <f>IF($AL217="",0,'All Ticker P&amp;L'!L217)</f>
        <v>0</v>
      </c>
      <c r="AS217" s="261">
        <f>IF($AL217="",0,'All Ticker P&amp;L'!M217)</f>
        <v>0</v>
      </c>
      <c r="AT217" s="238" t="str">
        <f>IF($AL217="","",RANK(AR217,$AR$2:$AR$1001)+COUNTIF($AR$2:AR217,AR217)-1)</f>
        <v/>
      </c>
      <c r="AU217" s="238" t="str">
        <f>IF($AL217="","",RANK(AV217,$AV$2:$AV$1001)+COUNTIF($AV$2:AV217,AV217)-1)</f>
        <v/>
      </c>
      <c r="AV217" s="260">
        <f t="shared" si="38"/>
        <v>0</v>
      </c>
    </row>
    <row r="218" spans="26:48" ht="15" customHeight="1" x14ac:dyDescent="0.2">
      <c r="Z218" s="238" t="str">
        <f>Shares!A218</f>
        <v/>
      </c>
      <c r="AA218" s="238" t="str">
        <f>Shares!B218</f>
        <v/>
      </c>
      <c r="AB218" s="238" t="str">
        <f>Shares!C218</f>
        <v/>
      </c>
      <c r="AC218" s="238" t="str">
        <f>Shares!D218</f>
        <v/>
      </c>
      <c r="AD218" s="238">
        <f>IF($Z218="",0,Shares!E218)</f>
        <v>0</v>
      </c>
      <c r="AE218" s="260">
        <f>IF($Z218="",0,Shares!K218*Shares!J218)</f>
        <v>0</v>
      </c>
      <c r="AF218" s="261">
        <f t="shared" si="37"/>
        <v>0</v>
      </c>
      <c r="AG218" s="260">
        <f>IF($Z218="",0,Shares!M218)</f>
        <v>0</v>
      </c>
      <c r="AH218" s="261">
        <f>IF($Z218="",0,Shares!N218)</f>
        <v>0</v>
      </c>
      <c r="AI218" s="238" t="str">
        <f>IF($Z218="","",RANK(AE218,$AE$2:$AE$1001)+COUNTIF($AE$2:AE218,AE218)-1)</f>
        <v/>
      </c>
      <c r="AJ218" s="238" t="str">
        <f>IF($AD218&lt;0,COUNT($AJ$1:AJ217)+1,"")</f>
        <v/>
      </c>
      <c r="AL218" s="238" t="str">
        <f>'All Ticker P&amp;L'!A218</f>
        <v/>
      </c>
      <c r="AM218" s="238" t="str">
        <f>'All Ticker P&amp;L'!B218</f>
        <v/>
      </c>
      <c r="AN218" s="238" t="str">
        <f>'All Ticker P&amp;L'!C218</f>
        <v/>
      </c>
      <c r="AO218" s="238" t="str">
        <f>'All Ticker P&amp;L'!D218</f>
        <v/>
      </c>
      <c r="AP218" s="238">
        <f>IF($AL218="",0,'All Ticker P&amp;L'!E218)</f>
        <v>0</v>
      </c>
      <c r="AQ218" s="260">
        <f>IF($AL218="",0,'All Ticker P&amp;L'!J218*'All Ticker P&amp;L'!I218)</f>
        <v>0</v>
      </c>
      <c r="AR218" s="260">
        <f>IF($AL218="",0,'All Ticker P&amp;L'!L218)</f>
        <v>0</v>
      </c>
      <c r="AS218" s="261">
        <f>IF($AL218="",0,'All Ticker P&amp;L'!M218)</f>
        <v>0</v>
      </c>
      <c r="AT218" s="238" t="str">
        <f>IF($AL218="","",RANK(AR218,$AR$2:$AR$1001)+COUNTIF($AR$2:AR218,AR218)-1)</f>
        <v/>
      </c>
      <c r="AU218" s="238" t="str">
        <f>IF($AL218="","",RANK(AV218,$AV$2:$AV$1001)+COUNTIF($AV$2:AV218,AV218)-1)</f>
        <v/>
      </c>
      <c r="AV218" s="260">
        <f t="shared" si="38"/>
        <v>0</v>
      </c>
    </row>
    <row r="219" spans="26:48" ht="15" customHeight="1" x14ac:dyDescent="0.2">
      <c r="Z219" s="238" t="str">
        <f>Shares!A219</f>
        <v/>
      </c>
      <c r="AA219" s="238" t="str">
        <f>Shares!B219</f>
        <v/>
      </c>
      <c r="AB219" s="238" t="str">
        <f>Shares!C219</f>
        <v/>
      </c>
      <c r="AC219" s="238" t="str">
        <f>Shares!D219</f>
        <v/>
      </c>
      <c r="AD219" s="238">
        <f>IF($Z219="",0,Shares!E219)</f>
        <v>0</v>
      </c>
      <c r="AE219" s="260">
        <f>IF($Z219="",0,Shares!K219*Shares!J219)</f>
        <v>0</v>
      </c>
      <c r="AF219" s="261">
        <f t="shared" si="37"/>
        <v>0</v>
      </c>
      <c r="AG219" s="260">
        <f>IF($Z219="",0,Shares!M219)</f>
        <v>0</v>
      </c>
      <c r="AH219" s="261">
        <f>IF($Z219="",0,Shares!N219)</f>
        <v>0</v>
      </c>
      <c r="AI219" s="238" t="str">
        <f>IF($Z219="","",RANK(AE219,$AE$2:$AE$1001)+COUNTIF($AE$2:AE219,AE219)-1)</f>
        <v/>
      </c>
      <c r="AJ219" s="238" t="str">
        <f>IF($AD219&lt;0,COUNT($AJ$1:AJ218)+1,"")</f>
        <v/>
      </c>
      <c r="AL219" s="238" t="str">
        <f>'All Ticker P&amp;L'!A219</f>
        <v/>
      </c>
      <c r="AM219" s="238" t="str">
        <f>'All Ticker P&amp;L'!B219</f>
        <v/>
      </c>
      <c r="AN219" s="238" t="str">
        <f>'All Ticker P&amp;L'!C219</f>
        <v/>
      </c>
      <c r="AO219" s="238" t="str">
        <f>'All Ticker P&amp;L'!D219</f>
        <v/>
      </c>
      <c r="AP219" s="238">
        <f>IF($AL219="",0,'All Ticker P&amp;L'!E219)</f>
        <v>0</v>
      </c>
      <c r="AQ219" s="260">
        <f>IF($AL219="",0,'All Ticker P&amp;L'!J219*'All Ticker P&amp;L'!I219)</f>
        <v>0</v>
      </c>
      <c r="AR219" s="260">
        <f>IF($AL219="",0,'All Ticker P&amp;L'!L219)</f>
        <v>0</v>
      </c>
      <c r="AS219" s="261">
        <f>IF($AL219="",0,'All Ticker P&amp;L'!M219)</f>
        <v>0</v>
      </c>
      <c r="AT219" s="238" t="str">
        <f>IF($AL219="","",RANK(AR219,$AR$2:$AR$1001)+COUNTIF($AR$2:AR219,AR219)-1)</f>
        <v/>
      </c>
      <c r="AU219" s="238" t="str">
        <f>IF($AL219="","",RANK(AV219,$AV$2:$AV$1001)+COUNTIF($AV$2:AV219,AV219)-1)</f>
        <v/>
      </c>
      <c r="AV219" s="260">
        <f t="shared" si="38"/>
        <v>0</v>
      </c>
    </row>
    <row r="220" spans="26:48" ht="15" customHeight="1" x14ac:dyDescent="0.2">
      <c r="Z220" s="238" t="str">
        <f>Shares!A220</f>
        <v/>
      </c>
      <c r="AA220" s="238" t="str">
        <f>Shares!B220</f>
        <v/>
      </c>
      <c r="AB220" s="238" t="str">
        <f>Shares!C220</f>
        <v/>
      </c>
      <c r="AC220" s="238" t="str">
        <f>Shares!D220</f>
        <v/>
      </c>
      <c r="AD220" s="238">
        <f>IF($Z220="",0,Shares!E220)</f>
        <v>0</v>
      </c>
      <c r="AE220" s="260">
        <f>IF($Z220="",0,Shares!K220*Shares!J220)</f>
        <v>0</v>
      </c>
      <c r="AF220" s="261">
        <f t="shared" si="37"/>
        <v>0</v>
      </c>
      <c r="AG220" s="260">
        <f>IF($Z220="",0,Shares!M220)</f>
        <v>0</v>
      </c>
      <c r="AH220" s="261">
        <f>IF($Z220="",0,Shares!N220)</f>
        <v>0</v>
      </c>
      <c r="AI220" s="238" t="str">
        <f>IF($Z220="","",RANK(AE220,$AE$2:$AE$1001)+COUNTIF($AE$2:AE220,AE220)-1)</f>
        <v/>
      </c>
      <c r="AJ220" s="238" t="str">
        <f>IF($AD220&lt;0,COUNT($AJ$1:AJ219)+1,"")</f>
        <v/>
      </c>
      <c r="AL220" s="238" t="str">
        <f>'All Ticker P&amp;L'!A220</f>
        <v/>
      </c>
      <c r="AM220" s="238" t="str">
        <f>'All Ticker P&amp;L'!B220</f>
        <v/>
      </c>
      <c r="AN220" s="238" t="str">
        <f>'All Ticker P&amp;L'!C220</f>
        <v/>
      </c>
      <c r="AO220" s="238" t="str">
        <f>'All Ticker P&amp;L'!D220</f>
        <v/>
      </c>
      <c r="AP220" s="238">
        <f>IF($AL220="",0,'All Ticker P&amp;L'!E220)</f>
        <v>0</v>
      </c>
      <c r="AQ220" s="260">
        <f>IF($AL220="",0,'All Ticker P&amp;L'!J220*'All Ticker P&amp;L'!I220)</f>
        <v>0</v>
      </c>
      <c r="AR220" s="260">
        <f>IF($AL220="",0,'All Ticker P&amp;L'!L220)</f>
        <v>0</v>
      </c>
      <c r="AS220" s="261">
        <f>IF($AL220="",0,'All Ticker P&amp;L'!M220)</f>
        <v>0</v>
      </c>
      <c r="AT220" s="238" t="str">
        <f>IF($AL220="","",RANK(AR220,$AR$2:$AR$1001)+COUNTIF($AR$2:AR220,AR220)-1)</f>
        <v/>
      </c>
      <c r="AU220" s="238" t="str">
        <f>IF($AL220="","",RANK(AV220,$AV$2:$AV$1001)+COUNTIF($AV$2:AV220,AV220)-1)</f>
        <v/>
      </c>
      <c r="AV220" s="260">
        <f t="shared" si="38"/>
        <v>0</v>
      </c>
    </row>
    <row r="221" spans="26:48" ht="15" customHeight="1" x14ac:dyDescent="0.2">
      <c r="Z221" s="238" t="str">
        <f>Shares!A221</f>
        <v/>
      </c>
      <c r="AA221" s="238" t="str">
        <f>Shares!B221</f>
        <v/>
      </c>
      <c r="AB221" s="238" t="str">
        <f>Shares!C221</f>
        <v/>
      </c>
      <c r="AC221" s="238" t="str">
        <f>Shares!D221</f>
        <v/>
      </c>
      <c r="AD221" s="238">
        <f>IF($Z221="",0,Shares!E221)</f>
        <v>0</v>
      </c>
      <c r="AE221" s="260">
        <f>IF($Z221="",0,Shares!K221*Shares!J221)</f>
        <v>0</v>
      </c>
      <c r="AF221" s="261">
        <f t="shared" si="37"/>
        <v>0</v>
      </c>
      <c r="AG221" s="260">
        <f>IF($Z221="",0,Shares!M221)</f>
        <v>0</v>
      </c>
      <c r="AH221" s="261">
        <f>IF($Z221="",0,Shares!N221)</f>
        <v>0</v>
      </c>
      <c r="AI221" s="238" t="str">
        <f>IF($Z221="","",RANK(AE221,$AE$2:$AE$1001)+COUNTIF($AE$2:AE221,AE221)-1)</f>
        <v/>
      </c>
      <c r="AJ221" s="238" t="str">
        <f>IF($AD221&lt;0,COUNT($AJ$1:AJ220)+1,"")</f>
        <v/>
      </c>
      <c r="AL221" s="238" t="str">
        <f>'All Ticker P&amp;L'!A221</f>
        <v/>
      </c>
      <c r="AM221" s="238" t="str">
        <f>'All Ticker P&amp;L'!B221</f>
        <v/>
      </c>
      <c r="AN221" s="238" t="str">
        <f>'All Ticker P&amp;L'!C221</f>
        <v/>
      </c>
      <c r="AO221" s="238" t="str">
        <f>'All Ticker P&amp;L'!D221</f>
        <v/>
      </c>
      <c r="AP221" s="238">
        <f>IF($AL221="",0,'All Ticker P&amp;L'!E221)</f>
        <v>0</v>
      </c>
      <c r="AQ221" s="260">
        <f>IF($AL221="",0,'All Ticker P&amp;L'!J221*'All Ticker P&amp;L'!I221)</f>
        <v>0</v>
      </c>
      <c r="AR221" s="260">
        <f>IF($AL221="",0,'All Ticker P&amp;L'!L221)</f>
        <v>0</v>
      </c>
      <c r="AS221" s="261">
        <f>IF($AL221="",0,'All Ticker P&amp;L'!M221)</f>
        <v>0</v>
      </c>
      <c r="AT221" s="238" t="str">
        <f>IF($AL221="","",RANK(AR221,$AR$2:$AR$1001)+COUNTIF($AR$2:AR221,AR221)-1)</f>
        <v/>
      </c>
      <c r="AU221" s="238" t="str">
        <f>IF($AL221="","",RANK(AV221,$AV$2:$AV$1001)+COUNTIF($AV$2:AV221,AV221)-1)</f>
        <v/>
      </c>
      <c r="AV221" s="260">
        <f t="shared" si="38"/>
        <v>0</v>
      </c>
    </row>
    <row r="222" spans="26:48" ht="15" customHeight="1" x14ac:dyDescent="0.2">
      <c r="Z222" s="238" t="str">
        <f>Shares!A222</f>
        <v/>
      </c>
      <c r="AA222" s="238" t="str">
        <f>Shares!B222</f>
        <v/>
      </c>
      <c r="AB222" s="238" t="str">
        <f>Shares!C222</f>
        <v/>
      </c>
      <c r="AC222" s="238" t="str">
        <f>Shares!D222</f>
        <v/>
      </c>
      <c r="AD222" s="238">
        <f>IF($Z222="",0,Shares!E222)</f>
        <v>0</v>
      </c>
      <c r="AE222" s="260">
        <f>IF($Z222="",0,Shares!K222*Shares!J222)</f>
        <v>0</v>
      </c>
      <c r="AF222" s="261">
        <f t="shared" si="37"/>
        <v>0</v>
      </c>
      <c r="AG222" s="260">
        <f>IF($Z222="",0,Shares!M222)</f>
        <v>0</v>
      </c>
      <c r="AH222" s="261">
        <f>IF($Z222="",0,Shares!N222)</f>
        <v>0</v>
      </c>
      <c r="AI222" s="238" t="str">
        <f>IF($Z222="","",RANK(AE222,$AE$2:$AE$1001)+COUNTIF($AE$2:AE222,AE222)-1)</f>
        <v/>
      </c>
      <c r="AJ222" s="238" t="str">
        <f>IF($AD222&lt;0,COUNT($AJ$1:AJ221)+1,"")</f>
        <v/>
      </c>
      <c r="AL222" s="238" t="str">
        <f>'All Ticker P&amp;L'!A222</f>
        <v/>
      </c>
      <c r="AM222" s="238" t="str">
        <f>'All Ticker P&amp;L'!B222</f>
        <v/>
      </c>
      <c r="AN222" s="238" t="str">
        <f>'All Ticker P&amp;L'!C222</f>
        <v/>
      </c>
      <c r="AO222" s="238" t="str">
        <f>'All Ticker P&amp;L'!D222</f>
        <v/>
      </c>
      <c r="AP222" s="238">
        <f>IF($AL222="",0,'All Ticker P&amp;L'!E222)</f>
        <v>0</v>
      </c>
      <c r="AQ222" s="260">
        <f>IF($AL222="",0,'All Ticker P&amp;L'!J222*'All Ticker P&amp;L'!I222)</f>
        <v>0</v>
      </c>
      <c r="AR222" s="260">
        <f>IF($AL222="",0,'All Ticker P&amp;L'!L222)</f>
        <v>0</v>
      </c>
      <c r="AS222" s="261">
        <f>IF($AL222="",0,'All Ticker P&amp;L'!M222)</f>
        <v>0</v>
      </c>
      <c r="AT222" s="238" t="str">
        <f>IF($AL222="","",RANK(AR222,$AR$2:$AR$1001)+COUNTIF($AR$2:AR222,AR222)-1)</f>
        <v/>
      </c>
      <c r="AU222" s="238" t="str">
        <f>IF($AL222="","",RANK(AV222,$AV$2:$AV$1001)+COUNTIF($AV$2:AV222,AV222)-1)</f>
        <v/>
      </c>
      <c r="AV222" s="260">
        <f t="shared" si="38"/>
        <v>0</v>
      </c>
    </row>
    <row r="223" spans="26:48" ht="15" customHeight="1" x14ac:dyDescent="0.2">
      <c r="Z223" s="238" t="str">
        <f>Shares!A223</f>
        <v/>
      </c>
      <c r="AA223" s="238" t="str">
        <f>Shares!B223</f>
        <v/>
      </c>
      <c r="AB223" s="238" t="str">
        <f>Shares!C223</f>
        <v/>
      </c>
      <c r="AC223" s="238" t="str">
        <f>Shares!D223</f>
        <v/>
      </c>
      <c r="AD223" s="238">
        <f>IF($Z223="",0,Shares!E223)</f>
        <v>0</v>
      </c>
      <c r="AE223" s="260">
        <f>IF($Z223="",0,Shares!K223*Shares!J223)</f>
        <v>0</v>
      </c>
      <c r="AF223" s="261">
        <f t="shared" si="37"/>
        <v>0</v>
      </c>
      <c r="AG223" s="260">
        <f>IF($Z223="",0,Shares!M223)</f>
        <v>0</v>
      </c>
      <c r="AH223" s="261">
        <f>IF($Z223="",0,Shares!N223)</f>
        <v>0</v>
      </c>
      <c r="AI223" s="238" t="str">
        <f>IF($Z223="","",RANK(AE223,$AE$2:$AE$1001)+COUNTIF($AE$2:AE223,AE223)-1)</f>
        <v/>
      </c>
      <c r="AJ223" s="238" t="str">
        <f>IF($AD223&lt;0,COUNT($AJ$1:AJ222)+1,"")</f>
        <v/>
      </c>
      <c r="AL223" s="238" t="str">
        <f>'All Ticker P&amp;L'!A223</f>
        <v/>
      </c>
      <c r="AM223" s="238" t="str">
        <f>'All Ticker P&amp;L'!B223</f>
        <v/>
      </c>
      <c r="AN223" s="238" t="str">
        <f>'All Ticker P&amp;L'!C223</f>
        <v/>
      </c>
      <c r="AO223" s="238" t="str">
        <f>'All Ticker P&amp;L'!D223</f>
        <v/>
      </c>
      <c r="AP223" s="238">
        <f>IF($AL223="",0,'All Ticker P&amp;L'!E223)</f>
        <v>0</v>
      </c>
      <c r="AQ223" s="260">
        <f>IF($AL223="",0,'All Ticker P&amp;L'!J223*'All Ticker P&amp;L'!I223)</f>
        <v>0</v>
      </c>
      <c r="AR223" s="260">
        <f>IF($AL223="",0,'All Ticker P&amp;L'!L223)</f>
        <v>0</v>
      </c>
      <c r="AS223" s="261">
        <f>IF($AL223="",0,'All Ticker P&amp;L'!M223)</f>
        <v>0</v>
      </c>
      <c r="AT223" s="238" t="str">
        <f>IF($AL223="","",RANK(AR223,$AR$2:$AR$1001)+COUNTIF($AR$2:AR223,AR223)-1)</f>
        <v/>
      </c>
      <c r="AU223" s="238" t="str">
        <f>IF($AL223="","",RANK(AV223,$AV$2:$AV$1001)+COUNTIF($AV$2:AV223,AV223)-1)</f>
        <v/>
      </c>
      <c r="AV223" s="260">
        <f t="shared" si="38"/>
        <v>0</v>
      </c>
    </row>
    <row r="224" spans="26:48" ht="15" customHeight="1" x14ac:dyDescent="0.2">
      <c r="Z224" s="238" t="str">
        <f>Shares!A224</f>
        <v/>
      </c>
      <c r="AA224" s="238" t="str">
        <f>Shares!B224</f>
        <v/>
      </c>
      <c r="AB224" s="238" t="str">
        <f>Shares!C224</f>
        <v/>
      </c>
      <c r="AC224" s="238" t="str">
        <f>Shares!D224</f>
        <v/>
      </c>
      <c r="AD224" s="238">
        <f>IF($Z224="",0,Shares!E224)</f>
        <v>0</v>
      </c>
      <c r="AE224" s="260">
        <f>IF($Z224="",0,Shares!K224*Shares!J224)</f>
        <v>0</v>
      </c>
      <c r="AF224" s="261">
        <f t="shared" si="37"/>
        <v>0</v>
      </c>
      <c r="AG224" s="260">
        <f>IF($Z224="",0,Shares!M224)</f>
        <v>0</v>
      </c>
      <c r="AH224" s="261">
        <f>IF($Z224="",0,Shares!N224)</f>
        <v>0</v>
      </c>
      <c r="AI224" s="238" t="str">
        <f>IF($Z224="","",RANK(AE224,$AE$2:$AE$1001)+COUNTIF($AE$2:AE224,AE224)-1)</f>
        <v/>
      </c>
      <c r="AJ224" s="238" t="str">
        <f>IF($AD224&lt;0,COUNT($AJ$1:AJ223)+1,"")</f>
        <v/>
      </c>
      <c r="AL224" s="238" t="str">
        <f>'All Ticker P&amp;L'!A224</f>
        <v/>
      </c>
      <c r="AM224" s="238" t="str">
        <f>'All Ticker P&amp;L'!B224</f>
        <v/>
      </c>
      <c r="AN224" s="238" t="str">
        <f>'All Ticker P&amp;L'!C224</f>
        <v/>
      </c>
      <c r="AO224" s="238" t="str">
        <f>'All Ticker P&amp;L'!D224</f>
        <v/>
      </c>
      <c r="AP224" s="238">
        <f>IF($AL224="",0,'All Ticker P&amp;L'!E224)</f>
        <v>0</v>
      </c>
      <c r="AQ224" s="260">
        <f>IF($AL224="",0,'All Ticker P&amp;L'!J224*'All Ticker P&amp;L'!I224)</f>
        <v>0</v>
      </c>
      <c r="AR224" s="260">
        <f>IF($AL224="",0,'All Ticker P&amp;L'!L224)</f>
        <v>0</v>
      </c>
      <c r="AS224" s="261">
        <f>IF($AL224="",0,'All Ticker P&amp;L'!M224)</f>
        <v>0</v>
      </c>
      <c r="AT224" s="238" t="str">
        <f>IF($AL224="","",RANK(AR224,$AR$2:$AR$1001)+COUNTIF($AR$2:AR224,AR224)-1)</f>
        <v/>
      </c>
      <c r="AU224" s="238" t="str">
        <f>IF($AL224="","",RANK(AV224,$AV$2:$AV$1001)+COUNTIF($AV$2:AV224,AV224)-1)</f>
        <v/>
      </c>
      <c r="AV224" s="260">
        <f t="shared" si="38"/>
        <v>0</v>
      </c>
    </row>
    <row r="225" spans="26:48" ht="15" customHeight="1" x14ac:dyDescent="0.2">
      <c r="Z225" s="238" t="str">
        <f>Shares!A225</f>
        <v/>
      </c>
      <c r="AA225" s="238" t="str">
        <f>Shares!B225</f>
        <v/>
      </c>
      <c r="AB225" s="238" t="str">
        <f>Shares!C225</f>
        <v/>
      </c>
      <c r="AC225" s="238" t="str">
        <f>Shares!D225</f>
        <v/>
      </c>
      <c r="AD225" s="238">
        <f>IF($Z225="",0,Shares!E225)</f>
        <v>0</v>
      </c>
      <c r="AE225" s="260">
        <f>IF($Z225="",0,Shares!K225*Shares!J225)</f>
        <v>0</v>
      </c>
      <c r="AF225" s="261">
        <f t="shared" si="37"/>
        <v>0</v>
      </c>
      <c r="AG225" s="260">
        <f>IF($Z225="",0,Shares!M225)</f>
        <v>0</v>
      </c>
      <c r="AH225" s="261">
        <f>IF($Z225="",0,Shares!N225)</f>
        <v>0</v>
      </c>
      <c r="AI225" s="238" t="str">
        <f>IF($Z225="","",RANK(AE225,$AE$2:$AE$1001)+COUNTIF($AE$2:AE225,AE225)-1)</f>
        <v/>
      </c>
      <c r="AJ225" s="238" t="str">
        <f>IF($AD225&lt;0,COUNT($AJ$1:AJ224)+1,"")</f>
        <v/>
      </c>
      <c r="AL225" s="238" t="str">
        <f>'All Ticker P&amp;L'!A225</f>
        <v/>
      </c>
      <c r="AM225" s="238" t="str">
        <f>'All Ticker P&amp;L'!B225</f>
        <v/>
      </c>
      <c r="AN225" s="238" t="str">
        <f>'All Ticker P&amp;L'!C225</f>
        <v/>
      </c>
      <c r="AO225" s="238" t="str">
        <f>'All Ticker P&amp;L'!D225</f>
        <v/>
      </c>
      <c r="AP225" s="238">
        <f>IF($AL225="",0,'All Ticker P&amp;L'!E225)</f>
        <v>0</v>
      </c>
      <c r="AQ225" s="260">
        <f>IF($AL225="",0,'All Ticker P&amp;L'!J225*'All Ticker P&amp;L'!I225)</f>
        <v>0</v>
      </c>
      <c r="AR225" s="260">
        <f>IF($AL225="",0,'All Ticker P&amp;L'!L225)</f>
        <v>0</v>
      </c>
      <c r="AS225" s="261">
        <f>IF($AL225="",0,'All Ticker P&amp;L'!M225)</f>
        <v>0</v>
      </c>
      <c r="AT225" s="238" t="str">
        <f>IF($AL225="","",RANK(AR225,$AR$2:$AR$1001)+COUNTIF($AR$2:AR225,AR225)-1)</f>
        <v/>
      </c>
      <c r="AU225" s="238" t="str">
        <f>IF($AL225="","",RANK(AV225,$AV$2:$AV$1001)+COUNTIF($AV$2:AV225,AV225)-1)</f>
        <v/>
      </c>
      <c r="AV225" s="260">
        <f t="shared" si="38"/>
        <v>0</v>
      </c>
    </row>
    <row r="226" spans="26:48" ht="15" customHeight="1" x14ac:dyDescent="0.2">
      <c r="Z226" s="238" t="str">
        <f>Shares!A226</f>
        <v/>
      </c>
      <c r="AA226" s="238" t="str">
        <f>Shares!B226</f>
        <v/>
      </c>
      <c r="AB226" s="238" t="str">
        <f>Shares!C226</f>
        <v/>
      </c>
      <c r="AC226" s="238" t="str">
        <f>Shares!D226</f>
        <v/>
      </c>
      <c r="AD226" s="238">
        <f>IF($Z226="",0,Shares!E226)</f>
        <v>0</v>
      </c>
      <c r="AE226" s="260">
        <f>IF($Z226="",0,Shares!K226*Shares!J226)</f>
        <v>0</v>
      </c>
      <c r="AF226" s="261">
        <f t="shared" si="37"/>
        <v>0</v>
      </c>
      <c r="AG226" s="260">
        <f>IF($Z226="",0,Shares!M226)</f>
        <v>0</v>
      </c>
      <c r="AH226" s="261">
        <f>IF($Z226="",0,Shares!N226)</f>
        <v>0</v>
      </c>
      <c r="AI226" s="238" t="str">
        <f>IF($Z226="","",RANK(AE226,$AE$2:$AE$1001)+COUNTIF($AE$2:AE226,AE226)-1)</f>
        <v/>
      </c>
      <c r="AJ226" s="238" t="str">
        <f>IF($AD226&lt;0,COUNT($AJ$1:AJ225)+1,"")</f>
        <v/>
      </c>
      <c r="AL226" s="238" t="str">
        <f>'All Ticker P&amp;L'!A226</f>
        <v/>
      </c>
      <c r="AM226" s="238" t="str">
        <f>'All Ticker P&amp;L'!B226</f>
        <v/>
      </c>
      <c r="AN226" s="238" t="str">
        <f>'All Ticker P&amp;L'!C226</f>
        <v/>
      </c>
      <c r="AO226" s="238" t="str">
        <f>'All Ticker P&amp;L'!D226</f>
        <v/>
      </c>
      <c r="AP226" s="238">
        <f>IF($AL226="",0,'All Ticker P&amp;L'!E226)</f>
        <v>0</v>
      </c>
      <c r="AQ226" s="260">
        <f>IF($AL226="",0,'All Ticker P&amp;L'!J226*'All Ticker P&amp;L'!I226)</f>
        <v>0</v>
      </c>
      <c r="AR226" s="260">
        <f>IF($AL226="",0,'All Ticker P&amp;L'!L226)</f>
        <v>0</v>
      </c>
      <c r="AS226" s="261">
        <f>IF($AL226="",0,'All Ticker P&amp;L'!M226)</f>
        <v>0</v>
      </c>
      <c r="AT226" s="238" t="str">
        <f>IF($AL226="","",RANK(AR226,$AR$2:$AR$1001)+COUNTIF($AR$2:AR226,AR226)-1)</f>
        <v/>
      </c>
      <c r="AU226" s="238" t="str">
        <f>IF($AL226="","",RANK(AV226,$AV$2:$AV$1001)+COUNTIF($AV$2:AV226,AV226)-1)</f>
        <v/>
      </c>
      <c r="AV226" s="260">
        <f t="shared" si="38"/>
        <v>0</v>
      </c>
    </row>
    <row r="227" spans="26:48" ht="15" customHeight="1" x14ac:dyDescent="0.2">
      <c r="Z227" s="238" t="str">
        <f>Shares!A227</f>
        <v/>
      </c>
      <c r="AA227" s="238" t="str">
        <f>Shares!B227</f>
        <v/>
      </c>
      <c r="AB227" s="238" t="str">
        <f>Shares!C227</f>
        <v/>
      </c>
      <c r="AC227" s="238" t="str">
        <f>Shares!D227</f>
        <v/>
      </c>
      <c r="AD227" s="238">
        <f>IF($Z227="",0,Shares!E227)</f>
        <v>0</v>
      </c>
      <c r="AE227" s="260">
        <f>IF($Z227="",0,Shares!K227*Shares!J227)</f>
        <v>0</v>
      </c>
      <c r="AF227" s="261">
        <f t="shared" si="37"/>
        <v>0</v>
      </c>
      <c r="AG227" s="260">
        <f>IF($Z227="",0,Shares!M227)</f>
        <v>0</v>
      </c>
      <c r="AH227" s="261">
        <f>IF($Z227="",0,Shares!N227)</f>
        <v>0</v>
      </c>
      <c r="AI227" s="238" t="str">
        <f>IF($Z227="","",RANK(AE227,$AE$2:$AE$1001)+COUNTIF($AE$2:AE227,AE227)-1)</f>
        <v/>
      </c>
      <c r="AJ227" s="238" t="str">
        <f>IF($AD227&lt;0,COUNT($AJ$1:AJ226)+1,"")</f>
        <v/>
      </c>
      <c r="AL227" s="238" t="str">
        <f>'All Ticker P&amp;L'!A227</f>
        <v/>
      </c>
      <c r="AM227" s="238" t="str">
        <f>'All Ticker P&amp;L'!B227</f>
        <v/>
      </c>
      <c r="AN227" s="238" t="str">
        <f>'All Ticker P&amp;L'!C227</f>
        <v/>
      </c>
      <c r="AO227" s="238" t="str">
        <f>'All Ticker P&amp;L'!D227</f>
        <v/>
      </c>
      <c r="AP227" s="238">
        <f>IF($AL227="",0,'All Ticker P&amp;L'!E227)</f>
        <v>0</v>
      </c>
      <c r="AQ227" s="260">
        <f>IF($AL227="",0,'All Ticker P&amp;L'!J227*'All Ticker P&amp;L'!I227)</f>
        <v>0</v>
      </c>
      <c r="AR227" s="260">
        <f>IF($AL227="",0,'All Ticker P&amp;L'!L227)</f>
        <v>0</v>
      </c>
      <c r="AS227" s="261">
        <f>IF($AL227="",0,'All Ticker P&amp;L'!M227)</f>
        <v>0</v>
      </c>
      <c r="AT227" s="238" t="str">
        <f>IF($AL227="","",RANK(AR227,$AR$2:$AR$1001)+COUNTIF($AR$2:AR227,AR227)-1)</f>
        <v/>
      </c>
      <c r="AU227" s="238" t="str">
        <f>IF($AL227="","",RANK(AV227,$AV$2:$AV$1001)+COUNTIF($AV$2:AV227,AV227)-1)</f>
        <v/>
      </c>
      <c r="AV227" s="260">
        <f t="shared" si="38"/>
        <v>0</v>
      </c>
    </row>
    <row r="228" spans="26:48" ht="15" customHeight="1" x14ac:dyDescent="0.2">
      <c r="Z228" s="238" t="str">
        <f>Shares!A228</f>
        <v/>
      </c>
      <c r="AA228" s="238" t="str">
        <f>Shares!B228</f>
        <v/>
      </c>
      <c r="AB228" s="238" t="str">
        <f>Shares!C228</f>
        <v/>
      </c>
      <c r="AC228" s="238" t="str">
        <f>Shares!D228</f>
        <v/>
      </c>
      <c r="AD228" s="238">
        <f>IF($Z228="",0,Shares!E228)</f>
        <v>0</v>
      </c>
      <c r="AE228" s="260">
        <f>IF($Z228="",0,Shares!K228*Shares!J228)</f>
        <v>0</v>
      </c>
      <c r="AF228" s="261">
        <f t="shared" si="37"/>
        <v>0</v>
      </c>
      <c r="AG228" s="260">
        <f>IF($Z228="",0,Shares!M228)</f>
        <v>0</v>
      </c>
      <c r="AH228" s="261">
        <f>IF($Z228="",0,Shares!N228)</f>
        <v>0</v>
      </c>
      <c r="AI228" s="238" t="str">
        <f>IF($Z228="","",RANK(AE228,$AE$2:$AE$1001)+COUNTIF($AE$2:AE228,AE228)-1)</f>
        <v/>
      </c>
      <c r="AJ228" s="238" t="str">
        <f>IF($AD228&lt;0,COUNT($AJ$1:AJ227)+1,"")</f>
        <v/>
      </c>
      <c r="AL228" s="238" t="str">
        <f>'All Ticker P&amp;L'!A228</f>
        <v/>
      </c>
      <c r="AM228" s="238" t="str">
        <f>'All Ticker P&amp;L'!B228</f>
        <v/>
      </c>
      <c r="AN228" s="238" t="str">
        <f>'All Ticker P&amp;L'!C228</f>
        <v/>
      </c>
      <c r="AO228" s="238" t="str">
        <f>'All Ticker P&amp;L'!D228</f>
        <v/>
      </c>
      <c r="AP228" s="238">
        <f>IF($AL228="",0,'All Ticker P&amp;L'!E228)</f>
        <v>0</v>
      </c>
      <c r="AQ228" s="260">
        <f>IF($AL228="",0,'All Ticker P&amp;L'!J228*'All Ticker P&amp;L'!I228)</f>
        <v>0</v>
      </c>
      <c r="AR228" s="260">
        <f>IF($AL228="",0,'All Ticker P&amp;L'!L228)</f>
        <v>0</v>
      </c>
      <c r="AS228" s="261">
        <f>IF($AL228="",0,'All Ticker P&amp;L'!M228)</f>
        <v>0</v>
      </c>
      <c r="AT228" s="238" t="str">
        <f>IF($AL228="","",RANK(AR228,$AR$2:$AR$1001)+COUNTIF($AR$2:AR228,AR228)-1)</f>
        <v/>
      </c>
      <c r="AU228" s="238" t="str">
        <f>IF($AL228="","",RANK(AV228,$AV$2:$AV$1001)+COUNTIF($AV$2:AV228,AV228)-1)</f>
        <v/>
      </c>
      <c r="AV228" s="260">
        <f t="shared" si="38"/>
        <v>0</v>
      </c>
    </row>
    <row r="229" spans="26:48" ht="15" customHeight="1" x14ac:dyDescent="0.2">
      <c r="Z229" s="238" t="str">
        <f>Shares!A229</f>
        <v/>
      </c>
      <c r="AA229" s="238" t="str">
        <f>Shares!B229</f>
        <v/>
      </c>
      <c r="AB229" s="238" t="str">
        <f>Shares!C229</f>
        <v/>
      </c>
      <c r="AC229" s="238" t="str">
        <f>Shares!D229</f>
        <v/>
      </c>
      <c r="AD229" s="238">
        <f>IF($Z229="",0,Shares!E229)</f>
        <v>0</v>
      </c>
      <c r="AE229" s="260">
        <f>IF($Z229="",0,Shares!K229*Shares!J229)</f>
        <v>0</v>
      </c>
      <c r="AF229" s="261">
        <f t="shared" si="37"/>
        <v>0</v>
      </c>
      <c r="AG229" s="260">
        <f>IF($Z229="",0,Shares!M229)</f>
        <v>0</v>
      </c>
      <c r="AH229" s="261">
        <f>IF($Z229="",0,Shares!N229)</f>
        <v>0</v>
      </c>
      <c r="AI229" s="238" t="str">
        <f>IF($Z229="","",RANK(AE229,$AE$2:$AE$1001)+COUNTIF($AE$2:AE229,AE229)-1)</f>
        <v/>
      </c>
      <c r="AJ229" s="238" t="str">
        <f>IF($AD229&lt;0,COUNT($AJ$1:AJ228)+1,"")</f>
        <v/>
      </c>
      <c r="AL229" s="238" t="str">
        <f>'All Ticker P&amp;L'!A229</f>
        <v/>
      </c>
      <c r="AM229" s="238" t="str">
        <f>'All Ticker P&amp;L'!B229</f>
        <v/>
      </c>
      <c r="AN229" s="238" t="str">
        <f>'All Ticker P&amp;L'!C229</f>
        <v/>
      </c>
      <c r="AO229" s="238" t="str">
        <f>'All Ticker P&amp;L'!D229</f>
        <v/>
      </c>
      <c r="AP229" s="238">
        <f>IF($AL229="",0,'All Ticker P&amp;L'!E229)</f>
        <v>0</v>
      </c>
      <c r="AQ229" s="260">
        <f>IF($AL229="",0,'All Ticker P&amp;L'!J229*'All Ticker P&amp;L'!I229)</f>
        <v>0</v>
      </c>
      <c r="AR229" s="260">
        <f>IF($AL229="",0,'All Ticker P&amp;L'!L229)</f>
        <v>0</v>
      </c>
      <c r="AS229" s="261">
        <f>IF($AL229="",0,'All Ticker P&amp;L'!M229)</f>
        <v>0</v>
      </c>
      <c r="AT229" s="238" t="str">
        <f>IF($AL229="","",RANK(AR229,$AR$2:$AR$1001)+COUNTIF($AR$2:AR229,AR229)-1)</f>
        <v/>
      </c>
      <c r="AU229" s="238" t="str">
        <f>IF($AL229="","",RANK(AV229,$AV$2:$AV$1001)+COUNTIF($AV$2:AV229,AV229)-1)</f>
        <v/>
      </c>
      <c r="AV229" s="260">
        <f t="shared" si="38"/>
        <v>0</v>
      </c>
    </row>
    <row r="230" spans="26:48" ht="15" customHeight="1" x14ac:dyDescent="0.2">
      <c r="Z230" s="238" t="str">
        <f>Shares!A230</f>
        <v/>
      </c>
      <c r="AA230" s="238" t="str">
        <f>Shares!B230</f>
        <v/>
      </c>
      <c r="AB230" s="238" t="str">
        <f>Shares!C230</f>
        <v/>
      </c>
      <c r="AC230" s="238" t="str">
        <f>Shares!D230</f>
        <v/>
      </c>
      <c r="AD230" s="238">
        <f>IF($Z230="",0,Shares!E230)</f>
        <v>0</v>
      </c>
      <c r="AE230" s="260">
        <f>IF($Z230="",0,Shares!K230*Shares!J230)</f>
        <v>0</v>
      </c>
      <c r="AF230" s="261">
        <f t="shared" si="37"/>
        <v>0</v>
      </c>
      <c r="AG230" s="260">
        <f>IF($Z230="",0,Shares!M230)</f>
        <v>0</v>
      </c>
      <c r="AH230" s="261">
        <f>IF($Z230="",0,Shares!N230)</f>
        <v>0</v>
      </c>
      <c r="AI230" s="238" t="str">
        <f>IF($Z230="","",RANK(AE230,$AE$2:$AE$1001)+COUNTIF($AE$2:AE230,AE230)-1)</f>
        <v/>
      </c>
      <c r="AJ230" s="238" t="str">
        <f>IF($AD230&lt;0,COUNT($AJ$1:AJ229)+1,"")</f>
        <v/>
      </c>
      <c r="AL230" s="238" t="str">
        <f>'All Ticker P&amp;L'!A230</f>
        <v/>
      </c>
      <c r="AM230" s="238" t="str">
        <f>'All Ticker P&amp;L'!B230</f>
        <v/>
      </c>
      <c r="AN230" s="238" t="str">
        <f>'All Ticker P&amp;L'!C230</f>
        <v/>
      </c>
      <c r="AO230" s="238" t="str">
        <f>'All Ticker P&amp;L'!D230</f>
        <v/>
      </c>
      <c r="AP230" s="238">
        <f>IF($AL230="",0,'All Ticker P&amp;L'!E230)</f>
        <v>0</v>
      </c>
      <c r="AQ230" s="260">
        <f>IF($AL230="",0,'All Ticker P&amp;L'!J230*'All Ticker P&amp;L'!I230)</f>
        <v>0</v>
      </c>
      <c r="AR230" s="260">
        <f>IF($AL230="",0,'All Ticker P&amp;L'!L230)</f>
        <v>0</v>
      </c>
      <c r="AS230" s="261">
        <f>IF($AL230="",0,'All Ticker P&amp;L'!M230)</f>
        <v>0</v>
      </c>
      <c r="AT230" s="238" t="str">
        <f>IF($AL230="","",RANK(AR230,$AR$2:$AR$1001)+COUNTIF($AR$2:AR230,AR230)-1)</f>
        <v/>
      </c>
      <c r="AU230" s="238" t="str">
        <f>IF($AL230="","",RANK(AV230,$AV$2:$AV$1001)+COUNTIF($AV$2:AV230,AV230)-1)</f>
        <v/>
      </c>
      <c r="AV230" s="260">
        <f t="shared" si="38"/>
        <v>0</v>
      </c>
    </row>
    <row r="231" spans="26:48" ht="15" customHeight="1" x14ac:dyDescent="0.2">
      <c r="Z231" s="238" t="str">
        <f>Shares!A231</f>
        <v/>
      </c>
      <c r="AA231" s="238" t="str">
        <f>Shares!B231</f>
        <v/>
      </c>
      <c r="AB231" s="238" t="str">
        <f>Shares!C231</f>
        <v/>
      </c>
      <c r="AC231" s="238" t="str">
        <f>Shares!D231</f>
        <v/>
      </c>
      <c r="AD231" s="238">
        <f>IF($Z231="",0,Shares!E231)</f>
        <v>0</v>
      </c>
      <c r="AE231" s="260">
        <f>IF($Z231="",0,Shares!K231*Shares!J231)</f>
        <v>0</v>
      </c>
      <c r="AF231" s="261">
        <f t="shared" si="37"/>
        <v>0</v>
      </c>
      <c r="AG231" s="260">
        <f>IF($Z231="",0,Shares!M231)</f>
        <v>0</v>
      </c>
      <c r="AH231" s="261">
        <f>IF($Z231="",0,Shares!N231)</f>
        <v>0</v>
      </c>
      <c r="AI231" s="238" t="str">
        <f>IF($Z231="","",RANK(AE231,$AE$2:$AE$1001)+COUNTIF($AE$2:AE231,AE231)-1)</f>
        <v/>
      </c>
      <c r="AJ231" s="238" t="str">
        <f>IF($AD231&lt;0,COUNT($AJ$1:AJ230)+1,"")</f>
        <v/>
      </c>
      <c r="AL231" s="238" t="str">
        <f>'All Ticker P&amp;L'!A231</f>
        <v/>
      </c>
      <c r="AM231" s="238" t="str">
        <f>'All Ticker P&amp;L'!B231</f>
        <v/>
      </c>
      <c r="AN231" s="238" t="str">
        <f>'All Ticker P&amp;L'!C231</f>
        <v/>
      </c>
      <c r="AO231" s="238" t="str">
        <f>'All Ticker P&amp;L'!D231</f>
        <v/>
      </c>
      <c r="AP231" s="238">
        <f>IF($AL231="",0,'All Ticker P&amp;L'!E231)</f>
        <v>0</v>
      </c>
      <c r="AQ231" s="260">
        <f>IF($AL231="",0,'All Ticker P&amp;L'!J231*'All Ticker P&amp;L'!I231)</f>
        <v>0</v>
      </c>
      <c r="AR231" s="260">
        <f>IF($AL231="",0,'All Ticker P&amp;L'!L231)</f>
        <v>0</v>
      </c>
      <c r="AS231" s="261">
        <f>IF($AL231="",0,'All Ticker P&amp;L'!M231)</f>
        <v>0</v>
      </c>
      <c r="AT231" s="238" t="str">
        <f>IF($AL231="","",RANK(AR231,$AR$2:$AR$1001)+COUNTIF($AR$2:AR231,AR231)-1)</f>
        <v/>
      </c>
      <c r="AU231" s="238" t="str">
        <f>IF($AL231="","",RANK(AV231,$AV$2:$AV$1001)+COUNTIF($AV$2:AV231,AV231)-1)</f>
        <v/>
      </c>
      <c r="AV231" s="260">
        <f t="shared" si="38"/>
        <v>0</v>
      </c>
    </row>
    <row r="232" spans="26:48" ht="15" customHeight="1" x14ac:dyDescent="0.2">
      <c r="Z232" s="238" t="str">
        <f>Shares!A232</f>
        <v/>
      </c>
      <c r="AA232" s="238" t="str">
        <f>Shares!B232</f>
        <v/>
      </c>
      <c r="AB232" s="238" t="str">
        <f>Shares!C232</f>
        <v/>
      </c>
      <c r="AC232" s="238" t="str">
        <f>Shares!D232</f>
        <v/>
      </c>
      <c r="AD232" s="238">
        <f>IF($Z232="",0,Shares!E232)</f>
        <v>0</v>
      </c>
      <c r="AE232" s="260">
        <f>IF($Z232="",0,Shares!K232*Shares!J232)</f>
        <v>0</v>
      </c>
      <c r="AF232" s="261">
        <f t="shared" si="37"/>
        <v>0</v>
      </c>
      <c r="AG232" s="260">
        <f>IF($Z232="",0,Shares!M232)</f>
        <v>0</v>
      </c>
      <c r="AH232" s="261">
        <f>IF($Z232="",0,Shares!N232)</f>
        <v>0</v>
      </c>
      <c r="AI232" s="238" t="str">
        <f>IF($Z232="","",RANK(AE232,$AE$2:$AE$1001)+COUNTIF($AE$2:AE232,AE232)-1)</f>
        <v/>
      </c>
      <c r="AJ232" s="238" t="str">
        <f>IF($AD232&lt;0,COUNT($AJ$1:AJ231)+1,"")</f>
        <v/>
      </c>
      <c r="AL232" s="238" t="str">
        <f>'All Ticker P&amp;L'!A232</f>
        <v/>
      </c>
      <c r="AM232" s="238" t="str">
        <f>'All Ticker P&amp;L'!B232</f>
        <v/>
      </c>
      <c r="AN232" s="238" t="str">
        <f>'All Ticker P&amp;L'!C232</f>
        <v/>
      </c>
      <c r="AO232" s="238" t="str">
        <f>'All Ticker P&amp;L'!D232</f>
        <v/>
      </c>
      <c r="AP232" s="238">
        <f>IF($AL232="",0,'All Ticker P&amp;L'!E232)</f>
        <v>0</v>
      </c>
      <c r="AQ232" s="260">
        <f>IF($AL232="",0,'All Ticker P&amp;L'!J232*'All Ticker P&amp;L'!I232)</f>
        <v>0</v>
      </c>
      <c r="AR232" s="260">
        <f>IF($AL232="",0,'All Ticker P&amp;L'!L232)</f>
        <v>0</v>
      </c>
      <c r="AS232" s="261">
        <f>IF($AL232="",0,'All Ticker P&amp;L'!M232)</f>
        <v>0</v>
      </c>
      <c r="AT232" s="238" t="str">
        <f>IF($AL232="","",RANK(AR232,$AR$2:$AR$1001)+COUNTIF($AR$2:AR232,AR232)-1)</f>
        <v/>
      </c>
      <c r="AU232" s="238" t="str">
        <f>IF($AL232="","",RANK(AV232,$AV$2:$AV$1001)+COUNTIF($AV$2:AV232,AV232)-1)</f>
        <v/>
      </c>
      <c r="AV232" s="260">
        <f t="shared" si="38"/>
        <v>0</v>
      </c>
    </row>
    <row r="233" spans="26:48" ht="15" customHeight="1" x14ac:dyDescent="0.2">
      <c r="Z233" s="238" t="str">
        <f>Shares!A233</f>
        <v/>
      </c>
      <c r="AA233" s="238" t="str">
        <f>Shares!B233</f>
        <v/>
      </c>
      <c r="AB233" s="238" t="str">
        <f>Shares!C233</f>
        <v/>
      </c>
      <c r="AC233" s="238" t="str">
        <f>Shares!D233</f>
        <v/>
      </c>
      <c r="AD233" s="238">
        <f>IF($Z233="",0,Shares!E233)</f>
        <v>0</v>
      </c>
      <c r="AE233" s="260">
        <f>IF($Z233="",0,Shares!K233*Shares!J233)</f>
        <v>0</v>
      </c>
      <c r="AF233" s="261">
        <f t="shared" si="37"/>
        <v>0</v>
      </c>
      <c r="AG233" s="260">
        <f>IF($Z233="",0,Shares!M233)</f>
        <v>0</v>
      </c>
      <c r="AH233" s="261">
        <f>IF($Z233="",0,Shares!N233)</f>
        <v>0</v>
      </c>
      <c r="AI233" s="238" t="str">
        <f>IF($Z233="","",RANK(AE233,$AE$2:$AE$1001)+COUNTIF($AE$2:AE233,AE233)-1)</f>
        <v/>
      </c>
      <c r="AJ233" s="238" t="str">
        <f>IF($AD233&lt;0,COUNT($AJ$1:AJ232)+1,"")</f>
        <v/>
      </c>
      <c r="AL233" s="238" t="str">
        <f>'All Ticker P&amp;L'!A233</f>
        <v/>
      </c>
      <c r="AM233" s="238" t="str">
        <f>'All Ticker P&amp;L'!B233</f>
        <v/>
      </c>
      <c r="AN233" s="238" t="str">
        <f>'All Ticker P&amp;L'!C233</f>
        <v/>
      </c>
      <c r="AO233" s="238" t="str">
        <f>'All Ticker P&amp;L'!D233</f>
        <v/>
      </c>
      <c r="AP233" s="238">
        <f>IF($AL233="",0,'All Ticker P&amp;L'!E233)</f>
        <v>0</v>
      </c>
      <c r="AQ233" s="260">
        <f>IF($AL233="",0,'All Ticker P&amp;L'!J233*'All Ticker P&amp;L'!I233)</f>
        <v>0</v>
      </c>
      <c r="AR233" s="260">
        <f>IF($AL233="",0,'All Ticker P&amp;L'!L233)</f>
        <v>0</v>
      </c>
      <c r="AS233" s="261">
        <f>IF($AL233="",0,'All Ticker P&amp;L'!M233)</f>
        <v>0</v>
      </c>
      <c r="AT233" s="238" t="str">
        <f>IF($AL233="","",RANK(AR233,$AR$2:$AR$1001)+COUNTIF($AR$2:AR233,AR233)-1)</f>
        <v/>
      </c>
      <c r="AU233" s="238" t="str">
        <f>IF($AL233="","",RANK(AV233,$AV$2:$AV$1001)+COUNTIF($AV$2:AV233,AV233)-1)</f>
        <v/>
      </c>
      <c r="AV233" s="260">
        <f t="shared" si="38"/>
        <v>0</v>
      </c>
    </row>
    <row r="234" spans="26:48" ht="15" customHeight="1" x14ac:dyDescent="0.2">
      <c r="Z234" s="238" t="str">
        <f>Shares!A234</f>
        <v/>
      </c>
      <c r="AA234" s="238" t="str">
        <f>Shares!B234</f>
        <v/>
      </c>
      <c r="AB234" s="238" t="str">
        <f>Shares!C234</f>
        <v/>
      </c>
      <c r="AC234" s="238" t="str">
        <f>Shares!D234</f>
        <v/>
      </c>
      <c r="AD234" s="238">
        <f>IF($Z234="",0,Shares!E234)</f>
        <v>0</v>
      </c>
      <c r="AE234" s="260">
        <f>IF($Z234="",0,Shares!K234*Shares!J234)</f>
        <v>0</v>
      </c>
      <c r="AF234" s="261">
        <f t="shared" si="37"/>
        <v>0</v>
      </c>
      <c r="AG234" s="260">
        <f>IF($Z234="",0,Shares!M234)</f>
        <v>0</v>
      </c>
      <c r="AH234" s="261">
        <f>IF($Z234="",0,Shares!N234)</f>
        <v>0</v>
      </c>
      <c r="AI234" s="238" t="str">
        <f>IF($Z234="","",RANK(AE234,$AE$2:$AE$1001)+COUNTIF($AE$2:AE234,AE234)-1)</f>
        <v/>
      </c>
      <c r="AJ234" s="238" t="str">
        <f>IF($AD234&lt;0,COUNT($AJ$1:AJ233)+1,"")</f>
        <v/>
      </c>
      <c r="AL234" s="238" t="str">
        <f>'All Ticker P&amp;L'!A234</f>
        <v/>
      </c>
      <c r="AM234" s="238" t="str">
        <f>'All Ticker P&amp;L'!B234</f>
        <v/>
      </c>
      <c r="AN234" s="238" t="str">
        <f>'All Ticker P&amp;L'!C234</f>
        <v/>
      </c>
      <c r="AO234" s="238" t="str">
        <f>'All Ticker P&amp;L'!D234</f>
        <v/>
      </c>
      <c r="AP234" s="238">
        <f>IF($AL234="",0,'All Ticker P&amp;L'!E234)</f>
        <v>0</v>
      </c>
      <c r="AQ234" s="260">
        <f>IF($AL234="",0,'All Ticker P&amp;L'!J234*'All Ticker P&amp;L'!I234)</f>
        <v>0</v>
      </c>
      <c r="AR234" s="260">
        <f>IF($AL234="",0,'All Ticker P&amp;L'!L234)</f>
        <v>0</v>
      </c>
      <c r="AS234" s="261">
        <f>IF($AL234="",0,'All Ticker P&amp;L'!M234)</f>
        <v>0</v>
      </c>
      <c r="AT234" s="238" t="str">
        <f>IF($AL234="","",RANK(AR234,$AR$2:$AR$1001)+COUNTIF($AR$2:AR234,AR234)-1)</f>
        <v/>
      </c>
      <c r="AU234" s="238" t="str">
        <f>IF($AL234="","",RANK(AV234,$AV$2:$AV$1001)+COUNTIF($AV$2:AV234,AV234)-1)</f>
        <v/>
      </c>
      <c r="AV234" s="260">
        <f t="shared" si="38"/>
        <v>0</v>
      </c>
    </row>
    <row r="235" spans="26:48" ht="15" customHeight="1" x14ac:dyDescent="0.2">
      <c r="Z235" s="238" t="str">
        <f>Shares!A235</f>
        <v/>
      </c>
      <c r="AA235" s="238" t="str">
        <f>Shares!B235</f>
        <v/>
      </c>
      <c r="AB235" s="238" t="str">
        <f>Shares!C235</f>
        <v/>
      </c>
      <c r="AC235" s="238" t="str">
        <f>Shares!D235</f>
        <v/>
      </c>
      <c r="AD235" s="238">
        <f>IF($Z235="",0,Shares!E235)</f>
        <v>0</v>
      </c>
      <c r="AE235" s="260">
        <f>IF($Z235="",0,Shares!K235*Shares!J235)</f>
        <v>0</v>
      </c>
      <c r="AF235" s="261">
        <f t="shared" si="37"/>
        <v>0</v>
      </c>
      <c r="AG235" s="260">
        <f>IF($Z235="",0,Shares!M235)</f>
        <v>0</v>
      </c>
      <c r="AH235" s="261">
        <f>IF($Z235="",0,Shares!N235)</f>
        <v>0</v>
      </c>
      <c r="AI235" s="238" t="str">
        <f>IF($Z235="","",RANK(AE235,$AE$2:$AE$1001)+COUNTIF($AE$2:AE235,AE235)-1)</f>
        <v/>
      </c>
      <c r="AJ235" s="238" t="str">
        <f>IF($AD235&lt;0,COUNT($AJ$1:AJ234)+1,"")</f>
        <v/>
      </c>
      <c r="AL235" s="238" t="str">
        <f>'All Ticker P&amp;L'!A235</f>
        <v/>
      </c>
      <c r="AM235" s="238" t="str">
        <f>'All Ticker P&amp;L'!B235</f>
        <v/>
      </c>
      <c r="AN235" s="238" t="str">
        <f>'All Ticker P&amp;L'!C235</f>
        <v/>
      </c>
      <c r="AO235" s="238" t="str">
        <f>'All Ticker P&amp;L'!D235</f>
        <v/>
      </c>
      <c r="AP235" s="238">
        <f>IF($AL235="",0,'All Ticker P&amp;L'!E235)</f>
        <v>0</v>
      </c>
      <c r="AQ235" s="260">
        <f>IF($AL235="",0,'All Ticker P&amp;L'!J235*'All Ticker P&amp;L'!I235)</f>
        <v>0</v>
      </c>
      <c r="AR235" s="260">
        <f>IF($AL235="",0,'All Ticker P&amp;L'!L235)</f>
        <v>0</v>
      </c>
      <c r="AS235" s="261">
        <f>IF($AL235="",0,'All Ticker P&amp;L'!M235)</f>
        <v>0</v>
      </c>
      <c r="AT235" s="238" t="str">
        <f>IF($AL235="","",RANK(AR235,$AR$2:$AR$1001)+COUNTIF($AR$2:AR235,AR235)-1)</f>
        <v/>
      </c>
      <c r="AU235" s="238" t="str">
        <f>IF($AL235="","",RANK(AV235,$AV$2:$AV$1001)+COUNTIF($AV$2:AV235,AV235)-1)</f>
        <v/>
      </c>
      <c r="AV235" s="260">
        <f t="shared" si="38"/>
        <v>0</v>
      </c>
    </row>
    <row r="236" spans="26:48" ht="15" customHeight="1" x14ac:dyDescent="0.2">
      <c r="Z236" s="238" t="str">
        <f>Shares!A236</f>
        <v/>
      </c>
      <c r="AA236" s="238" t="str">
        <f>Shares!B236</f>
        <v/>
      </c>
      <c r="AB236" s="238" t="str">
        <f>Shares!C236</f>
        <v/>
      </c>
      <c r="AC236" s="238" t="str">
        <f>Shares!D236</f>
        <v/>
      </c>
      <c r="AD236" s="238">
        <f>IF($Z236="",0,Shares!E236)</f>
        <v>0</v>
      </c>
      <c r="AE236" s="260">
        <f>IF($Z236="",0,Shares!K236*Shares!J236)</f>
        <v>0</v>
      </c>
      <c r="AF236" s="261">
        <f t="shared" si="37"/>
        <v>0</v>
      </c>
      <c r="AG236" s="260">
        <f>IF($Z236="",0,Shares!M236)</f>
        <v>0</v>
      </c>
      <c r="AH236" s="261">
        <f>IF($Z236="",0,Shares!N236)</f>
        <v>0</v>
      </c>
      <c r="AI236" s="238" t="str">
        <f>IF($Z236="","",RANK(AE236,$AE$2:$AE$1001)+COUNTIF($AE$2:AE236,AE236)-1)</f>
        <v/>
      </c>
      <c r="AJ236" s="238" t="str">
        <f>IF($AD236&lt;0,COUNT($AJ$1:AJ235)+1,"")</f>
        <v/>
      </c>
      <c r="AL236" s="238" t="str">
        <f>'All Ticker P&amp;L'!A236</f>
        <v/>
      </c>
      <c r="AM236" s="238" t="str">
        <f>'All Ticker P&amp;L'!B236</f>
        <v/>
      </c>
      <c r="AN236" s="238" t="str">
        <f>'All Ticker P&amp;L'!C236</f>
        <v/>
      </c>
      <c r="AO236" s="238" t="str">
        <f>'All Ticker P&amp;L'!D236</f>
        <v/>
      </c>
      <c r="AP236" s="238">
        <f>IF($AL236="",0,'All Ticker P&amp;L'!E236)</f>
        <v>0</v>
      </c>
      <c r="AQ236" s="260">
        <f>IF($AL236="",0,'All Ticker P&amp;L'!J236*'All Ticker P&amp;L'!I236)</f>
        <v>0</v>
      </c>
      <c r="AR236" s="260">
        <f>IF($AL236="",0,'All Ticker P&amp;L'!L236)</f>
        <v>0</v>
      </c>
      <c r="AS236" s="261">
        <f>IF($AL236="",0,'All Ticker P&amp;L'!M236)</f>
        <v>0</v>
      </c>
      <c r="AT236" s="238" t="str">
        <f>IF($AL236="","",RANK(AR236,$AR$2:$AR$1001)+COUNTIF($AR$2:AR236,AR236)-1)</f>
        <v/>
      </c>
      <c r="AU236" s="238" t="str">
        <f>IF($AL236="","",RANK(AV236,$AV$2:$AV$1001)+COUNTIF($AV$2:AV236,AV236)-1)</f>
        <v/>
      </c>
      <c r="AV236" s="260">
        <f t="shared" si="38"/>
        <v>0</v>
      </c>
    </row>
    <row r="237" spans="26:48" ht="15" customHeight="1" x14ac:dyDescent="0.2">
      <c r="Z237" s="238" t="str">
        <f>Shares!A237</f>
        <v/>
      </c>
      <c r="AA237" s="238" t="str">
        <f>Shares!B237</f>
        <v/>
      </c>
      <c r="AB237" s="238" t="str">
        <f>Shares!C237</f>
        <v/>
      </c>
      <c r="AC237" s="238" t="str">
        <f>Shares!D237</f>
        <v/>
      </c>
      <c r="AD237" s="238">
        <f>IF($Z237="",0,Shares!E237)</f>
        <v>0</v>
      </c>
      <c r="AE237" s="260">
        <f>IF($Z237="",0,Shares!K237*Shares!J237)</f>
        <v>0</v>
      </c>
      <c r="AF237" s="261">
        <f t="shared" si="37"/>
        <v>0</v>
      </c>
      <c r="AG237" s="260">
        <f>IF($Z237="",0,Shares!M237)</f>
        <v>0</v>
      </c>
      <c r="AH237" s="261">
        <f>IF($Z237="",0,Shares!N237)</f>
        <v>0</v>
      </c>
      <c r="AI237" s="238" t="str">
        <f>IF($Z237="","",RANK(AE237,$AE$2:$AE$1001)+COUNTIF($AE$2:AE237,AE237)-1)</f>
        <v/>
      </c>
      <c r="AJ237" s="238" t="str">
        <f>IF($AD237&lt;0,COUNT($AJ$1:AJ236)+1,"")</f>
        <v/>
      </c>
      <c r="AL237" s="238" t="str">
        <f>'All Ticker P&amp;L'!A237</f>
        <v/>
      </c>
      <c r="AM237" s="238" t="str">
        <f>'All Ticker P&amp;L'!B237</f>
        <v/>
      </c>
      <c r="AN237" s="238" t="str">
        <f>'All Ticker P&amp;L'!C237</f>
        <v/>
      </c>
      <c r="AO237" s="238" t="str">
        <f>'All Ticker P&amp;L'!D237</f>
        <v/>
      </c>
      <c r="AP237" s="238">
        <f>IF($AL237="",0,'All Ticker P&amp;L'!E237)</f>
        <v>0</v>
      </c>
      <c r="AQ237" s="260">
        <f>IF($AL237="",0,'All Ticker P&amp;L'!J237*'All Ticker P&amp;L'!I237)</f>
        <v>0</v>
      </c>
      <c r="AR237" s="260">
        <f>IF($AL237="",0,'All Ticker P&amp;L'!L237)</f>
        <v>0</v>
      </c>
      <c r="AS237" s="261">
        <f>IF($AL237="",0,'All Ticker P&amp;L'!M237)</f>
        <v>0</v>
      </c>
      <c r="AT237" s="238" t="str">
        <f>IF($AL237="","",RANK(AR237,$AR$2:$AR$1001)+COUNTIF($AR$2:AR237,AR237)-1)</f>
        <v/>
      </c>
      <c r="AU237" s="238" t="str">
        <f>IF($AL237="","",RANK(AV237,$AV$2:$AV$1001)+COUNTIF($AV$2:AV237,AV237)-1)</f>
        <v/>
      </c>
      <c r="AV237" s="260">
        <f t="shared" si="38"/>
        <v>0</v>
      </c>
    </row>
    <row r="238" spans="26:48" ht="15" customHeight="1" x14ac:dyDescent="0.2">
      <c r="Z238" s="238" t="str">
        <f>Shares!A238</f>
        <v/>
      </c>
      <c r="AA238" s="238" t="str">
        <f>Shares!B238</f>
        <v/>
      </c>
      <c r="AB238" s="238" t="str">
        <f>Shares!C238</f>
        <v/>
      </c>
      <c r="AC238" s="238" t="str">
        <f>Shares!D238</f>
        <v/>
      </c>
      <c r="AD238" s="238">
        <f>IF($Z238="",0,Shares!E238)</f>
        <v>0</v>
      </c>
      <c r="AE238" s="260">
        <f>IF($Z238="",0,Shares!K238*Shares!J238)</f>
        <v>0</v>
      </c>
      <c r="AF238" s="261">
        <f t="shared" si="37"/>
        <v>0</v>
      </c>
      <c r="AG238" s="260">
        <f>IF($Z238="",0,Shares!M238)</f>
        <v>0</v>
      </c>
      <c r="AH238" s="261">
        <f>IF($Z238="",0,Shares!N238)</f>
        <v>0</v>
      </c>
      <c r="AI238" s="238" t="str">
        <f>IF($Z238="","",RANK(AE238,$AE$2:$AE$1001)+COUNTIF($AE$2:AE238,AE238)-1)</f>
        <v/>
      </c>
      <c r="AJ238" s="238" t="str">
        <f>IF($AD238&lt;0,COUNT($AJ$1:AJ237)+1,"")</f>
        <v/>
      </c>
      <c r="AL238" s="238" t="str">
        <f>'All Ticker P&amp;L'!A238</f>
        <v/>
      </c>
      <c r="AM238" s="238" t="str">
        <f>'All Ticker P&amp;L'!B238</f>
        <v/>
      </c>
      <c r="AN238" s="238" t="str">
        <f>'All Ticker P&amp;L'!C238</f>
        <v/>
      </c>
      <c r="AO238" s="238" t="str">
        <f>'All Ticker P&amp;L'!D238</f>
        <v/>
      </c>
      <c r="AP238" s="238">
        <f>IF($AL238="",0,'All Ticker P&amp;L'!E238)</f>
        <v>0</v>
      </c>
      <c r="AQ238" s="260">
        <f>IF($AL238="",0,'All Ticker P&amp;L'!J238*'All Ticker P&amp;L'!I238)</f>
        <v>0</v>
      </c>
      <c r="AR238" s="260">
        <f>IF($AL238="",0,'All Ticker P&amp;L'!L238)</f>
        <v>0</v>
      </c>
      <c r="AS238" s="261">
        <f>IF($AL238="",0,'All Ticker P&amp;L'!M238)</f>
        <v>0</v>
      </c>
      <c r="AT238" s="238" t="str">
        <f>IF($AL238="","",RANK(AR238,$AR$2:$AR$1001)+COUNTIF($AR$2:AR238,AR238)-1)</f>
        <v/>
      </c>
      <c r="AU238" s="238" t="str">
        <f>IF($AL238="","",RANK(AV238,$AV$2:$AV$1001)+COUNTIF($AV$2:AV238,AV238)-1)</f>
        <v/>
      </c>
      <c r="AV238" s="260">
        <f t="shared" si="38"/>
        <v>0</v>
      </c>
    </row>
    <row r="239" spans="26:48" ht="15" customHeight="1" x14ac:dyDescent="0.2">
      <c r="Z239" s="238" t="str">
        <f>Shares!A239</f>
        <v/>
      </c>
      <c r="AA239" s="238" t="str">
        <f>Shares!B239</f>
        <v/>
      </c>
      <c r="AB239" s="238" t="str">
        <f>Shares!C239</f>
        <v/>
      </c>
      <c r="AC239" s="238" t="str">
        <f>Shares!D239</f>
        <v/>
      </c>
      <c r="AD239" s="238">
        <f>IF($Z239="",0,Shares!E239)</f>
        <v>0</v>
      </c>
      <c r="AE239" s="260">
        <f>IF($Z239="",0,Shares!K239*Shares!J239)</f>
        <v>0</v>
      </c>
      <c r="AF239" s="261">
        <f t="shared" si="37"/>
        <v>0</v>
      </c>
      <c r="AG239" s="260">
        <f>IF($Z239="",0,Shares!M239)</f>
        <v>0</v>
      </c>
      <c r="AH239" s="261">
        <f>IF($Z239="",0,Shares!N239)</f>
        <v>0</v>
      </c>
      <c r="AI239" s="238" t="str">
        <f>IF($Z239="","",RANK(AE239,$AE$2:$AE$1001)+COUNTIF($AE$2:AE239,AE239)-1)</f>
        <v/>
      </c>
      <c r="AJ239" s="238" t="str">
        <f>IF($AD239&lt;0,COUNT($AJ$1:AJ238)+1,"")</f>
        <v/>
      </c>
      <c r="AL239" s="238" t="str">
        <f>'All Ticker P&amp;L'!A239</f>
        <v/>
      </c>
      <c r="AM239" s="238" t="str">
        <f>'All Ticker P&amp;L'!B239</f>
        <v/>
      </c>
      <c r="AN239" s="238" t="str">
        <f>'All Ticker P&amp;L'!C239</f>
        <v/>
      </c>
      <c r="AO239" s="238" t="str">
        <f>'All Ticker P&amp;L'!D239</f>
        <v/>
      </c>
      <c r="AP239" s="238">
        <f>IF($AL239="",0,'All Ticker P&amp;L'!E239)</f>
        <v>0</v>
      </c>
      <c r="AQ239" s="260">
        <f>IF($AL239="",0,'All Ticker P&amp;L'!J239*'All Ticker P&amp;L'!I239)</f>
        <v>0</v>
      </c>
      <c r="AR239" s="260">
        <f>IF($AL239="",0,'All Ticker P&amp;L'!L239)</f>
        <v>0</v>
      </c>
      <c r="AS239" s="261">
        <f>IF($AL239="",0,'All Ticker P&amp;L'!M239)</f>
        <v>0</v>
      </c>
      <c r="AT239" s="238" t="str">
        <f>IF($AL239="","",RANK(AR239,$AR$2:$AR$1001)+COUNTIF($AR$2:AR239,AR239)-1)</f>
        <v/>
      </c>
      <c r="AU239" s="238" t="str">
        <f>IF($AL239="","",RANK(AV239,$AV$2:$AV$1001)+COUNTIF($AV$2:AV239,AV239)-1)</f>
        <v/>
      </c>
      <c r="AV239" s="260">
        <f t="shared" si="38"/>
        <v>0</v>
      </c>
    </row>
    <row r="240" spans="26:48" ht="15" customHeight="1" x14ac:dyDescent="0.2">
      <c r="Z240" s="238" t="str">
        <f>Shares!A240</f>
        <v/>
      </c>
      <c r="AA240" s="238" t="str">
        <f>Shares!B240</f>
        <v/>
      </c>
      <c r="AB240" s="238" t="str">
        <f>Shares!C240</f>
        <v/>
      </c>
      <c r="AC240" s="238" t="str">
        <f>Shares!D240</f>
        <v/>
      </c>
      <c r="AD240" s="238">
        <f>IF($Z240="",0,Shares!E240)</f>
        <v>0</v>
      </c>
      <c r="AE240" s="260">
        <f>IF($Z240="",0,Shares!K240*Shares!J240)</f>
        <v>0</v>
      </c>
      <c r="AF240" s="261">
        <f t="shared" si="37"/>
        <v>0</v>
      </c>
      <c r="AG240" s="260">
        <f>IF($Z240="",0,Shares!M240)</f>
        <v>0</v>
      </c>
      <c r="AH240" s="261">
        <f>IF($Z240="",0,Shares!N240)</f>
        <v>0</v>
      </c>
      <c r="AI240" s="238" t="str">
        <f>IF($Z240="","",RANK(AE240,$AE$2:$AE$1001)+COUNTIF($AE$2:AE240,AE240)-1)</f>
        <v/>
      </c>
      <c r="AJ240" s="238" t="str">
        <f>IF($AD240&lt;0,COUNT($AJ$1:AJ239)+1,"")</f>
        <v/>
      </c>
      <c r="AL240" s="238" t="str">
        <f>'All Ticker P&amp;L'!A240</f>
        <v/>
      </c>
      <c r="AM240" s="238" t="str">
        <f>'All Ticker P&amp;L'!B240</f>
        <v/>
      </c>
      <c r="AN240" s="238" t="str">
        <f>'All Ticker P&amp;L'!C240</f>
        <v/>
      </c>
      <c r="AO240" s="238" t="str">
        <f>'All Ticker P&amp;L'!D240</f>
        <v/>
      </c>
      <c r="AP240" s="238">
        <f>IF($AL240="",0,'All Ticker P&amp;L'!E240)</f>
        <v>0</v>
      </c>
      <c r="AQ240" s="260">
        <f>IF($AL240="",0,'All Ticker P&amp;L'!J240*'All Ticker P&amp;L'!I240)</f>
        <v>0</v>
      </c>
      <c r="AR240" s="260">
        <f>IF($AL240="",0,'All Ticker P&amp;L'!L240)</f>
        <v>0</v>
      </c>
      <c r="AS240" s="261">
        <f>IF($AL240="",0,'All Ticker P&amp;L'!M240)</f>
        <v>0</v>
      </c>
      <c r="AT240" s="238" t="str">
        <f>IF($AL240="","",RANK(AR240,$AR$2:$AR$1001)+COUNTIF($AR$2:AR240,AR240)-1)</f>
        <v/>
      </c>
      <c r="AU240" s="238" t="str">
        <f>IF($AL240="","",RANK(AV240,$AV$2:$AV$1001)+COUNTIF($AV$2:AV240,AV240)-1)</f>
        <v/>
      </c>
      <c r="AV240" s="260">
        <f t="shared" si="38"/>
        <v>0</v>
      </c>
    </row>
    <row r="241" spans="26:48" ht="15" customHeight="1" x14ac:dyDescent="0.2">
      <c r="Z241" s="238" t="str">
        <f>Shares!A241</f>
        <v/>
      </c>
      <c r="AA241" s="238" t="str">
        <f>Shares!B241</f>
        <v/>
      </c>
      <c r="AB241" s="238" t="str">
        <f>Shares!C241</f>
        <v/>
      </c>
      <c r="AC241" s="238" t="str">
        <f>Shares!D241</f>
        <v/>
      </c>
      <c r="AD241" s="238">
        <f>IF($Z241="",0,Shares!E241)</f>
        <v>0</v>
      </c>
      <c r="AE241" s="260">
        <f>IF($Z241="",0,Shares!K241*Shares!J241)</f>
        <v>0</v>
      </c>
      <c r="AF241" s="261">
        <f t="shared" si="37"/>
        <v>0</v>
      </c>
      <c r="AG241" s="260">
        <f>IF($Z241="",0,Shares!M241)</f>
        <v>0</v>
      </c>
      <c r="AH241" s="261">
        <f>IF($Z241="",0,Shares!N241)</f>
        <v>0</v>
      </c>
      <c r="AI241" s="238" t="str">
        <f>IF($Z241="","",RANK(AE241,$AE$2:$AE$1001)+COUNTIF($AE$2:AE241,AE241)-1)</f>
        <v/>
      </c>
      <c r="AJ241" s="238" t="str">
        <f>IF($AD241&lt;0,COUNT($AJ$1:AJ240)+1,"")</f>
        <v/>
      </c>
      <c r="AL241" s="238" t="str">
        <f>'All Ticker P&amp;L'!A241</f>
        <v/>
      </c>
      <c r="AM241" s="238" t="str">
        <f>'All Ticker P&amp;L'!B241</f>
        <v/>
      </c>
      <c r="AN241" s="238" t="str">
        <f>'All Ticker P&amp;L'!C241</f>
        <v/>
      </c>
      <c r="AO241" s="238" t="str">
        <f>'All Ticker P&amp;L'!D241</f>
        <v/>
      </c>
      <c r="AP241" s="238">
        <f>IF($AL241="",0,'All Ticker P&amp;L'!E241)</f>
        <v>0</v>
      </c>
      <c r="AQ241" s="260">
        <f>IF($AL241="",0,'All Ticker P&amp;L'!J241*'All Ticker P&amp;L'!I241)</f>
        <v>0</v>
      </c>
      <c r="AR241" s="260">
        <f>IF($AL241="",0,'All Ticker P&amp;L'!L241)</f>
        <v>0</v>
      </c>
      <c r="AS241" s="261">
        <f>IF($AL241="",0,'All Ticker P&amp;L'!M241)</f>
        <v>0</v>
      </c>
      <c r="AT241" s="238" t="str">
        <f>IF($AL241="","",RANK(AR241,$AR$2:$AR$1001)+COUNTIF($AR$2:AR241,AR241)-1)</f>
        <v/>
      </c>
      <c r="AU241" s="238" t="str">
        <f>IF($AL241="","",RANK(AV241,$AV$2:$AV$1001)+COUNTIF($AV$2:AV241,AV241)-1)</f>
        <v/>
      </c>
      <c r="AV241" s="260">
        <f t="shared" si="38"/>
        <v>0</v>
      </c>
    </row>
    <row r="242" spans="26:48" ht="15" customHeight="1" x14ac:dyDescent="0.2">
      <c r="Z242" s="238" t="str">
        <f>Shares!A242</f>
        <v/>
      </c>
      <c r="AA242" s="238" t="str">
        <f>Shares!B242</f>
        <v/>
      </c>
      <c r="AB242" s="238" t="str">
        <f>Shares!C242</f>
        <v/>
      </c>
      <c r="AC242" s="238" t="str">
        <f>Shares!D242</f>
        <v/>
      </c>
      <c r="AD242" s="238">
        <f>IF($Z242="",0,Shares!E242)</f>
        <v>0</v>
      </c>
      <c r="AE242" s="260">
        <f>IF($Z242="",0,Shares!K242*Shares!J242)</f>
        <v>0</v>
      </c>
      <c r="AF242" s="261">
        <f t="shared" si="37"/>
        <v>0</v>
      </c>
      <c r="AG242" s="260">
        <f>IF($Z242="",0,Shares!M242)</f>
        <v>0</v>
      </c>
      <c r="AH242" s="261">
        <f>IF($Z242="",0,Shares!N242)</f>
        <v>0</v>
      </c>
      <c r="AI242" s="238" t="str">
        <f>IF($Z242="","",RANK(AE242,$AE$2:$AE$1001)+COUNTIF($AE$2:AE242,AE242)-1)</f>
        <v/>
      </c>
      <c r="AJ242" s="238" t="str">
        <f>IF($AD242&lt;0,COUNT($AJ$1:AJ241)+1,"")</f>
        <v/>
      </c>
      <c r="AL242" s="238" t="str">
        <f>'All Ticker P&amp;L'!A242</f>
        <v/>
      </c>
      <c r="AM242" s="238" t="str">
        <f>'All Ticker P&amp;L'!B242</f>
        <v/>
      </c>
      <c r="AN242" s="238" t="str">
        <f>'All Ticker P&amp;L'!C242</f>
        <v/>
      </c>
      <c r="AO242" s="238" t="str">
        <f>'All Ticker P&amp;L'!D242</f>
        <v/>
      </c>
      <c r="AP242" s="238">
        <f>IF($AL242="",0,'All Ticker P&amp;L'!E242)</f>
        <v>0</v>
      </c>
      <c r="AQ242" s="260">
        <f>IF($AL242="",0,'All Ticker P&amp;L'!J242*'All Ticker P&amp;L'!I242)</f>
        <v>0</v>
      </c>
      <c r="AR242" s="260">
        <f>IF($AL242="",0,'All Ticker P&amp;L'!L242)</f>
        <v>0</v>
      </c>
      <c r="AS242" s="261">
        <f>IF($AL242="",0,'All Ticker P&amp;L'!M242)</f>
        <v>0</v>
      </c>
      <c r="AT242" s="238" t="str">
        <f>IF($AL242="","",RANK(AR242,$AR$2:$AR$1001)+COUNTIF($AR$2:AR242,AR242)-1)</f>
        <v/>
      </c>
      <c r="AU242" s="238" t="str">
        <f>IF($AL242="","",RANK(AV242,$AV$2:$AV$1001)+COUNTIF($AV$2:AV242,AV242)-1)</f>
        <v/>
      </c>
      <c r="AV242" s="260">
        <f t="shared" si="38"/>
        <v>0</v>
      </c>
    </row>
    <row r="243" spans="26:48" ht="15" customHeight="1" x14ac:dyDescent="0.2">
      <c r="Z243" s="238" t="str">
        <f>Shares!A243</f>
        <v/>
      </c>
      <c r="AA243" s="238" t="str">
        <f>Shares!B243</f>
        <v/>
      </c>
      <c r="AB243" s="238" t="str">
        <f>Shares!C243</f>
        <v/>
      </c>
      <c r="AC243" s="238" t="str">
        <f>Shares!D243</f>
        <v/>
      </c>
      <c r="AD243" s="238">
        <f>IF($Z243="",0,Shares!E243)</f>
        <v>0</v>
      </c>
      <c r="AE243" s="260">
        <f>IF($Z243="",0,Shares!K243*Shares!J243)</f>
        <v>0</v>
      </c>
      <c r="AF243" s="261">
        <f t="shared" si="37"/>
        <v>0</v>
      </c>
      <c r="AG243" s="260">
        <f>IF($Z243="",0,Shares!M243)</f>
        <v>0</v>
      </c>
      <c r="AH243" s="261">
        <f>IF($Z243="",0,Shares!N243)</f>
        <v>0</v>
      </c>
      <c r="AI243" s="238" t="str">
        <f>IF($Z243="","",RANK(AE243,$AE$2:$AE$1001)+COUNTIF($AE$2:AE243,AE243)-1)</f>
        <v/>
      </c>
      <c r="AJ243" s="238" t="str">
        <f>IF($AD243&lt;0,COUNT($AJ$1:AJ242)+1,"")</f>
        <v/>
      </c>
      <c r="AL243" s="238" t="str">
        <f>'All Ticker P&amp;L'!A243</f>
        <v/>
      </c>
      <c r="AM243" s="238" t="str">
        <f>'All Ticker P&amp;L'!B243</f>
        <v/>
      </c>
      <c r="AN243" s="238" t="str">
        <f>'All Ticker P&amp;L'!C243</f>
        <v/>
      </c>
      <c r="AO243" s="238" t="str">
        <f>'All Ticker P&amp;L'!D243</f>
        <v/>
      </c>
      <c r="AP243" s="238">
        <f>IF($AL243="",0,'All Ticker P&amp;L'!E243)</f>
        <v>0</v>
      </c>
      <c r="AQ243" s="260">
        <f>IF($AL243="",0,'All Ticker P&amp;L'!J243*'All Ticker P&amp;L'!I243)</f>
        <v>0</v>
      </c>
      <c r="AR243" s="260">
        <f>IF($AL243="",0,'All Ticker P&amp;L'!L243)</f>
        <v>0</v>
      </c>
      <c r="AS243" s="261">
        <f>IF($AL243="",0,'All Ticker P&amp;L'!M243)</f>
        <v>0</v>
      </c>
      <c r="AT243" s="238" t="str">
        <f>IF($AL243="","",RANK(AR243,$AR$2:$AR$1001)+COUNTIF($AR$2:AR243,AR243)-1)</f>
        <v/>
      </c>
      <c r="AU243" s="238" t="str">
        <f>IF($AL243="","",RANK(AV243,$AV$2:$AV$1001)+COUNTIF($AV$2:AV243,AV243)-1)</f>
        <v/>
      </c>
      <c r="AV243" s="260">
        <f t="shared" si="38"/>
        <v>0</v>
      </c>
    </row>
    <row r="244" spans="26:48" ht="15" customHeight="1" x14ac:dyDescent="0.2">
      <c r="Z244" s="238" t="str">
        <f>Shares!A244</f>
        <v/>
      </c>
      <c r="AA244" s="238" t="str">
        <f>Shares!B244</f>
        <v/>
      </c>
      <c r="AB244" s="238" t="str">
        <f>Shares!C244</f>
        <v/>
      </c>
      <c r="AC244" s="238" t="str">
        <f>Shares!D244</f>
        <v/>
      </c>
      <c r="AD244" s="238">
        <f>IF($Z244="",0,Shares!E244)</f>
        <v>0</v>
      </c>
      <c r="AE244" s="260">
        <f>IF($Z244="",0,Shares!K244*Shares!J244)</f>
        <v>0</v>
      </c>
      <c r="AF244" s="261">
        <f t="shared" si="37"/>
        <v>0</v>
      </c>
      <c r="AG244" s="260">
        <f>IF($Z244="",0,Shares!M244)</f>
        <v>0</v>
      </c>
      <c r="AH244" s="261">
        <f>IF($Z244="",0,Shares!N244)</f>
        <v>0</v>
      </c>
      <c r="AI244" s="238" t="str">
        <f>IF($Z244="","",RANK(AE244,$AE$2:$AE$1001)+COUNTIF($AE$2:AE244,AE244)-1)</f>
        <v/>
      </c>
      <c r="AJ244" s="238" t="str">
        <f>IF($AD244&lt;0,COUNT($AJ$1:AJ243)+1,"")</f>
        <v/>
      </c>
      <c r="AL244" s="238" t="str">
        <f>'All Ticker P&amp;L'!A244</f>
        <v/>
      </c>
      <c r="AM244" s="238" t="str">
        <f>'All Ticker P&amp;L'!B244</f>
        <v/>
      </c>
      <c r="AN244" s="238" t="str">
        <f>'All Ticker P&amp;L'!C244</f>
        <v/>
      </c>
      <c r="AO244" s="238" t="str">
        <f>'All Ticker P&amp;L'!D244</f>
        <v/>
      </c>
      <c r="AP244" s="238">
        <f>IF($AL244="",0,'All Ticker P&amp;L'!E244)</f>
        <v>0</v>
      </c>
      <c r="AQ244" s="260">
        <f>IF($AL244="",0,'All Ticker P&amp;L'!J244*'All Ticker P&amp;L'!I244)</f>
        <v>0</v>
      </c>
      <c r="AR244" s="260">
        <f>IF($AL244="",0,'All Ticker P&amp;L'!L244)</f>
        <v>0</v>
      </c>
      <c r="AS244" s="261">
        <f>IF($AL244="",0,'All Ticker P&amp;L'!M244)</f>
        <v>0</v>
      </c>
      <c r="AT244" s="238" t="str">
        <f>IF($AL244="","",RANK(AR244,$AR$2:$AR$1001)+COUNTIF($AR$2:AR244,AR244)-1)</f>
        <v/>
      </c>
      <c r="AU244" s="238" t="str">
        <f>IF($AL244="","",RANK(AV244,$AV$2:$AV$1001)+COUNTIF($AV$2:AV244,AV244)-1)</f>
        <v/>
      </c>
      <c r="AV244" s="260">
        <f t="shared" si="38"/>
        <v>0</v>
      </c>
    </row>
    <row r="245" spans="26:48" ht="15" customHeight="1" x14ac:dyDescent="0.2">
      <c r="Z245" s="238" t="str">
        <f>Shares!A245</f>
        <v/>
      </c>
      <c r="AA245" s="238" t="str">
        <f>Shares!B245</f>
        <v/>
      </c>
      <c r="AB245" s="238" t="str">
        <f>Shares!C245</f>
        <v/>
      </c>
      <c r="AC245" s="238" t="str">
        <f>Shares!D245</f>
        <v/>
      </c>
      <c r="AD245" s="238">
        <f>IF($Z245="",0,Shares!E245)</f>
        <v>0</v>
      </c>
      <c r="AE245" s="260">
        <f>IF($Z245="",0,Shares!K245*Shares!J245)</f>
        <v>0</v>
      </c>
      <c r="AF245" s="261">
        <f t="shared" si="37"/>
        <v>0</v>
      </c>
      <c r="AG245" s="260">
        <f>IF($Z245="",0,Shares!M245)</f>
        <v>0</v>
      </c>
      <c r="AH245" s="261">
        <f>IF($Z245="",0,Shares!N245)</f>
        <v>0</v>
      </c>
      <c r="AI245" s="238" t="str">
        <f>IF($Z245="","",RANK(AE245,$AE$2:$AE$1001)+COUNTIF($AE$2:AE245,AE245)-1)</f>
        <v/>
      </c>
      <c r="AJ245" s="238" t="str">
        <f>IF($AD245&lt;0,COUNT($AJ$1:AJ244)+1,"")</f>
        <v/>
      </c>
      <c r="AL245" s="238" t="str">
        <f>'All Ticker P&amp;L'!A245</f>
        <v/>
      </c>
      <c r="AM245" s="238" t="str">
        <f>'All Ticker P&amp;L'!B245</f>
        <v/>
      </c>
      <c r="AN245" s="238" t="str">
        <f>'All Ticker P&amp;L'!C245</f>
        <v/>
      </c>
      <c r="AO245" s="238" t="str">
        <f>'All Ticker P&amp;L'!D245</f>
        <v/>
      </c>
      <c r="AP245" s="238">
        <f>IF($AL245="",0,'All Ticker P&amp;L'!E245)</f>
        <v>0</v>
      </c>
      <c r="AQ245" s="260">
        <f>IF($AL245="",0,'All Ticker P&amp;L'!J245*'All Ticker P&amp;L'!I245)</f>
        <v>0</v>
      </c>
      <c r="AR245" s="260">
        <f>IF($AL245="",0,'All Ticker P&amp;L'!L245)</f>
        <v>0</v>
      </c>
      <c r="AS245" s="261">
        <f>IF($AL245="",0,'All Ticker P&amp;L'!M245)</f>
        <v>0</v>
      </c>
      <c r="AT245" s="238" t="str">
        <f>IF($AL245="","",RANK(AR245,$AR$2:$AR$1001)+COUNTIF($AR$2:AR245,AR245)-1)</f>
        <v/>
      </c>
      <c r="AU245" s="238" t="str">
        <f>IF($AL245="","",RANK(AV245,$AV$2:$AV$1001)+COUNTIF($AV$2:AV245,AV245)-1)</f>
        <v/>
      </c>
      <c r="AV245" s="260">
        <f t="shared" si="38"/>
        <v>0</v>
      </c>
    </row>
    <row r="246" spans="26:48" ht="15" customHeight="1" x14ac:dyDescent="0.2">
      <c r="Z246" s="238" t="str">
        <f>Shares!A246</f>
        <v/>
      </c>
      <c r="AA246" s="238" t="str">
        <f>Shares!B246</f>
        <v/>
      </c>
      <c r="AB246" s="238" t="str">
        <f>Shares!C246</f>
        <v/>
      </c>
      <c r="AC246" s="238" t="str">
        <f>Shares!D246</f>
        <v/>
      </c>
      <c r="AD246" s="238">
        <f>IF($Z246="",0,Shares!E246)</f>
        <v>0</v>
      </c>
      <c r="AE246" s="260">
        <f>IF($Z246="",0,Shares!K246*Shares!J246)</f>
        <v>0</v>
      </c>
      <c r="AF246" s="261">
        <f t="shared" si="37"/>
        <v>0</v>
      </c>
      <c r="AG246" s="260">
        <f>IF($Z246="",0,Shares!M246)</f>
        <v>0</v>
      </c>
      <c r="AH246" s="261">
        <f>IF($Z246="",0,Shares!N246)</f>
        <v>0</v>
      </c>
      <c r="AI246" s="238" t="str">
        <f>IF($Z246="","",RANK(AE246,$AE$2:$AE$1001)+COUNTIF($AE$2:AE246,AE246)-1)</f>
        <v/>
      </c>
      <c r="AJ246" s="238" t="str">
        <f>IF($AD246&lt;0,COUNT($AJ$1:AJ245)+1,"")</f>
        <v/>
      </c>
      <c r="AL246" s="238" t="str">
        <f>'All Ticker P&amp;L'!A246</f>
        <v/>
      </c>
      <c r="AM246" s="238" t="str">
        <f>'All Ticker P&amp;L'!B246</f>
        <v/>
      </c>
      <c r="AN246" s="238" t="str">
        <f>'All Ticker P&amp;L'!C246</f>
        <v/>
      </c>
      <c r="AO246" s="238" t="str">
        <f>'All Ticker P&amp;L'!D246</f>
        <v/>
      </c>
      <c r="AP246" s="238">
        <f>IF($AL246="",0,'All Ticker P&amp;L'!E246)</f>
        <v>0</v>
      </c>
      <c r="AQ246" s="260">
        <f>IF($AL246="",0,'All Ticker P&amp;L'!J246*'All Ticker P&amp;L'!I246)</f>
        <v>0</v>
      </c>
      <c r="AR246" s="260">
        <f>IF($AL246="",0,'All Ticker P&amp;L'!L246)</f>
        <v>0</v>
      </c>
      <c r="AS246" s="261">
        <f>IF($AL246="",0,'All Ticker P&amp;L'!M246)</f>
        <v>0</v>
      </c>
      <c r="AT246" s="238" t="str">
        <f>IF($AL246="","",RANK(AR246,$AR$2:$AR$1001)+COUNTIF($AR$2:AR246,AR246)-1)</f>
        <v/>
      </c>
      <c r="AU246" s="238" t="str">
        <f>IF($AL246="","",RANK(AV246,$AV$2:$AV$1001)+COUNTIF($AV$2:AV246,AV246)-1)</f>
        <v/>
      </c>
      <c r="AV246" s="260">
        <f t="shared" si="38"/>
        <v>0</v>
      </c>
    </row>
    <row r="247" spans="26:48" ht="15" customHeight="1" x14ac:dyDescent="0.2">
      <c r="Z247" s="238" t="str">
        <f>Shares!A247</f>
        <v/>
      </c>
      <c r="AA247" s="238" t="str">
        <f>Shares!B247</f>
        <v/>
      </c>
      <c r="AB247" s="238" t="str">
        <f>Shares!C247</f>
        <v/>
      </c>
      <c r="AC247" s="238" t="str">
        <f>Shares!D247</f>
        <v/>
      </c>
      <c r="AD247" s="238">
        <f>IF($Z247="",0,Shares!E247)</f>
        <v>0</v>
      </c>
      <c r="AE247" s="260">
        <f>IF($Z247="",0,Shares!K247*Shares!J247)</f>
        <v>0</v>
      </c>
      <c r="AF247" s="261">
        <f t="shared" si="37"/>
        <v>0</v>
      </c>
      <c r="AG247" s="260">
        <f>IF($Z247="",0,Shares!M247)</f>
        <v>0</v>
      </c>
      <c r="AH247" s="261">
        <f>IF($Z247="",0,Shares!N247)</f>
        <v>0</v>
      </c>
      <c r="AI247" s="238" t="str">
        <f>IF($Z247="","",RANK(AE247,$AE$2:$AE$1001)+COUNTIF($AE$2:AE247,AE247)-1)</f>
        <v/>
      </c>
      <c r="AJ247" s="238" t="str">
        <f>IF($AD247&lt;0,COUNT($AJ$1:AJ246)+1,"")</f>
        <v/>
      </c>
      <c r="AL247" s="238" t="str">
        <f>'All Ticker P&amp;L'!A247</f>
        <v/>
      </c>
      <c r="AM247" s="238" t="str">
        <f>'All Ticker P&amp;L'!B247</f>
        <v/>
      </c>
      <c r="AN247" s="238" t="str">
        <f>'All Ticker P&amp;L'!C247</f>
        <v/>
      </c>
      <c r="AO247" s="238" t="str">
        <f>'All Ticker P&amp;L'!D247</f>
        <v/>
      </c>
      <c r="AP247" s="238">
        <f>IF($AL247="",0,'All Ticker P&amp;L'!E247)</f>
        <v>0</v>
      </c>
      <c r="AQ247" s="260">
        <f>IF($AL247="",0,'All Ticker P&amp;L'!J247*'All Ticker P&amp;L'!I247)</f>
        <v>0</v>
      </c>
      <c r="AR247" s="260">
        <f>IF($AL247="",0,'All Ticker P&amp;L'!L247)</f>
        <v>0</v>
      </c>
      <c r="AS247" s="261">
        <f>IF($AL247="",0,'All Ticker P&amp;L'!M247)</f>
        <v>0</v>
      </c>
      <c r="AT247" s="238" t="str">
        <f>IF($AL247="","",RANK(AR247,$AR$2:$AR$1001)+COUNTIF($AR$2:AR247,AR247)-1)</f>
        <v/>
      </c>
      <c r="AU247" s="238" t="str">
        <f>IF($AL247="","",RANK(AV247,$AV$2:$AV$1001)+COUNTIF($AV$2:AV247,AV247)-1)</f>
        <v/>
      </c>
      <c r="AV247" s="260">
        <f t="shared" si="38"/>
        <v>0</v>
      </c>
    </row>
    <row r="248" spans="26:48" ht="15" customHeight="1" x14ac:dyDescent="0.2">
      <c r="Z248" s="238" t="str">
        <f>Shares!A248</f>
        <v/>
      </c>
      <c r="AA248" s="238" t="str">
        <f>Shares!B248</f>
        <v/>
      </c>
      <c r="AB248" s="238" t="str">
        <f>Shares!C248</f>
        <v/>
      </c>
      <c r="AC248" s="238" t="str">
        <f>Shares!D248</f>
        <v/>
      </c>
      <c r="AD248" s="238">
        <f>IF($Z248="",0,Shares!E248)</f>
        <v>0</v>
      </c>
      <c r="AE248" s="260">
        <f>IF($Z248="",0,Shares!K248*Shares!J248)</f>
        <v>0</v>
      </c>
      <c r="AF248" s="261">
        <f t="shared" si="37"/>
        <v>0</v>
      </c>
      <c r="AG248" s="260">
        <f>IF($Z248="",0,Shares!M248)</f>
        <v>0</v>
      </c>
      <c r="AH248" s="261">
        <f>IF($Z248="",0,Shares!N248)</f>
        <v>0</v>
      </c>
      <c r="AI248" s="238" t="str">
        <f>IF($Z248="","",RANK(AE248,$AE$2:$AE$1001)+COUNTIF($AE$2:AE248,AE248)-1)</f>
        <v/>
      </c>
      <c r="AJ248" s="238" t="str">
        <f>IF($AD248&lt;0,COUNT($AJ$1:AJ247)+1,"")</f>
        <v/>
      </c>
      <c r="AL248" s="238" t="str">
        <f>'All Ticker P&amp;L'!A248</f>
        <v/>
      </c>
      <c r="AM248" s="238" t="str">
        <f>'All Ticker P&amp;L'!B248</f>
        <v/>
      </c>
      <c r="AN248" s="238" t="str">
        <f>'All Ticker P&amp;L'!C248</f>
        <v/>
      </c>
      <c r="AO248" s="238" t="str">
        <f>'All Ticker P&amp;L'!D248</f>
        <v/>
      </c>
      <c r="AP248" s="238">
        <f>IF($AL248="",0,'All Ticker P&amp;L'!E248)</f>
        <v>0</v>
      </c>
      <c r="AQ248" s="260">
        <f>IF($AL248="",0,'All Ticker P&amp;L'!J248*'All Ticker P&amp;L'!I248)</f>
        <v>0</v>
      </c>
      <c r="AR248" s="260">
        <f>IF($AL248="",0,'All Ticker P&amp;L'!L248)</f>
        <v>0</v>
      </c>
      <c r="AS248" s="261">
        <f>IF($AL248="",0,'All Ticker P&amp;L'!M248)</f>
        <v>0</v>
      </c>
      <c r="AT248" s="238" t="str">
        <f>IF($AL248="","",RANK(AR248,$AR$2:$AR$1001)+COUNTIF($AR$2:AR248,AR248)-1)</f>
        <v/>
      </c>
      <c r="AU248" s="238" t="str">
        <f>IF($AL248="","",RANK(AV248,$AV$2:$AV$1001)+COUNTIF($AV$2:AV248,AV248)-1)</f>
        <v/>
      </c>
      <c r="AV248" s="260">
        <f t="shared" si="38"/>
        <v>0</v>
      </c>
    </row>
    <row r="249" spans="26:48" ht="15" customHeight="1" x14ac:dyDescent="0.2">
      <c r="Z249" s="238" t="str">
        <f>Shares!A249</f>
        <v/>
      </c>
      <c r="AA249" s="238" t="str">
        <f>Shares!B249</f>
        <v/>
      </c>
      <c r="AB249" s="238" t="str">
        <f>Shares!C249</f>
        <v/>
      </c>
      <c r="AC249" s="238" t="str">
        <f>Shares!D249</f>
        <v/>
      </c>
      <c r="AD249" s="238">
        <f>IF($Z249="",0,Shares!E249)</f>
        <v>0</v>
      </c>
      <c r="AE249" s="260">
        <f>IF($Z249="",0,Shares!K249*Shares!J249)</f>
        <v>0</v>
      </c>
      <c r="AF249" s="261">
        <f t="shared" si="37"/>
        <v>0</v>
      </c>
      <c r="AG249" s="260">
        <f>IF($Z249="",0,Shares!M249)</f>
        <v>0</v>
      </c>
      <c r="AH249" s="261">
        <f>IF($Z249="",0,Shares!N249)</f>
        <v>0</v>
      </c>
      <c r="AI249" s="238" t="str">
        <f>IF($Z249="","",RANK(AE249,$AE$2:$AE$1001)+COUNTIF($AE$2:AE249,AE249)-1)</f>
        <v/>
      </c>
      <c r="AJ249" s="238" t="str">
        <f>IF($AD249&lt;0,COUNT($AJ$1:AJ248)+1,"")</f>
        <v/>
      </c>
      <c r="AL249" s="238" t="str">
        <f>'All Ticker P&amp;L'!A249</f>
        <v/>
      </c>
      <c r="AM249" s="238" t="str">
        <f>'All Ticker P&amp;L'!B249</f>
        <v/>
      </c>
      <c r="AN249" s="238" t="str">
        <f>'All Ticker P&amp;L'!C249</f>
        <v/>
      </c>
      <c r="AO249" s="238" t="str">
        <f>'All Ticker P&amp;L'!D249</f>
        <v/>
      </c>
      <c r="AP249" s="238">
        <f>IF($AL249="",0,'All Ticker P&amp;L'!E249)</f>
        <v>0</v>
      </c>
      <c r="AQ249" s="260">
        <f>IF($AL249="",0,'All Ticker P&amp;L'!J249*'All Ticker P&amp;L'!I249)</f>
        <v>0</v>
      </c>
      <c r="AR249" s="260">
        <f>IF($AL249="",0,'All Ticker P&amp;L'!L249)</f>
        <v>0</v>
      </c>
      <c r="AS249" s="261">
        <f>IF($AL249="",0,'All Ticker P&amp;L'!M249)</f>
        <v>0</v>
      </c>
      <c r="AT249" s="238" t="str">
        <f>IF($AL249="","",RANK(AR249,$AR$2:$AR$1001)+COUNTIF($AR$2:AR249,AR249)-1)</f>
        <v/>
      </c>
      <c r="AU249" s="238" t="str">
        <f>IF($AL249="","",RANK(AV249,$AV$2:$AV$1001)+COUNTIF($AV$2:AV249,AV249)-1)</f>
        <v/>
      </c>
      <c r="AV249" s="260">
        <f t="shared" si="38"/>
        <v>0</v>
      </c>
    </row>
    <row r="250" spans="26:48" ht="15" customHeight="1" x14ac:dyDescent="0.2">
      <c r="Z250" s="238" t="str">
        <f>Shares!A250</f>
        <v/>
      </c>
      <c r="AA250" s="238" t="str">
        <f>Shares!B250</f>
        <v/>
      </c>
      <c r="AB250" s="238" t="str">
        <f>Shares!C250</f>
        <v/>
      </c>
      <c r="AC250" s="238" t="str">
        <f>Shares!D250</f>
        <v/>
      </c>
      <c r="AD250" s="238">
        <f>IF($Z250="",0,Shares!E250)</f>
        <v>0</v>
      </c>
      <c r="AE250" s="260">
        <f>IF($Z250="",0,Shares!K250*Shares!J250)</f>
        <v>0</v>
      </c>
      <c r="AF250" s="261">
        <f t="shared" si="37"/>
        <v>0</v>
      </c>
      <c r="AG250" s="260">
        <f>IF($Z250="",0,Shares!M250)</f>
        <v>0</v>
      </c>
      <c r="AH250" s="261">
        <f>IF($Z250="",0,Shares!N250)</f>
        <v>0</v>
      </c>
      <c r="AI250" s="238" t="str">
        <f>IF($Z250="","",RANK(AE250,$AE$2:$AE$1001)+COUNTIF($AE$2:AE250,AE250)-1)</f>
        <v/>
      </c>
      <c r="AJ250" s="238" t="str">
        <f>IF($AD250&lt;0,COUNT($AJ$1:AJ249)+1,"")</f>
        <v/>
      </c>
      <c r="AL250" s="238" t="str">
        <f>'All Ticker P&amp;L'!A250</f>
        <v/>
      </c>
      <c r="AM250" s="238" t="str">
        <f>'All Ticker P&amp;L'!B250</f>
        <v/>
      </c>
      <c r="AN250" s="238" t="str">
        <f>'All Ticker P&amp;L'!C250</f>
        <v/>
      </c>
      <c r="AO250" s="238" t="str">
        <f>'All Ticker P&amp;L'!D250</f>
        <v/>
      </c>
      <c r="AP250" s="238">
        <f>IF($AL250="",0,'All Ticker P&amp;L'!E250)</f>
        <v>0</v>
      </c>
      <c r="AQ250" s="260">
        <f>IF($AL250="",0,'All Ticker P&amp;L'!J250*'All Ticker P&amp;L'!I250)</f>
        <v>0</v>
      </c>
      <c r="AR250" s="260">
        <f>IF($AL250="",0,'All Ticker P&amp;L'!L250)</f>
        <v>0</v>
      </c>
      <c r="AS250" s="261">
        <f>IF($AL250="",0,'All Ticker P&amp;L'!M250)</f>
        <v>0</v>
      </c>
      <c r="AT250" s="238" t="str">
        <f>IF($AL250="","",RANK(AR250,$AR$2:$AR$1001)+COUNTIF($AR$2:AR250,AR250)-1)</f>
        <v/>
      </c>
      <c r="AU250" s="238" t="str">
        <f>IF($AL250="","",RANK(AV250,$AV$2:$AV$1001)+COUNTIF($AV$2:AV250,AV250)-1)</f>
        <v/>
      </c>
      <c r="AV250" s="260">
        <f t="shared" si="38"/>
        <v>0</v>
      </c>
    </row>
    <row r="251" spans="26:48" ht="15" customHeight="1" x14ac:dyDescent="0.2">
      <c r="Z251" s="238" t="str">
        <f>Shares!A251</f>
        <v/>
      </c>
      <c r="AA251" s="238" t="str">
        <f>Shares!B251</f>
        <v/>
      </c>
      <c r="AB251" s="238" t="str">
        <f>Shares!C251</f>
        <v/>
      </c>
      <c r="AC251" s="238" t="str">
        <f>Shares!D251</f>
        <v/>
      </c>
      <c r="AD251" s="238">
        <f>IF($Z251="",0,Shares!E251)</f>
        <v>0</v>
      </c>
      <c r="AE251" s="260">
        <f>IF($Z251="",0,Shares!K251*Shares!J251)</f>
        <v>0</v>
      </c>
      <c r="AF251" s="261">
        <f t="shared" si="37"/>
        <v>0</v>
      </c>
      <c r="AG251" s="260">
        <f>IF($Z251="",0,Shares!M251)</f>
        <v>0</v>
      </c>
      <c r="AH251" s="261">
        <f>IF($Z251="",0,Shares!N251)</f>
        <v>0</v>
      </c>
      <c r="AI251" s="238" t="str">
        <f>IF($Z251="","",RANK(AE251,$AE$2:$AE$1001)+COUNTIF($AE$2:AE251,AE251)-1)</f>
        <v/>
      </c>
      <c r="AJ251" s="238" t="str">
        <f>IF($AD251&lt;0,COUNT($AJ$1:AJ250)+1,"")</f>
        <v/>
      </c>
      <c r="AL251" s="238" t="str">
        <f>'All Ticker P&amp;L'!A251</f>
        <v/>
      </c>
      <c r="AM251" s="238" t="str">
        <f>'All Ticker P&amp;L'!B251</f>
        <v/>
      </c>
      <c r="AN251" s="238" t="str">
        <f>'All Ticker P&amp;L'!C251</f>
        <v/>
      </c>
      <c r="AO251" s="238" t="str">
        <f>'All Ticker P&amp;L'!D251</f>
        <v/>
      </c>
      <c r="AP251" s="238">
        <f>IF($AL251="",0,'All Ticker P&amp;L'!E251)</f>
        <v>0</v>
      </c>
      <c r="AQ251" s="260">
        <f>IF($AL251="",0,'All Ticker P&amp;L'!J251*'All Ticker P&amp;L'!I251)</f>
        <v>0</v>
      </c>
      <c r="AR251" s="260">
        <f>IF($AL251="",0,'All Ticker P&amp;L'!L251)</f>
        <v>0</v>
      </c>
      <c r="AS251" s="261">
        <f>IF($AL251="",0,'All Ticker P&amp;L'!M251)</f>
        <v>0</v>
      </c>
      <c r="AT251" s="238" t="str">
        <f>IF($AL251="","",RANK(AR251,$AR$2:$AR$1001)+COUNTIF($AR$2:AR251,AR251)-1)</f>
        <v/>
      </c>
      <c r="AU251" s="238" t="str">
        <f>IF($AL251="","",RANK(AV251,$AV$2:$AV$1001)+COUNTIF($AV$2:AV251,AV251)-1)</f>
        <v/>
      </c>
      <c r="AV251" s="260">
        <f t="shared" si="38"/>
        <v>0</v>
      </c>
    </row>
    <row r="252" spans="26:48" ht="15" customHeight="1" x14ac:dyDescent="0.2">
      <c r="Z252" s="238" t="str">
        <f>Shares!A252</f>
        <v/>
      </c>
      <c r="AA252" s="238" t="str">
        <f>Shares!B252</f>
        <v/>
      </c>
      <c r="AB252" s="238" t="str">
        <f>Shares!C252</f>
        <v/>
      </c>
      <c r="AC252" s="238" t="str">
        <f>Shares!D252</f>
        <v/>
      </c>
      <c r="AD252" s="238">
        <f>IF($Z252="",0,Shares!E252)</f>
        <v>0</v>
      </c>
      <c r="AE252" s="260">
        <f>IF($Z252="",0,Shares!K252*Shares!J252)</f>
        <v>0</v>
      </c>
      <c r="AF252" s="261">
        <f t="shared" si="37"/>
        <v>0</v>
      </c>
      <c r="AG252" s="260">
        <f>IF($Z252="",0,Shares!M252)</f>
        <v>0</v>
      </c>
      <c r="AH252" s="261">
        <f>IF($Z252="",0,Shares!N252)</f>
        <v>0</v>
      </c>
      <c r="AI252" s="238" t="str">
        <f>IF($Z252="","",RANK(AE252,$AE$2:$AE$1001)+COUNTIF($AE$2:AE252,AE252)-1)</f>
        <v/>
      </c>
      <c r="AJ252" s="238" t="str">
        <f>IF($AD252&lt;0,COUNT($AJ$1:AJ251)+1,"")</f>
        <v/>
      </c>
      <c r="AL252" s="238" t="str">
        <f>'All Ticker P&amp;L'!A252</f>
        <v/>
      </c>
      <c r="AM252" s="238" t="str">
        <f>'All Ticker P&amp;L'!B252</f>
        <v/>
      </c>
      <c r="AN252" s="238" t="str">
        <f>'All Ticker P&amp;L'!C252</f>
        <v/>
      </c>
      <c r="AO252" s="238" t="str">
        <f>'All Ticker P&amp;L'!D252</f>
        <v/>
      </c>
      <c r="AP252" s="238">
        <f>IF($AL252="",0,'All Ticker P&amp;L'!E252)</f>
        <v>0</v>
      </c>
      <c r="AQ252" s="260">
        <f>IF($AL252="",0,'All Ticker P&amp;L'!J252*'All Ticker P&amp;L'!I252)</f>
        <v>0</v>
      </c>
      <c r="AR252" s="260">
        <f>IF($AL252="",0,'All Ticker P&amp;L'!L252)</f>
        <v>0</v>
      </c>
      <c r="AS252" s="261">
        <f>IF($AL252="",0,'All Ticker P&amp;L'!M252)</f>
        <v>0</v>
      </c>
      <c r="AT252" s="238" t="str">
        <f>IF($AL252="","",RANK(AR252,$AR$2:$AR$1001)+COUNTIF($AR$2:AR252,AR252)-1)</f>
        <v/>
      </c>
      <c r="AU252" s="238" t="str">
        <f>IF($AL252="","",RANK(AV252,$AV$2:$AV$1001)+COUNTIF($AV$2:AV252,AV252)-1)</f>
        <v/>
      </c>
      <c r="AV252" s="260">
        <f t="shared" si="38"/>
        <v>0</v>
      </c>
    </row>
    <row r="253" spans="26:48" ht="15" customHeight="1" x14ac:dyDescent="0.2">
      <c r="Z253" s="238" t="str">
        <f>Shares!A253</f>
        <v/>
      </c>
      <c r="AA253" s="238" t="str">
        <f>Shares!B253</f>
        <v/>
      </c>
      <c r="AB253" s="238" t="str">
        <f>Shares!C253</f>
        <v/>
      </c>
      <c r="AC253" s="238" t="str">
        <f>Shares!D253</f>
        <v/>
      </c>
      <c r="AD253" s="238">
        <f>IF($Z253="",0,Shares!E253)</f>
        <v>0</v>
      </c>
      <c r="AE253" s="260">
        <f>IF($Z253="",0,Shares!K253*Shares!J253)</f>
        <v>0</v>
      </c>
      <c r="AF253" s="261">
        <f t="shared" si="37"/>
        <v>0</v>
      </c>
      <c r="AG253" s="260">
        <f>IF($Z253="",0,Shares!M253)</f>
        <v>0</v>
      </c>
      <c r="AH253" s="261">
        <f>IF($Z253="",0,Shares!N253)</f>
        <v>0</v>
      </c>
      <c r="AI253" s="238" t="str">
        <f>IF($Z253="","",RANK(AE253,$AE$2:$AE$1001)+COUNTIF($AE$2:AE253,AE253)-1)</f>
        <v/>
      </c>
      <c r="AJ253" s="238" t="str">
        <f>IF($AD253&lt;0,COUNT($AJ$1:AJ252)+1,"")</f>
        <v/>
      </c>
      <c r="AL253" s="238" t="str">
        <f>'All Ticker P&amp;L'!A253</f>
        <v/>
      </c>
      <c r="AM253" s="238" t="str">
        <f>'All Ticker P&amp;L'!B253</f>
        <v/>
      </c>
      <c r="AN253" s="238" t="str">
        <f>'All Ticker P&amp;L'!C253</f>
        <v/>
      </c>
      <c r="AO253" s="238" t="str">
        <f>'All Ticker P&amp;L'!D253</f>
        <v/>
      </c>
      <c r="AP253" s="238">
        <f>IF($AL253="",0,'All Ticker P&amp;L'!E253)</f>
        <v>0</v>
      </c>
      <c r="AQ253" s="260">
        <f>IF($AL253="",0,'All Ticker P&amp;L'!J253*'All Ticker P&amp;L'!I253)</f>
        <v>0</v>
      </c>
      <c r="AR253" s="260">
        <f>IF($AL253="",0,'All Ticker P&amp;L'!L253)</f>
        <v>0</v>
      </c>
      <c r="AS253" s="261">
        <f>IF($AL253="",0,'All Ticker P&amp;L'!M253)</f>
        <v>0</v>
      </c>
      <c r="AT253" s="238" t="str">
        <f>IF($AL253="","",RANK(AR253,$AR$2:$AR$1001)+COUNTIF($AR$2:AR253,AR253)-1)</f>
        <v/>
      </c>
      <c r="AU253" s="238" t="str">
        <f>IF($AL253="","",RANK(AV253,$AV$2:$AV$1001)+COUNTIF($AV$2:AV253,AV253)-1)</f>
        <v/>
      </c>
      <c r="AV253" s="260">
        <f t="shared" si="38"/>
        <v>0</v>
      </c>
    </row>
    <row r="254" spans="26:48" ht="15" customHeight="1" x14ac:dyDescent="0.2">
      <c r="Z254" s="238" t="str">
        <f>Shares!A254</f>
        <v/>
      </c>
      <c r="AA254" s="238" t="str">
        <f>Shares!B254</f>
        <v/>
      </c>
      <c r="AB254" s="238" t="str">
        <f>Shares!C254</f>
        <v/>
      </c>
      <c r="AC254" s="238" t="str">
        <f>Shares!D254</f>
        <v/>
      </c>
      <c r="AD254" s="238">
        <f>IF($Z254="",0,Shares!E254)</f>
        <v>0</v>
      </c>
      <c r="AE254" s="260">
        <f>IF($Z254="",0,Shares!K254*Shares!J254)</f>
        <v>0</v>
      </c>
      <c r="AF254" s="261">
        <f t="shared" si="37"/>
        <v>0</v>
      </c>
      <c r="AG254" s="260">
        <f>IF($Z254="",0,Shares!M254)</f>
        <v>0</v>
      </c>
      <c r="AH254" s="261">
        <f>IF($Z254="",0,Shares!N254)</f>
        <v>0</v>
      </c>
      <c r="AI254" s="238" t="str">
        <f>IF($Z254="","",RANK(AE254,$AE$2:$AE$1001)+COUNTIF($AE$2:AE254,AE254)-1)</f>
        <v/>
      </c>
      <c r="AJ254" s="238" t="str">
        <f>IF($AD254&lt;0,COUNT($AJ$1:AJ253)+1,"")</f>
        <v/>
      </c>
      <c r="AL254" s="238" t="str">
        <f>'All Ticker P&amp;L'!A254</f>
        <v/>
      </c>
      <c r="AM254" s="238" t="str">
        <f>'All Ticker P&amp;L'!B254</f>
        <v/>
      </c>
      <c r="AN254" s="238" t="str">
        <f>'All Ticker P&amp;L'!C254</f>
        <v/>
      </c>
      <c r="AO254" s="238" t="str">
        <f>'All Ticker P&amp;L'!D254</f>
        <v/>
      </c>
      <c r="AP254" s="238">
        <f>IF($AL254="",0,'All Ticker P&amp;L'!E254)</f>
        <v>0</v>
      </c>
      <c r="AQ254" s="260">
        <f>IF($AL254="",0,'All Ticker P&amp;L'!J254*'All Ticker P&amp;L'!I254)</f>
        <v>0</v>
      </c>
      <c r="AR254" s="260">
        <f>IF($AL254="",0,'All Ticker P&amp;L'!L254)</f>
        <v>0</v>
      </c>
      <c r="AS254" s="261">
        <f>IF($AL254="",0,'All Ticker P&amp;L'!M254)</f>
        <v>0</v>
      </c>
      <c r="AT254" s="238" t="str">
        <f>IF($AL254="","",RANK(AR254,$AR$2:$AR$1001)+COUNTIF($AR$2:AR254,AR254)-1)</f>
        <v/>
      </c>
      <c r="AU254" s="238" t="str">
        <f>IF($AL254="","",RANK(AV254,$AV$2:$AV$1001)+COUNTIF($AV$2:AV254,AV254)-1)</f>
        <v/>
      </c>
      <c r="AV254" s="260">
        <f t="shared" si="38"/>
        <v>0</v>
      </c>
    </row>
    <row r="255" spans="26:48" ht="15" customHeight="1" x14ac:dyDescent="0.2">
      <c r="Z255" s="238" t="str">
        <f>Shares!A255</f>
        <v/>
      </c>
      <c r="AA255" s="238" t="str">
        <f>Shares!B255</f>
        <v/>
      </c>
      <c r="AB255" s="238" t="str">
        <f>Shares!C255</f>
        <v/>
      </c>
      <c r="AC255" s="238" t="str">
        <f>Shares!D255</f>
        <v/>
      </c>
      <c r="AD255" s="238">
        <f>IF($Z255="",0,Shares!E255)</f>
        <v>0</v>
      </c>
      <c r="AE255" s="260">
        <f>IF($Z255="",0,Shares!K255*Shares!J255)</f>
        <v>0</v>
      </c>
      <c r="AF255" s="261">
        <f t="shared" si="37"/>
        <v>0</v>
      </c>
      <c r="AG255" s="260">
        <f>IF($Z255="",0,Shares!M255)</f>
        <v>0</v>
      </c>
      <c r="AH255" s="261">
        <f>IF($Z255="",0,Shares!N255)</f>
        <v>0</v>
      </c>
      <c r="AI255" s="238" t="str">
        <f>IF($Z255="","",RANK(AE255,$AE$2:$AE$1001)+COUNTIF($AE$2:AE255,AE255)-1)</f>
        <v/>
      </c>
      <c r="AJ255" s="238" t="str">
        <f>IF($AD255&lt;0,COUNT($AJ$1:AJ254)+1,"")</f>
        <v/>
      </c>
      <c r="AL255" s="238" t="str">
        <f>'All Ticker P&amp;L'!A255</f>
        <v/>
      </c>
      <c r="AM255" s="238" t="str">
        <f>'All Ticker P&amp;L'!B255</f>
        <v/>
      </c>
      <c r="AN255" s="238" t="str">
        <f>'All Ticker P&amp;L'!C255</f>
        <v/>
      </c>
      <c r="AO255" s="238" t="str">
        <f>'All Ticker P&amp;L'!D255</f>
        <v/>
      </c>
      <c r="AP255" s="238">
        <f>IF($AL255="",0,'All Ticker P&amp;L'!E255)</f>
        <v>0</v>
      </c>
      <c r="AQ255" s="260">
        <f>IF($AL255="",0,'All Ticker P&amp;L'!J255*'All Ticker P&amp;L'!I255)</f>
        <v>0</v>
      </c>
      <c r="AR255" s="260">
        <f>IF($AL255="",0,'All Ticker P&amp;L'!L255)</f>
        <v>0</v>
      </c>
      <c r="AS255" s="261">
        <f>IF($AL255="",0,'All Ticker P&amp;L'!M255)</f>
        <v>0</v>
      </c>
      <c r="AT255" s="238" t="str">
        <f>IF($AL255="","",RANK(AR255,$AR$2:$AR$1001)+COUNTIF($AR$2:AR255,AR255)-1)</f>
        <v/>
      </c>
      <c r="AU255" s="238" t="str">
        <f>IF($AL255="","",RANK(AV255,$AV$2:$AV$1001)+COUNTIF($AV$2:AV255,AV255)-1)</f>
        <v/>
      </c>
      <c r="AV255" s="260">
        <f t="shared" si="38"/>
        <v>0</v>
      </c>
    </row>
    <row r="256" spans="26:48" ht="15" customHeight="1" x14ac:dyDescent="0.2">
      <c r="Z256" s="238" t="str">
        <f>Shares!A256</f>
        <v/>
      </c>
      <c r="AA256" s="238" t="str">
        <f>Shares!B256</f>
        <v/>
      </c>
      <c r="AB256" s="238" t="str">
        <f>Shares!C256</f>
        <v/>
      </c>
      <c r="AC256" s="238" t="str">
        <f>Shares!D256</f>
        <v/>
      </c>
      <c r="AD256" s="238">
        <f>IF($Z256="",0,Shares!E256)</f>
        <v>0</v>
      </c>
      <c r="AE256" s="260">
        <f>IF($Z256="",0,Shares!K256*Shares!J256)</f>
        <v>0</v>
      </c>
      <c r="AF256" s="261">
        <f t="shared" si="37"/>
        <v>0</v>
      </c>
      <c r="AG256" s="260">
        <f>IF($Z256="",0,Shares!M256)</f>
        <v>0</v>
      </c>
      <c r="AH256" s="261">
        <f>IF($Z256="",0,Shares!N256)</f>
        <v>0</v>
      </c>
      <c r="AI256" s="238" t="str">
        <f>IF($Z256="","",RANK(AE256,$AE$2:$AE$1001)+COUNTIF($AE$2:AE256,AE256)-1)</f>
        <v/>
      </c>
      <c r="AJ256" s="238" t="str">
        <f>IF($AD256&lt;0,COUNT($AJ$1:AJ255)+1,"")</f>
        <v/>
      </c>
      <c r="AL256" s="238" t="str">
        <f>'All Ticker P&amp;L'!A256</f>
        <v/>
      </c>
      <c r="AM256" s="238" t="str">
        <f>'All Ticker P&amp;L'!B256</f>
        <v/>
      </c>
      <c r="AN256" s="238" t="str">
        <f>'All Ticker P&amp;L'!C256</f>
        <v/>
      </c>
      <c r="AO256" s="238" t="str">
        <f>'All Ticker P&amp;L'!D256</f>
        <v/>
      </c>
      <c r="AP256" s="238">
        <f>IF($AL256="",0,'All Ticker P&amp;L'!E256)</f>
        <v>0</v>
      </c>
      <c r="AQ256" s="260">
        <f>IF($AL256="",0,'All Ticker P&amp;L'!J256*'All Ticker P&amp;L'!I256)</f>
        <v>0</v>
      </c>
      <c r="AR256" s="260">
        <f>IF($AL256="",0,'All Ticker P&amp;L'!L256)</f>
        <v>0</v>
      </c>
      <c r="AS256" s="261">
        <f>IF($AL256="",0,'All Ticker P&amp;L'!M256)</f>
        <v>0</v>
      </c>
      <c r="AT256" s="238" t="str">
        <f>IF($AL256="","",RANK(AR256,$AR$2:$AR$1001)+COUNTIF($AR$2:AR256,AR256)-1)</f>
        <v/>
      </c>
      <c r="AU256" s="238" t="str">
        <f>IF($AL256="","",RANK(AV256,$AV$2:$AV$1001)+COUNTIF($AV$2:AV256,AV256)-1)</f>
        <v/>
      </c>
      <c r="AV256" s="260">
        <f t="shared" si="38"/>
        <v>0</v>
      </c>
    </row>
    <row r="257" spans="26:48" ht="15" customHeight="1" x14ac:dyDescent="0.2">
      <c r="Z257" s="238" t="str">
        <f>Shares!A257</f>
        <v/>
      </c>
      <c r="AA257" s="238" t="str">
        <f>Shares!B257</f>
        <v/>
      </c>
      <c r="AB257" s="238" t="str">
        <f>Shares!C257</f>
        <v/>
      </c>
      <c r="AC257" s="238" t="str">
        <f>Shares!D257</f>
        <v/>
      </c>
      <c r="AD257" s="238">
        <f>IF($Z257="",0,Shares!E257)</f>
        <v>0</v>
      </c>
      <c r="AE257" s="260">
        <f>IF($Z257="",0,Shares!K257*Shares!J257)</f>
        <v>0</v>
      </c>
      <c r="AF257" s="261">
        <f t="shared" si="37"/>
        <v>0</v>
      </c>
      <c r="AG257" s="260">
        <f>IF($Z257="",0,Shares!M257)</f>
        <v>0</v>
      </c>
      <c r="AH257" s="261">
        <f>IF($Z257="",0,Shares!N257)</f>
        <v>0</v>
      </c>
      <c r="AI257" s="238" t="str">
        <f>IF($Z257="","",RANK(AE257,$AE$2:$AE$1001)+COUNTIF($AE$2:AE257,AE257)-1)</f>
        <v/>
      </c>
      <c r="AJ257" s="238" t="str">
        <f>IF($AD257&lt;0,COUNT($AJ$1:AJ256)+1,"")</f>
        <v/>
      </c>
      <c r="AL257" s="238" t="str">
        <f>'All Ticker P&amp;L'!A257</f>
        <v/>
      </c>
      <c r="AM257" s="238" t="str">
        <f>'All Ticker P&amp;L'!B257</f>
        <v/>
      </c>
      <c r="AN257" s="238" t="str">
        <f>'All Ticker P&amp;L'!C257</f>
        <v/>
      </c>
      <c r="AO257" s="238" t="str">
        <f>'All Ticker P&amp;L'!D257</f>
        <v/>
      </c>
      <c r="AP257" s="238">
        <f>IF($AL257="",0,'All Ticker P&amp;L'!E257)</f>
        <v>0</v>
      </c>
      <c r="AQ257" s="260">
        <f>IF($AL257="",0,'All Ticker P&amp;L'!J257*'All Ticker P&amp;L'!I257)</f>
        <v>0</v>
      </c>
      <c r="AR257" s="260">
        <f>IF($AL257="",0,'All Ticker P&amp;L'!L257)</f>
        <v>0</v>
      </c>
      <c r="AS257" s="261">
        <f>IF($AL257="",0,'All Ticker P&amp;L'!M257)</f>
        <v>0</v>
      </c>
      <c r="AT257" s="238" t="str">
        <f>IF($AL257="","",RANK(AR257,$AR$2:$AR$1001)+COUNTIF($AR$2:AR257,AR257)-1)</f>
        <v/>
      </c>
      <c r="AU257" s="238" t="str">
        <f>IF($AL257="","",RANK(AV257,$AV$2:$AV$1001)+COUNTIF($AV$2:AV257,AV257)-1)</f>
        <v/>
      </c>
      <c r="AV257" s="260">
        <f t="shared" si="38"/>
        <v>0</v>
      </c>
    </row>
    <row r="258" spans="26:48" ht="15" customHeight="1" x14ac:dyDescent="0.2">
      <c r="Z258" s="238" t="str">
        <f>Shares!A258</f>
        <v/>
      </c>
      <c r="AA258" s="238" t="str">
        <f>Shares!B258</f>
        <v/>
      </c>
      <c r="AB258" s="238" t="str">
        <f>Shares!C258</f>
        <v/>
      </c>
      <c r="AC258" s="238" t="str">
        <f>Shares!D258</f>
        <v/>
      </c>
      <c r="AD258" s="238">
        <f>IF($Z258="",0,Shares!E258)</f>
        <v>0</v>
      </c>
      <c r="AE258" s="260">
        <f>IF($Z258="",0,Shares!K258*Shares!J258)</f>
        <v>0</v>
      </c>
      <c r="AF258" s="261">
        <f t="shared" ref="AF258:AF321" si="39">IFERROR(AE258/$B$5,0)</f>
        <v>0</v>
      </c>
      <c r="AG258" s="260">
        <f>IF($Z258="",0,Shares!M258)</f>
        <v>0</v>
      </c>
      <c r="AH258" s="261">
        <f>IF($Z258="",0,Shares!N258)</f>
        <v>0</v>
      </c>
      <c r="AI258" s="238" t="str">
        <f>IF($Z258="","",RANK(AE258,$AE$2:$AE$1001)+COUNTIF($AE$2:AE258,AE258)-1)</f>
        <v/>
      </c>
      <c r="AJ258" s="238" t="str">
        <f>IF($AD258&lt;0,COUNT($AJ$1:AJ257)+1,"")</f>
        <v/>
      </c>
      <c r="AL258" s="238" t="str">
        <f>'All Ticker P&amp;L'!A258</f>
        <v/>
      </c>
      <c r="AM258" s="238" t="str">
        <f>'All Ticker P&amp;L'!B258</f>
        <v/>
      </c>
      <c r="AN258" s="238" t="str">
        <f>'All Ticker P&amp;L'!C258</f>
        <v/>
      </c>
      <c r="AO258" s="238" t="str">
        <f>'All Ticker P&amp;L'!D258</f>
        <v/>
      </c>
      <c r="AP258" s="238">
        <f>IF($AL258="",0,'All Ticker P&amp;L'!E258)</f>
        <v>0</v>
      </c>
      <c r="AQ258" s="260">
        <f>IF($AL258="",0,'All Ticker P&amp;L'!J258*'All Ticker P&amp;L'!I258)</f>
        <v>0</v>
      </c>
      <c r="AR258" s="260">
        <f>IF($AL258="",0,'All Ticker P&amp;L'!L258)</f>
        <v>0</v>
      </c>
      <c r="AS258" s="261">
        <f>IF($AL258="",0,'All Ticker P&amp;L'!M258)</f>
        <v>0</v>
      </c>
      <c r="AT258" s="238" t="str">
        <f>IF($AL258="","",RANK(AR258,$AR$2:$AR$1001)+COUNTIF($AR$2:AR258,AR258)-1)</f>
        <v/>
      </c>
      <c r="AU258" s="238" t="str">
        <f>IF($AL258="","",RANK(AV258,$AV$2:$AV$1001)+COUNTIF($AV$2:AV258,AV258)-1)</f>
        <v/>
      </c>
      <c r="AV258" s="260">
        <f t="shared" ref="AV258:AV321" si="40">-AR258</f>
        <v>0</v>
      </c>
    </row>
    <row r="259" spans="26:48" ht="15" customHeight="1" x14ac:dyDescent="0.2">
      <c r="Z259" s="238" t="str">
        <f>Shares!A259</f>
        <v/>
      </c>
      <c r="AA259" s="238" t="str">
        <f>Shares!B259</f>
        <v/>
      </c>
      <c r="AB259" s="238" t="str">
        <f>Shares!C259</f>
        <v/>
      </c>
      <c r="AC259" s="238" t="str">
        <f>Shares!D259</f>
        <v/>
      </c>
      <c r="AD259" s="238">
        <f>IF($Z259="",0,Shares!E259)</f>
        <v>0</v>
      </c>
      <c r="AE259" s="260">
        <f>IF($Z259="",0,Shares!K259*Shares!J259)</f>
        <v>0</v>
      </c>
      <c r="AF259" s="261">
        <f t="shared" si="39"/>
        <v>0</v>
      </c>
      <c r="AG259" s="260">
        <f>IF($Z259="",0,Shares!M259)</f>
        <v>0</v>
      </c>
      <c r="AH259" s="261">
        <f>IF($Z259="",0,Shares!N259)</f>
        <v>0</v>
      </c>
      <c r="AI259" s="238" t="str">
        <f>IF($Z259="","",RANK(AE259,$AE$2:$AE$1001)+COUNTIF($AE$2:AE259,AE259)-1)</f>
        <v/>
      </c>
      <c r="AJ259" s="238" t="str">
        <f>IF($AD259&lt;0,COUNT($AJ$1:AJ258)+1,"")</f>
        <v/>
      </c>
      <c r="AL259" s="238" t="str">
        <f>'All Ticker P&amp;L'!A259</f>
        <v/>
      </c>
      <c r="AM259" s="238" t="str">
        <f>'All Ticker P&amp;L'!B259</f>
        <v/>
      </c>
      <c r="AN259" s="238" t="str">
        <f>'All Ticker P&amp;L'!C259</f>
        <v/>
      </c>
      <c r="AO259" s="238" t="str">
        <f>'All Ticker P&amp;L'!D259</f>
        <v/>
      </c>
      <c r="AP259" s="238">
        <f>IF($AL259="",0,'All Ticker P&amp;L'!E259)</f>
        <v>0</v>
      </c>
      <c r="AQ259" s="260">
        <f>IF($AL259="",0,'All Ticker P&amp;L'!J259*'All Ticker P&amp;L'!I259)</f>
        <v>0</v>
      </c>
      <c r="AR259" s="260">
        <f>IF($AL259="",0,'All Ticker P&amp;L'!L259)</f>
        <v>0</v>
      </c>
      <c r="AS259" s="261">
        <f>IF($AL259="",0,'All Ticker P&amp;L'!M259)</f>
        <v>0</v>
      </c>
      <c r="AT259" s="238" t="str">
        <f>IF($AL259="","",RANK(AR259,$AR$2:$AR$1001)+COUNTIF($AR$2:AR259,AR259)-1)</f>
        <v/>
      </c>
      <c r="AU259" s="238" t="str">
        <f>IF($AL259="","",RANK(AV259,$AV$2:$AV$1001)+COUNTIF($AV$2:AV259,AV259)-1)</f>
        <v/>
      </c>
      <c r="AV259" s="260">
        <f t="shared" si="40"/>
        <v>0</v>
      </c>
    </row>
    <row r="260" spans="26:48" ht="15" customHeight="1" x14ac:dyDescent="0.2">
      <c r="Z260" s="238" t="str">
        <f>Shares!A260</f>
        <v/>
      </c>
      <c r="AA260" s="238" t="str">
        <f>Shares!B260</f>
        <v/>
      </c>
      <c r="AB260" s="238" t="str">
        <f>Shares!C260</f>
        <v/>
      </c>
      <c r="AC260" s="238" t="str">
        <f>Shares!D260</f>
        <v/>
      </c>
      <c r="AD260" s="238">
        <f>IF($Z260="",0,Shares!E260)</f>
        <v>0</v>
      </c>
      <c r="AE260" s="260">
        <f>IF($Z260="",0,Shares!K260*Shares!J260)</f>
        <v>0</v>
      </c>
      <c r="AF260" s="261">
        <f t="shared" si="39"/>
        <v>0</v>
      </c>
      <c r="AG260" s="260">
        <f>IF($Z260="",0,Shares!M260)</f>
        <v>0</v>
      </c>
      <c r="AH260" s="261">
        <f>IF($Z260="",0,Shares!N260)</f>
        <v>0</v>
      </c>
      <c r="AI260" s="238" t="str">
        <f>IF($Z260="","",RANK(AE260,$AE$2:$AE$1001)+COUNTIF($AE$2:AE260,AE260)-1)</f>
        <v/>
      </c>
      <c r="AJ260" s="238" t="str">
        <f>IF($AD260&lt;0,COUNT($AJ$1:AJ259)+1,"")</f>
        <v/>
      </c>
      <c r="AL260" s="238" t="str">
        <f>'All Ticker P&amp;L'!A260</f>
        <v/>
      </c>
      <c r="AM260" s="238" t="str">
        <f>'All Ticker P&amp;L'!B260</f>
        <v/>
      </c>
      <c r="AN260" s="238" t="str">
        <f>'All Ticker P&amp;L'!C260</f>
        <v/>
      </c>
      <c r="AO260" s="238" t="str">
        <f>'All Ticker P&amp;L'!D260</f>
        <v/>
      </c>
      <c r="AP260" s="238">
        <f>IF($AL260="",0,'All Ticker P&amp;L'!E260)</f>
        <v>0</v>
      </c>
      <c r="AQ260" s="260">
        <f>IF($AL260="",0,'All Ticker P&amp;L'!J260*'All Ticker P&amp;L'!I260)</f>
        <v>0</v>
      </c>
      <c r="AR260" s="260">
        <f>IF($AL260="",0,'All Ticker P&amp;L'!L260)</f>
        <v>0</v>
      </c>
      <c r="AS260" s="261">
        <f>IF($AL260="",0,'All Ticker P&amp;L'!M260)</f>
        <v>0</v>
      </c>
      <c r="AT260" s="238" t="str">
        <f>IF($AL260="","",RANK(AR260,$AR$2:$AR$1001)+COUNTIF($AR$2:AR260,AR260)-1)</f>
        <v/>
      </c>
      <c r="AU260" s="238" t="str">
        <f>IF($AL260="","",RANK(AV260,$AV$2:$AV$1001)+COUNTIF($AV$2:AV260,AV260)-1)</f>
        <v/>
      </c>
      <c r="AV260" s="260">
        <f t="shared" si="40"/>
        <v>0</v>
      </c>
    </row>
    <row r="261" spans="26:48" ht="15" customHeight="1" x14ac:dyDescent="0.2">
      <c r="Z261" s="238" t="str">
        <f>Shares!A261</f>
        <v/>
      </c>
      <c r="AA261" s="238" t="str">
        <f>Shares!B261</f>
        <v/>
      </c>
      <c r="AB261" s="238" t="str">
        <f>Shares!C261</f>
        <v/>
      </c>
      <c r="AC261" s="238" t="str">
        <f>Shares!D261</f>
        <v/>
      </c>
      <c r="AD261" s="238">
        <f>IF($Z261="",0,Shares!E261)</f>
        <v>0</v>
      </c>
      <c r="AE261" s="260">
        <f>IF($Z261="",0,Shares!K261*Shares!J261)</f>
        <v>0</v>
      </c>
      <c r="AF261" s="261">
        <f t="shared" si="39"/>
        <v>0</v>
      </c>
      <c r="AG261" s="260">
        <f>IF($Z261="",0,Shares!M261)</f>
        <v>0</v>
      </c>
      <c r="AH261" s="261">
        <f>IF($Z261="",0,Shares!N261)</f>
        <v>0</v>
      </c>
      <c r="AI261" s="238" t="str">
        <f>IF($Z261="","",RANK(AE261,$AE$2:$AE$1001)+COUNTIF($AE$2:AE261,AE261)-1)</f>
        <v/>
      </c>
      <c r="AJ261" s="238" t="str">
        <f>IF($AD261&lt;0,COUNT($AJ$1:AJ260)+1,"")</f>
        <v/>
      </c>
      <c r="AL261" s="238" t="str">
        <f>'All Ticker P&amp;L'!A261</f>
        <v/>
      </c>
      <c r="AM261" s="238" t="str">
        <f>'All Ticker P&amp;L'!B261</f>
        <v/>
      </c>
      <c r="AN261" s="238" t="str">
        <f>'All Ticker P&amp;L'!C261</f>
        <v/>
      </c>
      <c r="AO261" s="238" t="str">
        <f>'All Ticker P&amp;L'!D261</f>
        <v/>
      </c>
      <c r="AP261" s="238">
        <f>IF($AL261="",0,'All Ticker P&amp;L'!E261)</f>
        <v>0</v>
      </c>
      <c r="AQ261" s="260">
        <f>IF($AL261="",0,'All Ticker P&amp;L'!J261*'All Ticker P&amp;L'!I261)</f>
        <v>0</v>
      </c>
      <c r="AR261" s="260">
        <f>IF($AL261="",0,'All Ticker P&amp;L'!L261)</f>
        <v>0</v>
      </c>
      <c r="AS261" s="261">
        <f>IF($AL261="",0,'All Ticker P&amp;L'!M261)</f>
        <v>0</v>
      </c>
      <c r="AT261" s="238" t="str">
        <f>IF($AL261="","",RANK(AR261,$AR$2:$AR$1001)+COUNTIF($AR$2:AR261,AR261)-1)</f>
        <v/>
      </c>
      <c r="AU261" s="238" t="str">
        <f>IF($AL261="","",RANK(AV261,$AV$2:$AV$1001)+COUNTIF($AV$2:AV261,AV261)-1)</f>
        <v/>
      </c>
      <c r="AV261" s="260">
        <f t="shared" si="40"/>
        <v>0</v>
      </c>
    </row>
    <row r="262" spans="26:48" ht="15" customHeight="1" x14ac:dyDescent="0.2">
      <c r="Z262" s="238" t="str">
        <f>Shares!A262</f>
        <v/>
      </c>
      <c r="AA262" s="238" t="str">
        <f>Shares!B262</f>
        <v/>
      </c>
      <c r="AB262" s="238" t="str">
        <f>Shares!C262</f>
        <v/>
      </c>
      <c r="AC262" s="238" t="str">
        <f>Shares!D262</f>
        <v/>
      </c>
      <c r="AD262" s="238">
        <f>IF($Z262="",0,Shares!E262)</f>
        <v>0</v>
      </c>
      <c r="AE262" s="260">
        <f>IF($Z262="",0,Shares!K262*Shares!J262)</f>
        <v>0</v>
      </c>
      <c r="AF262" s="261">
        <f t="shared" si="39"/>
        <v>0</v>
      </c>
      <c r="AG262" s="260">
        <f>IF($Z262="",0,Shares!M262)</f>
        <v>0</v>
      </c>
      <c r="AH262" s="261">
        <f>IF($Z262="",0,Shares!N262)</f>
        <v>0</v>
      </c>
      <c r="AI262" s="238" t="str">
        <f>IF($Z262="","",RANK(AE262,$AE$2:$AE$1001)+COUNTIF($AE$2:AE262,AE262)-1)</f>
        <v/>
      </c>
      <c r="AJ262" s="238" t="str">
        <f>IF($AD262&lt;0,COUNT($AJ$1:AJ261)+1,"")</f>
        <v/>
      </c>
      <c r="AL262" s="238" t="str">
        <f>'All Ticker P&amp;L'!A262</f>
        <v/>
      </c>
      <c r="AM262" s="238" t="str">
        <f>'All Ticker P&amp;L'!B262</f>
        <v/>
      </c>
      <c r="AN262" s="238" t="str">
        <f>'All Ticker P&amp;L'!C262</f>
        <v/>
      </c>
      <c r="AO262" s="238" t="str">
        <f>'All Ticker P&amp;L'!D262</f>
        <v/>
      </c>
      <c r="AP262" s="238">
        <f>IF($AL262="",0,'All Ticker P&amp;L'!E262)</f>
        <v>0</v>
      </c>
      <c r="AQ262" s="260">
        <f>IF($AL262="",0,'All Ticker P&amp;L'!J262*'All Ticker P&amp;L'!I262)</f>
        <v>0</v>
      </c>
      <c r="AR262" s="260">
        <f>IF($AL262="",0,'All Ticker P&amp;L'!L262)</f>
        <v>0</v>
      </c>
      <c r="AS262" s="261">
        <f>IF($AL262="",0,'All Ticker P&amp;L'!M262)</f>
        <v>0</v>
      </c>
      <c r="AT262" s="238" t="str">
        <f>IF($AL262="","",RANK(AR262,$AR$2:$AR$1001)+COUNTIF($AR$2:AR262,AR262)-1)</f>
        <v/>
      </c>
      <c r="AU262" s="238" t="str">
        <f>IF($AL262="","",RANK(AV262,$AV$2:$AV$1001)+COUNTIF($AV$2:AV262,AV262)-1)</f>
        <v/>
      </c>
      <c r="AV262" s="260">
        <f t="shared" si="40"/>
        <v>0</v>
      </c>
    </row>
    <row r="263" spans="26:48" ht="15" customHeight="1" x14ac:dyDescent="0.2">
      <c r="Z263" s="238" t="str">
        <f>Shares!A263</f>
        <v/>
      </c>
      <c r="AA263" s="238" t="str">
        <f>Shares!B263</f>
        <v/>
      </c>
      <c r="AB263" s="238" t="str">
        <f>Shares!C263</f>
        <v/>
      </c>
      <c r="AC263" s="238" t="str">
        <f>Shares!D263</f>
        <v/>
      </c>
      <c r="AD263" s="238">
        <f>IF($Z263="",0,Shares!E263)</f>
        <v>0</v>
      </c>
      <c r="AE263" s="260">
        <f>IF($Z263="",0,Shares!K263*Shares!J263)</f>
        <v>0</v>
      </c>
      <c r="AF263" s="261">
        <f t="shared" si="39"/>
        <v>0</v>
      </c>
      <c r="AG263" s="260">
        <f>IF($Z263="",0,Shares!M263)</f>
        <v>0</v>
      </c>
      <c r="AH263" s="261">
        <f>IF($Z263="",0,Shares!N263)</f>
        <v>0</v>
      </c>
      <c r="AI263" s="238" t="str">
        <f>IF($Z263="","",RANK(AE263,$AE$2:$AE$1001)+COUNTIF($AE$2:AE263,AE263)-1)</f>
        <v/>
      </c>
      <c r="AJ263" s="238" t="str">
        <f>IF($AD263&lt;0,COUNT($AJ$1:AJ262)+1,"")</f>
        <v/>
      </c>
      <c r="AL263" s="238" t="str">
        <f>'All Ticker P&amp;L'!A263</f>
        <v/>
      </c>
      <c r="AM263" s="238" t="str">
        <f>'All Ticker P&amp;L'!B263</f>
        <v/>
      </c>
      <c r="AN263" s="238" t="str">
        <f>'All Ticker P&amp;L'!C263</f>
        <v/>
      </c>
      <c r="AO263" s="238" t="str">
        <f>'All Ticker P&amp;L'!D263</f>
        <v/>
      </c>
      <c r="AP263" s="238">
        <f>IF($AL263="",0,'All Ticker P&amp;L'!E263)</f>
        <v>0</v>
      </c>
      <c r="AQ263" s="260">
        <f>IF($AL263="",0,'All Ticker P&amp;L'!J263*'All Ticker P&amp;L'!I263)</f>
        <v>0</v>
      </c>
      <c r="AR263" s="260">
        <f>IF($AL263="",0,'All Ticker P&amp;L'!L263)</f>
        <v>0</v>
      </c>
      <c r="AS263" s="261">
        <f>IF($AL263="",0,'All Ticker P&amp;L'!M263)</f>
        <v>0</v>
      </c>
      <c r="AT263" s="238" t="str">
        <f>IF($AL263="","",RANK(AR263,$AR$2:$AR$1001)+COUNTIF($AR$2:AR263,AR263)-1)</f>
        <v/>
      </c>
      <c r="AU263" s="238" t="str">
        <f>IF($AL263="","",RANK(AV263,$AV$2:$AV$1001)+COUNTIF($AV$2:AV263,AV263)-1)</f>
        <v/>
      </c>
      <c r="AV263" s="260">
        <f t="shared" si="40"/>
        <v>0</v>
      </c>
    </row>
    <row r="264" spans="26:48" ht="15" customHeight="1" x14ac:dyDescent="0.2">
      <c r="Z264" s="238" t="str">
        <f>Shares!A264</f>
        <v/>
      </c>
      <c r="AA264" s="238" t="str">
        <f>Shares!B264</f>
        <v/>
      </c>
      <c r="AB264" s="238" t="str">
        <f>Shares!C264</f>
        <v/>
      </c>
      <c r="AC264" s="238" t="str">
        <f>Shares!D264</f>
        <v/>
      </c>
      <c r="AD264" s="238">
        <f>IF($Z264="",0,Shares!E264)</f>
        <v>0</v>
      </c>
      <c r="AE264" s="260">
        <f>IF($Z264="",0,Shares!K264*Shares!J264)</f>
        <v>0</v>
      </c>
      <c r="AF264" s="261">
        <f t="shared" si="39"/>
        <v>0</v>
      </c>
      <c r="AG264" s="260">
        <f>IF($Z264="",0,Shares!M264)</f>
        <v>0</v>
      </c>
      <c r="AH264" s="261">
        <f>IF($Z264="",0,Shares!N264)</f>
        <v>0</v>
      </c>
      <c r="AI264" s="238" t="str">
        <f>IF($Z264="","",RANK(AE264,$AE$2:$AE$1001)+COUNTIF($AE$2:AE264,AE264)-1)</f>
        <v/>
      </c>
      <c r="AJ264" s="238" t="str">
        <f>IF($AD264&lt;0,COUNT($AJ$1:AJ263)+1,"")</f>
        <v/>
      </c>
      <c r="AL264" s="238" t="str">
        <f>'All Ticker P&amp;L'!A264</f>
        <v/>
      </c>
      <c r="AM264" s="238" t="str">
        <f>'All Ticker P&amp;L'!B264</f>
        <v/>
      </c>
      <c r="AN264" s="238" t="str">
        <f>'All Ticker P&amp;L'!C264</f>
        <v/>
      </c>
      <c r="AO264" s="238" t="str">
        <f>'All Ticker P&amp;L'!D264</f>
        <v/>
      </c>
      <c r="AP264" s="238">
        <f>IF($AL264="",0,'All Ticker P&amp;L'!E264)</f>
        <v>0</v>
      </c>
      <c r="AQ264" s="260">
        <f>IF($AL264="",0,'All Ticker P&amp;L'!J264*'All Ticker P&amp;L'!I264)</f>
        <v>0</v>
      </c>
      <c r="AR264" s="260">
        <f>IF($AL264="",0,'All Ticker P&amp;L'!L264)</f>
        <v>0</v>
      </c>
      <c r="AS264" s="261">
        <f>IF($AL264="",0,'All Ticker P&amp;L'!M264)</f>
        <v>0</v>
      </c>
      <c r="AT264" s="238" t="str">
        <f>IF($AL264="","",RANK(AR264,$AR$2:$AR$1001)+COUNTIF($AR$2:AR264,AR264)-1)</f>
        <v/>
      </c>
      <c r="AU264" s="238" t="str">
        <f>IF($AL264="","",RANK(AV264,$AV$2:$AV$1001)+COUNTIF($AV$2:AV264,AV264)-1)</f>
        <v/>
      </c>
      <c r="AV264" s="260">
        <f t="shared" si="40"/>
        <v>0</v>
      </c>
    </row>
    <row r="265" spans="26:48" ht="15" customHeight="1" x14ac:dyDescent="0.2">
      <c r="Z265" s="238" t="str">
        <f>Shares!A265</f>
        <v/>
      </c>
      <c r="AA265" s="238" t="str">
        <f>Shares!B265</f>
        <v/>
      </c>
      <c r="AB265" s="238" t="str">
        <f>Shares!C265</f>
        <v/>
      </c>
      <c r="AC265" s="238" t="str">
        <f>Shares!D265</f>
        <v/>
      </c>
      <c r="AD265" s="238">
        <f>IF($Z265="",0,Shares!E265)</f>
        <v>0</v>
      </c>
      <c r="AE265" s="260">
        <f>IF($Z265="",0,Shares!K265*Shares!J265)</f>
        <v>0</v>
      </c>
      <c r="AF265" s="261">
        <f t="shared" si="39"/>
        <v>0</v>
      </c>
      <c r="AG265" s="260">
        <f>IF($Z265="",0,Shares!M265)</f>
        <v>0</v>
      </c>
      <c r="AH265" s="261">
        <f>IF($Z265="",0,Shares!N265)</f>
        <v>0</v>
      </c>
      <c r="AI265" s="238" t="str">
        <f>IF($Z265="","",RANK(AE265,$AE$2:$AE$1001)+COUNTIF($AE$2:AE265,AE265)-1)</f>
        <v/>
      </c>
      <c r="AJ265" s="238" t="str">
        <f>IF($AD265&lt;0,COUNT($AJ$1:AJ264)+1,"")</f>
        <v/>
      </c>
      <c r="AL265" s="238" t="str">
        <f>'All Ticker P&amp;L'!A265</f>
        <v/>
      </c>
      <c r="AM265" s="238" t="str">
        <f>'All Ticker P&amp;L'!B265</f>
        <v/>
      </c>
      <c r="AN265" s="238" t="str">
        <f>'All Ticker P&amp;L'!C265</f>
        <v/>
      </c>
      <c r="AO265" s="238" t="str">
        <f>'All Ticker P&amp;L'!D265</f>
        <v/>
      </c>
      <c r="AP265" s="238">
        <f>IF($AL265="",0,'All Ticker P&amp;L'!E265)</f>
        <v>0</v>
      </c>
      <c r="AQ265" s="260">
        <f>IF($AL265="",0,'All Ticker P&amp;L'!J265*'All Ticker P&amp;L'!I265)</f>
        <v>0</v>
      </c>
      <c r="AR265" s="260">
        <f>IF($AL265="",0,'All Ticker P&amp;L'!L265)</f>
        <v>0</v>
      </c>
      <c r="AS265" s="261">
        <f>IF($AL265="",0,'All Ticker P&amp;L'!M265)</f>
        <v>0</v>
      </c>
      <c r="AT265" s="238" t="str">
        <f>IF($AL265="","",RANK(AR265,$AR$2:$AR$1001)+COUNTIF($AR$2:AR265,AR265)-1)</f>
        <v/>
      </c>
      <c r="AU265" s="238" t="str">
        <f>IF($AL265="","",RANK(AV265,$AV$2:$AV$1001)+COUNTIF($AV$2:AV265,AV265)-1)</f>
        <v/>
      </c>
      <c r="AV265" s="260">
        <f t="shared" si="40"/>
        <v>0</v>
      </c>
    </row>
    <row r="266" spans="26:48" ht="15" customHeight="1" x14ac:dyDescent="0.2">
      <c r="Z266" s="238" t="str">
        <f>Shares!A266</f>
        <v/>
      </c>
      <c r="AA266" s="238" t="str">
        <f>Shares!B266</f>
        <v/>
      </c>
      <c r="AB266" s="238" t="str">
        <f>Shares!C266</f>
        <v/>
      </c>
      <c r="AC266" s="238" t="str">
        <f>Shares!D266</f>
        <v/>
      </c>
      <c r="AD266" s="238">
        <f>IF($Z266="",0,Shares!E266)</f>
        <v>0</v>
      </c>
      <c r="AE266" s="260">
        <f>IF($Z266="",0,Shares!K266*Shares!J266)</f>
        <v>0</v>
      </c>
      <c r="AF266" s="261">
        <f t="shared" si="39"/>
        <v>0</v>
      </c>
      <c r="AG266" s="260">
        <f>IF($Z266="",0,Shares!M266)</f>
        <v>0</v>
      </c>
      <c r="AH266" s="261">
        <f>IF($Z266="",0,Shares!N266)</f>
        <v>0</v>
      </c>
      <c r="AI266" s="238" t="str">
        <f>IF($Z266="","",RANK(AE266,$AE$2:$AE$1001)+COUNTIF($AE$2:AE266,AE266)-1)</f>
        <v/>
      </c>
      <c r="AJ266" s="238" t="str">
        <f>IF($AD266&lt;0,COUNT($AJ$1:AJ265)+1,"")</f>
        <v/>
      </c>
      <c r="AL266" s="238" t="str">
        <f>'All Ticker P&amp;L'!A266</f>
        <v/>
      </c>
      <c r="AM266" s="238" t="str">
        <f>'All Ticker P&amp;L'!B266</f>
        <v/>
      </c>
      <c r="AN266" s="238" t="str">
        <f>'All Ticker P&amp;L'!C266</f>
        <v/>
      </c>
      <c r="AO266" s="238" t="str">
        <f>'All Ticker P&amp;L'!D266</f>
        <v/>
      </c>
      <c r="AP266" s="238">
        <f>IF($AL266="",0,'All Ticker P&amp;L'!E266)</f>
        <v>0</v>
      </c>
      <c r="AQ266" s="260">
        <f>IF($AL266="",0,'All Ticker P&amp;L'!J266*'All Ticker P&amp;L'!I266)</f>
        <v>0</v>
      </c>
      <c r="AR266" s="260">
        <f>IF($AL266="",0,'All Ticker P&amp;L'!L266)</f>
        <v>0</v>
      </c>
      <c r="AS266" s="261">
        <f>IF($AL266="",0,'All Ticker P&amp;L'!M266)</f>
        <v>0</v>
      </c>
      <c r="AT266" s="238" t="str">
        <f>IF($AL266="","",RANK(AR266,$AR$2:$AR$1001)+COUNTIF($AR$2:AR266,AR266)-1)</f>
        <v/>
      </c>
      <c r="AU266" s="238" t="str">
        <f>IF($AL266="","",RANK(AV266,$AV$2:$AV$1001)+COUNTIF($AV$2:AV266,AV266)-1)</f>
        <v/>
      </c>
      <c r="AV266" s="260">
        <f t="shared" si="40"/>
        <v>0</v>
      </c>
    </row>
    <row r="267" spans="26:48" ht="15" customHeight="1" x14ac:dyDescent="0.2">
      <c r="Z267" s="238" t="str">
        <f>Shares!A267</f>
        <v/>
      </c>
      <c r="AA267" s="238" t="str">
        <f>Shares!B267</f>
        <v/>
      </c>
      <c r="AB267" s="238" t="str">
        <f>Shares!C267</f>
        <v/>
      </c>
      <c r="AC267" s="238" t="str">
        <f>Shares!D267</f>
        <v/>
      </c>
      <c r="AD267" s="238">
        <f>IF($Z267="",0,Shares!E267)</f>
        <v>0</v>
      </c>
      <c r="AE267" s="260">
        <f>IF($Z267="",0,Shares!K267*Shares!J267)</f>
        <v>0</v>
      </c>
      <c r="AF267" s="261">
        <f t="shared" si="39"/>
        <v>0</v>
      </c>
      <c r="AG267" s="260">
        <f>IF($Z267="",0,Shares!M267)</f>
        <v>0</v>
      </c>
      <c r="AH267" s="261">
        <f>IF($Z267="",0,Shares!N267)</f>
        <v>0</v>
      </c>
      <c r="AI267" s="238" t="str">
        <f>IF($Z267="","",RANK(AE267,$AE$2:$AE$1001)+COUNTIF($AE$2:AE267,AE267)-1)</f>
        <v/>
      </c>
      <c r="AJ267" s="238" t="str">
        <f>IF($AD267&lt;0,COUNT($AJ$1:AJ266)+1,"")</f>
        <v/>
      </c>
      <c r="AL267" s="238" t="str">
        <f>'All Ticker P&amp;L'!A267</f>
        <v/>
      </c>
      <c r="AM267" s="238" t="str">
        <f>'All Ticker P&amp;L'!B267</f>
        <v/>
      </c>
      <c r="AN267" s="238" t="str">
        <f>'All Ticker P&amp;L'!C267</f>
        <v/>
      </c>
      <c r="AO267" s="238" t="str">
        <f>'All Ticker P&amp;L'!D267</f>
        <v/>
      </c>
      <c r="AP267" s="238">
        <f>IF($AL267="",0,'All Ticker P&amp;L'!E267)</f>
        <v>0</v>
      </c>
      <c r="AQ267" s="260">
        <f>IF($AL267="",0,'All Ticker P&amp;L'!J267*'All Ticker P&amp;L'!I267)</f>
        <v>0</v>
      </c>
      <c r="AR267" s="260">
        <f>IF($AL267="",0,'All Ticker P&amp;L'!L267)</f>
        <v>0</v>
      </c>
      <c r="AS267" s="261">
        <f>IF($AL267="",0,'All Ticker P&amp;L'!M267)</f>
        <v>0</v>
      </c>
      <c r="AT267" s="238" t="str">
        <f>IF($AL267="","",RANK(AR267,$AR$2:$AR$1001)+COUNTIF($AR$2:AR267,AR267)-1)</f>
        <v/>
      </c>
      <c r="AU267" s="238" t="str">
        <f>IF($AL267="","",RANK(AV267,$AV$2:$AV$1001)+COUNTIF($AV$2:AV267,AV267)-1)</f>
        <v/>
      </c>
      <c r="AV267" s="260">
        <f t="shared" si="40"/>
        <v>0</v>
      </c>
    </row>
    <row r="268" spans="26:48" ht="15" customHeight="1" x14ac:dyDescent="0.2">
      <c r="Z268" s="238" t="str">
        <f>Shares!A268</f>
        <v/>
      </c>
      <c r="AA268" s="238" t="str">
        <f>Shares!B268</f>
        <v/>
      </c>
      <c r="AB268" s="238" t="str">
        <f>Shares!C268</f>
        <v/>
      </c>
      <c r="AC268" s="238" t="str">
        <f>Shares!D268</f>
        <v/>
      </c>
      <c r="AD268" s="238">
        <f>IF($Z268="",0,Shares!E268)</f>
        <v>0</v>
      </c>
      <c r="AE268" s="260">
        <f>IF($Z268="",0,Shares!K268*Shares!J268)</f>
        <v>0</v>
      </c>
      <c r="AF268" s="261">
        <f t="shared" si="39"/>
        <v>0</v>
      </c>
      <c r="AG268" s="260">
        <f>IF($Z268="",0,Shares!M268)</f>
        <v>0</v>
      </c>
      <c r="AH268" s="261">
        <f>IF($Z268="",0,Shares!N268)</f>
        <v>0</v>
      </c>
      <c r="AI268" s="238" t="str">
        <f>IF($Z268="","",RANK(AE268,$AE$2:$AE$1001)+COUNTIF($AE$2:AE268,AE268)-1)</f>
        <v/>
      </c>
      <c r="AJ268" s="238" t="str">
        <f>IF($AD268&lt;0,COUNT($AJ$1:AJ267)+1,"")</f>
        <v/>
      </c>
      <c r="AL268" s="238" t="str">
        <f>'All Ticker P&amp;L'!A268</f>
        <v/>
      </c>
      <c r="AM268" s="238" t="str">
        <f>'All Ticker P&amp;L'!B268</f>
        <v/>
      </c>
      <c r="AN268" s="238" t="str">
        <f>'All Ticker P&amp;L'!C268</f>
        <v/>
      </c>
      <c r="AO268" s="238" t="str">
        <f>'All Ticker P&amp;L'!D268</f>
        <v/>
      </c>
      <c r="AP268" s="238">
        <f>IF($AL268="",0,'All Ticker P&amp;L'!E268)</f>
        <v>0</v>
      </c>
      <c r="AQ268" s="260">
        <f>IF($AL268="",0,'All Ticker P&amp;L'!J268*'All Ticker P&amp;L'!I268)</f>
        <v>0</v>
      </c>
      <c r="AR268" s="260">
        <f>IF($AL268="",0,'All Ticker P&amp;L'!L268)</f>
        <v>0</v>
      </c>
      <c r="AS268" s="261">
        <f>IF($AL268="",0,'All Ticker P&amp;L'!M268)</f>
        <v>0</v>
      </c>
      <c r="AT268" s="238" t="str">
        <f>IF($AL268="","",RANK(AR268,$AR$2:$AR$1001)+COUNTIF($AR$2:AR268,AR268)-1)</f>
        <v/>
      </c>
      <c r="AU268" s="238" t="str">
        <f>IF($AL268="","",RANK(AV268,$AV$2:$AV$1001)+COUNTIF($AV$2:AV268,AV268)-1)</f>
        <v/>
      </c>
      <c r="AV268" s="260">
        <f t="shared" si="40"/>
        <v>0</v>
      </c>
    </row>
    <row r="269" spans="26:48" ht="15" customHeight="1" x14ac:dyDescent="0.2">
      <c r="Z269" s="238" t="str">
        <f>Shares!A269</f>
        <v/>
      </c>
      <c r="AA269" s="238" t="str">
        <f>Shares!B269</f>
        <v/>
      </c>
      <c r="AB269" s="238" t="str">
        <f>Shares!C269</f>
        <v/>
      </c>
      <c r="AC269" s="238" t="str">
        <f>Shares!D269</f>
        <v/>
      </c>
      <c r="AD269" s="238">
        <f>IF($Z269="",0,Shares!E269)</f>
        <v>0</v>
      </c>
      <c r="AE269" s="260">
        <f>IF($Z269="",0,Shares!K269*Shares!J269)</f>
        <v>0</v>
      </c>
      <c r="AF269" s="261">
        <f t="shared" si="39"/>
        <v>0</v>
      </c>
      <c r="AG269" s="260">
        <f>IF($Z269="",0,Shares!M269)</f>
        <v>0</v>
      </c>
      <c r="AH269" s="261">
        <f>IF($Z269="",0,Shares!N269)</f>
        <v>0</v>
      </c>
      <c r="AI269" s="238" t="str">
        <f>IF($Z269="","",RANK(AE269,$AE$2:$AE$1001)+COUNTIF($AE$2:AE269,AE269)-1)</f>
        <v/>
      </c>
      <c r="AJ269" s="238" t="str">
        <f>IF($AD269&lt;0,COUNT($AJ$1:AJ268)+1,"")</f>
        <v/>
      </c>
      <c r="AL269" s="238" t="str">
        <f>'All Ticker P&amp;L'!A269</f>
        <v/>
      </c>
      <c r="AM269" s="238" t="str">
        <f>'All Ticker P&amp;L'!B269</f>
        <v/>
      </c>
      <c r="AN269" s="238" t="str">
        <f>'All Ticker P&amp;L'!C269</f>
        <v/>
      </c>
      <c r="AO269" s="238" t="str">
        <f>'All Ticker P&amp;L'!D269</f>
        <v/>
      </c>
      <c r="AP269" s="238">
        <f>IF($AL269="",0,'All Ticker P&amp;L'!E269)</f>
        <v>0</v>
      </c>
      <c r="AQ269" s="260">
        <f>IF($AL269="",0,'All Ticker P&amp;L'!J269*'All Ticker P&amp;L'!I269)</f>
        <v>0</v>
      </c>
      <c r="AR269" s="260">
        <f>IF($AL269="",0,'All Ticker P&amp;L'!L269)</f>
        <v>0</v>
      </c>
      <c r="AS269" s="261">
        <f>IF($AL269="",0,'All Ticker P&amp;L'!M269)</f>
        <v>0</v>
      </c>
      <c r="AT269" s="238" t="str">
        <f>IF($AL269="","",RANK(AR269,$AR$2:$AR$1001)+COUNTIF($AR$2:AR269,AR269)-1)</f>
        <v/>
      </c>
      <c r="AU269" s="238" t="str">
        <f>IF($AL269="","",RANK(AV269,$AV$2:$AV$1001)+COUNTIF($AV$2:AV269,AV269)-1)</f>
        <v/>
      </c>
      <c r="AV269" s="260">
        <f t="shared" si="40"/>
        <v>0</v>
      </c>
    </row>
    <row r="270" spans="26:48" ht="15" customHeight="1" x14ac:dyDescent="0.2">
      <c r="Z270" s="238" t="str">
        <f>Shares!A270</f>
        <v/>
      </c>
      <c r="AA270" s="238" t="str">
        <f>Shares!B270</f>
        <v/>
      </c>
      <c r="AB270" s="238" t="str">
        <f>Shares!C270</f>
        <v/>
      </c>
      <c r="AC270" s="238" t="str">
        <f>Shares!D270</f>
        <v/>
      </c>
      <c r="AD270" s="238">
        <f>IF($Z270="",0,Shares!E270)</f>
        <v>0</v>
      </c>
      <c r="AE270" s="260">
        <f>IF($Z270="",0,Shares!K270*Shares!J270)</f>
        <v>0</v>
      </c>
      <c r="AF270" s="261">
        <f t="shared" si="39"/>
        <v>0</v>
      </c>
      <c r="AG270" s="260">
        <f>IF($Z270="",0,Shares!M270)</f>
        <v>0</v>
      </c>
      <c r="AH270" s="261">
        <f>IF($Z270="",0,Shares!N270)</f>
        <v>0</v>
      </c>
      <c r="AI270" s="238" t="str">
        <f>IF($Z270="","",RANK(AE270,$AE$2:$AE$1001)+COUNTIF($AE$2:AE270,AE270)-1)</f>
        <v/>
      </c>
      <c r="AJ270" s="238" t="str">
        <f>IF($AD270&lt;0,COUNT($AJ$1:AJ269)+1,"")</f>
        <v/>
      </c>
      <c r="AL270" s="238" t="str">
        <f>'All Ticker P&amp;L'!A270</f>
        <v/>
      </c>
      <c r="AM270" s="238" t="str">
        <f>'All Ticker P&amp;L'!B270</f>
        <v/>
      </c>
      <c r="AN270" s="238" t="str">
        <f>'All Ticker P&amp;L'!C270</f>
        <v/>
      </c>
      <c r="AO270" s="238" t="str">
        <f>'All Ticker P&amp;L'!D270</f>
        <v/>
      </c>
      <c r="AP270" s="238">
        <f>IF($AL270="",0,'All Ticker P&amp;L'!E270)</f>
        <v>0</v>
      </c>
      <c r="AQ270" s="260">
        <f>IF($AL270="",0,'All Ticker P&amp;L'!J270*'All Ticker P&amp;L'!I270)</f>
        <v>0</v>
      </c>
      <c r="AR270" s="260">
        <f>IF($AL270="",0,'All Ticker P&amp;L'!L270)</f>
        <v>0</v>
      </c>
      <c r="AS270" s="261">
        <f>IF($AL270="",0,'All Ticker P&amp;L'!M270)</f>
        <v>0</v>
      </c>
      <c r="AT270" s="238" t="str">
        <f>IF($AL270="","",RANK(AR270,$AR$2:$AR$1001)+COUNTIF($AR$2:AR270,AR270)-1)</f>
        <v/>
      </c>
      <c r="AU270" s="238" t="str">
        <f>IF($AL270="","",RANK(AV270,$AV$2:$AV$1001)+COUNTIF($AV$2:AV270,AV270)-1)</f>
        <v/>
      </c>
      <c r="AV270" s="260">
        <f t="shared" si="40"/>
        <v>0</v>
      </c>
    </row>
    <row r="271" spans="26:48" ht="15" customHeight="1" x14ac:dyDescent="0.2">
      <c r="Z271" s="238" t="str">
        <f>Shares!A271</f>
        <v/>
      </c>
      <c r="AA271" s="238" t="str">
        <f>Shares!B271</f>
        <v/>
      </c>
      <c r="AB271" s="238" t="str">
        <f>Shares!C271</f>
        <v/>
      </c>
      <c r="AC271" s="238" t="str">
        <f>Shares!D271</f>
        <v/>
      </c>
      <c r="AD271" s="238">
        <f>IF($Z271="",0,Shares!E271)</f>
        <v>0</v>
      </c>
      <c r="AE271" s="260">
        <f>IF($Z271="",0,Shares!K271*Shares!J271)</f>
        <v>0</v>
      </c>
      <c r="AF271" s="261">
        <f t="shared" si="39"/>
        <v>0</v>
      </c>
      <c r="AG271" s="260">
        <f>IF($Z271="",0,Shares!M271)</f>
        <v>0</v>
      </c>
      <c r="AH271" s="261">
        <f>IF($Z271="",0,Shares!N271)</f>
        <v>0</v>
      </c>
      <c r="AI271" s="238" t="str">
        <f>IF($Z271="","",RANK(AE271,$AE$2:$AE$1001)+COUNTIF($AE$2:AE271,AE271)-1)</f>
        <v/>
      </c>
      <c r="AJ271" s="238" t="str">
        <f>IF($AD271&lt;0,COUNT($AJ$1:AJ270)+1,"")</f>
        <v/>
      </c>
      <c r="AL271" s="238" t="str">
        <f>'All Ticker P&amp;L'!A271</f>
        <v/>
      </c>
      <c r="AM271" s="238" t="str">
        <f>'All Ticker P&amp;L'!B271</f>
        <v/>
      </c>
      <c r="AN271" s="238" t="str">
        <f>'All Ticker P&amp;L'!C271</f>
        <v/>
      </c>
      <c r="AO271" s="238" t="str">
        <f>'All Ticker P&amp;L'!D271</f>
        <v/>
      </c>
      <c r="AP271" s="238">
        <f>IF($AL271="",0,'All Ticker P&amp;L'!E271)</f>
        <v>0</v>
      </c>
      <c r="AQ271" s="260">
        <f>IF($AL271="",0,'All Ticker P&amp;L'!J271*'All Ticker P&amp;L'!I271)</f>
        <v>0</v>
      </c>
      <c r="AR271" s="260">
        <f>IF($AL271="",0,'All Ticker P&amp;L'!L271)</f>
        <v>0</v>
      </c>
      <c r="AS271" s="261">
        <f>IF($AL271="",0,'All Ticker P&amp;L'!M271)</f>
        <v>0</v>
      </c>
      <c r="AT271" s="238" t="str">
        <f>IF($AL271="","",RANK(AR271,$AR$2:$AR$1001)+COUNTIF($AR$2:AR271,AR271)-1)</f>
        <v/>
      </c>
      <c r="AU271" s="238" t="str">
        <f>IF($AL271="","",RANK(AV271,$AV$2:$AV$1001)+COUNTIF($AV$2:AV271,AV271)-1)</f>
        <v/>
      </c>
      <c r="AV271" s="260">
        <f t="shared" si="40"/>
        <v>0</v>
      </c>
    </row>
    <row r="272" spans="26:48" ht="15" customHeight="1" x14ac:dyDescent="0.2">
      <c r="Z272" s="238" t="str">
        <f>Shares!A272</f>
        <v/>
      </c>
      <c r="AA272" s="238" t="str">
        <f>Shares!B272</f>
        <v/>
      </c>
      <c r="AB272" s="238" t="str">
        <f>Shares!C272</f>
        <v/>
      </c>
      <c r="AC272" s="238" t="str">
        <f>Shares!D272</f>
        <v/>
      </c>
      <c r="AD272" s="238">
        <f>IF($Z272="",0,Shares!E272)</f>
        <v>0</v>
      </c>
      <c r="AE272" s="260">
        <f>IF($Z272="",0,Shares!K272*Shares!J272)</f>
        <v>0</v>
      </c>
      <c r="AF272" s="261">
        <f t="shared" si="39"/>
        <v>0</v>
      </c>
      <c r="AG272" s="260">
        <f>IF($Z272="",0,Shares!M272)</f>
        <v>0</v>
      </c>
      <c r="AH272" s="261">
        <f>IF($Z272="",0,Shares!N272)</f>
        <v>0</v>
      </c>
      <c r="AI272" s="238" t="str">
        <f>IF($Z272="","",RANK(AE272,$AE$2:$AE$1001)+COUNTIF($AE$2:AE272,AE272)-1)</f>
        <v/>
      </c>
      <c r="AJ272" s="238" t="str">
        <f>IF($AD272&lt;0,COUNT($AJ$1:AJ271)+1,"")</f>
        <v/>
      </c>
      <c r="AL272" s="238" t="str">
        <f>'All Ticker P&amp;L'!A272</f>
        <v/>
      </c>
      <c r="AM272" s="238" t="str">
        <f>'All Ticker P&amp;L'!B272</f>
        <v/>
      </c>
      <c r="AN272" s="238" t="str">
        <f>'All Ticker P&amp;L'!C272</f>
        <v/>
      </c>
      <c r="AO272" s="238" t="str">
        <f>'All Ticker P&amp;L'!D272</f>
        <v/>
      </c>
      <c r="AP272" s="238">
        <f>IF($AL272="",0,'All Ticker P&amp;L'!E272)</f>
        <v>0</v>
      </c>
      <c r="AQ272" s="260">
        <f>IF($AL272="",0,'All Ticker P&amp;L'!J272*'All Ticker P&amp;L'!I272)</f>
        <v>0</v>
      </c>
      <c r="AR272" s="260">
        <f>IF($AL272="",0,'All Ticker P&amp;L'!L272)</f>
        <v>0</v>
      </c>
      <c r="AS272" s="261">
        <f>IF($AL272="",0,'All Ticker P&amp;L'!M272)</f>
        <v>0</v>
      </c>
      <c r="AT272" s="238" t="str">
        <f>IF($AL272="","",RANK(AR272,$AR$2:$AR$1001)+COUNTIF($AR$2:AR272,AR272)-1)</f>
        <v/>
      </c>
      <c r="AU272" s="238" t="str">
        <f>IF($AL272="","",RANK(AV272,$AV$2:$AV$1001)+COUNTIF($AV$2:AV272,AV272)-1)</f>
        <v/>
      </c>
      <c r="AV272" s="260">
        <f t="shared" si="40"/>
        <v>0</v>
      </c>
    </row>
    <row r="273" spans="26:48" ht="15" customHeight="1" x14ac:dyDescent="0.2">
      <c r="Z273" s="238" t="str">
        <f>Shares!A273</f>
        <v/>
      </c>
      <c r="AA273" s="238" t="str">
        <f>Shares!B273</f>
        <v/>
      </c>
      <c r="AB273" s="238" t="str">
        <f>Shares!C273</f>
        <v/>
      </c>
      <c r="AC273" s="238" t="str">
        <f>Shares!D273</f>
        <v/>
      </c>
      <c r="AD273" s="238">
        <f>IF($Z273="",0,Shares!E273)</f>
        <v>0</v>
      </c>
      <c r="AE273" s="260">
        <f>IF($Z273="",0,Shares!K273*Shares!J273)</f>
        <v>0</v>
      </c>
      <c r="AF273" s="261">
        <f t="shared" si="39"/>
        <v>0</v>
      </c>
      <c r="AG273" s="260">
        <f>IF($Z273="",0,Shares!M273)</f>
        <v>0</v>
      </c>
      <c r="AH273" s="261">
        <f>IF($Z273="",0,Shares!N273)</f>
        <v>0</v>
      </c>
      <c r="AI273" s="238" t="str">
        <f>IF($Z273="","",RANK(AE273,$AE$2:$AE$1001)+COUNTIF($AE$2:AE273,AE273)-1)</f>
        <v/>
      </c>
      <c r="AJ273" s="238" t="str">
        <f>IF($AD273&lt;0,COUNT($AJ$1:AJ272)+1,"")</f>
        <v/>
      </c>
      <c r="AL273" s="238" t="str">
        <f>'All Ticker P&amp;L'!A273</f>
        <v/>
      </c>
      <c r="AM273" s="238" t="str">
        <f>'All Ticker P&amp;L'!B273</f>
        <v/>
      </c>
      <c r="AN273" s="238" t="str">
        <f>'All Ticker P&amp;L'!C273</f>
        <v/>
      </c>
      <c r="AO273" s="238" t="str">
        <f>'All Ticker P&amp;L'!D273</f>
        <v/>
      </c>
      <c r="AP273" s="238">
        <f>IF($AL273="",0,'All Ticker P&amp;L'!E273)</f>
        <v>0</v>
      </c>
      <c r="AQ273" s="260">
        <f>IF($AL273="",0,'All Ticker P&amp;L'!J273*'All Ticker P&amp;L'!I273)</f>
        <v>0</v>
      </c>
      <c r="AR273" s="260">
        <f>IF($AL273="",0,'All Ticker P&amp;L'!L273)</f>
        <v>0</v>
      </c>
      <c r="AS273" s="261">
        <f>IF($AL273="",0,'All Ticker P&amp;L'!M273)</f>
        <v>0</v>
      </c>
      <c r="AT273" s="238" t="str">
        <f>IF($AL273="","",RANK(AR273,$AR$2:$AR$1001)+COUNTIF($AR$2:AR273,AR273)-1)</f>
        <v/>
      </c>
      <c r="AU273" s="238" t="str">
        <f>IF($AL273="","",RANK(AV273,$AV$2:$AV$1001)+COUNTIF($AV$2:AV273,AV273)-1)</f>
        <v/>
      </c>
      <c r="AV273" s="260">
        <f t="shared" si="40"/>
        <v>0</v>
      </c>
    </row>
    <row r="274" spans="26:48" ht="15" customHeight="1" x14ac:dyDescent="0.2">
      <c r="Z274" s="238" t="str">
        <f>Shares!A274</f>
        <v/>
      </c>
      <c r="AA274" s="238" t="str">
        <f>Shares!B274</f>
        <v/>
      </c>
      <c r="AB274" s="238" t="str">
        <f>Shares!C274</f>
        <v/>
      </c>
      <c r="AC274" s="238" t="str">
        <f>Shares!D274</f>
        <v/>
      </c>
      <c r="AD274" s="238">
        <f>IF($Z274="",0,Shares!E274)</f>
        <v>0</v>
      </c>
      <c r="AE274" s="260">
        <f>IF($Z274="",0,Shares!K274*Shares!J274)</f>
        <v>0</v>
      </c>
      <c r="AF274" s="261">
        <f t="shared" si="39"/>
        <v>0</v>
      </c>
      <c r="AG274" s="260">
        <f>IF($Z274="",0,Shares!M274)</f>
        <v>0</v>
      </c>
      <c r="AH274" s="261">
        <f>IF($Z274="",0,Shares!N274)</f>
        <v>0</v>
      </c>
      <c r="AI274" s="238" t="str">
        <f>IF($Z274="","",RANK(AE274,$AE$2:$AE$1001)+COUNTIF($AE$2:AE274,AE274)-1)</f>
        <v/>
      </c>
      <c r="AJ274" s="238" t="str">
        <f>IF($AD274&lt;0,COUNT($AJ$1:AJ273)+1,"")</f>
        <v/>
      </c>
      <c r="AL274" s="238" t="str">
        <f>'All Ticker P&amp;L'!A274</f>
        <v/>
      </c>
      <c r="AM274" s="238" t="str">
        <f>'All Ticker P&amp;L'!B274</f>
        <v/>
      </c>
      <c r="AN274" s="238" t="str">
        <f>'All Ticker P&amp;L'!C274</f>
        <v/>
      </c>
      <c r="AO274" s="238" t="str">
        <f>'All Ticker P&amp;L'!D274</f>
        <v/>
      </c>
      <c r="AP274" s="238">
        <f>IF($AL274="",0,'All Ticker P&amp;L'!E274)</f>
        <v>0</v>
      </c>
      <c r="AQ274" s="260">
        <f>IF($AL274="",0,'All Ticker P&amp;L'!J274*'All Ticker P&amp;L'!I274)</f>
        <v>0</v>
      </c>
      <c r="AR274" s="260">
        <f>IF($AL274="",0,'All Ticker P&amp;L'!L274)</f>
        <v>0</v>
      </c>
      <c r="AS274" s="261">
        <f>IF($AL274="",0,'All Ticker P&amp;L'!M274)</f>
        <v>0</v>
      </c>
      <c r="AT274" s="238" t="str">
        <f>IF($AL274="","",RANK(AR274,$AR$2:$AR$1001)+COUNTIF($AR$2:AR274,AR274)-1)</f>
        <v/>
      </c>
      <c r="AU274" s="238" t="str">
        <f>IF($AL274="","",RANK(AV274,$AV$2:$AV$1001)+COUNTIF($AV$2:AV274,AV274)-1)</f>
        <v/>
      </c>
      <c r="AV274" s="260">
        <f t="shared" si="40"/>
        <v>0</v>
      </c>
    </row>
    <row r="275" spans="26:48" ht="15" customHeight="1" x14ac:dyDescent="0.2">
      <c r="Z275" s="238" t="str">
        <f>Shares!A275</f>
        <v/>
      </c>
      <c r="AA275" s="238" t="str">
        <f>Shares!B275</f>
        <v/>
      </c>
      <c r="AB275" s="238" t="str">
        <f>Shares!C275</f>
        <v/>
      </c>
      <c r="AC275" s="238" t="str">
        <f>Shares!D275</f>
        <v/>
      </c>
      <c r="AD275" s="238">
        <f>IF($Z275="",0,Shares!E275)</f>
        <v>0</v>
      </c>
      <c r="AE275" s="260">
        <f>IF($Z275="",0,Shares!K275*Shares!J275)</f>
        <v>0</v>
      </c>
      <c r="AF275" s="261">
        <f t="shared" si="39"/>
        <v>0</v>
      </c>
      <c r="AG275" s="260">
        <f>IF($Z275="",0,Shares!M275)</f>
        <v>0</v>
      </c>
      <c r="AH275" s="261">
        <f>IF($Z275="",0,Shares!N275)</f>
        <v>0</v>
      </c>
      <c r="AI275" s="238" t="str">
        <f>IF($Z275="","",RANK(AE275,$AE$2:$AE$1001)+COUNTIF($AE$2:AE275,AE275)-1)</f>
        <v/>
      </c>
      <c r="AJ275" s="238" t="str">
        <f>IF($AD275&lt;0,COUNT($AJ$1:AJ274)+1,"")</f>
        <v/>
      </c>
      <c r="AL275" s="238" t="str">
        <f>'All Ticker P&amp;L'!A275</f>
        <v/>
      </c>
      <c r="AM275" s="238" t="str">
        <f>'All Ticker P&amp;L'!B275</f>
        <v/>
      </c>
      <c r="AN275" s="238" t="str">
        <f>'All Ticker P&amp;L'!C275</f>
        <v/>
      </c>
      <c r="AO275" s="238" t="str">
        <f>'All Ticker P&amp;L'!D275</f>
        <v/>
      </c>
      <c r="AP275" s="238">
        <f>IF($AL275="",0,'All Ticker P&amp;L'!E275)</f>
        <v>0</v>
      </c>
      <c r="AQ275" s="260">
        <f>IF($AL275="",0,'All Ticker P&amp;L'!J275*'All Ticker P&amp;L'!I275)</f>
        <v>0</v>
      </c>
      <c r="AR275" s="260">
        <f>IF($AL275="",0,'All Ticker P&amp;L'!L275)</f>
        <v>0</v>
      </c>
      <c r="AS275" s="261">
        <f>IF($AL275="",0,'All Ticker P&amp;L'!M275)</f>
        <v>0</v>
      </c>
      <c r="AT275" s="238" t="str">
        <f>IF($AL275="","",RANK(AR275,$AR$2:$AR$1001)+COUNTIF($AR$2:AR275,AR275)-1)</f>
        <v/>
      </c>
      <c r="AU275" s="238" t="str">
        <f>IF($AL275="","",RANK(AV275,$AV$2:$AV$1001)+COUNTIF($AV$2:AV275,AV275)-1)</f>
        <v/>
      </c>
      <c r="AV275" s="260">
        <f t="shared" si="40"/>
        <v>0</v>
      </c>
    </row>
    <row r="276" spans="26:48" ht="15" customHeight="1" x14ac:dyDescent="0.2">
      <c r="Z276" s="238" t="str">
        <f>Shares!A276</f>
        <v/>
      </c>
      <c r="AA276" s="238" t="str">
        <f>Shares!B276</f>
        <v/>
      </c>
      <c r="AB276" s="238" t="str">
        <f>Shares!C276</f>
        <v/>
      </c>
      <c r="AC276" s="238" t="str">
        <f>Shares!D276</f>
        <v/>
      </c>
      <c r="AD276" s="238">
        <f>IF($Z276="",0,Shares!E276)</f>
        <v>0</v>
      </c>
      <c r="AE276" s="260">
        <f>IF($Z276="",0,Shares!K276*Shares!J276)</f>
        <v>0</v>
      </c>
      <c r="AF276" s="261">
        <f t="shared" si="39"/>
        <v>0</v>
      </c>
      <c r="AG276" s="260">
        <f>IF($Z276="",0,Shares!M276)</f>
        <v>0</v>
      </c>
      <c r="AH276" s="261">
        <f>IF($Z276="",0,Shares!N276)</f>
        <v>0</v>
      </c>
      <c r="AI276" s="238" t="str">
        <f>IF($Z276="","",RANK(AE276,$AE$2:$AE$1001)+COUNTIF($AE$2:AE276,AE276)-1)</f>
        <v/>
      </c>
      <c r="AJ276" s="238" t="str">
        <f>IF($AD276&lt;0,COUNT($AJ$1:AJ275)+1,"")</f>
        <v/>
      </c>
      <c r="AL276" s="238" t="str">
        <f>'All Ticker P&amp;L'!A276</f>
        <v/>
      </c>
      <c r="AM276" s="238" t="str">
        <f>'All Ticker P&amp;L'!B276</f>
        <v/>
      </c>
      <c r="AN276" s="238" t="str">
        <f>'All Ticker P&amp;L'!C276</f>
        <v/>
      </c>
      <c r="AO276" s="238" t="str">
        <f>'All Ticker P&amp;L'!D276</f>
        <v/>
      </c>
      <c r="AP276" s="238">
        <f>IF($AL276="",0,'All Ticker P&amp;L'!E276)</f>
        <v>0</v>
      </c>
      <c r="AQ276" s="260">
        <f>IF($AL276="",0,'All Ticker P&amp;L'!J276*'All Ticker P&amp;L'!I276)</f>
        <v>0</v>
      </c>
      <c r="AR276" s="260">
        <f>IF($AL276="",0,'All Ticker P&amp;L'!L276)</f>
        <v>0</v>
      </c>
      <c r="AS276" s="261">
        <f>IF($AL276="",0,'All Ticker P&amp;L'!M276)</f>
        <v>0</v>
      </c>
      <c r="AT276" s="238" t="str">
        <f>IF($AL276="","",RANK(AR276,$AR$2:$AR$1001)+COUNTIF($AR$2:AR276,AR276)-1)</f>
        <v/>
      </c>
      <c r="AU276" s="238" t="str">
        <f>IF($AL276="","",RANK(AV276,$AV$2:$AV$1001)+COUNTIF($AV$2:AV276,AV276)-1)</f>
        <v/>
      </c>
      <c r="AV276" s="260">
        <f t="shared" si="40"/>
        <v>0</v>
      </c>
    </row>
    <row r="277" spans="26:48" ht="15" customHeight="1" x14ac:dyDescent="0.2">
      <c r="Z277" s="238" t="str">
        <f>Shares!A277</f>
        <v/>
      </c>
      <c r="AA277" s="238" t="str">
        <f>Shares!B277</f>
        <v/>
      </c>
      <c r="AB277" s="238" t="str">
        <f>Shares!C277</f>
        <v/>
      </c>
      <c r="AC277" s="238" t="str">
        <f>Shares!D277</f>
        <v/>
      </c>
      <c r="AD277" s="238">
        <f>IF($Z277="",0,Shares!E277)</f>
        <v>0</v>
      </c>
      <c r="AE277" s="260">
        <f>IF($Z277="",0,Shares!K277*Shares!J277)</f>
        <v>0</v>
      </c>
      <c r="AF277" s="261">
        <f t="shared" si="39"/>
        <v>0</v>
      </c>
      <c r="AG277" s="260">
        <f>IF($Z277="",0,Shares!M277)</f>
        <v>0</v>
      </c>
      <c r="AH277" s="261">
        <f>IF($Z277="",0,Shares!N277)</f>
        <v>0</v>
      </c>
      <c r="AI277" s="238" t="str">
        <f>IF($Z277="","",RANK(AE277,$AE$2:$AE$1001)+COUNTIF($AE$2:AE277,AE277)-1)</f>
        <v/>
      </c>
      <c r="AJ277" s="238" t="str">
        <f>IF($AD277&lt;0,COUNT($AJ$1:AJ276)+1,"")</f>
        <v/>
      </c>
      <c r="AL277" s="238" t="str">
        <f>'All Ticker P&amp;L'!A277</f>
        <v/>
      </c>
      <c r="AM277" s="238" t="str">
        <f>'All Ticker P&amp;L'!B277</f>
        <v/>
      </c>
      <c r="AN277" s="238" t="str">
        <f>'All Ticker P&amp;L'!C277</f>
        <v/>
      </c>
      <c r="AO277" s="238" t="str">
        <f>'All Ticker P&amp;L'!D277</f>
        <v/>
      </c>
      <c r="AP277" s="238">
        <f>IF($AL277="",0,'All Ticker P&amp;L'!E277)</f>
        <v>0</v>
      </c>
      <c r="AQ277" s="260">
        <f>IF($AL277="",0,'All Ticker P&amp;L'!J277*'All Ticker P&amp;L'!I277)</f>
        <v>0</v>
      </c>
      <c r="AR277" s="260">
        <f>IF($AL277="",0,'All Ticker P&amp;L'!L277)</f>
        <v>0</v>
      </c>
      <c r="AS277" s="261">
        <f>IF($AL277="",0,'All Ticker P&amp;L'!M277)</f>
        <v>0</v>
      </c>
      <c r="AT277" s="238" t="str">
        <f>IF($AL277="","",RANK(AR277,$AR$2:$AR$1001)+COUNTIF($AR$2:AR277,AR277)-1)</f>
        <v/>
      </c>
      <c r="AU277" s="238" t="str">
        <f>IF($AL277="","",RANK(AV277,$AV$2:$AV$1001)+COUNTIF($AV$2:AV277,AV277)-1)</f>
        <v/>
      </c>
      <c r="AV277" s="260">
        <f t="shared" si="40"/>
        <v>0</v>
      </c>
    </row>
    <row r="278" spans="26:48" ht="15" customHeight="1" x14ac:dyDescent="0.2">
      <c r="Z278" s="238" t="str">
        <f>Shares!A278</f>
        <v/>
      </c>
      <c r="AA278" s="238" t="str">
        <f>Shares!B278</f>
        <v/>
      </c>
      <c r="AB278" s="238" t="str">
        <f>Shares!C278</f>
        <v/>
      </c>
      <c r="AC278" s="238" t="str">
        <f>Shares!D278</f>
        <v/>
      </c>
      <c r="AD278" s="238">
        <f>IF($Z278="",0,Shares!E278)</f>
        <v>0</v>
      </c>
      <c r="AE278" s="260">
        <f>IF($Z278="",0,Shares!K278*Shares!J278)</f>
        <v>0</v>
      </c>
      <c r="AF278" s="261">
        <f t="shared" si="39"/>
        <v>0</v>
      </c>
      <c r="AG278" s="260">
        <f>IF($Z278="",0,Shares!M278)</f>
        <v>0</v>
      </c>
      <c r="AH278" s="261">
        <f>IF($Z278="",0,Shares!N278)</f>
        <v>0</v>
      </c>
      <c r="AI278" s="238" t="str">
        <f>IF($Z278="","",RANK(AE278,$AE$2:$AE$1001)+COUNTIF($AE$2:AE278,AE278)-1)</f>
        <v/>
      </c>
      <c r="AJ278" s="238" t="str">
        <f>IF($AD278&lt;0,COUNT($AJ$1:AJ277)+1,"")</f>
        <v/>
      </c>
      <c r="AL278" s="238" t="str">
        <f>'All Ticker P&amp;L'!A278</f>
        <v/>
      </c>
      <c r="AM278" s="238" t="str">
        <f>'All Ticker P&amp;L'!B278</f>
        <v/>
      </c>
      <c r="AN278" s="238" t="str">
        <f>'All Ticker P&amp;L'!C278</f>
        <v/>
      </c>
      <c r="AO278" s="238" t="str">
        <f>'All Ticker P&amp;L'!D278</f>
        <v/>
      </c>
      <c r="AP278" s="238">
        <f>IF($AL278="",0,'All Ticker P&amp;L'!E278)</f>
        <v>0</v>
      </c>
      <c r="AQ278" s="260">
        <f>IF($AL278="",0,'All Ticker P&amp;L'!J278*'All Ticker P&amp;L'!I278)</f>
        <v>0</v>
      </c>
      <c r="AR278" s="260">
        <f>IF($AL278="",0,'All Ticker P&amp;L'!L278)</f>
        <v>0</v>
      </c>
      <c r="AS278" s="261">
        <f>IF($AL278="",0,'All Ticker P&amp;L'!M278)</f>
        <v>0</v>
      </c>
      <c r="AT278" s="238" t="str">
        <f>IF($AL278="","",RANK(AR278,$AR$2:$AR$1001)+COUNTIF($AR$2:AR278,AR278)-1)</f>
        <v/>
      </c>
      <c r="AU278" s="238" t="str">
        <f>IF($AL278="","",RANK(AV278,$AV$2:$AV$1001)+COUNTIF($AV$2:AV278,AV278)-1)</f>
        <v/>
      </c>
      <c r="AV278" s="260">
        <f t="shared" si="40"/>
        <v>0</v>
      </c>
    </row>
    <row r="279" spans="26:48" ht="15" customHeight="1" x14ac:dyDescent="0.2">
      <c r="Z279" s="238" t="str">
        <f>Shares!A279</f>
        <v/>
      </c>
      <c r="AA279" s="238" t="str">
        <f>Shares!B279</f>
        <v/>
      </c>
      <c r="AB279" s="238" t="str">
        <f>Shares!C279</f>
        <v/>
      </c>
      <c r="AC279" s="238" t="str">
        <f>Shares!D279</f>
        <v/>
      </c>
      <c r="AD279" s="238">
        <f>IF($Z279="",0,Shares!E279)</f>
        <v>0</v>
      </c>
      <c r="AE279" s="260">
        <f>IF($Z279="",0,Shares!K279*Shares!J279)</f>
        <v>0</v>
      </c>
      <c r="AF279" s="261">
        <f t="shared" si="39"/>
        <v>0</v>
      </c>
      <c r="AG279" s="260">
        <f>IF($Z279="",0,Shares!M279)</f>
        <v>0</v>
      </c>
      <c r="AH279" s="261">
        <f>IF($Z279="",0,Shares!N279)</f>
        <v>0</v>
      </c>
      <c r="AI279" s="238" t="str">
        <f>IF($Z279="","",RANK(AE279,$AE$2:$AE$1001)+COUNTIF($AE$2:AE279,AE279)-1)</f>
        <v/>
      </c>
      <c r="AJ279" s="238" t="str">
        <f>IF($AD279&lt;0,COUNT($AJ$1:AJ278)+1,"")</f>
        <v/>
      </c>
      <c r="AL279" s="238" t="str">
        <f>'All Ticker P&amp;L'!A279</f>
        <v/>
      </c>
      <c r="AM279" s="238" t="str">
        <f>'All Ticker P&amp;L'!B279</f>
        <v/>
      </c>
      <c r="AN279" s="238" t="str">
        <f>'All Ticker P&amp;L'!C279</f>
        <v/>
      </c>
      <c r="AO279" s="238" t="str">
        <f>'All Ticker P&amp;L'!D279</f>
        <v/>
      </c>
      <c r="AP279" s="238">
        <f>IF($AL279="",0,'All Ticker P&amp;L'!E279)</f>
        <v>0</v>
      </c>
      <c r="AQ279" s="260">
        <f>IF($AL279="",0,'All Ticker P&amp;L'!J279*'All Ticker P&amp;L'!I279)</f>
        <v>0</v>
      </c>
      <c r="AR279" s="260">
        <f>IF($AL279="",0,'All Ticker P&amp;L'!L279)</f>
        <v>0</v>
      </c>
      <c r="AS279" s="261">
        <f>IF($AL279="",0,'All Ticker P&amp;L'!M279)</f>
        <v>0</v>
      </c>
      <c r="AT279" s="238" t="str">
        <f>IF($AL279="","",RANK(AR279,$AR$2:$AR$1001)+COUNTIF($AR$2:AR279,AR279)-1)</f>
        <v/>
      </c>
      <c r="AU279" s="238" t="str">
        <f>IF($AL279="","",RANK(AV279,$AV$2:$AV$1001)+COUNTIF($AV$2:AV279,AV279)-1)</f>
        <v/>
      </c>
      <c r="AV279" s="260">
        <f t="shared" si="40"/>
        <v>0</v>
      </c>
    </row>
    <row r="280" spans="26:48" ht="15" customHeight="1" x14ac:dyDescent="0.2">
      <c r="Z280" s="238" t="str">
        <f>Shares!A280</f>
        <v/>
      </c>
      <c r="AA280" s="238" t="str">
        <f>Shares!B280</f>
        <v/>
      </c>
      <c r="AB280" s="238" t="str">
        <f>Shares!C280</f>
        <v/>
      </c>
      <c r="AC280" s="238" t="str">
        <f>Shares!D280</f>
        <v/>
      </c>
      <c r="AD280" s="238">
        <f>IF($Z280="",0,Shares!E280)</f>
        <v>0</v>
      </c>
      <c r="AE280" s="260">
        <f>IF($Z280="",0,Shares!K280*Shares!J280)</f>
        <v>0</v>
      </c>
      <c r="AF280" s="261">
        <f t="shared" si="39"/>
        <v>0</v>
      </c>
      <c r="AG280" s="260">
        <f>IF($Z280="",0,Shares!M280)</f>
        <v>0</v>
      </c>
      <c r="AH280" s="261">
        <f>IF($Z280="",0,Shares!N280)</f>
        <v>0</v>
      </c>
      <c r="AI280" s="238" t="str">
        <f>IF($Z280="","",RANK(AE280,$AE$2:$AE$1001)+COUNTIF($AE$2:AE280,AE280)-1)</f>
        <v/>
      </c>
      <c r="AJ280" s="238" t="str">
        <f>IF($AD280&lt;0,COUNT($AJ$1:AJ279)+1,"")</f>
        <v/>
      </c>
      <c r="AL280" s="238" t="str">
        <f>'All Ticker P&amp;L'!A280</f>
        <v/>
      </c>
      <c r="AM280" s="238" t="str">
        <f>'All Ticker P&amp;L'!B280</f>
        <v/>
      </c>
      <c r="AN280" s="238" t="str">
        <f>'All Ticker P&amp;L'!C280</f>
        <v/>
      </c>
      <c r="AO280" s="238" t="str">
        <f>'All Ticker P&amp;L'!D280</f>
        <v/>
      </c>
      <c r="AP280" s="238">
        <f>IF($AL280="",0,'All Ticker P&amp;L'!E280)</f>
        <v>0</v>
      </c>
      <c r="AQ280" s="260">
        <f>IF($AL280="",0,'All Ticker P&amp;L'!J280*'All Ticker P&amp;L'!I280)</f>
        <v>0</v>
      </c>
      <c r="AR280" s="260">
        <f>IF($AL280="",0,'All Ticker P&amp;L'!L280)</f>
        <v>0</v>
      </c>
      <c r="AS280" s="261">
        <f>IF($AL280="",0,'All Ticker P&amp;L'!M280)</f>
        <v>0</v>
      </c>
      <c r="AT280" s="238" t="str">
        <f>IF($AL280="","",RANK(AR280,$AR$2:$AR$1001)+COUNTIF($AR$2:AR280,AR280)-1)</f>
        <v/>
      </c>
      <c r="AU280" s="238" t="str">
        <f>IF($AL280="","",RANK(AV280,$AV$2:$AV$1001)+COUNTIF($AV$2:AV280,AV280)-1)</f>
        <v/>
      </c>
      <c r="AV280" s="260">
        <f t="shared" si="40"/>
        <v>0</v>
      </c>
    </row>
    <row r="281" spans="26:48" ht="15" customHeight="1" x14ac:dyDescent="0.2">
      <c r="Z281" s="238" t="str">
        <f>Shares!A281</f>
        <v/>
      </c>
      <c r="AA281" s="238" t="str">
        <f>Shares!B281</f>
        <v/>
      </c>
      <c r="AB281" s="238" t="str">
        <f>Shares!C281</f>
        <v/>
      </c>
      <c r="AC281" s="238" t="str">
        <f>Shares!D281</f>
        <v/>
      </c>
      <c r="AD281" s="238">
        <f>IF($Z281="",0,Shares!E281)</f>
        <v>0</v>
      </c>
      <c r="AE281" s="260">
        <f>IF($Z281="",0,Shares!K281*Shares!J281)</f>
        <v>0</v>
      </c>
      <c r="AF281" s="261">
        <f t="shared" si="39"/>
        <v>0</v>
      </c>
      <c r="AG281" s="260">
        <f>IF($Z281="",0,Shares!M281)</f>
        <v>0</v>
      </c>
      <c r="AH281" s="261">
        <f>IF($Z281="",0,Shares!N281)</f>
        <v>0</v>
      </c>
      <c r="AI281" s="238" t="str">
        <f>IF($Z281="","",RANK(AE281,$AE$2:$AE$1001)+COUNTIF($AE$2:AE281,AE281)-1)</f>
        <v/>
      </c>
      <c r="AJ281" s="238" t="str">
        <f>IF($AD281&lt;0,COUNT($AJ$1:AJ280)+1,"")</f>
        <v/>
      </c>
      <c r="AL281" s="238" t="str">
        <f>'All Ticker P&amp;L'!A281</f>
        <v/>
      </c>
      <c r="AM281" s="238" t="str">
        <f>'All Ticker P&amp;L'!B281</f>
        <v/>
      </c>
      <c r="AN281" s="238" t="str">
        <f>'All Ticker P&amp;L'!C281</f>
        <v/>
      </c>
      <c r="AO281" s="238" t="str">
        <f>'All Ticker P&amp;L'!D281</f>
        <v/>
      </c>
      <c r="AP281" s="238">
        <f>IF($AL281="",0,'All Ticker P&amp;L'!E281)</f>
        <v>0</v>
      </c>
      <c r="AQ281" s="260">
        <f>IF($AL281="",0,'All Ticker P&amp;L'!J281*'All Ticker P&amp;L'!I281)</f>
        <v>0</v>
      </c>
      <c r="AR281" s="260">
        <f>IF($AL281="",0,'All Ticker P&amp;L'!L281)</f>
        <v>0</v>
      </c>
      <c r="AS281" s="261">
        <f>IF($AL281="",0,'All Ticker P&amp;L'!M281)</f>
        <v>0</v>
      </c>
      <c r="AT281" s="238" t="str">
        <f>IF($AL281="","",RANK(AR281,$AR$2:$AR$1001)+COUNTIF($AR$2:AR281,AR281)-1)</f>
        <v/>
      </c>
      <c r="AU281" s="238" t="str">
        <f>IF($AL281="","",RANK(AV281,$AV$2:$AV$1001)+COUNTIF($AV$2:AV281,AV281)-1)</f>
        <v/>
      </c>
      <c r="AV281" s="260">
        <f t="shared" si="40"/>
        <v>0</v>
      </c>
    </row>
    <row r="282" spans="26:48" ht="15" customHeight="1" x14ac:dyDescent="0.2">
      <c r="Z282" s="238" t="str">
        <f>Shares!A282</f>
        <v/>
      </c>
      <c r="AA282" s="238" t="str">
        <f>Shares!B282</f>
        <v/>
      </c>
      <c r="AB282" s="238" t="str">
        <f>Shares!C282</f>
        <v/>
      </c>
      <c r="AC282" s="238" t="str">
        <f>Shares!D282</f>
        <v/>
      </c>
      <c r="AD282" s="238">
        <f>IF($Z282="",0,Shares!E282)</f>
        <v>0</v>
      </c>
      <c r="AE282" s="260">
        <f>IF($Z282="",0,Shares!K282*Shares!J282)</f>
        <v>0</v>
      </c>
      <c r="AF282" s="261">
        <f t="shared" si="39"/>
        <v>0</v>
      </c>
      <c r="AG282" s="260">
        <f>IF($Z282="",0,Shares!M282)</f>
        <v>0</v>
      </c>
      <c r="AH282" s="261">
        <f>IF($Z282="",0,Shares!N282)</f>
        <v>0</v>
      </c>
      <c r="AI282" s="238" t="str">
        <f>IF($Z282="","",RANK(AE282,$AE$2:$AE$1001)+COUNTIF($AE$2:AE282,AE282)-1)</f>
        <v/>
      </c>
      <c r="AJ282" s="238" t="str">
        <f>IF($AD282&lt;0,COUNT($AJ$1:AJ281)+1,"")</f>
        <v/>
      </c>
      <c r="AL282" s="238" t="str">
        <f>'All Ticker P&amp;L'!A282</f>
        <v/>
      </c>
      <c r="AM282" s="238" t="str">
        <f>'All Ticker P&amp;L'!B282</f>
        <v/>
      </c>
      <c r="AN282" s="238" t="str">
        <f>'All Ticker P&amp;L'!C282</f>
        <v/>
      </c>
      <c r="AO282" s="238" t="str">
        <f>'All Ticker P&amp;L'!D282</f>
        <v/>
      </c>
      <c r="AP282" s="238">
        <f>IF($AL282="",0,'All Ticker P&amp;L'!E282)</f>
        <v>0</v>
      </c>
      <c r="AQ282" s="260">
        <f>IF($AL282="",0,'All Ticker P&amp;L'!J282*'All Ticker P&amp;L'!I282)</f>
        <v>0</v>
      </c>
      <c r="AR282" s="260">
        <f>IF($AL282="",0,'All Ticker P&amp;L'!L282)</f>
        <v>0</v>
      </c>
      <c r="AS282" s="261">
        <f>IF($AL282="",0,'All Ticker P&amp;L'!M282)</f>
        <v>0</v>
      </c>
      <c r="AT282" s="238" t="str">
        <f>IF($AL282="","",RANK(AR282,$AR$2:$AR$1001)+COUNTIF($AR$2:AR282,AR282)-1)</f>
        <v/>
      </c>
      <c r="AU282" s="238" t="str">
        <f>IF($AL282="","",RANK(AV282,$AV$2:$AV$1001)+COUNTIF($AV$2:AV282,AV282)-1)</f>
        <v/>
      </c>
      <c r="AV282" s="260">
        <f t="shared" si="40"/>
        <v>0</v>
      </c>
    </row>
    <row r="283" spans="26:48" ht="15" customHeight="1" x14ac:dyDescent="0.2">
      <c r="Z283" s="238" t="str">
        <f>Shares!A283</f>
        <v/>
      </c>
      <c r="AA283" s="238" t="str">
        <f>Shares!B283</f>
        <v/>
      </c>
      <c r="AB283" s="238" t="str">
        <f>Shares!C283</f>
        <v/>
      </c>
      <c r="AC283" s="238" t="str">
        <f>Shares!D283</f>
        <v/>
      </c>
      <c r="AD283" s="238">
        <f>IF($Z283="",0,Shares!E283)</f>
        <v>0</v>
      </c>
      <c r="AE283" s="260">
        <f>IF($Z283="",0,Shares!K283*Shares!J283)</f>
        <v>0</v>
      </c>
      <c r="AF283" s="261">
        <f t="shared" si="39"/>
        <v>0</v>
      </c>
      <c r="AG283" s="260">
        <f>IF($Z283="",0,Shares!M283)</f>
        <v>0</v>
      </c>
      <c r="AH283" s="261">
        <f>IF($Z283="",0,Shares!N283)</f>
        <v>0</v>
      </c>
      <c r="AI283" s="238" t="str">
        <f>IF($Z283="","",RANK(AE283,$AE$2:$AE$1001)+COUNTIF($AE$2:AE283,AE283)-1)</f>
        <v/>
      </c>
      <c r="AJ283" s="238" t="str">
        <f>IF($AD283&lt;0,COUNT($AJ$1:AJ282)+1,"")</f>
        <v/>
      </c>
      <c r="AL283" s="238" t="str">
        <f>'All Ticker P&amp;L'!A283</f>
        <v/>
      </c>
      <c r="AM283" s="238" t="str">
        <f>'All Ticker P&amp;L'!B283</f>
        <v/>
      </c>
      <c r="AN283" s="238" t="str">
        <f>'All Ticker P&amp;L'!C283</f>
        <v/>
      </c>
      <c r="AO283" s="238" t="str">
        <f>'All Ticker P&amp;L'!D283</f>
        <v/>
      </c>
      <c r="AP283" s="238">
        <f>IF($AL283="",0,'All Ticker P&amp;L'!E283)</f>
        <v>0</v>
      </c>
      <c r="AQ283" s="260">
        <f>IF($AL283="",0,'All Ticker P&amp;L'!J283*'All Ticker P&amp;L'!I283)</f>
        <v>0</v>
      </c>
      <c r="AR283" s="260">
        <f>IF($AL283="",0,'All Ticker P&amp;L'!L283)</f>
        <v>0</v>
      </c>
      <c r="AS283" s="261">
        <f>IF($AL283="",0,'All Ticker P&amp;L'!M283)</f>
        <v>0</v>
      </c>
      <c r="AT283" s="238" t="str">
        <f>IF($AL283="","",RANK(AR283,$AR$2:$AR$1001)+COUNTIF($AR$2:AR283,AR283)-1)</f>
        <v/>
      </c>
      <c r="AU283" s="238" t="str">
        <f>IF($AL283="","",RANK(AV283,$AV$2:$AV$1001)+COUNTIF($AV$2:AV283,AV283)-1)</f>
        <v/>
      </c>
      <c r="AV283" s="260">
        <f t="shared" si="40"/>
        <v>0</v>
      </c>
    </row>
    <row r="284" spans="26:48" ht="15" customHeight="1" x14ac:dyDescent="0.2">
      <c r="Z284" s="238" t="str">
        <f>Shares!A284</f>
        <v/>
      </c>
      <c r="AA284" s="238" t="str">
        <f>Shares!B284</f>
        <v/>
      </c>
      <c r="AB284" s="238" t="str">
        <f>Shares!C284</f>
        <v/>
      </c>
      <c r="AC284" s="238" t="str">
        <f>Shares!D284</f>
        <v/>
      </c>
      <c r="AD284" s="238">
        <f>IF($Z284="",0,Shares!E284)</f>
        <v>0</v>
      </c>
      <c r="AE284" s="260">
        <f>IF($Z284="",0,Shares!K284*Shares!J284)</f>
        <v>0</v>
      </c>
      <c r="AF284" s="261">
        <f t="shared" si="39"/>
        <v>0</v>
      </c>
      <c r="AG284" s="260">
        <f>IF($Z284="",0,Shares!M284)</f>
        <v>0</v>
      </c>
      <c r="AH284" s="261">
        <f>IF($Z284="",0,Shares!N284)</f>
        <v>0</v>
      </c>
      <c r="AI284" s="238" t="str">
        <f>IF($Z284="","",RANK(AE284,$AE$2:$AE$1001)+COUNTIF($AE$2:AE284,AE284)-1)</f>
        <v/>
      </c>
      <c r="AJ284" s="238" t="str">
        <f>IF($AD284&lt;0,COUNT($AJ$1:AJ283)+1,"")</f>
        <v/>
      </c>
      <c r="AL284" s="238" t="str">
        <f>'All Ticker P&amp;L'!A284</f>
        <v/>
      </c>
      <c r="AM284" s="238" t="str">
        <f>'All Ticker P&amp;L'!B284</f>
        <v/>
      </c>
      <c r="AN284" s="238" t="str">
        <f>'All Ticker P&amp;L'!C284</f>
        <v/>
      </c>
      <c r="AO284" s="238" t="str">
        <f>'All Ticker P&amp;L'!D284</f>
        <v/>
      </c>
      <c r="AP284" s="238">
        <f>IF($AL284="",0,'All Ticker P&amp;L'!E284)</f>
        <v>0</v>
      </c>
      <c r="AQ284" s="260">
        <f>IF($AL284="",0,'All Ticker P&amp;L'!J284*'All Ticker P&amp;L'!I284)</f>
        <v>0</v>
      </c>
      <c r="AR284" s="260">
        <f>IF($AL284="",0,'All Ticker P&amp;L'!L284)</f>
        <v>0</v>
      </c>
      <c r="AS284" s="261">
        <f>IF($AL284="",0,'All Ticker P&amp;L'!M284)</f>
        <v>0</v>
      </c>
      <c r="AT284" s="238" t="str">
        <f>IF($AL284="","",RANK(AR284,$AR$2:$AR$1001)+COUNTIF($AR$2:AR284,AR284)-1)</f>
        <v/>
      </c>
      <c r="AU284" s="238" t="str">
        <f>IF($AL284="","",RANK(AV284,$AV$2:$AV$1001)+COUNTIF($AV$2:AV284,AV284)-1)</f>
        <v/>
      </c>
      <c r="AV284" s="260">
        <f t="shared" si="40"/>
        <v>0</v>
      </c>
    </row>
    <row r="285" spans="26:48" ht="15" customHeight="1" x14ac:dyDescent="0.2">
      <c r="Z285" s="238" t="str">
        <f>Shares!A285</f>
        <v/>
      </c>
      <c r="AA285" s="238" t="str">
        <f>Shares!B285</f>
        <v/>
      </c>
      <c r="AB285" s="238" t="str">
        <f>Shares!C285</f>
        <v/>
      </c>
      <c r="AC285" s="238" t="str">
        <f>Shares!D285</f>
        <v/>
      </c>
      <c r="AD285" s="238">
        <f>IF($Z285="",0,Shares!E285)</f>
        <v>0</v>
      </c>
      <c r="AE285" s="260">
        <f>IF($Z285="",0,Shares!K285*Shares!J285)</f>
        <v>0</v>
      </c>
      <c r="AF285" s="261">
        <f t="shared" si="39"/>
        <v>0</v>
      </c>
      <c r="AG285" s="260">
        <f>IF($Z285="",0,Shares!M285)</f>
        <v>0</v>
      </c>
      <c r="AH285" s="261">
        <f>IF($Z285="",0,Shares!N285)</f>
        <v>0</v>
      </c>
      <c r="AI285" s="238" t="str">
        <f>IF($Z285="","",RANK(AE285,$AE$2:$AE$1001)+COUNTIF($AE$2:AE285,AE285)-1)</f>
        <v/>
      </c>
      <c r="AJ285" s="238" t="str">
        <f>IF($AD285&lt;0,COUNT($AJ$1:AJ284)+1,"")</f>
        <v/>
      </c>
      <c r="AL285" s="238" t="str">
        <f>'All Ticker P&amp;L'!A285</f>
        <v/>
      </c>
      <c r="AM285" s="238" t="str">
        <f>'All Ticker P&amp;L'!B285</f>
        <v/>
      </c>
      <c r="AN285" s="238" t="str">
        <f>'All Ticker P&amp;L'!C285</f>
        <v/>
      </c>
      <c r="AO285" s="238" t="str">
        <f>'All Ticker P&amp;L'!D285</f>
        <v/>
      </c>
      <c r="AP285" s="238">
        <f>IF($AL285="",0,'All Ticker P&amp;L'!E285)</f>
        <v>0</v>
      </c>
      <c r="AQ285" s="260">
        <f>IF($AL285="",0,'All Ticker P&amp;L'!J285*'All Ticker P&amp;L'!I285)</f>
        <v>0</v>
      </c>
      <c r="AR285" s="260">
        <f>IF($AL285="",0,'All Ticker P&amp;L'!L285)</f>
        <v>0</v>
      </c>
      <c r="AS285" s="261">
        <f>IF($AL285="",0,'All Ticker P&amp;L'!M285)</f>
        <v>0</v>
      </c>
      <c r="AT285" s="238" t="str">
        <f>IF($AL285="","",RANK(AR285,$AR$2:$AR$1001)+COUNTIF($AR$2:AR285,AR285)-1)</f>
        <v/>
      </c>
      <c r="AU285" s="238" t="str">
        <f>IF($AL285="","",RANK(AV285,$AV$2:$AV$1001)+COUNTIF($AV$2:AV285,AV285)-1)</f>
        <v/>
      </c>
      <c r="AV285" s="260">
        <f t="shared" si="40"/>
        <v>0</v>
      </c>
    </row>
    <row r="286" spans="26:48" ht="15" customHeight="1" x14ac:dyDescent="0.2">
      <c r="Z286" s="238" t="str">
        <f>Shares!A286</f>
        <v/>
      </c>
      <c r="AA286" s="238" t="str">
        <f>Shares!B286</f>
        <v/>
      </c>
      <c r="AB286" s="238" t="str">
        <f>Shares!C286</f>
        <v/>
      </c>
      <c r="AC286" s="238" t="str">
        <f>Shares!D286</f>
        <v/>
      </c>
      <c r="AD286" s="238">
        <f>IF($Z286="",0,Shares!E286)</f>
        <v>0</v>
      </c>
      <c r="AE286" s="260">
        <f>IF($Z286="",0,Shares!K286*Shares!J286)</f>
        <v>0</v>
      </c>
      <c r="AF286" s="261">
        <f t="shared" si="39"/>
        <v>0</v>
      </c>
      <c r="AG286" s="260">
        <f>IF($Z286="",0,Shares!M286)</f>
        <v>0</v>
      </c>
      <c r="AH286" s="261">
        <f>IF($Z286="",0,Shares!N286)</f>
        <v>0</v>
      </c>
      <c r="AI286" s="238" t="str">
        <f>IF($Z286="","",RANK(AE286,$AE$2:$AE$1001)+COUNTIF($AE$2:AE286,AE286)-1)</f>
        <v/>
      </c>
      <c r="AJ286" s="238" t="str">
        <f>IF($AD286&lt;0,COUNT($AJ$1:AJ285)+1,"")</f>
        <v/>
      </c>
      <c r="AL286" s="238" t="str">
        <f>'All Ticker P&amp;L'!A286</f>
        <v/>
      </c>
      <c r="AM286" s="238" t="str">
        <f>'All Ticker P&amp;L'!B286</f>
        <v/>
      </c>
      <c r="AN286" s="238" t="str">
        <f>'All Ticker P&amp;L'!C286</f>
        <v/>
      </c>
      <c r="AO286" s="238" t="str">
        <f>'All Ticker P&amp;L'!D286</f>
        <v/>
      </c>
      <c r="AP286" s="238">
        <f>IF($AL286="",0,'All Ticker P&amp;L'!E286)</f>
        <v>0</v>
      </c>
      <c r="AQ286" s="260">
        <f>IF($AL286="",0,'All Ticker P&amp;L'!J286*'All Ticker P&amp;L'!I286)</f>
        <v>0</v>
      </c>
      <c r="AR286" s="260">
        <f>IF($AL286="",0,'All Ticker P&amp;L'!L286)</f>
        <v>0</v>
      </c>
      <c r="AS286" s="261">
        <f>IF($AL286="",0,'All Ticker P&amp;L'!M286)</f>
        <v>0</v>
      </c>
      <c r="AT286" s="238" t="str">
        <f>IF($AL286="","",RANK(AR286,$AR$2:$AR$1001)+COUNTIF($AR$2:AR286,AR286)-1)</f>
        <v/>
      </c>
      <c r="AU286" s="238" t="str">
        <f>IF($AL286="","",RANK(AV286,$AV$2:$AV$1001)+COUNTIF($AV$2:AV286,AV286)-1)</f>
        <v/>
      </c>
      <c r="AV286" s="260">
        <f t="shared" si="40"/>
        <v>0</v>
      </c>
    </row>
    <row r="287" spans="26:48" ht="15" customHeight="1" x14ac:dyDescent="0.2">
      <c r="Z287" s="238" t="str">
        <f>Shares!A287</f>
        <v/>
      </c>
      <c r="AA287" s="238" t="str">
        <f>Shares!B287</f>
        <v/>
      </c>
      <c r="AB287" s="238" t="str">
        <f>Shares!C287</f>
        <v/>
      </c>
      <c r="AC287" s="238" t="str">
        <f>Shares!D287</f>
        <v/>
      </c>
      <c r="AD287" s="238">
        <f>IF($Z287="",0,Shares!E287)</f>
        <v>0</v>
      </c>
      <c r="AE287" s="260">
        <f>IF($Z287="",0,Shares!K287*Shares!J287)</f>
        <v>0</v>
      </c>
      <c r="AF287" s="261">
        <f t="shared" si="39"/>
        <v>0</v>
      </c>
      <c r="AG287" s="260">
        <f>IF($Z287="",0,Shares!M287)</f>
        <v>0</v>
      </c>
      <c r="AH287" s="261">
        <f>IF($Z287="",0,Shares!N287)</f>
        <v>0</v>
      </c>
      <c r="AI287" s="238" t="str">
        <f>IF($Z287="","",RANK(AE287,$AE$2:$AE$1001)+COUNTIF($AE$2:AE287,AE287)-1)</f>
        <v/>
      </c>
      <c r="AJ287" s="238" t="str">
        <f>IF($AD287&lt;0,COUNT($AJ$1:AJ286)+1,"")</f>
        <v/>
      </c>
      <c r="AL287" s="238" t="str">
        <f>'All Ticker P&amp;L'!A287</f>
        <v/>
      </c>
      <c r="AM287" s="238" t="str">
        <f>'All Ticker P&amp;L'!B287</f>
        <v/>
      </c>
      <c r="AN287" s="238" t="str">
        <f>'All Ticker P&amp;L'!C287</f>
        <v/>
      </c>
      <c r="AO287" s="238" t="str">
        <f>'All Ticker P&amp;L'!D287</f>
        <v/>
      </c>
      <c r="AP287" s="238">
        <f>IF($AL287="",0,'All Ticker P&amp;L'!E287)</f>
        <v>0</v>
      </c>
      <c r="AQ287" s="260">
        <f>IF($AL287="",0,'All Ticker P&amp;L'!J287*'All Ticker P&amp;L'!I287)</f>
        <v>0</v>
      </c>
      <c r="AR287" s="260">
        <f>IF($AL287="",0,'All Ticker P&amp;L'!L287)</f>
        <v>0</v>
      </c>
      <c r="AS287" s="261">
        <f>IF($AL287="",0,'All Ticker P&amp;L'!M287)</f>
        <v>0</v>
      </c>
      <c r="AT287" s="238" t="str">
        <f>IF($AL287="","",RANK(AR287,$AR$2:$AR$1001)+COUNTIF($AR$2:AR287,AR287)-1)</f>
        <v/>
      </c>
      <c r="AU287" s="238" t="str">
        <f>IF($AL287="","",RANK(AV287,$AV$2:$AV$1001)+COUNTIF($AV$2:AV287,AV287)-1)</f>
        <v/>
      </c>
      <c r="AV287" s="260">
        <f t="shared" si="40"/>
        <v>0</v>
      </c>
    </row>
    <row r="288" spans="26:48" ht="15" customHeight="1" x14ac:dyDescent="0.2">
      <c r="Z288" s="238" t="str">
        <f>Shares!A288</f>
        <v/>
      </c>
      <c r="AA288" s="238" t="str">
        <f>Shares!B288</f>
        <v/>
      </c>
      <c r="AB288" s="238" t="str">
        <f>Shares!C288</f>
        <v/>
      </c>
      <c r="AC288" s="238" t="str">
        <f>Shares!D288</f>
        <v/>
      </c>
      <c r="AD288" s="238">
        <f>IF($Z288="",0,Shares!E288)</f>
        <v>0</v>
      </c>
      <c r="AE288" s="260">
        <f>IF($Z288="",0,Shares!K288*Shares!J288)</f>
        <v>0</v>
      </c>
      <c r="AF288" s="261">
        <f t="shared" si="39"/>
        <v>0</v>
      </c>
      <c r="AG288" s="260">
        <f>IF($Z288="",0,Shares!M288)</f>
        <v>0</v>
      </c>
      <c r="AH288" s="261">
        <f>IF($Z288="",0,Shares!N288)</f>
        <v>0</v>
      </c>
      <c r="AI288" s="238" t="str">
        <f>IF($Z288="","",RANK(AE288,$AE$2:$AE$1001)+COUNTIF($AE$2:AE288,AE288)-1)</f>
        <v/>
      </c>
      <c r="AJ288" s="238" t="str">
        <f>IF($AD288&lt;0,COUNT($AJ$1:AJ287)+1,"")</f>
        <v/>
      </c>
      <c r="AL288" s="238" t="str">
        <f>'All Ticker P&amp;L'!A288</f>
        <v/>
      </c>
      <c r="AM288" s="238" t="str">
        <f>'All Ticker P&amp;L'!B288</f>
        <v/>
      </c>
      <c r="AN288" s="238" t="str">
        <f>'All Ticker P&amp;L'!C288</f>
        <v/>
      </c>
      <c r="AO288" s="238" t="str">
        <f>'All Ticker P&amp;L'!D288</f>
        <v/>
      </c>
      <c r="AP288" s="238">
        <f>IF($AL288="",0,'All Ticker P&amp;L'!E288)</f>
        <v>0</v>
      </c>
      <c r="AQ288" s="260">
        <f>IF($AL288="",0,'All Ticker P&amp;L'!J288*'All Ticker P&amp;L'!I288)</f>
        <v>0</v>
      </c>
      <c r="AR288" s="260">
        <f>IF($AL288="",0,'All Ticker P&amp;L'!L288)</f>
        <v>0</v>
      </c>
      <c r="AS288" s="261">
        <f>IF($AL288="",0,'All Ticker P&amp;L'!M288)</f>
        <v>0</v>
      </c>
      <c r="AT288" s="238" t="str">
        <f>IF($AL288="","",RANK(AR288,$AR$2:$AR$1001)+COUNTIF($AR$2:AR288,AR288)-1)</f>
        <v/>
      </c>
      <c r="AU288" s="238" t="str">
        <f>IF($AL288="","",RANK(AV288,$AV$2:$AV$1001)+COUNTIF($AV$2:AV288,AV288)-1)</f>
        <v/>
      </c>
      <c r="AV288" s="260">
        <f t="shared" si="40"/>
        <v>0</v>
      </c>
    </row>
    <row r="289" spans="26:48" ht="15" customHeight="1" x14ac:dyDescent="0.2">
      <c r="Z289" s="238" t="str">
        <f>Shares!A289</f>
        <v/>
      </c>
      <c r="AA289" s="238" t="str">
        <f>Shares!B289</f>
        <v/>
      </c>
      <c r="AB289" s="238" t="str">
        <f>Shares!C289</f>
        <v/>
      </c>
      <c r="AC289" s="238" t="str">
        <f>Shares!D289</f>
        <v/>
      </c>
      <c r="AD289" s="238">
        <f>IF($Z289="",0,Shares!E289)</f>
        <v>0</v>
      </c>
      <c r="AE289" s="260">
        <f>IF($Z289="",0,Shares!K289*Shares!J289)</f>
        <v>0</v>
      </c>
      <c r="AF289" s="261">
        <f t="shared" si="39"/>
        <v>0</v>
      </c>
      <c r="AG289" s="260">
        <f>IF($Z289="",0,Shares!M289)</f>
        <v>0</v>
      </c>
      <c r="AH289" s="261">
        <f>IF($Z289="",0,Shares!N289)</f>
        <v>0</v>
      </c>
      <c r="AI289" s="238" t="str">
        <f>IF($Z289="","",RANK(AE289,$AE$2:$AE$1001)+COUNTIF($AE$2:AE289,AE289)-1)</f>
        <v/>
      </c>
      <c r="AJ289" s="238" t="str">
        <f>IF($AD289&lt;0,COUNT($AJ$1:AJ288)+1,"")</f>
        <v/>
      </c>
      <c r="AL289" s="238" t="str">
        <f>'All Ticker P&amp;L'!A289</f>
        <v/>
      </c>
      <c r="AM289" s="238" t="str">
        <f>'All Ticker P&amp;L'!B289</f>
        <v/>
      </c>
      <c r="AN289" s="238" t="str">
        <f>'All Ticker P&amp;L'!C289</f>
        <v/>
      </c>
      <c r="AO289" s="238" t="str">
        <f>'All Ticker P&amp;L'!D289</f>
        <v/>
      </c>
      <c r="AP289" s="238">
        <f>IF($AL289="",0,'All Ticker P&amp;L'!E289)</f>
        <v>0</v>
      </c>
      <c r="AQ289" s="260">
        <f>IF($AL289="",0,'All Ticker P&amp;L'!J289*'All Ticker P&amp;L'!I289)</f>
        <v>0</v>
      </c>
      <c r="AR289" s="260">
        <f>IF($AL289="",0,'All Ticker P&amp;L'!L289)</f>
        <v>0</v>
      </c>
      <c r="AS289" s="261">
        <f>IF($AL289="",0,'All Ticker P&amp;L'!M289)</f>
        <v>0</v>
      </c>
      <c r="AT289" s="238" t="str">
        <f>IF($AL289="","",RANK(AR289,$AR$2:$AR$1001)+COUNTIF($AR$2:AR289,AR289)-1)</f>
        <v/>
      </c>
      <c r="AU289" s="238" t="str">
        <f>IF($AL289="","",RANK(AV289,$AV$2:$AV$1001)+COUNTIF($AV$2:AV289,AV289)-1)</f>
        <v/>
      </c>
      <c r="AV289" s="260">
        <f t="shared" si="40"/>
        <v>0</v>
      </c>
    </row>
    <row r="290" spans="26:48" ht="15" customHeight="1" x14ac:dyDescent="0.2">
      <c r="Z290" s="238" t="str">
        <f>Shares!A290</f>
        <v/>
      </c>
      <c r="AA290" s="238" t="str">
        <f>Shares!B290</f>
        <v/>
      </c>
      <c r="AB290" s="238" t="str">
        <f>Shares!C290</f>
        <v/>
      </c>
      <c r="AC290" s="238" t="str">
        <f>Shares!D290</f>
        <v/>
      </c>
      <c r="AD290" s="238">
        <f>IF($Z290="",0,Shares!E290)</f>
        <v>0</v>
      </c>
      <c r="AE290" s="260">
        <f>IF($Z290="",0,Shares!K290*Shares!J290)</f>
        <v>0</v>
      </c>
      <c r="AF290" s="261">
        <f t="shared" si="39"/>
        <v>0</v>
      </c>
      <c r="AG290" s="260">
        <f>IF($Z290="",0,Shares!M290)</f>
        <v>0</v>
      </c>
      <c r="AH290" s="261">
        <f>IF($Z290="",0,Shares!N290)</f>
        <v>0</v>
      </c>
      <c r="AI290" s="238" t="str">
        <f>IF($Z290="","",RANK(AE290,$AE$2:$AE$1001)+COUNTIF($AE$2:AE290,AE290)-1)</f>
        <v/>
      </c>
      <c r="AJ290" s="238" t="str">
        <f>IF($AD290&lt;0,COUNT($AJ$1:AJ289)+1,"")</f>
        <v/>
      </c>
      <c r="AL290" s="238" t="str">
        <f>'All Ticker P&amp;L'!A290</f>
        <v/>
      </c>
      <c r="AM290" s="238" t="str">
        <f>'All Ticker P&amp;L'!B290</f>
        <v/>
      </c>
      <c r="AN290" s="238" t="str">
        <f>'All Ticker P&amp;L'!C290</f>
        <v/>
      </c>
      <c r="AO290" s="238" t="str">
        <f>'All Ticker P&amp;L'!D290</f>
        <v/>
      </c>
      <c r="AP290" s="238">
        <f>IF($AL290="",0,'All Ticker P&amp;L'!E290)</f>
        <v>0</v>
      </c>
      <c r="AQ290" s="260">
        <f>IF($AL290="",0,'All Ticker P&amp;L'!J290*'All Ticker P&amp;L'!I290)</f>
        <v>0</v>
      </c>
      <c r="AR290" s="260">
        <f>IF($AL290="",0,'All Ticker P&amp;L'!L290)</f>
        <v>0</v>
      </c>
      <c r="AS290" s="261">
        <f>IF($AL290="",0,'All Ticker P&amp;L'!M290)</f>
        <v>0</v>
      </c>
      <c r="AT290" s="238" t="str">
        <f>IF($AL290="","",RANK(AR290,$AR$2:$AR$1001)+COUNTIF($AR$2:AR290,AR290)-1)</f>
        <v/>
      </c>
      <c r="AU290" s="238" t="str">
        <f>IF($AL290="","",RANK(AV290,$AV$2:$AV$1001)+COUNTIF($AV$2:AV290,AV290)-1)</f>
        <v/>
      </c>
      <c r="AV290" s="260">
        <f t="shared" si="40"/>
        <v>0</v>
      </c>
    </row>
    <row r="291" spans="26:48" ht="15" customHeight="1" x14ac:dyDescent="0.2">
      <c r="Z291" s="238" t="str">
        <f>Shares!A291</f>
        <v/>
      </c>
      <c r="AA291" s="238" t="str">
        <f>Shares!B291</f>
        <v/>
      </c>
      <c r="AB291" s="238" t="str">
        <f>Shares!C291</f>
        <v/>
      </c>
      <c r="AC291" s="238" t="str">
        <f>Shares!D291</f>
        <v/>
      </c>
      <c r="AD291" s="238">
        <f>IF($Z291="",0,Shares!E291)</f>
        <v>0</v>
      </c>
      <c r="AE291" s="260">
        <f>IF($Z291="",0,Shares!K291*Shares!J291)</f>
        <v>0</v>
      </c>
      <c r="AF291" s="261">
        <f t="shared" si="39"/>
        <v>0</v>
      </c>
      <c r="AG291" s="260">
        <f>IF($Z291="",0,Shares!M291)</f>
        <v>0</v>
      </c>
      <c r="AH291" s="261">
        <f>IF($Z291="",0,Shares!N291)</f>
        <v>0</v>
      </c>
      <c r="AI291" s="238" t="str">
        <f>IF($Z291="","",RANK(AE291,$AE$2:$AE$1001)+COUNTIF($AE$2:AE291,AE291)-1)</f>
        <v/>
      </c>
      <c r="AJ291" s="238" t="str">
        <f>IF($AD291&lt;0,COUNT($AJ$1:AJ290)+1,"")</f>
        <v/>
      </c>
      <c r="AL291" s="238" t="str">
        <f>'All Ticker P&amp;L'!A291</f>
        <v/>
      </c>
      <c r="AM291" s="238" t="str">
        <f>'All Ticker P&amp;L'!B291</f>
        <v/>
      </c>
      <c r="AN291" s="238" t="str">
        <f>'All Ticker P&amp;L'!C291</f>
        <v/>
      </c>
      <c r="AO291" s="238" t="str">
        <f>'All Ticker P&amp;L'!D291</f>
        <v/>
      </c>
      <c r="AP291" s="238">
        <f>IF($AL291="",0,'All Ticker P&amp;L'!E291)</f>
        <v>0</v>
      </c>
      <c r="AQ291" s="260">
        <f>IF($AL291="",0,'All Ticker P&amp;L'!J291*'All Ticker P&amp;L'!I291)</f>
        <v>0</v>
      </c>
      <c r="AR291" s="260">
        <f>IF($AL291="",0,'All Ticker P&amp;L'!L291)</f>
        <v>0</v>
      </c>
      <c r="AS291" s="261">
        <f>IF($AL291="",0,'All Ticker P&amp;L'!M291)</f>
        <v>0</v>
      </c>
      <c r="AT291" s="238" t="str">
        <f>IF($AL291="","",RANK(AR291,$AR$2:$AR$1001)+COUNTIF($AR$2:AR291,AR291)-1)</f>
        <v/>
      </c>
      <c r="AU291" s="238" t="str">
        <f>IF($AL291="","",RANK(AV291,$AV$2:$AV$1001)+COUNTIF($AV$2:AV291,AV291)-1)</f>
        <v/>
      </c>
      <c r="AV291" s="260">
        <f t="shared" si="40"/>
        <v>0</v>
      </c>
    </row>
    <row r="292" spans="26:48" ht="15" customHeight="1" x14ac:dyDescent="0.2">
      <c r="Z292" s="238" t="str">
        <f>Shares!A292</f>
        <v/>
      </c>
      <c r="AA292" s="238" t="str">
        <f>Shares!B292</f>
        <v/>
      </c>
      <c r="AB292" s="238" t="str">
        <f>Shares!C292</f>
        <v/>
      </c>
      <c r="AC292" s="238" t="str">
        <f>Shares!D292</f>
        <v/>
      </c>
      <c r="AD292" s="238">
        <f>IF($Z292="",0,Shares!E292)</f>
        <v>0</v>
      </c>
      <c r="AE292" s="260">
        <f>IF($Z292="",0,Shares!K292*Shares!J292)</f>
        <v>0</v>
      </c>
      <c r="AF292" s="261">
        <f t="shared" si="39"/>
        <v>0</v>
      </c>
      <c r="AG292" s="260">
        <f>IF($Z292="",0,Shares!M292)</f>
        <v>0</v>
      </c>
      <c r="AH292" s="261">
        <f>IF($Z292="",0,Shares!N292)</f>
        <v>0</v>
      </c>
      <c r="AI292" s="238" t="str">
        <f>IF($Z292="","",RANK(AE292,$AE$2:$AE$1001)+COUNTIF($AE$2:AE292,AE292)-1)</f>
        <v/>
      </c>
      <c r="AJ292" s="238" t="str">
        <f>IF($AD292&lt;0,COUNT($AJ$1:AJ291)+1,"")</f>
        <v/>
      </c>
      <c r="AL292" s="238" t="str">
        <f>'All Ticker P&amp;L'!A292</f>
        <v/>
      </c>
      <c r="AM292" s="238" t="str">
        <f>'All Ticker P&amp;L'!B292</f>
        <v/>
      </c>
      <c r="AN292" s="238" t="str">
        <f>'All Ticker P&amp;L'!C292</f>
        <v/>
      </c>
      <c r="AO292" s="238" t="str">
        <f>'All Ticker P&amp;L'!D292</f>
        <v/>
      </c>
      <c r="AP292" s="238">
        <f>IF($AL292="",0,'All Ticker P&amp;L'!E292)</f>
        <v>0</v>
      </c>
      <c r="AQ292" s="260">
        <f>IF($AL292="",0,'All Ticker P&amp;L'!J292*'All Ticker P&amp;L'!I292)</f>
        <v>0</v>
      </c>
      <c r="AR292" s="260">
        <f>IF($AL292="",0,'All Ticker P&amp;L'!L292)</f>
        <v>0</v>
      </c>
      <c r="AS292" s="261">
        <f>IF($AL292="",0,'All Ticker P&amp;L'!M292)</f>
        <v>0</v>
      </c>
      <c r="AT292" s="238" t="str">
        <f>IF($AL292="","",RANK(AR292,$AR$2:$AR$1001)+COUNTIF($AR$2:AR292,AR292)-1)</f>
        <v/>
      </c>
      <c r="AU292" s="238" t="str">
        <f>IF($AL292="","",RANK(AV292,$AV$2:$AV$1001)+COUNTIF($AV$2:AV292,AV292)-1)</f>
        <v/>
      </c>
      <c r="AV292" s="260">
        <f t="shared" si="40"/>
        <v>0</v>
      </c>
    </row>
    <row r="293" spans="26:48" ht="15" customHeight="1" x14ac:dyDescent="0.2">
      <c r="Z293" s="238" t="str">
        <f>Shares!A293</f>
        <v/>
      </c>
      <c r="AA293" s="238" t="str">
        <f>Shares!B293</f>
        <v/>
      </c>
      <c r="AB293" s="238" t="str">
        <f>Shares!C293</f>
        <v/>
      </c>
      <c r="AC293" s="238" t="str">
        <f>Shares!D293</f>
        <v/>
      </c>
      <c r="AD293" s="238">
        <f>IF($Z293="",0,Shares!E293)</f>
        <v>0</v>
      </c>
      <c r="AE293" s="260">
        <f>IF($Z293="",0,Shares!K293*Shares!J293)</f>
        <v>0</v>
      </c>
      <c r="AF293" s="261">
        <f t="shared" si="39"/>
        <v>0</v>
      </c>
      <c r="AG293" s="260">
        <f>IF($Z293="",0,Shares!M293)</f>
        <v>0</v>
      </c>
      <c r="AH293" s="261">
        <f>IF($Z293="",0,Shares!N293)</f>
        <v>0</v>
      </c>
      <c r="AI293" s="238" t="str">
        <f>IF($Z293="","",RANK(AE293,$AE$2:$AE$1001)+COUNTIF($AE$2:AE293,AE293)-1)</f>
        <v/>
      </c>
      <c r="AJ293" s="238" t="str">
        <f>IF($AD293&lt;0,COUNT($AJ$1:AJ292)+1,"")</f>
        <v/>
      </c>
      <c r="AL293" s="238" t="str">
        <f>'All Ticker P&amp;L'!A293</f>
        <v/>
      </c>
      <c r="AM293" s="238" t="str">
        <f>'All Ticker P&amp;L'!B293</f>
        <v/>
      </c>
      <c r="AN293" s="238" t="str">
        <f>'All Ticker P&amp;L'!C293</f>
        <v/>
      </c>
      <c r="AO293" s="238" t="str">
        <f>'All Ticker P&amp;L'!D293</f>
        <v/>
      </c>
      <c r="AP293" s="238">
        <f>IF($AL293="",0,'All Ticker P&amp;L'!E293)</f>
        <v>0</v>
      </c>
      <c r="AQ293" s="260">
        <f>IF($AL293="",0,'All Ticker P&amp;L'!J293*'All Ticker P&amp;L'!I293)</f>
        <v>0</v>
      </c>
      <c r="AR293" s="260">
        <f>IF($AL293="",0,'All Ticker P&amp;L'!L293)</f>
        <v>0</v>
      </c>
      <c r="AS293" s="261">
        <f>IF($AL293="",0,'All Ticker P&amp;L'!M293)</f>
        <v>0</v>
      </c>
      <c r="AT293" s="238" t="str">
        <f>IF($AL293="","",RANK(AR293,$AR$2:$AR$1001)+COUNTIF($AR$2:AR293,AR293)-1)</f>
        <v/>
      </c>
      <c r="AU293" s="238" t="str">
        <f>IF($AL293="","",RANK(AV293,$AV$2:$AV$1001)+COUNTIF($AV$2:AV293,AV293)-1)</f>
        <v/>
      </c>
      <c r="AV293" s="260">
        <f t="shared" si="40"/>
        <v>0</v>
      </c>
    </row>
    <row r="294" spans="26:48" ht="15" customHeight="1" x14ac:dyDescent="0.2">
      <c r="Z294" s="238" t="str">
        <f>Shares!A294</f>
        <v/>
      </c>
      <c r="AA294" s="238" t="str">
        <f>Shares!B294</f>
        <v/>
      </c>
      <c r="AB294" s="238" t="str">
        <f>Shares!C294</f>
        <v/>
      </c>
      <c r="AC294" s="238" t="str">
        <f>Shares!D294</f>
        <v/>
      </c>
      <c r="AD294" s="238">
        <f>IF($Z294="",0,Shares!E294)</f>
        <v>0</v>
      </c>
      <c r="AE294" s="260">
        <f>IF($Z294="",0,Shares!K294*Shares!J294)</f>
        <v>0</v>
      </c>
      <c r="AF294" s="261">
        <f t="shared" si="39"/>
        <v>0</v>
      </c>
      <c r="AG294" s="260">
        <f>IF($Z294="",0,Shares!M294)</f>
        <v>0</v>
      </c>
      <c r="AH294" s="261">
        <f>IF($Z294="",0,Shares!N294)</f>
        <v>0</v>
      </c>
      <c r="AI294" s="238" t="str">
        <f>IF($Z294="","",RANK(AE294,$AE$2:$AE$1001)+COUNTIF($AE$2:AE294,AE294)-1)</f>
        <v/>
      </c>
      <c r="AJ294" s="238" t="str">
        <f>IF($AD294&lt;0,COUNT($AJ$1:AJ293)+1,"")</f>
        <v/>
      </c>
      <c r="AL294" s="238" t="str">
        <f>'All Ticker P&amp;L'!A294</f>
        <v/>
      </c>
      <c r="AM294" s="238" t="str">
        <f>'All Ticker P&amp;L'!B294</f>
        <v/>
      </c>
      <c r="AN294" s="238" t="str">
        <f>'All Ticker P&amp;L'!C294</f>
        <v/>
      </c>
      <c r="AO294" s="238" t="str">
        <f>'All Ticker P&amp;L'!D294</f>
        <v/>
      </c>
      <c r="AP294" s="238">
        <f>IF($AL294="",0,'All Ticker P&amp;L'!E294)</f>
        <v>0</v>
      </c>
      <c r="AQ294" s="260">
        <f>IF($AL294="",0,'All Ticker P&amp;L'!J294*'All Ticker P&amp;L'!I294)</f>
        <v>0</v>
      </c>
      <c r="AR294" s="260">
        <f>IF($AL294="",0,'All Ticker P&amp;L'!L294)</f>
        <v>0</v>
      </c>
      <c r="AS294" s="261">
        <f>IF($AL294="",0,'All Ticker P&amp;L'!M294)</f>
        <v>0</v>
      </c>
      <c r="AT294" s="238" t="str">
        <f>IF($AL294="","",RANK(AR294,$AR$2:$AR$1001)+COUNTIF($AR$2:AR294,AR294)-1)</f>
        <v/>
      </c>
      <c r="AU294" s="238" t="str">
        <f>IF($AL294="","",RANK(AV294,$AV$2:$AV$1001)+COUNTIF($AV$2:AV294,AV294)-1)</f>
        <v/>
      </c>
      <c r="AV294" s="260">
        <f t="shared" si="40"/>
        <v>0</v>
      </c>
    </row>
    <row r="295" spans="26:48" ht="15" customHeight="1" x14ac:dyDescent="0.2">
      <c r="Z295" s="238" t="str">
        <f>Shares!A295</f>
        <v/>
      </c>
      <c r="AA295" s="238" t="str">
        <f>Shares!B295</f>
        <v/>
      </c>
      <c r="AB295" s="238" t="str">
        <f>Shares!C295</f>
        <v/>
      </c>
      <c r="AC295" s="238" t="str">
        <f>Shares!D295</f>
        <v/>
      </c>
      <c r="AD295" s="238">
        <f>IF($Z295="",0,Shares!E295)</f>
        <v>0</v>
      </c>
      <c r="AE295" s="260">
        <f>IF($Z295="",0,Shares!K295*Shares!J295)</f>
        <v>0</v>
      </c>
      <c r="AF295" s="261">
        <f t="shared" si="39"/>
        <v>0</v>
      </c>
      <c r="AG295" s="260">
        <f>IF($Z295="",0,Shares!M295)</f>
        <v>0</v>
      </c>
      <c r="AH295" s="261">
        <f>IF($Z295="",0,Shares!N295)</f>
        <v>0</v>
      </c>
      <c r="AI295" s="238" t="str">
        <f>IF($Z295="","",RANK(AE295,$AE$2:$AE$1001)+COUNTIF($AE$2:AE295,AE295)-1)</f>
        <v/>
      </c>
      <c r="AJ295" s="238" t="str">
        <f>IF($AD295&lt;0,COUNT($AJ$1:AJ294)+1,"")</f>
        <v/>
      </c>
      <c r="AL295" s="238" t="str">
        <f>'All Ticker P&amp;L'!A295</f>
        <v/>
      </c>
      <c r="AM295" s="238" t="str">
        <f>'All Ticker P&amp;L'!B295</f>
        <v/>
      </c>
      <c r="AN295" s="238" t="str">
        <f>'All Ticker P&amp;L'!C295</f>
        <v/>
      </c>
      <c r="AO295" s="238" t="str">
        <f>'All Ticker P&amp;L'!D295</f>
        <v/>
      </c>
      <c r="AP295" s="238">
        <f>IF($AL295="",0,'All Ticker P&amp;L'!E295)</f>
        <v>0</v>
      </c>
      <c r="AQ295" s="260">
        <f>IF($AL295="",0,'All Ticker P&amp;L'!J295*'All Ticker P&amp;L'!I295)</f>
        <v>0</v>
      </c>
      <c r="AR295" s="260">
        <f>IF($AL295="",0,'All Ticker P&amp;L'!L295)</f>
        <v>0</v>
      </c>
      <c r="AS295" s="261">
        <f>IF($AL295="",0,'All Ticker P&amp;L'!M295)</f>
        <v>0</v>
      </c>
      <c r="AT295" s="238" t="str">
        <f>IF($AL295="","",RANK(AR295,$AR$2:$AR$1001)+COUNTIF($AR$2:AR295,AR295)-1)</f>
        <v/>
      </c>
      <c r="AU295" s="238" t="str">
        <f>IF($AL295="","",RANK(AV295,$AV$2:$AV$1001)+COUNTIF($AV$2:AV295,AV295)-1)</f>
        <v/>
      </c>
      <c r="AV295" s="260">
        <f t="shared" si="40"/>
        <v>0</v>
      </c>
    </row>
    <row r="296" spans="26:48" ht="15" customHeight="1" x14ac:dyDescent="0.2">
      <c r="Z296" s="238" t="str">
        <f>Shares!A296</f>
        <v/>
      </c>
      <c r="AA296" s="238" t="str">
        <f>Shares!B296</f>
        <v/>
      </c>
      <c r="AB296" s="238" t="str">
        <f>Shares!C296</f>
        <v/>
      </c>
      <c r="AC296" s="238" t="str">
        <f>Shares!D296</f>
        <v/>
      </c>
      <c r="AD296" s="238">
        <f>IF($Z296="",0,Shares!E296)</f>
        <v>0</v>
      </c>
      <c r="AE296" s="260">
        <f>IF($Z296="",0,Shares!K296*Shares!J296)</f>
        <v>0</v>
      </c>
      <c r="AF296" s="261">
        <f t="shared" si="39"/>
        <v>0</v>
      </c>
      <c r="AG296" s="260">
        <f>IF($Z296="",0,Shares!M296)</f>
        <v>0</v>
      </c>
      <c r="AH296" s="261">
        <f>IF($Z296="",0,Shares!N296)</f>
        <v>0</v>
      </c>
      <c r="AI296" s="238" t="str">
        <f>IF($Z296="","",RANK(AE296,$AE$2:$AE$1001)+COUNTIF($AE$2:AE296,AE296)-1)</f>
        <v/>
      </c>
      <c r="AJ296" s="238" t="str">
        <f>IF($AD296&lt;0,COUNT($AJ$1:AJ295)+1,"")</f>
        <v/>
      </c>
      <c r="AL296" s="238" t="str">
        <f>'All Ticker P&amp;L'!A296</f>
        <v/>
      </c>
      <c r="AM296" s="238" t="str">
        <f>'All Ticker P&amp;L'!B296</f>
        <v/>
      </c>
      <c r="AN296" s="238" t="str">
        <f>'All Ticker P&amp;L'!C296</f>
        <v/>
      </c>
      <c r="AO296" s="238" t="str">
        <f>'All Ticker P&amp;L'!D296</f>
        <v/>
      </c>
      <c r="AP296" s="238">
        <f>IF($AL296="",0,'All Ticker P&amp;L'!E296)</f>
        <v>0</v>
      </c>
      <c r="AQ296" s="260">
        <f>IF($AL296="",0,'All Ticker P&amp;L'!J296*'All Ticker P&amp;L'!I296)</f>
        <v>0</v>
      </c>
      <c r="AR296" s="260">
        <f>IF($AL296="",0,'All Ticker P&amp;L'!L296)</f>
        <v>0</v>
      </c>
      <c r="AS296" s="261">
        <f>IF($AL296="",0,'All Ticker P&amp;L'!M296)</f>
        <v>0</v>
      </c>
      <c r="AT296" s="238" t="str">
        <f>IF($AL296="","",RANK(AR296,$AR$2:$AR$1001)+COUNTIF($AR$2:AR296,AR296)-1)</f>
        <v/>
      </c>
      <c r="AU296" s="238" t="str">
        <f>IF($AL296="","",RANK(AV296,$AV$2:$AV$1001)+COUNTIF($AV$2:AV296,AV296)-1)</f>
        <v/>
      </c>
      <c r="AV296" s="260">
        <f t="shared" si="40"/>
        <v>0</v>
      </c>
    </row>
    <row r="297" spans="26:48" ht="15" customHeight="1" x14ac:dyDescent="0.2">
      <c r="Z297" s="238" t="str">
        <f>Shares!A297</f>
        <v/>
      </c>
      <c r="AA297" s="238" t="str">
        <f>Shares!B297</f>
        <v/>
      </c>
      <c r="AB297" s="238" t="str">
        <f>Shares!C297</f>
        <v/>
      </c>
      <c r="AC297" s="238" t="str">
        <f>Shares!D297</f>
        <v/>
      </c>
      <c r="AD297" s="238">
        <f>IF($Z297="",0,Shares!E297)</f>
        <v>0</v>
      </c>
      <c r="AE297" s="260">
        <f>IF($Z297="",0,Shares!K297*Shares!J297)</f>
        <v>0</v>
      </c>
      <c r="AF297" s="261">
        <f t="shared" si="39"/>
        <v>0</v>
      </c>
      <c r="AG297" s="260">
        <f>IF($Z297="",0,Shares!M297)</f>
        <v>0</v>
      </c>
      <c r="AH297" s="261">
        <f>IF($Z297="",0,Shares!N297)</f>
        <v>0</v>
      </c>
      <c r="AI297" s="238" t="str">
        <f>IF($Z297="","",RANK(AE297,$AE$2:$AE$1001)+COUNTIF($AE$2:AE297,AE297)-1)</f>
        <v/>
      </c>
      <c r="AJ297" s="238" t="str">
        <f>IF($AD297&lt;0,COUNT($AJ$1:AJ296)+1,"")</f>
        <v/>
      </c>
      <c r="AL297" s="238" t="str">
        <f>'All Ticker P&amp;L'!A297</f>
        <v/>
      </c>
      <c r="AM297" s="238" t="str">
        <f>'All Ticker P&amp;L'!B297</f>
        <v/>
      </c>
      <c r="AN297" s="238" t="str">
        <f>'All Ticker P&amp;L'!C297</f>
        <v/>
      </c>
      <c r="AO297" s="238" t="str">
        <f>'All Ticker P&amp;L'!D297</f>
        <v/>
      </c>
      <c r="AP297" s="238">
        <f>IF($AL297="",0,'All Ticker P&amp;L'!E297)</f>
        <v>0</v>
      </c>
      <c r="AQ297" s="260">
        <f>IF($AL297="",0,'All Ticker P&amp;L'!J297*'All Ticker P&amp;L'!I297)</f>
        <v>0</v>
      </c>
      <c r="AR297" s="260">
        <f>IF($AL297="",0,'All Ticker P&amp;L'!L297)</f>
        <v>0</v>
      </c>
      <c r="AS297" s="261">
        <f>IF($AL297="",0,'All Ticker P&amp;L'!M297)</f>
        <v>0</v>
      </c>
      <c r="AT297" s="238" t="str">
        <f>IF($AL297="","",RANK(AR297,$AR$2:$AR$1001)+COUNTIF($AR$2:AR297,AR297)-1)</f>
        <v/>
      </c>
      <c r="AU297" s="238" t="str">
        <f>IF($AL297="","",RANK(AV297,$AV$2:$AV$1001)+COUNTIF($AV$2:AV297,AV297)-1)</f>
        <v/>
      </c>
      <c r="AV297" s="260">
        <f t="shared" si="40"/>
        <v>0</v>
      </c>
    </row>
    <row r="298" spans="26:48" ht="15" customHeight="1" x14ac:dyDescent="0.2">
      <c r="Z298" s="238" t="str">
        <f>Shares!A298</f>
        <v/>
      </c>
      <c r="AA298" s="238" t="str">
        <f>Shares!B298</f>
        <v/>
      </c>
      <c r="AB298" s="238" t="str">
        <f>Shares!C298</f>
        <v/>
      </c>
      <c r="AC298" s="238" t="str">
        <f>Shares!D298</f>
        <v/>
      </c>
      <c r="AD298" s="238">
        <f>IF($Z298="",0,Shares!E298)</f>
        <v>0</v>
      </c>
      <c r="AE298" s="260">
        <f>IF($Z298="",0,Shares!K298*Shares!J298)</f>
        <v>0</v>
      </c>
      <c r="AF298" s="261">
        <f t="shared" si="39"/>
        <v>0</v>
      </c>
      <c r="AG298" s="260">
        <f>IF($Z298="",0,Shares!M298)</f>
        <v>0</v>
      </c>
      <c r="AH298" s="261">
        <f>IF($Z298="",0,Shares!N298)</f>
        <v>0</v>
      </c>
      <c r="AI298" s="238" t="str">
        <f>IF($Z298="","",RANK(AE298,$AE$2:$AE$1001)+COUNTIF($AE$2:AE298,AE298)-1)</f>
        <v/>
      </c>
      <c r="AJ298" s="238" t="str">
        <f>IF($AD298&lt;0,COUNT($AJ$1:AJ297)+1,"")</f>
        <v/>
      </c>
      <c r="AL298" s="238" t="str">
        <f>'All Ticker P&amp;L'!A298</f>
        <v/>
      </c>
      <c r="AM298" s="238" t="str">
        <f>'All Ticker P&amp;L'!B298</f>
        <v/>
      </c>
      <c r="AN298" s="238" t="str">
        <f>'All Ticker P&amp;L'!C298</f>
        <v/>
      </c>
      <c r="AO298" s="238" t="str">
        <f>'All Ticker P&amp;L'!D298</f>
        <v/>
      </c>
      <c r="AP298" s="238">
        <f>IF($AL298="",0,'All Ticker P&amp;L'!E298)</f>
        <v>0</v>
      </c>
      <c r="AQ298" s="260">
        <f>IF($AL298="",0,'All Ticker P&amp;L'!J298*'All Ticker P&amp;L'!I298)</f>
        <v>0</v>
      </c>
      <c r="AR298" s="260">
        <f>IF($AL298="",0,'All Ticker P&amp;L'!L298)</f>
        <v>0</v>
      </c>
      <c r="AS298" s="261">
        <f>IF($AL298="",0,'All Ticker P&amp;L'!M298)</f>
        <v>0</v>
      </c>
      <c r="AT298" s="238" t="str">
        <f>IF($AL298="","",RANK(AR298,$AR$2:$AR$1001)+COUNTIF($AR$2:AR298,AR298)-1)</f>
        <v/>
      </c>
      <c r="AU298" s="238" t="str">
        <f>IF($AL298="","",RANK(AV298,$AV$2:$AV$1001)+COUNTIF($AV$2:AV298,AV298)-1)</f>
        <v/>
      </c>
      <c r="AV298" s="260">
        <f t="shared" si="40"/>
        <v>0</v>
      </c>
    </row>
    <row r="299" spans="26:48" ht="15" customHeight="1" x14ac:dyDescent="0.2">
      <c r="Z299" s="238" t="str">
        <f>Shares!A299</f>
        <v/>
      </c>
      <c r="AA299" s="238" t="str">
        <f>Shares!B299</f>
        <v/>
      </c>
      <c r="AB299" s="238" t="str">
        <f>Shares!C299</f>
        <v/>
      </c>
      <c r="AC299" s="238" t="str">
        <f>Shares!D299</f>
        <v/>
      </c>
      <c r="AD299" s="238">
        <f>IF($Z299="",0,Shares!E299)</f>
        <v>0</v>
      </c>
      <c r="AE299" s="260">
        <f>IF($Z299="",0,Shares!K299*Shares!J299)</f>
        <v>0</v>
      </c>
      <c r="AF299" s="261">
        <f t="shared" si="39"/>
        <v>0</v>
      </c>
      <c r="AG299" s="260">
        <f>IF($Z299="",0,Shares!M299)</f>
        <v>0</v>
      </c>
      <c r="AH299" s="261">
        <f>IF($Z299="",0,Shares!N299)</f>
        <v>0</v>
      </c>
      <c r="AI299" s="238" t="str">
        <f>IF($Z299="","",RANK(AE299,$AE$2:$AE$1001)+COUNTIF($AE$2:AE299,AE299)-1)</f>
        <v/>
      </c>
      <c r="AJ299" s="238" t="str">
        <f>IF($AD299&lt;0,COUNT($AJ$1:AJ298)+1,"")</f>
        <v/>
      </c>
      <c r="AL299" s="238" t="str">
        <f>'All Ticker P&amp;L'!A299</f>
        <v/>
      </c>
      <c r="AM299" s="238" t="str">
        <f>'All Ticker P&amp;L'!B299</f>
        <v/>
      </c>
      <c r="AN299" s="238" t="str">
        <f>'All Ticker P&amp;L'!C299</f>
        <v/>
      </c>
      <c r="AO299" s="238" t="str">
        <f>'All Ticker P&amp;L'!D299</f>
        <v/>
      </c>
      <c r="AP299" s="238">
        <f>IF($AL299="",0,'All Ticker P&amp;L'!E299)</f>
        <v>0</v>
      </c>
      <c r="AQ299" s="260">
        <f>IF($AL299="",0,'All Ticker P&amp;L'!J299*'All Ticker P&amp;L'!I299)</f>
        <v>0</v>
      </c>
      <c r="AR299" s="260">
        <f>IF($AL299="",0,'All Ticker P&amp;L'!L299)</f>
        <v>0</v>
      </c>
      <c r="AS299" s="261">
        <f>IF($AL299="",0,'All Ticker P&amp;L'!M299)</f>
        <v>0</v>
      </c>
      <c r="AT299" s="238" t="str">
        <f>IF($AL299="","",RANK(AR299,$AR$2:$AR$1001)+COUNTIF($AR$2:AR299,AR299)-1)</f>
        <v/>
      </c>
      <c r="AU299" s="238" t="str">
        <f>IF($AL299="","",RANK(AV299,$AV$2:$AV$1001)+COUNTIF($AV$2:AV299,AV299)-1)</f>
        <v/>
      </c>
      <c r="AV299" s="260">
        <f t="shared" si="40"/>
        <v>0</v>
      </c>
    </row>
    <row r="300" spans="26:48" ht="15" customHeight="1" x14ac:dyDescent="0.2">
      <c r="Z300" s="238" t="str">
        <f>Shares!A300</f>
        <v/>
      </c>
      <c r="AA300" s="238" t="str">
        <f>Shares!B300</f>
        <v/>
      </c>
      <c r="AB300" s="238" t="str">
        <f>Shares!C300</f>
        <v/>
      </c>
      <c r="AC300" s="238" t="str">
        <f>Shares!D300</f>
        <v/>
      </c>
      <c r="AD300" s="238">
        <f>IF($Z300="",0,Shares!E300)</f>
        <v>0</v>
      </c>
      <c r="AE300" s="260">
        <f>IF($Z300="",0,Shares!K300*Shares!J300)</f>
        <v>0</v>
      </c>
      <c r="AF300" s="261">
        <f t="shared" si="39"/>
        <v>0</v>
      </c>
      <c r="AG300" s="260">
        <f>IF($Z300="",0,Shares!M300)</f>
        <v>0</v>
      </c>
      <c r="AH300" s="261">
        <f>IF($Z300="",0,Shares!N300)</f>
        <v>0</v>
      </c>
      <c r="AI300" s="238" t="str">
        <f>IF($Z300="","",RANK(AE300,$AE$2:$AE$1001)+COUNTIF($AE$2:AE300,AE300)-1)</f>
        <v/>
      </c>
      <c r="AJ300" s="238" t="str">
        <f>IF($AD300&lt;0,COUNT($AJ$1:AJ299)+1,"")</f>
        <v/>
      </c>
      <c r="AL300" s="238" t="str">
        <f>'All Ticker P&amp;L'!A300</f>
        <v/>
      </c>
      <c r="AM300" s="238" t="str">
        <f>'All Ticker P&amp;L'!B300</f>
        <v/>
      </c>
      <c r="AN300" s="238" t="str">
        <f>'All Ticker P&amp;L'!C300</f>
        <v/>
      </c>
      <c r="AO300" s="238" t="str">
        <f>'All Ticker P&amp;L'!D300</f>
        <v/>
      </c>
      <c r="AP300" s="238">
        <f>IF($AL300="",0,'All Ticker P&amp;L'!E300)</f>
        <v>0</v>
      </c>
      <c r="AQ300" s="260">
        <f>IF($AL300="",0,'All Ticker P&amp;L'!J300*'All Ticker P&amp;L'!I300)</f>
        <v>0</v>
      </c>
      <c r="AR300" s="260">
        <f>IF($AL300="",0,'All Ticker P&amp;L'!L300)</f>
        <v>0</v>
      </c>
      <c r="AS300" s="261">
        <f>IF($AL300="",0,'All Ticker P&amp;L'!M300)</f>
        <v>0</v>
      </c>
      <c r="AT300" s="238" t="str">
        <f>IF($AL300="","",RANK(AR300,$AR$2:$AR$1001)+COUNTIF($AR$2:AR300,AR300)-1)</f>
        <v/>
      </c>
      <c r="AU300" s="238" t="str">
        <f>IF($AL300="","",RANK(AV300,$AV$2:$AV$1001)+COUNTIF($AV$2:AV300,AV300)-1)</f>
        <v/>
      </c>
      <c r="AV300" s="260">
        <f t="shared" si="40"/>
        <v>0</v>
      </c>
    </row>
    <row r="301" spans="26:48" ht="15" customHeight="1" x14ac:dyDescent="0.2">
      <c r="Z301" s="238" t="str">
        <f>Shares!A301</f>
        <v/>
      </c>
      <c r="AA301" s="238" t="str">
        <f>Shares!B301</f>
        <v/>
      </c>
      <c r="AB301" s="238" t="str">
        <f>Shares!C301</f>
        <v/>
      </c>
      <c r="AC301" s="238" t="str">
        <f>Shares!D301</f>
        <v/>
      </c>
      <c r="AD301" s="238">
        <f>IF($Z301="",0,Shares!E301)</f>
        <v>0</v>
      </c>
      <c r="AE301" s="260">
        <f>IF($Z301="",0,Shares!K301*Shares!J301)</f>
        <v>0</v>
      </c>
      <c r="AF301" s="261">
        <f t="shared" si="39"/>
        <v>0</v>
      </c>
      <c r="AG301" s="260">
        <f>IF($Z301="",0,Shares!M301)</f>
        <v>0</v>
      </c>
      <c r="AH301" s="261">
        <f>IF($Z301="",0,Shares!N301)</f>
        <v>0</v>
      </c>
      <c r="AI301" s="238" t="str">
        <f>IF($Z301="","",RANK(AE301,$AE$2:$AE$1001)+COUNTIF($AE$2:AE301,AE301)-1)</f>
        <v/>
      </c>
      <c r="AJ301" s="238" t="str">
        <f>IF($AD301&lt;0,COUNT($AJ$1:AJ300)+1,"")</f>
        <v/>
      </c>
      <c r="AL301" s="238" t="str">
        <f>'All Ticker P&amp;L'!A301</f>
        <v/>
      </c>
      <c r="AM301" s="238" t="str">
        <f>'All Ticker P&amp;L'!B301</f>
        <v/>
      </c>
      <c r="AN301" s="238" t="str">
        <f>'All Ticker P&amp;L'!C301</f>
        <v/>
      </c>
      <c r="AO301" s="238" t="str">
        <f>'All Ticker P&amp;L'!D301</f>
        <v/>
      </c>
      <c r="AP301" s="238">
        <f>IF($AL301="",0,'All Ticker P&amp;L'!E301)</f>
        <v>0</v>
      </c>
      <c r="AQ301" s="260">
        <f>IF($AL301="",0,'All Ticker P&amp;L'!J301*'All Ticker P&amp;L'!I301)</f>
        <v>0</v>
      </c>
      <c r="AR301" s="260">
        <f>IF($AL301="",0,'All Ticker P&amp;L'!L301)</f>
        <v>0</v>
      </c>
      <c r="AS301" s="261">
        <f>IF($AL301="",0,'All Ticker P&amp;L'!M301)</f>
        <v>0</v>
      </c>
      <c r="AT301" s="238" t="str">
        <f>IF($AL301="","",RANK(AR301,$AR$2:$AR$1001)+COUNTIF($AR$2:AR301,AR301)-1)</f>
        <v/>
      </c>
      <c r="AU301" s="238" t="str">
        <f>IF($AL301="","",RANK(AV301,$AV$2:$AV$1001)+COUNTIF($AV$2:AV301,AV301)-1)</f>
        <v/>
      </c>
      <c r="AV301" s="260">
        <f t="shared" si="40"/>
        <v>0</v>
      </c>
    </row>
    <row r="302" spans="26:48" ht="15" customHeight="1" x14ac:dyDescent="0.2">
      <c r="Z302" s="238" t="str">
        <f>Shares!A302</f>
        <v/>
      </c>
      <c r="AA302" s="238" t="str">
        <f>Shares!B302</f>
        <v/>
      </c>
      <c r="AB302" s="238" t="str">
        <f>Shares!C302</f>
        <v/>
      </c>
      <c r="AC302" s="238" t="str">
        <f>Shares!D302</f>
        <v/>
      </c>
      <c r="AD302" s="238">
        <f>IF($Z302="",0,Shares!E302)</f>
        <v>0</v>
      </c>
      <c r="AE302" s="260">
        <f>IF($Z302="",0,Shares!K302*Shares!J302)</f>
        <v>0</v>
      </c>
      <c r="AF302" s="261">
        <f t="shared" si="39"/>
        <v>0</v>
      </c>
      <c r="AG302" s="260">
        <f>IF($Z302="",0,Shares!M302)</f>
        <v>0</v>
      </c>
      <c r="AH302" s="261">
        <f>IF($Z302="",0,Shares!N302)</f>
        <v>0</v>
      </c>
      <c r="AI302" s="238" t="str">
        <f>IF($Z302="","",RANK(AE302,$AE$2:$AE$1001)+COUNTIF($AE$2:AE302,AE302)-1)</f>
        <v/>
      </c>
      <c r="AJ302" s="238" t="str">
        <f>IF($AD302&lt;0,COUNT($AJ$1:AJ301)+1,"")</f>
        <v/>
      </c>
      <c r="AL302" s="238" t="str">
        <f>'All Ticker P&amp;L'!A302</f>
        <v/>
      </c>
      <c r="AM302" s="238" t="str">
        <f>'All Ticker P&amp;L'!B302</f>
        <v/>
      </c>
      <c r="AN302" s="238" t="str">
        <f>'All Ticker P&amp;L'!C302</f>
        <v/>
      </c>
      <c r="AO302" s="238" t="str">
        <f>'All Ticker P&amp;L'!D302</f>
        <v/>
      </c>
      <c r="AP302" s="238">
        <f>IF($AL302="",0,'All Ticker P&amp;L'!E302)</f>
        <v>0</v>
      </c>
      <c r="AQ302" s="260">
        <f>IF($AL302="",0,'All Ticker P&amp;L'!J302*'All Ticker P&amp;L'!I302)</f>
        <v>0</v>
      </c>
      <c r="AR302" s="260">
        <f>IF($AL302="",0,'All Ticker P&amp;L'!L302)</f>
        <v>0</v>
      </c>
      <c r="AS302" s="261">
        <f>IF($AL302="",0,'All Ticker P&amp;L'!M302)</f>
        <v>0</v>
      </c>
      <c r="AT302" s="238" t="str">
        <f>IF($AL302="","",RANK(AR302,$AR$2:$AR$1001)+COUNTIF($AR$2:AR302,AR302)-1)</f>
        <v/>
      </c>
      <c r="AU302" s="238" t="str">
        <f>IF($AL302="","",RANK(AV302,$AV$2:$AV$1001)+COUNTIF($AV$2:AV302,AV302)-1)</f>
        <v/>
      </c>
      <c r="AV302" s="260">
        <f t="shared" si="40"/>
        <v>0</v>
      </c>
    </row>
    <row r="303" spans="26:48" ht="15" customHeight="1" x14ac:dyDescent="0.2">
      <c r="Z303" s="238" t="str">
        <f>Shares!A303</f>
        <v/>
      </c>
      <c r="AA303" s="238" t="str">
        <f>Shares!B303</f>
        <v/>
      </c>
      <c r="AB303" s="238" t="str">
        <f>Shares!C303</f>
        <v/>
      </c>
      <c r="AC303" s="238" t="str">
        <f>Shares!D303</f>
        <v/>
      </c>
      <c r="AD303" s="238">
        <f>IF($Z303="",0,Shares!E303)</f>
        <v>0</v>
      </c>
      <c r="AE303" s="260">
        <f>IF($Z303="",0,Shares!K303*Shares!J303)</f>
        <v>0</v>
      </c>
      <c r="AF303" s="261">
        <f t="shared" si="39"/>
        <v>0</v>
      </c>
      <c r="AG303" s="260">
        <f>IF($Z303="",0,Shares!M303)</f>
        <v>0</v>
      </c>
      <c r="AH303" s="261">
        <f>IF($Z303="",0,Shares!N303)</f>
        <v>0</v>
      </c>
      <c r="AI303" s="238" t="str">
        <f>IF($Z303="","",RANK(AE303,$AE$2:$AE$1001)+COUNTIF($AE$2:AE303,AE303)-1)</f>
        <v/>
      </c>
      <c r="AJ303" s="238" t="str">
        <f>IF($AD303&lt;0,COUNT($AJ$1:AJ302)+1,"")</f>
        <v/>
      </c>
      <c r="AL303" s="238" t="str">
        <f>'All Ticker P&amp;L'!A303</f>
        <v/>
      </c>
      <c r="AM303" s="238" t="str">
        <f>'All Ticker P&amp;L'!B303</f>
        <v/>
      </c>
      <c r="AN303" s="238" t="str">
        <f>'All Ticker P&amp;L'!C303</f>
        <v/>
      </c>
      <c r="AO303" s="238" t="str">
        <f>'All Ticker P&amp;L'!D303</f>
        <v/>
      </c>
      <c r="AP303" s="238">
        <f>IF($AL303="",0,'All Ticker P&amp;L'!E303)</f>
        <v>0</v>
      </c>
      <c r="AQ303" s="260">
        <f>IF($AL303="",0,'All Ticker P&amp;L'!J303*'All Ticker P&amp;L'!I303)</f>
        <v>0</v>
      </c>
      <c r="AR303" s="260">
        <f>IF($AL303="",0,'All Ticker P&amp;L'!L303)</f>
        <v>0</v>
      </c>
      <c r="AS303" s="261">
        <f>IF($AL303="",0,'All Ticker P&amp;L'!M303)</f>
        <v>0</v>
      </c>
      <c r="AT303" s="238" t="str">
        <f>IF($AL303="","",RANK(AR303,$AR$2:$AR$1001)+COUNTIF($AR$2:AR303,AR303)-1)</f>
        <v/>
      </c>
      <c r="AU303" s="238" t="str">
        <f>IF($AL303="","",RANK(AV303,$AV$2:$AV$1001)+COUNTIF($AV$2:AV303,AV303)-1)</f>
        <v/>
      </c>
      <c r="AV303" s="260">
        <f t="shared" si="40"/>
        <v>0</v>
      </c>
    </row>
    <row r="304" spans="26:48" ht="15" customHeight="1" x14ac:dyDescent="0.2">
      <c r="Z304" s="238" t="str">
        <f>Shares!A304</f>
        <v/>
      </c>
      <c r="AA304" s="238" t="str">
        <f>Shares!B304</f>
        <v/>
      </c>
      <c r="AB304" s="238" t="str">
        <f>Shares!C304</f>
        <v/>
      </c>
      <c r="AC304" s="238" t="str">
        <f>Shares!D304</f>
        <v/>
      </c>
      <c r="AD304" s="238">
        <f>IF($Z304="",0,Shares!E304)</f>
        <v>0</v>
      </c>
      <c r="AE304" s="260">
        <f>IF($Z304="",0,Shares!K304*Shares!J304)</f>
        <v>0</v>
      </c>
      <c r="AF304" s="261">
        <f t="shared" si="39"/>
        <v>0</v>
      </c>
      <c r="AG304" s="260">
        <f>IF($Z304="",0,Shares!M304)</f>
        <v>0</v>
      </c>
      <c r="AH304" s="261">
        <f>IF($Z304="",0,Shares!N304)</f>
        <v>0</v>
      </c>
      <c r="AI304" s="238" t="str">
        <f>IF($Z304="","",RANK(AE304,$AE$2:$AE$1001)+COUNTIF($AE$2:AE304,AE304)-1)</f>
        <v/>
      </c>
      <c r="AJ304" s="238" t="str">
        <f>IF($AD304&lt;0,COUNT($AJ$1:AJ303)+1,"")</f>
        <v/>
      </c>
      <c r="AL304" s="238" t="str">
        <f>'All Ticker P&amp;L'!A304</f>
        <v/>
      </c>
      <c r="AM304" s="238" t="str">
        <f>'All Ticker P&amp;L'!B304</f>
        <v/>
      </c>
      <c r="AN304" s="238" t="str">
        <f>'All Ticker P&amp;L'!C304</f>
        <v/>
      </c>
      <c r="AO304" s="238" t="str">
        <f>'All Ticker P&amp;L'!D304</f>
        <v/>
      </c>
      <c r="AP304" s="238">
        <f>IF($AL304="",0,'All Ticker P&amp;L'!E304)</f>
        <v>0</v>
      </c>
      <c r="AQ304" s="260">
        <f>IF($AL304="",0,'All Ticker P&amp;L'!J304*'All Ticker P&amp;L'!I304)</f>
        <v>0</v>
      </c>
      <c r="AR304" s="260">
        <f>IF($AL304="",0,'All Ticker P&amp;L'!L304)</f>
        <v>0</v>
      </c>
      <c r="AS304" s="261">
        <f>IF($AL304="",0,'All Ticker P&amp;L'!M304)</f>
        <v>0</v>
      </c>
      <c r="AT304" s="238" t="str">
        <f>IF($AL304="","",RANK(AR304,$AR$2:$AR$1001)+COUNTIF($AR$2:AR304,AR304)-1)</f>
        <v/>
      </c>
      <c r="AU304" s="238" t="str">
        <f>IF($AL304="","",RANK(AV304,$AV$2:$AV$1001)+COUNTIF($AV$2:AV304,AV304)-1)</f>
        <v/>
      </c>
      <c r="AV304" s="260">
        <f t="shared" si="40"/>
        <v>0</v>
      </c>
    </row>
    <row r="305" spans="26:48" ht="15" customHeight="1" x14ac:dyDescent="0.2">
      <c r="Z305" s="238" t="str">
        <f>Shares!A305</f>
        <v/>
      </c>
      <c r="AA305" s="238" t="str">
        <f>Shares!B305</f>
        <v/>
      </c>
      <c r="AB305" s="238" t="str">
        <f>Shares!C305</f>
        <v/>
      </c>
      <c r="AC305" s="238" t="str">
        <f>Shares!D305</f>
        <v/>
      </c>
      <c r="AD305" s="238">
        <f>IF($Z305="",0,Shares!E305)</f>
        <v>0</v>
      </c>
      <c r="AE305" s="260">
        <f>IF($Z305="",0,Shares!K305*Shares!J305)</f>
        <v>0</v>
      </c>
      <c r="AF305" s="261">
        <f t="shared" si="39"/>
        <v>0</v>
      </c>
      <c r="AG305" s="260">
        <f>IF($Z305="",0,Shares!M305)</f>
        <v>0</v>
      </c>
      <c r="AH305" s="261">
        <f>IF($Z305="",0,Shares!N305)</f>
        <v>0</v>
      </c>
      <c r="AI305" s="238" t="str">
        <f>IF($Z305="","",RANK(AE305,$AE$2:$AE$1001)+COUNTIF($AE$2:AE305,AE305)-1)</f>
        <v/>
      </c>
      <c r="AJ305" s="238" t="str">
        <f>IF($AD305&lt;0,COUNT($AJ$1:AJ304)+1,"")</f>
        <v/>
      </c>
      <c r="AL305" s="238" t="str">
        <f>'All Ticker P&amp;L'!A305</f>
        <v/>
      </c>
      <c r="AM305" s="238" t="str">
        <f>'All Ticker P&amp;L'!B305</f>
        <v/>
      </c>
      <c r="AN305" s="238" t="str">
        <f>'All Ticker P&amp;L'!C305</f>
        <v/>
      </c>
      <c r="AO305" s="238" t="str">
        <f>'All Ticker P&amp;L'!D305</f>
        <v/>
      </c>
      <c r="AP305" s="238">
        <f>IF($AL305="",0,'All Ticker P&amp;L'!E305)</f>
        <v>0</v>
      </c>
      <c r="AQ305" s="260">
        <f>IF($AL305="",0,'All Ticker P&amp;L'!J305*'All Ticker P&amp;L'!I305)</f>
        <v>0</v>
      </c>
      <c r="AR305" s="260">
        <f>IF($AL305="",0,'All Ticker P&amp;L'!L305)</f>
        <v>0</v>
      </c>
      <c r="AS305" s="261">
        <f>IF($AL305="",0,'All Ticker P&amp;L'!M305)</f>
        <v>0</v>
      </c>
      <c r="AT305" s="238" t="str">
        <f>IF($AL305="","",RANK(AR305,$AR$2:$AR$1001)+COUNTIF($AR$2:AR305,AR305)-1)</f>
        <v/>
      </c>
      <c r="AU305" s="238" t="str">
        <f>IF($AL305="","",RANK(AV305,$AV$2:$AV$1001)+COUNTIF($AV$2:AV305,AV305)-1)</f>
        <v/>
      </c>
      <c r="AV305" s="260">
        <f t="shared" si="40"/>
        <v>0</v>
      </c>
    </row>
    <row r="306" spans="26:48" ht="15" customHeight="1" x14ac:dyDescent="0.2">
      <c r="Z306" s="238" t="str">
        <f>Shares!A306</f>
        <v/>
      </c>
      <c r="AA306" s="238" t="str">
        <f>Shares!B306</f>
        <v/>
      </c>
      <c r="AB306" s="238" t="str">
        <f>Shares!C306</f>
        <v/>
      </c>
      <c r="AC306" s="238" t="str">
        <f>Shares!D306</f>
        <v/>
      </c>
      <c r="AD306" s="238">
        <f>IF($Z306="",0,Shares!E306)</f>
        <v>0</v>
      </c>
      <c r="AE306" s="260">
        <f>IF($Z306="",0,Shares!K306*Shares!J306)</f>
        <v>0</v>
      </c>
      <c r="AF306" s="261">
        <f t="shared" si="39"/>
        <v>0</v>
      </c>
      <c r="AG306" s="260">
        <f>IF($Z306="",0,Shares!M306)</f>
        <v>0</v>
      </c>
      <c r="AH306" s="261">
        <f>IF($Z306="",0,Shares!N306)</f>
        <v>0</v>
      </c>
      <c r="AI306" s="238" t="str">
        <f>IF($Z306="","",RANK(AE306,$AE$2:$AE$1001)+COUNTIF($AE$2:AE306,AE306)-1)</f>
        <v/>
      </c>
      <c r="AJ306" s="238" t="str">
        <f>IF($AD306&lt;0,COUNT($AJ$1:AJ305)+1,"")</f>
        <v/>
      </c>
      <c r="AL306" s="238" t="str">
        <f>'All Ticker P&amp;L'!A306</f>
        <v/>
      </c>
      <c r="AM306" s="238" t="str">
        <f>'All Ticker P&amp;L'!B306</f>
        <v/>
      </c>
      <c r="AN306" s="238" t="str">
        <f>'All Ticker P&amp;L'!C306</f>
        <v/>
      </c>
      <c r="AO306" s="238" t="str">
        <f>'All Ticker P&amp;L'!D306</f>
        <v/>
      </c>
      <c r="AP306" s="238">
        <f>IF($AL306="",0,'All Ticker P&amp;L'!E306)</f>
        <v>0</v>
      </c>
      <c r="AQ306" s="260">
        <f>IF($AL306="",0,'All Ticker P&amp;L'!J306*'All Ticker P&amp;L'!I306)</f>
        <v>0</v>
      </c>
      <c r="AR306" s="260">
        <f>IF($AL306="",0,'All Ticker P&amp;L'!L306)</f>
        <v>0</v>
      </c>
      <c r="AS306" s="261">
        <f>IF($AL306="",0,'All Ticker P&amp;L'!M306)</f>
        <v>0</v>
      </c>
      <c r="AT306" s="238" t="str">
        <f>IF($AL306="","",RANK(AR306,$AR$2:$AR$1001)+COUNTIF($AR$2:AR306,AR306)-1)</f>
        <v/>
      </c>
      <c r="AU306" s="238" t="str">
        <f>IF($AL306="","",RANK(AV306,$AV$2:$AV$1001)+COUNTIF($AV$2:AV306,AV306)-1)</f>
        <v/>
      </c>
      <c r="AV306" s="260">
        <f t="shared" si="40"/>
        <v>0</v>
      </c>
    </row>
    <row r="307" spans="26:48" ht="15" customHeight="1" x14ac:dyDescent="0.2">
      <c r="Z307" s="238" t="str">
        <f>Shares!A307</f>
        <v/>
      </c>
      <c r="AA307" s="238" t="str">
        <f>Shares!B307</f>
        <v/>
      </c>
      <c r="AB307" s="238" t="str">
        <f>Shares!C307</f>
        <v/>
      </c>
      <c r="AC307" s="238" t="str">
        <f>Shares!D307</f>
        <v/>
      </c>
      <c r="AD307" s="238">
        <f>IF($Z307="",0,Shares!E307)</f>
        <v>0</v>
      </c>
      <c r="AE307" s="260">
        <f>IF($Z307="",0,Shares!K307*Shares!J307)</f>
        <v>0</v>
      </c>
      <c r="AF307" s="261">
        <f t="shared" si="39"/>
        <v>0</v>
      </c>
      <c r="AG307" s="260">
        <f>IF($Z307="",0,Shares!M307)</f>
        <v>0</v>
      </c>
      <c r="AH307" s="261">
        <f>IF($Z307="",0,Shares!N307)</f>
        <v>0</v>
      </c>
      <c r="AI307" s="238" t="str">
        <f>IF($Z307="","",RANK(AE307,$AE$2:$AE$1001)+COUNTIF($AE$2:AE307,AE307)-1)</f>
        <v/>
      </c>
      <c r="AJ307" s="238" t="str">
        <f>IF($AD307&lt;0,COUNT($AJ$1:AJ306)+1,"")</f>
        <v/>
      </c>
      <c r="AL307" s="238" t="str">
        <f>'All Ticker P&amp;L'!A307</f>
        <v/>
      </c>
      <c r="AM307" s="238" t="str">
        <f>'All Ticker P&amp;L'!B307</f>
        <v/>
      </c>
      <c r="AN307" s="238" t="str">
        <f>'All Ticker P&amp;L'!C307</f>
        <v/>
      </c>
      <c r="AO307" s="238" t="str">
        <f>'All Ticker P&amp;L'!D307</f>
        <v/>
      </c>
      <c r="AP307" s="238">
        <f>IF($AL307="",0,'All Ticker P&amp;L'!E307)</f>
        <v>0</v>
      </c>
      <c r="AQ307" s="260">
        <f>IF($AL307="",0,'All Ticker P&amp;L'!J307*'All Ticker P&amp;L'!I307)</f>
        <v>0</v>
      </c>
      <c r="AR307" s="260">
        <f>IF($AL307="",0,'All Ticker P&amp;L'!L307)</f>
        <v>0</v>
      </c>
      <c r="AS307" s="261">
        <f>IF($AL307="",0,'All Ticker P&amp;L'!M307)</f>
        <v>0</v>
      </c>
      <c r="AT307" s="238" t="str">
        <f>IF($AL307="","",RANK(AR307,$AR$2:$AR$1001)+COUNTIF($AR$2:AR307,AR307)-1)</f>
        <v/>
      </c>
      <c r="AU307" s="238" t="str">
        <f>IF($AL307="","",RANK(AV307,$AV$2:$AV$1001)+COUNTIF($AV$2:AV307,AV307)-1)</f>
        <v/>
      </c>
      <c r="AV307" s="260">
        <f t="shared" si="40"/>
        <v>0</v>
      </c>
    </row>
    <row r="308" spans="26:48" ht="15" customHeight="1" x14ac:dyDescent="0.2">
      <c r="Z308" s="238" t="str">
        <f>Shares!A308</f>
        <v/>
      </c>
      <c r="AA308" s="238" t="str">
        <f>Shares!B308</f>
        <v/>
      </c>
      <c r="AB308" s="238" t="str">
        <f>Shares!C308</f>
        <v/>
      </c>
      <c r="AC308" s="238" t="str">
        <f>Shares!D308</f>
        <v/>
      </c>
      <c r="AD308" s="238">
        <f>IF($Z308="",0,Shares!E308)</f>
        <v>0</v>
      </c>
      <c r="AE308" s="260">
        <f>IF($Z308="",0,Shares!K308*Shares!J308)</f>
        <v>0</v>
      </c>
      <c r="AF308" s="261">
        <f t="shared" si="39"/>
        <v>0</v>
      </c>
      <c r="AG308" s="260">
        <f>IF($Z308="",0,Shares!M308)</f>
        <v>0</v>
      </c>
      <c r="AH308" s="261">
        <f>IF($Z308="",0,Shares!N308)</f>
        <v>0</v>
      </c>
      <c r="AI308" s="238" t="str">
        <f>IF($Z308="","",RANK(AE308,$AE$2:$AE$1001)+COUNTIF($AE$2:AE308,AE308)-1)</f>
        <v/>
      </c>
      <c r="AJ308" s="238" t="str">
        <f>IF($AD308&lt;0,COUNT($AJ$1:AJ307)+1,"")</f>
        <v/>
      </c>
      <c r="AL308" s="238" t="str">
        <f>'All Ticker P&amp;L'!A308</f>
        <v/>
      </c>
      <c r="AM308" s="238" t="str">
        <f>'All Ticker P&amp;L'!B308</f>
        <v/>
      </c>
      <c r="AN308" s="238" t="str">
        <f>'All Ticker P&amp;L'!C308</f>
        <v/>
      </c>
      <c r="AO308" s="238" t="str">
        <f>'All Ticker P&amp;L'!D308</f>
        <v/>
      </c>
      <c r="AP308" s="238">
        <f>IF($AL308="",0,'All Ticker P&amp;L'!E308)</f>
        <v>0</v>
      </c>
      <c r="AQ308" s="260">
        <f>IF($AL308="",0,'All Ticker P&amp;L'!J308*'All Ticker P&amp;L'!I308)</f>
        <v>0</v>
      </c>
      <c r="AR308" s="260">
        <f>IF($AL308="",0,'All Ticker P&amp;L'!L308)</f>
        <v>0</v>
      </c>
      <c r="AS308" s="261">
        <f>IF($AL308="",0,'All Ticker P&amp;L'!M308)</f>
        <v>0</v>
      </c>
      <c r="AT308" s="238" t="str">
        <f>IF($AL308="","",RANK(AR308,$AR$2:$AR$1001)+COUNTIF($AR$2:AR308,AR308)-1)</f>
        <v/>
      </c>
      <c r="AU308" s="238" t="str">
        <f>IF($AL308="","",RANK(AV308,$AV$2:$AV$1001)+COUNTIF($AV$2:AV308,AV308)-1)</f>
        <v/>
      </c>
      <c r="AV308" s="260">
        <f t="shared" si="40"/>
        <v>0</v>
      </c>
    </row>
    <row r="309" spans="26:48" ht="15" customHeight="1" x14ac:dyDescent="0.2">
      <c r="Z309" s="238" t="str">
        <f>Shares!A309</f>
        <v/>
      </c>
      <c r="AA309" s="238" t="str">
        <f>Shares!B309</f>
        <v/>
      </c>
      <c r="AB309" s="238" t="str">
        <f>Shares!C309</f>
        <v/>
      </c>
      <c r="AC309" s="238" t="str">
        <f>Shares!D309</f>
        <v/>
      </c>
      <c r="AD309" s="238">
        <f>IF($Z309="",0,Shares!E309)</f>
        <v>0</v>
      </c>
      <c r="AE309" s="260">
        <f>IF($Z309="",0,Shares!K309*Shares!J309)</f>
        <v>0</v>
      </c>
      <c r="AF309" s="261">
        <f t="shared" si="39"/>
        <v>0</v>
      </c>
      <c r="AG309" s="260">
        <f>IF($Z309="",0,Shares!M309)</f>
        <v>0</v>
      </c>
      <c r="AH309" s="261">
        <f>IF($Z309="",0,Shares!N309)</f>
        <v>0</v>
      </c>
      <c r="AI309" s="238" t="str">
        <f>IF($Z309="","",RANK(AE309,$AE$2:$AE$1001)+COUNTIF($AE$2:AE309,AE309)-1)</f>
        <v/>
      </c>
      <c r="AJ309" s="238" t="str">
        <f>IF($AD309&lt;0,COUNT($AJ$1:AJ308)+1,"")</f>
        <v/>
      </c>
      <c r="AL309" s="238" t="str">
        <f>'All Ticker P&amp;L'!A309</f>
        <v/>
      </c>
      <c r="AM309" s="238" t="str">
        <f>'All Ticker P&amp;L'!B309</f>
        <v/>
      </c>
      <c r="AN309" s="238" t="str">
        <f>'All Ticker P&amp;L'!C309</f>
        <v/>
      </c>
      <c r="AO309" s="238" t="str">
        <f>'All Ticker P&amp;L'!D309</f>
        <v/>
      </c>
      <c r="AP309" s="238">
        <f>IF($AL309="",0,'All Ticker P&amp;L'!E309)</f>
        <v>0</v>
      </c>
      <c r="AQ309" s="260">
        <f>IF($AL309="",0,'All Ticker P&amp;L'!J309*'All Ticker P&amp;L'!I309)</f>
        <v>0</v>
      </c>
      <c r="AR309" s="260">
        <f>IF($AL309="",0,'All Ticker P&amp;L'!L309)</f>
        <v>0</v>
      </c>
      <c r="AS309" s="261">
        <f>IF($AL309="",0,'All Ticker P&amp;L'!M309)</f>
        <v>0</v>
      </c>
      <c r="AT309" s="238" t="str">
        <f>IF($AL309="","",RANK(AR309,$AR$2:$AR$1001)+COUNTIF($AR$2:AR309,AR309)-1)</f>
        <v/>
      </c>
      <c r="AU309" s="238" t="str">
        <f>IF($AL309="","",RANK(AV309,$AV$2:$AV$1001)+COUNTIF($AV$2:AV309,AV309)-1)</f>
        <v/>
      </c>
      <c r="AV309" s="260">
        <f t="shared" si="40"/>
        <v>0</v>
      </c>
    </row>
    <row r="310" spans="26:48" ht="15" customHeight="1" x14ac:dyDescent="0.2">
      <c r="Z310" s="238" t="str">
        <f>Shares!A310</f>
        <v/>
      </c>
      <c r="AA310" s="238" t="str">
        <f>Shares!B310</f>
        <v/>
      </c>
      <c r="AB310" s="238" t="str">
        <f>Shares!C310</f>
        <v/>
      </c>
      <c r="AC310" s="238" t="str">
        <f>Shares!D310</f>
        <v/>
      </c>
      <c r="AD310" s="238">
        <f>IF($Z310="",0,Shares!E310)</f>
        <v>0</v>
      </c>
      <c r="AE310" s="260">
        <f>IF($Z310="",0,Shares!K310*Shares!J310)</f>
        <v>0</v>
      </c>
      <c r="AF310" s="261">
        <f t="shared" si="39"/>
        <v>0</v>
      </c>
      <c r="AG310" s="260">
        <f>IF($Z310="",0,Shares!M310)</f>
        <v>0</v>
      </c>
      <c r="AH310" s="261">
        <f>IF($Z310="",0,Shares!N310)</f>
        <v>0</v>
      </c>
      <c r="AI310" s="238" t="str">
        <f>IF($Z310="","",RANK(AE310,$AE$2:$AE$1001)+COUNTIF($AE$2:AE310,AE310)-1)</f>
        <v/>
      </c>
      <c r="AJ310" s="238" t="str">
        <f>IF($AD310&lt;0,COUNT($AJ$1:AJ309)+1,"")</f>
        <v/>
      </c>
      <c r="AL310" s="238" t="str">
        <f>'All Ticker P&amp;L'!A310</f>
        <v/>
      </c>
      <c r="AM310" s="238" t="str">
        <f>'All Ticker P&amp;L'!B310</f>
        <v/>
      </c>
      <c r="AN310" s="238" t="str">
        <f>'All Ticker P&amp;L'!C310</f>
        <v/>
      </c>
      <c r="AO310" s="238" t="str">
        <f>'All Ticker P&amp;L'!D310</f>
        <v/>
      </c>
      <c r="AP310" s="238">
        <f>IF($AL310="",0,'All Ticker P&amp;L'!E310)</f>
        <v>0</v>
      </c>
      <c r="AQ310" s="260">
        <f>IF($AL310="",0,'All Ticker P&amp;L'!J310*'All Ticker P&amp;L'!I310)</f>
        <v>0</v>
      </c>
      <c r="AR310" s="260">
        <f>IF($AL310="",0,'All Ticker P&amp;L'!L310)</f>
        <v>0</v>
      </c>
      <c r="AS310" s="261">
        <f>IF($AL310="",0,'All Ticker P&amp;L'!M310)</f>
        <v>0</v>
      </c>
      <c r="AT310" s="238" t="str">
        <f>IF($AL310="","",RANK(AR310,$AR$2:$AR$1001)+COUNTIF($AR$2:AR310,AR310)-1)</f>
        <v/>
      </c>
      <c r="AU310" s="238" t="str">
        <f>IF($AL310="","",RANK(AV310,$AV$2:$AV$1001)+COUNTIF($AV$2:AV310,AV310)-1)</f>
        <v/>
      </c>
      <c r="AV310" s="260">
        <f t="shared" si="40"/>
        <v>0</v>
      </c>
    </row>
    <row r="311" spans="26:48" ht="15" customHeight="1" x14ac:dyDescent="0.2">
      <c r="Z311" s="238" t="str">
        <f>Shares!A311</f>
        <v/>
      </c>
      <c r="AA311" s="238" t="str">
        <f>Shares!B311</f>
        <v/>
      </c>
      <c r="AB311" s="238" t="str">
        <f>Shares!C311</f>
        <v/>
      </c>
      <c r="AC311" s="238" t="str">
        <f>Shares!D311</f>
        <v/>
      </c>
      <c r="AD311" s="238">
        <f>IF($Z311="",0,Shares!E311)</f>
        <v>0</v>
      </c>
      <c r="AE311" s="260">
        <f>IF($Z311="",0,Shares!K311*Shares!J311)</f>
        <v>0</v>
      </c>
      <c r="AF311" s="261">
        <f t="shared" si="39"/>
        <v>0</v>
      </c>
      <c r="AG311" s="260">
        <f>IF($Z311="",0,Shares!M311)</f>
        <v>0</v>
      </c>
      <c r="AH311" s="261">
        <f>IF($Z311="",0,Shares!N311)</f>
        <v>0</v>
      </c>
      <c r="AI311" s="238" t="str">
        <f>IF($Z311="","",RANK(AE311,$AE$2:$AE$1001)+COUNTIF($AE$2:AE311,AE311)-1)</f>
        <v/>
      </c>
      <c r="AJ311" s="238" t="str">
        <f>IF($AD311&lt;0,COUNT($AJ$1:AJ310)+1,"")</f>
        <v/>
      </c>
      <c r="AL311" s="238" t="str">
        <f>'All Ticker P&amp;L'!A311</f>
        <v/>
      </c>
      <c r="AM311" s="238" t="str">
        <f>'All Ticker P&amp;L'!B311</f>
        <v/>
      </c>
      <c r="AN311" s="238" t="str">
        <f>'All Ticker P&amp;L'!C311</f>
        <v/>
      </c>
      <c r="AO311" s="238" t="str">
        <f>'All Ticker P&amp;L'!D311</f>
        <v/>
      </c>
      <c r="AP311" s="238">
        <f>IF($AL311="",0,'All Ticker P&amp;L'!E311)</f>
        <v>0</v>
      </c>
      <c r="AQ311" s="260">
        <f>IF($AL311="",0,'All Ticker P&amp;L'!J311*'All Ticker P&amp;L'!I311)</f>
        <v>0</v>
      </c>
      <c r="AR311" s="260">
        <f>IF($AL311="",0,'All Ticker P&amp;L'!L311)</f>
        <v>0</v>
      </c>
      <c r="AS311" s="261">
        <f>IF($AL311="",0,'All Ticker P&amp;L'!M311)</f>
        <v>0</v>
      </c>
      <c r="AT311" s="238" t="str">
        <f>IF($AL311="","",RANK(AR311,$AR$2:$AR$1001)+COUNTIF($AR$2:AR311,AR311)-1)</f>
        <v/>
      </c>
      <c r="AU311" s="238" t="str">
        <f>IF($AL311="","",RANK(AV311,$AV$2:$AV$1001)+COUNTIF($AV$2:AV311,AV311)-1)</f>
        <v/>
      </c>
      <c r="AV311" s="260">
        <f t="shared" si="40"/>
        <v>0</v>
      </c>
    </row>
    <row r="312" spans="26:48" ht="15" customHeight="1" x14ac:dyDescent="0.2">
      <c r="Z312" s="238" t="str">
        <f>Shares!A312</f>
        <v/>
      </c>
      <c r="AA312" s="238" t="str">
        <f>Shares!B312</f>
        <v/>
      </c>
      <c r="AB312" s="238" t="str">
        <f>Shares!C312</f>
        <v/>
      </c>
      <c r="AC312" s="238" t="str">
        <f>Shares!D312</f>
        <v/>
      </c>
      <c r="AD312" s="238">
        <f>IF($Z312="",0,Shares!E312)</f>
        <v>0</v>
      </c>
      <c r="AE312" s="260">
        <f>IF($Z312="",0,Shares!K312*Shares!J312)</f>
        <v>0</v>
      </c>
      <c r="AF312" s="261">
        <f t="shared" si="39"/>
        <v>0</v>
      </c>
      <c r="AG312" s="260">
        <f>IF($Z312="",0,Shares!M312)</f>
        <v>0</v>
      </c>
      <c r="AH312" s="261">
        <f>IF($Z312="",0,Shares!N312)</f>
        <v>0</v>
      </c>
      <c r="AI312" s="238" t="str">
        <f>IF($Z312="","",RANK(AE312,$AE$2:$AE$1001)+COUNTIF($AE$2:AE312,AE312)-1)</f>
        <v/>
      </c>
      <c r="AJ312" s="238" t="str">
        <f>IF($AD312&lt;0,COUNT($AJ$1:AJ311)+1,"")</f>
        <v/>
      </c>
      <c r="AL312" s="238" t="str">
        <f>'All Ticker P&amp;L'!A312</f>
        <v/>
      </c>
      <c r="AM312" s="238" t="str">
        <f>'All Ticker P&amp;L'!B312</f>
        <v/>
      </c>
      <c r="AN312" s="238" t="str">
        <f>'All Ticker P&amp;L'!C312</f>
        <v/>
      </c>
      <c r="AO312" s="238" t="str">
        <f>'All Ticker P&amp;L'!D312</f>
        <v/>
      </c>
      <c r="AP312" s="238">
        <f>IF($AL312="",0,'All Ticker P&amp;L'!E312)</f>
        <v>0</v>
      </c>
      <c r="AQ312" s="260">
        <f>IF($AL312="",0,'All Ticker P&amp;L'!J312*'All Ticker P&amp;L'!I312)</f>
        <v>0</v>
      </c>
      <c r="AR312" s="260">
        <f>IF($AL312="",0,'All Ticker P&amp;L'!L312)</f>
        <v>0</v>
      </c>
      <c r="AS312" s="261">
        <f>IF($AL312="",0,'All Ticker P&amp;L'!M312)</f>
        <v>0</v>
      </c>
      <c r="AT312" s="238" t="str">
        <f>IF($AL312="","",RANK(AR312,$AR$2:$AR$1001)+COUNTIF($AR$2:AR312,AR312)-1)</f>
        <v/>
      </c>
      <c r="AU312" s="238" t="str">
        <f>IF($AL312="","",RANK(AV312,$AV$2:$AV$1001)+COUNTIF($AV$2:AV312,AV312)-1)</f>
        <v/>
      </c>
      <c r="AV312" s="260">
        <f t="shared" si="40"/>
        <v>0</v>
      </c>
    </row>
    <row r="313" spans="26:48" ht="15" customHeight="1" x14ac:dyDescent="0.2">
      <c r="Z313" s="238" t="str">
        <f>Shares!A313</f>
        <v/>
      </c>
      <c r="AA313" s="238" t="str">
        <f>Shares!B313</f>
        <v/>
      </c>
      <c r="AB313" s="238" t="str">
        <f>Shares!C313</f>
        <v/>
      </c>
      <c r="AC313" s="238" t="str">
        <f>Shares!D313</f>
        <v/>
      </c>
      <c r="AD313" s="238">
        <f>IF($Z313="",0,Shares!E313)</f>
        <v>0</v>
      </c>
      <c r="AE313" s="260">
        <f>IF($Z313="",0,Shares!K313*Shares!J313)</f>
        <v>0</v>
      </c>
      <c r="AF313" s="261">
        <f t="shared" si="39"/>
        <v>0</v>
      </c>
      <c r="AG313" s="260">
        <f>IF($Z313="",0,Shares!M313)</f>
        <v>0</v>
      </c>
      <c r="AH313" s="261">
        <f>IF($Z313="",0,Shares!N313)</f>
        <v>0</v>
      </c>
      <c r="AI313" s="238" t="str">
        <f>IF($Z313="","",RANK(AE313,$AE$2:$AE$1001)+COUNTIF($AE$2:AE313,AE313)-1)</f>
        <v/>
      </c>
      <c r="AJ313" s="238" t="str">
        <f>IF($AD313&lt;0,COUNT($AJ$1:AJ312)+1,"")</f>
        <v/>
      </c>
      <c r="AL313" s="238" t="str">
        <f>'All Ticker P&amp;L'!A313</f>
        <v/>
      </c>
      <c r="AM313" s="238" t="str">
        <f>'All Ticker P&amp;L'!B313</f>
        <v/>
      </c>
      <c r="AN313" s="238" t="str">
        <f>'All Ticker P&amp;L'!C313</f>
        <v/>
      </c>
      <c r="AO313" s="238" t="str">
        <f>'All Ticker P&amp;L'!D313</f>
        <v/>
      </c>
      <c r="AP313" s="238">
        <f>IF($AL313="",0,'All Ticker P&amp;L'!E313)</f>
        <v>0</v>
      </c>
      <c r="AQ313" s="260">
        <f>IF($AL313="",0,'All Ticker P&amp;L'!J313*'All Ticker P&amp;L'!I313)</f>
        <v>0</v>
      </c>
      <c r="AR313" s="260">
        <f>IF($AL313="",0,'All Ticker P&amp;L'!L313)</f>
        <v>0</v>
      </c>
      <c r="AS313" s="261">
        <f>IF($AL313="",0,'All Ticker P&amp;L'!M313)</f>
        <v>0</v>
      </c>
      <c r="AT313" s="238" t="str">
        <f>IF($AL313="","",RANK(AR313,$AR$2:$AR$1001)+COUNTIF($AR$2:AR313,AR313)-1)</f>
        <v/>
      </c>
      <c r="AU313" s="238" t="str">
        <f>IF($AL313="","",RANK(AV313,$AV$2:$AV$1001)+COUNTIF($AV$2:AV313,AV313)-1)</f>
        <v/>
      </c>
      <c r="AV313" s="260">
        <f t="shared" si="40"/>
        <v>0</v>
      </c>
    </row>
    <row r="314" spans="26:48" ht="15" customHeight="1" x14ac:dyDescent="0.2">
      <c r="Z314" s="238" t="str">
        <f>Shares!A314</f>
        <v/>
      </c>
      <c r="AA314" s="238" t="str">
        <f>Shares!B314</f>
        <v/>
      </c>
      <c r="AB314" s="238" t="str">
        <f>Shares!C314</f>
        <v/>
      </c>
      <c r="AC314" s="238" t="str">
        <f>Shares!D314</f>
        <v/>
      </c>
      <c r="AD314" s="238">
        <f>IF($Z314="",0,Shares!E314)</f>
        <v>0</v>
      </c>
      <c r="AE314" s="260">
        <f>IF($Z314="",0,Shares!K314*Shares!J314)</f>
        <v>0</v>
      </c>
      <c r="AF314" s="261">
        <f t="shared" si="39"/>
        <v>0</v>
      </c>
      <c r="AG314" s="260">
        <f>IF($Z314="",0,Shares!M314)</f>
        <v>0</v>
      </c>
      <c r="AH314" s="261">
        <f>IF($Z314="",0,Shares!N314)</f>
        <v>0</v>
      </c>
      <c r="AI314" s="238" t="str">
        <f>IF($Z314="","",RANK(AE314,$AE$2:$AE$1001)+COUNTIF($AE$2:AE314,AE314)-1)</f>
        <v/>
      </c>
      <c r="AJ314" s="238" t="str">
        <f>IF($AD314&lt;0,COUNT($AJ$1:AJ313)+1,"")</f>
        <v/>
      </c>
      <c r="AL314" s="238" t="str">
        <f>'All Ticker P&amp;L'!A314</f>
        <v/>
      </c>
      <c r="AM314" s="238" t="str">
        <f>'All Ticker P&amp;L'!B314</f>
        <v/>
      </c>
      <c r="AN314" s="238" t="str">
        <f>'All Ticker P&amp;L'!C314</f>
        <v/>
      </c>
      <c r="AO314" s="238" t="str">
        <f>'All Ticker P&amp;L'!D314</f>
        <v/>
      </c>
      <c r="AP314" s="238">
        <f>IF($AL314="",0,'All Ticker P&amp;L'!E314)</f>
        <v>0</v>
      </c>
      <c r="AQ314" s="260">
        <f>IF($AL314="",0,'All Ticker P&amp;L'!J314*'All Ticker P&amp;L'!I314)</f>
        <v>0</v>
      </c>
      <c r="AR314" s="260">
        <f>IF($AL314="",0,'All Ticker P&amp;L'!L314)</f>
        <v>0</v>
      </c>
      <c r="AS314" s="261">
        <f>IF($AL314="",0,'All Ticker P&amp;L'!M314)</f>
        <v>0</v>
      </c>
      <c r="AT314" s="238" t="str">
        <f>IF($AL314="","",RANK(AR314,$AR$2:$AR$1001)+COUNTIF($AR$2:AR314,AR314)-1)</f>
        <v/>
      </c>
      <c r="AU314" s="238" t="str">
        <f>IF($AL314="","",RANK(AV314,$AV$2:$AV$1001)+COUNTIF($AV$2:AV314,AV314)-1)</f>
        <v/>
      </c>
      <c r="AV314" s="260">
        <f t="shared" si="40"/>
        <v>0</v>
      </c>
    </row>
    <row r="315" spans="26:48" ht="15" customHeight="1" x14ac:dyDescent="0.2">
      <c r="Z315" s="238" t="str">
        <f>Shares!A315</f>
        <v/>
      </c>
      <c r="AA315" s="238" t="str">
        <f>Shares!B315</f>
        <v/>
      </c>
      <c r="AB315" s="238" t="str">
        <f>Shares!C315</f>
        <v/>
      </c>
      <c r="AC315" s="238" t="str">
        <f>Shares!D315</f>
        <v/>
      </c>
      <c r="AD315" s="238">
        <f>IF($Z315="",0,Shares!E315)</f>
        <v>0</v>
      </c>
      <c r="AE315" s="260">
        <f>IF($Z315="",0,Shares!K315*Shares!J315)</f>
        <v>0</v>
      </c>
      <c r="AF315" s="261">
        <f t="shared" si="39"/>
        <v>0</v>
      </c>
      <c r="AG315" s="260">
        <f>IF($Z315="",0,Shares!M315)</f>
        <v>0</v>
      </c>
      <c r="AH315" s="261">
        <f>IF($Z315="",0,Shares!N315)</f>
        <v>0</v>
      </c>
      <c r="AI315" s="238" t="str">
        <f>IF($Z315="","",RANK(AE315,$AE$2:$AE$1001)+COUNTIF($AE$2:AE315,AE315)-1)</f>
        <v/>
      </c>
      <c r="AJ315" s="238" t="str">
        <f>IF($AD315&lt;0,COUNT($AJ$1:AJ314)+1,"")</f>
        <v/>
      </c>
      <c r="AL315" s="238" t="str">
        <f>'All Ticker P&amp;L'!A315</f>
        <v/>
      </c>
      <c r="AM315" s="238" t="str">
        <f>'All Ticker P&amp;L'!B315</f>
        <v/>
      </c>
      <c r="AN315" s="238" t="str">
        <f>'All Ticker P&amp;L'!C315</f>
        <v/>
      </c>
      <c r="AO315" s="238" t="str">
        <f>'All Ticker P&amp;L'!D315</f>
        <v/>
      </c>
      <c r="AP315" s="238">
        <f>IF($AL315="",0,'All Ticker P&amp;L'!E315)</f>
        <v>0</v>
      </c>
      <c r="AQ315" s="260">
        <f>IF($AL315="",0,'All Ticker P&amp;L'!J315*'All Ticker P&amp;L'!I315)</f>
        <v>0</v>
      </c>
      <c r="AR315" s="260">
        <f>IF($AL315="",0,'All Ticker P&amp;L'!L315)</f>
        <v>0</v>
      </c>
      <c r="AS315" s="261">
        <f>IF($AL315="",0,'All Ticker P&amp;L'!M315)</f>
        <v>0</v>
      </c>
      <c r="AT315" s="238" t="str">
        <f>IF($AL315="","",RANK(AR315,$AR$2:$AR$1001)+COUNTIF($AR$2:AR315,AR315)-1)</f>
        <v/>
      </c>
      <c r="AU315" s="238" t="str">
        <f>IF($AL315="","",RANK(AV315,$AV$2:$AV$1001)+COUNTIF($AV$2:AV315,AV315)-1)</f>
        <v/>
      </c>
      <c r="AV315" s="260">
        <f t="shared" si="40"/>
        <v>0</v>
      </c>
    </row>
    <row r="316" spans="26:48" ht="15" customHeight="1" x14ac:dyDescent="0.2">
      <c r="Z316" s="238" t="str">
        <f>Shares!A316</f>
        <v/>
      </c>
      <c r="AA316" s="238" t="str">
        <f>Shares!B316</f>
        <v/>
      </c>
      <c r="AB316" s="238" t="str">
        <f>Shares!C316</f>
        <v/>
      </c>
      <c r="AC316" s="238" t="str">
        <f>Shares!D316</f>
        <v/>
      </c>
      <c r="AD316" s="238">
        <f>IF($Z316="",0,Shares!E316)</f>
        <v>0</v>
      </c>
      <c r="AE316" s="260">
        <f>IF($Z316="",0,Shares!K316*Shares!J316)</f>
        <v>0</v>
      </c>
      <c r="AF316" s="261">
        <f t="shared" si="39"/>
        <v>0</v>
      </c>
      <c r="AG316" s="260">
        <f>IF($Z316="",0,Shares!M316)</f>
        <v>0</v>
      </c>
      <c r="AH316" s="261">
        <f>IF($Z316="",0,Shares!N316)</f>
        <v>0</v>
      </c>
      <c r="AI316" s="238" t="str">
        <f>IF($Z316="","",RANK(AE316,$AE$2:$AE$1001)+COUNTIF($AE$2:AE316,AE316)-1)</f>
        <v/>
      </c>
      <c r="AJ316" s="238" t="str">
        <f>IF($AD316&lt;0,COUNT($AJ$1:AJ315)+1,"")</f>
        <v/>
      </c>
      <c r="AL316" s="238" t="str">
        <f>'All Ticker P&amp;L'!A316</f>
        <v/>
      </c>
      <c r="AM316" s="238" t="str">
        <f>'All Ticker P&amp;L'!B316</f>
        <v/>
      </c>
      <c r="AN316" s="238" t="str">
        <f>'All Ticker P&amp;L'!C316</f>
        <v/>
      </c>
      <c r="AO316" s="238" t="str">
        <f>'All Ticker P&amp;L'!D316</f>
        <v/>
      </c>
      <c r="AP316" s="238">
        <f>IF($AL316="",0,'All Ticker P&amp;L'!E316)</f>
        <v>0</v>
      </c>
      <c r="AQ316" s="260">
        <f>IF($AL316="",0,'All Ticker P&amp;L'!J316*'All Ticker P&amp;L'!I316)</f>
        <v>0</v>
      </c>
      <c r="AR316" s="260">
        <f>IF($AL316="",0,'All Ticker P&amp;L'!L316)</f>
        <v>0</v>
      </c>
      <c r="AS316" s="261">
        <f>IF($AL316="",0,'All Ticker P&amp;L'!M316)</f>
        <v>0</v>
      </c>
      <c r="AT316" s="238" t="str">
        <f>IF($AL316="","",RANK(AR316,$AR$2:$AR$1001)+COUNTIF($AR$2:AR316,AR316)-1)</f>
        <v/>
      </c>
      <c r="AU316" s="238" t="str">
        <f>IF($AL316="","",RANK(AV316,$AV$2:$AV$1001)+COUNTIF($AV$2:AV316,AV316)-1)</f>
        <v/>
      </c>
      <c r="AV316" s="260">
        <f t="shared" si="40"/>
        <v>0</v>
      </c>
    </row>
    <row r="317" spans="26:48" ht="15" customHeight="1" x14ac:dyDescent="0.2">
      <c r="Z317" s="238" t="str">
        <f>Shares!A317</f>
        <v/>
      </c>
      <c r="AA317" s="238" t="str">
        <f>Shares!B317</f>
        <v/>
      </c>
      <c r="AB317" s="238" t="str">
        <f>Shares!C317</f>
        <v/>
      </c>
      <c r="AC317" s="238" t="str">
        <f>Shares!D317</f>
        <v/>
      </c>
      <c r="AD317" s="238">
        <f>IF($Z317="",0,Shares!E317)</f>
        <v>0</v>
      </c>
      <c r="AE317" s="260">
        <f>IF($Z317="",0,Shares!K317*Shares!J317)</f>
        <v>0</v>
      </c>
      <c r="AF317" s="261">
        <f t="shared" si="39"/>
        <v>0</v>
      </c>
      <c r="AG317" s="260">
        <f>IF($Z317="",0,Shares!M317)</f>
        <v>0</v>
      </c>
      <c r="AH317" s="261">
        <f>IF($Z317="",0,Shares!N317)</f>
        <v>0</v>
      </c>
      <c r="AI317" s="238" t="str">
        <f>IF($Z317="","",RANK(AE317,$AE$2:$AE$1001)+COUNTIF($AE$2:AE317,AE317)-1)</f>
        <v/>
      </c>
      <c r="AJ317" s="238" t="str">
        <f>IF($AD317&lt;0,COUNT($AJ$1:AJ316)+1,"")</f>
        <v/>
      </c>
      <c r="AL317" s="238" t="str">
        <f>'All Ticker P&amp;L'!A317</f>
        <v/>
      </c>
      <c r="AM317" s="238" t="str">
        <f>'All Ticker P&amp;L'!B317</f>
        <v/>
      </c>
      <c r="AN317" s="238" t="str">
        <f>'All Ticker P&amp;L'!C317</f>
        <v/>
      </c>
      <c r="AO317" s="238" t="str">
        <f>'All Ticker P&amp;L'!D317</f>
        <v/>
      </c>
      <c r="AP317" s="238">
        <f>IF($AL317="",0,'All Ticker P&amp;L'!E317)</f>
        <v>0</v>
      </c>
      <c r="AQ317" s="260">
        <f>IF($AL317="",0,'All Ticker P&amp;L'!J317*'All Ticker P&amp;L'!I317)</f>
        <v>0</v>
      </c>
      <c r="AR317" s="260">
        <f>IF($AL317="",0,'All Ticker P&amp;L'!L317)</f>
        <v>0</v>
      </c>
      <c r="AS317" s="261">
        <f>IF($AL317="",0,'All Ticker P&amp;L'!M317)</f>
        <v>0</v>
      </c>
      <c r="AT317" s="238" t="str">
        <f>IF($AL317="","",RANK(AR317,$AR$2:$AR$1001)+COUNTIF($AR$2:AR317,AR317)-1)</f>
        <v/>
      </c>
      <c r="AU317" s="238" t="str">
        <f>IF($AL317="","",RANK(AV317,$AV$2:$AV$1001)+COUNTIF($AV$2:AV317,AV317)-1)</f>
        <v/>
      </c>
      <c r="AV317" s="260">
        <f t="shared" si="40"/>
        <v>0</v>
      </c>
    </row>
    <row r="318" spans="26:48" ht="15" customHeight="1" x14ac:dyDescent="0.2">
      <c r="Z318" s="238" t="str">
        <f>Shares!A318</f>
        <v/>
      </c>
      <c r="AA318" s="238" t="str">
        <f>Shares!B318</f>
        <v/>
      </c>
      <c r="AB318" s="238" t="str">
        <f>Shares!C318</f>
        <v/>
      </c>
      <c r="AC318" s="238" t="str">
        <f>Shares!D318</f>
        <v/>
      </c>
      <c r="AD318" s="238">
        <f>IF($Z318="",0,Shares!E318)</f>
        <v>0</v>
      </c>
      <c r="AE318" s="260">
        <f>IF($Z318="",0,Shares!K318*Shares!J318)</f>
        <v>0</v>
      </c>
      <c r="AF318" s="261">
        <f t="shared" si="39"/>
        <v>0</v>
      </c>
      <c r="AG318" s="260">
        <f>IF($Z318="",0,Shares!M318)</f>
        <v>0</v>
      </c>
      <c r="AH318" s="261">
        <f>IF($Z318="",0,Shares!N318)</f>
        <v>0</v>
      </c>
      <c r="AI318" s="238" t="str">
        <f>IF($Z318="","",RANK(AE318,$AE$2:$AE$1001)+COUNTIF($AE$2:AE318,AE318)-1)</f>
        <v/>
      </c>
      <c r="AJ318" s="238" t="str">
        <f>IF($AD318&lt;0,COUNT($AJ$1:AJ317)+1,"")</f>
        <v/>
      </c>
      <c r="AL318" s="238" t="str">
        <f>'All Ticker P&amp;L'!A318</f>
        <v/>
      </c>
      <c r="AM318" s="238" t="str">
        <f>'All Ticker P&amp;L'!B318</f>
        <v/>
      </c>
      <c r="AN318" s="238" t="str">
        <f>'All Ticker P&amp;L'!C318</f>
        <v/>
      </c>
      <c r="AO318" s="238" t="str">
        <f>'All Ticker P&amp;L'!D318</f>
        <v/>
      </c>
      <c r="AP318" s="238">
        <f>IF($AL318="",0,'All Ticker P&amp;L'!E318)</f>
        <v>0</v>
      </c>
      <c r="AQ318" s="260">
        <f>IF($AL318="",0,'All Ticker P&amp;L'!J318*'All Ticker P&amp;L'!I318)</f>
        <v>0</v>
      </c>
      <c r="AR318" s="260">
        <f>IF($AL318="",0,'All Ticker P&amp;L'!L318)</f>
        <v>0</v>
      </c>
      <c r="AS318" s="261">
        <f>IF($AL318="",0,'All Ticker P&amp;L'!M318)</f>
        <v>0</v>
      </c>
      <c r="AT318" s="238" t="str">
        <f>IF($AL318="","",RANK(AR318,$AR$2:$AR$1001)+COUNTIF($AR$2:AR318,AR318)-1)</f>
        <v/>
      </c>
      <c r="AU318" s="238" t="str">
        <f>IF($AL318="","",RANK(AV318,$AV$2:$AV$1001)+COUNTIF($AV$2:AV318,AV318)-1)</f>
        <v/>
      </c>
      <c r="AV318" s="260">
        <f t="shared" si="40"/>
        <v>0</v>
      </c>
    </row>
    <row r="319" spans="26:48" ht="15" customHeight="1" x14ac:dyDescent="0.2">
      <c r="Z319" s="238" t="str">
        <f>Shares!A319</f>
        <v/>
      </c>
      <c r="AA319" s="238" t="str">
        <f>Shares!B319</f>
        <v/>
      </c>
      <c r="AB319" s="238" t="str">
        <f>Shares!C319</f>
        <v/>
      </c>
      <c r="AC319" s="238" t="str">
        <f>Shares!D319</f>
        <v/>
      </c>
      <c r="AD319" s="238">
        <f>IF($Z319="",0,Shares!E319)</f>
        <v>0</v>
      </c>
      <c r="AE319" s="260">
        <f>IF($Z319="",0,Shares!K319*Shares!J319)</f>
        <v>0</v>
      </c>
      <c r="AF319" s="261">
        <f t="shared" si="39"/>
        <v>0</v>
      </c>
      <c r="AG319" s="260">
        <f>IF($Z319="",0,Shares!M319)</f>
        <v>0</v>
      </c>
      <c r="AH319" s="261">
        <f>IF($Z319="",0,Shares!N319)</f>
        <v>0</v>
      </c>
      <c r="AI319" s="238" t="str">
        <f>IF($Z319="","",RANK(AE319,$AE$2:$AE$1001)+COUNTIF($AE$2:AE319,AE319)-1)</f>
        <v/>
      </c>
      <c r="AJ319" s="238" t="str">
        <f>IF($AD319&lt;0,COUNT($AJ$1:AJ318)+1,"")</f>
        <v/>
      </c>
      <c r="AL319" s="238" t="str">
        <f>'All Ticker P&amp;L'!A319</f>
        <v/>
      </c>
      <c r="AM319" s="238" t="str">
        <f>'All Ticker P&amp;L'!B319</f>
        <v/>
      </c>
      <c r="AN319" s="238" t="str">
        <f>'All Ticker P&amp;L'!C319</f>
        <v/>
      </c>
      <c r="AO319" s="238" t="str">
        <f>'All Ticker P&amp;L'!D319</f>
        <v/>
      </c>
      <c r="AP319" s="238">
        <f>IF($AL319="",0,'All Ticker P&amp;L'!E319)</f>
        <v>0</v>
      </c>
      <c r="AQ319" s="260">
        <f>IF($AL319="",0,'All Ticker P&amp;L'!J319*'All Ticker P&amp;L'!I319)</f>
        <v>0</v>
      </c>
      <c r="AR319" s="260">
        <f>IF($AL319="",0,'All Ticker P&amp;L'!L319)</f>
        <v>0</v>
      </c>
      <c r="AS319" s="261">
        <f>IF($AL319="",0,'All Ticker P&amp;L'!M319)</f>
        <v>0</v>
      </c>
      <c r="AT319" s="238" t="str">
        <f>IF($AL319="","",RANK(AR319,$AR$2:$AR$1001)+COUNTIF($AR$2:AR319,AR319)-1)</f>
        <v/>
      </c>
      <c r="AU319" s="238" t="str">
        <f>IF($AL319="","",RANK(AV319,$AV$2:$AV$1001)+COUNTIF($AV$2:AV319,AV319)-1)</f>
        <v/>
      </c>
      <c r="AV319" s="260">
        <f t="shared" si="40"/>
        <v>0</v>
      </c>
    </row>
    <row r="320" spans="26:48" ht="15" customHeight="1" x14ac:dyDescent="0.2">
      <c r="Z320" s="238" t="str">
        <f>Shares!A320</f>
        <v/>
      </c>
      <c r="AA320" s="238" t="str">
        <f>Shares!B320</f>
        <v/>
      </c>
      <c r="AB320" s="238" t="str">
        <f>Shares!C320</f>
        <v/>
      </c>
      <c r="AC320" s="238" t="str">
        <f>Shares!D320</f>
        <v/>
      </c>
      <c r="AD320" s="238">
        <f>IF($Z320="",0,Shares!E320)</f>
        <v>0</v>
      </c>
      <c r="AE320" s="260">
        <f>IF($Z320="",0,Shares!K320*Shares!J320)</f>
        <v>0</v>
      </c>
      <c r="AF320" s="261">
        <f t="shared" si="39"/>
        <v>0</v>
      </c>
      <c r="AG320" s="260">
        <f>IF($Z320="",0,Shares!M320)</f>
        <v>0</v>
      </c>
      <c r="AH320" s="261">
        <f>IF($Z320="",0,Shares!N320)</f>
        <v>0</v>
      </c>
      <c r="AI320" s="238" t="str">
        <f>IF($Z320="","",RANK(AE320,$AE$2:$AE$1001)+COUNTIF($AE$2:AE320,AE320)-1)</f>
        <v/>
      </c>
      <c r="AJ320" s="238" t="str">
        <f>IF($AD320&lt;0,COUNT($AJ$1:AJ319)+1,"")</f>
        <v/>
      </c>
      <c r="AL320" s="238" t="str">
        <f>'All Ticker P&amp;L'!A320</f>
        <v/>
      </c>
      <c r="AM320" s="238" t="str">
        <f>'All Ticker P&amp;L'!B320</f>
        <v/>
      </c>
      <c r="AN320" s="238" t="str">
        <f>'All Ticker P&amp;L'!C320</f>
        <v/>
      </c>
      <c r="AO320" s="238" t="str">
        <f>'All Ticker P&amp;L'!D320</f>
        <v/>
      </c>
      <c r="AP320" s="238">
        <f>IF($AL320="",0,'All Ticker P&amp;L'!E320)</f>
        <v>0</v>
      </c>
      <c r="AQ320" s="260">
        <f>IF($AL320="",0,'All Ticker P&amp;L'!J320*'All Ticker P&amp;L'!I320)</f>
        <v>0</v>
      </c>
      <c r="AR320" s="260">
        <f>IF($AL320="",0,'All Ticker P&amp;L'!L320)</f>
        <v>0</v>
      </c>
      <c r="AS320" s="261">
        <f>IF($AL320="",0,'All Ticker P&amp;L'!M320)</f>
        <v>0</v>
      </c>
      <c r="AT320" s="238" t="str">
        <f>IF($AL320="","",RANK(AR320,$AR$2:$AR$1001)+COUNTIF($AR$2:AR320,AR320)-1)</f>
        <v/>
      </c>
      <c r="AU320" s="238" t="str">
        <f>IF($AL320="","",RANK(AV320,$AV$2:$AV$1001)+COUNTIF($AV$2:AV320,AV320)-1)</f>
        <v/>
      </c>
      <c r="AV320" s="260">
        <f t="shared" si="40"/>
        <v>0</v>
      </c>
    </row>
    <row r="321" spans="26:48" ht="15" customHeight="1" x14ac:dyDescent="0.2">
      <c r="Z321" s="238" t="str">
        <f>Shares!A321</f>
        <v/>
      </c>
      <c r="AA321" s="238" t="str">
        <f>Shares!B321</f>
        <v/>
      </c>
      <c r="AB321" s="238" t="str">
        <f>Shares!C321</f>
        <v/>
      </c>
      <c r="AC321" s="238" t="str">
        <f>Shares!D321</f>
        <v/>
      </c>
      <c r="AD321" s="238">
        <f>IF($Z321="",0,Shares!E321)</f>
        <v>0</v>
      </c>
      <c r="AE321" s="260">
        <f>IF($Z321="",0,Shares!K321*Shares!J321)</f>
        <v>0</v>
      </c>
      <c r="AF321" s="261">
        <f t="shared" si="39"/>
        <v>0</v>
      </c>
      <c r="AG321" s="260">
        <f>IF($Z321="",0,Shares!M321)</f>
        <v>0</v>
      </c>
      <c r="AH321" s="261">
        <f>IF($Z321="",0,Shares!N321)</f>
        <v>0</v>
      </c>
      <c r="AI321" s="238" t="str">
        <f>IF($Z321="","",RANK(AE321,$AE$2:$AE$1001)+COUNTIF($AE$2:AE321,AE321)-1)</f>
        <v/>
      </c>
      <c r="AJ321" s="238" t="str">
        <f>IF($AD321&lt;0,COUNT($AJ$1:AJ320)+1,"")</f>
        <v/>
      </c>
      <c r="AL321" s="238" t="str">
        <f>'All Ticker P&amp;L'!A321</f>
        <v/>
      </c>
      <c r="AM321" s="238" t="str">
        <f>'All Ticker P&amp;L'!B321</f>
        <v/>
      </c>
      <c r="AN321" s="238" t="str">
        <f>'All Ticker P&amp;L'!C321</f>
        <v/>
      </c>
      <c r="AO321" s="238" t="str">
        <f>'All Ticker P&amp;L'!D321</f>
        <v/>
      </c>
      <c r="AP321" s="238">
        <f>IF($AL321="",0,'All Ticker P&amp;L'!E321)</f>
        <v>0</v>
      </c>
      <c r="AQ321" s="260">
        <f>IF($AL321="",0,'All Ticker P&amp;L'!J321*'All Ticker P&amp;L'!I321)</f>
        <v>0</v>
      </c>
      <c r="AR321" s="260">
        <f>IF($AL321="",0,'All Ticker P&amp;L'!L321)</f>
        <v>0</v>
      </c>
      <c r="AS321" s="261">
        <f>IF($AL321="",0,'All Ticker P&amp;L'!M321)</f>
        <v>0</v>
      </c>
      <c r="AT321" s="238" t="str">
        <f>IF($AL321="","",RANK(AR321,$AR$2:$AR$1001)+COUNTIF($AR$2:AR321,AR321)-1)</f>
        <v/>
      </c>
      <c r="AU321" s="238" t="str">
        <f>IF($AL321="","",RANK(AV321,$AV$2:$AV$1001)+COUNTIF($AV$2:AV321,AV321)-1)</f>
        <v/>
      </c>
      <c r="AV321" s="260">
        <f t="shared" si="40"/>
        <v>0</v>
      </c>
    </row>
    <row r="322" spans="26:48" ht="15" customHeight="1" x14ac:dyDescent="0.2">
      <c r="Z322" s="238" t="str">
        <f>Shares!A322</f>
        <v/>
      </c>
      <c r="AA322" s="238" t="str">
        <f>Shares!B322</f>
        <v/>
      </c>
      <c r="AB322" s="238" t="str">
        <f>Shares!C322</f>
        <v/>
      </c>
      <c r="AC322" s="238" t="str">
        <f>Shares!D322</f>
        <v/>
      </c>
      <c r="AD322" s="238">
        <f>IF($Z322="",0,Shares!E322)</f>
        <v>0</v>
      </c>
      <c r="AE322" s="260">
        <f>IF($Z322="",0,Shares!K322*Shares!J322)</f>
        <v>0</v>
      </c>
      <c r="AF322" s="261">
        <f t="shared" ref="AF322:AF385" si="41">IFERROR(AE322/$B$5,0)</f>
        <v>0</v>
      </c>
      <c r="AG322" s="260">
        <f>IF($Z322="",0,Shares!M322)</f>
        <v>0</v>
      </c>
      <c r="AH322" s="261">
        <f>IF($Z322="",0,Shares!N322)</f>
        <v>0</v>
      </c>
      <c r="AI322" s="238" t="str">
        <f>IF($Z322="","",RANK(AE322,$AE$2:$AE$1001)+COUNTIF($AE$2:AE322,AE322)-1)</f>
        <v/>
      </c>
      <c r="AJ322" s="238" t="str">
        <f>IF($AD322&lt;0,COUNT($AJ$1:AJ321)+1,"")</f>
        <v/>
      </c>
      <c r="AL322" s="238" t="str">
        <f>'All Ticker P&amp;L'!A322</f>
        <v/>
      </c>
      <c r="AM322" s="238" t="str">
        <f>'All Ticker P&amp;L'!B322</f>
        <v/>
      </c>
      <c r="AN322" s="238" t="str">
        <f>'All Ticker P&amp;L'!C322</f>
        <v/>
      </c>
      <c r="AO322" s="238" t="str">
        <f>'All Ticker P&amp;L'!D322</f>
        <v/>
      </c>
      <c r="AP322" s="238">
        <f>IF($AL322="",0,'All Ticker P&amp;L'!E322)</f>
        <v>0</v>
      </c>
      <c r="AQ322" s="260">
        <f>IF($AL322="",0,'All Ticker P&amp;L'!J322*'All Ticker P&amp;L'!I322)</f>
        <v>0</v>
      </c>
      <c r="AR322" s="260">
        <f>IF($AL322="",0,'All Ticker P&amp;L'!L322)</f>
        <v>0</v>
      </c>
      <c r="AS322" s="261">
        <f>IF($AL322="",0,'All Ticker P&amp;L'!M322)</f>
        <v>0</v>
      </c>
      <c r="AT322" s="238" t="str">
        <f>IF($AL322="","",RANK(AR322,$AR$2:$AR$1001)+COUNTIF($AR$2:AR322,AR322)-1)</f>
        <v/>
      </c>
      <c r="AU322" s="238" t="str">
        <f>IF($AL322="","",RANK(AV322,$AV$2:$AV$1001)+COUNTIF($AV$2:AV322,AV322)-1)</f>
        <v/>
      </c>
      <c r="AV322" s="260">
        <f t="shared" ref="AV322:AV385" si="42">-AR322</f>
        <v>0</v>
      </c>
    </row>
    <row r="323" spans="26:48" ht="15" customHeight="1" x14ac:dyDescent="0.2">
      <c r="Z323" s="238" t="str">
        <f>Shares!A323</f>
        <v/>
      </c>
      <c r="AA323" s="238" t="str">
        <f>Shares!B323</f>
        <v/>
      </c>
      <c r="AB323" s="238" t="str">
        <f>Shares!C323</f>
        <v/>
      </c>
      <c r="AC323" s="238" t="str">
        <f>Shares!D323</f>
        <v/>
      </c>
      <c r="AD323" s="238">
        <f>IF($Z323="",0,Shares!E323)</f>
        <v>0</v>
      </c>
      <c r="AE323" s="260">
        <f>IF($Z323="",0,Shares!K323*Shares!J323)</f>
        <v>0</v>
      </c>
      <c r="AF323" s="261">
        <f t="shared" si="41"/>
        <v>0</v>
      </c>
      <c r="AG323" s="260">
        <f>IF($Z323="",0,Shares!M323)</f>
        <v>0</v>
      </c>
      <c r="AH323" s="261">
        <f>IF($Z323="",0,Shares!N323)</f>
        <v>0</v>
      </c>
      <c r="AI323" s="238" t="str">
        <f>IF($Z323="","",RANK(AE323,$AE$2:$AE$1001)+COUNTIF($AE$2:AE323,AE323)-1)</f>
        <v/>
      </c>
      <c r="AJ323" s="238" t="str">
        <f>IF($AD323&lt;0,COUNT($AJ$1:AJ322)+1,"")</f>
        <v/>
      </c>
      <c r="AL323" s="238" t="str">
        <f>'All Ticker P&amp;L'!A323</f>
        <v/>
      </c>
      <c r="AM323" s="238" t="str">
        <f>'All Ticker P&amp;L'!B323</f>
        <v/>
      </c>
      <c r="AN323" s="238" t="str">
        <f>'All Ticker P&amp;L'!C323</f>
        <v/>
      </c>
      <c r="AO323" s="238" t="str">
        <f>'All Ticker P&amp;L'!D323</f>
        <v/>
      </c>
      <c r="AP323" s="238">
        <f>IF($AL323="",0,'All Ticker P&amp;L'!E323)</f>
        <v>0</v>
      </c>
      <c r="AQ323" s="260">
        <f>IF($AL323="",0,'All Ticker P&amp;L'!J323*'All Ticker P&amp;L'!I323)</f>
        <v>0</v>
      </c>
      <c r="AR323" s="260">
        <f>IF($AL323="",0,'All Ticker P&amp;L'!L323)</f>
        <v>0</v>
      </c>
      <c r="AS323" s="261">
        <f>IF($AL323="",0,'All Ticker P&amp;L'!M323)</f>
        <v>0</v>
      </c>
      <c r="AT323" s="238" t="str">
        <f>IF($AL323="","",RANK(AR323,$AR$2:$AR$1001)+COUNTIF($AR$2:AR323,AR323)-1)</f>
        <v/>
      </c>
      <c r="AU323" s="238" t="str">
        <f>IF($AL323="","",RANK(AV323,$AV$2:$AV$1001)+COUNTIF($AV$2:AV323,AV323)-1)</f>
        <v/>
      </c>
      <c r="AV323" s="260">
        <f t="shared" si="42"/>
        <v>0</v>
      </c>
    </row>
    <row r="324" spans="26:48" ht="15" customHeight="1" x14ac:dyDescent="0.2">
      <c r="Z324" s="238" t="str">
        <f>Shares!A324</f>
        <v/>
      </c>
      <c r="AA324" s="238" t="str">
        <f>Shares!B324</f>
        <v/>
      </c>
      <c r="AB324" s="238" t="str">
        <f>Shares!C324</f>
        <v/>
      </c>
      <c r="AC324" s="238" t="str">
        <f>Shares!D324</f>
        <v/>
      </c>
      <c r="AD324" s="238">
        <f>IF($Z324="",0,Shares!E324)</f>
        <v>0</v>
      </c>
      <c r="AE324" s="260">
        <f>IF($Z324="",0,Shares!K324*Shares!J324)</f>
        <v>0</v>
      </c>
      <c r="AF324" s="261">
        <f t="shared" si="41"/>
        <v>0</v>
      </c>
      <c r="AG324" s="260">
        <f>IF($Z324="",0,Shares!M324)</f>
        <v>0</v>
      </c>
      <c r="AH324" s="261">
        <f>IF($Z324="",0,Shares!N324)</f>
        <v>0</v>
      </c>
      <c r="AI324" s="238" t="str">
        <f>IF($Z324="","",RANK(AE324,$AE$2:$AE$1001)+COUNTIF($AE$2:AE324,AE324)-1)</f>
        <v/>
      </c>
      <c r="AJ324" s="238" t="str">
        <f>IF($AD324&lt;0,COUNT($AJ$1:AJ323)+1,"")</f>
        <v/>
      </c>
      <c r="AL324" s="238" t="str">
        <f>'All Ticker P&amp;L'!A324</f>
        <v/>
      </c>
      <c r="AM324" s="238" t="str">
        <f>'All Ticker P&amp;L'!B324</f>
        <v/>
      </c>
      <c r="AN324" s="238" t="str">
        <f>'All Ticker P&amp;L'!C324</f>
        <v/>
      </c>
      <c r="AO324" s="238" t="str">
        <f>'All Ticker P&amp;L'!D324</f>
        <v/>
      </c>
      <c r="AP324" s="238">
        <f>IF($AL324="",0,'All Ticker P&amp;L'!E324)</f>
        <v>0</v>
      </c>
      <c r="AQ324" s="260">
        <f>IF($AL324="",0,'All Ticker P&amp;L'!J324*'All Ticker P&amp;L'!I324)</f>
        <v>0</v>
      </c>
      <c r="AR324" s="260">
        <f>IF($AL324="",0,'All Ticker P&amp;L'!L324)</f>
        <v>0</v>
      </c>
      <c r="AS324" s="261">
        <f>IF($AL324="",0,'All Ticker P&amp;L'!M324)</f>
        <v>0</v>
      </c>
      <c r="AT324" s="238" t="str">
        <f>IF($AL324="","",RANK(AR324,$AR$2:$AR$1001)+COUNTIF($AR$2:AR324,AR324)-1)</f>
        <v/>
      </c>
      <c r="AU324" s="238" t="str">
        <f>IF($AL324="","",RANK(AV324,$AV$2:$AV$1001)+COUNTIF($AV$2:AV324,AV324)-1)</f>
        <v/>
      </c>
      <c r="AV324" s="260">
        <f t="shared" si="42"/>
        <v>0</v>
      </c>
    </row>
    <row r="325" spans="26:48" ht="15" customHeight="1" x14ac:dyDescent="0.2">
      <c r="Z325" s="238" t="str">
        <f>Shares!A325</f>
        <v/>
      </c>
      <c r="AA325" s="238" t="str">
        <f>Shares!B325</f>
        <v/>
      </c>
      <c r="AB325" s="238" t="str">
        <f>Shares!C325</f>
        <v/>
      </c>
      <c r="AC325" s="238" t="str">
        <f>Shares!D325</f>
        <v/>
      </c>
      <c r="AD325" s="238">
        <f>IF($Z325="",0,Shares!E325)</f>
        <v>0</v>
      </c>
      <c r="AE325" s="260">
        <f>IF($Z325="",0,Shares!K325*Shares!J325)</f>
        <v>0</v>
      </c>
      <c r="AF325" s="261">
        <f t="shared" si="41"/>
        <v>0</v>
      </c>
      <c r="AG325" s="260">
        <f>IF($Z325="",0,Shares!M325)</f>
        <v>0</v>
      </c>
      <c r="AH325" s="261">
        <f>IF($Z325="",0,Shares!N325)</f>
        <v>0</v>
      </c>
      <c r="AI325" s="238" t="str">
        <f>IF($Z325="","",RANK(AE325,$AE$2:$AE$1001)+COUNTIF($AE$2:AE325,AE325)-1)</f>
        <v/>
      </c>
      <c r="AJ325" s="238" t="str">
        <f>IF($AD325&lt;0,COUNT($AJ$1:AJ324)+1,"")</f>
        <v/>
      </c>
      <c r="AL325" s="238" t="str">
        <f>'All Ticker P&amp;L'!A325</f>
        <v/>
      </c>
      <c r="AM325" s="238" t="str">
        <f>'All Ticker P&amp;L'!B325</f>
        <v/>
      </c>
      <c r="AN325" s="238" t="str">
        <f>'All Ticker P&amp;L'!C325</f>
        <v/>
      </c>
      <c r="AO325" s="238" t="str">
        <f>'All Ticker P&amp;L'!D325</f>
        <v/>
      </c>
      <c r="AP325" s="238">
        <f>IF($AL325="",0,'All Ticker P&amp;L'!E325)</f>
        <v>0</v>
      </c>
      <c r="AQ325" s="260">
        <f>IF($AL325="",0,'All Ticker P&amp;L'!J325*'All Ticker P&amp;L'!I325)</f>
        <v>0</v>
      </c>
      <c r="AR325" s="260">
        <f>IF($AL325="",0,'All Ticker P&amp;L'!L325)</f>
        <v>0</v>
      </c>
      <c r="AS325" s="261">
        <f>IF($AL325="",0,'All Ticker P&amp;L'!M325)</f>
        <v>0</v>
      </c>
      <c r="AT325" s="238" t="str">
        <f>IF($AL325="","",RANK(AR325,$AR$2:$AR$1001)+COUNTIF($AR$2:AR325,AR325)-1)</f>
        <v/>
      </c>
      <c r="AU325" s="238" t="str">
        <f>IF($AL325="","",RANK(AV325,$AV$2:$AV$1001)+COUNTIF($AV$2:AV325,AV325)-1)</f>
        <v/>
      </c>
      <c r="AV325" s="260">
        <f t="shared" si="42"/>
        <v>0</v>
      </c>
    </row>
    <row r="326" spans="26:48" ht="15" customHeight="1" x14ac:dyDescent="0.2">
      <c r="Z326" s="238" t="str">
        <f>Shares!A326</f>
        <v/>
      </c>
      <c r="AA326" s="238" t="str">
        <f>Shares!B326</f>
        <v/>
      </c>
      <c r="AB326" s="238" t="str">
        <f>Shares!C326</f>
        <v/>
      </c>
      <c r="AC326" s="238" t="str">
        <f>Shares!D326</f>
        <v/>
      </c>
      <c r="AD326" s="238">
        <f>IF($Z326="",0,Shares!E326)</f>
        <v>0</v>
      </c>
      <c r="AE326" s="260">
        <f>IF($Z326="",0,Shares!K326*Shares!J326)</f>
        <v>0</v>
      </c>
      <c r="AF326" s="261">
        <f t="shared" si="41"/>
        <v>0</v>
      </c>
      <c r="AG326" s="260">
        <f>IF($Z326="",0,Shares!M326)</f>
        <v>0</v>
      </c>
      <c r="AH326" s="261">
        <f>IF($Z326="",0,Shares!N326)</f>
        <v>0</v>
      </c>
      <c r="AI326" s="238" t="str">
        <f>IF($Z326="","",RANK(AE326,$AE$2:$AE$1001)+COUNTIF($AE$2:AE326,AE326)-1)</f>
        <v/>
      </c>
      <c r="AJ326" s="238" t="str">
        <f>IF($AD326&lt;0,COUNT($AJ$1:AJ325)+1,"")</f>
        <v/>
      </c>
      <c r="AL326" s="238" t="str">
        <f>'All Ticker P&amp;L'!A326</f>
        <v/>
      </c>
      <c r="AM326" s="238" t="str">
        <f>'All Ticker P&amp;L'!B326</f>
        <v/>
      </c>
      <c r="AN326" s="238" t="str">
        <f>'All Ticker P&amp;L'!C326</f>
        <v/>
      </c>
      <c r="AO326" s="238" t="str">
        <f>'All Ticker P&amp;L'!D326</f>
        <v/>
      </c>
      <c r="AP326" s="238">
        <f>IF($AL326="",0,'All Ticker P&amp;L'!E326)</f>
        <v>0</v>
      </c>
      <c r="AQ326" s="260">
        <f>IF($AL326="",0,'All Ticker P&amp;L'!J326*'All Ticker P&amp;L'!I326)</f>
        <v>0</v>
      </c>
      <c r="AR326" s="260">
        <f>IF($AL326="",0,'All Ticker P&amp;L'!L326)</f>
        <v>0</v>
      </c>
      <c r="AS326" s="261">
        <f>IF($AL326="",0,'All Ticker P&amp;L'!M326)</f>
        <v>0</v>
      </c>
      <c r="AT326" s="238" t="str">
        <f>IF($AL326="","",RANK(AR326,$AR$2:$AR$1001)+COUNTIF($AR$2:AR326,AR326)-1)</f>
        <v/>
      </c>
      <c r="AU326" s="238" t="str">
        <f>IF($AL326="","",RANK(AV326,$AV$2:$AV$1001)+COUNTIF($AV$2:AV326,AV326)-1)</f>
        <v/>
      </c>
      <c r="AV326" s="260">
        <f t="shared" si="42"/>
        <v>0</v>
      </c>
    </row>
    <row r="327" spans="26:48" ht="15" customHeight="1" x14ac:dyDescent="0.2">
      <c r="Z327" s="238" t="str">
        <f>Shares!A327</f>
        <v/>
      </c>
      <c r="AA327" s="238" t="str">
        <f>Shares!B327</f>
        <v/>
      </c>
      <c r="AB327" s="238" t="str">
        <f>Shares!C327</f>
        <v/>
      </c>
      <c r="AC327" s="238" t="str">
        <f>Shares!D327</f>
        <v/>
      </c>
      <c r="AD327" s="238">
        <f>IF($Z327="",0,Shares!E327)</f>
        <v>0</v>
      </c>
      <c r="AE327" s="260">
        <f>IF($Z327="",0,Shares!K327*Shares!J327)</f>
        <v>0</v>
      </c>
      <c r="AF327" s="261">
        <f t="shared" si="41"/>
        <v>0</v>
      </c>
      <c r="AG327" s="260">
        <f>IF($Z327="",0,Shares!M327)</f>
        <v>0</v>
      </c>
      <c r="AH327" s="261">
        <f>IF($Z327="",0,Shares!N327)</f>
        <v>0</v>
      </c>
      <c r="AI327" s="238" t="str">
        <f>IF($Z327="","",RANK(AE327,$AE$2:$AE$1001)+COUNTIF($AE$2:AE327,AE327)-1)</f>
        <v/>
      </c>
      <c r="AJ327" s="238" t="str">
        <f>IF($AD327&lt;0,COUNT($AJ$1:AJ326)+1,"")</f>
        <v/>
      </c>
      <c r="AL327" s="238" t="str">
        <f>'All Ticker P&amp;L'!A327</f>
        <v/>
      </c>
      <c r="AM327" s="238" t="str">
        <f>'All Ticker P&amp;L'!B327</f>
        <v/>
      </c>
      <c r="AN327" s="238" t="str">
        <f>'All Ticker P&amp;L'!C327</f>
        <v/>
      </c>
      <c r="AO327" s="238" t="str">
        <f>'All Ticker P&amp;L'!D327</f>
        <v/>
      </c>
      <c r="AP327" s="238">
        <f>IF($AL327="",0,'All Ticker P&amp;L'!E327)</f>
        <v>0</v>
      </c>
      <c r="AQ327" s="260">
        <f>IF($AL327="",0,'All Ticker P&amp;L'!J327*'All Ticker P&amp;L'!I327)</f>
        <v>0</v>
      </c>
      <c r="AR327" s="260">
        <f>IF($AL327="",0,'All Ticker P&amp;L'!L327)</f>
        <v>0</v>
      </c>
      <c r="AS327" s="261">
        <f>IF($AL327="",0,'All Ticker P&amp;L'!M327)</f>
        <v>0</v>
      </c>
      <c r="AT327" s="238" t="str">
        <f>IF($AL327="","",RANK(AR327,$AR$2:$AR$1001)+COUNTIF($AR$2:AR327,AR327)-1)</f>
        <v/>
      </c>
      <c r="AU327" s="238" t="str">
        <f>IF($AL327="","",RANK(AV327,$AV$2:$AV$1001)+COUNTIF($AV$2:AV327,AV327)-1)</f>
        <v/>
      </c>
      <c r="AV327" s="260">
        <f t="shared" si="42"/>
        <v>0</v>
      </c>
    </row>
    <row r="328" spans="26:48" ht="15" customHeight="1" x14ac:dyDescent="0.2">
      <c r="Z328" s="238" t="str">
        <f>Shares!A328</f>
        <v/>
      </c>
      <c r="AA328" s="238" t="str">
        <f>Shares!B328</f>
        <v/>
      </c>
      <c r="AB328" s="238" t="str">
        <f>Shares!C328</f>
        <v/>
      </c>
      <c r="AC328" s="238" t="str">
        <f>Shares!D328</f>
        <v/>
      </c>
      <c r="AD328" s="238">
        <f>IF($Z328="",0,Shares!E328)</f>
        <v>0</v>
      </c>
      <c r="AE328" s="260">
        <f>IF($Z328="",0,Shares!K328*Shares!J328)</f>
        <v>0</v>
      </c>
      <c r="AF328" s="261">
        <f t="shared" si="41"/>
        <v>0</v>
      </c>
      <c r="AG328" s="260">
        <f>IF($Z328="",0,Shares!M328)</f>
        <v>0</v>
      </c>
      <c r="AH328" s="261">
        <f>IF($Z328="",0,Shares!N328)</f>
        <v>0</v>
      </c>
      <c r="AI328" s="238" t="str">
        <f>IF($Z328="","",RANK(AE328,$AE$2:$AE$1001)+COUNTIF($AE$2:AE328,AE328)-1)</f>
        <v/>
      </c>
      <c r="AJ328" s="238" t="str">
        <f>IF($AD328&lt;0,COUNT($AJ$1:AJ327)+1,"")</f>
        <v/>
      </c>
      <c r="AL328" s="238" t="str">
        <f>'All Ticker P&amp;L'!A328</f>
        <v/>
      </c>
      <c r="AM328" s="238" t="str">
        <f>'All Ticker P&amp;L'!B328</f>
        <v/>
      </c>
      <c r="AN328" s="238" t="str">
        <f>'All Ticker P&amp;L'!C328</f>
        <v/>
      </c>
      <c r="AO328" s="238" t="str">
        <f>'All Ticker P&amp;L'!D328</f>
        <v/>
      </c>
      <c r="AP328" s="238">
        <f>IF($AL328="",0,'All Ticker P&amp;L'!E328)</f>
        <v>0</v>
      </c>
      <c r="AQ328" s="260">
        <f>IF($AL328="",0,'All Ticker P&amp;L'!J328*'All Ticker P&amp;L'!I328)</f>
        <v>0</v>
      </c>
      <c r="AR328" s="260">
        <f>IF($AL328="",0,'All Ticker P&amp;L'!L328)</f>
        <v>0</v>
      </c>
      <c r="AS328" s="261">
        <f>IF($AL328="",0,'All Ticker P&amp;L'!M328)</f>
        <v>0</v>
      </c>
      <c r="AT328" s="238" t="str">
        <f>IF($AL328="","",RANK(AR328,$AR$2:$AR$1001)+COUNTIF($AR$2:AR328,AR328)-1)</f>
        <v/>
      </c>
      <c r="AU328" s="238" t="str">
        <f>IF($AL328="","",RANK(AV328,$AV$2:$AV$1001)+COUNTIF($AV$2:AV328,AV328)-1)</f>
        <v/>
      </c>
      <c r="AV328" s="260">
        <f t="shared" si="42"/>
        <v>0</v>
      </c>
    </row>
    <row r="329" spans="26:48" ht="15" customHeight="1" x14ac:dyDescent="0.2">
      <c r="Z329" s="238" t="str">
        <f>Shares!A329</f>
        <v/>
      </c>
      <c r="AA329" s="238" t="str">
        <f>Shares!B329</f>
        <v/>
      </c>
      <c r="AB329" s="238" t="str">
        <f>Shares!C329</f>
        <v/>
      </c>
      <c r="AC329" s="238" t="str">
        <f>Shares!D329</f>
        <v/>
      </c>
      <c r="AD329" s="238">
        <f>IF($Z329="",0,Shares!E329)</f>
        <v>0</v>
      </c>
      <c r="AE329" s="260">
        <f>IF($Z329="",0,Shares!K329*Shares!J329)</f>
        <v>0</v>
      </c>
      <c r="AF329" s="261">
        <f t="shared" si="41"/>
        <v>0</v>
      </c>
      <c r="AG329" s="260">
        <f>IF($Z329="",0,Shares!M329)</f>
        <v>0</v>
      </c>
      <c r="AH329" s="261">
        <f>IF($Z329="",0,Shares!N329)</f>
        <v>0</v>
      </c>
      <c r="AI329" s="238" t="str">
        <f>IF($Z329="","",RANK(AE329,$AE$2:$AE$1001)+COUNTIF($AE$2:AE329,AE329)-1)</f>
        <v/>
      </c>
      <c r="AJ329" s="238" t="str">
        <f>IF($AD329&lt;0,COUNT($AJ$1:AJ328)+1,"")</f>
        <v/>
      </c>
      <c r="AL329" s="238" t="str">
        <f>'All Ticker P&amp;L'!A329</f>
        <v/>
      </c>
      <c r="AM329" s="238" t="str">
        <f>'All Ticker P&amp;L'!B329</f>
        <v/>
      </c>
      <c r="AN329" s="238" t="str">
        <f>'All Ticker P&amp;L'!C329</f>
        <v/>
      </c>
      <c r="AO329" s="238" t="str">
        <f>'All Ticker P&amp;L'!D329</f>
        <v/>
      </c>
      <c r="AP329" s="238">
        <f>IF($AL329="",0,'All Ticker P&amp;L'!E329)</f>
        <v>0</v>
      </c>
      <c r="AQ329" s="260">
        <f>IF($AL329="",0,'All Ticker P&amp;L'!J329*'All Ticker P&amp;L'!I329)</f>
        <v>0</v>
      </c>
      <c r="AR329" s="260">
        <f>IF($AL329="",0,'All Ticker P&amp;L'!L329)</f>
        <v>0</v>
      </c>
      <c r="AS329" s="261">
        <f>IF($AL329="",0,'All Ticker P&amp;L'!M329)</f>
        <v>0</v>
      </c>
      <c r="AT329" s="238" t="str">
        <f>IF($AL329="","",RANK(AR329,$AR$2:$AR$1001)+COUNTIF($AR$2:AR329,AR329)-1)</f>
        <v/>
      </c>
      <c r="AU329" s="238" t="str">
        <f>IF($AL329="","",RANK(AV329,$AV$2:$AV$1001)+COUNTIF($AV$2:AV329,AV329)-1)</f>
        <v/>
      </c>
      <c r="AV329" s="260">
        <f t="shared" si="42"/>
        <v>0</v>
      </c>
    </row>
    <row r="330" spans="26:48" ht="15" customHeight="1" x14ac:dyDescent="0.2">
      <c r="Z330" s="238" t="str">
        <f>Shares!A330</f>
        <v/>
      </c>
      <c r="AA330" s="238" t="str">
        <f>Shares!B330</f>
        <v/>
      </c>
      <c r="AB330" s="238" t="str">
        <f>Shares!C330</f>
        <v/>
      </c>
      <c r="AC330" s="238" t="str">
        <f>Shares!D330</f>
        <v/>
      </c>
      <c r="AD330" s="238">
        <f>IF($Z330="",0,Shares!E330)</f>
        <v>0</v>
      </c>
      <c r="AE330" s="260">
        <f>IF($Z330="",0,Shares!K330*Shares!J330)</f>
        <v>0</v>
      </c>
      <c r="AF330" s="261">
        <f t="shared" si="41"/>
        <v>0</v>
      </c>
      <c r="AG330" s="260">
        <f>IF($Z330="",0,Shares!M330)</f>
        <v>0</v>
      </c>
      <c r="AH330" s="261">
        <f>IF($Z330="",0,Shares!N330)</f>
        <v>0</v>
      </c>
      <c r="AI330" s="238" t="str">
        <f>IF($Z330="","",RANK(AE330,$AE$2:$AE$1001)+COUNTIF($AE$2:AE330,AE330)-1)</f>
        <v/>
      </c>
      <c r="AJ330" s="238" t="str">
        <f>IF($AD330&lt;0,COUNT($AJ$1:AJ329)+1,"")</f>
        <v/>
      </c>
      <c r="AL330" s="238" t="str">
        <f>'All Ticker P&amp;L'!A330</f>
        <v/>
      </c>
      <c r="AM330" s="238" t="str">
        <f>'All Ticker P&amp;L'!B330</f>
        <v/>
      </c>
      <c r="AN330" s="238" t="str">
        <f>'All Ticker P&amp;L'!C330</f>
        <v/>
      </c>
      <c r="AO330" s="238" t="str">
        <f>'All Ticker P&amp;L'!D330</f>
        <v/>
      </c>
      <c r="AP330" s="238">
        <f>IF($AL330="",0,'All Ticker P&amp;L'!E330)</f>
        <v>0</v>
      </c>
      <c r="AQ330" s="260">
        <f>IF($AL330="",0,'All Ticker P&amp;L'!J330*'All Ticker P&amp;L'!I330)</f>
        <v>0</v>
      </c>
      <c r="AR330" s="260">
        <f>IF($AL330="",0,'All Ticker P&amp;L'!L330)</f>
        <v>0</v>
      </c>
      <c r="AS330" s="261">
        <f>IF($AL330="",0,'All Ticker P&amp;L'!M330)</f>
        <v>0</v>
      </c>
      <c r="AT330" s="238" t="str">
        <f>IF($AL330="","",RANK(AR330,$AR$2:$AR$1001)+COUNTIF($AR$2:AR330,AR330)-1)</f>
        <v/>
      </c>
      <c r="AU330" s="238" t="str">
        <f>IF($AL330="","",RANK(AV330,$AV$2:$AV$1001)+COUNTIF($AV$2:AV330,AV330)-1)</f>
        <v/>
      </c>
      <c r="AV330" s="260">
        <f t="shared" si="42"/>
        <v>0</v>
      </c>
    </row>
    <row r="331" spans="26:48" ht="15" customHeight="1" x14ac:dyDescent="0.2">
      <c r="Z331" s="238" t="str">
        <f>Shares!A331</f>
        <v/>
      </c>
      <c r="AA331" s="238" t="str">
        <f>Shares!B331</f>
        <v/>
      </c>
      <c r="AB331" s="238" t="str">
        <f>Shares!C331</f>
        <v/>
      </c>
      <c r="AC331" s="238" t="str">
        <f>Shares!D331</f>
        <v/>
      </c>
      <c r="AD331" s="238">
        <f>IF($Z331="",0,Shares!E331)</f>
        <v>0</v>
      </c>
      <c r="AE331" s="260">
        <f>IF($Z331="",0,Shares!K331*Shares!J331)</f>
        <v>0</v>
      </c>
      <c r="AF331" s="261">
        <f t="shared" si="41"/>
        <v>0</v>
      </c>
      <c r="AG331" s="260">
        <f>IF($Z331="",0,Shares!M331)</f>
        <v>0</v>
      </c>
      <c r="AH331" s="261">
        <f>IF($Z331="",0,Shares!N331)</f>
        <v>0</v>
      </c>
      <c r="AI331" s="238" t="str">
        <f>IF($Z331="","",RANK(AE331,$AE$2:$AE$1001)+COUNTIF($AE$2:AE331,AE331)-1)</f>
        <v/>
      </c>
      <c r="AJ331" s="238" t="str">
        <f>IF($AD331&lt;0,COUNT($AJ$1:AJ330)+1,"")</f>
        <v/>
      </c>
      <c r="AL331" s="238" t="str">
        <f>'All Ticker P&amp;L'!A331</f>
        <v/>
      </c>
      <c r="AM331" s="238" t="str">
        <f>'All Ticker P&amp;L'!B331</f>
        <v/>
      </c>
      <c r="AN331" s="238" t="str">
        <f>'All Ticker P&amp;L'!C331</f>
        <v/>
      </c>
      <c r="AO331" s="238" t="str">
        <f>'All Ticker P&amp;L'!D331</f>
        <v/>
      </c>
      <c r="AP331" s="238">
        <f>IF($AL331="",0,'All Ticker P&amp;L'!E331)</f>
        <v>0</v>
      </c>
      <c r="AQ331" s="260">
        <f>IF($AL331="",0,'All Ticker P&amp;L'!J331*'All Ticker P&amp;L'!I331)</f>
        <v>0</v>
      </c>
      <c r="AR331" s="260">
        <f>IF($AL331="",0,'All Ticker P&amp;L'!L331)</f>
        <v>0</v>
      </c>
      <c r="AS331" s="261">
        <f>IF($AL331="",0,'All Ticker P&amp;L'!M331)</f>
        <v>0</v>
      </c>
      <c r="AT331" s="238" t="str">
        <f>IF($AL331="","",RANK(AR331,$AR$2:$AR$1001)+COUNTIF($AR$2:AR331,AR331)-1)</f>
        <v/>
      </c>
      <c r="AU331" s="238" t="str">
        <f>IF($AL331="","",RANK(AV331,$AV$2:$AV$1001)+COUNTIF($AV$2:AV331,AV331)-1)</f>
        <v/>
      </c>
      <c r="AV331" s="260">
        <f t="shared" si="42"/>
        <v>0</v>
      </c>
    </row>
    <row r="332" spans="26:48" ht="15" customHeight="1" x14ac:dyDescent="0.2">
      <c r="Z332" s="238" t="str">
        <f>Shares!A332</f>
        <v/>
      </c>
      <c r="AA332" s="238" t="str">
        <f>Shares!B332</f>
        <v/>
      </c>
      <c r="AB332" s="238" t="str">
        <f>Shares!C332</f>
        <v/>
      </c>
      <c r="AC332" s="238" t="str">
        <f>Shares!D332</f>
        <v/>
      </c>
      <c r="AD332" s="238">
        <f>IF($Z332="",0,Shares!E332)</f>
        <v>0</v>
      </c>
      <c r="AE332" s="260">
        <f>IF($Z332="",0,Shares!K332*Shares!J332)</f>
        <v>0</v>
      </c>
      <c r="AF332" s="261">
        <f t="shared" si="41"/>
        <v>0</v>
      </c>
      <c r="AG332" s="260">
        <f>IF($Z332="",0,Shares!M332)</f>
        <v>0</v>
      </c>
      <c r="AH332" s="261">
        <f>IF($Z332="",0,Shares!N332)</f>
        <v>0</v>
      </c>
      <c r="AI332" s="238" t="str">
        <f>IF($Z332="","",RANK(AE332,$AE$2:$AE$1001)+COUNTIF($AE$2:AE332,AE332)-1)</f>
        <v/>
      </c>
      <c r="AJ332" s="238" t="str">
        <f>IF($AD332&lt;0,COUNT($AJ$1:AJ331)+1,"")</f>
        <v/>
      </c>
      <c r="AL332" s="238" t="str">
        <f>'All Ticker P&amp;L'!A332</f>
        <v/>
      </c>
      <c r="AM332" s="238" t="str">
        <f>'All Ticker P&amp;L'!B332</f>
        <v/>
      </c>
      <c r="AN332" s="238" t="str">
        <f>'All Ticker P&amp;L'!C332</f>
        <v/>
      </c>
      <c r="AO332" s="238" t="str">
        <f>'All Ticker P&amp;L'!D332</f>
        <v/>
      </c>
      <c r="AP332" s="238">
        <f>IF($AL332="",0,'All Ticker P&amp;L'!E332)</f>
        <v>0</v>
      </c>
      <c r="AQ332" s="260">
        <f>IF($AL332="",0,'All Ticker P&amp;L'!J332*'All Ticker P&amp;L'!I332)</f>
        <v>0</v>
      </c>
      <c r="AR332" s="260">
        <f>IF($AL332="",0,'All Ticker P&amp;L'!L332)</f>
        <v>0</v>
      </c>
      <c r="AS332" s="261">
        <f>IF($AL332="",0,'All Ticker P&amp;L'!M332)</f>
        <v>0</v>
      </c>
      <c r="AT332" s="238" t="str">
        <f>IF($AL332="","",RANK(AR332,$AR$2:$AR$1001)+COUNTIF($AR$2:AR332,AR332)-1)</f>
        <v/>
      </c>
      <c r="AU332" s="238" t="str">
        <f>IF($AL332="","",RANK(AV332,$AV$2:$AV$1001)+COUNTIF($AV$2:AV332,AV332)-1)</f>
        <v/>
      </c>
      <c r="AV332" s="260">
        <f t="shared" si="42"/>
        <v>0</v>
      </c>
    </row>
    <row r="333" spans="26:48" ht="15" customHeight="1" x14ac:dyDescent="0.2">
      <c r="Z333" s="238" t="str">
        <f>Shares!A333</f>
        <v/>
      </c>
      <c r="AA333" s="238" t="str">
        <f>Shares!B333</f>
        <v/>
      </c>
      <c r="AB333" s="238" t="str">
        <f>Shares!C333</f>
        <v/>
      </c>
      <c r="AC333" s="238" t="str">
        <f>Shares!D333</f>
        <v/>
      </c>
      <c r="AD333" s="238">
        <f>IF($Z333="",0,Shares!E333)</f>
        <v>0</v>
      </c>
      <c r="AE333" s="260">
        <f>IF($Z333="",0,Shares!K333*Shares!J333)</f>
        <v>0</v>
      </c>
      <c r="AF333" s="261">
        <f t="shared" si="41"/>
        <v>0</v>
      </c>
      <c r="AG333" s="260">
        <f>IF($Z333="",0,Shares!M333)</f>
        <v>0</v>
      </c>
      <c r="AH333" s="261">
        <f>IF($Z333="",0,Shares!N333)</f>
        <v>0</v>
      </c>
      <c r="AI333" s="238" t="str">
        <f>IF($Z333="","",RANK(AE333,$AE$2:$AE$1001)+COUNTIF($AE$2:AE333,AE333)-1)</f>
        <v/>
      </c>
      <c r="AJ333" s="238" t="str">
        <f>IF($AD333&lt;0,COUNT($AJ$1:AJ332)+1,"")</f>
        <v/>
      </c>
      <c r="AL333" s="238" t="str">
        <f>'All Ticker P&amp;L'!A333</f>
        <v/>
      </c>
      <c r="AM333" s="238" t="str">
        <f>'All Ticker P&amp;L'!B333</f>
        <v/>
      </c>
      <c r="AN333" s="238" t="str">
        <f>'All Ticker P&amp;L'!C333</f>
        <v/>
      </c>
      <c r="AO333" s="238" t="str">
        <f>'All Ticker P&amp;L'!D333</f>
        <v/>
      </c>
      <c r="AP333" s="238">
        <f>IF($AL333="",0,'All Ticker P&amp;L'!E333)</f>
        <v>0</v>
      </c>
      <c r="AQ333" s="260">
        <f>IF($AL333="",0,'All Ticker P&amp;L'!J333*'All Ticker P&amp;L'!I333)</f>
        <v>0</v>
      </c>
      <c r="AR333" s="260">
        <f>IF($AL333="",0,'All Ticker P&amp;L'!L333)</f>
        <v>0</v>
      </c>
      <c r="AS333" s="261">
        <f>IF($AL333="",0,'All Ticker P&amp;L'!M333)</f>
        <v>0</v>
      </c>
      <c r="AT333" s="238" t="str">
        <f>IF($AL333="","",RANK(AR333,$AR$2:$AR$1001)+COUNTIF($AR$2:AR333,AR333)-1)</f>
        <v/>
      </c>
      <c r="AU333" s="238" t="str">
        <f>IF($AL333="","",RANK(AV333,$AV$2:$AV$1001)+COUNTIF($AV$2:AV333,AV333)-1)</f>
        <v/>
      </c>
      <c r="AV333" s="260">
        <f t="shared" si="42"/>
        <v>0</v>
      </c>
    </row>
    <row r="334" spans="26:48" ht="15" customHeight="1" x14ac:dyDescent="0.2">
      <c r="Z334" s="238" t="str">
        <f>Shares!A334</f>
        <v/>
      </c>
      <c r="AA334" s="238" t="str">
        <f>Shares!B334</f>
        <v/>
      </c>
      <c r="AB334" s="238" t="str">
        <f>Shares!C334</f>
        <v/>
      </c>
      <c r="AC334" s="238" t="str">
        <f>Shares!D334</f>
        <v/>
      </c>
      <c r="AD334" s="238">
        <f>IF($Z334="",0,Shares!E334)</f>
        <v>0</v>
      </c>
      <c r="AE334" s="260">
        <f>IF($Z334="",0,Shares!K334*Shares!J334)</f>
        <v>0</v>
      </c>
      <c r="AF334" s="261">
        <f t="shared" si="41"/>
        <v>0</v>
      </c>
      <c r="AG334" s="260">
        <f>IF($Z334="",0,Shares!M334)</f>
        <v>0</v>
      </c>
      <c r="AH334" s="261">
        <f>IF($Z334="",0,Shares!N334)</f>
        <v>0</v>
      </c>
      <c r="AI334" s="238" t="str">
        <f>IF($Z334="","",RANK(AE334,$AE$2:$AE$1001)+COUNTIF($AE$2:AE334,AE334)-1)</f>
        <v/>
      </c>
      <c r="AJ334" s="238" t="str">
        <f>IF($AD334&lt;0,COUNT($AJ$1:AJ333)+1,"")</f>
        <v/>
      </c>
      <c r="AL334" s="238" t="str">
        <f>'All Ticker P&amp;L'!A334</f>
        <v/>
      </c>
      <c r="AM334" s="238" t="str">
        <f>'All Ticker P&amp;L'!B334</f>
        <v/>
      </c>
      <c r="AN334" s="238" t="str">
        <f>'All Ticker P&amp;L'!C334</f>
        <v/>
      </c>
      <c r="AO334" s="238" t="str">
        <f>'All Ticker P&amp;L'!D334</f>
        <v/>
      </c>
      <c r="AP334" s="238">
        <f>IF($AL334="",0,'All Ticker P&amp;L'!E334)</f>
        <v>0</v>
      </c>
      <c r="AQ334" s="260">
        <f>IF($AL334="",0,'All Ticker P&amp;L'!J334*'All Ticker P&amp;L'!I334)</f>
        <v>0</v>
      </c>
      <c r="AR334" s="260">
        <f>IF($AL334="",0,'All Ticker P&amp;L'!L334)</f>
        <v>0</v>
      </c>
      <c r="AS334" s="261">
        <f>IF($AL334="",0,'All Ticker P&amp;L'!M334)</f>
        <v>0</v>
      </c>
      <c r="AT334" s="238" t="str">
        <f>IF($AL334="","",RANK(AR334,$AR$2:$AR$1001)+COUNTIF($AR$2:AR334,AR334)-1)</f>
        <v/>
      </c>
      <c r="AU334" s="238" t="str">
        <f>IF($AL334="","",RANK(AV334,$AV$2:$AV$1001)+COUNTIF($AV$2:AV334,AV334)-1)</f>
        <v/>
      </c>
      <c r="AV334" s="260">
        <f t="shared" si="42"/>
        <v>0</v>
      </c>
    </row>
    <row r="335" spans="26:48" ht="15" customHeight="1" x14ac:dyDescent="0.2">
      <c r="Z335" s="238" t="str">
        <f>Shares!A335</f>
        <v/>
      </c>
      <c r="AA335" s="238" t="str">
        <f>Shares!B335</f>
        <v/>
      </c>
      <c r="AB335" s="238" t="str">
        <f>Shares!C335</f>
        <v/>
      </c>
      <c r="AC335" s="238" t="str">
        <f>Shares!D335</f>
        <v/>
      </c>
      <c r="AD335" s="238">
        <f>IF($Z335="",0,Shares!E335)</f>
        <v>0</v>
      </c>
      <c r="AE335" s="260">
        <f>IF($Z335="",0,Shares!K335*Shares!J335)</f>
        <v>0</v>
      </c>
      <c r="AF335" s="261">
        <f t="shared" si="41"/>
        <v>0</v>
      </c>
      <c r="AG335" s="260">
        <f>IF($Z335="",0,Shares!M335)</f>
        <v>0</v>
      </c>
      <c r="AH335" s="261">
        <f>IF($Z335="",0,Shares!N335)</f>
        <v>0</v>
      </c>
      <c r="AI335" s="238" t="str">
        <f>IF($Z335="","",RANK(AE335,$AE$2:$AE$1001)+COUNTIF($AE$2:AE335,AE335)-1)</f>
        <v/>
      </c>
      <c r="AJ335" s="238" t="str">
        <f>IF($AD335&lt;0,COUNT($AJ$1:AJ334)+1,"")</f>
        <v/>
      </c>
      <c r="AL335" s="238" t="str">
        <f>'All Ticker P&amp;L'!A335</f>
        <v/>
      </c>
      <c r="AM335" s="238" t="str">
        <f>'All Ticker P&amp;L'!B335</f>
        <v/>
      </c>
      <c r="AN335" s="238" t="str">
        <f>'All Ticker P&amp;L'!C335</f>
        <v/>
      </c>
      <c r="AO335" s="238" t="str">
        <f>'All Ticker P&amp;L'!D335</f>
        <v/>
      </c>
      <c r="AP335" s="238">
        <f>IF($AL335="",0,'All Ticker P&amp;L'!E335)</f>
        <v>0</v>
      </c>
      <c r="AQ335" s="260">
        <f>IF($AL335="",0,'All Ticker P&amp;L'!J335*'All Ticker P&amp;L'!I335)</f>
        <v>0</v>
      </c>
      <c r="AR335" s="260">
        <f>IF($AL335="",0,'All Ticker P&amp;L'!L335)</f>
        <v>0</v>
      </c>
      <c r="AS335" s="261">
        <f>IF($AL335="",0,'All Ticker P&amp;L'!M335)</f>
        <v>0</v>
      </c>
      <c r="AT335" s="238" t="str">
        <f>IF($AL335="","",RANK(AR335,$AR$2:$AR$1001)+COUNTIF($AR$2:AR335,AR335)-1)</f>
        <v/>
      </c>
      <c r="AU335" s="238" t="str">
        <f>IF($AL335="","",RANK(AV335,$AV$2:$AV$1001)+COUNTIF($AV$2:AV335,AV335)-1)</f>
        <v/>
      </c>
      <c r="AV335" s="260">
        <f t="shared" si="42"/>
        <v>0</v>
      </c>
    </row>
    <row r="336" spans="26:48" ht="15" customHeight="1" x14ac:dyDescent="0.2">
      <c r="Z336" s="238" t="str">
        <f>Shares!A336</f>
        <v/>
      </c>
      <c r="AA336" s="238" t="str">
        <f>Shares!B336</f>
        <v/>
      </c>
      <c r="AB336" s="238" t="str">
        <f>Shares!C336</f>
        <v/>
      </c>
      <c r="AC336" s="238" t="str">
        <f>Shares!D336</f>
        <v/>
      </c>
      <c r="AD336" s="238">
        <f>IF($Z336="",0,Shares!E336)</f>
        <v>0</v>
      </c>
      <c r="AE336" s="260">
        <f>IF($Z336="",0,Shares!K336*Shares!J336)</f>
        <v>0</v>
      </c>
      <c r="AF336" s="261">
        <f t="shared" si="41"/>
        <v>0</v>
      </c>
      <c r="AG336" s="260">
        <f>IF($Z336="",0,Shares!M336)</f>
        <v>0</v>
      </c>
      <c r="AH336" s="261">
        <f>IF($Z336="",0,Shares!N336)</f>
        <v>0</v>
      </c>
      <c r="AI336" s="238" t="str">
        <f>IF($Z336="","",RANK(AE336,$AE$2:$AE$1001)+COUNTIF($AE$2:AE336,AE336)-1)</f>
        <v/>
      </c>
      <c r="AJ336" s="238" t="str">
        <f>IF($AD336&lt;0,COUNT($AJ$1:AJ335)+1,"")</f>
        <v/>
      </c>
      <c r="AL336" s="238" t="str">
        <f>'All Ticker P&amp;L'!A336</f>
        <v/>
      </c>
      <c r="AM336" s="238" t="str">
        <f>'All Ticker P&amp;L'!B336</f>
        <v/>
      </c>
      <c r="AN336" s="238" t="str">
        <f>'All Ticker P&amp;L'!C336</f>
        <v/>
      </c>
      <c r="AO336" s="238" t="str">
        <f>'All Ticker P&amp;L'!D336</f>
        <v/>
      </c>
      <c r="AP336" s="238">
        <f>IF($AL336="",0,'All Ticker P&amp;L'!E336)</f>
        <v>0</v>
      </c>
      <c r="AQ336" s="260">
        <f>IF($AL336="",0,'All Ticker P&amp;L'!J336*'All Ticker P&amp;L'!I336)</f>
        <v>0</v>
      </c>
      <c r="AR336" s="260">
        <f>IF($AL336="",0,'All Ticker P&amp;L'!L336)</f>
        <v>0</v>
      </c>
      <c r="AS336" s="261">
        <f>IF($AL336="",0,'All Ticker P&amp;L'!M336)</f>
        <v>0</v>
      </c>
      <c r="AT336" s="238" t="str">
        <f>IF($AL336="","",RANK(AR336,$AR$2:$AR$1001)+COUNTIF($AR$2:AR336,AR336)-1)</f>
        <v/>
      </c>
      <c r="AU336" s="238" t="str">
        <f>IF($AL336="","",RANK(AV336,$AV$2:$AV$1001)+COUNTIF($AV$2:AV336,AV336)-1)</f>
        <v/>
      </c>
      <c r="AV336" s="260">
        <f t="shared" si="42"/>
        <v>0</v>
      </c>
    </row>
    <row r="337" spans="26:48" ht="15" customHeight="1" x14ac:dyDescent="0.2">
      <c r="Z337" s="238" t="str">
        <f>Shares!A337</f>
        <v/>
      </c>
      <c r="AA337" s="238" t="str">
        <f>Shares!B337</f>
        <v/>
      </c>
      <c r="AB337" s="238" t="str">
        <f>Shares!C337</f>
        <v/>
      </c>
      <c r="AC337" s="238" t="str">
        <f>Shares!D337</f>
        <v/>
      </c>
      <c r="AD337" s="238">
        <f>IF($Z337="",0,Shares!E337)</f>
        <v>0</v>
      </c>
      <c r="AE337" s="260">
        <f>IF($Z337="",0,Shares!K337*Shares!J337)</f>
        <v>0</v>
      </c>
      <c r="AF337" s="261">
        <f t="shared" si="41"/>
        <v>0</v>
      </c>
      <c r="AG337" s="260">
        <f>IF($Z337="",0,Shares!M337)</f>
        <v>0</v>
      </c>
      <c r="AH337" s="261">
        <f>IF($Z337="",0,Shares!N337)</f>
        <v>0</v>
      </c>
      <c r="AI337" s="238" t="str">
        <f>IF($Z337="","",RANK(AE337,$AE$2:$AE$1001)+COUNTIF($AE$2:AE337,AE337)-1)</f>
        <v/>
      </c>
      <c r="AJ337" s="238" t="str">
        <f>IF($AD337&lt;0,COUNT($AJ$1:AJ336)+1,"")</f>
        <v/>
      </c>
      <c r="AL337" s="238" t="str">
        <f>'All Ticker P&amp;L'!A337</f>
        <v/>
      </c>
      <c r="AM337" s="238" t="str">
        <f>'All Ticker P&amp;L'!B337</f>
        <v/>
      </c>
      <c r="AN337" s="238" t="str">
        <f>'All Ticker P&amp;L'!C337</f>
        <v/>
      </c>
      <c r="AO337" s="238" t="str">
        <f>'All Ticker P&amp;L'!D337</f>
        <v/>
      </c>
      <c r="AP337" s="238">
        <f>IF($AL337="",0,'All Ticker P&amp;L'!E337)</f>
        <v>0</v>
      </c>
      <c r="AQ337" s="260">
        <f>IF($AL337="",0,'All Ticker P&amp;L'!J337*'All Ticker P&amp;L'!I337)</f>
        <v>0</v>
      </c>
      <c r="AR337" s="260">
        <f>IF($AL337="",0,'All Ticker P&amp;L'!L337)</f>
        <v>0</v>
      </c>
      <c r="AS337" s="261">
        <f>IF($AL337="",0,'All Ticker P&amp;L'!M337)</f>
        <v>0</v>
      </c>
      <c r="AT337" s="238" t="str">
        <f>IF($AL337="","",RANK(AR337,$AR$2:$AR$1001)+COUNTIF($AR$2:AR337,AR337)-1)</f>
        <v/>
      </c>
      <c r="AU337" s="238" t="str">
        <f>IF($AL337="","",RANK(AV337,$AV$2:$AV$1001)+COUNTIF($AV$2:AV337,AV337)-1)</f>
        <v/>
      </c>
      <c r="AV337" s="260">
        <f t="shared" si="42"/>
        <v>0</v>
      </c>
    </row>
    <row r="338" spans="26:48" ht="15" customHeight="1" x14ac:dyDescent="0.2">
      <c r="Z338" s="238" t="str">
        <f>Shares!A338</f>
        <v/>
      </c>
      <c r="AA338" s="238" t="str">
        <f>Shares!B338</f>
        <v/>
      </c>
      <c r="AB338" s="238" t="str">
        <f>Shares!C338</f>
        <v/>
      </c>
      <c r="AC338" s="238" t="str">
        <f>Shares!D338</f>
        <v/>
      </c>
      <c r="AD338" s="238">
        <f>IF($Z338="",0,Shares!E338)</f>
        <v>0</v>
      </c>
      <c r="AE338" s="260">
        <f>IF($Z338="",0,Shares!K338*Shares!J338)</f>
        <v>0</v>
      </c>
      <c r="AF338" s="261">
        <f t="shared" si="41"/>
        <v>0</v>
      </c>
      <c r="AG338" s="260">
        <f>IF($Z338="",0,Shares!M338)</f>
        <v>0</v>
      </c>
      <c r="AH338" s="261">
        <f>IF($Z338="",0,Shares!N338)</f>
        <v>0</v>
      </c>
      <c r="AI338" s="238" t="str">
        <f>IF($Z338="","",RANK(AE338,$AE$2:$AE$1001)+COUNTIF($AE$2:AE338,AE338)-1)</f>
        <v/>
      </c>
      <c r="AJ338" s="238" t="str">
        <f>IF($AD338&lt;0,COUNT($AJ$1:AJ337)+1,"")</f>
        <v/>
      </c>
      <c r="AL338" s="238" t="str">
        <f>'All Ticker P&amp;L'!A338</f>
        <v/>
      </c>
      <c r="AM338" s="238" t="str">
        <f>'All Ticker P&amp;L'!B338</f>
        <v/>
      </c>
      <c r="AN338" s="238" t="str">
        <f>'All Ticker P&amp;L'!C338</f>
        <v/>
      </c>
      <c r="AO338" s="238" t="str">
        <f>'All Ticker P&amp;L'!D338</f>
        <v/>
      </c>
      <c r="AP338" s="238">
        <f>IF($AL338="",0,'All Ticker P&amp;L'!E338)</f>
        <v>0</v>
      </c>
      <c r="AQ338" s="260">
        <f>IF($AL338="",0,'All Ticker P&amp;L'!J338*'All Ticker P&amp;L'!I338)</f>
        <v>0</v>
      </c>
      <c r="AR338" s="260">
        <f>IF($AL338="",0,'All Ticker P&amp;L'!L338)</f>
        <v>0</v>
      </c>
      <c r="AS338" s="261">
        <f>IF($AL338="",0,'All Ticker P&amp;L'!M338)</f>
        <v>0</v>
      </c>
      <c r="AT338" s="238" t="str">
        <f>IF($AL338="","",RANK(AR338,$AR$2:$AR$1001)+COUNTIF($AR$2:AR338,AR338)-1)</f>
        <v/>
      </c>
      <c r="AU338" s="238" t="str">
        <f>IF($AL338="","",RANK(AV338,$AV$2:$AV$1001)+COUNTIF($AV$2:AV338,AV338)-1)</f>
        <v/>
      </c>
      <c r="AV338" s="260">
        <f t="shared" si="42"/>
        <v>0</v>
      </c>
    </row>
    <row r="339" spans="26:48" ht="15" customHeight="1" x14ac:dyDescent="0.2">
      <c r="Z339" s="238" t="str">
        <f>Shares!A339</f>
        <v/>
      </c>
      <c r="AA339" s="238" t="str">
        <f>Shares!B339</f>
        <v/>
      </c>
      <c r="AB339" s="238" t="str">
        <f>Shares!C339</f>
        <v/>
      </c>
      <c r="AC339" s="238" t="str">
        <f>Shares!D339</f>
        <v/>
      </c>
      <c r="AD339" s="238">
        <f>IF($Z339="",0,Shares!E339)</f>
        <v>0</v>
      </c>
      <c r="AE339" s="260">
        <f>IF($Z339="",0,Shares!K339*Shares!J339)</f>
        <v>0</v>
      </c>
      <c r="AF339" s="261">
        <f t="shared" si="41"/>
        <v>0</v>
      </c>
      <c r="AG339" s="260">
        <f>IF($Z339="",0,Shares!M339)</f>
        <v>0</v>
      </c>
      <c r="AH339" s="261">
        <f>IF($Z339="",0,Shares!N339)</f>
        <v>0</v>
      </c>
      <c r="AI339" s="238" t="str">
        <f>IF($Z339="","",RANK(AE339,$AE$2:$AE$1001)+COUNTIF($AE$2:AE339,AE339)-1)</f>
        <v/>
      </c>
      <c r="AJ339" s="238" t="str">
        <f>IF($AD339&lt;0,COUNT($AJ$1:AJ338)+1,"")</f>
        <v/>
      </c>
      <c r="AL339" s="238" t="str">
        <f>'All Ticker P&amp;L'!A339</f>
        <v/>
      </c>
      <c r="AM339" s="238" t="str">
        <f>'All Ticker P&amp;L'!B339</f>
        <v/>
      </c>
      <c r="AN339" s="238" t="str">
        <f>'All Ticker P&amp;L'!C339</f>
        <v/>
      </c>
      <c r="AO339" s="238" t="str">
        <f>'All Ticker P&amp;L'!D339</f>
        <v/>
      </c>
      <c r="AP339" s="238">
        <f>IF($AL339="",0,'All Ticker P&amp;L'!E339)</f>
        <v>0</v>
      </c>
      <c r="AQ339" s="260">
        <f>IF($AL339="",0,'All Ticker P&amp;L'!J339*'All Ticker P&amp;L'!I339)</f>
        <v>0</v>
      </c>
      <c r="AR339" s="260">
        <f>IF($AL339="",0,'All Ticker P&amp;L'!L339)</f>
        <v>0</v>
      </c>
      <c r="AS339" s="261">
        <f>IF($AL339="",0,'All Ticker P&amp;L'!M339)</f>
        <v>0</v>
      </c>
      <c r="AT339" s="238" t="str">
        <f>IF($AL339="","",RANK(AR339,$AR$2:$AR$1001)+COUNTIF($AR$2:AR339,AR339)-1)</f>
        <v/>
      </c>
      <c r="AU339" s="238" t="str">
        <f>IF($AL339="","",RANK(AV339,$AV$2:$AV$1001)+COUNTIF($AV$2:AV339,AV339)-1)</f>
        <v/>
      </c>
      <c r="AV339" s="260">
        <f t="shared" si="42"/>
        <v>0</v>
      </c>
    </row>
    <row r="340" spans="26:48" ht="15" customHeight="1" x14ac:dyDescent="0.2">
      <c r="Z340" s="238" t="str">
        <f>Shares!A340</f>
        <v/>
      </c>
      <c r="AA340" s="238" t="str">
        <f>Shares!B340</f>
        <v/>
      </c>
      <c r="AB340" s="238" t="str">
        <f>Shares!C340</f>
        <v/>
      </c>
      <c r="AC340" s="238" t="str">
        <f>Shares!D340</f>
        <v/>
      </c>
      <c r="AD340" s="238">
        <f>IF($Z340="",0,Shares!E340)</f>
        <v>0</v>
      </c>
      <c r="AE340" s="260">
        <f>IF($Z340="",0,Shares!K340*Shares!J340)</f>
        <v>0</v>
      </c>
      <c r="AF340" s="261">
        <f t="shared" si="41"/>
        <v>0</v>
      </c>
      <c r="AG340" s="260">
        <f>IF($Z340="",0,Shares!M340)</f>
        <v>0</v>
      </c>
      <c r="AH340" s="261">
        <f>IF($Z340="",0,Shares!N340)</f>
        <v>0</v>
      </c>
      <c r="AI340" s="238" t="str">
        <f>IF($Z340="","",RANK(AE340,$AE$2:$AE$1001)+COUNTIF($AE$2:AE340,AE340)-1)</f>
        <v/>
      </c>
      <c r="AJ340" s="238" t="str">
        <f>IF($AD340&lt;0,COUNT($AJ$1:AJ339)+1,"")</f>
        <v/>
      </c>
      <c r="AL340" s="238" t="str">
        <f>'All Ticker P&amp;L'!A340</f>
        <v/>
      </c>
      <c r="AM340" s="238" t="str">
        <f>'All Ticker P&amp;L'!B340</f>
        <v/>
      </c>
      <c r="AN340" s="238" t="str">
        <f>'All Ticker P&amp;L'!C340</f>
        <v/>
      </c>
      <c r="AO340" s="238" t="str">
        <f>'All Ticker P&amp;L'!D340</f>
        <v/>
      </c>
      <c r="AP340" s="238">
        <f>IF($AL340="",0,'All Ticker P&amp;L'!E340)</f>
        <v>0</v>
      </c>
      <c r="AQ340" s="260">
        <f>IF($AL340="",0,'All Ticker P&amp;L'!J340*'All Ticker P&amp;L'!I340)</f>
        <v>0</v>
      </c>
      <c r="AR340" s="260">
        <f>IF($AL340="",0,'All Ticker P&amp;L'!L340)</f>
        <v>0</v>
      </c>
      <c r="AS340" s="261">
        <f>IF($AL340="",0,'All Ticker P&amp;L'!M340)</f>
        <v>0</v>
      </c>
      <c r="AT340" s="238" t="str">
        <f>IF($AL340="","",RANK(AR340,$AR$2:$AR$1001)+COUNTIF($AR$2:AR340,AR340)-1)</f>
        <v/>
      </c>
      <c r="AU340" s="238" t="str">
        <f>IF($AL340="","",RANK(AV340,$AV$2:$AV$1001)+COUNTIF($AV$2:AV340,AV340)-1)</f>
        <v/>
      </c>
      <c r="AV340" s="260">
        <f t="shared" si="42"/>
        <v>0</v>
      </c>
    </row>
    <row r="341" spans="26:48" ht="15" customHeight="1" x14ac:dyDescent="0.2">
      <c r="Z341" s="238" t="str">
        <f>Shares!A341</f>
        <v/>
      </c>
      <c r="AA341" s="238" t="str">
        <f>Shares!B341</f>
        <v/>
      </c>
      <c r="AB341" s="238" t="str">
        <f>Shares!C341</f>
        <v/>
      </c>
      <c r="AC341" s="238" t="str">
        <f>Shares!D341</f>
        <v/>
      </c>
      <c r="AD341" s="238">
        <f>IF($Z341="",0,Shares!E341)</f>
        <v>0</v>
      </c>
      <c r="AE341" s="260">
        <f>IF($Z341="",0,Shares!K341*Shares!J341)</f>
        <v>0</v>
      </c>
      <c r="AF341" s="261">
        <f t="shared" si="41"/>
        <v>0</v>
      </c>
      <c r="AG341" s="260">
        <f>IF($Z341="",0,Shares!M341)</f>
        <v>0</v>
      </c>
      <c r="AH341" s="261">
        <f>IF($Z341="",0,Shares!N341)</f>
        <v>0</v>
      </c>
      <c r="AI341" s="238" t="str">
        <f>IF($Z341="","",RANK(AE341,$AE$2:$AE$1001)+COUNTIF($AE$2:AE341,AE341)-1)</f>
        <v/>
      </c>
      <c r="AJ341" s="238" t="str">
        <f>IF($AD341&lt;0,COUNT($AJ$1:AJ340)+1,"")</f>
        <v/>
      </c>
      <c r="AL341" s="238" t="str">
        <f>'All Ticker P&amp;L'!A341</f>
        <v/>
      </c>
      <c r="AM341" s="238" t="str">
        <f>'All Ticker P&amp;L'!B341</f>
        <v/>
      </c>
      <c r="AN341" s="238" t="str">
        <f>'All Ticker P&amp;L'!C341</f>
        <v/>
      </c>
      <c r="AO341" s="238" t="str">
        <f>'All Ticker P&amp;L'!D341</f>
        <v/>
      </c>
      <c r="AP341" s="238">
        <f>IF($AL341="",0,'All Ticker P&amp;L'!E341)</f>
        <v>0</v>
      </c>
      <c r="AQ341" s="260">
        <f>IF($AL341="",0,'All Ticker P&amp;L'!J341*'All Ticker P&amp;L'!I341)</f>
        <v>0</v>
      </c>
      <c r="AR341" s="260">
        <f>IF($AL341="",0,'All Ticker P&amp;L'!L341)</f>
        <v>0</v>
      </c>
      <c r="AS341" s="261">
        <f>IF($AL341="",0,'All Ticker P&amp;L'!M341)</f>
        <v>0</v>
      </c>
      <c r="AT341" s="238" t="str">
        <f>IF($AL341="","",RANK(AR341,$AR$2:$AR$1001)+COUNTIF($AR$2:AR341,AR341)-1)</f>
        <v/>
      </c>
      <c r="AU341" s="238" t="str">
        <f>IF($AL341="","",RANK(AV341,$AV$2:$AV$1001)+COUNTIF($AV$2:AV341,AV341)-1)</f>
        <v/>
      </c>
      <c r="AV341" s="260">
        <f t="shared" si="42"/>
        <v>0</v>
      </c>
    </row>
    <row r="342" spans="26:48" ht="15" customHeight="1" x14ac:dyDescent="0.2">
      <c r="Z342" s="238" t="str">
        <f>Shares!A342</f>
        <v/>
      </c>
      <c r="AA342" s="238" t="str">
        <f>Shares!B342</f>
        <v/>
      </c>
      <c r="AB342" s="238" t="str">
        <f>Shares!C342</f>
        <v/>
      </c>
      <c r="AC342" s="238" t="str">
        <f>Shares!D342</f>
        <v/>
      </c>
      <c r="AD342" s="238">
        <f>IF($Z342="",0,Shares!E342)</f>
        <v>0</v>
      </c>
      <c r="AE342" s="260">
        <f>IF($Z342="",0,Shares!K342*Shares!J342)</f>
        <v>0</v>
      </c>
      <c r="AF342" s="261">
        <f t="shared" si="41"/>
        <v>0</v>
      </c>
      <c r="AG342" s="260">
        <f>IF($Z342="",0,Shares!M342)</f>
        <v>0</v>
      </c>
      <c r="AH342" s="261">
        <f>IF($Z342="",0,Shares!N342)</f>
        <v>0</v>
      </c>
      <c r="AI342" s="238" t="str">
        <f>IF($Z342="","",RANK(AE342,$AE$2:$AE$1001)+COUNTIF($AE$2:AE342,AE342)-1)</f>
        <v/>
      </c>
      <c r="AJ342" s="238" t="str">
        <f>IF($AD342&lt;0,COUNT($AJ$1:AJ341)+1,"")</f>
        <v/>
      </c>
      <c r="AL342" s="238" t="str">
        <f>'All Ticker P&amp;L'!A342</f>
        <v/>
      </c>
      <c r="AM342" s="238" t="str">
        <f>'All Ticker P&amp;L'!B342</f>
        <v/>
      </c>
      <c r="AN342" s="238" t="str">
        <f>'All Ticker P&amp;L'!C342</f>
        <v/>
      </c>
      <c r="AO342" s="238" t="str">
        <f>'All Ticker P&amp;L'!D342</f>
        <v/>
      </c>
      <c r="AP342" s="238">
        <f>IF($AL342="",0,'All Ticker P&amp;L'!E342)</f>
        <v>0</v>
      </c>
      <c r="AQ342" s="260">
        <f>IF($AL342="",0,'All Ticker P&amp;L'!J342*'All Ticker P&amp;L'!I342)</f>
        <v>0</v>
      </c>
      <c r="AR342" s="260">
        <f>IF($AL342="",0,'All Ticker P&amp;L'!L342)</f>
        <v>0</v>
      </c>
      <c r="AS342" s="261">
        <f>IF($AL342="",0,'All Ticker P&amp;L'!M342)</f>
        <v>0</v>
      </c>
      <c r="AT342" s="238" t="str">
        <f>IF($AL342="","",RANK(AR342,$AR$2:$AR$1001)+COUNTIF($AR$2:AR342,AR342)-1)</f>
        <v/>
      </c>
      <c r="AU342" s="238" t="str">
        <f>IF($AL342="","",RANK(AV342,$AV$2:$AV$1001)+COUNTIF($AV$2:AV342,AV342)-1)</f>
        <v/>
      </c>
      <c r="AV342" s="260">
        <f t="shared" si="42"/>
        <v>0</v>
      </c>
    </row>
    <row r="343" spans="26:48" ht="15" customHeight="1" x14ac:dyDescent="0.2">
      <c r="Z343" s="238" t="str">
        <f>Shares!A343</f>
        <v/>
      </c>
      <c r="AA343" s="238" t="str">
        <f>Shares!B343</f>
        <v/>
      </c>
      <c r="AB343" s="238" t="str">
        <f>Shares!C343</f>
        <v/>
      </c>
      <c r="AC343" s="238" t="str">
        <f>Shares!D343</f>
        <v/>
      </c>
      <c r="AD343" s="238">
        <f>IF($Z343="",0,Shares!E343)</f>
        <v>0</v>
      </c>
      <c r="AE343" s="260">
        <f>IF($Z343="",0,Shares!K343*Shares!J343)</f>
        <v>0</v>
      </c>
      <c r="AF343" s="261">
        <f t="shared" si="41"/>
        <v>0</v>
      </c>
      <c r="AG343" s="260">
        <f>IF($Z343="",0,Shares!M343)</f>
        <v>0</v>
      </c>
      <c r="AH343" s="261">
        <f>IF($Z343="",0,Shares!N343)</f>
        <v>0</v>
      </c>
      <c r="AI343" s="238" t="str">
        <f>IF($Z343="","",RANK(AE343,$AE$2:$AE$1001)+COUNTIF($AE$2:AE343,AE343)-1)</f>
        <v/>
      </c>
      <c r="AJ343" s="238" t="str">
        <f>IF($AD343&lt;0,COUNT($AJ$1:AJ342)+1,"")</f>
        <v/>
      </c>
      <c r="AL343" s="238" t="str">
        <f>'All Ticker P&amp;L'!A343</f>
        <v/>
      </c>
      <c r="AM343" s="238" t="str">
        <f>'All Ticker P&amp;L'!B343</f>
        <v/>
      </c>
      <c r="AN343" s="238" t="str">
        <f>'All Ticker P&amp;L'!C343</f>
        <v/>
      </c>
      <c r="AO343" s="238" t="str">
        <f>'All Ticker P&amp;L'!D343</f>
        <v/>
      </c>
      <c r="AP343" s="238">
        <f>IF($AL343="",0,'All Ticker P&amp;L'!E343)</f>
        <v>0</v>
      </c>
      <c r="AQ343" s="260">
        <f>IF($AL343="",0,'All Ticker P&amp;L'!J343*'All Ticker P&amp;L'!I343)</f>
        <v>0</v>
      </c>
      <c r="AR343" s="260">
        <f>IF($AL343="",0,'All Ticker P&amp;L'!L343)</f>
        <v>0</v>
      </c>
      <c r="AS343" s="261">
        <f>IF($AL343="",0,'All Ticker P&amp;L'!M343)</f>
        <v>0</v>
      </c>
      <c r="AT343" s="238" t="str">
        <f>IF($AL343="","",RANK(AR343,$AR$2:$AR$1001)+COUNTIF($AR$2:AR343,AR343)-1)</f>
        <v/>
      </c>
      <c r="AU343" s="238" t="str">
        <f>IF($AL343="","",RANK(AV343,$AV$2:$AV$1001)+COUNTIF($AV$2:AV343,AV343)-1)</f>
        <v/>
      </c>
      <c r="AV343" s="260">
        <f t="shared" si="42"/>
        <v>0</v>
      </c>
    </row>
    <row r="344" spans="26:48" ht="15" customHeight="1" x14ac:dyDescent="0.2">
      <c r="Z344" s="238" t="str">
        <f>Shares!A344</f>
        <v/>
      </c>
      <c r="AA344" s="238" t="str">
        <f>Shares!B344</f>
        <v/>
      </c>
      <c r="AB344" s="238" t="str">
        <f>Shares!C344</f>
        <v/>
      </c>
      <c r="AC344" s="238" t="str">
        <f>Shares!D344</f>
        <v/>
      </c>
      <c r="AD344" s="238">
        <f>IF($Z344="",0,Shares!E344)</f>
        <v>0</v>
      </c>
      <c r="AE344" s="260">
        <f>IF($Z344="",0,Shares!K344*Shares!J344)</f>
        <v>0</v>
      </c>
      <c r="AF344" s="261">
        <f t="shared" si="41"/>
        <v>0</v>
      </c>
      <c r="AG344" s="260">
        <f>IF($Z344="",0,Shares!M344)</f>
        <v>0</v>
      </c>
      <c r="AH344" s="261">
        <f>IF($Z344="",0,Shares!N344)</f>
        <v>0</v>
      </c>
      <c r="AI344" s="238" t="str">
        <f>IF($Z344="","",RANK(AE344,$AE$2:$AE$1001)+COUNTIF($AE$2:AE344,AE344)-1)</f>
        <v/>
      </c>
      <c r="AJ344" s="238" t="str">
        <f>IF($AD344&lt;0,COUNT($AJ$1:AJ343)+1,"")</f>
        <v/>
      </c>
      <c r="AL344" s="238" t="str">
        <f>'All Ticker P&amp;L'!A344</f>
        <v/>
      </c>
      <c r="AM344" s="238" t="str">
        <f>'All Ticker P&amp;L'!B344</f>
        <v/>
      </c>
      <c r="AN344" s="238" t="str">
        <f>'All Ticker P&amp;L'!C344</f>
        <v/>
      </c>
      <c r="AO344" s="238" t="str">
        <f>'All Ticker P&amp;L'!D344</f>
        <v/>
      </c>
      <c r="AP344" s="238">
        <f>IF($AL344="",0,'All Ticker P&amp;L'!E344)</f>
        <v>0</v>
      </c>
      <c r="AQ344" s="260">
        <f>IF($AL344="",0,'All Ticker P&amp;L'!J344*'All Ticker P&amp;L'!I344)</f>
        <v>0</v>
      </c>
      <c r="AR344" s="260">
        <f>IF($AL344="",0,'All Ticker P&amp;L'!L344)</f>
        <v>0</v>
      </c>
      <c r="AS344" s="261">
        <f>IF($AL344="",0,'All Ticker P&amp;L'!M344)</f>
        <v>0</v>
      </c>
      <c r="AT344" s="238" t="str">
        <f>IF($AL344="","",RANK(AR344,$AR$2:$AR$1001)+COUNTIF($AR$2:AR344,AR344)-1)</f>
        <v/>
      </c>
      <c r="AU344" s="238" t="str">
        <f>IF($AL344="","",RANK(AV344,$AV$2:$AV$1001)+COUNTIF($AV$2:AV344,AV344)-1)</f>
        <v/>
      </c>
      <c r="AV344" s="260">
        <f t="shared" si="42"/>
        <v>0</v>
      </c>
    </row>
    <row r="345" spans="26:48" ht="15" customHeight="1" x14ac:dyDescent="0.2">
      <c r="Z345" s="238" t="str">
        <f>Shares!A345</f>
        <v/>
      </c>
      <c r="AA345" s="238" t="str">
        <f>Shares!B345</f>
        <v/>
      </c>
      <c r="AB345" s="238" t="str">
        <f>Shares!C345</f>
        <v/>
      </c>
      <c r="AC345" s="238" t="str">
        <f>Shares!D345</f>
        <v/>
      </c>
      <c r="AD345" s="238">
        <f>IF($Z345="",0,Shares!E345)</f>
        <v>0</v>
      </c>
      <c r="AE345" s="260">
        <f>IF($Z345="",0,Shares!K345*Shares!J345)</f>
        <v>0</v>
      </c>
      <c r="AF345" s="261">
        <f t="shared" si="41"/>
        <v>0</v>
      </c>
      <c r="AG345" s="260">
        <f>IF($Z345="",0,Shares!M345)</f>
        <v>0</v>
      </c>
      <c r="AH345" s="261">
        <f>IF($Z345="",0,Shares!N345)</f>
        <v>0</v>
      </c>
      <c r="AI345" s="238" t="str">
        <f>IF($Z345="","",RANK(AE345,$AE$2:$AE$1001)+COUNTIF($AE$2:AE345,AE345)-1)</f>
        <v/>
      </c>
      <c r="AJ345" s="238" t="str">
        <f>IF($AD345&lt;0,COUNT($AJ$1:AJ344)+1,"")</f>
        <v/>
      </c>
      <c r="AL345" s="238" t="str">
        <f>'All Ticker P&amp;L'!A345</f>
        <v/>
      </c>
      <c r="AM345" s="238" t="str">
        <f>'All Ticker P&amp;L'!B345</f>
        <v/>
      </c>
      <c r="AN345" s="238" t="str">
        <f>'All Ticker P&amp;L'!C345</f>
        <v/>
      </c>
      <c r="AO345" s="238" t="str">
        <f>'All Ticker P&amp;L'!D345</f>
        <v/>
      </c>
      <c r="AP345" s="238">
        <f>IF($AL345="",0,'All Ticker P&amp;L'!E345)</f>
        <v>0</v>
      </c>
      <c r="AQ345" s="260">
        <f>IF($AL345="",0,'All Ticker P&amp;L'!J345*'All Ticker P&amp;L'!I345)</f>
        <v>0</v>
      </c>
      <c r="AR345" s="260">
        <f>IF($AL345="",0,'All Ticker P&amp;L'!L345)</f>
        <v>0</v>
      </c>
      <c r="AS345" s="261">
        <f>IF($AL345="",0,'All Ticker P&amp;L'!M345)</f>
        <v>0</v>
      </c>
      <c r="AT345" s="238" t="str">
        <f>IF($AL345="","",RANK(AR345,$AR$2:$AR$1001)+COUNTIF($AR$2:AR345,AR345)-1)</f>
        <v/>
      </c>
      <c r="AU345" s="238" t="str">
        <f>IF($AL345="","",RANK(AV345,$AV$2:$AV$1001)+COUNTIF($AV$2:AV345,AV345)-1)</f>
        <v/>
      </c>
      <c r="AV345" s="260">
        <f t="shared" si="42"/>
        <v>0</v>
      </c>
    </row>
    <row r="346" spans="26:48" ht="15" customHeight="1" x14ac:dyDescent="0.2">
      <c r="Z346" s="238" t="str">
        <f>Shares!A346</f>
        <v/>
      </c>
      <c r="AA346" s="238" t="str">
        <f>Shares!B346</f>
        <v/>
      </c>
      <c r="AB346" s="238" t="str">
        <f>Shares!C346</f>
        <v/>
      </c>
      <c r="AC346" s="238" t="str">
        <f>Shares!D346</f>
        <v/>
      </c>
      <c r="AD346" s="238">
        <f>IF($Z346="",0,Shares!E346)</f>
        <v>0</v>
      </c>
      <c r="AE346" s="260">
        <f>IF($Z346="",0,Shares!K346*Shares!J346)</f>
        <v>0</v>
      </c>
      <c r="AF346" s="261">
        <f t="shared" si="41"/>
        <v>0</v>
      </c>
      <c r="AG346" s="260">
        <f>IF($Z346="",0,Shares!M346)</f>
        <v>0</v>
      </c>
      <c r="AH346" s="261">
        <f>IF($Z346="",0,Shares!N346)</f>
        <v>0</v>
      </c>
      <c r="AI346" s="238" t="str">
        <f>IF($Z346="","",RANK(AE346,$AE$2:$AE$1001)+COUNTIF($AE$2:AE346,AE346)-1)</f>
        <v/>
      </c>
      <c r="AJ346" s="238" t="str">
        <f>IF($AD346&lt;0,COUNT($AJ$1:AJ345)+1,"")</f>
        <v/>
      </c>
      <c r="AL346" s="238" t="str">
        <f>'All Ticker P&amp;L'!A346</f>
        <v/>
      </c>
      <c r="AM346" s="238" t="str">
        <f>'All Ticker P&amp;L'!B346</f>
        <v/>
      </c>
      <c r="AN346" s="238" t="str">
        <f>'All Ticker P&amp;L'!C346</f>
        <v/>
      </c>
      <c r="AO346" s="238" t="str">
        <f>'All Ticker P&amp;L'!D346</f>
        <v/>
      </c>
      <c r="AP346" s="238">
        <f>IF($AL346="",0,'All Ticker P&amp;L'!E346)</f>
        <v>0</v>
      </c>
      <c r="AQ346" s="260">
        <f>IF($AL346="",0,'All Ticker P&amp;L'!J346*'All Ticker P&amp;L'!I346)</f>
        <v>0</v>
      </c>
      <c r="AR346" s="260">
        <f>IF($AL346="",0,'All Ticker P&amp;L'!L346)</f>
        <v>0</v>
      </c>
      <c r="AS346" s="261">
        <f>IF($AL346="",0,'All Ticker P&amp;L'!M346)</f>
        <v>0</v>
      </c>
      <c r="AT346" s="238" t="str">
        <f>IF($AL346="","",RANK(AR346,$AR$2:$AR$1001)+COUNTIF($AR$2:AR346,AR346)-1)</f>
        <v/>
      </c>
      <c r="AU346" s="238" t="str">
        <f>IF($AL346="","",RANK(AV346,$AV$2:$AV$1001)+COUNTIF($AV$2:AV346,AV346)-1)</f>
        <v/>
      </c>
      <c r="AV346" s="260">
        <f t="shared" si="42"/>
        <v>0</v>
      </c>
    </row>
    <row r="347" spans="26:48" ht="15" customHeight="1" x14ac:dyDescent="0.2">
      <c r="Z347" s="238" t="str">
        <f>Shares!A347</f>
        <v/>
      </c>
      <c r="AA347" s="238" t="str">
        <f>Shares!B347</f>
        <v/>
      </c>
      <c r="AB347" s="238" t="str">
        <f>Shares!C347</f>
        <v/>
      </c>
      <c r="AC347" s="238" t="str">
        <f>Shares!D347</f>
        <v/>
      </c>
      <c r="AD347" s="238">
        <f>IF($Z347="",0,Shares!E347)</f>
        <v>0</v>
      </c>
      <c r="AE347" s="260">
        <f>IF($Z347="",0,Shares!K347*Shares!J347)</f>
        <v>0</v>
      </c>
      <c r="AF347" s="261">
        <f t="shared" si="41"/>
        <v>0</v>
      </c>
      <c r="AG347" s="260">
        <f>IF($Z347="",0,Shares!M347)</f>
        <v>0</v>
      </c>
      <c r="AH347" s="261">
        <f>IF($Z347="",0,Shares!N347)</f>
        <v>0</v>
      </c>
      <c r="AI347" s="238" t="str">
        <f>IF($Z347="","",RANK(AE347,$AE$2:$AE$1001)+COUNTIF($AE$2:AE347,AE347)-1)</f>
        <v/>
      </c>
      <c r="AJ347" s="238" t="str">
        <f>IF($AD347&lt;0,COUNT($AJ$1:AJ346)+1,"")</f>
        <v/>
      </c>
      <c r="AL347" s="238" t="str">
        <f>'All Ticker P&amp;L'!A347</f>
        <v/>
      </c>
      <c r="AM347" s="238" t="str">
        <f>'All Ticker P&amp;L'!B347</f>
        <v/>
      </c>
      <c r="AN347" s="238" t="str">
        <f>'All Ticker P&amp;L'!C347</f>
        <v/>
      </c>
      <c r="AO347" s="238" t="str">
        <f>'All Ticker P&amp;L'!D347</f>
        <v/>
      </c>
      <c r="AP347" s="238">
        <f>IF($AL347="",0,'All Ticker P&amp;L'!E347)</f>
        <v>0</v>
      </c>
      <c r="AQ347" s="260">
        <f>IF($AL347="",0,'All Ticker P&amp;L'!J347*'All Ticker P&amp;L'!I347)</f>
        <v>0</v>
      </c>
      <c r="AR347" s="260">
        <f>IF($AL347="",0,'All Ticker P&amp;L'!L347)</f>
        <v>0</v>
      </c>
      <c r="AS347" s="261">
        <f>IF($AL347="",0,'All Ticker P&amp;L'!M347)</f>
        <v>0</v>
      </c>
      <c r="AT347" s="238" t="str">
        <f>IF($AL347="","",RANK(AR347,$AR$2:$AR$1001)+COUNTIF($AR$2:AR347,AR347)-1)</f>
        <v/>
      </c>
      <c r="AU347" s="238" t="str">
        <f>IF($AL347="","",RANK(AV347,$AV$2:$AV$1001)+COUNTIF($AV$2:AV347,AV347)-1)</f>
        <v/>
      </c>
      <c r="AV347" s="260">
        <f t="shared" si="42"/>
        <v>0</v>
      </c>
    </row>
    <row r="348" spans="26:48" ht="15" customHeight="1" x14ac:dyDescent="0.2">
      <c r="Z348" s="238" t="str">
        <f>Shares!A348</f>
        <v/>
      </c>
      <c r="AA348" s="238" t="str">
        <f>Shares!B348</f>
        <v/>
      </c>
      <c r="AB348" s="238" t="str">
        <f>Shares!C348</f>
        <v/>
      </c>
      <c r="AC348" s="238" t="str">
        <f>Shares!D348</f>
        <v/>
      </c>
      <c r="AD348" s="238">
        <f>IF($Z348="",0,Shares!E348)</f>
        <v>0</v>
      </c>
      <c r="AE348" s="260">
        <f>IF($Z348="",0,Shares!K348*Shares!J348)</f>
        <v>0</v>
      </c>
      <c r="AF348" s="261">
        <f t="shared" si="41"/>
        <v>0</v>
      </c>
      <c r="AG348" s="260">
        <f>IF($Z348="",0,Shares!M348)</f>
        <v>0</v>
      </c>
      <c r="AH348" s="261">
        <f>IF($Z348="",0,Shares!N348)</f>
        <v>0</v>
      </c>
      <c r="AI348" s="238" t="str">
        <f>IF($Z348="","",RANK(AE348,$AE$2:$AE$1001)+COUNTIF($AE$2:AE348,AE348)-1)</f>
        <v/>
      </c>
      <c r="AJ348" s="238" t="str">
        <f>IF($AD348&lt;0,COUNT($AJ$1:AJ347)+1,"")</f>
        <v/>
      </c>
      <c r="AL348" s="238" t="str">
        <f>'All Ticker P&amp;L'!A348</f>
        <v/>
      </c>
      <c r="AM348" s="238" t="str">
        <f>'All Ticker P&amp;L'!B348</f>
        <v/>
      </c>
      <c r="AN348" s="238" t="str">
        <f>'All Ticker P&amp;L'!C348</f>
        <v/>
      </c>
      <c r="AO348" s="238" t="str">
        <f>'All Ticker P&amp;L'!D348</f>
        <v/>
      </c>
      <c r="AP348" s="238">
        <f>IF($AL348="",0,'All Ticker P&amp;L'!E348)</f>
        <v>0</v>
      </c>
      <c r="AQ348" s="260">
        <f>IF($AL348="",0,'All Ticker P&amp;L'!J348*'All Ticker P&amp;L'!I348)</f>
        <v>0</v>
      </c>
      <c r="AR348" s="260">
        <f>IF($AL348="",0,'All Ticker P&amp;L'!L348)</f>
        <v>0</v>
      </c>
      <c r="AS348" s="261">
        <f>IF($AL348="",0,'All Ticker P&amp;L'!M348)</f>
        <v>0</v>
      </c>
      <c r="AT348" s="238" t="str">
        <f>IF($AL348="","",RANK(AR348,$AR$2:$AR$1001)+COUNTIF($AR$2:AR348,AR348)-1)</f>
        <v/>
      </c>
      <c r="AU348" s="238" t="str">
        <f>IF($AL348="","",RANK(AV348,$AV$2:$AV$1001)+COUNTIF($AV$2:AV348,AV348)-1)</f>
        <v/>
      </c>
      <c r="AV348" s="260">
        <f t="shared" si="42"/>
        <v>0</v>
      </c>
    </row>
    <row r="349" spans="26:48" ht="15" customHeight="1" x14ac:dyDescent="0.2">
      <c r="Z349" s="238" t="str">
        <f>Shares!A349</f>
        <v/>
      </c>
      <c r="AA349" s="238" t="str">
        <f>Shares!B349</f>
        <v/>
      </c>
      <c r="AB349" s="238" t="str">
        <f>Shares!C349</f>
        <v/>
      </c>
      <c r="AC349" s="238" t="str">
        <f>Shares!D349</f>
        <v/>
      </c>
      <c r="AD349" s="238">
        <f>IF($Z349="",0,Shares!E349)</f>
        <v>0</v>
      </c>
      <c r="AE349" s="260">
        <f>IF($Z349="",0,Shares!K349*Shares!J349)</f>
        <v>0</v>
      </c>
      <c r="AF349" s="261">
        <f t="shared" si="41"/>
        <v>0</v>
      </c>
      <c r="AG349" s="260">
        <f>IF($Z349="",0,Shares!M349)</f>
        <v>0</v>
      </c>
      <c r="AH349" s="261">
        <f>IF($Z349="",0,Shares!N349)</f>
        <v>0</v>
      </c>
      <c r="AI349" s="238" t="str">
        <f>IF($Z349="","",RANK(AE349,$AE$2:$AE$1001)+COUNTIF($AE$2:AE349,AE349)-1)</f>
        <v/>
      </c>
      <c r="AJ349" s="238" t="str">
        <f>IF($AD349&lt;0,COUNT($AJ$1:AJ348)+1,"")</f>
        <v/>
      </c>
      <c r="AL349" s="238" t="str">
        <f>'All Ticker P&amp;L'!A349</f>
        <v/>
      </c>
      <c r="AM349" s="238" t="str">
        <f>'All Ticker P&amp;L'!B349</f>
        <v/>
      </c>
      <c r="AN349" s="238" t="str">
        <f>'All Ticker P&amp;L'!C349</f>
        <v/>
      </c>
      <c r="AO349" s="238" t="str">
        <f>'All Ticker P&amp;L'!D349</f>
        <v/>
      </c>
      <c r="AP349" s="238">
        <f>IF($AL349="",0,'All Ticker P&amp;L'!E349)</f>
        <v>0</v>
      </c>
      <c r="AQ349" s="260">
        <f>IF($AL349="",0,'All Ticker P&amp;L'!J349*'All Ticker P&amp;L'!I349)</f>
        <v>0</v>
      </c>
      <c r="AR349" s="260">
        <f>IF($AL349="",0,'All Ticker P&amp;L'!L349)</f>
        <v>0</v>
      </c>
      <c r="AS349" s="261">
        <f>IF($AL349="",0,'All Ticker P&amp;L'!M349)</f>
        <v>0</v>
      </c>
      <c r="AT349" s="238" t="str">
        <f>IF($AL349="","",RANK(AR349,$AR$2:$AR$1001)+COUNTIF($AR$2:AR349,AR349)-1)</f>
        <v/>
      </c>
      <c r="AU349" s="238" t="str">
        <f>IF($AL349="","",RANK(AV349,$AV$2:$AV$1001)+COUNTIF($AV$2:AV349,AV349)-1)</f>
        <v/>
      </c>
      <c r="AV349" s="260">
        <f t="shared" si="42"/>
        <v>0</v>
      </c>
    </row>
    <row r="350" spans="26:48" ht="15" customHeight="1" x14ac:dyDescent="0.2">
      <c r="Z350" s="238" t="str">
        <f>Shares!A350</f>
        <v/>
      </c>
      <c r="AA350" s="238" t="str">
        <f>Shares!B350</f>
        <v/>
      </c>
      <c r="AB350" s="238" t="str">
        <f>Shares!C350</f>
        <v/>
      </c>
      <c r="AC350" s="238" t="str">
        <f>Shares!D350</f>
        <v/>
      </c>
      <c r="AD350" s="238">
        <f>IF($Z350="",0,Shares!E350)</f>
        <v>0</v>
      </c>
      <c r="AE350" s="260">
        <f>IF($Z350="",0,Shares!K350*Shares!J350)</f>
        <v>0</v>
      </c>
      <c r="AF350" s="261">
        <f t="shared" si="41"/>
        <v>0</v>
      </c>
      <c r="AG350" s="260">
        <f>IF($Z350="",0,Shares!M350)</f>
        <v>0</v>
      </c>
      <c r="AH350" s="261">
        <f>IF($Z350="",0,Shares!N350)</f>
        <v>0</v>
      </c>
      <c r="AI350" s="238" t="str">
        <f>IF($Z350="","",RANK(AE350,$AE$2:$AE$1001)+COUNTIF($AE$2:AE350,AE350)-1)</f>
        <v/>
      </c>
      <c r="AJ350" s="238" t="str">
        <f>IF($AD350&lt;0,COUNT($AJ$1:AJ349)+1,"")</f>
        <v/>
      </c>
      <c r="AL350" s="238" t="str">
        <f>'All Ticker P&amp;L'!A350</f>
        <v/>
      </c>
      <c r="AM350" s="238" t="str">
        <f>'All Ticker P&amp;L'!B350</f>
        <v/>
      </c>
      <c r="AN350" s="238" t="str">
        <f>'All Ticker P&amp;L'!C350</f>
        <v/>
      </c>
      <c r="AO350" s="238" t="str">
        <f>'All Ticker P&amp;L'!D350</f>
        <v/>
      </c>
      <c r="AP350" s="238">
        <f>IF($AL350="",0,'All Ticker P&amp;L'!E350)</f>
        <v>0</v>
      </c>
      <c r="AQ350" s="260">
        <f>IF($AL350="",0,'All Ticker P&amp;L'!J350*'All Ticker P&amp;L'!I350)</f>
        <v>0</v>
      </c>
      <c r="AR350" s="260">
        <f>IF($AL350="",0,'All Ticker P&amp;L'!L350)</f>
        <v>0</v>
      </c>
      <c r="AS350" s="261">
        <f>IF($AL350="",0,'All Ticker P&amp;L'!M350)</f>
        <v>0</v>
      </c>
      <c r="AT350" s="238" t="str">
        <f>IF($AL350="","",RANK(AR350,$AR$2:$AR$1001)+COUNTIF($AR$2:AR350,AR350)-1)</f>
        <v/>
      </c>
      <c r="AU350" s="238" t="str">
        <f>IF($AL350="","",RANK(AV350,$AV$2:$AV$1001)+COUNTIF($AV$2:AV350,AV350)-1)</f>
        <v/>
      </c>
      <c r="AV350" s="260">
        <f t="shared" si="42"/>
        <v>0</v>
      </c>
    </row>
    <row r="351" spans="26:48" ht="15" customHeight="1" x14ac:dyDescent="0.2">
      <c r="Z351" s="238" t="str">
        <f>Shares!A351</f>
        <v/>
      </c>
      <c r="AA351" s="238" t="str">
        <f>Shares!B351</f>
        <v/>
      </c>
      <c r="AB351" s="238" t="str">
        <f>Shares!C351</f>
        <v/>
      </c>
      <c r="AC351" s="238" t="str">
        <f>Shares!D351</f>
        <v/>
      </c>
      <c r="AD351" s="238">
        <f>IF($Z351="",0,Shares!E351)</f>
        <v>0</v>
      </c>
      <c r="AE351" s="260">
        <f>IF($Z351="",0,Shares!K351*Shares!J351)</f>
        <v>0</v>
      </c>
      <c r="AF351" s="261">
        <f t="shared" si="41"/>
        <v>0</v>
      </c>
      <c r="AG351" s="260">
        <f>IF($Z351="",0,Shares!M351)</f>
        <v>0</v>
      </c>
      <c r="AH351" s="261">
        <f>IF($Z351="",0,Shares!N351)</f>
        <v>0</v>
      </c>
      <c r="AI351" s="238" t="str">
        <f>IF($Z351="","",RANK(AE351,$AE$2:$AE$1001)+COUNTIF($AE$2:AE351,AE351)-1)</f>
        <v/>
      </c>
      <c r="AJ351" s="238" t="str">
        <f>IF($AD351&lt;0,COUNT($AJ$1:AJ350)+1,"")</f>
        <v/>
      </c>
      <c r="AL351" s="238" t="str">
        <f>'All Ticker P&amp;L'!A351</f>
        <v/>
      </c>
      <c r="AM351" s="238" t="str">
        <f>'All Ticker P&amp;L'!B351</f>
        <v/>
      </c>
      <c r="AN351" s="238" t="str">
        <f>'All Ticker P&amp;L'!C351</f>
        <v/>
      </c>
      <c r="AO351" s="238" t="str">
        <f>'All Ticker P&amp;L'!D351</f>
        <v/>
      </c>
      <c r="AP351" s="238">
        <f>IF($AL351="",0,'All Ticker P&amp;L'!E351)</f>
        <v>0</v>
      </c>
      <c r="AQ351" s="260">
        <f>IF($AL351="",0,'All Ticker P&amp;L'!J351*'All Ticker P&amp;L'!I351)</f>
        <v>0</v>
      </c>
      <c r="AR351" s="260">
        <f>IF($AL351="",0,'All Ticker P&amp;L'!L351)</f>
        <v>0</v>
      </c>
      <c r="AS351" s="261">
        <f>IF($AL351="",0,'All Ticker P&amp;L'!M351)</f>
        <v>0</v>
      </c>
      <c r="AT351" s="238" t="str">
        <f>IF($AL351="","",RANK(AR351,$AR$2:$AR$1001)+COUNTIF($AR$2:AR351,AR351)-1)</f>
        <v/>
      </c>
      <c r="AU351" s="238" t="str">
        <f>IF($AL351="","",RANK(AV351,$AV$2:$AV$1001)+COUNTIF($AV$2:AV351,AV351)-1)</f>
        <v/>
      </c>
      <c r="AV351" s="260">
        <f t="shared" si="42"/>
        <v>0</v>
      </c>
    </row>
    <row r="352" spans="26:48" ht="15" customHeight="1" x14ac:dyDescent="0.2">
      <c r="Z352" s="238" t="str">
        <f>Shares!A352</f>
        <v/>
      </c>
      <c r="AA352" s="238" t="str">
        <f>Shares!B352</f>
        <v/>
      </c>
      <c r="AB352" s="238" t="str">
        <f>Shares!C352</f>
        <v/>
      </c>
      <c r="AC352" s="238" t="str">
        <f>Shares!D352</f>
        <v/>
      </c>
      <c r="AD352" s="238">
        <f>IF($Z352="",0,Shares!E352)</f>
        <v>0</v>
      </c>
      <c r="AE352" s="260">
        <f>IF($Z352="",0,Shares!K352*Shares!J352)</f>
        <v>0</v>
      </c>
      <c r="AF352" s="261">
        <f t="shared" si="41"/>
        <v>0</v>
      </c>
      <c r="AG352" s="260">
        <f>IF($Z352="",0,Shares!M352)</f>
        <v>0</v>
      </c>
      <c r="AH352" s="261">
        <f>IF($Z352="",0,Shares!N352)</f>
        <v>0</v>
      </c>
      <c r="AI352" s="238" t="str">
        <f>IF($Z352="","",RANK(AE352,$AE$2:$AE$1001)+COUNTIF($AE$2:AE352,AE352)-1)</f>
        <v/>
      </c>
      <c r="AJ352" s="238" t="str">
        <f>IF($AD352&lt;0,COUNT($AJ$1:AJ351)+1,"")</f>
        <v/>
      </c>
      <c r="AL352" s="238" t="str">
        <f>'All Ticker P&amp;L'!A352</f>
        <v/>
      </c>
      <c r="AM352" s="238" t="str">
        <f>'All Ticker P&amp;L'!B352</f>
        <v/>
      </c>
      <c r="AN352" s="238" t="str">
        <f>'All Ticker P&amp;L'!C352</f>
        <v/>
      </c>
      <c r="AO352" s="238" t="str">
        <f>'All Ticker P&amp;L'!D352</f>
        <v/>
      </c>
      <c r="AP352" s="238">
        <f>IF($AL352="",0,'All Ticker P&amp;L'!E352)</f>
        <v>0</v>
      </c>
      <c r="AQ352" s="260">
        <f>IF($AL352="",0,'All Ticker P&amp;L'!J352*'All Ticker P&amp;L'!I352)</f>
        <v>0</v>
      </c>
      <c r="AR352" s="260">
        <f>IF($AL352="",0,'All Ticker P&amp;L'!L352)</f>
        <v>0</v>
      </c>
      <c r="AS352" s="261">
        <f>IF($AL352="",0,'All Ticker P&amp;L'!M352)</f>
        <v>0</v>
      </c>
      <c r="AT352" s="238" t="str">
        <f>IF($AL352="","",RANK(AR352,$AR$2:$AR$1001)+COUNTIF($AR$2:AR352,AR352)-1)</f>
        <v/>
      </c>
      <c r="AU352" s="238" t="str">
        <f>IF($AL352="","",RANK(AV352,$AV$2:$AV$1001)+COUNTIF($AV$2:AV352,AV352)-1)</f>
        <v/>
      </c>
      <c r="AV352" s="260">
        <f t="shared" si="42"/>
        <v>0</v>
      </c>
    </row>
    <row r="353" spans="26:48" ht="15" customHeight="1" x14ac:dyDescent="0.2">
      <c r="Z353" s="238" t="str">
        <f>Shares!A353</f>
        <v/>
      </c>
      <c r="AA353" s="238" t="str">
        <f>Shares!B353</f>
        <v/>
      </c>
      <c r="AB353" s="238" t="str">
        <f>Shares!C353</f>
        <v/>
      </c>
      <c r="AC353" s="238" t="str">
        <f>Shares!D353</f>
        <v/>
      </c>
      <c r="AD353" s="238">
        <f>IF($Z353="",0,Shares!E353)</f>
        <v>0</v>
      </c>
      <c r="AE353" s="260">
        <f>IF($Z353="",0,Shares!K353*Shares!J353)</f>
        <v>0</v>
      </c>
      <c r="AF353" s="261">
        <f t="shared" si="41"/>
        <v>0</v>
      </c>
      <c r="AG353" s="260">
        <f>IF($Z353="",0,Shares!M353)</f>
        <v>0</v>
      </c>
      <c r="AH353" s="261">
        <f>IF($Z353="",0,Shares!N353)</f>
        <v>0</v>
      </c>
      <c r="AI353" s="238" t="str">
        <f>IF($Z353="","",RANK(AE353,$AE$2:$AE$1001)+COUNTIF($AE$2:AE353,AE353)-1)</f>
        <v/>
      </c>
      <c r="AJ353" s="238" t="str">
        <f>IF($AD353&lt;0,COUNT($AJ$1:AJ352)+1,"")</f>
        <v/>
      </c>
      <c r="AL353" s="238" t="str">
        <f>'All Ticker P&amp;L'!A353</f>
        <v/>
      </c>
      <c r="AM353" s="238" t="str">
        <f>'All Ticker P&amp;L'!B353</f>
        <v/>
      </c>
      <c r="AN353" s="238" t="str">
        <f>'All Ticker P&amp;L'!C353</f>
        <v/>
      </c>
      <c r="AO353" s="238" t="str">
        <f>'All Ticker P&amp;L'!D353</f>
        <v/>
      </c>
      <c r="AP353" s="238">
        <f>IF($AL353="",0,'All Ticker P&amp;L'!E353)</f>
        <v>0</v>
      </c>
      <c r="AQ353" s="260">
        <f>IF($AL353="",0,'All Ticker P&amp;L'!J353*'All Ticker P&amp;L'!I353)</f>
        <v>0</v>
      </c>
      <c r="AR353" s="260">
        <f>IF($AL353="",0,'All Ticker P&amp;L'!L353)</f>
        <v>0</v>
      </c>
      <c r="AS353" s="261">
        <f>IF($AL353="",0,'All Ticker P&amp;L'!M353)</f>
        <v>0</v>
      </c>
      <c r="AT353" s="238" t="str">
        <f>IF($AL353="","",RANK(AR353,$AR$2:$AR$1001)+COUNTIF($AR$2:AR353,AR353)-1)</f>
        <v/>
      </c>
      <c r="AU353" s="238" t="str">
        <f>IF($AL353="","",RANK(AV353,$AV$2:$AV$1001)+COUNTIF($AV$2:AV353,AV353)-1)</f>
        <v/>
      </c>
      <c r="AV353" s="260">
        <f t="shared" si="42"/>
        <v>0</v>
      </c>
    </row>
    <row r="354" spans="26:48" ht="15" customHeight="1" x14ac:dyDescent="0.2">
      <c r="Z354" s="238" t="str">
        <f>Shares!A354</f>
        <v/>
      </c>
      <c r="AA354" s="238" t="str">
        <f>Shares!B354</f>
        <v/>
      </c>
      <c r="AB354" s="238" t="str">
        <f>Shares!C354</f>
        <v/>
      </c>
      <c r="AC354" s="238" t="str">
        <f>Shares!D354</f>
        <v/>
      </c>
      <c r="AD354" s="238">
        <f>IF($Z354="",0,Shares!E354)</f>
        <v>0</v>
      </c>
      <c r="AE354" s="260">
        <f>IF($Z354="",0,Shares!K354*Shares!J354)</f>
        <v>0</v>
      </c>
      <c r="AF354" s="261">
        <f t="shared" si="41"/>
        <v>0</v>
      </c>
      <c r="AG354" s="260">
        <f>IF($Z354="",0,Shares!M354)</f>
        <v>0</v>
      </c>
      <c r="AH354" s="261">
        <f>IF($Z354="",0,Shares!N354)</f>
        <v>0</v>
      </c>
      <c r="AI354" s="238" t="str">
        <f>IF($Z354="","",RANK(AE354,$AE$2:$AE$1001)+COUNTIF($AE$2:AE354,AE354)-1)</f>
        <v/>
      </c>
      <c r="AJ354" s="238" t="str">
        <f>IF($AD354&lt;0,COUNT($AJ$1:AJ353)+1,"")</f>
        <v/>
      </c>
      <c r="AL354" s="238" t="str">
        <f>'All Ticker P&amp;L'!A354</f>
        <v/>
      </c>
      <c r="AM354" s="238" t="str">
        <f>'All Ticker P&amp;L'!B354</f>
        <v/>
      </c>
      <c r="AN354" s="238" t="str">
        <f>'All Ticker P&amp;L'!C354</f>
        <v/>
      </c>
      <c r="AO354" s="238" t="str">
        <f>'All Ticker P&amp;L'!D354</f>
        <v/>
      </c>
      <c r="AP354" s="238">
        <f>IF($AL354="",0,'All Ticker P&amp;L'!E354)</f>
        <v>0</v>
      </c>
      <c r="AQ354" s="260">
        <f>IF($AL354="",0,'All Ticker P&amp;L'!J354*'All Ticker P&amp;L'!I354)</f>
        <v>0</v>
      </c>
      <c r="AR354" s="260">
        <f>IF($AL354="",0,'All Ticker P&amp;L'!L354)</f>
        <v>0</v>
      </c>
      <c r="AS354" s="261">
        <f>IF($AL354="",0,'All Ticker P&amp;L'!M354)</f>
        <v>0</v>
      </c>
      <c r="AT354" s="238" t="str">
        <f>IF($AL354="","",RANK(AR354,$AR$2:$AR$1001)+COUNTIF($AR$2:AR354,AR354)-1)</f>
        <v/>
      </c>
      <c r="AU354" s="238" t="str">
        <f>IF($AL354="","",RANK(AV354,$AV$2:$AV$1001)+COUNTIF($AV$2:AV354,AV354)-1)</f>
        <v/>
      </c>
      <c r="AV354" s="260">
        <f t="shared" si="42"/>
        <v>0</v>
      </c>
    </row>
    <row r="355" spans="26:48" ht="15" customHeight="1" x14ac:dyDescent="0.2">
      <c r="Z355" s="238" t="str">
        <f>Shares!A355</f>
        <v/>
      </c>
      <c r="AA355" s="238" t="str">
        <f>Shares!B355</f>
        <v/>
      </c>
      <c r="AB355" s="238" t="str">
        <f>Shares!C355</f>
        <v/>
      </c>
      <c r="AC355" s="238" t="str">
        <f>Shares!D355</f>
        <v/>
      </c>
      <c r="AD355" s="238">
        <f>IF($Z355="",0,Shares!E355)</f>
        <v>0</v>
      </c>
      <c r="AE355" s="260">
        <f>IF($Z355="",0,Shares!K355*Shares!J355)</f>
        <v>0</v>
      </c>
      <c r="AF355" s="261">
        <f t="shared" si="41"/>
        <v>0</v>
      </c>
      <c r="AG355" s="260">
        <f>IF($Z355="",0,Shares!M355)</f>
        <v>0</v>
      </c>
      <c r="AH355" s="261">
        <f>IF($Z355="",0,Shares!N355)</f>
        <v>0</v>
      </c>
      <c r="AI355" s="238" t="str">
        <f>IF($Z355="","",RANK(AE355,$AE$2:$AE$1001)+COUNTIF($AE$2:AE355,AE355)-1)</f>
        <v/>
      </c>
      <c r="AJ355" s="238" t="str">
        <f>IF($AD355&lt;0,COUNT($AJ$1:AJ354)+1,"")</f>
        <v/>
      </c>
      <c r="AL355" s="238" t="str">
        <f>'All Ticker P&amp;L'!A355</f>
        <v/>
      </c>
      <c r="AM355" s="238" t="str">
        <f>'All Ticker P&amp;L'!B355</f>
        <v/>
      </c>
      <c r="AN355" s="238" t="str">
        <f>'All Ticker P&amp;L'!C355</f>
        <v/>
      </c>
      <c r="AO355" s="238" t="str">
        <f>'All Ticker P&amp;L'!D355</f>
        <v/>
      </c>
      <c r="AP355" s="238">
        <f>IF($AL355="",0,'All Ticker P&amp;L'!E355)</f>
        <v>0</v>
      </c>
      <c r="AQ355" s="260">
        <f>IF($AL355="",0,'All Ticker P&amp;L'!J355*'All Ticker P&amp;L'!I355)</f>
        <v>0</v>
      </c>
      <c r="AR355" s="260">
        <f>IF($AL355="",0,'All Ticker P&amp;L'!L355)</f>
        <v>0</v>
      </c>
      <c r="AS355" s="261">
        <f>IF($AL355="",0,'All Ticker P&amp;L'!M355)</f>
        <v>0</v>
      </c>
      <c r="AT355" s="238" t="str">
        <f>IF($AL355="","",RANK(AR355,$AR$2:$AR$1001)+COUNTIF($AR$2:AR355,AR355)-1)</f>
        <v/>
      </c>
      <c r="AU355" s="238" t="str">
        <f>IF($AL355="","",RANK(AV355,$AV$2:$AV$1001)+COUNTIF($AV$2:AV355,AV355)-1)</f>
        <v/>
      </c>
      <c r="AV355" s="260">
        <f t="shared" si="42"/>
        <v>0</v>
      </c>
    </row>
    <row r="356" spans="26:48" ht="15" customHeight="1" x14ac:dyDescent="0.2">
      <c r="Z356" s="238" t="str">
        <f>Shares!A356</f>
        <v/>
      </c>
      <c r="AA356" s="238" t="str">
        <f>Shares!B356</f>
        <v/>
      </c>
      <c r="AB356" s="238" t="str">
        <f>Shares!C356</f>
        <v/>
      </c>
      <c r="AC356" s="238" t="str">
        <f>Shares!D356</f>
        <v/>
      </c>
      <c r="AD356" s="238">
        <f>IF($Z356="",0,Shares!E356)</f>
        <v>0</v>
      </c>
      <c r="AE356" s="260">
        <f>IF($Z356="",0,Shares!K356*Shares!J356)</f>
        <v>0</v>
      </c>
      <c r="AF356" s="261">
        <f t="shared" si="41"/>
        <v>0</v>
      </c>
      <c r="AG356" s="260">
        <f>IF($Z356="",0,Shares!M356)</f>
        <v>0</v>
      </c>
      <c r="AH356" s="261">
        <f>IF($Z356="",0,Shares!N356)</f>
        <v>0</v>
      </c>
      <c r="AI356" s="238" t="str">
        <f>IF($Z356="","",RANK(AE356,$AE$2:$AE$1001)+COUNTIF($AE$2:AE356,AE356)-1)</f>
        <v/>
      </c>
      <c r="AJ356" s="238" t="str">
        <f>IF($AD356&lt;0,COUNT($AJ$1:AJ355)+1,"")</f>
        <v/>
      </c>
      <c r="AL356" s="238" t="str">
        <f>'All Ticker P&amp;L'!A356</f>
        <v/>
      </c>
      <c r="AM356" s="238" t="str">
        <f>'All Ticker P&amp;L'!B356</f>
        <v/>
      </c>
      <c r="AN356" s="238" t="str">
        <f>'All Ticker P&amp;L'!C356</f>
        <v/>
      </c>
      <c r="AO356" s="238" t="str">
        <f>'All Ticker P&amp;L'!D356</f>
        <v/>
      </c>
      <c r="AP356" s="238">
        <f>IF($AL356="",0,'All Ticker P&amp;L'!E356)</f>
        <v>0</v>
      </c>
      <c r="AQ356" s="260">
        <f>IF($AL356="",0,'All Ticker P&amp;L'!J356*'All Ticker P&amp;L'!I356)</f>
        <v>0</v>
      </c>
      <c r="AR356" s="260">
        <f>IF($AL356="",0,'All Ticker P&amp;L'!L356)</f>
        <v>0</v>
      </c>
      <c r="AS356" s="261">
        <f>IF($AL356="",0,'All Ticker P&amp;L'!M356)</f>
        <v>0</v>
      </c>
      <c r="AT356" s="238" t="str">
        <f>IF($AL356="","",RANK(AR356,$AR$2:$AR$1001)+COUNTIF($AR$2:AR356,AR356)-1)</f>
        <v/>
      </c>
      <c r="AU356" s="238" t="str">
        <f>IF($AL356="","",RANK(AV356,$AV$2:$AV$1001)+COUNTIF($AV$2:AV356,AV356)-1)</f>
        <v/>
      </c>
      <c r="AV356" s="260">
        <f t="shared" si="42"/>
        <v>0</v>
      </c>
    </row>
    <row r="357" spans="26:48" ht="15" customHeight="1" x14ac:dyDescent="0.2">
      <c r="Z357" s="238" t="str">
        <f>Shares!A357</f>
        <v/>
      </c>
      <c r="AA357" s="238" t="str">
        <f>Shares!B357</f>
        <v/>
      </c>
      <c r="AB357" s="238" t="str">
        <f>Shares!C357</f>
        <v/>
      </c>
      <c r="AC357" s="238" t="str">
        <f>Shares!D357</f>
        <v/>
      </c>
      <c r="AD357" s="238">
        <f>IF($Z357="",0,Shares!E357)</f>
        <v>0</v>
      </c>
      <c r="AE357" s="260">
        <f>IF($Z357="",0,Shares!K357*Shares!J357)</f>
        <v>0</v>
      </c>
      <c r="AF357" s="261">
        <f t="shared" si="41"/>
        <v>0</v>
      </c>
      <c r="AG357" s="260">
        <f>IF($Z357="",0,Shares!M357)</f>
        <v>0</v>
      </c>
      <c r="AH357" s="261">
        <f>IF($Z357="",0,Shares!N357)</f>
        <v>0</v>
      </c>
      <c r="AI357" s="238" t="str">
        <f>IF($Z357="","",RANK(AE357,$AE$2:$AE$1001)+COUNTIF($AE$2:AE357,AE357)-1)</f>
        <v/>
      </c>
      <c r="AJ357" s="238" t="str">
        <f>IF($AD357&lt;0,COUNT($AJ$1:AJ356)+1,"")</f>
        <v/>
      </c>
      <c r="AL357" s="238" t="str">
        <f>'All Ticker P&amp;L'!A357</f>
        <v/>
      </c>
      <c r="AM357" s="238" t="str">
        <f>'All Ticker P&amp;L'!B357</f>
        <v/>
      </c>
      <c r="AN357" s="238" t="str">
        <f>'All Ticker P&amp;L'!C357</f>
        <v/>
      </c>
      <c r="AO357" s="238" t="str">
        <f>'All Ticker P&amp;L'!D357</f>
        <v/>
      </c>
      <c r="AP357" s="238">
        <f>IF($AL357="",0,'All Ticker P&amp;L'!E357)</f>
        <v>0</v>
      </c>
      <c r="AQ357" s="260">
        <f>IF($AL357="",0,'All Ticker P&amp;L'!J357*'All Ticker P&amp;L'!I357)</f>
        <v>0</v>
      </c>
      <c r="AR357" s="260">
        <f>IF($AL357="",0,'All Ticker P&amp;L'!L357)</f>
        <v>0</v>
      </c>
      <c r="AS357" s="261">
        <f>IF($AL357="",0,'All Ticker P&amp;L'!M357)</f>
        <v>0</v>
      </c>
      <c r="AT357" s="238" t="str">
        <f>IF($AL357="","",RANK(AR357,$AR$2:$AR$1001)+COUNTIF($AR$2:AR357,AR357)-1)</f>
        <v/>
      </c>
      <c r="AU357" s="238" t="str">
        <f>IF($AL357="","",RANK(AV357,$AV$2:$AV$1001)+COUNTIF($AV$2:AV357,AV357)-1)</f>
        <v/>
      </c>
      <c r="AV357" s="260">
        <f t="shared" si="42"/>
        <v>0</v>
      </c>
    </row>
    <row r="358" spans="26:48" ht="15" customHeight="1" x14ac:dyDescent="0.2">
      <c r="Z358" s="238" t="str">
        <f>Shares!A358</f>
        <v/>
      </c>
      <c r="AA358" s="238" t="str">
        <f>Shares!B358</f>
        <v/>
      </c>
      <c r="AB358" s="238" t="str">
        <f>Shares!C358</f>
        <v/>
      </c>
      <c r="AC358" s="238" t="str">
        <f>Shares!D358</f>
        <v/>
      </c>
      <c r="AD358" s="238">
        <f>IF($Z358="",0,Shares!E358)</f>
        <v>0</v>
      </c>
      <c r="AE358" s="260">
        <f>IF($Z358="",0,Shares!K358*Shares!J358)</f>
        <v>0</v>
      </c>
      <c r="AF358" s="261">
        <f t="shared" si="41"/>
        <v>0</v>
      </c>
      <c r="AG358" s="260">
        <f>IF($Z358="",0,Shares!M358)</f>
        <v>0</v>
      </c>
      <c r="AH358" s="261">
        <f>IF($Z358="",0,Shares!N358)</f>
        <v>0</v>
      </c>
      <c r="AI358" s="238" t="str">
        <f>IF($Z358="","",RANK(AE358,$AE$2:$AE$1001)+COUNTIF($AE$2:AE358,AE358)-1)</f>
        <v/>
      </c>
      <c r="AJ358" s="238" t="str">
        <f>IF($AD358&lt;0,COUNT($AJ$1:AJ357)+1,"")</f>
        <v/>
      </c>
      <c r="AL358" s="238" t="str">
        <f>'All Ticker P&amp;L'!A358</f>
        <v/>
      </c>
      <c r="AM358" s="238" t="str">
        <f>'All Ticker P&amp;L'!B358</f>
        <v/>
      </c>
      <c r="AN358" s="238" t="str">
        <f>'All Ticker P&amp;L'!C358</f>
        <v/>
      </c>
      <c r="AO358" s="238" t="str">
        <f>'All Ticker P&amp;L'!D358</f>
        <v/>
      </c>
      <c r="AP358" s="238">
        <f>IF($AL358="",0,'All Ticker P&amp;L'!E358)</f>
        <v>0</v>
      </c>
      <c r="AQ358" s="260">
        <f>IF($AL358="",0,'All Ticker P&amp;L'!J358*'All Ticker P&amp;L'!I358)</f>
        <v>0</v>
      </c>
      <c r="AR358" s="260">
        <f>IF($AL358="",0,'All Ticker P&amp;L'!L358)</f>
        <v>0</v>
      </c>
      <c r="AS358" s="261">
        <f>IF($AL358="",0,'All Ticker P&amp;L'!M358)</f>
        <v>0</v>
      </c>
      <c r="AT358" s="238" t="str">
        <f>IF($AL358="","",RANK(AR358,$AR$2:$AR$1001)+COUNTIF($AR$2:AR358,AR358)-1)</f>
        <v/>
      </c>
      <c r="AU358" s="238" t="str">
        <f>IF($AL358="","",RANK(AV358,$AV$2:$AV$1001)+COUNTIF($AV$2:AV358,AV358)-1)</f>
        <v/>
      </c>
      <c r="AV358" s="260">
        <f t="shared" si="42"/>
        <v>0</v>
      </c>
    </row>
    <row r="359" spans="26:48" ht="15" customHeight="1" x14ac:dyDescent="0.2">
      <c r="Z359" s="238" t="str">
        <f>Shares!A359</f>
        <v/>
      </c>
      <c r="AA359" s="238" t="str">
        <f>Shares!B359</f>
        <v/>
      </c>
      <c r="AB359" s="238" t="str">
        <f>Shares!C359</f>
        <v/>
      </c>
      <c r="AC359" s="238" t="str">
        <f>Shares!D359</f>
        <v/>
      </c>
      <c r="AD359" s="238">
        <f>IF($Z359="",0,Shares!E359)</f>
        <v>0</v>
      </c>
      <c r="AE359" s="260">
        <f>IF($Z359="",0,Shares!K359*Shares!J359)</f>
        <v>0</v>
      </c>
      <c r="AF359" s="261">
        <f t="shared" si="41"/>
        <v>0</v>
      </c>
      <c r="AG359" s="260">
        <f>IF($Z359="",0,Shares!M359)</f>
        <v>0</v>
      </c>
      <c r="AH359" s="261">
        <f>IF($Z359="",0,Shares!N359)</f>
        <v>0</v>
      </c>
      <c r="AI359" s="238" t="str">
        <f>IF($Z359="","",RANK(AE359,$AE$2:$AE$1001)+COUNTIF($AE$2:AE359,AE359)-1)</f>
        <v/>
      </c>
      <c r="AJ359" s="238" t="str">
        <f>IF($AD359&lt;0,COUNT($AJ$1:AJ358)+1,"")</f>
        <v/>
      </c>
      <c r="AL359" s="238" t="str">
        <f>'All Ticker P&amp;L'!A359</f>
        <v/>
      </c>
      <c r="AM359" s="238" t="str">
        <f>'All Ticker P&amp;L'!B359</f>
        <v/>
      </c>
      <c r="AN359" s="238" t="str">
        <f>'All Ticker P&amp;L'!C359</f>
        <v/>
      </c>
      <c r="AO359" s="238" t="str">
        <f>'All Ticker P&amp;L'!D359</f>
        <v/>
      </c>
      <c r="AP359" s="238">
        <f>IF($AL359="",0,'All Ticker P&amp;L'!E359)</f>
        <v>0</v>
      </c>
      <c r="AQ359" s="260">
        <f>IF($AL359="",0,'All Ticker P&amp;L'!J359*'All Ticker P&amp;L'!I359)</f>
        <v>0</v>
      </c>
      <c r="AR359" s="260">
        <f>IF($AL359="",0,'All Ticker P&amp;L'!L359)</f>
        <v>0</v>
      </c>
      <c r="AS359" s="261">
        <f>IF($AL359="",0,'All Ticker P&amp;L'!M359)</f>
        <v>0</v>
      </c>
      <c r="AT359" s="238" t="str">
        <f>IF($AL359="","",RANK(AR359,$AR$2:$AR$1001)+COUNTIF($AR$2:AR359,AR359)-1)</f>
        <v/>
      </c>
      <c r="AU359" s="238" t="str">
        <f>IF($AL359="","",RANK(AV359,$AV$2:$AV$1001)+COUNTIF($AV$2:AV359,AV359)-1)</f>
        <v/>
      </c>
      <c r="AV359" s="260">
        <f t="shared" si="42"/>
        <v>0</v>
      </c>
    </row>
    <row r="360" spans="26:48" ht="15" customHeight="1" x14ac:dyDescent="0.2">
      <c r="Z360" s="238" t="str">
        <f>Shares!A360</f>
        <v/>
      </c>
      <c r="AA360" s="238" t="str">
        <f>Shares!B360</f>
        <v/>
      </c>
      <c r="AB360" s="238" t="str">
        <f>Shares!C360</f>
        <v/>
      </c>
      <c r="AC360" s="238" t="str">
        <f>Shares!D360</f>
        <v/>
      </c>
      <c r="AD360" s="238">
        <f>IF($Z360="",0,Shares!E360)</f>
        <v>0</v>
      </c>
      <c r="AE360" s="260">
        <f>IF($Z360="",0,Shares!K360*Shares!J360)</f>
        <v>0</v>
      </c>
      <c r="AF360" s="261">
        <f t="shared" si="41"/>
        <v>0</v>
      </c>
      <c r="AG360" s="260">
        <f>IF($Z360="",0,Shares!M360)</f>
        <v>0</v>
      </c>
      <c r="AH360" s="261">
        <f>IF($Z360="",0,Shares!N360)</f>
        <v>0</v>
      </c>
      <c r="AI360" s="238" t="str">
        <f>IF($Z360="","",RANK(AE360,$AE$2:$AE$1001)+COUNTIF($AE$2:AE360,AE360)-1)</f>
        <v/>
      </c>
      <c r="AJ360" s="238" t="str">
        <f>IF($AD360&lt;0,COUNT($AJ$1:AJ359)+1,"")</f>
        <v/>
      </c>
      <c r="AL360" s="238" t="str">
        <f>'All Ticker P&amp;L'!A360</f>
        <v/>
      </c>
      <c r="AM360" s="238" t="str">
        <f>'All Ticker P&amp;L'!B360</f>
        <v/>
      </c>
      <c r="AN360" s="238" t="str">
        <f>'All Ticker P&amp;L'!C360</f>
        <v/>
      </c>
      <c r="AO360" s="238" t="str">
        <f>'All Ticker P&amp;L'!D360</f>
        <v/>
      </c>
      <c r="AP360" s="238">
        <f>IF($AL360="",0,'All Ticker P&amp;L'!E360)</f>
        <v>0</v>
      </c>
      <c r="AQ360" s="260">
        <f>IF($AL360="",0,'All Ticker P&amp;L'!J360*'All Ticker P&amp;L'!I360)</f>
        <v>0</v>
      </c>
      <c r="AR360" s="260">
        <f>IF($AL360="",0,'All Ticker P&amp;L'!L360)</f>
        <v>0</v>
      </c>
      <c r="AS360" s="261">
        <f>IF($AL360="",0,'All Ticker P&amp;L'!M360)</f>
        <v>0</v>
      </c>
      <c r="AT360" s="238" t="str">
        <f>IF($AL360="","",RANK(AR360,$AR$2:$AR$1001)+COUNTIF($AR$2:AR360,AR360)-1)</f>
        <v/>
      </c>
      <c r="AU360" s="238" t="str">
        <f>IF($AL360="","",RANK(AV360,$AV$2:$AV$1001)+COUNTIF($AV$2:AV360,AV360)-1)</f>
        <v/>
      </c>
      <c r="AV360" s="260">
        <f t="shared" si="42"/>
        <v>0</v>
      </c>
    </row>
    <row r="361" spans="26:48" ht="15" customHeight="1" x14ac:dyDescent="0.2">
      <c r="Z361" s="238" t="str">
        <f>Shares!A361</f>
        <v/>
      </c>
      <c r="AA361" s="238" t="str">
        <f>Shares!B361</f>
        <v/>
      </c>
      <c r="AB361" s="238" t="str">
        <f>Shares!C361</f>
        <v/>
      </c>
      <c r="AC361" s="238" t="str">
        <f>Shares!D361</f>
        <v/>
      </c>
      <c r="AD361" s="238">
        <f>IF($Z361="",0,Shares!E361)</f>
        <v>0</v>
      </c>
      <c r="AE361" s="260">
        <f>IF($Z361="",0,Shares!K361*Shares!J361)</f>
        <v>0</v>
      </c>
      <c r="AF361" s="261">
        <f t="shared" si="41"/>
        <v>0</v>
      </c>
      <c r="AG361" s="260">
        <f>IF($Z361="",0,Shares!M361)</f>
        <v>0</v>
      </c>
      <c r="AH361" s="261">
        <f>IF($Z361="",0,Shares!N361)</f>
        <v>0</v>
      </c>
      <c r="AI361" s="238" t="str">
        <f>IF($Z361="","",RANK(AE361,$AE$2:$AE$1001)+COUNTIF($AE$2:AE361,AE361)-1)</f>
        <v/>
      </c>
      <c r="AJ361" s="238" t="str">
        <f>IF($AD361&lt;0,COUNT($AJ$1:AJ360)+1,"")</f>
        <v/>
      </c>
      <c r="AL361" s="238" t="str">
        <f>'All Ticker P&amp;L'!A361</f>
        <v/>
      </c>
      <c r="AM361" s="238" t="str">
        <f>'All Ticker P&amp;L'!B361</f>
        <v/>
      </c>
      <c r="AN361" s="238" t="str">
        <f>'All Ticker P&amp;L'!C361</f>
        <v/>
      </c>
      <c r="AO361" s="238" t="str">
        <f>'All Ticker P&amp;L'!D361</f>
        <v/>
      </c>
      <c r="AP361" s="238">
        <f>IF($AL361="",0,'All Ticker P&amp;L'!E361)</f>
        <v>0</v>
      </c>
      <c r="AQ361" s="260">
        <f>IF($AL361="",0,'All Ticker P&amp;L'!J361*'All Ticker P&amp;L'!I361)</f>
        <v>0</v>
      </c>
      <c r="AR361" s="260">
        <f>IF($AL361="",0,'All Ticker P&amp;L'!L361)</f>
        <v>0</v>
      </c>
      <c r="AS361" s="261">
        <f>IF($AL361="",0,'All Ticker P&amp;L'!M361)</f>
        <v>0</v>
      </c>
      <c r="AT361" s="238" t="str">
        <f>IF($AL361="","",RANK(AR361,$AR$2:$AR$1001)+COUNTIF($AR$2:AR361,AR361)-1)</f>
        <v/>
      </c>
      <c r="AU361" s="238" t="str">
        <f>IF($AL361="","",RANK(AV361,$AV$2:$AV$1001)+COUNTIF($AV$2:AV361,AV361)-1)</f>
        <v/>
      </c>
      <c r="AV361" s="260">
        <f t="shared" si="42"/>
        <v>0</v>
      </c>
    </row>
    <row r="362" spans="26:48" ht="15" customHeight="1" x14ac:dyDescent="0.2">
      <c r="Z362" s="238" t="str">
        <f>Shares!A362</f>
        <v/>
      </c>
      <c r="AA362" s="238" t="str">
        <f>Shares!B362</f>
        <v/>
      </c>
      <c r="AB362" s="238" t="str">
        <f>Shares!C362</f>
        <v/>
      </c>
      <c r="AC362" s="238" t="str">
        <f>Shares!D362</f>
        <v/>
      </c>
      <c r="AD362" s="238">
        <f>IF($Z362="",0,Shares!E362)</f>
        <v>0</v>
      </c>
      <c r="AE362" s="260">
        <f>IF($Z362="",0,Shares!K362*Shares!J362)</f>
        <v>0</v>
      </c>
      <c r="AF362" s="261">
        <f t="shared" si="41"/>
        <v>0</v>
      </c>
      <c r="AG362" s="260">
        <f>IF($Z362="",0,Shares!M362)</f>
        <v>0</v>
      </c>
      <c r="AH362" s="261">
        <f>IF($Z362="",0,Shares!N362)</f>
        <v>0</v>
      </c>
      <c r="AI362" s="238" t="str">
        <f>IF($Z362="","",RANK(AE362,$AE$2:$AE$1001)+COUNTIF($AE$2:AE362,AE362)-1)</f>
        <v/>
      </c>
      <c r="AJ362" s="238" t="str">
        <f>IF($AD362&lt;0,COUNT($AJ$1:AJ361)+1,"")</f>
        <v/>
      </c>
      <c r="AL362" s="238" t="str">
        <f>'All Ticker P&amp;L'!A362</f>
        <v/>
      </c>
      <c r="AM362" s="238" t="str">
        <f>'All Ticker P&amp;L'!B362</f>
        <v/>
      </c>
      <c r="AN362" s="238" t="str">
        <f>'All Ticker P&amp;L'!C362</f>
        <v/>
      </c>
      <c r="AO362" s="238" t="str">
        <f>'All Ticker P&amp;L'!D362</f>
        <v/>
      </c>
      <c r="AP362" s="238">
        <f>IF($AL362="",0,'All Ticker P&amp;L'!E362)</f>
        <v>0</v>
      </c>
      <c r="AQ362" s="260">
        <f>IF($AL362="",0,'All Ticker P&amp;L'!J362*'All Ticker P&amp;L'!I362)</f>
        <v>0</v>
      </c>
      <c r="AR362" s="260">
        <f>IF($AL362="",0,'All Ticker P&amp;L'!L362)</f>
        <v>0</v>
      </c>
      <c r="AS362" s="261">
        <f>IF($AL362="",0,'All Ticker P&amp;L'!M362)</f>
        <v>0</v>
      </c>
      <c r="AT362" s="238" t="str">
        <f>IF($AL362="","",RANK(AR362,$AR$2:$AR$1001)+COUNTIF($AR$2:AR362,AR362)-1)</f>
        <v/>
      </c>
      <c r="AU362" s="238" t="str">
        <f>IF($AL362="","",RANK(AV362,$AV$2:$AV$1001)+COUNTIF($AV$2:AV362,AV362)-1)</f>
        <v/>
      </c>
      <c r="AV362" s="260">
        <f t="shared" si="42"/>
        <v>0</v>
      </c>
    </row>
    <row r="363" spans="26:48" ht="15" customHeight="1" x14ac:dyDescent="0.2">
      <c r="Z363" s="238" t="str">
        <f>Shares!A363</f>
        <v/>
      </c>
      <c r="AA363" s="238" t="str">
        <f>Shares!B363</f>
        <v/>
      </c>
      <c r="AB363" s="238" t="str">
        <f>Shares!C363</f>
        <v/>
      </c>
      <c r="AC363" s="238" t="str">
        <f>Shares!D363</f>
        <v/>
      </c>
      <c r="AD363" s="238">
        <f>IF($Z363="",0,Shares!E363)</f>
        <v>0</v>
      </c>
      <c r="AE363" s="260">
        <f>IF($Z363="",0,Shares!K363*Shares!J363)</f>
        <v>0</v>
      </c>
      <c r="AF363" s="261">
        <f t="shared" si="41"/>
        <v>0</v>
      </c>
      <c r="AG363" s="260">
        <f>IF($Z363="",0,Shares!M363)</f>
        <v>0</v>
      </c>
      <c r="AH363" s="261">
        <f>IF($Z363="",0,Shares!N363)</f>
        <v>0</v>
      </c>
      <c r="AI363" s="238" t="str">
        <f>IF($Z363="","",RANK(AE363,$AE$2:$AE$1001)+COUNTIF($AE$2:AE363,AE363)-1)</f>
        <v/>
      </c>
      <c r="AJ363" s="238" t="str">
        <f>IF($AD363&lt;0,COUNT($AJ$1:AJ362)+1,"")</f>
        <v/>
      </c>
      <c r="AL363" s="238" t="str">
        <f>'All Ticker P&amp;L'!A363</f>
        <v/>
      </c>
      <c r="AM363" s="238" t="str">
        <f>'All Ticker P&amp;L'!B363</f>
        <v/>
      </c>
      <c r="AN363" s="238" t="str">
        <f>'All Ticker P&amp;L'!C363</f>
        <v/>
      </c>
      <c r="AO363" s="238" t="str">
        <f>'All Ticker P&amp;L'!D363</f>
        <v/>
      </c>
      <c r="AP363" s="238">
        <f>IF($AL363="",0,'All Ticker P&amp;L'!E363)</f>
        <v>0</v>
      </c>
      <c r="AQ363" s="260">
        <f>IF($AL363="",0,'All Ticker P&amp;L'!J363*'All Ticker P&amp;L'!I363)</f>
        <v>0</v>
      </c>
      <c r="AR363" s="260">
        <f>IF($AL363="",0,'All Ticker P&amp;L'!L363)</f>
        <v>0</v>
      </c>
      <c r="AS363" s="261">
        <f>IF($AL363="",0,'All Ticker P&amp;L'!M363)</f>
        <v>0</v>
      </c>
      <c r="AT363" s="238" t="str">
        <f>IF($AL363="","",RANK(AR363,$AR$2:$AR$1001)+COUNTIF($AR$2:AR363,AR363)-1)</f>
        <v/>
      </c>
      <c r="AU363" s="238" t="str">
        <f>IF($AL363="","",RANK(AV363,$AV$2:$AV$1001)+COUNTIF($AV$2:AV363,AV363)-1)</f>
        <v/>
      </c>
      <c r="AV363" s="260">
        <f t="shared" si="42"/>
        <v>0</v>
      </c>
    </row>
    <row r="364" spans="26:48" ht="15" customHeight="1" x14ac:dyDescent="0.2">
      <c r="Z364" s="238" t="str">
        <f>Shares!A364</f>
        <v/>
      </c>
      <c r="AA364" s="238" t="str">
        <f>Shares!B364</f>
        <v/>
      </c>
      <c r="AB364" s="238" t="str">
        <f>Shares!C364</f>
        <v/>
      </c>
      <c r="AC364" s="238" t="str">
        <f>Shares!D364</f>
        <v/>
      </c>
      <c r="AD364" s="238">
        <f>IF($Z364="",0,Shares!E364)</f>
        <v>0</v>
      </c>
      <c r="AE364" s="260">
        <f>IF($Z364="",0,Shares!K364*Shares!J364)</f>
        <v>0</v>
      </c>
      <c r="AF364" s="261">
        <f t="shared" si="41"/>
        <v>0</v>
      </c>
      <c r="AG364" s="260">
        <f>IF($Z364="",0,Shares!M364)</f>
        <v>0</v>
      </c>
      <c r="AH364" s="261">
        <f>IF($Z364="",0,Shares!N364)</f>
        <v>0</v>
      </c>
      <c r="AI364" s="238" t="str">
        <f>IF($Z364="","",RANK(AE364,$AE$2:$AE$1001)+COUNTIF($AE$2:AE364,AE364)-1)</f>
        <v/>
      </c>
      <c r="AJ364" s="238" t="str">
        <f>IF($AD364&lt;0,COUNT($AJ$1:AJ363)+1,"")</f>
        <v/>
      </c>
      <c r="AL364" s="238" t="str">
        <f>'All Ticker P&amp;L'!A364</f>
        <v/>
      </c>
      <c r="AM364" s="238" t="str">
        <f>'All Ticker P&amp;L'!B364</f>
        <v/>
      </c>
      <c r="AN364" s="238" t="str">
        <f>'All Ticker P&amp;L'!C364</f>
        <v/>
      </c>
      <c r="AO364" s="238" t="str">
        <f>'All Ticker P&amp;L'!D364</f>
        <v/>
      </c>
      <c r="AP364" s="238">
        <f>IF($AL364="",0,'All Ticker P&amp;L'!E364)</f>
        <v>0</v>
      </c>
      <c r="AQ364" s="260">
        <f>IF($AL364="",0,'All Ticker P&amp;L'!J364*'All Ticker P&amp;L'!I364)</f>
        <v>0</v>
      </c>
      <c r="AR364" s="260">
        <f>IF($AL364="",0,'All Ticker P&amp;L'!L364)</f>
        <v>0</v>
      </c>
      <c r="AS364" s="261">
        <f>IF($AL364="",0,'All Ticker P&amp;L'!M364)</f>
        <v>0</v>
      </c>
      <c r="AT364" s="238" t="str">
        <f>IF($AL364="","",RANK(AR364,$AR$2:$AR$1001)+COUNTIF($AR$2:AR364,AR364)-1)</f>
        <v/>
      </c>
      <c r="AU364" s="238" t="str">
        <f>IF($AL364="","",RANK(AV364,$AV$2:$AV$1001)+COUNTIF($AV$2:AV364,AV364)-1)</f>
        <v/>
      </c>
      <c r="AV364" s="260">
        <f t="shared" si="42"/>
        <v>0</v>
      </c>
    </row>
    <row r="365" spans="26:48" ht="15" customHeight="1" x14ac:dyDescent="0.2">
      <c r="Z365" s="238" t="str">
        <f>Shares!A365</f>
        <v/>
      </c>
      <c r="AA365" s="238" t="str">
        <f>Shares!B365</f>
        <v/>
      </c>
      <c r="AB365" s="238" t="str">
        <f>Shares!C365</f>
        <v/>
      </c>
      <c r="AC365" s="238" t="str">
        <f>Shares!D365</f>
        <v/>
      </c>
      <c r="AD365" s="238">
        <f>IF($Z365="",0,Shares!E365)</f>
        <v>0</v>
      </c>
      <c r="AE365" s="260">
        <f>IF($Z365="",0,Shares!K365*Shares!J365)</f>
        <v>0</v>
      </c>
      <c r="AF365" s="261">
        <f t="shared" si="41"/>
        <v>0</v>
      </c>
      <c r="AG365" s="260">
        <f>IF($Z365="",0,Shares!M365)</f>
        <v>0</v>
      </c>
      <c r="AH365" s="261">
        <f>IF($Z365="",0,Shares!N365)</f>
        <v>0</v>
      </c>
      <c r="AI365" s="238" t="str">
        <f>IF($Z365="","",RANK(AE365,$AE$2:$AE$1001)+COUNTIF($AE$2:AE365,AE365)-1)</f>
        <v/>
      </c>
      <c r="AJ365" s="238" t="str">
        <f>IF($AD365&lt;0,COUNT($AJ$1:AJ364)+1,"")</f>
        <v/>
      </c>
      <c r="AL365" s="238" t="str">
        <f>'All Ticker P&amp;L'!A365</f>
        <v/>
      </c>
      <c r="AM365" s="238" t="str">
        <f>'All Ticker P&amp;L'!B365</f>
        <v/>
      </c>
      <c r="AN365" s="238" t="str">
        <f>'All Ticker P&amp;L'!C365</f>
        <v/>
      </c>
      <c r="AO365" s="238" t="str">
        <f>'All Ticker P&amp;L'!D365</f>
        <v/>
      </c>
      <c r="AP365" s="238">
        <f>IF($AL365="",0,'All Ticker P&amp;L'!E365)</f>
        <v>0</v>
      </c>
      <c r="AQ365" s="260">
        <f>IF($AL365="",0,'All Ticker P&amp;L'!J365*'All Ticker P&amp;L'!I365)</f>
        <v>0</v>
      </c>
      <c r="AR365" s="260">
        <f>IF($AL365="",0,'All Ticker P&amp;L'!L365)</f>
        <v>0</v>
      </c>
      <c r="AS365" s="261">
        <f>IF($AL365="",0,'All Ticker P&amp;L'!M365)</f>
        <v>0</v>
      </c>
      <c r="AT365" s="238" t="str">
        <f>IF($AL365="","",RANK(AR365,$AR$2:$AR$1001)+COUNTIF($AR$2:AR365,AR365)-1)</f>
        <v/>
      </c>
      <c r="AU365" s="238" t="str">
        <f>IF($AL365="","",RANK(AV365,$AV$2:$AV$1001)+COUNTIF($AV$2:AV365,AV365)-1)</f>
        <v/>
      </c>
      <c r="AV365" s="260">
        <f t="shared" si="42"/>
        <v>0</v>
      </c>
    </row>
    <row r="366" spans="26:48" ht="15" customHeight="1" x14ac:dyDescent="0.2">
      <c r="Z366" s="238" t="str">
        <f>Shares!A366</f>
        <v/>
      </c>
      <c r="AA366" s="238" t="str">
        <f>Shares!B366</f>
        <v/>
      </c>
      <c r="AB366" s="238" t="str">
        <f>Shares!C366</f>
        <v/>
      </c>
      <c r="AC366" s="238" t="str">
        <f>Shares!D366</f>
        <v/>
      </c>
      <c r="AD366" s="238">
        <f>IF($Z366="",0,Shares!E366)</f>
        <v>0</v>
      </c>
      <c r="AE366" s="260">
        <f>IF($Z366="",0,Shares!K366*Shares!J366)</f>
        <v>0</v>
      </c>
      <c r="AF366" s="261">
        <f t="shared" si="41"/>
        <v>0</v>
      </c>
      <c r="AG366" s="260">
        <f>IF($Z366="",0,Shares!M366)</f>
        <v>0</v>
      </c>
      <c r="AH366" s="261">
        <f>IF($Z366="",0,Shares!N366)</f>
        <v>0</v>
      </c>
      <c r="AI366" s="238" t="str">
        <f>IF($Z366="","",RANK(AE366,$AE$2:$AE$1001)+COUNTIF($AE$2:AE366,AE366)-1)</f>
        <v/>
      </c>
      <c r="AJ366" s="238" t="str">
        <f>IF($AD366&lt;0,COUNT($AJ$1:AJ365)+1,"")</f>
        <v/>
      </c>
      <c r="AL366" s="238" t="str">
        <f>'All Ticker P&amp;L'!A366</f>
        <v/>
      </c>
      <c r="AM366" s="238" t="str">
        <f>'All Ticker P&amp;L'!B366</f>
        <v/>
      </c>
      <c r="AN366" s="238" t="str">
        <f>'All Ticker P&amp;L'!C366</f>
        <v/>
      </c>
      <c r="AO366" s="238" t="str">
        <f>'All Ticker P&amp;L'!D366</f>
        <v/>
      </c>
      <c r="AP366" s="238">
        <f>IF($AL366="",0,'All Ticker P&amp;L'!E366)</f>
        <v>0</v>
      </c>
      <c r="AQ366" s="260">
        <f>IF($AL366="",0,'All Ticker P&amp;L'!J366*'All Ticker P&amp;L'!I366)</f>
        <v>0</v>
      </c>
      <c r="AR366" s="260">
        <f>IF($AL366="",0,'All Ticker P&amp;L'!L366)</f>
        <v>0</v>
      </c>
      <c r="AS366" s="261">
        <f>IF($AL366="",0,'All Ticker P&amp;L'!M366)</f>
        <v>0</v>
      </c>
      <c r="AT366" s="238" t="str">
        <f>IF($AL366="","",RANK(AR366,$AR$2:$AR$1001)+COUNTIF($AR$2:AR366,AR366)-1)</f>
        <v/>
      </c>
      <c r="AU366" s="238" t="str">
        <f>IF($AL366="","",RANK(AV366,$AV$2:$AV$1001)+COUNTIF($AV$2:AV366,AV366)-1)</f>
        <v/>
      </c>
      <c r="AV366" s="260">
        <f t="shared" si="42"/>
        <v>0</v>
      </c>
    </row>
    <row r="367" spans="26:48" ht="15" customHeight="1" x14ac:dyDescent="0.2">
      <c r="Z367" s="238" t="str">
        <f>Shares!A367</f>
        <v/>
      </c>
      <c r="AA367" s="238" t="str">
        <f>Shares!B367</f>
        <v/>
      </c>
      <c r="AB367" s="238" t="str">
        <f>Shares!C367</f>
        <v/>
      </c>
      <c r="AC367" s="238" t="str">
        <f>Shares!D367</f>
        <v/>
      </c>
      <c r="AD367" s="238">
        <f>IF($Z367="",0,Shares!E367)</f>
        <v>0</v>
      </c>
      <c r="AE367" s="260">
        <f>IF($Z367="",0,Shares!K367*Shares!J367)</f>
        <v>0</v>
      </c>
      <c r="AF367" s="261">
        <f t="shared" si="41"/>
        <v>0</v>
      </c>
      <c r="AG367" s="260">
        <f>IF($Z367="",0,Shares!M367)</f>
        <v>0</v>
      </c>
      <c r="AH367" s="261">
        <f>IF($Z367="",0,Shares!N367)</f>
        <v>0</v>
      </c>
      <c r="AI367" s="238" t="str">
        <f>IF($Z367="","",RANK(AE367,$AE$2:$AE$1001)+COUNTIF($AE$2:AE367,AE367)-1)</f>
        <v/>
      </c>
      <c r="AJ367" s="238" t="str">
        <f>IF($AD367&lt;0,COUNT($AJ$1:AJ366)+1,"")</f>
        <v/>
      </c>
      <c r="AL367" s="238" t="str">
        <f>'All Ticker P&amp;L'!A367</f>
        <v/>
      </c>
      <c r="AM367" s="238" t="str">
        <f>'All Ticker P&amp;L'!B367</f>
        <v/>
      </c>
      <c r="AN367" s="238" t="str">
        <f>'All Ticker P&amp;L'!C367</f>
        <v/>
      </c>
      <c r="AO367" s="238" t="str">
        <f>'All Ticker P&amp;L'!D367</f>
        <v/>
      </c>
      <c r="AP367" s="238">
        <f>IF($AL367="",0,'All Ticker P&amp;L'!E367)</f>
        <v>0</v>
      </c>
      <c r="AQ367" s="260">
        <f>IF($AL367="",0,'All Ticker P&amp;L'!J367*'All Ticker P&amp;L'!I367)</f>
        <v>0</v>
      </c>
      <c r="AR367" s="260">
        <f>IF($AL367="",0,'All Ticker P&amp;L'!L367)</f>
        <v>0</v>
      </c>
      <c r="AS367" s="261">
        <f>IF($AL367="",0,'All Ticker P&amp;L'!M367)</f>
        <v>0</v>
      </c>
      <c r="AT367" s="238" t="str">
        <f>IF($AL367="","",RANK(AR367,$AR$2:$AR$1001)+COUNTIF($AR$2:AR367,AR367)-1)</f>
        <v/>
      </c>
      <c r="AU367" s="238" t="str">
        <f>IF($AL367="","",RANK(AV367,$AV$2:$AV$1001)+COUNTIF($AV$2:AV367,AV367)-1)</f>
        <v/>
      </c>
      <c r="AV367" s="260">
        <f t="shared" si="42"/>
        <v>0</v>
      </c>
    </row>
    <row r="368" spans="26:48" ht="15" customHeight="1" x14ac:dyDescent="0.2">
      <c r="Z368" s="238" t="str">
        <f>Shares!A368</f>
        <v/>
      </c>
      <c r="AA368" s="238" t="str">
        <f>Shares!B368</f>
        <v/>
      </c>
      <c r="AB368" s="238" t="str">
        <f>Shares!C368</f>
        <v/>
      </c>
      <c r="AC368" s="238" t="str">
        <f>Shares!D368</f>
        <v/>
      </c>
      <c r="AD368" s="238">
        <f>IF($Z368="",0,Shares!E368)</f>
        <v>0</v>
      </c>
      <c r="AE368" s="260">
        <f>IF($Z368="",0,Shares!K368*Shares!J368)</f>
        <v>0</v>
      </c>
      <c r="AF368" s="261">
        <f t="shared" si="41"/>
        <v>0</v>
      </c>
      <c r="AG368" s="260">
        <f>IF($Z368="",0,Shares!M368)</f>
        <v>0</v>
      </c>
      <c r="AH368" s="261">
        <f>IF($Z368="",0,Shares!N368)</f>
        <v>0</v>
      </c>
      <c r="AI368" s="238" t="str">
        <f>IF($Z368="","",RANK(AE368,$AE$2:$AE$1001)+COUNTIF($AE$2:AE368,AE368)-1)</f>
        <v/>
      </c>
      <c r="AJ368" s="238" t="str">
        <f>IF($AD368&lt;0,COUNT($AJ$1:AJ367)+1,"")</f>
        <v/>
      </c>
      <c r="AL368" s="238" t="str">
        <f>'All Ticker P&amp;L'!A368</f>
        <v/>
      </c>
      <c r="AM368" s="238" t="str">
        <f>'All Ticker P&amp;L'!B368</f>
        <v/>
      </c>
      <c r="AN368" s="238" t="str">
        <f>'All Ticker P&amp;L'!C368</f>
        <v/>
      </c>
      <c r="AO368" s="238" t="str">
        <f>'All Ticker P&amp;L'!D368</f>
        <v/>
      </c>
      <c r="AP368" s="238">
        <f>IF($AL368="",0,'All Ticker P&amp;L'!E368)</f>
        <v>0</v>
      </c>
      <c r="AQ368" s="260">
        <f>IF($AL368="",0,'All Ticker P&amp;L'!J368*'All Ticker P&amp;L'!I368)</f>
        <v>0</v>
      </c>
      <c r="AR368" s="260">
        <f>IF($AL368="",0,'All Ticker P&amp;L'!L368)</f>
        <v>0</v>
      </c>
      <c r="AS368" s="261">
        <f>IF($AL368="",0,'All Ticker P&amp;L'!M368)</f>
        <v>0</v>
      </c>
      <c r="AT368" s="238" t="str">
        <f>IF($AL368="","",RANK(AR368,$AR$2:$AR$1001)+COUNTIF($AR$2:AR368,AR368)-1)</f>
        <v/>
      </c>
      <c r="AU368" s="238" t="str">
        <f>IF($AL368="","",RANK(AV368,$AV$2:$AV$1001)+COUNTIF($AV$2:AV368,AV368)-1)</f>
        <v/>
      </c>
      <c r="AV368" s="260">
        <f t="shared" si="42"/>
        <v>0</v>
      </c>
    </row>
    <row r="369" spans="26:48" ht="15" customHeight="1" x14ac:dyDescent="0.2">
      <c r="Z369" s="238" t="str">
        <f>Shares!A369</f>
        <v/>
      </c>
      <c r="AA369" s="238" t="str">
        <f>Shares!B369</f>
        <v/>
      </c>
      <c r="AB369" s="238" t="str">
        <f>Shares!C369</f>
        <v/>
      </c>
      <c r="AC369" s="238" t="str">
        <f>Shares!D369</f>
        <v/>
      </c>
      <c r="AD369" s="238">
        <f>IF($Z369="",0,Shares!E369)</f>
        <v>0</v>
      </c>
      <c r="AE369" s="260">
        <f>IF($Z369="",0,Shares!K369*Shares!J369)</f>
        <v>0</v>
      </c>
      <c r="AF369" s="261">
        <f t="shared" si="41"/>
        <v>0</v>
      </c>
      <c r="AG369" s="260">
        <f>IF($Z369="",0,Shares!M369)</f>
        <v>0</v>
      </c>
      <c r="AH369" s="261">
        <f>IF($Z369="",0,Shares!N369)</f>
        <v>0</v>
      </c>
      <c r="AI369" s="238" t="str">
        <f>IF($Z369="","",RANK(AE369,$AE$2:$AE$1001)+COUNTIF($AE$2:AE369,AE369)-1)</f>
        <v/>
      </c>
      <c r="AJ369" s="238" t="str">
        <f>IF($AD369&lt;0,COUNT($AJ$1:AJ368)+1,"")</f>
        <v/>
      </c>
      <c r="AL369" s="238" t="str">
        <f>'All Ticker P&amp;L'!A369</f>
        <v/>
      </c>
      <c r="AM369" s="238" t="str">
        <f>'All Ticker P&amp;L'!B369</f>
        <v/>
      </c>
      <c r="AN369" s="238" t="str">
        <f>'All Ticker P&amp;L'!C369</f>
        <v/>
      </c>
      <c r="AO369" s="238" t="str">
        <f>'All Ticker P&amp;L'!D369</f>
        <v/>
      </c>
      <c r="AP369" s="238">
        <f>IF($AL369="",0,'All Ticker P&amp;L'!E369)</f>
        <v>0</v>
      </c>
      <c r="AQ369" s="260">
        <f>IF($AL369="",0,'All Ticker P&amp;L'!J369*'All Ticker P&amp;L'!I369)</f>
        <v>0</v>
      </c>
      <c r="AR369" s="260">
        <f>IF($AL369="",0,'All Ticker P&amp;L'!L369)</f>
        <v>0</v>
      </c>
      <c r="AS369" s="261">
        <f>IF($AL369="",0,'All Ticker P&amp;L'!M369)</f>
        <v>0</v>
      </c>
      <c r="AT369" s="238" t="str">
        <f>IF($AL369="","",RANK(AR369,$AR$2:$AR$1001)+COUNTIF($AR$2:AR369,AR369)-1)</f>
        <v/>
      </c>
      <c r="AU369" s="238" t="str">
        <f>IF($AL369="","",RANK(AV369,$AV$2:$AV$1001)+COUNTIF($AV$2:AV369,AV369)-1)</f>
        <v/>
      </c>
      <c r="AV369" s="260">
        <f t="shared" si="42"/>
        <v>0</v>
      </c>
    </row>
    <row r="370" spans="26:48" ht="15" customHeight="1" x14ac:dyDescent="0.2">
      <c r="Z370" s="238" t="str">
        <f>Shares!A370</f>
        <v/>
      </c>
      <c r="AA370" s="238" t="str">
        <f>Shares!B370</f>
        <v/>
      </c>
      <c r="AB370" s="238" t="str">
        <f>Shares!C370</f>
        <v/>
      </c>
      <c r="AC370" s="238" t="str">
        <f>Shares!D370</f>
        <v/>
      </c>
      <c r="AD370" s="238">
        <f>IF($Z370="",0,Shares!E370)</f>
        <v>0</v>
      </c>
      <c r="AE370" s="260">
        <f>IF($Z370="",0,Shares!K370*Shares!J370)</f>
        <v>0</v>
      </c>
      <c r="AF370" s="261">
        <f t="shared" si="41"/>
        <v>0</v>
      </c>
      <c r="AG370" s="260">
        <f>IF($Z370="",0,Shares!M370)</f>
        <v>0</v>
      </c>
      <c r="AH370" s="261">
        <f>IF($Z370="",0,Shares!N370)</f>
        <v>0</v>
      </c>
      <c r="AI370" s="238" t="str">
        <f>IF($Z370="","",RANK(AE370,$AE$2:$AE$1001)+COUNTIF($AE$2:AE370,AE370)-1)</f>
        <v/>
      </c>
      <c r="AJ370" s="238" t="str">
        <f>IF($AD370&lt;0,COUNT($AJ$1:AJ369)+1,"")</f>
        <v/>
      </c>
      <c r="AL370" s="238" t="str">
        <f>'All Ticker P&amp;L'!A370</f>
        <v/>
      </c>
      <c r="AM370" s="238" t="str">
        <f>'All Ticker P&amp;L'!B370</f>
        <v/>
      </c>
      <c r="AN370" s="238" t="str">
        <f>'All Ticker P&amp;L'!C370</f>
        <v/>
      </c>
      <c r="AO370" s="238" t="str">
        <f>'All Ticker P&amp;L'!D370</f>
        <v/>
      </c>
      <c r="AP370" s="238">
        <f>IF($AL370="",0,'All Ticker P&amp;L'!E370)</f>
        <v>0</v>
      </c>
      <c r="AQ370" s="260">
        <f>IF($AL370="",0,'All Ticker P&amp;L'!J370*'All Ticker P&amp;L'!I370)</f>
        <v>0</v>
      </c>
      <c r="AR370" s="260">
        <f>IF($AL370="",0,'All Ticker P&amp;L'!L370)</f>
        <v>0</v>
      </c>
      <c r="AS370" s="261">
        <f>IF($AL370="",0,'All Ticker P&amp;L'!M370)</f>
        <v>0</v>
      </c>
      <c r="AT370" s="238" t="str">
        <f>IF($AL370="","",RANK(AR370,$AR$2:$AR$1001)+COUNTIF($AR$2:AR370,AR370)-1)</f>
        <v/>
      </c>
      <c r="AU370" s="238" t="str">
        <f>IF($AL370="","",RANK(AV370,$AV$2:$AV$1001)+COUNTIF($AV$2:AV370,AV370)-1)</f>
        <v/>
      </c>
      <c r="AV370" s="260">
        <f t="shared" si="42"/>
        <v>0</v>
      </c>
    </row>
    <row r="371" spans="26:48" ht="15" customHeight="1" x14ac:dyDescent="0.2">
      <c r="Z371" s="238" t="str">
        <f>Shares!A371</f>
        <v/>
      </c>
      <c r="AA371" s="238" t="str">
        <f>Shares!B371</f>
        <v/>
      </c>
      <c r="AB371" s="238" t="str">
        <f>Shares!C371</f>
        <v/>
      </c>
      <c r="AC371" s="238" t="str">
        <f>Shares!D371</f>
        <v/>
      </c>
      <c r="AD371" s="238">
        <f>IF($Z371="",0,Shares!E371)</f>
        <v>0</v>
      </c>
      <c r="AE371" s="260">
        <f>IF($Z371="",0,Shares!K371*Shares!J371)</f>
        <v>0</v>
      </c>
      <c r="AF371" s="261">
        <f t="shared" si="41"/>
        <v>0</v>
      </c>
      <c r="AG371" s="260">
        <f>IF($Z371="",0,Shares!M371)</f>
        <v>0</v>
      </c>
      <c r="AH371" s="261">
        <f>IF($Z371="",0,Shares!N371)</f>
        <v>0</v>
      </c>
      <c r="AI371" s="238" t="str">
        <f>IF($Z371="","",RANK(AE371,$AE$2:$AE$1001)+COUNTIF($AE$2:AE371,AE371)-1)</f>
        <v/>
      </c>
      <c r="AJ371" s="238" t="str">
        <f>IF($AD371&lt;0,COUNT($AJ$1:AJ370)+1,"")</f>
        <v/>
      </c>
      <c r="AL371" s="238" t="str">
        <f>'All Ticker P&amp;L'!A371</f>
        <v/>
      </c>
      <c r="AM371" s="238" t="str">
        <f>'All Ticker P&amp;L'!B371</f>
        <v/>
      </c>
      <c r="AN371" s="238" t="str">
        <f>'All Ticker P&amp;L'!C371</f>
        <v/>
      </c>
      <c r="AO371" s="238" t="str">
        <f>'All Ticker P&amp;L'!D371</f>
        <v/>
      </c>
      <c r="AP371" s="238">
        <f>IF($AL371="",0,'All Ticker P&amp;L'!E371)</f>
        <v>0</v>
      </c>
      <c r="AQ371" s="260">
        <f>IF($AL371="",0,'All Ticker P&amp;L'!J371*'All Ticker P&amp;L'!I371)</f>
        <v>0</v>
      </c>
      <c r="AR371" s="260">
        <f>IF($AL371="",0,'All Ticker P&amp;L'!L371)</f>
        <v>0</v>
      </c>
      <c r="AS371" s="261">
        <f>IF($AL371="",0,'All Ticker P&amp;L'!M371)</f>
        <v>0</v>
      </c>
      <c r="AT371" s="238" t="str">
        <f>IF($AL371="","",RANK(AR371,$AR$2:$AR$1001)+COUNTIF($AR$2:AR371,AR371)-1)</f>
        <v/>
      </c>
      <c r="AU371" s="238" t="str">
        <f>IF($AL371="","",RANK(AV371,$AV$2:$AV$1001)+COUNTIF($AV$2:AV371,AV371)-1)</f>
        <v/>
      </c>
      <c r="AV371" s="260">
        <f t="shared" si="42"/>
        <v>0</v>
      </c>
    </row>
    <row r="372" spans="26:48" ht="15" customHeight="1" x14ac:dyDescent="0.2">
      <c r="Z372" s="238" t="str">
        <f>Shares!A372</f>
        <v/>
      </c>
      <c r="AA372" s="238" t="str">
        <f>Shares!B372</f>
        <v/>
      </c>
      <c r="AB372" s="238" t="str">
        <f>Shares!C372</f>
        <v/>
      </c>
      <c r="AC372" s="238" t="str">
        <f>Shares!D372</f>
        <v/>
      </c>
      <c r="AD372" s="238">
        <f>IF($Z372="",0,Shares!E372)</f>
        <v>0</v>
      </c>
      <c r="AE372" s="260">
        <f>IF($Z372="",0,Shares!K372*Shares!J372)</f>
        <v>0</v>
      </c>
      <c r="AF372" s="261">
        <f t="shared" si="41"/>
        <v>0</v>
      </c>
      <c r="AG372" s="260">
        <f>IF($Z372="",0,Shares!M372)</f>
        <v>0</v>
      </c>
      <c r="AH372" s="261">
        <f>IF($Z372="",0,Shares!N372)</f>
        <v>0</v>
      </c>
      <c r="AI372" s="238" t="str">
        <f>IF($Z372="","",RANK(AE372,$AE$2:$AE$1001)+COUNTIF($AE$2:AE372,AE372)-1)</f>
        <v/>
      </c>
      <c r="AJ372" s="238" t="str">
        <f>IF($AD372&lt;0,COUNT($AJ$1:AJ371)+1,"")</f>
        <v/>
      </c>
      <c r="AL372" s="238" t="str">
        <f>'All Ticker P&amp;L'!A372</f>
        <v/>
      </c>
      <c r="AM372" s="238" t="str">
        <f>'All Ticker P&amp;L'!B372</f>
        <v/>
      </c>
      <c r="AN372" s="238" t="str">
        <f>'All Ticker P&amp;L'!C372</f>
        <v/>
      </c>
      <c r="AO372" s="238" t="str">
        <f>'All Ticker P&amp;L'!D372</f>
        <v/>
      </c>
      <c r="AP372" s="238">
        <f>IF($AL372="",0,'All Ticker P&amp;L'!E372)</f>
        <v>0</v>
      </c>
      <c r="AQ372" s="260">
        <f>IF($AL372="",0,'All Ticker P&amp;L'!J372*'All Ticker P&amp;L'!I372)</f>
        <v>0</v>
      </c>
      <c r="AR372" s="260">
        <f>IF($AL372="",0,'All Ticker P&amp;L'!L372)</f>
        <v>0</v>
      </c>
      <c r="AS372" s="261">
        <f>IF($AL372="",0,'All Ticker P&amp;L'!M372)</f>
        <v>0</v>
      </c>
      <c r="AT372" s="238" t="str">
        <f>IF($AL372="","",RANK(AR372,$AR$2:$AR$1001)+COUNTIF($AR$2:AR372,AR372)-1)</f>
        <v/>
      </c>
      <c r="AU372" s="238" t="str">
        <f>IF($AL372="","",RANK(AV372,$AV$2:$AV$1001)+COUNTIF($AV$2:AV372,AV372)-1)</f>
        <v/>
      </c>
      <c r="AV372" s="260">
        <f t="shared" si="42"/>
        <v>0</v>
      </c>
    </row>
    <row r="373" spans="26:48" ht="15" customHeight="1" x14ac:dyDescent="0.2">
      <c r="Z373" s="238" t="str">
        <f>Shares!A373</f>
        <v/>
      </c>
      <c r="AA373" s="238" t="str">
        <f>Shares!B373</f>
        <v/>
      </c>
      <c r="AB373" s="238" t="str">
        <f>Shares!C373</f>
        <v/>
      </c>
      <c r="AC373" s="238" t="str">
        <f>Shares!D373</f>
        <v/>
      </c>
      <c r="AD373" s="238">
        <f>IF($Z373="",0,Shares!E373)</f>
        <v>0</v>
      </c>
      <c r="AE373" s="260">
        <f>IF($Z373="",0,Shares!K373*Shares!J373)</f>
        <v>0</v>
      </c>
      <c r="AF373" s="261">
        <f t="shared" si="41"/>
        <v>0</v>
      </c>
      <c r="AG373" s="260">
        <f>IF($Z373="",0,Shares!M373)</f>
        <v>0</v>
      </c>
      <c r="AH373" s="261">
        <f>IF($Z373="",0,Shares!N373)</f>
        <v>0</v>
      </c>
      <c r="AI373" s="238" t="str">
        <f>IF($Z373="","",RANK(AE373,$AE$2:$AE$1001)+COUNTIF($AE$2:AE373,AE373)-1)</f>
        <v/>
      </c>
      <c r="AJ373" s="238" t="str">
        <f>IF($AD373&lt;0,COUNT($AJ$1:AJ372)+1,"")</f>
        <v/>
      </c>
      <c r="AL373" s="238" t="str">
        <f>'All Ticker P&amp;L'!A373</f>
        <v/>
      </c>
      <c r="AM373" s="238" t="str">
        <f>'All Ticker P&amp;L'!B373</f>
        <v/>
      </c>
      <c r="AN373" s="238" t="str">
        <f>'All Ticker P&amp;L'!C373</f>
        <v/>
      </c>
      <c r="AO373" s="238" t="str">
        <f>'All Ticker P&amp;L'!D373</f>
        <v/>
      </c>
      <c r="AP373" s="238">
        <f>IF($AL373="",0,'All Ticker P&amp;L'!E373)</f>
        <v>0</v>
      </c>
      <c r="AQ373" s="260">
        <f>IF($AL373="",0,'All Ticker P&amp;L'!J373*'All Ticker P&amp;L'!I373)</f>
        <v>0</v>
      </c>
      <c r="AR373" s="260">
        <f>IF($AL373="",0,'All Ticker P&amp;L'!L373)</f>
        <v>0</v>
      </c>
      <c r="AS373" s="261">
        <f>IF($AL373="",0,'All Ticker P&amp;L'!M373)</f>
        <v>0</v>
      </c>
      <c r="AT373" s="238" t="str">
        <f>IF($AL373="","",RANK(AR373,$AR$2:$AR$1001)+COUNTIF($AR$2:AR373,AR373)-1)</f>
        <v/>
      </c>
      <c r="AU373" s="238" t="str">
        <f>IF($AL373="","",RANK(AV373,$AV$2:$AV$1001)+COUNTIF($AV$2:AV373,AV373)-1)</f>
        <v/>
      </c>
      <c r="AV373" s="260">
        <f t="shared" si="42"/>
        <v>0</v>
      </c>
    </row>
    <row r="374" spans="26:48" ht="15" customHeight="1" x14ac:dyDescent="0.2">
      <c r="Z374" s="238" t="str">
        <f>Shares!A374</f>
        <v/>
      </c>
      <c r="AA374" s="238" t="str">
        <f>Shares!B374</f>
        <v/>
      </c>
      <c r="AB374" s="238" t="str">
        <f>Shares!C374</f>
        <v/>
      </c>
      <c r="AC374" s="238" t="str">
        <f>Shares!D374</f>
        <v/>
      </c>
      <c r="AD374" s="238">
        <f>IF($Z374="",0,Shares!E374)</f>
        <v>0</v>
      </c>
      <c r="AE374" s="260">
        <f>IF($Z374="",0,Shares!K374*Shares!J374)</f>
        <v>0</v>
      </c>
      <c r="AF374" s="261">
        <f t="shared" si="41"/>
        <v>0</v>
      </c>
      <c r="AG374" s="260">
        <f>IF($Z374="",0,Shares!M374)</f>
        <v>0</v>
      </c>
      <c r="AH374" s="261">
        <f>IF($Z374="",0,Shares!N374)</f>
        <v>0</v>
      </c>
      <c r="AI374" s="238" t="str">
        <f>IF($Z374="","",RANK(AE374,$AE$2:$AE$1001)+COUNTIF($AE$2:AE374,AE374)-1)</f>
        <v/>
      </c>
      <c r="AJ374" s="238" t="str">
        <f>IF($AD374&lt;0,COUNT($AJ$1:AJ373)+1,"")</f>
        <v/>
      </c>
      <c r="AL374" s="238" t="str">
        <f>'All Ticker P&amp;L'!A374</f>
        <v/>
      </c>
      <c r="AM374" s="238" t="str">
        <f>'All Ticker P&amp;L'!B374</f>
        <v/>
      </c>
      <c r="AN374" s="238" t="str">
        <f>'All Ticker P&amp;L'!C374</f>
        <v/>
      </c>
      <c r="AO374" s="238" t="str">
        <f>'All Ticker P&amp;L'!D374</f>
        <v/>
      </c>
      <c r="AP374" s="238">
        <f>IF($AL374="",0,'All Ticker P&amp;L'!E374)</f>
        <v>0</v>
      </c>
      <c r="AQ374" s="260">
        <f>IF($AL374="",0,'All Ticker P&amp;L'!J374*'All Ticker P&amp;L'!I374)</f>
        <v>0</v>
      </c>
      <c r="AR374" s="260">
        <f>IF($AL374="",0,'All Ticker P&amp;L'!L374)</f>
        <v>0</v>
      </c>
      <c r="AS374" s="261">
        <f>IF($AL374="",0,'All Ticker P&amp;L'!M374)</f>
        <v>0</v>
      </c>
      <c r="AT374" s="238" t="str">
        <f>IF($AL374="","",RANK(AR374,$AR$2:$AR$1001)+COUNTIF($AR$2:AR374,AR374)-1)</f>
        <v/>
      </c>
      <c r="AU374" s="238" t="str">
        <f>IF($AL374="","",RANK(AV374,$AV$2:$AV$1001)+COUNTIF($AV$2:AV374,AV374)-1)</f>
        <v/>
      </c>
      <c r="AV374" s="260">
        <f t="shared" si="42"/>
        <v>0</v>
      </c>
    </row>
    <row r="375" spans="26:48" ht="15" customHeight="1" x14ac:dyDescent="0.2">
      <c r="Z375" s="238" t="str">
        <f>Shares!A375</f>
        <v/>
      </c>
      <c r="AA375" s="238" t="str">
        <f>Shares!B375</f>
        <v/>
      </c>
      <c r="AB375" s="238" t="str">
        <f>Shares!C375</f>
        <v/>
      </c>
      <c r="AC375" s="238" t="str">
        <f>Shares!D375</f>
        <v/>
      </c>
      <c r="AD375" s="238">
        <f>IF($Z375="",0,Shares!E375)</f>
        <v>0</v>
      </c>
      <c r="AE375" s="260">
        <f>IF($Z375="",0,Shares!K375*Shares!J375)</f>
        <v>0</v>
      </c>
      <c r="AF375" s="261">
        <f t="shared" si="41"/>
        <v>0</v>
      </c>
      <c r="AG375" s="260">
        <f>IF($Z375="",0,Shares!M375)</f>
        <v>0</v>
      </c>
      <c r="AH375" s="261">
        <f>IF($Z375="",0,Shares!N375)</f>
        <v>0</v>
      </c>
      <c r="AI375" s="238" t="str">
        <f>IF($Z375="","",RANK(AE375,$AE$2:$AE$1001)+COUNTIF($AE$2:AE375,AE375)-1)</f>
        <v/>
      </c>
      <c r="AJ375" s="238" t="str">
        <f>IF($AD375&lt;0,COUNT($AJ$1:AJ374)+1,"")</f>
        <v/>
      </c>
      <c r="AL375" s="238" t="str">
        <f>'All Ticker P&amp;L'!A375</f>
        <v/>
      </c>
      <c r="AM375" s="238" t="str">
        <f>'All Ticker P&amp;L'!B375</f>
        <v/>
      </c>
      <c r="AN375" s="238" t="str">
        <f>'All Ticker P&amp;L'!C375</f>
        <v/>
      </c>
      <c r="AO375" s="238" t="str">
        <f>'All Ticker P&amp;L'!D375</f>
        <v/>
      </c>
      <c r="AP375" s="238">
        <f>IF($AL375="",0,'All Ticker P&amp;L'!E375)</f>
        <v>0</v>
      </c>
      <c r="AQ375" s="260">
        <f>IF($AL375="",0,'All Ticker P&amp;L'!J375*'All Ticker P&amp;L'!I375)</f>
        <v>0</v>
      </c>
      <c r="AR375" s="260">
        <f>IF($AL375="",0,'All Ticker P&amp;L'!L375)</f>
        <v>0</v>
      </c>
      <c r="AS375" s="261">
        <f>IF($AL375="",0,'All Ticker P&amp;L'!M375)</f>
        <v>0</v>
      </c>
      <c r="AT375" s="238" t="str">
        <f>IF($AL375="","",RANK(AR375,$AR$2:$AR$1001)+COUNTIF($AR$2:AR375,AR375)-1)</f>
        <v/>
      </c>
      <c r="AU375" s="238" t="str">
        <f>IF($AL375="","",RANK(AV375,$AV$2:$AV$1001)+COUNTIF($AV$2:AV375,AV375)-1)</f>
        <v/>
      </c>
      <c r="AV375" s="260">
        <f t="shared" si="42"/>
        <v>0</v>
      </c>
    </row>
    <row r="376" spans="26:48" ht="15" customHeight="1" x14ac:dyDescent="0.2">
      <c r="Z376" s="238" t="str">
        <f>Shares!A376</f>
        <v/>
      </c>
      <c r="AA376" s="238" t="str">
        <f>Shares!B376</f>
        <v/>
      </c>
      <c r="AB376" s="238" t="str">
        <f>Shares!C376</f>
        <v/>
      </c>
      <c r="AC376" s="238" t="str">
        <f>Shares!D376</f>
        <v/>
      </c>
      <c r="AD376" s="238">
        <f>IF($Z376="",0,Shares!E376)</f>
        <v>0</v>
      </c>
      <c r="AE376" s="260">
        <f>IF($Z376="",0,Shares!K376*Shares!J376)</f>
        <v>0</v>
      </c>
      <c r="AF376" s="261">
        <f t="shared" si="41"/>
        <v>0</v>
      </c>
      <c r="AG376" s="260">
        <f>IF($Z376="",0,Shares!M376)</f>
        <v>0</v>
      </c>
      <c r="AH376" s="261">
        <f>IF($Z376="",0,Shares!N376)</f>
        <v>0</v>
      </c>
      <c r="AI376" s="238" t="str">
        <f>IF($Z376="","",RANK(AE376,$AE$2:$AE$1001)+COUNTIF($AE$2:AE376,AE376)-1)</f>
        <v/>
      </c>
      <c r="AJ376" s="238" t="str">
        <f>IF($AD376&lt;0,COUNT($AJ$1:AJ375)+1,"")</f>
        <v/>
      </c>
      <c r="AL376" s="238" t="str">
        <f>'All Ticker P&amp;L'!A376</f>
        <v/>
      </c>
      <c r="AM376" s="238" t="str">
        <f>'All Ticker P&amp;L'!B376</f>
        <v/>
      </c>
      <c r="AN376" s="238" t="str">
        <f>'All Ticker P&amp;L'!C376</f>
        <v/>
      </c>
      <c r="AO376" s="238" t="str">
        <f>'All Ticker P&amp;L'!D376</f>
        <v/>
      </c>
      <c r="AP376" s="238">
        <f>IF($AL376="",0,'All Ticker P&amp;L'!E376)</f>
        <v>0</v>
      </c>
      <c r="AQ376" s="260">
        <f>IF($AL376="",0,'All Ticker P&amp;L'!J376*'All Ticker P&amp;L'!I376)</f>
        <v>0</v>
      </c>
      <c r="AR376" s="260">
        <f>IF($AL376="",0,'All Ticker P&amp;L'!L376)</f>
        <v>0</v>
      </c>
      <c r="AS376" s="261">
        <f>IF($AL376="",0,'All Ticker P&amp;L'!M376)</f>
        <v>0</v>
      </c>
      <c r="AT376" s="238" t="str">
        <f>IF($AL376="","",RANK(AR376,$AR$2:$AR$1001)+COUNTIF($AR$2:AR376,AR376)-1)</f>
        <v/>
      </c>
      <c r="AU376" s="238" t="str">
        <f>IF($AL376="","",RANK(AV376,$AV$2:$AV$1001)+COUNTIF($AV$2:AV376,AV376)-1)</f>
        <v/>
      </c>
      <c r="AV376" s="260">
        <f t="shared" si="42"/>
        <v>0</v>
      </c>
    </row>
    <row r="377" spans="26:48" ht="15" customHeight="1" x14ac:dyDescent="0.2">
      <c r="Z377" s="238" t="str">
        <f>Shares!A377</f>
        <v/>
      </c>
      <c r="AA377" s="238" t="str">
        <f>Shares!B377</f>
        <v/>
      </c>
      <c r="AB377" s="238" t="str">
        <f>Shares!C377</f>
        <v/>
      </c>
      <c r="AC377" s="238" t="str">
        <f>Shares!D377</f>
        <v/>
      </c>
      <c r="AD377" s="238">
        <f>IF($Z377="",0,Shares!E377)</f>
        <v>0</v>
      </c>
      <c r="AE377" s="260">
        <f>IF($Z377="",0,Shares!K377*Shares!J377)</f>
        <v>0</v>
      </c>
      <c r="AF377" s="261">
        <f t="shared" si="41"/>
        <v>0</v>
      </c>
      <c r="AG377" s="260">
        <f>IF($Z377="",0,Shares!M377)</f>
        <v>0</v>
      </c>
      <c r="AH377" s="261">
        <f>IF($Z377="",0,Shares!N377)</f>
        <v>0</v>
      </c>
      <c r="AI377" s="238" t="str">
        <f>IF($Z377="","",RANK(AE377,$AE$2:$AE$1001)+COUNTIF($AE$2:AE377,AE377)-1)</f>
        <v/>
      </c>
      <c r="AJ377" s="238" t="str">
        <f>IF($AD377&lt;0,COUNT($AJ$1:AJ376)+1,"")</f>
        <v/>
      </c>
      <c r="AL377" s="238" t="str">
        <f>'All Ticker P&amp;L'!A377</f>
        <v/>
      </c>
      <c r="AM377" s="238" t="str">
        <f>'All Ticker P&amp;L'!B377</f>
        <v/>
      </c>
      <c r="AN377" s="238" t="str">
        <f>'All Ticker P&amp;L'!C377</f>
        <v/>
      </c>
      <c r="AO377" s="238" t="str">
        <f>'All Ticker P&amp;L'!D377</f>
        <v/>
      </c>
      <c r="AP377" s="238">
        <f>IF($AL377="",0,'All Ticker P&amp;L'!E377)</f>
        <v>0</v>
      </c>
      <c r="AQ377" s="260">
        <f>IF($AL377="",0,'All Ticker P&amp;L'!J377*'All Ticker P&amp;L'!I377)</f>
        <v>0</v>
      </c>
      <c r="AR377" s="260">
        <f>IF($AL377="",0,'All Ticker P&amp;L'!L377)</f>
        <v>0</v>
      </c>
      <c r="AS377" s="261">
        <f>IF($AL377="",0,'All Ticker P&amp;L'!M377)</f>
        <v>0</v>
      </c>
      <c r="AT377" s="238" t="str">
        <f>IF($AL377="","",RANK(AR377,$AR$2:$AR$1001)+COUNTIF($AR$2:AR377,AR377)-1)</f>
        <v/>
      </c>
      <c r="AU377" s="238" t="str">
        <f>IF($AL377="","",RANK(AV377,$AV$2:$AV$1001)+COUNTIF($AV$2:AV377,AV377)-1)</f>
        <v/>
      </c>
      <c r="AV377" s="260">
        <f t="shared" si="42"/>
        <v>0</v>
      </c>
    </row>
    <row r="378" spans="26:48" ht="15" customHeight="1" x14ac:dyDescent="0.2">
      <c r="Z378" s="238" t="str">
        <f>Shares!A378</f>
        <v/>
      </c>
      <c r="AA378" s="238" t="str">
        <f>Shares!B378</f>
        <v/>
      </c>
      <c r="AB378" s="238" t="str">
        <f>Shares!C378</f>
        <v/>
      </c>
      <c r="AC378" s="238" t="str">
        <f>Shares!D378</f>
        <v/>
      </c>
      <c r="AD378" s="238">
        <f>IF($Z378="",0,Shares!E378)</f>
        <v>0</v>
      </c>
      <c r="AE378" s="260">
        <f>IF($Z378="",0,Shares!K378*Shares!J378)</f>
        <v>0</v>
      </c>
      <c r="AF378" s="261">
        <f t="shared" si="41"/>
        <v>0</v>
      </c>
      <c r="AG378" s="260">
        <f>IF($Z378="",0,Shares!M378)</f>
        <v>0</v>
      </c>
      <c r="AH378" s="261">
        <f>IF($Z378="",0,Shares!N378)</f>
        <v>0</v>
      </c>
      <c r="AI378" s="238" t="str">
        <f>IF($Z378="","",RANK(AE378,$AE$2:$AE$1001)+COUNTIF($AE$2:AE378,AE378)-1)</f>
        <v/>
      </c>
      <c r="AJ378" s="238" t="str">
        <f>IF($AD378&lt;0,COUNT($AJ$1:AJ377)+1,"")</f>
        <v/>
      </c>
      <c r="AL378" s="238" t="str">
        <f>'All Ticker P&amp;L'!A378</f>
        <v/>
      </c>
      <c r="AM378" s="238" t="str">
        <f>'All Ticker P&amp;L'!B378</f>
        <v/>
      </c>
      <c r="AN378" s="238" t="str">
        <f>'All Ticker P&amp;L'!C378</f>
        <v/>
      </c>
      <c r="AO378" s="238" t="str">
        <f>'All Ticker P&amp;L'!D378</f>
        <v/>
      </c>
      <c r="AP378" s="238">
        <f>IF($AL378="",0,'All Ticker P&amp;L'!E378)</f>
        <v>0</v>
      </c>
      <c r="AQ378" s="260">
        <f>IF($AL378="",0,'All Ticker P&amp;L'!J378*'All Ticker P&amp;L'!I378)</f>
        <v>0</v>
      </c>
      <c r="AR378" s="260">
        <f>IF($AL378="",0,'All Ticker P&amp;L'!L378)</f>
        <v>0</v>
      </c>
      <c r="AS378" s="261">
        <f>IF($AL378="",0,'All Ticker P&amp;L'!M378)</f>
        <v>0</v>
      </c>
      <c r="AT378" s="238" t="str">
        <f>IF($AL378="","",RANK(AR378,$AR$2:$AR$1001)+COUNTIF($AR$2:AR378,AR378)-1)</f>
        <v/>
      </c>
      <c r="AU378" s="238" t="str">
        <f>IF($AL378="","",RANK(AV378,$AV$2:$AV$1001)+COUNTIF($AV$2:AV378,AV378)-1)</f>
        <v/>
      </c>
      <c r="AV378" s="260">
        <f t="shared" si="42"/>
        <v>0</v>
      </c>
    </row>
    <row r="379" spans="26:48" ht="15" customHeight="1" x14ac:dyDescent="0.2">
      <c r="Z379" s="238" t="str">
        <f>Shares!A379</f>
        <v/>
      </c>
      <c r="AA379" s="238" t="str">
        <f>Shares!B379</f>
        <v/>
      </c>
      <c r="AB379" s="238" t="str">
        <f>Shares!C379</f>
        <v/>
      </c>
      <c r="AC379" s="238" t="str">
        <f>Shares!D379</f>
        <v/>
      </c>
      <c r="AD379" s="238">
        <f>IF($Z379="",0,Shares!E379)</f>
        <v>0</v>
      </c>
      <c r="AE379" s="260">
        <f>IF($Z379="",0,Shares!K379*Shares!J379)</f>
        <v>0</v>
      </c>
      <c r="AF379" s="261">
        <f t="shared" si="41"/>
        <v>0</v>
      </c>
      <c r="AG379" s="260">
        <f>IF($Z379="",0,Shares!M379)</f>
        <v>0</v>
      </c>
      <c r="AH379" s="261">
        <f>IF($Z379="",0,Shares!N379)</f>
        <v>0</v>
      </c>
      <c r="AI379" s="238" t="str">
        <f>IF($Z379="","",RANK(AE379,$AE$2:$AE$1001)+COUNTIF($AE$2:AE379,AE379)-1)</f>
        <v/>
      </c>
      <c r="AJ379" s="238" t="str">
        <f>IF($AD379&lt;0,COUNT($AJ$1:AJ378)+1,"")</f>
        <v/>
      </c>
      <c r="AL379" s="238" t="str">
        <f>'All Ticker P&amp;L'!A379</f>
        <v/>
      </c>
      <c r="AM379" s="238" t="str">
        <f>'All Ticker P&amp;L'!B379</f>
        <v/>
      </c>
      <c r="AN379" s="238" t="str">
        <f>'All Ticker P&amp;L'!C379</f>
        <v/>
      </c>
      <c r="AO379" s="238" t="str">
        <f>'All Ticker P&amp;L'!D379</f>
        <v/>
      </c>
      <c r="AP379" s="238">
        <f>IF($AL379="",0,'All Ticker P&amp;L'!E379)</f>
        <v>0</v>
      </c>
      <c r="AQ379" s="260">
        <f>IF($AL379="",0,'All Ticker P&amp;L'!J379*'All Ticker P&amp;L'!I379)</f>
        <v>0</v>
      </c>
      <c r="AR379" s="260">
        <f>IF($AL379="",0,'All Ticker P&amp;L'!L379)</f>
        <v>0</v>
      </c>
      <c r="AS379" s="261">
        <f>IF($AL379="",0,'All Ticker P&amp;L'!M379)</f>
        <v>0</v>
      </c>
      <c r="AT379" s="238" t="str">
        <f>IF($AL379="","",RANK(AR379,$AR$2:$AR$1001)+COUNTIF($AR$2:AR379,AR379)-1)</f>
        <v/>
      </c>
      <c r="AU379" s="238" t="str">
        <f>IF($AL379="","",RANK(AV379,$AV$2:$AV$1001)+COUNTIF($AV$2:AV379,AV379)-1)</f>
        <v/>
      </c>
      <c r="AV379" s="260">
        <f t="shared" si="42"/>
        <v>0</v>
      </c>
    </row>
    <row r="380" spans="26:48" ht="15" customHeight="1" x14ac:dyDescent="0.2">
      <c r="Z380" s="238" t="str">
        <f>Shares!A380</f>
        <v/>
      </c>
      <c r="AA380" s="238" t="str">
        <f>Shares!B380</f>
        <v/>
      </c>
      <c r="AB380" s="238" t="str">
        <f>Shares!C380</f>
        <v/>
      </c>
      <c r="AC380" s="238" t="str">
        <f>Shares!D380</f>
        <v/>
      </c>
      <c r="AD380" s="238">
        <f>IF($Z380="",0,Shares!E380)</f>
        <v>0</v>
      </c>
      <c r="AE380" s="260">
        <f>IF($Z380="",0,Shares!K380*Shares!J380)</f>
        <v>0</v>
      </c>
      <c r="AF380" s="261">
        <f t="shared" si="41"/>
        <v>0</v>
      </c>
      <c r="AG380" s="260">
        <f>IF($Z380="",0,Shares!M380)</f>
        <v>0</v>
      </c>
      <c r="AH380" s="261">
        <f>IF($Z380="",0,Shares!N380)</f>
        <v>0</v>
      </c>
      <c r="AI380" s="238" t="str">
        <f>IF($Z380="","",RANK(AE380,$AE$2:$AE$1001)+COUNTIF($AE$2:AE380,AE380)-1)</f>
        <v/>
      </c>
      <c r="AJ380" s="238" t="str">
        <f>IF($AD380&lt;0,COUNT($AJ$1:AJ379)+1,"")</f>
        <v/>
      </c>
      <c r="AL380" s="238" t="str">
        <f>'All Ticker P&amp;L'!A380</f>
        <v/>
      </c>
      <c r="AM380" s="238" t="str">
        <f>'All Ticker P&amp;L'!B380</f>
        <v/>
      </c>
      <c r="AN380" s="238" t="str">
        <f>'All Ticker P&amp;L'!C380</f>
        <v/>
      </c>
      <c r="AO380" s="238" t="str">
        <f>'All Ticker P&amp;L'!D380</f>
        <v/>
      </c>
      <c r="AP380" s="238">
        <f>IF($AL380="",0,'All Ticker P&amp;L'!E380)</f>
        <v>0</v>
      </c>
      <c r="AQ380" s="260">
        <f>IF($AL380="",0,'All Ticker P&amp;L'!J380*'All Ticker P&amp;L'!I380)</f>
        <v>0</v>
      </c>
      <c r="AR380" s="260">
        <f>IF($AL380="",0,'All Ticker P&amp;L'!L380)</f>
        <v>0</v>
      </c>
      <c r="AS380" s="261">
        <f>IF($AL380="",0,'All Ticker P&amp;L'!M380)</f>
        <v>0</v>
      </c>
      <c r="AT380" s="238" t="str">
        <f>IF($AL380="","",RANK(AR380,$AR$2:$AR$1001)+COUNTIF($AR$2:AR380,AR380)-1)</f>
        <v/>
      </c>
      <c r="AU380" s="238" t="str">
        <f>IF($AL380="","",RANK(AV380,$AV$2:$AV$1001)+COUNTIF($AV$2:AV380,AV380)-1)</f>
        <v/>
      </c>
      <c r="AV380" s="260">
        <f t="shared" si="42"/>
        <v>0</v>
      </c>
    </row>
    <row r="381" spans="26:48" ht="15" customHeight="1" x14ac:dyDescent="0.2">
      <c r="Z381" s="238" t="str">
        <f>Shares!A381</f>
        <v/>
      </c>
      <c r="AA381" s="238" t="str">
        <f>Shares!B381</f>
        <v/>
      </c>
      <c r="AB381" s="238" t="str">
        <f>Shares!C381</f>
        <v/>
      </c>
      <c r="AC381" s="238" t="str">
        <f>Shares!D381</f>
        <v/>
      </c>
      <c r="AD381" s="238">
        <f>IF($Z381="",0,Shares!E381)</f>
        <v>0</v>
      </c>
      <c r="AE381" s="260">
        <f>IF($Z381="",0,Shares!K381*Shares!J381)</f>
        <v>0</v>
      </c>
      <c r="AF381" s="261">
        <f t="shared" si="41"/>
        <v>0</v>
      </c>
      <c r="AG381" s="260">
        <f>IF($Z381="",0,Shares!M381)</f>
        <v>0</v>
      </c>
      <c r="AH381" s="261">
        <f>IF($Z381="",0,Shares!N381)</f>
        <v>0</v>
      </c>
      <c r="AI381" s="238" t="str">
        <f>IF($Z381="","",RANK(AE381,$AE$2:$AE$1001)+COUNTIF($AE$2:AE381,AE381)-1)</f>
        <v/>
      </c>
      <c r="AJ381" s="238" t="str">
        <f>IF($AD381&lt;0,COUNT($AJ$1:AJ380)+1,"")</f>
        <v/>
      </c>
      <c r="AL381" s="238" t="str">
        <f>'All Ticker P&amp;L'!A381</f>
        <v/>
      </c>
      <c r="AM381" s="238" t="str">
        <f>'All Ticker P&amp;L'!B381</f>
        <v/>
      </c>
      <c r="AN381" s="238" t="str">
        <f>'All Ticker P&amp;L'!C381</f>
        <v/>
      </c>
      <c r="AO381" s="238" t="str">
        <f>'All Ticker P&amp;L'!D381</f>
        <v/>
      </c>
      <c r="AP381" s="238">
        <f>IF($AL381="",0,'All Ticker P&amp;L'!E381)</f>
        <v>0</v>
      </c>
      <c r="AQ381" s="260">
        <f>IF($AL381="",0,'All Ticker P&amp;L'!J381*'All Ticker P&amp;L'!I381)</f>
        <v>0</v>
      </c>
      <c r="AR381" s="260">
        <f>IF($AL381="",0,'All Ticker P&amp;L'!L381)</f>
        <v>0</v>
      </c>
      <c r="AS381" s="261">
        <f>IF($AL381="",0,'All Ticker P&amp;L'!M381)</f>
        <v>0</v>
      </c>
      <c r="AT381" s="238" t="str">
        <f>IF($AL381="","",RANK(AR381,$AR$2:$AR$1001)+COUNTIF($AR$2:AR381,AR381)-1)</f>
        <v/>
      </c>
      <c r="AU381" s="238" t="str">
        <f>IF($AL381="","",RANK(AV381,$AV$2:$AV$1001)+COUNTIF($AV$2:AV381,AV381)-1)</f>
        <v/>
      </c>
      <c r="AV381" s="260">
        <f t="shared" si="42"/>
        <v>0</v>
      </c>
    </row>
    <row r="382" spans="26:48" ht="15" customHeight="1" x14ac:dyDescent="0.2">
      <c r="Z382" s="238" t="str">
        <f>Shares!A382</f>
        <v/>
      </c>
      <c r="AA382" s="238" t="str">
        <f>Shares!B382</f>
        <v/>
      </c>
      <c r="AB382" s="238" t="str">
        <f>Shares!C382</f>
        <v/>
      </c>
      <c r="AC382" s="238" t="str">
        <f>Shares!D382</f>
        <v/>
      </c>
      <c r="AD382" s="238">
        <f>IF($Z382="",0,Shares!E382)</f>
        <v>0</v>
      </c>
      <c r="AE382" s="260">
        <f>IF($Z382="",0,Shares!K382*Shares!J382)</f>
        <v>0</v>
      </c>
      <c r="AF382" s="261">
        <f t="shared" si="41"/>
        <v>0</v>
      </c>
      <c r="AG382" s="260">
        <f>IF($Z382="",0,Shares!M382)</f>
        <v>0</v>
      </c>
      <c r="AH382" s="261">
        <f>IF($Z382="",0,Shares!N382)</f>
        <v>0</v>
      </c>
      <c r="AI382" s="238" t="str">
        <f>IF($Z382="","",RANK(AE382,$AE$2:$AE$1001)+COUNTIF($AE$2:AE382,AE382)-1)</f>
        <v/>
      </c>
      <c r="AJ382" s="238" t="str">
        <f>IF($AD382&lt;0,COUNT($AJ$1:AJ381)+1,"")</f>
        <v/>
      </c>
      <c r="AL382" s="238" t="str">
        <f>'All Ticker P&amp;L'!A382</f>
        <v/>
      </c>
      <c r="AM382" s="238" t="str">
        <f>'All Ticker P&amp;L'!B382</f>
        <v/>
      </c>
      <c r="AN382" s="238" t="str">
        <f>'All Ticker P&amp;L'!C382</f>
        <v/>
      </c>
      <c r="AO382" s="238" t="str">
        <f>'All Ticker P&amp;L'!D382</f>
        <v/>
      </c>
      <c r="AP382" s="238">
        <f>IF($AL382="",0,'All Ticker P&amp;L'!E382)</f>
        <v>0</v>
      </c>
      <c r="AQ382" s="260">
        <f>IF($AL382="",0,'All Ticker P&amp;L'!J382*'All Ticker P&amp;L'!I382)</f>
        <v>0</v>
      </c>
      <c r="AR382" s="260">
        <f>IF($AL382="",0,'All Ticker P&amp;L'!L382)</f>
        <v>0</v>
      </c>
      <c r="AS382" s="261">
        <f>IF($AL382="",0,'All Ticker P&amp;L'!M382)</f>
        <v>0</v>
      </c>
      <c r="AT382" s="238" t="str">
        <f>IF($AL382="","",RANK(AR382,$AR$2:$AR$1001)+COUNTIF($AR$2:AR382,AR382)-1)</f>
        <v/>
      </c>
      <c r="AU382" s="238" t="str">
        <f>IF($AL382="","",RANK(AV382,$AV$2:$AV$1001)+COUNTIF($AV$2:AV382,AV382)-1)</f>
        <v/>
      </c>
      <c r="AV382" s="260">
        <f t="shared" si="42"/>
        <v>0</v>
      </c>
    </row>
    <row r="383" spans="26:48" ht="15" customHeight="1" x14ac:dyDescent="0.2">
      <c r="Z383" s="238" t="str">
        <f>Shares!A383</f>
        <v/>
      </c>
      <c r="AA383" s="238" t="str">
        <f>Shares!B383</f>
        <v/>
      </c>
      <c r="AB383" s="238" t="str">
        <f>Shares!C383</f>
        <v/>
      </c>
      <c r="AC383" s="238" t="str">
        <f>Shares!D383</f>
        <v/>
      </c>
      <c r="AD383" s="238">
        <f>IF($Z383="",0,Shares!E383)</f>
        <v>0</v>
      </c>
      <c r="AE383" s="260">
        <f>IF($Z383="",0,Shares!K383*Shares!J383)</f>
        <v>0</v>
      </c>
      <c r="AF383" s="261">
        <f t="shared" si="41"/>
        <v>0</v>
      </c>
      <c r="AG383" s="260">
        <f>IF($Z383="",0,Shares!M383)</f>
        <v>0</v>
      </c>
      <c r="AH383" s="261">
        <f>IF($Z383="",0,Shares!N383)</f>
        <v>0</v>
      </c>
      <c r="AI383" s="238" t="str">
        <f>IF($Z383="","",RANK(AE383,$AE$2:$AE$1001)+COUNTIF($AE$2:AE383,AE383)-1)</f>
        <v/>
      </c>
      <c r="AJ383" s="238" t="str">
        <f>IF($AD383&lt;0,COUNT($AJ$1:AJ382)+1,"")</f>
        <v/>
      </c>
      <c r="AL383" s="238" t="str">
        <f>'All Ticker P&amp;L'!A383</f>
        <v/>
      </c>
      <c r="AM383" s="238" t="str">
        <f>'All Ticker P&amp;L'!B383</f>
        <v/>
      </c>
      <c r="AN383" s="238" t="str">
        <f>'All Ticker P&amp;L'!C383</f>
        <v/>
      </c>
      <c r="AO383" s="238" t="str">
        <f>'All Ticker P&amp;L'!D383</f>
        <v/>
      </c>
      <c r="AP383" s="238">
        <f>IF($AL383="",0,'All Ticker P&amp;L'!E383)</f>
        <v>0</v>
      </c>
      <c r="AQ383" s="260">
        <f>IF($AL383="",0,'All Ticker P&amp;L'!J383*'All Ticker P&amp;L'!I383)</f>
        <v>0</v>
      </c>
      <c r="AR383" s="260">
        <f>IF($AL383="",0,'All Ticker P&amp;L'!L383)</f>
        <v>0</v>
      </c>
      <c r="AS383" s="261">
        <f>IF($AL383="",0,'All Ticker P&amp;L'!M383)</f>
        <v>0</v>
      </c>
      <c r="AT383" s="238" t="str">
        <f>IF($AL383="","",RANK(AR383,$AR$2:$AR$1001)+COUNTIF($AR$2:AR383,AR383)-1)</f>
        <v/>
      </c>
      <c r="AU383" s="238" t="str">
        <f>IF($AL383="","",RANK(AV383,$AV$2:$AV$1001)+COUNTIF($AV$2:AV383,AV383)-1)</f>
        <v/>
      </c>
      <c r="AV383" s="260">
        <f t="shared" si="42"/>
        <v>0</v>
      </c>
    </row>
    <row r="384" spans="26:48" ht="15" customHeight="1" x14ac:dyDescent="0.2">
      <c r="Z384" s="238" t="str">
        <f>Shares!A384</f>
        <v/>
      </c>
      <c r="AA384" s="238" t="str">
        <f>Shares!B384</f>
        <v/>
      </c>
      <c r="AB384" s="238" t="str">
        <f>Shares!C384</f>
        <v/>
      </c>
      <c r="AC384" s="238" t="str">
        <f>Shares!D384</f>
        <v/>
      </c>
      <c r="AD384" s="238">
        <f>IF($Z384="",0,Shares!E384)</f>
        <v>0</v>
      </c>
      <c r="AE384" s="260">
        <f>IF($Z384="",0,Shares!K384*Shares!J384)</f>
        <v>0</v>
      </c>
      <c r="AF384" s="261">
        <f t="shared" si="41"/>
        <v>0</v>
      </c>
      <c r="AG384" s="260">
        <f>IF($Z384="",0,Shares!M384)</f>
        <v>0</v>
      </c>
      <c r="AH384" s="261">
        <f>IF($Z384="",0,Shares!N384)</f>
        <v>0</v>
      </c>
      <c r="AI384" s="238" t="str">
        <f>IF($Z384="","",RANK(AE384,$AE$2:$AE$1001)+COUNTIF($AE$2:AE384,AE384)-1)</f>
        <v/>
      </c>
      <c r="AJ384" s="238" t="str">
        <f>IF($AD384&lt;0,COUNT($AJ$1:AJ383)+1,"")</f>
        <v/>
      </c>
      <c r="AL384" s="238" t="str">
        <f>'All Ticker P&amp;L'!A384</f>
        <v/>
      </c>
      <c r="AM384" s="238" t="str">
        <f>'All Ticker P&amp;L'!B384</f>
        <v/>
      </c>
      <c r="AN384" s="238" t="str">
        <f>'All Ticker P&amp;L'!C384</f>
        <v/>
      </c>
      <c r="AO384" s="238" t="str">
        <f>'All Ticker P&amp;L'!D384</f>
        <v/>
      </c>
      <c r="AP384" s="238">
        <f>IF($AL384="",0,'All Ticker P&amp;L'!E384)</f>
        <v>0</v>
      </c>
      <c r="AQ384" s="260">
        <f>IF($AL384="",0,'All Ticker P&amp;L'!J384*'All Ticker P&amp;L'!I384)</f>
        <v>0</v>
      </c>
      <c r="AR384" s="260">
        <f>IF($AL384="",0,'All Ticker P&amp;L'!L384)</f>
        <v>0</v>
      </c>
      <c r="AS384" s="261">
        <f>IF($AL384="",0,'All Ticker P&amp;L'!M384)</f>
        <v>0</v>
      </c>
      <c r="AT384" s="238" t="str">
        <f>IF($AL384="","",RANK(AR384,$AR$2:$AR$1001)+COUNTIF($AR$2:AR384,AR384)-1)</f>
        <v/>
      </c>
      <c r="AU384" s="238" t="str">
        <f>IF($AL384="","",RANK(AV384,$AV$2:$AV$1001)+COUNTIF($AV$2:AV384,AV384)-1)</f>
        <v/>
      </c>
      <c r="AV384" s="260">
        <f t="shared" si="42"/>
        <v>0</v>
      </c>
    </row>
    <row r="385" spans="26:48" ht="15" customHeight="1" x14ac:dyDescent="0.2">
      <c r="Z385" s="238" t="str">
        <f>Shares!A385</f>
        <v/>
      </c>
      <c r="AA385" s="238" t="str">
        <f>Shares!B385</f>
        <v/>
      </c>
      <c r="AB385" s="238" t="str">
        <f>Shares!C385</f>
        <v/>
      </c>
      <c r="AC385" s="238" t="str">
        <f>Shares!D385</f>
        <v/>
      </c>
      <c r="AD385" s="238">
        <f>IF($Z385="",0,Shares!E385)</f>
        <v>0</v>
      </c>
      <c r="AE385" s="260">
        <f>IF($Z385="",0,Shares!K385*Shares!J385)</f>
        <v>0</v>
      </c>
      <c r="AF385" s="261">
        <f t="shared" si="41"/>
        <v>0</v>
      </c>
      <c r="AG385" s="260">
        <f>IF($Z385="",0,Shares!M385)</f>
        <v>0</v>
      </c>
      <c r="AH385" s="261">
        <f>IF($Z385="",0,Shares!N385)</f>
        <v>0</v>
      </c>
      <c r="AI385" s="238" t="str">
        <f>IF($Z385="","",RANK(AE385,$AE$2:$AE$1001)+COUNTIF($AE$2:AE385,AE385)-1)</f>
        <v/>
      </c>
      <c r="AJ385" s="238" t="str">
        <f>IF($AD385&lt;0,COUNT($AJ$1:AJ384)+1,"")</f>
        <v/>
      </c>
      <c r="AL385" s="238" t="str">
        <f>'All Ticker P&amp;L'!A385</f>
        <v/>
      </c>
      <c r="AM385" s="238" t="str">
        <f>'All Ticker P&amp;L'!B385</f>
        <v/>
      </c>
      <c r="AN385" s="238" t="str">
        <f>'All Ticker P&amp;L'!C385</f>
        <v/>
      </c>
      <c r="AO385" s="238" t="str">
        <f>'All Ticker P&amp;L'!D385</f>
        <v/>
      </c>
      <c r="AP385" s="238">
        <f>IF($AL385="",0,'All Ticker P&amp;L'!E385)</f>
        <v>0</v>
      </c>
      <c r="AQ385" s="260">
        <f>IF($AL385="",0,'All Ticker P&amp;L'!J385*'All Ticker P&amp;L'!I385)</f>
        <v>0</v>
      </c>
      <c r="AR385" s="260">
        <f>IF($AL385="",0,'All Ticker P&amp;L'!L385)</f>
        <v>0</v>
      </c>
      <c r="AS385" s="261">
        <f>IF($AL385="",0,'All Ticker P&amp;L'!M385)</f>
        <v>0</v>
      </c>
      <c r="AT385" s="238" t="str">
        <f>IF($AL385="","",RANK(AR385,$AR$2:$AR$1001)+COUNTIF($AR$2:AR385,AR385)-1)</f>
        <v/>
      </c>
      <c r="AU385" s="238" t="str">
        <f>IF($AL385="","",RANK(AV385,$AV$2:$AV$1001)+COUNTIF($AV$2:AV385,AV385)-1)</f>
        <v/>
      </c>
      <c r="AV385" s="260">
        <f t="shared" si="42"/>
        <v>0</v>
      </c>
    </row>
    <row r="386" spans="26:48" ht="15" customHeight="1" x14ac:dyDescent="0.2">
      <c r="Z386" s="238" t="str">
        <f>Shares!A386</f>
        <v/>
      </c>
      <c r="AA386" s="238" t="str">
        <f>Shares!B386</f>
        <v/>
      </c>
      <c r="AB386" s="238" t="str">
        <f>Shares!C386</f>
        <v/>
      </c>
      <c r="AC386" s="238" t="str">
        <f>Shares!D386</f>
        <v/>
      </c>
      <c r="AD386" s="238">
        <f>IF($Z386="",0,Shares!E386)</f>
        <v>0</v>
      </c>
      <c r="AE386" s="260">
        <f>IF($Z386="",0,Shares!K386*Shares!J386)</f>
        <v>0</v>
      </c>
      <c r="AF386" s="261">
        <f t="shared" ref="AF386:AF449" si="43">IFERROR(AE386/$B$5,0)</f>
        <v>0</v>
      </c>
      <c r="AG386" s="260">
        <f>IF($Z386="",0,Shares!M386)</f>
        <v>0</v>
      </c>
      <c r="AH386" s="261">
        <f>IF($Z386="",0,Shares!N386)</f>
        <v>0</v>
      </c>
      <c r="AI386" s="238" t="str">
        <f>IF($Z386="","",RANK(AE386,$AE$2:$AE$1001)+COUNTIF($AE$2:AE386,AE386)-1)</f>
        <v/>
      </c>
      <c r="AJ386" s="238" t="str">
        <f>IF($AD386&lt;0,COUNT($AJ$1:AJ385)+1,"")</f>
        <v/>
      </c>
      <c r="AL386" s="238" t="str">
        <f>'All Ticker P&amp;L'!A386</f>
        <v/>
      </c>
      <c r="AM386" s="238" t="str">
        <f>'All Ticker P&amp;L'!B386</f>
        <v/>
      </c>
      <c r="AN386" s="238" t="str">
        <f>'All Ticker P&amp;L'!C386</f>
        <v/>
      </c>
      <c r="AO386" s="238" t="str">
        <f>'All Ticker P&amp;L'!D386</f>
        <v/>
      </c>
      <c r="AP386" s="238">
        <f>IF($AL386="",0,'All Ticker P&amp;L'!E386)</f>
        <v>0</v>
      </c>
      <c r="AQ386" s="260">
        <f>IF($AL386="",0,'All Ticker P&amp;L'!J386*'All Ticker P&amp;L'!I386)</f>
        <v>0</v>
      </c>
      <c r="AR386" s="260">
        <f>IF($AL386="",0,'All Ticker P&amp;L'!L386)</f>
        <v>0</v>
      </c>
      <c r="AS386" s="261">
        <f>IF($AL386="",0,'All Ticker P&amp;L'!M386)</f>
        <v>0</v>
      </c>
      <c r="AT386" s="238" t="str">
        <f>IF($AL386="","",RANK(AR386,$AR$2:$AR$1001)+COUNTIF($AR$2:AR386,AR386)-1)</f>
        <v/>
      </c>
      <c r="AU386" s="238" t="str">
        <f>IF($AL386="","",RANK(AV386,$AV$2:$AV$1001)+COUNTIF($AV$2:AV386,AV386)-1)</f>
        <v/>
      </c>
      <c r="AV386" s="260">
        <f t="shared" ref="AV386:AV449" si="44">-AR386</f>
        <v>0</v>
      </c>
    </row>
    <row r="387" spans="26:48" ht="15" customHeight="1" x14ac:dyDescent="0.2">
      <c r="Z387" s="238" t="str">
        <f>Shares!A387</f>
        <v/>
      </c>
      <c r="AA387" s="238" t="str">
        <f>Shares!B387</f>
        <v/>
      </c>
      <c r="AB387" s="238" t="str">
        <f>Shares!C387</f>
        <v/>
      </c>
      <c r="AC387" s="238" t="str">
        <f>Shares!D387</f>
        <v/>
      </c>
      <c r="AD387" s="238">
        <f>IF($Z387="",0,Shares!E387)</f>
        <v>0</v>
      </c>
      <c r="AE387" s="260">
        <f>IF($Z387="",0,Shares!K387*Shares!J387)</f>
        <v>0</v>
      </c>
      <c r="AF387" s="261">
        <f t="shared" si="43"/>
        <v>0</v>
      </c>
      <c r="AG387" s="260">
        <f>IF($Z387="",0,Shares!M387)</f>
        <v>0</v>
      </c>
      <c r="AH387" s="261">
        <f>IF($Z387="",0,Shares!N387)</f>
        <v>0</v>
      </c>
      <c r="AI387" s="238" t="str">
        <f>IF($Z387="","",RANK(AE387,$AE$2:$AE$1001)+COUNTIF($AE$2:AE387,AE387)-1)</f>
        <v/>
      </c>
      <c r="AJ387" s="238" t="str">
        <f>IF($AD387&lt;0,COUNT($AJ$1:AJ386)+1,"")</f>
        <v/>
      </c>
      <c r="AL387" s="238" t="str">
        <f>'All Ticker P&amp;L'!A387</f>
        <v/>
      </c>
      <c r="AM387" s="238" t="str">
        <f>'All Ticker P&amp;L'!B387</f>
        <v/>
      </c>
      <c r="AN387" s="238" t="str">
        <f>'All Ticker P&amp;L'!C387</f>
        <v/>
      </c>
      <c r="AO387" s="238" t="str">
        <f>'All Ticker P&amp;L'!D387</f>
        <v/>
      </c>
      <c r="AP387" s="238">
        <f>IF($AL387="",0,'All Ticker P&amp;L'!E387)</f>
        <v>0</v>
      </c>
      <c r="AQ387" s="260">
        <f>IF($AL387="",0,'All Ticker P&amp;L'!J387*'All Ticker P&amp;L'!I387)</f>
        <v>0</v>
      </c>
      <c r="AR387" s="260">
        <f>IF($AL387="",0,'All Ticker P&amp;L'!L387)</f>
        <v>0</v>
      </c>
      <c r="AS387" s="261">
        <f>IF($AL387="",0,'All Ticker P&amp;L'!M387)</f>
        <v>0</v>
      </c>
      <c r="AT387" s="238" t="str">
        <f>IF($AL387="","",RANK(AR387,$AR$2:$AR$1001)+COUNTIF($AR$2:AR387,AR387)-1)</f>
        <v/>
      </c>
      <c r="AU387" s="238" t="str">
        <f>IF($AL387="","",RANK(AV387,$AV$2:$AV$1001)+COUNTIF($AV$2:AV387,AV387)-1)</f>
        <v/>
      </c>
      <c r="AV387" s="260">
        <f t="shared" si="44"/>
        <v>0</v>
      </c>
    </row>
    <row r="388" spans="26:48" ht="15" customHeight="1" x14ac:dyDescent="0.2">
      <c r="Z388" s="238" t="str">
        <f>Shares!A388</f>
        <v/>
      </c>
      <c r="AA388" s="238" t="str">
        <f>Shares!B388</f>
        <v/>
      </c>
      <c r="AB388" s="238" t="str">
        <f>Shares!C388</f>
        <v/>
      </c>
      <c r="AC388" s="238" t="str">
        <f>Shares!D388</f>
        <v/>
      </c>
      <c r="AD388" s="238">
        <f>IF($Z388="",0,Shares!E388)</f>
        <v>0</v>
      </c>
      <c r="AE388" s="260">
        <f>IF($Z388="",0,Shares!K388*Shares!J388)</f>
        <v>0</v>
      </c>
      <c r="AF388" s="261">
        <f t="shared" si="43"/>
        <v>0</v>
      </c>
      <c r="AG388" s="260">
        <f>IF($Z388="",0,Shares!M388)</f>
        <v>0</v>
      </c>
      <c r="AH388" s="261">
        <f>IF($Z388="",0,Shares!N388)</f>
        <v>0</v>
      </c>
      <c r="AI388" s="238" t="str">
        <f>IF($Z388="","",RANK(AE388,$AE$2:$AE$1001)+COUNTIF($AE$2:AE388,AE388)-1)</f>
        <v/>
      </c>
      <c r="AJ388" s="238" t="str">
        <f>IF($AD388&lt;0,COUNT($AJ$1:AJ387)+1,"")</f>
        <v/>
      </c>
      <c r="AL388" s="238" t="str">
        <f>'All Ticker P&amp;L'!A388</f>
        <v/>
      </c>
      <c r="AM388" s="238" t="str">
        <f>'All Ticker P&amp;L'!B388</f>
        <v/>
      </c>
      <c r="AN388" s="238" t="str">
        <f>'All Ticker P&amp;L'!C388</f>
        <v/>
      </c>
      <c r="AO388" s="238" t="str">
        <f>'All Ticker P&amp;L'!D388</f>
        <v/>
      </c>
      <c r="AP388" s="238">
        <f>IF($AL388="",0,'All Ticker P&amp;L'!E388)</f>
        <v>0</v>
      </c>
      <c r="AQ388" s="260">
        <f>IF($AL388="",0,'All Ticker P&amp;L'!J388*'All Ticker P&amp;L'!I388)</f>
        <v>0</v>
      </c>
      <c r="AR388" s="260">
        <f>IF($AL388="",0,'All Ticker P&amp;L'!L388)</f>
        <v>0</v>
      </c>
      <c r="AS388" s="261">
        <f>IF($AL388="",0,'All Ticker P&amp;L'!M388)</f>
        <v>0</v>
      </c>
      <c r="AT388" s="238" t="str">
        <f>IF($AL388="","",RANK(AR388,$AR$2:$AR$1001)+COUNTIF($AR$2:AR388,AR388)-1)</f>
        <v/>
      </c>
      <c r="AU388" s="238" t="str">
        <f>IF($AL388="","",RANK(AV388,$AV$2:$AV$1001)+COUNTIF($AV$2:AV388,AV388)-1)</f>
        <v/>
      </c>
      <c r="AV388" s="260">
        <f t="shared" si="44"/>
        <v>0</v>
      </c>
    </row>
    <row r="389" spans="26:48" ht="15" customHeight="1" x14ac:dyDescent="0.2">
      <c r="Z389" s="238" t="str">
        <f>Shares!A389</f>
        <v/>
      </c>
      <c r="AA389" s="238" t="str">
        <f>Shares!B389</f>
        <v/>
      </c>
      <c r="AB389" s="238" t="str">
        <f>Shares!C389</f>
        <v/>
      </c>
      <c r="AC389" s="238" t="str">
        <f>Shares!D389</f>
        <v/>
      </c>
      <c r="AD389" s="238">
        <f>IF($Z389="",0,Shares!E389)</f>
        <v>0</v>
      </c>
      <c r="AE389" s="260">
        <f>IF($Z389="",0,Shares!K389*Shares!J389)</f>
        <v>0</v>
      </c>
      <c r="AF389" s="261">
        <f t="shared" si="43"/>
        <v>0</v>
      </c>
      <c r="AG389" s="260">
        <f>IF($Z389="",0,Shares!M389)</f>
        <v>0</v>
      </c>
      <c r="AH389" s="261">
        <f>IF($Z389="",0,Shares!N389)</f>
        <v>0</v>
      </c>
      <c r="AI389" s="238" t="str">
        <f>IF($Z389="","",RANK(AE389,$AE$2:$AE$1001)+COUNTIF($AE$2:AE389,AE389)-1)</f>
        <v/>
      </c>
      <c r="AJ389" s="238" t="str">
        <f>IF($AD389&lt;0,COUNT($AJ$1:AJ388)+1,"")</f>
        <v/>
      </c>
      <c r="AL389" s="238" t="str">
        <f>'All Ticker P&amp;L'!A389</f>
        <v/>
      </c>
      <c r="AM389" s="238" t="str">
        <f>'All Ticker P&amp;L'!B389</f>
        <v/>
      </c>
      <c r="AN389" s="238" t="str">
        <f>'All Ticker P&amp;L'!C389</f>
        <v/>
      </c>
      <c r="AO389" s="238" t="str">
        <f>'All Ticker P&amp;L'!D389</f>
        <v/>
      </c>
      <c r="AP389" s="238">
        <f>IF($AL389="",0,'All Ticker P&amp;L'!E389)</f>
        <v>0</v>
      </c>
      <c r="AQ389" s="260">
        <f>IF($AL389="",0,'All Ticker P&amp;L'!J389*'All Ticker P&amp;L'!I389)</f>
        <v>0</v>
      </c>
      <c r="AR389" s="260">
        <f>IF($AL389="",0,'All Ticker P&amp;L'!L389)</f>
        <v>0</v>
      </c>
      <c r="AS389" s="261">
        <f>IF($AL389="",0,'All Ticker P&amp;L'!M389)</f>
        <v>0</v>
      </c>
      <c r="AT389" s="238" t="str">
        <f>IF($AL389="","",RANK(AR389,$AR$2:$AR$1001)+COUNTIF($AR$2:AR389,AR389)-1)</f>
        <v/>
      </c>
      <c r="AU389" s="238" t="str">
        <f>IF($AL389="","",RANK(AV389,$AV$2:$AV$1001)+COUNTIF($AV$2:AV389,AV389)-1)</f>
        <v/>
      </c>
      <c r="AV389" s="260">
        <f t="shared" si="44"/>
        <v>0</v>
      </c>
    </row>
    <row r="390" spans="26:48" ht="15" customHeight="1" x14ac:dyDescent="0.2">
      <c r="Z390" s="238" t="str">
        <f>Shares!A390</f>
        <v/>
      </c>
      <c r="AA390" s="238" t="str">
        <f>Shares!B390</f>
        <v/>
      </c>
      <c r="AB390" s="238" t="str">
        <f>Shares!C390</f>
        <v/>
      </c>
      <c r="AC390" s="238" t="str">
        <f>Shares!D390</f>
        <v/>
      </c>
      <c r="AD390" s="238">
        <f>IF($Z390="",0,Shares!E390)</f>
        <v>0</v>
      </c>
      <c r="AE390" s="260">
        <f>IF($Z390="",0,Shares!K390*Shares!J390)</f>
        <v>0</v>
      </c>
      <c r="AF390" s="261">
        <f t="shared" si="43"/>
        <v>0</v>
      </c>
      <c r="AG390" s="260">
        <f>IF($Z390="",0,Shares!M390)</f>
        <v>0</v>
      </c>
      <c r="AH390" s="261">
        <f>IF($Z390="",0,Shares!N390)</f>
        <v>0</v>
      </c>
      <c r="AI390" s="238" t="str">
        <f>IF($Z390="","",RANK(AE390,$AE$2:$AE$1001)+COUNTIF($AE$2:AE390,AE390)-1)</f>
        <v/>
      </c>
      <c r="AJ390" s="238" t="str">
        <f>IF($AD390&lt;0,COUNT($AJ$1:AJ389)+1,"")</f>
        <v/>
      </c>
      <c r="AL390" s="238" t="str">
        <f>'All Ticker P&amp;L'!A390</f>
        <v/>
      </c>
      <c r="AM390" s="238" t="str">
        <f>'All Ticker P&amp;L'!B390</f>
        <v/>
      </c>
      <c r="AN390" s="238" t="str">
        <f>'All Ticker P&amp;L'!C390</f>
        <v/>
      </c>
      <c r="AO390" s="238" t="str">
        <f>'All Ticker P&amp;L'!D390</f>
        <v/>
      </c>
      <c r="AP390" s="238">
        <f>IF($AL390="",0,'All Ticker P&amp;L'!E390)</f>
        <v>0</v>
      </c>
      <c r="AQ390" s="260">
        <f>IF($AL390="",0,'All Ticker P&amp;L'!J390*'All Ticker P&amp;L'!I390)</f>
        <v>0</v>
      </c>
      <c r="AR390" s="260">
        <f>IF($AL390="",0,'All Ticker P&amp;L'!L390)</f>
        <v>0</v>
      </c>
      <c r="AS390" s="261">
        <f>IF($AL390="",0,'All Ticker P&amp;L'!M390)</f>
        <v>0</v>
      </c>
      <c r="AT390" s="238" t="str">
        <f>IF($AL390="","",RANK(AR390,$AR$2:$AR$1001)+COUNTIF($AR$2:AR390,AR390)-1)</f>
        <v/>
      </c>
      <c r="AU390" s="238" t="str">
        <f>IF($AL390="","",RANK(AV390,$AV$2:$AV$1001)+COUNTIF($AV$2:AV390,AV390)-1)</f>
        <v/>
      </c>
      <c r="AV390" s="260">
        <f t="shared" si="44"/>
        <v>0</v>
      </c>
    </row>
    <row r="391" spans="26:48" ht="15" customHeight="1" x14ac:dyDescent="0.2">
      <c r="Z391" s="238" t="str">
        <f>Shares!A391</f>
        <v/>
      </c>
      <c r="AA391" s="238" t="str">
        <f>Shares!B391</f>
        <v/>
      </c>
      <c r="AB391" s="238" t="str">
        <f>Shares!C391</f>
        <v/>
      </c>
      <c r="AC391" s="238" t="str">
        <f>Shares!D391</f>
        <v/>
      </c>
      <c r="AD391" s="238">
        <f>IF($Z391="",0,Shares!E391)</f>
        <v>0</v>
      </c>
      <c r="AE391" s="260">
        <f>IF($Z391="",0,Shares!K391*Shares!J391)</f>
        <v>0</v>
      </c>
      <c r="AF391" s="261">
        <f t="shared" si="43"/>
        <v>0</v>
      </c>
      <c r="AG391" s="260">
        <f>IF($Z391="",0,Shares!M391)</f>
        <v>0</v>
      </c>
      <c r="AH391" s="261">
        <f>IF($Z391="",0,Shares!N391)</f>
        <v>0</v>
      </c>
      <c r="AI391" s="238" t="str">
        <f>IF($Z391="","",RANK(AE391,$AE$2:$AE$1001)+COUNTIF($AE$2:AE391,AE391)-1)</f>
        <v/>
      </c>
      <c r="AJ391" s="238" t="str">
        <f>IF($AD391&lt;0,COUNT($AJ$1:AJ390)+1,"")</f>
        <v/>
      </c>
      <c r="AL391" s="238" t="str">
        <f>'All Ticker P&amp;L'!A391</f>
        <v/>
      </c>
      <c r="AM391" s="238" t="str">
        <f>'All Ticker P&amp;L'!B391</f>
        <v/>
      </c>
      <c r="AN391" s="238" t="str">
        <f>'All Ticker P&amp;L'!C391</f>
        <v/>
      </c>
      <c r="AO391" s="238" t="str">
        <f>'All Ticker P&amp;L'!D391</f>
        <v/>
      </c>
      <c r="AP391" s="238">
        <f>IF($AL391="",0,'All Ticker P&amp;L'!E391)</f>
        <v>0</v>
      </c>
      <c r="AQ391" s="260">
        <f>IF($AL391="",0,'All Ticker P&amp;L'!J391*'All Ticker P&amp;L'!I391)</f>
        <v>0</v>
      </c>
      <c r="AR391" s="260">
        <f>IF($AL391="",0,'All Ticker P&amp;L'!L391)</f>
        <v>0</v>
      </c>
      <c r="AS391" s="261">
        <f>IF($AL391="",0,'All Ticker P&amp;L'!M391)</f>
        <v>0</v>
      </c>
      <c r="AT391" s="238" t="str">
        <f>IF($AL391="","",RANK(AR391,$AR$2:$AR$1001)+COUNTIF($AR$2:AR391,AR391)-1)</f>
        <v/>
      </c>
      <c r="AU391" s="238" t="str">
        <f>IF($AL391="","",RANK(AV391,$AV$2:$AV$1001)+COUNTIF($AV$2:AV391,AV391)-1)</f>
        <v/>
      </c>
      <c r="AV391" s="260">
        <f t="shared" si="44"/>
        <v>0</v>
      </c>
    </row>
    <row r="392" spans="26:48" ht="15" customHeight="1" x14ac:dyDescent="0.2">
      <c r="Z392" s="238" t="str">
        <f>Shares!A392</f>
        <v/>
      </c>
      <c r="AA392" s="238" t="str">
        <f>Shares!B392</f>
        <v/>
      </c>
      <c r="AB392" s="238" t="str">
        <f>Shares!C392</f>
        <v/>
      </c>
      <c r="AC392" s="238" t="str">
        <f>Shares!D392</f>
        <v/>
      </c>
      <c r="AD392" s="238">
        <f>IF($Z392="",0,Shares!E392)</f>
        <v>0</v>
      </c>
      <c r="AE392" s="260">
        <f>IF($Z392="",0,Shares!K392*Shares!J392)</f>
        <v>0</v>
      </c>
      <c r="AF392" s="261">
        <f t="shared" si="43"/>
        <v>0</v>
      </c>
      <c r="AG392" s="260">
        <f>IF($Z392="",0,Shares!M392)</f>
        <v>0</v>
      </c>
      <c r="AH392" s="261">
        <f>IF($Z392="",0,Shares!N392)</f>
        <v>0</v>
      </c>
      <c r="AI392" s="238" t="str">
        <f>IF($Z392="","",RANK(AE392,$AE$2:$AE$1001)+COUNTIF($AE$2:AE392,AE392)-1)</f>
        <v/>
      </c>
      <c r="AJ392" s="238" t="str">
        <f>IF($AD392&lt;0,COUNT($AJ$1:AJ391)+1,"")</f>
        <v/>
      </c>
      <c r="AL392" s="238" t="str">
        <f>'All Ticker P&amp;L'!A392</f>
        <v/>
      </c>
      <c r="AM392" s="238" t="str">
        <f>'All Ticker P&amp;L'!B392</f>
        <v/>
      </c>
      <c r="AN392" s="238" t="str">
        <f>'All Ticker P&amp;L'!C392</f>
        <v/>
      </c>
      <c r="AO392" s="238" t="str">
        <f>'All Ticker P&amp;L'!D392</f>
        <v/>
      </c>
      <c r="AP392" s="238">
        <f>IF($AL392="",0,'All Ticker P&amp;L'!E392)</f>
        <v>0</v>
      </c>
      <c r="AQ392" s="260">
        <f>IF($AL392="",0,'All Ticker P&amp;L'!J392*'All Ticker P&amp;L'!I392)</f>
        <v>0</v>
      </c>
      <c r="AR392" s="260">
        <f>IF($AL392="",0,'All Ticker P&amp;L'!L392)</f>
        <v>0</v>
      </c>
      <c r="AS392" s="261">
        <f>IF($AL392="",0,'All Ticker P&amp;L'!M392)</f>
        <v>0</v>
      </c>
      <c r="AT392" s="238" t="str">
        <f>IF($AL392="","",RANK(AR392,$AR$2:$AR$1001)+COUNTIF($AR$2:AR392,AR392)-1)</f>
        <v/>
      </c>
      <c r="AU392" s="238" t="str">
        <f>IF($AL392="","",RANK(AV392,$AV$2:$AV$1001)+COUNTIF($AV$2:AV392,AV392)-1)</f>
        <v/>
      </c>
      <c r="AV392" s="260">
        <f t="shared" si="44"/>
        <v>0</v>
      </c>
    </row>
    <row r="393" spans="26:48" ht="15" customHeight="1" x14ac:dyDescent="0.2">
      <c r="Z393" s="238" t="str">
        <f>Shares!A393</f>
        <v/>
      </c>
      <c r="AA393" s="238" t="str">
        <f>Shares!B393</f>
        <v/>
      </c>
      <c r="AB393" s="238" t="str">
        <f>Shares!C393</f>
        <v/>
      </c>
      <c r="AC393" s="238" t="str">
        <f>Shares!D393</f>
        <v/>
      </c>
      <c r="AD393" s="238">
        <f>IF($Z393="",0,Shares!E393)</f>
        <v>0</v>
      </c>
      <c r="AE393" s="260">
        <f>IF($Z393="",0,Shares!K393*Shares!J393)</f>
        <v>0</v>
      </c>
      <c r="AF393" s="261">
        <f t="shared" si="43"/>
        <v>0</v>
      </c>
      <c r="AG393" s="260">
        <f>IF($Z393="",0,Shares!M393)</f>
        <v>0</v>
      </c>
      <c r="AH393" s="261">
        <f>IF($Z393="",0,Shares!N393)</f>
        <v>0</v>
      </c>
      <c r="AI393" s="238" t="str">
        <f>IF($Z393="","",RANK(AE393,$AE$2:$AE$1001)+COUNTIF($AE$2:AE393,AE393)-1)</f>
        <v/>
      </c>
      <c r="AJ393" s="238" t="str">
        <f>IF($AD393&lt;0,COUNT($AJ$1:AJ392)+1,"")</f>
        <v/>
      </c>
      <c r="AL393" s="238" t="str">
        <f>'All Ticker P&amp;L'!A393</f>
        <v/>
      </c>
      <c r="AM393" s="238" t="str">
        <f>'All Ticker P&amp;L'!B393</f>
        <v/>
      </c>
      <c r="AN393" s="238" t="str">
        <f>'All Ticker P&amp;L'!C393</f>
        <v/>
      </c>
      <c r="AO393" s="238" t="str">
        <f>'All Ticker P&amp;L'!D393</f>
        <v/>
      </c>
      <c r="AP393" s="238">
        <f>IF($AL393="",0,'All Ticker P&amp;L'!E393)</f>
        <v>0</v>
      </c>
      <c r="AQ393" s="260">
        <f>IF($AL393="",0,'All Ticker P&amp;L'!J393*'All Ticker P&amp;L'!I393)</f>
        <v>0</v>
      </c>
      <c r="AR393" s="260">
        <f>IF($AL393="",0,'All Ticker P&amp;L'!L393)</f>
        <v>0</v>
      </c>
      <c r="AS393" s="261">
        <f>IF($AL393="",0,'All Ticker P&amp;L'!M393)</f>
        <v>0</v>
      </c>
      <c r="AT393" s="238" t="str">
        <f>IF($AL393="","",RANK(AR393,$AR$2:$AR$1001)+COUNTIF($AR$2:AR393,AR393)-1)</f>
        <v/>
      </c>
      <c r="AU393" s="238" t="str">
        <f>IF($AL393="","",RANK(AV393,$AV$2:$AV$1001)+COUNTIF($AV$2:AV393,AV393)-1)</f>
        <v/>
      </c>
      <c r="AV393" s="260">
        <f t="shared" si="44"/>
        <v>0</v>
      </c>
    </row>
    <row r="394" spans="26:48" ht="15" customHeight="1" x14ac:dyDescent="0.2">
      <c r="Z394" s="238" t="str">
        <f>Shares!A394</f>
        <v/>
      </c>
      <c r="AA394" s="238" t="str">
        <f>Shares!B394</f>
        <v/>
      </c>
      <c r="AB394" s="238" t="str">
        <f>Shares!C394</f>
        <v/>
      </c>
      <c r="AC394" s="238" t="str">
        <f>Shares!D394</f>
        <v/>
      </c>
      <c r="AD394" s="238">
        <f>IF($Z394="",0,Shares!E394)</f>
        <v>0</v>
      </c>
      <c r="AE394" s="260">
        <f>IF($Z394="",0,Shares!K394*Shares!J394)</f>
        <v>0</v>
      </c>
      <c r="AF394" s="261">
        <f t="shared" si="43"/>
        <v>0</v>
      </c>
      <c r="AG394" s="260">
        <f>IF($Z394="",0,Shares!M394)</f>
        <v>0</v>
      </c>
      <c r="AH394" s="261">
        <f>IF($Z394="",0,Shares!N394)</f>
        <v>0</v>
      </c>
      <c r="AI394" s="238" t="str">
        <f>IF($Z394="","",RANK(AE394,$AE$2:$AE$1001)+COUNTIF($AE$2:AE394,AE394)-1)</f>
        <v/>
      </c>
      <c r="AJ394" s="238" t="str">
        <f>IF($AD394&lt;0,COUNT($AJ$1:AJ393)+1,"")</f>
        <v/>
      </c>
      <c r="AL394" s="238" t="str">
        <f>'All Ticker P&amp;L'!A394</f>
        <v/>
      </c>
      <c r="AM394" s="238" t="str">
        <f>'All Ticker P&amp;L'!B394</f>
        <v/>
      </c>
      <c r="AN394" s="238" t="str">
        <f>'All Ticker P&amp;L'!C394</f>
        <v/>
      </c>
      <c r="AO394" s="238" t="str">
        <f>'All Ticker P&amp;L'!D394</f>
        <v/>
      </c>
      <c r="AP394" s="238">
        <f>IF($AL394="",0,'All Ticker P&amp;L'!E394)</f>
        <v>0</v>
      </c>
      <c r="AQ394" s="260">
        <f>IF($AL394="",0,'All Ticker P&amp;L'!J394*'All Ticker P&amp;L'!I394)</f>
        <v>0</v>
      </c>
      <c r="AR394" s="260">
        <f>IF($AL394="",0,'All Ticker P&amp;L'!L394)</f>
        <v>0</v>
      </c>
      <c r="AS394" s="261">
        <f>IF($AL394="",0,'All Ticker P&amp;L'!M394)</f>
        <v>0</v>
      </c>
      <c r="AT394" s="238" t="str">
        <f>IF($AL394="","",RANK(AR394,$AR$2:$AR$1001)+COUNTIF($AR$2:AR394,AR394)-1)</f>
        <v/>
      </c>
      <c r="AU394" s="238" t="str">
        <f>IF($AL394="","",RANK(AV394,$AV$2:$AV$1001)+COUNTIF($AV$2:AV394,AV394)-1)</f>
        <v/>
      </c>
      <c r="AV394" s="260">
        <f t="shared" si="44"/>
        <v>0</v>
      </c>
    </row>
    <row r="395" spans="26:48" ht="15" customHeight="1" x14ac:dyDescent="0.2">
      <c r="Z395" s="238" t="str">
        <f>Shares!A395</f>
        <v/>
      </c>
      <c r="AA395" s="238" t="str">
        <f>Shares!B395</f>
        <v/>
      </c>
      <c r="AB395" s="238" t="str">
        <f>Shares!C395</f>
        <v/>
      </c>
      <c r="AC395" s="238" t="str">
        <f>Shares!D395</f>
        <v/>
      </c>
      <c r="AD395" s="238">
        <f>IF($Z395="",0,Shares!E395)</f>
        <v>0</v>
      </c>
      <c r="AE395" s="260">
        <f>IF($Z395="",0,Shares!K395*Shares!J395)</f>
        <v>0</v>
      </c>
      <c r="AF395" s="261">
        <f t="shared" si="43"/>
        <v>0</v>
      </c>
      <c r="AG395" s="260">
        <f>IF($Z395="",0,Shares!M395)</f>
        <v>0</v>
      </c>
      <c r="AH395" s="261">
        <f>IF($Z395="",0,Shares!N395)</f>
        <v>0</v>
      </c>
      <c r="AI395" s="238" t="str">
        <f>IF($Z395="","",RANK(AE395,$AE$2:$AE$1001)+COUNTIF($AE$2:AE395,AE395)-1)</f>
        <v/>
      </c>
      <c r="AJ395" s="238" t="str">
        <f>IF($AD395&lt;0,COUNT($AJ$1:AJ394)+1,"")</f>
        <v/>
      </c>
      <c r="AL395" s="238" t="str">
        <f>'All Ticker P&amp;L'!A395</f>
        <v/>
      </c>
      <c r="AM395" s="238" t="str">
        <f>'All Ticker P&amp;L'!B395</f>
        <v/>
      </c>
      <c r="AN395" s="238" t="str">
        <f>'All Ticker P&amp;L'!C395</f>
        <v/>
      </c>
      <c r="AO395" s="238" t="str">
        <f>'All Ticker P&amp;L'!D395</f>
        <v/>
      </c>
      <c r="AP395" s="238">
        <f>IF($AL395="",0,'All Ticker P&amp;L'!E395)</f>
        <v>0</v>
      </c>
      <c r="AQ395" s="260">
        <f>IF($AL395="",0,'All Ticker P&amp;L'!J395*'All Ticker P&amp;L'!I395)</f>
        <v>0</v>
      </c>
      <c r="AR395" s="260">
        <f>IF($AL395="",0,'All Ticker P&amp;L'!L395)</f>
        <v>0</v>
      </c>
      <c r="AS395" s="261">
        <f>IF($AL395="",0,'All Ticker P&amp;L'!M395)</f>
        <v>0</v>
      </c>
      <c r="AT395" s="238" t="str">
        <f>IF($AL395="","",RANK(AR395,$AR$2:$AR$1001)+COUNTIF($AR$2:AR395,AR395)-1)</f>
        <v/>
      </c>
      <c r="AU395" s="238" t="str">
        <f>IF($AL395="","",RANK(AV395,$AV$2:$AV$1001)+COUNTIF($AV$2:AV395,AV395)-1)</f>
        <v/>
      </c>
      <c r="AV395" s="260">
        <f t="shared" si="44"/>
        <v>0</v>
      </c>
    </row>
    <row r="396" spans="26:48" ht="15" customHeight="1" x14ac:dyDescent="0.2">
      <c r="Z396" s="238" t="str">
        <f>Shares!A396</f>
        <v/>
      </c>
      <c r="AA396" s="238" t="str">
        <f>Shares!B396</f>
        <v/>
      </c>
      <c r="AB396" s="238" t="str">
        <f>Shares!C396</f>
        <v/>
      </c>
      <c r="AC396" s="238" t="str">
        <f>Shares!D396</f>
        <v/>
      </c>
      <c r="AD396" s="238">
        <f>IF($Z396="",0,Shares!E396)</f>
        <v>0</v>
      </c>
      <c r="AE396" s="260">
        <f>IF($Z396="",0,Shares!K396*Shares!J396)</f>
        <v>0</v>
      </c>
      <c r="AF396" s="261">
        <f t="shared" si="43"/>
        <v>0</v>
      </c>
      <c r="AG396" s="260">
        <f>IF($Z396="",0,Shares!M396)</f>
        <v>0</v>
      </c>
      <c r="AH396" s="261">
        <f>IF($Z396="",0,Shares!N396)</f>
        <v>0</v>
      </c>
      <c r="AI396" s="238" t="str">
        <f>IF($Z396="","",RANK(AE396,$AE$2:$AE$1001)+COUNTIF($AE$2:AE396,AE396)-1)</f>
        <v/>
      </c>
      <c r="AJ396" s="238" t="str">
        <f>IF($AD396&lt;0,COUNT($AJ$1:AJ395)+1,"")</f>
        <v/>
      </c>
      <c r="AL396" s="238" t="str">
        <f>'All Ticker P&amp;L'!A396</f>
        <v/>
      </c>
      <c r="AM396" s="238" t="str">
        <f>'All Ticker P&amp;L'!B396</f>
        <v/>
      </c>
      <c r="AN396" s="238" t="str">
        <f>'All Ticker P&amp;L'!C396</f>
        <v/>
      </c>
      <c r="AO396" s="238" t="str">
        <f>'All Ticker P&amp;L'!D396</f>
        <v/>
      </c>
      <c r="AP396" s="238">
        <f>IF($AL396="",0,'All Ticker P&amp;L'!E396)</f>
        <v>0</v>
      </c>
      <c r="AQ396" s="260">
        <f>IF($AL396="",0,'All Ticker P&amp;L'!J396*'All Ticker P&amp;L'!I396)</f>
        <v>0</v>
      </c>
      <c r="AR396" s="260">
        <f>IF($AL396="",0,'All Ticker P&amp;L'!L396)</f>
        <v>0</v>
      </c>
      <c r="AS396" s="261">
        <f>IF($AL396="",0,'All Ticker P&amp;L'!M396)</f>
        <v>0</v>
      </c>
      <c r="AT396" s="238" t="str">
        <f>IF($AL396="","",RANK(AR396,$AR$2:$AR$1001)+COUNTIF($AR$2:AR396,AR396)-1)</f>
        <v/>
      </c>
      <c r="AU396" s="238" t="str">
        <f>IF($AL396="","",RANK(AV396,$AV$2:$AV$1001)+COUNTIF($AV$2:AV396,AV396)-1)</f>
        <v/>
      </c>
      <c r="AV396" s="260">
        <f t="shared" si="44"/>
        <v>0</v>
      </c>
    </row>
    <row r="397" spans="26:48" ht="15" customHeight="1" x14ac:dyDescent="0.2">
      <c r="Z397" s="238" t="str">
        <f>Shares!A397</f>
        <v/>
      </c>
      <c r="AA397" s="238" t="str">
        <f>Shares!B397</f>
        <v/>
      </c>
      <c r="AB397" s="238" t="str">
        <f>Shares!C397</f>
        <v/>
      </c>
      <c r="AC397" s="238" t="str">
        <f>Shares!D397</f>
        <v/>
      </c>
      <c r="AD397" s="238">
        <f>IF($Z397="",0,Shares!E397)</f>
        <v>0</v>
      </c>
      <c r="AE397" s="260">
        <f>IF($Z397="",0,Shares!K397*Shares!J397)</f>
        <v>0</v>
      </c>
      <c r="AF397" s="261">
        <f t="shared" si="43"/>
        <v>0</v>
      </c>
      <c r="AG397" s="260">
        <f>IF($Z397="",0,Shares!M397)</f>
        <v>0</v>
      </c>
      <c r="AH397" s="261">
        <f>IF($Z397="",0,Shares!N397)</f>
        <v>0</v>
      </c>
      <c r="AI397" s="238" t="str">
        <f>IF($Z397="","",RANK(AE397,$AE$2:$AE$1001)+COUNTIF($AE$2:AE397,AE397)-1)</f>
        <v/>
      </c>
      <c r="AJ397" s="238" t="str">
        <f>IF($AD397&lt;0,COUNT($AJ$1:AJ396)+1,"")</f>
        <v/>
      </c>
      <c r="AL397" s="238" t="str">
        <f>'All Ticker P&amp;L'!A397</f>
        <v/>
      </c>
      <c r="AM397" s="238" t="str">
        <f>'All Ticker P&amp;L'!B397</f>
        <v/>
      </c>
      <c r="AN397" s="238" t="str">
        <f>'All Ticker P&amp;L'!C397</f>
        <v/>
      </c>
      <c r="AO397" s="238" t="str">
        <f>'All Ticker P&amp;L'!D397</f>
        <v/>
      </c>
      <c r="AP397" s="238">
        <f>IF($AL397="",0,'All Ticker P&amp;L'!E397)</f>
        <v>0</v>
      </c>
      <c r="AQ397" s="260">
        <f>IF($AL397="",0,'All Ticker P&amp;L'!J397*'All Ticker P&amp;L'!I397)</f>
        <v>0</v>
      </c>
      <c r="AR397" s="260">
        <f>IF($AL397="",0,'All Ticker P&amp;L'!L397)</f>
        <v>0</v>
      </c>
      <c r="AS397" s="261">
        <f>IF($AL397="",0,'All Ticker P&amp;L'!M397)</f>
        <v>0</v>
      </c>
      <c r="AT397" s="238" t="str">
        <f>IF($AL397="","",RANK(AR397,$AR$2:$AR$1001)+COUNTIF($AR$2:AR397,AR397)-1)</f>
        <v/>
      </c>
      <c r="AU397" s="238" t="str">
        <f>IF($AL397="","",RANK(AV397,$AV$2:$AV$1001)+COUNTIF($AV$2:AV397,AV397)-1)</f>
        <v/>
      </c>
      <c r="AV397" s="260">
        <f t="shared" si="44"/>
        <v>0</v>
      </c>
    </row>
    <row r="398" spans="26:48" ht="15" customHeight="1" x14ac:dyDescent="0.2">
      <c r="Z398" s="238" t="str">
        <f>Shares!A398</f>
        <v/>
      </c>
      <c r="AA398" s="238" t="str">
        <f>Shares!B398</f>
        <v/>
      </c>
      <c r="AB398" s="238" t="str">
        <f>Shares!C398</f>
        <v/>
      </c>
      <c r="AC398" s="238" t="str">
        <f>Shares!D398</f>
        <v/>
      </c>
      <c r="AD398" s="238">
        <f>IF($Z398="",0,Shares!E398)</f>
        <v>0</v>
      </c>
      <c r="AE398" s="260">
        <f>IF($Z398="",0,Shares!K398*Shares!J398)</f>
        <v>0</v>
      </c>
      <c r="AF398" s="261">
        <f t="shared" si="43"/>
        <v>0</v>
      </c>
      <c r="AG398" s="260">
        <f>IF($Z398="",0,Shares!M398)</f>
        <v>0</v>
      </c>
      <c r="AH398" s="261">
        <f>IF($Z398="",0,Shares!N398)</f>
        <v>0</v>
      </c>
      <c r="AI398" s="238" t="str">
        <f>IF($Z398="","",RANK(AE398,$AE$2:$AE$1001)+COUNTIF($AE$2:AE398,AE398)-1)</f>
        <v/>
      </c>
      <c r="AJ398" s="238" t="str">
        <f>IF($AD398&lt;0,COUNT($AJ$1:AJ397)+1,"")</f>
        <v/>
      </c>
      <c r="AL398" s="238" t="str">
        <f>'All Ticker P&amp;L'!A398</f>
        <v/>
      </c>
      <c r="AM398" s="238" t="str">
        <f>'All Ticker P&amp;L'!B398</f>
        <v/>
      </c>
      <c r="AN398" s="238" t="str">
        <f>'All Ticker P&amp;L'!C398</f>
        <v/>
      </c>
      <c r="AO398" s="238" t="str">
        <f>'All Ticker P&amp;L'!D398</f>
        <v/>
      </c>
      <c r="AP398" s="238">
        <f>IF($AL398="",0,'All Ticker P&amp;L'!E398)</f>
        <v>0</v>
      </c>
      <c r="AQ398" s="260">
        <f>IF($AL398="",0,'All Ticker P&amp;L'!J398*'All Ticker P&amp;L'!I398)</f>
        <v>0</v>
      </c>
      <c r="AR398" s="260">
        <f>IF($AL398="",0,'All Ticker P&amp;L'!L398)</f>
        <v>0</v>
      </c>
      <c r="AS398" s="261">
        <f>IF($AL398="",0,'All Ticker P&amp;L'!M398)</f>
        <v>0</v>
      </c>
      <c r="AT398" s="238" t="str">
        <f>IF($AL398="","",RANK(AR398,$AR$2:$AR$1001)+COUNTIF($AR$2:AR398,AR398)-1)</f>
        <v/>
      </c>
      <c r="AU398" s="238" t="str">
        <f>IF($AL398="","",RANK(AV398,$AV$2:$AV$1001)+COUNTIF($AV$2:AV398,AV398)-1)</f>
        <v/>
      </c>
      <c r="AV398" s="260">
        <f t="shared" si="44"/>
        <v>0</v>
      </c>
    </row>
    <row r="399" spans="26:48" ht="15" customHeight="1" x14ac:dyDescent="0.2">
      <c r="Z399" s="238" t="str">
        <f>Shares!A399</f>
        <v/>
      </c>
      <c r="AA399" s="238" t="str">
        <f>Shares!B399</f>
        <v/>
      </c>
      <c r="AB399" s="238" t="str">
        <f>Shares!C399</f>
        <v/>
      </c>
      <c r="AC399" s="238" t="str">
        <f>Shares!D399</f>
        <v/>
      </c>
      <c r="AD399" s="238">
        <f>IF($Z399="",0,Shares!E399)</f>
        <v>0</v>
      </c>
      <c r="AE399" s="260">
        <f>IF($Z399="",0,Shares!K399*Shares!J399)</f>
        <v>0</v>
      </c>
      <c r="AF399" s="261">
        <f t="shared" si="43"/>
        <v>0</v>
      </c>
      <c r="AG399" s="260">
        <f>IF($Z399="",0,Shares!M399)</f>
        <v>0</v>
      </c>
      <c r="AH399" s="261">
        <f>IF($Z399="",0,Shares!N399)</f>
        <v>0</v>
      </c>
      <c r="AI399" s="238" t="str">
        <f>IF($Z399="","",RANK(AE399,$AE$2:$AE$1001)+COUNTIF($AE$2:AE399,AE399)-1)</f>
        <v/>
      </c>
      <c r="AJ399" s="238" t="str">
        <f>IF($AD399&lt;0,COUNT($AJ$1:AJ398)+1,"")</f>
        <v/>
      </c>
      <c r="AL399" s="238" t="str">
        <f>'All Ticker P&amp;L'!A399</f>
        <v/>
      </c>
      <c r="AM399" s="238" t="str">
        <f>'All Ticker P&amp;L'!B399</f>
        <v/>
      </c>
      <c r="AN399" s="238" t="str">
        <f>'All Ticker P&amp;L'!C399</f>
        <v/>
      </c>
      <c r="AO399" s="238" t="str">
        <f>'All Ticker P&amp;L'!D399</f>
        <v/>
      </c>
      <c r="AP399" s="238">
        <f>IF($AL399="",0,'All Ticker P&amp;L'!E399)</f>
        <v>0</v>
      </c>
      <c r="AQ399" s="260">
        <f>IF($AL399="",0,'All Ticker P&amp;L'!J399*'All Ticker P&amp;L'!I399)</f>
        <v>0</v>
      </c>
      <c r="AR399" s="260">
        <f>IF($AL399="",0,'All Ticker P&amp;L'!L399)</f>
        <v>0</v>
      </c>
      <c r="AS399" s="261">
        <f>IF($AL399="",0,'All Ticker P&amp;L'!M399)</f>
        <v>0</v>
      </c>
      <c r="AT399" s="238" t="str">
        <f>IF($AL399="","",RANK(AR399,$AR$2:$AR$1001)+COUNTIF($AR$2:AR399,AR399)-1)</f>
        <v/>
      </c>
      <c r="AU399" s="238" t="str">
        <f>IF($AL399="","",RANK(AV399,$AV$2:$AV$1001)+COUNTIF($AV$2:AV399,AV399)-1)</f>
        <v/>
      </c>
      <c r="AV399" s="260">
        <f t="shared" si="44"/>
        <v>0</v>
      </c>
    </row>
    <row r="400" spans="26:48" ht="15" customHeight="1" x14ac:dyDescent="0.2">
      <c r="Z400" s="238" t="str">
        <f>Shares!A400</f>
        <v/>
      </c>
      <c r="AA400" s="238" t="str">
        <f>Shares!B400</f>
        <v/>
      </c>
      <c r="AB400" s="238" t="str">
        <f>Shares!C400</f>
        <v/>
      </c>
      <c r="AC400" s="238" t="str">
        <f>Shares!D400</f>
        <v/>
      </c>
      <c r="AD400" s="238">
        <f>IF($Z400="",0,Shares!E400)</f>
        <v>0</v>
      </c>
      <c r="AE400" s="260">
        <f>IF($Z400="",0,Shares!K400*Shares!J400)</f>
        <v>0</v>
      </c>
      <c r="AF400" s="261">
        <f t="shared" si="43"/>
        <v>0</v>
      </c>
      <c r="AG400" s="260">
        <f>IF($Z400="",0,Shares!M400)</f>
        <v>0</v>
      </c>
      <c r="AH400" s="261">
        <f>IF($Z400="",0,Shares!N400)</f>
        <v>0</v>
      </c>
      <c r="AI400" s="238" t="str">
        <f>IF($Z400="","",RANK(AE400,$AE$2:$AE$1001)+COUNTIF($AE$2:AE400,AE400)-1)</f>
        <v/>
      </c>
      <c r="AJ400" s="238" t="str">
        <f>IF($AD400&lt;0,COUNT($AJ$1:AJ399)+1,"")</f>
        <v/>
      </c>
      <c r="AL400" s="238" t="str">
        <f>'All Ticker P&amp;L'!A400</f>
        <v/>
      </c>
      <c r="AM400" s="238" t="str">
        <f>'All Ticker P&amp;L'!B400</f>
        <v/>
      </c>
      <c r="AN400" s="238" t="str">
        <f>'All Ticker P&amp;L'!C400</f>
        <v/>
      </c>
      <c r="AO400" s="238" t="str">
        <f>'All Ticker P&amp;L'!D400</f>
        <v/>
      </c>
      <c r="AP400" s="238">
        <f>IF($AL400="",0,'All Ticker P&amp;L'!E400)</f>
        <v>0</v>
      </c>
      <c r="AQ400" s="260">
        <f>IF($AL400="",0,'All Ticker P&amp;L'!J400*'All Ticker P&amp;L'!I400)</f>
        <v>0</v>
      </c>
      <c r="AR400" s="260">
        <f>IF($AL400="",0,'All Ticker P&amp;L'!L400)</f>
        <v>0</v>
      </c>
      <c r="AS400" s="261">
        <f>IF($AL400="",0,'All Ticker P&amp;L'!M400)</f>
        <v>0</v>
      </c>
      <c r="AT400" s="238" t="str">
        <f>IF($AL400="","",RANK(AR400,$AR$2:$AR$1001)+COUNTIF($AR$2:AR400,AR400)-1)</f>
        <v/>
      </c>
      <c r="AU400" s="238" t="str">
        <f>IF($AL400="","",RANK(AV400,$AV$2:$AV$1001)+COUNTIF($AV$2:AV400,AV400)-1)</f>
        <v/>
      </c>
      <c r="AV400" s="260">
        <f t="shared" si="44"/>
        <v>0</v>
      </c>
    </row>
    <row r="401" spans="26:48" ht="15" customHeight="1" x14ac:dyDescent="0.2">
      <c r="Z401" s="238" t="str">
        <f>Shares!A401</f>
        <v/>
      </c>
      <c r="AA401" s="238" t="str">
        <f>Shares!B401</f>
        <v/>
      </c>
      <c r="AB401" s="238" t="str">
        <f>Shares!C401</f>
        <v/>
      </c>
      <c r="AC401" s="238" t="str">
        <f>Shares!D401</f>
        <v/>
      </c>
      <c r="AD401" s="238">
        <f>IF($Z401="",0,Shares!E401)</f>
        <v>0</v>
      </c>
      <c r="AE401" s="260">
        <f>IF($Z401="",0,Shares!K401*Shares!J401)</f>
        <v>0</v>
      </c>
      <c r="AF401" s="261">
        <f t="shared" si="43"/>
        <v>0</v>
      </c>
      <c r="AG401" s="260">
        <f>IF($Z401="",0,Shares!M401)</f>
        <v>0</v>
      </c>
      <c r="AH401" s="261">
        <f>IF($Z401="",0,Shares!N401)</f>
        <v>0</v>
      </c>
      <c r="AI401" s="238" t="str">
        <f>IF($Z401="","",RANK(AE401,$AE$2:$AE$1001)+COUNTIF($AE$2:AE401,AE401)-1)</f>
        <v/>
      </c>
      <c r="AJ401" s="238" t="str">
        <f>IF($AD401&lt;0,COUNT($AJ$1:AJ400)+1,"")</f>
        <v/>
      </c>
      <c r="AL401" s="238" t="str">
        <f>'All Ticker P&amp;L'!A401</f>
        <v/>
      </c>
      <c r="AM401" s="238" t="str">
        <f>'All Ticker P&amp;L'!B401</f>
        <v/>
      </c>
      <c r="AN401" s="238" t="str">
        <f>'All Ticker P&amp;L'!C401</f>
        <v/>
      </c>
      <c r="AO401" s="238" t="str">
        <f>'All Ticker P&amp;L'!D401</f>
        <v/>
      </c>
      <c r="AP401" s="238">
        <f>IF($AL401="",0,'All Ticker P&amp;L'!E401)</f>
        <v>0</v>
      </c>
      <c r="AQ401" s="260">
        <f>IF($AL401="",0,'All Ticker P&amp;L'!J401*'All Ticker P&amp;L'!I401)</f>
        <v>0</v>
      </c>
      <c r="AR401" s="260">
        <f>IF($AL401="",0,'All Ticker P&amp;L'!L401)</f>
        <v>0</v>
      </c>
      <c r="AS401" s="261">
        <f>IF($AL401="",0,'All Ticker P&amp;L'!M401)</f>
        <v>0</v>
      </c>
      <c r="AT401" s="238" t="str">
        <f>IF($AL401="","",RANK(AR401,$AR$2:$AR$1001)+COUNTIF($AR$2:AR401,AR401)-1)</f>
        <v/>
      </c>
      <c r="AU401" s="238" t="str">
        <f>IF($AL401="","",RANK(AV401,$AV$2:$AV$1001)+COUNTIF($AV$2:AV401,AV401)-1)</f>
        <v/>
      </c>
      <c r="AV401" s="260">
        <f t="shared" si="44"/>
        <v>0</v>
      </c>
    </row>
    <row r="402" spans="26:48" ht="15" customHeight="1" x14ac:dyDescent="0.2">
      <c r="Z402" s="238" t="str">
        <f>Shares!A402</f>
        <v/>
      </c>
      <c r="AA402" s="238" t="str">
        <f>Shares!B402</f>
        <v/>
      </c>
      <c r="AB402" s="238" t="str">
        <f>Shares!C402</f>
        <v/>
      </c>
      <c r="AC402" s="238" t="str">
        <f>Shares!D402</f>
        <v/>
      </c>
      <c r="AD402" s="238">
        <f>IF($Z402="",0,Shares!E402)</f>
        <v>0</v>
      </c>
      <c r="AE402" s="260">
        <f>IF($Z402="",0,Shares!K402*Shares!J402)</f>
        <v>0</v>
      </c>
      <c r="AF402" s="261">
        <f t="shared" si="43"/>
        <v>0</v>
      </c>
      <c r="AG402" s="260">
        <f>IF($Z402="",0,Shares!M402)</f>
        <v>0</v>
      </c>
      <c r="AH402" s="261">
        <f>IF($Z402="",0,Shares!N402)</f>
        <v>0</v>
      </c>
      <c r="AI402" s="238" t="str">
        <f>IF($Z402="","",RANK(AE402,$AE$2:$AE$1001)+COUNTIF($AE$2:AE402,AE402)-1)</f>
        <v/>
      </c>
      <c r="AJ402" s="238" t="str">
        <f>IF($AD402&lt;0,COUNT($AJ$1:AJ401)+1,"")</f>
        <v/>
      </c>
      <c r="AL402" s="238" t="str">
        <f>'All Ticker P&amp;L'!A402</f>
        <v/>
      </c>
      <c r="AM402" s="238" t="str">
        <f>'All Ticker P&amp;L'!B402</f>
        <v/>
      </c>
      <c r="AN402" s="238" t="str">
        <f>'All Ticker P&amp;L'!C402</f>
        <v/>
      </c>
      <c r="AO402" s="238" t="str">
        <f>'All Ticker P&amp;L'!D402</f>
        <v/>
      </c>
      <c r="AP402" s="238">
        <f>IF($AL402="",0,'All Ticker P&amp;L'!E402)</f>
        <v>0</v>
      </c>
      <c r="AQ402" s="260">
        <f>IF($AL402="",0,'All Ticker P&amp;L'!J402*'All Ticker P&amp;L'!I402)</f>
        <v>0</v>
      </c>
      <c r="AR402" s="260">
        <f>IF($AL402="",0,'All Ticker P&amp;L'!L402)</f>
        <v>0</v>
      </c>
      <c r="AS402" s="261">
        <f>IF($AL402="",0,'All Ticker P&amp;L'!M402)</f>
        <v>0</v>
      </c>
      <c r="AT402" s="238" t="str">
        <f>IF($AL402="","",RANK(AR402,$AR$2:$AR$1001)+COUNTIF($AR$2:AR402,AR402)-1)</f>
        <v/>
      </c>
      <c r="AU402" s="238" t="str">
        <f>IF($AL402="","",RANK(AV402,$AV$2:$AV$1001)+COUNTIF($AV$2:AV402,AV402)-1)</f>
        <v/>
      </c>
      <c r="AV402" s="260">
        <f t="shared" si="44"/>
        <v>0</v>
      </c>
    </row>
    <row r="403" spans="26:48" ht="15" customHeight="1" x14ac:dyDescent="0.2">
      <c r="Z403" s="238" t="str">
        <f>Shares!A403</f>
        <v/>
      </c>
      <c r="AA403" s="238" t="str">
        <f>Shares!B403</f>
        <v/>
      </c>
      <c r="AB403" s="238" t="str">
        <f>Shares!C403</f>
        <v/>
      </c>
      <c r="AC403" s="238" t="str">
        <f>Shares!D403</f>
        <v/>
      </c>
      <c r="AD403" s="238">
        <f>IF($Z403="",0,Shares!E403)</f>
        <v>0</v>
      </c>
      <c r="AE403" s="260">
        <f>IF($Z403="",0,Shares!K403*Shares!J403)</f>
        <v>0</v>
      </c>
      <c r="AF403" s="261">
        <f t="shared" si="43"/>
        <v>0</v>
      </c>
      <c r="AG403" s="260">
        <f>IF($Z403="",0,Shares!M403)</f>
        <v>0</v>
      </c>
      <c r="AH403" s="261">
        <f>IF($Z403="",0,Shares!N403)</f>
        <v>0</v>
      </c>
      <c r="AI403" s="238" t="str">
        <f>IF($Z403="","",RANK(AE403,$AE$2:$AE$1001)+COUNTIF($AE$2:AE403,AE403)-1)</f>
        <v/>
      </c>
      <c r="AJ403" s="238" t="str">
        <f>IF($AD403&lt;0,COUNT($AJ$1:AJ402)+1,"")</f>
        <v/>
      </c>
      <c r="AL403" s="238" t="str">
        <f>'All Ticker P&amp;L'!A403</f>
        <v/>
      </c>
      <c r="AM403" s="238" t="str">
        <f>'All Ticker P&amp;L'!B403</f>
        <v/>
      </c>
      <c r="AN403" s="238" t="str">
        <f>'All Ticker P&amp;L'!C403</f>
        <v/>
      </c>
      <c r="AO403" s="238" t="str">
        <f>'All Ticker P&amp;L'!D403</f>
        <v/>
      </c>
      <c r="AP403" s="238">
        <f>IF($AL403="",0,'All Ticker P&amp;L'!E403)</f>
        <v>0</v>
      </c>
      <c r="AQ403" s="260">
        <f>IF($AL403="",0,'All Ticker P&amp;L'!J403*'All Ticker P&amp;L'!I403)</f>
        <v>0</v>
      </c>
      <c r="AR403" s="260">
        <f>IF($AL403="",0,'All Ticker P&amp;L'!L403)</f>
        <v>0</v>
      </c>
      <c r="AS403" s="261">
        <f>IF($AL403="",0,'All Ticker P&amp;L'!M403)</f>
        <v>0</v>
      </c>
      <c r="AT403" s="238" t="str">
        <f>IF($AL403="","",RANK(AR403,$AR$2:$AR$1001)+COUNTIF($AR$2:AR403,AR403)-1)</f>
        <v/>
      </c>
      <c r="AU403" s="238" t="str">
        <f>IF($AL403="","",RANK(AV403,$AV$2:$AV$1001)+COUNTIF($AV$2:AV403,AV403)-1)</f>
        <v/>
      </c>
      <c r="AV403" s="260">
        <f t="shared" si="44"/>
        <v>0</v>
      </c>
    </row>
    <row r="404" spans="26:48" ht="15" customHeight="1" x14ac:dyDescent="0.2">
      <c r="Z404" s="238" t="str">
        <f>Shares!A404</f>
        <v/>
      </c>
      <c r="AA404" s="238" t="str">
        <f>Shares!B404</f>
        <v/>
      </c>
      <c r="AB404" s="238" t="str">
        <f>Shares!C404</f>
        <v/>
      </c>
      <c r="AC404" s="238" t="str">
        <f>Shares!D404</f>
        <v/>
      </c>
      <c r="AD404" s="238">
        <f>IF($Z404="",0,Shares!E404)</f>
        <v>0</v>
      </c>
      <c r="AE404" s="260">
        <f>IF($Z404="",0,Shares!K404*Shares!J404)</f>
        <v>0</v>
      </c>
      <c r="AF404" s="261">
        <f t="shared" si="43"/>
        <v>0</v>
      </c>
      <c r="AG404" s="260">
        <f>IF($Z404="",0,Shares!M404)</f>
        <v>0</v>
      </c>
      <c r="AH404" s="261">
        <f>IF($Z404="",0,Shares!N404)</f>
        <v>0</v>
      </c>
      <c r="AI404" s="238" t="str">
        <f>IF($Z404="","",RANK(AE404,$AE$2:$AE$1001)+COUNTIF($AE$2:AE404,AE404)-1)</f>
        <v/>
      </c>
      <c r="AJ404" s="238" t="str">
        <f>IF($AD404&lt;0,COUNT($AJ$1:AJ403)+1,"")</f>
        <v/>
      </c>
      <c r="AL404" s="238" t="str">
        <f>'All Ticker P&amp;L'!A404</f>
        <v/>
      </c>
      <c r="AM404" s="238" t="str">
        <f>'All Ticker P&amp;L'!B404</f>
        <v/>
      </c>
      <c r="AN404" s="238" t="str">
        <f>'All Ticker P&amp;L'!C404</f>
        <v/>
      </c>
      <c r="AO404" s="238" t="str">
        <f>'All Ticker P&amp;L'!D404</f>
        <v/>
      </c>
      <c r="AP404" s="238">
        <f>IF($AL404="",0,'All Ticker P&amp;L'!E404)</f>
        <v>0</v>
      </c>
      <c r="AQ404" s="260">
        <f>IF($AL404="",0,'All Ticker P&amp;L'!J404*'All Ticker P&amp;L'!I404)</f>
        <v>0</v>
      </c>
      <c r="AR404" s="260">
        <f>IF($AL404="",0,'All Ticker P&amp;L'!L404)</f>
        <v>0</v>
      </c>
      <c r="AS404" s="261">
        <f>IF($AL404="",0,'All Ticker P&amp;L'!M404)</f>
        <v>0</v>
      </c>
      <c r="AT404" s="238" t="str">
        <f>IF($AL404="","",RANK(AR404,$AR$2:$AR$1001)+COUNTIF($AR$2:AR404,AR404)-1)</f>
        <v/>
      </c>
      <c r="AU404" s="238" t="str">
        <f>IF($AL404="","",RANK(AV404,$AV$2:$AV$1001)+COUNTIF($AV$2:AV404,AV404)-1)</f>
        <v/>
      </c>
      <c r="AV404" s="260">
        <f t="shared" si="44"/>
        <v>0</v>
      </c>
    </row>
    <row r="405" spans="26:48" ht="15" customHeight="1" x14ac:dyDescent="0.2">
      <c r="Z405" s="238" t="str">
        <f>Shares!A405</f>
        <v/>
      </c>
      <c r="AA405" s="238" t="str">
        <f>Shares!B405</f>
        <v/>
      </c>
      <c r="AB405" s="238" t="str">
        <f>Shares!C405</f>
        <v/>
      </c>
      <c r="AC405" s="238" t="str">
        <f>Shares!D405</f>
        <v/>
      </c>
      <c r="AD405" s="238">
        <f>IF($Z405="",0,Shares!E405)</f>
        <v>0</v>
      </c>
      <c r="AE405" s="260">
        <f>IF($Z405="",0,Shares!K405*Shares!J405)</f>
        <v>0</v>
      </c>
      <c r="AF405" s="261">
        <f t="shared" si="43"/>
        <v>0</v>
      </c>
      <c r="AG405" s="260">
        <f>IF($Z405="",0,Shares!M405)</f>
        <v>0</v>
      </c>
      <c r="AH405" s="261">
        <f>IF($Z405="",0,Shares!N405)</f>
        <v>0</v>
      </c>
      <c r="AI405" s="238" t="str">
        <f>IF($Z405="","",RANK(AE405,$AE$2:$AE$1001)+COUNTIF($AE$2:AE405,AE405)-1)</f>
        <v/>
      </c>
      <c r="AJ405" s="238" t="str">
        <f>IF($AD405&lt;0,COUNT($AJ$1:AJ404)+1,"")</f>
        <v/>
      </c>
      <c r="AL405" s="238" t="str">
        <f>'All Ticker P&amp;L'!A405</f>
        <v/>
      </c>
      <c r="AM405" s="238" t="str">
        <f>'All Ticker P&amp;L'!B405</f>
        <v/>
      </c>
      <c r="AN405" s="238" t="str">
        <f>'All Ticker P&amp;L'!C405</f>
        <v/>
      </c>
      <c r="AO405" s="238" t="str">
        <f>'All Ticker P&amp;L'!D405</f>
        <v/>
      </c>
      <c r="AP405" s="238">
        <f>IF($AL405="",0,'All Ticker P&amp;L'!E405)</f>
        <v>0</v>
      </c>
      <c r="AQ405" s="260">
        <f>IF($AL405="",0,'All Ticker P&amp;L'!J405*'All Ticker P&amp;L'!I405)</f>
        <v>0</v>
      </c>
      <c r="AR405" s="260">
        <f>IF($AL405="",0,'All Ticker P&amp;L'!L405)</f>
        <v>0</v>
      </c>
      <c r="AS405" s="261">
        <f>IF($AL405="",0,'All Ticker P&amp;L'!M405)</f>
        <v>0</v>
      </c>
      <c r="AT405" s="238" t="str">
        <f>IF($AL405="","",RANK(AR405,$AR$2:$AR$1001)+COUNTIF($AR$2:AR405,AR405)-1)</f>
        <v/>
      </c>
      <c r="AU405" s="238" t="str">
        <f>IF($AL405="","",RANK(AV405,$AV$2:$AV$1001)+COUNTIF($AV$2:AV405,AV405)-1)</f>
        <v/>
      </c>
      <c r="AV405" s="260">
        <f t="shared" si="44"/>
        <v>0</v>
      </c>
    </row>
    <row r="406" spans="26:48" ht="15" customHeight="1" x14ac:dyDescent="0.2">
      <c r="Z406" s="238" t="str">
        <f>Shares!A406</f>
        <v/>
      </c>
      <c r="AA406" s="238" t="str">
        <f>Shares!B406</f>
        <v/>
      </c>
      <c r="AB406" s="238" t="str">
        <f>Shares!C406</f>
        <v/>
      </c>
      <c r="AC406" s="238" t="str">
        <f>Shares!D406</f>
        <v/>
      </c>
      <c r="AD406" s="238">
        <f>IF($Z406="",0,Shares!E406)</f>
        <v>0</v>
      </c>
      <c r="AE406" s="260">
        <f>IF($Z406="",0,Shares!K406*Shares!J406)</f>
        <v>0</v>
      </c>
      <c r="AF406" s="261">
        <f t="shared" si="43"/>
        <v>0</v>
      </c>
      <c r="AG406" s="260">
        <f>IF($Z406="",0,Shares!M406)</f>
        <v>0</v>
      </c>
      <c r="AH406" s="261">
        <f>IF($Z406="",0,Shares!N406)</f>
        <v>0</v>
      </c>
      <c r="AI406" s="238" t="str">
        <f>IF($Z406="","",RANK(AE406,$AE$2:$AE$1001)+COUNTIF($AE$2:AE406,AE406)-1)</f>
        <v/>
      </c>
      <c r="AJ406" s="238" t="str">
        <f>IF($AD406&lt;0,COUNT($AJ$1:AJ405)+1,"")</f>
        <v/>
      </c>
      <c r="AL406" s="238" t="str">
        <f>'All Ticker P&amp;L'!A406</f>
        <v/>
      </c>
      <c r="AM406" s="238" t="str">
        <f>'All Ticker P&amp;L'!B406</f>
        <v/>
      </c>
      <c r="AN406" s="238" t="str">
        <f>'All Ticker P&amp;L'!C406</f>
        <v/>
      </c>
      <c r="AO406" s="238" t="str">
        <f>'All Ticker P&amp;L'!D406</f>
        <v/>
      </c>
      <c r="AP406" s="238">
        <f>IF($AL406="",0,'All Ticker P&amp;L'!E406)</f>
        <v>0</v>
      </c>
      <c r="AQ406" s="260">
        <f>IF($AL406="",0,'All Ticker P&amp;L'!J406*'All Ticker P&amp;L'!I406)</f>
        <v>0</v>
      </c>
      <c r="AR406" s="260">
        <f>IF($AL406="",0,'All Ticker P&amp;L'!L406)</f>
        <v>0</v>
      </c>
      <c r="AS406" s="261">
        <f>IF($AL406="",0,'All Ticker P&amp;L'!M406)</f>
        <v>0</v>
      </c>
      <c r="AT406" s="238" t="str">
        <f>IF($AL406="","",RANK(AR406,$AR$2:$AR$1001)+COUNTIF($AR$2:AR406,AR406)-1)</f>
        <v/>
      </c>
      <c r="AU406" s="238" t="str">
        <f>IF($AL406="","",RANK(AV406,$AV$2:$AV$1001)+COUNTIF($AV$2:AV406,AV406)-1)</f>
        <v/>
      </c>
      <c r="AV406" s="260">
        <f t="shared" si="44"/>
        <v>0</v>
      </c>
    </row>
    <row r="407" spans="26:48" ht="15" customHeight="1" x14ac:dyDescent="0.2">
      <c r="Z407" s="238" t="str">
        <f>Shares!A407</f>
        <v/>
      </c>
      <c r="AA407" s="238" t="str">
        <f>Shares!B407</f>
        <v/>
      </c>
      <c r="AB407" s="238" t="str">
        <f>Shares!C407</f>
        <v/>
      </c>
      <c r="AC407" s="238" t="str">
        <f>Shares!D407</f>
        <v/>
      </c>
      <c r="AD407" s="238">
        <f>IF($Z407="",0,Shares!E407)</f>
        <v>0</v>
      </c>
      <c r="AE407" s="260">
        <f>IF($Z407="",0,Shares!K407*Shares!J407)</f>
        <v>0</v>
      </c>
      <c r="AF407" s="261">
        <f t="shared" si="43"/>
        <v>0</v>
      </c>
      <c r="AG407" s="260">
        <f>IF($Z407="",0,Shares!M407)</f>
        <v>0</v>
      </c>
      <c r="AH407" s="261">
        <f>IF($Z407="",0,Shares!N407)</f>
        <v>0</v>
      </c>
      <c r="AI407" s="238" t="str">
        <f>IF($Z407="","",RANK(AE407,$AE$2:$AE$1001)+COUNTIF($AE$2:AE407,AE407)-1)</f>
        <v/>
      </c>
      <c r="AJ407" s="238" t="str">
        <f>IF($AD407&lt;0,COUNT($AJ$1:AJ406)+1,"")</f>
        <v/>
      </c>
      <c r="AL407" s="238" t="str">
        <f>'All Ticker P&amp;L'!A407</f>
        <v/>
      </c>
      <c r="AM407" s="238" t="str">
        <f>'All Ticker P&amp;L'!B407</f>
        <v/>
      </c>
      <c r="AN407" s="238" t="str">
        <f>'All Ticker P&amp;L'!C407</f>
        <v/>
      </c>
      <c r="AO407" s="238" t="str">
        <f>'All Ticker P&amp;L'!D407</f>
        <v/>
      </c>
      <c r="AP407" s="238">
        <f>IF($AL407="",0,'All Ticker P&amp;L'!E407)</f>
        <v>0</v>
      </c>
      <c r="AQ407" s="260">
        <f>IF($AL407="",0,'All Ticker P&amp;L'!J407*'All Ticker P&amp;L'!I407)</f>
        <v>0</v>
      </c>
      <c r="AR407" s="260">
        <f>IF($AL407="",0,'All Ticker P&amp;L'!L407)</f>
        <v>0</v>
      </c>
      <c r="AS407" s="261">
        <f>IF($AL407="",0,'All Ticker P&amp;L'!M407)</f>
        <v>0</v>
      </c>
      <c r="AT407" s="238" t="str">
        <f>IF($AL407="","",RANK(AR407,$AR$2:$AR$1001)+COUNTIF($AR$2:AR407,AR407)-1)</f>
        <v/>
      </c>
      <c r="AU407" s="238" t="str">
        <f>IF($AL407="","",RANK(AV407,$AV$2:$AV$1001)+COUNTIF($AV$2:AV407,AV407)-1)</f>
        <v/>
      </c>
      <c r="AV407" s="260">
        <f t="shared" si="44"/>
        <v>0</v>
      </c>
    </row>
    <row r="408" spans="26:48" ht="15" customHeight="1" x14ac:dyDescent="0.2">
      <c r="Z408" s="238" t="str">
        <f>Shares!A408</f>
        <v/>
      </c>
      <c r="AA408" s="238" t="str">
        <f>Shares!B408</f>
        <v/>
      </c>
      <c r="AB408" s="238" t="str">
        <f>Shares!C408</f>
        <v/>
      </c>
      <c r="AC408" s="238" t="str">
        <f>Shares!D408</f>
        <v/>
      </c>
      <c r="AD408" s="238">
        <f>IF($Z408="",0,Shares!E408)</f>
        <v>0</v>
      </c>
      <c r="AE408" s="260">
        <f>IF($Z408="",0,Shares!K408*Shares!J408)</f>
        <v>0</v>
      </c>
      <c r="AF408" s="261">
        <f t="shared" si="43"/>
        <v>0</v>
      </c>
      <c r="AG408" s="260">
        <f>IF($Z408="",0,Shares!M408)</f>
        <v>0</v>
      </c>
      <c r="AH408" s="261">
        <f>IF($Z408="",0,Shares!N408)</f>
        <v>0</v>
      </c>
      <c r="AI408" s="238" t="str">
        <f>IF($Z408="","",RANK(AE408,$AE$2:$AE$1001)+COUNTIF($AE$2:AE408,AE408)-1)</f>
        <v/>
      </c>
      <c r="AJ408" s="238" t="str">
        <f>IF($AD408&lt;0,COUNT($AJ$1:AJ407)+1,"")</f>
        <v/>
      </c>
      <c r="AL408" s="238" t="str">
        <f>'All Ticker P&amp;L'!A408</f>
        <v/>
      </c>
      <c r="AM408" s="238" t="str">
        <f>'All Ticker P&amp;L'!B408</f>
        <v/>
      </c>
      <c r="AN408" s="238" t="str">
        <f>'All Ticker P&amp;L'!C408</f>
        <v/>
      </c>
      <c r="AO408" s="238" t="str">
        <f>'All Ticker P&amp;L'!D408</f>
        <v/>
      </c>
      <c r="AP408" s="238">
        <f>IF($AL408="",0,'All Ticker P&amp;L'!E408)</f>
        <v>0</v>
      </c>
      <c r="AQ408" s="260">
        <f>IF($AL408="",0,'All Ticker P&amp;L'!J408*'All Ticker P&amp;L'!I408)</f>
        <v>0</v>
      </c>
      <c r="AR408" s="260">
        <f>IF($AL408="",0,'All Ticker P&amp;L'!L408)</f>
        <v>0</v>
      </c>
      <c r="AS408" s="261">
        <f>IF($AL408="",0,'All Ticker P&amp;L'!M408)</f>
        <v>0</v>
      </c>
      <c r="AT408" s="238" t="str">
        <f>IF($AL408="","",RANK(AR408,$AR$2:$AR$1001)+COUNTIF($AR$2:AR408,AR408)-1)</f>
        <v/>
      </c>
      <c r="AU408" s="238" t="str">
        <f>IF($AL408="","",RANK(AV408,$AV$2:$AV$1001)+COUNTIF($AV$2:AV408,AV408)-1)</f>
        <v/>
      </c>
      <c r="AV408" s="260">
        <f t="shared" si="44"/>
        <v>0</v>
      </c>
    </row>
    <row r="409" spans="26:48" ht="15" customHeight="1" x14ac:dyDescent="0.2">
      <c r="Z409" s="238" t="str">
        <f>Shares!A409</f>
        <v/>
      </c>
      <c r="AA409" s="238" t="str">
        <f>Shares!B409</f>
        <v/>
      </c>
      <c r="AB409" s="238" t="str">
        <f>Shares!C409</f>
        <v/>
      </c>
      <c r="AC409" s="238" t="str">
        <f>Shares!D409</f>
        <v/>
      </c>
      <c r="AD409" s="238">
        <f>IF($Z409="",0,Shares!E409)</f>
        <v>0</v>
      </c>
      <c r="AE409" s="260">
        <f>IF($Z409="",0,Shares!K409*Shares!J409)</f>
        <v>0</v>
      </c>
      <c r="AF409" s="261">
        <f t="shared" si="43"/>
        <v>0</v>
      </c>
      <c r="AG409" s="260">
        <f>IF($Z409="",0,Shares!M409)</f>
        <v>0</v>
      </c>
      <c r="AH409" s="261">
        <f>IF($Z409="",0,Shares!N409)</f>
        <v>0</v>
      </c>
      <c r="AI409" s="238" t="str">
        <f>IF($Z409="","",RANK(AE409,$AE$2:$AE$1001)+COUNTIF($AE$2:AE409,AE409)-1)</f>
        <v/>
      </c>
      <c r="AJ409" s="238" t="str">
        <f>IF($AD409&lt;0,COUNT($AJ$1:AJ408)+1,"")</f>
        <v/>
      </c>
      <c r="AL409" s="238" t="str">
        <f>'All Ticker P&amp;L'!A409</f>
        <v/>
      </c>
      <c r="AM409" s="238" t="str">
        <f>'All Ticker P&amp;L'!B409</f>
        <v/>
      </c>
      <c r="AN409" s="238" t="str">
        <f>'All Ticker P&amp;L'!C409</f>
        <v/>
      </c>
      <c r="AO409" s="238" t="str">
        <f>'All Ticker P&amp;L'!D409</f>
        <v/>
      </c>
      <c r="AP409" s="238">
        <f>IF($AL409="",0,'All Ticker P&amp;L'!E409)</f>
        <v>0</v>
      </c>
      <c r="AQ409" s="260">
        <f>IF($AL409="",0,'All Ticker P&amp;L'!J409*'All Ticker P&amp;L'!I409)</f>
        <v>0</v>
      </c>
      <c r="AR409" s="260">
        <f>IF($AL409="",0,'All Ticker P&amp;L'!L409)</f>
        <v>0</v>
      </c>
      <c r="AS409" s="261">
        <f>IF($AL409="",0,'All Ticker P&amp;L'!M409)</f>
        <v>0</v>
      </c>
      <c r="AT409" s="238" t="str">
        <f>IF($AL409="","",RANK(AR409,$AR$2:$AR$1001)+COUNTIF($AR$2:AR409,AR409)-1)</f>
        <v/>
      </c>
      <c r="AU409" s="238" t="str">
        <f>IF($AL409="","",RANK(AV409,$AV$2:$AV$1001)+COUNTIF($AV$2:AV409,AV409)-1)</f>
        <v/>
      </c>
      <c r="AV409" s="260">
        <f t="shared" si="44"/>
        <v>0</v>
      </c>
    </row>
    <row r="410" spans="26:48" ht="15" customHeight="1" x14ac:dyDescent="0.2">
      <c r="Z410" s="238" t="str">
        <f>Shares!A410</f>
        <v/>
      </c>
      <c r="AA410" s="238" t="str">
        <f>Shares!B410</f>
        <v/>
      </c>
      <c r="AB410" s="238" t="str">
        <f>Shares!C410</f>
        <v/>
      </c>
      <c r="AC410" s="238" t="str">
        <f>Shares!D410</f>
        <v/>
      </c>
      <c r="AD410" s="238">
        <f>IF($Z410="",0,Shares!E410)</f>
        <v>0</v>
      </c>
      <c r="AE410" s="260">
        <f>IF($Z410="",0,Shares!K410*Shares!J410)</f>
        <v>0</v>
      </c>
      <c r="AF410" s="261">
        <f t="shared" si="43"/>
        <v>0</v>
      </c>
      <c r="AG410" s="260">
        <f>IF($Z410="",0,Shares!M410)</f>
        <v>0</v>
      </c>
      <c r="AH410" s="261">
        <f>IF($Z410="",0,Shares!N410)</f>
        <v>0</v>
      </c>
      <c r="AI410" s="238" t="str">
        <f>IF($Z410="","",RANK(AE410,$AE$2:$AE$1001)+COUNTIF($AE$2:AE410,AE410)-1)</f>
        <v/>
      </c>
      <c r="AJ410" s="238" t="str">
        <f>IF($AD410&lt;0,COUNT($AJ$1:AJ409)+1,"")</f>
        <v/>
      </c>
      <c r="AL410" s="238" t="str">
        <f>'All Ticker P&amp;L'!A410</f>
        <v/>
      </c>
      <c r="AM410" s="238" t="str">
        <f>'All Ticker P&amp;L'!B410</f>
        <v/>
      </c>
      <c r="AN410" s="238" t="str">
        <f>'All Ticker P&amp;L'!C410</f>
        <v/>
      </c>
      <c r="AO410" s="238" t="str">
        <f>'All Ticker P&amp;L'!D410</f>
        <v/>
      </c>
      <c r="AP410" s="238">
        <f>IF($AL410="",0,'All Ticker P&amp;L'!E410)</f>
        <v>0</v>
      </c>
      <c r="AQ410" s="260">
        <f>IF($AL410="",0,'All Ticker P&amp;L'!J410*'All Ticker P&amp;L'!I410)</f>
        <v>0</v>
      </c>
      <c r="AR410" s="260">
        <f>IF($AL410="",0,'All Ticker P&amp;L'!L410)</f>
        <v>0</v>
      </c>
      <c r="AS410" s="261">
        <f>IF($AL410="",0,'All Ticker P&amp;L'!M410)</f>
        <v>0</v>
      </c>
      <c r="AT410" s="238" t="str">
        <f>IF($AL410="","",RANK(AR410,$AR$2:$AR$1001)+COUNTIF($AR$2:AR410,AR410)-1)</f>
        <v/>
      </c>
      <c r="AU410" s="238" t="str">
        <f>IF($AL410="","",RANK(AV410,$AV$2:$AV$1001)+COUNTIF($AV$2:AV410,AV410)-1)</f>
        <v/>
      </c>
      <c r="AV410" s="260">
        <f t="shared" si="44"/>
        <v>0</v>
      </c>
    </row>
    <row r="411" spans="26:48" ht="15" customHeight="1" x14ac:dyDescent="0.2">
      <c r="Z411" s="238" t="str">
        <f>Shares!A411</f>
        <v/>
      </c>
      <c r="AA411" s="238" t="str">
        <f>Shares!B411</f>
        <v/>
      </c>
      <c r="AB411" s="238" t="str">
        <f>Shares!C411</f>
        <v/>
      </c>
      <c r="AC411" s="238" t="str">
        <f>Shares!D411</f>
        <v/>
      </c>
      <c r="AD411" s="238">
        <f>IF($Z411="",0,Shares!E411)</f>
        <v>0</v>
      </c>
      <c r="AE411" s="260">
        <f>IF($Z411="",0,Shares!K411*Shares!J411)</f>
        <v>0</v>
      </c>
      <c r="AF411" s="261">
        <f t="shared" si="43"/>
        <v>0</v>
      </c>
      <c r="AG411" s="260">
        <f>IF($Z411="",0,Shares!M411)</f>
        <v>0</v>
      </c>
      <c r="AH411" s="261">
        <f>IF($Z411="",0,Shares!N411)</f>
        <v>0</v>
      </c>
      <c r="AI411" s="238" t="str">
        <f>IF($Z411="","",RANK(AE411,$AE$2:$AE$1001)+COUNTIF($AE$2:AE411,AE411)-1)</f>
        <v/>
      </c>
      <c r="AJ411" s="238" t="str">
        <f>IF($AD411&lt;0,COUNT($AJ$1:AJ410)+1,"")</f>
        <v/>
      </c>
      <c r="AL411" s="238" t="str">
        <f>'All Ticker P&amp;L'!A411</f>
        <v/>
      </c>
      <c r="AM411" s="238" t="str">
        <f>'All Ticker P&amp;L'!B411</f>
        <v/>
      </c>
      <c r="AN411" s="238" t="str">
        <f>'All Ticker P&amp;L'!C411</f>
        <v/>
      </c>
      <c r="AO411" s="238" t="str">
        <f>'All Ticker P&amp;L'!D411</f>
        <v/>
      </c>
      <c r="AP411" s="238">
        <f>IF($AL411="",0,'All Ticker P&amp;L'!E411)</f>
        <v>0</v>
      </c>
      <c r="AQ411" s="260">
        <f>IF($AL411="",0,'All Ticker P&amp;L'!J411*'All Ticker P&amp;L'!I411)</f>
        <v>0</v>
      </c>
      <c r="AR411" s="260">
        <f>IF($AL411="",0,'All Ticker P&amp;L'!L411)</f>
        <v>0</v>
      </c>
      <c r="AS411" s="261">
        <f>IF($AL411="",0,'All Ticker P&amp;L'!M411)</f>
        <v>0</v>
      </c>
      <c r="AT411" s="238" t="str">
        <f>IF($AL411="","",RANK(AR411,$AR$2:$AR$1001)+COUNTIF($AR$2:AR411,AR411)-1)</f>
        <v/>
      </c>
      <c r="AU411" s="238" t="str">
        <f>IF($AL411="","",RANK(AV411,$AV$2:$AV$1001)+COUNTIF($AV$2:AV411,AV411)-1)</f>
        <v/>
      </c>
      <c r="AV411" s="260">
        <f t="shared" si="44"/>
        <v>0</v>
      </c>
    </row>
    <row r="412" spans="26:48" ht="15" customHeight="1" x14ac:dyDescent="0.2">
      <c r="Z412" s="238" t="str">
        <f>Shares!A412</f>
        <v/>
      </c>
      <c r="AA412" s="238" t="str">
        <f>Shares!B412</f>
        <v/>
      </c>
      <c r="AB412" s="238" t="str">
        <f>Shares!C412</f>
        <v/>
      </c>
      <c r="AC412" s="238" t="str">
        <f>Shares!D412</f>
        <v/>
      </c>
      <c r="AD412" s="238">
        <f>IF($Z412="",0,Shares!E412)</f>
        <v>0</v>
      </c>
      <c r="AE412" s="260">
        <f>IF($Z412="",0,Shares!K412*Shares!J412)</f>
        <v>0</v>
      </c>
      <c r="AF412" s="261">
        <f t="shared" si="43"/>
        <v>0</v>
      </c>
      <c r="AG412" s="260">
        <f>IF($Z412="",0,Shares!M412)</f>
        <v>0</v>
      </c>
      <c r="AH412" s="261">
        <f>IF($Z412="",0,Shares!N412)</f>
        <v>0</v>
      </c>
      <c r="AI412" s="238" t="str">
        <f>IF($Z412="","",RANK(AE412,$AE$2:$AE$1001)+COUNTIF($AE$2:AE412,AE412)-1)</f>
        <v/>
      </c>
      <c r="AJ412" s="238" t="str">
        <f>IF($AD412&lt;0,COUNT($AJ$1:AJ411)+1,"")</f>
        <v/>
      </c>
      <c r="AL412" s="238" t="str">
        <f>'All Ticker P&amp;L'!A412</f>
        <v/>
      </c>
      <c r="AM412" s="238" t="str">
        <f>'All Ticker P&amp;L'!B412</f>
        <v/>
      </c>
      <c r="AN412" s="238" t="str">
        <f>'All Ticker P&amp;L'!C412</f>
        <v/>
      </c>
      <c r="AO412" s="238" t="str">
        <f>'All Ticker P&amp;L'!D412</f>
        <v/>
      </c>
      <c r="AP412" s="238">
        <f>IF($AL412="",0,'All Ticker P&amp;L'!E412)</f>
        <v>0</v>
      </c>
      <c r="AQ412" s="260">
        <f>IF($AL412="",0,'All Ticker P&amp;L'!J412*'All Ticker P&amp;L'!I412)</f>
        <v>0</v>
      </c>
      <c r="AR412" s="260">
        <f>IF($AL412="",0,'All Ticker P&amp;L'!L412)</f>
        <v>0</v>
      </c>
      <c r="AS412" s="261">
        <f>IF($AL412="",0,'All Ticker P&amp;L'!M412)</f>
        <v>0</v>
      </c>
      <c r="AT412" s="238" t="str">
        <f>IF($AL412="","",RANK(AR412,$AR$2:$AR$1001)+COUNTIF($AR$2:AR412,AR412)-1)</f>
        <v/>
      </c>
      <c r="AU412" s="238" t="str">
        <f>IF($AL412="","",RANK(AV412,$AV$2:$AV$1001)+COUNTIF($AV$2:AV412,AV412)-1)</f>
        <v/>
      </c>
      <c r="AV412" s="260">
        <f t="shared" si="44"/>
        <v>0</v>
      </c>
    </row>
    <row r="413" spans="26:48" ht="15" customHeight="1" x14ac:dyDescent="0.2">
      <c r="Z413" s="238" t="str">
        <f>Shares!A413</f>
        <v/>
      </c>
      <c r="AA413" s="238" t="str">
        <f>Shares!B413</f>
        <v/>
      </c>
      <c r="AB413" s="238" t="str">
        <f>Shares!C413</f>
        <v/>
      </c>
      <c r="AC413" s="238" t="str">
        <f>Shares!D413</f>
        <v/>
      </c>
      <c r="AD413" s="238">
        <f>IF($Z413="",0,Shares!E413)</f>
        <v>0</v>
      </c>
      <c r="AE413" s="260">
        <f>IF($Z413="",0,Shares!K413*Shares!J413)</f>
        <v>0</v>
      </c>
      <c r="AF413" s="261">
        <f t="shared" si="43"/>
        <v>0</v>
      </c>
      <c r="AG413" s="260">
        <f>IF($Z413="",0,Shares!M413)</f>
        <v>0</v>
      </c>
      <c r="AH413" s="261">
        <f>IF($Z413="",0,Shares!N413)</f>
        <v>0</v>
      </c>
      <c r="AI413" s="238" t="str">
        <f>IF($Z413="","",RANK(AE413,$AE$2:$AE$1001)+COUNTIF($AE$2:AE413,AE413)-1)</f>
        <v/>
      </c>
      <c r="AJ413" s="238" t="str">
        <f>IF($AD413&lt;0,COUNT($AJ$1:AJ412)+1,"")</f>
        <v/>
      </c>
      <c r="AL413" s="238" t="str">
        <f>'All Ticker P&amp;L'!A413</f>
        <v/>
      </c>
      <c r="AM413" s="238" t="str">
        <f>'All Ticker P&amp;L'!B413</f>
        <v/>
      </c>
      <c r="AN413" s="238" t="str">
        <f>'All Ticker P&amp;L'!C413</f>
        <v/>
      </c>
      <c r="AO413" s="238" t="str">
        <f>'All Ticker P&amp;L'!D413</f>
        <v/>
      </c>
      <c r="AP413" s="238">
        <f>IF($AL413="",0,'All Ticker P&amp;L'!E413)</f>
        <v>0</v>
      </c>
      <c r="AQ413" s="260">
        <f>IF($AL413="",0,'All Ticker P&amp;L'!J413*'All Ticker P&amp;L'!I413)</f>
        <v>0</v>
      </c>
      <c r="AR413" s="260">
        <f>IF($AL413="",0,'All Ticker P&amp;L'!L413)</f>
        <v>0</v>
      </c>
      <c r="AS413" s="261">
        <f>IF($AL413="",0,'All Ticker P&amp;L'!M413)</f>
        <v>0</v>
      </c>
      <c r="AT413" s="238" t="str">
        <f>IF($AL413="","",RANK(AR413,$AR$2:$AR$1001)+COUNTIF($AR$2:AR413,AR413)-1)</f>
        <v/>
      </c>
      <c r="AU413" s="238" t="str">
        <f>IF($AL413="","",RANK(AV413,$AV$2:$AV$1001)+COUNTIF($AV$2:AV413,AV413)-1)</f>
        <v/>
      </c>
      <c r="AV413" s="260">
        <f t="shared" si="44"/>
        <v>0</v>
      </c>
    </row>
    <row r="414" spans="26:48" ht="15" customHeight="1" x14ac:dyDescent="0.2">
      <c r="Z414" s="238" t="str">
        <f>Shares!A414</f>
        <v/>
      </c>
      <c r="AA414" s="238" t="str">
        <f>Shares!B414</f>
        <v/>
      </c>
      <c r="AB414" s="238" t="str">
        <f>Shares!C414</f>
        <v/>
      </c>
      <c r="AC414" s="238" t="str">
        <f>Shares!D414</f>
        <v/>
      </c>
      <c r="AD414" s="238">
        <f>IF($Z414="",0,Shares!E414)</f>
        <v>0</v>
      </c>
      <c r="AE414" s="260">
        <f>IF($Z414="",0,Shares!K414*Shares!J414)</f>
        <v>0</v>
      </c>
      <c r="AF414" s="261">
        <f t="shared" si="43"/>
        <v>0</v>
      </c>
      <c r="AG414" s="260">
        <f>IF($Z414="",0,Shares!M414)</f>
        <v>0</v>
      </c>
      <c r="AH414" s="261">
        <f>IF($Z414="",0,Shares!N414)</f>
        <v>0</v>
      </c>
      <c r="AI414" s="238" t="str">
        <f>IF($Z414="","",RANK(AE414,$AE$2:$AE$1001)+COUNTIF($AE$2:AE414,AE414)-1)</f>
        <v/>
      </c>
      <c r="AJ414" s="238" t="str">
        <f>IF($AD414&lt;0,COUNT($AJ$1:AJ413)+1,"")</f>
        <v/>
      </c>
      <c r="AL414" s="238" t="str">
        <f>'All Ticker P&amp;L'!A414</f>
        <v/>
      </c>
      <c r="AM414" s="238" t="str">
        <f>'All Ticker P&amp;L'!B414</f>
        <v/>
      </c>
      <c r="AN414" s="238" t="str">
        <f>'All Ticker P&amp;L'!C414</f>
        <v/>
      </c>
      <c r="AO414" s="238" t="str">
        <f>'All Ticker P&amp;L'!D414</f>
        <v/>
      </c>
      <c r="AP414" s="238">
        <f>IF($AL414="",0,'All Ticker P&amp;L'!E414)</f>
        <v>0</v>
      </c>
      <c r="AQ414" s="260">
        <f>IF($AL414="",0,'All Ticker P&amp;L'!J414*'All Ticker P&amp;L'!I414)</f>
        <v>0</v>
      </c>
      <c r="AR414" s="260">
        <f>IF($AL414="",0,'All Ticker P&amp;L'!L414)</f>
        <v>0</v>
      </c>
      <c r="AS414" s="261">
        <f>IF($AL414="",0,'All Ticker P&amp;L'!M414)</f>
        <v>0</v>
      </c>
      <c r="AT414" s="238" t="str">
        <f>IF($AL414="","",RANK(AR414,$AR$2:$AR$1001)+COUNTIF($AR$2:AR414,AR414)-1)</f>
        <v/>
      </c>
      <c r="AU414" s="238" t="str">
        <f>IF($AL414="","",RANK(AV414,$AV$2:$AV$1001)+COUNTIF($AV$2:AV414,AV414)-1)</f>
        <v/>
      </c>
      <c r="AV414" s="260">
        <f t="shared" si="44"/>
        <v>0</v>
      </c>
    </row>
    <row r="415" spans="26:48" ht="15" customHeight="1" x14ac:dyDescent="0.2">
      <c r="Z415" s="238" t="str">
        <f>Shares!A415</f>
        <v/>
      </c>
      <c r="AA415" s="238" t="str">
        <f>Shares!B415</f>
        <v/>
      </c>
      <c r="AB415" s="238" t="str">
        <f>Shares!C415</f>
        <v/>
      </c>
      <c r="AC415" s="238" t="str">
        <f>Shares!D415</f>
        <v/>
      </c>
      <c r="AD415" s="238">
        <f>IF($Z415="",0,Shares!E415)</f>
        <v>0</v>
      </c>
      <c r="AE415" s="260">
        <f>IF($Z415="",0,Shares!K415*Shares!J415)</f>
        <v>0</v>
      </c>
      <c r="AF415" s="261">
        <f t="shared" si="43"/>
        <v>0</v>
      </c>
      <c r="AG415" s="260">
        <f>IF($Z415="",0,Shares!M415)</f>
        <v>0</v>
      </c>
      <c r="AH415" s="261">
        <f>IF($Z415="",0,Shares!N415)</f>
        <v>0</v>
      </c>
      <c r="AI415" s="238" t="str">
        <f>IF($Z415="","",RANK(AE415,$AE$2:$AE$1001)+COUNTIF($AE$2:AE415,AE415)-1)</f>
        <v/>
      </c>
      <c r="AJ415" s="238" t="str">
        <f>IF($AD415&lt;0,COUNT($AJ$1:AJ414)+1,"")</f>
        <v/>
      </c>
      <c r="AL415" s="238" t="str">
        <f>'All Ticker P&amp;L'!A415</f>
        <v/>
      </c>
      <c r="AM415" s="238" t="str">
        <f>'All Ticker P&amp;L'!B415</f>
        <v/>
      </c>
      <c r="AN415" s="238" t="str">
        <f>'All Ticker P&amp;L'!C415</f>
        <v/>
      </c>
      <c r="AO415" s="238" t="str">
        <f>'All Ticker P&amp;L'!D415</f>
        <v/>
      </c>
      <c r="AP415" s="238">
        <f>IF($AL415="",0,'All Ticker P&amp;L'!E415)</f>
        <v>0</v>
      </c>
      <c r="AQ415" s="260">
        <f>IF($AL415="",0,'All Ticker P&amp;L'!J415*'All Ticker P&amp;L'!I415)</f>
        <v>0</v>
      </c>
      <c r="AR415" s="260">
        <f>IF($AL415="",0,'All Ticker P&amp;L'!L415)</f>
        <v>0</v>
      </c>
      <c r="AS415" s="261">
        <f>IF($AL415="",0,'All Ticker P&amp;L'!M415)</f>
        <v>0</v>
      </c>
      <c r="AT415" s="238" t="str">
        <f>IF($AL415="","",RANK(AR415,$AR$2:$AR$1001)+COUNTIF($AR$2:AR415,AR415)-1)</f>
        <v/>
      </c>
      <c r="AU415" s="238" t="str">
        <f>IF($AL415="","",RANK(AV415,$AV$2:$AV$1001)+COUNTIF($AV$2:AV415,AV415)-1)</f>
        <v/>
      </c>
      <c r="AV415" s="260">
        <f t="shared" si="44"/>
        <v>0</v>
      </c>
    </row>
    <row r="416" spans="26:48" ht="15" customHeight="1" x14ac:dyDescent="0.2">
      <c r="Z416" s="238" t="str">
        <f>Shares!A416</f>
        <v/>
      </c>
      <c r="AA416" s="238" t="str">
        <f>Shares!B416</f>
        <v/>
      </c>
      <c r="AB416" s="238" t="str">
        <f>Shares!C416</f>
        <v/>
      </c>
      <c r="AC416" s="238" t="str">
        <f>Shares!D416</f>
        <v/>
      </c>
      <c r="AD416" s="238">
        <f>IF($Z416="",0,Shares!E416)</f>
        <v>0</v>
      </c>
      <c r="AE416" s="260">
        <f>IF($Z416="",0,Shares!K416*Shares!J416)</f>
        <v>0</v>
      </c>
      <c r="AF416" s="261">
        <f t="shared" si="43"/>
        <v>0</v>
      </c>
      <c r="AG416" s="260">
        <f>IF($Z416="",0,Shares!M416)</f>
        <v>0</v>
      </c>
      <c r="AH416" s="261">
        <f>IF($Z416="",0,Shares!N416)</f>
        <v>0</v>
      </c>
      <c r="AI416" s="238" t="str">
        <f>IF($Z416="","",RANK(AE416,$AE$2:$AE$1001)+COUNTIF($AE$2:AE416,AE416)-1)</f>
        <v/>
      </c>
      <c r="AJ416" s="238" t="str">
        <f>IF($AD416&lt;0,COUNT($AJ$1:AJ415)+1,"")</f>
        <v/>
      </c>
      <c r="AL416" s="238" t="str">
        <f>'All Ticker P&amp;L'!A416</f>
        <v/>
      </c>
      <c r="AM416" s="238" t="str">
        <f>'All Ticker P&amp;L'!B416</f>
        <v/>
      </c>
      <c r="AN416" s="238" t="str">
        <f>'All Ticker P&amp;L'!C416</f>
        <v/>
      </c>
      <c r="AO416" s="238" t="str">
        <f>'All Ticker P&amp;L'!D416</f>
        <v/>
      </c>
      <c r="AP416" s="238">
        <f>IF($AL416="",0,'All Ticker P&amp;L'!E416)</f>
        <v>0</v>
      </c>
      <c r="AQ416" s="260">
        <f>IF($AL416="",0,'All Ticker P&amp;L'!J416*'All Ticker P&amp;L'!I416)</f>
        <v>0</v>
      </c>
      <c r="AR416" s="260">
        <f>IF($AL416="",0,'All Ticker P&amp;L'!L416)</f>
        <v>0</v>
      </c>
      <c r="AS416" s="261">
        <f>IF($AL416="",0,'All Ticker P&amp;L'!M416)</f>
        <v>0</v>
      </c>
      <c r="AT416" s="238" t="str">
        <f>IF($AL416="","",RANK(AR416,$AR$2:$AR$1001)+COUNTIF($AR$2:AR416,AR416)-1)</f>
        <v/>
      </c>
      <c r="AU416" s="238" t="str">
        <f>IF($AL416="","",RANK(AV416,$AV$2:$AV$1001)+COUNTIF($AV$2:AV416,AV416)-1)</f>
        <v/>
      </c>
      <c r="AV416" s="260">
        <f t="shared" si="44"/>
        <v>0</v>
      </c>
    </row>
    <row r="417" spans="26:48" ht="15" customHeight="1" x14ac:dyDescent="0.2">
      <c r="Z417" s="238" t="str">
        <f>Shares!A417</f>
        <v/>
      </c>
      <c r="AA417" s="238" t="str">
        <f>Shares!B417</f>
        <v/>
      </c>
      <c r="AB417" s="238" t="str">
        <f>Shares!C417</f>
        <v/>
      </c>
      <c r="AC417" s="238" t="str">
        <f>Shares!D417</f>
        <v/>
      </c>
      <c r="AD417" s="238">
        <f>IF($Z417="",0,Shares!E417)</f>
        <v>0</v>
      </c>
      <c r="AE417" s="260">
        <f>IF($Z417="",0,Shares!K417*Shares!J417)</f>
        <v>0</v>
      </c>
      <c r="AF417" s="261">
        <f t="shared" si="43"/>
        <v>0</v>
      </c>
      <c r="AG417" s="260">
        <f>IF($Z417="",0,Shares!M417)</f>
        <v>0</v>
      </c>
      <c r="AH417" s="261">
        <f>IF($Z417="",0,Shares!N417)</f>
        <v>0</v>
      </c>
      <c r="AI417" s="238" t="str">
        <f>IF($Z417="","",RANK(AE417,$AE$2:$AE$1001)+COUNTIF($AE$2:AE417,AE417)-1)</f>
        <v/>
      </c>
      <c r="AJ417" s="238" t="str">
        <f>IF($AD417&lt;0,COUNT($AJ$1:AJ416)+1,"")</f>
        <v/>
      </c>
      <c r="AL417" s="238" t="str">
        <f>'All Ticker P&amp;L'!A417</f>
        <v/>
      </c>
      <c r="AM417" s="238" t="str">
        <f>'All Ticker P&amp;L'!B417</f>
        <v/>
      </c>
      <c r="AN417" s="238" t="str">
        <f>'All Ticker P&amp;L'!C417</f>
        <v/>
      </c>
      <c r="AO417" s="238" t="str">
        <f>'All Ticker P&amp;L'!D417</f>
        <v/>
      </c>
      <c r="AP417" s="238">
        <f>IF($AL417="",0,'All Ticker P&amp;L'!E417)</f>
        <v>0</v>
      </c>
      <c r="AQ417" s="260">
        <f>IF($AL417="",0,'All Ticker P&amp;L'!J417*'All Ticker P&amp;L'!I417)</f>
        <v>0</v>
      </c>
      <c r="AR417" s="260">
        <f>IF($AL417="",0,'All Ticker P&amp;L'!L417)</f>
        <v>0</v>
      </c>
      <c r="AS417" s="261">
        <f>IF($AL417="",0,'All Ticker P&amp;L'!M417)</f>
        <v>0</v>
      </c>
      <c r="AT417" s="238" t="str">
        <f>IF($AL417="","",RANK(AR417,$AR$2:$AR$1001)+COUNTIF($AR$2:AR417,AR417)-1)</f>
        <v/>
      </c>
      <c r="AU417" s="238" t="str">
        <f>IF($AL417="","",RANK(AV417,$AV$2:$AV$1001)+COUNTIF($AV$2:AV417,AV417)-1)</f>
        <v/>
      </c>
      <c r="AV417" s="260">
        <f t="shared" si="44"/>
        <v>0</v>
      </c>
    </row>
    <row r="418" spans="26:48" ht="15" customHeight="1" x14ac:dyDescent="0.2">
      <c r="Z418" s="238" t="str">
        <f>Shares!A418</f>
        <v/>
      </c>
      <c r="AA418" s="238" t="str">
        <f>Shares!B418</f>
        <v/>
      </c>
      <c r="AB418" s="238" t="str">
        <f>Shares!C418</f>
        <v/>
      </c>
      <c r="AC418" s="238" t="str">
        <f>Shares!D418</f>
        <v/>
      </c>
      <c r="AD418" s="238">
        <f>IF($Z418="",0,Shares!E418)</f>
        <v>0</v>
      </c>
      <c r="AE418" s="260">
        <f>IF($Z418="",0,Shares!K418*Shares!J418)</f>
        <v>0</v>
      </c>
      <c r="AF418" s="261">
        <f t="shared" si="43"/>
        <v>0</v>
      </c>
      <c r="AG418" s="260">
        <f>IF($Z418="",0,Shares!M418)</f>
        <v>0</v>
      </c>
      <c r="AH418" s="261">
        <f>IF($Z418="",0,Shares!N418)</f>
        <v>0</v>
      </c>
      <c r="AI418" s="238" t="str">
        <f>IF($Z418="","",RANK(AE418,$AE$2:$AE$1001)+COUNTIF($AE$2:AE418,AE418)-1)</f>
        <v/>
      </c>
      <c r="AJ418" s="238" t="str">
        <f>IF($AD418&lt;0,COUNT($AJ$1:AJ417)+1,"")</f>
        <v/>
      </c>
      <c r="AL418" s="238" t="str">
        <f>'All Ticker P&amp;L'!A418</f>
        <v/>
      </c>
      <c r="AM418" s="238" t="str">
        <f>'All Ticker P&amp;L'!B418</f>
        <v/>
      </c>
      <c r="AN418" s="238" t="str">
        <f>'All Ticker P&amp;L'!C418</f>
        <v/>
      </c>
      <c r="AO418" s="238" t="str">
        <f>'All Ticker P&amp;L'!D418</f>
        <v/>
      </c>
      <c r="AP418" s="238">
        <f>IF($AL418="",0,'All Ticker P&amp;L'!E418)</f>
        <v>0</v>
      </c>
      <c r="AQ418" s="260">
        <f>IF($AL418="",0,'All Ticker P&amp;L'!J418*'All Ticker P&amp;L'!I418)</f>
        <v>0</v>
      </c>
      <c r="AR418" s="260">
        <f>IF($AL418="",0,'All Ticker P&amp;L'!L418)</f>
        <v>0</v>
      </c>
      <c r="AS418" s="261">
        <f>IF($AL418="",0,'All Ticker P&amp;L'!M418)</f>
        <v>0</v>
      </c>
      <c r="AT418" s="238" t="str">
        <f>IF($AL418="","",RANK(AR418,$AR$2:$AR$1001)+COUNTIF($AR$2:AR418,AR418)-1)</f>
        <v/>
      </c>
      <c r="AU418" s="238" t="str">
        <f>IF($AL418="","",RANK(AV418,$AV$2:$AV$1001)+COUNTIF($AV$2:AV418,AV418)-1)</f>
        <v/>
      </c>
      <c r="AV418" s="260">
        <f t="shared" si="44"/>
        <v>0</v>
      </c>
    </row>
    <row r="419" spans="26:48" ht="15" customHeight="1" x14ac:dyDescent="0.2">
      <c r="Z419" s="238" t="str">
        <f>Shares!A419</f>
        <v/>
      </c>
      <c r="AA419" s="238" t="str">
        <f>Shares!B419</f>
        <v/>
      </c>
      <c r="AB419" s="238" t="str">
        <f>Shares!C419</f>
        <v/>
      </c>
      <c r="AC419" s="238" t="str">
        <f>Shares!D419</f>
        <v/>
      </c>
      <c r="AD419" s="238">
        <f>IF($Z419="",0,Shares!E419)</f>
        <v>0</v>
      </c>
      <c r="AE419" s="260">
        <f>IF($Z419="",0,Shares!K419*Shares!J419)</f>
        <v>0</v>
      </c>
      <c r="AF419" s="261">
        <f t="shared" si="43"/>
        <v>0</v>
      </c>
      <c r="AG419" s="260">
        <f>IF($Z419="",0,Shares!M419)</f>
        <v>0</v>
      </c>
      <c r="AH419" s="261">
        <f>IF($Z419="",0,Shares!N419)</f>
        <v>0</v>
      </c>
      <c r="AI419" s="238" t="str">
        <f>IF($Z419="","",RANK(AE419,$AE$2:$AE$1001)+COUNTIF($AE$2:AE419,AE419)-1)</f>
        <v/>
      </c>
      <c r="AJ419" s="238" t="str">
        <f>IF($AD419&lt;0,COUNT($AJ$1:AJ418)+1,"")</f>
        <v/>
      </c>
      <c r="AL419" s="238" t="str">
        <f>'All Ticker P&amp;L'!A419</f>
        <v/>
      </c>
      <c r="AM419" s="238" t="str">
        <f>'All Ticker P&amp;L'!B419</f>
        <v/>
      </c>
      <c r="AN419" s="238" t="str">
        <f>'All Ticker P&amp;L'!C419</f>
        <v/>
      </c>
      <c r="AO419" s="238" t="str">
        <f>'All Ticker P&amp;L'!D419</f>
        <v/>
      </c>
      <c r="AP419" s="238">
        <f>IF($AL419="",0,'All Ticker P&amp;L'!E419)</f>
        <v>0</v>
      </c>
      <c r="AQ419" s="260">
        <f>IF($AL419="",0,'All Ticker P&amp;L'!J419*'All Ticker P&amp;L'!I419)</f>
        <v>0</v>
      </c>
      <c r="AR419" s="260">
        <f>IF($AL419="",0,'All Ticker P&amp;L'!L419)</f>
        <v>0</v>
      </c>
      <c r="AS419" s="261">
        <f>IF($AL419="",0,'All Ticker P&amp;L'!M419)</f>
        <v>0</v>
      </c>
      <c r="AT419" s="238" t="str">
        <f>IF($AL419="","",RANK(AR419,$AR$2:$AR$1001)+COUNTIF($AR$2:AR419,AR419)-1)</f>
        <v/>
      </c>
      <c r="AU419" s="238" t="str">
        <f>IF($AL419="","",RANK(AV419,$AV$2:$AV$1001)+COUNTIF($AV$2:AV419,AV419)-1)</f>
        <v/>
      </c>
      <c r="AV419" s="260">
        <f t="shared" si="44"/>
        <v>0</v>
      </c>
    </row>
    <row r="420" spans="26:48" ht="15" customHeight="1" x14ac:dyDescent="0.2">
      <c r="Z420" s="238" t="str">
        <f>Shares!A420</f>
        <v/>
      </c>
      <c r="AA420" s="238" t="str">
        <f>Shares!B420</f>
        <v/>
      </c>
      <c r="AB420" s="238" t="str">
        <f>Shares!C420</f>
        <v/>
      </c>
      <c r="AC420" s="238" t="str">
        <f>Shares!D420</f>
        <v/>
      </c>
      <c r="AD420" s="238">
        <f>IF($Z420="",0,Shares!E420)</f>
        <v>0</v>
      </c>
      <c r="AE420" s="260">
        <f>IF($Z420="",0,Shares!K420*Shares!J420)</f>
        <v>0</v>
      </c>
      <c r="AF420" s="261">
        <f t="shared" si="43"/>
        <v>0</v>
      </c>
      <c r="AG420" s="260">
        <f>IF($Z420="",0,Shares!M420)</f>
        <v>0</v>
      </c>
      <c r="AH420" s="261">
        <f>IF($Z420="",0,Shares!N420)</f>
        <v>0</v>
      </c>
      <c r="AI420" s="238" t="str">
        <f>IF($Z420="","",RANK(AE420,$AE$2:$AE$1001)+COUNTIF($AE$2:AE420,AE420)-1)</f>
        <v/>
      </c>
      <c r="AJ420" s="238" t="str">
        <f>IF($AD420&lt;0,COUNT($AJ$1:AJ419)+1,"")</f>
        <v/>
      </c>
      <c r="AL420" s="238" t="str">
        <f>'All Ticker P&amp;L'!A420</f>
        <v/>
      </c>
      <c r="AM420" s="238" t="str">
        <f>'All Ticker P&amp;L'!B420</f>
        <v/>
      </c>
      <c r="AN420" s="238" t="str">
        <f>'All Ticker P&amp;L'!C420</f>
        <v/>
      </c>
      <c r="AO420" s="238" t="str">
        <f>'All Ticker P&amp;L'!D420</f>
        <v/>
      </c>
      <c r="AP420" s="238">
        <f>IF($AL420="",0,'All Ticker P&amp;L'!E420)</f>
        <v>0</v>
      </c>
      <c r="AQ420" s="260">
        <f>IF($AL420="",0,'All Ticker P&amp;L'!J420*'All Ticker P&amp;L'!I420)</f>
        <v>0</v>
      </c>
      <c r="AR420" s="260">
        <f>IF($AL420="",0,'All Ticker P&amp;L'!L420)</f>
        <v>0</v>
      </c>
      <c r="AS420" s="261">
        <f>IF($AL420="",0,'All Ticker P&amp;L'!M420)</f>
        <v>0</v>
      </c>
      <c r="AT420" s="238" t="str">
        <f>IF($AL420="","",RANK(AR420,$AR$2:$AR$1001)+COUNTIF($AR$2:AR420,AR420)-1)</f>
        <v/>
      </c>
      <c r="AU420" s="238" t="str">
        <f>IF($AL420="","",RANK(AV420,$AV$2:$AV$1001)+COUNTIF($AV$2:AV420,AV420)-1)</f>
        <v/>
      </c>
      <c r="AV420" s="260">
        <f t="shared" si="44"/>
        <v>0</v>
      </c>
    </row>
    <row r="421" spans="26:48" ht="15" customHeight="1" x14ac:dyDescent="0.2">
      <c r="Z421" s="238" t="str">
        <f>Shares!A421</f>
        <v/>
      </c>
      <c r="AA421" s="238" t="str">
        <f>Shares!B421</f>
        <v/>
      </c>
      <c r="AB421" s="238" t="str">
        <f>Shares!C421</f>
        <v/>
      </c>
      <c r="AC421" s="238" t="str">
        <f>Shares!D421</f>
        <v/>
      </c>
      <c r="AD421" s="238">
        <f>IF($Z421="",0,Shares!E421)</f>
        <v>0</v>
      </c>
      <c r="AE421" s="260">
        <f>IF($Z421="",0,Shares!K421*Shares!J421)</f>
        <v>0</v>
      </c>
      <c r="AF421" s="261">
        <f t="shared" si="43"/>
        <v>0</v>
      </c>
      <c r="AG421" s="260">
        <f>IF($Z421="",0,Shares!M421)</f>
        <v>0</v>
      </c>
      <c r="AH421" s="261">
        <f>IF($Z421="",0,Shares!N421)</f>
        <v>0</v>
      </c>
      <c r="AI421" s="238" t="str">
        <f>IF($Z421="","",RANK(AE421,$AE$2:$AE$1001)+COUNTIF($AE$2:AE421,AE421)-1)</f>
        <v/>
      </c>
      <c r="AJ421" s="238" t="str">
        <f>IF($AD421&lt;0,COUNT($AJ$1:AJ420)+1,"")</f>
        <v/>
      </c>
      <c r="AL421" s="238" t="str">
        <f>'All Ticker P&amp;L'!A421</f>
        <v/>
      </c>
      <c r="AM421" s="238" t="str">
        <f>'All Ticker P&amp;L'!B421</f>
        <v/>
      </c>
      <c r="AN421" s="238" t="str">
        <f>'All Ticker P&amp;L'!C421</f>
        <v/>
      </c>
      <c r="AO421" s="238" t="str">
        <f>'All Ticker P&amp;L'!D421</f>
        <v/>
      </c>
      <c r="AP421" s="238">
        <f>IF($AL421="",0,'All Ticker P&amp;L'!E421)</f>
        <v>0</v>
      </c>
      <c r="AQ421" s="260">
        <f>IF($AL421="",0,'All Ticker P&amp;L'!J421*'All Ticker P&amp;L'!I421)</f>
        <v>0</v>
      </c>
      <c r="AR421" s="260">
        <f>IF($AL421="",0,'All Ticker P&amp;L'!L421)</f>
        <v>0</v>
      </c>
      <c r="AS421" s="261">
        <f>IF($AL421="",0,'All Ticker P&amp;L'!M421)</f>
        <v>0</v>
      </c>
      <c r="AT421" s="238" t="str">
        <f>IF($AL421="","",RANK(AR421,$AR$2:$AR$1001)+COUNTIF($AR$2:AR421,AR421)-1)</f>
        <v/>
      </c>
      <c r="AU421" s="238" t="str">
        <f>IF($AL421="","",RANK(AV421,$AV$2:$AV$1001)+COUNTIF($AV$2:AV421,AV421)-1)</f>
        <v/>
      </c>
      <c r="AV421" s="260">
        <f t="shared" si="44"/>
        <v>0</v>
      </c>
    </row>
    <row r="422" spans="26:48" ht="15" customHeight="1" x14ac:dyDescent="0.2">
      <c r="Z422" s="238" t="str">
        <f>Shares!A422</f>
        <v/>
      </c>
      <c r="AA422" s="238" t="str">
        <f>Shares!B422</f>
        <v/>
      </c>
      <c r="AB422" s="238" t="str">
        <f>Shares!C422</f>
        <v/>
      </c>
      <c r="AC422" s="238" t="str">
        <f>Shares!D422</f>
        <v/>
      </c>
      <c r="AD422" s="238">
        <f>IF($Z422="",0,Shares!E422)</f>
        <v>0</v>
      </c>
      <c r="AE422" s="260">
        <f>IF($Z422="",0,Shares!K422*Shares!J422)</f>
        <v>0</v>
      </c>
      <c r="AF422" s="261">
        <f t="shared" si="43"/>
        <v>0</v>
      </c>
      <c r="AG422" s="260">
        <f>IF($Z422="",0,Shares!M422)</f>
        <v>0</v>
      </c>
      <c r="AH422" s="261">
        <f>IF($Z422="",0,Shares!N422)</f>
        <v>0</v>
      </c>
      <c r="AI422" s="238" t="str">
        <f>IF($Z422="","",RANK(AE422,$AE$2:$AE$1001)+COUNTIF($AE$2:AE422,AE422)-1)</f>
        <v/>
      </c>
      <c r="AJ422" s="238" t="str">
        <f>IF($AD422&lt;0,COUNT($AJ$1:AJ421)+1,"")</f>
        <v/>
      </c>
      <c r="AL422" s="238" t="str">
        <f>'All Ticker P&amp;L'!A422</f>
        <v/>
      </c>
      <c r="AM422" s="238" t="str">
        <f>'All Ticker P&amp;L'!B422</f>
        <v/>
      </c>
      <c r="AN422" s="238" t="str">
        <f>'All Ticker P&amp;L'!C422</f>
        <v/>
      </c>
      <c r="AO422" s="238" t="str">
        <f>'All Ticker P&amp;L'!D422</f>
        <v/>
      </c>
      <c r="AP422" s="238">
        <f>IF($AL422="",0,'All Ticker P&amp;L'!E422)</f>
        <v>0</v>
      </c>
      <c r="AQ422" s="260">
        <f>IF($AL422="",0,'All Ticker P&amp;L'!J422*'All Ticker P&amp;L'!I422)</f>
        <v>0</v>
      </c>
      <c r="AR422" s="260">
        <f>IF($AL422="",0,'All Ticker P&amp;L'!L422)</f>
        <v>0</v>
      </c>
      <c r="AS422" s="261">
        <f>IF($AL422="",0,'All Ticker P&amp;L'!M422)</f>
        <v>0</v>
      </c>
      <c r="AT422" s="238" t="str">
        <f>IF($AL422="","",RANK(AR422,$AR$2:$AR$1001)+COUNTIF($AR$2:AR422,AR422)-1)</f>
        <v/>
      </c>
      <c r="AU422" s="238" t="str">
        <f>IF($AL422="","",RANK(AV422,$AV$2:$AV$1001)+COUNTIF($AV$2:AV422,AV422)-1)</f>
        <v/>
      </c>
      <c r="AV422" s="260">
        <f t="shared" si="44"/>
        <v>0</v>
      </c>
    </row>
    <row r="423" spans="26:48" ht="15" customHeight="1" x14ac:dyDescent="0.2">
      <c r="Z423" s="238" t="str">
        <f>Shares!A423</f>
        <v/>
      </c>
      <c r="AA423" s="238" t="str">
        <f>Shares!B423</f>
        <v/>
      </c>
      <c r="AB423" s="238" t="str">
        <f>Shares!C423</f>
        <v/>
      </c>
      <c r="AC423" s="238" t="str">
        <f>Shares!D423</f>
        <v/>
      </c>
      <c r="AD423" s="238">
        <f>IF($Z423="",0,Shares!E423)</f>
        <v>0</v>
      </c>
      <c r="AE423" s="260">
        <f>IF($Z423="",0,Shares!K423*Shares!J423)</f>
        <v>0</v>
      </c>
      <c r="AF423" s="261">
        <f t="shared" si="43"/>
        <v>0</v>
      </c>
      <c r="AG423" s="260">
        <f>IF($Z423="",0,Shares!M423)</f>
        <v>0</v>
      </c>
      <c r="AH423" s="261">
        <f>IF($Z423="",0,Shares!N423)</f>
        <v>0</v>
      </c>
      <c r="AI423" s="238" t="str">
        <f>IF($Z423="","",RANK(AE423,$AE$2:$AE$1001)+COUNTIF($AE$2:AE423,AE423)-1)</f>
        <v/>
      </c>
      <c r="AJ423" s="238" t="str">
        <f>IF($AD423&lt;0,COUNT($AJ$1:AJ422)+1,"")</f>
        <v/>
      </c>
      <c r="AL423" s="238" t="str">
        <f>'All Ticker P&amp;L'!A423</f>
        <v/>
      </c>
      <c r="AM423" s="238" t="str">
        <f>'All Ticker P&amp;L'!B423</f>
        <v/>
      </c>
      <c r="AN423" s="238" t="str">
        <f>'All Ticker P&amp;L'!C423</f>
        <v/>
      </c>
      <c r="AO423" s="238" t="str">
        <f>'All Ticker P&amp;L'!D423</f>
        <v/>
      </c>
      <c r="AP423" s="238">
        <f>IF($AL423="",0,'All Ticker P&amp;L'!E423)</f>
        <v>0</v>
      </c>
      <c r="AQ423" s="260">
        <f>IF($AL423="",0,'All Ticker P&amp;L'!J423*'All Ticker P&amp;L'!I423)</f>
        <v>0</v>
      </c>
      <c r="AR423" s="260">
        <f>IF($AL423="",0,'All Ticker P&amp;L'!L423)</f>
        <v>0</v>
      </c>
      <c r="AS423" s="261">
        <f>IF($AL423="",0,'All Ticker P&amp;L'!M423)</f>
        <v>0</v>
      </c>
      <c r="AT423" s="238" t="str">
        <f>IF($AL423="","",RANK(AR423,$AR$2:$AR$1001)+COUNTIF($AR$2:AR423,AR423)-1)</f>
        <v/>
      </c>
      <c r="AU423" s="238" t="str">
        <f>IF($AL423="","",RANK(AV423,$AV$2:$AV$1001)+COUNTIF($AV$2:AV423,AV423)-1)</f>
        <v/>
      </c>
      <c r="AV423" s="260">
        <f t="shared" si="44"/>
        <v>0</v>
      </c>
    </row>
    <row r="424" spans="26:48" ht="15" customHeight="1" x14ac:dyDescent="0.2">
      <c r="Z424" s="238" t="str">
        <f>Shares!A424</f>
        <v/>
      </c>
      <c r="AA424" s="238" t="str">
        <f>Shares!B424</f>
        <v/>
      </c>
      <c r="AB424" s="238" t="str">
        <f>Shares!C424</f>
        <v/>
      </c>
      <c r="AC424" s="238" t="str">
        <f>Shares!D424</f>
        <v/>
      </c>
      <c r="AD424" s="238">
        <f>IF($Z424="",0,Shares!E424)</f>
        <v>0</v>
      </c>
      <c r="AE424" s="260">
        <f>IF($Z424="",0,Shares!K424*Shares!J424)</f>
        <v>0</v>
      </c>
      <c r="AF424" s="261">
        <f t="shared" si="43"/>
        <v>0</v>
      </c>
      <c r="AG424" s="260">
        <f>IF($Z424="",0,Shares!M424)</f>
        <v>0</v>
      </c>
      <c r="AH424" s="261">
        <f>IF($Z424="",0,Shares!N424)</f>
        <v>0</v>
      </c>
      <c r="AI424" s="238" t="str">
        <f>IF($Z424="","",RANK(AE424,$AE$2:$AE$1001)+COUNTIF($AE$2:AE424,AE424)-1)</f>
        <v/>
      </c>
      <c r="AJ424" s="238" t="str">
        <f>IF($AD424&lt;0,COUNT($AJ$1:AJ423)+1,"")</f>
        <v/>
      </c>
      <c r="AL424" s="238" t="str">
        <f>'All Ticker P&amp;L'!A424</f>
        <v/>
      </c>
      <c r="AM424" s="238" t="str">
        <f>'All Ticker P&amp;L'!B424</f>
        <v/>
      </c>
      <c r="AN424" s="238" t="str">
        <f>'All Ticker P&amp;L'!C424</f>
        <v/>
      </c>
      <c r="AO424" s="238" t="str">
        <f>'All Ticker P&amp;L'!D424</f>
        <v/>
      </c>
      <c r="AP424" s="238">
        <f>IF($AL424="",0,'All Ticker P&amp;L'!E424)</f>
        <v>0</v>
      </c>
      <c r="AQ424" s="260">
        <f>IF($AL424="",0,'All Ticker P&amp;L'!J424*'All Ticker P&amp;L'!I424)</f>
        <v>0</v>
      </c>
      <c r="AR424" s="260">
        <f>IF($AL424="",0,'All Ticker P&amp;L'!L424)</f>
        <v>0</v>
      </c>
      <c r="AS424" s="261">
        <f>IF($AL424="",0,'All Ticker P&amp;L'!M424)</f>
        <v>0</v>
      </c>
      <c r="AT424" s="238" t="str">
        <f>IF($AL424="","",RANK(AR424,$AR$2:$AR$1001)+COUNTIF($AR$2:AR424,AR424)-1)</f>
        <v/>
      </c>
      <c r="AU424" s="238" t="str">
        <f>IF($AL424="","",RANK(AV424,$AV$2:$AV$1001)+COUNTIF($AV$2:AV424,AV424)-1)</f>
        <v/>
      </c>
      <c r="AV424" s="260">
        <f t="shared" si="44"/>
        <v>0</v>
      </c>
    </row>
    <row r="425" spans="26:48" ht="15" customHeight="1" x14ac:dyDescent="0.2">
      <c r="Z425" s="238" t="str">
        <f>Shares!A425</f>
        <v/>
      </c>
      <c r="AA425" s="238" t="str">
        <f>Shares!B425</f>
        <v/>
      </c>
      <c r="AB425" s="238" t="str">
        <f>Shares!C425</f>
        <v/>
      </c>
      <c r="AC425" s="238" t="str">
        <f>Shares!D425</f>
        <v/>
      </c>
      <c r="AD425" s="238">
        <f>IF($Z425="",0,Shares!E425)</f>
        <v>0</v>
      </c>
      <c r="AE425" s="260">
        <f>IF($Z425="",0,Shares!K425*Shares!J425)</f>
        <v>0</v>
      </c>
      <c r="AF425" s="261">
        <f t="shared" si="43"/>
        <v>0</v>
      </c>
      <c r="AG425" s="260">
        <f>IF($Z425="",0,Shares!M425)</f>
        <v>0</v>
      </c>
      <c r="AH425" s="261">
        <f>IF($Z425="",0,Shares!N425)</f>
        <v>0</v>
      </c>
      <c r="AI425" s="238" t="str">
        <f>IF($Z425="","",RANK(AE425,$AE$2:$AE$1001)+COUNTIF($AE$2:AE425,AE425)-1)</f>
        <v/>
      </c>
      <c r="AJ425" s="238" t="str">
        <f>IF($AD425&lt;0,COUNT($AJ$1:AJ424)+1,"")</f>
        <v/>
      </c>
      <c r="AL425" s="238" t="str">
        <f>'All Ticker P&amp;L'!A425</f>
        <v/>
      </c>
      <c r="AM425" s="238" t="str">
        <f>'All Ticker P&amp;L'!B425</f>
        <v/>
      </c>
      <c r="AN425" s="238" t="str">
        <f>'All Ticker P&amp;L'!C425</f>
        <v/>
      </c>
      <c r="AO425" s="238" t="str">
        <f>'All Ticker P&amp;L'!D425</f>
        <v/>
      </c>
      <c r="AP425" s="238">
        <f>IF($AL425="",0,'All Ticker P&amp;L'!E425)</f>
        <v>0</v>
      </c>
      <c r="AQ425" s="260">
        <f>IF($AL425="",0,'All Ticker P&amp;L'!J425*'All Ticker P&amp;L'!I425)</f>
        <v>0</v>
      </c>
      <c r="AR425" s="260">
        <f>IF($AL425="",0,'All Ticker P&amp;L'!L425)</f>
        <v>0</v>
      </c>
      <c r="AS425" s="261">
        <f>IF($AL425="",0,'All Ticker P&amp;L'!M425)</f>
        <v>0</v>
      </c>
      <c r="AT425" s="238" t="str">
        <f>IF($AL425="","",RANK(AR425,$AR$2:$AR$1001)+COUNTIF($AR$2:AR425,AR425)-1)</f>
        <v/>
      </c>
      <c r="AU425" s="238" t="str">
        <f>IF($AL425="","",RANK(AV425,$AV$2:$AV$1001)+COUNTIF($AV$2:AV425,AV425)-1)</f>
        <v/>
      </c>
      <c r="AV425" s="260">
        <f t="shared" si="44"/>
        <v>0</v>
      </c>
    </row>
    <row r="426" spans="26:48" ht="15" customHeight="1" x14ac:dyDescent="0.2">
      <c r="Z426" s="238" t="str">
        <f>Shares!A426</f>
        <v/>
      </c>
      <c r="AA426" s="238" t="str">
        <f>Shares!B426</f>
        <v/>
      </c>
      <c r="AB426" s="238" t="str">
        <f>Shares!C426</f>
        <v/>
      </c>
      <c r="AC426" s="238" t="str">
        <f>Shares!D426</f>
        <v/>
      </c>
      <c r="AD426" s="238">
        <f>IF($Z426="",0,Shares!E426)</f>
        <v>0</v>
      </c>
      <c r="AE426" s="260">
        <f>IF($Z426="",0,Shares!K426*Shares!J426)</f>
        <v>0</v>
      </c>
      <c r="AF426" s="261">
        <f t="shared" si="43"/>
        <v>0</v>
      </c>
      <c r="AG426" s="260">
        <f>IF($Z426="",0,Shares!M426)</f>
        <v>0</v>
      </c>
      <c r="AH426" s="261">
        <f>IF($Z426="",0,Shares!N426)</f>
        <v>0</v>
      </c>
      <c r="AI426" s="238" t="str">
        <f>IF($Z426="","",RANK(AE426,$AE$2:$AE$1001)+COUNTIF($AE$2:AE426,AE426)-1)</f>
        <v/>
      </c>
      <c r="AJ426" s="238" t="str">
        <f>IF($AD426&lt;0,COUNT($AJ$1:AJ425)+1,"")</f>
        <v/>
      </c>
      <c r="AL426" s="238" t="str">
        <f>'All Ticker P&amp;L'!A426</f>
        <v/>
      </c>
      <c r="AM426" s="238" t="str">
        <f>'All Ticker P&amp;L'!B426</f>
        <v/>
      </c>
      <c r="AN426" s="238" t="str">
        <f>'All Ticker P&amp;L'!C426</f>
        <v/>
      </c>
      <c r="AO426" s="238" t="str">
        <f>'All Ticker P&amp;L'!D426</f>
        <v/>
      </c>
      <c r="AP426" s="238">
        <f>IF($AL426="",0,'All Ticker P&amp;L'!E426)</f>
        <v>0</v>
      </c>
      <c r="AQ426" s="260">
        <f>IF($AL426="",0,'All Ticker P&amp;L'!J426*'All Ticker P&amp;L'!I426)</f>
        <v>0</v>
      </c>
      <c r="AR426" s="260">
        <f>IF($AL426="",0,'All Ticker P&amp;L'!L426)</f>
        <v>0</v>
      </c>
      <c r="AS426" s="261">
        <f>IF($AL426="",0,'All Ticker P&amp;L'!M426)</f>
        <v>0</v>
      </c>
      <c r="AT426" s="238" t="str">
        <f>IF($AL426="","",RANK(AR426,$AR$2:$AR$1001)+COUNTIF($AR$2:AR426,AR426)-1)</f>
        <v/>
      </c>
      <c r="AU426" s="238" t="str">
        <f>IF($AL426="","",RANK(AV426,$AV$2:$AV$1001)+COUNTIF($AV$2:AV426,AV426)-1)</f>
        <v/>
      </c>
      <c r="AV426" s="260">
        <f t="shared" si="44"/>
        <v>0</v>
      </c>
    </row>
    <row r="427" spans="26:48" ht="15" customHeight="1" x14ac:dyDescent="0.2">
      <c r="Z427" s="238" t="str">
        <f>Shares!A427</f>
        <v/>
      </c>
      <c r="AA427" s="238" t="str">
        <f>Shares!B427</f>
        <v/>
      </c>
      <c r="AB427" s="238" t="str">
        <f>Shares!C427</f>
        <v/>
      </c>
      <c r="AC427" s="238" t="str">
        <f>Shares!D427</f>
        <v/>
      </c>
      <c r="AD427" s="238">
        <f>IF($Z427="",0,Shares!E427)</f>
        <v>0</v>
      </c>
      <c r="AE427" s="260">
        <f>IF($Z427="",0,Shares!K427*Shares!J427)</f>
        <v>0</v>
      </c>
      <c r="AF427" s="261">
        <f t="shared" si="43"/>
        <v>0</v>
      </c>
      <c r="AG427" s="260">
        <f>IF($Z427="",0,Shares!M427)</f>
        <v>0</v>
      </c>
      <c r="AH427" s="261">
        <f>IF($Z427="",0,Shares!N427)</f>
        <v>0</v>
      </c>
      <c r="AI427" s="238" t="str">
        <f>IF($Z427="","",RANK(AE427,$AE$2:$AE$1001)+COUNTIF($AE$2:AE427,AE427)-1)</f>
        <v/>
      </c>
      <c r="AJ427" s="238" t="str">
        <f>IF($AD427&lt;0,COUNT($AJ$1:AJ426)+1,"")</f>
        <v/>
      </c>
      <c r="AL427" s="238" t="str">
        <f>'All Ticker P&amp;L'!A427</f>
        <v/>
      </c>
      <c r="AM427" s="238" t="str">
        <f>'All Ticker P&amp;L'!B427</f>
        <v/>
      </c>
      <c r="AN427" s="238" t="str">
        <f>'All Ticker P&amp;L'!C427</f>
        <v/>
      </c>
      <c r="AO427" s="238" t="str">
        <f>'All Ticker P&amp;L'!D427</f>
        <v/>
      </c>
      <c r="AP427" s="238">
        <f>IF($AL427="",0,'All Ticker P&amp;L'!E427)</f>
        <v>0</v>
      </c>
      <c r="AQ427" s="260">
        <f>IF($AL427="",0,'All Ticker P&amp;L'!J427*'All Ticker P&amp;L'!I427)</f>
        <v>0</v>
      </c>
      <c r="AR427" s="260">
        <f>IF($AL427="",0,'All Ticker P&amp;L'!L427)</f>
        <v>0</v>
      </c>
      <c r="AS427" s="261">
        <f>IF($AL427="",0,'All Ticker P&amp;L'!M427)</f>
        <v>0</v>
      </c>
      <c r="AT427" s="238" t="str">
        <f>IF($AL427="","",RANK(AR427,$AR$2:$AR$1001)+COUNTIF($AR$2:AR427,AR427)-1)</f>
        <v/>
      </c>
      <c r="AU427" s="238" t="str">
        <f>IF($AL427="","",RANK(AV427,$AV$2:$AV$1001)+COUNTIF($AV$2:AV427,AV427)-1)</f>
        <v/>
      </c>
      <c r="AV427" s="260">
        <f t="shared" si="44"/>
        <v>0</v>
      </c>
    </row>
    <row r="428" spans="26:48" ht="15" customHeight="1" x14ac:dyDescent="0.2">
      <c r="Z428" s="238" t="str">
        <f>Shares!A428</f>
        <v/>
      </c>
      <c r="AA428" s="238" t="str">
        <f>Shares!B428</f>
        <v/>
      </c>
      <c r="AB428" s="238" t="str">
        <f>Shares!C428</f>
        <v/>
      </c>
      <c r="AC428" s="238" t="str">
        <f>Shares!D428</f>
        <v/>
      </c>
      <c r="AD428" s="238">
        <f>IF($Z428="",0,Shares!E428)</f>
        <v>0</v>
      </c>
      <c r="AE428" s="260">
        <f>IF($Z428="",0,Shares!K428*Shares!J428)</f>
        <v>0</v>
      </c>
      <c r="AF428" s="261">
        <f t="shared" si="43"/>
        <v>0</v>
      </c>
      <c r="AG428" s="260">
        <f>IF($Z428="",0,Shares!M428)</f>
        <v>0</v>
      </c>
      <c r="AH428" s="261">
        <f>IF($Z428="",0,Shares!N428)</f>
        <v>0</v>
      </c>
      <c r="AI428" s="238" t="str">
        <f>IF($Z428="","",RANK(AE428,$AE$2:$AE$1001)+COUNTIF($AE$2:AE428,AE428)-1)</f>
        <v/>
      </c>
      <c r="AJ428" s="238" t="str">
        <f>IF($AD428&lt;0,COUNT($AJ$1:AJ427)+1,"")</f>
        <v/>
      </c>
      <c r="AL428" s="238" t="str">
        <f>'All Ticker P&amp;L'!A428</f>
        <v/>
      </c>
      <c r="AM428" s="238" t="str">
        <f>'All Ticker P&amp;L'!B428</f>
        <v/>
      </c>
      <c r="AN428" s="238" t="str">
        <f>'All Ticker P&amp;L'!C428</f>
        <v/>
      </c>
      <c r="AO428" s="238" t="str">
        <f>'All Ticker P&amp;L'!D428</f>
        <v/>
      </c>
      <c r="AP428" s="238">
        <f>IF($AL428="",0,'All Ticker P&amp;L'!E428)</f>
        <v>0</v>
      </c>
      <c r="AQ428" s="260">
        <f>IF($AL428="",0,'All Ticker P&amp;L'!J428*'All Ticker P&amp;L'!I428)</f>
        <v>0</v>
      </c>
      <c r="AR428" s="260">
        <f>IF($AL428="",0,'All Ticker P&amp;L'!L428)</f>
        <v>0</v>
      </c>
      <c r="AS428" s="261">
        <f>IF($AL428="",0,'All Ticker P&amp;L'!M428)</f>
        <v>0</v>
      </c>
      <c r="AT428" s="238" t="str">
        <f>IF($AL428="","",RANK(AR428,$AR$2:$AR$1001)+COUNTIF($AR$2:AR428,AR428)-1)</f>
        <v/>
      </c>
      <c r="AU428" s="238" t="str">
        <f>IF($AL428="","",RANK(AV428,$AV$2:$AV$1001)+COUNTIF($AV$2:AV428,AV428)-1)</f>
        <v/>
      </c>
      <c r="AV428" s="260">
        <f t="shared" si="44"/>
        <v>0</v>
      </c>
    </row>
    <row r="429" spans="26:48" ht="15" customHeight="1" x14ac:dyDescent="0.2">
      <c r="Z429" s="238" t="str">
        <f>Shares!A429</f>
        <v/>
      </c>
      <c r="AA429" s="238" t="str">
        <f>Shares!B429</f>
        <v/>
      </c>
      <c r="AB429" s="238" t="str">
        <f>Shares!C429</f>
        <v/>
      </c>
      <c r="AC429" s="238" t="str">
        <f>Shares!D429</f>
        <v/>
      </c>
      <c r="AD429" s="238">
        <f>IF($Z429="",0,Shares!E429)</f>
        <v>0</v>
      </c>
      <c r="AE429" s="260">
        <f>IF($Z429="",0,Shares!K429*Shares!J429)</f>
        <v>0</v>
      </c>
      <c r="AF429" s="261">
        <f t="shared" si="43"/>
        <v>0</v>
      </c>
      <c r="AG429" s="260">
        <f>IF($Z429="",0,Shares!M429)</f>
        <v>0</v>
      </c>
      <c r="AH429" s="261">
        <f>IF($Z429="",0,Shares!N429)</f>
        <v>0</v>
      </c>
      <c r="AI429" s="238" t="str">
        <f>IF($Z429="","",RANK(AE429,$AE$2:$AE$1001)+COUNTIF($AE$2:AE429,AE429)-1)</f>
        <v/>
      </c>
      <c r="AJ429" s="238" t="str">
        <f>IF($AD429&lt;0,COUNT($AJ$1:AJ428)+1,"")</f>
        <v/>
      </c>
      <c r="AL429" s="238" t="str">
        <f>'All Ticker P&amp;L'!A429</f>
        <v/>
      </c>
      <c r="AM429" s="238" t="str">
        <f>'All Ticker P&amp;L'!B429</f>
        <v/>
      </c>
      <c r="AN429" s="238" t="str">
        <f>'All Ticker P&amp;L'!C429</f>
        <v/>
      </c>
      <c r="AO429" s="238" t="str">
        <f>'All Ticker P&amp;L'!D429</f>
        <v/>
      </c>
      <c r="AP429" s="238">
        <f>IF($AL429="",0,'All Ticker P&amp;L'!E429)</f>
        <v>0</v>
      </c>
      <c r="AQ429" s="260">
        <f>IF($AL429="",0,'All Ticker P&amp;L'!J429*'All Ticker P&amp;L'!I429)</f>
        <v>0</v>
      </c>
      <c r="AR429" s="260">
        <f>IF($AL429="",0,'All Ticker P&amp;L'!L429)</f>
        <v>0</v>
      </c>
      <c r="AS429" s="261">
        <f>IF($AL429="",0,'All Ticker P&amp;L'!M429)</f>
        <v>0</v>
      </c>
      <c r="AT429" s="238" t="str">
        <f>IF($AL429="","",RANK(AR429,$AR$2:$AR$1001)+COUNTIF($AR$2:AR429,AR429)-1)</f>
        <v/>
      </c>
      <c r="AU429" s="238" t="str">
        <f>IF($AL429="","",RANK(AV429,$AV$2:$AV$1001)+COUNTIF($AV$2:AV429,AV429)-1)</f>
        <v/>
      </c>
      <c r="AV429" s="260">
        <f t="shared" si="44"/>
        <v>0</v>
      </c>
    </row>
    <row r="430" spans="26:48" ht="15" customHeight="1" x14ac:dyDescent="0.2">
      <c r="Z430" s="238" t="str">
        <f>Shares!A430</f>
        <v/>
      </c>
      <c r="AA430" s="238" t="str">
        <f>Shares!B430</f>
        <v/>
      </c>
      <c r="AB430" s="238" t="str">
        <f>Shares!C430</f>
        <v/>
      </c>
      <c r="AC430" s="238" t="str">
        <f>Shares!D430</f>
        <v/>
      </c>
      <c r="AD430" s="238">
        <f>IF($Z430="",0,Shares!E430)</f>
        <v>0</v>
      </c>
      <c r="AE430" s="260">
        <f>IF($Z430="",0,Shares!K430*Shares!J430)</f>
        <v>0</v>
      </c>
      <c r="AF430" s="261">
        <f t="shared" si="43"/>
        <v>0</v>
      </c>
      <c r="AG430" s="260">
        <f>IF($Z430="",0,Shares!M430)</f>
        <v>0</v>
      </c>
      <c r="AH430" s="261">
        <f>IF($Z430="",0,Shares!N430)</f>
        <v>0</v>
      </c>
      <c r="AI430" s="238" t="str">
        <f>IF($Z430="","",RANK(AE430,$AE$2:$AE$1001)+COUNTIF($AE$2:AE430,AE430)-1)</f>
        <v/>
      </c>
      <c r="AJ430" s="238" t="str">
        <f>IF($AD430&lt;0,COUNT($AJ$1:AJ429)+1,"")</f>
        <v/>
      </c>
      <c r="AL430" s="238" t="str">
        <f>'All Ticker P&amp;L'!A430</f>
        <v/>
      </c>
      <c r="AM430" s="238" t="str">
        <f>'All Ticker P&amp;L'!B430</f>
        <v/>
      </c>
      <c r="AN430" s="238" t="str">
        <f>'All Ticker P&amp;L'!C430</f>
        <v/>
      </c>
      <c r="AO430" s="238" t="str">
        <f>'All Ticker P&amp;L'!D430</f>
        <v/>
      </c>
      <c r="AP430" s="238">
        <f>IF($AL430="",0,'All Ticker P&amp;L'!E430)</f>
        <v>0</v>
      </c>
      <c r="AQ430" s="260">
        <f>IF($AL430="",0,'All Ticker P&amp;L'!J430*'All Ticker P&amp;L'!I430)</f>
        <v>0</v>
      </c>
      <c r="AR430" s="260">
        <f>IF($AL430="",0,'All Ticker P&amp;L'!L430)</f>
        <v>0</v>
      </c>
      <c r="AS430" s="261">
        <f>IF($AL430="",0,'All Ticker P&amp;L'!M430)</f>
        <v>0</v>
      </c>
      <c r="AT430" s="238" t="str">
        <f>IF($AL430="","",RANK(AR430,$AR$2:$AR$1001)+COUNTIF($AR$2:AR430,AR430)-1)</f>
        <v/>
      </c>
      <c r="AU430" s="238" t="str">
        <f>IF($AL430="","",RANK(AV430,$AV$2:$AV$1001)+COUNTIF($AV$2:AV430,AV430)-1)</f>
        <v/>
      </c>
      <c r="AV430" s="260">
        <f t="shared" si="44"/>
        <v>0</v>
      </c>
    </row>
    <row r="431" spans="26:48" ht="15" customHeight="1" x14ac:dyDescent="0.2">
      <c r="Z431" s="238" t="str">
        <f>Shares!A431</f>
        <v/>
      </c>
      <c r="AA431" s="238" t="str">
        <f>Shares!B431</f>
        <v/>
      </c>
      <c r="AB431" s="238" t="str">
        <f>Shares!C431</f>
        <v/>
      </c>
      <c r="AC431" s="238" t="str">
        <f>Shares!D431</f>
        <v/>
      </c>
      <c r="AD431" s="238">
        <f>IF($Z431="",0,Shares!E431)</f>
        <v>0</v>
      </c>
      <c r="AE431" s="260">
        <f>IF($Z431="",0,Shares!K431*Shares!J431)</f>
        <v>0</v>
      </c>
      <c r="AF431" s="261">
        <f t="shared" si="43"/>
        <v>0</v>
      </c>
      <c r="AG431" s="260">
        <f>IF($Z431="",0,Shares!M431)</f>
        <v>0</v>
      </c>
      <c r="AH431" s="261">
        <f>IF($Z431="",0,Shares!N431)</f>
        <v>0</v>
      </c>
      <c r="AI431" s="238" t="str">
        <f>IF($Z431="","",RANK(AE431,$AE$2:$AE$1001)+COUNTIF($AE$2:AE431,AE431)-1)</f>
        <v/>
      </c>
      <c r="AJ431" s="238" t="str">
        <f>IF($AD431&lt;0,COUNT($AJ$1:AJ430)+1,"")</f>
        <v/>
      </c>
      <c r="AL431" s="238" t="str">
        <f>'All Ticker P&amp;L'!A431</f>
        <v/>
      </c>
      <c r="AM431" s="238" t="str">
        <f>'All Ticker P&amp;L'!B431</f>
        <v/>
      </c>
      <c r="AN431" s="238" t="str">
        <f>'All Ticker P&amp;L'!C431</f>
        <v/>
      </c>
      <c r="AO431" s="238" t="str">
        <f>'All Ticker P&amp;L'!D431</f>
        <v/>
      </c>
      <c r="AP431" s="238">
        <f>IF($AL431="",0,'All Ticker P&amp;L'!E431)</f>
        <v>0</v>
      </c>
      <c r="AQ431" s="260">
        <f>IF($AL431="",0,'All Ticker P&amp;L'!J431*'All Ticker P&amp;L'!I431)</f>
        <v>0</v>
      </c>
      <c r="AR431" s="260">
        <f>IF($AL431="",0,'All Ticker P&amp;L'!L431)</f>
        <v>0</v>
      </c>
      <c r="AS431" s="261">
        <f>IF($AL431="",0,'All Ticker P&amp;L'!M431)</f>
        <v>0</v>
      </c>
      <c r="AT431" s="238" t="str">
        <f>IF($AL431="","",RANK(AR431,$AR$2:$AR$1001)+COUNTIF($AR$2:AR431,AR431)-1)</f>
        <v/>
      </c>
      <c r="AU431" s="238" t="str">
        <f>IF($AL431="","",RANK(AV431,$AV$2:$AV$1001)+COUNTIF($AV$2:AV431,AV431)-1)</f>
        <v/>
      </c>
      <c r="AV431" s="260">
        <f t="shared" si="44"/>
        <v>0</v>
      </c>
    </row>
    <row r="432" spans="26:48" ht="15" customHeight="1" x14ac:dyDescent="0.2">
      <c r="Z432" s="238" t="str">
        <f>Shares!A432</f>
        <v/>
      </c>
      <c r="AA432" s="238" t="str">
        <f>Shares!B432</f>
        <v/>
      </c>
      <c r="AB432" s="238" t="str">
        <f>Shares!C432</f>
        <v/>
      </c>
      <c r="AC432" s="238" t="str">
        <f>Shares!D432</f>
        <v/>
      </c>
      <c r="AD432" s="238">
        <f>IF($Z432="",0,Shares!E432)</f>
        <v>0</v>
      </c>
      <c r="AE432" s="260">
        <f>IF($Z432="",0,Shares!K432*Shares!J432)</f>
        <v>0</v>
      </c>
      <c r="AF432" s="261">
        <f t="shared" si="43"/>
        <v>0</v>
      </c>
      <c r="AG432" s="260">
        <f>IF($Z432="",0,Shares!M432)</f>
        <v>0</v>
      </c>
      <c r="AH432" s="261">
        <f>IF($Z432="",0,Shares!N432)</f>
        <v>0</v>
      </c>
      <c r="AI432" s="238" t="str">
        <f>IF($Z432="","",RANK(AE432,$AE$2:$AE$1001)+COUNTIF($AE$2:AE432,AE432)-1)</f>
        <v/>
      </c>
      <c r="AJ432" s="238" t="str">
        <f>IF($AD432&lt;0,COUNT($AJ$1:AJ431)+1,"")</f>
        <v/>
      </c>
      <c r="AL432" s="238" t="str">
        <f>'All Ticker P&amp;L'!A432</f>
        <v/>
      </c>
      <c r="AM432" s="238" t="str">
        <f>'All Ticker P&amp;L'!B432</f>
        <v/>
      </c>
      <c r="AN432" s="238" t="str">
        <f>'All Ticker P&amp;L'!C432</f>
        <v/>
      </c>
      <c r="AO432" s="238" t="str">
        <f>'All Ticker P&amp;L'!D432</f>
        <v/>
      </c>
      <c r="AP432" s="238">
        <f>IF($AL432="",0,'All Ticker P&amp;L'!E432)</f>
        <v>0</v>
      </c>
      <c r="AQ432" s="260">
        <f>IF($AL432="",0,'All Ticker P&amp;L'!J432*'All Ticker P&amp;L'!I432)</f>
        <v>0</v>
      </c>
      <c r="AR432" s="260">
        <f>IF($AL432="",0,'All Ticker P&amp;L'!L432)</f>
        <v>0</v>
      </c>
      <c r="AS432" s="261">
        <f>IF($AL432="",0,'All Ticker P&amp;L'!M432)</f>
        <v>0</v>
      </c>
      <c r="AT432" s="238" t="str">
        <f>IF($AL432="","",RANK(AR432,$AR$2:$AR$1001)+COUNTIF($AR$2:AR432,AR432)-1)</f>
        <v/>
      </c>
      <c r="AU432" s="238" t="str">
        <f>IF($AL432="","",RANK(AV432,$AV$2:$AV$1001)+COUNTIF($AV$2:AV432,AV432)-1)</f>
        <v/>
      </c>
      <c r="AV432" s="260">
        <f t="shared" si="44"/>
        <v>0</v>
      </c>
    </row>
    <row r="433" spans="26:48" ht="15" customHeight="1" x14ac:dyDescent="0.2">
      <c r="Z433" s="238" t="str">
        <f>Shares!A433</f>
        <v/>
      </c>
      <c r="AA433" s="238" t="str">
        <f>Shares!B433</f>
        <v/>
      </c>
      <c r="AB433" s="238" t="str">
        <f>Shares!C433</f>
        <v/>
      </c>
      <c r="AC433" s="238" t="str">
        <f>Shares!D433</f>
        <v/>
      </c>
      <c r="AD433" s="238">
        <f>IF($Z433="",0,Shares!E433)</f>
        <v>0</v>
      </c>
      <c r="AE433" s="260">
        <f>IF($Z433="",0,Shares!K433*Shares!J433)</f>
        <v>0</v>
      </c>
      <c r="AF433" s="261">
        <f t="shared" si="43"/>
        <v>0</v>
      </c>
      <c r="AG433" s="260">
        <f>IF($Z433="",0,Shares!M433)</f>
        <v>0</v>
      </c>
      <c r="AH433" s="261">
        <f>IF($Z433="",0,Shares!N433)</f>
        <v>0</v>
      </c>
      <c r="AI433" s="238" t="str">
        <f>IF($Z433="","",RANK(AE433,$AE$2:$AE$1001)+COUNTIF($AE$2:AE433,AE433)-1)</f>
        <v/>
      </c>
      <c r="AJ433" s="238" t="str">
        <f>IF($AD433&lt;0,COUNT($AJ$1:AJ432)+1,"")</f>
        <v/>
      </c>
      <c r="AL433" s="238" t="str">
        <f>'All Ticker P&amp;L'!A433</f>
        <v/>
      </c>
      <c r="AM433" s="238" t="str">
        <f>'All Ticker P&amp;L'!B433</f>
        <v/>
      </c>
      <c r="AN433" s="238" t="str">
        <f>'All Ticker P&amp;L'!C433</f>
        <v/>
      </c>
      <c r="AO433" s="238" t="str">
        <f>'All Ticker P&amp;L'!D433</f>
        <v/>
      </c>
      <c r="AP433" s="238">
        <f>IF($AL433="",0,'All Ticker P&amp;L'!E433)</f>
        <v>0</v>
      </c>
      <c r="AQ433" s="260">
        <f>IF($AL433="",0,'All Ticker P&amp;L'!J433*'All Ticker P&amp;L'!I433)</f>
        <v>0</v>
      </c>
      <c r="AR433" s="260">
        <f>IF($AL433="",0,'All Ticker P&amp;L'!L433)</f>
        <v>0</v>
      </c>
      <c r="AS433" s="261">
        <f>IF($AL433="",0,'All Ticker P&amp;L'!M433)</f>
        <v>0</v>
      </c>
      <c r="AT433" s="238" t="str">
        <f>IF($AL433="","",RANK(AR433,$AR$2:$AR$1001)+COUNTIF($AR$2:AR433,AR433)-1)</f>
        <v/>
      </c>
      <c r="AU433" s="238" t="str">
        <f>IF($AL433="","",RANK(AV433,$AV$2:$AV$1001)+COUNTIF($AV$2:AV433,AV433)-1)</f>
        <v/>
      </c>
      <c r="AV433" s="260">
        <f t="shared" si="44"/>
        <v>0</v>
      </c>
    </row>
    <row r="434" spans="26:48" ht="15" customHeight="1" x14ac:dyDescent="0.2">
      <c r="Z434" s="238" t="str">
        <f>Shares!A434</f>
        <v/>
      </c>
      <c r="AA434" s="238" t="str">
        <f>Shares!B434</f>
        <v/>
      </c>
      <c r="AB434" s="238" t="str">
        <f>Shares!C434</f>
        <v/>
      </c>
      <c r="AC434" s="238" t="str">
        <f>Shares!D434</f>
        <v/>
      </c>
      <c r="AD434" s="238">
        <f>IF($Z434="",0,Shares!E434)</f>
        <v>0</v>
      </c>
      <c r="AE434" s="260">
        <f>IF($Z434="",0,Shares!K434*Shares!J434)</f>
        <v>0</v>
      </c>
      <c r="AF434" s="261">
        <f t="shared" si="43"/>
        <v>0</v>
      </c>
      <c r="AG434" s="260">
        <f>IF($Z434="",0,Shares!M434)</f>
        <v>0</v>
      </c>
      <c r="AH434" s="261">
        <f>IF($Z434="",0,Shares!N434)</f>
        <v>0</v>
      </c>
      <c r="AI434" s="238" t="str">
        <f>IF($Z434="","",RANK(AE434,$AE$2:$AE$1001)+COUNTIF($AE$2:AE434,AE434)-1)</f>
        <v/>
      </c>
      <c r="AJ434" s="238" t="str">
        <f>IF($AD434&lt;0,COUNT($AJ$1:AJ433)+1,"")</f>
        <v/>
      </c>
      <c r="AL434" s="238" t="str">
        <f>'All Ticker P&amp;L'!A434</f>
        <v/>
      </c>
      <c r="AM434" s="238" t="str">
        <f>'All Ticker P&amp;L'!B434</f>
        <v/>
      </c>
      <c r="AN434" s="238" t="str">
        <f>'All Ticker P&amp;L'!C434</f>
        <v/>
      </c>
      <c r="AO434" s="238" t="str">
        <f>'All Ticker P&amp;L'!D434</f>
        <v/>
      </c>
      <c r="AP434" s="238">
        <f>IF($AL434="",0,'All Ticker P&amp;L'!E434)</f>
        <v>0</v>
      </c>
      <c r="AQ434" s="260">
        <f>IF($AL434="",0,'All Ticker P&amp;L'!J434*'All Ticker P&amp;L'!I434)</f>
        <v>0</v>
      </c>
      <c r="AR434" s="260">
        <f>IF($AL434="",0,'All Ticker P&amp;L'!L434)</f>
        <v>0</v>
      </c>
      <c r="AS434" s="261">
        <f>IF($AL434="",0,'All Ticker P&amp;L'!M434)</f>
        <v>0</v>
      </c>
      <c r="AT434" s="238" t="str">
        <f>IF($AL434="","",RANK(AR434,$AR$2:$AR$1001)+COUNTIF($AR$2:AR434,AR434)-1)</f>
        <v/>
      </c>
      <c r="AU434" s="238" t="str">
        <f>IF($AL434="","",RANK(AV434,$AV$2:$AV$1001)+COUNTIF($AV$2:AV434,AV434)-1)</f>
        <v/>
      </c>
      <c r="AV434" s="260">
        <f t="shared" si="44"/>
        <v>0</v>
      </c>
    </row>
    <row r="435" spans="26:48" ht="15" customHeight="1" x14ac:dyDescent="0.2">
      <c r="Z435" s="238" t="str">
        <f>Shares!A435</f>
        <v/>
      </c>
      <c r="AA435" s="238" t="str">
        <f>Shares!B435</f>
        <v/>
      </c>
      <c r="AB435" s="238" t="str">
        <f>Shares!C435</f>
        <v/>
      </c>
      <c r="AC435" s="238" t="str">
        <f>Shares!D435</f>
        <v/>
      </c>
      <c r="AD435" s="238">
        <f>IF($Z435="",0,Shares!E435)</f>
        <v>0</v>
      </c>
      <c r="AE435" s="260">
        <f>IF($Z435="",0,Shares!K435*Shares!J435)</f>
        <v>0</v>
      </c>
      <c r="AF435" s="261">
        <f t="shared" si="43"/>
        <v>0</v>
      </c>
      <c r="AG435" s="260">
        <f>IF($Z435="",0,Shares!M435)</f>
        <v>0</v>
      </c>
      <c r="AH435" s="261">
        <f>IF($Z435="",0,Shares!N435)</f>
        <v>0</v>
      </c>
      <c r="AI435" s="238" t="str">
        <f>IF($Z435="","",RANK(AE435,$AE$2:$AE$1001)+COUNTIF($AE$2:AE435,AE435)-1)</f>
        <v/>
      </c>
      <c r="AJ435" s="238" t="str">
        <f>IF($AD435&lt;0,COUNT($AJ$1:AJ434)+1,"")</f>
        <v/>
      </c>
      <c r="AL435" s="238" t="str">
        <f>'All Ticker P&amp;L'!A435</f>
        <v/>
      </c>
      <c r="AM435" s="238" t="str">
        <f>'All Ticker P&amp;L'!B435</f>
        <v/>
      </c>
      <c r="AN435" s="238" t="str">
        <f>'All Ticker P&amp;L'!C435</f>
        <v/>
      </c>
      <c r="AO435" s="238" t="str">
        <f>'All Ticker P&amp;L'!D435</f>
        <v/>
      </c>
      <c r="AP435" s="238">
        <f>IF($AL435="",0,'All Ticker P&amp;L'!E435)</f>
        <v>0</v>
      </c>
      <c r="AQ435" s="260">
        <f>IF($AL435="",0,'All Ticker P&amp;L'!J435*'All Ticker P&amp;L'!I435)</f>
        <v>0</v>
      </c>
      <c r="AR435" s="260">
        <f>IF($AL435="",0,'All Ticker P&amp;L'!L435)</f>
        <v>0</v>
      </c>
      <c r="AS435" s="261">
        <f>IF($AL435="",0,'All Ticker P&amp;L'!M435)</f>
        <v>0</v>
      </c>
      <c r="AT435" s="238" t="str">
        <f>IF($AL435="","",RANK(AR435,$AR$2:$AR$1001)+COUNTIF($AR$2:AR435,AR435)-1)</f>
        <v/>
      </c>
      <c r="AU435" s="238" t="str">
        <f>IF($AL435="","",RANK(AV435,$AV$2:$AV$1001)+COUNTIF($AV$2:AV435,AV435)-1)</f>
        <v/>
      </c>
      <c r="AV435" s="260">
        <f t="shared" si="44"/>
        <v>0</v>
      </c>
    </row>
    <row r="436" spans="26:48" ht="15" customHeight="1" x14ac:dyDescent="0.2">
      <c r="Z436" s="238" t="str">
        <f>Shares!A436</f>
        <v/>
      </c>
      <c r="AA436" s="238" t="str">
        <f>Shares!B436</f>
        <v/>
      </c>
      <c r="AB436" s="238" t="str">
        <f>Shares!C436</f>
        <v/>
      </c>
      <c r="AC436" s="238" t="str">
        <f>Shares!D436</f>
        <v/>
      </c>
      <c r="AD436" s="238">
        <f>IF($Z436="",0,Shares!E436)</f>
        <v>0</v>
      </c>
      <c r="AE436" s="260">
        <f>IF($Z436="",0,Shares!K436*Shares!J436)</f>
        <v>0</v>
      </c>
      <c r="AF436" s="261">
        <f t="shared" si="43"/>
        <v>0</v>
      </c>
      <c r="AG436" s="260">
        <f>IF($Z436="",0,Shares!M436)</f>
        <v>0</v>
      </c>
      <c r="AH436" s="261">
        <f>IF($Z436="",0,Shares!N436)</f>
        <v>0</v>
      </c>
      <c r="AI436" s="238" t="str">
        <f>IF($Z436="","",RANK(AE436,$AE$2:$AE$1001)+COUNTIF($AE$2:AE436,AE436)-1)</f>
        <v/>
      </c>
      <c r="AJ436" s="238" t="str">
        <f>IF($AD436&lt;0,COUNT($AJ$1:AJ435)+1,"")</f>
        <v/>
      </c>
      <c r="AL436" s="238" t="str">
        <f>'All Ticker P&amp;L'!A436</f>
        <v/>
      </c>
      <c r="AM436" s="238" t="str">
        <f>'All Ticker P&amp;L'!B436</f>
        <v/>
      </c>
      <c r="AN436" s="238" t="str">
        <f>'All Ticker P&amp;L'!C436</f>
        <v/>
      </c>
      <c r="AO436" s="238" t="str">
        <f>'All Ticker P&amp;L'!D436</f>
        <v/>
      </c>
      <c r="AP436" s="238">
        <f>IF($AL436="",0,'All Ticker P&amp;L'!E436)</f>
        <v>0</v>
      </c>
      <c r="AQ436" s="260">
        <f>IF($AL436="",0,'All Ticker P&amp;L'!J436*'All Ticker P&amp;L'!I436)</f>
        <v>0</v>
      </c>
      <c r="AR436" s="260">
        <f>IF($AL436="",0,'All Ticker P&amp;L'!L436)</f>
        <v>0</v>
      </c>
      <c r="AS436" s="261">
        <f>IF($AL436="",0,'All Ticker P&amp;L'!M436)</f>
        <v>0</v>
      </c>
      <c r="AT436" s="238" t="str">
        <f>IF($AL436="","",RANK(AR436,$AR$2:$AR$1001)+COUNTIF($AR$2:AR436,AR436)-1)</f>
        <v/>
      </c>
      <c r="AU436" s="238" t="str">
        <f>IF($AL436="","",RANK(AV436,$AV$2:$AV$1001)+COUNTIF($AV$2:AV436,AV436)-1)</f>
        <v/>
      </c>
      <c r="AV436" s="260">
        <f t="shared" si="44"/>
        <v>0</v>
      </c>
    </row>
    <row r="437" spans="26:48" ht="15" customHeight="1" x14ac:dyDescent="0.2">
      <c r="Z437" s="238" t="str">
        <f>Shares!A437</f>
        <v/>
      </c>
      <c r="AA437" s="238" t="str">
        <f>Shares!B437</f>
        <v/>
      </c>
      <c r="AB437" s="238" t="str">
        <f>Shares!C437</f>
        <v/>
      </c>
      <c r="AC437" s="238" t="str">
        <f>Shares!D437</f>
        <v/>
      </c>
      <c r="AD437" s="238">
        <f>IF($Z437="",0,Shares!E437)</f>
        <v>0</v>
      </c>
      <c r="AE437" s="260">
        <f>IF($Z437="",0,Shares!K437*Shares!J437)</f>
        <v>0</v>
      </c>
      <c r="AF437" s="261">
        <f t="shared" si="43"/>
        <v>0</v>
      </c>
      <c r="AG437" s="260">
        <f>IF($Z437="",0,Shares!M437)</f>
        <v>0</v>
      </c>
      <c r="AH437" s="261">
        <f>IF($Z437="",0,Shares!N437)</f>
        <v>0</v>
      </c>
      <c r="AI437" s="238" t="str">
        <f>IF($Z437="","",RANK(AE437,$AE$2:$AE$1001)+COUNTIF($AE$2:AE437,AE437)-1)</f>
        <v/>
      </c>
      <c r="AJ437" s="238" t="str">
        <f>IF($AD437&lt;0,COUNT($AJ$1:AJ436)+1,"")</f>
        <v/>
      </c>
      <c r="AL437" s="238" t="str">
        <f>'All Ticker P&amp;L'!A437</f>
        <v/>
      </c>
      <c r="AM437" s="238" t="str">
        <f>'All Ticker P&amp;L'!B437</f>
        <v/>
      </c>
      <c r="AN437" s="238" t="str">
        <f>'All Ticker P&amp;L'!C437</f>
        <v/>
      </c>
      <c r="AO437" s="238" t="str">
        <f>'All Ticker P&amp;L'!D437</f>
        <v/>
      </c>
      <c r="AP437" s="238">
        <f>IF($AL437="",0,'All Ticker P&amp;L'!E437)</f>
        <v>0</v>
      </c>
      <c r="AQ437" s="260">
        <f>IF($AL437="",0,'All Ticker P&amp;L'!J437*'All Ticker P&amp;L'!I437)</f>
        <v>0</v>
      </c>
      <c r="AR437" s="260">
        <f>IF($AL437="",0,'All Ticker P&amp;L'!L437)</f>
        <v>0</v>
      </c>
      <c r="AS437" s="261">
        <f>IF($AL437="",0,'All Ticker P&amp;L'!M437)</f>
        <v>0</v>
      </c>
      <c r="AT437" s="238" t="str">
        <f>IF($AL437="","",RANK(AR437,$AR$2:$AR$1001)+COUNTIF($AR$2:AR437,AR437)-1)</f>
        <v/>
      </c>
      <c r="AU437" s="238" t="str">
        <f>IF($AL437="","",RANK(AV437,$AV$2:$AV$1001)+COUNTIF($AV$2:AV437,AV437)-1)</f>
        <v/>
      </c>
      <c r="AV437" s="260">
        <f t="shared" si="44"/>
        <v>0</v>
      </c>
    </row>
    <row r="438" spans="26:48" ht="15" customHeight="1" x14ac:dyDescent="0.2">
      <c r="Z438" s="238" t="str">
        <f>Shares!A438</f>
        <v/>
      </c>
      <c r="AA438" s="238" t="str">
        <f>Shares!B438</f>
        <v/>
      </c>
      <c r="AB438" s="238" t="str">
        <f>Shares!C438</f>
        <v/>
      </c>
      <c r="AC438" s="238" t="str">
        <f>Shares!D438</f>
        <v/>
      </c>
      <c r="AD438" s="238">
        <f>IF($Z438="",0,Shares!E438)</f>
        <v>0</v>
      </c>
      <c r="AE438" s="260">
        <f>IF($Z438="",0,Shares!K438*Shares!J438)</f>
        <v>0</v>
      </c>
      <c r="AF438" s="261">
        <f t="shared" si="43"/>
        <v>0</v>
      </c>
      <c r="AG438" s="260">
        <f>IF($Z438="",0,Shares!M438)</f>
        <v>0</v>
      </c>
      <c r="AH438" s="261">
        <f>IF($Z438="",0,Shares!N438)</f>
        <v>0</v>
      </c>
      <c r="AI438" s="238" t="str">
        <f>IF($Z438="","",RANK(AE438,$AE$2:$AE$1001)+COUNTIF($AE$2:AE438,AE438)-1)</f>
        <v/>
      </c>
      <c r="AJ438" s="238" t="str">
        <f>IF($AD438&lt;0,COUNT($AJ$1:AJ437)+1,"")</f>
        <v/>
      </c>
      <c r="AL438" s="238" t="str">
        <f>'All Ticker P&amp;L'!A438</f>
        <v/>
      </c>
      <c r="AM438" s="238" t="str">
        <f>'All Ticker P&amp;L'!B438</f>
        <v/>
      </c>
      <c r="AN438" s="238" t="str">
        <f>'All Ticker P&amp;L'!C438</f>
        <v/>
      </c>
      <c r="AO438" s="238" t="str">
        <f>'All Ticker P&amp;L'!D438</f>
        <v/>
      </c>
      <c r="AP438" s="238">
        <f>IF($AL438="",0,'All Ticker P&amp;L'!E438)</f>
        <v>0</v>
      </c>
      <c r="AQ438" s="260">
        <f>IF($AL438="",0,'All Ticker P&amp;L'!J438*'All Ticker P&amp;L'!I438)</f>
        <v>0</v>
      </c>
      <c r="AR438" s="260">
        <f>IF($AL438="",0,'All Ticker P&amp;L'!L438)</f>
        <v>0</v>
      </c>
      <c r="AS438" s="261">
        <f>IF($AL438="",0,'All Ticker P&amp;L'!M438)</f>
        <v>0</v>
      </c>
      <c r="AT438" s="238" t="str">
        <f>IF($AL438="","",RANK(AR438,$AR$2:$AR$1001)+COUNTIF($AR$2:AR438,AR438)-1)</f>
        <v/>
      </c>
      <c r="AU438" s="238" t="str">
        <f>IF($AL438="","",RANK(AV438,$AV$2:$AV$1001)+COUNTIF($AV$2:AV438,AV438)-1)</f>
        <v/>
      </c>
      <c r="AV438" s="260">
        <f t="shared" si="44"/>
        <v>0</v>
      </c>
    </row>
    <row r="439" spans="26:48" ht="15" customHeight="1" x14ac:dyDescent="0.2">
      <c r="Z439" s="238" t="str">
        <f>Shares!A439</f>
        <v/>
      </c>
      <c r="AA439" s="238" t="str">
        <f>Shares!B439</f>
        <v/>
      </c>
      <c r="AB439" s="238" t="str">
        <f>Shares!C439</f>
        <v/>
      </c>
      <c r="AC439" s="238" t="str">
        <f>Shares!D439</f>
        <v/>
      </c>
      <c r="AD439" s="238">
        <f>IF($Z439="",0,Shares!E439)</f>
        <v>0</v>
      </c>
      <c r="AE439" s="260">
        <f>IF($Z439="",0,Shares!K439*Shares!J439)</f>
        <v>0</v>
      </c>
      <c r="AF439" s="261">
        <f t="shared" si="43"/>
        <v>0</v>
      </c>
      <c r="AG439" s="260">
        <f>IF($Z439="",0,Shares!M439)</f>
        <v>0</v>
      </c>
      <c r="AH439" s="261">
        <f>IF($Z439="",0,Shares!N439)</f>
        <v>0</v>
      </c>
      <c r="AI439" s="238" t="str">
        <f>IF($Z439="","",RANK(AE439,$AE$2:$AE$1001)+COUNTIF($AE$2:AE439,AE439)-1)</f>
        <v/>
      </c>
      <c r="AJ439" s="238" t="str">
        <f>IF($AD439&lt;0,COUNT($AJ$1:AJ438)+1,"")</f>
        <v/>
      </c>
      <c r="AL439" s="238" t="str">
        <f>'All Ticker P&amp;L'!A439</f>
        <v/>
      </c>
      <c r="AM439" s="238" t="str">
        <f>'All Ticker P&amp;L'!B439</f>
        <v/>
      </c>
      <c r="AN439" s="238" t="str">
        <f>'All Ticker P&amp;L'!C439</f>
        <v/>
      </c>
      <c r="AO439" s="238" t="str">
        <f>'All Ticker P&amp;L'!D439</f>
        <v/>
      </c>
      <c r="AP439" s="238">
        <f>IF($AL439="",0,'All Ticker P&amp;L'!E439)</f>
        <v>0</v>
      </c>
      <c r="AQ439" s="260">
        <f>IF($AL439="",0,'All Ticker P&amp;L'!J439*'All Ticker P&amp;L'!I439)</f>
        <v>0</v>
      </c>
      <c r="AR439" s="260">
        <f>IF($AL439="",0,'All Ticker P&amp;L'!L439)</f>
        <v>0</v>
      </c>
      <c r="AS439" s="261">
        <f>IF($AL439="",0,'All Ticker P&amp;L'!M439)</f>
        <v>0</v>
      </c>
      <c r="AT439" s="238" t="str">
        <f>IF($AL439="","",RANK(AR439,$AR$2:$AR$1001)+COUNTIF($AR$2:AR439,AR439)-1)</f>
        <v/>
      </c>
      <c r="AU439" s="238" t="str">
        <f>IF($AL439="","",RANK(AV439,$AV$2:$AV$1001)+COUNTIF($AV$2:AV439,AV439)-1)</f>
        <v/>
      </c>
      <c r="AV439" s="260">
        <f t="shared" si="44"/>
        <v>0</v>
      </c>
    </row>
    <row r="440" spans="26:48" ht="15" customHeight="1" x14ac:dyDescent="0.2">
      <c r="Z440" s="238" t="str">
        <f>Shares!A440</f>
        <v/>
      </c>
      <c r="AA440" s="238" t="str">
        <f>Shares!B440</f>
        <v/>
      </c>
      <c r="AB440" s="238" t="str">
        <f>Shares!C440</f>
        <v/>
      </c>
      <c r="AC440" s="238" t="str">
        <f>Shares!D440</f>
        <v/>
      </c>
      <c r="AD440" s="238">
        <f>IF($Z440="",0,Shares!E440)</f>
        <v>0</v>
      </c>
      <c r="AE440" s="260">
        <f>IF($Z440="",0,Shares!K440*Shares!J440)</f>
        <v>0</v>
      </c>
      <c r="AF440" s="261">
        <f t="shared" si="43"/>
        <v>0</v>
      </c>
      <c r="AG440" s="260">
        <f>IF($Z440="",0,Shares!M440)</f>
        <v>0</v>
      </c>
      <c r="AH440" s="261">
        <f>IF($Z440="",0,Shares!N440)</f>
        <v>0</v>
      </c>
      <c r="AI440" s="238" t="str">
        <f>IF($Z440="","",RANK(AE440,$AE$2:$AE$1001)+COUNTIF($AE$2:AE440,AE440)-1)</f>
        <v/>
      </c>
      <c r="AJ440" s="238" t="str">
        <f>IF($AD440&lt;0,COUNT($AJ$1:AJ439)+1,"")</f>
        <v/>
      </c>
      <c r="AL440" s="238" t="str">
        <f>'All Ticker P&amp;L'!A440</f>
        <v/>
      </c>
      <c r="AM440" s="238" t="str">
        <f>'All Ticker P&amp;L'!B440</f>
        <v/>
      </c>
      <c r="AN440" s="238" t="str">
        <f>'All Ticker P&amp;L'!C440</f>
        <v/>
      </c>
      <c r="AO440" s="238" t="str">
        <f>'All Ticker P&amp;L'!D440</f>
        <v/>
      </c>
      <c r="AP440" s="238">
        <f>IF($AL440="",0,'All Ticker P&amp;L'!E440)</f>
        <v>0</v>
      </c>
      <c r="AQ440" s="260">
        <f>IF($AL440="",0,'All Ticker P&amp;L'!J440*'All Ticker P&amp;L'!I440)</f>
        <v>0</v>
      </c>
      <c r="AR440" s="260">
        <f>IF($AL440="",0,'All Ticker P&amp;L'!L440)</f>
        <v>0</v>
      </c>
      <c r="AS440" s="261">
        <f>IF($AL440="",0,'All Ticker P&amp;L'!M440)</f>
        <v>0</v>
      </c>
      <c r="AT440" s="238" t="str">
        <f>IF($AL440="","",RANK(AR440,$AR$2:$AR$1001)+COUNTIF($AR$2:AR440,AR440)-1)</f>
        <v/>
      </c>
      <c r="AU440" s="238" t="str">
        <f>IF($AL440="","",RANK(AV440,$AV$2:$AV$1001)+COUNTIF($AV$2:AV440,AV440)-1)</f>
        <v/>
      </c>
      <c r="AV440" s="260">
        <f t="shared" si="44"/>
        <v>0</v>
      </c>
    </row>
    <row r="441" spans="26:48" ht="15" customHeight="1" x14ac:dyDescent="0.2">
      <c r="Z441" s="238" t="str">
        <f>Shares!A441</f>
        <v/>
      </c>
      <c r="AA441" s="238" t="str">
        <f>Shares!B441</f>
        <v/>
      </c>
      <c r="AB441" s="238" t="str">
        <f>Shares!C441</f>
        <v/>
      </c>
      <c r="AC441" s="238" t="str">
        <f>Shares!D441</f>
        <v/>
      </c>
      <c r="AD441" s="238">
        <f>IF($Z441="",0,Shares!E441)</f>
        <v>0</v>
      </c>
      <c r="AE441" s="260">
        <f>IF($Z441="",0,Shares!K441*Shares!J441)</f>
        <v>0</v>
      </c>
      <c r="AF441" s="261">
        <f t="shared" si="43"/>
        <v>0</v>
      </c>
      <c r="AG441" s="260">
        <f>IF($Z441="",0,Shares!M441)</f>
        <v>0</v>
      </c>
      <c r="AH441" s="261">
        <f>IF($Z441="",0,Shares!N441)</f>
        <v>0</v>
      </c>
      <c r="AI441" s="238" t="str">
        <f>IF($Z441="","",RANK(AE441,$AE$2:$AE$1001)+COUNTIF($AE$2:AE441,AE441)-1)</f>
        <v/>
      </c>
      <c r="AJ441" s="238" t="str">
        <f>IF($AD441&lt;0,COUNT($AJ$1:AJ440)+1,"")</f>
        <v/>
      </c>
      <c r="AL441" s="238" t="str">
        <f>'All Ticker P&amp;L'!A441</f>
        <v/>
      </c>
      <c r="AM441" s="238" t="str">
        <f>'All Ticker P&amp;L'!B441</f>
        <v/>
      </c>
      <c r="AN441" s="238" t="str">
        <f>'All Ticker P&amp;L'!C441</f>
        <v/>
      </c>
      <c r="AO441" s="238" t="str">
        <f>'All Ticker P&amp;L'!D441</f>
        <v/>
      </c>
      <c r="AP441" s="238">
        <f>IF($AL441="",0,'All Ticker P&amp;L'!E441)</f>
        <v>0</v>
      </c>
      <c r="AQ441" s="260">
        <f>IF($AL441="",0,'All Ticker P&amp;L'!J441*'All Ticker P&amp;L'!I441)</f>
        <v>0</v>
      </c>
      <c r="AR441" s="260">
        <f>IF($AL441="",0,'All Ticker P&amp;L'!L441)</f>
        <v>0</v>
      </c>
      <c r="AS441" s="261">
        <f>IF($AL441="",0,'All Ticker P&amp;L'!M441)</f>
        <v>0</v>
      </c>
      <c r="AT441" s="238" t="str">
        <f>IF($AL441="","",RANK(AR441,$AR$2:$AR$1001)+COUNTIF($AR$2:AR441,AR441)-1)</f>
        <v/>
      </c>
      <c r="AU441" s="238" t="str">
        <f>IF($AL441="","",RANK(AV441,$AV$2:$AV$1001)+COUNTIF($AV$2:AV441,AV441)-1)</f>
        <v/>
      </c>
      <c r="AV441" s="260">
        <f t="shared" si="44"/>
        <v>0</v>
      </c>
    </row>
    <row r="442" spans="26:48" ht="15" customHeight="1" x14ac:dyDescent="0.2">
      <c r="Z442" s="238" t="str">
        <f>Shares!A442</f>
        <v/>
      </c>
      <c r="AA442" s="238" t="str">
        <f>Shares!B442</f>
        <v/>
      </c>
      <c r="AB442" s="238" t="str">
        <f>Shares!C442</f>
        <v/>
      </c>
      <c r="AC442" s="238" t="str">
        <f>Shares!D442</f>
        <v/>
      </c>
      <c r="AD442" s="238">
        <f>IF($Z442="",0,Shares!E442)</f>
        <v>0</v>
      </c>
      <c r="AE442" s="260">
        <f>IF($Z442="",0,Shares!K442*Shares!J442)</f>
        <v>0</v>
      </c>
      <c r="AF442" s="261">
        <f t="shared" si="43"/>
        <v>0</v>
      </c>
      <c r="AG442" s="260">
        <f>IF($Z442="",0,Shares!M442)</f>
        <v>0</v>
      </c>
      <c r="AH442" s="261">
        <f>IF($Z442="",0,Shares!N442)</f>
        <v>0</v>
      </c>
      <c r="AI442" s="238" t="str">
        <f>IF($Z442="","",RANK(AE442,$AE$2:$AE$1001)+COUNTIF($AE$2:AE442,AE442)-1)</f>
        <v/>
      </c>
      <c r="AJ442" s="238" t="str">
        <f>IF($AD442&lt;0,COUNT($AJ$1:AJ441)+1,"")</f>
        <v/>
      </c>
      <c r="AL442" s="238" t="str">
        <f>'All Ticker P&amp;L'!A442</f>
        <v/>
      </c>
      <c r="AM442" s="238" t="str">
        <f>'All Ticker P&amp;L'!B442</f>
        <v/>
      </c>
      <c r="AN442" s="238" t="str">
        <f>'All Ticker P&amp;L'!C442</f>
        <v/>
      </c>
      <c r="AO442" s="238" t="str">
        <f>'All Ticker P&amp;L'!D442</f>
        <v/>
      </c>
      <c r="AP442" s="238">
        <f>IF($AL442="",0,'All Ticker P&amp;L'!E442)</f>
        <v>0</v>
      </c>
      <c r="AQ442" s="260">
        <f>IF($AL442="",0,'All Ticker P&amp;L'!J442*'All Ticker P&amp;L'!I442)</f>
        <v>0</v>
      </c>
      <c r="AR442" s="260">
        <f>IF($AL442="",0,'All Ticker P&amp;L'!L442)</f>
        <v>0</v>
      </c>
      <c r="AS442" s="261">
        <f>IF($AL442="",0,'All Ticker P&amp;L'!M442)</f>
        <v>0</v>
      </c>
      <c r="AT442" s="238" t="str">
        <f>IF($AL442="","",RANK(AR442,$AR$2:$AR$1001)+COUNTIF($AR$2:AR442,AR442)-1)</f>
        <v/>
      </c>
      <c r="AU442" s="238" t="str">
        <f>IF($AL442="","",RANK(AV442,$AV$2:$AV$1001)+COUNTIF($AV$2:AV442,AV442)-1)</f>
        <v/>
      </c>
      <c r="AV442" s="260">
        <f t="shared" si="44"/>
        <v>0</v>
      </c>
    </row>
    <row r="443" spans="26:48" ht="15" customHeight="1" x14ac:dyDescent="0.2">
      <c r="Z443" s="238" t="str">
        <f>Shares!A443</f>
        <v/>
      </c>
      <c r="AA443" s="238" t="str">
        <f>Shares!B443</f>
        <v/>
      </c>
      <c r="AB443" s="238" t="str">
        <f>Shares!C443</f>
        <v/>
      </c>
      <c r="AC443" s="238" t="str">
        <f>Shares!D443</f>
        <v/>
      </c>
      <c r="AD443" s="238">
        <f>IF($Z443="",0,Shares!E443)</f>
        <v>0</v>
      </c>
      <c r="AE443" s="260">
        <f>IF($Z443="",0,Shares!K443*Shares!J443)</f>
        <v>0</v>
      </c>
      <c r="AF443" s="261">
        <f t="shared" si="43"/>
        <v>0</v>
      </c>
      <c r="AG443" s="260">
        <f>IF($Z443="",0,Shares!M443)</f>
        <v>0</v>
      </c>
      <c r="AH443" s="261">
        <f>IF($Z443="",0,Shares!N443)</f>
        <v>0</v>
      </c>
      <c r="AI443" s="238" t="str">
        <f>IF($Z443="","",RANK(AE443,$AE$2:$AE$1001)+COUNTIF($AE$2:AE443,AE443)-1)</f>
        <v/>
      </c>
      <c r="AJ443" s="238" t="str">
        <f>IF($AD443&lt;0,COUNT($AJ$1:AJ442)+1,"")</f>
        <v/>
      </c>
      <c r="AL443" s="238" t="str">
        <f>'All Ticker P&amp;L'!A443</f>
        <v/>
      </c>
      <c r="AM443" s="238" t="str">
        <f>'All Ticker P&amp;L'!B443</f>
        <v/>
      </c>
      <c r="AN443" s="238" t="str">
        <f>'All Ticker P&amp;L'!C443</f>
        <v/>
      </c>
      <c r="AO443" s="238" t="str">
        <f>'All Ticker P&amp;L'!D443</f>
        <v/>
      </c>
      <c r="AP443" s="238">
        <f>IF($AL443="",0,'All Ticker P&amp;L'!E443)</f>
        <v>0</v>
      </c>
      <c r="AQ443" s="260">
        <f>IF($AL443="",0,'All Ticker P&amp;L'!J443*'All Ticker P&amp;L'!I443)</f>
        <v>0</v>
      </c>
      <c r="AR443" s="260">
        <f>IF($AL443="",0,'All Ticker P&amp;L'!L443)</f>
        <v>0</v>
      </c>
      <c r="AS443" s="261">
        <f>IF($AL443="",0,'All Ticker P&amp;L'!M443)</f>
        <v>0</v>
      </c>
      <c r="AT443" s="238" t="str">
        <f>IF($AL443="","",RANK(AR443,$AR$2:$AR$1001)+COUNTIF($AR$2:AR443,AR443)-1)</f>
        <v/>
      </c>
      <c r="AU443" s="238" t="str">
        <f>IF($AL443="","",RANK(AV443,$AV$2:$AV$1001)+COUNTIF($AV$2:AV443,AV443)-1)</f>
        <v/>
      </c>
      <c r="AV443" s="260">
        <f t="shared" si="44"/>
        <v>0</v>
      </c>
    </row>
    <row r="444" spans="26:48" ht="15" customHeight="1" x14ac:dyDescent="0.2">
      <c r="Z444" s="238" t="str">
        <f>Shares!A444</f>
        <v/>
      </c>
      <c r="AA444" s="238" t="str">
        <f>Shares!B444</f>
        <v/>
      </c>
      <c r="AB444" s="238" t="str">
        <f>Shares!C444</f>
        <v/>
      </c>
      <c r="AC444" s="238" t="str">
        <f>Shares!D444</f>
        <v/>
      </c>
      <c r="AD444" s="238">
        <f>IF($Z444="",0,Shares!E444)</f>
        <v>0</v>
      </c>
      <c r="AE444" s="260">
        <f>IF($Z444="",0,Shares!K444*Shares!J444)</f>
        <v>0</v>
      </c>
      <c r="AF444" s="261">
        <f t="shared" si="43"/>
        <v>0</v>
      </c>
      <c r="AG444" s="260">
        <f>IF($Z444="",0,Shares!M444)</f>
        <v>0</v>
      </c>
      <c r="AH444" s="261">
        <f>IF($Z444="",0,Shares!N444)</f>
        <v>0</v>
      </c>
      <c r="AI444" s="238" t="str">
        <f>IF($Z444="","",RANK(AE444,$AE$2:$AE$1001)+COUNTIF($AE$2:AE444,AE444)-1)</f>
        <v/>
      </c>
      <c r="AJ444" s="238" t="str">
        <f>IF($AD444&lt;0,COUNT($AJ$1:AJ443)+1,"")</f>
        <v/>
      </c>
      <c r="AL444" s="238" t="str">
        <f>'All Ticker P&amp;L'!A444</f>
        <v/>
      </c>
      <c r="AM444" s="238" t="str">
        <f>'All Ticker P&amp;L'!B444</f>
        <v/>
      </c>
      <c r="AN444" s="238" t="str">
        <f>'All Ticker P&amp;L'!C444</f>
        <v/>
      </c>
      <c r="AO444" s="238" t="str">
        <f>'All Ticker P&amp;L'!D444</f>
        <v/>
      </c>
      <c r="AP444" s="238">
        <f>IF($AL444="",0,'All Ticker P&amp;L'!E444)</f>
        <v>0</v>
      </c>
      <c r="AQ444" s="260">
        <f>IF($AL444="",0,'All Ticker P&amp;L'!J444*'All Ticker P&amp;L'!I444)</f>
        <v>0</v>
      </c>
      <c r="AR444" s="260">
        <f>IF($AL444="",0,'All Ticker P&amp;L'!L444)</f>
        <v>0</v>
      </c>
      <c r="AS444" s="261">
        <f>IF($AL444="",0,'All Ticker P&amp;L'!M444)</f>
        <v>0</v>
      </c>
      <c r="AT444" s="238" t="str">
        <f>IF($AL444="","",RANK(AR444,$AR$2:$AR$1001)+COUNTIF($AR$2:AR444,AR444)-1)</f>
        <v/>
      </c>
      <c r="AU444" s="238" t="str">
        <f>IF($AL444="","",RANK(AV444,$AV$2:$AV$1001)+COUNTIF($AV$2:AV444,AV444)-1)</f>
        <v/>
      </c>
      <c r="AV444" s="260">
        <f t="shared" si="44"/>
        <v>0</v>
      </c>
    </row>
    <row r="445" spans="26:48" ht="15" customHeight="1" x14ac:dyDescent="0.2">
      <c r="Z445" s="238" t="str">
        <f>Shares!A445</f>
        <v/>
      </c>
      <c r="AA445" s="238" t="str">
        <f>Shares!B445</f>
        <v/>
      </c>
      <c r="AB445" s="238" t="str">
        <f>Shares!C445</f>
        <v/>
      </c>
      <c r="AC445" s="238" t="str">
        <f>Shares!D445</f>
        <v/>
      </c>
      <c r="AD445" s="238">
        <f>IF($Z445="",0,Shares!E445)</f>
        <v>0</v>
      </c>
      <c r="AE445" s="260">
        <f>IF($Z445="",0,Shares!K445*Shares!J445)</f>
        <v>0</v>
      </c>
      <c r="AF445" s="261">
        <f t="shared" si="43"/>
        <v>0</v>
      </c>
      <c r="AG445" s="260">
        <f>IF($Z445="",0,Shares!M445)</f>
        <v>0</v>
      </c>
      <c r="AH445" s="261">
        <f>IF($Z445="",0,Shares!N445)</f>
        <v>0</v>
      </c>
      <c r="AI445" s="238" t="str">
        <f>IF($Z445="","",RANK(AE445,$AE$2:$AE$1001)+COUNTIF($AE$2:AE445,AE445)-1)</f>
        <v/>
      </c>
      <c r="AJ445" s="238" t="str">
        <f>IF($AD445&lt;0,COUNT($AJ$1:AJ444)+1,"")</f>
        <v/>
      </c>
      <c r="AL445" s="238" t="str">
        <f>'All Ticker P&amp;L'!A445</f>
        <v/>
      </c>
      <c r="AM445" s="238" t="str">
        <f>'All Ticker P&amp;L'!B445</f>
        <v/>
      </c>
      <c r="AN445" s="238" t="str">
        <f>'All Ticker P&amp;L'!C445</f>
        <v/>
      </c>
      <c r="AO445" s="238" t="str">
        <f>'All Ticker P&amp;L'!D445</f>
        <v/>
      </c>
      <c r="AP445" s="238">
        <f>IF($AL445="",0,'All Ticker P&amp;L'!E445)</f>
        <v>0</v>
      </c>
      <c r="AQ445" s="260">
        <f>IF($AL445="",0,'All Ticker P&amp;L'!J445*'All Ticker P&amp;L'!I445)</f>
        <v>0</v>
      </c>
      <c r="AR445" s="260">
        <f>IF($AL445="",0,'All Ticker P&amp;L'!L445)</f>
        <v>0</v>
      </c>
      <c r="AS445" s="261">
        <f>IF($AL445="",0,'All Ticker P&amp;L'!M445)</f>
        <v>0</v>
      </c>
      <c r="AT445" s="238" t="str">
        <f>IF($AL445="","",RANK(AR445,$AR$2:$AR$1001)+COUNTIF($AR$2:AR445,AR445)-1)</f>
        <v/>
      </c>
      <c r="AU445" s="238" t="str">
        <f>IF($AL445="","",RANK(AV445,$AV$2:$AV$1001)+COUNTIF($AV$2:AV445,AV445)-1)</f>
        <v/>
      </c>
      <c r="AV445" s="260">
        <f t="shared" si="44"/>
        <v>0</v>
      </c>
    </row>
    <row r="446" spans="26:48" ht="15" customHeight="1" x14ac:dyDescent="0.2">
      <c r="Z446" s="238" t="str">
        <f>Shares!A446</f>
        <v/>
      </c>
      <c r="AA446" s="238" t="str">
        <f>Shares!B446</f>
        <v/>
      </c>
      <c r="AB446" s="238" t="str">
        <f>Shares!C446</f>
        <v/>
      </c>
      <c r="AC446" s="238" t="str">
        <f>Shares!D446</f>
        <v/>
      </c>
      <c r="AD446" s="238">
        <f>IF($Z446="",0,Shares!E446)</f>
        <v>0</v>
      </c>
      <c r="AE446" s="260">
        <f>IF($Z446="",0,Shares!K446*Shares!J446)</f>
        <v>0</v>
      </c>
      <c r="AF446" s="261">
        <f t="shared" si="43"/>
        <v>0</v>
      </c>
      <c r="AG446" s="260">
        <f>IF($Z446="",0,Shares!M446)</f>
        <v>0</v>
      </c>
      <c r="AH446" s="261">
        <f>IF($Z446="",0,Shares!N446)</f>
        <v>0</v>
      </c>
      <c r="AI446" s="238" t="str">
        <f>IF($Z446="","",RANK(AE446,$AE$2:$AE$1001)+COUNTIF($AE$2:AE446,AE446)-1)</f>
        <v/>
      </c>
      <c r="AJ446" s="238" t="str">
        <f>IF($AD446&lt;0,COUNT($AJ$1:AJ445)+1,"")</f>
        <v/>
      </c>
      <c r="AL446" s="238" t="str">
        <f>'All Ticker P&amp;L'!A446</f>
        <v/>
      </c>
      <c r="AM446" s="238" t="str">
        <f>'All Ticker P&amp;L'!B446</f>
        <v/>
      </c>
      <c r="AN446" s="238" t="str">
        <f>'All Ticker P&amp;L'!C446</f>
        <v/>
      </c>
      <c r="AO446" s="238" t="str">
        <f>'All Ticker P&amp;L'!D446</f>
        <v/>
      </c>
      <c r="AP446" s="238">
        <f>IF($AL446="",0,'All Ticker P&amp;L'!E446)</f>
        <v>0</v>
      </c>
      <c r="AQ446" s="260">
        <f>IF($AL446="",0,'All Ticker P&amp;L'!J446*'All Ticker P&amp;L'!I446)</f>
        <v>0</v>
      </c>
      <c r="AR446" s="260">
        <f>IF($AL446="",0,'All Ticker P&amp;L'!L446)</f>
        <v>0</v>
      </c>
      <c r="AS446" s="261">
        <f>IF($AL446="",0,'All Ticker P&amp;L'!M446)</f>
        <v>0</v>
      </c>
      <c r="AT446" s="238" t="str">
        <f>IF($AL446="","",RANK(AR446,$AR$2:$AR$1001)+COUNTIF($AR$2:AR446,AR446)-1)</f>
        <v/>
      </c>
      <c r="AU446" s="238" t="str">
        <f>IF($AL446="","",RANK(AV446,$AV$2:$AV$1001)+COUNTIF($AV$2:AV446,AV446)-1)</f>
        <v/>
      </c>
      <c r="AV446" s="260">
        <f t="shared" si="44"/>
        <v>0</v>
      </c>
    </row>
    <row r="447" spans="26:48" ht="15" customHeight="1" x14ac:dyDescent="0.2">
      <c r="Z447" s="238" t="str">
        <f>Shares!A447</f>
        <v/>
      </c>
      <c r="AA447" s="238" t="str">
        <f>Shares!B447</f>
        <v/>
      </c>
      <c r="AB447" s="238" t="str">
        <f>Shares!C447</f>
        <v/>
      </c>
      <c r="AC447" s="238" t="str">
        <f>Shares!D447</f>
        <v/>
      </c>
      <c r="AD447" s="238">
        <f>IF($Z447="",0,Shares!E447)</f>
        <v>0</v>
      </c>
      <c r="AE447" s="260">
        <f>IF($Z447="",0,Shares!K447*Shares!J447)</f>
        <v>0</v>
      </c>
      <c r="AF447" s="261">
        <f t="shared" si="43"/>
        <v>0</v>
      </c>
      <c r="AG447" s="260">
        <f>IF($Z447="",0,Shares!M447)</f>
        <v>0</v>
      </c>
      <c r="AH447" s="261">
        <f>IF($Z447="",0,Shares!N447)</f>
        <v>0</v>
      </c>
      <c r="AI447" s="238" t="str">
        <f>IF($Z447="","",RANK(AE447,$AE$2:$AE$1001)+COUNTIF($AE$2:AE447,AE447)-1)</f>
        <v/>
      </c>
      <c r="AJ447" s="238" t="str">
        <f>IF($AD447&lt;0,COUNT($AJ$1:AJ446)+1,"")</f>
        <v/>
      </c>
      <c r="AL447" s="238" t="str">
        <f>'All Ticker P&amp;L'!A447</f>
        <v/>
      </c>
      <c r="AM447" s="238" t="str">
        <f>'All Ticker P&amp;L'!B447</f>
        <v/>
      </c>
      <c r="AN447" s="238" t="str">
        <f>'All Ticker P&amp;L'!C447</f>
        <v/>
      </c>
      <c r="AO447" s="238" t="str">
        <f>'All Ticker P&amp;L'!D447</f>
        <v/>
      </c>
      <c r="AP447" s="238">
        <f>IF($AL447="",0,'All Ticker P&amp;L'!E447)</f>
        <v>0</v>
      </c>
      <c r="AQ447" s="260">
        <f>IF($AL447="",0,'All Ticker P&amp;L'!J447*'All Ticker P&amp;L'!I447)</f>
        <v>0</v>
      </c>
      <c r="AR447" s="260">
        <f>IF($AL447="",0,'All Ticker P&amp;L'!L447)</f>
        <v>0</v>
      </c>
      <c r="AS447" s="261">
        <f>IF($AL447="",0,'All Ticker P&amp;L'!M447)</f>
        <v>0</v>
      </c>
      <c r="AT447" s="238" t="str">
        <f>IF($AL447="","",RANK(AR447,$AR$2:$AR$1001)+COUNTIF($AR$2:AR447,AR447)-1)</f>
        <v/>
      </c>
      <c r="AU447" s="238" t="str">
        <f>IF($AL447="","",RANK(AV447,$AV$2:$AV$1001)+COUNTIF($AV$2:AV447,AV447)-1)</f>
        <v/>
      </c>
      <c r="AV447" s="260">
        <f t="shared" si="44"/>
        <v>0</v>
      </c>
    </row>
    <row r="448" spans="26:48" ht="15" customHeight="1" x14ac:dyDescent="0.2">
      <c r="Z448" s="238" t="str">
        <f>Shares!A448</f>
        <v/>
      </c>
      <c r="AA448" s="238" t="str">
        <f>Shares!B448</f>
        <v/>
      </c>
      <c r="AB448" s="238" t="str">
        <f>Shares!C448</f>
        <v/>
      </c>
      <c r="AC448" s="238" t="str">
        <f>Shares!D448</f>
        <v/>
      </c>
      <c r="AD448" s="238">
        <f>IF($Z448="",0,Shares!E448)</f>
        <v>0</v>
      </c>
      <c r="AE448" s="260">
        <f>IF($Z448="",0,Shares!K448*Shares!J448)</f>
        <v>0</v>
      </c>
      <c r="AF448" s="261">
        <f t="shared" si="43"/>
        <v>0</v>
      </c>
      <c r="AG448" s="260">
        <f>IF($Z448="",0,Shares!M448)</f>
        <v>0</v>
      </c>
      <c r="AH448" s="261">
        <f>IF($Z448="",0,Shares!N448)</f>
        <v>0</v>
      </c>
      <c r="AI448" s="238" t="str">
        <f>IF($Z448="","",RANK(AE448,$AE$2:$AE$1001)+COUNTIF($AE$2:AE448,AE448)-1)</f>
        <v/>
      </c>
      <c r="AJ448" s="238" t="str">
        <f>IF($AD448&lt;0,COUNT($AJ$1:AJ447)+1,"")</f>
        <v/>
      </c>
      <c r="AL448" s="238" t="str">
        <f>'All Ticker P&amp;L'!A448</f>
        <v/>
      </c>
      <c r="AM448" s="238" t="str">
        <f>'All Ticker P&amp;L'!B448</f>
        <v/>
      </c>
      <c r="AN448" s="238" t="str">
        <f>'All Ticker P&amp;L'!C448</f>
        <v/>
      </c>
      <c r="AO448" s="238" t="str">
        <f>'All Ticker P&amp;L'!D448</f>
        <v/>
      </c>
      <c r="AP448" s="238">
        <f>IF($AL448="",0,'All Ticker P&amp;L'!E448)</f>
        <v>0</v>
      </c>
      <c r="AQ448" s="260">
        <f>IF($AL448="",0,'All Ticker P&amp;L'!J448*'All Ticker P&amp;L'!I448)</f>
        <v>0</v>
      </c>
      <c r="AR448" s="260">
        <f>IF($AL448="",0,'All Ticker P&amp;L'!L448)</f>
        <v>0</v>
      </c>
      <c r="AS448" s="261">
        <f>IF($AL448="",0,'All Ticker P&amp;L'!M448)</f>
        <v>0</v>
      </c>
      <c r="AT448" s="238" t="str">
        <f>IF($AL448="","",RANK(AR448,$AR$2:$AR$1001)+COUNTIF($AR$2:AR448,AR448)-1)</f>
        <v/>
      </c>
      <c r="AU448" s="238" t="str">
        <f>IF($AL448="","",RANK(AV448,$AV$2:$AV$1001)+COUNTIF($AV$2:AV448,AV448)-1)</f>
        <v/>
      </c>
      <c r="AV448" s="260">
        <f t="shared" si="44"/>
        <v>0</v>
      </c>
    </row>
    <row r="449" spans="26:48" ht="15" customHeight="1" x14ac:dyDescent="0.2">
      <c r="Z449" s="238" t="str">
        <f>Shares!A449</f>
        <v/>
      </c>
      <c r="AA449" s="238" t="str">
        <f>Shares!B449</f>
        <v/>
      </c>
      <c r="AB449" s="238" t="str">
        <f>Shares!C449</f>
        <v/>
      </c>
      <c r="AC449" s="238" t="str">
        <f>Shares!D449</f>
        <v/>
      </c>
      <c r="AD449" s="238">
        <f>IF($Z449="",0,Shares!E449)</f>
        <v>0</v>
      </c>
      <c r="AE449" s="260">
        <f>IF($Z449="",0,Shares!K449*Shares!J449)</f>
        <v>0</v>
      </c>
      <c r="AF449" s="261">
        <f t="shared" si="43"/>
        <v>0</v>
      </c>
      <c r="AG449" s="260">
        <f>IF($Z449="",0,Shares!M449)</f>
        <v>0</v>
      </c>
      <c r="AH449" s="261">
        <f>IF($Z449="",0,Shares!N449)</f>
        <v>0</v>
      </c>
      <c r="AI449" s="238" t="str">
        <f>IF($Z449="","",RANK(AE449,$AE$2:$AE$1001)+COUNTIF($AE$2:AE449,AE449)-1)</f>
        <v/>
      </c>
      <c r="AJ449" s="238" t="str">
        <f>IF($AD449&lt;0,COUNT($AJ$1:AJ448)+1,"")</f>
        <v/>
      </c>
      <c r="AL449" s="238" t="str">
        <f>'All Ticker P&amp;L'!A449</f>
        <v/>
      </c>
      <c r="AM449" s="238" t="str">
        <f>'All Ticker P&amp;L'!B449</f>
        <v/>
      </c>
      <c r="AN449" s="238" t="str">
        <f>'All Ticker P&amp;L'!C449</f>
        <v/>
      </c>
      <c r="AO449" s="238" t="str">
        <f>'All Ticker P&amp;L'!D449</f>
        <v/>
      </c>
      <c r="AP449" s="238">
        <f>IF($AL449="",0,'All Ticker P&amp;L'!E449)</f>
        <v>0</v>
      </c>
      <c r="AQ449" s="260">
        <f>IF($AL449="",0,'All Ticker P&amp;L'!J449*'All Ticker P&amp;L'!I449)</f>
        <v>0</v>
      </c>
      <c r="AR449" s="260">
        <f>IF($AL449="",0,'All Ticker P&amp;L'!L449)</f>
        <v>0</v>
      </c>
      <c r="AS449" s="261">
        <f>IF($AL449="",0,'All Ticker P&amp;L'!M449)</f>
        <v>0</v>
      </c>
      <c r="AT449" s="238" t="str">
        <f>IF($AL449="","",RANK(AR449,$AR$2:$AR$1001)+COUNTIF($AR$2:AR449,AR449)-1)</f>
        <v/>
      </c>
      <c r="AU449" s="238" t="str">
        <f>IF($AL449="","",RANK(AV449,$AV$2:$AV$1001)+COUNTIF($AV$2:AV449,AV449)-1)</f>
        <v/>
      </c>
      <c r="AV449" s="260">
        <f t="shared" si="44"/>
        <v>0</v>
      </c>
    </row>
    <row r="450" spans="26:48" ht="15" customHeight="1" x14ac:dyDescent="0.2">
      <c r="Z450" s="238" t="str">
        <f>Shares!A450</f>
        <v/>
      </c>
      <c r="AA450" s="238" t="str">
        <f>Shares!B450</f>
        <v/>
      </c>
      <c r="AB450" s="238" t="str">
        <f>Shares!C450</f>
        <v/>
      </c>
      <c r="AC450" s="238" t="str">
        <f>Shares!D450</f>
        <v/>
      </c>
      <c r="AD450" s="238">
        <f>IF($Z450="",0,Shares!E450)</f>
        <v>0</v>
      </c>
      <c r="AE450" s="260">
        <f>IF($Z450="",0,Shares!K450*Shares!J450)</f>
        <v>0</v>
      </c>
      <c r="AF450" s="261">
        <f t="shared" ref="AF450:AF513" si="45">IFERROR(AE450/$B$5,0)</f>
        <v>0</v>
      </c>
      <c r="AG450" s="260">
        <f>IF($Z450="",0,Shares!M450)</f>
        <v>0</v>
      </c>
      <c r="AH450" s="261">
        <f>IF($Z450="",0,Shares!N450)</f>
        <v>0</v>
      </c>
      <c r="AI450" s="238" t="str">
        <f>IF($Z450="","",RANK(AE450,$AE$2:$AE$1001)+COUNTIF($AE$2:AE450,AE450)-1)</f>
        <v/>
      </c>
      <c r="AJ450" s="238" t="str">
        <f>IF($AD450&lt;0,COUNT($AJ$1:AJ449)+1,"")</f>
        <v/>
      </c>
      <c r="AL450" s="238" t="str">
        <f>'All Ticker P&amp;L'!A450</f>
        <v/>
      </c>
      <c r="AM450" s="238" t="str">
        <f>'All Ticker P&amp;L'!B450</f>
        <v/>
      </c>
      <c r="AN450" s="238" t="str">
        <f>'All Ticker P&amp;L'!C450</f>
        <v/>
      </c>
      <c r="AO450" s="238" t="str">
        <f>'All Ticker P&amp;L'!D450</f>
        <v/>
      </c>
      <c r="AP450" s="238">
        <f>IF($AL450="",0,'All Ticker P&amp;L'!E450)</f>
        <v>0</v>
      </c>
      <c r="AQ450" s="260">
        <f>IF($AL450="",0,'All Ticker P&amp;L'!J450*'All Ticker P&amp;L'!I450)</f>
        <v>0</v>
      </c>
      <c r="AR450" s="260">
        <f>IF($AL450="",0,'All Ticker P&amp;L'!L450)</f>
        <v>0</v>
      </c>
      <c r="AS450" s="261">
        <f>IF($AL450="",0,'All Ticker P&amp;L'!M450)</f>
        <v>0</v>
      </c>
      <c r="AT450" s="238" t="str">
        <f>IF($AL450="","",RANK(AR450,$AR$2:$AR$1001)+COUNTIF($AR$2:AR450,AR450)-1)</f>
        <v/>
      </c>
      <c r="AU450" s="238" t="str">
        <f>IF($AL450="","",RANK(AV450,$AV$2:$AV$1001)+COUNTIF($AV$2:AV450,AV450)-1)</f>
        <v/>
      </c>
      <c r="AV450" s="260">
        <f t="shared" ref="AV450:AV513" si="46">-AR450</f>
        <v>0</v>
      </c>
    </row>
    <row r="451" spans="26:48" ht="15" customHeight="1" x14ac:dyDescent="0.2">
      <c r="Z451" s="238" t="str">
        <f>Shares!A451</f>
        <v/>
      </c>
      <c r="AA451" s="238" t="str">
        <f>Shares!B451</f>
        <v/>
      </c>
      <c r="AB451" s="238" t="str">
        <f>Shares!C451</f>
        <v/>
      </c>
      <c r="AC451" s="238" t="str">
        <f>Shares!D451</f>
        <v/>
      </c>
      <c r="AD451" s="238">
        <f>IF($Z451="",0,Shares!E451)</f>
        <v>0</v>
      </c>
      <c r="AE451" s="260">
        <f>IF($Z451="",0,Shares!K451*Shares!J451)</f>
        <v>0</v>
      </c>
      <c r="AF451" s="261">
        <f t="shared" si="45"/>
        <v>0</v>
      </c>
      <c r="AG451" s="260">
        <f>IF($Z451="",0,Shares!M451)</f>
        <v>0</v>
      </c>
      <c r="AH451" s="261">
        <f>IF($Z451="",0,Shares!N451)</f>
        <v>0</v>
      </c>
      <c r="AI451" s="238" t="str">
        <f>IF($Z451="","",RANK(AE451,$AE$2:$AE$1001)+COUNTIF($AE$2:AE451,AE451)-1)</f>
        <v/>
      </c>
      <c r="AJ451" s="238" t="str">
        <f>IF($AD451&lt;0,COUNT($AJ$1:AJ450)+1,"")</f>
        <v/>
      </c>
      <c r="AL451" s="238" t="str">
        <f>'All Ticker P&amp;L'!A451</f>
        <v/>
      </c>
      <c r="AM451" s="238" t="str">
        <f>'All Ticker P&amp;L'!B451</f>
        <v/>
      </c>
      <c r="AN451" s="238" t="str">
        <f>'All Ticker P&amp;L'!C451</f>
        <v/>
      </c>
      <c r="AO451" s="238" t="str">
        <f>'All Ticker P&amp;L'!D451</f>
        <v/>
      </c>
      <c r="AP451" s="238">
        <f>IF($AL451="",0,'All Ticker P&amp;L'!E451)</f>
        <v>0</v>
      </c>
      <c r="AQ451" s="260">
        <f>IF($AL451="",0,'All Ticker P&amp;L'!J451*'All Ticker P&amp;L'!I451)</f>
        <v>0</v>
      </c>
      <c r="AR451" s="260">
        <f>IF($AL451="",0,'All Ticker P&amp;L'!L451)</f>
        <v>0</v>
      </c>
      <c r="AS451" s="261">
        <f>IF($AL451="",0,'All Ticker P&amp;L'!M451)</f>
        <v>0</v>
      </c>
      <c r="AT451" s="238" t="str">
        <f>IF($AL451="","",RANK(AR451,$AR$2:$AR$1001)+COUNTIF($AR$2:AR451,AR451)-1)</f>
        <v/>
      </c>
      <c r="AU451" s="238" t="str">
        <f>IF($AL451="","",RANK(AV451,$AV$2:$AV$1001)+COUNTIF($AV$2:AV451,AV451)-1)</f>
        <v/>
      </c>
      <c r="AV451" s="260">
        <f t="shared" si="46"/>
        <v>0</v>
      </c>
    </row>
    <row r="452" spans="26:48" ht="15" customHeight="1" x14ac:dyDescent="0.2">
      <c r="Z452" s="238" t="str">
        <f>Shares!A452</f>
        <v/>
      </c>
      <c r="AA452" s="238" t="str">
        <f>Shares!B452</f>
        <v/>
      </c>
      <c r="AB452" s="238" t="str">
        <f>Shares!C452</f>
        <v/>
      </c>
      <c r="AC452" s="238" t="str">
        <f>Shares!D452</f>
        <v/>
      </c>
      <c r="AD452" s="238">
        <f>IF($Z452="",0,Shares!E452)</f>
        <v>0</v>
      </c>
      <c r="AE452" s="260">
        <f>IF($Z452="",0,Shares!K452*Shares!J452)</f>
        <v>0</v>
      </c>
      <c r="AF452" s="261">
        <f t="shared" si="45"/>
        <v>0</v>
      </c>
      <c r="AG452" s="260">
        <f>IF($Z452="",0,Shares!M452)</f>
        <v>0</v>
      </c>
      <c r="AH452" s="261">
        <f>IF($Z452="",0,Shares!N452)</f>
        <v>0</v>
      </c>
      <c r="AI452" s="238" t="str">
        <f>IF($Z452="","",RANK(AE452,$AE$2:$AE$1001)+COUNTIF($AE$2:AE452,AE452)-1)</f>
        <v/>
      </c>
      <c r="AJ452" s="238" t="str">
        <f>IF($AD452&lt;0,COUNT($AJ$1:AJ451)+1,"")</f>
        <v/>
      </c>
      <c r="AL452" s="238" t="str">
        <f>'All Ticker P&amp;L'!A452</f>
        <v/>
      </c>
      <c r="AM452" s="238" t="str">
        <f>'All Ticker P&amp;L'!B452</f>
        <v/>
      </c>
      <c r="AN452" s="238" t="str">
        <f>'All Ticker P&amp;L'!C452</f>
        <v/>
      </c>
      <c r="AO452" s="238" t="str">
        <f>'All Ticker P&amp;L'!D452</f>
        <v/>
      </c>
      <c r="AP452" s="238">
        <f>IF($AL452="",0,'All Ticker P&amp;L'!E452)</f>
        <v>0</v>
      </c>
      <c r="AQ452" s="260">
        <f>IF($AL452="",0,'All Ticker P&amp;L'!J452*'All Ticker P&amp;L'!I452)</f>
        <v>0</v>
      </c>
      <c r="AR452" s="260">
        <f>IF($AL452="",0,'All Ticker P&amp;L'!L452)</f>
        <v>0</v>
      </c>
      <c r="AS452" s="261">
        <f>IF($AL452="",0,'All Ticker P&amp;L'!M452)</f>
        <v>0</v>
      </c>
      <c r="AT452" s="238" t="str">
        <f>IF($AL452="","",RANK(AR452,$AR$2:$AR$1001)+COUNTIF($AR$2:AR452,AR452)-1)</f>
        <v/>
      </c>
      <c r="AU452" s="238" t="str">
        <f>IF($AL452="","",RANK(AV452,$AV$2:$AV$1001)+COUNTIF($AV$2:AV452,AV452)-1)</f>
        <v/>
      </c>
      <c r="AV452" s="260">
        <f t="shared" si="46"/>
        <v>0</v>
      </c>
    </row>
    <row r="453" spans="26:48" ht="15" customHeight="1" x14ac:dyDescent="0.2">
      <c r="Z453" s="238" t="str">
        <f>Shares!A453</f>
        <v/>
      </c>
      <c r="AA453" s="238" t="str">
        <f>Shares!B453</f>
        <v/>
      </c>
      <c r="AB453" s="238" t="str">
        <f>Shares!C453</f>
        <v/>
      </c>
      <c r="AC453" s="238" t="str">
        <f>Shares!D453</f>
        <v/>
      </c>
      <c r="AD453" s="238">
        <f>IF($Z453="",0,Shares!E453)</f>
        <v>0</v>
      </c>
      <c r="AE453" s="260">
        <f>IF($Z453="",0,Shares!K453*Shares!J453)</f>
        <v>0</v>
      </c>
      <c r="AF453" s="261">
        <f t="shared" si="45"/>
        <v>0</v>
      </c>
      <c r="AG453" s="260">
        <f>IF($Z453="",0,Shares!M453)</f>
        <v>0</v>
      </c>
      <c r="AH453" s="261">
        <f>IF($Z453="",0,Shares!N453)</f>
        <v>0</v>
      </c>
      <c r="AI453" s="238" t="str">
        <f>IF($Z453="","",RANK(AE453,$AE$2:$AE$1001)+COUNTIF($AE$2:AE453,AE453)-1)</f>
        <v/>
      </c>
      <c r="AJ453" s="238" t="str">
        <f>IF($AD453&lt;0,COUNT($AJ$1:AJ452)+1,"")</f>
        <v/>
      </c>
      <c r="AL453" s="238" t="str">
        <f>'All Ticker P&amp;L'!A453</f>
        <v/>
      </c>
      <c r="AM453" s="238" t="str">
        <f>'All Ticker P&amp;L'!B453</f>
        <v/>
      </c>
      <c r="AN453" s="238" t="str">
        <f>'All Ticker P&amp;L'!C453</f>
        <v/>
      </c>
      <c r="AO453" s="238" t="str">
        <f>'All Ticker P&amp;L'!D453</f>
        <v/>
      </c>
      <c r="AP453" s="238">
        <f>IF($AL453="",0,'All Ticker P&amp;L'!E453)</f>
        <v>0</v>
      </c>
      <c r="AQ453" s="260">
        <f>IF($AL453="",0,'All Ticker P&amp;L'!J453*'All Ticker P&amp;L'!I453)</f>
        <v>0</v>
      </c>
      <c r="AR453" s="260">
        <f>IF($AL453="",0,'All Ticker P&amp;L'!L453)</f>
        <v>0</v>
      </c>
      <c r="AS453" s="261">
        <f>IF($AL453="",0,'All Ticker P&amp;L'!M453)</f>
        <v>0</v>
      </c>
      <c r="AT453" s="238" t="str">
        <f>IF($AL453="","",RANK(AR453,$AR$2:$AR$1001)+COUNTIF($AR$2:AR453,AR453)-1)</f>
        <v/>
      </c>
      <c r="AU453" s="238" t="str">
        <f>IF($AL453="","",RANK(AV453,$AV$2:$AV$1001)+COUNTIF($AV$2:AV453,AV453)-1)</f>
        <v/>
      </c>
      <c r="AV453" s="260">
        <f t="shared" si="46"/>
        <v>0</v>
      </c>
    </row>
    <row r="454" spans="26:48" ht="15" customHeight="1" x14ac:dyDescent="0.2">
      <c r="Z454" s="238" t="str">
        <f>Shares!A454</f>
        <v/>
      </c>
      <c r="AA454" s="238" t="str">
        <f>Shares!B454</f>
        <v/>
      </c>
      <c r="AB454" s="238" t="str">
        <f>Shares!C454</f>
        <v/>
      </c>
      <c r="AC454" s="238" t="str">
        <f>Shares!D454</f>
        <v/>
      </c>
      <c r="AD454" s="238">
        <f>IF($Z454="",0,Shares!E454)</f>
        <v>0</v>
      </c>
      <c r="AE454" s="260">
        <f>IF($Z454="",0,Shares!K454*Shares!J454)</f>
        <v>0</v>
      </c>
      <c r="AF454" s="261">
        <f t="shared" si="45"/>
        <v>0</v>
      </c>
      <c r="AG454" s="260">
        <f>IF($Z454="",0,Shares!M454)</f>
        <v>0</v>
      </c>
      <c r="AH454" s="261">
        <f>IF($Z454="",0,Shares!N454)</f>
        <v>0</v>
      </c>
      <c r="AI454" s="238" t="str">
        <f>IF($Z454="","",RANK(AE454,$AE$2:$AE$1001)+COUNTIF($AE$2:AE454,AE454)-1)</f>
        <v/>
      </c>
      <c r="AJ454" s="238" t="str">
        <f>IF($AD454&lt;0,COUNT($AJ$1:AJ453)+1,"")</f>
        <v/>
      </c>
      <c r="AL454" s="238" t="str">
        <f>'All Ticker P&amp;L'!A454</f>
        <v/>
      </c>
      <c r="AM454" s="238" t="str">
        <f>'All Ticker P&amp;L'!B454</f>
        <v/>
      </c>
      <c r="AN454" s="238" t="str">
        <f>'All Ticker P&amp;L'!C454</f>
        <v/>
      </c>
      <c r="AO454" s="238" t="str">
        <f>'All Ticker P&amp;L'!D454</f>
        <v/>
      </c>
      <c r="AP454" s="238">
        <f>IF($AL454="",0,'All Ticker P&amp;L'!E454)</f>
        <v>0</v>
      </c>
      <c r="AQ454" s="260">
        <f>IF($AL454="",0,'All Ticker P&amp;L'!J454*'All Ticker P&amp;L'!I454)</f>
        <v>0</v>
      </c>
      <c r="AR454" s="260">
        <f>IF($AL454="",0,'All Ticker P&amp;L'!L454)</f>
        <v>0</v>
      </c>
      <c r="AS454" s="261">
        <f>IF($AL454="",0,'All Ticker P&amp;L'!M454)</f>
        <v>0</v>
      </c>
      <c r="AT454" s="238" t="str">
        <f>IF($AL454="","",RANK(AR454,$AR$2:$AR$1001)+COUNTIF($AR$2:AR454,AR454)-1)</f>
        <v/>
      </c>
      <c r="AU454" s="238" t="str">
        <f>IF($AL454="","",RANK(AV454,$AV$2:$AV$1001)+COUNTIF($AV$2:AV454,AV454)-1)</f>
        <v/>
      </c>
      <c r="AV454" s="260">
        <f t="shared" si="46"/>
        <v>0</v>
      </c>
    </row>
    <row r="455" spans="26:48" ht="15" customHeight="1" x14ac:dyDescent="0.2">
      <c r="Z455" s="238" t="str">
        <f>Shares!A455</f>
        <v/>
      </c>
      <c r="AA455" s="238" t="str">
        <f>Shares!B455</f>
        <v/>
      </c>
      <c r="AB455" s="238" t="str">
        <f>Shares!C455</f>
        <v/>
      </c>
      <c r="AC455" s="238" t="str">
        <f>Shares!D455</f>
        <v/>
      </c>
      <c r="AD455" s="238">
        <f>IF($Z455="",0,Shares!E455)</f>
        <v>0</v>
      </c>
      <c r="AE455" s="260">
        <f>IF($Z455="",0,Shares!K455*Shares!J455)</f>
        <v>0</v>
      </c>
      <c r="AF455" s="261">
        <f t="shared" si="45"/>
        <v>0</v>
      </c>
      <c r="AG455" s="260">
        <f>IF($Z455="",0,Shares!M455)</f>
        <v>0</v>
      </c>
      <c r="AH455" s="261">
        <f>IF($Z455="",0,Shares!N455)</f>
        <v>0</v>
      </c>
      <c r="AI455" s="238" t="str">
        <f>IF($Z455="","",RANK(AE455,$AE$2:$AE$1001)+COUNTIF($AE$2:AE455,AE455)-1)</f>
        <v/>
      </c>
      <c r="AJ455" s="238" t="str">
        <f>IF($AD455&lt;0,COUNT($AJ$1:AJ454)+1,"")</f>
        <v/>
      </c>
      <c r="AL455" s="238" t="str">
        <f>'All Ticker P&amp;L'!A455</f>
        <v/>
      </c>
      <c r="AM455" s="238" t="str">
        <f>'All Ticker P&amp;L'!B455</f>
        <v/>
      </c>
      <c r="AN455" s="238" t="str">
        <f>'All Ticker P&amp;L'!C455</f>
        <v/>
      </c>
      <c r="AO455" s="238" t="str">
        <f>'All Ticker P&amp;L'!D455</f>
        <v/>
      </c>
      <c r="AP455" s="238">
        <f>IF($AL455="",0,'All Ticker P&amp;L'!E455)</f>
        <v>0</v>
      </c>
      <c r="AQ455" s="260">
        <f>IF($AL455="",0,'All Ticker P&amp;L'!J455*'All Ticker P&amp;L'!I455)</f>
        <v>0</v>
      </c>
      <c r="AR455" s="260">
        <f>IF($AL455="",0,'All Ticker P&amp;L'!L455)</f>
        <v>0</v>
      </c>
      <c r="AS455" s="261">
        <f>IF($AL455="",0,'All Ticker P&amp;L'!M455)</f>
        <v>0</v>
      </c>
      <c r="AT455" s="238" t="str">
        <f>IF($AL455="","",RANK(AR455,$AR$2:$AR$1001)+COUNTIF($AR$2:AR455,AR455)-1)</f>
        <v/>
      </c>
      <c r="AU455" s="238" t="str">
        <f>IF($AL455="","",RANK(AV455,$AV$2:$AV$1001)+COUNTIF($AV$2:AV455,AV455)-1)</f>
        <v/>
      </c>
      <c r="AV455" s="260">
        <f t="shared" si="46"/>
        <v>0</v>
      </c>
    </row>
    <row r="456" spans="26:48" ht="15" customHeight="1" x14ac:dyDescent="0.2">
      <c r="Z456" s="238" t="str">
        <f>Shares!A456</f>
        <v/>
      </c>
      <c r="AA456" s="238" t="str">
        <f>Shares!B456</f>
        <v/>
      </c>
      <c r="AB456" s="238" t="str">
        <f>Shares!C456</f>
        <v/>
      </c>
      <c r="AC456" s="238" t="str">
        <f>Shares!D456</f>
        <v/>
      </c>
      <c r="AD456" s="238">
        <f>IF($Z456="",0,Shares!E456)</f>
        <v>0</v>
      </c>
      <c r="AE456" s="260">
        <f>IF($Z456="",0,Shares!K456*Shares!J456)</f>
        <v>0</v>
      </c>
      <c r="AF456" s="261">
        <f t="shared" si="45"/>
        <v>0</v>
      </c>
      <c r="AG456" s="260">
        <f>IF($Z456="",0,Shares!M456)</f>
        <v>0</v>
      </c>
      <c r="AH456" s="261">
        <f>IF($Z456="",0,Shares!N456)</f>
        <v>0</v>
      </c>
      <c r="AI456" s="238" t="str">
        <f>IF($Z456="","",RANK(AE456,$AE$2:$AE$1001)+COUNTIF($AE$2:AE456,AE456)-1)</f>
        <v/>
      </c>
      <c r="AJ456" s="238" t="str">
        <f>IF($AD456&lt;0,COUNT($AJ$1:AJ455)+1,"")</f>
        <v/>
      </c>
      <c r="AL456" s="238" t="str">
        <f>'All Ticker P&amp;L'!A456</f>
        <v/>
      </c>
      <c r="AM456" s="238" t="str">
        <f>'All Ticker P&amp;L'!B456</f>
        <v/>
      </c>
      <c r="AN456" s="238" t="str">
        <f>'All Ticker P&amp;L'!C456</f>
        <v/>
      </c>
      <c r="AO456" s="238" t="str">
        <f>'All Ticker P&amp;L'!D456</f>
        <v/>
      </c>
      <c r="AP456" s="238">
        <f>IF($AL456="",0,'All Ticker P&amp;L'!E456)</f>
        <v>0</v>
      </c>
      <c r="AQ456" s="260">
        <f>IF($AL456="",0,'All Ticker P&amp;L'!J456*'All Ticker P&amp;L'!I456)</f>
        <v>0</v>
      </c>
      <c r="AR456" s="260">
        <f>IF($AL456="",0,'All Ticker P&amp;L'!L456)</f>
        <v>0</v>
      </c>
      <c r="AS456" s="261">
        <f>IF($AL456="",0,'All Ticker P&amp;L'!M456)</f>
        <v>0</v>
      </c>
      <c r="AT456" s="238" t="str">
        <f>IF($AL456="","",RANK(AR456,$AR$2:$AR$1001)+COUNTIF($AR$2:AR456,AR456)-1)</f>
        <v/>
      </c>
      <c r="AU456" s="238" t="str">
        <f>IF($AL456="","",RANK(AV456,$AV$2:$AV$1001)+COUNTIF($AV$2:AV456,AV456)-1)</f>
        <v/>
      </c>
      <c r="AV456" s="260">
        <f t="shared" si="46"/>
        <v>0</v>
      </c>
    </row>
    <row r="457" spans="26:48" ht="15" customHeight="1" x14ac:dyDescent="0.2">
      <c r="Z457" s="238" t="str">
        <f>Shares!A457</f>
        <v/>
      </c>
      <c r="AA457" s="238" t="str">
        <f>Shares!B457</f>
        <v/>
      </c>
      <c r="AB457" s="238" t="str">
        <f>Shares!C457</f>
        <v/>
      </c>
      <c r="AC457" s="238" t="str">
        <f>Shares!D457</f>
        <v/>
      </c>
      <c r="AD457" s="238">
        <f>IF($Z457="",0,Shares!E457)</f>
        <v>0</v>
      </c>
      <c r="AE457" s="260">
        <f>IF($Z457="",0,Shares!K457*Shares!J457)</f>
        <v>0</v>
      </c>
      <c r="AF457" s="261">
        <f t="shared" si="45"/>
        <v>0</v>
      </c>
      <c r="AG457" s="260">
        <f>IF($Z457="",0,Shares!M457)</f>
        <v>0</v>
      </c>
      <c r="AH457" s="261">
        <f>IF($Z457="",0,Shares!N457)</f>
        <v>0</v>
      </c>
      <c r="AI457" s="238" t="str">
        <f>IF($Z457="","",RANK(AE457,$AE$2:$AE$1001)+COUNTIF($AE$2:AE457,AE457)-1)</f>
        <v/>
      </c>
      <c r="AJ457" s="238" t="str">
        <f>IF($AD457&lt;0,COUNT($AJ$1:AJ456)+1,"")</f>
        <v/>
      </c>
      <c r="AL457" s="238" t="str">
        <f>'All Ticker P&amp;L'!A457</f>
        <v/>
      </c>
      <c r="AM457" s="238" t="str">
        <f>'All Ticker P&amp;L'!B457</f>
        <v/>
      </c>
      <c r="AN457" s="238" t="str">
        <f>'All Ticker P&amp;L'!C457</f>
        <v/>
      </c>
      <c r="AO457" s="238" t="str">
        <f>'All Ticker P&amp;L'!D457</f>
        <v/>
      </c>
      <c r="AP457" s="238">
        <f>IF($AL457="",0,'All Ticker P&amp;L'!E457)</f>
        <v>0</v>
      </c>
      <c r="AQ457" s="260">
        <f>IF($AL457="",0,'All Ticker P&amp;L'!J457*'All Ticker P&amp;L'!I457)</f>
        <v>0</v>
      </c>
      <c r="AR457" s="260">
        <f>IF($AL457="",0,'All Ticker P&amp;L'!L457)</f>
        <v>0</v>
      </c>
      <c r="AS457" s="261">
        <f>IF($AL457="",0,'All Ticker P&amp;L'!M457)</f>
        <v>0</v>
      </c>
      <c r="AT457" s="238" t="str">
        <f>IF($AL457="","",RANK(AR457,$AR$2:$AR$1001)+COUNTIF($AR$2:AR457,AR457)-1)</f>
        <v/>
      </c>
      <c r="AU457" s="238" t="str">
        <f>IF($AL457="","",RANK(AV457,$AV$2:$AV$1001)+COUNTIF($AV$2:AV457,AV457)-1)</f>
        <v/>
      </c>
      <c r="AV457" s="260">
        <f t="shared" si="46"/>
        <v>0</v>
      </c>
    </row>
    <row r="458" spans="26:48" ht="15" customHeight="1" x14ac:dyDescent="0.2">
      <c r="Z458" s="238" t="str">
        <f>Shares!A458</f>
        <v/>
      </c>
      <c r="AA458" s="238" t="str">
        <f>Shares!B458</f>
        <v/>
      </c>
      <c r="AB458" s="238" t="str">
        <f>Shares!C458</f>
        <v/>
      </c>
      <c r="AC458" s="238" t="str">
        <f>Shares!D458</f>
        <v/>
      </c>
      <c r="AD458" s="238">
        <f>IF($Z458="",0,Shares!E458)</f>
        <v>0</v>
      </c>
      <c r="AE458" s="260">
        <f>IF($Z458="",0,Shares!K458*Shares!J458)</f>
        <v>0</v>
      </c>
      <c r="AF458" s="261">
        <f t="shared" si="45"/>
        <v>0</v>
      </c>
      <c r="AG458" s="260">
        <f>IF($Z458="",0,Shares!M458)</f>
        <v>0</v>
      </c>
      <c r="AH458" s="261">
        <f>IF($Z458="",0,Shares!N458)</f>
        <v>0</v>
      </c>
      <c r="AI458" s="238" t="str">
        <f>IF($Z458="","",RANK(AE458,$AE$2:$AE$1001)+COUNTIF($AE$2:AE458,AE458)-1)</f>
        <v/>
      </c>
      <c r="AJ458" s="238" t="str">
        <f>IF($AD458&lt;0,COUNT($AJ$1:AJ457)+1,"")</f>
        <v/>
      </c>
      <c r="AL458" s="238" t="str">
        <f>'All Ticker P&amp;L'!A458</f>
        <v/>
      </c>
      <c r="AM458" s="238" t="str">
        <f>'All Ticker P&amp;L'!B458</f>
        <v/>
      </c>
      <c r="AN458" s="238" t="str">
        <f>'All Ticker P&amp;L'!C458</f>
        <v/>
      </c>
      <c r="AO458" s="238" t="str">
        <f>'All Ticker P&amp;L'!D458</f>
        <v/>
      </c>
      <c r="AP458" s="238">
        <f>IF($AL458="",0,'All Ticker P&amp;L'!E458)</f>
        <v>0</v>
      </c>
      <c r="AQ458" s="260">
        <f>IF($AL458="",0,'All Ticker P&amp;L'!J458*'All Ticker P&amp;L'!I458)</f>
        <v>0</v>
      </c>
      <c r="AR458" s="260">
        <f>IF($AL458="",0,'All Ticker P&amp;L'!L458)</f>
        <v>0</v>
      </c>
      <c r="AS458" s="261">
        <f>IF($AL458="",0,'All Ticker P&amp;L'!M458)</f>
        <v>0</v>
      </c>
      <c r="AT458" s="238" t="str">
        <f>IF($AL458="","",RANK(AR458,$AR$2:$AR$1001)+COUNTIF($AR$2:AR458,AR458)-1)</f>
        <v/>
      </c>
      <c r="AU458" s="238" t="str">
        <f>IF($AL458="","",RANK(AV458,$AV$2:$AV$1001)+COUNTIF($AV$2:AV458,AV458)-1)</f>
        <v/>
      </c>
      <c r="AV458" s="260">
        <f t="shared" si="46"/>
        <v>0</v>
      </c>
    </row>
    <row r="459" spans="26:48" ht="15" customHeight="1" x14ac:dyDescent="0.2">
      <c r="Z459" s="238" t="str">
        <f>Shares!A459</f>
        <v/>
      </c>
      <c r="AA459" s="238" t="str">
        <f>Shares!B459</f>
        <v/>
      </c>
      <c r="AB459" s="238" t="str">
        <f>Shares!C459</f>
        <v/>
      </c>
      <c r="AC459" s="238" t="str">
        <f>Shares!D459</f>
        <v/>
      </c>
      <c r="AD459" s="238">
        <f>IF($Z459="",0,Shares!E459)</f>
        <v>0</v>
      </c>
      <c r="AE459" s="260">
        <f>IF($Z459="",0,Shares!K459*Shares!J459)</f>
        <v>0</v>
      </c>
      <c r="AF459" s="261">
        <f t="shared" si="45"/>
        <v>0</v>
      </c>
      <c r="AG459" s="260">
        <f>IF($Z459="",0,Shares!M459)</f>
        <v>0</v>
      </c>
      <c r="AH459" s="261">
        <f>IF($Z459="",0,Shares!N459)</f>
        <v>0</v>
      </c>
      <c r="AI459" s="238" t="str">
        <f>IF($Z459="","",RANK(AE459,$AE$2:$AE$1001)+COUNTIF($AE$2:AE459,AE459)-1)</f>
        <v/>
      </c>
      <c r="AJ459" s="238" t="str">
        <f>IF($AD459&lt;0,COUNT($AJ$1:AJ458)+1,"")</f>
        <v/>
      </c>
      <c r="AL459" s="238" t="str">
        <f>'All Ticker P&amp;L'!A459</f>
        <v/>
      </c>
      <c r="AM459" s="238" t="str">
        <f>'All Ticker P&amp;L'!B459</f>
        <v/>
      </c>
      <c r="AN459" s="238" t="str">
        <f>'All Ticker P&amp;L'!C459</f>
        <v/>
      </c>
      <c r="AO459" s="238" t="str">
        <f>'All Ticker P&amp;L'!D459</f>
        <v/>
      </c>
      <c r="AP459" s="238">
        <f>IF($AL459="",0,'All Ticker P&amp;L'!E459)</f>
        <v>0</v>
      </c>
      <c r="AQ459" s="260">
        <f>IF($AL459="",0,'All Ticker P&amp;L'!J459*'All Ticker P&amp;L'!I459)</f>
        <v>0</v>
      </c>
      <c r="AR459" s="260">
        <f>IF($AL459="",0,'All Ticker P&amp;L'!L459)</f>
        <v>0</v>
      </c>
      <c r="AS459" s="261">
        <f>IF($AL459="",0,'All Ticker P&amp;L'!M459)</f>
        <v>0</v>
      </c>
      <c r="AT459" s="238" t="str">
        <f>IF($AL459="","",RANK(AR459,$AR$2:$AR$1001)+COUNTIF($AR$2:AR459,AR459)-1)</f>
        <v/>
      </c>
      <c r="AU459" s="238" t="str">
        <f>IF($AL459="","",RANK(AV459,$AV$2:$AV$1001)+COUNTIF($AV$2:AV459,AV459)-1)</f>
        <v/>
      </c>
      <c r="AV459" s="260">
        <f t="shared" si="46"/>
        <v>0</v>
      </c>
    </row>
    <row r="460" spans="26:48" ht="15" customHeight="1" x14ac:dyDescent="0.2">
      <c r="Z460" s="238" t="str">
        <f>Shares!A460</f>
        <v/>
      </c>
      <c r="AA460" s="238" t="str">
        <f>Shares!B460</f>
        <v/>
      </c>
      <c r="AB460" s="238" t="str">
        <f>Shares!C460</f>
        <v/>
      </c>
      <c r="AC460" s="238" t="str">
        <f>Shares!D460</f>
        <v/>
      </c>
      <c r="AD460" s="238">
        <f>IF($Z460="",0,Shares!E460)</f>
        <v>0</v>
      </c>
      <c r="AE460" s="260">
        <f>IF($Z460="",0,Shares!K460*Shares!J460)</f>
        <v>0</v>
      </c>
      <c r="AF460" s="261">
        <f t="shared" si="45"/>
        <v>0</v>
      </c>
      <c r="AG460" s="260">
        <f>IF($Z460="",0,Shares!M460)</f>
        <v>0</v>
      </c>
      <c r="AH460" s="261">
        <f>IF($Z460="",0,Shares!N460)</f>
        <v>0</v>
      </c>
      <c r="AI460" s="238" t="str">
        <f>IF($Z460="","",RANK(AE460,$AE$2:$AE$1001)+COUNTIF($AE$2:AE460,AE460)-1)</f>
        <v/>
      </c>
      <c r="AJ460" s="238" t="str">
        <f>IF($AD460&lt;0,COUNT($AJ$1:AJ459)+1,"")</f>
        <v/>
      </c>
      <c r="AL460" s="238" t="str">
        <f>'All Ticker P&amp;L'!A460</f>
        <v/>
      </c>
      <c r="AM460" s="238" t="str">
        <f>'All Ticker P&amp;L'!B460</f>
        <v/>
      </c>
      <c r="AN460" s="238" t="str">
        <f>'All Ticker P&amp;L'!C460</f>
        <v/>
      </c>
      <c r="AO460" s="238" t="str">
        <f>'All Ticker P&amp;L'!D460</f>
        <v/>
      </c>
      <c r="AP460" s="238">
        <f>IF($AL460="",0,'All Ticker P&amp;L'!E460)</f>
        <v>0</v>
      </c>
      <c r="AQ460" s="260">
        <f>IF($AL460="",0,'All Ticker P&amp;L'!J460*'All Ticker P&amp;L'!I460)</f>
        <v>0</v>
      </c>
      <c r="AR460" s="260">
        <f>IF($AL460="",0,'All Ticker P&amp;L'!L460)</f>
        <v>0</v>
      </c>
      <c r="AS460" s="261">
        <f>IF($AL460="",0,'All Ticker P&amp;L'!M460)</f>
        <v>0</v>
      </c>
      <c r="AT460" s="238" t="str">
        <f>IF($AL460="","",RANK(AR460,$AR$2:$AR$1001)+COUNTIF($AR$2:AR460,AR460)-1)</f>
        <v/>
      </c>
      <c r="AU460" s="238" t="str">
        <f>IF($AL460="","",RANK(AV460,$AV$2:$AV$1001)+COUNTIF($AV$2:AV460,AV460)-1)</f>
        <v/>
      </c>
      <c r="AV460" s="260">
        <f t="shared" si="46"/>
        <v>0</v>
      </c>
    </row>
    <row r="461" spans="26:48" ht="15" customHeight="1" x14ac:dyDescent="0.2">
      <c r="Z461" s="238" t="str">
        <f>Shares!A461</f>
        <v/>
      </c>
      <c r="AA461" s="238" t="str">
        <f>Shares!B461</f>
        <v/>
      </c>
      <c r="AB461" s="238" t="str">
        <f>Shares!C461</f>
        <v/>
      </c>
      <c r="AC461" s="238" t="str">
        <f>Shares!D461</f>
        <v/>
      </c>
      <c r="AD461" s="238">
        <f>IF($Z461="",0,Shares!E461)</f>
        <v>0</v>
      </c>
      <c r="AE461" s="260">
        <f>IF($Z461="",0,Shares!K461*Shares!J461)</f>
        <v>0</v>
      </c>
      <c r="AF461" s="261">
        <f t="shared" si="45"/>
        <v>0</v>
      </c>
      <c r="AG461" s="260">
        <f>IF($Z461="",0,Shares!M461)</f>
        <v>0</v>
      </c>
      <c r="AH461" s="261">
        <f>IF($Z461="",0,Shares!N461)</f>
        <v>0</v>
      </c>
      <c r="AI461" s="238" t="str">
        <f>IF($Z461="","",RANK(AE461,$AE$2:$AE$1001)+COUNTIF($AE$2:AE461,AE461)-1)</f>
        <v/>
      </c>
      <c r="AJ461" s="238" t="str">
        <f>IF($AD461&lt;0,COUNT($AJ$1:AJ460)+1,"")</f>
        <v/>
      </c>
      <c r="AL461" s="238" t="str">
        <f>'All Ticker P&amp;L'!A461</f>
        <v/>
      </c>
      <c r="AM461" s="238" t="str">
        <f>'All Ticker P&amp;L'!B461</f>
        <v/>
      </c>
      <c r="AN461" s="238" t="str">
        <f>'All Ticker P&amp;L'!C461</f>
        <v/>
      </c>
      <c r="AO461" s="238" t="str">
        <f>'All Ticker P&amp;L'!D461</f>
        <v/>
      </c>
      <c r="AP461" s="238">
        <f>IF($AL461="",0,'All Ticker P&amp;L'!E461)</f>
        <v>0</v>
      </c>
      <c r="AQ461" s="260">
        <f>IF($AL461="",0,'All Ticker P&amp;L'!J461*'All Ticker P&amp;L'!I461)</f>
        <v>0</v>
      </c>
      <c r="AR461" s="260">
        <f>IF($AL461="",0,'All Ticker P&amp;L'!L461)</f>
        <v>0</v>
      </c>
      <c r="AS461" s="261">
        <f>IF($AL461="",0,'All Ticker P&amp;L'!M461)</f>
        <v>0</v>
      </c>
      <c r="AT461" s="238" t="str">
        <f>IF($AL461="","",RANK(AR461,$AR$2:$AR$1001)+COUNTIF($AR$2:AR461,AR461)-1)</f>
        <v/>
      </c>
      <c r="AU461" s="238" t="str">
        <f>IF($AL461="","",RANK(AV461,$AV$2:$AV$1001)+COUNTIF($AV$2:AV461,AV461)-1)</f>
        <v/>
      </c>
      <c r="AV461" s="260">
        <f t="shared" si="46"/>
        <v>0</v>
      </c>
    </row>
    <row r="462" spans="26:48" ht="15" customHeight="1" x14ac:dyDescent="0.2">
      <c r="Z462" s="238" t="str">
        <f>Shares!A462</f>
        <v/>
      </c>
      <c r="AA462" s="238" t="str">
        <f>Shares!B462</f>
        <v/>
      </c>
      <c r="AB462" s="238" t="str">
        <f>Shares!C462</f>
        <v/>
      </c>
      <c r="AC462" s="238" t="str">
        <f>Shares!D462</f>
        <v/>
      </c>
      <c r="AD462" s="238">
        <f>IF($Z462="",0,Shares!E462)</f>
        <v>0</v>
      </c>
      <c r="AE462" s="260">
        <f>IF($Z462="",0,Shares!K462*Shares!J462)</f>
        <v>0</v>
      </c>
      <c r="AF462" s="261">
        <f t="shared" si="45"/>
        <v>0</v>
      </c>
      <c r="AG462" s="260">
        <f>IF($Z462="",0,Shares!M462)</f>
        <v>0</v>
      </c>
      <c r="AH462" s="261">
        <f>IF($Z462="",0,Shares!N462)</f>
        <v>0</v>
      </c>
      <c r="AI462" s="238" t="str">
        <f>IF($Z462="","",RANK(AE462,$AE$2:$AE$1001)+COUNTIF($AE$2:AE462,AE462)-1)</f>
        <v/>
      </c>
      <c r="AJ462" s="238" t="str">
        <f>IF($AD462&lt;0,COUNT($AJ$1:AJ461)+1,"")</f>
        <v/>
      </c>
      <c r="AL462" s="238" t="str">
        <f>'All Ticker P&amp;L'!A462</f>
        <v/>
      </c>
      <c r="AM462" s="238" t="str">
        <f>'All Ticker P&amp;L'!B462</f>
        <v/>
      </c>
      <c r="AN462" s="238" t="str">
        <f>'All Ticker P&amp;L'!C462</f>
        <v/>
      </c>
      <c r="AO462" s="238" t="str">
        <f>'All Ticker P&amp;L'!D462</f>
        <v/>
      </c>
      <c r="AP462" s="238">
        <f>IF($AL462="",0,'All Ticker P&amp;L'!E462)</f>
        <v>0</v>
      </c>
      <c r="AQ462" s="260">
        <f>IF($AL462="",0,'All Ticker P&amp;L'!J462*'All Ticker P&amp;L'!I462)</f>
        <v>0</v>
      </c>
      <c r="AR462" s="260">
        <f>IF($AL462="",0,'All Ticker P&amp;L'!L462)</f>
        <v>0</v>
      </c>
      <c r="AS462" s="261">
        <f>IF($AL462="",0,'All Ticker P&amp;L'!M462)</f>
        <v>0</v>
      </c>
      <c r="AT462" s="238" t="str">
        <f>IF($AL462="","",RANK(AR462,$AR$2:$AR$1001)+COUNTIF($AR$2:AR462,AR462)-1)</f>
        <v/>
      </c>
      <c r="AU462" s="238" t="str">
        <f>IF($AL462="","",RANK(AV462,$AV$2:$AV$1001)+COUNTIF($AV$2:AV462,AV462)-1)</f>
        <v/>
      </c>
      <c r="AV462" s="260">
        <f t="shared" si="46"/>
        <v>0</v>
      </c>
    </row>
    <row r="463" spans="26:48" ht="15" customHeight="1" x14ac:dyDescent="0.2">
      <c r="Z463" s="238" t="str">
        <f>Shares!A463</f>
        <v/>
      </c>
      <c r="AA463" s="238" t="str">
        <f>Shares!B463</f>
        <v/>
      </c>
      <c r="AB463" s="238" t="str">
        <f>Shares!C463</f>
        <v/>
      </c>
      <c r="AC463" s="238" t="str">
        <f>Shares!D463</f>
        <v/>
      </c>
      <c r="AD463" s="238">
        <f>IF($Z463="",0,Shares!E463)</f>
        <v>0</v>
      </c>
      <c r="AE463" s="260">
        <f>IF($Z463="",0,Shares!K463*Shares!J463)</f>
        <v>0</v>
      </c>
      <c r="AF463" s="261">
        <f t="shared" si="45"/>
        <v>0</v>
      </c>
      <c r="AG463" s="260">
        <f>IF($Z463="",0,Shares!M463)</f>
        <v>0</v>
      </c>
      <c r="AH463" s="261">
        <f>IF($Z463="",0,Shares!N463)</f>
        <v>0</v>
      </c>
      <c r="AI463" s="238" t="str">
        <f>IF($Z463="","",RANK(AE463,$AE$2:$AE$1001)+COUNTIF($AE$2:AE463,AE463)-1)</f>
        <v/>
      </c>
      <c r="AJ463" s="238" t="str">
        <f>IF($AD463&lt;0,COUNT($AJ$1:AJ462)+1,"")</f>
        <v/>
      </c>
      <c r="AL463" s="238" t="str">
        <f>'All Ticker P&amp;L'!A463</f>
        <v/>
      </c>
      <c r="AM463" s="238" t="str">
        <f>'All Ticker P&amp;L'!B463</f>
        <v/>
      </c>
      <c r="AN463" s="238" t="str">
        <f>'All Ticker P&amp;L'!C463</f>
        <v/>
      </c>
      <c r="AO463" s="238" t="str">
        <f>'All Ticker P&amp;L'!D463</f>
        <v/>
      </c>
      <c r="AP463" s="238">
        <f>IF($AL463="",0,'All Ticker P&amp;L'!E463)</f>
        <v>0</v>
      </c>
      <c r="AQ463" s="260">
        <f>IF($AL463="",0,'All Ticker P&amp;L'!J463*'All Ticker P&amp;L'!I463)</f>
        <v>0</v>
      </c>
      <c r="AR463" s="260">
        <f>IF($AL463="",0,'All Ticker P&amp;L'!L463)</f>
        <v>0</v>
      </c>
      <c r="AS463" s="261">
        <f>IF($AL463="",0,'All Ticker P&amp;L'!M463)</f>
        <v>0</v>
      </c>
      <c r="AT463" s="238" t="str">
        <f>IF($AL463="","",RANK(AR463,$AR$2:$AR$1001)+COUNTIF($AR$2:AR463,AR463)-1)</f>
        <v/>
      </c>
      <c r="AU463" s="238" t="str">
        <f>IF($AL463="","",RANK(AV463,$AV$2:$AV$1001)+COUNTIF($AV$2:AV463,AV463)-1)</f>
        <v/>
      </c>
      <c r="AV463" s="260">
        <f t="shared" si="46"/>
        <v>0</v>
      </c>
    </row>
    <row r="464" spans="26:48" ht="15" customHeight="1" x14ac:dyDescent="0.2">
      <c r="Z464" s="238" t="str">
        <f>Shares!A464</f>
        <v/>
      </c>
      <c r="AA464" s="238" t="str">
        <f>Shares!B464</f>
        <v/>
      </c>
      <c r="AB464" s="238" t="str">
        <f>Shares!C464</f>
        <v/>
      </c>
      <c r="AC464" s="238" t="str">
        <f>Shares!D464</f>
        <v/>
      </c>
      <c r="AD464" s="238">
        <f>IF($Z464="",0,Shares!E464)</f>
        <v>0</v>
      </c>
      <c r="AE464" s="260">
        <f>IF($Z464="",0,Shares!K464*Shares!J464)</f>
        <v>0</v>
      </c>
      <c r="AF464" s="261">
        <f t="shared" si="45"/>
        <v>0</v>
      </c>
      <c r="AG464" s="260">
        <f>IF($Z464="",0,Shares!M464)</f>
        <v>0</v>
      </c>
      <c r="AH464" s="261">
        <f>IF($Z464="",0,Shares!N464)</f>
        <v>0</v>
      </c>
      <c r="AI464" s="238" t="str">
        <f>IF($Z464="","",RANK(AE464,$AE$2:$AE$1001)+COUNTIF($AE$2:AE464,AE464)-1)</f>
        <v/>
      </c>
      <c r="AJ464" s="238" t="str">
        <f>IF($AD464&lt;0,COUNT($AJ$1:AJ463)+1,"")</f>
        <v/>
      </c>
      <c r="AL464" s="238" t="str">
        <f>'All Ticker P&amp;L'!A464</f>
        <v/>
      </c>
      <c r="AM464" s="238" t="str">
        <f>'All Ticker P&amp;L'!B464</f>
        <v/>
      </c>
      <c r="AN464" s="238" t="str">
        <f>'All Ticker P&amp;L'!C464</f>
        <v/>
      </c>
      <c r="AO464" s="238" t="str">
        <f>'All Ticker P&amp;L'!D464</f>
        <v/>
      </c>
      <c r="AP464" s="238">
        <f>IF($AL464="",0,'All Ticker P&amp;L'!E464)</f>
        <v>0</v>
      </c>
      <c r="AQ464" s="260">
        <f>IF($AL464="",0,'All Ticker P&amp;L'!J464*'All Ticker P&amp;L'!I464)</f>
        <v>0</v>
      </c>
      <c r="AR464" s="260">
        <f>IF($AL464="",0,'All Ticker P&amp;L'!L464)</f>
        <v>0</v>
      </c>
      <c r="AS464" s="261">
        <f>IF($AL464="",0,'All Ticker P&amp;L'!M464)</f>
        <v>0</v>
      </c>
      <c r="AT464" s="238" t="str">
        <f>IF($AL464="","",RANK(AR464,$AR$2:$AR$1001)+COUNTIF($AR$2:AR464,AR464)-1)</f>
        <v/>
      </c>
      <c r="AU464" s="238" t="str">
        <f>IF($AL464="","",RANK(AV464,$AV$2:$AV$1001)+COUNTIF($AV$2:AV464,AV464)-1)</f>
        <v/>
      </c>
      <c r="AV464" s="260">
        <f t="shared" si="46"/>
        <v>0</v>
      </c>
    </row>
    <row r="465" spans="26:48" ht="15" customHeight="1" x14ac:dyDescent="0.2">
      <c r="Z465" s="238" t="str">
        <f>Shares!A465</f>
        <v/>
      </c>
      <c r="AA465" s="238" t="str">
        <f>Shares!B465</f>
        <v/>
      </c>
      <c r="AB465" s="238" t="str">
        <f>Shares!C465</f>
        <v/>
      </c>
      <c r="AC465" s="238" t="str">
        <f>Shares!D465</f>
        <v/>
      </c>
      <c r="AD465" s="238">
        <f>IF($Z465="",0,Shares!E465)</f>
        <v>0</v>
      </c>
      <c r="AE465" s="260">
        <f>IF($Z465="",0,Shares!K465*Shares!J465)</f>
        <v>0</v>
      </c>
      <c r="AF465" s="261">
        <f t="shared" si="45"/>
        <v>0</v>
      </c>
      <c r="AG465" s="260">
        <f>IF($Z465="",0,Shares!M465)</f>
        <v>0</v>
      </c>
      <c r="AH465" s="261">
        <f>IF($Z465="",0,Shares!N465)</f>
        <v>0</v>
      </c>
      <c r="AI465" s="238" t="str">
        <f>IF($Z465="","",RANK(AE465,$AE$2:$AE$1001)+COUNTIF($AE$2:AE465,AE465)-1)</f>
        <v/>
      </c>
      <c r="AJ465" s="238" t="str">
        <f>IF($AD465&lt;0,COUNT($AJ$1:AJ464)+1,"")</f>
        <v/>
      </c>
      <c r="AL465" s="238" t="str">
        <f>'All Ticker P&amp;L'!A465</f>
        <v/>
      </c>
      <c r="AM465" s="238" t="str">
        <f>'All Ticker P&amp;L'!B465</f>
        <v/>
      </c>
      <c r="AN465" s="238" t="str">
        <f>'All Ticker P&amp;L'!C465</f>
        <v/>
      </c>
      <c r="AO465" s="238" t="str">
        <f>'All Ticker P&amp;L'!D465</f>
        <v/>
      </c>
      <c r="AP465" s="238">
        <f>IF($AL465="",0,'All Ticker P&amp;L'!E465)</f>
        <v>0</v>
      </c>
      <c r="AQ465" s="260">
        <f>IF($AL465="",0,'All Ticker P&amp;L'!J465*'All Ticker P&amp;L'!I465)</f>
        <v>0</v>
      </c>
      <c r="AR465" s="260">
        <f>IF($AL465="",0,'All Ticker P&amp;L'!L465)</f>
        <v>0</v>
      </c>
      <c r="AS465" s="261">
        <f>IF($AL465="",0,'All Ticker P&amp;L'!M465)</f>
        <v>0</v>
      </c>
      <c r="AT465" s="238" t="str">
        <f>IF($AL465="","",RANK(AR465,$AR$2:$AR$1001)+COUNTIF($AR$2:AR465,AR465)-1)</f>
        <v/>
      </c>
      <c r="AU465" s="238" t="str">
        <f>IF($AL465="","",RANK(AV465,$AV$2:$AV$1001)+COUNTIF($AV$2:AV465,AV465)-1)</f>
        <v/>
      </c>
      <c r="AV465" s="260">
        <f t="shared" si="46"/>
        <v>0</v>
      </c>
    </row>
    <row r="466" spans="26:48" ht="15" customHeight="1" x14ac:dyDescent="0.2">
      <c r="Z466" s="238" t="str">
        <f>Shares!A466</f>
        <v/>
      </c>
      <c r="AA466" s="238" t="str">
        <f>Shares!B466</f>
        <v/>
      </c>
      <c r="AB466" s="238" t="str">
        <f>Shares!C466</f>
        <v/>
      </c>
      <c r="AC466" s="238" t="str">
        <f>Shares!D466</f>
        <v/>
      </c>
      <c r="AD466" s="238">
        <f>IF($Z466="",0,Shares!E466)</f>
        <v>0</v>
      </c>
      <c r="AE466" s="260">
        <f>IF($Z466="",0,Shares!K466*Shares!J466)</f>
        <v>0</v>
      </c>
      <c r="AF466" s="261">
        <f t="shared" si="45"/>
        <v>0</v>
      </c>
      <c r="AG466" s="260">
        <f>IF($Z466="",0,Shares!M466)</f>
        <v>0</v>
      </c>
      <c r="AH466" s="261">
        <f>IF($Z466="",0,Shares!N466)</f>
        <v>0</v>
      </c>
      <c r="AI466" s="238" t="str">
        <f>IF($Z466="","",RANK(AE466,$AE$2:$AE$1001)+COUNTIF($AE$2:AE466,AE466)-1)</f>
        <v/>
      </c>
      <c r="AJ466" s="238" t="str">
        <f>IF($AD466&lt;0,COUNT($AJ$1:AJ465)+1,"")</f>
        <v/>
      </c>
      <c r="AL466" s="238" t="str">
        <f>'All Ticker P&amp;L'!A466</f>
        <v/>
      </c>
      <c r="AM466" s="238" t="str">
        <f>'All Ticker P&amp;L'!B466</f>
        <v/>
      </c>
      <c r="AN466" s="238" t="str">
        <f>'All Ticker P&amp;L'!C466</f>
        <v/>
      </c>
      <c r="AO466" s="238" t="str">
        <f>'All Ticker P&amp;L'!D466</f>
        <v/>
      </c>
      <c r="AP466" s="238">
        <f>IF($AL466="",0,'All Ticker P&amp;L'!E466)</f>
        <v>0</v>
      </c>
      <c r="AQ466" s="260">
        <f>IF($AL466="",0,'All Ticker P&amp;L'!J466*'All Ticker P&amp;L'!I466)</f>
        <v>0</v>
      </c>
      <c r="AR466" s="260">
        <f>IF($AL466="",0,'All Ticker P&amp;L'!L466)</f>
        <v>0</v>
      </c>
      <c r="AS466" s="261">
        <f>IF($AL466="",0,'All Ticker P&amp;L'!M466)</f>
        <v>0</v>
      </c>
      <c r="AT466" s="238" t="str">
        <f>IF($AL466="","",RANK(AR466,$AR$2:$AR$1001)+COUNTIF($AR$2:AR466,AR466)-1)</f>
        <v/>
      </c>
      <c r="AU466" s="238" t="str">
        <f>IF($AL466="","",RANK(AV466,$AV$2:$AV$1001)+COUNTIF($AV$2:AV466,AV466)-1)</f>
        <v/>
      </c>
      <c r="AV466" s="260">
        <f t="shared" si="46"/>
        <v>0</v>
      </c>
    </row>
    <row r="467" spans="26:48" ht="15" customHeight="1" x14ac:dyDescent="0.2">
      <c r="Z467" s="238" t="str">
        <f>Shares!A467</f>
        <v/>
      </c>
      <c r="AA467" s="238" t="str">
        <f>Shares!B467</f>
        <v/>
      </c>
      <c r="AB467" s="238" t="str">
        <f>Shares!C467</f>
        <v/>
      </c>
      <c r="AC467" s="238" t="str">
        <f>Shares!D467</f>
        <v/>
      </c>
      <c r="AD467" s="238">
        <f>IF($Z467="",0,Shares!E467)</f>
        <v>0</v>
      </c>
      <c r="AE467" s="260">
        <f>IF($Z467="",0,Shares!K467*Shares!J467)</f>
        <v>0</v>
      </c>
      <c r="AF467" s="261">
        <f t="shared" si="45"/>
        <v>0</v>
      </c>
      <c r="AG467" s="260">
        <f>IF($Z467="",0,Shares!M467)</f>
        <v>0</v>
      </c>
      <c r="AH467" s="261">
        <f>IF($Z467="",0,Shares!N467)</f>
        <v>0</v>
      </c>
      <c r="AI467" s="238" t="str">
        <f>IF($Z467="","",RANK(AE467,$AE$2:$AE$1001)+COUNTIF($AE$2:AE467,AE467)-1)</f>
        <v/>
      </c>
      <c r="AJ467" s="238" t="str">
        <f>IF($AD467&lt;0,COUNT($AJ$1:AJ466)+1,"")</f>
        <v/>
      </c>
      <c r="AL467" s="238" t="str">
        <f>'All Ticker P&amp;L'!A467</f>
        <v/>
      </c>
      <c r="AM467" s="238" t="str">
        <f>'All Ticker P&amp;L'!B467</f>
        <v/>
      </c>
      <c r="AN467" s="238" t="str">
        <f>'All Ticker P&amp;L'!C467</f>
        <v/>
      </c>
      <c r="AO467" s="238" t="str">
        <f>'All Ticker P&amp;L'!D467</f>
        <v/>
      </c>
      <c r="AP467" s="238">
        <f>IF($AL467="",0,'All Ticker P&amp;L'!E467)</f>
        <v>0</v>
      </c>
      <c r="AQ467" s="260">
        <f>IF($AL467="",0,'All Ticker P&amp;L'!J467*'All Ticker P&amp;L'!I467)</f>
        <v>0</v>
      </c>
      <c r="AR467" s="260">
        <f>IF($AL467="",0,'All Ticker P&amp;L'!L467)</f>
        <v>0</v>
      </c>
      <c r="AS467" s="261">
        <f>IF($AL467="",0,'All Ticker P&amp;L'!M467)</f>
        <v>0</v>
      </c>
      <c r="AT467" s="238" t="str">
        <f>IF($AL467="","",RANK(AR467,$AR$2:$AR$1001)+COUNTIF($AR$2:AR467,AR467)-1)</f>
        <v/>
      </c>
      <c r="AU467" s="238" t="str">
        <f>IF($AL467="","",RANK(AV467,$AV$2:$AV$1001)+COUNTIF($AV$2:AV467,AV467)-1)</f>
        <v/>
      </c>
      <c r="AV467" s="260">
        <f t="shared" si="46"/>
        <v>0</v>
      </c>
    </row>
    <row r="468" spans="26:48" ht="15" customHeight="1" x14ac:dyDescent="0.2">
      <c r="Z468" s="238" t="str">
        <f>Shares!A468</f>
        <v/>
      </c>
      <c r="AA468" s="238" t="str">
        <f>Shares!B468</f>
        <v/>
      </c>
      <c r="AB468" s="238" t="str">
        <f>Shares!C468</f>
        <v/>
      </c>
      <c r="AC468" s="238" t="str">
        <f>Shares!D468</f>
        <v/>
      </c>
      <c r="AD468" s="238">
        <f>IF($Z468="",0,Shares!E468)</f>
        <v>0</v>
      </c>
      <c r="AE468" s="260">
        <f>IF($Z468="",0,Shares!K468*Shares!J468)</f>
        <v>0</v>
      </c>
      <c r="AF468" s="261">
        <f t="shared" si="45"/>
        <v>0</v>
      </c>
      <c r="AG468" s="260">
        <f>IF($Z468="",0,Shares!M468)</f>
        <v>0</v>
      </c>
      <c r="AH468" s="261">
        <f>IF($Z468="",0,Shares!N468)</f>
        <v>0</v>
      </c>
      <c r="AI468" s="238" t="str">
        <f>IF($Z468="","",RANK(AE468,$AE$2:$AE$1001)+COUNTIF($AE$2:AE468,AE468)-1)</f>
        <v/>
      </c>
      <c r="AJ468" s="238" t="str">
        <f>IF($AD468&lt;0,COUNT($AJ$1:AJ467)+1,"")</f>
        <v/>
      </c>
      <c r="AL468" s="238" t="str">
        <f>'All Ticker P&amp;L'!A468</f>
        <v/>
      </c>
      <c r="AM468" s="238" t="str">
        <f>'All Ticker P&amp;L'!B468</f>
        <v/>
      </c>
      <c r="AN468" s="238" t="str">
        <f>'All Ticker P&amp;L'!C468</f>
        <v/>
      </c>
      <c r="AO468" s="238" t="str">
        <f>'All Ticker P&amp;L'!D468</f>
        <v/>
      </c>
      <c r="AP468" s="238">
        <f>IF($AL468="",0,'All Ticker P&amp;L'!E468)</f>
        <v>0</v>
      </c>
      <c r="AQ468" s="260">
        <f>IF($AL468="",0,'All Ticker P&amp;L'!J468*'All Ticker P&amp;L'!I468)</f>
        <v>0</v>
      </c>
      <c r="AR468" s="260">
        <f>IF($AL468="",0,'All Ticker P&amp;L'!L468)</f>
        <v>0</v>
      </c>
      <c r="AS468" s="261">
        <f>IF($AL468="",0,'All Ticker P&amp;L'!M468)</f>
        <v>0</v>
      </c>
      <c r="AT468" s="238" t="str">
        <f>IF($AL468="","",RANK(AR468,$AR$2:$AR$1001)+COUNTIF($AR$2:AR468,AR468)-1)</f>
        <v/>
      </c>
      <c r="AU468" s="238" t="str">
        <f>IF($AL468="","",RANK(AV468,$AV$2:$AV$1001)+COUNTIF($AV$2:AV468,AV468)-1)</f>
        <v/>
      </c>
      <c r="AV468" s="260">
        <f t="shared" si="46"/>
        <v>0</v>
      </c>
    </row>
    <row r="469" spans="26:48" ht="15" customHeight="1" x14ac:dyDescent="0.2">
      <c r="Z469" s="238" t="str">
        <f>Shares!A469</f>
        <v/>
      </c>
      <c r="AA469" s="238" t="str">
        <f>Shares!B469</f>
        <v/>
      </c>
      <c r="AB469" s="238" t="str">
        <f>Shares!C469</f>
        <v/>
      </c>
      <c r="AC469" s="238" t="str">
        <f>Shares!D469</f>
        <v/>
      </c>
      <c r="AD469" s="238">
        <f>IF($Z469="",0,Shares!E469)</f>
        <v>0</v>
      </c>
      <c r="AE469" s="260">
        <f>IF($Z469="",0,Shares!K469*Shares!J469)</f>
        <v>0</v>
      </c>
      <c r="AF469" s="261">
        <f t="shared" si="45"/>
        <v>0</v>
      </c>
      <c r="AG469" s="260">
        <f>IF($Z469="",0,Shares!M469)</f>
        <v>0</v>
      </c>
      <c r="AH469" s="261">
        <f>IF($Z469="",0,Shares!N469)</f>
        <v>0</v>
      </c>
      <c r="AI469" s="238" t="str">
        <f>IF($Z469="","",RANK(AE469,$AE$2:$AE$1001)+COUNTIF($AE$2:AE469,AE469)-1)</f>
        <v/>
      </c>
      <c r="AJ469" s="238" t="str">
        <f>IF($AD469&lt;0,COUNT($AJ$1:AJ468)+1,"")</f>
        <v/>
      </c>
      <c r="AL469" s="238" t="str">
        <f>'All Ticker P&amp;L'!A469</f>
        <v/>
      </c>
      <c r="AM469" s="238" t="str">
        <f>'All Ticker P&amp;L'!B469</f>
        <v/>
      </c>
      <c r="AN469" s="238" t="str">
        <f>'All Ticker P&amp;L'!C469</f>
        <v/>
      </c>
      <c r="AO469" s="238" t="str">
        <f>'All Ticker P&amp;L'!D469</f>
        <v/>
      </c>
      <c r="AP469" s="238">
        <f>IF($AL469="",0,'All Ticker P&amp;L'!E469)</f>
        <v>0</v>
      </c>
      <c r="AQ469" s="260">
        <f>IF($AL469="",0,'All Ticker P&amp;L'!J469*'All Ticker P&amp;L'!I469)</f>
        <v>0</v>
      </c>
      <c r="AR469" s="260">
        <f>IF($AL469="",0,'All Ticker P&amp;L'!L469)</f>
        <v>0</v>
      </c>
      <c r="AS469" s="261">
        <f>IF($AL469="",0,'All Ticker P&amp;L'!M469)</f>
        <v>0</v>
      </c>
      <c r="AT469" s="238" t="str">
        <f>IF($AL469="","",RANK(AR469,$AR$2:$AR$1001)+COUNTIF($AR$2:AR469,AR469)-1)</f>
        <v/>
      </c>
      <c r="AU469" s="238" t="str">
        <f>IF($AL469="","",RANK(AV469,$AV$2:$AV$1001)+COUNTIF($AV$2:AV469,AV469)-1)</f>
        <v/>
      </c>
      <c r="AV469" s="260">
        <f t="shared" si="46"/>
        <v>0</v>
      </c>
    </row>
    <row r="470" spans="26:48" ht="15" customHeight="1" x14ac:dyDescent="0.2">
      <c r="Z470" s="238" t="str">
        <f>Shares!A470</f>
        <v/>
      </c>
      <c r="AA470" s="238" t="str">
        <f>Shares!B470</f>
        <v/>
      </c>
      <c r="AB470" s="238" t="str">
        <f>Shares!C470</f>
        <v/>
      </c>
      <c r="AC470" s="238" t="str">
        <f>Shares!D470</f>
        <v/>
      </c>
      <c r="AD470" s="238">
        <f>IF($Z470="",0,Shares!E470)</f>
        <v>0</v>
      </c>
      <c r="AE470" s="260">
        <f>IF($Z470="",0,Shares!K470*Shares!J470)</f>
        <v>0</v>
      </c>
      <c r="AF470" s="261">
        <f t="shared" si="45"/>
        <v>0</v>
      </c>
      <c r="AG470" s="260">
        <f>IF($Z470="",0,Shares!M470)</f>
        <v>0</v>
      </c>
      <c r="AH470" s="261">
        <f>IF($Z470="",0,Shares!N470)</f>
        <v>0</v>
      </c>
      <c r="AI470" s="238" t="str">
        <f>IF($Z470="","",RANK(AE470,$AE$2:$AE$1001)+COUNTIF($AE$2:AE470,AE470)-1)</f>
        <v/>
      </c>
      <c r="AJ470" s="238" t="str">
        <f>IF($AD470&lt;0,COUNT($AJ$1:AJ469)+1,"")</f>
        <v/>
      </c>
      <c r="AL470" s="238" t="str">
        <f>'All Ticker P&amp;L'!A470</f>
        <v/>
      </c>
      <c r="AM470" s="238" t="str">
        <f>'All Ticker P&amp;L'!B470</f>
        <v/>
      </c>
      <c r="AN470" s="238" t="str">
        <f>'All Ticker P&amp;L'!C470</f>
        <v/>
      </c>
      <c r="AO470" s="238" t="str">
        <f>'All Ticker P&amp;L'!D470</f>
        <v/>
      </c>
      <c r="AP470" s="238">
        <f>IF($AL470="",0,'All Ticker P&amp;L'!E470)</f>
        <v>0</v>
      </c>
      <c r="AQ470" s="260">
        <f>IF($AL470="",0,'All Ticker P&amp;L'!J470*'All Ticker P&amp;L'!I470)</f>
        <v>0</v>
      </c>
      <c r="AR470" s="260">
        <f>IF($AL470="",0,'All Ticker P&amp;L'!L470)</f>
        <v>0</v>
      </c>
      <c r="AS470" s="261">
        <f>IF($AL470="",0,'All Ticker P&amp;L'!M470)</f>
        <v>0</v>
      </c>
      <c r="AT470" s="238" t="str">
        <f>IF($AL470="","",RANK(AR470,$AR$2:$AR$1001)+COUNTIF($AR$2:AR470,AR470)-1)</f>
        <v/>
      </c>
      <c r="AU470" s="238" t="str">
        <f>IF($AL470="","",RANK(AV470,$AV$2:$AV$1001)+COUNTIF($AV$2:AV470,AV470)-1)</f>
        <v/>
      </c>
      <c r="AV470" s="260">
        <f t="shared" si="46"/>
        <v>0</v>
      </c>
    </row>
    <row r="471" spans="26:48" ht="15" customHeight="1" x14ac:dyDescent="0.2">
      <c r="Z471" s="238" t="str">
        <f>Shares!A471</f>
        <v/>
      </c>
      <c r="AA471" s="238" t="str">
        <f>Shares!B471</f>
        <v/>
      </c>
      <c r="AB471" s="238" t="str">
        <f>Shares!C471</f>
        <v/>
      </c>
      <c r="AC471" s="238" t="str">
        <f>Shares!D471</f>
        <v/>
      </c>
      <c r="AD471" s="238">
        <f>IF($Z471="",0,Shares!E471)</f>
        <v>0</v>
      </c>
      <c r="AE471" s="260">
        <f>IF($Z471="",0,Shares!K471*Shares!J471)</f>
        <v>0</v>
      </c>
      <c r="AF471" s="261">
        <f t="shared" si="45"/>
        <v>0</v>
      </c>
      <c r="AG471" s="260">
        <f>IF($Z471="",0,Shares!M471)</f>
        <v>0</v>
      </c>
      <c r="AH471" s="261">
        <f>IF($Z471="",0,Shares!N471)</f>
        <v>0</v>
      </c>
      <c r="AI471" s="238" t="str">
        <f>IF($Z471="","",RANK(AE471,$AE$2:$AE$1001)+COUNTIF($AE$2:AE471,AE471)-1)</f>
        <v/>
      </c>
      <c r="AJ471" s="238" t="str">
        <f>IF($AD471&lt;0,COUNT($AJ$1:AJ470)+1,"")</f>
        <v/>
      </c>
      <c r="AL471" s="238" t="str">
        <f>'All Ticker P&amp;L'!A471</f>
        <v/>
      </c>
      <c r="AM471" s="238" t="str">
        <f>'All Ticker P&amp;L'!B471</f>
        <v/>
      </c>
      <c r="AN471" s="238" t="str">
        <f>'All Ticker P&amp;L'!C471</f>
        <v/>
      </c>
      <c r="AO471" s="238" t="str">
        <f>'All Ticker P&amp;L'!D471</f>
        <v/>
      </c>
      <c r="AP471" s="238">
        <f>IF($AL471="",0,'All Ticker P&amp;L'!E471)</f>
        <v>0</v>
      </c>
      <c r="AQ471" s="260">
        <f>IF($AL471="",0,'All Ticker P&amp;L'!J471*'All Ticker P&amp;L'!I471)</f>
        <v>0</v>
      </c>
      <c r="AR471" s="260">
        <f>IF($AL471="",0,'All Ticker P&amp;L'!L471)</f>
        <v>0</v>
      </c>
      <c r="AS471" s="261">
        <f>IF($AL471="",0,'All Ticker P&amp;L'!M471)</f>
        <v>0</v>
      </c>
      <c r="AT471" s="238" t="str">
        <f>IF($AL471="","",RANK(AR471,$AR$2:$AR$1001)+COUNTIF($AR$2:AR471,AR471)-1)</f>
        <v/>
      </c>
      <c r="AU471" s="238" t="str">
        <f>IF($AL471="","",RANK(AV471,$AV$2:$AV$1001)+COUNTIF($AV$2:AV471,AV471)-1)</f>
        <v/>
      </c>
      <c r="AV471" s="260">
        <f t="shared" si="46"/>
        <v>0</v>
      </c>
    </row>
    <row r="472" spans="26:48" ht="15" customHeight="1" x14ac:dyDescent="0.2">
      <c r="Z472" s="238" t="str">
        <f>Shares!A472</f>
        <v/>
      </c>
      <c r="AA472" s="238" t="str">
        <f>Shares!B472</f>
        <v/>
      </c>
      <c r="AB472" s="238" t="str">
        <f>Shares!C472</f>
        <v/>
      </c>
      <c r="AC472" s="238" t="str">
        <f>Shares!D472</f>
        <v/>
      </c>
      <c r="AD472" s="238">
        <f>IF($Z472="",0,Shares!E472)</f>
        <v>0</v>
      </c>
      <c r="AE472" s="260">
        <f>IF($Z472="",0,Shares!K472*Shares!J472)</f>
        <v>0</v>
      </c>
      <c r="AF472" s="261">
        <f t="shared" si="45"/>
        <v>0</v>
      </c>
      <c r="AG472" s="260">
        <f>IF($Z472="",0,Shares!M472)</f>
        <v>0</v>
      </c>
      <c r="AH472" s="261">
        <f>IF($Z472="",0,Shares!N472)</f>
        <v>0</v>
      </c>
      <c r="AI472" s="238" t="str">
        <f>IF($Z472="","",RANK(AE472,$AE$2:$AE$1001)+COUNTIF($AE$2:AE472,AE472)-1)</f>
        <v/>
      </c>
      <c r="AJ472" s="238" t="str">
        <f>IF($AD472&lt;0,COUNT($AJ$1:AJ471)+1,"")</f>
        <v/>
      </c>
      <c r="AL472" s="238" t="str">
        <f>'All Ticker P&amp;L'!A472</f>
        <v/>
      </c>
      <c r="AM472" s="238" t="str">
        <f>'All Ticker P&amp;L'!B472</f>
        <v/>
      </c>
      <c r="AN472" s="238" t="str">
        <f>'All Ticker P&amp;L'!C472</f>
        <v/>
      </c>
      <c r="AO472" s="238" t="str">
        <f>'All Ticker P&amp;L'!D472</f>
        <v/>
      </c>
      <c r="AP472" s="238">
        <f>IF($AL472="",0,'All Ticker P&amp;L'!E472)</f>
        <v>0</v>
      </c>
      <c r="AQ472" s="260">
        <f>IF($AL472="",0,'All Ticker P&amp;L'!J472*'All Ticker P&amp;L'!I472)</f>
        <v>0</v>
      </c>
      <c r="AR472" s="260">
        <f>IF($AL472="",0,'All Ticker P&amp;L'!L472)</f>
        <v>0</v>
      </c>
      <c r="AS472" s="261">
        <f>IF($AL472="",0,'All Ticker P&amp;L'!M472)</f>
        <v>0</v>
      </c>
      <c r="AT472" s="238" t="str">
        <f>IF($AL472="","",RANK(AR472,$AR$2:$AR$1001)+COUNTIF($AR$2:AR472,AR472)-1)</f>
        <v/>
      </c>
      <c r="AU472" s="238" t="str">
        <f>IF($AL472="","",RANK(AV472,$AV$2:$AV$1001)+COUNTIF($AV$2:AV472,AV472)-1)</f>
        <v/>
      </c>
      <c r="AV472" s="260">
        <f t="shared" si="46"/>
        <v>0</v>
      </c>
    </row>
    <row r="473" spans="26:48" ht="15" customHeight="1" x14ac:dyDescent="0.2">
      <c r="Z473" s="238" t="str">
        <f>Shares!A473</f>
        <v/>
      </c>
      <c r="AA473" s="238" t="str">
        <f>Shares!B473</f>
        <v/>
      </c>
      <c r="AB473" s="238" t="str">
        <f>Shares!C473</f>
        <v/>
      </c>
      <c r="AC473" s="238" t="str">
        <f>Shares!D473</f>
        <v/>
      </c>
      <c r="AD473" s="238">
        <f>IF($Z473="",0,Shares!E473)</f>
        <v>0</v>
      </c>
      <c r="AE473" s="260">
        <f>IF($Z473="",0,Shares!K473*Shares!J473)</f>
        <v>0</v>
      </c>
      <c r="AF473" s="261">
        <f t="shared" si="45"/>
        <v>0</v>
      </c>
      <c r="AG473" s="260">
        <f>IF($Z473="",0,Shares!M473)</f>
        <v>0</v>
      </c>
      <c r="AH473" s="261">
        <f>IF($Z473="",0,Shares!N473)</f>
        <v>0</v>
      </c>
      <c r="AI473" s="238" t="str">
        <f>IF($Z473="","",RANK(AE473,$AE$2:$AE$1001)+COUNTIF($AE$2:AE473,AE473)-1)</f>
        <v/>
      </c>
      <c r="AJ473" s="238" t="str">
        <f>IF($AD473&lt;0,COUNT($AJ$1:AJ472)+1,"")</f>
        <v/>
      </c>
      <c r="AL473" s="238" t="str">
        <f>'All Ticker P&amp;L'!A473</f>
        <v/>
      </c>
      <c r="AM473" s="238" t="str">
        <f>'All Ticker P&amp;L'!B473</f>
        <v/>
      </c>
      <c r="AN473" s="238" t="str">
        <f>'All Ticker P&amp;L'!C473</f>
        <v/>
      </c>
      <c r="AO473" s="238" t="str">
        <f>'All Ticker P&amp;L'!D473</f>
        <v/>
      </c>
      <c r="AP473" s="238">
        <f>IF($AL473="",0,'All Ticker P&amp;L'!E473)</f>
        <v>0</v>
      </c>
      <c r="AQ473" s="260">
        <f>IF($AL473="",0,'All Ticker P&amp;L'!J473*'All Ticker P&amp;L'!I473)</f>
        <v>0</v>
      </c>
      <c r="AR473" s="260">
        <f>IF($AL473="",0,'All Ticker P&amp;L'!L473)</f>
        <v>0</v>
      </c>
      <c r="AS473" s="261">
        <f>IF($AL473="",0,'All Ticker P&amp;L'!M473)</f>
        <v>0</v>
      </c>
      <c r="AT473" s="238" t="str">
        <f>IF($AL473="","",RANK(AR473,$AR$2:$AR$1001)+COUNTIF($AR$2:AR473,AR473)-1)</f>
        <v/>
      </c>
      <c r="AU473" s="238" t="str">
        <f>IF($AL473="","",RANK(AV473,$AV$2:$AV$1001)+COUNTIF($AV$2:AV473,AV473)-1)</f>
        <v/>
      </c>
      <c r="AV473" s="260">
        <f t="shared" si="46"/>
        <v>0</v>
      </c>
    </row>
    <row r="474" spans="26:48" ht="15" customHeight="1" x14ac:dyDescent="0.2">
      <c r="Z474" s="238" t="str">
        <f>Shares!A474</f>
        <v/>
      </c>
      <c r="AA474" s="238" t="str">
        <f>Shares!B474</f>
        <v/>
      </c>
      <c r="AB474" s="238" t="str">
        <f>Shares!C474</f>
        <v/>
      </c>
      <c r="AC474" s="238" t="str">
        <f>Shares!D474</f>
        <v/>
      </c>
      <c r="AD474" s="238">
        <f>IF($Z474="",0,Shares!E474)</f>
        <v>0</v>
      </c>
      <c r="AE474" s="260">
        <f>IF($Z474="",0,Shares!K474*Shares!J474)</f>
        <v>0</v>
      </c>
      <c r="AF474" s="261">
        <f t="shared" si="45"/>
        <v>0</v>
      </c>
      <c r="AG474" s="260">
        <f>IF($Z474="",0,Shares!M474)</f>
        <v>0</v>
      </c>
      <c r="AH474" s="261">
        <f>IF($Z474="",0,Shares!N474)</f>
        <v>0</v>
      </c>
      <c r="AI474" s="238" t="str">
        <f>IF($Z474="","",RANK(AE474,$AE$2:$AE$1001)+COUNTIF($AE$2:AE474,AE474)-1)</f>
        <v/>
      </c>
      <c r="AJ474" s="238" t="str">
        <f>IF($AD474&lt;0,COUNT($AJ$1:AJ473)+1,"")</f>
        <v/>
      </c>
      <c r="AL474" s="238" t="str">
        <f>'All Ticker P&amp;L'!A474</f>
        <v/>
      </c>
      <c r="AM474" s="238" t="str">
        <f>'All Ticker P&amp;L'!B474</f>
        <v/>
      </c>
      <c r="AN474" s="238" t="str">
        <f>'All Ticker P&amp;L'!C474</f>
        <v/>
      </c>
      <c r="AO474" s="238" t="str">
        <f>'All Ticker P&amp;L'!D474</f>
        <v/>
      </c>
      <c r="AP474" s="238">
        <f>IF($AL474="",0,'All Ticker P&amp;L'!E474)</f>
        <v>0</v>
      </c>
      <c r="AQ474" s="260">
        <f>IF($AL474="",0,'All Ticker P&amp;L'!J474*'All Ticker P&amp;L'!I474)</f>
        <v>0</v>
      </c>
      <c r="AR474" s="260">
        <f>IF($AL474="",0,'All Ticker P&amp;L'!L474)</f>
        <v>0</v>
      </c>
      <c r="AS474" s="261">
        <f>IF($AL474="",0,'All Ticker P&amp;L'!M474)</f>
        <v>0</v>
      </c>
      <c r="AT474" s="238" t="str">
        <f>IF($AL474="","",RANK(AR474,$AR$2:$AR$1001)+COUNTIF($AR$2:AR474,AR474)-1)</f>
        <v/>
      </c>
      <c r="AU474" s="238" t="str">
        <f>IF($AL474="","",RANK(AV474,$AV$2:$AV$1001)+COUNTIF($AV$2:AV474,AV474)-1)</f>
        <v/>
      </c>
      <c r="AV474" s="260">
        <f t="shared" si="46"/>
        <v>0</v>
      </c>
    </row>
    <row r="475" spans="26:48" ht="15" customHeight="1" x14ac:dyDescent="0.2">
      <c r="Z475" s="238" t="str">
        <f>Shares!A475</f>
        <v/>
      </c>
      <c r="AA475" s="238" t="str">
        <f>Shares!B475</f>
        <v/>
      </c>
      <c r="AB475" s="238" t="str">
        <f>Shares!C475</f>
        <v/>
      </c>
      <c r="AC475" s="238" t="str">
        <f>Shares!D475</f>
        <v/>
      </c>
      <c r="AD475" s="238">
        <f>IF($Z475="",0,Shares!E475)</f>
        <v>0</v>
      </c>
      <c r="AE475" s="260">
        <f>IF($Z475="",0,Shares!K475*Shares!J475)</f>
        <v>0</v>
      </c>
      <c r="AF475" s="261">
        <f t="shared" si="45"/>
        <v>0</v>
      </c>
      <c r="AG475" s="260">
        <f>IF($Z475="",0,Shares!M475)</f>
        <v>0</v>
      </c>
      <c r="AH475" s="261">
        <f>IF($Z475="",0,Shares!N475)</f>
        <v>0</v>
      </c>
      <c r="AI475" s="238" t="str">
        <f>IF($Z475="","",RANK(AE475,$AE$2:$AE$1001)+COUNTIF($AE$2:AE475,AE475)-1)</f>
        <v/>
      </c>
      <c r="AJ475" s="238" t="str">
        <f>IF($AD475&lt;0,COUNT($AJ$1:AJ474)+1,"")</f>
        <v/>
      </c>
      <c r="AL475" s="238" t="str">
        <f>'All Ticker P&amp;L'!A475</f>
        <v/>
      </c>
      <c r="AM475" s="238" t="str">
        <f>'All Ticker P&amp;L'!B475</f>
        <v/>
      </c>
      <c r="AN475" s="238" t="str">
        <f>'All Ticker P&amp;L'!C475</f>
        <v/>
      </c>
      <c r="AO475" s="238" t="str">
        <f>'All Ticker P&amp;L'!D475</f>
        <v/>
      </c>
      <c r="AP475" s="238">
        <f>IF($AL475="",0,'All Ticker P&amp;L'!E475)</f>
        <v>0</v>
      </c>
      <c r="AQ475" s="260">
        <f>IF($AL475="",0,'All Ticker P&amp;L'!J475*'All Ticker P&amp;L'!I475)</f>
        <v>0</v>
      </c>
      <c r="AR475" s="260">
        <f>IF($AL475="",0,'All Ticker P&amp;L'!L475)</f>
        <v>0</v>
      </c>
      <c r="AS475" s="261">
        <f>IF($AL475="",0,'All Ticker P&amp;L'!M475)</f>
        <v>0</v>
      </c>
      <c r="AT475" s="238" t="str">
        <f>IF($AL475="","",RANK(AR475,$AR$2:$AR$1001)+COUNTIF($AR$2:AR475,AR475)-1)</f>
        <v/>
      </c>
      <c r="AU475" s="238" t="str">
        <f>IF($AL475="","",RANK(AV475,$AV$2:$AV$1001)+COUNTIF($AV$2:AV475,AV475)-1)</f>
        <v/>
      </c>
      <c r="AV475" s="260">
        <f t="shared" si="46"/>
        <v>0</v>
      </c>
    </row>
    <row r="476" spans="26:48" ht="15" customHeight="1" x14ac:dyDescent="0.2">
      <c r="Z476" s="238" t="str">
        <f>Shares!A476</f>
        <v/>
      </c>
      <c r="AA476" s="238" t="str">
        <f>Shares!B476</f>
        <v/>
      </c>
      <c r="AB476" s="238" t="str">
        <f>Shares!C476</f>
        <v/>
      </c>
      <c r="AC476" s="238" t="str">
        <f>Shares!D476</f>
        <v/>
      </c>
      <c r="AD476" s="238">
        <f>IF($Z476="",0,Shares!E476)</f>
        <v>0</v>
      </c>
      <c r="AE476" s="260">
        <f>IF($Z476="",0,Shares!K476*Shares!J476)</f>
        <v>0</v>
      </c>
      <c r="AF476" s="261">
        <f t="shared" si="45"/>
        <v>0</v>
      </c>
      <c r="AG476" s="260">
        <f>IF($Z476="",0,Shares!M476)</f>
        <v>0</v>
      </c>
      <c r="AH476" s="261">
        <f>IF($Z476="",0,Shares!N476)</f>
        <v>0</v>
      </c>
      <c r="AI476" s="238" t="str">
        <f>IF($Z476="","",RANK(AE476,$AE$2:$AE$1001)+COUNTIF($AE$2:AE476,AE476)-1)</f>
        <v/>
      </c>
      <c r="AJ476" s="238" t="str">
        <f>IF($AD476&lt;0,COUNT($AJ$1:AJ475)+1,"")</f>
        <v/>
      </c>
      <c r="AL476" s="238" t="str">
        <f>'All Ticker P&amp;L'!A476</f>
        <v/>
      </c>
      <c r="AM476" s="238" t="str">
        <f>'All Ticker P&amp;L'!B476</f>
        <v/>
      </c>
      <c r="AN476" s="238" t="str">
        <f>'All Ticker P&amp;L'!C476</f>
        <v/>
      </c>
      <c r="AO476" s="238" t="str">
        <f>'All Ticker P&amp;L'!D476</f>
        <v/>
      </c>
      <c r="AP476" s="238">
        <f>IF($AL476="",0,'All Ticker P&amp;L'!E476)</f>
        <v>0</v>
      </c>
      <c r="AQ476" s="260">
        <f>IF($AL476="",0,'All Ticker P&amp;L'!J476*'All Ticker P&amp;L'!I476)</f>
        <v>0</v>
      </c>
      <c r="AR476" s="260">
        <f>IF($AL476="",0,'All Ticker P&amp;L'!L476)</f>
        <v>0</v>
      </c>
      <c r="AS476" s="261">
        <f>IF($AL476="",0,'All Ticker P&amp;L'!M476)</f>
        <v>0</v>
      </c>
      <c r="AT476" s="238" t="str">
        <f>IF($AL476="","",RANK(AR476,$AR$2:$AR$1001)+COUNTIF($AR$2:AR476,AR476)-1)</f>
        <v/>
      </c>
      <c r="AU476" s="238" t="str">
        <f>IF($AL476="","",RANK(AV476,$AV$2:$AV$1001)+COUNTIF($AV$2:AV476,AV476)-1)</f>
        <v/>
      </c>
      <c r="AV476" s="260">
        <f t="shared" si="46"/>
        <v>0</v>
      </c>
    </row>
    <row r="477" spans="26:48" ht="15" customHeight="1" x14ac:dyDescent="0.2">
      <c r="Z477" s="238" t="str">
        <f>Shares!A477</f>
        <v/>
      </c>
      <c r="AA477" s="238" t="str">
        <f>Shares!B477</f>
        <v/>
      </c>
      <c r="AB477" s="238" t="str">
        <f>Shares!C477</f>
        <v/>
      </c>
      <c r="AC477" s="238" t="str">
        <f>Shares!D477</f>
        <v/>
      </c>
      <c r="AD477" s="238">
        <f>IF($Z477="",0,Shares!E477)</f>
        <v>0</v>
      </c>
      <c r="AE477" s="260">
        <f>IF($Z477="",0,Shares!K477*Shares!J477)</f>
        <v>0</v>
      </c>
      <c r="AF477" s="261">
        <f t="shared" si="45"/>
        <v>0</v>
      </c>
      <c r="AG477" s="260">
        <f>IF($Z477="",0,Shares!M477)</f>
        <v>0</v>
      </c>
      <c r="AH477" s="261">
        <f>IF($Z477="",0,Shares!N477)</f>
        <v>0</v>
      </c>
      <c r="AI477" s="238" t="str">
        <f>IF($Z477="","",RANK(AE477,$AE$2:$AE$1001)+COUNTIF($AE$2:AE477,AE477)-1)</f>
        <v/>
      </c>
      <c r="AJ477" s="238" t="str">
        <f>IF($AD477&lt;0,COUNT($AJ$1:AJ476)+1,"")</f>
        <v/>
      </c>
      <c r="AL477" s="238" t="str">
        <f>'All Ticker P&amp;L'!A477</f>
        <v/>
      </c>
      <c r="AM477" s="238" t="str">
        <f>'All Ticker P&amp;L'!B477</f>
        <v/>
      </c>
      <c r="AN477" s="238" t="str">
        <f>'All Ticker P&amp;L'!C477</f>
        <v/>
      </c>
      <c r="AO477" s="238" t="str">
        <f>'All Ticker P&amp;L'!D477</f>
        <v/>
      </c>
      <c r="AP477" s="238">
        <f>IF($AL477="",0,'All Ticker P&amp;L'!E477)</f>
        <v>0</v>
      </c>
      <c r="AQ477" s="260">
        <f>IF($AL477="",0,'All Ticker P&amp;L'!J477*'All Ticker P&amp;L'!I477)</f>
        <v>0</v>
      </c>
      <c r="AR477" s="260">
        <f>IF($AL477="",0,'All Ticker P&amp;L'!L477)</f>
        <v>0</v>
      </c>
      <c r="AS477" s="261">
        <f>IF($AL477="",0,'All Ticker P&amp;L'!M477)</f>
        <v>0</v>
      </c>
      <c r="AT477" s="238" t="str">
        <f>IF($AL477="","",RANK(AR477,$AR$2:$AR$1001)+COUNTIF($AR$2:AR477,AR477)-1)</f>
        <v/>
      </c>
      <c r="AU477" s="238" t="str">
        <f>IF($AL477="","",RANK(AV477,$AV$2:$AV$1001)+COUNTIF($AV$2:AV477,AV477)-1)</f>
        <v/>
      </c>
      <c r="AV477" s="260">
        <f t="shared" si="46"/>
        <v>0</v>
      </c>
    </row>
    <row r="478" spans="26:48" ht="15" customHeight="1" x14ac:dyDescent="0.2">
      <c r="Z478" s="238" t="str">
        <f>Shares!A478</f>
        <v/>
      </c>
      <c r="AA478" s="238" t="str">
        <f>Shares!B478</f>
        <v/>
      </c>
      <c r="AB478" s="238" t="str">
        <f>Shares!C478</f>
        <v/>
      </c>
      <c r="AC478" s="238" t="str">
        <f>Shares!D478</f>
        <v/>
      </c>
      <c r="AD478" s="238">
        <f>IF($Z478="",0,Shares!E478)</f>
        <v>0</v>
      </c>
      <c r="AE478" s="260">
        <f>IF($Z478="",0,Shares!K478*Shares!J478)</f>
        <v>0</v>
      </c>
      <c r="AF478" s="261">
        <f t="shared" si="45"/>
        <v>0</v>
      </c>
      <c r="AG478" s="260">
        <f>IF($Z478="",0,Shares!M478)</f>
        <v>0</v>
      </c>
      <c r="AH478" s="261">
        <f>IF($Z478="",0,Shares!N478)</f>
        <v>0</v>
      </c>
      <c r="AI478" s="238" t="str">
        <f>IF($Z478="","",RANK(AE478,$AE$2:$AE$1001)+COUNTIF($AE$2:AE478,AE478)-1)</f>
        <v/>
      </c>
      <c r="AJ478" s="238" t="str">
        <f>IF($AD478&lt;0,COUNT($AJ$1:AJ477)+1,"")</f>
        <v/>
      </c>
      <c r="AL478" s="238" t="str">
        <f>'All Ticker P&amp;L'!A478</f>
        <v/>
      </c>
      <c r="AM478" s="238" t="str">
        <f>'All Ticker P&amp;L'!B478</f>
        <v/>
      </c>
      <c r="AN478" s="238" t="str">
        <f>'All Ticker P&amp;L'!C478</f>
        <v/>
      </c>
      <c r="AO478" s="238" t="str">
        <f>'All Ticker P&amp;L'!D478</f>
        <v/>
      </c>
      <c r="AP478" s="238">
        <f>IF($AL478="",0,'All Ticker P&amp;L'!E478)</f>
        <v>0</v>
      </c>
      <c r="AQ478" s="260">
        <f>IF($AL478="",0,'All Ticker P&amp;L'!J478*'All Ticker P&amp;L'!I478)</f>
        <v>0</v>
      </c>
      <c r="AR478" s="260">
        <f>IF($AL478="",0,'All Ticker P&amp;L'!L478)</f>
        <v>0</v>
      </c>
      <c r="AS478" s="261">
        <f>IF($AL478="",0,'All Ticker P&amp;L'!M478)</f>
        <v>0</v>
      </c>
      <c r="AT478" s="238" t="str">
        <f>IF($AL478="","",RANK(AR478,$AR$2:$AR$1001)+COUNTIF($AR$2:AR478,AR478)-1)</f>
        <v/>
      </c>
      <c r="AU478" s="238" t="str">
        <f>IF($AL478="","",RANK(AV478,$AV$2:$AV$1001)+COUNTIF($AV$2:AV478,AV478)-1)</f>
        <v/>
      </c>
      <c r="AV478" s="260">
        <f t="shared" si="46"/>
        <v>0</v>
      </c>
    </row>
    <row r="479" spans="26:48" ht="15" customHeight="1" x14ac:dyDescent="0.2">
      <c r="Z479" s="238" t="str">
        <f>Shares!A479</f>
        <v/>
      </c>
      <c r="AA479" s="238" t="str">
        <f>Shares!B479</f>
        <v/>
      </c>
      <c r="AB479" s="238" t="str">
        <f>Shares!C479</f>
        <v/>
      </c>
      <c r="AC479" s="238" t="str">
        <f>Shares!D479</f>
        <v/>
      </c>
      <c r="AD479" s="238">
        <f>IF($Z479="",0,Shares!E479)</f>
        <v>0</v>
      </c>
      <c r="AE479" s="260">
        <f>IF($Z479="",0,Shares!K479*Shares!J479)</f>
        <v>0</v>
      </c>
      <c r="AF479" s="261">
        <f t="shared" si="45"/>
        <v>0</v>
      </c>
      <c r="AG479" s="260">
        <f>IF($Z479="",0,Shares!M479)</f>
        <v>0</v>
      </c>
      <c r="AH479" s="261">
        <f>IF($Z479="",0,Shares!N479)</f>
        <v>0</v>
      </c>
      <c r="AI479" s="238" t="str">
        <f>IF($Z479="","",RANK(AE479,$AE$2:$AE$1001)+COUNTIF($AE$2:AE479,AE479)-1)</f>
        <v/>
      </c>
      <c r="AJ479" s="238" t="str">
        <f>IF($AD479&lt;0,COUNT($AJ$1:AJ478)+1,"")</f>
        <v/>
      </c>
      <c r="AL479" s="238" t="str">
        <f>'All Ticker P&amp;L'!A479</f>
        <v/>
      </c>
      <c r="AM479" s="238" t="str">
        <f>'All Ticker P&amp;L'!B479</f>
        <v/>
      </c>
      <c r="AN479" s="238" t="str">
        <f>'All Ticker P&amp;L'!C479</f>
        <v/>
      </c>
      <c r="AO479" s="238" t="str">
        <f>'All Ticker P&amp;L'!D479</f>
        <v/>
      </c>
      <c r="AP479" s="238">
        <f>IF($AL479="",0,'All Ticker P&amp;L'!E479)</f>
        <v>0</v>
      </c>
      <c r="AQ479" s="260">
        <f>IF($AL479="",0,'All Ticker P&amp;L'!J479*'All Ticker P&amp;L'!I479)</f>
        <v>0</v>
      </c>
      <c r="AR479" s="260">
        <f>IF($AL479="",0,'All Ticker P&amp;L'!L479)</f>
        <v>0</v>
      </c>
      <c r="AS479" s="261">
        <f>IF($AL479="",0,'All Ticker P&amp;L'!M479)</f>
        <v>0</v>
      </c>
      <c r="AT479" s="238" t="str">
        <f>IF($AL479="","",RANK(AR479,$AR$2:$AR$1001)+COUNTIF($AR$2:AR479,AR479)-1)</f>
        <v/>
      </c>
      <c r="AU479" s="238" t="str">
        <f>IF($AL479="","",RANK(AV479,$AV$2:$AV$1001)+COUNTIF($AV$2:AV479,AV479)-1)</f>
        <v/>
      </c>
      <c r="AV479" s="260">
        <f t="shared" si="46"/>
        <v>0</v>
      </c>
    </row>
    <row r="480" spans="26:48" ht="15" customHeight="1" x14ac:dyDescent="0.2">
      <c r="Z480" s="238" t="str">
        <f>Shares!A480</f>
        <v/>
      </c>
      <c r="AA480" s="238" t="str">
        <f>Shares!B480</f>
        <v/>
      </c>
      <c r="AB480" s="238" t="str">
        <f>Shares!C480</f>
        <v/>
      </c>
      <c r="AC480" s="238" t="str">
        <f>Shares!D480</f>
        <v/>
      </c>
      <c r="AD480" s="238">
        <f>IF($Z480="",0,Shares!E480)</f>
        <v>0</v>
      </c>
      <c r="AE480" s="260">
        <f>IF($Z480="",0,Shares!K480*Shares!J480)</f>
        <v>0</v>
      </c>
      <c r="AF480" s="261">
        <f t="shared" si="45"/>
        <v>0</v>
      </c>
      <c r="AG480" s="260">
        <f>IF($Z480="",0,Shares!M480)</f>
        <v>0</v>
      </c>
      <c r="AH480" s="261">
        <f>IF($Z480="",0,Shares!N480)</f>
        <v>0</v>
      </c>
      <c r="AI480" s="238" t="str">
        <f>IF($Z480="","",RANK(AE480,$AE$2:$AE$1001)+COUNTIF($AE$2:AE480,AE480)-1)</f>
        <v/>
      </c>
      <c r="AJ480" s="238" t="str">
        <f>IF($AD480&lt;0,COUNT($AJ$1:AJ479)+1,"")</f>
        <v/>
      </c>
      <c r="AL480" s="238" t="str">
        <f>'All Ticker P&amp;L'!A480</f>
        <v/>
      </c>
      <c r="AM480" s="238" t="str">
        <f>'All Ticker P&amp;L'!B480</f>
        <v/>
      </c>
      <c r="AN480" s="238" t="str">
        <f>'All Ticker P&amp;L'!C480</f>
        <v/>
      </c>
      <c r="AO480" s="238" t="str">
        <f>'All Ticker P&amp;L'!D480</f>
        <v/>
      </c>
      <c r="AP480" s="238">
        <f>IF($AL480="",0,'All Ticker P&amp;L'!E480)</f>
        <v>0</v>
      </c>
      <c r="AQ480" s="260">
        <f>IF($AL480="",0,'All Ticker P&amp;L'!J480*'All Ticker P&amp;L'!I480)</f>
        <v>0</v>
      </c>
      <c r="AR480" s="260">
        <f>IF($AL480="",0,'All Ticker P&amp;L'!L480)</f>
        <v>0</v>
      </c>
      <c r="AS480" s="261">
        <f>IF($AL480="",0,'All Ticker P&amp;L'!M480)</f>
        <v>0</v>
      </c>
      <c r="AT480" s="238" t="str">
        <f>IF($AL480="","",RANK(AR480,$AR$2:$AR$1001)+COUNTIF($AR$2:AR480,AR480)-1)</f>
        <v/>
      </c>
      <c r="AU480" s="238" t="str">
        <f>IF($AL480="","",RANK(AV480,$AV$2:$AV$1001)+COUNTIF($AV$2:AV480,AV480)-1)</f>
        <v/>
      </c>
      <c r="AV480" s="260">
        <f t="shared" si="46"/>
        <v>0</v>
      </c>
    </row>
    <row r="481" spans="26:48" ht="15" customHeight="1" x14ac:dyDescent="0.2">
      <c r="Z481" s="238" t="str">
        <f>Shares!A481</f>
        <v/>
      </c>
      <c r="AA481" s="238" t="str">
        <f>Shares!B481</f>
        <v/>
      </c>
      <c r="AB481" s="238" t="str">
        <f>Shares!C481</f>
        <v/>
      </c>
      <c r="AC481" s="238" t="str">
        <f>Shares!D481</f>
        <v/>
      </c>
      <c r="AD481" s="238">
        <f>IF($Z481="",0,Shares!E481)</f>
        <v>0</v>
      </c>
      <c r="AE481" s="260">
        <f>IF($Z481="",0,Shares!K481*Shares!J481)</f>
        <v>0</v>
      </c>
      <c r="AF481" s="261">
        <f t="shared" si="45"/>
        <v>0</v>
      </c>
      <c r="AG481" s="260">
        <f>IF($Z481="",0,Shares!M481)</f>
        <v>0</v>
      </c>
      <c r="AH481" s="261">
        <f>IF($Z481="",0,Shares!N481)</f>
        <v>0</v>
      </c>
      <c r="AI481" s="238" t="str">
        <f>IF($Z481="","",RANK(AE481,$AE$2:$AE$1001)+COUNTIF($AE$2:AE481,AE481)-1)</f>
        <v/>
      </c>
      <c r="AJ481" s="238" t="str">
        <f>IF($AD481&lt;0,COUNT($AJ$1:AJ480)+1,"")</f>
        <v/>
      </c>
      <c r="AL481" s="238" t="str">
        <f>'All Ticker P&amp;L'!A481</f>
        <v/>
      </c>
      <c r="AM481" s="238" t="str">
        <f>'All Ticker P&amp;L'!B481</f>
        <v/>
      </c>
      <c r="AN481" s="238" t="str">
        <f>'All Ticker P&amp;L'!C481</f>
        <v/>
      </c>
      <c r="AO481" s="238" t="str">
        <f>'All Ticker P&amp;L'!D481</f>
        <v/>
      </c>
      <c r="AP481" s="238">
        <f>IF($AL481="",0,'All Ticker P&amp;L'!E481)</f>
        <v>0</v>
      </c>
      <c r="AQ481" s="260">
        <f>IF($AL481="",0,'All Ticker P&amp;L'!J481*'All Ticker P&amp;L'!I481)</f>
        <v>0</v>
      </c>
      <c r="AR481" s="260">
        <f>IF($AL481="",0,'All Ticker P&amp;L'!L481)</f>
        <v>0</v>
      </c>
      <c r="AS481" s="261">
        <f>IF($AL481="",0,'All Ticker P&amp;L'!M481)</f>
        <v>0</v>
      </c>
      <c r="AT481" s="238" t="str">
        <f>IF($AL481="","",RANK(AR481,$AR$2:$AR$1001)+COUNTIF($AR$2:AR481,AR481)-1)</f>
        <v/>
      </c>
      <c r="AU481" s="238" t="str">
        <f>IF($AL481="","",RANK(AV481,$AV$2:$AV$1001)+COUNTIF($AV$2:AV481,AV481)-1)</f>
        <v/>
      </c>
      <c r="AV481" s="260">
        <f t="shared" si="46"/>
        <v>0</v>
      </c>
    </row>
    <row r="482" spans="26:48" ht="15" customHeight="1" x14ac:dyDescent="0.2">
      <c r="Z482" s="238" t="str">
        <f>Shares!A482</f>
        <v/>
      </c>
      <c r="AA482" s="238" t="str">
        <f>Shares!B482</f>
        <v/>
      </c>
      <c r="AB482" s="238" t="str">
        <f>Shares!C482</f>
        <v/>
      </c>
      <c r="AC482" s="238" t="str">
        <f>Shares!D482</f>
        <v/>
      </c>
      <c r="AD482" s="238">
        <f>IF($Z482="",0,Shares!E482)</f>
        <v>0</v>
      </c>
      <c r="AE482" s="260">
        <f>IF($Z482="",0,Shares!K482*Shares!J482)</f>
        <v>0</v>
      </c>
      <c r="AF482" s="261">
        <f t="shared" si="45"/>
        <v>0</v>
      </c>
      <c r="AG482" s="260">
        <f>IF($Z482="",0,Shares!M482)</f>
        <v>0</v>
      </c>
      <c r="AH482" s="261">
        <f>IF($Z482="",0,Shares!N482)</f>
        <v>0</v>
      </c>
      <c r="AI482" s="238" t="str">
        <f>IF($Z482="","",RANK(AE482,$AE$2:$AE$1001)+COUNTIF($AE$2:AE482,AE482)-1)</f>
        <v/>
      </c>
      <c r="AJ482" s="238" t="str">
        <f>IF($AD482&lt;0,COUNT($AJ$1:AJ481)+1,"")</f>
        <v/>
      </c>
      <c r="AL482" s="238" t="str">
        <f>'All Ticker P&amp;L'!A482</f>
        <v/>
      </c>
      <c r="AM482" s="238" t="str">
        <f>'All Ticker P&amp;L'!B482</f>
        <v/>
      </c>
      <c r="AN482" s="238" t="str">
        <f>'All Ticker P&amp;L'!C482</f>
        <v/>
      </c>
      <c r="AO482" s="238" t="str">
        <f>'All Ticker P&amp;L'!D482</f>
        <v/>
      </c>
      <c r="AP482" s="238">
        <f>IF($AL482="",0,'All Ticker P&amp;L'!E482)</f>
        <v>0</v>
      </c>
      <c r="AQ482" s="260">
        <f>IF($AL482="",0,'All Ticker P&amp;L'!J482*'All Ticker P&amp;L'!I482)</f>
        <v>0</v>
      </c>
      <c r="AR482" s="260">
        <f>IF($AL482="",0,'All Ticker P&amp;L'!L482)</f>
        <v>0</v>
      </c>
      <c r="AS482" s="261">
        <f>IF($AL482="",0,'All Ticker P&amp;L'!M482)</f>
        <v>0</v>
      </c>
      <c r="AT482" s="238" t="str">
        <f>IF($AL482="","",RANK(AR482,$AR$2:$AR$1001)+COUNTIF($AR$2:AR482,AR482)-1)</f>
        <v/>
      </c>
      <c r="AU482" s="238" t="str">
        <f>IF($AL482="","",RANK(AV482,$AV$2:$AV$1001)+COUNTIF($AV$2:AV482,AV482)-1)</f>
        <v/>
      </c>
      <c r="AV482" s="260">
        <f t="shared" si="46"/>
        <v>0</v>
      </c>
    </row>
    <row r="483" spans="26:48" ht="15" customHeight="1" x14ac:dyDescent="0.2">
      <c r="Z483" s="238" t="str">
        <f>Shares!A483</f>
        <v/>
      </c>
      <c r="AA483" s="238" t="str">
        <f>Shares!B483</f>
        <v/>
      </c>
      <c r="AB483" s="238" t="str">
        <f>Shares!C483</f>
        <v/>
      </c>
      <c r="AC483" s="238" t="str">
        <f>Shares!D483</f>
        <v/>
      </c>
      <c r="AD483" s="238">
        <f>IF($Z483="",0,Shares!E483)</f>
        <v>0</v>
      </c>
      <c r="AE483" s="260">
        <f>IF($Z483="",0,Shares!K483*Shares!J483)</f>
        <v>0</v>
      </c>
      <c r="AF483" s="261">
        <f t="shared" si="45"/>
        <v>0</v>
      </c>
      <c r="AG483" s="260">
        <f>IF($Z483="",0,Shares!M483)</f>
        <v>0</v>
      </c>
      <c r="AH483" s="261">
        <f>IF($Z483="",0,Shares!N483)</f>
        <v>0</v>
      </c>
      <c r="AI483" s="238" t="str">
        <f>IF($Z483="","",RANK(AE483,$AE$2:$AE$1001)+COUNTIF($AE$2:AE483,AE483)-1)</f>
        <v/>
      </c>
      <c r="AJ483" s="238" t="str">
        <f>IF($AD483&lt;0,COUNT($AJ$1:AJ482)+1,"")</f>
        <v/>
      </c>
      <c r="AL483" s="238" t="str">
        <f>'All Ticker P&amp;L'!A483</f>
        <v/>
      </c>
      <c r="AM483" s="238" t="str">
        <f>'All Ticker P&amp;L'!B483</f>
        <v/>
      </c>
      <c r="AN483" s="238" t="str">
        <f>'All Ticker P&amp;L'!C483</f>
        <v/>
      </c>
      <c r="AO483" s="238" t="str">
        <f>'All Ticker P&amp;L'!D483</f>
        <v/>
      </c>
      <c r="AP483" s="238">
        <f>IF($AL483="",0,'All Ticker P&amp;L'!E483)</f>
        <v>0</v>
      </c>
      <c r="AQ483" s="260">
        <f>IF($AL483="",0,'All Ticker P&amp;L'!J483*'All Ticker P&amp;L'!I483)</f>
        <v>0</v>
      </c>
      <c r="AR483" s="260">
        <f>IF($AL483="",0,'All Ticker P&amp;L'!L483)</f>
        <v>0</v>
      </c>
      <c r="AS483" s="261">
        <f>IF($AL483="",0,'All Ticker P&amp;L'!M483)</f>
        <v>0</v>
      </c>
      <c r="AT483" s="238" t="str">
        <f>IF($AL483="","",RANK(AR483,$AR$2:$AR$1001)+COUNTIF($AR$2:AR483,AR483)-1)</f>
        <v/>
      </c>
      <c r="AU483" s="238" t="str">
        <f>IF($AL483="","",RANK(AV483,$AV$2:$AV$1001)+COUNTIF($AV$2:AV483,AV483)-1)</f>
        <v/>
      </c>
      <c r="AV483" s="260">
        <f t="shared" si="46"/>
        <v>0</v>
      </c>
    </row>
    <row r="484" spans="26:48" ht="15" customHeight="1" x14ac:dyDescent="0.2">
      <c r="Z484" s="238" t="str">
        <f>Shares!A484</f>
        <v/>
      </c>
      <c r="AA484" s="238" t="str">
        <f>Shares!B484</f>
        <v/>
      </c>
      <c r="AB484" s="238" t="str">
        <f>Shares!C484</f>
        <v/>
      </c>
      <c r="AC484" s="238" t="str">
        <f>Shares!D484</f>
        <v/>
      </c>
      <c r="AD484" s="238">
        <f>IF($Z484="",0,Shares!E484)</f>
        <v>0</v>
      </c>
      <c r="AE484" s="260">
        <f>IF($Z484="",0,Shares!K484*Shares!J484)</f>
        <v>0</v>
      </c>
      <c r="AF484" s="261">
        <f t="shared" si="45"/>
        <v>0</v>
      </c>
      <c r="AG484" s="260">
        <f>IF($Z484="",0,Shares!M484)</f>
        <v>0</v>
      </c>
      <c r="AH484" s="261">
        <f>IF($Z484="",0,Shares!N484)</f>
        <v>0</v>
      </c>
      <c r="AI484" s="238" t="str">
        <f>IF($Z484="","",RANK(AE484,$AE$2:$AE$1001)+COUNTIF($AE$2:AE484,AE484)-1)</f>
        <v/>
      </c>
      <c r="AJ484" s="238" t="str">
        <f>IF($AD484&lt;0,COUNT($AJ$1:AJ483)+1,"")</f>
        <v/>
      </c>
      <c r="AL484" s="238" t="str">
        <f>'All Ticker P&amp;L'!A484</f>
        <v/>
      </c>
      <c r="AM484" s="238" t="str">
        <f>'All Ticker P&amp;L'!B484</f>
        <v/>
      </c>
      <c r="AN484" s="238" t="str">
        <f>'All Ticker P&amp;L'!C484</f>
        <v/>
      </c>
      <c r="AO484" s="238" t="str">
        <f>'All Ticker P&amp;L'!D484</f>
        <v/>
      </c>
      <c r="AP484" s="238">
        <f>IF($AL484="",0,'All Ticker P&amp;L'!E484)</f>
        <v>0</v>
      </c>
      <c r="AQ484" s="260">
        <f>IF($AL484="",0,'All Ticker P&amp;L'!J484*'All Ticker P&amp;L'!I484)</f>
        <v>0</v>
      </c>
      <c r="AR484" s="260">
        <f>IF($AL484="",0,'All Ticker P&amp;L'!L484)</f>
        <v>0</v>
      </c>
      <c r="AS484" s="261">
        <f>IF($AL484="",0,'All Ticker P&amp;L'!M484)</f>
        <v>0</v>
      </c>
      <c r="AT484" s="238" t="str">
        <f>IF($AL484="","",RANK(AR484,$AR$2:$AR$1001)+COUNTIF($AR$2:AR484,AR484)-1)</f>
        <v/>
      </c>
      <c r="AU484" s="238" t="str">
        <f>IF($AL484="","",RANK(AV484,$AV$2:$AV$1001)+COUNTIF($AV$2:AV484,AV484)-1)</f>
        <v/>
      </c>
      <c r="AV484" s="260">
        <f t="shared" si="46"/>
        <v>0</v>
      </c>
    </row>
    <row r="485" spans="26:48" ht="15" customHeight="1" x14ac:dyDescent="0.2">
      <c r="Z485" s="238" t="str">
        <f>Shares!A485</f>
        <v/>
      </c>
      <c r="AA485" s="238" t="str">
        <f>Shares!B485</f>
        <v/>
      </c>
      <c r="AB485" s="238" t="str">
        <f>Shares!C485</f>
        <v/>
      </c>
      <c r="AC485" s="238" t="str">
        <f>Shares!D485</f>
        <v/>
      </c>
      <c r="AD485" s="238">
        <f>IF($Z485="",0,Shares!E485)</f>
        <v>0</v>
      </c>
      <c r="AE485" s="260">
        <f>IF($Z485="",0,Shares!K485*Shares!J485)</f>
        <v>0</v>
      </c>
      <c r="AF485" s="261">
        <f t="shared" si="45"/>
        <v>0</v>
      </c>
      <c r="AG485" s="260">
        <f>IF($Z485="",0,Shares!M485)</f>
        <v>0</v>
      </c>
      <c r="AH485" s="261">
        <f>IF($Z485="",0,Shares!N485)</f>
        <v>0</v>
      </c>
      <c r="AI485" s="238" t="str">
        <f>IF($Z485="","",RANK(AE485,$AE$2:$AE$1001)+COUNTIF($AE$2:AE485,AE485)-1)</f>
        <v/>
      </c>
      <c r="AJ485" s="238" t="str">
        <f>IF($AD485&lt;0,COUNT($AJ$1:AJ484)+1,"")</f>
        <v/>
      </c>
      <c r="AL485" s="238" t="str">
        <f>'All Ticker P&amp;L'!A485</f>
        <v/>
      </c>
      <c r="AM485" s="238" t="str">
        <f>'All Ticker P&amp;L'!B485</f>
        <v/>
      </c>
      <c r="AN485" s="238" t="str">
        <f>'All Ticker P&amp;L'!C485</f>
        <v/>
      </c>
      <c r="AO485" s="238" t="str">
        <f>'All Ticker P&amp;L'!D485</f>
        <v/>
      </c>
      <c r="AP485" s="238">
        <f>IF($AL485="",0,'All Ticker P&amp;L'!E485)</f>
        <v>0</v>
      </c>
      <c r="AQ485" s="260">
        <f>IF($AL485="",0,'All Ticker P&amp;L'!J485*'All Ticker P&amp;L'!I485)</f>
        <v>0</v>
      </c>
      <c r="AR485" s="260">
        <f>IF($AL485="",0,'All Ticker P&amp;L'!L485)</f>
        <v>0</v>
      </c>
      <c r="AS485" s="261">
        <f>IF($AL485="",0,'All Ticker P&amp;L'!M485)</f>
        <v>0</v>
      </c>
      <c r="AT485" s="238" t="str">
        <f>IF($AL485="","",RANK(AR485,$AR$2:$AR$1001)+COUNTIF($AR$2:AR485,AR485)-1)</f>
        <v/>
      </c>
      <c r="AU485" s="238" t="str">
        <f>IF($AL485="","",RANK(AV485,$AV$2:$AV$1001)+COUNTIF($AV$2:AV485,AV485)-1)</f>
        <v/>
      </c>
      <c r="AV485" s="260">
        <f t="shared" si="46"/>
        <v>0</v>
      </c>
    </row>
    <row r="486" spans="26:48" ht="15" customHeight="1" x14ac:dyDescent="0.2">
      <c r="Z486" s="238" t="str">
        <f>Shares!A486</f>
        <v/>
      </c>
      <c r="AA486" s="238" t="str">
        <f>Shares!B486</f>
        <v/>
      </c>
      <c r="AB486" s="238" t="str">
        <f>Shares!C486</f>
        <v/>
      </c>
      <c r="AC486" s="238" t="str">
        <f>Shares!D486</f>
        <v/>
      </c>
      <c r="AD486" s="238">
        <f>IF($Z486="",0,Shares!E486)</f>
        <v>0</v>
      </c>
      <c r="AE486" s="260">
        <f>IF($Z486="",0,Shares!K486*Shares!J486)</f>
        <v>0</v>
      </c>
      <c r="AF486" s="261">
        <f t="shared" si="45"/>
        <v>0</v>
      </c>
      <c r="AG486" s="260">
        <f>IF($Z486="",0,Shares!M486)</f>
        <v>0</v>
      </c>
      <c r="AH486" s="261">
        <f>IF($Z486="",0,Shares!N486)</f>
        <v>0</v>
      </c>
      <c r="AI486" s="238" t="str">
        <f>IF($Z486="","",RANK(AE486,$AE$2:$AE$1001)+COUNTIF($AE$2:AE486,AE486)-1)</f>
        <v/>
      </c>
      <c r="AJ486" s="238" t="str">
        <f>IF($AD486&lt;0,COUNT($AJ$1:AJ485)+1,"")</f>
        <v/>
      </c>
      <c r="AL486" s="238" t="str">
        <f>'All Ticker P&amp;L'!A486</f>
        <v/>
      </c>
      <c r="AM486" s="238" t="str">
        <f>'All Ticker P&amp;L'!B486</f>
        <v/>
      </c>
      <c r="AN486" s="238" t="str">
        <f>'All Ticker P&amp;L'!C486</f>
        <v/>
      </c>
      <c r="AO486" s="238" t="str">
        <f>'All Ticker P&amp;L'!D486</f>
        <v/>
      </c>
      <c r="AP486" s="238">
        <f>IF($AL486="",0,'All Ticker P&amp;L'!E486)</f>
        <v>0</v>
      </c>
      <c r="AQ486" s="260">
        <f>IF($AL486="",0,'All Ticker P&amp;L'!J486*'All Ticker P&amp;L'!I486)</f>
        <v>0</v>
      </c>
      <c r="AR486" s="260">
        <f>IF($AL486="",0,'All Ticker P&amp;L'!L486)</f>
        <v>0</v>
      </c>
      <c r="AS486" s="261">
        <f>IF($AL486="",0,'All Ticker P&amp;L'!M486)</f>
        <v>0</v>
      </c>
      <c r="AT486" s="238" t="str">
        <f>IF($AL486="","",RANK(AR486,$AR$2:$AR$1001)+COUNTIF($AR$2:AR486,AR486)-1)</f>
        <v/>
      </c>
      <c r="AU486" s="238" t="str">
        <f>IF($AL486="","",RANK(AV486,$AV$2:$AV$1001)+COUNTIF($AV$2:AV486,AV486)-1)</f>
        <v/>
      </c>
      <c r="AV486" s="260">
        <f t="shared" si="46"/>
        <v>0</v>
      </c>
    </row>
    <row r="487" spans="26:48" ht="15" customHeight="1" x14ac:dyDescent="0.2">
      <c r="Z487" s="238" t="str">
        <f>Shares!A487</f>
        <v/>
      </c>
      <c r="AA487" s="238" t="str">
        <f>Shares!B487</f>
        <v/>
      </c>
      <c r="AB487" s="238" t="str">
        <f>Shares!C487</f>
        <v/>
      </c>
      <c r="AC487" s="238" t="str">
        <f>Shares!D487</f>
        <v/>
      </c>
      <c r="AD487" s="238">
        <f>IF($Z487="",0,Shares!E487)</f>
        <v>0</v>
      </c>
      <c r="AE487" s="260">
        <f>IF($Z487="",0,Shares!K487*Shares!J487)</f>
        <v>0</v>
      </c>
      <c r="AF487" s="261">
        <f t="shared" si="45"/>
        <v>0</v>
      </c>
      <c r="AG487" s="260">
        <f>IF($Z487="",0,Shares!M487)</f>
        <v>0</v>
      </c>
      <c r="AH487" s="261">
        <f>IF($Z487="",0,Shares!N487)</f>
        <v>0</v>
      </c>
      <c r="AI487" s="238" t="str">
        <f>IF($Z487="","",RANK(AE487,$AE$2:$AE$1001)+COUNTIF($AE$2:AE487,AE487)-1)</f>
        <v/>
      </c>
      <c r="AJ487" s="238" t="str">
        <f>IF($AD487&lt;0,COUNT($AJ$1:AJ486)+1,"")</f>
        <v/>
      </c>
      <c r="AL487" s="238" t="str">
        <f>'All Ticker P&amp;L'!A487</f>
        <v/>
      </c>
      <c r="AM487" s="238" t="str">
        <f>'All Ticker P&amp;L'!B487</f>
        <v/>
      </c>
      <c r="AN487" s="238" t="str">
        <f>'All Ticker P&amp;L'!C487</f>
        <v/>
      </c>
      <c r="AO487" s="238" t="str">
        <f>'All Ticker P&amp;L'!D487</f>
        <v/>
      </c>
      <c r="AP487" s="238">
        <f>IF($AL487="",0,'All Ticker P&amp;L'!E487)</f>
        <v>0</v>
      </c>
      <c r="AQ487" s="260">
        <f>IF($AL487="",0,'All Ticker P&amp;L'!J487*'All Ticker P&amp;L'!I487)</f>
        <v>0</v>
      </c>
      <c r="AR487" s="260">
        <f>IF($AL487="",0,'All Ticker P&amp;L'!L487)</f>
        <v>0</v>
      </c>
      <c r="AS487" s="261">
        <f>IF($AL487="",0,'All Ticker P&amp;L'!M487)</f>
        <v>0</v>
      </c>
      <c r="AT487" s="238" t="str">
        <f>IF($AL487="","",RANK(AR487,$AR$2:$AR$1001)+COUNTIF($AR$2:AR487,AR487)-1)</f>
        <v/>
      </c>
      <c r="AU487" s="238" t="str">
        <f>IF($AL487="","",RANK(AV487,$AV$2:$AV$1001)+COUNTIF($AV$2:AV487,AV487)-1)</f>
        <v/>
      </c>
      <c r="AV487" s="260">
        <f t="shared" si="46"/>
        <v>0</v>
      </c>
    </row>
    <row r="488" spans="26:48" ht="15" customHeight="1" x14ac:dyDescent="0.2">
      <c r="Z488" s="238" t="str">
        <f>Shares!A488</f>
        <v/>
      </c>
      <c r="AA488" s="238" t="str">
        <f>Shares!B488</f>
        <v/>
      </c>
      <c r="AB488" s="238" t="str">
        <f>Shares!C488</f>
        <v/>
      </c>
      <c r="AC488" s="238" t="str">
        <f>Shares!D488</f>
        <v/>
      </c>
      <c r="AD488" s="238">
        <f>IF($Z488="",0,Shares!E488)</f>
        <v>0</v>
      </c>
      <c r="AE488" s="260">
        <f>IF($Z488="",0,Shares!K488*Shares!J488)</f>
        <v>0</v>
      </c>
      <c r="AF488" s="261">
        <f t="shared" si="45"/>
        <v>0</v>
      </c>
      <c r="AG488" s="260">
        <f>IF($Z488="",0,Shares!M488)</f>
        <v>0</v>
      </c>
      <c r="AH488" s="261">
        <f>IF($Z488="",0,Shares!N488)</f>
        <v>0</v>
      </c>
      <c r="AI488" s="238" t="str">
        <f>IF($Z488="","",RANK(AE488,$AE$2:$AE$1001)+COUNTIF($AE$2:AE488,AE488)-1)</f>
        <v/>
      </c>
      <c r="AJ488" s="238" t="str">
        <f>IF($AD488&lt;0,COUNT($AJ$1:AJ487)+1,"")</f>
        <v/>
      </c>
      <c r="AL488" s="238" t="str">
        <f>'All Ticker P&amp;L'!A488</f>
        <v/>
      </c>
      <c r="AM488" s="238" t="str">
        <f>'All Ticker P&amp;L'!B488</f>
        <v/>
      </c>
      <c r="AN488" s="238" t="str">
        <f>'All Ticker P&amp;L'!C488</f>
        <v/>
      </c>
      <c r="AO488" s="238" t="str">
        <f>'All Ticker P&amp;L'!D488</f>
        <v/>
      </c>
      <c r="AP488" s="238">
        <f>IF($AL488="",0,'All Ticker P&amp;L'!E488)</f>
        <v>0</v>
      </c>
      <c r="AQ488" s="260">
        <f>IF($AL488="",0,'All Ticker P&amp;L'!J488*'All Ticker P&amp;L'!I488)</f>
        <v>0</v>
      </c>
      <c r="AR488" s="260">
        <f>IF($AL488="",0,'All Ticker P&amp;L'!L488)</f>
        <v>0</v>
      </c>
      <c r="AS488" s="261">
        <f>IF($AL488="",0,'All Ticker P&amp;L'!M488)</f>
        <v>0</v>
      </c>
      <c r="AT488" s="238" t="str">
        <f>IF($AL488="","",RANK(AR488,$AR$2:$AR$1001)+COUNTIF($AR$2:AR488,AR488)-1)</f>
        <v/>
      </c>
      <c r="AU488" s="238" t="str">
        <f>IF($AL488="","",RANK(AV488,$AV$2:$AV$1001)+COUNTIF($AV$2:AV488,AV488)-1)</f>
        <v/>
      </c>
      <c r="AV488" s="260">
        <f t="shared" si="46"/>
        <v>0</v>
      </c>
    </row>
    <row r="489" spans="26:48" ht="15" customHeight="1" x14ac:dyDescent="0.2">
      <c r="Z489" s="238" t="str">
        <f>Shares!A489</f>
        <v/>
      </c>
      <c r="AA489" s="238" t="str">
        <f>Shares!B489</f>
        <v/>
      </c>
      <c r="AB489" s="238" t="str">
        <f>Shares!C489</f>
        <v/>
      </c>
      <c r="AC489" s="238" t="str">
        <f>Shares!D489</f>
        <v/>
      </c>
      <c r="AD489" s="238">
        <f>IF($Z489="",0,Shares!E489)</f>
        <v>0</v>
      </c>
      <c r="AE489" s="260">
        <f>IF($Z489="",0,Shares!K489*Shares!J489)</f>
        <v>0</v>
      </c>
      <c r="AF489" s="261">
        <f t="shared" si="45"/>
        <v>0</v>
      </c>
      <c r="AG489" s="260">
        <f>IF($Z489="",0,Shares!M489)</f>
        <v>0</v>
      </c>
      <c r="AH489" s="261">
        <f>IF($Z489="",0,Shares!N489)</f>
        <v>0</v>
      </c>
      <c r="AI489" s="238" t="str">
        <f>IF($Z489="","",RANK(AE489,$AE$2:$AE$1001)+COUNTIF($AE$2:AE489,AE489)-1)</f>
        <v/>
      </c>
      <c r="AJ489" s="238" t="str">
        <f>IF($AD489&lt;0,COUNT($AJ$1:AJ488)+1,"")</f>
        <v/>
      </c>
      <c r="AL489" s="238" t="str">
        <f>'All Ticker P&amp;L'!A489</f>
        <v/>
      </c>
      <c r="AM489" s="238" t="str">
        <f>'All Ticker P&amp;L'!B489</f>
        <v/>
      </c>
      <c r="AN489" s="238" t="str">
        <f>'All Ticker P&amp;L'!C489</f>
        <v/>
      </c>
      <c r="AO489" s="238" t="str">
        <f>'All Ticker P&amp;L'!D489</f>
        <v/>
      </c>
      <c r="AP489" s="238">
        <f>IF($AL489="",0,'All Ticker P&amp;L'!E489)</f>
        <v>0</v>
      </c>
      <c r="AQ489" s="260">
        <f>IF($AL489="",0,'All Ticker P&amp;L'!J489*'All Ticker P&amp;L'!I489)</f>
        <v>0</v>
      </c>
      <c r="AR489" s="260">
        <f>IF($AL489="",0,'All Ticker P&amp;L'!L489)</f>
        <v>0</v>
      </c>
      <c r="AS489" s="261">
        <f>IF($AL489="",0,'All Ticker P&amp;L'!M489)</f>
        <v>0</v>
      </c>
      <c r="AT489" s="238" t="str">
        <f>IF($AL489="","",RANK(AR489,$AR$2:$AR$1001)+COUNTIF($AR$2:AR489,AR489)-1)</f>
        <v/>
      </c>
      <c r="AU489" s="238" t="str">
        <f>IF($AL489="","",RANK(AV489,$AV$2:$AV$1001)+COUNTIF($AV$2:AV489,AV489)-1)</f>
        <v/>
      </c>
      <c r="AV489" s="260">
        <f t="shared" si="46"/>
        <v>0</v>
      </c>
    </row>
    <row r="490" spans="26:48" ht="15" customHeight="1" x14ac:dyDescent="0.2">
      <c r="Z490" s="238" t="str">
        <f>Shares!A490</f>
        <v/>
      </c>
      <c r="AA490" s="238" t="str">
        <f>Shares!B490</f>
        <v/>
      </c>
      <c r="AB490" s="238" t="str">
        <f>Shares!C490</f>
        <v/>
      </c>
      <c r="AC490" s="238" t="str">
        <f>Shares!D490</f>
        <v/>
      </c>
      <c r="AD490" s="238">
        <f>IF($Z490="",0,Shares!E490)</f>
        <v>0</v>
      </c>
      <c r="AE490" s="260">
        <f>IF($Z490="",0,Shares!K490*Shares!J490)</f>
        <v>0</v>
      </c>
      <c r="AF490" s="261">
        <f t="shared" si="45"/>
        <v>0</v>
      </c>
      <c r="AG490" s="260">
        <f>IF($Z490="",0,Shares!M490)</f>
        <v>0</v>
      </c>
      <c r="AH490" s="261">
        <f>IF($Z490="",0,Shares!N490)</f>
        <v>0</v>
      </c>
      <c r="AI490" s="238" t="str">
        <f>IF($Z490="","",RANK(AE490,$AE$2:$AE$1001)+COUNTIF($AE$2:AE490,AE490)-1)</f>
        <v/>
      </c>
      <c r="AJ490" s="238" t="str">
        <f>IF($AD490&lt;0,COUNT($AJ$1:AJ489)+1,"")</f>
        <v/>
      </c>
      <c r="AL490" s="238" t="str">
        <f>'All Ticker P&amp;L'!A490</f>
        <v/>
      </c>
      <c r="AM490" s="238" t="str">
        <f>'All Ticker P&amp;L'!B490</f>
        <v/>
      </c>
      <c r="AN490" s="238" t="str">
        <f>'All Ticker P&amp;L'!C490</f>
        <v/>
      </c>
      <c r="AO490" s="238" t="str">
        <f>'All Ticker P&amp;L'!D490</f>
        <v/>
      </c>
      <c r="AP490" s="238">
        <f>IF($AL490="",0,'All Ticker P&amp;L'!E490)</f>
        <v>0</v>
      </c>
      <c r="AQ490" s="260">
        <f>IF($AL490="",0,'All Ticker P&amp;L'!J490*'All Ticker P&amp;L'!I490)</f>
        <v>0</v>
      </c>
      <c r="AR490" s="260">
        <f>IF($AL490="",0,'All Ticker P&amp;L'!L490)</f>
        <v>0</v>
      </c>
      <c r="AS490" s="261">
        <f>IF($AL490="",0,'All Ticker P&amp;L'!M490)</f>
        <v>0</v>
      </c>
      <c r="AT490" s="238" t="str">
        <f>IF($AL490="","",RANK(AR490,$AR$2:$AR$1001)+COUNTIF($AR$2:AR490,AR490)-1)</f>
        <v/>
      </c>
      <c r="AU490" s="238" t="str">
        <f>IF($AL490="","",RANK(AV490,$AV$2:$AV$1001)+COUNTIF($AV$2:AV490,AV490)-1)</f>
        <v/>
      </c>
      <c r="AV490" s="260">
        <f t="shared" si="46"/>
        <v>0</v>
      </c>
    </row>
    <row r="491" spans="26:48" ht="15" customHeight="1" x14ac:dyDescent="0.2">
      <c r="Z491" s="238" t="str">
        <f>Shares!A491</f>
        <v/>
      </c>
      <c r="AA491" s="238" t="str">
        <f>Shares!B491</f>
        <v/>
      </c>
      <c r="AB491" s="238" t="str">
        <f>Shares!C491</f>
        <v/>
      </c>
      <c r="AC491" s="238" t="str">
        <f>Shares!D491</f>
        <v/>
      </c>
      <c r="AD491" s="238">
        <f>IF($Z491="",0,Shares!E491)</f>
        <v>0</v>
      </c>
      <c r="AE491" s="260">
        <f>IF($Z491="",0,Shares!K491*Shares!J491)</f>
        <v>0</v>
      </c>
      <c r="AF491" s="261">
        <f t="shared" si="45"/>
        <v>0</v>
      </c>
      <c r="AG491" s="260">
        <f>IF($Z491="",0,Shares!M491)</f>
        <v>0</v>
      </c>
      <c r="AH491" s="261">
        <f>IF($Z491="",0,Shares!N491)</f>
        <v>0</v>
      </c>
      <c r="AI491" s="238" t="str">
        <f>IF($Z491="","",RANK(AE491,$AE$2:$AE$1001)+COUNTIF($AE$2:AE491,AE491)-1)</f>
        <v/>
      </c>
      <c r="AJ491" s="238" t="str">
        <f>IF($AD491&lt;0,COUNT($AJ$1:AJ490)+1,"")</f>
        <v/>
      </c>
      <c r="AL491" s="238" t="str">
        <f>'All Ticker P&amp;L'!A491</f>
        <v/>
      </c>
      <c r="AM491" s="238" t="str">
        <f>'All Ticker P&amp;L'!B491</f>
        <v/>
      </c>
      <c r="AN491" s="238" t="str">
        <f>'All Ticker P&amp;L'!C491</f>
        <v/>
      </c>
      <c r="AO491" s="238" t="str">
        <f>'All Ticker P&amp;L'!D491</f>
        <v/>
      </c>
      <c r="AP491" s="238">
        <f>IF($AL491="",0,'All Ticker P&amp;L'!E491)</f>
        <v>0</v>
      </c>
      <c r="AQ491" s="260">
        <f>IF($AL491="",0,'All Ticker P&amp;L'!J491*'All Ticker P&amp;L'!I491)</f>
        <v>0</v>
      </c>
      <c r="AR491" s="260">
        <f>IF($AL491="",0,'All Ticker P&amp;L'!L491)</f>
        <v>0</v>
      </c>
      <c r="AS491" s="261">
        <f>IF($AL491="",0,'All Ticker P&amp;L'!M491)</f>
        <v>0</v>
      </c>
      <c r="AT491" s="238" t="str">
        <f>IF($AL491="","",RANK(AR491,$AR$2:$AR$1001)+COUNTIF($AR$2:AR491,AR491)-1)</f>
        <v/>
      </c>
      <c r="AU491" s="238" t="str">
        <f>IF($AL491="","",RANK(AV491,$AV$2:$AV$1001)+COUNTIF($AV$2:AV491,AV491)-1)</f>
        <v/>
      </c>
      <c r="AV491" s="260">
        <f t="shared" si="46"/>
        <v>0</v>
      </c>
    </row>
    <row r="492" spans="26:48" ht="15" customHeight="1" x14ac:dyDescent="0.2">
      <c r="Z492" s="238" t="str">
        <f>Shares!A492</f>
        <v/>
      </c>
      <c r="AA492" s="238" t="str">
        <f>Shares!B492</f>
        <v/>
      </c>
      <c r="AB492" s="238" t="str">
        <f>Shares!C492</f>
        <v/>
      </c>
      <c r="AC492" s="238" t="str">
        <f>Shares!D492</f>
        <v/>
      </c>
      <c r="AD492" s="238">
        <f>IF($Z492="",0,Shares!E492)</f>
        <v>0</v>
      </c>
      <c r="AE492" s="260">
        <f>IF($Z492="",0,Shares!K492*Shares!J492)</f>
        <v>0</v>
      </c>
      <c r="AF492" s="261">
        <f t="shared" si="45"/>
        <v>0</v>
      </c>
      <c r="AG492" s="260">
        <f>IF($Z492="",0,Shares!M492)</f>
        <v>0</v>
      </c>
      <c r="AH492" s="261">
        <f>IF($Z492="",0,Shares!N492)</f>
        <v>0</v>
      </c>
      <c r="AI492" s="238" t="str">
        <f>IF($Z492="","",RANK(AE492,$AE$2:$AE$1001)+COUNTIF($AE$2:AE492,AE492)-1)</f>
        <v/>
      </c>
      <c r="AJ492" s="238" t="str">
        <f>IF($AD492&lt;0,COUNT($AJ$1:AJ491)+1,"")</f>
        <v/>
      </c>
      <c r="AL492" s="238" t="str">
        <f>'All Ticker P&amp;L'!A492</f>
        <v/>
      </c>
      <c r="AM492" s="238" t="str">
        <f>'All Ticker P&amp;L'!B492</f>
        <v/>
      </c>
      <c r="AN492" s="238" t="str">
        <f>'All Ticker P&amp;L'!C492</f>
        <v/>
      </c>
      <c r="AO492" s="238" t="str">
        <f>'All Ticker P&amp;L'!D492</f>
        <v/>
      </c>
      <c r="AP492" s="238">
        <f>IF($AL492="",0,'All Ticker P&amp;L'!E492)</f>
        <v>0</v>
      </c>
      <c r="AQ492" s="260">
        <f>IF($AL492="",0,'All Ticker P&amp;L'!J492*'All Ticker P&amp;L'!I492)</f>
        <v>0</v>
      </c>
      <c r="AR492" s="260">
        <f>IF($AL492="",0,'All Ticker P&amp;L'!L492)</f>
        <v>0</v>
      </c>
      <c r="AS492" s="261">
        <f>IF($AL492="",0,'All Ticker P&amp;L'!M492)</f>
        <v>0</v>
      </c>
      <c r="AT492" s="238" t="str">
        <f>IF($AL492="","",RANK(AR492,$AR$2:$AR$1001)+COUNTIF($AR$2:AR492,AR492)-1)</f>
        <v/>
      </c>
      <c r="AU492" s="238" t="str">
        <f>IF($AL492="","",RANK(AV492,$AV$2:$AV$1001)+COUNTIF($AV$2:AV492,AV492)-1)</f>
        <v/>
      </c>
      <c r="AV492" s="260">
        <f t="shared" si="46"/>
        <v>0</v>
      </c>
    </row>
    <row r="493" spans="26:48" ht="15" customHeight="1" x14ac:dyDescent="0.2">
      <c r="Z493" s="238" t="str">
        <f>Shares!A493</f>
        <v/>
      </c>
      <c r="AA493" s="238" t="str">
        <f>Shares!B493</f>
        <v/>
      </c>
      <c r="AB493" s="238" t="str">
        <f>Shares!C493</f>
        <v/>
      </c>
      <c r="AC493" s="238" t="str">
        <f>Shares!D493</f>
        <v/>
      </c>
      <c r="AD493" s="238">
        <f>IF($Z493="",0,Shares!E493)</f>
        <v>0</v>
      </c>
      <c r="AE493" s="260">
        <f>IF($Z493="",0,Shares!K493*Shares!J493)</f>
        <v>0</v>
      </c>
      <c r="AF493" s="261">
        <f t="shared" si="45"/>
        <v>0</v>
      </c>
      <c r="AG493" s="260">
        <f>IF($Z493="",0,Shares!M493)</f>
        <v>0</v>
      </c>
      <c r="AH493" s="261">
        <f>IF($Z493="",0,Shares!N493)</f>
        <v>0</v>
      </c>
      <c r="AI493" s="238" t="str">
        <f>IF($Z493="","",RANK(AE493,$AE$2:$AE$1001)+COUNTIF($AE$2:AE493,AE493)-1)</f>
        <v/>
      </c>
      <c r="AJ493" s="238" t="str">
        <f>IF($AD493&lt;0,COUNT($AJ$1:AJ492)+1,"")</f>
        <v/>
      </c>
      <c r="AL493" s="238" t="str">
        <f>'All Ticker P&amp;L'!A493</f>
        <v/>
      </c>
      <c r="AM493" s="238" t="str">
        <f>'All Ticker P&amp;L'!B493</f>
        <v/>
      </c>
      <c r="AN493" s="238" t="str">
        <f>'All Ticker P&amp;L'!C493</f>
        <v/>
      </c>
      <c r="AO493" s="238" t="str">
        <f>'All Ticker P&amp;L'!D493</f>
        <v/>
      </c>
      <c r="AP493" s="238">
        <f>IF($AL493="",0,'All Ticker P&amp;L'!E493)</f>
        <v>0</v>
      </c>
      <c r="AQ493" s="260">
        <f>IF($AL493="",0,'All Ticker P&amp;L'!J493*'All Ticker P&amp;L'!I493)</f>
        <v>0</v>
      </c>
      <c r="AR493" s="260">
        <f>IF($AL493="",0,'All Ticker P&amp;L'!L493)</f>
        <v>0</v>
      </c>
      <c r="AS493" s="261">
        <f>IF($AL493="",0,'All Ticker P&amp;L'!M493)</f>
        <v>0</v>
      </c>
      <c r="AT493" s="238" t="str">
        <f>IF($AL493="","",RANK(AR493,$AR$2:$AR$1001)+COUNTIF($AR$2:AR493,AR493)-1)</f>
        <v/>
      </c>
      <c r="AU493" s="238" t="str">
        <f>IF($AL493="","",RANK(AV493,$AV$2:$AV$1001)+COUNTIF($AV$2:AV493,AV493)-1)</f>
        <v/>
      </c>
      <c r="AV493" s="260">
        <f t="shared" si="46"/>
        <v>0</v>
      </c>
    </row>
    <row r="494" spans="26:48" ht="15" customHeight="1" x14ac:dyDescent="0.2">
      <c r="Z494" s="238" t="str">
        <f>Shares!A494</f>
        <v/>
      </c>
      <c r="AA494" s="238" t="str">
        <f>Shares!B494</f>
        <v/>
      </c>
      <c r="AB494" s="238" t="str">
        <f>Shares!C494</f>
        <v/>
      </c>
      <c r="AC494" s="238" t="str">
        <f>Shares!D494</f>
        <v/>
      </c>
      <c r="AD494" s="238">
        <f>IF($Z494="",0,Shares!E494)</f>
        <v>0</v>
      </c>
      <c r="AE494" s="260">
        <f>IF($Z494="",0,Shares!K494*Shares!J494)</f>
        <v>0</v>
      </c>
      <c r="AF494" s="261">
        <f t="shared" si="45"/>
        <v>0</v>
      </c>
      <c r="AG494" s="260">
        <f>IF($Z494="",0,Shares!M494)</f>
        <v>0</v>
      </c>
      <c r="AH494" s="261">
        <f>IF($Z494="",0,Shares!N494)</f>
        <v>0</v>
      </c>
      <c r="AI494" s="238" t="str">
        <f>IF($Z494="","",RANK(AE494,$AE$2:$AE$1001)+COUNTIF($AE$2:AE494,AE494)-1)</f>
        <v/>
      </c>
      <c r="AJ494" s="238" t="str">
        <f>IF($AD494&lt;0,COUNT($AJ$1:AJ493)+1,"")</f>
        <v/>
      </c>
      <c r="AL494" s="238" t="str">
        <f>'All Ticker P&amp;L'!A494</f>
        <v/>
      </c>
      <c r="AM494" s="238" t="str">
        <f>'All Ticker P&amp;L'!B494</f>
        <v/>
      </c>
      <c r="AN494" s="238" t="str">
        <f>'All Ticker P&amp;L'!C494</f>
        <v/>
      </c>
      <c r="AO494" s="238" t="str">
        <f>'All Ticker P&amp;L'!D494</f>
        <v/>
      </c>
      <c r="AP494" s="238">
        <f>IF($AL494="",0,'All Ticker P&amp;L'!E494)</f>
        <v>0</v>
      </c>
      <c r="AQ494" s="260">
        <f>IF($AL494="",0,'All Ticker P&amp;L'!J494*'All Ticker P&amp;L'!I494)</f>
        <v>0</v>
      </c>
      <c r="AR494" s="260">
        <f>IF($AL494="",0,'All Ticker P&amp;L'!L494)</f>
        <v>0</v>
      </c>
      <c r="AS494" s="261">
        <f>IF($AL494="",0,'All Ticker P&amp;L'!M494)</f>
        <v>0</v>
      </c>
      <c r="AT494" s="238" t="str">
        <f>IF($AL494="","",RANK(AR494,$AR$2:$AR$1001)+COUNTIF($AR$2:AR494,AR494)-1)</f>
        <v/>
      </c>
      <c r="AU494" s="238" t="str">
        <f>IF($AL494="","",RANK(AV494,$AV$2:$AV$1001)+COUNTIF($AV$2:AV494,AV494)-1)</f>
        <v/>
      </c>
      <c r="AV494" s="260">
        <f t="shared" si="46"/>
        <v>0</v>
      </c>
    </row>
    <row r="495" spans="26:48" ht="15" customHeight="1" x14ac:dyDescent="0.2">
      <c r="Z495" s="238" t="str">
        <f>Shares!A495</f>
        <v/>
      </c>
      <c r="AA495" s="238" t="str">
        <f>Shares!B495</f>
        <v/>
      </c>
      <c r="AB495" s="238" t="str">
        <f>Shares!C495</f>
        <v/>
      </c>
      <c r="AC495" s="238" t="str">
        <f>Shares!D495</f>
        <v/>
      </c>
      <c r="AD495" s="238">
        <f>IF($Z495="",0,Shares!E495)</f>
        <v>0</v>
      </c>
      <c r="AE495" s="260">
        <f>IF($Z495="",0,Shares!K495*Shares!J495)</f>
        <v>0</v>
      </c>
      <c r="AF495" s="261">
        <f t="shared" si="45"/>
        <v>0</v>
      </c>
      <c r="AG495" s="260">
        <f>IF($Z495="",0,Shares!M495)</f>
        <v>0</v>
      </c>
      <c r="AH495" s="261">
        <f>IF($Z495="",0,Shares!N495)</f>
        <v>0</v>
      </c>
      <c r="AI495" s="238" t="str">
        <f>IF($Z495="","",RANK(AE495,$AE$2:$AE$1001)+COUNTIF($AE$2:AE495,AE495)-1)</f>
        <v/>
      </c>
      <c r="AJ495" s="238" t="str">
        <f>IF($AD495&lt;0,COUNT($AJ$1:AJ494)+1,"")</f>
        <v/>
      </c>
      <c r="AL495" s="238" t="str">
        <f>'All Ticker P&amp;L'!A495</f>
        <v/>
      </c>
      <c r="AM495" s="238" t="str">
        <f>'All Ticker P&amp;L'!B495</f>
        <v/>
      </c>
      <c r="AN495" s="238" t="str">
        <f>'All Ticker P&amp;L'!C495</f>
        <v/>
      </c>
      <c r="AO495" s="238" t="str">
        <f>'All Ticker P&amp;L'!D495</f>
        <v/>
      </c>
      <c r="AP495" s="238">
        <f>IF($AL495="",0,'All Ticker P&amp;L'!E495)</f>
        <v>0</v>
      </c>
      <c r="AQ495" s="260">
        <f>IF($AL495="",0,'All Ticker P&amp;L'!J495*'All Ticker P&amp;L'!I495)</f>
        <v>0</v>
      </c>
      <c r="AR495" s="260">
        <f>IF($AL495="",0,'All Ticker P&amp;L'!L495)</f>
        <v>0</v>
      </c>
      <c r="AS495" s="261">
        <f>IF($AL495="",0,'All Ticker P&amp;L'!M495)</f>
        <v>0</v>
      </c>
      <c r="AT495" s="238" t="str">
        <f>IF($AL495="","",RANK(AR495,$AR$2:$AR$1001)+COUNTIF($AR$2:AR495,AR495)-1)</f>
        <v/>
      </c>
      <c r="AU495" s="238" t="str">
        <f>IF($AL495="","",RANK(AV495,$AV$2:$AV$1001)+COUNTIF($AV$2:AV495,AV495)-1)</f>
        <v/>
      </c>
      <c r="AV495" s="260">
        <f t="shared" si="46"/>
        <v>0</v>
      </c>
    </row>
    <row r="496" spans="26:48" ht="15" customHeight="1" x14ac:dyDescent="0.2">
      <c r="Z496" s="238" t="str">
        <f>Shares!A496</f>
        <v/>
      </c>
      <c r="AA496" s="238" t="str">
        <f>Shares!B496</f>
        <v/>
      </c>
      <c r="AB496" s="238" t="str">
        <f>Shares!C496</f>
        <v/>
      </c>
      <c r="AC496" s="238" t="str">
        <f>Shares!D496</f>
        <v/>
      </c>
      <c r="AD496" s="238">
        <f>IF($Z496="",0,Shares!E496)</f>
        <v>0</v>
      </c>
      <c r="AE496" s="260">
        <f>IF($Z496="",0,Shares!K496*Shares!J496)</f>
        <v>0</v>
      </c>
      <c r="AF496" s="261">
        <f t="shared" si="45"/>
        <v>0</v>
      </c>
      <c r="AG496" s="260">
        <f>IF($Z496="",0,Shares!M496)</f>
        <v>0</v>
      </c>
      <c r="AH496" s="261">
        <f>IF($Z496="",0,Shares!N496)</f>
        <v>0</v>
      </c>
      <c r="AI496" s="238" t="str">
        <f>IF($Z496="","",RANK(AE496,$AE$2:$AE$1001)+COUNTIF($AE$2:AE496,AE496)-1)</f>
        <v/>
      </c>
      <c r="AJ496" s="238" t="str">
        <f>IF($AD496&lt;0,COUNT($AJ$1:AJ495)+1,"")</f>
        <v/>
      </c>
      <c r="AL496" s="238" t="str">
        <f>'All Ticker P&amp;L'!A496</f>
        <v/>
      </c>
      <c r="AM496" s="238" t="str">
        <f>'All Ticker P&amp;L'!B496</f>
        <v/>
      </c>
      <c r="AN496" s="238" t="str">
        <f>'All Ticker P&amp;L'!C496</f>
        <v/>
      </c>
      <c r="AO496" s="238" t="str">
        <f>'All Ticker P&amp;L'!D496</f>
        <v/>
      </c>
      <c r="AP496" s="238">
        <f>IF($AL496="",0,'All Ticker P&amp;L'!E496)</f>
        <v>0</v>
      </c>
      <c r="AQ496" s="260">
        <f>IF($AL496="",0,'All Ticker P&amp;L'!J496*'All Ticker P&amp;L'!I496)</f>
        <v>0</v>
      </c>
      <c r="AR496" s="260">
        <f>IF($AL496="",0,'All Ticker P&amp;L'!L496)</f>
        <v>0</v>
      </c>
      <c r="AS496" s="261">
        <f>IF($AL496="",0,'All Ticker P&amp;L'!M496)</f>
        <v>0</v>
      </c>
      <c r="AT496" s="238" t="str">
        <f>IF($AL496="","",RANK(AR496,$AR$2:$AR$1001)+COUNTIF($AR$2:AR496,AR496)-1)</f>
        <v/>
      </c>
      <c r="AU496" s="238" t="str">
        <f>IF($AL496="","",RANK(AV496,$AV$2:$AV$1001)+COUNTIF($AV$2:AV496,AV496)-1)</f>
        <v/>
      </c>
      <c r="AV496" s="260">
        <f t="shared" si="46"/>
        <v>0</v>
      </c>
    </row>
    <row r="497" spans="26:48" ht="15" customHeight="1" x14ac:dyDescent="0.2">
      <c r="Z497" s="238" t="str">
        <f>Shares!A497</f>
        <v/>
      </c>
      <c r="AA497" s="238" t="str">
        <f>Shares!B497</f>
        <v/>
      </c>
      <c r="AB497" s="238" t="str">
        <f>Shares!C497</f>
        <v/>
      </c>
      <c r="AC497" s="238" t="str">
        <f>Shares!D497</f>
        <v/>
      </c>
      <c r="AD497" s="238">
        <f>IF($Z497="",0,Shares!E497)</f>
        <v>0</v>
      </c>
      <c r="AE497" s="260">
        <f>IF($Z497="",0,Shares!K497*Shares!J497)</f>
        <v>0</v>
      </c>
      <c r="AF497" s="261">
        <f t="shared" si="45"/>
        <v>0</v>
      </c>
      <c r="AG497" s="260">
        <f>IF($Z497="",0,Shares!M497)</f>
        <v>0</v>
      </c>
      <c r="AH497" s="261">
        <f>IF($Z497="",0,Shares!N497)</f>
        <v>0</v>
      </c>
      <c r="AI497" s="238" t="str">
        <f>IF($Z497="","",RANK(AE497,$AE$2:$AE$1001)+COUNTIF($AE$2:AE497,AE497)-1)</f>
        <v/>
      </c>
      <c r="AJ497" s="238" t="str">
        <f>IF($AD497&lt;0,COUNT($AJ$1:AJ496)+1,"")</f>
        <v/>
      </c>
      <c r="AL497" s="238" t="str">
        <f>'All Ticker P&amp;L'!A497</f>
        <v/>
      </c>
      <c r="AM497" s="238" t="str">
        <f>'All Ticker P&amp;L'!B497</f>
        <v/>
      </c>
      <c r="AN497" s="238" t="str">
        <f>'All Ticker P&amp;L'!C497</f>
        <v/>
      </c>
      <c r="AO497" s="238" t="str">
        <f>'All Ticker P&amp;L'!D497</f>
        <v/>
      </c>
      <c r="AP497" s="238">
        <f>IF($AL497="",0,'All Ticker P&amp;L'!E497)</f>
        <v>0</v>
      </c>
      <c r="AQ497" s="260">
        <f>IF($AL497="",0,'All Ticker P&amp;L'!J497*'All Ticker P&amp;L'!I497)</f>
        <v>0</v>
      </c>
      <c r="AR497" s="260">
        <f>IF($AL497="",0,'All Ticker P&amp;L'!L497)</f>
        <v>0</v>
      </c>
      <c r="AS497" s="261">
        <f>IF($AL497="",0,'All Ticker P&amp;L'!M497)</f>
        <v>0</v>
      </c>
      <c r="AT497" s="238" t="str">
        <f>IF($AL497="","",RANK(AR497,$AR$2:$AR$1001)+COUNTIF($AR$2:AR497,AR497)-1)</f>
        <v/>
      </c>
      <c r="AU497" s="238" t="str">
        <f>IF($AL497="","",RANK(AV497,$AV$2:$AV$1001)+COUNTIF($AV$2:AV497,AV497)-1)</f>
        <v/>
      </c>
      <c r="AV497" s="260">
        <f t="shared" si="46"/>
        <v>0</v>
      </c>
    </row>
    <row r="498" spans="26:48" ht="15" customHeight="1" x14ac:dyDescent="0.2">
      <c r="Z498" s="238" t="str">
        <f>Shares!A498</f>
        <v/>
      </c>
      <c r="AA498" s="238" t="str">
        <f>Shares!B498</f>
        <v/>
      </c>
      <c r="AB498" s="238" t="str">
        <f>Shares!C498</f>
        <v/>
      </c>
      <c r="AC498" s="238" t="str">
        <f>Shares!D498</f>
        <v/>
      </c>
      <c r="AD498" s="238">
        <f>IF($Z498="",0,Shares!E498)</f>
        <v>0</v>
      </c>
      <c r="AE498" s="260">
        <f>IF($Z498="",0,Shares!K498*Shares!J498)</f>
        <v>0</v>
      </c>
      <c r="AF498" s="261">
        <f t="shared" si="45"/>
        <v>0</v>
      </c>
      <c r="AG498" s="260">
        <f>IF($Z498="",0,Shares!M498)</f>
        <v>0</v>
      </c>
      <c r="AH498" s="261">
        <f>IF($Z498="",0,Shares!N498)</f>
        <v>0</v>
      </c>
      <c r="AI498" s="238" t="str">
        <f>IF($Z498="","",RANK(AE498,$AE$2:$AE$1001)+COUNTIF($AE$2:AE498,AE498)-1)</f>
        <v/>
      </c>
      <c r="AJ498" s="238" t="str">
        <f>IF($AD498&lt;0,COUNT($AJ$1:AJ497)+1,"")</f>
        <v/>
      </c>
      <c r="AL498" s="238" t="str">
        <f>'All Ticker P&amp;L'!A498</f>
        <v/>
      </c>
      <c r="AM498" s="238" t="str">
        <f>'All Ticker P&amp;L'!B498</f>
        <v/>
      </c>
      <c r="AN498" s="238" t="str">
        <f>'All Ticker P&amp;L'!C498</f>
        <v/>
      </c>
      <c r="AO498" s="238" t="str">
        <f>'All Ticker P&amp;L'!D498</f>
        <v/>
      </c>
      <c r="AP498" s="238">
        <f>IF($AL498="",0,'All Ticker P&amp;L'!E498)</f>
        <v>0</v>
      </c>
      <c r="AQ498" s="260">
        <f>IF($AL498="",0,'All Ticker P&amp;L'!J498*'All Ticker P&amp;L'!I498)</f>
        <v>0</v>
      </c>
      <c r="AR498" s="260">
        <f>IF($AL498="",0,'All Ticker P&amp;L'!L498)</f>
        <v>0</v>
      </c>
      <c r="AS498" s="261">
        <f>IF($AL498="",0,'All Ticker P&amp;L'!M498)</f>
        <v>0</v>
      </c>
      <c r="AT498" s="238" t="str">
        <f>IF($AL498="","",RANK(AR498,$AR$2:$AR$1001)+COUNTIF($AR$2:AR498,AR498)-1)</f>
        <v/>
      </c>
      <c r="AU498" s="238" t="str">
        <f>IF($AL498="","",RANK(AV498,$AV$2:$AV$1001)+COUNTIF($AV$2:AV498,AV498)-1)</f>
        <v/>
      </c>
      <c r="AV498" s="260">
        <f t="shared" si="46"/>
        <v>0</v>
      </c>
    </row>
    <row r="499" spans="26:48" ht="15" customHeight="1" x14ac:dyDescent="0.2">
      <c r="Z499" s="238" t="str">
        <f>Shares!A499</f>
        <v/>
      </c>
      <c r="AA499" s="238" t="str">
        <f>Shares!B499</f>
        <v/>
      </c>
      <c r="AB499" s="238" t="str">
        <f>Shares!C499</f>
        <v/>
      </c>
      <c r="AC499" s="238" t="str">
        <f>Shares!D499</f>
        <v/>
      </c>
      <c r="AD499" s="238">
        <f>IF($Z499="",0,Shares!E499)</f>
        <v>0</v>
      </c>
      <c r="AE499" s="260">
        <f>IF($Z499="",0,Shares!K499*Shares!J499)</f>
        <v>0</v>
      </c>
      <c r="AF499" s="261">
        <f t="shared" si="45"/>
        <v>0</v>
      </c>
      <c r="AG499" s="260">
        <f>IF($Z499="",0,Shares!M499)</f>
        <v>0</v>
      </c>
      <c r="AH499" s="261">
        <f>IF($Z499="",0,Shares!N499)</f>
        <v>0</v>
      </c>
      <c r="AI499" s="238" t="str">
        <f>IF($Z499="","",RANK(AE499,$AE$2:$AE$1001)+COUNTIF($AE$2:AE499,AE499)-1)</f>
        <v/>
      </c>
      <c r="AJ499" s="238" t="str">
        <f>IF($AD499&lt;0,COUNT($AJ$1:AJ498)+1,"")</f>
        <v/>
      </c>
      <c r="AL499" s="238" t="str">
        <f>'All Ticker P&amp;L'!A499</f>
        <v/>
      </c>
      <c r="AM499" s="238" t="str">
        <f>'All Ticker P&amp;L'!B499</f>
        <v/>
      </c>
      <c r="AN499" s="238" t="str">
        <f>'All Ticker P&amp;L'!C499</f>
        <v/>
      </c>
      <c r="AO499" s="238" t="str">
        <f>'All Ticker P&amp;L'!D499</f>
        <v/>
      </c>
      <c r="AP499" s="238">
        <f>IF($AL499="",0,'All Ticker P&amp;L'!E499)</f>
        <v>0</v>
      </c>
      <c r="AQ499" s="260">
        <f>IF($AL499="",0,'All Ticker P&amp;L'!J499*'All Ticker P&amp;L'!I499)</f>
        <v>0</v>
      </c>
      <c r="AR499" s="260">
        <f>IF($AL499="",0,'All Ticker P&amp;L'!L499)</f>
        <v>0</v>
      </c>
      <c r="AS499" s="261">
        <f>IF($AL499="",0,'All Ticker P&amp;L'!M499)</f>
        <v>0</v>
      </c>
      <c r="AT499" s="238" t="str">
        <f>IF($AL499="","",RANK(AR499,$AR$2:$AR$1001)+COUNTIF($AR$2:AR499,AR499)-1)</f>
        <v/>
      </c>
      <c r="AU499" s="238" t="str">
        <f>IF($AL499="","",RANK(AV499,$AV$2:$AV$1001)+COUNTIF($AV$2:AV499,AV499)-1)</f>
        <v/>
      </c>
      <c r="AV499" s="260">
        <f t="shared" si="46"/>
        <v>0</v>
      </c>
    </row>
    <row r="500" spans="26:48" ht="15" customHeight="1" x14ac:dyDescent="0.2">
      <c r="Z500" s="238" t="str">
        <f>Shares!A500</f>
        <v/>
      </c>
      <c r="AA500" s="238" t="str">
        <f>Shares!B500</f>
        <v/>
      </c>
      <c r="AB500" s="238" t="str">
        <f>Shares!C500</f>
        <v/>
      </c>
      <c r="AC500" s="238" t="str">
        <f>Shares!D500</f>
        <v/>
      </c>
      <c r="AD500" s="238">
        <f>IF($Z500="",0,Shares!E500)</f>
        <v>0</v>
      </c>
      <c r="AE500" s="260">
        <f>IF($Z500="",0,Shares!K500*Shares!J500)</f>
        <v>0</v>
      </c>
      <c r="AF500" s="261">
        <f t="shared" si="45"/>
        <v>0</v>
      </c>
      <c r="AG500" s="260">
        <f>IF($Z500="",0,Shares!M500)</f>
        <v>0</v>
      </c>
      <c r="AH500" s="261">
        <f>IF($Z500="",0,Shares!N500)</f>
        <v>0</v>
      </c>
      <c r="AI500" s="238" t="str">
        <f>IF($Z500="","",RANK(AE500,$AE$2:$AE$1001)+COUNTIF($AE$2:AE500,AE500)-1)</f>
        <v/>
      </c>
      <c r="AJ500" s="238" t="str">
        <f>IF($AD500&lt;0,COUNT($AJ$1:AJ499)+1,"")</f>
        <v/>
      </c>
      <c r="AL500" s="238" t="str">
        <f>'All Ticker P&amp;L'!A500</f>
        <v/>
      </c>
      <c r="AM500" s="238" t="str">
        <f>'All Ticker P&amp;L'!B500</f>
        <v/>
      </c>
      <c r="AN500" s="238" t="str">
        <f>'All Ticker P&amp;L'!C500</f>
        <v/>
      </c>
      <c r="AO500" s="238" t="str">
        <f>'All Ticker P&amp;L'!D500</f>
        <v/>
      </c>
      <c r="AP500" s="238">
        <f>IF($AL500="",0,'All Ticker P&amp;L'!E500)</f>
        <v>0</v>
      </c>
      <c r="AQ500" s="260">
        <f>IF($AL500="",0,'All Ticker P&amp;L'!J500*'All Ticker P&amp;L'!I500)</f>
        <v>0</v>
      </c>
      <c r="AR500" s="260">
        <f>IF($AL500="",0,'All Ticker P&amp;L'!L500)</f>
        <v>0</v>
      </c>
      <c r="AS500" s="261">
        <f>IF($AL500="",0,'All Ticker P&amp;L'!M500)</f>
        <v>0</v>
      </c>
      <c r="AT500" s="238" t="str">
        <f>IF($AL500="","",RANK(AR500,$AR$2:$AR$1001)+COUNTIF($AR$2:AR500,AR500)-1)</f>
        <v/>
      </c>
      <c r="AU500" s="238" t="str">
        <f>IF($AL500="","",RANK(AV500,$AV$2:$AV$1001)+COUNTIF($AV$2:AV500,AV500)-1)</f>
        <v/>
      </c>
      <c r="AV500" s="260">
        <f t="shared" si="46"/>
        <v>0</v>
      </c>
    </row>
    <row r="501" spans="26:48" ht="15" customHeight="1" x14ac:dyDescent="0.2">
      <c r="Z501" s="238" t="str">
        <f>Shares!A501</f>
        <v/>
      </c>
      <c r="AA501" s="238" t="str">
        <f>Shares!B501</f>
        <v/>
      </c>
      <c r="AB501" s="238" t="str">
        <f>Shares!C501</f>
        <v/>
      </c>
      <c r="AC501" s="238" t="str">
        <f>Shares!D501</f>
        <v/>
      </c>
      <c r="AD501" s="238">
        <f>IF($Z501="",0,Shares!E501)</f>
        <v>0</v>
      </c>
      <c r="AE501" s="260">
        <f>IF($Z501="",0,Shares!K501*Shares!J501)</f>
        <v>0</v>
      </c>
      <c r="AF501" s="261">
        <f t="shared" si="45"/>
        <v>0</v>
      </c>
      <c r="AG501" s="260">
        <f>IF($Z501="",0,Shares!M501)</f>
        <v>0</v>
      </c>
      <c r="AH501" s="261">
        <f>IF($Z501="",0,Shares!N501)</f>
        <v>0</v>
      </c>
      <c r="AI501" s="238" t="str">
        <f>IF($Z501="","",RANK(AE501,$AE$2:$AE$1001)+COUNTIF($AE$2:AE501,AE501)-1)</f>
        <v/>
      </c>
      <c r="AJ501" s="238" t="str">
        <f>IF($AD501&lt;0,COUNT($AJ$1:AJ500)+1,"")</f>
        <v/>
      </c>
      <c r="AL501" s="238" t="str">
        <f>'All Ticker P&amp;L'!A501</f>
        <v/>
      </c>
      <c r="AM501" s="238" t="str">
        <f>'All Ticker P&amp;L'!B501</f>
        <v/>
      </c>
      <c r="AN501" s="238" t="str">
        <f>'All Ticker P&amp;L'!C501</f>
        <v/>
      </c>
      <c r="AO501" s="238" t="str">
        <f>'All Ticker P&amp;L'!D501</f>
        <v/>
      </c>
      <c r="AP501" s="238">
        <f>IF($AL501="",0,'All Ticker P&amp;L'!E501)</f>
        <v>0</v>
      </c>
      <c r="AQ501" s="260">
        <f>IF($AL501="",0,'All Ticker P&amp;L'!J501*'All Ticker P&amp;L'!I501)</f>
        <v>0</v>
      </c>
      <c r="AR501" s="260">
        <f>IF($AL501="",0,'All Ticker P&amp;L'!L501)</f>
        <v>0</v>
      </c>
      <c r="AS501" s="261">
        <f>IF($AL501="",0,'All Ticker P&amp;L'!M501)</f>
        <v>0</v>
      </c>
      <c r="AT501" s="238" t="str">
        <f>IF($AL501="","",RANK(AR501,$AR$2:$AR$1001)+COUNTIF($AR$2:AR501,AR501)-1)</f>
        <v/>
      </c>
      <c r="AU501" s="238" t="str">
        <f>IF($AL501="","",RANK(AV501,$AV$2:$AV$1001)+COUNTIF($AV$2:AV501,AV501)-1)</f>
        <v/>
      </c>
      <c r="AV501" s="260">
        <f t="shared" si="46"/>
        <v>0</v>
      </c>
    </row>
    <row r="502" spans="26:48" ht="15" customHeight="1" x14ac:dyDescent="0.2">
      <c r="Z502" s="238" t="str">
        <f>Shares!A502</f>
        <v/>
      </c>
      <c r="AA502" s="238" t="str">
        <f>Shares!B502</f>
        <v/>
      </c>
      <c r="AB502" s="238" t="str">
        <f>Shares!C502</f>
        <v/>
      </c>
      <c r="AC502" s="238" t="str">
        <f>Shares!D502</f>
        <v/>
      </c>
      <c r="AD502" s="238">
        <f>IF($Z502="",0,Shares!E502)</f>
        <v>0</v>
      </c>
      <c r="AE502" s="260">
        <f>IF($Z502="",0,Shares!K502*Shares!J502)</f>
        <v>0</v>
      </c>
      <c r="AF502" s="261">
        <f t="shared" si="45"/>
        <v>0</v>
      </c>
      <c r="AG502" s="260">
        <f>IF($Z502="",0,Shares!M502)</f>
        <v>0</v>
      </c>
      <c r="AH502" s="261">
        <f>IF($Z502="",0,Shares!N502)</f>
        <v>0</v>
      </c>
      <c r="AI502" s="238" t="str">
        <f>IF($Z502="","",RANK(AE502,$AE$2:$AE$1001)+COUNTIF($AE$2:AE502,AE502)-1)</f>
        <v/>
      </c>
      <c r="AJ502" s="238" t="str">
        <f>IF($AD502&lt;0,COUNT($AJ$1:AJ501)+1,"")</f>
        <v/>
      </c>
      <c r="AL502" s="238" t="str">
        <f>'All Ticker P&amp;L'!A502</f>
        <v/>
      </c>
      <c r="AM502" s="238" t="str">
        <f>'All Ticker P&amp;L'!B502</f>
        <v/>
      </c>
      <c r="AN502" s="238" t="str">
        <f>'All Ticker P&amp;L'!C502</f>
        <v/>
      </c>
      <c r="AO502" s="238" t="str">
        <f>'All Ticker P&amp;L'!D502</f>
        <v/>
      </c>
      <c r="AP502" s="238">
        <f>IF($AL502="",0,'All Ticker P&amp;L'!E502)</f>
        <v>0</v>
      </c>
      <c r="AQ502" s="260">
        <f>IF($AL502="",0,'All Ticker P&amp;L'!J502*'All Ticker P&amp;L'!I502)</f>
        <v>0</v>
      </c>
      <c r="AR502" s="260">
        <f>IF($AL502="",0,'All Ticker P&amp;L'!L502)</f>
        <v>0</v>
      </c>
      <c r="AS502" s="261">
        <f>IF($AL502="",0,'All Ticker P&amp;L'!M502)</f>
        <v>0</v>
      </c>
      <c r="AT502" s="238" t="str">
        <f>IF($AL502="","",RANK(AR502,$AR$2:$AR$1001)+COUNTIF($AR$2:AR502,AR502)-1)</f>
        <v/>
      </c>
      <c r="AU502" s="238" t="str">
        <f>IF($AL502="","",RANK(AV502,$AV$2:$AV$1001)+COUNTIF($AV$2:AV502,AV502)-1)</f>
        <v/>
      </c>
      <c r="AV502" s="260">
        <f t="shared" si="46"/>
        <v>0</v>
      </c>
    </row>
    <row r="503" spans="26:48" ht="15" customHeight="1" x14ac:dyDescent="0.2">
      <c r="Z503" s="238" t="str">
        <f>Shares!A503</f>
        <v/>
      </c>
      <c r="AA503" s="238" t="str">
        <f>Shares!B503</f>
        <v/>
      </c>
      <c r="AB503" s="238" t="str">
        <f>Shares!C503</f>
        <v/>
      </c>
      <c r="AC503" s="238" t="str">
        <f>Shares!D503</f>
        <v/>
      </c>
      <c r="AD503" s="238">
        <f>IF($Z503="",0,Shares!E503)</f>
        <v>0</v>
      </c>
      <c r="AE503" s="260">
        <f>IF($Z503="",0,Shares!K503*Shares!J503)</f>
        <v>0</v>
      </c>
      <c r="AF503" s="261">
        <f t="shared" si="45"/>
        <v>0</v>
      </c>
      <c r="AG503" s="260">
        <f>IF($Z503="",0,Shares!M503)</f>
        <v>0</v>
      </c>
      <c r="AH503" s="261">
        <f>IF($Z503="",0,Shares!N503)</f>
        <v>0</v>
      </c>
      <c r="AI503" s="238" t="str">
        <f>IF($Z503="","",RANK(AE503,$AE$2:$AE$1001)+COUNTIF($AE$2:AE503,AE503)-1)</f>
        <v/>
      </c>
      <c r="AJ503" s="238" t="str">
        <f>IF($AD503&lt;0,COUNT($AJ$1:AJ502)+1,"")</f>
        <v/>
      </c>
      <c r="AL503" s="238" t="str">
        <f>'All Ticker P&amp;L'!A503</f>
        <v/>
      </c>
      <c r="AM503" s="238" t="str">
        <f>'All Ticker P&amp;L'!B503</f>
        <v/>
      </c>
      <c r="AN503" s="238" t="str">
        <f>'All Ticker P&amp;L'!C503</f>
        <v/>
      </c>
      <c r="AO503" s="238" t="str">
        <f>'All Ticker P&amp;L'!D503</f>
        <v/>
      </c>
      <c r="AP503" s="238">
        <f>IF($AL503="",0,'All Ticker P&amp;L'!E503)</f>
        <v>0</v>
      </c>
      <c r="AQ503" s="260">
        <f>IF($AL503="",0,'All Ticker P&amp;L'!J503*'All Ticker P&amp;L'!I503)</f>
        <v>0</v>
      </c>
      <c r="AR503" s="260">
        <f>IF($AL503="",0,'All Ticker P&amp;L'!L503)</f>
        <v>0</v>
      </c>
      <c r="AS503" s="261">
        <f>IF($AL503="",0,'All Ticker P&amp;L'!M503)</f>
        <v>0</v>
      </c>
      <c r="AT503" s="238" t="str">
        <f>IF($AL503="","",RANK(AR503,$AR$2:$AR$1001)+COUNTIF($AR$2:AR503,AR503)-1)</f>
        <v/>
      </c>
      <c r="AU503" s="238" t="str">
        <f>IF($AL503="","",RANK(AV503,$AV$2:$AV$1001)+COUNTIF($AV$2:AV503,AV503)-1)</f>
        <v/>
      </c>
      <c r="AV503" s="260">
        <f t="shared" si="46"/>
        <v>0</v>
      </c>
    </row>
    <row r="504" spans="26:48" ht="15" customHeight="1" x14ac:dyDescent="0.2">
      <c r="Z504" s="238" t="str">
        <f>Shares!A504</f>
        <v/>
      </c>
      <c r="AA504" s="238" t="str">
        <f>Shares!B504</f>
        <v/>
      </c>
      <c r="AB504" s="238" t="str">
        <f>Shares!C504</f>
        <v/>
      </c>
      <c r="AC504" s="238" t="str">
        <f>Shares!D504</f>
        <v/>
      </c>
      <c r="AD504" s="238">
        <f>IF($Z504="",0,Shares!E504)</f>
        <v>0</v>
      </c>
      <c r="AE504" s="260">
        <f>IF($Z504="",0,Shares!K504*Shares!J504)</f>
        <v>0</v>
      </c>
      <c r="AF504" s="261">
        <f t="shared" si="45"/>
        <v>0</v>
      </c>
      <c r="AG504" s="260">
        <f>IF($Z504="",0,Shares!M504)</f>
        <v>0</v>
      </c>
      <c r="AH504" s="261">
        <f>IF($Z504="",0,Shares!N504)</f>
        <v>0</v>
      </c>
      <c r="AI504" s="238" t="str">
        <f>IF($Z504="","",RANK(AE504,$AE$2:$AE$1001)+COUNTIF($AE$2:AE504,AE504)-1)</f>
        <v/>
      </c>
      <c r="AJ504" s="238" t="str">
        <f>IF($AD504&lt;0,COUNT($AJ$1:AJ503)+1,"")</f>
        <v/>
      </c>
      <c r="AL504" s="238" t="str">
        <f>'All Ticker P&amp;L'!A504</f>
        <v/>
      </c>
      <c r="AM504" s="238" t="str">
        <f>'All Ticker P&amp;L'!B504</f>
        <v/>
      </c>
      <c r="AN504" s="238" t="str">
        <f>'All Ticker P&amp;L'!C504</f>
        <v/>
      </c>
      <c r="AO504" s="238" t="str">
        <f>'All Ticker P&amp;L'!D504</f>
        <v/>
      </c>
      <c r="AP504" s="238">
        <f>IF($AL504="",0,'All Ticker P&amp;L'!E504)</f>
        <v>0</v>
      </c>
      <c r="AQ504" s="260">
        <f>IF($AL504="",0,'All Ticker P&amp;L'!J504*'All Ticker P&amp;L'!I504)</f>
        <v>0</v>
      </c>
      <c r="AR504" s="260">
        <f>IF($AL504="",0,'All Ticker P&amp;L'!L504)</f>
        <v>0</v>
      </c>
      <c r="AS504" s="261">
        <f>IF($AL504="",0,'All Ticker P&amp;L'!M504)</f>
        <v>0</v>
      </c>
      <c r="AT504" s="238" t="str">
        <f>IF($AL504="","",RANK(AR504,$AR$2:$AR$1001)+COUNTIF($AR$2:AR504,AR504)-1)</f>
        <v/>
      </c>
      <c r="AU504" s="238" t="str">
        <f>IF($AL504="","",RANK(AV504,$AV$2:$AV$1001)+COUNTIF($AV$2:AV504,AV504)-1)</f>
        <v/>
      </c>
      <c r="AV504" s="260">
        <f t="shared" si="46"/>
        <v>0</v>
      </c>
    </row>
    <row r="505" spans="26:48" ht="15" customHeight="1" x14ac:dyDescent="0.2">
      <c r="Z505" s="238" t="str">
        <f>Shares!A505</f>
        <v/>
      </c>
      <c r="AA505" s="238" t="str">
        <f>Shares!B505</f>
        <v/>
      </c>
      <c r="AB505" s="238" t="str">
        <f>Shares!C505</f>
        <v/>
      </c>
      <c r="AC505" s="238" t="str">
        <f>Shares!D505</f>
        <v/>
      </c>
      <c r="AD505" s="238">
        <f>IF($Z505="",0,Shares!E505)</f>
        <v>0</v>
      </c>
      <c r="AE505" s="260">
        <f>IF($Z505="",0,Shares!K505*Shares!J505)</f>
        <v>0</v>
      </c>
      <c r="AF505" s="261">
        <f t="shared" si="45"/>
        <v>0</v>
      </c>
      <c r="AG505" s="260">
        <f>IF($Z505="",0,Shares!M505)</f>
        <v>0</v>
      </c>
      <c r="AH505" s="261">
        <f>IF($Z505="",0,Shares!N505)</f>
        <v>0</v>
      </c>
      <c r="AI505" s="238" t="str">
        <f>IF($Z505="","",RANK(AE505,$AE$2:$AE$1001)+COUNTIF($AE$2:AE505,AE505)-1)</f>
        <v/>
      </c>
      <c r="AJ505" s="238" t="str">
        <f>IF($AD505&lt;0,COUNT($AJ$1:AJ504)+1,"")</f>
        <v/>
      </c>
      <c r="AL505" s="238" t="str">
        <f>'All Ticker P&amp;L'!A505</f>
        <v/>
      </c>
      <c r="AM505" s="238" t="str">
        <f>'All Ticker P&amp;L'!B505</f>
        <v/>
      </c>
      <c r="AN505" s="238" t="str">
        <f>'All Ticker P&amp;L'!C505</f>
        <v/>
      </c>
      <c r="AO505" s="238" t="str">
        <f>'All Ticker P&amp;L'!D505</f>
        <v/>
      </c>
      <c r="AP505" s="238">
        <f>IF($AL505="",0,'All Ticker P&amp;L'!E505)</f>
        <v>0</v>
      </c>
      <c r="AQ505" s="260">
        <f>IF($AL505="",0,'All Ticker P&amp;L'!J505*'All Ticker P&amp;L'!I505)</f>
        <v>0</v>
      </c>
      <c r="AR505" s="260">
        <f>IF($AL505="",0,'All Ticker P&amp;L'!L505)</f>
        <v>0</v>
      </c>
      <c r="AS505" s="261">
        <f>IF($AL505="",0,'All Ticker P&amp;L'!M505)</f>
        <v>0</v>
      </c>
      <c r="AT505" s="238" t="str">
        <f>IF($AL505="","",RANK(AR505,$AR$2:$AR$1001)+COUNTIF($AR$2:AR505,AR505)-1)</f>
        <v/>
      </c>
      <c r="AU505" s="238" t="str">
        <f>IF($AL505="","",RANK(AV505,$AV$2:$AV$1001)+COUNTIF($AV$2:AV505,AV505)-1)</f>
        <v/>
      </c>
      <c r="AV505" s="260">
        <f t="shared" si="46"/>
        <v>0</v>
      </c>
    </row>
    <row r="506" spans="26:48" ht="15" customHeight="1" x14ac:dyDescent="0.2">
      <c r="Z506" s="238" t="str">
        <f>Shares!A506</f>
        <v/>
      </c>
      <c r="AA506" s="238" t="str">
        <f>Shares!B506</f>
        <v/>
      </c>
      <c r="AB506" s="238" t="str">
        <f>Shares!C506</f>
        <v/>
      </c>
      <c r="AC506" s="238" t="str">
        <f>Shares!D506</f>
        <v/>
      </c>
      <c r="AD506" s="238">
        <f>IF($Z506="",0,Shares!E506)</f>
        <v>0</v>
      </c>
      <c r="AE506" s="260">
        <f>IF($Z506="",0,Shares!K506*Shares!J506)</f>
        <v>0</v>
      </c>
      <c r="AF506" s="261">
        <f t="shared" si="45"/>
        <v>0</v>
      </c>
      <c r="AG506" s="260">
        <f>IF($Z506="",0,Shares!M506)</f>
        <v>0</v>
      </c>
      <c r="AH506" s="261">
        <f>IF($Z506="",0,Shares!N506)</f>
        <v>0</v>
      </c>
      <c r="AI506" s="238" t="str">
        <f>IF($Z506="","",RANK(AE506,$AE$2:$AE$1001)+COUNTIF($AE$2:AE506,AE506)-1)</f>
        <v/>
      </c>
      <c r="AJ506" s="238" t="str">
        <f>IF($AD506&lt;0,COUNT($AJ$1:AJ505)+1,"")</f>
        <v/>
      </c>
      <c r="AL506" s="238" t="str">
        <f>'All Ticker P&amp;L'!A506</f>
        <v/>
      </c>
      <c r="AM506" s="238" t="str">
        <f>'All Ticker P&amp;L'!B506</f>
        <v/>
      </c>
      <c r="AN506" s="238" t="str">
        <f>'All Ticker P&amp;L'!C506</f>
        <v/>
      </c>
      <c r="AO506" s="238" t="str">
        <f>'All Ticker P&amp;L'!D506</f>
        <v/>
      </c>
      <c r="AP506" s="238">
        <f>IF($AL506="",0,'All Ticker P&amp;L'!E506)</f>
        <v>0</v>
      </c>
      <c r="AQ506" s="260">
        <f>IF($AL506="",0,'All Ticker P&amp;L'!J506*'All Ticker P&amp;L'!I506)</f>
        <v>0</v>
      </c>
      <c r="AR506" s="260">
        <f>IF($AL506="",0,'All Ticker P&amp;L'!L506)</f>
        <v>0</v>
      </c>
      <c r="AS506" s="261">
        <f>IF($AL506="",0,'All Ticker P&amp;L'!M506)</f>
        <v>0</v>
      </c>
      <c r="AT506" s="238" t="str">
        <f>IF($AL506="","",RANK(AR506,$AR$2:$AR$1001)+COUNTIF($AR$2:AR506,AR506)-1)</f>
        <v/>
      </c>
      <c r="AU506" s="238" t="str">
        <f>IF($AL506="","",RANK(AV506,$AV$2:$AV$1001)+COUNTIF($AV$2:AV506,AV506)-1)</f>
        <v/>
      </c>
      <c r="AV506" s="260">
        <f t="shared" si="46"/>
        <v>0</v>
      </c>
    </row>
    <row r="507" spans="26:48" ht="15" customHeight="1" x14ac:dyDescent="0.2">
      <c r="Z507" s="238" t="str">
        <f>Shares!A507</f>
        <v/>
      </c>
      <c r="AA507" s="238" t="str">
        <f>Shares!B507</f>
        <v/>
      </c>
      <c r="AB507" s="238" t="str">
        <f>Shares!C507</f>
        <v/>
      </c>
      <c r="AC507" s="238" t="str">
        <f>Shares!D507</f>
        <v/>
      </c>
      <c r="AD507" s="238">
        <f>IF($Z507="",0,Shares!E507)</f>
        <v>0</v>
      </c>
      <c r="AE507" s="260">
        <f>IF($Z507="",0,Shares!K507*Shares!J507)</f>
        <v>0</v>
      </c>
      <c r="AF507" s="261">
        <f t="shared" si="45"/>
        <v>0</v>
      </c>
      <c r="AG507" s="260">
        <f>IF($Z507="",0,Shares!M507)</f>
        <v>0</v>
      </c>
      <c r="AH507" s="261">
        <f>IF($Z507="",0,Shares!N507)</f>
        <v>0</v>
      </c>
      <c r="AI507" s="238" t="str">
        <f>IF($Z507="","",RANK(AE507,$AE$2:$AE$1001)+COUNTIF($AE$2:AE507,AE507)-1)</f>
        <v/>
      </c>
      <c r="AJ507" s="238" t="str">
        <f>IF($AD507&lt;0,COUNT($AJ$1:AJ506)+1,"")</f>
        <v/>
      </c>
      <c r="AL507" s="238" t="str">
        <f>'All Ticker P&amp;L'!A507</f>
        <v/>
      </c>
      <c r="AM507" s="238" t="str">
        <f>'All Ticker P&amp;L'!B507</f>
        <v/>
      </c>
      <c r="AN507" s="238" t="str">
        <f>'All Ticker P&amp;L'!C507</f>
        <v/>
      </c>
      <c r="AO507" s="238" t="str">
        <f>'All Ticker P&amp;L'!D507</f>
        <v/>
      </c>
      <c r="AP507" s="238">
        <f>IF($AL507="",0,'All Ticker P&amp;L'!E507)</f>
        <v>0</v>
      </c>
      <c r="AQ507" s="260">
        <f>IF($AL507="",0,'All Ticker P&amp;L'!J507*'All Ticker P&amp;L'!I507)</f>
        <v>0</v>
      </c>
      <c r="AR507" s="260">
        <f>IF($AL507="",0,'All Ticker P&amp;L'!L507)</f>
        <v>0</v>
      </c>
      <c r="AS507" s="261">
        <f>IF($AL507="",0,'All Ticker P&amp;L'!M507)</f>
        <v>0</v>
      </c>
      <c r="AT507" s="238" t="str">
        <f>IF($AL507="","",RANK(AR507,$AR$2:$AR$1001)+COUNTIF($AR$2:AR507,AR507)-1)</f>
        <v/>
      </c>
      <c r="AU507" s="238" t="str">
        <f>IF($AL507="","",RANK(AV507,$AV$2:$AV$1001)+COUNTIF($AV$2:AV507,AV507)-1)</f>
        <v/>
      </c>
      <c r="AV507" s="260">
        <f t="shared" si="46"/>
        <v>0</v>
      </c>
    </row>
    <row r="508" spans="26:48" ht="15" customHeight="1" x14ac:dyDescent="0.2">
      <c r="Z508" s="238" t="str">
        <f>Shares!A508</f>
        <v/>
      </c>
      <c r="AA508" s="238" t="str">
        <f>Shares!B508</f>
        <v/>
      </c>
      <c r="AB508" s="238" t="str">
        <f>Shares!C508</f>
        <v/>
      </c>
      <c r="AC508" s="238" t="str">
        <f>Shares!D508</f>
        <v/>
      </c>
      <c r="AD508" s="238">
        <f>IF($Z508="",0,Shares!E508)</f>
        <v>0</v>
      </c>
      <c r="AE508" s="260">
        <f>IF($Z508="",0,Shares!K508*Shares!J508)</f>
        <v>0</v>
      </c>
      <c r="AF508" s="261">
        <f t="shared" si="45"/>
        <v>0</v>
      </c>
      <c r="AG508" s="260">
        <f>IF($Z508="",0,Shares!M508)</f>
        <v>0</v>
      </c>
      <c r="AH508" s="261">
        <f>IF($Z508="",0,Shares!N508)</f>
        <v>0</v>
      </c>
      <c r="AI508" s="238" t="str">
        <f>IF($Z508="","",RANK(AE508,$AE$2:$AE$1001)+COUNTIF($AE$2:AE508,AE508)-1)</f>
        <v/>
      </c>
      <c r="AJ508" s="238" t="str">
        <f>IF($AD508&lt;0,COUNT($AJ$1:AJ507)+1,"")</f>
        <v/>
      </c>
      <c r="AL508" s="238" t="str">
        <f>'All Ticker P&amp;L'!A508</f>
        <v/>
      </c>
      <c r="AM508" s="238" t="str">
        <f>'All Ticker P&amp;L'!B508</f>
        <v/>
      </c>
      <c r="AN508" s="238" t="str">
        <f>'All Ticker P&amp;L'!C508</f>
        <v/>
      </c>
      <c r="AO508" s="238" t="str">
        <f>'All Ticker P&amp;L'!D508</f>
        <v/>
      </c>
      <c r="AP508" s="238">
        <f>IF($AL508="",0,'All Ticker P&amp;L'!E508)</f>
        <v>0</v>
      </c>
      <c r="AQ508" s="260">
        <f>IF($AL508="",0,'All Ticker P&amp;L'!J508*'All Ticker P&amp;L'!I508)</f>
        <v>0</v>
      </c>
      <c r="AR508" s="260">
        <f>IF($AL508="",0,'All Ticker P&amp;L'!L508)</f>
        <v>0</v>
      </c>
      <c r="AS508" s="261">
        <f>IF($AL508="",0,'All Ticker P&amp;L'!M508)</f>
        <v>0</v>
      </c>
      <c r="AT508" s="238" t="str">
        <f>IF($AL508="","",RANK(AR508,$AR$2:$AR$1001)+COUNTIF($AR$2:AR508,AR508)-1)</f>
        <v/>
      </c>
      <c r="AU508" s="238" t="str">
        <f>IF($AL508="","",RANK(AV508,$AV$2:$AV$1001)+COUNTIF($AV$2:AV508,AV508)-1)</f>
        <v/>
      </c>
      <c r="AV508" s="260">
        <f t="shared" si="46"/>
        <v>0</v>
      </c>
    </row>
    <row r="509" spans="26:48" ht="15" customHeight="1" x14ac:dyDescent="0.2">
      <c r="Z509" s="238" t="str">
        <f>Shares!A509</f>
        <v/>
      </c>
      <c r="AA509" s="238" t="str">
        <f>Shares!B509</f>
        <v/>
      </c>
      <c r="AB509" s="238" t="str">
        <f>Shares!C509</f>
        <v/>
      </c>
      <c r="AC509" s="238" t="str">
        <f>Shares!D509</f>
        <v/>
      </c>
      <c r="AD509" s="238">
        <f>IF($Z509="",0,Shares!E509)</f>
        <v>0</v>
      </c>
      <c r="AE509" s="260">
        <f>IF($Z509="",0,Shares!K509*Shares!J509)</f>
        <v>0</v>
      </c>
      <c r="AF509" s="261">
        <f t="shared" si="45"/>
        <v>0</v>
      </c>
      <c r="AG509" s="260">
        <f>IF($Z509="",0,Shares!M509)</f>
        <v>0</v>
      </c>
      <c r="AH509" s="261">
        <f>IF($Z509="",0,Shares!N509)</f>
        <v>0</v>
      </c>
      <c r="AI509" s="238" t="str">
        <f>IF($Z509="","",RANK(AE509,$AE$2:$AE$1001)+COUNTIF($AE$2:AE509,AE509)-1)</f>
        <v/>
      </c>
      <c r="AJ509" s="238" t="str">
        <f>IF($AD509&lt;0,COUNT($AJ$1:AJ508)+1,"")</f>
        <v/>
      </c>
      <c r="AL509" s="238" t="str">
        <f>'All Ticker P&amp;L'!A509</f>
        <v/>
      </c>
      <c r="AM509" s="238" t="str">
        <f>'All Ticker P&amp;L'!B509</f>
        <v/>
      </c>
      <c r="AN509" s="238" t="str">
        <f>'All Ticker P&amp;L'!C509</f>
        <v/>
      </c>
      <c r="AO509" s="238" t="str">
        <f>'All Ticker P&amp;L'!D509</f>
        <v/>
      </c>
      <c r="AP509" s="238">
        <f>IF($AL509="",0,'All Ticker P&amp;L'!E509)</f>
        <v>0</v>
      </c>
      <c r="AQ509" s="260">
        <f>IF($AL509="",0,'All Ticker P&amp;L'!J509*'All Ticker P&amp;L'!I509)</f>
        <v>0</v>
      </c>
      <c r="AR509" s="260">
        <f>IF($AL509="",0,'All Ticker P&amp;L'!L509)</f>
        <v>0</v>
      </c>
      <c r="AS509" s="261">
        <f>IF($AL509="",0,'All Ticker P&amp;L'!M509)</f>
        <v>0</v>
      </c>
      <c r="AT509" s="238" t="str">
        <f>IF($AL509="","",RANK(AR509,$AR$2:$AR$1001)+COUNTIF($AR$2:AR509,AR509)-1)</f>
        <v/>
      </c>
      <c r="AU509" s="238" t="str">
        <f>IF($AL509="","",RANK(AV509,$AV$2:$AV$1001)+COUNTIF($AV$2:AV509,AV509)-1)</f>
        <v/>
      </c>
      <c r="AV509" s="260">
        <f t="shared" si="46"/>
        <v>0</v>
      </c>
    </row>
    <row r="510" spans="26:48" ht="15" customHeight="1" x14ac:dyDescent="0.2">
      <c r="Z510" s="238" t="str">
        <f>Shares!A510</f>
        <v/>
      </c>
      <c r="AA510" s="238" t="str">
        <f>Shares!B510</f>
        <v/>
      </c>
      <c r="AB510" s="238" t="str">
        <f>Shares!C510</f>
        <v/>
      </c>
      <c r="AC510" s="238" t="str">
        <f>Shares!D510</f>
        <v/>
      </c>
      <c r="AD510" s="238">
        <f>IF($Z510="",0,Shares!E510)</f>
        <v>0</v>
      </c>
      <c r="AE510" s="260">
        <f>IF($Z510="",0,Shares!K510*Shares!J510)</f>
        <v>0</v>
      </c>
      <c r="AF510" s="261">
        <f t="shared" si="45"/>
        <v>0</v>
      </c>
      <c r="AG510" s="260">
        <f>IF($Z510="",0,Shares!M510)</f>
        <v>0</v>
      </c>
      <c r="AH510" s="261">
        <f>IF($Z510="",0,Shares!N510)</f>
        <v>0</v>
      </c>
      <c r="AI510" s="238" t="str">
        <f>IF($Z510="","",RANK(AE510,$AE$2:$AE$1001)+COUNTIF($AE$2:AE510,AE510)-1)</f>
        <v/>
      </c>
      <c r="AJ510" s="238" t="str">
        <f>IF($AD510&lt;0,COUNT($AJ$1:AJ509)+1,"")</f>
        <v/>
      </c>
      <c r="AL510" s="238" t="str">
        <f>'All Ticker P&amp;L'!A510</f>
        <v/>
      </c>
      <c r="AM510" s="238" t="str">
        <f>'All Ticker P&amp;L'!B510</f>
        <v/>
      </c>
      <c r="AN510" s="238" t="str">
        <f>'All Ticker P&amp;L'!C510</f>
        <v/>
      </c>
      <c r="AO510" s="238" t="str">
        <f>'All Ticker P&amp;L'!D510</f>
        <v/>
      </c>
      <c r="AP510" s="238">
        <f>IF($AL510="",0,'All Ticker P&amp;L'!E510)</f>
        <v>0</v>
      </c>
      <c r="AQ510" s="260">
        <f>IF($AL510="",0,'All Ticker P&amp;L'!J510*'All Ticker P&amp;L'!I510)</f>
        <v>0</v>
      </c>
      <c r="AR510" s="260">
        <f>IF($AL510="",0,'All Ticker P&amp;L'!L510)</f>
        <v>0</v>
      </c>
      <c r="AS510" s="261">
        <f>IF($AL510="",0,'All Ticker P&amp;L'!M510)</f>
        <v>0</v>
      </c>
      <c r="AT510" s="238" t="str">
        <f>IF($AL510="","",RANK(AR510,$AR$2:$AR$1001)+COUNTIF($AR$2:AR510,AR510)-1)</f>
        <v/>
      </c>
      <c r="AU510" s="238" t="str">
        <f>IF($AL510="","",RANK(AV510,$AV$2:$AV$1001)+COUNTIF($AV$2:AV510,AV510)-1)</f>
        <v/>
      </c>
      <c r="AV510" s="260">
        <f t="shared" si="46"/>
        <v>0</v>
      </c>
    </row>
    <row r="511" spans="26:48" ht="15" customHeight="1" x14ac:dyDescent="0.2">
      <c r="Z511" s="238" t="str">
        <f>Shares!A511</f>
        <v/>
      </c>
      <c r="AA511" s="238" t="str">
        <f>Shares!B511</f>
        <v/>
      </c>
      <c r="AB511" s="238" t="str">
        <f>Shares!C511</f>
        <v/>
      </c>
      <c r="AC511" s="238" t="str">
        <f>Shares!D511</f>
        <v/>
      </c>
      <c r="AD511" s="238">
        <f>IF($Z511="",0,Shares!E511)</f>
        <v>0</v>
      </c>
      <c r="AE511" s="260">
        <f>IF($Z511="",0,Shares!K511*Shares!J511)</f>
        <v>0</v>
      </c>
      <c r="AF511" s="261">
        <f t="shared" si="45"/>
        <v>0</v>
      </c>
      <c r="AG511" s="260">
        <f>IF($Z511="",0,Shares!M511)</f>
        <v>0</v>
      </c>
      <c r="AH511" s="261">
        <f>IF($Z511="",0,Shares!N511)</f>
        <v>0</v>
      </c>
      <c r="AI511" s="238" t="str">
        <f>IF($Z511="","",RANK(AE511,$AE$2:$AE$1001)+COUNTIF($AE$2:AE511,AE511)-1)</f>
        <v/>
      </c>
      <c r="AJ511" s="238" t="str">
        <f>IF($AD511&lt;0,COUNT($AJ$1:AJ510)+1,"")</f>
        <v/>
      </c>
      <c r="AL511" s="238" t="str">
        <f>'All Ticker P&amp;L'!A511</f>
        <v/>
      </c>
      <c r="AM511" s="238" t="str">
        <f>'All Ticker P&amp;L'!B511</f>
        <v/>
      </c>
      <c r="AN511" s="238" t="str">
        <f>'All Ticker P&amp;L'!C511</f>
        <v/>
      </c>
      <c r="AO511" s="238" t="str">
        <f>'All Ticker P&amp;L'!D511</f>
        <v/>
      </c>
      <c r="AP511" s="238">
        <f>IF($AL511="",0,'All Ticker P&amp;L'!E511)</f>
        <v>0</v>
      </c>
      <c r="AQ511" s="260">
        <f>IF($AL511="",0,'All Ticker P&amp;L'!J511*'All Ticker P&amp;L'!I511)</f>
        <v>0</v>
      </c>
      <c r="AR511" s="260">
        <f>IF($AL511="",0,'All Ticker P&amp;L'!L511)</f>
        <v>0</v>
      </c>
      <c r="AS511" s="261">
        <f>IF($AL511="",0,'All Ticker P&amp;L'!M511)</f>
        <v>0</v>
      </c>
      <c r="AT511" s="238" t="str">
        <f>IF($AL511="","",RANK(AR511,$AR$2:$AR$1001)+COUNTIF($AR$2:AR511,AR511)-1)</f>
        <v/>
      </c>
      <c r="AU511" s="238" t="str">
        <f>IF($AL511="","",RANK(AV511,$AV$2:$AV$1001)+COUNTIF($AV$2:AV511,AV511)-1)</f>
        <v/>
      </c>
      <c r="AV511" s="260">
        <f t="shared" si="46"/>
        <v>0</v>
      </c>
    </row>
    <row r="512" spans="26:48" ht="15" customHeight="1" x14ac:dyDescent="0.2">
      <c r="Z512" s="238" t="str">
        <f>Shares!A512</f>
        <v/>
      </c>
      <c r="AA512" s="238" t="str">
        <f>Shares!B512</f>
        <v/>
      </c>
      <c r="AB512" s="238" t="str">
        <f>Shares!C512</f>
        <v/>
      </c>
      <c r="AC512" s="238" t="str">
        <f>Shares!D512</f>
        <v/>
      </c>
      <c r="AD512" s="238">
        <f>IF($Z512="",0,Shares!E512)</f>
        <v>0</v>
      </c>
      <c r="AE512" s="260">
        <f>IF($Z512="",0,Shares!K512*Shares!J512)</f>
        <v>0</v>
      </c>
      <c r="AF512" s="261">
        <f t="shared" si="45"/>
        <v>0</v>
      </c>
      <c r="AG512" s="260">
        <f>IF($Z512="",0,Shares!M512)</f>
        <v>0</v>
      </c>
      <c r="AH512" s="261">
        <f>IF($Z512="",0,Shares!N512)</f>
        <v>0</v>
      </c>
      <c r="AI512" s="238" t="str">
        <f>IF($Z512="","",RANK(AE512,$AE$2:$AE$1001)+COUNTIF($AE$2:AE512,AE512)-1)</f>
        <v/>
      </c>
      <c r="AJ512" s="238" t="str">
        <f>IF($AD512&lt;0,COUNT($AJ$1:AJ511)+1,"")</f>
        <v/>
      </c>
      <c r="AL512" s="238" t="str">
        <f>'All Ticker P&amp;L'!A512</f>
        <v/>
      </c>
      <c r="AM512" s="238" t="str">
        <f>'All Ticker P&amp;L'!B512</f>
        <v/>
      </c>
      <c r="AN512" s="238" t="str">
        <f>'All Ticker P&amp;L'!C512</f>
        <v/>
      </c>
      <c r="AO512" s="238" t="str">
        <f>'All Ticker P&amp;L'!D512</f>
        <v/>
      </c>
      <c r="AP512" s="238">
        <f>IF($AL512="",0,'All Ticker P&amp;L'!E512)</f>
        <v>0</v>
      </c>
      <c r="AQ512" s="260">
        <f>IF($AL512="",0,'All Ticker P&amp;L'!J512*'All Ticker P&amp;L'!I512)</f>
        <v>0</v>
      </c>
      <c r="AR512" s="260">
        <f>IF($AL512="",0,'All Ticker P&amp;L'!L512)</f>
        <v>0</v>
      </c>
      <c r="AS512" s="261">
        <f>IF($AL512="",0,'All Ticker P&amp;L'!M512)</f>
        <v>0</v>
      </c>
      <c r="AT512" s="238" t="str">
        <f>IF($AL512="","",RANK(AR512,$AR$2:$AR$1001)+COUNTIF($AR$2:AR512,AR512)-1)</f>
        <v/>
      </c>
      <c r="AU512" s="238" t="str">
        <f>IF($AL512="","",RANK(AV512,$AV$2:$AV$1001)+COUNTIF($AV$2:AV512,AV512)-1)</f>
        <v/>
      </c>
      <c r="AV512" s="260">
        <f t="shared" si="46"/>
        <v>0</v>
      </c>
    </row>
    <row r="513" spans="26:48" ht="15" customHeight="1" x14ac:dyDescent="0.2">
      <c r="Z513" s="238" t="str">
        <f>Shares!A513</f>
        <v/>
      </c>
      <c r="AA513" s="238" t="str">
        <f>Shares!B513</f>
        <v/>
      </c>
      <c r="AB513" s="238" t="str">
        <f>Shares!C513</f>
        <v/>
      </c>
      <c r="AC513" s="238" t="str">
        <f>Shares!D513</f>
        <v/>
      </c>
      <c r="AD513" s="238">
        <f>IF($Z513="",0,Shares!E513)</f>
        <v>0</v>
      </c>
      <c r="AE513" s="260">
        <f>IF($Z513="",0,Shares!K513*Shares!J513)</f>
        <v>0</v>
      </c>
      <c r="AF513" s="261">
        <f t="shared" si="45"/>
        <v>0</v>
      </c>
      <c r="AG513" s="260">
        <f>IF($Z513="",0,Shares!M513)</f>
        <v>0</v>
      </c>
      <c r="AH513" s="261">
        <f>IF($Z513="",0,Shares!N513)</f>
        <v>0</v>
      </c>
      <c r="AI513" s="238" t="str">
        <f>IF($Z513="","",RANK(AE513,$AE$2:$AE$1001)+COUNTIF($AE$2:AE513,AE513)-1)</f>
        <v/>
      </c>
      <c r="AJ513" s="238" t="str">
        <f>IF($AD513&lt;0,COUNT($AJ$1:AJ512)+1,"")</f>
        <v/>
      </c>
      <c r="AL513" s="238" t="str">
        <f>'All Ticker P&amp;L'!A513</f>
        <v/>
      </c>
      <c r="AM513" s="238" t="str">
        <f>'All Ticker P&amp;L'!B513</f>
        <v/>
      </c>
      <c r="AN513" s="238" t="str">
        <f>'All Ticker P&amp;L'!C513</f>
        <v/>
      </c>
      <c r="AO513" s="238" t="str">
        <f>'All Ticker P&amp;L'!D513</f>
        <v/>
      </c>
      <c r="AP513" s="238">
        <f>IF($AL513="",0,'All Ticker P&amp;L'!E513)</f>
        <v>0</v>
      </c>
      <c r="AQ513" s="260">
        <f>IF($AL513="",0,'All Ticker P&amp;L'!J513*'All Ticker P&amp;L'!I513)</f>
        <v>0</v>
      </c>
      <c r="AR513" s="260">
        <f>IF($AL513="",0,'All Ticker P&amp;L'!L513)</f>
        <v>0</v>
      </c>
      <c r="AS513" s="261">
        <f>IF($AL513="",0,'All Ticker P&amp;L'!M513)</f>
        <v>0</v>
      </c>
      <c r="AT513" s="238" t="str">
        <f>IF($AL513="","",RANK(AR513,$AR$2:$AR$1001)+COUNTIF($AR$2:AR513,AR513)-1)</f>
        <v/>
      </c>
      <c r="AU513" s="238" t="str">
        <f>IF($AL513="","",RANK(AV513,$AV$2:$AV$1001)+COUNTIF($AV$2:AV513,AV513)-1)</f>
        <v/>
      </c>
      <c r="AV513" s="260">
        <f t="shared" si="46"/>
        <v>0</v>
      </c>
    </row>
    <row r="514" spans="26:48" ht="15" customHeight="1" x14ac:dyDescent="0.2">
      <c r="Z514" s="238" t="str">
        <f>Shares!A514</f>
        <v/>
      </c>
      <c r="AA514" s="238" t="str">
        <f>Shares!B514</f>
        <v/>
      </c>
      <c r="AB514" s="238" t="str">
        <f>Shares!C514</f>
        <v/>
      </c>
      <c r="AC514" s="238" t="str">
        <f>Shares!D514</f>
        <v/>
      </c>
      <c r="AD514" s="238">
        <f>IF($Z514="",0,Shares!E514)</f>
        <v>0</v>
      </c>
      <c r="AE514" s="260">
        <f>IF($Z514="",0,Shares!K514*Shares!J514)</f>
        <v>0</v>
      </c>
      <c r="AF514" s="261">
        <f t="shared" ref="AF514:AF577" si="47">IFERROR(AE514/$B$5,0)</f>
        <v>0</v>
      </c>
      <c r="AG514" s="260">
        <f>IF($Z514="",0,Shares!M514)</f>
        <v>0</v>
      </c>
      <c r="AH514" s="261">
        <f>IF($Z514="",0,Shares!N514)</f>
        <v>0</v>
      </c>
      <c r="AI514" s="238" t="str">
        <f>IF($Z514="","",RANK(AE514,$AE$2:$AE$1001)+COUNTIF($AE$2:AE514,AE514)-1)</f>
        <v/>
      </c>
      <c r="AJ514" s="238" t="str">
        <f>IF($AD514&lt;0,COUNT($AJ$1:AJ513)+1,"")</f>
        <v/>
      </c>
      <c r="AL514" s="238" t="str">
        <f>'All Ticker P&amp;L'!A514</f>
        <v/>
      </c>
      <c r="AM514" s="238" t="str">
        <f>'All Ticker P&amp;L'!B514</f>
        <v/>
      </c>
      <c r="AN514" s="238" t="str">
        <f>'All Ticker P&amp;L'!C514</f>
        <v/>
      </c>
      <c r="AO514" s="238" t="str">
        <f>'All Ticker P&amp;L'!D514</f>
        <v/>
      </c>
      <c r="AP514" s="238">
        <f>IF($AL514="",0,'All Ticker P&amp;L'!E514)</f>
        <v>0</v>
      </c>
      <c r="AQ514" s="260">
        <f>IF($AL514="",0,'All Ticker P&amp;L'!J514*'All Ticker P&amp;L'!I514)</f>
        <v>0</v>
      </c>
      <c r="AR514" s="260">
        <f>IF($AL514="",0,'All Ticker P&amp;L'!L514)</f>
        <v>0</v>
      </c>
      <c r="AS514" s="261">
        <f>IF($AL514="",0,'All Ticker P&amp;L'!M514)</f>
        <v>0</v>
      </c>
      <c r="AT514" s="238" t="str">
        <f>IF($AL514="","",RANK(AR514,$AR$2:$AR$1001)+COUNTIF($AR$2:AR514,AR514)-1)</f>
        <v/>
      </c>
      <c r="AU514" s="238" t="str">
        <f>IF($AL514="","",RANK(AV514,$AV$2:$AV$1001)+COUNTIF($AV$2:AV514,AV514)-1)</f>
        <v/>
      </c>
      <c r="AV514" s="260">
        <f t="shared" ref="AV514:AV577" si="48">-AR514</f>
        <v>0</v>
      </c>
    </row>
    <row r="515" spans="26:48" ht="15" customHeight="1" x14ac:dyDescent="0.2">
      <c r="Z515" s="238" t="str">
        <f>Shares!A515</f>
        <v/>
      </c>
      <c r="AA515" s="238" t="str">
        <f>Shares!B515</f>
        <v/>
      </c>
      <c r="AB515" s="238" t="str">
        <f>Shares!C515</f>
        <v/>
      </c>
      <c r="AC515" s="238" t="str">
        <f>Shares!D515</f>
        <v/>
      </c>
      <c r="AD515" s="238">
        <f>IF($Z515="",0,Shares!E515)</f>
        <v>0</v>
      </c>
      <c r="AE515" s="260">
        <f>IF($Z515="",0,Shares!K515*Shares!J515)</f>
        <v>0</v>
      </c>
      <c r="AF515" s="261">
        <f t="shared" si="47"/>
        <v>0</v>
      </c>
      <c r="AG515" s="260">
        <f>IF($Z515="",0,Shares!M515)</f>
        <v>0</v>
      </c>
      <c r="AH515" s="261">
        <f>IF($Z515="",0,Shares!N515)</f>
        <v>0</v>
      </c>
      <c r="AI515" s="238" t="str">
        <f>IF($Z515="","",RANK(AE515,$AE$2:$AE$1001)+COUNTIF($AE$2:AE515,AE515)-1)</f>
        <v/>
      </c>
      <c r="AJ515" s="238" t="str">
        <f>IF($AD515&lt;0,COUNT($AJ$1:AJ514)+1,"")</f>
        <v/>
      </c>
      <c r="AL515" s="238" t="str">
        <f>'All Ticker P&amp;L'!A515</f>
        <v/>
      </c>
      <c r="AM515" s="238" t="str">
        <f>'All Ticker P&amp;L'!B515</f>
        <v/>
      </c>
      <c r="AN515" s="238" t="str">
        <f>'All Ticker P&amp;L'!C515</f>
        <v/>
      </c>
      <c r="AO515" s="238" t="str">
        <f>'All Ticker P&amp;L'!D515</f>
        <v/>
      </c>
      <c r="AP515" s="238">
        <f>IF($AL515="",0,'All Ticker P&amp;L'!E515)</f>
        <v>0</v>
      </c>
      <c r="AQ515" s="260">
        <f>IF($AL515="",0,'All Ticker P&amp;L'!J515*'All Ticker P&amp;L'!I515)</f>
        <v>0</v>
      </c>
      <c r="AR515" s="260">
        <f>IF($AL515="",0,'All Ticker P&amp;L'!L515)</f>
        <v>0</v>
      </c>
      <c r="AS515" s="261">
        <f>IF($AL515="",0,'All Ticker P&amp;L'!M515)</f>
        <v>0</v>
      </c>
      <c r="AT515" s="238" t="str">
        <f>IF($AL515="","",RANK(AR515,$AR$2:$AR$1001)+COUNTIF($AR$2:AR515,AR515)-1)</f>
        <v/>
      </c>
      <c r="AU515" s="238" t="str">
        <f>IF($AL515="","",RANK(AV515,$AV$2:$AV$1001)+COUNTIF($AV$2:AV515,AV515)-1)</f>
        <v/>
      </c>
      <c r="AV515" s="260">
        <f t="shared" si="48"/>
        <v>0</v>
      </c>
    </row>
    <row r="516" spans="26:48" ht="15" customHeight="1" x14ac:dyDescent="0.2">
      <c r="Z516" s="238" t="str">
        <f>Shares!A516</f>
        <v/>
      </c>
      <c r="AA516" s="238" t="str">
        <f>Shares!B516</f>
        <v/>
      </c>
      <c r="AB516" s="238" t="str">
        <f>Shares!C516</f>
        <v/>
      </c>
      <c r="AC516" s="238" t="str">
        <f>Shares!D516</f>
        <v/>
      </c>
      <c r="AD516" s="238">
        <f>IF($Z516="",0,Shares!E516)</f>
        <v>0</v>
      </c>
      <c r="AE516" s="260">
        <f>IF($Z516="",0,Shares!K516*Shares!J516)</f>
        <v>0</v>
      </c>
      <c r="AF516" s="261">
        <f t="shared" si="47"/>
        <v>0</v>
      </c>
      <c r="AG516" s="260">
        <f>IF($Z516="",0,Shares!M516)</f>
        <v>0</v>
      </c>
      <c r="AH516" s="261">
        <f>IF($Z516="",0,Shares!N516)</f>
        <v>0</v>
      </c>
      <c r="AI516" s="238" t="str">
        <f>IF($Z516="","",RANK(AE516,$AE$2:$AE$1001)+COUNTIF($AE$2:AE516,AE516)-1)</f>
        <v/>
      </c>
      <c r="AJ516" s="238" t="str">
        <f>IF($AD516&lt;0,COUNT($AJ$1:AJ515)+1,"")</f>
        <v/>
      </c>
      <c r="AL516" s="238" t="str">
        <f>'All Ticker P&amp;L'!A516</f>
        <v/>
      </c>
      <c r="AM516" s="238" t="str">
        <f>'All Ticker P&amp;L'!B516</f>
        <v/>
      </c>
      <c r="AN516" s="238" t="str">
        <f>'All Ticker P&amp;L'!C516</f>
        <v/>
      </c>
      <c r="AO516" s="238" t="str">
        <f>'All Ticker P&amp;L'!D516</f>
        <v/>
      </c>
      <c r="AP516" s="238">
        <f>IF($AL516="",0,'All Ticker P&amp;L'!E516)</f>
        <v>0</v>
      </c>
      <c r="AQ516" s="260">
        <f>IF($AL516="",0,'All Ticker P&amp;L'!J516*'All Ticker P&amp;L'!I516)</f>
        <v>0</v>
      </c>
      <c r="AR516" s="260">
        <f>IF($AL516="",0,'All Ticker P&amp;L'!L516)</f>
        <v>0</v>
      </c>
      <c r="AS516" s="261">
        <f>IF($AL516="",0,'All Ticker P&amp;L'!M516)</f>
        <v>0</v>
      </c>
      <c r="AT516" s="238" t="str">
        <f>IF($AL516="","",RANK(AR516,$AR$2:$AR$1001)+COUNTIF($AR$2:AR516,AR516)-1)</f>
        <v/>
      </c>
      <c r="AU516" s="238" t="str">
        <f>IF($AL516="","",RANK(AV516,$AV$2:$AV$1001)+COUNTIF($AV$2:AV516,AV516)-1)</f>
        <v/>
      </c>
      <c r="AV516" s="260">
        <f t="shared" si="48"/>
        <v>0</v>
      </c>
    </row>
    <row r="517" spans="26:48" ht="15" customHeight="1" x14ac:dyDescent="0.2">
      <c r="Z517" s="238" t="str">
        <f>Shares!A517</f>
        <v/>
      </c>
      <c r="AA517" s="238" t="str">
        <f>Shares!B517</f>
        <v/>
      </c>
      <c r="AB517" s="238" t="str">
        <f>Shares!C517</f>
        <v/>
      </c>
      <c r="AC517" s="238" t="str">
        <f>Shares!D517</f>
        <v/>
      </c>
      <c r="AD517" s="238">
        <f>IF($Z517="",0,Shares!E517)</f>
        <v>0</v>
      </c>
      <c r="AE517" s="260">
        <f>IF($Z517="",0,Shares!K517*Shares!J517)</f>
        <v>0</v>
      </c>
      <c r="AF517" s="261">
        <f t="shared" si="47"/>
        <v>0</v>
      </c>
      <c r="AG517" s="260">
        <f>IF($Z517="",0,Shares!M517)</f>
        <v>0</v>
      </c>
      <c r="AH517" s="261">
        <f>IF($Z517="",0,Shares!N517)</f>
        <v>0</v>
      </c>
      <c r="AI517" s="238" t="str">
        <f>IF($Z517="","",RANK(AE517,$AE$2:$AE$1001)+COUNTIF($AE$2:AE517,AE517)-1)</f>
        <v/>
      </c>
      <c r="AJ517" s="238" t="str">
        <f>IF($AD517&lt;0,COUNT($AJ$1:AJ516)+1,"")</f>
        <v/>
      </c>
      <c r="AL517" s="238" t="str">
        <f>'All Ticker P&amp;L'!A517</f>
        <v/>
      </c>
      <c r="AM517" s="238" t="str">
        <f>'All Ticker P&amp;L'!B517</f>
        <v/>
      </c>
      <c r="AN517" s="238" t="str">
        <f>'All Ticker P&amp;L'!C517</f>
        <v/>
      </c>
      <c r="AO517" s="238" t="str">
        <f>'All Ticker P&amp;L'!D517</f>
        <v/>
      </c>
      <c r="AP517" s="238">
        <f>IF($AL517="",0,'All Ticker P&amp;L'!E517)</f>
        <v>0</v>
      </c>
      <c r="AQ517" s="260">
        <f>IF($AL517="",0,'All Ticker P&amp;L'!J517*'All Ticker P&amp;L'!I517)</f>
        <v>0</v>
      </c>
      <c r="AR517" s="260">
        <f>IF($AL517="",0,'All Ticker P&amp;L'!L517)</f>
        <v>0</v>
      </c>
      <c r="AS517" s="261">
        <f>IF($AL517="",0,'All Ticker P&amp;L'!M517)</f>
        <v>0</v>
      </c>
      <c r="AT517" s="238" t="str">
        <f>IF($AL517="","",RANK(AR517,$AR$2:$AR$1001)+COUNTIF($AR$2:AR517,AR517)-1)</f>
        <v/>
      </c>
      <c r="AU517" s="238" t="str">
        <f>IF($AL517="","",RANK(AV517,$AV$2:$AV$1001)+COUNTIF($AV$2:AV517,AV517)-1)</f>
        <v/>
      </c>
      <c r="AV517" s="260">
        <f t="shared" si="48"/>
        <v>0</v>
      </c>
    </row>
    <row r="518" spans="26:48" ht="15" customHeight="1" x14ac:dyDescent="0.2">
      <c r="Z518" s="238" t="str">
        <f>Shares!A518</f>
        <v/>
      </c>
      <c r="AA518" s="238" t="str">
        <f>Shares!B518</f>
        <v/>
      </c>
      <c r="AB518" s="238" t="str">
        <f>Shares!C518</f>
        <v/>
      </c>
      <c r="AC518" s="238" t="str">
        <f>Shares!D518</f>
        <v/>
      </c>
      <c r="AD518" s="238">
        <f>IF($Z518="",0,Shares!E518)</f>
        <v>0</v>
      </c>
      <c r="AE518" s="260">
        <f>IF($Z518="",0,Shares!K518*Shares!J518)</f>
        <v>0</v>
      </c>
      <c r="AF518" s="261">
        <f t="shared" si="47"/>
        <v>0</v>
      </c>
      <c r="AG518" s="260">
        <f>IF($Z518="",0,Shares!M518)</f>
        <v>0</v>
      </c>
      <c r="AH518" s="261">
        <f>IF($Z518="",0,Shares!N518)</f>
        <v>0</v>
      </c>
      <c r="AI518" s="238" t="str">
        <f>IF($Z518="","",RANK(AE518,$AE$2:$AE$1001)+COUNTIF($AE$2:AE518,AE518)-1)</f>
        <v/>
      </c>
      <c r="AJ518" s="238" t="str">
        <f>IF($AD518&lt;0,COUNT($AJ$1:AJ517)+1,"")</f>
        <v/>
      </c>
      <c r="AL518" s="238" t="str">
        <f>'All Ticker P&amp;L'!A518</f>
        <v/>
      </c>
      <c r="AM518" s="238" t="str">
        <f>'All Ticker P&amp;L'!B518</f>
        <v/>
      </c>
      <c r="AN518" s="238" t="str">
        <f>'All Ticker P&amp;L'!C518</f>
        <v/>
      </c>
      <c r="AO518" s="238" t="str">
        <f>'All Ticker P&amp;L'!D518</f>
        <v/>
      </c>
      <c r="AP518" s="238">
        <f>IF($AL518="",0,'All Ticker P&amp;L'!E518)</f>
        <v>0</v>
      </c>
      <c r="AQ518" s="260">
        <f>IF($AL518="",0,'All Ticker P&amp;L'!J518*'All Ticker P&amp;L'!I518)</f>
        <v>0</v>
      </c>
      <c r="AR518" s="260">
        <f>IF($AL518="",0,'All Ticker P&amp;L'!L518)</f>
        <v>0</v>
      </c>
      <c r="AS518" s="261">
        <f>IF($AL518="",0,'All Ticker P&amp;L'!M518)</f>
        <v>0</v>
      </c>
      <c r="AT518" s="238" t="str">
        <f>IF($AL518="","",RANK(AR518,$AR$2:$AR$1001)+COUNTIF($AR$2:AR518,AR518)-1)</f>
        <v/>
      </c>
      <c r="AU518" s="238" t="str">
        <f>IF($AL518="","",RANK(AV518,$AV$2:$AV$1001)+COUNTIF($AV$2:AV518,AV518)-1)</f>
        <v/>
      </c>
      <c r="AV518" s="260">
        <f t="shared" si="48"/>
        <v>0</v>
      </c>
    </row>
    <row r="519" spans="26:48" ht="15" customHeight="1" x14ac:dyDescent="0.2">
      <c r="Z519" s="238" t="str">
        <f>Shares!A519</f>
        <v/>
      </c>
      <c r="AA519" s="238" t="str">
        <f>Shares!B519</f>
        <v/>
      </c>
      <c r="AB519" s="238" t="str">
        <f>Shares!C519</f>
        <v/>
      </c>
      <c r="AC519" s="238" t="str">
        <f>Shares!D519</f>
        <v/>
      </c>
      <c r="AD519" s="238">
        <f>IF($Z519="",0,Shares!E519)</f>
        <v>0</v>
      </c>
      <c r="AE519" s="260">
        <f>IF($Z519="",0,Shares!K519*Shares!J519)</f>
        <v>0</v>
      </c>
      <c r="AF519" s="261">
        <f t="shared" si="47"/>
        <v>0</v>
      </c>
      <c r="AG519" s="260">
        <f>IF($Z519="",0,Shares!M519)</f>
        <v>0</v>
      </c>
      <c r="AH519" s="261">
        <f>IF($Z519="",0,Shares!N519)</f>
        <v>0</v>
      </c>
      <c r="AI519" s="238" t="str">
        <f>IF($Z519="","",RANK(AE519,$AE$2:$AE$1001)+COUNTIF($AE$2:AE519,AE519)-1)</f>
        <v/>
      </c>
      <c r="AJ519" s="238" t="str">
        <f>IF($AD519&lt;0,COUNT($AJ$1:AJ518)+1,"")</f>
        <v/>
      </c>
      <c r="AL519" s="238" t="str">
        <f>'All Ticker P&amp;L'!A519</f>
        <v/>
      </c>
      <c r="AM519" s="238" t="str">
        <f>'All Ticker P&amp;L'!B519</f>
        <v/>
      </c>
      <c r="AN519" s="238" t="str">
        <f>'All Ticker P&amp;L'!C519</f>
        <v/>
      </c>
      <c r="AO519" s="238" t="str">
        <f>'All Ticker P&amp;L'!D519</f>
        <v/>
      </c>
      <c r="AP519" s="238">
        <f>IF($AL519="",0,'All Ticker P&amp;L'!E519)</f>
        <v>0</v>
      </c>
      <c r="AQ519" s="260">
        <f>IF($AL519="",0,'All Ticker P&amp;L'!J519*'All Ticker P&amp;L'!I519)</f>
        <v>0</v>
      </c>
      <c r="AR519" s="260">
        <f>IF($AL519="",0,'All Ticker P&amp;L'!L519)</f>
        <v>0</v>
      </c>
      <c r="AS519" s="261">
        <f>IF($AL519="",0,'All Ticker P&amp;L'!M519)</f>
        <v>0</v>
      </c>
      <c r="AT519" s="238" t="str">
        <f>IF($AL519="","",RANK(AR519,$AR$2:$AR$1001)+COUNTIF($AR$2:AR519,AR519)-1)</f>
        <v/>
      </c>
      <c r="AU519" s="238" t="str">
        <f>IF($AL519="","",RANK(AV519,$AV$2:$AV$1001)+COUNTIF($AV$2:AV519,AV519)-1)</f>
        <v/>
      </c>
      <c r="AV519" s="260">
        <f t="shared" si="48"/>
        <v>0</v>
      </c>
    </row>
    <row r="520" spans="26:48" ht="15" customHeight="1" x14ac:dyDescent="0.2">
      <c r="Z520" s="238" t="str">
        <f>Shares!A520</f>
        <v/>
      </c>
      <c r="AA520" s="238" t="str">
        <f>Shares!B520</f>
        <v/>
      </c>
      <c r="AB520" s="238" t="str">
        <f>Shares!C520</f>
        <v/>
      </c>
      <c r="AC520" s="238" t="str">
        <f>Shares!D520</f>
        <v/>
      </c>
      <c r="AD520" s="238">
        <f>IF($Z520="",0,Shares!E520)</f>
        <v>0</v>
      </c>
      <c r="AE520" s="260">
        <f>IF($Z520="",0,Shares!K520*Shares!J520)</f>
        <v>0</v>
      </c>
      <c r="AF520" s="261">
        <f t="shared" si="47"/>
        <v>0</v>
      </c>
      <c r="AG520" s="260">
        <f>IF($Z520="",0,Shares!M520)</f>
        <v>0</v>
      </c>
      <c r="AH520" s="261">
        <f>IF($Z520="",0,Shares!N520)</f>
        <v>0</v>
      </c>
      <c r="AI520" s="238" t="str">
        <f>IF($Z520="","",RANK(AE520,$AE$2:$AE$1001)+COUNTIF($AE$2:AE520,AE520)-1)</f>
        <v/>
      </c>
      <c r="AJ520" s="238" t="str">
        <f>IF($AD520&lt;0,COUNT($AJ$1:AJ519)+1,"")</f>
        <v/>
      </c>
      <c r="AL520" s="238" t="str">
        <f>'All Ticker P&amp;L'!A520</f>
        <v/>
      </c>
      <c r="AM520" s="238" t="str">
        <f>'All Ticker P&amp;L'!B520</f>
        <v/>
      </c>
      <c r="AN520" s="238" t="str">
        <f>'All Ticker P&amp;L'!C520</f>
        <v/>
      </c>
      <c r="AO520" s="238" t="str">
        <f>'All Ticker P&amp;L'!D520</f>
        <v/>
      </c>
      <c r="AP520" s="238">
        <f>IF($AL520="",0,'All Ticker P&amp;L'!E520)</f>
        <v>0</v>
      </c>
      <c r="AQ520" s="260">
        <f>IF($AL520="",0,'All Ticker P&amp;L'!J520*'All Ticker P&amp;L'!I520)</f>
        <v>0</v>
      </c>
      <c r="AR520" s="260">
        <f>IF($AL520="",0,'All Ticker P&amp;L'!L520)</f>
        <v>0</v>
      </c>
      <c r="AS520" s="261">
        <f>IF($AL520="",0,'All Ticker P&amp;L'!M520)</f>
        <v>0</v>
      </c>
      <c r="AT520" s="238" t="str">
        <f>IF($AL520="","",RANK(AR520,$AR$2:$AR$1001)+COUNTIF($AR$2:AR520,AR520)-1)</f>
        <v/>
      </c>
      <c r="AU520" s="238" t="str">
        <f>IF($AL520="","",RANK(AV520,$AV$2:$AV$1001)+COUNTIF($AV$2:AV520,AV520)-1)</f>
        <v/>
      </c>
      <c r="AV520" s="260">
        <f t="shared" si="48"/>
        <v>0</v>
      </c>
    </row>
    <row r="521" spans="26:48" ht="15" customHeight="1" x14ac:dyDescent="0.2">
      <c r="Z521" s="238" t="str">
        <f>Shares!A521</f>
        <v/>
      </c>
      <c r="AA521" s="238" t="str">
        <f>Shares!B521</f>
        <v/>
      </c>
      <c r="AB521" s="238" t="str">
        <f>Shares!C521</f>
        <v/>
      </c>
      <c r="AC521" s="238" t="str">
        <f>Shares!D521</f>
        <v/>
      </c>
      <c r="AD521" s="238">
        <f>IF($Z521="",0,Shares!E521)</f>
        <v>0</v>
      </c>
      <c r="AE521" s="260">
        <f>IF($Z521="",0,Shares!K521*Shares!J521)</f>
        <v>0</v>
      </c>
      <c r="AF521" s="261">
        <f t="shared" si="47"/>
        <v>0</v>
      </c>
      <c r="AG521" s="260">
        <f>IF($Z521="",0,Shares!M521)</f>
        <v>0</v>
      </c>
      <c r="AH521" s="261">
        <f>IF($Z521="",0,Shares!N521)</f>
        <v>0</v>
      </c>
      <c r="AI521" s="238" t="str">
        <f>IF($Z521="","",RANK(AE521,$AE$2:$AE$1001)+COUNTIF($AE$2:AE521,AE521)-1)</f>
        <v/>
      </c>
      <c r="AJ521" s="238" t="str">
        <f>IF($AD521&lt;0,COUNT($AJ$1:AJ520)+1,"")</f>
        <v/>
      </c>
      <c r="AL521" s="238" t="str">
        <f>'All Ticker P&amp;L'!A521</f>
        <v/>
      </c>
      <c r="AM521" s="238" t="str">
        <f>'All Ticker P&amp;L'!B521</f>
        <v/>
      </c>
      <c r="AN521" s="238" t="str">
        <f>'All Ticker P&amp;L'!C521</f>
        <v/>
      </c>
      <c r="AO521" s="238" t="str">
        <f>'All Ticker P&amp;L'!D521</f>
        <v/>
      </c>
      <c r="AP521" s="238">
        <f>IF($AL521="",0,'All Ticker P&amp;L'!E521)</f>
        <v>0</v>
      </c>
      <c r="AQ521" s="260">
        <f>IF($AL521="",0,'All Ticker P&amp;L'!J521*'All Ticker P&amp;L'!I521)</f>
        <v>0</v>
      </c>
      <c r="AR521" s="260">
        <f>IF($AL521="",0,'All Ticker P&amp;L'!L521)</f>
        <v>0</v>
      </c>
      <c r="AS521" s="261">
        <f>IF($AL521="",0,'All Ticker P&amp;L'!M521)</f>
        <v>0</v>
      </c>
      <c r="AT521" s="238" t="str">
        <f>IF($AL521="","",RANK(AR521,$AR$2:$AR$1001)+COUNTIF($AR$2:AR521,AR521)-1)</f>
        <v/>
      </c>
      <c r="AU521" s="238" t="str">
        <f>IF($AL521="","",RANK(AV521,$AV$2:$AV$1001)+COUNTIF($AV$2:AV521,AV521)-1)</f>
        <v/>
      </c>
      <c r="AV521" s="260">
        <f t="shared" si="48"/>
        <v>0</v>
      </c>
    </row>
    <row r="522" spans="26:48" ht="15" customHeight="1" x14ac:dyDescent="0.2">
      <c r="Z522" s="238" t="str">
        <f>Shares!A522</f>
        <v/>
      </c>
      <c r="AA522" s="238" t="str">
        <f>Shares!B522</f>
        <v/>
      </c>
      <c r="AB522" s="238" t="str">
        <f>Shares!C522</f>
        <v/>
      </c>
      <c r="AC522" s="238" t="str">
        <f>Shares!D522</f>
        <v/>
      </c>
      <c r="AD522" s="238">
        <f>IF($Z522="",0,Shares!E522)</f>
        <v>0</v>
      </c>
      <c r="AE522" s="260">
        <f>IF($Z522="",0,Shares!K522*Shares!J522)</f>
        <v>0</v>
      </c>
      <c r="AF522" s="261">
        <f t="shared" si="47"/>
        <v>0</v>
      </c>
      <c r="AG522" s="260">
        <f>IF($Z522="",0,Shares!M522)</f>
        <v>0</v>
      </c>
      <c r="AH522" s="261">
        <f>IF($Z522="",0,Shares!N522)</f>
        <v>0</v>
      </c>
      <c r="AI522" s="238" t="str">
        <f>IF($Z522="","",RANK(AE522,$AE$2:$AE$1001)+COUNTIF($AE$2:AE522,AE522)-1)</f>
        <v/>
      </c>
      <c r="AJ522" s="238" t="str">
        <f>IF($AD522&lt;0,COUNT($AJ$1:AJ521)+1,"")</f>
        <v/>
      </c>
      <c r="AL522" s="238" t="str">
        <f>'All Ticker P&amp;L'!A522</f>
        <v/>
      </c>
      <c r="AM522" s="238" t="str">
        <f>'All Ticker P&amp;L'!B522</f>
        <v/>
      </c>
      <c r="AN522" s="238" t="str">
        <f>'All Ticker P&amp;L'!C522</f>
        <v/>
      </c>
      <c r="AO522" s="238" t="str">
        <f>'All Ticker P&amp;L'!D522</f>
        <v/>
      </c>
      <c r="AP522" s="238">
        <f>IF($AL522="",0,'All Ticker P&amp;L'!E522)</f>
        <v>0</v>
      </c>
      <c r="AQ522" s="260">
        <f>IF($AL522="",0,'All Ticker P&amp;L'!J522*'All Ticker P&amp;L'!I522)</f>
        <v>0</v>
      </c>
      <c r="AR522" s="260">
        <f>IF($AL522="",0,'All Ticker P&amp;L'!L522)</f>
        <v>0</v>
      </c>
      <c r="AS522" s="261">
        <f>IF($AL522="",0,'All Ticker P&amp;L'!M522)</f>
        <v>0</v>
      </c>
      <c r="AT522" s="238" t="str">
        <f>IF($AL522="","",RANK(AR522,$AR$2:$AR$1001)+COUNTIF($AR$2:AR522,AR522)-1)</f>
        <v/>
      </c>
      <c r="AU522" s="238" t="str">
        <f>IF($AL522="","",RANK(AV522,$AV$2:$AV$1001)+COUNTIF($AV$2:AV522,AV522)-1)</f>
        <v/>
      </c>
      <c r="AV522" s="260">
        <f t="shared" si="48"/>
        <v>0</v>
      </c>
    </row>
    <row r="523" spans="26:48" ht="15" customHeight="1" x14ac:dyDescent="0.2">
      <c r="Z523" s="238" t="str">
        <f>Shares!A523</f>
        <v/>
      </c>
      <c r="AA523" s="238" t="str">
        <f>Shares!B523</f>
        <v/>
      </c>
      <c r="AB523" s="238" t="str">
        <f>Shares!C523</f>
        <v/>
      </c>
      <c r="AC523" s="238" t="str">
        <f>Shares!D523</f>
        <v/>
      </c>
      <c r="AD523" s="238">
        <f>IF($Z523="",0,Shares!E523)</f>
        <v>0</v>
      </c>
      <c r="AE523" s="260">
        <f>IF($Z523="",0,Shares!K523*Shares!J523)</f>
        <v>0</v>
      </c>
      <c r="AF523" s="261">
        <f t="shared" si="47"/>
        <v>0</v>
      </c>
      <c r="AG523" s="260">
        <f>IF($Z523="",0,Shares!M523)</f>
        <v>0</v>
      </c>
      <c r="AH523" s="261">
        <f>IF($Z523="",0,Shares!N523)</f>
        <v>0</v>
      </c>
      <c r="AI523" s="238" t="str">
        <f>IF($Z523="","",RANK(AE523,$AE$2:$AE$1001)+COUNTIF($AE$2:AE523,AE523)-1)</f>
        <v/>
      </c>
      <c r="AJ523" s="238" t="str">
        <f>IF($AD523&lt;0,COUNT($AJ$1:AJ522)+1,"")</f>
        <v/>
      </c>
      <c r="AL523" s="238" t="str">
        <f>'All Ticker P&amp;L'!A523</f>
        <v/>
      </c>
      <c r="AM523" s="238" t="str">
        <f>'All Ticker P&amp;L'!B523</f>
        <v/>
      </c>
      <c r="AN523" s="238" t="str">
        <f>'All Ticker P&amp;L'!C523</f>
        <v/>
      </c>
      <c r="AO523" s="238" t="str">
        <f>'All Ticker P&amp;L'!D523</f>
        <v/>
      </c>
      <c r="AP523" s="238">
        <f>IF($AL523="",0,'All Ticker P&amp;L'!E523)</f>
        <v>0</v>
      </c>
      <c r="AQ523" s="260">
        <f>IF($AL523="",0,'All Ticker P&amp;L'!J523*'All Ticker P&amp;L'!I523)</f>
        <v>0</v>
      </c>
      <c r="AR523" s="260">
        <f>IF($AL523="",0,'All Ticker P&amp;L'!L523)</f>
        <v>0</v>
      </c>
      <c r="AS523" s="261">
        <f>IF($AL523="",0,'All Ticker P&amp;L'!M523)</f>
        <v>0</v>
      </c>
      <c r="AT523" s="238" t="str">
        <f>IF($AL523="","",RANK(AR523,$AR$2:$AR$1001)+COUNTIF($AR$2:AR523,AR523)-1)</f>
        <v/>
      </c>
      <c r="AU523" s="238" t="str">
        <f>IF($AL523="","",RANK(AV523,$AV$2:$AV$1001)+COUNTIF($AV$2:AV523,AV523)-1)</f>
        <v/>
      </c>
      <c r="AV523" s="260">
        <f t="shared" si="48"/>
        <v>0</v>
      </c>
    </row>
    <row r="524" spans="26:48" ht="15" customHeight="1" x14ac:dyDescent="0.2">
      <c r="Z524" s="238" t="str">
        <f>Shares!A524</f>
        <v/>
      </c>
      <c r="AA524" s="238" t="str">
        <f>Shares!B524</f>
        <v/>
      </c>
      <c r="AB524" s="238" t="str">
        <f>Shares!C524</f>
        <v/>
      </c>
      <c r="AC524" s="238" t="str">
        <f>Shares!D524</f>
        <v/>
      </c>
      <c r="AD524" s="238">
        <f>IF($Z524="",0,Shares!E524)</f>
        <v>0</v>
      </c>
      <c r="AE524" s="260">
        <f>IF($Z524="",0,Shares!K524*Shares!J524)</f>
        <v>0</v>
      </c>
      <c r="AF524" s="261">
        <f t="shared" si="47"/>
        <v>0</v>
      </c>
      <c r="AG524" s="260">
        <f>IF($Z524="",0,Shares!M524)</f>
        <v>0</v>
      </c>
      <c r="AH524" s="261">
        <f>IF($Z524="",0,Shares!N524)</f>
        <v>0</v>
      </c>
      <c r="AI524" s="238" t="str">
        <f>IF($Z524="","",RANK(AE524,$AE$2:$AE$1001)+COUNTIF($AE$2:AE524,AE524)-1)</f>
        <v/>
      </c>
      <c r="AJ524" s="238" t="str">
        <f>IF($AD524&lt;0,COUNT($AJ$1:AJ523)+1,"")</f>
        <v/>
      </c>
      <c r="AL524" s="238" t="str">
        <f>'All Ticker P&amp;L'!A524</f>
        <v/>
      </c>
      <c r="AM524" s="238" t="str">
        <f>'All Ticker P&amp;L'!B524</f>
        <v/>
      </c>
      <c r="AN524" s="238" t="str">
        <f>'All Ticker P&amp;L'!C524</f>
        <v/>
      </c>
      <c r="AO524" s="238" t="str">
        <f>'All Ticker P&amp;L'!D524</f>
        <v/>
      </c>
      <c r="AP524" s="238">
        <f>IF($AL524="",0,'All Ticker P&amp;L'!E524)</f>
        <v>0</v>
      </c>
      <c r="AQ524" s="260">
        <f>IF($AL524="",0,'All Ticker P&amp;L'!J524*'All Ticker P&amp;L'!I524)</f>
        <v>0</v>
      </c>
      <c r="AR524" s="260">
        <f>IF($AL524="",0,'All Ticker P&amp;L'!L524)</f>
        <v>0</v>
      </c>
      <c r="AS524" s="261">
        <f>IF($AL524="",0,'All Ticker P&amp;L'!M524)</f>
        <v>0</v>
      </c>
      <c r="AT524" s="238" t="str">
        <f>IF($AL524="","",RANK(AR524,$AR$2:$AR$1001)+COUNTIF($AR$2:AR524,AR524)-1)</f>
        <v/>
      </c>
      <c r="AU524" s="238" t="str">
        <f>IF($AL524="","",RANK(AV524,$AV$2:$AV$1001)+COUNTIF($AV$2:AV524,AV524)-1)</f>
        <v/>
      </c>
      <c r="AV524" s="260">
        <f t="shared" si="48"/>
        <v>0</v>
      </c>
    </row>
    <row r="525" spans="26:48" ht="15" customHeight="1" x14ac:dyDescent="0.2">
      <c r="Z525" s="238" t="str">
        <f>Shares!A525</f>
        <v/>
      </c>
      <c r="AA525" s="238" t="str">
        <f>Shares!B525</f>
        <v/>
      </c>
      <c r="AB525" s="238" t="str">
        <f>Shares!C525</f>
        <v/>
      </c>
      <c r="AC525" s="238" t="str">
        <f>Shares!D525</f>
        <v/>
      </c>
      <c r="AD525" s="238">
        <f>IF($Z525="",0,Shares!E525)</f>
        <v>0</v>
      </c>
      <c r="AE525" s="260">
        <f>IF($Z525="",0,Shares!K525*Shares!J525)</f>
        <v>0</v>
      </c>
      <c r="AF525" s="261">
        <f t="shared" si="47"/>
        <v>0</v>
      </c>
      <c r="AG525" s="260">
        <f>IF($Z525="",0,Shares!M525)</f>
        <v>0</v>
      </c>
      <c r="AH525" s="261">
        <f>IF($Z525="",0,Shares!N525)</f>
        <v>0</v>
      </c>
      <c r="AI525" s="238" t="str">
        <f>IF($Z525="","",RANK(AE525,$AE$2:$AE$1001)+COUNTIF($AE$2:AE525,AE525)-1)</f>
        <v/>
      </c>
      <c r="AJ525" s="238" t="str">
        <f>IF($AD525&lt;0,COUNT($AJ$1:AJ524)+1,"")</f>
        <v/>
      </c>
      <c r="AL525" s="238" t="str">
        <f>'All Ticker P&amp;L'!A525</f>
        <v/>
      </c>
      <c r="AM525" s="238" t="str">
        <f>'All Ticker P&amp;L'!B525</f>
        <v/>
      </c>
      <c r="AN525" s="238" t="str">
        <f>'All Ticker P&amp;L'!C525</f>
        <v/>
      </c>
      <c r="AO525" s="238" t="str">
        <f>'All Ticker P&amp;L'!D525</f>
        <v/>
      </c>
      <c r="AP525" s="238">
        <f>IF($AL525="",0,'All Ticker P&amp;L'!E525)</f>
        <v>0</v>
      </c>
      <c r="AQ525" s="260">
        <f>IF($AL525="",0,'All Ticker P&amp;L'!J525*'All Ticker P&amp;L'!I525)</f>
        <v>0</v>
      </c>
      <c r="AR525" s="260">
        <f>IF($AL525="",0,'All Ticker P&amp;L'!L525)</f>
        <v>0</v>
      </c>
      <c r="AS525" s="261">
        <f>IF($AL525="",0,'All Ticker P&amp;L'!M525)</f>
        <v>0</v>
      </c>
      <c r="AT525" s="238" t="str">
        <f>IF($AL525="","",RANK(AR525,$AR$2:$AR$1001)+COUNTIF($AR$2:AR525,AR525)-1)</f>
        <v/>
      </c>
      <c r="AU525" s="238" t="str">
        <f>IF($AL525="","",RANK(AV525,$AV$2:$AV$1001)+COUNTIF($AV$2:AV525,AV525)-1)</f>
        <v/>
      </c>
      <c r="AV525" s="260">
        <f t="shared" si="48"/>
        <v>0</v>
      </c>
    </row>
    <row r="526" spans="26:48" ht="15" customHeight="1" x14ac:dyDescent="0.2">
      <c r="Z526" s="238" t="str">
        <f>Shares!A526</f>
        <v/>
      </c>
      <c r="AA526" s="238" t="str">
        <f>Shares!B526</f>
        <v/>
      </c>
      <c r="AB526" s="238" t="str">
        <f>Shares!C526</f>
        <v/>
      </c>
      <c r="AC526" s="238" t="str">
        <f>Shares!D526</f>
        <v/>
      </c>
      <c r="AD526" s="238">
        <f>IF($Z526="",0,Shares!E526)</f>
        <v>0</v>
      </c>
      <c r="AE526" s="260">
        <f>IF($Z526="",0,Shares!K526*Shares!J526)</f>
        <v>0</v>
      </c>
      <c r="AF526" s="261">
        <f t="shared" si="47"/>
        <v>0</v>
      </c>
      <c r="AG526" s="260">
        <f>IF($Z526="",0,Shares!M526)</f>
        <v>0</v>
      </c>
      <c r="AH526" s="261">
        <f>IF($Z526="",0,Shares!N526)</f>
        <v>0</v>
      </c>
      <c r="AI526" s="238" t="str">
        <f>IF($Z526="","",RANK(AE526,$AE$2:$AE$1001)+COUNTIF($AE$2:AE526,AE526)-1)</f>
        <v/>
      </c>
      <c r="AJ526" s="238" t="str">
        <f>IF($AD526&lt;0,COUNT($AJ$1:AJ525)+1,"")</f>
        <v/>
      </c>
      <c r="AL526" s="238" t="str">
        <f>'All Ticker P&amp;L'!A526</f>
        <v/>
      </c>
      <c r="AM526" s="238" t="str">
        <f>'All Ticker P&amp;L'!B526</f>
        <v/>
      </c>
      <c r="AN526" s="238" t="str">
        <f>'All Ticker P&amp;L'!C526</f>
        <v/>
      </c>
      <c r="AO526" s="238" t="str">
        <f>'All Ticker P&amp;L'!D526</f>
        <v/>
      </c>
      <c r="AP526" s="238">
        <f>IF($AL526="",0,'All Ticker P&amp;L'!E526)</f>
        <v>0</v>
      </c>
      <c r="AQ526" s="260">
        <f>IF($AL526="",0,'All Ticker P&amp;L'!J526*'All Ticker P&amp;L'!I526)</f>
        <v>0</v>
      </c>
      <c r="AR526" s="260">
        <f>IF($AL526="",0,'All Ticker P&amp;L'!L526)</f>
        <v>0</v>
      </c>
      <c r="AS526" s="261">
        <f>IF($AL526="",0,'All Ticker P&amp;L'!M526)</f>
        <v>0</v>
      </c>
      <c r="AT526" s="238" t="str">
        <f>IF($AL526="","",RANK(AR526,$AR$2:$AR$1001)+COUNTIF($AR$2:AR526,AR526)-1)</f>
        <v/>
      </c>
      <c r="AU526" s="238" t="str">
        <f>IF($AL526="","",RANK(AV526,$AV$2:$AV$1001)+COUNTIF($AV$2:AV526,AV526)-1)</f>
        <v/>
      </c>
      <c r="AV526" s="260">
        <f t="shared" si="48"/>
        <v>0</v>
      </c>
    </row>
    <row r="527" spans="26:48" ht="15" customHeight="1" x14ac:dyDescent="0.2">
      <c r="Z527" s="238" t="str">
        <f>Shares!A527</f>
        <v/>
      </c>
      <c r="AA527" s="238" t="str">
        <f>Shares!B527</f>
        <v/>
      </c>
      <c r="AB527" s="238" t="str">
        <f>Shares!C527</f>
        <v/>
      </c>
      <c r="AC527" s="238" t="str">
        <f>Shares!D527</f>
        <v/>
      </c>
      <c r="AD527" s="238">
        <f>IF($Z527="",0,Shares!E527)</f>
        <v>0</v>
      </c>
      <c r="AE527" s="260">
        <f>IF($Z527="",0,Shares!K527*Shares!J527)</f>
        <v>0</v>
      </c>
      <c r="AF527" s="261">
        <f t="shared" si="47"/>
        <v>0</v>
      </c>
      <c r="AG527" s="260">
        <f>IF($Z527="",0,Shares!M527)</f>
        <v>0</v>
      </c>
      <c r="AH527" s="261">
        <f>IF($Z527="",0,Shares!N527)</f>
        <v>0</v>
      </c>
      <c r="AI527" s="238" t="str">
        <f>IF($Z527="","",RANK(AE527,$AE$2:$AE$1001)+COUNTIF($AE$2:AE527,AE527)-1)</f>
        <v/>
      </c>
      <c r="AJ527" s="238" t="str">
        <f>IF($AD527&lt;0,COUNT($AJ$1:AJ526)+1,"")</f>
        <v/>
      </c>
      <c r="AL527" s="238" t="str">
        <f>'All Ticker P&amp;L'!A527</f>
        <v/>
      </c>
      <c r="AM527" s="238" t="str">
        <f>'All Ticker P&amp;L'!B527</f>
        <v/>
      </c>
      <c r="AN527" s="238" t="str">
        <f>'All Ticker P&amp;L'!C527</f>
        <v/>
      </c>
      <c r="AO527" s="238" t="str">
        <f>'All Ticker P&amp;L'!D527</f>
        <v/>
      </c>
      <c r="AP527" s="238">
        <f>IF($AL527="",0,'All Ticker P&amp;L'!E527)</f>
        <v>0</v>
      </c>
      <c r="AQ527" s="260">
        <f>IF($AL527="",0,'All Ticker P&amp;L'!J527*'All Ticker P&amp;L'!I527)</f>
        <v>0</v>
      </c>
      <c r="AR527" s="260">
        <f>IF($AL527="",0,'All Ticker P&amp;L'!L527)</f>
        <v>0</v>
      </c>
      <c r="AS527" s="261">
        <f>IF($AL527="",0,'All Ticker P&amp;L'!M527)</f>
        <v>0</v>
      </c>
      <c r="AT527" s="238" t="str">
        <f>IF($AL527="","",RANK(AR527,$AR$2:$AR$1001)+COUNTIF($AR$2:AR527,AR527)-1)</f>
        <v/>
      </c>
      <c r="AU527" s="238" t="str">
        <f>IF($AL527="","",RANK(AV527,$AV$2:$AV$1001)+COUNTIF($AV$2:AV527,AV527)-1)</f>
        <v/>
      </c>
      <c r="AV527" s="260">
        <f t="shared" si="48"/>
        <v>0</v>
      </c>
    </row>
    <row r="528" spans="26:48" ht="15" customHeight="1" x14ac:dyDescent="0.2">
      <c r="Z528" s="238" t="str">
        <f>Shares!A528</f>
        <v/>
      </c>
      <c r="AA528" s="238" t="str">
        <f>Shares!B528</f>
        <v/>
      </c>
      <c r="AB528" s="238" t="str">
        <f>Shares!C528</f>
        <v/>
      </c>
      <c r="AC528" s="238" t="str">
        <f>Shares!D528</f>
        <v/>
      </c>
      <c r="AD528" s="238">
        <f>IF($Z528="",0,Shares!E528)</f>
        <v>0</v>
      </c>
      <c r="AE528" s="260">
        <f>IF($Z528="",0,Shares!K528*Shares!J528)</f>
        <v>0</v>
      </c>
      <c r="AF528" s="261">
        <f t="shared" si="47"/>
        <v>0</v>
      </c>
      <c r="AG528" s="260">
        <f>IF($Z528="",0,Shares!M528)</f>
        <v>0</v>
      </c>
      <c r="AH528" s="261">
        <f>IF($Z528="",0,Shares!N528)</f>
        <v>0</v>
      </c>
      <c r="AI528" s="238" t="str">
        <f>IF($Z528="","",RANK(AE528,$AE$2:$AE$1001)+COUNTIF($AE$2:AE528,AE528)-1)</f>
        <v/>
      </c>
      <c r="AJ528" s="238" t="str">
        <f>IF($AD528&lt;0,COUNT($AJ$1:AJ527)+1,"")</f>
        <v/>
      </c>
      <c r="AL528" s="238" t="str">
        <f>'All Ticker P&amp;L'!A528</f>
        <v/>
      </c>
      <c r="AM528" s="238" t="str">
        <f>'All Ticker P&amp;L'!B528</f>
        <v/>
      </c>
      <c r="AN528" s="238" t="str">
        <f>'All Ticker P&amp;L'!C528</f>
        <v/>
      </c>
      <c r="AO528" s="238" t="str">
        <f>'All Ticker P&amp;L'!D528</f>
        <v/>
      </c>
      <c r="AP528" s="238">
        <f>IF($AL528="",0,'All Ticker P&amp;L'!E528)</f>
        <v>0</v>
      </c>
      <c r="AQ528" s="260">
        <f>IF($AL528="",0,'All Ticker P&amp;L'!J528*'All Ticker P&amp;L'!I528)</f>
        <v>0</v>
      </c>
      <c r="AR528" s="260">
        <f>IF($AL528="",0,'All Ticker P&amp;L'!L528)</f>
        <v>0</v>
      </c>
      <c r="AS528" s="261">
        <f>IF($AL528="",0,'All Ticker P&amp;L'!M528)</f>
        <v>0</v>
      </c>
      <c r="AT528" s="238" t="str">
        <f>IF($AL528="","",RANK(AR528,$AR$2:$AR$1001)+COUNTIF($AR$2:AR528,AR528)-1)</f>
        <v/>
      </c>
      <c r="AU528" s="238" t="str">
        <f>IF($AL528="","",RANK(AV528,$AV$2:$AV$1001)+COUNTIF($AV$2:AV528,AV528)-1)</f>
        <v/>
      </c>
      <c r="AV528" s="260">
        <f t="shared" si="48"/>
        <v>0</v>
      </c>
    </row>
    <row r="529" spans="26:48" ht="15" customHeight="1" x14ac:dyDescent="0.2">
      <c r="Z529" s="238" t="str">
        <f>Shares!A529</f>
        <v/>
      </c>
      <c r="AA529" s="238" t="str">
        <f>Shares!B529</f>
        <v/>
      </c>
      <c r="AB529" s="238" t="str">
        <f>Shares!C529</f>
        <v/>
      </c>
      <c r="AC529" s="238" t="str">
        <f>Shares!D529</f>
        <v/>
      </c>
      <c r="AD529" s="238">
        <f>IF($Z529="",0,Shares!E529)</f>
        <v>0</v>
      </c>
      <c r="AE529" s="260">
        <f>IF($Z529="",0,Shares!K529*Shares!J529)</f>
        <v>0</v>
      </c>
      <c r="AF529" s="261">
        <f t="shared" si="47"/>
        <v>0</v>
      </c>
      <c r="AG529" s="260">
        <f>IF($Z529="",0,Shares!M529)</f>
        <v>0</v>
      </c>
      <c r="AH529" s="261">
        <f>IF($Z529="",0,Shares!N529)</f>
        <v>0</v>
      </c>
      <c r="AI529" s="238" t="str">
        <f>IF($Z529="","",RANK(AE529,$AE$2:$AE$1001)+COUNTIF($AE$2:AE529,AE529)-1)</f>
        <v/>
      </c>
      <c r="AJ529" s="238" t="str">
        <f>IF($AD529&lt;0,COUNT($AJ$1:AJ528)+1,"")</f>
        <v/>
      </c>
      <c r="AL529" s="238" t="str">
        <f>'All Ticker P&amp;L'!A529</f>
        <v/>
      </c>
      <c r="AM529" s="238" t="str">
        <f>'All Ticker P&amp;L'!B529</f>
        <v/>
      </c>
      <c r="AN529" s="238" t="str">
        <f>'All Ticker P&amp;L'!C529</f>
        <v/>
      </c>
      <c r="AO529" s="238" t="str">
        <f>'All Ticker P&amp;L'!D529</f>
        <v/>
      </c>
      <c r="AP529" s="238">
        <f>IF($AL529="",0,'All Ticker P&amp;L'!E529)</f>
        <v>0</v>
      </c>
      <c r="AQ529" s="260">
        <f>IF($AL529="",0,'All Ticker P&amp;L'!J529*'All Ticker P&amp;L'!I529)</f>
        <v>0</v>
      </c>
      <c r="AR529" s="260">
        <f>IF($AL529="",0,'All Ticker P&amp;L'!L529)</f>
        <v>0</v>
      </c>
      <c r="AS529" s="261">
        <f>IF($AL529="",0,'All Ticker P&amp;L'!M529)</f>
        <v>0</v>
      </c>
      <c r="AT529" s="238" t="str">
        <f>IF($AL529="","",RANK(AR529,$AR$2:$AR$1001)+COUNTIF($AR$2:AR529,AR529)-1)</f>
        <v/>
      </c>
      <c r="AU529" s="238" t="str">
        <f>IF($AL529="","",RANK(AV529,$AV$2:$AV$1001)+COUNTIF($AV$2:AV529,AV529)-1)</f>
        <v/>
      </c>
      <c r="AV529" s="260">
        <f t="shared" si="48"/>
        <v>0</v>
      </c>
    </row>
    <row r="530" spans="26:48" ht="15" customHeight="1" x14ac:dyDescent="0.2">
      <c r="Z530" s="238" t="str">
        <f>Shares!A530</f>
        <v/>
      </c>
      <c r="AA530" s="238" t="str">
        <f>Shares!B530</f>
        <v/>
      </c>
      <c r="AB530" s="238" t="str">
        <f>Shares!C530</f>
        <v/>
      </c>
      <c r="AC530" s="238" t="str">
        <f>Shares!D530</f>
        <v/>
      </c>
      <c r="AD530" s="238">
        <f>IF($Z530="",0,Shares!E530)</f>
        <v>0</v>
      </c>
      <c r="AE530" s="260">
        <f>IF($Z530="",0,Shares!K530*Shares!J530)</f>
        <v>0</v>
      </c>
      <c r="AF530" s="261">
        <f t="shared" si="47"/>
        <v>0</v>
      </c>
      <c r="AG530" s="260">
        <f>IF($Z530="",0,Shares!M530)</f>
        <v>0</v>
      </c>
      <c r="AH530" s="261">
        <f>IF($Z530="",0,Shares!N530)</f>
        <v>0</v>
      </c>
      <c r="AI530" s="238" t="str">
        <f>IF($Z530="","",RANK(AE530,$AE$2:$AE$1001)+COUNTIF($AE$2:AE530,AE530)-1)</f>
        <v/>
      </c>
      <c r="AJ530" s="238" t="str">
        <f>IF($AD530&lt;0,COUNT($AJ$1:AJ529)+1,"")</f>
        <v/>
      </c>
      <c r="AL530" s="238" t="str">
        <f>'All Ticker P&amp;L'!A530</f>
        <v/>
      </c>
      <c r="AM530" s="238" t="str">
        <f>'All Ticker P&amp;L'!B530</f>
        <v/>
      </c>
      <c r="AN530" s="238" t="str">
        <f>'All Ticker P&amp;L'!C530</f>
        <v/>
      </c>
      <c r="AO530" s="238" t="str">
        <f>'All Ticker P&amp;L'!D530</f>
        <v/>
      </c>
      <c r="AP530" s="238">
        <f>IF($AL530="",0,'All Ticker P&amp;L'!E530)</f>
        <v>0</v>
      </c>
      <c r="AQ530" s="260">
        <f>IF($AL530="",0,'All Ticker P&amp;L'!J530*'All Ticker P&amp;L'!I530)</f>
        <v>0</v>
      </c>
      <c r="AR530" s="260">
        <f>IF($AL530="",0,'All Ticker P&amp;L'!L530)</f>
        <v>0</v>
      </c>
      <c r="AS530" s="261">
        <f>IF($AL530="",0,'All Ticker P&amp;L'!M530)</f>
        <v>0</v>
      </c>
      <c r="AT530" s="238" t="str">
        <f>IF($AL530="","",RANK(AR530,$AR$2:$AR$1001)+COUNTIF($AR$2:AR530,AR530)-1)</f>
        <v/>
      </c>
      <c r="AU530" s="238" t="str">
        <f>IF($AL530="","",RANK(AV530,$AV$2:$AV$1001)+COUNTIF($AV$2:AV530,AV530)-1)</f>
        <v/>
      </c>
      <c r="AV530" s="260">
        <f t="shared" si="48"/>
        <v>0</v>
      </c>
    </row>
    <row r="531" spans="26:48" ht="15" customHeight="1" x14ac:dyDescent="0.2">
      <c r="Z531" s="238" t="str">
        <f>Shares!A531</f>
        <v/>
      </c>
      <c r="AA531" s="238" t="str">
        <f>Shares!B531</f>
        <v/>
      </c>
      <c r="AB531" s="238" t="str">
        <f>Shares!C531</f>
        <v/>
      </c>
      <c r="AC531" s="238" t="str">
        <f>Shares!D531</f>
        <v/>
      </c>
      <c r="AD531" s="238">
        <f>IF($Z531="",0,Shares!E531)</f>
        <v>0</v>
      </c>
      <c r="AE531" s="260">
        <f>IF($Z531="",0,Shares!K531*Shares!J531)</f>
        <v>0</v>
      </c>
      <c r="AF531" s="261">
        <f t="shared" si="47"/>
        <v>0</v>
      </c>
      <c r="AG531" s="260">
        <f>IF($Z531="",0,Shares!M531)</f>
        <v>0</v>
      </c>
      <c r="AH531" s="261">
        <f>IF($Z531="",0,Shares!N531)</f>
        <v>0</v>
      </c>
      <c r="AI531" s="238" t="str">
        <f>IF($Z531="","",RANK(AE531,$AE$2:$AE$1001)+COUNTIF($AE$2:AE531,AE531)-1)</f>
        <v/>
      </c>
      <c r="AJ531" s="238" t="str">
        <f>IF($AD531&lt;0,COUNT($AJ$1:AJ530)+1,"")</f>
        <v/>
      </c>
      <c r="AL531" s="238" t="str">
        <f>'All Ticker P&amp;L'!A531</f>
        <v/>
      </c>
      <c r="AM531" s="238" t="str">
        <f>'All Ticker P&amp;L'!B531</f>
        <v/>
      </c>
      <c r="AN531" s="238" t="str">
        <f>'All Ticker P&amp;L'!C531</f>
        <v/>
      </c>
      <c r="AO531" s="238" t="str">
        <f>'All Ticker P&amp;L'!D531</f>
        <v/>
      </c>
      <c r="AP531" s="238">
        <f>IF($AL531="",0,'All Ticker P&amp;L'!E531)</f>
        <v>0</v>
      </c>
      <c r="AQ531" s="260">
        <f>IF($AL531="",0,'All Ticker P&amp;L'!J531*'All Ticker P&amp;L'!I531)</f>
        <v>0</v>
      </c>
      <c r="AR531" s="260">
        <f>IF($AL531="",0,'All Ticker P&amp;L'!L531)</f>
        <v>0</v>
      </c>
      <c r="AS531" s="261">
        <f>IF($AL531="",0,'All Ticker P&amp;L'!M531)</f>
        <v>0</v>
      </c>
      <c r="AT531" s="238" t="str">
        <f>IF($AL531="","",RANK(AR531,$AR$2:$AR$1001)+COUNTIF($AR$2:AR531,AR531)-1)</f>
        <v/>
      </c>
      <c r="AU531" s="238" t="str">
        <f>IF($AL531="","",RANK(AV531,$AV$2:$AV$1001)+COUNTIF($AV$2:AV531,AV531)-1)</f>
        <v/>
      </c>
      <c r="AV531" s="260">
        <f t="shared" si="48"/>
        <v>0</v>
      </c>
    </row>
    <row r="532" spans="26:48" ht="15" customHeight="1" x14ac:dyDescent="0.2">
      <c r="Z532" s="238" t="str">
        <f>Shares!A532</f>
        <v/>
      </c>
      <c r="AA532" s="238" t="str">
        <f>Shares!B532</f>
        <v/>
      </c>
      <c r="AB532" s="238" t="str">
        <f>Shares!C532</f>
        <v/>
      </c>
      <c r="AC532" s="238" t="str">
        <f>Shares!D532</f>
        <v/>
      </c>
      <c r="AD532" s="238">
        <f>IF($Z532="",0,Shares!E532)</f>
        <v>0</v>
      </c>
      <c r="AE532" s="260">
        <f>IF($Z532="",0,Shares!K532*Shares!J532)</f>
        <v>0</v>
      </c>
      <c r="AF532" s="261">
        <f t="shared" si="47"/>
        <v>0</v>
      </c>
      <c r="AG532" s="260">
        <f>IF($Z532="",0,Shares!M532)</f>
        <v>0</v>
      </c>
      <c r="AH532" s="261">
        <f>IF($Z532="",0,Shares!N532)</f>
        <v>0</v>
      </c>
      <c r="AI532" s="238" t="str">
        <f>IF($Z532="","",RANK(AE532,$AE$2:$AE$1001)+COUNTIF($AE$2:AE532,AE532)-1)</f>
        <v/>
      </c>
      <c r="AJ532" s="238" t="str">
        <f>IF($AD532&lt;0,COUNT($AJ$1:AJ531)+1,"")</f>
        <v/>
      </c>
      <c r="AL532" s="238" t="str">
        <f>'All Ticker P&amp;L'!A532</f>
        <v/>
      </c>
      <c r="AM532" s="238" t="str">
        <f>'All Ticker P&amp;L'!B532</f>
        <v/>
      </c>
      <c r="AN532" s="238" t="str">
        <f>'All Ticker P&amp;L'!C532</f>
        <v/>
      </c>
      <c r="AO532" s="238" t="str">
        <f>'All Ticker P&amp;L'!D532</f>
        <v/>
      </c>
      <c r="AP532" s="238">
        <f>IF($AL532="",0,'All Ticker P&amp;L'!E532)</f>
        <v>0</v>
      </c>
      <c r="AQ532" s="260">
        <f>IF($AL532="",0,'All Ticker P&amp;L'!J532*'All Ticker P&amp;L'!I532)</f>
        <v>0</v>
      </c>
      <c r="AR532" s="260">
        <f>IF($AL532="",0,'All Ticker P&amp;L'!L532)</f>
        <v>0</v>
      </c>
      <c r="AS532" s="261">
        <f>IF($AL532="",0,'All Ticker P&amp;L'!M532)</f>
        <v>0</v>
      </c>
      <c r="AT532" s="238" t="str">
        <f>IF($AL532="","",RANK(AR532,$AR$2:$AR$1001)+COUNTIF($AR$2:AR532,AR532)-1)</f>
        <v/>
      </c>
      <c r="AU532" s="238" t="str">
        <f>IF($AL532="","",RANK(AV532,$AV$2:$AV$1001)+COUNTIF($AV$2:AV532,AV532)-1)</f>
        <v/>
      </c>
      <c r="AV532" s="260">
        <f t="shared" si="48"/>
        <v>0</v>
      </c>
    </row>
    <row r="533" spans="26:48" ht="15" customHeight="1" x14ac:dyDescent="0.2">
      <c r="Z533" s="238" t="str">
        <f>Shares!A533</f>
        <v/>
      </c>
      <c r="AA533" s="238" t="str">
        <f>Shares!B533</f>
        <v/>
      </c>
      <c r="AB533" s="238" t="str">
        <f>Shares!C533</f>
        <v/>
      </c>
      <c r="AC533" s="238" t="str">
        <f>Shares!D533</f>
        <v/>
      </c>
      <c r="AD533" s="238">
        <f>IF($Z533="",0,Shares!E533)</f>
        <v>0</v>
      </c>
      <c r="AE533" s="260">
        <f>IF($Z533="",0,Shares!K533*Shares!J533)</f>
        <v>0</v>
      </c>
      <c r="AF533" s="261">
        <f t="shared" si="47"/>
        <v>0</v>
      </c>
      <c r="AG533" s="260">
        <f>IF($Z533="",0,Shares!M533)</f>
        <v>0</v>
      </c>
      <c r="AH533" s="261">
        <f>IF($Z533="",0,Shares!N533)</f>
        <v>0</v>
      </c>
      <c r="AI533" s="238" t="str">
        <f>IF($Z533="","",RANK(AE533,$AE$2:$AE$1001)+COUNTIF($AE$2:AE533,AE533)-1)</f>
        <v/>
      </c>
      <c r="AJ533" s="238" t="str">
        <f>IF($AD533&lt;0,COUNT($AJ$1:AJ532)+1,"")</f>
        <v/>
      </c>
      <c r="AL533" s="238" t="str">
        <f>'All Ticker P&amp;L'!A533</f>
        <v/>
      </c>
      <c r="AM533" s="238" t="str">
        <f>'All Ticker P&amp;L'!B533</f>
        <v/>
      </c>
      <c r="AN533" s="238" t="str">
        <f>'All Ticker P&amp;L'!C533</f>
        <v/>
      </c>
      <c r="AO533" s="238" t="str">
        <f>'All Ticker P&amp;L'!D533</f>
        <v/>
      </c>
      <c r="AP533" s="238">
        <f>IF($AL533="",0,'All Ticker P&amp;L'!E533)</f>
        <v>0</v>
      </c>
      <c r="AQ533" s="260">
        <f>IF($AL533="",0,'All Ticker P&amp;L'!J533*'All Ticker P&amp;L'!I533)</f>
        <v>0</v>
      </c>
      <c r="AR533" s="260">
        <f>IF($AL533="",0,'All Ticker P&amp;L'!L533)</f>
        <v>0</v>
      </c>
      <c r="AS533" s="261">
        <f>IF($AL533="",0,'All Ticker P&amp;L'!M533)</f>
        <v>0</v>
      </c>
      <c r="AT533" s="238" t="str">
        <f>IF($AL533="","",RANK(AR533,$AR$2:$AR$1001)+COUNTIF($AR$2:AR533,AR533)-1)</f>
        <v/>
      </c>
      <c r="AU533" s="238" t="str">
        <f>IF($AL533="","",RANK(AV533,$AV$2:$AV$1001)+COUNTIF($AV$2:AV533,AV533)-1)</f>
        <v/>
      </c>
      <c r="AV533" s="260">
        <f t="shared" si="48"/>
        <v>0</v>
      </c>
    </row>
    <row r="534" spans="26:48" ht="15" customHeight="1" x14ac:dyDescent="0.2">
      <c r="Z534" s="238" t="str">
        <f>Shares!A534</f>
        <v/>
      </c>
      <c r="AA534" s="238" t="str">
        <f>Shares!B534</f>
        <v/>
      </c>
      <c r="AB534" s="238" t="str">
        <f>Shares!C534</f>
        <v/>
      </c>
      <c r="AC534" s="238" t="str">
        <f>Shares!D534</f>
        <v/>
      </c>
      <c r="AD534" s="238">
        <f>IF($Z534="",0,Shares!E534)</f>
        <v>0</v>
      </c>
      <c r="AE534" s="260">
        <f>IF($Z534="",0,Shares!K534*Shares!J534)</f>
        <v>0</v>
      </c>
      <c r="AF534" s="261">
        <f t="shared" si="47"/>
        <v>0</v>
      </c>
      <c r="AG534" s="260">
        <f>IF($Z534="",0,Shares!M534)</f>
        <v>0</v>
      </c>
      <c r="AH534" s="261">
        <f>IF($Z534="",0,Shares!N534)</f>
        <v>0</v>
      </c>
      <c r="AI534" s="238" t="str">
        <f>IF($Z534="","",RANK(AE534,$AE$2:$AE$1001)+COUNTIF($AE$2:AE534,AE534)-1)</f>
        <v/>
      </c>
      <c r="AJ534" s="238" t="str">
        <f>IF($AD534&lt;0,COUNT($AJ$1:AJ533)+1,"")</f>
        <v/>
      </c>
      <c r="AL534" s="238" t="str">
        <f>'All Ticker P&amp;L'!A534</f>
        <v/>
      </c>
      <c r="AM534" s="238" t="str">
        <f>'All Ticker P&amp;L'!B534</f>
        <v/>
      </c>
      <c r="AN534" s="238" t="str">
        <f>'All Ticker P&amp;L'!C534</f>
        <v/>
      </c>
      <c r="AO534" s="238" t="str">
        <f>'All Ticker P&amp;L'!D534</f>
        <v/>
      </c>
      <c r="AP534" s="238">
        <f>IF($AL534="",0,'All Ticker P&amp;L'!E534)</f>
        <v>0</v>
      </c>
      <c r="AQ534" s="260">
        <f>IF($AL534="",0,'All Ticker P&amp;L'!J534*'All Ticker P&amp;L'!I534)</f>
        <v>0</v>
      </c>
      <c r="AR534" s="260">
        <f>IF($AL534="",0,'All Ticker P&amp;L'!L534)</f>
        <v>0</v>
      </c>
      <c r="AS534" s="261">
        <f>IF($AL534="",0,'All Ticker P&amp;L'!M534)</f>
        <v>0</v>
      </c>
      <c r="AT534" s="238" t="str">
        <f>IF($AL534="","",RANK(AR534,$AR$2:$AR$1001)+COUNTIF($AR$2:AR534,AR534)-1)</f>
        <v/>
      </c>
      <c r="AU534" s="238" t="str">
        <f>IF($AL534="","",RANK(AV534,$AV$2:$AV$1001)+COUNTIF($AV$2:AV534,AV534)-1)</f>
        <v/>
      </c>
      <c r="AV534" s="260">
        <f t="shared" si="48"/>
        <v>0</v>
      </c>
    </row>
    <row r="535" spans="26:48" ht="15" customHeight="1" x14ac:dyDescent="0.2">
      <c r="Z535" s="238" t="str">
        <f>Shares!A535</f>
        <v/>
      </c>
      <c r="AA535" s="238" t="str">
        <f>Shares!B535</f>
        <v/>
      </c>
      <c r="AB535" s="238" t="str">
        <f>Shares!C535</f>
        <v/>
      </c>
      <c r="AC535" s="238" t="str">
        <f>Shares!D535</f>
        <v/>
      </c>
      <c r="AD535" s="238">
        <f>IF($Z535="",0,Shares!E535)</f>
        <v>0</v>
      </c>
      <c r="AE535" s="260">
        <f>IF($Z535="",0,Shares!K535*Shares!J535)</f>
        <v>0</v>
      </c>
      <c r="AF535" s="261">
        <f t="shared" si="47"/>
        <v>0</v>
      </c>
      <c r="AG535" s="260">
        <f>IF($Z535="",0,Shares!M535)</f>
        <v>0</v>
      </c>
      <c r="AH535" s="261">
        <f>IF($Z535="",0,Shares!N535)</f>
        <v>0</v>
      </c>
      <c r="AI535" s="238" t="str">
        <f>IF($Z535="","",RANK(AE535,$AE$2:$AE$1001)+COUNTIF($AE$2:AE535,AE535)-1)</f>
        <v/>
      </c>
      <c r="AJ535" s="238" t="str">
        <f>IF($AD535&lt;0,COUNT($AJ$1:AJ534)+1,"")</f>
        <v/>
      </c>
      <c r="AL535" s="238" t="str">
        <f>'All Ticker P&amp;L'!A535</f>
        <v/>
      </c>
      <c r="AM535" s="238" t="str">
        <f>'All Ticker P&amp;L'!B535</f>
        <v/>
      </c>
      <c r="AN535" s="238" t="str">
        <f>'All Ticker P&amp;L'!C535</f>
        <v/>
      </c>
      <c r="AO535" s="238" t="str">
        <f>'All Ticker P&amp;L'!D535</f>
        <v/>
      </c>
      <c r="AP535" s="238">
        <f>IF($AL535="",0,'All Ticker P&amp;L'!E535)</f>
        <v>0</v>
      </c>
      <c r="AQ535" s="260">
        <f>IF($AL535="",0,'All Ticker P&amp;L'!J535*'All Ticker P&amp;L'!I535)</f>
        <v>0</v>
      </c>
      <c r="AR535" s="260">
        <f>IF($AL535="",0,'All Ticker P&amp;L'!L535)</f>
        <v>0</v>
      </c>
      <c r="AS535" s="261">
        <f>IF($AL535="",0,'All Ticker P&amp;L'!M535)</f>
        <v>0</v>
      </c>
      <c r="AT535" s="238" t="str">
        <f>IF($AL535="","",RANK(AR535,$AR$2:$AR$1001)+COUNTIF($AR$2:AR535,AR535)-1)</f>
        <v/>
      </c>
      <c r="AU535" s="238" t="str">
        <f>IF($AL535="","",RANK(AV535,$AV$2:$AV$1001)+COUNTIF($AV$2:AV535,AV535)-1)</f>
        <v/>
      </c>
      <c r="AV535" s="260">
        <f t="shared" si="48"/>
        <v>0</v>
      </c>
    </row>
    <row r="536" spans="26:48" ht="15" customHeight="1" x14ac:dyDescent="0.2">
      <c r="Z536" s="238" t="str">
        <f>Shares!A536</f>
        <v/>
      </c>
      <c r="AA536" s="238" t="str">
        <f>Shares!B536</f>
        <v/>
      </c>
      <c r="AB536" s="238" t="str">
        <f>Shares!C536</f>
        <v/>
      </c>
      <c r="AC536" s="238" t="str">
        <f>Shares!D536</f>
        <v/>
      </c>
      <c r="AD536" s="238">
        <f>IF($Z536="",0,Shares!E536)</f>
        <v>0</v>
      </c>
      <c r="AE536" s="260">
        <f>IF($Z536="",0,Shares!K536*Shares!J536)</f>
        <v>0</v>
      </c>
      <c r="AF536" s="261">
        <f t="shared" si="47"/>
        <v>0</v>
      </c>
      <c r="AG536" s="260">
        <f>IF($Z536="",0,Shares!M536)</f>
        <v>0</v>
      </c>
      <c r="AH536" s="261">
        <f>IF($Z536="",0,Shares!N536)</f>
        <v>0</v>
      </c>
      <c r="AI536" s="238" t="str">
        <f>IF($Z536="","",RANK(AE536,$AE$2:$AE$1001)+COUNTIF($AE$2:AE536,AE536)-1)</f>
        <v/>
      </c>
      <c r="AJ536" s="238" t="str">
        <f>IF($AD536&lt;0,COUNT($AJ$1:AJ535)+1,"")</f>
        <v/>
      </c>
      <c r="AL536" s="238" t="str">
        <f>'All Ticker P&amp;L'!A536</f>
        <v/>
      </c>
      <c r="AM536" s="238" t="str">
        <f>'All Ticker P&amp;L'!B536</f>
        <v/>
      </c>
      <c r="AN536" s="238" t="str">
        <f>'All Ticker P&amp;L'!C536</f>
        <v/>
      </c>
      <c r="AO536" s="238" t="str">
        <f>'All Ticker P&amp;L'!D536</f>
        <v/>
      </c>
      <c r="AP536" s="238">
        <f>IF($AL536="",0,'All Ticker P&amp;L'!E536)</f>
        <v>0</v>
      </c>
      <c r="AQ536" s="260">
        <f>IF($AL536="",0,'All Ticker P&amp;L'!J536*'All Ticker P&amp;L'!I536)</f>
        <v>0</v>
      </c>
      <c r="AR536" s="260">
        <f>IF($AL536="",0,'All Ticker P&amp;L'!L536)</f>
        <v>0</v>
      </c>
      <c r="AS536" s="261">
        <f>IF($AL536="",0,'All Ticker P&amp;L'!M536)</f>
        <v>0</v>
      </c>
      <c r="AT536" s="238" t="str">
        <f>IF($AL536="","",RANK(AR536,$AR$2:$AR$1001)+COUNTIF($AR$2:AR536,AR536)-1)</f>
        <v/>
      </c>
      <c r="AU536" s="238" t="str">
        <f>IF($AL536="","",RANK(AV536,$AV$2:$AV$1001)+COUNTIF($AV$2:AV536,AV536)-1)</f>
        <v/>
      </c>
      <c r="AV536" s="260">
        <f t="shared" si="48"/>
        <v>0</v>
      </c>
    </row>
    <row r="537" spans="26:48" ht="15" customHeight="1" x14ac:dyDescent="0.2">
      <c r="Z537" s="238" t="str">
        <f>Shares!A537</f>
        <v/>
      </c>
      <c r="AA537" s="238" t="str">
        <f>Shares!B537</f>
        <v/>
      </c>
      <c r="AB537" s="238" t="str">
        <f>Shares!C537</f>
        <v/>
      </c>
      <c r="AC537" s="238" t="str">
        <f>Shares!D537</f>
        <v/>
      </c>
      <c r="AD537" s="238">
        <f>IF($Z537="",0,Shares!E537)</f>
        <v>0</v>
      </c>
      <c r="AE537" s="260">
        <f>IF($Z537="",0,Shares!K537*Shares!J537)</f>
        <v>0</v>
      </c>
      <c r="AF537" s="261">
        <f t="shared" si="47"/>
        <v>0</v>
      </c>
      <c r="AG537" s="260">
        <f>IF($Z537="",0,Shares!M537)</f>
        <v>0</v>
      </c>
      <c r="AH537" s="261">
        <f>IF($Z537="",0,Shares!N537)</f>
        <v>0</v>
      </c>
      <c r="AI537" s="238" t="str">
        <f>IF($Z537="","",RANK(AE537,$AE$2:$AE$1001)+COUNTIF($AE$2:AE537,AE537)-1)</f>
        <v/>
      </c>
      <c r="AJ537" s="238" t="str">
        <f>IF($AD537&lt;0,COUNT($AJ$1:AJ536)+1,"")</f>
        <v/>
      </c>
      <c r="AL537" s="238" t="str">
        <f>'All Ticker P&amp;L'!A537</f>
        <v/>
      </c>
      <c r="AM537" s="238" t="str">
        <f>'All Ticker P&amp;L'!B537</f>
        <v/>
      </c>
      <c r="AN537" s="238" t="str">
        <f>'All Ticker P&amp;L'!C537</f>
        <v/>
      </c>
      <c r="AO537" s="238" t="str">
        <f>'All Ticker P&amp;L'!D537</f>
        <v/>
      </c>
      <c r="AP537" s="238">
        <f>IF($AL537="",0,'All Ticker P&amp;L'!E537)</f>
        <v>0</v>
      </c>
      <c r="AQ537" s="260">
        <f>IF($AL537="",0,'All Ticker P&amp;L'!J537*'All Ticker P&amp;L'!I537)</f>
        <v>0</v>
      </c>
      <c r="AR537" s="260">
        <f>IF($AL537="",0,'All Ticker P&amp;L'!L537)</f>
        <v>0</v>
      </c>
      <c r="AS537" s="261">
        <f>IF($AL537="",0,'All Ticker P&amp;L'!M537)</f>
        <v>0</v>
      </c>
      <c r="AT537" s="238" t="str">
        <f>IF($AL537="","",RANK(AR537,$AR$2:$AR$1001)+COUNTIF($AR$2:AR537,AR537)-1)</f>
        <v/>
      </c>
      <c r="AU537" s="238" t="str">
        <f>IF($AL537="","",RANK(AV537,$AV$2:$AV$1001)+COUNTIF($AV$2:AV537,AV537)-1)</f>
        <v/>
      </c>
      <c r="AV537" s="260">
        <f t="shared" si="48"/>
        <v>0</v>
      </c>
    </row>
    <row r="538" spans="26:48" ht="15" customHeight="1" x14ac:dyDescent="0.2">
      <c r="Z538" s="238" t="str">
        <f>Shares!A538</f>
        <v/>
      </c>
      <c r="AA538" s="238" t="str">
        <f>Shares!B538</f>
        <v/>
      </c>
      <c r="AB538" s="238" t="str">
        <f>Shares!C538</f>
        <v/>
      </c>
      <c r="AC538" s="238" t="str">
        <f>Shares!D538</f>
        <v/>
      </c>
      <c r="AD538" s="238">
        <f>IF($Z538="",0,Shares!E538)</f>
        <v>0</v>
      </c>
      <c r="AE538" s="260">
        <f>IF($Z538="",0,Shares!K538*Shares!J538)</f>
        <v>0</v>
      </c>
      <c r="AF538" s="261">
        <f t="shared" si="47"/>
        <v>0</v>
      </c>
      <c r="AG538" s="260">
        <f>IF($Z538="",0,Shares!M538)</f>
        <v>0</v>
      </c>
      <c r="AH538" s="261">
        <f>IF($Z538="",0,Shares!N538)</f>
        <v>0</v>
      </c>
      <c r="AI538" s="238" t="str">
        <f>IF($Z538="","",RANK(AE538,$AE$2:$AE$1001)+COUNTIF($AE$2:AE538,AE538)-1)</f>
        <v/>
      </c>
      <c r="AJ538" s="238" t="str">
        <f>IF($AD538&lt;0,COUNT($AJ$1:AJ537)+1,"")</f>
        <v/>
      </c>
      <c r="AL538" s="238" t="str">
        <f>'All Ticker P&amp;L'!A538</f>
        <v/>
      </c>
      <c r="AM538" s="238" t="str">
        <f>'All Ticker P&amp;L'!B538</f>
        <v/>
      </c>
      <c r="AN538" s="238" t="str">
        <f>'All Ticker P&amp;L'!C538</f>
        <v/>
      </c>
      <c r="AO538" s="238" t="str">
        <f>'All Ticker P&amp;L'!D538</f>
        <v/>
      </c>
      <c r="AP538" s="238">
        <f>IF($AL538="",0,'All Ticker P&amp;L'!E538)</f>
        <v>0</v>
      </c>
      <c r="AQ538" s="260">
        <f>IF($AL538="",0,'All Ticker P&amp;L'!J538*'All Ticker P&amp;L'!I538)</f>
        <v>0</v>
      </c>
      <c r="AR538" s="260">
        <f>IF($AL538="",0,'All Ticker P&amp;L'!L538)</f>
        <v>0</v>
      </c>
      <c r="AS538" s="261">
        <f>IF($AL538="",0,'All Ticker P&amp;L'!M538)</f>
        <v>0</v>
      </c>
      <c r="AT538" s="238" t="str">
        <f>IF($AL538="","",RANK(AR538,$AR$2:$AR$1001)+COUNTIF($AR$2:AR538,AR538)-1)</f>
        <v/>
      </c>
      <c r="AU538" s="238" t="str">
        <f>IF($AL538="","",RANK(AV538,$AV$2:$AV$1001)+COUNTIF($AV$2:AV538,AV538)-1)</f>
        <v/>
      </c>
      <c r="AV538" s="260">
        <f t="shared" si="48"/>
        <v>0</v>
      </c>
    </row>
    <row r="539" spans="26:48" ht="15" customHeight="1" x14ac:dyDescent="0.2">
      <c r="Z539" s="238" t="str">
        <f>Shares!A539</f>
        <v/>
      </c>
      <c r="AA539" s="238" t="str">
        <f>Shares!B539</f>
        <v/>
      </c>
      <c r="AB539" s="238" t="str">
        <f>Shares!C539</f>
        <v/>
      </c>
      <c r="AC539" s="238" t="str">
        <f>Shares!D539</f>
        <v/>
      </c>
      <c r="AD539" s="238">
        <f>IF($Z539="",0,Shares!E539)</f>
        <v>0</v>
      </c>
      <c r="AE539" s="260">
        <f>IF($Z539="",0,Shares!K539*Shares!J539)</f>
        <v>0</v>
      </c>
      <c r="AF539" s="261">
        <f t="shared" si="47"/>
        <v>0</v>
      </c>
      <c r="AG539" s="260">
        <f>IF($Z539="",0,Shares!M539)</f>
        <v>0</v>
      </c>
      <c r="AH539" s="261">
        <f>IF($Z539="",0,Shares!N539)</f>
        <v>0</v>
      </c>
      <c r="AI539" s="238" t="str">
        <f>IF($Z539="","",RANK(AE539,$AE$2:$AE$1001)+COUNTIF($AE$2:AE539,AE539)-1)</f>
        <v/>
      </c>
      <c r="AJ539" s="238" t="str">
        <f>IF($AD539&lt;0,COUNT($AJ$1:AJ538)+1,"")</f>
        <v/>
      </c>
      <c r="AL539" s="238" t="str">
        <f>'All Ticker P&amp;L'!A539</f>
        <v/>
      </c>
      <c r="AM539" s="238" t="str">
        <f>'All Ticker P&amp;L'!B539</f>
        <v/>
      </c>
      <c r="AN539" s="238" t="str">
        <f>'All Ticker P&amp;L'!C539</f>
        <v/>
      </c>
      <c r="AO539" s="238" t="str">
        <f>'All Ticker P&amp;L'!D539</f>
        <v/>
      </c>
      <c r="AP539" s="238">
        <f>IF($AL539="",0,'All Ticker P&amp;L'!E539)</f>
        <v>0</v>
      </c>
      <c r="AQ539" s="260">
        <f>IF($AL539="",0,'All Ticker P&amp;L'!J539*'All Ticker P&amp;L'!I539)</f>
        <v>0</v>
      </c>
      <c r="AR539" s="260">
        <f>IF($AL539="",0,'All Ticker P&amp;L'!L539)</f>
        <v>0</v>
      </c>
      <c r="AS539" s="261">
        <f>IF($AL539="",0,'All Ticker P&amp;L'!M539)</f>
        <v>0</v>
      </c>
      <c r="AT539" s="238" t="str">
        <f>IF($AL539="","",RANK(AR539,$AR$2:$AR$1001)+COUNTIF($AR$2:AR539,AR539)-1)</f>
        <v/>
      </c>
      <c r="AU539" s="238" t="str">
        <f>IF($AL539="","",RANK(AV539,$AV$2:$AV$1001)+COUNTIF($AV$2:AV539,AV539)-1)</f>
        <v/>
      </c>
      <c r="AV539" s="260">
        <f t="shared" si="48"/>
        <v>0</v>
      </c>
    </row>
    <row r="540" spans="26:48" ht="15" customHeight="1" x14ac:dyDescent="0.2">
      <c r="Z540" s="238" t="str">
        <f>Shares!A540</f>
        <v/>
      </c>
      <c r="AA540" s="238" t="str">
        <f>Shares!B540</f>
        <v/>
      </c>
      <c r="AB540" s="238" t="str">
        <f>Shares!C540</f>
        <v/>
      </c>
      <c r="AC540" s="238" t="str">
        <f>Shares!D540</f>
        <v/>
      </c>
      <c r="AD540" s="238">
        <f>IF($Z540="",0,Shares!E540)</f>
        <v>0</v>
      </c>
      <c r="AE540" s="260">
        <f>IF($Z540="",0,Shares!K540*Shares!J540)</f>
        <v>0</v>
      </c>
      <c r="AF540" s="261">
        <f t="shared" si="47"/>
        <v>0</v>
      </c>
      <c r="AG540" s="260">
        <f>IF($Z540="",0,Shares!M540)</f>
        <v>0</v>
      </c>
      <c r="AH540" s="261">
        <f>IF($Z540="",0,Shares!N540)</f>
        <v>0</v>
      </c>
      <c r="AI540" s="238" t="str">
        <f>IF($Z540="","",RANK(AE540,$AE$2:$AE$1001)+COUNTIF($AE$2:AE540,AE540)-1)</f>
        <v/>
      </c>
      <c r="AJ540" s="238" t="str">
        <f>IF($AD540&lt;0,COUNT($AJ$1:AJ539)+1,"")</f>
        <v/>
      </c>
      <c r="AL540" s="238" t="str">
        <f>'All Ticker P&amp;L'!A540</f>
        <v/>
      </c>
      <c r="AM540" s="238" t="str">
        <f>'All Ticker P&amp;L'!B540</f>
        <v/>
      </c>
      <c r="AN540" s="238" t="str">
        <f>'All Ticker P&amp;L'!C540</f>
        <v/>
      </c>
      <c r="AO540" s="238" t="str">
        <f>'All Ticker P&amp;L'!D540</f>
        <v/>
      </c>
      <c r="AP540" s="238">
        <f>IF($AL540="",0,'All Ticker P&amp;L'!E540)</f>
        <v>0</v>
      </c>
      <c r="AQ540" s="260">
        <f>IF($AL540="",0,'All Ticker P&amp;L'!J540*'All Ticker P&amp;L'!I540)</f>
        <v>0</v>
      </c>
      <c r="AR540" s="260">
        <f>IF($AL540="",0,'All Ticker P&amp;L'!L540)</f>
        <v>0</v>
      </c>
      <c r="AS540" s="261">
        <f>IF($AL540="",0,'All Ticker P&amp;L'!M540)</f>
        <v>0</v>
      </c>
      <c r="AT540" s="238" t="str">
        <f>IF($AL540="","",RANK(AR540,$AR$2:$AR$1001)+COUNTIF($AR$2:AR540,AR540)-1)</f>
        <v/>
      </c>
      <c r="AU540" s="238" t="str">
        <f>IF($AL540="","",RANK(AV540,$AV$2:$AV$1001)+COUNTIF($AV$2:AV540,AV540)-1)</f>
        <v/>
      </c>
      <c r="AV540" s="260">
        <f t="shared" si="48"/>
        <v>0</v>
      </c>
    </row>
    <row r="541" spans="26:48" ht="15" customHeight="1" x14ac:dyDescent="0.2">
      <c r="Z541" s="238" t="str">
        <f>Shares!A541</f>
        <v/>
      </c>
      <c r="AA541" s="238" t="str">
        <f>Shares!B541</f>
        <v/>
      </c>
      <c r="AB541" s="238" t="str">
        <f>Shares!C541</f>
        <v/>
      </c>
      <c r="AC541" s="238" t="str">
        <f>Shares!D541</f>
        <v/>
      </c>
      <c r="AD541" s="238">
        <f>IF($Z541="",0,Shares!E541)</f>
        <v>0</v>
      </c>
      <c r="AE541" s="260">
        <f>IF($Z541="",0,Shares!K541*Shares!J541)</f>
        <v>0</v>
      </c>
      <c r="AF541" s="261">
        <f t="shared" si="47"/>
        <v>0</v>
      </c>
      <c r="AG541" s="260">
        <f>IF($Z541="",0,Shares!M541)</f>
        <v>0</v>
      </c>
      <c r="AH541" s="261">
        <f>IF($Z541="",0,Shares!N541)</f>
        <v>0</v>
      </c>
      <c r="AI541" s="238" t="str">
        <f>IF($Z541="","",RANK(AE541,$AE$2:$AE$1001)+COUNTIF($AE$2:AE541,AE541)-1)</f>
        <v/>
      </c>
      <c r="AJ541" s="238" t="str">
        <f>IF($AD541&lt;0,COUNT($AJ$1:AJ540)+1,"")</f>
        <v/>
      </c>
      <c r="AL541" s="238" t="str">
        <f>'All Ticker P&amp;L'!A541</f>
        <v/>
      </c>
      <c r="AM541" s="238" t="str">
        <f>'All Ticker P&amp;L'!B541</f>
        <v/>
      </c>
      <c r="AN541" s="238" t="str">
        <f>'All Ticker P&amp;L'!C541</f>
        <v/>
      </c>
      <c r="AO541" s="238" t="str">
        <f>'All Ticker P&amp;L'!D541</f>
        <v/>
      </c>
      <c r="AP541" s="238">
        <f>IF($AL541="",0,'All Ticker P&amp;L'!E541)</f>
        <v>0</v>
      </c>
      <c r="AQ541" s="260">
        <f>IF($AL541="",0,'All Ticker P&amp;L'!J541*'All Ticker P&amp;L'!I541)</f>
        <v>0</v>
      </c>
      <c r="AR541" s="260">
        <f>IF($AL541="",0,'All Ticker P&amp;L'!L541)</f>
        <v>0</v>
      </c>
      <c r="AS541" s="261">
        <f>IF($AL541="",0,'All Ticker P&amp;L'!M541)</f>
        <v>0</v>
      </c>
      <c r="AT541" s="238" t="str">
        <f>IF($AL541="","",RANK(AR541,$AR$2:$AR$1001)+COUNTIF($AR$2:AR541,AR541)-1)</f>
        <v/>
      </c>
      <c r="AU541" s="238" t="str">
        <f>IF($AL541="","",RANK(AV541,$AV$2:$AV$1001)+COUNTIF($AV$2:AV541,AV541)-1)</f>
        <v/>
      </c>
      <c r="AV541" s="260">
        <f t="shared" si="48"/>
        <v>0</v>
      </c>
    </row>
    <row r="542" spans="26:48" ht="15" customHeight="1" x14ac:dyDescent="0.2">
      <c r="Z542" s="238" t="str">
        <f>Shares!A542</f>
        <v/>
      </c>
      <c r="AA542" s="238" t="str">
        <f>Shares!B542</f>
        <v/>
      </c>
      <c r="AB542" s="238" t="str">
        <f>Shares!C542</f>
        <v/>
      </c>
      <c r="AC542" s="238" t="str">
        <f>Shares!D542</f>
        <v/>
      </c>
      <c r="AD542" s="238">
        <f>IF($Z542="",0,Shares!E542)</f>
        <v>0</v>
      </c>
      <c r="AE542" s="260">
        <f>IF($Z542="",0,Shares!K542*Shares!J542)</f>
        <v>0</v>
      </c>
      <c r="AF542" s="261">
        <f t="shared" si="47"/>
        <v>0</v>
      </c>
      <c r="AG542" s="260">
        <f>IF($Z542="",0,Shares!M542)</f>
        <v>0</v>
      </c>
      <c r="AH542" s="261">
        <f>IF($Z542="",0,Shares!N542)</f>
        <v>0</v>
      </c>
      <c r="AI542" s="238" t="str">
        <f>IF($Z542="","",RANK(AE542,$AE$2:$AE$1001)+COUNTIF($AE$2:AE542,AE542)-1)</f>
        <v/>
      </c>
      <c r="AJ542" s="238" t="str">
        <f>IF($AD542&lt;0,COUNT($AJ$1:AJ541)+1,"")</f>
        <v/>
      </c>
      <c r="AL542" s="238" t="str">
        <f>'All Ticker P&amp;L'!A542</f>
        <v/>
      </c>
      <c r="AM542" s="238" t="str">
        <f>'All Ticker P&amp;L'!B542</f>
        <v/>
      </c>
      <c r="AN542" s="238" t="str">
        <f>'All Ticker P&amp;L'!C542</f>
        <v/>
      </c>
      <c r="AO542" s="238" t="str">
        <f>'All Ticker P&amp;L'!D542</f>
        <v/>
      </c>
      <c r="AP542" s="238">
        <f>IF($AL542="",0,'All Ticker P&amp;L'!E542)</f>
        <v>0</v>
      </c>
      <c r="AQ542" s="260">
        <f>IF($AL542="",0,'All Ticker P&amp;L'!J542*'All Ticker P&amp;L'!I542)</f>
        <v>0</v>
      </c>
      <c r="AR542" s="260">
        <f>IF($AL542="",0,'All Ticker P&amp;L'!L542)</f>
        <v>0</v>
      </c>
      <c r="AS542" s="261">
        <f>IF($AL542="",0,'All Ticker P&amp;L'!M542)</f>
        <v>0</v>
      </c>
      <c r="AT542" s="238" t="str">
        <f>IF($AL542="","",RANK(AR542,$AR$2:$AR$1001)+COUNTIF($AR$2:AR542,AR542)-1)</f>
        <v/>
      </c>
      <c r="AU542" s="238" t="str">
        <f>IF($AL542="","",RANK(AV542,$AV$2:$AV$1001)+COUNTIF($AV$2:AV542,AV542)-1)</f>
        <v/>
      </c>
      <c r="AV542" s="260">
        <f t="shared" si="48"/>
        <v>0</v>
      </c>
    </row>
    <row r="543" spans="26:48" ht="15" customHeight="1" x14ac:dyDescent="0.2">
      <c r="Z543" s="238" t="str">
        <f>Shares!A543</f>
        <v/>
      </c>
      <c r="AA543" s="238" t="str">
        <f>Shares!B543</f>
        <v/>
      </c>
      <c r="AB543" s="238" t="str">
        <f>Shares!C543</f>
        <v/>
      </c>
      <c r="AC543" s="238" t="str">
        <f>Shares!D543</f>
        <v/>
      </c>
      <c r="AD543" s="238">
        <f>IF($Z543="",0,Shares!E543)</f>
        <v>0</v>
      </c>
      <c r="AE543" s="260">
        <f>IF($Z543="",0,Shares!K543*Shares!J543)</f>
        <v>0</v>
      </c>
      <c r="AF543" s="261">
        <f t="shared" si="47"/>
        <v>0</v>
      </c>
      <c r="AG543" s="260">
        <f>IF($Z543="",0,Shares!M543)</f>
        <v>0</v>
      </c>
      <c r="AH543" s="261">
        <f>IF($Z543="",0,Shares!N543)</f>
        <v>0</v>
      </c>
      <c r="AI543" s="238" t="str">
        <f>IF($Z543="","",RANK(AE543,$AE$2:$AE$1001)+COUNTIF($AE$2:AE543,AE543)-1)</f>
        <v/>
      </c>
      <c r="AJ543" s="238" t="str">
        <f>IF($AD543&lt;0,COUNT($AJ$1:AJ542)+1,"")</f>
        <v/>
      </c>
      <c r="AL543" s="238" t="str">
        <f>'All Ticker P&amp;L'!A543</f>
        <v/>
      </c>
      <c r="AM543" s="238" t="str">
        <f>'All Ticker P&amp;L'!B543</f>
        <v/>
      </c>
      <c r="AN543" s="238" t="str">
        <f>'All Ticker P&amp;L'!C543</f>
        <v/>
      </c>
      <c r="AO543" s="238" t="str">
        <f>'All Ticker P&amp;L'!D543</f>
        <v/>
      </c>
      <c r="AP543" s="238">
        <f>IF($AL543="",0,'All Ticker P&amp;L'!E543)</f>
        <v>0</v>
      </c>
      <c r="AQ543" s="260">
        <f>IF($AL543="",0,'All Ticker P&amp;L'!J543*'All Ticker P&amp;L'!I543)</f>
        <v>0</v>
      </c>
      <c r="AR543" s="260">
        <f>IF($AL543="",0,'All Ticker P&amp;L'!L543)</f>
        <v>0</v>
      </c>
      <c r="AS543" s="261">
        <f>IF($AL543="",0,'All Ticker P&amp;L'!M543)</f>
        <v>0</v>
      </c>
      <c r="AT543" s="238" t="str">
        <f>IF($AL543="","",RANK(AR543,$AR$2:$AR$1001)+COUNTIF($AR$2:AR543,AR543)-1)</f>
        <v/>
      </c>
      <c r="AU543" s="238" t="str">
        <f>IF($AL543="","",RANK(AV543,$AV$2:$AV$1001)+COUNTIF($AV$2:AV543,AV543)-1)</f>
        <v/>
      </c>
      <c r="AV543" s="260">
        <f t="shared" si="48"/>
        <v>0</v>
      </c>
    </row>
    <row r="544" spans="26:48" ht="15" customHeight="1" x14ac:dyDescent="0.2">
      <c r="Z544" s="238" t="str">
        <f>Shares!A544</f>
        <v/>
      </c>
      <c r="AA544" s="238" t="str">
        <f>Shares!B544</f>
        <v/>
      </c>
      <c r="AB544" s="238" t="str">
        <f>Shares!C544</f>
        <v/>
      </c>
      <c r="AC544" s="238" t="str">
        <f>Shares!D544</f>
        <v/>
      </c>
      <c r="AD544" s="238">
        <f>IF($Z544="",0,Shares!E544)</f>
        <v>0</v>
      </c>
      <c r="AE544" s="260">
        <f>IF($Z544="",0,Shares!K544*Shares!J544)</f>
        <v>0</v>
      </c>
      <c r="AF544" s="261">
        <f t="shared" si="47"/>
        <v>0</v>
      </c>
      <c r="AG544" s="260">
        <f>IF($Z544="",0,Shares!M544)</f>
        <v>0</v>
      </c>
      <c r="AH544" s="261">
        <f>IF($Z544="",0,Shares!N544)</f>
        <v>0</v>
      </c>
      <c r="AI544" s="238" t="str">
        <f>IF($Z544="","",RANK(AE544,$AE$2:$AE$1001)+COUNTIF($AE$2:AE544,AE544)-1)</f>
        <v/>
      </c>
      <c r="AJ544" s="238" t="str">
        <f>IF($AD544&lt;0,COUNT($AJ$1:AJ543)+1,"")</f>
        <v/>
      </c>
      <c r="AL544" s="238" t="str">
        <f>'All Ticker P&amp;L'!A544</f>
        <v/>
      </c>
      <c r="AM544" s="238" t="str">
        <f>'All Ticker P&amp;L'!B544</f>
        <v/>
      </c>
      <c r="AN544" s="238" t="str">
        <f>'All Ticker P&amp;L'!C544</f>
        <v/>
      </c>
      <c r="AO544" s="238" t="str">
        <f>'All Ticker P&amp;L'!D544</f>
        <v/>
      </c>
      <c r="AP544" s="238">
        <f>IF($AL544="",0,'All Ticker P&amp;L'!E544)</f>
        <v>0</v>
      </c>
      <c r="AQ544" s="260">
        <f>IF($AL544="",0,'All Ticker P&amp;L'!J544*'All Ticker P&amp;L'!I544)</f>
        <v>0</v>
      </c>
      <c r="AR544" s="260">
        <f>IF($AL544="",0,'All Ticker P&amp;L'!L544)</f>
        <v>0</v>
      </c>
      <c r="AS544" s="261">
        <f>IF($AL544="",0,'All Ticker P&amp;L'!M544)</f>
        <v>0</v>
      </c>
      <c r="AT544" s="238" t="str">
        <f>IF($AL544="","",RANK(AR544,$AR$2:$AR$1001)+COUNTIF($AR$2:AR544,AR544)-1)</f>
        <v/>
      </c>
      <c r="AU544" s="238" t="str">
        <f>IF($AL544="","",RANK(AV544,$AV$2:$AV$1001)+COUNTIF($AV$2:AV544,AV544)-1)</f>
        <v/>
      </c>
      <c r="AV544" s="260">
        <f t="shared" si="48"/>
        <v>0</v>
      </c>
    </row>
    <row r="545" spans="26:48" ht="15" customHeight="1" x14ac:dyDescent="0.2">
      <c r="Z545" s="238" t="str">
        <f>Shares!A545</f>
        <v/>
      </c>
      <c r="AA545" s="238" t="str">
        <f>Shares!B545</f>
        <v/>
      </c>
      <c r="AB545" s="238" t="str">
        <f>Shares!C545</f>
        <v/>
      </c>
      <c r="AC545" s="238" t="str">
        <f>Shares!D545</f>
        <v/>
      </c>
      <c r="AD545" s="238">
        <f>IF($Z545="",0,Shares!E545)</f>
        <v>0</v>
      </c>
      <c r="AE545" s="260">
        <f>IF($Z545="",0,Shares!K545*Shares!J545)</f>
        <v>0</v>
      </c>
      <c r="AF545" s="261">
        <f t="shared" si="47"/>
        <v>0</v>
      </c>
      <c r="AG545" s="260">
        <f>IF($Z545="",0,Shares!M545)</f>
        <v>0</v>
      </c>
      <c r="AH545" s="261">
        <f>IF($Z545="",0,Shares!N545)</f>
        <v>0</v>
      </c>
      <c r="AI545" s="238" t="str">
        <f>IF($Z545="","",RANK(AE545,$AE$2:$AE$1001)+COUNTIF($AE$2:AE545,AE545)-1)</f>
        <v/>
      </c>
      <c r="AJ545" s="238" t="str">
        <f>IF($AD545&lt;0,COUNT($AJ$1:AJ544)+1,"")</f>
        <v/>
      </c>
      <c r="AL545" s="238" t="str">
        <f>'All Ticker P&amp;L'!A545</f>
        <v/>
      </c>
      <c r="AM545" s="238" t="str">
        <f>'All Ticker P&amp;L'!B545</f>
        <v/>
      </c>
      <c r="AN545" s="238" t="str">
        <f>'All Ticker P&amp;L'!C545</f>
        <v/>
      </c>
      <c r="AO545" s="238" t="str">
        <f>'All Ticker P&amp;L'!D545</f>
        <v/>
      </c>
      <c r="AP545" s="238">
        <f>IF($AL545="",0,'All Ticker P&amp;L'!E545)</f>
        <v>0</v>
      </c>
      <c r="AQ545" s="260">
        <f>IF($AL545="",0,'All Ticker P&amp;L'!J545*'All Ticker P&amp;L'!I545)</f>
        <v>0</v>
      </c>
      <c r="AR545" s="260">
        <f>IF($AL545="",0,'All Ticker P&amp;L'!L545)</f>
        <v>0</v>
      </c>
      <c r="AS545" s="261">
        <f>IF($AL545="",0,'All Ticker P&amp;L'!M545)</f>
        <v>0</v>
      </c>
      <c r="AT545" s="238" t="str">
        <f>IF($AL545="","",RANK(AR545,$AR$2:$AR$1001)+COUNTIF($AR$2:AR545,AR545)-1)</f>
        <v/>
      </c>
      <c r="AU545" s="238" t="str">
        <f>IF($AL545="","",RANK(AV545,$AV$2:$AV$1001)+COUNTIF($AV$2:AV545,AV545)-1)</f>
        <v/>
      </c>
      <c r="AV545" s="260">
        <f t="shared" si="48"/>
        <v>0</v>
      </c>
    </row>
    <row r="546" spans="26:48" ht="15" customHeight="1" x14ac:dyDescent="0.2">
      <c r="Z546" s="238" t="str">
        <f>Shares!A546</f>
        <v/>
      </c>
      <c r="AA546" s="238" t="str">
        <f>Shares!B546</f>
        <v/>
      </c>
      <c r="AB546" s="238" t="str">
        <f>Shares!C546</f>
        <v/>
      </c>
      <c r="AC546" s="238" t="str">
        <f>Shares!D546</f>
        <v/>
      </c>
      <c r="AD546" s="238">
        <f>IF($Z546="",0,Shares!E546)</f>
        <v>0</v>
      </c>
      <c r="AE546" s="260">
        <f>IF($Z546="",0,Shares!K546*Shares!J546)</f>
        <v>0</v>
      </c>
      <c r="AF546" s="261">
        <f t="shared" si="47"/>
        <v>0</v>
      </c>
      <c r="AG546" s="260">
        <f>IF($Z546="",0,Shares!M546)</f>
        <v>0</v>
      </c>
      <c r="AH546" s="261">
        <f>IF($Z546="",0,Shares!N546)</f>
        <v>0</v>
      </c>
      <c r="AI546" s="238" t="str">
        <f>IF($Z546="","",RANK(AE546,$AE$2:$AE$1001)+COUNTIF($AE$2:AE546,AE546)-1)</f>
        <v/>
      </c>
      <c r="AJ546" s="238" t="str">
        <f>IF($AD546&lt;0,COUNT($AJ$1:AJ545)+1,"")</f>
        <v/>
      </c>
      <c r="AL546" s="238" t="str">
        <f>'All Ticker P&amp;L'!A546</f>
        <v/>
      </c>
      <c r="AM546" s="238" t="str">
        <f>'All Ticker P&amp;L'!B546</f>
        <v/>
      </c>
      <c r="AN546" s="238" t="str">
        <f>'All Ticker P&amp;L'!C546</f>
        <v/>
      </c>
      <c r="AO546" s="238" t="str">
        <f>'All Ticker P&amp;L'!D546</f>
        <v/>
      </c>
      <c r="AP546" s="238">
        <f>IF($AL546="",0,'All Ticker P&amp;L'!E546)</f>
        <v>0</v>
      </c>
      <c r="AQ546" s="260">
        <f>IF($AL546="",0,'All Ticker P&amp;L'!J546*'All Ticker P&amp;L'!I546)</f>
        <v>0</v>
      </c>
      <c r="AR546" s="260">
        <f>IF($AL546="",0,'All Ticker P&amp;L'!L546)</f>
        <v>0</v>
      </c>
      <c r="AS546" s="261">
        <f>IF($AL546="",0,'All Ticker P&amp;L'!M546)</f>
        <v>0</v>
      </c>
      <c r="AT546" s="238" t="str">
        <f>IF($AL546="","",RANK(AR546,$AR$2:$AR$1001)+COUNTIF($AR$2:AR546,AR546)-1)</f>
        <v/>
      </c>
      <c r="AU546" s="238" t="str">
        <f>IF($AL546="","",RANK(AV546,$AV$2:$AV$1001)+COUNTIF($AV$2:AV546,AV546)-1)</f>
        <v/>
      </c>
      <c r="AV546" s="260">
        <f t="shared" si="48"/>
        <v>0</v>
      </c>
    </row>
    <row r="547" spans="26:48" ht="15" customHeight="1" x14ac:dyDescent="0.2">
      <c r="Z547" s="238" t="str">
        <f>Shares!A547</f>
        <v/>
      </c>
      <c r="AA547" s="238" t="str">
        <f>Shares!B547</f>
        <v/>
      </c>
      <c r="AB547" s="238" t="str">
        <f>Shares!C547</f>
        <v/>
      </c>
      <c r="AC547" s="238" t="str">
        <f>Shares!D547</f>
        <v/>
      </c>
      <c r="AD547" s="238">
        <f>IF($Z547="",0,Shares!E547)</f>
        <v>0</v>
      </c>
      <c r="AE547" s="260">
        <f>IF($Z547="",0,Shares!K547*Shares!J547)</f>
        <v>0</v>
      </c>
      <c r="AF547" s="261">
        <f t="shared" si="47"/>
        <v>0</v>
      </c>
      <c r="AG547" s="260">
        <f>IF($Z547="",0,Shares!M547)</f>
        <v>0</v>
      </c>
      <c r="AH547" s="261">
        <f>IF($Z547="",0,Shares!N547)</f>
        <v>0</v>
      </c>
      <c r="AI547" s="238" t="str">
        <f>IF($Z547="","",RANK(AE547,$AE$2:$AE$1001)+COUNTIF($AE$2:AE547,AE547)-1)</f>
        <v/>
      </c>
      <c r="AJ547" s="238" t="str">
        <f>IF($AD547&lt;0,COUNT($AJ$1:AJ546)+1,"")</f>
        <v/>
      </c>
      <c r="AL547" s="238" t="str">
        <f>'All Ticker P&amp;L'!A547</f>
        <v/>
      </c>
      <c r="AM547" s="238" t="str">
        <f>'All Ticker P&amp;L'!B547</f>
        <v/>
      </c>
      <c r="AN547" s="238" t="str">
        <f>'All Ticker P&amp;L'!C547</f>
        <v/>
      </c>
      <c r="AO547" s="238" t="str">
        <f>'All Ticker P&amp;L'!D547</f>
        <v/>
      </c>
      <c r="AP547" s="238">
        <f>IF($AL547="",0,'All Ticker P&amp;L'!E547)</f>
        <v>0</v>
      </c>
      <c r="AQ547" s="260">
        <f>IF($AL547="",0,'All Ticker P&amp;L'!J547*'All Ticker P&amp;L'!I547)</f>
        <v>0</v>
      </c>
      <c r="AR547" s="260">
        <f>IF($AL547="",0,'All Ticker P&amp;L'!L547)</f>
        <v>0</v>
      </c>
      <c r="AS547" s="261">
        <f>IF($AL547="",0,'All Ticker P&amp;L'!M547)</f>
        <v>0</v>
      </c>
      <c r="AT547" s="238" t="str">
        <f>IF($AL547="","",RANK(AR547,$AR$2:$AR$1001)+COUNTIF($AR$2:AR547,AR547)-1)</f>
        <v/>
      </c>
      <c r="AU547" s="238" t="str">
        <f>IF($AL547="","",RANK(AV547,$AV$2:$AV$1001)+COUNTIF($AV$2:AV547,AV547)-1)</f>
        <v/>
      </c>
      <c r="AV547" s="260">
        <f t="shared" si="48"/>
        <v>0</v>
      </c>
    </row>
    <row r="548" spans="26:48" ht="15" customHeight="1" x14ac:dyDescent="0.2">
      <c r="Z548" s="238" t="str">
        <f>Shares!A548</f>
        <v/>
      </c>
      <c r="AA548" s="238" t="str">
        <f>Shares!B548</f>
        <v/>
      </c>
      <c r="AB548" s="238" t="str">
        <f>Shares!C548</f>
        <v/>
      </c>
      <c r="AC548" s="238" t="str">
        <f>Shares!D548</f>
        <v/>
      </c>
      <c r="AD548" s="238">
        <f>IF($Z548="",0,Shares!E548)</f>
        <v>0</v>
      </c>
      <c r="AE548" s="260">
        <f>IF($Z548="",0,Shares!K548*Shares!J548)</f>
        <v>0</v>
      </c>
      <c r="AF548" s="261">
        <f t="shared" si="47"/>
        <v>0</v>
      </c>
      <c r="AG548" s="260">
        <f>IF($Z548="",0,Shares!M548)</f>
        <v>0</v>
      </c>
      <c r="AH548" s="261">
        <f>IF($Z548="",0,Shares!N548)</f>
        <v>0</v>
      </c>
      <c r="AI548" s="238" t="str">
        <f>IF($Z548="","",RANK(AE548,$AE$2:$AE$1001)+COUNTIF($AE$2:AE548,AE548)-1)</f>
        <v/>
      </c>
      <c r="AJ548" s="238" t="str">
        <f>IF($AD548&lt;0,COUNT($AJ$1:AJ547)+1,"")</f>
        <v/>
      </c>
      <c r="AL548" s="238" t="str">
        <f>'All Ticker P&amp;L'!A548</f>
        <v/>
      </c>
      <c r="AM548" s="238" t="str">
        <f>'All Ticker P&amp;L'!B548</f>
        <v/>
      </c>
      <c r="AN548" s="238" t="str">
        <f>'All Ticker P&amp;L'!C548</f>
        <v/>
      </c>
      <c r="AO548" s="238" t="str">
        <f>'All Ticker P&amp;L'!D548</f>
        <v/>
      </c>
      <c r="AP548" s="238">
        <f>IF($AL548="",0,'All Ticker P&amp;L'!E548)</f>
        <v>0</v>
      </c>
      <c r="AQ548" s="260">
        <f>IF($AL548="",0,'All Ticker P&amp;L'!J548*'All Ticker P&amp;L'!I548)</f>
        <v>0</v>
      </c>
      <c r="AR548" s="260">
        <f>IF($AL548="",0,'All Ticker P&amp;L'!L548)</f>
        <v>0</v>
      </c>
      <c r="AS548" s="261">
        <f>IF($AL548="",0,'All Ticker P&amp;L'!M548)</f>
        <v>0</v>
      </c>
      <c r="AT548" s="238" t="str">
        <f>IF($AL548="","",RANK(AR548,$AR$2:$AR$1001)+COUNTIF($AR$2:AR548,AR548)-1)</f>
        <v/>
      </c>
      <c r="AU548" s="238" t="str">
        <f>IF($AL548="","",RANK(AV548,$AV$2:$AV$1001)+COUNTIF($AV$2:AV548,AV548)-1)</f>
        <v/>
      </c>
      <c r="AV548" s="260">
        <f t="shared" si="48"/>
        <v>0</v>
      </c>
    </row>
    <row r="549" spans="26:48" ht="15" customHeight="1" x14ac:dyDescent="0.2">
      <c r="Z549" s="238" t="str">
        <f>Shares!A549</f>
        <v/>
      </c>
      <c r="AA549" s="238" t="str">
        <f>Shares!B549</f>
        <v/>
      </c>
      <c r="AB549" s="238" t="str">
        <f>Shares!C549</f>
        <v/>
      </c>
      <c r="AC549" s="238" t="str">
        <f>Shares!D549</f>
        <v/>
      </c>
      <c r="AD549" s="238">
        <f>IF($Z549="",0,Shares!E549)</f>
        <v>0</v>
      </c>
      <c r="AE549" s="260">
        <f>IF($Z549="",0,Shares!K549*Shares!J549)</f>
        <v>0</v>
      </c>
      <c r="AF549" s="261">
        <f t="shared" si="47"/>
        <v>0</v>
      </c>
      <c r="AG549" s="260">
        <f>IF($Z549="",0,Shares!M549)</f>
        <v>0</v>
      </c>
      <c r="AH549" s="261">
        <f>IF($Z549="",0,Shares!N549)</f>
        <v>0</v>
      </c>
      <c r="AI549" s="238" t="str">
        <f>IF($Z549="","",RANK(AE549,$AE$2:$AE$1001)+COUNTIF($AE$2:AE549,AE549)-1)</f>
        <v/>
      </c>
      <c r="AJ549" s="238" t="str">
        <f>IF($AD549&lt;0,COUNT($AJ$1:AJ548)+1,"")</f>
        <v/>
      </c>
      <c r="AL549" s="238" t="str">
        <f>'All Ticker P&amp;L'!A549</f>
        <v/>
      </c>
      <c r="AM549" s="238" t="str">
        <f>'All Ticker P&amp;L'!B549</f>
        <v/>
      </c>
      <c r="AN549" s="238" t="str">
        <f>'All Ticker P&amp;L'!C549</f>
        <v/>
      </c>
      <c r="AO549" s="238" t="str">
        <f>'All Ticker P&amp;L'!D549</f>
        <v/>
      </c>
      <c r="AP549" s="238">
        <f>IF($AL549="",0,'All Ticker P&amp;L'!E549)</f>
        <v>0</v>
      </c>
      <c r="AQ549" s="260">
        <f>IF($AL549="",0,'All Ticker P&amp;L'!J549*'All Ticker P&amp;L'!I549)</f>
        <v>0</v>
      </c>
      <c r="AR549" s="260">
        <f>IF($AL549="",0,'All Ticker P&amp;L'!L549)</f>
        <v>0</v>
      </c>
      <c r="AS549" s="261">
        <f>IF($AL549="",0,'All Ticker P&amp;L'!M549)</f>
        <v>0</v>
      </c>
      <c r="AT549" s="238" t="str">
        <f>IF($AL549="","",RANK(AR549,$AR$2:$AR$1001)+COUNTIF($AR$2:AR549,AR549)-1)</f>
        <v/>
      </c>
      <c r="AU549" s="238" t="str">
        <f>IF($AL549="","",RANK(AV549,$AV$2:$AV$1001)+COUNTIF($AV$2:AV549,AV549)-1)</f>
        <v/>
      </c>
      <c r="AV549" s="260">
        <f t="shared" si="48"/>
        <v>0</v>
      </c>
    </row>
    <row r="550" spans="26:48" ht="15" customHeight="1" x14ac:dyDescent="0.2">
      <c r="Z550" s="238" t="str">
        <f>Shares!A550</f>
        <v/>
      </c>
      <c r="AA550" s="238" t="str">
        <f>Shares!B550</f>
        <v/>
      </c>
      <c r="AB550" s="238" t="str">
        <f>Shares!C550</f>
        <v/>
      </c>
      <c r="AC550" s="238" t="str">
        <f>Shares!D550</f>
        <v/>
      </c>
      <c r="AD550" s="238">
        <f>IF($Z550="",0,Shares!E550)</f>
        <v>0</v>
      </c>
      <c r="AE550" s="260">
        <f>IF($Z550="",0,Shares!K550*Shares!J550)</f>
        <v>0</v>
      </c>
      <c r="AF550" s="261">
        <f t="shared" si="47"/>
        <v>0</v>
      </c>
      <c r="AG550" s="260">
        <f>IF($Z550="",0,Shares!M550)</f>
        <v>0</v>
      </c>
      <c r="AH550" s="261">
        <f>IF($Z550="",0,Shares!N550)</f>
        <v>0</v>
      </c>
      <c r="AI550" s="238" t="str">
        <f>IF($Z550="","",RANK(AE550,$AE$2:$AE$1001)+COUNTIF($AE$2:AE550,AE550)-1)</f>
        <v/>
      </c>
      <c r="AJ550" s="238" t="str">
        <f>IF($AD550&lt;0,COUNT($AJ$1:AJ549)+1,"")</f>
        <v/>
      </c>
      <c r="AL550" s="238" t="str">
        <f>'All Ticker P&amp;L'!A550</f>
        <v/>
      </c>
      <c r="AM550" s="238" t="str">
        <f>'All Ticker P&amp;L'!B550</f>
        <v/>
      </c>
      <c r="AN550" s="238" t="str">
        <f>'All Ticker P&amp;L'!C550</f>
        <v/>
      </c>
      <c r="AO550" s="238" t="str">
        <f>'All Ticker P&amp;L'!D550</f>
        <v/>
      </c>
      <c r="AP550" s="238">
        <f>IF($AL550="",0,'All Ticker P&amp;L'!E550)</f>
        <v>0</v>
      </c>
      <c r="AQ550" s="260">
        <f>IF($AL550="",0,'All Ticker P&amp;L'!J550*'All Ticker P&amp;L'!I550)</f>
        <v>0</v>
      </c>
      <c r="AR550" s="260">
        <f>IF($AL550="",0,'All Ticker P&amp;L'!L550)</f>
        <v>0</v>
      </c>
      <c r="AS550" s="261">
        <f>IF($AL550="",0,'All Ticker P&amp;L'!M550)</f>
        <v>0</v>
      </c>
      <c r="AT550" s="238" t="str">
        <f>IF($AL550="","",RANK(AR550,$AR$2:$AR$1001)+COUNTIF($AR$2:AR550,AR550)-1)</f>
        <v/>
      </c>
      <c r="AU550" s="238" t="str">
        <f>IF($AL550="","",RANK(AV550,$AV$2:$AV$1001)+COUNTIF($AV$2:AV550,AV550)-1)</f>
        <v/>
      </c>
      <c r="AV550" s="260">
        <f t="shared" si="48"/>
        <v>0</v>
      </c>
    </row>
    <row r="551" spans="26:48" ht="15" customHeight="1" x14ac:dyDescent="0.2">
      <c r="Z551" s="238" t="str">
        <f>Shares!A551</f>
        <v/>
      </c>
      <c r="AA551" s="238" t="str">
        <f>Shares!B551</f>
        <v/>
      </c>
      <c r="AB551" s="238" t="str">
        <f>Shares!C551</f>
        <v/>
      </c>
      <c r="AC551" s="238" t="str">
        <f>Shares!D551</f>
        <v/>
      </c>
      <c r="AD551" s="238">
        <f>IF($Z551="",0,Shares!E551)</f>
        <v>0</v>
      </c>
      <c r="AE551" s="260">
        <f>IF($Z551="",0,Shares!K551*Shares!J551)</f>
        <v>0</v>
      </c>
      <c r="AF551" s="261">
        <f t="shared" si="47"/>
        <v>0</v>
      </c>
      <c r="AG551" s="260">
        <f>IF($Z551="",0,Shares!M551)</f>
        <v>0</v>
      </c>
      <c r="AH551" s="261">
        <f>IF($Z551="",0,Shares!N551)</f>
        <v>0</v>
      </c>
      <c r="AI551" s="238" t="str">
        <f>IF($Z551="","",RANK(AE551,$AE$2:$AE$1001)+COUNTIF($AE$2:AE551,AE551)-1)</f>
        <v/>
      </c>
      <c r="AJ551" s="238" t="str">
        <f>IF($AD551&lt;0,COUNT($AJ$1:AJ550)+1,"")</f>
        <v/>
      </c>
      <c r="AL551" s="238" t="str">
        <f>'All Ticker P&amp;L'!A551</f>
        <v/>
      </c>
      <c r="AM551" s="238" t="str">
        <f>'All Ticker P&amp;L'!B551</f>
        <v/>
      </c>
      <c r="AN551" s="238" t="str">
        <f>'All Ticker P&amp;L'!C551</f>
        <v/>
      </c>
      <c r="AO551" s="238" t="str">
        <f>'All Ticker P&amp;L'!D551</f>
        <v/>
      </c>
      <c r="AP551" s="238">
        <f>IF($AL551="",0,'All Ticker P&amp;L'!E551)</f>
        <v>0</v>
      </c>
      <c r="AQ551" s="260">
        <f>IF($AL551="",0,'All Ticker P&amp;L'!J551*'All Ticker P&amp;L'!I551)</f>
        <v>0</v>
      </c>
      <c r="AR551" s="260">
        <f>IF($AL551="",0,'All Ticker P&amp;L'!L551)</f>
        <v>0</v>
      </c>
      <c r="AS551" s="261">
        <f>IF($AL551="",0,'All Ticker P&amp;L'!M551)</f>
        <v>0</v>
      </c>
      <c r="AT551" s="238" t="str">
        <f>IF($AL551="","",RANK(AR551,$AR$2:$AR$1001)+COUNTIF($AR$2:AR551,AR551)-1)</f>
        <v/>
      </c>
      <c r="AU551" s="238" t="str">
        <f>IF($AL551="","",RANK(AV551,$AV$2:$AV$1001)+COUNTIF($AV$2:AV551,AV551)-1)</f>
        <v/>
      </c>
      <c r="AV551" s="260">
        <f t="shared" si="48"/>
        <v>0</v>
      </c>
    </row>
    <row r="552" spans="26:48" ht="15" customHeight="1" x14ac:dyDescent="0.2">
      <c r="Z552" s="238" t="str">
        <f>Shares!A552</f>
        <v/>
      </c>
      <c r="AA552" s="238" t="str">
        <f>Shares!B552</f>
        <v/>
      </c>
      <c r="AB552" s="238" t="str">
        <f>Shares!C552</f>
        <v/>
      </c>
      <c r="AC552" s="238" t="str">
        <f>Shares!D552</f>
        <v/>
      </c>
      <c r="AD552" s="238">
        <f>IF($Z552="",0,Shares!E552)</f>
        <v>0</v>
      </c>
      <c r="AE552" s="260">
        <f>IF($Z552="",0,Shares!K552*Shares!J552)</f>
        <v>0</v>
      </c>
      <c r="AF552" s="261">
        <f t="shared" si="47"/>
        <v>0</v>
      </c>
      <c r="AG552" s="260">
        <f>IF($Z552="",0,Shares!M552)</f>
        <v>0</v>
      </c>
      <c r="AH552" s="261">
        <f>IF($Z552="",0,Shares!N552)</f>
        <v>0</v>
      </c>
      <c r="AI552" s="238" t="str">
        <f>IF($Z552="","",RANK(AE552,$AE$2:$AE$1001)+COUNTIF($AE$2:AE552,AE552)-1)</f>
        <v/>
      </c>
      <c r="AJ552" s="238" t="str">
        <f>IF($AD552&lt;0,COUNT($AJ$1:AJ551)+1,"")</f>
        <v/>
      </c>
      <c r="AL552" s="238" t="str">
        <f>'All Ticker P&amp;L'!A552</f>
        <v/>
      </c>
      <c r="AM552" s="238" t="str">
        <f>'All Ticker P&amp;L'!B552</f>
        <v/>
      </c>
      <c r="AN552" s="238" t="str">
        <f>'All Ticker P&amp;L'!C552</f>
        <v/>
      </c>
      <c r="AO552" s="238" t="str">
        <f>'All Ticker P&amp;L'!D552</f>
        <v/>
      </c>
      <c r="AP552" s="238">
        <f>IF($AL552="",0,'All Ticker P&amp;L'!E552)</f>
        <v>0</v>
      </c>
      <c r="AQ552" s="260">
        <f>IF($AL552="",0,'All Ticker P&amp;L'!J552*'All Ticker P&amp;L'!I552)</f>
        <v>0</v>
      </c>
      <c r="AR552" s="260">
        <f>IF($AL552="",0,'All Ticker P&amp;L'!L552)</f>
        <v>0</v>
      </c>
      <c r="AS552" s="261">
        <f>IF($AL552="",0,'All Ticker P&amp;L'!M552)</f>
        <v>0</v>
      </c>
      <c r="AT552" s="238" t="str">
        <f>IF($AL552="","",RANK(AR552,$AR$2:$AR$1001)+COUNTIF($AR$2:AR552,AR552)-1)</f>
        <v/>
      </c>
      <c r="AU552" s="238" t="str">
        <f>IF($AL552="","",RANK(AV552,$AV$2:$AV$1001)+COUNTIF($AV$2:AV552,AV552)-1)</f>
        <v/>
      </c>
      <c r="AV552" s="260">
        <f t="shared" si="48"/>
        <v>0</v>
      </c>
    </row>
    <row r="553" spans="26:48" ht="15" customHeight="1" x14ac:dyDescent="0.2">
      <c r="Z553" s="238" t="str">
        <f>Shares!A553</f>
        <v/>
      </c>
      <c r="AA553" s="238" t="str">
        <f>Shares!B553</f>
        <v/>
      </c>
      <c r="AB553" s="238" t="str">
        <f>Shares!C553</f>
        <v/>
      </c>
      <c r="AC553" s="238" t="str">
        <f>Shares!D553</f>
        <v/>
      </c>
      <c r="AD553" s="238">
        <f>IF($Z553="",0,Shares!E553)</f>
        <v>0</v>
      </c>
      <c r="AE553" s="260">
        <f>IF($Z553="",0,Shares!K553*Shares!J553)</f>
        <v>0</v>
      </c>
      <c r="AF553" s="261">
        <f t="shared" si="47"/>
        <v>0</v>
      </c>
      <c r="AG553" s="260">
        <f>IF($Z553="",0,Shares!M553)</f>
        <v>0</v>
      </c>
      <c r="AH553" s="261">
        <f>IF($Z553="",0,Shares!N553)</f>
        <v>0</v>
      </c>
      <c r="AI553" s="238" t="str">
        <f>IF($Z553="","",RANK(AE553,$AE$2:$AE$1001)+COUNTIF($AE$2:AE553,AE553)-1)</f>
        <v/>
      </c>
      <c r="AJ553" s="238" t="str">
        <f>IF($AD553&lt;0,COUNT($AJ$1:AJ552)+1,"")</f>
        <v/>
      </c>
      <c r="AL553" s="238" t="str">
        <f>'All Ticker P&amp;L'!A553</f>
        <v/>
      </c>
      <c r="AM553" s="238" t="str">
        <f>'All Ticker P&amp;L'!B553</f>
        <v/>
      </c>
      <c r="AN553" s="238" t="str">
        <f>'All Ticker P&amp;L'!C553</f>
        <v/>
      </c>
      <c r="AO553" s="238" t="str">
        <f>'All Ticker P&amp;L'!D553</f>
        <v/>
      </c>
      <c r="AP553" s="238">
        <f>IF($AL553="",0,'All Ticker P&amp;L'!E553)</f>
        <v>0</v>
      </c>
      <c r="AQ553" s="260">
        <f>IF($AL553="",0,'All Ticker P&amp;L'!J553*'All Ticker P&amp;L'!I553)</f>
        <v>0</v>
      </c>
      <c r="AR553" s="260">
        <f>IF($AL553="",0,'All Ticker P&amp;L'!L553)</f>
        <v>0</v>
      </c>
      <c r="AS553" s="261">
        <f>IF($AL553="",0,'All Ticker P&amp;L'!M553)</f>
        <v>0</v>
      </c>
      <c r="AT553" s="238" t="str">
        <f>IF($AL553="","",RANK(AR553,$AR$2:$AR$1001)+COUNTIF($AR$2:AR553,AR553)-1)</f>
        <v/>
      </c>
      <c r="AU553" s="238" t="str">
        <f>IF($AL553="","",RANK(AV553,$AV$2:$AV$1001)+COUNTIF($AV$2:AV553,AV553)-1)</f>
        <v/>
      </c>
      <c r="AV553" s="260">
        <f t="shared" si="48"/>
        <v>0</v>
      </c>
    </row>
    <row r="554" spans="26:48" ht="15" customHeight="1" x14ac:dyDescent="0.2">
      <c r="Z554" s="238" t="str">
        <f>Shares!A554</f>
        <v/>
      </c>
      <c r="AA554" s="238" t="str">
        <f>Shares!B554</f>
        <v/>
      </c>
      <c r="AB554" s="238" t="str">
        <f>Shares!C554</f>
        <v/>
      </c>
      <c r="AC554" s="238" t="str">
        <f>Shares!D554</f>
        <v/>
      </c>
      <c r="AD554" s="238">
        <f>IF($Z554="",0,Shares!E554)</f>
        <v>0</v>
      </c>
      <c r="AE554" s="260">
        <f>IF($Z554="",0,Shares!K554*Shares!J554)</f>
        <v>0</v>
      </c>
      <c r="AF554" s="261">
        <f t="shared" si="47"/>
        <v>0</v>
      </c>
      <c r="AG554" s="260">
        <f>IF($Z554="",0,Shares!M554)</f>
        <v>0</v>
      </c>
      <c r="AH554" s="261">
        <f>IF($Z554="",0,Shares!N554)</f>
        <v>0</v>
      </c>
      <c r="AI554" s="238" t="str">
        <f>IF($Z554="","",RANK(AE554,$AE$2:$AE$1001)+COUNTIF($AE$2:AE554,AE554)-1)</f>
        <v/>
      </c>
      <c r="AJ554" s="238" t="str">
        <f>IF($AD554&lt;0,COUNT($AJ$1:AJ553)+1,"")</f>
        <v/>
      </c>
      <c r="AL554" s="238" t="str">
        <f>'All Ticker P&amp;L'!A554</f>
        <v/>
      </c>
      <c r="AM554" s="238" t="str">
        <f>'All Ticker P&amp;L'!B554</f>
        <v/>
      </c>
      <c r="AN554" s="238" t="str">
        <f>'All Ticker P&amp;L'!C554</f>
        <v/>
      </c>
      <c r="AO554" s="238" t="str">
        <f>'All Ticker P&amp;L'!D554</f>
        <v/>
      </c>
      <c r="AP554" s="238">
        <f>IF($AL554="",0,'All Ticker P&amp;L'!E554)</f>
        <v>0</v>
      </c>
      <c r="AQ554" s="260">
        <f>IF($AL554="",0,'All Ticker P&amp;L'!J554*'All Ticker P&amp;L'!I554)</f>
        <v>0</v>
      </c>
      <c r="AR554" s="260">
        <f>IF($AL554="",0,'All Ticker P&amp;L'!L554)</f>
        <v>0</v>
      </c>
      <c r="AS554" s="261">
        <f>IF($AL554="",0,'All Ticker P&amp;L'!M554)</f>
        <v>0</v>
      </c>
      <c r="AT554" s="238" t="str">
        <f>IF($AL554="","",RANK(AR554,$AR$2:$AR$1001)+COUNTIF($AR$2:AR554,AR554)-1)</f>
        <v/>
      </c>
      <c r="AU554" s="238" t="str">
        <f>IF($AL554="","",RANK(AV554,$AV$2:$AV$1001)+COUNTIF($AV$2:AV554,AV554)-1)</f>
        <v/>
      </c>
      <c r="AV554" s="260">
        <f t="shared" si="48"/>
        <v>0</v>
      </c>
    </row>
    <row r="555" spans="26:48" ht="15" customHeight="1" x14ac:dyDescent="0.2">
      <c r="Z555" s="238" t="str">
        <f>Shares!A555</f>
        <v/>
      </c>
      <c r="AA555" s="238" t="str">
        <f>Shares!B555</f>
        <v/>
      </c>
      <c r="AB555" s="238" t="str">
        <f>Shares!C555</f>
        <v/>
      </c>
      <c r="AC555" s="238" t="str">
        <f>Shares!D555</f>
        <v/>
      </c>
      <c r="AD555" s="238">
        <f>IF($Z555="",0,Shares!E555)</f>
        <v>0</v>
      </c>
      <c r="AE555" s="260">
        <f>IF($Z555="",0,Shares!K555*Shares!J555)</f>
        <v>0</v>
      </c>
      <c r="AF555" s="261">
        <f t="shared" si="47"/>
        <v>0</v>
      </c>
      <c r="AG555" s="260">
        <f>IF($Z555="",0,Shares!M555)</f>
        <v>0</v>
      </c>
      <c r="AH555" s="261">
        <f>IF($Z555="",0,Shares!N555)</f>
        <v>0</v>
      </c>
      <c r="AI555" s="238" t="str">
        <f>IF($Z555="","",RANK(AE555,$AE$2:$AE$1001)+COUNTIF($AE$2:AE555,AE555)-1)</f>
        <v/>
      </c>
      <c r="AJ555" s="238" t="str">
        <f>IF($AD555&lt;0,COUNT($AJ$1:AJ554)+1,"")</f>
        <v/>
      </c>
      <c r="AL555" s="238" t="str">
        <f>'All Ticker P&amp;L'!A555</f>
        <v/>
      </c>
      <c r="AM555" s="238" t="str">
        <f>'All Ticker P&amp;L'!B555</f>
        <v/>
      </c>
      <c r="AN555" s="238" t="str">
        <f>'All Ticker P&amp;L'!C555</f>
        <v/>
      </c>
      <c r="AO555" s="238" t="str">
        <f>'All Ticker P&amp;L'!D555</f>
        <v/>
      </c>
      <c r="AP555" s="238">
        <f>IF($AL555="",0,'All Ticker P&amp;L'!E555)</f>
        <v>0</v>
      </c>
      <c r="AQ555" s="260">
        <f>IF($AL555="",0,'All Ticker P&amp;L'!J555*'All Ticker P&amp;L'!I555)</f>
        <v>0</v>
      </c>
      <c r="AR555" s="260">
        <f>IF($AL555="",0,'All Ticker P&amp;L'!L555)</f>
        <v>0</v>
      </c>
      <c r="AS555" s="261">
        <f>IF($AL555="",0,'All Ticker P&amp;L'!M555)</f>
        <v>0</v>
      </c>
      <c r="AT555" s="238" t="str">
        <f>IF($AL555="","",RANK(AR555,$AR$2:$AR$1001)+COUNTIF($AR$2:AR555,AR555)-1)</f>
        <v/>
      </c>
      <c r="AU555" s="238" t="str">
        <f>IF($AL555="","",RANK(AV555,$AV$2:$AV$1001)+COUNTIF($AV$2:AV555,AV555)-1)</f>
        <v/>
      </c>
      <c r="AV555" s="260">
        <f t="shared" si="48"/>
        <v>0</v>
      </c>
    </row>
    <row r="556" spans="26:48" ht="15" customHeight="1" x14ac:dyDescent="0.2">
      <c r="Z556" s="238" t="str">
        <f>Shares!A556</f>
        <v/>
      </c>
      <c r="AA556" s="238" t="str">
        <f>Shares!B556</f>
        <v/>
      </c>
      <c r="AB556" s="238" t="str">
        <f>Shares!C556</f>
        <v/>
      </c>
      <c r="AC556" s="238" t="str">
        <f>Shares!D556</f>
        <v/>
      </c>
      <c r="AD556" s="238">
        <f>IF($Z556="",0,Shares!E556)</f>
        <v>0</v>
      </c>
      <c r="AE556" s="260">
        <f>IF($Z556="",0,Shares!K556*Shares!J556)</f>
        <v>0</v>
      </c>
      <c r="AF556" s="261">
        <f t="shared" si="47"/>
        <v>0</v>
      </c>
      <c r="AG556" s="260">
        <f>IF($Z556="",0,Shares!M556)</f>
        <v>0</v>
      </c>
      <c r="AH556" s="261">
        <f>IF($Z556="",0,Shares!N556)</f>
        <v>0</v>
      </c>
      <c r="AI556" s="238" t="str">
        <f>IF($Z556="","",RANK(AE556,$AE$2:$AE$1001)+COUNTIF($AE$2:AE556,AE556)-1)</f>
        <v/>
      </c>
      <c r="AJ556" s="238" t="str">
        <f>IF($AD556&lt;0,COUNT($AJ$1:AJ555)+1,"")</f>
        <v/>
      </c>
      <c r="AL556" s="238" t="str">
        <f>'All Ticker P&amp;L'!A556</f>
        <v/>
      </c>
      <c r="AM556" s="238" t="str">
        <f>'All Ticker P&amp;L'!B556</f>
        <v/>
      </c>
      <c r="AN556" s="238" t="str">
        <f>'All Ticker P&amp;L'!C556</f>
        <v/>
      </c>
      <c r="AO556" s="238" t="str">
        <f>'All Ticker P&amp;L'!D556</f>
        <v/>
      </c>
      <c r="AP556" s="238">
        <f>IF($AL556="",0,'All Ticker P&amp;L'!E556)</f>
        <v>0</v>
      </c>
      <c r="AQ556" s="260">
        <f>IF($AL556="",0,'All Ticker P&amp;L'!J556*'All Ticker P&amp;L'!I556)</f>
        <v>0</v>
      </c>
      <c r="AR556" s="260">
        <f>IF($AL556="",0,'All Ticker P&amp;L'!L556)</f>
        <v>0</v>
      </c>
      <c r="AS556" s="261">
        <f>IF($AL556="",0,'All Ticker P&amp;L'!M556)</f>
        <v>0</v>
      </c>
      <c r="AT556" s="238" t="str">
        <f>IF($AL556="","",RANK(AR556,$AR$2:$AR$1001)+COUNTIF($AR$2:AR556,AR556)-1)</f>
        <v/>
      </c>
      <c r="AU556" s="238" t="str">
        <f>IF($AL556="","",RANK(AV556,$AV$2:$AV$1001)+COUNTIF($AV$2:AV556,AV556)-1)</f>
        <v/>
      </c>
      <c r="AV556" s="260">
        <f t="shared" si="48"/>
        <v>0</v>
      </c>
    </row>
    <row r="557" spans="26:48" ht="15" customHeight="1" x14ac:dyDescent="0.2">
      <c r="Z557" s="238" t="str">
        <f>Shares!A557</f>
        <v/>
      </c>
      <c r="AA557" s="238" t="str">
        <f>Shares!B557</f>
        <v/>
      </c>
      <c r="AB557" s="238" t="str">
        <f>Shares!C557</f>
        <v/>
      </c>
      <c r="AC557" s="238" t="str">
        <f>Shares!D557</f>
        <v/>
      </c>
      <c r="AD557" s="238">
        <f>IF($Z557="",0,Shares!E557)</f>
        <v>0</v>
      </c>
      <c r="AE557" s="260">
        <f>IF($Z557="",0,Shares!K557*Shares!J557)</f>
        <v>0</v>
      </c>
      <c r="AF557" s="261">
        <f t="shared" si="47"/>
        <v>0</v>
      </c>
      <c r="AG557" s="260">
        <f>IF($Z557="",0,Shares!M557)</f>
        <v>0</v>
      </c>
      <c r="AH557" s="261">
        <f>IF($Z557="",0,Shares!N557)</f>
        <v>0</v>
      </c>
      <c r="AI557" s="238" t="str">
        <f>IF($Z557="","",RANK(AE557,$AE$2:$AE$1001)+COUNTIF($AE$2:AE557,AE557)-1)</f>
        <v/>
      </c>
      <c r="AJ557" s="238" t="str">
        <f>IF($AD557&lt;0,COUNT($AJ$1:AJ556)+1,"")</f>
        <v/>
      </c>
      <c r="AL557" s="238" t="str">
        <f>'All Ticker P&amp;L'!A557</f>
        <v/>
      </c>
      <c r="AM557" s="238" t="str">
        <f>'All Ticker P&amp;L'!B557</f>
        <v/>
      </c>
      <c r="AN557" s="238" t="str">
        <f>'All Ticker P&amp;L'!C557</f>
        <v/>
      </c>
      <c r="AO557" s="238" t="str">
        <f>'All Ticker P&amp;L'!D557</f>
        <v/>
      </c>
      <c r="AP557" s="238">
        <f>IF($AL557="",0,'All Ticker P&amp;L'!E557)</f>
        <v>0</v>
      </c>
      <c r="AQ557" s="260">
        <f>IF($AL557="",0,'All Ticker P&amp;L'!J557*'All Ticker P&amp;L'!I557)</f>
        <v>0</v>
      </c>
      <c r="AR557" s="260">
        <f>IF($AL557="",0,'All Ticker P&amp;L'!L557)</f>
        <v>0</v>
      </c>
      <c r="AS557" s="261">
        <f>IF($AL557="",0,'All Ticker P&amp;L'!M557)</f>
        <v>0</v>
      </c>
      <c r="AT557" s="238" t="str">
        <f>IF($AL557="","",RANK(AR557,$AR$2:$AR$1001)+COUNTIF($AR$2:AR557,AR557)-1)</f>
        <v/>
      </c>
      <c r="AU557" s="238" t="str">
        <f>IF($AL557="","",RANK(AV557,$AV$2:$AV$1001)+COUNTIF($AV$2:AV557,AV557)-1)</f>
        <v/>
      </c>
      <c r="AV557" s="260">
        <f t="shared" si="48"/>
        <v>0</v>
      </c>
    </row>
    <row r="558" spans="26:48" ht="15" customHeight="1" x14ac:dyDescent="0.2">
      <c r="Z558" s="238" t="str">
        <f>Shares!A558</f>
        <v/>
      </c>
      <c r="AA558" s="238" t="str">
        <f>Shares!B558</f>
        <v/>
      </c>
      <c r="AB558" s="238" t="str">
        <f>Shares!C558</f>
        <v/>
      </c>
      <c r="AC558" s="238" t="str">
        <f>Shares!D558</f>
        <v/>
      </c>
      <c r="AD558" s="238">
        <f>IF($Z558="",0,Shares!E558)</f>
        <v>0</v>
      </c>
      <c r="AE558" s="260">
        <f>IF($Z558="",0,Shares!K558*Shares!J558)</f>
        <v>0</v>
      </c>
      <c r="AF558" s="261">
        <f t="shared" si="47"/>
        <v>0</v>
      </c>
      <c r="AG558" s="260">
        <f>IF($Z558="",0,Shares!M558)</f>
        <v>0</v>
      </c>
      <c r="AH558" s="261">
        <f>IF($Z558="",0,Shares!N558)</f>
        <v>0</v>
      </c>
      <c r="AI558" s="238" t="str">
        <f>IF($Z558="","",RANK(AE558,$AE$2:$AE$1001)+COUNTIF($AE$2:AE558,AE558)-1)</f>
        <v/>
      </c>
      <c r="AJ558" s="238" t="str">
        <f>IF($AD558&lt;0,COUNT($AJ$1:AJ557)+1,"")</f>
        <v/>
      </c>
      <c r="AL558" s="238" t="str">
        <f>'All Ticker P&amp;L'!A558</f>
        <v/>
      </c>
      <c r="AM558" s="238" t="str">
        <f>'All Ticker P&amp;L'!B558</f>
        <v/>
      </c>
      <c r="AN558" s="238" t="str">
        <f>'All Ticker P&amp;L'!C558</f>
        <v/>
      </c>
      <c r="AO558" s="238" t="str">
        <f>'All Ticker P&amp;L'!D558</f>
        <v/>
      </c>
      <c r="AP558" s="238">
        <f>IF($AL558="",0,'All Ticker P&amp;L'!E558)</f>
        <v>0</v>
      </c>
      <c r="AQ558" s="260">
        <f>IF($AL558="",0,'All Ticker P&amp;L'!J558*'All Ticker P&amp;L'!I558)</f>
        <v>0</v>
      </c>
      <c r="AR558" s="260">
        <f>IF($AL558="",0,'All Ticker P&amp;L'!L558)</f>
        <v>0</v>
      </c>
      <c r="AS558" s="261">
        <f>IF($AL558="",0,'All Ticker P&amp;L'!M558)</f>
        <v>0</v>
      </c>
      <c r="AT558" s="238" t="str">
        <f>IF($AL558="","",RANK(AR558,$AR$2:$AR$1001)+COUNTIF($AR$2:AR558,AR558)-1)</f>
        <v/>
      </c>
      <c r="AU558" s="238" t="str">
        <f>IF($AL558="","",RANK(AV558,$AV$2:$AV$1001)+COUNTIF($AV$2:AV558,AV558)-1)</f>
        <v/>
      </c>
      <c r="AV558" s="260">
        <f t="shared" si="48"/>
        <v>0</v>
      </c>
    </row>
    <row r="559" spans="26:48" ht="15" customHeight="1" x14ac:dyDescent="0.2">
      <c r="Z559" s="238" t="str">
        <f>Shares!A559</f>
        <v/>
      </c>
      <c r="AA559" s="238" t="str">
        <f>Shares!B559</f>
        <v/>
      </c>
      <c r="AB559" s="238" t="str">
        <f>Shares!C559</f>
        <v/>
      </c>
      <c r="AC559" s="238" t="str">
        <f>Shares!D559</f>
        <v/>
      </c>
      <c r="AD559" s="238">
        <f>IF($Z559="",0,Shares!E559)</f>
        <v>0</v>
      </c>
      <c r="AE559" s="260">
        <f>IF($Z559="",0,Shares!K559*Shares!J559)</f>
        <v>0</v>
      </c>
      <c r="AF559" s="261">
        <f t="shared" si="47"/>
        <v>0</v>
      </c>
      <c r="AG559" s="260">
        <f>IF($Z559="",0,Shares!M559)</f>
        <v>0</v>
      </c>
      <c r="AH559" s="261">
        <f>IF($Z559="",0,Shares!N559)</f>
        <v>0</v>
      </c>
      <c r="AI559" s="238" t="str">
        <f>IF($Z559="","",RANK(AE559,$AE$2:$AE$1001)+COUNTIF($AE$2:AE559,AE559)-1)</f>
        <v/>
      </c>
      <c r="AJ559" s="238" t="str">
        <f>IF($AD559&lt;0,COUNT($AJ$1:AJ558)+1,"")</f>
        <v/>
      </c>
      <c r="AL559" s="238" t="str">
        <f>'All Ticker P&amp;L'!A559</f>
        <v/>
      </c>
      <c r="AM559" s="238" t="str">
        <f>'All Ticker P&amp;L'!B559</f>
        <v/>
      </c>
      <c r="AN559" s="238" t="str">
        <f>'All Ticker P&amp;L'!C559</f>
        <v/>
      </c>
      <c r="AO559" s="238" t="str">
        <f>'All Ticker P&amp;L'!D559</f>
        <v/>
      </c>
      <c r="AP559" s="238">
        <f>IF($AL559="",0,'All Ticker P&amp;L'!E559)</f>
        <v>0</v>
      </c>
      <c r="AQ559" s="260">
        <f>IF($AL559="",0,'All Ticker P&amp;L'!J559*'All Ticker P&amp;L'!I559)</f>
        <v>0</v>
      </c>
      <c r="AR559" s="260">
        <f>IF($AL559="",0,'All Ticker P&amp;L'!L559)</f>
        <v>0</v>
      </c>
      <c r="AS559" s="261">
        <f>IF($AL559="",0,'All Ticker P&amp;L'!M559)</f>
        <v>0</v>
      </c>
      <c r="AT559" s="238" t="str">
        <f>IF($AL559="","",RANK(AR559,$AR$2:$AR$1001)+COUNTIF($AR$2:AR559,AR559)-1)</f>
        <v/>
      </c>
      <c r="AU559" s="238" t="str">
        <f>IF($AL559="","",RANK(AV559,$AV$2:$AV$1001)+COUNTIF($AV$2:AV559,AV559)-1)</f>
        <v/>
      </c>
      <c r="AV559" s="260">
        <f t="shared" si="48"/>
        <v>0</v>
      </c>
    </row>
    <row r="560" spans="26:48" ht="15" customHeight="1" x14ac:dyDescent="0.2">
      <c r="Z560" s="238" t="str">
        <f>Shares!A560</f>
        <v/>
      </c>
      <c r="AA560" s="238" t="str">
        <f>Shares!B560</f>
        <v/>
      </c>
      <c r="AB560" s="238" t="str">
        <f>Shares!C560</f>
        <v/>
      </c>
      <c r="AC560" s="238" t="str">
        <f>Shares!D560</f>
        <v/>
      </c>
      <c r="AD560" s="238">
        <f>IF($Z560="",0,Shares!E560)</f>
        <v>0</v>
      </c>
      <c r="AE560" s="260">
        <f>IF($Z560="",0,Shares!K560*Shares!J560)</f>
        <v>0</v>
      </c>
      <c r="AF560" s="261">
        <f t="shared" si="47"/>
        <v>0</v>
      </c>
      <c r="AG560" s="260">
        <f>IF($Z560="",0,Shares!M560)</f>
        <v>0</v>
      </c>
      <c r="AH560" s="261">
        <f>IF($Z560="",0,Shares!N560)</f>
        <v>0</v>
      </c>
      <c r="AI560" s="238" t="str">
        <f>IF($Z560="","",RANK(AE560,$AE$2:$AE$1001)+COUNTIF($AE$2:AE560,AE560)-1)</f>
        <v/>
      </c>
      <c r="AJ560" s="238" t="str">
        <f>IF($AD560&lt;0,COUNT($AJ$1:AJ559)+1,"")</f>
        <v/>
      </c>
      <c r="AL560" s="238" t="str">
        <f>'All Ticker P&amp;L'!A560</f>
        <v/>
      </c>
      <c r="AM560" s="238" t="str">
        <f>'All Ticker P&amp;L'!B560</f>
        <v/>
      </c>
      <c r="AN560" s="238" t="str">
        <f>'All Ticker P&amp;L'!C560</f>
        <v/>
      </c>
      <c r="AO560" s="238" t="str">
        <f>'All Ticker P&amp;L'!D560</f>
        <v/>
      </c>
      <c r="AP560" s="238">
        <f>IF($AL560="",0,'All Ticker P&amp;L'!E560)</f>
        <v>0</v>
      </c>
      <c r="AQ560" s="260">
        <f>IF($AL560="",0,'All Ticker P&amp;L'!J560*'All Ticker P&amp;L'!I560)</f>
        <v>0</v>
      </c>
      <c r="AR560" s="260">
        <f>IF($AL560="",0,'All Ticker P&amp;L'!L560)</f>
        <v>0</v>
      </c>
      <c r="AS560" s="261">
        <f>IF($AL560="",0,'All Ticker P&amp;L'!M560)</f>
        <v>0</v>
      </c>
      <c r="AT560" s="238" t="str">
        <f>IF($AL560="","",RANK(AR560,$AR$2:$AR$1001)+COUNTIF($AR$2:AR560,AR560)-1)</f>
        <v/>
      </c>
      <c r="AU560" s="238" t="str">
        <f>IF($AL560="","",RANK(AV560,$AV$2:$AV$1001)+COUNTIF($AV$2:AV560,AV560)-1)</f>
        <v/>
      </c>
      <c r="AV560" s="260">
        <f t="shared" si="48"/>
        <v>0</v>
      </c>
    </row>
    <row r="561" spans="26:48" ht="15" customHeight="1" x14ac:dyDescent="0.2">
      <c r="Z561" s="238" t="str">
        <f>Shares!A561</f>
        <v/>
      </c>
      <c r="AA561" s="238" t="str">
        <f>Shares!B561</f>
        <v/>
      </c>
      <c r="AB561" s="238" t="str">
        <f>Shares!C561</f>
        <v/>
      </c>
      <c r="AC561" s="238" t="str">
        <f>Shares!D561</f>
        <v/>
      </c>
      <c r="AD561" s="238">
        <f>IF($Z561="",0,Shares!E561)</f>
        <v>0</v>
      </c>
      <c r="AE561" s="260">
        <f>IF($Z561="",0,Shares!K561*Shares!J561)</f>
        <v>0</v>
      </c>
      <c r="AF561" s="261">
        <f t="shared" si="47"/>
        <v>0</v>
      </c>
      <c r="AG561" s="260">
        <f>IF($Z561="",0,Shares!M561)</f>
        <v>0</v>
      </c>
      <c r="AH561" s="261">
        <f>IF($Z561="",0,Shares!N561)</f>
        <v>0</v>
      </c>
      <c r="AI561" s="238" t="str">
        <f>IF($Z561="","",RANK(AE561,$AE$2:$AE$1001)+COUNTIF($AE$2:AE561,AE561)-1)</f>
        <v/>
      </c>
      <c r="AJ561" s="238" t="str">
        <f>IF($AD561&lt;0,COUNT($AJ$1:AJ560)+1,"")</f>
        <v/>
      </c>
      <c r="AL561" s="238" t="str">
        <f>'All Ticker P&amp;L'!A561</f>
        <v/>
      </c>
      <c r="AM561" s="238" t="str">
        <f>'All Ticker P&amp;L'!B561</f>
        <v/>
      </c>
      <c r="AN561" s="238" t="str">
        <f>'All Ticker P&amp;L'!C561</f>
        <v/>
      </c>
      <c r="AO561" s="238" t="str">
        <f>'All Ticker P&amp;L'!D561</f>
        <v/>
      </c>
      <c r="AP561" s="238">
        <f>IF($AL561="",0,'All Ticker P&amp;L'!E561)</f>
        <v>0</v>
      </c>
      <c r="AQ561" s="260">
        <f>IF($AL561="",0,'All Ticker P&amp;L'!J561*'All Ticker P&amp;L'!I561)</f>
        <v>0</v>
      </c>
      <c r="AR561" s="260">
        <f>IF($AL561="",0,'All Ticker P&amp;L'!L561)</f>
        <v>0</v>
      </c>
      <c r="AS561" s="261">
        <f>IF($AL561="",0,'All Ticker P&amp;L'!M561)</f>
        <v>0</v>
      </c>
      <c r="AT561" s="238" t="str">
        <f>IF($AL561="","",RANK(AR561,$AR$2:$AR$1001)+COUNTIF($AR$2:AR561,AR561)-1)</f>
        <v/>
      </c>
      <c r="AU561" s="238" t="str">
        <f>IF($AL561="","",RANK(AV561,$AV$2:$AV$1001)+COUNTIF($AV$2:AV561,AV561)-1)</f>
        <v/>
      </c>
      <c r="AV561" s="260">
        <f t="shared" si="48"/>
        <v>0</v>
      </c>
    </row>
    <row r="562" spans="26:48" ht="15" customHeight="1" x14ac:dyDescent="0.2">
      <c r="Z562" s="238" t="str">
        <f>Shares!A562</f>
        <v/>
      </c>
      <c r="AA562" s="238" t="str">
        <f>Shares!B562</f>
        <v/>
      </c>
      <c r="AB562" s="238" t="str">
        <f>Shares!C562</f>
        <v/>
      </c>
      <c r="AC562" s="238" t="str">
        <f>Shares!D562</f>
        <v/>
      </c>
      <c r="AD562" s="238">
        <f>IF($Z562="",0,Shares!E562)</f>
        <v>0</v>
      </c>
      <c r="AE562" s="260">
        <f>IF($Z562="",0,Shares!K562*Shares!J562)</f>
        <v>0</v>
      </c>
      <c r="AF562" s="261">
        <f t="shared" si="47"/>
        <v>0</v>
      </c>
      <c r="AG562" s="260">
        <f>IF($Z562="",0,Shares!M562)</f>
        <v>0</v>
      </c>
      <c r="AH562" s="261">
        <f>IF($Z562="",0,Shares!N562)</f>
        <v>0</v>
      </c>
      <c r="AI562" s="238" t="str">
        <f>IF($Z562="","",RANK(AE562,$AE$2:$AE$1001)+COUNTIF($AE$2:AE562,AE562)-1)</f>
        <v/>
      </c>
      <c r="AJ562" s="238" t="str">
        <f>IF($AD562&lt;0,COUNT($AJ$1:AJ561)+1,"")</f>
        <v/>
      </c>
      <c r="AL562" s="238" t="str">
        <f>'All Ticker P&amp;L'!A562</f>
        <v/>
      </c>
      <c r="AM562" s="238" t="str">
        <f>'All Ticker P&amp;L'!B562</f>
        <v/>
      </c>
      <c r="AN562" s="238" t="str">
        <f>'All Ticker P&amp;L'!C562</f>
        <v/>
      </c>
      <c r="AO562" s="238" t="str">
        <f>'All Ticker P&amp;L'!D562</f>
        <v/>
      </c>
      <c r="AP562" s="238">
        <f>IF($AL562="",0,'All Ticker P&amp;L'!E562)</f>
        <v>0</v>
      </c>
      <c r="AQ562" s="260">
        <f>IF($AL562="",0,'All Ticker P&amp;L'!J562*'All Ticker P&amp;L'!I562)</f>
        <v>0</v>
      </c>
      <c r="AR562" s="260">
        <f>IF($AL562="",0,'All Ticker P&amp;L'!L562)</f>
        <v>0</v>
      </c>
      <c r="AS562" s="261">
        <f>IF($AL562="",0,'All Ticker P&amp;L'!M562)</f>
        <v>0</v>
      </c>
      <c r="AT562" s="238" t="str">
        <f>IF($AL562="","",RANK(AR562,$AR$2:$AR$1001)+COUNTIF($AR$2:AR562,AR562)-1)</f>
        <v/>
      </c>
      <c r="AU562" s="238" t="str">
        <f>IF($AL562="","",RANK(AV562,$AV$2:$AV$1001)+COUNTIF($AV$2:AV562,AV562)-1)</f>
        <v/>
      </c>
      <c r="AV562" s="260">
        <f t="shared" si="48"/>
        <v>0</v>
      </c>
    </row>
    <row r="563" spans="26:48" ht="15" customHeight="1" x14ac:dyDescent="0.2">
      <c r="Z563" s="238" t="str">
        <f>Shares!A563</f>
        <v/>
      </c>
      <c r="AA563" s="238" t="str">
        <f>Shares!B563</f>
        <v/>
      </c>
      <c r="AB563" s="238" t="str">
        <f>Shares!C563</f>
        <v/>
      </c>
      <c r="AC563" s="238" t="str">
        <f>Shares!D563</f>
        <v/>
      </c>
      <c r="AD563" s="238">
        <f>IF($Z563="",0,Shares!E563)</f>
        <v>0</v>
      </c>
      <c r="AE563" s="260">
        <f>IF($Z563="",0,Shares!K563*Shares!J563)</f>
        <v>0</v>
      </c>
      <c r="AF563" s="261">
        <f t="shared" si="47"/>
        <v>0</v>
      </c>
      <c r="AG563" s="260">
        <f>IF($Z563="",0,Shares!M563)</f>
        <v>0</v>
      </c>
      <c r="AH563" s="261">
        <f>IF($Z563="",0,Shares!N563)</f>
        <v>0</v>
      </c>
      <c r="AI563" s="238" t="str">
        <f>IF($Z563="","",RANK(AE563,$AE$2:$AE$1001)+COUNTIF($AE$2:AE563,AE563)-1)</f>
        <v/>
      </c>
      <c r="AJ563" s="238" t="str">
        <f>IF($AD563&lt;0,COUNT($AJ$1:AJ562)+1,"")</f>
        <v/>
      </c>
      <c r="AL563" s="238" t="str">
        <f>'All Ticker P&amp;L'!A563</f>
        <v/>
      </c>
      <c r="AM563" s="238" t="str">
        <f>'All Ticker P&amp;L'!B563</f>
        <v/>
      </c>
      <c r="AN563" s="238" t="str">
        <f>'All Ticker P&amp;L'!C563</f>
        <v/>
      </c>
      <c r="AO563" s="238" t="str">
        <f>'All Ticker P&amp;L'!D563</f>
        <v/>
      </c>
      <c r="AP563" s="238">
        <f>IF($AL563="",0,'All Ticker P&amp;L'!E563)</f>
        <v>0</v>
      </c>
      <c r="AQ563" s="260">
        <f>IF($AL563="",0,'All Ticker P&amp;L'!J563*'All Ticker P&amp;L'!I563)</f>
        <v>0</v>
      </c>
      <c r="AR563" s="260">
        <f>IF($AL563="",0,'All Ticker P&amp;L'!L563)</f>
        <v>0</v>
      </c>
      <c r="AS563" s="261">
        <f>IF($AL563="",0,'All Ticker P&amp;L'!M563)</f>
        <v>0</v>
      </c>
      <c r="AT563" s="238" t="str">
        <f>IF($AL563="","",RANK(AR563,$AR$2:$AR$1001)+COUNTIF($AR$2:AR563,AR563)-1)</f>
        <v/>
      </c>
      <c r="AU563" s="238" t="str">
        <f>IF($AL563="","",RANK(AV563,$AV$2:$AV$1001)+COUNTIF($AV$2:AV563,AV563)-1)</f>
        <v/>
      </c>
      <c r="AV563" s="260">
        <f t="shared" si="48"/>
        <v>0</v>
      </c>
    </row>
    <row r="564" spans="26:48" ht="15" customHeight="1" x14ac:dyDescent="0.2">
      <c r="Z564" s="238" t="str">
        <f>Shares!A564</f>
        <v/>
      </c>
      <c r="AA564" s="238" t="str">
        <f>Shares!B564</f>
        <v/>
      </c>
      <c r="AB564" s="238" t="str">
        <f>Shares!C564</f>
        <v/>
      </c>
      <c r="AC564" s="238" t="str">
        <f>Shares!D564</f>
        <v/>
      </c>
      <c r="AD564" s="238">
        <f>IF($Z564="",0,Shares!E564)</f>
        <v>0</v>
      </c>
      <c r="AE564" s="260">
        <f>IF($Z564="",0,Shares!K564*Shares!J564)</f>
        <v>0</v>
      </c>
      <c r="AF564" s="261">
        <f t="shared" si="47"/>
        <v>0</v>
      </c>
      <c r="AG564" s="260">
        <f>IF($Z564="",0,Shares!M564)</f>
        <v>0</v>
      </c>
      <c r="AH564" s="261">
        <f>IF($Z564="",0,Shares!N564)</f>
        <v>0</v>
      </c>
      <c r="AI564" s="238" t="str">
        <f>IF($Z564="","",RANK(AE564,$AE$2:$AE$1001)+COUNTIF($AE$2:AE564,AE564)-1)</f>
        <v/>
      </c>
      <c r="AJ564" s="238" t="str">
        <f>IF($AD564&lt;0,COUNT($AJ$1:AJ563)+1,"")</f>
        <v/>
      </c>
      <c r="AL564" s="238" t="str">
        <f>'All Ticker P&amp;L'!A564</f>
        <v/>
      </c>
      <c r="AM564" s="238" t="str">
        <f>'All Ticker P&amp;L'!B564</f>
        <v/>
      </c>
      <c r="AN564" s="238" t="str">
        <f>'All Ticker P&amp;L'!C564</f>
        <v/>
      </c>
      <c r="AO564" s="238" t="str">
        <f>'All Ticker P&amp;L'!D564</f>
        <v/>
      </c>
      <c r="AP564" s="238">
        <f>IF($AL564="",0,'All Ticker P&amp;L'!E564)</f>
        <v>0</v>
      </c>
      <c r="AQ564" s="260">
        <f>IF($AL564="",0,'All Ticker P&amp;L'!J564*'All Ticker P&amp;L'!I564)</f>
        <v>0</v>
      </c>
      <c r="AR564" s="260">
        <f>IF($AL564="",0,'All Ticker P&amp;L'!L564)</f>
        <v>0</v>
      </c>
      <c r="AS564" s="261">
        <f>IF($AL564="",0,'All Ticker P&amp;L'!M564)</f>
        <v>0</v>
      </c>
      <c r="AT564" s="238" t="str">
        <f>IF($AL564="","",RANK(AR564,$AR$2:$AR$1001)+COUNTIF($AR$2:AR564,AR564)-1)</f>
        <v/>
      </c>
      <c r="AU564" s="238" t="str">
        <f>IF($AL564="","",RANK(AV564,$AV$2:$AV$1001)+COUNTIF($AV$2:AV564,AV564)-1)</f>
        <v/>
      </c>
      <c r="AV564" s="260">
        <f t="shared" si="48"/>
        <v>0</v>
      </c>
    </row>
    <row r="565" spans="26:48" ht="15" customHeight="1" x14ac:dyDescent="0.2">
      <c r="Z565" s="238" t="str">
        <f>Shares!A565</f>
        <v/>
      </c>
      <c r="AA565" s="238" t="str">
        <f>Shares!B565</f>
        <v/>
      </c>
      <c r="AB565" s="238" t="str">
        <f>Shares!C565</f>
        <v/>
      </c>
      <c r="AC565" s="238" t="str">
        <f>Shares!D565</f>
        <v/>
      </c>
      <c r="AD565" s="238">
        <f>IF($Z565="",0,Shares!E565)</f>
        <v>0</v>
      </c>
      <c r="AE565" s="260">
        <f>IF($Z565="",0,Shares!K565*Shares!J565)</f>
        <v>0</v>
      </c>
      <c r="AF565" s="261">
        <f t="shared" si="47"/>
        <v>0</v>
      </c>
      <c r="AG565" s="260">
        <f>IF($Z565="",0,Shares!M565)</f>
        <v>0</v>
      </c>
      <c r="AH565" s="261">
        <f>IF($Z565="",0,Shares!N565)</f>
        <v>0</v>
      </c>
      <c r="AI565" s="238" t="str">
        <f>IF($Z565="","",RANK(AE565,$AE$2:$AE$1001)+COUNTIF($AE$2:AE565,AE565)-1)</f>
        <v/>
      </c>
      <c r="AJ565" s="238" t="str">
        <f>IF($AD565&lt;0,COUNT($AJ$1:AJ564)+1,"")</f>
        <v/>
      </c>
      <c r="AL565" s="238" t="str">
        <f>'All Ticker P&amp;L'!A565</f>
        <v/>
      </c>
      <c r="AM565" s="238" t="str">
        <f>'All Ticker P&amp;L'!B565</f>
        <v/>
      </c>
      <c r="AN565" s="238" t="str">
        <f>'All Ticker P&amp;L'!C565</f>
        <v/>
      </c>
      <c r="AO565" s="238" t="str">
        <f>'All Ticker P&amp;L'!D565</f>
        <v/>
      </c>
      <c r="AP565" s="238">
        <f>IF($AL565="",0,'All Ticker P&amp;L'!E565)</f>
        <v>0</v>
      </c>
      <c r="AQ565" s="260">
        <f>IF($AL565="",0,'All Ticker P&amp;L'!J565*'All Ticker P&amp;L'!I565)</f>
        <v>0</v>
      </c>
      <c r="AR565" s="260">
        <f>IF($AL565="",0,'All Ticker P&amp;L'!L565)</f>
        <v>0</v>
      </c>
      <c r="AS565" s="261">
        <f>IF($AL565="",0,'All Ticker P&amp;L'!M565)</f>
        <v>0</v>
      </c>
      <c r="AT565" s="238" t="str">
        <f>IF($AL565="","",RANK(AR565,$AR$2:$AR$1001)+COUNTIF($AR$2:AR565,AR565)-1)</f>
        <v/>
      </c>
      <c r="AU565" s="238" t="str">
        <f>IF($AL565="","",RANK(AV565,$AV$2:$AV$1001)+COUNTIF($AV$2:AV565,AV565)-1)</f>
        <v/>
      </c>
      <c r="AV565" s="260">
        <f t="shared" si="48"/>
        <v>0</v>
      </c>
    </row>
    <row r="566" spans="26:48" ht="15" customHeight="1" x14ac:dyDescent="0.2">
      <c r="Z566" s="238" t="str">
        <f>Shares!A566</f>
        <v/>
      </c>
      <c r="AA566" s="238" t="str">
        <f>Shares!B566</f>
        <v/>
      </c>
      <c r="AB566" s="238" t="str">
        <f>Shares!C566</f>
        <v/>
      </c>
      <c r="AC566" s="238" t="str">
        <f>Shares!D566</f>
        <v/>
      </c>
      <c r="AD566" s="238">
        <f>IF($Z566="",0,Shares!E566)</f>
        <v>0</v>
      </c>
      <c r="AE566" s="260">
        <f>IF($Z566="",0,Shares!K566*Shares!J566)</f>
        <v>0</v>
      </c>
      <c r="AF566" s="261">
        <f t="shared" si="47"/>
        <v>0</v>
      </c>
      <c r="AG566" s="260">
        <f>IF($Z566="",0,Shares!M566)</f>
        <v>0</v>
      </c>
      <c r="AH566" s="261">
        <f>IF($Z566="",0,Shares!N566)</f>
        <v>0</v>
      </c>
      <c r="AI566" s="238" t="str">
        <f>IF($Z566="","",RANK(AE566,$AE$2:$AE$1001)+COUNTIF($AE$2:AE566,AE566)-1)</f>
        <v/>
      </c>
      <c r="AJ566" s="238" t="str">
        <f>IF($AD566&lt;0,COUNT($AJ$1:AJ565)+1,"")</f>
        <v/>
      </c>
      <c r="AL566" s="238" t="str">
        <f>'All Ticker P&amp;L'!A566</f>
        <v/>
      </c>
      <c r="AM566" s="238" t="str">
        <f>'All Ticker P&amp;L'!B566</f>
        <v/>
      </c>
      <c r="AN566" s="238" t="str">
        <f>'All Ticker P&amp;L'!C566</f>
        <v/>
      </c>
      <c r="AO566" s="238" t="str">
        <f>'All Ticker P&amp;L'!D566</f>
        <v/>
      </c>
      <c r="AP566" s="238">
        <f>IF($AL566="",0,'All Ticker P&amp;L'!E566)</f>
        <v>0</v>
      </c>
      <c r="AQ566" s="260">
        <f>IF($AL566="",0,'All Ticker P&amp;L'!J566*'All Ticker P&amp;L'!I566)</f>
        <v>0</v>
      </c>
      <c r="AR566" s="260">
        <f>IF($AL566="",0,'All Ticker P&amp;L'!L566)</f>
        <v>0</v>
      </c>
      <c r="AS566" s="261">
        <f>IF($AL566="",0,'All Ticker P&amp;L'!M566)</f>
        <v>0</v>
      </c>
      <c r="AT566" s="238" t="str">
        <f>IF($AL566="","",RANK(AR566,$AR$2:$AR$1001)+COUNTIF($AR$2:AR566,AR566)-1)</f>
        <v/>
      </c>
      <c r="AU566" s="238" t="str">
        <f>IF($AL566="","",RANK(AV566,$AV$2:$AV$1001)+COUNTIF($AV$2:AV566,AV566)-1)</f>
        <v/>
      </c>
      <c r="AV566" s="260">
        <f t="shared" si="48"/>
        <v>0</v>
      </c>
    </row>
    <row r="567" spans="26:48" ht="15" customHeight="1" x14ac:dyDescent="0.2">
      <c r="Z567" s="238" t="str">
        <f>Shares!A567</f>
        <v/>
      </c>
      <c r="AA567" s="238" t="str">
        <f>Shares!B567</f>
        <v/>
      </c>
      <c r="AB567" s="238" t="str">
        <f>Shares!C567</f>
        <v/>
      </c>
      <c r="AC567" s="238" t="str">
        <f>Shares!D567</f>
        <v/>
      </c>
      <c r="AD567" s="238">
        <f>IF($Z567="",0,Shares!E567)</f>
        <v>0</v>
      </c>
      <c r="AE567" s="260">
        <f>IF($Z567="",0,Shares!K567*Shares!J567)</f>
        <v>0</v>
      </c>
      <c r="AF567" s="261">
        <f t="shared" si="47"/>
        <v>0</v>
      </c>
      <c r="AG567" s="260">
        <f>IF($Z567="",0,Shares!M567)</f>
        <v>0</v>
      </c>
      <c r="AH567" s="261">
        <f>IF($Z567="",0,Shares!N567)</f>
        <v>0</v>
      </c>
      <c r="AI567" s="238" t="str">
        <f>IF($Z567="","",RANK(AE567,$AE$2:$AE$1001)+COUNTIF($AE$2:AE567,AE567)-1)</f>
        <v/>
      </c>
      <c r="AJ567" s="238" t="str">
        <f>IF($AD567&lt;0,COUNT($AJ$1:AJ566)+1,"")</f>
        <v/>
      </c>
      <c r="AL567" s="238" t="str">
        <f>'All Ticker P&amp;L'!A567</f>
        <v/>
      </c>
      <c r="AM567" s="238" t="str">
        <f>'All Ticker P&amp;L'!B567</f>
        <v/>
      </c>
      <c r="AN567" s="238" t="str">
        <f>'All Ticker P&amp;L'!C567</f>
        <v/>
      </c>
      <c r="AO567" s="238" t="str">
        <f>'All Ticker P&amp;L'!D567</f>
        <v/>
      </c>
      <c r="AP567" s="238">
        <f>IF($AL567="",0,'All Ticker P&amp;L'!E567)</f>
        <v>0</v>
      </c>
      <c r="AQ567" s="260">
        <f>IF($AL567="",0,'All Ticker P&amp;L'!J567*'All Ticker P&amp;L'!I567)</f>
        <v>0</v>
      </c>
      <c r="AR567" s="260">
        <f>IF($AL567="",0,'All Ticker P&amp;L'!L567)</f>
        <v>0</v>
      </c>
      <c r="AS567" s="261">
        <f>IF($AL567="",0,'All Ticker P&amp;L'!M567)</f>
        <v>0</v>
      </c>
      <c r="AT567" s="238" t="str">
        <f>IF($AL567="","",RANK(AR567,$AR$2:$AR$1001)+COUNTIF($AR$2:AR567,AR567)-1)</f>
        <v/>
      </c>
      <c r="AU567" s="238" t="str">
        <f>IF($AL567="","",RANK(AV567,$AV$2:$AV$1001)+COUNTIF($AV$2:AV567,AV567)-1)</f>
        <v/>
      </c>
      <c r="AV567" s="260">
        <f t="shared" si="48"/>
        <v>0</v>
      </c>
    </row>
    <row r="568" spans="26:48" ht="15" customHeight="1" x14ac:dyDescent="0.2">
      <c r="Z568" s="238" t="str">
        <f>Shares!A568</f>
        <v/>
      </c>
      <c r="AA568" s="238" t="str">
        <f>Shares!B568</f>
        <v/>
      </c>
      <c r="AB568" s="238" t="str">
        <f>Shares!C568</f>
        <v/>
      </c>
      <c r="AC568" s="238" t="str">
        <f>Shares!D568</f>
        <v/>
      </c>
      <c r="AD568" s="238">
        <f>IF($Z568="",0,Shares!E568)</f>
        <v>0</v>
      </c>
      <c r="AE568" s="260">
        <f>IF($Z568="",0,Shares!K568*Shares!J568)</f>
        <v>0</v>
      </c>
      <c r="AF568" s="261">
        <f t="shared" si="47"/>
        <v>0</v>
      </c>
      <c r="AG568" s="260">
        <f>IF($Z568="",0,Shares!M568)</f>
        <v>0</v>
      </c>
      <c r="AH568" s="261">
        <f>IF($Z568="",0,Shares!N568)</f>
        <v>0</v>
      </c>
      <c r="AI568" s="238" t="str">
        <f>IF($Z568="","",RANK(AE568,$AE$2:$AE$1001)+COUNTIF($AE$2:AE568,AE568)-1)</f>
        <v/>
      </c>
      <c r="AJ568" s="238" t="str">
        <f>IF($AD568&lt;0,COUNT($AJ$1:AJ567)+1,"")</f>
        <v/>
      </c>
      <c r="AL568" s="238" t="str">
        <f>'All Ticker P&amp;L'!A568</f>
        <v/>
      </c>
      <c r="AM568" s="238" t="str">
        <f>'All Ticker P&amp;L'!B568</f>
        <v/>
      </c>
      <c r="AN568" s="238" t="str">
        <f>'All Ticker P&amp;L'!C568</f>
        <v/>
      </c>
      <c r="AO568" s="238" t="str">
        <f>'All Ticker P&amp;L'!D568</f>
        <v/>
      </c>
      <c r="AP568" s="238">
        <f>IF($AL568="",0,'All Ticker P&amp;L'!E568)</f>
        <v>0</v>
      </c>
      <c r="AQ568" s="260">
        <f>IF($AL568="",0,'All Ticker P&amp;L'!J568*'All Ticker P&amp;L'!I568)</f>
        <v>0</v>
      </c>
      <c r="AR568" s="260">
        <f>IF($AL568="",0,'All Ticker P&amp;L'!L568)</f>
        <v>0</v>
      </c>
      <c r="AS568" s="261">
        <f>IF($AL568="",0,'All Ticker P&amp;L'!M568)</f>
        <v>0</v>
      </c>
      <c r="AT568" s="238" t="str">
        <f>IF($AL568="","",RANK(AR568,$AR$2:$AR$1001)+COUNTIF($AR$2:AR568,AR568)-1)</f>
        <v/>
      </c>
      <c r="AU568" s="238" t="str">
        <f>IF($AL568="","",RANK(AV568,$AV$2:$AV$1001)+COUNTIF($AV$2:AV568,AV568)-1)</f>
        <v/>
      </c>
      <c r="AV568" s="260">
        <f t="shared" si="48"/>
        <v>0</v>
      </c>
    </row>
    <row r="569" spans="26:48" ht="15" customHeight="1" x14ac:dyDescent="0.2">
      <c r="Z569" s="238" t="str">
        <f>Shares!A569</f>
        <v/>
      </c>
      <c r="AA569" s="238" t="str">
        <f>Shares!B569</f>
        <v/>
      </c>
      <c r="AB569" s="238" t="str">
        <f>Shares!C569</f>
        <v/>
      </c>
      <c r="AC569" s="238" t="str">
        <f>Shares!D569</f>
        <v/>
      </c>
      <c r="AD569" s="238">
        <f>IF($Z569="",0,Shares!E569)</f>
        <v>0</v>
      </c>
      <c r="AE569" s="260">
        <f>IF($Z569="",0,Shares!K569*Shares!J569)</f>
        <v>0</v>
      </c>
      <c r="AF569" s="261">
        <f t="shared" si="47"/>
        <v>0</v>
      </c>
      <c r="AG569" s="260">
        <f>IF($Z569="",0,Shares!M569)</f>
        <v>0</v>
      </c>
      <c r="AH569" s="261">
        <f>IF($Z569="",0,Shares!N569)</f>
        <v>0</v>
      </c>
      <c r="AI569" s="238" t="str">
        <f>IF($Z569="","",RANK(AE569,$AE$2:$AE$1001)+COUNTIF($AE$2:AE569,AE569)-1)</f>
        <v/>
      </c>
      <c r="AJ569" s="238" t="str">
        <f>IF($AD569&lt;0,COUNT($AJ$1:AJ568)+1,"")</f>
        <v/>
      </c>
      <c r="AL569" s="238" t="str">
        <f>'All Ticker P&amp;L'!A569</f>
        <v/>
      </c>
      <c r="AM569" s="238" t="str">
        <f>'All Ticker P&amp;L'!B569</f>
        <v/>
      </c>
      <c r="AN569" s="238" t="str">
        <f>'All Ticker P&amp;L'!C569</f>
        <v/>
      </c>
      <c r="AO569" s="238" t="str">
        <f>'All Ticker P&amp;L'!D569</f>
        <v/>
      </c>
      <c r="AP569" s="238">
        <f>IF($AL569="",0,'All Ticker P&amp;L'!E569)</f>
        <v>0</v>
      </c>
      <c r="AQ569" s="260">
        <f>IF($AL569="",0,'All Ticker P&amp;L'!J569*'All Ticker P&amp;L'!I569)</f>
        <v>0</v>
      </c>
      <c r="AR569" s="260">
        <f>IF($AL569="",0,'All Ticker P&amp;L'!L569)</f>
        <v>0</v>
      </c>
      <c r="AS569" s="261">
        <f>IF($AL569="",0,'All Ticker P&amp;L'!M569)</f>
        <v>0</v>
      </c>
      <c r="AT569" s="238" t="str">
        <f>IF($AL569="","",RANK(AR569,$AR$2:$AR$1001)+COUNTIF($AR$2:AR569,AR569)-1)</f>
        <v/>
      </c>
      <c r="AU569" s="238" t="str">
        <f>IF($AL569="","",RANK(AV569,$AV$2:$AV$1001)+COUNTIF($AV$2:AV569,AV569)-1)</f>
        <v/>
      </c>
      <c r="AV569" s="260">
        <f t="shared" si="48"/>
        <v>0</v>
      </c>
    </row>
    <row r="570" spans="26:48" ht="15" customHeight="1" x14ac:dyDescent="0.2">
      <c r="Z570" s="238" t="str">
        <f>Shares!A570</f>
        <v/>
      </c>
      <c r="AA570" s="238" t="str">
        <f>Shares!B570</f>
        <v/>
      </c>
      <c r="AB570" s="238" t="str">
        <f>Shares!C570</f>
        <v/>
      </c>
      <c r="AC570" s="238" t="str">
        <f>Shares!D570</f>
        <v/>
      </c>
      <c r="AD570" s="238">
        <f>IF($Z570="",0,Shares!E570)</f>
        <v>0</v>
      </c>
      <c r="AE570" s="260">
        <f>IF($Z570="",0,Shares!K570*Shares!J570)</f>
        <v>0</v>
      </c>
      <c r="AF570" s="261">
        <f t="shared" si="47"/>
        <v>0</v>
      </c>
      <c r="AG570" s="260">
        <f>IF($Z570="",0,Shares!M570)</f>
        <v>0</v>
      </c>
      <c r="AH570" s="261">
        <f>IF($Z570="",0,Shares!N570)</f>
        <v>0</v>
      </c>
      <c r="AI570" s="238" t="str">
        <f>IF($Z570="","",RANK(AE570,$AE$2:$AE$1001)+COUNTIF($AE$2:AE570,AE570)-1)</f>
        <v/>
      </c>
      <c r="AJ570" s="238" t="str">
        <f>IF($AD570&lt;0,COUNT($AJ$1:AJ569)+1,"")</f>
        <v/>
      </c>
      <c r="AL570" s="238" t="str">
        <f>'All Ticker P&amp;L'!A570</f>
        <v/>
      </c>
      <c r="AM570" s="238" t="str">
        <f>'All Ticker P&amp;L'!B570</f>
        <v/>
      </c>
      <c r="AN570" s="238" t="str">
        <f>'All Ticker P&amp;L'!C570</f>
        <v/>
      </c>
      <c r="AO570" s="238" t="str">
        <f>'All Ticker P&amp;L'!D570</f>
        <v/>
      </c>
      <c r="AP570" s="238">
        <f>IF($AL570="",0,'All Ticker P&amp;L'!E570)</f>
        <v>0</v>
      </c>
      <c r="AQ570" s="260">
        <f>IF($AL570="",0,'All Ticker P&amp;L'!J570*'All Ticker P&amp;L'!I570)</f>
        <v>0</v>
      </c>
      <c r="AR570" s="260">
        <f>IF($AL570="",0,'All Ticker P&amp;L'!L570)</f>
        <v>0</v>
      </c>
      <c r="AS570" s="261">
        <f>IF($AL570="",0,'All Ticker P&amp;L'!M570)</f>
        <v>0</v>
      </c>
      <c r="AT570" s="238" t="str">
        <f>IF($AL570="","",RANK(AR570,$AR$2:$AR$1001)+COUNTIF($AR$2:AR570,AR570)-1)</f>
        <v/>
      </c>
      <c r="AU570" s="238" t="str">
        <f>IF($AL570="","",RANK(AV570,$AV$2:$AV$1001)+COUNTIF($AV$2:AV570,AV570)-1)</f>
        <v/>
      </c>
      <c r="AV570" s="260">
        <f t="shared" si="48"/>
        <v>0</v>
      </c>
    </row>
    <row r="571" spans="26:48" ht="15" customHeight="1" x14ac:dyDescent="0.2">
      <c r="Z571" s="238" t="str">
        <f>Shares!A571</f>
        <v/>
      </c>
      <c r="AA571" s="238" t="str">
        <f>Shares!B571</f>
        <v/>
      </c>
      <c r="AB571" s="238" t="str">
        <f>Shares!C571</f>
        <v/>
      </c>
      <c r="AC571" s="238" t="str">
        <f>Shares!D571</f>
        <v/>
      </c>
      <c r="AD571" s="238">
        <f>IF($Z571="",0,Shares!E571)</f>
        <v>0</v>
      </c>
      <c r="AE571" s="260">
        <f>IF($Z571="",0,Shares!K571*Shares!J571)</f>
        <v>0</v>
      </c>
      <c r="AF571" s="261">
        <f t="shared" si="47"/>
        <v>0</v>
      </c>
      <c r="AG571" s="260">
        <f>IF($Z571="",0,Shares!M571)</f>
        <v>0</v>
      </c>
      <c r="AH571" s="261">
        <f>IF($Z571="",0,Shares!N571)</f>
        <v>0</v>
      </c>
      <c r="AI571" s="238" t="str">
        <f>IF($Z571="","",RANK(AE571,$AE$2:$AE$1001)+COUNTIF($AE$2:AE571,AE571)-1)</f>
        <v/>
      </c>
      <c r="AJ571" s="238" t="str">
        <f>IF($AD571&lt;0,COUNT($AJ$1:AJ570)+1,"")</f>
        <v/>
      </c>
      <c r="AL571" s="238" t="str">
        <f>'All Ticker P&amp;L'!A571</f>
        <v/>
      </c>
      <c r="AM571" s="238" t="str">
        <f>'All Ticker P&amp;L'!B571</f>
        <v/>
      </c>
      <c r="AN571" s="238" t="str">
        <f>'All Ticker P&amp;L'!C571</f>
        <v/>
      </c>
      <c r="AO571" s="238" t="str">
        <f>'All Ticker P&amp;L'!D571</f>
        <v/>
      </c>
      <c r="AP571" s="238">
        <f>IF($AL571="",0,'All Ticker P&amp;L'!E571)</f>
        <v>0</v>
      </c>
      <c r="AQ571" s="260">
        <f>IF($AL571="",0,'All Ticker P&amp;L'!J571*'All Ticker P&amp;L'!I571)</f>
        <v>0</v>
      </c>
      <c r="AR571" s="260">
        <f>IF($AL571="",0,'All Ticker P&amp;L'!L571)</f>
        <v>0</v>
      </c>
      <c r="AS571" s="261">
        <f>IF($AL571="",0,'All Ticker P&amp;L'!M571)</f>
        <v>0</v>
      </c>
      <c r="AT571" s="238" t="str">
        <f>IF($AL571="","",RANK(AR571,$AR$2:$AR$1001)+COUNTIF($AR$2:AR571,AR571)-1)</f>
        <v/>
      </c>
      <c r="AU571" s="238" t="str">
        <f>IF($AL571="","",RANK(AV571,$AV$2:$AV$1001)+COUNTIF($AV$2:AV571,AV571)-1)</f>
        <v/>
      </c>
      <c r="AV571" s="260">
        <f t="shared" si="48"/>
        <v>0</v>
      </c>
    </row>
    <row r="572" spans="26:48" ht="15" customHeight="1" x14ac:dyDescent="0.2">
      <c r="Z572" s="238" t="str">
        <f>Shares!A572</f>
        <v/>
      </c>
      <c r="AA572" s="238" t="str">
        <f>Shares!B572</f>
        <v/>
      </c>
      <c r="AB572" s="238" t="str">
        <f>Shares!C572</f>
        <v/>
      </c>
      <c r="AC572" s="238" t="str">
        <f>Shares!D572</f>
        <v/>
      </c>
      <c r="AD572" s="238">
        <f>IF($Z572="",0,Shares!E572)</f>
        <v>0</v>
      </c>
      <c r="AE572" s="260">
        <f>IF($Z572="",0,Shares!K572*Shares!J572)</f>
        <v>0</v>
      </c>
      <c r="AF572" s="261">
        <f t="shared" si="47"/>
        <v>0</v>
      </c>
      <c r="AG572" s="260">
        <f>IF($Z572="",0,Shares!M572)</f>
        <v>0</v>
      </c>
      <c r="AH572" s="261">
        <f>IF($Z572="",0,Shares!N572)</f>
        <v>0</v>
      </c>
      <c r="AI572" s="238" t="str">
        <f>IF($Z572="","",RANK(AE572,$AE$2:$AE$1001)+COUNTIF($AE$2:AE572,AE572)-1)</f>
        <v/>
      </c>
      <c r="AJ572" s="238" t="str">
        <f>IF($AD572&lt;0,COUNT($AJ$1:AJ571)+1,"")</f>
        <v/>
      </c>
      <c r="AL572" s="238" t="str">
        <f>'All Ticker P&amp;L'!A572</f>
        <v/>
      </c>
      <c r="AM572" s="238" t="str">
        <f>'All Ticker P&amp;L'!B572</f>
        <v/>
      </c>
      <c r="AN572" s="238" t="str">
        <f>'All Ticker P&amp;L'!C572</f>
        <v/>
      </c>
      <c r="AO572" s="238" t="str">
        <f>'All Ticker P&amp;L'!D572</f>
        <v/>
      </c>
      <c r="AP572" s="238">
        <f>IF($AL572="",0,'All Ticker P&amp;L'!E572)</f>
        <v>0</v>
      </c>
      <c r="AQ572" s="260">
        <f>IF($AL572="",0,'All Ticker P&amp;L'!J572*'All Ticker P&amp;L'!I572)</f>
        <v>0</v>
      </c>
      <c r="AR572" s="260">
        <f>IF($AL572="",0,'All Ticker P&amp;L'!L572)</f>
        <v>0</v>
      </c>
      <c r="AS572" s="261">
        <f>IF($AL572="",0,'All Ticker P&amp;L'!M572)</f>
        <v>0</v>
      </c>
      <c r="AT572" s="238" t="str">
        <f>IF($AL572="","",RANK(AR572,$AR$2:$AR$1001)+COUNTIF($AR$2:AR572,AR572)-1)</f>
        <v/>
      </c>
      <c r="AU572" s="238" t="str">
        <f>IF($AL572="","",RANK(AV572,$AV$2:$AV$1001)+COUNTIF($AV$2:AV572,AV572)-1)</f>
        <v/>
      </c>
      <c r="AV572" s="260">
        <f t="shared" si="48"/>
        <v>0</v>
      </c>
    </row>
    <row r="573" spans="26:48" ht="15" customHeight="1" x14ac:dyDescent="0.2">
      <c r="Z573" s="238" t="str">
        <f>Shares!A573</f>
        <v/>
      </c>
      <c r="AA573" s="238" t="str">
        <f>Shares!B573</f>
        <v/>
      </c>
      <c r="AB573" s="238" t="str">
        <f>Shares!C573</f>
        <v/>
      </c>
      <c r="AC573" s="238" t="str">
        <f>Shares!D573</f>
        <v/>
      </c>
      <c r="AD573" s="238">
        <f>IF($Z573="",0,Shares!E573)</f>
        <v>0</v>
      </c>
      <c r="AE573" s="260">
        <f>IF($Z573="",0,Shares!K573*Shares!J573)</f>
        <v>0</v>
      </c>
      <c r="AF573" s="261">
        <f t="shared" si="47"/>
        <v>0</v>
      </c>
      <c r="AG573" s="260">
        <f>IF($Z573="",0,Shares!M573)</f>
        <v>0</v>
      </c>
      <c r="AH573" s="261">
        <f>IF($Z573="",0,Shares!N573)</f>
        <v>0</v>
      </c>
      <c r="AI573" s="238" t="str">
        <f>IF($Z573="","",RANK(AE573,$AE$2:$AE$1001)+COUNTIF($AE$2:AE573,AE573)-1)</f>
        <v/>
      </c>
      <c r="AJ573" s="238" t="str">
        <f>IF($AD573&lt;0,COUNT($AJ$1:AJ572)+1,"")</f>
        <v/>
      </c>
      <c r="AL573" s="238" t="str">
        <f>'All Ticker P&amp;L'!A573</f>
        <v/>
      </c>
      <c r="AM573" s="238" t="str">
        <f>'All Ticker P&amp;L'!B573</f>
        <v/>
      </c>
      <c r="AN573" s="238" t="str">
        <f>'All Ticker P&amp;L'!C573</f>
        <v/>
      </c>
      <c r="AO573" s="238" t="str">
        <f>'All Ticker P&amp;L'!D573</f>
        <v/>
      </c>
      <c r="AP573" s="238">
        <f>IF($AL573="",0,'All Ticker P&amp;L'!E573)</f>
        <v>0</v>
      </c>
      <c r="AQ573" s="260">
        <f>IF($AL573="",0,'All Ticker P&amp;L'!J573*'All Ticker P&amp;L'!I573)</f>
        <v>0</v>
      </c>
      <c r="AR573" s="260">
        <f>IF($AL573="",0,'All Ticker P&amp;L'!L573)</f>
        <v>0</v>
      </c>
      <c r="AS573" s="261">
        <f>IF($AL573="",0,'All Ticker P&amp;L'!M573)</f>
        <v>0</v>
      </c>
      <c r="AT573" s="238" t="str">
        <f>IF($AL573="","",RANK(AR573,$AR$2:$AR$1001)+COUNTIF($AR$2:AR573,AR573)-1)</f>
        <v/>
      </c>
      <c r="AU573" s="238" t="str">
        <f>IF($AL573="","",RANK(AV573,$AV$2:$AV$1001)+COUNTIF($AV$2:AV573,AV573)-1)</f>
        <v/>
      </c>
      <c r="AV573" s="260">
        <f t="shared" si="48"/>
        <v>0</v>
      </c>
    </row>
    <row r="574" spans="26:48" ht="15" customHeight="1" x14ac:dyDescent="0.2">
      <c r="Z574" s="238" t="str">
        <f>Shares!A574</f>
        <v/>
      </c>
      <c r="AA574" s="238" t="str">
        <f>Shares!B574</f>
        <v/>
      </c>
      <c r="AB574" s="238" t="str">
        <f>Shares!C574</f>
        <v/>
      </c>
      <c r="AC574" s="238" t="str">
        <f>Shares!D574</f>
        <v/>
      </c>
      <c r="AD574" s="238">
        <f>IF($Z574="",0,Shares!E574)</f>
        <v>0</v>
      </c>
      <c r="AE574" s="260">
        <f>IF($Z574="",0,Shares!K574*Shares!J574)</f>
        <v>0</v>
      </c>
      <c r="AF574" s="261">
        <f t="shared" si="47"/>
        <v>0</v>
      </c>
      <c r="AG574" s="260">
        <f>IF($Z574="",0,Shares!M574)</f>
        <v>0</v>
      </c>
      <c r="AH574" s="261">
        <f>IF($Z574="",0,Shares!N574)</f>
        <v>0</v>
      </c>
      <c r="AI574" s="238" t="str">
        <f>IF($Z574="","",RANK(AE574,$AE$2:$AE$1001)+COUNTIF($AE$2:AE574,AE574)-1)</f>
        <v/>
      </c>
      <c r="AJ574" s="238" t="str">
        <f>IF($AD574&lt;0,COUNT($AJ$1:AJ573)+1,"")</f>
        <v/>
      </c>
      <c r="AL574" s="238" t="str">
        <f>'All Ticker P&amp;L'!A574</f>
        <v/>
      </c>
      <c r="AM574" s="238" t="str">
        <f>'All Ticker P&amp;L'!B574</f>
        <v/>
      </c>
      <c r="AN574" s="238" t="str">
        <f>'All Ticker P&amp;L'!C574</f>
        <v/>
      </c>
      <c r="AO574" s="238" t="str">
        <f>'All Ticker P&amp;L'!D574</f>
        <v/>
      </c>
      <c r="AP574" s="238">
        <f>IF($AL574="",0,'All Ticker P&amp;L'!E574)</f>
        <v>0</v>
      </c>
      <c r="AQ574" s="260">
        <f>IF($AL574="",0,'All Ticker P&amp;L'!J574*'All Ticker P&amp;L'!I574)</f>
        <v>0</v>
      </c>
      <c r="AR574" s="260">
        <f>IF($AL574="",0,'All Ticker P&amp;L'!L574)</f>
        <v>0</v>
      </c>
      <c r="AS574" s="261">
        <f>IF($AL574="",0,'All Ticker P&amp;L'!M574)</f>
        <v>0</v>
      </c>
      <c r="AT574" s="238" t="str">
        <f>IF($AL574="","",RANK(AR574,$AR$2:$AR$1001)+COUNTIF($AR$2:AR574,AR574)-1)</f>
        <v/>
      </c>
      <c r="AU574" s="238" t="str">
        <f>IF($AL574="","",RANK(AV574,$AV$2:$AV$1001)+COUNTIF($AV$2:AV574,AV574)-1)</f>
        <v/>
      </c>
      <c r="AV574" s="260">
        <f t="shared" si="48"/>
        <v>0</v>
      </c>
    </row>
    <row r="575" spans="26:48" ht="15" customHeight="1" x14ac:dyDescent="0.2">
      <c r="Z575" s="238" t="str">
        <f>Shares!A575</f>
        <v/>
      </c>
      <c r="AA575" s="238" t="str">
        <f>Shares!B575</f>
        <v/>
      </c>
      <c r="AB575" s="238" t="str">
        <f>Shares!C575</f>
        <v/>
      </c>
      <c r="AC575" s="238" t="str">
        <f>Shares!D575</f>
        <v/>
      </c>
      <c r="AD575" s="238">
        <f>IF($Z575="",0,Shares!E575)</f>
        <v>0</v>
      </c>
      <c r="AE575" s="260">
        <f>IF($Z575="",0,Shares!K575*Shares!J575)</f>
        <v>0</v>
      </c>
      <c r="AF575" s="261">
        <f t="shared" si="47"/>
        <v>0</v>
      </c>
      <c r="AG575" s="260">
        <f>IF($Z575="",0,Shares!M575)</f>
        <v>0</v>
      </c>
      <c r="AH575" s="261">
        <f>IF($Z575="",0,Shares!N575)</f>
        <v>0</v>
      </c>
      <c r="AI575" s="238" t="str">
        <f>IF($Z575="","",RANK(AE575,$AE$2:$AE$1001)+COUNTIF($AE$2:AE575,AE575)-1)</f>
        <v/>
      </c>
      <c r="AJ575" s="238" t="str">
        <f>IF($AD575&lt;0,COUNT($AJ$1:AJ574)+1,"")</f>
        <v/>
      </c>
      <c r="AL575" s="238" t="str">
        <f>'All Ticker P&amp;L'!A575</f>
        <v/>
      </c>
      <c r="AM575" s="238" t="str">
        <f>'All Ticker P&amp;L'!B575</f>
        <v/>
      </c>
      <c r="AN575" s="238" t="str">
        <f>'All Ticker P&amp;L'!C575</f>
        <v/>
      </c>
      <c r="AO575" s="238" t="str">
        <f>'All Ticker P&amp;L'!D575</f>
        <v/>
      </c>
      <c r="AP575" s="238">
        <f>IF($AL575="",0,'All Ticker P&amp;L'!E575)</f>
        <v>0</v>
      </c>
      <c r="AQ575" s="260">
        <f>IF($AL575="",0,'All Ticker P&amp;L'!J575*'All Ticker P&amp;L'!I575)</f>
        <v>0</v>
      </c>
      <c r="AR575" s="260">
        <f>IF($AL575="",0,'All Ticker P&amp;L'!L575)</f>
        <v>0</v>
      </c>
      <c r="AS575" s="261">
        <f>IF($AL575="",0,'All Ticker P&amp;L'!M575)</f>
        <v>0</v>
      </c>
      <c r="AT575" s="238" t="str">
        <f>IF($AL575="","",RANK(AR575,$AR$2:$AR$1001)+COUNTIF($AR$2:AR575,AR575)-1)</f>
        <v/>
      </c>
      <c r="AU575" s="238" t="str">
        <f>IF($AL575="","",RANK(AV575,$AV$2:$AV$1001)+COUNTIF($AV$2:AV575,AV575)-1)</f>
        <v/>
      </c>
      <c r="AV575" s="260">
        <f t="shared" si="48"/>
        <v>0</v>
      </c>
    </row>
    <row r="576" spans="26:48" ht="15" customHeight="1" x14ac:dyDescent="0.2">
      <c r="Z576" s="238" t="str">
        <f>Shares!A576</f>
        <v/>
      </c>
      <c r="AA576" s="238" t="str">
        <f>Shares!B576</f>
        <v/>
      </c>
      <c r="AB576" s="238" t="str">
        <f>Shares!C576</f>
        <v/>
      </c>
      <c r="AC576" s="238" t="str">
        <f>Shares!D576</f>
        <v/>
      </c>
      <c r="AD576" s="238">
        <f>IF($Z576="",0,Shares!E576)</f>
        <v>0</v>
      </c>
      <c r="AE576" s="260">
        <f>IF($Z576="",0,Shares!K576*Shares!J576)</f>
        <v>0</v>
      </c>
      <c r="AF576" s="261">
        <f t="shared" si="47"/>
        <v>0</v>
      </c>
      <c r="AG576" s="260">
        <f>IF($Z576="",0,Shares!M576)</f>
        <v>0</v>
      </c>
      <c r="AH576" s="261">
        <f>IF($Z576="",0,Shares!N576)</f>
        <v>0</v>
      </c>
      <c r="AI576" s="238" t="str">
        <f>IF($Z576="","",RANK(AE576,$AE$2:$AE$1001)+COUNTIF($AE$2:AE576,AE576)-1)</f>
        <v/>
      </c>
      <c r="AJ576" s="238" t="str">
        <f>IF($AD576&lt;0,COUNT($AJ$1:AJ575)+1,"")</f>
        <v/>
      </c>
      <c r="AL576" s="238" t="str">
        <f>'All Ticker P&amp;L'!A576</f>
        <v/>
      </c>
      <c r="AM576" s="238" t="str">
        <f>'All Ticker P&amp;L'!B576</f>
        <v/>
      </c>
      <c r="AN576" s="238" t="str">
        <f>'All Ticker P&amp;L'!C576</f>
        <v/>
      </c>
      <c r="AO576" s="238" t="str">
        <f>'All Ticker P&amp;L'!D576</f>
        <v/>
      </c>
      <c r="AP576" s="238">
        <f>IF($AL576="",0,'All Ticker P&amp;L'!E576)</f>
        <v>0</v>
      </c>
      <c r="AQ576" s="260">
        <f>IF($AL576="",0,'All Ticker P&amp;L'!J576*'All Ticker P&amp;L'!I576)</f>
        <v>0</v>
      </c>
      <c r="AR576" s="260">
        <f>IF($AL576="",0,'All Ticker P&amp;L'!L576)</f>
        <v>0</v>
      </c>
      <c r="AS576" s="261">
        <f>IF($AL576="",0,'All Ticker P&amp;L'!M576)</f>
        <v>0</v>
      </c>
      <c r="AT576" s="238" t="str">
        <f>IF($AL576="","",RANK(AR576,$AR$2:$AR$1001)+COUNTIF($AR$2:AR576,AR576)-1)</f>
        <v/>
      </c>
      <c r="AU576" s="238" t="str">
        <f>IF($AL576="","",RANK(AV576,$AV$2:$AV$1001)+COUNTIF($AV$2:AV576,AV576)-1)</f>
        <v/>
      </c>
      <c r="AV576" s="260">
        <f t="shared" si="48"/>
        <v>0</v>
      </c>
    </row>
    <row r="577" spans="26:48" ht="15" customHeight="1" x14ac:dyDescent="0.2">
      <c r="Z577" s="238" t="str">
        <f>Shares!A577</f>
        <v/>
      </c>
      <c r="AA577" s="238" t="str">
        <f>Shares!B577</f>
        <v/>
      </c>
      <c r="AB577" s="238" t="str">
        <f>Shares!C577</f>
        <v/>
      </c>
      <c r="AC577" s="238" t="str">
        <f>Shares!D577</f>
        <v/>
      </c>
      <c r="AD577" s="238">
        <f>IF($Z577="",0,Shares!E577)</f>
        <v>0</v>
      </c>
      <c r="AE577" s="260">
        <f>IF($Z577="",0,Shares!K577*Shares!J577)</f>
        <v>0</v>
      </c>
      <c r="AF577" s="261">
        <f t="shared" si="47"/>
        <v>0</v>
      </c>
      <c r="AG577" s="260">
        <f>IF($Z577="",0,Shares!M577)</f>
        <v>0</v>
      </c>
      <c r="AH577" s="261">
        <f>IF($Z577="",0,Shares!N577)</f>
        <v>0</v>
      </c>
      <c r="AI577" s="238" t="str">
        <f>IF($Z577="","",RANK(AE577,$AE$2:$AE$1001)+COUNTIF($AE$2:AE577,AE577)-1)</f>
        <v/>
      </c>
      <c r="AJ577" s="238" t="str">
        <f>IF($AD577&lt;0,COUNT($AJ$1:AJ576)+1,"")</f>
        <v/>
      </c>
      <c r="AL577" s="238" t="str">
        <f>'All Ticker P&amp;L'!A577</f>
        <v/>
      </c>
      <c r="AM577" s="238" t="str">
        <f>'All Ticker P&amp;L'!B577</f>
        <v/>
      </c>
      <c r="AN577" s="238" t="str">
        <f>'All Ticker P&amp;L'!C577</f>
        <v/>
      </c>
      <c r="AO577" s="238" t="str">
        <f>'All Ticker P&amp;L'!D577</f>
        <v/>
      </c>
      <c r="AP577" s="238">
        <f>IF($AL577="",0,'All Ticker P&amp;L'!E577)</f>
        <v>0</v>
      </c>
      <c r="AQ577" s="260">
        <f>IF($AL577="",0,'All Ticker P&amp;L'!J577*'All Ticker P&amp;L'!I577)</f>
        <v>0</v>
      </c>
      <c r="AR577" s="260">
        <f>IF($AL577="",0,'All Ticker P&amp;L'!L577)</f>
        <v>0</v>
      </c>
      <c r="AS577" s="261">
        <f>IF($AL577="",0,'All Ticker P&amp;L'!M577)</f>
        <v>0</v>
      </c>
      <c r="AT577" s="238" t="str">
        <f>IF($AL577="","",RANK(AR577,$AR$2:$AR$1001)+COUNTIF($AR$2:AR577,AR577)-1)</f>
        <v/>
      </c>
      <c r="AU577" s="238" t="str">
        <f>IF($AL577="","",RANK(AV577,$AV$2:$AV$1001)+COUNTIF($AV$2:AV577,AV577)-1)</f>
        <v/>
      </c>
      <c r="AV577" s="260">
        <f t="shared" si="48"/>
        <v>0</v>
      </c>
    </row>
    <row r="578" spans="26:48" ht="15" customHeight="1" x14ac:dyDescent="0.2">
      <c r="Z578" s="238" t="str">
        <f>Shares!A578</f>
        <v/>
      </c>
      <c r="AA578" s="238" t="str">
        <f>Shares!B578</f>
        <v/>
      </c>
      <c r="AB578" s="238" t="str">
        <f>Shares!C578</f>
        <v/>
      </c>
      <c r="AC578" s="238" t="str">
        <f>Shares!D578</f>
        <v/>
      </c>
      <c r="AD578" s="238">
        <f>IF($Z578="",0,Shares!E578)</f>
        <v>0</v>
      </c>
      <c r="AE578" s="260">
        <f>IF($Z578="",0,Shares!K578*Shares!J578)</f>
        <v>0</v>
      </c>
      <c r="AF578" s="261">
        <f t="shared" ref="AF578:AF641" si="49">IFERROR(AE578/$B$5,0)</f>
        <v>0</v>
      </c>
      <c r="AG578" s="260">
        <f>IF($Z578="",0,Shares!M578)</f>
        <v>0</v>
      </c>
      <c r="AH578" s="261">
        <f>IF($Z578="",0,Shares!N578)</f>
        <v>0</v>
      </c>
      <c r="AI578" s="238" t="str">
        <f>IF($Z578="","",RANK(AE578,$AE$2:$AE$1001)+COUNTIF($AE$2:AE578,AE578)-1)</f>
        <v/>
      </c>
      <c r="AJ578" s="238" t="str">
        <f>IF($AD578&lt;0,COUNT($AJ$1:AJ577)+1,"")</f>
        <v/>
      </c>
      <c r="AL578" s="238" t="str">
        <f>'All Ticker P&amp;L'!A578</f>
        <v/>
      </c>
      <c r="AM578" s="238" t="str">
        <f>'All Ticker P&amp;L'!B578</f>
        <v/>
      </c>
      <c r="AN578" s="238" t="str">
        <f>'All Ticker P&amp;L'!C578</f>
        <v/>
      </c>
      <c r="AO578" s="238" t="str">
        <f>'All Ticker P&amp;L'!D578</f>
        <v/>
      </c>
      <c r="AP578" s="238">
        <f>IF($AL578="",0,'All Ticker P&amp;L'!E578)</f>
        <v>0</v>
      </c>
      <c r="AQ578" s="260">
        <f>IF($AL578="",0,'All Ticker P&amp;L'!J578*'All Ticker P&amp;L'!I578)</f>
        <v>0</v>
      </c>
      <c r="AR578" s="260">
        <f>IF($AL578="",0,'All Ticker P&amp;L'!L578)</f>
        <v>0</v>
      </c>
      <c r="AS578" s="261">
        <f>IF($AL578="",0,'All Ticker P&amp;L'!M578)</f>
        <v>0</v>
      </c>
      <c r="AT578" s="238" t="str">
        <f>IF($AL578="","",RANK(AR578,$AR$2:$AR$1001)+COUNTIF($AR$2:AR578,AR578)-1)</f>
        <v/>
      </c>
      <c r="AU578" s="238" t="str">
        <f>IF($AL578="","",RANK(AV578,$AV$2:$AV$1001)+COUNTIF($AV$2:AV578,AV578)-1)</f>
        <v/>
      </c>
      <c r="AV578" s="260">
        <f t="shared" ref="AV578:AV641" si="50">-AR578</f>
        <v>0</v>
      </c>
    </row>
    <row r="579" spans="26:48" ht="15" customHeight="1" x14ac:dyDescent="0.2">
      <c r="Z579" s="238" t="str">
        <f>Shares!A579</f>
        <v/>
      </c>
      <c r="AA579" s="238" t="str">
        <f>Shares!B579</f>
        <v/>
      </c>
      <c r="AB579" s="238" t="str">
        <f>Shares!C579</f>
        <v/>
      </c>
      <c r="AC579" s="238" t="str">
        <f>Shares!D579</f>
        <v/>
      </c>
      <c r="AD579" s="238">
        <f>IF($Z579="",0,Shares!E579)</f>
        <v>0</v>
      </c>
      <c r="AE579" s="260">
        <f>IF($Z579="",0,Shares!K579*Shares!J579)</f>
        <v>0</v>
      </c>
      <c r="AF579" s="261">
        <f t="shared" si="49"/>
        <v>0</v>
      </c>
      <c r="AG579" s="260">
        <f>IF($Z579="",0,Shares!M579)</f>
        <v>0</v>
      </c>
      <c r="AH579" s="261">
        <f>IF($Z579="",0,Shares!N579)</f>
        <v>0</v>
      </c>
      <c r="AI579" s="238" t="str">
        <f>IF($Z579="","",RANK(AE579,$AE$2:$AE$1001)+COUNTIF($AE$2:AE579,AE579)-1)</f>
        <v/>
      </c>
      <c r="AJ579" s="238" t="str">
        <f>IF($AD579&lt;0,COUNT($AJ$1:AJ578)+1,"")</f>
        <v/>
      </c>
      <c r="AL579" s="238" t="str">
        <f>'All Ticker P&amp;L'!A579</f>
        <v/>
      </c>
      <c r="AM579" s="238" t="str">
        <f>'All Ticker P&amp;L'!B579</f>
        <v/>
      </c>
      <c r="AN579" s="238" t="str">
        <f>'All Ticker P&amp;L'!C579</f>
        <v/>
      </c>
      <c r="AO579" s="238" t="str">
        <f>'All Ticker P&amp;L'!D579</f>
        <v/>
      </c>
      <c r="AP579" s="238">
        <f>IF($AL579="",0,'All Ticker P&amp;L'!E579)</f>
        <v>0</v>
      </c>
      <c r="AQ579" s="260">
        <f>IF($AL579="",0,'All Ticker P&amp;L'!J579*'All Ticker P&amp;L'!I579)</f>
        <v>0</v>
      </c>
      <c r="AR579" s="260">
        <f>IF($AL579="",0,'All Ticker P&amp;L'!L579)</f>
        <v>0</v>
      </c>
      <c r="AS579" s="261">
        <f>IF($AL579="",0,'All Ticker P&amp;L'!M579)</f>
        <v>0</v>
      </c>
      <c r="AT579" s="238" t="str">
        <f>IF($AL579="","",RANK(AR579,$AR$2:$AR$1001)+COUNTIF($AR$2:AR579,AR579)-1)</f>
        <v/>
      </c>
      <c r="AU579" s="238" t="str">
        <f>IF($AL579="","",RANK(AV579,$AV$2:$AV$1001)+COUNTIF($AV$2:AV579,AV579)-1)</f>
        <v/>
      </c>
      <c r="AV579" s="260">
        <f t="shared" si="50"/>
        <v>0</v>
      </c>
    </row>
    <row r="580" spans="26:48" ht="15" customHeight="1" x14ac:dyDescent="0.2">
      <c r="Z580" s="238" t="str">
        <f>Shares!A580</f>
        <v/>
      </c>
      <c r="AA580" s="238" t="str">
        <f>Shares!B580</f>
        <v/>
      </c>
      <c r="AB580" s="238" t="str">
        <f>Shares!C580</f>
        <v/>
      </c>
      <c r="AC580" s="238" t="str">
        <f>Shares!D580</f>
        <v/>
      </c>
      <c r="AD580" s="238">
        <f>IF($Z580="",0,Shares!E580)</f>
        <v>0</v>
      </c>
      <c r="AE580" s="260">
        <f>IF($Z580="",0,Shares!K580*Shares!J580)</f>
        <v>0</v>
      </c>
      <c r="AF580" s="261">
        <f t="shared" si="49"/>
        <v>0</v>
      </c>
      <c r="AG580" s="260">
        <f>IF($Z580="",0,Shares!M580)</f>
        <v>0</v>
      </c>
      <c r="AH580" s="261">
        <f>IF($Z580="",0,Shares!N580)</f>
        <v>0</v>
      </c>
      <c r="AI580" s="238" t="str">
        <f>IF($Z580="","",RANK(AE580,$AE$2:$AE$1001)+COUNTIF($AE$2:AE580,AE580)-1)</f>
        <v/>
      </c>
      <c r="AJ580" s="238" t="str">
        <f>IF($AD580&lt;0,COUNT($AJ$1:AJ579)+1,"")</f>
        <v/>
      </c>
      <c r="AL580" s="238" t="str">
        <f>'All Ticker P&amp;L'!A580</f>
        <v/>
      </c>
      <c r="AM580" s="238" t="str">
        <f>'All Ticker P&amp;L'!B580</f>
        <v/>
      </c>
      <c r="AN580" s="238" t="str">
        <f>'All Ticker P&amp;L'!C580</f>
        <v/>
      </c>
      <c r="AO580" s="238" t="str">
        <f>'All Ticker P&amp;L'!D580</f>
        <v/>
      </c>
      <c r="AP580" s="238">
        <f>IF($AL580="",0,'All Ticker P&amp;L'!E580)</f>
        <v>0</v>
      </c>
      <c r="AQ580" s="260">
        <f>IF($AL580="",0,'All Ticker P&amp;L'!J580*'All Ticker P&amp;L'!I580)</f>
        <v>0</v>
      </c>
      <c r="AR580" s="260">
        <f>IF($AL580="",0,'All Ticker P&amp;L'!L580)</f>
        <v>0</v>
      </c>
      <c r="AS580" s="261">
        <f>IF($AL580="",0,'All Ticker P&amp;L'!M580)</f>
        <v>0</v>
      </c>
      <c r="AT580" s="238" t="str">
        <f>IF($AL580="","",RANK(AR580,$AR$2:$AR$1001)+COUNTIF($AR$2:AR580,AR580)-1)</f>
        <v/>
      </c>
      <c r="AU580" s="238" t="str">
        <f>IF($AL580="","",RANK(AV580,$AV$2:$AV$1001)+COUNTIF($AV$2:AV580,AV580)-1)</f>
        <v/>
      </c>
      <c r="AV580" s="260">
        <f t="shared" si="50"/>
        <v>0</v>
      </c>
    </row>
    <row r="581" spans="26:48" ht="15" customHeight="1" x14ac:dyDescent="0.2">
      <c r="Z581" s="238" t="str">
        <f>Shares!A581</f>
        <v/>
      </c>
      <c r="AA581" s="238" t="str">
        <f>Shares!B581</f>
        <v/>
      </c>
      <c r="AB581" s="238" t="str">
        <f>Shares!C581</f>
        <v/>
      </c>
      <c r="AC581" s="238" t="str">
        <f>Shares!D581</f>
        <v/>
      </c>
      <c r="AD581" s="238">
        <f>IF($Z581="",0,Shares!E581)</f>
        <v>0</v>
      </c>
      <c r="AE581" s="260">
        <f>IF($Z581="",0,Shares!K581*Shares!J581)</f>
        <v>0</v>
      </c>
      <c r="AF581" s="261">
        <f t="shared" si="49"/>
        <v>0</v>
      </c>
      <c r="AG581" s="260">
        <f>IF($Z581="",0,Shares!M581)</f>
        <v>0</v>
      </c>
      <c r="AH581" s="261">
        <f>IF($Z581="",0,Shares!N581)</f>
        <v>0</v>
      </c>
      <c r="AI581" s="238" t="str">
        <f>IF($Z581="","",RANK(AE581,$AE$2:$AE$1001)+COUNTIF($AE$2:AE581,AE581)-1)</f>
        <v/>
      </c>
      <c r="AJ581" s="238" t="str">
        <f>IF($AD581&lt;0,COUNT($AJ$1:AJ580)+1,"")</f>
        <v/>
      </c>
      <c r="AL581" s="238" t="str">
        <f>'All Ticker P&amp;L'!A581</f>
        <v/>
      </c>
      <c r="AM581" s="238" t="str">
        <f>'All Ticker P&amp;L'!B581</f>
        <v/>
      </c>
      <c r="AN581" s="238" t="str">
        <f>'All Ticker P&amp;L'!C581</f>
        <v/>
      </c>
      <c r="AO581" s="238" t="str">
        <f>'All Ticker P&amp;L'!D581</f>
        <v/>
      </c>
      <c r="AP581" s="238">
        <f>IF($AL581="",0,'All Ticker P&amp;L'!E581)</f>
        <v>0</v>
      </c>
      <c r="AQ581" s="260">
        <f>IF($AL581="",0,'All Ticker P&amp;L'!J581*'All Ticker P&amp;L'!I581)</f>
        <v>0</v>
      </c>
      <c r="AR581" s="260">
        <f>IF($AL581="",0,'All Ticker P&amp;L'!L581)</f>
        <v>0</v>
      </c>
      <c r="AS581" s="261">
        <f>IF($AL581="",0,'All Ticker P&amp;L'!M581)</f>
        <v>0</v>
      </c>
      <c r="AT581" s="238" t="str">
        <f>IF($AL581="","",RANK(AR581,$AR$2:$AR$1001)+COUNTIF($AR$2:AR581,AR581)-1)</f>
        <v/>
      </c>
      <c r="AU581" s="238" t="str">
        <f>IF($AL581="","",RANK(AV581,$AV$2:$AV$1001)+COUNTIF($AV$2:AV581,AV581)-1)</f>
        <v/>
      </c>
      <c r="AV581" s="260">
        <f t="shared" si="50"/>
        <v>0</v>
      </c>
    </row>
    <row r="582" spans="26:48" ht="15" customHeight="1" x14ac:dyDescent="0.2">
      <c r="Z582" s="238" t="str">
        <f>Shares!A582</f>
        <v/>
      </c>
      <c r="AA582" s="238" t="str">
        <f>Shares!B582</f>
        <v/>
      </c>
      <c r="AB582" s="238" t="str">
        <f>Shares!C582</f>
        <v/>
      </c>
      <c r="AC582" s="238" t="str">
        <f>Shares!D582</f>
        <v/>
      </c>
      <c r="AD582" s="238">
        <f>IF($Z582="",0,Shares!E582)</f>
        <v>0</v>
      </c>
      <c r="AE582" s="260">
        <f>IF($Z582="",0,Shares!K582*Shares!J582)</f>
        <v>0</v>
      </c>
      <c r="AF582" s="261">
        <f t="shared" si="49"/>
        <v>0</v>
      </c>
      <c r="AG582" s="260">
        <f>IF($Z582="",0,Shares!M582)</f>
        <v>0</v>
      </c>
      <c r="AH582" s="261">
        <f>IF($Z582="",0,Shares!N582)</f>
        <v>0</v>
      </c>
      <c r="AI582" s="238" t="str">
        <f>IF($Z582="","",RANK(AE582,$AE$2:$AE$1001)+COUNTIF($AE$2:AE582,AE582)-1)</f>
        <v/>
      </c>
      <c r="AJ582" s="238" t="str">
        <f>IF($AD582&lt;0,COUNT($AJ$1:AJ581)+1,"")</f>
        <v/>
      </c>
      <c r="AL582" s="238" t="str">
        <f>'All Ticker P&amp;L'!A582</f>
        <v/>
      </c>
      <c r="AM582" s="238" t="str">
        <f>'All Ticker P&amp;L'!B582</f>
        <v/>
      </c>
      <c r="AN582" s="238" t="str">
        <f>'All Ticker P&amp;L'!C582</f>
        <v/>
      </c>
      <c r="AO582" s="238" t="str">
        <f>'All Ticker P&amp;L'!D582</f>
        <v/>
      </c>
      <c r="AP582" s="238">
        <f>IF($AL582="",0,'All Ticker P&amp;L'!E582)</f>
        <v>0</v>
      </c>
      <c r="AQ582" s="260">
        <f>IF($AL582="",0,'All Ticker P&amp;L'!J582*'All Ticker P&amp;L'!I582)</f>
        <v>0</v>
      </c>
      <c r="AR582" s="260">
        <f>IF($AL582="",0,'All Ticker P&amp;L'!L582)</f>
        <v>0</v>
      </c>
      <c r="AS582" s="261">
        <f>IF($AL582="",0,'All Ticker P&amp;L'!M582)</f>
        <v>0</v>
      </c>
      <c r="AT582" s="238" t="str">
        <f>IF($AL582="","",RANK(AR582,$AR$2:$AR$1001)+COUNTIF($AR$2:AR582,AR582)-1)</f>
        <v/>
      </c>
      <c r="AU582" s="238" t="str">
        <f>IF($AL582="","",RANK(AV582,$AV$2:$AV$1001)+COUNTIF($AV$2:AV582,AV582)-1)</f>
        <v/>
      </c>
      <c r="AV582" s="260">
        <f t="shared" si="50"/>
        <v>0</v>
      </c>
    </row>
    <row r="583" spans="26:48" ht="15" customHeight="1" x14ac:dyDescent="0.2">
      <c r="Z583" s="238" t="str">
        <f>Shares!A583</f>
        <v/>
      </c>
      <c r="AA583" s="238" t="str">
        <f>Shares!B583</f>
        <v/>
      </c>
      <c r="AB583" s="238" t="str">
        <f>Shares!C583</f>
        <v/>
      </c>
      <c r="AC583" s="238" t="str">
        <f>Shares!D583</f>
        <v/>
      </c>
      <c r="AD583" s="238">
        <f>IF($Z583="",0,Shares!E583)</f>
        <v>0</v>
      </c>
      <c r="AE583" s="260">
        <f>IF($Z583="",0,Shares!K583*Shares!J583)</f>
        <v>0</v>
      </c>
      <c r="AF583" s="261">
        <f t="shared" si="49"/>
        <v>0</v>
      </c>
      <c r="AG583" s="260">
        <f>IF($Z583="",0,Shares!M583)</f>
        <v>0</v>
      </c>
      <c r="AH583" s="261">
        <f>IF($Z583="",0,Shares!N583)</f>
        <v>0</v>
      </c>
      <c r="AI583" s="238" t="str">
        <f>IF($Z583="","",RANK(AE583,$AE$2:$AE$1001)+COUNTIF($AE$2:AE583,AE583)-1)</f>
        <v/>
      </c>
      <c r="AJ583" s="238" t="str">
        <f>IF($AD583&lt;0,COUNT($AJ$1:AJ582)+1,"")</f>
        <v/>
      </c>
      <c r="AL583" s="238" t="str">
        <f>'All Ticker P&amp;L'!A583</f>
        <v/>
      </c>
      <c r="AM583" s="238" t="str">
        <f>'All Ticker P&amp;L'!B583</f>
        <v/>
      </c>
      <c r="AN583" s="238" t="str">
        <f>'All Ticker P&amp;L'!C583</f>
        <v/>
      </c>
      <c r="AO583" s="238" t="str">
        <f>'All Ticker P&amp;L'!D583</f>
        <v/>
      </c>
      <c r="AP583" s="238">
        <f>IF($AL583="",0,'All Ticker P&amp;L'!E583)</f>
        <v>0</v>
      </c>
      <c r="AQ583" s="260">
        <f>IF($AL583="",0,'All Ticker P&amp;L'!J583*'All Ticker P&amp;L'!I583)</f>
        <v>0</v>
      </c>
      <c r="AR583" s="260">
        <f>IF($AL583="",0,'All Ticker P&amp;L'!L583)</f>
        <v>0</v>
      </c>
      <c r="AS583" s="261">
        <f>IF($AL583="",0,'All Ticker P&amp;L'!M583)</f>
        <v>0</v>
      </c>
      <c r="AT583" s="238" t="str">
        <f>IF($AL583="","",RANK(AR583,$AR$2:$AR$1001)+COUNTIF($AR$2:AR583,AR583)-1)</f>
        <v/>
      </c>
      <c r="AU583" s="238" t="str">
        <f>IF($AL583="","",RANK(AV583,$AV$2:$AV$1001)+COUNTIF($AV$2:AV583,AV583)-1)</f>
        <v/>
      </c>
      <c r="AV583" s="260">
        <f t="shared" si="50"/>
        <v>0</v>
      </c>
    </row>
    <row r="584" spans="26:48" ht="15" customHeight="1" x14ac:dyDescent="0.2">
      <c r="Z584" s="238" t="str">
        <f>Shares!A584</f>
        <v/>
      </c>
      <c r="AA584" s="238" t="str">
        <f>Shares!B584</f>
        <v/>
      </c>
      <c r="AB584" s="238" t="str">
        <f>Shares!C584</f>
        <v/>
      </c>
      <c r="AC584" s="238" t="str">
        <f>Shares!D584</f>
        <v/>
      </c>
      <c r="AD584" s="238">
        <f>IF($Z584="",0,Shares!E584)</f>
        <v>0</v>
      </c>
      <c r="AE584" s="260">
        <f>IF($Z584="",0,Shares!K584*Shares!J584)</f>
        <v>0</v>
      </c>
      <c r="AF584" s="261">
        <f t="shared" si="49"/>
        <v>0</v>
      </c>
      <c r="AG584" s="260">
        <f>IF($Z584="",0,Shares!M584)</f>
        <v>0</v>
      </c>
      <c r="AH584" s="261">
        <f>IF($Z584="",0,Shares!N584)</f>
        <v>0</v>
      </c>
      <c r="AI584" s="238" t="str">
        <f>IF($Z584="","",RANK(AE584,$AE$2:$AE$1001)+COUNTIF($AE$2:AE584,AE584)-1)</f>
        <v/>
      </c>
      <c r="AJ584" s="238" t="str">
        <f>IF($AD584&lt;0,COUNT($AJ$1:AJ583)+1,"")</f>
        <v/>
      </c>
      <c r="AL584" s="238" t="str">
        <f>'All Ticker P&amp;L'!A584</f>
        <v/>
      </c>
      <c r="AM584" s="238" t="str">
        <f>'All Ticker P&amp;L'!B584</f>
        <v/>
      </c>
      <c r="AN584" s="238" t="str">
        <f>'All Ticker P&amp;L'!C584</f>
        <v/>
      </c>
      <c r="AO584" s="238" t="str">
        <f>'All Ticker P&amp;L'!D584</f>
        <v/>
      </c>
      <c r="AP584" s="238">
        <f>IF($AL584="",0,'All Ticker P&amp;L'!E584)</f>
        <v>0</v>
      </c>
      <c r="AQ584" s="260">
        <f>IF($AL584="",0,'All Ticker P&amp;L'!J584*'All Ticker P&amp;L'!I584)</f>
        <v>0</v>
      </c>
      <c r="AR584" s="260">
        <f>IF($AL584="",0,'All Ticker P&amp;L'!L584)</f>
        <v>0</v>
      </c>
      <c r="AS584" s="261">
        <f>IF($AL584="",0,'All Ticker P&amp;L'!M584)</f>
        <v>0</v>
      </c>
      <c r="AT584" s="238" t="str">
        <f>IF($AL584="","",RANK(AR584,$AR$2:$AR$1001)+COUNTIF($AR$2:AR584,AR584)-1)</f>
        <v/>
      </c>
      <c r="AU584" s="238" t="str">
        <f>IF($AL584="","",RANK(AV584,$AV$2:$AV$1001)+COUNTIF($AV$2:AV584,AV584)-1)</f>
        <v/>
      </c>
      <c r="AV584" s="260">
        <f t="shared" si="50"/>
        <v>0</v>
      </c>
    </row>
    <row r="585" spans="26:48" ht="15" customHeight="1" x14ac:dyDescent="0.2">
      <c r="Z585" s="238" t="str">
        <f>Shares!A585</f>
        <v/>
      </c>
      <c r="AA585" s="238" t="str">
        <f>Shares!B585</f>
        <v/>
      </c>
      <c r="AB585" s="238" t="str">
        <f>Shares!C585</f>
        <v/>
      </c>
      <c r="AC585" s="238" t="str">
        <f>Shares!D585</f>
        <v/>
      </c>
      <c r="AD585" s="238">
        <f>IF($Z585="",0,Shares!E585)</f>
        <v>0</v>
      </c>
      <c r="AE585" s="260">
        <f>IF($Z585="",0,Shares!K585*Shares!J585)</f>
        <v>0</v>
      </c>
      <c r="AF585" s="261">
        <f t="shared" si="49"/>
        <v>0</v>
      </c>
      <c r="AG585" s="260">
        <f>IF($Z585="",0,Shares!M585)</f>
        <v>0</v>
      </c>
      <c r="AH585" s="261">
        <f>IF($Z585="",0,Shares!N585)</f>
        <v>0</v>
      </c>
      <c r="AI585" s="238" t="str">
        <f>IF($Z585="","",RANK(AE585,$AE$2:$AE$1001)+COUNTIF($AE$2:AE585,AE585)-1)</f>
        <v/>
      </c>
      <c r="AJ585" s="238" t="str">
        <f>IF($AD585&lt;0,COUNT($AJ$1:AJ584)+1,"")</f>
        <v/>
      </c>
      <c r="AL585" s="238" t="str">
        <f>'All Ticker P&amp;L'!A585</f>
        <v/>
      </c>
      <c r="AM585" s="238" t="str">
        <f>'All Ticker P&amp;L'!B585</f>
        <v/>
      </c>
      <c r="AN585" s="238" t="str">
        <f>'All Ticker P&amp;L'!C585</f>
        <v/>
      </c>
      <c r="AO585" s="238" t="str">
        <f>'All Ticker P&amp;L'!D585</f>
        <v/>
      </c>
      <c r="AP585" s="238">
        <f>IF($AL585="",0,'All Ticker P&amp;L'!E585)</f>
        <v>0</v>
      </c>
      <c r="AQ585" s="260">
        <f>IF($AL585="",0,'All Ticker P&amp;L'!J585*'All Ticker P&amp;L'!I585)</f>
        <v>0</v>
      </c>
      <c r="AR585" s="260">
        <f>IF($AL585="",0,'All Ticker P&amp;L'!L585)</f>
        <v>0</v>
      </c>
      <c r="AS585" s="261">
        <f>IF($AL585="",0,'All Ticker P&amp;L'!M585)</f>
        <v>0</v>
      </c>
      <c r="AT585" s="238" t="str">
        <f>IF($AL585="","",RANK(AR585,$AR$2:$AR$1001)+COUNTIF($AR$2:AR585,AR585)-1)</f>
        <v/>
      </c>
      <c r="AU585" s="238" t="str">
        <f>IF($AL585="","",RANK(AV585,$AV$2:$AV$1001)+COUNTIF($AV$2:AV585,AV585)-1)</f>
        <v/>
      </c>
      <c r="AV585" s="260">
        <f t="shared" si="50"/>
        <v>0</v>
      </c>
    </row>
    <row r="586" spans="26:48" ht="15" customHeight="1" x14ac:dyDescent="0.2">
      <c r="Z586" s="238" t="str">
        <f>Shares!A586</f>
        <v/>
      </c>
      <c r="AA586" s="238" t="str">
        <f>Shares!B586</f>
        <v/>
      </c>
      <c r="AB586" s="238" t="str">
        <f>Shares!C586</f>
        <v/>
      </c>
      <c r="AC586" s="238" t="str">
        <f>Shares!D586</f>
        <v/>
      </c>
      <c r="AD586" s="238">
        <f>IF($Z586="",0,Shares!E586)</f>
        <v>0</v>
      </c>
      <c r="AE586" s="260">
        <f>IF($Z586="",0,Shares!K586*Shares!J586)</f>
        <v>0</v>
      </c>
      <c r="AF586" s="261">
        <f t="shared" si="49"/>
        <v>0</v>
      </c>
      <c r="AG586" s="260">
        <f>IF($Z586="",0,Shares!M586)</f>
        <v>0</v>
      </c>
      <c r="AH586" s="261">
        <f>IF($Z586="",0,Shares!N586)</f>
        <v>0</v>
      </c>
      <c r="AI586" s="238" t="str">
        <f>IF($Z586="","",RANK(AE586,$AE$2:$AE$1001)+COUNTIF($AE$2:AE586,AE586)-1)</f>
        <v/>
      </c>
      <c r="AJ586" s="238" t="str">
        <f>IF($AD586&lt;0,COUNT($AJ$1:AJ585)+1,"")</f>
        <v/>
      </c>
      <c r="AL586" s="238" t="str">
        <f>'All Ticker P&amp;L'!A586</f>
        <v/>
      </c>
      <c r="AM586" s="238" t="str">
        <f>'All Ticker P&amp;L'!B586</f>
        <v/>
      </c>
      <c r="AN586" s="238" t="str">
        <f>'All Ticker P&amp;L'!C586</f>
        <v/>
      </c>
      <c r="AO586" s="238" t="str">
        <f>'All Ticker P&amp;L'!D586</f>
        <v/>
      </c>
      <c r="AP586" s="238">
        <f>IF($AL586="",0,'All Ticker P&amp;L'!E586)</f>
        <v>0</v>
      </c>
      <c r="AQ586" s="260">
        <f>IF($AL586="",0,'All Ticker P&amp;L'!J586*'All Ticker P&amp;L'!I586)</f>
        <v>0</v>
      </c>
      <c r="AR586" s="260">
        <f>IF($AL586="",0,'All Ticker P&amp;L'!L586)</f>
        <v>0</v>
      </c>
      <c r="AS586" s="261">
        <f>IF($AL586="",0,'All Ticker P&amp;L'!M586)</f>
        <v>0</v>
      </c>
      <c r="AT586" s="238" t="str">
        <f>IF($AL586="","",RANK(AR586,$AR$2:$AR$1001)+COUNTIF($AR$2:AR586,AR586)-1)</f>
        <v/>
      </c>
      <c r="AU586" s="238" t="str">
        <f>IF($AL586="","",RANK(AV586,$AV$2:$AV$1001)+COUNTIF($AV$2:AV586,AV586)-1)</f>
        <v/>
      </c>
      <c r="AV586" s="260">
        <f t="shared" si="50"/>
        <v>0</v>
      </c>
    </row>
    <row r="587" spans="26:48" ht="15" customHeight="1" x14ac:dyDescent="0.2">
      <c r="Z587" s="238" t="str">
        <f>Shares!A587</f>
        <v/>
      </c>
      <c r="AA587" s="238" t="str">
        <f>Shares!B587</f>
        <v/>
      </c>
      <c r="AB587" s="238" t="str">
        <f>Shares!C587</f>
        <v/>
      </c>
      <c r="AC587" s="238" t="str">
        <f>Shares!D587</f>
        <v/>
      </c>
      <c r="AD587" s="238">
        <f>IF($Z587="",0,Shares!E587)</f>
        <v>0</v>
      </c>
      <c r="AE587" s="260">
        <f>IF($Z587="",0,Shares!K587*Shares!J587)</f>
        <v>0</v>
      </c>
      <c r="AF587" s="261">
        <f t="shared" si="49"/>
        <v>0</v>
      </c>
      <c r="AG587" s="260">
        <f>IF($Z587="",0,Shares!M587)</f>
        <v>0</v>
      </c>
      <c r="AH587" s="261">
        <f>IF($Z587="",0,Shares!N587)</f>
        <v>0</v>
      </c>
      <c r="AI587" s="238" t="str">
        <f>IF($Z587="","",RANK(AE587,$AE$2:$AE$1001)+COUNTIF($AE$2:AE587,AE587)-1)</f>
        <v/>
      </c>
      <c r="AJ587" s="238" t="str">
        <f>IF($AD587&lt;0,COUNT($AJ$1:AJ586)+1,"")</f>
        <v/>
      </c>
      <c r="AL587" s="238" t="str">
        <f>'All Ticker P&amp;L'!A587</f>
        <v/>
      </c>
      <c r="AM587" s="238" t="str">
        <f>'All Ticker P&amp;L'!B587</f>
        <v/>
      </c>
      <c r="AN587" s="238" t="str">
        <f>'All Ticker P&amp;L'!C587</f>
        <v/>
      </c>
      <c r="AO587" s="238" t="str">
        <f>'All Ticker P&amp;L'!D587</f>
        <v/>
      </c>
      <c r="AP587" s="238">
        <f>IF($AL587="",0,'All Ticker P&amp;L'!E587)</f>
        <v>0</v>
      </c>
      <c r="AQ587" s="260">
        <f>IF($AL587="",0,'All Ticker P&amp;L'!J587*'All Ticker P&amp;L'!I587)</f>
        <v>0</v>
      </c>
      <c r="AR587" s="260">
        <f>IF($AL587="",0,'All Ticker P&amp;L'!L587)</f>
        <v>0</v>
      </c>
      <c r="AS587" s="261">
        <f>IF($AL587="",0,'All Ticker P&amp;L'!M587)</f>
        <v>0</v>
      </c>
      <c r="AT587" s="238" t="str">
        <f>IF($AL587="","",RANK(AR587,$AR$2:$AR$1001)+COUNTIF($AR$2:AR587,AR587)-1)</f>
        <v/>
      </c>
      <c r="AU587" s="238" t="str">
        <f>IF($AL587="","",RANK(AV587,$AV$2:$AV$1001)+COUNTIF($AV$2:AV587,AV587)-1)</f>
        <v/>
      </c>
      <c r="AV587" s="260">
        <f t="shared" si="50"/>
        <v>0</v>
      </c>
    </row>
    <row r="588" spans="26:48" ht="15" customHeight="1" x14ac:dyDescent="0.2">
      <c r="Z588" s="238" t="str">
        <f>Shares!A588</f>
        <v/>
      </c>
      <c r="AA588" s="238" t="str">
        <f>Shares!B588</f>
        <v/>
      </c>
      <c r="AB588" s="238" t="str">
        <f>Shares!C588</f>
        <v/>
      </c>
      <c r="AC588" s="238" t="str">
        <f>Shares!D588</f>
        <v/>
      </c>
      <c r="AD588" s="238">
        <f>IF($Z588="",0,Shares!E588)</f>
        <v>0</v>
      </c>
      <c r="AE588" s="260">
        <f>IF($Z588="",0,Shares!K588*Shares!J588)</f>
        <v>0</v>
      </c>
      <c r="AF588" s="261">
        <f t="shared" si="49"/>
        <v>0</v>
      </c>
      <c r="AG588" s="260">
        <f>IF($Z588="",0,Shares!M588)</f>
        <v>0</v>
      </c>
      <c r="AH588" s="261">
        <f>IF($Z588="",0,Shares!N588)</f>
        <v>0</v>
      </c>
      <c r="AI588" s="238" t="str">
        <f>IF($Z588="","",RANK(AE588,$AE$2:$AE$1001)+COUNTIF($AE$2:AE588,AE588)-1)</f>
        <v/>
      </c>
      <c r="AJ588" s="238" t="str">
        <f>IF($AD588&lt;0,COUNT($AJ$1:AJ587)+1,"")</f>
        <v/>
      </c>
      <c r="AL588" s="238" t="str">
        <f>'All Ticker P&amp;L'!A588</f>
        <v/>
      </c>
      <c r="AM588" s="238" t="str">
        <f>'All Ticker P&amp;L'!B588</f>
        <v/>
      </c>
      <c r="AN588" s="238" t="str">
        <f>'All Ticker P&amp;L'!C588</f>
        <v/>
      </c>
      <c r="AO588" s="238" t="str">
        <f>'All Ticker P&amp;L'!D588</f>
        <v/>
      </c>
      <c r="AP588" s="238">
        <f>IF($AL588="",0,'All Ticker P&amp;L'!E588)</f>
        <v>0</v>
      </c>
      <c r="AQ588" s="260">
        <f>IF($AL588="",0,'All Ticker P&amp;L'!J588*'All Ticker P&amp;L'!I588)</f>
        <v>0</v>
      </c>
      <c r="AR588" s="260">
        <f>IF($AL588="",0,'All Ticker P&amp;L'!L588)</f>
        <v>0</v>
      </c>
      <c r="AS588" s="261">
        <f>IF($AL588="",0,'All Ticker P&amp;L'!M588)</f>
        <v>0</v>
      </c>
      <c r="AT588" s="238" t="str">
        <f>IF($AL588="","",RANK(AR588,$AR$2:$AR$1001)+COUNTIF($AR$2:AR588,AR588)-1)</f>
        <v/>
      </c>
      <c r="AU588" s="238" t="str">
        <f>IF($AL588="","",RANK(AV588,$AV$2:$AV$1001)+COUNTIF($AV$2:AV588,AV588)-1)</f>
        <v/>
      </c>
      <c r="AV588" s="260">
        <f t="shared" si="50"/>
        <v>0</v>
      </c>
    </row>
    <row r="589" spans="26:48" ht="15" customHeight="1" x14ac:dyDescent="0.2">
      <c r="Z589" s="238" t="str">
        <f>Shares!A589</f>
        <v/>
      </c>
      <c r="AA589" s="238" t="str">
        <f>Shares!B589</f>
        <v/>
      </c>
      <c r="AB589" s="238" t="str">
        <f>Shares!C589</f>
        <v/>
      </c>
      <c r="AC589" s="238" t="str">
        <f>Shares!D589</f>
        <v/>
      </c>
      <c r="AD589" s="238">
        <f>IF($Z589="",0,Shares!E589)</f>
        <v>0</v>
      </c>
      <c r="AE589" s="260">
        <f>IF($Z589="",0,Shares!K589*Shares!J589)</f>
        <v>0</v>
      </c>
      <c r="AF589" s="261">
        <f t="shared" si="49"/>
        <v>0</v>
      </c>
      <c r="AG589" s="260">
        <f>IF($Z589="",0,Shares!M589)</f>
        <v>0</v>
      </c>
      <c r="AH589" s="261">
        <f>IF($Z589="",0,Shares!N589)</f>
        <v>0</v>
      </c>
      <c r="AI589" s="238" t="str">
        <f>IF($Z589="","",RANK(AE589,$AE$2:$AE$1001)+COUNTIF($AE$2:AE589,AE589)-1)</f>
        <v/>
      </c>
      <c r="AJ589" s="238" t="str">
        <f>IF($AD589&lt;0,COUNT($AJ$1:AJ588)+1,"")</f>
        <v/>
      </c>
      <c r="AL589" s="238" t="str">
        <f>'All Ticker P&amp;L'!A589</f>
        <v/>
      </c>
      <c r="AM589" s="238" t="str">
        <f>'All Ticker P&amp;L'!B589</f>
        <v/>
      </c>
      <c r="AN589" s="238" t="str">
        <f>'All Ticker P&amp;L'!C589</f>
        <v/>
      </c>
      <c r="AO589" s="238" t="str">
        <f>'All Ticker P&amp;L'!D589</f>
        <v/>
      </c>
      <c r="AP589" s="238">
        <f>IF($AL589="",0,'All Ticker P&amp;L'!E589)</f>
        <v>0</v>
      </c>
      <c r="AQ589" s="260">
        <f>IF($AL589="",0,'All Ticker P&amp;L'!J589*'All Ticker P&amp;L'!I589)</f>
        <v>0</v>
      </c>
      <c r="AR589" s="260">
        <f>IF($AL589="",0,'All Ticker P&amp;L'!L589)</f>
        <v>0</v>
      </c>
      <c r="AS589" s="261">
        <f>IF($AL589="",0,'All Ticker P&amp;L'!M589)</f>
        <v>0</v>
      </c>
      <c r="AT589" s="238" t="str">
        <f>IF($AL589="","",RANK(AR589,$AR$2:$AR$1001)+COUNTIF($AR$2:AR589,AR589)-1)</f>
        <v/>
      </c>
      <c r="AU589" s="238" t="str">
        <f>IF($AL589="","",RANK(AV589,$AV$2:$AV$1001)+COUNTIF($AV$2:AV589,AV589)-1)</f>
        <v/>
      </c>
      <c r="AV589" s="260">
        <f t="shared" si="50"/>
        <v>0</v>
      </c>
    </row>
    <row r="590" spans="26:48" ht="15" customHeight="1" x14ac:dyDescent="0.2">
      <c r="Z590" s="238" t="str">
        <f>Shares!A590</f>
        <v/>
      </c>
      <c r="AA590" s="238" t="str">
        <f>Shares!B590</f>
        <v/>
      </c>
      <c r="AB590" s="238" t="str">
        <f>Shares!C590</f>
        <v/>
      </c>
      <c r="AC590" s="238" t="str">
        <f>Shares!D590</f>
        <v/>
      </c>
      <c r="AD590" s="238">
        <f>IF($Z590="",0,Shares!E590)</f>
        <v>0</v>
      </c>
      <c r="AE590" s="260">
        <f>IF($Z590="",0,Shares!K590*Shares!J590)</f>
        <v>0</v>
      </c>
      <c r="AF590" s="261">
        <f t="shared" si="49"/>
        <v>0</v>
      </c>
      <c r="AG590" s="260">
        <f>IF($Z590="",0,Shares!M590)</f>
        <v>0</v>
      </c>
      <c r="AH590" s="261">
        <f>IF($Z590="",0,Shares!N590)</f>
        <v>0</v>
      </c>
      <c r="AI590" s="238" t="str">
        <f>IF($Z590="","",RANK(AE590,$AE$2:$AE$1001)+COUNTIF($AE$2:AE590,AE590)-1)</f>
        <v/>
      </c>
      <c r="AJ590" s="238" t="str">
        <f>IF($AD590&lt;0,COUNT($AJ$1:AJ589)+1,"")</f>
        <v/>
      </c>
      <c r="AL590" s="238" t="str">
        <f>'All Ticker P&amp;L'!A590</f>
        <v/>
      </c>
      <c r="AM590" s="238" t="str">
        <f>'All Ticker P&amp;L'!B590</f>
        <v/>
      </c>
      <c r="AN590" s="238" t="str">
        <f>'All Ticker P&amp;L'!C590</f>
        <v/>
      </c>
      <c r="AO590" s="238" t="str">
        <f>'All Ticker P&amp;L'!D590</f>
        <v/>
      </c>
      <c r="AP590" s="238">
        <f>IF($AL590="",0,'All Ticker P&amp;L'!E590)</f>
        <v>0</v>
      </c>
      <c r="AQ590" s="260">
        <f>IF($AL590="",0,'All Ticker P&amp;L'!J590*'All Ticker P&amp;L'!I590)</f>
        <v>0</v>
      </c>
      <c r="AR590" s="260">
        <f>IF($AL590="",0,'All Ticker P&amp;L'!L590)</f>
        <v>0</v>
      </c>
      <c r="AS590" s="261">
        <f>IF($AL590="",0,'All Ticker P&amp;L'!M590)</f>
        <v>0</v>
      </c>
      <c r="AT590" s="238" t="str">
        <f>IF($AL590="","",RANK(AR590,$AR$2:$AR$1001)+COUNTIF($AR$2:AR590,AR590)-1)</f>
        <v/>
      </c>
      <c r="AU590" s="238" t="str">
        <f>IF($AL590="","",RANK(AV590,$AV$2:$AV$1001)+COUNTIF($AV$2:AV590,AV590)-1)</f>
        <v/>
      </c>
      <c r="AV590" s="260">
        <f t="shared" si="50"/>
        <v>0</v>
      </c>
    </row>
    <row r="591" spans="26:48" ht="15" customHeight="1" x14ac:dyDescent="0.2">
      <c r="Z591" s="238" t="str">
        <f>Shares!A591</f>
        <v/>
      </c>
      <c r="AA591" s="238" t="str">
        <f>Shares!B591</f>
        <v/>
      </c>
      <c r="AB591" s="238" t="str">
        <f>Shares!C591</f>
        <v/>
      </c>
      <c r="AC591" s="238" t="str">
        <f>Shares!D591</f>
        <v/>
      </c>
      <c r="AD591" s="238">
        <f>IF($Z591="",0,Shares!E591)</f>
        <v>0</v>
      </c>
      <c r="AE591" s="260">
        <f>IF($Z591="",0,Shares!K591*Shares!J591)</f>
        <v>0</v>
      </c>
      <c r="AF591" s="261">
        <f t="shared" si="49"/>
        <v>0</v>
      </c>
      <c r="AG591" s="260">
        <f>IF($Z591="",0,Shares!M591)</f>
        <v>0</v>
      </c>
      <c r="AH591" s="261">
        <f>IF($Z591="",0,Shares!N591)</f>
        <v>0</v>
      </c>
      <c r="AI591" s="238" t="str">
        <f>IF($Z591="","",RANK(AE591,$AE$2:$AE$1001)+COUNTIF($AE$2:AE591,AE591)-1)</f>
        <v/>
      </c>
      <c r="AJ591" s="238" t="str">
        <f>IF($AD591&lt;0,COUNT($AJ$1:AJ590)+1,"")</f>
        <v/>
      </c>
      <c r="AL591" s="238" t="str">
        <f>'All Ticker P&amp;L'!A591</f>
        <v/>
      </c>
      <c r="AM591" s="238" t="str">
        <f>'All Ticker P&amp;L'!B591</f>
        <v/>
      </c>
      <c r="AN591" s="238" t="str">
        <f>'All Ticker P&amp;L'!C591</f>
        <v/>
      </c>
      <c r="AO591" s="238" t="str">
        <f>'All Ticker P&amp;L'!D591</f>
        <v/>
      </c>
      <c r="AP591" s="238">
        <f>IF($AL591="",0,'All Ticker P&amp;L'!E591)</f>
        <v>0</v>
      </c>
      <c r="AQ591" s="260">
        <f>IF($AL591="",0,'All Ticker P&amp;L'!J591*'All Ticker P&amp;L'!I591)</f>
        <v>0</v>
      </c>
      <c r="AR591" s="260">
        <f>IF($AL591="",0,'All Ticker P&amp;L'!L591)</f>
        <v>0</v>
      </c>
      <c r="AS591" s="261">
        <f>IF($AL591="",0,'All Ticker P&amp;L'!M591)</f>
        <v>0</v>
      </c>
      <c r="AT591" s="238" t="str">
        <f>IF($AL591="","",RANK(AR591,$AR$2:$AR$1001)+COUNTIF($AR$2:AR591,AR591)-1)</f>
        <v/>
      </c>
      <c r="AU591" s="238" t="str">
        <f>IF($AL591="","",RANK(AV591,$AV$2:$AV$1001)+COUNTIF($AV$2:AV591,AV591)-1)</f>
        <v/>
      </c>
      <c r="AV591" s="260">
        <f t="shared" si="50"/>
        <v>0</v>
      </c>
    </row>
    <row r="592" spans="26:48" ht="15" customHeight="1" x14ac:dyDescent="0.2">
      <c r="Z592" s="238" t="str">
        <f>Shares!A592</f>
        <v/>
      </c>
      <c r="AA592" s="238" t="str">
        <f>Shares!B592</f>
        <v/>
      </c>
      <c r="AB592" s="238" t="str">
        <f>Shares!C592</f>
        <v/>
      </c>
      <c r="AC592" s="238" t="str">
        <f>Shares!D592</f>
        <v/>
      </c>
      <c r="AD592" s="238">
        <f>IF($Z592="",0,Shares!E592)</f>
        <v>0</v>
      </c>
      <c r="AE592" s="260">
        <f>IF($Z592="",0,Shares!K592*Shares!J592)</f>
        <v>0</v>
      </c>
      <c r="AF592" s="261">
        <f t="shared" si="49"/>
        <v>0</v>
      </c>
      <c r="AG592" s="260">
        <f>IF($Z592="",0,Shares!M592)</f>
        <v>0</v>
      </c>
      <c r="AH592" s="261">
        <f>IF($Z592="",0,Shares!N592)</f>
        <v>0</v>
      </c>
      <c r="AI592" s="238" t="str">
        <f>IF($Z592="","",RANK(AE592,$AE$2:$AE$1001)+COUNTIF($AE$2:AE592,AE592)-1)</f>
        <v/>
      </c>
      <c r="AJ592" s="238" t="str">
        <f>IF($AD592&lt;0,COUNT($AJ$1:AJ591)+1,"")</f>
        <v/>
      </c>
      <c r="AL592" s="238" t="str">
        <f>'All Ticker P&amp;L'!A592</f>
        <v/>
      </c>
      <c r="AM592" s="238" t="str">
        <f>'All Ticker P&amp;L'!B592</f>
        <v/>
      </c>
      <c r="AN592" s="238" t="str">
        <f>'All Ticker P&amp;L'!C592</f>
        <v/>
      </c>
      <c r="AO592" s="238" t="str">
        <f>'All Ticker P&amp;L'!D592</f>
        <v/>
      </c>
      <c r="AP592" s="238">
        <f>IF($AL592="",0,'All Ticker P&amp;L'!E592)</f>
        <v>0</v>
      </c>
      <c r="AQ592" s="260">
        <f>IF($AL592="",0,'All Ticker P&amp;L'!J592*'All Ticker P&amp;L'!I592)</f>
        <v>0</v>
      </c>
      <c r="AR592" s="260">
        <f>IF($AL592="",0,'All Ticker P&amp;L'!L592)</f>
        <v>0</v>
      </c>
      <c r="AS592" s="261">
        <f>IF($AL592="",0,'All Ticker P&amp;L'!M592)</f>
        <v>0</v>
      </c>
      <c r="AT592" s="238" t="str">
        <f>IF($AL592="","",RANK(AR592,$AR$2:$AR$1001)+COUNTIF($AR$2:AR592,AR592)-1)</f>
        <v/>
      </c>
      <c r="AU592" s="238" t="str">
        <f>IF($AL592="","",RANK(AV592,$AV$2:$AV$1001)+COUNTIF($AV$2:AV592,AV592)-1)</f>
        <v/>
      </c>
      <c r="AV592" s="260">
        <f t="shared" si="50"/>
        <v>0</v>
      </c>
    </row>
    <row r="593" spans="26:48" ht="15" customHeight="1" x14ac:dyDescent="0.2">
      <c r="Z593" s="238" t="str">
        <f>Shares!A593</f>
        <v/>
      </c>
      <c r="AA593" s="238" t="str">
        <f>Shares!B593</f>
        <v/>
      </c>
      <c r="AB593" s="238" t="str">
        <f>Shares!C593</f>
        <v/>
      </c>
      <c r="AC593" s="238" t="str">
        <f>Shares!D593</f>
        <v/>
      </c>
      <c r="AD593" s="238">
        <f>IF($Z593="",0,Shares!E593)</f>
        <v>0</v>
      </c>
      <c r="AE593" s="260">
        <f>IF($Z593="",0,Shares!K593*Shares!J593)</f>
        <v>0</v>
      </c>
      <c r="AF593" s="261">
        <f t="shared" si="49"/>
        <v>0</v>
      </c>
      <c r="AG593" s="260">
        <f>IF($Z593="",0,Shares!M593)</f>
        <v>0</v>
      </c>
      <c r="AH593" s="261">
        <f>IF($Z593="",0,Shares!N593)</f>
        <v>0</v>
      </c>
      <c r="AI593" s="238" t="str">
        <f>IF($Z593="","",RANK(AE593,$AE$2:$AE$1001)+COUNTIF($AE$2:AE593,AE593)-1)</f>
        <v/>
      </c>
      <c r="AJ593" s="238" t="str">
        <f>IF($AD593&lt;0,COUNT($AJ$1:AJ592)+1,"")</f>
        <v/>
      </c>
      <c r="AL593" s="238" t="str">
        <f>'All Ticker P&amp;L'!A593</f>
        <v/>
      </c>
      <c r="AM593" s="238" t="str">
        <f>'All Ticker P&amp;L'!B593</f>
        <v/>
      </c>
      <c r="AN593" s="238" t="str">
        <f>'All Ticker P&amp;L'!C593</f>
        <v/>
      </c>
      <c r="AO593" s="238" t="str">
        <f>'All Ticker P&amp;L'!D593</f>
        <v/>
      </c>
      <c r="AP593" s="238">
        <f>IF($AL593="",0,'All Ticker P&amp;L'!E593)</f>
        <v>0</v>
      </c>
      <c r="AQ593" s="260">
        <f>IF($AL593="",0,'All Ticker P&amp;L'!J593*'All Ticker P&amp;L'!I593)</f>
        <v>0</v>
      </c>
      <c r="AR593" s="260">
        <f>IF($AL593="",0,'All Ticker P&amp;L'!L593)</f>
        <v>0</v>
      </c>
      <c r="AS593" s="261">
        <f>IF($AL593="",0,'All Ticker P&amp;L'!M593)</f>
        <v>0</v>
      </c>
      <c r="AT593" s="238" t="str">
        <f>IF($AL593="","",RANK(AR593,$AR$2:$AR$1001)+COUNTIF($AR$2:AR593,AR593)-1)</f>
        <v/>
      </c>
      <c r="AU593" s="238" t="str">
        <f>IF($AL593="","",RANK(AV593,$AV$2:$AV$1001)+COUNTIF($AV$2:AV593,AV593)-1)</f>
        <v/>
      </c>
      <c r="AV593" s="260">
        <f t="shared" si="50"/>
        <v>0</v>
      </c>
    </row>
    <row r="594" spans="26:48" ht="15" customHeight="1" x14ac:dyDescent="0.2">
      <c r="Z594" s="238" t="str">
        <f>Shares!A594</f>
        <v/>
      </c>
      <c r="AA594" s="238" t="str">
        <f>Shares!B594</f>
        <v/>
      </c>
      <c r="AB594" s="238" t="str">
        <f>Shares!C594</f>
        <v/>
      </c>
      <c r="AC594" s="238" t="str">
        <f>Shares!D594</f>
        <v/>
      </c>
      <c r="AD594" s="238">
        <f>IF($Z594="",0,Shares!E594)</f>
        <v>0</v>
      </c>
      <c r="AE594" s="260">
        <f>IF($Z594="",0,Shares!K594*Shares!J594)</f>
        <v>0</v>
      </c>
      <c r="AF594" s="261">
        <f t="shared" si="49"/>
        <v>0</v>
      </c>
      <c r="AG594" s="260">
        <f>IF($Z594="",0,Shares!M594)</f>
        <v>0</v>
      </c>
      <c r="AH594" s="261">
        <f>IF($Z594="",0,Shares!N594)</f>
        <v>0</v>
      </c>
      <c r="AI594" s="238" t="str">
        <f>IF($Z594="","",RANK(AE594,$AE$2:$AE$1001)+COUNTIF($AE$2:AE594,AE594)-1)</f>
        <v/>
      </c>
      <c r="AJ594" s="238" t="str">
        <f>IF($AD594&lt;0,COUNT($AJ$1:AJ593)+1,"")</f>
        <v/>
      </c>
      <c r="AL594" s="238" t="str">
        <f>'All Ticker P&amp;L'!A594</f>
        <v/>
      </c>
      <c r="AM594" s="238" t="str">
        <f>'All Ticker P&amp;L'!B594</f>
        <v/>
      </c>
      <c r="AN594" s="238" t="str">
        <f>'All Ticker P&amp;L'!C594</f>
        <v/>
      </c>
      <c r="AO594" s="238" t="str">
        <f>'All Ticker P&amp;L'!D594</f>
        <v/>
      </c>
      <c r="AP594" s="238">
        <f>IF($AL594="",0,'All Ticker P&amp;L'!E594)</f>
        <v>0</v>
      </c>
      <c r="AQ594" s="260">
        <f>IF($AL594="",0,'All Ticker P&amp;L'!J594*'All Ticker P&amp;L'!I594)</f>
        <v>0</v>
      </c>
      <c r="AR594" s="260">
        <f>IF($AL594="",0,'All Ticker P&amp;L'!L594)</f>
        <v>0</v>
      </c>
      <c r="AS594" s="261">
        <f>IF($AL594="",0,'All Ticker P&amp;L'!M594)</f>
        <v>0</v>
      </c>
      <c r="AT594" s="238" t="str">
        <f>IF($AL594="","",RANK(AR594,$AR$2:$AR$1001)+COUNTIF($AR$2:AR594,AR594)-1)</f>
        <v/>
      </c>
      <c r="AU594" s="238" t="str">
        <f>IF($AL594="","",RANK(AV594,$AV$2:$AV$1001)+COUNTIF($AV$2:AV594,AV594)-1)</f>
        <v/>
      </c>
      <c r="AV594" s="260">
        <f t="shared" si="50"/>
        <v>0</v>
      </c>
    </row>
    <row r="595" spans="26:48" ht="15" customHeight="1" x14ac:dyDescent="0.2">
      <c r="Z595" s="238" t="str">
        <f>Shares!A595</f>
        <v/>
      </c>
      <c r="AA595" s="238" t="str">
        <f>Shares!B595</f>
        <v/>
      </c>
      <c r="AB595" s="238" t="str">
        <f>Shares!C595</f>
        <v/>
      </c>
      <c r="AC595" s="238" t="str">
        <f>Shares!D595</f>
        <v/>
      </c>
      <c r="AD595" s="238">
        <f>IF($Z595="",0,Shares!E595)</f>
        <v>0</v>
      </c>
      <c r="AE595" s="260">
        <f>IF($Z595="",0,Shares!K595*Shares!J595)</f>
        <v>0</v>
      </c>
      <c r="AF595" s="261">
        <f t="shared" si="49"/>
        <v>0</v>
      </c>
      <c r="AG595" s="260">
        <f>IF($Z595="",0,Shares!M595)</f>
        <v>0</v>
      </c>
      <c r="AH595" s="261">
        <f>IF($Z595="",0,Shares!N595)</f>
        <v>0</v>
      </c>
      <c r="AI595" s="238" t="str">
        <f>IF($Z595="","",RANK(AE595,$AE$2:$AE$1001)+COUNTIF($AE$2:AE595,AE595)-1)</f>
        <v/>
      </c>
      <c r="AJ595" s="238" t="str">
        <f>IF($AD595&lt;0,COUNT($AJ$1:AJ594)+1,"")</f>
        <v/>
      </c>
      <c r="AL595" s="238" t="str">
        <f>'All Ticker P&amp;L'!A595</f>
        <v/>
      </c>
      <c r="AM595" s="238" t="str">
        <f>'All Ticker P&amp;L'!B595</f>
        <v/>
      </c>
      <c r="AN595" s="238" t="str">
        <f>'All Ticker P&amp;L'!C595</f>
        <v/>
      </c>
      <c r="AO595" s="238" t="str">
        <f>'All Ticker P&amp;L'!D595</f>
        <v/>
      </c>
      <c r="AP595" s="238">
        <f>IF($AL595="",0,'All Ticker P&amp;L'!E595)</f>
        <v>0</v>
      </c>
      <c r="AQ595" s="260">
        <f>IF($AL595="",0,'All Ticker P&amp;L'!J595*'All Ticker P&amp;L'!I595)</f>
        <v>0</v>
      </c>
      <c r="AR595" s="260">
        <f>IF($AL595="",0,'All Ticker P&amp;L'!L595)</f>
        <v>0</v>
      </c>
      <c r="AS595" s="261">
        <f>IF($AL595="",0,'All Ticker P&amp;L'!M595)</f>
        <v>0</v>
      </c>
      <c r="AT595" s="238" t="str">
        <f>IF($AL595="","",RANK(AR595,$AR$2:$AR$1001)+COUNTIF($AR$2:AR595,AR595)-1)</f>
        <v/>
      </c>
      <c r="AU595" s="238" t="str">
        <f>IF($AL595="","",RANK(AV595,$AV$2:$AV$1001)+COUNTIF($AV$2:AV595,AV595)-1)</f>
        <v/>
      </c>
      <c r="AV595" s="260">
        <f t="shared" si="50"/>
        <v>0</v>
      </c>
    </row>
    <row r="596" spans="26:48" ht="15" customHeight="1" x14ac:dyDescent="0.2">
      <c r="Z596" s="238" t="str">
        <f>Shares!A596</f>
        <v/>
      </c>
      <c r="AA596" s="238" t="str">
        <f>Shares!B596</f>
        <v/>
      </c>
      <c r="AB596" s="238" t="str">
        <f>Shares!C596</f>
        <v/>
      </c>
      <c r="AC596" s="238" t="str">
        <f>Shares!D596</f>
        <v/>
      </c>
      <c r="AD596" s="238">
        <f>IF($Z596="",0,Shares!E596)</f>
        <v>0</v>
      </c>
      <c r="AE596" s="260">
        <f>IF($Z596="",0,Shares!K596*Shares!J596)</f>
        <v>0</v>
      </c>
      <c r="AF596" s="261">
        <f t="shared" si="49"/>
        <v>0</v>
      </c>
      <c r="AG596" s="260">
        <f>IF($Z596="",0,Shares!M596)</f>
        <v>0</v>
      </c>
      <c r="AH596" s="261">
        <f>IF($Z596="",0,Shares!N596)</f>
        <v>0</v>
      </c>
      <c r="AI596" s="238" t="str">
        <f>IF($Z596="","",RANK(AE596,$AE$2:$AE$1001)+COUNTIF($AE$2:AE596,AE596)-1)</f>
        <v/>
      </c>
      <c r="AJ596" s="238" t="str">
        <f>IF($AD596&lt;0,COUNT($AJ$1:AJ595)+1,"")</f>
        <v/>
      </c>
      <c r="AL596" s="238" t="str">
        <f>'All Ticker P&amp;L'!A596</f>
        <v/>
      </c>
      <c r="AM596" s="238" t="str">
        <f>'All Ticker P&amp;L'!B596</f>
        <v/>
      </c>
      <c r="AN596" s="238" t="str">
        <f>'All Ticker P&amp;L'!C596</f>
        <v/>
      </c>
      <c r="AO596" s="238" t="str">
        <f>'All Ticker P&amp;L'!D596</f>
        <v/>
      </c>
      <c r="AP596" s="238">
        <f>IF($AL596="",0,'All Ticker P&amp;L'!E596)</f>
        <v>0</v>
      </c>
      <c r="AQ596" s="260">
        <f>IF($AL596="",0,'All Ticker P&amp;L'!J596*'All Ticker P&amp;L'!I596)</f>
        <v>0</v>
      </c>
      <c r="AR596" s="260">
        <f>IF($AL596="",0,'All Ticker P&amp;L'!L596)</f>
        <v>0</v>
      </c>
      <c r="AS596" s="261">
        <f>IF($AL596="",0,'All Ticker P&amp;L'!M596)</f>
        <v>0</v>
      </c>
      <c r="AT596" s="238" t="str">
        <f>IF($AL596="","",RANK(AR596,$AR$2:$AR$1001)+COUNTIF($AR$2:AR596,AR596)-1)</f>
        <v/>
      </c>
      <c r="AU596" s="238" t="str">
        <f>IF($AL596="","",RANK(AV596,$AV$2:$AV$1001)+COUNTIF($AV$2:AV596,AV596)-1)</f>
        <v/>
      </c>
      <c r="AV596" s="260">
        <f t="shared" si="50"/>
        <v>0</v>
      </c>
    </row>
    <row r="597" spans="26:48" ht="15" customHeight="1" x14ac:dyDescent="0.2">
      <c r="Z597" s="238" t="str">
        <f>Shares!A597</f>
        <v/>
      </c>
      <c r="AA597" s="238" t="str">
        <f>Shares!B597</f>
        <v/>
      </c>
      <c r="AB597" s="238" t="str">
        <f>Shares!C597</f>
        <v/>
      </c>
      <c r="AC597" s="238" t="str">
        <f>Shares!D597</f>
        <v/>
      </c>
      <c r="AD597" s="238">
        <f>IF($Z597="",0,Shares!E597)</f>
        <v>0</v>
      </c>
      <c r="AE597" s="260">
        <f>IF($Z597="",0,Shares!K597*Shares!J597)</f>
        <v>0</v>
      </c>
      <c r="AF597" s="261">
        <f t="shared" si="49"/>
        <v>0</v>
      </c>
      <c r="AG597" s="260">
        <f>IF($Z597="",0,Shares!M597)</f>
        <v>0</v>
      </c>
      <c r="AH597" s="261">
        <f>IF($Z597="",0,Shares!N597)</f>
        <v>0</v>
      </c>
      <c r="AI597" s="238" t="str">
        <f>IF($Z597="","",RANK(AE597,$AE$2:$AE$1001)+COUNTIF($AE$2:AE597,AE597)-1)</f>
        <v/>
      </c>
      <c r="AJ597" s="238" t="str">
        <f>IF($AD597&lt;0,COUNT($AJ$1:AJ596)+1,"")</f>
        <v/>
      </c>
      <c r="AL597" s="238" t="str">
        <f>'All Ticker P&amp;L'!A597</f>
        <v/>
      </c>
      <c r="AM597" s="238" t="str">
        <f>'All Ticker P&amp;L'!B597</f>
        <v/>
      </c>
      <c r="AN597" s="238" t="str">
        <f>'All Ticker P&amp;L'!C597</f>
        <v/>
      </c>
      <c r="AO597" s="238" t="str">
        <f>'All Ticker P&amp;L'!D597</f>
        <v/>
      </c>
      <c r="AP597" s="238">
        <f>IF($AL597="",0,'All Ticker P&amp;L'!E597)</f>
        <v>0</v>
      </c>
      <c r="AQ597" s="260">
        <f>IF($AL597="",0,'All Ticker P&amp;L'!J597*'All Ticker P&amp;L'!I597)</f>
        <v>0</v>
      </c>
      <c r="AR597" s="260">
        <f>IF($AL597="",0,'All Ticker P&amp;L'!L597)</f>
        <v>0</v>
      </c>
      <c r="AS597" s="261">
        <f>IF($AL597="",0,'All Ticker P&amp;L'!M597)</f>
        <v>0</v>
      </c>
      <c r="AT597" s="238" t="str">
        <f>IF($AL597="","",RANK(AR597,$AR$2:$AR$1001)+COUNTIF($AR$2:AR597,AR597)-1)</f>
        <v/>
      </c>
      <c r="AU597" s="238" t="str">
        <f>IF($AL597="","",RANK(AV597,$AV$2:$AV$1001)+COUNTIF($AV$2:AV597,AV597)-1)</f>
        <v/>
      </c>
      <c r="AV597" s="260">
        <f t="shared" si="50"/>
        <v>0</v>
      </c>
    </row>
    <row r="598" spans="26:48" ht="15" customHeight="1" x14ac:dyDescent="0.2">
      <c r="Z598" s="238" t="str">
        <f>Shares!A598</f>
        <v/>
      </c>
      <c r="AA598" s="238" t="str">
        <f>Shares!B598</f>
        <v/>
      </c>
      <c r="AB598" s="238" t="str">
        <f>Shares!C598</f>
        <v/>
      </c>
      <c r="AC598" s="238" t="str">
        <f>Shares!D598</f>
        <v/>
      </c>
      <c r="AD598" s="238">
        <f>IF($Z598="",0,Shares!E598)</f>
        <v>0</v>
      </c>
      <c r="AE598" s="260">
        <f>IF($Z598="",0,Shares!K598*Shares!J598)</f>
        <v>0</v>
      </c>
      <c r="AF598" s="261">
        <f t="shared" si="49"/>
        <v>0</v>
      </c>
      <c r="AG598" s="260">
        <f>IF($Z598="",0,Shares!M598)</f>
        <v>0</v>
      </c>
      <c r="AH598" s="261">
        <f>IF($Z598="",0,Shares!N598)</f>
        <v>0</v>
      </c>
      <c r="AI598" s="238" t="str">
        <f>IF($Z598="","",RANK(AE598,$AE$2:$AE$1001)+COUNTIF($AE$2:AE598,AE598)-1)</f>
        <v/>
      </c>
      <c r="AJ598" s="238" t="str">
        <f>IF($AD598&lt;0,COUNT($AJ$1:AJ597)+1,"")</f>
        <v/>
      </c>
      <c r="AL598" s="238" t="str">
        <f>'All Ticker P&amp;L'!A598</f>
        <v/>
      </c>
      <c r="AM598" s="238" t="str">
        <f>'All Ticker P&amp;L'!B598</f>
        <v/>
      </c>
      <c r="AN598" s="238" t="str">
        <f>'All Ticker P&amp;L'!C598</f>
        <v/>
      </c>
      <c r="AO598" s="238" t="str">
        <f>'All Ticker P&amp;L'!D598</f>
        <v/>
      </c>
      <c r="AP598" s="238">
        <f>IF($AL598="",0,'All Ticker P&amp;L'!E598)</f>
        <v>0</v>
      </c>
      <c r="AQ598" s="260">
        <f>IF($AL598="",0,'All Ticker P&amp;L'!J598*'All Ticker P&amp;L'!I598)</f>
        <v>0</v>
      </c>
      <c r="AR598" s="260">
        <f>IF($AL598="",0,'All Ticker P&amp;L'!L598)</f>
        <v>0</v>
      </c>
      <c r="AS598" s="261">
        <f>IF($AL598="",0,'All Ticker P&amp;L'!M598)</f>
        <v>0</v>
      </c>
      <c r="AT598" s="238" t="str">
        <f>IF($AL598="","",RANK(AR598,$AR$2:$AR$1001)+COUNTIF($AR$2:AR598,AR598)-1)</f>
        <v/>
      </c>
      <c r="AU598" s="238" t="str">
        <f>IF($AL598="","",RANK(AV598,$AV$2:$AV$1001)+COUNTIF($AV$2:AV598,AV598)-1)</f>
        <v/>
      </c>
      <c r="AV598" s="260">
        <f t="shared" si="50"/>
        <v>0</v>
      </c>
    </row>
    <row r="599" spans="26:48" ht="15" customHeight="1" x14ac:dyDescent="0.2">
      <c r="Z599" s="238" t="str">
        <f>Shares!A599</f>
        <v/>
      </c>
      <c r="AA599" s="238" t="str">
        <f>Shares!B599</f>
        <v/>
      </c>
      <c r="AB599" s="238" t="str">
        <f>Shares!C599</f>
        <v/>
      </c>
      <c r="AC599" s="238" t="str">
        <f>Shares!D599</f>
        <v/>
      </c>
      <c r="AD599" s="238">
        <f>IF($Z599="",0,Shares!E599)</f>
        <v>0</v>
      </c>
      <c r="AE599" s="260">
        <f>IF($Z599="",0,Shares!K599*Shares!J599)</f>
        <v>0</v>
      </c>
      <c r="AF599" s="261">
        <f t="shared" si="49"/>
        <v>0</v>
      </c>
      <c r="AG599" s="260">
        <f>IF($Z599="",0,Shares!M599)</f>
        <v>0</v>
      </c>
      <c r="AH599" s="261">
        <f>IF($Z599="",0,Shares!N599)</f>
        <v>0</v>
      </c>
      <c r="AI599" s="238" t="str">
        <f>IF($Z599="","",RANK(AE599,$AE$2:$AE$1001)+COUNTIF($AE$2:AE599,AE599)-1)</f>
        <v/>
      </c>
      <c r="AJ599" s="238" t="str">
        <f>IF($AD599&lt;0,COUNT($AJ$1:AJ598)+1,"")</f>
        <v/>
      </c>
      <c r="AL599" s="238" t="str">
        <f>'All Ticker P&amp;L'!A599</f>
        <v/>
      </c>
      <c r="AM599" s="238" t="str">
        <f>'All Ticker P&amp;L'!B599</f>
        <v/>
      </c>
      <c r="AN599" s="238" t="str">
        <f>'All Ticker P&amp;L'!C599</f>
        <v/>
      </c>
      <c r="AO599" s="238" t="str">
        <f>'All Ticker P&amp;L'!D599</f>
        <v/>
      </c>
      <c r="AP599" s="238">
        <f>IF($AL599="",0,'All Ticker P&amp;L'!E599)</f>
        <v>0</v>
      </c>
      <c r="AQ599" s="260">
        <f>IF($AL599="",0,'All Ticker P&amp;L'!J599*'All Ticker P&amp;L'!I599)</f>
        <v>0</v>
      </c>
      <c r="AR599" s="260">
        <f>IF($AL599="",0,'All Ticker P&amp;L'!L599)</f>
        <v>0</v>
      </c>
      <c r="AS599" s="261">
        <f>IF($AL599="",0,'All Ticker P&amp;L'!M599)</f>
        <v>0</v>
      </c>
      <c r="AT599" s="238" t="str">
        <f>IF($AL599="","",RANK(AR599,$AR$2:$AR$1001)+COUNTIF($AR$2:AR599,AR599)-1)</f>
        <v/>
      </c>
      <c r="AU599" s="238" t="str">
        <f>IF($AL599="","",RANK(AV599,$AV$2:$AV$1001)+COUNTIF($AV$2:AV599,AV599)-1)</f>
        <v/>
      </c>
      <c r="AV599" s="260">
        <f t="shared" si="50"/>
        <v>0</v>
      </c>
    </row>
    <row r="600" spans="26:48" ht="15" customHeight="1" x14ac:dyDescent="0.2">
      <c r="Z600" s="238" t="str">
        <f>Shares!A600</f>
        <v/>
      </c>
      <c r="AA600" s="238" t="str">
        <f>Shares!B600</f>
        <v/>
      </c>
      <c r="AB600" s="238" t="str">
        <f>Shares!C600</f>
        <v/>
      </c>
      <c r="AC600" s="238" t="str">
        <f>Shares!D600</f>
        <v/>
      </c>
      <c r="AD600" s="238">
        <f>IF($Z600="",0,Shares!E600)</f>
        <v>0</v>
      </c>
      <c r="AE600" s="260">
        <f>IF($Z600="",0,Shares!K600*Shares!J600)</f>
        <v>0</v>
      </c>
      <c r="AF600" s="261">
        <f t="shared" si="49"/>
        <v>0</v>
      </c>
      <c r="AG600" s="260">
        <f>IF($Z600="",0,Shares!M600)</f>
        <v>0</v>
      </c>
      <c r="AH600" s="261">
        <f>IF($Z600="",0,Shares!N600)</f>
        <v>0</v>
      </c>
      <c r="AI600" s="238" t="str">
        <f>IF($Z600="","",RANK(AE600,$AE$2:$AE$1001)+COUNTIF($AE$2:AE600,AE600)-1)</f>
        <v/>
      </c>
      <c r="AJ600" s="238" t="str">
        <f>IF($AD600&lt;0,COUNT($AJ$1:AJ599)+1,"")</f>
        <v/>
      </c>
      <c r="AL600" s="238" t="str">
        <f>'All Ticker P&amp;L'!A600</f>
        <v/>
      </c>
      <c r="AM600" s="238" t="str">
        <f>'All Ticker P&amp;L'!B600</f>
        <v/>
      </c>
      <c r="AN600" s="238" t="str">
        <f>'All Ticker P&amp;L'!C600</f>
        <v/>
      </c>
      <c r="AO600" s="238" t="str">
        <f>'All Ticker P&amp;L'!D600</f>
        <v/>
      </c>
      <c r="AP600" s="238">
        <f>IF($AL600="",0,'All Ticker P&amp;L'!E600)</f>
        <v>0</v>
      </c>
      <c r="AQ600" s="260">
        <f>IF($AL600="",0,'All Ticker P&amp;L'!J600*'All Ticker P&amp;L'!I600)</f>
        <v>0</v>
      </c>
      <c r="AR600" s="260">
        <f>IF($AL600="",0,'All Ticker P&amp;L'!L600)</f>
        <v>0</v>
      </c>
      <c r="AS600" s="261">
        <f>IF($AL600="",0,'All Ticker P&amp;L'!M600)</f>
        <v>0</v>
      </c>
      <c r="AT600" s="238" t="str">
        <f>IF($AL600="","",RANK(AR600,$AR$2:$AR$1001)+COUNTIF($AR$2:AR600,AR600)-1)</f>
        <v/>
      </c>
      <c r="AU600" s="238" t="str">
        <f>IF($AL600="","",RANK(AV600,$AV$2:$AV$1001)+COUNTIF($AV$2:AV600,AV600)-1)</f>
        <v/>
      </c>
      <c r="AV600" s="260">
        <f t="shared" si="50"/>
        <v>0</v>
      </c>
    </row>
    <row r="601" spans="26:48" ht="15" customHeight="1" x14ac:dyDescent="0.2">
      <c r="Z601" s="238" t="str">
        <f>Shares!A601</f>
        <v/>
      </c>
      <c r="AA601" s="238" t="str">
        <f>Shares!B601</f>
        <v/>
      </c>
      <c r="AB601" s="238" t="str">
        <f>Shares!C601</f>
        <v/>
      </c>
      <c r="AC601" s="238" t="str">
        <f>Shares!D601</f>
        <v/>
      </c>
      <c r="AD601" s="238">
        <f>IF($Z601="",0,Shares!E601)</f>
        <v>0</v>
      </c>
      <c r="AE601" s="260">
        <f>IF($Z601="",0,Shares!K601*Shares!J601)</f>
        <v>0</v>
      </c>
      <c r="AF601" s="261">
        <f t="shared" si="49"/>
        <v>0</v>
      </c>
      <c r="AG601" s="260">
        <f>IF($Z601="",0,Shares!M601)</f>
        <v>0</v>
      </c>
      <c r="AH601" s="261">
        <f>IF($Z601="",0,Shares!N601)</f>
        <v>0</v>
      </c>
      <c r="AI601" s="238" t="str">
        <f>IF($Z601="","",RANK(AE601,$AE$2:$AE$1001)+COUNTIF($AE$2:AE601,AE601)-1)</f>
        <v/>
      </c>
      <c r="AJ601" s="238" t="str">
        <f>IF($AD601&lt;0,COUNT($AJ$1:AJ600)+1,"")</f>
        <v/>
      </c>
      <c r="AL601" s="238" t="str">
        <f>'All Ticker P&amp;L'!A601</f>
        <v/>
      </c>
      <c r="AM601" s="238" t="str">
        <f>'All Ticker P&amp;L'!B601</f>
        <v/>
      </c>
      <c r="AN601" s="238" t="str">
        <f>'All Ticker P&amp;L'!C601</f>
        <v/>
      </c>
      <c r="AO601" s="238" t="str">
        <f>'All Ticker P&amp;L'!D601</f>
        <v/>
      </c>
      <c r="AP601" s="238">
        <f>IF($AL601="",0,'All Ticker P&amp;L'!E601)</f>
        <v>0</v>
      </c>
      <c r="AQ601" s="260">
        <f>IF($AL601="",0,'All Ticker P&amp;L'!J601*'All Ticker P&amp;L'!I601)</f>
        <v>0</v>
      </c>
      <c r="AR601" s="260">
        <f>IF($AL601="",0,'All Ticker P&amp;L'!L601)</f>
        <v>0</v>
      </c>
      <c r="AS601" s="261">
        <f>IF($AL601="",0,'All Ticker P&amp;L'!M601)</f>
        <v>0</v>
      </c>
      <c r="AT601" s="238" t="str">
        <f>IF($AL601="","",RANK(AR601,$AR$2:$AR$1001)+COUNTIF($AR$2:AR601,AR601)-1)</f>
        <v/>
      </c>
      <c r="AU601" s="238" t="str">
        <f>IF($AL601="","",RANK(AV601,$AV$2:$AV$1001)+COUNTIF($AV$2:AV601,AV601)-1)</f>
        <v/>
      </c>
      <c r="AV601" s="260">
        <f t="shared" si="50"/>
        <v>0</v>
      </c>
    </row>
    <row r="602" spans="26:48" ht="15" customHeight="1" x14ac:dyDescent="0.2">
      <c r="Z602" s="238" t="str">
        <f>Shares!A602</f>
        <v/>
      </c>
      <c r="AA602" s="238" t="str">
        <f>Shares!B602</f>
        <v/>
      </c>
      <c r="AB602" s="238" t="str">
        <f>Shares!C602</f>
        <v/>
      </c>
      <c r="AC602" s="238" t="str">
        <f>Shares!D602</f>
        <v/>
      </c>
      <c r="AD602" s="238">
        <f>IF($Z602="",0,Shares!E602)</f>
        <v>0</v>
      </c>
      <c r="AE602" s="260">
        <f>IF($Z602="",0,Shares!K602*Shares!J602)</f>
        <v>0</v>
      </c>
      <c r="AF602" s="261">
        <f t="shared" si="49"/>
        <v>0</v>
      </c>
      <c r="AG602" s="260">
        <f>IF($Z602="",0,Shares!M602)</f>
        <v>0</v>
      </c>
      <c r="AH602" s="261">
        <f>IF($Z602="",0,Shares!N602)</f>
        <v>0</v>
      </c>
      <c r="AI602" s="238" t="str">
        <f>IF($Z602="","",RANK(AE602,$AE$2:$AE$1001)+COUNTIF($AE$2:AE602,AE602)-1)</f>
        <v/>
      </c>
      <c r="AJ602" s="238" t="str">
        <f>IF($AD602&lt;0,COUNT($AJ$1:AJ601)+1,"")</f>
        <v/>
      </c>
      <c r="AL602" s="238" t="str">
        <f>'All Ticker P&amp;L'!A602</f>
        <v/>
      </c>
      <c r="AM602" s="238" t="str">
        <f>'All Ticker P&amp;L'!B602</f>
        <v/>
      </c>
      <c r="AN602" s="238" t="str">
        <f>'All Ticker P&amp;L'!C602</f>
        <v/>
      </c>
      <c r="AO602" s="238" t="str">
        <f>'All Ticker P&amp;L'!D602</f>
        <v/>
      </c>
      <c r="AP602" s="238">
        <f>IF($AL602="",0,'All Ticker P&amp;L'!E602)</f>
        <v>0</v>
      </c>
      <c r="AQ602" s="260">
        <f>IF($AL602="",0,'All Ticker P&amp;L'!J602*'All Ticker P&amp;L'!I602)</f>
        <v>0</v>
      </c>
      <c r="AR602" s="260">
        <f>IF($AL602="",0,'All Ticker P&amp;L'!L602)</f>
        <v>0</v>
      </c>
      <c r="AS602" s="261">
        <f>IF($AL602="",0,'All Ticker P&amp;L'!M602)</f>
        <v>0</v>
      </c>
      <c r="AT602" s="238" t="str">
        <f>IF($AL602="","",RANK(AR602,$AR$2:$AR$1001)+COUNTIF($AR$2:AR602,AR602)-1)</f>
        <v/>
      </c>
      <c r="AU602" s="238" t="str">
        <f>IF($AL602="","",RANK(AV602,$AV$2:$AV$1001)+COUNTIF($AV$2:AV602,AV602)-1)</f>
        <v/>
      </c>
      <c r="AV602" s="260">
        <f t="shared" si="50"/>
        <v>0</v>
      </c>
    </row>
    <row r="603" spans="26:48" ht="15" customHeight="1" x14ac:dyDescent="0.2">
      <c r="Z603" s="238" t="str">
        <f>Shares!A603</f>
        <v/>
      </c>
      <c r="AA603" s="238" t="str">
        <f>Shares!B603</f>
        <v/>
      </c>
      <c r="AB603" s="238" t="str">
        <f>Shares!C603</f>
        <v/>
      </c>
      <c r="AC603" s="238" t="str">
        <f>Shares!D603</f>
        <v/>
      </c>
      <c r="AD603" s="238">
        <f>IF($Z603="",0,Shares!E603)</f>
        <v>0</v>
      </c>
      <c r="AE603" s="260">
        <f>IF($Z603="",0,Shares!K603*Shares!J603)</f>
        <v>0</v>
      </c>
      <c r="AF603" s="261">
        <f t="shared" si="49"/>
        <v>0</v>
      </c>
      <c r="AG603" s="260">
        <f>IF($Z603="",0,Shares!M603)</f>
        <v>0</v>
      </c>
      <c r="AH603" s="261">
        <f>IF($Z603="",0,Shares!N603)</f>
        <v>0</v>
      </c>
      <c r="AI603" s="238" t="str">
        <f>IF($Z603="","",RANK(AE603,$AE$2:$AE$1001)+COUNTIF($AE$2:AE603,AE603)-1)</f>
        <v/>
      </c>
      <c r="AJ603" s="238" t="str">
        <f>IF($AD603&lt;0,COUNT($AJ$1:AJ602)+1,"")</f>
        <v/>
      </c>
      <c r="AL603" s="238" t="str">
        <f>'All Ticker P&amp;L'!A603</f>
        <v/>
      </c>
      <c r="AM603" s="238" t="str">
        <f>'All Ticker P&amp;L'!B603</f>
        <v/>
      </c>
      <c r="AN603" s="238" t="str">
        <f>'All Ticker P&amp;L'!C603</f>
        <v/>
      </c>
      <c r="AO603" s="238" t="str">
        <f>'All Ticker P&amp;L'!D603</f>
        <v/>
      </c>
      <c r="AP603" s="238">
        <f>IF($AL603="",0,'All Ticker P&amp;L'!E603)</f>
        <v>0</v>
      </c>
      <c r="AQ603" s="260">
        <f>IF($AL603="",0,'All Ticker P&amp;L'!J603*'All Ticker P&amp;L'!I603)</f>
        <v>0</v>
      </c>
      <c r="AR603" s="260">
        <f>IF($AL603="",0,'All Ticker P&amp;L'!L603)</f>
        <v>0</v>
      </c>
      <c r="AS603" s="261">
        <f>IF($AL603="",0,'All Ticker P&amp;L'!M603)</f>
        <v>0</v>
      </c>
      <c r="AT603" s="238" t="str">
        <f>IF($AL603="","",RANK(AR603,$AR$2:$AR$1001)+COUNTIF($AR$2:AR603,AR603)-1)</f>
        <v/>
      </c>
      <c r="AU603" s="238" t="str">
        <f>IF($AL603="","",RANK(AV603,$AV$2:$AV$1001)+COUNTIF($AV$2:AV603,AV603)-1)</f>
        <v/>
      </c>
      <c r="AV603" s="260">
        <f t="shared" si="50"/>
        <v>0</v>
      </c>
    </row>
    <row r="604" spans="26:48" ht="15" customHeight="1" x14ac:dyDescent="0.2">
      <c r="Z604" s="238" t="str">
        <f>Shares!A604</f>
        <v/>
      </c>
      <c r="AA604" s="238" t="str">
        <f>Shares!B604</f>
        <v/>
      </c>
      <c r="AB604" s="238" t="str">
        <f>Shares!C604</f>
        <v/>
      </c>
      <c r="AC604" s="238" t="str">
        <f>Shares!D604</f>
        <v/>
      </c>
      <c r="AD604" s="238">
        <f>IF($Z604="",0,Shares!E604)</f>
        <v>0</v>
      </c>
      <c r="AE604" s="260">
        <f>IF($Z604="",0,Shares!K604*Shares!J604)</f>
        <v>0</v>
      </c>
      <c r="AF604" s="261">
        <f t="shared" si="49"/>
        <v>0</v>
      </c>
      <c r="AG604" s="260">
        <f>IF($Z604="",0,Shares!M604)</f>
        <v>0</v>
      </c>
      <c r="AH604" s="261">
        <f>IF($Z604="",0,Shares!N604)</f>
        <v>0</v>
      </c>
      <c r="AI604" s="238" t="str">
        <f>IF($Z604="","",RANK(AE604,$AE$2:$AE$1001)+COUNTIF($AE$2:AE604,AE604)-1)</f>
        <v/>
      </c>
      <c r="AJ604" s="238" t="str">
        <f>IF($AD604&lt;0,COUNT($AJ$1:AJ603)+1,"")</f>
        <v/>
      </c>
      <c r="AL604" s="238" t="str">
        <f>'All Ticker P&amp;L'!A604</f>
        <v/>
      </c>
      <c r="AM604" s="238" t="str">
        <f>'All Ticker P&amp;L'!B604</f>
        <v/>
      </c>
      <c r="AN604" s="238" t="str">
        <f>'All Ticker P&amp;L'!C604</f>
        <v/>
      </c>
      <c r="AO604" s="238" t="str">
        <f>'All Ticker P&amp;L'!D604</f>
        <v/>
      </c>
      <c r="AP604" s="238">
        <f>IF($AL604="",0,'All Ticker P&amp;L'!E604)</f>
        <v>0</v>
      </c>
      <c r="AQ604" s="260">
        <f>IF($AL604="",0,'All Ticker P&amp;L'!J604*'All Ticker P&amp;L'!I604)</f>
        <v>0</v>
      </c>
      <c r="AR604" s="260">
        <f>IF($AL604="",0,'All Ticker P&amp;L'!L604)</f>
        <v>0</v>
      </c>
      <c r="AS604" s="261">
        <f>IF($AL604="",0,'All Ticker P&amp;L'!M604)</f>
        <v>0</v>
      </c>
      <c r="AT604" s="238" t="str">
        <f>IF($AL604="","",RANK(AR604,$AR$2:$AR$1001)+COUNTIF($AR$2:AR604,AR604)-1)</f>
        <v/>
      </c>
      <c r="AU604" s="238" t="str">
        <f>IF($AL604="","",RANK(AV604,$AV$2:$AV$1001)+COUNTIF($AV$2:AV604,AV604)-1)</f>
        <v/>
      </c>
      <c r="AV604" s="260">
        <f t="shared" si="50"/>
        <v>0</v>
      </c>
    </row>
    <row r="605" spans="26:48" ht="15" customHeight="1" x14ac:dyDescent="0.2">
      <c r="Z605" s="238" t="str">
        <f>Shares!A605</f>
        <v/>
      </c>
      <c r="AA605" s="238" t="str">
        <f>Shares!B605</f>
        <v/>
      </c>
      <c r="AB605" s="238" t="str">
        <f>Shares!C605</f>
        <v/>
      </c>
      <c r="AC605" s="238" t="str">
        <f>Shares!D605</f>
        <v/>
      </c>
      <c r="AD605" s="238">
        <f>IF($Z605="",0,Shares!E605)</f>
        <v>0</v>
      </c>
      <c r="AE605" s="260">
        <f>IF($Z605="",0,Shares!K605*Shares!J605)</f>
        <v>0</v>
      </c>
      <c r="AF605" s="261">
        <f t="shared" si="49"/>
        <v>0</v>
      </c>
      <c r="AG605" s="260">
        <f>IF($Z605="",0,Shares!M605)</f>
        <v>0</v>
      </c>
      <c r="AH605" s="261">
        <f>IF($Z605="",0,Shares!N605)</f>
        <v>0</v>
      </c>
      <c r="AI605" s="238" t="str">
        <f>IF($Z605="","",RANK(AE605,$AE$2:$AE$1001)+COUNTIF($AE$2:AE605,AE605)-1)</f>
        <v/>
      </c>
      <c r="AJ605" s="238" t="str">
        <f>IF($AD605&lt;0,COUNT($AJ$1:AJ604)+1,"")</f>
        <v/>
      </c>
      <c r="AL605" s="238" t="str">
        <f>'All Ticker P&amp;L'!A605</f>
        <v/>
      </c>
      <c r="AM605" s="238" t="str">
        <f>'All Ticker P&amp;L'!B605</f>
        <v/>
      </c>
      <c r="AN605" s="238" t="str">
        <f>'All Ticker P&amp;L'!C605</f>
        <v/>
      </c>
      <c r="AO605" s="238" t="str">
        <f>'All Ticker P&amp;L'!D605</f>
        <v/>
      </c>
      <c r="AP605" s="238">
        <f>IF($AL605="",0,'All Ticker P&amp;L'!E605)</f>
        <v>0</v>
      </c>
      <c r="AQ605" s="260">
        <f>IF($AL605="",0,'All Ticker P&amp;L'!J605*'All Ticker P&amp;L'!I605)</f>
        <v>0</v>
      </c>
      <c r="AR605" s="260">
        <f>IF($AL605="",0,'All Ticker P&amp;L'!L605)</f>
        <v>0</v>
      </c>
      <c r="AS605" s="261">
        <f>IF($AL605="",0,'All Ticker P&amp;L'!M605)</f>
        <v>0</v>
      </c>
      <c r="AT605" s="238" t="str">
        <f>IF($AL605="","",RANK(AR605,$AR$2:$AR$1001)+COUNTIF($AR$2:AR605,AR605)-1)</f>
        <v/>
      </c>
      <c r="AU605" s="238" t="str">
        <f>IF($AL605="","",RANK(AV605,$AV$2:$AV$1001)+COUNTIF($AV$2:AV605,AV605)-1)</f>
        <v/>
      </c>
      <c r="AV605" s="260">
        <f t="shared" si="50"/>
        <v>0</v>
      </c>
    </row>
    <row r="606" spans="26:48" ht="15" customHeight="1" x14ac:dyDescent="0.2">
      <c r="Z606" s="238" t="str">
        <f>Shares!A606</f>
        <v/>
      </c>
      <c r="AA606" s="238" t="str">
        <f>Shares!B606</f>
        <v/>
      </c>
      <c r="AB606" s="238" t="str">
        <f>Shares!C606</f>
        <v/>
      </c>
      <c r="AC606" s="238" t="str">
        <f>Shares!D606</f>
        <v/>
      </c>
      <c r="AD606" s="238">
        <f>IF($Z606="",0,Shares!E606)</f>
        <v>0</v>
      </c>
      <c r="AE606" s="260">
        <f>IF($Z606="",0,Shares!K606*Shares!J606)</f>
        <v>0</v>
      </c>
      <c r="AF606" s="261">
        <f t="shared" si="49"/>
        <v>0</v>
      </c>
      <c r="AG606" s="260">
        <f>IF($Z606="",0,Shares!M606)</f>
        <v>0</v>
      </c>
      <c r="AH606" s="261">
        <f>IF($Z606="",0,Shares!N606)</f>
        <v>0</v>
      </c>
      <c r="AI606" s="238" t="str">
        <f>IF($Z606="","",RANK(AE606,$AE$2:$AE$1001)+COUNTIF($AE$2:AE606,AE606)-1)</f>
        <v/>
      </c>
      <c r="AJ606" s="238" t="str">
        <f>IF($AD606&lt;0,COUNT($AJ$1:AJ605)+1,"")</f>
        <v/>
      </c>
      <c r="AL606" s="238" t="str">
        <f>'All Ticker P&amp;L'!A606</f>
        <v/>
      </c>
      <c r="AM606" s="238" t="str">
        <f>'All Ticker P&amp;L'!B606</f>
        <v/>
      </c>
      <c r="AN606" s="238" t="str">
        <f>'All Ticker P&amp;L'!C606</f>
        <v/>
      </c>
      <c r="AO606" s="238" t="str">
        <f>'All Ticker P&amp;L'!D606</f>
        <v/>
      </c>
      <c r="AP606" s="238">
        <f>IF($AL606="",0,'All Ticker P&amp;L'!E606)</f>
        <v>0</v>
      </c>
      <c r="AQ606" s="260">
        <f>IF($AL606="",0,'All Ticker P&amp;L'!J606*'All Ticker P&amp;L'!I606)</f>
        <v>0</v>
      </c>
      <c r="AR606" s="260">
        <f>IF($AL606="",0,'All Ticker P&amp;L'!L606)</f>
        <v>0</v>
      </c>
      <c r="AS606" s="261">
        <f>IF($AL606="",0,'All Ticker P&amp;L'!M606)</f>
        <v>0</v>
      </c>
      <c r="AT606" s="238" t="str">
        <f>IF($AL606="","",RANK(AR606,$AR$2:$AR$1001)+COUNTIF($AR$2:AR606,AR606)-1)</f>
        <v/>
      </c>
      <c r="AU606" s="238" t="str">
        <f>IF($AL606="","",RANK(AV606,$AV$2:$AV$1001)+COUNTIF($AV$2:AV606,AV606)-1)</f>
        <v/>
      </c>
      <c r="AV606" s="260">
        <f t="shared" si="50"/>
        <v>0</v>
      </c>
    </row>
    <row r="607" spans="26:48" ht="15" customHeight="1" x14ac:dyDescent="0.2">
      <c r="Z607" s="238" t="str">
        <f>Shares!A607</f>
        <v/>
      </c>
      <c r="AA607" s="238" t="str">
        <f>Shares!B607</f>
        <v/>
      </c>
      <c r="AB607" s="238" t="str">
        <f>Shares!C607</f>
        <v/>
      </c>
      <c r="AC607" s="238" t="str">
        <f>Shares!D607</f>
        <v/>
      </c>
      <c r="AD607" s="238">
        <f>IF($Z607="",0,Shares!E607)</f>
        <v>0</v>
      </c>
      <c r="AE607" s="260">
        <f>IF($Z607="",0,Shares!K607*Shares!J607)</f>
        <v>0</v>
      </c>
      <c r="AF607" s="261">
        <f t="shared" si="49"/>
        <v>0</v>
      </c>
      <c r="AG607" s="260">
        <f>IF($Z607="",0,Shares!M607)</f>
        <v>0</v>
      </c>
      <c r="AH607" s="261">
        <f>IF($Z607="",0,Shares!N607)</f>
        <v>0</v>
      </c>
      <c r="AI607" s="238" t="str">
        <f>IF($Z607="","",RANK(AE607,$AE$2:$AE$1001)+COUNTIF($AE$2:AE607,AE607)-1)</f>
        <v/>
      </c>
      <c r="AJ607" s="238" t="str">
        <f>IF($AD607&lt;0,COUNT($AJ$1:AJ606)+1,"")</f>
        <v/>
      </c>
      <c r="AL607" s="238" t="str">
        <f>'All Ticker P&amp;L'!A607</f>
        <v/>
      </c>
      <c r="AM607" s="238" t="str">
        <f>'All Ticker P&amp;L'!B607</f>
        <v/>
      </c>
      <c r="AN607" s="238" t="str">
        <f>'All Ticker P&amp;L'!C607</f>
        <v/>
      </c>
      <c r="AO607" s="238" t="str">
        <f>'All Ticker P&amp;L'!D607</f>
        <v/>
      </c>
      <c r="AP607" s="238">
        <f>IF($AL607="",0,'All Ticker P&amp;L'!E607)</f>
        <v>0</v>
      </c>
      <c r="AQ607" s="260">
        <f>IF($AL607="",0,'All Ticker P&amp;L'!J607*'All Ticker P&amp;L'!I607)</f>
        <v>0</v>
      </c>
      <c r="AR607" s="260">
        <f>IF($AL607="",0,'All Ticker P&amp;L'!L607)</f>
        <v>0</v>
      </c>
      <c r="AS607" s="261">
        <f>IF($AL607="",0,'All Ticker P&amp;L'!M607)</f>
        <v>0</v>
      </c>
      <c r="AT607" s="238" t="str">
        <f>IF($AL607="","",RANK(AR607,$AR$2:$AR$1001)+COUNTIF($AR$2:AR607,AR607)-1)</f>
        <v/>
      </c>
      <c r="AU607" s="238" t="str">
        <f>IF($AL607="","",RANK(AV607,$AV$2:$AV$1001)+COUNTIF($AV$2:AV607,AV607)-1)</f>
        <v/>
      </c>
      <c r="AV607" s="260">
        <f t="shared" si="50"/>
        <v>0</v>
      </c>
    </row>
    <row r="608" spans="26:48" ht="15" customHeight="1" x14ac:dyDescent="0.2">
      <c r="Z608" s="238" t="str">
        <f>Shares!A608</f>
        <v/>
      </c>
      <c r="AA608" s="238" t="str">
        <f>Shares!B608</f>
        <v/>
      </c>
      <c r="AB608" s="238" t="str">
        <f>Shares!C608</f>
        <v/>
      </c>
      <c r="AC608" s="238" t="str">
        <f>Shares!D608</f>
        <v/>
      </c>
      <c r="AD608" s="238">
        <f>IF($Z608="",0,Shares!E608)</f>
        <v>0</v>
      </c>
      <c r="AE608" s="260">
        <f>IF($Z608="",0,Shares!K608*Shares!J608)</f>
        <v>0</v>
      </c>
      <c r="AF608" s="261">
        <f t="shared" si="49"/>
        <v>0</v>
      </c>
      <c r="AG608" s="260">
        <f>IF($Z608="",0,Shares!M608)</f>
        <v>0</v>
      </c>
      <c r="AH608" s="261">
        <f>IF($Z608="",0,Shares!N608)</f>
        <v>0</v>
      </c>
      <c r="AI608" s="238" t="str">
        <f>IF($Z608="","",RANK(AE608,$AE$2:$AE$1001)+COUNTIF($AE$2:AE608,AE608)-1)</f>
        <v/>
      </c>
      <c r="AJ608" s="238" t="str">
        <f>IF($AD608&lt;0,COUNT($AJ$1:AJ607)+1,"")</f>
        <v/>
      </c>
      <c r="AL608" s="238" t="str">
        <f>'All Ticker P&amp;L'!A608</f>
        <v/>
      </c>
      <c r="AM608" s="238" t="str">
        <f>'All Ticker P&amp;L'!B608</f>
        <v/>
      </c>
      <c r="AN608" s="238" t="str">
        <f>'All Ticker P&amp;L'!C608</f>
        <v/>
      </c>
      <c r="AO608" s="238" t="str">
        <f>'All Ticker P&amp;L'!D608</f>
        <v/>
      </c>
      <c r="AP608" s="238">
        <f>IF($AL608="",0,'All Ticker P&amp;L'!E608)</f>
        <v>0</v>
      </c>
      <c r="AQ608" s="260">
        <f>IF($AL608="",0,'All Ticker P&amp;L'!J608*'All Ticker P&amp;L'!I608)</f>
        <v>0</v>
      </c>
      <c r="AR608" s="260">
        <f>IF($AL608="",0,'All Ticker P&amp;L'!L608)</f>
        <v>0</v>
      </c>
      <c r="AS608" s="261">
        <f>IF($AL608="",0,'All Ticker P&amp;L'!M608)</f>
        <v>0</v>
      </c>
      <c r="AT608" s="238" t="str">
        <f>IF($AL608="","",RANK(AR608,$AR$2:$AR$1001)+COUNTIF($AR$2:AR608,AR608)-1)</f>
        <v/>
      </c>
      <c r="AU608" s="238" t="str">
        <f>IF($AL608="","",RANK(AV608,$AV$2:$AV$1001)+COUNTIF($AV$2:AV608,AV608)-1)</f>
        <v/>
      </c>
      <c r="AV608" s="260">
        <f t="shared" si="50"/>
        <v>0</v>
      </c>
    </row>
    <row r="609" spans="26:48" ht="15" customHeight="1" x14ac:dyDescent="0.2">
      <c r="Z609" s="238" t="str">
        <f>Shares!A609</f>
        <v/>
      </c>
      <c r="AA609" s="238" t="str">
        <f>Shares!B609</f>
        <v/>
      </c>
      <c r="AB609" s="238" t="str">
        <f>Shares!C609</f>
        <v/>
      </c>
      <c r="AC609" s="238" t="str">
        <f>Shares!D609</f>
        <v/>
      </c>
      <c r="AD609" s="238">
        <f>IF($Z609="",0,Shares!E609)</f>
        <v>0</v>
      </c>
      <c r="AE609" s="260">
        <f>IF($Z609="",0,Shares!K609*Shares!J609)</f>
        <v>0</v>
      </c>
      <c r="AF609" s="261">
        <f t="shared" si="49"/>
        <v>0</v>
      </c>
      <c r="AG609" s="260">
        <f>IF($Z609="",0,Shares!M609)</f>
        <v>0</v>
      </c>
      <c r="AH609" s="261">
        <f>IF($Z609="",0,Shares!N609)</f>
        <v>0</v>
      </c>
      <c r="AI609" s="238" t="str">
        <f>IF($Z609="","",RANK(AE609,$AE$2:$AE$1001)+COUNTIF($AE$2:AE609,AE609)-1)</f>
        <v/>
      </c>
      <c r="AJ609" s="238" t="str">
        <f>IF($AD609&lt;0,COUNT($AJ$1:AJ608)+1,"")</f>
        <v/>
      </c>
      <c r="AL609" s="238" t="str">
        <f>'All Ticker P&amp;L'!A609</f>
        <v/>
      </c>
      <c r="AM609" s="238" t="str">
        <f>'All Ticker P&amp;L'!B609</f>
        <v/>
      </c>
      <c r="AN609" s="238" t="str">
        <f>'All Ticker P&amp;L'!C609</f>
        <v/>
      </c>
      <c r="AO609" s="238" t="str">
        <f>'All Ticker P&amp;L'!D609</f>
        <v/>
      </c>
      <c r="AP609" s="238">
        <f>IF($AL609="",0,'All Ticker P&amp;L'!E609)</f>
        <v>0</v>
      </c>
      <c r="AQ609" s="260">
        <f>IF($AL609="",0,'All Ticker P&amp;L'!J609*'All Ticker P&amp;L'!I609)</f>
        <v>0</v>
      </c>
      <c r="AR609" s="260">
        <f>IF($AL609="",0,'All Ticker P&amp;L'!L609)</f>
        <v>0</v>
      </c>
      <c r="AS609" s="261">
        <f>IF($AL609="",0,'All Ticker P&amp;L'!M609)</f>
        <v>0</v>
      </c>
      <c r="AT609" s="238" t="str">
        <f>IF($AL609="","",RANK(AR609,$AR$2:$AR$1001)+COUNTIF($AR$2:AR609,AR609)-1)</f>
        <v/>
      </c>
      <c r="AU609" s="238" t="str">
        <f>IF($AL609="","",RANK(AV609,$AV$2:$AV$1001)+COUNTIF($AV$2:AV609,AV609)-1)</f>
        <v/>
      </c>
      <c r="AV609" s="260">
        <f t="shared" si="50"/>
        <v>0</v>
      </c>
    </row>
    <row r="610" spans="26:48" ht="15" customHeight="1" x14ac:dyDescent="0.2">
      <c r="Z610" s="238" t="str">
        <f>Shares!A610</f>
        <v/>
      </c>
      <c r="AA610" s="238" t="str">
        <f>Shares!B610</f>
        <v/>
      </c>
      <c r="AB610" s="238" t="str">
        <f>Shares!C610</f>
        <v/>
      </c>
      <c r="AC610" s="238" t="str">
        <f>Shares!D610</f>
        <v/>
      </c>
      <c r="AD610" s="238">
        <f>IF($Z610="",0,Shares!E610)</f>
        <v>0</v>
      </c>
      <c r="AE610" s="260">
        <f>IF($Z610="",0,Shares!K610*Shares!J610)</f>
        <v>0</v>
      </c>
      <c r="AF610" s="261">
        <f t="shared" si="49"/>
        <v>0</v>
      </c>
      <c r="AG610" s="260">
        <f>IF($Z610="",0,Shares!M610)</f>
        <v>0</v>
      </c>
      <c r="AH610" s="261">
        <f>IF($Z610="",0,Shares!N610)</f>
        <v>0</v>
      </c>
      <c r="AI610" s="238" t="str">
        <f>IF($Z610="","",RANK(AE610,$AE$2:$AE$1001)+COUNTIF($AE$2:AE610,AE610)-1)</f>
        <v/>
      </c>
      <c r="AJ610" s="238" t="str">
        <f>IF($AD610&lt;0,COUNT($AJ$1:AJ609)+1,"")</f>
        <v/>
      </c>
      <c r="AL610" s="238" t="str">
        <f>'All Ticker P&amp;L'!A610</f>
        <v/>
      </c>
      <c r="AM610" s="238" t="str">
        <f>'All Ticker P&amp;L'!B610</f>
        <v/>
      </c>
      <c r="AN610" s="238" t="str">
        <f>'All Ticker P&amp;L'!C610</f>
        <v/>
      </c>
      <c r="AO610" s="238" t="str">
        <f>'All Ticker P&amp;L'!D610</f>
        <v/>
      </c>
      <c r="AP610" s="238">
        <f>IF($AL610="",0,'All Ticker P&amp;L'!E610)</f>
        <v>0</v>
      </c>
      <c r="AQ610" s="260">
        <f>IF($AL610="",0,'All Ticker P&amp;L'!J610*'All Ticker P&amp;L'!I610)</f>
        <v>0</v>
      </c>
      <c r="AR610" s="260">
        <f>IF($AL610="",0,'All Ticker P&amp;L'!L610)</f>
        <v>0</v>
      </c>
      <c r="AS610" s="261">
        <f>IF($AL610="",0,'All Ticker P&amp;L'!M610)</f>
        <v>0</v>
      </c>
      <c r="AT610" s="238" t="str">
        <f>IF($AL610="","",RANK(AR610,$AR$2:$AR$1001)+COUNTIF($AR$2:AR610,AR610)-1)</f>
        <v/>
      </c>
      <c r="AU610" s="238" t="str">
        <f>IF($AL610="","",RANK(AV610,$AV$2:$AV$1001)+COUNTIF($AV$2:AV610,AV610)-1)</f>
        <v/>
      </c>
      <c r="AV610" s="260">
        <f t="shared" si="50"/>
        <v>0</v>
      </c>
    </row>
    <row r="611" spans="26:48" ht="15" customHeight="1" x14ac:dyDescent="0.2">
      <c r="Z611" s="238" t="str">
        <f>Shares!A611</f>
        <v/>
      </c>
      <c r="AA611" s="238" t="str">
        <f>Shares!B611</f>
        <v/>
      </c>
      <c r="AB611" s="238" t="str">
        <f>Shares!C611</f>
        <v/>
      </c>
      <c r="AC611" s="238" t="str">
        <f>Shares!D611</f>
        <v/>
      </c>
      <c r="AD611" s="238">
        <f>IF($Z611="",0,Shares!E611)</f>
        <v>0</v>
      </c>
      <c r="AE611" s="260">
        <f>IF($Z611="",0,Shares!K611*Shares!J611)</f>
        <v>0</v>
      </c>
      <c r="AF611" s="261">
        <f t="shared" si="49"/>
        <v>0</v>
      </c>
      <c r="AG611" s="260">
        <f>IF($Z611="",0,Shares!M611)</f>
        <v>0</v>
      </c>
      <c r="AH611" s="261">
        <f>IF($Z611="",0,Shares!N611)</f>
        <v>0</v>
      </c>
      <c r="AI611" s="238" t="str">
        <f>IF($Z611="","",RANK(AE611,$AE$2:$AE$1001)+COUNTIF($AE$2:AE611,AE611)-1)</f>
        <v/>
      </c>
      <c r="AJ611" s="238" t="str">
        <f>IF($AD611&lt;0,COUNT($AJ$1:AJ610)+1,"")</f>
        <v/>
      </c>
      <c r="AL611" s="238" t="str">
        <f>'All Ticker P&amp;L'!A611</f>
        <v/>
      </c>
      <c r="AM611" s="238" t="str">
        <f>'All Ticker P&amp;L'!B611</f>
        <v/>
      </c>
      <c r="AN611" s="238" t="str">
        <f>'All Ticker P&amp;L'!C611</f>
        <v/>
      </c>
      <c r="AO611" s="238" t="str">
        <f>'All Ticker P&amp;L'!D611</f>
        <v/>
      </c>
      <c r="AP611" s="238">
        <f>IF($AL611="",0,'All Ticker P&amp;L'!E611)</f>
        <v>0</v>
      </c>
      <c r="AQ611" s="260">
        <f>IF($AL611="",0,'All Ticker P&amp;L'!J611*'All Ticker P&amp;L'!I611)</f>
        <v>0</v>
      </c>
      <c r="AR611" s="260">
        <f>IF($AL611="",0,'All Ticker P&amp;L'!L611)</f>
        <v>0</v>
      </c>
      <c r="AS611" s="261">
        <f>IF($AL611="",0,'All Ticker P&amp;L'!M611)</f>
        <v>0</v>
      </c>
      <c r="AT611" s="238" t="str">
        <f>IF($AL611="","",RANK(AR611,$AR$2:$AR$1001)+COUNTIF($AR$2:AR611,AR611)-1)</f>
        <v/>
      </c>
      <c r="AU611" s="238" t="str">
        <f>IF($AL611="","",RANK(AV611,$AV$2:$AV$1001)+COUNTIF($AV$2:AV611,AV611)-1)</f>
        <v/>
      </c>
      <c r="AV611" s="260">
        <f t="shared" si="50"/>
        <v>0</v>
      </c>
    </row>
    <row r="612" spans="26:48" ht="15" customHeight="1" x14ac:dyDescent="0.2">
      <c r="Z612" s="238" t="str">
        <f>Shares!A612</f>
        <v/>
      </c>
      <c r="AA612" s="238" t="str">
        <f>Shares!B612</f>
        <v/>
      </c>
      <c r="AB612" s="238" t="str">
        <f>Shares!C612</f>
        <v/>
      </c>
      <c r="AC612" s="238" t="str">
        <f>Shares!D612</f>
        <v/>
      </c>
      <c r="AD612" s="238">
        <f>IF($Z612="",0,Shares!E612)</f>
        <v>0</v>
      </c>
      <c r="AE612" s="260">
        <f>IF($Z612="",0,Shares!K612*Shares!J612)</f>
        <v>0</v>
      </c>
      <c r="AF612" s="261">
        <f t="shared" si="49"/>
        <v>0</v>
      </c>
      <c r="AG612" s="260">
        <f>IF($Z612="",0,Shares!M612)</f>
        <v>0</v>
      </c>
      <c r="AH612" s="261">
        <f>IF($Z612="",0,Shares!N612)</f>
        <v>0</v>
      </c>
      <c r="AI612" s="238" t="str">
        <f>IF($Z612="","",RANK(AE612,$AE$2:$AE$1001)+COUNTIF($AE$2:AE612,AE612)-1)</f>
        <v/>
      </c>
      <c r="AJ612" s="238" t="str">
        <f>IF($AD612&lt;0,COUNT($AJ$1:AJ611)+1,"")</f>
        <v/>
      </c>
      <c r="AL612" s="238" t="str">
        <f>'All Ticker P&amp;L'!A612</f>
        <v/>
      </c>
      <c r="AM612" s="238" t="str">
        <f>'All Ticker P&amp;L'!B612</f>
        <v/>
      </c>
      <c r="AN612" s="238" t="str">
        <f>'All Ticker P&amp;L'!C612</f>
        <v/>
      </c>
      <c r="AO612" s="238" t="str">
        <f>'All Ticker P&amp;L'!D612</f>
        <v/>
      </c>
      <c r="AP612" s="238">
        <f>IF($AL612="",0,'All Ticker P&amp;L'!E612)</f>
        <v>0</v>
      </c>
      <c r="AQ612" s="260">
        <f>IF($AL612="",0,'All Ticker P&amp;L'!J612*'All Ticker P&amp;L'!I612)</f>
        <v>0</v>
      </c>
      <c r="AR612" s="260">
        <f>IF($AL612="",0,'All Ticker P&amp;L'!L612)</f>
        <v>0</v>
      </c>
      <c r="AS612" s="261">
        <f>IF($AL612="",0,'All Ticker P&amp;L'!M612)</f>
        <v>0</v>
      </c>
      <c r="AT612" s="238" t="str">
        <f>IF($AL612="","",RANK(AR612,$AR$2:$AR$1001)+COUNTIF($AR$2:AR612,AR612)-1)</f>
        <v/>
      </c>
      <c r="AU612" s="238" t="str">
        <f>IF($AL612="","",RANK(AV612,$AV$2:$AV$1001)+COUNTIF($AV$2:AV612,AV612)-1)</f>
        <v/>
      </c>
      <c r="AV612" s="260">
        <f t="shared" si="50"/>
        <v>0</v>
      </c>
    </row>
    <row r="613" spans="26:48" ht="15" customHeight="1" x14ac:dyDescent="0.2">
      <c r="Z613" s="238" t="str">
        <f>Shares!A613</f>
        <v/>
      </c>
      <c r="AA613" s="238" t="str">
        <f>Shares!B613</f>
        <v/>
      </c>
      <c r="AB613" s="238" t="str">
        <f>Shares!C613</f>
        <v/>
      </c>
      <c r="AC613" s="238" t="str">
        <f>Shares!D613</f>
        <v/>
      </c>
      <c r="AD613" s="238">
        <f>IF($Z613="",0,Shares!E613)</f>
        <v>0</v>
      </c>
      <c r="AE613" s="260">
        <f>IF($Z613="",0,Shares!K613*Shares!J613)</f>
        <v>0</v>
      </c>
      <c r="AF613" s="261">
        <f t="shared" si="49"/>
        <v>0</v>
      </c>
      <c r="AG613" s="260">
        <f>IF($Z613="",0,Shares!M613)</f>
        <v>0</v>
      </c>
      <c r="AH613" s="261">
        <f>IF($Z613="",0,Shares!N613)</f>
        <v>0</v>
      </c>
      <c r="AI613" s="238" t="str">
        <f>IF($Z613="","",RANK(AE613,$AE$2:$AE$1001)+COUNTIF($AE$2:AE613,AE613)-1)</f>
        <v/>
      </c>
      <c r="AJ613" s="238" t="str">
        <f>IF($AD613&lt;0,COUNT($AJ$1:AJ612)+1,"")</f>
        <v/>
      </c>
      <c r="AL613" s="238" t="str">
        <f>'All Ticker P&amp;L'!A613</f>
        <v/>
      </c>
      <c r="AM613" s="238" t="str">
        <f>'All Ticker P&amp;L'!B613</f>
        <v/>
      </c>
      <c r="AN613" s="238" t="str">
        <f>'All Ticker P&amp;L'!C613</f>
        <v/>
      </c>
      <c r="AO613" s="238" t="str">
        <f>'All Ticker P&amp;L'!D613</f>
        <v/>
      </c>
      <c r="AP613" s="238">
        <f>IF($AL613="",0,'All Ticker P&amp;L'!E613)</f>
        <v>0</v>
      </c>
      <c r="AQ613" s="260">
        <f>IF($AL613="",0,'All Ticker P&amp;L'!J613*'All Ticker P&amp;L'!I613)</f>
        <v>0</v>
      </c>
      <c r="AR613" s="260">
        <f>IF($AL613="",0,'All Ticker P&amp;L'!L613)</f>
        <v>0</v>
      </c>
      <c r="AS613" s="261">
        <f>IF($AL613="",0,'All Ticker P&amp;L'!M613)</f>
        <v>0</v>
      </c>
      <c r="AT613" s="238" t="str">
        <f>IF($AL613="","",RANK(AR613,$AR$2:$AR$1001)+COUNTIF($AR$2:AR613,AR613)-1)</f>
        <v/>
      </c>
      <c r="AU613" s="238" t="str">
        <f>IF($AL613="","",RANK(AV613,$AV$2:$AV$1001)+COUNTIF($AV$2:AV613,AV613)-1)</f>
        <v/>
      </c>
      <c r="AV613" s="260">
        <f t="shared" si="50"/>
        <v>0</v>
      </c>
    </row>
    <row r="614" spans="26:48" ht="15" customHeight="1" x14ac:dyDescent="0.2">
      <c r="Z614" s="238" t="str">
        <f>Shares!A614</f>
        <v/>
      </c>
      <c r="AA614" s="238" t="str">
        <f>Shares!B614</f>
        <v/>
      </c>
      <c r="AB614" s="238" t="str">
        <f>Shares!C614</f>
        <v/>
      </c>
      <c r="AC614" s="238" t="str">
        <f>Shares!D614</f>
        <v/>
      </c>
      <c r="AD614" s="238">
        <f>IF($Z614="",0,Shares!E614)</f>
        <v>0</v>
      </c>
      <c r="AE614" s="260">
        <f>IF($Z614="",0,Shares!K614*Shares!J614)</f>
        <v>0</v>
      </c>
      <c r="AF614" s="261">
        <f t="shared" si="49"/>
        <v>0</v>
      </c>
      <c r="AG614" s="260">
        <f>IF($Z614="",0,Shares!M614)</f>
        <v>0</v>
      </c>
      <c r="AH614" s="261">
        <f>IF($Z614="",0,Shares!N614)</f>
        <v>0</v>
      </c>
      <c r="AI614" s="238" t="str">
        <f>IF($Z614="","",RANK(AE614,$AE$2:$AE$1001)+COUNTIF($AE$2:AE614,AE614)-1)</f>
        <v/>
      </c>
      <c r="AJ614" s="238" t="str">
        <f>IF($AD614&lt;0,COUNT($AJ$1:AJ613)+1,"")</f>
        <v/>
      </c>
      <c r="AL614" s="238" t="str">
        <f>'All Ticker P&amp;L'!A614</f>
        <v/>
      </c>
      <c r="AM614" s="238" t="str">
        <f>'All Ticker P&amp;L'!B614</f>
        <v/>
      </c>
      <c r="AN614" s="238" t="str">
        <f>'All Ticker P&amp;L'!C614</f>
        <v/>
      </c>
      <c r="AO614" s="238" t="str">
        <f>'All Ticker P&amp;L'!D614</f>
        <v/>
      </c>
      <c r="AP614" s="238">
        <f>IF($AL614="",0,'All Ticker P&amp;L'!E614)</f>
        <v>0</v>
      </c>
      <c r="AQ614" s="260">
        <f>IF($AL614="",0,'All Ticker P&amp;L'!J614*'All Ticker P&amp;L'!I614)</f>
        <v>0</v>
      </c>
      <c r="AR614" s="260">
        <f>IF($AL614="",0,'All Ticker P&amp;L'!L614)</f>
        <v>0</v>
      </c>
      <c r="AS614" s="261">
        <f>IF($AL614="",0,'All Ticker P&amp;L'!M614)</f>
        <v>0</v>
      </c>
      <c r="AT614" s="238" t="str">
        <f>IF($AL614="","",RANK(AR614,$AR$2:$AR$1001)+COUNTIF($AR$2:AR614,AR614)-1)</f>
        <v/>
      </c>
      <c r="AU614" s="238" t="str">
        <f>IF($AL614="","",RANK(AV614,$AV$2:$AV$1001)+COUNTIF($AV$2:AV614,AV614)-1)</f>
        <v/>
      </c>
      <c r="AV614" s="260">
        <f t="shared" si="50"/>
        <v>0</v>
      </c>
    </row>
    <row r="615" spans="26:48" ht="15" customHeight="1" x14ac:dyDescent="0.2">
      <c r="Z615" s="238" t="str">
        <f>Shares!A615</f>
        <v/>
      </c>
      <c r="AA615" s="238" t="str">
        <f>Shares!B615</f>
        <v/>
      </c>
      <c r="AB615" s="238" t="str">
        <f>Shares!C615</f>
        <v/>
      </c>
      <c r="AC615" s="238" t="str">
        <f>Shares!D615</f>
        <v/>
      </c>
      <c r="AD615" s="238">
        <f>IF($Z615="",0,Shares!E615)</f>
        <v>0</v>
      </c>
      <c r="AE615" s="260">
        <f>IF($Z615="",0,Shares!K615*Shares!J615)</f>
        <v>0</v>
      </c>
      <c r="AF615" s="261">
        <f t="shared" si="49"/>
        <v>0</v>
      </c>
      <c r="AG615" s="260">
        <f>IF($Z615="",0,Shares!M615)</f>
        <v>0</v>
      </c>
      <c r="AH615" s="261">
        <f>IF($Z615="",0,Shares!N615)</f>
        <v>0</v>
      </c>
      <c r="AI615" s="238" t="str">
        <f>IF($Z615="","",RANK(AE615,$AE$2:$AE$1001)+COUNTIF($AE$2:AE615,AE615)-1)</f>
        <v/>
      </c>
      <c r="AJ615" s="238" t="str">
        <f>IF($AD615&lt;0,COUNT($AJ$1:AJ614)+1,"")</f>
        <v/>
      </c>
      <c r="AL615" s="238" t="str">
        <f>'All Ticker P&amp;L'!A615</f>
        <v/>
      </c>
      <c r="AM615" s="238" t="str">
        <f>'All Ticker P&amp;L'!B615</f>
        <v/>
      </c>
      <c r="AN615" s="238" t="str">
        <f>'All Ticker P&amp;L'!C615</f>
        <v/>
      </c>
      <c r="AO615" s="238" t="str">
        <f>'All Ticker P&amp;L'!D615</f>
        <v/>
      </c>
      <c r="AP615" s="238">
        <f>IF($AL615="",0,'All Ticker P&amp;L'!E615)</f>
        <v>0</v>
      </c>
      <c r="AQ615" s="260">
        <f>IF($AL615="",0,'All Ticker P&amp;L'!J615*'All Ticker P&amp;L'!I615)</f>
        <v>0</v>
      </c>
      <c r="AR615" s="260">
        <f>IF($AL615="",0,'All Ticker P&amp;L'!L615)</f>
        <v>0</v>
      </c>
      <c r="AS615" s="261">
        <f>IF($AL615="",0,'All Ticker P&amp;L'!M615)</f>
        <v>0</v>
      </c>
      <c r="AT615" s="238" t="str">
        <f>IF($AL615="","",RANK(AR615,$AR$2:$AR$1001)+COUNTIF($AR$2:AR615,AR615)-1)</f>
        <v/>
      </c>
      <c r="AU615" s="238" t="str">
        <f>IF($AL615="","",RANK(AV615,$AV$2:$AV$1001)+COUNTIF($AV$2:AV615,AV615)-1)</f>
        <v/>
      </c>
      <c r="AV615" s="260">
        <f t="shared" si="50"/>
        <v>0</v>
      </c>
    </row>
    <row r="616" spans="26:48" ht="15" customHeight="1" x14ac:dyDescent="0.2">
      <c r="Z616" s="238" t="str">
        <f>Shares!A616</f>
        <v/>
      </c>
      <c r="AA616" s="238" t="str">
        <f>Shares!B616</f>
        <v/>
      </c>
      <c r="AB616" s="238" t="str">
        <f>Shares!C616</f>
        <v/>
      </c>
      <c r="AC616" s="238" t="str">
        <f>Shares!D616</f>
        <v/>
      </c>
      <c r="AD616" s="238">
        <f>IF($Z616="",0,Shares!E616)</f>
        <v>0</v>
      </c>
      <c r="AE616" s="260">
        <f>IF($Z616="",0,Shares!K616*Shares!J616)</f>
        <v>0</v>
      </c>
      <c r="AF616" s="261">
        <f t="shared" si="49"/>
        <v>0</v>
      </c>
      <c r="AG616" s="260">
        <f>IF($Z616="",0,Shares!M616)</f>
        <v>0</v>
      </c>
      <c r="AH616" s="261">
        <f>IF($Z616="",0,Shares!N616)</f>
        <v>0</v>
      </c>
      <c r="AI616" s="238" t="str">
        <f>IF($Z616="","",RANK(AE616,$AE$2:$AE$1001)+COUNTIF($AE$2:AE616,AE616)-1)</f>
        <v/>
      </c>
      <c r="AJ616" s="238" t="str">
        <f>IF($AD616&lt;0,COUNT($AJ$1:AJ615)+1,"")</f>
        <v/>
      </c>
      <c r="AL616" s="238" t="str">
        <f>'All Ticker P&amp;L'!A616</f>
        <v/>
      </c>
      <c r="AM616" s="238" t="str">
        <f>'All Ticker P&amp;L'!B616</f>
        <v/>
      </c>
      <c r="AN616" s="238" t="str">
        <f>'All Ticker P&amp;L'!C616</f>
        <v/>
      </c>
      <c r="AO616" s="238" t="str">
        <f>'All Ticker P&amp;L'!D616</f>
        <v/>
      </c>
      <c r="AP616" s="238">
        <f>IF($AL616="",0,'All Ticker P&amp;L'!E616)</f>
        <v>0</v>
      </c>
      <c r="AQ616" s="260">
        <f>IF($AL616="",0,'All Ticker P&amp;L'!J616*'All Ticker P&amp;L'!I616)</f>
        <v>0</v>
      </c>
      <c r="AR616" s="260">
        <f>IF($AL616="",0,'All Ticker P&amp;L'!L616)</f>
        <v>0</v>
      </c>
      <c r="AS616" s="261">
        <f>IF($AL616="",0,'All Ticker P&amp;L'!M616)</f>
        <v>0</v>
      </c>
      <c r="AT616" s="238" t="str">
        <f>IF($AL616="","",RANK(AR616,$AR$2:$AR$1001)+COUNTIF($AR$2:AR616,AR616)-1)</f>
        <v/>
      </c>
      <c r="AU616" s="238" t="str">
        <f>IF($AL616="","",RANK(AV616,$AV$2:$AV$1001)+COUNTIF($AV$2:AV616,AV616)-1)</f>
        <v/>
      </c>
      <c r="AV616" s="260">
        <f t="shared" si="50"/>
        <v>0</v>
      </c>
    </row>
    <row r="617" spans="26:48" ht="15" customHeight="1" x14ac:dyDescent="0.2">
      <c r="Z617" s="238" t="str">
        <f>Shares!A617</f>
        <v/>
      </c>
      <c r="AA617" s="238" t="str">
        <f>Shares!B617</f>
        <v/>
      </c>
      <c r="AB617" s="238" t="str">
        <f>Shares!C617</f>
        <v/>
      </c>
      <c r="AC617" s="238" t="str">
        <f>Shares!D617</f>
        <v/>
      </c>
      <c r="AD617" s="238">
        <f>IF($Z617="",0,Shares!E617)</f>
        <v>0</v>
      </c>
      <c r="AE617" s="260">
        <f>IF($Z617="",0,Shares!K617*Shares!J617)</f>
        <v>0</v>
      </c>
      <c r="AF617" s="261">
        <f t="shared" si="49"/>
        <v>0</v>
      </c>
      <c r="AG617" s="260">
        <f>IF($Z617="",0,Shares!M617)</f>
        <v>0</v>
      </c>
      <c r="AH617" s="261">
        <f>IF($Z617="",0,Shares!N617)</f>
        <v>0</v>
      </c>
      <c r="AI617" s="238" t="str">
        <f>IF($Z617="","",RANK(AE617,$AE$2:$AE$1001)+COUNTIF($AE$2:AE617,AE617)-1)</f>
        <v/>
      </c>
      <c r="AJ617" s="238" t="str">
        <f>IF($AD617&lt;0,COUNT($AJ$1:AJ616)+1,"")</f>
        <v/>
      </c>
      <c r="AL617" s="238" t="str">
        <f>'All Ticker P&amp;L'!A617</f>
        <v/>
      </c>
      <c r="AM617" s="238" t="str">
        <f>'All Ticker P&amp;L'!B617</f>
        <v/>
      </c>
      <c r="AN617" s="238" t="str">
        <f>'All Ticker P&amp;L'!C617</f>
        <v/>
      </c>
      <c r="AO617" s="238" t="str">
        <f>'All Ticker P&amp;L'!D617</f>
        <v/>
      </c>
      <c r="AP617" s="238">
        <f>IF($AL617="",0,'All Ticker P&amp;L'!E617)</f>
        <v>0</v>
      </c>
      <c r="AQ617" s="260">
        <f>IF($AL617="",0,'All Ticker P&amp;L'!J617*'All Ticker P&amp;L'!I617)</f>
        <v>0</v>
      </c>
      <c r="AR617" s="260">
        <f>IF($AL617="",0,'All Ticker P&amp;L'!L617)</f>
        <v>0</v>
      </c>
      <c r="AS617" s="261">
        <f>IF($AL617="",0,'All Ticker P&amp;L'!M617)</f>
        <v>0</v>
      </c>
      <c r="AT617" s="238" t="str">
        <f>IF($AL617="","",RANK(AR617,$AR$2:$AR$1001)+COUNTIF($AR$2:AR617,AR617)-1)</f>
        <v/>
      </c>
      <c r="AU617" s="238" t="str">
        <f>IF($AL617="","",RANK(AV617,$AV$2:$AV$1001)+COUNTIF($AV$2:AV617,AV617)-1)</f>
        <v/>
      </c>
      <c r="AV617" s="260">
        <f t="shared" si="50"/>
        <v>0</v>
      </c>
    </row>
    <row r="618" spans="26:48" ht="15" customHeight="1" x14ac:dyDescent="0.2">
      <c r="Z618" s="238" t="str">
        <f>Shares!A618</f>
        <v/>
      </c>
      <c r="AA618" s="238" t="str">
        <f>Shares!B618</f>
        <v/>
      </c>
      <c r="AB618" s="238" t="str">
        <f>Shares!C618</f>
        <v/>
      </c>
      <c r="AC618" s="238" t="str">
        <f>Shares!D618</f>
        <v/>
      </c>
      <c r="AD618" s="238">
        <f>IF($Z618="",0,Shares!E618)</f>
        <v>0</v>
      </c>
      <c r="AE618" s="260">
        <f>IF($Z618="",0,Shares!K618*Shares!J618)</f>
        <v>0</v>
      </c>
      <c r="AF618" s="261">
        <f t="shared" si="49"/>
        <v>0</v>
      </c>
      <c r="AG618" s="260">
        <f>IF($Z618="",0,Shares!M618)</f>
        <v>0</v>
      </c>
      <c r="AH618" s="261">
        <f>IF($Z618="",0,Shares!N618)</f>
        <v>0</v>
      </c>
      <c r="AI618" s="238" t="str">
        <f>IF($Z618="","",RANK(AE618,$AE$2:$AE$1001)+COUNTIF($AE$2:AE618,AE618)-1)</f>
        <v/>
      </c>
      <c r="AJ618" s="238" t="str">
        <f>IF($AD618&lt;0,COUNT($AJ$1:AJ617)+1,"")</f>
        <v/>
      </c>
      <c r="AL618" s="238" t="str">
        <f>'All Ticker P&amp;L'!A618</f>
        <v/>
      </c>
      <c r="AM618" s="238" t="str">
        <f>'All Ticker P&amp;L'!B618</f>
        <v/>
      </c>
      <c r="AN618" s="238" t="str">
        <f>'All Ticker P&amp;L'!C618</f>
        <v/>
      </c>
      <c r="AO618" s="238" t="str">
        <f>'All Ticker P&amp;L'!D618</f>
        <v/>
      </c>
      <c r="AP618" s="238">
        <f>IF($AL618="",0,'All Ticker P&amp;L'!E618)</f>
        <v>0</v>
      </c>
      <c r="AQ618" s="260">
        <f>IF($AL618="",0,'All Ticker P&amp;L'!J618*'All Ticker P&amp;L'!I618)</f>
        <v>0</v>
      </c>
      <c r="AR618" s="260">
        <f>IF($AL618="",0,'All Ticker P&amp;L'!L618)</f>
        <v>0</v>
      </c>
      <c r="AS618" s="261">
        <f>IF($AL618="",0,'All Ticker P&amp;L'!M618)</f>
        <v>0</v>
      </c>
      <c r="AT618" s="238" t="str">
        <f>IF($AL618="","",RANK(AR618,$AR$2:$AR$1001)+COUNTIF($AR$2:AR618,AR618)-1)</f>
        <v/>
      </c>
      <c r="AU618" s="238" t="str">
        <f>IF($AL618="","",RANK(AV618,$AV$2:$AV$1001)+COUNTIF($AV$2:AV618,AV618)-1)</f>
        <v/>
      </c>
      <c r="AV618" s="260">
        <f t="shared" si="50"/>
        <v>0</v>
      </c>
    </row>
    <row r="619" spans="26:48" ht="15" customHeight="1" x14ac:dyDescent="0.2">
      <c r="Z619" s="238" t="str">
        <f>Shares!A619</f>
        <v/>
      </c>
      <c r="AA619" s="238" t="str">
        <f>Shares!B619</f>
        <v/>
      </c>
      <c r="AB619" s="238" t="str">
        <f>Shares!C619</f>
        <v/>
      </c>
      <c r="AC619" s="238" t="str">
        <f>Shares!D619</f>
        <v/>
      </c>
      <c r="AD619" s="238">
        <f>IF($Z619="",0,Shares!E619)</f>
        <v>0</v>
      </c>
      <c r="AE619" s="260">
        <f>IF($Z619="",0,Shares!K619*Shares!J619)</f>
        <v>0</v>
      </c>
      <c r="AF619" s="261">
        <f t="shared" si="49"/>
        <v>0</v>
      </c>
      <c r="AG619" s="260">
        <f>IF($Z619="",0,Shares!M619)</f>
        <v>0</v>
      </c>
      <c r="AH619" s="261">
        <f>IF($Z619="",0,Shares!N619)</f>
        <v>0</v>
      </c>
      <c r="AI619" s="238" t="str">
        <f>IF($Z619="","",RANK(AE619,$AE$2:$AE$1001)+COUNTIF($AE$2:AE619,AE619)-1)</f>
        <v/>
      </c>
      <c r="AJ619" s="238" t="str">
        <f>IF($AD619&lt;0,COUNT($AJ$1:AJ618)+1,"")</f>
        <v/>
      </c>
      <c r="AL619" s="238" t="str">
        <f>'All Ticker P&amp;L'!A619</f>
        <v/>
      </c>
      <c r="AM619" s="238" t="str">
        <f>'All Ticker P&amp;L'!B619</f>
        <v/>
      </c>
      <c r="AN619" s="238" t="str">
        <f>'All Ticker P&amp;L'!C619</f>
        <v/>
      </c>
      <c r="AO619" s="238" t="str">
        <f>'All Ticker P&amp;L'!D619</f>
        <v/>
      </c>
      <c r="AP619" s="238">
        <f>IF($AL619="",0,'All Ticker P&amp;L'!E619)</f>
        <v>0</v>
      </c>
      <c r="AQ619" s="260">
        <f>IF($AL619="",0,'All Ticker P&amp;L'!J619*'All Ticker P&amp;L'!I619)</f>
        <v>0</v>
      </c>
      <c r="AR619" s="260">
        <f>IF($AL619="",0,'All Ticker P&amp;L'!L619)</f>
        <v>0</v>
      </c>
      <c r="AS619" s="261">
        <f>IF($AL619="",0,'All Ticker P&amp;L'!M619)</f>
        <v>0</v>
      </c>
      <c r="AT619" s="238" t="str">
        <f>IF($AL619="","",RANK(AR619,$AR$2:$AR$1001)+COUNTIF($AR$2:AR619,AR619)-1)</f>
        <v/>
      </c>
      <c r="AU619" s="238" t="str">
        <f>IF($AL619="","",RANK(AV619,$AV$2:$AV$1001)+COUNTIF($AV$2:AV619,AV619)-1)</f>
        <v/>
      </c>
      <c r="AV619" s="260">
        <f t="shared" si="50"/>
        <v>0</v>
      </c>
    </row>
    <row r="620" spans="26:48" ht="15" customHeight="1" x14ac:dyDescent="0.2">
      <c r="Z620" s="238" t="str">
        <f>Shares!A620</f>
        <v/>
      </c>
      <c r="AA620" s="238" t="str">
        <f>Shares!B620</f>
        <v/>
      </c>
      <c r="AB620" s="238" t="str">
        <f>Shares!C620</f>
        <v/>
      </c>
      <c r="AC620" s="238" t="str">
        <f>Shares!D620</f>
        <v/>
      </c>
      <c r="AD620" s="238">
        <f>IF($Z620="",0,Shares!E620)</f>
        <v>0</v>
      </c>
      <c r="AE620" s="260">
        <f>IF($Z620="",0,Shares!K620*Shares!J620)</f>
        <v>0</v>
      </c>
      <c r="AF620" s="261">
        <f t="shared" si="49"/>
        <v>0</v>
      </c>
      <c r="AG620" s="260">
        <f>IF($Z620="",0,Shares!M620)</f>
        <v>0</v>
      </c>
      <c r="AH620" s="261">
        <f>IF($Z620="",0,Shares!N620)</f>
        <v>0</v>
      </c>
      <c r="AI620" s="238" t="str">
        <f>IF($Z620="","",RANK(AE620,$AE$2:$AE$1001)+COUNTIF($AE$2:AE620,AE620)-1)</f>
        <v/>
      </c>
      <c r="AJ620" s="238" t="str">
        <f>IF($AD620&lt;0,COUNT($AJ$1:AJ619)+1,"")</f>
        <v/>
      </c>
      <c r="AL620" s="238" t="str">
        <f>'All Ticker P&amp;L'!A620</f>
        <v/>
      </c>
      <c r="AM620" s="238" t="str">
        <f>'All Ticker P&amp;L'!B620</f>
        <v/>
      </c>
      <c r="AN620" s="238" t="str">
        <f>'All Ticker P&amp;L'!C620</f>
        <v/>
      </c>
      <c r="AO620" s="238" t="str">
        <f>'All Ticker P&amp;L'!D620</f>
        <v/>
      </c>
      <c r="AP620" s="238">
        <f>IF($AL620="",0,'All Ticker P&amp;L'!E620)</f>
        <v>0</v>
      </c>
      <c r="AQ620" s="260">
        <f>IF($AL620="",0,'All Ticker P&amp;L'!J620*'All Ticker P&amp;L'!I620)</f>
        <v>0</v>
      </c>
      <c r="AR620" s="260">
        <f>IF($AL620="",0,'All Ticker P&amp;L'!L620)</f>
        <v>0</v>
      </c>
      <c r="AS620" s="261">
        <f>IF($AL620="",0,'All Ticker P&amp;L'!M620)</f>
        <v>0</v>
      </c>
      <c r="AT620" s="238" t="str">
        <f>IF($AL620="","",RANK(AR620,$AR$2:$AR$1001)+COUNTIF($AR$2:AR620,AR620)-1)</f>
        <v/>
      </c>
      <c r="AU620" s="238" t="str">
        <f>IF($AL620="","",RANK(AV620,$AV$2:$AV$1001)+COUNTIF($AV$2:AV620,AV620)-1)</f>
        <v/>
      </c>
      <c r="AV620" s="260">
        <f t="shared" si="50"/>
        <v>0</v>
      </c>
    </row>
    <row r="621" spans="26:48" ht="15" customHeight="1" x14ac:dyDescent="0.2">
      <c r="Z621" s="238" t="str">
        <f>Shares!A621</f>
        <v/>
      </c>
      <c r="AA621" s="238" t="str">
        <f>Shares!B621</f>
        <v/>
      </c>
      <c r="AB621" s="238" t="str">
        <f>Shares!C621</f>
        <v/>
      </c>
      <c r="AC621" s="238" t="str">
        <f>Shares!D621</f>
        <v/>
      </c>
      <c r="AD621" s="238">
        <f>IF($Z621="",0,Shares!E621)</f>
        <v>0</v>
      </c>
      <c r="AE621" s="260">
        <f>IF($Z621="",0,Shares!K621*Shares!J621)</f>
        <v>0</v>
      </c>
      <c r="AF621" s="261">
        <f t="shared" si="49"/>
        <v>0</v>
      </c>
      <c r="AG621" s="260">
        <f>IF($Z621="",0,Shares!M621)</f>
        <v>0</v>
      </c>
      <c r="AH621" s="261">
        <f>IF($Z621="",0,Shares!N621)</f>
        <v>0</v>
      </c>
      <c r="AI621" s="238" t="str">
        <f>IF($Z621="","",RANK(AE621,$AE$2:$AE$1001)+COUNTIF($AE$2:AE621,AE621)-1)</f>
        <v/>
      </c>
      <c r="AJ621" s="238" t="str">
        <f>IF($AD621&lt;0,COUNT($AJ$1:AJ620)+1,"")</f>
        <v/>
      </c>
      <c r="AL621" s="238" t="str">
        <f>'All Ticker P&amp;L'!A621</f>
        <v/>
      </c>
      <c r="AM621" s="238" t="str">
        <f>'All Ticker P&amp;L'!B621</f>
        <v/>
      </c>
      <c r="AN621" s="238" t="str">
        <f>'All Ticker P&amp;L'!C621</f>
        <v/>
      </c>
      <c r="AO621" s="238" t="str">
        <f>'All Ticker P&amp;L'!D621</f>
        <v/>
      </c>
      <c r="AP621" s="238">
        <f>IF($AL621="",0,'All Ticker P&amp;L'!E621)</f>
        <v>0</v>
      </c>
      <c r="AQ621" s="260">
        <f>IF($AL621="",0,'All Ticker P&amp;L'!J621*'All Ticker P&amp;L'!I621)</f>
        <v>0</v>
      </c>
      <c r="AR621" s="260">
        <f>IF($AL621="",0,'All Ticker P&amp;L'!L621)</f>
        <v>0</v>
      </c>
      <c r="AS621" s="261">
        <f>IF($AL621="",0,'All Ticker P&amp;L'!M621)</f>
        <v>0</v>
      </c>
      <c r="AT621" s="238" t="str">
        <f>IF($AL621="","",RANK(AR621,$AR$2:$AR$1001)+COUNTIF($AR$2:AR621,AR621)-1)</f>
        <v/>
      </c>
      <c r="AU621" s="238" t="str">
        <f>IF($AL621="","",RANK(AV621,$AV$2:$AV$1001)+COUNTIF($AV$2:AV621,AV621)-1)</f>
        <v/>
      </c>
      <c r="AV621" s="260">
        <f t="shared" si="50"/>
        <v>0</v>
      </c>
    </row>
    <row r="622" spans="26:48" ht="15" customHeight="1" x14ac:dyDescent="0.2">
      <c r="Z622" s="238" t="str">
        <f>Shares!A622</f>
        <v/>
      </c>
      <c r="AA622" s="238" t="str">
        <f>Shares!B622</f>
        <v/>
      </c>
      <c r="AB622" s="238" t="str">
        <f>Shares!C622</f>
        <v/>
      </c>
      <c r="AC622" s="238" t="str">
        <f>Shares!D622</f>
        <v/>
      </c>
      <c r="AD622" s="238">
        <f>IF($Z622="",0,Shares!E622)</f>
        <v>0</v>
      </c>
      <c r="AE622" s="260">
        <f>IF($Z622="",0,Shares!K622*Shares!J622)</f>
        <v>0</v>
      </c>
      <c r="AF622" s="261">
        <f t="shared" si="49"/>
        <v>0</v>
      </c>
      <c r="AG622" s="260">
        <f>IF($Z622="",0,Shares!M622)</f>
        <v>0</v>
      </c>
      <c r="AH622" s="261">
        <f>IF($Z622="",0,Shares!N622)</f>
        <v>0</v>
      </c>
      <c r="AI622" s="238" t="str">
        <f>IF($Z622="","",RANK(AE622,$AE$2:$AE$1001)+COUNTIF($AE$2:AE622,AE622)-1)</f>
        <v/>
      </c>
      <c r="AJ622" s="238" t="str">
        <f>IF($AD622&lt;0,COUNT($AJ$1:AJ621)+1,"")</f>
        <v/>
      </c>
      <c r="AL622" s="238" t="str">
        <f>'All Ticker P&amp;L'!A622</f>
        <v/>
      </c>
      <c r="AM622" s="238" t="str">
        <f>'All Ticker P&amp;L'!B622</f>
        <v/>
      </c>
      <c r="AN622" s="238" t="str">
        <f>'All Ticker P&amp;L'!C622</f>
        <v/>
      </c>
      <c r="AO622" s="238" t="str">
        <f>'All Ticker P&amp;L'!D622</f>
        <v/>
      </c>
      <c r="AP622" s="238">
        <f>IF($AL622="",0,'All Ticker P&amp;L'!E622)</f>
        <v>0</v>
      </c>
      <c r="AQ622" s="260">
        <f>IF($AL622="",0,'All Ticker P&amp;L'!J622*'All Ticker P&amp;L'!I622)</f>
        <v>0</v>
      </c>
      <c r="AR622" s="260">
        <f>IF($AL622="",0,'All Ticker P&amp;L'!L622)</f>
        <v>0</v>
      </c>
      <c r="AS622" s="261">
        <f>IF($AL622="",0,'All Ticker P&amp;L'!M622)</f>
        <v>0</v>
      </c>
      <c r="AT622" s="238" t="str">
        <f>IF($AL622="","",RANK(AR622,$AR$2:$AR$1001)+COUNTIF($AR$2:AR622,AR622)-1)</f>
        <v/>
      </c>
      <c r="AU622" s="238" t="str">
        <f>IF($AL622="","",RANK(AV622,$AV$2:$AV$1001)+COUNTIF($AV$2:AV622,AV622)-1)</f>
        <v/>
      </c>
      <c r="AV622" s="260">
        <f t="shared" si="50"/>
        <v>0</v>
      </c>
    </row>
    <row r="623" spans="26:48" ht="15" customHeight="1" x14ac:dyDescent="0.2">
      <c r="Z623" s="238" t="str">
        <f>Shares!A623</f>
        <v/>
      </c>
      <c r="AA623" s="238" t="str">
        <f>Shares!B623</f>
        <v/>
      </c>
      <c r="AB623" s="238" t="str">
        <f>Shares!C623</f>
        <v/>
      </c>
      <c r="AC623" s="238" t="str">
        <f>Shares!D623</f>
        <v/>
      </c>
      <c r="AD623" s="238">
        <f>IF($Z623="",0,Shares!E623)</f>
        <v>0</v>
      </c>
      <c r="AE623" s="260">
        <f>IF($Z623="",0,Shares!K623*Shares!J623)</f>
        <v>0</v>
      </c>
      <c r="AF623" s="261">
        <f t="shared" si="49"/>
        <v>0</v>
      </c>
      <c r="AG623" s="260">
        <f>IF($Z623="",0,Shares!M623)</f>
        <v>0</v>
      </c>
      <c r="AH623" s="261">
        <f>IF($Z623="",0,Shares!N623)</f>
        <v>0</v>
      </c>
      <c r="AI623" s="238" t="str">
        <f>IF($Z623="","",RANK(AE623,$AE$2:$AE$1001)+COUNTIF($AE$2:AE623,AE623)-1)</f>
        <v/>
      </c>
      <c r="AJ623" s="238" t="str">
        <f>IF($AD623&lt;0,COUNT($AJ$1:AJ622)+1,"")</f>
        <v/>
      </c>
      <c r="AL623" s="238" t="str">
        <f>'All Ticker P&amp;L'!A623</f>
        <v/>
      </c>
      <c r="AM623" s="238" t="str">
        <f>'All Ticker P&amp;L'!B623</f>
        <v/>
      </c>
      <c r="AN623" s="238" t="str">
        <f>'All Ticker P&amp;L'!C623</f>
        <v/>
      </c>
      <c r="AO623" s="238" t="str">
        <f>'All Ticker P&amp;L'!D623</f>
        <v/>
      </c>
      <c r="AP623" s="238">
        <f>IF($AL623="",0,'All Ticker P&amp;L'!E623)</f>
        <v>0</v>
      </c>
      <c r="AQ623" s="260">
        <f>IF($AL623="",0,'All Ticker P&amp;L'!J623*'All Ticker P&amp;L'!I623)</f>
        <v>0</v>
      </c>
      <c r="AR623" s="260">
        <f>IF($AL623="",0,'All Ticker P&amp;L'!L623)</f>
        <v>0</v>
      </c>
      <c r="AS623" s="261">
        <f>IF($AL623="",0,'All Ticker P&amp;L'!M623)</f>
        <v>0</v>
      </c>
      <c r="AT623" s="238" t="str">
        <f>IF($AL623="","",RANK(AR623,$AR$2:$AR$1001)+COUNTIF($AR$2:AR623,AR623)-1)</f>
        <v/>
      </c>
      <c r="AU623" s="238" t="str">
        <f>IF($AL623="","",RANK(AV623,$AV$2:$AV$1001)+COUNTIF($AV$2:AV623,AV623)-1)</f>
        <v/>
      </c>
      <c r="AV623" s="260">
        <f t="shared" si="50"/>
        <v>0</v>
      </c>
    </row>
    <row r="624" spans="26:48" ht="15" customHeight="1" x14ac:dyDescent="0.2">
      <c r="Z624" s="238" t="str">
        <f>Shares!A624</f>
        <v/>
      </c>
      <c r="AA624" s="238" t="str">
        <f>Shares!B624</f>
        <v/>
      </c>
      <c r="AB624" s="238" t="str">
        <f>Shares!C624</f>
        <v/>
      </c>
      <c r="AC624" s="238" t="str">
        <f>Shares!D624</f>
        <v/>
      </c>
      <c r="AD624" s="238">
        <f>IF($Z624="",0,Shares!E624)</f>
        <v>0</v>
      </c>
      <c r="AE624" s="260">
        <f>IF($Z624="",0,Shares!K624*Shares!J624)</f>
        <v>0</v>
      </c>
      <c r="AF624" s="261">
        <f t="shared" si="49"/>
        <v>0</v>
      </c>
      <c r="AG624" s="260">
        <f>IF($Z624="",0,Shares!M624)</f>
        <v>0</v>
      </c>
      <c r="AH624" s="261">
        <f>IF($Z624="",0,Shares!N624)</f>
        <v>0</v>
      </c>
      <c r="AI624" s="238" t="str">
        <f>IF($Z624="","",RANK(AE624,$AE$2:$AE$1001)+COUNTIF($AE$2:AE624,AE624)-1)</f>
        <v/>
      </c>
      <c r="AJ624" s="238" t="str">
        <f>IF($AD624&lt;0,COUNT($AJ$1:AJ623)+1,"")</f>
        <v/>
      </c>
      <c r="AL624" s="238" t="str">
        <f>'All Ticker P&amp;L'!A624</f>
        <v/>
      </c>
      <c r="AM624" s="238" t="str">
        <f>'All Ticker P&amp;L'!B624</f>
        <v/>
      </c>
      <c r="AN624" s="238" t="str">
        <f>'All Ticker P&amp;L'!C624</f>
        <v/>
      </c>
      <c r="AO624" s="238" t="str">
        <f>'All Ticker P&amp;L'!D624</f>
        <v/>
      </c>
      <c r="AP624" s="238">
        <f>IF($AL624="",0,'All Ticker P&amp;L'!E624)</f>
        <v>0</v>
      </c>
      <c r="AQ624" s="260">
        <f>IF($AL624="",0,'All Ticker P&amp;L'!J624*'All Ticker P&amp;L'!I624)</f>
        <v>0</v>
      </c>
      <c r="AR624" s="260">
        <f>IF($AL624="",0,'All Ticker P&amp;L'!L624)</f>
        <v>0</v>
      </c>
      <c r="AS624" s="261">
        <f>IF($AL624="",0,'All Ticker P&amp;L'!M624)</f>
        <v>0</v>
      </c>
      <c r="AT624" s="238" t="str">
        <f>IF($AL624="","",RANK(AR624,$AR$2:$AR$1001)+COUNTIF($AR$2:AR624,AR624)-1)</f>
        <v/>
      </c>
      <c r="AU624" s="238" t="str">
        <f>IF($AL624="","",RANK(AV624,$AV$2:$AV$1001)+COUNTIF($AV$2:AV624,AV624)-1)</f>
        <v/>
      </c>
      <c r="AV624" s="260">
        <f t="shared" si="50"/>
        <v>0</v>
      </c>
    </row>
    <row r="625" spans="26:48" ht="15" customHeight="1" x14ac:dyDescent="0.2">
      <c r="Z625" s="238" t="str">
        <f>Shares!A625</f>
        <v/>
      </c>
      <c r="AA625" s="238" t="str">
        <f>Shares!B625</f>
        <v/>
      </c>
      <c r="AB625" s="238" t="str">
        <f>Shares!C625</f>
        <v/>
      </c>
      <c r="AC625" s="238" t="str">
        <f>Shares!D625</f>
        <v/>
      </c>
      <c r="AD625" s="238">
        <f>IF($Z625="",0,Shares!E625)</f>
        <v>0</v>
      </c>
      <c r="AE625" s="260">
        <f>IF($Z625="",0,Shares!K625*Shares!J625)</f>
        <v>0</v>
      </c>
      <c r="AF625" s="261">
        <f t="shared" si="49"/>
        <v>0</v>
      </c>
      <c r="AG625" s="260">
        <f>IF($Z625="",0,Shares!M625)</f>
        <v>0</v>
      </c>
      <c r="AH625" s="261">
        <f>IF($Z625="",0,Shares!N625)</f>
        <v>0</v>
      </c>
      <c r="AI625" s="238" t="str">
        <f>IF($Z625="","",RANK(AE625,$AE$2:$AE$1001)+COUNTIF($AE$2:AE625,AE625)-1)</f>
        <v/>
      </c>
      <c r="AJ625" s="238" t="str">
        <f>IF($AD625&lt;0,COUNT($AJ$1:AJ624)+1,"")</f>
        <v/>
      </c>
      <c r="AL625" s="238" t="str">
        <f>'All Ticker P&amp;L'!A625</f>
        <v/>
      </c>
      <c r="AM625" s="238" t="str">
        <f>'All Ticker P&amp;L'!B625</f>
        <v/>
      </c>
      <c r="AN625" s="238" t="str">
        <f>'All Ticker P&amp;L'!C625</f>
        <v/>
      </c>
      <c r="AO625" s="238" t="str">
        <f>'All Ticker P&amp;L'!D625</f>
        <v/>
      </c>
      <c r="AP625" s="238">
        <f>IF($AL625="",0,'All Ticker P&amp;L'!E625)</f>
        <v>0</v>
      </c>
      <c r="AQ625" s="260">
        <f>IF($AL625="",0,'All Ticker P&amp;L'!J625*'All Ticker P&amp;L'!I625)</f>
        <v>0</v>
      </c>
      <c r="AR625" s="260">
        <f>IF($AL625="",0,'All Ticker P&amp;L'!L625)</f>
        <v>0</v>
      </c>
      <c r="AS625" s="261">
        <f>IF($AL625="",0,'All Ticker P&amp;L'!M625)</f>
        <v>0</v>
      </c>
      <c r="AT625" s="238" t="str">
        <f>IF($AL625="","",RANK(AR625,$AR$2:$AR$1001)+COUNTIF($AR$2:AR625,AR625)-1)</f>
        <v/>
      </c>
      <c r="AU625" s="238" t="str">
        <f>IF($AL625="","",RANK(AV625,$AV$2:$AV$1001)+COUNTIF($AV$2:AV625,AV625)-1)</f>
        <v/>
      </c>
      <c r="AV625" s="260">
        <f t="shared" si="50"/>
        <v>0</v>
      </c>
    </row>
    <row r="626" spans="26:48" ht="15" customHeight="1" x14ac:dyDescent="0.2">
      <c r="Z626" s="238" t="str">
        <f>Shares!A626</f>
        <v/>
      </c>
      <c r="AA626" s="238" t="str">
        <f>Shares!B626</f>
        <v/>
      </c>
      <c r="AB626" s="238" t="str">
        <f>Shares!C626</f>
        <v/>
      </c>
      <c r="AC626" s="238" t="str">
        <f>Shares!D626</f>
        <v/>
      </c>
      <c r="AD626" s="238">
        <f>IF($Z626="",0,Shares!E626)</f>
        <v>0</v>
      </c>
      <c r="AE626" s="260">
        <f>IF($Z626="",0,Shares!K626*Shares!J626)</f>
        <v>0</v>
      </c>
      <c r="AF626" s="261">
        <f t="shared" si="49"/>
        <v>0</v>
      </c>
      <c r="AG626" s="260">
        <f>IF($Z626="",0,Shares!M626)</f>
        <v>0</v>
      </c>
      <c r="AH626" s="261">
        <f>IF($Z626="",0,Shares!N626)</f>
        <v>0</v>
      </c>
      <c r="AI626" s="238" t="str">
        <f>IF($Z626="","",RANK(AE626,$AE$2:$AE$1001)+COUNTIF($AE$2:AE626,AE626)-1)</f>
        <v/>
      </c>
      <c r="AJ626" s="238" t="str">
        <f>IF($AD626&lt;0,COUNT($AJ$1:AJ625)+1,"")</f>
        <v/>
      </c>
      <c r="AL626" s="238" t="str">
        <f>'All Ticker P&amp;L'!A626</f>
        <v/>
      </c>
      <c r="AM626" s="238" t="str">
        <f>'All Ticker P&amp;L'!B626</f>
        <v/>
      </c>
      <c r="AN626" s="238" t="str">
        <f>'All Ticker P&amp;L'!C626</f>
        <v/>
      </c>
      <c r="AO626" s="238" t="str">
        <f>'All Ticker P&amp;L'!D626</f>
        <v/>
      </c>
      <c r="AP626" s="238">
        <f>IF($AL626="",0,'All Ticker P&amp;L'!E626)</f>
        <v>0</v>
      </c>
      <c r="AQ626" s="260">
        <f>IF($AL626="",0,'All Ticker P&amp;L'!J626*'All Ticker P&amp;L'!I626)</f>
        <v>0</v>
      </c>
      <c r="AR626" s="260">
        <f>IF($AL626="",0,'All Ticker P&amp;L'!L626)</f>
        <v>0</v>
      </c>
      <c r="AS626" s="261">
        <f>IF($AL626="",0,'All Ticker P&amp;L'!M626)</f>
        <v>0</v>
      </c>
      <c r="AT626" s="238" t="str">
        <f>IF($AL626="","",RANK(AR626,$AR$2:$AR$1001)+COUNTIF($AR$2:AR626,AR626)-1)</f>
        <v/>
      </c>
      <c r="AU626" s="238" t="str">
        <f>IF($AL626="","",RANK(AV626,$AV$2:$AV$1001)+COUNTIF($AV$2:AV626,AV626)-1)</f>
        <v/>
      </c>
      <c r="AV626" s="260">
        <f t="shared" si="50"/>
        <v>0</v>
      </c>
    </row>
    <row r="627" spans="26:48" ht="15" customHeight="1" x14ac:dyDescent="0.2">
      <c r="Z627" s="238" t="str">
        <f>Shares!A627</f>
        <v/>
      </c>
      <c r="AA627" s="238" t="str">
        <f>Shares!B627</f>
        <v/>
      </c>
      <c r="AB627" s="238" t="str">
        <f>Shares!C627</f>
        <v/>
      </c>
      <c r="AC627" s="238" t="str">
        <f>Shares!D627</f>
        <v/>
      </c>
      <c r="AD627" s="238">
        <f>IF($Z627="",0,Shares!E627)</f>
        <v>0</v>
      </c>
      <c r="AE627" s="260">
        <f>IF($Z627="",0,Shares!K627*Shares!J627)</f>
        <v>0</v>
      </c>
      <c r="AF627" s="261">
        <f t="shared" si="49"/>
        <v>0</v>
      </c>
      <c r="AG627" s="260">
        <f>IF($Z627="",0,Shares!M627)</f>
        <v>0</v>
      </c>
      <c r="AH627" s="261">
        <f>IF($Z627="",0,Shares!N627)</f>
        <v>0</v>
      </c>
      <c r="AI627" s="238" t="str">
        <f>IF($Z627="","",RANK(AE627,$AE$2:$AE$1001)+COUNTIF($AE$2:AE627,AE627)-1)</f>
        <v/>
      </c>
      <c r="AJ627" s="238" t="str">
        <f>IF($AD627&lt;0,COUNT($AJ$1:AJ626)+1,"")</f>
        <v/>
      </c>
      <c r="AL627" s="238" t="str">
        <f>'All Ticker P&amp;L'!A627</f>
        <v/>
      </c>
      <c r="AM627" s="238" t="str">
        <f>'All Ticker P&amp;L'!B627</f>
        <v/>
      </c>
      <c r="AN627" s="238" t="str">
        <f>'All Ticker P&amp;L'!C627</f>
        <v/>
      </c>
      <c r="AO627" s="238" t="str">
        <f>'All Ticker P&amp;L'!D627</f>
        <v/>
      </c>
      <c r="AP627" s="238">
        <f>IF($AL627="",0,'All Ticker P&amp;L'!E627)</f>
        <v>0</v>
      </c>
      <c r="AQ627" s="260">
        <f>IF($AL627="",0,'All Ticker P&amp;L'!J627*'All Ticker P&amp;L'!I627)</f>
        <v>0</v>
      </c>
      <c r="AR627" s="260">
        <f>IF($AL627="",0,'All Ticker P&amp;L'!L627)</f>
        <v>0</v>
      </c>
      <c r="AS627" s="261">
        <f>IF($AL627="",0,'All Ticker P&amp;L'!M627)</f>
        <v>0</v>
      </c>
      <c r="AT627" s="238" t="str">
        <f>IF($AL627="","",RANK(AR627,$AR$2:$AR$1001)+COUNTIF($AR$2:AR627,AR627)-1)</f>
        <v/>
      </c>
      <c r="AU627" s="238" t="str">
        <f>IF($AL627="","",RANK(AV627,$AV$2:$AV$1001)+COUNTIF($AV$2:AV627,AV627)-1)</f>
        <v/>
      </c>
      <c r="AV627" s="260">
        <f t="shared" si="50"/>
        <v>0</v>
      </c>
    </row>
    <row r="628" spans="26:48" ht="15" customHeight="1" x14ac:dyDescent="0.2">
      <c r="Z628" s="238" t="str">
        <f>Shares!A628</f>
        <v/>
      </c>
      <c r="AA628" s="238" t="str">
        <f>Shares!B628</f>
        <v/>
      </c>
      <c r="AB628" s="238" t="str">
        <f>Shares!C628</f>
        <v/>
      </c>
      <c r="AC628" s="238" t="str">
        <f>Shares!D628</f>
        <v/>
      </c>
      <c r="AD628" s="238">
        <f>IF($Z628="",0,Shares!E628)</f>
        <v>0</v>
      </c>
      <c r="AE628" s="260">
        <f>IF($Z628="",0,Shares!K628*Shares!J628)</f>
        <v>0</v>
      </c>
      <c r="AF628" s="261">
        <f t="shared" si="49"/>
        <v>0</v>
      </c>
      <c r="AG628" s="260">
        <f>IF($Z628="",0,Shares!M628)</f>
        <v>0</v>
      </c>
      <c r="AH628" s="261">
        <f>IF($Z628="",0,Shares!N628)</f>
        <v>0</v>
      </c>
      <c r="AI628" s="238" t="str">
        <f>IF($Z628="","",RANK(AE628,$AE$2:$AE$1001)+COUNTIF($AE$2:AE628,AE628)-1)</f>
        <v/>
      </c>
      <c r="AJ628" s="238" t="str">
        <f>IF($AD628&lt;0,COUNT($AJ$1:AJ627)+1,"")</f>
        <v/>
      </c>
      <c r="AL628" s="238" t="str">
        <f>'All Ticker P&amp;L'!A628</f>
        <v/>
      </c>
      <c r="AM628" s="238" t="str">
        <f>'All Ticker P&amp;L'!B628</f>
        <v/>
      </c>
      <c r="AN628" s="238" t="str">
        <f>'All Ticker P&amp;L'!C628</f>
        <v/>
      </c>
      <c r="AO628" s="238" t="str">
        <f>'All Ticker P&amp;L'!D628</f>
        <v/>
      </c>
      <c r="AP628" s="238">
        <f>IF($AL628="",0,'All Ticker P&amp;L'!E628)</f>
        <v>0</v>
      </c>
      <c r="AQ628" s="260">
        <f>IF($AL628="",0,'All Ticker P&amp;L'!J628*'All Ticker P&amp;L'!I628)</f>
        <v>0</v>
      </c>
      <c r="AR628" s="260">
        <f>IF($AL628="",0,'All Ticker P&amp;L'!L628)</f>
        <v>0</v>
      </c>
      <c r="AS628" s="261">
        <f>IF($AL628="",0,'All Ticker P&amp;L'!M628)</f>
        <v>0</v>
      </c>
      <c r="AT628" s="238" t="str">
        <f>IF($AL628="","",RANK(AR628,$AR$2:$AR$1001)+COUNTIF($AR$2:AR628,AR628)-1)</f>
        <v/>
      </c>
      <c r="AU628" s="238" t="str">
        <f>IF($AL628="","",RANK(AV628,$AV$2:$AV$1001)+COUNTIF($AV$2:AV628,AV628)-1)</f>
        <v/>
      </c>
      <c r="AV628" s="260">
        <f t="shared" si="50"/>
        <v>0</v>
      </c>
    </row>
    <row r="629" spans="26:48" ht="15" customHeight="1" x14ac:dyDescent="0.2">
      <c r="Z629" s="238" t="str">
        <f>Shares!A629</f>
        <v/>
      </c>
      <c r="AA629" s="238" t="str">
        <f>Shares!B629</f>
        <v/>
      </c>
      <c r="AB629" s="238" t="str">
        <f>Shares!C629</f>
        <v/>
      </c>
      <c r="AC629" s="238" t="str">
        <f>Shares!D629</f>
        <v/>
      </c>
      <c r="AD629" s="238">
        <f>IF($Z629="",0,Shares!E629)</f>
        <v>0</v>
      </c>
      <c r="AE629" s="260">
        <f>IF($Z629="",0,Shares!K629*Shares!J629)</f>
        <v>0</v>
      </c>
      <c r="AF629" s="261">
        <f t="shared" si="49"/>
        <v>0</v>
      </c>
      <c r="AG629" s="260">
        <f>IF($Z629="",0,Shares!M629)</f>
        <v>0</v>
      </c>
      <c r="AH629" s="261">
        <f>IF($Z629="",0,Shares!N629)</f>
        <v>0</v>
      </c>
      <c r="AI629" s="238" t="str">
        <f>IF($Z629="","",RANK(AE629,$AE$2:$AE$1001)+COUNTIF($AE$2:AE629,AE629)-1)</f>
        <v/>
      </c>
      <c r="AJ629" s="238" t="str">
        <f>IF($AD629&lt;0,COUNT($AJ$1:AJ628)+1,"")</f>
        <v/>
      </c>
      <c r="AL629" s="238" t="str">
        <f>'All Ticker P&amp;L'!A629</f>
        <v/>
      </c>
      <c r="AM629" s="238" t="str">
        <f>'All Ticker P&amp;L'!B629</f>
        <v/>
      </c>
      <c r="AN629" s="238" t="str">
        <f>'All Ticker P&amp;L'!C629</f>
        <v/>
      </c>
      <c r="AO629" s="238" t="str">
        <f>'All Ticker P&amp;L'!D629</f>
        <v/>
      </c>
      <c r="AP629" s="238">
        <f>IF($AL629="",0,'All Ticker P&amp;L'!E629)</f>
        <v>0</v>
      </c>
      <c r="AQ629" s="260">
        <f>IF($AL629="",0,'All Ticker P&amp;L'!J629*'All Ticker P&amp;L'!I629)</f>
        <v>0</v>
      </c>
      <c r="AR629" s="260">
        <f>IF($AL629="",0,'All Ticker P&amp;L'!L629)</f>
        <v>0</v>
      </c>
      <c r="AS629" s="261">
        <f>IF($AL629="",0,'All Ticker P&amp;L'!M629)</f>
        <v>0</v>
      </c>
      <c r="AT629" s="238" t="str">
        <f>IF($AL629="","",RANK(AR629,$AR$2:$AR$1001)+COUNTIF($AR$2:AR629,AR629)-1)</f>
        <v/>
      </c>
      <c r="AU629" s="238" t="str">
        <f>IF($AL629="","",RANK(AV629,$AV$2:$AV$1001)+COUNTIF($AV$2:AV629,AV629)-1)</f>
        <v/>
      </c>
      <c r="AV629" s="260">
        <f t="shared" si="50"/>
        <v>0</v>
      </c>
    </row>
    <row r="630" spans="26:48" ht="15" customHeight="1" x14ac:dyDescent="0.2">
      <c r="Z630" s="238" t="str">
        <f>Shares!A630</f>
        <v/>
      </c>
      <c r="AA630" s="238" t="str">
        <f>Shares!B630</f>
        <v/>
      </c>
      <c r="AB630" s="238" t="str">
        <f>Shares!C630</f>
        <v/>
      </c>
      <c r="AC630" s="238" t="str">
        <f>Shares!D630</f>
        <v/>
      </c>
      <c r="AD630" s="238">
        <f>IF($Z630="",0,Shares!E630)</f>
        <v>0</v>
      </c>
      <c r="AE630" s="260">
        <f>IF($Z630="",0,Shares!K630*Shares!J630)</f>
        <v>0</v>
      </c>
      <c r="AF630" s="261">
        <f t="shared" si="49"/>
        <v>0</v>
      </c>
      <c r="AG630" s="260">
        <f>IF($Z630="",0,Shares!M630)</f>
        <v>0</v>
      </c>
      <c r="AH630" s="261">
        <f>IF($Z630="",0,Shares!N630)</f>
        <v>0</v>
      </c>
      <c r="AI630" s="238" t="str">
        <f>IF($Z630="","",RANK(AE630,$AE$2:$AE$1001)+COUNTIF($AE$2:AE630,AE630)-1)</f>
        <v/>
      </c>
      <c r="AJ630" s="238" t="str">
        <f>IF($AD630&lt;0,COUNT($AJ$1:AJ629)+1,"")</f>
        <v/>
      </c>
      <c r="AL630" s="238" t="str">
        <f>'All Ticker P&amp;L'!A630</f>
        <v/>
      </c>
      <c r="AM630" s="238" t="str">
        <f>'All Ticker P&amp;L'!B630</f>
        <v/>
      </c>
      <c r="AN630" s="238" t="str">
        <f>'All Ticker P&amp;L'!C630</f>
        <v/>
      </c>
      <c r="AO630" s="238" t="str">
        <f>'All Ticker P&amp;L'!D630</f>
        <v/>
      </c>
      <c r="AP630" s="238">
        <f>IF($AL630="",0,'All Ticker P&amp;L'!E630)</f>
        <v>0</v>
      </c>
      <c r="AQ630" s="260">
        <f>IF($AL630="",0,'All Ticker P&amp;L'!J630*'All Ticker P&amp;L'!I630)</f>
        <v>0</v>
      </c>
      <c r="AR630" s="260">
        <f>IF($AL630="",0,'All Ticker P&amp;L'!L630)</f>
        <v>0</v>
      </c>
      <c r="AS630" s="261">
        <f>IF($AL630="",0,'All Ticker P&amp;L'!M630)</f>
        <v>0</v>
      </c>
      <c r="AT630" s="238" t="str">
        <f>IF($AL630="","",RANK(AR630,$AR$2:$AR$1001)+COUNTIF($AR$2:AR630,AR630)-1)</f>
        <v/>
      </c>
      <c r="AU630" s="238" t="str">
        <f>IF($AL630="","",RANK(AV630,$AV$2:$AV$1001)+COUNTIF($AV$2:AV630,AV630)-1)</f>
        <v/>
      </c>
      <c r="AV630" s="260">
        <f t="shared" si="50"/>
        <v>0</v>
      </c>
    </row>
    <row r="631" spans="26:48" ht="15" customHeight="1" x14ac:dyDescent="0.2">
      <c r="Z631" s="238" t="str">
        <f>Shares!A631</f>
        <v/>
      </c>
      <c r="AA631" s="238" t="str">
        <f>Shares!B631</f>
        <v/>
      </c>
      <c r="AB631" s="238" t="str">
        <f>Shares!C631</f>
        <v/>
      </c>
      <c r="AC631" s="238" t="str">
        <f>Shares!D631</f>
        <v/>
      </c>
      <c r="AD631" s="238">
        <f>IF($Z631="",0,Shares!E631)</f>
        <v>0</v>
      </c>
      <c r="AE631" s="260">
        <f>IF($Z631="",0,Shares!K631*Shares!J631)</f>
        <v>0</v>
      </c>
      <c r="AF631" s="261">
        <f t="shared" si="49"/>
        <v>0</v>
      </c>
      <c r="AG631" s="260">
        <f>IF($Z631="",0,Shares!M631)</f>
        <v>0</v>
      </c>
      <c r="AH631" s="261">
        <f>IF($Z631="",0,Shares!N631)</f>
        <v>0</v>
      </c>
      <c r="AI631" s="238" t="str">
        <f>IF($Z631="","",RANK(AE631,$AE$2:$AE$1001)+COUNTIF($AE$2:AE631,AE631)-1)</f>
        <v/>
      </c>
      <c r="AJ631" s="238" t="str">
        <f>IF($AD631&lt;0,COUNT($AJ$1:AJ630)+1,"")</f>
        <v/>
      </c>
      <c r="AL631" s="238" t="str">
        <f>'All Ticker P&amp;L'!A631</f>
        <v/>
      </c>
      <c r="AM631" s="238" t="str">
        <f>'All Ticker P&amp;L'!B631</f>
        <v/>
      </c>
      <c r="AN631" s="238" t="str">
        <f>'All Ticker P&amp;L'!C631</f>
        <v/>
      </c>
      <c r="AO631" s="238" t="str">
        <f>'All Ticker P&amp;L'!D631</f>
        <v/>
      </c>
      <c r="AP631" s="238">
        <f>IF($AL631="",0,'All Ticker P&amp;L'!E631)</f>
        <v>0</v>
      </c>
      <c r="AQ631" s="260">
        <f>IF($AL631="",0,'All Ticker P&amp;L'!J631*'All Ticker P&amp;L'!I631)</f>
        <v>0</v>
      </c>
      <c r="AR631" s="260">
        <f>IF($AL631="",0,'All Ticker P&amp;L'!L631)</f>
        <v>0</v>
      </c>
      <c r="AS631" s="261">
        <f>IF($AL631="",0,'All Ticker P&amp;L'!M631)</f>
        <v>0</v>
      </c>
      <c r="AT631" s="238" t="str">
        <f>IF($AL631="","",RANK(AR631,$AR$2:$AR$1001)+COUNTIF($AR$2:AR631,AR631)-1)</f>
        <v/>
      </c>
      <c r="AU631" s="238" t="str">
        <f>IF($AL631="","",RANK(AV631,$AV$2:$AV$1001)+COUNTIF($AV$2:AV631,AV631)-1)</f>
        <v/>
      </c>
      <c r="AV631" s="260">
        <f t="shared" si="50"/>
        <v>0</v>
      </c>
    </row>
    <row r="632" spans="26:48" ht="15" customHeight="1" x14ac:dyDescent="0.2">
      <c r="Z632" s="238" t="str">
        <f>Shares!A632</f>
        <v/>
      </c>
      <c r="AA632" s="238" t="str">
        <f>Shares!B632</f>
        <v/>
      </c>
      <c r="AB632" s="238" t="str">
        <f>Shares!C632</f>
        <v/>
      </c>
      <c r="AC632" s="238" t="str">
        <f>Shares!D632</f>
        <v/>
      </c>
      <c r="AD632" s="238">
        <f>IF($Z632="",0,Shares!E632)</f>
        <v>0</v>
      </c>
      <c r="AE632" s="260">
        <f>IF($Z632="",0,Shares!K632*Shares!J632)</f>
        <v>0</v>
      </c>
      <c r="AF632" s="261">
        <f t="shared" si="49"/>
        <v>0</v>
      </c>
      <c r="AG632" s="260">
        <f>IF($Z632="",0,Shares!M632)</f>
        <v>0</v>
      </c>
      <c r="AH632" s="261">
        <f>IF($Z632="",0,Shares!N632)</f>
        <v>0</v>
      </c>
      <c r="AI632" s="238" t="str">
        <f>IF($Z632="","",RANK(AE632,$AE$2:$AE$1001)+COUNTIF($AE$2:AE632,AE632)-1)</f>
        <v/>
      </c>
      <c r="AJ632" s="238" t="str">
        <f>IF($AD632&lt;0,COUNT($AJ$1:AJ631)+1,"")</f>
        <v/>
      </c>
      <c r="AL632" s="238" t="str">
        <f>'All Ticker P&amp;L'!A632</f>
        <v/>
      </c>
      <c r="AM632" s="238" t="str">
        <f>'All Ticker P&amp;L'!B632</f>
        <v/>
      </c>
      <c r="AN632" s="238" t="str">
        <f>'All Ticker P&amp;L'!C632</f>
        <v/>
      </c>
      <c r="AO632" s="238" t="str">
        <f>'All Ticker P&amp;L'!D632</f>
        <v/>
      </c>
      <c r="AP632" s="238">
        <f>IF($AL632="",0,'All Ticker P&amp;L'!E632)</f>
        <v>0</v>
      </c>
      <c r="AQ632" s="260">
        <f>IF($AL632="",0,'All Ticker P&amp;L'!J632*'All Ticker P&amp;L'!I632)</f>
        <v>0</v>
      </c>
      <c r="AR632" s="260">
        <f>IF($AL632="",0,'All Ticker P&amp;L'!L632)</f>
        <v>0</v>
      </c>
      <c r="AS632" s="261">
        <f>IF($AL632="",0,'All Ticker P&amp;L'!M632)</f>
        <v>0</v>
      </c>
      <c r="AT632" s="238" t="str">
        <f>IF($AL632="","",RANK(AR632,$AR$2:$AR$1001)+COUNTIF($AR$2:AR632,AR632)-1)</f>
        <v/>
      </c>
      <c r="AU632" s="238" t="str">
        <f>IF($AL632="","",RANK(AV632,$AV$2:$AV$1001)+COUNTIF($AV$2:AV632,AV632)-1)</f>
        <v/>
      </c>
      <c r="AV632" s="260">
        <f t="shared" si="50"/>
        <v>0</v>
      </c>
    </row>
    <row r="633" spans="26:48" ht="15" customHeight="1" x14ac:dyDescent="0.2">
      <c r="Z633" s="238" t="str">
        <f>Shares!A633</f>
        <v/>
      </c>
      <c r="AA633" s="238" t="str">
        <f>Shares!B633</f>
        <v/>
      </c>
      <c r="AB633" s="238" t="str">
        <f>Shares!C633</f>
        <v/>
      </c>
      <c r="AC633" s="238" t="str">
        <f>Shares!D633</f>
        <v/>
      </c>
      <c r="AD633" s="238">
        <f>IF($Z633="",0,Shares!E633)</f>
        <v>0</v>
      </c>
      <c r="AE633" s="260">
        <f>IF($Z633="",0,Shares!K633*Shares!J633)</f>
        <v>0</v>
      </c>
      <c r="AF633" s="261">
        <f t="shared" si="49"/>
        <v>0</v>
      </c>
      <c r="AG633" s="260">
        <f>IF($Z633="",0,Shares!M633)</f>
        <v>0</v>
      </c>
      <c r="AH633" s="261">
        <f>IF($Z633="",0,Shares!N633)</f>
        <v>0</v>
      </c>
      <c r="AI633" s="238" t="str">
        <f>IF($Z633="","",RANK(AE633,$AE$2:$AE$1001)+COUNTIF($AE$2:AE633,AE633)-1)</f>
        <v/>
      </c>
      <c r="AJ633" s="238" t="str">
        <f>IF($AD633&lt;0,COUNT($AJ$1:AJ632)+1,"")</f>
        <v/>
      </c>
      <c r="AL633" s="238" t="str">
        <f>'All Ticker P&amp;L'!A633</f>
        <v/>
      </c>
      <c r="AM633" s="238" t="str">
        <f>'All Ticker P&amp;L'!B633</f>
        <v/>
      </c>
      <c r="AN633" s="238" t="str">
        <f>'All Ticker P&amp;L'!C633</f>
        <v/>
      </c>
      <c r="AO633" s="238" t="str">
        <f>'All Ticker P&amp;L'!D633</f>
        <v/>
      </c>
      <c r="AP633" s="238">
        <f>IF($AL633="",0,'All Ticker P&amp;L'!E633)</f>
        <v>0</v>
      </c>
      <c r="AQ633" s="260">
        <f>IF($AL633="",0,'All Ticker P&amp;L'!J633*'All Ticker P&amp;L'!I633)</f>
        <v>0</v>
      </c>
      <c r="AR633" s="260">
        <f>IF($AL633="",0,'All Ticker P&amp;L'!L633)</f>
        <v>0</v>
      </c>
      <c r="AS633" s="261">
        <f>IF($AL633="",0,'All Ticker P&amp;L'!M633)</f>
        <v>0</v>
      </c>
      <c r="AT633" s="238" t="str">
        <f>IF($AL633="","",RANK(AR633,$AR$2:$AR$1001)+COUNTIF($AR$2:AR633,AR633)-1)</f>
        <v/>
      </c>
      <c r="AU633" s="238" t="str">
        <f>IF($AL633="","",RANK(AV633,$AV$2:$AV$1001)+COUNTIF($AV$2:AV633,AV633)-1)</f>
        <v/>
      </c>
      <c r="AV633" s="260">
        <f t="shared" si="50"/>
        <v>0</v>
      </c>
    </row>
    <row r="634" spans="26:48" ht="15" customHeight="1" x14ac:dyDescent="0.2">
      <c r="Z634" s="238" t="str">
        <f>Shares!A634</f>
        <v/>
      </c>
      <c r="AA634" s="238" t="str">
        <f>Shares!B634</f>
        <v/>
      </c>
      <c r="AB634" s="238" t="str">
        <f>Shares!C634</f>
        <v/>
      </c>
      <c r="AC634" s="238" t="str">
        <f>Shares!D634</f>
        <v/>
      </c>
      <c r="AD634" s="238">
        <f>IF($Z634="",0,Shares!E634)</f>
        <v>0</v>
      </c>
      <c r="AE634" s="260">
        <f>IF($Z634="",0,Shares!K634*Shares!J634)</f>
        <v>0</v>
      </c>
      <c r="AF634" s="261">
        <f t="shared" si="49"/>
        <v>0</v>
      </c>
      <c r="AG634" s="260">
        <f>IF($Z634="",0,Shares!M634)</f>
        <v>0</v>
      </c>
      <c r="AH634" s="261">
        <f>IF($Z634="",0,Shares!N634)</f>
        <v>0</v>
      </c>
      <c r="AI634" s="238" t="str">
        <f>IF($Z634="","",RANK(AE634,$AE$2:$AE$1001)+COUNTIF($AE$2:AE634,AE634)-1)</f>
        <v/>
      </c>
      <c r="AJ634" s="238" t="str">
        <f>IF($AD634&lt;0,COUNT($AJ$1:AJ633)+1,"")</f>
        <v/>
      </c>
      <c r="AL634" s="238" t="str">
        <f>'All Ticker P&amp;L'!A634</f>
        <v/>
      </c>
      <c r="AM634" s="238" t="str">
        <f>'All Ticker P&amp;L'!B634</f>
        <v/>
      </c>
      <c r="AN634" s="238" t="str">
        <f>'All Ticker P&amp;L'!C634</f>
        <v/>
      </c>
      <c r="AO634" s="238" t="str">
        <f>'All Ticker P&amp;L'!D634</f>
        <v/>
      </c>
      <c r="AP634" s="238">
        <f>IF($AL634="",0,'All Ticker P&amp;L'!E634)</f>
        <v>0</v>
      </c>
      <c r="AQ634" s="260">
        <f>IF($AL634="",0,'All Ticker P&amp;L'!J634*'All Ticker P&amp;L'!I634)</f>
        <v>0</v>
      </c>
      <c r="AR634" s="260">
        <f>IF($AL634="",0,'All Ticker P&amp;L'!L634)</f>
        <v>0</v>
      </c>
      <c r="AS634" s="261">
        <f>IF($AL634="",0,'All Ticker P&amp;L'!M634)</f>
        <v>0</v>
      </c>
      <c r="AT634" s="238" t="str">
        <f>IF($AL634="","",RANK(AR634,$AR$2:$AR$1001)+COUNTIF($AR$2:AR634,AR634)-1)</f>
        <v/>
      </c>
      <c r="AU634" s="238" t="str">
        <f>IF($AL634="","",RANK(AV634,$AV$2:$AV$1001)+COUNTIF($AV$2:AV634,AV634)-1)</f>
        <v/>
      </c>
      <c r="AV634" s="260">
        <f t="shared" si="50"/>
        <v>0</v>
      </c>
    </row>
    <row r="635" spans="26:48" ht="15" customHeight="1" x14ac:dyDescent="0.2">
      <c r="Z635" s="238" t="str">
        <f>Shares!A635</f>
        <v/>
      </c>
      <c r="AA635" s="238" t="str">
        <f>Shares!B635</f>
        <v/>
      </c>
      <c r="AB635" s="238" t="str">
        <f>Shares!C635</f>
        <v/>
      </c>
      <c r="AC635" s="238" t="str">
        <f>Shares!D635</f>
        <v/>
      </c>
      <c r="AD635" s="238">
        <f>IF($Z635="",0,Shares!E635)</f>
        <v>0</v>
      </c>
      <c r="AE635" s="260">
        <f>IF($Z635="",0,Shares!K635*Shares!J635)</f>
        <v>0</v>
      </c>
      <c r="AF635" s="261">
        <f t="shared" si="49"/>
        <v>0</v>
      </c>
      <c r="AG635" s="260">
        <f>IF($Z635="",0,Shares!M635)</f>
        <v>0</v>
      </c>
      <c r="AH635" s="261">
        <f>IF($Z635="",0,Shares!N635)</f>
        <v>0</v>
      </c>
      <c r="AI635" s="238" t="str">
        <f>IF($Z635="","",RANK(AE635,$AE$2:$AE$1001)+COUNTIF($AE$2:AE635,AE635)-1)</f>
        <v/>
      </c>
      <c r="AJ635" s="238" t="str">
        <f>IF($AD635&lt;0,COUNT($AJ$1:AJ634)+1,"")</f>
        <v/>
      </c>
      <c r="AL635" s="238" t="str">
        <f>'All Ticker P&amp;L'!A635</f>
        <v/>
      </c>
      <c r="AM635" s="238" t="str">
        <f>'All Ticker P&amp;L'!B635</f>
        <v/>
      </c>
      <c r="AN635" s="238" t="str">
        <f>'All Ticker P&amp;L'!C635</f>
        <v/>
      </c>
      <c r="AO635" s="238" t="str">
        <f>'All Ticker P&amp;L'!D635</f>
        <v/>
      </c>
      <c r="AP635" s="238">
        <f>IF($AL635="",0,'All Ticker P&amp;L'!E635)</f>
        <v>0</v>
      </c>
      <c r="AQ635" s="260">
        <f>IF($AL635="",0,'All Ticker P&amp;L'!J635*'All Ticker P&amp;L'!I635)</f>
        <v>0</v>
      </c>
      <c r="AR635" s="260">
        <f>IF($AL635="",0,'All Ticker P&amp;L'!L635)</f>
        <v>0</v>
      </c>
      <c r="AS635" s="261">
        <f>IF($AL635="",0,'All Ticker P&amp;L'!M635)</f>
        <v>0</v>
      </c>
      <c r="AT635" s="238" t="str">
        <f>IF($AL635="","",RANK(AR635,$AR$2:$AR$1001)+COUNTIF($AR$2:AR635,AR635)-1)</f>
        <v/>
      </c>
      <c r="AU635" s="238" t="str">
        <f>IF($AL635="","",RANK(AV635,$AV$2:$AV$1001)+COUNTIF($AV$2:AV635,AV635)-1)</f>
        <v/>
      </c>
      <c r="AV635" s="260">
        <f t="shared" si="50"/>
        <v>0</v>
      </c>
    </row>
    <row r="636" spans="26:48" ht="15" customHeight="1" x14ac:dyDescent="0.2">
      <c r="Z636" s="238" t="str">
        <f>Shares!A636</f>
        <v/>
      </c>
      <c r="AA636" s="238" t="str">
        <f>Shares!B636</f>
        <v/>
      </c>
      <c r="AB636" s="238" t="str">
        <f>Shares!C636</f>
        <v/>
      </c>
      <c r="AC636" s="238" t="str">
        <f>Shares!D636</f>
        <v/>
      </c>
      <c r="AD636" s="238">
        <f>IF($Z636="",0,Shares!E636)</f>
        <v>0</v>
      </c>
      <c r="AE636" s="260">
        <f>IF($Z636="",0,Shares!K636*Shares!J636)</f>
        <v>0</v>
      </c>
      <c r="AF636" s="261">
        <f t="shared" si="49"/>
        <v>0</v>
      </c>
      <c r="AG636" s="260">
        <f>IF($Z636="",0,Shares!M636)</f>
        <v>0</v>
      </c>
      <c r="AH636" s="261">
        <f>IF($Z636="",0,Shares!N636)</f>
        <v>0</v>
      </c>
      <c r="AI636" s="238" t="str">
        <f>IF($Z636="","",RANK(AE636,$AE$2:$AE$1001)+COUNTIF($AE$2:AE636,AE636)-1)</f>
        <v/>
      </c>
      <c r="AJ636" s="238" t="str">
        <f>IF($AD636&lt;0,COUNT($AJ$1:AJ635)+1,"")</f>
        <v/>
      </c>
      <c r="AL636" s="238" t="str">
        <f>'All Ticker P&amp;L'!A636</f>
        <v/>
      </c>
      <c r="AM636" s="238" t="str">
        <f>'All Ticker P&amp;L'!B636</f>
        <v/>
      </c>
      <c r="AN636" s="238" t="str">
        <f>'All Ticker P&amp;L'!C636</f>
        <v/>
      </c>
      <c r="AO636" s="238" t="str">
        <f>'All Ticker P&amp;L'!D636</f>
        <v/>
      </c>
      <c r="AP636" s="238">
        <f>IF($AL636="",0,'All Ticker P&amp;L'!E636)</f>
        <v>0</v>
      </c>
      <c r="AQ636" s="260">
        <f>IF($AL636="",0,'All Ticker P&amp;L'!J636*'All Ticker P&amp;L'!I636)</f>
        <v>0</v>
      </c>
      <c r="AR636" s="260">
        <f>IF($AL636="",0,'All Ticker P&amp;L'!L636)</f>
        <v>0</v>
      </c>
      <c r="AS636" s="261">
        <f>IF($AL636="",0,'All Ticker P&amp;L'!M636)</f>
        <v>0</v>
      </c>
      <c r="AT636" s="238" t="str">
        <f>IF($AL636="","",RANK(AR636,$AR$2:$AR$1001)+COUNTIF($AR$2:AR636,AR636)-1)</f>
        <v/>
      </c>
      <c r="AU636" s="238" t="str">
        <f>IF($AL636="","",RANK(AV636,$AV$2:$AV$1001)+COUNTIF($AV$2:AV636,AV636)-1)</f>
        <v/>
      </c>
      <c r="AV636" s="260">
        <f t="shared" si="50"/>
        <v>0</v>
      </c>
    </row>
    <row r="637" spans="26:48" ht="15" customHeight="1" x14ac:dyDescent="0.2">
      <c r="Z637" s="238" t="str">
        <f>Shares!A637</f>
        <v/>
      </c>
      <c r="AA637" s="238" t="str">
        <f>Shares!B637</f>
        <v/>
      </c>
      <c r="AB637" s="238" t="str">
        <f>Shares!C637</f>
        <v/>
      </c>
      <c r="AC637" s="238" t="str">
        <f>Shares!D637</f>
        <v/>
      </c>
      <c r="AD637" s="238">
        <f>IF($Z637="",0,Shares!E637)</f>
        <v>0</v>
      </c>
      <c r="AE637" s="260">
        <f>IF($Z637="",0,Shares!K637*Shares!J637)</f>
        <v>0</v>
      </c>
      <c r="AF637" s="261">
        <f t="shared" si="49"/>
        <v>0</v>
      </c>
      <c r="AG637" s="260">
        <f>IF($Z637="",0,Shares!M637)</f>
        <v>0</v>
      </c>
      <c r="AH637" s="261">
        <f>IF($Z637="",0,Shares!N637)</f>
        <v>0</v>
      </c>
      <c r="AI637" s="238" t="str">
        <f>IF($Z637="","",RANK(AE637,$AE$2:$AE$1001)+COUNTIF($AE$2:AE637,AE637)-1)</f>
        <v/>
      </c>
      <c r="AJ637" s="238" t="str">
        <f>IF($AD637&lt;0,COUNT($AJ$1:AJ636)+1,"")</f>
        <v/>
      </c>
      <c r="AL637" s="238" t="str">
        <f>'All Ticker P&amp;L'!A637</f>
        <v/>
      </c>
      <c r="AM637" s="238" t="str">
        <f>'All Ticker P&amp;L'!B637</f>
        <v/>
      </c>
      <c r="AN637" s="238" t="str">
        <f>'All Ticker P&amp;L'!C637</f>
        <v/>
      </c>
      <c r="AO637" s="238" t="str">
        <f>'All Ticker P&amp;L'!D637</f>
        <v/>
      </c>
      <c r="AP637" s="238">
        <f>IF($AL637="",0,'All Ticker P&amp;L'!E637)</f>
        <v>0</v>
      </c>
      <c r="AQ637" s="260">
        <f>IF($AL637="",0,'All Ticker P&amp;L'!J637*'All Ticker P&amp;L'!I637)</f>
        <v>0</v>
      </c>
      <c r="AR637" s="260">
        <f>IF($AL637="",0,'All Ticker P&amp;L'!L637)</f>
        <v>0</v>
      </c>
      <c r="AS637" s="261">
        <f>IF($AL637="",0,'All Ticker P&amp;L'!M637)</f>
        <v>0</v>
      </c>
      <c r="AT637" s="238" t="str">
        <f>IF($AL637="","",RANK(AR637,$AR$2:$AR$1001)+COUNTIF($AR$2:AR637,AR637)-1)</f>
        <v/>
      </c>
      <c r="AU637" s="238" t="str">
        <f>IF($AL637="","",RANK(AV637,$AV$2:$AV$1001)+COUNTIF($AV$2:AV637,AV637)-1)</f>
        <v/>
      </c>
      <c r="AV637" s="260">
        <f t="shared" si="50"/>
        <v>0</v>
      </c>
    </row>
    <row r="638" spans="26:48" ht="15" customHeight="1" x14ac:dyDescent="0.2">
      <c r="Z638" s="238" t="str">
        <f>Shares!A638</f>
        <v/>
      </c>
      <c r="AA638" s="238" t="str">
        <f>Shares!B638</f>
        <v/>
      </c>
      <c r="AB638" s="238" t="str">
        <f>Shares!C638</f>
        <v/>
      </c>
      <c r="AC638" s="238" t="str">
        <f>Shares!D638</f>
        <v/>
      </c>
      <c r="AD638" s="238">
        <f>IF($Z638="",0,Shares!E638)</f>
        <v>0</v>
      </c>
      <c r="AE638" s="260">
        <f>IF($Z638="",0,Shares!K638*Shares!J638)</f>
        <v>0</v>
      </c>
      <c r="AF638" s="261">
        <f t="shared" si="49"/>
        <v>0</v>
      </c>
      <c r="AG638" s="260">
        <f>IF($Z638="",0,Shares!M638)</f>
        <v>0</v>
      </c>
      <c r="AH638" s="261">
        <f>IF($Z638="",0,Shares!N638)</f>
        <v>0</v>
      </c>
      <c r="AI638" s="238" t="str">
        <f>IF($Z638="","",RANK(AE638,$AE$2:$AE$1001)+COUNTIF($AE$2:AE638,AE638)-1)</f>
        <v/>
      </c>
      <c r="AJ638" s="238" t="str">
        <f>IF($AD638&lt;0,COUNT($AJ$1:AJ637)+1,"")</f>
        <v/>
      </c>
      <c r="AL638" s="238" t="str">
        <f>'All Ticker P&amp;L'!A638</f>
        <v/>
      </c>
      <c r="AM638" s="238" t="str">
        <f>'All Ticker P&amp;L'!B638</f>
        <v/>
      </c>
      <c r="AN638" s="238" t="str">
        <f>'All Ticker P&amp;L'!C638</f>
        <v/>
      </c>
      <c r="AO638" s="238" t="str">
        <f>'All Ticker P&amp;L'!D638</f>
        <v/>
      </c>
      <c r="AP638" s="238">
        <f>IF($AL638="",0,'All Ticker P&amp;L'!E638)</f>
        <v>0</v>
      </c>
      <c r="AQ638" s="260">
        <f>IF($AL638="",0,'All Ticker P&amp;L'!J638*'All Ticker P&amp;L'!I638)</f>
        <v>0</v>
      </c>
      <c r="AR638" s="260">
        <f>IF($AL638="",0,'All Ticker P&amp;L'!L638)</f>
        <v>0</v>
      </c>
      <c r="AS638" s="261">
        <f>IF($AL638="",0,'All Ticker P&amp;L'!M638)</f>
        <v>0</v>
      </c>
      <c r="AT638" s="238" t="str">
        <f>IF($AL638="","",RANK(AR638,$AR$2:$AR$1001)+COUNTIF($AR$2:AR638,AR638)-1)</f>
        <v/>
      </c>
      <c r="AU638" s="238" t="str">
        <f>IF($AL638="","",RANK(AV638,$AV$2:$AV$1001)+COUNTIF($AV$2:AV638,AV638)-1)</f>
        <v/>
      </c>
      <c r="AV638" s="260">
        <f t="shared" si="50"/>
        <v>0</v>
      </c>
    </row>
    <row r="639" spans="26:48" ht="15" customHeight="1" x14ac:dyDescent="0.2">
      <c r="Z639" s="238" t="str">
        <f>Shares!A639</f>
        <v/>
      </c>
      <c r="AA639" s="238" t="str">
        <f>Shares!B639</f>
        <v/>
      </c>
      <c r="AB639" s="238" t="str">
        <f>Shares!C639</f>
        <v/>
      </c>
      <c r="AC639" s="238" t="str">
        <f>Shares!D639</f>
        <v/>
      </c>
      <c r="AD639" s="238">
        <f>IF($Z639="",0,Shares!E639)</f>
        <v>0</v>
      </c>
      <c r="AE639" s="260">
        <f>IF($Z639="",0,Shares!K639*Shares!J639)</f>
        <v>0</v>
      </c>
      <c r="AF639" s="261">
        <f t="shared" si="49"/>
        <v>0</v>
      </c>
      <c r="AG639" s="260">
        <f>IF($Z639="",0,Shares!M639)</f>
        <v>0</v>
      </c>
      <c r="AH639" s="261">
        <f>IF($Z639="",0,Shares!N639)</f>
        <v>0</v>
      </c>
      <c r="AI639" s="238" t="str">
        <f>IF($Z639="","",RANK(AE639,$AE$2:$AE$1001)+COUNTIF($AE$2:AE639,AE639)-1)</f>
        <v/>
      </c>
      <c r="AJ639" s="238" t="str">
        <f>IF($AD639&lt;0,COUNT($AJ$1:AJ638)+1,"")</f>
        <v/>
      </c>
      <c r="AL639" s="238" t="str">
        <f>'All Ticker P&amp;L'!A639</f>
        <v/>
      </c>
      <c r="AM639" s="238" t="str">
        <f>'All Ticker P&amp;L'!B639</f>
        <v/>
      </c>
      <c r="AN639" s="238" t="str">
        <f>'All Ticker P&amp;L'!C639</f>
        <v/>
      </c>
      <c r="AO639" s="238" t="str">
        <f>'All Ticker P&amp;L'!D639</f>
        <v/>
      </c>
      <c r="AP639" s="238">
        <f>IF($AL639="",0,'All Ticker P&amp;L'!E639)</f>
        <v>0</v>
      </c>
      <c r="AQ639" s="260">
        <f>IF($AL639="",0,'All Ticker P&amp;L'!J639*'All Ticker P&amp;L'!I639)</f>
        <v>0</v>
      </c>
      <c r="AR639" s="260">
        <f>IF($AL639="",0,'All Ticker P&amp;L'!L639)</f>
        <v>0</v>
      </c>
      <c r="AS639" s="261">
        <f>IF($AL639="",0,'All Ticker P&amp;L'!M639)</f>
        <v>0</v>
      </c>
      <c r="AT639" s="238" t="str">
        <f>IF($AL639="","",RANK(AR639,$AR$2:$AR$1001)+COUNTIF($AR$2:AR639,AR639)-1)</f>
        <v/>
      </c>
      <c r="AU639" s="238" t="str">
        <f>IF($AL639="","",RANK(AV639,$AV$2:$AV$1001)+COUNTIF($AV$2:AV639,AV639)-1)</f>
        <v/>
      </c>
      <c r="AV639" s="260">
        <f t="shared" si="50"/>
        <v>0</v>
      </c>
    </row>
    <row r="640" spans="26:48" ht="15" customHeight="1" x14ac:dyDescent="0.2">
      <c r="Z640" s="238" t="str">
        <f>Shares!A640</f>
        <v/>
      </c>
      <c r="AA640" s="238" t="str">
        <f>Shares!B640</f>
        <v/>
      </c>
      <c r="AB640" s="238" t="str">
        <f>Shares!C640</f>
        <v/>
      </c>
      <c r="AC640" s="238" t="str">
        <f>Shares!D640</f>
        <v/>
      </c>
      <c r="AD640" s="238">
        <f>IF($Z640="",0,Shares!E640)</f>
        <v>0</v>
      </c>
      <c r="AE640" s="260">
        <f>IF($Z640="",0,Shares!K640*Shares!J640)</f>
        <v>0</v>
      </c>
      <c r="AF640" s="261">
        <f t="shared" si="49"/>
        <v>0</v>
      </c>
      <c r="AG640" s="260">
        <f>IF($Z640="",0,Shares!M640)</f>
        <v>0</v>
      </c>
      <c r="AH640" s="261">
        <f>IF($Z640="",0,Shares!N640)</f>
        <v>0</v>
      </c>
      <c r="AI640" s="238" t="str">
        <f>IF($Z640="","",RANK(AE640,$AE$2:$AE$1001)+COUNTIF($AE$2:AE640,AE640)-1)</f>
        <v/>
      </c>
      <c r="AJ640" s="238" t="str">
        <f>IF($AD640&lt;0,COUNT($AJ$1:AJ639)+1,"")</f>
        <v/>
      </c>
      <c r="AL640" s="238" t="str">
        <f>'All Ticker P&amp;L'!A640</f>
        <v/>
      </c>
      <c r="AM640" s="238" t="str">
        <f>'All Ticker P&amp;L'!B640</f>
        <v/>
      </c>
      <c r="AN640" s="238" t="str">
        <f>'All Ticker P&amp;L'!C640</f>
        <v/>
      </c>
      <c r="AO640" s="238" t="str">
        <f>'All Ticker P&amp;L'!D640</f>
        <v/>
      </c>
      <c r="AP640" s="238">
        <f>IF($AL640="",0,'All Ticker P&amp;L'!E640)</f>
        <v>0</v>
      </c>
      <c r="AQ640" s="260">
        <f>IF($AL640="",0,'All Ticker P&amp;L'!J640*'All Ticker P&amp;L'!I640)</f>
        <v>0</v>
      </c>
      <c r="AR640" s="260">
        <f>IF($AL640="",0,'All Ticker P&amp;L'!L640)</f>
        <v>0</v>
      </c>
      <c r="AS640" s="261">
        <f>IF($AL640="",0,'All Ticker P&amp;L'!M640)</f>
        <v>0</v>
      </c>
      <c r="AT640" s="238" t="str">
        <f>IF($AL640="","",RANK(AR640,$AR$2:$AR$1001)+COUNTIF($AR$2:AR640,AR640)-1)</f>
        <v/>
      </c>
      <c r="AU640" s="238" t="str">
        <f>IF($AL640="","",RANK(AV640,$AV$2:$AV$1001)+COUNTIF($AV$2:AV640,AV640)-1)</f>
        <v/>
      </c>
      <c r="AV640" s="260">
        <f t="shared" si="50"/>
        <v>0</v>
      </c>
    </row>
    <row r="641" spans="26:48" ht="15" customHeight="1" x14ac:dyDescent="0.2">
      <c r="Z641" s="238" t="str">
        <f>Shares!A641</f>
        <v/>
      </c>
      <c r="AA641" s="238" t="str">
        <f>Shares!B641</f>
        <v/>
      </c>
      <c r="AB641" s="238" t="str">
        <f>Shares!C641</f>
        <v/>
      </c>
      <c r="AC641" s="238" t="str">
        <f>Shares!D641</f>
        <v/>
      </c>
      <c r="AD641" s="238">
        <f>IF($Z641="",0,Shares!E641)</f>
        <v>0</v>
      </c>
      <c r="AE641" s="260">
        <f>IF($Z641="",0,Shares!K641*Shares!J641)</f>
        <v>0</v>
      </c>
      <c r="AF641" s="261">
        <f t="shared" si="49"/>
        <v>0</v>
      </c>
      <c r="AG641" s="260">
        <f>IF($Z641="",0,Shares!M641)</f>
        <v>0</v>
      </c>
      <c r="AH641" s="261">
        <f>IF($Z641="",0,Shares!N641)</f>
        <v>0</v>
      </c>
      <c r="AI641" s="238" t="str">
        <f>IF($Z641="","",RANK(AE641,$AE$2:$AE$1001)+COUNTIF($AE$2:AE641,AE641)-1)</f>
        <v/>
      </c>
      <c r="AJ641" s="238" t="str">
        <f>IF($AD641&lt;0,COUNT($AJ$1:AJ640)+1,"")</f>
        <v/>
      </c>
      <c r="AL641" s="238" t="str">
        <f>'All Ticker P&amp;L'!A641</f>
        <v/>
      </c>
      <c r="AM641" s="238" t="str">
        <f>'All Ticker P&amp;L'!B641</f>
        <v/>
      </c>
      <c r="AN641" s="238" t="str">
        <f>'All Ticker P&amp;L'!C641</f>
        <v/>
      </c>
      <c r="AO641" s="238" t="str">
        <f>'All Ticker P&amp;L'!D641</f>
        <v/>
      </c>
      <c r="AP641" s="238">
        <f>IF($AL641="",0,'All Ticker P&amp;L'!E641)</f>
        <v>0</v>
      </c>
      <c r="AQ641" s="260">
        <f>IF($AL641="",0,'All Ticker P&amp;L'!J641*'All Ticker P&amp;L'!I641)</f>
        <v>0</v>
      </c>
      <c r="AR641" s="260">
        <f>IF($AL641="",0,'All Ticker P&amp;L'!L641)</f>
        <v>0</v>
      </c>
      <c r="AS641" s="261">
        <f>IF($AL641="",0,'All Ticker P&amp;L'!M641)</f>
        <v>0</v>
      </c>
      <c r="AT641" s="238" t="str">
        <f>IF($AL641="","",RANK(AR641,$AR$2:$AR$1001)+COUNTIF($AR$2:AR641,AR641)-1)</f>
        <v/>
      </c>
      <c r="AU641" s="238" t="str">
        <f>IF($AL641="","",RANK(AV641,$AV$2:$AV$1001)+COUNTIF($AV$2:AV641,AV641)-1)</f>
        <v/>
      </c>
      <c r="AV641" s="260">
        <f t="shared" si="50"/>
        <v>0</v>
      </c>
    </row>
    <row r="642" spans="26:48" ht="15" customHeight="1" x14ac:dyDescent="0.2">
      <c r="Z642" s="238" t="str">
        <f>Shares!A642</f>
        <v/>
      </c>
      <c r="AA642" s="238" t="str">
        <f>Shares!B642</f>
        <v/>
      </c>
      <c r="AB642" s="238" t="str">
        <f>Shares!C642</f>
        <v/>
      </c>
      <c r="AC642" s="238" t="str">
        <f>Shares!D642</f>
        <v/>
      </c>
      <c r="AD642" s="238">
        <f>IF($Z642="",0,Shares!E642)</f>
        <v>0</v>
      </c>
      <c r="AE642" s="260">
        <f>IF($Z642="",0,Shares!K642*Shares!J642)</f>
        <v>0</v>
      </c>
      <c r="AF642" s="261">
        <f t="shared" ref="AF642:AF705" si="51">IFERROR(AE642/$B$5,0)</f>
        <v>0</v>
      </c>
      <c r="AG642" s="260">
        <f>IF($Z642="",0,Shares!M642)</f>
        <v>0</v>
      </c>
      <c r="AH642" s="261">
        <f>IF($Z642="",0,Shares!N642)</f>
        <v>0</v>
      </c>
      <c r="AI642" s="238" t="str">
        <f>IF($Z642="","",RANK(AE642,$AE$2:$AE$1001)+COUNTIF($AE$2:AE642,AE642)-1)</f>
        <v/>
      </c>
      <c r="AJ642" s="238" t="str">
        <f>IF($AD642&lt;0,COUNT($AJ$1:AJ641)+1,"")</f>
        <v/>
      </c>
      <c r="AL642" s="238" t="str">
        <f>'All Ticker P&amp;L'!A642</f>
        <v/>
      </c>
      <c r="AM642" s="238" t="str">
        <f>'All Ticker P&amp;L'!B642</f>
        <v/>
      </c>
      <c r="AN642" s="238" t="str">
        <f>'All Ticker P&amp;L'!C642</f>
        <v/>
      </c>
      <c r="AO642" s="238" t="str">
        <f>'All Ticker P&amp;L'!D642</f>
        <v/>
      </c>
      <c r="AP642" s="238">
        <f>IF($AL642="",0,'All Ticker P&amp;L'!E642)</f>
        <v>0</v>
      </c>
      <c r="AQ642" s="260">
        <f>IF($AL642="",0,'All Ticker P&amp;L'!J642*'All Ticker P&amp;L'!I642)</f>
        <v>0</v>
      </c>
      <c r="AR642" s="260">
        <f>IF($AL642="",0,'All Ticker P&amp;L'!L642)</f>
        <v>0</v>
      </c>
      <c r="AS642" s="261">
        <f>IF($AL642="",0,'All Ticker P&amp;L'!M642)</f>
        <v>0</v>
      </c>
      <c r="AT642" s="238" t="str">
        <f>IF($AL642="","",RANK(AR642,$AR$2:$AR$1001)+COUNTIF($AR$2:AR642,AR642)-1)</f>
        <v/>
      </c>
      <c r="AU642" s="238" t="str">
        <f>IF($AL642="","",RANK(AV642,$AV$2:$AV$1001)+COUNTIF($AV$2:AV642,AV642)-1)</f>
        <v/>
      </c>
      <c r="AV642" s="260">
        <f t="shared" ref="AV642:AV705" si="52">-AR642</f>
        <v>0</v>
      </c>
    </row>
    <row r="643" spans="26:48" ht="15" customHeight="1" x14ac:dyDescent="0.2">
      <c r="Z643" s="238" t="str">
        <f>Shares!A643</f>
        <v/>
      </c>
      <c r="AA643" s="238" t="str">
        <f>Shares!B643</f>
        <v/>
      </c>
      <c r="AB643" s="238" t="str">
        <f>Shares!C643</f>
        <v/>
      </c>
      <c r="AC643" s="238" t="str">
        <f>Shares!D643</f>
        <v/>
      </c>
      <c r="AD643" s="238">
        <f>IF($Z643="",0,Shares!E643)</f>
        <v>0</v>
      </c>
      <c r="AE643" s="260">
        <f>IF($Z643="",0,Shares!K643*Shares!J643)</f>
        <v>0</v>
      </c>
      <c r="AF643" s="261">
        <f t="shared" si="51"/>
        <v>0</v>
      </c>
      <c r="AG643" s="260">
        <f>IF($Z643="",0,Shares!M643)</f>
        <v>0</v>
      </c>
      <c r="AH643" s="261">
        <f>IF($Z643="",0,Shares!N643)</f>
        <v>0</v>
      </c>
      <c r="AI643" s="238" t="str">
        <f>IF($Z643="","",RANK(AE643,$AE$2:$AE$1001)+COUNTIF($AE$2:AE643,AE643)-1)</f>
        <v/>
      </c>
      <c r="AJ643" s="238" t="str">
        <f>IF($AD643&lt;0,COUNT($AJ$1:AJ642)+1,"")</f>
        <v/>
      </c>
      <c r="AL643" s="238" t="str">
        <f>'All Ticker P&amp;L'!A643</f>
        <v/>
      </c>
      <c r="AM643" s="238" t="str">
        <f>'All Ticker P&amp;L'!B643</f>
        <v/>
      </c>
      <c r="AN643" s="238" t="str">
        <f>'All Ticker P&amp;L'!C643</f>
        <v/>
      </c>
      <c r="AO643" s="238" t="str">
        <f>'All Ticker P&amp;L'!D643</f>
        <v/>
      </c>
      <c r="AP643" s="238">
        <f>IF($AL643="",0,'All Ticker P&amp;L'!E643)</f>
        <v>0</v>
      </c>
      <c r="AQ643" s="260">
        <f>IF($AL643="",0,'All Ticker P&amp;L'!J643*'All Ticker P&amp;L'!I643)</f>
        <v>0</v>
      </c>
      <c r="AR643" s="260">
        <f>IF($AL643="",0,'All Ticker P&amp;L'!L643)</f>
        <v>0</v>
      </c>
      <c r="AS643" s="261">
        <f>IF($AL643="",0,'All Ticker P&amp;L'!M643)</f>
        <v>0</v>
      </c>
      <c r="AT643" s="238" t="str">
        <f>IF($AL643="","",RANK(AR643,$AR$2:$AR$1001)+COUNTIF($AR$2:AR643,AR643)-1)</f>
        <v/>
      </c>
      <c r="AU643" s="238" t="str">
        <f>IF($AL643="","",RANK(AV643,$AV$2:$AV$1001)+COUNTIF($AV$2:AV643,AV643)-1)</f>
        <v/>
      </c>
      <c r="AV643" s="260">
        <f t="shared" si="52"/>
        <v>0</v>
      </c>
    </row>
    <row r="644" spans="26:48" ht="15" customHeight="1" x14ac:dyDescent="0.2">
      <c r="Z644" s="238" t="str">
        <f>Shares!A644</f>
        <v/>
      </c>
      <c r="AA644" s="238" t="str">
        <f>Shares!B644</f>
        <v/>
      </c>
      <c r="AB644" s="238" t="str">
        <f>Shares!C644</f>
        <v/>
      </c>
      <c r="AC644" s="238" t="str">
        <f>Shares!D644</f>
        <v/>
      </c>
      <c r="AD644" s="238">
        <f>IF($Z644="",0,Shares!E644)</f>
        <v>0</v>
      </c>
      <c r="AE644" s="260">
        <f>IF($Z644="",0,Shares!K644*Shares!J644)</f>
        <v>0</v>
      </c>
      <c r="AF644" s="261">
        <f t="shared" si="51"/>
        <v>0</v>
      </c>
      <c r="AG644" s="260">
        <f>IF($Z644="",0,Shares!M644)</f>
        <v>0</v>
      </c>
      <c r="AH644" s="261">
        <f>IF($Z644="",0,Shares!N644)</f>
        <v>0</v>
      </c>
      <c r="AI644" s="238" t="str">
        <f>IF($Z644="","",RANK(AE644,$AE$2:$AE$1001)+COUNTIF($AE$2:AE644,AE644)-1)</f>
        <v/>
      </c>
      <c r="AJ644" s="238" t="str">
        <f>IF($AD644&lt;0,COUNT($AJ$1:AJ643)+1,"")</f>
        <v/>
      </c>
      <c r="AL644" s="238" t="str">
        <f>'All Ticker P&amp;L'!A644</f>
        <v/>
      </c>
      <c r="AM644" s="238" t="str">
        <f>'All Ticker P&amp;L'!B644</f>
        <v/>
      </c>
      <c r="AN644" s="238" t="str">
        <f>'All Ticker P&amp;L'!C644</f>
        <v/>
      </c>
      <c r="AO644" s="238" t="str">
        <f>'All Ticker P&amp;L'!D644</f>
        <v/>
      </c>
      <c r="AP644" s="238">
        <f>IF($AL644="",0,'All Ticker P&amp;L'!E644)</f>
        <v>0</v>
      </c>
      <c r="AQ644" s="260">
        <f>IF($AL644="",0,'All Ticker P&amp;L'!J644*'All Ticker P&amp;L'!I644)</f>
        <v>0</v>
      </c>
      <c r="AR644" s="260">
        <f>IF($AL644="",0,'All Ticker P&amp;L'!L644)</f>
        <v>0</v>
      </c>
      <c r="AS644" s="261">
        <f>IF($AL644="",0,'All Ticker P&amp;L'!M644)</f>
        <v>0</v>
      </c>
      <c r="AT644" s="238" t="str">
        <f>IF($AL644="","",RANK(AR644,$AR$2:$AR$1001)+COUNTIF($AR$2:AR644,AR644)-1)</f>
        <v/>
      </c>
      <c r="AU644" s="238" t="str">
        <f>IF($AL644="","",RANK(AV644,$AV$2:$AV$1001)+COUNTIF($AV$2:AV644,AV644)-1)</f>
        <v/>
      </c>
      <c r="AV644" s="260">
        <f t="shared" si="52"/>
        <v>0</v>
      </c>
    </row>
    <row r="645" spans="26:48" ht="15" customHeight="1" x14ac:dyDescent="0.2">
      <c r="Z645" s="238" t="str">
        <f>Shares!A645</f>
        <v/>
      </c>
      <c r="AA645" s="238" t="str">
        <f>Shares!B645</f>
        <v/>
      </c>
      <c r="AB645" s="238" t="str">
        <f>Shares!C645</f>
        <v/>
      </c>
      <c r="AC645" s="238" t="str">
        <f>Shares!D645</f>
        <v/>
      </c>
      <c r="AD645" s="238">
        <f>IF($Z645="",0,Shares!E645)</f>
        <v>0</v>
      </c>
      <c r="AE645" s="260">
        <f>IF($Z645="",0,Shares!K645*Shares!J645)</f>
        <v>0</v>
      </c>
      <c r="AF645" s="261">
        <f t="shared" si="51"/>
        <v>0</v>
      </c>
      <c r="AG645" s="260">
        <f>IF($Z645="",0,Shares!M645)</f>
        <v>0</v>
      </c>
      <c r="AH645" s="261">
        <f>IF($Z645="",0,Shares!N645)</f>
        <v>0</v>
      </c>
      <c r="AI645" s="238" t="str">
        <f>IF($Z645="","",RANK(AE645,$AE$2:$AE$1001)+COUNTIF($AE$2:AE645,AE645)-1)</f>
        <v/>
      </c>
      <c r="AJ645" s="238" t="str">
        <f>IF($AD645&lt;0,COUNT($AJ$1:AJ644)+1,"")</f>
        <v/>
      </c>
      <c r="AL645" s="238" t="str">
        <f>'All Ticker P&amp;L'!A645</f>
        <v/>
      </c>
      <c r="AM645" s="238" t="str">
        <f>'All Ticker P&amp;L'!B645</f>
        <v/>
      </c>
      <c r="AN645" s="238" t="str">
        <f>'All Ticker P&amp;L'!C645</f>
        <v/>
      </c>
      <c r="AO645" s="238" t="str">
        <f>'All Ticker P&amp;L'!D645</f>
        <v/>
      </c>
      <c r="AP645" s="238">
        <f>IF($AL645="",0,'All Ticker P&amp;L'!E645)</f>
        <v>0</v>
      </c>
      <c r="AQ645" s="260">
        <f>IF($AL645="",0,'All Ticker P&amp;L'!J645*'All Ticker P&amp;L'!I645)</f>
        <v>0</v>
      </c>
      <c r="AR645" s="260">
        <f>IF($AL645="",0,'All Ticker P&amp;L'!L645)</f>
        <v>0</v>
      </c>
      <c r="AS645" s="261">
        <f>IF($AL645="",0,'All Ticker P&amp;L'!M645)</f>
        <v>0</v>
      </c>
      <c r="AT645" s="238" t="str">
        <f>IF($AL645="","",RANK(AR645,$AR$2:$AR$1001)+COUNTIF($AR$2:AR645,AR645)-1)</f>
        <v/>
      </c>
      <c r="AU645" s="238" t="str">
        <f>IF($AL645="","",RANK(AV645,$AV$2:$AV$1001)+COUNTIF($AV$2:AV645,AV645)-1)</f>
        <v/>
      </c>
      <c r="AV645" s="260">
        <f t="shared" si="52"/>
        <v>0</v>
      </c>
    </row>
    <row r="646" spans="26:48" ht="15" customHeight="1" x14ac:dyDescent="0.2">
      <c r="Z646" s="238" t="str">
        <f>Shares!A646</f>
        <v/>
      </c>
      <c r="AA646" s="238" t="str">
        <f>Shares!B646</f>
        <v/>
      </c>
      <c r="AB646" s="238" t="str">
        <f>Shares!C646</f>
        <v/>
      </c>
      <c r="AC646" s="238" t="str">
        <f>Shares!D646</f>
        <v/>
      </c>
      <c r="AD646" s="238">
        <f>IF($Z646="",0,Shares!E646)</f>
        <v>0</v>
      </c>
      <c r="AE646" s="260">
        <f>IF($Z646="",0,Shares!K646*Shares!J646)</f>
        <v>0</v>
      </c>
      <c r="AF646" s="261">
        <f t="shared" si="51"/>
        <v>0</v>
      </c>
      <c r="AG646" s="260">
        <f>IF($Z646="",0,Shares!M646)</f>
        <v>0</v>
      </c>
      <c r="AH646" s="261">
        <f>IF($Z646="",0,Shares!N646)</f>
        <v>0</v>
      </c>
      <c r="AI646" s="238" t="str">
        <f>IF($Z646="","",RANK(AE646,$AE$2:$AE$1001)+COUNTIF($AE$2:AE646,AE646)-1)</f>
        <v/>
      </c>
      <c r="AJ646" s="238" t="str">
        <f>IF($AD646&lt;0,COUNT($AJ$1:AJ645)+1,"")</f>
        <v/>
      </c>
      <c r="AL646" s="238" t="str">
        <f>'All Ticker P&amp;L'!A646</f>
        <v/>
      </c>
      <c r="AM646" s="238" t="str">
        <f>'All Ticker P&amp;L'!B646</f>
        <v/>
      </c>
      <c r="AN646" s="238" t="str">
        <f>'All Ticker P&amp;L'!C646</f>
        <v/>
      </c>
      <c r="AO646" s="238" t="str">
        <f>'All Ticker P&amp;L'!D646</f>
        <v/>
      </c>
      <c r="AP646" s="238">
        <f>IF($AL646="",0,'All Ticker P&amp;L'!E646)</f>
        <v>0</v>
      </c>
      <c r="AQ646" s="260">
        <f>IF($AL646="",0,'All Ticker P&amp;L'!J646*'All Ticker P&amp;L'!I646)</f>
        <v>0</v>
      </c>
      <c r="AR646" s="260">
        <f>IF($AL646="",0,'All Ticker P&amp;L'!L646)</f>
        <v>0</v>
      </c>
      <c r="AS646" s="261">
        <f>IF($AL646="",0,'All Ticker P&amp;L'!M646)</f>
        <v>0</v>
      </c>
      <c r="AT646" s="238" t="str">
        <f>IF($AL646="","",RANK(AR646,$AR$2:$AR$1001)+COUNTIF($AR$2:AR646,AR646)-1)</f>
        <v/>
      </c>
      <c r="AU646" s="238" t="str">
        <f>IF($AL646="","",RANK(AV646,$AV$2:$AV$1001)+COUNTIF($AV$2:AV646,AV646)-1)</f>
        <v/>
      </c>
      <c r="AV646" s="260">
        <f t="shared" si="52"/>
        <v>0</v>
      </c>
    </row>
    <row r="647" spans="26:48" ht="15" customHeight="1" x14ac:dyDescent="0.2">
      <c r="Z647" s="238" t="str">
        <f>Shares!A647</f>
        <v/>
      </c>
      <c r="AA647" s="238" t="str">
        <f>Shares!B647</f>
        <v/>
      </c>
      <c r="AB647" s="238" t="str">
        <f>Shares!C647</f>
        <v/>
      </c>
      <c r="AC647" s="238" t="str">
        <f>Shares!D647</f>
        <v/>
      </c>
      <c r="AD647" s="238">
        <f>IF($Z647="",0,Shares!E647)</f>
        <v>0</v>
      </c>
      <c r="AE647" s="260">
        <f>IF($Z647="",0,Shares!K647*Shares!J647)</f>
        <v>0</v>
      </c>
      <c r="AF647" s="261">
        <f t="shared" si="51"/>
        <v>0</v>
      </c>
      <c r="AG647" s="260">
        <f>IF($Z647="",0,Shares!M647)</f>
        <v>0</v>
      </c>
      <c r="AH647" s="261">
        <f>IF($Z647="",0,Shares!N647)</f>
        <v>0</v>
      </c>
      <c r="AI647" s="238" t="str">
        <f>IF($Z647="","",RANK(AE647,$AE$2:$AE$1001)+COUNTIF($AE$2:AE647,AE647)-1)</f>
        <v/>
      </c>
      <c r="AJ647" s="238" t="str">
        <f>IF($AD647&lt;0,COUNT($AJ$1:AJ646)+1,"")</f>
        <v/>
      </c>
      <c r="AL647" s="238" t="str">
        <f>'All Ticker P&amp;L'!A647</f>
        <v/>
      </c>
      <c r="AM647" s="238" t="str">
        <f>'All Ticker P&amp;L'!B647</f>
        <v/>
      </c>
      <c r="AN647" s="238" t="str">
        <f>'All Ticker P&amp;L'!C647</f>
        <v/>
      </c>
      <c r="AO647" s="238" t="str">
        <f>'All Ticker P&amp;L'!D647</f>
        <v/>
      </c>
      <c r="AP647" s="238">
        <f>IF($AL647="",0,'All Ticker P&amp;L'!E647)</f>
        <v>0</v>
      </c>
      <c r="AQ647" s="260">
        <f>IF($AL647="",0,'All Ticker P&amp;L'!J647*'All Ticker P&amp;L'!I647)</f>
        <v>0</v>
      </c>
      <c r="AR647" s="260">
        <f>IF($AL647="",0,'All Ticker P&amp;L'!L647)</f>
        <v>0</v>
      </c>
      <c r="AS647" s="261">
        <f>IF($AL647="",0,'All Ticker P&amp;L'!M647)</f>
        <v>0</v>
      </c>
      <c r="AT647" s="238" t="str">
        <f>IF($AL647="","",RANK(AR647,$AR$2:$AR$1001)+COUNTIF($AR$2:AR647,AR647)-1)</f>
        <v/>
      </c>
      <c r="AU647" s="238" t="str">
        <f>IF($AL647="","",RANK(AV647,$AV$2:$AV$1001)+COUNTIF($AV$2:AV647,AV647)-1)</f>
        <v/>
      </c>
      <c r="AV647" s="260">
        <f t="shared" si="52"/>
        <v>0</v>
      </c>
    </row>
    <row r="648" spans="26:48" ht="15" customHeight="1" x14ac:dyDescent="0.2">
      <c r="Z648" s="238" t="str">
        <f>Shares!A648</f>
        <v/>
      </c>
      <c r="AA648" s="238" t="str">
        <f>Shares!B648</f>
        <v/>
      </c>
      <c r="AB648" s="238" t="str">
        <f>Shares!C648</f>
        <v/>
      </c>
      <c r="AC648" s="238" t="str">
        <f>Shares!D648</f>
        <v/>
      </c>
      <c r="AD648" s="238">
        <f>IF($Z648="",0,Shares!E648)</f>
        <v>0</v>
      </c>
      <c r="AE648" s="260">
        <f>IF($Z648="",0,Shares!K648*Shares!J648)</f>
        <v>0</v>
      </c>
      <c r="AF648" s="261">
        <f t="shared" si="51"/>
        <v>0</v>
      </c>
      <c r="AG648" s="260">
        <f>IF($Z648="",0,Shares!M648)</f>
        <v>0</v>
      </c>
      <c r="AH648" s="261">
        <f>IF($Z648="",0,Shares!N648)</f>
        <v>0</v>
      </c>
      <c r="AI648" s="238" t="str">
        <f>IF($Z648="","",RANK(AE648,$AE$2:$AE$1001)+COUNTIF($AE$2:AE648,AE648)-1)</f>
        <v/>
      </c>
      <c r="AJ648" s="238" t="str">
        <f>IF($AD648&lt;0,COUNT($AJ$1:AJ647)+1,"")</f>
        <v/>
      </c>
      <c r="AL648" s="238" t="str">
        <f>'All Ticker P&amp;L'!A648</f>
        <v/>
      </c>
      <c r="AM648" s="238" t="str">
        <f>'All Ticker P&amp;L'!B648</f>
        <v/>
      </c>
      <c r="AN648" s="238" t="str">
        <f>'All Ticker P&amp;L'!C648</f>
        <v/>
      </c>
      <c r="AO648" s="238" t="str">
        <f>'All Ticker P&amp;L'!D648</f>
        <v/>
      </c>
      <c r="AP648" s="238">
        <f>IF($AL648="",0,'All Ticker P&amp;L'!E648)</f>
        <v>0</v>
      </c>
      <c r="AQ648" s="260">
        <f>IF($AL648="",0,'All Ticker P&amp;L'!J648*'All Ticker P&amp;L'!I648)</f>
        <v>0</v>
      </c>
      <c r="AR648" s="260">
        <f>IF($AL648="",0,'All Ticker P&amp;L'!L648)</f>
        <v>0</v>
      </c>
      <c r="AS648" s="261">
        <f>IF($AL648="",0,'All Ticker P&amp;L'!M648)</f>
        <v>0</v>
      </c>
      <c r="AT648" s="238" t="str">
        <f>IF($AL648="","",RANK(AR648,$AR$2:$AR$1001)+COUNTIF($AR$2:AR648,AR648)-1)</f>
        <v/>
      </c>
      <c r="AU648" s="238" t="str">
        <f>IF($AL648="","",RANK(AV648,$AV$2:$AV$1001)+COUNTIF($AV$2:AV648,AV648)-1)</f>
        <v/>
      </c>
      <c r="AV648" s="260">
        <f t="shared" si="52"/>
        <v>0</v>
      </c>
    </row>
    <row r="649" spans="26:48" ht="15" customHeight="1" x14ac:dyDescent="0.2">
      <c r="Z649" s="238" t="str">
        <f>Shares!A649</f>
        <v/>
      </c>
      <c r="AA649" s="238" t="str">
        <f>Shares!B649</f>
        <v/>
      </c>
      <c r="AB649" s="238" t="str">
        <f>Shares!C649</f>
        <v/>
      </c>
      <c r="AC649" s="238" t="str">
        <f>Shares!D649</f>
        <v/>
      </c>
      <c r="AD649" s="238">
        <f>IF($Z649="",0,Shares!E649)</f>
        <v>0</v>
      </c>
      <c r="AE649" s="260">
        <f>IF($Z649="",0,Shares!K649*Shares!J649)</f>
        <v>0</v>
      </c>
      <c r="AF649" s="261">
        <f t="shared" si="51"/>
        <v>0</v>
      </c>
      <c r="AG649" s="260">
        <f>IF($Z649="",0,Shares!M649)</f>
        <v>0</v>
      </c>
      <c r="AH649" s="261">
        <f>IF($Z649="",0,Shares!N649)</f>
        <v>0</v>
      </c>
      <c r="AI649" s="238" t="str">
        <f>IF($Z649="","",RANK(AE649,$AE$2:$AE$1001)+COUNTIF($AE$2:AE649,AE649)-1)</f>
        <v/>
      </c>
      <c r="AJ649" s="238" t="str">
        <f>IF($AD649&lt;0,COUNT($AJ$1:AJ648)+1,"")</f>
        <v/>
      </c>
      <c r="AL649" s="238" t="str">
        <f>'All Ticker P&amp;L'!A649</f>
        <v/>
      </c>
      <c r="AM649" s="238" t="str">
        <f>'All Ticker P&amp;L'!B649</f>
        <v/>
      </c>
      <c r="AN649" s="238" t="str">
        <f>'All Ticker P&amp;L'!C649</f>
        <v/>
      </c>
      <c r="AO649" s="238" t="str">
        <f>'All Ticker P&amp;L'!D649</f>
        <v/>
      </c>
      <c r="AP649" s="238">
        <f>IF($AL649="",0,'All Ticker P&amp;L'!E649)</f>
        <v>0</v>
      </c>
      <c r="AQ649" s="260">
        <f>IF($AL649="",0,'All Ticker P&amp;L'!J649*'All Ticker P&amp;L'!I649)</f>
        <v>0</v>
      </c>
      <c r="AR649" s="260">
        <f>IF($AL649="",0,'All Ticker P&amp;L'!L649)</f>
        <v>0</v>
      </c>
      <c r="AS649" s="261">
        <f>IF($AL649="",0,'All Ticker P&amp;L'!M649)</f>
        <v>0</v>
      </c>
      <c r="AT649" s="238" t="str">
        <f>IF($AL649="","",RANK(AR649,$AR$2:$AR$1001)+COUNTIF($AR$2:AR649,AR649)-1)</f>
        <v/>
      </c>
      <c r="AU649" s="238" t="str">
        <f>IF($AL649="","",RANK(AV649,$AV$2:$AV$1001)+COUNTIF($AV$2:AV649,AV649)-1)</f>
        <v/>
      </c>
      <c r="AV649" s="260">
        <f t="shared" si="52"/>
        <v>0</v>
      </c>
    </row>
    <row r="650" spans="26:48" ht="15" customHeight="1" x14ac:dyDescent="0.2">
      <c r="Z650" s="238" t="str">
        <f>Shares!A650</f>
        <v/>
      </c>
      <c r="AA650" s="238" t="str">
        <f>Shares!B650</f>
        <v/>
      </c>
      <c r="AB650" s="238" t="str">
        <f>Shares!C650</f>
        <v/>
      </c>
      <c r="AC650" s="238" t="str">
        <f>Shares!D650</f>
        <v/>
      </c>
      <c r="AD650" s="238">
        <f>IF($Z650="",0,Shares!E650)</f>
        <v>0</v>
      </c>
      <c r="AE650" s="260">
        <f>IF($Z650="",0,Shares!K650*Shares!J650)</f>
        <v>0</v>
      </c>
      <c r="AF650" s="261">
        <f t="shared" si="51"/>
        <v>0</v>
      </c>
      <c r="AG650" s="260">
        <f>IF($Z650="",0,Shares!M650)</f>
        <v>0</v>
      </c>
      <c r="AH650" s="261">
        <f>IF($Z650="",0,Shares!N650)</f>
        <v>0</v>
      </c>
      <c r="AI650" s="238" t="str">
        <f>IF($Z650="","",RANK(AE650,$AE$2:$AE$1001)+COUNTIF($AE$2:AE650,AE650)-1)</f>
        <v/>
      </c>
      <c r="AJ650" s="238" t="str">
        <f>IF($AD650&lt;0,COUNT($AJ$1:AJ649)+1,"")</f>
        <v/>
      </c>
      <c r="AL650" s="238" t="str">
        <f>'All Ticker P&amp;L'!A650</f>
        <v/>
      </c>
      <c r="AM650" s="238" t="str">
        <f>'All Ticker P&amp;L'!B650</f>
        <v/>
      </c>
      <c r="AN650" s="238" t="str">
        <f>'All Ticker P&amp;L'!C650</f>
        <v/>
      </c>
      <c r="AO650" s="238" t="str">
        <f>'All Ticker P&amp;L'!D650</f>
        <v/>
      </c>
      <c r="AP650" s="238">
        <f>IF($AL650="",0,'All Ticker P&amp;L'!E650)</f>
        <v>0</v>
      </c>
      <c r="AQ650" s="260">
        <f>IF($AL650="",0,'All Ticker P&amp;L'!J650*'All Ticker P&amp;L'!I650)</f>
        <v>0</v>
      </c>
      <c r="AR650" s="260">
        <f>IF($AL650="",0,'All Ticker P&amp;L'!L650)</f>
        <v>0</v>
      </c>
      <c r="AS650" s="261">
        <f>IF($AL650="",0,'All Ticker P&amp;L'!M650)</f>
        <v>0</v>
      </c>
      <c r="AT650" s="238" t="str">
        <f>IF($AL650="","",RANK(AR650,$AR$2:$AR$1001)+COUNTIF($AR$2:AR650,AR650)-1)</f>
        <v/>
      </c>
      <c r="AU650" s="238" t="str">
        <f>IF($AL650="","",RANK(AV650,$AV$2:$AV$1001)+COUNTIF($AV$2:AV650,AV650)-1)</f>
        <v/>
      </c>
      <c r="AV650" s="260">
        <f t="shared" si="52"/>
        <v>0</v>
      </c>
    </row>
    <row r="651" spans="26:48" ht="15" customHeight="1" x14ac:dyDescent="0.2">
      <c r="Z651" s="238" t="str">
        <f>Shares!A651</f>
        <v/>
      </c>
      <c r="AA651" s="238" t="str">
        <f>Shares!B651</f>
        <v/>
      </c>
      <c r="AB651" s="238" t="str">
        <f>Shares!C651</f>
        <v/>
      </c>
      <c r="AC651" s="238" t="str">
        <f>Shares!D651</f>
        <v/>
      </c>
      <c r="AD651" s="238">
        <f>IF($Z651="",0,Shares!E651)</f>
        <v>0</v>
      </c>
      <c r="AE651" s="260">
        <f>IF($Z651="",0,Shares!K651*Shares!J651)</f>
        <v>0</v>
      </c>
      <c r="AF651" s="261">
        <f t="shared" si="51"/>
        <v>0</v>
      </c>
      <c r="AG651" s="260">
        <f>IF($Z651="",0,Shares!M651)</f>
        <v>0</v>
      </c>
      <c r="AH651" s="261">
        <f>IF($Z651="",0,Shares!N651)</f>
        <v>0</v>
      </c>
      <c r="AI651" s="238" t="str">
        <f>IF($Z651="","",RANK(AE651,$AE$2:$AE$1001)+COUNTIF($AE$2:AE651,AE651)-1)</f>
        <v/>
      </c>
      <c r="AJ651" s="238" t="str">
        <f>IF($AD651&lt;0,COUNT($AJ$1:AJ650)+1,"")</f>
        <v/>
      </c>
      <c r="AL651" s="238" t="str">
        <f>'All Ticker P&amp;L'!A651</f>
        <v/>
      </c>
      <c r="AM651" s="238" t="str">
        <f>'All Ticker P&amp;L'!B651</f>
        <v/>
      </c>
      <c r="AN651" s="238" t="str">
        <f>'All Ticker P&amp;L'!C651</f>
        <v/>
      </c>
      <c r="AO651" s="238" t="str">
        <f>'All Ticker P&amp;L'!D651</f>
        <v/>
      </c>
      <c r="AP651" s="238">
        <f>IF($AL651="",0,'All Ticker P&amp;L'!E651)</f>
        <v>0</v>
      </c>
      <c r="AQ651" s="260">
        <f>IF($AL651="",0,'All Ticker P&amp;L'!J651*'All Ticker P&amp;L'!I651)</f>
        <v>0</v>
      </c>
      <c r="AR651" s="260">
        <f>IF($AL651="",0,'All Ticker P&amp;L'!L651)</f>
        <v>0</v>
      </c>
      <c r="AS651" s="261">
        <f>IF($AL651="",0,'All Ticker P&amp;L'!M651)</f>
        <v>0</v>
      </c>
      <c r="AT651" s="238" t="str">
        <f>IF($AL651="","",RANK(AR651,$AR$2:$AR$1001)+COUNTIF($AR$2:AR651,AR651)-1)</f>
        <v/>
      </c>
      <c r="AU651" s="238" t="str">
        <f>IF($AL651="","",RANK(AV651,$AV$2:$AV$1001)+COUNTIF($AV$2:AV651,AV651)-1)</f>
        <v/>
      </c>
      <c r="AV651" s="260">
        <f t="shared" si="52"/>
        <v>0</v>
      </c>
    </row>
    <row r="652" spans="26:48" ht="15" customHeight="1" x14ac:dyDescent="0.2">
      <c r="Z652" s="238" t="str">
        <f>Shares!A652</f>
        <v/>
      </c>
      <c r="AA652" s="238" t="str">
        <f>Shares!B652</f>
        <v/>
      </c>
      <c r="AB652" s="238" t="str">
        <f>Shares!C652</f>
        <v/>
      </c>
      <c r="AC652" s="238" t="str">
        <f>Shares!D652</f>
        <v/>
      </c>
      <c r="AD652" s="238">
        <f>IF($Z652="",0,Shares!E652)</f>
        <v>0</v>
      </c>
      <c r="AE652" s="260">
        <f>IF($Z652="",0,Shares!K652*Shares!J652)</f>
        <v>0</v>
      </c>
      <c r="AF652" s="261">
        <f t="shared" si="51"/>
        <v>0</v>
      </c>
      <c r="AG652" s="260">
        <f>IF($Z652="",0,Shares!M652)</f>
        <v>0</v>
      </c>
      <c r="AH652" s="261">
        <f>IF($Z652="",0,Shares!N652)</f>
        <v>0</v>
      </c>
      <c r="AI652" s="238" t="str">
        <f>IF($Z652="","",RANK(AE652,$AE$2:$AE$1001)+COUNTIF($AE$2:AE652,AE652)-1)</f>
        <v/>
      </c>
      <c r="AJ652" s="238" t="str">
        <f>IF($AD652&lt;0,COUNT($AJ$1:AJ651)+1,"")</f>
        <v/>
      </c>
      <c r="AL652" s="238" t="str">
        <f>'All Ticker P&amp;L'!A652</f>
        <v/>
      </c>
      <c r="AM652" s="238" t="str">
        <f>'All Ticker P&amp;L'!B652</f>
        <v/>
      </c>
      <c r="AN652" s="238" t="str">
        <f>'All Ticker P&amp;L'!C652</f>
        <v/>
      </c>
      <c r="AO652" s="238" t="str">
        <f>'All Ticker P&amp;L'!D652</f>
        <v/>
      </c>
      <c r="AP652" s="238">
        <f>IF($AL652="",0,'All Ticker P&amp;L'!E652)</f>
        <v>0</v>
      </c>
      <c r="AQ652" s="260">
        <f>IF($AL652="",0,'All Ticker P&amp;L'!J652*'All Ticker P&amp;L'!I652)</f>
        <v>0</v>
      </c>
      <c r="AR652" s="260">
        <f>IF($AL652="",0,'All Ticker P&amp;L'!L652)</f>
        <v>0</v>
      </c>
      <c r="AS652" s="261">
        <f>IF($AL652="",0,'All Ticker P&amp;L'!M652)</f>
        <v>0</v>
      </c>
      <c r="AT652" s="238" t="str">
        <f>IF($AL652="","",RANK(AR652,$AR$2:$AR$1001)+COUNTIF($AR$2:AR652,AR652)-1)</f>
        <v/>
      </c>
      <c r="AU652" s="238" t="str">
        <f>IF($AL652="","",RANK(AV652,$AV$2:$AV$1001)+COUNTIF($AV$2:AV652,AV652)-1)</f>
        <v/>
      </c>
      <c r="AV652" s="260">
        <f t="shared" si="52"/>
        <v>0</v>
      </c>
    </row>
    <row r="653" spans="26:48" ht="15" customHeight="1" x14ac:dyDescent="0.2">
      <c r="Z653" s="238" t="str">
        <f>Shares!A653</f>
        <v/>
      </c>
      <c r="AA653" s="238" t="str">
        <f>Shares!B653</f>
        <v/>
      </c>
      <c r="AB653" s="238" t="str">
        <f>Shares!C653</f>
        <v/>
      </c>
      <c r="AC653" s="238" t="str">
        <f>Shares!D653</f>
        <v/>
      </c>
      <c r="AD653" s="238">
        <f>IF($Z653="",0,Shares!E653)</f>
        <v>0</v>
      </c>
      <c r="AE653" s="260">
        <f>IF($Z653="",0,Shares!K653*Shares!J653)</f>
        <v>0</v>
      </c>
      <c r="AF653" s="261">
        <f t="shared" si="51"/>
        <v>0</v>
      </c>
      <c r="AG653" s="260">
        <f>IF($Z653="",0,Shares!M653)</f>
        <v>0</v>
      </c>
      <c r="AH653" s="261">
        <f>IF($Z653="",0,Shares!N653)</f>
        <v>0</v>
      </c>
      <c r="AI653" s="238" t="str">
        <f>IF($Z653="","",RANK(AE653,$AE$2:$AE$1001)+COUNTIF($AE$2:AE653,AE653)-1)</f>
        <v/>
      </c>
      <c r="AJ653" s="238" t="str">
        <f>IF($AD653&lt;0,COUNT($AJ$1:AJ652)+1,"")</f>
        <v/>
      </c>
      <c r="AL653" s="238" t="str">
        <f>'All Ticker P&amp;L'!A653</f>
        <v/>
      </c>
      <c r="AM653" s="238" t="str">
        <f>'All Ticker P&amp;L'!B653</f>
        <v/>
      </c>
      <c r="AN653" s="238" t="str">
        <f>'All Ticker P&amp;L'!C653</f>
        <v/>
      </c>
      <c r="AO653" s="238" t="str">
        <f>'All Ticker P&amp;L'!D653</f>
        <v/>
      </c>
      <c r="AP653" s="238">
        <f>IF($AL653="",0,'All Ticker P&amp;L'!E653)</f>
        <v>0</v>
      </c>
      <c r="AQ653" s="260">
        <f>IF($AL653="",0,'All Ticker P&amp;L'!J653*'All Ticker P&amp;L'!I653)</f>
        <v>0</v>
      </c>
      <c r="AR653" s="260">
        <f>IF($AL653="",0,'All Ticker P&amp;L'!L653)</f>
        <v>0</v>
      </c>
      <c r="AS653" s="261">
        <f>IF($AL653="",0,'All Ticker P&amp;L'!M653)</f>
        <v>0</v>
      </c>
      <c r="AT653" s="238" t="str">
        <f>IF($AL653="","",RANK(AR653,$AR$2:$AR$1001)+COUNTIF($AR$2:AR653,AR653)-1)</f>
        <v/>
      </c>
      <c r="AU653" s="238" t="str">
        <f>IF($AL653="","",RANK(AV653,$AV$2:$AV$1001)+COUNTIF($AV$2:AV653,AV653)-1)</f>
        <v/>
      </c>
      <c r="AV653" s="260">
        <f t="shared" si="52"/>
        <v>0</v>
      </c>
    </row>
    <row r="654" spans="26:48" ht="15" customHeight="1" x14ac:dyDescent="0.2">
      <c r="Z654" s="238" t="str">
        <f>Shares!A654</f>
        <v/>
      </c>
      <c r="AA654" s="238" t="str">
        <f>Shares!B654</f>
        <v/>
      </c>
      <c r="AB654" s="238" t="str">
        <f>Shares!C654</f>
        <v/>
      </c>
      <c r="AC654" s="238" t="str">
        <f>Shares!D654</f>
        <v/>
      </c>
      <c r="AD654" s="238">
        <f>IF($Z654="",0,Shares!E654)</f>
        <v>0</v>
      </c>
      <c r="AE654" s="260">
        <f>IF($Z654="",0,Shares!K654*Shares!J654)</f>
        <v>0</v>
      </c>
      <c r="AF654" s="261">
        <f t="shared" si="51"/>
        <v>0</v>
      </c>
      <c r="AG654" s="260">
        <f>IF($Z654="",0,Shares!M654)</f>
        <v>0</v>
      </c>
      <c r="AH654" s="261">
        <f>IF($Z654="",0,Shares!N654)</f>
        <v>0</v>
      </c>
      <c r="AI654" s="238" t="str">
        <f>IF($Z654="","",RANK(AE654,$AE$2:$AE$1001)+COUNTIF($AE$2:AE654,AE654)-1)</f>
        <v/>
      </c>
      <c r="AJ654" s="238" t="str">
        <f>IF($AD654&lt;0,COUNT($AJ$1:AJ653)+1,"")</f>
        <v/>
      </c>
      <c r="AL654" s="238" t="str">
        <f>'All Ticker P&amp;L'!A654</f>
        <v/>
      </c>
      <c r="AM654" s="238" t="str">
        <f>'All Ticker P&amp;L'!B654</f>
        <v/>
      </c>
      <c r="AN654" s="238" t="str">
        <f>'All Ticker P&amp;L'!C654</f>
        <v/>
      </c>
      <c r="AO654" s="238" t="str">
        <f>'All Ticker P&amp;L'!D654</f>
        <v/>
      </c>
      <c r="AP654" s="238">
        <f>IF($AL654="",0,'All Ticker P&amp;L'!E654)</f>
        <v>0</v>
      </c>
      <c r="AQ654" s="260">
        <f>IF($AL654="",0,'All Ticker P&amp;L'!J654*'All Ticker P&amp;L'!I654)</f>
        <v>0</v>
      </c>
      <c r="AR654" s="260">
        <f>IF($AL654="",0,'All Ticker P&amp;L'!L654)</f>
        <v>0</v>
      </c>
      <c r="AS654" s="261">
        <f>IF($AL654="",0,'All Ticker P&amp;L'!M654)</f>
        <v>0</v>
      </c>
      <c r="AT654" s="238" t="str">
        <f>IF($AL654="","",RANK(AR654,$AR$2:$AR$1001)+COUNTIF($AR$2:AR654,AR654)-1)</f>
        <v/>
      </c>
      <c r="AU654" s="238" t="str">
        <f>IF($AL654="","",RANK(AV654,$AV$2:$AV$1001)+COUNTIF($AV$2:AV654,AV654)-1)</f>
        <v/>
      </c>
      <c r="AV654" s="260">
        <f t="shared" si="52"/>
        <v>0</v>
      </c>
    </row>
    <row r="655" spans="26:48" ht="15" customHeight="1" x14ac:dyDescent="0.2">
      <c r="Z655" s="238" t="str">
        <f>Shares!A655</f>
        <v/>
      </c>
      <c r="AA655" s="238" t="str">
        <f>Shares!B655</f>
        <v/>
      </c>
      <c r="AB655" s="238" t="str">
        <f>Shares!C655</f>
        <v/>
      </c>
      <c r="AC655" s="238" t="str">
        <f>Shares!D655</f>
        <v/>
      </c>
      <c r="AD655" s="238">
        <f>IF($Z655="",0,Shares!E655)</f>
        <v>0</v>
      </c>
      <c r="AE655" s="260">
        <f>IF($Z655="",0,Shares!K655*Shares!J655)</f>
        <v>0</v>
      </c>
      <c r="AF655" s="261">
        <f t="shared" si="51"/>
        <v>0</v>
      </c>
      <c r="AG655" s="260">
        <f>IF($Z655="",0,Shares!M655)</f>
        <v>0</v>
      </c>
      <c r="AH655" s="261">
        <f>IF($Z655="",0,Shares!N655)</f>
        <v>0</v>
      </c>
      <c r="AI655" s="238" t="str">
        <f>IF($Z655="","",RANK(AE655,$AE$2:$AE$1001)+COUNTIF($AE$2:AE655,AE655)-1)</f>
        <v/>
      </c>
      <c r="AJ655" s="238" t="str">
        <f>IF($AD655&lt;0,COUNT($AJ$1:AJ654)+1,"")</f>
        <v/>
      </c>
      <c r="AL655" s="238" t="str">
        <f>'All Ticker P&amp;L'!A655</f>
        <v/>
      </c>
      <c r="AM655" s="238" t="str">
        <f>'All Ticker P&amp;L'!B655</f>
        <v/>
      </c>
      <c r="AN655" s="238" t="str">
        <f>'All Ticker P&amp;L'!C655</f>
        <v/>
      </c>
      <c r="AO655" s="238" t="str">
        <f>'All Ticker P&amp;L'!D655</f>
        <v/>
      </c>
      <c r="AP655" s="238">
        <f>IF($AL655="",0,'All Ticker P&amp;L'!E655)</f>
        <v>0</v>
      </c>
      <c r="AQ655" s="260">
        <f>IF($AL655="",0,'All Ticker P&amp;L'!J655*'All Ticker P&amp;L'!I655)</f>
        <v>0</v>
      </c>
      <c r="AR655" s="260">
        <f>IF($AL655="",0,'All Ticker P&amp;L'!L655)</f>
        <v>0</v>
      </c>
      <c r="AS655" s="261">
        <f>IF($AL655="",0,'All Ticker P&amp;L'!M655)</f>
        <v>0</v>
      </c>
      <c r="AT655" s="238" t="str">
        <f>IF($AL655="","",RANK(AR655,$AR$2:$AR$1001)+COUNTIF($AR$2:AR655,AR655)-1)</f>
        <v/>
      </c>
      <c r="AU655" s="238" t="str">
        <f>IF($AL655="","",RANK(AV655,$AV$2:$AV$1001)+COUNTIF($AV$2:AV655,AV655)-1)</f>
        <v/>
      </c>
      <c r="AV655" s="260">
        <f t="shared" si="52"/>
        <v>0</v>
      </c>
    </row>
    <row r="656" spans="26:48" ht="15" customHeight="1" x14ac:dyDescent="0.2">
      <c r="Z656" s="238" t="str">
        <f>Shares!A656</f>
        <v/>
      </c>
      <c r="AA656" s="238" t="str">
        <f>Shares!B656</f>
        <v/>
      </c>
      <c r="AB656" s="238" t="str">
        <f>Shares!C656</f>
        <v/>
      </c>
      <c r="AC656" s="238" t="str">
        <f>Shares!D656</f>
        <v/>
      </c>
      <c r="AD656" s="238">
        <f>IF($Z656="",0,Shares!E656)</f>
        <v>0</v>
      </c>
      <c r="AE656" s="260">
        <f>IF($Z656="",0,Shares!K656*Shares!J656)</f>
        <v>0</v>
      </c>
      <c r="AF656" s="261">
        <f t="shared" si="51"/>
        <v>0</v>
      </c>
      <c r="AG656" s="260">
        <f>IF($Z656="",0,Shares!M656)</f>
        <v>0</v>
      </c>
      <c r="AH656" s="261">
        <f>IF($Z656="",0,Shares!N656)</f>
        <v>0</v>
      </c>
      <c r="AI656" s="238" t="str">
        <f>IF($Z656="","",RANK(AE656,$AE$2:$AE$1001)+COUNTIF($AE$2:AE656,AE656)-1)</f>
        <v/>
      </c>
      <c r="AJ656" s="238" t="str">
        <f>IF($AD656&lt;0,COUNT($AJ$1:AJ655)+1,"")</f>
        <v/>
      </c>
      <c r="AL656" s="238" t="str">
        <f>'All Ticker P&amp;L'!A656</f>
        <v/>
      </c>
      <c r="AM656" s="238" t="str">
        <f>'All Ticker P&amp;L'!B656</f>
        <v/>
      </c>
      <c r="AN656" s="238" t="str">
        <f>'All Ticker P&amp;L'!C656</f>
        <v/>
      </c>
      <c r="AO656" s="238" t="str">
        <f>'All Ticker P&amp;L'!D656</f>
        <v/>
      </c>
      <c r="AP656" s="238">
        <f>IF($AL656="",0,'All Ticker P&amp;L'!E656)</f>
        <v>0</v>
      </c>
      <c r="AQ656" s="260">
        <f>IF($AL656="",0,'All Ticker P&amp;L'!J656*'All Ticker P&amp;L'!I656)</f>
        <v>0</v>
      </c>
      <c r="AR656" s="260">
        <f>IF($AL656="",0,'All Ticker P&amp;L'!L656)</f>
        <v>0</v>
      </c>
      <c r="AS656" s="261">
        <f>IF($AL656="",0,'All Ticker P&amp;L'!M656)</f>
        <v>0</v>
      </c>
      <c r="AT656" s="238" t="str">
        <f>IF($AL656="","",RANK(AR656,$AR$2:$AR$1001)+COUNTIF($AR$2:AR656,AR656)-1)</f>
        <v/>
      </c>
      <c r="AU656" s="238" t="str">
        <f>IF($AL656="","",RANK(AV656,$AV$2:$AV$1001)+COUNTIF($AV$2:AV656,AV656)-1)</f>
        <v/>
      </c>
      <c r="AV656" s="260">
        <f t="shared" si="52"/>
        <v>0</v>
      </c>
    </row>
    <row r="657" spans="26:48" ht="15" customHeight="1" x14ac:dyDescent="0.2">
      <c r="Z657" s="238" t="str">
        <f>Shares!A657</f>
        <v/>
      </c>
      <c r="AA657" s="238" t="str">
        <f>Shares!B657</f>
        <v/>
      </c>
      <c r="AB657" s="238" t="str">
        <f>Shares!C657</f>
        <v/>
      </c>
      <c r="AC657" s="238" t="str">
        <f>Shares!D657</f>
        <v/>
      </c>
      <c r="AD657" s="238">
        <f>IF($Z657="",0,Shares!E657)</f>
        <v>0</v>
      </c>
      <c r="AE657" s="260">
        <f>IF($Z657="",0,Shares!K657*Shares!J657)</f>
        <v>0</v>
      </c>
      <c r="AF657" s="261">
        <f t="shared" si="51"/>
        <v>0</v>
      </c>
      <c r="AG657" s="260">
        <f>IF($Z657="",0,Shares!M657)</f>
        <v>0</v>
      </c>
      <c r="AH657" s="261">
        <f>IF($Z657="",0,Shares!N657)</f>
        <v>0</v>
      </c>
      <c r="AI657" s="238" t="str">
        <f>IF($Z657="","",RANK(AE657,$AE$2:$AE$1001)+COUNTIF($AE$2:AE657,AE657)-1)</f>
        <v/>
      </c>
      <c r="AJ657" s="238" t="str">
        <f>IF($AD657&lt;0,COUNT($AJ$1:AJ656)+1,"")</f>
        <v/>
      </c>
      <c r="AL657" s="238" t="str">
        <f>'All Ticker P&amp;L'!A657</f>
        <v/>
      </c>
      <c r="AM657" s="238" t="str">
        <f>'All Ticker P&amp;L'!B657</f>
        <v/>
      </c>
      <c r="AN657" s="238" t="str">
        <f>'All Ticker P&amp;L'!C657</f>
        <v/>
      </c>
      <c r="AO657" s="238" t="str">
        <f>'All Ticker P&amp;L'!D657</f>
        <v/>
      </c>
      <c r="AP657" s="238">
        <f>IF($AL657="",0,'All Ticker P&amp;L'!E657)</f>
        <v>0</v>
      </c>
      <c r="AQ657" s="260">
        <f>IF($AL657="",0,'All Ticker P&amp;L'!J657*'All Ticker P&amp;L'!I657)</f>
        <v>0</v>
      </c>
      <c r="AR657" s="260">
        <f>IF($AL657="",0,'All Ticker P&amp;L'!L657)</f>
        <v>0</v>
      </c>
      <c r="AS657" s="261">
        <f>IF($AL657="",0,'All Ticker P&amp;L'!M657)</f>
        <v>0</v>
      </c>
      <c r="AT657" s="238" t="str">
        <f>IF($AL657="","",RANK(AR657,$AR$2:$AR$1001)+COUNTIF($AR$2:AR657,AR657)-1)</f>
        <v/>
      </c>
      <c r="AU657" s="238" t="str">
        <f>IF($AL657="","",RANK(AV657,$AV$2:$AV$1001)+COUNTIF($AV$2:AV657,AV657)-1)</f>
        <v/>
      </c>
      <c r="AV657" s="260">
        <f t="shared" si="52"/>
        <v>0</v>
      </c>
    </row>
    <row r="658" spans="26:48" ht="15" customHeight="1" x14ac:dyDescent="0.2">
      <c r="Z658" s="238" t="str">
        <f>Shares!A658</f>
        <v/>
      </c>
      <c r="AA658" s="238" t="str">
        <f>Shares!B658</f>
        <v/>
      </c>
      <c r="AB658" s="238" t="str">
        <f>Shares!C658</f>
        <v/>
      </c>
      <c r="AC658" s="238" t="str">
        <f>Shares!D658</f>
        <v/>
      </c>
      <c r="AD658" s="238">
        <f>IF($Z658="",0,Shares!E658)</f>
        <v>0</v>
      </c>
      <c r="AE658" s="260">
        <f>IF($Z658="",0,Shares!K658*Shares!J658)</f>
        <v>0</v>
      </c>
      <c r="AF658" s="261">
        <f t="shared" si="51"/>
        <v>0</v>
      </c>
      <c r="AG658" s="260">
        <f>IF($Z658="",0,Shares!M658)</f>
        <v>0</v>
      </c>
      <c r="AH658" s="261">
        <f>IF($Z658="",0,Shares!N658)</f>
        <v>0</v>
      </c>
      <c r="AI658" s="238" t="str">
        <f>IF($Z658="","",RANK(AE658,$AE$2:$AE$1001)+COUNTIF($AE$2:AE658,AE658)-1)</f>
        <v/>
      </c>
      <c r="AJ658" s="238" t="str">
        <f>IF($AD658&lt;0,COUNT($AJ$1:AJ657)+1,"")</f>
        <v/>
      </c>
      <c r="AL658" s="238" t="str">
        <f>'All Ticker P&amp;L'!A658</f>
        <v/>
      </c>
      <c r="AM658" s="238" t="str">
        <f>'All Ticker P&amp;L'!B658</f>
        <v/>
      </c>
      <c r="AN658" s="238" t="str">
        <f>'All Ticker P&amp;L'!C658</f>
        <v/>
      </c>
      <c r="AO658" s="238" t="str">
        <f>'All Ticker P&amp;L'!D658</f>
        <v/>
      </c>
      <c r="AP658" s="238">
        <f>IF($AL658="",0,'All Ticker P&amp;L'!E658)</f>
        <v>0</v>
      </c>
      <c r="AQ658" s="260">
        <f>IF($AL658="",0,'All Ticker P&amp;L'!J658*'All Ticker P&amp;L'!I658)</f>
        <v>0</v>
      </c>
      <c r="AR658" s="260">
        <f>IF($AL658="",0,'All Ticker P&amp;L'!L658)</f>
        <v>0</v>
      </c>
      <c r="AS658" s="261">
        <f>IF($AL658="",0,'All Ticker P&amp;L'!M658)</f>
        <v>0</v>
      </c>
      <c r="AT658" s="238" t="str">
        <f>IF($AL658="","",RANK(AR658,$AR$2:$AR$1001)+COUNTIF($AR$2:AR658,AR658)-1)</f>
        <v/>
      </c>
      <c r="AU658" s="238" t="str">
        <f>IF($AL658="","",RANK(AV658,$AV$2:$AV$1001)+COUNTIF($AV$2:AV658,AV658)-1)</f>
        <v/>
      </c>
      <c r="AV658" s="260">
        <f t="shared" si="52"/>
        <v>0</v>
      </c>
    </row>
    <row r="659" spans="26:48" ht="15" customHeight="1" x14ac:dyDescent="0.2">
      <c r="Z659" s="238" t="str">
        <f>Shares!A659</f>
        <v/>
      </c>
      <c r="AA659" s="238" t="str">
        <f>Shares!B659</f>
        <v/>
      </c>
      <c r="AB659" s="238" t="str">
        <f>Shares!C659</f>
        <v/>
      </c>
      <c r="AC659" s="238" t="str">
        <f>Shares!D659</f>
        <v/>
      </c>
      <c r="AD659" s="238">
        <f>IF($Z659="",0,Shares!E659)</f>
        <v>0</v>
      </c>
      <c r="AE659" s="260">
        <f>IF($Z659="",0,Shares!K659*Shares!J659)</f>
        <v>0</v>
      </c>
      <c r="AF659" s="261">
        <f t="shared" si="51"/>
        <v>0</v>
      </c>
      <c r="AG659" s="260">
        <f>IF($Z659="",0,Shares!M659)</f>
        <v>0</v>
      </c>
      <c r="AH659" s="261">
        <f>IF($Z659="",0,Shares!N659)</f>
        <v>0</v>
      </c>
      <c r="AI659" s="238" t="str">
        <f>IF($Z659="","",RANK(AE659,$AE$2:$AE$1001)+COUNTIF($AE$2:AE659,AE659)-1)</f>
        <v/>
      </c>
      <c r="AJ659" s="238" t="str">
        <f>IF($AD659&lt;0,COUNT($AJ$1:AJ658)+1,"")</f>
        <v/>
      </c>
      <c r="AL659" s="238" t="str">
        <f>'All Ticker P&amp;L'!A659</f>
        <v/>
      </c>
      <c r="AM659" s="238" t="str">
        <f>'All Ticker P&amp;L'!B659</f>
        <v/>
      </c>
      <c r="AN659" s="238" t="str">
        <f>'All Ticker P&amp;L'!C659</f>
        <v/>
      </c>
      <c r="AO659" s="238" t="str">
        <f>'All Ticker P&amp;L'!D659</f>
        <v/>
      </c>
      <c r="AP659" s="238">
        <f>IF($AL659="",0,'All Ticker P&amp;L'!E659)</f>
        <v>0</v>
      </c>
      <c r="AQ659" s="260">
        <f>IF($AL659="",0,'All Ticker P&amp;L'!J659*'All Ticker P&amp;L'!I659)</f>
        <v>0</v>
      </c>
      <c r="AR659" s="260">
        <f>IF($AL659="",0,'All Ticker P&amp;L'!L659)</f>
        <v>0</v>
      </c>
      <c r="AS659" s="261">
        <f>IF($AL659="",0,'All Ticker P&amp;L'!M659)</f>
        <v>0</v>
      </c>
      <c r="AT659" s="238" t="str">
        <f>IF($AL659="","",RANK(AR659,$AR$2:$AR$1001)+COUNTIF($AR$2:AR659,AR659)-1)</f>
        <v/>
      </c>
      <c r="AU659" s="238" t="str">
        <f>IF($AL659="","",RANK(AV659,$AV$2:$AV$1001)+COUNTIF($AV$2:AV659,AV659)-1)</f>
        <v/>
      </c>
      <c r="AV659" s="260">
        <f t="shared" si="52"/>
        <v>0</v>
      </c>
    </row>
    <row r="660" spans="26:48" ht="15" customHeight="1" x14ac:dyDescent="0.2">
      <c r="Z660" s="238" t="str">
        <f>Shares!A660</f>
        <v/>
      </c>
      <c r="AA660" s="238" t="str">
        <f>Shares!B660</f>
        <v/>
      </c>
      <c r="AB660" s="238" t="str">
        <f>Shares!C660</f>
        <v/>
      </c>
      <c r="AC660" s="238" t="str">
        <f>Shares!D660</f>
        <v/>
      </c>
      <c r="AD660" s="238">
        <f>IF($Z660="",0,Shares!E660)</f>
        <v>0</v>
      </c>
      <c r="AE660" s="260">
        <f>IF($Z660="",0,Shares!K660*Shares!J660)</f>
        <v>0</v>
      </c>
      <c r="AF660" s="261">
        <f t="shared" si="51"/>
        <v>0</v>
      </c>
      <c r="AG660" s="260">
        <f>IF($Z660="",0,Shares!M660)</f>
        <v>0</v>
      </c>
      <c r="AH660" s="261">
        <f>IF($Z660="",0,Shares!N660)</f>
        <v>0</v>
      </c>
      <c r="AI660" s="238" t="str">
        <f>IF($Z660="","",RANK(AE660,$AE$2:$AE$1001)+COUNTIF($AE$2:AE660,AE660)-1)</f>
        <v/>
      </c>
      <c r="AJ660" s="238" t="str">
        <f>IF($AD660&lt;0,COUNT($AJ$1:AJ659)+1,"")</f>
        <v/>
      </c>
      <c r="AL660" s="238" t="str">
        <f>'All Ticker P&amp;L'!A660</f>
        <v/>
      </c>
      <c r="AM660" s="238" t="str">
        <f>'All Ticker P&amp;L'!B660</f>
        <v/>
      </c>
      <c r="AN660" s="238" t="str">
        <f>'All Ticker P&amp;L'!C660</f>
        <v/>
      </c>
      <c r="AO660" s="238" t="str">
        <f>'All Ticker P&amp;L'!D660</f>
        <v/>
      </c>
      <c r="AP660" s="238">
        <f>IF($AL660="",0,'All Ticker P&amp;L'!E660)</f>
        <v>0</v>
      </c>
      <c r="AQ660" s="260">
        <f>IF($AL660="",0,'All Ticker P&amp;L'!J660*'All Ticker P&amp;L'!I660)</f>
        <v>0</v>
      </c>
      <c r="AR660" s="260">
        <f>IF($AL660="",0,'All Ticker P&amp;L'!L660)</f>
        <v>0</v>
      </c>
      <c r="AS660" s="261">
        <f>IF($AL660="",0,'All Ticker P&amp;L'!M660)</f>
        <v>0</v>
      </c>
      <c r="AT660" s="238" t="str">
        <f>IF($AL660="","",RANK(AR660,$AR$2:$AR$1001)+COUNTIF($AR$2:AR660,AR660)-1)</f>
        <v/>
      </c>
      <c r="AU660" s="238" t="str">
        <f>IF($AL660="","",RANK(AV660,$AV$2:$AV$1001)+COUNTIF($AV$2:AV660,AV660)-1)</f>
        <v/>
      </c>
      <c r="AV660" s="260">
        <f t="shared" si="52"/>
        <v>0</v>
      </c>
    </row>
    <row r="661" spans="26:48" ht="15" customHeight="1" x14ac:dyDescent="0.2">
      <c r="Z661" s="238" t="str">
        <f>Shares!A661</f>
        <v/>
      </c>
      <c r="AA661" s="238" t="str">
        <f>Shares!B661</f>
        <v/>
      </c>
      <c r="AB661" s="238" t="str">
        <f>Shares!C661</f>
        <v/>
      </c>
      <c r="AC661" s="238" t="str">
        <f>Shares!D661</f>
        <v/>
      </c>
      <c r="AD661" s="238">
        <f>IF($Z661="",0,Shares!E661)</f>
        <v>0</v>
      </c>
      <c r="AE661" s="260">
        <f>IF($Z661="",0,Shares!K661*Shares!J661)</f>
        <v>0</v>
      </c>
      <c r="AF661" s="261">
        <f t="shared" si="51"/>
        <v>0</v>
      </c>
      <c r="AG661" s="260">
        <f>IF($Z661="",0,Shares!M661)</f>
        <v>0</v>
      </c>
      <c r="AH661" s="261">
        <f>IF($Z661="",0,Shares!N661)</f>
        <v>0</v>
      </c>
      <c r="AI661" s="238" t="str">
        <f>IF($Z661="","",RANK(AE661,$AE$2:$AE$1001)+COUNTIF($AE$2:AE661,AE661)-1)</f>
        <v/>
      </c>
      <c r="AJ661" s="238" t="str">
        <f>IF($AD661&lt;0,COUNT($AJ$1:AJ660)+1,"")</f>
        <v/>
      </c>
      <c r="AL661" s="238" t="str">
        <f>'All Ticker P&amp;L'!A661</f>
        <v/>
      </c>
      <c r="AM661" s="238" t="str">
        <f>'All Ticker P&amp;L'!B661</f>
        <v/>
      </c>
      <c r="AN661" s="238" t="str">
        <f>'All Ticker P&amp;L'!C661</f>
        <v/>
      </c>
      <c r="AO661" s="238" t="str">
        <f>'All Ticker P&amp;L'!D661</f>
        <v/>
      </c>
      <c r="AP661" s="238">
        <f>IF($AL661="",0,'All Ticker P&amp;L'!E661)</f>
        <v>0</v>
      </c>
      <c r="AQ661" s="260">
        <f>IF($AL661="",0,'All Ticker P&amp;L'!J661*'All Ticker P&amp;L'!I661)</f>
        <v>0</v>
      </c>
      <c r="AR661" s="260">
        <f>IF($AL661="",0,'All Ticker P&amp;L'!L661)</f>
        <v>0</v>
      </c>
      <c r="AS661" s="261">
        <f>IF($AL661="",0,'All Ticker P&amp;L'!M661)</f>
        <v>0</v>
      </c>
      <c r="AT661" s="238" t="str">
        <f>IF($AL661="","",RANK(AR661,$AR$2:$AR$1001)+COUNTIF($AR$2:AR661,AR661)-1)</f>
        <v/>
      </c>
      <c r="AU661" s="238" t="str">
        <f>IF($AL661="","",RANK(AV661,$AV$2:$AV$1001)+COUNTIF($AV$2:AV661,AV661)-1)</f>
        <v/>
      </c>
      <c r="AV661" s="260">
        <f t="shared" si="52"/>
        <v>0</v>
      </c>
    </row>
    <row r="662" spans="26:48" ht="15" customHeight="1" x14ac:dyDescent="0.2">
      <c r="Z662" s="238" t="str">
        <f>Shares!A662</f>
        <v/>
      </c>
      <c r="AA662" s="238" t="str">
        <f>Shares!B662</f>
        <v/>
      </c>
      <c r="AB662" s="238" t="str">
        <f>Shares!C662</f>
        <v/>
      </c>
      <c r="AC662" s="238" t="str">
        <f>Shares!D662</f>
        <v/>
      </c>
      <c r="AD662" s="238">
        <f>IF($Z662="",0,Shares!E662)</f>
        <v>0</v>
      </c>
      <c r="AE662" s="260">
        <f>IF($Z662="",0,Shares!K662*Shares!J662)</f>
        <v>0</v>
      </c>
      <c r="AF662" s="261">
        <f t="shared" si="51"/>
        <v>0</v>
      </c>
      <c r="AG662" s="260">
        <f>IF($Z662="",0,Shares!M662)</f>
        <v>0</v>
      </c>
      <c r="AH662" s="261">
        <f>IF($Z662="",0,Shares!N662)</f>
        <v>0</v>
      </c>
      <c r="AI662" s="238" t="str">
        <f>IF($Z662="","",RANK(AE662,$AE$2:$AE$1001)+COUNTIF($AE$2:AE662,AE662)-1)</f>
        <v/>
      </c>
      <c r="AJ662" s="238" t="str">
        <f>IF($AD662&lt;0,COUNT($AJ$1:AJ661)+1,"")</f>
        <v/>
      </c>
      <c r="AL662" s="238" t="str">
        <f>'All Ticker P&amp;L'!A662</f>
        <v/>
      </c>
      <c r="AM662" s="238" t="str">
        <f>'All Ticker P&amp;L'!B662</f>
        <v/>
      </c>
      <c r="AN662" s="238" t="str">
        <f>'All Ticker P&amp;L'!C662</f>
        <v/>
      </c>
      <c r="AO662" s="238" t="str">
        <f>'All Ticker P&amp;L'!D662</f>
        <v/>
      </c>
      <c r="AP662" s="238">
        <f>IF($AL662="",0,'All Ticker P&amp;L'!E662)</f>
        <v>0</v>
      </c>
      <c r="AQ662" s="260">
        <f>IF($AL662="",0,'All Ticker P&amp;L'!J662*'All Ticker P&amp;L'!I662)</f>
        <v>0</v>
      </c>
      <c r="AR662" s="260">
        <f>IF($AL662="",0,'All Ticker P&amp;L'!L662)</f>
        <v>0</v>
      </c>
      <c r="AS662" s="261">
        <f>IF($AL662="",0,'All Ticker P&amp;L'!M662)</f>
        <v>0</v>
      </c>
      <c r="AT662" s="238" t="str">
        <f>IF($AL662="","",RANK(AR662,$AR$2:$AR$1001)+COUNTIF($AR$2:AR662,AR662)-1)</f>
        <v/>
      </c>
      <c r="AU662" s="238" t="str">
        <f>IF($AL662="","",RANK(AV662,$AV$2:$AV$1001)+COUNTIF($AV$2:AV662,AV662)-1)</f>
        <v/>
      </c>
      <c r="AV662" s="260">
        <f t="shared" si="52"/>
        <v>0</v>
      </c>
    </row>
    <row r="663" spans="26:48" ht="15" customHeight="1" x14ac:dyDescent="0.2">
      <c r="Z663" s="238" t="str">
        <f>Shares!A663</f>
        <v/>
      </c>
      <c r="AA663" s="238" t="str">
        <f>Shares!B663</f>
        <v/>
      </c>
      <c r="AB663" s="238" t="str">
        <f>Shares!C663</f>
        <v/>
      </c>
      <c r="AC663" s="238" t="str">
        <f>Shares!D663</f>
        <v/>
      </c>
      <c r="AD663" s="238">
        <f>IF($Z663="",0,Shares!E663)</f>
        <v>0</v>
      </c>
      <c r="AE663" s="260">
        <f>IF($Z663="",0,Shares!K663*Shares!J663)</f>
        <v>0</v>
      </c>
      <c r="AF663" s="261">
        <f t="shared" si="51"/>
        <v>0</v>
      </c>
      <c r="AG663" s="260">
        <f>IF($Z663="",0,Shares!M663)</f>
        <v>0</v>
      </c>
      <c r="AH663" s="261">
        <f>IF($Z663="",0,Shares!N663)</f>
        <v>0</v>
      </c>
      <c r="AI663" s="238" t="str">
        <f>IF($Z663="","",RANK(AE663,$AE$2:$AE$1001)+COUNTIF($AE$2:AE663,AE663)-1)</f>
        <v/>
      </c>
      <c r="AJ663" s="238" t="str">
        <f>IF($AD663&lt;0,COUNT($AJ$1:AJ662)+1,"")</f>
        <v/>
      </c>
      <c r="AL663" s="238" t="str">
        <f>'All Ticker P&amp;L'!A663</f>
        <v/>
      </c>
      <c r="AM663" s="238" t="str">
        <f>'All Ticker P&amp;L'!B663</f>
        <v/>
      </c>
      <c r="AN663" s="238" t="str">
        <f>'All Ticker P&amp;L'!C663</f>
        <v/>
      </c>
      <c r="AO663" s="238" t="str">
        <f>'All Ticker P&amp;L'!D663</f>
        <v/>
      </c>
      <c r="AP663" s="238">
        <f>IF($AL663="",0,'All Ticker P&amp;L'!E663)</f>
        <v>0</v>
      </c>
      <c r="AQ663" s="260">
        <f>IF($AL663="",0,'All Ticker P&amp;L'!J663*'All Ticker P&amp;L'!I663)</f>
        <v>0</v>
      </c>
      <c r="AR663" s="260">
        <f>IF($AL663="",0,'All Ticker P&amp;L'!L663)</f>
        <v>0</v>
      </c>
      <c r="AS663" s="261">
        <f>IF($AL663="",0,'All Ticker P&amp;L'!M663)</f>
        <v>0</v>
      </c>
      <c r="AT663" s="238" t="str">
        <f>IF($AL663="","",RANK(AR663,$AR$2:$AR$1001)+COUNTIF($AR$2:AR663,AR663)-1)</f>
        <v/>
      </c>
      <c r="AU663" s="238" t="str">
        <f>IF($AL663="","",RANK(AV663,$AV$2:$AV$1001)+COUNTIF($AV$2:AV663,AV663)-1)</f>
        <v/>
      </c>
      <c r="AV663" s="260">
        <f t="shared" si="52"/>
        <v>0</v>
      </c>
    </row>
    <row r="664" spans="26:48" ht="15" customHeight="1" x14ac:dyDescent="0.2">
      <c r="Z664" s="238" t="str">
        <f>Shares!A664</f>
        <v/>
      </c>
      <c r="AA664" s="238" t="str">
        <f>Shares!B664</f>
        <v/>
      </c>
      <c r="AB664" s="238" t="str">
        <f>Shares!C664</f>
        <v/>
      </c>
      <c r="AC664" s="238" t="str">
        <f>Shares!D664</f>
        <v/>
      </c>
      <c r="AD664" s="238">
        <f>IF($Z664="",0,Shares!E664)</f>
        <v>0</v>
      </c>
      <c r="AE664" s="260">
        <f>IF($Z664="",0,Shares!K664*Shares!J664)</f>
        <v>0</v>
      </c>
      <c r="AF664" s="261">
        <f t="shared" si="51"/>
        <v>0</v>
      </c>
      <c r="AG664" s="260">
        <f>IF($Z664="",0,Shares!M664)</f>
        <v>0</v>
      </c>
      <c r="AH664" s="261">
        <f>IF($Z664="",0,Shares!N664)</f>
        <v>0</v>
      </c>
      <c r="AI664" s="238" t="str">
        <f>IF($Z664="","",RANK(AE664,$AE$2:$AE$1001)+COUNTIF($AE$2:AE664,AE664)-1)</f>
        <v/>
      </c>
      <c r="AJ664" s="238" t="str">
        <f>IF($AD664&lt;0,COUNT($AJ$1:AJ663)+1,"")</f>
        <v/>
      </c>
      <c r="AL664" s="238" t="str">
        <f>'All Ticker P&amp;L'!A664</f>
        <v/>
      </c>
      <c r="AM664" s="238" t="str">
        <f>'All Ticker P&amp;L'!B664</f>
        <v/>
      </c>
      <c r="AN664" s="238" t="str">
        <f>'All Ticker P&amp;L'!C664</f>
        <v/>
      </c>
      <c r="AO664" s="238" t="str">
        <f>'All Ticker P&amp;L'!D664</f>
        <v/>
      </c>
      <c r="AP664" s="238">
        <f>IF($AL664="",0,'All Ticker P&amp;L'!E664)</f>
        <v>0</v>
      </c>
      <c r="AQ664" s="260">
        <f>IF($AL664="",0,'All Ticker P&amp;L'!J664*'All Ticker P&amp;L'!I664)</f>
        <v>0</v>
      </c>
      <c r="AR664" s="260">
        <f>IF($AL664="",0,'All Ticker P&amp;L'!L664)</f>
        <v>0</v>
      </c>
      <c r="AS664" s="261">
        <f>IF($AL664="",0,'All Ticker P&amp;L'!M664)</f>
        <v>0</v>
      </c>
      <c r="AT664" s="238" t="str">
        <f>IF($AL664="","",RANK(AR664,$AR$2:$AR$1001)+COUNTIF($AR$2:AR664,AR664)-1)</f>
        <v/>
      </c>
      <c r="AU664" s="238" t="str">
        <f>IF($AL664="","",RANK(AV664,$AV$2:$AV$1001)+COUNTIF($AV$2:AV664,AV664)-1)</f>
        <v/>
      </c>
      <c r="AV664" s="260">
        <f t="shared" si="52"/>
        <v>0</v>
      </c>
    </row>
    <row r="665" spans="26:48" ht="15" customHeight="1" x14ac:dyDescent="0.2">
      <c r="Z665" s="238" t="str">
        <f>Shares!A665</f>
        <v/>
      </c>
      <c r="AA665" s="238" t="str">
        <f>Shares!B665</f>
        <v/>
      </c>
      <c r="AB665" s="238" t="str">
        <f>Shares!C665</f>
        <v/>
      </c>
      <c r="AC665" s="238" t="str">
        <f>Shares!D665</f>
        <v/>
      </c>
      <c r="AD665" s="238">
        <f>IF($Z665="",0,Shares!E665)</f>
        <v>0</v>
      </c>
      <c r="AE665" s="260">
        <f>IF($Z665="",0,Shares!K665*Shares!J665)</f>
        <v>0</v>
      </c>
      <c r="AF665" s="261">
        <f t="shared" si="51"/>
        <v>0</v>
      </c>
      <c r="AG665" s="260">
        <f>IF($Z665="",0,Shares!M665)</f>
        <v>0</v>
      </c>
      <c r="AH665" s="261">
        <f>IF($Z665="",0,Shares!N665)</f>
        <v>0</v>
      </c>
      <c r="AI665" s="238" t="str">
        <f>IF($Z665="","",RANK(AE665,$AE$2:$AE$1001)+COUNTIF($AE$2:AE665,AE665)-1)</f>
        <v/>
      </c>
      <c r="AJ665" s="238" t="str">
        <f>IF($AD665&lt;0,COUNT($AJ$1:AJ664)+1,"")</f>
        <v/>
      </c>
      <c r="AL665" s="238" t="str">
        <f>'All Ticker P&amp;L'!A665</f>
        <v/>
      </c>
      <c r="AM665" s="238" t="str">
        <f>'All Ticker P&amp;L'!B665</f>
        <v/>
      </c>
      <c r="AN665" s="238" t="str">
        <f>'All Ticker P&amp;L'!C665</f>
        <v/>
      </c>
      <c r="AO665" s="238" t="str">
        <f>'All Ticker P&amp;L'!D665</f>
        <v/>
      </c>
      <c r="AP665" s="238">
        <f>IF($AL665="",0,'All Ticker P&amp;L'!E665)</f>
        <v>0</v>
      </c>
      <c r="AQ665" s="260">
        <f>IF($AL665="",0,'All Ticker P&amp;L'!J665*'All Ticker P&amp;L'!I665)</f>
        <v>0</v>
      </c>
      <c r="AR665" s="260">
        <f>IF($AL665="",0,'All Ticker P&amp;L'!L665)</f>
        <v>0</v>
      </c>
      <c r="AS665" s="261">
        <f>IF($AL665="",0,'All Ticker P&amp;L'!M665)</f>
        <v>0</v>
      </c>
      <c r="AT665" s="238" t="str">
        <f>IF($AL665="","",RANK(AR665,$AR$2:$AR$1001)+COUNTIF($AR$2:AR665,AR665)-1)</f>
        <v/>
      </c>
      <c r="AU665" s="238" t="str">
        <f>IF($AL665="","",RANK(AV665,$AV$2:$AV$1001)+COUNTIF($AV$2:AV665,AV665)-1)</f>
        <v/>
      </c>
      <c r="AV665" s="260">
        <f t="shared" si="52"/>
        <v>0</v>
      </c>
    </row>
    <row r="666" spans="26:48" ht="15" customHeight="1" x14ac:dyDescent="0.2">
      <c r="Z666" s="238" t="str">
        <f>Shares!A666</f>
        <v/>
      </c>
      <c r="AA666" s="238" t="str">
        <f>Shares!B666</f>
        <v/>
      </c>
      <c r="AB666" s="238" t="str">
        <f>Shares!C666</f>
        <v/>
      </c>
      <c r="AC666" s="238" t="str">
        <f>Shares!D666</f>
        <v/>
      </c>
      <c r="AD666" s="238">
        <f>IF($Z666="",0,Shares!E666)</f>
        <v>0</v>
      </c>
      <c r="AE666" s="260">
        <f>IF($Z666="",0,Shares!K666*Shares!J666)</f>
        <v>0</v>
      </c>
      <c r="AF666" s="261">
        <f t="shared" si="51"/>
        <v>0</v>
      </c>
      <c r="AG666" s="260">
        <f>IF($Z666="",0,Shares!M666)</f>
        <v>0</v>
      </c>
      <c r="AH666" s="261">
        <f>IF($Z666="",0,Shares!N666)</f>
        <v>0</v>
      </c>
      <c r="AI666" s="238" t="str">
        <f>IF($Z666="","",RANK(AE666,$AE$2:$AE$1001)+COUNTIF($AE$2:AE666,AE666)-1)</f>
        <v/>
      </c>
      <c r="AJ666" s="238" t="str">
        <f>IF($AD666&lt;0,COUNT($AJ$1:AJ665)+1,"")</f>
        <v/>
      </c>
      <c r="AL666" s="238" t="str">
        <f>'All Ticker P&amp;L'!A666</f>
        <v/>
      </c>
      <c r="AM666" s="238" t="str">
        <f>'All Ticker P&amp;L'!B666</f>
        <v/>
      </c>
      <c r="AN666" s="238" t="str">
        <f>'All Ticker P&amp;L'!C666</f>
        <v/>
      </c>
      <c r="AO666" s="238" t="str">
        <f>'All Ticker P&amp;L'!D666</f>
        <v/>
      </c>
      <c r="AP666" s="238">
        <f>IF($AL666="",0,'All Ticker P&amp;L'!E666)</f>
        <v>0</v>
      </c>
      <c r="AQ666" s="260">
        <f>IF($AL666="",0,'All Ticker P&amp;L'!J666*'All Ticker P&amp;L'!I666)</f>
        <v>0</v>
      </c>
      <c r="AR666" s="260">
        <f>IF($AL666="",0,'All Ticker P&amp;L'!L666)</f>
        <v>0</v>
      </c>
      <c r="AS666" s="261">
        <f>IF($AL666="",0,'All Ticker P&amp;L'!M666)</f>
        <v>0</v>
      </c>
      <c r="AT666" s="238" t="str">
        <f>IF($AL666="","",RANK(AR666,$AR$2:$AR$1001)+COUNTIF($AR$2:AR666,AR666)-1)</f>
        <v/>
      </c>
      <c r="AU666" s="238" t="str">
        <f>IF($AL666="","",RANK(AV666,$AV$2:$AV$1001)+COUNTIF($AV$2:AV666,AV666)-1)</f>
        <v/>
      </c>
      <c r="AV666" s="260">
        <f t="shared" si="52"/>
        <v>0</v>
      </c>
    </row>
    <row r="667" spans="26:48" ht="15" customHeight="1" x14ac:dyDescent="0.2">
      <c r="Z667" s="238" t="str">
        <f>Shares!A667</f>
        <v/>
      </c>
      <c r="AA667" s="238" t="str">
        <f>Shares!B667</f>
        <v/>
      </c>
      <c r="AB667" s="238" t="str">
        <f>Shares!C667</f>
        <v/>
      </c>
      <c r="AC667" s="238" t="str">
        <f>Shares!D667</f>
        <v/>
      </c>
      <c r="AD667" s="238">
        <f>IF($Z667="",0,Shares!E667)</f>
        <v>0</v>
      </c>
      <c r="AE667" s="260">
        <f>IF($Z667="",0,Shares!K667*Shares!J667)</f>
        <v>0</v>
      </c>
      <c r="AF667" s="261">
        <f t="shared" si="51"/>
        <v>0</v>
      </c>
      <c r="AG667" s="260">
        <f>IF($Z667="",0,Shares!M667)</f>
        <v>0</v>
      </c>
      <c r="AH667" s="261">
        <f>IF($Z667="",0,Shares!N667)</f>
        <v>0</v>
      </c>
      <c r="AI667" s="238" t="str">
        <f>IF($Z667="","",RANK(AE667,$AE$2:$AE$1001)+COUNTIF($AE$2:AE667,AE667)-1)</f>
        <v/>
      </c>
      <c r="AJ667" s="238" t="str">
        <f>IF($AD667&lt;0,COUNT($AJ$1:AJ666)+1,"")</f>
        <v/>
      </c>
      <c r="AL667" s="238" t="str">
        <f>'All Ticker P&amp;L'!A667</f>
        <v/>
      </c>
      <c r="AM667" s="238" t="str">
        <f>'All Ticker P&amp;L'!B667</f>
        <v/>
      </c>
      <c r="AN667" s="238" t="str">
        <f>'All Ticker P&amp;L'!C667</f>
        <v/>
      </c>
      <c r="AO667" s="238" t="str">
        <f>'All Ticker P&amp;L'!D667</f>
        <v/>
      </c>
      <c r="AP667" s="238">
        <f>IF($AL667="",0,'All Ticker P&amp;L'!E667)</f>
        <v>0</v>
      </c>
      <c r="AQ667" s="260">
        <f>IF($AL667="",0,'All Ticker P&amp;L'!J667*'All Ticker P&amp;L'!I667)</f>
        <v>0</v>
      </c>
      <c r="AR667" s="260">
        <f>IF($AL667="",0,'All Ticker P&amp;L'!L667)</f>
        <v>0</v>
      </c>
      <c r="AS667" s="261">
        <f>IF($AL667="",0,'All Ticker P&amp;L'!M667)</f>
        <v>0</v>
      </c>
      <c r="AT667" s="238" t="str">
        <f>IF($AL667="","",RANK(AR667,$AR$2:$AR$1001)+COUNTIF($AR$2:AR667,AR667)-1)</f>
        <v/>
      </c>
      <c r="AU667" s="238" t="str">
        <f>IF($AL667="","",RANK(AV667,$AV$2:$AV$1001)+COUNTIF($AV$2:AV667,AV667)-1)</f>
        <v/>
      </c>
      <c r="AV667" s="260">
        <f t="shared" si="52"/>
        <v>0</v>
      </c>
    </row>
    <row r="668" spans="26:48" ht="15" customHeight="1" x14ac:dyDescent="0.2">
      <c r="Z668" s="238" t="str">
        <f>Shares!A668</f>
        <v/>
      </c>
      <c r="AA668" s="238" t="str">
        <f>Shares!B668</f>
        <v/>
      </c>
      <c r="AB668" s="238" t="str">
        <f>Shares!C668</f>
        <v/>
      </c>
      <c r="AC668" s="238" t="str">
        <f>Shares!D668</f>
        <v/>
      </c>
      <c r="AD668" s="238">
        <f>IF($Z668="",0,Shares!E668)</f>
        <v>0</v>
      </c>
      <c r="AE668" s="260">
        <f>IF($Z668="",0,Shares!K668*Shares!J668)</f>
        <v>0</v>
      </c>
      <c r="AF668" s="261">
        <f t="shared" si="51"/>
        <v>0</v>
      </c>
      <c r="AG668" s="260">
        <f>IF($Z668="",0,Shares!M668)</f>
        <v>0</v>
      </c>
      <c r="AH668" s="261">
        <f>IF($Z668="",0,Shares!N668)</f>
        <v>0</v>
      </c>
      <c r="AI668" s="238" t="str">
        <f>IF($Z668="","",RANK(AE668,$AE$2:$AE$1001)+COUNTIF($AE$2:AE668,AE668)-1)</f>
        <v/>
      </c>
      <c r="AJ668" s="238" t="str">
        <f>IF($AD668&lt;0,COUNT($AJ$1:AJ667)+1,"")</f>
        <v/>
      </c>
      <c r="AL668" s="238" t="str">
        <f>'All Ticker P&amp;L'!A668</f>
        <v/>
      </c>
      <c r="AM668" s="238" t="str">
        <f>'All Ticker P&amp;L'!B668</f>
        <v/>
      </c>
      <c r="AN668" s="238" t="str">
        <f>'All Ticker P&amp;L'!C668</f>
        <v/>
      </c>
      <c r="AO668" s="238" t="str">
        <f>'All Ticker P&amp;L'!D668</f>
        <v/>
      </c>
      <c r="AP668" s="238">
        <f>IF($AL668="",0,'All Ticker P&amp;L'!E668)</f>
        <v>0</v>
      </c>
      <c r="AQ668" s="260">
        <f>IF($AL668="",0,'All Ticker P&amp;L'!J668*'All Ticker P&amp;L'!I668)</f>
        <v>0</v>
      </c>
      <c r="AR668" s="260">
        <f>IF($AL668="",0,'All Ticker P&amp;L'!L668)</f>
        <v>0</v>
      </c>
      <c r="AS668" s="261">
        <f>IF($AL668="",0,'All Ticker P&amp;L'!M668)</f>
        <v>0</v>
      </c>
      <c r="AT668" s="238" t="str">
        <f>IF($AL668="","",RANK(AR668,$AR$2:$AR$1001)+COUNTIF($AR$2:AR668,AR668)-1)</f>
        <v/>
      </c>
      <c r="AU668" s="238" t="str">
        <f>IF($AL668="","",RANK(AV668,$AV$2:$AV$1001)+COUNTIF($AV$2:AV668,AV668)-1)</f>
        <v/>
      </c>
      <c r="AV668" s="260">
        <f t="shared" si="52"/>
        <v>0</v>
      </c>
    </row>
    <row r="669" spans="26:48" ht="15" customHeight="1" x14ac:dyDescent="0.2">
      <c r="Z669" s="238" t="str">
        <f>Shares!A669</f>
        <v/>
      </c>
      <c r="AA669" s="238" t="str">
        <f>Shares!B669</f>
        <v/>
      </c>
      <c r="AB669" s="238" t="str">
        <f>Shares!C669</f>
        <v/>
      </c>
      <c r="AC669" s="238" t="str">
        <f>Shares!D669</f>
        <v/>
      </c>
      <c r="AD669" s="238">
        <f>IF($Z669="",0,Shares!E669)</f>
        <v>0</v>
      </c>
      <c r="AE669" s="260">
        <f>IF($Z669="",0,Shares!K669*Shares!J669)</f>
        <v>0</v>
      </c>
      <c r="AF669" s="261">
        <f t="shared" si="51"/>
        <v>0</v>
      </c>
      <c r="AG669" s="260">
        <f>IF($Z669="",0,Shares!M669)</f>
        <v>0</v>
      </c>
      <c r="AH669" s="261">
        <f>IF($Z669="",0,Shares!N669)</f>
        <v>0</v>
      </c>
      <c r="AI669" s="238" t="str">
        <f>IF($Z669="","",RANK(AE669,$AE$2:$AE$1001)+COUNTIF($AE$2:AE669,AE669)-1)</f>
        <v/>
      </c>
      <c r="AJ669" s="238" t="str">
        <f>IF($AD669&lt;0,COUNT($AJ$1:AJ668)+1,"")</f>
        <v/>
      </c>
      <c r="AL669" s="238" t="str">
        <f>'All Ticker P&amp;L'!A669</f>
        <v/>
      </c>
      <c r="AM669" s="238" t="str">
        <f>'All Ticker P&amp;L'!B669</f>
        <v/>
      </c>
      <c r="AN669" s="238" t="str">
        <f>'All Ticker P&amp;L'!C669</f>
        <v/>
      </c>
      <c r="AO669" s="238" t="str">
        <f>'All Ticker P&amp;L'!D669</f>
        <v/>
      </c>
      <c r="AP669" s="238">
        <f>IF($AL669="",0,'All Ticker P&amp;L'!E669)</f>
        <v>0</v>
      </c>
      <c r="AQ669" s="260">
        <f>IF($AL669="",0,'All Ticker P&amp;L'!J669*'All Ticker P&amp;L'!I669)</f>
        <v>0</v>
      </c>
      <c r="AR669" s="260">
        <f>IF($AL669="",0,'All Ticker P&amp;L'!L669)</f>
        <v>0</v>
      </c>
      <c r="AS669" s="261">
        <f>IF($AL669="",0,'All Ticker P&amp;L'!M669)</f>
        <v>0</v>
      </c>
      <c r="AT669" s="238" t="str">
        <f>IF($AL669="","",RANK(AR669,$AR$2:$AR$1001)+COUNTIF($AR$2:AR669,AR669)-1)</f>
        <v/>
      </c>
      <c r="AU669" s="238" t="str">
        <f>IF($AL669="","",RANK(AV669,$AV$2:$AV$1001)+COUNTIF($AV$2:AV669,AV669)-1)</f>
        <v/>
      </c>
      <c r="AV669" s="260">
        <f t="shared" si="52"/>
        <v>0</v>
      </c>
    </row>
    <row r="670" spans="26:48" ht="15" customHeight="1" x14ac:dyDescent="0.2">
      <c r="Z670" s="238" t="str">
        <f>Shares!A670</f>
        <v/>
      </c>
      <c r="AA670" s="238" t="str">
        <f>Shares!B670</f>
        <v/>
      </c>
      <c r="AB670" s="238" t="str">
        <f>Shares!C670</f>
        <v/>
      </c>
      <c r="AC670" s="238" t="str">
        <f>Shares!D670</f>
        <v/>
      </c>
      <c r="AD670" s="238">
        <f>IF($Z670="",0,Shares!E670)</f>
        <v>0</v>
      </c>
      <c r="AE670" s="260">
        <f>IF($Z670="",0,Shares!K670*Shares!J670)</f>
        <v>0</v>
      </c>
      <c r="AF670" s="261">
        <f t="shared" si="51"/>
        <v>0</v>
      </c>
      <c r="AG670" s="260">
        <f>IF($Z670="",0,Shares!M670)</f>
        <v>0</v>
      </c>
      <c r="AH670" s="261">
        <f>IF($Z670="",0,Shares!N670)</f>
        <v>0</v>
      </c>
      <c r="AI670" s="238" t="str">
        <f>IF($Z670="","",RANK(AE670,$AE$2:$AE$1001)+COUNTIF($AE$2:AE670,AE670)-1)</f>
        <v/>
      </c>
      <c r="AJ670" s="238" t="str">
        <f>IF($AD670&lt;0,COUNT($AJ$1:AJ669)+1,"")</f>
        <v/>
      </c>
      <c r="AL670" s="238" t="str">
        <f>'All Ticker P&amp;L'!A670</f>
        <v/>
      </c>
      <c r="AM670" s="238" t="str">
        <f>'All Ticker P&amp;L'!B670</f>
        <v/>
      </c>
      <c r="AN670" s="238" t="str">
        <f>'All Ticker P&amp;L'!C670</f>
        <v/>
      </c>
      <c r="AO670" s="238" t="str">
        <f>'All Ticker P&amp;L'!D670</f>
        <v/>
      </c>
      <c r="AP670" s="238">
        <f>IF($AL670="",0,'All Ticker P&amp;L'!E670)</f>
        <v>0</v>
      </c>
      <c r="AQ670" s="260">
        <f>IF($AL670="",0,'All Ticker P&amp;L'!J670*'All Ticker P&amp;L'!I670)</f>
        <v>0</v>
      </c>
      <c r="AR670" s="260">
        <f>IF($AL670="",0,'All Ticker P&amp;L'!L670)</f>
        <v>0</v>
      </c>
      <c r="AS670" s="261">
        <f>IF($AL670="",0,'All Ticker P&amp;L'!M670)</f>
        <v>0</v>
      </c>
      <c r="AT670" s="238" t="str">
        <f>IF($AL670="","",RANK(AR670,$AR$2:$AR$1001)+COUNTIF($AR$2:AR670,AR670)-1)</f>
        <v/>
      </c>
      <c r="AU670" s="238" t="str">
        <f>IF($AL670="","",RANK(AV670,$AV$2:$AV$1001)+COUNTIF($AV$2:AV670,AV670)-1)</f>
        <v/>
      </c>
      <c r="AV670" s="260">
        <f t="shared" si="52"/>
        <v>0</v>
      </c>
    </row>
    <row r="671" spans="26:48" ht="15" customHeight="1" x14ac:dyDescent="0.2">
      <c r="Z671" s="238" t="str">
        <f>Shares!A671</f>
        <v/>
      </c>
      <c r="AA671" s="238" t="str">
        <f>Shares!B671</f>
        <v/>
      </c>
      <c r="AB671" s="238" t="str">
        <f>Shares!C671</f>
        <v/>
      </c>
      <c r="AC671" s="238" t="str">
        <f>Shares!D671</f>
        <v/>
      </c>
      <c r="AD671" s="238">
        <f>IF($Z671="",0,Shares!E671)</f>
        <v>0</v>
      </c>
      <c r="AE671" s="260">
        <f>IF($Z671="",0,Shares!K671*Shares!J671)</f>
        <v>0</v>
      </c>
      <c r="AF671" s="261">
        <f t="shared" si="51"/>
        <v>0</v>
      </c>
      <c r="AG671" s="260">
        <f>IF($Z671="",0,Shares!M671)</f>
        <v>0</v>
      </c>
      <c r="AH671" s="261">
        <f>IF($Z671="",0,Shares!N671)</f>
        <v>0</v>
      </c>
      <c r="AI671" s="238" t="str">
        <f>IF($Z671="","",RANK(AE671,$AE$2:$AE$1001)+COUNTIF($AE$2:AE671,AE671)-1)</f>
        <v/>
      </c>
      <c r="AJ671" s="238" t="str">
        <f>IF($AD671&lt;0,COUNT($AJ$1:AJ670)+1,"")</f>
        <v/>
      </c>
      <c r="AL671" s="238" t="str">
        <f>'All Ticker P&amp;L'!A671</f>
        <v/>
      </c>
      <c r="AM671" s="238" t="str">
        <f>'All Ticker P&amp;L'!B671</f>
        <v/>
      </c>
      <c r="AN671" s="238" t="str">
        <f>'All Ticker P&amp;L'!C671</f>
        <v/>
      </c>
      <c r="AO671" s="238" t="str">
        <f>'All Ticker P&amp;L'!D671</f>
        <v/>
      </c>
      <c r="AP671" s="238">
        <f>IF($AL671="",0,'All Ticker P&amp;L'!E671)</f>
        <v>0</v>
      </c>
      <c r="AQ671" s="260">
        <f>IF($AL671="",0,'All Ticker P&amp;L'!J671*'All Ticker P&amp;L'!I671)</f>
        <v>0</v>
      </c>
      <c r="AR671" s="260">
        <f>IF($AL671="",0,'All Ticker P&amp;L'!L671)</f>
        <v>0</v>
      </c>
      <c r="AS671" s="261">
        <f>IF($AL671="",0,'All Ticker P&amp;L'!M671)</f>
        <v>0</v>
      </c>
      <c r="AT671" s="238" t="str">
        <f>IF($AL671="","",RANK(AR671,$AR$2:$AR$1001)+COUNTIF($AR$2:AR671,AR671)-1)</f>
        <v/>
      </c>
      <c r="AU671" s="238" t="str">
        <f>IF($AL671="","",RANK(AV671,$AV$2:$AV$1001)+COUNTIF($AV$2:AV671,AV671)-1)</f>
        <v/>
      </c>
      <c r="AV671" s="260">
        <f t="shared" si="52"/>
        <v>0</v>
      </c>
    </row>
    <row r="672" spans="26:48" ht="15" customHeight="1" x14ac:dyDescent="0.2">
      <c r="Z672" s="238" t="str">
        <f>Shares!A672</f>
        <v/>
      </c>
      <c r="AA672" s="238" t="str">
        <f>Shares!B672</f>
        <v/>
      </c>
      <c r="AB672" s="238" t="str">
        <f>Shares!C672</f>
        <v/>
      </c>
      <c r="AC672" s="238" t="str">
        <f>Shares!D672</f>
        <v/>
      </c>
      <c r="AD672" s="238">
        <f>IF($Z672="",0,Shares!E672)</f>
        <v>0</v>
      </c>
      <c r="AE672" s="260">
        <f>IF($Z672="",0,Shares!K672*Shares!J672)</f>
        <v>0</v>
      </c>
      <c r="AF672" s="261">
        <f t="shared" si="51"/>
        <v>0</v>
      </c>
      <c r="AG672" s="260">
        <f>IF($Z672="",0,Shares!M672)</f>
        <v>0</v>
      </c>
      <c r="AH672" s="261">
        <f>IF($Z672="",0,Shares!N672)</f>
        <v>0</v>
      </c>
      <c r="AI672" s="238" t="str">
        <f>IF($Z672="","",RANK(AE672,$AE$2:$AE$1001)+COUNTIF($AE$2:AE672,AE672)-1)</f>
        <v/>
      </c>
      <c r="AJ672" s="238" t="str">
        <f>IF($AD672&lt;0,COUNT($AJ$1:AJ671)+1,"")</f>
        <v/>
      </c>
      <c r="AL672" s="238" t="str">
        <f>'All Ticker P&amp;L'!A672</f>
        <v/>
      </c>
      <c r="AM672" s="238" t="str">
        <f>'All Ticker P&amp;L'!B672</f>
        <v/>
      </c>
      <c r="AN672" s="238" t="str">
        <f>'All Ticker P&amp;L'!C672</f>
        <v/>
      </c>
      <c r="AO672" s="238" t="str">
        <f>'All Ticker P&amp;L'!D672</f>
        <v/>
      </c>
      <c r="AP672" s="238">
        <f>IF($AL672="",0,'All Ticker P&amp;L'!E672)</f>
        <v>0</v>
      </c>
      <c r="AQ672" s="260">
        <f>IF($AL672="",0,'All Ticker P&amp;L'!J672*'All Ticker P&amp;L'!I672)</f>
        <v>0</v>
      </c>
      <c r="AR672" s="260">
        <f>IF($AL672="",0,'All Ticker P&amp;L'!L672)</f>
        <v>0</v>
      </c>
      <c r="AS672" s="261">
        <f>IF($AL672="",0,'All Ticker P&amp;L'!M672)</f>
        <v>0</v>
      </c>
      <c r="AT672" s="238" t="str">
        <f>IF($AL672="","",RANK(AR672,$AR$2:$AR$1001)+COUNTIF($AR$2:AR672,AR672)-1)</f>
        <v/>
      </c>
      <c r="AU672" s="238" t="str">
        <f>IF($AL672="","",RANK(AV672,$AV$2:$AV$1001)+COUNTIF($AV$2:AV672,AV672)-1)</f>
        <v/>
      </c>
      <c r="AV672" s="260">
        <f t="shared" si="52"/>
        <v>0</v>
      </c>
    </row>
    <row r="673" spans="26:48" ht="15" customHeight="1" x14ac:dyDescent="0.2">
      <c r="Z673" s="238" t="str">
        <f>Shares!A673</f>
        <v/>
      </c>
      <c r="AA673" s="238" t="str">
        <f>Shares!B673</f>
        <v/>
      </c>
      <c r="AB673" s="238" t="str">
        <f>Shares!C673</f>
        <v/>
      </c>
      <c r="AC673" s="238" t="str">
        <f>Shares!D673</f>
        <v/>
      </c>
      <c r="AD673" s="238">
        <f>IF($Z673="",0,Shares!E673)</f>
        <v>0</v>
      </c>
      <c r="AE673" s="260">
        <f>IF($Z673="",0,Shares!K673*Shares!J673)</f>
        <v>0</v>
      </c>
      <c r="AF673" s="261">
        <f t="shared" si="51"/>
        <v>0</v>
      </c>
      <c r="AG673" s="260">
        <f>IF($Z673="",0,Shares!M673)</f>
        <v>0</v>
      </c>
      <c r="AH673" s="261">
        <f>IF($Z673="",0,Shares!N673)</f>
        <v>0</v>
      </c>
      <c r="AI673" s="238" t="str">
        <f>IF($Z673="","",RANK(AE673,$AE$2:$AE$1001)+COUNTIF($AE$2:AE673,AE673)-1)</f>
        <v/>
      </c>
      <c r="AJ673" s="238" t="str">
        <f>IF($AD673&lt;0,COUNT($AJ$1:AJ672)+1,"")</f>
        <v/>
      </c>
      <c r="AL673" s="238" t="str">
        <f>'All Ticker P&amp;L'!A673</f>
        <v/>
      </c>
      <c r="AM673" s="238" t="str">
        <f>'All Ticker P&amp;L'!B673</f>
        <v/>
      </c>
      <c r="AN673" s="238" t="str">
        <f>'All Ticker P&amp;L'!C673</f>
        <v/>
      </c>
      <c r="AO673" s="238" t="str">
        <f>'All Ticker P&amp;L'!D673</f>
        <v/>
      </c>
      <c r="AP673" s="238">
        <f>IF($AL673="",0,'All Ticker P&amp;L'!E673)</f>
        <v>0</v>
      </c>
      <c r="AQ673" s="260">
        <f>IF($AL673="",0,'All Ticker P&amp;L'!J673*'All Ticker P&amp;L'!I673)</f>
        <v>0</v>
      </c>
      <c r="AR673" s="260">
        <f>IF($AL673="",0,'All Ticker P&amp;L'!L673)</f>
        <v>0</v>
      </c>
      <c r="AS673" s="261">
        <f>IF($AL673="",0,'All Ticker P&amp;L'!M673)</f>
        <v>0</v>
      </c>
      <c r="AT673" s="238" t="str">
        <f>IF($AL673="","",RANK(AR673,$AR$2:$AR$1001)+COUNTIF($AR$2:AR673,AR673)-1)</f>
        <v/>
      </c>
      <c r="AU673" s="238" t="str">
        <f>IF($AL673="","",RANK(AV673,$AV$2:$AV$1001)+COUNTIF($AV$2:AV673,AV673)-1)</f>
        <v/>
      </c>
      <c r="AV673" s="260">
        <f t="shared" si="52"/>
        <v>0</v>
      </c>
    </row>
    <row r="674" spans="26:48" ht="15" customHeight="1" x14ac:dyDescent="0.2">
      <c r="Z674" s="238" t="str">
        <f>Shares!A674</f>
        <v/>
      </c>
      <c r="AA674" s="238" t="str">
        <f>Shares!B674</f>
        <v/>
      </c>
      <c r="AB674" s="238" t="str">
        <f>Shares!C674</f>
        <v/>
      </c>
      <c r="AC674" s="238" t="str">
        <f>Shares!D674</f>
        <v/>
      </c>
      <c r="AD674" s="238">
        <f>IF($Z674="",0,Shares!E674)</f>
        <v>0</v>
      </c>
      <c r="AE674" s="260">
        <f>IF($Z674="",0,Shares!K674*Shares!J674)</f>
        <v>0</v>
      </c>
      <c r="AF674" s="261">
        <f t="shared" si="51"/>
        <v>0</v>
      </c>
      <c r="AG674" s="260">
        <f>IF($Z674="",0,Shares!M674)</f>
        <v>0</v>
      </c>
      <c r="AH674" s="261">
        <f>IF($Z674="",0,Shares!N674)</f>
        <v>0</v>
      </c>
      <c r="AI674" s="238" t="str">
        <f>IF($Z674="","",RANK(AE674,$AE$2:$AE$1001)+COUNTIF($AE$2:AE674,AE674)-1)</f>
        <v/>
      </c>
      <c r="AJ674" s="238" t="str">
        <f>IF($AD674&lt;0,COUNT($AJ$1:AJ673)+1,"")</f>
        <v/>
      </c>
      <c r="AL674" s="238" t="str">
        <f>'All Ticker P&amp;L'!A674</f>
        <v/>
      </c>
      <c r="AM674" s="238" t="str">
        <f>'All Ticker P&amp;L'!B674</f>
        <v/>
      </c>
      <c r="AN674" s="238" t="str">
        <f>'All Ticker P&amp;L'!C674</f>
        <v/>
      </c>
      <c r="AO674" s="238" t="str">
        <f>'All Ticker P&amp;L'!D674</f>
        <v/>
      </c>
      <c r="AP674" s="238">
        <f>IF($AL674="",0,'All Ticker P&amp;L'!E674)</f>
        <v>0</v>
      </c>
      <c r="AQ674" s="260">
        <f>IF($AL674="",0,'All Ticker P&amp;L'!J674*'All Ticker P&amp;L'!I674)</f>
        <v>0</v>
      </c>
      <c r="AR674" s="260">
        <f>IF($AL674="",0,'All Ticker P&amp;L'!L674)</f>
        <v>0</v>
      </c>
      <c r="AS674" s="261">
        <f>IF($AL674="",0,'All Ticker P&amp;L'!M674)</f>
        <v>0</v>
      </c>
      <c r="AT674" s="238" t="str">
        <f>IF($AL674="","",RANK(AR674,$AR$2:$AR$1001)+COUNTIF($AR$2:AR674,AR674)-1)</f>
        <v/>
      </c>
      <c r="AU674" s="238" t="str">
        <f>IF($AL674="","",RANK(AV674,$AV$2:$AV$1001)+COUNTIF($AV$2:AV674,AV674)-1)</f>
        <v/>
      </c>
      <c r="AV674" s="260">
        <f t="shared" si="52"/>
        <v>0</v>
      </c>
    </row>
    <row r="675" spans="26:48" ht="15" customHeight="1" x14ac:dyDescent="0.2">
      <c r="Z675" s="238" t="str">
        <f>Shares!A675</f>
        <v/>
      </c>
      <c r="AA675" s="238" t="str">
        <f>Shares!B675</f>
        <v/>
      </c>
      <c r="AB675" s="238" t="str">
        <f>Shares!C675</f>
        <v/>
      </c>
      <c r="AC675" s="238" t="str">
        <f>Shares!D675</f>
        <v/>
      </c>
      <c r="AD675" s="238">
        <f>IF($Z675="",0,Shares!E675)</f>
        <v>0</v>
      </c>
      <c r="AE675" s="260">
        <f>IF($Z675="",0,Shares!K675*Shares!J675)</f>
        <v>0</v>
      </c>
      <c r="AF675" s="261">
        <f t="shared" si="51"/>
        <v>0</v>
      </c>
      <c r="AG675" s="260">
        <f>IF($Z675="",0,Shares!M675)</f>
        <v>0</v>
      </c>
      <c r="AH675" s="261">
        <f>IF($Z675="",0,Shares!N675)</f>
        <v>0</v>
      </c>
      <c r="AI675" s="238" t="str">
        <f>IF($Z675="","",RANK(AE675,$AE$2:$AE$1001)+COUNTIF($AE$2:AE675,AE675)-1)</f>
        <v/>
      </c>
      <c r="AJ675" s="238" t="str">
        <f>IF($AD675&lt;0,COUNT($AJ$1:AJ674)+1,"")</f>
        <v/>
      </c>
      <c r="AL675" s="238" t="str">
        <f>'All Ticker P&amp;L'!A675</f>
        <v/>
      </c>
      <c r="AM675" s="238" t="str">
        <f>'All Ticker P&amp;L'!B675</f>
        <v/>
      </c>
      <c r="AN675" s="238" t="str">
        <f>'All Ticker P&amp;L'!C675</f>
        <v/>
      </c>
      <c r="AO675" s="238" t="str">
        <f>'All Ticker P&amp;L'!D675</f>
        <v/>
      </c>
      <c r="AP675" s="238">
        <f>IF($AL675="",0,'All Ticker P&amp;L'!E675)</f>
        <v>0</v>
      </c>
      <c r="AQ675" s="260">
        <f>IF($AL675="",0,'All Ticker P&amp;L'!J675*'All Ticker P&amp;L'!I675)</f>
        <v>0</v>
      </c>
      <c r="AR675" s="260">
        <f>IF($AL675="",0,'All Ticker P&amp;L'!L675)</f>
        <v>0</v>
      </c>
      <c r="AS675" s="261">
        <f>IF($AL675="",0,'All Ticker P&amp;L'!M675)</f>
        <v>0</v>
      </c>
      <c r="AT675" s="238" t="str">
        <f>IF($AL675="","",RANK(AR675,$AR$2:$AR$1001)+COUNTIF($AR$2:AR675,AR675)-1)</f>
        <v/>
      </c>
      <c r="AU675" s="238" t="str">
        <f>IF($AL675="","",RANK(AV675,$AV$2:$AV$1001)+COUNTIF($AV$2:AV675,AV675)-1)</f>
        <v/>
      </c>
      <c r="AV675" s="260">
        <f t="shared" si="52"/>
        <v>0</v>
      </c>
    </row>
    <row r="676" spans="26:48" ht="15" customHeight="1" x14ac:dyDescent="0.2">
      <c r="Z676" s="238" t="str">
        <f>Shares!A676</f>
        <v/>
      </c>
      <c r="AA676" s="238" t="str">
        <f>Shares!B676</f>
        <v/>
      </c>
      <c r="AB676" s="238" t="str">
        <f>Shares!C676</f>
        <v/>
      </c>
      <c r="AC676" s="238" t="str">
        <f>Shares!D676</f>
        <v/>
      </c>
      <c r="AD676" s="238">
        <f>IF($Z676="",0,Shares!E676)</f>
        <v>0</v>
      </c>
      <c r="AE676" s="260">
        <f>IF($Z676="",0,Shares!K676*Shares!J676)</f>
        <v>0</v>
      </c>
      <c r="AF676" s="261">
        <f t="shared" si="51"/>
        <v>0</v>
      </c>
      <c r="AG676" s="260">
        <f>IF($Z676="",0,Shares!M676)</f>
        <v>0</v>
      </c>
      <c r="AH676" s="261">
        <f>IF($Z676="",0,Shares!N676)</f>
        <v>0</v>
      </c>
      <c r="AI676" s="238" t="str">
        <f>IF($Z676="","",RANK(AE676,$AE$2:$AE$1001)+COUNTIF($AE$2:AE676,AE676)-1)</f>
        <v/>
      </c>
      <c r="AJ676" s="238" t="str">
        <f>IF($AD676&lt;0,COUNT($AJ$1:AJ675)+1,"")</f>
        <v/>
      </c>
      <c r="AL676" s="238" t="str">
        <f>'All Ticker P&amp;L'!A676</f>
        <v/>
      </c>
      <c r="AM676" s="238" t="str">
        <f>'All Ticker P&amp;L'!B676</f>
        <v/>
      </c>
      <c r="AN676" s="238" t="str">
        <f>'All Ticker P&amp;L'!C676</f>
        <v/>
      </c>
      <c r="AO676" s="238" t="str">
        <f>'All Ticker P&amp;L'!D676</f>
        <v/>
      </c>
      <c r="AP676" s="238">
        <f>IF($AL676="",0,'All Ticker P&amp;L'!E676)</f>
        <v>0</v>
      </c>
      <c r="AQ676" s="260">
        <f>IF($AL676="",0,'All Ticker P&amp;L'!J676*'All Ticker P&amp;L'!I676)</f>
        <v>0</v>
      </c>
      <c r="AR676" s="260">
        <f>IF($AL676="",0,'All Ticker P&amp;L'!L676)</f>
        <v>0</v>
      </c>
      <c r="AS676" s="261">
        <f>IF($AL676="",0,'All Ticker P&amp;L'!M676)</f>
        <v>0</v>
      </c>
      <c r="AT676" s="238" t="str">
        <f>IF($AL676="","",RANK(AR676,$AR$2:$AR$1001)+COUNTIF($AR$2:AR676,AR676)-1)</f>
        <v/>
      </c>
      <c r="AU676" s="238" t="str">
        <f>IF($AL676="","",RANK(AV676,$AV$2:$AV$1001)+COUNTIF($AV$2:AV676,AV676)-1)</f>
        <v/>
      </c>
      <c r="AV676" s="260">
        <f t="shared" si="52"/>
        <v>0</v>
      </c>
    </row>
    <row r="677" spans="26:48" ht="15" customHeight="1" x14ac:dyDescent="0.2">
      <c r="Z677" s="238" t="str">
        <f>Shares!A677</f>
        <v/>
      </c>
      <c r="AA677" s="238" t="str">
        <f>Shares!B677</f>
        <v/>
      </c>
      <c r="AB677" s="238" t="str">
        <f>Shares!C677</f>
        <v/>
      </c>
      <c r="AC677" s="238" t="str">
        <f>Shares!D677</f>
        <v/>
      </c>
      <c r="AD677" s="238">
        <f>IF($Z677="",0,Shares!E677)</f>
        <v>0</v>
      </c>
      <c r="AE677" s="260">
        <f>IF($Z677="",0,Shares!K677*Shares!J677)</f>
        <v>0</v>
      </c>
      <c r="AF677" s="261">
        <f t="shared" si="51"/>
        <v>0</v>
      </c>
      <c r="AG677" s="260">
        <f>IF($Z677="",0,Shares!M677)</f>
        <v>0</v>
      </c>
      <c r="AH677" s="261">
        <f>IF($Z677="",0,Shares!N677)</f>
        <v>0</v>
      </c>
      <c r="AI677" s="238" t="str">
        <f>IF($Z677="","",RANK(AE677,$AE$2:$AE$1001)+COUNTIF($AE$2:AE677,AE677)-1)</f>
        <v/>
      </c>
      <c r="AJ677" s="238" t="str">
        <f>IF($AD677&lt;0,COUNT($AJ$1:AJ676)+1,"")</f>
        <v/>
      </c>
      <c r="AL677" s="238" t="str">
        <f>'All Ticker P&amp;L'!A677</f>
        <v/>
      </c>
      <c r="AM677" s="238" t="str">
        <f>'All Ticker P&amp;L'!B677</f>
        <v/>
      </c>
      <c r="AN677" s="238" t="str">
        <f>'All Ticker P&amp;L'!C677</f>
        <v/>
      </c>
      <c r="AO677" s="238" t="str">
        <f>'All Ticker P&amp;L'!D677</f>
        <v/>
      </c>
      <c r="AP677" s="238">
        <f>IF($AL677="",0,'All Ticker P&amp;L'!E677)</f>
        <v>0</v>
      </c>
      <c r="AQ677" s="260">
        <f>IF($AL677="",0,'All Ticker P&amp;L'!J677*'All Ticker P&amp;L'!I677)</f>
        <v>0</v>
      </c>
      <c r="AR677" s="260">
        <f>IF($AL677="",0,'All Ticker P&amp;L'!L677)</f>
        <v>0</v>
      </c>
      <c r="AS677" s="261">
        <f>IF($AL677="",0,'All Ticker P&amp;L'!M677)</f>
        <v>0</v>
      </c>
      <c r="AT677" s="238" t="str">
        <f>IF($AL677="","",RANK(AR677,$AR$2:$AR$1001)+COUNTIF($AR$2:AR677,AR677)-1)</f>
        <v/>
      </c>
      <c r="AU677" s="238" t="str">
        <f>IF($AL677="","",RANK(AV677,$AV$2:$AV$1001)+COUNTIF($AV$2:AV677,AV677)-1)</f>
        <v/>
      </c>
      <c r="AV677" s="260">
        <f t="shared" si="52"/>
        <v>0</v>
      </c>
    </row>
    <row r="678" spans="26:48" ht="15" customHeight="1" x14ac:dyDescent="0.2">
      <c r="Z678" s="238" t="str">
        <f>Shares!A678</f>
        <v/>
      </c>
      <c r="AA678" s="238" t="str">
        <f>Shares!B678</f>
        <v/>
      </c>
      <c r="AB678" s="238" t="str">
        <f>Shares!C678</f>
        <v/>
      </c>
      <c r="AC678" s="238" t="str">
        <f>Shares!D678</f>
        <v/>
      </c>
      <c r="AD678" s="238">
        <f>IF($Z678="",0,Shares!E678)</f>
        <v>0</v>
      </c>
      <c r="AE678" s="260">
        <f>IF($Z678="",0,Shares!K678*Shares!J678)</f>
        <v>0</v>
      </c>
      <c r="AF678" s="261">
        <f t="shared" si="51"/>
        <v>0</v>
      </c>
      <c r="AG678" s="260">
        <f>IF($Z678="",0,Shares!M678)</f>
        <v>0</v>
      </c>
      <c r="AH678" s="261">
        <f>IF($Z678="",0,Shares!N678)</f>
        <v>0</v>
      </c>
      <c r="AI678" s="238" t="str">
        <f>IF($Z678="","",RANK(AE678,$AE$2:$AE$1001)+COUNTIF($AE$2:AE678,AE678)-1)</f>
        <v/>
      </c>
      <c r="AJ678" s="238" t="str">
        <f>IF($AD678&lt;0,COUNT($AJ$1:AJ677)+1,"")</f>
        <v/>
      </c>
      <c r="AL678" s="238" t="str">
        <f>'All Ticker P&amp;L'!A678</f>
        <v/>
      </c>
      <c r="AM678" s="238" t="str">
        <f>'All Ticker P&amp;L'!B678</f>
        <v/>
      </c>
      <c r="AN678" s="238" t="str">
        <f>'All Ticker P&amp;L'!C678</f>
        <v/>
      </c>
      <c r="AO678" s="238" t="str">
        <f>'All Ticker P&amp;L'!D678</f>
        <v/>
      </c>
      <c r="AP678" s="238">
        <f>IF($AL678="",0,'All Ticker P&amp;L'!E678)</f>
        <v>0</v>
      </c>
      <c r="AQ678" s="260">
        <f>IF($AL678="",0,'All Ticker P&amp;L'!J678*'All Ticker P&amp;L'!I678)</f>
        <v>0</v>
      </c>
      <c r="AR678" s="260">
        <f>IF($AL678="",0,'All Ticker P&amp;L'!L678)</f>
        <v>0</v>
      </c>
      <c r="AS678" s="261">
        <f>IF($AL678="",0,'All Ticker P&amp;L'!M678)</f>
        <v>0</v>
      </c>
      <c r="AT678" s="238" t="str">
        <f>IF($AL678="","",RANK(AR678,$AR$2:$AR$1001)+COUNTIF($AR$2:AR678,AR678)-1)</f>
        <v/>
      </c>
      <c r="AU678" s="238" t="str">
        <f>IF($AL678="","",RANK(AV678,$AV$2:$AV$1001)+COUNTIF($AV$2:AV678,AV678)-1)</f>
        <v/>
      </c>
      <c r="AV678" s="260">
        <f t="shared" si="52"/>
        <v>0</v>
      </c>
    </row>
    <row r="679" spans="26:48" ht="15" customHeight="1" x14ac:dyDescent="0.2">
      <c r="Z679" s="238" t="str">
        <f>Shares!A679</f>
        <v/>
      </c>
      <c r="AA679" s="238" t="str">
        <f>Shares!B679</f>
        <v/>
      </c>
      <c r="AB679" s="238" t="str">
        <f>Shares!C679</f>
        <v/>
      </c>
      <c r="AC679" s="238" t="str">
        <f>Shares!D679</f>
        <v/>
      </c>
      <c r="AD679" s="238">
        <f>IF($Z679="",0,Shares!E679)</f>
        <v>0</v>
      </c>
      <c r="AE679" s="260">
        <f>IF($Z679="",0,Shares!K679*Shares!J679)</f>
        <v>0</v>
      </c>
      <c r="AF679" s="261">
        <f t="shared" si="51"/>
        <v>0</v>
      </c>
      <c r="AG679" s="260">
        <f>IF($Z679="",0,Shares!M679)</f>
        <v>0</v>
      </c>
      <c r="AH679" s="261">
        <f>IF($Z679="",0,Shares!N679)</f>
        <v>0</v>
      </c>
      <c r="AI679" s="238" t="str">
        <f>IF($Z679="","",RANK(AE679,$AE$2:$AE$1001)+COUNTIF($AE$2:AE679,AE679)-1)</f>
        <v/>
      </c>
      <c r="AJ679" s="238" t="str">
        <f>IF($AD679&lt;0,COUNT($AJ$1:AJ678)+1,"")</f>
        <v/>
      </c>
      <c r="AL679" s="238" t="str">
        <f>'All Ticker P&amp;L'!A679</f>
        <v/>
      </c>
      <c r="AM679" s="238" t="str">
        <f>'All Ticker P&amp;L'!B679</f>
        <v/>
      </c>
      <c r="AN679" s="238" t="str">
        <f>'All Ticker P&amp;L'!C679</f>
        <v/>
      </c>
      <c r="AO679" s="238" t="str">
        <f>'All Ticker P&amp;L'!D679</f>
        <v/>
      </c>
      <c r="AP679" s="238">
        <f>IF($AL679="",0,'All Ticker P&amp;L'!E679)</f>
        <v>0</v>
      </c>
      <c r="AQ679" s="260">
        <f>IF($AL679="",0,'All Ticker P&amp;L'!J679*'All Ticker P&amp;L'!I679)</f>
        <v>0</v>
      </c>
      <c r="AR679" s="260">
        <f>IF($AL679="",0,'All Ticker P&amp;L'!L679)</f>
        <v>0</v>
      </c>
      <c r="AS679" s="261">
        <f>IF($AL679="",0,'All Ticker P&amp;L'!M679)</f>
        <v>0</v>
      </c>
      <c r="AT679" s="238" t="str">
        <f>IF($AL679="","",RANK(AR679,$AR$2:$AR$1001)+COUNTIF($AR$2:AR679,AR679)-1)</f>
        <v/>
      </c>
      <c r="AU679" s="238" t="str">
        <f>IF($AL679="","",RANK(AV679,$AV$2:$AV$1001)+COUNTIF($AV$2:AV679,AV679)-1)</f>
        <v/>
      </c>
      <c r="AV679" s="260">
        <f t="shared" si="52"/>
        <v>0</v>
      </c>
    </row>
    <row r="680" spans="26:48" ht="15" customHeight="1" x14ac:dyDescent="0.2">
      <c r="Z680" s="238" t="str">
        <f>Shares!A680</f>
        <v/>
      </c>
      <c r="AA680" s="238" t="str">
        <f>Shares!B680</f>
        <v/>
      </c>
      <c r="AB680" s="238" t="str">
        <f>Shares!C680</f>
        <v/>
      </c>
      <c r="AC680" s="238" t="str">
        <f>Shares!D680</f>
        <v/>
      </c>
      <c r="AD680" s="238">
        <f>IF($Z680="",0,Shares!E680)</f>
        <v>0</v>
      </c>
      <c r="AE680" s="260">
        <f>IF($Z680="",0,Shares!K680*Shares!J680)</f>
        <v>0</v>
      </c>
      <c r="AF680" s="261">
        <f t="shared" si="51"/>
        <v>0</v>
      </c>
      <c r="AG680" s="260">
        <f>IF($Z680="",0,Shares!M680)</f>
        <v>0</v>
      </c>
      <c r="AH680" s="261">
        <f>IF($Z680="",0,Shares!N680)</f>
        <v>0</v>
      </c>
      <c r="AI680" s="238" t="str">
        <f>IF($Z680="","",RANK(AE680,$AE$2:$AE$1001)+COUNTIF($AE$2:AE680,AE680)-1)</f>
        <v/>
      </c>
      <c r="AJ680" s="238" t="str">
        <f>IF($AD680&lt;0,COUNT($AJ$1:AJ679)+1,"")</f>
        <v/>
      </c>
      <c r="AL680" s="238" t="str">
        <f>'All Ticker P&amp;L'!A680</f>
        <v/>
      </c>
      <c r="AM680" s="238" t="str">
        <f>'All Ticker P&amp;L'!B680</f>
        <v/>
      </c>
      <c r="AN680" s="238" t="str">
        <f>'All Ticker P&amp;L'!C680</f>
        <v/>
      </c>
      <c r="AO680" s="238" t="str">
        <f>'All Ticker P&amp;L'!D680</f>
        <v/>
      </c>
      <c r="AP680" s="238">
        <f>IF($AL680="",0,'All Ticker P&amp;L'!E680)</f>
        <v>0</v>
      </c>
      <c r="AQ680" s="260">
        <f>IF($AL680="",0,'All Ticker P&amp;L'!J680*'All Ticker P&amp;L'!I680)</f>
        <v>0</v>
      </c>
      <c r="AR680" s="260">
        <f>IF($AL680="",0,'All Ticker P&amp;L'!L680)</f>
        <v>0</v>
      </c>
      <c r="AS680" s="261">
        <f>IF($AL680="",0,'All Ticker P&amp;L'!M680)</f>
        <v>0</v>
      </c>
      <c r="AT680" s="238" t="str">
        <f>IF($AL680="","",RANK(AR680,$AR$2:$AR$1001)+COUNTIF($AR$2:AR680,AR680)-1)</f>
        <v/>
      </c>
      <c r="AU680" s="238" t="str">
        <f>IF($AL680="","",RANK(AV680,$AV$2:$AV$1001)+COUNTIF($AV$2:AV680,AV680)-1)</f>
        <v/>
      </c>
      <c r="AV680" s="260">
        <f t="shared" si="52"/>
        <v>0</v>
      </c>
    </row>
    <row r="681" spans="26:48" ht="15" customHeight="1" x14ac:dyDescent="0.2">
      <c r="Z681" s="238" t="str">
        <f>Shares!A681</f>
        <v/>
      </c>
      <c r="AA681" s="238" t="str">
        <f>Shares!B681</f>
        <v/>
      </c>
      <c r="AB681" s="238" t="str">
        <f>Shares!C681</f>
        <v/>
      </c>
      <c r="AC681" s="238" t="str">
        <f>Shares!D681</f>
        <v/>
      </c>
      <c r="AD681" s="238">
        <f>IF($Z681="",0,Shares!E681)</f>
        <v>0</v>
      </c>
      <c r="AE681" s="260">
        <f>IF($Z681="",0,Shares!K681*Shares!J681)</f>
        <v>0</v>
      </c>
      <c r="AF681" s="261">
        <f t="shared" si="51"/>
        <v>0</v>
      </c>
      <c r="AG681" s="260">
        <f>IF($Z681="",0,Shares!M681)</f>
        <v>0</v>
      </c>
      <c r="AH681" s="261">
        <f>IF($Z681="",0,Shares!N681)</f>
        <v>0</v>
      </c>
      <c r="AI681" s="238" t="str">
        <f>IF($Z681="","",RANK(AE681,$AE$2:$AE$1001)+COUNTIF($AE$2:AE681,AE681)-1)</f>
        <v/>
      </c>
      <c r="AJ681" s="238" t="str">
        <f>IF($AD681&lt;0,COUNT($AJ$1:AJ680)+1,"")</f>
        <v/>
      </c>
      <c r="AL681" s="238" t="str">
        <f>'All Ticker P&amp;L'!A681</f>
        <v/>
      </c>
      <c r="AM681" s="238" t="str">
        <f>'All Ticker P&amp;L'!B681</f>
        <v/>
      </c>
      <c r="AN681" s="238" t="str">
        <f>'All Ticker P&amp;L'!C681</f>
        <v/>
      </c>
      <c r="AO681" s="238" t="str">
        <f>'All Ticker P&amp;L'!D681</f>
        <v/>
      </c>
      <c r="AP681" s="238">
        <f>IF($AL681="",0,'All Ticker P&amp;L'!E681)</f>
        <v>0</v>
      </c>
      <c r="AQ681" s="260">
        <f>IF($AL681="",0,'All Ticker P&amp;L'!J681*'All Ticker P&amp;L'!I681)</f>
        <v>0</v>
      </c>
      <c r="AR681" s="260">
        <f>IF($AL681="",0,'All Ticker P&amp;L'!L681)</f>
        <v>0</v>
      </c>
      <c r="AS681" s="261">
        <f>IF($AL681="",0,'All Ticker P&amp;L'!M681)</f>
        <v>0</v>
      </c>
      <c r="AT681" s="238" t="str">
        <f>IF($AL681="","",RANK(AR681,$AR$2:$AR$1001)+COUNTIF($AR$2:AR681,AR681)-1)</f>
        <v/>
      </c>
      <c r="AU681" s="238" t="str">
        <f>IF($AL681="","",RANK(AV681,$AV$2:$AV$1001)+COUNTIF($AV$2:AV681,AV681)-1)</f>
        <v/>
      </c>
      <c r="AV681" s="260">
        <f t="shared" si="52"/>
        <v>0</v>
      </c>
    </row>
    <row r="682" spans="26:48" ht="15" customHeight="1" x14ac:dyDescent="0.2">
      <c r="Z682" s="238" t="str">
        <f>Shares!A682</f>
        <v/>
      </c>
      <c r="AA682" s="238" t="str">
        <f>Shares!B682</f>
        <v/>
      </c>
      <c r="AB682" s="238" t="str">
        <f>Shares!C682</f>
        <v/>
      </c>
      <c r="AC682" s="238" t="str">
        <f>Shares!D682</f>
        <v/>
      </c>
      <c r="AD682" s="238">
        <f>IF($Z682="",0,Shares!E682)</f>
        <v>0</v>
      </c>
      <c r="AE682" s="260">
        <f>IF($Z682="",0,Shares!K682*Shares!J682)</f>
        <v>0</v>
      </c>
      <c r="AF682" s="261">
        <f t="shared" si="51"/>
        <v>0</v>
      </c>
      <c r="AG682" s="260">
        <f>IF($Z682="",0,Shares!M682)</f>
        <v>0</v>
      </c>
      <c r="AH682" s="261">
        <f>IF($Z682="",0,Shares!N682)</f>
        <v>0</v>
      </c>
      <c r="AI682" s="238" t="str">
        <f>IF($Z682="","",RANK(AE682,$AE$2:$AE$1001)+COUNTIF($AE$2:AE682,AE682)-1)</f>
        <v/>
      </c>
      <c r="AJ682" s="238" t="str">
        <f>IF($AD682&lt;0,COUNT($AJ$1:AJ681)+1,"")</f>
        <v/>
      </c>
      <c r="AL682" s="238" t="str">
        <f>'All Ticker P&amp;L'!A682</f>
        <v/>
      </c>
      <c r="AM682" s="238" t="str">
        <f>'All Ticker P&amp;L'!B682</f>
        <v/>
      </c>
      <c r="AN682" s="238" t="str">
        <f>'All Ticker P&amp;L'!C682</f>
        <v/>
      </c>
      <c r="AO682" s="238" t="str">
        <f>'All Ticker P&amp;L'!D682</f>
        <v/>
      </c>
      <c r="AP682" s="238">
        <f>IF($AL682="",0,'All Ticker P&amp;L'!E682)</f>
        <v>0</v>
      </c>
      <c r="AQ682" s="260">
        <f>IF($AL682="",0,'All Ticker P&amp;L'!J682*'All Ticker P&amp;L'!I682)</f>
        <v>0</v>
      </c>
      <c r="AR682" s="260">
        <f>IF($AL682="",0,'All Ticker P&amp;L'!L682)</f>
        <v>0</v>
      </c>
      <c r="AS682" s="261">
        <f>IF($AL682="",0,'All Ticker P&amp;L'!M682)</f>
        <v>0</v>
      </c>
      <c r="AT682" s="238" t="str">
        <f>IF($AL682="","",RANK(AR682,$AR$2:$AR$1001)+COUNTIF($AR$2:AR682,AR682)-1)</f>
        <v/>
      </c>
      <c r="AU682" s="238" t="str">
        <f>IF($AL682="","",RANK(AV682,$AV$2:$AV$1001)+COUNTIF($AV$2:AV682,AV682)-1)</f>
        <v/>
      </c>
      <c r="AV682" s="260">
        <f t="shared" si="52"/>
        <v>0</v>
      </c>
    </row>
    <row r="683" spans="26:48" ht="15" customHeight="1" x14ac:dyDescent="0.2">
      <c r="Z683" s="238" t="str">
        <f>Shares!A683</f>
        <v/>
      </c>
      <c r="AA683" s="238" t="str">
        <f>Shares!B683</f>
        <v/>
      </c>
      <c r="AB683" s="238" t="str">
        <f>Shares!C683</f>
        <v/>
      </c>
      <c r="AC683" s="238" t="str">
        <f>Shares!D683</f>
        <v/>
      </c>
      <c r="AD683" s="238">
        <f>IF($Z683="",0,Shares!E683)</f>
        <v>0</v>
      </c>
      <c r="AE683" s="260">
        <f>IF($Z683="",0,Shares!K683*Shares!J683)</f>
        <v>0</v>
      </c>
      <c r="AF683" s="261">
        <f t="shared" si="51"/>
        <v>0</v>
      </c>
      <c r="AG683" s="260">
        <f>IF($Z683="",0,Shares!M683)</f>
        <v>0</v>
      </c>
      <c r="AH683" s="261">
        <f>IF($Z683="",0,Shares!N683)</f>
        <v>0</v>
      </c>
      <c r="AI683" s="238" t="str">
        <f>IF($Z683="","",RANK(AE683,$AE$2:$AE$1001)+COUNTIF($AE$2:AE683,AE683)-1)</f>
        <v/>
      </c>
      <c r="AJ683" s="238" t="str">
        <f>IF($AD683&lt;0,COUNT($AJ$1:AJ682)+1,"")</f>
        <v/>
      </c>
      <c r="AL683" s="238" t="str">
        <f>'All Ticker P&amp;L'!A683</f>
        <v/>
      </c>
      <c r="AM683" s="238" t="str">
        <f>'All Ticker P&amp;L'!B683</f>
        <v/>
      </c>
      <c r="AN683" s="238" t="str">
        <f>'All Ticker P&amp;L'!C683</f>
        <v/>
      </c>
      <c r="AO683" s="238" t="str">
        <f>'All Ticker P&amp;L'!D683</f>
        <v/>
      </c>
      <c r="AP683" s="238">
        <f>IF($AL683="",0,'All Ticker P&amp;L'!E683)</f>
        <v>0</v>
      </c>
      <c r="AQ683" s="260">
        <f>IF($AL683="",0,'All Ticker P&amp;L'!J683*'All Ticker P&amp;L'!I683)</f>
        <v>0</v>
      </c>
      <c r="AR683" s="260">
        <f>IF($AL683="",0,'All Ticker P&amp;L'!L683)</f>
        <v>0</v>
      </c>
      <c r="AS683" s="261">
        <f>IF($AL683="",0,'All Ticker P&amp;L'!M683)</f>
        <v>0</v>
      </c>
      <c r="AT683" s="238" t="str">
        <f>IF($AL683="","",RANK(AR683,$AR$2:$AR$1001)+COUNTIF($AR$2:AR683,AR683)-1)</f>
        <v/>
      </c>
      <c r="AU683" s="238" t="str">
        <f>IF($AL683="","",RANK(AV683,$AV$2:$AV$1001)+COUNTIF($AV$2:AV683,AV683)-1)</f>
        <v/>
      </c>
      <c r="AV683" s="260">
        <f t="shared" si="52"/>
        <v>0</v>
      </c>
    </row>
    <row r="684" spans="26:48" ht="15" customHeight="1" x14ac:dyDescent="0.2">
      <c r="Z684" s="238" t="str">
        <f>Shares!A684</f>
        <v/>
      </c>
      <c r="AA684" s="238" t="str">
        <f>Shares!B684</f>
        <v/>
      </c>
      <c r="AB684" s="238" t="str">
        <f>Shares!C684</f>
        <v/>
      </c>
      <c r="AC684" s="238" t="str">
        <f>Shares!D684</f>
        <v/>
      </c>
      <c r="AD684" s="238">
        <f>IF($Z684="",0,Shares!E684)</f>
        <v>0</v>
      </c>
      <c r="AE684" s="260">
        <f>IF($Z684="",0,Shares!K684*Shares!J684)</f>
        <v>0</v>
      </c>
      <c r="AF684" s="261">
        <f t="shared" si="51"/>
        <v>0</v>
      </c>
      <c r="AG684" s="260">
        <f>IF($Z684="",0,Shares!M684)</f>
        <v>0</v>
      </c>
      <c r="AH684" s="261">
        <f>IF($Z684="",0,Shares!N684)</f>
        <v>0</v>
      </c>
      <c r="AI684" s="238" t="str">
        <f>IF($Z684="","",RANK(AE684,$AE$2:$AE$1001)+COUNTIF($AE$2:AE684,AE684)-1)</f>
        <v/>
      </c>
      <c r="AJ684" s="238" t="str">
        <f>IF($AD684&lt;0,COUNT($AJ$1:AJ683)+1,"")</f>
        <v/>
      </c>
      <c r="AL684" s="238" t="str">
        <f>'All Ticker P&amp;L'!A684</f>
        <v/>
      </c>
      <c r="AM684" s="238" t="str">
        <f>'All Ticker P&amp;L'!B684</f>
        <v/>
      </c>
      <c r="AN684" s="238" t="str">
        <f>'All Ticker P&amp;L'!C684</f>
        <v/>
      </c>
      <c r="AO684" s="238" t="str">
        <f>'All Ticker P&amp;L'!D684</f>
        <v/>
      </c>
      <c r="AP684" s="238">
        <f>IF($AL684="",0,'All Ticker P&amp;L'!E684)</f>
        <v>0</v>
      </c>
      <c r="AQ684" s="260">
        <f>IF($AL684="",0,'All Ticker P&amp;L'!J684*'All Ticker P&amp;L'!I684)</f>
        <v>0</v>
      </c>
      <c r="AR684" s="260">
        <f>IF($AL684="",0,'All Ticker P&amp;L'!L684)</f>
        <v>0</v>
      </c>
      <c r="AS684" s="261">
        <f>IF($AL684="",0,'All Ticker P&amp;L'!M684)</f>
        <v>0</v>
      </c>
      <c r="AT684" s="238" t="str">
        <f>IF($AL684="","",RANK(AR684,$AR$2:$AR$1001)+COUNTIF($AR$2:AR684,AR684)-1)</f>
        <v/>
      </c>
      <c r="AU684" s="238" t="str">
        <f>IF($AL684="","",RANK(AV684,$AV$2:$AV$1001)+COUNTIF($AV$2:AV684,AV684)-1)</f>
        <v/>
      </c>
      <c r="AV684" s="260">
        <f t="shared" si="52"/>
        <v>0</v>
      </c>
    </row>
    <row r="685" spans="26:48" ht="15" customHeight="1" x14ac:dyDescent="0.2">
      <c r="Z685" s="238" t="str">
        <f>Shares!A685</f>
        <v/>
      </c>
      <c r="AA685" s="238" t="str">
        <f>Shares!B685</f>
        <v/>
      </c>
      <c r="AB685" s="238" t="str">
        <f>Shares!C685</f>
        <v/>
      </c>
      <c r="AC685" s="238" t="str">
        <f>Shares!D685</f>
        <v/>
      </c>
      <c r="AD685" s="238">
        <f>IF($Z685="",0,Shares!E685)</f>
        <v>0</v>
      </c>
      <c r="AE685" s="260">
        <f>IF($Z685="",0,Shares!K685*Shares!J685)</f>
        <v>0</v>
      </c>
      <c r="AF685" s="261">
        <f t="shared" si="51"/>
        <v>0</v>
      </c>
      <c r="AG685" s="260">
        <f>IF($Z685="",0,Shares!M685)</f>
        <v>0</v>
      </c>
      <c r="AH685" s="261">
        <f>IF($Z685="",0,Shares!N685)</f>
        <v>0</v>
      </c>
      <c r="AI685" s="238" t="str">
        <f>IF($Z685="","",RANK(AE685,$AE$2:$AE$1001)+COUNTIF($AE$2:AE685,AE685)-1)</f>
        <v/>
      </c>
      <c r="AJ685" s="238" t="str">
        <f>IF($AD685&lt;0,COUNT($AJ$1:AJ684)+1,"")</f>
        <v/>
      </c>
      <c r="AL685" s="238" t="str">
        <f>'All Ticker P&amp;L'!A685</f>
        <v/>
      </c>
      <c r="AM685" s="238" t="str">
        <f>'All Ticker P&amp;L'!B685</f>
        <v/>
      </c>
      <c r="AN685" s="238" t="str">
        <f>'All Ticker P&amp;L'!C685</f>
        <v/>
      </c>
      <c r="AO685" s="238" t="str">
        <f>'All Ticker P&amp;L'!D685</f>
        <v/>
      </c>
      <c r="AP685" s="238">
        <f>IF($AL685="",0,'All Ticker P&amp;L'!E685)</f>
        <v>0</v>
      </c>
      <c r="AQ685" s="260">
        <f>IF($AL685="",0,'All Ticker P&amp;L'!J685*'All Ticker P&amp;L'!I685)</f>
        <v>0</v>
      </c>
      <c r="AR685" s="260">
        <f>IF($AL685="",0,'All Ticker P&amp;L'!L685)</f>
        <v>0</v>
      </c>
      <c r="AS685" s="261">
        <f>IF($AL685="",0,'All Ticker P&amp;L'!M685)</f>
        <v>0</v>
      </c>
      <c r="AT685" s="238" t="str">
        <f>IF($AL685="","",RANK(AR685,$AR$2:$AR$1001)+COUNTIF($AR$2:AR685,AR685)-1)</f>
        <v/>
      </c>
      <c r="AU685" s="238" t="str">
        <f>IF($AL685="","",RANK(AV685,$AV$2:$AV$1001)+COUNTIF($AV$2:AV685,AV685)-1)</f>
        <v/>
      </c>
      <c r="AV685" s="260">
        <f t="shared" si="52"/>
        <v>0</v>
      </c>
    </row>
    <row r="686" spans="26:48" ht="15" customHeight="1" x14ac:dyDescent="0.2">
      <c r="Z686" s="238" t="str">
        <f>Shares!A686</f>
        <v/>
      </c>
      <c r="AA686" s="238" t="str">
        <f>Shares!B686</f>
        <v/>
      </c>
      <c r="AB686" s="238" t="str">
        <f>Shares!C686</f>
        <v/>
      </c>
      <c r="AC686" s="238" t="str">
        <f>Shares!D686</f>
        <v/>
      </c>
      <c r="AD686" s="238">
        <f>IF($Z686="",0,Shares!E686)</f>
        <v>0</v>
      </c>
      <c r="AE686" s="260">
        <f>IF($Z686="",0,Shares!K686*Shares!J686)</f>
        <v>0</v>
      </c>
      <c r="AF686" s="261">
        <f t="shared" si="51"/>
        <v>0</v>
      </c>
      <c r="AG686" s="260">
        <f>IF($Z686="",0,Shares!M686)</f>
        <v>0</v>
      </c>
      <c r="AH686" s="261">
        <f>IF($Z686="",0,Shares!N686)</f>
        <v>0</v>
      </c>
      <c r="AI686" s="238" t="str">
        <f>IF($Z686="","",RANK(AE686,$AE$2:$AE$1001)+COUNTIF($AE$2:AE686,AE686)-1)</f>
        <v/>
      </c>
      <c r="AJ686" s="238" t="str">
        <f>IF($AD686&lt;0,COUNT($AJ$1:AJ685)+1,"")</f>
        <v/>
      </c>
      <c r="AL686" s="238" t="str">
        <f>'All Ticker P&amp;L'!A686</f>
        <v/>
      </c>
      <c r="AM686" s="238" t="str">
        <f>'All Ticker P&amp;L'!B686</f>
        <v/>
      </c>
      <c r="AN686" s="238" t="str">
        <f>'All Ticker P&amp;L'!C686</f>
        <v/>
      </c>
      <c r="AO686" s="238" t="str">
        <f>'All Ticker P&amp;L'!D686</f>
        <v/>
      </c>
      <c r="AP686" s="238">
        <f>IF($AL686="",0,'All Ticker P&amp;L'!E686)</f>
        <v>0</v>
      </c>
      <c r="AQ686" s="260">
        <f>IF($AL686="",0,'All Ticker P&amp;L'!J686*'All Ticker P&amp;L'!I686)</f>
        <v>0</v>
      </c>
      <c r="AR686" s="260">
        <f>IF($AL686="",0,'All Ticker P&amp;L'!L686)</f>
        <v>0</v>
      </c>
      <c r="AS686" s="261">
        <f>IF($AL686="",0,'All Ticker P&amp;L'!M686)</f>
        <v>0</v>
      </c>
      <c r="AT686" s="238" t="str">
        <f>IF($AL686="","",RANK(AR686,$AR$2:$AR$1001)+COUNTIF($AR$2:AR686,AR686)-1)</f>
        <v/>
      </c>
      <c r="AU686" s="238" t="str">
        <f>IF($AL686="","",RANK(AV686,$AV$2:$AV$1001)+COUNTIF($AV$2:AV686,AV686)-1)</f>
        <v/>
      </c>
      <c r="AV686" s="260">
        <f t="shared" si="52"/>
        <v>0</v>
      </c>
    </row>
    <row r="687" spans="26:48" ht="15" customHeight="1" x14ac:dyDescent="0.2">
      <c r="Z687" s="238" t="str">
        <f>Shares!A687</f>
        <v/>
      </c>
      <c r="AA687" s="238" t="str">
        <f>Shares!B687</f>
        <v/>
      </c>
      <c r="AB687" s="238" t="str">
        <f>Shares!C687</f>
        <v/>
      </c>
      <c r="AC687" s="238" t="str">
        <f>Shares!D687</f>
        <v/>
      </c>
      <c r="AD687" s="238">
        <f>IF($Z687="",0,Shares!E687)</f>
        <v>0</v>
      </c>
      <c r="AE687" s="260">
        <f>IF($Z687="",0,Shares!K687*Shares!J687)</f>
        <v>0</v>
      </c>
      <c r="AF687" s="261">
        <f t="shared" si="51"/>
        <v>0</v>
      </c>
      <c r="AG687" s="260">
        <f>IF($Z687="",0,Shares!M687)</f>
        <v>0</v>
      </c>
      <c r="AH687" s="261">
        <f>IF($Z687="",0,Shares!N687)</f>
        <v>0</v>
      </c>
      <c r="AI687" s="238" t="str">
        <f>IF($Z687="","",RANK(AE687,$AE$2:$AE$1001)+COUNTIF($AE$2:AE687,AE687)-1)</f>
        <v/>
      </c>
      <c r="AJ687" s="238" t="str">
        <f>IF($AD687&lt;0,COUNT($AJ$1:AJ686)+1,"")</f>
        <v/>
      </c>
      <c r="AL687" s="238" t="str">
        <f>'All Ticker P&amp;L'!A687</f>
        <v/>
      </c>
      <c r="AM687" s="238" t="str">
        <f>'All Ticker P&amp;L'!B687</f>
        <v/>
      </c>
      <c r="AN687" s="238" t="str">
        <f>'All Ticker P&amp;L'!C687</f>
        <v/>
      </c>
      <c r="AO687" s="238" t="str">
        <f>'All Ticker P&amp;L'!D687</f>
        <v/>
      </c>
      <c r="AP687" s="238">
        <f>IF($AL687="",0,'All Ticker P&amp;L'!E687)</f>
        <v>0</v>
      </c>
      <c r="AQ687" s="260">
        <f>IF($AL687="",0,'All Ticker P&amp;L'!J687*'All Ticker P&amp;L'!I687)</f>
        <v>0</v>
      </c>
      <c r="AR687" s="260">
        <f>IF($AL687="",0,'All Ticker P&amp;L'!L687)</f>
        <v>0</v>
      </c>
      <c r="AS687" s="261">
        <f>IF($AL687="",0,'All Ticker P&amp;L'!M687)</f>
        <v>0</v>
      </c>
      <c r="AT687" s="238" t="str">
        <f>IF($AL687="","",RANK(AR687,$AR$2:$AR$1001)+COUNTIF($AR$2:AR687,AR687)-1)</f>
        <v/>
      </c>
      <c r="AU687" s="238" t="str">
        <f>IF($AL687="","",RANK(AV687,$AV$2:$AV$1001)+COUNTIF($AV$2:AV687,AV687)-1)</f>
        <v/>
      </c>
      <c r="AV687" s="260">
        <f t="shared" si="52"/>
        <v>0</v>
      </c>
    </row>
    <row r="688" spans="26:48" ht="15" customHeight="1" x14ac:dyDescent="0.2">
      <c r="Z688" s="238" t="str">
        <f>Shares!A688</f>
        <v/>
      </c>
      <c r="AA688" s="238" t="str">
        <f>Shares!B688</f>
        <v/>
      </c>
      <c r="AB688" s="238" t="str">
        <f>Shares!C688</f>
        <v/>
      </c>
      <c r="AC688" s="238" t="str">
        <f>Shares!D688</f>
        <v/>
      </c>
      <c r="AD688" s="238">
        <f>IF($Z688="",0,Shares!E688)</f>
        <v>0</v>
      </c>
      <c r="AE688" s="260">
        <f>IF($Z688="",0,Shares!K688*Shares!J688)</f>
        <v>0</v>
      </c>
      <c r="AF688" s="261">
        <f t="shared" si="51"/>
        <v>0</v>
      </c>
      <c r="AG688" s="260">
        <f>IF($Z688="",0,Shares!M688)</f>
        <v>0</v>
      </c>
      <c r="AH688" s="261">
        <f>IF($Z688="",0,Shares!N688)</f>
        <v>0</v>
      </c>
      <c r="AI688" s="238" t="str">
        <f>IF($Z688="","",RANK(AE688,$AE$2:$AE$1001)+COUNTIF($AE$2:AE688,AE688)-1)</f>
        <v/>
      </c>
      <c r="AJ688" s="238" t="str">
        <f>IF($AD688&lt;0,COUNT($AJ$1:AJ687)+1,"")</f>
        <v/>
      </c>
      <c r="AL688" s="238" t="str">
        <f>'All Ticker P&amp;L'!A688</f>
        <v/>
      </c>
      <c r="AM688" s="238" t="str">
        <f>'All Ticker P&amp;L'!B688</f>
        <v/>
      </c>
      <c r="AN688" s="238" t="str">
        <f>'All Ticker P&amp;L'!C688</f>
        <v/>
      </c>
      <c r="AO688" s="238" t="str">
        <f>'All Ticker P&amp;L'!D688</f>
        <v/>
      </c>
      <c r="AP688" s="238">
        <f>IF($AL688="",0,'All Ticker P&amp;L'!E688)</f>
        <v>0</v>
      </c>
      <c r="AQ688" s="260">
        <f>IF($AL688="",0,'All Ticker P&amp;L'!J688*'All Ticker P&amp;L'!I688)</f>
        <v>0</v>
      </c>
      <c r="AR688" s="260">
        <f>IF($AL688="",0,'All Ticker P&amp;L'!L688)</f>
        <v>0</v>
      </c>
      <c r="AS688" s="261">
        <f>IF($AL688="",0,'All Ticker P&amp;L'!M688)</f>
        <v>0</v>
      </c>
      <c r="AT688" s="238" t="str">
        <f>IF($AL688="","",RANK(AR688,$AR$2:$AR$1001)+COUNTIF($AR$2:AR688,AR688)-1)</f>
        <v/>
      </c>
      <c r="AU688" s="238" t="str">
        <f>IF($AL688="","",RANK(AV688,$AV$2:$AV$1001)+COUNTIF($AV$2:AV688,AV688)-1)</f>
        <v/>
      </c>
      <c r="AV688" s="260">
        <f t="shared" si="52"/>
        <v>0</v>
      </c>
    </row>
    <row r="689" spans="26:48" ht="15" customHeight="1" x14ac:dyDescent="0.2">
      <c r="Z689" s="238" t="str">
        <f>Shares!A689</f>
        <v/>
      </c>
      <c r="AA689" s="238" t="str">
        <f>Shares!B689</f>
        <v/>
      </c>
      <c r="AB689" s="238" t="str">
        <f>Shares!C689</f>
        <v/>
      </c>
      <c r="AC689" s="238" t="str">
        <f>Shares!D689</f>
        <v/>
      </c>
      <c r="AD689" s="238">
        <f>IF($Z689="",0,Shares!E689)</f>
        <v>0</v>
      </c>
      <c r="AE689" s="260">
        <f>IF($Z689="",0,Shares!K689*Shares!J689)</f>
        <v>0</v>
      </c>
      <c r="AF689" s="261">
        <f t="shared" si="51"/>
        <v>0</v>
      </c>
      <c r="AG689" s="260">
        <f>IF($Z689="",0,Shares!M689)</f>
        <v>0</v>
      </c>
      <c r="AH689" s="261">
        <f>IF($Z689="",0,Shares!N689)</f>
        <v>0</v>
      </c>
      <c r="AI689" s="238" t="str">
        <f>IF($Z689="","",RANK(AE689,$AE$2:$AE$1001)+COUNTIF($AE$2:AE689,AE689)-1)</f>
        <v/>
      </c>
      <c r="AJ689" s="238" t="str">
        <f>IF($AD689&lt;0,COUNT($AJ$1:AJ688)+1,"")</f>
        <v/>
      </c>
      <c r="AL689" s="238" t="str">
        <f>'All Ticker P&amp;L'!A689</f>
        <v/>
      </c>
      <c r="AM689" s="238" t="str">
        <f>'All Ticker P&amp;L'!B689</f>
        <v/>
      </c>
      <c r="AN689" s="238" t="str">
        <f>'All Ticker P&amp;L'!C689</f>
        <v/>
      </c>
      <c r="AO689" s="238" t="str">
        <f>'All Ticker P&amp;L'!D689</f>
        <v/>
      </c>
      <c r="AP689" s="238">
        <f>IF($AL689="",0,'All Ticker P&amp;L'!E689)</f>
        <v>0</v>
      </c>
      <c r="AQ689" s="260">
        <f>IF($AL689="",0,'All Ticker P&amp;L'!J689*'All Ticker P&amp;L'!I689)</f>
        <v>0</v>
      </c>
      <c r="AR689" s="260">
        <f>IF($AL689="",0,'All Ticker P&amp;L'!L689)</f>
        <v>0</v>
      </c>
      <c r="AS689" s="261">
        <f>IF($AL689="",0,'All Ticker P&amp;L'!M689)</f>
        <v>0</v>
      </c>
      <c r="AT689" s="238" t="str">
        <f>IF($AL689="","",RANK(AR689,$AR$2:$AR$1001)+COUNTIF($AR$2:AR689,AR689)-1)</f>
        <v/>
      </c>
      <c r="AU689" s="238" t="str">
        <f>IF($AL689="","",RANK(AV689,$AV$2:$AV$1001)+COUNTIF($AV$2:AV689,AV689)-1)</f>
        <v/>
      </c>
      <c r="AV689" s="260">
        <f t="shared" si="52"/>
        <v>0</v>
      </c>
    </row>
    <row r="690" spans="26:48" ht="15" customHeight="1" x14ac:dyDescent="0.2">
      <c r="Z690" s="238" t="str">
        <f>Shares!A690</f>
        <v/>
      </c>
      <c r="AA690" s="238" t="str">
        <f>Shares!B690</f>
        <v/>
      </c>
      <c r="AB690" s="238" t="str">
        <f>Shares!C690</f>
        <v/>
      </c>
      <c r="AC690" s="238" t="str">
        <f>Shares!D690</f>
        <v/>
      </c>
      <c r="AD690" s="238">
        <f>IF($Z690="",0,Shares!E690)</f>
        <v>0</v>
      </c>
      <c r="AE690" s="260">
        <f>IF($Z690="",0,Shares!K690*Shares!J690)</f>
        <v>0</v>
      </c>
      <c r="AF690" s="261">
        <f t="shared" si="51"/>
        <v>0</v>
      </c>
      <c r="AG690" s="260">
        <f>IF($Z690="",0,Shares!M690)</f>
        <v>0</v>
      </c>
      <c r="AH690" s="261">
        <f>IF($Z690="",0,Shares!N690)</f>
        <v>0</v>
      </c>
      <c r="AI690" s="238" t="str">
        <f>IF($Z690="","",RANK(AE690,$AE$2:$AE$1001)+COUNTIF($AE$2:AE690,AE690)-1)</f>
        <v/>
      </c>
      <c r="AJ690" s="238" t="str">
        <f>IF($AD690&lt;0,COUNT($AJ$1:AJ689)+1,"")</f>
        <v/>
      </c>
      <c r="AL690" s="238" t="str">
        <f>'All Ticker P&amp;L'!A690</f>
        <v/>
      </c>
      <c r="AM690" s="238" t="str">
        <f>'All Ticker P&amp;L'!B690</f>
        <v/>
      </c>
      <c r="AN690" s="238" t="str">
        <f>'All Ticker P&amp;L'!C690</f>
        <v/>
      </c>
      <c r="AO690" s="238" t="str">
        <f>'All Ticker P&amp;L'!D690</f>
        <v/>
      </c>
      <c r="AP690" s="238">
        <f>IF($AL690="",0,'All Ticker P&amp;L'!E690)</f>
        <v>0</v>
      </c>
      <c r="AQ690" s="260">
        <f>IF($AL690="",0,'All Ticker P&amp;L'!J690*'All Ticker P&amp;L'!I690)</f>
        <v>0</v>
      </c>
      <c r="AR690" s="260">
        <f>IF($AL690="",0,'All Ticker P&amp;L'!L690)</f>
        <v>0</v>
      </c>
      <c r="AS690" s="261">
        <f>IF($AL690="",0,'All Ticker P&amp;L'!M690)</f>
        <v>0</v>
      </c>
      <c r="AT690" s="238" t="str">
        <f>IF($AL690="","",RANK(AR690,$AR$2:$AR$1001)+COUNTIF($AR$2:AR690,AR690)-1)</f>
        <v/>
      </c>
      <c r="AU690" s="238" t="str">
        <f>IF($AL690="","",RANK(AV690,$AV$2:$AV$1001)+COUNTIF($AV$2:AV690,AV690)-1)</f>
        <v/>
      </c>
      <c r="AV690" s="260">
        <f t="shared" si="52"/>
        <v>0</v>
      </c>
    </row>
    <row r="691" spans="26:48" ht="15" customHeight="1" x14ac:dyDescent="0.2">
      <c r="Z691" s="238" t="str">
        <f>Shares!A691</f>
        <v/>
      </c>
      <c r="AA691" s="238" t="str">
        <f>Shares!B691</f>
        <v/>
      </c>
      <c r="AB691" s="238" t="str">
        <f>Shares!C691</f>
        <v/>
      </c>
      <c r="AC691" s="238" t="str">
        <f>Shares!D691</f>
        <v/>
      </c>
      <c r="AD691" s="238">
        <f>IF($Z691="",0,Shares!E691)</f>
        <v>0</v>
      </c>
      <c r="AE691" s="260">
        <f>IF($Z691="",0,Shares!K691*Shares!J691)</f>
        <v>0</v>
      </c>
      <c r="AF691" s="261">
        <f t="shared" si="51"/>
        <v>0</v>
      </c>
      <c r="AG691" s="260">
        <f>IF($Z691="",0,Shares!M691)</f>
        <v>0</v>
      </c>
      <c r="AH691" s="261">
        <f>IF($Z691="",0,Shares!N691)</f>
        <v>0</v>
      </c>
      <c r="AI691" s="238" t="str">
        <f>IF($Z691="","",RANK(AE691,$AE$2:$AE$1001)+COUNTIF($AE$2:AE691,AE691)-1)</f>
        <v/>
      </c>
      <c r="AJ691" s="238" t="str">
        <f>IF($AD691&lt;0,COUNT($AJ$1:AJ690)+1,"")</f>
        <v/>
      </c>
      <c r="AL691" s="238" t="str">
        <f>'All Ticker P&amp;L'!A691</f>
        <v/>
      </c>
      <c r="AM691" s="238" t="str">
        <f>'All Ticker P&amp;L'!B691</f>
        <v/>
      </c>
      <c r="AN691" s="238" t="str">
        <f>'All Ticker P&amp;L'!C691</f>
        <v/>
      </c>
      <c r="AO691" s="238" t="str">
        <f>'All Ticker P&amp;L'!D691</f>
        <v/>
      </c>
      <c r="AP691" s="238">
        <f>IF($AL691="",0,'All Ticker P&amp;L'!E691)</f>
        <v>0</v>
      </c>
      <c r="AQ691" s="260">
        <f>IF($AL691="",0,'All Ticker P&amp;L'!J691*'All Ticker P&amp;L'!I691)</f>
        <v>0</v>
      </c>
      <c r="AR691" s="260">
        <f>IF($AL691="",0,'All Ticker P&amp;L'!L691)</f>
        <v>0</v>
      </c>
      <c r="AS691" s="261">
        <f>IF($AL691="",0,'All Ticker P&amp;L'!M691)</f>
        <v>0</v>
      </c>
      <c r="AT691" s="238" t="str">
        <f>IF($AL691="","",RANK(AR691,$AR$2:$AR$1001)+COUNTIF($AR$2:AR691,AR691)-1)</f>
        <v/>
      </c>
      <c r="AU691" s="238" t="str">
        <f>IF($AL691="","",RANK(AV691,$AV$2:$AV$1001)+COUNTIF($AV$2:AV691,AV691)-1)</f>
        <v/>
      </c>
      <c r="AV691" s="260">
        <f t="shared" si="52"/>
        <v>0</v>
      </c>
    </row>
    <row r="692" spans="26:48" ht="15" customHeight="1" x14ac:dyDescent="0.2">
      <c r="Z692" s="238" t="str">
        <f>Shares!A692</f>
        <v/>
      </c>
      <c r="AA692" s="238" t="str">
        <f>Shares!B692</f>
        <v/>
      </c>
      <c r="AB692" s="238" t="str">
        <f>Shares!C692</f>
        <v/>
      </c>
      <c r="AC692" s="238" t="str">
        <f>Shares!D692</f>
        <v/>
      </c>
      <c r="AD692" s="238">
        <f>IF($Z692="",0,Shares!E692)</f>
        <v>0</v>
      </c>
      <c r="AE692" s="260">
        <f>IF($Z692="",0,Shares!K692*Shares!J692)</f>
        <v>0</v>
      </c>
      <c r="AF692" s="261">
        <f t="shared" si="51"/>
        <v>0</v>
      </c>
      <c r="AG692" s="260">
        <f>IF($Z692="",0,Shares!M692)</f>
        <v>0</v>
      </c>
      <c r="AH692" s="261">
        <f>IF($Z692="",0,Shares!N692)</f>
        <v>0</v>
      </c>
      <c r="AI692" s="238" t="str">
        <f>IF($Z692="","",RANK(AE692,$AE$2:$AE$1001)+COUNTIF($AE$2:AE692,AE692)-1)</f>
        <v/>
      </c>
      <c r="AJ692" s="238" t="str">
        <f>IF($AD692&lt;0,COUNT($AJ$1:AJ691)+1,"")</f>
        <v/>
      </c>
      <c r="AL692" s="238" t="str">
        <f>'All Ticker P&amp;L'!A692</f>
        <v/>
      </c>
      <c r="AM692" s="238" t="str">
        <f>'All Ticker P&amp;L'!B692</f>
        <v/>
      </c>
      <c r="AN692" s="238" t="str">
        <f>'All Ticker P&amp;L'!C692</f>
        <v/>
      </c>
      <c r="AO692" s="238" t="str">
        <f>'All Ticker P&amp;L'!D692</f>
        <v/>
      </c>
      <c r="AP692" s="238">
        <f>IF($AL692="",0,'All Ticker P&amp;L'!E692)</f>
        <v>0</v>
      </c>
      <c r="AQ692" s="260">
        <f>IF($AL692="",0,'All Ticker P&amp;L'!J692*'All Ticker P&amp;L'!I692)</f>
        <v>0</v>
      </c>
      <c r="AR692" s="260">
        <f>IF($AL692="",0,'All Ticker P&amp;L'!L692)</f>
        <v>0</v>
      </c>
      <c r="AS692" s="261">
        <f>IF($AL692="",0,'All Ticker P&amp;L'!M692)</f>
        <v>0</v>
      </c>
      <c r="AT692" s="238" t="str">
        <f>IF($AL692="","",RANK(AR692,$AR$2:$AR$1001)+COUNTIF($AR$2:AR692,AR692)-1)</f>
        <v/>
      </c>
      <c r="AU692" s="238" t="str">
        <f>IF($AL692="","",RANK(AV692,$AV$2:$AV$1001)+COUNTIF($AV$2:AV692,AV692)-1)</f>
        <v/>
      </c>
      <c r="AV692" s="260">
        <f t="shared" si="52"/>
        <v>0</v>
      </c>
    </row>
    <row r="693" spans="26:48" ht="15" customHeight="1" x14ac:dyDescent="0.2">
      <c r="Z693" s="238" t="str">
        <f>Shares!A693</f>
        <v/>
      </c>
      <c r="AA693" s="238" t="str">
        <f>Shares!B693</f>
        <v/>
      </c>
      <c r="AB693" s="238" t="str">
        <f>Shares!C693</f>
        <v/>
      </c>
      <c r="AC693" s="238" t="str">
        <f>Shares!D693</f>
        <v/>
      </c>
      <c r="AD693" s="238">
        <f>IF($Z693="",0,Shares!E693)</f>
        <v>0</v>
      </c>
      <c r="AE693" s="260">
        <f>IF($Z693="",0,Shares!K693*Shares!J693)</f>
        <v>0</v>
      </c>
      <c r="AF693" s="261">
        <f t="shared" si="51"/>
        <v>0</v>
      </c>
      <c r="AG693" s="260">
        <f>IF($Z693="",0,Shares!M693)</f>
        <v>0</v>
      </c>
      <c r="AH693" s="261">
        <f>IF($Z693="",0,Shares!N693)</f>
        <v>0</v>
      </c>
      <c r="AI693" s="238" t="str">
        <f>IF($Z693="","",RANK(AE693,$AE$2:$AE$1001)+COUNTIF($AE$2:AE693,AE693)-1)</f>
        <v/>
      </c>
      <c r="AJ693" s="238" t="str">
        <f>IF($AD693&lt;0,COUNT($AJ$1:AJ692)+1,"")</f>
        <v/>
      </c>
      <c r="AL693" s="238" t="str">
        <f>'All Ticker P&amp;L'!A693</f>
        <v/>
      </c>
      <c r="AM693" s="238" t="str">
        <f>'All Ticker P&amp;L'!B693</f>
        <v/>
      </c>
      <c r="AN693" s="238" t="str">
        <f>'All Ticker P&amp;L'!C693</f>
        <v/>
      </c>
      <c r="AO693" s="238" t="str">
        <f>'All Ticker P&amp;L'!D693</f>
        <v/>
      </c>
      <c r="AP693" s="238">
        <f>IF($AL693="",0,'All Ticker P&amp;L'!E693)</f>
        <v>0</v>
      </c>
      <c r="AQ693" s="260">
        <f>IF($AL693="",0,'All Ticker P&amp;L'!J693*'All Ticker P&amp;L'!I693)</f>
        <v>0</v>
      </c>
      <c r="AR693" s="260">
        <f>IF($AL693="",0,'All Ticker P&amp;L'!L693)</f>
        <v>0</v>
      </c>
      <c r="AS693" s="261">
        <f>IF($AL693="",0,'All Ticker P&amp;L'!M693)</f>
        <v>0</v>
      </c>
      <c r="AT693" s="238" t="str">
        <f>IF($AL693="","",RANK(AR693,$AR$2:$AR$1001)+COUNTIF($AR$2:AR693,AR693)-1)</f>
        <v/>
      </c>
      <c r="AU693" s="238" t="str">
        <f>IF($AL693="","",RANK(AV693,$AV$2:$AV$1001)+COUNTIF($AV$2:AV693,AV693)-1)</f>
        <v/>
      </c>
      <c r="AV693" s="260">
        <f t="shared" si="52"/>
        <v>0</v>
      </c>
    </row>
    <row r="694" spans="26:48" ht="15" customHeight="1" x14ac:dyDescent="0.2">
      <c r="Z694" s="238" t="str">
        <f>Shares!A694</f>
        <v/>
      </c>
      <c r="AA694" s="238" t="str">
        <f>Shares!B694</f>
        <v/>
      </c>
      <c r="AB694" s="238" t="str">
        <f>Shares!C694</f>
        <v/>
      </c>
      <c r="AC694" s="238" t="str">
        <f>Shares!D694</f>
        <v/>
      </c>
      <c r="AD694" s="238">
        <f>IF($Z694="",0,Shares!E694)</f>
        <v>0</v>
      </c>
      <c r="AE694" s="260">
        <f>IF($Z694="",0,Shares!K694*Shares!J694)</f>
        <v>0</v>
      </c>
      <c r="AF694" s="261">
        <f t="shared" si="51"/>
        <v>0</v>
      </c>
      <c r="AG694" s="260">
        <f>IF($Z694="",0,Shares!M694)</f>
        <v>0</v>
      </c>
      <c r="AH694" s="261">
        <f>IF($Z694="",0,Shares!N694)</f>
        <v>0</v>
      </c>
      <c r="AI694" s="238" t="str">
        <f>IF($Z694="","",RANK(AE694,$AE$2:$AE$1001)+COUNTIF($AE$2:AE694,AE694)-1)</f>
        <v/>
      </c>
      <c r="AJ694" s="238" t="str">
        <f>IF($AD694&lt;0,COUNT($AJ$1:AJ693)+1,"")</f>
        <v/>
      </c>
      <c r="AL694" s="238" t="str">
        <f>'All Ticker P&amp;L'!A694</f>
        <v/>
      </c>
      <c r="AM694" s="238" t="str">
        <f>'All Ticker P&amp;L'!B694</f>
        <v/>
      </c>
      <c r="AN694" s="238" t="str">
        <f>'All Ticker P&amp;L'!C694</f>
        <v/>
      </c>
      <c r="AO694" s="238" t="str">
        <f>'All Ticker P&amp;L'!D694</f>
        <v/>
      </c>
      <c r="AP694" s="238">
        <f>IF($AL694="",0,'All Ticker P&amp;L'!E694)</f>
        <v>0</v>
      </c>
      <c r="AQ694" s="260">
        <f>IF($AL694="",0,'All Ticker P&amp;L'!J694*'All Ticker P&amp;L'!I694)</f>
        <v>0</v>
      </c>
      <c r="AR694" s="260">
        <f>IF($AL694="",0,'All Ticker P&amp;L'!L694)</f>
        <v>0</v>
      </c>
      <c r="AS694" s="261">
        <f>IF($AL694="",0,'All Ticker P&amp;L'!M694)</f>
        <v>0</v>
      </c>
      <c r="AT694" s="238" t="str">
        <f>IF($AL694="","",RANK(AR694,$AR$2:$AR$1001)+COUNTIF($AR$2:AR694,AR694)-1)</f>
        <v/>
      </c>
      <c r="AU694" s="238" t="str">
        <f>IF($AL694="","",RANK(AV694,$AV$2:$AV$1001)+COUNTIF($AV$2:AV694,AV694)-1)</f>
        <v/>
      </c>
      <c r="AV694" s="260">
        <f t="shared" si="52"/>
        <v>0</v>
      </c>
    </row>
    <row r="695" spans="26:48" ht="15" customHeight="1" x14ac:dyDescent="0.2">
      <c r="Z695" s="238" t="str">
        <f>Shares!A695</f>
        <v/>
      </c>
      <c r="AA695" s="238" t="str">
        <f>Shares!B695</f>
        <v/>
      </c>
      <c r="AB695" s="238" t="str">
        <f>Shares!C695</f>
        <v/>
      </c>
      <c r="AC695" s="238" t="str">
        <f>Shares!D695</f>
        <v/>
      </c>
      <c r="AD695" s="238">
        <f>IF($Z695="",0,Shares!E695)</f>
        <v>0</v>
      </c>
      <c r="AE695" s="260">
        <f>IF($Z695="",0,Shares!K695*Shares!J695)</f>
        <v>0</v>
      </c>
      <c r="AF695" s="261">
        <f t="shared" si="51"/>
        <v>0</v>
      </c>
      <c r="AG695" s="260">
        <f>IF($Z695="",0,Shares!M695)</f>
        <v>0</v>
      </c>
      <c r="AH695" s="261">
        <f>IF($Z695="",0,Shares!N695)</f>
        <v>0</v>
      </c>
      <c r="AI695" s="238" t="str">
        <f>IF($Z695="","",RANK(AE695,$AE$2:$AE$1001)+COUNTIF($AE$2:AE695,AE695)-1)</f>
        <v/>
      </c>
      <c r="AJ695" s="238" t="str">
        <f>IF($AD695&lt;0,COUNT($AJ$1:AJ694)+1,"")</f>
        <v/>
      </c>
      <c r="AL695" s="238" t="str">
        <f>'All Ticker P&amp;L'!A695</f>
        <v/>
      </c>
      <c r="AM695" s="238" t="str">
        <f>'All Ticker P&amp;L'!B695</f>
        <v/>
      </c>
      <c r="AN695" s="238" t="str">
        <f>'All Ticker P&amp;L'!C695</f>
        <v/>
      </c>
      <c r="AO695" s="238" t="str">
        <f>'All Ticker P&amp;L'!D695</f>
        <v/>
      </c>
      <c r="AP695" s="238">
        <f>IF($AL695="",0,'All Ticker P&amp;L'!E695)</f>
        <v>0</v>
      </c>
      <c r="AQ695" s="260">
        <f>IF($AL695="",0,'All Ticker P&amp;L'!J695*'All Ticker P&amp;L'!I695)</f>
        <v>0</v>
      </c>
      <c r="AR695" s="260">
        <f>IF($AL695="",0,'All Ticker P&amp;L'!L695)</f>
        <v>0</v>
      </c>
      <c r="AS695" s="261">
        <f>IF($AL695="",0,'All Ticker P&amp;L'!M695)</f>
        <v>0</v>
      </c>
      <c r="AT695" s="238" t="str">
        <f>IF($AL695="","",RANK(AR695,$AR$2:$AR$1001)+COUNTIF($AR$2:AR695,AR695)-1)</f>
        <v/>
      </c>
      <c r="AU695" s="238" t="str">
        <f>IF($AL695="","",RANK(AV695,$AV$2:$AV$1001)+COUNTIF($AV$2:AV695,AV695)-1)</f>
        <v/>
      </c>
      <c r="AV695" s="260">
        <f t="shared" si="52"/>
        <v>0</v>
      </c>
    </row>
    <row r="696" spans="26:48" ht="15" customHeight="1" x14ac:dyDescent="0.2">
      <c r="Z696" s="238" t="str">
        <f>Shares!A696</f>
        <v/>
      </c>
      <c r="AA696" s="238" t="str">
        <f>Shares!B696</f>
        <v/>
      </c>
      <c r="AB696" s="238" t="str">
        <f>Shares!C696</f>
        <v/>
      </c>
      <c r="AC696" s="238" t="str">
        <f>Shares!D696</f>
        <v/>
      </c>
      <c r="AD696" s="238">
        <f>IF($Z696="",0,Shares!E696)</f>
        <v>0</v>
      </c>
      <c r="AE696" s="260">
        <f>IF($Z696="",0,Shares!K696*Shares!J696)</f>
        <v>0</v>
      </c>
      <c r="AF696" s="261">
        <f t="shared" si="51"/>
        <v>0</v>
      </c>
      <c r="AG696" s="260">
        <f>IF($Z696="",0,Shares!M696)</f>
        <v>0</v>
      </c>
      <c r="AH696" s="261">
        <f>IF($Z696="",0,Shares!N696)</f>
        <v>0</v>
      </c>
      <c r="AI696" s="238" t="str">
        <f>IF($Z696="","",RANK(AE696,$AE$2:$AE$1001)+COUNTIF($AE$2:AE696,AE696)-1)</f>
        <v/>
      </c>
      <c r="AJ696" s="238" t="str">
        <f>IF($AD696&lt;0,COUNT($AJ$1:AJ695)+1,"")</f>
        <v/>
      </c>
      <c r="AL696" s="238" t="str">
        <f>'All Ticker P&amp;L'!A696</f>
        <v/>
      </c>
      <c r="AM696" s="238" t="str">
        <f>'All Ticker P&amp;L'!B696</f>
        <v/>
      </c>
      <c r="AN696" s="238" t="str">
        <f>'All Ticker P&amp;L'!C696</f>
        <v/>
      </c>
      <c r="AO696" s="238" t="str">
        <f>'All Ticker P&amp;L'!D696</f>
        <v/>
      </c>
      <c r="AP696" s="238">
        <f>IF($AL696="",0,'All Ticker P&amp;L'!E696)</f>
        <v>0</v>
      </c>
      <c r="AQ696" s="260">
        <f>IF($AL696="",0,'All Ticker P&amp;L'!J696*'All Ticker P&amp;L'!I696)</f>
        <v>0</v>
      </c>
      <c r="AR696" s="260">
        <f>IF($AL696="",0,'All Ticker P&amp;L'!L696)</f>
        <v>0</v>
      </c>
      <c r="AS696" s="261">
        <f>IF($AL696="",0,'All Ticker P&amp;L'!M696)</f>
        <v>0</v>
      </c>
      <c r="AT696" s="238" t="str">
        <f>IF($AL696="","",RANK(AR696,$AR$2:$AR$1001)+COUNTIF($AR$2:AR696,AR696)-1)</f>
        <v/>
      </c>
      <c r="AU696" s="238" t="str">
        <f>IF($AL696="","",RANK(AV696,$AV$2:$AV$1001)+COUNTIF($AV$2:AV696,AV696)-1)</f>
        <v/>
      </c>
      <c r="AV696" s="260">
        <f t="shared" si="52"/>
        <v>0</v>
      </c>
    </row>
    <row r="697" spans="26:48" ht="15" customHeight="1" x14ac:dyDescent="0.2">
      <c r="Z697" s="238" t="str">
        <f>Shares!A697</f>
        <v/>
      </c>
      <c r="AA697" s="238" t="str">
        <f>Shares!B697</f>
        <v/>
      </c>
      <c r="AB697" s="238" t="str">
        <f>Shares!C697</f>
        <v/>
      </c>
      <c r="AC697" s="238" t="str">
        <f>Shares!D697</f>
        <v/>
      </c>
      <c r="AD697" s="238">
        <f>IF($Z697="",0,Shares!E697)</f>
        <v>0</v>
      </c>
      <c r="AE697" s="260">
        <f>IF($Z697="",0,Shares!K697*Shares!J697)</f>
        <v>0</v>
      </c>
      <c r="AF697" s="261">
        <f t="shared" si="51"/>
        <v>0</v>
      </c>
      <c r="AG697" s="260">
        <f>IF($Z697="",0,Shares!M697)</f>
        <v>0</v>
      </c>
      <c r="AH697" s="261">
        <f>IF($Z697="",0,Shares!N697)</f>
        <v>0</v>
      </c>
      <c r="AI697" s="238" t="str">
        <f>IF($Z697="","",RANK(AE697,$AE$2:$AE$1001)+COUNTIF($AE$2:AE697,AE697)-1)</f>
        <v/>
      </c>
      <c r="AJ697" s="238" t="str">
        <f>IF($AD697&lt;0,COUNT($AJ$1:AJ696)+1,"")</f>
        <v/>
      </c>
      <c r="AL697" s="238" t="str">
        <f>'All Ticker P&amp;L'!A697</f>
        <v/>
      </c>
      <c r="AM697" s="238" t="str">
        <f>'All Ticker P&amp;L'!B697</f>
        <v/>
      </c>
      <c r="AN697" s="238" t="str">
        <f>'All Ticker P&amp;L'!C697</f>
        <v/>
      </c>
      <c r="AO697" s="238" t="str">
        <f>'All Ticker P&amp;L'!D697</f>
        <v/>
      </c>
      <c r="AP697" s="238">
        <f>IF($AL697="",0,'All Ticker P&amp;L'!E697)</f>
        <v>0</v>
      </c>
      <c r="AQ697" s="260">
        <f>IF($AL697="",0,'All Ticker P&amp;L'!J697*'All Ticker P&amp;L'!I697)</f>
        <v>0</v>
      </c>
      <c r="AR697" s="260">
        <f>IF($AL697="",0,'All Ticker P&amp;L'!L697)</f>
        <v>0</v>
      </c>
      <c r="AS697" s="261">
        <f>IF($AL697="",0,'All Ticker P&amp;L'!M697)</f>
        <v>0</v>
      </c>
      <c r="AT697" s="238" t="str">
        <f>IF($AL697="","",RANK(AR697,$AR$2:$AR$1001)+COUNTIF($AR$2:AR697,AR697)-1)</f>
        <v/>
      </c>
      <c r="AU697" s="238" t="str">
        <f>IF($AL697="","",RANK(AV697,$AV$2:$AV$1001)+COUNTIF($AV$2:AV697,AV697)-1)</f>
        <v/>
      </c>
      <c r="AV697" s="260">
        <f t="shared" si="52"/>
        <v>0</v>
      </c>
    </row>
    <row r="698" spans="26:48" ht="15" customHeight="1" x14ac:dyDescent="0.2">
      <c r="Z698" s="238" t="str">
        <f>Shares!A698</f>
        <v/>
      </c>
      <c r="AA698" s="238" t="str">
        <f>Shares!B698</f>
        <v/>
      </c>
      <c r="AB698" s="238" t="str">
        <f>Shares!C698</f>
        <v/>
      </c>
      <c r="AC698" s="238" t="str">
        <f>Shares!D698</f>
        <v/>
      </c>
      <c r="AD698" s="238">
        <f>IF($Z698="",0,Shares!E698)</f>
        <v>0</v>
      </c>
      <c r="AE698" s="260">
        <f>IF($Z698="",0,Shares!K698*Shares!J698)</f>
        <v>0</v>
      </c>
      <c r="AF698" s="261">
        <f t="shared" si="51"/>
        <v>0</v>
      </c>
      <c r="AG698" s="260">
        <f>IF($Z698="",0,Shares!M698)</f>
        <v>0</v>
      </c>
      <c r="AH698" s="261">
        <f>IF($Z698="",0,Shares!N698)</f>
        <v>0</v>
      </c>
      <c r="AI698" s="238" t="str">
        <f>IF($Z698="","",RANK(AE698,$AE$2:$AE$1001)+COUNTIF($AE$2:AE698,AE698)-1)</f>
        <v/>
      </c>
      <c r="AJ698" s="238" t="str">
        <f>IF($AD698&lt;0,COUNT($AJ$1:AJ697)+1,"")</f>
        <v/>
      </c>
      <c r="AL698" s="238" t="str">
        <f>'All Ticker P&amp;L'!A698</f>
        <v/>
      </c>
      <c r="AM698" s="238" t="str">
        <f>'All Ticker P&amp;L'!B698</f>
        <v/>
      </c>
      <c r="AN698" s="238" t="str">
        <f>'All Ticker P&amp;L'!C698</f>
        <v/>
      </c>
      <c r="AO698" s="238" t="str">
        <f>'All Ticker P&amp;L'!D698</f>
        <v/>
      </c>
      <c r="AP698" s="238">
        <f>IF($AL698="",0,'All Ticker P&amp;L'!E698)</f>
        <v>0</v>
      </c>
      <c r="AQ698" s="260">
        <f>IF($AL698="",0,'All Ticker P&amp;L'!J698*'All Ticker P&amp;L'!I698)</f>
        <v>0</v>
      </c>
      <c r="AR698" s="260">
        <f>IF($AL698="",0,'All Ticker P&amp;L'!L698)</f>
        <v>0</v>
      </c>
      <c r="AS698" s="261">
        <f>IF($AL698="",0,'All Ticker P&amp;L'!M698)</f>
        <v>0</v>
      </c>
      <c r="AT698" s="238" t="str">
        <f>IF($AL698="","",RANK(AR698,$AR$2:$AR$1001)+COUNTIF($AR$2:AR698,AR698)-1)</f>
        <v/>
      </c>
      <c r="AU698" s="238" t="str">
        <f>IF($AL698="","",RANK(AV698,$AV$2:$AV$1001)+COUNTIF($AV$2:AV698,AV698)-1)</f>
        <v/>
      </c>
      <c r="AV698" s="260">
        <f t="shared" si="52"/>
        <v>0</v>
      </c>
    </row>
    <row r="699" spans="26:48" ht="15" customHeight="1" x14ac:dyDescent="0.2">
      <c r="Z699" s="238" t="str">
        <f>Shares!A699</f>
        <v/>
      </c>
      <c r="AA699" s="238" t="str">
        <f>Shares!B699</f>
        <v/>
      </c>
      <c r="AB699" s="238" t="str">
        <f>Shares!C699</f>
        <v/>
      </c>
      <c r="AC699" s="238" t="str">
        <f>Shares!D699</f>
        <v/>
      </c>
      <c r="AD699" s="238">
        <f>IF($Z699="",0,Shares!E699)</f>
        <v>0</v>
      </c>
      <c r="AE699" s="260">
        <f>IF($Z699="",0,Shares!K699*Shares!J699)</f>
        <v>0</v>
      </c>
      <c r="AF699" s="261">
        <f t="shared" si="51"/>
        <v>0</v>
      </c>
      <c r="AG699" s="260">
        <f>IF($Z699="",0,Shares!M699)</f>
        <v>0</v>
      </c>
      <c r="AH699" s="261">
        <f>IF($Z699="",0,Shares!N699)</f>
        <v>0</v>
      </c>
      <c r="AI699" s="238" t="str">
        <f>IF($Z699="","",RANK(AE699,$AE$2:$AE$1001)+COUNTIF($AE$2:AE699,AE699)-1)</f>
        <v/>
      </c>
      <c r="AJ699" s="238" t="str">
        <f>IF($AD699&lt;0,COUNT($AJ$1:AJ698)+1,"")</f>
        <v/>
      </c>
      <c r="AL699" s="238" t="str">
        <f>'All Ticker P&amp;L'!A699</f>
        <v/>
      </c>
      <c r="AM699" s="238" t="str">
        <f>'All Ticker P&amp;L'!B699</f>
        <v/>
      </c>
      <c r="AN699" s="238" t="str">
        <f>'All Ticker P&amp;L'!C699</f>
        <v/>
      </c>
      <c r="AO699" s="238" t="str">
        <f>'All Ticker P&amp;L'!D699</f>
        <v/>
      </c>
      <c r="AP699" s="238">
        <f>IF($AL699="",0,'All Ticker P&amp;L'!E699)</f>
        <v>0</v>
      </c>
      <c r="AQ699" s="260">
        <f>IF($AL699="",0,'All Ticker P&amp;L'!J699*'All Ticker P&amp;L'!I699)</f>
        <v>0</v>
      </c>
      <c r="AR699" s="260">
        <f>IF($AL699="",0,'All Ticker P&amp;L'!L699)</f>
        <v>0</v>
      </c>
      <c r="AS699" s="261">
        <f>IF($AL699="",0,'All Ticker P&amp;L'!M699)</f>
        <v>0</v>
      </c>
      <c r="AT699" s="238" t="str">
        <f>IF($AL699="","",RANK(AR699,$AR$2:$AR$1001)+COUNTIF($AR$2:AR699,AR699)-1)</f>
        <v/>
      </c>
      <c r="AU699" s="238" t="str">
        <f>IF($AL699="","",RANK(AV699,$AV$2:$AV$1001)+COUNTIF($AV$2:AV699,AV699)-1)</f>
        <v/>
      </c>
      <c r="AV699" s="260">
        <f t="shared" si="52"/>
        <v>0</v>
      </c>
    </row>
    <row r="700" spans="26:48" ht="15" customHeight="1" x14ac:dyDescent="0.2">
      <c r="Z700" s="238" t="str">
        <f>Shares!A700</f>
        <v/>
      </c>
      <c r="AA700" s="238" t="str">
        <f>Shares!B700</f>
        <v/>
      </c>
      <c r="AB700" s="238" t="str">
        <f>Shares!C700</f>
        <v/>
      </c>
      <c r="AC700" s="238" t="str">
        <f>Shares!D700</f>
        <v/>
      </c>
      <c r="AD700" s="238">
        <f>IF($Z700="",0,Shares!E700)</f>
        <v>0</v>
      </c>
      <c r="AE700" s="260">
        <f>IF($Z700="",0,Shares!K700*Shares!J700)</f>
        <v>0</v>
      </c>
      <c r="AF700" s="261">
        <f t="shared" si="51"/>
        <v>0</v>
      </c>
      <c r="AG700" s="260">
        <f>IF($Z700="",0,Shares!M700)</f>
        <v>0</v>
      </c>
      <c r="AH700" s="261">
        <f>IF($Z700="",0,Shares!N700)</f>
        <v>0</v>
      </c>
      <c r="AI700" s="238" t="str">
        <f>IF($Z700="","",RANK(AE700,$AE$2:$AE$1001)+COUNTIF($AE$2:AE700,AE700)-1)</f>
        <v/>
      </c>
      <c r="AJ700" s="238" t="str">
        <f>IF($AD700&lt;0,COUNT($AJ$1:AJ699)+1,"")</f>
        <v/>
      </c>
      <c r="AL700" s="238" t="str">
        <f>'All Ticker P&amp;L'!A700</f>
        <v/>
      </c>
      <c r="AM700" s="238" t="str">
        <f>'All Ticker P&amp;L'!B700</f>
        <v/>
      </c>
      <c r="AN700" s="238" t="str">
        <f>'All Ticker P&amp;L'!C700</f>
        <v/>
      </c>
      <c r="AO700" s="238" t="str">
        <f>'All Ticker P&amp;L'!D700</f>
        <v/>
      </c>
      <c r="AP700" s="238">
        <f>IF($AL700="",0,'All Ticker P&amp;L'!E700)</f>
        <v>0</v>
      </c>
      <c r="AQ700" s="260">
        <f>IF($AL700="",0,'All Ticker P&amp;L'!J700*'All Ticker P&amp;L'!I700)</f>
        <v>0</v>
      </c>
      <c r="AR700" s="260">
        <f>IF($AL700="",0,'All Ticker P&amp;L'!L700)</f>
        <v>0</v>
      </c>
      <c r="AS700" s="261">
        <f>IF($AL700="",0,'All Ticker P&amp;L'!M700)</f>
        <v>0</v>
      </c>
      <c r="AT700" s="238" t="str">
        <f>IF($AL700="","",RANK(AR700,$AR$2:$AR$1001)+COUNTIF($AR$2:AR700,AR700)-1)</f>
        <v/>
      </c>
      <c r="AU700" s="238" t="str">
        <f>IF($AL700="","",RANK(AV700,$AV$2:$AV$1001)+COUNTIF($AV$2:AV700,AV700)-1)</f>
        <v/>
      </c>
      <c r="AV700" s="260">
        <f t="shared" si="52"/>
        <v>0</v>
      </c>
    </row>
    <row r="701" spans="26:48" ht="15" customHeight="1" x14ac:dyDescent="0.2">
      <c r="Z701" s="238" t="str">
        <f>Shares!A701</f>
        <v/>
      </c>
      <c r="AA701" s="238" t="str">
        <f>Shares!B701</f>
        <v/>
      </c>
      <c r="AB701" s="238" t="str">
        <f>Shares!C701</f>
        <v/>
      </c>
      <c r="AC701" s="238" t="str">
        <f>Shares!D701</f>
        <v/>
      </c>
      <c r="AD701" s="238">
        <f>IF($Z701="",0,Shares!E701)</f>
        <v>0</v>
      </c>
      <c r="AE701" s="260">
        <f>IF($Z701="",0,Shares!K701*Shares!J701)</f>
        <v>0</v>
      </c>
      <c r="AF701" s="261">
        <f t="shared" si="51"/>
        <v>0</v>
      </c>
      <c r="AG701" s="260">
        <f>IF($Z701="",0,Shares!M701)</f>
        <v>0</v>
      </c>
      <c r="AH701" s="261">
        <f>IF($Z701="",0,Shares!N701)</f>
        <v>0</v>
      </c>
      <c r="AI701" s="238" t="str">
        <f>IF($Z701="","",RANK(AE701,$AE$2:$AE$1001)+COUNTIF($AE$2:AE701,AE701)-1)</f>
        <v/>
      </c>
      <c r="AJ701" s="238" t="str">
        <f>IF($AD701&lt;0,COUNT($AJ$1:AJ700)+1,"")</f>
        <v/>
      </c>
      <c r="AL701" s="238" t="str">
        <f>'All Ticker P&amp;L'!A701</f>
        <v/>
      </c>
      <c r="AM701" s="238" t="str">
        <f>'All Ticker P&amp;L'!B701</f>
        <v/>
      </c>
      <c r="AN701" s="238" t="str">
        <f>'All Ticker P&amp;L'!C701</f>
        <v/>
      </c>
      <c r="AO701" s="238" t="str">
        <f>'All Ticker P&amp;L'!D701</f>
        <v/>
      </c>
      <c r="AP701" s="238">
        <f>IF($AL701="",0,'All Ticker P&amp;L'!E701)</f>
        <v>0</v>
      </c>
      <c r="AQ701" s="260">
        <f>IF($AL701="",0,'All Ticker P&amp;L'!J701*'All Ticker P&amp;L'!I701)</f>
        <v>0</v>
      </c>
      <c r="AR701" s="260">
        <f>IF($AL701="",0,'All Ticker P&amp;L'!L701)</f>
        <v>0</v>
      </c>
      <c r="AS701" s="261">
        <f>IF($AL701="",0,'All Ticker P&amp;L'!M701)</f>
        <v>0</v>
      </c>
      <c r="AT701" s="238" t="str">
        <f>IF($AL701="","",RANK(AR701,$AR$2:$AR$1001)+COUNTIF($AR$2:AR701,AR701)-1)</f>
        <v/>
      </c>
      <c r="AU701" s="238" t="str">
        <f>IF($AL701="","",RANK(AV701,$AV$2:$AV$1001)+COUNTIF($AV$2:AV701,AV701)-1)</f>
        <v/>
      </c>
      <c r="AV701" s="260">
        <f t="shared" si="52"/>
        <v>0</v>
      </c>
    </row>
    <row r="702" spans="26:48" ht="15" customHeight="1" x14ac:dyDescent="0.2">
      <c r="Z702" s="238" t="str">
        <f>Shares!A702</f>
        <v/>
      </c>
      <c r="AA702" s="238" t="str">
        <f>Shares!B702</f>
        <v/>
      </c>
      <c r="AB702" s="238" t="str">
        <f>Shares!C702</f>
        <v/>
      </c>
      <c r="AC702" s="238" t="str">
        <f>Shares!D702</f>
        <v/>
      </c>
      <c r="AD702" s="238">
        <f>IF($Z702="",0,Shares!E702)</f>
        <v>0</v>
      </c>
      <c r="AE702" s="260">
        <f>IF($Z702="",0,Shares!K702*Shares!J702)</f>
        <v>0</v>
      </c>
      <c r="AF702" s="261">
        <f t="shared" si="51"/>
        <v>0</v>
      </c>
      <c r="AG702" s="260">
        <f>IF($Z702="",0,Shares!M702)</f>
        <v>0</v>
      </c>
      <c r="AH702" s="261">
        <f>IF($Z702="",0,Shares!N702)</f>
        <v>0</v>
      </c>
      <c r="AI702" s="238" t="str">
        <f>IF($Z702="","",RANK(AE702,$AE$2:$AE$1001)+COUNTIF($AE$2:AE702,AE702)-1)</f>
        <v/>
      </c>
      <c r="AJ702" s="238" t="str">
        <f>IF($AD702&lt;0,COUNT($AJ$1:AJ701)+1,"")</f>
        <v/>
      </c>
      <c r="AL702" s="238" t="str">
        <f>'All Ticker P&amp;L'!A702</f>
        <v/>
      </c>
      <c r="AM702" s="238" t="str">
        <f>'All Ticker P&amp;L'!B702</f>
        <v/>
      </c>
      <c r="AN702" s="238" t="str">
        <f>'All Ticker P&amp;L'!C702</f>
        <v/>
      </c>
      <c r="AO702" s="238" t="str">
        <f>'All Ticker P&amp;L'!D702</f>
        <v/>
      </c>
      <c r="AP702" s="238">
        <f>IF($AL702="",0,'All Ticker P&amp;L'!E702)</f>
        <v>0</v>
      </c>
      <c r="AQ702" s="260">
        <f>IF($AL702="",0,'All Ticker P&amp;L'!J702*'All Ticker P&amp;L'!I702)</f>
        <v>0</v>
      </c>
      <c r="AR702" s="260">
        <f>IF($AL702="",0,'All Ticker P&amp;L'!L702)</f>
        <v>0</v>
      </c>
      <c r="AS702" s="261">
        <f>IF($AL702="",0,'All Ticker P&amp;L'!M702)</f>
        <v>0</v>
      </c>
      <c r="AT702" s="238" t="str">
        <f>IF($AL702="","",RANK(AR702,$AR$2:$AR$1001)+COUNTIF($AR$2:AR702,AR702)-1)</f>
        <v/>
      </c>
      <c r="AU702" s="238" t="str">
        <f>IF($AL702="","",RANK(AV702,$AV$2:$AV$1001)+COUNTIF($AV$2:AV702,AV702)-1)</f>
        <v/>
      </c>
      <c r="AV702" s="260">
        <f t="shared" si="52"/>
        <v>0</v>
      </c>
    </row>
    <row r="703" spans="26:48" ht="15" customHeight="1" x14ac:dyDescent="0.2">
      <c r="Z703" s="238" t="str">
        <f>Shares!A703</f>
        <v/>
      </c>
      <c r="AA703" s="238" t="str">
        <f>Shares!B703</f>
        <v/>
      </c>
      <c r="AB703" s="238" t="str">
        <f>Shares!C703</f>
        <v/>
      </c>
      <c r="AC703" s="238" t="str">
        <f>Shares!D703</f>
        <v/>
      </c>
      <c r="AD703" s="238">
        <f>IF($Z703="",0,Shares!E703)</f>
        <v>0</v>
      </c>
      <c r="AE703" s="260">
        <f>IF($Z703="",0,Shares!K703*Shares!J703)</f>
        <v>0</v>
      </c>
      <c r="AF703" s="261">
        <f t="shared" si="51"/>
        <v>0</v>
      </c>
      <c r="AG703" s="260">
        <f>IF($Z703="",0,Shares!M703)</f>
        <v>0</v>
      </c>
      <c r="AH703" s="261">
        <f>IF($Z703="",0,Shares!N703)</f>
        <v>0</v>
      </c>
      <c r="AI703" s="238" t="str">
        <f>IF($Z703="","",RANK(AE703,$AE$2:$AE$1001)+COUNTIF($AE$2:AE703,AE703)-1)</f>
        <v/>
      </c>
      <c r="AJ703" s="238" t="str">
        <f>IF($AD703&lt;0,COUNT($AJ$1:AJ702)+1,"")</f>
        <v/>
      </c>
      <c r="AL703" s="238" t="str">
        <f>'All Ticker P&amp;L'!A703</f>
        <v/>
      </c>
      <c r="AM703" s="238" t="str">
        <f>'All Ticker P&amp;L'!B703</f>
        <v/>
      </c>
      <c r="AN703" s="238" t="str">
        <f>'All Ticker P&amp;L'!C703</f>
        <v/>
      </c>
      <c r="AO703" s="238" t="str">
        <f>'All Ticker P&amp;L'!D703</f>
        <v/>
      </c>
      <c r="AP703" s="238">
        <f>IF($AL703="",0,'All Ticker P&amp;L'!E703)</f>
        <v>0</v>
      </c>
      <c r="AQ703" s="260">
        <f>IF($AL703="",0,'All Ticker P&amp;L'!J703*'All Ticker P&amp;L'!I703)</f>
        <v>0</v>
      </c>
      <c r="AR703" s="260">
        <f>IF($AL703="",0,'All Ticker P&amp;L'!L703)</f>
        <v>0</v>
      </c>
      <c r="AS703" s="261">
        <f>IF($AL703="",0,'All Ticker P&amp;L'!M703)</f>
        <v>0</v>
      </c>
      <c r="AT703" s="238" t="str">
        <f>IF($AL703="","",RANK(AR703,$AR$2:$AR$1001)+COUNTIF($AR$2:AR703,AR703)-1)</f>
        <v/>
      </c>
      <c r="AU703" s="238" t="str">
        <f>IF($AL703="","",RANK(AV703,$AV$2:$AV$1001)+COUNTIF($AV$2:AV703,AV703)-1)</f>
        <v/>
      </c>
      <c r="AV703" s="260">
        <f t="shared" si="52"/>
        <v>0</v>
      </c>
    </row>
    <row r="704" spans="26:48" ht="15" customHeight="1" x14ac:dyDescent="0.2">
      <c r="Z704" s="238" t="str">
        <f>Shares!A704</f>
        <v/>
      </c>
      <c r="AA704" s="238" t="str">
        <f>Shares!B704</f>
        <v/>
      </c>
      <c r="AB704" s="238" t="str">
        <f>Shares!C704</f>
        <v/>
      </c>
      <c r="AC704" s="238" t="str">
        <f>Shares!D704</f>
        <v/>
      </c>
      <c r="AD704" s="238">
        <f>IF($Z704="",0,Shares!E704)</f>
        <v>0</v>
      </c>
      <c r="AE704" s="260">
        <f>IF($Z704="",0,Shares!K704*Shares!J704)</f>
        <v>0</v>
      </c>
      <c r="AF704" s="261">
        <f t="shared" si="51"/>
        <v>0</v>
      </c>
      <c r="AG704" s="260">
        <f>IF($Z704="",0,Shares!M704)</f>
        <v>0</v>
      </c>
      <c r="AH704" s="261">
        <f>IF($Z704="",0,Shares!N704)</f>
        <v>0</v>
      </c>
      <c r="AI704" s="238" t="str">
        <f>IF($Z704="","",RANK(AE704,$AE$2:$AE$1001)+COUNTIF($AE$2:AE704,AE704)-1)</f>
        <v/>
      </c>
      <c r="AJ704" s="238" t="str">
        <f>IF($AD704&lt;0,COUNT($AJ$1:AJ703)+1,"")</f>
        <v/>
      </c>
      <c r="AL704" s="238" t="str">
        <f>'All Ticker P&amp;L'!A704</f>
        <v/>
      </c>
      <c r="AM704" s="238" t="str">
        <f>'All Ticker P&amp;L'!B704</f>
        <v/>
      </c>
      <c r="AN704" s="238" t="str">
        <f>'All Ticker P&amp;L'!C704</f>
        <v/>
      </c>
      <c r="AO704" s="238" t="str">
        <f>'All Ticker P&amp;L'!D704</f>
        <v/>
      </c>
      <c r="AP704" s="238">
        <f>IF($AL704="",0,'All Ticker P&amp;L'!E704)</f>
        <v>0</v>
      </c>
      <c r="AQ704" s="260">
        <f>IF($AL704="",0,'All Ticker P&amp;L'!J704*'All Ticker P&amp;L'!I704)</f>
        <v>0</v>
      </c>
      <c r="AR704" s="260">
        <f>IF($AL704="",0,'All Ticker P&amp;L'!L704)</f>
        <v>0</v>
      </c>
      <c r="AS704" s="261">
        <f>IF($AL704="",0,'All Ticker P&amp;L'!M704)</f>
        <v>0</v>
      </c>
      <c r="AT704" s="238" t="str">
        <f>IF($AL704="","",RANK(AR704,$AR$2:$AR$1001)+COUNTIF($AR$2:AR704,AR704)-1)</f>
        <v/>
      </c>
      <c r="AU704" s="238" t="str">
        <f>IF($AL704="","",RANK(AV704,$AV$2:$AV$1001)+COUNTIF($AV$2:AV704,AV704)-1)</f>
        <v/>
      </c>
      <c r="AV704" s="260">
        <f t="shared" si="52"/>
        <v>0</v>
      </c>
    </row>
    <row r="705" spans="26:48" ht="15" customHeight="1" x14ac:dyDescent="0.2">
      <c r="Z705" s="238" t="str">
        <f>Shares!A705</f>
        <v/>
      </c>
      <c r="AA705" s="238" t="str">
        <f>Shares!B705</f>
        <v/>
      </c>
      <c r="AB705" s="238" t="str">
        <f>Shares!C705</f>
        <v/>
      </c>
      <c r="AC705" s="238" t="str">
        <f>Shares!D705</f>
        <v/>
      </c>
      <c r="AD705" s="238">
        <f>IF($Z705="",0,Shares!E705)</f>
        <v>0</v>
      </c>
      <c r="AE705" s="260">
        <f>IF($Z705="",0,Shares!K705*Shares!J705)</f>
        <v>0</v>
      </c>
      <c r="AF705" s="261">
        <f t="shared" si="51"/>
        <v>0</v>
      </c>
      <c r="AG705" s="260">
        <f>IF($Z705="",0,Shares!M705)</f>
        <v>0</v>
      </c>
      <c r="AH705" s="261">
        <f>IF($Z705="",0,Shares!N705)</f>
        <v>0</v>
      </c>
      <c r="AI705" s="238" t="str">
        <f>IF($Z705="","",RANK(AE705,$AE$2:$AE$1001)+COUNTIF($AE$2:AE705,AE705)-1)</f>
        <v/>
      </c>
      <c r="AJ705" s="238" t="str">
        <f>IF($AD705&lt;0,COUNT($AJ$1:AJ704)+1,"")</f>
        <v/>
      </c>
      <c r="AL705" s="238" t="str">
        <f>'All Ticker P&amp;L'!A705</f>
        <v/>
      </c>
      <c r="AM705" s="238" t="str">
        <f>'All Ticker P&amp;L'!B705</f>
        <v/>
      </c>
      <c r="AN705" s="238" t="str">
        <f>'All Ticker P&amp;L'!C705</f>
        <v/>
      </c>
      <c r="AO705" s="238" t="str">
        <f>'All Ticker P&amp;L'!D705</f>
        <v/>
      </c>
      <c r="AP705" s="238">
        <f>IF($AL705="",0,'All Ticker P&amp;L'!E705)</f>
        <v>0</v>
      </c>
      <c r="AQ705" s="260">
        <f>IF($AL705="",0,'All Ticker P&amp;L'!J705*'All Ticker P&amp;L'!I705)</f>
        <v>0</v>
      </c>
      <c r="AR705" s="260">
        <f>IF($AL705="",0,'All Ticker P&amp;L'!L705)</f>
        <v>0</v>
      </c>
      <c r="AS705" s="261">
        <f>IF($AL705="",0,'All Ticker P&amp;L'!M705)</f>
        <v>0</v>
      </c>
      <c r="AT705" s="238" t="str">
        <f>IF($AL705="","",RANK(AR705,$AR$2:$AR$1001)+COUNTIF($AR$2:AR705,AR705)-1)</f>
        <v/>
      </c>
      <c r="AU705" s="238" t="str">
        <f>IF($AL705="","",RANK(AV705,$AV$2:$AV$1001)+COUNTIF($AV$2:AV705,AV705)-1)</f>
        <v/>
      </c>
      <c r="AV705" s="260">
        <f t="shared" si="52"/>
        <v>0</v>
      </c>
    </row>
    <row r="706" spans="26:48" ht="15" customHeight="1" x14ac:dyDescent="0.2">
      <c r="Z706" s="238" t="str">
        <f>Shares!A706</f>
        <v/>
      </c>
      <c r="AA706" s="238" t="str">
        <f>Shares!B706</f>
        <v/>
      </c>
      <c r="AB706" s="238" t="str">
        <f>Shares!C706</f>
        <v/>
      </c>
      <c r="AC706" s="238" t="str">
        <f>Shares!D706</f>
        <v/>
      </c>
      <c r="AD706" s="238">
        <f>IF($Z706="",0,Shares!E706)</f>
        <v>0</v>
      </c>
      <c r="AE706" s="260">
        <f>IF($Z706="",0,Shares!K706*Shares!J706)</f>
        <v>0</v>
      </c>
      <c r="AF706" s="261">
        <f t="shared" ref="AF706:AF769" si="53">IFERROR(AE706/$B$5,0)</f>
        <v>0</v>
      </c>
      <c r="AG706" s="260">
        <f>IF($Z706="",0,Shares!M706)</f>
        <v>0</v>
      </c>
      <c r="AH706" s="261">
        <f>IF($Z706="",0,Shares!N706)</f>
        <v>0</v>
      </c>
      <c r="AI706" s="238" t="str">
        <f>IF($Z706="","",RANK(AE706,$AE$2:$AE$1001)+COUNTIF($AE$2:AE706,AE706)-1)</f>
        <v/>
      </c>
      <c r="AJ706" s="238" t="str">
        <f>IF($AD706&lt;0,COUNT($AJ$1:AJ705)+1,"")</f>
        <v/>
      </c>
      <c r="AL706" s="238" t="str">
        <f>'All Ticker P&amp;L'!A706</f>
        <v/>
      </c>
      <c r="AM706" s="238" t="str">
        <f>'All Ticker P&amp;L'!B706</f>
        <v/>
      </c>
      <c r="AN706" s="238" t="str">
        <f>'All Ticker P&amp;L'!C706</f>
        <v/>
      </c>
      <c r="AO706" s="238" t="str">
        <f>'All Ticker P&amp;L'!D706</f>
        <v/>
      </c>
      <c r="AP706" s="238">
        <f>IF($AL706="",0,'All Ticker P&amp;L'!E706)</f>
        <v>0</v>
      </c>
      <c r="AQ706" s="260">
        <f>IF($AL706="",0,'All Ticker P&amp;L'!J706*'All Ticker P&amp;L'!I706)</f>
        <v>0</v>
      </c>
      <c r="AR706" s="260">
        <f>IF($AL706="",0,'All Ticker P&amp;L'!L706)</f>
        <v>0</v>
      </c>
      <c r="AS706" s="261">
        <f>IF($AL706="",0,'All Ticker P&amp;L'!M706)</f>
        <v>0</v>
      </c>
      <c r="AT706" s="238" t="str">
        <f>IF($AL706="","",RANK(AR706,$AR$2:$AR$1001)+COUNTIF($AR$2:AR706,AR706)-1)</f>
        <v/>
      </c>
      <c r="AU706" s="238" t="str">
        <f>IF($AL706="","",RANK(AV706,$AV$2:$AV$1001)+COUNTIF($AV$2:AV706,AV706)-1)</f>
        <v/>
      </c>
      <c r="AV706" s="260">
        <f t="shared" ref="AV706:AV769" si="54">-AR706</f>
        <v>0</v>
      </c>
    </row>
    <row r="707" spans="26:48" ht="15" customHeight="1" x14ac:dyDescent="0.2">
      <c r="Z707" s="238" t="str">
        <f>Shares!A707</f>
        <v/>
      </c>
      <c r="AA707" s="238" t="str">
        <f>Shares!B707</f>
        <v/>
      </c>
      <c r="AB707" s="238" t="str">
        <f>Shares!C707</f>
        <v/>
      </c>
      <c r="AC707" s="238" t="str">
        <f>Shares!D707</f>
        <v/>
      </c>
      <c r="AD707" s="238">
        <f>IF($Z707="",0,Shares!E707)</f>
        <v>0</v>
      </c>
      <c r="AE707" s="260">
        <f>IF($Z707="",0,Shares!K707*Shares!J707)</f>
        <v>0</v>
      </c>
      <c r="AF707" s="261">
        <f t="shared" si="53"/>
        <v>0</v>
      </c>
      <c r="AG707" s="260">
        <f>IF($Z707="",0,Shares!M707)</f>
        <v>0</v>
      </c>
      <c r="AH707" s="261">
        <f>IF($Z707="",0,Shares!N707)</f>
        <v>0</v>
      </c>
      <c r="AI707" s="238" t="str">
        <f>IF($Z707="","",RANK(AE707,$AE$2:$AE$1001)+COUNTIF($AE$2:AE707,AE707)-1)</f>
        <v/>
      </c>
      <c r="AJ707" s="238" t="str">
        <f>IF($AD707&lt;0,COUNT($AJ$1:AJ706)+1,"")</f>
        <v/>
      </c>
      <c r="AL707" s="238" t="str">
        <f>'All Ticker P&amp;L'!A707</f>
        <v/>
      </c>
      <c r="AM707" s="238" t="str">
        <f>'All Ticker P&amp;L'!B707</f>
        <v/>
      </c>
      <c r="AN707" s="238" t="str">
        <f>'All Ticker P&amp;L'!C707</f>
        <v/>
      </c>
      <c r="AO707" s="238" t="str">
        <f>'All Ticker P&amp;L'!D707</f>
        <v/>
      </c>
      <c r="AP707" s="238">
        <f>IF($AL707="",0,'All Ticker P&amp;L'!E707)</f>
        <v>0</v>
      </c>
      <c r="AQ707" s="260">
        <f>IF($AL707="",0,'All Ticker P&amp;L'!J707*'All Ticker P&amp;L'!I707)</f>
        <v>0</v>
      </c>
      <c r="AR707" s="260">
        <f>IF($AL707="",0,'All Ticker P&amp;L'!L707)</f>
        <v>0</v>
      </c>
      <c r="AS707" s="261">
        <f>IF($AL707="",0,'All Ticker P&amp;L'!M707)</f>
        <v>0</v>
      </c>
      <c r="AT707" s="238" t="str">
        <f>IF($AL707="","",RANK(AR707,$AR$2:$AR$1001)+COUNTIF($AR$2:AR707,AR707)-1)</f>
        <v/>
      </c>
      <c r="AU707" s="238" t="str">
        <f>IF($AL707="","",RANK(AV707,$AV$2:$AV$1001)+COUNTIF($AV$2:AV707,AV707)-1)</f>
        <v/>
      </c>
      <c r="AV707" s="260">
        <f t="shared" si="54"/>
        <v>0</v>
      </c>
    </row>
    <row r="708" spans="26:48" ht="15" customHeight="1" x14ac:dyDescent="0.2">
      <c r="Z708" s="238" t="str">
        <f>Shares!A708</f>
        <v/>
      </c>
      <c r="AA708" s="238" t="str">
        <f>Shares!B708</f>
        <v/>
      </c>
      <c r="AB708" s="238" t="str">
        <f>Shares!C708</f>
        <v/>
      </c>
      <c r="AC708" s="238" t="str">
        <f>Shares!D708</f>
        <v/>
      </c>
      <c r="AD708" s="238">
        <f>IF($Z708="",0,Shares!E708)</f>
        <v>0</v>
      </c>
      <c r="AE708" s="260">
        <f>IF($Z708="",0,Shares!K708*Shares!J708)</f>
        <v>0</v>
      </c>
      <c r="AF708" s="261">
        <f t="shared" si="53"/>
        <v>0</v>
      </c>
      <c r="AG708" s="260">
        <f>IF($Z708="",0,Shares!M708)</f>
        <v>0</v>
      </c>
      <c r="AH708" s="261">
        <f>IF($Z708="",0,Shares!N708)</f>
        <v>0</v>
      </c>
      <c r="AI708" s="238" t="str">
        <f>IF($Z708="","",RANK(AE708,$AE$2:$AE$1001)+COUNTIF($AE$2:AE708,AE708)-1)</f>
        <v/>
      </c>
      <c r="AJ708" s="238" t="str">
        <f>IF($AD708&lt;0,COUNT($AJ$1:AJ707)+1,"")</f>
        <v/>
      </c>
      <c r="AL708" s="238" t="str">
        <f>'All Ticker P&amp;L'!A708</f>
        <v/>
      </c>
      <c r="AM708" s="238" t="str">
        <f>'All Ticker P&amp;L'!B708</f>
        <v/>
      </c>
      <c r="AN708" s="238" t="str">
        <f>'All Ticker P&amp;L'!C708</f>
        <v/>
      </c>
      <c r="AO708" s="238" t="str">
        <f>'All Ticker P&amp;L'!D708</f>
        <v/>
      </c>
      <c r="AP708" s="238">
        <f>IF($AL708="",0,'All Ticker P&amp;L'!E708)</f>
        <v>0</v>
      </c>
      <c r="AQ708" s="260">
        <f>IF($AL708="",0,'All Ticker P&amp;L'!J708*'All Ticker P&amp;L'!I708)</f>
        <v>0</v>
      </c>
      <c r="AR708" s="260">
        <f>IF($AL708="",0,'All Ticker P&amp;L'!L708)</f>
        <v>0</v>
      </c>
      <c r="AS708" s="261">
        <f>IF($AL708="",0,'All Ticker P&amp;L'!M708)</f>
        <v>0</v>
      </c>
      <c r="AT708" s="238" t="str">
        <f>IF($AL708="","",RANK(AR708,$AR$2:$AR$1001)+COUNTIF($AR$2:AR708,AR708)-1)</f>
        <v/>
      </c>
      <c r="AU708" s="238" t="str">
        <f>IF($AL708="","",RANK(AV708,$AV$2:$AV$1001)+COUNTIF($AV$2:AV708,AV708)-1)</f>
        <v/>
      </c>
      <c r="AV708" s="260">
        <f t="shared" si="54"/>
        <v>0</v>
      </c>
    </row>
    <row r="709" spans="26:48" ht="15" customHeight="1" x14ac:dyDescent="0.2">
      <c r="Z709" s="238" t="str">
        <f>Shares!A709</f>
        <v/>
      </c>
      <c r="AA709" s="238" t="str">
        <f>Shares!B709</f>
        <v/>
      </c>
      <c r="AB709" s="238" t="str">
        <f>Shares!C709</f>
        <v/>
      </c>
      <c r="AC709" s="238" t="str">
        <f>Shares!D709</f>
        <v/>
      </c>
      <c r="AD709" s="238">
        <f>IF($Z709="",0,Shares!E709)</f>
        <v>0</v>
      </c>
      <c r="AE709" s="260">
        <f>IF($Z709="",0,Shares!K709*Shares!J709)</f>
        <v>0</v>
      </c>
      <c r="AF709" s="261">
        <f t="shared" si="53"/>
        <v>0</v>
      </c>
      <c r="AG709" s="260">
        <f>IF($Z709="",0,Shares!M709)</f>
        <v>0</v>
      </c>
      <c r="AH709" s="261">
        <f>IF($Z709="",0,Shares!N709)</f>
        <v>0</v>
      </c>
      <c r="AI709" s="238" t="str">
        <f>IF($Z709="","",RANK(AE709,$AE$2:$AE$1001)+COUNTIF($AE$2:AE709,AE709)-1)</f>
        <v/>
      </c>
      <c r="AJ709" s="238" t="str">
        <f>IF($AD709&lt;0,COUNT($AJ$1:AJ708)+1,"")</f>
        <v/>
      </c>
      <c r="AL709" s="238" t="str">
        <f>'All Ticker P&amp;L'!A709</f>
        <v/>
      </c>
      <c r="AM709" s="238" t="str">
        <f>'All Ticker P&amp;L'!B709</f>
        <v/>
      </c>
      <c r="AN709" s="238" t="str">
        <f>'All Ticker P&amp;L'!C709</f>
        <v/>
      </c>
      <c r="AO709" s="238" t="str">
        <f>'All Ticker P&amp;L'!D709</f>
        <v/>
      </c>
      <c r="AP709" s="238">
        <f>IF($AL709="",0,'All Ticker P&amp;L'!E709)</f>
        <v>0</v>
      </c>
      <c r="AQ709" s="260">
        <f>IF($AL709="",0,'All Ticker P&amp;L'!J709*'All Ticker P&amp;L'!I709)</f>
        <v>0</v>
      </c>
      <c r="AR709" s="260">
        <f>IF($AL709="",0,'All Ticker P&amp;L'!L709)</f>
        <v>0</v>
      </c>
      <c r="AS709" s="261">
        <f>IF($AL709="",0,'All Ticker P&amp;L'!M709)</f>
        <v>0</v>
      </c>
      <c r="AT709" s="238" t="str">
        <f>IF($AL709="","",RANK(AR709,$AR$2:$AR$1001)+COUNTIF($AR$2:AR709,AR709)-1)</f>
        <v/>
      </c>
      <c r="AU709" s="238" t="str">
        <f>IF($AL709="","",RANK(AV709,$AV$2:$AV$1001)+COUNTIF($AV$2:AV709,AV709)-1)</f>
        <v/>
      </c>
      <c r="AV709" s="260">
        <f t="shared" si="54"/>
        <v>0</v>
      </c>
    </row>
    <row r="710" spans="26:48" ht="15" customHeight="1" x14ac:dyDescent="0.2">
      <c r="Z710" s="238" t="str">
        <f>Shares!A710</f>
        <v/>
      </c>
      <c r="AA710" s="238" t="str">
        <f>Shares!B710</f>
        <v/>
      </c>
      <c r="AB710" s="238" t="str">
        <f>Shares!C710</f>
        <v/>
      </c>
      <c r="AC710" s="238" t="str">
        <f>Shares!D710</f>
        <v/>
      </c>
      <c r="AD710" s="238">
        <f>IF($Z710="",0,Shares!E710)</f>
        <v>0</v>
      </c>
      <c r="AE710" s="260">
        <f>IF($Z710="",0,Shares!K710*Shares!J710)</f>
        <v>0</v>
      </c>
      <c r="AF710" s="261">
        <f t="shared" si="53"/>
        <v>0</v>
      </c>
      <c r="AG710" s="260">
        <f>IF($Z710="",0,Shares!M710)</f>
        <v>0</v>
      </c>
      <c r="AH710" s="261">
        <f>IF($Z710="",0,Shares!N710)</f>
        <v>0</v>
      </c>
      <c r="AI710" s="238" t="str">
        <f>IF($Z710="","",RANK(AE710,$AE$2:$AE$1001)+COUNTIF($AE$2:AE710,AE710)-1)</f>
        <v/>
      </c>
      <c r="AJ710" s="238" t="str">
        <f>IF($AD710&lt;0,COUNT($AJ$1:AJ709)+1,"")</f>
        <v/>
      </c>
      <c r="AL710" s="238" t="str">
        <f>'All Ticker P&amp;L'!A710</f>
        <v/>
      </c>
      <c r="AM710" s="238" t="str">
        <f>'All Ticker P&amp;L'!B710</f>
        <v/>
      </c>
      <c r="AN710" s="238" t="str">
        <f>'All Ticker P&amp;L'!C710</f>
        <v/>
      </c>
      <c r="AO710" s="238" t="str">
        <f>'All Ticker P&amp;L'!D710</f>
        <v/>
      </c>
      <c r="AP710" s="238">
        <f>IF($AL710="",0,'All Ticker P&amp;L'!E710)</f>
        <v>0</v>
      </c>
      <c r="AQ710" s="260">
        <f>IF($AL710="",0,'All Ticker P&amp;L'!J710*'All Ticker P&amp;L'!I710)</f>
        <v>0</v>
      </c>
      <c r="AR710" s="260">
        <f>IF($AL710="",0,'All Ticker P&amp;L'!L710)</f>
        <v>0</v>
      </c>
      <c r="AS710" s="261">
        <f>IF($AL710="",0,'All Ticker P&amp;L'!M710)</f>
        <v>0</v>
      </c>
      <c r="AT710" s="238" t="str">
        <f>IF($AL710="","",RANK(AR710,$AR$2:$AR$1001)+COUNTIF($AR$2:AR710,AR710)-1)</f>
        <v/>
      </c>
      <c r="AU710" s="238" t="str">
        <f>IF($AL710="","",RANK(AV710,$AV$2:$AV$1001)+COUNTIF($AV$2:AV710,AV710)-1)</f>
        <v/>
      </c>
      <c r="AV710" s="260">
        <f t="shared" si="54"/>
        <v>0</v>
      </c>
    </row>
    <row r="711" spans="26:48" ht="15" customHeight="1" x14ac:dyDescent="0.2">
      <c r="Z711" s="238" t="str">
        <f>Shares!A711</f>
        <v/>
      </c>
      <c r="AA711" s="238" t="str">
        <f>Shares!B711</f>
        <v/>
      </c>
      <c r="AB711" s="238" t="str">
        <f>Shares!C711</f>
        <v/>
      </c>
      <c r="AC711" s="238" t="str">
        <f>Shares!D711</f>
        <v/>
      </c>
      <c r="AD711" s="238">
        <f>IF($Z711="",0,Shares!E711)</f>
        <v>0</v>
      </c>
      <c r="AE711" s="260">
        <f>IF($Z711="",0,Shares!K711*Shares!J711)</f>
        <v>0</v>
      </c>
      <c r="AF711" s="261">
        <f t="shared" si="53"/>
        <v>0</v>
      </c>
      <c r="AG711" s="260">
        <f>IF($Z711="",0,Shares!M711)</f>
        <v>0</v>
      </c>
      <c r="AH711" s="261">
        <f>IF($Z711="",0,Shares!N711)</f>
        <v>0</v>
      </c>
      <c r="AI711" s="238" t="str">
        <f>IF($Z711="","",RANK(AE711,$AE$2:$AE$1001)+COUNTIF($AE$2:AE711,AE711)-1)</f>
        <v/>
      </c>
      <c r="AJ711" s="238" t="str">
        <f>IF($AD711&lt;0,COUNT($AJ$1:AJ710)+1,"")</f>
        <v/>
      </c>
      <c r="AL711" s="238" t="str">
        <f>'All Ticker P&amp;L'!A711</f>
        <v/>
      </c>
      <c r="AM711" s="238" t="str">
        <f>'All Ticker P&amp;L'!B711</f>
        <v/>
      </c>
      <c r="AN711" s="238" t="str">
        <f>'All Ticker P&amp;L'!C711</f>
        <v/>
      </c>
      <c r="AO711" s="238" t="str">
        <f>'All Ticker P&amp;L'!D711</f>
        <v/>
      </c>
      <c r="AP711" s="238">
        <f>IF($AL711="",0,'All Ticker P&amp;L'!E711)</f>
        <v>0</v>
      </c>
      <c r="AQ711" s="260">
        <f>IF($AL711="",0,'All Ticker P&amp;L'!J711*'All Ticker P&amp;L'!I711)</f>
        <v>0</v>
      </c>
      <c r="AR711" s="260">
        <f>IF($AL711="",0,'All Ticker P&amp;L'!L711)</f>
        <v>0</v>
      </c>
      <c r="AS711" s="261">
        <f>IF($AL711="",0,'All Ticker P&amp;L'!M711)</f>
        <v>0</v>
      </c>
      <c r="AT711" s="238" t="str">
        <f>IF($AL711="","",RANK(AR711,$AR$2:$AR$1001)+COUNTIF($AR$2:AR711,AR711)-1)</f>
        <v/>
      </c>
      <c r="AU711" s="238" t="str">
        <f>IF($AL711="","",RANK(AV711,$AV$2:$AV$1001)+COUNTIF($AV$2:AV711,AV711)-1)</f>
        <v/>
      </c>
      <c r="AV711" s="260">
        <f t="shared" si="54"/>
        <v>0</v>
      </c>
    </row>
    <row r="712" spans="26:48" ht="15" customHeight="1" x14ac:dyDescent="0.2">
      <c r="Z712" s="238" t="str">
        <f>Shares!A712</f>
        <v/>
      </c>
      <c r="AA712" s="238" t="str">
        <f>Shares!B712</f>
        <v/>
      </c>
      <c r="AB712" s="238" t="str">
        <f>Shares!C712</f>
        <v/>
      </c>
      <c r="AC712" s="238" t="str">
        <f>Shares!D712</f>
        <v/>
      </c>
      <c r="AD712" s="238">
        <f>IF($Z712="",0,Shares!E712)</f>
        <v>0</v>
      </c>
      <c r="AE712" s="260">
        <f>IF($Z712="",0,Shares!K712*Shares!J712)</f>
        <v>0</v>
      </c>
      <c r="AF712" s="261">
        <f t="shared" si="53"/>
        <v>0</v>
      </c>
      <c r="AG712" s="260">
        <f>IF($Z712="",0,Shares!M712)</f>
        <v>0</v>
      </c>
      <c r="AH712" s="261">
        <f>IF($Z712="",0,Shares!N712)</f>
        <v>0</v>
      </c>
      <c r="AI712" s="238" t="str">
        <f>IF($Z712="","",RANK(AE712,$AE$2:$AE$1001)+COUNTIF($AE$2:AE712,AE712)-1)</f>
        <v/>
      </c>
      <c r="AJ712" s="238" t="str">
        <f>IF($AD712&lt;0,COUNT($AJ$1:AJ711)+1,"")</f>
        <v/>
      </c>
      <c r="AL712" s="238" t="str">
        <f>'All Ticker P&amp;L'!A712</f>
        <v/>
      </c>
      <c r="AM712" s="238" t="str">
        <f>'All Ticker P&amp;L'!B712</f>
        <v/>
      </c>
      <c r="AN712" s="238" t="str">
        <f>'All Ticker P&amp;L'!C712</f>
        <v/>
      </c>
      <c r="AO712" s="238" t="str">
        <f>'All Ticker P&amp;L'!D712</f>
        <v/>
      </c>
      <c r="AP712" s="238">
        <f>IF($AL712="",0,'All Ticker P&amp;L'!E712)</f>
        <v>0</v>
      </c>
      <c r="AQ712" s="260">
        <f>IF($AL712="",0,'All Ticker P&amp;L'!J712*'All Ticker P&amp;L'!I712)</f>
        <v>0</v>
      </c>
      <c r="AR712" s="260">
        <f>IF($AL712="",0,'All Ticker P&amp;L'!L712)</f>
        <v>0</v>
      </c>
      <c r="AS712" s="261">
        <f>IF($AL712="",0,'All Ticker P&amp;L'!M712)</f>
        <v>0</v>
      </c>
      <c r="AT712" s="238" t="str">
        <f>IF($AL712="","",RANK(AR712,$AR$2:$AR$1001)+COUNTIF($AR$2:AR712,AR712)-1)</f>
        <v/>
      </c>
      <c r="AU712" s="238" t="str">
        <f>IF($AL712="","",RANK(AV712,$AV$2:$AV$1001)+COUNTIF($AV$2:AV712,AV712)-1)</f>
        <v/>
      </c>
      <c r="AV712" s="260">
        <f t="shared" si="54"/>
        <v>0</v>
      </c>
    </row>
    <row r="713" spans="26:48" ht="15" customHeight="1" x14ac:dyDescent="0.2">
      <c r="Z713" s="238" t="str">
        <f>Shares!A713</f>
        <v/>
      </c>
      <c r="AA713" s="238" t="str">
        <f>Shares!B713</f>
        <v/>
      </c>
      <c r="AB713" s="238" t="str">
        <f>Shares!C713</f>
        <v/>
      </c>
      <c r="AC713" s="238" t="str">
        <f>Shares!D713</f>
        <v/>
      </c>
      <c r="AD713" s="238">
        <f>IF($Z713="",0,Shares!E713)</f>
        <v>0</v>
      </c>
      <c r="AE713" s="260">
        <f>IF($Z713="",0,Shares!K713*Shares!J713)</f>
        <v>0</v>
      </c>
      <c r="AF713" s="261">
        <f t="shared" si="53"/>
        <v>0</v>
      </c>
      <c r="AG713" s="260">
        <f>IF($Z713="",0,Shares!M713)</f>
        <v>0</v>
      </c>
      <c r="AH713" s="261">
        <f>IF($Z713="",0,Shares!N713)</f>
        <v>0</v>
      </c>
      <c r="AI713" s="238" t="str">
        <f>IF($Z713="","",RANK(AE713,$AE$2:$AE$1001)+COUNTIF($AE$2:AE713,AE713)-1)</f>
        <v/>
      </c>
      <c r="AJ713" s="238" t="str">
        <f>IF($AD713&lt;0,COUNT($AJ$1:AJ712)+1,"")</f>
        <v/>
      </c>
      <c r="AL713" s="238" t="str">
        <f>'All Ticker P&amp;L'!A713</f>
        <v/>
      </c>
      <c r="AM713" s="238" t="str">
        <f>'All Ticker P&amp;L'!B713</f>
        <v/>
      </c>
      <c r="AN713" s="238" t="str">
        <f>'All Ticker P&amp;L'!C713</f>
        <v/>
      </c>
      <c r="AO713" s="238" t="str">
        <f>'All Ticker P&amp;L'!D713</f>
        <v/>
      </c>
      <c r="AP713" s="238">
        <f>IF($AL713="",0,'All Ticker P&amp;L'!E713)</f>
        <v>0</v>
      </c>
      <c r="AQ713" s="260">
        <f>IF($AL713="",0,'All Ticker P&amp;L'!J713*'All Ticker P&amp;L'!I713)</f>
        <v>0</v>
      </c>
      <c r="AR713" s="260">
        <f>IF($AL713="",0,'All Ticker P&amp;L'!L713)</f>
        <v>0</v>
      </c>
      <c r="AS713" s="261">
        <f>IF($AL713="",0,'All Ticker P&amp;L'!M713)</f>
        <v>0</v>
      </c>
      <c r="AT713" s="238" t="str">
        <f>IF($AL713="","",RANK(AR713,$AR$2:$AR$1001)+COUNTIF($AR$2:AR713,AR713)-1)</f>
        <v/>
      </c>
      <c r="AU713" s="238" t="str">
        <f>IF($AL713="","",RANK(AV713,$AV$2:$AV$1001)+COUNTIF($AV$2:AV713,AV713)-1)</f>
        <v/>
      </c>
      <c r="AV713" s="260">
        <f t="shared" si="54"/>
        <v>0</v>
      </c>
    </row>
    <row r="714" spans="26:48" ht="15" customHeight="1" x14ac:dyDescent="0.2">
      <c r="Z714" s="238" t="str">
        <f>Shares!A714</f>
        <v/>
      </c>
      <c r="AA714" s="238" t="str">
        <f>Shares!B714</f>
        <v/>
      </c>
      <c r="AB714" s="238" t="str">
        <f>Shares!C714</f>
        <v/>
      </c>
      <c r="AC714" s="238" t="str">
        <f>Shares!D714</f>
        <v/>
      </c>
      <c r="AD714" s="238">
        <f>IF($Z714="",0,Shares!E714)</f>
        <v>0</v>
      </c>
      <c r="AE714" s="260">
        <f>IF($Z714="",0,Shares!K714*Shares!J714)</f>
        <v>0</v>
      </c>
      <c r="AF714" s="261">
        <f t="shared" si="53"/>
        <v>0</v>
      </c>
      <c r="AG714" s="260">
        <f>IF($Z714="",0,Shares!M714)</f>
        <v>0</v>
      </c>
      <c r="AH714" s="261">
        <f>IF($Z714="",0,Shares!N714)</f>
        <v>0</v>
      </c>
      <c r="AI714" s="238" t="str">
        <f>IF($Z714="","",RANK(AE714,$AE$2:$AE$1001)+COUNTIF($AE$2:AE714,AE714)-1)</f>
        <v/>
      </c>
      <c r="AJ714" s="238" t="str">
        <f>IF($AD714&lt;0,COUNT($AJ$1:AJ713)+1,"")</f>
        <v/>
      </c>
      <c r="AL714" s="238" t="str">
        <f>'All Ticker P&amp;L'!A714</f>
        <v/>
      </c>
      <c r="AM714" s="238" t="str">
        <f>'All Ticker P&amp;L'!B714</f>
        <v/>
      </c>
      <c r="AN714" s="238" t="str">
        <f>'All Ticker P&amp;L'!C714</f>
        <v/>
      </c>
      <c r="AO714" s="238" t="str">
        <f>'All Ticker P&amp;L'!D714</f>
        <v/>
      </c>
      <c r="AP714" s="238">
        <f>IF($AL714="",0,'All Ticker P&amp;L'!E714)</f>
        <v>0</v>
      </c>
      <c r="AQ714" s="260">
        <f>IF($AL714="",0,'All Ticker P&amp;L'!J714*'All Ticker P&amp;L'!I714)</f>
        <v>0</v>
      </c>
      <c r="AR714" s="260">
        <f>IF($AL714="",0,'All Ticker P&amp;L'!L714)</f>
        <v>0</v>
      </c>
      <c r="AS714" s="261">
        <f>IF($AL714="",0,'All Ticker P&amp;L'!M714)</f>
        <v>0</v>
      </c>
      <c r="AT714" s="238" t="str">
        <f>IF($AL714="","",RANK(AR714,$AR$2:$AR$1001)+COUNTIF($AR$2:AR714,AR714)-1)</f>
        <v/>
      </c>
      <c r="AU714" s="238" t="str">
        <f>IF($AL714="","",RANK(AV714,$AV$2:$AV$1001)+COUNTIF($AV$2:AV714,AV714)-1)</f>
        <v/>
      </c>
      <c r="AV714" s="260">
        <f t="shared" si="54"/>
        <v>0</v>
      </c>
    </row>
    <row r="715" spans="26:48" ht="15" customHeight="1" x14ac:dyDescent="0.2">
      <c r="Z715" s="238" t="str">
        <f>Shares!A715</f>
        <v/>
      </c>
      <c r="AA715" s="238" t="str">
        <f>Shares!B715</f>
        <v/>
      </c>
      <c r="AB715" s="238" t="str">
        <f>Shares!C715</f>
        <v/>
      </c>
      <c r="AC715" s="238" t="str">
        <f>Shares!D715</f>
        <v/>
      </c>
      <c r="AD715" s="238">
        <f>IF($Z715="",0,Shares!E715)</f>
        <v>0</v>
      </c>
      <c r="AE715" s="260">
        <f>IF($Z715="",0,Shares!K715*Shares!J715)</f>
        <v>0</v>
      </c>
      <c r="AF715" s="261">
        <f t="shared" si="53"/>
        <v>0</v>
      </c>
      <c r="AG715" s="260">
        <f>IF($Z715="",0,Shares!M715)</f>
        <v>0</v>
      </c>
      <c r="AH715" s="261">
        <f>IF($Z715="",0,Shares!N715)</f>
        <v>0</v>
      </c>
      <c r="AI715" s="238" t="str">
        <f>IF($Z715="","",RANK(AE715,$AE$2:$AE$1001)+COUNTIF($AE$2:AE715,AE715)-1)</f>
        <v/>
      </c>
      <c r="AJ715" s="238" t="str">
        <f>IF($AD715&lt;0,COUNT($AJ$1:AJ714)+1,"")</f>
        <v/>
      </c>
      <c r="AL715" s="238" t="str">
        <f>'All Ticker P&amp;L'!A715</f>
        <v/>
      </c>
      <c r="AM715" s="238" t="str">
        <f>'All Ticker P&amp;L'!B715</f>
        <v/>
      </c>
      <c r="AN715" s="238" t="str">
        <f>'All Ticker P&amp;L'!C715</f>
        <v/>
      </c>
      <c r="AO715" s="238" t="str">
        <f>'All Ticker P&amp;L'!D715</f>
        <v/>
      </c>
      <c r="AP715" s="238">
        <f>IF($AL715="",0,'All Ticker P&amp;L'!E715)</f>
        <v>0</v>
      </c>
      <c r="AQ715" s="260">
        <f>IF($AL715="",0,'All Ticker P&amp;L'!J715*'All Ticker P&amp;L'!I715)</f>
        <v>0</v>
      </c>
      <c r="AR715" s="260">
        <f>IF($AL715="",0,'All Ticker P&amp;L'!L715)</f>
        <v>0</v>
      </c>
      <c r="AS715" s="261">
        <f>IF($AL715="",0,'All Ticker P&amp;L'!M715)</f>
        <v>0</v>
      </c>
      <c r="AT715" s="238" t="str">
        <f>IF($AL715="","",RANK(AR715,$AR$2:$AR$1001)+COUNTIF($AR$2:AR715,AR715)-1)</f>
        <v/>
      </c>
      <c r="AU715" s="238" t="str">
        <f>IF($AL715="","",RANK(AV715,$AV$2:$AV$1001)+COUNTIF($AV$2:AV715,AV715)-1)</f>
        <v/>
      </c>
      <c r="AV715" s="260">
        <f t="shared" si="54"/>
        <v>0</v>
      </c>
    </row>
    <row r="716" spans="26:48" ht="15" customHeight="1" x14ac:dyDescent="0.2">
      <c r="Z716" s="238" t="str">
        <f>Shares!A716</f>
        <v/>
      </c>
      <c r="AA716" s="238" t="str">
        <f>Shares!B716</f>
        <v/>
      </c>
      <c r="AB716" s="238" t="str">
        <f>Shares!C716</f>
        <v/>
      </c>
      <c r="AC716" s="238" t="str">
        <f>Shares!D716</f>
        <v/>
      </c>
      <c r="AD716" s="238">
        <f>IF($Z716="",0,Shares!E716)</f>
        <v>0</v>
      </c>
      <c r="AE716" s="260">
        <f>IF($Z716="",0,Shares!K716*Shares!J716)</f>
        <v>0</v>
      </c>
      <c r="AF716" s="261">
        <f t="shared" si="53"/>
        <v>0</v>
      </c>
      <c r="AG716" s="260">
        <f>IF($Z716="",0,Shares!M716)</f>
        <v>0</v>
      </c>
      <c r="AH716" s="261">
        <f>IF($Z716="",0,Shares!N716)</f>
        <v>0</v>
      </c>
      <c r="AI716" s="238" t="str">
        <f>IF($Z716="","",RANK(AE716,$AE$2:$AE$1001)+COUNTIF($AE$2:AE716,AE716)-1)</f>
        <v/>
      </c>
      <c r="AJ716" s="238" t="str">
        <f>IF($AD716&lt;0,COUNT($AJ$1:AJ715)+1,"")</f>
        <v/>
      </c>
      <c r="AL716" s="238" t="str">
        <f>'All Ticker P&amp;L'!A716</f>
        <v/>
      </c>
      <c r="AM716" s="238" t="str">
        <f>'All Ticker P&amp;L'!B716</f>
        <v/>
      </c>
      <c r="AN716" s="238" t="str">
        <f>'All Ticker P&amp;L'!C716</f>
        <v/>
      </c>
      <c r="AO716" s="238" t="str">
        <f>'All Ticker P&amp;L'!D716</f>
        <v/>
      </c>
      <c r="AP716" s="238">
        <f>IF($AL716="",0,'All Ticker P&amp;L'!E716)</f>
        <v>0</v>
      </c>
      <c r="AQ716" s="260">
        <f>IF($AL716="",0,'All Ticker P&amp;L'!J716*'All Ticker P&amp;L'!I716)</f>
        <v>0</v>
      </c>
      <c r="AR716" s="260">
        <f>IF($AL716="",0,'All Ticker P&amp;L'!L716)</f>
        <v>0</v>
      </c>
      <c r="AS716" s="261">
        <f>IF($AL716="",0,'All Ticker P&amp;L'!M716)</f>
        <v>0</v>
      </c>
      <c r="AT716" s="238" t="str">
        <f>IF($AL716="","",RANK(AR716,$AR$2:$AR$1001)+COUNTIF($AR$2:AR716,AR716)-1)</f>
        <v/>
      </c>
      <c r="AU716" s="238" t="str">
        <f>IF($AL716="","",RANK(AV716,$AV$2:$AV$1001)+COUNTIF($AV$2:AV716,AV716)-1)</f>
        <v/>
      </c>
      <c r="AV716" s="260">
        <f t="shared" si="54"/>
        <v>0</v>
      </c>
    </row>
    <row r="717" spans="26:48" ht="15" customHeight="1" x14ac:dyDescent="0.2">
      <c r="Z717" s="238" t="str">
        <f>Shares!A717</f>
        <v/>
      </c>
      <c r="AA717" s="238" t="str">
        <f>Shares!B717</f>
        <v/>
      </c>
      <c r="AB717" s="238" t="str">
        <f>Shares!C717</f>
        <v/>
      </c>
      <c r="AC717" s="238" t="str">
        <f>Shares!D717</f>
        <v/>
      </c>
      <c r="AD717" s="238">
        <f>IF($Z717="",0,Shares!E717)</f>
        <v>0</v>
      </c>
      <c r="AE717" s="260">
        <f>IF($Z717="",0,Shares!K717*Shares!J717)</f>
        <v>0</v>
      </c>
      <c r="AF717" s="261">
        <f t="shared" si="53"/>
        <v>0</v>
      </c>
      <c r="AG717" s="260">
        <f>IF($Z717="",0,Shares!M717)</f>
        <v>0</v>
      </c>
      <c r="AH717" s="261">
        <f>IF($Z717="",0,Shares!N717)</f>
        <v>0</v>
      </c>
      <c r="AI717" s="238" t="str">
        <f>IF($Z717="","",RANK(AE717,$AE$2:$AE$1001)+COUNTIF($AE$2:AE717,AE717)-1)</f>
        <v/>
      </c>
      <c r="AJ717" s="238" t="str">
        <f>IF($AD717&lt;0,COUNT($AJ$1:AJ716)+1,"")</f>
        <v/>
      </c>
      <c r="AL717" s="238" t="str">
        <f>'All Ticker P&amp;L'!A717</f>
        <v/>
      </c>
      <c r="AM717" s="238" t="str">
        <f>'All Ticker P&amp;L'!B717</f>
        <v/>
      </c>
      <c r="AN717" s="238" t="str">
        <f>'All Ticker P&amp;L'!C717</f>
        <v/>
      </c>
      <c r="AO717" s="238" t="str">
        <f>'All Ticker P&amp;L'!D717</f>
        <v/>
      </c>
      <c r="AP717" s="238">
        <f>IF($AL717="",0,'All Ticker P&amp;L'!E717)</f>
        <v>0</v>
      </c>
      <c r="AQ717" s="260">
        <f>IF($AL717="",0,'All Ticker P&amp;L'!J717*'All Ticker P&amp;L'!I717)</f>
        <v>0</v>
      </c>
      <c r="AR717" s="260">
        <f>IF($AL717="",0,'All Ticker P&amp;L'!L717)</f>
        <v>0</v>
      </c>
      <c r="AS717" s="261">
        <f>IF($AL717="",0,'All Ticker P&amp;L'!M717)</f>
        <v>0</v>
      </c>
      <c r="AT717" s="238" t="str">
        <f>IF($AL717="","",RANK(AR717,$AR$2:$AR$1001)+COUNTIF($AR$2:AR717,AR717)-1)</f>
        <v/>
      </c>
      <c r="AU717" s="238" t="str">
        <f>IF($AL717="","",RANK(AV717,$AV$2:$AV$1001)+COUNTIF($AV$2:AV717,AV717)-1)</f>
        <v/>
      </c>
      <c r="AV717" s="260">
        <f t="shared" si="54"/>
        <v>0</v>
      </c>
    </row>
    <row r="718" spans="26:48" ht="15" customHeight="1" x14ac:dyDescent="0.2">
      <c r="Z718" s="238" t="str">
        <f>Shares!A718</f>
        <v/>
      </c>
      <c r="AA718" s="238" t="str">
        <f>Shares!B718</f>
        <v/>
      </c>
      <c r="AB718" s="238" t="str">
        <f>Shares!C718</f>
        <v/>
      </c>
      <c r="AC718" s="238" t="str">
        <f>Shares!D718</f>
        <v/>
      </c>
      <c r="AD718" s="238">
        <f>IF($Z718="",0,Shares!E718)</f>
        <v>0</v>
      </c>
      <c r="AE718" s="260">
        <f>IF($Z718="",0,Shares!K718*Shares!J718)</f>
        <v>0</v>
      </c>
      <c r="AF718" s="261">
        <f t="shared" si="53"/>
        <v>0</v>
      </c>
      <c r="AG718" s="260">
        <f>IF($Z718="",0,Shares!M718)</f>
        <v>0</v>
      </c>
      <c r="AH718" s="261">
        <f>IF($Z718="",0,Shares!N718)</f>
        <v>0</v>
      </c>
      <c r="AI718" s="238" t="str">
        <f>IF($Z718="","",RANK(AE718,$AE$2:$AE$1001)+COUNTIF($AE$2:AE718,AE718)-1)</f>
        <v/>
      </c>
      <c r="AJ718" s="238" t="str">
        <f>IF($AD718&lt;0,COUNT($AJ$1:AJ717)+1,"")</f>
        <v/>
      </c>
      <c r="AL718" s="238" t="str">
        <f>'All Ticker P&amp;L'!A718</f>
        <v/>
      </c>
      <c r="AM718" s="238" t="str">
        <f>'All Ticker P&amp;L'!B718</f>
        <v/>
      </c>
      <c r="AN718" s="238" t="str">
        <f>'All Ticker P&amp;L'!C718</f>
        <v/>
      </c>
      <c r="AO718" s="238" t="str">
        <f>'All Ticker P&amp;L'!D718</f>
        <v/>
      </c>
      <c r="AP718" s="238">
        <f>IF($AL718="",0,'All Ticker P&amp;L'!E718)</f>
        <v>0</v>
      </c>
      <c r="AQ718" s="260">
        <f>IF($AL718="",0,'All Ticker P&amp;L'!J718*'All Ticker P&amp;L'!I718)</f>
        <v>0</v>
      </c>
      <c r="AR718" s="260">
        <f>IF($AL718="",0,'All Ticker P&amp;L'!L718)</f>
        <v>0</v>
      </c>
      <c r="AS718" s="261">
        <f>IF($AL718="",0,'All Ticker P&amp;L'!M718)</f>
        <v>0</v>
      </c>
      <c r="AT718" s="238" t="str">
        <f>IF($AL718="","",RANK(AR718,$AR$2:$AR$1001)+COUNTIF($AR$2:AR718,AR718)-1)</f>
        <v/>
      </c>
      <c r="AU718" s="238" t="str">
        <f>IF($AL718="","",RANK(AV718,$AV$2:$AV$1001)+COUNTIF($AV$2:AV718,AV718)-1)</f>
        <v/>
      </c>
      <c r="AV718" s="260">
        <f t="shared" si="54"/>
        <v>0</v>
      </c>
    </row>
    <row r="719" spans="26:48" ht="15" customHeight="1" x14ac:dyDescent="0.2">
      <c r="Z719" s="238" t="str">
        <f>Shares!A719</f>
        <v/>
      </c>
      <c r="AA719" s="238" t="str">
        <f>Shares!B719</f>
        <v/>
      </c>
      <c r="AB719" s="238" t="str">
        <f>Shares!C719</f>
        <v/>
      </c>
      <c r="AC719" s="238" t="str">
        <f>Shares!D719</f>
        <v/>
      </c>
      <c r="AD719" s="238">
        <f>IF($Z719="",0,Shares!E719)</f>
        <v>0</v>
      </c>
      <c r="AE719" s="260">
        <f>IF($Z719="",0,Shares!K719*Shares!J719)</f>
        <v>0</v>
      </c>
      <c r="AF719" s="261">
        <f t="shared" si="53"/>
        <v>0</v>
      </c>
      <c r="AG719" s="260">
        <f>IF($Z719="",0,Shares!M719)</f>
        <v>0</v>
      </c>
      <c r="AH719" s="261">
        <f>IF($Z719="",0,Shares!N719)</f>
        <v>0</v>
      </c>
      <c r="AI719" s="238" t="str">
        <f>IF($Z719="","",RANK(AE719,$AE$2:$AE$1001)+COUNTIF($AE$2:AE719,AE719)-1)</f>
        <v/>
      </c>
      <c r="AJ719" s="238" t="str">
        <f>IF($AD719&lt;0,COUNT($AJ$1:AJ718)+1,"")</f>
        <v/>
      </c>
      <c r="AL719" s="238" t="str">
        <f>'All Ticker P&amp;L'!A719</f>
        <v/>
      </c>
      <c r="AM719" s="238" t="str">
        <f>'All Ticker P&amp;L'!B719</f>
        <v/>
      </c>
      <c r="AN719" s="238" t="str">
        <f>'All Ticker P&amp;L'!C719</f>
        <v/>
      </c>
      <c r="AO719" s="238" t="str">
        <f>'All Ticker P&amp;L'!D719</f>
        <v/>
      </c>
      <c r="AP719" s="238">
        <f>IF($AL719="",0,'All Ticker P&amp;L'!E719)</f>
        <v>0</v>
      </c>
      <c r="AQ719" s="260">
        <f>IF($AL719="",0,'All Ticker P&amp;L'!J719*'All Ticker P&amp;L'!I719)</f>
        <v>0</v>
      </c>
      <c r="AR719" s="260">
        <f>IF($AL719="",0,'All Ticker P&amp;L'!L719)</f>
        <v>0</v>
      </c>
      <c r="AS719" s="261">
        <f>IF($AL719="",0,'All Ticker P&amp;L'!M719)</f>
        <v>0</v>
      </c>
      <c r="AT719" s="238" t="str">
        <f>IF($AL719="","",RANK(AR719,$AR$2:$AR$1001)+COUNTIF($AR$2:AR719,AR719)-1)</f>
        <v/>
      </c>
      <c r="AU719" s="238" t="str">
        <f>IF($AL719="","",RANK(AV719,$AV$2:$AV$1001)+COUNTIF($AV$2:AV719,AV719)-1)</f>
        <v/>
      </c>
      <c r="AV719" s="260">
        <f t="shared" si="54"/>
        <v>0</v>
      </c>
    </row>
    <row r="720" spans="26:48" ht="15" customHeight="1" x14ac:dyDescent="0.2">
      <c r="Z720" s="238" t="str">
        <f>Shares!A720</f>
        <v/>
      </c>
      <c r="AA720" s="238" t="str">
        <f>Shares!B720</f>
        <v/>
      </c>
      <c r="AB720" s="238" t="str">
        <f>Shares!C720</f>
        <v/>
      </c>
      <c r="AC720" s="238" t="str">
        <f>Shares!D720</f>
        <v/>
      </c>
      <c r="AD720" s="238">
        <f>IF($Z720="",0,Shares!E720)</f>
        <v>0</v>
      </c>
      <c r="AE720" s="260">
        <f>IF($Z720="",0,Shares!K720*Shares!J720)</f>
        <v>0</v>
      </c>
      <c r="AF720" s="261">
        <f t="shared" si="53"/>
        <v>0</v>
      </c>
      <c r="AG720" s="260">
        <f>IF($Z720="",0,Shares!M720)</f>
        <v>0</v>
      </c>
      <c r="AH720" s="261">
        <f>IF($Z720="",0,Shares!N720)</f>
        <v>0</v>
      </c>
      <c r="AI720" s="238" t="str">
        <f>IF($Z720="","",RANK(AE720,$AE$2:$AE$1001)+COUNTIF($AE$2:AE720,AE720)-1)</f>
        <v/>
      </c>
      <c r="AJ720" s="238" t="str">
        <f>IF($AD720&lt;0,COUNT($AJ$1:AJ719)+1,"")</f>
        <v/>
      </c>
      <c r="AL720" s="238" t="str">
        <f>'All Ticker P&amp;L'!A720</f>
        <v/>
      </c>
      <c r="AM720" s="238" t="str">
        <f>'All Ticker P&amp;L'!B720</f>
        <v/>
      </c>
      <c r="AN720" s="238" t="str">
        <f>'All Ticker P&amp;L'!C720</f>
        <v/>
      </c>
      <c r="AO720" s="238" t="str">
        <f>'All Ticker P&amp;L'!D720</f>
        <v/>
      </c>
      <c r="AP720" s="238">
        <f>IF($AL720="",0,'All Ticker P&amp;L'!E720)</f>
        <v>0</v>
      </c>
      <c r="AQ720" s="260">
        <f>IF($AL720="",0,'All Ticker P&amp;L'!J720*'All Ticker P&amp;L'!I720)</f>
        <v>0</v>
      </c>
      <c r="AR720" s="260">
        <f>IF($AL720="",0,'All Ticker P&amp;L'!L720)</f>
        <v>0</v>
      </c>
      <c r="AS720" s="261">
        <f>IF($AL720="",0,'All Ticker P&amp;L'!M720)</f>
        <v>0</v>
      </c>
      <c r="AT720" s="238" t="str">
        <f>IF($AL720="","",RANK(AR720,$AR$2:$AR$1001)+COUNTIF($AR$2:AR720,AR720)-1)</f>
        <v/>
      </c>
      <c r="AU720" s="238" t="str">
        <f>IF($AL720="","",RANK(AV720,$AV$2:$AV$1001)+COUNTIF($AV$2:AV720,AV720)-1)</f>
        <v/>
      </c>
      <c r="AV720" s="260">
        <f t="shared" si="54"/>
        <v>0</v>
      </c>
    </row>
    <row r="721" spans="26:48" ht="15" customHeight="1" x14ac:dyDescent="0.2">
      <c r="Z721" s="238" t="str">
        <f>Shares!A721</f>
        <v/>
      </c>
      <c r="AA721" s="238" t="str">
        <f>Shares!B721</f>
        <v/>
      </c>
      <c r="AB721" s="238" t="str">
        <f>Shares!C721</f>
        <v/>
      </c>
      <c r="AC721" s="238" t="str">
        <f>Shares!D721</f>
        <v/>
      </c>
      <c r="AD721" s="238">
        <f>IF($Z721="",0,Shares!E721)</f>
        <v>0</v>
      </c>
      <c r="AE721" s="260">
        <f>IF($Z721="",0,Shares!K721*Shares!J721)</f>
        <v>0</v>
      </c>
      <c r="AF721" s="261">
        <f t="shared" si="53"/>
        <v>0</v>
      </c>
      <c r="AG721" s="260">
        <f>IF($Z721="",0,Shares!M721)</f>
        <v>0</v>
      </c>
      <c r="AH721" s="261">
        <f>IF($Z721="",0,Shares!N721)</f>
        <v>0</v>
      </c>
      <c r="AI721" s="238" t="str">
        <f>IF($Z721="","",RANK(AE721,$AE$2:$AE$1001)+COUNTIF($AE$2:AE721,AE721)-1)</f>
        <v/>
      </c>
      <c r="AJ721" s="238" t="str">
        <f>IF($AD721&lt;0,COUNT($AJ$1:AJ720)+1,"")</f>
        <v/>
      </c>
      <c r="AL721" s="238" t="str">
        <f>'All Ticker P&amp;L'!A721</f>
        <v/>
      </c>
      <c r="AM721" s="238" t="str">
        <f>'All Ticker P&amp;L'!B721</f>
        <v/>
      </c>
      <c r="AN721" s="238" t="str">
        <f>'All Ticker P&amp;L'!C721</f>
        <v/>
      </c>
      <c r="AO721" s="238" t="str">
        <f>'All Ticker P&amp;L'!D721</f>
        <v/>
      </c>
      <c r="AP721" s="238">
        <f>IF($AL721="",0,'All Ticker P&amp;L'!E721)</f>
        <v>0</v>
      </c>
      <c r="AQ721" s="260">
        <f>IF($AL721="",0,'All Ticker P&amp;L'!J721*'All Ticker P&amp;L'!I721)</f>
        <v>0</v>
      </c>
      <c r="AR721" s="260">
        <f>IF($AL721="",0,'All Ticker P&amp;L'!L721)</f>
        <v>0</v>
      </c>
      <c r="AS721" s="261">
        <f>IF($AL721="",0,'All Ticker P&amp;L'!M721)</f>
        <v>0</v>
      </c>
      <c r="AT721" s="238" t="str">
        <f>IF($AL721="","",RANK(AR721,$AR$2:$AR$1001)+COUNTIF($AR$2:AR721,AR721)-1)</f>
        <v/>
      </c>
      <c r="AU721" s="238" t="str">
        <f>IF($AL721="","",RANK(AV721,$AV$2:$AV$1001)+COUNTIF($AV$2:AV721,AV721)-1)</f>
        <v/>
      </c>
      <c r="AV721" s="260">
        <f t="shared" si="54"/>
        <v>0</v>
      </c>
    </row>
    <row r="722" spans="26:48" ht="15" customHeight="1" x14ac:dyDescent="0.2">
      <c r="Z722" s="238" t="str">
        <f>Shares!A722</f>
        <v/>
      </c>
      <c r="AA722" s="238" t="str">
        <f>Shares!B722</f>
        <v/>
      </c>
      <c r="AB722" s="238" t="str">
        <f>Shares!C722</f>
        <v/>
      </c>
      <c r="AC722" s="238" t="str">
        <f>Shares!D722</f>
        <v/>
      </c>
      <c r="AD722" s="238">
        <f>IF($Z722="",0,Shares!E722)</f>
        <v>0</v>
      </c>
      <c r="AE722" s="260">
        <f>IF($Z722="",0,Shares!K722*Shares!J722)</f>
        <v>0</v>
      </c>
      <c r="AF722" s="261">
        <f t="shared" si="53"/>
        <v>0</v>
      </c>
      <c r="AG722" s="260">
        <f>IF($Z722="",0,Shares!M722)</f>
        <v>0</v>
      </c>
      <c r="AH722" s="261">
        <f>IF($Z722="",0,Shares!N722)</f>
        <v>0</v>
      </c>
      <c r="AI722" s="238" t="str">
        <f>IF($Z722="","",RANK(AE722,$AE$2:$AE$1001)+COUNTIF($AE$2:AE722,AE722)-1)</f>
        <v/>
      </c>
      <c r="AJ722" s="238" t="str">
        <f>IF($AD722&lt;0,COUNT($AJ$1:AJ721)+1,"")</f>
        <v/>
      </c>
      <c r="AL722" s="238" t="str">
        <f>'All Ticker P&amp;L'!A722</f>
        <v/>
      </c>
      <c r="AM722" s="238" t="str">
        <f>'All Ticker P&amp;L'!B722</f>
        <v/>
      </c>
      <c r="AN722" s="238" t="str">
        <f>'All Ticker P&amp;L'!C722</f>
        <v/>
      </c>
      <c r="AO722" s="238" t="str">
        <f>'All Ticker P&amp;L'!D722</f>
        <v/>
      </c>
      <c r="AP722" s="238">
        <f>IF($AL722="",0,'All Ticker P&amp;L'!E722)</f>
        <v>0</v>
      </c>
      <c r="AQ722" s="260">
        <f>IF($AL722="",0,'All Ticker P&amp;L'!J722*'All Ticker P&amp;L'!I722)</f>
        <v>0</v>
      </c>
      <c r="AR722" s="260">
        <f>IF($AL722="",0,'All Ticker P&amp;L'!L722)</f>
        <v>0</v>
      </c>
      <c r="AS722" s="261">
        <f>IF($AL722="",0,'All Ticker P&amp;L'!M722)</f>
        <v>0</v>
      </c>
      <c r="AT722" s="238" t="str">
        <f>IF($AL722="","",RANK(AR722,$AR$2:$AR$1001)+COUNTIF($AR$2:AR722,AR722)-1)</f>
        <v/>
      </c>
      <c r="AU722" s="238" t="str">
        <f>IF($AL722="","",RANK(AV722,$AV$2:$AV$1001)+COUNTIF($AV$2:AV722,AV722)-1)</f>
        <v/>
      </c>
      <c r="AV722" s="260">
        <f t="shared" si="54"/>
        <v>0</v>
      </c>
    </row>
    <row r="723" spans="26:48" ht="15" customHeight="1" x14ac:dyDescent="0.2">
      <c r="Z723" s="238" t="str">
        <f>Shares!A723</f>
        <v/>
      </c>
      <c r="AA723" s="238" t="str">
        <f>Shares!B723</f>
        <v/>
      </c>
      <c r="AB723" s="238" t="str">
        <f>Shares!C723</f>
        <v/>
      </c>
      <c r="AC723" s="238" t="str">
        <f>Shares!D723</f>
        <v/>
      </c>
      <c r="AD723" s="238">
        <f>IF($Z723="",0,Shares!E723)</f>
        <v>0</v>
      </c>
      <c r="AE723" s="260">
        <f>IF($Z723="",0,Shares!K723*Shares!J723)</f>
        <v>0</v>
      </c>
      <c r="AF723" s="261">
        <f t="shared" si="53"/>
        <v>0</v>
      </c>
      <c r="AG723" s="260">
        <f>IF($Z723="",0,Shares!M723)</f>
        <v>0</v>
      </c>
      <c r="AH723" s="261">
        <f>IF($Z723="",0,Shares!N723)</f>
        <v>0</v>
      </c>
      <c r="AI723" s="238" t="str">
        <f>IF($Z723="","",RANK(AE723,$AE$2:$AE$1001)+COUNTIF($AE$2:AE723,AE723)-1)</f>
        <v/>
      </c>
      <c r="AJ723" s="238" t="str">
        <f>IF($AD723&lt;0,COUNT($AJ$1:AJ722)+1,"")</f>
        <v/>
      </c>
      <c r="AL723" s="238" t="str">
        <f>'All Ticker P&amp;L'!A723</f>
        <v/>
      </c>
      <c r="AM723" s="238" t="str">
        <f>'All Ticker P&amp;L'!B723</f>
        <v/>
      </c>
      <c r="AN723" s="238" t="str">
        <f>'All Ticker P&amp;L'!C723</f>
        <v/>
      </c>
      <c r="AO723" s="238" t="str">
        <f>'All Ticker P&amp;L'!D723</f>
        <v/>
      </c>
      <c r="AP723" s="238">
        <f>IF($AL723="",0,'All Ticker P&amp;L'!E723)</f>
        <v>0</v>
      </c>
      <c r="AQ723" s="260">
        <f>IF($AL723="",0,'All Ticker P&amp;L'!J723*'All Ticker P&amp;L'!I723)</f>
        <v>0</v>
      </c>
      <c r="AR723" s="260">
        <f>IF($AL723="",0,'All Ticker P&amp;L'!L723)</f>
        <v>0</v>
      </c>
      <c r="AS723" s="261">
        <f>IF($AL723="",0,'All Ticker P&amp;L'!M723)</f>
        <v>0</v>
      </c>
      <c r="AT723" s="238" t="str">
        <f>IF($AL723="","",RANK(AR723,$AR$2:$AR$1001)+COUNTIF($AR$2:AR723,AR723)-1)</f>
        <v/>
      </c>
      <c r="AU723" s="238" t="str">
        <f>IF($AL723="","",RANK(AV723,$AV$2:$AV$1001)+COUNTIF($AV$2:AV723,AV723)-1)</f>
        <v/>
      </c>
      <c r="AV723" s="260">
        <f t="shared" si="54"/>
        <v>0</v>
      </c>
    </row>
    <row r="724" spans="26:48" ht="15" customHeight="1" x14ac:dyDescent="0.2">
      <c r="Z724" s="238" t="str">
        <f>Shares!A724</f>
        <v/>
      </c>
      <c r="AA724" s="238" t="str">
        <f>Shares!B724</f>
        <v/>
      </c>
      <c r="AB724" s="238" t="str">
        <f>Shares!C724</f>
        <v/>
      </c>
      <c r="AC724" s="238" t="str">
        <f>Shares!D724</f>
        <v/>
      </c>
      <c r="AD724" s="238">
        <f>IF($Z724="",0,Shares!E724)</f>
        <v>0</v>
      </c>
      <c r="AE724" s="260">
        <f>IF($Z724="",0,Shares!K724*Shares!J724)</f>
        <v>0</v>
      </c>
      <c r="AF724" s="261">
        <f t="shared" si="53"/>
        <v>0</v>
      </c>
      <c r="AG724" s="260">
        <f>IF($Z724="",0,Shares!M724)</f>
        <v>0</v>
      </c>
      <c r="AH724" s="261">
        <f>IF($Z724="",0,Shares!N724)</f>
        <v>0</v>
      </c>
      <c r="AI724" s="238" t="str">
        <f>IF($Z724="","",RANK(AE724,$AE$2:$AE$1001)+COUNTIF($AE$2:AE724,AE724)-1)</f>
        <v/>
      </c>
      <c r="AJ724" s="238" t="str">
        <f>IF($AD724&lt;0,COUNT($AJ$1:AJ723)+1,"")</f>
        <v/>
      </c>
      <c r="AL724" s="238" t="str">
        <f>'All Ticker P&amp;L'!A724</f>
        <v/>
      </c>
      <c r="AM724" s="238" t="str">
        <f>'All Ticker P&amp;L'!B724</f>
        <v/>
      </c>
      <c r="AN724" s="238" t="str">
        <f>'All Ticker P&amp;L'!C724</f>
        <v/>
      </c>
      <c r="AO724" s="238" t="str">
        <f>'All Ticker P&amp;L'!D724</f>
        <v/>
      </c>
      <c r="AP724" s="238">
        <f>IF($AL724="",0,'All Ticker P&amp;L'!E724)</f>
        <v>0</v>
      </c>
      <c r="AQ724" s="260">
        <f>IF($AL724="",0,'All Ticker P&amp;L'!J724*'All Ticker P&amp;L'!I724)</f>
        <v>0</v>
      </c>
      <c r="AR724" s="260">
        <f>IF($AL724="",0,'All Ticker P&amp;L'!L724)</f>
        <v>0</v>
      </c>
      <c r="AS724" s="261">
        <f>IF($AL724="",0,'All Ticker P&amp;L'!M724)</f>
        <v>0</v>
      </c>
      <c r="AT724" s="238" t="str">
        <f>IF($AL724="","",RANK(AR724,$AR$2:$AR$1001)+COUNTIF($AR$2:AR724,AR724)-1)</f>
        <v/>
      </c>
      <c r="AU724" s="238" t="str">
        <f>IF($AL724="","",RANK(AV724,$AV$2:$AV$1001)+COUNTIF($AV$2:AV724,AV724)-1)</f>
        <v/>
      </c>
      <c r="AV724" s="260">
        <f t="shared" si="54"/>
        <v>0</v>
      </c>
    </row>
    <row r="725" spans="26:48" ht="15" customHeight="1" x14ac:dyDescent="0.2">
      <c r="Z725" s="238" t="str">
        <f>Shares!A725</f>
        <v/>
      </c>
      <c r="AA725" s="238" t="str">
        <f>Shares!B725</f>
        <v/>
      </c>
      <c r="AB725" s="238" t="str">
        <f>Shares!C725</f>
        <v/>
      </c>
      <c r="AC725" s="238" t="str">
        <f>Shares!D725</f>
        <v/>
      </c>
      <c r="AD725" s="238">
        <f>IF($Z725="",0,Shares!E725)</f>
        <v>0</v>
      </c>
      <c r="AE725" s="260">
        <f>IF($Z725="",0,Shares!K725*Shares!J725)</f>
        <v>0</v>
      </c>
      <c r="AF725" s="261">
        <f t="shared" si="53"/>
        <v>0</v>
      </c>
      <c r="AG725" s="260">
        <f>IF($Z725="",0,Shares!M725)</f>
        <v>0</v>
      </c>
      <c r="AH725" s="261">
        <f>IF($Z725="",0,Shares!N725)</f>
        <v>0</v>
      </c>
      <c r="AI725" s="238" t="str">
        <f>IF($Z725="","",RANK(AE725,$AE$2:$AE$1001)+COUNTIF($AE$2:AE725,AE725)-1)</f>
        <v/>
      </c>
      <c r="AJ725" s="238" t="str">
        <f>IF($AD725&lt;0,COUNT($AJ$1:AJ724)+1,"")</f>
        <v/>
      </c>
      <c r="AL725" s="238" t="str">
        <f>'All Ticker P&amp;L'!A725</f>
        <v/>
      </c>
      <c r="AM725" s="238" t="str">
        <f>'All Ticker P&amp;L'!B725</f>
        <v/>
      </c>
      <c r="AN725" s="238" t="str">
        <f>'All Ticker P&amp;L'!C725</f>
        <v/>
      </c>
      <c r="AO725" s="238" t="str">
        <f>'All Ticker P&amp;L'!D725</f>
        <v/>
      </c>
      <c r="AP725" s="238">
        <f>IF($AL725="",0,'All Ticker P&amp;L'!E725)</f>
        <v>0</v>
      </c>
      <c r="AQ725" s="260">
        <f>IF($AL725="",0,'All Ticker P&amp;L'!J725*'All Ticker P&amp;L'!I725)</f>
        <v>0</v>
      </c>
      <c r="AR725" s="260">
        <f>IF($AL725="",0,'All Ticker P&amp;L'!L725)</f>
        <v>0</v>
      </c>
      <c r="AS725" s="261">
        <f>IF($AL725="",0,'All Ticker P&amp;L'!M725)</f>
        <v>0</v>
      </c>
      <c r="AT725" s="238" t="str">
        <f>IF($AL725="","",RANK(AR725,$AR$2:$AR$1001)+COUNTIF($AR$2:AR725,AR725)-1)</f>
        <v/>
      </c>
      <c r="AU725" s="238" t="str">
        <f>IF($AL725="","",RANK(AV725,$AV$2:$AV$1001)+COUNTIF($AV$2:AV725,AV725)-1)</f>
        <v/>
      </c>
      <c r="AV725" s="260">
        <f t="shared" si="54"/>
        <v>0</v>
      </c>
    </row>
    <row r="726" spans="26:48" ht="15" customHeight="1" x14ac:dyDescent="0.2">
      <c r="Z726" s="238" t="str">
        <f>Shares!A726</f>
        <v/>
      </c>
      <c r="AA726" s="238" t="str">
        <f>Shares!B726</f>
        <v/>
      </c>
      <c r="AB726" s="238" t="str">
        <f>Shares!C726</f>
        <v/>
      </c>
      <c r="AC726" s="238" t="str">
        <f>Shares!D726</f>
        <v/>
      </c>
      <c r="AD726" s="238">
        <f>IF($Z726="",0,Shares!E726)</f>
        <v>0</v>
      </c>
      <c r="AE726" s="260">
        <f>IF($Z726="",0,Shares!K726*Shares!J726)</f>
        <v>0</v>
      </c>
      <c r="AF726" s="261">
        <f t="shared" si="53"/>
        <v>0</v>
      </c>
      <c r="AG726" s="260">
        <f>IF($Z726="",0,Shares!M726)</f>
        <v>0</v>
      </c>
      <c r="AH726" s="261">
        <f>IF($Z726="",0,Shares!N726)</f>
        <v>0</v>
      </c>
      <c r="AI726" s="238" t="str">
        <f>IF($Z726="","",RANK(AE726,$AE$2:$AE$1001)+COUNTIF($AE$2:AE726,AE726)-1)</f>
        <v/>
      </c>
      <c r="AJ726" s="238" t="str">
        <f>IF($AD726&lt;0,COUNT($AJ$1:AJ725)+1,"")</f>
        <v/>
      </c>
      <c r="AL726" s="238" t="str">
        <f>'All Ticker P&amp;L'!A726</f>
        <v/>
      </c>
      <c r="AM726" s="238" t="str">
        <f>'All Ticker P&amp;L'!B726</f>
        <v/>
      </c>
      <c r="AN726" s="238" t="str">
        <f>'All Ticker P&amp;L'!C726</f>
        <v/>
      </c>
      <c r="AO726" s="238" t="str">
        <f>'All Ticker P&amp;L'!D726</f>
        <v/>
      </c>
      <c r="AP726" s="238">
        <f>IF($AL726="",0,'All Ticker P&amp;L'!E726)</f>
        <v>0</v>
      </c>
      <c r="AQ726" s="260">
        <f>IF($AL726="",0,'All Ticker P&amp;L'!J726*'All Ticker P&amp;L'!I726)</f>
        <v>0</v>
      </c>
      <c r="AR726" s="260">
        <f>IF($AL726="",0,'All Ticker P&amp;L'!L726)</f>
        <v>0</v>
      </c>
      <c r="AS726" s="261">
        <f>IF($AL726="",0,'All Ticker P&amp;L'!M726)</f>
        <v>0</v>
      </c>
      <c r="AT726" s="238" t="str">
        <f>IF($AL726="","",RANK(AR726,$AR$2:$AR$1001)+COUNTIF($AR$2:AR726,AR726)-1)</f>
        <v/>
      </c>
      <c r="AU726" s="238" t="str">
        <f>IF($AL726="","",RANK(AV726,$AV$2:$AV$1001)+COUNTIF($AV$2:AV726,AV726)-1)</f>
        <v/>
      </c>
      <c r="AV726" s="260">
        <f t="shared" si="54"/>
        <v>0</v>
      </c>
    </row>
    <row r="727" spans="26:48" ht="15" customHeight="1" x14ac:dyDescent="0.2">
      <c r="Z727" s="238" t="str">
        <f>Shares!A727</f>
        <v/>
      </c>
      <c r="AA727" s="238" t="str">
        <f>Shares!B727</f>
        <v/>
      </c>
      <c r="AB727" s="238" t="str">
        <f>Shares!C727</f>
        <v/>
      </c>
      <c r="AC727" s="238" t="str">
        <f>Shares!D727</f>
        <v/>
      </c>
      <c r="AD727" s="238">
        <f>IF($Z727="",0,Shares!E727)</f>
        <v>0</v>
      </c>
      <c r="AE727" s="260">
        <f>IF($Z727="",0,Shares!K727*Shares!J727)</f>
        <v>0</v>
      </c>
      <c r="AF727" s="261">
        <f t="shared" si="53"/>
        <v>0</v>
      </c>
      <c r="AG727" s="260">
        <f>IF($Z727="",0,Shares!M727)</f>
        <v>0</v>
      </c>
      <c r="AH727" s="261">
        <f>IF($Z727="",0,Shares!N727)</f>
        <v>0</v>
      </c>
      <c r="AI727" s="238" t="str">
        <f>IF($Z727="","",RANK(AE727,$AE$2:$AE$1001)+COUNTIF($AE$2:AE727,AE727)-1)</f>
        <v/>
      </c>
      <c r="AJ727" s="238" t="str">
        <f>IF($AD727&lt;0,COUNT($AJ$1:AJ726)+1,"")</f>
        <v/>
      </c>
      <c r="AL727" s="238" t="str">
        <f>'All Ticker P&amp;L'!A727</f>
        <v/>
      </c>
      <c r="AM727" s="238" t="str">
        <f>'All Ticker P&amp;L'!B727</f>
        <v/>
      </c>
      <c r="AN727" s="238" t="str">
        <f>'All Ticker P&amp;L'!C727</f>
        <v/>
      </c>
      <c r="AO727" s="238" t="str">
        <f>'All Ticker P&amp;L'!D727</f>
        <v/>
      </c>
      <c r="AP727" s="238">
        <f>IF($AL727="",0,'All Ticker P&amp;L'!E727)</f>
        <v>0</v>
      </c>
      <c r="AQ727" s="260">
        <f>IF($AL727="",0,'All Ticker P&amp;L'!J727*'All Ticker P&amp;L'!I727)</f>
        <v>0</v>
      </c>
      <c r="AR727" s="260">
        <f>IF($AL727="",0,'All Ticker P&amp;L'!L727)</f>
        <v>0</v>
      </c>
      <c r="AS727" s="261">
        <f>IF($AL727="",0,'All Ticker P&amp;L'!M727)</f>
        <v>0</v>
      </c>
      <c r="AT727" s="238" t="str">
        <f>IF($AL727="","",RANK(AR727,$AR$2:$AR$1001)+COUNTIF($AR$2:AR727,AR727)-1)</f>
        <v/>
      </c>
      <c r="AU727" s="238" t="str">
        <f>IF($AL727="","",RANK(AV727,$AV$2:$AV$1001)+COUNTIF($AV$2:AV727,AV727)-1)</f>
        <v/>
      </c>
      <c r="AV727" s="260">
        <f t="shared" si="54"/>
        <v>0</v>
      </c>
    </row>
    <row r="728" spans="26:48" ht="15" customHeight="1" x14ac:dyDescent="0.2">
      <c r="Z728" s="238" t="str">
        <f>Shares!A728</f>
        <v/>
      </c>
      <c r="AA728" s="238" t="str">
        <f>Shares!B728</f>
        <v/>
      </c>
      <c r="AB728" s="238" t="str">
        <f>Shares!C728</f>
        <v/>
      </c>
      <c r="AC728" s="238" t="str">
        <f>Shares!D728</f>
        <v/>
      </c>
      <c r="AD728" s="238">
        <f>IF($Z728="",0,Shares!E728)</f>
        <v>0</v>
      </c>
      <c r="AE728" s="260">
        <f>IF($Z728="",0,Shares!K728*Shares!J728)</f>
        <v>0</v>
      </c>
      <c r="AF728" s="261">
        <f t="shared" si="53"/>
        <v>0</v>
      </c>
      <c r="AG728" s="260">
        <f>IF($Z728="",0,Shares!M728)</f>
        <v>0</v>
      </c>
      <c r="AH728" s="261">
        <f>IF($Z728="",0,Shares!N728)</f>
        <v>0</v>
      </c>
      <c r="AI728" s="238" t="str">
        <f>IF($Z728="","",RANK(AE728,$AE$2:$AE$1001)+COUNTIF($AE$2:AE728,AE728)-1)</f>
        <v/>
      </c>
      <c r="AJ728" s="238" t="str">
        <f>IF($AD728&lt;0,COUNT($AJ$1:AJ727)+1,"")</f>
        <v/>
      </c>
      <c r="AL728" s="238" t="str">
        <f>'All Ticker P&amp;L'!A728</f>
        <v/>
      </c>
      <c r="AM728" s="238" t="str">
        <f>'All Ticker P&amp;L'!B728</f>
        <v/>
      </c>
      <c r="AN728" s="238" t="str">
        <f>'All Ticker P&amp;L'!C728</f>
        <v/>
      </c>
      <c r="AO728" s="238" t="str">
        <f>'All Ticker P&amp;L'!D728</f>
        <v/>
      </c>
      <c r="AP728" s="238">
        <f>IF($AL728="",0,'All Ticker P&amp;L'!E728)</f>
        <v>0</v>
      </c>
      <c r="AQ728" s="260">
        <f>IF($AL728="",0,'All Ticker P&amp;L'!J728*'All Ticker P&amp;L'!I728)</f>
        <v>0</v>
      </c>
      <c r="AR728" s="260">
        <f>IF($AL728="",0,'All Ticker P&amp;L'!L728)</f>
        <v>0</v>
      </c>
      <c r="AS728" s="261">
        <f>IF($AL728="",0,'All Ticker P&amp;L'!M728)</f>
        <v>0</v>
      </c>
      <c r="AT728" s="238" t="str">
        <f>IF($AL728="","",RANK(AR728,$AR$2:$AR$1001)+COUNTIF($AR$2:AR728,AR728)-1)</f>
        <v/>
      </c>
      <c r="AU728" s="238" t="str">
        <f>IF($AL728="","",RANK(AV728,$AV$2:$AV$1001)+COUNTIF($AV$2:AV728,AV728)-1)</f>
        <v/>
      </c>
      <c r="AV728" s="260">
        <f t="shared" si="54"/>
        <v>0</v>
      </c>
    </row>
    <row r="729" spans="26:48" ht="15" customHeight="1" x14ac:dyDescent="0.2">
      <c r="Z729" s="238" t="str">
        <f>Shares!A729</f>
        <v/>
      </c>
      <c r="AA729" s="238" t="str">
        <f>Shares!B729</f>
        <v/>
      </c>
      <c r="AB729" s="238" t="str">
        <f>Shares!C729</f>
        <v/>
      </c>
      <c r="AC729" s="238" t="str">
        <f>Shares!D729</f>
        <v/>
      </c>
      <c r="AD729" s="238">
        <f>IF($Z729="",0,Shares!E729)</f>
        <v>0</v>
      </c>
      <c r="AE729" s="260">
        <f>IF($Z729="",0,Shares!K729*Shares!J729)</f>
        <v>0</v>
      </c>
      <c r="AF729" s="261">
        <f t="shared" si="53"/>
        <v>0</v>
      </c>
      <c r="AG729" s="260">
        <f>IF($Z729="",0,Shares!M729)</f>
        <v>0</v>
      </c>
      <c r="AH729" s="261">
        <f>IF($Z729="",0,Shares!N729)</f>
        <v>0</v>
      </c>
      <c r="AI729" s="238" t="str">
        <f>IF($Z729="","",RANK(AE729,$AE$2:$AE$1001)+COUNTIF($AE$2:AE729,AE729)-1)</f>
        <v/>
      </c>
      <c r="AJ729" s="238" t="str">
        <f>IF($AD729&lt;0,COUNT($AJ$1:AJ728)+1,"")</f>
        <v/>
      </c>
      <c r="AL729" s="238" t="str">
        <f>'All Ticker P&amp;L'!A729</f>
        <v/>
      </c>
      <c r="AM729" s="238" t="str">
        <f>'All Ticker P&amp;L'!B729</f>
        <v/>
      </c>
      <c r="AN729" s="238" t="str">
        <f>'All Ticker P&amp;L'!C729</f>
        <v/>
      </c>
      <c r="AO729" s="238" t="str">
        <f>'All Ticker P&amp;L'!D729</f>
        <v/>
      </c>
      <c r="AP729" s="238">
        <f>IF($AL729="",0,'All Ticker P&amp;L'!E729)</f>
        <v>0</v>
      </c>
      <c r="AQ729" s="260">
        <f>IF($AL729="",0,'All Ticker P&amp;L'!J729*'All Ticker P&amp;L'!I729)</f>
        <v>0</v>
      </c>
      <c r="AR729" s="260">
        <f>IF($AL729="",0,'All Ticker P&amp;L'!L729)</f>
        <v>0</v>
      </c>
      <c r="AS729" s="261">
        <f>IF($AL729="",0,'All Ticker P&amp;L'!M729)</f>
        <v>0</v>
      </c>
      <c r="AT729" s="238" t="str">
        <f>IF($AL729="","",RANK(AR729,$AR$2:$AR$1001)+COUNTIF($AR$2:AR729,AR729)-1)</f>
        <v/>
      </c>
      <c r="AU729" s="238" t="str">
        <f>IF($AL729="","",RANK(AV729,$AV$2:$AV$1001)+COUNTIF($AV$2:AV729,AV729)-1)</f>
        <v/>
      </c>
      <c r="AV729" s="260">
        <f t="shared" si="54"/>
        <v>0</v>
      </c>
    </row>
    <row r="730" spans="26:48" ht="15" customHeight="1" x14ac:dyDescent="0.2">
      <c r="Z730" s="238" t="str">
        <f>Shares!A730</f>
        <v/>
      </c>
      <c r="AA730" s="238" t="str">
        <f>Shares!B730</f>
        <v/>
      </c>
      <c r="AB730" s="238" t="str">
        <f>Shares!C730</f>
        <v/>
      </c>
      <c r="AC730" s="238" t="str">
        <f>Shares!D730</f>
        <v/>
      </c>
      <c r="AD730" s="238">
        <f>IF($Z730="",0,Shares!E730)</f>
        <v>0</v>
      </c>
      <c r="AE730" s="260">
        <f>IF($Z730="",0,Shares!K730*Shares!J730)</f>
        <v>0</v>
      </c>
      <c r="AF730" s="261">
        <f t="shared" si="53"/>
        <v>0</v>
      </c>
      <c r="AG730" s="260">
        <f>IF($Z730="",0,Shares!M730)</f>
        <v>0</v>
      </c>
      <c r="AH730" s="261">
        <f>IF($Z730="",0,Shares!N730)</f>
        <v>0</v>
      </c>
      <c r="AI730" s="238" t="str">
        <f>IF($Z730="","",RANK(AE730,$AE$2:$AE$1001)+COUNTIF($AE$2:AE730,AE730)-1)</f>
        <v/>
      </c>
      <c r="AJ730" s="238" t="str">
        <f>IF($AD730&lt;0,COUNT($AJ$1:AJ729)+1,"")</f>
        <v/>
      </c>
      <c r="AL730" s="238" t="str">
        <f>'All Ticker P&amp;L'!A730</f>
        <v/>
      </c>
      <c r="AM730" s="238" t="str">
        <f>'All Ticker P&amp;L'!B730</f>
        <v/>
      </c>
      <c r="AN730" s="238" t="str">
        <f>'All Ticker P&amp;L'!C730</f>
        <v/>
      </c>
      <c r="AO730" s="238" t="str">
        <f>'All Ticker P&amp;L'!D730</f>
        <v/>
      </c>
      <c r="AP730" s="238">
        <f>IF($AL730="",0,'All Ticker P&amp;L'!E730)</f>
        <v>0</v>
      </c>
      <c r="AQ730" s="260">
        <f>IF($AL730="",0,'All Ticker P&amp;L'!J730*'All Ticker P&amp;L'!I730)</f>
        <v>0</v>
      </c>
      <c r="AR730" s="260">
        <f>IF($AL730="",0,'All Ticker P&amp;L'!L730)</f>
        <v>0</v>
      </c>
      <c r="AS730" s="261">
        <f>IF($AL730="",0,'All Ticker P&amp;L'!M730)</f>
        <v>0</v>
      </c>
      <c r="AT730" s="238" t="str">
        <f>IF($AL730="","",RANK(AR730,$AR$2:$AR$1001)+COUNTIF($AR$2:AR730,AR730)-1)</f>
        <v/>
      </c>
      <c r="AU730" s="238" t="str">
        <f>IF($AL730="","",RANK(AV730,$AV$2:$AV$1001)+COUNTIF($AV$2:AV730,AV730)-1)</f>
        <v/>
      </c>
      <c r="AV730" s="260">
        <f t="shared" si="54"/>
        <v>0</v>
      </c>
    </row>
    <row r="731" spans="26:48" ht="15" customHeight="1" x14ac:dyDescent="0.2">
      <c r="Z731" s="238" t="str">
        <f>Shares!A731</f>
        <v/>
      </c>
      <c r="AA731" s="238" t="str">
        <f>Shares!B731</f>
        <v/>
      </c>
      <c r="AB731" s="238" t="str">
        <f>Shares!C731</f>
        <v/>
      </c>
      <c r="AC731" s="238" t="str">
        <f>Shares!D731</f>
        <v/>
      </c>
      <c r="AD731" s="238">
        <f>IF($Z731="",0,Shares!E731)</f>
        <v>0</v>
      </c>
      <c r="AE731" s="260">
        <f>IF($Z731="",0,Shares!K731*Shares!J731)</f>
        <v>0</v>
      </c>
      <c r="AF731" s="261">
        <f t="shared" si="53"/>
        <v>0</v>
      </c>
      <c r="AG731" s="260">
        <f>IF($Z731="",0,Shares!M731)</f>
        <v>0</v>
      </c>
      <c r="AH731" s="261">
        <f>IF($Z731="",0,Shares!N731)</f>
        <v>0</v>
      </c>
      <c r="AI731" s="238" t="str">
        <f>IF($Z731="","",RANK(AE731,$AE$2:$AE$1001)+COUNTIF($AE$2:AE731,AE731)-1)</f>
        <v/>
      </c>
      <c r="AJ731" s="238" t="str">
        <f>IF($AD731&lt;0,COUNT($AJ$1:AJ730)+1,"")</f>
        <v/>
      </c>
      <c r="AL731" s="238" t="str">
        <f>'All Ticker P&amp;L'!A731</f>
        <v/>
      </c>
      <c r="AM731" s="238" t="str">
        <f>'All Ticker P&amp;L'!B731</f>
        <v/>
      </c>
      <c r="AN731" s="238" t="str">
        <f>'All Ticker P&amp;L'!C731</f>
        <v/>
      </c>
      <c r="AO731" s="238" t="str">
        <f>'All Ticker P&amp;L'!D731</f>
        <v/>
      </c>
      <c r="AP731" s="238">
        <f>IF($AL731="",0,'All Ticker P&amp;L'!E731)</f>
        <v>0</v>
      </c>
      <c r="AQ731" s="260">
        <f>IF($AL731="",0,'All Ticker P&amp;L'!J731*'All Ticker P&amp;L'!I731)</f>
        <v>0</v>
      </c>
      <c r="AR731" s="260">
        <f>IF($AL731="",0,'All Ticker P&amp;L'!L731)</f>
        <v>0</v>
      </c>
      <c r="AS731" s="261">
        <f>IF($AL731="",0,'All Ticker P&amp;L'!M731)</f>
        <v>0</v>
      </c>
      <c r="AT731" s="238" t="str">
        <f>IF($AL731="","",RANK(AR731,$AR$2:$AR$1001)+COUNTIF($AR$2:AR731,AR731)-1)</f>
        <v/>
      </c>
      <c r="AU731" s="238" t="str">
        <f>IF($AL731="","",RANK(AV731,$AV$2:$AV$1001)+COUNTIF($AV$2:AV731,AV731)-1)</f>
        <v/>
      </c>
      <c r="AV731" s="260">
        <f t="shared" si="54"/>
        <v>0</v>
      </c>
    </row>
    <row r="732" spans="26:48" ht="15" customHeight="1" x14ac:dyDescent="0.2">
      <c r="Z732" s="238" t="str">
        <f>Shares!A732</f>
        <v/>
      </c>
      <c r="AA732" s="238" t="str">
        <f>Shares!B732</f>
        <v/>
      </c>
      <c r="AB732" s="238" t="str">
        <f>Shares!C732</f>
        <v/>
      </c>
      <c r="AC732" s="238" t="str">
        <f>Shares!D732</f>
        <v/>
      </c>
      <c r="AD732" s="238">
        <f>IF($Z732="",0,Shares!E732)</f>
        <v>0</v>
      </c>
      <c r="AE732" s="260">
        <f>IF($Z732="",0,Shares!K732*Shares!J732)</f>
        <v>0</v>
      </c>
      <c r="AF732" s="261">
        <f t="shared" si="53"/>
        <v>0</v>
      </c>
      <c r="AG732" s="260">
        <f>IF($Z732="",0,Shares!M732)</f>
        <v>0</v>
      </c>
      <c r="AH732" s="261">
        <f>IF($Z732="",0,Shares!N732)</f>
        <v>0</v>
      </c>
      <c r="AI732" s="238" t="str">
        <f>IF($Z732="","",RANK(AE732,$AE$2:$AE$1001)+COUNTIF($AE$2:AE732,AE732)-1)</f>
        <v/>
      </c>
      <c r="AJ732" s="238" t="str">
        <f>IF($AD732&lt;0,COUNT($AJ$1:AJ731)+1,"")</f>
        <v/>
      </c>
      <c r="AL732" s="238" t="str">
        <f>'All Ticker P&amp;L'!A732</f>
        <v/>
      </c>
      <c r="AM732" s="238" t="str">
        <f>'All Ticker P&amp;L'!B732</f>
        <v/>
      </c>
      <c r="AN732" s="238" t="str">
        <f>'All Ticker P&amp;L'!C732</f>
        <v/>
      </c>
      <c r="AO732" s="238" t="str">
        <f>'All Ticker P&amp;L'!D732</f>
        <v/>
      </c>
      <c r="AP732" s="238">
        <f>IF($AL732="",0,'All Ticker P&amp;L'!E732)</f>
        <v>0</v>
      </c>
      <c r="AQ732" s="260">
        <f>IF($AL732="",0,'All Ticker P&amp;L'!J732*'All Ticker P&amp;L'!I732)</f>
        <v>0</v>
      </c>
      <c r="AR732" s="260">
        <f>IF($AL732="",0,'All Ticker P&amp;L'!L732)</f>
        <v>0</v>
      </c>
      <c r="AS732" s="261">
        <f>IF($AL732="",0,'All Ticker P&amp;L'!M732)</f>
        <v>0</v>
      </c>
      <c r="AT732" s="238" t="str">
        <f>IF($AL732="","",RANK(AR732,$AR$2:$AR$1001)+COUNTIF($AR$2:AR732,AR732)-1)</f>
        <v/>
      </c>
      <c r="AU732" s="238" t="str">
        <f>IF($AL732="","",RANK(AV732,$AV$2:$AV$1001)+COUNTIF($AV$2:AV732,AV732)-1)</f>
        <v/>
      </c>
      <c r="AV732" s="260">
        <f t="shared" si="54"/>
        <v>0</v>
      </c>
    </row>
    <row r="733" spans="26:48" ht="15" customHeight="1" x14ac:dyDescent="0.2">
      <c r="Z733" s="238" t="str">
        <f>Shares!A733</f>
        <v/>
      </c>
      <c r="AA733" s="238" t="str">
        <f>Shares!B733</f>
        <v/>
      </c>
      <c r="AB733" s="238" t="str">
        <f>Shares!C733</f>
        <v/>
      </c>
      <c r="AC733" s="238" t="str">
        <f>Shares!D733</f>
        <v/>
      </c>
      <c r="AD733" s="238">
        <f>IF($Z733="",0,Shares!E733)</f>
        <v>0</v>
      </c>
      <c r="AE733" s="260">
        <f>IF($Z733="",0,Shares!K733*Shares!J733)</f>
        <v>0</v>
      </c>
      <c r="AF733" s="261">
        <f t="shared" si="53"/>
        <v>0</v>
      </c>
      <c r="AG733" s="260">
        <f>IF($Z733="",0,Shares!M733)</f>
        <v>0</v>
      </c>
      <c r="AH733" s="261">
        <f>IF($Z733="",0,Shares!N733)</f>
        <v>0</v>
      </c>
      <c r="AI733" s="238" t="str">
        <f>IF($Z733="","",RANK(AE733,$AE$2:$AE$1001)+COUNTIF($AE$2:AE733,AE733)-1)</f>
        <v/>
      </c>
      <c r="AJ733" s="238" t="str">
        <f>IF($AD733&lt;0,COUNT($AJ$1:AJ732)+1,"")</f>
        <v/>
      </c>
      <c r="AL733" s="238" t="str">
        <f>'All Ticker P&amp;L'!A733</f>
        <v/>
      </c>
      <c r="AM733" s="238" t="str">
        <f>'All Ticker P&amp;L'!B733</f>
        <v/>
      </c>
      <c r="AN733" s="238" t="str">
        <f>'All Ticker P&amp;L'!C733</f>
        <v/>
      </c>
      <c r="AO733" s="238" t="str">
        <f>'All Ticker P&amp;L'!D733</f>
        <v/>
      </c>
      <c r="AP733" s="238">
        <f>IF($AL733="",0,'All Ticker P&amp;L'!E733)</f>
        <v>0</v>
      </c>
      <c r="AQ733" s="260">
        <f>IF($AL733="",0,'All Ticker P&amp;L'!J733*'All Ticker P&amp;L'!I733)</f>
        <v>0</v>
      </c>
      <c r="AR733" s="260">
        <f>IF($AL733="",0,'All Ticker P&amp;L'!L733)</f>
        <v>0</v>
      </c>
      <c r="AS733" s="261">
        <f>IF($AL733="",0,'All Ticker P&amp;L'!M733)</f>
        <v>0</v>
      </c>
      <c r="AT733" s="238" t="str">
        <f>IF($AL733="","",RANK(AR733,$AR$2:$AR$1001)+COUNTIF($AR$2:AR733,AR733)-1)</f>
        <v/>
      </c>
      <c r="AU733" s="238" t="str">
        <f>IF($AL733="","",RANK(AV733,$AV$2:$AV$1001)+COUNTIF($AV$2:AV733,AV733)-1)</f>
        <v/>
      </c>
      <c r="AV733" s="260">
        <f t="shared" si="54"/>
        <v>0</v>
      </c>
    </row>
    <row r="734" spans="26:48" ht="15" customHeight="1" x14ac:dyDescent="0.2">
      <c r="Z734" s="238" t="str">
        <f>Shares!A734</f>
        <v/>
      </c>
      <c r="AA734" s="238" t="str">
        <f>Shares!B734</f>
        <v/>
      </c>
      <c r="AB734" s="238" t="str">
        <f>Shares!C734</f>
        <v/>
      </c>
      <c r="AC734" s="238" t="str">
        <f>Shares!D734</f>
        <v/>
      </c>
      <c r="AD734" s="238">
        <f>IF($Z734="",0,Shares!E734)</f>
        <v>0</v>
      </c>
      <c r="AE734" s="260">
        <f>IF($Z734="",0,Shares!K734*Shares!J734)</f>
        <v>0</v>
      </c>
      <c r="AF734" s="261">
        <f t="shared" si="53"/>
        <v>0</v>
      </c>
      <c r="AG734" s="260">
        <f>IF($Z734="",0,Shares!M734)</f>
        <v>0</v>
      </c>
      <c r="AH734" s="261">
        <f>IF($Z734="",0,Shares!N734)</f>
        <v>0</v>
      </c>
      <c r="AI734" s="238" t="str">
        <f>IF($Z734="","",RANK(AE734,$AE$2:$AE$1001)+COUNTIF($AE$2:AE734,AE734)-1)</f>
        <v/>
      </c>
      <c r="AJ734" s="238" t="str">
        <f>IF($AD734&lt;0,COUNT($AJ$1:AJ733)+1,"")</f>
        <v/>
      </c>
      <c r="AL734" s="238" t="str">
        <f>'All Ticker P&amp;L'!A734</f>
        <v/>
      </c>
      <c r="AM734" s="238" t="str">
        <f>'All Ticker P&amp;L'!B734</f>
        <v/>
      </c>
      <c r="AN734" s="238" t="str">
        <f>'All Ticker P&amp;L'!C734</f>
        <v/>
      </c>
      <c r="AO734" s="238" t="str">
        <f>'All Ticker P&amp;L'!D734</f>
        <v/>
      </c>
      <c r="AP734" s="238">
        <f>IF($AL734="",0,'All Ticker P&amp;L'!E734)</f>
        <v>0</v>
      </c>
      <c r="AQ734" s="260">
        <f>IF($AL734="",0,'All Ticker P&amp;L'!J734*'All Ticker P&amp;L'!I734)</f>
        <v>0</v>
      </c>
      <c r="AR734" s="260">
        <f>IF($AL734="",0,'All Ticker P&amp;L'!L734)</f>
        <v>0</v>
      </c>
      <c r="AS734" s="261">
        <f>IF($AL734="",0,'All Ticker P&amp;L'!M734)</f>
        <v>0</v>
      </c>
      <c r="AT734" s="238" t="str">
        <f>IF($AL734="","",RANK(AR734,$AR$2:$AR$1001)+COUNTIF($AR$2:AR734,AR734)-1)</f>
        <v/>
      </c>
      <c r="AU734" s="238" t="str">
        <f>IF($AL734="","",RANK(AV734,$AV$2:$AV$1001)+COUNTIF($AV$2:AV734,AV734)-1)</f>
        <v/>
      </c>
      <c r="AV734" s="260">
        <f t="shared" si="54"/>
        <v>0</v>
      </c>
    </row>
    <row r="735" spans="26:48" ht="15" customHeight="1" x14ac:dyDescent="0.2">
      <c r="Z735" s="238" t="str">
        <f>Shares!A735</f>
        <v/>
      </c>
      <c r="AA735" s="238" t="str">
        <f>Shares!B735</f>
        <v/>
      </c>
      <c r="AB735" s="238" t="str">
        <f>Shares!C735</f>
        <v/>
      </c>
      <c r="AC735" s="238" t="str">
        <f>Shares!D735</f>
        <v/>
      </c>
      <c r="AD735" s="238">
        <f>IF($Z735="",0,Shares!E735)</f>
        <v>0</v>
      </c>
      <c r="AE735" s="260">
        <f>IF($Z735="",0,Shares!K735*Shares!J735)</f>
        <v>0</v>
      </c>
      <c r="AF735" s="261">
        <f t="shared" si="53"/>
        <v>0</v>
      </c>
      <c r="AG735" s="260">
        <f>IF($Z735="",0,Shares!M735)</f>
        <v>0</v>
      </c>
      <c r="AH735" s="261">
        <f>IF($Z735="",0,Shares!N735)</f>
        <v>0</v>
      </c>
      <c r="AI735" s="238" t="str">
        <f>IF($Z735="","",RANK(AE735,$AE$2:$AE$1001)+COUNTIF($AE$2:AE735,AE735)-1)</f>
        <v/>
      </c>
      <c r="AJ735" s="238" t="str">
        <f>IF($AD735&lt;0,COUNT($AJ$1:AJ734)+1,"")</f>
        <v/>
      </c>
      <c r="AL735" s="238" t="str">
        <f>'All Ticker P&amp;L'!A735</f>
        <v/>
      </c>
      <c r="AM735" s="238" t="str">
        <f>'All Ticker P&amp;L'!B735</f>
        <v/>
      </c>
      <c r="AN735" s="238" t="str">
        <f>'All Ticker P&amp;L'!C735</f>
        <v/>
      </c>
      <c r="AO735" s="238" t="str">
        <f>'All Ticker P&amp;L'!D735</f>
        <v/>
      </c>
      <c r="AP735" s="238">
        <f>IF($AL735="",0,'All Ticker P&amp;L'!E735)</f>
        <v>0</v>
      </c>
      <c r="AQ735" s="260">
        <f>IF($AL735="",0,'All Ticker P&amp;L'!J735*'All Ticker P&amp;L'!I735)</f>
        <v>0</v>
      </c>
      <c r="AR735" s="260">
        <f>IF($AL735="",0,'All Ticker P&amp;L'!L735)</f>
        <v>0</v>
      </c>
      <c r="AS735" s="261">
        <f>IF($AL735="",0,'All Ticker P&amp;L'!M735)</f>
        <v>0</v>
      </c>
      <c r="AT735" s="238" t="str">
        <f>IF($AL735="","",RANK(AR735,$AR$2:$AR$1001)+COUNTIF($AR$2:AR735,AR735)-1)</f>
        <v/>
      </c>
      <c r="AU735" s="238" t="str">
        <f>IF($AL735="","",RANK(AV735,$AV$2:$AV$1001)+COUNTIF($AV$2:AV735,AV735)-1)</f>
        <v/>
      </c>
      <c r="AV735" s="260">
        <f t="shared" si="54"/>
        <v>0</v>
      </c>
    </row>
    <row r="736" spans="26:48" ht="15" customHeight="1" x14ac:dyDescent="0.2">
      <c r="Z736" s="238" t="str">
        <f>Shares!A736</f>
        <v/>
      </c>
      <c r="AA736" s="238" t="str">
        <f>Shares!B736</f>
        <v/>
      </c>
      <c r="AB736" s="238" t="str">
        <f>Shares!C736</f>
        <v/>
      </c>
      <c r="AC736" s="238" t="str">
        <f>Shares!D736</f>
        <v/>
      </c>
      <c r="AD736" s="238">
        <f>IF($Z736="",0,Shares!E736)</f>
        <v>0</v>
      </c>
      <c r="AE736" s="260">
        <f>IF($Z736="",0,Shares!K736*Shares!J736)</f>
        <v>0</v>
      </c>
      <c r="AF736" s="261">
        <f t="shared" si="53"/>
        <v>0</v>
      </c>
      <c r="AG736" s="260">
        <f>IF($Z736="",0,Shares!M736)</f>
        <v>0</v>
      </c>
      <c r="AH736" s="261">
        <f>IF($Z736="",0,Shares!N736)</f>
        <v>0</v>
      </c>
      <c r="AI736" s="238" t="str">
        <f>IF($Z736="","",RANK(AE736,$AE$2:$AE$1001)+COUNTIF($AE$2:AE736,AE736)-1)</f>
        <v/>
      </c>
      <c r="AJ736" s="238" t="str">
        <f>IF($AD736&lt;0,COUNT($AJ$1:AJ735)+1,"")</f>
        <v/>
      </c>
      <c r="AL736" s="238" t="str">
        <f>'All Ticker P&amp;L'!A736</f>
        <v/>
      </c>
      <c r="AM736" s="238" t="str">
        <f>'All Ticker P&amp;L'!B736</f>
        <v/>
      </c>
      <c r="AN736" s="238" t="str">
        <f>'All Ticker P&amp;L'!C736</f>
        <v/>
      </c>
      <c r="AO736" s="238" t="str">
        <f>'All Ticker P&amp;L'!D736</f>
        <v/>
      </c>
      <c r="AP736" s="238">
        <f>IF($AL736="",0,'All Ticker P&amp;L'!E736)</f>
        <v>0</v>
      </c>
      <c r="AQ736" s="260">
        <f>IF($AL736="",0,'All Ticker P&amp;L'!J736*'All Ticker P&amp;L'!I736)</f>
        <v>0</v>
      </c>
      <c r="AR736" s="260">
        <f>IF($AL736="",0,'All Ticker P&amp;L'!L736)</f>
        <v>0</v>
      </c>
      <c r="AS736" s="261">
        <f>IF($AL736="",0,'All Ticker P&amp;L'!M736)</f>
        <v>0</v>
      </c>
      <c r="AT736" s="238" t="str">
        <f>IF($AL736="","",RANK(AR736,$AR$2:$AR$1001)+COUNTIF($AR$2:AR736,AR736)-1)</f>
        <v/>
      </c>
      <c r="AU736" s="238" t="str">
        <f>IF($AL736="","",RANK(AV736,$AV$2:$AV$1001)+COUNTIF($AV$2:AV736,AV736)-1)</f>
        <v/>
      </c>
      <c r="AV736" s="260">
        <f t="shared" si="54"/>
        <v>0</v>
      </c>
    </row>
    <row r="737" spans="26:48" ht="15" customHeight="1" x14ac:dyDescent="0.2">
      <c r="Z737" s="238" t="str">
        <f>Shares!A737</f>
        <v/>
      </c>
      <c r="AA737" s="238" t="str">
        <f>Shares!B737</f>
        <v/>
      </c>
      <c r="AB737" s="238" t="str">
        <f>Shares!C737</f>
        <v/>
      </c>
      <c r="AC737" s="238" t="str">
        <f>Shares!D737</f>
        <v/>
      </c>
      <c r="AD737" s="238">
        <f>IF($Z737="",0,Shares!E737)</f>
        <v>0</v>
      </c>
      <c r="AE737" s="260">
        <f>IF($Z737="",0,Shares!K737*Shares!J737)</f>
        <v>0</v>
      </c>
      <c r="AF737" s="261">
        <f t="shared" si="53"/>
        <v>0</v>
      </c>
      <c r="AG737" s="260">
        <f>IF($Z737="",0,Shares!M737)</f>
        <v>0</v>
      </c>
      <c r="AH737" s="261">
        <f>IF($Z737="",0,Shares!N737)</f>
        <v>0</v>
      </c>
      <c r="AI737" s="238" t="str">
        <f>IF($Z737="","",RANK(AE737,$AE$2:$AE$1001)+COUNTIF($AE$2:AE737,AE737)-1)</f>
        <v/>
      </c>
      <c r="AJ737" s="238" t="str">
        <f>IF($AD737&lt;0,COUNT($AJ$1:AJ736)+1,"")</f>
        <v/>
      </c>
      <c r="AL737" s="238" t="str">
        <f>'All Ticker P&amp;L'!A737</f>
        <v/>
      </c>
      <c r="AM737" s="238" t="str">
        <f>'All Ticker P&amp;L'!B737</f>
        <v/>
      </c>
      <c r="AN737" s="238" t="str">
        <f>'All Ticker P&amp;L'!C737</f>
        <v/>
      </c>
      <c r="AO737" s="238" t="str">
        <f>'All Ticker P&amp;L'!D737</f>
        <v/>
      </c>
      <c r="AP737" s="238">
        <f>IF($AL737="",0,'All Ticker P&amp;L'!E737)</f>
        <v>0</v>
      </c>
      <c r="AQ737" s="260">
        <f>IF($AL737="",0,'All Ticker P&amp;L'!J737*'All Ticker P&amp;L'!I737)</f>
        <v>0</v>
      </c>
      <c r="AR737" s="260">
        <f>IF($AL737="",0,'All Ticker P&amp;L'!L737)</f>
        <v>0</v>
      </c>
      <c r="AS737" s="261">
        <f>IF($AL737="",0,'All Ticker P&amp;L'!M737)</f>
        <v>0</v>
      </c>
      <c r="AT737" s="238" t="str">
        <f>IF($AL737="","",RANK(AR737,$AR$2:$AR$1001)+COUNTIF($AR$2:AR737,AR737)-1)</f>
        <v/>
      </c>
      <c r="AU737" s="238" t="str">
        <f>IF($AL737="","",RANK(AV737,$AV$2:$AV$1001)+COUNTIF($AV$2:AV737,AV737)-1)</f>
        <v/>
      </c>
      <c r="AV737" s="260">
        <f t="shared" si="54"/>
        <v>0</v>
      </c>
    </row>
    <row r="738" spans="26:48" ht="15" customHeight="1" x14ac:dyDescent="0.2">
      <c r="Z738" s="238" t="str">
        <f>Shares!A738</f>
        <v/>
      </c>
      <c r="AA738" s="238" t="str">
        <f>Shares!B738</f>
        <v/>
      </c>
      <c r="AB738" s="238" t="str">
        <f>Shares!C738</f>
        <v/>
      </c>
      <c r="AC738" s="238" t="str">
        <f>Shares!D738</f>
        <v/>
      </c>
      <c r="AD738" s="238">
        <f>IF($Z738="",0,Shares!E738)</f>
        <v>0</v>
      </c>
      <c r="AE738" s="260">
        <f>IF($Z738="",0,Shares!K738*Shares!J738)</f>
        <v>0</v>
      </c>
      <c r="AF738" s="261">
        <f t="shared" si="53"/>
        <v>0</v>
      </c>
      <c r="AG738" s="260">
        <f>IF($Z738="",0,Shares!M738)</f>
        <v>0</v>
      </c>
      <c r="AH738" s="261">
        <f>IF($Z738="",0,Shares!N738)</f>
        <v>0</v>
      </c>
      <c r="AI738" s="238" t="str">
        <f>IF($Z738="","",RANK(AE738,$AE$2:$AE$1001)+COUNTIF($AE$2:AE738,AE738)-1)</f>
        <v/>
      </c>
      <c r="AJ738" s="238" t="str">
        <f>IF($AD738&lt;0,COUNT($AJ$1:AJ737)+1,"")</f>
        <v/>
      </c>
      <c r="AL738" s="238" t="str">
        <f>'All Ticker P&amp;L'!A738</f>
        <v/>
      </c>
      <c r="AM738" s="238" t="str">
        <f>'All Ticker P&amp;L'!B738</f>
        <v/>
      </c>
      <c r="AN738" s="238" t="str">
        <f>'All Ticker P&amp;L'!C738</f>
        <v/>
      </c>
      <c r="AO738" s="238" t="str">
        <f>'All Ticker P&amp;L'!D738</f>
        <v/>
      </c>
      <c r="AP738" s="238">
        <f>IF($AL738="",0,'All Ticker P&amp;L'!E738)</f>
        <v>0</v>
      </c>
      <c r="AQ738" s="260">
        <f>IF($AL738="",0,'All Ticker P&amp;L'!J738*'All Ticker P&amp;L'!I738)</f>
        <v>0</v>
      </c>
      <c r="AR738" s="260">
        <f>IF($AL738="",0,'All Ticker P&amp;L'!L738)</f>
        <v>0</v>
      </c>
      <c r="AS738" s="261">
        <f>IF($AL738="",0,'All Ticker P&amp;L'!M738)</f>
        <v>0</v>
      </c>
      <c r="AT738" s="238" t="str">
        <f>IF($AL738="","",RANK(AR738,$AR$2:$AR$1001)+COUNTIF($AR$2:AR738,AR738)-1)</f>
        <v/>
      </c>
      <c r="AU738" s="238" t="str">
        <f>IF($AL738="","",RANK(AV738,$AV$2:$AV$1001)+COUNTIF($AV$2:AV738,AV738)-1)</f>
        <v/>
      </c>
      <c r="AV738" s="260">
        <f t="shared" si="54"/>
        <v>0</v>
      </c>
    </row>
    <row r="739" spans="26:48" ht="15" customHeight="1" x14ac:dyDescent="0.2">
      <c r="Z739" s="238" t="str">
        <f>Shares!A739</f>
        <v/>
      </c>
      <c r="AA739" s="238" t="str">
        <f>Shares!B739</f>
        <v/>
      </c>
      <c r="AB739" s="238" t="str">
        <f>Shares!C739</f>
        <v/>
      </c>
      <c r="AC739" s="238" t="str">
        <f>Shares!D739</f>
        <v/>
      </c>
      <c r="AD739" s="238">
        <f>IF($Z739="",0,Shares!E739)</f>
        <v>0</v>
      </c>
      <c r="AE739" s="260">
        <f>IF($Z739="",0,Shares!K739*Shares!J739)</f>
        <v>0</v>
      </c>
      <c r="AF739" s="261">
        <f t="shared" si="53"/>
        <v>0</v>
      </c>
      <c r="AG739" s="260">
        <f>IF($Z739="",0,Shares!M739)</f>
        <v>0</v>
      </c>
      <c r="AH739" s="261">
        <f>IF($Z739="",0,Shares!N739)</f>
        <v>0</v>
      </c>
      <c r="AI739" s="238" t="str">
        <f>IF($Z739="","",RANK(AE739,$AE$2:$AE$1001)+COUNTIF($AE$2:AE739,AE739)-1)</f>
        <v/>
      </c>
      <c r="AJ739" s="238" t="str">
        <f>IF($AD739&lt;0,COUNT($AJ$1:AJ738)+1,"")</f>
        <v/>
      </c>
      <c r="AL739" s="238" t="str">
        <f>'All Ticker P&amp;L'!A739</f>
        <v/>
      </c>
      <c r="AM739" s="238" t="str">
        <f>'All Ticker P&amp;L'!B739</f>
        <v/>
      </c>
      <c r="AN739" s="238" t="str">
        <f>'All Ticker P&amp;L'!C739</f>
        <v/>
      </c>
      <c r="AO739" s="238" t="str">
        <f>'All Ticker P&amp;L'!D739</f>
        <v/>
      </c>
      <c r="AP739" s="238">
        <f>IF($AL739="",0,'All Ticker P&amp;L'!E739)</f>
        <v>0</v>
      </c>
      <c r="AQ739" s="260">
        <f>IF($AL739="",0,'All Ticker P&amp;L'!J739*'All Ticker P&amp;L'!I739)</f>
        <v>0</v>
      </c>
      <c r="AR739" s="260">
        <f>IF($AL739="",0,'All Ticker P&amp;L'!L739)</f>
        <v>0</v>
      </c>
      <c r="AS739" s="261">
        <f>IF($AL739="",0,'All Ticker P&amp;L'!M739)</f>
        <v>0</v>
      </c>
      <c r="AT739" s="238" t="str">
        <f>IF($AL739="","",RANK(AR739,$AR$2:$AR$1001)+COUNTIF($AR$2:AR739,AR739)-1)</f>
        <v/>
      </c>
      <c r="AU739" s="238" t="str">
        <f>IF($AL739="","",RANK(AV739,$AV$2:$AV$1001)+COUNTIF($AV$2:AV739,AV739)-1)</f>
        <v/>
      </c>
      <c r="AV739" s="260">
        <f t="shared" si="54"/>
        <v>0</v>
      </c>
    </row>
    <row r="740" spans="26:48" ht="15" customHeight="1" x14ac:dyDescent="0.2">
      <c r="Z740" s="238" t="str">
        <f>Shares!A740</f>
        <v/>
      </c>
      <c r="AA740" s="238" t="str">
        <f>Shares!B740</f>
        <v/>
      </c>
      <c r="AB740" s="238" t="str">
        <f>Shares!C740</f>
        <v/>
      </c>
      <c r="AC740" s="238" t="str">
        <f>Shares!D740</f>
        <v/>
      </c>
      <c r="AD740" s="238">
        <f>IF($Z740="",0,Shares!E740)</f>
        <v>0</v>
      </c>
      <c r="AE740" s="260">
        <f>IF($Z740="",0,Shares!K740*Shares!J740)</f>
        <v>0</v>
      </c>
      <c r="AF740" s="261">
        <f t="shared" si="53"/>
        <v>0</v>
      </c>
      <c r="AG740" s="260">
        <f>IF($Z740="",0,Shares!M740)</f>
        <v>0</v>
      </c>
      <c r="AH740" s="261">
        <f>IF($Z740="",0,Shares!N740)</f>
        <v>0</v>
      </c>
      <c r="AI740" s="238" t="str">
        <f>IF($Z740="","",RANK(AE740,$AE$2:$AE$1001)+COUNTIF($AE$2:AE740,AE740)-1)</f>
        <v/>
      </c>
      <c r="AJ740" s="238" t="str">
        <f>IF($AD740&lt;0,COUNT($AJ$1:AJ739)+1,"")</f>
        <v/>
      </c>
      <c r="AL740" s="238" t="str">
        <f>'All Ticker P&amp;L'!A740</f>
        <v/>
      </c>
      <c r="AM740" s="238" t="str">
        <f>'All Ticker P&amp;L'!B740</f>
        <v/>
      </c>
      <c r="AN740" s="238" t="str">
        <f>'All Ticker P&amp;L'!C740</f>
        <v/>
      </c>
      <c r="AO740" s="238" t="str">
        <f>'All Ticker P&amp;L'!D740</f>
        <v/>
      </c>
      <c r="AP740" s="238">
        <f>IF($AL740="",0,'All Ticker P&amp;L'!E740)</f>
        <v>0</v>
      </c>
      <c r="AQ740" s="260">
        <f>IF($AL740="",0,'All Ticker P&amp;L'!J740*'All Ticker P&amp;L'!I740)</f>
        <v>0</v>
      </c>
      <c r="AR740" s="260">
        <f>IF($AL740="",0,'All Ticker P&amp;L'!L740)</f>
        <v>0</v>
      </c>
      <c r="AS740" s="261">
        <f>IF($AL740="",0,'All Ticker P&amp;L'!M740)</f>
        <v>0</v>
      </c>
      <c r="AT740" s="238" t="str">
        <f>IF($AL740="","",RANK(AR740,$AR$2:$AR$1001)+COUNTIF($AR$2:AR740,AR740)-1)</f>
        <v/>
      </c>
      <c r="AU740" s="238" t="str">
        <f>IF($AL740="","",RANK(AV740,$AV$2:$AV$1001)+COUNTIF($AV$2:AV740,AV740)-1)</f>
        <v/>
      </c>
      <c r="AV740" s="260">
        <f t="shared" si="54"/>
        <v>0</v>
      </c>
    </row>
    <row r="741" spans="26:48" ht="15" customHeight="1" x14ac:dyDescent="0.2">
      <c r="Z741" s="238" t="str">
        <f>Shares!A741</f>
        <v/>
      </c>
      <c r="AA741" s="238" t="str">
        <f>Shares!B741</f>
        <v/>
      </c>
      <c r="AB741" s="238" t="str">
        <f>Shares!C741</f>
        <v/>
      </c>
      <c r="AC741" s="238" t="str">
        <f>Shares!D741</f>
        <v/>
      </c>
      <c r="AD741" s="238">
        <f>IF($Z741="",0,Shares!E741)</f>
        <v>0</v>
      </c>
      <c r="AE741" s="260">
        <f>IF($Z741="",0,Shares!K741*Shares!J741)</f>
        <v>0</v>
      </c>
      <c r="AF741" s="261">
        <f t="shared" si="53"/>
        <v>0</v>
      </c>
      <c r="AG741" s="260">
        <f>IF($Z741="",0,Shares!M741)</f>
        <v>0</v>
      </c>
      <c r="AH741" s="261">
        <f>IF($Z741="",0,Shares!N741)</f>
        <v>0</v>
      </c>
      <c r="AI741" s="238" t="str">
        <f>IF($Z741="","",RANK(AE741,$AE$2:$AE$1001)+COUNTIF($AE$2:AE741,AE741)-1)</f>
        <v/>
      </c>
      <c r="AJ741" s="238" t="str">
        <f>IF($AD741&lt;0,COUNT($AJ$1:AJ740)+1,"")</f>
        <v/>
      </c>
      <c r="AL741" s="238" t="str">
        <f>'All Ticker P&amp;L'!A741</f>
        <v/>
      </c>
      <c r="AM741" s="238" t="str">
        <f>'All Ticker P&amp;L'!B741</f>
        <v/>
      </c>
      <c r="AN741" s="238" t="str">
        <f>'All Ticker P&amp;L'!C741</f>
        <v/>
      </c>
      <c r="AO741" s="238" t="str">
        <f>'All Ticker P&amp;L'!D741</f>
        <v/>
      </c>
      <c r="AP741" s="238">
        <f>IF($AL741="",0,'All Ticker P&amp;L'!E741)</f>
        <v>0</v>
      </c>
      <c r="AQ741" s="260">
        <f>IF($AL741="",0,'All Ticker P&amp;L'!J741*'All Ticker P&amp;L'!I741)</f>
        <v>0</v>
      </c>
      <c r="AR741" s="260">
        <f>IF($AL741="",0,'All Ticker P&amp;L'!L741)</f>
        <v>0</v>
      </c>
      <c r="AS741" s="261">
        <f>IF($AL741="",0,'All Ticker P&amp;L'!M741)</f>
        <v>0</v>
      </c>
      <c r="AT741" s="238" t="str">
        <f>IF($AL741="","",RANK(AR741,$AR$2:$AR$1001)+COUNTIF($AR$2:AR741,AR741)-1)</f>
        <v/>
      </c>
      <c r="AU741" s="238" t="str">
        <f>IF($AL741="","",RANK(AV741,$AV$2:$AV$1001)+COUNTIF($AV$2:AV741,AV741)-1)</f>
        <v/>
      </c>
      <c r="AV741" s="260">
        <f t="shared" si="54"/>
        <v>0</v>
      </c>
    </row>
    <row r="742" spans="26:48" ht="15" customHeight="1" x14ac:dyDescent="0.2">
      <c r="Z742" s="238" t="str">
        <f>Shares!A742</f>
        <v/>
      </c>
      <c r="AA742" s="238" t="str">
        <f>Shares!B742</f>
        <v/>
      </c>
      <c r="AB742" s="238" t="str">
        <f>Shares!C742</f>
        <v/>
      </c>
      <c r="AC742" s="238" t="str">
        <f>Shares!D742</f>
        <v/>
      </c>
      <c r="AD742" s="238">
        <f>IF($Z742="",0,Shares!E742)</f>
        <v>0</v>
      </c>
      <c r="AE742" s="260">
        <f>IF($Z742="",0,Shares!K742*Shares!J742)</f>
        <v>0</v>
      </c>
      <c r="AF742" s="261">
        <f t="shared" si="53"/>
        <v>0</v>
      </c>
      <c r="AG742" s="260">
        <f>IF($Z742="",0,Shares!M742)</f>
        <v>0</v>
      </c>
      <c r="AH742" s="261">
        <f>IF($Z742="",0,Shares!N742)</f>
        <v>0</v>
      </c>
      <c r="AI742" s="238" t="str">
        <f>IF($Z742="","",RANK(AE742,$AE$2:$AE$1001)+COUNTIF($AE$2:AE742,AE742)-1)</f>
        <v/>
      </c>
      <c r="AJ742" s="238" t="str">
        <f>IF($AD742&lt;0,COUNT($AJ$1:AJ741)+1,"")</f>
        <v/>
      </c>
      <c r="AL742" s="238" t="str">
        <f>'All Ticker P&amp;L'!A742</f>
        <v/>
      </c>
      <c r="AM742" s="238" t="str">
        <f>'All Ticker P&amp;L'!B742</f>
        <v/>
      </c>
      <c r="AN742" s="238" t="str">
        <f>'All Ticker P&amp;L'!C742</f>
        <v/>
      </c>
      <c r="AO742" s="238" t="str">
        <f>'All Ticker P&amp;L'!D742</f>
        <v/>
      </c>
      <c r="AP742" s="238">
        <f>IF($AL742="",0,'All Ticker P&amp;L'!E742)</f>
        <v>0</v>
      </c>
      <c r="AQ742" s="260">
        <f>IF($AL742="",0,'All Ticker P&amp;L'!J742*'All Ticker P&amp;L'!I742)</f>
        <v>0</v>
      </c>
      <c r="AR742" s="260">
        <f>IF($AL742="",0,'All Ticker P&amp;L'!L742)</f>
        <v>0</v>
      </c>
      <c r="AS742" s="261">
        <f>IF($AL742="",0,'All Ticker P&amp;L'!M742)</f>
        <v>0</v>
      </c>
      <c r="AT742" s="238" t="str">
        <f>IF($AL742="","",RANK(AR742,$AR$2:$AR$1001)+COUNTIF($AR$2:AR742,AR742)-1)</f>
        <v/>
      </c>
      <c r="AU742" s="238" t="str">
        <f>IF($AL742="","",RANK(AV742,$AV$2:$AV$1001)+COUNTIF($AV$2:AV742,AV742)-1)</f>
        <v/>
      </c>
      <c r="AV742" s="260">
        <f t="shared" si="54"/>
        <v>0</v>
      </c>
    </row>
    <row r="743" spans="26:48" ht="15" customHeight="1" x14ac:dyDescent="0.2">
      <c r="Z743" s="238" t="str">
        <f>Shares!A743</f>
        <v/>
      </c>
      <c r="AA743" s="238" t="str">
        <f>Shares!B743</f>
        <v/>
      </c>
      <c r="AB743" s="238" t="str">
        <f>Shares!C743</f>
        <v/>
      </c>
      <c r="AC743" s="238" t="str">
        <f>Shares!D743</f>
        <v/>
      </c>
      <c r="AD743" s="238">
        <f>IF($Z743="",0,Shares!E743)</f>
        <v>0</v>
      </c>
      <c r="AE743" s="260">
        <f>IF($Z743="",0,Shares!K743*Shares!J743)</f>
        <v>0</v>
      </c>
      <c r="AF743" s="261">
        <f t="shared" si="53"/>
        <v>0</v>
      </c>
      <c r="AG743" s="260">
        <f>IF($Z743="",0,Shares!M743)</f>
        <v>0</v>
      </c>
      <c r="AH743" s="261">
        <f>IF($Z743="",0,Shares!N743)</f>
        <v>0</v>
      </c>
      <c r="AI743" s="238" t="str">
        <f>IF($Z743="","",RANK(AE743,$AE$2:$AE$1001)+COUNTIF($AE$2:AE743,AE743)-1)</f>
        <v/>
      </c>
      <c r="AJ743" s="238" t="str">
        <f>IF($AD743&lt;0,COUNT($AJ$1:AJ742)+1,"")</f>
        <v/>
      </c>
      <c r="AL743" s="238" t="str">
        <f>'All Ticker P&amp;L'!A743</f>
        <v/>
      </c>
      <c r="AM743" s="238" t="str">
        <f>'All Ticker P&amp;L'!B743</f>
        <v/>
      </c>
      <c r="AN743" s="238" t="str">
        <f>'All Ticker P&amp;L'!C743</f>
        <v/>
      </c>
      <c r="AO743" s="238" t="str">
        <f>'All Ticker P&amp;L'!D743</f>
        <v/>
      </c>
      <c r="AP743" s="238">
        <f>IF($AL743="",0,'All Ticker P&amp;L'!E743)</f>
        <v>0</v>
      </c>
      <c r="AQ743" s="260">
        <f>IF($AL743="",0,'All Ticker P&amp;L'!J743*'All Ticker P&amp;L'!I743)</f>
        <v>0</v>
      </c>
      <c r="AR743" s="260">
        <f>IF($AL743="",0,'All Ticker P&amp;L'!L743)</f>
        <v>0</v>
      </c>
      <c r="AS743" s="261">
        <f>IF($AL743="",0,'All Ticker P&amp;L'!M743)</f>
        <v>0</v>
      </c>
      <c r="AT743" s="238" t="str">
        <f>IF($AL743="","",RANK(AR743,$AR$2:$AR$1001)+COUNTIF($AR$2:AR743,AR743)-1)</f>
        <v/>
      </c>
      <c r="AU743" s="238" t="str">
        <f>IF($AL743="","",RANK(AV743,$AV$2:$AV$1001)+COUNTIF($AV$2:AV743,AV743)-1)</f>
        <v/>
      </c>
      <c r="AV743" s="260">
        <f t="shared" si="54"/>
        <v>0</v>
      </c>
    </row>
    <row r="744" spans="26:48" ht="15" customHeight="1" x14ac:dyDescent="0.2">
      <c r="Z744" s="238" t="str">
        <f>Shares!A744</f>
        <v/>
      </c>
      <c r="AA744" s="238" t="str">
        <f>Shares!B744</f>
        <v/>
      </c>
      <c r="AB744" s="238" t="str">
        <f>Shares!C744</f>
        <v/>
      </c>
      <c r="AC744" s="238" t="str">
        <f>Shares!D744</f>
        <v/>
      </c>
      <c r="AD744" s="238">
        <f>IF($Z744="",0,Shares!E744)</f>
        <v>0</v>
      </c>
      <c r="AE744" s="260">
        <f>IF($Z744="",0,Shares!K744*Shares!J744)</f>
        <v>0</v>
      </c>
      <c r="AF744" s="261">
        <f t="shared" si="53"/>
        <v>0</v>
      </c>
      <c r="AG744" s="260">
        <f>IF($Z744="",0,Shares!M744)</f>
        <v>0</v>
      </c>
      <c r="AH744" s="261">
        <f>IF($Z744="",0,Shares!N744)</f>
        <v>0</v>
      </c>
      <c r="AI744" s="238" t="str">
        <f>IF($Z744="","",RANK(AE744,$AE$2:$AE$1001)+COUNTIF($AE$2:AE744,AE744)-1)</f>
        <v/>
      </c>
      <c r="AJ744" s="238" t="str">
        <f>IF($AD744&lt;0,COUNT($AJ$1:AJ743)+1,"")</f>
        <v/>
      </c>
      <c r="AL744" s="238" t="str">
        <f>'All Ticker P&amp;L'!A744</f>
        <v/>
      </c>
      <c r="AM744" s="238" t="str">
        <f>'All Ticker P&amp;L'!B744</f>
        <v/>
      </c>
      <c r="AN744" s="238" t="str">
        <f>'All Ticker P&amp;L'!C744</f>
        <v/>
      </c>
      <c r="AO744" s="238" t="str">
        <f>'All Ticker P&amp;L'!D744</f>
        <v/>
      </c>
      <c r="AP744" s="238">
        <f>IF($AL744="",0,'All Ticker P&amp;L'!E744)</f>
        <v>0</v>
      </c>
      <c r="AQ744" s="260">
        <f>IF($AL744="",0,'All Ticker P&amp;L'!J744*'All Ticker P&amp;L'!I744)</f>
        <v>0</v>
      </c>
      <c r="AR744" s="260">
        <f>IF($AL744="",0,'All Ticker P&amp;L'!L744)</f>
        <v>0</v>
      </c>
      <c r="AS744" s="261">
        <f>IF($AL744="",0,'All Ticker P&amp;L'!M744)</f>
        <v>0</v>
      </c>
      <c r="AT744" s="238" t="str">
        <f>IF($AL744="","",RANK(AR744,$AR$2:$AR$1001)+COUNTIF($AR$2:AR744,AR744)-1)</f>
        <v/>
      </c>
      <c r="AU744" s="238" t="str">
        <f>IF($AL744="","",RANK(AV744,$AV$2:$AV$1001)+COUNTIF($AV$2:AV744,AV744)-1)</f>
        <v/>
      </c>
      <c r="AV744" s="260">
        <f t="shared" si="54"/>
        <v>0</v>
      </c>
    </row>
    <row r="745" spans="26:48" ht="15" customHeight="1" x14ac:dyDescent="0.2">
      <c r="Z745" s="238" t="str">
        <f>Shares!A745</f>
        <v/>
      </c>
      <c r="AA745" s="238" t="str">
        <f>Shares!B745</f>
        <v/>
      </c>
      <c r="AB745" s="238" t="str">
        <f>Shares!C745</f>
        <v/>
      </c>
      <c r="AC745" s="238" t="str">
        <f>Shares!D745</f>
        <v/>
      </c>
      <c r="AD745" s="238">
        <f>IF($Z745="",0,Shares!E745)</f>
        <v>0</v>
      </c>
      <c r="AE745" s="260">
        <f>IF($Z745="",0,Shares!K745*Shares!J745)</f>
        <v>0</v>
      </c>
      <c r="AF745" s="261">
        <f t="shared" si="53"/>
        <v>0</v>
      </c>
      <c r="AG745" s="260">
        <f>IF($Z745="",0,Shares!M745)</f>
        <v>0</v>
      </c>
      <c r="AH745" s="261">
        <f>IF($Z745="",0,Shares!N745)</f>
        <v>0</v>
      </c>
      <c r="AI745" s="238" t="str">
        <f>IF($Z745="","",RANK(AE745,$AE$2:$AE$1001)+COUNTIF($AE$2:AE745,AE745)-1)</f>
        <v/>
      </c>
      <c r="AJ745" s="238" t="str">
        <f>IF($AD745&lt;0,COUNT($AJ$1:AJ744)+1,"")</f>
        <v/>
      </c>
      <c r="AL745" s="238" t="str">
        <f>'All Ticker P&amp;L'!A745</f>
        <v/>
      </c>
      <c r="AM745" s="238" t="str">
        <f>'All Ticker P&amp;L'!B745</f>
        <v/>
      </c>
      <c r="AN745" s="238" t="str">
        <f>'All Ticker P&amp;L'!C745</f>
        <v/>
      </c>
      <c r="AO745" s="238" t="str">
        <f>'All Ticker P&amp;L'!D745</f>
        <v/>
      </c>
      <c r="AP745" s="238">
        <f>IF($AL745="",0,'All Ticker P&amp;L'!E745)</f>
        <v>0</v>
      </c>
      <c r="AQ745" s="260">
        <f>IF($AL745="",0,'All Ticker P&amp;L'!J745*'All Ticker P&amp;L'!I745)</f>
        <v>0</v>
      </c>
      <c r="AR745" s="260">
        <f>IF($AL745="",0,'All Ticker P&amp;L'!L745)</f>
        <v>0</v>
      </c>
      <c r="AS745" s="261">
        <f>IF($AL745="",0,'All Ticker P&amp;L'!M745)</f>
        <v>0</v>
      </c>
      <c r="AT745" s="238" t="str">
        <f>IF($AL745="","",RANK(AR745,$AR$2:$AR$1001)+COUNTIF($AR$2:AR745,AR745)-1)</f>
        <v/>
      </c>
      <c r="AU745" s="238" t="str">
        <f>IF($AL745="","",RANK(AV745,$AV$2:$AV$1001)+COUNTIF($AV$2:AV745,AV745)-1)</f>
        <v/>
      </c>
      <c r="AV745" s="260">
        <f t="shared" si="54"/>
        <v>0</v>
      </c>
    </row>
    <row r="746" spans="26:48" ht="15" customHeight="1" x14ac:dyDescent="0.2">
      <c r="Z746" s="238" t="str">
        <f>Shares!A746</f>
        <v/>
      </c>
      <c r="AA746" s="238" t="str">
        <f>Shares!B746</f>
        <v/>
      </c>
      <c r="AB746" s="238" t="str">
        <f>Shares!C746</f>
        <v/>
      </c>
      <c r="AC746" s="238" t="str">
        <f>Shares!D746</f>
        <v/>
      </c>
      <c r="AD746" s="238">
        <f>IF($Z746="",0,Shares!E746)</f>
        <v>0</v>
      </c>
      <c r="AE746" s="260">
        <f>IF($Z746="",0,Shares!K746*Shares!J746)</f>
        <v>0</v>
      </c>
      <c r="AF746" s="261">
        <f t="shared" si="53"/>
        <v>0</v>
      </c>
      <c r="AG746" s="260">
        <f>IF($Z746="",0,Shares!M746)</f>
        <v>0</v>
      </c>
      <c r="AH746" s="261">
        <f>IF($Z746="",0,Shares!N746)</f>
        <v>0</v>
      </c>
      <c r="AI746" s="238" t="str">
        <f>IF($Z746="","",RANK(AE746,$AE$2:$AE$1001)+COUNTIF($AE$2:AE746,AE746)-1)</f>
        <v/>
      </c>
      <c r="AJ746" s="238" t="str">
        <f>IF($AD746&lt;0,COUNT($AJ$1:AJ745)+1,"")</f>
        <v/>
      </c>
      <c r="AL746" s="238" t="str">
        <f>'All Ticker P&amp;L'!A746</f>
        <v/>
      </c>
      <c r="AM746" s="238" t="str">
        <f>'All Ticker P&amp;L'!B746</f>
        <v/>
      </c>
      <c r="AN746" s="238" t="str">
        <f>'All Ticker P&amp;L'!C746</f>
        <v/>
      </c>
      <c r="AO746" s="238" t="str">
        <f>'All Ticker P&amp;L'!D746</f>
        <v/>
      </c>
      <c r="AP746" s="238">
        <f>IF($AL746="",0,'All Ticker P&amp;L'!E746)</f>
        <v>0</v>
      </c>
      <c r="AQ746" s="260">
        <f>IF($AL746="",0,'All Ticker P&amp;L'!J746*'All Ticker P&amp;L'!I746)</f>
        <v>0</v>
      </c>
      <c r="AR746" s="260">
        <f>IF($AL746="",0,'All Ticker P&amp;L'!L746)</f>
        <v>0</v>
      </c>
      <c r="AS746" s="261">
        <f>IF($AL746="",0,'All Ticker P&amp;L'!M746)</f>
        <v>0</v>
      </c>
      <c r="AT746" s="238" t="str">
        <f>IF($AL746="","",RANK(AR746,$AR$2:$AR$1001)+COUNTIF($AR$2:AR746,AR746)-1)</f>
        <v/>
      </c>
      <c r="AU746" s="238" t="str">
        <f>IF($AL746="","",RANK(AV746,$AV$2:$AV$1001)+COUNTIF($AV$2:AV746,AV746)-1)</f>
        <v/>
      </c>
      <c r="AV746" s="260">
        <f t="shared" si="54"/>
        <v>0</v>
      </c>
    </row>
    <row r="747" spans="26:48" ht="15" customHeight="1" x14ac:dyDescent="0.2">
      <c r="Z747" s="238" t="str">
        <f>Shares!A747</f>
        <v/>
      </c>
      <c r="AA747" s="238" t="str">
        <f>Shares!B747</f>
        <v/>
      </c>
      <c r="AB747" s="238" t="str">
        <f>Shares!C747</f>
        <v/>
      </c>
      <c r="AC747" s="238" t="str">
        <f>Shares!D747</f>
        <v/>
      </c>
      <c r="AD747" s="238">
        <f>IF($Z747="",0,Shares!E747)</f>
        <v>0</v>
      </c>
      <c r="AE747" s="260">
        <f>IF($Z747="",0,Shares!K747*Shares!J747)</f>
        <v>0</v>
      </c>
      <c r="AF747" s="261">
        <f t="shared" si="53"/>
        <v>0</v>
      </c>
      <c r="AG747" s="260">
        <f>IF($Z747="",0,Shares!M747)</f>
        <v>0</v>
      </c>
      <c r="AH747" s="261">
        <f>IF($Z747="",0,Shares!N747)</f>
        <v>0</v>
      </c>
      <c r="AI747" s="238" t="str">
        <f>IF($Z747="","",RANK(AE747,$AE$2:$AE$1001)+COUNTIF($AE$2:AE747,AE747)-1)</f>
        <v/>
      </c>
      <c r="AJ747" s="238" t="str">
        <f>IF($AD747&lt;0,COUNT($AJ$1:AJ746)+1,"")</f>
        <v/>
      </c>
      <c r="AL747" s="238" t="str">
        <f>'All Ticker P&amp;L'!A747</f>
        <v/>
      </c>
      <c r="AM747" s="238" t="str">
        <f>'All Ticker P&amp;L'!B747</f>
        <v/>
      </c>
      <c r="AN747" s="238" t="str">
        <f>'All Ticker P&amp;L'!C747</f>
        <v/>
      </c>
      <c r="AO747" s="238" t="str">
        <f>'All Ticker P&amp;L'!D747</f>
        <v/>
      </c>
      <c r="AP747" s="238">
        <f>IF($AL747="",0,'All Ticker P&amp;L'!E747)</f>
        <v>0</v>
      </c>
      <c r="AQ747" s="260">
        <f>IF($AL747="",0,'All Ticker P&amp;L'!J747*'All Ticker P&amp;L'!I747)</f>
        <v>0</v>
      </c>
      <c r="AR747" s="260">
        <f>IF($AL747="",0,'All Ticker P&amp;L'!L747)</f>
        <v>0</v>
      </c>
      <c r="AS747" s="261">
        <f>IF($AL747="",0,'All Ticker P&amp;L'!M747)</f>
        <v>0</v>
      </c>
      <c r="AT747" s="238" t="str">
        <f>IF($AL747="","",RANK(AR747,$AR$2:$AR$1001)+COUNTIF($AR$2:AR747,AR747)-1)</f>
        <v/>
      </c>
      <c r="AU747" s="238" t="str">
        <f>IF($AL747="","",RANK(AV747,$AV$2:$AV$1001)+COUNTIF($AV$2:AV747,AV747)-1)</f>
        <v/>
      </c>
      <c r="AV747" s="260">
        <f t="shared" si="54"/>
        <v>0</v>
      </c>
    </row>
    <row r="748" spans="26:48" ht="15" customHeight="1" x14ac:dyDescent="0.2">
      <c r="Z748" s="238" t="str">
        <f>Shares!A748</f>
        <v/>
      </c>
      <c r="AA748" s="238" t="str">
        <f>Shares!B748</f>
        <v/>
      </c>
      <c r="AB748" s="238" t="str">
        <f>Shares!C748</f>
        <v/>
      </c>
      <c r="AC748" s="238" t="str">
        <f>Shares!D748</f>
        <v/>
      </c>
      <c r="AD748" s="238">
        <f>IF($Z748="",0,Shares!E748)</f>
        <v>0</v>
      </c>
      <c r="AE748" s="260">
        <f>IF($Z748="",0,Shares!K748*Shares!J748)</f>
        <v>0</v>
      </c>
      <c r="AF748" s="261">
        <f t="shared" si="53"/>
        <v>0</v>
      </c>
      <c r="AG748" s="260">
        <f>IF($Z748="",0,Shares!M748)</f>
        <v>0</v>
      </c>
      <c r="AH748" s="261">
        <f>IF($Z748="",0,Shares!N748)</f>
        <v>0</v>
      </c>
      <c r="AI748" s="238" t="str">
        <f>IF($Z748="","",RANK(AE748,$AE$2:$AE$1001)+COUNTIF($AE$2:AE748,AE748)-1)</f>
        <v/>
      </c>
      <c r="AJ748" s="238" t="str">
        <f>IF($AD748&lt;0,COUNT($AJ$1:AJ747)+1,"")</f>
        <v/>
      </c>
      <c r="AL748" s="238" t="str">
        <f>'All Ticker P&amp;L'!A748</f>
        <v/>
      </c>
      <c r="AM748" s="238" t="str">
        <f>'All Ticker P&amp;L'!B748</f>
        <v/>
      </c>
      <c r="AN748" s="238" t="str">
        <f>'All Ticker P&amp;L'!C748</f>
        <v/>
      </c>
      <c r="AO748" s="238" t="str">
        <f>'All Ticker P&amp;L'!D748</f>
        <v/>
      </c>
      <c r="AP748" s="238">
        <f>IF($AL748="",0,'All Ticker P&amp;L'!E748)</f>
        <v>0</v>
      </c>
      <c r="AQ748" s="260">
        <f>IF($AL748="",0,'All Ticker P&amp;L'!J748*'All Ticker P&amp;L'!I748)</f>
        <v>0</v>
      </c>
      <c r="AR748" s="260">
        <f>IF($AL748="",0,'All Ticker P&amp;L'!L748)</f>
        <v>0</v>
      </c>
      <c r="AS748" s="261">
        <f>IF($AL748="",0,'All Ticker P&amp;L'!M748)</f>
        <v>0</v>
      </c>
      <c r="AT748" s="238" t="str">
        <f>IF($AL748="","",RANK(AR748,$AR$2:$AR$1001)+COUNTIF($AR$2:AR748,AR748)-1)</f>
        <v/>
      </c>
      <c r="AU748" s="238" t="str">
        <f>IF($AL748="","",RANK(AV748,$AV$2:$AV$1001)+COUNTIF($AV$2:AV748,AV748)-1)</f>
        <v/>
      </c>
      <c r="AV748" s="260">
        <f t="shared" si="54"/>
        <v>0</v>
      </c>
    </row>
    <row r="749" spans="26:48" ht="15" customHeight="1" x14ac:dyDescent="0.2">
      <c r="Z749" s="238" t="str">
        <f>Shares!A749</f>
        <v/>
      </c>
      <c r="AA749" s="238" t="str">
        <f>Shares!B749</f>
        <v/>
      </c>
      <c r="AB749" s="238" t="str">
        <f>Shares!C749</f>
        <v/>
      </c>
      <c r="AC749" s="238" t="str">
        <f>Shares!D749</f>
        <v/>
      </c>
      <c r="AD749" s="238">
        <f>IF($Z749="",0,Shares!E749)</f>
        <v>0</v>
      </c>
      <c r="AE749" s="260">
        <f>IF($Z749="",0,Shares!K749*Shares!J749)</f>
        <v>0</v>
      </c>
      <c r="AF749" s="261">
        <f t="shared" si="53"/>
        <v>0</v>
      </c>
      <c r="AG749" s="260">
        <f>IF($Z749="",0,Shares!M749)</f>
        <v>0</v>
      </c>
      <c r="AH749" s="261">
        <f>IF($Z749="",0,Shares!N749)</f>
        <v>0</v>
      </c>
      <c r="AI749" s="238" t="str">
        <f>IF($Z749="","",RANK(AE749,$AE$2:$AE$1001)+COUNTIF($AE$2:AE749,AE749)-1)</f>
        <v/>
      </c>
      <c r="AJ749" s="238" t="str">
        <f>IF($AD749&lt;0,COUNT($AJ$1:AJ748)+1,"")</f>
        <v/>
      </c>
      <c r="AL749" s="238" t="str">
        <f>'All Ticker P&amp;L'!A749</f>
        <v/>
      </c>
      <c r="AM749" s="238" t="str">
        <f>'All Ticker P&amp;L'!B749</f>
        <v/>
      </c>
      <c r="AN749" s="238" t="str">
        <f>'All Ticker P&amp;L'!C749</f>
        <v/>
      </c>
      <c r="AO749" s="238" t="str">
        <f>'All Ticker P&amp;L'!D749</f>
        <v/>
      </c>
      <c r="AP749" s="238">
        <f>IF($AL749="",0,'All Ticker P&amp;L'!E749)</f>
        <v>0</v>
      </c>
      <c r="AQ749" s="260">
        <f>IF($AL749="",0,'All Ticker P&amp;L'!J749*'All Ticker P&amp;L'!I749)</f>
        <v>0</v>
      </c>
      <c r="AR749" s="260">
        <f>IF($AL749="",0,'All Ticker P&amp;L'!L749)</f>
        <v>0</v>
      </c>
      <c r="AS749" s="261">
        <f>IF($AL749="",0,'All Ticker P&amp;L'!M749)</f>
        <v>0</v>
      </c>
      <c r="AT749" s="238" t="str">
        <f>IF($AL749="","",RANK(AR749,$AR$2:$AR$1001)+COUNTIF($AR$2:AR749,AR749)-1)</f>
        <v/>
      </c>
      <c r="AU749" s="238" t="str">
        <f>IF($AL749="","",RANK(AV749,$AV$2:$AV$1001)+COUNTIF($AV$2:AV749,AV749)-1)</f>
        <v/>
      </c>
      <c r="AV749" s="260">
        <f t="shared" si="54"/>
        <v>0</v>
      </c>
    </row>
    <row r="750" spans="26:48" ht="15" customHeight="1" x14ac:dyDescent="0.2">
      <c r="Z750" s="238" t="str">
        <f>Shares!A750</f>
        <v/>
      </c>
      <c r="AA750" s="238" t="str">
        <f>Shares!B750</f>
        <v/>
      </c>
      <c r="AB750" s="238" t="str">
        <f>Shares!C750</f>
        <v/>
      </c>
      <c r="AC750" s="238" t="str">
        <f>Shares!D750</f>
        <v/>
      </c>
      <c r="AD750" s="238">
        <f>IF($Z750="",0,Shares!E750)</f>
        <v>0</v>
      </c>
      <c r="AE750" s="260">
        <f>IF($Z750="",0,Shares!K750*Shares!J750)</f>
        <v>0</v>
      </c>
      <c r="AF750" s="261">
        <f t="shared" si="53"/>
        <v>0</v>
      </c>
      <c r="AG750" s="260">
        <f>IF($Z750="",0,Shares!M750)</f>
        <v>0</v>
      </c>
      <c r="AH750" s="261">
        <f>IF($Z750="",0,Shares!N750)</f>
        <v>0</v>
      </c>
      <c r="AI750" s="238" t="str">
        <f>IF($Z750="","",RANK(AE750,$AE$2:$AE$1001)+COUNTIF($AE$2:AE750,AE750)-1)</f>
        <v/>
      </c>
      <c r="AJ750" s="238" t="str">
        <f>IF($AD750&lt;0,COUNT($AJ$1:AJ749)+1,"")</f>
        <v/>
      </c>
      <c r="AL750" s="238" t="str">
        <f>'All Ticker P&amp;L'!A750</f>
        <v/>
      </c>
      <c r="AM750" s="238" t="str">
        <f>'All Ticker P&amp;L'!B750</f>
        <v/>
      </c>
      <c r="AN750" s="238" t="str">
        <f>'All Ticker P&amp;L'!C750</f>
        <v/>
      </c>
      <c r="AO750" s="238" t="str">
        <f>'All Ticker P&amp;L'!D750</f>
        <v/>
      </c>
      <c r="AP750" s="238">
        <f>IF($AL750="",0,'All Ticker P&amp;L'!E750)</f>
        <v>0</v>
      </c>
      <c r="AQ750" s="260">
        <f>IF($AL750="",0,'All Ticker P&amp;L'!J750*'All Ticker P&amp;L'!I750)</f>
        <v>0</v>
      </c>
      <c r="AR750" s="260">
        <f>IF($AL750="",0,'All Ticker P&amp;L'!L750)</f>
        <v>0</v>
      </c>
      <c r="AS750" s="261">
        <f>IF($AL750="",0,'All Ticker P&amp;L'!M750)</f>
        <v>0</v>
      </c>
      <c r="AT750" s="238" t="str">
        <f>IF($AL750="","",RANK(AR750,$AR$2:$AR$1001)+COUNTIF($AR$2:AR750,AR750)-1)</f>
        <v/>
      </c>
      <c r="AU750" s="238" t="str">
        <f>IF($AL750="","",RANK(AV750,$AV$2:$AV$1001)+COUNTIF($AV$2:AV750,AV750)-1)</f>
        <v/>
      </c>
      <c r="AV750" s="260">
        <f t="shared" si="54"/>
        <v>0</v>
      </c>
    </row>
    <row r="751" spans="26:48" ht="15" customHeight="1" x14ac:dyDescent="0.2">
      <c r="Z751" s="238" t="str">
        <f>Shares!A751</f>
        <v/>
      </c>
      <c r="AA751" s="238" t="str">
        <f>Shares!B751</f>
        <v/>
      </c>
      <c r="AB751" s="238" t="str">
        <f>Shares!C751</f>
        <v/>
      </c>
      <c r="AC751" s="238" t="str">
        <f>Shares!D751</f>
        <v/>
      </c>
      <c r="AD751" s="238">
        <f>IF($Z751="",0,Shares!E751)</f>
        <v>0</v>
      </c>
      <c r="AE751" s="260">
        <f>IF($Z751="",0,Shares!K751*Shares!J751)</f>
        <v>0</v>
      </c>
      <c r="AF751" s="261">
        <f t="shared" si="53"/>
        <v>0</v>
      </c>
      <c r="AG751" s="260">
        <f>IF($Z751="",0,Shares!M751)</f>
        <v>0</v>
      </c>
      <c r="AH751" s="261">
        <f>IF($Z751="",0,Shares!N751)</f>
        <v>0</v>
      </c>
      <c r="AI751" s="238" t="str">
        <f>IF($Z751="","",RANK(AE751,$AE$2:$AE$1001)+COUNTIF($AE$2:AE751,AE751)-1)</f>
        <v/>
      </c>
      <c r="AJ751" s="238" t="str">
        <f>IF($AD751&lt;0,COUNT($AJ$1:AJ750)+1,"")</f>
        <v/>
      </c>
      <c r="AL751" s="238" t="str">
        <f>'All Ticker P&amp;L'!A751</f>
        <v/>
      </c>
      <c r="AM751" s="238" t="str">
        <f>'All Ticker P&amp;L'!B751</f>
        <v/>
      </c>
      <c r="AN751" s="238" t="str">
        <f>'All Ticker P&amp;L'!C751</f>
        <v/>
      </c>
      <c r="AO751" s="238" t="str">
        <f>'All Ticker P&amp;L'!D751</f>
        <v/>
      </c>
      <c r="AP751" s="238">
        <f>IF($AL751="",0,'All Ticker P&amp;L'!E751)</f>
        <v>0</v>
      </c>
      <c r="AQ751" s="260">
        <f>IF($AL751="",0,'All Ticker P&amp;L'!J751*'All Ticker P&amp;L'!I751)</f>
        <v>0</v>
      </c>
      <c r="AR751" s="260">
        <f>IF($AL751="",0,'All Ticker P&amp;L'!L751)</f>
        <v>0</v>
      </c>
      <c r="AS751" s="261">
        <f>IF($AL751="",0,'All Ticker P&amp;L'!M751)</f>
        <v>0</v>
      </c>
      <c r="AT751" s="238" t="str">
        <f>IF($AL751="","",RANK(AR751,$AR$2:$AR$1001)+COUNTIF($AR$2:AR751,AR751)-1)</f>
        <v/>
      </c>
      <c r="AU751" s="238" t="str">
        <f>IF($AL751="","",RANK(AV751,$AV$2:$AV$1001)+COUNTIF($AV$2:AV751,AV751)-1)</f>
        <v/>
      </c>
      <c r="AV751" s="260">
        <f t="shared" si="54"/>
        <v>0</v>
      </c>
    </row>
    <row r="752" spans="26:48" ht="15" customHeight="1" x14ac:dyDescent="0.2">
      <c r="Z752" s="238" t="str">
        <f>Shares!A752</f>
        <v/>
      </c>
      <c r="AA752" s="238" t="str">
        <f>Shares!B752</f>
        <v/>
      </c>
      <c r="AB752" s="238" t="str">
        <f>Shares!C752</f>
        <v/>
      </c>
      <c r="AC752" s="238" t="str">
        <f>Shares!D752</f>
        <v/>
      </c>
      <c r="AD752" s="238">
        <f>IF($Z752="",0,Shares!E752)</f>
        <v>0</v>
      </c>
      <c r="AE752" s="260">
        <f>IF($Z752="",0,Shares!K752*Shares!J752)</f>
        <v>0</v>
      </c>
      <c r="AF752" s="261">
        <f t="shared" si="53"/>
        <v>0</v>
      </c>
      <c r="AG752" s="260">
        <f>IF($Z752="",0,Shares!M752)</f>
        <v>0</v>
      </c>
      <c r="AH752" s="261">
        <f>IF($Z752="",0,Shares!N752)</f>
        <v>0</v>
      </c>
      <c r="AI752" s="238" t="str">
        <f>IF($Z752="","",RANK(AE752,$AE$2:$AE$1001)+COUNTIF($AE$2:AE752,AE752)-1)</f>
        <v/>
      </c>
      <c r="AJ752" s="238" t="str">
        <f>IF($AD752&lt;0,COUNT($AJ$1:AJ751)+1,"")</f>
        <v/>
      </c>
      <c r="AL752" s="238" t="str">
        <f>'All Ticker P&amp;L'!A752</f>
        <v/>
      </c>
      <c r="AM752" s="238" t="str">
        <f>'All Ticker P&amp;L'!B752</f>
        <v/>
      </c>
      <c r="AN752" s="238" t="str">
        <f>'All Ticker P&amp;L'!C752</f>
        <v/>
      </c>
      <c r="AO752" s="238" t="str">
        <f>'All Ticker P&amp;L'!D752</f>
        <v/>
      </c>
      <c r="AP752" s="238">
        <f>IF($AL752="",0,'All Ticker P&amp;L'!E752)</f>
        <v>0</v>
      </c>
      <c r="AQ752" s="260">
        <f>IF($AL752="",0,'All Ticker P&amp;L'!J752*'All Ticker P&amp;L'!I752)</f>
        <v>0</v>
      </c>
      <c r="AR752" s="260">
        <f>IF($AL752="",0,'All Ticker P&amp;L'!L752)</f>
        <v>0</v>
      </c>
      <c r="AS752" s="261">
        <f>IF($AL752="",0,'All Ticker P&amp;L'!M752)</f>
        <v>0</v>
      </c>
      <c r="AT752" s="238" t="str">
        <f>IF($AL752="","",RANK(AR752,$AR$2:$AR$1001)+COUNTIF($AR$2:AR752,AR752)-1)</f>
        <v/>
      </c>
      <c r="AU752" s="238" t="str">
        <f>IF($AL752="","",RANK(AV752,$AV$2:$AV$1001)+COUNTIF($AV$2:AV752,AV752)-1)</f>
        <v/>
      </c>
      <c r="AV752" s="260">
        <f t="shared" si="54"/>
        <v>0</v>
      </c>
    </row>
    <row r="753" spans="26:48" ht="15" customHeight="1" x14ac:dyDescent="0.2">
      <c r="Z753" s="238" t="str">
        <f>Shares!A753</f>
        <v/>
      </c>
      <c r="AA753" s="238" t="str">
        <f>Shares!B753</f>
        <v/>
      </c>
      <c r="AB753" s="238" t="str">
        <f>Shares!C753</f>
        <v/>
      </c>
      <c r="AC753" s="238" t="str">
        <f>Shares!D753</f>
        <v/>
      </c>
      <c r="AD753" s="238">
        <f>IF($Z753="",0,Shares!E753)</f>
        <v>0</v>
      </c>
      <c r="AE753" s="260">
        <f>IF($Z753="",0,Shares!K753*Shares!J753)</f>
        <v>0</v>
      </c>
      <c r="AF753" s="261">
        <f t="shared" si="53"/>
        <v>0</v>
      </c>
      <c r="AG753" s="260">
        <f>IF($Z753="",0,Shares!M753)</f>
        <v>0</v>
      </c>
      <c r="AH753" s="261">
        <f>IF($Z753="",0,Shares!N753)</f>
        <v>0</v>
      </c>
      <c r="AI753" s="238" t="str">
        <f>IF($Z753="","",RANK(AE753,$AE$2:$AE$1001)+COUNTIF($AE$2:AE753,AE753)-1)</f>
        <v/>
      </c>
      <c r="AJ753" s="238" t="str">
        <f>IF($AD753&lt;0,COUNT($AJ$1:AJ752)+1,"")</f>
        <v/>
      </c>
      <c r="AL753" s="238" t="str">
        <f>'All Ticker P&amp;L'!A753</f>
        <v/>
      </c>
      <c r="AM753" s="238" t="str">
        <f>'All Ticker P&amp;L'!B753</f>
        <v/>
      </c>
      <c r="AN753" s="238" t="str">
        <f>'All Ticker P&amp;L'!C753</f>
        <v/>
      </c>
      <c r="AO753" s="238" t="str">
        <f>'All Ticker P&amp;L'!D753</f>
        <v/>
      </c>
      <c r="AP753" s="238">
        <f>IF($AL753="",0,'All Ticker P&amp;L'!E753)</f>
        <v>0</v>
      </c>
      <c r="AQ753" s="260">
        <f>IF($AL753="",0,'All Ticker P&amp;L'!J753*'All Ticker P&amp;L'!I753)</f>
        <v>0</v>
      </c>
      <c r="AR753" s="260">
        <f>IF($AL753="",0,'All Ticker P&amp;L'!L753)</f>
        <v>0</v>
      </c>
      <c r="AS753" s="261">
        <f>IF($AL753="",0,'All Ticker P&amp;L'!M753)</f>
        <v>0</v>
      </c>
      <c r="AT753" s="238" t="str">
        <f>IF($AL753="","",RANK(AR753,$AR$2:$AR$1001)+COUNTIF($AR$2:AR753,AR753)-1)</f>
        <v/>
      </c>
      <c r="AU753" s="238" t="str">
        <f>IF($AL753="","",RANK(AV753,$AV$2:$AV$1001)+COUNTIF($AV$2:AV753,AV753)-1)</f>
        <v/>
      </c>
      <c r="AV753" s="260">
        <f t="shared" si="54"/>
        <v>0</v>
      </c>
    </row>
    <row r="754" spans="26:48" ht="15" customHeight="1" x14ac:dyDescent="0.2">
      <c r="Z754" s="238" t="str">
        <f>Shares!A754</f>
        <v/>
      </c>
      <c r="AA754" s="238" t="str">
        <f>Shares!B754</f>
        <v/>
      </c>
      <c r="AB754" s="238" t="str">
        <f>Shares!C754</f>
        <v/>
      </c>
      <c r="AC754" s="238" t="str">
        <f>Shares!D754</f>
        <v/>
      </c>
      <c r="AD754" s="238">
        <f>IF($Z754="",0,Shares!E754)</f>
        <v>0</v>
      </c>
      <c r="AE754" s="260">
        <f>IF($Z754="",0,Shares!K754*Shares!J754)</f>
        <v>0</v>
      </c>
      <c r="AF754" s="261">
        <f t="shared" si="53"/>
        <v>0</v>
      </c>
      <c r="AG754" s="260">
        <f>IF($Z754="",0,Shares!M754)</f>
        <v>0</v>
      </c>
      <c r="AH754" s="261">
        <f>IF($Z754="",0,Shares!N754)</f>
        <v>0</v>
      </c>
      <c r="AI754" s="238" t="str">
        <f>IF($Z754="","",RANK(AE754,$AE$2:$AE$1001)+COUNTIF($AE$2:AE754,AE754)-1)</f>
        <v/>
      </c>
      <c r="AJ754" s="238" t="str">
        <f>IF($AD754&lt;0,COUNT($AJ$1:AJ753)+1,"")</f>
        <v/>
      </c>
      <c r="AL754" s="238" t="str">
        <f>'All Ticker P&amp;L'!A754</f>
        <v/>
      </c>
      <c r="AM754" s="238" t="str">
        <f>'All Ticker P&amp;L'!B754</f>
        <v/>
      </c>
      <c r="AN754" s="238" t="str">
        <f>'All Ticker P&amp;L'!C754</f>
        <v/>
      </c>
      <c r="AO754" s="238" t="str">
        <f>'All Ticker P&amp;L'!D754</f>
        <v/>
      </c>
      <c r="AP754" s="238">
        <f>IF($AL754="",0,'All Ticker P&amp;L'!E754)</f>
        <v>0</v>
      </c>
      <c r="AQ754" s="260">
        <f>IF($AL754="",0,'All Ticker P&amp;L'!J754*'All Ticker P&amp;L'!I754)</f>
        <v>0</v>
      </c>
      <c r="AR754" s="260">
        <f>IF($AL754="",0,'All Ticker P&amp;L'!L754)</f>
        <v>0</v>
      </c>
      <c r="AS754" s="261">
        <f>IF($AL754="",0,'All Ticker P&amp;L'!M754)</f>
        <v>0</v>
      </c>
      <c r="AT754" s="238" t="str">
        <f>IF($AL754="","",RANK(AR754,$AR$2:$AR$1001)+COUNTIF($AR$2:AR754,AR754)-1)</f>
        <v/>
      </c>
      <c r="AU754" s="238" t="str">
        <f>IF($AL754="","",RANK(AV754,$AV$2:$AV$1001)+COUNTIF($AV$2:AV754,AV754)-1)</f>
        <v/>
      </c>
      <c r="AV754" s="260">
        <f t="shared" si="54"/>
        <v>0</v>
      </c>
    </row>
    <row r="755" spans="26:48" ht="15" customHeight="1" x14ac:dyDescent="0.2">
      <c r="Z755" s="238" t="str">
        <f>Shares!A755</f>
        <v/>
      </c>
      <c r="AA755" s="238" t="str">
        <f>Shares!B755</f>
        <v/>
      </c>
      <c r="AB755" s="238" t="str">
        <f>Shares!C755</f>
        <v/>
      </c>
      <c r="AC755" s="238" t="str">
        <f>Shares!D755</f>
        <v/>
      </c>
      <c r="AD755" s="238">
        <f>IF($Z755="",0,Shares!E755)</f>
        <v>0</v>
      </c>
      <c r="AE755" s="260">
        <f>IF($Z755="",0,Shares!K755*Shares!J755)</f>
        <v>0</v>
      </c>
      <c r="AF755" s="261">
        <f t="shared" si="53"/>
        <v>0</v>
      </c>
      <c r="AG755" s="260">
        <f>IF($Z755="",0,Shares!M755)</f>
        <v>0</v>
      </c>
      <c r="AH755" s="261">
        <f>IF($Z755="",0,Shares!N755)</f>
        <v>0</v>
      </c>
      <c r="AI755" s="238" t="str">
        <f>IF($Z755="","",RANK(AE755,$AE$2:$AE$1001)+COUNTIF($AE$2:AE755,AE755)-1)</f>
        <v/>
      </c>
      <c r="AJ755" s="238" t="str">
        <f>IF($AD755&lt;0,COUNT($AJ$1:AJ754)+1,"")</f>
        <v/>
      </c>
      <c r="AL755" s="238" t="str">
        <f>'All Ticker P&amp;L'!A755</f>
        <v/>
      </c>
      <c r="AM755" s="238" t="str">
        <f>'All Ticker P&amp;L'!B755</f>
        <v/>
      </c>
      <c r="AN755" s="238" t="str">
        <f>'All Ticker P&amp;L'!C755</f>
        <v/>
      </c>
      <c r="AO755" s="238" t="str">
        <f>'All Ticker P&amp;L'!D755</f>
        <v/>
      </c>
      <c r="AP755" s="238">
        <f>IF($AL755="",0,'All Ticker P&amp;L'!E755)</f>
        <v>0</v>
      </c>
      <c r="AQ755" s="260">
        <f>IF($AL755="",0,'All Ticker P&amp;L'!J755*'All Ticker P&amp;L'!I755)</f>
        <v>0</v>
      </c>
      <c r="AR755" s="260">
        <f>IF($AL755="",0,'All Ticker P&amp;L'!L755)</f>
        <v>0</v>
      </c>
      <c r="AS755" s="261">
        <f>IF($AL755="",0,'All Ticker P&amp;L'!M755)</f>
        <v>0</v>
      </c>
      <c r="AT755" s="238" t="str">
        <f>IF($AL755="","",RANK(AR755,$AR$2:$AR$1001)+COUNTIF($AR$2:AR755,AR755)-1)</f>
        <v/>
      </c>
      <c r="AU755" s="238" t="str">
        <f>IF($AL755="","",RANK(AV755,$AV$2:$AV$1001)+COUNTIF($AV$2:AV755,AV755)-1)</f>
        <v/>
      </c>
      <c r="AV755" s="260">
        <f t="shared" si="54"/>
        <v>0</v>
      </c>
    </row>
    <row r="756" spans="26:48" ht="15" customHeight="1" x14ac:dyDescent="0.2">
      <c r="Z756" s="238" t="str">
        <f>Shares!A756</f>
        <v/>
      </c>
      <c r="AA756" s="238" t="str">
        <f>Shares!B756</f>
        <v/>
      </c>
      <c r="AB756" s="238" t="str">
        <f>Shares!C756</f>
        <v/>
      </c>
      <c r="AC756" s="238" t="str">
        <f>Shares!D756</f>
        <v/>
      </c>
      <c r="AD756" s="238">
        <f>IF($Z756="",0,Shares!E756)</f>
        <v>0</v>
      </c>
      <c r="AE756" s="260">
        <f>IF($Z756="",0,Shares!K756*Shares!J756)</f>
        <v>0</v>
      </c>
      <c r="AF756" s="261">
        <f t="shared" si="53"/>
        <v>0</v>
      </c>
      <c r="AG756" s="260">
        <f>IF($Z756="",0,Shares!M756)</f>
        <v>0</v>
      </c>
      <c r="AH756" s="261">
        <f>IF($Z756="",0,Shares!N756)</f>
        <v>0</v>
      </c>
      <c r="AI756" s="238" t="str">
        <f>IF($Z756="","",RANK(AE756,$AE$2:$AE$1001)+COUNTIF($AE$2:AE756,AE756)-1)</f>
        <v/>
      </c>
      <c r="AJ756" s="238" t="str">
        <f>IF($AD756&lt;0,COUNT($AJ$1:AJ755)+1,"")</f>
        <v/>
      </c>
      <c r="AL756" s="238" t="str">
        <f>'All Ticker P&amp;L'!A756</f>
        <v/>
      </c>
      <c r="AM756" s="238" t="str">
        <f>'All Ticker P&amp;L'!B756</f>
        <v/>
      </c>
      <c r="AN756" s="238" t="str">
        <f>'All Ticker P&amp;L'!C756</f>
        <v/>
      </c>
      <c r="AO756" s="238" t="str">
        <f>'All Ticker P&amp;L'!D756</f>
        <v/>
      </c>
      <c r="AP756" s="238">
        <f>IF($AL756="",0,'All Ticker P&amp;L'!E756)</f>
        <v>0</v>
      </c>
      <c r="AQ756" s="260">
        <f>IF($AL756="",0,'All Ticker P&amp;L'!J756*'All Ticker P&amp;L'!I756)</f>
        <v>0</v>
      </c>
      <c r="AR756" s="260">
        <f>IF($AL756="",0,'All Ticker P&amp;L'!L756)</f>
        <v>0</v>
      </c>
      <c r="AS756" s="261">
        <f>IF($AL756="",0,'All Ticker P&amp;L'!M756)</f>
        <v>0</v>
      </c>
      <c r="AT756" s="238" t="str">
        <f>IF($AL756="","",RANK(AR756,$AR$2:$AR$1001)+COUNTIF($AR$2:AR756,AR756)-1)</f>
        <v/>
      </c>
      <c r="AU756" s="238" t="str">
        <f>IF($AL756="","",RANK(AV756,$AV$2:$AV$1001)+COUNTIF($AV$2:AV756,AV756)-1)</f>
        <v/>
      </c>
      <c r="AV756" s="260">
        <f t="shared" si="54"/>
        <v>0</v>
      </c>
    </row>
    <row r="757" spans="26:48" ht="15" customHeight="1" x14ac:dyDescent="0.2">
      <c r="Z757" s="238" t="str">
        <f>Shares!A757</f>
        <v/>
      </c>
      <c r="AA757" s="238" t="str">
        <f>Shares!B757</f>
        <v/>
      </c>
      <c r="AB757" s="238" t="str">
        <f>Shares!C757</f>
        <v/>
      </c>
      <c r="AC757" s="238" t="str">
        <f>Shares!D757</f>
        <v/>
      </c>
      <c r="AD757" s="238">
        <f>IF($Z757="",0,Shares!E757)</f>
        <v>0</v>
      </c>
      <c r="AE757" s="260">
        <f>IF($Z757="",0,Shares!K757*Shares!J757)</f>
        <v>0</v>
      </c>
      <c r="AF757" s="261">
        <f t="shared" si="53"/>
        <v>0</v>
      </c>
      <c r="AG757" s="260">
        <f>IF($Z757="",0,Shares!M757)</f>
        <v>0</v>
      </c>
      <c r="AH757" s="261">
        <f>IF($Z757="",0,Shares!N757)</f>
        <v>0</v>
      </c>
      <c r="AI757" s="238" t="str">
        <f>IF($Z757="","",RANK(AE757,$AE$2:$AE$1001)+COUNTIF($AE$2:AE757,AE757)-1)</f>
        <v/>
      </c>
      <c r="AJ757" s="238" t="str">
        <f>IF($AD757&lt;0,COUNT($AJ$1:AJ756)+1,"")</f>
        <v/>
      </c>
      <c r="AL757" s="238" t="str">
        <f>'All Ticker P&amp;L'!A757</f>
        <v/>
      </c>
      <c r="AM757" s="238" t="str">
        <f>'All Ticker P&amp;L'!B757</f>
        <v/>
      </c>
      <c r="AN757" s="238" t="str">
        <f>'All Ticker P&amp;L'!C757</f>
        <v/>
      </c>
      <c r="AO757" s="238" t="str">
        <f>'All Ticker P&amp;L'!D757</f>
        <v/>
      </c>
      <c r="AP757" s="238">
        <f>IF($AL757="",0,'All Ticker P&amp;L'!E757)</f>
        <v>0</v>
      </c>
      <c r="AQ757" s="260">
        <f>IF($AL757="",0,'All Ticker P&amp;L'!J757*'All Ticker P&amp;L'!I757)</f>
        <v>0</v>
      </c>
      <c r="AR757" s="260">
        <f>IF($AL757="",0,'All Ticker P&amp;L'!L757)</f>
        <v>0</v>
      </c>
      <c r="AS757" s="261">
        <f>IF($AL757="",0,'All Ticker P&amp;L'!M757)</f>
        <v>0</v>
      </c>
      <c r="AT757" s="238" t="str">
        <f>IF($AL757="","",RANK(AR757,$AR$2:$AR$1001)+COUNTIF($AR$2:AR757,AR757)-1)</f>
        <v/>
      </c>
      <c r="AU757" s="238" t="str">
        <f>IF($AL757="","",RANK(AV757,$AV$2:$AV$1001)+COUNTIF($AV$2:AV757,AV757)-1)</f>
        <v/>
      </c>
      <c r="AV757" s="260">
        <f t="shared" si="54"/>
        <v>0</v>
      </c>
    </row>
    <row r="758" spans="26:48" ht="15" customHeight="1" x14ac:dyDescent="0.2">
      <c r="Z758" s="238" t="str">
        <f>Shares!A758</f>
        <v/>
      </c>
      <c r="AA758" s="238" t="str">
        <f>Shares!B758</f>
        <v/>
      </c>
      <c r="AB758" s="238" t="str">
        <f>Shares!C758</f>
        <v/>
      </c>
      <c r="AC758" s="238" t="str">
        <f>Shares!D758</f>
        <v/>
      </c>
      <c r="AD758" s="238">
        <f>IF($Z758="",0,Shares!E758)</f>
        <v>0</v>
      </c>
      <c r="AE758" s="260">
        <f>IF($Z758="",0,Shares!K758*Shares!J758)</f>
        <v>0</v>
      </c>
      <c r="AF758" s="261">
        <f t="shared" si="53"/>
        <v>0</v>
      </c>
      <c r="AG758" s="260">
        <f>IF($Z758="",0,Shares!M758)</f>
        <v>0</v>
      </c>
      <c r="AH758" s="261">
        <f>IF($Z758="",0,Shares!N758)</f>
        <v>0</v>
      </c>
      <c r="AI758" s="238" t="str">
        <f>IF($Z758="","",RANK(AE758,$AE$2:$AE$1001)+COUNTIF($AE$2:AE758,AE758)-1)</f>
        <v/>
      </c>
      <c r="AJ758" s="238" t="str">
        <f>IF($AD758&lt;0,COUNT($AJ$1:AJ757)+1,"")</f>
        <v/>
      </c>
      <c r="AL758" s="238" t="str">
        <f>'All Ticker P&amp;L'!A758</f>
        <v/>
      </c>
      <c r="AM758" s="238" t="str">
        <f>'All Ticker P&amp;L'!B758</f>
        <v/>
      </c>
      <c r="AN758" s="238" t="str">
        <f>'All Ticker P&amp;L'!C758</f>
        <v/>
      </c>
      <c r="AO758" s="238" t="str">
        <f>'All Ticker P&amp;L'!D758</f>
        <v/>
      </c>
      <c r="AP758" s="238">
        <f>IF($AL758="",0,'All Ticker P&amp;L'!E758)</f>
        <v>0</v>
      </c>
      <c r="AQ758" s="260">
        <f>IF($AL758="",0,'All Ticker P&amp;L'!J758*'All Ticker P&amp;L'!I758)</f>
        <v>0</v>
      </c>
      <c r="AR758" s="260">
        <f>IF($AL758="",0,'All Ticker P&amp;L'!L758)</f>
        <v>0</v>
      </c>
      <c r="AS758" s="261">
        <f>IF($AL758="",0,'All Ticker P&amp;L'!M758)</f>
        <v>0</v>
      </c>
      <c r="AT758" s="238" t="str">
        <f>IF($AL758="","",RANK(AR758,$AR$2:$AR$1001)+COUNTIF($AR$2:AR758,AR758)-1)</f>
        <v/>
      </c>
      <c r="AU758" s="238" t="str">
        <f>IF($AL758="","",RANK(AV758,$AV$2:$AV$1001)+COUNTIF($AV$2:AV758,AV758)-1)</f>
        <v/>
      </c>
      <c r="AV758" s="260">
        <f t="shared" si="54"/>
        <v>0</v>
      </c>
    </row>
    <row r="759" spans="26:48" ht="15" customHeight="1" x14ac:dyDescent="0.2">
      <c r="Z759" s="238" t="str">
        <f>Shares!A759</f>
        <v/>
      </c>
      <c r="AA759" s="238" t="str">
        <f>Shares!B759</f>
        <v/>
      </c>
      <c r="AB759" s="238" t="str">
        <f>Shares!C759</f>
        <v/>
      </c>
      <c r="AC759" s="238" t="str">
        <f>Shares!D759</f>
        <v/>
      </c>
      <c r="AD759" s="238">
        <f>IF($Z759="",0,Shares!E759)</f>
        <v>0</v>
      </c>
      <c r="AE759" s="260">
        <f>IF($Z759="",0,Shares!K759*Shares!J759)</f>
        <v>0</v>
      </c>
      <c r="AF759" s="261">
        <f t="shared" si="53"/>
        <v>0</v>
      </c>
      <c r="AG759" s="260">
        <f>IF($Z759="",0,Shares!M759)</f>
        <v>0</v>
      </c>
      <c r="AH759" s="261">
        <f>IF($Z759="",0,Shares!N759)</f>
        <v>0</v>
      </c>
      <c r="AI759" s="238" t="str">
        <f>IF($Z759="","",RANK(AE759,$AE$2:$AE$1001)+COUNTIF($AE$2:AE759,AE759)-1)</f>
        <v/>
      </c>
      <c r="AJ759" s="238" t="str">
        <f>IF($AD759&lt;0,COUNT($AJ$1:AJ758)+1,"")</f>
        <v/>
      </c>
      <c r="AL759" s="238" t="str">
        <f>'All Ticker P&amp;L'!A759</f>
        <v/>
      </c>
      <c r="AM759" s="238" t="str">
        <f>'All Ticker P&amp;L'!B759</f>
        <v/>
      </c>
      <c r="AN759" s="238" t="str">
        <f>'All Ticker P&amp;L'!C759</f>
        <v/>
      </c>
      <c r="AO759" s="238" t="str">
        <f>'All Ticker P&amp;L'!D759</f>
        <v/>
      </c>
      <c r="AP759" s="238">
        <f>IF($AL759="",0,'All Ticker P&amp;L'!E759)</f>
        <v>0</v>
      </c>
      <c r="AQ759" s="260">
        <f>IF($AL759="",0,'All Ticker P&amp;L'!J759*'All Ticker P&amp;L'!I759)</f>
        <v>0</v>
      </c>
      <c r="AR759" s="260">
        <f>IF($AL759="",0,'All Ticker P&amp;L'!L759)</f>
        <v>0</v>
      </c>
      <c r="AS759" s="261">
        <f>IF($AL759="",0,'All Ticker P&amp;L'!M759)</f>
        <v>0</v>
      </c>
      <c r="AT759" s="238" t="str">
        <f>IF($AL759="","",RANK(AR759,$AR$2:$AR$1001)+COUNTIF($AR$2:AR759,AR759)-1)</f>
        <v/>
      </c>
      <c r="AU759" s="238" t="str">
        <f>IF($AL759="","",RANK(AV759,$AV$2:$AV$1001)+COUNTIF($AV$2:AV759,AV759)-1)</f>
        <v/>
      </c>
      <c r="AV759" s="260">
        <f t="shared" si="54"/>
        <v>0</v>
      </c>
    </row>
    <row r="760" spans="26:48" ht="15" customHeight="1" x14ac:dyDescent="0.2">
      <c r="Z760" s="238" t="str">
        <f>Shares!A760</f>
        <v/>
      </c>
      <c r="AA760" s="238" t="str">
        <f>Shares!B760</f>
        <v/>
      </c>
      <c r="AB760" s="238" t="str">
        <f>Shares!C760</f>
        <v/>
      </c>
      <c r="AC760" s="238" t="str">
        <f>Shares!D760</f>
        <v/>
      </c>
      <c r="AD760" s="238">
        <f>IF($Z760="",0,Shares!E760)</f>
        <v>0</v>
      </c>
      <c r="AE760" s="260">
        <f>IF($Z760="",0,Shares!K760*Shares!J760)</f>
        <v>0</v>
      </c>
      <c r="AF760" s="261">
        <f t="shared" si="53"/>
        <v>0</v>
      </c>
      <c r="AG760" s="260">
        <f>IF($Z760="",0,Shares!M760)</f>
        <v>0</v>
      </c>
      <c r="AH760" s="261">
        <f>IF($Z760="",0,Shares!N760)</f>
        <v>0</v>
      </c>
      <c r="AI760" s="238" t="str">
        <f>IF($Z760="","",RANK(AE760,$AE$2:$AE$1001)+COUNTIF($AE$2:AE760,AE760)-1)</f>
        <v/>
      </c>
      <c r="AJ760" s="238" t="str">
        <f>IF($AD760&lt;0,COUNT($AJ$1:AJ759)+1,"")</f>
        <v/>
      </c>
      <c r="AL760" s="238" t="str">
        <f>'All Ticker P&amp;L'!A760</f>
        <v/>
      </c>
      <c r="AM760" s="238" t="str">
        <f>'All Ticker P&amp;L'!B760</f>
        <v/>
      </c>
      <c r="AN760" s="238" t="str">
        <f>'All Ticker P&amp;L'!C760</f>
        <v/>
      </c>
      <c r="AO760" s="238" t="str">
        <f>'All Ticker P&amp;L'!D760</f>
        <v/>
      </c>
      <c r="AP760" s="238">
        <f>IF($AL760="",0,'All Ticker P&amp;L'!E760)</f>
        <v>0</v>
      </c>
      <c r="AQ760" s="260">
        <f>IF($AL760="",0,'All Ticker P&amp;L'!J760*'All Ticker P&amp;L'!I760)</f>
        <v>0</v>
      </c>
      <c r="AR760" s="260">
        <f>IF($AL760="",0,'All Ticker P&amp;L'!L760)</f>
        <v>0</v>
      </c>
      <c r="AS760" s="261">
        <f>IF($AL760="",0,'All Ticker P&amp;L'!M760)</f>
        <v>0</v>
      </c>
      <c r="AT760" s="238" t="str">
        <f>IF($AL760="","",RANK(AR760,$AR$2:$AR$1001)+COUNTIF($AR$2:AR760,AR760)-1)</f>
        <v/>
      </c>
      <c r="AU760" s="238" t="str">
        <f>IF($AL760="","",RANK(AV760,$AV$2:$AV$1001)+COUNTIF($AV$2:AV760,AV760)-1)</f>
        <v/>
      </c>
      <c r="AV760" s="260">
        <f t="shared" si="54"/>
        <v>0</v>
      </c>
    </row>
    <row r="761" spans="26:48" ht="15" customHeight="1" x14ac:dyDescent="0.2">
      <c r="Z761" s="238" t="str">
        <f>Shares!A761</f>
        <v/>
      </c>
      <c r="AA761" s="238" t="str">
        <f>Shares!B761</f>
        <v/>
      </c>
      <c r="AB761" s="238" t="str">
        <f>Shares!C761</f>
        <v/>
      </c>
      <c r="AC761" s="238" t="str">
        <f>Shares!D761</f>
        <v/>
      </c>
      <c r="AD761" s="238">
        <f>IF($Z761="",0,Shares!E761)</f>
        <v>0</v>
      </c>
      <c r="AE761" s="260">
        <f>IF($Z761="",0,Shares!K761*Shares!J761)</f>
        <v>0</v>
      </c>
      <c r="AF761" s="261">
        <f t="shared" si="53"/>
        <v>0</v>
      </c>
      <c r="AG761" s="260">
        <f>IF($Z761="",0,Shares!M761)</f>
        <v>0</v>
      </c>
      <c r="AH761" s="261">
        <f>IF($Z761="",0,Shares!N761)</f>
        <v>0</v>
      </c>
      <c r="AI761" s="238" t="str">
        <f>IF($Z761="","",RANK(AE761,$AE$2:$AE$1001)+COUNTIF($AE$2:AE761,AE761)-1)</f>
        <v/>
      </c>
      <c r="AJ761" s="238" t="str">
        <f>IF($AD761&lt;0,COUNT($AJ$1:AJ760)+1,"")</f>
        <v/>
      </c>
      <c r="AL761" s="238" t="str">
        <f>'All Ticker P&amp;L'!A761</f>
        <v/>
      </c>
      <c r="AM761" s="238" t="str">
        <f>'All Ticker P&amp;L'!B761</f>
        <v/>
      </c>
      <c r="AN761" s="238" t="str">
        <f>'All Ticker P&amp;L'!C761</f>
        <v/>
      </c>
      <c r="AO761" s="238" t="str">
        <f>'All Ticker P&amp;L'!D761</f>
        <v/>
      </c>
      <c r="AP761" s="238">
        <f>IF($AL761="",0,'All Ticker P&amp;L'!E761)</f>
        <v>0</v>
      </c>
      <c r="AQ761" s="260">
        <f>IF($AL761="",0,'All Ticker P&amp;L'!J761*'All Ticker P&amp;L'!I761)</f>
        <v>0</v>
      </c>
      <c r="AR761" s="260">
        <f>IF($AL761="",0,'All Ticker P&amp;L'!L761)</f>
        <v>0</v>
      </c>
      <c r="AS761" s="261">
        <f>IF($AL761="",0,'All Ticker P&amp;L'!M761)</f>
        <v>0</v>
      </c>
      <c r="AT761" s="238" t="str">
        <f>IF($AL761="","",RANK(AR761,$AR$2:$AR$1001)+COUNTIF($AR$2:AR761,AR761)-1)</f>
        <v/>
      </c>
      <c r="AU761" s="238" t="str">
        <f>IF($AL761="","",RANK(AV761,$AV$2:$AV$1001)+COUNTIF($AV$2:AV761,AV761)-1)</f>
        <v/>
      </c>
      <c r="AV761" s="260">
        <f t="shared" si="54"/>
        <v>0</v>
      </c>
    </row>
    <row r="762" spans="26:48" ht="15" customHeight="1" x14ac:dyDescent="0.2">
      <c r="Z762" s="238" t="str">
        <f>Shares!A762</f>
        <v/>
      </c>
      <c r="AA762" s="238" t="str">
        <f>Shares!B762</f>
        <v/>
      </c>
      <c r="AB762" s="238" t="str">
        <f>Shares!C762</f>
        <v/>
      </c>
      <c r="AC762" s="238" t="str">
        <f>Shares!D762</f>
        <v/>
      </c>
      <c r="AD762" s="238">
        <f>IF($Z762="",0,Shares!E762)</f>
        <v>0</v>
      </c>
      <c r="AE762" s="260">
        <f>IF($Z762="",0,Shares!K762*Shares!J762)</f>
        <v>0</v>
      </c>
      <c r="AF762" s="261">
        <f t="shared" si="53"/>
        <v>0</v>
      </c>
      <c r="AG762" s="260">
        <f>IF($Z762="",0,Shares!M762)</f>
        <v>0</v>
      </c>
      <c r="AH762" s="261">
        <f>IF($Z762="",0,Shares!N762)</f>
        <v>0</v>
      </c>
      <c r="AI762" s="238" t="str">
        <f>IF($Z762="","",RANK(AE762,$AE$2:$AE$1001)+COUNTIF($AE$2:AE762,AE762)-1)</f>
        <v/>
      </c>
      <c r="AJ762" s="238" t="str">
        <f>IF($AD762&lt;0,COUNT($AJ$1:AJ761)+1,"")</f>
        <v/>
      </c>
      <c r="AL762" s="238" t="str">
        <f>'All Ticker P&amp;L'!A762</f>
        <v/>
      </c>
      <c r="AM762" s="238" t="str">
        <f>'All Ticker P&amp;L'!B762</f>
        <v/>
      </c>
      <c r="AN762" s="238" t="str">
        <f>'All Ticker P&amp;L'!C762</f>
        <v/>
      </c>
      <c r="AO762" s="238" t="str">
        <f>'All Ticker P&amp;L'!D762</f>
        <v/>
      </c>
      <c r="AP762" s="238">
        <f>IF($AL762="",0,'All Ticker P&amp;L'!E762)</f>
        <v>0</v>
      </c>
      <c r="AQ762" s="260">
        <f>IF($AL762="",0,'All Ticker P&amp;L'!J762*'All Ticker P&amp;L'!I762)</f>
        <v>0</v>
      </c>
      <c r="AR762" s="260">
        <f>IF($AL762="",0,'All Ticker P&amp;L'!L762)</f>
        <v>0</v>
      </c>
      <c r="AS762" s="261">
        <f>IF($AL762="",0,'All Ticker P&amp;L'!M762)</f>
        <v>0</v>
      </c>
      <c r="AT762" s="238" t="str">
        <f>IF($AL762="","",RANK(AR762,$AR$2:$AR$1001)+COUNTIF($AR$2:AR762,AR762)-1)</f>
        <v/>
      </c>
      <c r="AU762" s="238" t="str">
        <f>IF($AL762="","",RANK(AV762,$AV$2:$AV$1001)+COUNTIF($AV$2:AV762,AV762)-1)</f>
        <v/>
      </c>
      <c r="AV762" s="260">
        <f t="shared" si="54"/>
        <v>0</v>
      </c>
    </row>
    <row r="763" spans="26:48" ht="15" customHeight="1" x14ac:dyDescent="0.2">
      <c r="Z763" s="238" t="str">
        <f>Shares!A763</f>
        <v/>
      </c>
      <c r="AA763" s="238" t="str">
        <f>Shares!B763</f>
        <v/>
      </c>
      <c r="AB763" s="238" t="str">
        <f>Shares!C763</f>
        <v/>
      </c>
      <c r="AC763" s="238" t="str">
        <f>Shares!D763</f>
        <v/>
      </c>
      <c r="AD763" s="238">
        <f>IF($Z763="",0,Shares!E763)</f>
        <v>0</v>
      </c>
      <c r="AE763" s="260">
        <f>IF($Z763="",0,Shares!K763*Shares!J763)</f>
        <v>0</v>
      </c>
      <c r="AF763" s="261">
        <f t="shared" si="53"/>
        <v>0</v>
      </c>
      <c r="AG763" s="260">
        <f>IF($Z763="",0,Shares!M763)</f>
        <v>0</v>
      </c>
      <c r="AH763" s="261">
        <f>IF($Z763="",0,Shares!N763)</f>
        <v>0</v>
      </c>
      <c r="AI763" s="238" t="str">
        <f>IF($Z763="","",RANK(AE763,$AE$2:$AE$1001)+COUNTIF($AE$2:AE763,AE763)-1)</f>
        <v/>
      </c>
      <c r="AJ763" s="238" t="str">
        <f>IF($AD763&lt;0,COUNT($AJ$1:AJ762)+1,"")</f>
        <v/>
      </c>
      <c r="AL763" s="238" t="str">
        <f>'All Ticker P&amp;L'!A763</f>
        <v/>
      </c>
      <c r="AM763" s="238" t="str">
        <f>'All Ticker P&amp;L'!B763</f>
        <v/>
      </c>
      <c r="AN763" s="238" t="str">
        <f>'All Ticker P&amp;L'!C763</f>
        <v/>
      </c>
      <c r="AO763" s="238" t="str">
        <f>'All Ticker P&amp;L'!D763</f>
        <v/>
      </c>
      <c r="AP763" s="238">
        <f>IF($AL763="",0,'All Ticker P&amp;L'!E763)</f>
        <v>0</v>
      </c>
      <c r="AQ763" s="260">
        <f>IF($AL763="",0,'All Ticker P&amp;L'!J763*'All Ticker P&amp;L'!I763)</f>
        <v>0</v>
      </c>
      <c r="AR763" s="260">
        <f>IF($AL763="",0,'All Ticker P&amp;L'!L763)</f>
        <v>0</v>
      </c>
      <c r="AS763" s="261">
        <f>IF($AL763="",0,'All Ticker P&amp;L'!M763)</f>
        <v>0</v>
      </c>
      <c r="AT763" s="238" t="str">
        <f>IF($AL763="","",RANK(AR763,$AR$2:$AR$1001)+COUNTIF($AR$2:AR763,AR763)-1)</f>
        <v/>
      </c>
      <c r="AU763" s="238" t="str">
        <f>IF($AL763="","",RANK(AV763,$AV$2:$AV$1001)+COUNTIF($AV$2:AV763,AV763)-1)</f>
        <v/>
      </c>
      <c r="AV763" s="260">
        <f t="shared" si="54"/>
        <v>0</v>
      </c>
    </row>
    <row r="764" spans="26:48" ht="15" customHeight="1" x14ac:dyDescent="0.2">
      <c r="Z764" s="238" t="str">
        <f>Shares!A764</f>
        <v/>
      </c>
      <c r="AA764" s="238" t="str">
        <f>Shares!B764</f>
        <v/>
      </c>
      <c r="AB764" s="238" t="str">
        <f>Shares!C764</f>
        <v/>
      </c>
      <c r="AC764" s="238" t="str">
        <f>Shares!D764</f>
        <v/>
      </c>
      <c r="AD764" s="238">
        <f>IF($Z764="",0,Shares!E764)</f>
        <v>0</v>
      </c>
      <c r="AE764" s="260">
        <f>IF($Z764="",0,Shares!K764*Shares!J764)</f>
        <v>0</v>
      </c>
      <c r="AF764" s="261">
        <f t="shared" si="53"/>
        <v>0</v>
      </c>
      <c r="AG764" s="260">
        <f>IF($Z764="",0,Shares!M764)</f>
        <v>0</v>
      </c>
      <c r="AH764" s="261">
        <f>IF($Z764="",0,Shares!N764)</f>
        <v>0</v>
      </c>
      <c r="AI764" s="238" t="str">
        <f>IF($Z764="","",RANK(AE764,$AE$2:$AE$1001)+COUNTIF($AE$2:AE764,AE764)-1)</f>
        <v/>
      </c>
      <c r="AJ764" s="238" t="str">
        <f>IF($AD764&lt;0,COUNT($AJ$1:AJ763)+1,"")</f>
        <v/>
      </c>
      <c r="AL764" s="238" t="str">
        <f>'All Ticker P&amp;L'!A764</f>
        <v/>
      </c>
      <c r="AM764" s="238" t="str">
        <f>'All Ticker P&amp;L'!B764</f>
        <v/>
      </c>
      <c r="AN764" s="238" t="str">
        <f>'All Ticker P&amp;L'!C764</f>
        <v/>
      </c>
      <c r="AO764" s="238" t="str">
        <f>'All Ticker P&amp;L'!D764</f>
        <v/>
      </c>
      <c r="AP764" s="238">
        <f>IF($AL764="",0,'All Ticker P&amp;L'!E764)</f>
        <v>0</v>
      </c>
      <c r="AQ764" s="260">
        <f>IF($AL764="",0,'All Ticker P&amp;L'!J764*'All Ticker P&amp;L'!I764)</f>
        <v>0</v>
      </c>
      <c r="AR764" s="260">
        <f>IF($AL764="",0,'All Ticker P&amp;L'!L764)</f>
        <v>0</v>
      </c>
      <c r="AS764" s="261">
        <f>IF($AL764="",0,'All Ticker P&amp;L'!M764)</f>
        <v>0</v>
      </c>
      <c r="AT764" s="238" t="str">
        <f>IF($AL764="","",RANK(AR764,$AR$2:$AR$1001)+COUNTIF($AR$2:AR764,AR764)-1)</f>
        <v/>
      </c>
      <c r="AU764" s="238" t="str">
        <f>IF($AL764="","",RANK(AV764,$AV$2:$AV$1001)+COUNTIF($AV$2:AV764,AV764)-1)</f>
        <v/>
      </c>
      <c r="AV764" s="260">
        <f t="shared" si="54"/>
        <v>0</v>
      </c>
    </row>
    <row r="765" spans="26:48" ht="15" customHeight="1" x14ac:dyDescent="0.2">
      <c r="Z765" s="238" t="str">
        <f>Shares!A765</f>
        <v/>
      </c>
      <c r="AA765" s="238" t="str">
        <f>Shares!B765</f>
        <v/>
      </c>
      <c r="AB765" s="238" t="str">
        <f>Shares!C765</f>
        <v/>
      </c>
      <c r="AC765" s="238" t="str">
        <f>Shares!D765</f>
        <v/>
      </c>
      <c r="AD765" s="238">
        <f>IF($Z765="",0,Shares!E765)</f>
        <v>0</v>
      </c>
      <c r="AE765" s="260">
        <f>IF($Z765="",0,Shares!K765*Shares!J765)</f>
        <v>0</v>
      </c>
      <c r="AF765" s="261">
        <f t="shared" si="53"/>
        <v>0</v>
      </c>
      <c r="AG765" s="260">
        <f>IF($Z765="",0,Shares!M765)</f>
        <v>0</v>
      </c>
      <c r="AH765" s="261">
        <f>IF($Z765="",0,Shares!N765)</f>
        <v>0</v>
      </c>
      <c r="AI765" s="238" t="str">
        <f>IF($Z765="","",RANK(AE765,$AE$2:$AE$1001)+COUNTIF($AE$2:AE765,AE765)-1)</f>
        <v/>
      </c>
      <c r="AJ765" s="238" t="str">
        <f>IF($AD765&lt;0,COUNT($AJ$1:AJ764)+1,"")</f>
        <v/>
      </c>
      <c r="AL765" s="238" t="str">
        <f>'All Ticker P&amp;L'!A765</f>
        <v/>
      </c>
      <c r="AM765" s="238" t="str">
        <f>'All Ticker P&amp;L'!B765</f>
        <v/>
      </c>
      <c r="AN765" s="238" t="str">
        <f>'All Ticker P&amp;L'!C765</f>
        <v/>
      </c>
      <c r="AO765" s="238" t="str">
        <f>'All Ticker P&amp;L'!D765</f>
        <v/>
      </c>
      <c r="AP765" s="238">
        <f>IF($AL765="",0,'All Ticker P&amp;L'!E765)</f>
        <v>0</v>
      </c>
      <c r="AQ765" s="260">
        <f>IF($AL765="",0,'All Ticker P&amp;L'!J765*'All Ticker P&amp;L'!I765)</f>
        <v>0</v>
      </c>
      <c r="AR765" s="260">
        <f>IF($AL765="",0,'All Ticker P&amp;L'!L765)</f>
        <v>0</v>
      </c>
      <c r="AS765" s="261">
        <f>IF($AL765="",0,'All Ticker P&amp;L'!M765)</f>
        <v>0</v>
      </c>
      <c r="AT765" s="238" t="str">
        <f>IF($AL765="","",RANK(AR765,$AR$2:$AR$1001)+COUNTIF($AR$2:AR765,AR765)-1)</f>
        <v/>
      </c>
      <c r="AU765" s="238" t="str">
        <f>IF($AL765="","",RANK(AV765,$AV$2:$AV$1001)+COUNTIF($AV$2:AV765,AV765)-1)</f>
        <v/>
      </c>
      <c r="AV765" s="260">
        <f t="shared" si="54"/>
        <v>0</v>
      </c>
    </row>
    <row r="766" spans="26:48" ht="15" customHeight="1" x14ac:dyDescent="0.2">
      <c r="Z766" s="238" t="str">
        <f>Shares!A766</f>
        <v/>
      </c>
      <c r="AA766" s="238" t="str">
        <f>Shares!B766</f>
        <v/>
      </c>
      <c r="AB766" s="238" t="str">
        <f>Shares!C766</f>
        <v/>
      </c>
      <c r="AC766" s="238" t="str">
        <f>Shares!D766</f>
        <v/>
      </c>
      <c r="AD766" s="238">
        <f>IF($Z766="",0,Shares!E766)</f>
        <v>0</v>
      </c>
      <c r="AE766" s="260">
        <f>IF($Z766="",0,Shares!K766*Shares!J766)</f>
        <v>0</v>
      </c>
      <c r="AF766" s="261">
        <f t="shared" si="53"/>
        <v>0</v>
      </c>
      <c r="AG766" s="260">
        <f>IF($Z766="",0,Shares!M766)</f>
        <v>0</v>
      </c>
      <c r="AH766" s="261">
        <f>IF($Z766="",0,Shares!N766)</f>
        <v>0</v>
      </c>
      <c r="AI766" s="238" t="str">
        <f>IF($Z766="","",RANK(AE766,$AE$2:$AE$1001)+COUNTIF($AE$2:AE766,AE766)-1)</f>
        <v/>
      </c>
      <c r="AJ766" s="238" t="str">
        <f>IF($AD766&lt;0,COUNT($AJ$1:AJ765)+1,"")</f>
        <v/>
      </c>
      <c r="AL766" s="238" t="str">
        <f>'All Ticker P&amp;L'!A766</f>
        <v/>
      </c>
      <c r="AM766" s="238" t="str">
        <f>'All Ticker P&amp;L'!B766</f>
        <v/>
      </c>
      <c r="AN766" s="238" t="str">
        <f>'All Ticker P&amp;L'!C766</f>
        <v/>
      </c>
      <c r="AO766" s="238" t="str">
        <f>'All Ticker P&amp;L'!D766</f>
        <v/>
      </c>
      <c r="AP766" s="238">
        <f>IF($AL766="",0,'All Ticker P&amp;L'!E766)</f>
        <v>0</v>
      </c>
      <c r="AQ766" s="260">
        <f>IF($AL766="",0,'All Ticker P&amp;L'!J766*'All Ticker P&amp;L'!I766)</f>
        <v>0</v>
      </c>
      <c r="AR766" s="260">
        <f>IF($AL766="",0,'All Ticker P&amp;L'!L766)</f>
        <v>0</v>
      </c>
      <c r="AS766" s="261">
        <f>IF($AL766="",0,'All Ticker P&amp;L'!M766)</f>
        <v>0</v>
      </c>
      <c r="AT766" s="238" t="str">
        <f>IF($AL766="","",RANK(AR766,$AR$2:$AR$1001)+COUNTIF($AR$2:AR766,AR766)-1)</f>
        <v/>
      </c>
      <c r="AU766" s="238" t="str">
        <f>IF($AL766="","",RANK(AV766,$AV$2:$AV$1001)+COUNTIF($AV$2:AV766,AV766)-1)</f>
        <v/>
      </c>
      <c r="AV766" s="260">
        <f t="shared" si="54"/>
        <v>0</v>
      </c>
    </row>
    <row r="767" spans="26:48" ht="15" customHeight="1" x14ac:dyDescent="0.2">
      <c r="Z767" s="238" t="str">
        <f>Shares!A767</f>
        <v/>
      </c>
      <c r="AA767" s="238" t="str">
        <f>Shares!B767</f>
        <v/>
      </c>
      <c r="AB767" s="238" t="str">
        <f>Shares!C767</f>
        <v/>
      </c>
      <c r="AC767" s="238" t="str">
        <f>Shares!D767</f>
        <v/>
      </c>
      <c r="AD767" s="238">
        <f>IF($Z767="",0,Shares!E767)</f>
        <v>0</v>
      </c>
      <c r="AE767" s="260">
        <f>IF($Z767="",0,Shares!K767*Shares!J767)</f>
        <v>0</v>
      </c>
      <c r="AF767" s="261">
        <f t="shared" si="53"/>
        <v>0</v>
      </c>
      <c r="AG767" s="260">
        <f>IF($Z767="",0,Shares!M767)</f>
        <v>0</v>
      </c>
      <c r="AH767" s="261">
        <f>IF($Z767="",0,Shares!N767)</f>
        <v>0</v>
      </c>
      <c r="AI767" s="238" t="str">
        <f>IF($Z767="","",RANK(AE767,$AE$2:$AE$1001)+COUNTIF($AE$2:AE767,AE767)-1)</f>
        <v/>
      </c>
      <c r="AJ767" s="238" t="str">
        <f>IF($AD767&lt;0,COUNT($AJ$1:AJ766)+1,"")</f>
        <v/>
      </c>
      <c r="AL767" s="238" t="str">
        <f>'All Ticker P&amp;L'!A767</f>
        <v/>
      </c>
      <c r="AM767" s="238" t="str">
        <f>'All Ticker P&amp;L'!B767</f>
        <v/>
      </c>
      <c r="AN767" s="238" t="str">
        <f>'All Ticker P&amp;L'!C767</f>
        <v/>
      </c>
      <c r="AO767" s="238" t="str">
        <f>'All Ticker P&amp;L'!D767</f>
        <v/>
      </c>
      <c r="AP767" s="238">
        <f>IF($AL767="",0,'All Ticker P&amp;L'!E767)</f>
        <v>0</v>
      </c>
      <c r="AQ767" s="260">
        <f>IF($AL767="",0,'All Ticker P&amp;L'!J767*'All Ticker P&amp;L'!I767)</f>
        <v>0</v>
      </c>
      <c r="AR767" s="260">
        <f>IF($AL767="",0,'All Ticker P&amp;L'!L767)</f>
        <v>0</v>
      </c>
      <c r="AS767" s="261">
        <f>IF($AL767="",0,'All Ticker P&amp;L'!M767)</f>
        <v>0</v>
      </c>
      <c r="AT767" s="238" t="str">
        <f>IF($AL767="","",RANK(AR767,$AR$2:$AR$1001)+COUNTIF($AR$2:AR767,AR767)-1)</f>
        <v/>
      </c>
      <c r="AU767" s="238" t="str">
        <f>IF($AL767="","",RANK(AV767,$AV$2:$AV$1001)+COUNTIF($AV$2:AV767,AV767)-1)</f>
        <v/>
      </c>
      <c r="AV767" s="260">
        <f t="shared" si="54"/>
        <v>0</v>
      </c>
    </row>
    <row r="768" spans="26:48" ht="15" customHeight="1" x14ac:dyDescent="0.2">
      <c r="Z768" s="238" t="str">
        <f>Shares!A768</f>
        <v/>
      </c>
      <c r="AA768" s="238" t="str">
        <f>Shares!B768</f>
        <v/>
      </c>
      <c r="AB768" s="238" t="str">
        <f>Shares!C768</f>
        <v/>
      </c>
      <c r="AC768" s="238" t="str">
        <f>Shares!D768</f>
        <v/>
      </c>
      <c r="AD768" s="238">
        <f>IF($Z768="",0,Shares!E768)</f>
        <v>0</v>
      </c>
      <c r="AE768" s="260">
        <f>IF($Z768="",0,Shares!K768*Shares!J768)</f>
        <v>0</v>
      </c>
      <c r="AF768" s="261">
        <f t="shared" si="53"/>
        <v>0</v>
      </c>
      <c r="AG768" s="260">
        <f>IF($Z768="",0,Shares!M768)</f>
        <v>0</v>
      </c>
      <c r="AH768" s="261">
        <f>IF($Z768="",0,Shares!N768)</f>
        <v>0</v>
      </c>
      <c r="AI768" s="238" t="str">
        <f>IF($Z768="","",RANK(AE768,$AE$2:$AE$1001)+COUNTIF($AE$2:AE768,AE768)-1)</f>
        <v/>
      </c>
      <c r="AJ768" s="238" t="str">
        <f>IF($AD768&lt;0,COUNT($AJ$1:AJ767)+1,"")</f>
        <v/>
      </c>
      <c r="AL768" s="238" t="str">
        <f>'All Ticker P&amp;L'!A768</f>
        <v/>
      </c>
      <c r="AM768" s="238" t="str">
        <f>'All Ticker P&amp;L'!B768</f>
        <v/>
      </c>
      <c r="AN768" s="238" t="str">
        <f>'All Ticker P&amp;L'!C768</f>
        <v/>
      </c>
      <c r="AO768" s="238" t="str">
        <f>'All Ticker P&amp;L'!D768</f>
        <v/>
      </c>
      <c r="AP768" s="238">
        <f>IF($AL768="",0,'All Ticker P&amp;L'!E768)</f>
        <v>0</v>
      </c>
      <c r="AQ768" s="260">
        <f>IF($AL768="",0,'All Ticker P&amp;L'!J768*'All Ticker P&amp;L'!I768)</f>
        <v>0</v>
      </c>
      <c r="AR768" s="260">
        <f>IF($AL768="",0,'All Ticker P&amp;L'!L768)</f>
        <v>0</v>
      </c>
      <c r="AS768" s="261">
        <f>IF($AL768="",0,'All Ticker P&amp;L'!M768)</f>
        <v>0</v>
      </c>
      <c r="AT768" s="238" t="str">
        <f>IF($AL768="","",RANK(AR768,$AR$2:$AR$1001)+COUNTIF($AR$2:AR768,AR768)-1)</f>
        <v/>
      </c>
      <c r="AU768" s="238" t="str">
        <f>IF($AL768="","",RANK(AV768,$AV$2:$AV$1001)+COUNTIF($AV$2:AV768,AV768)-1)</f>
        <v/>
      </c>
      <c r="AV768" s="260">
        <f t="shared" si="54"/>
        <v>0</v>
      </c>
    </row>
    <row r="769" spans="26:48" ht="15" customHeight="1" x14ac:dyDescent="0.2">
      <c r="Z769" s="238" t="str">
        <f>Shares!A769</f>
        <v/>
      </c>
      <c r="AA769" s="238" t="str">
        <f>Shares!B769</f>
        <v/>
      </c>
      <c r="AB769" s="238" t="str">
        <f>Shares!C769</f>
        <v/>
      </c>
      <c r="AC769" s="238" t="str">
        <f>Shares!D769</f>
        <v/>
      </c>
      <c r="AD769" s="238">
        <f>IF($Z769="",0,Shares!E769)</f>
        <v>0</v>
      </c>
      <c r="AE769" s="260">
        <f>IF($Z769="",0,Shares!K769*Shares!J769)</f>
        <v>0</v>
      </c>
      <c r="AF769" s="261">
        <f t="shared" si="53"/>
        <v>0</v>
      </c>
      <c r="AG769" s="260">
        <f>IF($Z769="",0,Shares!M769)</f>
        <v>0</v>
      </c>
      <c r="AH769" s="261">
        <f>IF($Z769="",0,Shares!N769)</f>
        <v>0</v>
      </c>
      <c r="AI769" s="238" t="str">
        <f>IF($Z769="","",RANK(AE769,$AE$2:$AE$1001)+COUNTIF($AE$2:AE769,AE769)-1)</f>
        <v/>
      </c>
      <c r="AJ769" s="238" t="str">
        <f>IF($AD769&lt;0,COUNT($AJ$1:AJ768)+1,"")</f>
        <v/>
      </c>
      <c r="AL769" s="238" t="str">
        <f>'All Ticker P&amp;L'!A769</f>
        <v/>
      </c>
      <c r="AM769" s="238" t="str">
        <f>'All Ticker P&amp;L'!B769</f>
        <v/>
      </c>
      <c r="AN769" s="238" t="str">
        <f>'All Ticker P&amp;L'!C769</f>
        <v/>
      </c>
      <c r="AO769" s="238" t="str">
        <f>'All Ticker P&amp;L'!D769</f>
        <v/>
      </c>
      <c r="AP769" s="238">
        <f>IF($AL769="",0,'All Ticker P&amp;L'!E769)</f>
        <v>0</v>
      </c>
      <c r="AQ769" s="260">
        <f>IF($AL769="",0,'All Ticker P&amp;L'!J769*'All Ticker P&amp;L'!I769)</f>
        <v>0</v>
      </c>
      <c r="AR769" s="260">
        <f>IF($AL769="",0,'All Ticker P&amp;L'!L769)</f>
        <v>0</v>
      </c>
      <c r="AS769" s="261">
        <f>IF($AL769="",0,'All Ticker P&amp;L'!M769)</f>
        <v>0</v>
      </c>
      <c r="AT769" s="238" t="str">
        <f>IF($AL769="","",RANK(AR769,$AR$2:$AR$1001)+COUNTIF($AR$2:AR769,AR769)-1)</f>
        <v/>
      </c>
      <c r="AU769" s="238" t="str">
        <f>IF($AL769="","",RANK(AV769,$AV$2:$AV$1001)+COUNTIF($AV$2:AV769,AV769)-1)</f>
        <v/>
      </c>
      <c r="AV769" s="260">
        <f t="shared" si="54"/>
        <v>0</v>
      </c>
    </row>
    <row r="770" spans="26:48" ht="15" customHeight="1" x14ac:dyDescent="0.2">
      <c r="Z770" s="238" t="str">
        <f>Shares!A770</f>
        <v/>
      </c>
      <c r="AA770" s="238" t="str">
        <f>Shares!B770</f>
        <v/>
      </c>
      <c r="AB770" s="238" t="str">
        <f>Shares!C770</f>
        <v/>
      </c>
      <c r="AC770" s="238" t="str">
        <f>Shares!D770</f>
        <v/>
      </c>
      <c r="AD770" s="238">
        <f>IF($Z770="",0,Shares!E770)</f>
        <v>0</v>
      </c>
      <c r="AE770" s="260">
        <f>IF($Z770="",0,Shares!K770*Shares!J770)</f>
        <v>0</v>
      </c>
      <c r="AF770" s="261">
        <f t="shared" ref="AF770:AF833" si="55">IFERROR(AE770/$B$5,0)</f>
        <v>0</v>
      </c>
      <c r="AG770" s="260">
        <f>IF($Z770="",0,Shares!M770)</f>
        <v>0</v>
      </c>
      <c r="AH770" s="261">
        <f>IF($Z770="",0,Shares!N770)</f>
        <v>0</v>
      </c>
      <c r="AI770" s="238" t="str">
        <f>IF($Z770="","",RANK(AE770,$AE$2:$AE$1001)+COUNTIF($AE$2:AE770,AE770)-1)</f>
        <v/>
      </c>
      <c r="AJ770" s="238" t="str">
        <f>IF($AD770&lt;0,COUNT($AJ$1:AJ769)+1,"")</f>
        <v/>
      </c>
      <c r="AL770" s="238" t="str">
        <f>'All Ticker P&amp;L'!A770</f>
        <v/>
      </c>
      <c r="AM770" s="238" t="str">
        <f>'All Ticker P&amp;L'!B770</f>
        <v/>
      </c>
      <c r="AN770" s="238" t="str">
        <f>'All Ticker P&amp;L'!C770</f>
        <v/>
      </c>
      <c r="AO770" s="238" t="str">
        <f>'All Ticker P&amp;L'!D770</f>
        <v/>
      </c>
      <c r="AP770" s="238">
        <f>IF($AL770="",0,'All Ticker P&amp;L'!E770)</f>
        <v>0</v>
      </c>
      <c r="AQ770" s="260">
        <f>IF($AL770="",0,'All Ticker P&amp;L'!J770*'All Ticker P&amp;L'!I770)</f>
        <v>0</v>
      </c>
      <c r="AR770" s="260">
        <f>IF($AL770="",0,'All Ticker P&amp;L'!L770)</f>
        <v>0</v>
      </c>
      <c r="AS770" s="261">
        <f>IF($AL770="",0,'All Ticker P&amp;L'!M770)</f>
        <v>0</v>
      </c>
      <c r="AT770" s="238" t="str">
        <f>IF($AL770="","",RANK(AR770,$AR$2:$AR$1001)+COUNTIF($AR$2:AR770,AR770)-1)</f>
        <v/>
      </c>
      <c r="AU770" s="238" t="str">
        <f>IF($AL770="","",RANK(AV770,$AV$2:$AV$1001)+COUNTIF($AV$2:AV770,AV770)-1)</f>
        <v/>
      </c>
      <c r="AV770" s="260">
        <f t="shared" ref="AV770:AV833" si="56">-AR770</f>
        <v>0</v>
      </c>
    </row>
    <row r="771" spans="26:48" ht="15" customHeight="1" x14ac:dyDescent="0.2">
      <c r="Z771" s="238" t="str">
        <f>Shares!A771</f>
        <v/>
      </c>
      <c r="AA771" s="238" t="str">
        <f>Shares!B771</f>
        <v/>
      </c>
      <c r="AB771" s="238" t="str">
        <f>Shares!C771</f>
        <v/>
      </c>
      <c r="AC771" s="238" t="str">
        <f>Shares!D771</f>
        <v/>
      </c>
      <c r="AD771" s="238">
        <f>IF($Z771="",0,Shares!E771)</f>
        <v>0</v>
      </c>
      <c r="AE771" s="260">
        <f>IF($Z771="",0,Shares!K771*Shares!J771)</f>
        <v>0</v>
      </c>
      <c r="AF771" s="261">
        <f t="shared" si="55"/>
        <v>0</v>
      </c>
      <c r="AG771" s="260">
        <f>IF($Z771="",0,Shares!M771)</f>
        <v>0</v>
      </c>
      <c r="AH771" s="261">
        <f>IF($Z771="",0,Shares!N771)</f>
        <v>0</v>
      </c>
      <c r="AI771" s="238" t="str">
        <f>IF($Z771="","",RANK(AE771,$AE$2:$AE$1001)+COUNTIF($AE$2:AE771,AE771)-1)</f>
        <v/>
      </c>
      <c r="AJ771" s="238" t="str">
        <f>IF($AD771&lt;0,COUNT($AJ$1:AJ770)+1,"")</f>
        <v/>
      </c>
      <c r="AL771" s="238" t="str">
        <f>'All Ticker P&amp;L'!A771</f>
        <v/>
      </c>
      <c r="AM771" s="238" t="str">
        <f>'All Ticker P&amp;L'!B771</f>
        <v/>
      </c>
      <c r="AN771" s="238" t="str">
        <f>'All Ticker P&amp;L'!C771</f>
        <v/>
      </c>
      <c r="AO771" s="238" t="str">
        <f>'All Ticker P&amp;L'!D771</f>
        <v/>
      </c>
      <c r="AP771" s="238">
        <f>IF($AL771="",0,'All Ticker P&amp;L'!E771)</f>
        <v>0</v>
      </c>
      <c r="AQ771" s="260">
        <f>IF($AL771="",0,'All Ticker P&amp;L'!J771*'All Ticker P&amp;L'!I771)</f>
        <v>0</v>
      </c>
      <c r="AR771" s="260">
        <f>IF($AL771="",0,'All Ticker P&amp;L'!L771)</f>
        <v>0</v>
      </c>
      <c r="AS771" s="261">
        <f>IF($AL771="",0,'All Ticker P&amp;L'!M771)</f>
        <v>0</v>
      </c>
      <c r="AT771" s="238" t="str">
        <f>IF($AL771="","",RANK(AR771,$AR$2:$AR$1001)+COUNTIF($AR$2:AR771,AR771)-1)</f>
        <v/>
      </c>
      <c r="AU771" s="238" t="str">
        <f>IF($AL771="","",RANK(AV771,$AV$2:$AV$1001)+COUNTIF($AV$2:AV771,AV771)-1)</f>
        <v/>
      </c>
      <c r="AV771" s="260">
        <f t="shared" si="56"/>
        <v>0</v>
      </c>
    </row>
    <row r="772" spans="26:48" ht="15" customHeight="1" x14ac:dyDescent="0.2">
      <c r="Z772" s="238" t="str">
        <f>Shares!A772</f>
        <v/>
      </c>
      <c r="AA772" s="238" t="str">
        <f>Shares!B772</f>
        <v/>
      </c>
      <c r="AB772" s="238" t="str">
        <f>Shares!C772</f>
        <v/>
      </c>
      <c r="AC772" s="238" t="str">
        <f>Shares!D772</f>
        <v/>
      </c>
      <c r="AD772" s="238">
        <f>IF($Z772="",0,Shares!E772)</f>
        <v>0</v>
      </c>
      <c r="AE772" s="260">
        <f>IF($Z772="",0,Shares!K772*Shares!J772)</f>
        <v>0</v>
      </c>
      <c r="AF772" s="261">
        <f t="shared" si="55"/>
        <v>0</v>
      </c>
      <c r="AG772" s="260">
        <f>IF($Z772="",0,Shares!M772)</f>
        <v>0</v>
      </c>
      <c r="AH772" s="261">
        <f>IF($Z772="",0,Shares!N772)</f>
        <v>0</v>
      </c>
      <c r="AI772" s="238" t="str">
        <f>IF($Z772="","",RANK(AE772,$AE$2:$AE$1001)+COUNTIF($AE$2:AE772,AE772)-1)</f>
        <v/>
      </c>
      <c r="AJ772" s="238" t="str">
        <f>IF($AD772&lt;0,COUNT($AJ$1:AJ771)+1,"")</f>
        <v/>
      </c>
      <c r="AL772" s="238" t="str">
        <f>'All Ticker P&amp;L'!A772</f>
        <v/>
      </c>
      <c r="AM772" s="238" t="str">
        <f>'All Ticker P&amp;L'!B772</f>
        <v/>
      </c>
      <c r="AN772" s="238" t="str">
        <f>'All Ticker P&amp;L'!C772</f>
        <v/>
      </c>
      <c r="AO772" s="238" t="str">
        <f>'All Ticker P&amp;L'!D772</f>
        <v/>
      </c>
      <c r="AP772" s="238">
        <f>IF($AL772="",0,'All Ticker P&amp;L'!E772)</f>
        <v>0</v>
      </c>
      <c r="AQ772" s="260">
        <f>IF($AL772="",0,'All Ticker P&amp;L'!J772*'All Ticker P&amp;L'!I772)</f>
        <v>0</v>
      </c>
      <c r="AR772" s="260">
        <f>IF($AL772="",0,'All Ticker P&amp;L'!L772)</f>
        <v>0</v>
      </c>
      <c r="AS772" s="261">
        <f>IF($AL772="",0,'All Ticker P&amp;L'!M772)</f>
        <v>0</v>
      </c>
      <c r="AT772" s="238" t="str">
        <f>IF($AL772="","",RANK(AR772,$AR$2:$AR$1001)+COUNTIF($AR$2:AR772,AR772)-1)</f>
        <v/>
      </c>
      <c r="AU772" s="238" t="str">
        <f>IF($AL772="","",RANK(AV772,$AV$2:$AV$1001)+COUNTIF($AV$2:AV772,AV772)-1)</f>
        <v/>
      </c>
      <c r="AV772" s="260">
        <f t="shared" si="56"/>
        <v>0</v>
      </c>
    </row>
    <row r="773" spans="26:48" ht="15" customHeight="1" x14ac:dyDescent="0.2">
      <c r="Z773" s="238" t="str">
        <f>Shares!A773</f>
        <v/>
      </c>
      <c r="AA773" s="238" t="str">
        <f>Shares!B773</f>
        <v/>
      </c>
      <c r="AB773" s="238" t="str">
        <f>Shares!C773</f>
        <v/>
      </c>
      <c r="AC773" s="238" t="str">
        <f>Shares!D773</f>
        <v/>
      </c>
      <c r="AD773" s="238">
        <f>IF($Z773="",0,Shares!E773)</f>
        <v>0</v>
      </c>
      <c r="AE773" s="260">
        <f>IF($Z773="",0,Shares!K773*Shares!J773)</f>
        <v>0</v>
      </c>
      <c r="AF773" s="261">
        <f t="shared" si="55"/>
        <v>0</v>
      </c>
      <c r="AG773" s="260">
        <f>IF($Z773="",0,Shares!M773)</f>
        <v>0</v>
      </c>
      <c r="AH773" s="261">
        <f>IF($Z773="",0,Shares!N773)</f>
        <v>0</v>
      </c>
      <c r="AI773" s="238" t="str">
        <f>IF($Z773="","",RANK(AE773,$AE$2:$AE$1001)+COUNTIF($AE$2:AE773,AE773)-1)</f>
        <v/>
      </c>
      <c r="AJ773" s="238" t="str">
        <f>IF($AD773&lt;0,COUNT($AJ$1:AJ772)+1,"")</f>
        <v/>
      </c>
      <c r="AL773" s="238" t="str">
        <f>'All Ticker P&amp;L'!A773</f>
        <v/>
      </c>
      <c r="AM773" s="238" t="str">
        <f>'All Ticker P&amp;L'!B773</f>
        <v/>
      </c>
      <c r="AN773" s="238" t="str">
        <f>'All Ticker P&amp;L'!C773</f>
        <v/>
      </c>
      <c r="AO773" s="238" t="str">
        <f>'All Ticker P&amp;L'!D773</f>
        <v/>
      </c>
      <c r="AP773" s="238">
        <f>IF($AL773="",0,'All Ticker P&amp;L'!E773)</f>
        <v>0</v>
      </c>
      <c r="AQ773" s="260">
        <f>IF($AL773="",0,'All Ticker P&amp;L'!J773*'All Ticker P&amp;L'!I773)</f>
        <v>0</v>
      </c>
      <c r="AR773" s="260">
        <f>IF($AL773="",0,'All Ticker P&amp;L'!L773)</f>
        <v>0</v>
      </c>
      <c r="AS773" s="261">
        <f>IF($AL773="",0,'All Ticker P&amp;L'!M773)</f>
        <v>0</v>
      </c>
      <c r="AT773" s="238" t="str">
        <f>IF($AL773="","",RANK(AR773,$AR$2:$AR$1001)+COUNTIF($AR$2:AR773,AR773)-1)</f>
        <v/>
      </c>
      <c r="AU773" s="238" t="str">
        <f>IF($AL773="","",RANK(AV773,$AV$2:$AV$1001)+COUNTIF($AV$2:AV773,AV773)-1)</f>
        <v/>
      </c>
      <c r="AV773" s="260">
        <f t="shared" si="56"/>
        <v>0</v>
      </c>
    </row>
    <row r="774" spans="26:48" ht="15" customHeight="1" x14ac:dyDescent="0.2">
      <c r="Z774" s="238" t="str">
        <f>Shares!A774</f>
        <v/>
      </c>
      <c r="AA774" s="238" t="str">
        <f>Shares!B774</f>
        <v/>
      </c>
      <c r="AB774" s="238" t="str">
        <f>Shares!C774</f>
        <v/>
      </c>
      <c r="AC774" s="238" t="str">
        <f>Shares!D774</f>
        <v/>
      </c>
      <c r="AD774" s="238">
        <f>IF($Z774="",0,Shares!E774)</f>
        <v>0</v>
      </c>
      <c r="AE774" s="260">
        <f>IF($Z774="",0,Shares!K774*Shares!J774)</f>
        <v>0</v>
      </c>
      <c r="AF774" s="261">
        <f t="shared" si="55"/>
        <v>0</v>
      </c>
      <c r="AG774" s="260">
        <f>IF($Z774="",0,Shares!M774)</f>
        <v>0</v>
      </c>
      <c r="AH774" s="261">
        <f>IF($Z774="",0,Shares!N774)</f>
        <v>0</v>
      </c>
      <c r="AI774" s="238" t="str">
        <f>IF($Z774="","",RANK(AE774,$AE$2:$AE$1001)+COUNTIF($AE$2:AE774,AE774)-1)</f>
        <v/>
      </c>
      <c r="AJ774" s="238" t="str">
        <f>IF($AD774&lt;0,COUNT($AJ$1:AJ773)+1,"")</f>
        <v/>
      </c>
      <c r="AL774" s="238" t="str">
        <f>'All Ticker P&amp;L'!A774</f>
        <v/>
      </c>
      <c r="AM774" s="238" t="str">
        <f>'All Ticker P&amp;L'!B774</f>
        <v/>
      </c>
      <c r="AN774" s="238" t="str">
        <f>'All Ticker P&amp;L'!C774</f>
        <v/>
      </c>
      <c r="AO774" s="238" t="str">
        <f>'All Ticker P&amp;L'!D774</f>
        <v/>
      </c>
      <c r="AP774" s="238">
        <f>IF($AL774="",0,'All Ticker P&amp;L'!E774)</f>
        <v>0</v>
      </c>
      <c r="AQ774" s="260">
        <f>IF($AL774="",0,'All Ticker P&amp;L'!J774*'All Ticker P&amp;L'!I774)</f>
        <v>0</v>
      </c>
      <c r="AR774" s="260">
        <f>IF($AL774="",0,'All Ticker P&amp;L'!L774)</f>
        <v>0</v>
      </c>
      <c r="AS774" s="261">
        <f>IF($AL774="",0,'All Ticker P&amp;L'!M774)</f>
        <v>0</v>
      </c>
      <c r="AT774" s="238" t="str">
        <f>IF($AL774="","",RANK(AR774,$AR$2:$AR$1001)+COUNTIF($AR$2:AR774,AR774)-1)</f>
        <v/>
      </c>
      <c r="AU774" s="238" t="str">
        <f>IF($AL774="","",RANK(AV774,$AV$2:$AV$1001)+COUNTIF($AV$2:AV774,AV774)-1)</f>
        <v/>
      </c>
      <c r="AV774" s="260">
        <f t="shared" si="56"/>
        <v>0</v>
      </c>
    </row>
    <row r="775" spans="26:48" ht="15" customHeight="1" x14ac:dyDescent="0.2">
      <c r="Z775" s="238" t="str">
        <f>Shares!A775</f>
        <v/>
      </c>
      <c r="AA775" s="238" t="str">
        <f>Shares!B775</f>
        <v/>
      </c>
      <c r="AB775" s="238" t="str">
        <f>Shares!C775</f>
        <v/>
      </c>
      <c r="AC775" s="238" t="str">
        <f>Shares!D775</f>
        <v/>
      </c>
      <c r="AD775" s="238">
        <f>IF($Z775="",0,Shares!E775)</f>
        <v>0</v>
      </c>
      <c r="AE775" s="260">
        <f>IF($Z775="",0,Shares!K775*Shares!J775)</f>
        <v>0</v>
      </c>
      <c r="AF775" s="261">
        <f t="shared" si="55"/>
        <v>0</v>
      </c>
      <c r="AG775" s="260">
        <f>IF($Z775="",0,Shares!M775)</f>
        <v>0</v>
      </c>
      <c r="AH775" s="261">
        <f>IF($Z775="",0,Shares!N775)</f>
        <v>0</v>
      </c>
      <c r="AI775" s="238" t="str">
        <f>IF($Z775="","",RANK(AE775,$AE$2:$AE$1001)+COUNTIF($AE$2:AE775,AE775)-1)</f>
        <v/>
      </c>
      <c r="AJ775" s="238" t="str">
        <f>IF($AD775&lt;0,COUNT($AJ$1:AJ774)+1,"")</f>
        <v/>
      </c>
      <c r="AL775" s="238" t="str">
        <f>'All Ticker P&amp;L'!A775</f>
        <v/>
      </c>
      <c r="AM775" s="238" t="str">
        <f>'All Ticker P&amp;L'!B775</f>
        <v/>
      </c>
      <c r="AN775" s="238" t="str">
        <f>'All Ticker P&amp;L'!C775</f>
        <v/>
      </c>
      <c r="AO775" s="238" t="str">
        <f>'All Ticker P&amp;L'!D775</f>
        <v/>
      </c>
      <c r="AP775" s="238">
        <f>IF($AL775="",0,'All Ticker P&amp;L'!E775)</f>
        <v>0</v>
      </c>
      <c r="AQ775" s="260">
        <f>IF($AL775="",0,'All Ticker P&amp;L'!J775*'All Ticker P&amp;L'!I775)</f>
        <v>0</v>
      </c>
      <c r="AR775" s="260">
        <f>IF($AL775="",0,'All Ticker P&amp;L'!L775)</f>
        <v>0</v>
      </c>
      <c r="AS775" s="261">
        <f>IF($AL775="",0,'All Ticker P&amp;L'!M775)</f>
        <v>0</v>
      </c>
      <c r="AT775" s="238" t="str">
        <f>IF($AL775="","",RANK(AR775,$AR$2:$AR$1001)+COUNTIF($AR$2:AR775,AR775)-1)</f>
        <v/>
      </c>
      <c r="AU775" s="238" t="str">
        <f>IF($AL775="","",RANK(AV775,$AV$2:$AV$1001)+COUNTIF($AV$2:AV775,AV775)-1)</f>
        <v/>
      </c>
      <c r="AV775" s="260">
        <f t="shared" si="56"/>
        <v>0</v>
      </c>
    </row>
    <row r="776" spans="26:48" ht="15" customHeight="1" x14ac:dyDescent="0.2">
      <c r="Z776" s="238" t="str">
        <f>Shares!A776</f>
        <v/>
      </c>
      <c r="AA776" s="238" t="str">
        <f>Shares!B776</f>
        <v/>
      </c>
      <c r="AB776" s="238" t="str">
        <f>Shares!C776</f>
        <v/>
      </c>
      <c r="AC776" s="238" t="str">
        <f>Shares!D776</f>
        <v/>
      </c>
      <c r="AD776" s="238">
        <f>IF($Z776="",0,Shares!E776)</f>
        <v>0</v>
      </c>
      <c r="AE776" s="260">
        <f>IF($Z776="",0,Shares!K776*Shares!J776)</f>
        <v>0</v>
      </c>
      <c r="AF776" s="261">
        <f t="shared" si="55"/>
        <v>0</v>
      </c>
      <c r="AG776" s="260">
        <f>IF($Z776="",0,Shares!M776)</f>
        <v>0</v>
      </c>
      <c r="AH776" s="261">
        <f>IF($Z776="",0,Shares!N776)</f>
        <v>0</v>
      </c>
      <c r="AI776" s="238" t="str">
        <f>IF($Z776="","",RANK(AE776,$AE$2:$AE$1001)+COUNTIF($AE$2:AE776,AE776)-1)</f>
        <v/>
      </c>
      <c r="AJ776" s="238" t="str">
        <f>IF($AD776&lt;0,COUNT($AJ$1:AJ775)+1,"")</f>
        <v/>
      </c>
      <c r="AL776" s="238" t="str">
        <f>'All Ticker P&amp;L'!A776</f>
        <v/>
      </c>
      <c r="AM776" s="238" t="str">
        <f>'All Ticker P&amp;L'!B776</f>
        <v/>
      </c>
      <c r="AN776" s="238" t="str">
        <f>'All Ticker P&amp;L'!C776</f>
        <v/>
      </c>
      <c r="AO776" s="238" t="str">
        <f>'All Ticker P&amp;L'!D776</f>
        <v/>
      </c>
      <c r="AP776" s="238">
        <f>IF($AL776="",0,'All Ticker P&amp;L'!E776)</f>
        <v>0</v>
      </c>
      <c r="AQ776" s="260">
        <f>IF($AL776="",0,'All Ticker P&amp;L'!J776*'All Ticker P&amp;L'!I776)</f>
        <v>0</v>
      </c>
      <c r="AR776" s="260">
        <f>IF($AL776="",0,'All Ticker P&amp;L'!L776)</f>
        <v>0</v>
      </c>
      <c r="AS776" s="261">
        <f>IF($AL776="",0,'All Ticker P&amp;L'!M776)</f>
        <v>0</v>
      </c>
      <c r="AT776" s="238" t="str">
        <f>IF($AL776="","",RANK(AR776,$AR$2:$AR$1001)+COUNTIF($AR$2:AR776,AR776)-1)</f>
        <v/>
      </c>
      <c r="AU776" s="238" t="str">
        <f>IF($AL776="","",RANK(AV776,$AV$2:$AV$1001)+COUNTIF($AV$2:AV776,AV776)-1)</f>
        <v/>
      </c>
      <c r="AV776" s="260">
        <f t="shared" si="56"/>
        <v>0</v>
      </c>
    </row>
    <row r="777" spans="26:48" ht="15" customHeight="1" x14ac:dyDescent="0.2">
      <c r="Z777" s="238" t="str">
        <f>Shares!A777</f>
        <v/>
      </c>
      <c r="AA777" s="238" t="str">
        <f>Shares!B777</f>
        <v/>
      </c>
      <c r="AB777" s="238" t="str">
        <f>Shares!C777</f>
        <v/>
      </c>
      <c r="AC777" s="238" t="str">
        <f>Shares!D777</f>
        <v/>
      </c>
      <c r="AD777" s="238">
        <f>IF($Z777="",0,Shares!E777)</f>
        <v>0</v>
      </c>
      <c r="AE777" s="260">
        <f>IF($Z777="",0,Shares!K777*Shares!J777)</f>
        <v>0</v>
      </c>
      <c r="AF777" s="261">
        <f t="shared" si="55"/>
        <v>0</v>
      </c>
      <c r="AG777" s="260">
        <f>IF($Z777="",0,Shares!M777)</f>
        <v>0</v>
      </c>
      <c r="AH777" s="261">
        <f>IF($Z777="",0,Shares!N777)</f>
        <v>0</v>
      </c>
      <c r="AI777" s="238" t="str">
        <f>IF($Z777="","",RANK(AE777,$AE$2:$AE$1001)+COUNTIF($AE$2:AE777,AE777)-1)</f>
        <v/>
      </c>
      <c r="AJ777" s="238" t="str">
        <f>IF($AD777&lt;0,COUNT($AJ$1:AJ776)+1,"")</f>
        <v/>
      </c>
      <c r="AL777" s="238" t="str">
        <f>'All Ticker P&amp;L'!A777</f>
        <v/>
      </c>
      <c r="AM777" s="238" t="str">
        <f>'All Ticker P&amp;L'!B777</f>
        <v/>
      </c>
      <c r="AN777" s="238" t="str">
        <f>'All Ticker P&amp;L'!C777</f>
        <v/>
      </c>
      <c r="AO777" s="238" t="str">
        <f>'All Ticker P&amp;L'!D777</f>
        <v/>
      </c>
      <c r="AP777" s="238">
        <f>IF($AL777="",0,'All Ticker P&amp;L'!E777)</f>
        <v>0</v>
      </c>
      <c r="AQ777" s="260">
        <f>IF($AL777="",0,'All Ticker P&amp;L'!J777*'All Ticker P&amp;L'!I777)</f>
        <v>0</v>
      </c>
      <c r="AR777" s="260">
        <f>IF($AL777="",0,'All Ticker P&amp;L'!L777)</f>
        <v>0</v>
      </c>
      <c r="AS777" s="261">
        <f>IF($AL777="",0,'All Ticker P&amp;L'!M777)</f>
        <v>0</v>
      </c>
      <c r="AT777" s="238" t="str">
        <f>IF($AL777="","",RANK(AR777,$AR$2:$AR$1001)+COUNTIF($AR$2:AR777,AR777)-1)</f>
        <v/>
      </c>
      <c r="AU777" s="238" t="str">
        <f>IF($AL777="","",RANK(AV777,$AV$2:$AV$1001)+COUNTIF($AV$2:AV777,AV777)-1)</f>
        <v/>
      </c>
      <c r="AV777" s="260">
        <f t="shared" si="56"/>
        <v>0</v>
      </c>
    </row>
    <row r="778" spans="26:48" ht="15" customHeight="1" x14ac:dyDescent="0.2">
      <c r="Z778" s="238" t="str">
        <f>Shares!A778</f>
        <v/>
      </c>
      <c r="AA778" s="238" t="str">
        <f>Shares!B778</f>
        <v/>
      </c>
      <c r="AB778" s="238" t="str">
        <f>Shares!C778</f>
        <v/>
      </c>
      <c r="AC778" s="238" t="str">
        <f>Shares!D778</f>
        <v/>
      </c>
      <c r="AD778" s="238">
        <f>IF($Z778="",0,Shares!E778)</f>
        <v>0</v>
      </c>
      <c r="AE778" s="260">
        <f>IF($Z778="",0,Shares!K778*Shares!J778)</f>
        <v>0</v>
      </c>
      <c r="AF778" s="261">
        <f t="shared" si="55"/>
        <v>0</v>
      </c>
      <c r="AG778" s="260">
        <f>IF($Z778="",0,Shares!M778)</f>
        <v>0</v>
      </c>
      <c r="AH778" s="261">
        <f>IF($Z778="",0,Shares!N778)</f>
        <v>0</v>
      </c>
      <c r="AI778" s="238" t="str">
        <f>IF($Z778="","",RANK(AE778,$AE$2:$AE$1001)+COUNTIF($AE$2:AE778,AE778)-1)</f>
        <v/>
      </c>
      <c r="AJ778" s="238" t="str">
        <f>IF($AD778&lt;0,COUNT($AJ$1:AJ777)+1,"")</f>
        <v/>
      </c>
      <c r="AL778" s="238" t="str">
        <f>'All Ticker P&amp;L'!A778</f>
        <v/>
      </c>
      <c r="AM778" s="238" t="str">
        <f>'All Ticker P&amp;L'!B778</f>
        <v/>
      </c>
      <c r="AN778" s="238" t="str">
        <f>'All Ticker P&amp;L'!C778</f>
        <v/>
      </c>
      <c r="AO778" s="238" t="str">
        <f>'All Ticker P&amp;L'!D778</f>
        <v/>
      </c>
      <c r="AP778" s="238">
        <f>IF($AL778="",0,'All Ticker P&amp;L'!E778)</f>
        <v>0</v>
      </c>
      <c r="AQ778" s="260">
        <f>IF($AL778="",0,'All Ticker P&amp;L'!J778*'All Ticker P&amp;L'!I778)</f>
        <v>0</v>
      </c>
      <c r="AR778" s="260">
        <f>IF($AL778="",0,'All Ticker P&amp;L'!L778)</f>
        <v>0</v>
      </c>
      <c r="AS778" s="261">
        <f>IF($AL778="",0,'All Ticker P&amp;L'!M778)</f>
        <v>0</v>
      </c>
      <c r="AT778" s="238" t="str">
        <f>IF($AL778="","",RANK(AR778,$AR$2:$AR$1001)+COUNTIF($AR$2:AR778,AR778)-1)</f>
        <v/>
      </c>
      <c r="AU778" s="238" t="str">
        <f>IF($AL778="","",RANK(AV778,$AV$2:$AV$1001)+COUNTIF($AV$2:AV778,AV778)-1)</f>
        <v/>
      </c>
      <c r="AV778" s="260">
        <f t="shared" si="56"/>
        <v>0</v>
      </c>
    </row>
    <row r="779" spans="26:48" ht="15" customHeight="1" x14ac:dyDescent="0.2">
      <c r="Z779" s="238" t="str">
        <f>Shares!A779</f>
        <v/>
      </c>
      <c r="AA779" s="238" t="str">
        <f>Shares!B779</f>
        <v/>
      </c>
      <c r="AB779" s="238" t="str">
        <f>Shares!C779</f>
        <v/>
      </c>
      <c r="AC779" s="238" t="str">
        <f>Shares!D779</f>
        <v/>
      </c>
      <c r="AD779" s="238">
        <f>IF($Z779="",0,Shares!E779)</f>
        <v>0</v>
      </c>
      <c r="AE779" s="260">
        <f>IF($Z779="",0,Shares!K779*Shares!J779)</f>
        <v>0</v>
      </c>
      <c r="AF779" s="261">
        <f t="shared" si="55"/>
        <v>0</v>
      </c>
      <c r="AG779" s="260">
        <f>IF($Z779="",0,Shares!M779)</f>
        <v>0</v>
      </c>
      <c r="AH779" s="261">
        <f>IF($Z779="",0,Shares!N779)</f>
        <v>0</v>
      </c>
      <c r="AI779" s="238" t="str">
        <f>IF($Z779="","",RANK(AE779,$AE$2:$AE$1001)+COUNTIF($AE$2:AE779,AE779)-1)</f>
        <v/>
      </c>
      <c r="AJ779" s="238" t="str">
        <f>IF($AD779&lt;0,COUNT($AJ$1:AJ778)+1,"")</f>
        <v/>
      </c>
      <c r="AL779" s="238" t="str">
        <f>'All Ticker P&amp;L'!A779</f>
        <v/>
      </c>
      <c r="AM779" s="238" t="str">
        <f>'All Ticker P&amp;L'!B779</f>
        <v/>
      </c>
      <c r="AN779" s="238" t="str">
        <f>'All Ticker P&amp;L'!C779</f>
        <v/>
      </c>
      <c r="AO779" s="238" t="str">
        <f>'All Ticker P&amp;L'!D779</f>
        <v/>
      </c>
      <c r="AP779" s="238">
        <f>IF($AL779="",0,'All Ticker P&amp;L'!E779)</f>
        <v>0</v>
      </c>
      <c r="AQ779" s="260">
        <f>IF($AL779="",0,'All Ticker P&amp;L'!J779*'All Ticker P&amp;L'!I779)</f>
        <v>0</v>
      </c>
      <c r="AR779" s="260">
        <f>IF($AL779="",0,'All Ticker P&amp;L'!L779)</f>
        <v>0</v>
      </c>
      <c r="AS779" s="261">
        <f>IF($AL779="",0,'All Ticker P&amp;L'!M779)</f>
        <v>0</v>
      </c>
      <c r="AT779" s="238" t="str">
        <f>IF($AL779="","",RANK(AR779,$AR$2:$AR$1001)+COUNTIF($AR$2:AR779,AR779)-1)</f>
        <v/>
      </c>
      <c r="AU779" s="238" t="str">
        <f>IF($AL779="","",RANK(AV779,$AV$2:$AV$1001)+COUNTIF($AV$2:AV779,AV779)-1)</f>
        <v/>
      </c>
      <c r="AV779" s="260">
        <f t="shared" si="56"/>
        <v>0</v>
      </c>
    </row>
    <row r="780" spans="26:48" ht="15" customHeight="1" x14ac:dyDescent="0.2">
      <c r="Z780" s="238" t="str">
        <f>Shares!A780</f>
        <v/>
      </c>
      <c r="AA780" s="238" t="str">
        <f>Shares!B780</f>
        <v/>
      </c>
      <c r="AB780" s="238" t="str">
        <f>Shares!C780</f>
        <v/>
      </c>
      <c r="AC780" s="238" t="str">
        <f>Shares!D780</f>
        <v/>
      </c>
      <c r="AD780" s="238">
        <f>IF($Z780="",0,Shares!E780)</f>
        <v>0</v>
      </c>
      <c r="AE780" s="260">
        <f>IF($Z780="",0,Shares!K780*Shares!J780)</f>
        <v>0</v>
      </c>
      <c r="AF780" s="261">
        <f t="shared" si="55"/>
        <v>0</v>
      </c>
      <c r="AG780" s="260">
        <f>IF($Z780="",0,Shares!M780)</f>
        <v>0</v>
      </c>
      <c r="AH780" s="261">
        <f>IF($Z780="",0,Shares!N780)</f>
        <v>0</v>
      </c>
      <c r="AI780" s="238" t="str">
        <f>IF($Z780="","",RANK(AE780,$AE$2:$AE$1001)+COUNTIF($AE$2:AE780,AE780)-1)</f>
        <v/>
      </c>
      <c r="AJ780" s="238" t="str">
        <f>IF($AD780&lt;0,COUNT($AJ$1:AJ779)+1,"")</f>
        <v/>
      </c>
      <c r="AL780" s="238" t="str">
        <f>'All Ticker P&amp;L'!A780</f>
        <v/>
      </c>
      <c r="AM780" s="238" t="str">
        <f>'All Ticker P&amp;L'!B780</f>
        <v/>
      </c>
      <c r="AN780" s="238" t="str">
        <f>'All Ticker P&amp;L'!C780</f>
        <v/>
      </c>
      <c r="AO780" s="238" t="str">
        <f>'All Ticker P&amp;L'!D780</f>
        <v/>
      </c>
      <c r="AP780" s="238">
        <f>IF($AL780="",0,'All Ticker P&amp;L'!E780)</f>
        <v>0</v>
      </c>
      <c r="AQ780" s="260">
        <f>IF($AL780="",0,'All Ticker P&amp;L'!J780*'All Ticker P&amp;L'!I780)</f>
        <v>0</v>
      </c>
      <c r="AR780" s="260">
        <f>IF($AL780="",0,'All Ticker P&amp;L'!L780)</f>
        <v>0</v>
      </c>
      <c r="AS780" s="261">
        <f>IF($AL780="",0,'All Ticker P&amp;L'!M780)</f>
        <v>0</v>
      </c>
      <c r="AT780" s="238" t="str">
        <f>IF($AL780="","",RANK(AR780,$AR$2:$AR$1001)+COUNTIF($AR$2:AR780,AR780)-1)</f>
        <v/>
      </c>
      <c r="AU780" s="238" t="str">
        <f>IF($AL780="","",RANK(AV780,$AV$2:$AV$1001)+COUNTIF($AV$2:AV780,AV780)-1)</f>
        <v/>
      </c>
      <c r="AV780" s="260">
        <f t="shared" si="56"/>
        <v>0</v>
      </c>
    </row>
    <row r="781" spans="26:48" ht="15" customHeight="1" x14ac:dyDescent="0.2">
      <c r="Z781" s="238" t="str">
        <f>Shares!A781</f>
        <v/>
      </c>
      <c r="AA781" s="238" t="str">
        <f>Shares!B781</f>
        <v/>
      </c>
      <c r="AB781" s="238" t="str">
        <f>Shares!C781</f>
        <v/>
      </c>
      <c r="AC781" s="238" t="str">
        <f>Shares!D781</f>
        <v/>
      </c>
      <c r="AD781" s="238">
        <f>IF($Z781="",0,Shares!E781)</f>
        <v>0</v>
      </c>
      <c r="AE781" s="260">
        <f>IF($Z781="",0,Shares!K781*Shares!J781)</f>
        <v>0</v>
      </c>
      <c r="AF781" s="261">
        <f t="shared" si="55"/>
        <v>0</v>
      </c>
      <c r="AG781" s="260">
        <f>IF($Z781="",0,Shares!M781)</f>
        <v>0</v>
      </c>
      <c r="AH781" s="261">
        <f>IF($Z781="",0,Shares!N781)</f>
        <v>0</v>
      </c>
      <c r="AI781" s="238" t="str">
        <f>IF($Z781="","",RANK(AE781,$AE$2:$AE$1001)+COUNTIF($AE$2:AE781,AE781)-1)</f>
        <v/>
      </c>
      <c r="AJ781" s="238" t="str">
        <f>IF($AD781&lt;0,COUNT($AJ$1:AJ780)+1,"")</f>
        <v/>
      </c>
      <c r="AL781" s="238" t="str">
        <f>'All Ticker P&amp;L'!A781</f>
        <v/>
      </c>
      <c r="AM781" s="238" t="str">
        <f>'All Ticker P&amp;L'!B781</f>
        <v/>
      </c>
      <c r="AN781" s="238" t="str">
        <f>'All Ticker P&amp;L'!C781</f>
        <v/>
      </c>
      <c r="AO781" s="238" t="str">
        <f>'All Ticker P&amp;L'!D781</f>
        <v/>
      </c>
      <c r="AP781" s="238">
        <f>IF($AL781="",0,'All Ticker P&amp;L'!E781)</f>
        <v>0</v>
      </c>
      <c r="AQ781" s="260">
        <f>IF($AL781="",0,'All Ticker P&amp;L'!J781*'All Ticker P&amp;L'!I781)</f>
        <v>0</v>
      </c>
      <c r="AR781" s="260">
        <f>IF($AL781="",0,'All Ticker P&amp;L'!L781)</f>
        <v>0</v>
      </c>
      <c r="AS781" s="261">
        <f>IF($AL781="",0,'All Ticker P&amp;L'!M781)</f>
        <v>0</v>
      </c>
      <c r="AT781" s="238" t="str">
        <f>IF($AL781="","",RANK(AR781,$AR$2:$AR$1001)+COUNTIF($AR$2:AR781,AR781)-1)</f>
        <v/>
      </c>
      <c r="AU781" s="238" t="str">
        <f>IF($AL781="","",RANK(AV781,$AV$2:$AV$1001)+COUNTIF($AV$2:AV781,AV781)-1)</f>
        <v/>
      </c>
      <c r="AV781" s="260">
        <f t="shared" si="56"/>
        <v>0</v>
      </c>
    </row>
    <row r="782" spans="26:48" ht="15" customHeight="1" x14ac:dyDescent="0.2">
      <c r="Z782" s="238" t="str">
        <f>Shares!A782</f>
        <v/>
      </c>
      <c r="AA782" s="238" t="str">
        <f>Shares!B782</f>
        <v/>
      </c>
      <c r="AB782" s="238" t="str">
        <f>Shares!C782</f>
        <v/>
      </c>
      <c r="AC782" s="238" t="str">
        <f>Shares!D782</f>
        <v/>
      </c>
      <c r="AD782" s="238">
        <f>IF($Z782="",0,Shares!E782)</f>
        <v>0</v>
      </c>
      <c r="AE782" s="260">
        <f>IF($Z782="",0,Shares!K782*Shares!J782)</f>
        <v>0</v>
      </c>
      <c r="AF782" s="261">
        <f t="shared" si="55"/>
        <v>0</v>
      </c>
      <c r="AG782" s="260">
        <f>IF($Z782="",0,Shares!M782)</f>
        <v>0</v>
      </c>
      <c r="AH782" s="261">
        <f>IF($Z782="",0,Shares!N782)</f>
        <v>0</v>
      </c>
      <c r="AI782" s="238" t="str">
        <f>IF($Z782="","",RANK(AE782,$AE$2:$AE$1001)+COUNTIF($AE$2:AE782,AE782)-1)</f>
        <v/>
      </c>
      <c r="AJ782" s="238" t="str">
        <f>IF($AD782&lt;0,COUNT($AJ$1:AJ781)+1,"")</f>
        <v/>
      </c>
      <c r="AL782" s="238" t="str">
        <f>'All Ticker P&amp;L'!A782</f>
        <v/>
      </c>
      <c r="AM782" s="238" t="str">
        <f>'All Ticker P&amp;L'!B782</f>
        <v/>
      </c>
      <c r="AN782" s="238" t="str">
        <f>'All Ticker P&amp;L'!C782</f>
        <v/>
      </c>
      <c r="AO782" s="238" t="str">
        <f>'All Ticker P&amp;L'!D782</f>
        <v/>
      </c>
      <c r="AP782" s="238">
        <f>IF($AL782="",0,'All Ticker P&amp;L'!E782)</f>
        <v>0</v>
      </c>
      <c r="AQ782" s="260">
        <f>IF($AL782="",0,'All Ticker P&amp;L'!J782*'All Ticker P&amp;L'!I782)</f>
        <v>0</v>
      </c>
      <c r="AR782" s="260">
        <f>IF($AL782="",0,'All Ticker P&amp;L'!L782)</f>
        <v>0</v>
      </c>
      <c r="AS782" s="261">
        <f>IF($AL782="",0,'All Ticker P&amp;L'!M782)</f>
        <v>0</v>
      </c>
      <c r="AT782" s="238" t="str">
        <f>IF($AL782="","",RANK(AR782,$AR$2:$AR$1001)+COUNTIF($AR$2:AR782,AR782)-1)</f>
        <v/>
      </c>
      <c r="AU782" s="238" t="str">
        <f>IF($AL782="","",RANK(AV782,$AV$2:$AV$1001)+COUNTIF($AV$2:AV782,AV782)-1)</f>
        <v/>
      </c>
      <c r="AV782" s="260">
        <f t="shared" si="56"/>
        <v>0</v>
      </c>
    </row>
    <row r="783" spans="26:48" ht="15" customHeight="1" x14ac:dyDescent="0.2">
      <c r="Z783" s="238" t="str">
        <f>Shares!A783</f>
        <v/>
      </c>
      <c r="AA783" s="238" t="str">
        <f>Shares!B783</f>
        <v/>
      </c>
      <c r="AB783" s="238" t="str">
        <f>Shares!C783</f>
        <v/>
      </c>
      <c r="AC783" s="238" t="str">
        <f>Shares!D783</f>
        <v/>
      </c>
      <c r="AD783" s="238">
        <f>IF($Z783="",0,Shares!E783)</f>
        <v>0</v>
      </c>
      <c r="AE783" s="260">
        <f>IF($Z783="",0,Shares!K783*Shares!J783)</f>
        <v>0</v>
      </c>
      <c r="AF783" s="261">
        <f t="shared" si="55"/>
        <v>0</v>
      </c>
      <c r="AG783" s="260">
        <f>IF($Z783="",0,Shares!M783)</f>
        <v>0</v>
      </c>
      <c r="AH783" s="261">
        <f>IF($Z783="",0,Shares!N783)</f>
        <v>0</v>
      </c>
      <c r="AI783" s="238" t="str">
        <f>IF($Z783="","",RANK(AE783,$AE$2:$AE$1001)+COUNTIF($AE$2:AE783,AE783)-1)</f>
        <v/>
      </c>
      <c r="AJ783" s="238" t="str">
        <f>IF($AD783&lt;0,COUNT($AJ$1:AJ782)+1,"")</f>
        <v/>
      </c>
      <c r="AL783" s="238" t="str">
        <f>'All Ticker P&amp;L'!A783</f>
        <v/>
      </c>
      <c r="AM783" s="238" t="str">
        <f>'All Ticker P&amp;L'!B783</f>
        <v/>
      </c>
      <c r="AN783" s="238" t="str">
        <f>'All Ticker P&amp;L'!C783</f>
        <v/>
      </c>
      <c r="AO783" s="238" t="str">
        <f>'All Ticker P&amp;L'!D783</f>
        <v/>
      </c>
      <c r="AP783" s="238">
        <f>IF($AL783="",0,'All Ticker P&amp;L'!E783)</f>
        <v>0</v>
      </c>
      <c r="AQ783" s="260">
        <f>IF($AL783="",0,'All Ticker P&amp;L'!J783*'All Ticker P&amp;L'!I783)</f>
        <v>0</v>
      </c>
      <c r="AR783" s="260">
        <f>IF($AL783="",0,'All Ticker P&amp;L'!L783)</f>
        <v>0</v>
      </c>
      <c r="AS783" s="261">
        <f>IF($AL783="",0,'All Ticker P&amp;L'!M783)</f>
        <v>0</v>
      </c>
      <c r="AT783" s="238" t="str">
        <f>IF($AL783="","",RANK(AR783,$AR$2:$AR$1001)+COUNTIF($AR$2:AR783,AR783)-1)</f>
        <v/>
      </c>
      <c r="AU783" s="238" t="str">
        <f>IF($AL783="","",RANK(AV783,$AV$2:$AV$1001)+COUNTIF($AV$2:AV783,AV783)-1)</f>
        <v/>
      </c>
      <c r="AV783" s="260">
        <f t="shared" si="56"/>
        <v>0</v>
      </c>
    </row>
    <row r="784" spans="26:48" ht="15" customHeight="1" x14ac:dyDescent="0.2">
      <c r="Z784" s="238" t="str">
        <f>Shares!A784</f>
        <v/>
      </c>
      <c r="AA784" s="238" t="str">
        <f>Shares!B784</f>
        <v/>
      </c>
      <c r="AB784" s="238" t="str">
        <f>Shares!C784</f>
        <v/>
      </c>
      <c r="AC784" s="238" t="str">
        <f>Shares!D784</f>
        <v/>
      </c>
      <c r="AD784" s="238">
        <f>IF($Z784="",0,Shares!E784)</f>
        <v>0</v>
      </c>
      <c r="AE784" s="260">
        <f>IF($Z784="",0,Shares!K784*Shares!J784)</f>
        <v>0</v>
      </c>
      <c r="AF784" s="261">
        <f t="shared" si="55"/>
        <v>0</v>
      </c>
      <c r="AG784" s="260">
        <f>IF($Z784="",0,Shares!M784)</f>
        <v>0</v>
      </c>
      <c r="AH784" s="261">
        <f>IF($Z784="",0,Shares!N784)</f>
        <v>0</v>
      </c>
      <c r="AI784" s="238" t="str">
        <f>IF($Z784="","",RANK(AE784,$AE$2:$AE$1001)+COUNTIF($AE$2:AE784,AE784)-1)</f>
        <v/>
      </c>
      <c r="AJ784" s="238" t="str">
        <f>IF($AD784&lt;0,COUNT($AJ$1:AJ783)+1,"")</f>
        <v/>
      </c>
      <c r="AL784" s="238" t="str">
        <f>'All Ticker P&amp;L'!A784</f>
        <v/>
      </c>
      <c r="AM784" s="238" t="str">
        <f>'All Ticker P&amp;L'!B784</f>
        <v/>
      </c>
      <c r="AN784" s="238" t="str">
        <f>'All Ticker P&amp;L'!C784</f>
        <v/>
      </c>
      <c r="AO784" s="238" t="str">
        <f>'All Ticker P&amp;L'!D784</f>
        <v/>
      </c>
      <c r="AP784" s="238">
        <f>IF($AL784="",0,'All Ticker P&amp;L'!E784)</f>
        <v>0</v>
      </c>
      <c r="AQ784" s="260">
        <f>IF($AL784="",0,'All Ticker P&amp;L'!J784*'All Ticker P&amp;L'!I784)</f>
        <v>0</v>
      </c>
      <c r="AR784" s="260">
        <f>IF($AL784="",0,'All Ticker P&amp;L'!L784)</f>
        <v>0</v>
      </c>
      <c r="AS784" s="261">
        <f>IF($AL784="",0,'All Ticker P&amp;L'!M784)</f>
        <v>0</v>
      </c>
      <c r="AT784" s="238" t="str">
        <f>IF($AL784="","",RANK(AR784,$AR$2:$AR$1001)+COUNTIF($AR$2:AR784,AR784)-1)</f>
        <v/>
      </c>
      <c r="AU784" s="238" t="str">
        <f>IF($AL784="","",RANK(AV784,$AV$2:$AV$1001)+COUNTIF($AV$2:AV784,AV784)-1)</f>
        <v/>
      </c>
      <c r="AV784" s="260">
        <f t="shared" si="56"/>
        <v>0</v>
      </c>
    </row>
    <row r="785" spans="26:48" ht="15" customHeight="1" x14ac:dyDescent="0.2">
      <c r="Z785" s="238" t="str">
        <f>Shares!A785</f>
        <v/>
      </c>
      <c r="AA785" s="238" t="str">
        <f>Shares!B785</f>
        <v/>
      </c>
      <c r="AB785" s="238" t="str">
        <f>Shares!C785</f>
        <v/>
      </c>
      <c r="AC785" s="238" t="str">
        <f>Shares!D785</f>
        <v/>
      </c>
      <c r="AD785" s="238">
        <f>IF($Z785="",0,Shares!E785)</f>
        <v>0</v>
      </c>
      <c r="AE785" s="260">
        <f>IF($Z785="",0,Shares!K785*Shares!J785)</f>
        <v>0</v>
      </c>
      <c r="AF785" s="261">
        <f t="shared" si="55"/>
        <v>0</v>
      </c>
      <c r="AG785" s="260">
        <f>IF($Z785="",0,Shares!M785)</f>
        <v>0</v>
      </c>
      <c r="AH785" s="261">
        <f>IF($Z785="",0,Shares!N785)</f>
        <v>0</v>
      </c>
      <c r="AI785" s="238" t="str">
        <f>IF($Z785="","",RANK(AE785,$AE$2:$AE$1001)+COUNTIF($AE$2:AE785,AE785)-1)</f>
        <v/>
      </c>
      <c r="AJ785" s="238" t="str">
        <f>IF($AD785&lt;0,COUNT($AJ$1:AJ784)+1,"")</f>
        <v/>
      </c>
      <c r="AL785" s="238" t="str">
        <f>'All Ticker P&amp;L'!A785</f>
        <v/>
      </c>
      <c r="AM785" s="238" t="str">
        <f>'All Ticker P&amp;L'!B785</f>
        <v/>
      </c>
      <c r="AN785" s="238" t="str">
        <f>'All Ticker P&amp;L'!C785</f>
        <v/>
      </c>
      <c r="AO785" s="238" t="str">
        <f>'All Ticker P&amp;L'!D785</f>
        <v/>
      </c>
      <c r="AP785" s="238">
        <f>IF($AL785="",0,'All Ticker P&amp;L'!E785)</f>
        <v>0</v>
      </c>
      <c r="AQ785" s="260">
        <f>IF($AL785="",0,'All Ticker P&amp;L'!J785*'All Ticker P&amp;L'!I785)</f>
        <v>0</v>
      </c>
      <c r="AR785" s="260">
        <f>IF($AL785="",0,'All Ticker P&amp;L'!L785)</f>
        <v>0</v>
      </c>
      <c r="AS785" s="261">
        <f>IF($AL785="",0,'All Ticker P&amp;L'!M785)</f>
        <v>0</v>
      </c>
      <c r="AT785" s="238" t="str">
        <f>IF($AL785="","",RANK(AR785,$AR$2:$AR$1001)+COUNTIF($AR$2:AR785,AR785)-1)</f>
        <v/>
      </c>
      <c r="AU785" s="238" t="str">
        <f>IF($AL785="","",RANK(AV785,$AV$2:$AV$1001)+COUNTIF($AV$2:AV785,AV785)-1)</f>
        <v/>
      </c>
      <c r="AV785" s="260">
        <f t="shared" si="56"/>
        <v>0</v>
      </c>
    </row>
    <row r="786" spans="26:48" ht="15" customHeight="1" x14ac:dyDescent="0.2">
      <c r="Z786" s="238" t="str">
        <f>Shares!A786</f>
        <v/>
      </c>
      <c r="AA786" s="238" t="str">
        <f>Shares!B786</f>
        <v/>
      </c>
      <c r="AB786" s="238" t="str">
        <f>Shares!C786</f>
        <v/>
      </c>
      <c r="AC786" s="238" t="str">
        <f>Shares!D786</f>
        <v/>
      </c>
      <c r="AD786" s="238">
        <f>IF($Z786="",0,Shares!E786)</f>
        <v>0</v>
      </c>
      <c r="AE786" s="260">
        <f>IF($Z786="",0,Shares!K786*Shares!J786)</f>
        <v>0</v>
      </c>
      <c r="AF786" s="261">
        <f t="shared" si="55"/>
        <v>0</v>
      </c>
      <c r="AG786" s="260">
        <f>IF($Z786="",0,Shares!M786)</f>
        <v>0</v>
      </c>
      <c r="AH786" s="261">
        <f>IF($Z786="",0,Shares!N786)</f>
        <v>0</v>
      </c>
      <c r="AI786" s="238" t="str">
        <f>IF($Z786="","",RANK(AE786,$AE$2:$AE$1001)+COUNTIF($AE$2:AE786,AE786)-1)</f>
        <v/>
      </c>
      <c r="AJ786" s="238" t="str">
        <f>IF($AD786&lt;0,COUNT($AJ$1:AJ785)+1,"")</f>
        <v/>
      </c>
      <c r="AL786" s="238" t="str">
        <f>'All Ticker P&amp;L'!A786</f>
        <v/>
      </c>
      <c r="AM786" s="238" t="str">
        <f>'All Ticker P&amp;L'!B786</f>
        <v/>
      </c>
      <c r="AN786" s="238" t="str">
        <f>'All Ticker P&amp;L'!C786</f>
        <v/>
      </c>
      <c r="AO786" s="238" t="str">
        <f>'All Ticker P&amp;L'!D786</f>
        <v/>
      </c>
      <c r="AP786" s="238">
        <f>IF($AL786="",0,'All Ticker P&amp;L'!E786)</f>
        <v>0</v>
      </c>
      <c r="AQ786" s="260">
        <f>IF($AL786="",0,'All Ticker P&amp;L'!J786*'All Ticker P&amp;L'!I786)</f>
        <v>0</v>
      </c>
      <c r="AR786" s="260">
        <f>IF($AL786="",0,'All Ticker P&amp;L'!L786)</f>
        <v>0</v>
      </c>
      <c r="AS786" s="261">
        <f>IF($AL786="",0,'All Ticker P&amp;L'!M786)</f>
        <v>0</v>
      </c>
      <c r="AT786" s="238" t="str">
        <f>IF($AL786="","",RANK(AR786,$AR$2:$AR$1001)+COUNTIF($AR$2:AR786,AR786)-1)</f>
        <v/>
      </c>
      <c r="AU786" s="238" t="str">
        <f>IF($AL786="","",RANK(AV786,$AV$2:$AV$1001)+COUNTIF($AV$2:AV786,AV786)-1)</f>
        <v/>
      </c>
      <c r="AV786" s="260">
        <f t="shared" si="56"/>
        <v>0</v>
      </c>
    </row>
    <row r="787" spans="26:48" ht="15" customHeight="1" x14ac:dyDescent="0.2">
      <c r="Z787" s="238" t="str">
        <f>Shares!A787</f>
        <v/>
      </c>
      <c r="AA787" s="238" t="str">
        <f>Shares!B787</f>
        <v/>
      </c>
      <c r="AB787" s="238" t="str">
        <f>Shares!C787</f>
        <v/>
      </c>
      <c r="AC787" s="238" t="str">
        <f>Shares!D787</f>
        <v/>
      </c>
      <c r="AD787" s="238">
        <f>IF($Z787="",0,Shares!E787)</f>
        <v>0</v>
      </c>
      <c r="AE787" s="260">
        <f>IF($Z787="",0,Shares!K787*Shares!J787)</f>
        <v>0</v>
      </c>
      <c r="AF787" s="261">
        <f t="shared" si="55"/>
        <v>0</v>
      </c>
      <c r="AG787" s="260">
        <f>IF($Z787="",0,Shares!M787)</f>
        <v>0</v>
      </c>
      <c r="AH787" s="261">
        <f>IF($Z787="",0,Shares!N787)</f>
        <v>0</v>
      </c>
      <c r="AI787" s="238" t="str">
        <f>IF($Z787="","",RANK(AE787,$AE$2:$AE$1001)+COUNTIF($AE$2:AE787,AE787)-1)</f>
        <v/>
      </c>
      <c r="AJ787" s="238" t="str">
        <f>IF($AD787&lt;0,COUNT($AJ$1:AJ786)+1,"")</f>
        <v/>
      </c>
      <c r="AL787" s="238" t="str">
        <f>'All Ticker P&amp;L'!A787</f>
        <v/>
      </c>
      <c r="AM787" s="238" t="str">
        <f>'All Ticker P&amp;L'!B787</f>
        <v/>
      </c>
      <c r="AN787" s="238" t="str">
        <f>'All Ticker P&amp;L'!C787</f>
        <v/>
      </c>
      <c r="AO787" s="238" t="str">
        <f>'All Ticker P&amp;L'!D787</f>
        <v/>
      </c>
      <c r="AP787" s="238">
        <f>IF($AL787="",0,'All Ticker P&amp;L'!E787)</f>
        <v>0</v>
      </c>
      <c r="AQ787" s="260">
        <f>IF($AL787="",0,'All Ticker P&amp;L'!J787*'All Ticker P&amp;L'!I787)</f>
        <v>0</v>
      </c>
      <c r="AR787" s="260">
        <f>IF($AL787="",0,'All Ticker P&amp;L'!L787)</f>
        <v>0</v>
      </c>
      <c r="AS787" s="261">
        <f>IF($AL787="",0,'All Ticker P&amp;L'!M787)</f>
        <v>0</v>
      </c>
      <c r="AT787" s="238" t="str">
        <f>IF($AL787="","",RANK(AR787,$AR$2:$AR$1001)+COUNTIF($AR$2:AR787,AR787)-1)</f>
        <v/>
      </c>
      <c r="AU787" s="238" t="str">
        <f>IF($AL787="","",RANK(AV787,$AV$2:$AV$1001)+COUNTIF($AV$2:AV787,AV787)-1)</f>
        <v/>
      </c>
      <c r="AV787" s="260">
        <f t="shared" si="56"/>
        <v>0</v>
      </c>
    </row>
    <row r="788" spans="26:48" ht="15" customHeight="1" x14ac:dyDescent="0.2">
      <c r="Z788" s="238" t="str">
        <f>Shares!A788</f>
        <v/>
      </c>
      <c r="AA788" s="238" t="str">
        <f>Shares!B788</f>
        <v/>
      </c>
      <c r="AB788" s="238" t="str">
        <f>Shares!C788</f>
        <v/>
      </c>
      <c r="AC788" s="238" t="str">
        <f>Shares!D788</f>
        <v/>
      </c>
      <c r="AD788" s="238">
        <f>IF($Z788="",0,Shares!E788)</f>
        <v>0</v>
      </c>
      <c r="AE788" s="260">
        <f>IF($Z788="",0,Shares!K788*Shares!J788)</f>
        <v>0</v>
      </c>
      <c r="AF788" s="261">
        <f t="shared" si="55"/>
        <v>0</v>
      </c>
      <c r="AG788" s="260">
        <f>IF($Z788="",0,Shares!M788)</f>
        <v>0</v>
      </c>
      <c r="AH788" s="261">
        <f>IF($Z788="",0,Shares!N788)</f>
        <v>0</v>
      </c>
      <c r="AI788" s="238" t="str">
        <f>IF($Z788="","",RANK(AE788,$AE$2:$AE$1001)+COUNTIF($AE$2:AE788,AE788)-1)</f>
        <v/>
      </c>
      <c r="AJ788" s="238" t="str">
        <f>IF($AD788&lt;0,COUNT($AJ$1:AJ787)+1,"")</f>
        <v/>
      </c>
      <c r="AL788" s="238" t="str">
        <f>'All Ticker P&amp;L'!A788</f>
        <v/>
      </c>
      <c r="AM788" s="238" t="str">
        <f>'All Ticker P&amp;L'!B788</f>
        <v/>
      </c>
      <c r="AN788" s="238" t="str">
        <f>'All Ticker P&amp;L'!C788</f>
        <v/>
      </c>
      <c r="AO788" s="238" t="str">
        <f>'All Ticker P&amp;L'!D788</f>
        <v/>
      </c>
      <c r="AP788" s="238">
        <f>IF($AL788="",0,'All Ticker P&amp;L'!E788)</f>
        <v>0</v>
      </c>
      <c r="AQ788" s="260">
        <f>IF($AL788="",0,'All Ticker P&amp;L'!J788*'All Ticker P&amp;L'!I788)</f>
        <v>0</v>
      </c>
      <c r="AR788" s="260">
        <f>IF($AL788="",0,'All Ticker P&amp;L'!L788)</f>
        <v>0</v>
      </c>
      <c r="AS788" s="261">
        <f>IF($AL788="",0,'All Ticker P&amp;L'!M788)</f>
        <v>0</v>
      </c>
      <c r="AT788" s="238" t="str">
        <f>IF($AL788="","",RANK(AR788,$AR$2:$AR$1001)+COUNTIF($AR$2:AR788,AR788)-1)</f>
        <v/>
      </c>
      <c r="AU788" s="238" t="str">
        <f>IF($AL788="","",RANK(AV788,$AV$2:$AV$1001)+COUNTIF($AV$2:AV788,AV788)-1)</f>
        <v/>
      </c>
      <c r="AV788" s="260">
        <f t="shared" si="56"/>
        <v>0</v>
      </c>
    </row>
    <row r="789" spans="26:48" ht="15" customHeight="1" x14ac:dyDescent="0.2">
      <c r="Z789" s="238" t="str">
        <f>Shares!A789</f>
        <v/>
      </c>
      <c r="AA789" s="238" t="str">
        <f>Shares!B789</f>
        <v/>
      </c>
      <c r="AB789" s="238" t="str">
        <f>Shares!C789</f>
        <v/>
      </c>
      <c r="AC789" s="238" t="str">
        <f>Shares!D789</f>
        <v/>
      </c>
      <c r="AD789" s="238">
        <f>IF($Z789="",0,Shares!E789)</f>
        <v>0</v>
      </c>
      <c r="AE789" s="260">
        <f>IF($Z789="",0,Shares!K789*Shares!J789)</f>
        <v>0</v>
      </c>
      <c r="AF789" s="261">
        <f t="shared" si="55"/>
        <v>0</v>
      </c>
      <c r="AG789" s="260">
        <f>IF($Z789="",0,Shares!M789)</f>
        <v>0</v>
      </c>
      <c r="AH789" s="261">
        <f>IF($Z789="",0,Shares!N789)</f>
        <v>0</v>
      </c>
      <c r="AI789" s="238" t="str">
        <f>IF($Z789="","",RANK(AE789,$AE$2:$AE$1001)+COUNTIF($AE$2:AE789,AE789)-1)</f>
        <v/>
      </c>
      <c r="AJ789" s="238" t="str">
        <f>IF($AD789&lt;0,COUNT($AJ$1:AJ788)+1,"")</f>
        <v/>
      </c>
      <c r="AL789" s="238" t="str">
        <f>'All Ticker P&amp;L'!A789</f>
        <v/>
      </c>
      <c r="AM789" s="238" t="str">
        <f>'All Ticker P&amp;L'!B789</f>
        <v/>
      </c>
      <c r="AN789" s="238" t="str">
        <f>'All Ticker P&amp;L'!C789</f>
        <v/>
      </c>
      <c r="AO789" s="238" t="str">
        <f>'All Ticker P&amp;L'!D789</f>
        <v/>
      </c>
      <c r="AP789" s="238">
        <f>IF($AL789="",0,'All Ticker P&amp;L'!E789)</f>
        <v>0</v>
      </c>
      <c r="AQ789" s="260">
        <f>IF($AL789="",0,'All Ticker P&amp;L'!J789*'All Ticker P&amp;L'!I789)</f>
        <v>0</v>
      </c>
      <c r="AR789" s="260">
        <f>IF($AL789="",0,'All Ticker P&amp;L'!L789)</f>
        <v>0</v>
      </c>
      <c r="AS789" s="261">
        <f>IF($AL789="",0,'All Ticker P&amp;L'!M789)</f>
        <v>0</v>
      </c>
      <c r="AT789" s="238" t="str">
        <f>IF($AL789="","",RANK(AR789,$AR$2:$AR$1001)+COUNTIF($AR$2:AR789,AR789)-1)</f>
        <v/>
      </c>
      <c r="AU789" s="238" t="str">
        <f>IF($AL789="","",RANK(AV789,$AV$2:$AV$1001)+COUNTIF($AV$2:AV789,AV789)-1)</f>
        <v/>
      </c>
      <c r="AV789" s="260">
        <f t="shared" si="56"/>
        <v>0</v>
      </c>
    </row>
    <row r="790" spans="26:48" ht="15" customHeight="1" x14ac:dyDescent="0.2">
      <c r="Z790" s="238" t="str">
        <f>Shares!A790</f>
        <v/>
      </c>
      <c r="AA790" s="238" t="str">
        <f>Shares!B790</f>
        <v/>
      </c>
      <c r="AB790" s="238" t="str">
        <f>Shares!C790</f>
        <v/>
      </c>
      <c r="AC790" s="238" t="str">
        <f>Shares!D790</f>
        <v/>
      </c>
      <c r="AD790" s="238">
        <f>IF($Z790="",0,Shares!E790)</f>
        <v>0</v>
      </c>
      <c r="AE790" s="260">
        <f>IF($Z790="",0,Shares!K790*Shares!J790)</f>
        <v>0</v>
      </c>
      <c r="AF790" s="261">
        <f t="shared" si="55"/>
        <v>0</v>
      </c>
      <c r="AG790" s="260">
        <f>IF($Z790="",0,Shares!M790)</f>
        <v>0</v>
      </c>
      <c r="AH790" s="261">
        <f>IF($Z790="",0,Shares!N790)</f>
        <v>0</v>
      </c>
      <c r="AI790" s="238" t="str">
        <f>IF($Z790="","",RANK(AE790,$AE$2:$AE$1001)+COUNTIF($AE$2:AE790,AE790)-1)</f>
        <v/>
      </c>
      <c r="AJ790" s="238" t="str">
        <f>IF($AD790&lt;0,COUNT($AJ$1:AJ789)+1,"")</f>
        <v/>
      </c>
      <c r="AL790" s="238" t="str">
        <f>'All Ticker P&amp;L'!A790</f>
        <v/>
      </c>
      <c r="AM790" s="238" t="str">
        <f>'All Ticker P&amp;L'!B790</f>
        <v/>
      </c>
      <c r="AN790" s="238" t="str">
        <f>'All Ticker P&amp;L'!C790</f>
        <v/>
      </c>
      <c r="AO790" s="238" t="str">
        <f>'All Ticker P&amp;L'!D790</f>
        <v/>
      </c>
      <c r="AP790" s="238">
        <f>IF($AL790="",0,'All Ticker P&amp;L'!E790)</f>
        <v>0</v>
      </c>
      <c r="AQ790" s="260">
        <f>IF($AL790="",0,'All Ticker P&amp;L'!J790*'All Ticker P&amp;L'!I790)</f>
        <v>0</v>
      </c>
      <c r="AR790" s="260">
        <f>IF($AL790="",0,'All Ticker P&amp;L'!L790)</f>
        <v>0</v>
      </c>
      <c r="AS790" s="261">
        <f>IF($AL790="",0,'All Ticker P&amp;L'!M790)</f>
        <v>0</v>
      </c>
      <c r="AT790" s="238" t="str">
        <f>IF($AL790="","",RANK(AR790,$AR$2:$AR$1001)+COUNTIF($AR$2:AR790,AR790)-1)</f>
        <v/>
      </c>
      <c r="AU790" s="238" t="str">
        <f>IF($AL790="","",RANK(AV790,$AV$2:$AV$1001)+COUNTIF($AV$2:AV790,AV790)-1)</f>
        <v/>
      </c>
      <c r="AV790" s="260">
        <f t="shared" si="56"/>
        <v>0</v>
      </c>
    </row>
    <row r="791" spans="26:48" ht="15" customHeight="1" x14ac:dyDescent="0.2">
      <c r="Z791" s="238" t="str">
        <f>Shares!A791</f>
        <v/>
      </c>
      <c r="AA791" s="238" t="str">
        <f>Shares!B791</f>
        <v/>
      </c>
      <c r="AB791" s="238" t="str">
        <f>Shares!C791</f>
        <v/>
      </c>
      <c r="AC791" s="238" t="str">
        <f>Shares!D791</f>
        <v/>
      </c>
      <c r="AD791" s="238">
        <f>IF($Z791="",0,Shares!E791)</f>
        <v>0</v>
      </c>
      <c r="AE791" s="260">
        <f>IF($Z791="",0,Shares!K791*Shares!J791)</f>
        <v>0</v>
      </c>
      <c r="AF791" s="261">
        <f t="shared" si="55"/>
        <v>0</v>
      </c>
      <c r="AG791" s="260">
        <f>IF($Z791="",0,Shares!M791)</f>
        <v>0</v>
      </c>
      <c r="AH791" s="261">
        <f>IF($Z791="",0,Shares!N791)</f>
        <v>0</v>
      </c>
      <c r="AI791" s="238" t="str">
        <f>IF($Z791="","",RANK(AE791,$AE$2:$AE$1001)+COUNTIF($AE$2:AE791,AE791)-1)</f>
        <v/>
      </c>
      <c r="AJ791" s="238" t="str">
        <f>IF($AD791&lt;0,COUNT($AJ$1:AJ790)+1,"")</f>
        <v/>
      </c>
      <c r="AL791" s="238" t="str">
        <f>'All Ticker P&amp;L'!A791</f>
        <v/>
      </c>
      <c r="AM791" s="238" t="str">
        <f>'All Ticker P&amp;L'!B791</f>
        <v/>
      </c>
      <c r="AN791" s="238" t="str">
        <f>'All Ticker P&amp;L'!C791</f>
        <v/>
      </c>
      <c r="AO791" s="238" t="str">
        <f>'All Ticker P&amp;L'!D791</f>
        <v/>
      </c>
      <c r="AP791" s="238">
        <f>IF($AL791="",0,'All Ticker P&amp;L'!E791)</f>
        <v>0</v>
      </c>
      <c r="AQ791" s="260">
        <f>IF($AL791="",0,'All Ticker P&amp;L'!J791*'All Ticker P&amp;L'!I791)</f>
        <v>0</v>
      </c>
      <c r="AR791" s="260">
        <f>IF($AL791="",0,'All Ticker P&amp;L'!L791)</f>
        <v>0</v>
      </c>
      <c r="AS791" s="261">
        <f>IF($AL791="",0,'All Ticker P&amp;L'!M791)</f>
        <v>0</v>
      </c>
      <c r="AT791" s="238" t="str">
        <f>IF($AL791="","",RANK(AR791,$AR$2:$AR$1001)+COUNTIF($AR$2:AR791,AR791)-1)</f>
        <v/>
      </c>
      <c r="AU791" s="238" t="str">
        <f>IF($AL791="","",RANK(AV791,$AV$2:$AV$1001)+COUNTIF($AV$2:AV791,AV791)-1)</f>
        <v/>
      </c>
      <c r="AV791" s="260">
        <f t="shared" si="56"/>
        <v>0</v>
      </c>
    </row>
    <row r="792" spans="26:48" ht="15" customHeight="1" x14ac:dyDescent="0.2">
      <c r="Z792" s="238" t="str">
        <f>Shares!A792</f>
        <v/>
      </c>
      <c r="AA792" s="238" t="str">
        <f>Shares!B792</f>
        <v/>
      </c>
      <c r="AB792" s="238" t="str">
        <f>Shares!C792</f>
        <v/>
      </c>
      <c r="AC792" s="238" t="str">
        <f>Shares!D792</f>
        <v/>
      </c>
      <c r="AD792" s="238">
        <f>IF($Z792="",0,Shares!E792)</f>
        <v>0</v>
      </c>
      <c r="AE792" s="260">
        <f>IF($Z792="",0,Shares!K792*Shares!J792)</f>
        <v>0</v>
      </c>
      <c r="AF792" s="261">
        <f t="shared" si="55"/>
        <v>0</v>
      </c>
      <c r="AG792" s="260">
        <f>IF($Z792="",0,Shares!M792)</f>
        <v>0</v>
      </c>
      <c r="AH792" s="261">
        <f>IF($Z792="",0,Shares!N792)</f>
        <v>0</v>
      </c>
      <c r="AI792" s="238" t="str">
        <f>IF($Z792="","",RANK(AE792,$AE$2:$AE$1001)+COUNTIF($AE$2:AE792,AE792)-1)</f>
        <v/>
      </c>
      <c r="AJ792" s="238" t="str">
        <f>IF($AD792&lt;0,COUNT($AJ$1:AJ791)+1,"")</f>
        <v/>
      </c>
      <c r="AL792" s="238" t="str">
        <f>'All Ticker P&amp;L'!A792</f>
        <v/>
      </c>
      <c r="AM792" s="238" t="str">
        <f>'All Ticker P&amp;L'!B792</f>
        <v/>
      </c>
      <c r="AN792" s="238" t="str">
        <f>'All Ticker P&amp;L'!C792</f>
        <v/>
      </c>
      <c r="AO792" s="238" t="str">
        <f>'All Ticker P&amp;L'!D792</f>
        <v/>
      </c>
      <c r="AP792" s="238">
        <f>IF($AL792="",0,'All Ticker P&amp;L'!E792)</f>
        <v>0</v>
      </c>
      <c r="AQ792" s="260">
        <f>IF($AL792="",0,'All Ticker P&amp;L'!J792*'All Ticker P&amp;L'!I792)</f>
        <v>0</v>
      </c>
      <c r="AR792" s="260">
        <f>IF($AL792="",0,'All Ticker P&amp;L'!L792)</f>
        <v>0</v>
      </c>
      <c r="AS792" s="261">
        <f>IF($AL792="",0,'All Ticker P&amp;L'!M792)</f>
        <v>0</v>
      </c>
      <c r="AT792" s="238" t="str">
        <f>IF($AL792="","",RANK(AR792,$AR$2:$AR$1001)+COUNTIF($AR$2:AR792,AR792)-1)</f>
        <v/>
      </c>
      <c r="AU792" s="238" t="str">
        <f>IF($AL792="","",RANK(AV792,$AV$2:$AV$1001)+COUNTIF($AV$2:AV792,AV792)-1)</f>
        <v/>
      </c>
      <c r="AV792" s="260">
        <f t="shared" si="56"/>
        <v>0</v>
      </c>
    </row>
    <row r="793" spans="26:48" ht="15" customHeight="1" x14ac:dyDescent="0.2">
      <c r="Z793" s="238" t="str">
        <f>Shares!A793</f>
        <v/>
      </c>
      <c r="AA793" s="238" t="str">
        <f>Shares!B793</f>
        <v/>
      </c>
      <c r="AB793" s="238" t="str">
        <f>Shares!C793</f>
        <v/>
      </c>
      <c r="AC793" s="238" t="str">
        <f>Shares!D793</f>
        <v/>
      </c>
      <c r="AD793" s="238">
        <f>IF($Z793="",0,Shares!E793)</f>
        <v>0</v>
      </c>
      <c r="AE793" s="260">
        <f>IF($Z793="",0,Shares!K793*Shares!J793)</f>
        <v>0</v>
      </c>
      <c r="AF793" s="261">
        <f t="shared" si="55"/>
        <v>0</v>
      </c>
      <c r="AG793" s="260">
        <f>IF($Z793="",0,Shares!M793)</f>
        <v>0</v>
      </c>
      <c r="AH793" s="261">
        <f>IF($Z793="",0,Shares!N793)</f>
        <v>0</v>
      </c>
      <c r="AI793" s="238" t="str">
        <f>IF($Z793="","",RANK(AE793,$AE$2:$AE$1001)+COUNTIF($AE$2:AE793,AE793)-1)</f>
        <v/>
      </c>
      <c r="AJ793" s="238" t="str">
        <f>IF($AD793&lt;0,COUNT($AJ$1:AJ792)+1,"")</f>
        <v/>
      </c>
      <c r="AL793" s="238" t="str">
        <f>'All Ticker P&amp;L'!A793</f>
        <v/>
      </c>
      <c r="AM793" s="238" t="str">
        <f>'All Ticker P&amp;L'!B793</f>
        <v/>
      </c>
      <c r="AN793" s="238" t="str">
        <f>'All Ticker P&amp;L'!C793</f>
        <v/>
      </c>
      <c r="AO793" s="238" t="str">
        <f>'All Ticker P&amp;L'!D793</f>
        <v/>
      </c>
      <c r="AP793" s="238">
        <f>IF($AL793="",0,'All Ticker P&amp;L'!E793)</f>
        <v>0</v>
      </c>
      <c r="AQ793" s="260">
        <f>IF($AL793="",0,'All Ticker P&amp;L'!J793*'All Ticker P&amp;L'!I793)</f>
        <v>0</v>
      </c>
      <c r="AR793" s="260">
        <f>IF($AL793="",0,'All Ticker P&amp;L'!L793)</f>
        <v>0</v>
      </c>
      <c r="AS793" s="261">
        <f>IF($AL793="",0,'All Ticker P&amp;L'!M793)</f>
        <v>0</v>
      </c>
      <c r="AT793" s="238" t="str">
        <f>IF($AL793="","",RANK(AR793,$AR$2:$AR$1001)+COUNTIF($AR$2:AR793,AR793)-1)</f>
        <v/>
      </c>
      <c r="AU793" s="238" t="str">
        <f>IF($AL793="","",RANK(AV793,$AV$2:$AV$1001)+COUNTIF($AV$2:AV793,AV793)-1)</f>
        <v/>
      </c>
      <c r="AV793" s="260">
        <f t="shared" si="56"/>
        <v>0</v>
      </c>
    </row>
    <row r="794" spans="26:48" ht="15" customHeight="1" x14ac:dyDescent="0.2">
      <c r="Z794" s="238" t="str">
        <f>Shares!A794</f>
        <v/>
      </c>
      <c r="AA794" s="238" t="str">
        <f>Shares!B794</f>
        <v/>
      </c>
      <c r="AB794" s="238" t="str">
        <f>Shares!C794</f>
        <v/>
      </c>
      <c r="AC794" s="238" t="str">
        <f>Shares!D794</f>
        <v/>
      </c>
      <c r="AD794" s="238">
        <f>IF($Z794="",0,Shares!E794)</f>
        <v>0</v>
      </c>
      <c r="AE794" s="260">
        <f>IF($Z794="",0,Shares!K794*Shares!J794)</f>
        <v>0</v>
      </c>
      <c r="AF794" s="261">
        <f t="shared" si="55"/>
        <v>0</v>
      </c>
      <c r="AG794" s="260">
        <f>IF($Z794="",0,Shares!M794)</f>
        <v>0</v>
      </c>
      <c r="AH794" s="261">
        <f>IF($Z794="",0,Shares!N794)</f>
        <v>0</v>
      </c>
      <c r="AI794" s="238" t="str">
        <f>IF($Z794="","",RANK(AE794,$AE$2:$AE$1001)+COUNTIF($AE$2:AE794,AE794)-1)</f>
        <v/>
      </c>
      <c r="AJ794" s="238" t="str">
        <f>IF($AD794&lt;0,COUNT($AJ$1:AJ793)+1,"")</f>
        <v/>
      </c>
      <c r="AL794" s="238" t="str">
        <f>'All Ticker P&amp;L'!A794</f>
        <v/>
      </c>
      <c r="AM794" s="238" t="str">
        <f>'All Ticker P&amp;L'!B794</f>
        <v/>
      </c>
      <c r="AN794" s="238" t="str">
        <f>'All Ticker P&amp;L'!C794</f>
        <v/>
      </c>
      <c r="AO794" s="238" t="str">
        <f>'All Ticker P&amp;L'!D794</f>
        <v/>
      </c>
      <c r="AP794" s="238">
        <f>IF($AL794="",0,'All Ticker P&amp;L'!E794)</f>
        <v>0</v>
      </c>
      <c r="AQ794" s="260">
        <f>IF($AL794="",0,'All Ticker P&amp;L'!J794*'All Ticker P&amp;L'!I794)</f>
        <v>0</v>
      </c>
      <c r="AR794" s="260">
        <f>IF($AL794="",0,'All Ticker P&amp;L'!L794)</f>
        <v>0</v>
      </c>
      <c r="AS794" s="261">
        <f>IF($AL794="",0,'All Ticker P&amp;L'!M794)</f>
        <v>0</v>
      </c>
      <c r="AT794" s="238" t="str">
        <f>IF($AL794="","",RANK(AR794,$AR$2:$AR$1001)+COUNTIF($AR$2:AR794,AR794)-1)</f>
        <v/>
      </c>
      <c r="AU794" s="238" t="str">
        <f>IF($AL794="","",RANK(AV794,$AV$2:$AV$1001)+COUNTIF($AV$2:AV794,AV794)-1)</f>
        <v/>
      </c>
      <c r="AV794" s="260">
        <f t="shared" si="56"/>
        <v>0</v>
      </c>
    </row>
    <row r="795" spans="26:48" ht="15" customHeight="1" x14ac:dyDescent="0.2">
      <c r="Z795" s="238" t="str">
        <f>Shares!A795</f>
        <v/>
      </c>
      <c r="AA795" s="238" t="str">
        <f>Shares!B795</f>
        <v/>
      </c>
      <c r="AB795" s="238" t="str">
        <f>Shares!C795</f>
        <v/>
      </c>
      <c r="AC795" s="238" t="str">
        <f>Shares!D795</f>
        <v/>
      </c>
      <c r="AD795" s="238">
        <f>IF($Z795="",0,Shares!E795)</f>
        <v>0</v>
      </c>
      <c r="AE795" s="260">
        <f>IF($Z795="",0,Shares!K795*Shares!J795)</f>
        <v>0</v>
      </c>
      <c r="AF795" s="261">
        <f t="shared" si="55"/>
        <v>0</v>
      </c>
      <c r="AG795" s="260">
        <f>IF($Z795="",0,Shares!M795)</f>
        <v>0</v>
      </c>
      <c r="AH795" s="261">
        <f>IF($Z795="",0,Shares!N795)</f>
        <v>0</v>
      </c>
      <c r="AI795" s="238" t="str">
        <f>IF($Z795="","",RANK(AE795,$AE$2:$AE$1001)+COUNTIF($AE$2:AE795,AE795)-1)</f>
        <v/>
      </c>
      <c r="AJ795" s="238" t="str">
        <f>IF($AD795&lt;0,COUNT($AJ$1:AJ794)+1,"")</f>
        <v/>
      </c>
      <c r="AL795" s="238" t="str">
        <f>'All Ticker P&amp;L'!A795</f>
        <v/>
      </c>
      <c r="AM795" s="238" t="str">
        <f>'All Ticker P&amp;L'!B795</f>
        <v/>
      </c>
      <c r="AN795" s="238" t="str">
        <f>'All Ticker P&amp;L'!C795</f>
        <v/>
      </c>
      <c r="AO795" s="238" t="str">
        <f>'All Ticker P&amp;L'!D795</f>
        <v/>
      </c>
      <c r="AP795" s="238">
        <f>IF($AL795="",0,'All Ticker P&amp;L'!E795)</f>
        <v>0</v>
      </c>
      <c r="AQ795" s="260">
        <f>IF($AL795="",0,'All Ticker P&amp;L'!J795*'All Ticker P&amp;L'!I795)</f>
        <v>0</v>
      </c>
      <c r="AR795" s="260">
        <f>IF($AL795="",0,'All Ticker P&amp;L'!L795)</f>
        <v>0</v>
      </c>
      <c r="AS795" s="261">
        <f>IF($AL795="",0,'All Ticker P&amp;L'!M795)</f>
        <v>0</v>
      </c>
      <c r="AT795" s="238" t="str">
        <f>IF($AL795="","",RANK(AR795,$AR$2:$AR$1001)+COUNTIF($AR$2:AR795,AR795)-1)</f>
        <v/>
      </c>
      <c r="AU795" s="238" t="str">
        <f>IF($AL795="","",RANK(AV795,$AV$2:$AV$1001)+COUNTIF($AV$2:AV795,AV795)-1)</f>
        <v/>
      </c>
      <c r="AV795" s="260">
        <f t="shared" si="56"/>
        <v>0</v>
      </c>
    </row>
    <row r="796" spans="26:48" ht="15" customHeight="1" x14ac:dyDescent="0.2">
      <c r="Z796" s="238" t="str">
        <f>Shares!A796</f>
        <v/>
      </c>
      <c r="AA796" s="238" t="str">
        <f>Shares!B796</f>
        <v/>
      </c>
      <c r="AB796" s="238" t="str">
        <f>Shares!C796</f>
        <v/>
      </c>
      <c r="AC796" s="238" t="str">
        <f>Shares!D796</f>
        <v/>
      </c>
      <c r="AD796" s="238">
        <f>IF($Z796="",0,Shares!E796)</f>
        <v>0</v>
      </c>
      <c r="AE796" s="260">
        <f>IF($Z796="",0,Shares!K796*Shares!J796)</f>
        <v>0</v>
      </c>
      <c r="AF796" s="261">
        <f t="shared" si="55"/>
        <v>0</v>
      </c>
      <c r="AG796" s="260">
        <f>IF($Z796="",0,Shares!M796)</f>
        <v>0</v>
      </c>
      <c r="AH796" s="261">
        <f>IF($Z796="",0,Shares!N796)</f>
        <v>0</v>
      </c>
      <c r="AI796" s="238" t="str">
        <f>IF($Z796="","",RANK(AE796,$AE$2:$AE$1001)+COUNTIF($AE$2:AE796,AE796)-1)</f>
        <v/>
      </c>
      <c r="AJ796" s="238" t="str">
        <f>IF($AD796&lt;0,COUNT($AJ$1:AJ795)+1,"")</f>
        <v/>
      </c>
      <c r="AL796" s="238" t="str">
        <f>'All Ticker P&amp;L'!A796</f>
        <v/>
      </c>
      <c r="AM796" s="238" t="str">
        <f>'All Ticker P&amp;L'!B796</f>
        <v/>
      </c>
      <c r="AN796" s="238" t="str">
        <f>'All Ticker P&amp;L'!C796</f>
        <v/>
      </c>
      <c r="AO796" s="238" t="str">
        <f>'All Ticker P&amp;L'!D796</f>
        <v/>
      </c>
      <c r="AP796" s="238">
        <f>IF($AL796="",0,'All Ticker P&amp;L'!E796)</f>
        <v>0</v>
      </c>
      <c r="AQ796" s="260">
        <f>IF($AL796="",0,'All Ticker P&amp;L'!J796*'All Ticker P&amp;L'!I796)</f>
        <v>0</v>
      </c>
      <c r="AR796" s="260">
        <f>IF($AL796="",0,'All Ticker P&amp;L'!L796)</f>
        <v>0</v>
      </c>
      <c r="AS796" s="261">
        <f>IF($AL796="",0,'All Ticker P&amp;L'!M796)</f>
        <v>0</v>
      </c>
      <c r="AT796" s="238" t="str">
        <f>IF($AL796="","",RANK(AR796,$AR$2:$AR$1001)+COUNTIF($AR$2:AR796,AR796)-1)</f>
        <v/>
      </c>
      <c r="AU796" s="238" t="str">
        <f>IF($AL796="","",RANK(AV796,$AV$2:$AV$1001)+COUNTIF($AV$2:AV796,AV796)-1)</f>
        <v/>
      </c>
      <c r="AV796" s="260">
        <f t="shared" si="56"/>
        <v>0</v>
      </c>
    </row>
    <row r="797" spans="26:48" ht="15" customHeight="1" x14ac:dyDescent="0.2">
      <c r="Z797" s="238" t="str">
        <f>Shares!A797</f>
        <v/>
      </c>
      <c r="AA797" s="238" t="str">
        <f>Shares!B797</f>
        <v/>
      </c>
      <c r="AB797" s="238" t="str">
        <f>Shares!C797</f>
        <v/>
      </c>
      <c r="AC797" s="238" t="str">
        <f>Shares!D797</f>
        <v/>
      </c>
      <c r="AD797" s="238">
        <f>IF($Z797="",0,Shares!E797)</f>
        <v>0</v>
      </c>
      <c r="AE797" s="260">
        <f>IF($Z797="",0,Shares!K797*Shares!J797)</f>
        <v>0</v>
      </c>
      <c r="AF797" s="261">
        <f t="shared" si="55"/>
        <v>0</v>
      </c>
      <c r="AG797" s="260">
        <f>IF($Z797="",0,Shares!M797)</f>
        <v>0</v>
      </c>
      <c r="AH797" s="261">
        <f>IF($Z797="",0,Shares!N797)</f>
        <v>0</v>
      </c>
      <c r="AI797" s="238" t="str">
        <f>IF($Z797="","",RANK(AE797,$AE$2:$AE$1001)+COUNTIF($AE$2:AE797,AE797)-1)</f>
        <v/>
      </c>
      <c r="AJ797" s="238" t="str">
        <f>IF($AD797&lt;0,COUNT($AJ$1:AJ796)+1,"")</f>
        <v/>
      </c>
      <c r="AL797" s="238" t="str">
        <f>'All Ticker P&amp;L'!A797</f>
        <v/>
      </c>
      <c r="AM797" s="238" t="str">
        <f>'All Ticker P&amp;L'!B797</f>
        <v/>
      </c>
      <c r="AN797" s="238" t="str">
        <f>'All Ticker P&amp;L'!C797</f>
        <v/>
      </c>
      <c r="AO797" s="238" t="str">
        <f>'All Ticker P&amp;L'!D797</f>
        <v/>
      </c>
      <c r="AP797" s="238">
        <f>IF($AL797="",0,'All Ticker P&amp;L'!E797)</f>
        <v>0</v>
      </c>
      <c r="AQ797" s="260">
        <f>IF($AL797="",0,'All Ticker P&amp;L'!J797*'All Ticker P&amp;L'!I797)</f>
        <v>0</v>
      </c>
      <c r="AR797" s="260">
        <f>IF($AL797="",0,'All Ticker P&amp;L'!L797)</f>
        <v>0</v>
      </c>
      <c r="AS797" s="261">
        <f>IF($AL797="",0,'All Ticker P&amp;L'!M797)</f>
        <v>0</v>
      </c>
      <c r="AT797" s="238" t="str">
        <f>IF($AL797="","",RANK(AR797,$AR$2:$AR$1001)+COUNTIF($AR$2:AR797,AR797)-1)</f>
        <v/>
      </c>
      <c r="AU797" s="238" t="str">
        <f>IF($AL797="","",RANK(AV797,$AV$2:$AV$1001)+COUNTIF($AV$2:AV797,AV797)-1)</f>
        <v/>
      </c>
      <c r="AV797" s="260">
        <f t="shared" si="56"/>
        <v>0</v>
      </c>
    </row>
    <row r="798" spans="26:48" ht="15" customHeight="1" x14ac:dyDescent="0.2">
      <c r="Z798" s="238" t="str">
        <f>Shares!A798</f>
        <v/>
      </c>
      <c r="AA798" s="238" t="str">
        <f>Shares!B798</f>
        <v/>
      </c>
      <c r="AB798" s="238" t="str">
        <f>Shares!C798</f>
        <v/>
      </c>
      <c r="AC798" s="238" t="str">
        <f>Shares!D798</f>
        <v/>
      </c>
      <c r="AD798" s="238">
        <f>IF($Z798="",0,Shares!E798)</f>
        <v>0</v>
      </c>
      <c r="AE798" s="260">
        <f>IF($Z798="",0,Shares!K798*Shares!J798)</f>
        <v>0</v>
      </c>
      <c r="AF798" s="261">
        <f t="shared" si="55"/>
        <v>0</v>
      </c>
      <c r="AG798" s="260">
        <f>IF($Z798="",0,Shares!M798)</f>
        <v>0</v>
      </c>
      <c r="AH798" s="261">
        <f>IF($Z798="",0,Shares!N798)</f>
        <v>0</v>
      </c>
      <c r="AI798" s="238" t="str">
        <f>IF($Z798="","",RANK(AE798,$AE$2:$AE$1001)+COUNTIF($AE$2:AE798,AE798)-1)</f>
        <v/>
      </c>
      <c r="AJ798" s="238" t="str">
        <f>IF($AD798&lt;0,COUNT($AJ$1:AJ797)+1,"")</f>
        <v/>
      </c>
      <c r="AL798" s="238" t="str">
        <f>'All Ticker P&amp;L'!A798</f>
        <v/>
      </c>
      <c r="AM798" s="238" t="str">
        <f>'All Ticker P&amp;L'!B798</f>
        <v/>
      </c>
      <c r="AN798" s="238" t="str">
        <f>'All Ticker P&amp;L'!C798</f>
        <v/>
      </c>
      <c r="AO798" s="238" t="str">
        <f>'All Ticker P&amp;L'!D798</f>
        <v/>
      </c>
      <c r="AP798" s="238">
        <f>IF($AL798="",0,'All Ticker P&amp;L'!E798)</f>
        <v>0</v>
      </c>
      <c r="AQ798" s="260">
        <f>IF($AL798="",0,'All Ticker P&amp;L'!J798*'All Ticker P&amp;L'!I798)</f>
        <v>0</v>
      </c>
      <c r="AR798" s="260">
        <f>IF($AL798="",0,'All Ticker P&amp;L'!L798)</f>
        <v>0</v>
      </c>
      <c r="AS798" s="261">
        <f>IF($AL798="",0,'All Ticker P&amp;L'!M798)</f>
        <v>0</v>
      </c>
      <c r="AT798" s="238" t="str">
        <f>IF($AL798="","",RANK(AR798,$AR$2:$AR$1001)+COUNTIF($AR$2:AR798,AR798)-1)</f>
        <v/>
      </c>
      <c r="AU798" s="238" t="str">
        <f>IF($AL798="","",RANK(AV798,$AV$2:$AV$1001)+COUNTIF($AV$2:AV798,AV798)-1)</f>
        <v/>
      </c>
      <c r="AV798" s="260">
        <f t="shared" si="56"/>
        <v>0</v>
      </c>
    </row>
    <row r="799" spans="26:48" ht="15" customHeight="1" x14ac:dyDescent="0.2">
      <c r="Z799" s="238" t="str">
        <f>Shares!A799</f>
        <v/>
      </c>
      <c r="AA799" s="238" t="str">
        <f>Shares!B799</f>
        <v/>
      </c>
      <c r="AB799" s="238" t="str">
        <f>Shares!C799</f>
        <v/>
      </c>
      <c r="AC799" s="238" t="str">
        <f>Shares!D799</f>
        <v/>
      </c>
      <c r="AD799" s="238">
        <f>IF($Z799="",0,Shares!E799)</f>
        <v>0</v>
      </c>
      <c r="AE799" s="260">
        <f>IF($Z799="",0,Shares!K799*Shares!J799)</f>
        <v>0</v>
      </c>
      <c r="AF799" s="261">
        <f t="shared" si="55"/>
        <v>0</v>
      </c>
      <c r="AG799" s="260">
        <f>IF($Z799="",0,Shares!M799)</f>
        <v>0</v>
      </c>
      <c r="AH799" s="261">
        <f>IF($Z799="",0,Shares!N799)</f>
        <v>0</v>
      </c>
      <c r="AI799" s="238" t="str">
        <f>IF($Z799="","",RANK(AE799,$AE$2:$AE$1001)+COUNTIF($AE$2:AE799,AE799)-1)</f>
        <v/>
      </c>
      <c r="AJ799" s="238" t="str">
        <f>IF($AD799&lt;0,COUNT($AJ$1:AJ798)+1,"")</f>
        <v/>
      </c>
      <c r="AL799" s="238" t="str">
        <f>'All Ticker P&amp;L'!A799</f>
        <v/>
      </c>
      <c r="AM799" s="238" t="str">
        <f>'All Ticker P&amp;L'!B799</f>
        <v/>
      </c>
      <c r="AN799" s="238" t="str">
        <f>'All Ticker P&amp;L'!C799</f>
        <v/>
      </c>
      <c r="AO799" s="238" t="str">
        <f>'All Ticker P&amp;L'!D799</f>
        <v/>
      </c>
      <c r="AP799" s="238">
        <f>IF($AL799="",0,'All Ticker P&amp;L'!E799)</f>
        <v>0</v>
      </c>
      <c r="AQ799" s="260">
        <f>IF($AL799="",0,'All Ticker P&amp;L'!J799*'All Ticker P&amp;L'!I799)</f>
        <v>0</v>
      </c>
      <c r="AR799" s="260">
        <f>IF($AL799="",0,'All Ticker P&amp;L'!L799)</f>
        <v>0</v>
      </c>
      <c r="AS799" s="261">
        <f>IF($AL799="",0,'All Ticker P&amp;L'!M799)</f>
        <v>0</v>
      </c>
      <c r="AT799" s="238" t="str">
        <f>IF($AL799="","",RANK(AR799,$AR$2:$AR$1001)+COUNTIF($AR$2:AR799,AR799)-1)</f>
        <v/>
      </c>
      <c r="AU799" s="238" t="str">
        <f>IF($AL799="","",RANK(AV799,$AV$2:$AV$1001)+COUNTIF($AV$2:AV799,AV799)-1)</f>
        <v/>
      </c>
      <c r="AV799" s="260">
        <f t="shared" si="56"/>
        <v>0</v>
      </c>
    </row>
    <row r="800" spans="26:48" ht="15" customHeight="1" x14ac:dyDescent="0.2">
      <c r="Z800" s="238" t="str">
        <f>Shares!A800</f>
        <v/>
      </c>
      <c r="AA800" s="238" t="str">
        <f>Shares!B800</f>
        <v/>
      </c>
      <c r="AB800" s="238" t="str">
        <f>Shares!C800</f>
        <v/>
      </c>
      <c r="AC800" s="238" t="str">
        <f>Shares!D800</f>
        <v/>
      </c>
      <c r="AD800" s="238">
        <f>IF($Z800="",0,Shares!E800)</f>
        <v>0</v>
      </c>
      <c r="AE800" s="260">
        <f>IF($Z800="",0,Shares!K800*Shares!J800)</f>
        <v>0</v>
      </c>
      <c r="AF800" s="261">
        <f t="shared" si="55"/>
        <v>0</v>
      </c>
      <c r="AG800" s="260">
        <f>IF($Z800="",0,Shares!M800)</f>
        <v>0</v>
      </c>
      <c r="AH800" s="261">
        <f>IF($Z800="",0,Shares!N800)</f>
        <v>0</v>
      </c>
      <c r="AI800" s="238" t="str">
        <f>IF($Z800="","",RANK(AE800,$AE$2:$AE$1001)+COUNTIF($AE$2:AE800,AE800)-1)</f>
        <v/>
      </c>
      <c r="AJ800" s="238" t="str">
        <f>IF($AD800&lt;0,COUNT($AJ$1:AJ799)+1,"")</f>
        <v/>
      </c>
      <c r="AL800" s="238" t="str">
        <f>'All Ticker P&amp;L'!A800</f>
        <v/>
      </c>
      <c r="AM800" s="238" t="str">
        <f>'All Ticker P&amp;L'!B800</f>
        <v/>
      </c>
      <c r="AN800" s="238" t="str">
        <f>'All Ticker P&amp;L'!C800</f>
        <v/>
      </c>
      <c r="AO800" s="238" t="str">
        <f>'All Ticker P&amp;L'!D800</f>
        <v/>
      </c>
      <c r="AP800" s="238">
        <f>IF($AL800="",0,'All Ticker P&amp;L'!E800)</f>
        <v>0</v>
      </c>
      <c r="AQ800" s="260">
        <f>IF($AL800="",0,'All Ticker P&amp;L'!J800*'All Ticker P&amp;L'!I800)</f>
        <v>0</v>
      </c>
      <c r="AR800" s="260">
        <f>IF($AL800="",0,'All Ticker P&amp;L'!L800)</f>
        <v>0</v>
      </c>
      <c r="AS800" s="261">
        <f>IF($AL800="",0,'All Ticker P&amp;L'!M800)</f>
        <v>0</v>
      </c>
      <c r="AT800" s="238" t="str">
        <f>IF($AL800="","",RANK(AR800,$AR$2:$AR$1001)+COUNTIF($AR$2:AR800,AR800)-1)</f>
        <v/>
      </c>
      <c r="AU800" s="238" t="str">
        <f>IF($AL800="","",RANK(AV800,$AV$2:$AV$1001)+COUNTIF($AV$2:AV800,AV800)-1)</f>
        <v/>
      </c>
      <c r="AV800" s="260">
        <f t="shared" si="56"/>
        <v>0</v>
      </c>
    </row>
    <row r="801" spans="26:48" ht="15" customHeight="1" x14ac:dyDescent="0.2">
      <c r="Z801" s="238" t="str">
        <f>Shares!A801</f>
        <v/>
      </c>
      <c r="AA801" s="238" t="str">
        <f>Shares!B801</f>
        <v/>
      </c>
      <c r="AB801" s="238" t="str">
        <f>Shares!C801</f>
        <v/>
      </c>
      <c r="AC801" s="238" t="str">
        <f>Shares!D801</f>
        <v/>
      </c>
      <c r="AD801" s="238">
        <f>IF($Z801="",0,Shares!E801)</f>
        <v>0</v>
      </c>
      <c r="AE801" s="260">
        <f>IF($Z801="",0,Shares!K801*Shares!J801)</f>
        <v>0</v>
      </c>
      <c r="AF801" s="261">
        <f t="shared" si="55"/>
        <v>0</v>
      </c>
      <c r="AG801" s="260">
        <f>IF($Z801="",0,Shares!M801)</f>
        <v>0</v>
      </c>
      <c r="AH801" s="261">
        <f>IF($Z801="",0,Shares!N801)</f>
        <v>0</v>
      </c>
      <c r="AI801" s="238" t="str">
        <f>IF($Z801="","",RANK(AE801,$AE$2:$AE$1001)+COUNTIF($AE$2:AE801,AE801)-1)</f>
        <v/>
      </c>
      <c r="AJ801" s="238" t="str">
        <f>IF($AD801&lt;0,COUNT($AJ$1:AJ800)+1,"")</f>
        <v/>
      </c>
      <c r="AL801" s="238" t="str">
        <f>'All Ticker P&amp;L'!A801</f>
        <v/>
      </c>
      <c r="AM801" s="238" t="str">
        <f>'All Ticker P&amp;L'!B801</f>
        <v/>
      </c>
      <c r="AN801" s="238" t="str">
        <f>'All Ticker P&amp;L'!C801</f>
        <v/>
      </c>
      <c r="AO801" s="238" t="str">
        <f>'All Ticker P&amp;L'!D801</f>
        <v/>
      </c>
      <c r="AP801" s="238">
        <f>IF($AL801="",0,'All Ticker P&amp;L'!E801)</f>
        <v>0</v>
      </c>
      <c r="AQ801" s="260">
        <f>IF($AL801="",0,'All Ticker P&amp;L'!J801*'All Ticker P&amp;L'!I801)</f>
        <v>0</v>
      </c>
      <c r="AR801" s="260">
        <f>IF($AL801="",0,'All Ticker P&amp;L'!L801)</f>
        <v>0</v>
      </c>
      <c r="AS801" s="261">
        <f>IF($AL801="",0,'All Ticker P&amp;L'!M801)</f>
        <v>0</v>
      </c>
      <c r="AT801" s="238" t="str">
        <f>IF($AL801="","",RANK(AR801,$AR$2:$AR$1001)+COUNTIF($AR$2:AR801,AR801)-1)</f>
        <v/>
      </c>
      <c r="AU801" s="238" t="str">
        <f>IF($AL801="","",RANK(AV801,$AV$2:$AV$1001)+COUNTIF($AV$2:AV801,AV801)-1)</f>
        <v/>
      </c>
      <c r="AV801" s="260">
        <f t="shared" si="56"/>
        <v>0</v>
      </c>
    </row>
    <row r="802" spans="26:48" ht="15" customHeight="1" x14ac:dyDescent="0.2">
      <c r="Z802" s="238" t="str">
        <f>Shares!A802</f>
        <v/>
      </c>
      <c r="AA802" s="238" t="str">
        <f>Shares!B802</f>
        <v/>
      </c>
      <c r="AB802" s="238" t="str">
        <f>Shares!C802</f>
        <v/>
      </c>
      <c r="AC802" s="238" t="str">
        <f>Shares!D802</f>
        <v/>
      </c>
      <c r="AD802" s="238">
        <f>IF($Z802="",0,Shares!E802)</f>
        <v>0</v>
      </c>
      <c r="AE802" s="260">
        <f>IF($Z802="",0,Shares!K802*Shares!J802)</f>
        <v>0</v>
      </c>
      <c r="AF802" s="261">
        <f t="shared" si="55"/>
        <v>0</v>
      </c>
      <c r="AG802" s="260">
        <f>IF($Z802="",0,Shares!M802)</f>
        <v>0</v>
      </c>
      <c r="AH802" s="261">
        <f>IF($Z802="",0,Shares!N802)</f>
        <v>0</v>
      </c>
      <c r="AI802" s="238" t="str">
        <f>IF($Z802="","",RANK(AE802,$AE$2:$AE$1001)+COUNTIF($AE$2:AE802,AE802)-1)</f>
        <v/>
      </c>
      <c r="AJ802" s="238" t="str">
        <f>IF($AD802&lt;0,COUNT($AJ$1:AJ801)+1,"")</f>
        <v/>
      </c>
      <c r="AL802" s="238" t="str">
        <f>'All Ticker P&amp;L'!A802</f>
        <v/>
      </c>
      <c r="AM802" s="238" t="str">
        <f>'All Ticker P&amp;L'!B802</f>
        <v/>
      </c>
      <c r="AN802" s="238" t="str">
        <f>'All Ticker P&amp;L'!C802</f>
        <v/>
      </c>
      <c r="AO802" s="238" t="str">
        <f>'All Ticker P&amp;L'!D802</f>
        <v/>
      </c>
      <c r="AP802" s="238">
        <f>IF($AL802="",0,'All Ticker P&amp;L'!E802)</f>
        <v>0</v>
      </c>
      <c r="AQ802" s="260">
        <f>IF($AL802="",0,'All Ticker P&amp;L'!J802*'All Ticker P&amp;L'!I802)</f>
        <v>0</v>
      </c>
      <c r="AR802" s="260">
        <f>IF($AL802="",0,'All Ticker P&amp;L'!L802)</f>
        <v>0</v>
      </c>
      <c r="AS802" s="261">
        <f>IF($AL802="",0,'All Ticker P&amp;L'!M802)</f>
        <v>0</v>
      </c>
      <c r="AT802" s="238" t="str">
        <f>IF($AL802="","",RANK(AR802,$AR$2:$AR$1001)+COUNTIF($AR$2:AR802,AR802)-1)</f>
        <v/>
      </c>
      <c r="AU802" s="238" t="str">
        <f>IF($AL802="","",RANK(AV802,$AV$2:$AV$1001)+COUNTIF($AV$2:AV802,AV802)-1)</f>
        <v/>
      </c>
      <c r="AV802" s="260">
        <f t="shared" si="56"/>
        <v>0</v>
      </c>
    </row>
    <row r="803" spans="26:48" ht="15" customHeight="1" x14ac:dyDescent="0.2">
      <c r="Z803" s="238" t="str">
        <f>Shares!A803</f>
        <v/>
      </c>
      <c r="AA803" s="238" t="str">
        <f>Shares!B803</f>
        <v/>
      </c>
      <c r="AB803" s="238" t="str">
        <f>Shares!C803</f>
        <v/>
      </c>
      <c r="AC803" s="238" t="str">
        <f>Shares!D803</f>
        <v/>
      </c>
      <c r="AD803" s="238">
        <f>IF($Z803="",0,Shares!E803)</f>
        <v>0</v>
      </c>
      <c r="AE803" s="260">
        <f>IF($Z803="",0,Shares!K803*Shares!J803)</f>
        <v>0</v>
      </c>
      <c r="AF803" s="261">
        <f t="shared" si="55"/>
        <v>0</v>
      </c>
      <c r="AG803" s="260">
        <f>IF($Z803="",0,Shares!M803)</f>
        <v>0</v>
      </c>
      <c r="AH803" s="261">
        <f>IF($Z803="",0,Shares!N803)</f>
        <v>0</v>
      </c>
      <c r="AI803" s="238" t="str">
        <f>IF($Z803="","",RANK(AE803,$AE$2:$AE$1001)+COUNTIF($AE$2:AE803,AE803)-1)</f>
        <v/>
      </c>
      <c r="AJ803" s="238" t="str">
        <f>IF($AD803&lt;0,COUNT($AJ$1:AJ802)+1,"")</f>
        <v/>
      </c>
      <c r="AL803" s="238" t="str">
        <f>'All Ticker P&amp;L'!A803</f>
        <v/>
      </c>
      <c r="AM803" s="238" t="str">
        <f>'All Ticker P&amp;L'!B803</f>
        <v/>
      </c>
      <c r="AN803" s="238" t="str">
        <f>'All Ticker P&amp;L'!C803</f>
        <v/>
      </c>
      <c r="AO803" s="238" t="str">
        <f>'All Ticker P&amp;L'!D803</f>
        <v/>
      </c>
      <c r="AP803" s="238">
        <f>IF($AL803="",0,'All Ticker P&amp;L'!E803)</f>
        <v>0</v>
      </c>
      <c r="AQ803" s="260">
        <f>IF($AL803="",0,'All Ticker P&amp;L'!J803*'All Ticker P&amp;L'!I803)</f>
        <v>0</v>
      </c>
      <c r="AR803" s="260">
        <f>IF($AL803="",0,'All Ticker P&amp;L'!L803)</f>
        <v>0</v>
      </c>
      <c r="AS803" s="261">
        <f>IF($AL803="",0,'All Ticker P&amp;L'!M803)</f>
        <v>0</v>
      </c>
      <c r="AT803" s="238" t="str">
        <f>IF($AL803="","",RANK(AR803,$AR$2:$AR$1001)+COUNTIF($AR$2:AR803,AR803)-1)</f>
        <v/>
      </c>
      <c r="AU803" s="238" t="str">
        <f>IF($AL803="","",RANK(AV803,$AV$2:$AV$1001)+COUNTIF($AV$2:AV803,AV803)-1)</f>
        <v/>
      </c>
      <c r="AV803" s="260">
        <f t="shared" si="56"/>
        <v>0</v>
      </c>
    </row>
    <row r="804" spans="26:48" ht="15" customHeight="1" x14ac:dyDescent="0.2">
      <c r="Z804" s="238" t="str">
        <f>Shares!A804</f>
        <v/>
      </c>
      <c r="AA804" s="238" t="str">
        <f>Shares!B804</f>
        <v/>
      </c>
      <c r="AB804" s="238" t="str">
        <f>Shares!C804</f>
        <v/>
      </c>
      <c r="AC804" s="238" t="str">
        <f>Shares!D804</f>
        <v/>
      </c>
      <c r="AD804" s="238">
        <f>IF($Z804="",0,Shares!E804)</f>
        <v>0</v>
      </c>
      <c r="AE804" s="260">
        <f>IF($Z804="",0,Shares!K804*Shares!J804)</f>
        <v>0</v>
      </c>
      <c r="AF804" s="261">
        <f t="shared" si="55"/>
        <v>0</v>
      </c>
      <c r="AG804" s="260">
        <f>IF($Z804="",0,Shares!M804)</f>
        <v>0</v>
      </c>
      <c r="AH804" s="261">
        <f>IF($Z804="",0,Shares!N804)</f>
        <v>0</v>
      </c>
      <c r="AI804" s="238" t="str">
        <f>IF($Z804="","",RANK(AE804,$AE$2:$AE$1001)+COUNTIF($AE$2:AE804,AE804)-1)</f>
        <v/>
      </c>
      <c r="AJ804" s="238" t="str">
        <f>IF($AD804&lt;0,COUNT($AJ$1:AJ803)+1,"")</f>
        <v/>
      </c>
      <c r="AL804" s="238" t="str">
        <f>'All Ticker P&amp;L'!A804</f>
        <v/>
      </c>
      <c r="AM804" s="238" t="str">
        <f>'All Ticker P&amp;L'!B804</f>
        <v/>
      </c>
      <c r="AN804" s="238" t="str">
        <f>'All Ticker P&amp;L'!C804</f>
        <v/>
      </c>
      <c r="AO804" s="238" t="str">
        <f>'All Ticker P&amp;L'!D804</f>
        <v/>
      </c>
      <c r="AP804" s="238">
        <f>IF($AL804="",0,'All Ticker P&amp;L'!E804)</f>
        <v>0</v>
      </c>
      <c r="AQ804" s="260">
        <f>IF($AL804="",0,'All Ticker P&amp;L'!J804*'All Ticker P&amp;L'!I804)</f>
        <v>0</v>
      </c>
      <c r="AR804" s="260">
        <f>IF($AL804="",0,'All Ticker P&amp;L'!L804)</f>
        <v>0</v>
      </c>
      <c r="AS804" s="261">
        <f>IF($AL804="",0,'All Ticker P&amp;L'!M804)</f>
        <v>0</v>
      </c>
      <c r="AT804" s="238" t="str">
        <f>IF($AL804="","",RANK(AR804,$AR$2:$AR$1001)+COUNTIF($AR$2:AR804,AR804)-1)</f>
        <v/>
      </c>
      <c r="AU804" s="238" t="str">
        <f>IF($AL804="","",RANK(AV804,$AV$2:$AV$1001)+COUNTIF($AV$2:AV804,AV804)-1)</f>
        <v/>
      </c>
      <c r="AV804" s="260">
        <f t="shared" si="56"/>
        <v>0</v>
      </c>
    </row>
    <row r="805" spans="26:48" ht="15" customHeight="1" x14ac:dyDescent="0.2">
      <c r="Z805" s="238" t="str">
        <f>Shares!A805</f>
        <v/>
      </c>
      <c r="AA805" s="238" t="str">
        <f>Shares!B805</f>
        <v/>
      </c>
      <c r="AB805" s="238" t="str">
        <f>Shares!C805</f>
        <v/>
      </c>
      <c r="AC805" s="238" t="str">
        <f>Shares!D805</f>
        <v/>
      </c>
      <c r="AD805" s="238">
        <f>IF($Z805="",0,Shares!E805)</f>
        <v>0</v>
      </c>
      <c r="AE805" s="260">
        <f>IF($Z805="",0,Shares!K805*Shares!J805)</f>
        <v>0</v>
      </c>
      <c r="AF805" s="261">
        <f t="shared" si="55"/>
        <v>0</v>
      </c>
      <c r="AG805" s="260">
        <f>IF($Z805="",0,Shares!M805)</f>
        <v>0</v>
      </c>
      <c r="AH805" s="261">
        <f>IF($Z805="",0,Shares!N805)</f>
        <v>0</v>
      </c>
      <c r="AI805" s="238" t="str">
        <f>IF($Z805="","",RANK(AE805,$AE$2:$AE$1001)+COUNTIF($AE$2:AE805,AE805)-1)</f>
        <v/>
      </c>
      <c r="AJ805" s="238" t="str">
        <f>IF($AD805&lt;0,COUNT($AJ$1:AJ804)+1,"")</f>
        <v/>
      </c>
      <c r="AL805" s="238" t="str">
        <f>'All Ticker P&amp;L'!A805</f>
        <v/>
      </c>
      <c r="AM805" s="238" t="str">
        <f>'All Ticker P&amp;L'!B805</f>
        <v/>
      </c>
      <c r="AN805" s="238" t="str">
        <f>'All Ticker P&amp;L'!C805</f>
        <v/>
      </c>
      <c r="AO805" s="238" t="str">
        <f>'All Ticker P&amp;L'!D805</f>
        <v/>
      </c>
      <c r="AP805" s="238">
        <f>IF($AL805="",0,'All Ticker P&amp;L'!E805)</f>
        <v>0</v>
      </c>
      <c r="AQ805" s="260">
        <f>IF($AL805="",0,'All Ticker P&amp;L'!J805*'All Ticker P&amp;L'!I805)</f>
        <v>0</v>
      </c>
      <c r="AR805" s="260">
        <f>IF($AL805="",0,'All Ticker P&amp;L'!L805)</f>
        <v>0</v>
      </c>
      <c r="AS805" s="261">
        <f>IF($AL805="",0,'All Ticker P&amp;L'!M805)</f>
        <v>0</v>
      </c>
      <c r="AT805" s="238" t="str">
        <f>IF($AL805="","",RANK(AR805,$AR$2:$AR$1001)+COUNTIF($AR$2:AR805,AR805)-1)</f>
        <v/>
      </c>
      <c r="AU805" s="238" t="str">
        <f>IF($AL805="","",RANK(AV805,$AV$2:$AV$1001)+COUNTIF($AV$2:AV805,AV805)-1)</f>
        <v/>
      </c>
      <c r="AV805" s="260">
        <f t="shared" si="56"/>
        <v>0</v>
      </c>
    </row>
    <row r="806" spans="26:48" ht="15" customHeight="1" x14ac:dyDescent="0.2">
      <c r="Z806" s="238" t="str">
        <f>Shares!A806</f>
        <v/>
      </c>
      <c r="AA806" s="238" t="str">
        <f>Shares!B806</f>
        <v/>
      </c>
      <c r="AB806" s="238" t="str">
        <f>Shares!C806</f>
        <v/>
      </c>
      <c r="AC806" s="238" t="str">
        <f>Shares!D806</f>
        <v/>
      </c>
      <c r="AD806" s="238">
        <f>IF($Z806="",0,Shares!E806)</f>
        <v>0</v>
      </c>
      <c r="AE806" s="260">
        <f>IF($Z806="",0,Shares!K806*Shares!J806)</f>
        <v>0</v>
      </c>
      <c r="AF806" s="261">
        <f t="shared" si="55"/>
        <v>0</v>
      </c>
      <c r="AG806" s="260">
        <f>IF($Z806="",0,Shares!M806)</f>
        <v>0</v>
      </c>
      <c r="AH806" s="261">
        <f>IF($Z806="",0,Shares!N806)</f>
        <v>0</v>
      </c>
      <c r="AI806" s="238" t="str">
        <f>IF($Z806="","",RANK(AE806,$AE$2:$AE$1001)+COUNTIF($AE$2:AE806,AE806)-1)</f>
        <v/>
      </c>
      <c r="AJ806" s="238" t="str">
        <f>IF($AD806&lt;0,COUNT($AJ$1:AJ805)+1,"")</f>
        <v/>
      </c>
      <c r="AL806" s="238" t="str">
        <f>'All Ticker P&amp;L'!A806</f>
        <v/>
      </c>
      <c r="AM806" s="238" t="str">
        <f>'All Ticker P&amp;L'!B806</f>
        <v/>
      </c>
      <c r="AN806" s="238" t="str">
        <f>'All Ticker P&amp;L'!C806</f>
        <v/>
      </c>
      <c r="AO806" s="238" t="str">
        <f>'All Ticker P&amp;L'!D806</f>
        <v/>
      </c>
      <c r="AP806" s="238">
        <f>IF($AL806="",0,'All Ticker P&amp;L'!E806)</f>
        <v>0</v>
      </c>
      <c r="AQ806" s="260">
        <f>IF($AL806="",0,'All Ticker P&amp;L'!J806*'All Ticker P&amp;L'!I806)</f>
        <v>0</v>
      </c>
      <c r="AR806" s="260">
        <f>IF($AL806="",0,'All Ticker P&amp;L'!L806)</f>
        <v>0</v>
      </c>
      <c r="AS806" s="261">
        <f>IF($AL806="",0,'All Ticker P&amp;L'!M806)</f>
        <v>0</v>
      </c>
      <c r="AT806" s="238" t="str">
        <f>IF($AL806="","",RANK(AR806,$AR$2:$AR$1001)+COUNTIF($AR$2:AR806,AR806)-1)</f>
        <v/>
      </c>
      <c r="AU806" s="238" t="str">
        <f>IF($AL806="","",RANK(AV806,$AV$2:$AV$1001)+COUNTIF($AV$2:AV806,AV806)-1)</f>
        <v/>
      </c>
      <c r="AV806" s="260">
        <f t="shared" si="56"/>
        <v>0</v>
      </c>
    </row>
    <row r="807" spans="26:48" ht="15" customHeight="1" x14ac:dyDescent="0.2">
      <c r="Z807" s="238" t="str">
        <f>Shares!A807</f>
        <v/>
      </c>
      <c r="AA807" s="238" t="str">
        <f>Shares!B807</f>
        <v/>
      </c>
      <c r="AB807" s="238" t="str">
        <f>Shares!C807</f>
        <v/>
      </c>
      <c r="AC807" s="238" t="str">
        <f>Shares!D807</f>
        <v/>
      </c>
      <c r="AD807" s="238">
        <f>IF($Z807="",0,Shares!E807)</f>
        <v>0</v>
      </c>
      <c r="AE807" s="260">
        <f>IF($Z807="",0,Shares!K807*Shares!J807)</f>
        <v>0</v>
      </c>
      <c r="AF807" s="261">
        <f t="shared" si="55"/>
        <v>0</v>
      </c>
      <c r="AG807" s="260">
        <f>IF($Z807="",0,Shares!M807)</f>
        <v>0</v>
      </c>
      <c r="AH807" s="261">
        <f>IF($Z807="",0,Shares!N807)</f>
        <v>0</v>
      </c>
      <c r="AI807" s="238" t="str">
        <f>IF($Z807="","",RANK(AE807,$AE$2:$AE$1001)+COUNTIF($AE$2:AE807,AE807)-1)</f>
        <v/>
      </c>
      <c r="AJ807" s="238" t="str">
        <f>IF($AD807&lt;0,COUNT($AJ$1:AJ806)+1,"")</f>
        <v/>
      </c>
      <c r="AL807" s="238" t="str">
        <f>'All Ticker P&amp;L'!A807</f>
        <v/>
      </c>
      <c r="AM807" s="238" t="str">
        <f>'All Ticker P&amp;L'!B807</f>
        <v/>
      </c>
      <c r="AN807" s="238" t="str">
        <f>'All Ticker P&amp;L'!C807</f>
        <v/>
      </c>
      <c r="AO807" s="238" t="str">
        <f>'All Ticker P&amp;L'!D807</f>
        <v/>
      </c>
      <c r="AP807" s="238">
        <f>IF($AL807="",0,'All Ticker P&amp;L'!E807)</f>
        <v>0</v>
      </c>
      <c r="AQ807" s="260">
        <f>IF($AL807="",0,'All Ticker P&amp;L'!J807*'All Ticker P&amp;L'!I807)</f>
        <v>0</v>
      </c>
      <c r="AR807" s="260">
        <f>IF($AL807="",0,'All Ticker P&amp;L'!L807)</f>
        <v>0</v>
      </c>
      <c r="AS807" s="261">
        <f>IF($AL807="",0,'All Ticker P&amp;L'!M807)</f>
        <v>0</v>
      </c>
      <c r="AT807" s="238" t="str">
        <f>IF($AL807="","",RANK(AR807,$AR$2:$AR$1001)+COUNTIF($AR$2:AR807,AR807)-1)</f>
        <v/>
      </c>
      <c r="AU807" s="238" t="str">
        <f>IF($AL807="","",RANK(AV807,$AV$2:$AV$1001)+COUNTIF($AV$2:AV807,AV807)-1)</f>
        <v/>
      </c>
      <c r="AV807" s="260">
        <f t="shared" si="56"/>
        <v>0</v>
      </c>
    </row>
    <row r="808" spans="26:48" ht="15" customHeight="1" x14ac:dyDescent="0.2">
      <c r="Z808" s="238" t="str">
        <f>Shares!A808</f>
        <v/>
      </c>
      <c r="AA808" s="238" t="str">
        <f>Shares!B808</f>
        <v/>
      </c>
      <c r="AB808" s="238" t="str">
        <f>Shares!C808</f>
        <v/>
      </c>
      <c r="AC808" s="238" t="str">
        <f>Shares!D808</f>
        <v/>
      </c>
      <c r="AD808" s="238">
        <f>IF($Z808="",0,Shares!E808)</f>
        <v>0</v>
      </c>
      <c r="AE808" s="260">
        <f>IF($Z808="",0,Shares!K808*Shares!J808)</f>
        <v>0</v>
      </c>
      <c r="AF808" s="261">
        <f t="shared" si="55"/>
        <v>0</v>
      </c>
      <c r="AG808" s="260">
        <f>IF($Z808="",0,Shares!M808)</f>
        <v>0</v>
      </c>
      <c r="AH808" s="261">
        <f>IF($Z808="",0,Shares!N808)</f>
        <v>0</v>
      </c>
      <c r="AI808" s="238" t="str">
        <f>IF($Z808="","",RANK(AE808,$AE$2:$AE$1001)+COUNTIF($AE$2:AE808,AE808)-1)</f>
        <v/>
      </c>
      <c r="AJ808" s="238" t="str">
        <f>IF($AD808&lt;0,COUNT($AJ$1:AJ807)+1,"")</f>
        <v/>
      </c>
      <c r="AL808" s="238" t="str">
        <f>'All Ticker P&amp;L'!A808</f>
        <v/>
      </c>
      <c r="AM808" s="238" t="str">
        <f>'All Ticker P&amp;L'!B808</f>
        <v/>
      </c>
      <c r="AN808" s="238" t="str">
        <f>'All Ticker P&amp;L'!C808</f>
        <v/>
      </c>
      <c r="AO808" s="238" t="str">
        <f>'All Ticker P&amp;L'!D808</f>
        <v/>
      </c>
      <c r="AP808" s="238">
        <f>IF($AL808="",0,'All Ticker P&amp;L'!E808)</f>
        <v>0</v>
      </c>
      <c r="AQ808" s="260">
        <f>IF($AL808="",0,'All Ticker P&amp;L'!J808*'All Ticker P&amp;L'!I808)</f>
        <v>0</v>
      </c>
      <c r="AR808" s="260">
        <f>IF($AL808="",0,'All Ticker P&amp;L'!L808)</f>
        <v>0</v>
      </c>
      <c r="AS808" s="261">
        <f>IF($AL808="",0,'All Ticker P&amp;L'!M808)</f>
        <v>0</v>
      </c>
      <c r="AT808" s="238" t="str">
        <f>IF($AL808="","",RANK(AR808,$AR$2:$AR$1001)+COUNTIF($AR$2:AR808,AR808)-1)</f>
        <v/>
      </c>
      <c r="AU808" s="238" t="str">
        <f>IF($AL808="","",RANK(AV808,$AV$2:$AV$1001)+COUNTIF($AV$2:AV808,AV808)-1)</f>
        <v/>
      </c>
      <c r="AV808" s="260">
        <f t="shared" si="56"/>
        <v>0</v>
      </c>
    </row>
    <row r="809" spans="26:48" ht="15" customHeight="1" x14ac:dyDescent="0.2">
      <c r="Z809" s="238" t="str">
        <f>Shares!A809</f>
        <v/>
      </c>
      <c r="AA809" s="238" t="str">
        <f>Shares!B809</f>
        <v/>
      </c>
      <c r="AB809" s="238" t="str">
        <f>Shares!C809</f>
        <v/>
      </c>
      <c r="AC809" s="238" t="str">
        <f>Shares!D809</f>
        <v/>
      </c>
      <c r="AD809" s="238">
        <f>IF($Z809="",0,Shares!E809)</f>
        <v>0</v>
      </c>
      <c r="AE809" s="260">
        <f>IF($Z809="",0,Shares!K809*Shares!J809)</f>
        <v>0</v>
      </c>
      <c r="AF809" s="261">
        <f t="shared" si="55"/>
        <v>0</v>
      </c>
      <c r="AG809" s="260">
        <f>IF($Z809="",0,Shares!M809)</f>
        <v>0</v>
      </c>
      <c r="AH809" s="261">
        <f>IF($Z809="",0,Shares!N809)</f>
        <v>0</v>
      </c>
      <c r="AI809" s="238" t="str">
        <f>IF($Z809="","",RANK(AE809,$AE$2:$AE$1001)+COUNTIF($AE$2:AE809,AE809)-1)</f>
        <v/>
      </c>
      <c r="AJ809" s="238" t="str">
        <f>IF($AD809&lt;0,COUNT($AJ$1:AJ808)+1,"")</f>
        <v/>
      </c>
      <c r="AL809" s="238" t="str">
        <f>'All Ticker P&amp;L'!A809</f>
        <v/>
      </c>
      <c r="AM809" s="238" t="str">
        <f>'All Ticker P&amp;L'!B809</f>
        <v/>
      </c>
      <c r="AN809" s="238" t="str">
        <f>'All Ticker P&amp;L'!C809</f>
        <v/>
      </c>
      <c r="AO809" s="238" t="str">
        <f>'All Ticker P&amp;L'!D809</f>
        <v/>
      </c>
      <c r="AP809" s="238">
        <f>IF($AL809="",0,'All Ticker P&amp;L'!E809)</f>
        <v>0</v>
      </c>
      <c r="AQ809" s="260">
        <f>IF($AL809="",0,'All Ticker P&amp;L'!J809*'All Ticker P&amp;L'!I809)</f>
        <v>0</v>
      </c>
      <c r="AR809" s="260">
        <f>IF($AL809="",0,'All Ticker P&amp;L'!L809)</f>
        <v>0</v>
      </c>
      <c r="AS809" s="261">
        <f>IF($AL809="",0,'All Ticker P&amp;L'!M809)</f>
        <v>0</v>
      </c>
      <c r="AT809" s="238" t="str">
        <f>IF($AL809="","",RANK(AR809,$AR$2:$AR$1001)+COUNTIF($AR$2:AR809,AR809)-1)</f>
        <v/>
      </c>
      <c r="AU809" s="238" t="str">
        <f>IF($AL809="","",RANK(AV809,$AV$2:$AV$1001)+COUNTIF($AV$2:AV809,AV809)-1)</f>
        <v/>
      </c>
      <c r="AV809" s="260">
        <f t="shared" si="56"/>
        <v>0</v>
      </c>
    </row>
    <row r="810" spans="26:48" ht="15" customHeight="1" x14ac:dyDescent="0.2">
      <c r="Z810" s="238" t="str">
        <f>Shares!A810</f>
        <v/>
      </c>
      <c r="AA810" s="238" t="str">
        <f>Shares!B810</f>
        <v/>
      </c>
      <c r="AB810" s="238" t="str">
        <f>Shares!C810</f>
        <v/>
      </c>
      <c r="AC810" s="238" t="str">
        <f>Shares!D810</f>
        <v/>
      </c>
      <c r="AD810" s="238">
        <f>IF($Z810="",0,Shares!E810)</f>
        <v>0</v>
      </c>
      <c r="AE810" s="260">
        <f>IF($Z810="",0,Shares!K810*Shares!J810)</f>
        <v>0</v>
      </c>
      <c r="AF810" s="261">
        <f t="shared" si="55"/>
        <v>0</v>
      </c>
      <c r="AG810" s="260">
        <f>IF($Z810="",0,Shares!M810)</f>
        <v>0</v>
      </c>
      <c r="AH810" s="261">
        <f>IF($Z810="",0,Shares!N810)</f>
        <v>0</v>
      </c>
      <c r="AI810" s="238" t="str">
        <f>IF($Z810="","",RANK(AE810,$AE$2:$AE$1001)+COUNTIF($AE$2:AE810,AE810)-1)</f>
        <v/>
      </c>
      <c r="AJ810" s="238" t="str">
        <f>IF($AD810&lt;0,COUNT($AJ$1:AJ809)+1,"")</f>
        <v/>
      </c>
      <c r="AL810" s="238" t="str">
        <f>'All Ticker P&amp;L'!A810</f>
        <v/>
      </c>
      <c r="AM810" s="238" t="str">
        <f>'All Ticker P&amp;L'!B810</f>
        <v/>
      </c>
      <c r="AN810" s="238" t="str">
        <f>'All Ticker P&amp;L'!C810</f>
        <v/>
      </c>
      <c r="AO810" s="238" t="str">
        <f>'All Ticker P&amp;L'!D810</f>
        <v/>
      </c>
      <c r="AP810" s="238">
        <f>IF($AL810="",0,'All Ticker P&amp;L'!E810)</f>
        <v>0</v>
      </c>
      <c r="AQ810" s="260">
        <f>IF($AL810="",0,'All Ticker P&amp;L'!J810*'All Ticker P&amp;L'!I810)</f>
        <v>0</v>
      </c>
      <c r="AR810" s="260">
        <f>IF($AL810="",0,'All Ticker P&amp;L'!L810)</f>
        <v>0</v>
      </c>
      <c r="AS810" s="261">
        <f>IF($AL810="",0,'All Ticker P&amp;L'!M810)</f>
        <v>0</v>
      </c>
      <c r="AT810" s="238" t="str">
        <f>IF($AL810="","",RANK(AR810,$AR$2:$AR$1001)+COUNTIF($AR$2:AR810,AR810)-1)</f>
        <v/>
      </c>
      <c r="AU810" s="238" t="str">
        <f>IF($AL810="","",RANK(AV810,$AV$2:$AV$1001)+COUNTIF($AV$2:AV810,AV810)-1)</f>
        <v/>
      </c>
      <c r="AV810" s="260">
        <f t="shared" si="56"/>
        <v>0</v>
      </c>
    </row>
    <row r="811" spans="26:48" ht="15" customHeight="1" x14ac:dyDescent="0.2">
      <c r="Z811" s="238" t="str">
        <f>Shares!A811</f>
        <v/>
      </c>
      <c r="AA811" s="238" t="str">
        <f>Shares!B811</f>
        <v/>
      </c>
      <c r="AB811" s="238" t="str">
        <f>Shares!C811</f>
        <v/>
      </c>
      <c r="AC811" s="238" t="str">
        <f>Shares!D811</f>
        <v/>
      </c>
      <c r="AD811" s="238">
        <f>IF($Z811="",0,Shares!E811)</f>
        <v>0</v>
      </c>
      <c r="AE811" s="260">
        <f>IF($Z811="",0,Shares!K811*Shares!J811)</f>
        <v>0</v>
      </c>
      <c r="AF811" s="261">
        <f t="shared" si="55"/>
        <v>0</v>
      </c>
      <c r="AG811" s="260">
        <f>IF($Z811="",0,Shares!M811)</f>
        <v>0</v>
      </c>
      <c r="AH811" s="261">
        <f>IF($Z811="",0,Shares!N811)</f>
        <v>0</v>
      </c>
      <c r="AI811" s="238" t="str">
        <f>IF($Z811="","",RANK(AE811,$AE$2:$AE$1001)+COUNTIF($AE$2:AE811,AE811)-1)</f>
        <v/>
      </c>
      <c r="AJ811" s="238" t="str">
        <f>IF($AD811&lt;0,COUNT($AJ$1:AJ810)+1,"")</f>
        <v/>
      </c>
      <c r="AL811" s="238" t="str">
        <f>'All Ticker P&amp;L'!A811</f>
        <v/>
      </c>
      <c r="AM811" s="238" t="str">
        <f>'All Ticker P&amp;L'!B811</f>
        <v/>
      </c>
      <c r="AN811" s="238" t="str">
        <f>'All Ticker P&amp;L'!C811</f>
        <v/>
      </c>
      <c r="AO811" s="238" t="str">
        <f>'All Ticker P&amp;L'!D811</f>
        <v/>
      </c>
      <c r="AP811" s="238">
        <f>IF($AL811="",0,'All Ticker P&amp;L'!E811)</f>
        <v>0</v>
      </c>
      <c r="AQ811" s="260">
        <f>IF($AL811="",0,'All Ticker P&amp;L'!J811*'All Ticker P&amp;L'!I811)</f>
        <v>0</v>
      </c>
      <c r="AR811" s="260">
        <f>IF($AL811="",0,'All Ticker P&amp;L'!L811)</f>
        <v>0</v>
      </c>
      <c r="AS811" s="261">
        <f>IF($AL811="",0,'All Ticker P&amp;L'!M811)</f>
        <v>0</v>
      </c>
      <c r="AT811" s="238" t="str">
        <f>IF($AL811="","",RANK(AR811,$AR$2:$AR$1001)+COUNTIF($AR$2:AR811,AR811)-1)</f>
        <v/>
      </c>
      <c r="AU811" s="238" t="str">
        <f>IF($AL811="","",RANK(AV811,$AV$2:$AV$1001)+COUNTIF($AV$2:AV811,AV811)-1)</f>
        <v/>
      </c>
      <c r="AV811" s="260">
        <f t="shared" si="56"/>
        <v>0</v>
      </c>
    </row>
    <row r="812" spans="26:48" ht="15" customHeight="1" x14ac:dyDescent="0.2">
      <c r="Z812" s="238" t="str">
        <f>Shares!A812</f>
        <v/>
      </c>
      <c r="AA812" s="238" t="str">
        <f>Shares!B812</f>
        <v/>
      </c>
      <c r="AB812" s="238" t="str">
        <f>Shares!C812</f>
        <v/>
      </c>
      <c r="AC812" s="238" t="str">
        <f>Shares!D812</f>
        <v/>
      </c>
      <c r="AD812" s="238">
        <f>IF($Z812="",0,Shares!E812)</f>
        <v>0</v>
      </c>
      <c r="AE812" s="260">
        <f>IF($Z812="",0,Shares!K812*Shares!J812)</f>
        <v>0</v>
      </c>
      <c r="AF812" s="261">
        <f t="shared" si="55"/>
        <v>0</v>
      </c>
      <c r="AG812" s="260">
        <f>IF($Z812="",0,Shares!M812)</f>
        <v>0</v>
      </c>
      <c r="AH812" s="261">
        <f>IF($Z812="",0,Shares!N812)</f>
        <v>0</v>
      </c>
      <c r="AI812" s="238" t="str">
        <f>IF($Z812="","",RANK(AE812,$AE$2:$AE$1001)+COUNTIF($AE$2:AE812,AE812)-1)</f>
        <v/>
      </c>
      <c r="AJ812" s="238" t="str">
        <f>IF($AD812&lt;0,COUNT($AJ$1:AJ811)+1,"")</f>
        <v/>
      </c>
      <c r="AL812" s="238" t="str">
        <f>'All Ticker P&amp;L'!A812</f>
        <v/>
      </c>
      <c r="AM812" s="238" t="str">
        <f>'All Ticker P&amp;L'!B812</f>
        <v/>
      </c>
      <c r="AN812" s="238" t="str">
        <f>'All Ticker P&amp;L'!C812</f>
        <v/>
      </c>
      <c r="AO812" s="238" t="str">
        <f>'All Ticker P&amp;L'!D812</f>
        <v/>
      </c>
      <c r="AP812" s="238">
        <f>IF($AL812="",0,'All Ticker P&amp;L'!E812)</f>
        <v>0</v>
      </c>
      <c r="AQ812" s="260">
        <f>IF($AL812="",0,'All Ticker P&amp;L'!J812*'All Ticker P&amp;L'!I812)</f>
        <v>0</v>
      </c>
      <c r="AR812" s="260">
        <f>IF($AL812="",0,'All Ticker P&amp;L'!L812)</f>
        <v>0</v>
      </c>
      <c r="AS812" s="261">
        <f>IF($AL812="",0,'All Ticker P&amp;L'!M812)</f>
        <v>0</v>
      </c>
      <c r="AT812" s="238" t="str">
        <f>IF($AL812="","",RANK(AR812,$AR$2:$AR$1001)+COUNTIF($AR$2:AR812,AR812)-1)</f>
        <v/>
      </c>
      <c r="AU812" s="238" t="str">
        <f>IF($AL812="","",RANK(AV812,$AV$2:$AV$1001)+COUNTIF($AV$2:AV812,AV812)-1)</f>
        <v/>
      </c>
      <c r="AV812" s="260">
        <f t="shared" si="56"/>
        <v>0</v>
      </c>
    </row>
    <row r="813" spans="26:48" ht="15" customHeight="1" x14ac:dyDescent="0.2">
      <c r="Z813" s="238" t="str">
        <f>Shares!A813</f>
        <v/>
      </c>
      <c r="AA813" s="238" t="str">
        <f>Shares!B813</f>
        <v/>
      </c>
      <c r="AB813" s="238" t="str">
        <f>Shares!C813</f>
        <v/>
      </c>
      <c r="AC813" s="238" t="str">
        <f>Shares!D813</f>
        <v/>
      </c>
      <c r="AD813" s="238">
        <f>IF($Z813="",0,Shares!E813)</f>
        <v>0</v>
      </c>
      <c r="AE813" s="260">
        <f>IF($Z813="",0,Shares!K813*Shares!J813)</f>
        <v>0</v>
      </c>
      <c r="AF813" s="261">
        <f t="shared" si="55"/>
        <v>0</v>
      </c>
      <c r="AG813" s="260">
        <f>IF($Z813="",0,Shares!M813)</f>
        <v>0</v>
      </c>
      <c r="AH813" s="261">
        <f>IF($Z813="",0,Shares!N813)</f>
        <v>0</v>
      </c>
      <c r="AI813" s="238" t="str">
        <f>IF($Z813="","",RANK(AE813,$AE$2:$AE$1001)+COUNTIF($AE$2:AE813,AE813)-1)</f>
        <v/>
      </c>
      <c r="AJ813" s="238" t="str">
        <f>IF($AD813&lt;0,COUNT($AJ$1:AJ812)+1,"")</f>
        <v/>
      </c>
      <c r="AL813" s="238" t="str">
        <f>'All Ticker P&amp;L'!A813</f>
        <v/>
      </c>
      <c r="AM813" s="238" t="str">
        <f>'All Ticker P&amp;L'!B813</f>
        <v/>
      </c>
      <c r="AN813" s="238" t="str">
        <f>'All Ticker P&amp;L'!C813</f>
        <v/>
      </c>
      <c r="AO813" s="238" t="str">
        <f>'All Ticker P&amp;L'!D813</f>
        <v/>
      </c>
      <c r="AP813" s="238">
        <f>IF($AL813="",0,'All Ticker P&amp;L'!E813)</f>
        <v>0</v>
      </c>
      <c r="AQ813" s="260">
        <f>IF($AL813="",0,'All Ticker P&amp;L'!J813*'All Ticker P&amp;L'!I813)</f>
        <v>0</v>
      </c>
      <c r="AR813" s="260">
        <f>IF($AL813="",0,'All Ticker P&amp;L'!L813)</f>
        <v>0</v>
      </c>
      <c r="AS813" s="261">
        <f>IF($AL813="",0,'All Ticker P&amp;L'!M813)</f>
        <v>0</v>
      </c>
      <c r="AT813" s="238" t="str">
        <f>IF($AL813="","",RANK(AR813,$AR$2:$AR$1001)+COUNTIF($AR$2:AR813,AR813)-1)</f>
        <v/>
      </c>
      <c r="AU813" s="238" t="str">
        <f>IF($AL813="","",RANK(AV813,$AV$2:$AV$1001)+COUNTIF($AV$2:AV813,AV813)-1)</f>
        <v/>
      </c>
      <c r="AV813" s="260">
        <f t="shared" si="56"/>
        <v>0</v>
      </c>
    </row>
    <row r="814" spans="26:48" ht="15" customHeight="1" x14ac:dyDescent="0.2">
      <c r="Z814" s="238" t="str">
        <f>Shares!A814</f>
        <v/>
      </c>
      <c r="AA814" s="238" t="str">
        <f>Shares!B814</f>
        <v/>
      </c>
      <c r="AB814" s="238" t="str">
        <f>Shares!C814</f>
        <v/>
      </c>
      <c r="AC814" s="238" t="str">
        <f>Shares!D814</f>
        <v/>
      </c>
      <c r="AD814" s="238">
        <f>IF($Z814="",0,Shares!E814)</f>
        <v>0</v>
      </c>
      <c r="AE814" s="260">
        <f>IF($Z814="",0,Shares!K814*Shares!J814)</f>
        <v>0</v>
      </c>
      <c r="AF814" s="261">
        <f t="shared" si="55"/>
        <v>0</v>
      </c>
      <c r="AG814" s="260">
        <f>IF($Z814="",0,Shares!M814)</f>
        <v>0</v>
      </c>
      <c r="AH814" s="261">
        <f>IF($Z814="",0,Shares!N814)</f>
        <v>0</v>
      </c>
      <c r="AI814" s="238" t="str">
        <f>IF($Z814="","",RANK(AE814,$AE$2:$AE$1001)+COUNTIF($AE$2:AE814,AE814)-1)</f>
        <v/>
      </c>
      <c r="AJ814" s="238" t="str">
        <f>IF($AD814&lt;0,COUNT($AJ$1:AJ813)+1,"")</f>
        <v/>
      </c>
      <c r="AL814" s="238" t="str">
        <f>'All Ticker P&amp;L'!A814</f>
        <v/>
      </c>
      <c r="AM814" s="238" t="str">
        <f>'All Ticker P&amp;L'!B814</f>
        <v/>
      </c>
      <c r="AN814" s="238" t="str">
        <f>'All Ticker P&amp;L'!C814</f>
        <v/>
      </c>
      <c r="AO814" s="238" t="str">
        <f>'All Ticker P&amp;L'!D814</f>
        <v/>
      </c>
      <c r="AP814" s="238">
        <f>IF($AL814="",0,'All Ticker P&amp;L'!E814)</f>
        <v>0</v>
      </c>
      <c r="AQ814" s="260">
        <f>IF($AL814="",0,'All Ticker P&amp;L'!J814*'All Ticker P&amp;L'!I814)</f>
        <v>0</v>
      </c>
      <c r="AR814" s="260">
        <f>IF($AL814="",0,'All Ticker P&amp;L'!L814)</f>
        <v>0</v>
      </c>
      <c r="AS814" s="261">
        <f>IF($AL814="",0,'All Ticker P&amp;L'!M814)</f>
        <v>0</v>
      </c>
      <c r="AT814" s="238" t="str">
        <f>IF($AL814="","",RANK(AR814,$AR$2:$AR$1001)+COUNTIF($AR$2:AR814,AR814)-1)</f>
        <v/>
      </c>
      <c r="AU814" s="238" t="str">
        <f>IF($AL814="","",RANK(AV814,$AV$2:$AV$1001)+COUNTIF($AV$2:AV814,AV814)-1)</f>
        <v/>
      </c>
      <c r="AV814" s="260">
        <f t="shared" si="56"/>
        <v>0</v>
      </c>
    </row>
    <row r="815" spans="26:48" ht="15" customHeight="1" x14ac:dyDescent="0.2">
      <c r="Z815" s="238" t="str">
        <f>Shares!A815</f>
        <v/>
      </c>
      <c r="AA815" s="238" t="str">
        <f>Shares!B815</f>
        <v/>
      </c>
      <c r="AB815" s="238" t="str">
        <f>Shares!C815</f>
        <v/>
      </c>
      <c r="AC815" s="238" t="str">
        <f>Shares!D815</f>
        <v/>
      </c>
      <c r="AD815" s="238">
        <f>IF($Z815="",0,Shares!E815)</f>
        <v>0</v>
      </c>
      <c r="AE815" s="260">
        <f>IF($Z815="",0,Shares!K815*Shares!J815)</f>
        <v>0</v>
      </c>
      <c r="AF815" s="261">
        <f t="shared" si="55"/>
        <v>0</v>
      </c>
      <c r="AG815" s="260">
        <f>IF($Z815="",0,Shares!M815)</f>
        <v>0</v>
      </c>
      <c r="AH815" s="261">
        <f>IF($Z815="",0,Shares!N815)</f>
        <v>0</v>
      </c>
      <c r="AI815" s="238" t="str">
        <f>IF($Z815="","",RANK(AE815,$AE$2:$AE$1001)+COUNTIF($AE$2:AE815,AE815)-1)</f>
        <v/>
      </c>
      <c r="AJ815" s="238" t="str">
        <f>IF($AD815&lt;0,COUNT($AJ$1:AJ814)+1,"")</f>
        <v/>
      </c>
      <c r="AL815" s="238" t="str">
        <f>'All Ticker P&amp;L'!A815</f>
        <v/>
      </c>
      <c r="AM815" s="238" t="str">
        <f>'All Ticker P&amp;L'!B815</f>
        <v/>
      </c>
      <c r="AN815" s="238" t="str">
        <f>'All Ticker P&amp;L'!C815</f>
        <v/>
      </c>
      <c r="AO815" s="238" t="str">
        <f>'All Ticker P&amp;L'!D815</f>
        <v/>
      </c>
      <c r="AP815" s="238">
        <f>IF($AL815="",0,'All Ticker P&amp;L'!E815)</f>
        <v>0</v>
      </c>
      <c r="AQ815" s="260">
        <f>IF($AL815="",0,'All Ticker P&amp;L'!J815*'All Ticker P&amp;L'!I815)</f>
        <v>0</v>
      </c>
      <c r="AR815" s="260">
        <f>IF($AL815="",0,'All Ticker P&amp;L'!L815)</f>
        <v>0</v>
      </c>
      <c r="AS815" s="261">
        <f>IF($AL815="",0,'All Ticker P&amp;L'!M815)</f>
        <v>0</v>
      </c>
      <c r="AT815" s="238" t="str">
        <f>IF($AL815="","",RANK(AR815,$AR$2:$AR$1001)+COUNTIF($AR$2:AR815,AR815)-1)</f>
        <v/>
      </c>
      <c r="AU815" s="238" t="str">
        <f>IF($AL815="","",RANK(AV815,$AV$2:$AV$1001)+COUNTIF($AV$2:AV815,AV815)-1)</f>
        <v/>
      </c>
      <c r="AV815" s="260">
        <f t="shared" si="56"/>
        <v>0</v>
      </c>
    </row>
    <row r="816" spans="26:48" ht="15" customHeight="1" x14ac:dyDescent="0.2">
      <c r="Z816" s="238" t="str">
        <f>Shares!A816</f>
        <v/>
      </c>
      <c r="AA816" s="238" t="str">
        <f>Shares!B816</f>
        <v/>
      </c>
      <c r="AB816" s="238" t="str">
        <f>Shares!C816</f>
        <v/>
      </c>
      <c r="AC816" s="238" t="str">
        <f>Shares!D816</f>
        <v/>
      </c>
      <c r="AD816" s="238">
        <f>IF($Z816="",0,Shares!E816)</f>
        <v>0</v>
      </c>
      <c r="AE816" s="260">
        <f>IF($Z816="",0,Shares!K816*Shares!J816)</f>
        <v>0</v>
      </c>
      <c r="AF816" s="261">
        <f t="shared" si="55"/>
        <v>0</v>
      </c>
      <c r="AG816" s="260">
        <f>IF($Z816="",0,Shares!M816)</f>
        <v>0</v>
      </c>
      <c r="AH816" s="261">
        <f>IF($Z816="",0,Shares!N816)</f>
        <v>0</v>
      </c>
      <c r="AI816" s="238" t="str">
        <f>IF($Z816="","",RANK(AE816,$AE$2:$AE$1001)+COUNTIF($AE$2:AE816,AE816)-1)</f>
        <v/>
      </c>
      <c r="AJ816" s="238" t="str">
        <f>IF($AD816&lt;0,COUNT($AJ$1:AJ815)+1,"")</f>
        <v/>
      </c>
      <c r="AL816" s="238" t="str">
        <f>'All Ticker P&amp;L'!A816</f>
        <v/>
      </c>
      <c r="AM816" s="238" t="str">
        <f>'All Ticker P&amp;L'!B816</f>
        <v/>
      </c>
      <c r="AN816" s="238" t="str">
        <f>'All Ticker P&amp;L'!C816</f>
        <v/>
      </c>
      <c r="AO816" s="238" t="str">
        <f>'All Ticker P&amp;L'!D816</f>
        <v/>
      </c>
      <c r="AP816" s="238">
        <f>IF($AL816="",0,'All Ticker P&amp;L'!E816)</f>
        <v>0</v>
      </c>
      <c r="AQ816" s="260">
        <f>IF($AL816="",0,'All Ticker P&amp;L'!J816*'All Ticker P&amp;L'!I816)</f>
        <v>0</v>
      </c>
      <c r="AR816" s="260">
        <f>IF($AL816="",0,'All Ticker P&amp;L'!L816)</f>
        <v>0</v>
      </c>
      <c r="AS816" s="261">
        <f>IF($AL816="",0,'All Ticker P&amp;L'!M816)</f>
        <v>0</v>
      </c>
      <c r="AT816" s="238" t="str">
        <f>IF($AL816="","",RANK(AR816,$AR$2:$AR$1001)+COUNTIF($AR$2:AR816,AR816)-1)</f>
        <v/>
      </c>
      <c r="AU816" s="238" t="str">
        <f>IF($AL816="","",RANK(AV816,$AV$2:$AV$1001)+COUNTIF($AV$2:AV816,AV816)-1)</f>
        <v/>
      </c>
      <c r="AV816" s="260">
        <f t="shared" si="56"/>
        <v>0</v>
      </c>
    </row>
    <row r="817" spans="26:48" ht="15" customHeight="1" x14ac:dyDescent="0.2">
      <c r="Z817" s="238" t="str">
        <f>Shares!A817</f>
        <v/>
      </c>
      <c r="AA817" s="238" t="str">
        <f>Shares!B817</f>
        <v/>
      </c>
      <c r="AB817" s="238" t="str">
        <f>Shares!C817</f>
        <v/>
      </c>
      <c r="AC817" s="238" t="str">
        <f>Shares!D817</f>
        <v/>
      </c>
      <c r="AD817" s="238">
        <f>IF($Z817="",0,Shares!E817)</f>
        <v>0</v>
      </c>
      <c r="AE817" s="260">
        <f>IF($Z817="",0,Shares!K817*Shares!J817)</f>
        <v>0</v>
      </c>
      <c r="AF817" s="261">
        <f t="shared" si="55"/>
        <v>0</v>
      </c>
      <c r="AG817" s="260">
        <f>IF($Z817="",0,Shares!M817)</f>
        <v>0</v>
      </c>
      <c r="AH817" s="261">
        <f>IF($Z817="",0,Shares!N817)</f>
        <v>0</v>
      </c>
      <c r="AI817" s="238" t="str">
        <f>IF($Z817="","",RANK(AE817,$AE$2:$AE$1001)+COUNTIF($AE$2:AE817,AE817)-1)</f>
        <v/>
      </c>
      <c r="AJ817" s="238" t="str">
        <f>IF($AD817&lt;0,COUNT($AJ$1:AJ816)+1,"")</f>
        <v/>
      </c>
      <c r="AL817" s="238" t="str">
        <f>'All Ticker P&amp;L'!A817</f>
        <v/>
      </c>
      <c r="AM817" s="238" t="str">
        <f>'All Ticker P&amp;L'!B817</f>
        <v/>
      </c>
      <c r="AN817" s="238" t="str">
        <f>'All Ticker P&amp;L'!C817</f>
        <v/>
      </c>
      <c r="AO817" s="238" t="str">
        <f>'All Ticker P&amp;L'!D817</f>
        <v/>
      </c>
      <c r="AP817" s="238">
        <f>IF($AL817="",0,'All Ticker P&amp;L'!E817)</f>
        <v>0</v>
      </c>
      <c r="AQ817" s="260">
        <f>IF($AL817="",0,'All Ticker P&amp;L'!J817*'All Ticker P&amp;L'!I817)</f>
        <v>0</v>
      </c>
      <c r="AR817" s="260">
        <f>IF($AL817="",0,'All Ticker P&amp;L'!L817)</f>
        <v>0</v>
      </c>
      <c r="AS817" s="261">
        <f>IF($AL817="",0,'All Ticker P&amp;L'!M817)</f>
        <v>0</v>
      </c>
      <c r="AT817" s="238" t="str">
        <f>IF($AL817="","",RANK(AR817,$AR$2:$AR$1001)+COUNTIF($AR$2:AR817,AR817)-1)</f>
        <v/>
      </c>
      <c r="AU817" s="238" t="str">
        <f>IF($AL817="","",RANK(AV817,$AV$2:$AV$1001)+COUNTIF($AV$2:AV817,AV817)-1)</f>
        <v/>
      </c>
      <c r="AV817" s="260">
        <f t="shared" si="56"/>
        <v>0</v>
      </c>
    </row>
    <row r="818" spans="26:48" ht="15" customHeight="1" x14ac:dyDescent="0.2">
      <c r="Z818" s="238" t="str">
        <f>Shares!A818</f>
        <v/>
      </c>
      <c r="AA818" s="238" t="str">
        <f>Shares!B818</f>
        <v/>
      </c>
      <c r="AB818" s="238" t="str">
        <f>Shares!C818</f>
        <v/>
      </c>
      <c r="AC818" s="238" t="str">
        <f>Shares!D818</f>
        <v/>
      </c>
      <c r="AD818" s="238">
        <f>IF($Z818="",0,Shares!E818)</f>
        <v>0</v>
      </c>
      <c r="AE818" s="260">
        <f>IF($Z818="",0,Shares!K818*Shares!J818)</f>
        <v>0</v>
      </c>
      <c r="AF818" s="261">
        <f t="shared" si="55"/>
        <v>0</v>
      </c>
      <c r="AG818" s="260">
        <f>IF($Z818="",0,Shares!M818)</f>
        <v>0</v>
      </c>
      <c r="AH818" s="261">
        <f>IF($Z818="",0,Shares!N818)</f>
        <v>0</v>
      </c>
      <c r="AI818" s="238" t="str">
        <f>IF($Z818="","",RANK(AE818,$AE$2:$AE$1001)+COUNTIF($AE$2:AE818,AE818)-1)</f>
        <v/>
      </c>
      <c r="AJ818" s="238" t="str">
        <f>IF($AD818&lt;0,COUNT($AJ$1:AJ817)+1,"")</f>
        <v/>
      </c>
      <c r="AL818" s="238" t="str">
        <f>'All Ticker P&amp;L'!A818</f>
        <v/>
      </c>
      <c r="AM818" s="238" t="str">
        <f>'All Ticker P&amp;L'!B818</f>
        <v/>
      </c>
      <c r="AN818" s="238" t="str">
        <f>'All Ticker P&amp;L'!C818</f>
        <v/>
      </c>
      <c r="AO818" s="238" t="str">
        <f>'All Ticker P&amp;L'!D818</f>
        <v/>
      </c>
      <c r="AP818" s="238">
        <f>IF($AL818="",0,'All Ticker P&amp;L'!E818)</f>
        <v>0</v>
      </c>
      <c r="AQ818" s="260">
        <f>IF($AL818="",0,'All Ticker P&amp;L'!J818*'All Ticker P&amp;L'!I818)</f>
        <v>0</v>
      </c>
      <c r="AR818" s="260">
        <f>IF($AL818="",0,'All Ticker P&amp;L'!L818)</f>
        <v>0</v>
      </c>
      <c r="AS818" s="261">
        <f>IF($AL818="",0,'All Ticker P&amp;L'!M818)</f>
        <v>0</v>
      </c>
      <c r="AT818" s="238" t="str">
        <f>IF($AL818="","",RANK(AR818,$AR$2:$AR$1001)+COUNTIF($AR$2:AR818,AR818)-1)</f>
        <v/>
      </c>
      <c r="AU818" s="238" t="str">
        <f>IF($AL818="","",RANK(AV818,$AV$2:$AV$1001)+COUNTIF($AV$2:AV818,AV818)-1)</f>
        <v/>
      </c>
      <c r="AV818" s="260">
        <f t="shared" si="56"/>
        <v>0</v>
      </c>
    </row>
    <row r="819" spans="26:48" ht="15" customHeight="1" x14ac:dyDescent="0.2">
      <c r="Z819" s="238" t="str">
        <f>Shares!A819</f>
        <v/>
      </c>
      <c r="AA819" s="238" t="str">
        <f>Shares!B819</f>
        <v/>
      </c>
      <c r="AB819" s="238" t="str">
        <f>Shares!C819</f>
        <v/>
      </c>
      <c r="AC819" s="238" t="str">
        <f>Shares!D819</f>
        <v/>
      </c>
      <c r="AD819" s="238">
        <f>IF($Z819="",0,Shares!E819)</f>
        <v>0</v>
      </c>
      <c r="AE819" s="260">
        <f>IF($Z819="",0,Shares!K819*Shares!J819)</f>
        <v>0</v>
      </c>
      <c r="AF819" s="261">
        <f t="shared" si="55"/>
        <v>0</v>
      </c>
      <c r="AG819" s="260">
        <f>IF($Z819="",0,Shares!M819)</f>
        <v>0</v>
      </c>
      <c r="AH819" s="261">
        <f>IF($Z819="",0,Shares!N819)</f>
        <v>0</v>
      </c>
      <c r="AI819" s="238" t="str">
        <f>IF($Z819="","",RANK(AE819,$AE$2:$AE$1001)+COUNTIF($AE$2:AE819,AE819)-1)</f>
        <v/>
      </c>
      <c r="AJ819" s="238" t="str">
        <f>IF($AD819&lt;0,COUNT($AJ$1:AJ818)+1,"")</f>
        <v/>
      </c>
      <c r="AL819" s="238" t="str">
        <f>'All Ticker P&amp;L'!A819</f>
        <v/>
      </c>
      <c r="AM819" s="238" t="str">
        <f>'All Ticker P&amp;L'!B819</f>
        <v/>
      </c>
      <c r="AN819" s="238" t="str">
        <f>'All Ticker P&amp;L'!C819</f>
        <v/>
      </c>
      <c r="AO819" s="238" t="str">
        <f>'All Ticker P&amp;L'!D819</f>
        <v/>
      </c>
      <c r="AP819" s="238">
        <f>IF($AL819="",0,'All Ticker P&amp;L'!E819)</f>
        <v>0</v>
      </c>
      <c r="AQ819" s="260">
        <f>IF($AL819="",0,'All Ticker P&amp;L'!J819*'All Ticker P&amp;L'!I819)</f>
        <v>0</v>
      </c>
      <c r="AR819" s="260">
        <f>IF($AL819="",0,'All Ticker P&amp;L'!L819)</f>
        <v>0</v>
      </c>
      <c r="AS819" s="261">
        <f>IF($AL819="",0,'All Ticker P&amp;L'!M819)</f>
        <v>0</v>
      </c>
      <c r="AT819" s="238" t="str">
        <f>IF($AL819="","",RANK(AR819,$AR$2:$AR$1001)+COUNTIF($AR$2:AR819,AR819)-1)</f>
        <v/>
      </c>
      <c r="AU819" s="238" t="str">
        <f>IF($AL819="","",RANK(AV819,$AV$2:$AV$1001)+COUNTIF($AV$2:AV819,AV819)-1)</f>
        <v/>
      </c>
      <c r="AV819" s="260">
        <f t="shared" si="56"/>
        <v>0</v>
      </c>
    </row>
    <row r="820" spans="26:48" ht="15" customHeight="1" x14ac:dyDescent="0.2">
      <c r="Z820" s="238" t="str">
        <f>Shares!A820</f>
        <v/>
      </c>
      <c r="AA820" s="238" t="str">
        <f>Shares!B820</f>
        <v/>
      </c>
      <c r="AB820" s="238" t="str">
        <f>Shares!C820</f>
        <v/>
      </c>
      <c r="AC820" s="238" t="str">
        <f>Shares!D820</f>
        <v/>
      </c>
      <c r="AD820" s="238">
        <f>IF($Z820="",0,Shares!E820)</f>
        <v>0</v>
      </c>
      <c r="AE820" s="260">
        <f>IF($Z820="",0,Shares!K820*Shares!J820)</f>
        <v>0</v>
      </c>
      <c r="AF820" s="261">
        <f t="shared" si="55"/>
        <v>0</v>
      </c>
      <c r="AG820" s="260">
        <f>IF($Z820="",0,Shares!M820)</f>
        <v>0</v>
      </c>
      <c r="AH820" s="261">
        <f>IF($Z820="",0,Shares!N820)</f>
        <v>0</v>
      </c>
      <c r="AI820" s="238" t="str">
        <f>IF($Z820="","",RANK(AE820,$AE$2:$AE$1001)+COUNTIF($AE$2:AE820,AE820)-1)</f>
        <v/>
      </c>
      <c r="AJ820" s="238" t="str">
        <f>IF($AD820&lt;0,COUNT($AJ$1:AJ819)+1,"")</f>
        <v/>
      </c>
      <c r="AL820" s="238" t="str">
        <f>'All Ticker P&amp;L'!A820</f>
        <v/>
      </c>
      <c r="AM820" s="238" t="str">
        <f>'All Ticker P&amp;L'!B820</f>
        <v/>
      </c>
      <c r="AN820" s="238" t="str">
        <f>'All Ticker P&amp;L'!C820</f>
        <v/>
      </c>
      <c r="AO820" s="238" t="str">
        <f>'All Ticker P&amp;L'!D820</f>
        <v/>
      </c>
      <c r="AP820" s="238">
        <f>IF($AL820="",0,'All Ticker P&amp;L'!E820)</f>
        <v>0</v>
      </c>
      <c r="AQ820" s="260">
        <f>IF($AL820="",0,'All Ticker P&amp;L'!J820*'All Ticker P&amp;L'!I820)</f>
        <v>0</v>
      </c>
      <c r="AR820" s="260">
        <f>IF($AL820="",0,'All Ticker P&amp;L'!L820)</f>
        <v>0</v>
      </c>
      <c r="AS820" s="261">
        <f>IF($AL820="",0,'All Ticker P&amp;L'!M820)</f>
        <v>0</v>
      </c>
      <c r="AT820" s="238" t="str">
        <f>IF($AL820="","",RANK(AR820,$AR$2:$AR$1001)+COUNTIF($AR$2:AR820,AR820)-1)</f>
        <v/>
      </c>
      <c r="AU820" s="238" t="str">
        <f>IF($AL820="","",RANK(AV820,$AV$2:$AV$1001)+COUNTIF($AV$2:AV820,AV820)-1)</f>
        <v/>
      </c>
      <c r="AV820" s="260">
        <f t="shared" si="56"/>
        <v>0</v>
      </c>
    </row>
    <row r="821" spans="26:48" ht="15" customHeight="1" x14ac:dyDescent="0.2">
      <c r="Z821" s="238" t="str">
        <f>Shares!A821</f>
        <v/>
      </c>
      <c r="AA821" s="238" t="str">
        <f>Shares!B821</f>
        <v/>
      </c>
      <c r="AB821" s="238" t="str">
        <f>Shares!C821</f>
        <v/>
      </c>
      <c r="AC821" s="238" t="str">
        <f>Shares!D821</f>
        <v/>
      </c>
      <c r="AD821" s="238">
        <f>IF($Z821="",0,Shares!E821)</f>
        <v>0</v>
      </c>
      <c r="AE821" s="260">
        <f>IF($Z821="",0,Shares!K821*Shares!J821)</f>
        <v>0</v>
      </c>
      <c r="AF821" s="261">
        <f t="shared" si="55"/>
        <v>0</v>
      </c>
      <c r="AG821" s="260">
        <f>IF($Z821="",0,Shares!M821)</f>
        <v>0</v>
      </c>
      <c r="AH821" s="261">
        <f>IF($Z821="",0,Shares!N821)</f>
        <v>0</v>
      </c>
      <c r="AI821" s="238" t="str">
        <f>IF($Z821="","",RANK(AE821,$AE$2:$AE$1001)+COUNTIF($AE$2:AE821,AE821)-1)</f>
        <v/>
      </c>
      <c r="AJ821" s="238" t="str">
        <f>IF($AD821&lt;0,COUNT($AJ$1:AJ820)+1,"")</f>
        <v/>
      </c>
      <c r="AL821" s="238" t="str">
        <f>'All Ticker P&amp;L'!A821</f>
        <v/>
      </c>
      <c r="AM821" s="238" t="str">
        <f>'All Ticker P&amp;L'!B821</f>
        <v/>
      </c>
      <c r="AN821" s="238" t="str">
        <f>'All Ticker P&amp;L'!C821</f>
        <v/>
      </c>
      <c r="AO821" s="238" t="str">
        <f>'All Ticker P&amp;L'!D821</f>
        <v/>
      </c>
      <c r="AP821" s="238">
        <f>IF($AL821="",0,'All Ticker P&amp;L'!E821)</f>
        <v>0</v>
      </c>
      <c r="AQ821" s="260">
        <f>IF($AL821="",0,'All Ticker P&amp;L'!J821*'All Ticker P&amp;L'!I821)</f>
        <v>0</v>
      </c>
      <c r="AR821" s="260">
        <f>IF($AL821="",0,'All Ticker P&amp;L'!L821)</f>
        <v>0</v>
      </c>
      <c r="AS821" s="261">
        <f>IF($AL821="",0,'All Ticker P&amp;L'!M821)</f>
        <v>0</v>
      </c>
      <c r="AT821" s="238" t="str">
        <f>IF($AL821="","",RANK(AR821,$AR$2:$AR$1001)+COUNTIF($AR$2:AR821,AR821)-1)</f>
        <v/>
      </c>
      <c r="AU821" s="238" t="str">
        <f>IF($AL821="","",RANK(AV821,$AV$2:$AV$1001)+COUNTIF($AV$2:AV821,AV821)-1)</f>
        <v/>
      </c>
      <c r="AV821" s="260">
        <f t="shared" si="56"/>
        <v>0</v>
      </c>
    </row>
    <row r="822" spans="26:48" ht="15" customHeight="1" x14ac:dyDescent="0.2">
      <c r="Z822" s="238" t="str">
        <f>Shares!A822</f>
        <v/>
      </c>
      <c r="AA822" s="238" t="str">
        <f>Shares!B822</f>
        <v/>
      </c>
      <c r="AB822" s="238" t="str">
        <f>Shares!C822</f>
        <v/>
      </c>
      <c r="AC822" s="238" t="str">
        <f>Shares!D822</f>
        <v/>
      </c>
      <c r="AD822" s="238">
        <f>IF($Z822="",0,Shares!E822)</f>
        <v>0</v>
      </c>
      <c r="AE822" s="260">
        <f>IF($Z822="",0,Shares!K822*Shares!J822)</f>
        <v>0</v>
      </c>
      <c r="AF822" s="261">
        <f t="shared" si="55"/>
        <v>0</v>
      </c>
      <c r="AG822" s="260">
        <f>IF($Z822="",0,Shares!M822)</f>
        <v>0</v>
      </c>
      <c r="AH822" s="261">
        <f>IF($Z822="",0,Shares!N822)</f>
        <v>0</v>
      </c>
      <c r="AI822" s="238" t="str">
        <f>IF($Z822="","",RANK(AE822,$AE$2:$AE$1001)+COUNTIF($AE$2:AE822,AE822)-1)</f>
        <v/>
      </c>
      <c r="AJ822" s="238" t="str">
        <f>IF($AD822&lt;0,COUNT($AJ$1:AJ821)+1,"")</f>
        <v/>
      </c>
      <c r="AL822" s="238" t="str">
        <f>'All Ticker P&amp;L'!A822</f>
        <v/>
      </c>
      <c r="AM822" s="238" t="str">
        <f>'All Ticker P&amp;L'!B822</f>
        <v/>
      </c>
      <c r="AN822" s="238" t="str">
        <f>'All Ticker P&amp;L'!C822</f>
        <v/>
      </c>
      <c r="AO822" s="238" t="str">
        <f>'All Ticker P&amp;L'!D822</f>
        <v/>
      </c>
      <c r="AP822" s="238">
        <f>IF($AL822="",0,'All Ticker P&amp;L'!E822)</f>
        <v>0</v>
      </c>
      <c r="AQ822" s="260">
        <f>IF($AL822="",0,'All Ticker P&amp;L'!J822*'All Ticker P&amp;L'!I822)</f>
        <v>0</v>
      </c>
      <c r="AR822" s="260">
        <f>IF($AL822="",0,'All Ticker P&amp;L'!L822)</f>
        <v>0</v>
      </c>
      <c r="AS822" s="261">
        <f>IF($AL822="",0,'All Ticker P&amp;L'!M822)</f>
        <v>0</v>
      </c>
      <c r="AT822" s="238" t="str">
        <f>IF($AL822="","",RANK(AR822,$AR$2:$AR$1001)+COUNTIF($AR$2:AR822,AR822)-1)</f>
        <v/>
      </c>
      <c r="AU822" s="238" t="str">
        <f>IF($AL822="","",RANK(AV822,$AV$2:$AV$1001)+COUNTIF($AV$2:AV822,AV822)-1)</f>
        <v/>
      </c>
      <c r="AV822" s="260">
        <f t="shared" si="56"/>
        <v>0</v>
      </c>
    </row>
    <row r="823" spans="26:48" ht="15" customHeight="1" x14ac:dyDescent="0.2">
      <c r="Z823" s="238" t="str">
        <f>Shares!A823</f>
        <v/>
      </c>
      <c r="AA823" s="238" t="str">
        <f>Shares!B823</f>
        <v/>
      </c>
      <c r="AB823" s="238" t="str">
        <f>Shares!C823</f>
        <v/>
      </c>
      <c r="AC823" s="238" t="str">
        <f>Shares!D823</f>
        <v/>
      </c>
      <c r="AD823" s="238">
        <f>IF($Z823="",0,Shares!E823)</f>
        <v>0</v>
      </c>
      <c r="AE823" s="260">
        <f>IF($Z823="",0,Shares!K823*Shares!J823)</f>
        <v>0</v>
      </c>
      <c r="AF823" s="261">
        <f t="shared" si="55"/>
        <v>0</v>
      </c>
      <c r="AG823" s="260">
        <f>IF($Z823="",0,Shares!M823)</f>
        <v>0</v>
      </c>
      <c r="AH823" s="261">
        <f>IF($Z823="",0,Shares!N823)</f>
        <v>0</v>
      </c>
      <c r="AI823" s="238" t="str">
        <f>IF($Z823="","",RANK(AE823,$AE$2:$AE$1001)+COUNTIF($AE$2:AE823,AE823)-1)</f>
        <v/>
      </c>
      <c r="AJ823" s="238" t="str">
        <f>IF($AD823&lt;0,COUNT($AJ$1:AJ822)+1,"")</f>
        <v/>
      </c>
      <c r="AL823" s="238" t="str">
        <f>'All Ticker P&amp;L'!A823</f>
        <v/>
      </c>
      <c r="AM823" s="238" t="str">
        <f>'All Ticker P&amp;L'!B823</f>
        <v/>
      </c>
      <c r="AN823" s="238" t="str">
        <f>'All Ticker P&amp;L'!C823</f>
        <v/>
      </c>
      <c r="AO823" s="238" t="str">
        <f>'All Ticker P&amp;L'!D823</f>
        <v/>
      </c>
      <c r="AP823" s="238">
        <f>IF($AL823="",0,'All Ticker P&amp;L'!E823)</f>
        <v>0</v>
      </c>
      <c r="AQ823" s="260">
        <f>IF($AL823="",0,'All Ticker P&amp;L'!J823*'All Ticker P&amp;L'!I823)</f>
        <v>0</v>
      </c>
      <c r="AR823" s="260">
        <f>IF($AL823="",0,'All Ticker P&amp;L'!L823)</f>
        <v>0</v>
      </c>
      <c r="AS823" s="261">
        <f>IF($AL823="",0,'All Ticker P&amp;L'!M823)</f>
        <v>0</v>
      </c>
      <c r="AT823" s="238" t="str">
        <f>IF($AL823="","",RANK(AR823,$AR$2:$AR$1001)+COUNTIF($AR$2:AR823,AR823)-1)</f>
        <v/>
      </c>
      <c r="AU823" s="238" t="str">
        <f>IF($AL823="","",RANK(AV823,$AV$2:$AV$1001)+COUNTIF($AV$2:AV823,AV823)-1)</f>
        <v/>
      </c>
      <c r="AV823" s="260">
        <f t="shared" si="56"/>
        <v>0</v>
      </c>
    </row>
    <row r="824" spans="26:48" ht="15" customHeight="1" x14ac:dyDescent="0.2">
      <c r="Z824" s="238" t="str">
        <f>Shares!A824</f>
        <v/>
      </c>
      <c r="AA824" s="238" t="str">
        <f>Shares!B824</f>
        <v/>
      </c>
      <c r="AB824" s="238" t="str">
        <f>Shares!C824</f>
        <v/>
      </c>
      <c r="AC824" s="238" t="str">
        <f>Shares!D824</f>
        <v/>
      </c>
      <c r="AD824" s="238">
        <f>IF($Z824="",0,Shares!E824)</f>
        <v>0</v>
      </c>
      <c r="AE824" s="260">
        <f>IF($Z824="",0,Shares!K824*Shares!J824)</f>
        <v>0</v>
      </c>
      <c r="AF824" s="261">
        <f t="shared" si="55"/>
        <v>0</v>
      </c>
      <c r="AG824" s="260">
        <f>IF($Z824="",0,Shares!M824)</f>
        <v>0</v>
      </c>
      <c r="AH824" s="261">
        <f>IF($Z824="",0,Shares!N824)</f>
        <v>0</v>
      </c>
      <c r="AI824" s="238" t="str">
        <f>IF($Z824="","",RANK(AE824,$AE$2:$AE$1001)+COUNTIF($AE$2:AE824,AE824)-1)</f>
        <v/>
      </c>
      <c r="AJ824" s="238" t="str">
        <f>IF($AD824&lt;0,COUNT($AJ$1:AJ823)+1,"")</f>
        <v/>
      </c>
      <c r="AL824" s="238" t="str">
        <f>'All Ticker P&amp;L'!A824</f>
        <v/>
      </c>
      <c r="AM824" s="238" t="str">
        <f>'All Ticker P&amp;L'!B824</f>
        <v/>
      </c>
      <c r="AN824" s="238" t="str">
        <f>'All Ticker P&amp;L'!C824</f>
        <v/>
      </c>
      <c r="AO824" s="238" t="str">
        <f>'All Ticker P&amp;L'!D824</f>
        <v/>
      </c>
      <c r="AP824" s="238">
        <f>IF($AL824="",0,'All Ticker P&amp;L'!E824)</f>
        <v>0</v>
      </c>
      <c r="AQ824" s="260">
        <f>IF($AL824="",0,'All Ticker P&amp;L'!J824*'All Ticker P&amp;L'!I824)</f>
        <v>0</v>
      </c>
      <c r="AR824" s="260">
        <f>IF($AL824="",0,'All Ticker P&amp;L'!L824)</f>
        <v>0</v>
      </c>
      <c r="AS824" s="261">
        <f>IF($AL824="",0,'All Ticker P&amp;L'!M824)</f>
        <v>0</v>
      </c>
      <c r="AT824" s="238" t="str">
        <f>IF($AL824="","",RANK(AR824,$AR$2:$AR$1001)+COUNTIF($AR$2:AR824,AR824)-1)</f>
        <v/>
      </c>
      <c r="AU824" s="238" t="str">
        <f>IF($AL824="","",RANK(AV824,$AV$2:$AV$1001)+COUNTIF($AV$2:AV824,AV824)-1)</f>
        <v/>
      </c>
      <c r="AV824" s="260">
        <f t="shared" si="56"/>
        <v>0</v>
      </c>
    </row>
    <row r="825" spans="26:48" ht="15" customHeight="1" x14ac:dyDescent="0.2">
      <c r="Z825" s="238" t="str">
        <f>Shares!A825</f>
        <v/>
      </c>
      <c r="AA825" s="238" t="str">
        <f>Shares!B825</f>
        <v/>
      </c>
      <c r="AB825" s="238" t="str">
        <f>Shares!C825</f>
        <v/>
      </c>
      <c r="AC825" s="238" t="str">
        <f>Shares!D825</f>
        <v/>
      </c>
      <c r="AD825" s="238">
        <f>IF($Z825="",0,Shares!E825)</f>
        <v>0</v>
      </c>
      <c r="AE825" s="260">
        <f>IF($Z825="",0,Shares!K825*Shares!J825)</f>
        <v>0</v>
      </c>
      <c r="AF825" s="261">
        <f t="shared" si="55"/>
        <v>0</v>
      </c>
      <c r="AG825" s="260">
        <f>IF($Z825="",0,Shares!M825)</f>
        <v>0</v>
      </c>
      <c r="AH825" s="261">
        <f>IF($Z825="",0,Shares!N825)</f>
        <v>0</v>
      </c>
      <c r="AI825" s="238" t="str">
        <f>IF($Z825="","",RANK(AE825,$AE$2:$AE$1001)+COUNTIF($AE$2:AE825,AE825)-1)</f>
        <v/>
      </c>
      <c r="AJ825" s="238" t="str">
        <f>IF($AD825&lt;0,COUNT($AJ$1:AJ824)+1,"")</f>
        <v/>
      </c>
      <c r="AL825" s="238" t="str">
        <f>'All Ticker P&amp;L'!A825</f>
        <v/>
      </c>
      <c r="AM825" s="238" t="str">
        <f>'All Ticker P&amp;L'!B825</f>
        <v/>
      </c>
      <c r="AN825" s="238" t="str">
        <f>'All Ticker P&amp;L'!C825</f>
        <v/>
      </c>
      <c r="AO825" s="238" t="str">
        <f>'All Ticker P&amp;L'!D825</f>
        <v/>
      </c>
      <c r="AP825" s="238">
        <f>IF($AL825="",0,'All Ticker P&amp;L'!E825)</f>
        <v>0</v>
      </c>
      <c r="AQ825" s="260">
        <f>IF($AL825="",0,'All Ticker P&amp;L'!J825*'All Ticker P&amp;L'!I825)</f>
        <v>0</v>
      </c>
      <c r="AR825" s="260">
        <f>IF($AL825="",0,'All Ticker P&amp;L'!L825)</f>
        <v>0</v>
      </c>
      <c r="AS825" s="261">
        <f>IF($AL825="",0,'All Ticker P&amp;L'!M825)</f>
        <v>0</v>
      </c>
      <c r="AT825" s="238" t="str">
        <f>IF($AL825="","",RANK(AR825,$AR$2:$AR$1001)+COUNTIF($AR$2:AR825,AR825)-1)</f>
        <v/>
      </c>
      <c r="AU825" s="238" t="str">
        <f>IF($AL825="","",RANK(AV825,$AV$2:$AV$1001)+COUNTIF($AV$2:AV825,AV825)-1)</f>
        <v/>
      </c>
      <c r="AV825" s="260">
        <f t="shared" si="56"/>
        <v>0</v>
      </c>
    </row>
    <row r="826" spans="26:48" ht="15" customHeight="1" x14ac:dyDescent="0.2">
      <c r="Z826" s="238" t="str">
        <f>Shares!A826</f>
        <v/>
      </c>
      <c r="AA826" s="238" t="str">
        <f>Shares!B826</f>
        <v/>
      </c>
      <c r="AB826" s="238" t="str">
        <f>Shares!C826</f>
        <v/>
      </c>
      <c r="AC826" s="238" t="str">
        <f>Shares!D826</f>
        <v/>
      </c>
      <c r="AD826" s="238">
        <f>IF($Z826="",0,Shares!E826)</f>
        <v>0</v>
      </c>
      <c r="AE826" s="260">
        <f>IF($Z826="",0,Shares!K826*Shares!J826)</f>
        <v>0</v>
      </c>
      <c r="AF826" s="261">
        <f t="shared" si="55"/>
        <v>0</v>
      </c>
      <c r="AG826" s="260">
        <f>IF($Z826="",0,Shares!M826)</f>
        <v>0</v>
      </c>
      <c r="AH826" s="261">
        <f>IF($Z826="",0,Shares!N826)</f>
        <v>0</v>
      </c>
      <c r="AI826" s="238" t="str">
        <f>IF($Z826="","",RANK(AE826,$AE$2:$AE$1001)+COUNTIF($AE$2:AE826,AE826)-1)</f>
        <v/>
      </c>
      <c r="AJ826" s="238" t="str">
        <f>IF($AD826&lt;0,COUNT($AJ$1:AJ825)+1,"")</f>
        <v/>
      </c>
      <c r="AL826" s="238" t="str">
        <f>'All Ticker P&amp;L'!A826</f>
        <v/>
      </c>
      <c r="AM826" s="238" t="str">
        <f>'All Ticker P&amp;L'!B826</f>
        <v/>
      </c>
      <c r="AN826" s="238" t="str">
        <f>'All Ticker P&amp;L'!C826</f>
        <v/>
      </c>
      <c r="AO826" s="238" t="str">
        <f>'All Ticker P&amp;L'!D826</f>
        <v/>
      </c>
      <c r="AP826" s="238">
        <f>IF($AL826="",0,'All Ticker P&amp;L'!E826)</f>
        <v>0</v>
      </c>
      <c r="AQ826" s="260">
        <f>IF($AL826="",0,'All Ticker P&amp;L'!J826*'All Ticker P&amp;L'!I826)</f>
        <v>0</v>
      </c>
      <c r="AR826" s="260">
        <f>IF($AL826="",0,'All Ticker P&amp;L'!L826)</f>
        <v>0</v>
      </c>
      <c r="AS826" s="261">
        <f>IF($AL826="",0,'All Ticker P&amp;L'!M826)</f>
        <v>0</v>
      </c>
      <c r="AT826" s="238" t="str">
        <f>IF($AL826="","",RANK(AR826,$AR$2:$AR$1001)+COUNTIF($AR$2:AR826,AR826)-1)</f>
        <v/>
      </c>
      <c r="AU826" s="238" t="str">
        <f>IF($AL826="","",RANK(AV826,$AV$2:$AV$1001)+COUNTIF($AV$2:AV826,AV826)-1)</f>
        <v/>
      </c>
      <c r="AV826" s="260">
        <f t="shared" si="56"/>
        <v>0</v>
      </c>
    </row>
    <row r="827" spans="26:48" ht="15" customHeight="1" x14ac:dyDescent="0.2">
      <c r="Z827" s="238" t="str">
        <f>Shares!A827</f>
        <v/>
      </c>
      <c r="AA827" s="238" t="str">
        <f>Shares!B827</f>
        <v/>
      </c>
      <c r="AB827" s="238" t="str">
        <f>Shares!C827</f>
        <v/>
      </c>
      <c r="AC827" s="238" t="str">
        <f>Shares!D827</f>
        <v/>
      </c>
      <c r="AD827" s="238">
        <f>IF($Z827="",0,Shares!E827)</f>
        <v>0</v>
      </c>
      <c r="AE827" s="260">
        <f>IF($Z827="",0,Shares!K827*Shares!J827)</f>
        <v>0</v>
      </c>
      <c r="AF827" s="261">
        <f t="shared" si="55"/>
        <v>0</v>
      </c>
      <c r="AG827" s="260">
        <f>IF($Z827="",0,Shares!M827)</f>
        <v>0</v>
      </c>
      <c r="AH827" s="261">
        <f>IF($Z827="",0,Shares!N827)</f>
        <v>0</v>
      </c>
      <c r="AI827" s="238" t="str">
        <f>IF($Z827="","",RANK(AE827,$AE$2:$AE$1001)+COUNTIF($AE$2:AE827,AE827)-1)</f>
        <v/>
      </c>
      <c r="AJ827" s="238" t="str">
        <f>IF($AD827&lt;0,COUNT($AJ$1:AJ826)+1,"")</f>
        <v/>
      </c>
      <c r="AL827" s="238" t="str">
        <f>'All Ticker P&amp;L'!A827</f>
        <v/>
      </c>
      <c r="AM827" s="238" t="str">
        <f>'All Ticker P&amp;L'!B827</f>
        <v/>
      </c>
      <c r="AN827" s="238" t="str">
        <f>'All Ticker P&amp;L'!C827</f>
        <v/>
      </c>
      <c r="AO827" s="238" t="str">
        <f>'All Ticker P&amp;L'!D827</f>
        <v/>
      </c>
      <c r="AP827" s="238">
        <f>IF($AL827="",0,'All Ticker P&amp;L'!E827)</f>
        <v>0</v>
      </c>
      <c r="AQ827" s="260">
        <f>IF($AL827="",0,'All Ticker P&amp;L'!J827*'All Ticker P&amp;L'!I827)</f>
        <v>0</v>
      </c>
      <c r="AR827" s="260">
        <f>IF($AL827="",0,'All Ticker P&amp;L'!L827)</f>
        <v>0</v>
      </c>
      <c r="AS827" s="261">
        <f>IF($AL827="",0,'All Ticker P&amp;L'!M827)</f>
        <v>0</v>
      </c>
      <c r="AT827" s="238" t="str">
        <f>IF($AL827="","",RANK(AR827,$AR$2:$AR$1001)+COUNTIF($AR$2:AR827,AR827)-1)</f>
        <v/>
      </c>
      <c r="AU827" s="238" t="str">
        <f>IF($AL827="","",RANK(AV827,$AV$2:$AV$1001)+COUNTIF($AV$2:AV827,AV827)-1)</f>
        <v/>
      </c>
      <c r="AV827" s="260">
        <f t="shared" si="56"/>
        <v>0</v>
      </c>
    </row>
    <row r="828" spans="26:48" ht="15" customHeight="1" x14ac:dyDescent="0.2">
      <c r="Z828" s="238" t="str">
        <f>Shares!A828</f>
        <v/>
      </c>
      <c r="AA828" s="238" t="str">
        <f>Shares!B828</f>
        <v/>
      </c>
      <c r="AB828" s="238" t="str">
        <f>Shares!C828</f>
        <v/>
      </c>
      <c r="AC828" s="238" t="str">
        <f>Shares!D828</f>
        <v/>
      </c>
      <c r="AD828" s="238">
        <f>IF($Z828="",0,Shares!E828)</f>
        <v>0</v>
      </c>
      <c r="AE828" s="260">
        <f>IF($Z828="",0,Shares!K828*Shares!J828)</f>
        <v>0</v>
      </c>
      <c r="AF828" s="261">
        <f t="shared" si="55"/>
        <v>0</v>
      </c>
      <c r="AG828" s="260">
        <f>IF($Z828="",0,Shares!M828)</f>
        <v>0</v>
      </c>
      <c r="AH828" s="261">
        <f>IF($Z828="",0,Shares!N828)</f>
        <v>0</v>
      </c>
      <c r="AI828" s="238" t="str">
        <f>IF($Z828="","",RANK(AE828,$AE$2:$AE$1001)+COUNTIF($AE$2:AE828,AE828)-1)</f>
        <v/>
      </c>
      <c r="AJ828" s="238" t="str">
        <f>IF($AD828&lt;0,COUNT($AJ$1:AJ827)+1,"")</f>
        <v/>
      </c>
      <c r="AL828" s="238" t="str">
        <f>'All Ticker P&amp;L'!A828</f>
        <v/>
      </c>
      <c r="AM828" s="238" t="str">
        <f>'All Ticker P&amp;L'!B828</f>
        <v/>
      </c>
      <c r="AN828" s="238" t="str">
        <f>'All Ticker P&amp;L'!C828</f>
        <v/>
      </c>
      <c r="AO828" s="238" t="str">
        <f>'All Ticker P&amp;L'!D828</f>
        <v/>
      </c>
      <c r="AP828" s="238">
        <f>IF($AL828="",0,'All Ticker P&amp;L'!E828)</f>
        <v>0</v>
      </c>
      <c r="AQ828" s="260">
        <f>IF($AL828="",0,'All Ticker P&amp;L'!J828*'All Ticker P&amp;L'!I828)</f>
        <v>0</v>
      </c>
      <c r="AR828" s="260">
        <f>IF($AL828="",0,'All Ticker P&amp;L'!L828)</f>
        <v>0</v>
      </c>
      <c r="AS828" s="261">
        <f>IF($AL828="",0,'All Ticker P&amp;L'!M828)</f>
        <v>0</v>
      </c>
      <c r="AT828" s="238" t="str">
        <f>IF($AL828="","",RANK(AR828,$AR$2:$AR$1001)+COUNTIF($AR$2:AR828,AR828)-1)</f>
        <v/>
      </c>
      <c r="AU828" s="238" t="str">
        <f>IF($AL828="","",RANK(AV828,$AV$2:$AV$1001)+COUNTIF($AV$2:AV828,AV828)-1)</f>
        <v/>
      </c>
      <c r="AV828" s="260">
        <f t="shared" si="56"/>
        <v>0</v>
      </c>
    </row>
    <row r="829" spans="26:48" ht="15" customHeight="1" x14ac:dyDescent="0.2">
      <c r="Z829" s="238" t="str">
        <f>Shares!A829</f>
        <v/>
      </c>
      <c r="AA829" s="238" t="str">
        <f>Shares!B829</f>
        <v/>
      </c>
      <c r="AB829" s="238" t="str">
        <f>Shares!C829</f>
        <v/>
      </c>
      <c r="AC829" s="238" t="str">
        <f>Shares!D829</f>
        <v/>
      </c>
      <c r="AD829" s="238">
        <f>IF($Z829="",0,Shares!E829)</f>
        <v>0</v>
      </c>
      <c r="AE829" s="260">
        <f>IF($Z829="",0,Shares!K829*Shares!J829)</f>
        <v>0</v>
      </c>
      <c r="AF829" s="261">
        <f t="shared" si="55"/>
        <v>0</v>
      </c>
      <c r="AG829" s="260">
        <f>IF($Z829="",0,Shares!M829)</f>
        <v>0</v>
      </c>
      <c r="AH829" s="261">
        <f>IF($Z829="",0,Shares!N829)</f>
        <v>0</v>
      </c>
      <c r="AI829" s="238" t="str">
        <f>IF($Z829="","",RANK(AE829,$AE$2:$AE$1001)+COUNTIF($AE$2:AE829,AE829)-1)</f>
        <v/>
      </c>
      <c r="AJ829" s="238" t="str">
        <f>IF($AD829&lt;0,COUNT($AJ$1:AJ828)+1,"")</f>
        <v/>
      </c>
      <c r="AL829" s="238" t="str">
        <f>'All Ticker P&amp;L'!A829</f>
        <v/>
      </c>
      <c r="AM829" s="238" t="str">
        <f>'All Ticker P&amp;L'!B829</f>
        <v/>
      </c>
      <c r="AN829" s="238" t="str">
        <f>'All Ticker P&amp;L'!C829</f>
        <v/>
      </c>
      <c r="AO829" s="238" t="str">
        <f>'All Ticker P&amp;L'!D829</f>
        <v/>
      </c>
      <c r="AP829" s="238">
        <f>IF($AL829="",0,'All Ticker P&amp;L'!E829)</f>
        <v>0</v>
      </c>
      <c r="AQ829" s="260">
        <f>IF($AL829="",0,'All Ticker P&amp;L'!J829*'All Ticker P&amp;L'!I829)</f>
        <v>0</v>
      </c>
      <c r="AR829" s="260">
        <f>IF($AL829="",0,'All Ticker P&amp;L'!L829)</f>
        <v>0</v>
      </c>
      <c r="AS829" s="261">
        <f>IF($AL829="",0,'All Ticker P&amp;L'!M829)</f>
        <v>0</v>
      </c>
      <c r="AT829" s="238" t="str">
        <f>IF($AL829="","",RANK(AR829,$AR$2:$AR$1001)+COUNTIF($AR$2:AR829,AR829)-1)</f>
        <v/>
      </c>
      <c r="AU829" s="238" t="str">
        <f>IF($AL829="","",RANK(AV829,$AV$2:$AV$1001)+COUNTIF($AV$2:AV829,AV829)-1)</f>
        <v/>
      </c>
      <c r="AV829" s="260">
        <f t="shared" si="56"/>
        <v>0</v>
      </c>
    </row>
    <row r="830" spans="26:48" ht="15" customHeight="1" x14ac:dyDescent="0.2">
      <c r="Z830" s="238" t="str">
        <f>Shares!A830</f>
        <v/>
      </c>
      <c r="AA830" s="238" t="str">
        <f>Shares!B830</f>
        <v/>
      </c>
      <c r="AB830" s="238" t="str">
        <f>Shares!C830</f>
        <v/>
      </c>
      <c r="AC830" s="238" t="str">
        <f>Shares!D830</f>
        <v/>
      </c>
      <c r="AD830" s="238">
        <f>IF($Z830="",0,Shares!E830)</f>
        <v>0</v>
      </c>
      <c r="AE830" s="260">
        <f>IF($Z830="",0,Shares!K830*Shares!J830)</f>
        <v>0</v>
      </c>
      <c r="AF830" s="261">
        <f t="shared" si="55"/>
        <v>0</v>
      </c>
      <c r="AG830" s="260">
        <f>IF($Z830="",0,Shares!M830)</f>
        <v>0</v>
      </c>
      <c r="AH830" s="261">
        <f>IF($Z830="",0,Shares!N830)</f>
        <v>0</v>
      </c>
      <c r="AI830" s="238" t="str">
        <f>IF($Z830="","",RANK(AE830,$AE$2:$AE$1001)+COUNTIF($AE$2:AE830,AE830)-1)</f>
        <v/>
      </c>
      <c r="AJ830" s="238" t="str">
        <f>IF($AD830&lt;0,COUNT($AJ$1:AJ829)+1,"")</f>
        <v/>
      </c>
      <c r="AL830" s="238" t="str">
        <f>'All Ticker P&amp;L'!A830</f>
        <v/>
      </c>
      <c r="AM830" s="238" t="str">
        <f>'All Ticker P&amp;L'!B830</f>
        <v/>
      </c>
      <c r="AN830" s="238" t="str">
        <f>'All Ticker P&amp;L'!C830</f>
        <v/>
      </c>
      <c r="AO830" s="238" t="str">
        <f>'All Ticker P&amp;L'!D830</f>
        <v/>
      </c>
      <c r="AP830" s="238">
        <f>IF($AL830="",0,'All Ticker P&amp;L'!E830)</f>
        <v>0</v>
      </c>
      <c r="AQ830" s="260">
        <f>IF($AL830="",0,'All Ticker P&amp;L'!J830*'All Ticker P&amp;L'!I830)</f>
        <v>0</v>
      </c>
      <c r="AR830" s="260">
        <f>IF($AL830="",0,'All Ticker P&amp;L'!L830)</f>
        <v>0</v>
      </c>
      <c r="AS830" s="261">
        <f>IF($AL830="",0,'All Ticker P&amp;L'!M830)</f>
        <v>0</v>
      </c>
      <c r="AT830" s="238" t="str">
        <f>IF($AL830="","",RANK(AR830,$AR$2:$AR$1001)+COUNTIF($AR$2:AR830,AR830)-1)</f>
        <v/>
      </c>
      <c r="AU830" s="238" t="str">
        <f>IF($AL830="","",RANK(AV830,$AV$2:$AV$1001)+COUNTIF($AV$2:AV830,AV830)-1)</f>
        <v/>
      </c>
      <c r="AV830" s="260">
        <f t="shared" si="56"/>
        <v>0</v>
      </c>
    </row>
    <row r="831" spans="26:48" ht="15" customHeight="1" x14ac:dyDescent="0.2">
      <c r="Z831" s="238" t="str">
        <f>Shares!A831</f>
        <v/>
      </c>
      <c r="AA831" s="238" t="str">
        <f>Shares!B831</f>
        <v/>
      </c>
      <c r="AB831" s="238" t="str">
        <f>Shares!C831</f>
        <v/>
      </c>
      <c r="AC831" s="238" t="str">
        <f>Shares!D831</f>
        <v/>
      </c>
      <c r="AD831" s="238">
        <f>IF($Z831="",0,Shares!E831)</f>
        <v>0</v>
      </c>
      <c r="AE831" s="260">
        <f>IF($Z831="",0,Shares!K831*Shares!J831)</f>
        <v>0</v>
      </c>
      <c r="AF831" s="261">
        <f t="shared" si="55"/>
        <v>0</v>
      </c>
      <c r="AG831" s="260">
        <f>IF($Z831="",0,Shares!M831)</f>
        <v>0</v>
      </c>
      <c r="AH831" s="261">
        <f>IF($Z831="",0,Shares!N831)</f>
        <v>0</v>
      </c>
      <c r="AI831" s="238" t="str">
        <f>IF($Z831="","",RANK(AE831,$AE$2:$AE$1001)+COUNTIF($AE$2:AE831,AE831)-1)</f>
        <v/>
      </c>
      <c r="AJ831" s="238" t="str">
        <f>IF($AD831&lt;0,COUNT($AJ$1:AJ830)+1,"")</f>
        <v/>
      </c>
      <c r="AL831" s="238" t="str">
        <f>'All Ticker P&amp;L'!A831</f>
        <v/>
      </c>
      <c r="AM831" s="238" t="str">
        <f>'All Ticker P&amp;L'!B831</f>
        <v/>
      </c>
      <c r="AN831" s="238" t="str">
        <f>'All Ticker P&amp;L'!C831</f>
        <v/>
      </c>
      <c r="AO831" s="238" t="str">
        <f>'All Ticker P&amp;L'!D831</f>
        <v/>
      </c>
      <c r="AP831" s="238">
        <f>IF($AL831="",0,'All Ticker P&amp;L'!E831)</f>
        <v>0</v>
      </c>
      <c r="AQ831" s="260">
        <f>IF($AL831="",0,'All Ticker P&amp;L'!J831*'All Ticker P&amp;L'!I831)</f>
        <v>0</v>
      </c>
      <c r="AR831" s="260">
        <f>IF($AL831="",0,'All Ticker P&amp;L'!L831)</f>
        <v>0</v>
      </c>
      <c r="AS831" s="261">
        <f>IF($AL831="",0,'All Ticker P&amp;L'!M831)</f>
        <v>0</v>
      </c>
      <c r="AT831" s="238" t="str">
        <f>IF($AL831="","",RANK(AR831,$AR$2:$AR$1001)+COUNTIF($AR$2:AR831,AR831)-1)</f>
        <v/>
      </c>
      <c r="AU831" s="238" t="str">
        <f>IF($AL831="","",RANK(AV831,$AV$2:$AV$1001)+COUNTIF($AV$2:AV831,AV831)-1)</f>
        <v/>
      </c>
      <c r="AV831" s="260">
        <f t="shared" si="56"/>
        <v>0</v>
      </c>
    </row>
    <row r="832" spans="26:48" ht="15" customHeight="1" x14ac:dyDescent="0.2">
      <c r="Z832" s="238" t="str">
        <f>Shares!A832</f>
        <v/>
      </c>
      <c r="AA832" s="238" t="str">
        <f>Shares!B832</f>
        <v/>
      </c>
      <c r="AB832" s="238" t="str">
        <f>Shares!C832</f>
        <v/>
      </c>
      <c r="AC832" s="238" t="str">
        <f>Shares!D832</f>
        <v/>
      </c>
      <c r="AD832" s="238">
        <f>IF($Z832="",0,Shares!E832)</f>
        <v>0</v>
      </c>
      <c r="AE832" s="260">
        <f>IF($Z832="",0,Shares!K832*Shares!J832)</f>
        <v>0</v>
      </c>
      <c r="AF832" s="261">
        <f t="shared" si="55"/>
        <v>0</v>
      </c>
      <c r="AG832" s="260">
        <f>IF($Z832="",0,Shares!M832)</f>
        <v>0</v>
      </c>
      <c r="AH832" s="261">
        <f>IF($Z832="",0,Shares!N832)</f>
        <v>0</v>
      </c>
      <c r="AI832" s="238" t="str">
        <f>IF($Z832="","",RANK(AE832,$AE$2:$AE$1001)+COUNTIF($AE$2:AE832,AE832)-1)</f>
        <v/>
      </c>
      <c r="AJ832" s="238" t="str">
        <f>IF($AD832&lt;0,COUNT($AJ$1:AJ831)+1,"")</f>
        <v/>
      </c>
      <c r="AL832" s="238" t="str">
        <f>'All Ticker P&amp;L'!A832</f>
        <v/>
      </c>
      <c r="AM832" s="238" t="str">
        <f>'All Ticker P&amp;L'!B832</f>
        <v/>
      </c>
      <c r="AN832" s="238" t="str">
        <f>'All Ticker P&amp;L'!C832</f>
        <v/>
      </c>
      <c r="AO832" s="238" t="str">
        <f>'All Ticker P&amp;L'!D832</f>
        <v/>
      </c>
      <c r="AP832" s="238">
        <f>IF($AL832="",0,'All Ticker P&amp;L'!E832)</f>
        <v>0</v>
      </c>
      <c r="AQ832" s="260">
        <f>IF($AL832="",0,'All Ticker P&amp;L'!J832*'All Ticker P&amp;L'!I832)</f>
        <v>0</v>
      </c>
      <c r="AR832" s="260">
        <f>IF($AL832="",0,'All Ticker P&amp;L'!L832)</f>
        <v>0</v>
      </c>
      <c r="AS832" s="261">
        <f>IF($AL832="",0,'All Ticker P&amp;L'!M832)</f>
        <v>0</v>
      </c>
      <c r="AT832" s="238" t="str">
        <f>IF($AL832="","",RANK(AR832,$AR$2:$AR$1001)+COUNTIF($AR$2:AR832,AR832)-1)</f>
        <v/>
      </c>
      <c r="AU832" s="238" t="str">
        <f>IF($AL832="","",RANK(AV832,$AV$2:$AV$1001)+COUNTIF($AV$2:AV832,AV832)-1)</f>
        <v/>
      </c>
      <c r="AV832" s="260">
        <f t="shared" si="56"/>
        <v>0</v>
      </c>
    </row>
    <row r="833" spans="26:48" ht="15" customHeight="1" x14ac:dyDescent="0.2">
      <c r="Z833" s="238" t="str">
        <f>Shares!A833</f>
        <v/>
      </c>
      <c r="AA833" s="238" t="str">
        <f>Shares!B833</f>
        <v/>
      </c>
      <c r="AB833" s="238" t="str">
        <f>Shares!C833</f>
        <v/>
      </c>
      <c r="AC833" s="238" t="str">
        <f>Shares!D833</f>
        <v/>
      </c>
      <c r="AD833" s="238">
        <f>IF($Z833="",0,Shares!E833)</f>
        <v>0</v>
      </c>
      <c r="AE833" s="260">
        <f>IF($Z833="",0,Shares!K833*Shares!J833)</f>
        <v>0</v>
      </c>
      <c r="AF833" s="261">
        <f t="shared" si="55"/>
        <v>0</v>
      </c>
      <c r="AG833" s="260">
        <f>IF($Z833="",0,Shares!M833)</f>
        <v>0</v>
      </c>
      <c r="AH833" s="261">
        <f>IF($Z833="",0,Shares!N833)</f>
        <v>0</v>
      </c>
      <c r="AI833" s="238" t="str">
        <f>IF($Z833="","",RANK(AE833,$AE$2:$AE$1001)+COUNTIF($AE$2:AE833,AE833)-1)</f>
        <v/>
      </c>
      <c r="AJ833" s="238" t="str">
        <f>IF($AD833&lt;0,COUNT($AJ$1:AJ832)+1,"")</f>
        <v/>
      </c>
      <c r="AL833" s="238" t="str">
        <f>'All Ticker P&amp;L'!A833</f>
        <v/>
      </c>
      <c r="AM833" s="238" t="str">
        <f>'All Ticker P&amp;L'!B833</f>
        <v/>
      </c>
      <c r="AN833" s="238" t="str">
        <f>'All Ticker P&amp;L'!C833</f>
        <v/>
      </c>
      <c r="AO833" s="238" t="str">
        <f>'All Ticker P&amp;L'!D833</f>
        <v/>
      </c>
      <c r="AP833" s="238">
        <f>IF($AL833="",0,'All Ticker P&amp;L'!E833)</f>
        <v>0</v>
      </c>
      <c r="AQ833" s="260">
        <f>IF($AL833="",0,'All Ticker P&amp;L'!J833*'All Ticker P&amp;L'!I833)</f>
        <v>0</v>
      </c>
      <c r="AR833" s="260">
        <f>IF($AL833="",0,'All Ticker P&amp;L'!L833)</f>
        <v>0</v>
      </c>
      <c r="AS833" s="261">
        <f>IF($AL833="",0,'All Ticker P&amp;L'!M833)</f>
        <v>0</v>
      </c>
      <c r="AT833" s="238" t="str">
        <f>IF($AL833="","",RANK(AR833,$AR$2:$AR$1001)+COUNTIF($AR$2:AR833,AR833)-1)</f>
        <v/>
      </c>
      <c r="AU833" s="238" t="str">
        <f>IF($AL833="","",RANK(AV833,$AV$2:$AV$1001)+COUNTIF($AV$2:AV833,AV833)-1)</f>
        <v/>
      </c>
      <c r="AV833" s="260">
        <f t="shared" si="56"/>
        <v>0</v>
      </c>
    </row>
    <row r="834" spans="26:48" ht="15" customHeight="1" x14ac:dyDescent="0.2">
      <c r="Z834" s="238" t="str">
        <f>Shares!A834</f>
        <v/>
      </c>
      <c r="AA834" s="238" t="str">
        <f>Shares!B834</f>
        <v/>
      </c>
      <c r="AB834" s="238" t="str">
        <f>Shares!C834</f>
        <v/>
      </c>
      <c r="AC834" s="238" t="str">
        <f>Shares!D834</f>
        <v/>
      </c>
      <c r="AD834" s="238">
        <f>IF($Z834="",0,Shares!E834)</f>
        <v>0</v>
      </c>
      <c r="AE834" s="260">
        <f>IF($Z834="",0,Shares!K834*Shares!J834)</f>
        <v>0</v>
      </c>
      <c r="AF834" s="261">
        <f t="shared" ref="AF834:AF897" si="57">IFERROR(AE834/$B$5,0)</f>
        <v>0</v>
      </c>
      <c r="AG834" s="260">
        <f>IF($Z834="",0,Shares!M834)</f>
        <v>0</v>
      </c>
      <c r="AH834" s="261">
        <f>IF($Z834="",0,Shares!N834)</f>
        <v>0</v>
      </c>
      <c r="AI834" s="238" t="str">
        <f>IF($Z834="","",RANK(AE834,$AE$2:$AE$1001)+COUNTIF($AE$2:AE834,AE834)-1)</f>
        <v/>
      </c>
      <c r="AJ834" s="238" t="str">
        <f>IF($AD834&lt;0,COUNT($AJ$1:AJ833)+1,"")</f>
        <v/>
      </c>
      <c r="AL834" s="238" t="str">
        <f>'All Ticker P&amp;L'!A834</f>
        <v/>
      </c>
      <c r="AM834" s="238" t="str">
        <f>'All Ticker P&amp;L'!B834</f>
        <v/>
      </c>
      <c r="AN834" s="238" t="str">
        <f>'All Ticker P&amp;L'!C834</f>
        <v/>
      </c>
      <c r="AO834" s="238" t="str">
        <f>'All Ticker P&amp;L'!D834</f>
        <v/>
      </c>
      <c r="AP834" s="238">
        <f>IF($AL834="",0,'All Ticker P&amp;L'!E834)</f>
        <v>0</v>
      </c>
      <c r="AQ834" s="260">
        <f>IF($AL834="",0,'All Ticker P&amp;L'!J834*'All Ticker P&amp;L'!I834)</f>
        <v>0</v>
      </c>
      <c r="AR834" s="260">
        <f>IF($AL834="",0,'All Ticker P&amp;L'!L834)</f>
        <v>0</v>
      </c>
      <c r="AS834" s="261">
        <f>IF($AL834="",0,'All Ticker P&amp;L'!M834)</f>
        <v>0</v>
      </c>
      <c r="AT834" s="238" t="str">
        <f>IF($AL834="","",RANK(AR834,$AR$2:$AR$1001)+COUNTIF($AR$2:AR834,AR834)-1)</f>
        <v/>
      </c>
      <c r="AU834" s="238" t="str">
        <f>IF($AL834="","",RANK(AV834,$AV$2:$AV$1001)+COUNTIF($AV$2:AV834,AV834)-1)</f>
        <v/>
      </c>
      <c r="AV834" s="260">
        <f t="shared" ref="AV834:AV897" si="58">-AR834</f>
        <v>0</v>
      </c>
    </row>
    <row r="835" spans="26:48" ht="15" customHeight="1" x14ac:dyDescent="0.2">
      <c r="Z835" s="238" t="str">
        <f>Shares!A835</f>
        <v/>
      </c>
      <c r="AA835" s="238" t="str">
        <f>Shares!B835</f>
        <v/>
      </c>
      <c r="AB835" s="238" t="str">
        <f>Shares!C835</f>
        <v/>
      </c>
      <c r="AC835" s="238" t="str">
        <f>Shares!D835</f>
        <v/>
      </c>
      <c r="AD835" s="238">
        <f>IF($Z835="",0,Shares!E835)</f>
        <v>0</v>
      </c>
      <c r="AE835" s="260">
        <f>IF($Z835="",0,Shares!K835*Shares!J835)</f>
        <v>0</v>
      </c>
      <c r="AF835" s="261">
        <f t="shared" si="57"/>
        <v>0</v>
      </c>
      <c r="AG835" s="260">
        <f>IF($Z835="",0,Shares!M835)</f>
        <v>0</v>
      </c>
      <c r="AH835" s="261">
        <f>IF($Z835="",0,Shares!N835)</f>
        <v>0</v>
      </c>
      <c r="AI835" s="238" t="str">
        <f>IF($Z835="","",RANK(AE835,$AE$2:$AE$1001)+COUNTIF($AE$2:AE835,AE835)-1)</f>
        <v/>
      </c>
      <c r="AJ835" s="238" t="str">
        <f>IF($AD835&lt;0,COUNT($AJ$1:AJ834)+1,"")</f>
        <v/>
      </c>
      <c r="AL835" s="238" t="str">
        <f>'All Ticker P&amp;L'!A835</f>
        <v/>
      </c>
      <c r="AM835" s="238" t="str">
        <f>'All Ticker P&amp;L'!B835</f>
        <v/>
      </c>
      <c r="AN835" s="238" t="str">
        <f>'All Ticker P&amp;L'!C835</f>
        <v/>
      </c>
      <c r="AO835" s="238" t="str">
        <f>'All Ticker P&amp;L'!D835</f>
        <v/>
      </c>
      <c r="AP835" s="238">
        <f>IF($AL835="",0,'All Ticker P&amp;L'!E835)</f>
        <v>0</v>
      </c>
      <c r="AQ835" s="260">
        <f>IF($AL835="",0,'All Ticker P&amp;L'!J835*'All Ticker P&amp;L'!I835)</f>
        <v>0</v>
      </c>
      <c r="AR835" s="260">
        <f>IF($AL835="",0,'All Ticker P&amp;L'!L835)</f>
        <v>0</v>
      </c>
      <c r="AS835" s="261">
        <f>IF($AL835="",0,'All Ticker P&amp;L'!M835)</f>
        <v>0</v>
      </c>
      <c r="AT835" s="238" t="str">
        <f>IF($AL835="","",RANK(AR835,$AR$2:$AR$1001)+COUNTIF($AR$2:AR835,AR835)-1)</f>
        <v/>
      </c>
      <c r="AU835" s="238" t="str">
        <f>IF($AL835="","",RANK(AV835,$AV$2:$AV$1001)+COUNTIF($AV$2:AV835,AV835)-1)</f>
        <v/>
      </c>
      <c r="AV835" s="260">
        <f t="shared" si="58"/>
        <v>0</v>
      </c>
    </row>
    <row r="836" spans="26:48" ht="15" customHeight="1" x14ac:dyDescent="0.2">
      <c r="Z836" s="238" t="str">
        <f>Shares!A836</f>
        <v/>
      </c>
      <c r="AA836" s="238" t="str">
        <f>Shares!B836</f>
        <v/>
      </c>
      <c r="AB836" s="238" t="str">
        <f>Shares!C836</f>
        <v/>
      </c>
      <c r="AC836" s="238" t="str">
        <f>Shares!D836</f>
        <v/>
      </c>
      <c r="AD836" s="238">
        <f>IF($Z836="",0,Shares!E836)</f>
        <v>0</v>
      </c>
      <c r="AE836" s="260">
        <f>IF($Z836="",0,Shares!K836*Shares!J836)</f>
        <v>0</v>
      </c>
      <c r="AF836" s="261">
        <f t="shared" si="57"/>
        <v>0</v>
      </c>
      <c r="AG836" s="260">
        <f>IF($Z836="",0,Shares!M836)</f>
        <v>0</v>
      </c>
      <c r="AH836" s="261">
        <f>IF($Z836="",0,Shares!N836)</f>
        <v>0</v>
      </c>
      <c r="AI836" s="238" t="str">
        <f>IF($Z836="","",RANK(AE836,$AE$2:$AE$1001)+COUNTIF($AE$2:AE836,AE836)-1)</f>
        <v/>
      </c>
      <c r="AJ836" s="238" t="str">
        <f>IF($AD836&lt;0,COUNT($AJ$1:AJ835)+1,"")</f>
        <v/>
      </c>
      <c r="AL836" s="238" t="str">
        <f>'All Ticker P&amp;L'!A836</f>
        <v/>
      </c>
      <c r="AM836" s="238" t="str">
        <f>'All Ticker P&amp;L'!B836</f>
        <v/>
      </c>
      <c r="AN836" s="238" t="str">
        <f>'All Ticker P&amp;L'!C836</f>
        <v/>
      </c>
      <c r="AO836" s="238" t="str">
        <f>'All Ticker P&amp;L'!D836</f>
        <v/>
      </c>
      <c r="AP836" s="238">
        <f>IF($AL836="",0,'All Ticker P&amp;L'!E836)</f>
        <v>0</v>
      </c>
      <c r="AQ836" s="260">
        <f>IF($AL836="",0,'All Ticker P&amp;L'!J836*'All Ticker P&amp;L'!I836)</f>
        <v>0</v>
      </c>
      <c r="AR836" s="260">
        <f>IF($AL836="",0,'All Ticker P&amp;L'!L836)</f>
        <v>0</v>
      </c>
      <c r="AS836" s="261">
        <f>IF($AL836="",0,'All Ticker P&amp;L'!M836)</f>
        <v>0</v>
      </c>
      <c r="AT836" s="238" t="str">
        <f>IF($AL836="","",RANK(AR836,$AR$2:$AR$1001)+COUNTIF($AR$2:AR836,AR836)-1)</f>
        <v/>
      </c>
      <c r="AU836" s="238" t="str">
        <f>IF($AL836="","",RANK(AV836,$AV$2:$AV$1001)+COUNTIF($AV$2:AV836,AV836)-1)</f>
        <v/>
      </c>
      <c r="AV836" s="260">
        <f t="shared" si="58"/>
        <v>0</v>
      </c>
    </row>
    <row r="837" spans="26:48" ht="15" customHeight="1" x14ac:dyDescent="0.2">
      <c r="Z837" s="238" t="str">
        <f>Shares!A837</f>
        <v/>
      </c>
      <c r="AA837" s="238" t="str">
        <f>Shares!B837</f>
        <v/>
      </c>
      <c r="AB837" s="238" t="str">
        <f>Shares!C837</f>
        <v/>
      </c>
      <c r="AC837" s="238" t="str">
        <f>Shares!D837</f>
        <v/>
      </c>
      <c r="AD837" s="238">
        <f>IF($Z837="",0,Shares!E837)</f>
        <v>0</v>
      </c>
      <c r="AE837" s="260">
        <f>IF($Z837="",0,Shares!K837*Shares!J837)</f>
        <v>0</v>
      </c>
      <c r="AF837" s="261">
        <f t="shared" si="57"/>
        <v>0</v>
      </c>
      <c r="AG837" s="260">
        <f>IF($Z837="",0,Shares!M837)</f>
        <v>0</v>
      </c>
      <c r="AH837" s="261">
        <f>IF($Z837="",0,Shares!N837)</f>
        <v>0</v>
      </c>
      <c r="AI837" s="238" t="str">
        <f>IF($Z837="","",RANK(AE837,$AE$2:$AE$1001)+COUNTIF($AE$2:AE837,AE837)-1)</f>
        <v/>
      </c>
      <c r="AJ837" s="238" t="str">
        <f>IF($AD837&lt;0,COUNT($AJ$1:AJ836)+1,"")</f>
        <v/>
      </c>
      <c r="AL837" s="238" t="str">
        <f>'All Ticker P&amp;L'!A837</f>
        <v/>
      </c>
      <c r="AM837" s="238" t="str">
        <f>'All Ticker P&amp;L'!B837</f>
        <v/>
      </c>
      <c r="AN837" s="238" t="str">
        <f>'All Ticker P&amp;L'!C837</f>
        <v/>
      </c>
      <c r="AO837" s="238" t="str">
        <f>'All Ticker P&amp;L'!D837</f>
        <v/>
      </c>
      <c r="AP837" s="238">
        <f>IF($AL837="",0,'All Ticker P&amp;L'!E837)</f>
        <v>0</v>
      </c>
      <c r="AQ837" s="260">
        <f>IF($AL837="",0,'All Ticker P&amp;L'!J837*'All Ticker P&amp;L'!I837)</f>
        <v>0</v>
      </c>
      <c r="AR837" s="260">
        <f>IF($AL837="",0,'All Ticker P&amp;L'!L837)</f>
        <v>0</v>
      </c>
      <c r="AS837" s="261">
        <f>IF($AL837="",0,'All Ticker P&amp;L'!M837)</f>
        <v>0</v>
      </c>
      <c r="AT837" s="238" t="str">
        <f>IF($AL837="","",RANK(AR837,$AR$2:$AR$1001)+COUNTIF($AR$2:AR837,AR837)-1)</f>
        <v/>
      </c>
      <c r="AU837" s="238" t="str">
        <f>IF($AL837="","",RANK(AV837,$AV$2:$AV$1001)+COUNTIF($AV$2:AV837,AV837)-1)</f>
        <v/>
      </c>
      <c r="AV837" s="260">
        <f t="shared" si="58"/>
        <v>0</v>
      </c>
    </row>
    <row r="838" spans="26:48" ht="15" customHeight="1" x14ac:dyDescent="0.2">
      <c r="Z838" s="238" t="str">
        <f>Shares!A838</f>
        <v/>
      </c>
      <c r="AA838" s="238" t="str">
        <f>Shares!B838</f>
        <v/>
      </c>
      <c r="AB838" s="238" t="str">
        <f>Shares!C838</f>
        <v/>
      </c>
      <c r="AC838" s="238" t="str">
        <f>Shares!D838</f>
        <v/>
      </c>
      <c r="AD838" s="238">
        <f>IF($Z838="",0,Shares!E838)</f>
        <v>0</v>
      </c>
      <c r="AE838" s="260">
        <f>IF($Z838="",0,Shares!K838*Shares!J838)</f>
        <v>0</v>
      </c>
      <c r="AF838" s="261">
        <f t="shared" si="57"/>
        <v>0</v>
      </c>
      <c r="AG838" s="260">
        <f>IF($Z838="",0,Shares!M838)</f>
        <v>0</v>
      </c>
      <c r="AH838" s="261">
        <f>IF($Z838="",0,Shares!N838)</f>
        <v>0</v>
      </c>
      <c r="AI838" s="238" t="str">
        <f>IF($Z838="","",RANK(AE838,$AE$2:$AE$1001)+COUNTIF($AE$2:AE838,AE838)-1)</f>
        <v/>
      </c>
      <c r="AJ838" s="238" t="str">
        <f>IF($AD838&lt;0,COUNT($AJ$1:AJ837)+1,"")</f>
        <v/>
      </c>
      <c r="AL838" s="238" t="str">
        <f>'All Ticker P&amp;L'!A838</f>
        <v/>
      </c>
      <c r="AM838" s="238" t="str">
        <f>'All Ticker P&amp;L'!B838</f>
        <v/>
      </c>
      <c r="AN838" s="238" t="str">
        <f>'All Ticker P&amp;L'!C838</f>
        <v/>
      </c>
      <c r="AO838" s="238" t="str">
        <f>'All Ticker P&amp;L'!D838</f>
        <v/>
      </c>
      <c r="AP838" s="238">
        <f>IF($AL838="",0,'All Ticker P&amp;L'!E838)</f>
        <v>0</v>
      </c>
      <c r="AQ838" s="260">
        <f>IF($AL838="",0,'All Ticker P&amp;L'!J838*'All Ticker P&amp;L'!I838)</f>
        <v>0</v>
      </c>
      <c r="AR838" s="260">
        <f>IF($AL838="",0,'All Ticker P&amp;L'!L838)</f>
        <v>0</v>
      </c>
      <c r="AS838" s="261">
        <f>IF($AL838="",0,'All Ticker P&amp;L'!M838)</f>
        <v>0</v>
      </c>
      <c r="AT838" s="238" t="str">
        <f>IF($AL838="","",RANK(AR838,$AR$2:$AR$1001)+COUNTIF($AR$2:AR838,AR838)-1)</f>
        <v/>
      </c>
      <c r="AU838" s="238" t="str">
        <f>IF($AL838="","",RANK(AV838,$AV$2:$AV$1001)+COUNTIF($AV$2:AV838,AV838)-1)</f>
        <v/>
      </c>
      <c r="AV838" s="260">
        <f t="shared" si="58"/>
        <v>0</v>
      </c>
    </row>
    <row r="839" spans="26:48" ht="15" customHeight="1" x14ac:dyDescent="0.2">
      <c r="Z839" s="238" t="str">
        <f>Shares!A839</f>
        <v/>
      </c>
      <c r="AA839" s="238" t="str">
        <f>Shares!B839</f>
        <v/>
      </c>
      <c r="AB839" s="238" t="str">
        <f>Shares!C839</f>
        <v/>
      </c>
      <c r="AC839" s="238" t="str">
        <f>Shares!D839</f>
        <v/>
      </c>
      <c r="AD839" s="238">
        <f>IF($Z839="",0,Shares!E839)</f>
        <v>0</v>
      </c>
      <c r="AE839" s="260">
        <f>IF($Z839="",0,Shares!K839*Shares!J839)</f>
        <v>0</v>
      </c>
      <c r="AF839" s="261">
        <f t="shared" si="57"/>
        <v>0</v>
      </c>
      <c r="AG839" s="260">
        <f>IF($Z839="",0,Shares!M839)</f>
        <v>0</v>
      </c>
      <c r="AH839" s="261">
        <f>IF($Z839="",0,Shares!N839)</f>
        <v>0</v>
      </c>
      <c r="AI839" s="238" t="str">
        <f>IF($Z839="","",RANK(AE839,$AE$2:$AE$1001)+COUNTIF($AE$2:AE839,AE839)-1)</f>
        <v/>
      </c>
      <c r="AJ839" s="238" t="str">
        <f>IF($AD839&lt;0,COUNT($AJ$1:AJ838)+1,"")</f>
        <v/>
      </c>
      <c r="AL839" s="238" t="str">
        <f>'All Ticker P&amp;L'!A839</f>
        <v/>
      </c>
      <c r="AM839" s="238" t="str">
        <f>'All Ticker P&amp;L'!B839</f>
        <v/>
      </c>
      <c r="AN839" s="238" t="str">
        <f>'All Ticker P&amp;L'!C839</f>
        <v/>
      </c>
      <c r="AO839" s="238" t="str">
        <f>'All Ticker P&amp;L'!D839</f>
        <v/>
      </c>
      <c r="AP839" s="238">
        <f>IF($AL839="",0,'All Ticker P&amp;L'!E839)</f>
        <v>0</v>
      </c>
      <c r="AQ839" s="260">
        <f>IF($AL839="",0,'All Ticker P&amp;L'!J839*'All Ticker P&amp;L'!I839)</f>
        <v>0</v>
      </c>
      <c r="AR839" s="260">
        <f>IF($AL839="",0,'All Ticker P&amp;L'!L839)</f>
        <v>0</v>
      </c>
      <c r="AS839" s="261">
        <f>IF($AL839="",0,'All Ticker P&amp;L'!M839)</f>
        <v>0</v>
      </c>
      <c r="AT839" s="238" t="str">
        <f>IF($AL839="","",RANK(AR839,$AR$2:$AR$1001)+COUNTIF($AR$2:AR839,AR839)-1)</f>
        <v/>
      </c>
      <c r="AU839" s="238" t="str">
        <f>IF($AL839="","",RANK(AV839,$AV$2:$AV$1001)+COUNTIF($AV$2:AV839,AV839)-1)</f>
        <v/>
      </c>
      <c r="AV839" s="260">
        <f t="shared" si="58"/>
        <v>0</v>
      </c>
    </row>
    <row r="840" spans="26:48" ht="15" customHeight="1" x14ac:dyDescent="0.2">
      <c r="Z840" s="238" t="str">
        <f>Shares!A840</f>
        <v/>
      </c>
      <c r="AA840" s="238" t="str">
        <f>Shares!B840</f>
        <v/>
      </c>
      <c r="AB840" s="238" t="str">
        <f>Shares!C840</f>
        <v/>
      </c>
      <c r="AC840" s="238" t="str">
        <f>Shares!D840</f>
        <v/>
      </c>
      <c r="AD840" s="238">
        <f>IF($Z840="",0,Shares!E840)</f>
        <v>0</v>
      </c>
      <c r="AE840" s="260">
        <f>IF($Z840="",0,Shares!K840*Shares!J840)</f>
        <v>0</v>
      </c>
      <c r="AF840" s="261">
        <f t="shared" si="57"/>
        <v>0</v>
      </c>
      <c r="AG840" s="260">
        <f>IF($Z840="",0,Shares!M840)</f>
        <v>0</v>
      </c>
      <c r="AH840" s="261">
        <f>IF($Z840="",0,Shares!N840)</f>
        <v>0</v>
      </c>
      <c r="AI840" s="238" t="str">
        <f>IF($Z840="","",RANK(AE840,$AE$2:$AE$1001)+COUNTIF($AE$2:AE840,AE840)-1)</f>
        <v/>
      </c>
      <c r="AJ840" s="238" t="str">
        <f>IF($AD840&lt;0,COUNT($AJ$1:AJ839)+1,"")</f>
        <v/>
      </c>
      <c r="AL840" s="238" t="str">
        <f>'All Ticker P&amp;L'!A840</f>
        <v/>
      </c>
      <c r="AM840" s="238" t="str">
        <f>'All Ticker P&amp;L'!B840</f>
        <v/>
      </c>
      <c r="AN840" s="238" t="str">
        <f>'All Ticker P&amp;L'!C840</f>
        <v/>
      </c>
      <c r="AO840" s="238" t="str">
        <f>'All Ticker P&amp;L'!D840</f>
        <v/>
      </c>
      <c r="AP840" s="238">
        <f>IF($AL840="",0,'All Ticker P&amp;L'!E840)</f>
        <v>0</v>
      </c>
      <c r="AQ840" s="260">
        <f>IF($AL840="",0,'All Ticker P&amp;L'!J840*'All Ticker P&amp;L'!I840)</f>
        <v>0</v>
      </c>
      <c r="AR840" s="260">
        <f>IF($AL840="",0,'All Ticker P&amp;L'!L840)</f>
        <v>0</v>
      </c>
      <c r="AS840" s="261">
        <f>IF($AL840="",0,'All Ticker P&amp;L'!M840)</f>
        <v>0</v>
      </c>
      <c r="AT840" s="238" t="str">
        <f>IF($AL840="","",RANK(AR840,$AR$2:$AR$1001)+COUNTIF($AR$2:AR840,AR840)-1)</f>
        <v/>
      </c>
      <c r="AU840" s="238" t="str">
        <f>IF($AL840="","",RANK(AV840,$AV$2:$AV$1001)+COUNTIF($AV$2:AV840,AV840)-1)</f>
        <v/>
      </c>
      <c r="AV840" s="260">
        <f t="shared" si="58"/>
        <v>0</v>
      </c>
    </row>
    <row r="841" spans="26:48" ht="15" customHeight="1" x14ac:dyDescent="0.2">
      <c r="Z841" s="238" t="str">
        <f>Shares!A841</f>
        <v/>
      </c>
      <c r="AA841" s="238" t="str">
        <f>Shares!B841</f>
        <v/>
      </c>
      <c r="AB841" s="238" t="str">
        <f>Shares!C841</f>
        <v/>
      </c>
      <c r="AC841" s="238" t="str">
        <f>Shares!D841</f>
        <v/>
      </c>
      <c r="AD841" s="238">
        <f>IF($Z841="",0,Shares!E841)</f>
        <v>0</v>
      </c>
      <c r="AE841" s="260">
        <f>IF($Z841="",0,Shares!K841*Shares!J841)</f>
        <v>0</v>
      </c>
      <c r="AF841" s="261">
        <f t="shared" si="57"/>
        <v>0</v>
      </c>
      <c r="AG841" s="260">
        <f>IF($Z841="",0,Shares!M841)</f>
        <v>0</v>
      </c>
      <c r="AH841" s="261">
        <f>IF($Z841="",0,Shares!N841)</f>
        <v>0</v>
      </c>
      <c r="AI841" s="238" t="str">
        <f>IF($Z841="","",RANK(AE841,$AE$2:$AE$1001)+COUNTIF($AE$2:AE841,AE841)-1)</f>
        <v/>
      </c>
      <c r="AJ841" s="238" t="str">
        <f>IF($AD841&lt;0,COUNT($AJ$1:AJ840)+1,"")</f>
        <v/>
      </c>
      <c r="AL841" s="238" t="str">
        <f>'All Ticker P&amp;L'!A841</f>
        <v/>
      </c>
      <c r="AM841" s="238" t="str">
        <f>'All Ticker P&amp;L'!B841</f>
        <v/>
      </c>
      <c r="AN841" s="238" t="str">
        <f>'All Ticker P&amp;L'!C841</f>
        <v/>
      </c>
      <c r="AO841" s="238" t="str">
        <f>'All Ticker P&amp;L'!D841</f>
        <v/>
      </c>
      <c r="AP841" s="238">
        <f>IF($AL841="",0,'All Ticker P&amp;L'!E841)</f>
        <v>0</v>
      </c>
      <c r="AQ841" s="260">
        <f>IF($AL841="",0,'All Ticker P&amp;L'!J841*'All Ticker P&amp;L'!I841)</f>
        <v>0</v>
      </c>
      <c r="AR841" s="260">
        <f>IF($AL841="",0,'All Ticker P&amp;L'!L841)</f>
        <v>0</v>
      </c>
      <c r="AS841" s="261">
        <f>IF($AL841="",0,'All Ticker P&amp;L'!M841)</f>
        <v>0</v>
      </c>
      <c r="AT841" s="238" t="str">
        <f>IF($AL841="","",RANK(AR841,$AR$2:$AR$1001)+COUNTIF($AR$2:AR841,AR841)-1)</f>
        <v/>
      </c>
      <c r="AU841" s="238" t="str">
        <f>IF($AL841="","",RANK(AV841,$AV$2:$AV$1001)+COUNTIF($AV$2:AV841,AV841)-1)</f>
        <v/>
      </c>
      <c r="AV841" s="260">
        <f t="shared" si="58"/>
        <v>0</v>
      </c>
    </row>
    <row r="842" spans="26:48" ht="15" customHeight="1" x14ac:dyDescent="0.2">
      <c r="Z842" s="238" t="str">
        <f>Shares!A842</f>
        <v/>
      </c>
      <c r="AA842" s="238" t="str">
        <f>Shares!B842</f>
        <v/>
      </c>
      <c r="AB842" s="238" t="str">
        <f>Shares!C842</f>
        <v/>
      </c>
      <c r="AC842" s="238" t="str">
        <f>Shares!D842</f>
        <v/>
      </c>
      <c r="AD842" s="238">
        <f>IF($Z842="",0,Shares!E842)</f>
        <v>0</v>
      </c>
      <c r="AE842" s="260">
        <f>IF($Z842="",0,Shares!K842*Shares!J842)</f>
        <v>0</v>
      </c>
      <c r="AF842" s="261">
        <f t="shared" si="57"/>
        <v>0</v>
      </c>
      <c r="AG842" s="260">
        <f>IF($Z842="",0,Shares!M842)</f>
        <v>0</v>
      </c>
      <c r="AH842" s="261">
        <f>IF($Z842="",0,Shares!N842)</f>
        <v>0</v>
      </c>
      <c r="AI842" s="238" t="str">
        <f>IF($Z842="","",RANK(AE842,$AE$2:$AE$1001)+COUNTIF($AE$2:AE842,AE842)-1)</f>
        <v/>
      </c>
      <c r="AJ842" s="238" t="str">
        <f>IF($AD842&lt;0,COUNT($AJ$1:AJ841)+1,"")</f>
        <v/>
      </c>
      <c r="AL842" s="238" t="str">
        <f>'All Ticker P&amp;L'!A842</f>
        <v/>
      </c>
      <c r="AM842" s="238" t="str">
        <f>'All Ticker P&amp;L'!B842</f>
        <v/>
      </c>
      <c r="AN842" s="238" t="str">
        <f>'All Ticker P&amp;L'!C842</f>
        <v/>
      </c>
      <c r="AO842" s="238" t="str">
        <f>'All Ticker P&amp;L'!D842</f>
        <v/>
      </c>
      <c r="AP842" s="238">
        <f>IF($AL842="",0,'All Ticker P&amp;L'!E842)</f>
        <v>0</v>
      </c>
      <c r="AQ842" s="260">
        <f>IF($AL842="",0,'All Ticker P&amp;L'!J842*'All Ticker P&amp;L'!I842)</f>
        <v>0</v>
      </c>
      <c r="AR842" s="260">
        <f>IF($AL842="",0,'All Ticker P&amp;L'!L842)</f>
        <v>0</v>
      </c>
      <c r="AS842" s="261">
        <f>IF($AL842="",0,'All Ticker P&amp;L'!M842)</f>
        <v>0</v>
      </c>
      <c r="AT842" s="238" t="str">
        <f>IF($AL842="","",RANK(AR842,$AR$2:$AR$1001)+COUNTIF($AR$2:AR842,AR842)-1)</f>
        <v/>
      </c>
      <c r="AU842" s="238" t="str">
        <f>IF($AL842="","",RANK(AV842,$AV$2:$AV$1001)+COUNTIF($AV$2:AV842,AV842)-1)</f>
        <v/>
      </c>
      <c r="AV842" s="260">
        <f t="shared" si="58"/>
        <v>0</v>
      </c>
    </row>
    <row r="843" spans="26:48" ht="15" customHeight="1" x14ac:dyDescent="0.2">
      <c r="Z843" s="238" t="str">
        <f>Shares!A843</f>
        <v/>
      </c>
      <c r="AA843" s="238" t="str">
        <f>Shares!B843</f>
        <v/>
      </c>
      <c r="AB843" s="238" t="str">
        <f>Shares!C843</f>
        <v/>
      </c>
      <c r="AC843" s="238" t="str">
        <f>Shares!D843</f>
        <v/>
      </c>
      <c r="AD843" s="238">
        <f>IF($Z843="",0,Shares!E843)</f>
        <v>0</v>
      </c>
      <c r="AE843" s="260">
        <f>IF($Z843="",0,Shares!K843*Shares!J843)</f>
        <v>0</v>
      </c>
      <c r="AF843" s="261">
        <f t="shared" si="57"/>
        <v>0</v>
      </c>
      <c r="AG843" s="260">
        <f>IF($Z843="",0,Shares!M843)</f>
        <v>0</v>
      </c>
      <c r="AH843" s="261">
        <f>IF($Z843="",0,Shares!N843)</f>
        <v>0</v>
      </c>
      <c r="AI843" s="238" t="str">
        <f>IF($Z843="","",RANK(AE843,$AE$2:$AE$1001)+COUNTIF($AE$2:AE843,AE843)-1)</f>
        <v/>
      </c>
      <c r="AJ843" s="238" t="str">
        <f>IF($AD843&lt;0,COUNT($AJ$1:AJ842)+1,"")</f>
        <v/>
      </c>
      <c r="AL843" s="238" t="str">
        <f>'All Ticker P&amp;L'!A843</f>
        <v/>
      </c>
      <c r="AM843" s="238" t="str">
        <f>'All Ticker P&amp;L'!B843</f>
        <v/>
      </c>
      <c r="AN843" s="238" t="str">
        <f>'All Ticker P&amp;L'!C843</f>
        <v/>
      </c>
      <c r="AO843" s="238" t="str">
        <f>'All Ticker P&amp;L'!D843</f>
        <v/>
      </c>
      <c r="AP843" s="238">
        <f>IF($AL843="",0,'All Ticker P&amp;L'!E843)</f>
        <v>0</v>
      </c>
      <c r="AQ843" s="260">
        <f>IF($AL843="",0,'All Ticker P&amp;L'!J843*'All Ticker P&amp;L'!I843)</f>
        <v>0</v>
      </c>
      <c r="AR843" s="260">
        <f>IF($AL843="",0,'All Ticker P&amp;L'!L843)</f>
        <v>0</v>
      </c>
      <c r="AS843" s="261">
        <f>IF($AL843="",0,'All Ticker P&amp;L'!M843)</f>
        <v>0</v>
      </c>
      <c r="AT843" s="238" t="str">
        <f>IF($AL843="","",RANK(AR843,$AR$2:$AR$1001)+COUNTIF($AR$2:AR843,AR843)-1)</f>
        <v/>
      </c>
      <c r="AU843" s="238" t="str">
        <f>IF($AL843="","",RANK(AV843,$AV$2:$AV$1001)+COUNTIF($AV$2:AV843,AV843)-1)</f>
        <v/>
      </c>
      <c r="AV843" s="260">
        <f t="shared" si="58"/>
        <v>0</v>
      </c>
    </row>
    <row r="844" spans="26:48" ht="15" customHeight="1" x14ac:dyDescent="0.2">
      <c r="Z844" s="238" t="str">
        <f>Shares!A844</f>
        <v/>
      </c>
      <c r="AA844" s="238" t="str">
        <f>Shares!B844</f>
        <v/>
      </c>
      <c r="AB844" s="238" t="str">
        <f>Shares!C844</f>
        <v/>
      </c>
      <c r="AC844" s="238" t="str">
        <f>Shares!D844</f>
        <v/>
      </c>
      <c r="AD844" s="238">
        <f>IF($Z844="",0,Shares!E844)</f>
        <v>0</v>
      </c>
      <c r="AE844" s="260">
        <f>IF($Z844="",0,Shares!K844*Shares!J844)</f>
        <v>0</v>
      </c>
      <c r="AF844" s="261">
        <f t="shared" si="57"/>
        <v>0</v>
      </c>
      <c r="AG844" s="260">
        <f>IF($Z844="",0,Shares!M844)</f>
        <v>0</v>
      </c>
      <c r="AH844" s="261">
        <f>IF($Z844="",0,Shares!N844)</f>
        <v>0</v>
      </c>
      <c r="AI844" s="238" t="str">
        <f>IF($Z844="","",RANK(AE844,$AE$2:$AE$1001)+COUNTIF($AE$2:AE844,AE844)-1)</f>
        <v/>
      </c>
      <c r="AJ844" s="238" t="str">
        <f>IF($AD844&lt;0,COUNT($AJ$1:AJ843)+1,"")</f>
        <v/>
      </c>
      <c r="AL844" s="238" t="str">
        <f>'All Ticker P&amp;L'!A844</f>
        <v/>
      </c>
      <c r="AM844" s="238" t="str">
        <f>'All Ticker P&amp;L'!B844</f>
        <v/>
      </c>
      <c r="AN844" s="238" t="str">
        <f>'All Ticker P&amp;L'!C844</f>
        <v/>
      </c>
      <c r="AO844" s="238" t="str">
        <f>'All Ticker P&amp;L'!D844</f>
        <v/>
      </c>
      <c r="AP844" s="238">
        <f>IF($AL844="",0,'All Ticker P&amp;L'!E844)</f>
        <v>0</v>
      </c>
      <c r="AQ844" s="260">
        <f>IF($AL844="",0,'All Ticker P&amp;L'!J844*'All Ticker P&amp;L'!I844)</f>
        <v>0</v>
      </c>
      <c r="AR844" s="260">
        <f>IF($AL844="",0,'All Ticker P&amp;L'!L844)</f>
        <v>0</v>
      </c>
      <c r="AS844" s="261">
        <f>IF($AL844="",0,'All Ticker P&amp;L'!M844)</f>
        <v>0</v>
      </c>
      <c r="AT844" s="238" t="str">
        <f>IF($AL844="","",RANK(AR844,$AR$2:$AR$1001)+COUNTIF($AR$2:AR844,AR844)-1)</f>
        <v/>
      </c>
      <c r="AU844" s="238" t="str">
        <f>IF($AL844="","",RANK(AV844,$AV$2:$AV$1001)+COUNTIF($AV$2:AV844,AV844)-1)</f>
        <v/>
      </c>
      <c r="AV844" s="260">
        <f t="shared" si="58"/>
        <v>0</v>
      </c>
    </row>
    <row r="845" spans="26:48" ht="15" customHeight="1" x14ac:dyDescent="0.2">
      <c r="Z845" s="238" t="str">
        <f>Shares!A845</f>
        <v/>
      </c>
      <c r="AA845" s="238" t="str">
        <f>Shares!B845</f>
        <v/>
      </c>
      <c r="AB845" s="238" t="str">
        <f>Shares!C845</f>
        <v/>
      </c>
      <c r="AC845" s="238" t="str">
        <f>Shares!D845</f>
        <v/>
      </c>
      <c r="AD845" s="238">
        <f>IF($Z845="",0,Shares!E845)</f>
        <v>0</v>
      </c>
      <c r="AE845" s="260">
        <f>IF($Z845="",0,Shares!K845*Shares!J845)</f>
        <v>0</v>
      </c>
      <c r="AF845" s="261">
        <f t="shared" si="57"/>
        <v>0</v>
      </c>
      <c r="AG845" s="260">
        <f>IF($Z845="",0,Shares!M845)</f>
        <v>0</v>
      </c>
      <c r="AH845" s="261">
        <f>IF($Z845="",0,Shares!N845)</f>
        <v>0</v>
      </c>
      <c r="AI845" s="238" t="str">
        <f>IF($Z845="","",RANK(AE845,$AE$2:$AE$1001)+COUNTIF($AE$2:AE845,AE845)-1)</f>
        <v/>
      </c>
      <c r="AJ845" s="238" t="str">
        <f>IF($AD845&lt;0,COUNT($AJ$1:AJ844)+1,"")</f>
        <v/>
      </c>
      <c r="AL845" s="238" t="str">
        <f>'All Ticker P&amp;L'!A845</f>
        <v/>
      </c>
      <c r="AM845" s="238" t="str">
        <f>'All Ticker P&amp;L'!B845</f>
        <v/>
      </c>
      <c r="AN845" s="238" t="str">
        <f>'All Ticker P&amp;L'!C845</f>
        <v/>
      </c>
      <c r="AO845" s="238" t="str">
        <f>'All Ticker P&amp;L'!D845</f>
        <v/>
      </c>
      <c r="AP845" s="238">
        <f>IF($AL845="",0,'All Ticker P&amp;L'!E845)</f>
        <v>0</v>
      </c>
      <c r="AQ845" s="260">
        <f>IF($AL845="",0,'All Ticker P&amp;L'!J845*'All Ticker P&amp;L'!I845)</f>
        <v>0</v>
      </c>
      <c r="AR845" s="260">
        <f>IF($AL845="",0,'All Ticker P&amp;L'!L845)</f>
        <v>0</v>
      </c>
      <c r="AS845" s="261">
        <f>IF($AL845="",0,'All Ticker P&amp;L'!M845)</f>
        <v>0</v>
      </c>
      <c r="AT845" s="238" t="str">
        <f>IF($AL845="","",RANK(AR845,$AR$2:$AR$1001)+COUNTIF($AR$2:AR845,AR845)-1)</f>
        <v/>
      </c>
      <c r="AU845" s="238" t="str">
        <f>IF($AL845="","",RANK(AV845,$AV$2:$AV$1001)+COUNTIF($AV$2:AV845,AV845)-1)</f>
        <v/>
      </c>
      <c r="AV845" s="260">
        <f t="shared" si="58"/>
        <v>0</v>
      </c>
    </row>
    <row r="846" spans="26:48" ht="15" customHeight="1" x14ac:dyDescent="0.2">
      <c r="Z846" s="238" t="str">
        <f>Shares!A846</f>
        <v/>
      </c>
      <c r="AA846" s="238" t="str">
        <f>Shares!B846</f>
        <v/>
      </c>
      <c r="AB846" s="238" t="str">
        <f>Shares!C846</f>
        <v/>
      </c>
      <c r="AC846" s="238" t="str">
        <f>Shares!D846</f>
        <v/>
      </c>
      <c r="AD846" s="238">
        <f>IF($Z846="",0,Shares!E846)</f>
        <v>0</v>
      </c>
      <c r="AE846" s="260">
        <f>IF($Z846="",0,Shares!K846*Shares!J846)</f>
        <v>0</v>
      </c>
      <c r="AF846" s="261">
        <f t="shared" si="57"/>
        <v>0</v>
      </c>
      <c r="AG846" s="260">
        <f>IF($Z846="",0,Shares!M846)</f>
        <v>0</v>
      </c>
      <c r="AH846" s="261">
        <f>IF($Z846="",0,Shares!N846)</f>
        <v>0</v>
      </c>
      <c r="AI846" s="238" t="str">
        <f>IF($Z846="","",RANK(AE846,$AE$2:$AE$1001)+COUNTIF($AE$2:AE846,AE846)-1)</f>
        <v/>
      </c>
      <c r="AJ846" s="238" t="str">
        <f>IF($AD846&lt;0,COUNT($AJ$1:AJ845)+1,"")</f>
        <v/>
      </c>
      <c r="AL846" s="238" t="str">
        <f>'All Ticker P&amp;L'!A846</f>
        <v/>
      </c>
      <c r="AM846" s="238" t="str">
        <f>'All Ticker P&amp;L'!B846</f>
        <v/>
      </c>
      <c r="AN846" s="238" t="str">
        <f>'All Ticker P&amp;L'!C846</f>
        <v/>
      </c>
      <c r="AO846" s="238" t="str">
        <f>'All Ticker P&amp;L'!D846</f>
        <v/>
      </c>
      <c r="AP846" s="238">
        <f>IF($AL846="",0,'All Ticker P&amp;L'!E846)</f>
        <v>0</v>
      </c>
      <c r="AQ846" s="260">
        <f>IF($AL846="",0,'All Ticker P&amp;L'!J846*'All Ticker P&amp;L'!I846)</f>
        <v>0</v>
      </c>
      <c r="AR846" s="260">
        <f>IF($AL846="",0,'All Ticker P&amp;L'!L846)</f>
        <v>0</v>
      </c>
      <c r="AS846" s="261">
        <f>IF($AL846="",0,'All Ticker P&amp;L'!M846)</f>
        <v>0</v>
      </c>
      <c r="AT846" s="238" t="str">
        <f>IF($AL846="","",RANK(AR846,$AR$2:$AR$1001)+COUNTIF($AR$2:AR846,AR846)-1)</f>
        <v/>
      </c>
      <c r="AU846" s="238" t="str">
        <f>IF($AL846="","",RANK(AV846,$AV$2:$AV$1001)+COUNTIF($AV$2:AV846,AV846)-1)</f>
        <v/>
      </c>
      <c r="AV846" s="260">
        <f t="shared" si="58"/>
        <v>0</v>
      </c>
    </row>
    <row r="847" spans="26:48" ht="15" customHeight="1" x14ac:dyDescent="0.2">
      <c r="Z847" s="238" t="str">
        <f>Shares!A847</f>
        <v/>
      </c>
      <c r="AA847" s="238" t="str">
        <f>Shares!B847</f>
        <v/>
      </c>
      <c r="AB847" s="238" t="str">
        <f>Shares!C847</f>
        <v/>
      </c>
      <c r="AC847" s="238" t="str">
        <f>Shares!D847</f>
        <v/>
      </c>
      <c r="AD847" s="238">
        <f>IF($Z847="",0,Shares!E847)</f>
        <v>0</v>
      </c>
      <c r="AE847" s="260">
        <f>IF($Z847="",0,Shares!K847*Shares!J847)</f>
        <v>0</v>
      </c>
      <c r="AF847" s="261">
        <f t="shared" si="57"/>
        <v>0</v>
      </c>
      <c r="AG847" s="260">
        <f>IF($Z847="",0,Shares!M847)</f>
        <v>0</v>
      </c>
      <c r="AH847" s="261">
        <f>IF($Z847="",0,Shares!N847)</f>
        <v>0</v>
      </c>
      <c r="AI847" s="238" t="str">
        <f>IF($Z847="","",RANK(AE847,$AE$2:$AE$1001)+COUNTIF($AE$2:AE847,AE847)-1)</f>
        <v/>
      </c>
      <c r="AJ847" s="238" t="str">
        <f>IF($AD847&lt;0,COUNT($AJ$1:AJ846)+1,"")</f>
        <v/>
      </c>
      <c r="AL847" s="238" t="str">
        <f>'All Ticker P&amp;L'!A847</f>
        <v/>
      </c>
      <c r="AM847" s="238" t="str">
        <f>'All Ticker P&amp;L'!B847</f>
        <v/>
      </c>
      <c r="AN847" s="238" t="str">
        <f>'All Ticker P&amp;L'!C847</f>
        <v/>
      </c>
      <c r="AO847" s="238" t="str">
        <f>'All Ticker P&amp;L'!D847</f>
        <v/>
      </c>
      <c r="AP847" s="238">
        <f>IF($AL847="",0,'All Ticker P&amp;L'!E847)</f>
        <v>0</v>
      </c>
      <c r="AQ847" s="260">
        <f>IF($AL847="",0,'All Ticker P&amp;L'!J847*'All Ticker P&amp;L'!I847)</f>
        <v>0</v>
      </c>
      <c r="AR847" s="260">
        <f>IF($AL847="",0,'All Ticker P&amp;L'!L847)</f>
        <v>0</v>
      </c>
      <c r="AS847" s="261">
        <f>IF($AL847="",0,'All Ticker P&amp;L'!M847)</f>
        <v>0</v>
      </c>
      <c r="AT847" s="238" t="str">
        <f>IF($AL847="","",RANK(AR847,$AR$2:$AR$1001)+COUNTIF($AR$2:AR847,AR847)-1)</f>
        <v/>
      </c>
      <c r="AU847" s="238" t="str">
        <f>IF($AL847="","",RANK(AV847,$AV$2:$AV$1001)+COUNTIF($AV$2:AV847,AV847)-1)</f>
        <v/>
      </c>
      <c r="AV847" s="260">
        <f t="shared" si="58"/>
        <v>0</v>
      </c>
    </row>
    <row r="848" spans="26:48" ht="15" customHeight="1" x14ac:dyDescent="0.2">
      <c r="Z848" s="238" t="str">
        <f>Shares!A848</f>
        <v/>
      </c>
      <c r="AA848" s="238" t="str">
        <f>Shares!B848</f>
        <v/>
      </c>
      <c r="AB848" s="238" t="str">
        <f>Shares!C848</f>
        <v/>
      </c>
      <c r="AC848" s="238" t="str">
        <f>Shares!D848</f>
        <v/>
      </c>
      <c r="AD848" s="238">
        <f>IF($Z848="",0,Shares!E848)</f>
        <v>0</v>
      </c>
      <c r="AE848" s="260">
        <f>IF($Z848="",0,Shares!K848*Shares!J848)</f>
        <v>0</v>
      </c>
      <c r="AF848" s="261">
        <f t="shared" si="57"/>
        <v>0</v>
      </c>
      <c r="AG848" s="260">
        <f>IF($Z848="",0,Shares!M848)</f>
        <v>0</v>
      </c>
      <c r="AH848" s="261">
        <f>IF($Z848="",0,Shares!N848)</f>
        <v>0</v>
      </c>
      <c r="AI848" s="238" t="str">
        <f>IF($Z848="","",RANK(AE848,$AE$2:$AE$1001)+COUNTIF($AE$2:AE848,AE848)-1)</f>
        <v/>
      </c>
      <c r="AJ848" s="238" t="str">
        <f>IF($AD848&lt;0,COUNT($AJ$1:AJ847)+1,"")</f>
        <v/>
      </c>
      <c r="AL848" s="238" t="str">
        <f>'All Ticker P&amp;L'!A848</f>
        <v/>
      </c>
      <c r="AM848" s="238" t="str">
        <f>'All Ticker P&amp;L'!B848</f>
        <v/>
      </c>
      <c r="AN848" s="238" t="str">
        <f>'All Ticker P&amp;L'!C848</f>
        <v/>
      </c>
      <c r="AO848" s="238" t="str">
        <f>'All Ticker P&amp;L'!D848</f>
        <v/>
      </c>
      <c r="AP848" s="238">
        <f>IF($AL848="",0,'All Ticker P&amp;L'!E848)</f>
        <v>0</v>
      </c>
      <c r="AQ848" s="260">
        <f>IF($AL848="",0,'All Ticker P&amp;L'!J848*'All Ticker P&amp;L'!I848)</f>
        <v>0</v>
      </c>
      <c r="AR848" s="260">
        <f>IF($AL848="",0,'All Ticker P&amp;L'!L848)</f>
        <v>0</v>
      </c>
      <c r="AS848" s="261">
        <f>IF($AL848="",0,'All Ticker P&amp;L'!M848)</f>
        <v>0</v>
      </c>
      <c r="AT848" s="238" t="str">
        <f>IF($AL848="","",RANK(AR848,$AR$2:$AR$1001)+COUNTIF($AR$2:AR848,AR848)-1)</f>
        <v/>
      </c>
      <c r="AU848" s="238" t="str">
        <f>IF($AL848="","",RANK(AV848,$AV$2:$AV$1001)+COUNTIF($AV$2:AV848,AV848)-1)</f>
        <v/>
      </c>
      <c r="AV848" s="260">
        <f t="shared" si="58"/>
        <v>0</v>
      </c>
    </row>
    <row r="849" spans="26:48" ht="15" customHeight="1" x14ac:dyDescent="0.2">
      <c r="Z849" s="238" t="str">
        <f>Shares!A849</f>
        <v/>
      </c>
      <c r="AA849" s="238" t="str">
        <f>Shares!B849</f>
        <v/>
      </c>
      <c r="AB849" s="238" t="str">
        <f>Shares!C849</f>
        <v/>
      </c>
      <c r="AC849" s="238" t="str">
        <f>Shares!D849</f>
        <v/>
      </c>
      <c r="AD849" s="238">
        <f>IF($Z849="",0,Shares!E849)</f>
        <v>0</v>
      </c>
      <c r="AE849" s="260">
        <f>IF($Z849="",0,Shares!K849*Shares!J849)</f>
        <v>0</v>
      </c>
      <c r="AF849" s="261">
        <f t="shared" si="57"/>
        <v>0</v>
      </c>
      <c r="AG849" s="260">
        <f>IF($Z849="",0,Shares!M849)</f>
        <v>0</v>
      </c>
      <c r="AH849" s="261">
        <f>IF($Z849="",0,Shares!N849)</f>
        <v>0</v>
      </c>
      <c r="AI849" s="238" t="str">
        <f>IF($Z849="","",RANK(AE849,$AE$2:$AE$1001)+COUNTIF($AE$2:AE849,AE849)-1)</f>
        <v/>
      </c>
      <c r="AJ849" s="238" t="str">
        <f>IF($AD849&lt;0,COUNT($AJ$1:AJ848)+1,"")</f>
        <v/>
      </c>
      <c r="AL849" s="238" t="str">
        <f>'All Ticker P&amp;L'!A849</f>
        <v/>
      </c>
      <c r="AM849" s="238" t="str">
        <f>'All Ticker P&amp;L'!B849</f>
        <v/>
      </c>
      <c r="AN849" s="238" t="str">
        <f>'All Ticker P&amp;L'!C849</f>
        <v/>
      </c>
      <c r="AO849" s="238" t="str">
        <f>'All Ticker P&amp;L'!D849</f>
        <v/>
      </c>
      <c r="AP849" s="238">
        <f>IF($AL849="",0,'All Ticker P&amp;L'!E849)</f>
        <v>0</v>
      </c>
      <c r="AQ849" s="260">
        <f>IF($AL849="",0,'All Ticker P&amp;L'!J849*'All Ticker P&amp;L'!I849)</f>
        <v>0</v>
      </c>
      <c r="AR849" s="260">
        <f>IF($AL849="",0,'All Ticker P&amp;L'!L849)</f>
        <v>0</v>
      </c>
      <c r="AS849" s="261">
        <f>IF($AL849="",0,'All Ticker P&amp;L'!M849)</f>
        <v>0</v>
      </c>
      <c r="AT849" s="238" t="str">
        <f>IF($AL849="","",RANK(AR849,$AR$2:$AR$1001)+COUNTIF($AR$2:AR849,AR849)-1)</f>
        <v/>
      </c>
      <c r="AU849" s="238" t="str">
        <f>IF($AL849="","",RANK(AV849,$AV$2:$AV$1001)+COUNTIF($AV$2:AV849,AV849)-1)</f>
        <v/>
      </c>
      <c r="AV849" s="260">
        <f t="shared" si="58"/>
        <v>0</v>
      </c>
    </row>
    <row r="850" spans="26:48" ht="15" customHeight="1" x14ac:dyDescent="0.2">
      <c r="Z850" s="238" t="str">
        <f>Shares!A850</f>
        <v/>
      </c>
      <c r="AA850" s="238" t="str">
        <f>Shares!B850</f>
        <v/>
      </c>
      <c r="AB850" s="238" t="str">
        <f>Shares!C850</f>
        <v/>
      </c>
      <c r="AC850" s="238" t="str">
        <f>Shares!D850</f>
        <v/>
      </c>
      <c r="AD850" s="238">
        <f>IF($Z850="",0,Shares!E850)</f>
        <v>0</v>
      </c>
      <c r="AE850" s="260">
        <f>IF($Z850="",0,Shares!K850*Shares!J850)</f>
        <v>0</v>
      </c>
      <c r="AF850" s="261">
        <f t="shared" si="57"/>
        <v>0</v>
      </c>
      <c r="AG850" s="260">
        <f>IF($Z850="",0,Shares!M850)</f>
        <v>0</v>
      </c>
      <c r="AH850" s="261">
        <f>IF($Z850="",0,Shares!N850)</f>
        <v>0</v>
      </c>
      <c r="AI850" s="238" t="str">
        <f>IF($Z850="","",RANK(AE850,$AE$2:$AE$1001)+COUNTIF($AE$2:AE850,AE850)-1)</f>
        <v/>
      </c>
      <c r="AJ850" s="238" t="str">
        <f>IF($AD850&lt;0,COUNT($AJ$1:AJ849)+1,"")</f>
        <v/>
      </c>
      <c r="AL850" s="238" t="str">
        <f>'All Ticker P&amp;L'!A850</f>
        <v/>
      </c>
      <c r="AM850" s="238" t="str">
        <f>'All Ticker P&amp;L'!B850</f>
        <v/>
      </c>
      <c r="AN850" s="238" t="str">
        <f>'All Ticker P&amp;L'!C850</f>
        <v/>
      </c>
      <c r="AO850" s="238" t="str">
        <f>'All Ticker P&amp;L'!D850</f>
        <v/>
      </c>
      <c r="AP850" s="238">
        <f>IF($AL850="",0,'All Ticker P&amp;L'!E850)</f>
        <v>0</v>
      </c>
      <c r="AQ850" s="260">
        <f>IF($AL850="",0,'All Ticker P&amp;L'!J850*'All Ticker P&amp;L'!I850)</f>
        <v>0</v>
      </c>
      <c r="AR850" s="260">
        <f>IF($AL850="",0,'All Ticker P&amp;L'!L850)</f>
        <v>0</v>
      </c>
      <c r="AS850" s="261">
        <f>IF($AL850="",0,'All Ticker P&amp;L'!M850)</f>
        <v>0</v>
      </c>
      <c r="AT850" s="238" t="str">
        <f>IF($AL850="","",RANK(AR850,$AR$2:$AR$1001)+COUNTIF($AR$2:AR850,AR850)-1)</f>
        <v/>
      </c>
      <c r="AU850" s="238" t="str">
        <f>IF($AL850="","",RANK(AV850,$AV$2:$AV$1001)+COUNTIF($AV$2:AV850,AV850)-1)</f>
        <v/>
      </c>
      <c r="AV850" s="260">
        <f t="shared" si="58"/>
        <v>0</v>
      </c>
    </row>
    <row r="851" spans="26:48" ht="15" customHeight="1" x14ac:dyDescent="0.2">
      <c r="Z851" s="238" t="str">
        <f>Shares!A851</f>
        <v/>
      </c>
      <c r="AA851" s="238" t="str">
        <f>Shares!B851</f>
        <v/>
      </c>
      <c r="AB851" s="238" t="str">
        <f>Shares!C851</f>
        <v/>
      </c>
      <c r="AC851" s="238" t="str">
        <f>Shares!D851</f>
        <v/>
      </c>
      <c r="AD851" s="238">
        <f>IF($Z851="",0,Shares!E851)</f>
        <v>0</v>
      </c>
      <c r="AE851" s="260">
        <f>IF($Z851="",0,Shares!K851*Shares!J851)</f>
        <v>0</v>
      </c>
      <c r="AF851" s="261">
        <f t="shared" si="57"/>
        <v>0</v>
      </c>
      <c r="AG851" s="260">
        <f>IF($Z851="",0,Shares!M851)</f>
        <v>0</v>
      </c>
      <c r="AH851" s="261">
        <f>IF($Z851="",0,Shares!N851)</f>
        <v>0</v>
      </c>
      <c r="AI851" s="238" t="str">
        <f>IF($Z851="","",RANK(AE851,$AE$2:$AE$1001)+COUNTIF($AE$2:AE851,AE851)-1)</f>
        <v/>
      </c>
      <c r="AJ851" s="238" t="str">
        <f>IF($AD851&lt;0,COUNT($AJ$1:AJ850)+1,"")</f>
        <v/>
      </c>
      <c r="AL851" s="238" t="str">
        <f>'All Ticker P&amp;L'!A851</f>
        <v/>
      </c>
      <c r="AM851" s="238" t="str">
        <f>'All Ticker P&amp;L'!B851</f>
        <v/>
      </c>
      <c r="AN851" s="238" t="str">
        <f>'All Ticker P&amp;L'!C851</f>
        <v/>
      </c>
      <c r="AO851" s="238" t="str">
        <f>'All Ticker P&amp;L'!D851</f>
        <v/>
      </c>
      <c r="AP851" s="238">
        <f>IF($AL851="",0,'All Ticker P&amp;L'!E851)</f>
        <v>0</v>
      </c>
      <c r="AQ851" s="260">
        <f>IF($AL851="",0,'All Ticker P&amp;L'!J851*'All Ticker P&amp;L'!I851)</f>
        <v>0</v>
      </c>
      <c r="AR851" s="260">
        <f>IF($AL851="",0,'All Ticker P&amp;L'!L851)</f>
        <v>0</v>
      </c>
      <c r="AS851" s="261">
        <f>IF($AL851="",0,'All Ticker P&amp;L'!M851)</f>
        <v>0</v>
      </c>
      <c r="AT851" s="238" t="str">
        <f>IF($AL851="","",RANK(AR851,$AR$2:$AR$1001)+COUNTIF($AR$2:AR851,AR851)-1)</f>
        <v/>
      </c>
      <c r="AU851" s="238" t="str">
        <f>IF($AL851="","",RANK(AV851,$AV$2:$AV$1001)+COUNTIF($AV$2:AV851,AV851)-1)</f>
        <v/>
      </c>
      <c r="AV851" s="260">
        <f t="shared" si="58"/>
        <v>0</v>
      </c>
    </row>
    <row r="852" spans="26:48" ht="15" customHeight="1" x14ac:dyDescent="0.2">
      <c r="Z852" s="238" t="str">
        <f>Shares!A852</f>
        <v/>
      </c>
      <c r="AA852" s="238" t="str">
        <f>Shares!B852</f>
        <v/>
      </c>
      <c r="AB852" s="238" t="str">
        <f>Shares!C852</f>
        <v/>
      </c>
      <c r="AC852" s="238" t="str">
        <f>Shares!D852</f>
        <v/>
      </c>
      <c r="AD852" s="238">
        <f>IF($Z852="",0,Shares!E852)</f>
        <v>0</v>
      </c>
      <c r="AE852" s="260">
        <f>IF($Z852="",0,Shares!K852*Shares!J852)</f>
        <v>0</v>
      </c>
      <c r="AF852" s="261">
        <f t="shared" si="57"/>
        <v>0</v>
      </c>
      <c r="AG852" s="260">
        <f>IF($Z852="",0,Shares!M852)</f>
        <v>0</v>
      </c>
      <c r="AH852" s="261">
        <f>IF($Z852="",0,Shares!N852)</f>
        <v>0</v>
      </c>
      <c r="AI852" s="238" t="str">
        <f>IF($Z852="","",RANK(AE852,$AE$2:$AE$1001)+COUNTIF($AE$2:AE852,AE852)-1)</f>
        <v/>
      </c>
      <c r="AJ852" s="238" t="str">
        <f>IF($AD852&lt;0,COUNT($AJ$1:AJ851)+1,"")</f>
        <v/>
      </c>
      <c r="AL852" s="238" t="str">
        <f>'All Ticker P&amp;L'!A852</f>
        <v/>
      </c>
      <c r="AM852" s="238" t="str">
        <f>'All Ticker P&amp;L'!B852</f>
        <v/>
      </c>
      <c r="AN852" s="238" t="str">
        <f>'All Ticker P&amp;L'!C852</f>
        <v/>
      </c>
      <c r="AO852" s="238" t="str">
        <f>'All Ticker P&amp;L'!D852</f>
        <v/>
      </c>
      <c r="AP852" s="238">
        <f>IF($AL852="",0,'All Ticker P&amp;L'!E852)</f>
        <v>0</v>
      </c>
      <c r="AQ852" s="260">
        <f>IF($AL852="",0,'All Ticker P&amp;L'!J852*'All Ticker P&amp;L'!I852)</f>
        <v>0</v>
      </c>
      <c r="AR852" s="260">
        <f>IF($AL852="",0,'All Ticker P&amp;L'!L852)</f>
        <v>0</v>
      </c>
      <c r="AS852" s="261">
        <f>IF($AL852="",0,'All Ticker P&amp;L'!M852)</f>
        <v>0</v>
      </c>
      <c r="AT852" s="238" t="str">
        <f>IF($AL852="","",RANK(AR852,$AR$2:$AR$1001)+COUNTIF($AR$2:AR852,AR852)-1)</f>
        <v/>
      </c>
      <c r="AU852" s="238" t="str">
        <f>IF($AL852="","",RANK(AV852,$AV$2:$AV$1001)+COUNTIF($AV$2:AV852,AV852)-1)</f>
        <v/>
      </c>
      <c r="AV852" s="260">
        <f t="shared" si="58"/>
        <v>0</v>
      </c>
    </row>
    <row r="853" spans="26:48" ht="15" customHeight="1" x14ac:dyDescent="0.2">
      <c r="Z853" s="238" t="str">
        <f>Shares!A853</f>
        <v/>
      </c>
      <c r="AA853" s="238" t="str">
        <f>Shares!B853</f>
        <v/>
      </c>
      <c r="AB853" s="238" t="str">
        <f>Shares!C853</f>
        <v/>
      </c>
      <c r="AC853" s="238" t="str">
        <f>Shares!D853</f>
        <v/>
      </c>
      <c r="AD853" s="238">
        <f>IF($Z853="",0,Shares!E853)</f>
        <v>0</v>
      </c>
      <c r="AE853" s="260">
        <f>IF($Z853="",0,Shares!K853*Shares!J853)</f>
        <v>0</v>
      </c>
      <c r="AF853" s="261">
        <f t="shared" si="57"/>
        <v>0</v>
      </c>
      <c r="AG853" s="260">
        <f>IF($Z853="",0,Shares!M853)</f>
        <v>0</v>
      </c>
      <c r="AH853" s="261">
        <f>IF($Z853="",0,Shares!N853)</f>
        <v>0</v>
      </c>
      <c r="AI853" s="238" t="str">
        <f>IF($Z853="","",RANK(AE853,$AE$2:$AE$1001)+COUNTIF($AE$2:AE853,AE853)-1)</f>
        <v/>
      </c>
      <c r="AJ853" s="238" t="str">
        <f>IF($AD853&lt;0,COUNT($AJ$1:AJ852)+1,"")</f>
        <v/>
      </c>
      <c r="AL853" s="238" t="str">
        <f>'All Ticker P&amp;L'!A853</f>
        <v/>
      </c>
      <c r="AM853" s="238" t="str">
        <f>'All Ticker P&amp;L'!B853</f>
        <v/>
      </c>
      <c r="AN853" s="238" t="str">
        <f>'All Ticker P&amp;L'!C853</f>
        <v/>
      </c>
      <c r="AO853" s="238" t="str">
        <f>'All Ticker P&amp;L'!D853</f>
        <v/>
      </c>
      <c r="AP853" s="238">
        <f>IF($AL853="",0,'All Ticker P&amp;L'!E853)</f>
        <v>0</v>
      </c>
      <c r="AQ853" s="260">
        <f>IF($AL853="",0,'All Ticker P&amp;L'!J853*'All Ticker P&amp;L'!I853)</f>
        <v>0</v>
      </c>
      <c r="AR853" s="260">
        <f>IF($AL853="",0,'All Ticker P&amp;L'!L853)</f>
        <v>0</v>
      </c>
      <c r="AS853" s="261">
        <f>IF($AL853="",0,'All Ticker P&amp;L'!M853)</f>
        <v>0</v>
      </c>
      <c r="AT853" s="238" t="str">
        <f>IF($AL853="","",RANK(AR853,$AR$2:$AR$1001)+COUNTIF($AR$2:AR853,AR853)-1)</f>
        <v/>
      </c>
      <c r="AU853" s="238" t="str">
        <f>IF($AL853="","",RANK(AV853,$AV$2:$AV$1001)+COUNTIF($AV$2:AV853,AV853)-1)</f>
        <v/>
      </c>
      <c r="AV853" s="260">
        <f t="shared" si="58"/>
        <v>0</v>
      </c>
    </row>
    <row r="854" spans="26:48" ht="15" customHeight="1" x14ac:dyDescent="0.2">
      <c r="Z854" s="238" t="str">
        <f>Shares!A854</f>
        <v/>
      </c>
      <c r="AA854" s="238" t="str">
        <f>Shares!B854</f>
        <v/>
      </c>
      <c r="AB854" s="238" t="str">
        <f>Shares!C854</f>
        <v/>
      </c>
      <c r="AC854" s="238" t="str">
        <f>Shares!D854</f>
        <v/>
      </c>
      <c r="AD854" s="238">
        <f>IF($Z854="",0,Shares!E854)</f>
        <v>0</v>
      </c>
      <c r="AE854" s="260">
        <f>IF($Z854="",0,Shares!K854*Shares!J854)</f>
        <v>0</v>
      </c>
      <c r="AF854" s="261">
        <f t="shared" si="57"/>
        <v>0</v>
      </c>
      <c r="AG854" s="260">
        <f>IF($Z854="",0,Shares!M854)</f>
        <v>0</v>
      </c>
      <c r="AH854" s="261">
        <f>IF($Z854="",0,Shares!N854)</f>
        <v>0</v>
      </c>
      <c r="AI854" s="238" t="str">
        <f>IF($Z854="","",RANK(AE854,$AE$2:$AE$1001)+COUNTIF($AE$2:AE854,AE854)-1)</f>
        <v/>
      </c>
      <c r="AJ854" s="238" t="str">
        <f>IF($AD854&lt;0,COUNT($AJ$1:AJ853)+1,"")</f>
        <v/>
      </c>
      <c r="AL854" s="238" t="str">
        <f>'All Ticker P&amp;L'!A854</f>
        <v/>
      </c>
      <c r="AM854" s="238" t="str">
        <f>'All Ticker P&amp;L'!B854</f>
        <v/>
      </c>
      <c r="AN854" s="238" t="str">
        <f>'All Ticker P&amp;L'!C854</f>
        <v/>
      </c>
      <c r="AO854" s="238" t="str">
        <f>'All Ticker P&amp;L'!D854</f>
        <v/>
      </c>
      <c r="AP854" s="238">
        <f>IF($AL854="",0,'All Ticker P&amp;L'!E854)</f>
        <v>0</v>
      </c>
      <c r="AQ854" s="260">
        <f>IF($AL854="",0,'All Ticker P&amp;L'!J854*'All Ticker P&amp;L'!I854)</f>
        <v>0</v>
      </c>
      <c r="AR854" s="260">
        <f>IF($AL854="",0,'All Ticker P&amp;L'!L854)</f>
        <v>0</v>
      </c>
      <c r="AS854" s="261">
        <f>IF($AL854="",0,'All Ticker P&amp;L'!M854)</f>
        <v>0</v>
      </c>
      <c r="AT854" s="238" t="str">
        <f>IF($AL854="","",RANK(AR854,$AR$2:$AR$1001)+COUNTIF($AR$2:AR854,AR854)-1)</f>
        <v/>
      </c>
      <c r="AU854" s="238" t="str">
        <f>IF($AL854="","",RANK(AV854,$AV$2:$AV$1001)+COUNTIF($AV$2:AV854,AV854)-1)</f>
        <v/>
      </c>
      <c r="AV854" s="260">
        <f t="shared" si="58"/>
        <v>0</v>
      </c>
    </row>
    <row r="855" spans="26:48" ht="15" customHeight="1" x14ac:dyDescent="0.2">
      <c r="Z855" s="238" t="str">
        <f>Shares!A855</f>
        <v/>
      </c>
      <c r="AA855" s="238" t="str">
        <f>Shares!B855</f>
        <v/>
      </c>
      <c r="AB855" s="238" t="str">
        <f>Shares!C855</f>
        <v/>
      </c>
      <c r="AC855" s="238" t="str">
        <f>Shares!D855</f>
        <v/>
      </c>
      <c r="AD855" s="238">
        <f>IF($Z855="",0,Shares!E855)</f>
        <v>0</v>
      </c>
      <c r="AE855" s="260">
        <f>IF($Z855="",0,Shares!K855*Shares!J855)</f>
        <v>0</v>
      </c>
      <c r="AF855" s="261">
        <f t="shared" si="57"/>
        <v>0</v>
      </c>
      <c r="AG855" s="260">
        <f>IF($Z855="",0,Shares!M855)</f>
        <v>0</v>
      </c>
      <c r="AH855" s="261">
        <f>IF($Z855="",0,Shares!N855)</f>
        <v>0</v>
      </c>
      <c r="AI855" s="238" t="str">
        <f>IF($Z855="","",RANK(AE855,$AE$2:$AE$1001)+COUNTIF($AE$2:AE855,AE855)-1)</f>
        <v/>
      </c>
      <c r="AJ855" s="238" t="str">
        <f>IF($AD855&lt;0,COUNT($AJ$1:AJ854)+1,"")</f>
        <v/>
      </c>
      <c r="AL855" s="238" t="str">
        <f>'All Ticker P&amp;L'!A855</f>
        <v/>
      </c>
      <c r="AM855" s="238" t="str">
        <f>'All Ticker P&amp;L'!B855</f>
        <v/>
      </c>
      <c r="AN855" s="238" t="str">
        <f>'All Ticker P&amp;L'!C855</f>
        <v/>
      </c>
      <c r="AO855" s="238" t="str">
        <f>'All Ticker P&amp;L'!D855</f>
        <v/>
      </c>
      <c r="AP855" s="238">
        <f>IF($AL855="",0,'All Ticker P&amp;L'!E855)</f>
        <v>0</v>
      </c>
      <c r="AQ855" s="260">
        <f>IF($AL855="",0,'All Ticker P&amp;L'!J855*'All Ticker P&amp;L'!I855)</f>
        <v>0</v>
      </c>
      <c r="AR855" s="260">
        <f>IF($AL855="",0,'All Ticker P&amp;L'!L855)</f>
        <v>0</v>
      </c>
      <c r="AS855" s="261">
        <f>IF($AL855="",0,'All Ticker P&amp;L'!M855)</f>
        <v>0</v>
      </c>
      <c r="AT855" s="238" t="str">
        <f>IF($AL855="","",RANK(AR855,$AR$2:$AR$1001)+COUNTIF($AR$2:AR855,AR855)-1)</f>
        <v/>
      </c>
      <c r="AU855" s="238" t="str">
        <f>IF($AL855="","",RANK(AV855,$AV$2:$AV$1001)+COUNTIF($AV$2:AV855,AV855)-1)</f>
        <v/>
      </c>
      <c r="AV855" s="260">
        <f t="shared" si="58"/>
        <v>0</v>
      </c>
    </row>
    <row r="856" spans="26:48" ht="15" customHeight="1" x14ac:dyDescent="0.2">
      <c r="Z856" s="238" t="str">
        <f>Shares!A856</f>
        <v/>
      </c>
      <c r="AA856" s="238" t="str">
        <f>Shares!B856</f>
        <v/>
      </c>
      <c r="AB856" s="238" t="str">
        <f>Shares!C856</f>
        <v/>
      </c>
      <c r="AC856" s="238" t="str">
        <f>Shares!D856</f>
        <v/>
      </c>
      <c r="AD856" s="238">
        <f>IF($Z856="",0,Shares!E856)</f>
        <v>0</v>
      </c>
      <c r="AE856" s="260">
        <f>IF($Z856="",0,Shares!K856*Shares!J856)</f>
        <v>0</v>
      </c>
      <c r="AF856" s="261">
        <f t="shared" si="57"/>
        <v>0</v>
      </c>
      <c r="AG856" s="260">
        <f>IF($Z856="",0,Shares!M856)</f>
        <v>0</v>
      </c>
      <c r="AH856" s="261">
        <f>IF($Z856="",0,Shares!N856)</f>
        <v>0</v>
      </c>
      <c r="AI856" s="238" t="str">
        <f>IF($Z856="","",RANK(AE856,$AE$2:$AE$1001)+COUNTIF($AE$2:AE856,AE856)-1)</f>
        <v/>
      </c>
      <c r="AJ856" s="238" t="str">
        <f>IF($AD856&lt;0,COUNT($AJ$1:AJ855)+1,"")</f>
        <v/>
      </c>
      <c r="AL856" s="238" t="str">
        <f>'All Ticker P&amp;L'!A856</f>
        <v/>
      </c>
      <c r="AM856" s="238" t="str">
        <f>'All Ticker P&amp;L'!B856</f>
        <v/>
      </c>
      <c r="AN856" s="238" t="str">
        <f>'All Ticker P&amp;L'!C856</f>
        <v/>
      </c>
      <c r="AO856" s="238" t="str">
        <f>'All Ticker P&amp;L'!D856</f>
        <v/>
      </c>
      <c r="AP856" s="238">
        <f>IF($AL856="",0,'All Ticker P&amp;L'!E856)</f>
        <v>0</v>
      </c>
      <c r="AQ856" s="260">
        <f>IF($AL856="",0,'All Ticker P&amp;L'!J856*'All Ticker P&amp;L'!I856)</f>
        <v>0</v>
      </c>
      <c r="AR856" s="260">
        <f>IF($AL856="",0,'All Ticker P&amp;L'!L856)</f>
        <v>0</v>
      </c>
      <c r="AS856" s="261">
        <f>IF($AL856="",0,'All Ticker P&amp;L'!M856)</f>
        <v>0</v>
      </c>
      <c r="AT856" s="238" t="str">
        <f>IF($AL856="","",RANK(AR856,$AR$2:$AR$1001)+COUNTIF($AR$2:AR856,AR856)-1)</f>
        <v/>
      </c>
      <c r="AU856" s="238" t="str">
        <f>IF($AL856="","",RANK(AV856,$AV$2:$AV$1001)+COUNTIF($AV$2:AV856,AV856)-1)</f>
        <v/>
      </c>
      <c r="AV856" s="260">
        <f t="shared" si="58"/>
        <v>0</v>
      </c>
    </row>
    <row r="857" spans="26:48" ht="15" customHeight="1" x14ac:dyDescent="0.2">
      <c r="Z857" s="238" t="str">
        <f>Shares!A857</f>
        <v/>
      </c>
      <c r="AA857" s="238" t="str">
        <f>Shares!B857</f>
        <v/>
      </c>
      <c r="AB857" s="238" t="str">
        <f>Shares!C857</f>
        <v/>
      </c>
      <c r="AC857" s="238" t="str">
        <f>Shares!D857</f>
        <v/>
      </c>
      <c r="AD857" s="238">
        <f>IF($Z857="",0,Shares!E857)</f>
        <v>0</v>
      </c>
      <c r="AE857" s="260">
        <f>IF($Z857="",0,Shares!K857*Shares!J857)</f>
        <v>0</v>
      </c>
      <c r="AF857" s="261">
        <f t="shared" si="57"/>
        <v>0</v>
      </c>
      <c r="AG857" s="260">
        <f>IF($Z857="",0,Shares!M857)</f>
        <v>0</v>
      </c>
      <c r="AH857" s="261">
        <f>IF($Z857="",0,Shares!N857)</f>
        <v>0</v>
      </c>
      <c r="AI857" s="238" t="str">
        <f>IF($Z857="","",RANK(AE857,$AE$2:$AE$1001)+COUNTIF($AE$2:AE857,AE857)-1)</f>
        <v/>
      </c>
      <c r="AJ857" s="238" t="str">
        <f>IF($AD857&lt;0,COUNT($AJ$1:AJ856)+1,"")</f>
        <v/>
      </c>
      <c r="AL857" s="238" t="str">
        <f>'All Ticker P&amp;L'!A857</f>
        <v/>
      </c>
      <c r="AM857" s="238" t="str">
        <f>'All Ticker P&amp;L'!B857</f>
        <v/>
      </c>
      <c r="AN857" s="238" t="str">
        <f>'All Ticker P&amp;L'!C857</f>
        <v/>
      </c>
      <c r="AO857" s="238" t="str">
        <f>'All Ticker P&amp;L'!D857</f>
        <v/>
      </c>
      <c r="AP857" s="238">
        <f>IF($AL857="",0,'All Ticker P&amp;L'!E857)</f>
        <v>0</v>
      </c>
      <c r="AQ857" s="260">
        <f>IF($AL857="",0,'All Ticker P&amp;L'!J857*'All Ticker P&amp;L'!I857)</f>
        <v>0</v>
      </c>
      <c r="AR857" s="260">
        <f>IF($AL857="",0,'All Ticker P&amp;L'!L857)</f>
        <v>0</v>
      </c>
      <c r="AS857" s="261">
        <f>IF($AL857="",0,'All Ticker P&amp;L'!M857)</f>
        <v>0</v>
      </c>
      <c r="AT857" s="238" t="str">
        <f>IF($AL857="","",RANK(AR857,$AR$2:$AR$1001)+COUNTIF($AR$2:AR857,AR857)-1)</f>
        <v/>
      </c>
      <c r="AU857" s="238" t="str">
        <f>IF($AL857="","",RANK(AV857,$AV$2:$AV$1001)+COUNTIF($AV$2:AV857,AV857)-1)</f>
        <v/>
      </c>
      <c r="AV857" s="260">
        <f t="shared" si="58"/>
        <v>0</v>
      </c>
    </row>
    <row r="858" spans="26:48" ht="15" customHeight="1" x14ac:dyDescent="0.2">
      <c r="Z858" s="238" t="str">
        <f>Shares!A858</f>
        <v/>
      </c>
      <c r="AA858" s="238" t="str">
        <f>Shares!B858</f>
        <v/>
      </c>
      <c r="AB858" s="238" t="str">
        <f>Shares!C858</f>
        <v/>
      </c>
      <c r="AC858" s="238" t="str">
        <f>Shares!D858</f>
        <v/>
      </c>
      <c r="AD858" s="238">
        <f>IF($Z858="",0,Shares!E858)</f>
        <v>0</v>
      </c>
      <c r="AE858" s="260">
        <f>IF($Z858="",0,Shares!K858*Shares!J858)</f>
        <v>0</v>
      </c>
      <c r="AF858" s="261">
        <f t="shared" si="57"/>
        <v>0</v>
      </c>
      <c r="AG858" s="260">
        <f>IF($Z858="",0,Shares!M858)</f>
        <v>0</v>
      </c>
      <c r="AH858" s="261">
        <f>IF($Z858="",0,Shares!N858)</f>
        <v>0</v>
      </c>
      <c r="AI858" s="238" t="str">
        <f>IF($Z858="","",RANK(AE858,$AE$2:$AE$1001)+COUNTIF($AE$2:AE858,AE858)-1)</f>
        <v/>
      </c>
      <c r="AJ858" s="238" t="str">
        <f>IF($AD858&lt;0,COUNT($AJ$1:AJ857)+1,"")</f>
        <v/>
      </c>
      <c r="AL858" s="238" t="str">
        <f>'All Ticker P&amp;L'!A858</f>
        <v/>
      </c>
      <c r="AM858" s="238" t="str">
        <f>'All Ticker P&amp;L'!B858</f>
        <v/>
      </c>
      <c r="AN858" s="238" t="str">
        <f>'All Ticker P&amp;L'!C858</f>
        <v/>
      </c>
      <c r="AO858" s="238" t="str">
        <f>'All Ticker P&amp;L'!D858</f>
        <v/>
      </c>
      <c r="AP858" s="238">
        <f>IF($AL858="",0,'All Ticker P&amp;L'!E858)</f>
        <v>0</v>
      </c>
      <c r="AQ858" s="260">
        <f>IF($AL858="",0,'All Ticker P&amp;L'!J858*'All Ticker P&amp;L'!I858)</f>
        <v>0</v>
      </c>
      <c r="AR858" s="260">
        <f>IF($AL858="",0,'All Ticker P&amp;L'!L858)</f>
        <v>0</v>
      </c>
      <c r="AS858" s="261">
        <f>IF($AL858="",0,'All Ticker P&amp;L'!M858)</f>
        <v>0</v>
      </c>
      <c r="AT858" s="238" t="str">
        <f>IF($AL858="","",RANK(AR858,$AR$2:$AR$1001)+COUNTIF($AR$2:AR858,AR858)-1)</f>
        <v/>
      </c>
      <c r="AU858" s="238" t="str">
        <f>IF($AL858="","",RANK(AV858,$AV$2:$AV$1001)+COUNTIF($AV$2:AV858,AV858)-1)</f>
        <v/>
      </c>
      <c r="AV858" s="260">
        <f t="shared" si="58"/>
        <v>0</v>
      </c>
    </row>
    <row r="859" spans="26:48" ht="15" customHeight="1" x14ac:dyDescent="0.2">
      <c r="Z859" s="238" t="str">
        <f>Shares!A859</f>
        <v/>
      </c>
      <c r="AA859" s="238" t="str">
        <f>Shares!B859</f>
        <v/>
      </c>
      <c r="AB859" s="238" t="str">
        <f>Shares!C859</f>
        <v/>
      </c>
      <c r="AC859" s="238" t="str">
        <f>Shares!D859</f>
        <v/>
      </c>
      <c r="AD859" s="238">
        <f>IF($Z859="",0,Shares!E859)</f>
        <v>0</v>
      </c>
      <c r="AE859" s="260">
        <f>IF($Z859="",0,Shares!K859*Shares!J859)</f>
        <v>0</v>
      </c>
      <c r="AF859" s="261">
        <f t="shared" si="57"/>
        <v>0</v>
      </c>
      <c r="AG859" s="260">
        <f>IF($Z859="",0,Shares!M859)</f>
        <v>0</v>
      </c>
      <c r="AH859" s="261">
        <f>IF($Z859="",0,Shares!N859)</f>
        <v>0</v>
      </c>
      <c r="AI859" s="238" t="str">
        <f>IF($Z859="","",RANK(AE859,$AE$2:$AE$1001)+COUNTIF($AE$2:AE859,AE859)-1)</f>
        <v/>
      </c>
      <c r="AJ859" s="238" t="str">
        <f>IF($AD859&lt;0,COUNT($AJ$1:AJ858)+1,"")</f>
        <v/>
      </c>
      <c r="AL859" s="238" t="str">
        <f>'All Ticker P&amp;L'!A859</f>
        <v/>
      </c>
      <c r="AM859" s="238" t="str">
        <f>'All Ticker P&amp;L'!B859</f>
        <v/>
      </c>
      <c r="AN859" s="238" t="str">
        <f>'All Ticker P&amp;L'!C859</f>
        <v/>
      </c>
      <c r="AO859" s="238" t="str">
        <f>'All Ticker P&amp;L'!D859</f>
        <v/>
      </c>
      <c r="AP859" s="238">
        <f>IF($AL859="",0,'All Ticker P&amp;L'!E859)</f>
        <v>0</v>
      </c>
      <c r="AQ859" s="260">
        <f>IF($AL859="",0,'All Ticker P&amp;L'!J859*'All Ticker P&amp;L'!I859)</f>
        <v>0</v>
      </c>
      <c r="AR859" s="260">
        <f>IF($AL859="",0,'All Ticker P&amp;L'!L859)</f>
        <v>0</v>
      </c>
      <c r="AS859" s="261">
        <f>IF($AL859="",0,'All Ticker P&amp;L'!M859)</f>
        <v>0</v>
      </c>
      <c r="AT859" s="238" t="str">
        <f>IF($AL859="","",RANK(AR859,$AR$2:$AR$1001)+COUNTIF($AR$2:AR859,AR859)-1)</f>
        <v/>
      </c>
      <c r="AU859" s="238" t="str">
        <f>IF($AL859="","",RANK(AV859,$AV$2:$AV$1001)+COUNTIF($AV$2:AV859,AV859)-1)</f>
        <v/>
      </c>
      <c r="AV859" s="260">
        <f t="shared" si="58"/>
        <v>0</v>
      </c>
    </row>
    <row r="860" spans="26:48" ht="15" customHeight="1" x14ac:dyDescent="0.2">
      <c r="Z860" s="238" t="str">
        <f>Shares!A860</f>
        <v/>
      </c>
      <c r="AA860" s="238" t="str">
        <f>Shares!B860</f>
        <v/>
      </c>
      <c r="AB860" s="238" t="str">
        <f>Shares!C860</f>
        <v/>
      </c>
      <c r="AC860" s="238" t="str">
        <f>Shares!D860</f>
        <v/>
      </c>
      <c r="AD860" s="238">
        <f>IF($Z860="",0,Shares!E860)</f>
        <v>0</v>
      </c>
      <c r="AE860" s="260">
        <f>IF($Z860="",0,Shares!K860*Shares!J860)</f>
        <v>0</v>
      </c>
      <c r="AF860" s="261">
        <f t="shared" si="57"/>
        <v>0</v>
      </c>
      <c r="AG860" s="260">
        <f>IF($Z860="",0,Shares!M860)</f>
        <v>0</v>
      </c>
      <c r="AH860" s="261">
        <f>IF($Z860="",0,Shares!N860)</f>
        <v>0</v>
      </c>
      <c r="AI860" s="238" t="str">
        <f>IF($Z860="","",RANK(AE860,$AE$2:$AE$1001)+COUNTIF($AE$2:AE860,AE860)-1)</f>
        <v/>
      </c>
      <c r="AJ860" s="238" t="str">
        <f>IF($AD860&lt;0,COUNT($AJ$1:AJ859)+1,"")</f>
        <v/>
      </c>
      <c r="AL860" s="238" t="str">
        <f>'All Ticker P&amp;L'!A860</f>
        <v/>
      </c>
      <c r="AM860" s="238" t="str">
        <f>'All Ticker P&amp;L'!B860</f>
        <v/>
      </c>
      <c r="AN860" s="238" t="str">
        <f>'All Ticker P&amp;L'!C860</f>
        <v/>
      </c>
      <c r="AO860" s="238" t="str">
        <f>'All Ticker P&amp;L'!D860</f>
        <v/>
      </c>
      <c r="AP860" s="238">
        <f>IF($AL860="",0,'All Ticker P&amp;L'!E860)</f>
        <v>0</v>
      </c>
      <c r="AQ860" s="260">
        <f>IF($AL860="",0,'All Ticker P&amp;L'!J860*'All Ticker P&amp;L'!I860)</f>
        <v>0</v>
      </c>
      <c r="AR860" s="260">
        <f>IF($AL860="",0,'All Ticker P&amp;L'!L860)</f>
        <v>0</v>
      </c>
      <c r="AS860" s="261">
        <f>IF($AL860="",0,'All Ticker P&amp;L'!M860)</f>
        <v>0</v>
      </c>
      <c r="AT860" s="238" t="str">
        <f>IF($AL860="","",RANK(AR860,$AR$2:$AR$1001)+COUNTIF($AR$2:AR860,AR860)-1)</f>
        <v/>
      </c>
      <c r="AU860" s="238" t="str">
        <f>IF($AL860="","",RANK(AV860,$AV$2:$AV$1001)+COUNTIF($AV$2:AV860,AV860)-1)</f>
        <v/>
      </c>
      <c r="AV860" s="260">
        <f t="shared" si="58"/>
        <v>0</v>
      </c>
    </row>
    <row r="861" spans="26:48" ht="15" customHeight="1" x14ac:dyDescent="0.2">
      <c r="Z861" s="238" t="str">
        <f>Shares!A861</f>
        <v/>
      </c>
      <c r="AA861" s="238" t="str">
        <f>Shares!B861</f>
        <v/>
      </c>
      <c r="AB861" s="238" t="str">
        <f>Shares!C861</f>
        <v/>
      </c>
      <c r="AC861" s="238" t="str">
        <f>Shares!D861</f>
        <v/>
      </c>
      <c r="AD861" s="238">
        <f>IF($Z861="",0,Shares!E861)</f>
        <v>0</v>
      </c>
      <c r="AE861" s="260">
        <f>IF($Z861="",0,Shares!K861*Shares!J861)</f>
        <v>0</v>
      </c>
      <c r="AF861" s="261">
        <f t="shared" si="57"/>
        <v>0</v>
      </c>
      <c r="AG861" s="260">
        <f>IF($Z861="",0,Shares!M861)</f>
        <v>0</v>
      </c>
      <c r="AH861" s="261">
        <f>IF($Z861="",0,Shares!N861)</f>
        <v>0</v>
      </c>
      <c r="AI861" s="238" t="str">
        <f>IF($Z861="","",RANK(AE861,$AE$2:$AE$1001)+COUNTIF($AE$2:AE861,AE861)-1)</f>
        <v/>
      </c>
      <c r="AJ861" s="238" t="str">
        <f>IF($AD861&lt;0,COUNT($AJ$1:AJ860)+1,"")</f>
        <v/>
      </c>
      <c r="AL861" s="238" t="str">
        <f>'All Ticker P&amp;L'!A861</f>
        <v/>
      </c>
      <c r="AM861" s="238" t="str">
        <f>'All Ticker P&amp;L'!B861</f>
        <v/>
      </c>
      <c r="AN861" s="238" t="str">
        <f>'All Ticker P&amp;L'!C861</f>
        <v/>
      </c>
      <c r="AO861" s="238" t="str">
        <f>'All Ticker P&amp;L'!D861</f>
        <v/>
      </c>
      <c r="AP861" s="238">
        <f>IF($AL861="",0,'All Ticker P&amp;L'!E861)</f>
        <v>0</v>
      </c>
      <c r="AQ861" s="260">
        <f>IF($AL861="",0,'All Ticker P&amp;L'!J861*'All Ticker P&amp;L'!I861)</f>
        <v>0</v>
      </c>
      <c r="AR861" s="260">
        <f>IF($AL861="",0,'All Ticker P&amp;L'!L861)</f>
        <v>0</v>
      </c>
      <c r="AS861" s="261">
        <f>IF($AL861="",0,'All Ticker P&amp;L'!M861)</f>
        <v>0</v>
      </c>
      <c r="AT861" s="238" t="str">
        <f>IF($AL861="","",RANK(AR861,$AR$2:$AR$1001)+COUNTIF($AR$2:AR861,AR861)-1)</f>
        <v/>
      </c>
      <c r="AU861" s="238" t="str">
        <f>IF($AL861="","",RANK(AV861,$AV$2:$AV$1001)+COUNTIF($AV$2:AV861,AV861)-1)</f>
        <v/>
      </c>
      <c r="AV861" s="260">
        <f t="shared" si="58"/>
        <v>0</v>
      </c>
    </row>
    <row r="862" spans="26:48" ht="15" customHeight="1" x14ac:dyDescent="0.2">
      <c r="Z862" s="238" t="str">
        <f>Shares!A862</f>
        <v/>
      </c>
      <c r="AA862" s="238" t="str">
        <f>Shares!B862</f>
        <v/>
      </c>
      <c r="AB862" s="238" t="str">
        <f>Shares!C862</f>
        <v/>
      </c>
      <c r="AC862" s="238" t="str">
        <f>Shares!D862</f>
        <v/>
      </c>
      <c r="AD862" s="238">
        <f>IF($Z862="",0,Shares!E862)</f>
        <v>0</v>
      </c>
      <c r="AE862" s="260">
        <f>IF($Z862="",0,Shares!K862*Shares!J862)</f>
        <v>0</v>
      </c>
      <c r="AF862" s="261">
        <f t="shared" si="57"/>
        <v>0</v>
      </c>
      <c r="AG862" s="260">
        <f>IF($Z862="",0,Shares!M862)</f>
        <v>0</v>
      </c>
      <c r="AH862" s="261">
        <f>IF($Z862="",0,Shares!N862)</f>
        <v>0</v>
      </c>
      <c r="AI862" s="238" t="str">
        <f>IF($Z862="","",RANK(AE862,$AE$2:$AE$1001)+COUNTIF($AE$2:AE862,AE862)-1)</f>
        <v/>
      </c>
      <c r="AJ862" s="238" t="str">
        <f>IF($AD862&lt;0,COUNT($AJ$1:AJ861)+1,"")</f>
        <v/>
      </c>
      <c r="AL862" s="238" t="str">
        <f>'All Ticker P&amp;L'!A862</f>
        <v/>
      </c>
      <c r="AM862" s="238" t="str">
        <f>'All Ticker P&amp;L'!B862</f>
        <v/>
      </c>
      <c r="AN862" s="238" t="str">
        <f>'All Ticker P&amp;L'!C862</f>
        <v/>
      </c>
      <c r="AO862" s="238" t="str">
        <f>'All Ticker P&amp;L'!D862</f>
        <v/>
      </c>
      <c r="AP862" s="238">
        <f>IF($AL862="",0,'All Ticker P&amp;L'!E862)</f>
        <v>0</v>
      </c>
      <c r="AQ862" s="260">
        <f>IF($AL862="",0,'All Ticker P&amp;L'!J862*'All Ticker P&amp;L'!I862)</f>
        <v>0</v>
      </c>
      <c r="AR862" s="260">
        <f>IF($AL862="",0,'All Ticker P&amp;L'!L862)</f>
        <v>0</v>
      </c>
      <c r="AS862" s="261">
        <f>IF($AL862="",0,'All Ticker P&amp;L'!M862)</f>
        <v>0</v>
      </c>
      <c r="AT862" s="238" t="str">
        <f>IF($AL862="","",RANK(AR862,$AR$2:$AR$1001)+COUNTIF($AR$2:AR862,AR862)-1)</f>
        <v/>
      </c>
      <c r="AU862" s="238" t="str">
        <f>IF($AL862="","",RANK(AV862,$AV$2:$AV$1001)+COUNTIF($AV$2:AV862,AV862)-1)</f>
        <v/>
      </c>
      <c r="AV862" s="260">
        <f t="shared" si="58"/>
        <v>0</v>
      </c>
    </row>
    <row r="863" spans="26:48" ht="15" customHeight="1" x14ac:dyDescent="0.2">
      <c r="Z863" s="238" t="str">
        <f>Shares!A863</f>
        <v/>
      </c>
      <c r="AA863" s="238" t="str">
        <f>Shares!B863</f>
        <v/>
      </c>
      <c r="AB863" s="238" t="str">
        <f>Shares!C863</f>
        <v/>
      </c>
      <c r="AC863" s="238" t="str">
        <f>Shares!D863</f>
        <v/>
      </c>
      <c r="AD863" s="238">
        <f>IF($Z863="",0,Shares!E863)</f>
        <v>0</v>
      </c>
      <c r="AE863" s="260">
        <f>IF($Z863="",0,Shares!K863*Shares!J863)</f>
        <v>0</v>
      </c>
      <c r="AF863" s="261">
        <f t="shared" si="57"/>
        <v>0</v>
      </c>
      <c r="AG863" s="260">
        <f>IF($Z863="",0,Shares!M863)</f>
        <v>0</v>
      </c>
      <c r="AH863" s="261">
        <f>IF($Z863="",0,Shares!N863)</f>
        <v>0</v>
      </c>
      <c r="AI863" s="238" t="str">
        <f>IF($Z863="","",RANK(AE863,$AE$2:$AE$1001)+COUNTIF($AE$2:AE863,AE863)-1)</f>
        <v/>
      </c>
      <c r="AJ863" s="238" t="str">
        <f>IF($AD863&lt;0,COUNT($AJ$1:AJ862)+1,"")</f>
        <v/>
      </c>
      <c r="AL863" s="238" t="str">
        <f>'All Ticker P&amp;L'!A863</f>
        <v/>
      </c>
      <c r="AM863" s="238" t="str">
        <f>'All Ticker P&amp;L'!B863</f>
        <v/>
      </c>
      <c r="AN863" s="238" t="str">
        <f>'All Ticker P&amp;L'!C863</f>
        <v/>
      </c>
      <c r="AO863" s="238" t="str">
        <f>'All Ticker P&amp;L'!D863</f>
        <v/>
      </c>
      <c r="AP863" s="238">
        <f>IF($AL863="",0,'All Ticker P&amp;L'!E863)</f>
        <v>0</v>
      </c>
      <c r="AQ863" s="260">
        <f>IF($AL863="",0,'All Ticker P&amp;L'!J863*'All Ticker P&amp;L'!I863)</f>
        <v>0</v>
      </c>
      <c r="AR863" s="260">
        <f>IF($AL863="",0,'All Ticker P&amp;L'!L863)</f>
        <v>0</v>
      </c>
      <c r="AS863" s="261">
        <f>IF($AL863="",0,'All Ticker P&amp;L'!M863)</f>
        <v>0</v>
      </c>
      <c r="AT863" s="238" t="str">
        <f>IF($AL863="","",RANK(AR863,$AR$2:$AR$1001)+COUNTIF($AR$2:AR863,AR863)-1)</f>
        <v/>
      </c>
      <c r="AU863" s="238" t="str">
        <f>IF($AL863="","",RANK(AV863,$AV$2:$AV$1001)+COUNTIF($AV$2:AV863,AV863)-1)</f>
        <v/>
      </c>
      <c r="AV863" s="260">
        <f t="shared" si="58"/>
        <v>0</v>
      </c>
    </row>
    <row r="864" spans="26:48" ht="15" customHeight="1" x14ac:dyDescent="0.2">
      <c r="Z864" s="238" t="str">
        <f>Shares!A864</f>
        <v/>
      </c>
      <c r="AA864" s="238" t="str">
        <f>Shares!B864</f>
        <v/>
      </c>
      <c r="AB864" s="238" t="str">
        <f>Shares!C864</f>
        <v/>
      </c>
      <c r="AC864" s="238" t="str">
        <f>Shares!D864</f>
        <v/>
      </c>
      <c r="AD864" s="238">
        <f>IF($Z864="",0,Shares!E864)</f>
        <v>0</v>
      </c>
      <c r="AE864" s="260">
        <f>IF($Z864="",0,Shares!K864*Shares!J864)</f>
        <v>0</v>
      </c>
      <c r="AF864" s="261">
        <f t="shared" si="57"/>
        <v>0</v>
      </c>
      <c r="AG864" s="260">
        <f>IF($Z864="",0,Shares!M864)</f>
        <v>0</v>
      </c>
      <c r="AH864" s="261">
        <f>IF($Z864="",0,Shares!N864)</f>
        <v>0</v>
      </c>
      <c r="AI864" s="238" t="str">
        <f>IF($Z864="","",RANK(AE864,$AE$2:$AE$1001)+COUNTIF($AE$2:AE864,AE864)-1)</f>
        <v/>
      </c>
      <c r="AJ864" s="238" t="str">
        <f>IF($AD864&lt;0,COUNT($AJ$1:AJ863)+1,"")</f>
        <v/>
      </c>
      <c r="AL864" s="238" t="str">
        <f>'All Ticker P&amp;L'!A864</f>
        <v/>
      </c>
      <c r="AM864" s="238" t="str">
        <f>'All Ticker P&amp;L'!B864</f>
        <v/>
      </c>
      <c r="AN864" s="238" t="str">
        <f>'All Ticker P&amp;L'!C864</f>
        <v/>
      </c>
      <c r="AO864" s="238" t="str">
        <f>'All Ticker P&amp;L'!D864</f>
        <v/>
      </c>
      <c r="AP864" s="238">
        <f>IF($AL864="",0,'All Ticker P&amp;L'!E864)</f>
        <v>0</v>
      </c>
      <c r="AQ864" s="260">
        <f>IF($AL864="",0,'All Ticker P&amp;L'!J864*'All Ticker P&amp;L'!I864)</f>
        <v>0</v>
      </c>
      <c r="AR864" s="260">
        <f>IF($AL864="",0,'All Ticker P&amp;L'!L864)</f>
        <v>0</v>
      </c>
      <c r="AS864" s="261">
        <f>IF($AL864="",0,'All Ticker P&amp;L'!M864)</f>
        <v>0</v>
      </c>
      <c r="AT864" s="238" t="str">
        <f>IF($AL864="","",RANK(AR864,$AR$2:$AR$1001)+COUNTIF($AR$2:AR864,AR864)-1)</f>
        <v/>
      </c>
      <c r="AU864" s="238" t="str">
        <f>IF($AL864="","",RANK(AV864,$AV$2:$AV$1001)+COUNTIF($AV$2:AV864,AV864)-1)</f>
        <v/>
      </c>
      <c r="AV864" s="260">
        <f t="shared" si="58"/>
        <v>0</v>
      </c>
    </row>
    <row r="865" spans="26:48" ht="15" customHeight="1" x14ac:dyDescent="0.2">
      <c r="Z865" s="238" t="str">
        <f>Shares!A865</f>
        <v/>
      </c>
      <c r="AA865" s="238" t="str">
        <f>Shares!B865</f>
        <v/>
      </c>
      <c r="AB865" s="238" t="str">
        <f>Shares!C865</f>
        <v/>
      </c>
      <c r="AC865" s="238" t="str">
        <f>Shares!D865</f>
        <v/>
      </c>
      <c r="AD865" s="238">
        <f>IF($Z865="",0,Shares!E865)</f>
        <v>0</v>
      </c>
      <c r="AE865" s="260">
        <f>IF($Z865="",0,Shares!K865*Shares!J865)</f>
        <v>0</v>
      </c>
      <c r="AF865" s="261">
        <f t="shared" si="57"/>
        <v>0</v>
      </c>
      <c r="AG865" s="260">
        <f>IF($Z865="",0,Shares!M865)</f>
        <v>0</v>
      </c>
      <c r="AH865" s="261">
        <f>IF($Z865="",0,Shares!N865)</f>
        <v>0</v>
      </c>
      <c r="AI865" s="238" t="str">
        <f>IF($Z865="","",RANK(AE865,$AE$2:$AE$1001)+COUNTIF($AE$2:AE865,AE865)-1)</f>
        <v/>
      </c>
      <c r="AJ865" s="238" t="str">
        <f>IF($AD865&lt;0,COUNT($AJ$1:AJ864)+1,"")</f>
        <v/>
      </c>
      <c r="AL865" s="238" t="str">
        <f>'All Ticker P&amp;L'!A865</f>
        <v/>
      </c>
      <c r="AM865" s="238" t="str">
        <f>'All Ticker P&amp;L'!B865</f>
        <v/>
      </c>
      <c r="AN865" s="238" t="str">
        <f>'All Ticker P&amp;L'!C865</f>
        <v/>
      </c>
      <c r="AO865" s="238" t="str">
        <f>'All Ticker P&amp;L'!D865</f>
        <v/>
      </c>
      <c r="AP865" s="238">
        <f>IF($AL865="",0,'All Ticker P&amp;L'!E865)</f>
        <v>0</v>
      </c>
      <c r="AQ865" s="260">
        <f>IF($AL865="",0,'All Ticker P&amp;L'!J865*'All Ticker P&amp;L'!I865)</f>
        <v>0</v>
      </c>
      <c r="AR865" s="260">
        <f>IF($AL865="",0,'All Ticker P&amp;L'!L865)</f>
        <v>0</v>
      </c>
      <c r="AS865" s="261">
        <f>IF($AL865="",0,'All Ticker P&amp;L'!M865)</f>
        <v>0</v>
      </c>
      <c r="AT865" s="238" t="str">
        <f>IF($AL865="","",RANK(AR865,$AR$2:$AR$1001)+COUNTIF($AR$2:AR865,AR865)-1)</f>
        <v/>
      </c>
      <c r="AU865" s="238" t="str">
        <f>IF($AL865="","",RANK(AV865,$AV$2:$AV$1001)+COUNTIF($AV$2:AV865,AV865)-1)</f>
        <v/>
      </c>
      <c r="AV865" s="260">
        <f t="shared" si="58"/>
        <v>0</v>
      </c>
    </row>
    <row r="866" spans="26:48" ht="15" customHeight="1" x14ac:dyDescent="0.2">
      <c r="Z866" s="238" t="str">
        <f>Shares!A866</f>
        <v/>
      </c>
      <c r="AA866" s="238" t="str">
        <f>Shares!B866</f>
        <v/>
      </c>
      <c r="AB866" s="238" t="str">
        <f>Shares!C866</f>
        <v/>
      </c>
      <c r="AC866" s="238" t="str">
        <f>Shares!D866</f>
        <v/>
      </c>
      <c r="AD866" s="238">
        <f>IF($Z866="",0,Shares!E866)</f>
        <v>0</v>
      </c>
      <c r="AE866" s="260">
        <f>IF($Z866="",0,Shares!K866*Shares!J866)</f>
        <v>0</v>
      </c>
      <c r="AF866" s="261">
        <f t="shared" si="57"/>
        <v>0</v>
      </c>
      <c r="AG866" s="260">
        <f>IF($Z866="",0,Shares!M866)</f>
        <v>0</v>
      </c>
      <c r="AH866" s="261">
        <f>IF($Z866="",0,Shares!N866)</f>
        <v>0</v>
      </c>
      <c r="AI866" s="238" t="str">
        <f>IF($Z866="","",RANK(AE866,$AE$2:$AE$1001)+COUNTIF($AE$2:AE866,AE866)-1)</f>
        <v/>
      </c>
      <c r="AJ866" s="238" t="str">
        <f>IF($AD866&lt;0,COUNT($AJ$1:AJ865)+1,"")</f>
        <v/>
      </c>
      <c r="AL866" s="238" t="str">
        <f>'All Ticker P&amp;L'!A866</f>
        <v/>
      </c>
      <c r="AM866" s="238" t="str">
        <f>'All Ticker P&amp;L'!B866</f>
        <v/>
      </c>
      <c r="AN866" s="238" t="str">
        <f>'All Ticker P&amp;L'!C866</f>
        <v/>
      </c>
      <c r="AO866" s="238" t="str">
        <f>'All Ticker P&amp;L'!D866</f>
        <v/>
      </c>
      <c r="AP866" s="238">
        <f>IF($AL866="",0,'All Ticker P&amp;L'!E866)</f>
        <v>0</v>
      </c>
      <c r="AQ866" s="260">
        <f>IF($AL866="",0,'All Ticker P&amp;L'!J866*'All Ticker P&amp;L'!I866)</f>
        <v>0</v>
      </c>
      <c r="AR866" s="260">
        <f>IF($AL866="",0,'All Ticker P&amp;L'!L866)</f>
        <v>0</v>
      </c>
      <c r="AS866" s="261">
        <f>IF($AL866="",0,'All Ticker P&amp;L'!M866)</f>
        <v>0</v>
      </c>
      <c r="AT866" s="238" t="str">
        <f>IF($AL866="","",RANK(AR866,$AR$2:$AR$1001)+COUNTIF($AR$2:AR866,AR866)-1)</f>
        <v/>
      </c>
      <c r="AU866" s="238" t="str">
        <f>IF($AL866="","",RANK(AV866,$AV$2:$AV$1001)+COUNTIF($AV$2:AV866,AV866)-1)</f>
        <v/>
      </c>
      <c r="AV866" s="260">
        <f t="shared" si="58"/>
        <v>0</v>
      </c>
    </row>
    <row r="867" spans="26:48" ht="15" customHeight="1" x14ac:dyDescent="0.2">
      <c r="Z867" s="238" t="str">
        <f>Shares!A867</f>
        <v/>
      </c>
      <c r="AA867" s="238" t="str">
        <f>Shares!B867</f>
        <v/>
      </c>
      <c r="AB867" s="238" t="str">
        <f>Shares!C867</f>
        <v/>
      </c>
      <c r="AC867" s="238" t="str">
        <f>Shares!D867</f>
        <v/>
      </c>
      <c r="AD867" s="238">
        <f>IF($Z867="",0,Shares!E867)</f>
        <v>0</v>
      </c>
      <c r="AE867" s="260">
        <f>IF($Z867="",0,Shares!K867*Shares!J867)</f>
        <v>0</v>
      </c>
      <c r="AF867" s="261">
        <f t="shared" si="57"/>
        <v>0</v>
      </c>
      <c r="AG867" s="260">
        <f>IF($Z867="",0,Shares!M867)</f>
        <v>0</v>
      </c>
      <c r="AH867" s="261">
        <f>IF($Z867="",0,Shares!N867)</f>
        <v>0</v>
      </c>
      <c r="AI867" s="238" t="str">
        <f>IF($Z867="","",RANK(AE867,$AE$2:$AE$1001)+COUNTIF($AE$2:AE867,AE867)-1)</f>
        <v/>
      </c>
      <c r="AJ867" s="238" t="str">
        <f>IF($AD867&lt;0,COUNT($AJ$1:AJ866)+1,"")</f>
        <v/>
      </c>
      <c r="AL867" s="238" t="str">
        <f>'All Ticker P&amp;L'!A867</f>
        <v/>
      </c>
      <c r="AM867" s="238" t="str">
        <f>'All Ticker P&amp;L'!B867</f>
        <v/>
      </c>
      <c r="AN867" s="238" t="str">
        <f>'All Ticker P&amp;L'!C867</f>
        <v/>
      </c>
      <c r="AO867" s="238" t="str">
        <f>'All Ticker P&amp;L'!D867</f>
        <v/>
      </c>
      <c r="AP867" s="238">
        <f>IF($AL867="",0,'All Ticker P&amp;L'!E867)</f>
        <v>0</v>
      </c>
      <c r="AQ867" s="260">
        <f>IF($AL867="",0,'All Ticker P&amp;L'!J867*'All Ticker P&amp;L'!I867)</f>
        <v>0</v>
      </c>
      <c r="AR867" s="260">
        <f>IF($AL867="",0,'All Ticker P&amp;L'!L867)</f>
        <v>0</v>
      </c>
      <c r="AS867" s="261">
        <f>IF($AL867="",0,'All Ticker P&amp;L'!M867)</f>
        <v>0</v>
      </c>
      <c r="AT867" s="238" t="str">
        <f>IF($AL867="","",RANK(AR867,$AR$2:$AR$1001)+COUNTIF($AR$2:AR867,AR867)-1)</f>
        <v/>
      </c>
      <c r="AU867" s="238" t="str">
        <f>IF($AL867="","",RANK(AV867,$AV$2:$AV$1001)+COUNTIF($AV$2:AV867,AV867)-1)</f>
        <v/>
      </c>
      <c r="AV867" s="260">
        <f t="shared" si="58"/>
        <v>0</v>
      </c>
    </row>
    <row r="868" spans="26:48" ht="15" customHeight="1" x14ac:dyDescent="0.2">
      <c r="Z868" s="238" t="str">
        <f>Shares!A868</f>
        <v/>
      </c>
      <c r="AA868" s="238" t="str">
        <f>Shares!B868</f>
        <v/>
      </c>
      <c r="AB868" s="238" t="str">
        <f>Shares!C868</f>
        <v/>
      </c>
      <c r="AC868" s="238" t="str">
        <f>Shares!D868</f>
        <v/>
      </c>
      <c r="AD868" s="238">
        <f>IF($Z868="",0,Shares!E868)</f>
        <v>0</v>
      </c>
      <c r="AE868" s="260">
        <f>IF($Z868="",0,Shares!K868*Shares!J868)</f>
        <v>0</v>
      </c>
      <c r="AF868" s="261">
        <f t="shared" si="57"/>
        <v>0</v>
      </c>
      <c r="AG868" s="260">
        <f>IF($Z868="",0,Shares!M868)</f>
        <v>0</v>
      </c>
      <c r="AH868" s="261">
        <f>IF($Z868="",0,Shares!N868)</f>
        <v>0</v>
      </c>
      <c r="AI868" s="238" t="str">
        <f>IF($Z868="","",RANK(AE868,$AE$2:$AE$1001)+COUNTIF($AE$2:AE868,AE868)-1)</f>
        <v/>
      </c>
      <c r="AJ868" s="238" t="str">
        <f>IF($AD868&lt;0,COUNT($AJ$1:AJ867)+1,"")</f>
        <v/>
      </c>
      <c r="AL868" s="238" t="str">
        <f>'All Ticker P&amp;L'!A868</f>
        <v/>
      </c>
      <c r="AM868" s="238" t="str">
        <f>'All Ticker P&amp;L'!B868</f>
        <v/>
      </c>
      <c r="AN868" s="238" t="str">
        <f>'All Ticker P&amp;L'!C868</f>
        <v/>
      </c>
      <c r="AO868" s="238" t="str">
        <f>'All Ticker P&amp;L'!D868</f>
        <v/>
      </c>
      <c r="AP868" s="238">
        <f>IF($AL868="",0,'All Ticker P&amp;L'!E868)</f>
        <v>0</v>
      </c>
      <c r="AQ868" s="260">
        <f>IF($AL868="",0,'All Ticker P&amp;L'!J868*'All Ticker P&amp;L'!I868)</f>
        <v>0</v>
      </c>
      <c r="AR868" s="260">
        <f>IF($AL868="",0,'All Ticker P&amp;L'!L868)</f>
        <v>0</v>
      </c>
      <c r="AS868" s="261">
        <f>IF($AL868="",0,'All Ticker P&amp;L'!M868)</f>
        <v>0</v>
      </c>
      <c r="AT868" s="238" t="str">
        <f>IF($AL868="","",RANK(AR868,$AR$2:$AR$1001)+COUNTIF($AR$2:AR868,AR868)-1)</f>
        <v/>
      </c>
      <c r="AU868" s="238" t="str">
        <f>IF($AL868="","",RANK(AV868,$AV$2:$AV$1001)+COUNTIF($AV$2:AV868,AV868)-1)</f>
        <v/>
      </c>
      <c r="AV868" s="260">
        <f t="shared" si="58"/>
        <v>0</v>
      </c>
    </row>
    <row r="869" spans="26:48" ht="15" customHeight="1" x14ac:dyDescent="0.2">
      <c r="Z869" s="238" t="str">
        <f>Shares!A869</f>
        <v/>
      </c>
      <c r="AA869" s="238" t="str">
        <f>Shares!B869</f>
        <v/>
      </c>
      <c r="AB869" s="238" t="str">
        <f>Shares!C869</f>
        <v/>
      </c>
      <c r="AC869" s="238" t="str">
        <f>Shares!D869</f>
        <v/>
      </c>
      <c r="AD869" s="238">
        <f>IF($Z869="",0,Shares!E869)</f>
        <v>0</v>
      </c>
      <c r="AE869" s="260">
        <f>IF($Z869="",0,Shares!K869*Shares!J869)</f>
        <v>0</v>
      </c>
      <c r="AF869" s="261">
        <f t="shared" si="57"/>
        <v>0</v>
      </c>
      <c r="AG869" s="260">
        <f>IF($Z869="",0,Shares!M869)</f>
        <v>0</v>
      </c>
      <c r="AH869" s="261">
        <f>IF($Z869="",0,Shares!N869)</f>
        <v>0</v>
      </c>
      <c r="AI869" s="238" t="str">
        <f>IF($Z869="","",RANK(AE869,$AE$2:$AE$1001)+COUNTIF($AE$2:AE869,AE869)-1)</f>
        <v/>
      </c>
      <c r="AJ869" s="238" t="str">
        <f>IF($AD869&lt;0,COUNT($AJ$1:AJ868)+1,"")</f>
        <v/>
      </c>
      <c r="AL869" s="238" t="str">
        <f>'All Ticker P&amp;L'!A869</f>
        <v/>
      </c>
      <c r="AM869" s="238" t="str">
        <f>'All Ticker P&amp;L'!B869</f>
        <v/>
      </c>
      <c r="AN869" s="238" t="str">
        <f>'All Ticker P&amp;L'!C869</f>
        <v/>
      </c>
      <c r="AO869" s="238" t="str">
        <f>'All Ticker P&amp;L'!D869</f>
        <v/>
      </c>
      <c r="AP869" s="238">
        <f>IF($AL869="",0,'All Ticker P&amp;L'!E869)</f>
        <v>0</v>
      </c>
      <c r="AQ869" s="260">
        <f>IF($AL869="",0,'All Ticker P&amp;L'!J869*'All Ticker P&amp;L'!I869)</f>
        <v>0</v>
      </c>
      <c r="AR869" s="260">
        <f>IF($AL869="",0,'All Ticker P&amp;L'!L869)</f>
        <v>0</v>
      </c>
      <c r="AS869" s="261">
        <f>IF($AL869="",0,'All Ticker P&amp;L'!M869)</f>
        <v>0</v>
      </c>
      <c r="AT869" s="238" t="str">
        <f>IF($AL869="","",RANK(AR869,$AR$2:$AR$1001)+COUNTIF($AR$2:AR869,AR869)-1)</f>
        <v/>
      </c>
      <c r="AU869" s="238" t="str">
        <f>IF($AL869="","",RANK(AV869,$AV$2:$AV$1001)+COUNTIF($AV$2:AV869,AV869)-1)</f>
        <v/>
      </c>
      <c r="AV869" s="260">
        <f t="shared" si="58"/>
        <v>0</v>
      </c>
    </row>
    <row r="870" spans="26:48" ht="15" customHeight="1" x14ac:dyDescent="0.2">
      <c r="Z870" s="238" t="str">
        <f>Shares!A870</f>
        <v/>
      </c>
      <c r="AA870" s="238" t="str">
        <f>Shares!B870</f>
        <v/>
      </c>
      <c r="AB870" s="238" t="str">
        <f>Shares!C870</f>
        <v/>
      </c>
      <c r="AC870" s="238" t="str">
        <f>Shares!D870</f>
        <v/>
      </c>
      <c r="AD870" s="238">
        <f>IF($Z870="",0,Shares!E870)</f>
        <v>0</v>
      </c>
      <c r="AE870" s="260">
        <f>IF($Z870="",0,Shares!K870*Shares!J870)</f>
        <v>0</v>
      </c>
      <c r="AF870" s="261">
        <f t="shared" si="57"/>
        <v>0</v>
      </c>
      <c r="AG870" s="260">
        <f>IF($Z870="",0,Shares!M870)</f>
        <v>0</v>
      </c>
      <c r="AH870" s="261">
        <f>IF($Z870="",0,Shares!N870)</f>
        <v>0</v>
      </c>
      <c r="AI870" s="238" t="str">
        <f>IF($Z870="","",RANK(AE870,$AE$2:$AE$1001)+COUNTIF($AE$2:AE870,AE870)-1)</f>
        <v/>
      </c>
      <c r="AJ870" s="238" t="str">
        <f>IF($AD870&lt;0,COUNT($AJ$1:AJ869)+1,"")</f>
        <v/>
      </c>
      <c r="AL870" s="238" t="str">
        <f>'All Ticker P&amp;L'!A870</f>
        <v/>
      </c>
      <c r="AM870" s="238" t="str">
        <f>'All Ticker P&amp;L'!B870</f>
        <v/>
      </c>
      <c r="AN870" s="238" t="str">
        <f>'All Ticker P&amp;L'!C870</f>
        <v/>
      </c>
      <c r="AO870" s="238" t="str">
        <f>'All Ticker P&amp;L'!D870</f>
        <v/>
      </c>
      <c r="AP870" s="238">
        <f>IF($AL870="",0,'All Ticker P&amp;L'!E870)</f>
        <v>0</v>
      </c>
      <c r="AQ870" s="260">
        <f>IF($AL870="",0,'All Ticker P&amp;L'!J870*'All Ticker P&amp;L'!I870)</f>
        <v>0</v>
      </c>
      <c r="AR870" s="260">
        <f>IF($AL870="",0,'All Ticker P&amp;L'!L870)</f>
        <v>0</v>
      </c>
      <c r="AS870" s="261">
        <f>IF($AL870="",0,'All Ticker P&amp;L'!M870)</f>
        <v>0</v>
      </c>
      <c r="AT870" s="238" t="str">
        <f>IF($AL870="","",RANK(AR870,$AR$2:$AR$1001)+COUNTIF($AR$2:AR870,AR870)-1)</f>
        <v/>
      </c>
      <c r="AU870" s="238" t="str">
        <f>IF($AL870="","",RANK(AV870,$AV$2:$AV$1001)+COUNTIF($AV$2:AV870,AV870)-1)</f>
        <v/>
      </c>
      <c r="AV870" s="260">
        <f t="shared" si="58"/>
        <v>0</v>
      </c>
    </row>
    <row r="871" spans="26:48" ht="15" customHeight="1" x14ac:dyDescent="0.2">
      <c r="Z871" s="238" t="str">
        <f>Shares!A871</f>
        <v/>
      </c>
      <c r="AA871" s="238" t="str">
        <f>Shares!B871</f>
        <v/>
      </c>
      <c r="AB871" s="238" t="str">
        <f>Shares!C871</f>
        <v/>
      </c>
      <c r="AC871" s="238" t="str">
        <f>Shares!D871</f>
        <v/>
      </c>
      <c r="AD871" s="238">
        <f>IF($Z871="",0,Shares!E871)</f>
        <v>0</v>
      </c>
      <c r="AE871" s="260">
        <f>IF($Z871="",0,Shares!K871*Shares!J871)</f>
        <v>0</v>
      </c>
      <c r="AF871" s="261">
        <f t="shared" si="57"/>
        <v>0</v>
      </c>
      <c r="AG871" s="260">
        <f>IF($Z871="",0,Shares!M871)</f>
        <v>0</v>
      </c>
      <c r="AH871" s="261">
        <f>IF($Z871="",0,Shares!N871)</f>
        <v>0</v>
      </c>
      <c r="AI871" s="238" t="str">
        <f>IF($Z871="","",RANK(AE871,$AE$2:$AE$1001)+COUNTIF($AE$2:AE871,AE871)-1)</f>
        <v/>
      </c>
      <c r="AJ871" s="238" t="str">
        <f>IF($AD871&lt;0,COUNT($AJ$1:AJ870)+1,"")</f>
        <v/>
      </c>
      <c r="AL871" s="238" t="str">
        <f>'All Ticker P&amp;L'!A871</f>
        <v/>
      </c>
      <c r="AM871" s="238" t="str">
        <f>'All Ticker P&amp;L'!B871</f>
        <v/>
      </c>
      <c r="AN871" s="238" t="str">
        <f>'All Ticker P&amp;L'!C871</f>
        <v/>
      </c>
      <c r="AO871" s="238" t="str">
        <f>'All Ticker P&amp;L'!D871</f>
        <v/>
      </c>
      <c r="AP871" s="238">
        <f>IF($AL871="",0,'All Ticker P&amp;L'!E871)</f>
        <v>0</v>
      </c>
      <c r="AQ871" s="260">
        <f>IF($AL871="",0,'All Ticker P&amp;L'!J871*'All Ticker P&amp;L'!I871)</f>
        <v>0</v>
      </c>
      <c r="AR871" s="260">
        <f>IF($AL871="",0,'All Ticker P&amp;L'!L871)</f>
        <v>0</v>
      </c>
      <c r="AS871" s="261">
        <f>IF($AL871="",0,'All Ticker P&amp;L'!M871)</f>
        <v>0</v>
      </c>
      <c r="AT871" s="238" t="str">
        <f>IF($AL871="","",RANK(AR871,$AR$2:$AR$1001)+COUNTIF($AR$2:AR871,AR871)-1)</f>
        <v/>
      </c>
      <c r="AU871" s="238" t="str">
        <f>IF($AL871="","",RANK(AV871,$AV$2:$AV$1001)+COUNTIF($AV$2:AV871,AV871)-1)</f>
        <v/>
      </c>
      <c r="AV871" s="260">
        <f t="shared" si="58"/>
        <v>0</v>
      </c>
    </row>
    <row r="872" spans="26:48" ht="15" customHeight="1" x14ac:dyDescent="0.2">
      <c r="Z872" s="238" t="str">
        <f>Shares!A872</f>
        <v/>
      </c>
      <c r="AA872" s="238" t="str">
        <f>Shares!B872</f>
        <v/>
      </c>
      <c r="AB872" s="238" t="str">
        <f>Shares!C872</f>
        <v/>
      </c>
      <c r="AC872" s="238" t="str">
        <f>Shares!D872</f>
        <v/>
      </c>
      <c r="AD872" s="238">
        <f>IF($Z872="",0,Shares!E872)</f>
        <v>0</v>
      </c>
      <c r="AE872" s="260">
        <f>IF($Z872="",0,Shares!K872*Shares!J872)</f>
        <v>0</v>
      </c>
      <c r="AF872" s="261">
        <f t="shared" si="57"/>
        <v>0</v>
      </c>
      <c r="AG872" s="260">
        <f>IF($Z872="",0,Shares!M872)</f>
        <v>0</v>
      </c>
      <c r="AH872" s="261">
        <f>IF($Z872="",0,Shares!N872)</f>
        <v>0</v>
      </c>
      <c r="AI872" s="238" t="str">
        <f>IF($Z872="","",RANK(AE872,$AE$2:$AE$1001)+COUNTIF($AE$2:AE872,AE872)-1)</f>
        <v/>
      </c>
      <c r="AJ872" s="238" t="str">
        <f>IF($AD872&lt;0,COUNT($AJ$1:AJ871)+1,"")</f>
        <v/>
      </c>
      <c r="AL872" s="238" t="str">
        <f>'All Ticker P&amp;L'!A872</f>
        <v/>
      </c>
      <c r="AM872" s="238" t="str">
        <f>'All Ticker P&amp;L'!B872</f>
        <v/>
      </c>
      <c r="AN872" s="238" t="str">
        <f>'All Ticker P&amp;L'!C872</f>
        <v/>
      </c>
      <c r="AO872" s="238" t="str">
        <f>'All Ticker P&amp;L'!D872</f>
        <v/>
      </c>
      <c r="AP872" s="238">
        <f>IF($AL872="",0,'All Ticker P&amp;L'!E872)</f>
        <v>0</v>
      </c>
      <c r="AQ872" s="260">
        <f>IF($AL872="",0,'All Ticker P&amp;L'!J872*'All Ticker P&amp;L'!I872)</f>
        <v>0</v>
      </c>
      <c r="AR872" s="260">
        <f>IF($AL872="",0,'All Ticker P&amp;L'!L872)</f>
        <v>0</v>
      </c>
      <c r="AS872" s="261">
        <f>IF($AL872="",0,'All Ticker P&amp;L'!M872)</f>
        <v>0</v>
      </c>
      <c r="AT872" s="238" t="str">
        <f>IF($AL872="","",RANK(AR872,$AR$2:$AR$1001)+COUNTIF($AR$2:AR872,AR872)-1)</f>
        <v/>
      </c>
      <c r="AU872" s="238" t="str">
        <f>IF($AL872="","",RANK(AV872,$AV$2:$AV$1001)+COUNTIF($AV$2:AV872,AV872)-1)</f>
        <v/>
      </c>
      <c r="AV872" s="260">
        <f t="shared" si="58"/>
        <v>0</v>
      </c>
    </row>
    <row r="873" spans="26:48" ht="15" customHeight="1" x14ac:dyDescent="0.2">
      <c r="Z873" s="238" t="str">
        <f>Shares!A873</f>
        <v/>
      </c>
      <c r="AA873" s="238" t="str">
        <f>Shares!B873</f>
        <v/>
      </c>
      <c r="AB873" s="238" t="str">
        <f>Shares!C873</f>
        <v/>
      </c>
      <c r="AC873" s="238" t="str">
        <f>Shares!D873</f>
        <v/>
      </c>
      <c r="AD873" s="238">
        <f>IF($Z873="",0,Shares!E873)</f>
        <v>0</v>
      </c>
      <c r="AE873" s="260">
        <f>IF($Z873="",0,Shares!K873*Shares!J873)</f>
        <v>0</v>
      </c>
      <c r="AF873" s="261">
        <f t="shared" si="57"/>
        <v>0</v>
      </c>
      <c r="AG873" s="260">
        <f>IF($Z873="",0,Shares!M873)</f>
        <v>0</v>
      </c>
      <c r="AH873" s="261">
        <f>IF($Z873="",0,Shares!N873)</f>
        <v>0</v>
      </c>
      <c r="AI873" s="238" t="str">
        <f>IF($Z873="","",RANK(AE873,$AE$2:$AE$1001)+COUNTIF($AE$2:AE873,AE873)-1)</f>
        <v/>
      </c>
      <c r="AJ873" s="238" t="str">
        <f>IF($AD873&lt;0,COUNT($AJ$1:AJ872)+1,"")</f>
        <v/>
      </c>
      <c r="AL873" s="238" t="str">
        <f>'All Ticker P&amp;L'!A873</f>
        <v/>
      </c>
      <c r="AM873" s="238" t="str">
        <f>'All Ticker P&amp;L'!B873</f>
        <v/>
      </c>
      <c r="AN873" s="238" t="str">
        <f>'All Ticker P&amp;L'!C873</f>
        <v/>
      </c>
      <c r="AO873" s="238" t="str">
        <f>'All Ticker P&amp;L'!D873</f>
        <v/>
      </c>
      <c r="AP873" s="238">
        <f>IF($AL873="",0,'All Ticker P&amp;L'!E873)</f>
        <v>0</v>
      </c>
      <c r="AQ873" s="260">
        <f>IF($AL873="",0,'All Ticker P&amp;L'!J873*'All Ticker P&amp;L'!I873)</f>
        <v>0</v>
      </c>
      <c r="AR873" s="260">
        <f>IF($AL873="",0,'All Ticker P&amp;L'!L873)</f>
        <v>0</v>
      </c>
      <c r="AS873" s="261">
        <f>IF($AL873="",0,'All Ticker P&amp;L'!M873)</f>
        <v>0</v>
      </c>
      <c r="AT873" s="238" t="str">
        <f>IF($AL873="","",RANK(AR873,$AR$2:$AR$1001)+COUNTIF($AR$2:AR873,AR873)-1)</f>
        <v/>
      </c>
      <c r="AU873" s="238" t="str">
        <f>IF($AL873="","",RANK(AV873,$AV$2:$AV$1001)+COUNTIF($AV$2:AV873,AV873)-1)</f>
        <v/>
      </c>
      <c r="AV873" s="260">
        <f t="shared" si="58"/>
        <v>0</v>
      </c>
    </row>
    <row r="874" spans="26:48" ht="15" customHeight="1" x14ac:dyDescent="0.2">
      <c r="Z874" s="238" t="str">
        <f>Shares!A874</f>
        <v/>
      </c>
      <c r="AA874" s="238" t="str">
        <f>Shares!B874</f>
        <v/>
      </c>
      <c r="AB874" s="238" t="str">
        <f>Shares!C874</f>
        <v/>
      </c>
      <c r="AC874" s="238" t="str">
        <f>Shares!D874</f>
        <v/>
      </c>
      <c r="AD874" s="238">
        <f>IF($Z874="",0,Shares!E874)</f>
        <v>0</v>
      </c>
      <c r="AE874" s="260">
        <f>IF($Z874="",0,Shares!K874*Shares!J874)</f>
        <v>0</v>
      </c>
      <c r="AF874" s="261">
        <f t="shared" si="57"/>
        <v>0</v>
      </c>
      <c r="AG874" s="260">
        <f>IF($Z874="",0,Shares!M874)</f>
        <v>0</v>
      </c>
      <c r="AH874" s="261">
        <f>IF($Z874="",0,Shares!N874)</f>
        <v>0</v>
      </c>
      <c r="AI874" s="238" t="str">
        <f>IF($Z874="","",RANK(AE874,$AE$2:$AE$1001)+COUNTIF($AE$2:AE874,AE874)-1)</f>
        <v/>
      </c>
      <c r="AJ874" s="238" t="str">
        <f>IF($AD874&lt;0,COUNT($AJ$1:AJ873)+1,"")</f>
        <v/>
      </c>
      <c r="AL874" s="238" t="str">
        <f>'All Ticker P&amp;L'!A874</f>
        <v/>
      </c>
      <c r="AM874" s="238" t="str">
        <f>'All Ticker P&amp;L'!B874</f>
        <v/>
      </c>
      <c r="AN874" s="238" t="str">
        <f>'All Ticker P&amp;L'!C874</f>
        <v/>
      </c>
      <c r="AO874" s="238" t="str">
        <f>'All Ticker P&amp;L'!D874</f>
        <v/>
      </c>
      <c r="AP874" s="238">
        <f>IF($AL874="",0,'All Ticker P&amp;L'!E874)</f>
        <v>0</v>
      </c>
      <c r="AQ874" s="260">
        <f>IF($AL874="",0,'All Ticker P&amp;L'!J874*'All Ticker P&amp;L'!I874)</f>
        <v>0</v>
      </c>
      <c r="AR874" s="260">
        <f>IF($AL874="",0,'All Ticker P&amp;L'!L874)</f>
        <v>0</v>
      </c>
      <c r="AS874" s="261">
        <f>IF($AL874="",0,'All Ticker P&amp;L'!M874)</f>
        <v>0</v>
      </c>
      <c r="AT874" s="238" t="str">
        <f>IF($AL874="","",RANK(AR874,$AR$2:$AR$1001)+COUNTIF($AR$2:AR874,AR874)-1)</f>
        <v/>
      </c>
      <c r="AU874" s="238" t="str">
        <f>IF($AL874="","",RANK(AV874,$AV$2:$AV$1001)+COUNTIF($AV$2:AV874,AV874)-1)</f>
        <v/>
      </c>
      <c r="AV874" s="260">
        <f t="shared" si="58"/>
        <v>0</v>
      </c>
    </row>
    <row r="875" spans="26:48" ht="15" customHeight="1" x14ac:dyDescent="0.2">
      <c r="Z875" s="238" t="str">
        <f>Shares!A875</f>
        <v/>
      </c>
      <c r="AA875" s="238" t="str">
        <f>Shares!B875</f>
        <v/>
      </c>
      <c r="AB875" s="238" t="str">
        <f>Shares!C875</f>
        <v/>
      </c>
      <c r="AC875" s="238" t="str">
        <f>Shares!D875</f>
        <v/>
      </c>
      <c r="AD875" s="238">
        <f>IF($Z875="",0,Shares!E875)</f>
        <v>0</v>
      </c>
      <c r="AE875" s="260">
        <f>IF($Z875="",0,Shares!K875*Shares!J875)</f>
        <v>0</v>
      </c>
      <c r="AF875" s="261">
        <f t="shared" si="57"/>
        <v>0</v>
      </c>
      <c r="AG875" s="260">
        <f>IF($Z875="",0,Shares!M875)</f>
        <v>0</v>
      </c>
      <c r="AH875" s="261">
        <f>IF($Z875="",0,Shares!N875)</f>
        <v>0</v>
      </c>
      <c r="AI875" s="238" t="str">
        <f>IF($Z875="","",RANK(AE875,$AE$2:$AE$1001)+COUNTIF($AE$2:AE875,AE875)-1)</f>
        <v/>
      </c>
      <c r="AJ875" s="238" t="str">
        <f>IF($AD875&lt;0,COUNT($AJ$1:AJ874)+1,"")</f>
        <v/>
      </c>
      <c r="AL875" s="238" t="str">
        <f>'All Ticker P&amp;L'!A875</f>
        <v/>
      </c>
      <c r="AM875" s="238" t="str">
        <f>'All Ticker P&amp;L'!B875</f>
        <v/>
      </c>
      <c r="AN875" s="238" t="str">
        <f>'All Ticker P&amp;L'!C875</f>
        <v/>
      </c>
      <c r="AO875" s="238" t="str">
        <f>'All Ticker P&amp;L'!D875</f>
        <v/>
      </c>
      <c r="AP875" s="238">
        <f>IF($AL875="",0,'All Ticker P&amp;L'!E875)</f>
        <v>0</v>
      </c>
      <c r="AQ875" s="260">
        <f>IF($AL875="",0,'All Ticker P&amp;L'!J875*'All Ticker P&amp;L'!I875)</f>
        <v>0</v>
      </c>
      <c r="AR875" s="260">
        <f>IF($AL875="",0,'All Ticker P&amp;L'!L875)</f>
        <v>0</v>
      </c>
      <c r="AS875" s="261">
        <f>IF($AL875="",0,'All Ticker P&amp;L'!M875)</f>
        <v>0</v>
      </c>
      <c r="AT875" s="238" t="str">
        <f>IF($AL875="","",RANK(AR875,$AR$2:$AR$1001)+COUNTIF($AR$2:AR875,AR875)-1)</f>
        <v/>
      </c>
      <c r="AU875" s="238" t="str">
        <f>IF($AL875="","",RANK(AV875,$AV$2:$AV$1001)+COUNTIF($AV$2:AV875,AV875)-1)</f>
        <v/>
      </c>
      <c r="AV875" s="260">
        <f t="shared" si="58"/>
        <v>0</v>
      </c>
    </row>
    <row r="876" spans="26:48" ht="15" customHeight="1" x14ac:dyDescent="0.2">
      <c r="Z876" s="238" t="str">
        <f>Shares!A876</f>
        <v/>
      </c>
      <c r="AA876" s="238" t="str">
        <f>Shares!B876</f>
        <v/>
      </c>
      <c r="AB876" s="238" t="str">
        <f>Shares!C876</f>
        <v/>
      </c>
      <c r="AC876" s="238" t="str">
        <f>Shares!D876</f>
        <v/>
      </c>
      <c r="AD876" s="238">
        <f>IF($Z876="",0,Shares!E876)</f>
        <v>0</v>
      </c>
      <c r="AE876" s="260">
        <f>IF($Z876="",0,Shares!K876*Shares!J876)</f>
        <v>0</v>
      </c>
      <c r="AF876" s="261">
        <f t="shared" si="57"/>
        <v>0</v>
      </c>
      <c r="AG876" s="260">
        <f>IF($Z876="",0,Shares!M876)</f>
        <v>0</v>
      </c>
      <c r="AH876" s="261">
        <f>IF($Z876="",0,Shares!N876)</f>
        <v>0</v>
      </c>
      <c r="AI876" s="238" t="str">
        <f>IF($Z876="","",RANK(AE876,$AE$2:$AE$1001)+COUNTIF($AE$2:AE876,AE876)-1)</f>
        <v/>
      </c>
      <c r="AJ876" s="238" t="str">
        <f>IF($AD876&lt;0,COUNT($AJ$1:AJ875)+1,"")</f>
        <v/>
      </c>
      <c r="AL876" s="238" t="str">
        <f>'All Ticker P&amp;L'!A876</f>
        <v/>
      </c>
      <c r="AM876" s="238" t="str">
        <f>'All Ticker P&amp;L'!B876</f>
        <v/>
      </c>
      <c r="AN876" s="238" t="str">
        <f>'All Ticker P&amp;L'!C876</f>
        <v/>
      </c>
      <c r="AO876" s="238" t="str">
        <f>'All Ticker P&amp;L'!D876</f>
        <v/>
      </c>
      <c r="AP876" s="238">
        <f>IF($AL876="",0,'All Ticker P&amp;L'!E876)</f>
        <v>0</v>
      </c>
      <c r="AQ876" s="260">
        <f>IF($AL876="",0,'All Ticker P&amp;L'!J876*'All Ticker P&amp;L'!I876)</f>
        <v>0</v>
      </c>
      <c r="AR876" s="260">
        <f>IF($AL876="",0,'All Ticker P&amp;L'!L876)</f>
        <v>0</v>
      </c>
      <c r="AS876" s="261">
        <f>IF($AL876="",0,'All Ticker P&amp;L'!M876)</f>
        <v>0</v>
      </c>
      <c r="AT876" s="238" t="str">
        <f>IF($AL876="","",RANK(AR876,$AR$2:$AR$1001)+COUNTIF($AR$2:AR876,AR876)-1)</f>
        <v/>
      </c>
      <c r="AU876" s="238" t="str">
        <f>IF($AL876="","",RANK(AV876,$AV$2:$AV$1001)+COUNTIF($AV$2:AV876,AV876)-1)</f>
        <v/>
      </c>
      <c r="AV876" s="260">
        <f t="shared" si="58"/>
        <v>0</v>
      </c>
    </row>
    <row r="877" spans="26:48" ht="15" customHeight="1" x14ac:dyDescent="0.2">
      <c r="Z877" s="238" t="str">
        <f>Shares!A877</f>
        <v/>
      </c>
      <c r="AA877" s="238" t="str">
        <f>Shares!B877</f>
        <v/>
      </c>
      <c r="AB877" s="238" t="str">
        <f>Shares!C877</f>
        <v/>
      </c>
      <c r="AC877" s="238" t="str">
        <f>Shares!D877</f>
        <v/>
      </c>
      <c r="AD877" s="238">
        <f>IF($Z877="",0,Shares!E877)</f>
        <v>0</v>
      </c>
      <c r="AE877" s="260">
        <f>IF($Z877="",0,Shares!K877*Shares!J877)</f>
        <v>0</v>
      </c>
      <c r="AF877" s="261">
        <f t="shared" si="57"/>
        <v>0</v>
      </c>
      <c r="AG877" s="260">
        <f>IF($Z877="",0,Shares!M877)</f>
        <v>0</v>
      </c>
      <c r="AH877" s="261">
        <f>IF($Z877="",0,Shares!N877)</f>
        <v>0</v>
      </c>
      <c r="AI877" s="238" t="str">
        <f>IF($Z877="","",RANK(AE877,$AE$2:$AE$1001)+COUNTIF($AE$2:AE877,AE877)-1)</f>
        <v/>
      </c>
      <c r="AJ877" s="238" t="str">
        <f>IF($AD877&lt;0,COUNT($AJ$1:AJ876)+1,"")</f>
        <v/>
      </c>
      <c r="AL877" s="238" t="str">
        <f>'All Ticker P&amp;L'!A877</f>
        <v/>
      </c>
      <c r="AM877" s="238" t="str">
        <f>'All Ticker P&amp;L'!B877</f>
        <v/>
      </c>
      <c r="AN877" s="238" t="str">
        <f>'All Ticker P&amp;L'!C877</f>
        <v/>
      </c>
      <c r="AO877" s="238" t="str">
        <f>'All Ticker P&amp;L'!D877</f>
        <v/>
      </c>
      <c r="AP877" s="238">
        <f>IF($AL877="",0,'All Ticker P&amp;L'!E877)</f>
        <v>0</v>
      </c>
      <c r="AQ877" s="260">
        <f>IF($AL877="",0,'All Ticker P&amp;L'!J877*'All Ticker P&amp;L'!I877)</f>
        <v>0</v>
      </c>
      <c r="AR877" s="260">
        <f>IF($AL877="",0,'All Ticker P&amp;L'!L877)</f>
        <v>0</v>
      </c>
      <c r="AS877" s="261">
        <f>IF($AL877="",0,'All Ticker P&amp;L'!M877)</f>
        <v>0</v>
      </c>
      <c r="AT877" s="238" t="str">
        <f>IF($AL877="","",RANK(AR877,$AR$2:$AR$1001)+COUNTIF($AR$2:AR877,AR877)-1)</f>
        <v/>
      </c>
      <c r="AU877" s="238" t="str">
        <f>IF($AL877="","",RANK(AV877,$AV$2:$AV$1001)+COUNTIF($AV$2:AV877,AV877)-1)</f>
        <v/>
      </c>
      <c r="AV877" s="260">
        <f t="shared" si="58"/>
        <v>0</v>
      </c>
    </row>
    <row r="878" spans="26:48" ht="15" customHeight="1" x14ac:dyDescent="0.2">
      <c r="Z878" s="238" t="str">
        <f>Shares!A878</f>
        <v/>
      </c>
      <c r="AA878" s="238" t="str">
        <f>Shares!B878</f>
        <v/>
      </c>
      <c r="AB878" s="238" t="str">
        <f>Shares!C878</f>
        <v/>
      </c>
      <c r="AC878" s="238" t="str">
        <f>Shares!D878</f>
        <v/>
      </c>
      <c r="AD878" s="238">
        <f>IF($Z878="",0,Shares!E878)</f>
        <v>0</v>
      </c>
      <c r="AE878" s="260">
        <f>IF($Z878="",0,Shares!K878*Shares!J878)</f>
        <v>0</v>
      </c>
      <c r="AF878" s="261">
        <f t="shared" si="57"/>
        <v>0</v>
      </c>
      <c r="AG878" s="260">
        <f>IF($Z878="",0,Shares!M878)</f>
        <v>0</v>
      </c>
      <c r="AH878" s="261">
        <f>IF($Z878="",0,Shares!N878)</f>
        <v>0</v>
      </c>
      <c r="AI878" s="238" t="str">
        <f>IF($Z878="","",RANK(AE878,$AE$2:$AE$1001)+COUNTIF($AE$2:AE878,AE878)-1)</f>
        <v/>
      </c>
      <c r="AJ878" s="238" t="str">
        <f>IF($AD878&lt;0,COUNT($AJ$1:AJ877)+1,"")</f>
        <v/>
      </c>
      <c r="AL878" s="238" t="str">
        <f>'All Ticker P&amp;L'!A878</f>
        <v/>
      </c>
      <c r="AM878" s="238" t="str">
        <f>'All Ticker P&amp;L'!B878</f>
        <v/>
      </c>
      <c r="AN878" s="238" t="str">
        <f>'All Ticker P&amp;L'!C878</f>
        <v/>
      </c>
      <c r="AO878" s="238" t="str">
        <f>'All Ticker P&amp;L'!D878</f>
        <v/>
      </c>
      <c r="AP878" s="238">
        <f>IF($AL878="",0,'All Ticker P&amp;L'!E878)</f>
        <v>0</v>
      </c>
      <c r="AQ878" s="260">
        <f>IF($AL878="",0,'All Ticker P&amp;L'!J878*'All Ticker P&amp;L'!I878)</f>
        <v>0</v>
      </c>
      <c r="AR878" s="260">
        <f>IF($AL878="",0,'All Ticker P&amp;L'!L878)</f>
        <v>0</v>
      </c>
      <c r="AS878" s="261">
        <f>IF($AL878="",0,'All Ticker P&amp;L'!M878)</f>
        <v>0</v>
      </c>
      <c r="AT878" s="238" t="str">
        <f>IF($AL878="","",RANK(AR878,$AR$2:$AR$1001)+COUNTIF($AR$2:AR878,AR878)-1)</f>
        <v/>
      </c>
      <c r="AU878" s="238" t="str">
        <f>IF($AL878="","",RANK(AV878,$AV$2:$AV$1001)+COUNTIF($AV$2:AV878,AV878)-1)</f>
        <v/>
      </c>
      <c r="AV878" s="260">
        <f t="shared" si="58"/>
        <v>0</v>
      </c>
    </row>
    <row r="879" spans="26:48" ht="15" customHeight="1" x14ac:dyDescent="0.2">
      <c r="Z879" s="238" t="str">
        <f>Shares!A879</f>
        <v/>
      </c>
      <c r="AA879" s="238" t="str">
        <f>Shares!B879</f>
        <v/>
      </c>
      <c r="AB879" s="238" t="str">
        <f>Shares!C879</f>
        <v/>
      </c>
      <c r="AC879" s="238" t="str">
        <f>Shares!D879</f>
        <v/>
      </c>
      <c r="AD879" s="238">
        <f>IF($Z879="",0,Shares!E879)</f>
        <v>0</v>
      </c>
      <c r="AE879" s="260">
        <f>IF($Z879="",0,Shares!K879*Shares!J879)</f>
        <v>0</v>
      </c>
      <c r="AF879" s="261">
        <f t="shared" si="57"/>
        <v>0</v>
      </c>
      <c r="AG879" s="260">
        <f>IF($Z879="",0,Shares!M879)</f>
        <v>0</v>
      </c>
      <c r="AH879" s="261">
        <f>IF($Z879="",0,Shares!N879)</f>
        <v>0</v>
      </c>
      <c r="AI879" s="238" t="str">
        <f>IF($Z879="","",RANK(AE879,$AE$2:$AE$1001)+COUNTIF($AE$2:AE879,AE879)-1)</f>
        <v/>
      </c>
      <c r="AJ879" s="238" t="str">
        <f>IF($AD879&lt;0,COUNT($AJ$1:AJ878)+1,"")</f>
        <v/>
      </c>
      <c r="AL879" s="238" t="str">
        <f>'All Ticker P&amp;L'!A879</f>
        <v/>
      </c>
      <c r="AM879" s="238" t="str">
        <f>'All Ticker P&amp;L'!B879</f>
        <v/>
      </c>
      <c r="AN879" s="238" t="str">
        <f>'All Ticker P&amp;L'!C879</f>
        <v/>
      </c>
      <c r="AO879" s="238" t="str">
        <f>'All Ticker P&amp;L'!D879</f>
        <v/>
      </c>
      <c r="AP879" s="238">
        <f>IF($AL879="",0,'All Ticker P&amp;L'!E879)</f>
        <v>0</v>
      </c>
      <c r="AQ879" s="260">
        <f>IF($AL879="",0,'All Ticker P&amp;L'!J879*'All Ticker P&amp;L'!I879)</f>
        <v>0</v>
      </c>
      <c r="AR879" s="260">
        <f>IF($AL879="",0,'All Ticker P&amp;L'!L879)</f>
        <v>0</v>
      </c>
      <c r="AS879" s="261">
        <f>IF($AL879="",0,'All Ticker P&amp;L'!M879)</f>
        <v>0</v>
      </c>
      <c r="AT879" s="238" t="str">
        <f>IF($AL879="","",RANK(AR879,$AR$2:$AR$1001)+COUNTIF($AR$2:AR879,AR879)-1)</f>
        <v/>
      </c>
      <c r="AU879" s="238" t="str">
        <f>IF($AL879="","",RANK(AV879,$AV$2:$AV$1001)+COUNTIF($AV$2:AV879,AV879)-1)</f>
        <v/>
      </c>
      <c r="AV879" s="260">
        <f t="shared" si="58"/>
        <v>0</v>
      </c>
    </row>
    <row r="880" spans="26:48" ht="15" customHeight="1" x14ac:dyDescent="0.2">
      <c r="Z880" s="238" t="str">
        <f>Shares!A880</f>
        <v/>
      </c>
      <c r="AA880" s="238" t="str">
        <f>Shares!B880</f>
        <v/>
      </c>
      <c r="AB880" s="238" t="str">
        <f>Shares!C880</f>
        <v/>
      </c>
      <c r="AC880" s="238" t="str">
        <f>Shares!D880</f>
        <v/>
      </c>
      <c r="AD880" s="238">
        <f>IF($Z880="",0,Shares!E880)</f>
        <v>0</v>
      </c>
      <c r="AE880" s="260">
        <f>IF($Z880="",0,Shares!K880*Shares!J880)</f>
        <v>0</v>
      </c>
      <c r="AF880" s="261">
        <f t="shared" si="57"/>
        <v>0</v>
      </c>
      <c r="AG880" s="260">
        <f>IF($Z880="",0,Shares!M880)</f>
        <v>0</v>
      </c>
      <c r="AH880" s="261">
        <f>IF($Z880="",0,Shares!N880)</f>
        <v>0</v>
      </c>
      <c r="AI880" s="238" t="str">
        <f>IF($Z880="","",RANK(AE880,$AE$2:$AE$1001)+COUNTIF($AE$2:AE880,AE880)-1)</f>
        <v/>
      </c>
      <c r="AJ880" s="238" t="str">
        <f>IF($AD880&lt;0,COUNT($AJ$1:AJ879)+1,"")</f>
        <v/>
      </c>
      <c r="AL880" s="238" t="str">
        <f>'All Ticker P&amp;L'!A880</f>
        <v/>
      </c>
      <c r="AM880" s="238" t="str">
        <f>'All Ticker P&amp;L'!B880</f>
        <v/>
      </c>
      <c r="AN880" s="238" t="str">
        <f>'All Ticker P&amp;L'!C880</f>
        <v/>
      </c>
      <c r="AO880" s="238" t="str">
        <f>'All Ticker P&amp;L'!D880</f>
        <v/>
      </c>
      <c r="AP880" s="238">
        <f>IF($AL880="",0,'All Ticker P&amp;L'!E880)</f>
        <v>0</v>
      </c>
      <c r="AQ880" s="260">
        <f>IF($AL880="",0,'All Ticker P&amp;L'!J880*'All Ticker P&amp;L'!I880)</f>
        <v>0</v>
      </c>
      <c r="AR880" s="260">
        <f>IF($AL880="",0,'All Ticker P&amp;L'!L880)</f>
        <v>0</v>
      </c>
      <c r="AS880" s="261">
        <f>IF($AL880="",0,'All Ticker P&amp;L'!M880)</f>
        <v>0</v>
      </c>
      <c r="AT880" s="238" t="str">
        <f>IF($AL880="","",RANK(AR880,$AR$2:$AR$1001)+COUNTIF($AR$2:AR880,AR880)-1)</f>
        <v/>
      </c>
      <c r="AU880" s="238" t="str">
        <f>IF($AL880="","",RANK(AV880,$AV$2:$AV$1001)+COUNTIF($AV$2:AV880,AV880)-1)</f>
        <v/>
      </c>
      <c r="AV880" s="260">
        <f t="shared" si="58"/>
        <v>0</v>
      </c>
    </row>
    <row r="881" spans="26:48" ht="15" customHeight="1" x14ac:dyDescent="0.2">
      <c r="Z881" s="238" t="str">
        <f>Shares!A881</f>
        <v/>
      </c>
      <c r="AA881" s="238" t="str">
        <f>Shares!B881</f>
        <v/>
      </c>
      <c r="AB881" s="238" t="str">
        <f>Shares!C881</f>
        <v/>
      </c>
      <c r="AC881" s="238" t="str">
        <f>Shares!D881</f>
        <v/>
      </c>
      <c r="AD881" s="238">
        <f>IF($Z881="",0,Shares!E881)</f>
        <v>0</v>
      </c>
      <c r="AE881" s="260">
        <f>IF($Z881="",0,Shares!K881*Shares!J881)</f>
        <v>0</v>
      </c>
      <c r="AF881" s="261">
        <f t="shared" si="57"/>
        <v>0</v>
      </c>
      <c r="AG881" s="260">
        <f>IF($Z881="",0,Shares!M881)</f>
        <v>0</v>
      </c>
      <c r="AH881" s="261">
        <f>IF($Z881="",0,Shares!N881)</f>
        <v>0</v>
      </c>
      <c r="AI881" s="238" t="str">
        <f>IF($Z881="","",RANK(AE881,$AE$2:$AE$1001)+COUNTIF($AE$2:AE881,AE881)-1)</f>
        <v/>
      </c>
      <c r="AJ881" s="238" t="str">
        <f>IF($AD881&lt;0,COUNT($AJ$1:AJ880)+1,"")</f>
        <v/>
      </c>
      <c r="AL881" s="238" t="str">
        <f>'All Ticker P&amp;L'!A881</f>
        <v/>
      </c>
      <c r="AM881" s="238" t="str">
        <f>'All Ticker P&amp;L'!B881</f>
        <v/>
      </c>
      <c r="AN881" s="238" t="str">
        <f>'All Ticker P&amp;L'!C881</f>
        <v/>
      </c>
      <c r="AO881" s="238" t="str">
        <f>'All Ticker P&amp;L'!D881</f>
        <v/>
      </c>
      <c r="AP881" s="238">
        <f>IF($AL881="",0,'All Ticker P&amp;L'!E881)</f>
        <v>0</v>
      </c>
      <c r="AQ881" s="260">
        <f>IF($AL881="",0,'All Ticker P&amp;L'!J881*'All Ticker P&amp;L'!I881)</f>
        <v>0</v>
      </c>
      <c r="AR881" s="260">
        <f>IF($AL881="",0,'All Ticker P&amp;L'!L881)</f>
        <v>0</v>
      </c>
      <c r="AS881" s="261">
        <f>IF($AL881="",0,'All Ticker P&amp;L'!M881)</f>
        <v>0</v>
      </c>
      <c r="AT881" s="238" t="str">
        <f>IF($AL881="","",RANK(AR881,$AR$2:$AR$1001)+COUNTIF($AR$2:AR881,AR881)-1)</f>
        <v/>
      </c>
      <c r="AU881" s="238" t="str">
        <f>IF($AL881="","",RANK(AV881,$AV$2:$AV$1001)+COUNTIF($AV$2:AV881,AV881)-1)</f>
        <v/>
      </c>
      <c r="AV881" s="260">
        <f t="shared" si="58"/>
        <v>0</v>
      </c>
    </row>
    <row r="882" spans="26:48" ht="15" customHeight="1" x14ac:dyDescent="0.2">
      <c r="Z882" s="238" t="str">
        <f>Shares!A882</f>
        <v/>
      </c>
      <c r="AA882" s="238" t="str">
        <f>Shares!B882</f>
        <v/>
      </c>
      <c r="AB882" s="238" t="str">
        <f>Shares!C882</f>
        <v/>
      </c>
      <c r="AC882" s="238" t="str">
        <f>Shares!D882</f>
        <v/>
      </c>
      <c r="AD882" s="238">
        <f>IF($Z882="",0,Shares!E882)</f>
        <v>0</v>
      </c>
      <c r="AE882" s="260">
        <f>IF($Z882="",0,Shares!K882*Shares!J882)</f>
        <v>0</v>
      </c>
      <c r="AF882" s="261">
        <f t="shared" si="57"/>
        <v>0</v>
      </c>
      <c r="AG882" s="260">
        <f>IF($Z882="",0,Shares!M882)</f>
        <v>0</v>
      </c>
      <c r="AH882" s="261">
        <f>IF($Z882="",0,Shares!N882)</f>
        <v>0</v>
      </c>
      <c r="AI882" s="238" t="str">
        <f>IF($Z882="","",RANK(AE882,$AE$2:$AE$1001)+COUNTIF($AE$2:AE882,AE882)-1)</f>
        <v/>
      </c>
      <c r="AJ882" s="238" t="str">
        <f>IF($AD882&lt;0,COUNT($AJ$1:AJ881)+1,"")</f>
        <v/>
      </c>
      <c r="AL882" s="238" t="str">
        <f>'All Ticker P&amp;L'!A882</f>
        <v/>
      </c>
      <c r="AM882" s="238" t="str">
        <f>'All Ticker P&amp;L'!B882</f>
        <v/>
      </c>
      <c r="AN882" s="238" t="str">
        <f>'All Ticker P&amp;L'!C882</f>
        <v/>
      </c>
      <c r="AO882" s="238" t="str">
        <f>'All Ticker P&amp;L'!D882</f>
        <v/>
      </c>
      <c r="AP882" s="238">
        <f>IF($AL882="",0,'All Ticker P&amp;L'!E882)</f>
        <v>0</v>
      </c>
      <c r="AQ882" s="260">
        <f>IF($AL882="",0,'All Ticker P&amp;L'!J882*'All Ticker P&amp;L'!I882)</f>
        <v>0</v>
      </c>
      <c r="AR882" s="260">
        <f>IF($AL882="",0,'All Ticker P&amp;L'!L882)</f>
        <v>0</v>
      </c>
      <c r="AS882" s="261">
        <f>IF($AL882="",0,'All Ticker P&amp;L'!M882)</f>
        <v>0</v>
      </c>
      <c r="AT882" s="238" t="str">
        <f>IF($AL882="","",RANK(AR882,$AR$2:$AR$1001)+COUNTIF($AR$2:AR882,AR882)-1)</f>
        <v/>
      </c>
      <c r="AU882" s="238" t="str">
        <f>IF($AL882="","",RANK(AV882,$AV$2:$AV$1001)+COUNTIF($AV$2:AV882,AV882)-1)</f>
        <v/>
      </c>
      <c r="AV882" s="260">
        <f t="shared" si="58"/>
        <v>0</v>
      </c>
    </row>
    <row r="883" spans="26:48" ht="15" customHeight="1" x14ac:dyDescent="0.2">
      <c r="Z883" s="238" t="str">
        <f>Shares!A883</f>
        <v/>
      </c>
      <c r="AA883" s="238" t="str">
        <f>Shares!B883</f>
        <v/>
      </c>
      <c r="AB883" s="238" t="str">
        <f>Shares!C883</f>
        <v/>
      </c>
      <c r="AC883" s="238" t="str">
        <f>Shares!D883</f>
        <v/>
      </c>
      <c r="AD883" s="238">
        <f>IF($Z883="",0,Shares!E883)</f>
        <v>0</v>
      </c>
      <c r="AE883" s="260">
        <f>IF($Z883="",0,Shares!K883*Shares!J883)</f>
        <v>0</v>
      </c>
      <c r="AF883" s="261">
        <f t="shared" si="57"/>
        <v>0</v>
      </c>
      <c r="AG883" s="260">
        <f>IF($Z883="",0,Shares!M883)</f>
        <v>0</v>
      </c>
      <c r="AH883" s="261">
        <f>IF($Z883="",0,Shares!N883)</f>
        <v>0</v>
      </c>
      <c r="AI883" s="238" t="str">
        <f>IF($Z883="","",RANK(AE883,$AE$2:$AE$1001)+COUNTIF($AE$2:AE883,AE883)-1)</f>
        <v/>
      </c>
      <c r="AJ883" s="238" t="str">
        <f>IF($AD883&lt;0,COUNT($AJ$1:AJ882)+1,"")</f>
        <v/>
      </c>
      <c r="AL883" s="238" t="str">
        <f>'All Ticker P&amp;L'!A883</f>
        <v/>
      </c>
      <c r="AM883" s="238" t="str">
        <f>'All Ticker P&amp;L'!B883</f>
        <v/>
      </c>
      <c r="AN883" s="238" t="str">
        <f>'All Ticker P&amp;L'!C883</f>
        <v/>
      </c>
      <c r="AO883" s="238" t="str">
        <f>'All Ticker P&amp;L'!D883</f>
        <v/>
      </c>
      <c r="AP883" s="238">
        <f>IF($AL883="",0,'All Ticker P&amp;L'!E883)</f>
        <v>0</v>
      </c>
      <c r="AQ883" s="260">
        <f>IF($AL883="",0,'All Ticker P&amp;L'!J883*'All Ticker P&amp;L'!I883)</f>
        <v>0</v>
      </c>
      <c r="AR883" s="260">
        <f>IF($AL883="",0,'All Ticker P&amp;L'!L883)</f>
        <v>0</v>
      </c>
      <c r="AS883" s="261">
        <f>IF($AL883="",0,'All Ticker P&amp;L'!M883)</f>
        <v>0</v>
      </c>
      <c r="AT883" s="238" t="str">
        <f>IF($AL883="","",RANK(AR883,$AR$2:$AR$1001)+COUNTIF($AR$2:AR883,AR883)-1)</f>
        <v/>
      </c>
      <c r="AU883" s="238" t="str">
        <f>IF($AL883="","",RANK(AV883,$AV$2:$AV$1001)+COUNTIF($AV$2:AV883,AV883)-1)</f>
        <v/>
      </c>
      <c r="AV883" s="260">
        <f t="shared" si="58"/>
        <v>0</v>
      </c>
    </row>
    <row r="884" spans="26:48" ht="15" customHeight="1" x14ac:dyDescent="0.2">
      <c r="Z884" s="238" t="str">
        <f>Shares!A884</f>
        <v/>
      </c>
      <c r="AA884" s="238" t="str">
        <f>Shares!B884</f>
        <v/>
      </c>
      <c r="AB884" s="238" t="str">
        <f>Shares!C884</f>
        <v/>
      </c>
      <c r="AC884" s="238" t="str">
        <f>Shares!D884</f>
        <v/>
      </c>
      <c r="AD884" s="238">
        <f>IF($Z884="",0,Shares!E884)</f>
        <v>0</v>
      </c>
      <c r="AE884" s="260">
        <f>IF($Z884="",0,Shares!K884*Shares!J884)</f>
        <v>0</v>
      </c>
      <c r="AF884" s="261">
        <f t="shared" si="57"/>
        <v>0</v>
      </c>
      <c r="AG884" s="260">
        <f>IF($Z884="",0,Shares!M884)</f>
        <v>0</v>
      </c>
      <c r="AH884" s="261">
        <f>IF($Z884="",0,Shares!N884)</f>
        <v>0</v>
      </c>
      <c r="AI884" s="238" t="str">
        <f>IF($Z884="","",RANK(AE884,$AE$2:$AE$1001)+COUNTIF($AE$2:AE884,AE884)-1)</f>
        <v/>
      </c>
      <c r="AJ884" s="238" t="str">
        <f>IF($AD884&lt;0,COUNT($AJ$1:AJ883)+1,"")</f>
        <v/>
      </c>
      <c r="AL884" s="238" t="str">
        <f>'All Ticker P&amp;L'!A884</f>
        <v/>
      </c>
      <c r="AM884" s="238" t="str">
        <f>'All Ticker P&amp;L'!B884</f>
        <v/>
      </c>
      <c r="AN884" s="238" t="str">
        <f>'All Ticker P&amp;L'!C884</f>
        <v/>
      </c>
      <c r="AO884" s="238" t="str">
        <f>'All Ticker P&amp;L'!D884</f>
        <v/>
      </c>
      <c r="AP884" s="238">
        <f>IF($AL884="",0,'All Ticker P&amp;L'!E884)</f>
        <v>0</v>
      </c>
      <c r="AQ884" s="260">
        <f>IF($AL884="",0,'All Ticker P&amp;L'!J884*'All Ticker P&amp;L'!I884)</f>
        <v>0</v>
      </c>
      <c r="AR884" s="260">
        <f>IF($AL884="",0,'All Ticker P&amp;L'!L884)</f>
        <v>0</v>
      </c>
      <c r="AS884" s="261">
        <f>IF($AL884="",0,'All Ticker P&amp;L'!M884)</f>
        <v>0</v>
      </c>
      <c r="AT884" s="238" t="str">
        <f>IF($AL884="","",RANK(AR884,$AR$2:$AR$1001)+COUNTIF($AR$2:AR884,AR884)-1)</f>
        <v/>
      </c>
      <c r="AU884" s="238" t="str">
        <f>IF($AL884="","",RANK(AV884,$AV$2:$AV$1001)+COUNTIF($AV$2:AV884,AV884)-1)</f>
        <v/>
      </c>
      <c r="AV884" s="260">
        <f t="shared" si="58"/>
        <v>0</v>
      </c>
    </row>
    <row r="885" spans="26:48" ht="15" customHeight="1" x14ac:dyDescent="0.2">
      <c r="Z885" s="238" t="str">
        <f>Shares!A885</f>
        <v/>
      </c>
      <c r="AA885" s="238" t="str">
        <f>Shares!B885</f>
        <v/>
      </c>
      <c r="AB885" s="238" t="str">
        <f>Shares!C885</f>
        <v/>
      </c>
      <c r="AC885" s="238" t="str">
        <f>Shares!D885</f>
        <v/>
      </c>
      <c r="AD885" s="238">
        <f>IF($Z885="",0,Shares!E885)</f>
        <v>0</v>
      </c>
      <c r="AE885" s="260">
        <f>IF($Z885="",0,Shares!K885*Shares!J885)</f>
        <v>0</v>
      </c>
      <c r="AF885" s="261">
        <f t="shared" si="57"/>
        <v>0</v>
      </c>
      <c r="AG885" s="260">
        <f>IF($Z885="",0,Shares!M885)</f>
        <v>0</v>
      </c>
      <c r="AH885" s="261">
        <f>IF($Z885="",0,Shares!N885)</f>
        <v>0</v>
      </c>
      <c r="AI885" s="238" t="str">
        <f>IF($Z885="","",RANK(AE885,$AE$2:$AE$1001)+COUNTIF($AE$2:AE885,AE885)-1)</f>
        <v/>
      </c>
      <c r="AJ885" s="238" t="str">
        <f>IF($AD885&lt;0,COUNT($AJ$1:AJ884)+1,"")</f>
        <v/>
      </c>
      <c r="AL885" s="238" t="str">
        <f>'All Ticker P&amp;L'!A885</f>
        <v/>
      </c>
      <c r="AM885" s="238" t="str">
        <f>'All Ticker P&amp;L'!B885</f>
        <v/>
      </c>
      <c r="AN885" s="238" t="str">
        <f>'All Ticker P&amp;L'!C885</f>
        <v/>
      </c>
      <c r="AO885" s="238" t="str">
        <f>'All Ticker P&amp;L'!D885</f>
        <v/>
      </c>
      <c r="AP885" s="238">
        <f>IF($AL885="",0,'All Ticker P&amp;L'!E885)</f>
        <v>0</v>
      </c>
      <c r="AQ885" s="260">
        <f>IF($AL885="",0,'All Ticker P&amp;L'!J885*'All Ticker P&amp;L'!I885)</f>
        <v>0</v>
      </c>
      <c r="AR885" s="260">
        <f>IF($AL885="",0,'All Ticker P&amp;L'!L885)</f>
        <v>0</v>
      </c>
      <c r="AS885" s="261">
        <f>IF($AL885="",0,'All Ticker P&amp;L'!M885)</f>
        <v>0</v>
      </c>
      <c r="AT885" s="238" t="str">
        <f>IF($AL885="","",RANK(AR885,$AR$2:$AR$1001)+COUNTIF($AR$2:AR885,AR885)-1)</f>
        <v/>
      </c>
      <c r="AU885" s="238" t="str">
        <f>IF($AL885="","",RANK(AV885,$AV$2:$AV$1001)+COUNTIF($AV$2:AV885,AV885)-1)</f>
        <v/>
      </c>
      <c r="AV885" s="260">
        <f t="shared" si="58"/>
        <v>0</v>
      </c>
    </row>
    <row r="886" spans="26:48" ht="15" customHeight="1" x14ac:dyDescent="0.2">
      <c r="Z886" s="238" t="str">
        <f>Shares!A886</f>
        <v/>
      </c>
      <c r="AA886" s="238" t="str">
        <f>Shares!B886</f>
        <v/>
      </c>
      <c r="AB886" s="238" t="str">
        <f>Shares!C886</f>
        <v/>
      </c>
      <c r="AC886" s="238" t="str">
        <f>Shares!D886</f>
        <v/>
      </c>
      <c r="AD886" s="238">
        <f>IF($Z886="",0,Shares!E886)</f>
        <v>0</v>
      </c>
      <c r="AE886" s="260">
        <f>IF($Z886="",0,Shares!K886*Shares!J886)</f>
        <v>0</v>
      </c>
      <c r="AF886" s="261">
        <f t="shared" si="57"/>
        <v>0</v>
      </c>
      <c r="AG886" s="260">
        <f>IF($Z886="",0,Shares!M886)</f>
        <v>0</v>
      </c>
      <c r="AH886" s="261">
        <f>IF($Z886="",0,Shares!N886)</f>
        <v>0</v>
      </c>
      <c r="AI886" s="238" t="str">
        <f>IF($Z886="","",RANK(AE886,$AE$2:$AE$1001)+COUNTIF($AE$2:AE886,AE886)-1)</f>
        <v/>
      </c>
      <c r="AJ886" s="238" t="str">
        <f>IF($AD886&lt;0,COUNT($AJ$1:AJ885)+1,"")</f>
        <v/>
      </c>
      <c r="AL886" s="238" t="str">
        <f>'All Ticker P&amp;L'!A886</f>
        <v/>
      </c>
      <c r="AM886" s="238" t="str">
        <f>'All Ticker P&amp;L'!B886</f>
        <v/>
      </c>
      <c r="AN886" s="238" t="str">
        <f>'All Ticker P&amp;L'!C886</f>
        <v/>
      </c>
      <c r="AO886" s="238" t="str">
        <f>'All Ticker P&amp;L'!D886</f>
        <v/>
      </c>
      <c r="AP886" s="238">
        <f>IF($AL886="",0,'All Ticker P&amp;L'!E886)</f>
        <v>0</v>
      </c>
      <c r="AQ886" s="260">
        <f>IF($AL886="",0,'All Ticker P&amp;L'!J886*'All Ticker P&amp;L'!I886)</f>
        <v>0</v>
      </c>
      <c r="AR886" s="260">
        <f>IF($AL886="",0,'All Ticker P&amp;L'!L886)</f>
        <v>0</v>
      </c>
      <c r="AS886" s="261">
        <f>IF($AL886="",0,'All Ticker P&amp;L'!M886)</f>
        <v>0</v>
      </c>
      <c r="AT886" s="238" t="str">
        <f>IF($AL886="","",RANK(AR886,$AR$2:$AR$1001)+COUNTIF($AR$2:AR886,AR886)-1)</f>
        <v/>
      </c>
      <c r="AU886" s="238" t="str">
        <f>IF($AL886="","",RANK(AV886,$AV$2:$AV$1001)+COUNTIF($AV$2:AV886,AV886)-1)</f>
        <v/>
      </c>
      <c r="AV886" s="260">
        <f t="shared" si="58"/>
        <v>0</v>
      </c>
    </row>
    <row r="887" spans="26:48" ht="15" customHeight="1" x14ac:dyDescent="0.2">
      <c r="Z887" s="238" t="str">
        <f>Shares!A887</f>
        <v/>
      </c>
      <c r="AA887" s="238" t="str">
        <f>Shares!B887</f>
        <v/>
      </c>
      <c r="AB887" s="238" t="str">
        <f>Shares!C887</f>
        <v/>
      </c>
      <c r="AC887" s="238" t="str">
        <f>Shares!D887</f>
        <v/>
      </c>
      <c r="AD887" s="238">
        <f>IF($Z887="",0,Shares!E887)</f>
        <v>0</v>
      </c>
      <c r="AE887" s="260">
        <f>IF($Z887="",0,Shares!K887*Shares!J887)</f>
        <v>0</v>
      </c>
      <c r="AF887" s="261">
        <f t="shared" si="57"/>
        <v>0</v>
      </c>
      <c r="AG887" s="260">
        <f>IF($Z887="",0,Shares!M887)</f>
        <v>0</v>
      </c>
      <c r="AH887" s="261">
        <f>IF($Z887="",0,Shares!N887)</f>
        <v>0</v>
      </c>
      <c r="AI887" s="238" t="str">
        <f>IF($Z887="","",RANK(AE887,$AE$2:$AE$1001)+COUNTIF($AE$2:AE887,AE887)-1)</f>
        <v/>
      </c>
      <c r="AJ887" s="238" t="str">
        <f>IF($AD887&lt;0,COUNT($AJ$1:AJ886)+1,"")</f>
        <v/>
      </c>
      <c r="AL887" s="238" t="str">
        <f>'All Ticker P&amp;L'!A887</f>
        <v/>
      </c>
      <c r="AM887" s="238" t="str">
        <f>'All Ticker P&amp;L'!B887</f>
        <v/>
      </c>
      <c r="AN887" s="238" t="str">
        <f>'All Ticker P&amp;L'!C887</f>
        <v/>
      </c>
      <c r="AO887" s="238" t="str">
        <f>'All Ticker P&amp;L'!D887</f>
        <v/>
      </c>
      <c r="AP887" s="238">
        <f>IF($AL887="",0,'All Ticker P&amp;L'!E887)</f>
        <v>0</v>
      </c>
      <c r="AQ887" s="260">
        <f>IF($AL887="",0,'All Ticker P&amp;L'!J887*'All Ticker P&amp;L'!I887)</f>
        <v>0</v>
      </c>
      <c r="AR887" s="260">
        <f>IF($AL887="",0,'All Ticker P&amp;L'!L887)</f>
        <v>0</v>
      </c>
      <c r="AS887" s="261">
        <f>IF($AL887="",0,'All Ticker P&amp;L'!M887)</f>
        <v>0</v>
      </c>
      <c r="AT887" s="238" t="str">
        <f>IF($AL887="","",RANK(AR887,$AR$2:$AR$1001)+COUNTIF($AR$2:AR887,AR887)-1)</f>
        <v/>
      </c>
      <c r="AU887" s="238" t="str">
        <f>IF($AL887="","",RANK(AV887,$AV$2:$AV$1001)+COUNTIF($AV$2:AV887,AV887)-1)</f>
        <v/>
      </c>
      <c r="AV887" s="260">
        <f t="shared" si="58"/>
        <v>0</v>
      </c>
    </row>
    <row r="888" spans="26:48" ht="15" customHeight="1" x14ac:dyDescent="0.2">
      <c r="Z888" s="238" t="str">
        <f>Shares!A888</f>
        <v/>
      </c>
      <c r="AA888" s="238" t="str">
        <f>Shares!B888</f>
        <v/>
      </c>
      <c r="AB888" s="238" t="str">
        <f>Shares!C888</f>
        <v/>
      </c>
      <c r="AC888" s="238" t="str">
        <f>Shares!D888</f>
        <v/>
      </c>
      <c r="AD888" s="238">
        <f>IF($Z888="",0,Shares!E888)</f>
        <v>0</v>
      </c>
      <c r="AE888" s="260">
        <f>IF($Z888="",0,Shares!K888*Shares!J888)</f>
        <v>0</v>
      </c>
      <c r="AF888" s="261">
        <f t="shared" si="57"/>
        <v>0</v>
      </c>
      <c r="AG888" s="260">
        <f>IF($Z888="",0,Shares!M888)</f>
        <v>0</v>
      </c>
      <c r="AH888" s="261">
        <f>IF($Z888="",0,Shares!N888)</f>
        <v>0</v>
      </c>
      <c r="AI888" s="238" t="str">
        <f>IF($Z888="","",RANK(AE888,$AE$2:$AE$1001)+COUNTIF($AE$2:AE888,AE888)-1)</f>
        <v/>
      </c>
      <c r="AJ888" s="238" t="str">
        <f>IF($AD888&lt;0,COUNT($AJ$1:AJ887)+1,"")</f>
        <v/>
      </c>
      <c r="AL888" s="238" t="str">
        <f>'All Ticker P&amp;L'!A888</f>
        <v/>
      </c>
      <c r="AM888" s="238" t="str">
        <f>'All Ticker P&amp;L'!B888</f>
        <v/>
      </c>
      <c r="AN888" s="238" t="str">
        <f>'All Ticker P&amp;L'!C888</f>
        <v/>
      </c>
      <c r="AO888" s="238" t="str">
        <f>'All Ticker P&amp;L'!D888</f>
        <v/>
      </c>
      <c r="AP888" s="238">
        <f>IF($AL888="",0,'All Ticker P&amp;L'!E888)</f>
        <v>0</v>
      </c>
      <c r="AQ888" s="260">
        <f>IF($AL888="",0,'All Ticker P&amp;L'!J888*'All Ticker P&amp;L'!I888)</f>
        <v>0</v>
      </c>
      <c r="AR888" s="260">
        <f>IF($AL888="",0,'All Ticker P&amp;L'!L888)</f>
        <v>0</v>
      </c>
      <c r="AS888" s="261">
        <f>IF($AL888="",0,'All Ticker P&amp;L'!M888)</f>
        <v>0</v>
      </c>
      <c r="AT888" s="238" t="str">
        <f>IF($AL888="","",RANK(AR888,$AR$2:$AR$1001)+COUNTIF($AR$2:AR888,AR888)-1)</f>
        <v/>
      </c>
      <c r="AU888" s="238" t="str">
        <f>IF($AL888="","",RANK(AV888,$AV$2:$AV$1001)+COUNTIF($AV$2:AV888,AV888)-1)</f>
        <v/>
      </c>
      <c r="AV888" s="260">
        <f t="shared" si="58"/>
        <v>0</v>
      </c>
    </row>
    <row r="889" spans="26:48" ht="15" customHeight="1" x14ac:dyDescent="0.2">
      <c r="Z889" s="238" t="str">
        <f>Shares!A889</f>
        <v/>
      </c>
      <c r="AA889" s="238" t="str">
        <f>Shares!B889</f>
        <v/>
      </c>
      <c r="AB889" s="238" t="str">
        <f>Shares!C889</f>
        <v/>
      </c>
      <c r="AC889" s="238" t="str">
        <f>Shares!D889</f>
        <v/>
      </c>
      <c r="AD889" s="238">
        <f>IF($Z889="",0,Shares!E889)</f>
        <v>0</v>
      </c>
      <c r="AE889" s="260">
        <f>IF($Z889="",0,Shares!K889*Shares!J889)</f>
        <v>0</v>
      </c>
      <c r="AF889" s="261">
        <f t="shared" si="57"/>
        <v>0</v>
      </c>
      <c r="AG889" s="260">
        <f>IF($Z889="",0,Shares!M889)</f>
        <v>0</v>
      </c>
      <c r="AH889" s="261">
        <f>IF($Z889="",0,Shares!N889)</f>
        <v>0</v>
      </c>
      <c r="AI889" s="238" t="str">
        <f>IF($Z889="","",RANK(AE889,$AE$2:$AE$1001)+COUNTIF($AE$2:AE889,AE889)-1)</f>
        <v/>
      </c>
      <c r="AJ889" s="238" t="str">
        <f>IF($AD889&lt;0,COUNT($AJ$1:AJ888)+1,"")</f>
        <v/>
      </c>
      <c r="AL889" s="238" t="str">
        <f>'All Ticker P&amp;L'!A889</f>
        <v/>
      </c>
      <c r="AM889" s="238" t="str">
        <f>'All Ticker P&amp;L'!B889</f>
        <v/>
      </c>
      <c r="AN889" s="238" t="str">
        <f>'All Ticker P&amp;L'!C889</f>
        <v/>
      </c>
      <c r="AO889" s="238" t="str">
        <f>'All Ticker P&amp;L'!D889</f>
        <v/>
      </c>
      <c r="AP889" s="238">
        <f>IF($AL889="",0,'All Ticker P&amp;L'!E889)</f>
        <v>0</v>
      </c>
      <c r="AQ889" s="260">
        <f>IF($AL889="",0,'All Ticker P&amp;L'!J889*'All Ticker P&amp;L'!I889)</f>
        <v>0</v>
      </c>
      <c r="AR889" s="260">
        <f>IF($AL889="",0,'All Ticker P&amp;L'!L889)</f>
        <v>0</v>
      </c>
      <c r="AS889" s="261">
        <f>IF($AL889="",0,'All Ticker P&amp;L'!M889)</f>
        <v>0</v>
      </c>
      <c r="AT889" s="238" t="str">
        <f>IF($AL889="","",RANK(AR889,$AR$2:$AR$1001)+COUNTIF($AR$2:AR889,AR889)-1)</f>
        <v/>
      </c>
      <c r="AU889" s="238" t="str">
        <f>IF($AL889="","",RANK(AV889,$AV$2:$AV$1001)+COUNTIF($AV$2:AV889,AV889)-1)</f>
        <v/>
      </c>
      <c r="AV889" s="260">
        <f t="shared" si="58"/>
        <v>0</v>
      </c>
    </row>
    <row r="890" spans="26:48" ht="15" customHeight="1" x14ac:dyDescent="0.2">
      <c r="Z890" s="238" t="str">
        <f>Shares!A890</f>
        <v/>
      </c>
      <c r="AA890" s="238" t="str">
        <f>Shares!B890</f>
        <v/>
      </c>
      <c r="AB890" s="238" t="str">
        <f>Shares!C890</f>
        <v/>
      </c>
      <c r="AC890" s="238" t="str">
        <f>Shares!D890</f>
        <v/>
      </c>
      <c r="AD890" s="238">
        <f>IF($Z890="",0,Shares!E890)</f>
        <v>0</v>
      </c>
      <c r="AE890" s="260">
        <f>IF($Z890="",0,Shares!K890*Shares!J890)</f>
        <v>0</v>
      </c>
      <c r="AF890" s="261">
        <f t="shared" si="57"/>
        <v>0</v>
      </c>
      <c r="AG890" s="260">
        <f>IF($Z890="",0,Shares!M890)</f>
        <v>0</v>
      </c>
      <c r="AH890" s="261">
        <f>IF($Z890="",0,Shares!N890)</f>
        <v>0</v>
      </c>
      <c r="AI890" s="238" t="str">
        <f>IF($Z890="","",RANK(AE890,$AE$2:$AE$1001)+COUNTIF($AE$2:AE890,AE890)-1)</f>
        <v/>
      </c>
      <c r="AJ890" s="238" t="str">
        <f>IF($AD890&lt;0,COUNT($AJ$1:AJ889)+1,"")</f>
        <v/>
      </c>
      <c r="AL890" s="238" t="str">
        <f>'All Ticker P&amp;L'!A890</f>
        <v/>
      </c>
      <c r="AM890" s="238" t="str">
        <f>'All Ticker P&amp;L'!B890</f>
        <v/>
      </c>
      <c r="AN890" s="238" t="str">
        <f>'All Ticker P&amp;L'!C890</f>
        <v/>
      </c>
      <c r="AO890" s="238" t="str">
        <f>'All Ticker P&amp;L'!D890</f>
        <v/>
      </c>
      <c r="AP890" s="238">
        <f>IF($AL890="",0,'All Ticker P&amp;L'!E890)</f>
        <v>0</v>
      </c>
      <c r="AQ890" s="260">
        <f>IF($AL890="",0,'All Ticker P&amp;L'!J890*'All Ticker P&amp;L'!I890)</f>
        <v>0</v>
      </c>
      <c r="AR890" s="260">
        <f>IF($AL890="",0,'All Ticker P&amp;L'!L890)</f>
        <v>0</v>
      </c>
      <c r="AS890" s="261">
        <f>IF($AL890="",0,'All Ticker P&amp;L'!M890)</f>
        <v>0</v>
      </c>
      <c r="AT890" s="238" t="str">
        <f>IF($AL890="","",RANK(AR890,$AR$2:$AR$1001)+COUNTIF($AR$2:AR890,AR890)-1)</f>
        <v/>
      </c>
      <c r="AU890" s="238" t="str">
        <f>IF($AL890="","",RANK(AV890,$AV$2:$AV$1001)+COUNTIF($AV$2:AV890,AV890)-1)</f>
        <v/>
      </c>
      <c r="AV890" s="260">
        <f t="shared" si="58"/>
        <v>0</v>
      </c>
    </row>
    <row r="891" spans="26:48" ht="15" customHeight="1" x14ac:dyDescent="0.2">
      <c r="Z891" s="238" t="str">
        <f>Shares!A891</f>
        <v/>
      </c>
      <c r="AA891" s="238" t="str">
        <f>Shares!B891</f>
        <v/>
      </c>
      <c r="AB891" s="238" t="str">
        <f>Shares!C891</f>
        <v/>
      </c>
      <c r="AC891" s="238" t="str">
        <f>Shares!D891</f>
        <v/>
      </c>
      <c r="AD891" s="238">
        <f>IF($Z891="",0,Shares!E891)</f>
        <v>0</v>
      </c>
      <c r="AE891" s="260">
        <f>IF($Z891="",0,Shares!K891*Shares!J891)</f>
        <v>0</v>
      </c>
      <c r="AF891" s="261">
        <f t="shared" si="57"/>
        <v>0</v>
      </c>
      <c r="AG891" s="260">
        <f>IF($Z891="",0,Shares!M891)</f>
        <v>0</v>
      </c>
      <c r="AH891" s="261">
        <f>IF($Z891="",0,Shares!N891)</f>
        <v>0</v>
      </c>
      <c r="AI891" s="238" t="str">
        <f>IF($Z891="","",RANK(AE891,$AE$2:$AE$1001)+COUNTIF($AE$2:AE891,AE891)-1)</f>
        <v/>
      </c>
      <c r="AJ891" s="238" t="str">
        <f>IF($AD891&lt;0,COUNT($AJ$1:AJ890)+1,"")</f>
        <v/>
      </c>
      <c r="AL891" s="238" t="str">
        <f>'All Ticker P&amp;L'!A891</f>
        <v/>
      </c>
      <c r="AM891" s="238" t="str">
        <f>'All Ticker P&amp;L'!B891</f>
        <v/>
      </c>
      <c r="AN891" s="238" t="str">
        <f>'All Ticker P&amp;L'!C891</f>
        <v/>
      </c>
      <c r="AO891" s="238" t="str">
        <f>'All Ticker P&amp;L'!D891</f>
        <v/>
      </c>
      <c r="AP891" s="238">
        <f>IF($AL891="",0,'All Ticker P&amp;L'!E891)</f>
        <v>0</v>
      </c>
      <c r="AQ891" s="260">
        <f>IF($AL891="",0,'All Ticker P&amp;L'!J891*'All Ticker P&amp;L'!I891)</f>
        <v>0</v>
      </c>
      <c r="AR891" s="260">
        <f>IF($AL891="",0,'All Ticker P&amp;L'!L891)</f>
        <v>0</v>
      </c>
      <c r="AS891" s="261">
        <f>IF($AL891="",0,'All Ticker P&amp;L'!M891)</f>
        <v>0</v>
      </c>
      <c r="AT891" s="238" t="str">
        <f>IF($AL891="","",RANK(AR891,$AR$2:$AR$1001)+COUNTIF($AR$2:AR891,AR891)-1)</f>
        <v/>
      </c>
      <c r="AU891" s="238" t="str">
        <f>IF($AL891="","",RANK(AV891,$AV$2:$AV$1001)+COUNTIF($AV$2:AV891,AV891)-1)</f>
        <v/>
      </c>
      <c r="AV891" s="260">
        <f t="shared" si="58"/>
        <v>0</v>
      </c>
    </row>
    <row r="892" spans="26:48" ht="15" customHeight="1" x14ac:dyDescent="0.2">
      <c r="Z892" s="238" t="str">
        <f>Shares!A892</f>
        <v/>
      </c>
      <c r="AA892" s="238" t="str">
        <f>Shares!B892</f>
        <v/>
      </c>
      <c r="AB892" s="238" t="str">
        <f>Shares!C892</f>
        <v/>
      </c>
      <c r="AC892" s="238" t="str">
        <f>Shares!D892</f>
        <v/>
      </c>
      <c r="AD892" s="238">
        <f>IF($Z892="",0,Shares!E892)</f>
        <v>0</v>
      </c>
      <c r="AE892" s="260">
        <f>IF($Z892="",0,Shares!K892*Shares!J892)</f>
        <v>0</v>
      </c>
      <c r="AF892" s="261">
        <f t="shared" si="57"/>
        <v>0</v>
      </c>
      <c r="AG892" s="260">
        <f>IF($Z892="",0,Shares!M892)</f>
        <v>0</v>
      </c>
      <c r="AH892" s="261">
        <f>IF($Z892="",0,Shares!N892)</f>
        <v>0</v>
      </c>
      <c r="AI892" s="238" t="str">
        <f>IF($Z892="","",RANK(AE892,$AE$2:$AE$1001)+COUNTIF($AE$2:AE892,AE892)-1)</f>
        <v/>
      </c>
      <c r="AJ892" s="238" t="str">
        <f>IF($AD892&lt;0,COUNT($AJ$1:AJ891)+1,"")</f>
        <v/>
      </c>
      <c r="AL892" s="238" t="str">
        <f>'All Ticker P&amp;L'!A892</f>
        <v/>
      </c>
      <c r="AM892" s="238" t="str">
        <f>'All Ticker P&amp;L'!B892</f>
        <v/>
      </c>
      <c r="AN892" s="238" t="str">
        <f>'All Ticker P&amp;L'!C892</f>
        <v/>
      </c>
      <c r="AO892" s="238" t="str">
        <f>'All Ticker P&amp;L'!D892</f>
        <v/>
      </c>
      <c r="AP892" s="238">
        <f>IF($AL892="",0,'All Ticker P&amp;L'!E892)</f>
        <v>0</v>
      </c>
      <c r="AQ892" s="260">
        <f>IF($AL892="",0,'All Ticker P&amp;L'!J892*'All Ticker P&amp;L'!I892)</f>
        <v>0</v>
      </c>
      <c r="AR892" s="260">
        <f>IF($AL892="",0,'All Ticker P&amp;L'!L892)</f>
        <v>0</v>
      </c>
      <c r="AS892" s="261">
        <f>IF($AL892="",0,'All Ticker P&amp;L'!M892)</f>
        <v>0</v>
      </c>
      <c r="AT892" s="238" t="str">
        <f>IF($AL892="","",RANK(AR892,$AR$2:$AR$1001)+COUNTIF($AR$2:AR892,AR892)-1)</f>
        <v/>
      </c>
      <c r="AU892" s="238" t="str">
        <f>IF($AL892="","",RANK(AV892,$AV$2:$AV$1001)+COUNTIF($AV$2:AV892,AV892)-1)</f>
        <v/>
      </c>
      <c r="AV892" s="260">
        <f t="shared" si="58"/>
        <v>0</v>
      </c>
    </row>
    <row r="893" spans="26:48" ht="15" customHeight="1" x14ac:dyDescent="0.2">
      <c r="Z893" s="238" t="str">
        <f>Shares!A893</f>
        <v/>
      </c>
      <c r="AA893" s="238" t="str">
        <f>Shares!B893</f>
        <v/>
      </c>
      <c r="AB893" s="238" t="str">
        <f>Shares!C893</f>
        <v/>
      </c>
      <c r="AC893" s="238" t="str">
        <f>Shares!D893</f>
        <v/>
      </c>
      <c r="AD893" s="238">
        <f>IF($Z893="",0,Shares!E893)</f>
        <v>0</v>
      </c>
      <c r="AE893" s="260">
        <f>IF($Z893="",0,Shares!K893*Shares!J893)</f>
        <v>0</v>
      </c>
      <c r="AF893" s="261">
        <f t="shared" si="57"/>
        <v>0</v>
      </c>
      <c r="AG893" s="260">
        <f>IF($Z893="",0,Shares!M893)</f>
        <v>0</v>
      </c>
      <c r="AH893" s="261">
        <f>IF($Z893="",0,Shares!N893)</f>
        <v>0</v>
      </c>
      <c r="AI893" s="238" t="str">
        <f>IF($Z893="","",RANK(AE893,$AE$2:$AE$1001)+COUNTIF($AE$2:AE893,AE893)-1)</f>
        <v/>
      </c>
      <c r="AJ893" s="238" t="str">
        <f>IF($AD893&lt;0,COUNT($AJ$1:AJ892)+1,"")</f>
        <v/>
      </c>
      <c r="AL893" s="238" t="str">
        <f>'All Ticker P&amp;L'!A893</f>
        <v/>
      </c>
      <c r="AM893" s="238" t="str">
        <f>'All Ticker P&amp;L'!B893</f>
        <v/>
      </c>
      <c r="AN893" s="238" t="str">
        <f>'All Ticker P&amp;L'!C893</f>
        <v/>
      </c>
      <c r="AO893" s="238" t="str">
        <f>'All Ticker P&amp;L'!D893</f>
        <v/>
      </c>
      <c r="AP893" s="238">
        <f>IF($AL893="",0,'All Ticker P&amp;L'!E893)</f>
        <v>0</v>
      </c>
      <c r="AQ893" s="260">
        <f>IF($AL893="",0,'All Ticker P&amp;L'!J893*'All Ticker P&amp;L'!I893)</f>
        <v>0</v>
      </c>
      <c r="AR893" s="260">
        <f>IF($AL893="",0,'All Ticker P&amp;L'!L893)</f>
        <v>0</v>
      </c>
      <c r="AS893" s="261">
        <f>IF($AL893="",0,'All Ticker P&amp;L'!M893)</f>
        <v>0</v>
      </c>
      <c r="AT893" s="238" t="str">
        <f>IF($AL893="","",RANK(AR893,$AR$2:$AR$1001)+COUNTIF($AR$2:AR893,AR893)-1)</f>
        <v/>
      </c>
      <c r="AU893" s="238" t="str">
        <f>IF($AL893="","",RANK(AV893,$AV$2:$AV$1001)+COUNTIF($AV$2:AV893,AV893)-1)</f>
        <v/>
      </c>
      <c r="AV893" s="260">
        <f t="shared" si="58"/>
        <v>0</v>
      </c>
    </row>
    <row r="894" spans="26:48" ht="15" customHeight="1" x14ac:dyDescent="0.2">
      <c r="Z894" s="238" t="str">
        <f>Shares!A894</f>
        <v/>
      </c>
      <c r="AA894" s="238" t="str">
        <f>Shares!B894</f>
        <v/>
      </c>
      <c r="AB894" s="238" t="str">
        <f>Shares!C894</f>
        <v/>
      </c>
      <c r="AC894" s="238" t="str">
        <f>Shares!D894</f>
        <v/>
      </c>
      <c r="AD894" s="238">
        <f>IF($Z894="",0,Shares!E894)</f>
        <v>0</v>
      </c>
      <c r="AE894" s="260">
        <f>IF($Z894="",0,Shares!K894*Shares!J894)</f>
        <v>0</v>
      </c>
      <c r="AF894" s="261">
        <f t="shared" si="57"/>
        <v>0</v>
      </c>
      <c r="AG894" s="260">
        <f>IF($Z894="",0,Shares!M894)</f>
        <v>0</v>
      </c>
      <c r="AH894" s="261">
        <f>IF($Z894="",0,Shares!N894)</f>
        <v>0</v>
      </c>
      <c r="AI894" s="238" t="str">
        <f>IF($Z894="","",RANK(AE894,$AE$2:$AE$1001)+COUNTIF($AE$2:AE894,AE894)-1)</f>
        <v/>
      </c>
      <c r="AJ894" s="238" t="str">
        <f>IF($AD894&lt;0,COUNT($AJ$1:AJ893)+1,"")</f>
        <v/>
      </c>
      <c r="AL894" s="238" t="str">
        <f>'All Ticker P&amp;L'!A894</f>
        <v/>
      </c>
      <c r="AM894" s="238" t="str">
        <f>'All Ticker P&amp;L'!B894</f>
        <v/>
      </c>
      <c r="AN894" s="238" t="str">
        <f>'All Ticker P&amp;L'!C894</f>
        <v/>
      </c>
      <c r="AO894" s="238" t="str">
        <f>'All Ticker P&amp;L'!D894</f>
        <v/>
      </c>
      <c r="AP894" s="238">
        <f>IF($AL894="",0,'All Ticker P&amp;L'!E894)</f>
        <v>0</v>
      </c>
      <c r="AQ894" s="260">
        <f>IF($AL894="",0,'All Ticker P&amp;L'!J894*'All Ticker P&amp;L'!I894)</f>
        <v>0</v>
      </c>
      <c r="AR894" s="260">
        <f>IF($AL894="",0,'All Ticker P&amp;L'!L894)</f>
        <v>0</v>
      </c>
      <c r="AS894" s="261">
        <f>IF($AL894="",0,'All Ticker P&amp;L'!M894)</f>
        <v>0</v>
      </c>
      <c r="AT894" s="238" t="str">
        <f>IF($AL894="","",RANK(AR894,$AR$2:$AR$1001)+COUNTIF($AR$2:AR894,AR894)-1)</f>
        <v/>
      </c>
      <c r="AU894" s="238" t="str">
        <f>IF($AL894="","",RANK(AV894,$AV$2:$AV$1001)+COUNTIF($AV$2:AV894,AV894)-1)</f>
        <v/>
      </c>
      <c r="AV894" s="260">
        <f t="shared" si="58"/>
        <v>0</v>
      </c>
    </row>
    <row r="895" spans="26:48" ht="15" customHeight="1" x14ac:dyDescent="0.2">
      <c r="Z895" s="238" t="str">
        <f>Shares!A895</f>
        <v/>
      </c>
      <c r="AA895" s="238" t="str">
        <f>Shares!B895</f>
        <v/>
      </c>
      <c r="AB895" s="238" t="str">
        <f>Shares!C895</f>
        <v/>
      </c>
      <c r="AC895" s="238" t="str">
        <f>Shares!D895</f>
        <v/>
      </c>
      <c r="AD895" s="238">
        <f>IF($Z895="",0,Shares!E895)</f>
        <v>0</v>
      </c>
      <c r="AE895" s="260">
        <f>IF($Z895="",0,Shares!K895*Shares!J895)</f>
        <v>0</v>
      </c>
      <c r="AF895" s="261">
        <f t="shared" si="57"/>
        <v>0</v>
      </c>
      <c r="AG895" s="260">
        <f>IF($Z895="",0,Shares!M895)</f>
        <v>0</v>
      </c>
      <c r="AH895" s="261">
        <f>IF($Z895="",0,Shares!N895)</f>
        <v>0</v>
      </c>
      <c r="AI895" s="238" t="str">
        <f>IF($Z895="","",RANK(AE895,$AE$2:$AE$1001)+COUNTIF($AE$2:AE895,AE895)-1)</f>
        <v/>
      </c>
      <c r="AJ895" s="238" t="str">
        <f>IF($AD895&lt;0,COUNT($AJ$1:AJ894)+1,"")</f>
        <v/>
      </c>
      <c r="AL895" s="238" t="str">
        <f>'All Ticker P&amp;L'!A895</f>
        <v/>
      </c>
      <c r="AM895" s="238" t="str">
        <f>'All Ticker P&amp;L'!B895</f>
        <v/>
      </c>
      <c r="AN895" s="238" t="str">
        <f>'All Ticker P&amp;L'!C895</f>
        <v/>
      </c>
      <c r="AO895" s="238" t="str">
        <f>'All Ticker P&amp;L'!D895</f>
        <v/>
      </c>
      <c r="AP895" s="238">
        <f>IF($AL895="",0,'All Ticker P&amp;L'!E895)</f>
        <v>0</v>
      </c>
      <c r="AQ895" s="260">
        <f>IF($AL895="",0,'All Ticker P&amp;L'!J895*'All Ticker P&amp;L'!I895)</f>
        <v>0</v>
      </c>
      <c r="AR895" s="260">
        <f>IF($AL895="",0,'All Ticker P&amp;L'!L895)</f>
        <v>0</v>
      </c>
      <c r="AS895" s="261">
        <f>IF($AL895="",0,'All Ticker P&amp;L'!M895)</f>
        <v>0</v>
      </c>
      <c r="AT895" s="238" t="str">
        <f>IF($AL895="","",RANK(AR895,$AR$2:$AR$1001)+COUNTIF($AR$2:AR895,AR895)-1)</f>
        <v/>
      </c>
      <c r="AU895" s="238" t="str">
        <f>IF($AL895="","",RANK(AV895,$AV$2:$AV$1001)+COUNTIF($AV$2:AV895,AV895)-1)</f>
        <v/>
      </c>
      <c r="AV895" s="260">
        <f t="shared" si="58"/>
        <v>0</v>
      </c>
    </row>
    <row r="896" spans="26:48" ht="15" customHeight="1" x14ac:dyDescent="0.2">
      <c r="Z896" s="238" t="str">
        <f>Shares!A896</f>
        <v/>
      </c>
      <c r="AA896" s="238" t="str">
        <f>Shares!B896</f>
        <v/>
      </c>
      <c r="AB896" s="238" t="str">
        <f>Shares!C896</f>
        <v/>
      </c>
      <c r="AC896" s="238" t="str">
        <f>Shares!D896</f>
        <v/>
      </c>
      <c r="AD896" s="238">
        <f>IF($Z896="",0,Shares!E896)</f>
        <v>0</v>
      </c>
      <c r="AE896" s="260">
        <f>IF($Z896="",0,Shares!K896*Shares!J896)</f>
        <v>0</v>
      </c>
      <c r="AF896" s="261">
        <f t="shared" si="57"/>
        <v>0</v>
      </c>
      <c r="AG896" s="260">
        <f>IF($Z896="",0,Shares!M896)</f>
        <v>0</v>
      </c>
      <c r="AH896" s="261">
        <f>IF($Z896="",0,Shares!N896)</f>
        <v>0</v>
      </c>
      <c r="AI896" s="238" t="str">
        <f>IF($Z896="","",RANK(AE896,$AE$2:$AE$1001)+COUNTIF($AE$2:AE896,AE896)-1)</f>
        <v/>
      </c>
      <c r="AJ896" s="238" t="str">
        <f>IF($AD896&lt;0,COUNT($AJ$1:AJ895)+1,"")</f>
        <v/>
      </c>
      <c r="AL896" s="238" t="str">
        <f>'All Ticker P&amp;L'!A896</f>
        <v/>
      </c>
      <c r="AM896" s="238" t="str">
        <f>'All Ticker P&amp;L'!B896</f>
        <v/>
      </c>
      <c r="AN896" s="238" t="str">
        <f>'All Ticker P&amp;L'!C896</f>
        <v/>
      </c>
      <c r="AO896" s="238" t="str">
        <f>'All Ticker P&amp;L'!D896</f>
        <v/>
      </c>
      <c r="AP896" s="238">
        <f>IF($AL896="",0,'All Ticker P&amp;L'!E896)</f>
        <v>0</v>
      </c>
      <c r="AQ896" s="260">
        <f>IF($AL896="",0,'All Ticker P&amp;L'!J896*'All Ticker P&amp;L'!I896)</f>
        <v>0</v>
      </c>
      <c r="AR896" s="260">
        <f>IF($AL896="",0,'All Ticker P&amp;L'!L896)</f>
        <v>0</v>
      </c>
      <c r="AS896" s="261">
        <f>IF($AL896="",0,'All Ticker P&amp;L'!M896)</f>
        <v>0</v>
      </c>
      <c r="AT896" s="238" t="str">
        <f>IF($AL896="","",RANK(AR896,$AR$2:$AR$1001)+COUNTIF($AR$2:AR896,AR896)-1)</f>
        <v/>
      </c>
      <c r="AU896" s="238" t="str">
        <f>IF($AL896="","",RANK(AV896,$AV$2:$AV$1001)+COUNTIF($AV$2:AV896,AV896)-1)</f>
        <v/>
      </c>
      <c r="AV896" s="260">
        <f t="shared" si="58"/>
        <v>0</v>
      </c>
    </row>
    <row r="897" spans="26:48" ht="15" customHeight="1" x14ac:dyDescent="0.2">
      <c r="Z897" s="238" t="str">
        <f>Shares!A897</f>
        <v/>
      </c>
      <c r="AA897" s="238" t="str">
        <f>Shares!B897</f>
        <v/>
      </c>
      <c r="AB897" s="238" t="str">
        <f>Shares!C897</f>
        <v/>
      </c>
      <c r="AC897" s="238" t="str">
        <f>Shares!D897</f>
        <v/>
      </c>
      <c r="AD897" s="238">
        <f>IF($Z897="",0,Shares!E897)</f>
        <v>0</v>
      </c>
      <c r="AE897" s="260">
        <f>IF($Z897="",0,Shares!K897*Shares!J897)</f>
        <v>0</v>
      </c>
      <c r="AF897" s="261">
        <f t="shared" si="57"/>
        <v>0</v>
      </c>
      <c r="AG897" s="260">
        <f>IF($Z897="",0,Shares!M897)</f>
        <v>0</v>
      </c>
      <c r="AH897" s="261">
        <f>IF($Z897="",0,Shares!N897)</f>
        <v>0</v>
      </c>
      <c r="AI897" s="238" t="str">
        <f>IF($Z897="","",RANK(AE897,$AE$2:$AE$1001)+COUNTIF($AE$2:AE897,AE897)-1)</f>
        <v/>
      </c>
      <c r="AJ897" s="238" t="str">
        <f>IF($AD897&lt;0,COUNT($AJ$1:AJ896)+1,"")</f>
        <v/>
      </c>
      <c r="AL897" s="238" t="str">
        <f>'All Ticker P&amp;L'!A897</f>
        <v/>
      </c>
      <c r="AM897" s="238" t="str">
        <f>'All Ticker P&amp;L'!B897</f>
        <v/>
      </c>
      <c r="AN897" s="238" t="str">
        <f>'All Ticker P&amp;L'!C897</f>
        <v/>
      </c>
      <c r="AO897" s="238" t="str">
        <f>'All Ticker P&amp;L'!D897</f>
        <v/>
      </c>
      <c r="AP897" s="238">
        <f>IF($AL897="",0,'All Ticker P&amp;L'!E897)</f>
        <v>0</v>
      </c>
      <c r="AQ897" s="260">
        <f>IF($AL897="",0,'All Ticker P&amp;L'!J897*'All Ticker P&amp;L'!I897)</f>
        <v>0</v>
      </c>
      <c r="AR897" s="260">
        <f>IF($AL897="",0,'All Ticker P&amp;L'!L897)</f>
        <v>0</v>
      </c>
      <c r="AS897" s="261">
        <f>IF($AL897="",0,'All Ticker P&amp;L'!M897)</f>
        <v>0</v>
      </c>
      <c r="AT897" s="238" t="str">
        <f>IF($AL897="","",RANK(AR897,$AR$2:$AR$1001)+COUNTIF($AR$2:AR897,AR897)-1)</f>
        <v/>
      </c>
      <c r="AU897" s="238" t="str">
        <f>IF($AL897="","",RANK(AV897,$AV$2:$AV$1001)+COUNTIF($AV$2:AV897,AV897)-1)</f>
        <v/>
      </c>
      <c r="AV897" s="260">
        <f t="shared" si="58"/>
        <v>0</v>
      </c>
    </row>
    <row r="898" spans="26:48" ht="15" customHeight="1" x14ac:dyDescent="0.2">
      <c r="Z898" s="238" t="str">
        <f>Shares!A898</f>
        <v/>
      </c>
      <c r="AA898" s="238" t="str">
        <f>Shares!B898</f>
        <v/>
      </c>
      <c r="AB898" s="238" t="str">
        <f>Shares!C898</f>
        <v/>
      </c>
      <c r="AC898" s="238" t="str">
        <f>Shares!D898</f>
        <v/>
      </c>
      <c r="AD898" s="238">
        <f>IF($Z898="",0,Shares!E898)</f>
        <v>0</v>
      </c>
      <c r="AE898" s="260">
        <f>IF($Z898="",0,Shares!K898*Shares!J898)</f>
        <v>0</v>
      </c>
      <c r="AF898" s="261">
        <f t="shared" ref="AF898:AF961" si="59">IFERROR(AE898/$B$5,0)</f>
        <v>0</v>
      </c>
      <c r="AG898" s="260">
        <f>IF($Z898="",0,Shares!M898)</f>
        <v>0</v>
      </c>
      <c r="AH898" s="261">
        <f>IF($Z898="",0,Shares!N898)</f>
        <v>0</v>
      </c>
      <c r="AI898" s="238" t="str">
        <f>IF($Z898="","",RANK(AE898,$AE$2:$AE$1001)+COUNTIF($AE$2:AE898,AE898)-1)</f>
        <v/>
      </c>
      <c r="AJ898" s="238" t="str">
        <f>IF($AD898&lt;0,COUNT($AJ$1:AJ897)+1,"")</f>
        <v/>
      </c>
      <c r="AL898" s="238" t="str">
        <f>'All Ticker P&amp;L'!A898</f>
        <v/>
      </c>
      <c r="AM898" s="238" t="str">
        <f>'All Ticker P&amp;L'!B898</f>
        <v/>
      </c>
      <c r="AN898" s="238" t="str">
        <f>'All Ticker P&amp;L'!C898</f>
        <v/>
      </c>
      <c r="AO898" s="238" t="str">
        <f>'All Ticker P&amp;L'!D898</f>
        <v/>
      </c>
      <c r="AP898" s="238">
        <f>IF($AL898="",0,'All Ticker P&amp;L'!E898)</f>
        <v>0</v>
      </c>
      <c r="AQ898" s="260">
        <f>IF($AL898="",0,'All Ticker P&amp;L'!J898*'All Ticker P&amp;L'!I898)</f>
        <v>0</v>
      </c>
      <c r="AR898" s="260">
        <f>IF($AL898="",0,'All Ticker P&amp;L'!L898)</f>
        <v>0</v>
      </c>
      <c r="AS898" s="261">
        <f>IF($AL898="",0,'All Ticker P&amp;L'!M898)</f>
        <v>0</v>
      </c>
      <c r="AT898" s="238" t="str">
        <f>IF($AL898="","",RANK(AR898,$AR$2:$AR$1001)+COUNTIF($AR$2:AR898,AR898)-1)</f>
        <v/>
      </c>
      <c r="AU898" s="238" t="str">
        <f>IF($AL898="","",RANK(AV898,$AV$2:$AV$1001)+COUNTIF($AV$2:AV898,AV898)-1)</f>
        <v/>
      </c>
      <c r="AV898" s="260">
        <f t="shared" ref="AV898:AV961" si="60">-AR898</f>
        <v>0</v>
      </c>
    </row>
    <row r="899" spans="26:48" ht="15" customHeight="1" x14ac:dyDescent="0.2">
      <c r="Z899" s="238" t="str">
        <f>Shares!A899</f>
        <v/>
      </c>
      <c r="AA899" s="238" t="str">
        <f>Shares!B899</f>
        <v/>
      </c>
      <c r="AB899" s="238" t="str">
        <f>Shares!C899</f>
        <v/>
      </c>
      <c r="AC899" s="238" t="str">
        <f>Shares!D899</f>
        <v/>
      </c>
      <c r="AD899" s="238">
        <f>IF($Z899="",0,Shares!E899)</f>
        <v>0</v>
      </c>
      <c r="AE899" s="260">
        <f>IF($Z899="",0,Shares!K899*Shares!J899)</f>
        <v>0</v>
      </c>
      <c r="AF899" s="261">
        <f t="shared" si="59"/>
        <v>0</v>
      </c>
      <c r="AG899" s="260">
        <f>IF($Z899="",0,Shares!M899)</f>
        <v>0</v>
      </c>
      <c r="AH899" s="261">
        <f>IF($Z899="",0,Shares!N899)</f>
        <v>0</v>
      </c>
      <c r="AI899" s="238" t="str">
        <f>IF($Z899="","",RANK(AE899,$AE$2:$AE$1001)+COUNTIF($AE$2:AE899,AE899)-1)</f>
        <v/>
      </c>
      <c r="AJ899" s="238" t="str">
        <f>IF($AD899&lt;0,COUNT($AJ$1:AJ898)+1,"")</f>
        <v/>
      </c>
      <c r="AL899" s="238" t="str">
        <f>'All Ticker P&amp;L'!A899</f>
        <v/>
      </c>
      <c r="AM899" s="238" t="str">
        <f>'All Ticker P&amp;L'!B899</f>
        <v/>
      </c>
      <c r="AN899" s="238" t="str">
        <f>'All Ticker P&amp;L'!C899</f>
        <v/>
      </c>
      <c r="AO899" s="238" t="str">
        <f>'All Ticker P&amp;L'!D899</f>
        <v/>
      </c>
      <c r="AP899" s="238">
        <f>IF($AL899="",0,'All Ticker P&amp;L'!E899)</f>
        <v>0</v>
      </c>
      <c r="AQ899" s="260">
        <f>IF($AL899="",0,'All Ticker P&amp;L'!J899*'All Ticker P&amp;L'!I899)</f>
        <v>0</v>
      </c>
      <c r="AR899" s="260">
        <f>IF($AL899="",0,'All Ticker P&amp;L'!L899)</f>
        <v>0</v>
      </c>
      <c r="AS899" s="261">
        <f>IF($AL899="",0,'All Ticker P&amp;L'!M899)</f>
        <v>0</v>
      </c>
      <c r="AT899" s="238" t="str">
        <f>IF($AL899="","",RANK(AR899,$AR$2:$AR$1001)+COUNTIF($AR$2:AR899,AR899)-1)</f>
        <v/>
      </c>
      <c r="AU899" s="238" t="str">
        <f>IF($AL899="","",RANK(AV899,$AV$2:$AV$1001)+COUNTIF($AV$2:AV899,AV899)-1)</f>
        <v/>
      </c>
      <c r="AV899" s="260">
        <f t="shared" si="60"/>
        <v>0</v>
      </c>
    </row>
    <row r="900" spans="26:48" ht="15" customHeight="1" x14ac:dyDescent="0.2">
      <c r="Z900" s="238" t="str">
        <f>Shares!A900</f>
        <v/>
      </c>
      <c r="AA900" s="238" t="str">
        <f>Shares!B900</f>
        <v/>
      </c>
      <c r="AB900" s="238" t="str">
        <f>Shares!C900</f>
        <v/>
      </c>
      <c r="AC900" s="238" t="str">
        <f>Shares!D900</f>
        <v/>
      </c>
      <c r="AD900" s="238">
        <f>IF($Z900="",0,Shares!E900)</f>
        <v>0</v>
      </c>
      <c r="AE900" s="260">
        <f>IF($Z900="",0,Shares!K900*Shares!J900)</f>
        <v>0</v>
      </c>
      <c r="AF900" s="261">
        <f t="shared" si="59"/>
        <v>0</v>
      </c>
      <c r="AG900" s="260">
        <f>IF($Z900="",0,Shares!M900)</f>
        <v>0</v>
      </c>
      <c r="AH900" s="261">
        <f>IF($Z900="",0,Shares!N900)</f>
        <v>0</v>
      </c>
      <c r="AI900" s="238" t="str">
        <f>IF($Z900="","",RANK(AE900,$AE$2:$AE$1001)+COUNTIF($AE$2:AE900,AE900)-1)</f>
        <v/>
      </c>
      <c r="AJ900" s="238" t="str">
        <f>IF($AD900&lt;0,COUNT($AJ$1:AJ899)+1,"")</f>
        <v/>
      </c>
      <c r="AL900" s="238" t="str">
        <f>'All Ticker P&amp;L'!A900</f>
        <v/>
      </c>
      <c r="AM900" s="238" t="str">
        <f>'All Ticker P&amp;L'!B900</f>
        <v/>
      </c>
      <c r="AN900" s="238" t="str">
        <f>'All Ticker P&amp;L'!C900</f>
        <v/>
      </c>
      <c r="AO900" s="238" t="str">
        <f>'All Ticker P&amp;L'!D900</f>
        <v/>
      </c>
      <c r="AP900" s="238">
        <f>IF($AL900="",0,'All Ticker P&amp;L'!E900)</f>
        <v>0</v>
      </c>
      <c r="AQ900" s="260">
        <f>IF($AL900="",0,'All Ticker P&amp;L'!J900*'All Ticker P&amp;L'!I900)</f>
        <v>0</v>
      </c>
      <c r="AR900" s="260">
        <f>IF($AL900="",0,'All Ticker P&amp;L'!L900)</f>
        <v>0</v>
      </c>
      <c r="AS900" s="261">
        <f>IF($AL900="",0,'All Ticker P&amp;L'!M900)</f>
        <v>0</v>
      </c>
      <c r="AT900" s="238" t="str">
        <f>IF($AL900="","",RANK(AR900,$AR$2:$AR$1001)+COUNTIF($AR$2:AR900,AR900)-1)</f>
        <v/>
      </c>
      <c r="AU900" s="238" t="str">
        <f>IF($AL900="","",RANK(AV900,$AV$2:$AV$1001)+COUNTIF($AV$2:AV900,AV900)-1)</f>
        <v/>
      </c>
      <c r="AV900" s="260">
        <f t="shared" si="60"/>
        <v>0</v>
      </c>
    </row>
    <row r="901" spans="26:48" ht="15" customHeight="1" x14ac:dyDescent="0.2">
      <c r="Z901" s="238" t="str">
        <f>Shares!A901</f>
        <v/>
      </c>
      <c r="AA901" s="238" t="str">
        <f>Shares!B901</f>
        <v/>
      </c>
      <c r="AB901" s="238" t="str">
        <f>Shares!C901</f>
        <v/>
      </c>
      <c r="AC901" s="238" t="str">
        <f>Shares!D901</f>
        <v/>
      </c>
      <c r="AD901" s="238">
        <f>IF($Z901="",0,Shares!E901)</f>
        <v>0</v>
      </c>
      <c r="AE901" s="260">
        <f>IF($Z901="",0,Shares!K901*Shares!J901)</f>
        <v>0</v>
      </c>
      <c r="AF901" s="261">
        <f t="shared" si="59"/>
        <v>0</v>
      </c>
      <c r="AG901" s="260">
        <f>IF($Z901="",0,Shares!M901)</f>
        <v>0</v>
      </c>
      <c r="AH901" s="261">
        <f>IF($Z901="",0,Shares!N901)</f>
        <v>0</v>
      </c>
      <c r="AI901" s="238" t="str">
        <f>IF($Z901="","",RANK(AE901,$AE$2:$AE$1001)+COUNTIF($AE$2:AE901,AE901)-1)</f>
        <v/>
      </c>
      <c r="AJ901" s="238" t="str">
        <f>IF($AD901&lt;0,COUNT($AJ$1:AJ900)+1,"")</f>
        <v/>
      </c>
      <c r="AL901" s="238" t="str">
        <f>'All Ticker P&amp;L'!A901</f>
        <v/>
      </c>
      <c r="AM901" s="238" t="str">
        <f>'All Ticker P&amp;L'!B901</f>
        <v/>
      </c>
      <c r="AN901" s="238" t="str">
        <f>'All Ticker P&amp;L'!C901</f>
        <v/>
      </c>
      <c r="AO901" s="238" t="str">
        <f>'All Ticker P&amp;L'!D901</f>
        <v/>
      </c>
      <c r="AP901" s="238">
        <f>IF($AL901="",0,'All Ticker P&amp;L'!E901)</f>
        <v>0</v>
      </c>
      <c r="AQ901" s="260">
        <f>IF($AL901="",0,'All Ticker P&amp;L'!J901*'All Ticker P&amp;L'!I901)</f>
        <v>0</v>
      </c>
      <c r="AR901" s="260">
        <f>IF($AL901="",0,'All Ticker P&amp;L'!L901)</f>
        <v>0</v>
      </c>
      <c r="AS901" s="261">
        <f>IF($AL901="",0,'All Ticker P&amp;L'!M901)</f>
        <v>0</v>
      </c>
      <c r="AT901" s="238" t="str">
        <f>IF($AL901="","",RANK(AR901,$AR$2:$AR$1001)+COUNTIF($AR$2:AR901,AR901)-1)</f>
        <v/>
      </c>
      <c r="AU901" s="238" t="str">
        <f>IF($AL901="","",RANK(AV901,$AV$2:$AV$1001)+COUNTIF($AV$2:AV901,AV901)-1)</f>
        <v/>
      </c>
      <c r="AV901" s="260">
        <f t="shared" si="60"/>
        <v>0</v>
      </c>
    </row>
    <row r="902" spans="26:48" ht="15" customHeight="1" x14ac:dyDescent="0.2">
      <c r="Z902" s="238" t="str">
        <f>Shares!A902</f>
        <v/>
      </c>
      <c r="AA902" s="238" t="str">
        <f>Shares!B902</f>
        <v/>
      </c>
      <c r="AB902" s="238" t="str">
        <f>Shares!C902</f>
        <v/>
      </c>
      <c r="AC902" s="238" t="str">
        <f>Shares!D902</f>
        <v/>
      </c>
      <c r="AD902" s="238">
        <f>IF($Z902="",0,Shares!E902)</f>
        <v>0</v>
      </c>
      <c r="AE902" s="260">
        <f>IF($Z902="",0,Shares!K902*Shares!J902)</f>
        <v>0</v>
      </c>
      <c r="AF902" s="261">
        <f t="shared" si="59"/>
        <v>0</v>
      </c>
      <c r="AG902" s="260">
        <f>IF($Z902="",0,Shares!M902)</f>
        <v>0</v>
      </c>
      <c r="AH902" s="261">
        <f>IF($Z902="",0,Shares!N902)</f>
        <v>0</v>
      </c>
      <c r="AI902" s="238" t="str">
        <f>IF($Z902="","",RANK(AE902,$AE$2:$AE$1001)+COUNTIF($AE$2:AE902,AE902)-1)</f>
        <v/>
      </c>
      <c r="AJ902" s="238" t="str">
        <f>IF($AD902&lt;0,COUNT($AJ$1:AJ901)+1,"")</f>
        <v/>
      </c>
      <c r="AL902" s="238" t="str">
        <f>'All Ticker P&amp;L'!A902</f>
        <v/>
      </c>
      <c r="AM902" s="238" t="str">
        <f>'All Ticker P&amp;L'!B902</f>
        <v/>
      </c>
      <c r="AN902" s="238" t="str">
        <f>'All Ticker P&amp;L'!C902</f>
        <v/>
      </c>
      <c r="AO902" s="238" t="str">
        <f>'All Ticker P&amp;L'!D902</f>
        <v/>
      </c>
      <c r="AP902" s="238">
        <f>IF($AL902="",0,'All Ticker P&amp;L'!E902)</f>
        <v>0</v>
      </c>
      <c r="AQ902" s="260">
        <f>IF($AL902="",0,'All Ticker P&amp;L'!J902*'All Ticker P&amp;L'!I902)</f>
        <v>0</v>
      </c>
      <c r="AR902" s="260">
        <f>IF($AL902="",0,'All Ticker P&amp;L'!L902)</f>
        <v>0</v>
      </c>
      <c r="AS902" s="261">
        <f>IF($AL902="",0,'All Ticker P&amp;L'!M902)</f>
        <v>0</v>
      </c>
      <c r="AT902" s="238" t="str">
        <f>IF($AL902="","",RANK(AR902,$AR$2:$AR$1001)+COUNTIF($AR$2:AR902,AR902)-1)</f>
        <v/>
      </c>
      <c r="AU902" s="238" t="str">
        <f>IF($AL902="","",RANK(AV902,$AV$2:$AV$1001)+COUNTIF($AV$2:AV902,AV902)-1)</f>
        <v/>
      </c>
      <c r="AV902" s="260">
        <f t="shared" si="60"/>
        <v>0</v>
      </c>
    </row>
    <row r="903" spans="26:48" ht="15" customHeight="1" x14ac:dyDescent="0.2">
      <c r="Z903" s="238" t="str">
        <f>Shares!A903</f>
        <v/>
      </c>
      <c r="AA903" s="238" t="str">
        <f>Shares!B903</f>
        <v/>
      </c>
      <c r="AB903" s="238" t="str">
        <f>Shares!C903</f>
        <v/>
      </c>
      <c r="AC903" s="238" t="str">
        <f>Shares!D903</f>
        <v/>
      </c>
      <c r="AD903" s="238">
        <f>IF($Z903="",0,Shares!E903)</f>
        <v>0</v>
      </c>
      <c r="AE903" s="260">
        <f>IF($Z903="",0,Shares!K903*Shares!J903)</f>
        <v>0</v>
      </c>
      <c r="AF903" s="261">
        <f t="shared" si="59"/>
        <v>0</v>
      </c>
      <c r="AG903" s="260">
        <f>IF($Z903="",0,Shares!M903)</f>
        <v>0</v>
      </c>
      <c r="AH903" s="261">
        <f>IF($Z903="",0,Shares!N903)</f>
        <v>0</v>
      </c>
      <c r="AI903" s="238" t="str">
        <f>IF($Z903="","",RANK(AE903,$AE$2:$AE$1001)+COUNTIF($AE$2:AE903,AE903)-1)</f>
        <v/>
      </c>
      <c r="AJ903" s="238" t="str">
        <f>IF($AD903&lt;0,COUNT($AJ$1:AJ902)+1,"")</f>
        <v/>
      </c>
      <c r="AL903" s="238" t="str">
        <f>'All Ticker P&amp;L'!A903</f>
        <v/>
      </c>
      <c r="AM903" s="238" t="str">
        <f>'All Ticker P&amp;L'!B903</f>
        <v/>
      </c>
      <c r="AN903" s="238" t="str">
        <f>'All Ticker P&amp;L'!C903</f>
        <v/>
      </c>
      <c r="AO903" s="238" t="str">
        <f>'All Ticker P&amp;L'!D903</f>
        <v/>
      </c>
      <c r="AP903" s="238">
        <f>IF($AL903="",0,'All Ticker P&amp;L'!E903)</f>
        <v>0</v>
      </c>
      <c r="AQ903" s="260">
        <f>IF($AL903="",0,'All Ticker P&amp;L'!J903*'All Ticker P&amp;L'!I903)</f>
        <v>0</v>
      </c>
      <c r="AR903" s="260">
        <f>IF($AL903="",0,'All Ticker P&amp;L'!L903)</f>
        <v>0</v>
      </c>
      <c r="AS903" s="261">
        <f>IF($AL903="",0,'All Ticker P&amp;L'!M903)</f>
        <v>0</v>
      </c>
      <c r="AT903" s="238" t="str">
        <f>IF($AL903="","",RANK(AR903,$AR$2:$AR$1001)+COUNTIF($AR$2:AR903,AR903)-1)</f>
        <v/>
      </c>
      <c r="AU903" s="238" t="str">
        <f>IF($AL903="","",RANK(AV903,$AV$2:$AV$1001)+COUNTIF($AV$2:AV903,AV903)-1)</f>
        <v/>
      </c>
      <c r="AV903" s="260">
        <f t="shared" si="60"/>
        <v>0</v>
      </c>
    </row>
    <row r="904" spans="26:48" ht="15" customHeight="1" x14ac:dyDescent="0.2">
      <c r="Z904" s="238" t="str">
        <f>Shares!A904</f>
        <v/>
      </c>
      <c r="AA904" s="238" t="str">
        <f>Shares!B904</f>
        <v/>
      </c>
      <c r="AB904" s="238" t="str">
        <f>Shares!C904</f>
        <v/>
      </c>
      <c r="AC904" s="238" t="str">
        <f>Shares!D904</f>
        <v/>
      </c>
      <c r="AD904" s="238">
        <f>IF($Z904="",0,Shares!E904)</f>
        <v>0</v>
      </c>
      <c r="AE904" s="260">
        <f>IF($Z904="",0,Shares!K904*Shares!J904)</f>
        <v>0</v>
      </c>
      <c r="AF904" s="261">
        <f t="shared" si="59"/>
        <v>0</v>
      </c>
      <c r="AG904" s="260">
        <f>IF($Z904="",0,Shares!M904)</f>
        <v>0</v>
      </c>
      <c r="AH904" s="261">
        <f>IF($Z904="",0,Shares!N904)</f>
        <v>0</v>
      </c>
      <c r="AI904" s="238" t="str">
        <f>IF($Z904="","",RANK(AE904,$AE$2:$AE$1001)+COUNTIF($AE$2:AE904,AE904)-1)</f>
        <v/>
      </c>
      <c r="AJ904" s="238" t="str">
        <f>IF($AD904&lt;0,COUNT($AJ$1:AJ903)+1,"")</f>
        <v/>
      </c>
      <c r="AL904" s="238" t="str">
        <f>'All Ticker P&amp;L'!A904</f>
        <v/>
      </c>
      <c r="AM904" s="238" t="str">
        <f>'All Ticker P&amp;L'!B904</f>
        <v/>
      </c>
      <c r="AN904" s="238" t="str">
        <f>'All Ticker P&amp;L'!C904</f>
        <v/>
      </c>
      <c r="AO904" s="238" t="str">
        <f>'All Ticker P&amp;L'!D904</f>
        <v/>
      </c>
      <c r="AP904" s="238">
        <f>IF($AL904="",0,'All Ticker P&amp;L'!E904)</f>
        <v>0</v>
      </c>
      <c r="AQ904" s="260">
        <f>IF($AL904="",0,'All Ticker P&amp;L'!J904*'All Ticker P&amp;L'!I904)</f>
        <v>0</v>
      </c>
      <c r="AR904" s="260">
        <f>IF($AL904="",0,'All Ticker P&amp;L'!L904)</f>
        <v>0</v>
      </c>
      <c r="AS904" s="261">
        <f>IF($AL904="",0,'All Ticker P&amp;L'!M904)</f>
        <v>0</v>
      </c>
      <c r="AT904" s="238" t="str">
        <f>IF($AL904="","",RANK(AR904,$AR$2:$AR$1001)+COUNTIF($AR$2:AR904,AR904)-1)</f>
        <v/>
      </c>
      <c r="AU904" s="238" t="str">
        <f>IF($AL904="","",RANK(AV904,$AV$2:$AV$1001)+COUNTIF($AV$2:AV904,AV904)-1)</f>
        <v/>
      </c>
      <c r="AV904" s="260">
        <f t="shared" si="60"/>
        <v>0</v>
      </c>
    </row>
    <row r="905" spans="26:48" ht="15" customHeight="1" x14ac:dyDescent="0.2">
      <c r="Z905" s="238" t="str">
        <f>Shares!A905</f>
        <v/>
      </c>
      <c r="AA905" s="238" t="str">
        <f>Shares!B905</f>
        <v/>
      </c>
      <c r="AB905" s="238" t="str">
        <f>Shares!C905</f>
        <v/>
      </c>
      <c r="AC905" s="238" t="str">
        <f>Shares!D905</f>
        <v/>
      </c>
      <c r="AD905" s="238">
        <f>IF($Z905="",0,Shares!E905)</f>
        <v>0</v>
      </c>
      <c r="AE905" s="260">
        <f>IF($Z905="",0,Shares!K905*Shares!J905)</f>
        <v>0</v>
      </c>
      <c r="AF905" s="261">
        <f t="shared" si="59"/>
        <v>0</v>
      </c>
      <c r="AG905" s="260">
        <f>IF($Z905="",0,Shares!M905)</f>
        <v>0</v>
      </c>
      <c r="AH905" s="261">
        <f>IF($Z905="",0,Shares!N905)</f>
        <v>0</v>
      </c>
      <c r="AI905" s="238" t="str">
        <f>IF($Z905="","",RANK(AE905,$AE$2:$AE$1001)+COUNTIF($AE$2:AE905,AE905)-1)</f>
        <v/>
      </c>
      <c r="AJ905" s="238" t="str">
        <f>IF($AD905&lt;0,COUNT($AJ$1:AJ904)+1,"")</f>
        <v/>
      </c>
      <c r="AL905" s="238" t="str">
        <f>'All Ticker P&amp;L'!A905</f>
        <v/>
      </c>
      <c r="AM905" s="238" t="str">
        <f>'All Ticker P&amp;L'!B905</f>
        <v/>
      </c>
      <c r="AN905" s="238" t="str">
        <f>'All Ticker P&amp;L'!C905</f>
        <v/>
      </c>
      <c r="AO905" s="238" t="str">
        <f>'All Ticker P&amp;L'!D905</f>
        <v/>
      </c>
      <c r="AP905" s="238">
        <f>IF($AL905="",0,'All Ticker P&amp;L'!E905)</f>
        <v>0</v>
      </c>
      <c r="AQ905" s="260">
        <f>IF($AL905="",0,'All Ticker P&amp;L'!J905*'All Ticker P&amp;L'!I905)</f>
        <v>0</v>
      </c>
      <c r="AR905" s="260">
        <f>IF($AL905="",0,'All Ticker P&amp;L'!L905)</f>
        <v>0</v>
      </c>
      <c r="AS905" s="261">
        <f>IF($AL905="",0,'All Ticker P&amp;L'!M905)</f>
        <v>0</v>
      </c>
      <c r="AT905" s="238" t="str">
        <f>IF($AL905="","",RANK(AR905,$AR$2:$AR$1001)+COUNTIF($AR$2:AR905,AR905)-1)</f>
        <v/>
      </c>
      <c r="AU905" s="238" t="str">
        <f>IF($AL905="","",RANK(AV905,$AV$2:$AV$1001)+COUNTIF($AV$2:AV905,AV905)-1)</f>
        <v/>
      </c>
      <c r="AV905" s="260">
        <f t="shared" si="60"/>
        <v>0</v>
      </c>
    </row>
    <row r="906" spans="26:48" ht="15" customHeight="1" x14ac:dyDescent="0.2">
      <c r="Z906" s="238" t="str">
        <f>Shares!A906</f>
        <v/>
      </c>
      <c r="AA906" s="238" t="str">
        <f>Shares!B906</f>
        <v/>
      </c>
      <c r="AB906" s="238" t="str">
        <f>Shares!C906</f>
        <v/>
      </c>
      <c r="AC906" s="238" t="str">
        <f>Shares!D906</f>
        <v/>
      </c>
      <c r="AD906" s="238">
        <f>IF($Z906="",0,Shares!E906)</f>
        <v>0</v>
      </c>
      <c r="AE906" s="260">
        <f>IF($Z906="",0,Shares!K906*Shares!J906)</f>
        <v>0</v>
      </c>
      <c r="AF906" s="261">
        <f t="shared" si="59"/>
        <v>0</v>
      </c>
      <c r="AG906" s="260">
        <f>IF($Z906="",0,Shares!M906)</f>
        <v>0</v>
      </c>
      <c r="AH906" s="261">
        <f>IF($Z906="",0,Shares!N906)</f>
        <v>0</v>
      </c>
      <c r="AI906" s="238" t="str">
        <f>IF($Z906="","",RANK(AE906,$AE$2:$AE$1001)+COUNTIF($AE$2:AE906,AE906)-1)</f>
        <v/>
      </c>
      <c r="AJ906" s="238" t="str">
        <f>IF($AD906&lt;0,COUNT($AJ$1:AJ905)+1,"")</f>
        <v/>
      </c>
      <c r="AL906" s="238" t="str">
        <f>'All Ticker P&amp;L'!A906</f>
        <v/>
      </c>
      <c r="AM906" s="238" t="str">
        <f>'All Ticker P&amp;L'!B906</f>
        <v/>
      </c>
      <c r="AN906" s="238" t="str">
        <f>'All Ticker P&amp;L'!C906</f>
        <v/>
      </c>
      <c r="AO906" s="238" t="str">
        <f>'All Ticker P&amp;L'!D906</f>
        <v/>
      </c>
      <c r="AP906" s="238">
        <f>IF($AL906="",0,'All Ticker P&amp;L'!E906)</f>
        <v>0</v>
      </c>
      <c r="AQ906" s="260">
        <f>IF($AL906="",0,'All Ticker P&amp;L'!J906*'All Ticker P&amp;L'!I906)</f>
        <v>0</v>
      </c>
      <c r="AR906" s="260">
        <f>IF($AL906="",0,'All Ticker P&amp;L'!L906)</f>
        <v>0</v>
      </c>
      <c r="AS906" s="261">
        <f>IF($AL906="",0,'All Ticker P&amp;L'!M906)</f>
        <v>0</v>
      </c>
      <c r="AT906" s="238" t="str">
        <f>IF($AL906="","",RANK(AR906,$AR$2:$AR$1001)+COUNTIF($AR$2:AR906,AR906)-1)</f>
        <v/>
      </c>
      <c r="AU906" s="238" t="str">
        <f>IF($AL906="","",RANK(AV906,$AV$2:$AV$1001)+COUNTIF($AV$2:AV906,AV906)-1)</f>
        <v/>
      </c>
      <c r="AV906" s="260">
        <f t="shared" si="60"/>
        <v>0</v>
      </c>
    </row>
    <row r="907" spans="26:48" ht="15" customHeight="1" x14ac:dyDescent="0.2">
      <c r="Z907" s="238" t="str">
        <f>Shares!A907</f>
        <v/>
      </c>
      <c r="AA907" s="238" t="str">
        <f>Shares!B907</f>
        <v/>
      </c>
      <c r="AB907" s="238" t="str">
        <f>Shares!C907</f>
        <v/>
      </c>
      <c r="AC907" s="238" t="str">
        <f>Shares!D907</f>
        <v/>
      </c>
      <c r="AD907" s="238">
        <f>IF($Z907="",0,Shares!E907)</f>
        <v>0</v>
      </c>
      <c r="AE907" s="260">
        <f>IF($Z907="",0,Shares!K907*Shares!J907)</f>
        <v>0</v>
      </c>
      <c r="AF907" s="261">
        <f t="shared" si="59"/>
        <v>0</v>
      </c>
      <c r="AG907" s="260">
        <f>IF($Z907="",0,Shares!M907)</f>
        <v>0</v>
      </c>
      <c r="AH907" s="261">
        <f>IF($Z907="",0,Shares!N907)</f>
        <v>0</v>
      </c>
      <c r="AI907" s="238" t="str">
        <f>IF($Z907="","",RANK(AE907,$AE$2:$AE$1001)+COUNTIF($AE$2:AE907,AE907)-1)</f>
        <v/>
      </c>
      <c r="AJ907" s="238" t="str">
        <f>IF($AD907&lt;0,COUNT($AJ$1:AJ906)+1,"")</f>
        <v/>
      </c>
      <c r="AL907" s="238" t="str">
        <f>'All Ticker P&amp;L'!A907</f>
        <v/>
      </c>
      <c r="AM907" s="238" t="str">
        <f>'All Ticker P&amp;L'!B907</f>
        <v/>
      </c>
      <c r="AN907" s="238" t="str">
        <f>'All Ticker P&amp;L'!C907</f>
        <v/>
      </c>
      <c r="AO907" s="238" t="str">
        <f>'All Ticker P&amp;L'!D907</f>
        <v/>
      </c>
      <c r="AP907" s="238">
        <f>IF($AL907="",0,'All Ticker P&amp;L'!E907)</f>
        <v>0</v>
      </c>
      <c r="AQ907" s="260">
        <f>IF($AL907="",0,'All Ticker P&amp;L'!J907*'All Ticker P&amp;L'!I907)</f>
        <v>0</v>
      </c>
      <c r="AR907" s="260">
        <f>IF($AL907="",0,'All Ticker P&amp;L'!L907)</f>
        <v>0</v>
      </c>
      <c r="AS907" s="261">
        <f>IF($AL907="",0,'All Ticker P&amp;L'!M907)</f>
        <v>0</v>
      </c>
      <c r="AT907" s="238" t="str">
        <f>IF($AL907="","",RANK(AR907,$AR$2:$AR$1001)+COUNTIF($AR$2:AR907,AR907)-1)</f>
        <v/>
      </c>
      <c r="AU907" s="238" t="str">
        <f>IF($AL907="","",RANK(AV907,$AV$2:$AV$1001)+COUNTIF($AV$2:AV907,AV907)-1)</f>
        <v/>
      </c>
      <c r="AV907" s="260">
        <f t="shared" si="60"/>
        <v>0</v>
      </c>
    </row>
    <row r="908" spans="26:48" ht="15" customHeight="1" x14ac:dyDescent="0.2">
      <c r="Z908" s="238" t="str">
        <f>Shares!A908</f>
        <v/>
      </c>
      <c r="AA908" s="238" t="str">
        <f>Shares!B908</f>
        <v/>
      </c>
      <c r="AB908" s="238" t="str">
        <f>Shares!C908</f>
        <v/>
      </c>
      <c r="AC908" s="238" t="str">
        <f>Shares!D908</f>
        <v/>
      </c>
      <c r="AD908" s="238">
        <f>IF($Z908="",0,Shares!E908)</f>
        <v>0</v>
      </c>
      <c r="AE908" s="260">
        <f>IF($Z908="",0,Shares!K908*Shares!J908)</f>
        <v>0</v>
      </c>
      <c r="AF908" s="261">
        <f t="shared" si="59"/>
        <v>0</v>
      </c>
      <c r="AG908" s="260">
        <f>IF($Z908="",0,Shares!M908)</f>
        <v>0</v>
      </c>
      <c r="AH908" s="261">
        <f>IF($Z908="",0,Shares!N908)</f>
        <v>0</v>
      </c>
      <c r="AI908" s="238" t="str">
        <f>IF($Z908="","",RANK(AE908,$AE$2:$AE$1001)+COUNTIF($AE$2:AE908,AE908)-1)</f>
        <v/>
      </c>
      <c r="AJ908" s="238" t="str">
        <f>IF($AD908&lt;0,COUNT($AJ$1:AJ907)+1,"")</f>
        <v/>
      </c>
      <c r="AL908" s="238" t="str">
        <f>'All Ticker P&amp;L'!A908</f>
        <v/>
      </c>
      <c r="AM908" s="238" t="str">
        <f>'All Ticker P&amp;L'!B908</f>
        <v/>
      </c>
      <c r="AN908" s="238" t="str">
        <f>'All Ticker P&amp;L'!C908</f>
        <v/>
      </c>
      <c r="AO908" s="238" t="str">
        <f>'All Ticker P&amp;L'!D908</f>
        <v/>
      </c>
      <c r="AP908" s="238">
        <f>IF($AL908="",0,'All Ticker P&amp;L'!E908)</f>
        <v>0</v>
      </c>
      <c r="AQ908" s="260">
        <f>IF($AL908="",0,'All Ticker P&amp;L'!J908*'All Ticker P&amp;L'!I908)</f>
        <v>0</v>
      </c>
      <c r="AR908" s="260">
        <f>IF($AL908="",0,'All Ticker P&amp;L'!L908)</f>
        <v>0</v>
      </c>
      <c r="AS908" s="261">
        <f>IF($AL908="",0,'All Ticker P&amp;L'!M908)</f>
        <v>0</v>
      </c>
      <c r="AT908" s="238" t="str">
        <f>IF($AL908="","",RANK(AR908,$AR$2:$AR$1001)+COUNTIF($AR$2:AR908,AR908)-1)</f>
        <v/>
      </c>
      <c r="AU908" s="238" t="str">
        <f>IF($AL908="","",RANK(AV908,$AV$2:$AV$1001)+COUNTIF($AV$2:AV908,AV908)-1)</f>
        <v/>
      </c>
      <c r="AV908" s="260">
        <f t="shared" si="60"/>
        <v>0</v>
      </c>
    </row>
    <row r="909" spans="26:48" ht="15" customHeight="1" x14ac:dyDescent="0.2">
      <c r="Z909" s="238" t="str">
        <f>Shares!A909</f>
        <v/>
      </c>
      <c r="AA909" s="238" t="str">
        <f>Shares!B909</f>
        <v/>
      </c>
      <c r="AB909" s="238" t="str">
        <f>Shares!C909</f>
        <v/>
      </c>
      <c r="AC909" s="238" t="str">
        <f>Shares!D909</f>
        <v/>
      </c>
      <c r="AD909" s="238">
        <f>IF($Z909="",0,Shares!E909)</f>
        <v>0</v>
      </c>
      <c r="AE909" s="260">
        <f>IF($Z909="",0,Shares!K909*Shares!J909)</f>
        <v>0</v>
      </c>
      <c r="AF909" s="261">
        <f t="shared" si="59"/>
        <v>0</v>
      </c>
      <c r="AG909" s="260">
        <f>IF($Z909="",0,Shares!M909)</f>
        <v>0</v>
      </c>
      <c r="AH909" s="261">
        <f>IF($Z909="",0,Shares!N909)</f>
        <v>0</v>
      </c>
      <c r="AI909" s="238" t="str">
        <f>IF($Z909="","",RANK(AE909,$AE$2:$AE$1001)+COUNTIF($AE$2:AE909,AE909)-1)</f>
        <v/>
      </c>
      <c r="AJ909" s="238" t="str">
        <f>IF($AD909&lt;0,COUNT($AJ$1:AJ908)+1,"")</f>
        <v/>
      </c>
      <c r="AL909" s="238" t="str">
        <f>'All Ticker P&amp;L'!A909</f>
        <v/>
      </c>
      <c r="AM909" s="238" t="str">
        <f>'All Ticker P&amp;L'!B909</f>
        <v/>
      </c>
      <c r="AN909" s="238" t="str">
        <f>'All Ticker P&amp;L'!C909</f>
        <v/>
      </c>
      <c r="AO909" s="238" t="str">
        <f>'All Ticker P&amp;L'!D909</f>
        <v/>
      </c>
      <c r="AP909" s="238">
        <f>IF($AL909="",0,'All Ticker P&amp;L'!E909)</f>
        <v>0</v>
      </c>
      <c r="AQ909" s="260">
        <f>IF($AL909="",0,'All Ticker P&amp;L'!J909*'All Ticker P&amp;L'!I909)</f>
        <v>0</v>
      </c>
      <c r="AR909" s="260">
        <f>IF($AL909="",0,'All Ticker P&amp;L'!L909)</f>
        <v>0</v>
      </c>
      <c r="AS909" s="261">
        <f>IF($AL909="",0,'All Ticker P&amp;L'!M909)</f>
        <v>0</v>
      </c>
      <c r="AT909" s="238" t="str">
        <f>IF($AL909="","",RANK(AR909,$AR$2:$AR$1001)+COUNTIF($AR$2:AR909,AR909)-1)</f>
        <v/>
      </c>
      <c r="AU909" s="238" t="str">
        <f>IF($AL909="","",RANK(AV909,$AV$2:$AV$1001)+COUNTIF($AV$2:AV909,AV909)-1)</f>
        <v/>
      </c>
      <c r="AV909" s="260">
        <f t="shared" si="60"/>
        <v>0</v>
      </c>
    </row>
    <row r="910" spans="26:48" ht="15" customHeight="1" x14ac:dyDescent="0.2">
      <c r="Z910" s="238" t="str">
        <f>Shares!A910</f>
        <v/>
      </c>
      <c r="AA910" s="238" t="str">
        <f>Shares!B910</f>
        <v/>
      </c>
      <c r="AB910" s="238" t="str">
        <f>Shares!C910</f>
        <v/>
      </c>
      <c r="AC910" s="238" t="str">
        <f>Shares!D910</f>
        <v/>
      </c>
      <c r="AD910" s="238">
        <f>IF($Z910="",0,Shares!E910)</f>
        <v>0</v>
      </c>
      <c r="AE910" s="260">
        <f>IF($Z910="",0,Shares!K910*Shares!J910)</f>
        <v>0</v>
      </c>
      <c r="AF910" s="261">
        <f t="shared" si="59"/>
        <v>0</v>
      </c>
      <c r="AG910" s="260">
        <f>IF($Z910="",0,Shares!M910)</f>
        <v>0</v>
      </c>
      <c r="AH910" s="261">
        <f>IF($Z910="",0,Shares!N910)</f>
        <v>0</v>
      </c>
      <c r="AI910" s="238" t="str">
        <f>IF($Z910="","",RANK(AE910,$AE$2:$AE$1001)+COUNTIF($AE$2:AE910,AE910)-1)</f>
        <v/>
      </c>
      <c r="AJ910" s="238" t="str">
        <f>IF($AD910&lt;0,COUNT($AJ$1:AJ909)+1,"")</f>
        <v/>
      </c>
      <c r="AL910" s="238" t="str">
        <f>'All Ticker P&amp;L'!A910</f>
        <v/>
      </c>
      <c r="AM910" s="238" t="str">
        <f>'All Ticker P&amp;L'!B910</f>
        <v/>
      </c>
      <c r="AN910" s="238" t="str">
        <f>'All Ticker P&amp;L'!C910</f>
        <v/>
      </c>
      <c r="AO910" s="238" t="str">
        <f>'All Ticker P&amp;L'!D910</f>
        <v/>
      </c>
      <c r="AP910" s="238">
        <f>IF($AL910="",0,'All Ticker P&amp;L'!E910)</f>
        <v>0</v>
      </c>
      <c r="AQ910" s="260">
        <f>IF($AL910="",0,'All Ticker P&amp;L'!J910*'All Ticker P&amp;L'!I910)</f>
        <v>0</v>
      </c>
      <c r="AR910" s="260">
        <f>IF($AL910="",0,'All Ticker P&amp;L'!L910)</f>
        <v>0</v>
      </c>
      <c r="AS910" s="261">
        <f>IF($AL910="",0,'All Ticker P&amp;L'!M910)</f>
        <v>0</v>
      </c>
      <c r="AT910" s="238" t="str">
        <f>IF($AL910="","",RANK(AR910,$AR$2:$AR$1001)+COUNTIF($AR$2:AR910,AR910)-1)</f>
        <v/>
      </c>
      <c r="AU910" s="238" t="str">
        <f>IF($AL910="","",RANK(AV910,$AV$2:$AV$1001)+COUNTIF($AV$2:AV910,AV910)-1)</f>
        <v/>
      </c>
      <c r="AV910" s="260">
        <f t="shared" si="60"/>
        <v>0</v>
      </c>
    </row>
    <row r="911" spans="26:48" ht="15" customHeight="1" x14ac:dyDescent="0.2">
      <c r="Z911" s="238" t="str">
        <f>Shares!A911</f>
        <v/>
      </c>
      <c r="AA911" s="238" t="str">
        <f>Shares!B911</f>
        <v/>
      </c>
      <c r="AB911" s="238" t="str">
        <f>Shares!C911</f>
        <v/>
      </c>
      <c r="AC911" s="238" t="str">
        <f>Shares!D911</f>
        <v/>
      </c>
      <c r="AD911" s="238">
        <f>IF($Z911="",0,Shares!E911)</f>
        <v>0</v>
      </c>
      <c r="AE911" s="260">
        <f>IF($Z911="",0,Shares!K911*Shares!J911)</f>
        <v>0</v>
      </c>
      <c r="AF911" s="261">
        <f t="shared" si="59"/>
        <v>0</v>
      </c>
      <c r="AG911" s="260">
        <f>IF($Z911="",0,Shares!M911)</f>
        <v>0</v>
      </c>
      <c r="AH911" s="261">
        <f>IF($Z911="",0,Shares!N911)</f>
        <v>0</v>
      </c>
      <c r="AI911" s="238" t="str">
        <f>IF($Z911="","",RANK(AE911,$AE$2:$AE$1001)+COUNTIF($AE$2:AE911,AE911)-1)</f>
        <v/>
      </c>
      <c r="AJ911" s="238" t="str">
        <f>IF($AD911&lt;0,COUNT($AJ$1:AJ910)+1,"")</f>
        <v/>
      </c>
      <c r="AL911" s="238" t="str">
        <f>'All Ticker P&amp;L'!A911</f>
        <v/>
      </c>
      <c r="AM911" s="238" t="str">
        <f>'All Ticker P&amp;L'!B911</f>
        <v/>
      </c>
      <c r="AN911" s="238" t="str">
        <f>'All Ticker P&amp;L'!C911</f>
        <v/>
      </c>
      <c r="AO911" s="238" t="str">
        <f>'All Ticker P&amp;L'!D911</f>
        <v/>
      </c>
      <c r="AP911" s="238">
        <f>IF($AL911="",0,'All Ticker P&amp;L'!E911)</f>
        <v>0</v>
      </c>
      <c r="AQ911" s="260">
        <f>IF($AL911="",0,'All Ticker P&amp;L'!J911*'All Ticker P&amp;L'!I911)</f>
        <v>0</v>
      </c>
      <c r="AR911" s="260">
        <f>IF($AL911="",0,'All Ticker P&amp;L'!L911)</f>
        <v>0</v>
      </c>
      <c r="AS911" s="261">
        <f>IF($AL911="",0,'All Ticker P&amp;L'!M911)</f>
        <v>0</v>
      </c>
      <c r="AT911" s="238" t="str">
        <f>IF($AL911="","",RANK(AR911,$AR$2:$AR$1001)+COUNTIF($AR$2:AR911,AR911)-1)</f>
        <v/>
      </c>
      <c r="AU911" s="238" t="str">
        <f>IF($AL911="","",RANK(AV911,$AV$2:$AV$1001)+COUNTIF($AV$2:AV911,AV911)-1)</f>
        <v/>
      </c>
      <c r="AV911" s="260">
        <f t="shared" si="60"/>
        <v>0</v>
      </c>
    </row>
    <row r="912" spans="26:48" ht="15" customHeight="1" x14ac:dyDescent="0.2">
      <c r="Z912" s="238" t="str">
        <f>Shares!A912</f>
        <v/>
      </c>
      <c r="AA912" s="238" t="str">
        <f>Shares!B912</f>
        <v/>
      </c>
      <c r="AB912" s="238" t="str">
        <f>Shares!C912</f>
        <v/>
      </c>
      <c r="AC912" s="238" t="str">
        <f>Shares!D912</f>
        <v/>
      </c>
      <c r="AD912" s="238">
        <f>IF($Z912="",0,Shares!E912)</f>
        <v>0</v>
      </c>
      <c r="AE912" s="260">
        <f>IF($Z912="",0,Shares!K912*Shares!J912)</f>
        <v>0</v>
      </c>
      <c r="AF912" s="261">
        <f t="shared" si="59"/>
        <v>0</v>
      </c>
      <c r="AG912" s="260">
        <f>IF($Z912="",0,Shares!M912)</f>
        <v>0</v>
      </c>
      <c r="AH912" s="261">
        <f>IF($Z912="",0,Shares!N912)</f>
        <v>0</v>
      </c>
      <c r="AI912" s="238" t="str">
        <f>IF($Z912="","",RANK(AE912,$AE$2:$AE$1001)+COUNTIF($AE$2:AE912,AE912)-1)</f>
        <v/>
      </c>
      <c r="AJ912" s="238" t="str">
        <f>IF($AD912&lt;0,COUNT($AJ$1:AJ911)+1,"")</f>
        <v/>
      </c>
      <c r="AL912" s="238" t="str">
        <f>'All Ticker P&amp;L'!A912</f>
        <v/>
      </c>
      <c r="AM912" s="238" t="str">
        <f>'All Ticker P&amp;L'!B912</f>
        <v/>
      </c>
      <c r="AN912" s="238" t="str">
        <f>'All Ticker P&amp;L'!C912</f>
        <v/>
      </c>
      <c r="AO912" s="238" t="str">
        <f>'All Ticker P&amp;L'!D912</f>
        <v/>
      </c>
      <c r="AP912" s="238">
        <f>IF($AL912="",0,'All Ticker P&amp;L'!E912)</f>
        <v>0</v>
      </c>
      <c r="AQ912" s="260">
        <f>IF($AL912="",0,'All Ticker P&amp;L'!J912*'All Ticker P&amp;L'!I912)</f>
        <v>0</v>
      </c>
      <c r="AR912" s="260">
        <f>IF($AL912="",0,'All Ticker P&amp;L'!L912)</f>
        <v>0</v>
      </c>
      <c r="AS912" s="261">
        <f>IF($AL912="",0,'All Ticker P&amp;L'!M912)</f>
        <v>0</v>
      </c>
      <c r="AT912" s="238" t="str">
        <f>IF($AL912="","",RANK(AR912,$AR$2:$AR$1001)+COUNTIF($AR$2:AR912,AR912)-1)</f>
        <v/>
      </c>
      <c r="AU912" s="238" t="str">
        <f>IF($AL912="","",RANK(AV912,$AV$2:$AV$1001)+COUNTIF($AV$2:AV912,AV912)-1)</f>
        <v/>
      </c>
      <c r="AV912" s="260">
        <f t="shared" si="60"/>
        <v>0</v>
      </c>
    </row>
    <row r="913" spans="26:48" ht="15" customHeight="1" x14ac:dyDescent="0.2">
      <c r="Z913" s="238" t="str">
        <f>Shares!A913</f>
        <v/>
      </c>
      <c r="AA913" s="238" t="str">
        <f>Shares!B913</f>
        <v/>
      </c>
      <c r="AB913" s="238" t="str">
        <f>Shares!C913</f>
        <v/>
      </c>
      <c r="AC913" s="238" t="str">
        <f>Shares!D913</f>
        <v/>
      </c>
      <c r="AD913" s="238">
        <f>IF($Z913="",0,Shares!E913)</f>
        <v>0</v>
      </c>
      <c r="AE913" s="260">
        <f>IF($Z913="",0,Shares!K913*Shares!J913)</f>
        <v>0</v>
      </c>
      <c r="AF913" s="261">
        <f t="shared" si="59"/>
        <v>0</v>
      </c>
      <c r="AG913" s="260">
        <f>IF($Z913="",0,Shares!M913)</f>
        <v>0</v>
      </c>
      <c r="AH913" s="261">
        <f>IF($Z913="",0,Shares!N913)</f>
        <v>0</v>
      </c>
      <c r="AI913" s="238" t="str">
        <f>IF($Z913="","",RANK(AE913,$AE$2:$AE$1001)+COUNTIF($AE$2:AE913,AE913)-1)</f>
        <v/>
      </c>
      <c r="AJ913" s="238" t="str">
        <f>IF($AD913&lt;0,COUNT($AJ$1:AJ912)+1,"")</f>
        <v/>
      </c>
      <c r="AL913" s="238" t="str">
        <f>'All Ticker P&amp;L'!A913</f>
        <v/>
      </c>
      <c r="AM913" s="238" t="str">
        <f>'All Ticker P&amp;L'!B913</f>
        <v/>
      </c>
      <c r="AN913" s="238" t="str">
        <f>'All Ticker P&amp;L'!C913</f>
        <v/>
      </c>
      <c r="AO913" s="238" t="str">
        <f>'All Ticker P&amp;L'!D913</f>
        <v/>
      </c>
      <c r="AP913" s="238">
        <f>IF($AL913="",0,'All Ticker P&amp;L'!E913)</f>
        <v>0</v>
      </c>
      <c r="AQ913" s="260">
        <f>IF($AL913="",0,'All Ticker P&amp;L'!J913*'All Ticker P&amp;L'!I913)</f>
        <v>0</v>
      </c>
      <c r="AR913" s="260">
        <f>IF($AL913="",0,'All Ticker P&amp;L'!L913)</f>
        <v>0</v>
      </c>
      <c r="AS913" s="261">
        <f>IF($AL913="",0,'All Ticker P&amp;L'!M913)</f>
        <v>0</v>
      </c>
      <c r="AT913" s="238" t="str">
        <f>IF($AL913="","",RANK(AR913,$AR$2:$AR$1001)+COUNTIF($AR$2:AR913,AR913)-1)</f>
        <v/>
      </c>
      <c r="AU913" s="238" t="str">
        <f>IF($AL913="","",RANK(AV913,$AV$2:$AV$1001)+COUNTIF($AV$2:AV913,AV913)-1)</f>
        <v/>
      </c>
      <c r="AV913" s="260">
        <f t="shared" si="60"/>
        <v>0</v>
      </c>
    </row>
    <row r="914" spans="26:48" ht="15" customHeight="1" x14ac:dyDescent="0.2">
      <c r="Z914" s="238" t="str">
        <f>Shares!A914</f>
        <v/>
      </c>
      <c r="AA914" s="238" t="str">
        <f>Shares!B914</f>
        <v/>
      </c>
      <c r="AB914" s="238" t="str">
        <f>Shares!C914</f>
        <v/>
      </c>
      <c r="AC914" s="238" t="str">
        <f>Shares!D914</f>
        <v/>
      </c>
      <c r="AD914" s="238">
        <f>IF($Z914="",0,Shares!E914)</f>
        <v>0</v>
      </c>
      <c r="AE914" s="260">
        <f>IF($Z914="",0,Shares!K914*Shares!J914)</f>
        <v>0</v>
      </c>
      <c r="AF914" s="261">
        <f t="shared" si="59"/>
        <v>0</v>
      </c>
      <c r="AG914" s="260">
        <f>IF($Z914="",0,Shares!M914)</f>
        <v>0</v>
      </c>
      <c r="AH914" s="261">
        <f>IF($Z914="",0,Shares!N914)</f>
        <v>0</v>
      </c>
      <c r="AI914" s="238" t="str">
        <f>IF($Z914="","",RANK(AE914,$AE$2:$AE$1001)+COUNTIF($AE$2:AE914,AE914)-1)</f>
        <v/>
      </c>
      <c r="AJ914" s="238" t="str">
        <f>IF($AD914&lt;0,COUNT($AJ$1:AJ913)+1,"")</f>
        <v/>
      </c>
      <c r="AL914" s="238" t="str">
        <f>'All Ticker P&amp;L'!A914</f>
        <v/>
      </c>
      <c r="AM914" s="238" t="str">
        <f>'All Ticker P&amp;L'!B914</f>
        <v/>
      </c>
      <c r="AN914" s="238" t="str">
        <f>'All Ticker P&amp;L'!C914</f>
        <v/>
      </c>
      <c r="AO914" s="238" t="str">
        <f>'All Ticker P&amp;L'!D914</f>
        <v/>
      </c>
      <c r="AP914" s="238">
        <f>IF($AL914="",0,'All Ticker P&amp;L'!E914)</f>
        <v>0</v>
      </c>
      <c r="AQ914" s="260">
        <f>IF($AL914="",0,'All Ticker P&amp;L'!J914*'All Ticker P&amp;L'!I914)</f>
        <v>0</v>
      </c>
      <c r="AR914" s="260">
        <f>IF($AL914="",0,'All Ticker P&amp;L'!L914)</f>
        <v>0</v>
      </c>
      <c r="AS914" s="261">
        <f>IF($AL914="",0,'All Ticker P&amp;L'!M914)</f>
        <v>0</v>
      </c>
      <c r="AT914" s="238" t="str">
        <f>IF($AL914="","",RANK(AR914,$AR$2:$AR$1001)+COUNTIF($AR$2:AR914,AR914)-1)</f>
        <v/>
      </c>
      <c r="AU914" s="238" t="str">
        <f>IF($AL914="","",RANK(AV914,$AV$2:$AV$1001)+COUNTIF($AV$2:AV914,AV914)-1)</f>
        <v/>
      </c>
      <c r="AV914" s="260">
        <f t="shared" si="60"/>
        <v>0</v>
      </c>
    </row>
    <row r="915" spans="26:48" ht="15" customHeight="1" x14ac:dyDescent="0.2">
      <c r="Z915" s="238" t="str">
        <f>Shares!A915</f>
        <v/>
      </c>
      <c r="AA915" s="238" t="str">
        <f>Shares!B915</f>
        <v/>
      </c>
      <c r="AB915" s="238" t="str">
        <f>Shares!C915</f>
        <v/>
      </c>
      <c r="AC915" s="238" t="str">
        <f>Shares!D915</f>
        <v/>
      </c>
      <c r="AD915" s="238">
        <f>IF($Z915="",0,Shares!E915)</f>
        <v>0</v>
      </c>
      <c r="AE915" s="260">
        <f>IF($Z915="",0,Shares!K915*Shares!J915)</f>
        <v>0</v>
      </c>
      <c r="AF915" s="261">
        <f t="shared" si="59"/>
        <v>0</v>
      </c>
      <c r="AG915" s="260">
        <f>IF($Z915="",0,Shares!M915)</f>
        <v>0</v>
      </c>
      <c r="AH915" s="261">
        <f>IF($Z915="",0,Shares!N915)</f>
        <v>0</v>
      </c>
      <c r="AI915" s="238" t="str">
        <f>IF($Z915="","",RANK(AE915,$AE$2:$AE$1001)+COUNTIF($AE$2:AE915,AE915)-1)</f>
        <v/>
      </c>
      <c r="AJ915" s="238" t="str">
        <f>IF($AD915&lt;0,COUNT($AJ$1:AJ914)+1,"")</f>
        <v/>
      </c>
      <c r="AL915" s="238" t="str">
        <f>'All Ticker P&amp;L'!A915</f>
        <v/>
      </c>
      <c r="AM915" s="238" t="str">
        <f>'All Ticker P&amp;L'!B915</f>
        <v/>
      </c>
      <c r="AN915" s="238" t="str">
        <f>'All Ticker P&amp;L'!C915</f>
        <v/>
      </c>
      <c r="AO915" s="238" t="str">
        <f>'All Ticker P&amp;L'!D915</f>
        <v/>
      </c>
      <c r="AP915" s="238">
        <f>IF($AL915="",0,'All Ticker P&amp;L'!E915)</f>
        <v>0</v>
      </c>
      <c r="AQ915" s="260">
        <f>IF($AL915="",0,'All Ticker P&amp;L'!J915*'All Ticker P&amp;L'!I915)</f>
        <v>0</v>
      </c>
      <c r="AR915" s="260">
        <f>IF($AL915="",0,'All Ticker P&amp;L'!L915)</f>
        <v>0</v>
      </c>
      <c r="AS915" s="261">
        <f>IF($AL915="",0,'All Ticker P&amp;L'!M915)</f>
        <v>0</v>
      </c>
      <c r="AT915" s="238" t="str">
        <f>IF($AL915="","",RANK(AR915,$AR$2:$AR$1001)+COUNTIF($AR$2:AR915,AR915)-1)</f>
        <v/>
      </c>
      <c r="AU915" s="238" t="str">
        <f>IF($AL915="","",RANK(AV915,$AV$2:$AV$1001)+COUNTIF($AV$2:AV915,AV915)-1)</f>
        <v/>
      </c>
      <c r="AV915" s="260">
        <f t="shared" si="60"/>
        <v>0</v>
      </c>
    </row>
    <row r="916" spans="26:48" ht="15" customHeight="1" x14ac:dyDescent="0.2">
      <c r="Z916" s="238" t="str">
        <f>Shares!A916</f>
        <v/>
      </c>
      <c r="AA916" s="238" t="str">
        <f>Shares!B916</f>
        <v/>
      </c>
      <c r="AB916" s="238" t="str">
        <f>Shares!C916</f>
        <v/>
      </c>
      <c r="AC916" s="238" t="str">
        <f>Shares!D916</f>
        <v/>
      </c>
      <c r="AD916" s="238">
        <f>IF($Z916="",0,Shares!E916)</f>
        <v>0</v>
      </c>
      <c r="AE916" s="260">
        <f>IF($Z916="",0,Shares!K916*Shares!J916)</f>
        <v>0</v>
      </c>
      <c r="AF916" s="261">
        <f t="shared" si="59"/>
        <v>0</v>
      </c>
      <c r="AG916" s="260">
        <f>IF($Z916="",0,Shares!M916)</f>
        <v>0</v>
      </c>
      <c r="AH916" s="261">
        <f>IF($Z916="",0,Shares!N916)</f>
        <v>0</v>
      </c>
      <c r="AI916" s="238" t="str">
        <f>IF($Z916="","",RANK(AE916,$AE$2:$AE$1001)+COUNTIF($AE$2:AE916,AE916)-1)</f>
        <v/>
      </c>
      <c r="AJ916" s="238" t="str">
        <f>IF($AD916&lt;0,COUNT($AJ$1:AJ915)+1,"")</f>
        <v/>
      </c>
      <c r="AL916" s="238" t="str">
        <f>'All Ticker P&amp;L'!A916</f>
        <v/>
      </c>
      <c r="AM916" s="238" t="str">
        <f>'All Ticker P&amp;L'!B916</f>
        <v/>
      </c>
      <c r="AN916" s="238" t="str">
        <f>'All Ticker P&amp;L'!C916</f>
        <v/>
      </c>
      <c r="AO916" s="238" t="str">
        <f>'All Ticker P&amp;L'!D916</f>
        <v/>
      </c>
      <c r="AP916" s="238">
        <f>IF($AL916="",0,'All Ticker P&amp;L'!E916)</f>
        <v>0</v>
      </c>
      <c r="AQ916" s="260">
        <f>IF($AL916="",0,'All Ticker P&amp;L'!J916*'All Ticker P&amp;L'!I916)</f>
        <v>0</v>
      </c>
      <c r="AR916" s="260">
        <f>IF($AL916="",0,'All Ticker P&amp;L'!L916)</f>
        <v>0</v>
      </c>
      <c r="AS916" s="261">
        <f>IF($AL916="",0,'All Ticker P&amp;L'!M916)</f>
        <v>0</v>
      </c>
      <c r="AT916" s="238" t="str">
        <f>IF($AL916="","",RANK(AR916,$AR$2:$AR$1001)+COUNTIF($AR$2:AR916,AR916)-1)</f>
        <v/>
      </c>
      <c r="AU916" s="238" t="str">
        <f>IF($AL916="","",RANK(AV916,$AV$2:$AV$1001)+COUNTIF($AV$2:AV916,AV916)-1)</f>
        <v/>
      </c>
      <c r="AV916" s="260">
        <f t="shared" si="60"/>
        <v>0</v>
      </c>
    </row>
    <row r="917" spans="26:48" ht="15" customHeight="1" x14ac:dyDescent="0.2">
      <c r="Z917" s="238" t="str">
        <f>Shares!A917</f>
        <v/>
      </c>
      <c r="AA917" s="238" t="str">
        <f>Shares!B917</f>
        <v/>
      </c>
      <c r="AB917" s="238" t="str">
        <f>Shares!C917</f>
        <v/>
      </c>
      <c r="AC917" s="238" t="str">
        <f>Shares!D917</f>
        <v/>
      </c>
      <c r="AD917" s="238">
        <f>IF($Z917="",0,Shares!E917)</f>
        <v>0</v>
      </c>
      <c r="AE917" s="260">
        <f>IF($Z917="",0,Shares!K917*Shares!J917)</f>
        <v>0</v>
      </c>
      <c r="AF917" s="261">
        <f t="shared" si="59"/>
        <v>0</v>
      </c>
      <c r="AG917" s="260">
        <f>IF($Z917="",0,Shares!M917)</f>
        <v>0</v>
      </c>
      <c r="AH917" s="261">
        <f>IF($Z917="",0,Shares!N917)</f>
        <v>0</v>
      </c>
      <c r="AI917" s="238" t="str">
        <f>IF($Z917="","",RANK(AE917,$AE$2:$AE$1001)+COUNTIF($AE$2:AE917,AE917)-1)</f>
        <v/>
      </c>
      <c r="AJ917" s="238" t="str">
        <f>IF($AD917&lt;0,COUNT($AJ$1:AJ916)+1,"")</f>
        <v/>
      </c>
      <c r="AL917" s="238" t="str">
        <f>'All Ticker P&amp;L'!A917</f>
        <v/>
      </c>
      <c r="AM917" s="238" t="str">
        <f>'All Ticker P&amp;L'!B917</f>
        <v/>
      </c>
      <c r="AN917" s="238" t="str">
        <f>'All Ticker P&amp;L'!C917</f>
        <v/>
      </c>
      <c r="AO917" s="238" t="str">
        <f>'All Ticker P&amp;L'!D917</f>
        <v/>
      </c>
      <c r="AP917" s="238">
        <f>IF($AL917="",0,'All Ticker P&amp;L'!E917)</f>
        <v>0</v>
      </c>
      <c r="AQ917" s="260">
        <f>IF($AL917="",0,'All Ticker P&amp;L'!J917*'All Ticker P&amp;L'!I917)</f>
        <v>0</v>
      </c>
      <c r="AR917" s="260">
        <f>IF($AL917="",0,'All Ticker P&amp;L'!L917)</f>
        <v>0</v>
      </c>
      <c r="AS917" s="261">
        <f>IF($AL917="",0,'All Ticker P&amp;L'!M917)</f>
        <v>0</v>
      </c>
      <c r="AT917" s="238" t="str">
        <f>IF($AL917="","",RANK(AR917,$AR$2:$AR$1001)+COUNTIF($AR$2:AR917,AR917)-1)</f>
        <v/>
      </c>
      <c r="AU917" s="238" t="str">
        <f>IF($AL917="","",RANK(AV917,$AV$2:$AV$1001)+COUNTIF($AV$2:AV917,AV917)-1)</f>
        <v/>
      </c>
      <c r="AV917" s="260">
        <f t="shared" si="60"/>
        <v>0</v>
      </c>
    </row>
    <row r="918" spans="26:48" ht="15" customHeight="1" x14ac:dyDescent="0.2">
      <c r="Z918" s="238" t="str">
        <f>Shares!A918</f>
        <v/>
      </c>
      <c r="AA918" s="238" t="str">
        <f>Shares!B918</f>
        <v/>
      </c>
      <c r="AB918" s="238" t="str">
        <f>Shares!C918</f>
        <v/>
      </c>
      <c r="AC918" s="238" t="str">
        <f>Shares!D918</f>
        <v/>
      </c>
      <c r="AD918" s="238">
        <f>IF($Z918="",0,Shares!E918)</f>
        <v>0</v>
      </c>
      <c r="AE918" s="260">
        <f>IF($Z918="",0,Shares!K918*Shares!J918)</f>
        <v>0</v>
      </c>
      <c r="AF918" s="261">
        <f t="shared" si="59"/>
        <v>0</v>
      </c>
      <c r="AG918" s="260">
        <f>IF($Z918="",0,Shares!M918)</f>
        <v>0</v>
      </c>
      <c r="AH918" s="261">
        <f>IF($Z918="",0,Shares!N918)</f>
        <v>0</v>
      </c>
      <c r="AI918" s="238" t="str">
        <f>IF($Z918="","",RANK(AE918,$AE$2:$AE$1001)+COUNTIF($AE$2:AE918,AE918)-1)</f>
        <v/>
      </c>
      <c r="AJ918" s="238" t="str">
        <f>IF($AD918&lt;0,COUNT($AJ$1:AJ917)+1,"")</f>
        <v/>
      </c>
      <c r="AL918" s="238" t="str">
        <f>'All Ticker P&amp;L'!A918</f>
        <v/>
      </c>
      <c r="AM918" s="238" t="str">
        <f>'All Ticker P&amp;L'!B918</f>
        <v/>
      </c>
      <c r="AN918" s="238" t="str">
        <f>'All Ticker P&amp;L'!C918</f>
        <v/>
      </c>
      <c r="AO918" s="238" t="str">
        <f>'All Ticker P&amp;L'!D918</f>
        <v/>
      </c>
      <c r="AP918" s="238">
        <f>IF($AL918="",0,'All Ticker P&amp;L'!E918)</f>
        <v>0</v>
      </c>
      <c r="AQ918" s="260">
        <f>IF($AL918="",0,'All Ticker P&amp;L'!J918*'All Ticker P&amp;L'!I918)</f>
        <v>0</v>
      </c>
      <c r="AR918" s="260">
        <f>IF($AL918="",0,'All Ticker P&amp;L'!L918)</f>
        <v>0</v>
      </c>
      <c r="AS918" s="261">
        <f>IF($AL918="",0,'All Ticker P&amp;L'!M918)</f>
        <v>0</v>
      </c>
      <c r="AT918" s="238" t="str">
        <f>IF($AL918="","",RANK(AR918,$AR$2:$AR$1001)+COUNTIF($AR$2:AR918,AR918)-1)</f>
        <v/>
      </c>
      <c r="AU918" s="238" t="str">
        <f>IF($AL918="","",RANK(AV918,$AV$2:$AV$1001)+COUNTIF($AV$2:AV918,AV918)-1)</f>
        <v/>
      </c>
      <c r="AV918" s="260">
        <f t="shared" si="60"/>
        <v>0</v>
      </c>
    </row>
    <row r="919" spans="26:48" ht="15" customHeight="1" x14ac:dyDescent="0.2">
      <c r="Z919" s="238" t="str">
        <f>Shares!A919</f>
        <v/>
      </c>
      <c r="AA919" s="238" t="str">
        <f>Shares!B919</f>
        <v/>
      </c>
      <c r="AB919" s="238" t="str">
        <f>Shares!C919</f>
        <v/>
      </c>
      <c r="AC919" s="238" t="str">
        <f>Shares!D919</f>
        <v/>
      </c>
      <c r="AD919" s="238">
        <f>IF($Z919="",0,Shares!E919)</f>
        <v>0</v>
      </c>
      <c r="AE919" s="260">
        <f>IF($Z919="",0,Shares!K919*Shares!J919)</f>
        <v>0</v>
      </c>
      <c r="AF919" s="261">
        <f t="shared" si="59"/>
        <v>0</v>
      </c>
      <c r="AG919" s="260">
        <f>IF($Z919="",0,Shares!M919)</f>
        <v>0</v>
      </c>
      <c r="AH919" s="261">
        <f>IF($Z919="",0,Shares!N919)</f>
        <v>0</v>
      </c>
      <c r="AI919" s="238" t="str">
        <f>IF($Z919="","",RANK(AE919,$AE$2:$AE$1001)+COUNTIF($AE$2:AE919,AE919)-1)</f>
        <v/>
      </c>
      <c r="AJ919" s="238" t="str">
        <f>IF($AD919&lt;0,COUNT($AJ$1:AJ918)+1,"")</f>
        <v/>
      </c>
      <c r="AL919" s="238" t="str">
        <f>'All Ticker P&amp;L'!A919</f>
        <v/>
      </c>
      <c r="AM919" s="238" t="str">
        <f>'All Ticker P&amp;L'!B919</f>
        <v/>
      </c>
      <c r="AN919" s="238" t="str">
        <f>'All Ticker P&amp;L'!C919</f>
        <v/>
      </c>
      <c r="AO919" s="238" t="str">
        <f>'All Ticker P&amp;L'!D919</f>
        <v/>
      </c>
      <c r="AP919" s="238">
        <f>IF($AL919="",0,'All Ticker P&amp;L'!E919)</f>
        <v>0</v>
      </c>
      <c r="AQ919" s="260">
        <f>IF($AL919="",0,'All Ticker P&amp;L'!J919*'All Ticker P&amp;L'!I919)</f>
        <v>0</v>
      </c>
      <c r="AR919" s="260">
        <f>IF($AL919="",0,'All Ticker P&amp;L'!L919)</f>
        <v>0</v>
      </c>
      <c r="AS919" s="261">
        <f>IF($AL919="",0,'All Ticker P&amp;L'!M919)</f>
        <v>0</v>
      </c>
      <c r="AT919" s="238" t="str">
        <f>IF($AL919="","",RANK(AR919,$AR$2:$AR$1001)+COUNTIF($AR$2:AR919,AR919)-1)</f>
        <v/>
      </c>
      <c r="AU919" s="238" t="str">
        <f>IF($AL919="","",RANK(AV919,$AV$2:$AV$1001)+COUNTIF($AV$2:AV919,AV919)-1)</f>
        <v/>
      </c>
      <c r="AV919" s="260">
        <f t="shared" si="60"/>
        <v>0</v>
      </c>
    </row>
    <row r="920" spans="26:48" ht="15" customHeight="1" x14ac:dyDescent="0.2">
      <c r="Z920" s="238" t="str">
        <f>Shares!A920</f>
        <v/>
      </c>
      <c r="AA920" s="238" t="str">
        <f>Shares!B920</f>
        <v/>
      </c>
      <c r="AB920" s="238" t="str">
        <f>Shares!C920</f>
        <v/>
      </c>
      <c r="AC920" s="238" t="str">
        <f>Shares!D920</f>
        <v/>
      </c>
      <c r="AD920" s="238">
        <f>IF($Z920="",0,Shares!E920)</f>
        <v>0</v>
      </c>
      <c r="AE920" s="260">
        <f>IF($Z920="",0,Shares!K920*Shares!J920)</f>
        <v>0</v>
      </c>
      <c r="AF920" s="261">
        <f t="shared" si="59"/>
        <v>0</v>
      </c>
      <c r="AG920" s="260">
        <f>IF($Z920="",0,Shares!M920)</f>
        <v>0</v>
      </c>
      <c r="AH920" s="261">
        <f>IF($Z920="",0,Shares!N920)</f>
        <v>0</v>
      </c>
      <c r="AI920" s="238" t="str">
        <f>IF($Z920="","",RANK(AE920,$AE$2:$AE$1001)+COUNTIF($AE$2:AE920,AE920)-1)</f>
        <v/>
      </c>
      <c r="AJ920" s="238" t="str">
        <f>IF($AD920&lt;0,COUNT($AJ$1:AJ919)+1,"")</f>
        <v/>
      </c>
      <c r="AL920" s="238" t="str">
        <f>'All Ticker P&amp;L'!A920</f>
        <v/>
      </c>
      <c r="AM920" s="238" t="str">
        <f>'All Ticker P&amp;L'!B920</f>
        <v/>
      </c>
      <c r="AN920" s="238" t="str">
        <f>'All Ticker P&amp;L'!C920</f>
        <v/>
      </c>
      <c r="AO920" s="238" t="str">
        <f>'All Ticker P&amp;L'!D920</f>
        <v/>
      </c>
      <c r="AP920" s="238">
        <f>IF($AL920="",0,'All Ticker P&amp;L'!E920)</f>
        <v>0</v>
      </c>
      <c r="AQ920" s="260">
        <f>IF($AL920="",0,'All Ticker P&amp;L'!J920*'All Ticker P&amp;L'!I920)</f>
        <v>0</v>
      </c>
      <c r="AR920" s="260">
        <f>IF($AL920="",0,'All Ticker P&amp;L'!L920)</f>
        <v>0</v>
      </c>
      <c r="AS920" s="261">
        <f>IF($AL920="",0,'All Ticker P&amp;L'!M920)</f>
        <v>0</v>
      </c>
      <c r="AT920" s="238" t="str">
        <f>IF($AL920="","",RANK(AR920,$AR$2:$AR$1001)+COUNTIF($AR$2:AR920,AR920)-1)</f>
        <v/>
      </c>
      <c r="AU920" s="238" t="str">
        <f>IF($AL920="","",RANK(AV920,$AV$2:$AV$1001)+COUNTIF($AV$2:AV920,AV920)-1)</f>
        <v/>
      </c>
      <c r="AV920" s="260">
        <f t="shared" si="60"/>
        <v>0</v>
      </c>
    </row>
    <row r="921" spans="26:48" ht="15" customHeight="1" x14ac:dyDescent="0.2">
      <c r="Z921" s="238" t="str">
        <f>Shares!A921</f>
        <v/>
      </c>
      <c r="AA921" s="238" t="str">
        <f>Shares!B921</f>
        <v/>
      </c>
      <c r="AB921" s="238" t="str">
        <f>Shares!C921</f>
        <v/>
      </c>
      <c r="AC921" s="238" t="str">
        <f>Shares!D921</f>
        <v/>
      </c>
      <c r="AD921" s="238">
        <f>IF($Z921="",0,Shares!E921)</f>
        <v>0</v>
      </c>
      <c r="AE921" s="260">
        <f>IF($Z921="",0,Shares!K921*Shares!J921)</f>
        <v>0</v>
      </c>
      <c r="AF921" s="261">
        <f t="shared" si="59"/>
        <v>0</v>
      </c>
      <c r="AG921" s="260">
        <f>IF($Z921="",0,Shares!M921)</f>
        <v>0</v>
      </c>
      <c r="AH921" s="261">
        <f>IF($Z921="",0,Shares!N921)</f>
        <v>0</v>
      </c>
      <c r="AI921" s="238" t="str">
        <f>IF($Z921="","",RANK(AE921,$AE$2:$AE$1001)+COUNTIF($AE$2:AE921,AE921)-1)</f>
        <v/>
      </c>
      <c r="AJ921" s="238" t="str">
        <f>IF($AD921&lt;0,COUNT($AJ$1:AJ920)+1,"")</f>
        <v/>
      </c>
      <c r="AL921" s="238" t="str">
        <f>'All Ticker P&amp;L'!A921</f>
        <v/>
      </c>
      <c r="AM921" s="238" t="str">
        <f>'All Ticker P&amp;L'!B921</f>
        <v/>
      </c>
      <c r="AN921" s="238" t="str">
        <f>'All Ticker P&amp;L'!C921</f>
        <v/>
      </c>
      <c r="AO921" s="238" t="str">
        <f>'All Ticker P&amp;L'!D921</f>
        <v/>
      </c>
      <c r="AP921" s="238">
        <f>IF($AL921="",0,'All Ticker P&amp;L'!E921)</f>
        <v>0</v>
      </c>
      <c r="AQ921" s="260">
        <f>IF($AL921="",0,'All Ticker P&amp;L'!J921*'All Ticker P&amp;L'!I921)</f>
        <v>0</v>
      </c>
      <c r="AR921" s="260">
        <f>IF($AL921="",0,'All Ticker P&amp;L'!L921)</f>
        <v>0</v>
      </c>
      <c r="AS921" s="261">
        <f>IF($AL921="",0,'All Ticker P&amp;L'!M921)</f>
        <v>0</v>
      </c>
      <c r="AT921" s="238" t="str">
        <f>IF($AL921="","",RANK(AR921,$AR$2:$AR$1001)+COUNTIF($AR$2:AR921,AR921)-1)</f>
        <v/>
      </c>
      <c r="AU921" s="238" t="str">
        <f>IF($AL921="","",RANK(AV921,$AV$2:$AV$1001)+COUNTIF($AV$2:AV921,AV921)-1)</f>
        <v/>
      </c>
      <c r="AV921" s="260">
        <f t="shared" si="60"/>
        <v>0</v>
      </c>
    </row>
    <row r="922" spans="26:48" ht="15" customHeight="1" x14ac:dyDescent="0.2">
      <c r="Z922" s="238" t="str">
        <f>Shares!A922</f>
        <v/>
      </c>
      <c r="AA922" s="238" t="str">
        <f>Shares!B922</f>
        <v/>
      </c>
      <c r="AB922" s="238" t="str">
        <f>Shares!C922</f>
        <v/>
      </c>
      <c r="AC922" s="238" t="str">
        <f>Shares!D922</f>
        <v/>
      </c>
      <c r="AD922" s="238">
        <f>IF($Z922="",0,Shares!E922)</f>
        <v>0</v>
      </c>
      <c r="AE922" s="260">
        <f>IF($Z922="",0,Shares!K922*Shares!J922)</f>
        <v>0</v>
      </c>
      <c r="AF922" s="261">
        <f t="shared" si="59"/>
        <v>0</v>
      </c>
      <c r="AG922" s="260">
        <f>IF($Z922="",0,Shares!M922)</f>
        <v>0</v>
      </c>
      <c r="AH922" s="261">
        <f>IF($Z922="",0,Shares!N922)</f>
        <v>0</v>
      </c>
      <c r="AI922" s="238" t="str">
        <f>IF($Z922="","",RANK(AE922,$AE$2:$AE$1001)+COUNTIF($AE$2:AE922,AE922)-1)</f>
        <v/>
      </c>
      <c r="AJ922" s="238" t="str">
        <f>IF($AD922&lt;0,COUNT($AJ$1:AJ921)+1,"")</f>
        <v/>
      </c>
      <c r="AL922" s="238" t="str">
        <f>'All Ticker P&amp;L'!A922</f>
        <v/>
      </c>
      <c r="AM922" s="238" t="str">
        <f>'All Ticker P&amp;L'!B922</f>
        <v/>
      </c>
      <c r="AN922" s="238" t="str">
        <f>'All Ticker P&amp;L'!C922</f>
        <v/>
      </c>
      <c r="AO922" s="238" t="str">
        <f>'All Ticker P&amp;L'!D922</f>
        <v/>
      </c>
      <c r="AP922" s="238">
        <f>IF($AL922="",0,'All Ticker P&amp;L'!E922)</f>
        <v>0</v>
      </c>
      <c r="AQ922" s="260">
        <f>IF($AL922="",0,'All Ticker P&amp;L'!J922*'All Ticker P&amp;L'!I922)</f>
        <v>0</v>
      </c>
      <c r="AR922" s="260">
        <f>IF($AL922="",0,'All Ticker P&amp;L'!L922)</f>
        <v>0</v>
      </c>
      <c r="AS922" s="261">
        <f>IF($AL922="",0,'All Ticker P&amp;L'!M922)</f>
        <v>0</v>
      </c>
      <c r="AT922" s="238" t="str">
        <f>IF($AL922="","",RANK(AR922,$AR$2:$AR$1001)+COUNTIF($AR$2:AR922,AR922)-1)</f>
        <v/>
      </c>
      <c r="AU922" s="238" t="str">
        <f>IF($AL922="","",RANK(AV922,$AV$2:$AV$1001)+COUNTIF($AV$2:AV922,AV922)-1)</f>
        <v/>
      </c>
      <c r="AV922" s="260">
        <f t="shared" si="60"/>
        <v>0</v>
      </c>
    </row>
    <row r="923" spans="26:48" ht="15" customHeight="1" x14ac:dyDescent="0.2">
      <c r="Z923" s="238" t="str">
        <f>Shares!A923</f>
        <v/>
      </c>
      <c r="AA923" s="238" t="str">
        <f>Shares!B923</f>
        <v/>
      </c>
      <c r="AB923" s="238" t="str">
        <f>Shares!C923</f>
        <v/>
      </c>
      <c r="AC923" s="238" t="str">
        <f>Shares!D923</f>
        <v/>
      </c>
      <c r="AD923" s="238">
        <f>IF($Z923="",0,Shares!E923)</f>
        <v>0</v>
      </c>
      <c r="AE923" s="260">
        <f>IF($Z923="",0,Shares!K923*Shares!J923)</f>
        <v>0</v>
      </c>
      <c r="AF923" s="261">
        <f t="shared" si="59"/>
        <v>0</v>
      </c>
      <c r="AG923" s="260">
        <f>IF($Z923="",0,Shares!M923)</f>
        <v>0</v>
      </c>
      <c r="AH923" s="261">
        <f>IF($Z923="",0,Shares!N923)</f>
        <v>0</v>
      </c>
      <c r="AI923" s="238" t="str">
        <f>IF($Z923="","",RANK(AE923,$AE$2:$AE$1001)+COUNTIF($AE$2:AE923,AE923)-1)</f>
        <v/>
      </c>
      <c r="AJ923" s="238" t="str">
        <f>IF($AD923&lt;0,COUNT($AJ$1:AJ922)+1,"")</f>
        <v/>
      </c>
      <c r="AL923" s="238" t="str">
        <f>'All Ticker P&amp;L'!A923</f>
        <v/>
      </c>
      <c r="AM923" s="238" t="str">
        <f>'All Ticker P&amp;L'!B923</f>
        <v/>
      </c>
      <c r="AN923" s="238" t="str">
        <f>'All Ticker P&amp;L'!C923</f>
        <v/>
      </c>
      <c r="AO923" s="238" t="str">
        <f>'All Ticker P&amp;L'!D923</f>
        <v/>
      </c>
      <c r="AP923" s="238">
        <f>IF($AL923="",0,'All Ticker P&amp;L'!E923)</f>
        <v>0</v>
      </c>
      <c r="AQ923" s="260">
        <f>IF($AL923="",0,'All Ticker P&amp;L'!J923*'All Ticker P&amp;L'!I923)</f>
        <v>0</v>
      </c>
      <c r="AR923" s="260">
        <f>IF($AL923="",0,'All Ticker P&amp;L'!L923)</f>
        <v>0</v>
      </c>
      <c r="AS923" s="261">
        <f>IF($AL923="",0,'All Ticker P&amp;L'!M923)</f>
        <v>0</v>
      </c>
      <c r="AT923" s="238" t="str">
        <f>IF($AL923="","",RANK(AR923,$AR$2:$AR$1001)+COUNTIF($AR$2:AR923,AR923)-1)</f>
        <v/>
      </c>
      <c r="AU923" s="238" t="str">
        <f>IF($AL923="","",RANK(AV923,$AV$2:$AV$1001)+COUNTIF($AV$2:AV923,AV923)-1)</f>
        <v/>
      </c>
      <c r="AV923" s="260">
        <f t="shared" si="60"/>
        <v>0</v>
      </c>
    </row>
    <row r="924" spans="26:48" ht="15" customHeight="1" x14ac:dyDescent="0.2">
      <c r="Z924" s="238" t="str">
        <f>Shares!A924</f>
        <v/>
      </c>
      <c r="AA924" s="238" t="str">
        <f>Shares!B924</f>
        <v/>
      </c>
      <c r="AB924" s="238" t="str">
        <f>Shares!C924</f>
        <v/>
      </c>
      <c r="AC924" s="238" t="str">
        <f>Shares!D924</f>
        <v/>
      </c>
      <c r="AD924" s="238">
        <f>IF($Z924="",0,Shares!E924)</f>
        <v>0</v>
      </c>
      <c r="AE924" s="260">
        <f>IF($Z924="",0,Shares!K924*Shares!J924)</f>
        <v>0</v>
      </c>
      <c r="AF924" s="261">
        <f t="shared" si="59"/>
        <v>0</v>
      </c>
      <c r="AG924" s="260">
        <f>IF($Z924="",0,Shares!M924)</f>
        <v>0</v>
      </c>
      <c r="AH924" s="261">
        <f>IF($Z924="",0,Shares!N924)</f>
        <v>0</v>
      </c>
      <c r="AI924" s="238" t="str">
        <f>IF($Z924="","",RANK(AE924,$AE$2:$AE$1001)+COUNTIF($AE$2:AE924,AE924)-1)</f>
        <v/>
      </c>
      <c r="AJ924" s="238" t="str">
        <f>IF($AD924&lt;0,COUNT($AJ$1:AJ923)+1,"")</f>
        <v/>
      </c>
      <c r="AL924" s="238" t="str">
        <f>'All Ticker P&amp;L'!A924</f>
        <v/>
      </c>
      <c r="AM924" s="238" t="str">
        <f>'All Ticker P&amp;L'!B924</f>
        <v/>
      </c>
      <c r="AN924" s="238" t="str">
        <f>'All Ticker P&amp;L'!C924</f>
        <v/>
      </c>
      <c r="AO924" s="238" t="str">
        <f>'All Ticker P&amp;L'!D924</f>
        <v/>
      </c>
      <c r="AP924" s="238">
        <f>IF($AL924="",0,'All Ticker P&amp;L'!E924)</f>
        <v>0</v>
      </c>
      <c r="AQ924" s="260">
        <f>IF($AL924="",0,'All Ticker P&amp;L'!J924*'All Ticker P&amp;L'!I924)</f>
        <v>0</v>
      </c>
      <c r="AR924" s="260">
        <f>IF($AL924="",0,'All Ticker P&amp;L'!L924)</f>
        <v>0</v>
      </c>
      <c r="AS924" s="261">
        <f>IF($AL924="",0,'All Ticker P&amp;L'!M924)</f>
        <v>0</v>
      </c>
      <c r="AT924" s="238" t="str">
        <f>IF($AL924="","",RANK(AR924,$AR$2:$AR$1001)+COUNTIF($AR$2:AR924,AR924)-1)</f>
        <v/>
      </c>
      <c r="AU924" s="238" t="str">
        <f>IF($AL924="","",RANK(AV924,$AV$2:$AV$1001)+COUNTIF($AV$2:AV924,AV924)-1)</f>
        <v/>
      </c>
      <c r="AV924" s="260">
        <f t="shared" si="60"/>
        <v>0</v>
      </c>
    </row>
    <row r="925" spans="26:48" ht="15" customHeight="1" x14ac:dyDescent="0.2">
      <c r="Z925" s="238" t="str">
        <f>Shares!A925</f>
        <v/>
      </c>
      <c r="AA925" s="238" t="str">
        <f>Shares!B925</f>
        <v/>
      </c>
      <c r="AB925" s="238" t="str">
        <f>Shares!C925</f>
        <v/>
      </c>
      <c r="AC925" s="238" t="str">
        <f>Shares!D925</f>
        <v/>
      </c>
      <c r="AD925" s="238">
        <f>IF($Z925="",0,Shares!E925)</f>
        <v>0</v>
      </c>
      <c r="AE925" s="260">
        <f>IF($Z925="",0,Shares!K925*Shares!J925)</f>
        <v>0</v>
      </c>
      <c r="AF925" s="261">
        <f t="shared" si="59"/>
        <v>0</v>
      </c>
      <c r="AG925" s="260">
        <f>IF($Z925="",0,Shares!M925)</f>
        <v>0</v>
      </c>
      <c r="AH925" s="261">
        <f>IF($Z925="",0,Shares!N925)</f>
        <v>0</v>
      </c>
      <c r="AI925" s="238" t="str">
        <f>IF($Z925="","",RANK(AE925,$AE$2:$AE$1001)+COUNTIF($AE$2:AE925,AE925)-1)</f>
        <v/>
      </c>
      <c r="AJ925" s="238" t="str">
        <f>IF($AD925&lt;0,COUNT($AJ$1:AJ924)+1,"")</f>
        <v/>
      </c>
      <c r="AL925" s="238" t="str">
        <f>'All Ticker P&amp;L'!A925</f>
        <v/>
      </c>
      <c r="AM925" s="238" t="str">
        <f>'All Ticker P&amp;L'!B925</f>
        <v/>
      </c>
      <c r="AN925" s="238" t="str">
        <f>'All Ticker P&amp;L'!C925</f>
        <v/>
      </c>
      <c r="AO925" s="238" t="str">
        <f>'All Ticker P&amp;L'!D925</f>
        <v/>
      </c>
      <c r="AP925" s="238">
        <f>IF($AL925="",0,'All Ticker P&amp;L'!E925)</f>
        <v>0</v>
      </c>
      <c r="AQ925" s="260">
        <f>IF($AL925="",0,'All Ticker P&amp;L'!J925*'All Ticker P&amp;L'!I925)</f>
        <v>0</v>
      </c>
      <c r="AR925" s="260">
        <f>IF($AL925="",0,'All Ticker P&amp;L'!L925)</f>
        <v>0</v>
      </c>
      <c r="AS925" s="261">
        <f>IF($AL925="",0,'All Ticker P&amp;L'!M925)</f>
        <v>0</v>
      </c>
      <c r="AT925" s="238" t="str">
        <f>IF($AL925="","",RANK(AR925,$AR$2:$AR$1001)+COUNTIF($AR$2:AR925,AR925)-1)</f>
        <v/>
      </c>
      <c r="AU925" s="238" t="str">
        <f>IF($AL925="","",RANK(AV925,$AV$2:$AV$1001)+COUNTIF($AV$2:AV925,AV925)-1)</f>
        <v/>
      </c>
      <c r="AV925" s="260">
        <f t="shared" si="60"/>
        <v>0</v>
      </c>
    </row>
    <row r="926" spans="26:48" ht="15" customHeight="1" x14ac:dyDescent="0.2">
      <c r="Z926" s="238" t="str">
        <f>Shares!A926</f>
        <v/>
      </c>
      <c r="AA926" s="238" t="str">
        <f>Shares!B926</f>
        <v/>
      </c>
      <c r="AB926" s="238" t="str">
        <f>Shares!C926</f>
        <v/>
      </c>
      <c r="AC926" s="238" t="str">
        <f>Shares!D926</f>
        <v/>
      </c>
      <c r="AD926" s="238">
        <f>IF($Z926="",0,Shares!E926)</f>
        <v>0</v>
      </c>
      <c r="AE926" s="260">
        <f>IF($Z926="",0,Shares!K926*Shares!J926)</f>
        <v>0</v>
      </c>
      <c r="AF926" s="261">
        <f t="shared" si="59"/>
        <v>0</v>
      </c>
      <c r="AG926" s="260">
        <f>IF($Z926="",0,Shares!M926)</f>
        <v>0</v>
      </c>
      <c r="AH926" s="261">
        <f>IF($Z926="",0,Shares!N926)</f>
        <v>0</v>
      </c>
      <c r="AI926" s="238" t="str">
        <f>IF($Z926="","",RANK(AE926,$AE$2:$AE$1001)+COUNTIF($AE$2:AE926,AE926)-1)</f>
        <v/>
      </c>
      <c r="AJ926" s="238" t="str">
        <f>IF($AD926&lt;0,COUNT($AJ$1:AJ925)+1,"")</f>
        <v/>
      </c>
      <c r="AL926" s="238" t="str">
        <f>'All Ticker P&amp;L'!A926</f>
        <v/>
      </c>
      <c r="AM926" s="238" t="str">
        <f>'All Ticker P&amp;L'!B926</f>
        <v/>
      </c>
      <c r="AN926" s="238" t="str">
        <f>'All Ticker P&amp;L'!C926</f>
        <v/>
      </c>
      <c r="AO926" s="238" t="str">
        <f>'All Ticker P&amp;L'!D926</f>
        <v/>
      </c>
      <c r="AP926" s="238">
        <f>IF($AL926="",0,'All Ticker P&amp;L'!E926)</f>
        <v>0</v>
      </c>
      <c r="AQ926" s="260">
        <f>IF($AL926="",0,'All Ticker P&amp;L'!J926*'All Ticker P&amp;L'!I926)</f>
        <v>0</v>
      </c>
      <c r="AR926" s="260">
        <f>IF($AL926="",0,'All Ticker P&amp;L'!L926)</f>
        <v>0</v>
      </c>
      <c r="AS926" s="261">
        <f>IF($AL926="",0,'All Ticker P&amp;L'!M926)</f>
        <v>0</v>
      </c>
      <c r="AT926" s="238" t="str">
        <f>IF($AL926="","",RANK(AR926,$AR$2:$AR$1001)+COUNTIF($AR$2:AR926,AR926)-1)</f>
        <v/>
      </c>
      <c r="AU926" s="238" t="str">
        <f>IF($AL926="","",RANK(AV926,$AV$2:$AV$1001)+COUNTIF($AV$2:AV926,AV926)-1)</f>
        <v/>
      </c>
      <c r="AV926" s="260">
        <f t="shared" si="60"/>
        <v>0</v>
      </c>
    </row>
    <row r="927" spans="26:48" ht="15" customHeight="1" x14ac:dyDescent="0.2">
      <c r="Z927" s="238" t="str">
        <f>Shares!A927</f>
        <v/>
      </c>
      <c r="AA927" s="238" t="str">
        <f>Shares!B927</f>
        <v/>
      </c>
      <c r="AB927" s="238" t="str">
        <f>Shares!C927</f>
        <v/>
      </c>
      <c r="AC927" s="238" t="str">
        <f>Shares!D927</f>
        <v/>
      </c>
      <c r="AD927" s="238">
        <f>IF($Z927="",0,Shares!E927)</f>
        <v>0</v>
      </c>
      <c r="AE927" s="260">
        <f>IF($Z927="",0,Shares!K927*Shares!J927)</f>
        <v>0</v>
      </c>
      <c r="AF927" s="261">
        <f t="shared" si="59"/>
        <v>0</v>
      </c>
      <c r="AG927" s="260">
        <f>IF($Z927="",0,Shares!M927)</f>
        <v>0</v>
      </c>
      <c r="AH927" s="261">
        <f>IF($Z927="",0,Shares!N927)</f>
        <v>0</v>
      </c>
      <c r="AI927" s="238" t="str">
        <f>IF($Z927="","",RANK(AE927,$AE$2:$AE$1001)+COUNTIF($AE$2:AE927,AE927)-1)</f>
        <v/>
      </c>
      <c r="AJ927" s="238" t="str">
        <f>IF($AD927&lt;0,COUNT($AJ$1:AJ926)+1,"")</f>
        <v/>
      </c>
      <c r="AL927" s="238" t="str">
        <f>'All Ticker P&amp;L'!A927</f>
        <v/>
      </c>
      <c r="AM927" s="238" t="str">
        <f>'All Ticker P&amp;L'!B927</f>
        <v/>
      </c>
      <c r="AN927" s="238" t="str">
        <f>'All Ticker P&amp;L'!C927</f>
        <v/>
      </c>
      <c r="AO927" s="238" t="str">
        <f>'All Ticker P&amp;L'!D927</f>
        <v/>
      </c>
      <c r="AP927" s="238">
        <f>IF($AL927="",0,'All Ticker P&amp;L'!E927)</f>
        <v>0</v>
      </c>
      <c r="AQ927" s="260">
        <f>IF($AL927="",0,'All Ticker P&amp;L'!J927*'All Ticker P&amp;L'!I927)</f>
        <v>0</v>
      </c>
      <c r="AR927" s="260">
        <f>IF($AL927="",0,'All Ticker P&amp;L'!L927)</f>
        <v>0</v>
      </c>
      <c r="AS927" s="261">
        <f>IF($AL927="",0,'All Ticker P&amp;L'!M927)</f>
        <v>0</v>
      </c>
      <c r="AT927" s="238" t="str">
        <f>IF($AL927="","",RANK(AR927,$AR$2:$AR$1001)+COUNTIF($AR$2:AR927,AR927)-1)</f>
        <v/>
      </c>
      <c r="AU927" s="238" t="str">
        <f>IF($AL927="","",RANK(AV927,$AV$2:$AV$1001)+COUNTIF($AV$2:AV927,AV927)-1)</f>
        <v/>
      </c>
      <c r="AV927" s="260">
        <f t="shared" si="60"/>
        <v>0</v>
      </c>
    </row>
    <row r="928" spans="26:48" ht="15" customHeight="1" x14ac:dyDescent="0.2">
      <c r="Z928" s="238" t="str">
        <f>Shares!A928</f>
        <v/>
      </c>
      <c r="AA928" s="238" t="str">
        <f>Shares!B928</f>
        <v/>
      </c>
      <c r="AB928" s="238" t="str">
        <f>Shares!C928</f>
        <v/>
      </c>
      <c r="AC928" s="238" t="str">
        <f>Shares!D928</f>
        <v/>
      </c>
      <c r="AD928" s="238">
        <f>IF($Z928="",0,Shares!E928)</f>
        <v>0</v>
      </c>
      <c r="AE928" s="260">
        <f>IF($Z928="",0,Shares!K928*Shares!J928)</f>
        <v>0</v>
      </c>
      <c r="AF928" s="261">
        <f t="shared" si="59"/>
        <v>0</v>
      </c>
      <c r="AG928" s="260">
        <f>IF($Z928="",0,Shares!M928)</f>
        <v>0</v>
      </c>
      <c r="AH928" s="261">
        <f>IF($Z928="",0,Shares!N928)</f>
        <v>0</v>
      </c>
      <c r="AI928" s="238" t="str">
        <f>IF($Z928="","",RANK(AE928,$AE$2:$AE$1001)+COUNTIF($AE$2:AE928,AE928)-1)</f>
        <v/>
      </c>
      <c r="AJ928" s="238" t="str">
        <f>IF($AD928&lt;0,COUNT($AJ$1:AJ927)+1,"")</f>
        <v/>
      </c>
      <c r="AL928" s="238" t="str">
        <f>'All Ticker P&amp;L'!A928</f>
        <v/>
      </c>
      <c r="AM928" s="238" t="str">
        <f>'All Ticker P&amp;L'!B928</f>
        <v/>
      </c>
      <c r="AN928" s="238" t="str">
        <f>'All Ticker P&amp;L'!C928</f>
        <v/>
      </c>
      <c r="AO928" s="238" t="str">
        <f>'All Ticker P&amp;L'!D928</f>
        <v/>
      </c>
      <c r="AP928" s="238">
        <f>IF($AL928="",0,'All Ticker P&amp;L'!E928)</f>
        <v>0</v>
      </c>
      <c r="AQ928" s="260">
        <f>IF($AL928="",0,'All Ticker P&amp;L'!J928*'All Ticker P&amp;L'!I928)</f>
        <v>0</v>
      </c>
      <c r="AR928" s="260">
        <f>IF($AL928="",0,'All Ticker P&amp;L'!L928)</f>
        <v>0</v>
      </c>
      <c r="AS928" s="261">
        <f>IF($AL928="",0,'All Ticker P&amp;L'!M928)</f>
        <v>0</v>
      </c>
      <c r="AT928" s="238" t="str">
        <f>IF($AL928="","",RANK(AR928,$AR$2:$AR$1001)+COUNTIF($AR$2:AR928,AR928)-1)</f>
        <v/>
      </c>
      <c r="AU928" s="238" t="str">
        <f>IF($AL928="","",RANK(AV928,$AV$2:$AV$1001)+COUNTIF($AV$2:AV928,AV928)-1)</f>
        <v/>
      </c>
      <c r="AV928" s="260">
        <f t="shared" si="60"/>
        <v>0</v>
      </c>
    </row>
    <row r="929" spans="26:48" ht="15" customHeight="1" x14ac:dyDescent="0.2">
      <c r="Z929" s="238" t="str">
        <f>Shares!A929</f>
        <v/>
      </c>
      <c r="AA929" s="238" t="str">
        <f>Shares!B929</f>
        <v/>
      </c>
      <c r="AB929" s="238" t="str">
        <f>Shares!C929</f>
        <v/>
      </c>
      <c r="AC929" s="238" t="str">
        <f>Shares!D929</f>
        <v/>
      </c>
      <c r="AD929" s="238">
        <f>IF($Z929="",0,Shares!E929)</f>
        <v>0</v>
      </c>
      <c r="AE929" s="260">
        <f>IF($Z929="",0,Shares!K929*Shares!J929)</f>
        <v>0</v>
      </c>
      <c r="AF929" s="261">
        <f t="shared" si="59"/>
        <v>0</v>
      </c>
      <c r="AG929" s="260">
        <f>IF($Z929="",0,Shares!M929)</f>
        <v>0</v>
      </c>
      <c r="AH929" s="261">
        <f>IF($Z929="",0,Shares!N929)</f>
        <v>0</v>
      </c>
      <c r="AI929" s="238" t="str">
        <f>IF($Z929="","",RANK(AE929,$AE$2:$AE$1001)+COUNTIF($AE$2:AE929,AE929)-1)</f>
        <v/>
      </c>
      <c r="AJ929" s="238" t="str">
        <f>IF($AD929&lt;0,COUNT($AJ$1:AJ928)+1,"")</f>
        <v/>
      </c>
      <c r="AL929" s="238" t="str">
        <f>'All Ticker P&amp;L'!A929</f>
        <v/>
      </c>
      <c r="AM929" s="238" t="str">
        <f>'All Ticker P&amp;L'!B929</f>
        <v/>
      </c>
      <c r="AN929" s="238" t="str">
        <f>'All Ticker P&amp;L'!C929</f>
        <v/>
      </c>
      <c r="AO929" s="238" t="str">
        <f>'All Ticker P&amp;L'!D929</f>
        <v/>
      </c>
      <c r="AP929" s="238">
        <f>IF($AL929="",0,'All Ticker P&amp;L'!E929)</f>
        <v>0</v>
      </c>
      <c r="AQ929" s="260">
        <f>IF($AL929="",0,'All Ticker P&amp;L'!J929*'All Ticker P&amp;L'!I929)</f>
        <v>0</v>
      </c>
      <c r="AR929" s="260">
        <f>IF($AL929="",0,'All Ticker P&amp;L'!L929)</f>
        <v>0</v>
      </c>
      <c r="AS929" s="261">
        <f>IF($AL929="",0,'All Ticker P&amp;L'!M929)</f>
        <v>0</v>
      </c>
      <c r="AT929" s="238" t="str">
        <f>IF($AL929="","",RANK(AR929,$AR$2:$AR$1001)+COUNTIF($AR$2:AR929,AR929)-1)</f>
        <v/>
      </c>
      <c r="AU929" s="238" t="str">
        <f>IF($AL929="","",RANK(AV929,$AV$2:$AV$1001)+COUNTIF($AV$2:AV929,AV929)-1)</f>
        <v/>
      </c>
      <c r="AV929" s="260">
        <f t="shared" si="60"/>
        <v>0</v>
      </c>
    </row>
    <row r="930" spans="26:48" ht="15" customHeight="1" x14ac:dyDescent="0.2">
      <c r="Z930" s="238" t="str">
        <f>Shares!A930</f>
        <v/>
      </c>
      <c r="AA930" s="238" t="str">
        <f>Shares!B930</f>
        <v/>
      </c>
      <c r="AB930" s="238" t="str">
        <f>Shares!C930</f>
        <v/>
      </c>
      <c r="AC930" s="238" t="str">
        <f>Shares!D930</f>
        <v/>
      </c>
      <c r="AD930" s="238">
        <f>IF($Z930="",0,Shares!E930)</f>
        <v>0</v>
      </c>
      <c r="AE930" s="260">
        <f>IF($Z930="",0,Shares!K930*Shares!J930)</f>
        <v>0</v>
      </c>
      <c r="AF930" s="261">
        <f t="shared" si="59"/>
        <v>0</v>
      </c>
      <c r="AG930" s="260">
        <f>IF($Z930="",0,Shares!M930)</f>
        <v>0</v>
      </c>
      <c r="AH930" s="261">
        <f>IF($Z930="",0,Shares!N930)</f>
        <v>0</v>
      </c>
      <c r="AI930" s="238" t="str">
        <f>IF($Z930="","",RANK(AE930,$AE$2:$AE$1001)+COUNTIF($AE$2:AE930,AE930)-1)</f>
        <v/>
      </c>
      <c r="AJ930" s="238" t="str">
        <f>IF($AD930&lt;0,COUNT($AJ$1:AJ929)+1,"")</f>
        <v/>
      </c>
      <c r="AL930" s="238" t="str">
        <f>'All Ticker P&amp;L'!A930</f>
        <v/>
      </c>
      <c r="AM930" s="238" t="str">
        <f>'All Ticker P&amp;L'!B930</f>
        <v/>
      </c>
      <c r="AN930" s="238" t="str">
        <f>'All Ticker P&amp;L'!C930</f>
        <v/>
      </c>
      <c r="AO930" s="238" t="str">
        <f>'All Ticker P&amp;L'!D930</f>
        <v/>
      </c>
      <c r="AP930" s="238">
        <f>IF($AL930="",0,'All Ticker P&amp;L'!E930)</f>
        <v>0</v>
      </c>
      <c r="AQ930" s="260">
        <f>IF($AL930="",0,'All Ticker P&amp;L'!J930*'All Ticker P&amp;L'!I930)</f>
        <v>0</v>
      </c>
      <c r="AR930" s="260">
        <f>IF($AL930="",0,'All Ticker P&amp;L'!L930)</f>
        <v>0</v>
      </c>
      <c r="AS930" s="261">
        <f>IF($AL930="",0,'All Ticker P&amp;L'!M930)</f>
        <v>0</v>
      </c>
      <c r="AT930" s="238" t="str">
        <f>IF($AL930="","",RANK(AR930,$AR$2:$AR$1001)+COUNTIF($AR$2:AR930,AR930)-1)</f>
        <v/>
      </c>
      <c r="AU930" s="238" t="str">
        <f>IF($AL930="","",RANK(AV930,$AV$2:$AV$1001)+COUNTIF($AV$2:AV930,AV930)-1)</f>
        <v/>
      </c>
      <c r="AV930" s="260">
        <f t="shared" si="60"/>
        <v>0</v>
      </c>
    </row>
    <row r="931" spans="26:48" ht="15" customHeight="1" x14ac:dyDescent="0.2">
      <c r="Z931" s="238" t="str">
        <f>Shares!A931</f>
        <v/>
      </c>
      <c r="AA931" s="238" t="str">
        <f>Shares!B931</f>
        <v/>
      </c>
      <c r="AB931" s="238" t="str">
        <f>Shares!C931</f>
        <v/>
      </c>
      <c r="AC931" s="238" t="str">
        <f>Shares!D931</f>
        <v/>
      </c>
      <c r="AD931" s="238">
        <f>IF($Z931="",0,Shares!E931)</f>
        <v>0</v>
      </c>
      <c r="AE931" s="260">
        <f>IF($Z931="",0,Shares!K931*Shares!J931)</f>
        <v>0</v>
      </c>
      <c r="AF931" s="261">
        <f t="shared" si="59"/>
        <v>0</v>
      </c>
      <c r="AG931" s="260">
        <f>IF($Z931="",0,Shares!M931)</f>
        <v>0</v>
      </c>
      <c r="AH931" s="261">
        <f>IF($Z931="",0,Shares!N931)</f>
        <v>0</v>
      </c>
      <c r="AI931" s="238" t="str">
        <f>IF($Z931="","",RANK(AE931,$AE$2:$AE$1001)+COUNTIF($AE$2:AE931,AE931)-1)</f>
        <v/>
      </c>
      <c r="AJ931" s="238" t="str">
        <f>IF($AD931&lt;0,COUNT($AJ$1:AJ930)+1,"")</f>
        <v/>
      </c>
      <c r="AL931" s="238" t="str">
        <f>'All Ticker P&amp;L'!A931</f>
        <v/>
      </c>
      <c r="AM931" s="238" t="str">
        <f>'All Ticker P&amp;L'!B931</f>
        <v/>
      </c>
      <c r="AN931" s="238" t="str">
        <f>'All Ticker P&amp;L'!C931</f>
        <v/>
      </c>
      <c r="AO931" s="238" t="str">
        <f>'All Ticker P&amp;L'!D931</f>
        <v/>
      </c>
      <c r="AP931" s="238">
        <f>IF($AL931="",0,'All Ticker P&amp;L'!E931)</f>
        <v>0</v>
      </c>
      <c r="AQ931" s="260">
        <f>IF($AL931="",0,'All Ticker P&amp;L'!J931*'All Ticker P&amp;L'!I931)</f>
        <v>0</v>
      </c>
      <c r="AR931" s="260">
        <f>IF($AL931="",0,'All Ticker P&amp;L'!L931)</f>
        <v>0</v>
      </c>
      <c r="AS931" s="261">
        <f>IF($AL931="",0,'All Ticker P&amp;L'!M931)</f>
        <v>0</v>
      </c>
      <c r="AT931" s="238" t="str">
        <f>IF($AL931="","",RANK(AR931,$AR$2:$AR$1001)+COUNTIF($AR$2:AR931,AR931)-1)</f>
        <v/>
      </c>
      <c r="AU931" s="238" t="str">
        <f>IF($AL931="","",RANK(AV931,$AV$2:$AV$1001)+COUNTIF($AV$2:AV931,AV931)-1)</f>
        <v/>
      </c>
      <c r="AV931" s="260">
        <f t="shared" si="60"/>
        <v>0</v>
      </c>
    </row>
    <row r="932" spans="26:48" ht="15" customHeight="1" x14ac:dyDescent="0.2">
      <c r="Z932" s="238" t="str">
        <f>Shares!A932</f>
        <v/>
      </c>
      <c r="AA932" s="238" t="str">
        <f>Shares!B932</f>
        <v/>
      </c>
      <c r="AB932" s="238" t="str">
        <f>Shares!C932</f>
        <v/>
      </c>
      <c r="AC932" s="238" t="str">
        <f>Shares!D932</f>
        <v/>
      </c>
      <c r="AD932" s="238">
        <f>IF($Z932="",0,Shares!E932)</f>
        <v>0</v>
      </c>
      <c r="AE932" s="260">
        <f>IF($Z932="",0,Shares!K932*Shares!J932)</f>
        <v>0</v>
      </c>
      <c r="AF932" s="261">
        <f t="shared" si="59"/>
        <v>0</v>
      </c>
      <c r="AG932" s="260">
        <f>IF($Z932="",0,Shares!M932)</f>
        <v>0</v>
      </c>
      <c r="AH932" s="261">
        <f>IF($Z932="",0,Shares!N932)</f>
        <v>0</v>
      </c>
      <c r="AI932" s="238" t="str">
        <f>IF($Z932="","",RANK(AE932,$AE$2:$AE$1001)+COUNTIF($AE$2:AE932,AE932)-1)</f>
        <v/>
      </c>
      <c r="AJ932" s="238" t="str">
        <f>IF($AD932&lt;0,COUNT($AJ$1:AJ931)+1,"")</f>
        <v/>
      </c>
      <c r="AL932" s="238" t="str">
        <f>'All Ticker P&amp;L'!A932</f>
        <v/>
      </c>
      <c r="AM932" s="238" t="str">
        <f>'All Ticker P&amp;L'!B932</f>
        <v/>
      </c>
      <c r="AN932" s="238" t="str">
        <f>'All Ticker P&amp;L'!C932</f>
        <v/>
      </c>
      <c r="AO932" s="238" t="str">
        <f>'All Ticker P&amp;L'!D932</f>
        <v/>
      </c>
      <c r="AP932" s="238">
        <f>IF($AL932="",0,'All Ticker P&amp;L'!E932)</f>
        <v>0</v>
      </c>
      <c r="AQ932" s="260">
        <f>IF($AL932="",0,'All Ticker P&amp;L'!J932*'All Ticker P&amp;L'!I932)</f>
        <v>0</v>
      </c>
      <c r="AR932" s="260">
        <f>IF($AL932="",0,'All Ticker P&amp;L'!L932)</f>
        <v>0</v>
      </c>
      <c r="AS932" s="261">
        <f>IF($AL932="",0,'All Ticker P&amp;L'!M932)</f>
        <v>0</v>
      </c>
      <c r="AT932" s="238" t="str">
        <f>IF($AL932="","",RANK(AR932,$AR$2:$AR$1001)+COUNTIF($AR$2:AR932,AR932)-1)</f>
        <v/>
      </c>
      <c r="AU932" s="238" t="str">
        <f>IF($AL932="","",RANK(AV932,$AV$2:$AV$1001)+COUNTIF($AV$2:AV932,AV932)-1)</f>
        <v/>
      </c>
      <c r="AV932" s="260">
        <f t="shared" si="60"/>
        <v>0</v>
      </c>
    </row>
    <row r="933" spans="26:48" ht="15" customHeight="1" x14ac:dyDescent="0.2">
      <c r="Z933" s="238" t="str">
        <f>Shares!A933</f>
        <v/>
      </c>
      <c r="AA933" s="238" t="str">
        <f>Shares!B933</f>
        <v/>
      </c>
      <c r="AB933" s="238" t="str">
        <f>Shares!C933</f>
        <v/>
      </c>
      <c r="AC933" s="238" t="str">
        <f>Shares!D933</f>
        <v/>
      </c>
      <c r="AD933" s="238">
        <f>IF($Z933="",0,Shares!E933)</f>
        <v>0</v>
      </c>
      <c r="AE933" s="260">
        <f>IF($Z933="",0,Shares!K933*Shares!J933)</f>
        <v>0</v>
      </c>
      <c r="AF933" s="261">
        <f t="shared" si="59"/>
        <v>0</v>
      </c>
      <c r="AG933" s="260">
        <f>IF($Z933="",0,Shares!M933)</f>
        <v>0</v>
      </c>
      <c r="AH933" s="261">
        <f>IF($Z933="",0,Shares!N933)</f>
        <v>0</v>
      </c>
      <c r="AI933" s="238" t="str">
        <f>IF($Z933="","",RANK(AE933,$AE$2:$AE$1001)+COUNTIF($AE$2:AE933,AE933)-1)</f>
        <v/>
      </c>
      <c r="AJ933" s="238" t="str">
        <f>IF($AD933&lt;0,COUNT($AJ$1:AJ932)+1,"")</f>
        <v/>
      </c>
      <c r="AL933" s="238" t="str">
        <f>'All Ticker P&amp;L'!A933</f>
        <v/>
      </c>
      <c r="AM933" s="238" t="str">
        <f>'All Ticker P&amp;L'!B933</f>
        <v/>
      </c>
      <c r="AN933" s="238" t="str">
        <f>'All Ticker P&amp;L'!C933</f>
        <v/>
      </c>
      <c r="AO933" s="238" t="str">
        <f>'All Ticker P&amp;L'!D933</f>
        <v/>
      </c>
      <c r="AP933" s="238">
        <f>IF($AL933="",0,'All Ticker P&amp;L'!E933)</f>
        <v>0</v>
      </c>
      <c r="AQ933" s="260">
        <f>IF($AL933="",0,'All Ticker P&amp;L'!J933*'All Ticker P&amp;L'!I933)</f>
        <v>0</v>
      </c>
      <c r="AR933" s="260">
        <f>IF($AL933="",0,'All Ticker P&amp;L'!L933)</f>
        <v>0</v>
      </c>
      <c r="AS933" s="261">
        <f>IF($AL933="",0,'All Ticker P&amp;L'!M933)</f>
        <v>0</v>
      </c>
      <c r="AT933" s="238" t="str">
        <f>IF($AL933="","",RANK(AR933,$AR$2:$AR$1001)+COUNTIF($AR$2:AR933,AR933)-1)</f>
        <v/>
      </c>
      <c r="AU933" s="238" t="str">
        <f>IF($AL933="","",RANK(AV933,$AV$2:$AV$1001)+COUNTIF($AV$2:AV933,AV933)-1)</f>
        <v/>
      </c>
      <c r="AV933" s="260">
        <f t="shared" si="60"/>
        <v>0</v>
      </c>
    </row>
    <row r="934" spans="26:48" ht="15" customHeight="1" x14ac:dyDescent="0.2">
      <c r="Z934" s="238" t="str">
        <f>Shares!A934</f>
        <v/>
      </c>
      <c r="AA934" s="238" t="str">
        <f>Shares!B934</f>
        <v/>
      </c>
      <c r="AB934" s="238" t="str">
        <f>Shares!C934</f>
        <v/>
      </c>
      <c r="AC934" s="238" t="str">
        <f>Shares!D934</f>
        <v/>
      </c>
      <c r="AD934" s="238">
        <f>IF($Z934="",0,Shares!E934)</f>
        <v>0</v>
      </c>
      <c r="AE934" s="260">
        <f>IF($Z934="",0,Shares!K934*Shares!J934)</f>
        <v>0</v>
      </c>
      <c r="AF934" s="261">
        <f t="shared" si="59"/>
        <v>0</v>
      </c>
      <c r="AG934" s="260">
        <f>IF($Z934="",0,Shares!M934)</f>
        <v>0</v>
      </c>
      <c r="AH934" s="261">
        <f>IF($Z934="",0,Shares!N934)</f>
        <v>0</v>
      </c>
      <c r="AI934" s="238" t="str">
        <f>IF($Z934="","",RANK(AE934,$AE$2:$AE$1001)+COUNTIF($AE$2:AE934,AE934)-1)</f>
        <v/>
      </c>
      <c r="AJ934" s="238" t="str">
        <f>IF($AD934&lt;0,COUNT($AJ$1:AJ933)+1,"")</f>
        <v/>
      </c>
      <c r="AL934" s="238" t="str">
        <f>'All Ticker P&amp;L'!A934</f>
        <v/>
      </c>
      <c r="AM934" s="238" t="str">
        <f>'All Ticker P&amp;L'!B934</f>
        <v/>
      </c>
      <c r="AN934" s="238" t="str">
        <f>'All Ticker P&amp;L'!C934</f>
        <v/>
      </c>
      <c r="AO934" s="238" t="str">
        <f>'All Ticker P&amp;L'!D934</f>
        <v/>
      </c>
      <c r="AP934" s="238">
        <f>IF($AL934="",0,'All Ticker P&amp;L'!E934)</f>
        <v>0</v>
      </c>
      <c r="AQ934" s="260">
        <f>IF($AL934="",0,'All Ticker P&amp;L'!J934*'All Ticker P&amp;L'!I934)</f>
        <v>0</v>
      </c>
      <c r="AR934" s="260">
        <f>IF($AL934="",0,'All Ticker P&amp;L'!L934)</f>
        <v>0</v>
      </c>
      <c r="AS934" s="261">
        <f>IF($AL934="",0,'All Ticker P&amp;L'!M934)</f>
        <v>0</v>
      </c>
      <c r="AT934" s="238" t="str">
        <f>IF($AL934="","",RANK(AR934,$AR$2:$AR$1001)+COUNTIF($AR$2:AR934,AR934)-1)</f>
        <v/>
      </c>
      <c r="AU934" s="238" t="str">
        <f>IF($AL934="","",RANK(AV934,$AV$2:$AV$1001)+COUNTIF($AV$2:AV934,AV934)-1)</f>
        <v/>
      </c>
      <c r="AV934" s="260">
        <f t="shared" si="60"/>
        <v>0</v>
      </c>
    </row>
    <row r="935" spans="26:48" ht="15" customHeight="1" x14ac:dyDescent="0.2">
      <c r="Z935" s="238" t="str">
        <f>Shares!A935</f>
        <v/>
      </c>
      <c r="AA935" s="238" t="str">
        <f>Shares!B935</f>
        <v/>
      </c>
      <c r="AB935" s="238" t="str">
        <f>Shares!C935</f>
        <v/>
      </c>
      <c r="AC935" s="238" t="str">
        <f>Shares!D935</f>
        <v/>
      </c>
      <c r="AD935" s="238">
        <f>IF($Z935="",0,Shares!E935)</f>
        <v>0</v>
      </c>
      <c r="AE935" s="260">
        <f>IF($Z935="",0,Shares!K935*Shares!J935)</f>
        <v>0</v>
      </c>
      <c r="AF935" s="261">
        <f t="shared" si="59"/>
        <v>0</v>
      </c>
      <c r="AG935" s="260">
        <f>IF($Z935="",0,Shares!M935)</f>
        <v>0</v>
      </c>
      <c r="AH935" s="261">
        <f>IF($Z935="",0,Shares!N935)</f>
        <v>0</v>
      </c>
      <c r="AI935" s="238" t="str">
        <f>IF($Z935="","",RANK(AE935,$AE$2:$AE$1001)+COUNTIF($AE$2:AE935,AE935)-1)</f>
        <v/>
      </c>
      <c r="AJ935" s="238" t="str">
        <f>IF($AD935&lt;0,COUNT($AJ$1:AJ934)+1,"")</f>
        <v/>
      </c>
      <c r="AL935" s="238" t="str">
        <f>'All Ticker P&amp;L'!A935</f>
        <v/>
      </c>
      <c r="AM935" s="238" t="str">
        <f>'All Ticker P&amp;L'!B935</f>
        <v/>
      </c>
      <c r="AN935" s="238" t="str">
        <f>'All Ticker P&amp;L'!C935</f>
        <v/>
      </c>
      <c r="AO935" s="238" t="str">
        <f>'All Ticker P&amp;L'!D935</f>
        <v/>
      </c>
      <c r="AP935" s="238">
        <f>IF($AL935="",0,'All Ticker P&amp;L'!E935)</f>
        <v>0</v>
      </c>
      <c r="AQ935" s="260">
        <f>IF($AL935="",0,'All Ticker P&amp;L'!J935*'All Ticker P&amp;L'!I935)</f>
        <v>0</v>
      </c>
      <c r="AR935" s="260">
        <f>IF($AL935="",0,'All Ticker P&amp;L'!L935)</f>
        <v>0</v>
      </c>
      <c r="AS935" s="261">
        <f>IF($AL935="",0,'All Ticker P&amp;L'!M935)</f>
        <v>0</v>
      </c>
      <c r="AT935" s="238" t="str">
        <f>IF($AL935="","",RANK(AR935,$AR$2:$AR$1001)+COUNTIF($AR$2:AR935,AR935)-1)</f>
        <v/>
      </c>
      <c r="AU935" s="238" t="str">
        <f>IF($AL935="","",RANK(AV935,$AV$2:$AV$1001)+COUNTIF($AV$2:AV935,AV935)-1)</f>
        <v/>
      </c>
      <c r="AV935" s="260">
        <f t="shared" si="60"/>
        <v>0</v>
      </c>
    </row>
    <row r="936" spans="26:48" ht="15" customHeight="1" x14ac:dyDescent="0.2">
      <c r="Z936" s="238" t="str">
        <f>Shares!A936</f>
        <v/>
      </c>
      <c r="AA936" s="238" t="str">
        <f>Shares!B936</f>
        <v/>
      </c>
      <c r="AB936" s="238" t="str">
        <f>Shares!C936</f>
        <v/>
      </c>
      <c r="AC936" s="238" t="str">
        <f>Shares!D936</f>
        <v/>
      </c>
      <c r="AD936" s="238">
        <f>IF($Z936="",0,Shares!E936)</f>
        <v>0</v>
      </c>
      <c r="AE936" s="260">
        <f>IF($Z936="",0,Shares!K936*Shares!J936)</f>
        <v>0</v>
      </c>
      <c r="AF936" s="261">
        <f t="shared" si="59"/>
        <v>0</v>
      </c>
      <c r="AG936" s="260">
        <f>IF($Z936="",0,Shares!M936)</f>
        <v>0</v>
      </c>
      <c r="AH936" s="261">
        <f>IF($Z936="",0,Shares!N936)</f>
        <v>0</v>
      </c>
      <c r="AI936" s="238" t="str">
        <f>IF($Z936="","",RANK(AE936,$AE$2:$AE$1001)+COUNTIF($AE$2:AE936,AE936)-1)</f>
        <v/>
      </c>
      <c r="AJ936" s="238" t="str">
        <f>IF($AD936&lt;0,COUNT($AJ$1:AJ935)+1,"")</f>
        <v/>
      </c>
      <c r="AL936" s="238" t="str">
        <f>'All Ticker P&amp;L'!A936</f>
        <v/>
      </c>
      <c r="AM936" s="238" t="str">
        <f>'All Ticker P&amp;L'!B936</f>
        <v/>
      </c>
      <c r="AN936" s="238" t="str">
        <f>'All Ticker P&amp;L'!C936</f>
        <v/>
      </c>
      <c r="AO936" s="238" t="str">
        <f>'All Ticker P&amp;L'!D936</f>
        <v/>
      </c>
      <c r="AP936" s="238">
        <f>IF($AL936="",0,'All Ticker P&amp;L'!E936)</f>
        <v>0</v>
      </c>
      <c r="AQ936" s="260">
        <f>IF($AL936="",0,'All Ticker P&amp;L'!J936*'All Ticker P&amp;L'!I936)</f>
        <v>0</v>
      </c>
      <c r="AR936" s="260">
        <f>IF($AL936="",0,'All Ticker P&amp;L'!L936)</f>
        <v>0</v>
      </c>
      <c r="AS936" s="261">
        <f>IF($AL936="",0,'All Ticker P&amp;L'!M936)</f>
        <v>0</v>
      </c>
      <c r="AT936" s="238" t="str">
        <f>IF($AL936="","",RANK(AR936,$AR$2:$AR$1001)+COUNTIF($AR$2:AR936,AR936)-1)</f>
        <v/>
      </c>
      <c r="AU936" s="238" t="str">
        <f>IF($AL936="","",RANK(AV936,$AV$2:$AV$1001)+COUNTIF($AV$2:AV936,AV936)-1)</f>
        <v/>
      </c>
      <c r="AV936" s="260">
        <f t="shared" si="60"/>
        <v>0</v>
      </c>
    </row>
    <row r="937" spans="26:48" ht="15" customHeight="1" x14ac:dyDescent="0.2">
      <c r="Z937" s="238" t="str">
        <f>Shares!A937</f>
        <v/>
      </c>
      <c r="AA937" s="238" t="str">
        <f>Shares!B937</f>
        <v/>
      </c>
      <c r="AB937" s="238" t="str">
        <f>Shares!C937</f>
        <v/>
      </c>
      <c r="AC937" s="238" t="str">
        <f>Shares!D937</f>
        <v/>
      </c>
      <c r="AD937" s="238">
        <f>IF($Z937="",0,Shares!E937)</f>
        <v>0</v>
      </c>
      <c r="AE937" s="260">
        <f>IF($Z937="",0,Shares!K937*Shares!J937)</f>
        <v>0</v>
      </c>
      <c r="AF937" s="261">
        <f t="shared" si="59"/>
        <v>0</v>
      </c>
      <c r="AG937" s="260">
        <f>IF($Z937="",0,Shares!M937)</f>
        <v>0</v>
      </c>
      <c r="AH937" s="261">
        <f>IF($Z937="",0,Shares!N937)</f>
        <v>0</v>
      </c>
      <c r="AI937" s="238" t="str">
        <f>IF($Z937="","",RANK(AE937,$AE$2:$AE$1001)+COUNTIF($AE$2:AE937,AE937)-1)</f>
        <v/>
      </c>
      <c r="AJ937" s="238" t="str">
        <f>IF($AD937&lt;0,COUNT($AJ$1:AJ936)+1,"")</f>
        <v/>
      </c>
      <c r="AL937" s="238" t="str">
        <f>'All Ticker P&amp;L'!A937</f>
        <v/>
      </c>
      <c r="AM937" s="238" t="str">
        <f>'All Ticker P&amp;L'!B937</f>
        <v/>
      </c>
      <c r="AN937" s="238" t="str">
        <f>'All Ticker P&amp;L'!C937</f>
        <v/>
      </c>
      <c r="AO937" s="238" t="str">
        <f>'All Ticker P&amp;L'!D937</f>
        <v/>
      </c>
      <c r="AP937" s="238">
        <f>IF($AL937="",0,'All Ticker P&amp;L'!E937)</f>
        <v>0</v>
      </c>
      <c r="AQ937" s="260">
        <f>IF($AL937="",0,'All Ticker P&amp;L'!J937*'All Ticker P&amp;L'!I937)</f>
        <v>0</v>
      </c>
      <c r="AR937" s="260">
        <f>IF($AL937="",0,'All Ticker P&amp;L'!L937)</f>
        <v>0</v>
      </c>
      <c r="AS937" s="261">
        <f>IF($AL937="",0,'All Ticker P&amp;L'!M937)</f>
        <v>0</v>
      </c>
      <c r="AT937" s="238" t="str">
        <f>IF($AL937="","",RANK(AR937,$AR$2:$AR$1001)+COUNTIF($AR$2:AR937,AR937)-1)</f>
        <v/>
      </c>
      <c r="AU937" s="238" t="str">
        <f>IF($AL937="","",RANK(AV937,$AV$2:$AV$1001)+COUNTIF($AV$2:AV937,AV937)-1)</f>
        <v/>
      </c>
      <c r="AV937" s="260">
        <f t="shared" si="60"/>
        <v>0</v>
      </c>
    </row>
    <row r="938" spans="26:48" ht="15" customHeight="1" x14ac:dyDescent="0.2">
      <c r="Z938" s="238" t="str">
        <f>Shares!A938</f>
        <v/>
      </c>
      <c r="AA938" s="238" t="str">
        <f>Shares!B938</f>
        <v/>
      </c>
      <c r="AB938" s="238" t="str">
        <f>Shares!C938</f>
        <v/>
      </c>
      <c r="AC938" s="238" t="str">
        <f>Shares!D938</f>
        <v/>
      </c>
      <c r="AD938" s="238">
        <f>IF($Z938="",0,Shares!E938)</f>
        <v>0</v>
      </c>
      <c r="AE938" s="260">
        <f>IF($Z938="",0,Shares!K938*Shares!J938)</f>
        <v>0</v>
      </c>
      <c r="AF938" s="261">
        <f t="shared" si="59"/>
        <v>0</v>
      </c>
      <c r="AG938" s="260">
        <f>IF($Z938="",0,Shares!M938)</f>
        <v>0</v>
      </c>
      <c r="AH938" s="261">
        <f>IF($Z938="",0,Shares!N938)</f>
        <v>0</v>
      </c>
      <c r="AI938" s="238" t="str">
        <f>IF($Z938="","",RANK(AE938,$AE$2:$AE$1001)+COUNTIF($AE$2:AE938,AE938)-1)</f>
        <v/>
      </c>
      <c r="AJ938" s="238" t="str">
        <f>IF($AD938&lt;0,COUNT($AJ$1:AJ937)+1,"")</f>
        <v/>
      </c>
      <c r="AL938" s="238" t="str">
        <f>'All Ticker P&amp;L'!A938</f>
        <v/>
      </c>
      <c r="AM938" s="238" t="str">
        <f>'All Ticker P&amp;L'!B938</f>
        <v/>
      </c>
      <c r="AN938" s="238" t="str">
        <f>'All Ticker P&amp;L'!C938</f>
        <v/>
      </c>
      <c r="AO938" s="238" t="str">
        <f>'All Ticker P&amp;L'!D938</f>
        <v/>
      </c>
      <c r="AP938" s="238">
        <f>IF($AL938="",0,'All Ticker P&amp;L'!E938)</f>
        <v>0</v>
      </c>
      <c r="AQ938" s="260">
        <f>IF($AL938="",0,'All Ticker P&amp;L'!J938*'All Ticker P&amp;L'!I938)</f>
        <v>0</v>
      </c>
      <c r="AR938" s="260">
        <f>IF($AL938="",0,'All Ticker P&amp;L'!L938)</f>
        <v>0</v>
      </c>
      <c r="AS938" s="261">
        <f>IF($AL938="",0,'All Ticker P&amp;L'!M938)</f>
        <v>0</v>
      </c>
      <c r="AT938" s="238" t="str">
        <f>IF($AL938="","",RANK(AR938,$AR$2:$AR$1001)+COUNTIF($AR$2:AR938,AR938)-1)</f>
        <v/>
      </c>
      <c r="AU938" s="238" t="str">
        <f>IF($AL938="","",RANK(AV938,$AV$2:$AV$1001)+COUNTIF($AV$2:AV938,AV938)-1)</f>
        <v/>
      </c>
      <c r="AV938" s="260">
        <f t="shared" si="60"/>
        <v>0</v>
      </c>
    </row>
    <row r="939" spans="26:48" ht="15" customHeight="1" x14ac:dyDescent="0.2">
      <c r="Z939" s="238" t="str">
        <f>Shares!A939</f>
        <v/>
      </c>
      <c r="AA939" s="238" t="str">
        <f>Shares!B939</f>
        <v/>
      </c>
      <c r="AB939" s="238" t="str">
        <f>Shares!C939</f>
        <v/>
      </c>
      <c r="AC939" s="238" t="str">
        <f>Shares!D939</f>
        <v/>
      </c>
      <c r="AD939" s="238">
        <f>IF($Z939="",0,Shares!E939)</f>
        <v>0</v>
      </c>
      <c r="AE939" s="260">
        <f>IF($Z939="",0,Shares!K939*Shares!J939)</f>
        <v>0</v>
      </c>
      <c r="AF939" s="261">
        <f t="shared" si="59"/>
        <v>0</v>
      </c>
      <c r="AG939" s="260">
        <f>IF($Z939="",0,Shares!M939)</f>
        <v>0</v>
      </c>
      <c r="AH939" s="261">
        <f>IF($Z939="",0,Shares!N939)</f>
        <v>0</v>
      </c>
      <c r="AI939" s="238" t="str">
        <f>IF($Z939="","",RANK(AE939,$AE$2:$AE$1001)+COUNTIF($AE$2:AE939,AE939)-1)</f>
        <v/>
      </c>
      <c r="AJ939" s="238" t="str">
        <f>IF($AD939&lt;0,COUNT($AJ$1:AJ938)+1,"")</f>
        <v/>
      </c>
      <c r="AL939" s="238" t="str">
        <f>'All Ticker P&amp;L'!A939</f>
        <v/>
      </c>
      <c r="AM939" s="238" t="str">
        <f>'All Ticker P&amp;L'!B939</f>
        <v/>
      </c>
      <c r="AN939" s="238" t="str">
        <f>'All Ticker P&amp;L'!C939</f>
        <v/>
      </c>
      <c r="AO939" s="238" t="str">
        <f>'All Ticker P&amp;L'!D939</f>
        <v/>
      </c>
      <c r="AP939" s="238">
        <f>IF($AL939="",0,'All Ticker P&amp;L'!E939)</f>
        <v>0</v>
      </c>
      <c r="AQ939" s="260">
        <f>IF($AL939="",0,'All Ticker P&amp;L'!J939*'All Ticker P&amp;L'!I939)</f>
        <v>0</v>
      </c>
      <c r="AR939" s="260">
        <f>IF($AL939="",0,'All Ticker P&amp;L'!L939)</f>
        <v>0</v>
      </c>
      <c r="AS939" s="261">
        <f>IF($AL939="",0,'All Ticker P&amp;L'!M939)</f>
        <v>0</v>
      </c>
      <c r="AT939" s="238" t="str">
        <f>IF($AL939="","",RANK(AR939,$AR$2:$AR$1001)+COUNTIF($AR$2:AR939,AR939)-1)</f>
        <v/>
      </c>
      <c r="AU939" s="238" t="str">
        <f>IF($AL939="","",RANK(AV939,$AV$2:$AV$1001)+COUNTIF($AV$2:AV939,AV939)-1)</f>
        <v/>
      </c>
      <c r="AV939" s="260">
        <f t="shared" si="60"/>
        <v>0</v>
      </c>
    </row>
    <row r="940" spans="26:48" ht="15" customHeight="1" x14ac:dyDescent="0.2">
      <c r="Z940" s="238" t="str">
        <f>Shares!A940</f>
        <v/>
      </c>
      <c r="AA940" s="238" t="str">
        <f>Shares!B940</f>
        <v/>
      </c>
      <c r="AB940" s="238" t="str">
        <f>Shares!C940</f>
        <v/>
      </c>
      <c r="AC940" s="238" t="str">
        <f>Shares!D940</f>
        <v/>
      </c>
      <c r="AD940" s="238">
        <f>IF($Z940="",0,Shares!E940)</f>
        <v>0</v>
      </c>
      <c r="AE940" s="260">
        <f>IF($Z940="",0,Shares!K940*Shares!J940)</f>
        <v>0</v>
      </c>
      <c r="AF940" s="261">
        <f t="shared" si="59"/>
        <v>0</v>
      </c>
      <c r="AG940" s="260">
        <f>IF($Z940="",0,Shares!M940)</f>
        <v>0</v>
      </c>
      <c r="AH940" s="261">
        <f>IF($Z940="",0,Shares!N940)</f>
        <v>0</v>
      </c>
      <c r="AI940" s="238" t="str">
        <f>IF($Z940="","",RANK(AE940,$AE$2:$AE$1001)+COUNTIF($AE$2:AE940,AE940)-1)</f>
        <v/>
      </c>
      <c r="AJ940" s="238" t="str">
        <f>IF($AD940&lt;0,COUNT($AJ$1:AJ939)+1,"")</f>
        <v/>
      </c>
      <c r="AL940" s="238" t="str">
        <f>'All Ticker P&amp;L'!A940</f>
        <v/>
      </c>
      <c r="AM940" s="238" t="str">
        <f>'All Ticker P&amp;L'!B940</f>
        <v/>
      </c>
      <c r="AN940" s="238" t="str">
        <f>'All Ticker P&amp;L'!C940</f>
        <v/>
      </c>
      <c r="AO940" s="238" t="str">
        <f>'All Ticker P&amp;L'!D940</f>
        <v/>
      </c>
      <c r="AP940" s="238">
        <f>IF($AL940="",0,'All Ticker P&amp;L'!E940)</f>
        <v>0</v>
      </c>
      <c r="AQ940" s="260">
        <f>IF($AL940="",0,'All Ticker P&amp;L'!J940*'All Ticker P&amp;L'!I940)</f>
        <v>0</v>
      </c>
      <c r="AR940" s="260">
        <f>IF($AL940="",0,'All Ticker P&amp;L'!L940)</f>
        <v>0</v>
      </c>
      <c r="AS940" s="261">
        <f>IF($AL940="",0,'All Ticker P&amp;L'!M940)</f>
        <v>0</v>
      </c>
      <c r="AT940" s="238" t="str">
        <f>IF($AL940="","",RANK(AR940,$AR$2:$AR$1001)+COUNTIF($AR$2:AR940,AR940)-1)</f>
        <v/>
      </c>
      <c r="AU940" s="238" t="str">
        <f>IF($AL940="","",RANK(AV940,$AV$2:$AV$1001)+COUNTIF($AV$2:AV940,AV940)-1)</f>
        <v/>
      </c>
      <c r="AV940" s="260">
        <f t="shared" si="60"/>
        <v>0</v>
      </c>
    </row>
    <row r="941" spans="26:48" ht="15" customHeight="1" x14ac:dyDescent="0.2">
      <c r="Z941" s="238" t="str">
        <f>Shares!A941</f>
        <v/>
      </c>
      <c r="AA941" s="238" t="str">
        <f>Shares!B941</f>
        <v/>
      </c>
      <c r="AB941" s="238" t="str">
        <f>Shares!C941</f>
        <v/>
      </c>
      <c r="AC941" s="238" t="str">
        <f>Shares!D941</f>
        <v/>
      </c>
      <c r="AD941" s="238">
        <f>IF($Z941="",0,Shares!E941)</f>
        <v>0</v>
      </c>
      <c r="AE941" s="260">
        <f>IF($Z941="",0,Shares!K941*Shares!J941)</f>
        <v>0</v>
      </c>
      <c r="AF941" s="261">
        <f t="shared" si="59"/>
        <v>0</v>
      </c>
      <c r="AG941" s="260">
        <f>IF($Z941="",0,Shares!M941)</f>
        <v>0</v>
      </c>
      <c r="AH941" s="261">
        <f>IF($Z941="",0,Shares!N941)</f>
        <v>0</v>
      </c>
      <c r="AI941" s="238" t="str">
        <f>IF($Z941="","",RANK(AE941,$AE$2:$AE$1001)+COUNTIF($AE$2:AE941,AE941)-1)</f>
        <v/>
      </c>
      <c r="AJ941" s="238" t="str">
        <f>IF($AD941&lt;0,COUNT($AJ$1:AJ940)+1,"")</f>
        <v/>
      </c>
      <c r="AL941" s="238" t="str">
        <f>'All Ticker P&amp;L'!A941</f>
        <v/>
      </c>
      <c r="AM941" s="238" t="str">
        <f>'All Ticker P&amp;L'!B941</f>
        <v/>
      </c>
      <c r="AN941" s="238" t="str">
        <f>'All Ticker P&amp;L'!C941</f>
        <v/>
      </c>
      <c r="AO941" s="238" t="str">
        <f>'All Ticker P&amp;L'!D941</f>
        <v/>
      </c>
      <c r="AP941" s="238">
        <f>IF($AL941="",0,'All Ticker P&amp;L'!E941)</f>
        <v>0</v>
      </c>
      <c r="AQ941" s="260">
        <f>IF($AL941="",0,'All Ticker P&amp;L'!J941*'All Ticker P&amp;L'!I941)</f>
        <v>0</v>
      </c>
      <c r="AR941" s="260">
        <f>IF($AL941="",0,'All Ticker P&amp;L'!L941)</f>
        <v>0</v>
      </c>
      <c r="AS941" s="261">
        <f>IF($AL941="",0,'All Ticker P&amp;L'!M941)</f>
        <v>0</v>
      </c>
      <c r="AT941" s="238" t="str">
        <f>IF($AL941="","",RANK(AR941,$AR$2:$AR$1001)+COUNTIF($AR$2:AR941,AR941)-1)</f>
        <v/>
      </c>
      <c r="AU941" s="238" t="str">
        <f>IF($AL941="","",RANK(AV941,$AV$2:$AV$1001)+COUNTIF($AV$2:AV941,AV941)-1)</f>
        <v/>
      </c>
      <c r="AV941" s="260">
        <f t="shared" si="60"/>
        <v>0</v>
      </c>
    </row>
    <row r="942" spans="26:48" ht="15" customHeight="1" x14ac:dyDescent="0.2">
      <c r="Z942" s="238" t="str">
        <f>Shares!A942</f>
        <v/>
      </c>
      <c r="AA942" s="238" t="str">
        <f>Shares!B942</f>
        <v/>
      </c>
      <c r="AB942" s="238" t="str">
        <f>Shares!C942</f>
        <v/>
      </c>
      <c r="AC942" s="238" t="str">
        <f>Shares!D942</f>
        <v/>
      </c>
      <c r="AD942" s="238">
        <f>IF($Z942="",0,Shares!E942)</f>
        <v>0</v>
      </c>
      <c r="AE942" s="260">
        <f>IF($Z942="",0,Shares!K942*Shares!J942)</f>
        <v>0</v>
      </c>
      <c r="AF942" s="261">
        <f t="shared" si="59"/>
        <v>0</v>
      </c>
      <c r="AG942" s="260">
        <f>IF($Z942="",0,Shares!M942)</f>
        <v>0</v>
      </c>
      <c r="AH942" s="261">
        <f>IF($Z942="",0,Shares!N942)</f>
        <v>0</v>
      </c>
      <c r="AI942" s="238" t="str">
        <f>IF($Z942="","",RANK(AE942,$AE$2:$AE$1001)+COUNTIF($AE$2:AE942,AE942)-1)</f>
        <v/>
      </c>
      <c r="AJ942" s="238" t="str">
        <f>IF($AD942&lt;0,COUNT($AJ$1:AJ941)+1,"")</f>
        <v/>
      </c>
      <c r="AL942" s="238" t="str">
        <f>'All Ticker P&amp;L'!A942</f>
        <v/>
      </c>
      <c r="AM942" s="238" t="str">
        <f>'All Ticker P&amp;L'!B942</f>
        <v/>
      </c>
      <c r="AN942" s="238" t="str">
        <f>'All Ticker P&amp;L'!C942</f>
        <v/>
      </c>
      <c r="AO942" s="238" t="str">
        <f>'All Ticker P&amp;L'!D942</f>
        <v/>
      </c>
      <c r="AP942" s="238">
        <f>IF($AL942="",0,'All Ticker P&amp;L'!E942)</f>
        <v>0</v>
      </c>
      <c r="AQ942" s="260">
        <f>IF($AL942="",0,'All Ticker P&amp;L'!J942*'All Ticker P&amp;L'!I942)</f>
        <v>0</v>
      </c>
      <c r="AR942" s="260">
        <f>IF($AL942="",0,'All Ticker P&amp;L'!L942)</f>
        <v>0</v>
      </c>
      <c r="AS942" s="261">
        <f>IF($AL942="",0,'All Ticker P&amp;L'!M942)</f>
        <v>0</v>
      </c>
      <c r="AT942" s="238" t="str">
        <f>IF($AL942="","",RANK(AR942,$AR$2:$AR$1001)+COUNTIF($AR$2:AR942,AR942)-1)</f>
        <v/>
      </c>
      <c r="AU942" s="238" t="str">
        <f>IF($AL942="","",RANK(AV942,$AV$2:$AV$1001)+COUNTIF($AV$2:AV942,AV942)-1)</f>
        <v/>
      </c>
      <c r="AV942" s="260">
        <f t="shared" si="60"/>
        <v>0</v>
      </c>
    </row>
    <row r="943" spans="26:48" ht="15" customHeight="1" x14ac:dyDescent="0.2">
      <c r="Z943" s="238" t="str">
        <f>Shares!A943</f>
        <v/>
      </c>
      <c r="AA943" s="238" t="str">
        <f>Shares!B943</f>
        <v/>
      </c>
      <c r="AB943" s="238" t="str">
        <f>Shares!C943</f>
        <v/>
      </c>
      <c r="AC943" s="238" t="str">
        <f>Shares!D943</f>
        <v/>
      </c>
      <c r="AD943" s="238">
        <f>IF($Z943="",0,Shares!E943)</f>
        <v>0</v>
      </c>
      <c r="AE943" s="260">
        <f>IF($Z943="",0,Shares!K943*Shares!J943)</f>
        <v>0</v>
      </c>
      <c r="AF943" s="261">
        <f t="shared" si="59"/>
        <v>0</v>
      </c>
      <c r="AG943" s="260">
        <f>IF($Z943="",0,Shares!M943)</f>
        <v>0</v>
      </c>
      <c r="AH943" s="261">
        <f>IF($Z943="",0,Shares!N943)</f>
        <v>0</v>
      </c>
      <c r="AI943" s="238" t="str">
        <f>IF($Z943="","",RANK(AE943,$AE$2:$AE$1001)+COUNTIF($AE$2:AE943,AE943)-1)</f>
        <v/>
      </c>
      <c r="AJ943" s="238" t="str">
        <f>IF($AD943&lt;0,COUNT($AJ$1:AJ942)+1,"")</f>
        <v/>
      </c>
      <c r="AL943" s="238" t="str">
        <f>'All Ticker P&amp;L'!A943</f>
        <v/>
      </c>
      <c r="AM943" s="238" t="str">
        <f>'All Ticker P&amp;L'!B943</f>
        <v/>
      </c>
      <c r="AN943" s="238" t="str">
        <f>'All Ticker P&amp;L'!C943</f>
        <v/>
      </c>
      <c r="AO943" s="238" t="str">
        <f>'All Ticker P&amp;L'!D943</f>
        <v/>
      </c>
      <c r="AP943" s="238">
        <f>IF($AL943="",0,'All Ticker P&amp;L'!E943)</f>
        <v>0</v>
      </c>
      <c r="AQ943" s="260">
        <f>IF($AL943="",0,'All Ticker P&amp;L'!J943*'All Ticker P&amp;L'!I943)</f>
        <v>0</v>
      </c>
      <c r="AR943" s="260">
        <f>IF($AL943="",0,'All Ticker P&amp;L'!L943)</f>
        <v>0</v>
      </c>
      <c r="AS943" s="261">
        <f>IF($AL943="",0,'All Ticker P&amp;L'!M943)</f>
        <v>0</v>
      </c>
      <c r="AT943" s="238" t="str">
        <f>IF($AL943="","",RANK(AR943,$AR$2:$AR$1001)+COUNTIF($AR$2:AR943,AR943)-1)</f>
        <v/>
      </c>
      <c r="AU943" s="238" t="str">
        <f>IF($AL943="","",RANK(AV943,$AV$2:$AV$1001)+COUNTIF($AV$2:AV943,AV943)-1)</f>
        <v/>
      </c>
      <c r="AV943" s="260">
        <f t="shared" si="60"/>
        <v>0</v>
      </c>
    </row>
    <row r="944" spans="26:48" ht="15" customHeight="1" x14ac:dyDescent="0.2">
      <c r="Z944" s="238" t="str">
        <f>Shares!A944</f>
        <v/>
      </c>
      <c r="AA944" s="238" t="str">
        <f>Shares!B944</f>
        <v/>
      </c>
      <c r="AB944" s="238" t="str">
        <f>Shares!C944</f>
        <v/>
      </c>
      <c r="AC944" s="238" t="str">
        <f>Shares!D944</f>
        <v/>
      </c>
      <c r="AD944" s="238">
        <f>IF($Z944="",0,Shares!E944)</f>
        <v>0</v>
      </c>
      <c r="AE944" s="260">
        <f>IF($Z944="",0,Shares!K944*Shares!J944)</f>
        <v>0</v>
      </c>
      <c r="AF944" s="261">
        <f t="shared" si="59"/>
        <v>0</v>
      </c>
      <c r="AG944" s="260">
        <f>IF($Z944="",0,Shares!M944)</f>
        <v>0</v>
      </c>
      <c r="AH944" s="261">
        <f>IF($Z944="",0,Shares!N944)</f>
        <v>0</v>
      </c>
      <c r="AI944" s="238" t="str">
        <f>IF($Z944="","",RANK(AE944,$AE$2:$AE$1001)+COUNTIF($AE$2:AE944,AE944)-1)</f>
        <v/>
      </c>
      <c r="AJ944" s="238" t="str">
        <f>IF($AD944&lt;0,COUNT($AJ$1:AJ943)+1,"")</f>
        <v/>
      </c>
      <c r="AL944" s="238" t="str">
        <f>'All Ticker P&amp;L'!A944</f>
        <v/>
      </c>
      <c r="AM944" s="238" t="str">
        <f>'All Ticker P&amp;L'!B944</f>
        <v/>
      </c>
      <c r="AN944" s="238" t="str">
        <f>'All Ticker P&amp;L'!C944</f>
        <v/>
      </c>
      <c r="AO944" s="238" t="str">
        <f>'All Ticker P&amp;L'!D944</f>
        <v/>
      </c>
      <c r="AP944" s="238">
        <f>IF($AL944="",0,'All Ticker P&amp;L'!E944)</f>
        <v>0</v>
      </c>
      <c r="AQ944" s="260">
        <f>IF($AL944="",0,'All Ticker P&amp;L'!J944*'All Ticker P&amp;L'!I944)</f>
        <v>0</v>
      </c>
      <c r="AR944" s="260">
        <f>IF($AL944="",0,'All Ticker P&amp;L'!L944)</f>
        <v>0</v>
      </c>
      <c r="AS944" s="261">
        <f>IF($AL944="",0,'All Ticker P&amp;L'!M944)</f>
        <v>0</v>
      </c>
      <c r="AT944" s="238" t="str">
        <f>IF($AL944="","",RANK(AR944,$AR$2:$AR$1001)+COUNTIF($AR$2:AR944,AR944)-1)</f>
        <v/>
      </c>
      <c r="AU944" s="238" t="str">
        <f>IF($AL944="","",RANK(AV944,$AV$2:$AV$1001)+COUNTIF($AV$2:AV944,AV944)-1)</f>
        <v/>
      </c>
      <c r="AV944" s="260">
        <f t="shared" si="60"/>
        <v>0</v>
      </c>
    </row>
    <row r="945" spans="26:48" ht="15" customHeight="1" x14ac:dyDescent="0.2">
      <c r="Z945" s="238" t="str">
        <f>Shares!A945</f>
        <v/>
      </c>
      <c r="AA945" s="238" t="str">
        <f>Shares!B945</f>
        <v/>
      </c>
      <c r="AB945" s="238" t="str">
        <f>Shares!C945</f>
        <v/>
      </c>
      <c r="AC945" s="238" t="str">
        <f>Shares!D945</f>
        <v/>
      </c>
      <c r="AD945" s="238">
        <f>IF($Z945="",0,Shares!E945)</f>
        <v>0</v>
      </c>
      <c r="AE945" s="260">
        <f>IF($Z945="",0,Shares!K945*Shares!J945)</f>
        <v>0</v>
      </c>
      <c r="AF945" s="261">
        <f t="shared" si="59"/>
        <v>0</v>
      </c>
      <c r="AG945" s="260">
        <f>IF($Z945="",0,Shares!M945)</f>
        <v>0</v>
      </c>
      <c r="AH945" s="261">
        <f>IF($Z945="",0,Shares!N945)</f>
        <v>0</v>
      </c>
      <c r="AI945" s="238" t="str">
        <f>IF($Z945="","",RANK(AE945,$AE$2:$AE$1001)+COUNTIF($AE$2:AE945,AE945)-1)</f>
        <v/>
      </c>
      <c r="AJ945" s="238" t="str">
        <f>IF($AD945&lt;0,COUNT($AJ$1:AJ944)+1,"")</f>
        <v/>
      </c>
      <c r="AL945" s="238" t="str">
        <f>'All Ticker P&amp;L'!A945</f>
        <v/>
      </c>
      <c r="AM945" s="238" t="str">
        <f>'All Ticker P&amp;L'!B945</f>
        <v/>
      </c>
      <c r="AN945" s="238" t="str">
        <f>'All Ticker P&amp;L'!C945</f>
        <v/>
      </c>
      <c r="AO945" s="238" t="str">
        <f>'All Ticker P&amp;L'!D945</f>
        <v/>
      </c>
      <c r="AP945" s="238">
        <f>IF($AL945="",0,'All Ticker P&amp;L'!E945)</f>
        <v>0</v>
      </c>
      <c r="AQ945" s="260">
        <f>IF($AL945="",0,'All Ticker P&amp;L'!J945*'All Ticker P&amp;L'!I945)</f>
        <v>0</v>
      </c>
      <c r="AR945" s="260">
        <f>IF($AL945="",0,'All Ticker P&amp;L'!L945)</f>
        <v>0</v>
      </c>
      <c r="AS945" s="261">
        <f>IF($AL945="",0,'All Ticker P&amp;L'!M945)</f>
        <v>0</v>
      </c>
      <c r="AT945" s="238" t="str">
        <f>IF($AL945="","",RANK(AR945,$AR$2:$AR$1001)+COUNTIF($AR$2:AR945,AR945)-1)</f>
        <v/>
      </c>
      <c r="AU945" s="238" t="str">
        <f>IF($AL945="","",RANK(AV945,$AV$2:$AV$1001)+COUNTIF($AV$2:AV945,AV945)-1)</f>
        <v/>
      </c>
      <c r="AV945" s="260">
        <f t="shared" si="60"/>
        <v>0</v>
      </c>
    </row>
    <row r="946" spans="26:48" ht="15" customHeight="1" x14ac:dyDescent="0.2">
      <c r="Z946" s="238" t="str">
        <f>Shares!A946</f>
        <v/>
      </c>
      <c r="AA946" s="238" t="str">
        <f>Shares!B946</f>
        <v/>
      </c>
      <c r="AB946" s="238" t="str">
        <f>Shares!C946</f>
        <v/>
      </c>
      <c r="AC946" s="238" t="str">
        <f>Shares!D946</f>
        <v/>
      </c>
      <c r="AD946" s="238">
        <f>IF($Z946="",0,Shares!E946)</f>
        <v>0</v>
      </c>
      <c r="AE946" s="260">
        <f>IF($Z946="",0,Shares!K946*Shares!J946)</f>
        <v>0</v>
      </c>
      <c r="AF946" s="261">
        <f t="shared" si="59"/>
        <v>0</v>
      </c>
      <c r="AG946" s="260">
        <f>IF($Z946="",0,Shares!M946)</f>
        <v>0</v>
      </c>
      <c r="AH946" s="261">
        <f>IF($Z946="",0,Shares!N946)</f>
        <v>0</v>
      </c>
      <c r="AI946" s="238" t="str">
        <f>IF($Z946="","",RANK(AE946,$AE$2:$AE$1001)+COUNTIF($AE$2:AE946,AE946)-1)</f>
        <v/>
      </c>
      <c r="AJ946" s="238" t="str">
        <f>IF($AD946&lt;0,COUNT($AJ$1:AJ945)+1,"")</f>
        <v/>
      </c>
      <c r="AL946" s="238" t="str">
        <f>'All Ticker P&amp;L'!A946</f>
        <v/>
      </c>
      <c r="AM946" s="238" t="str">
        <f>'All Ticker P&amp;L'!B946</f>
        <v/>
      </c>
      <c r="AN946" s="238" t="str">
        <f>'All Ticker P&amp;L'!C946</f>
        <v/>
      </c>
      <c r="AO946" s="238" t="str">
        <f>'All Ticker P&amp;L'!D946</f>
        <v/>
      </c>
      <c r="AP946" s="238">
        <f>IF($AL946="",0,'All Ticker P&amp;L'!E946)</f>
        <v>0</v>
      </c>
      <c r="AQ946" s="260">
        <f>IF($AL946="",0,'All Ticker P&amp;L'!J946*'All Ticker P&amp;L'!I946)</f>
        <v>0</v>
      </c>
      <c r="AR946" s="260">
        <f>IF($AL946="",0,'All Ticker P&amp;L'!L946)</f>
        <v>0</v>
      </c>
      <c r="AS946" s="261">
        <f>IF($AL946="",0,'All Ticker P&amp;L'!M946)</f>
        <v>0</v>
      </c>
      <c r="AT946" s="238" t="str">
        <f>IF($AL946="","",RANK(AR946,$AR$2:$AR$1001)+COUNTIF($AR$2:AR946,AR946)-1)</f>
        <v/>
      </c>
      <c r="AU946" s="238" t="str">
        <f>IF($AL946="","",RANK(AV946,$AV$2:$AV$1001)+COUNTIF($AV$2:AV946,AV946)-1)</f>
        <v/>
      </c>
      <c r="AV946" s="260">
        <f t="shared" si="60"/>
        <v>0</v>
      </c>
    </row>
    <row r="947" spans="26:48" ht="15" customHeight="1" x14ac:dyDescent="0.2">
      <c r="Z947" s="238" t="str">
        <f>Shares!A947</f>
        <v/>
      </c>
      <c r="AA947" s="238" t="str">
        <f>Shares!B947</f>
        <v/>
      </c>
      <c r="AB947" s="238" t="str">
        <f>Shares!C947</f>
        <v/>
      </c>
      <c r="AC947" s="238" t="str">
        <f>Shares!D947</f>
        <v/>
      </c>
      <c r="AD947" s="238">
        <f>IF($Z947="",0,Shares!E947)</f>
        <v>0</v>
      </c>
      <c r="AE947" s="260">
        <f>IF($Z947="",0,Shares!K947*Shares!J947)</f>
        <v>0</v>
      </c>
      <c r="AF947" s="261">
        <f t="shared" si="59"/>
        <v>0</v>
      </c>
      <c r="AG947" s="260">
        <f>IF($Z947="",0,Shares!M947)</f>
        <v>0</v>
      </c>
      <c r="AH947" s="261">
        <f>IF($Z947="",0,Shares!N947)</f>
        <v>0</v>
      </c>
      <c r="AI947" s="238" t="str">
        <f>IF($Z947="","",RANK(AE947,$AE$2:$AE$1001)+COUNTIF($AE$2:AE947,AE947)-1)</f>
        <v/>
      </c>
      <c r="AJ947" s="238" t="str">
        <f>IF($AD947&lt;0,COUNT($AJ$1:AJ946)+1,"")</f>
        <v/>
      </c>
      <c r="AL947" s="238" t="str">
        <f>'All Ticker P&amp;L'!A947</f>
        <v/>
      </c>
      <c r="AM947" s="238" t="str">
        <f>'All Ticker P&amp;L'!B947</f>
        <v/>
      </c>
      <c r="AN947" s="238" t="str">
        <f>'All Ticker P&amp;L'!C947</f>
        <v/>
      </c>
      <c r="AO947" s="238" t="str">
        <f>'All Ticker P&amp;L'!D947</f>
        <v/>
      </c>
      <c r="AP947" s="238">
        <f>IF($AL947="",0,'All Ticker P&amp;L'!E947)</f>
        <v>0</v>
      </c>
      <c r="AQ947" s="260">
        <f>IF($AL947="",0,'All Ticker P&amp;L'!J947*'All Ticker P&amp;L'!I947)</f>
        <v>0</v>
      </c>
      <c r="AR947" s="260">
        <f>IF($AL947="",0,'All Ticker P&amp;L'!L947)</f>
        <v>0</v>
      </c>
      <c r="AS947" s="261">
        <f>IF($AL947="",0,'All Ticker P&amp;L'!M947)</f>
        <v>0</v>
      </c>
      <c r="AT947" s="238" t="str">
        <f>IF($AL947="","",RANK(AR947,$AR$2:$AR$1001)+COUNTIF($AR$2:AR947,AR947)-1)</f>
        <v/>
      </c>
      <c r="AU947" s="238" t="str">
        <f>IF($AL947="","",RANK(AV947,$AV$2:$AV$1001)+COUNTIF($AV$2:AV947,AV947)-1)</f>
        <v/>
      </c>
      <c r="AV947" s="260">
        <f t="shared" si="60"/>
        <v>0</v>
      </c>
    </row>
    <row r="948" spans="26:48" ht="15" customHeight="1" x14ac:dyDescent="0.2">
      <c r="Z948" s="238" t="str">
        <f>Shares!A948</f>
        <v/>
      </c>
      <c r="AA948" s="238" t="str">
        <f>Shares!B948</f>
        <v/>
      </c>
      <c r="AB948" s="238" t="str">
        <f>Shares!C948</f>
        <v/>
      </c>
      <c r="AC948" s="238" t="str">
        <f>Shares!D948</f>
        <v/>
      </c>
      <c r="AD948" s="238">
        <f>IF($Z948="",0,Shares!E948)</f>
        <v>0</v>
      </c>
      <c r="AE948" s="260">
        <f>IF($Z948="",0,Shares!K948*Shares!J948)</f>
        <v>0</v>
      </c>
      <c r="AF948" s="261">
        <f t="shared" si="59"/>
        <v>0</v>
      </c>
      <c r="AG948" s="260">
        <f>IF($Z948="",0,Shares!M948)</f>
        <v>0</v>
      </c>
      <c r="AH948" s="261">
        <f>IF($Z948="",0,Shares!N948)</f>
        <v>0</v>
      </c>
      <c r="AI948" s="238" t="str">
        <f>IF($Z948="","",RANK(AE948,$AE$2:$AE$1001)+COUNTIF($AE$2:AE948,AE948)-1)</f>
        <v/>
      </c>
      <c r="AJ948" s="238" t="str">
        <f>IF($AD948&lt;0,COUNT($AJ$1:AJ947)+1,"")</f>
        <v/>
      </c>
      <c r="AL948" s="238" t="str">
        <f>'All Ticker P&amp;L'!A948</f>
        <v/>
      </c>
      <c r="AM948" s="238" t="str">
        <f>'All Ticker P&amp;L'!B948</f>
        <v/>
      </c>
      <c r="AN948" s="238" t="str">
        <f>'All Ticker P&amp;L'!C948</f>
        <v/>
      </c>
      <c r="AO948" s="238" t="str">
        <f>'All Ticker P&amp;L'!D948</f>
        <v/>
      </c>
      <c r="AP948" s="238">
        <f>IF($AL948="",0,'All Ticker P&amp;L'!E948)</f>
        <v>0</v>
      </c>
      <c r="AQ948" s="260">
        <f>IF($AL948="",0,'All Ticker P&amp;L'!J948*'All Ticker P&amp;L'!I948)</f>
        <v>0</v>
      </c>
      <c r="AR948" s="260">
        <f>IF($AL948="",0,'All Ticker P&amp;L'!L948)</f>
        <v>0</v>
      </c>
      <c r="AS948" s="261">
        <f>IF($AL948="",0,'All Ticker P&amp;L'!M948)</f>
        <v>0</v>
      </c>
      <c r="AT948" s="238" t="str">
        <f>IF($AL948="","",RANK(AR948,$AR$2:$AR$1001)+COUNTIF($AR$2:AR948,AR948)-1)</f>
        <v/>
      </c>
      <c r="AU948" s="238" t="str">
        <f>IF($AL948="","",RANK(AV948,$AV$2:$AV$1001)+COUNTIF($AV$2:AV948,AV948)-1)</f>
        <v/>
      </c>
      <c r="AV948" s="260">
        <f t="shared" si="60"/>
        <v>0</v>
      </c>
    </row>
    <row r="949" spans="26:48" ht="15" customHeight="1" x14ac:dyDescent="0.2">
      <c r="Z949" s="238" t="str">
        <f>Shares!A949</f>
        <v/>
      </c>
      <c r="AA949" s="238" t="str">
        <f>Shares!B949</f>
        <v/>
      </c>
      <c r="AB949" s="238" t="str">
        <f>Shares!C949</f>
        <v/>
      </c>
      <c r="AC949" s="238" t="str">
        <f>Shares!D949</f>
        <v/>
      </c>
      <c r="AD949" s="238">
        <f>IF($Z949="",0,Shares!E949)</f>
        <v>0</v>
      </c>
      <c r="AE949" s="260">
        <f>IF($Z949="",0,Shares!K949*Shares!J949)</f>
        <v>0</v>
      </c>
      <c r="AF949" s="261">
        <f t="shared" si="59"/>
        <v>0</v>
      </c>
      <c r="AG949" s="260">
        <f>IF($Z949="",0,Shares!M949)</f>
        <v>0</v>
      </c>
      <c r="AH949" s="261">
        <f>IF($Z949="",0,Shares!N949)</f>
        <v>0</v>
      </c>
      <c r="AI949" s="238" t="str">
        <f>IF($Z949="","",RANK(AE949,$AE$2:$AE$1001)+COUNTIF($AE$2:AE949,AE949)-1)</f>
        <v/>
      </c>
      <c r="AJ949" s="238" t="str">
        <f>IF($AD949&lt;0,COUNT($AJ$1:AJ948)+1,"")</f>
        <v/>
      </c>
      <c r="AL949" s="238" t="str">
        <f>'All Ticker P&amp;L'!A949</f>
        <v/>
      </c>
      <c r="AM949" s="238" t="str">
        <f>'All Ticker P&amp;L'!B949</f>
        <v/>
      </c>
      <c r="AN949" s="238" t="str">
        <f>'All Ticker P&amp;L'!C949</f>
        <v/>
      </c>
      <c r="AO949" s="238" t="str">
        <f>'All Ticker P&amp;L'!D949</f>
        <v/>
      </c>
      <c r="AP949" s="238">
        <f>IF($AL949="",0,'All Ticker P&amp;L'!E949)</f>
        <v>0</v>
      </c>
      <c r="AQ949" s="260">
        <f>IF($AL949="",0,'All Ticker P&amp;L'!J949*'All Ticker P&amp;L'!I949)</f>
        <v>0</v>
      </c>
      <c r="AR949" s="260">
        <f>IF($AL949="",0,'All Ticker P&amp;L'!L949)</f>
        <v>0</v>
      </c>
      <c r="AS949" s="261">
        <f>IF($AL949="",0,'All Ticker P&amp;L'!M949)</f>
        <v>0</v>
      </c>
      <c r="AT949" s="238" t="str">
        <f>IF($AL949="","",RANK(AR949,$AR$2:$AR$1001)+COUNTIF($AR$2:AR949,AR949)-1)</f>
        <v/>
      </c>
      <c r="AU949" s="238" t="str">
        <f>IF($AL949="","",RANK(AV949,$AV$2:$AV$1001)+COUNTIF($AV$2:AV949,AV949)-1)</f>
        <v/>
      </c>
      <c r="AV949" s="260">
        <f t="shared" si="60"/>
        <v>0</v>
      </c>
    </row>
    <row r="950" spans="26:48" ht="15" customHeight="1" x14ac:dyDescent="0.2">
      <c r="Z950" s="238" t="str">
        <f>Shares!A950</f>
        <v/>
      </c>
      <c r="AA950" s="238" t="str">
        <f>Shares!B950</f>
        <v/>
      </c>
      <c r="AB950" s="238" t="str">
        <f>Shares!C950</f>
        <v/>
      </c>
      <c r="AC950" s="238" t="str">
        <f>Shares!D950</f>
        <v/>
      </c>
      <c r="AD950" s="238">
        <f>IF($Z950="",0,Shares!E950)</f>
        <v>0</v>
      </c>
      <c r="AE950" s="260">
        <f>IF($Z950="",0,Shares!K950*Shares!J950)</f>
        <v>0</v>
      </c>
      <c r="AF950" s="261">
        <f t="shared" si="59"/>
        <v>0</v>
      </c>
      <c r="AG950" s="260">
        <f>IF($Z950="",0,Shares!M950)</f>
        <v>0</v>
      </c>
      <c r="AH950" s="261">
        <f>IF($Z950="",0,Shares!N950)</f>
        <v>0</v>
      </c>
      <c r="AI950" s="238" t="str">
        <f>IF($Z950="","",RANK(AE950,$AE$2:$AE$1001)+COUNTIF($AE$2:AE950,AE950)-1)</f>
        <v/>
      </c>
      <c r="AJ950" s="238" t="str">
        <f>IF($AD950&lt;0,COUNT($AJ$1:AJ949)+1,"")</f>
        <v/>
      </c>
      <c r="AL950" s="238" t="str">
        <f>'All Ticker P&amp;L'!A950</f>
        <v/>
      </c>
      <c r="AM950" s="238" t="str">
        <f>'All Ticker P&amp;L'!B950</f>
        <v/>
      </c>
      <c r="AN950" s="238" t="str">
        <f>'All Ticker P&amp;L'!C950</f>
        <v/>
      </c>
      <c r="AO950" s="238" t="str">
        <f>'All Ticker P&amp;L'!D950</f>
        <v/>
      </c>
      <c r="AP950" s="238">
        <f>IF($AL950="",0,'All Ticker P&amp;L'!E950)</f>
        <v>0</v>
      </c>
      <c r="AQ950" s="260">
        <f>IF($AL950="",0,'All Ticker P&amp;L'!J950*'All Ticker P&amp;L'!I950)</f>
        <v>0</v>
      </c>
      <c r="AR950" s="260">
        <f>IF($AL950="",0,'All Ticker P&amp;L'!L950)</f>
        <v>0</v>
      </c>
      <c r="AS950" s="261">
        <f>IF($AL950="",0,'All Ticker P&amp;L'!M950)</f>
        <v>0</v>
      </c>
      <c r="AT950" s="238" t="str">
        <f>IF($AL950="","",RANK(AR950,$AR$2:$AR$1001)+COUNTIF($AR$2:AR950,AR950)-1)</f>
        <v/>
      </c>
      <c r="AU950" s="238" t="str">
        <f>IF($AL950="","",RANK(AV950,$AV$2:$AV$1001)+COUNTIF($AV$2:AV950,AV950)-1)</f>
        <v/>
      </c>
      <c r="AV950" s="260">
        <f t="shared" si="60"/>
        <v>0</v>
      </c>
    </row>
    <row r="951" spans="26:48" ht="15" customHeight="1" x14ac:dyDescent="0.2">
      <c r="Z951" s="238" t="str">
        <f>Shares!A951</f>
        <v/>
      </c>
      <c r="AA951" s="238" t="str">
        <f>Shares!B951</f>
        <v/>
      </c>
      <c r="AB951" s="238" t="str">
        <f>Shares!C951</f>
        <v/>
      </c>
      <c r="AC951" s="238" t="str">
        <f>Shares!D951</f>
        <v/>
      </c>
      <c r="AD951" s="238">
        <f>IF($Z951="",0,Shares!E951)</f>
        <v>0</v>
      </c>
      <c r="AE951" s="260">
        <f>IF($Z951="",0,Shares!K951*Shares!J951)</f>
        <v>0</v>
      </c>
      <c r="AF951" s="261">
        <f t="shared" si="59"/>
        <v>0</v>
      </c>
      <c r="AG951" s="260">
        <f>IF($Z951="",0,Shares!M951)</f>
        <v>0</v>
      </c>
      <c r="AH951" s="261">
        <f>IF($Z951="",0,Shares!N951)</f>
        <v>0</v>
      </c>
      <c r="AI951" s="238" t="str">
        <f>IF($Z951="","",RANK(AE951,$AE$2:$AE$1001)+COUNTIF($AE$2:AE951,AE951)-1)</f>
        <v/>
      </c>
      <c r="AJ951" s="238" t="str">
        <f>IF($AD951&lt;0,COUNT($AJ$1:AJ950)+1,"")</f>
        <v/>
      </c>
      <c r="AL951" s="238" t="str">
        <f>'All Ticker P&amp;L'!A951</f>
        <v/>
      </c>
      <c r="AM951" s="238" t="str">
        <f>'All Ticker P&amp;L'!B951</f>
        <v/>
      </c>
      <c r="AN951" s="238" t="str">
        <f>'All Ticker P&amp;L'!C951</f>
        <v/>
      </c>
      <c r="AO951" s="238" t="str">
        <f>'All Ticker P&amp;L'!D951</f>
        <v/>
      </c>
      <c r="AP951" s="238">
        <f>IF($AL951="",0,'All Ticker P&amp;L'!E951)</f>
        <v>0</v>
      </c>
      <c r="AQ951" s="260">
        <f>IF($AL951="",0,'All Ticker P&amp;L'!J951*'All Ticker P&amp;L'!I951)</f>
        <v>0</v>
      </c>
      <c r="AR951" s="260">
        <f>IF($AL951="",0,'All Ticker P&amp;L'!L951)</f>
        <v>0</v>
      </c>
      <c r="AS951" s="261">
        <f>IF($AL951="",0,'All Ticker P&amp;L'!M951)</f>
        <v>0</v>
      </c>
      <c r="AT951" s="238" t="str">
        <f>IF($AL951="","",RANK(AR951,$AR$2:$AR$1001)+COUNTIF($AR$2:AR951,AR951)-1)</f>
        <v/>
      </c>
      <c r="AU951" s="238" t="str">
        <f>IF($AL951="","",RANK(AV951,$AV$2:$AV$1001)+COUNTIF($AV$2:AV951,AV951)-1)</f>
        <v/>
      </c>
      <c r="AV951" s="260">
        <f t="shared" si="60"/>
        <v>0</v>
      </c>
    </row>
    <row r="952" spans="26:48" ht="15" customHeight="1" x14ac:dyDescent="0.2">
      <c r="Z952" s="238" t="str">
        <f>Shares!A952</f>
        <v/>
      </c>
      <c r="AA952" s="238" t="str">
        <f>Shares!B952</f>
        <v/>
      </c>
      <c r="AB952" s="238" t="str">
        <f>Shares!C952</f>
        <v/>
      </c>
      <c r="AC952" s="238" t="str">
        <f>Shares!D952</f>
        <v/>
      </c>
      <c r="AD952" s="238">
        <f>IF($Z952="",0,Shares!E952)</f>
        <v>0</v>
      </c>
      <c r="AE952" s="260">
        <f>IF($Z952="",0,Shares!K952*Shares!J952)</f>
        <v>0</v>
      </c>
      <c r="AF952" s="261">
        <f t="shared" si="59"/>
        <v>0</v>
      </c>
      <c r="AG952" s="260">
        <f>IF($Z952="",0,Shares!M952)</f>
        <v>0</v>
      </c>
      <c r="AH952" s="261">
        <f>IF($Z952="",0,Shares!N952)</f>
        <v>0</v>
      </c>
      <c r="AI952" s="238" t="str">
        <f>IF($Z952="","",RANK(AE952,$AE$2:$AE$1001)+COUNTIF($AE$2:AE952,AE952)-1)</f>
        <v/>
      </c>
      <c r="AJ952" s="238" t="str">
        <f>IF($AD952&lt;0,COUNT($AJ$1:AJ951)+1,"")</f>
        <v/>
      </c>
      <c r="AL952" s="238" t="str">
        <f>'All Ticker P&amp;L'!A952</f>
        <v/>
      </c>
      <c r="AM952" s="238" t="str">
        <f>'All Ticker P&amp;L'!B952</f>
        <v/>
      </c>
      <c r="AN952" s="238" t="str">
        <f>'All Ticker P&amp;L'!C952</f>
        <v/>
      </c>
      <c r="AO952" s="238" t="str">
        <f>'All Ticker P&amp;L'!D952</f>
        <v/>
      </c>
      <c r="AP952" s="238">
        <f>IF($AL952="",0,'All Ticker P&amp;L'!E952)</f>
        <v>0</v>
      </c>
      <c r="AQ952" s="260">
        <f>IF($AL952="",0,'All Ticker P&amp;L'!J952*'All Ticker P&amp;L'!I952)</f>
        <v>0</v>
      </c>
      <c r="AR952" s="260">
        <f>IF($AL952="",0,'All Ticker P&amp;L'!L952)</f>
        <v>0</v>
      </c>
      <c r="AS952" s="261">
        <f>IF($AL952="",0,'All Ticker P&amp;L'!M952)</f>
        <v>0</v>
      </c>
      <c r="AT952" s="238" t="str">
        <f>IF($AL952="","",RANK(AR952,$AR$2:$AR$1001)+COUNTIF($AR$2:AR952,AR952)-1)</f>
        <v/>
      </c>
      <c r="AU952" s="238" t="str">
        <f>IF($AL952="","",RANK(AV952,$AV$2:$AV$1001)+COUNTIF($AV$2:AV952,AV952)-1)</f>
        <v/>
      </c>
      <c r="AV952" s="260">
        <f t="shared" si="60"/>
        <v>0</v>
      </c>
    </row>
    <row r="953" spans="26:48" ht="15" customHeight="1" x14ac:dyDescent="0.2">
      <c r="Z953" s="238" t="str">
        <f>Shares!A953</f>
        <v/>
      </c>
      <c r="AA953" s="238" t="str">
        <f>Shares!B953</f>
        <v/>
      </c>
      <c r="AB953" s="238" t="str">
        <f>Shares!C953</f>
        <v/>
      </c>
      <c r="AC953" s="238" t="str">
        <f>Shares!D953</f>
        <v/>
      </c>
      <c r="AD953" s="238">
        <f>IF($Z953="",0,Shares!E953)</f>
        <v>0</v>
      </c>
      <c r="AE953" s="260">
        <f>IF($Z953="",0,Shares!K953*Shares!J953)</f>
        <v>0</v>
      </c>
      <c r="AF953" s="261">
        <f t="shared" si="59"/>
        <v>0</v>
      </c>
      <c r="AG953" s="260">
        <f>IF($Z953="",0,Shares!M953)</f>
        <v>0</v>
      </c>
      <c r="AH953" s="261">
        <f>IF($Z953="",0,Shares!N953)</f>
        <v>0</v>
      </c>
      <c r="AI953" s="238" t="str">
        <f>IF($Z953="","",RANK(AE953,$AE$2:$AE$1001)+COUNTIF($AE$2:AE953,AE953)-1)</f>
        <v/>
      </c>
      <c r="AJ953" s="238" t="str">
        <f>IF($AD953&lt;0,COUNT($AJ$1:AJ952)+1,"")</f>
        <v/>
      </c>
      <c r="AL953" s="238" t="str">
        <f>'All Ticker P&amp;L'!A953</f>
        <v/>
      </c>
      <c r="AM953" s="238" t="str">
        <f>'All Ticker P&amp;L'!B953</f>
        <v/>
      </c>
      <c r="AN953" s="238" t="str">
        <f>'All Ticker P&amp;L'!C953</f>
        <v/>
      </c>
      <c r="AO953" s="238" t="str">
        <f>'All Ticker P&amp;L'!D953</f>
        <v/>
      </c>
      <c r="AP953" s="238">
        <f>IF($AL953="",0,'All Ticker P&amp;L'!E953)</f>
        <v>0</v>
      </c>
      <c r="AQ953" s="260">
        <f>IF($AL953="",0,'All Ticker P&amp;L'!J953*'All Ticker P&amp;L'!I953)</f>
        <v>0</v>
      </c>
      <c r="AR953" s="260">
        <f>IF($AL953="",0,'All Ticker P&amp;L'!L953)</f>
        <v>0</v>
      </c>
      <c r="AS953" s="261">
        <f>IF($AL953="",0,'All Ticker P&amp;L'!M953)</f>
        <v>0</v>
      </c>
      <c r="AT953" s="238" t="str">
        <f>IF($AL953="","",RANK(AR953,$AR$2:$AR$1001)+COUNTIF($AR$2:AR953,AR953)-1)</f>
        <v/>
      </c>
      <c r="AU953" s="238" t="str">
        <f>IF($AL953="","",RANK(AV953,$AV$2:$AV$1001)+COUNTIF($AV$2:AV953,AV953)-1)</f>
        <v/>
      </c>
      <c r="AV953" s="260">
        <f t="shared" si="60"/>
        <v>0</v>
      </c>
    </row>
    <row r="954" spans="26:48" ht="15" customHeight="1" x14ac:dyDescent="0.2">
      <c r="Z954" s="238" t="str">
        <f>Shares!A954</f>
        <v/>
      </c>
      <c r="AA954" s="238" t="str">
        <f>Shares!B954</f>
        <v/>
      </c>
      <c r="AB954" s="238" t="str">
        <f>Shares!C954</f>
        <v/>
      </c>
      <c r="AC954" s="238" t="str">
        <f>Shares!D954</f>
        <v/>
      </c>
      <c r="AD954" s="238">
        <f>IF($Z954="",0,Shares!E954)</f>
        <v>0</v>
      </c>
      <c r="AE954" s="260">
        <f>IF($Z954="",0,Shares!K954*Shares!J954)</f>
        <v>0</v>
      </c>
      <c r="AF954" s="261">
        <f t="shared" si="59"/>
        <v>0</v>
      </c>
      <c r="AG954" s="260">
        <f>IF($Z954="",0,Shares!M954)</f>
        <v>0</v>
      </c>
      <c r="AH954" s="261">
        <f>IF($Z954="",0,Shares!N954)</f>
        <v>0</v>
      </c>
      <c r="AI954" s="238" t="str">
        <f>IF($Z954="","",RANK(AE954,$AE$2:$AE$1001)+COUNTIF($AE$2:AE954,AE954)-1)</f>
        <v/>
      </c>
      <c r="AJ954" s="238" t="str">
        <f>IF($AD954&lt;0,COUNT($AJ$1:AJ953)+1,"")</f>
        <v/>
      </c>
      <c r="AL954" s="238" t="str">
        <f>'All Ticker P&amp;L'!A954</f>
        <v/>
      </c>
      <c r="AM954" s="238" t="str">
        <f>'All Ticker P&amp;L'!B954</f>
        <v/>
      </c>
      <c r="AN954" s="238" t="str">
        <f>'All Ticker P&amp;L'!C954</f>
        <v/>
      </c>
      <c r="AO954" s="238" t="str">
        <f>'All Ticker P&amp;L'!D954</f>
        <v/>
      </c>
      <c r="AP954" s="238">
        <f>IF($AL954="",0,'All Ticker P&amp;L'!E954)</f>
        <v>0</v>
      </c>
      <c r="AQ954" s="260">
        <f>IF($AL954="",0,'All Ticker P&amp;L'!J954*'All Ticker P&amp;L'!I954)</f>
        <v>0</v>
      </c>
      <c r="AR954" s="260">
        <f>IF($AL954="",0,'All Ticker P&amp;L'!L954)</f>
        <v>0</v>
      </c>
      <c r="AS954" s="261">
        <f>IF($AL954="",0,'All Ticker P&amp;L'!M954)</f>
        <v>0</v>
      </c>
      <c r="AT954" s="238" t="str">
        <f>IF($AL954="","",RANK(AR954,$AR$2:$AR$1001)+COUNTIF($AR$2:AR954,AR954)-1)</f>
        <v/>
      </c>
      <c r="AU954" s="238" t="str">
        <f>IF($AL954="","",RANK(AV954,$AV$2:$AV$1001)+COUNTIF($AV$2:AV954,AV954)-1)</f>
        <v/>
      </c>
      <c r="AV954" s="260">
        <f t="shared" si="60"/>
        <v>0</v>
      </c>
    </row>
    <row r="955" spans="26:48" ht="15" customHeight="1" x14ac:dyDescent="0.2">
      <c r="Z955" s="238" t="str">
        <f>Shares!A955</f>
        <v/>
      </c>
      <c r="AA955" s="238" t="str">
        <f>Shares!B955</f>
        <v/>
      </c>
      <c r="AB955" s="238" t="str">
        <f>Shares!C955</f>
        <v/>
      </c>
      <c r="AC955" s="238" t="str">
        <f>Shares!D955</f>
        <v/>
      </c>
      <c r="AD955" s="238">
        <f>IF($Z955="",0,Shares!E955)</f>
        <v>0</v>
      </c>
      <c r="AE955" s="260">
        <f>IF($Z955="",0,Shares!K955*Shares!J955)</f>
        <v>0</v>
      </c>
      <c r="AF955" s="261">
        <f t="shared" si="59"/>
        <v>0</v>
      </c>
      <c r="AG955" s="260">
        <f>IF($Z955="",0,Shares!M955)</f>
        <v>0</v>
      </c>
      <c r="AH955" s="261">
        <f>IF($Z955="",0,Shares!N955)</f>
        <v>0</v>
      </c>
      <c r="AI955" s="238" t="str">
        <f>IF($Z955="","",RANK(AE955,$AE$2:$AE$1001)+COUNTIF($AE$2:AE955,AE955)-1)</f>
        <v/>
      </c>
      <c r="AJ955" s="238" t="str">
        <f>IF($AD955&lt;0,COUNT($AJ$1:AJ954)+1,"")</f>
        <v/>
      </c>
      <c r="AL955" s="238" t="str">
        <f>'All Ticker P&amp;L'!A955</f>
        <v/>
      </c>
      <c r="AM955" s="238" t="str">
        <f>'All Ticker P&amp;L'!B955</f>
        <v/>
      </c>
      <c r="AN955" s="238" t="str">
        <f>'All Ticker P&amp;L'!C955</f>
        <v/>
      </c>
      <c r="AO955" s="238" t="str">
        <f>'All Ticker P&amp;L'!D955</f>
        <v/>
      </c>
      <c r="AP955" s="238">
        <f>IF($AL955="",0,'All Ticker P&amp;L'!E955)</f>
        <v>0</v>
      </c>
      <c r="AQ955" s="260">
        <f>IF($AL955="",0,'All Ticker P&amp;L'!J955*'All Ticker P&amp;L'!I955)</f>
        <v>0</v>
      </c>
      <c r="AR955" s="260">
        <f>IF($AL955="",0,'All Ticker P&amp;L'!L955)</f>
        <v>0</v>
      </c>
      <c r="AS955" s="261">
        <f>IF($AL955="",0,'All Ticker P&amp;L'!M955)</f>
        <v>0</v>
      </c>
      <c r="AT955" s="238" t="str">
        <f>IF($AL955="","",RANK(AR955,$AR$2:$AR$1001)+COUNTIF($AR$2:AR955,AR955)-1)</f>
        <v/>
      </c>
      <c r="AU955" s="238" t="str">
        <f>IF($AL955="","",RANK(AV955,$AV$2:$AV$1001)+COUNTIF($AV$2:AV955,AV955)-1)</f>
        <v/>
      </c>
      <c r="AV955" s="260">
        <f t="shared" si="60"/>
        <v>0</v>
      </c>
    </row>
    <row r="956" spans="26:48" ht="15" customHeight="1" x14ac:dyDescent="0.2">
      <c r="Z956" s="238" t="str">
        <f>Shares!A956</f>
        <v/>
      </c>
      <c r="AA956" s="238" t="str">
        <f>Shares!B956</f>
        <v/>
      </c>
      <c r="AB956" s="238" t="str">
        <f>Shares!C956</f>
        <v/>
      </c>
      <c r="AC956" s="238" t="str">
        <f>Shares!D956</f>
        <v/>
      </c>
      <c r="AD956" s="238">
        <f>IF($Z956="",0,Shares!E956)</f>
        <v>0</v>
      </c>
      <c r="AE956" s="260">
        <f>IF($Z956="",0,Shares!K956*Shares!J956)</f>
        <v>0</v>
      </c>
      <c r="AF956" s="261">
        <f t="shared" si="59"/>
        <v>0</v>
      </c>
      <c r="AG956" s="260">
        <f>IF($Z956="",0,Shares!M956)</f>
        <v>0</v>
      </c>
      <c r="AH956" s="261">
        <f>IF($Z956="",0,Shares!N956)</f>
        <v>0</v>
      </c>
      <c r="AI956" s="238" t="str">
        <f>IF($Z956="","",RANK(AE956,$AE$2:$AE$1001)+COUNTIF($AE$2:AE956,AE956)-1)</f>
        <v/>
      </c>
      <c r="AJ956" s="238" t="str">
        <f>IF($AD956&lt;0,COUNT($AJ$1:AJ955)+1,"")</f>
        <v/>
      </c>
      <c r="AL956" s="238" t="str">
        <f>'All Ticker P&amp;L'!A956</f>
        <v/>
      </c>
      <c r="AM956" s="238" t="str">
        <f>'All Ticker P&amp;L'!B956</f>
        <v/>
      </c>
      <c r="AN956" s="238" t="str">
        <f>'All Ticker P&amp;L'!C956</f>
        <v/>
      </c>
      <c r="AO956" s="238" t="str">
        <f>'All Ticker P&amp;L'!D956</f>
        <v/>
      </c>
      <c r="AP956" s="238">
        <f>IF($AL956="",0,'All Ticker P&amp;L'!E956)</f>
        <v>0</v>
      </c>
      <c r="AQ956" s="260">
        <f>IF($AL956="",0,'All Ticker P&amp;L'!J956*'All Ticker P&amp;L'!I956)</f>
        <v>0</v>
      </c>
      <c r="AR956" s="260">
        <f>IF($AL956="",0,'All Ticker P&amp;L'!L956)</f>
        <v>0</v>
      </c>
      <c r="AS956" s="261">
        <f>IF($AL956="",0,'All Ticker P&amp;L'!M956)</f>
        <v>0</v>
      </c>
      <c r="AT956" s="238" t="str">
        <f>IF($AL956="","",RANK(AR956,$AR$2:$AR$1001)+COUNTIF($AR$2:AR956,AR956)-1)</f>
        <v/>
      </c>
      <c r="AU956" s="238" t="str">
        <f>IF($AL956="","",RANK(AV956,$AV$2:$AV$1001)+COUNTIF($AV$2:AV956,AV956)-1)</f>
        <v/>
      </c>
      <c r="AV956" s="260">
        <f t="shared" si="60"/>
        <v>0</v>
      </c>
    </row>
    <row r="957" spans="26:48" ht="15" customHeight="1" x14ac:dyDescent="0.2">
      <c r="Z957" s="238" t="str">
        <f>Shares!A957</f>
        <v/>
      </c>
      <c r="AA957" s="238" t="str">
        <f>Shares!B957</f>
        <v/>
      </c>
      <c r="AB957" s="238" t="str">
        <f>Shares!C957</f>
        <v/>
      </c>
      <c r="AC957" s="238" t="str">
        <f>Shares!D957</f>
        <v/>
      </c>
      <c r="AD957" s="238">
        <f>IF($Z957="",0,Shares!E957)</f>
        <v>0</v>
      </c>
      <c r="AE957" s="260">
        <f>IF($Z957="",0,Shares!K957*Shares!J957)</f>
        <v>0</v>
      </c>
      <c r="AF957" s="261">
        <f t="shared" si="59"/>
        <v>0</v>
      </c>
      <c r="AG957" s="260">
        <f>IF($Z957="",0,Shares!M957)</f>
        <v>0</v>
      </c>
      <c r="AH957" s="261">
        <f>IF($Z957="",0,Shares!N957)</f>
        <v>0</v>
      </c>
      <c r="AI957" s="238" t="str">
        <f>IF($Z957="","",RANK(AE957,$AE$2:$AE$1001)+COUNTIF($AE$2:AE957,AE957)-1)</f>
        <v/>
      </c>
      <c r="AJ957" s="238" t="str">
        <f>IF($AD957&lt;0,COUNT($AJ$1:AJ956)+1,"")</f>
        <v/>
      </c>
      <c r="AL957" s="238" t="str">
        <f>'All Ticker P&amp;L'!A957</f>
        <v/>
      </c>
      <c r="AM957" s="238" t="str">
        <f>'All Ticker P&amp;L'!B957</f>
        <v/>
      </c>
      <c r="AN957" s="238" t="str">
        <f>'All Ticker P&amp;L'!C957</f>
        <v/>
      </c>
      <c r="AO957" s="238" t="str">
        <f>'All Ticker P&amp;L'!D957</f>
        <v/>
      </c>
      <c r="AP957" s="238">
        <f>IF($AL957="",0,'All Ticker P&amp;L'!E957)</f>
        <v>0</v>
      </c>
      <c r="AQ957" s="260">
        <f>IF($AL957="",0,'All Ticker P&amp;L'!J957*'All Ticker P&amp;L'!I957)</f>
        <v>0</v>
      </c>
      <c r="AR957" s="260">
        <f>IF($AL957="",0,'All Ticker P&amp;L'!L957)</f>
        <v>0</v>
      </c>
      <c r="AS957" s="261">
        <f>IF($AL957="",0,'All Ticker P&amp;L'!M957)</f>
        <v>0</v>
      </c>
      <c r="AT957" s="238" t="str">
        <f>IF($AL957="","",RANK(AR957,$AR$2:$AR$1001)+COUNTIF($AR$2:AR957,AR957)-1)</f>
        <v/>
      </c>
      <c r="AU957" s="238" t="str">
        <f>IF($AL957="","",RANK(AV957,$AV$2:$AV$1001)+COUNTIF($AV$2:AV957,AV957)-1)</f>
        <v/>
      </c>
      <c r="AV957" s="260">
        <f t="shared" si="60"/>
        <v>0</v>
      </c>
    </row>
    <row r="958" spans="26:48" ht="15" customHeight="1" x14ac:dyDescent="0.2">
      <c r="Z958" s="238" t="str">
        <f>Shares!A958</f>
        <v/>
      </c>
      <c r="AA958" s="238" t="str">
        <f>Shares!B958</f>
        <v/>
      </c>
      <c r="AB958" s="238" t="str">
        <f>Shares!C958</f>
        <v/>
      </c>
      <c r="AC958" s="238" t="str">
        <f>Shares!D958</f>
        <v/>
      </c>
      <c r="AD958" s="238">
        <f>IF($Z958="",0,Shares!E958)</f>
        <v>0</v>
      </c>
      <c r="AE958" s="260">
        <f>IF($Z958="",0,Shares!K958*Shares!J958)</f>
        <v>0</v>
      </c>
      <c r="AF958" s="261">
        <f t="shared" si="59"/>
        <v>0</v>
      </c>
      <c r="AG958" s="260">
        <f>IF($Z958="",0,Shares!M958)</f>
        <v>0</v>
      </c>
      <c r="AH958" s="261">
        <f>IF($Z958="",0,Shares!N958)</f>
        <v>0</v>
      </c>
      <c r="AI958" s="238" t="str">
        <f>IF($Z958="","",RANK(AE958,$AE$2:$AE$1001)+COUNTIF($AE$2:AE958,AE958)-1)</f>
        <v/>
      </c>
      <c r="AJ958" s="238" t="str">
        <f>IF($AD958&lt;0,COUNT($AJ$1:AJ957)+1,"")</f>
        <v/>
      </c>
      <c r="AL958" s="238" t="str">
        <f>'All Ticker P&amp;L'!A958</f>
        <v/>
      </c>
      <c r="AM958" s="238" t="str">
        <f>'All Ticker P&amp;L'!B958</f>
        <v/>
      </c>
      <c r="AN958" s="238" t="str">
        <f>'All Ticker P&amp;L'!C958</f>
        <v/>
      </c>
      <c r="AO958" s="238" t="str">
        <f>'All Ticker P&amp;L'!D958</f>
        <v/>
      </c>
      <c r="AP958" s="238">
        <f>IF($AL958="",0,'All Ticker P&amp;L'!E958)</f>
        <v>0</v>
      </c>
      <c r="AQ958" s="260">
        <f>IF($AL958="",0,'All Ticker P&amp;L'!J958*'All Ticker P&amp;L'!I958)</f>
        <v>0</v>
      </c>
      <c r="AR958" s="260">
        <f>IF($AL958="",0,'All Ticker P&amp;L'!L958)</f>
        <v>0</v>
      </c>
      <c r="AS958" s="261">
        <f>IF($AL958="",0,'All Ticker P&amp;L'!M958)</f>
        <v>0</v>
      </c>
      <c r="AT958" s="238" t="str">
        <f>IF($AL958="","",RANK(AR958,$AR$2:$AR$1001)+COUNTIF($AR$2:AR958,AR958)-1)</f>
        <v/>
      </c>
      <c r="AU958" s="238" t="str">
        <f>IF($AL958="","",RANK(AV958,$AV$2:$AV$1001)+COUNTIF($AV$2:AV958,AV958)-1)</f>
        <v/>
      </c>
      <c r="AV958" s="260">
        <f t="shared" si="60"/>
        <v>0</v>
      </c>
    </row>
    <row r="959" spans="26:48" ht="15" customHeight="1" x14ac:dyDescent="0.2">
      <c r="Z959" s="238" t="str">
        <f>Shares!A959</f>
        <v/>
      </c>
      <c r="AA959" s="238" t="str">
        <f>Shares!B959</f>
        <v/>
      </c>
      <c r="AB959" s="238" t="str">
        <f>Shares!C959</f>
        <v/>
      </c>
      <c r="AC959" s="238" t="str">
        <f>Shares!D959</f>
        <v/>
      </c>
      <c r="AD959" s="238">
        <f>IF($Z959="",0,Shares!E959)</f>
        <v>0</v>
      </c>
      <c r="AE959" s="260">
        <f>IF($Z959="",0,Shares!K959*Shares!J959)</f>
        <v>0</v>
      </c>
      <c r="AF959" s="261">
        <f t="shared" si="59"/>
        <v>0</v>
      </c>
      <c r="AG959" s="260">
        <f>IF($Z959="",0,Shares!M959)</f>
        <v>0</v>
      </c>
      <c r="AH959" s="261">
        <f>IF($Z959="",0,Shares!N959)</f>
        <v>0</v>
      </c>
      <c r="AI959" s="238" t="str">
        <f>IF($Z959="","",RANK(AE959,$AE$2:$AE$1001)+COUNTIF($AE$2:AE959,AE959)-1)</f>
        <v/>
      </c>
      <c r="AJ959" s="238" t="str">
        <f>IF($AD959&lt;0,COUNT($AJ$1:AJ958)+1,"")</f>
        <v/>
      </c>
      <c r="AL959" s="238" t="str">
        <f>'All Ticker P&amp;L'!A959</f>
        <v/>
      </c>
      <c r="AM959" s="238" t="str">
        <f>'All Ticker P&amp;L'!B959</f>
        <v/>
      </c>
      <c r="AN959" s="238" t="str">
        <f>'All Ticker P&amp;L'!C959</f>
        <v/>
      </c>
      <c r="AO959" s="238" t="str">
        <f>'All Ticker P&amp;L'!D959</f>
        <v/>
      </c>
      <c r="AP959" s="238">
        <f>IF($AL959="",0,'All Ticker P&amp;L'!E959)</f>
        <v>0</v>
      </c>
      <c r="AQ959" s="260">
        <f>IF($AL959="",0,'All Ticker P&amp;L'!J959*'All Ticker P&amp;L'!I959)</f>
        <v>0</v>
      </c>
      <c r="AR959" s="260">
        <f>IF($AL959="",0,'All Ticker P&amp;L'!L959)</f>
        <v>0</v>
      </c>
      <c r="AS959" s="261">
        <f>IF($AL959="",0,'All Ticker P&amp;L'!M959)</f>
        <v>0</v>
      </c>
      <c r="AT959" s="238" t="str">
        <f>IF($AL959="","",RANK(AR959,$AR$2:$AR$1001)+COUNTIF($AR$2:AR959,AR959)-1)</f>
        <v/>
      </c>
      <c r="AU959" s="238" t="str">
        <f>IF($AL959="","",RANK(AV959,$AV$2:$AV$1001)+COUNTIF($AV$2:AV959,AV959)-1)</f>
        <v/>
      </c>
      <c r="AV959" s="260">
        <f t="shared" si="60"/>
        <v>0</v>
      </c>
    </row>
    <row r="960" spans="26:48" ht="15" customHeight="1" x14ac:dyDescent="0.2">
      <c r="Z960" s="238" t="str">
        <f>Shares!A960</f>
        <v/>
      </c>
      <c r="AA960" s="238" t="str">
        <f>Shares!B960</f>
        <v/>
      </c>
      <c r="AB960" s="238" t="str">
        <f>Shares!C960</f>
        <v/>
      </c>
      <c r="AC960" s="238" t="str">
        <f>Shares!D960</f>
        <v/>
      </c>
      <c r="AD960" s="238">
        <f>IF($Z960="",0,Shares!E960)</f>
        <v>0</v>
      </c>
      <c r="AE960" s="260">
        <f>IF($Z960="",0,Shares!K960*Shares!J960)</f>
        <v>0</v>
      </c>
      <c r="AF960" s="261">
        <f t="shared" si="59"/>
        <v>0</v>
      </c>
      <c r="AG960" s="260">
        <f>IF($Z960="",0,Shares!M960)</f>
        <v>0</v>
      </c>
      <c r="AH960" s="261">
        <f>IF($Z960="",0,Shares!N960)</f>
        <v>0</v>
      </c>
      <c r="AI960" s="238" t="str">
        <f>IF($Z960="","",RANK(AE960,$AE$2:$AE$1001)+COUNTIF($AE$2:AE960,AE960)-1)</f>
        <v/>
      </c>
      <c r="AJ960" s="238" t="str">
        <f>IF($AD960&lt;0,COUNT($AJ$1:AJ959)+1,"")</f>
        <v/>
      </c>
      <c r="AL960" s="238" t="str">
        <f>'All Ticker P&amp;L'!A960</f>
        <v/>
      </c>
      <c r="AM960" s="238" t="str">
        <f>'All Ticker P&amp;L'!B960</f>
        <v/>
      </c>
      <c r="AN960" s="238" t="str">
        <f>'All Ticker P&amp;L'!C960</f>
        <v/>
      </c>
      <c r="AO960" s="238" t="str">
        <f>'All Ticker P&amp;L'!D960</f>
        <v/>
      </c>
      <c r="AP960" s="238">
        <f>IF($AL960="",0,'All Ticker P&amp;L'!E960)</f>
        <v>0</v>
      </c>
      <c r="AQ960" s="260">
        <f>IF($AL960="",0,'All Ticker P&amp;L'!J960*'All Ticker P&amp;L'!I960)</f>
        <v>0</v>
      </c>
      <c r="AR960" s="260">
        <f>IF($AL960="",0,'All Ticker P&amp;L'!L960)</f>
        <v>0</v>
      </c>
      <c r="AS960" s="261">
        <f>IF($AL960="",0,'All Ticker P&amp;L'!M960)</f>
        <v>0</v>
      </c>
      <c r="AT960" s="238" t="str">
        <f>IF($AL960="","",RANK(AR960,$AR$2:$AR$1001)+COUNTIF($AR$2:AR960,AR960)-1)</f>
        <v/>
      </c>
      <c r="AU960" s="238" t="str">
        <f>IF($AL960="","",RANK(AV960,$AV$2:$AV$1001)+COUNTIF($AV$2:AV960,AV960)-1)</f>
        <v/>
      </c>
      <c r="AV960" s="260">
        <f t="shared" si="60"/>
        <v>0</v>
      </c>
    </row>
    <row r="961" spans="26:48" ht="15" customHeight="1" x14ac:dyDescent="0.2">
      <c r="Z961" s="238" t="str">
        <f>Shares!A961</f>
        <v/>
      </c>
      <c r="AA961" s="238" t="str">
        <f>Shares!B961</f>
        <v/>
      </c>
      <c r="AB961" s="238" t="str">
        <f>Shares!C961</f>
        <v/>
      </c>
      <c r="AC961" s="238" t="str">
        <f>Shares!D961</f>
        <v/>
      </c>
      <c r="AD961" s="238">
        <f>IF($Z961="",0,Shares!E961)</f>
        <v>0</v>
      </c>
      <c r="AE961" s="260">
        <f>IF($Z961="",0,Shares!K961*Shares!J961)</f>
        <v>0</v>
      </c>
      <c r="AF961" s="261">
        <f t="shared" si="59"/>
        <v>0</v>
      </c>
      <c r="AG961" s="260">
        <f>IF($Z961="",0,Shares!M961)</f>
        <v>0</v>
      </c>
      <c r="AH961" s="261">
        <f>IF($Z961="",0,Shares!N961)</f>
        <v>0</v>
      </c>
      <c r="AI961" s="238" t="str">
        <f>IF($Z961="","",RANK(AE961,$AE$2:$AE$1001)+COUNTIF($AE$2:AE961,AE961)-1)</f>
        <v/>
      </c>
      <c r="AJ961" s="238" t="str">
        <f>IF($AD961&lt;0,COUNT($AJ$1:AJ960)+1,"")</f>
        <v/>
      </c>
      <c r="AL961" s="238" t="str">
        <f>'All Ticker P&amp;L'!A961</f>
        <v/>
      </c>
      <c r="AM961" s="238" t="str">
        <f>'All Ticker P&amp;L'!B961</f>
        <v/>
      </c>
      <c r="AN961" s="238" t="str">
        <f>'All Ticker P&amp;L'!C961</f>
        <v/>
      </c>
      <c r="AO961" s="238" t="str">
        <f>'All Ticker P&amp;L'!D961</f>
        <v/>
      </c>
      <c r="AP961" s="238">
        <f>IF($AL961="",0,'All Ticker P&amp;L'!E961)</f>
        <v>0</v>
      </c>
      <c r="AQ961" s="260">
        <f>IF($AL961="",0,'All Ticker P&amp;L'!J961*'All Ticker P&amp;L'!I961)</f>
        <v>0</v>
      </c>
      <c r="AR961" s="260">
        <f>IF($AL961="",0,'All Ticker P&amp;L'!L961)</f>
        <v>0</v>
      </c>
      <c r="AS961" s="261">
        <f>IF($AL961="",0,'All Ticker P&amp;L'!M961)</f>
        <v>0</v>
      </c>
      <c r="AT961" s="238" t="str">
        <f>IF($AL961="","",RANK(AR961,$AR$2:$AR$1001)+COUNTIF($AR$2:AR961,AR961)-1)</f>
        <v/>
      </c>
      <c r="AU961" s="238" t="str">
        <f>IF($AL961="","",RANK(AV961,$AV$2:$AV$1001)+COUNTIF($AV$2:AV961,AV961)-1)</f>
        <v/>
      </c>
      <c r="AV961" s="260">
        <f t="shared" si="60"/>
        <v>0</v>
      </c>
    </row>
    <row r="962" spans="26:48" ht="15" customHeight="1" x14ac:dyDescent="0.2">
      <c r="Z962" s="238" t="str">
        <f>Shares!A962</f>
        <v/>
      </c>
      <c r="AA962" s="238" t="str">
        <f>Shares!B962</f>
        <v/>
      </c>
      <c r="AB962" s="238" t="str">
        <f>Shares!C962</f>
        <v/>
      </c>
      <c r="AC962" s="238" t="str">
        <f>Shares!D962</f>
        <v/>
      </c>
      <c r="AD962" s="238">
        <f>IF($Z962="",0,Shares!E962)</f>
        <v>0</v>
      </c>
      <c r="AE962" s="260">
        <f>IF($Z962="",0,Shares!K962*Shares!J962)</f>
        <v>0</v>
      </c>
      <c r="AF962" s="261">
        <f t="shared" ref="AF962:AF1001" si="61">IFERROR(AE962/$B$5,0)</f>
        <v>0</v>
      </c>
      <c r="AG962" s="260">
        <f>IF($Z962="",0,Shares!M962)</f>
        <v>0</v>
      </c>
      <c r="AH962" s="261">
        <f>IF($Z962="",0,Shares!N962)</f>
        <v>0</v>
      </c>
      <c r="AI962" s="238" t="str">
        <f>IF($Z962="","",RANK(AE962,$AE$2:$AE$1001)+COUNTIF($AE$2:AE962,AE962)-1)</f>
        <v/>
      </c>
      <c r="AJ962" s="238" t="str">
        <f>IF($AD962&lt;0,COUNT($AJ$1:AJ961)+1,"")</f>
        <v/>
      </c>
      <c r="AL962" s="238" t="str">
        <f>'All Ticker P&amp;L'!A962</f>
        <v/>
      </c>
      <c r="AM962" s="238" t="str">
        <f>'All Ticker P&amp;L'!B962</f>
        <v/>
      </c>
      <c r="AN962" s="238" t="str">
        <f>'All Ticker P&amp;L'!C962</f>
        <v/>
      </c>
      <c r="AO962" s="238" t="str">
        <f>'All Ticker P&amp;L'!D962</f>
        <v/>
      </c>
      <c r="AP962" s="238">
        <f>IF($AL962="",0,'All Ticker P&amp;L'!E962)</f>
        <v>0</v>
      </c>
      <c r="AQ962" s="260">
        <f>IF($AL962="",0,'All Ticker P&amp;L'!J962*'All Ticker P&amp;L'!I962)</f>
        <v>0</v>
      </c>
      <c r="AR962" s="260">
        <f>IF($AL962="",0,'All Ticker P&amp;L'!L962)</f>
        <v>0</v>
      </c>
      <c r="AS962" s="261">
        <f>IF($AL962="",0,'All Ticker P&amp;L'!M962)</f>
        <v>0</v>
      </c>
      <c r="AT962" s="238" t="str">
        <f>IF($AL962="","",RANK(AR962,$AR$2:$AR$1001)+COUNTIF($AR$2:AR962,AR962)-1)</f>
        <v/>
      </c>
      <c r="AU962" s="238" t="str">
        <f>IF($AL962="","",RANK(AV962,$AV$2:$AV$1001)+COUNTIF($AV$2:AV962,AV962)-1)</f>
        <v/>
      </c>
      <c r="AV962" s="260">
        <f t="shared" ref="AV962:AV1001" si="62">-AR962</f>
        <v>0</v>
      </c>
    </row>
    <row r="963" spans="26:48" ht="15" customHeight="1" x14ac:dyDescent="0.2">
      <c r="Z963" s="238" t="str">
        <f>Shares!A963</f>
        <v/>
      </c>
      <c r="AA963" s="238" t="str">
        <f>Shares!B963</f>
        <v/>
      </c>
      <c r="AB963" s="238" t="str">
        <f>Shares!C963</f>
        <v/>
      </c>
      <c r="AC963" s="238" t="str">
        <f>Shares!D963</f>
        <v/>
      </c>
      <c r="AD963" s="238">
        <f>IF($Z963="",0,Shares!E963)</f>
        <v>0</v>
      </c>
      <c r="AE963" s="260">
        <f>IF($Z963="",0,Shares!K963*Shares!J963)</f>
        <v>0</v>
      </c>
      <c r="AF963" s="261">
        <f t="shared" si="61"/>
        <v>0</v>
      </c>
      <c r="AG963" s="260">
        <f>IF($Z963="",0,Shares!M963)</f>
        <v>0</v>
      </c>
      <c r="AH963" s="261">
        <f>IF($Z963="",0,Shares!N963)</f>
        <v>0</v>
      </c>
      <c r="AI963" s="238" t="str">
        <f>IF($Z963="","",RANK(AE963,$AE$2:$AE$1001)+COUNTIF($AE$2:AE963,AE963)-1)</f>
        <v/>
      </c>
      <c r="AJ963" s="238" t="str">
        <f>IF($AD963&lt;0,COUNT($AJ$1:AJ962)+1,"")</f>
        <v/>
      </c>
      <c r="AL963" s="238" t="str">
        <f>'All Ticker P&amp;L'!A963</f>
        <v/>
      </c>
      <c r="AM963" s="238" t="str">
        <f>'All Ticker P&amp;L'!B963</f>
        <v/>
      </c>
      <c r="AN963" s="238" t="str">
        <f>'All Ticker P&amp;L'!C963</f>
        <v/>
      </c>
      <c r="AO963" s="238" t="str">
        <f>'All Ticker P&amp;L'!D963</f>
        <v/>
      </c>
      <c r="AP963" s="238">
        <f>IF($AL963="",0,'All Ticker P&amp;L'!E963)</f>
        <v>0</v>
      </c>
      <c r="AQ963" s="260">
        <f>IF($AL963="",0,'All Ticker P&amp;L'!J963*'All Ticker P&amp;L'!I963)</f>
        <v>0</v>
      </c>
      <c r="AR963" s="260">
        <f>IF($AL963="",0,'All Ticker P&amp;L'!L963)</f>
        <v>0</v>
      </c>
      <c r="AS963" s="261">
        <f>IF($AL963="",0,'All Ticker P&amp;L'!M963)</f>
        <v>0</v>
      </c>
      <c r="AT963" s="238" t="str">
        <f>IF($AL963="","",RANK(AR963,$AR$2:$AR$1001)+COUNTIF($AR$2:AR963,AR963)-1)</f>
        <v/>
      </c>
      <c r="AU963" s="238" t="str">
        <f>IF($AL963="","",RANK(AV963,$AV$2:$AV$1001)+COUNTIF($AV$2:AV963,AV963)-1)</f>
        <v/>
      </c>
      <c r="AV963" s="260">
        <f t="shared" si="62"/>
        <v>0</v>
      </c>
    </row>
    <row r="964" spans="26:48" ht="15" customHeight="1" x14ac:dyDescent="0.2">
      <c r="Z964" s="238" t="str">
        <f>Shares!A964</f>
        <v/>
      </c>
      <c r="AA964" s="238" t="str">
        <f>Shares!B964</f>
        <v/>
      </c>
      <c r="AB964" s="238" t="str">
        <f>Shares!C964</f>
        <v/>
      </c>
      <c r="AC964" s="238" t="str">
        <f>Shares!D964</f>
        <v/>
      </c>
      <c r="AD964" s="238">
        <f>IF($Z964="",0,Shares!E964)</f>
        <v>0</v>
      </c>
      <c r="AE964" s="260">
        <f>IF($Z964="",0,Shares!K964*Shares!J964)</f>
        <v>0</v>
      </c>
      <c r="AF964" s="261">
        <f t="shared" si="61"/>
        <v>0</v>
      </c>
      <c r="AG964" s="260">
        <f>IF($Z964="",0,Shares!M964)</f>
        <v>0</v>
      </c>
      <c r="AH964" s="261">
        <f>IF($Z964="",0,Shares!N964)</f>
        <v>0</v>
      </c>
      <c r="AI964" s="238" t="str">
        <f>IF($Z964="","",RANK(AE964,$AE$2:$AE$1001)+COUNTIF($AE$2:AE964,AE964)-1)</f>
        <v/>
      </c>
      <c r="AJ964" s="238" t="str">
        <f>IF($AD964&lt;0,COUNT($AJ$1:AJ963)+1,"")</f>
        <v/>
      </c>
      <c r="AL964" s="238" t="str">
        <f>'All Ticker P&amp;L'!A964</f>
        <v/>
      </c>
      <c r="AM964" s="238" t="str">
        <f>'All Ticker P&amp;L'!B964</f>
        <v/>
      </c>
      <c r="AN964" s="238" t="str">
        <f>'All Ticker P&amp;L'!C964</f>
        <v/>
      </c>
      <c r="AO964" s="238" t="str">
        <f>'All Ticker P&amp;L'!D964</f>
        <v/>
      </c>
      <c r="AP964" s="238">
        <f>IF($AL964="",0,'All Ticker P&amp;L'!E964)</f>
        <v>0</v>
      </c>
      <c r="AQ964" s="260">
        <f>IF($AL964="",0,'All Ticker P&amp;L'!J964*'All Ticker P&amp;L'!I964)</f>
        <v>0</v>
      </c>
      <c r="AR964" s="260">
        <f>IF($AL964="",0,'All Ticker P&amp;L'!L964)</f>
        <v>0</v>
      </c>
      <c r="AS964" s="261">
        <f>IF($AL964="",0,'All Ticker P&amp;L'!M964)</f>
        <v>0</v>
      </c>
      <c r="AT964" s="238" t="str">
        <f>IF($AL964="","",RANK(AR964,$AR$2:$AR$1001)+COUNTIF($AR$2:AR964,AR964)-1)</f>
        <v/>
      </c>
      <c r="AU964" s="238" t="str">
        <f>IF($AL964="","",RANK(AV964,$AV$2:$AV$1001)+COUNTIF($AV$2:AV964,AV964)-1)</f>
        <v/>
      </c>
      <c r="AV964" s="260">
        <f t="shared" si="62"/>
        <v>0</v>
      </c>
    </row>
    <row r="965" spans="26:48" ht="15" customHeight="1" x14ac:dyDescent="0.2">
      <c r="Z965" s="238" t="str">
        <f>Shares!A965</f>
        <v/>
      </c>
      <c r="AA965" s="238" t="str">
        <f>Shares!B965</f>
        <v/>
      </c>
      <c r="AB965" s="238" t="str">
        <f>Shares!C965</f>
        <v/>
      </c>
      <c r="AC965" s="238" t="str">
        <f>Shares!D965</f>
        <v/>
      </c>
      <c r="AD965" s="238">
        <f>IF($Z965="",0,Shares!E965)</f>
        <v>0</v>
      </c>
      <c r="AE965" s="260">
        <f>IF($Z965="",0,Shares!K965*Shares!J965)</f>
        <v>0</v>
      </c>
      <c r="AF965" s="261">
        <f t="shared" si="61"/>
        <v>0</v>
      </c>
      <c r="AG965" s="260">
        <f>IF($Z965="",0,Shares!M965)</f>
        <v>0</v>
      </c>
      <c r="AH965" s="261">
        <f>IF($Z965="",0,Shares!N965)</f>
        <v>0</v>
      </c>
      <c r="AI965" s="238" t="str">
        <f>IF($Z965="","",RANK(AE965,$AE$2:$AE$1001)+COUNTIF($AE$2:AE965,AE965)-1)</f>
        <v/>
      </c>
      <c r="AJ965" s="238" t="str">
        <f>IF($AD965&lt;0,COUNT($AJ$1:AJ964)+1,"")</f>
        <v/>
      </c>
      <c r="AL965" s="238" t="str">
        <f>'All Ticker P&amp;L'!A965</f>
        <v/>
      </c>
      <c r="AM965" s="238" t="str">
        <f>'All Ticker P&amp;L'!B965</f>
        <v/>
      </c>
      <c r="AN965" s="238" t="str">
        <f>'All Ticker P&amp;L'!C965</f>
        <v/>
      </c>
      <c r="AO965" s="238" t="str">
        <f>'All Ticker P&amp;L'!D965</f>
        <v/>
      </c>
      <c r="AP965" s="238">
        <f>IF($AL965="",0,'All Ticker P&amp;L'!E965)</f>
        <v>0</v>
      </c>
      <c r="AQ965" s="260">
        <f>IF($AL965="",0,'All Ticker P&amp;L'!J965*'All Ticker P&amp;L'!I965)</f>
        <v>0</v>
      </c>
      <c r="AR965" s="260">
        <f>IF($AL965="",0,'All Ticker P&amp;L'!L965)</f>
        <v>0</v>
      </c>
      <c r="AS965" s="261">
        <f>IF($AL965="",0,'All Ticker P&amp;L'!M965)</f>
        <v>0</v>
      </c>
      <c r="AT965" s="238" t="str">
        <f>IF($AL965="","",RANK(AR965,$AR$2:$AR$1001)+COUNTIF($AR$2:AR965,AR965)-1)</f>
        <v/>
      </c>
      <c r="AU965" s="238" t="str">
        <f>IF($AL965="","",RANK(AV965,$AV$2:$AV$1001)+COUNTIF($AV$2:AV965,AV965)-1)</f>
        <v/>
      </c>
      <c r="AV965" s="260">
        <f t="shared" si="62"/>
        <v>0</v>
      </c>
    </row>
    <row r="966" spans="26:48" ht="15" customHeight="1" x14ac:dyDescent="0.2">
      <c r="Z966" s="238" t="str">
        <f>Shares!A966</f>
        <v/>
      </c>
      <c r="AA966" s="238" t="str">
        <f>Shares!B966</f>
        <v/>
      </c>
      <c r="AB966" s="238" t="str">
        <f>Shares!C966</f>
        <v/>
      </c>
      <c r="AC966" s="238" t="str">
        <f>Shares!D966</f>
        <v/>
      </c>
      <c r="AD966" s="238">
        <f>IF($Z966="",0,Shares!E966)</f>
        <v>0</v>
      </c>
      <c r="AE966" s="260">
        <f>IF($Z966="",0,Shares!K966*Shares!J966)</f>
        <v>0</v>
      </c>
      <c r="AF966" s="261">
        <f t="shared" si="61"/>
        <v>0</v>
      </c>
      <c r="AG966" s="260">
        <f>IF($Z966="",0,Shares!M966)</f>
        <v>0</v>
      </c>
      <c r="AH966" s="261">
        <f>IF($Z966="",0,Shares!N966)</f>
        <v>0</v>
      </c>
      <c r="AI966" s="238" t="str">
        <f>IF($Z966="","",RANK(AE966,$AE$2:$AE$1001)+COUNTIF($AE$2:AE966,AE966)-1)</f>
        <v/>
      </c>
      <c r="AJ966" s="238" t="str">
        <f>IF($AD966&lt;0,COUNT($AJ$1:AJ965)+1,"")</f>
        <v/>
      </c>
      <c r="AL966" s="238" t="str">
        <f>'All Ticker P&amp;L'!A966</f>
        <v/>
      </c>
      <c r="AM966" s="238" t="str">
        <f>'All Ticker P&amp;L'!B966</f>
        <v/>
      </c>
      <c r="AN966" s="238" t="str">
        <f>'All Ticker P&amp;L'!C966</f>
        <v/>
      </c>
      <c r="AO966" s="238" t="str">
        <f>'All Ticker P&amp;L'!D966</f>
        <v/>
      </c>
      <c r="AP966" s="238">
        <f>IF($AL966="",0,'All Ticker P&amp;L'!E966)</f>
        <v>0</v>
      </c>
      <c r="AQ966" s="260">
        <f>IF($AL966="",0,'All Ticker P&amp;L'!J966*'All Ticker P&amp;L'!I966)</f>
        <v>0</v>
      </c>
      <c r="AR966" s="260">
        <f>IF($AL966="",0,'All Ticker P&amp;L'!L966)</f>
        <v>0</v>
      </c>
      <c r="AS966" s="261">
        <f>IF($AL966="",0,'All Ticker P&amp;L'!M966)</f>
        <v>0</v>
      </c>
      <c r="AT966" s="238" t="str">
        <f>IF($AL966="","",RANK(AR966,$AR$2:$AR$1001)+COUNTIF($AR$2:AR966,AR966)-1)</f>
        <v/>
      </c>
      <c r="AU966" s="238" t="str">
        <f>IF($AL966="","",RANK(AV966,$AV$2:$AV$1001)+COUNTIF($AV$2:AV966,AV966)-1)</f>
        <v/>
      </c>
      <c r="AV966" s="260">
        <f t="shared" si="62"/>
        <v>0</v>
      </c>
    </row>
    <row r="967" spans="26:48" ht="15" customHeight="1" x14ac:dyDescent="0.2">
      <c r="Z967" s="238" t="str">
        <f>Shares!A967</f>
        <v/>
      </c>
      <c r="AA967" s="238" t="str">
        <f>Shares!B967</f>
        <v/>
      </c>
      <c r="AB967" s="238" t="str">
        <f>Shares!C967</f>
        <v/>
      </c>
      <c r="AC967" s="238" t="str">
        <f>Shares!D967</f>
        <v/>
      </c>
      <c r="AD967" s="238">
        <f>IF($Z967="",0,Shares!E967)</f>
        <v>0</v>
      </c>
      <c r="AE967" s="260">
        <f>IF($Z967="",0,Shares!K967*Shares!J967)</f>
        <v>0</v>
      </c>
      <c r="AF967" s="261">
        <f t="shared" si="61"/>
        <v>0</v>
      </c>
      <c r="AG967" s="260">
        <f>IF($Z967="",0,Shares!M967)</f>
        <v>0</v>
      </c>
      <c r="AH967" s="261">
        <f>IF($Z967="",0,Shares!N967)</f>
        <v>0</v>
      </c>
      <c r="AI967" s="238" t="str">
        <f>IF($Z967="","",RANK(AE967,$AE$2:$AE$1001)+COUNTIF($AE$2:AE967,AE967)-1)</f>
        <v/>
      </c>
      <c r="AJ967" s="238" t="str">
        <f>IF($AD967&lt;0,COUNT($AJ$1:AJ966)+1,"")</f>
        <v/>
      </c>
      <c r="AL967" s="238" t="str">
        <f>'All Ticker P&amp;L'!A967</f>
        <v/>
      </c>
      <c r="AM967" s="238" t="str">
        <f>'All Ticker P&amp;L'!B967</f>
        <v/>
      </c>
      <c r="AN967" s="238" t="str">
        <f>'All Ticker P&amp;L'!C967</f>
        <v/>
      </c>
      <c r="AO967" s="238" t="str">
        <f>'All Ticker P&amp;L'!D967</f>
        <v/>
      </c>
      <c r="AP967" s="238">
        <f>IF($AL967="",0,'All Ticker P&amp;L'!E967)</f>
        <v>0</v>
      </c>
      <c r="AQ967" s="260">
        <f>IF($AL967="",0,'All Ticker P&amp;L'!J967*'All Ticker P&amp;L'!I967)</f>
        <v>0</v>
      </c>
      <c r="AR967" s="260">
        <f>IF($AL967="",0,'All Ticker P&amp;L'!L967)</f>
        <v>0</v>
      </c>
      <c r="AS967" s="261">
        <f>IF($AL967="",0,'All Ticker P&amp;L'!M967)</f>
        <v>0</v>
      </c>
      <c r="AT967" s="238" t="str">
        <f>IF($AL967="","",RANK(AR967,$AR$2:$AR$1001)+COUNTIF($AR$2:AR967,AR967)-1)</f>
        <v/>
      </c>
      <c r="AU967" s="238" t="str">
        <f>IF($AL967="","",RANK(AV967,$AV$2:$AV$1001)+COUNTIF($AV$2:AV967,AV967)-1)</f>
        <v/>
      </c>
      <c r="AV967" s="260">
        <f t="shared" si="62"/>
        <v>0</v>
      </c>
    </row>
    <row r="968" spans="26:48" ht="15" customHeight="1" x14ac:dyDescent="0.2">
      <c r="Z968" s="238" t="str">
        <f>Shares!A968</f>
        <v/>
      </c>
      <c r="AA968" s="238" t="str">
        <f>Shares!B968</f>
        <v/>
      </c>
      <c r="AB968" s="238" t="str">
        <f>Shares!C968</f>
        <v/>
      </c>
      <c r="AC968" s="238" t="str">
        <f>Shares!D968</f>
        <v/>
      </c>
      <c r="AD968" s="238">
        <f>IF($Z968="",0,Shares!E968)</f>
        <v>0</v>
      </c>
      <c r="AE968" s="260">
        <f>IF($Z968="",0,Shares!K968*Shares!J968)</f>
        <v>0</v>
      </c>
      <c r="AF968" s="261">
        <f t="shared" si="61"/>
        <v>0</v>
      </c>
      <c r="AG968" s="260">
        <f>IF($Z968="",0,Shares!M968)</f>
        <v>0</v>
      </c>
      <c r="AH968" s="261">
        <f>IF($Z968="",0,Shares!N968)</f>
        <v>0</v>
      </c>
      <c r="AI968" s="238" t="str">
        <f>IF($Z968="","",RANK(AE968,$AE$2:$AE$1001)+COUNTIF($AE$2:AE968,AE968)-1)</f>
        <v/>
      </c>
      <c r="AJ968" s="238" t="str">
        <f>IF($AD968&lt;0,COUNT($AJ$1:AJ967)+1,"")</f>
        <v/>
      </c>
      <c r="AL968" s="238" t="str">
        <f>'All Ticker P&amp;L'!A968</f>
        <v/>
      </c>
      <c r="AM968" s="238" t="str">
        <f>'All Ticker P&amp;L'!B968</f>
        <v/>
      </c>
      <c r="AN968" s="238" t="str">
        <f>'All Ticker P&amp;L'!C968</f>
        <v/>
      </c>
      <c r="AO968" s="238" t="str">
        <f>'All Ticker P&amp;L'!D968</f>
        <v/>
      </c>
      <c r="AP968" s="238">
        <f>IF($AL968="",0,'All Ticker P&amp;L'!E968)</f>
        <v>0</v>
      </c>
      <c r="AQ968" s="260">
        <f>IF($AL968="",0,'All Ticker P&amp;L'!J968*'All Ticker P&amp;L'!I968)</f>
        <v>0</v>
      </c>
      <c r="AR968" s="260">
        <f>IF($AL968="",0,'All Ticker P&amp;L'!L968)</f>
        <v>0</v>
      </c>
      <c r="AS968" s="261">
        <f>IF($AL968="",0,'All Ticker P&amp;L'!M968)</f>
        <v>0</v>
      </c>
      <c r="AT968" s="238" t="str">
        <f>IF($AL968="","",RANK(AR968,$AR$2:$AR$1001)+COUNTIF($AR$2:AR968,AR968)-1)</f>
        <v/>
      </c>
      <c r="AU968" s="238" t="str">
        <f>IF($AL968="","",RANK(AV968,$AV$2:$AV$1001)+COUNTIF($AV$2:AV968,AV968)-1)</f>
        <v/>
      </c>
      <c r="AV968" s="260">
        <f t="shared" si="62"/>
        <v>0</v>
      </c>
    </row>
    <row r="969" spans="26:48" ht="15" customHeight="1" x14ac:dyDescent="0.2">
      <c r="Z969" s="238" t="str">
        <f>Shares!A969</f>
        <v/>
      </c>
      <c r="AA969" s="238" t="str">
        <f>Shares!B969</f>
        <v/>
      </c>
      <c r="AB969" s="238" t="str">
        <f>Shares!C969</f>
        <v/>
      </c>
      <c r="AC969" s="238" t="str">
        <f>Shares!D969</f>
        <v/>
      </c>
      <c r="AD969" s="238">
        <f>IF($Z969="",0,Shares!E969)</f>
        <v>0</v>
      </c>
      <c r="AE969" s="260">
        <f>IF($Z969="",0,Shares!K969*Shares!J969)</f>
        <v>0</v>
      </c>
      <c r="AF969" s="261">
        <f t="shared" si="61"/>
        <v>0</v>
      </c>
      <c r="AG969" s="260">
        <f>IF($Z969="",0,Shares!M969)</f>
        <v>0</v>
      </c>
      <c r="AH969" s="261">
        <f>IF($Z969="",0,Shares!N969)</f>
        <v>0</v>
      </c>
      <c r="AI969" s="238" t="str">
        <f>IF($Z969="","",RANK(AE969,$AE$2:$AE$1001)+COUNTIF($AE$2:AE969,AE969)-1)</f>
        <v/>
      </c>
      <c r="AJ969" s="238" t="str">
        <f>IF($AD969&lt;0,COUNT($AJ$1:AJ968)+1,"")</f>
        <v/>
      </c>
      <c r="AL969" s="238" t="str">
        <f>'All Ticker P&amp;L'!A969</f>
        <v/>
      </c>
      <c r="AM969" s="238" t="str">
        <f>'All Ticker P&amp;L'!B969</f>
        <v/>
      </c>
      <c r="AN969" s="238" t="str">
        <f>'All Ticker P&amp;L'!C969</f>
        <v/>
      </c>
      <c r="AO969" s="238" t="str">
        <f>'All Ticker P&amp;L'!D969</f>
        <v/>
      </c>
      <c r="AP969" s="238">
        <f>IF($AL969="",0,'All Ticker P&amp;L'!E969)</f>
        <v>0</v>
      </c>
      <c r="AQ969" s="260">
        <f>IF($AL969="",0,'All Ticker P&amp;L'!J969*'All Ticker P&amp;L'!I969)</f>
        <v>0</v>
      </c>
      <c r="AR969" s="260">
        <f>IF($AL969="",0,'All Ticker P&amp;L'!L969)</f>
        <v>0</v>
      </c>
      <c r="AS969" s="261">
        <f>IF($AL969="",0,'All Ticker P&amp;L'!M969)</f>
        <v>0</v>
      </c>
      <c r="AT969" s="238" t="str">
        <f>IF($AL969="","",RANK(AR969,$AR$2:$AR$1001)+COUNTIF($AR$2:AR969,AR969)-1)</f>
        <v/>
      </c>
      <c r="AU969" s="238" t="str">
        <f>IF($AL969="","",RANK(AV969,$AV$2:$AV$1001)+COUNTIF($AV$2:AV969,AV969)-1)</f>
        <v/>
      </c>
      <c r="AV969" s="260">
        <f t="shared" si="62"/>
        <v>0</v>
      </c>
    </row>
    <row r="970" spans="26:48" ht="15" customHeight="1" x14ac:dyDescent="0.2">
      <c r="Z970" s="238" t="str">
        <f>Shares!A970</f>
        <v/>
      </c>
      <c r="AA970" s="238" t="str">
        <f>Shares!B970</f>
        <v/>
      </c>
      <c r="AB970" s="238" t="str">
        <f>Shares!C970</f>
        <v/>
      </c>
      <c r="AC970" s="238" t="str">
        <f>Shares!D970</f>
        <v/>
      </c>
      <c r="AD970" s="238">
        <f>IF($Z970="",0,Shares!E970)</f>
        <v>0</v>
      </c>
      <c r="AE970" s="260">
        <f>IF($Z970="",0,Shares!K970*Shares!J970)</f>
        <v>0</v>
      </c>
      <c r="AF970" s="261">
        <f t="shared" si="61"/>
        <v>0</v>
      </c>
      <c r="AG970" s="260">
        <f>IF($Z970="",0,Shares!M970)</f>
        <v>0</v>
      </c>
      <c r="AH970" s="261">
        <f>IF($Z970="",0,Shares!N970)</f>
        <v>0</v>
      </c>
      <c r="AI970" s="238" t="str">
        <f>IF($Z970="","",RANK(AE970,$AE$2:$AE$1001)+COUNTIF($AE$2:AE970,AE970)-1)</f>
        <v/>
      </c>
      <c r="AJ970" s="238" t="str">
        <f>IF($AD970&lt;0,COUNT($AJ$1:AJ969)+1,"")</f>
        <v/>
      </c>
      <c r="AL970" s="238" t="str">
        <f>'All Ticker P&amp;L'!A970</f>
        <v/>
      </c>
      <c r="AM970" s="238" t="str">
        <f>'All Ticker P&amp;L'!B970</f>
        <v/>
      </c>
      <c r="AN970" s="238" t="str">
        <f>'All Ticker P&amp;L'!C970</f>
        <v/>
      </c>
      <c r="AO970" s="238" t="str">
        <f>'All Ticker P&amp;L'!D970</f>
        <v/>
      </c>
      <c r="AP970" s="238">
        <f>IF($AL970="",0,'All Ticker P&amp;L'!E970)</f>
        <v>0</v>
      </c>
      <c r="AQ970" s="260">
        <f>IF($AL970="",0,'All Ticker P&amp;L'!J970*'All Ticker P&amp;L'!I970)</f>
        <v>0</v>
      </c>
      <c r="AR970" s="260">
        <f>IF($AL970="",0,'All Ticker P&amp;L'!L970)</f>
        <v>0</v>
      </c>
      <c r="AS970" s="261">
        <f>IF($AL970="",0,'All Ticker P&amp;L'!M970)</f>
        <v>0</v>
      </c>
      <c r="AT970" s="238" t="str">
        <f>IF($AL970="","",RANK(AR970,$AR$2:$AR$1001)+COUNTIF($AR$2:AR970,AR970)-1)</f>
        <v/>
      </c>
      <c r="AU970" s="238" t="str">
        <f>IF($AL970="","",RANK(AV970,$AV$2:$AV$1001)+COUNTIF($AV$2:AV970,AV970)-1)</f>
        <v/>
      </c>
      <c r="AV970" s="260">
        <f t="shared" si="62"/>
        <v>0</v>
      </c>
    </row>
    <row r="971" spans="26:48" ht="15" customHeight="1" x14ac:dyDescent="0.2">
      <c r="Z971" s="238" t="str">
        <f>Shares!A971</f>
        <v/>
      </c>
      <c r="AA971" s="238" t="str">
        <f>Shares!B971</f>
        <v/>
      </c>
      <c r="AB971" s="238" t="str">
        <f>Shares!C971</f>
        <v/>
      </c>
      <c r="AC971" s="238" t="str">
        <f>Shares!D971</f>
        <v/>
      </c>
      <c r="AD971" s="238">
        <f>IF($Z971="",0,Shares!E971)</f>
        <v>0</v>
      </c>
      <c r="AE971" s="260">
        <f>IF($Z971="",0,Shares!K971*Shares!J971)</f>
        <v>0</v>
      </c>
      <c r="AF971" s="261">
        <f t="shared" si="61"/>
        <v>0</v>
      </c>
      <c r="AG971" s="260">
        <f>IF($Z971="",0,Shares!M971)</f>
        <v>0</v>
      </c>
      <c r="AH971" s="261">
        <f>IF($Z971="",0,Shares!N971)</f>
        <v>0</v>
      </c>
      <c r="AI971" s="238" t="str">
        <f>IF($Z971="","",RANK(AE971,$AE$2:$AE$1001)+COUNTIF($AE$2:AE971,AE971)-1)</f>
        <v/>
      </c>
      <c r="AJ971" s="238" t="str">
        <f>IF($AD971&lt;0,COUNT($AJ$1:AJ970)+1,"")</f>
        <v/>
      </c>
      <c r="AL971" s="238" t="str">
        <f>'All Ticker P&amp;L'!A971</f>
        <v/>
      </c>
      <c r="AM971" s="238" t="str">
        <f>'All Ticker P&amp;L'!B971</f>
        <v/>
      </c>
      <c r="AN971" s="238" t="str">
        <f>'All Ticker P&amp;L'!C971</f>
        <v/>
      </c>
      <c r="AO971" s="238" t="str">
        <f>'All Ticker P&amp;L'!D971</f>
        <v/>
      </c>
      <c r="AP971" s="238">
        <f>IF($AL971="",0,'All Ticker P&amp;L'!E971)</f>
        <v>0</v>
      </c>
      <c r="AQ971" s="260">
        <f>IF($AL971="",0,'All Ticker P&amp;L'!J971*'All Ticker P&amp;L'!I971)</f>
        <v>0</v>
      </c>
      <c r="AR971" s="260">
        <f>IF($AL971="",0,'All Ticker P&amp;L'!L971)</f>
        <v>0</v>
      </c>
      <c r="AS971" s="261">
        <f>IF($AL971="",0,'All Ticker P&amp;L'!M971)</f>
        <v>0</v>
      </c>
      <c r="AT971" s="238" t="str">
        <f>IF($AL971="","",RANK(AR971,$AR$2:$AR$1001)+COUNTIF($AR$2:AR971,AR971)-1)</f>
        <v/>
      </c>
      <c r="AU971" s="238" t="str">
        <f>IF($AL971="","",RANK(AV971,$AV$2:$AV$1001)+COUNTIF($AV$2:AV971,AV971)-1)</f>
        <v/>
      </c>
      <c r="AV971" s="260">
        <f t="shared" si="62"/>
        <v>0</v>
      </c>
    </row>
    <row r="972" spans="26:48" ht="15" customHeight="1" x14ac:dyDescent="0.2">
      <c r="Z972" s="238" t="str">
        <f>Shares!A972</f>
        <v/>
      </c>
      <c r="AA972" s="238" t="str">
        <f>Shares!B972</f>
        <v/>
      </c>
      <c r="AB972" s="238" t="str">
        <f>Shares!C972</f>
        <v/>
      </c>
      <c r="AC972" s="238" t="str">
        <f>Shares!D972</f>
        <v/>
      </c>
      <c r="AD972" s="238">
        <f>IF($Z972="",0,Shares!E972)</f>
        <v>0</v>
      </c>
      <c r="AE972" s="260">
        <f>IF($Z972="",0,Shares!K972*Shares!J972)</f>
        <v>0</v>
      </c>
      <c r="AF972" s="261">
        <f t="shared" si="61"/>
        <v>0</v>
      </c>
      <c r="AG972" s="260">
        <f>IF($Z972="",0,Shares!M972)</f>
        <v>0</v>
      </c>
      <c r="AH972" s="261">
        <f>IF($Z972="",0,Shares!N972)</f>
        <v>0</v>
      </c>
      <c r="AI972" s="238" t="str">
        <f>IF($Z972="","",RANK(AE972,$AE$2:$AE$1001)+COUNTIF($AE$2:AE972,AE972)-1)</f>
        <v/>
      </c>
      <c r="AJ972" s="238" t="str">
        <f>IF($AD972&lt;0,COUNT($AJ$1:AJ971)+1,"")</f>
        <v/>
      </c>
      <c r="AL972" s="238" t="str">
        <f>'All Ticker P&amp;L'!A972</f>
        <v/>
      </c>
      <c r="AM972" s="238" t="str">
        <f>'All Ticker P&amp;L'!B972</f>
        <v/>
      </c>
      <c r="AN972" s="238" t="str">
        <f>'All Ticker P&amp;L'!C972</f>
        <v/>
      </c>
      <c r="AO972" s="238" t="str">
        <f>'All Ticker P&amp;L'!D972</f>
        <v/>
      </c>
      <c r="AP972" s="238">
        <f>IF($AL972="",0,'All Ticker P&amp;L'!E972)</f>
        <v>0</v>
      </c>
      <c r="AQ972" s="260">
        <f>IF($AL972="",0,'All Ticker P&amp;L'!J972*'All Ticker P&amp;L'!I972)</f>
        <v>0</v>
      </c>
      <c r="AR972" s="260">
        <f>IF($AL972="",0,'All Ticker P&amp;L'!L972)</f>
        <v>0</v>
      </c>
      <c r="AS972" s="261">
        <f>IF($AL972="",0,'All Ticker P&amp;L'!M972)</f>
        <v>0</v>
      </c>
      <c r="AT972" s="238" t="str">
        <f>IF($AL972="","",RANK(AR972,$AR$2:$AR$1001)+COUNTIF($AR$2:AR972,AR972)-1)</f>
        <v/>
      </c>
      <c r="AU972" s="238" t="str">
        <f>IF($AL972="","",RANK(AV972,$AV$2:$AV$1001)+COUNTIF($AV$2:AV972,AV972)-1)</f>
        <v/>
      </c>
      <c r="AV972" s="260">
        <f t="shared" si="62"/>
        <v>0</v>
      </c>
    </row>
    <row r="973" spans="26:48" ht="15" customHeight="1" x14ac:dyDescent="0.2">
      <c r="Z973" s="238" t="str">
        <f>Shares!A973</f>
        <v/>
      </c>
      <c r="AA973" s="238" t="str">
        <f>Shares!B973</f>
        <v/>
      </c>
      <c r="AB973" s="238" t="str">
        <f>Shares!C973</f>
        <v/>
      </c>
      <c r="AC973" s="238" t="str">
        <f>Shares!D973</f>
        <v/>
      </c>
      <c r="AD973" s="238">
        <f>IF($Z973="",0,Shares!E973)</f>
        <v>0</v>
      </c>
      <c r="AE973" s="260">
        <f>IF($Z973="",0,Shares!K973*Shares!J973)</f>
        <v>0</v>
      </c>
      <c r="AF973" s="261">
        <f t="shared" si="61"/>
        <v>0</v>
      </c>
      <c r="AG973" s="260">
        <f>IF($Z973="",0,Shares!M973)</f>
        <v>0</v>
      </c>
      <c r="AH973" s="261">
        <f>IF($Z973="",0,Shares!N973)</f>
        <v>0</v>
      </c>
      <c r="AI973" s="238" t="str">
        <f>IF($Z973="","",RANK(AE973,$AE$2:$AE$1001)+COUNTIF($AE$2:AE973,AE973)-1)</f>
        <v/>
      </c>
      <c r="AJ973" s="238" t="str">
        <f>IF($AD973&lt;0,COUNT($AJ$1:AJ972)+1,"")</f>
        <v/>
      </c>
      <c r="AL973" s="238" t="str">
        <f>'All Ticker P&amp;L'!A973</f>
        <v/>
      </c>
      <c r="AM973" s="238" t="str">
        <f>'All Ticker P&amp;L'!B973</f>
        <v/>
      </c>
      <c r="AN973" s="238" t="str">
        <f>'All Ticker P&amp;L'!C973</f>
        <v/>
      </c>
      <c r="AO973" s="238" t="str">
        <f>'All Ticker P&amp;L'!D973</f>
        <v/>
      </c>
      <c r="AP973" s="238">
        <f>IF($AL973="",0,'All Ticker P&amp;L'!E973)</f>
        <v>0</v>
      </c>
      <c r="AQ973" s="260">
        <f>IF($AL973="",0,'All Ticker P&amp;L'!J973*'All Ticker P&amp;L'!I973)</f>
        <v>0</v>
      </c>
      <c r="AR973" s="260">
        <f>IF($AL973="",0,'All Ticker P&amp;L'!L973)</f>
        <v>0</v>
      </c>
      <c r="AS973" s="261">
        <f>IF($AL973="",0,'All Ticker P&amp;L'!M973)</f>
        <v>0</v>
      </c>
      <c r="AT973" s="238" t="str">
        <f>IF($AL973="","",RANK(AR973,$AR$2:$AR$1001)+COUNTIF($AR$2:AR973,AR973)-1)</f>
        <v/>
      </c>
      <c r="AU973" s="238" t="str">
        <f>IF($AL973="","",RANK(AV973,$AV$2:$AV$1001)+COUNTIF($AV$2:AV973,AV973)-1)</f>
        <v/>
      </c>
      <c r="AV973" s="260">
        <f t="shared" si="62"/>
        <v>0</v>
      </c>
    </row>
    <row r="974" spans="26:48" ht="15" customHeight="1" x14ac:dyDescent="0.2">
      <c r="Z974" s="238" t="str">
        <f>Shares!A974</f>
        <v/>
      </c>
      <c r="AA974" s="238" t="str">
        <f>Shares!B974</f>
        <v/>
      </c>
      <c r="AB974" s="238" t="str">
        <f>Shares!C974</f>
        <v/>
      </c>
      <c r="AC974" s="238" t="str">
        <f>Shares!D974</f>
        <v/>
      </c>
      <c r="AD974" s="238">
        <f>IF($Z974="",0,Shares!E974)</f>
        <v>0</v>
      </c>
      <c r="AE974" s="260">
        <f>IF($Z974="",0,Shares!K974*Shares!J974)</f>
        <v>0</v>
      </c>
      <c r="AF974" s="261">
        <f t="shared" si="61"/>
        <v>0</v>
      </c>
      <c r="AG974" s="260">
        <f>IF($Z974="",0,Shares!M974)</f>
        <v>0</v>
      </c>
      <c r="AH974" s="261">
        <f>IF($Z974="",0,Shares!N974)</f>
        <v>0</v>
      </c>
      <c r="AI974" s="238" t="str">
        <f>IF($Z974="","",RANK(AE974,$AE$2:$AE$1001)+COUNTIF($AE$2:AE974,AE974)-1)</f>
        <v/>
      </c>
      <c r="AJ974" s="238" t="str">
        <f>IF($AD974&lt;0,COUNT($AJ$1:AJ973)+1,"")</f>
        <v/>
      </c>
      <c r="AL974" s="238" t="str">
        <f>'All Ticker P&amp;L'!A974</f>
        <v/>
      </c>
      <c r="AM974" s="238" t="str">
        <f>'All Ticker P&amp;L'!B974</f>
        <v/>
      </c>
      <c r="AN974" s="238" t="str">
        <f>'All Ticker P&amp;L'!C974</f>
        <v/>
      </c>
      <c r="AO974" s="238" t="str">
        <f>'All Ticker P&amp;L'!D974</f>
        <v/>
      </c>
      <c r="AP974" s="238">
        <f>IF($AL974="",0,'All Ticker P&amp;L'!E974)</f>
        <v>0</v>
      </c>
      <c r="AQ974" s="260">
        <f>IF($AL974="",0,'All Ticker P&amp;L'!J974*'All Ticker P&amp;L'!I974)</f>
        <v>0</v>
      </c>
      <c r="AR974" s="260">
        <f>IF($AL974="",0,'All Ticker P&amp;L'!L974)</f>
        <v>0</v>
      </c>
      <c r="AS974" s="261">
        <f>IF($AL974="",0,'All Ticker P&amp;L'!M974)</f>
        <v>0</v>
      </c>
      <c r="AT974" s="238" t="str">
        <f>IF($AL974="","",RANK(AR974,$AR$2:$AR$1001)+COUNTIF($AR$2:AR974,AR974)-1)</f>
        <v/>
      </c>
      <c r="AU974" s="238" t="str">
        <f>IF($AL974="","",RANK(AV974,$AV$2:$AV$1001)+COUNTIF($AV$2:AV974,AV974)-1)</f>
        <v/>
      </c>
      <c r="AV974" s="260">
        <f t="shared" si="62"/>
        <v>0</v>
      </c>
    </row>
    <row r="975" spans="26:48" ht="15" customHeight="1" x14ac:dyDescent="0.2">
      <c r="Z975" s="238" t="str">
        <f>Shares!A975</f>
        <v/>
      </c>
      <c r="AA975" s="238" t="str">
        <f>Shares!B975</f>
        <v/>
      </c>
      <c r="AB975" s="238" t="str">
        <f>Shares!C975</f>
        <v/>
      </c>
      <c r="AC975" s="238" t="str">
        <f>Shares!D975</f>
        <v/>
      </c>
      <c r="AD975" s="238">
        <f>IF($Z975="",0,Shares!E975)</f>
        <v>0</v>
      </c>
      <c r="AE975" s="260">
        <f>IF($Z975="",0,Shares!K975*Shares!J975)</f>
        <v>0</v>
      </c>
      <c r="AF975" s="261">
        <f t="shared" si="61"/>
        <v>0</v>
      </c>
      <c r="AG975" s="260">
        <f>IF($Z975="",0,Shares!M975)</f>
        <v>0</v>
      </c>
      <c r="AH975" s="261">
        <f>IF($Z975="",0,Shares!N975)</f>
        <v>0</v>
      </c>
      <c r="AI975" s="238" t="str">
        <f>IF($Z975="","",RANK(AE975,$AE$2:$AE$1001)+COUNTIF($AE$2:AE975,AE975)-1)</f>
        <v/>
      </c>
      <c r="AJ975" s="238" t="str">
        <f>IF($AD975&lt;0,COUNT($AJ$1:AJ974)+1,"")</f>
        <v/>
      </c>
      <c r="AL975" s="238" t="str">
        <f>'All Ticker P&amp;L'!A975</f>
        <v/>
      </c>
      <c r="AM975" s="238" t="str">
        <f>'All Ticker P&amp;L'!B975</f>
        <v/>
      </c>
      <c r="AN975" s="238" t="str">
        <f>'All Ticker P&amp;L'!C975</f>
        <v/>
      </c>
      <c r="AO975" s="238" t="str">
        <f>'All Ticker P&amp;L'!D975</f>
        <v/>
      </c>
      <c r="AP975" s="238">
        <f>IF($AL975="",0,'All Ticker P&amp;L'!E975)</f>
        <v>0</v>
      </c>
      <c r="AQ975" s="260">
        <f>IF($AL975="",0,'All Ticker P&amp;L'!J975*'All Ticker P&amp;L'!I975)</f>
        <v>0</v>
      </c>
      <c r="AR975" s="260">
        <f>IF($AL975="",0,'All Ticker P&amp;L'!L975)</f>
        <v>0</v>
      </c>
      <c r="AS975" s="261">
        <f>IF($AL975="",0,'All Ticker P&amp;L'!M975)</f>
        <v>0</v>
      </c>
      <c r="AT975" s="238" t="str">
        <f>IF($AL975="","",RANK(AR975,$AR$2:$AR$1001)+COUNTIF($AR$2:AR975,AR975)-1)</f>
        <v/>
      </c>
      <c r="AU975" s="238" t="str">
        <f>IF($AL975="","",RANK(AV975,$AV$2:$AV$1001)+COUNTIF($AV$2:AV975,AV975)-1)</f>
        <v/>
      </c>
      <c r="AV975" s="260">
        <f t="shared" si="62"/>
        <v>0</v>
      </c>
    </row>
    <row r="976" spans="26:48" ht="15" customHeight="1" x14ac:dyDescent="0.2">
      <c r="Z976" s="238" t="str">
        <f>Shares!A976</f>
        <v/>
      </c>
      <c r="AA976" s="238" t="str">
        <f>Shares!B976</f>
        <v/>
      </c>
      <c r="AB976" s="238" t="str">
        <f>Shares!C976</f>
        <v/>
      </c>
      <c r="AC976" s="238" t="str">
        <f>Shares!D976</f>
        <v/>
      </c>
      <c r="AD976" s="238">
        <f>IF($Z976="",0,Shares!E976)</f>
        <v>0</v>
      </c>
      <c r="AE976" s="260">
        <f>IF($Z976="",0,Shares!K976*Shares!J976)</f>
        <v>0</v>
      </c>
      <c r="AF976" s="261">
        <f t="shared" si="61"/>
        <v>0</v>
      </c>
      <c r="AG976" s="260">
        <f>IF($Z976="",0,Shares!M976)</f>
        <v>0</v>
      </c>
      <c r="AH976" s="261">
        <f>IF($Z976="",0,Shares!N976)</f>
        <v>0</v>
      </c>
      <c r="AI976" s="238" t="str">
        <f>IF($Z976="","",RANK(AE976,$AE$2:$AE$1001)+COUNTIF($AE$2:AE976,AE976)-1)</f>
        <v/>
      </c>
      <c r="AJ976" s="238" t="str">
        <f>IF($AD976&lt;0,COUNT($AJ$1:AJ975)+1,"")</f>
        <v/>
      </c>
      <c r="AL976" s="238" t="str">
        <f>'All Ticker P&amp;L'!A976</f>
        <v/>
      </c>
      <c r="AM976" s="238" t="str">
        <f>'All Ticker P&amp;L'!B976</f>
        <v/>
      </c>
      <c r="AN976" s="238" t="str">
        <f>'All Ticker P&amp;L'!C976</f>
        <v/>
      </c>
      <c r="AO976" s="238" t="str">
        <f>'All Ticker P&amp;L'!D976</f>
        <v/>
      </c>
      <c r="AP976" s="238">
        <f>IF($AL976="",0,'All Ticker P&amp;L'!E976)</f>
        <v>0</v>
      </c>
      <c r="AQ976" s="260">
        <f>IF($AL976="",0,'All Ticker P&amp;L'!J976*'All Ticker P&amp;L'!I976)</f>
        <v>0</v>
      </c>
      <c r="AR976" s="260">
        <f>IF($AL976="",0,'All Ticker P&amp;L'!L976)</f>
        <v>0</v>
      </c>
      <c r="AS976" s="261">
        <f>IF($AL976="",0,'All Ticker P&amp;L'!M976)</f>
        <v>0</v>
      </c>
      <c r="AT976" s="238" t="str">
        <f>IF($AL976="","",RANK(AR976,$AR$2:$AR$1001)+COUNTIF($AR$2:AR976,AR976)-1)</f>
        <v/>
      </c>
      <c r="AU976" s="238" t="str">
        <f>IF($AL976="","",RANK(AV976,$AV$2:$AV$1001)+COUNTIF($AV$2:AV976,AV976)-1)</f>
        <v/>
      </c>
      <c r="AV976" s="260">
        <f t="shared" si="62"/>
        <v>0</v>
      </c>
    </row>
    <row r="977" spans="26:48" ht="15" customHeight="1" x14ac:dyDescent="0.2">
      <c r="Z977" s="238" t="str">
        <f>Shares!A977</f>
        <v/>
      </c>
      <c r="AA977" s="238" t="str">
        <f>Shares!B977</f>
        <v/>
      </c>
      <c r="AB977" s="238" t="str">
        <f>Shares!C977</f>
        <v/>
      </c>
      <c r="AC977" s="238" t="str">
        <f>Shares!D977</f>
        <v/>
      </c>
      <c r="AD977" s="238">
        <f>IF($Z977="",0,Shares!E977)</f>
        <v>0</v>
      </c>
      <c r="AE977" s="260">
        <f>IF($Z977="",0,Shares!K977*Shares!J977)</f>
        <v>0</v>
      </c>
      <c r="AF977" s="261">
        <f t="shared" si="61"/>
        <v>0</v>
      </c>
      <c r="AG977" s="260">
        <f>IF($Z977="",0,Shares!M977)</f>
        <v>0</v>
      </c>
      <c r="AH977" s="261">
        <f>IF($Z977="",0,Shares!N977)</f>
        <v>0</v>
      </c>
      <c r="AI977" s="238" t="str">
        <f>IF($Z977="","",RANK(AE977,$AE$2:$AE$1001)+COUNTIF($AE$2:AE977,AE977)-1)</f>
        <v/>
      </c>
      <c r="AJ977" s="238" t="str">
        <f>IF($AD977&lt;0,COUNT($AJ$1:AJ976)+1,"")</f>
        <v/>
      </c>
      <c r="AL977" s="238" t="str">
        <f>'All Ticker P&amp;L'!A977</f>
        <v/>
      </c>
      <c r="AM977" s="238" t="str">
        <f>'All Ticker P&amp;L'!B977</f>
        <v/>
      </c>
      <c r="AN977" s="238" t="str">
        <f>'All Ticker P&amp;L'!C977</f>
        <v/>
      </c>
      <c r="AO977" s="238" t="str">
        <f>'All Ticker P&amp;L'!D977</f>
        <v/>
      </c>
      <c r="AP977" s="238">
        <f>IF($AL977="",0,'All Ticker P&amp;L'!E977)</f>
        <v>0</v>
      </c>
      <c r="AQ977" s="260">
        <f>IF($AL977="",0,'All Ticker P&amp;L'!J977*'All Ticker P&amp;L'!I977)</f>
        <v>0</v>
      </c>
      <c r="AR977" s="260">
        <f>IF($AL977="",0,'All Ticker P&amp;L'!L977)</f>
        <v>0</v>
      </c>
      <c r="AS977" s="261">
        <f>IF($AL977="",0,'All Ticker P&amp;L'!M977)</f>
        <v>0</v>
      </c>
      <c r="AT977" s="238" t="str">
        <f>IF($AL977="","",RANK(AR977,$AR$2:$AR$1001)+COUNTIF($AR$2:AR977,AR977)-1)</f>
        <v/>
      </c>
      <c r="AU977" s="238" t="str">
        <f>IF($AL977="","",RANK(AV977,$AV$2:$AV$1001)+COUNTIF($AV$2:AV977,AV977)-1)</f>
        <v/>
      </c>
      <c r="AV977" s="260">
        <f t="shared" si="62"/>
        <v>0</v>
      </c>
    </row>
    <row r="978" spans="26:48" ht="15" customHeight="1" x14ac:dyDescent="0.2">
      <c r="Z978" s="238" t="str">
        <f>Shares!A978</f>
        <v/>
      </c>
      <c r="AA978" s="238" t="str">
        <f>Shares!B978</f>
        <v/>
      </c>
      <c r="AB978" s="238" t="str">
        <f>Shares!C978</f>
        <v/>
      </c>
      <c r="AC978" s="238" t="str">
        <f>Shares!D978</f>
        <v/>
      </c>
      <c r="AD978" s="238">
        <f>IF($Z978="",0,Shares!E978)</f>
        <v>0</v>
      </c>
      <c r="AE978" s="260">
        <f>IF($Z978="",0,Shares!K978*Shares!J978)</f>
        <v>0</v>
      </c>
      <c r="AF978" s="261">
        <f t="shared" si="61"/>
        <v>0</v>
      </c>
      <c r="AG978" s="260">
        <f>IF($Z978="",0,Shares!M978)</f>
        <v>0</v>
      </c>
      <c r="AH978" s="261">
        <f>IF($Z978="",0,Shares!N978)</f>
        <v>0</v>
      </c>
      <c r="AI978" s="238" t="str">
        <f>IF($Z978="","",RANK(AE978,$AE$2:$AE$1001)+COUNTIF($AE$2:AE978,AE978)-1)</f>
        <v/>
      </c>
      <c r="AJ978" s="238" t="str">
        <f>IF($AD978&lt;0,COUNT($AJ$1:AJ977)+1,"")</f>
        <v/>
      </c>
      <c r="AL978" s="238" t="str">
        <f>'All Ticker P&amp;L'!A978</f>
        <v/>
      </c>
      <c r="AM978" s="238" t="str">
        <f>'All Ticker P&amp;L'!B978</f>
        <v/>
      </c>
      <c r="AN978" s="238" t="str">
        <f>'All Ticker P&amp;L'!C978</f>
        <v/>
      </c>
      <c r="AO978" s="238" t="str">
        <f>'All Ticker P&amp;L'!D978</f>
        <v/>
      </c>
      <c r="AP978" s="238">
        <f>IF($AL978="",0,'All Ticker P&amp;L'!E978)</f>
        <v>0</v>
      </c>
      <c r="AQ978" s="260">
        <f>IF($AL978="",0,'All Ticker P&amp;L'!J978*'All Ticker P&amp;L'!I978)</f>
        <v>0</v>
      </c>
      <c r="AR978" s="260">
        <f>IF($AL978="",0,'All Ticker P&amp;L'!L978)</f>
        <v>0</v>
      </c>
      <c r="AS978" s="261">
        <f>IF($AL978="",0,'All Ticker P&amp;L'!M978)</f>
        <v>0</v>
      </c>
      <c r="AT978" s="238" t="str">
        <f>IF($AL978="","",RANK(AR978,$AR$2:$AR$1001)+COUNTIF($AR$2:AR978,AR978)-1)</f>
        <v/>
      </c>
      <c r="AU978" s="238" t="str">
        <f>IF($AL978="","",RANK(AV978,$AV$2:$AV$1001)+COUNTIF($AV$2:AV978,AV978)-1)</f>
        <v/>
      </c>
      <c r="AV978" s="260">
        <f t="shared" si="62"/>
        <v>0</v>
      </c>
    </row>
    <row r="979" spans="26:48" ht="15" customHeight="1" x14ac:dyDescent="0.2">
      <c r="Z979" s="238" t="str">
        <f>Shares!A979</f>
        <v/>
      </c>
      <c r="AA979" s="238" t="str">
        <f>Shares!B979</f>
        <v/>
      </c>
      <c r="AB979" s="238" t="str">
        <f>Shares!C979</f>
        <v/>
      </c>
      <c r="AC979" s="238" t="str">
        <f>Shares!D979</f>
        <v/>
      </c>
      <c r="AD979" s="238">
        <f>IF($Z979="",0,Shares!E979)</f>
        <v>0</v>
      </c>
      <c r="AE979" s="260">
        <f>IF($Z979="",0,Shares!K979*Shares!J979)</f>
        <v>0</v>
      </c>
      <c r="AF979" s="261">
        <f t="shared" si="61"/>
        <v>0</v>
      </c>
      <c r="AG979" s="260">
        <f>IF($Z979="",0,Shares!M979)</f>
        <v>0</v>
      </c>
      <c r="AH979" s="261">
        <f>IF($Z979="",0,Shares!N979)</f>
        <v>0</v>
      </c>
      <c r="AI979" s="238" t="str">
        <f>IF($Z979="","",RANK(AE979,$AE$2:$AE$1001)+COUNTIF($AE$2:AE979,AE979)-1)</f>
        <v/>
      </c>
      <c r="AJ979" s="238" t="str">
        <f>IF($AD979&lt;0,COUNT($AJ$1:AJ978)+1,"")</f>
        <v/>
      </c>
      <c r="AL979" s="238" t="str">
        <f>'All Ticker P&amp;L'!A979</f>
        <v/>
      </c>
      <c r="AM979" s="238" t="str">
        <f>'All Ticker P&amp;L'!B979</f>
        <v/>
      </c>
      <c r="AN979" s="238" t="str">
        <f>'All Ticker P&amp;L'!C979</f>
        <v/>
      </c>
      <c r="AO979" s="238" t="str">
        <f>'All Ticker P&amp;L'!D979</f>
        <v/>
      </c>
      <c r="AP979" s="238">
        <f>IF($AL979="",0,'All Ticker P&amp;L'!E979)</f>
        <v>0</v>
      </c>
      <c r="AQ979" s="260">
        <f>IF($AL979="",0,'All Ticker P&amp;L'!J979*'All Ticker P&amp;L'!I979)</f>
        <v>0</v>
      </c>
      <c r="AR979" s="260">
        <f>IF($AL979="",0,'All Ticker P&amp;L'!L979)</f>
        <v>0</v>
      </c>
      <c r="AS979" s="261">
        <f>IF($AL979="",0,'All Ticker P&amp;L'!M979)</f>
        <v>0</v>
      </c>
      <c r="AT979" s="238" t="str">
        <f>IF($AL979="","",RANK(AR979,$AR$2:$AR$1001)+COUNTIF($AR$2:AR979,AR979)-1)</f>
        <v/>
      </c>
      <c r="AU979" s="238" t="str">
        <f>IF($AL979="","",RANK(AV979,$AV$2:$AV$1001)+COUNTIF($AV$2:AV979,AV979)-1)</f>
        <v/>
      </c>
      <c r="AV979" s="260">
        <f t="shared" si="62"/>
        <v>0</v>
      </c>
    </row>
    <row r="980" spans="26:48" ht="15" customHeight="1" x14ac:dyDescent="0.2">
      <c r="Z980" s="238" t="str">
        <f>Shares!A980</f>
        <v/>
      </c>
      <c r="AA980" s="238" t="str">
        <f>Shares!B980</f>
        <v/>
      </c>
      <c r="AB980" s="238" t="str">
        <f>Shares!C980</f>
        <v/>
      </c>
      <c r="AC980" s="238" t="str">
        <f>Shares!D980</f>
        <v/>
      </c>
      <c r="AD980" s="238">
        <f>IF($Z980="",0,Shares!E980)</f>
        <v>0</v>
      </c>
      <c r="AE980" s="260">
        <f>IF($Z980="",0,Shares!K980*Shares!J980)</f>
        <v>0</v>
      </c>
      <c r="AF980" s="261">
        <f t="shared" si="61"/>
        <v>0</v>
      </c>
      <c r="AG980" s="260">
        <f>IF($Z980="",0,Shares!M980)</f>
        <v>0</v>
      </c>
      <c r="AH980" s="261">
        <f>IF($Z980="",0,Shares!N980)</f>
        <v>0</v>
      </c>
      <c r="AI980" s="238" t="str">
        <f>IF($Z980="","",RANK(AE980,$AE$2:$AE$1001)+COUNTIF($AE$2:AE980,AE980)-1)</f>
        <v/>
      </c>
      <c r="AJ980" s="238" t="str">
        <f>IF($AD980&lt;0,COUNT($AJ$1:AJ979)+1,"")</f>
        <v/>
      </c>
      <c r="AL980" s="238" t="str">
        <f>'All Ticker P&amp;L'!A980</f>
        <v/>
      </c>
      <c r="AM980" s="238" t="str">
        <f>'All Ticker P&amp;L'!B980</f>
        <v/>
      </c>
      <c r="AN980" s="238" t="str">
        <f>'All Ticker P&amp;L'!C980</f>
        <v/>
      </c>
      <c r="AO980" s="238" t="str">
        <f>'All Ticker P&amp;L'!D980</f>
        <v/>
      </c>
      <c r="AP980" s="238">
        <f>IF($AL980="",0,'All Ticker P&amp;L'!E980)</f>
        <v>0</v>
      </c>
      <c r="AQ980" s="260">
        <f>IF($AL980="",0,'All Ticker P&amp;L'!J980*'All Ticker P&amp;L'!I980)</f>
        <v>0</v>
      </c>
      <c r="AR980" s="260">
        <f>IF($AL980="",0,'All Ticker P&amp;L'!L980)</f>
        <v>0</v>
      </c>
      <c r="AS980" s="261">
        <f>IF($AL980="",0,'All Ticker P&amp;L'!M980)</f>
        <v>0</v>
      </c>
      <c r="AT980" s="238" t="str">
        <f>IF($AL980="","",RANK(AR980,$AR$2:$AR$1001)+COUNTIF($AR$2:AR980,AR980)-1)</f>
        <v/>
      </c>
      <c r="AU980" s="238" t="str">
        <f>IF($AL980="","",RANK(AV980,$AV$2:$AV$1001)+COUNTIF($AV$2:AV980,AV980)-1)</f>
        <v/>
      </c>
      <c r="AV980" s="260">
        <f t="shared" si="62"/>
        <v>0</v>
      </c>
    </row>
    <row r="981" spans="26:48" ht="15" customHeight="1" x14ac:dyDescent="0.2">
      <c r="Z981" s="238" t="str">
        <f>Shares!A981</f>
        <v/>
      </c>
      <c r="AA981" s="238" t="str">
        <f>Shares!B981</f>
        <v/>
      </c>
      <c r="AB981" s="238" t="str">
        <f>Shares!C981</f>
        <v/>
      </c>
      <c r="AC981" s="238" t="str">
        <f>Shares!D981</f>
        <v/>
      </c>
      <c r="AD981" s="238">
        <f>IF($Z981="",0,Shares!E981)</f>
        <v>0</v>
      </c>
      <c r="AE981" s="260">
        <f>IF($Z981="",0,Shares!K981*Shares!J981)</f>
        <v>0</v>
      </c>
      <c r="AF981" s="261">
        <f t="shared" si="61"/>
        <v>0</v>
      </c>
      <c r="AG981" s="260">
        <f>IF($Z981="",0,Shares!M981)</f>
        <v>0</v>
      </c>
      <c r="AH981" s="261">
        <f>IF($Z981="",0,Shares!N981)</f>
        <v>0</v>
      </c>
      <c r="AI981" s="238" t="str">
        <f>IF($Z981="","",RANK(AE981,$AE$2:$AE$1001)+COUNTIF($AE$2:AE981,AE981)-1)</f>
        <v/>
      </c>
      <c r="AJ981" s="238" t="str">
        <f>IF($AD981&lt;0,COUNT($AJ$1:AJ980)+1,"")</f>
        <v/>
      </c>
      <c r="AL981" s="238" t="str">
        <f>'All Ticker P&amp;L'!A981</f>
        <v/>
      </c>
      <c r="AM981" s="238" t="str">
        <f>'All Ticker P&amp;L'!B981</f>
        <v/>
      </c>
      <c r="AN981" s="238" t="str">
        <f>'All Ticker P&amp;L'!C981</f>
        <v/>
      </c>
      <c r="AO981" s="238" t="str">
        <f>'All Ticker P&amp;L'!D981</f>
        <v/>
      </c>
      <c r="AP981" s="238">
        <f>IF($AL981="",0,'All Ticker P&amp;L'!E981)</f>
        <v>0</v>
      </c>
      <c r="AQ981" s="260">
        <f>IF($AL981="",0,'All Ticker P&amp;L'!J981*'All Ticker P&amp;L'!I981)</f>
        <v>0</v>
      </c>
      <c r="AR981" s="260">
        <f>IF($AL981="",0,'All Ticker P&amp;L'!L981)</f>
        <v>0</v>
      </c>
      <c r="AS981" s="261">
        <f>IF($AL981="",0,'All Ticker P&amp;L'!M981)</f>
        <v>0</v>
      </c>
      <c r="AT981" s="238" t="str">
        <f>IF($AL981="","",RANK(AR981,$AR$2:$AR$1001)+COUNTIF($AR$2:AR981,AR981)-1)</f>
        <v/>
      </c>
      <c r="AU981" s="238" t="str">
        <f>IF($AL981="","",RANK(AV981,$AV$2:$AV$1001)+COUNTIF($AV$2:AV981,AV981)-1)</f>
        <v/>
      </c>
      <c r="AV981" s="260">
        <f t="shared" si="62"/>
        <v>0</v>
      </c>
    </row>
    <row r="982" spans="26:48" ht="15" customHeight="1" x14ac:dyDescent="0.2">
      <c r="Z982" s="238" t="str">
        <f>Shares!A982</f>
        <v/>
      </c>
      <c r="AA982" s="238" t="str">
        <f>Shares!B982</f>
        <v/>
      </c>
      <c r="AB982" s="238" t="str">
        <f>Shares!C982</f>
        <v/>
      </c>
      <c r="AC982" s="238" t="str">
        <f>Shares!D982</f>
        <v/>
      </c>
      <c r="AD982" s="238">
        <f>IF($Z982="",0,Shares!E982)</f>
        <v>0</v>
      </c>
      <c r="AE982" s="260">
        <f>IF($Z982="",0,Shares!K982*Shares!J982)</f>
        <v>0</v>
      </c>
      <c r="AF982" s="261">
        <f t="shared" si="61"/>
        <v>0</v>
      </c>
      <c r="AG982" s="260">
        <f>IF($Z982="",0,Shares!M982)</f>
        <v>0</v>
      </c>
      <c r="AH982" s="261">
        <f>IF($Z982="",0,Shares!N982)</f>
        <v>0</v>
      </c>
      <c r="AI982" s="238" t="str">
        <f>IF($Z982="","",RANK(AE982,$AE$2:$AE$1001)+COUNTIF($AE$2:AE982,AE982)-1)</f>
        <v/>
      </c>
      <c r="AJ982" s="238" t="str">
        <f>IF($AD982&lt;0,COUNT($AJ$1:AJ981)+1,"")</f>
        <v/>
      </c>
      <c r="AL982" s="238" t="str">
        <f>'All Ticker P&amp;L'!A982</f>
        <v/>
      </c>
      <c r="AM982" s="238" t="str">
        <f>'All Ticker P&amp;L'!B982</f>
        <v/>
      </c>
      <c r="AN982" s="238" t="str">
        <f>'All Ticker P&amp;L'!C982</f>
        <v/>
      </c>
      <c r="AO982" s="238" t="str">
        <f>'All Ticker P&amp;L'!D982</f>
        <v/>
      </c>
      <c r="AP982" s="238">
        <f>IF($AL982="",0,'All Ticker P&amp;L'!E982)</f>
        <v>0</v>
      </c>
      <c r="AQ982" s="260">
        <f>IF($AL982="",0,'All Ticker P&amp;L'!J982*'All Ticker P&amp;L'!I982)</f>
        <v>0</v>
      </c>
      <c r="AR982" s="260">
        <f>IF($AL982="",0,'All Ticker P&amp;L'!L982)</f>
        <v>0</v>
      </c>
      <c r="AS982" s="261">
        <f>IF($AL982="",0,'All Ticker P&amp;L'!M982)</f>
        <v>0</v>
      </c>
      <c r="AT982" s="238" t="str">
        <f>IF($AL982="","",RANK(AR982,$AR$2:$AR$1001)+COUNTIF($AR$2:AR982,AR982)-1)</f>
        <v/>
      </c>
      <c r="AU982" s="238" t="str">
        <f>IF($AL982="","",RANK(AV982,$AV$2:$AV$1001)+COUNTIF($AV$2:AV982,AV982)-1)</f>
        <v/>
      </c>
      <c r="AV982" s="260">
        <f t="shared" si="62"/>
        <v>0</v>
      </c>
    </row>
    <row r="983" spans="26:48" ht="15" customHeight="1" x14ac:dyDescent="0.2">
      <c r="Z983" s="238" t="str">
        <f>Shares!A983</f>
        <v/>
      </c>
      <c r="AA983" s="238" t="str">
        <f>Shares!B983</f>
        <v/>
      </c>
      <c r="AB983" s="238" t="str">
        <f>Shares!C983</f>
        <v/>
      </c>
      <c r="AC983" s="238" t="str">
        <f>Shares!D983</f>
        <v/>
      </c>
      <c r="AD983" s="238">
        <f>IF($Z983="",0,Shares!E983)</f>
        <v>0</v>
      </c>
      <c r="AE983" s="260">
        <f>IF($Z983="",0,Shares!K983*Shares!J983)</f>
        <v>0</v>
      </c>
      <c r="AF983" s="261">
        <f t="shared" si="61"/>
        <v>0</v>
      </c>
      <c r="AG983" s="260">
        <f>IF($Z983="",0,Shares!M983)</f>
        <v>0</v>
      </c>
      <c r="AH983" s="261">
        <f>IF($Z983="",0,Shares!N983)</f>
        <v>0</v>
      </c>
      <c r="AI983" s="238" t="str">
        <f>IF($Z983="","",RANK(AE983,$AE$2:$AE$1001)+COUNTIF($AE$2:AE983,AE983)-1)</f>
        <v/>
      </c>
      <c r="AJ983" s="238" t="str">
        <f>IF($AD983&lt;0,COUNT($AJ$1:AJ982)+1,"")</f>
        <v/>
      </c>
      <c r="AL983" s="238" t="str">
        <f>'All Ticker P&amp;L'!A983</f>
        <v/>
      </c>
      <c r="AM983" s="238" t="str">
        <f>'All Ticker P&amp;L'!B983</f>
        <v/>
      </c>
      <c r="AN983" s="238" t="str">
        <f>'All Ticker P&amp;L'!C983</f>
        <v/>
      </c>
      <c r="AO983" s="238" t="str">
        <f>'All Ticker P&amp;L'!D983</f>
        <v/>
      </c>
      <c r="AP983" s="238">
        <f>IF($AL983="",0,'All Ticker P&amp;L'!E983)</f>
        <v>0</v>
      </c>
      <c r="AQ983" s="260">
        <f>IF($AL983="",0,'All Ticker P&amp;L'!J983*'All Ticker P&amp;L'!I983)</f>
        <v>0</v>
      </c>
      <c r="AR983" s="260">
        <f>IF($AL983="",0,'All Ticker P&amp;L'!L983)</f>
        <v>0</v>
      </c>
      <c r="AS983" s="261">
        <f>IF($AL983="",0,'All Ticker P&amp;L'!M983)</f>
        <v>0</v>
      </c>
      <c r="AT983" s="238" t="str">
        <f>IF($AL983="","",RANK(AR983,$AR$2:$AR$1001)+COUNTIF($AR$2:AR983,AR983)-1)</f>
        <v/>
      </c>
      <c r="AU983" s="238" t="str">
        <f>IF($AL983="","",RANK(AV983,$AV$2:$AV$1001)+COUNTIF($AV$2:AV983,AV983)-1)</f>
        <v/>
      </c>
      <c r="AV983" s="260">
        <f t="shared" si="62"/>
        <v>0</v>
      </c>
    </row>
    <row r="984" spans="26:48" ht="15" customHeight="1" x14ac:dyDescent="0.2">
      <c r="Z984" s="238" t="str">
        <f>Shares!A984</f>
        <v/>
      </c>
      <c r="AA984" s="238" t="str">
        <f>Shares!B984</f>
        <v/>
      </c>
      <c r="AB984" s="238" t="str">
        <f>Shares!C984</f>
        <v/>
      </c>
      <c r="AC984" s="238" t="str">
        <f>Shares!D984</f>
        <v/>
      </c>
      <c r="AD984" s="238">
        <f>IF($Z984="",0,Shares!E984)</f>
        <v>0</v>
      </c>
      <c r="AE984" s="260">
        <f>IF($Z984="",0,Shares!K984*Shares!J984)</f>
        <v>0</v>
      </c>
      <c r="AF984" s="261">
        <f t="shared" si="61"/>
        <v>0</v>
      </c>
      <c r="AG984" s="260">
        <f>IF($Z984="",0,Shares!M984)</f>
        <v>0</v>
      </c>
      <c r="AH984" s="261">
        <f>IF($Z984="",0,Shares!N984)</f>
        <v>0</v>
      </c>
      <c r="AI984" s="238" t="str">
        <f>IF($Z984="","",RANK(AE984,$AE$2:$AE$1001)+COUNTIF($AE$2:AE984,AE984)-1)</f>
        <v/>
      </c>
      <c r="AJ984" s="238" t="str">
        <f>IF($AD984&lt;0,COUNT($AJ$1:AJ983)+1,"")</f>
        <v/>
      </c>
      <c r="AL984" s="238" t="str">
        <f>'All Ticker P&amp;L'!A984</f>
        <v/>
      </c>
      <c r="AM984" s="238" t="str">
        <f>'All Ticker P&amp;L'!B984</f>
        <v/>
      </c>
      <c r="AN984" s="238" t="str">
        <f>'All Ticker P&amp;L'!C984</f>
        <v/>
      </c>
      <c r="AO984" s="238" t="str">
        <f>'All Ticker P&amp;L'!D984</f>
        <v/>
      </c>
      <c r="AP984" s="238">
        <f>IF($AL984="",0,'All Ticker P&amp;L'!E984)</f>
        <v>0</v>
      </c>
      <c r="AQ984" s="260">
        <f>IF($AL984="",0,'All Ticker P&amp;L'!J984*'All Ticker P&amp;L'!I984)</f>
        <v>0</v>
      </c>
      <c r="AR984" s="260">
        <f>IF($AL984="",0,'All Ticker P&amp;L'!L984)</f>
        <v>0</v>
      </c>
      <c r="AS984" s="261">
        <f>IF($AL984="",0,'All Ticker P&amp;L'!M984)</f>
        <v>0</v>
      </c>
      <c r="AT984" s="238" t="str">
        <f>IF($AL984="","",RANK(AR984,$AR$2:$AR$1001)+COUNTIF($AR$2:AR984,AR984)-1)</f>
        <v/>
      </c>
      <c r="AU984" s="238" t="str">
        <f>IF($AL984="","",RANK(AV984,$AV$2:$AV$1001)+COUNTIF($AV$2:AV984,AV984)-1)</f>
        <v/>
      </c>
      <c r="AV984" s="260">
        <f t="shared" si="62"/>
        <v>0</v>
      </c>
    </row>
    <row r="985" spans="26:48" ht="15" customHeight="1" x14ac:dyDescent="0.2">
      <c r="Z985" s="238" t="str">
        <f>Shares!A985</f>
        <v/>
      </c>
      <c r="AA985" s="238" t="str">
        <f>Shares!B985</f>
        <v/>
      </c>
      <c r="AB985" s="238" t="str">
        <f>Shares!C985</f>
        <v/>
      </c>
      <c r="AC985" s="238" t="str">
        <f>Shares!D985</f>
        <v/>
      </c>
      <c r="AD985" s="238">
        <f>IF($Z985="",0,Shares!E985)</f>
        <v>0</v>
      </c>
      <c r="AE985" s="260">
        <f>IF($Z985="",0,Shares!K985*Shares!J985)</f>
        <v>0</v>
      </c>
      <c r="AF985" s="261">
        <f t="shared" si="61"/>
        <v>0</v>
      </c>
      <c r="AG985" s="260">
        <f>IF($Z985="",0,Shares!M985)</f>
        <v>0</v>
      </c>
      <c r="AH985" s="261">
        <f>IF($Z985="",0,Shares!N985)</f>
        <v>0</v>
      </c>
      <c r="AI985" s="238" t="str">
        <f>IF($Z985="","",RANK(AE985,$AE$2:$AE$1001)+COUNTIF($AE$2:AE985,AE985)-1)</f>
        <v/>
      </c>
      <c r="AJ985" s="238" t="str">
        <f>IF($AD985&lt;0,COUNT($AJ$1:AJ984)+1,"")</f>
        <v/>
      </c>
      <c r="AL985" s="238" t="str">
        <f>'All Ticker P&amp;L'!A985</f>
        <v/>
      </c>
      <c r="AM985" s="238" t="str">
        <f>'All Ticker P&amp;L'!B985</f>
        <v/>
      </c>
      <c r="AN985" s="238" t="str">
        <f>'All Ticker P&amp;L'!C985</f>
        <v/>
      </c>
      <c r="AO985" s="238" t="str">
        <f>'All Ticker P&amp;L'!D985</f>
        <v/>
      </c>
      <c r="AP985" s="238">
        <f>IF($AL985="",0,'All Ticker P&amp;L'!E985)</f>
        <v>0</v>
      </c>
      <c r="AQ985" s="260">
        <f>IF($AL985="",0,'All Ticker P&amp;L'!J985*'All Ticker P&amp;L'!I985)</f>
        <v>0</v>
      </c>
      <c r="AR985" s="260">
        <f>IF($AL985="",0,'All Ticker P&amp;L'!L985)</f>
        <v>0</v>
      </c>
      <c r="AS985" s="261">
        <f>IF($AL985="",0,'All Ticker P&amp;L'!M985)</f>
        <v>0</v>
      </c>
      <c r="AT985" s="238" t="str">
        <f>IF($AL985="","",RANK(AR985,$AR$2:$AR$1001)+COUNTIF($AR$2:AR985,AR985)-1)</f>
        <v/>
      </c>
      <c r="AU985" s="238" t="str">
        <f>IF($AL985="","",RANK(AV985,$AV$2:$AV$1001)+COUNTIF($AV$2:AV985,AV985)-1)</f>
        <v/>
      </c>
      <c r="AV985" s="260">
        <f t="shared" si="62"/>
        <v>0</v>
      </c>
    </row>
    <row r="986" spans="26:48" ht="15" customHeight="1" x14ac:dyDescent="0.2">
      <c r="Z986" s="238" t="str">
        <f>Shares!A986</f>
        <v/>
      </c>
      <c r="AA986" s="238" t="str">
        <f>Shares!B986</f>
        <v/>
      </c>
      <c r="AB986" s="238" t="str">
        <f>Shares!C986</f>
        <v/>
      </c>
      <c r="AC986" s="238" t="str">
        <f>Shares!D986</f>
        <v/>
      </c>
      <c r="AD986" s="238">
        <f>IF($Z986="",0,Shares!E986)</f>
        <v>0</v>
      </c>
      <c r="AE986" s="260">
        <f>IF($Z986="",0,Shares!K986*Shares!J986)</f>
        <v>0</v>
      </c>
      <c r="AF986" s="261">
        <f t="shared" si="61"/>
        <v>0</v>
      </c>
      <c r="AG986" s="260">
        <f>IF($Z986="",0,Shares!M986)</f>
        <v>0</v>
      </c>
      <c r="AH986" s="261">
        <f>IF($Z986="",0,Shares!N986)</f>
        <v>0</v>
      </c>
      <c r="AI986" s="238" t="str">
        <f>IF($Z986="","",RANK(AE986,$AE$2:$AE$1001)+COUNTIF($AE$2:AE986,AE986)-1)</f>
        <v/>
      </c>
      <c r="AJ986" s="238" t="str">
        <f>IF($AD986&lt;0,COUNT($AJ$1:AJ985)+1,"")</f>
        <v/>
      </c>
      <c r="AL986" s="238" t="str">
        <f>'All Ticker P&amp;L'!A986</f>
        <v/>
      </c>
      <c r="AM986" s="238" t="str">
        <f>'All Ticker P&amp;L'!B986</f>
        <v/>
      </c>
      <c r="AN986" s="238" t="str">
        <f>'All Ticker P&amp;L'!C986</f>
        <v/>
      </c>
      <c r="AO986" s="238" t="str">
        <f>'All Ticker P&amp;L'!D986</f>
        <v/>
      </c>
      <c r="AP986" s="238">
        <f>IF($AL986="",0,'All Ticker P&amp;L'!E986)</f>
        <v>0</v>
      </c>
      <c r="AQ986" s="260">
        <f>IF($AL986="",0,'All Ticker P&amp;L'!J986*'All Ticker P&amp;L'!I986)</f>
        <v>0</v>
      </c>
      <c r="AR986" s="260">
        <f>IF($AL986="",0,'All Ticker P&amp;L'!L986)</f>
        <v>0</v>
      </c>
      <c r="AS986" s="261">
        <f>IF($AL986="",0,'All Ticker P&amp;L'!M986)</f>
        <v>0</v>
      </c>
      <c r="AT986" s="238" t="str">
        <f>IF($AL986="","",RANK(AR986,$AR$2:$AR$1001)+COUNTIF($AR$2:AR986,AR986)-1)</f>
        <v/>
      </c>
      <c r="AU986" s="238" t="str">
        <f>IF($AL986="","",RANK(AV986,$AV$2:$AV$1001)+COUNTIF($AV$2:AV986,AV986)-1)</f>
        <v/>
      </c>
      <c r="AV986" s="260">
        <f t="shared" si="62"/>
        <v>0</v>
      </c>
    </row>
    <row r="987" spans="26:48" ht="15" customHeight="1" x14ac:dyDescent="0.2">
      <c r="Z987" s="238" t="str">
        <f>Shares!A987</f>
        <v/>
      </c>
      <c r="AA987" s="238" t="str">
        <f>Shares!B987</f>
        <v/>
      </c>
      <c r="AB987" s="238" t="str">
        <f>Shares!C987</f>
        <v/>
      </c>
      <c r="AC987" s="238" t="str">
        <f>Shares!D987</f>
        <v/>
      </c>
      <c r="AD987" s="238">
        <f>IF($Z987="",0,Shares!E987)</f>
        <v>0</v>
      </c>
      <c r="AE987" s="260">
        <f>IF($Z987="",0,Shares!K987*Shares!J987)</f>
        <v>0</v>
      </c>
      <c r="AF987" s="261">
        <f t="shared" si="61"/>
        <v>0</v>
      </c>
      <c r="AG987" s="260">
        <f>IF($Z987="",0,Shares!M987)</f>
        <v>0</v>
      </c>
      <c r="AH987" s="261">
        <f>IF($Z987="",0,Shares!N987)</f>
        <v>0</v>
      </c>
      <c r="AI987" s="238" t="str">
        <f>IF($Z987="","",RANK(AE987,$AE$2:$AE$1001)+COUNTIF($AE$2:AE987,AE987)-1)</f>
        <v/>
      </c>
      <c r="AJ987" s="238" t="str">
        <f>IF($AD987&lt;0,COUNT($AJ$1:AJ986)+1,"")</f>
        <v/>
      </c>
      <c r="AL987" s="238" t="str">
        <f>'All Ticker P&amp;L'!A987</f>
        <v/>
      </c>
      <c r="AM987" s="238" t="str">
        <f>'All Ticker P&amp;L'!B987</f>
        <v/>
      </c>
      <c r="AN987" s="238" t="str">
        <f>'All Ticker P&amp;L'!C987</f>
        <v/>
      </c>
      <c r="AO987" s="238" t="str">
        <f>'All Ticker P&amp;L'!D987</f>
        <v/>
      </c>
      <c r="AP987" s="238">
        <f>IF($AL987="",0,'All Ticker P&amp;L'!E987)</f>
        <v>0</v>
      </c>
      <c r="AQ987" s="260">
        <f>IF($AL987="",0,'All Ticker P&amp;L'!J987*'All Ticker P&amp;L'!I987)</f>
        <v>0</v>
      </c>
      <c r="AR987" s="260">
        <f>IF($AL987="",0,'All Ticker P&amp;L'!L987)</f>
        <v>0</v>
      </c>
      <c r="AS987" s="261">
        <f>IF($AL987="",0,'All Ticker P&amp;L'!M987)</f>
        <v>0</v>
      </c>
      <c r="AT987" s="238" t="str">
        <f>IF($AL987="","",RANK(AR987,$AR$2:$AR$1001)+COUNTIF($AR$2:AR987,AR987)-1)</f>
        <v/>
      </c>
      <c r="AU987" s="238" t="str">
        <f>IF($AL987="","",RANK(AV987,$AV$2:$AV$1001)+COUNTIF($AV$2:AV987,AV987)-1)</f>
        <v/>
      </c>
      <c r="AV987" s="260">
        <f t="shared" si="62"/>
        <v>0</v>
      </c>
    </row>
    <row r="988" spans="26:48" ht="15" customHeight="1" x14ac:dyDescent="0.2">
      <c r="Z988" s="238" t="str">
        <f>Shares!A988</f>
        <v/>
      </c>
      <c r="AA988" s="238" t="str">
        <f>Shares!B988</f>
        <v/>
      </c>
      <c r="AB988" s="238" t="str">
        <f>Shares!C988</f>
        <v/>
      </c>
      <c r="AC988" s="238" t="str">
        <f>Shares!D988</f>
        <v/>
      </c>
      <c r="AD988" s="238">
        <f>IF($Z988="",0,Shares!E988)</f>
        <v>0</v>
      </c>
      <c r="AE988" s="260">
        <f>IF($Z988="",0,Shares!K988*Shares!J988)</f>
        <v>0</v>
      </c>
      <c r="AF988" s="261">
        <f t="shared" si="61"/>
        <v>0</v>
      </c>
      <c r="AG988" s="260">
        <f>IF($Z988="",0,Shares!M988)</f>
        <v>0</v>
      </c>
      <c r="AH988" s="261">
        <f>IF($Z988="",0,Shares!N988)</f>
        <v>0</v>
      </c>
      <c r="AI988" s="238" t="str">
        <f>IF($Z988="","",RANK(AE988,$AE$2:$AE$1001)+COUNTIF($AE$2:AE988,AE988)-1)</f>
        <v/>
      </c>
      <c r="AJ988" s="238" t="str">
        <f>IF($AD988&lt;0,COUNT($AJ$1:AJ987)+1,"")</f>
        <v/>
      </c>
      <c r="AL988" s="238" t="str">
        <f>'All Ticker P&amp;L'!A988</f>
        <v/>
      </c>
      <c r="AM988" s="238" t="str">
        <f>'All Ticker P&amp;L'!B988</f>
        <v/>
      </c>
      <c r="AN988" s="238" t="str">
        <f>'All Ticker P&amp;L'!C988</f>
        <v/>
      </c>
      <c r="AO988" s="238" t="str">
        <f>'All Ticker P&amp;L'!D988</f>
        <v/>
      </c>
      <c r="AP988" s="238">
        <f>IF($AL988="",0,'All Ticker P&amp;L'!E988)</f>
        <v>0</v>
      </c>
      <c r="AQ988" s="260">
        <f>IF($AL988="",0,'All Ticker P&amp;L'!J988*'All Ticker P&amp;L'!I988)</f>
        <v>0</v>
      </c>
      <c r="AR988" s="260">
        <f>IF($AL988="",0,'All Ticker P&amp;L'!L988)</f>
        <v>0</v>
      </c>
      <c r="AS988" s="261">
        <f>IF($AL988="",0,'All Ticker P&amp;L'!M988)</f>
        <v>0</v>
      </c>
      <c r="AT988" s="238" t="str">
        <f>IF($AL988="","",RANK(AR988,$AR$2:$AR$1001)+COUNTIF($AR$2:AR988,AR988)-1)</f>
        <v/>
      </c>
      <c r="AU988" s="238" t="str">
        <f>IF($AL988="","",RANK(AV988,$AV$2:$AV$1001)+COUNTIF($AV$2:AV988,AV988)-1)</f>
        <v/>
      </c>
      <c r="AV988" s="260">
        <f t="shared" si="62"/>
        <v>0</v>
      </c>
    </row>
    <row r="989" spans="26:48" ht="15" customHeight="1" x14ac:dyDescent="0.2">
      <c r="Z989" s="238" t="str">
        <f>Shares!A989</f>
        <v/>
      </c>
      <c r="AA989" s="238" t="str">
        <f>Shares!B989</f>
        <v/>
      </c>
      <c r="AB989" s="238" t="str">
        <f>Shares!C989</f>
        <v/>
      </c>
      <c r="AC989" s="238" t="str">
        <f>Shares!D989</f>
        <v/>
      </c>
      <c r="AD989" s="238">
        <f>IF($Z989="",0,Shares!E989)</f>
        <v>0</v>
      </c>
      <c r="AE989" s="260">
        <f>IF($Z989="",0,Shares!K989*Shares!J989)</f>
        <v>0</v>
      </c>
      <c r="AF989" s="261">
        <f t="shared" si="61"/>
        <v>0</v>
      </c>
      <c r="AG989" s="260">
        <f>IF($Z989="",0,Shares!M989)</f>
        <v>0</v>
      </c>
      <c r="AH989" s="261">
        <f>IF($Z989="",0,Shares!N989)</f>
        <v>0</v>
      </c>
      <c r="AI989" s="238" t="str">
        <f>IF($Z989="","",RANK(AE989,$AE$2:$AE$1001)+COUNTIF($AE$2:AE989,AE989)-1)</f>
        <v/>
      </c>
      <c r="AJ989" s="238" t="str">
        <f>IF($AD989&lt;0,COUNT($AJ$1:AJ988)+1,"")</f>
        <v/>
      </c>
      <c r="AL989" s="238" t="str">
        <f>'All Ticker P&amp;L'!A989</f>
        <v/>
      </c>
      <c r="AM989" s="238" t="str">
        <f>'All Ticker P&amp;L'!B989</f>
        <v/>
      </c>
      <c r="AN989" s="238" t="str">
        <f>'All Ticker P&amp;L'!C989</f>
        <v/>
      </c>
      <c r="AO989" s="238" t="str">
        <f>'All Ticker P&amp;L'!D989</f>
        <v/>
      </c>
      <c r="AP989" s="238">
        <f>IF($AL989="",0,'All Ticker P&amp;L'!E989)</f>
        <v>0</v>
      </c>
      <c r="AQ989" s="260">
        <f>IF($AL989="",0,'All Ticker P&amp;L'!J989*'All Ticker P&amp;L'!I989)</f>
        <v>0</v>
      </c>
      <c r="AR989" s="260">
        <f>IF($AL989="",0,'All Ticker P&amp;L'!L989)</f>
        <v>0</v>
      </c>
      <c r="AS989" s="261">
        <f>IF($AL989="",0,'All Ticker P&amp;L'!M989)</f>
        <v>0</v>
      </c>
      <c r="AT989" s="238" t="str">
        <f>IF($AL989="","",RANK(AR989,$AR$2:$AR$1001)+COUNTIF($AR$2:AR989,AR989)-1)</f>
        <v/>
      </c>
      <c r="AU989" s="238" t="str">
        <f>IF($AL989="","",RANK(AV989,$AV$2:$AV$1001)+COUNTIF($AV$2:AV989,AV989)-1)</f>
        <v/>
      </c>
      <c r="AV989" s="260">
        <f t="shared" si="62"/>
        <v>0</v>
      </c>
    </row>
    <row r="990" spans="26:48" ht="15" customHeight="1" x14ac:dyDescent="0.2">
      <c r="Z990" s="238" t="str">
        <f>Shares!A990</f>
        <v/>
      </c>
      <c r="AA990" s="238" t="str">
        <f>Shares!B990</f>
        <v/>
      </c>
      <c r="AB990" s="238" t="str">
        <f>Shares!C990</f>
        <v/>
      </c>
      <c r="AC990" s="238" t="str">
        <f>Shares!D990</f>
        <v/>
      </c>
      <c r="AD990" s="238">
        <f>IF($Z990="",0,Shares!E990)</f>
        <v>0</v>
      </c>
      <c r="AE990" s="260">
        <f>IF($Z990="",0,Shares!K990*Shares!J990)</f>
        <v>0</v>
      </c>
      <c r="AF990" s="261">
        <f t="shared" si="61"/>
        <v>0</v>
      </c>
      <c r="AG990" s="260">
        <f>IF($Z990="",0,Shares!M990)</f>
        <v>0</v>
      </c>
      <c r="AH990" s="261">
        <f>IF($Z990="",0,Shares!N990)</f>
        <v>0</v>
      </c>
      <c r="AI990" s="238" t="str">
        <f>IF($Z990="","",RANK(AE990,$AE$2:$AE$1001)+COUNTIF($AE$2:AE990,AE990)-1)</f>
        <v/>
      </c>
      <c r="AJ990" s="238" t="str">
        <f>IF($AD990&lt;0,COUNT($AJ$1:AJ989)+1,"")</f>
        <v/>
      </c>
      <c r="AL990" s="238" t="str">
        <f>'All Ticker P&amp;L'!A990</f>
        <v/>
      </c>
      <c r="AM990" s="238" t="str">
        <f>'All Ticker P&amp;L'!B990</f>
        <v/>
      </c>
      <c r="AN990" s="238" t="str">
        <f>'All Ticker P&amp;L'!C990</f>
        <v/>
      </c>
      <c r="AO990" s="238" t="str">
        <f>'All Ticker P&amp;L'!D990</f>
        <v/>
      </c>
      <c r="AP990" s="238">
        <f>IF($AL990="",0,'All Ticker P&amp;L'!E990)</f>
        <v>0</v>
      </c>
      <c r="AQ990" s="260">
        <f>IF($AL990="",0,'All Ticker P&amp;L'!J990*'All Ticker P&amp;L'!I990)</f>
        <v>0</v>
      </c>
      <c r="AR990" s="260">
        <f>IF($AL990="",0,'All Ticker P&amp;L'!L990)</f>
        <v>0</v>
      </c>
      <c r="AS990" s="261">
        <f>IF($AL990="",0,'All Ticker P&amp;L'!M990)</f>
        <v>0</v>
      </c>
      <c r="AT990" s="238" t="str">
        <f>IF($AL990="","",RANK(AR990,$AR$2:$AR$1001)+COUNTIF($AR$2:AR990,AR990)-1)</f>
        <v/>
      </c>
      <c r="AU990" s="238" t="str">
        <f>IF($AL990="","",RANK(AV990,$AV$2:$AV$1001)+COUNTIF($AV$2:AV990,AV990)-1)</f>
        <v/>
      </c>
      <c r="AV990" s="260">
        <f t="shared" si="62"/>
        <v>0</v>
      </c>
    </row>
    <row r="991" spans="26:48" ht="15" customHeight="1" x14ac:dyDescent="0.2">
      <c r="Z991" s="238" t="str">
        <f>Shares!A991</f>
        <v/>
      </c>
      <c r="AA991" s="238" t="str">
        <f>Shares!B991</f>
        <v/>
      </c>
      <c r="AB991" s="238" t="str">
        <f>Shares!C991</f>
        <v/>
      </c>
      <c r="AC991" s="238" t="str">
        <f>Shares!D991</f>
        <v/>
      </c>
      <c r="AD991" s="238">
        <f>IF($Z991="",0,Shares!E991)</f>
        <v>0</v>
      </c>
      <c r="AE991" s="260">
        <f>IF($Z991="",0,Shares!K991*Shares!J991)</f>
        <v>0</v>
      </c>
      <c r="AF991" s="261">
        <f t="shared" si="61"/>
        <v>0</v>
      </c>
      <c r="AG991" s="260">
        <f>IF($Z991="",0,Shares!M991)</f>
        <v>0</v>
      </c>
      <c r="AH991" s="261">
        <f>IF($Z991="",0,Shares!N991)</f>
        <v>0</v>
      </c>
      <c r="AI991" s="238" t="str">
        <f>IF($Z991="","",RANK(AE991,$AE$2:$AE$1001)+COUNTIF($AE$2:AE991,AE991)-1)</f>
        <v/>
      </c>
      <c r="AJ991" s="238" t="str">
        <f>IF($AD991&lt;0,COUNT($AJ$1:AJ990)+1,"")</f>
        <v/>
      </c>
      <c r="AL991" s="238" t="str">
        <f>'All Ticker P&amp;L'!A991</f>
        <v/>
      </c>
      <c r="AM991" s="238" t="str">
        <f>'All Ticker P&amp;L'!B991</f>
        <v/>
      </c>
      <c r="AN991" s="238" t="str">
        <f>'All Ticker P&amp;L'!C991</f>
        <v/>
      </c>
      <c r="AO991" s="238" t="str">
        <f>'All Ticker P&amp;L'!D991</f>
        <v/>
      </c>
      <c r="AP991" s="238">
        <f>IF($AL991="",0,'All Ticker P&amp;L'!E991)</f>
        <v>0</v>
      </c>
      <c r="AQ991" s="260">
        <f>IF($AL991="",0,'All Ticker P&amp;L'!J991*'All Ticker P&amp;L'!I991)</f>
        <v>0</v>
      </c>
      <c r="AR991" s="260">
        <f>IF($AL991="",0,'All Ticker P&amp;L'!L991)</f>
        <v>0</v>
      </c>
      <c r="AS991" s="261">
        <f>IF($AL991="",0,'All Ticker P&amp;L'!M991)</f>
        <v>0</v>
      </c>
      <c r="AT991" s="238" t="str">
        <f>IF($AL991="","",RANK(AR991,$AR$2:$AR$1001)+COUNTIF($AR$2:AR991,AR991)-1)</f>
        <v/>
      </c>
      <c r="AU991" s="238" t="str">
        <f>IF($AL991="","",RANK(AV991,$AV$2:$AV$1001)+COUNTIF($AV$2:AV991,AV991)-1)</f>
        <v/>
      </c>
      <c r="AV991" s="260">
        <f t="shared" si="62"/>
        <v>0</v>
      </c>
    </row>
    <row r="992" spans="26:48" ht="15" customHeight="1" x14ac:dyDescent="0.2">
      <c r="Z992" s="238" t="str">
        <f>Shares!A992</f>
        <v/>
      </c>
      <c r="AA992" s="238" t="str">
        <f>Shares!B992</f>
        <v/>
      </c>
      <c r="AB992" s="238" t="str">
        <f>Shares!C992</f>
        <v/>
      </c>
      <c r="AC992" s="238" t="str">
        <f>Shares!D992</f>
        <v/>
      </c>
      <c r="AD992" s="238">
        <f>IF($Z992="",0,Shares!E992)</f>
        <v>0</v>
      </c>
      <c r="AE992" s="260">
        <f>IF($Z992="",0,Shares!K992*Shares!J992)</f>
        <v>0</v>
      </c>
      <c r="AF992" s="261">
        <f t="shared" si="61"/>
        <v>0</v>
      </c>
      <c r="AG992" s="260">
        <f>IF($Z992="",0,Shares!M992)</f>
        <v>0</v>
      </c>
      <c r="AH992" s="261">
        <f>IF($Z992="",0,Shares!N992)</f>
        <v>0</v>
      </c>
      <c r="AI992" s="238" t="str">
        <f>IF($Z992="","",RANK(AE992,$AE$2:$AE$1001)+COUNTIF($AE$2:AE992,AE992)-1)</f>
        <v/>
      </c>
      <c r="AJ992" s="238" t="str">
        <f>IF($AD992&lt;0,COUNT($AJ$1:AJ991)+1,"")</f>
        <v/>
      </c>
      <c r="AL992" s="238" t="str">
        <f>'All Ticker P&amp;L'!A992</f>
        <v/>
      </c>
      <c r="AM992" s="238" t="str">
        <f>'All Ticker P&amp;L'!B992</f>
        <v/>
      </c>
      <c r="AN992" s="238" t="str">
        <f>'All Ticker P&amp;L'!C992</f>
        <v/>
      </c>
      <c r="AO992" s="238" t="str">
        <f>'All Ticker P&amp;L'!D992</f>
        <v/>
      </c>
      <c r="AP992" s="238">
        <f>IF($AL992="",0,'All Ticker P&amp;L'!E992)</f>
        <v>0</v>
      </c>
      <c r="AQ992" s="260">
        <f>IF($AL992="",0,'All Ticker P&amp;L'!J992*'All Ticker P&amp;L'!I992)</f>
        <v>0</v>
      </c>
      <c r="AR992" s="260">
        <f>IF($AL992="",0,'All Ticker P&amp;L'!L992)</f>
        <v>0</v>
      </c>
      <c r="AS992" s="261">
        <f>IF($AL992="",0,'All Ticker P&amp;L'!M992)</f>
        <v>0</v>
      </c>
      <c r="AT992" s="238" t="str">
        <f>IF($AL992="","",RANK(AR992,$AR$2:$AR$1001)+COUNTIF($AR$2:AR992,AR992)-1)</f>
        <v/>
      </c>
      <c r="AU992" s="238" t="str">
        <f>IF($AL992="","",RANK(AV992,$AV$2:$AV$1001)+COUNTIF($AV$2:AV992,AV992)-1)</f>
        <v/>
      </c>
      <c r="AV992" s="260">
        <f t="shared" si="62"/>
        <v>0</v>
      </c>
    </row>
    <row r="993" spans="26:48" ht="15" customHeight="1" x14ac:dyDescent="0.2">
      <c r="Z993" s="238" t="str">
        <f>Shares!A993</f>
        <v/>
      </c>
      <c r="AA993" s="238" t="str">
        <f>Shares!B993</f>
        <v/>
      </c>
      <c r="AB993" s="238" t="str">
        <f>Shares!C993</f>
        <v/>
      </c>
      <c r="AC993" s="238" t="str">
        <f>Shares!D993</f>
        <v/>
      </c>
      <c r="AD993" s="238">
        <f>IF($Z993="",0,Shares!E993)</f>
        <v>0</v>
      </c>
      <c r="AE993" s="260">
        <f>IF($Z993="",0,Shares!K993*Shares!J993)</f>
        <v>0</v>
      </c>
      <c r="AF993" s="261">
        <f t="shared" si="61"/>
        <v>0</v>
      </c>
      <c r="AG993" s="260">
        <f>IF($Z993="",0,Shares!M993)</f>
        <v>0</v>
      </c>
      <c r="AH993" s="261">
        <f>IF($Z993="",0,Shares!N993)</f>
        <v>0</v>
      </c>
      <c r="AI993" s="238" t="str">
        <f>IF($Z993="","",RANK(AE993,$AE$2:$AE$1001)+COUNTIF($AE$2:AE993,AE993)-1)</f>
        <v/>
      </c>
      <c r="AJ993" s="238" t="str">
        <f>IF($AD993&lt;0,COUNT($AJ$1:AJ992)+1,"")</f>
        <v/>
      </c>
      <c r="AL993" s="238" t="str">
        <f>'All Ticker P&amp;L'!A993</f>
        <v/>
      </c>
      <c r="AM993" s="238" t="str">
        <f>'All Ticker P&amp;L'!B993</f>
        <v/>
      </c>
      <c r="AN993" s="238" t="str">
        <f>'All Ticker P&amp;L'!C993</f>
        <v/>
      </c>
      <c r="AO993" s="238" t="str">
        <f>'All Ticker P&amp;L'!D993</f>
        <v/>
      </c>
      <c r="AP993" s="238">
        <f>IF($AL993="",0,'All Ticker P&amp;L'!E993)</f>
        <v>0</v>
      </c>
      <c r="AQ993" s="260">
        <f>IF($AL993="",0,'All Ticker P&amp;L'!J993*'All Ticker P&amp;L'!I993)</f>
        <v>0</v>
      </c>
      <c r="AR993" s="260">
        <f>IF($AL993="",0,'All Ticker P&amp;L'!L993)</f>
        <v>0</v>
      </c>
      <c r="AS993" s="261">
        <f>IF($AL993="",0,'All Ticker P&amp;L'!M993)</f>
        <v>0</v>
      </c>
      <c r="AT993" s="238" t="str">
        <f>IF($AL993="","",RANK(AR993,$AR$2:$AR$1001)+COUNTIF($AR$2:AR993,AR993)-1)</f>
        <v/>
      </c>
      <c r="AU993" s="238" t="str">
        <f>IF($AL993="","",RANK(AV993,$AV$2:$AV$1001)+COUNTIF($AV$2:AV993,AV993)-1)</f>
        <v/>
      </c>
      <c r="AV993" s="260">
        <f t="shared" si="62"/>
        <v>0</v>
      </c>
    </row>
    <row r="994" spans="26:48" ht="15" customHeight="1" x14ac:dyDescent="0.2">
      <c r="Z994" s="238" t="str">
        <f>Shares!A994</f>
        <v/>
      </c>
      <c r="AA994" s="238" t="str">
        <f>Shares!B994</f>
        <v/>
      </c>
      <c r="AB994" s="238" t="str">
        <f>Shares!C994</f>
        <v/>
      </c>
      <c r="AC994" s="238" t="str">
        <f>Shares!D994</f>
        <v/>
      </c>
      <c r="AD994" s="238">
        <f>IF($Z994="",0,Shares!E994)</f>
        <v>0</v>
      </c>
      <c r="AE994" s="260">
        <f>IF($Z994="",0,Shares!K994*Shares!J994)</f>
        <v>0</v>
      </c>
      <c r="AF994" s="261">
        <f t="shared" si="61"/>
        <v>0</v>
      </c>
      <c r="AG994" s="260">
        <f>IF($Z994="",0,Shares!M994)</f>
        <v>0</v>
      </c>
      <c r="AH994" s="261">
        <f>IF($Z994="",0,Shares!N994)</f>
        <v>0</v>
      </c>
      <c r="AI994" s="238" t="str">
        <f>IF($Z994="","",RANK(AE994,$AE$2:$AE$1001)+COUNTIF($AE$2:AE994,AE994)-1)</f>
        <v/>
      </c>
      <c r="AJ994" s="238" t="str">
        <f>IF($AD994&lt;0,COUNT($AJ$1:AJ993)+1,"")</f>
        <v/>
      </c>
      <c r="AL994" s="238" t="str">
        <f>'All Ticker P&amp;L'!A994</f>
        <v/>
      </c>
      <c r="AM994" s="238" t="str">
        <f>'All Ticker P&amp;L'!B994</f>
        <v/>
      </c>
      <c r="AN994" s="238" t="str">
        <f>'All Ticker P&amp;L'!C994</f>
        <v/>
      </c>
      <c r="AO994" s="238" t="str">
        <f>'All Ticker P&amp;L'!D994</f>
        <v/>
      </c>
      <c r="AP994" s="238">
        <f>IF($AL994="",0,'All Ticker P&amp;L'!E994)</f>
        <v>0</v>
      </c>
      <c r="AQ994" s="260">
        <f>IF($AL994="",0,'All Ticker P&amp;L'!J994*'All Ticker P&amp;L'!I994)</f>
        <v>0</v>
      </c>
      <c r="AR994" s="260">
        <f>IF($AL994="",0,'All Ticker P&amp;L'!L994)</f>
        <v>0</v>
      </c>
      <c r="AS994" s="261">
        <f>IF($AL994="",0,'All Ticker P&amp;L'!M994)</f>
        <v>0</v>
      </c>
      <c r="AT994" s="238" t="str">
        <f>IF($AL994="","",RANK(AR994,$AR$2:$AR$1001)+COUNTIF($AR$2:AR994,AR994)-1)</f>
        <v/>
      </c>
      <c r="AU994" s="238" t="str">
        <f>IF($AL994="","",RANK(AV994,$AV$2:$AV$1001)+COUNTIF($AV$2:AV994,AV994)-1)</f>
        <v/>
      </c>
      <c r="AV994" s="260">
        <f t="shared" si="62"/>
        <v>0</v>
      </c>
    </row>
    <row r="995" spans="26:48" ht="15" customHeight="1" x14ac:dyDescent="0.2">
      <c r="Z995" s="238" t="str">
        <f>Shares!A995</f>
        <v/>
      </c>
      <c r="AA995" s="238" t="str">
        <f>Shares!B995</f>
        <v/>
      </c>
      <c r="AB995" s="238" t="str">
        <f>Shares!C995</f>
        <v/>
      </c>
      <c r="AC995" s="238" t="str">
        <f>Shares!D995</f>
        <v/>
      </c>
      <c r="AD995" s="238">
        <f>IF($Z995="",0,Shares!E995)</f>
        <v>0</v>
      </c>
      <c r="AE995" s="260">
        <f>IF($Z995="",0,Shares!K995*Shares!J995)</f>
        <v>0</v>
      </c>
      <c r="AF995" s="261">
        <f t="shared" si="61"/>
        <v>0</v>
      </c>
      <c r="AG995" s="260">
        <f>IF($Z995="",0,Shares!M995)</f>
        <v>0</v>
      </c>
      <c r="AH995" s="261">
        <f>IF($Z995="",0,Shares!N995)</f>
        <v>0</v>
      </c>
      <c r="AI995" s="238" t="str">
        <f>IF($Z995="","",RANK(AE995,$AE$2:$AE$1001)+COUNTIF($AE$2:AE995,AE995)-1)</f>
        <v/>
      </c>
      <c r="AJ995" s="238" t="str">
        <f>IF($AD995&lt;0,COUNT($AJ$1:AJ994)+1,"")</f>
        <v/>
      </c>
      <c r="AL995" s="238" t="str">
        <f>'All Ticker P&amp;L'!A995</f>
        <v/>
      </c>
      <c r="AM995" s="238" t="str">
        <f>'All Ticker P&amp;L'!B995</f>
        <v/>
      </c>
      <c r="AN995" s="238" t="str">
        <f>'All Ticker P&amp;L'!C995</f>
        <v/>
      </c>
      <c r="AO995" s="238" t="str">
        <f>'All Ticker P&amp;L'!D995</f>
        <v/>
      </c>
      <c r="AP995" s="238">
        <f>IF($AL995="",0,'All Ticker P&amp;L'!E995)</f>
        <v>0</v>
      </c>
      <c r="AQ995" s="260">
        <f>IF($AL995="",0,'All Ticker P&amp;L'!J995*'All Ticker P&amp;L'!I995)</f>
        <v>0</v>
      </c>
      <c r="AR995" s="260">
        <f>IF($AL995="",0,'All Ticker P&amp;L'!L995)</f>
        <v>0</v>
      </c>
      <c r="AS995" s="261">
        <f>IF($AL995="",0,'All Ticker P&amp;L'!M995)</f>
        <v>0</v>
      </c>
      <c r="AT995" s="238" t="str">
        <f>IF($AL995="","",RANK(AR995,$AR$2:$AR$1001)+COUNTIF($AR$2:AR995,AR995)-1)</f>
        <v/>
      </c>
      <c r="AU995" s="238" t="str">
        <f>IF($AL995="","",RANK(AV995,$AV$2:$AV$1001)+COUNTIF($AV$2:AV995,AV995)-1)</f>
        <v/>
      </c>
      <c r="AV995" s="260">
        <f t="shared" si="62"/>
        <v>0</v>
      </c>
    </row>
    <row r="996" spans="26:48" ht="15" customHeight="1" x14ac:dyDescent="0.2">
      <c r="Z996" s="238" t="str">
        <f>Shares!A996</f>
        <v/>
      </c>
      <c r="AA996" s="238" t="str">
        <f>Shares!B996</f>
        <v/>
      </c>
      <c r="AB996" s="238" t="str">
        <f>Shares!C996</f>
        <v/>
      </c>
      <c r="AC996" s="238" t="str">
        <f>Shares!D996</f>
        <v/>
      </c>
      <c r="AD996" s="238">
        <f>IF($Z996="",0,Shares!E996)</f>
        <v>0</v>
      </c>
      <c r="AE996" s="260">
        <f>IF($Z996="",0,Shares!K996*Shares!J996)</f>
        <v>0</v>
      </c>
      <c r="AF996" s="261">
        <f t="shared" si="61"/>
        <v>0</v>
      </c>
      <c r="AG996" s="260">
        <f>IF($Z996="",0,Shares!M996)</f>
        <v>0</v>
      </c>
      <c r="AH996" s="261">
        <f>IF($Z996="",0,Shares!N996)</f>
        <v>0</v>
      </c>
      <c r="AI996" s="238" t="str">
        <f>IF($Z996="","",RANK(AE996,$AE$2:$AE$1001)+COUNTIF($AE$2:AE996,AE996)-1)</f>
        <v/>
      </c>
      <c r="AJ996" s="238" t="str">
        <f>IF($AD996&lt;0,COUNT($AJ$1:AJ995)+1,"")</f>
        <v/>
      </c>
      <c r="AL996" s="238" t="str">
        <f>'All Ticker P&amp;L'!A996</f>
        <v/>
      </c>
      <c r="AM996" s="238" t="str">
        <f>'All Ticker P&amp;L'!B996</f>
        <v/>
      </c>
      <c r="AN996" s="238" t="str">
        <f>'All Ticker P&amp;L'!C996</f>
        <v/>
      </c>
      <c r="AO996" s="238" t="str">
        <f>'All Ticker P&amp;L'!D996</f>
        <v/>
      </c>
      <c r="AP996" s="238">
        <f>IF($AL996="",0,'All Ticker P&amp;L'!E996)</f>
        <v>0</v>
      </c>
      <c r="AQ996" s="260">
        <f>IF($AL996="",0,'All Ticker P&amp;L'!J996*'All Ticker P&amp;L'!I996)</f>
        <v>0</v>
      </c>
      <c r="AR996" s="260">
        <f>IF($AL996="",0,'All Ticker P&amp;L'!L996)</f>
        <v>0</v>
      </c>
      <c r="AS996" s="261">
        <f>IF($AL996="",0,'All Ticker P&amp;L'!M996)</f>
        <v>0</v>
      </c>
      <c r="AT996" s="238" t="str">
        <f>IF($AL996="","",RANK(AR996,$AR$2:$AR$1001)+COUNTIF($AR$2:AR996,AR996)-1)</f>
        <v/>
      </c>
      <c r="AU996" s="238" t="str">
        <f>IF($AL996="","",RANK(AV996,$AV$2:$AV$1001)+COUNTIF($AV$2:AV996,AV996)-1)</f>
        <v/>
      </c>
      <c r="AV996" s="260">
        <f t="shared" si="62"/>
        <v>0</v>
      </c>
    </row>
    <row r="997" spans="26:48" ht="15" customHeight="1" x14ac:dyDescent="0.2">
      <c r="Z997" s="238" t="str">
        <f>Shares!A997</f>
        <v/>
      </c>
      <c r="AA997" s="238" t="str">
        <f>Shares!B997</f>
        <v/>
      </c>
      <c r="AB997" s="238" t="str">
        <f>Shares!C997</f>
        <v/>
      </c>
      <c r="AC997" s="238" t="str">
        <f>Shares!D997</f>
        <v/>
      </c>
      <c r="AD997" s="238">
        <f>IF($Z997="",0,Shares!E997)</f>
        <v>0</v>
      </c>
      <c r="AE997" s="260">
        <f>IF($Z997="",0,Shares!K997*Shares!J997)</f>
        <v>0</v>
      </c>
      <c r="AF997" s="261">
        <f t="shared" si="61"/>
        <v>0</v>
      </c>
      <c r="AG997" s="260">
        <f>IF($Z997="",0,Shares!M997)</f>
        <v>0</v>
      </c>
      <c r="AH997" s="261">
        <f>IF($Z997="",0,Shares!N997)</f>
        <v>0</v>
      </c>
      <c r="AI997" s="238" t="str">
        <f>IF($Z997="","",RANK(AE997,$AE$2:$AE$1001)+COUNTIF($AE$2:AE997,AE997)-1)</f>
        <v/>
      </c>
      <c r="AJ997" s="238" t="str">
        <f>IF($AD997&lt;0,COUNT($AJ$1:AJ996)+1,"")</f>
        <v/>
      </c>
      <c r="AL997" s="238" t="str">
        <f>'All Ticker P&amp;L'!A997</f>
        <v/>
      </c>
      <c r="AM997" s="238" t="str">
        <f>'All Ticker P&amp;L'!B997</f>
        <v/>
      </c>
      <c r="AN997" s="238" t="str">
        <f>'All Ticker P&amp;L'!C997</f>
        <v/>
      </c>
      <c r="AO997" s="238" t="str">
        <f>'All Ticker P&amp;L'!D997</f>
        <v/>
      </c>
      <c r="AP997" s="238">
        <f>IF($AL997="",0,'All Ticker P&amp;L'!E997)</f>
        <v>0</v>
      </c>
      <c r="AQ997" s="260">
        <f>IF($AL997="",0,'All Ticker P&amp;L'!J997*'All Ticker P&amp;L'!I997)</f>
        <v>0</v>
      </c>
      <c r="AR997" s="260">
        <f>IF($AL997="",0,'All Ticker P&amp;L'!L997)</f>
        <v>0</v>
      </c>
      <c r="AS997" s="261">
        <f>IF($AL997="",0,'All Ticker P&amp;L'!M997)</f>
        <v>0</v>
      </c>
      <c r="AT997" s="238" t="str">
        <f>IF($AL997="","",RANK(AR997,$AR$2:$AR$1001)+COUNTIF($AR$2:AR997,AR997)-1)</f>
        <v/>
      </c>
      <c r="AU997" s="238" t="str">
        <f>IF($AL997="","",RANK(AV997,$AV$2:$AV$1001)+COUNTIF($AV$2:AV997,AV997)-1)</f>
        <v/>
      </c>
      <c r="AV997" s="260">
        <f t="shared" si="62"/>
        <v>0</v>
      </c>
    </row>
    <row r="998" spans="26:48" ht="15" customHeight="1" x14ac:dyDescent="0.2">
      <c r="Z998" s="238" t="str">
        <f>Shares!A998</f>
        <v/>
      </c>
      <c r="AA998" s="238" t="str">
        <f>Shares!B998</f>
        <v/>
      </c>
      <c r="AB998" s="238" t="str">
        <f>Shares!C998</f>
        <v/>
      </c>
      <c r="AC998" s="238" t="str">
        <f>Shares!D998</f>
        <v/>
      </c>
      <c r="AD998" s="238">
        <f>IF($Z998="",0,Shares!E998)</f>
        <v>0</v>
      </c>
      <c r="AE998" s="260">
        <f>IF($Z998="",0,Shares!K998*Shares!J998)</f>
        <v>0</v>
      </c>
      <c r="AF998" s="261">
        <f t="shared" si="61"/>
        <v>0</v>
      </c>
      <c r="AG998" s="260">
        <f>IF($Z998="",0,Shares!M998)</f>
        <v>0</v>
      </c>
      <c r="AH998" s="261">
        <f>IF($Z998="",0,Shares!N998)</f>
        <v>0</v>
      </c>
      <c r="AI998" s="238" t="str">
        <f>IF($Z998="","",RANK(AE998,$AE$2:$AE$1001)+COUNTIF($AE$2:AE998,AE998)-1)</f>
        <v/>
      </c>
      <c r="AJ998" s="238" t="str">
        <f>IF($AD998&lt;0,COUNT($AJ$1:AJ997)+1,"")</f>
        <v/>
      </c>
      <c r="AL998" s="238" t="str">
        <f>'All Ticker P&amp;L'!A998</f>
        <v/>
      </c>
      <c r="AM998" s="238" t="str">
        <f>'All Ticker P&amp;L'!B998</f>
        <v/>
      </c>
      <c r="AN998" s="238" t="str">
        <f>'All Ticker P&amp;L'!C998</f>
        <v/>
      </c>
      <c r="AO998" s="238" t="str">
        <f>'All Ticker P&amp;L'!D998</f>
        <v/>
      </c>
      <c r="AP998" s="238">
        <f>IF($AL998="",0,'All Ticker P&amp;L'!E998)</f>
        <v>0</v>
      </c>
      <c r="AQ998" s="260">
        <f>IF($AL998="",0,'All Ticker P&amp;L'!J998*'All Ticker P&amp;L'!I998)</f>
        <v>0</v>
      </c>
      <c r="AR998" s="260">
        <f>IF($AL998="",0,'All Ticker P&amp;L'!L998)</f>
        <v>0</v>
      </c>
      <c r="AS998" s="261">
        <f>IF($AL998="",0,'All Ticker P&amp;L'!M998)</f>
        <v>0</v>
      </c>
      <c r="AT998" s="238" t="str">
        <f>IF($AL998="","",RANK(AR998,$AR$2:$AR$1001)+COUNTIF($AR$2:AR998,AR998)-1)</f>
        <v/>
      </c>
      <c r="AU998" s="238" t="str">
        <f>IF($AL998="","",RANK(AV998,$AV$2:$AV$1001)+COUNTIF($AV$2:AV998,AV998)-1)</f>
        <v/>
      </c>
      <c r="AV998" s="260">
        <f t="shared" si="62"/>
        <v>0</v>
      </c>
    </row>
    <row r="999" spans="26:48" ht="15" customHeight="1" x14ac:dyDescent="0.2">
      <c r="Z999" s="238" t="str">
        <f>Shares!A999</f>
        <v/>
      </c>
      <c r="AA999" s="238" t="str">
        <f>Shares!B999</f>
        <v/>
      </c>
      <c r="AB999" s="238" t="str">
        <f>Shares!C999</f>
        <v/>
      </c>
      <c r="AC999" s="238" t="str">
        <f>Shares!D999</f>
        <v/>
      </c>
      <c r="AD999" s="238">
        <f>IF($Z999="",0,Shares!E999)</f>
        <v>0</v>
      </c>
      <c r="AE999" s="260">
        <f>IF($Z999="",0,Shares!K999*Shares!J999)</f>
        <v>0</v>
      </c>
      <c r="AF999" s="261">
        <f t="shared" si="61"/>
        <v>0</v>
      </c>
      <c r="AG999" s="260">
        <f>IF($Z999="",0,Shares!M999)</f>
        <v>0</v>
      </c>
      <c r="AH999" s="261">
        <f>IF($Z999="",0,Shares!N999)</f>
        <v>0</v>
      </c>
      <c r="AI999" s="238" t="str">
        <f>IF($Z999="","",RANK(AE999,$AE$2:$AE$1001)+COUNTIF($AE$2:AE999,AE999)-1)</f>
        <v/>
      </c>
      <c r="AJ999" s="238" t="str">
        <f>IF($AD999&lt;0,COUNT($AJ$1:AJ998)+1,"")</f>
        <v/>
      </c>
      <c r="AL999" s="238" t="str">
        <f>'All Ticker P&amp;L'!A999</f>
        <v/>
      </c>
      <c r="AM999" s="238" t="str">
        <f>'All Ticker P&amp;L'!B999</f>
        <v/>
      </c>
      <c r="AN999" s="238" t="str">
        <f>'All Ticker P&amp;L'!C999</f>
        <v/>
      </c>
      <c r="AO999" s="238" t="str">
        <f>'All Ticker P&amp;L'!D999</f>
        <v/>
      </c>
      <c r="AP999" s="238">
        <f>IF($AL999="",0,'All Ticker P&amp;L'!E999)</f>
        <v>0</v>
      </c>
      <c r="AQ999" s="260">
        <f>IF($AL999="",0,'All Ticker P&amp;L'!J999*'All Ticker P&amp;L'!I999)</f>
        <v>0</v>
      </c>
      <c r="AR999" s="260">
        <f>IF($AL999="",0,'All Ticker P&amp;L'!L999)</f>
        <v>0</v>
      </c>
      <c r="AS999" s="261">
        <f>IF($AL999="",0,'All Ticker P&amp;L'!M999)</f>
        <v>0</v>
      </c>
      <c r="AT999" s="238" t="str">
        <f>IF($AL999="","",RANK(AR999,$AR$2:$AR$1001)+COUNTIF($AR$2:AR999,AR999)-1)</f>
        <v/>
      </c>
      <c r="AU999" s="238" t="str">
        <f>IF($AL999="","",RANK(AV999,$AV$2:$AV$1001)+COUNTIF($AV$2:AV999,AV999)-1)</f>
        <v/>
      </c>
      <c r="AV999" s="260">
        <f t="shared" si="62"/>
        <v>0</v>
      </c>
    </row>
    <row r="1000" spans="26:48" ht="15" customHeight="1" x14ac:dyDescent="0.2">
      <c r="Z1000" s="238" t="str">
        <f>Shares!A1000</f>
        <v/>
      </c>
      <c r="AA1000" s="238" t="str">
        <f>Shares!B1000</f>
        <v/>
      </c>
      <c r="AB1000" s="238" t="str">
        <f>Shares!C1000</f>
        <v/>
      </c>
      <c r="AC1000" s="238" t="str">
        <f>Shares!D1000</f>
        <v/>
      </c>
      <c r="AD1000" s="238">
        <f>IF($Z1000="",0,Shares!E1000)</f>
        <v>0</v>
      </c>
      <c r="AE1000" s="260">
        <f>IF($Z1000="",0,Shares!K1000*Shares!J1000)</f>
        <v>0</v>
      </c>
      <c r="AF1000" s="261">
        <f t="shared" si="61"/>
        <v>0</v>
      </c>
      <c r="AG1000" s="260">
        <f>IF($Z1000="",0,Shares!M1000)</f>
        <v>0</v>
      </c>
      <c r="AH1000" s="261">
        <f>IF($Z1000="",0,Shares!N1000)</f>
        <v>0</v>
      </c>
      <c r="AI1000" s="238" t="str">
        <f>IF($Z1000="","",RANK(AE1000,$AE$2:$AE$1001)+COUNTIF($AE$2:AE1000,AE1000)-1)</f>
        <v/>
      </c>
      <c r="AJ1000" s="238" t="str">
        <f>IF($AD1000&lt;0,COUNT($AJ$1:AJ999)+1,"")</f>
        <v/>
      </c>
      <c r="AL1000" s="238" t="str">
        <f>'All Ticker P&amp;L'!A1000</f>
        <v/>
      </c>
      <c r="AM1000" s="238" t="str">
        <f>'All Ticker P&amp;L'!B1000</f>
        <v/>
      </c>
      <c r="AN1000" s="238" t="str">
        <f>'All Ticker P&amp;L'!C1000</f>
        <v/>
      </c>
      <c r="AO1000" s="238" t="str">
        <f>'All Ticker P&amp;L'!D1000</f>
        <v/>
      </c>
      <c r="AP1000" s="238">
        <f>IF($AL1000="",0,'All Ticker P&amp;L'!E1000)</f>
        <v>0</v>
      </c>
      <c r="AQ1000" s="260">
        <f>IF($AL1000="",0,'All Ticker P&amp;L'!J1000*'All Ticker P&amp;L'!I1000)</f>
        <v>0</v>
      </c>
      <c r="AR1000" s="260">
        <f>IF($AL1000="",0,'All Ticker P&amp;L'!L1000)</f>
        <v>0</v>
      </c>
      <c r="AS1000" s="261">
        <f>IF($AL1000="",0,'All Ticker P&amp;L'!M1000)</f>
        <v>0</v>
      </c>
      <c r="AT1000" s="238" t="str">
        <f>IF($AL1000="","",RANK(AR1000,$AR$2:$AR$1001)+COUNTIF($AR$2:AR1000,AR1000)-1)</f>
        <v/>
      </c>
      <c r="AU1000" s="238" t="str">
        <f>IF($AL1000="","",RANK(AV1000,$AV$2:$AV$1001)+COUNTIF($AV$2:AV1000,AV1000)-1)</f>
        <v/>
      </c>
      <c r="AV1000" s="260">
        <f t="shared" si="62"/>
        <v>0</v>
      </c>
    </row>
    <row r="1001" spans="26:48" ht="15" customHeight="1" x14ac:dyDescent="0.2">
      <c r="Z1001" s="238" t="str">
        <f>Shares!A1001</f>
        <v/>
      </c>
      <c r="AA1001" s="238" t="str">
        <f>Shares!B1001</f>
        <v/>
      </c>
      <c r="AB1001" s="238" t="str">
        <f>Shares!C1001</f>
        <v/>
      </c>
      <c r="AC1001" s="238" t="str">
        <f>Shares!D1001</f>
        <v/>
      </c>
      <c r="AD1001" s="238">
        <f>IF($Z1001="",0,Shares!E1001)</f>
        <v>0</v>
      </c>
      <c r="AE1001" s="260">
        <f>IF($Z1001="",0,Shares!K1001*Shares!J1001)</f>
        <v>0</v>
      </c>
      <c r="AF1001" s="261">
        <f t="shared" si="61"/>
        <v>0</v>
      </c>
      <c r="AG1001" s="260">
        <f>IF($Z1001="",0,Shares!M1001)</f>
        <v>0</v>
      </c>
      <c r="AH1001" s="261">
        <f>IF($Z1001="",0,Shares!N1001)</f>
        <v>0</v>
      </c>
      <c r="AI1001" s="238" t="str">
        <f>IF($Z1001="","",RANK(AE1001,$AE$2:$AE$1001)+COUNTIF($AE$2:AE1001,AE1001)-1)</f>
        <v/>
      </c>
      <c r="AJ1001" s="238" t="str">
        <f>IF($AD1001&lt;0,COUNT($AJ$1:AJ1000)+1,"")</f>
        <v/>
      </c>
      <c r="AL1001" s="238" t="str">
        <f>'All Ticker P&amp;L'!A1001</f>
        <v/>
      </c>
      <c r="AM1001" s="238" t="str">
        <f>'All Ticker P&amp;L'!B1001</f>
        <v/>
      </c>
      <c r="AN1001" s="238" t="str">
        <f>'All Ticker P&amp;L'!C1001</f>
        <v/>
      </c>
      <c r="AO1001" s="238" t="str">
        <f>'All Ticker P&amp;L'!D1001</f>
        <v/>
      </c>
      <c r="AP1001" s="238">
        <f>IF($AL1001="",0,'All Ticker P&amp;L'!E1001)</f>
        <v>0</v>
      </c>
      <c r="AQ1001" s="260">
        <f>IF($AL1001="",0,'All Ticker P&amp;L'!J1001*'All Ticker P&amp;L'!I1001)</f>
        <v>0</v>
      </c>
      <c r="AR1001" s="260">
        <f>IF($AL1001="",0,'All Ticker P&amp;L'!L1001)</f>
        <v>0</v>
      </c>
      <c r="AS1001" s="261">
        <f>IF($AL1001="",0,'All Ticker P&amp;L'!M1001)</f>
        <v>0</v>
      </c>
      <c r="AT1001" s="238" t="str">
        <f>IF($AL1001="","",RANK(AR1001,$AR$2:$AR$1001)+COUNTIF($AR$2:AR1001,AR1001)-1)</f>
        <v/>
      </c>
      <c r="AU1001" s="238" t="str">
        <f>IF($AL1001="","",RANK(AV1001,$AV$2:$AV$1001)+COUNTIF($AV$2:AV1001,AV1001)-1)</f>
        <v/>
      </c>
      <c r="AV1001" s="260">
        <f t="shared" si="62"/>
        <v>0</v>
      </c>
    </row>
  </sheetData>
  <sheetProtection sheet="1" formatColumns="0" formatRows="0"/>
  <pageMargins left="0.75" right="0.75" top="1" bottom="1" header="0.511811023622047" footer="0.511811023622047"/>
  <pageSetup paperSize="9" orientation="portrait" horizontalDpi="300" verticalDpi="30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030A0"/>
  </sheetPr>
  <dimension ref="A1:F60"/>
  <sheetViews>
    <sheetView zoomScaleNormal="100" workbookViewId="0">
      <pane ySplit="7" topLeftCell="A8" activePane="bottomLeft" state="frozen"/>
      <selection pane="bottomLeft"/>
    </sheetView>
  </sheetViews>
  <sheetFormatPr baseColWidth="10" defaultColWidth="8.6640625" defaultRowHeight="13" x14ac:dyDescent="0.15"/>
  <cols>
    <col min="1" max="1" width="14" customWidth="1"/>
    <col min="2" max="2" width="17" customWidth="1"/>
    <col min="3" max="3" width="26" customWidth="1"/>
    <col min="4" max="4" width="14" customWidth="1"/>
    <col min="5" max="5" width="22" customWidth="1"/>
    <col min="6" max="6" width="40" customWidth="1"/>
  </cols>
  <sheetData>
    <row r="1" spans="1:6" ht="15" customHeight="1" x14ac:dyDescent="0.2">
      <c r="A1" s="73" t="s">
        <v>485</v>
      </c>
    </row>
    <row r="2" spans="1:6" ht="15" customHeight="1" x14ac:dyDescent="0.15">
      <c r="A2" s="35" t="s">
        <v>486</v>
      </c>
    </row>
    <row r="4" spans="1:6" ht="15" customHeight="1" x14ac:dyDescent="0.15">
      <c r="A4" s="108" t="s">
        <v>194</v>
      </c>
      <c r="B4" s="108" t="s">
        <v>487</v>
      </c>
      <c r="C4" s="108" t="s">
        <v>488</v>
      </c>
      <c r="D4" s="108" t="s">
        <v>489</v>
      </c>
      <c r="E4" s="108" t="s">
        <v>490</v>
      </c>
      <c r="F4" s="108" t="s">
        <v>190</v>
      </c>
    </row>
    <row r="5" spans="1:6" ht="15" customHeight="1" x14ac:dyDescent="0.15">
      <c r="A5" s="276">
        <f ca="1">TODAY()</f>
        <v>46238</v>
      </c>
      <c r="B5" s="277">
        <f>'Stock Dashboard'!$B$5</f>
        <v>177864.44309718916</v>
      </c>
      <c r="C5" s="278"/>
      <c r="D5" s="278"/>
      <c r="E5" s="277">
        <f>SUM(Txn[Dividend SGD])</f>
        <v>1090</v>
      </c>
      <c r="F5" s="278" t="s">
        <v>491</v>
      </c>
    </row>
    <row r="7" spans="1:6" ht="15" customHeight="1" x14ac:dyDescent="0.15">
      <c r="A7" s="30" t="s">
        <v>492</v>
      </c>
    </row>
    <row r="8" spans="1:6" ht="15" customHeight="1" x14ac:dyDescent="0.15">
      <c r="A8" s="279"/>
      <c r="B8" s="45"/>
      <c r="C8" s="27"/>
      <c r="D8" s="107"/>
      <c r="E8" s="27" t="str">
        <f>IF($A8="","",SUMIFS(Txn[Dividend SGD],Txn[Date of transaction (YYYY-MM-DD)],"&lt;="&amp;$A8))</f>
        <v/>
      </c>
    </row>
    <row r="9" spans="1:6" ht="15" customHeight="1" x14ac:dyDescent="0.15">
      <c r="A9" s="279"/>
      <c r="B9" s="45"/>
      <c r="C9" s="27" t="str">
        <f>IF(OR($A9="",NOT(ISNUMBER($A8))),"",-SUMIFS(Txn[Flow SGD],Txn[Date of transaction (YYYY-MM-DD)],"&gt;"&amp;$A8,Txn[Date of transaction (YYYY-MM-DD)],"&lt;="&amp;$A9))</f>
        <v/>
      </c>
      <c r="D9" s="107" t="str">
        <f t="shared" ref="D9:D40" si="0">IF(OR($C9="",$B9="",$B8=""),"",IFERROR(($B9-$B8-$C9)/$B8,""))</f>
        <v/>
      </c>
      <c r="E9" s="27" t="str">
        <f>IF($A9="","",SUMIFS(Txn[Dividend SGD],Txn[Date of transaction (YYYY-MM-DD)],"&lt;="&amp;$A9))</f>
        <v/>
      </c>
    </row>
    <row r="10" spans="1:6" ht="15" customHeight="1" x14ac:dyDescent="0.15">
      <c r="A10" s="279"/>
      <c r="B10" s="45"/>
      <c r="C10" s="27" t="str">
        <f>IF(OR($A10="",NOT(ISNUMBER($A9))),"",-SUMIFS(Txn[Flow SGD],Txn[Date of transaction (YYYY-MM-DD)],"&gt;"&amp;$A9,Txn[Date of transaction (YYYY-MM-DD)],"&lt;="&amp;$A10))</f>
        <v/>
      </c>
      <c r="D10" s="107" t="str">
        <f t="shared" si="0"/>
        <v/>
      </c>
      <c r="E10" s="27" t="str">
        <f>IF($A10="","",SUMIFS(Txn[Dividend SGD],Txn[Date of transaction (YYYY-MM-DD)],"&lt;="&amp;$A10))</f>
        <v/>
      </c>
    </row>
    <row r="11" spans="1:6" ht="15" customHeight="1" x14ac:dyDescent="0.15">
      <c r="A11" s="279"/>
      <c r="B11" s="45"/>
      <c r="C11" s="27" t="str">
        <f>IF(OR($A11="",NOT(ISNUMBER($A10))),"",-SUMIFS(Txn[Flow SGD],Txn[Date of transaction (YYYY-MM-DD)],"&gt;"&amp;$A10,Txn[Date of transaction (YYYY-MM-DD)],"&lt;="&amp;$A11))</f>
        <v/>
      </c>
      <c r="D11" s="107" t="str">
        <f t="shared" si="0"/>
        <v/>
      </c>
      <c r="E11" s="27" t="str">
        <f>IF($A11="","",SUMIFS(Txn[Dividend SGD],Txn[Date of transaction (YYYY-MM-DD)],"&lt;="&amp;$A11))</f>
        <v/>
      </c>
    </row>
    <row r="12" spans="1:6" ht="15" customHeight="1" x14ac:dyDescent="0.15">
      <c r="A12" s="279"/>
      <c r="B12" s="45"/>
      <c r="C12" s="27" t="str">
        <f>IF(OR($A12="",NOT(ISNUMBER($A11))),"",-SUMIFS(Txn[Flow SGD],Txn[Date of transaction (YYYY-MM-DD)],"&gt;"&amp;$A11,Txn[Date of transaction (YYYY-MM-DD)],"&lt;="&amp;$A12))</f>
        <v/>
      </c>
      <c r="D12" s="107" t="str">
        <f t="shared" si="0"/>
        <v/>
      </c>
      <c r="E12" s="27" t="str">
        <f>IF($A12="","",SUMIFS(Txn[Dividend SGD],Txn[Date of transaction (YYYY-MM-DD)],"&lt;="&amp;$A12))</f>
        <v/>
      </c>
    </row>
    <row r="13" spans="1:6" ht="15" customHeight="1" x14ac:dyDescent="0.15">
      <c r="A13" s="279"/>
      <c r="B13" s="45"/>
      <c r="C13" s="27" t="str">
        <f>IF(OR($A13="",NOT(ISNUMBER($A12))),"",-SUMIFS(Txn[Flow SGD],Txn[Date of transaction (YYYY-MM-DD)],"&gt;"&amp;$A12,Txn[Date of transaction (YYYY-MM-DD)],"&lt;="&amp;$A13))</f>
        <v/>
      </c>
      <c r="D13" s="107" t="str">
        <f t="shared" si="0"/>
        <v/>
      </c>
      <c r="E13" s="27" t="str">
        <f>IF($A13="","",SUMIFS(Txn[Dividend SGD],Txn[Date of transaction (YYYY-MM-DD)],"&lt;="&amp;$A13))</f>
        <v/>
      </c>
    </row>
    <row r="14" spans="1:6" ht="15" customHeight="1" x14ac:dyDescent="0.15">
      <c r="A14" s="279"/>
      <c r="B14" s="45"/>
      <c r="C14" s="27" t="str">
        <f>IF(OR($A14="",NOT(ISNUMBER($A13))),"",-SUMIFS(Txn[Flow SGD],Txn[Date of transaction (YYYY-MM-DD)],"&gt;"&amp;$A13,Txn[Date of transaction (YYYY-MM-DD)],"&lt;="&amp;$A14))</f>
        <v/>
      </c>
      <c r="D14" s="107" t="str">
        <f t="shared" si="0"/>
        <v/>
      </c>
      <c r="E14" s="27" t="str">
        <f>IF($A14="","",SUMIFS(Txn[Dividend SGD],Txn[Date of transaction (YYYY-MM-DD)],"&lt;="&amp;$A14))</f>
        <v/>
      </c>
    </row>
    <row r="15" spans="1:6" ht="15" customHeight="1" x14ac:dyDescent="0.15">
      <c r="A15" s="279"/>
      <c r="B15" s="45"/>
      <c r="C15" s="27" t="str">
        <f>IF(OR($A15="",NOT(ISNUMBER($A14))),"",-SUMIFS(Txn[Flow SGD],Txn[Date of transaction (YYYY-MM-DD)],"&gt;"&amp;$A14,Txn[Date of transaction (YYYY-MM-DD)],"&lt;="&amp;$A15))</f>
        <v/>
      </c>
      <c r="D15" s="107" t="str">
        <f t="shared" si="0"/>
        <v/>
      </c>
      <c r="E15" s="27" t="str">
        <f>IF($A15="","",SUMIFS(Txn[Dividend SGD],Txn[Date of transaction (YYYY-MM-DD)],"&lt;="&amp;$A15))</f>
        <v/>
      </c>
    </row>
    <row r="16" spans="1:6" ht="15" customHeight="1" x14ac:dyDescent="0.15">
      <c r="A16" s="279"/>
      <c r="B16" s="45"/>
      <c r="C16" s="27" t="str">
        <f>IF(OR($A16="",NOT(ISNUMBER($A15))),"",-SUMIFS(Txn[Flow SGD],Txn[Date of transaction (YYYY-MM-DD)],"&gt;"&amp;$A15,Txn[Date of transaction (YYYY-MM-DD)],"&lt;="&amp;$A16))</f>
        <v/>
      </c>
      <c r="D16" s="107" t="str">
        <f t="shared" si="0"/>
        <v/>
      </c>
      <c r="E16" s="27" t="str">
        <f>IF($A16="","",SUMIFS(Txn[Dividend SGD],Txn[Date of transaction (YYYY-MM-DD)],"&lt;="&amp;$A16))</f>
        <v/>
      </c>
    </row>
    <row r="17" spans="1:5" ht="15" customHeight="1" x14ac:dyDescent="0.15">
      <c r="A17" s="279"/>
      <c r="B17" s="45"/>
      <c r="C17" s="27" t="str">
        <f>IF(OR($A17="",NOT(ISNUMBER($A16))),"",-SUMIFS(Txn[Flow SGD],Txn[Date of transaction (YYYY-MM-DD)],"&gt;"&amp;$A16,Txn[Date of transaction (YYYY-MM-DD)],"&lt;="&amp;$A17))</f>
        <v/>
      </c>
      <c r="D17" s="107" t="str">
        <f t="shared" si="0"/>
        <v/>
      </c>
      <c r="E17" s="27" t="str">
        <f>IF($A17="","",SUMIFS(Txn[Dividend SGD],Txn[Date of transaction (YYYY-MM-DD)],"&lt;="&amp;$A17))</f>
        <v/>
      </c>
    </row>
    <row r="18" spans="1:5" ht="15" customHeight="1" x14ac:dyDescent="0.15">
      <c r="A18" s="279"/>
      <c r="B18" s="45"/>
      <c r="C18" s="27" t="str">
        <f>IF(OR($A18="",NOT(ISNUMBER($A17))),"",-SUMIFS(Txn[Flow SGD],Txn[Date of transaction (YYYY-MM-DD)],"&gt;"&amp;$A17,Txn[Date of transaction (YYYY-MM-DD)],"&lt;="&amp;$A18))</f>
        <v/>
      </c>
      <c r="D18" s="107" t="str">
        <f t="shared" si="0"/>
        <v/>
      </c>
      <c r="E18" s="27" t="str">
        <f>IF($A18="","",SUMIFS(Txn[Dividend SGD],Txn[Date of transaction (YYYY-MM-DD)],"&lt;="&amp;$A18))</f>
        <v/>
      </c>
    </row>
    <row r="19" spans="1:5" ht="15" customHeight="1" x14ac:dyDescent="0.15">
      <c r="A19" s="279"/>
      <c r="B19" s="45"/>
      <c r="C19" s="27" t="str">
        <f>IF(OR($A19="",NOT(ISNUMBER($A18))),"",-SUMIFS(Txn[Flow SGD],Txn[Date of transaction (YYYY-MM-DD)],"&gt;"&amp;$A18,Txn[Date of transaction (YYYY-MM-DD)],"&lt;="&amp;$A19))</f>
        <v/>
      </c>
      <c r="D19" s="107" t="str">
        <f t="shared" si="0"/>
        <v/>
      </c>
      <c r="E19" s="27" t="str">
        <f>IF($A19="","",SUMIFS(Txn[Dividend SGD],Txn[Date of transaction (YYYY-MM-DD)],"&lt;="&amp;$A19))</f>
        <v/>
      </c>
    </row>
    <row r="20" spans="1:5" ht="15" customHeight="1" x14ac:dyDescent="0.15">
      <c r="A20" s="279"/>
      <c r="B20" s="45"/>
      <c r="C20" s="27" t="str">
        <f>IF(OR($A20="",NOT(ISNUMBER($A19))),"",-SUMIFS(Txn[Flow SGD],Txn[Date of transaction (YYYY-MM-DD)],"&gt;"&amp;$A19,Txn[Date of transaction (YYYY-MM-DD)],"&lt;="&amp;$A20))</f>
        <v/>
      </c>
      <c r="D20" s="107" t="str">
        <f t="shared" si="0"/>
        <v/>
      </c>
      <c r="E20" s="27" t="str">
        <f>IF($A20="","",SUMIFS(Txn[Dividend SGD],Txn[Date of transaction (YYYY-MM-DD)],"&lt;="&amp;$A20))</f>
        <v/>
      </c>
    </row>
    <row r="21" spans="1:5" ht="15" customHeight="1" x14ac:dyDescent="0.15">
      <c r="A21" s="279"/>
      <c r="B21" s="45"/>
      <c r="C21" s="27" t="str">
        <f>IF(OR($A21="",NOT(ISNUMBER($A20))),"",-SUMIFS(Txn[Flow SGD],Txn[Date of transaction (YYYY-MM-DD)],"&gt;"&amp;$A20,Txn[Date of transaction (YYYY-MM-DD)],"&lt;="&amp;$A21))</f>
        <v/>
      </c>
      <c r="D21" s="107" t="str">
        <f t="shared" si="0"/>
        <v/>
      </c>
      <c r="E21" s="27" t="str">
        <f>IF($A21="","",SUMIFS(Txn[Dividend SGD],Txn[Date of transaction (YYYY-MM-DD)],"&lt;="&amp;$A21))</f>
        <v/>
      </c>
    </row>
    <row r="22" spans="1:5" ht="15" customHeight="1" x14ac:dyDescent="0.15">
      <c r="A22" s="279"/>
      <c r="B22" s="45"/>
      <c r="C22" s="27" t="str">
        <f>IF(OR($A22="",NOT(ISNUMBER($A21))),"",-SUMIFS(Txn[Flow SGD],Txn[Date of transaction (YYYY-MM-DD)],"&gt;"&amp;$A21,Txn[Date of transaction (YYYY-MM-DD)],"&lt;="&amp;$A22))</f>
        <v/>
      </c>
      <c r="D22" s="107" t="str">
        <f t="shared" si="0"/>
        <v/>
      </c>
      <c r="E22" s="27" t="str">
        <f>IF($A22="","",SUMIFS(Txn[Dividend SGD],Txn[Date of transaction (YYYY-MM-DD)],"&lt;="&amp;$A22))</f>
        <v/>
      </c>
    </row>
    <row r="23" spans="1:5" ht="15" customHeight="1" x14ac:dyDescent="0.15">
      <c r="A23" s="279"/>
      <c r="B23" s="45"/>
      <c r="C23" s="27" t="str">
        <f>IF(OR($A23="",NOT(ISNUMBER($A22))),"",-SUMIFS(Txn[Flow SGD],Txn[Date of transaction (YYYY-MM-DD)],"&gt;"&amp;$A22,Txn[Date of transaction (YYYY-MM-DD)],"&lt;="&amp;$A23))</f>
        <v/>
      </c>
      <c r="D23" s="107" t="str">
        <f t="shared" si="0"/>
        <v/>
      </c>
      <c r="E23" s="27" t="str">
        <f>IF($A23="","",SUMIFS(Txn[Dividend SGD],Txn[Date of transaction (YYYY-MM-DD)],"&lt;="&amp;$A23))</f>
        <v/>
      </c>
    </row>
    <row r="24" spans="1:5" ht="15" customHeight="1" x14ac:dyDescent="0.15">
      <c r="A24" s="279"/>
      <c r="B24" s="45"/>
      <c r="C24" s="27" t="str">
        <f>IF(OR($A24="",NOT(ISNUMBER($A23))),"",-SUMIFS(Txn[Flow SGD],Txn[Date of transaction (YYYY-MM-DD)],"&gt;"&amp;$A23,Txn[Date of transaction (YYYY-MM-DD)],"&lt;="&amp;$A24))</f>
        <v/>
      </c>
      <c r="D24" s="107" t="str">
        <f t="shared" si="0"/>
        <v/>
      </c>
      <c r="E24" s="27" t="str">
        <f>IF($A24="","",SUMIFS(Txn[Dividend SGD],Txn[Date of transaction (YYYY-MM-DD)],"&lt;="&amp;$A24))</f>
        <v/>
      </c>
    </row>
    <row r="25" spans="1:5" ht="15" customHeight="1" x14ac:dyDescent="0.15">
      <c r="A25" s="279"/>
      <c r="B25" s="45"/>
      <c r="C25" s="27" t="str">
        <f>IF(OR($A25="",NOT(ISNUMBER($A24))),"",-SUMIFS(Txn[Flow SGD],Txn[Date of transaction (YYYY-MM-DD)],"&gt;"&amp;$A24,Txn[Date of transaction (YYYY-MM-DD)],"&lt;="&amp;$A25))</f>
        <v/>
      </c>
      <c r="D25" s="107" t="str">
        <f t="shared" si="0"/>
        <v/>
      </c>
      <c r="E25" s="27" t="str">
        <f>IF($A25="","",SUMIFS(Txn[Dividend SGD],Txn[Date of transaction (YYYY-MM-DD)],"&lt;="&amp;$A25))</f>
        <v/>
      </c>
    </row>
    <row r="26" spans="1:5" ht="15" customHeight="1" x14ac:dyDescent="0.15">
      <c r="A26" s="279"/>
      <c r="B26" s="45"/>
      <c r="C26" s="27" t="str">
        <f>IF(OR($A26="",NOT(ISNUMBER($A25))),"",-SUMIFS(Txn[Flow SGD],Txn[Date of transaction (YYYY-MM-DD)],"&gt;"&amp;$A25,Txn[Date of transaction (YYYY-MM-DD)],"&lt;="&amp;$A26))</f>
        <v/>
      </c>
      <c r="D26" s="107" t="str">
        <f t="shared" si="0"/>
        <v/>
      </c>
      <c r="E26" s="27" t="str">
        <f>IF($A26="","",SUMIFS(Txn[Dividend SGD],Txn[Date of transaction (YYYY-MM-DD)],"&lt;="&amp;$A26))</f>
        <v/>
      </c>
    </row>
    <row r="27" spans="1:5" ht="15" customHeight="1" x14ac:dyDescent="0.15">
      <c r="A27" s="279"/>
      <c r="B27" s="45"/>
      <c r="C27" s="27" t="str">
        <f>IF(OR($A27="",NOT(ISNUMBER($A26))),"",-SUMIFS(Txn[Flow SGD],Txn[Date of transaction (YYYY-MM-DD)],"&gt;"&amp;$A26,Txn[Date of transaction (YYYY-MM-DD)],"&lt;="&amp;$A27))</f>
        <v/>
      </c>
      <c r="D27" s="107" t="str">
        <f t="shared" si="0"/>
        <v/>
      </c>
      <c r="E27" s="27" t="str">
        <f>IF($A27="","",SUMIFS(Txn[Dividend SGD],Txn[Date of transaction (YYYY-MM-DD)],"&lt;="&amp;$A27))</f>
        <v/>
      </c>
    </row>
    <row r="28" spans="1:5" ht="15" customHeight="1" x14ac:dyDescent="0.15">
      <c r="A28" s="279"/>
      <c r="B28" s="45"/>
      <c r="C28" s="27" t="str">
        <f>IF(OR($A28="",NOT(ISNUMBER($A27))),"",-SUMIFS(Txn[Flow SGD],Txn[Date of transaction (YYYY-MM-DD)],"&gt;"&amp;$A27,Txn[Date of transaction (YYYY-MM-DD)],"&lt;="&amp;$A28))</f>
        <v/>
      </c>
      <c r="D28" s="107" t="str">
        <f t="shared" si="0"/>
        <v/>
      </c>
      <c r="E28" s="27" t="str">
        <f>IF($A28="","",SUMIFS(Txn[Dividend SGD],Txn[Date of transaction (YYYY-MM-DD)],"&lt;="&amp;$A28))</f>
        <v/>
      </c>
    </row>
    <row r="29" spans="1:5" ht="15" customHeight="1" x14ac:dyDescent="0.15">
      <c r="A29" s="279"/>
      <c r="B29" s="45"/>
      <c r="C29" s="27" t="str">
        <f>IF(OR($A29="",NOT(ISNUMBER($A28))),"",-SUMIFS(Txn[Flow SGD],Txn[Date of transaction (YYYY-MM-DD)],"&gt;"&amp;$A28,Txn[Date of transaction (YYYY-MM-DD)],"&lt;="&amp;$A29))</f>
        <v/>
      </c>
      <c r="D29" s="107" t="str">
        <f t="shared" si="0"/>
        <v/>
      </c>
      <c r="E29" s="27" t="str">
        <f>IF($A29="","",SUMIFS(Txn[Dividend SGD],Txn[Date of transaction (YYYY-MM-DD)],"&lt;="&amp;$A29))</f>
        <v/>
      </c>
    </row>
    <row r="30" spans="1:5" ht="15" customHeight="1" x14ac:dyDescent="0.15">
      <c r="A30" s="279"/>
      <c r="B30" s="45"/>
      <c r="C30" s="27" t="str">
        <f>IF(OR($A30="",NOT(ISNUMBER($A29))),"",-SUMIFS(Txn[Flow SGD],Txn[Date of transaction (YYYY-MM-DD)],"&gt;"&amp;$A29,Txn[Date of transaction (YYYY-MM-DD)],"&lt;="&amp;$A30))</f>
        <v/>
      </c>
      <c r="D30" s="107" t="str">
        <f t="shared" si="0"/>
        <v/>
      </c>
      <c r="E30" s="27" t="str">
        <f>IF($A30="","",SUMIFS(Txn[Dividend SGD],Txn[Date of transaction (YYYY-MM-DD)],"&lt;="&amp;$A30))</f>
        <v/>
      </c>
    </row>
    <row r="31" spans="1:5" ht="15" customHeight="1" x14ac:dyDescent="0.15">
      <c r="A31" s="279"/>
      <c r="B31" s="45"/>
      <c r="C31" s="27" t="str">
        <f>IF(OR($A31="",NOT(ISNUMBER($A30))),"",-SUMIFS(Txn[Flow SGD],Txn[Date of transaction (YYYY-MM-DD)],"&gt;"&amp;$A30,Txn[Date of transaction (YYYY-MM-DD)],"&lt;="&amp;$A31))</f>
        <v/>
      </c>
      <c r="D31" s="107" t="str">
        <f t="shared" si="0"/>
        <v/>
      </c>
      <c r="E31" s="27" t="str">
        <f>IF($A31="","",SUMIFS(Txn[Dividend SGD],Txn[Date of transaction (YYYY-MM-DD)],"&lt;="&amp;$A31))</f>
        <v/>
      </c>
    </row>
    <row r="32" spans="1:5" ht="15" customHeight="1" x14ac:dyDescent="0.15">
      <c r="A32" s="279"/>
      <c r="B32" s="45"/>
      <c r="C32" s="27" t="str">
        <f>IF(OR($A32="",NOT(ISNUMBER($A31))),"",-SUMIFS(Txn[Flow SGD],Txn[Date of transaction (YYYY-MM-DD)],"&gt;"&amp;$A31,Txn[Date of transaction (YYYY-MM-DD)],"&lt;="&amp;$A32))</f>
        <v/>
      </c>
      <c r="D32" s="107" t="str">
        <f t="shared" si="0"/>
        <v/>
      </c>
      <c r="E32" s="27" t="str">
        <f>IF($A32="","",SUMIFS(Txn[Dividend SGD],Txn[Date of transaction (YYYY-MM-DD)],"&lt;="&amp;$A32))</f>
        <v/>
      </c>
    </row>
    <row r="33" spans="1:5" ht="15" customHeight="1" x14ac:dyDescent="0.15">
      <c r="A33" s="279"/>
      <c r="B33" s="45"/>
      <c r="C33" s="27" t="str">
        <f>IF(OR($A33="",NOT(ISNUMBER($A32))),"",-SUMIFS(Txn[Flow SGD],Txn[Date of transaction (YYYY-MM-DD)],"&gt;"&amp;$A32,Txn[Date of transaction (YYYY-MM-DD)],"&lt;="&amp;$A33))</f>
        <v/>
      </c>
      <c r="D33" s="107" t="str">
        <f t="shared" si="0"/>
        <v/>
      </c>
      <c r="E33" s="27" t="str">
        <f>IF($A33="","",SUMIFS(Txn[Dividend SGD],Txn[Date of transaction (YYYY-MM-DD)],"&lt;="&amp;$A33))</f>
        <v/>
      </c>
    </row>
    <row r="34" spans="1:5" ht="15" customHeight="1" x14ac:dyDescent="0.15">
      <c r="A34" s="279"/>
      <c r="B34" s="45"/>
      <c r="C34" s="27" t="str">
        <f>IF(OR($A34="",NOT(ISNUMBER($A33))),"",-SUMIFS(Txn[Flow SGD],Txn[Date of transaction (YYYY-MM-DD)],"&gt;"&amp;$A33,Txn[Date of transaction (YYYY-MM-DD)],"&lt;="&amp;$A34))</f>
        <v/>
      </c>
      <c r="D34" s="107" t="str">
        <f t="shared" si="0"/>
        <v/>
      </c>
      <c r="E34" s="27" t="str">
        <f>IF($A34="","",SUMIFS(Txn[Dividend SGD],Txn[Date of transaction (YYYY-MM-DD)],"&lt;="&amp;$A34))</f>
        <v/>
      </c>
    </row>
    <row r="35" spans="1:5" ht="15" customHeight="1" x14ac:dyDescent="0.15">
      <c r="A35" s="279"/>
      <c r="B35" s="45"/>
      <c r="C35" s="27" t="str">
        <f>IF(OR($A35="",NOT(ISNUMBER($A34))),"",-SUMIFS(Txn[Flow SGD],Txn[Date of transaction (YYYY-MM-DD)],"&gt;"&amp;$A34,Txn[Date of transaction (YYYY-MM-DD)],"&lt;="&amp;$A35))</f>
        <v/>
      </c>
      <c r="D35" s="107" t="str">
        <f t="shared" si="0"/>
        <v/>
      </c>
      <c r="E35" s="27" t="str">
        <f>IF($A35="","",SUMIFS(Txn[Dividend SGD],Txn[Date of transaction (YYYY-MM-DD)],"&lt;="&amp;$A35))</f>
        <v/>
      </c>
    </row>
    <row r="36" spans="1:5" ht="15" customHeight="1" x14ac:dyDescent="0.15">
      <c r="A36" s="279"/>
      <c r="B36" s="45"/>
      <c r="C36" s="27" t="str">
        <f>IF(OR($A36="",NOT(ISNUMBER($A35))),"",-SUMIFS(Txn[Flow SGD],Txn[Date of transaction (YYYY-MM-DD)],"&gt;"&amp;$A35,Txn[Date of transaction (YYYY-MM-DD)],"&lt;="&amp;$A36))</f>
        <v/>
      </c>
      <c r="D36" s="107" t="str">
        <f t="shared" si="0"/>
        <v/>
      </c>
      <c r="E36" s="27" t="str">
        <f>IF($A36="","",SUMIFS(Txn[Dividend SGD],Txn[Date of transaction (YYYY-MM-DD)],"&lt;="&amp;$A36))</f>
        <v/>
      </c>
    </row>
    <row r="37" spans="1:5" ht="15" customHeight="1" x14ac:dyDescent="0.15">
      <c r="A37" s="279"/>
      <c r="B37" s="45"/>
      <c r="C37" s="27" t="str">
        <f>IF(OR($A37="",NOT(ISNUMBER($A36))),"",-SUMIFS(Txn[Flow SGD],Txn[Date of transaction (YYYY-MM-DD)],"&gt;"&amp;$A36,Txn[Date of transaction (YYYY-MM-DD)],"&lt;="&amp;$A37))</f>
        <v/>
      </c>
      <c r="D37" s="107" t="str">
        <f t="shared" si="0"/>
        <v/>
      </c>
      <c r="E37" s="27" t="str">
        <f>IF($A37="","",SUMIFS(Txn[Dividend SGD],Txn[Date of transaction (YYYY-MM-DD)],"&lt;="&amp;$A37))</f>
        <v/>
      </c>
    </row>
    <row r="38" spans="1:5" ht="15" customHeight="1" x14ac:dyDescent="0.15">
      <c r="A38" s="279"/>
      <c r="B38" s="45"/>
      <c r="C38" s="27" t="str">
        <f>IF(OR($A38="",NOT(ISNUMBER($A37))),"",-SUMIFS(Txn[Flow SGD],Txn[Date of transaction (YYYY-MM-DD)],"&gt;"&amp;$A37,Txn[Date of transaction (YYYY-MM-DD)],"&lt;="&amp;$A38))</f>
        <v/>
      </c>
      <c r="D38" s="107" t="str">
        <f t="shared" si="0"/>
        <v/>
      </c>
      <c r="E38" s="27" t="str">
        <f>IF($A38="","",SUMIFS(Txn[Dividend SGD],Txn[Date of transaction (YYYY-MM-DD)],"&lt;="&amp;$A38))</f>
        <v/>
      </c>
    </row>
    <row r="39" spans="1:5" ht="15" customHeight="1" x14ac:dyDescent="0.15">
      <c r="A39" s="279"/>
      <c r="B39" s="45"/>
      <c r="C39" s="27" t="str">
        <f>IF(OR($A39="",NOT(ISNUMBER($A38))),"",-SUMIFS(Txn[Flow SGD],Txn[Date of transaction (YYYY-MM-DD)],"&gt;"&amp;$A38,Txn[Date of transaction (YYYY-MM-DD)],"&lt;="&amp;$A39))</f>
        <v/>
      </c>
      <c r="D39" s="107" t="str">
        <f t="shared" si="0"/>
        <v/>
      </c>
      <c r="E39" s="27" t="str">
        <f>IF($A39="","",SUMIFS(Txn[Dividend SGD],Txn[Date of transaction (YYYY-MM-DD)],"&lt;="&amp;$A39))</f>
        <v/>
      </c>
    </row>
    <row r="40" spans="1:5" ht="15" customHeight="1" x14ac:dyDescent="0.15">
      <c r="A40" s="279"/>
      <c r="B40" s="45"/>
      <c r="C40" s="27" t="str">
        <f>IF(OR($A40="",NOT(ISNUMBER($A39))),"",-SUMIFS(Txn[Flow SGD],Txn[Date of transaction (YYYY-MM-DD)],"&gt;"&amp;$A39,Txn[Date of transaction (YYYY-MM-DD)],"&lt;="&amp;$A40))</f>
        <v/>
      </c>
      <c r="D40" s="107" t="str">
        <f t="shared" si="0"/>
        <v/>
      </c>
      <c r="E40" s="27" t="str">
        <f>IF($A40="","",SUMIFS(Txn[Dividend SGD],Txn[Date of transaction (YYYY-MM-DD)],"&lt;="&amp;$A40))</f>
        <v/>
      </c>
    </row>
    <row r="41" spans="1:5" ht="15" customHeight="1" x14ac:dyDescent="0.15">
      <c r="A41" s="279"/>
      <c r="B41" s="45"/>
      <c r="C41" s="27" t="str">
        <f>IF(OR($A41="",NOT(ISNUMBER($A40))),"",-SUMIFS(Txn[Flow SGD],Txn[Date of transaction (YYYY-MM-DD)],"&gt;"&amp;$A40,Txn[Date of transaction (YYYY-MM-DD)],"&lt;="&amp;$A41))</f>
        <v/>
      </c>
      <c r="D41" s="107" t="str">
        <f t="shared" ref="D41:D60" si="1">IF(OR($C41="",$B41="",$B40=""),"",IFERROR(($B41-$B40-$C41)/$B40,""))</f>
        <v/>
      </c>
      <c r="E41" s="27" t="str">
        <f>IF($A41="","",SUMIFS(Txn[Dividend SGD],Txn[Date of transaction (YYYY-MM-DD)],"&lt;="&amp;$A41))</f>
        <v/>
      </c>
    </row>
    <row r="42" spans="1:5" ht="15" customHeight="1" x14ac:dyDescent="0.15">
      <c r="A42" s="279"/>
      <c r="B42" s="45"/>
      <c r="C42" s="27" t="str">
        <f>IF(OR($A42="",NOT(ISNUMBER($A41))),"",-SUMIFS(Txn[Flow SGD],Txn[Date of transaction (YYYY-MM-DD)],"&gt;"&amp;$A41,Txn[Date of transaction (YYYY-MM-DD)],"&lt;="&amp;$A42))</f>
        <v/>
      </c>
      <c r="D42" s="107" t="str">
        <f t="shared" si="1"/>
        <v/>
      </c>
      <c r="E42" s="27" t="str">
        <f>IF($A42="","",SUMIFS(Txn[Dividend SGD],Txn[Date of transaction (YYYY-MM-DD)],"&lt;="&amp;$A42))</f>
        <v/>
      </c>
    </row>
    <row r="43" spans="1:5" ht="15" customHeight="1" x14ac:dyDescent="0.15">
      <c r="A43" s="279"/>
      <c r="B43" s="45"/>
      <c r="C43" s="27" t="str">
        <f>IF(OR($A43="",NOT(ISNUMBER($A42))),"",-SUMIFS(Txn[Flow SGD],Txn[Date of transaction (YYYY-MM-DD)],"&gt;"&amp;$A42,Txn[Date of transaction (YYYY-MM-DD)],"&lt;="&amp;$A43))</f>
        <v/>
      </c>
      <c r="D43" s="107" t="str">
        <f t="shared" si="1"/>
        <v/>
      </c>
      <c r="E43" s="27" t="str">
        <f>IF($A43="","",SUMIFS(Txn[Dividend SGD],Txn[Date of transaction (YYYY-MM-DD)],"&lt;="&amp;$A43))</f>
        <v/>
      </c>
    </row>
    <row r="44" spans="1:5" ht="15" customHeight="1" x14ac:dyDescent="0.15">
      <c r="A44" s="279"/>
      <c r="B44" s="45"/>
      <c r="C44" s="27" t="str">
        <f>IF(OR($A44="",NOT(ISNUMBER($A43))),"",-SUMIFS(Txn[Flow SGD],Txn[Date of transaction (YYYY-MM-DD)],"&gt;"&amp;$A43,Txn[Date of transaction (YYYY-MM-DD)],"&lt;="&amp;$A44))</f>
        <v/>
      </c>
      <c r="D44" s="107" t="str">
        <f t="shared" si="1"/>
        <v/>
      </c>
      <c r="E44" s="27" t="str">
        <f>IF($A44="","",SUMIFS(Txn[Dividend SGD],Txn[Date of transaction (YYYY-MM-DD)],"&lt;="&amp;$A44))</f>
        <v/>
      </c>
    </row>
    <row r="45" spans="1:5" ht="15" customHeight="1" x14ac:dyDescent="0.15">
      <c r="A45" s="279"/>
      <c r="B45" s="45"/>
      <c r="C45" s="27" t="str">
        <f>IF(OR($A45="",NOT(ISNUMBER($A44))),"",-SUMIFS(Txn[Flow SGD],Txn[Date of transaction (YYYY-MM-DD)],"&gt;"&amp;$A44,Txn[Date of transaction (YYYY-MM-DD)],"&lt;="&amp;$A45))</f>
        <v/>
      </c>
      <c r="D45" s="107" t="str">
        <f t="shared" si="1"/>
        <v/>
      </c>
      <c r="E45" s="27" t="str">
        <f>IF($A45="","",SUMIFS(Txn[Dividend SGD],Txn[Date of transaction (YYYY-MM-DD)],"&lt;="&amp;$A45))</f>
        <v/>
      </c>
    </row>
    <row r="46" spans="1:5" ht="15" customHeight="1" x14ac:dyDescent="0.15">
      <c r="A46" s="279"/>
      <c r="B46" s="45"/>
      <c r="C46" s="27" t="str">
        <f>IF(OR($A46="",NOT(ISNUMBER($A45))),"",-SUMIFS(Txn[Flow SGD],Txn[Date of transaction (YYYY-MM-DD)],"&gt;"&amp;$A45,Txn[Date of transaction (YYYY-MM-DD)],"&lt;="&amp;$A46))</f>
        <v/>
      </c>
      <c r="D46" s="107" t="str">
        <f t="shared" si="1"/>
        <v/>
      </c>
      <c r="E46" s="27" t="str">
        <f>IF($A46="","",SUMIFS(Txn[Dividend SGD],Txn[Date of transaction (YYYY-MM-DD)],"&lt;="&amp;$A46))</f>
        <v/>
      </c>
    </row>
    <row r="47" spans="1:5" ht="15" customHeight="1" x14ac:dyDescent="0.15">
      <c r="A47" s="279"/>
      <c r="B47" s="45"/>
      <c r="C47" s="27" t="str">
        <f>IF(OR($A47="",NOT(ISNUMBER($A46))),"",-SUMIFS(Txn[Flow SGD],Txn[Date of transaction (YYYY-MM-DD)],"&gt;"&amp;$A46,Txn[Date of transaction (YYYY-MM-DD)],"&lt;="&amp;$A47))</f>
        <v/>
      </c>
      <c r="D47" s="107" t="str">
        <f t="shared" si="1"/>
        <v/>
      </c>
      <c r="E47" s="27" t="str">
        <f>IF($A47="","",SUMIFS(Txn[Dividend SGD],Txn[Date of transaction (YYYY-MM-DD)],"&lt;="&amp;$A47))</f>
        <v/>
      </c>
    </row>
    <row r="48" spans="1:5" ht="15" customHeight="1" x14ac:dyDescent="0.15">
      <c r="A48" s="279"/>
      <c r="B48" s="45"/>
      <c r="C48" s="27" t="str">
        <f>IF(OR($A48="",NOT(ISNUMBER($A47))),"",-SUMIFS(Txn[Flow SGD],Txn[Date of transaction (YYYY-MM-DD)],"&gt;"&amp;$A47,Txn[Date of transaction (YYYY-MM-DD)],"&lt;="&amp;$A48))</f>
        <v/>
      </c>
      <c r="D48" s="107" t="str">
        <f t="shared" si="1"/>
        <v/>
      </c>
      <c r="E48" s="27" t="str">
        <f>IF($A48="","",SUMIFS(Txn[Dividend SGD],Txn[Date of transaction (YYYY-MM-DD)],"&lt;="&amp;$A48))</f>
        <v/>
      </c>
    </row>
    <row r="49" spans="1:5" ht="15" customHeight="1" x14ac:dyDescent="0.15">
      <c r="A49" s="279"/>
      <c r="B49" s="45"/>
      <c r="C49" s="27" t="str">
        <f>IF(OR($A49="",NOT(ISNUMBER($A48))),"",-SUMIFS(Txn[Flow SGD],Txn[Date of transaction (YYYY-MM-DD)],"&gt;"&amp;$A48,Txn[Date of transaction (YYYY-MM-DD)],"&lt;="&amp;$A49))</f>
        <v/>
      </c>
      <c r="D49" s="107" t="str">
        <f t="shared" si="1"/>
        <v/>
      </c>
      <c r="E49" s="27" t="str">
        <f>IF($A49="","",SUMIFS(Txn[Dividend SGD],Txn[Date of transaction (YYYY-MM-DD)],"&lt;="&amp;$A49))</f>
        <v/>
      </c>
    </row>
    <row r="50" spans="1:5" ht="15" customHeight="1" x14ac:dyDescent="0.15">
      <c r="A50" s="279"/>
      <c r="B50" s="45"/>
      <c r="C50" s="27" t="str">
        <f>IF(OR($A50="",NOT(ISNUMBER($A49))),"",-SUMIFS(Txn[Flow SGD],Txn[Date of transaction (YYYY-MM-DD)],"&gt;"&amp;$A49,Txn[Date of transaction (YYYY-MM-DD)],"&lt;="&amp;$A50))</f>
        <v/>
      </c>
      <c r="D50" s="107" t="str">
        <f t="shared" si="1"/>
        <v/>
      </c>
      <c r="E50" s="27" t="str">
        <f>IF($A50="","",SUMIFS(Txn[Dividend SGD],Txn[Date of transaction (YYYY-MM-DD)],"&lt;="&amp;$A50))</f>
        <v/>
      </c>
    </row>
    <row r="51" spans="1:5" ht="15" customHeight="1" x14ac:dyDescent="0.15">
      <c r="A51" s="279"/>
      <c r="B51" s="45"/>
      <c r="C51" s="27" t="str">
        <f>IF(OR($A51="",NOT(ISNUMBER($A50))),"",-SUMIFS(Txn[Flow SGD],Txn[Date of transaction (YYYY-MM-DD)],"&gt;"&amp;$A50,Txn[Date of transaction (YYYY-MM-DD)],"&lt;="&amp;$A51))</f>
        <v/>
      </c>
      <c r="D51" s="107" t="str">
        <f t="shared" si="1"/>
        <v/>
      </c>
      <c r="E51" s="27" t="str">
        <f>IF($A51="","",SUMIFS(Txn[Dividend SGD],Txn[Date of transaction (YYYY-MM-DD)],"&lt;="&amp;$A51))</f>
        <v/>
      </c>
    </row>
    <row r="52" spans="1:5" ht="15" customHeight="1" x14ac:dyDescent="0.15">
      <c r="A52" s="279"/>
      <c r="B52" s="45"/>
      <c r="C52" s="27" t="str">
        <f>IF(OR($A52="",NOT(ISNUMBER($A51))),"",-SUMIFS(Txn[Flow SGD],Txn[Date of transaction (YYYY-MM-DD)],"&gt;"&amp;$A51,Txn[Date of transaction (YYYY-MM-DD)],"&lt;="&amp;$A52))</f>
        <v/>
      </c>
      <c r="D52" s="107" t="str">
        <f t="shared" si="1"/>
        <v/>
      </c>
      <c r="E52" s="27" t="str">
        <f>IF($A52="","",SUMIFS(Txn[Dividend SGD],Txn[Date of transaction (YYYY-MM-DD)],"&lt;="&amp;$A52))</f>
        <v/>
      </c>
    </row>
    <row r="53" spans="1:5" ht="15" customHeight="1" x14ac:dyDescent="0.15">
      <c r="A53" s="279"/>
      <c r="B53" s="45"/>
      <c r="C53" s="27" t="str">
        <f>IF(OR($A53="",NOT(ISNUMBER($A52))),"",-SUMIFS(Txn[Flow SGD],Txn[Date of transaction (YYYY-MM-DD)],"&gt;"&amp;$A52,Txn[Date of transaction (YYYY-MM-DD)],"&lt;="&amp;$A53))</f>
        <v/>
      </c>
      <c r="D53" s="107" t="str">
        <f t="shared" si="1"/>
        <v/>
      </c>
      <c r="E53" s="27" t="str">
        <f>IF($A53="","",SUMIFS(Txn[Dividend SGD],Txn[Date of transaction (YYYY-MM-DD)],"&lt;="&amp;$A53))</f>
        <v/>
      </c>
    </row>
    <row r="54" spans="1:5" ht="15" customHeight="1" x14ac:dyDescent="0.15">
      <c r="A54" s="279"/>
      <c r="B54" s="45"/>
      <c r="C54" s="27" t="str">
        <f>IF(OR($A54="",NOT(ISNUMBER($A53))),"",-SUMIFS(Txn[Flow SGD],Txn[Date of transaction (YYYY-MM-DD)],"&gt;"&amp;$A53,Txn[Date of transaction (YYYY-MM-DD)],"&lt;="&amp;$A54))</f>
        <v/>
      </c>
      <c r="D54" s="107" t="str">
        <f t="shared" si="1"/>
        <v/>
      </c>
      <c r="E54" s="27" t="str">
        <f>IF($A54="","",SUMIFS(Txn[Dividend SGD],Txn[Date of transaction (YYYY-MM-DD)],"&lt;="&amp;$A54))</f>
        <v/>
      </c>
    </row>
    <row r="55" spans="1:5" ht="15" customHeight="1" x14ac:dyDescent="0.15">
      <c r="A55" s="279"/>
      <c r="B55" s="45"/>
      <c r="C55" s="27" t="str">
        <f>IF(OR($A55="",NOT(ISNUMBER($A54))),"",-SUMIFS(Txn[Flow SGD],Txn[Date of transaction (YYYY-MM-DD)],"&gt;"&amp;$A54,Txn[Date of transaction (YYYY-MM-DD)],"&lt;="&amp;$A55))</f>
        <v/>
      </c>
      <c r="D55" s="107" t="str">
        <f t="shared" si="1"/>
        <v/>
      </c>
      <c r="E55" s="27" t="str">
        <f>IF($A55="","",SUMIFS(Txn[Dividend SGD],Txn[Date of transaction (YYYY-MM-DD)],"&lt;="&amp;$A55))</f>
        <v/>
      </c>
    </row>
    <row r="56" spans="1:5" ht="15" customHeight="1" x14ac:dyDescent="0.15">
      <c r="A56" s="279"/>
      <c r="B56" s="45"/>
      <c r="C56" s="27" t="str">
        <f>IF(OR($A56="",NOT(ISNUMBER($A55))),"",-SUMIFS(Txn[Flow SGD],Txn[Date of transaction (YYYY-MM-DD)],"&gt;"&amp;$A55,Txn[Date of transaction (YYYY-MM-DD)],"&lt;="&amp;$A56))</f>
        <v/>
      </c>
      <c r="D56" s="107" t="str">
        <f t="shared" si="1"/>
        <v/>
      </c>
      <c r="E56" s="27" t="str">
        <f>IF($A56="","",SUMIFS(Txn[Dividend SGD],Txn[Date of transaction (YYYY-MM-DD)],"&lt;="&amp;$A56))</f>
        <v/>
      </c>
    </row>
    <row r="57" spans="1:5" ht="15" customHeight="1" x14ac:dyDescent="0.15">
      <c r="A57" s="279"/>
      <c r="B57" s="45"/>
      <c r="C57" s="27" t="str">
        <f>IF(OR($A57="",NOT(ISNUMBER($A56))),"",-SUMIFS(Txn[Flow SGD],Txn[Date of transaction (YYYY-MM-DD)],"&gt;"&amp;$A56,Txn[Date of transaction (YYYY-MM-DD)],"&lt;="&amp;$A57))</f>
        <v/>
      </c>
      <c r="D57" s="107" t="str">
        <f t="shared" si="1"/>
        <v/>
      </c>
      <c r="E57" s="27" t="str">
        <f>IF($A57="","",SUMIFS(Txn[Dividend SGD],Txn[Date of transaction (YYYY-MM-DD)],"&lt;="&amp;$A57))</f>
        <v/>
      </c>
    </row>
    <row r="58" spans="1:5" ht="15" customHeight="1" x14ac:dyDescent="0.15">
      <c r="A58" s="279"/>
      <c r="B58" s="45"/>
      <c r="C58" s="27" t="str">
        <f>IF(OR($A58="",NOT(ISNUMBER($A57))),"",-SUMIFS(Txn[Flow SGD],Txn[Date of transaction (YYYY-MM-DD)],"&gt;"&amp;$A57,Txn[Date of transaction (YYYY-MM-DD)],"&lt;="&amp;$A58))</f>
        <v/>
      </c>
      <c r="D58" s="107" t="str">
        <f t="shared" si="1"/>
        <v/>
      </c>
      <c r="E58" s="27" t="str">
        <f>IF($A58="","",SUMIFS(Txn[Dividend SGD],Txn[Date of transaction (YYYY-MM-DD)],"&lt;="&amp;$A58))</f>
        <v/>
      </c>
    </row>
    <row r="59" spans="1:5" ht="15" customHeight="1" x14ac:dyDescent="0.15">
      <c r="A59" s="279"/>
      <c r="B59" s="45"/>
      <c r="C59" s="27" t="str">
        <f>IF(OR($A59="",NOT(ISNUMBER($A58))),"",-SUMIFS(Txn[Flow SGD],Txn[Date of transaction (YYYY-MM-DD)],"&gt;"&amp;$A58,Txn[Date of transaction (YYYY-MM-DD)],"&lt;="&amp;$A59))</f>
        <v/>
      </c>
      <c r="D59" s="107" t="str">
        <f t="shared" si="1"/>
        <v/>
      </c>
      <c r="E59" s="27" t="str">
        <f>IF($A59="","",SUMIFS(Txn[Dividend SGD],Txn[Date of transaction (YYYY-MM-DD)],"&lt;="&amp;$A59))</f>
        <v/>
      </c>
    </row>
    <row r="60" spans="1:5" ht="15" customHeight="1" x14ac:dyDescent="0.15">
      <c r="A60" s="279"/>
      <c r="B60" s="45"/>
      <c r="C60" s="27" t="str">
        <f>IF(OR($A60="",NOT(ISNUMBER($A59))),"",-SUMIFS(Txn[Flow SGD],Txn[Date of transaction (YYYY-MM-DD)],"&gt;"&amp;$A59,Txn[Date of transaction (YYYY-MM-DD)],"&lt;="&amp;$A60))</f>
        <v/>
      </c>
      <c r="D60" s="107" t="str">
        <f t="shared" si="1"/>
        <v/>
      </c>
      <c r="E60" s="27" t="str">
        <f>IF($A60="","",SUMIFS(Txn[Dividend SGD],Txn[Date of transaction (YYYY-MM-DD)],"&lt;="&amp;$A60))</f>
        <v/>
      </c>
    </row>
  </sheetData>
  <pageMargins left="0.75" right="0.75" top="1" bottom="1" header="0.511811023622047" footer="0.511811023622047"/>
  <pageSetup paperSize="9" orientation="portrait" horizontalDpi="300" verticalDpi="30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A6A6A6"/>
  </sheetPr>
  <dimension ref="A1:X1001"/>
  <sheetViews>
    <sheetView zoomScaleNormal="100" workbookViewId="0">
      <pane xSplit="2" ySplit="1" topLeftCell="C2" activePane="bottomRight" state="frozen"/>
      <selection pane="topRight" activeCell="C1" sqref="C1"/>
      <selection pane="bottomLeft" activeCell="A2" sqref="A2"/>
      <selection pane="bottomRight" activeCell="G1" sqref="G1"/>
    </sheetView>
  </sheetViews>
  <sheetFormatPr baseColWidth="10" defaultColWidth="8.6640625" defaultRowHeight="13" x14ac:dyDescent="0.15"/>
  <cols>
    <col min="1" max="1" width="22" customWidth="1"/>
    <col min="2" max="2" width="12" customWidth="1"/>
    <col min="3" max="3" width="14" customWidth="1"/>
    <col min="4" max="4" width="10" customWidth="1"/>
    <col min="5" max="5" width="14" customWidth="1"/>
    <col min="7" max="7" width="22.83203125" style="310" customWidth="1"/>
    <col min="8" max="8" width="18" customWidth="1"/>
    <col min="9" max="9" width="14" customWidth="1"/>
    <col min="10" max="10" width="12" customWidth="1"/>
    <col min="11" max="11" width="16" customWidth="1"/>
    <col min="15" max="17" width="15" customWidth="1"/>
    <col min="19" max="20" width="16" customWidth="1"/>
    <col min="21" max="21" width="14" customWidth="1"/>
    <col min="22" max="22" width="16" customWidth="1"/>
    <col min="23" max="24" width="8" customWidth="1"/>
  </cols>
  <sheetData>
    <row r="1" spans="1:24" ht="15" customHeight="1" x14ac:dyDescent="0.15">
      <c r="A1" s="280" t="s">
        <v>383</v>
      </c>
      <c r="B1" s="280" t="s">
        <v>375</v>
      </c>
      <c r="C1" s="280" t="s">
        <v>376</v>
      </c>
      <c r="D1" s="280" t="s">
        <v>378</v>
      </c>
      <c r="E1" s="280" t="s">
        <v>479</v>
      </c>
      <c r="F1" s="280" t="s">
        <v>493</v>
      </c>
      <c r="G1" s="280" t="s">
        <v>589</v>
      </c>
      <c r="H1" s="280" t="s">
        <v>494</v>
      </c>
      <c r="I1" s="280" t="s">
        <v>411</v>
      </c>
      <c r="J1" s="280" t="s">
        <v>412</v>
      </c>
      <c r="K1" s="280" t="s">
        <v>495</v>
      </c>
      <c r="L1" s="280" t="s">
        <v>496</v>
      </c>
      <c r="M1" s="280" t="s">
        <v>497</v>
      </c>
      <c r="N1" s="280" t="s">
        <v>498</v>
      </c>
      <c r="O1" s="280" t="s">
        <v>216</v>
      </c>
      <c r="P1" s="280" t="s">
        <v>456</v>
      </c>
      <c r="Q1" s="280" t="s">
        <v>497</v>
      </c>
      <c r="S1" s="57" t="s">
        <v>499</v>
      </c>
    </row>
    <row r="2" spans="1:24" ht="15" customHeight="1" x14ac:dyDescent="0.2">
      <c r="A2" s="238" t="str">
        <f>IFERROR(INDEX('All Ticker P&amp;L'!$A$2:$A$1001,MATCH(ROWS($A$2:A2),'All Ticker P&amp;L'!$N$2:$N$1001,0)),"")</f>
        <v>CA:GOLD:SGD</v>
      </c>
      <c r="B2" s="238" t="str">
        <f t="shared" ref="B2:B65" si="0">IF($A2="","",LEFT($A2,FIND(":",$A2)-1))</f>
        <v>CA</v>
      </c>
      <c r="C2" s="238" t="str">
        <f t="shared" ref="C2:C65" si="1">IF($A2="","",MID($A2,FIND(":",$A2)+1,FIND(":",$A2,FIND(":",$A2)+1)-FIND(":",$A2)-1))</f>
        <v>GOLD</v>
      </c>
      <c r="D2" s="238" t="str">
        <f t="shared" ref="D2:D65" si="2">IF($A2="","",RIGHT($A2,LEN($A2)-FIND(":",$A2,FIND(":",$A2)+1)))</f>
        <v>SGD</v>
      </c>
      <c r="E2" s="259">
        <f>IF($A2="","",SUMIFS(Txn[Signed Units],Txn[Key],$A2))</f>
        <v>700</v>
      </c>
      <c r="F2" s="281">
        <f>IF($A2="","",SUMIFS(Transactions!$N:$N,Transactions!$L:$L,$A2,Transactions!$U:$U,1))</f>
        <v>55500</v>
      </c>
      <c r="G2" s="282">
        <f>IF($A2="","",IFERROR(F2/SUMIFS(Transactions!$D:$D,Transactions!$L:$L,$A2,Transactions!$U:$U,1,Transactions!$A:$A,1),0))</f>
        <v>79.285714285714292</v>
      </c>
      <c r="H2" s="281">
        <f>IF($A2="","",SUMIFS(Transactions!$O:$O,Transactions!$L:$L,$A2,Transactions!$U:$U,1))</f>
        <v>0</v>
      </c>
      <c r="I2" s="282">
        <f>IF($A2="","",IFERROR(INDEX(Prices[Current Price],MATCH($A2,Prices[Key],0)),0))</f>
        <v>111.61</v>
      </c>
      <c r="J2" s="283">
        <f>IF($A2="","",IFERROR(INDEX(Prices[FX to SGD],MATCH($A2,Prices[Key],0)),1))</f>
        <v>1</v>
      </c>
      <c r="K2" s="281">
        <f t="shared" ref="K2:K65" si="3">IF($A2="","",E2*I2)</f>
        <v>78127</v>
      </c>
      <c r="L2" s="281">
        <f t="shared" ref="L2:L65" si="4">IF($A2="","",K2+H2-F2)</f>
        <v>22627</v>
      </c>
      <c r="M2" s="281">
        <f t="shared" ref="M2:M65" si="5">IF($A2="","",L2*J2)</f>
        <v>22627</v>
      </c>
      <c r="N2" s="284">
        <f t="shared" ref="N2:N65" si="6">IF($A2="","",IFERROR(L2/F2,0))</f>
        <v>0.40769369369369368</v>
      </c>
      <c r="O2" t="str">
        <f>IF($A2="","",IFERROR(INDEX(Prices[Category],MATCH($A2,Prices[Key],0)),"Uncategorized"))</f>
        <v>Gold &amp; Silver</v>
      </c>
      <c r="P2" s="285">
        <f t="shared" ref="P2:P65" si="7">IF($A2="","",$K2*$J2)</f>
        <v>78127</v>
      </c>
      <c r="Q2" s="285">
        <f t="shared" ref="Q2:Q65" si="8">IF($A2="","",$M2)</f>
        <v>22627</v>
      </c>
      <c r="S2" s="57" t="s">
        <v>500</v>
      </c>
      <c r="T2" s="57" t="s">
        <v>501</v>
      </c>
      <c r="U2" s="57" t="s">
        <v>502</v>
      </c>
      <c r="V2" s="57" t="s">
        <v>503</v>
      </c>
      <c r="W2" s="57" t="s">
        <v>504</v>
      </c>
      <c r="X2" s="57" t="s">
        <v>505</v>
      </c>
    </row>
    <row r="3" spans="1:24" ht="15" customHeight="1" x14ac:dyDescent="0.2">
      <c r="A3" s="238" t="str">
        <f>IFERROR(INDEX('All Ticker P&amp;L'!$A$2:$A$1001,MATCH(ROWS($A$2:A3),'All Ticker P&amp;L'!$N$2:$N$1001,0)),"")</f>
        <v>SGX:Z74:SGD</v>
      </c>
      <c r="B3" s="238" t="str">
        <f t="shared" si="0"/>
        <v>SGX</v>
      </c>
      <c r="C3" s="238" t="str">
        <f t="shared" si="1"/>
        <v>Z74</v>
      </c>
      <c r="D3" s="238" t="str">
        <f t="shared" si="2"/>
        <v>SGD</v>
      </c>
      <c r="E3" s="259">
        <f>IF($A3="","",SUMIFS(Txn[Signed Units],Txn[Key],$A3))</f>
        <v>3000</v>
      </c>
      <c r="F3" s="281">
        <f>IF($A3="","",SUMIFS(Transactions!$N:$N,Transactions!$L:$L,$A3,Transactions!$U:$U,1))</f>
        <v>9325</v>
      </c>
      <c r="G3" s="282">
        <f>IF($A3="","",IFERROR(F3/SUMIFS(Transactions!$D:$D,Transactions!$L:$L,$A3,Transactions!$U:$U,1,Transactions!$A:$A,1),0))</f>
        <v>3.1083333333333334</v>
      </c>
      <c r="H3" s="281">
        <f>IF($A3="","",SUMIFS(Transactions!$O:$O,Transactions!$L:$L,$A3,Transactions!$U:$U,1))</f>
        <v>0</v>
      </c>
      <c r="I3" s="282">
        <f>IF($A3="","",IFERROR(INDEX(Prices[Current Price],MATCH($A3,Prices[Key],0)),0))</f>
        <v>3.82</v>
      </c>
      <c r="J3" s="283">
        <f>IF($A3="","",IFERROR(INDEX(Prices[FX to SGD],MATCH($A3,Prices[Key],0)),1))</f>
        <v>1</v>
      </c>
      <c r="K3" s="281">
        <f t="shared" si="3"/>
        <v>11460</v>
      </c>
      <c r="L3" s="281">
        <f t="shared" si="4"/>
        <v>2135</v>
      </c>
      <c r="M3" s="281">
        <f t="shared" si="5"/>
        <v>2135</v>
      </c>
      <c r="N3" s="284">
        <f t="shared" si="6"/>
        <v>0.22895442359249329</v>
      </c>
      <c r="O3" t="str">
        <f>IF($A3="","",IFERROR(INDEX(Prices[Category],MATCH($A3,Prices[Key],0)),"Uncategorized"))</f>
        <v>Reit/Dividend</v>
      </c>
      <c r="P3" s="285">
        <f t="shared" si="7"/>
        <v>11460</v>
      </c>
      <c r="Q3" s="285">
        <f t="shared" si="8"/>
        <v>2135</v>
      </c>
      <c r="S3" t="s">
        <v>419</v>
      </c>
      <c r="T3" s="285">
        <f t="shared" ref="T3:T8" si="9">SUMIFS($P:$P,$O:$O,$S3)</f>
        <v>39594.911132508634</v>
      </c>
      <c r="U3" s="285">
        <f t="shared" ref="U3:U8" si="10">T3-V3</f>
        <v>27641.322782863186</v>
      </c>
      <c r="V3" s="285">
        <f t="shared" ref="V3:V8" si="11">SUMIFS($Q:$Q,$O:$O,$S3)</f>
        <v>11953.588349645448</v>
      </c>
      <c r="W3" s="286">
        <f t="shared" ref="W3:W9" si="12">IFERROR(V3/U3,"")</f>
        <v>0.43245355671098074</v>
      </c>
      <c r="X3" s="107">
        <f t="shared" ref="X3:X8" si="13">IFERROR(T3/$T$9,"")</f>
        <v>0.22261285304153278</v>
      </c>
    </row>
    <row r="4" spans="1:24" ht="15" customHeight="1" x14ac:dyDescent="0.2">
      <c r="A4" s="238" t="str">
        <f>IFERROR(INDEX('All Ticker P&amp;L'!$A$2:$A$1001,MATCH(ROWS($A$2:A4),'All Ticker P&amp;L'!$N$2:$N$1001,0)),"")</f>
        <v>USX:AAPL:USD</v>
      </c>
      <c r="B4" s="238" t="str">
        <f t="shared" si="0"/>
        <v>USX</v>
      </c>
      <c r="C4" s="238" t="str">
        <f t="shared" si="1"/>
        <v>AAPL</v>
      </c>
      <c r="D4" s="238" t="str">
        <f t="shared" si="2"/>
        <v>USD</v>
      </c>
      <c r="E4" s="259">
        <f>IF($A4="","",SUMIFS(Txn[Signed Units],Txn[Key],$A4))</f>
        <v>80</v>
      </c>
      <c r="F4" s="281">
        <f>IF($A4="","",SUMIFS(Transactions!$N:$N,Transactions!$L:$L,$A4,Transactions!$U:$U,1))</f>
        <v>9110</v>
      </c>
      <c r="G4" s="282">
        <f>IF($A4="","",IFERROR(F4/SUMIFS(Transactions!$D:$D,Transactions!$L:$L,$A4,Transactions!$U:$U,1,Transactions!$A:$A,1),0))</f>
        <v>113.875</v>
      </c>
      <c r="H4" s="281">
        <f>IF($A4="","",SUMIFS(Transactions!$O:$O,Transactions!$L:$L,$A4,Transactions!$U:$U,1))</f>
        <v>0</v>
      </c>
      <c r="I4" s="282">
        <f>IF($A4="","",IFERROR(INDEX(Prices[Current Price],MATCH($A4,Prices[Key],0)),0))</f>
        <v>200</v>
      </c>
      <c r="J4" s="283">
        <f>IF($A4="","",IFERROR(INDEX(Prices[FX to SGD],MATCH($A4,Prices[Key],0)),1))</f>
        <v>1.2928081084924601</v>
      </c>
      <c r="K4" s="281">
        <f t="shared" si="3"/>
        <v>16000</v>
      </c>
      <c r="L4" s="281">
        <f t="shared" si="4"/>
        <v>6890</v>
      </c>
      <c r="M4" s="281">
        <f t="shared" si="5"/>
        <v>8907.4478675130504</v>
      </c>
      <c r="N4" s="284">
        <f t="shared" si="6"/>
        <v>0.75631174533479695</v>
      </c>
      <c r="O4" t="str">
        <f>IF($A4="","",IFERROR(INDEX(Prices[Category],MATCH($A4,Prices[Key],0)),"Uncategorized"))</f>
        <v>US/HK Growth</v>
      </c>
      <c r="P4" s="285">
        <f t="shared" si="7"/>
        <v>20684.929735879363</v>
      </c>
      <c r="Q4" s="285">
        <f t="shared" si="8"/>
        <v>8907.4478675130504</v>
      </c>
      <c r="S4" t="s">
        <v>421</v>
      </c>
      <c r="T4" s="285">
        <f t="shared" si="9"/>
        <v>38740</v>
      </c>
      <c r="U4" s="285">
        <f t="shared" si="10"/>
        <v>37325</v>
      </c>
      <c r="V4" s="285">
        <f t="shared" si="11"/>
        <v>1415</v>
      </c>
      <c r="W4" s="286">
        <f t="shared" si="12"/>
        <v>3.7910247823174814E-2</v>
      </c>
      <c r="X4" s="107">
        <f t="shared" si="13"/>
        <v>0.2178063210690829</v>
      </c>
    </row>
    <row r="5" spans="1:24" ht="15" customHeight="1" x14ac:dyDescent="0.2">
      <c r="A5" s="238" t="str">
        <f>IFERROR(INDEX('All Ticker P&amp;L'!$A$2:$A$1001,MATCH(ROWS($A$2:A5),'All Ticker P&amp;L'!$N$2:$N$1001,0)),"")</f>
        <v>SGX:C38U:SGD</v>
      </c>
      <c r="B5" s="238" t="str">
        <f t="shared" si="0"/>
        <v>SGX</v>
      </c>
      <c r="C5" s="238" t="str">
        <f t="shared" si="1"/>
        <v>C38U</v>
      </c>
      <c r="D5" s="238" t="str">
        <f t="shared" si="2"/>
        <v>SGD</v>
      </c>
      <c r="E5" s="259">
        <f>IF($A5="","",SUMIFS(Txn[Signed Units],Txn[Key],$A5))</f>
        <v>8000</v>
      </c>
      <c r="F5" s="281">
        <f>IF($A5="","",SUMIFS(Transactions!$N:$N,Transactions!$L:$L,$A5,Transactions!$U:$U,1))</f>
        <v>16150</v>
      </c>
      <c r="G5" s="282">
        <f>IF($A5="","",IFERROR(F5/SUMIFS(Transactions!$D:$D,Transactions!$L:$L,$A5,Transactions!$U:$U,1,Transactions!$A:$A,1),0))</f>
        <v>2.0187499999999998</v>
      </c>
      <c r="H5" s="281">
        <f>IF($A5="","",SUMIFS(Transactions!$O:$O,Transactions!$L:$L,$A5,Transactions!$U:$U,1))</f>
        <v>0</v>
      </c>
      <c r="I5" s="282">
        <f>IF($A5="","",IFERROR(INDEX(Prices[Current Price],MATCH($A5,Prices[Key],0)),0))</f>
        <v>2.04</v>
      </c>
      <c r="J5" s="283">
        <f>IF($A5="","",IFERROR(INDEX(Prices[FX to SGD],MATCH($A5,Prices[Key],0)),1))</f>
        <v>1</v>
      </c>
      <c r="K5" s="281">
        <f t="shared" si="3"/>
        <v>16320</v>
      </c>
      <c r="L5" s="281">
        <f t="shared" si="4"/>
        <v>170</v>
      </c>
      <c r="M5" s="281">
        <f t="shared" si="5"/>
        <v>170</v>
      </c>
      <c r="N5" s="284">
        <f t="shared" si="6"/>
        <v>1.0526315789473684E-2</v>
      </c>
      <c r="O5" t="str">
        <f>IF($A5="","",IFERROR(INDEX(Prices[Category],MATCH($A5,Prices[Key],0)),"Uncategorized"))</f>
        <v>Reit/Dividend</v>
      </c>
      <c r="P5" s="285">
        <f t="shared" si="7"/>
        <v>16320</v>
      </c>
      <c r="Q5" s="285">
        <f t="shared" si="8"/>
        <v>170</v>
      </c>
      <c r="S5" t="s">
        <v>424</v>
      </c>
      <c r="T5" s="285">
        <f t="shared" si="9"/>
        <v>8149.9999999999991</v>
      </c>
      <c r="U5" s="285">
        <f t="shared" si="10"/>
        <v>7025</v>
      </c>
      <c r="V5" s="285">
        <f t="shared" si="11"/>
        <v>1124.9999999999991</v>
      </c>
      <c r="W5" s="286">
        <f t="shared" si="12"/>
        <v>0.16014234875444827</v>
      </c>
      <c r="X5" s="107">
        <f t="shared" si="13"/>
        <v>4.5821412408699677E-2</v>
      </c>
    </row>
    <row r="6" spans="1:24" ht="15" customHeight="1" x14ac:dyDescent="0.2">
      <c r="A6" s="238" t="str">
        <f>IFERROR(INDEX('All Ticker P&amp;L'!$A$2:$A$1001,MATCH(ROWS($A$2:A6),'All Ticker P&amp;L'!$N$2:$N$1001,0)),"")</f>
        <v>CG:BITCOIN:USD</v>
      </c>
      <c r="B6" s="238" t="str">
        <f t="shared" si="0"/>
        <v>CG</v>
      </c>
      <c r="C6" s="238" t="str">
        <f t="shared" si="1"/>
        <v>BITCOIN</v>
      </c>
      <c r="D6" s="238" t="str">
        <f t="shared" si="2"/>
        <v>USD</v>
      </c>
      <c r="E6" s="259">
        <f>IF($A6="","",SUMIFS(Txn[Signed Units],Txn[Key],$A6))</f>
        <v>0.1</v>
      </c>
      <c r="F6" s="281">
        <f>IF($A6="","",SUMIFS(Transactions!$N:$N,Transactions!$L:$L,$A6,Transactions!$U:$U,1))</f>
        <v>1850</v>
      </c>
      <c r="G6" s="282">
        <f>IF($A6="","",IFERROR(F6/SUMIFS(Transactions!$D:$D,Transactions!$L:$L,$A6,Transactions!$U:$U,1,Transactions!$A:$A,1),0))</f>
        <v>18500</v>
      </c>
      <c r="H6" s="281">
        <f>IF($A6="","",SUMIFS(Transactions!$O:$O,Transactions!$L:$L,$A6,Transactions!$U:$U,1))</f>
        <v>0</v>
      </c>
      <c r="I6" s="282">
        <f>IF($A6="","",IFERROR(INDEX(Prices[Current Price],MATCH($A6,Prices[Key],0)),0))</f>
        <v>102509.66</v>
      </c>
      <c r="J6" s="283">
        <f>IF($A6="","",IFERROR(INDEX(Prices[FX to SGD],MATCH($A6,Prices[Key],0)),1))</f>
        <v>1.2928081084924601</v>
      </c>
      <c r="K6" s="281">
        <f t="shared" si="3"/>
        <v>10250.966</v>
      </c>
      <c r="L6" s="281">
        <f t="shared" si="4"/>
        <v>8400.9660000000003</v>
      </c>
      <c r="M6" s="281">
        <f t="shared" si="5"/>
        <v>10860.836963969468</v>
      </c>
      <c r="N6" s="284">
        <f t="shared" si="6"/>
        <v>4.5410627027027033</v>
      </c>
      <c r="O6" t="str">
        <f>IF($A6="","",IFERROR(INDEX(Prices[Category],MATCH($A6,Prices[Key],0)),"Uncategorized"))</f>
        <v>Crypto</v>
      </c>
      <c r="P6" s="285">
        <f t="shared" si="7"/>
        <v>13252.53196468052</v>
      </c>
      <c r="Q6" s="285">
        <f t="shared" si="8"/>
        <v>10860.836963969468</v>
      </c>
      <c r="S6" t="s">
        <v>506</v>
      </c>
      <c r="T6" s="285">
        <f t="shared" si="9"/>
        <v>0</v>
      </c>
      <c r="U6" s="285">
        <f t="shared" si="10"/>
        <v>0</v>
      </c>
      <c r="V6" s="285">
        <f t="shared" si="11"/>
        <v>0</v>
      </c>
      <c r="W6" s="286" t="str">
        <f t="shared" si="12"/>
        <v/>
      </c>
      <c r="X6" s="107">
        <f t="shared" si="13"/>
        <v>0</v>
      </c>
    </row>
    <row r="7" spans="1:24" ht="15" customHeight="1" x14ac:dyDescent="0.2">
      <c r="A7" s="238" t="str">
        <f>IFERROR(INDEX('All Ticker P&amp;L'!$A$2:$A$1001,MATCH(ROWS($A$2:A7),'All Ticker P&amp;L'!$N$2:$N$1001,0)),"")</f>
        <v>HKEX:700:HKD</v>
      </c>
      <c r="B7" s="238" t="str">
        <f t="shared" si="0"/>
        <v>HKEX</v>
      </c>
      <c r="C7" s="238" t="str">
        <f t="shared" si="1"/>
        <v>700</v>
      </c>
      <c r="D7" s="238" t="str">
        <f t="shared" si="2"/>
        <v>HKD</v>
      </c>
      <c r="E7" s="259">
        <f>IF($A7="","",SUMIFS(Txn[Signed Units],Txn[Key],$A7))</f>
        <v>100</v>
      </c>
      <c r="F7" s="281">
        <f>IF($A7="","",SUMIFS(Transactions!$N:$N,Transactions!$L:$L,$A7,Transactions!$U:$U,1))</f>
        <v>60100</v>
      </c>
      <c r="G7" s="282">
        <f>IF($A7="","",IFERROR(F7/SUMIFS(Transactions!$D:$D,Transactions!$L:$L,$A7,Transactions!$U:$U,1,Transactions!$A:$A,1),0))</f>
        <v>601</v>
      </c>
      <c r="H7" s="281">
        <f>IF($A7="","",SUMIFS(Transactions!$O:$O,Transactions!$L:$L,$A7,Transactions!$U:$U,1))</f>
        <v>0</v>
      </c>
      <c r="I7" s="282">
        <f>IF($A7="","",IFERROR(INDEX(Prices[Current Price],MATCH($A7,Prices[Key],0)),0))</f>
        <v>488.2</v>
      </c>
      <c r="J7" s="283">
        <f>IF($A7="","",IFERROR(INDEX(Prices[FX to SGD],MATCH($A7,Prices[Key],0)),1))</f>
        <v>0.16489949375855401</v>
      </c>
      <c r="K7" s="281">
        <f t="shared" si="3"/>
        <v>48820</v>
      </c>
      <c r="L7" s="281">
        <f t="shared" si="4"/>
        <v>-11280</v>
      </c>
      <c r="M7" s="281">
        <f t="shared" si="5"/>
        <v>-1860.0662895964892</v>
      </c>
      <c r="N7" s="284">
        <f t="shared" si="6"/>
        <v>-0.18768718801996673</v>
      </c>
      <c r="O7" t="str">
        <f>IF($A7="","",IFERROR(INDEX(Prices[Category],MATCH($A7,Prices[Key],0)),"Uncategorized"))</f>
        <v>US/HK Growth</v>
      </c>
      <c r="P7" s="285">
        <f t="shared" si="7"/>
        <v>8050.3932852926064</v>
      </c>
      <c r="Q7" s="285">
        <f t="shared" si="8"/>
        <v>-1860.0662895964892</v>
      </c>
      <c r="S7" t="s">
        <v>417</v>
      </c>
      <c r="T7" s="285">
        <f t="shared" si="9"/>
        <v>13252.53196468052</v>
      </c>
      <c r="U7" s="285">
        <f t="shared" si="10"/>
        <v>2391.6950007110518</v>
      </c>
      <c r="V7" s="285">
        <f t="shared" si="11"/>
        <v>10860.836963969468</v>
      </c>
      <c r="W7" s="286">
        <f t="shared" si="12"/>
        <v>4.5410627027027015</v>
      </c>
      <c r="X7" s="107">
        <f t="shared" si="13"/>
        <v>7.4509169645779277E-2</v>
      </c>
    </row>
    <row r="8" spans="1:24" ht="15" customHeight="1" x14ac:dyDescent="0.2">
      <c r="A8" s="238" t="str">
        <f>IFERROR(INDEX('All Ticker P&amp;L'!$A$2:$A$1001,MATCH(ROWS($A$2:A8),'All Ticker P&amp;L'!$N$2:$N$1001,0)),"")</f>
        <v>USX:MSFT:USD</v>
      </c>
      <c r="B8" s="238" t="str">
        <f t="shared" si="0"/>
        <v>USX</v>
      </c>
      <c r="C8" s="238" t="str">
        <f t="shared" si="1"/>
        <v>MSFT</v>
      </c>
      <c r="D8" s="238" t="str">
        <f t="shared" si="2"/>
        <v>USD</v>
      </c>
      <c r="E8" s="259">
        <f>IF($A8="","",SUMIFS(Txn[Signed Units],Txn[Key],$A8))</f>
        <v>20</v>
      </c>
      <c r="F8" s="281">
        <f>IF($A8="","",SUMIFS(Transactions!$N:$N,Transactions!$L:$L,$A8,Transactions!$U:$U,1))</f>
        <v>4605</v>
      </c>
      <c r="G8" s="282">
        <f>IF($A8="","",IFERROR(F8/SUMIFS(Transactions!$D:$D,Transactions!$L:$L,$A8,Transactions!$U:$U,1,Transactions!$A:$A,1),0))</f>
        <v>230.25</v>
      </c>
      <c r="H8" s="281">
        <f>IF($A8="","",SUMIFS(Transactions!$O:$O,Transactions!$L:$L,$A8,Transactions!$U:$U,1))</f>
        <v>0</v>
      </c>
      <c r="I8" s="282">
        <f>IF($A8="","",IFERROR(INDEX(Prices[Current Price],MATCH($A8,Prices[Key],0)),0))</f>
        <v>420</v>
      </c>
      <c r="J8" s="283">
        <f>IF($A8="","",IFERROR(INDEX(Prices[FX to SGD],MATCH($A8,Prices[Key],0)),1))</f>
        <v>1.2928081084924601</v>
      </c>
      <c r="K8" s="281">
        <f t="shared" si="3"/>
        <v>8400</v>
      </c>
      <c r="L8" s="281">
        <f t="shared" si="4"/>
        <v>3795</v>
      </c>
      <c r="M8" s="281">
        <f t="shared" si="5"/>
        <v>4906.2067717288865</v>
      </c>
      <c r="N8" s="284">
        <f t="shared" si="6"/>
        <v>0.82410423452768733</v>
      </c>
      <c r="O8" t="str">
        <f>IF($A8="","",IFERROR(INDEX(Prices[Category],MATCH($A8,Prices[Key],0)),"Uncategorized"))</f>
        <v>US/HK Growth</v>
      </c>
      <c r="P8" s="285">
        <f t="shared" si="7"/>
        <v>10859.588111336665</v>
      </c>
      <c r="Q8" s="285">
        <f t="shared" si="8"/>
        <v>4906.2067717288865</v>
      </c>
      <c r="S8" t="s">
        <v>415</v>
      </c>
      <c r="T8" s="285">
        <f t="shared" si="9"/>
        <v>78127</v>
      </c>
      <c r="U8" s="285">
        <f t="shared" si="10"/>
        <v>55500</v>
      </c>
      <c r="V8" s="285">
        <f t="shared" si="11"/>
        <v>22627</v>
      </c>
      <c r="W8" s="286">
        <f t="shared" si="12"/>
        <v>0.40769369369369368</v>
      </c>
      <c r="X8" s="107">
        <f t="shared" si="13"/>
        <v>0.43925024383490552</v>
      </c>
    </row>
    <row r="9" spans="1:24" ht="15" customHeight="1" x14ac:dyDescent="0.2">
      <c r="A9" s="238" t="str">
        <f>IFERROR(INDEX('All Ticker P&amp;L'!$A$2:$A$1001,MATCH(ROWS($A$2:A9),'All Ticker P&amp;L'!$N$2:$N$1001,0)),"")</f>
        <v>SGX:A17U:SGD</v>
      </c>
      <c r="B9" s="238" t="str">
        <f t="shared" si="0"/>
        <v>SGX</v>
      </c>
      <c r="C9" s="238" t="str">
        <f t="shared" si="1"/>
        <v>A17U</v>
      </c>
      <c r="D9" s="238" t="str">
        <f t="shared" si="2"/>
        <v>SGD</v>
      </c>
      <c r="E9" s="259">
        <f>IF($A9="","",SUMIFS(Txn[Signed Units],Txn[Key],$A9))</f>
        <v>4000</v>
      </c>
      <c r="F9" s="281">
        <f>IF($A9="","",SUMIFS(Transactions!$N:$N,Transactions!$L:$L,$A9,Transactions!$U:$U,1))</f>
        <v>11850</v>
      </c>
      <c r="G9" s="282">
        <f>IF($A9="","",IFERROR(F9/SUMIFS(Transactions!$D:$D,Transactions!$L:$L,$A9,Transactions!$U:$U,1,Transactions!$A:$A,1),0))</f>
        <v>2.9624999999999999</v>
      </c>
      <c r="H9" s="281">
        <f>IF($A9="","",SUMIFS(Transactions!$O:$O,Transactions!$L:$L,$A9,Transactions!$U:$U,1))</f>
        <v>0</v>
      </c>
      <c r="I9" s="282">
        <f>IF($A9="","",IFERROR(INDEX(Prices[Current Price],MATCH($A9,Prices[Key],0)),0))</f>
        <v>2.74</v>
      </c>
      <c r="J9" s="283">
        <f>IF($A9="","",IFERROR(INDEX(Prices[FX to SGD],MATCH($A9,Prices[Key],0)),1))</f>
        <v>1</v>
      </c>
      <c r="K9" s="281">
        <f t="shared" si="3"/>
        <v>10960</v>
      </c>
      <c r="L9" s="281">
        <f t="shared" si="4"/>
        <v>-890</v>
      </c>
      <c r="M9" s="281">
        <f t="shared" si="5"/>
        <v>-890</v>
      </c>
      <c r="N9" s="284">
        <f t="shared" si="6"/>
        <v>-7.5105485232067504E-2</v>
      </c>
      <c r="O9" t="str">
        <f>IF($A9="","",IFERROR(INDEX(Prices[Category],MATCH($A9,Prices[Key],0)),"Uncategorized"))</f>
        <v>Reit/Dividend</v>
      </c>
      <c r="P9" s="285">
        <f t="shared" si="7"/>
        <v>10960</v>
      </c>
      <c r="Q9" s="285">
        <f t="shared" si="8"/>
        <v>-890</v>
      </c>
      <c r="S9" s="57" t="s">
        <v>507</v>
      </c>
      <c r="T9" s="287">
        <f>SUM(T3:T8)</f>
        <v>177864.44309718913</v>
      </c>
      <c r="U9" s="287">
        <f>SUM(U3:U8)</f>
        <v>129883.01778357425</v>
      </c>
      <c r="V9" s="287">
        <f>SUM(V3:V8)</f>
        <v>47981.42531361492</v>
      </c>
      <c r="W9" s="288">
        <f t="shared" si="12"/>
        <v>0.36942031477561593</v>
      </c>
      <c r="X9" s="289">
        <v>1</v>
      </c>
    </row>
    <row r="10" spans="1:24" ht="15" customHeight="1" x14ac:dyDescent="0.2">
      <c r="A10" s="238" t="str">
        <f>IFERROR(INDEX('All Ticker P&amp;L'!$A$2:$A$1001,MATCH(ROWS($A$2:A10),'All Ticker P&amp;L'!$N$2:$N$1001,0)),"")</f>
        <v>SGX:CLR:SGD</v>
      </c>
      <c r="B10" s="238" t="str">
        <f t="shared" si="0"/>
        <v>SGX</v>
      </c>
      <c r="C10" s="238" t="str">
        <f t="shared" si="1"/>
        <v>CLR</v>
      </c>
      <c r="D10" s="238" t="str">
        <f t="shared" si="2"/>
        <v>SGD</v>
      </c>
      <c r="E10" s="259">
        <f>IF($A10="","",SUMIFS(Txn[Signed Units],Txn[Key],$A10))</f>
        <v>10000</v>
      </c>
      <c r="F10" s="281">
        <f>IF($A10="","",SUMIFS(Transactions!$N:$N,Transactions!$L:$L,$A10,Transactions!$U:$U,1))</f>
        <v>7025</v>
      </c>
      <c r="G10" s="282">
        <f>IF($A10="","",IFERROR(F10/SUMIFS(Transactions!$D:$D,Transactions!$L:$L,$A10,Transactions!$U:$U,1,Transactions!$A:$A,1),0))</f>
        <v>0.70250000000000001</v>
      </c>
      <c r="H10" s="281">
        <f>IF($A10="","",SUMIFS(Transactions!$O:$O,Transactions!$L:$L,$A10,Transactions!$U:$U,1))</f>
        <v>0</v>
      </c>
      <c r="I10" s="282">
        <f>IF($A10="","",IFERROR(INDEX(Prices[Current Price],MATCH($A10,Prices[Key],0)),0))</f>
        <v>0.81499999999999995</v>
      </c>
      <c r="J10" s="283">
        <f>IF($A10="","",IFERROR(INDEX(Prices[FX to SGD],MATCH($A10,Prices[Key],0)),1))</f>
        <v>1</v>
      </c>
      <c r="K10" s="281">
        <f t="shared" si="3"/>
        <v>8149.9999999999991</v>
      </c>
      <c r="L10" s="281">
        <f t="shared" si="4"/>
        <v>1124.9999999999991</v>
      </c>
      <c r="M10" s="281">
        <f t="shared" si="5"/>
        <v>1124.9999999999991</v>
      </c>
      <c r="N10" s="284">
        <f t="shared" si="6"/>
        <v>0.16014234875444827</v>
      </c>
      <c r="O10" t="str">
        <f>IF($A10="","",IFERROR(INDEX(Prices[Category],MATCH($A10,Prices[Key],0)),"Uncategorized"))</f>
        <v>Small Cap</v>
      </c>
      <c r="P10" s="285">
        <f t="shared" si="7"/>
        <v>8149.9999999999991</v>
      </c>
      <c r="Q10" s="285">
        <f t="shared" si="8"/>
        <v>1124.9999999999991</v>
      </c>
    </row>
    <row r="11" spans="1:24" ht="15" customHeight="1" x14ac:dyDescent="0.2">
      <c r="A11" s="238" t="str">
        <f>IFERROR(INDEX('All Ticker P&amp;L'!$A$2:$A$1001,MATCH(ROWS($A$2:A11),'All Ticker P&amp;L'!$N$2:$N$1001,0)),"")</f>
        <v/>
      </c>
      <c r="B11" s="238" t="str">
        <f t="shared" si="0"/>
        <v/>
      </c>
      <c r="C11" s="238" t="str">
        <f t="shared" si="1"/>
        <v/>
      </c>
      <c r="D11" s="238" t="str">
        <f t="shared" si="2"/>
        <v/>
      </c>
      <c r="E11" s="259" t="str">
        <f>IF($A11="","",SUMIFS(Txn[Signed Units],Txn[Key],$A11))</f>
        <v/>
      </c>
      <c r="F11" s="281" t="str">
        <f>IF($A11="","",SUMIFS(Transactions!$N:$N,Transactions!$L:$L,$A11,Transactions!$U:$U,1))</f>
        <v/>
      </c>
      <c r="G11" s="282" t="str">
        <f>IF($A11="","",IFERROR(F11/SUMIFS(Transactions!$D:$D,Transactions!$L:$L,$A11,Transactions!$U:$U,1,Transactions!$A:$A,1),0))</f>
        <v/>
      </c>
      <c r="H11" s="281" t="str">
        <f>IF($A11="","",SUMIFS(Transactions!$O:$O,Transactions!$L:$L,$A11,Transactions!$U:$U,1))</f>
        <v/>
      </c>
      <c r="I11" s="282" t="str">
        <f>IF($A11="","",IFERROR(INDEX(Prices[Current Price],MATCH($A11,Prices[Key],0)),0))</f>
        <v/>
      </c>
      <c r="J11" s="283" t="str">
        <f>IF($A11="","",IFERROR(INDEX(Prices[FX to SGD],MATCH($A11,Prices[Key],0)),1))</f>
        <v/>
      </c>
      <c r="K11" s="281" t="str">
        <f t="shared" si="3"/>
        <v/>
      </c>
      <c r="L11" s="281" t="str">
        <f t="shared" si="4"/>
        <v/>
      </c>
      <c r="M11" s="281" t="str">
        <f t="shared" si="5"/>
        <v/>
      </c>
      <c r="N11" s="284" t="str">
        <f t="shared" si="6"/>
        <v/>
      </c>
      <c r="O11" t="str">
        <f>IF($A11="","",IFERROR(INDEX(Prices[Category],MATCH($A11,Prices[Key],0)),"Uncategorized"))</f>
        <v/>
      </c>
      <c r="P11" s="285" t="str">
        <f t="shared" si="7"/>
        <v/>
      </c>
      <c r="Q11" s="285" t="str">
        <f t="shared" si="8"/>
        <v/>
      </c>
      <c r="S11" t="s">
        <v>508</v>
      </c>
    </row>
    <row r="12" spans="1:24" ht="15" customHeight="1" x14ac:dyDescent="0.2">
      <c r="A12" s="238" t="str">
        <f>IFERROR(INDEX('All Ticker P&amp;L'!$A$2:$A$1001,MATCH(ROWS($A$2:A12),'All Ticker P&amp;L'!$N$2:$N$1001,0)),"")</f>
        <v/>
      </c>
      <c r="B12" s="238" t="str">
        <f t="shared" si="0"/>
        <v/>
      </c>
      <c r="C12" s="238" t="str">
        <f t="shared" si="1"/>
        <v/>
      </c>
      <c r="D12" s="238" t="str">
        <f t="shared" si="2"/>
        <v/>
      </c>
      <c r="E12" s="259" t="str">
        <f>IF($A12="","",SUMIFS(Txn[Signed Units],Txn[Key],$A12))</f>
        <v/>
      </c>
      <c r="F12" s="281" t="str">
        <f>IF($A12="","",SUMIFS(Transactions!$N:$N,Transactions!$L:$L,$A12,Transactions!$U:$U,1))</f>
        <v/>
      </c>
      <c r="G12" s="282" t="str">
        <f>IF($A12="","",IFERROR(F12/SUMIFS(Transactions!$D:$D,Transactions!$L:$L,$A12,Transactions!$U:$U,1,Transactions!$A:$A,1),0))</f>
        <v/>
      </c>
      <c r="H12" s="281" t="str">
        <f>IF($A12="","",SUMIFS(Transactions!$O:$O,Transactions!$L:$L,$A12,Transactions!$U:$U,1))</f>
        <v/>
      </c>
      <c r="I12" s="282" t="str">
        <f>IF($A12="","",IFERROR(INDEX(Prices[Current Price],MATCH($A12,Prices[Key],0)),0))</f>
        <v/>
      </c>
      <c r="J12" s="283" t="str">
        <f>IF($A12="","",IFERROR(INDEX(Prices[FX to SGD],MATCH($A12,Prices[Key],0)),1))</f>
        <v/>
      </c>
      <c r="K12" s="281" t="str">
        <f t="shared" si="3"/>
        <v/>
      </c>
      <c r="L12" s="281" t="str">
        <f t="shared" si="4"/>
        <v/>
      </c>
      <c r="M12" s="281" t="str">
        <f t="shared" si="5"/>
        <v/>
      </c>
      <c r="N12" s="284" t="str">
        <f t="shared" si="6"/>
        <v/>
      </c>
      <c r="O12" t="str">
        <f>IF($A12="","",IFERROR(INDEX(Prices[Category],MATCH($A12,Prices[Key],0)),"Uncategorized"))</f>
        <v/>
      </c>
      <c r="P12" s="285" t="str">
        <f t="shared" si="7"/>
        <v/>
      </c>
      <c r="Q12" s="285" t="str">
        <f t="shared" si="8"/>
        <v/>
      </c>
      <c r="S12" t="s">
        <v>509</v>
      </c>
    </row>
    <row r="13" spans="1:24" ht="15" customHeight="1" x14ac:dyDescent="0.2">
      <c r="A13" s="238" t="str">
        <f>IFERROR(INDEX('All Ticker P&amp;L'!$A$2:$A$1001,MATCH(ROWS($A$2:A13),'All Ticker P&amp;L'!$N$2:$N$1001,0)),"")</f>
        <v/>
      </c>
      <c r="B13" s="238" t="str">
        <f t="shared" si="0"/>
        <v/>
      </c>
      <c r="C13" s="238" t="str">
        <f t="shared" si="1"/>
        <v/>
      </c>
      <c r="D13" s="238" t="str">
        <f t="shared" si="2"/>
        <v/>
      </c>
      <c r="E13" s="259" t="str">
        <f>IF($A13="","",SUMIFS(Txn[Signed Units],Txn[Key],$A13))</f>
        <v/>
      </c>
      <c r="F13" s="281" t="str">
        <f>IF($A13="","",SUMIFS(Transactions!$N:$N,Transactions!$L:$L,$A13,Transactions!$U:$U,1))</f>
        <v/>
      </c>
      <c r="G13" s="282" t="str">
        <f>IF($A13="","",IFERROR(F13/SUMIFS(Transactions!$D:$D,Transactions!$L:$L,$A13,Transactions!$U:$U,1,Transactions!$A:$A,1),0))</f>
        <v/>
      </c>
      <c r="H13" s="281" t="str">
        <f>IF($A13="","",SUMIFS(Transactions!$O:$O,Transactions!$L:$L,$A13,Transactions!$U:$U,1))</f>
        <v/>
      </c>
      <c r="I13" s="282" t="str">
        <f>IF($A13="","",IFERROR(INDEX(Prices[Current Price],MATCH($A13,Prices[Key],0)),0))</f>
        <v/>
      </c>
      <c r="J13" s="283" t="str">
        <f>IF($A13="","",IFERROR(INDEX(Prices[FX to SGD],MATCH($A13,Prices[Key],0)),1))</f>
        <v/>
      </c>
      <c r="K13" s="281" t="str">
        <f t="shared" si="3"/>
        <v/>
      </c>
      <c r="L13" s="281" t="str">
        <f t="shared" si="4"/>
        <v/>
      </c>
      <c r="M13" s="281" t="str">
        <f t="shared" si="5"/>
        <v/>
      </c>
      <c r="N13" s="284" t="str">
        <f t="shared" si="6"/>
        <v/>
      </c>
      <c r="O13" t="str">
        <f>IF($A13="","",IFERROR(INDEX(Prices[Category],MATCH($A13,Prices[Key],0)),"Uncategorized"))</f>
        <v/>
      </c>
      <c r="P13" s="285" t="str">
        <f t="shared" si="7"/>
        <v/>
      </c>
      <c r="Q13" s="285" t="str">
        <f t="shared" si="8"/>
        <v/>
      </c>
      <c r="S13" t="s">
        <v>510</v>
      </c>
    </row>
    <row r="14" spans="1:24" ht="15" customHeight="1" x14ac:dyDescent="0.2">
      <c r="A14" s="238" t="str">
        <f>IFERROR(INDEX('All Ticker P&amp;L'!$A$2:$A$1001,MATCH(ROWS($A$2:A14),'All Ticker P&amp;L'!$N$2:$N$1001,0)),"")</f>
        <v/>
      </c>
      <c r="B14" s="238" t="str">
        <f t="shared" si="0"/>
        <v/>
      </c>
      <c r="C14" s="238" t="str">
        <f t="shared" si="1"/>
        <v/>
      </c>
      <c r="D14" s="238" t="str">
        <f t="shared" si="2"/>
        <v/>
      </c>
      <c r="E14" s="259" t="str">
        <f>IF($A14="","",SUMIFS(Txn[Signed Units],Txn[Key],$A14))</f>
        <v/>
      </c>
      <c r="F14" s="281" t="str">
        <f>IF($A14="","",SUMIFS(Transactions!$N:$N,Transactions!$L:$L,$A14,Transactions!$U:$U,1))</f>
        <v/>
      </c>
      <c r="G14" s="282" t="str">
        <f>IF($A14="","",IFERROR(F14/SUMIFS(Transactions!$D:$D,Transactions!$L:$L,$A14,Transactions!$U:$U,1,Transactions!$A:$A,1),0))</f>
        <v/>
      </c>
      <c r="H14" s="281" t="str">
        <f>IF($A14="","",SUMIFS(Transactions!$O:$O,Transactions!$L:$L,$A14,Transactions!$U:$U,1))</f>
        <v/>
      </c>
      <c r="I14" s="282" t="str">
        <f>IF($A14="","",IFERROR(INDEX(Prices[Current Price],MATCH($A14,Prices[Key],0)),0))</f>
        <v/>
      </c>
      <c r="J14" s="283" t="str">
        <f>IF($A14="","",IFERROR(INDEX(Prices[FX to SGD],MATCH($A14,Prices[Key],0)),1))</f>
        <v/>
      </c>
      <c r="K14" s="281" t="str">
        <f t="shared" si="3"/>
        <v/>
      </c>
      <c r="L14" s="281" t="str">
        <f t="shared" si="4"/>
        <v/>
      </c>
      <c r="M14" s="281" t="str">
        <f t="shared" si="5"/>
        <v/>
      </c>
      <c r="N14" s="284" t="str">
        <f t="shared" si="6"/>
        <v/>
      </c>
      <c r="O14" t="str">
        <f>IF($A14="","",IFERROR(INDEX(Prices[Category],MATCH($A14,Prices[Key],0)),"Uncategorized"))</f>
        <v/>
      </c>
      <c r="P14" s="285" t="str">
        <f t="shared" si="7"/>
        <v/>
      </c>
      <c r="Q14" s="285" t="str">
        <f t="shared" si="8"/>
        <v/>
      </c>
    </row>
    <row r="15" spans="1:24" ht="15" customHeight="1" x14ac:dyDescent="0.2">
      <c r="A15" s="238" t="str">
        <f>IFERROR(INDEX('All Ticker P&amp;L'!$A$2:$A$1001,MATCH(ROWS($A$2:A15),'All Ticker P&amp;L'!$N$2:$N$1001,0)),"")</f>
        <v/>
      </c>
      <c r="B15" s="238" t="str">
        <f t="shared" si="0"/>
        <v/>
      </c>
      <c r="C15" s="238" t="str">
        <f t="shared" si="1"/>
        <v/>
      </c>
      <c r="D15" s="238" t="str">
        <f t="shared" si="2"/>
        <v/>
      </c>
      <c r="E15" s="259" t="str">
        <f>IF($A15="","",SUMIFS(Txn[Signed Units],Txn[Key],$A15))</f>
        <v/>
      </c>
      <c r="F15" s="281" t="str">
        <f>IF($A15="","",SUMIFS(Transactions!$N:$N,Transactions!$L:$L,$A15,Transactions!$U:$U,1))</f>
        <v/>
      </c>
      <c r="G15" s="282" t="str">
        <f>IF($A15="","",IFERROR(F15/SUMIFS(Transactions!$D:$D,Transactions!$L:$L,$A15,Transactions!$U:$U,1,Transactions!$A:$A,1),0))</f>
        <v/>
      </c>
      <c r="H15" s="281" t="str">
        <f>IF($A15="","",SUMIFS(Transactions!$O:$O,Transactions!$L:$L,$A15,Transactions!$U:$U,1))</f>
        <v/>
      </c>
      <c r="I15" s="282" t="str">
        <f>IF($A15="","",IFERROR(INDEX(Prices[Current Price],MATCH($A15,Prices[Key],0)),0))</f>
        <v/>
      </c>
      <c r="J15" s="283" t="str">
        <f>IF($A15="","",IFERROR(INDEX(Prices[FX to SGD],MATCH($A15,Prices[Key],0)),1))</f>
        <v/>
      </c>
      <c r="K15" s="281" t="str">
        <f t="shared" si="3"/>
        <v/>
      </c>
      <c r="L15" s="281" t="str">
        <f t="shared" si="4"/>
        <v/>
      </c>
      <c r="M15" s="281" t="str">
        <f t="shared" si="5"/>
        <v/>
      </c>
      <c r="N15" s="284" t="str">
        <f t="shared" si="6"/>
        <v/>
      </c>
      <c r="O15" t="str">
        <f>IF($A15="","",IFERROR(INDEX(Prices[Category],MATCH($A15,Prices[Key],0)),"Uncategorized"))</f>
        <v/>
      </c>
      <c r="P15" s="285" t="str">
        <f t="shared" si="7"/>
        <v/>
      </c>
      <c r="Q15" s="285" t="str">
        <f t="shared" si="8"/>
        <v/>
      </c>
    </row>
    <row r="16" spans="1:24" ht="15" customHeight="1" x14ac:dyDescent="0.2">
      <c r="A16" s="238" t="str">
        <f>IFERROR(INDEX('All Ticker P&amp;L'!$A$2:$A$1001,MATCH(ROWS($A$2:A16),'All Ticker P&amp;L'!$N$2:$N$1001,0)),"")</f>
        <v/>
      </c>
      <c r="B16" s="238" t="str">
        <f t="shared" si="0"/>
        <v/>
      </c>
      <c r="C16" s="238" t="str">
        <f t="shared" si="1"/>
        <v/>
      </c>
      <c r="D16" s="238" t="str">
        <f t="shared" si="2"/>
        <v/>
      </c>
      <c r="E16" s="259" t="str">
        <f>IF($A16="","",SUMIFS(Txn[Signed Units],Txn[Key],$A16))</f>
        <v/>
      </c>
      <c r="F16" s="281" t="str">
        <f>IF($A16="","",SUMIFS(Transactions!$N:$N,Transactions!$L:$L,$A16,Transactions!$U:$U,1))</f>
        <v/>
      </c>
      <c r="G16" s="282" t="str">
        <f>IF($A16="","",IFERROR(F16/SUMIFS(Transactions!$D:$D,Transactions!$L:$L,$A16,Transactions!$U:$U,1,Transactions!$A:$A,1),0))</f>
        <v/>
      </c>
      <c r="H16" s="281" t="str">
        <f>IF($A16="","",SUMIFS(Transactions!$O:$O,Transactions!$L:$L,$A16,Transactions!$U:$U,1))</f>
        <v/>
      </c>
      <c r="I16" s="282" t="str">
        <f>IF($A16="","",IFERROR(INDEX(Prices[Current Price],MATCH($A16,Prices[Key],0)),0))</f>
        <v/>
      </c>
      <c r="J16" s="283" t="str">
        <f>IF($A16="","",IFERROR(INDEX(Prices[FX to SGD],MATCH($A16,Prices[Key],0)),1))</f>
        <v/>
      </c>
      <c r="K16" s="281" t="str">
        <f t="shared" si="3"/>
        <v/>
      </c>
      <c r="L16" s="281" t="str">
        <f t="shared" si="4"/>
        <v/>
      </c>
      <c r="M16" s="281" t="str">
        <f t="shared" si="5"/>
        <v/>
      </c>
      <c r="N16" s="284" t="str">
        <f t="shared" si="6"/>
        <v/>
      </c>
      <c r="O16" t="str">
        <f>IF($A16="","",IFERROR(INDEX(Prices[Category],MATCH($A16,Prices[Key],0)),"Uncategorized"))</f>
        <v/>
      </c>
      <c r="P16" s="285" t="str">
        <f t="shared" si="7"/>
        <v/>
      </c>
      <c r="Q16" s="285" t="str">
        <f t="shared" si="8"/>
        <v/>
      </c>
    </row>
    <row r="17" spans="1:17" ht="15" customHeight="1" x14ac:dyDescent="0.2">
      <c r="A17" s="238" t="str">
        <f>IFERROR(INDEX('All Ticker P&amp;L'!$A$2:$A$1001,MATCH(ROWS($A$2:A17),'All Ticker P&amp;L'!$N$2:$N$1001,0)),"")</f>
        <v/>
      </c>
      <c r="B17" s="238" t="str">
        <f t="shared" si="0"/>
        <v/>
      </c>
      <c r="C17" s="238" t="str">
        <f t="shared" si="1"/>
        <v/>
      </c>
      <c r="D17" s="238" t="str">
        <f t="shared" si="2"/>
        <v/>
      </c>
      <c r="E17" s="259" t="str">
        <f>IF($A17="","",SUMIFS(Txn[Signed Units],Txn[Key],$A17))</f>
        <v/>
      </c>
      <c r="F17" s="281" t="str">
        <f>IF($A17="","",SUMIFS(Transactions!$N:$N,Transactions!$L:$L,$A17,Transactions!$U:$U,1))</f>
        <v/>
      </c>
      <c r="G17" s="282" t="str">
        <f>IF($A17="","",IFERROR(F17/SUMIFS(Transactions!$D:$D,Transactions!$L:$L,$A17,Transactions!$U:$U,1,Transactions!$A:$A,1),0))</f>
        <v/>
      </c>
      <c r="H17" s="281" t="str">
        <f>IF($A17="","",SUMIFS(Transactions!$O:$O,Transactions!$L:$L,$A17,Transactions!$U:$U,1))</f>
        <v/>
      </c>
      <c r="I17" s="282" t="str">
        <f>IF($A17="","",IFERROR(INDEX(Prices[Current Price],MATCH($A17,Prices[Key],0)),0))</f>
        <v/>
      </c>
      <c r="J17" s="283" t="str">
        <f>IF($A17="","",IFERROR(INDEX(Prices[FX to SGD],MATCH($A17,Prices[Key],0)),1))</f>
        <v/>
      </c>
      <c r="K17" s="281" t="str">
        <f t="shared" si="3"/>
        <v/>
      </c>
      <c r="L17" s="281" t="str">
        <f t="shared" si="4"/>
        <v/>
      </c>
      <c r="M17" s="281" t="str">
        <f t="shared" si="5"/>
        <v/>
      </c>
      <c r="N17" s="284" t="str">
        <f t="shared" si="6"/>
        <v/>
      </c>
      <c r="O17" t="str">
        <f>IF($A17="","",IFERROR(INDEX(Prices[Category],MATCH($A17,Prices[Key],0)),"Uncategorized"))</f>
        <v/>
      </c>
      <c r="P17" s="285" t="str">
        <f t="shared" si="7"/>
        <v/>
      </c>
      <c r="Q17" s="285" t="str">
        <f t="shared" si="8"/>
        <v/>
      </c>
    </row>
    <row r="18" spans="1:17" ht="15" customHeight="1" x14ac:dyDescent="0.2">
      <c r="A18" s="238" t="str">
        <f>IFERROR(INDEX('All Ticker P&amp;L'!$A$2:$A$1001,MATCH(ROWS($A$2:A18),'All Ticker P&amp;L'!$N$2:$N$1001,0)),"")</f>
        <v/>
      </c>
      <c r="B18" s="238" t="str">
        <f t="shared" si="0"/>
        <v/>
      </c>
      <c r="C18" s="238" t="str">
        <f t="shared" si="1"/>
        <v/>
      </c>
      <c r="D18" s="238" t="str">
        <f t="shared" si="2"/>
        <v/>
      </c>
      <c r="E18" s="259" t="str">
        <f>IF($A18="","",SUMIFS(Txn[Signed Units],Txn[Key],$A18))</f>
        <v/>
      </c>
      <c r="F18" s="281" t="str">
        <f>IF($A18="","",SUMIFS(Transactions!$N:$N,Transactions!$L:$L,$A18,Transactions!$U:$U,1))</f>
        <v/>
      </c>
      <c r="G18" s="282" t="str">
        <f>IF($A18="","",IFERROR(F18/SUMIFS(Transactions!$D:$D,Transactions!$L:$L,$A18,Transactions!$U:$U,1,Transactions!$A:$A,1),0))</f>
        <v/>
      </c>
      <c r="H18" s="281" t="str">
        <f>IF($A18="","",SUMIFS(Transactions!$O:$O,Transactions!$L:$L,$A18,Transactions!$U:$U,1))</f>
        <v/>
      </c>
      <c r="I18" s="282" t="str">
        <f>IF($A18="","",IFERROR(INDEX(Prices[Current Price],MATCH($A18,Prices[Key],0)),0))</f>
        <v/>
      </c>
      <c r="J18" s="283" t="str">
        <f>IF($A18="","",IFERROR(INDEX(Prices[FX to SGD],MATCH($A18,Prices[Key],0)),1))</f>
        <v/>
      </c>
      <c r="K18" s="281" t="str">
        <f t="shared" si="3"/>
        <v/>
      </c>
      <c r="L18" s="281" t="str">
        <f t="shared" si="4"/>
        <v/>
      </c>
      <c r="M18" s="281" t="str">
        <f t="shared" si="5"/>
        <v/>
      </c>
      <c r="N18" s="284" t="str">
        <f t="shared" si="6"/>
        <v/>
      </c>
      <c r="O18" t="str">
        <f>IF($A18="","",IFERROR(INDEX(Prices[Category],MATCH($A18,Prices[Key],0)),"Uncategorized"))</f>
        <v/>
      </c>
      <c r="P18" s="285" t="str">
        <f t="shared" si="7"/>
        <v/>
      </c>
      <c r="Q18" s="285" t="str">
        <f t="shared" si="8"/>
        <v/>
      </c>
    </row>
    <row r="19" spans="1:17" ht="15" customHeight="1" x14ac:dyDescent="0.2">
      <c r="A19" s="238" t="str">
        <f>IFERROR(INDEX('All Ticker P&amp;L'!$A$2:$A$1001,MATCH(ROWS($A$2:A19),'All Ticker P&amp;L'!$N$2:$N$1001,0)),"")</f>
        <v/>
      </c>
      <c r="B19" s="238" t="str">
        <f t="shared" si="0"/>
        <v/>
      </c>
      <c r="C19" s="238" t="str">
        <f t="shared" si="1"/>
        <v/>
      </c>
      <c r="D19" s="238" t="str">
        <f t="shared" si="2"/>
        <v/>
      </c>
      <c r="E19" s="259" t="str">
        <f>IF($A19="","",SUMIFS(Txn[Signed Units],Txn[Key],$A19))</f>
        <v/>
      </c>
      <c r="F19" s="281" t="str">
        <f>IF($A19="","",SUMIFS(Transactions!$N:$N,Transactions!$L:$L,$A19,Transactions!$U:$U,1))</f>
        <v/>
      </c>
      <c r="G19" s="282" t="str">
        <f>IF($A19="","",IFERROR(F19/SUMIFS(Transactions!$D:$D,Transactions!$L:$L,$A19,Transactions!$U:$U,1,Transactions!$A:$A,1),0))</f>
        <v/>
      </c>
      <c r="H19" s="281" t="str">
        <f>IF($A19="","",SUMIFS(Transactions!$O:$O,Transactions!$L:$L,$A19,Transactions!$U:$U,1))</f>
        <v/>
      </c>
      <c r="I19" s="282" t="str">
        <f>IF($A19="","",IFERROR(INDEX(Prices[Current Price],MATCH($A19,Prices[Key],0)),0))</f>
        <v/>
      </c>
      <c r="J19" s="283" t="str">
        <f>IF($A19="","",IFERROR(INDEX(Prices[FX to SGD],MATCH($A19,Prices[Key],0)),1))</f>
        <v/>
      </c>
      <c r="K19" s="281" t="str">
        <f t="shared" si="3"/>
        <v/>
      </c>
      <c r="L19" s="281" t="str">
        <f t="shared" si="4"/>
        <v/>
      </c>
      <c r="M19" s="281" t="str">
        <f t="shared" si="5"/>
        <v/>
      </c>
      <c r="N19" s="284" t="str">
        <f t="shared" si="6"/>
        <v/>
      </c>
      <c r="O19" t="str">
        <f>IF($A19="","",IFERROR(INDEX(Prices[Category],MATCH($A19,Prices[Key],0)),"Uncategorized"))</f>
        <v/>
      </c>
      <c r="P19" s="285" t="str">
        <f t="shared" si="7"/>
        <v/>
      </c>
      <c r="Q19" s="285" t="str">
        <f t="shared" si="8"/>
        <v/>
      </c>
    </row>
    <row r="20" spans="1:17" ht="15" customHeight="1" x14ac:dyDescent="0.2">
      <c r="A20" s="238" t="str">
        <f>IFERROR(INDEX('All Ticker P&amp;L'!$A$2:$A$1001,MATCH(ROWS($A$2:A20),'All Ticker P&amp;L'!$N$2:$N$1001,0)),"")</f>
        <v/>
      </c>
      <c r="B20" s="238" t="str">
        <f t="shared" si="0"/>
        <v/>
      </c>
      <c r="C20" s="238" t="str">
        <f t="shared" si="1"/>
        <v/>
      </c>
      <c r="D20" s="238" t="str">
        <f t="shared" si="2"/>
        <v/>
      </c>
      <c r="E20" s="259" t="str">
        <f>IF($A20="","",SUMIFS(Txn[Signed Units],Txn[Key],$A20))</f>
        <v/>
      </c>
      <c r="F20" s="281" t="str">
        <f>IF($A20="","",SUMIFS(Transactions!$N:$N,Transactions!$L:$L,$A20,Transactions!$U:$U,1))</f>
        <v/>
      </c>
      <c r="G20" s="282" t="str">
        <f>IF($A20="","",IFERROR(F20/SUMIFS(Transactions!$D:$D,Transactions!$L:$L,$A20,Transactions!$U:$U,1,Transactions!$A:$A,1),0))</f>
        <v/>
      </c>
      <c r="H20" s="281" t="str">
        <f>IF($A20="","",SUMIFS(Transactions!$O:$O,Transactions!$L:$L,$A20,Transactions!$U:$U,1))</f>
        <v/>
      </c>
      <c r="I20" s="282" t="str">
        <f>IF($A20="","",IFERROR(INDEX(Prices[Current Price],MATCH($A20,Prices[Key],0)),0))</f>
        <v/>
      </c>
      <c r="J20" s="283" t="str">
        <f>IF($A20="","",IFERROR(INDEX(Prices[FX to SGD],MATCH($A20,Prices[Key],0)),1))</f>
        <v/>
      </c>
      <c r="K20" s="281" t="str">
        <f t="shared" si="3"/>
        <v/>
      </c>
      <c r="L20" s="281" t="str">
        <f t="shared" si="4"/>
        <v/>
      </c>
      <c r="M20" s="281" t="str">
        <f t="shared" si="5"/>
        <v/>
      </c>
      <c r="N20" s="284" t="str">
        <f t="shared" si="6"/>
        <v/>
      </c>
      <c r="O20" t="str">
        <f>IF($A20="","",IFERROR(INDEX(Prices[Category],MATCH($A20,Prices[Key],0)),"Uncategorized"))</f>
        <v/>
      </c>
      <c r="P20" s="285" t="str">
        <f t="shared" si="7"/>
        <v/>
      </c>
      <c r="Q20" s="285" t="str">
        <f t="shared" si="8"/>
        <v/>
      </c>
    </row>
    <row r="21" spans="1:17" ht="15" customHeight="1" x14ac:dyDescent="0.2">
      <c r="A21" s="238" t="str">
        <f>IFERROR(INDEX('All Ticker P&amp;L'!$A$2:$A$1001,MATCH(ROWS($A$2:A21),'All Ticker P&amp;L'!$N$2:$N$1001,0)),"")</f>
        <v/>
      </c>
      <c r="B21" s="238" t="str">
        <f t="shared" si="0"/>
        <v/>
      </c>
      <c r="C21" s="238" t="str">
        <f t="shared" si="1"/>
        <v/>
      </c>
      <c r="D21" s="238" t="str">
        <f t="shared" si="2"/>
        <v/>
      </c>
      <c r="E21" s="259" t="str">
        <f>IF($A21="","",SUMIFS(Txn[Signed Units],Txn[Key],$A21))</f>
        <v/>
      </c>
      <c r="F21" s="281" t="str">
        <f>IF($A21="","",SUMIFS(Transactions!$N:$N,Transactions!$L:$L,$A21,Transactions!$U:$U,1))</f>
        <v/>
      </c>
      <c r="G21" s="282" t="str">
        <f>IF($A21="","",IFERROR(F21/SUMIFS(Transactions!$D:$D,Transactions!$L:$L,$A21,Transactions!$U:$U,1,Transactions!$A:$A,1),0))</f>
        <v/>
      </c>
      <c r="H21" s="281" t="str">
        <f>IF($A21="","",SUMIFS(Transactions!$O:$O,Transactions!$L:$L,$A21,Transactions!$U:$U,1))</f>
        <v/>
      </c>
      <c r="I21" s="282" t="str">
        <f>IF($A21="","",IFERROR(INDEX(Prices[Current Price],MATCH($A21,Prices[Key],0)),0))</f>
        <v/>
      </c>
      <c r="J21" s="283" t="str">
        <f>IF($A21="","",IFERROR(INDEX(Prices[FX to SGD],MATCH($A21,Prices[Key],0)),1))</f>
        <v/>
      </c>
      <c r="K21" s="281" t="str">
        <f t="shared" si="3"/>
        <v/>
      </c>
      <c r="L21" s="281" t="str">
        <f t="shared" si="4"/>
        <v/>
      </c>
      <c r="M21" s="281" t="str">
        <f t="shared" si="5"/>
        <v/>
      </c>
      <c r="N21" s="284" t="str">
        <f t="shared" si="6"/>
        <v/>
      </c>
      <c r="O21" t="str">
        <f>IF($A21="","",IFERROR(INDEX(Prices[Category],MATCH($A21,Prices[Key],0)),"Uncategorized"))</f>
        <v/>
      </c>
      <c r="P21" s="285" t="str">
        <f t="shared" si="7"/>
        <v/>
      </c>
      <c r="Q21" s="285" t="str">
        <f t="shared" si="8"/>
        <v/>
      </c>
    </row>
    <row r="22" spans="1:17" ht="15" customHeight="1" x14ac:dyDescent="0.2">
      <c r="A22" s="238" t="str">
        <f>IFERROR(INDEX('All Ticker P&amp;L'!$A$2:$A$1001,MATCH(ROWS($A$2:A22),'All Ticker P&amp;L'!$N$2:$N$1001,0)),"")</f>
        <v/>
      </c>
      <c r="B22" s="238" t="str">
        <f t="shared" si="0"/>
        <v/>
      </c>
      <c r="C22" s="238" t="str">
        <f t="shared" si="1"/>
        <v/>
      </c>
      <c r="D22" s="238" t="str">
        <f t="shared" si="2"/>
        <v/>
      </c>
      <c r="E22" s="259" t="str">
        <f>IF($A22="","",SUMIFS(Txn[Signed Units],Txn[Key],$A22))</f>
        <v/>
      </c>
      <c r="F22" s="281" t="str">
        <f>IF($A22="","",SUMIFS(Transactions!$N:$N,Transactions!$L:$L,$A22,Transactions!$U:$U,1))</f>
        <v/>
      </c>
      <c r="G22" s="282" t="str">
        <f>IF($A22="","",IFERROR(F22/SUMIFS(Transactions!$D:$D,Transactions!$L:$L,$A22,Transactions!$U:$U,1,Transactions!$A:$A,1),0))</f>
        <v/>
      </c>
      <c r="H22" s="281" t="str">
        <f>IF($A22="","",SUMIFS(Transactions!$O:$O,Transactions!$L:$L,$A22,Transactions!$U:$U,1))</f>
        <v/>
      </c>
      <c r="I22" s="282" t="str">
        <f>IF($A22="","",IFERROR(INDEX(Prices[Current Price],MATCH($A22,Prices[Key],0)),0))</f>
        <v/>
      </c>
      <c r="J22" s="283" t="str">
        <f>IF($A22="","",IFERROR(INDEX(Prices[FX to SGD],MATCH($A22,Prices[Key],0)),1))</f>
        <v/>
      </c>
      <c r="K22" s="281" t="str">
        <f t="shared" si="3"/>
        <v/>
      </c>
      <c r="L22" s="281" t="str">
        <f t="shared" si="4"/>
        <v/>
      </c>
      <c r="M22" s="281" t="str">
        <f t="shared" si="5"/>
        <v/>
      </c>
      <c r="N22" s="284" t="str">
        <f t="shared" si="6"/>
        <v/>
      </c>
      <c r="O22" t="str">
        <f>IF($A22="","",IFERROR(INDEX(Prices[Category],MATCH($A22,Prices[Key],0)),"Uncategorized"))</f>
        <v/>
      </c>
      <c r="P22" s="285" t="str">
        <f t="shared" si="7"/>
        <v/>
      </c>
      <c r="Q22" s="285" t="str">
        <f t="shared" si="8"/>
        <v/>
      </c>
    </row>
    <row r="23" spans="1:17" ht="15" customHeight="1" x14ac:dyDescent="0.2">
      <c r="A23" s="238" t="str">
        <f>IFERROR(INDEX('All Ticker P&amp;L'!$A$2:$A$1001,MATCH(ROWS($A$2:A23),'All Ticker P&amp;L'!$N$2:$N$1001,0)),"")</f>
        <v/>
      </c>
      <c r="B23" s="238" t="str">
        <f t="shared" si="0"/>
        <v/>
      </c>
      <c r="C23" s="238" t="str">
        <f t="shared" si="1"/>
        <v/>
      </c>
      <c r="D23" s="238" t="str">
        <f t="shared" si="2"/>
        <v/>
      </c>
      <c r="E23" s="259" t="str">
        <f>IF($A23="","",SUMIFS(Txn[Signed Units],Txn[Key],$A23))</f>
        <v/>
      </c>
      <c r="F23" s="281" t="str">
        <f>IF($A23="","",SUMIFS(Transactions!$N:$N,Transactions!$L:$L,$A23,Transactions!$U:$U,1))</f>
        <v/>
      </c>
      <c r="G23" s="282" t="str">
        <f>IF($A23="","",IFERROR(F23/SUMIFS(Transactions!$D:$D,Transactions!$L:$L,$A23,Transactions!$U:$U,1,Transactions!$A:$A,1),0))</f>
        <v/>
      </c>
      <c r="H23" s="281" t="str">
        <f>IF($A23="","",SUMIFS(Transactions!$O:$O,Transactions!$L:$L,$A23,Transactions!$U:$U,1))</f>
        <v/>
      </c>
      <c r="I23" s="282" t="str">
        <f>IF($A23="","",IFERROR(INDEX(Prices[Current Price],MATCH($A23,Prices[Key],0)),0))</f>
        <v/>
      </c>
      <c r="J23" s="283" t="str">
        <f>IF($A23="","",IFERROR(INDEX(Prices[FX to SGD],MATCH($A23,Prices[Key],0)),1))</f>
        <v/>
      </c>
      <c r="K23" s="281" t="str">
        <f t="shared" si="3"/>
        <v/>
      </c>
      <c r="L23" s="281" t="str">
        <f t="shared" si="4"/>
        <v/>
      </c>
      <c r="M23" s="281" t="str">
        <f t="shared" si="5"/>
        <v/>
      </c>
      <c r="N23" s="284" t="str">
        <f t="shared" si="6"/>
        <v/>
      </c>
      <c r="O23" t="str">
        <f>IF($A23="","",IFERROR(INDEX(Prices[Category],MATCH($A23,Prices[Key],0)),"Uncategorized"))</f>
        <v/>
      </c>
      <c r="P23" s="285" t="str">
        <f t="shared" si="7"/>
        <v/>
      </c>
      <c r="Q23" s="285" t="str">
        <f t="shared" si="8"/>
        <v/>
      </c>
    </row>
    <row r="24" spans="1:17" ht="15" customHeight="1" x14ac:dyDescent="0.2">
      <c r="A24" s="238" t="str">
        <f>IFERROR(INDEX('All Ticker P&amp;L'!$A$2:$A$1001,MATCH(ROWS($A$2:A24),'All Ticker P&amp;L'!$N$2:$N$1001,0)),"")</f>
        <v/>
      </c>
      <c r="B24" s="238" t="str">
        <f t="shared" si="0"/>
        <v/>
      </c>
      <c r="C24" s="238" t="str">
        <f t="shared" si="1"/>
        <v/>
      </c>
      <c r="D24" s="238" t="str">
        <f t="shared" si="2"/>
        <v/>
      </c>
      <c r="E24" s="259" t="str">
        <f>IF($A24="","",SUMIFS(Txn[Signed Units],Txn[Key],$A24))</f>
        <v/>
      </c>
      <c r="F24" s="281" t="str">
        <f>IF($A24="","",SUMIFS(Transactions!$N:$N,Transactions!$L:$L,$A24,Transactions!$U:$U,1))</f>
        <v/>
      </c>
      <c r="G24" s="282" t="str">
        <f>IF($A24="","",IFERROR(F24/SUMIFS(Transactions!$D:$D,Transactions!$L:$L,$A24,Transactions!$U:$U,1,Transactions!$A:$A,1),0))</f>
        <v/>
      </c>
      <c r="H24" s="281" t="str">
        <f>IF($A24="","",SUMIFS(Transactions!$O:$O,Transactions!$L:$L,$A24,Transactions!$U:$U,1))</f>
        <v/>
      </c>
      <c r="I24" s="282" t="str">
        <f>IF($A24="","",IFERROR(INDEX(Prices[Current Price],MATCH($A24,Prices[Key],0)),0))</f>
        <v/>
      </c>
      <c r="J24" s="283" t="str">
        <f>IF($A24="","",IFERROR(INDEX(Prices[FX to SGD],MATCH($A24,Prices[Key],0)),1))</f>
        <v/>
      </c>
      <c r="K24" s="281" t="str">
        <f t="shared" si="3"/>
        <v/>
      </c>
      <c r="L24" s="281" t="str">
        <f t="shared" si="4"/>
        <v/>
      </c>
      <c r="M24" s="281" t="str">
        <f t="shared" si="5"/>
        <v/>
      </c>
      <c r="N24" s="284" t="str">
        <f t="shared" si="6"/>
        <v/>
      </c>
      <c r="O24" t="str">
        <f>IF($A24="","",IFERROR(INDEX(Prices[Category],MATCH($A24,Prices[Key],0)),"Uncategorized"))</f>
        <v/>
      </c>
      <c r="P24" s="285" t="str">
        <f t="shared" si="7"/>
        <v/>
      </c>
      <c r="Q24" s="285" t="str">
        <f t="shared" si="8"/>
        <v/>
      </c>
    </row>
    <row r="25" spans="1:17" ht="15" customHeight="1" x14ac:dyDescent="0.2">
      <c r="A25" s="238" t="str">
        <f>IFERROR(INDEX('All Ticker P&amp;L'!$A$2:$A$1001,MATCH(ROWS($A$2:A25),'All Ticker P&amp;L'!$N$2:$N$1001,0)),"")</f>
        <v/>
      </c>
      <c r="B25" s="238" t="str">
        <f t="shared" si="0"/>
        <v/>
      </c>
      <c r="C25" s="238" t="str">
        <f t="shared" si="1"/>
        <v/>
      </c>
      <c r="D25" s="238" t="str">
        <f t="shared" si="2"/>
        <v/>
      </c>
      <c r="E25" s="259" t="str">
        <f>IF($A25="","",SUMIFS(Txn[Signed Units],Txn[Key],$A25))</f>
        <v/>
      </c>
      <c r="F25" s="281" t="str">
        <f>IF($A25="","",SUMIFS(Transactions!$N:$N,Transactions!$L:$L,$A25,Transactions!$U:$U,1))</f>
        <v/>
      </c>
      <c r="G25" s="282" t="str">
        <f>IF($A25="","",IFERROR(F25/SUMIFS(Transactions!$D:$D,Transactions!$L:$L,$A25,Transactions!$U:$U,1,Transactions!$A:$A,1),0))</f>
        <v/>
      </c>
      <c r="H25" s="281" t="str">
        <f>IF($A25="","",SUMIFS(Transactions!$O:$O,Transactions!$L:$L,$A25,Transactions!$U:$U,1))</f>
        <v/>
      </c>
      <c r="I25" s="282" t="str">
        <f>IF($A25="","",IFERROR(INDEX(Prices[Current Price],MATCH($A25,Prices[Key],0)),0))</f>
        <v/>
      </c>
      <c r="J25" s="283" t="str">
        <f>IF($A25="","",IFERROR(INDEX(Prices[FX to SGD],MATCH($A25,Prices[Key],0)),1))</f>
        <v/>
      </c>
      <c r="K25" s="281" t="str">
        <f t="shared" si="3"/>
        <v/>
      </c>
      <c r="L25" s="281" t="str">
        <f t="shared" si="4"/>
        <v/>
      </c>
      <c r="M25" s="281" t="str">
        <f t="shared" si="5"/>
        <v/>
      </c>
      <c r="N25" s="284" t="str">
        <f t="shared" si="6"/>
        <v/>
      </c>
      <c r="O25" t="str">
        <f>IF($A25="","",IFERROR(INDEX(Prices[Category],MATCH($A25,Prices[Key],0)),"Uncategorized"))</f>
        <v/>
      </c>
      <c r="P25" s="285" t="str">
        <f t="shared" si="7"/>
        <v/>
      </c>
      <c r="Q25" s="285" t="str">
        <f t="shared" si="8"/>
        <v/>
      </c>
    </row>
    <row r="26" spans="1:17" ht="15" customHeight="1" x14ac:dyDescent="0.2">
      <c r="A26" s="238" t="str">
        <f>IFERROR(INDEX('All Ticker P&amp;L'!$A$2:$A$1001,MATCH(ROWS($A$2:A26),'All Ticker P&amp;L'!$N$2:$N$1001,0)),"")</f>
        <v/>
      </c>
      <c r="B26" s="238" t="str">
        <f t="shared" si="0"/>
        <v/>
      </c>
      <c r="C26" s="238" t="str">
        <f t="shared" si="1"/>
        <v/>
      </c>
      <c r="D26" s="238" t="str">
        <f t="shared" si="2"/>
        <v/>
      </c>
      <c r="E26" s="259" t="str">
        <f>IF($A26="","",SUMIFS(Txn[Signed Units],Txn[Key],$A26))</f>
        <v/>
      </c>
      <c r="F26" s="281" t="str">
        <f>IF($A26="","",SUMIFS(Transactions!$N:$N,Transactions!$L:$L,$A26,Transactions!$U:$U,1))</f>
        <v/>
      </c>
      <c r="G26" s="282" t="str">
        <f>IF($A26="","",IFERROR(F26/SUMIFS(Transactions!$D:$D,Transactions!$L:$L,$A26,Transactions!$U:$U,1,Transactions!$A:$A,1),0))</f>
        <v/>
      </c>
      <c r="H26" s="281" t="str">
        <f>IF($A26="","",SUMIFS(Transactions!$O:$O,Transactions!$L:$L,$A26,Transactions!$U:$U,1))</f>
        <v/>
      </c>
      <c r="I26" s="282" t="str">
        <f>IF($A26="","",IFERROR(INDEX(Prices[Current Price],MATCH($A26,Prices[Key],0)),0))</f>
        <v/>
      </c>
      <c r="J26" s="283" t="str">
        <f>IF($A26="","",IFERROR(INDEX(Prices[FX to SGD],MATCH($A26,Prices[Key],0)),1))</f>
        <v/>
      </c>
      <c r="K26" s="281" t="str">
        <f t="shared" si="3"/>
        <v/>
      </c>
      <c r="L26" s="281" t="str">
        <f t="shared" si="4"/>
        <v/>
      </c>
      <c r="M26" s="281" t="str">
        <f t="shared" si="5"/>
        <v/>
      </c>
      <c r="N26" s="284" t="str">
        <f t="shared" si="6"/>
        <v/>
      </c>
      <c r="O26" t="str">
        <f>IF($A26="","",IFERROR(INDEX(Prices[Category],MATCH($A26,Prices[Key],0)),"Uncategorized"))</f>
        <v/>
      </c>
      <c r="P26" s="285" t="str">
        <f t="shared" si="7"/>
        <v/>
      </c>
      <c r="Q26" s="285" t="str">
        <f t="shared" si="8"/>
        <v/>
      </c>
    </row>
    <row r="27" spans="1:17" ht="15" customHeight="1" x14ac:dyDescent="0.2">
      <c r="A27" s="238" t="str">
        <f>IFERROR(INDEX('All Ticker P&amp;L'!$A$2:$A$1001,MATCH(ROWS($A$2:A27),'All Ticker P&amp;L'!$N$2:$N$1001,0)),"")</f>
        <v/>
      </c>
      <c r="B27" s="238" t="str">
        <f t="shared" si="0"/>
        <v/>
      </c>
      <c r="C27" s="238" t="str">
        <f t="shared" si="1"/>
        <v/>
      </c>
      <c r="D27" s="238" t="str">
        <f t="shared" si="2"/>
        <v/>
      </c>
      <c r="E27" s="259" t="str">
        <f>IF($A27="","",SUMIFS(Txn[Signed Units],Txn[Key],$A27))</f>
        <v/>
      </c>
      <c r="F27" s="281" t="str">
        <f>IF($A27="","",SUMIFS(Transactions!$N:$N,Transactions!$L:$L,$A27,Transactions!$U:$U,1))</f>
        <v/>
      </c>
      <c r="G27" s="282" t="str">
        <f>IF($A27="","",IFERROR(F27/SUMIFS(Transactions!$D:$D,Transactions!$L:$L,$A27,Transactions!$U:$U,1,Transactions!$A:$A,1),0))</f>
        <v/>
      </c>
      <c r="H27" s="281" t="str">
        <f>IF($A27="","",SUMIFS(Transactions!$O:$O,Transactions!$L:$L,$A27,Transactions!$U:$U,1))</f>
        <v/>
      </c>
      <c r="I27" s="282" t="str">
        <f>IF($A27="","",IFERROR(INDEX(Prices[Current Price],MATCH($A27,Prices[Key],0)),0))</f>
        <v/>
      </c>
      <c r="J27" s="283" t="str">
        <f>IF($A27="","",IFERROR(INDEX(Prices[FX to SGD],MATCH($A27,Prices[Key],0)),1))</f>
        <v/>
      </c>
      <c r="K27" s="281" t="str">
        <f t="shared" si="3"/>
        <v/>
      </c>
      <c r="L27" s="281" t="str">
        <f t="shared" si="4"/>
        <v/>
      </c>
      <c r="M27" s="281" t="str">
        <f t="shared" si="5"/>
        <v/>
      </c>
      <c r="N27" s="284" t="str">
        <f t="shared" si="6"/>
        <v/>
      </c>
      <c r="O27" t="str">
        <f>IF($A27="","",IFERROR(INDEX(Prices[Category],MATCH($A27,Prices[Key],0)),"Uncategorized"))</f>
        <v/>
      </c>
      <c r="P27" s="285" t="str">
        <f t="shared" si="7"/>
        <v/>
      </c>
      <c r="Q27" s="285" t="str">
        <f t="shared" si="8"/>
        <v/>
      </c>
    </row>
    <row r="28" spans="1:17" ht="15" customHeight="1" x14ac:dyDescent="0.2">
      <c r="A28" s="238" t="str">
        <f>IFERROR(INDEX('All Ticker P&amp;L'!$A$2:$A$1001,MATCH(ROWS($A$2:A28),'All Ticker P&amp;L'!$N$2:$N$1001,0)),"")</f>
        <v/>
      </c>
      <c r="B28" s="238" t="str">
        <f t="shared" si="0"/>
        <v/>
      </c>
      <c r="C28" s="238" t="str">
        <f t="shared" si="1"/>
        <v/>
      </c>
      <c r="D28" s="238" t="str">
        <f t="shared" si="2"/>
        <v/>
      </c>
      <c r="E28" s="259" t="str">
        <f>IF($A28="","",SUMIFS(Txn[Signed Units],Txn[Key],$A28))</f>
        <v/>
      </c>
      <c r="F28" s="281" t="str">
        <f>IF($A28="","",SUMIFS(Transactions!$N:$N,Transactions!$L:$L,$A28,Transactions!$U:$U,1))</f>
        <v/>
      </c>
      <c r="G28" s="282" t="str">
        <f>IF($A28="","",IFERROR(F28/SUMIFS(Transactions!$D:$D,Transactions!$L:$L,$A28,Transactions!$U:$U,1,Transactions!$A:$A,1),0))</f>
        <v/>
      </c>
      <c r="H28" s="281" t="str">
        <f>IF($A28="","",SUMIFS(Transactions!$O:$O,Transactions!$L:$L,$A28,Transactions!$U:$U,1))</f>
        <v/>
      </c>
      <c r="I28" s="282" t="str">
        <f>IF($A28="","",IFERROR(INDEX(Prices[Current Price],MATCH($A28,Prices[Key],0)),0))</f>
        <v/>
      </c>
      <c r="J28" s="283" t="str">
        <f>IF($A28="","",IFERROR(INDEX(Prices[FX to SGD],MATCH($A28,Prices[Key],0)),1))</f>
        <v/>
      </c>
      <c r="K28" s="281" t="str">
        <f t="shared" si="3"/>
        <v/>
      </c>
      <c r="L28" s="281" t="str">
        <f t="shared" si="4"/>
        <v/>
      </c>
      <c r="M28" s="281" t="str">
        <f t="shared" si="5"/>
        <v/>
      </c>
      <c r="N28" s="284" t="str">
        <f t="shared" si="6"/>
        <v/>
      </c>
      <c r="O28" t="str">
        <f>IF($A28="","",IFERROR(INDEX(Prices[Category],MATCH($A28,Prices[Key],0)),"Uncategorized"))</f>
        <v/>
      </c>
      <c r="P28" s="285" t="str">
        <f t="shared" si="7"/>
        <v/>
      </c>
      <c r="Q28" s="285" t="str">
        <f t="shared" si="8"/>
        <v/>
      </c>
    </row>
    <row r="29" spans="1:17" ht="15" customHeight="1" x14ac:dyDescent="0.2">
      <c r="A29" s="238" t="str">
        <f>IFERROR(INDEX('All Ticker P&amp;L'!$A$2:$A$1001,MATCH(ROWS($A$2:A29),'All Ticker P&amp;L'!$N$2:$N$1001,0)),"")</f>
        <v/>
      </c>
      <c r="B29" s="238" t="str">
        <f t="shared" si="0"/>
        <v/>
      </c>
      <c r="C29" s="238" t="str">
        <f t="shared" si="1"/>
        <v/>
      </c>
      <c r="D29" s="238" t="str">
        <f t="shared" si="2"/>
        <v/>
      </c>
      <c r="E29" s="259" t="str">
        <f>IF($A29="","",SUMIFS(Txn[Signed Units],Txn[Key],$A29))</f>
        <v/>
      </c>
      <c r="F29" s="281" t="str">
        <f>IF($A29="","",SUMIFS(Transactions!$N:$N,Transactions!$L:$L,$A29,Transactions!$U:$U,1))</f>
        <v/>
      </c>
      <c r="G29" s="282" t="str">
        <f>IF($A29="","",IFERROR(F29/SUMIFS(Transactions!$D:$D,Transactions!$L:$L,$A29,Transactions!$U:$U,1,Transactions!$A:$A,1),0))</f>
        <v/>
      </c>
      <c r="H29" s="281" t="str">
        <f>IF($A29="","",SUMIFS(Transactions!$O:$O,Transactions!$L:$L,$A29,Transactions!$U:$U,1))</f>
        <v/>
      </c>
      <c r="I29" s="282" t="str">
        <f>IF($A29="","",IFERROR(INDEX(Prices[Current Price],MATCH($A29,Prices[Key],0)),0))</f>
        <v/>
      </c>
      <c r="J29" s="283" t="str">
        <f>IF($A29="","",IFERROR(INDEX(Prices[FX to SGD],MATCH($A29,Prices[Key],0)),1))</f>
        <v/>
      </c>
      <c r="K29" s="281" t="str">
        <f t="shared" si="3"/>
        <v/>
      </c>
      <c r="L29" s="281" t="str">
        <f t="shared" si="4"/>
        <v/>
      </c>
      <c r="M29" s="281" t="str">
        <f t="shared" si="5"/>
        <v/>
      </c>
      <c r="N29" s="284" t="str">
        <f t="shared" si="6"/>
        <v/>
      </c>
      <c r="O29" t="str">
        <f>IF($A29="","",IFERROR(INDEX(Prices[Category],MATCH($A29,Prices[Key],0)),"Uncategorized"))</f>
        <v/>
      </c>
      <c r="P29" s="285" t="str">
        <f t="shared" si="7"/>
        <v/>
      </c>
      <c r="Q29" s="285" t="str">
        <f t="shared" si="8"/>
        <v/>
      </c>
    </row>
    <row r="30" spans="1:17" ht="15" customHeight="1" x14ac:dyDescent="0.2">
      <c r="A30" s="238" t="str">
        <f>IFERROR(INDEX('All Ticker P&amp;L'!$A$2:$A$1001,MATCH(ROWS($A$2:A30),'All Ticker P&amp;L'!$N$2:$N$1001,0)),"")</f>
        <v/>
      </c>
      <c r="B30" s="238" t="str">
        <f t="shared" si="0"/>
        <v/>
      </c>
      <c r="C30" s="238" t="str">
        <f t="shared" si="1"/>
        <v/>
      </c>
      <c r="D30" s="238" t="str">
        <f t="shared" si="2"/>
        <v/>
      </c>
      <c r="E30" s="259" t="str">
        <f>IF($A30="","",SUMIFS(Txn[Signed Units],Txn[Key],$A30))</f>
        <v/>
      </c>
      <c r="F30" s="281" t="str">
        <f>IF($A30="","",SUMIFS(Transactions!$N:$N,Transactions!$L:$L,$A30,Transactions!$U:$U,1))</f>
        <v/>
      </c>
      <c r="G30" s="282" t="str">
        <f>IF($A30="","",IFERROR(F30/SUMIFS(Transactions!$D:$D,Transactions!$L:$L,$A30,Transactions!$U:$U,1,Transactions!$A:$A,1),0))</f>
        <v/>
      </c>
      <c r="H30" s="281" t="str">
        <f>IF($A30="","",SUMIFS(Transactions!$O:$O,Transactions!$L:$L,$A30,Transactions!$U:$U,1))</f>
        <v/>
      </c>
      <c r="I30" s="282" t="str">
        <f>IF($A30="","",IFERROR(INDEX(Prices[Current Price],MATCH($A30,Prices[Key],0)),0))</f>
        <v/>
      </c>
      <c r="J30" s="283" t="str">
        <f>IF($A30="","",IFERROR(INDEX(Prices[FX to SGD],MATCH($A30,Prices[Key],0)),1))</f>
        <v/>
      </c>
      <c r="K30" s="281" t="str">
        <f t="shared" si="3"/>
        <v/>
      </c>
      <c r="L30" s="281" t="str">
        <f t="shared" si="4"/>
        <v/>
      </c>
      <c r="M30" s="281" t="str">
        <f t="shared" si="5"/>
        <v/>
      </c>
      <c r="N30" s="284" t="str">
        <f t="shared" si="6"/>
        <v/>
      </c>
      <c r="O30" t="str">
        <f>IF($A30="","",IFERROR(INDEX(Prices[Category],MATCH($A30,Prices[Key],0)),"Uncategorized"))</f>
        <v/>
      </c>
      <c r="P30" s="285" t="str">
        <f t="shared" si="7"/>
        <v/>
      </c>
      <c r="Q30" s="285" t="str">
        <f t="shared" si="8"/>
        <v/>
      </c>
    </row>
    <row r="31" spans="1:17" ht="15" customHeight="1" x14ac:dyDescent="0.2">
      <c r="A31" s="238" t="str">
        <f>IFERROR(INDEX('All Ticker P&amp;L'!$A$2:$A$1001,MATCH(ROWS($A$2:A31),'All Ticker P&amp;L'!$N$2:$N$1001,0)),"")</f>
        <v/>
      </c>
      <c r="B31" s="238" t="str">
        <f t="shared" si="0"/>
        <v/>
      </c>
      <c r="C31" s="238" t="str">
        <f t="shared" si="1"/>
        <v/>
      </c>
      <c r="D31" s="238" t="str">
        <f t="shared" si="2"/>
        <v/>
      </c>
      <c r="E31" s="259" t="str">
        <f>IF($A31="","",SUMIFS(Txn[Signed Units],Txn[Key],$A31))</f>
        <v/>
      </c>
      <c r="F31" s="281" t="str">
        <f>IF($A31="","",SUMIFS(Transactions!$N:$N,Transactions!$L:$L,$A31,Transactions!$U:$U,1))</f>
        <v/>
      </c>
      <c r="G31" s="282" t="str">
        <f>IF($A31="","",IFERROR(F31/SUMIFS(Transactions!$D:$D,Transactions!$L:$L,$A31,Transactions!$U:$U,1,Transactions!$A:$A,1),0))</f>
        <v/>
      </c>
      <c r="H31" s="281" t="str">
        <f>IF($A31="","",SUMIFS(Transactions!$O:$O,Transactions!$L:$L,$A31,Transactions!$U:$U,1))</f>
        <v/>
      </c>
      <c r="I31" s="282" t="str">
        <f>IF($A31="","",IFERROR(INDEX(Prices[Current Price],MATCH($A31,Prices[Key],0)),0))</f>
        <v/>
      </c>
      <c r="J31" s="283" t="str">
        <f>IF($A31="","",IFERROR(INDEX(Prices[FX to SGD],MATCH($A31,Prices[Key],0)),1))</f>
        <v/>
      </c>
      <c r="K31" s="281" t="str">
        <f t="shared" si="3"/>
        <v/>
      </c>
      <c r="L31" s="281" t="str">
        <f t="shared" si="4"/>
        <v/>
      </c>
      <c r="M31" s="281" t="str">
        <f t="shared" si="5"/>
        <v/>
      </c>
      <c r="N31" s="284" t="str">
        <f t="shared" si="6"/>
        <v/>
      </c>
      <c r="O31" t="str">
        <f>IF($A31="","",IFERROR(INDEX(Prices[Category],MATCH($A31,Prices[Key],0)),"Uncategorized"))</f>
        <v/>
      </c>
      <c r="P31" s="285" t="str">
        <f t="shared" si="7"/>
        <v/>
      </c>
      <c r="Q31" s="285" t="str">
        <f t="shared" si="8"/>
        <v/>
      </c>
    </row>
    <row r="32" spans="1:17" ht="15" customHeight="1" x14ac:dyDescent="0.2">
      <c r="A32" s="238" t="str">
        <f>IFERROR(INDEX('All Ticker P&amp;L'!$A$2:$A$1001,MATCH(ROWS($A$2:A32),'All Ticker P&amp;L'!$N$2:$N$1001,0)),"")</f>
        <v/>
      </c>
      <c r="B32" s="238" t="str">
        <f t="shared" si="0"/>
        <v/>
      </c>
      <c r="C32" s="238" t="str">
        <f t="shared" si="1"/>
        <v/>
      </c>
      <c r="D32" s="238" t="str">
        <f t="shared" si="2"/>
        <v/>
      </c>
      <c r="E32" s="259" t="str">
        <f>IF($A32="","",SUMIFS(Txn[Signed Units],Txn[Key],$A32))</f>
        <v/>
      </c>
      <c r="F32" s="281" t="str">
        <f>IF($A32="","",SUMIFS(Transactions!$N:$N,Transactions!$L:$L,$A32,Transactions!$U:$U,1))</f>
        <v/>
      </c>
      <c r="G32" s="282" t="str">
        <f>IF($A32="","",IFERROR(F32/SUMIFS(Transactions!$D:$D,Transactions!$L:$L,$A32,Transactions!$U:$U,1,Transactions!$A:$A,1),0))</f>
        <v/>
      </c>
      <c r="H32" s="281" t="str">
        <f>IF($A32="","",SUMIFS(Transactions!$O:$O,Transactions!$L:$L,$A32,Transactions!$U:$U,1))</f>
        <v/>
      </c>
      <c r="I32" s="282" t="str">
        <f>IF($A32="","",IFERROR(INDEX(Prices[Current Price],MATCH($A32,Prices[Key],0)),0))</f>
        <v/>
      </c>
      <c r="J32" s="283" t="str">
        <f>IF($A32="","",IFERROR(INDEX(Prices[FX to SGD],MATCH($A32,Prices[Key],0)),1))</f>
        <v/>
      </c>
      <c r="K32" s="281" t="str">
        <f t="shared" si="3"/>
        <v/>
      </c>
      <c r="L32" s="281" t="str">
        <f t="shared" si="4"/>
        <v/>
      </c>
      <c r="M32" s="281" t="str">
        <f t="shared" si="5"/>
        <v/>
      </c>
      <c r="N32" s="284" t="str">
        <f t="shared" si="6"/>
        <v/>
      </c>
      <c r="O32" t="str">
        <f>IF($A32="","",IFERROR(INDEX(Prices[Category],MATCH($A32,Prices[Key],0)),"Uncategorized"))</f>
        <v/>
      </c>
      <c r="P32" s="285" t="str">
        <f t="shared" si="7"/>
        <v/>
      </c>
      <c r="Q32" s="285" t="str">
        <f t="shared" si="8"/>
        <v/>
      </c>
    </row>
    <row r="33" spans="1:17" ht="15" customHeight="1" x14ac:dyDescent="0.2">
      <c r="A33" s="238" t="str">
        <f>IFERROR(INDEX('All Ticker P&amp;L'!$A$2:$A$1001,MATCH(ROWS($A$2:A33),'All Ticker P&amp;L'!$N$2:$N$1001,0)),"")</f>
        <v/>
      </c>
      <c r="B33" s="238" t="str">
        <f t="shared" si="0"/>
        <v/>
      </c>
      <c r="C33" s="238" t="str">
        <f t="shared" si="1"/>
        <v/>
      </c>
      <c r="D33" s="238" t="str">
        <f t="shared" si="2"/>
        <v/>
      </c>
      <c r="E33" s="259" t="str">
        <f>IF($A33="","",SUMIFS(Txn[Signed Units],Txn[Key],$A33))</f>
        <v/>
      </c>
      <c r="F33" s="281" t="str">
        <f>IF($A33="","",SUMIFS(Transactions!$N:$N,Transactions!$L:$L,$A33,Transactions!$U:$U,1))</f>
        <v/>
      </c>
      <c r="G33" s="282" t="str">
        <f>IF($A33="","",IFERROR(F33/SUMIFS(Transactions!$D:$D,Transactions!$L:$L,$A33,Transactions!$U:$U,1,Transactions!$A:$A,1),0))</f>
        <v/>
      </c>
      <c r="H33" s="281" t="str">
        <f>IF($A33="","",SUMIFS(Transactions!$O:$O,Transactions!$L:$L,$A33,Transactions!$U:$U,1))</f>
        <v/>
      </c>
      <c r="I33" s="282" t="str">
        <f>IF($A33="","",IFERROR(INDEX(Prices[Current Price],MATCH($A33,Prices[Key],0)),0))</f>
        <v/>
      </c>
      <c r="J33" s="283" t="str">
        <f>IF($A33="","",IFERROR(INDEX(Prices[FX to SGD],MATCH($A33,Prices[Key],0)),1))</f>
        <v/>
      </c>
      <c r="K33" s="281" t="str">
        <f t="shared" si="3"/>
        <v/>
      </c>
      <c r="L33" s="281" t="str">
        <f t="shared" si="4"/>
        <v/>
      </c>
      <c r="M33" s="281" t="str">
        <f t="shared" si="5"/>
        <v/>
      </c>
      <c r="N33" s="284" t="str">
        <f t="shared" si="6"/>
        <v/>
      </c>
      <c r="O33" t="str">
        <f>IF($A33="","",IFERROR(INDEX(Prices[Category],MATCH($A33,Prices[Key],0)),"Uncategorized"))</f>
        <v/>
      </c>
      <c r="P33" s="285" t="str">
        <f t="shared" si="7"/>
        <v/>
      </c>
      <c r="Q33" s="285" t="str">
        <f t="shared" si="8"/>
        <v/>
      </c>
    </row>
    <row r="34" spans="1:17" ht="15" customHeight="1" x14ac:dyDescent="0.2">
      <c r="A34" s="238" t="str">
        <f>IFERROR(INDEX('All Ticker P&amp;L'!$A$2:$A$1001,MATCH(ROWS($A$2:A34),'All Ticker P&amp;L'!$N$2:$N$1001,0)),"")</f>
        <v/>
      </c>
      <c r="B34" s="238" t="str">
        <f t="shared" si="0"/>
        <v/>
      </c>
      <c r="C34" s="238" t="str">
        <f t="shared" si="1"/>
        <v/>
      </c>
      <c r="D34" s="238" t="str">
        <f t="shared" si="2"/>
        <v/>
      </c>
      <c r="E34" s="259" t="str">
        <f>IF($A34="","",SUMIFS(Txn[Signed Units],Txn[Key],$A34))</f>
        <v/>
      </c>
      <c r="F34" s="281" t="str">
        <f>IF($A34="","",SUMIFS(Transactions!$N:$N,Transactions!$L:$L,$A34,Transactions!$U:$U,1))</f>
        <v/>
      </c>
      <c r="G34" s="282" t="str">
        <f>IF($A34="","",IFERROR(F34/SUMIFS(Transactions!$D:$D,Transactions!$L:$L,$A34,Transactions!$U:$U,1,Transactions!$A:$A,1),0))</f>
        <v/>
      </c>
      <c r="H34" s="281" t="str">
        <f>IF($A34="","",SUMIFS(Transactions!$O:$O,Transactions!$L:$L,$A34,Transactions!$U:$U,1))</f>
        <v/>
      </c>
      <c r="I34" s="282" t="str">
        <f>IF($A34="","",IFERROR(INDEX(Prices[Current Price],MATCH($A34,Prices[Key],0)),0))</f>
        <v/>
      </c>
      <c r="J34" s="283" t="str">
        <f>IF($A34="","",IFERROR(INDEX(Prices[FX to SGD],MATCH($A34,Prices[Key],0)),1))</f>
        <v/>
      </c>
      <c r="K34" s="281" t="str">
        <f t="shared" si="3"/>
        <v/>
      </c>
      <c r="L34" s="281" t="str">
        <f t="shared" si="4"/>
        <v/>
      </c>
      <c r="M34" s="281" t="str">
        <f t="shared" si="5"/>
        <v/>
      </c>
      <c r="N34" s="284" t="str">
        <f t="shared" si="6"/>
        <v/>
      </c>
      <c r="O34" t="str">
        <f>IF($A34="","",IFERROR(INDEX(Prices[Category],MATCH($A34,Prices[Key],0)),"Uncategorized"))</f>
        <v/>
      </c>
      <c r="P34" s="285" t="str">
        <f t="shared" si="7"/>
        <v/>
      </c>
      <c r="Q34" s="285" t="str">
        <f t="shared" si="8"/>
        <v/>
      </c>
    </row>
    <row r="35" spans="1:17" ht="15" customHeight="1" x14ac:dyDescent="0.2">
      <c r="A35" s="238" t="str">
        <f>IFERROR(INDEX('All Ticker P&amp;L'!$A$2:$A$1001,MATCH(ROWS($A$2:A35),'All Ticker P&amp;L'!$N$2:$N$1001,0)),"")</f>
        <v/>
      </c>
      <c r="B35" s="238" t="str">
        <f t="shared" si="0"/>
        <v/>
      </c>
      <c r="C35" s="238" t="str">
        <f t="shared" si="1"/>
        <v/>
      </c>
      <c r="D35" s="238" t="str">
        <f t="shared" si="2"/>
        <v/>
      </c>
      <c r="E35" s="259" t="str">
        <f>IF($A35="","",SUMIFS(Txn[Signed Units],Txn[Key],$A35))</f>
        <v/>
      </c>
      <c r="F35" s="281" t="str">
        <f>IF($A35="","",SUMIFS(Transactions!$N:$N,Transactions!$L:$L,$A35,Transactions!$U:$U,1))</f>
        <v/>
      </c>
      <c r="G35" s="282" t="str">
        <f>IF($A35="","",IFERROR(F35/SUMIFS(Transactions!$D:$D,Transactions!$L:$L,$A35,Transactions!$U:$U,1,Transactions!$A:$A,1),0))</f>
        <v/>
      </c>
      <c r="H35" s="281" t="str">
        <f>IF($A35="","",SUMIFS(Transactions!$O:$O,Transactions!$L:$L,$A35,Transactions!$U:$U,1))</f>
        <v/>
      </c>
      <c r="I35" s="282" t="str">
        <f>IF($A35="","",IFERROR(INDEX(Prices[Current Price],MATCH($A35,Prices[Key],0)),0))</f>
        <v/>
      </c>
      <c r="J35" s="283" t="str">
        <f>IF($A35="","",IFERROR(INDEX(Prices[FX to SGD],MATCH($A35,Prices[Key],0)),1))</f>
        <v/>
      </c>
      <c r="K35" s="281" t="str">
        <f t="shared" si="3"/>
        <v/>
      </c>
      <c r="L35" s="281" t="str">
        <f t="shared" si="4"/>
        <v/>
      </c>
      <c r="M35" s="281" t="str">
        <f t="shared" si="5"/>
        <v/>
      </c>
      <c r="N35" s="284" t="str">
        <f t="shared" si="6"/>
        <v/>
      </c>
      <c r="O35" t="str">
        <f>IF($A35="","",IFERROR(INDEX(Prices[Category],MATCH($A35,Prices[Key],0)),"Uncategorized"))</f>
        <v/>
      </c>
      <c r="P35" s="285" t="str">
        <f t="shared" si="7"/>
        <v/>
      </c>
      <c r="Q35" s="285" t="str">
        <f t="shared" si="8"/>
        <v/>
      </c>
    </row>
    <row r="36" spans="1:17" ht="15" customHeight="1" x14ac:dyDescent="0.2">
      <c r="A36" s="238" t="str">
        <f>IFERROR(INDEX('All Ticker P&amp;L'!$A$2:$A$1001,MATCH(ROWS($A$2:A36),'All Ticker P&amp;L'!$N$2:$N$1001,0)),"")</f>
        <v/>
      </c>
      <c r="B36" s="238" t="str">
        <f t="shared" si="0"/>
        <v/>
      </c>
      <c r="C36" s="238" t="str">
        <f t="shared" si="1"/>
        <v/>
      </c>
      <c r="D36" s="238" t="str">
        <f t="shared" si="2"/>
        <v/>
      </c>
      <c r="E36" s="259" t="str">
        <f>IF($A36="","",SUMIFS(Txn[Signed Units],Txn[Key],$A36))</f>
        <v/>
      </c>
      <c r="F36" s="281" t="str">
        <f>IF($A36="","",SUMIFS(Transactions!$N:$N,Transactions!$L:$L,$A36,Transactions!$U:$U,1))</f>
        <v/>
      </c>
      <c r="G36" s="282" t="str">
        <f>IF($A36="","",IFERROR(F36/SUMIFS(Transactions!$D:$D,Transactions!$L:$L,$A36,Transactions!$U:$U,1,Transactions!$A:$A,1),0))</f>
        <v/>
      </c>
      <c r="H36" s="281" t="str">
        <f>IF($A36="","",SUMIFS(Transactions!$O:$O,Transactions!$L:$L,$A36,Transactions!$U:$U,1))</f>
        <v/>
      </c>
      <c r="I36" s="282" t="str">
        <f>IF($A36="","",IFERROR(INDEX(Prices[Current Price],MATCH($A36,Prices[Key],0)),0))</f>
        <v/>
      </c>
      <c r="J36" s="283" t="str">
        <f>IF($A36="","",IFERROR(INDEX(Prices[FX to SGD],MATCH($A36,Prices[Key],0)),1))</f>
        <v/>
      </c>
      <c r="K36" s="281" t="str">
        <f t="shared" si="3"/>
        <v/>
      </c>
      <c r="L36" s="281" t="str">
        <f t="shared" si="4"/>
        <v/>
      </c>
      <c r="M36" s="281" t="str">
        <f t="shared" si="5"/>
        <v/>
      </c>
      <c r="N36" s="284" t="str">
        <f t="shared" si="6"/>
        <v/>
      </c>
      <c r="O36" t="str">
        <f>IF($A36="","",IFERROR(INDEX(Prices[Category],MATCH($A36,Prices[Key],0)),"Uncategorized"))</f>
        <v/>
      </c>
      <c r="P36" s="285" t="str">
        <f t="shared" si="7"/>
        <v/>
      </c>
      <c r="Q36" s="285" t="str">
        <f t="shared" si="8"/>
        <v/>
      </c>
    </row>
    <row r="37" spans="1:17" ht="15" customHeight="1" x14ac:dyDescent="0.2">
      <c r="A37" s="238" t="str">
        <f>IFERROR(INDEX('All Ticker P&amp;L'!$A$2:$A$1001,MATCH(ROWS($A$2:A37),'All Ticker P&amp;L'!$N$2:$N$1001,0)),"")</f>
        <v/>
      </c>
      <c r="B37" s="238" t="str">
        <f t="shared" si="0"/>
        <v/>
      </c>
      <c r="C37" s="238" t="str">
        <f t="shared" si="1"/>
        <v/>
      </c>
      <c r="D37" s="238" t="str">
        <f t="shared" si="2"/>
        <v/>
      </c>
      <c r="E37" s="259" t="str">
        <f>IF($A37="","",SUMIFS(Txn[Signed Units],Txn[Key],$A37))</f>
        <v/>
      </c>
      <c r="F37" s="281" t="str">
        <f>IF($A37="","",SUMIFS(Transactions!$N:$N,Transactions!$L:$L,$A37,Transactions!$U:$U,1))</f>
        <v/>
      </c>
      <c r="G37" s="282" t="str">
        <f>IF($A37="","",IFERROR(F37/SUMIFS(Transactions!$D:$D,Transactions!$L:$L,$A37,Transactions!$U:$U,1,Transactions!$A:$A,1),0))</f>
        <v/>
      </c>
      <c r="H37" s="281" t="str">
        <f>IF($A37="","",SUMIFS(Transactions!$O:$O,Transactions!$L:$L,$A37,Transactions!$U:$U,1))</f>
        <v/>
      </c>
      <c r="I37" s="282" t="str">
        <f>IF($A37="","",IFERROR(INDEX(Prices[Current Price],MATCH($A37,Prices[Key],0)),0))</f>
        <v/>
      </c>
      <c r="J37" s="283" t="str">
        <f>IF($A37="","",IFERROR(INDEX(Prices[FX to SGD],MATCH($A37,Prices[Key],0)),1))</f>
        <v/>
      </c>
      <c r="K37" s="281" t="str">
        <f t="shared" si="3"/>
        <v/>
      </c>
      <c r="L37" s="281" t="str">
        <f t="shared" si="4"/>
        <v/>
      </c>
      <c r="M37" s="281" t="str">
        <f t="shared" si="5"/>
        <v/>
      </c>
      <c r="N37" s="284" t="str">
        <f t="shared" si="6"/>
        <v/>
      </c>
      <c r="O37" t="str">
        <f>IF($A37="","",IFERROR(INDEX(Prices[Category],MATCH($A37,Prices[Key],0)),"Uncategorized"))</f>
        <v/>
      </c>
      <c r="P37" s="285" t="str">
        <f t="shared" si="7"/>
        <v/>
      </c>
      <c r="Q37" s="285" t="str">
        <f t="shared" si="8"/>
        <v/>
      </c>
    </row>
    <row r="38" spans="1:17" ht="15" customHeight="1" x14ac:dyDescent="0.2">
      <c r="A38" s="238" t="str">
        <f>IFERROR(INDEX('All Ticker P&amp;L'!$A$2:$A$1001,MATCH(ROWS($A$2:A38),'All Ticker P&amp;L'!$N$2:$N$1001,0)),"")</f>
        <v/>
      </c>
      <c r="B38" s="238" t="str">
        <f t="shared" si="0"/>
        <v/>
      </c>
      <c r="C38" s="238" t="str">
        <f t="shared" si="1"/>
        <v/>
      </c>
      <c r="D38" s="238" t="str">
        <f t="shared" si="2"/>
        <v/>
      </c>
      <c r="E38" s="259" t="str">
        <f>IF($A38="","",SUMIFS(Txn[Signed Units],Txn[Key],$A38))</f>
        <v/>
      </c>
      <c r="F38" s="281" t="str">
        <f>IF($A38="","",SUMIFS(Transactions!$N:$N,Transactions!$L:$L,$A38,Transactions!$U:$U,1))</f>
        <v/>
      </c>
      <c r="G38" s="282" t="str">
        <f>IF($A38="","",IFERROR(F38/SUMIFS(Transactions!$D:$D,Transactions!$L:$L,$A38,Transactions!$U:$U,1,Transactions!$A:$A,1),0))</f>
        <v/>
      </c>
      <c r="H38" s="281" t="str">
        <f>IF($A38="","",SUMIFS(Transactions!$O:$O,Transactions!$L:$L,$A38,Transactions!$U:$U,1))</f>
        <v/>
      </c>
      <c r="I38" s="282" t="str">
        <f>IF($A38="","",IFERROR(INDEX(Prices[Current Price],MATCH($A38,Prices[Key],0)),0))</f>
        <v/>
      </c>
      <c r="J38" s="283" t="str">
        <f>IF($A38="","",IFERROR(INDEX(Prices[FX to SGD],MATCH($A38,Prices[Key],0)),1))</f>
        <v/>
      </c>
      <c r="K38" s="281" t="str">
        <f t="shared" si="3"/>
        <v/>
      </c>
      <c r="L38" s="281" t="str">
        <f t="shared" si="4"/>
        <v/>
      </c>
      <c r="M38" s="281" t="str">
        <f t="shared" si="5"/>
        <v/>
      </c>
      <c r="N38" s="284" t="str">
        <f t="shared" si="6"/>
        <v/>
      </c>
      <c r="O38" t="str">
        <f>IF($A38="","",IFERROR(INDEX(Prices[Category],MATCH($A38,Prices[Key],0)),"Uncategorized"))</f>
        <v/>
      </c>
      <c r="P38" s="285" t="str">
        <f t="shared" si="7"/>
        <v/>
      </c>
      <c r="Q38" s="285" t="str">
        <f t="shared" si="8"/>
        <v/>
      </c>
    </row>
    <row r="39" spans="1:17" ht="15" customHeight="1" x14ac:dyDescent="0.2">
      <c r="A39" s="238" t="str">
        <f>IFERROR(INDEX('All Ticker P&amp;L'!$A$2:$A$1001,MATCH(ROWS($A$2:A39),'All Ticker P&amp;L'!$N$2:$N$1001,0)),"")</f>
        <v/>
      </c>
      <c r="B39" s="238" t="str">
        <f t="shared" si="0"/>
        <v/>
      </c>
      <c r="C39" s="238" t="str">
        <f t="shared" si="1"/>
        <v/>
      </c>
      <c r="D39" s="238" t="str">
        <f t="shared" si="2"/>
        <v/>
      </c>
      <c r="E39" s="259" t="str">
        <f>IF($A39="","",SUMIFS(Txn[Signed Units],Txn[Key],$A39))</f>
        <v/>
      </c>
      <c r="F39" s="281" t="str">
        <f>IF($A39="","",SUMIFS(Transactions!$N:$N,Transactions!$L:$L,$A39,Transactions!$U:$U,1))</f>
        <v/>
      </c>
      <c r="G39" s="282" t="str">
        <f>IF($A39="","",IFERROR(F39/SUMIFS(Transactions!$D:$D,Transactions!$L:$L,$A39,Transactions!$U:$U,1,Transactions!$A:$A,1),0))</f>
        <v/>
      </c>
      <c r="H39" s="281" t="str">
        <f>IF($A39="","",SUMIFS(Transactions!$O:$O,Transactions!$L:$L,$A39,Transactions!$U:$U,1))</f>
        <v/>
      </c>
      <c r="I39" s="282" t="str">
        <f>IF($A39="","",IFERROR(INDEX(Prices[Current Price],MATCH($A39,Prices[Key],0)),0))</f>
        <v/>
      </c>
      <c r="J39" s="283" t="str">
        <f>IF($A39="","",IFERROR(INDEX(Prices[FX to SGD],MATCH($A39,Prices[Key],0)),1))</f>
        <v/>
      </c>
      <c r="K39" s="281" t="str">
        <f t="shared" si="3"/>
        <v/>
      </c>
      <c r="L39" s="281" t="str">
        <f t="shared" si="4"/>
        <v/>
      </c>
      <c r="M39" s="281" t="str">
        <f t="shared" si="5"/>
        <v/>
      </c>
      <c r="N39" s="284" t="str">
        <f t="shared" si="6"/>
        <v/>
      </c>
      <c r="O39" t="str">
        <f>IF($A39="","",IFERROR(INDEX(Prices[Category],MATCH($A39,Prices[Key],0)),"Uncategorized"))</f>
        <v/>
      </c>
      <c r="P39" s="285" t="str">
        <f t="shared" si="7"/>
        <v/>
      </c>
      <c r="Q39" s="285" t="str">
        <f t="shared" si="8"/>
        <v/>
      </c>
    </row>
    <row r="40" spans="1:17" ht="15" customHeight="1" x14ac:dyDescent="0.2">
      <c r="A40" s="238" t="str">
        <f>IFERROR(INDEX('All Ticker P&amp;L'!$A$2:$A$1001,MATCH(ROWS($A$2:A40),'All Ticker P&amp;L'!$N$2:$N$1001,0)),"")</f>
        <v/>
      </c>
      <c r="B40" s="238" t="str">
        <f t="shared" si="0"/>
        <v/>
      </c>
      <c r="C40" s="238" t="str">
        <f t="shared" si="1"/>
        <v/>
      </c>
      <c r="D40" s="238" t="str">
        <f t="shared" si="2"/>
        <v/>
      </c>
      <c r="E40" s="259" t="str">
        <f>IF($A40="","",SUMIFS(Txn[Signed Units],Txn[Key],$A40))</f>
        <v/>
      </c>
      <c r="F40" s="281" t="str">
        <f>IF($A40="","",SUMIFS(Transactions!$N:$N,Transactions!$L:$L,$A40,Transactions!$U:$U,1))</f>
        <v/>
      </c>
      <c r="G40" s="282" t="str">
        <f>IF($A40="","",IFERROR(F40/SUMIFS(Transactions!$D:$D,Transactions!$L:$L,$A40,Transactions!$U:$U,1,Transactions!$A:$A,1),0))</f>
        <v/>
      </c>
      <c r="H40" s="281" t="str">
        <f>IF($A40="","",SUMIFS(Transactions!$O:$O,Transactions!$L:$L,$A40,Transactions!$U:$U,1))</f>
        <v/>
      </c>
      <c r="I40" s="282" t="str">
        <f>IF($A40="","",IFERROR(INDEX(Prices[Current Price],MATCH($A40,Prices[Key],0)),0))</f>
        <v/>
      </c>
      <c r="J40" s="283" t="str">
        <f>IF($A40="","",IFERROR(INDEX(Prices[FX to SGD],MATCH($A40,Prices[Key],0)),1))</f>
        <v/>
      </c>
      <c r="K40" s="281" t="str">
        <f t="shared" si="3"/>
        <v/>
      </c>
      <c r="L40" s="281" t="str">
        <f t="shared" si="4"/>
        <v/>
      </c>
      <c r="M40" s="281" t="str">
        <f t="shared" si="5"/>
        <v/>
      </c>
      <c r="N40" s="284" t="str">
        <f t="shared" si="6"/>
        <v/>
      </c>
      <c r="O40" t="str">
        <f>IF($A40="","",IFERROR(INDEX(Prices[Category],MATCH($A40,Prices[Key],0)),"Uncategorized"))</f>
        <v/>
      </c>
      <c r="P40" s="285" t="str">
        <f t="shared" si="7"/>
        <v/>
      </c>
      <c r="Q40" s="285" t="str">
        <f t="shared" si="8"/>
        <v/>
      </c>
    </row>
    <row r="41" spans="1:17" ht="15" customHeight="1" x14ac:dyDescent="0.2">
      <c r="A41" s="238" t="str">
        <f>IFERROR(INDEX('All Ticker P&amp;L'!$A$2:$A$1001,MATCH(ROWS($A$2:A41),'All Ticker P&amp;L'!$N$2:$N$1001,0)),"")</f>
        <v/>
      </c>
      <c r="B41" s="238" t="str">
        <f t="shared" si="0"/>
        <v/>
      </c>
      <c r="C41" s="238" t="str">
        <f t="shared" si="1"/>
        <v/>
      </c>
      <c r="D41" s="238" t="str">
        <f t="shared" si="2"/>
        <v/>
      </c>
      <c r="E41" s="259" t="str">
        <f>IF($A41="","",SUMIFS(Txn[Signed Units],Txn[Key],$A41))</f>
        <v/>
      </c>
      <c r="F41" s="281" t="str">
        <f>IF($A41="","",SUMIFS(Transactions!$N:$N,Transactions!$L:$L,$A41,Transactions!$U:$U,1))</f>
        <v/>
      </c>
      <c r="G41" s="282" t="str">
        <f>IF($A41="","",IFERROR(F41/SUMIFS(Transactions!$D:$D,Transactions!$L:$L,$A41,Transactions!$U:$U,1,Transactions!$A:$A,1),0))</f>
        <v/>
      </c>
      <c r="H41" s="281" t="str">
        <f>IF($A41="","",SUMIFS(Transactions!$O:$O,Transactions!$L:$L,$A41,Transactions!$U:$U,1))</f>
        <v/>
      </c>
      <c r="I41" s="282" t="str">
        <f>IF($A41="","",IFERROR(INDEX(Prices[Current Price],MATCH($A41,Prices[Key],0)),0))</f>
        <v/>
      </c>
      <c r="J41" s="283" t="str">
        <f>IF($A41="","",IFERROR(INDEX(Prices[FX to SGD],MATCH($A41,Prices[Key],0)),1))</f>
        <v/>
      </c>
      <c r="K41" s="281" t="str">
        <f t="shared" si="3"/>
        <v/>
      </c>
      <c r="L41" s="281" t="str">
        <f t="shared" si="4"/>
        <v/>
      </c>
      <c r="M41" s="281" t="str">
        <f t="shared" si="5"/>
        <v/>
      </c>
      <c r="N41" s="284" t="str">
        <f t="shared" si="6"/>
        <v/>
      </c>
      <c r="O41" t="str">
        <f>IF($A41="","",IFERROR(INDEX(Prices[Category],MATCH($A41,Prices[Key],0)),"Uncategorized"))</f>
        <v/>
      </c>
      <c r="P41" s="285" t="str">
        <f t="shared" si="7"/>
        <v/>
      </c>
      <c r="Q41" s="285" t="str">
        <f t="shared" si="8"/>
        <v/>
      </c>
    </row>
    <row r="42" spans="1:17" ht="15" customHeight="1" x14ac:dyDescent="0.2">
      <c r="A42" s="238" t="str">
        <f>IFERROR(INDEX('All Ticker P&amp;L'!$A$2:$A$1001,MATCH(ROWS($A$2:A42),'All Ticker P&amp;L'!$N$2:$N$1001,0)),"")</f>
        <v/>
      </c>
      <c r="B42" s="238" t="str">
        <f t="shared" si="0"/>
        <v/>
      </c>
      <c r="C42" s="238" t="str">
        <f t="shared" si="1"/>
        <v/>
      </c>
      <c r="D42" s="238" t="str">
        <f t="shared" si="2"/>
        <v/>
      </c>
      <c r="E42" s="259" t="str">
        <f>IF($A42="","",SUMIFS(Txn[Signed Units],Txn[Key],$A42))</f>
        <v/>
      </c>
      <c r="F42" s="281" t="str">
        <f>IF($A42="","",SUMIFS(Transactions!$N:$N,Transactions!$L:$L,$A42,Transactions!$U:$U,1))</f>
        <v/>
      </c>
      <c r="G42" s="282" t="str">
        <f>IF($A42="","",IFERROR(F42/SUMIFS(Transactions!$D:$D,Transactions!$L:$L,$A42,Transactions!$U:$U,1,Transactions!$A:$A,1),0))</f>
        <v/>
      </c>
      <c r="H42" s="281" t="str">
        <f>IF($A42="","",SUMIFS(Transactions!$O:$O,Transactions!$L:$L,$A42,Transactions!$U:$U,1))</f>
        <v/>
      </c>
      <c r="I42" s="282" t="str">
        <f>IF($A42="","",IFERROR(INDEX(Prices[Current Price],MATCH($A42,Prices[Key],0)),0))</f>
        <v/>
      </c>
      <c r="J42" s="283" t="str">
        <f>IF($A42="","",IFERROR(INDEX(Prices[FX to SGD],MATCH($A42,Prices[Key],0)),1))</f>
        <v/>
      </c>
      <c r="K42" s="281" t="str">
        <f t="shared" si="3"/>
        <v/>
      </c>
      <c r="L42" s="281" t="str">
        <f t="shared" si="4"/>
        <v/>
      </c>
      <c r="M42" s="281" t="str">
        <f t="shared" si="5"/>
        <v/>
      </c>
      <c r="N42" s="284" t="str">
        <f t="shared" si="6"/>
        <v/>
      </c>
      <c r="O42" t="str">
        <f>IF($A42="","",IFERROR(INDEX(Prices[Category],MATCH($A42,Prices[Key],0)),"Uncategorized"))</f>
        <v/>
      </c>
      <c r="P42" s="285" t="str">
        <f t="shared" si="7"/>
        <v/>
      </c>
      <c r="Q42" s="285" t="str">
        <f t="shared" si="8"/>
        <v/>
      </c>
    </row>
    <row r="43" spans="1:17" ht="15" customHeight="1" x14ac:dyDescent="0.2">
      <c r="A43" s="238" t="str">
        <f>IFERROR(INDEX('All Ticker P&amp;L'!$A$2:$A$1001,MATCH(ROWS($A$2:A43),'All Ticker P&amp;L'!$N$2:$N$1001,0)),"")</f>
        <v/>
      </c>
      <c r="B43" s="238" t="str">
        <f t="shared" si="0"/>
        <v/>
      </c>
      <c r="C43" s="238" t="str">
        <f t="shared" si="1"/>
        <v/>
      </c>
      <c r="D43" s="238" t="str">
        <f t="shared" si="2"/>
        <v/>
      </c>
      <c r="E43" s="259" t="str">
        <f>IF($A43="","",SUMIFS(Txn[Signed Units],Txn[Key],$A43))</f>
        <v/>
      </c>
      <c r="F43" s="281" t="str">
        <f>IF($A43="","",SUMIFS(Transactions!$N:$N,Transactions!$L:$L,$A43,Transactions!$U:$U,1))</f>
        <v/>
      </c>
      <c r="G43" s="282" t="str">
        <f>IF($A43="","",IFERROR(F43/SUMIFS(Transactions!$D:$D,Transactions!$L:$L,$A43,Transactions!$U:$U,1,Transactions!$A:$A,1),0))</f>
        <v/>
      </c>
      <c r="H43" s="281" t="str">
        <f>IF($A43="","",SUMIFS(Transactions!$O:$O,Transactions!$L:$L,$A43,Transactions!$U:$U,1))</f>
        <v/>
      </c>
      <c r="I43" s="282" t="str">
        <f>IF($A43="","",IFERROR(INDEX(Prices[Current Price],MATCH($A43,Prices[Key],0)),0))</f>
        <v/>
      </c>
      <c r="J43" s="283" t="str">
        <f>IF($A43="","",IFERROR(INDEX(Prices[FX to SGD],MATCH($A43,Prices[Key],0)),1))</f>
        <v/>
      </c>
      <c r="K43" s="281" t="str">
        <f t="shared" si="3"/>
        <v/>
      </c>
      <c r="L43" s="281" t="str">
        <f t="shared" si="4"/>
        <v/>
      </c>
      <c r="M43" s="281" t="str">
        <f t="shared" si="5"/>
        <v/>
      </c>
      <c r="N43" s="284" t="str">
        <f t="shared" si="6"/>
        <v/>
      </c>
      <c r="O43" t="str">
        <f>IF($A43="","",IFERROR(INDEX(Prices[Category],MATCH($A43,Prices[Key],0)),"Uncategorized"))</f>
        <v/>
      </c>
      <c r="P43" s="285" t="str">
        <f t="shared" si="7"/>
        <v/>
      </c>
      <c r="Q43" s="285" t="str">
        <f t="shared" si="8"/>
        <v/>
      </c>
    </row>
    <row r="44" spans="1:17" ht="15" customHeight="1" x14ac:dyDescent="0.2">
      <c r="A44" s="238" t="str">
        <f>IFERROR(INDEX('All Ticker P&amp;L'!$A$2:$A$1001,MATCH(ROWS($A$2:A44),'All Ticker P&amp;L'!$N$2:$N$1001,0)),"")</f>
        <v/>
      </c>
      <c r="B44" s="238" t="str">
        <f t="shared" si="0"/>
        <v/>
      </c>
      <c r="C44" s="238" t="str">
        <f t="shared" si="1"/>
        <v/>
      </c>
      <c r="D44" s="238" t="str">
        <f t="shared" si="2"/>
        <v/>
      </c>
      <c r="E44" s="259" t="str">
        <f>IF($A44="","",SUMIFS(Txn[Signed Units],Txn[Key],$A44))</f>
        <v/>
      </c>
      <c r="F44" s="281" t="str">
        <f>IF($A44="","",SUMIFS(Transactions!$N:$N,Transactions!$L:$L,$A44,Transactions!$U:$U,1))</f>
        <v/>
      </c>
      <c r="G44" s="282" t="str">
        <f>IF($A44="","",IFERROR(F44/SUMIFS(Transactions!$D:$D,Transactions!$L:$L,$A44,Transactions!$U:$U,1,Transactions!$A:$A,1),0))</f>
        <v/>
      </c>
      <c r="H44" s="281" t="str">
        <f>IF($A44="","",SUMIFS(Transactions!$O:$O,Transactions!$L:$L,$A44,Transactions!$U:$U,1))</f>
        <v/>
      </c>
      <c r="I44" s="282" t="str">
        <f>IF($A44="","",IFERROR(INDEX(Prices[Current Price],MATCH($A44,Prices[Key],0)),0))</f>
        <v/>
      </c>
      <c r="J44" s="283" t="str">
        <f>IF($A44="","",IFERROR(INDEX(Prices[FX to SGD],MATCH($A44,Prices[Key],0)),1))</f>
        <v/>
      </c>
      <c r="K44" s="281" t="str">
        <f t="shared" si="3"/>
        <v/>
      </c>
      <c r="L44" s="281" t="str">
        <f t="shared" si="4"/>
        <v/>
      </c>
      <c r="M44" s="281" t="str">
        <f t="shared" si="5"/>
        <v/>
      </c>
      <c r="N44" s="284" t="str">
        <f t="shared" si="6"/>
        <v/>
      </c>
      <c r="O44" t="str">
        <f>IF($A44="","",IFERROR(INDEX(Prices[Category],MATCH($A44,Prices[Key],0)),"Uncategorized"))</f>
        <v/>
      </c>
      <c r="P44" s="285" t="str">
        <f t="shared" si="7"/>
        <v/>
      </c>
      <c r="Q44" s="285" t="str">
        <f t="shared" si="8"/>
        <v/>
      </c>
    </row>
    <row r="45" spans="1:17" ht="15" customHeight="1" x14ac:dyDescent="0.2">
      <c r="A45" s="238" t="str">
        <f>IFERROR(INDEX('All Ticker P&amp;L'!$A$2:$A$1001,MATCH(ROWS($A$2:A45),'All Ticker P&amp;L'!$N$2:$N$1001,0)),"")</f>
        <v/>
      </c>
      <c r="B45" s="238" t="str">
        <f t="shared" si="0"/>
        <v/>
      </c>
      <c r="C45" s="238" t="str">
        <f t="shared" si="1"/>
        <v/>
      </c>
      <c r="D45" s="238" t="str">
        <f t="shared" si="2"/>
        <v/>
      </c>
      <c r="E45" s="259" t="str">
        <f>IF($A45="","",SUMIFS(Txn[Signed Units],Txn[Key],$A45))</f>
        <v/>
      </c>
      <c r="F45" s="281" t="str">
        <f>IF($A45="","",SUMIFS(Transactions!$N:$N,Transactions!$L:$L,$A45,Transactions!$U:$U,1))</f>
        <v/>
      </c>
      <c r="G45" s="282" t="str">
        <f>IF($A45="","",IFERROR(F45/SUMIFS(Transactions!$D:$D,Transactions!$L:$L,$A45,Transactions!$U:$U,1,Transactions!$A:$A,1),0))</f>
        <v/>
      </c>
      <c r="H45" s="281" t="str">
        <f>IF($A45="","",SUMIFS(Transactions!$O:$O,Transactions!$L:$L,$A45,Transactions!$U:$U,1))</f>
        <v/>
      </c>
      <c r="I45" s="282" t="str">
        <f>IF($A45="","",IFERROR(INDEX(Prices[Current Price],MATCH($A45,Prices[Key],0)),0))</f>
        <v/>
      </c>
      <c r="J45" s="283" t="str">
        <f>IF($A45="","",IFERROR(INDEX(Prices[FX to SGD],MATCH($A45,Prices[Key],0)),1))</f>
        <v/>
      </c>
      <c r="K45" s="281" t="str">
        <f t="shared" si="3"/>
        <v/>
      </c>
      <c r="L45" s="281" t="str">
        <f t="shared" si="4"/>
        <v/>
      </c>
      <c r="M45" s="281" t="str">
        <f t="shared" si="5"/>
        <v/>
      </c>
      <c r="N45" s="284" t="str">
        <f t="shared" si="6"/>
        <v/>
      </c>
      <c r="O45" t="str">
        <f>IF($A45="","",IFERROR(INDEX(Prices[Category],MATCH($A45,Prices[Key],0)),"Uncategorized"))</f>
        <v/>
      </c>
      <c r="P45" s="285" t="str">
        <f t="shared" si="7"/>
        <v/>
      </c>
      <c r="Q45" s="285" t="str">
        <f t="shared" si="8"/>
        <v/>
      </c>
    </row>
    <row r="46" spans="1:17" ht="15" customHeight="1" x14ac:dyDescent="0.2">
      <c r="A46" s="238" t="str">
        <f>IFERROR(INDEX('All Ticker P&amp;L'!$A$2:$A$1001,MATCH(ROWS($A$2:A46),'All Ticker P&amp;L'!$N$2:$N$1001,0)),"")</f>
        <v/>
      </c>
      <c r="B46" s="238" t="str">
        <f t="shared" si="0"/>
        <v/>
      </c>
      <c r="C46" s="238" t="str">
        <f t="shared" si="1"/>
        <v/>
      </c>
      <c r="D46" s="238" t="str">
        <f t="shared" si="2"/>
        <v/>
      </c>
      <c r="E46" s="259" t="str">
        <f>IF($A46="","",SUMIFS(Txn[Signed Units],Txn[Key],$A46))</f>
        <v/>
      </c>
      <c r="F46" s="281" t="str">
        <f>IF($A46="","",SUMIFS(Transactions!$N:$N,Transactions!$L:$L,$A46,Transactions!$U:$U,1))</f>
        <v/>
      </c>
      <c r="G46" s="282" t="str">
        <f>IF($A46="","",IFERROR(F46/SUMIFS(Transactions!$D:$D,Transactions!$L:$L,$A46,Transactions!$U:$U,1,Transactions!$A:$A,1),0))</f>
        <v/>
      </c>
      <c r="H46" s="281" t="str">
        <f>IF($A46="","",SUMIFS(Transactions!$O:$O,Transactions!$L:$L,$A46,Transactions!$U:$U,1))</f>
        <v/>
      </c>
      <c r="I46" s="282" t="str">
        <f>IF($A46="","",IFERROR(INDEX(Prices[Current Price],MATCH($A46,Prices[Key],0)),0))</f>
        <v/>
      </c>
      <c r="J46" s="283" t="str">
        <f>IF($A46="","",IFERROR(INDEX(Prices[FX to SGD],MATCH($A46,Prices[Key],0)),1))</f>
        <v/>
      </c>
      <c r="K46" s="281" t="str">
        <f t="shared" si="3"/>
        <v/>
      </c>
      <c r="L46" s="281" t="str">
        <f t="shared" si="4"/>
        <v/>
      </c>
      <c r="M46" s="281" t="str">
        <f t="shared" si="5"/>
        <v/>
      </c>
      <c r="N46" s="284" t="str">
        <f t="shared" si="6"/>
        <v/>
      </c>
      <c r="O46" t="str">
        <f>IF($A46="","",IFERROR(INDEX(Prices[Category],MATCH($A46,Prices[Key],0)),"Uncategorized"))</f>
        <v/>
      </c>
      <c r="P46" s="285" t="str">
        <f t="shared" si="7"/>
        <v/>
      </c>
      <c r="Q46" s="285" t="str">
        <f t="shared" si="8"/>
        <v/>
      </c>
    </row>
    <row r="47" spans="1:17" ht="15" customHeight="1" x14ac:dyDescent="0.2">
      <c r="A47" s="238" t="str">
        <f>IFERROR(INDEX('All Ticker P&amp;L'!$A$2:$A$1001,MATCH(ROWS($A$2:A47),'All Ticker P&amp;L'!$N$2:$N$1001,0)),"")</f>
        <v/>
      </c>
      <c r="B47" s="238" t="str">
        <f t="shared" si="0"/>
        <v/>
      </c>
      <c r="C47" s="238" t="str">
        <f t="shared" si="1"/>
        <v/>
      </c>
      <c r="D47" s="238" t="str">
        <f t="shared" si="2"/>
        <v/>
      </c>
      <c r="E47" s="259" t="str">
        <f>IF($A47="","",SUMIFS(Txn[Signed Units],Txn[Key],$A47))</f>
        <v/>
      </c>
      <c r="F47" s="281" t="str">
        <f>IF($A47="","",SUMIFS(Transactions!$N:$N,Transactions!$L:$L,$A47,Transactions!$U:$U,1))</f>
        <v/>
      </c>
      <c r="G47" s="282" t="str">
        <f>IF($A47="","",IFERROR(F47/SUMIFS(Transactions!$D:$D,Transactions!$L:$L,$A47,Transactions!$U:$U,1,Transactions!$A:$A,1),0))</f>
        <v/>
      </c>
      <c r="H47" s="281" t="str">
        <f>IF($A47="","",SUMIFS(Transactions!$O:$O,Transactions!$L:$L,$A47,Transactions!$U:$U,1))</f>
        <v/>
      </c>
      <c r="I47" s="282" t="str">
        <f>IF($A47="","",IFERROR(INDEX(Prices[Current Price],MATCH($A47,Prices[Key],0)),0))</f>
        <v/>
      </c>
      <c r="J47" s="283" t="str">
        <f>IF($A47="","",IFERROR(INDEX(Prices[FX to SGD],MATCH($A47,Prices[Key],0)),1))</f>
        <v/>
      </c>
      <c r="K47" s="281" t="str">
        <f t="shared" si="3"/>
        <v/>
      </c>
      <c r="L47" s="281" t="str">
        <f t="shared" si="4"/>
        <v/>
      </c>
      <c r="M47" s="281" t="str">
        <f t="shared" si="5"/>
        <v/>
      </c>
      <c r="N47" s="284" t="str">
        <f t="shared" si="6"/>
        <v/>
      </c>
      <c r="O47" t="str">
        <f>IF($A47="","",IFERROR(INDEX(Prices[Category],MATCH($A47,Prices[Key],0)),"Uncategorized"))</f>
        <v/>
      </c>
      <c r="P47" s="285" t="str">
        <f t="shared" si="7"/>
        <v/>
      </c>
      <c r="Q47" s="285" t="str">
        <f t="shared" si="8"/>
        <v/>
      </c>
    </row>
    <row r="48" spans="1:17" ht="15" customHeight="1" x14ac:dyDescent="0.2">
      <c r="A48" s="238" t="str">
        <f>IFERROR(INDEX('All Ticker P&amp;L'!$A$2:$A$1001,MATCH(ROWS($A$2:A48),'All Ticker P&amp;L'!$N$2:$N$1001,0)),"")</f>
        <v/>
      </c>
      <c r="B48" s="238" t="str">
        <f t="shared" si="0"/>
        <v/>
      </c>
      <c r="C48" s="238" t="str">
        <f t="shared" si="1"/>
        <v/>
      </c>
      <c r="D48" s="238" t="str">
        <f t="shared" si="2"/>
        <v/>
      </c>
      <c r="E48" s="259" t="str">
        <f>IF($A48="","",SUMIFS(Txn[Signed Units],Txn[Key],$A48))</f>
        <v/>
      </c>
      <c r="F48" s="281" t="str">
        <f>IF($A48="","",SUMIFS(Transactions!$N:$N,Transactions!$L:$L,$A48,Transactions!$U:$U,1))</f>
        <v/>
      </c>
      <c r="G48" s="282" t="str">
        <f>IF($A48="","",IFERROR(F48/SUMIFS(Transactions!$D:$D,Transactions!$L:$L,$A48,Transactions!$U:$U,1,Transactions!$A:$A,1),0))</f>
        <v/>
      </c>
      <c r="H48" s="281" t="str">
        <f>IF($A48="","",SUMIFS(Transactions!$O:$O,Transactions!$L:$L,$A48,Transactions!$U:$U,1))</f>
        <v/>
      </c>
      <c r="I48" s="282" t="str">
        <f>IF($A48="","",IFERROR(INDEX(Prices[Current Price],MATCH($A48,Prices[Key],0)),0))</f>
        <v/>
      </c>
      <c r="J48" s="283" t="str">
        <f>IF($A48="","",IFERROR(INDEX(Prices[FX to SGD],MATCH($A48,Prices[Key],0)),1))</f>
        <v/>
      </c>
      <c r="K48" s="281" t="str">
        <f t="shared" si="3"/>
        <v/>
      </c>
      <c r="L48" s="281" t="str">
        <f t="shared" si="4"/>
        <v/>
      </c>
      <c r="M48" s="281" t="str">
        <f t="shared" si="5"/>
        <v/>
      </c>
      <c r="N48" s="284" t="str">
        <f t="shared" si="6"/>
        <v/>
      </c>
      <c r="O48" t="str">
        <f>IF($A48="","",IFERROR(INDEX(Prices[Category],MATCH($A48,Prices[Key],0)),"Uncategorized"))</f>
        <v/>
      </c>
      <c r="P48" s="285" t="str">
        <f t="shared" si="7"/>
        <v/>
      </c>
      <c r="Q48" s="285" t="str">
        <f t="shared" si="8"/>
        <v/>
      </c>
    </row>
    <row r="49" spans="1:17" ht="15" customHeight="1" x14ac:dyDescent="0.2">
      <c r="A49" s="238" t="str">
        <f>IFERROR(INDEX('All Ticker P&amp;L'!$A$2:$A$1001,MATCH(ROWS($A$2:A49),'All Ticker P&amp;L'!$N$2:$N$1001,0)),"")</f>
        <v/>
      </c>
      <c r="B49" s="238" t="str">
        <f t="shared" si="0"/>
        <v/>
      </c>
      <c r="C49" s="238" t="str">
        <f t="shared" si="1"/>
        <v/>
      </c>
      <c r="D49" s="238" t="str">
        <f t="shared" si="2"/>
        <v/>
      </c>
      <c r="E49" s="259" t="str">
        <f>IF($A49="","",SUMIFS(Txn[Signed Units],Txn[Key],$A49))</f>
        <v/>
      </c>
      <c r="F49" s="281" t="str">
        <f>IF($A49="","",SUMIFS(Transactions!$N:$N,Transactions!$L:$L,$A49,Transactions!$U:$U,1))</f>
        <v/>
      </c>
      <c r="G49" s="282" t="str">
        <f>IF($A49="","",IFERROR(F49/SUMIFS(Transactions!$D:$D,Transactions!$L:$L,$A49,Transactions!$U:$U,1,Transactions!$A:$A,1),0))</f>
        <v/>
      </c>
      <c r="H49" s="281" t="str">
        <f>IF($A49="","",SUMIFS(Transactions!$O:$O,Transactions!$L:$L,$A49,Transactions!$U:$U,1))</f>
        <v/>
      </c>
      <c r="I49" s="282" t="str">
        <f>IF($A49="","",IFERROR(INDEX(Prices[Current Price],MATCH($A49,Prices[Key],0)),0))</f>
        <v/>
      </c>
      <c r="J49" s="283" t="str">
        <f>IF($A49="","",IFERROR(INDEX(Prices[FX to SGD],MATCH($A49,Prices[Key],0)),1))</f>
        <v/>
      </c>
      <c r="K49" s="281" t="str">
        <f t="shared" si="3"/>
        <v/>
      </c>
      <c r="L49" s="281" t="str">
        <f t="shared" si="4"/>
        <v/>
      </c>
      <c r="M49" s="281" t="str">
        <f t="shared" si="5"/>
        <v/>
      </c>
      <c r="N49" s="284" t="str">
        <f t="shared" si="6"/>
        <v/>
      </c>
      <c r="O49" t="str">
        <f>IF($A49="","",IFERROR(INDEX(Prices[Category],MATCH($A49,Prices[Key],0)),"Uncategorized"))</f>
        <v/>
      </c>
      <c r="P49" s="285" t="str">
        <f t="shared" si="7"/>
        <v/>
      </c>
      <c r="Q49" s="285" t="str">
        <f t="shared" si="8"/>
        <v/>
      </c>
    </row>
    <row r="50" spans="1:17" ht="15" customHeight="1" x14ac:dyDescent="0.2">
      <c r="A50" s="238" t="str">
        <f>IFERROR(INDEX('All Ticker P&amp;L'!$A$2:$A$1001,MATCH(ROWS($A$2:A50),'All Ticker P&amp;L'!$N$2:$N$1001,0)),"")</f>
        <v/>
      </c>
      <c r="B50" s="238" t="str">
        <f t="shared" si="0"/>
        <v/>
      </c>
      <c r="C50" s="238" t="str">
        <f t="shared" si="1"/>
        <v/>
      </c>
      <c r="D50" s="238" t="str">
        <f t="shared" si="2"/>
        <v/>
      </c>
      <c r="E50" s="259" t="str">
        <f>IF($A50="","",SUMIFS(Txn[Signed Units],Txn[Key],$A50))</f>
        <v/>
      </c>
      <c r="F50" s="281" t="str">
        <f>IF($A50="","",SUMIFS(Transactions!$N:$N,Transactions!$L:$L,$A50,Transactions!$U:$U,1))</f>
        <v/>
      </c>
      <c r="G50" s="282" t="str">
        <f>IF($A50="","",IFERROR(F50/SUMIFS(Transactions!$D:$D,Transactions!$L:$L,$A50,Transactions!$U:$U,1,Transactions!$A:$A,1),0))</f>
        <v/>
      </c>
      <c r="H50" s="281" t="str">
        <f>IF($A50="","",SUMIFS(Transactions!$O:$O,Transactions!$L:$L,$A50,Transactions!$U:$U,1))</f>
        <v/>
      </c>
      <c r="I50" s="282" t="str">
        <f>IF($A50="","",IFERROR(INDEX(Prices[Current Price],MATCH($A50,Prices[Key],0)),0))</f>
        <v/>
      </c>
      <c r="J50" s="283" t="str">
        <f>IF($A50="","",IFERROR(INDEX(Prices[FX to SGD],MATCH($A50,Prices[Key],0)),1))</f>
        <v/>
      </c>
      <c r="K50" s="281" t="str">
        <f t="shared" si="3"/>
        <v/>
      </c>
      <c r="L50" s="281" t="str">
        <f t="shared" si="4"/>
        <v/>
      </c>
      <c r="M50" s="281" t="str">
        <f t="shared" si="5"/>
        <v/>
      </c>
      <c r="N50" s="284" t="str">
        <f t="shared" si="6"/>
        <v/>
      </c>
      <c r="O50" t="str">
        <f>IF($A50="","",IFERROR(INDEX(Prices[Category],MATCH($A50,Prices[Key],0)),"Uncategorized"))</f>
        <v/>
      </c>
      <c r="P50" s="285" t="str">
        <f t="shared" si="7"/>
        <v/>
      </c>
      <c r="Q50" s="285" t="str">
        <f t="shared" si="8"/>
        <v/>
      </c>
    </row>
    <row r="51" spans="1:17" ht="15" customHeight="1" x14ac:dyDescent="0.2">
      <c r="A51" s="238" t="str">
        <f>IFERROR(INDEX('All Ticker P&amp;L'!$A$2:$A$1001,MATCH(ROWS($A$2:A51),'All Ticker P&amp;L'!$N$2:$N$1001,0)),"")</f>
        <v/>
      </c>
      <c r="B51" s="238" t="str">
        <f t="shared" si="0"/>
        <v/>
      </c>
      <c r="C51" s="238" t="str">
        <f t="shared" si="1"/>
        <v/>
      </c>
      <c r="D51" s="238" t="str">
        <f t="shared" si="2"/>
        <v/>
      </c>
      <c r="E51" s="259" t="str">
        <f>IF($A51="","",SUMIFS(Txn[Signed Units],Txn[Key],$A51))</f>
        <v/>
      </c>
      <c r="F51" s="281" t="str">
        <f>IF($A51="","",SUMIFS(Transactions!$N:$N,Transactions!$L:$L,$A51,Transactions!$U:$U,1))</f>
        <v/>
      </c>
      <c r="G51" s="282" t="str">
        <f>IF($A51="","",IFERROR(F51/SUMIFS(Transactions!$D:$D,Transactions!$L:$L,$A51,Transactions!$U:$U,1,Transactions!$A:$A,1),0))</f>
        <v/>
      </c>
      <c r="H51" s="281" t="str">
        <f>IF($A51="","",SUMIFS(Transactions!$O:$O,Transactions!$L:$L,$A51,Transactions!$U:$U,1))</f>
        <v/>
      </c>
      <c r="I51" s="282" t="str">
        <f>IF($A51="","",IFERROR(INDEX(Prices[Current Price],MATCH($A51,Prices[Key],0)),0))</f>
        <v/>
      </c>
      <c r="J51" s="283" t="str">
        <f>IF($A51="","",IFERROR(INDEX(Prices[FX to SGD],MATCH($A51,Prices[Key],0)),1))</f>
        <v/>
      </c>
      <c r="K51" s="281" t="str">
        <f t="shared" si="3"/>
        <v/>
      </c>
      <c r="L51" s="281" t="str">
        <f t="shared" si="4"/>
        <v/>
      </c>
      <c r="M51" s="281" t="str">
        <f t="shared" si="5"/>
        <v/>
      </c>
      <c r="N51" s="284" t="str">
        <f t="shared" si="6"/>
        <v/>
      </c>
      <c r="O51" t="str">
        <f>IF($A51="","",IFERROR(INDEX(Prices[Category],MATCH($A51,Prices[Key],0)),"Uncategorized"))</f>
        <v/>
      </c>
      <c r="P51" s="285" t="str">
        <f t="shared" si="7"/>
        <v/>
      </c>
      <c r="Q51" s="285" t="str">
        <f t="shared" si="8"/>
        <v/>
      </c>
    </row>
    <row r="52" spans="1:17" ht="15" customHeight="1" x14ac:dyDescent="0.2">
      <c r="A52" s="238" t="str">
        <f>IFERROR(INDEX('All Ticker P&amp;L'!$A$2:$A$1001,MATCH(ROWS($A$2:A52),'All Ticker P&amp;L'!$N$2:$N$1001,0)),"")</f>
        <v/>
      </c>
      <c r="B52" s="238" t="str">
        <f t="shared" si="0"/>
        <v/>
      </c>
      <c r="C52" s="238" t="str">
        <f t="shared" si="1"/>
        <v/>
      </c>
      <c r="D52" s="238" t="str">
        <f t="shared" si="2"/>
        <v/>
      </c>
      <c r="E52" s="259" t="str">
        <f>IF($A52="","",SUMIFS(Txn[Signed Units],Txn[Key],$A52))</f>
        <v/>
      </c>
      <c r="F52" s="281" t="str">
        <f>IF($A52="","",SUMIFS(Transactions!$N:$N,Transactions!$L:$L,$A52,Transactions!$U:$U,1))</f>
        <v/>
      </c>
      <c r="G52" s="282" t="str">
        <f>IF($A52="","",IFERROR(F52/SUMIFS(Transactions!$D:$D,Transactions!$L:$L,$A52,Transactions!$U:$U,1,Transactions!$A:$A,1),0))</f>
        <v/>
      </c>
      <c r="H52" s="281" t="str">
        <f>IF($A52="","",SUMIFS(Transactions!$O:$O,Transactions!$L:$L,$A52,Transactions!$U:$U,1))</f>
        <v/>
      </c>
      <c r="I52" s="282" t="str">
        <f>IF($A52="","",IFERROR(INDEX(Prices[Current Price],MATCH($A52,Prices[Key],0)),0))</f>
        <v/>
      </c>
      <c r="J52" s="283" t="str">
        <f>IF($A52="","",IFERROR(INDEX(Prices[FX to SGD],MATCH($A52,Prices[Key],0)),1))</f>
        <v/>
      </c>
      <c r="K52" s="281" t="str">
        <f t="shared" si="3"/>
        <v/>
      </c>
      <c r="L52" s="281" t="str">
        <f t="shared" si="4"/>
        <v/>
      </c>
      <c r="M52" s="281" t="str">
        <f t="shared" si="5"/>
        <v/>
      </c>
      <c r="N52" s="284" t="str">
        <f t="shared" si="6"/>
        <v/>
      </c>
      <c r="O52" t="str">
        <f>IF($A52="","",IFERROR(INDEX(Prices[Category],MATCH($A52,Prices[Key],0)),"Uncategorized"))</f>
        <v/>
      </c>
      <c r="P52" s="285" t="str">
        <f t="shared" si="7"/>
        <v/>
      </c>
      <c r="Q52" s="285" t="str">
        <f t="shared" si="8"/>
        <v/>
      </c>
    </row>
    <row r="53" spans="1:17" ht="15" customHeight="1" x14ac:dyDescent="0.2">
      <c r="A53" s="238" t="str">
        <f>IFERROR(INDEX('All Ticker P&amp;L'!$A$2:$A$1001,MATCH(ROWS($A$2:A53),'All Ticker P&amp;L'!$N$2:$N$1001,0)),"")</f>
        <v/>
      </c>
      <c r="B53" s="238" t="str">
        <f t="shared" si="0"/>
        <v/>
      </c>
      <c r="C53" s="238" t="str">
        <f t="shared" si="1"/>
        <v/>
      </c>
      <c r="D53" s="238" t="str">
        <f t="shared" si="2"/>
        <v/>
      </c>
      <c r="E53" s="259" t="str">
        <f>IF($A53="","",SUMIFS(Txn[Signed Units],Txn[Key],$A53))</f>
        <v/>
      </c>
      <c r="F53" s="281" t="str">
        <f>IF($A53="","",SUMIFS(Transactions!$N:$N,Transactions!$L:$L,$A53,Transactions!$U:$U,1))</f>
        <v/>
      </c>
      <c r="G53" s="282" t="str">
        <f>IF($A53="","",IFERROR(F53/SUMIFS(Transactions!$D:$D,Transactions!$L:$L,$A53,Transactions!$U:$U,1,Transactions!$A:$A,1),0))</f>
        <v/>
      </c>
      <c r="H53" s="281" t="str">
        <f>IF($A53="","",SUMIFS(Transactions!$O:$O,Transactions!$L:$L,$A53,Transactions!$U:$U,1))</f>
        <v/>
      </c>
      <c r="I53" s="282" t="str">
        <f>IF($A53="","",IFERROR(INDEX(Prices[Current Price],MATCH($A53,Prices[Key],0)),0))</f>
        <v/>
      </c>
      <c r="J53" s="283" t="str">
        <f>IF($A53="","",IFERROR(INDEX(Prices[FX to SGD],MATCH($A53,Prices[Key],0)),1))</f>
        <v/>
      </c>
      <c r="K53" s="281" t="str">
        <f t="shared" si="3"/>
        <v/>
      </c>
      <c r="L53" s="281" t="str">
        <f t="shared" si="4"/>
        <v/>
      </c>
      <c r="M53" s="281" t="str">
        <f t="shared" si="5"/>
        <v/>
      </c>
      <c r="N53" s="284" t="str">
        <f t="shared" si="6"/>
        <v/>
      </c>
      <c r="O53" t="str">
        <f>IF($A53="","",IFERROR(INDEX(Prices[Category],MATCH($A53,Prices[Key],0)),"Uncategorized"))</f>
        <v/>
      </c>
      <c r="P53" s="285" t="str">
        <f t="shared" si="7"/>
        <v/>
      </c>
      <c r="Q53" s="285" t="str">
        <f t="shared" si="8"/>
        <v/>
      </c>
    </row>
    <row r="54" spans="1:17" ht="15" customHeight="1" x14ac:dyDescent="0.2">
      <c r="A54" s="238" t="str">
        <f>IFERROR(INDEX('All Ticker P&amp;L'!$A$2:$A$1001,MATCH(ROWS($A$2:A54),'All Ticker P&amp;L'!$N$2:$N$1001,0)),"")</f>
        <v/>
      </c>
      <c r="B54" s="238" t="str">
        <f t="shared" si="0"/>
        <v/>
      </c>
      <c r="C54" s="238" t="str">
        <f t="shared" si="1"/>
        <v/>
      </c>
      <c r="D54" s="238" t="str">
        <f t="shared" si="2"/>
        <v/>
      </c>
      <c r="E54" s="259" t="str">
        <f>IF($A54="","",SUMIFS(Txn[Signed Units],Txn[Key],$A54))</f>
        <v/>
      </c>
      <c r="F54" s="281" t="str">
        <f>IF($A54="","",SUMIFS(Transactions!$N:$N,Transactions!$L:$L,$A54,Transactions!$U:$U,1))</f>
        <v/>
      </c>
      <c r="G54" s="282" t="str">
        <f>IF($A54="","",IFERROR(F54/SUMIFS(Transactions!$D:$D,Transactions!$L:$L,$A54,Transactions!$U:$U,1,Transactions!$A:$A,1),0))</f>
        <v/>
      </c>
      <c r="H54" s="281" t="str">
        <f>IF($A54="","",SUMIFS(Transactions!$O:$O,Transactions!$L:$L,$A54,Transactions!$U:$U,1))</f>
        <v/>
      </c>
      <c r="I54" s="282" t="str">
        <f>IF($A54="","",IFERROR(INDEX(Prices[Current Price],MATCH($A54,Prices[Key],0)),0))</f>
        <v/>
      </c>
      <c r="J54" s="283" t="str">
        <f>IF($A54="","",IFERROR(INDEX(Prices[FX to SGD],MATCH($A54,Prices[Key],0)),1))</f>
        <v/>
      </c>
      <c r="K54" s="281" t="str">
        <f t="shared" si="3"/>
        <v/>
      </c>
      <c r="L54" s="281" t="str">
        <f t="shared" si="4"/>
        <v/>
      </c>
      <c r="M54" s="281" t="str">
        <f t="shared" si="5"/>
        <v/>
      </c>
      <c r="N54" s="284" t="str">
        <f t="shared" si="6"/>
        <v/>
      </c>
      <c r="O54" t="str">
        <f>IF($A54="","",IFERROR(INDEX(Prices[Category],MATCH($A54,Prices[Key],0)),"Uncategorized"))</f>
        <v/>
      </c>
      <c r="P54" s="285" t="str">
        <f t="shared" si="7"/>
        <v/>
      </c>
      <c r="Q54" s="285" t="str">
        <f t="shared" si="8"/>
        <v/>
      </c>
    </row>
    <row r="55" spans="1:17" ht="15" customHeight="1" x14ac:dyDescent="0.2">
      <c r="A55" s="238" t="str">
        <f>IFERROR(INDEX('All Ticker P&amp;L'!$A$2:$A$1001,MATCH(ROWS($A$2:A55),'All Ticker P&amp;L'!$N$2:$N$1001,0)),"")</f>
        <v/>
      </c>
      <c r="B55" s="238" t="str">
        <f t="shared" si="0"/>
        <v/>
      </c>
      <c r="C55" s="238" t="str">
        <f t="shared" si="1"/>
        <v/>
      </c>
      <c r="D55" s="238" t="str">
        <f t="shared" si="2"/>
        <v/>
      </c>
      <c r="E55" s="259" t="str">
        <f>IF($A55="","",SUMIFS(Txn[Signed Units],Txn[Key],$A55))</f>
        <v/>
      </c>
      <c r="F55" s="281" t="str">
        <f>IF($A55="","",SUMIFS(Transactions!$N:$N,Transactions!$L:$L,$A55,Transactions!$U:$U,1))</f>
        <v/>
      </c>
      <c r="G55" s="282" t="str">
        <f>IF($A55="","",IFERROR(F55/SUMIFS(Transactions!$D:$D,Transactions!$L:$L,$A55,Transactions!$U:$U,1,Transactions!$A:$A,1),0))</f>
        <v/>
      </c>
      <c r="H55" s="281" t="str">
        <f>IF($A55="","",SUMIFS(Transactions!$O:$O,Transactions!$L:$L,$A55,Transactions!$U:$U,1))</f>
        <v/>
      </c>
      <c r="I55" s="282" t="str">
        <f>IF($A55="","",IFERROR(INDEX(Prices[Current Price],MATCH($A55,Prices[Key],0)),0))</f>
        <v/>
      </c>
      <c r="J55" s="283" t="str">
        <f>IF($A55="","",IFERROR(INDEX(Prices[FX to SGD],MATCH($A55,Prices[Key],0)),1))</f>
        <v/>
      </c>
      <c r="K55" s="281" t="str">
        <f t="shared" si="3"/>
        <v/>
      </c>
      <c r="L55" s="281" t="str">
        <f t="shared" si="4"/>
        <v/>
      </c>
      <c r="M55" s="281" t="str">
        <f t="shared" si="5"/>
        <v/>
      </c>
      <c r="N55" s="284" t="str">
        <f t="shared" si="6"/>
        <v/>
      </c>
      <c r="O55" t="str">
        <f>IF($A55="","",IFERROR(INDEX(Prices[Category],MATCH($A55,Prices[Key],0)),"Uncategorized"))</f>
        <v/>
      </c>
      <c r="P55" s="285" t="str">
        <f t="shared" si="7"/>
        <v/>
      </c>
      <c r="Q55" s="285" t="str">
        <f t="shared" si="8"/>
        <v/>
      </c>
    </row>
    <row r="56" spans="1:17" ht="15" customHeight="1" x14ac:dyDescent="0.2">
      <c r="A56" s="238" t="str">
        <f>IFERROR(INDEX('All Ticker P&amp;L'!$A$2:$A$1001,MATCH(ROWS($A$2:A56),'All Ticker P&amp;L'!$N$2:$N$1001,0)),"")</f>
        <v/>
      </c>
      <c r="B56" s="238" t="str">
        <f t="shared" si="0"/>
        <v/>
      </c>
      <c r="C56" s="238" t="str">
        <f t="shared" si="1"/>
        <v/>
      </c>
      <c r="D56" s="238" t="str">
        <f t="shared" si="2"/>
        <v/>
      </c>
      <c r="E56" s="259" t="str">
        <f>IF($A56="","",SUMIFS(Txn[Signed Units],Txn[Key],$A56))</f>
        <v/>
      </c>
      <c r="F56" s="281" t="str">
        <f>IF($A56="","",SUMIFS(Transactions!$N:$N,Transactions!$L:$L,$A56,Transactions!$U:$U,1))</f>
        <v/>
      </c>
      <c r="G56" s="282" t="str">
        <f>IF($A56="","",IFERROR(F56/SUMIFS(Transactions!$D:$D,Transactions!$L:$L,$A56,Transactions!$U:$U,1,Transactions!$A:$A,1),0))</f>
        <v/>
      </c>
      <c r="H56" s="281" t="str">
        <f>IF($A56="","",SUMIFS(Transactions!$O:$O,Transactions!$L:$L,$A56,Transactions!$U:$U,1))</f>
        <v/>
      </c>
      <c r="I56" s="282" t="str">
        <f>IF($A56="","",IFERROR(INDEX(Prices[Current Price],MATCH($A56,Prices[Key],0)),0))</f>
        <v/>
      </c>
      <c r="J56" s="283" t="str">
        <f>IF($A56="","",IFERROR(INDEX(Prices[FX to SGD],MATCH($A56,Prices[Key],0)),1))</f>
        <v/>
      </c>
      <c r="K56" s="281" t="str">
        <f t="shared" si="3"/>
        <v/>
      </c>
      <c r="L56" s="281" t="str">
        <f t="shared" si="4"/>
        <v/>
      </c>
      <c r="M56" s="281" t="str">
        <f t="shared" si="5"/>
        <v/>
      </c>
      <c r="N56" s="284" t="str">
        <f t="shared" si="6"/>
        <v/>
      </c>
      <c r="O56" t="str">
        <f>IF($A56="","",IFERROR(INDEX(Prices[Category],MATCH($A56,Prices[Key],0)),"Uncategorized"))</f>
        <v/>
      </c>
      <c r="P56" s="285" t="str">
        <f t="shared" si="7"/>
        <v/>
      </c>
      <c r="Q56" s="285" t="str">
        <f t="shared" si="8"/>
        <v/>
      </c>
    </row>
    <row r="57" spans="1:17" ht="15" customHeight="1" x14ac:dyDescent="0.2">
      <c r="A57" s="238" t="str">
        <f>IFERROR(INDEX('All Ticker P&amp;L'!$A$2:$A$1001,MATCH(ROWS($A$2:A57),'All Ticker P&amp;L'!$N$2:$N$1001,0)),"")</f>
        <v/>
      </c>
      <c r="B57" s="238" t="str">
        <f t="shared" si="0"/>
        <v/>
      </c>
      <c r="C57" s="238" t="str">
        <f t="shared" si="1"/>
        <v/>
      </c>
      <c r="D57" s="238" t="str">
        <f t="shared" si="2"/>
        <v/>
      </c>
      <c r="E57" s="259" t="str">
        <f>IF($A57="","",SUMIFS(Txn[Signed Units],Txn[Key],$A57))</f>
        <v/>
      </c>
      <c r="F57" s="281" t="str">
        <f>IF($A57="","",SUMIFS(Transactions!$N:$N,Transactions!$L:$L,$A57,Transactions!$U:$U,1))</f>
        <v/>
      </c>
      <c r="G57" s="282" t="str">
        <f>IF($A57="","",IFERROR(F57/SUMIFS(Transactions!$D:$D,Transactions!$L:$L,$A57,Transactions!$U:$U,1,Transactions!$A:$A,1),0))</f>
        <v/>
      </c>
      <c r="H57" s="281" t="str">
        <f>IF($A57="","",SUMIFS(Transactions!$O:$O,Transactions!$L:$L,$A57,Transactions!$U:$U,1))</f>
        <v/>
      </c>
      <c r="I57" s="282" t="str">
        <f>IF($A57="","",IFERROR(INDEX(Prices[Current Price],MATCH($A57,Prices[Key],0)),0))</f>
        <v/>
      </c>
      <c r="J57" s="283" t="str">
        <f>IF($A57="","",IFERROR(INDEX(Prices[FX to SGD],MATCH($A57,Prices[Key],0)),1))</f>
        <v/>
      </c>
      <c r="K57" s="281" t="str">
        <f t="shared" si="3"/>
        <v/>
      </c>
      <c r="L57" s="281" t="str">
        <f t="shared" si="4"/>
        <v/>
      </c>
      <c r="M57" s="281" t="str">
        <f t="shared" si="5"/>
        <v/>
      </c>
      <c r="N57" s="284" t="str">
        <f t="shared" si="6"/>
        <v/>
      </c>
      <c r="O57" t="str">
        <f>IF($A57="","",IFERROR(INDEX(Prices[Category],MATCH($A57,Prices[Key],0)),"Uncategorized"))</f>
        <v/>
      </c>
      <c r="P57" s="285" t="str">
        <f t="shared" si="7"/>
        <v/>
      </c>
      <c r="Q57" s="285" t="str">
        <f t="shared" si="8"/>
        <v/>
      </c>
    </row>
    <row r="58" spans="1:17" ht="15" customHeight="1" x14ac:dyDescent="0.2">
      <c r="A58" s="238" t="str">
        <f>IFERROR(INDEX('All Ticker P&amp;L'!$A$2:$A$1001,MATCH(ROWS($A$2:A58),'All Ticker P&amp;L'!$N$2:$N$1001,0)),"")</f>
        <v/>
      </c>
      <c r="B58" s="238" t="str">
        <f t="shared" si="0"/>
        <v/>
      </c>
      <c r="C58" s="238" t="str">
        <f t="shared" si="1"/>
        <v/>
      </c>
      <c r="D58" s="238" t="str">
        <f t="shared" si="2"/>
        <v/>
      </c>
      <c r="E58" s="259" t="str">
        <f>IF($A58="","",SUMIFS(Txn[Signed Units],Txn[Key],$A58))</f>
        <v/>
      </c>
      <c r="F58" s="281" t="str">
        <f>IF($A58="","",SUMIFS(Transactions!$N:$N,Transactions!$L:$L,$A58,Transactions!$U:$U,1))</f>
        <v/>
      </c>
      <c r="G58" s="282" t="str">
        <f>IF($A58="","",IFERROR(F58/SUMIFS(Transactions!$D:$D,Transactions!$L:$L,$A58,Transactions!$U:$U,1,Transactions!$A:$A,1),0))</f>
        <v/>
      </c>
      <c r="H58" s="281" t="str">
        <f>IF($A58="","",SUMIFS(Transactions!$O:$O,Transactions!$L:$L,$A58,Transactions!$U:$U,1))</f>
        <v/>
      </c>
      <c r="I58" s="282" t="str">
        <f>IF($A58="","",IFERROR(INDEX(Prices[Current Price],MATCH($A58,Prices[Key],0)),0))</f>
        <v/>
      </c>
      <c r="J58" s="283" t="str">
        <f>IF($A58="","",IFERROR(INDEX(Prices[FX to SGD],MATCH($A58,Prices[Key],0)),1))</f>
        <v/>
      </c>
      <c r="K58" s="281" t="str">
        <f t="shared" si="3"/>
        <v/>
      </c>
      <c r="L58" s="281" t="str">
        <f t="shared" si="4"/>
        <v/>
      </c>
      <c r="M58" s="281" t="str">
        <f t="shared" si="5"/>
        <v/>
      </c>
      <c r="N58" s="284" t="str">
        <f t="shared" si="6"/>
        <v/>
      </c>
      <c r="O58" t="str">
        <f>IF($A58="","",IFERROR(INDEX(Prices[Category],MATCH($A58,Prices[Key],0)),"Uncategorized"))</f>
        <v/>
      </c>
      <c r="P58" s="285" t="str">
        <f t="shared" si="7"/>
        <v/>
      </c>
      <c r="Q58" s="285" t="str">
        <f t="shared" si="8"/>
        <v/>
      </c>
    </row>
    <row r="59" spans="1:17" ht="15" customHeight="1" x14ac:dyDescent="0.2">
      <c r="A59" s="238" t="str">
        <f>IFERROR(INDEX('All Ticker P&amp;L'!$A$2:$A$1001,MATCH(ROWS($A$2:A59),'All Ticker P&amp;L'!$N$2:$N$1001,0)),"")</f>
        <v/>
      </c>
      <c r="B59" s="238" t="str">
        <f t="shared" si="0"/>
        <v/>
      </c>
      <c r="C59" s="238" t="str">
        <f t="shared" si="1"/>
        <v/>
      </c>
      <c r="D59" s="238" t="str">
        <f t="shared" si="2"/>
        <v/>
      </c>
      <c r="E59" s="259" t="str">
        <f>IF($A59="","",SUMIFS(Txn[Signed Units],Txn[Key],$A59))</f>
        <v/>
      </c>
      <c r="F59" s="281" t="str">
        <f>IF($A59="","",SUMIFS(Transactions!$N:$N,Transactions!$L:$L,$A59,Transactions!$U:$U,1))</f>
        <v/>
      </c>
      <c r="G59" s="282" t="str">
        <f>IF($A59="","",IFERROR(F59/SUMIFS(Transactions!$D:$D,Transactions!$L:$L,$A59,Transactions!$U:$U,1,Transactions!$A:$A,1),0))</f>
        <v/>
      </c>
      <c r="H59" s="281" t="str">
        <f>IF($A59="","",SUMIFS(Transactions!$O:$O,Transactions!$L:$L,$A59,Transactions!$U:$U,1))</f>
        <v/>
      </c>
      <c r="I59" s="282" t="str">
        <f>IF($A59="","",IFERROR(INDEX(Prices[Current Price],MATCH($A59,Prices[Key],0)),0))</f>
        <v/>
      </c>
      <c r="J59" s="283" t="str">
        <f>IF($A59="","",IFERROR(INDEX(Prices[FX to SGD],MATCH($A59,Prices[Key],0)),1))</f>
        <v/>
      </c>
      <c r="K59" s="281" t="str">
        <f t="shared" si="3"/>
        <v/>
      </c>
      <c r="L59" s="281" t="str">
        <f t="shared" si="4"/>
        <v/>
      </c>
      <c r="M59" s="281" t="str">
        <f t="shared" si="5"/>
        <v/>
      </c>
      <c r="N59" s="284" t="str">
        <f t="shared" si="6"/>
        <v/>
      </c>
      <c r="O59" t="str">
        <f>IF($A59="","",IFERROR(INDEX(Prices[Category],MATCH($A59,Prices[Key],0)),"Uncategorized"))</f>
        <v/>
      </c>
      <c r="P59" s="285" t="str">
        <f t="shared" si="7"/>
        <v/>
      </c>
      <c r="Q59" s="285" t="str">
        <f t="shared" si="8"/>
        <v/>
      </c>
    </row>
    <row r="60" spans="1:17" ht="15" customHeight="1" x14ac:dyDescent="0.2">
      <c r="A60" s="238" t="str">
        <f>IFERROR(INDEX('All Ticker P&amp;L'!$A$2:$A$1001,MATCH(ROWS($A$2:A60),'All Ticker P&amp;L'!$N$2:$N$1001,0)),"")</f>
        <v/>
      </c>
      <c r="B60" s="238" t="str">
        <f t="shared" si="0"/>
        <v/>
      </c>
      <c r="C60" s="238" t="str">
        <f t="shared" si="1"/>
        <v/>
      </c>
      <c r="D60" s="238" t="str">
        <f t="shared" si="2"/>
        <v/>
      </c>
      <c r="E60" s="259" t="str">
        <f>IF($A60="","",SUMIFS(Txn[Signed Units],Txn[Key],$A60))</f>
        <v/>
      </c>
      <c r="F60" s="281" t="str">
        <f>IF($A60="","",SUMIFS(Transactions!$N:$N,Transactions!$L:$L,$A60,Transactions!$U:$U,1))</f>
        <v/>
      </c>
      <c r="G60" s="282" t="str">
        <f>IF($A60="","",IFERROR(F60/SUMIFS(Transactions!$D:$D,Transactions!$L:$L,$A60,Transactions!$U:$U,1,Transactions!$A:$A,1),0))</f>
        <v/>
      </c>
      <c r="H60" s="281" t="str">
        <f>IF($A60="","",SUMIFS(Transactions!$O:$O,Transactions!$L:$L,$A60,Transactions!$U:$U,1))</f>
        <v/>
      </c>
      <c r="I60" s="282" t="str">
        <f>IF($A60="","",IFERROR(INDEX(Prices[Current Price],MATCH($A60,Prices[Key],0)),0))</f>
        <v/>
      </c>
      <c r="J60" s="283" t="str">
        <f>IF($A60="","",IFERROR(INDEX(Prices[FX to SGD],MATCH($A60,Prices[Key],0)),1))</f>
        <v/>
      </c>
      <c r="K60" s="281" t="str">
        <f t="shared" si="3"/>
        <v/>
      </c>
      <c r="L60" s="281" t="str">
        <f t="shared" si="4"/>
        <v/>
      </c>
      <c r="M60" s="281" t="str">
        <f t="shared" si="5"/>
        <v/>
      </c>
      <c r="N60" s="284" t="str">
        <f t="shared" si="6"/>
        <v/>
      </c>
      <c r="O60" t="str">
        <f>IF($A60="","",IFERROR(INDEX(Prices[Category],MATCH($A60,Prices[Key],0)),"Uncategorized"))</f>
        <v/>
      </c>
      <c r="P60" s="285" t="str">
        <f t="shared" si="7"/>
        <v/>
      </c>
      <c r="Q60" s="285" t="str">
        <f t="shared" si="8"/>
        <v/>
      </c>
    </row>
    <row r="61" spans="1:17" ht="15" customHeight="1" x14ac:dyDescent="0.2">
      <c r="A61" s="238" t="str">
        <f>IFERROR(INDEX('All Ticker P&amp;L'!$A$2:$A$1001,MATCH(ROWS($A$2:A61),'All Ticker P&amp;L'!$N$2:$N$1001,0)),"")</f>
        <v/>
      </c>
      <c r="B61" s="238" t="str">
        <f t="shared" si="0"/>
        <v/>
      </c>
      <c r="C61" s="238" t="str">
        <f t="shared" si="1"/>
        <v/>
      </c>
      <c r="D61" s="238" t="str">
        <f t="shared" si="2"/>
        <v/>
      </c>
      <c r="E61" s="259" t="str">
        <f>IF($A61="","",SUMIFS(Txn[Signed Units],Txn[Key],$A61))</f>
        <v/>
      </c>
      <c r="F61" s="281" t="str">
        <f>IF($A61="","",SUMIFS(Transactions!$N:$N,Transactions!$L:$L,$A61,Transactions!$U:$U,1))</f>
        <v/>
      </c>
      <c r="G61" s="282" t="str">
        <f>IF($A61="","",IFERROR(F61/SUMIFS(Transactions!$D:$D,Transactions!$L:$L,$A61,Transactions!$U:$U,1,Transactions!$A:$A,1),0))</f>
        <v/>
      </c>
      <c r="H61" s="281" t="str">
        <f>IF($A61="","",SUMIFS(Transactions!$O:$O,Transactions!$L:$L,$A61,Transactions!$U:$U,1))</f>
        <v/>
      </c>
      <c r="I61" s="282" t="str">
        <f>IF($A61="","",IFERROR(INDEX(Prices[Current Price],MATCH($A61,Prices[Key],0)),0))</f>
        <v/>
      </c>
      <c r="J61" s="283" t="str">
        <f>IF($A61="","",IFERROR(INDEX(Prices[FX to SGD],MATCH($A61,Prices[Key],0)),1))</f>
        <v/>
      </c>
      <c r="K61" s="281" t="str">
        <f t="shared" si="3"/>
        <v/>
      </c>
      <c r="L61" s="281" t="str">
        <f t="shared" si="4"/>
        <v/>
      </c>
      <c r="M61" s="281" t="str">
        <f t="shared" si="5"/>
        <v/>
      </c>
      <c r="N61" s="284" t="str">
        <f t="shared" si="6"/>
        <v/>
      </c>
      <c r="O61" t="str">
        <f>IF($A61="","",IFERROR(INDEX(Prices[Category],MATCH($A61,Prices[Key],0)),"Uncategorized"))</f>
        <v/>
      </c>
      <c r="P61" s="285" t="str">
        <f t="shared" si="7"/>
        <v/>
      </c>
      <c r="Q61" s="285" t="str">
        <f t="shared" si="8"/>
        <v/>
      </c>
    </row>
    <row r="62" spans="1:17" ht="15" customHeight="1" x14ac:dyDescent="0.2">
      <c r="A62" s="238" t="str">
        <f>IFERROR(INDEX('All Ticker P&amp;L'!$A$2:$A$1001,MATCH(ROWS($A$2:A62),'All Ticker P&amp;L'!$N$2:$N$1001,0)),"")</f>
        <v/>
      </c>
      <c r="B62" s="238" t="str">
        <f t="shared" si="0"/>
        <v/>
      </c>
      <c r="C62" s="238" t="str">
        <f t="shared" si="1"/>
        <v/>
      </c>
      <c r="D62" s="238" t="str">
        <f t="shared" si="2"/>
        <v/>
      </c>
      <c r="E62" s="259" t="str">
        <f>IF($A62="","",SUMIFS(Txn[Signed Units],Txn[Key],$A62))</f>
        <v/>
      </c>
      <c r="F62" s="281" t="str">
        <f>IF($A62="","",SUMIFS(Transactions!$N:$N,Transactions!$L:$L,$A62,Transactions!$U:$U,1))</f>
        <v/>
      </c>
      <c r="G62" s="282" t="str">
        <f>IF($A62="","",IFERROR(F62/SUMIFS(Transactions!$D:$D,Transactions!$L:$L,$A62,Transactions!$U:$U,1,Transactions!$A:$A,1),0))</f>
        <v/>
      </c>
      <c r="H62" s="281" t="str">
        <f>IF($A62="","",SUMIFS(Transactions!$O:$O,Transactions!$L:$L,$A62,Transactions!$U:$U,1))</f>
        <v/>
      </c>
      <c r="I62" s="282" t="str">
        <f>IF($A62="","",IFERROR(INDEX(Prices[Current Price],MATCH($A62,Prices[Key],0)),0))</f>
        <v/>
      </c>
      <c r="J62" s="283" t="str">
        <f>IF($A62="","",IFERROR(INDEX(Prices[FX to SGD],MATCH($A62,Prices[Key],0)),1))</f>
        <v/>
      </c>
      <c r="K62" s="281" t="str">
        <f t="shared" si="3"/>
        <v/>
      </c>
      <c r="L62" s="281" t="str">
        <f t="shared" si="4"/>
        <v/>
      </c>
      <c r="M62" s="281" t="str">
        <f t="shared" si="5"/>
        <v/>
      </c>
      <c r="N62" s="284" t="str">
        <f t="shared" si="6"/>
        <v/>
      </c>
      <c r="O62" t="str">
        <f>IF($A62="","",IFERROR(INDEX(Prices[Category],MATCH($A62,Prices[Key],0)),"Uncategorized"))</f>
        <v/>
      </c>
      <c r="P62" s="285" t="str">
        <f t="shared" si="7"/>
        <v/>
      </c>
      <c r="Q62" s="285" t="str">
        <f t="shared" si="8"/>
        <v/>
      </c>
    </row>
    <row r="63" spans="1:17" ht="15" customHeight="1" x14ac:dyDescent="0.2">
      <c r="A63" s="238" t="str">
        <f>IFERROR(INDEX('All Ticker P&amp;L'!$A$2:$A$1001,MATCH(ROWS($A$2:A63),'All Ticker P&amp;L'!$N$2:$N$1001,0)),"")</f>
        <v/>
      </c>
      <c r="B63" s="238" t="str">
        <f t="shared" si="0"/>
        <v/>
      </c>
      <c r="C63" s="238" t="str">
        <f t="shared" si="1"/>
        <v/>
      </c>
      <c r="D63" s="238" t="str">
        <f t="shared" si="2"/>
        <v/>
      </c>
      <c r="E63" s="259" t="str">
        <f>IF($A63="","",SUMIFS(Txn[Signed Units],Txn[Key],$A63))</f>
        <v/>
      </c>
      <c r="F63" s="281" t="str">
        <f>IF($A63="","",SUMIFS(Transactions!$N:$N,Transactions!$L:$L,$A63,Transactions!$U:$U,1))</f>
        <v/>
      </c>
      <c r="G63" s="282" t="str">
        <f>IF($A63="","",IFERROR(F63/SUMIFS(Transactions!$D:$D,Transactions!$L:$L,$A63,Transactions!$U:$U,1,Transactions!$A:$A,1),0))</f>
        <v/>
      </c>
      <c r="H63" s="281" t="str">
        <f>IF($A63="","",SUMIFS(Transactions!$O:$O,Transactions!$L:$L,$A63,Transactions!$U:$U,1))</f>
        <v/>
      </c>
      <c r="I63" s="282" t="str">
        <f>IF($A63="","",IFERROR(INDEX(Prices[Current Price],MATCH($A63,Prices[Key],0)),0))</f>
        <v/>
      </c>
      <c r="J63" s="283" t="str">
        <f>IF($A63="","",IFERROR(INDEX(Prices[FX to SGD],MATCH($A63,Prices[Key],0)),1))</f>
        <v/>
      </c>
      <c r="K63" s="281" t="str">
        <f t="shared" si="3"/>
        <v/>
      </c>
      <c r="L63" s="281" t="str">
        <f t="shared" si="4"/>
        <v/>
      </c>
      <c r="M63" s="281" t="str">
        <f t="shared" si="5"/>
        <v/>
      </c>
      <c r="N63" s="284" t="str">
        <f t="shared" si="6"/>
        <v/>
      </c>
      <c r="O63" t="str">
        <f>IF($A63="","",IFERROR(INDEX(Prices[Category],MATCH($A63,Prices[Key],0)),"Uncategorized"))</f>
        <v/>
      </c>
      <c r="P63" s="285" t="str">
        <f t="shared" si="7"/>
        <v/>
      </c>
      <c r="Q63" s="285" t="str">
        <f t="shared" si="8"/>
        <v/>
      </c>
    </row>
    <row r="64" spans="1:17" ht="15" customHeight="1" x14ac:dyDescent="0.2">
      <c r="A64" s="238" t="str">
        <f>IFERROR(INDEX('All Ticker P&amp;L'!$A$2:$A$1001,MATCH(ROWS($A$2:A64),'All Ticker P&amp;L'!$N$2:$N$1001,0)),"")</f>
        <v/>
      </c>
      <c r="B64" s="238" t="str">
        <f t="shared" si="0"/>
        <v/>
      </c>
      <c r="C64" s="238" t="str">
        <f t="shared" si="1"/>
        <v/>
      </c>
      <c r="D64" s="238" t="str">
        <f t="shared" si="2"/>
        <v/>
      </c>
      <c r="E64" s="259" t="str">
        <f>IF($A64="","",SUMIFS(Txn[Signed Units],Txn[Key],$A64))</f>
        <v/>
      </c>
      <c r="F64" s="281" t="str">
        <f>IF($A64="","",SUMIFS(Transactions!$N:$N,Transactions!$L:$L,$A64,Transactions!$U:$U,1))</f>
        <v/>
      </c>
      <c r="G64" s="282" t="str">
        <f>IF($A64="","",IFERROR(F64/SUMIFS(Transactions!$D:$D,Transactions!$L:$L,$A64,Transactions!$U:$U,1,Transactions!$A:$A,1),0))</f>
        <v/>
      </c>
      <c r="H64" s="281" t="str">
        <f>IF($A64="","",SUMIFS(Transactions!$O:$O,Transactions!$L:$L,$A64,Transactions!$U:$U,1))</f>
        <v/>
      </c>
      <c r="I64" s="282" t="str">
        <f>IF($A64="","",IFERROR(INDEX(Prices[Current Price],MATCH($A64,Prices[Key],0)),0))</f>
        <v/>
      </c>
      <c r="J64" s="283" t="str">
        <f>IF($A64="","",IFERROR(INDEX(Prices[FX to SGD],MATCH($A64,Prices[Key],0)),1))</f>
        <v/>
      </c>
      <c r="K64" s="281" t="str">
        <f t="shared" si="3"/>
        <v/>
      </c>
      <c r="L64" s="281" t="str">
        <f t="shared" si="4"/>
        <v/>
      </c>
      <c r="M64" s="281" t="str">
        <f t="shared" si="5"/>
        <v/>
      </c>
      <c r="N64" s="284" t="str">
        <f t="shared" si="6"/>
        <v/>
      </c>
      <c r="O64" t="str">
        <f>IF($A64="","",IFERROR(INDEX(Prices[Category],MATCH($A64,Prices[Key],0)),"Uncategorized"))</f>
        <v/>
      </c>
      <c r="P64" s="285" t="str">
        <f t="shared" si="7"/>
        <v/>
      </c>
      <c r="Q64" s="285" t="str">
        <f t="shared" si="8"/>
        <v/>
      </c>
    </row>
    <row r="65" spans="1:17" ht="15" customHeight="1" x14ac:dyDescent="0.2">
      <c r="A65" s="238" t="str">
        <f>IFERROR(INDEX('All Ticker P&amp;L'!$A$2:$A$1001,MATCH(ROWS($A$2:A65),'All Ticker P&amp;L'!$N$2:$N$1001,0)),"")</f>
        <v/>
      </c>
      <c r="B65" s="238" t="str">
        <f t="shared" si="0"/>
        <v/>
      </c>
      <c r="C65" s="238" t="str">
        <f t="shared" si="1"/>
        <v/>
      </c>
      <c r="D65" s="238" t="str">
        <f t="shared" si="2"/>
        <v/>
      </c>
      <c r="E65" s="259" t="str">
        <f>IF($A65="","",SUMIFS(Txn[Signed Units],Txn[Key],$A65))</f>
        <v/>
      </c>
      <c r="F65" s="281" t="str">
        <f>IF($A65="","",SUMIFS(Transactions!$N:$N,Transactions!$L:$L,$A65,Transactions!$U:$U,1))</f>
        <v/>
      </c>
      <c r="G65" s="282" t="str">
        <f>IF($A65="","",IFERROR(F65/SUMIFS(Transactions!$D:$D,Transactions!$L:$L,$A65,Transactions!$U:$U,1,Transactions!$A:$A,1),0))</f>
        <v/>
      </c>
      <c r="H65" s="281" t="str">
        <f>IF($A65="","",SUMIFS(Transactions!$O:$O,Transactions!$L:$L,$A65,Transactions!$U:$U,1))</f>
        <v/>
      </c>
      <c r="I65" s="282" t="str">
        <f>IF($A65="","",IFERROR(INDEX(Prices[Current Price],MATCH($A65,Prices[Key],0)),0))</f>
        <v/>
      </c>
      <c r="J65" s="283" t="str">
        <f>IF($A65="","",IFERROR(INDEX(Prices[FX to SGD],MATCH($A65,Prices[Key],0)),1))</f>
        <v/>
      </c>
      <c r="K65" s="281" t="str">
        <f t="shared" si="3"/>
        <v/>
      </c>
      <c r="L65" s="281" t="str">
        <f t="shared" si="4"/>
        <v/>
      </c>
      <c r="M65" s="281" t="str">
        <f t="shared" si="5"/>
        <v/>
      </c>
      <c r="N65" s="284" t="str">
        <f t="shared" si="6"/>
        <v/>
      </c>
      <c r="O65" t="str">
        <f>IF($A65="","",IFERROR(INDEX(Prices[Category],MATCH($A65,Prices[Key],0)),"Uncategorized"))</f>
        <v/>
      </c>
      <c r="P65" s="285" t="str">
        <f t="shared" si="7"/>
        <v/>
      </c>
      <c r="Q65" s="285" t="str">
        <f t="shared" si="8"/>
        <v/>
      </c>
    </row>
    <row r="66" spans="1:17" ht="15" customHeight="1" x14ac:dyDescent="0.2">
      <c r="A66" s="238" t="str">
        <f>IFERROR(INDEX('All Ticker P&amp;L'!$A$2:$A$1001,MATCH(ROWS($A$2:A66),'All Ticker P&amp;L'!$N$2:$N$1001,0)),"")</f>
        <v/>
      </c>
      <c r="B66" s="238" t="str">
        <f t="shared" ref="B66:B129" si="14">IF($A66="","",LEFT($A66,FIND(":",$A66)-1))</f>
        <v/>
      </c>
      <c r="C66" s="238" t="str">
        <f t="shared" ref="C66:C129" si="15">IF($A66="","",MID($A66,FIND(":",$A66)+1,FIND(":",$A66,FIND(":",$A66)+1)-FIND(":",$A66)-1))</f>
        <v/>
      </c>
      <c r="D66" s="238" t="str">
        <f t="shared" ref="D66:D129" si="16">IF($A66="","",RIGHT($A66,LEN($A66)-FIND(":",$A66,FIND(":",$A66)+1)))</f>
        <v/>
      </c>
      <c r="E66" s="259" t="str">
        <f>IF($A66="","",SUMIFS(Txn[Signed Units],Txn[Key],$A66))</f>
        <v/>
      </c>
      <c r="F66" s="281" t="str">
        <f>IF($A66="","",SUMIFS(Transactions!$N:$N,Transactions!$L:$L,$A66,Transactions!$U:$U,1))</f>
        <v/>
      </c>
      <c r="G66" s="282" t="str">
        <f>IF($A66="","",IFERROR(F66/SUMIFS(Transactions!$D:$D,Transactions!$L:$L,$A66,Transactions!$U:$U,1,Transactions!$A:$A,1),0))</f>
        <v/>
      </c>
      <c r="H66" s="281" t="str">
        <f>IF($A66="","",SUMIFS(Transactions!$O:$O,Transactions!$L:$L,$A66,Transactions!$U:$U,1))</f>
        <v/>
      </c>
      <c r="I66" s="282" t="str">
        <f>IF($A66="","",IFERROR(INDEX(Prices[Current Price],MATCH($A66,Prices[Key],0)),0))</f>
        <v/>
      </c>
      <c r="J66" s="283" t="str">
        <f>IF($A66="","",IFERROR(INDEX(Prices[FX to SGD],MATCH($A66,Prices[Key],0)),1))</f>
        <v/>
      </c>
      <c r="K66" s="281" t="str">
        <f t="shared" ref="K66:K129" si="17">IF($A66="","",E66*I66)</f>
        <v/>
      </c>
      <c r="L66" s="281" t="str">
        <f t="shared" ref="L66:L129" si="18">IF($A66="","",K66+H66-F66)</f>
        <v/>
      </c>
      <c r="M66" s="281" t="str">
        <f t="shared" ref="M66:M129" si="19">IF($A66="","",L66*J66)</f>
        <v/>
      </c>
      <c r="N66" s="284" t="str">
        <f t="shared" ref="N66:N129" si="20">IF($A66="","",IFERROR(L66/F66,0))</f>
        <v/>
      </c>
      <c r="O66" t="str">
        <f>IF($A66="","",IFERROR(INDEX(Prices[Category],MATCH($A66,Prices[Key],0)),"Uncategorized"))</f>
        <v/>
      </c>
      <c r="P66" s="285" t="str">
        <f t="shared" ref="P66:P129" si="21">IF($A66="","",$K66*$J66)</f>
        <v/>
      </c>
      <c r="Q66" s="285" t="str">
        <f t="shared" ref="Q66:Q129" si="22">IF($A66="","",$M66)</f>
        <v/>
      </c>
    </row>
    <row r="67" spans="1:17" ht="15" customHeight="1" x14ac:dyDescent="0.2">
      <c r="A67" s="238" t="str">
        <f>IFERROR(INDEX('All Ticker P&amp;L'!$A$2:$A$1001,MATCH(ROWS($A$2:A67),'All Ticker P&amp;L'!$N$2:$N$1001,0)),"")</f>
        <v/>
      </c>
      <c r="B67" s="238" t="str">
        <f t="shared" si="14"/>
        <v/>
      </c>
      <c r="C67" s="238" t="str">
        <f t="shared" si="15"/>
        <v/>
      </c>
      <c r="D67" s="238" t="str">
        <f t="shared" si="16"/>
        <v/>
      </c>
      <c r="E67" s="259" t="str">
        <f>IF($A67="","",SUMIFS(Txn[Signed Units],Txn[Key],$A67))</f>
        <v/>
      </c>
      <c r="F67" s="281" t="str">
        <f>IF($A67="","",SUMIFS(Transactions!$N:$N,Transactions!$L:$L,$A67,Transactions!$U:$U,1))</f>
        <v/>
      </c>
      <c r="G67" s="282" t="str">
        <f>IF($A67="","",IFERROR(F67/SUMIFS(Transactions!$D:$D,Transactions!$L:$L,$A67,Transactions!$U:$U,1,Transactions!$A:$A,1),0))</f>
        <v/>
      </c>
      <c r="H67" s="281" t="str">
        <f>IF($A67="","",SUMIFS(Transactions!$O:$O,Transactions!$L:$L,$A67,Transactions!$U:$U,1))</f>
        <v/>
      </c>
      <c r="I67" s="282" t="str">
        <f>IF($A67="","",IFERROR(INDEX(Prices[Current Price],MATCH($A67,Prices[Key],0)),0))</f>
        <v/>
      </c>
      <c r="J67" s="283" t="str">
        <f>IF($A67="","",IFERROR(INDEX(Prices[FX to SGD],MATCH($A67,Prices[Key],0)),1))</f>
        <v/>
      </c>
      <c r="K67" s="281" t="str">
        <f t="shared" si="17"/>
        <v/>
      </c>
      <c r="L67" s="281" t="str">
        <f t="shared" si="18"/>
        <v/>
      </c>
      <c r="M67" s="281" t="str">
        <f t="shared" si="19"/>
        <v/>
      </c>
      <c r="N67" s="284" t="str">
        <f t="shared" si="20"/>
        <v/>
      </c>
      <c r="O67" t="str">
        <f>IF($A67="","",IFERROR(INDEX(Prices[Category],MATCH($A67,Prices[Key],0)),"Uncategorized"))</f>
        <v/>
      </c>
      <c r="P67" s="285" t="str">
        <f t="shared" si="21"/>
        <v/>
      </c>
      <c r="Q67" s="285" t="str">
        <f t="shared" si="22"/>
        <v/>
      </c>
    </row>
    <row r="68" spans="1:17" ht="15" customHeight="1" x14ac:dyDescent="0.2">
      <c r="A68" s="238" t="str">
        <f>IFERROR(INDEX('All Ticker P&amp;L'!$A$2:$A$1001,MATCH(ROWS($A$2:A68),'All Ticker P&amp;L'!$N$2:$N$1001,0)),"")</f>
        <v/>
      </c>
      <c r="B68" s="238" t="str">
        <f t="shared" si="14"/>
        <v/>
      </c>
      <c r="C68" s="238" t="str">
        <f t="shared" si="15"/>
        <v/>
      </c>
      <c r="D68" s="238" t="str">
        <f t="shared" si="16"/>
        <v/>
      </c>
      <c r="E68" s="259" t="str">
        <f>IF($A68="","",SUMIFS(Txn[Signed Units],Txn[Key],$A68))</f>
        <v/>
      </c>
      <c r="F68" s="281" t="str">
        <f>IF($A68="","",SUMIFS(Transactions!$N:$N,Transactions!$L:$L,$A68,Transactions!$U:$U,1))</f>
        <v/>
      </c>
      <c r="G68" s="282" t="str">
        <f>IF($A68="","",IFERROR(F68/SUMIFS(Transactions!$D:$D,Transactions!$L:$L,$A68,Transactions!$U:$U,1,Transactions!$A:$A,1),0))</f>
        <v/>
      </c>
      <c r="H68" s="281" t="str">
        <f>IF($A68="","",SUMIFS(Transactions!$O:$O,Transactions!$L:$L,$A68,Transactions!$U:$U,1))</f>
        <v/>
      </c>
      <c r="I68" s="282" t="str">
        <f>IF($A68="","",IFERROR(INDEX(Prices[Current Price],MATCH($A68,Prices[Key],0)),0))</f>
        <v/>
      </c>
      <c r="J68" s="283" t="str">
        <f>IF($A68="","",IFERROR(INDEX(Prices[FX to SGD],MATCH($A68,Prices[Key],0)),1))</f>
        <v/>
      </c>
      <c r="K68" s="281" t="str">
        <f t="shared" si="17"/>
        <v/>
      </c>
      <c r="L68" s="281" t="str">
        <f t="shared" si="18"/>
        <v/>
      </c>
      <c r="M68" s="281" t="str">
        <f t="shared" si="19"/>
        <v/>
      </c>
      <c r="N68" s="284" t="str">
        <f t="shared" si="20"/>
        <v/>
      </c>
      <c r="O68" t="str">
        <f>IF($A68="","",IFERROR(INDEX(Prices[Category],MATCH($A68,Prices[Key],0)),"Uncategorized"))</f>
        <v/>
      </c>
      <c r="P68" s="285" t="str">
        <f t="shared" si="21"/>
        <v/>
      </c>
      <c r="Q68" s="285" t="str">
        <f t="shared" si="22"/>
        <v/>
      </c>
    </row>
    <row r="69" spans="1:17" ht="15" customHeight="1" x14ac:dyDescent="0.2">
      <c r="A69" s="238" t="str">
        <f>IFERROR(INDEX('All Ticker P&amp;L'!$A$2:$A$1001,MATCH(ROWS($A$2:A69),'All Ticker P&amp;L'!$N$2:$N$1001,0)),"")</f>
        <v/>
      </c>
      <c r="B69" s="238" t="str">
        <f t="shared" si="14"/>
        <v/>
      </c>
      <c r="C69" s="238" t="str">
        <f t="shared" si="15"/>
        <v/>
      </c>
      <c r="D69" s="238" t="str">
        <f t="shared" si="16"/>
        <v/>
      </c>
      <c r="E69" s="259" t="str">
        <f>IF($A69="","",SUMIFS(Txn[Signed Units],Txn[Key],$A69))</f>
        <v/>
      </c>
      <c r="F69" s="281" t="str">
        <f>IF($A69="","",SUMIFS(Transactions!$N:$N,Transactions!$L:$L,$A69,Transactions!$U:$U,1))</f>
        <v/>
      </c>
      <c r="G69" s="282" t="str">
        <f>IF($A69="","",IFERROR(F69/SUMIFS(Transactions!$D:$D,Transactions!$L:$L,$A69,Transactions!$U:$U,1,Transactions!$A:$A,1),0))</f>
        <v/>
      </c>
      <c r="H69" s="281" t="str">
        <f>IF($A69="","",SUMIFS(Transactions!$O:$O,Transactions!$L:$L,$A69,Transactions!$U:$U,1))</f>
        <v/>
      </c>
      <c r="I69" s="282" t="str">
        <f>IF($A69="","",IFERROR(INDEX(Prices[Current Price],MATCH($A69,Prices[Key],0)),0))</f>
        <v/>
      </c>
      <c r="J69" s="283" t="str">
        <f>IF($A69="","",IFERROR(INDEX(Prices[FX to SGD],MATCH($A69,Prices[Key],0)),1))</f>
        <v/>
      </c>
      <c r="K69" s="281" t="str">
        <f t="shared" si="17"/>
        <v/>
      </c>
      <c r="L69" s="281" t="str">
        <f t="shared" si="18"/>
        <v/>
      </c>
      <c r="M69" s="281" t="str">
        <f t="shared" si="19"/>
        <v/>
      </c>
      <c r="N69" s="284" t="str">
        <f t="shared" si="20"/>
        <v/>
      </c>
      <c r="O69" t="str">
        <f>IF($A69="","",IFERROR(INDEX(Prices[Category],MATCH($A69,Prices[Key],0)),"Uncategorized"))</f>
        <v/>
      </c>
      <c r="P69" s="285" t="str">
        <f t="shared" si="21"/>
        <v/>
      </c>
      <c r="Q69" s="285" t="str">
        <f t="shared" si="22"/>
        <v/>
      </c>
    </row>
    <row r="70" spans="1:17" ht="15" customHeight="1" x14ac:dyDescent="0.2">
      <c r="A70" s="238" t="str">
        <f>IFERROR(INDEX('All Ticker P&amp;L'!$A$2:$A$1001,MATCH(ROWS($A$2:A70),'All Ticker P&amp;L'!$N$2:$N$1001,0)),"")</f>
        <v/>
      </c>
      <c r="B70" s="238" t="str">
        <f t="shared" si="14"/>
        <v/>
      </c>
      <c r="C70" s="238" t="str">
        <f t="shared" si="15"/>
        <v/>
      </c>
      <c r="D70" s="238" t="str">
        <f t="shared" si="16"/>
        <v/>
      </c>
      <c r="E70" s="259" t="str">
        <f>IF($A70="","",SUMIFS(Txn[Signed Units],Txn[Key],$A70))</f>
        <v/>
      </c>
      <c r="F70" s="281" t="str">
        <f>IF($A70="","",SUMIFS(Transactions!$N:$N,Transactions!$L:$L,$A70,Transactions!$U:$U,1))</f>
        <v/>
      </c>
      <c r="G70" s="282" t="str">
        <f>IF($A70="","",IFERROR(F70/SUMIFS(Transactions!$D:$D,Transactions!$L:$L,$A70,Transactions!$U:$U,1,Transactions!$A:$A,1),0))</f>
        <v/>
      </c>
      <c r="H70" s="281" t="str">
        <f>IF($A70="","",SUMIFS(Transactions!$O:$O,Transactions!$L:$L,$A70,Transactions!$U:$U,1))</f>
        <v/>
      </c>
      <c r="I70" s="282" t="str">
        <f>IF($A70="","",IFERROR(INDEX(Prices[Current Price],MATCH($A70,Prices[Key],0)),0))</f>
        <v/>
      </c>
      <c r="J70" s="283" t="str">
        <f>IF($A70="","",IFERROR(INDEX(Prices[FX to SGD],MATCH($A70,Prices[Key],0)),1))</f>
        <v/>
      </c>
      <c r="K70" s="281" t="str">
        <f t="shared" si="17"/>
        <v/>
      </c>
      <c r="L70" s="281" t="str">
        <f t="shared" si="18"/>
        <v/>
      </c>
      <c r="M70" s="281" t="str">
        <f t="shared" si="19"/>
        <v/>
      </c>
      <c r="N70" s="284" t="str">
        <f t="shared" si="20"/>
        <v/>
      </c>
      <c r="O70" t="str">
        <f>IF($A70="","",IFERROR(INDEX(Prices[Category],MATCH($A70,Prices[Key],0)),"Uncategorized"))</f>
        <v/>
      </c>
      <c r="P70" s="285" t="str">
        <f t="shared" si="21"/>
        <v/>
      </c>
      <c r="Q70" s="285" t="str">
        <f t="shared" si="22"/>
        <v/>
      </c>
    </row>
    <row r="71" spans="1:17" ht="15" customHeight="1" x14ac:dyDescent="0.2">
      <c r="A71" s="238" t="str">
        <f>IFERROR(INDEX('All Ticker P&amp;L'!$A$2:$A$1001,MATCH(ROWS($A$2:A71),'All Ticker P&amp;L'!$N$2:$N$1001,0)),"")</f>
        <v/>
      </c>
      <c r="B71" s="238" t="str">
        <f t="shared" si="14"/>
        <v/>
      </c>
      <c r="C71" s="238" t="str">
        <f t="shared" si="15"/>
        <v/>
      </c>
      <c r="D71" s="238" t="str">
        <f t="shared" si="16"/>
        <v/>
      </c>
      <c r="E71" s="259" t="str">
        <f>IF($A71="","",SUMIFS(Txn[Signed Units],Txn[Key],$A71))</f>
        <v/>
      </c>
      <c r="F71" s="281" t="str">
        <f>IF($A71="","",SUMIFS(Transactions!$N:$N,Transactions!$L:$L,$A71,Transactions!$U:$U,1))</f>
        <v/>
      </c>
      <c r="G71" s="282" t="str">
        <f>IF($A71="","",IFERROR(F71/SUMIFS(Transactions!$D:$D,Transactions!$L:$L,$A71,Transactions!$U:$U,1,Transactions!$A:$A,1),0))</f>
        <v/>
      </c>
      <c r="H71" s="281" t="str">
        <f>IF($A71="","",SUMIFS(Transactions!$O:$O,Transactions!$L:$L,$A71,Transactions!$U:$U,1))</f>
        <v/>
      </c>
      <c r="I71" s="282" t="str">
        <f>IF($A71="","",IFERROR(INDEX(Prices[Current Price],MATCH($A71,Prices[Key],0)),0))</f>
        <v/>
      </c>
      <c r="J71" s="283" t="str">
        <f>IF($A71="","",IFERROR(INDEX(Prices[FX to SGD],MATCH($A71,Prices[Key],0)),1))</f>
        <v/>
      </c>
      <c r="K71" s="281" t="str">
        <f t="shared" si="17"/>
        <v/>
      </c>
      <c r="L71" s="281" t="str">
        <f t="shared" si="18"/>
        <v/>
      </c>
      <c r="M71" s="281" t="str">
        <f t="shared" si="19"/>
        <v/>
      </c>
      <c r="N71" s="284" t="str">
        <f t="shared" si="20"/>
        <v/>
      </c>
      <c r="O71" t="str">
        <f>IF($A71="","",IFERROR(INDEX(Prices[Category],MATCH($A71,Prices[Key],0)),"Uncategorized"))</f>
        <v/>
      </c>
      <c r="P71" s="285" t="str">
        <f t="shared" si="21"/>
        <v/>
      </c>
      <c r="Q71" s="285" t="str">
        <f t="shared" si="22"/>
        <v/>
      </c>
    </row>
    <row r="72" spans="1:17" ht="15" customHeight="1" x14ac:dyDescent="0.2">
      <c r="A72" s="238" t="str">
        <f>IFERROR(INDEX('All Ticker P&amp;L'!$A$2:$A$1001,MATCH(ROWS($A$2:A72),'All Ticker P&amp;L'!$N$2:$N$1001,0)),"")</f>
        <v/>
      </c>
      <c r="B72" s="238" t="str">
        <f t="shared" si="14"/>
        <v/>
      </c>
      <c r="C72" s="238" t="str">
        <f t="shared" si="15"/>
        <v/>
      </c>
      <c r="D72" s="238" t="str">
        <f t="shared" si="16"/>
        <v/>
      </c>
      <c r="E72" s="259" t="str">
        <f>IF($A72="","",SUMIFS(Txn[Signed Units],Txn[Key],$A72))</f>
        <v/>
      </c>
      <c r="F72" s="281" t="str">
        <f>IF($A72="","",SUMIFS(Transactions!$N:$N,Transactions!$L:$L,$A72,Transactions!$U:$U,1))</f>
        <v/>
      </c>
      <c r="G72" s="282" t="str">
        <f>IF($A72="","",IFERROR(F72/SUMIFS(Transactions!$D:$D,Transactions!$L:$L,$A72,Transactions!$U:$U,1,Transactions!$A:$A,1),0))</f>
        <v/>
      </c>
      <c r="H72" s="281" t="str">
        <f>IF($A72="","",SUMIFS(Transactions!$O:$O,Transactions!$L:$L,$A72,Transactions!$U:$U,1))</f>
        <v/>
      </c>
      <c r="I72" s="282" t="str">
        <f>IF($A72="","",IFERROR(INDEX(Prices[Current Price],MATCH($A72,Prices[Key],0)),0))</f>
        <v/>
      </c>
      <c r="J72" s="283" t="str">
        <f>IF($A72="","",IFERROR(INDEX(Prices[FX to SGD],MATCH($A72,Prices[Key],0)),1))</f>
        <v/>
      </c>
      <c r="K72" s="281" t="str">
        <f t="shared" si="17"/>
        <v/>
      </c>
      <c r="L72" s="281" t="str">
        <f t="shared" si="18"/>
        <v/>
      </c>
      <c r="M72" s="281" t="str">
        <f t="shared" si="19"/>
        <v/>
      </c>
      <c r="N72" s="284" t="str">
        <f t="shared" si="20"/>
        <v/>
      </c>
      <c r="O72" t="str">
        <f>IF($A72="","",IFERROR(INDEX(Prices[Category],MATCH($A72,Prices[Key],0)),"Uncategorized"))</f>
        <v/>
      </c>
      <c r="P72" s="285" t="str">
        <f t="shared" si="21"/>
        <v/>
      </c>
      <c r="Q72" s="285" t="str">
        <f t="shared" si="22"/>
        <v/>
      </c>
    </row>
    <row r="73" spans="1:17" ht="15" customHeight="1" x14ac:dyDescent="0.2">
      <c r="A73" s="238" t="str">
        <f>IFERROR(INDEX('All Ticker P&amp;L'!$A$2:$A$1001,MATCH(ROWS($A$2:A73),'All Ticker P&amp;L'!$N$2:$N$1001,0)),"")</f>
        <v/>
      </c>
      <c r="B73" s="238" t="str">
        <f t="shared" si="14"/>
        <v/>
      </c>
      <c r="C73" s="238" t="str">
        <f t="shared" si="15"/>
        <v/>
      </c>
      <c r="D73" s="238" t="str">
        <f t="shared" si="16"/>
        <v/>
      </c>
      <c r="E73" s="259" t="str">
        <f>IF($A73="","",SUMIFS(Txn[Signed Units],Txn[Key],$A73))</f>
        <v/>
      </c>
      <c r="F73" s="281" t="str">
        <f>IF($A73="","",SUMIFS(Transactions!$N:$N,Transactions!$L:$L,$A73,Transactions!$U:$U,1))</f>
        <v/>
      </c>
      <c r="G73" s="282" t="str">
        <f>IF($A73="","",IFERROR(F73/SUMIFS(Transactions!$D:$D,Transactions!$L:$L,$A73,Transactions!$U:$U,1,Transactions!$A:$A,1),0))</f>
        <v/>
      </c>
      <c r="H73" s="281" t="str">
        <f>IF($A73="","",SUMIFS(Transactions!$O:$O,Transactions!$L:$L,$A73,Transactions!$U:$U,1))</f>
        <v/>
      </c>
      <c r="I73" s="282" t="str">
        <f>IF($A73="","",IFERROR(INDEX(Prices[Current Price],MATCH($A73,Prices[Key],0)),0))</f>
        <v/>
      </c>
      <c r="J73" s="283" t="str">
        <f>IF($A73="","",IFERROR(INDEX(Prices[FX to SGD],MATCH($A73,Prices[Key],0)),1))</f>
        <v/>
      </c>
      <c r="K73" s="281" t="str">
        <f t="shared" si="17"/>
        <v/>
      </c>
      <c r="L73" s="281" t="str">
        <f t="shared" si="18"/>
        <v/>
      </c>
      <c r="M73" s="281" t="str">
        <f t="shared" si="19"/>
        <v/>
      </c>
      <c r="N73" s="284" t="str">
        <f t="shared" si="20"/>
        <v/>
      </c>
      <c r="O73" t="str">
        <f>IF($A73="","",IFERROR(INDEX(Prices[Category],MATCH($A73,Prices[Key],0)),"Uncategorized"))</f>
        <v/>
      </c>
      <c r="P73" s="285" t="str">
        <f t="shared" si="21"/>
        <v/>
      </c>
      <c r="Q73" s="285" t="str">
        <f t="shared" si="22"/>
        <v/>
      </c>
    </row>
    <row r="74" spans="1:17" ht="15" customHeight="1" x14ac:dyDescent="0.2">
      <c r="A74" s="238" t="str">
        <f>IFERROR(INDEX('All Ticker P&amp;L'!$A$2:$A$1001,MATCH(ROWS($A$2:A74),'All Ticker P&amp;L'!$N$2:$N$1001,0)),"")</f>
        <v/>
      </c>
      <c r="B74" s="238" t="str">
        <f t="shared" si="14"/>
        <v/>
      </c>
      <c r="C74" s="238" t="str">
        <f t="shared" si="15"/>
        <v/>
      </c>
      <c r="D74" s="238" t="str">
        <f t="shared" si="16"/>
        <v/>
      </c>
      <c r="E74" s="259" t="str">
        <f>IF($A74="","",SUMIFS(Txn[Signed Units],Txn[Key],$A74))</f>
        <v/>
      </c>
      <c r="F74" s="281" t="str">
        <f>IF($A74="","",SUMIFS(Transactions!$N:$N,Transactions!$L:$L,$A74,Transactions!$U:$U,1))</f>
        <v/>
      </c>
      <c r="G74" s="282" t="str">
        <f>IF($A74="","",IFERROR(F74/SUMIFS(Transactions!$D:$D,Transactions!$L:$L,$A74,Transactions!$U:$U,1,Transactions!$A:$A,1),0))</f>
        <v/>
      </c>
      <c r="H74" s="281" t="str">
        <f>IF($A74="","",SUMIFS(Transactions!$O:$O,Transactions!$L:$L,$A74,Transactions!$U:$U,1))</f>
        <v/>
      </c>
      <c r="I74" s="282" t="str">
        <f>IF($A74="","",IFERROR(INDEX(Prices[Current Price],MATCH($A74,Prices[Key],0)),0))</f>
        <v/>
      </c>
      <c r="J74" s="283" t="str">
        <f>IF($A74="","",IFERROR(INDEX(Prices[FX to SGD],MATCH($A74,Prices[Key],0)),1))</f>
        <v/>
      </c>
      <c r="K74" s="281" t="str">
        <f t="shared" si="17"/>
        <v/>
      </c>
      <c r="L74" s="281" t="str">
        <f t="shared" si="18"/>
        <v/>
      </c>
      <c r="M74" s="281" t="str">
        <f t="shared" si="19"/>
        <v/>
      </c>
      <c r="N74" s="284" t="str">
        <f t="shared" si="20"/>
        <v/>
      </c>
      <c r="O74" t="str">
        <f>IF($A74="","",IFERROR(INDEX(Prices[Category],MATCH($A74,Prices[Key],0)),"Uncategorized"))</f>
        <v/>
      </c>
      <c r="P74" s="285" t="str">
        <f t="shared" si="21"/>
        <v/>
      </c>
      <c r="Q74" s="285" t="str">
        <f t="shared" si="22"/>
        <v/>
      </c>
    </row>
    <row r="75" spans="1:17" ht="15" customHeight="1" x14ac:dyDescent="0.2">
      <c r="A75" s="238" t="str">
        <f>IFERROR(INDEX('All Ticker P&amp;L'!$A$2:$A$1001,MATCH(ROWS($A$2:A75),'All Ticker P&amp;L'!$N$2:$N$1001,0)),"")</f>
        <v/>
      </c>
      <c r="B75" s="238" t="str">
        <f t="shared" si="14"/>
        <v/>
      </c>
      <c r="C75" s="238" t="str">
        <f t="shared" si="15"/>
        <v/>
      </c>
      <c r="D75" s="238" t="str">
        <f t="shared" si="16"/>
        <v/>
      </c>
      <c r="E75" s="259" t="str">
        <f>IF($A75="","",SUMIFS(Txn[Signed Units],Txn[Key],$A75))</f>
        <v/>
      </c>
      <c r="F75" s="281" t="str">
        <f>IF($A75="","",SUMIFS(Transactions!$N:$N,Transactions!$L:$L,$A75,Transactions!$U:$U,1))</f>
        <v/>
      </c>
      <c r="G75" s="282" t="str">
        <f>IF($A75="","",IFERROR(F75/SUMIFS(Transactions!$D:$D,Transactions!$L:$L,$A75,Transactions!$U:$U,1,Transactions!$A:$A,1),0))</f>
        <v/>
      </c>
      <c r="H75" s="281" t="str">
        <f>IF($A75="","",SUMIFS(Transactions!$O:$O,Transactions!$L:$L,$A75,Transactions!$U:$U,1))</f>
        <v/>
      </c>
      <c r="I75" s="282" t="str">
        <f>IF($A75="","",IFERROR(INDEX(Prices[Current Price],MATCH($A75,Prices[Key],0)),0))</f>
        <v/>
      </c>
      <c r="J75" s="283" t="str">
        <f>IF($A75="","",IFERROR(INDEX(Prices[FX to SGD],MATCH($A75,Prices[Key],0)),1))</f>
        <v/>
      </c>
      <c r="K75" s="281" t="str">
        <f t="shared" si="17"/>
        <v/>
      </c>
      <c r="L75" s="281" t="str">
        <f t="shared" si="18"/>
        <v/>
      </c>
      <c r="M75" s="281" t="str">
        <f t="shared" si="19"/>
        <v/>
      </c>
      <c r="N75" s="284" t="str">
        <f t="shared" si="20"/>
        <v/>
      </c>
      <c r="O75" t="str">
        <f>IF($A75="","",IFERROR(INDEX(Prices[Category],MATCH($A75,Prices[Key],0)),"Uncategorized"))</f>
        <v/>
      </c>
      <c r="P75" s="285" t="str">
        <f t="shared" si="21"/>
        <v/>
      </c>
      <c r="Q75" s="285" t="str">
        <f t="shared" si="22"/>
        <v/>
      </c>
    </row>
    <row r="76" spans="1:17" ht="15" customHeight="1" x14ac:dyDescent="0.2">
      <c r="A76" s="238" t="str">
        <f>IFERROR(INDEX('All Ticker P&amp;L'!$A$2:$A$1001,MATCH(ROWS($A$2:A76),'All Ticker P&amp;L'!$N$2:$N$1001,0)),"")</f>
        <v/>
      </c>
      <c r="B76" s="238" t="str">
        <f t="shared" si="14"/>
        <v/>
      </c>
      <c r="C76" s="238" t="str">
        <f t="shared" si="15"/>
        <v/>
      </c>
      <c r="D76" s="238" t="str">
        <f t="shared" si="16"/>
        <v/>
      </c>
      <c r="E76" s="259" t="str">
        <f>IF($A76="","",SUMIFS(Txn[Signed Units],Txn[Key],$A76))</f>
        <v/>
      </c>
      <c r="F76" s="281" t="str">
        <f>IF($A76="","",SUMIFS(Transactions!$N:$N,Transactions!$L:$L,$A76,Transactions!$U:$U,1))</f>
        <v/>
      </c>
      <c r="G76" s="282" t="str">
        <f>IF($A76="","",IFERROR(F76/SUMIFS(Transactions!$D:$D,Transactions!$L:$L,$A76,Transactions!$U:$U,1,Transactions!$A:$A,1),0))</f>
        <v/>
      </c>
      <c r="H76" s="281" t="str">
        <f>IF($A76="","",SUMIFS(Transactions!$O:$O,Transactions!$L:$L,$A76,Transactions!$U:$U,1))</f>
        <v/>
      </c>
      <c r="I76" s="282" t="str">
        <f>IF($A76="","",IFERROR(INDEX(Prices[Current Price],MATCH($A76,Prices[Key],0)),0))</f>
        <v/>
      </c>
      <c r="J76" s="283" t="str">
        <f>IF($A76="","",IFERROR(INDEX(Prices[FX to SGD],MATCH($A76,Prices[Key],0)),1))</f>
        <v/>
      </c>
      <c r="K76" s="281" t="str">
        <f t="shared" si="17"/>
        <v/>
      </c>
      <c r="L76" s="281" t="str">
        <f t="shared" si="18"/>
        <v/>
      </c>
      <c r="M76" s="281" t="str">
        <f t="shared" si="19"/>
        <v/>
      </c>
      <c r="N76" s="284" t="str">
        <f t="shared" si="20"/>
        <v/>
      </c>
      <c r="O76" t="str">
        <f>IF($A76="","",IFERROR(INDEX(Prices[Category],MATCH($A76,Prices[Key],0)),"Uncategorized"))</f>
        <v/>
      </c>
      <c r="P76" s="285" t="str">
        <f t="shared" si="21"/>
        <v/>
      </c>
      <c r="Q76" s="285" t="str">
        <f t="shared" si="22"/>
        <v/>
      </c>
    </row>
    <row r="77" spans="1:17" ht="15" customHeight="1" x14ac:dyDescent="0.2">
      <c r="A77" s="238" t="str">
        <f>IFERROR(INDEX('All Ticker P&amp;L'!$A$2:$A$1001,MATCH(ROWS($A$2:A77),'All Ticker P&amp;L'!$N$2:$N$1001,0)),"")</f>
        <v/>
      </c>
      <c r="B77" s="238" t="str">
        <f t="shared" si="14"/>
        <v/>
      </c>
      <c r="C77" s="238" t="str">
        <f t="shared" si="15"/>
        <v/>
      </c>
      <c r="D77" s="238" t="str">
        <f t="shared" si="16"/>
        <v/>
      </c>
      <c r="E77" s="259" t="str">
        <f>IF($A77="","",SUMIFS(Txn[Signed Units],Txn[Key],$A77))</f>
        <v/>
      </c>
      <c r="F77" s="281" t="str">
        <f>IF($A77="","",SUMIFS(Transactions!$N:$N,Transactions!$L:$L,$A77,Transactions!$U:$U,1))</f>
        <v/>
      </c>
      <c r="G77" s="282" t="str">
        <f>IF($A77="","",IFERROR(F77/SUMIFS(Transactions!$D:$D,Transactions!$L:$L,$A77,Transactions!$U:$U,1,Transactions!$A:$A,1),0))</f>
        <v/>
      </c>
      <c r="H77" s="281" t="str">
        <f>IF($A77="","",SUMIFS(Transactions!$O:$O,Transactions!$L:$L,$A77,Transactions!$U:$U,1))</f>
        <v/>
      </c>
      <c r="I77" s="282" t="str">
        <f>IF($A77="","",IFERROR(INDEX(Prices[Current Price],MATCH($A77,Prices[Key],0)),0))</f>
        <v/>
      </c>
      <c r="J77" s="283" t="str">
        <f>IF($A77="","",IFERROR(INDEX(Prices[FX to SGD],MATCH($A77,Prices[Key],0)),1))</f>
        <v/>
      </c>
      <c r="K77" s="281" t="str">
        <f t="shared" si="17"/>
        <v/>
      </c>
      <c r="L77" s="281" t="str">
        <f t="shared" si="18"/>
        <v/>
      </c>
      <c r="M77" s="281" t="str">
        <f t="shared" si="19"/>
        <v/>
      </c>
      <c r="N77" s="284" t="str">
        <f t="shared" si="20"/>
        <v/>
      </c>
      <c r="O77" t="str">
        <f>IF($A77="","",IFERROR(INDEX(Prices[Category],MATCH($A77,Prices[Key],0)),"Uncategorized"))</f>
        <v/>
      </c>
      <c r="P77" s="285" t="str">
        <f t="shared" si="21"/>
        <v/>
      </c>
      <c r="Q77" s="285" t="str">
        <f t="shared" si="22"/>
        <v/>
      </c>
    </row>
    <row r="78" spans="1:17" ht="15" customHeight="1" x14ac:dyDescent="0.2">
      <c r="A78" s="238" t="str">
        <f>IFERROR(INDEX('All Ticker P&amp;L'!$A$2:$A$1001,MATCH(ROWS($A$2:A78),'All Ticker P&amp;L'!$N$2:$N$1001,0)),"")</f>
        <v/>
      </c>
      <c r="B78" s="238" t="str">
        <f t="shared" si="14"/>
        <v/>
      </c>
      <c r="C78" s="238" t="str">
        <f t="shared" si="15"/>
        <v/>
      </c>
      <c r="D78" s="238" t="str">
        <f t="shared" si="16"/>
        <v/>
      </c>
      <c r="E78" s="259" t="str">
        <f>IF($A78="","",SUMIFS(Txn[Signed Units],Txn[Key],$A78))</f>
        <v/>
      </c>
      <c r="F78" s="281" t="str">
        <f>IF($A78="","",SUMIFS(Transactions!$N:$N,Transactions!$L:$L,$A78,Transactions!$U:$U,1))</f>
        <v/>
      </c>
      <c r="G78" s="282" t="str">
        <f>IF($A78="","",IFERROR(F78/SUMIFS(Transactions!$D:$D,Transactions!$L:$L,$A78,Transactions!$U:$U,1,Transactions!$A:$A,1),0))</f>
        <v/>
      </c>
      <c r="H78" s="281" t="str">
        <f>IF($A78="","",SUMIFS(Transactions!$O:$O,Transactions!$L:$L,$A78,Transactions!$U:$U,1))</f>
        <v/>
      </c>
      <c r="I78" s="282" t="str">
        <f>IF($A78="","",IFERROR(INDEX(Prices[Current Price],MATCH($A78,Prices[Key],0)),0))</f>
        <v/>
      </c>
      <c r="J78" s="283" t="str">
        <f>IF($A78="","",IFERROR(INDEX(Prices[FX to SGD],MATCH($A78,Prices[Key],0)),1))</f>
        <v/>
      </c>
      <c r="K78" s="281" t="str">
        <f t="shared" si="17"/>
        <v/>
      </c>
      <c r="L78" s="281" t="str">
        <f t="shared" si="18"/>
        <v/>
      </c>
      <c r="M78" s="281" t="str">
        <f t="shared" si="19"/>
        <v/>
      </c>
      <c r="N78" s="284" t="str">
        <f t="shared" si="20"/>
        <v/>
      </c>
      <c r="O78" t="str">
        <f>IF($A78="","",IFERROR(INDEX(Prices[Category],MATCH($A78,Prices[Key],0)),"Uncategorized"))</f>
        <v/>
      </c>
      <c r="P78" s="285" t="str">
        <f t="shared" si="21"/>
        <v/>
      </c>
      <c r="Q78" s="285" t="str">
        <f t="shared" si="22"/>
        <v/>
      </c>
    </row>
    <row r="79" spans="1:17" ht="15" customHeight="1" x14ac:dyDescent="0.2">
      <c r="A79" s="238" t="str">
        <f>IFERROR(INDEX('All Ticker P&amp;L'!$A$2:$A$1001,MATCH(ROWS($A$2:A79),'All Ticker P&amp;L'!$N$2:$N$1001,0)),"")</f>
        <v/>
      </c>
      <c r="B79" s="238" t="str">
        <f t="shared" si="14"/>
        <v/>
      </c>
      <c r="C79" s="238" t="str">
        <f t="shared" si="15"/>
        <v/>
      </c>
      <c r="D79" s="238" t="str">
        <f t="shared" si="16"/>
        <v/>
      </c>
      <c r="E79" s="259" t="str">
        <f>IF($A79="","",SUMIFS(Txn[Signed Units],Txn[Key],$A79))</f>
        <v/>
      </c>
      <c r="F79" s="281" t="str">
        <f>IF($A79="","",SUMIFS(Transactions!$N:$N,Transactions!$L:$L,$A79,Transactions!$U:$U,1))</f>
        <v/>
      </c>
      <c r="G79" s="282" t="str">
        <f>IF($A79="","",IFERROR(F79/SUMIFS(Transactions!$D:$D,Transactions!$L:$L,$A79,Transactions!$U:$U,1,Transactions!$A:$A,1),0))</f>
        <v/>
      </c>
      <c r="H79" s="281" t="str">
        <f>IF($A79="","",SUMIFS(Transactions!$O:$O,Transactions!$L:$L,$A79,Transactions!$U:$U,1))</f>
        <v/>
      </c>
      <c r="I79" s="282" t="str">
        <f>IF($A79="","",IFERROR(INDEX(Prices[Current Price],MATCH($A79,Prices[Key],0)),0))</f>
        <v/>
      </c>
      <c r="J79" s="283" t="str">
        <f>IF($A79="","",IFERROR(INDEX(Prices[FX to SGD],MATCH($A79,Prices[Key],0)),1))</f>
        <v/>
      </c>
      <c r="K79" s="281" t="str">
        <f t="shared" si="17"/>
        <v/>
      </c>
      <c r="L79" s="281" t="str">
        <f t="shared" si="18"/>
        <v/>
      </c>
      <c r="M79" s="281" t="str">
        <f t="shared" si="19"/>
        <v/>
      </c>
      <c r="N79" s="284" t="str">
        <f t="shared" si="20"/>
        <v/>
      </c>
      <c r="O79" t="str">
        <f>IF($A79="","",IFERROR(INDEX(Prices[Category],MATCH($A79,Prices[Key],0)),"Uncategorized"))</f>
        <v/>
      </c>
      <c r="P79" s="285" t="str">
        <f t="shared" si="21"/>
        <v/>
      </c>
      <c r="Q79" s="285" t="str">
        <f t="shared" si="22"/>
        <v/>
      </c>
    </row>
    <row r="80" spans="1:17" ht="15" customHeight="1" x14ac:dyDescent="0.2">
      <c r="A80" s="238" t="str">
        <f>IFERROR(INDEX('All Ticker P&amp;L'!$A$2:$A$1001,MATCH(ROWS($A$2:A80),'All Ticker P&amp;L'!$N$2:$N$1001,0)),"")</f>
        <v/>
      </c>
      <c r="B80" s="238" t="str">
        <f t="shared" si="14"/>
        <v/>
      </c>
      <c r="C80" s="238" t="str">
        <f t="shared" si="15"/>
        <v/>
      </c>
      <c r="D80" s="238" t="str">
        <f t="shared" si="16"/>
        <v/>
      </c>
      <c r="E80" s="259" t="str">
        <f>IF($A80="","",SUMIFS(Txn[Signed Units],Txn[Key],$A80))</f>
        <v/>
      </c>
      <c r="F80" s="281" t="str">
        <f>IF($A80="","",SUMIFS(Transactions!$N:$N,Transactions!$L:$L,$A80,Transactions!$U:$U,1))</f>
        <v/>
      </c>
      <c r="G80" s="282" t="str">
        <f>IF($A80="","",IFERROR(F80/SUMIFS(Transactions!$D:$D,Transactions!$L:$L,$A80,Transactions!$U:$U,1,Transactions!$A:$A,1),0))</f>
        <v/>
      </c>
      <c r="H80" s="281" t="str">
        <f>IF($A80="","",SUMIFS(Transactions!$O:$O,Transactions!$L:$L,$A80,Transactions!$U:$U,1))</f>
        <v/>
      </c>
      <c r="I80" s="282" t="str">
        <f>IF($A80="","",IFERROR(INDEX(Prices[Current Price],MATCH($A80,Prices[Key],0)),0))</f>
        <v/>
      </c>
      <c r="J80" s="283" t="str">
        <f>IF($A80="","",IFERROR(INDEX(Prices[FX to SGD],MATCH($A80,Prices[Key],0)),1))</f>
        <v/>
      </c>
      <c r="K80" s="281" t="str">
        <f t="shared" si="17"/>
        <v/>
      </c>
      <c r="L80" s="281" t="str">
        <f t="shared" si="18"/>
        <v/>
      </c>
      <c r="M80" s="281" t="str">
        <f t="shared" si="19"/>
        <v/>
      </c>
      <c r="N80" s="284" t="str">
        <f t="shared" si="20"/>
        <v/>
      </c>
      <c r="O80" t="str">
        <f>IF($A80="","",IFERROR(INDEX(Prices[Category],MATCH($A80,Prices[Key],0)),"Uncategorized"))</f>
        <v/>
      </c>
      <c r="P80" s="285" t="str">
        <f t="shared" si="21"/>
        <v/>
      </c>
      <c r="Q80" s="285" t="str">
        <f t="shared" si="22"/>
        <v/>
      </c>
    </row>
    <row r="81" spans="1:17" ht="15" customHeight="1" x14ac:dyDescent="0.2">
      <c r="A81" s="238" t="str">
        <f>IFERROR(INDEX('All Ticker P&amp;L'!$A$2:$A$1001,MATCH(ROWS($A$2:A81),'All Ticker P&amp;L'!$N$2:$N$1001,0)),"")</f>
        <v/>
      </c>
      <c r="B81" s="238" t="str">
        <f t="shared" si="14"/>
        <v/>
      </c>
      <c r="C81" s="238" t="str">
        <f t="shared" si="15"/>
        <v/>
      </c>
      <c r="D81" s="238" t="str">
        <f t="shared" si="16"/>
        <v/>
      </c>
      <c r="E81" s="259" t="str">
        <f>IF($A81="","",SUMIFS(Txn[Signed Units],Txn[Key],$A81))</f>
        <v/>
      </c>
      <c r="F81" s="281" t="str">
        <f>IF($A81="","",SUMIFS(Transactions!$N:$N,Transactions!$L:$L,$A81,Transactions!$U:$U,1))</f>
        <v/>
      </c>
      <c r="G81" s="282" t="str">
        <f>IF($A81="","",IFERROR(F81/SUMIFS(Transactions!$D:$D,Transactions!$L:$L,$A81,Transactions!$U:$U,1,Transactions!$A:$A,1),0))</f>
        <v/>
      </c>
      <c r="H81" s="281" t="str">
        <f>IF($A81="","",SUMIFS(Transactions!$O:$O,Transactions!$L:$L,$A81,Transactions!$U:$U,1))</f>
        <v/>
      </c>
      <c r="I81" s="282" t="str">
        <f>IF($A81="","",IFERROR(INDEX(Prices[Current Price],MATCH($A81,Prices[Key],0)),0))</f>
        <v/>
      </c>
      <c r="J81" s="283" t="str">
        <f>IF($A81="","",IFERROR(INDEX(Prices[FX to SGD],MATCH($A81,Prices[Key],0)),1))</f>
        <v/>
      </c>
      <c r="K81" s="281" t="str">
        <f t="shared" si="17"/>
        <v/>
      </c>
      <c r="L81" s="281" t="str">
        <f t="shared" si="18"/>
        <v/>
      </c>
      <c r="M81" s="281" t="str">
        <f t="shared" si="19"/>
        <v/>
      </c>
      <c r="N81" s="284" t="str">
        <f t="shared" si="20"/>
        <v/>
      </c>
      <c r="O81" t="str">
        <f>IF($A81="","",IFERROR(INDEX(Prices[Category],MATCH($A81,Prices[Key],0)),"Uncategorized"))</f>
        <v/>
      </c>
      <c r="P81" s="285" t="str">
        <f t="shared" si="21"/>
        <v/>
      </c>
      <c r="Q81" s="285" t="str">
        <f t="shared" si="22"/>
        <v/>
      </c>
    </row>
    <row r="82" spans="1:17" ht="15" customHeight="1" x14ac:dyDescent="0.2">
      <c r="A82" s="238" t="str">
        <f>IFERROR(INDEX('All Ticker P&amp;L'!$A$2:$A$1001,MATCH(ROWS($A$2:A82),'All Ticker P&amp;L'!$N$2:$N$1001,0)),"")</f>
        <v/>
      </c>
      <c r="B82" s="238" t="str">
        <f t="shared" si="14"/>
        <v/>
      </c>
      <c r="C82" s="238" t="str">
        <f t="shared" si="15"/>
        <v/>
      </c>
      <c r="D82" s="238" t="str">
        <f t="shared" si="16"/>
        <v/>
      </c>
      <c r="E82" s="259" t="str">
        <f>IF($A82="","",SUMIFS(Txn[Signed Units],Txn[Key],$A82))</f>
        <v/>
      </c>
      <c r="F82" s="281" t="str">
        <f>IF($A82="","",SUMIFS(Transactions!$N:$N,Transactions!$L:$L,$A82,Transactions!$U:$U,1))</f>
        <v/>
      </c>
      <c r="G82" s="282" t="str">
        <f>IF($A82="","",IFERROR(F82/SUMIFS(Transactions!$D:$D,Transactions!$L:$L,$A82,Transactions!$U:$U,1,Transactions!$A:$A,1),0))</f>
        <v/>
      </c>
      <c r="H82" s="281" t="str">
        <f>IF($A82="","",SUMIFS(Transactions!$O:$O,Transactions!$L:$L,$A82,Transactions!$U:$U,1))</f>
        <v/>
      </c>
      <c r="I82" s="282" t="str">
        <f>IF($A82="","",IFERROR(INDEX(Prices[Current Price],MATCH($A82,Prices[Key],0)),0))</f>
        <v/>
      </c>
      <c r="J82" s="283" t="str">
        <f>IF($A82="","",IFERROR(INDEX(Prices[FX to SGD],MATCH($A82,Prices[Key],0)),1))</f>
        <v/>
      </c>
      <c r="K82" s="281" t="str">
        <f t="shared" si="17"/>
        <v/>
      </c>
      <c r="L82" s="281" t="str">
        <f t="shared" si="18"/>
        <v/>
      </c>
      <c r="M82" s="281" t="str">
        <f t="shared" si="19"/>
        <v/>
      </c>
      <c r="N82" s="284" t="str">
        <f t="shared" si="20"/>
        <v/>
      </c>
      <c r="O82" t="str">
        <f>IF($A82="","",IFERROR(INDEX(Prices[Category],MATCH($A82,Prices[Key],0)),"Uncategorized"))</f>
        <v/>
      </c>
      <c r="P82" s="285" t="str">
        <f t="shared" si="21"/>
        <v/>
      </c>
      <c r="Q82" s="285" t="str">
        <f t="shared" si="22"/>
        <v/>
      </c>
    </row>
    <row r="83" spans="1:17" ht="15" customHeight="1" x14ac:dyDescent="0.2">
      <c r="A83" s="238" t="str">
        <f>IFERROR(INDEX('All Ticker P&amp;L'!$A$2:$A$1001,MATCH(ROWS($A$2:A83),'All Ticker P&amp;L'!$N$2:$N$1001,0)),"")</f>
        <v/>
      </c>
      <c r="B83" s="238" t="str">
        <f t="shared" si="14"/>
        <v/>
      </c>
      <c r="C83" s="238" t="str">
        <f t="shared" si="15"/>
        <v/>
      </c>
      <c r="D83" s="238" t="str">
        <f t="shared" si="16"/>
        <v/>
      </c>
      <c r="E83" s="259" t="str">
        <f>IF($A83="","",SUMIFS(Txn[Signed Units],Txn[Key],$A83))</f>
        <v/>
      </c>
      <c r="F83" s="281" t="str">
        <f>IF($A83="","",SUMIFS(Transactions!$N:$N,Transactions!$L:$L,$A83,Transactions!$U:$U,1))</f>
        <v/>
      </c>
      <c r="G83" s="282" t="str">
        <f>IF($A83="","",IFERROR(F83/SUMIFS(Transactions!$D:$D,Transactions!$L:$L,$A83,Transactions!$U:$U,1,Transactions!$A:$A,1),0))</f>
        <v/>
      </c>
      <c r="H83" s="281" t="str">
        <f>IF($A83="","",SUMIFS(Transactions!$O:$O,Transactions!$L:$L,$A83,Transactions!$U:$U,1))</f>
        <v/>
      </c>
      <c r="I83" s="282" t="str">
        <f>IF($A83="","",IFERROR(INDEX(Prices[Current Price],MATCH($A83,Prices[Key],0)),0))</f>
        <v/>
      </c>
      <c r="J83" s="283" t="str">
        <f>IF($A83="","",IFERROR(INDEX(Prices[FX to SGD],MATCH($A83,Prices[Key],0)),1))</f>
        <v/>
      </c>
      <c r="K83" s="281" t="str">
        <f t="shared" si="17"/>
        <v/>
      </c>
      <c r="L83" s="281" t="str">
        <f t="shared" si="18"/>
        <v/>
      </c>
      <c r="M83" s="281" t="str">
        <f t="shared" si="19"/>
        <v/>
      </c>
      <c r="N83" s="284" t="str">
        <f t="shared" si="20"/>
        <v/>
      </c>
      <c r="O83" t="str">
        <f>IF($A83="","",IFERROR(INDEX(Prices[Category],MATCH($A83,Prices[Key],0)),"Uncategorized"))</f>
        <v/>
      </c>
      <c r="P83" s="285" t="str">
        <f t="shared" si="21"/>
        <v/>
      </c>
      <c r="Q83" s="285" t="str">
        <f t="shared" si="22"/>
        <v/>
      </c>
    </row>
    <row r="84" spans="1:17" ht="15" customHeight="1" x14ac:dyDescent="0.2">
      <c r="A84" s="238" t="str">
        <f>IFERROR(INDEX('All Ticker P&amp;L'!$A$2:$A$1001,MATCH(ROWS($A$2:A84),'All Ticker P&amp;L'!$N$2:$N$1001,0)),"")</f>
        <v/>
      </c>
      <c r="B84" s="238" t="str">
        <f t="shared" si="14"/>
        <v/>
      </c>
      <c r="C84" s="238" t="str">
        <f t="shared" si="15"/>
        <v/>
      </c>
      <c r="D84" s="238" t="str">
        <f t="shared" si="16"/>
        <v/>
      </c>
      <c r="E84" s="259" t="str">
        <f>IF($A84="","",SUMIFS(Txn[Signed Units],Txn[Key],$A84))</f>
        <v/>
      </c>
      <c r="F84" s="281" t="str">
        <f>IF($A84="","",SUMIFS(Transactions!$N:$N,Transactions!$L:$L,$A84,Transactions!$U:$U,1))</f>
        <v/>
      </c>
      <c r="G84" s="282" t="str">
        <f>IF($A84="","",IFERROR(F84/SUMIFS(Transactions!$D:$D,Transactions!$L:$L,$A84,Transactions!$U:$U,1,Transactions!$A:$A,1),0))</f>
        <v/>
      </c>
      <c r="H84" s="281" t="str">
        <f>IF($A84="","",SUMIFS(Transactions!$O:$O,Transactions!$L:$L,$A84,Transactions!$U:$U,1))</f>
        <v/>
      </c>
      <c r="I84" s="282" t="str">
        <f>IF($A84="","",IFERROR(INDEX(Prices[Current Price],MATCH($A84,Prices[Key],0)),0))</f>
        <v/>
      </c>
      <c r="J84" s="283" t="str">
        <f>IF($A84="","",IFERROR(INDEX(Prices[FX to SGD],MATCH($A84,Prices[Key],0)),1))</f>
        <v/>
      </c>
      <c r="K84" s="281" t="str">
        <f t="shared" si="17"/>
        <v/>
      </c>
      <c r="L84" s="281" t="str">
        <f t="shared" si="18"/>
        <v/>
      </c>
      <c r="M84" s="281" t="str">
        <f t="shared" si="19"/>
        <v/>
      </c>
      <c r="N84" s="284" t="str">
        <f t="shared" si="20"/>
        <v/>
      </c>
      <c r="O84" t="str">
        <f>IF($A84="","",IFERROR(INDEX(Prices[Category],MATCH($A84,Prices[Key],0)),"Uncategorized"))</f>
        <v/>
      </c>
      <c r="P84" s="285" t="str">
        <f t="shared" si="21"/>
        <v/>
      </c>
      <c r="Q84" s="285" t="str">
        <f t="shared" si="22"/>
        <v/>
      </c>
    </row>
    <row r="85" spans="1:17" ht="15" customHeight="1" x14ac:dyDescent="0.2">
      <c r="A85" s="238" t="str">
        <f>IFERROR(INDEX('All Ticker P&amp;L'!$A$2:$A$1001,MATCH(ROWS($A$2:A85),'All Ticker P&amp;L'!$N$2:$N$1001,0)),"")</f>
        <v/>
      </c>
      <c r="B85" s="238" t="str">
        <f t="shared" si="14"/>
        <v/>
      </c>
      <c r="C85" s="238" t="str">
        <f t="shared" si="15"/>
        <v/>
      </c>
      <c r="D85" s="238" t="str">
        <f t="shared" si="16"/>
        <v/>
      </c>
      <c r="E85" s="259" t="str">
        <f>IF($A85="","",SUMIFS(Txn[Signed Units],Txn[Key],$A85))</f>
        <v/>
      </c>
      <c r="F85" s="281" t="str">
        <f>IF($A85="","",SUMIFS(Transactions!$N:$N,Transactions!$L:$L,$A85,Transactions!$U:$U,1))</f>
        <v/>
      </c>
      <c r="G85" s="282" t="str">
        <f>IF($A85="","",IFERROR(F85/SUMIFS(Transactions!$D:$D,Transactions!$L:$L,$A85,Transactions!$U:$U,1,Transactions!$A:$A,1),0))</f>
        <v/>
      </c>
      <c r="H85" s="281" t="str">
        <f>IF($A85="","",SUMIFS(Transactions!$O:$O,Transactions!$L:$L,$A85,Transactions!$U:$U,1))</f>
        <v/>
      </c>
      <c r="I85" s="282" t="str">
        <f>IF($A85="","",IFERROR(INDEX(Prices[Current Price],MATCH($A85,Prices[Key],0)),0))</f>
        <v/>
      </c>
      <c r="J85" s="283" t="str">
        <f>IF($A85="","",IFERROR(INDEX(Prices[FX to SGD],MATCH($A85,Prices[Key],0)),1))</f>
        <v/>
      </c>
      <c r="K85" s="281" t="str">
        <f t="shared" si="17"/>
        <v/>
      </c>
      <c r="L85" s="281" t="str">
        <f t="shared" si="18"/>
        <v/>
      </c>
      <c r="M85" s="281" t="str">
        <f t="shared" si="19"/>
        <v/>
      </c>
      <c r="N85" s="284" t="str">
        <f t="shared" si="20"/>
        <v/>
      </c>
      <c r="O85" t="str">
        <f>IF($A85="","",IFERROR(INDEX(Prices[Category],MATCH($A85,Prices[Key],0)),"Uncategorized"))</f>
        <v/>
      </c>
      <c r="P85" s="285" t="str">
        <f t="shared" si="21"/>
        <v/>
      </c>
      <c r="Q85" s="285" t="str">
        <f t="shared" si="22"/>
        <v/>
      </c>
    </row>
    <row r="86" spans="1:17" ht="15" customHeight="1" x14ac:dyDescent="0.2">
      <c r="A86" s="238" t="str">
        <f>IFERROR(INDEX('All Ticker P&amp;L'!$A$2:$A$1001,MATCH(ROWS($A$2:A86),'All Ticker P&amp;L'!$N$2:$N$1001,0)),"")</f>
        <v/>
      </c>
      <c r="B86" s="238" t="str">
        <f t="shared" si="14"/>
        <v/>
      </c>
      <c r="C86" s="238" t="str">
        <f t="shared" si="15"/>
        <v/>
      </c>
      <c r="D86" s="238" t="str">
        <f t="shared" si="16"/>
        <v/>
      </c>
      <c r="E86" s="259" t="str">
        <f>IF($A86="","",SUMIFS(Txn[Signed Units],Txn[Key],$A86))</f>
        <v/>
      </c>
      <c r="F86" s="281" t="str">
        <f>IF($A86="","",SUMIFS(Transactions!$N:$N,Transactions!$L:$L,$A86,Transactions!$U:$U,1))</f>
        <v/>
      </c>
      <c r="G86" s="282" t="str">
        <f>IF($A86="","",IFERROR(F86/SUMIFS(Transactions!$D:$D,Transactions!$L:$L,$A86,Transactions!$U:$U,1,Transactions!$A:$A,1),0))</f>
        <v/>
      </c>
      <c r="H86" s="281" t="str">
        <f>IF($A86="","",SUMIFS(Transactions!$O:$O,Transactions!$L:$L,$A86,Transactions!$U:$U,1))</f>
        <v/>
      </c>
      <c r="I86" s="282" t="str">
        <f>IF($A86="","",IFERROR(INDEX(Prices[Current Price],MATCH($A86,Prices[Key],0)),0))</f>
        <v/>
      </c>
      <c r="J86" s="283" t="str">
        <f>IF($A86="","",IFERROR(INDEX(Prices[FX to SGD],MATCH($A86,Prices[Key],0)),1))</f>
        <v/>
      </c>
      <c r="K86" s="281" t="str">
        <f t="shared" si="17"/>
        <v/>
      </c>
      <c r="L86" s="281" t="str">
        <f t="shared" si="18"/>
        <v/>
      </c>
      <c r="M86" s="281" t="str">
        <f t="shared" si="19"/>
        <v/>
      </c>
      <c r="N86" s="284" t="str">
        <f t="shared" si="20"/>
        <v/>
      </c>
      <c r="O86" t="str">
        <f>IF($A86="","",IFERROR(INDEX(Prices[Category],MATCH($A86,Prices[Key],0)),"Uncategorized"))</f>
        <v/>
      </c>
      <c r="P86" s="285" t="str">
        <f t="shared" si="21"/>
        <v/>
      </c>
      <c r="Q86" s="285" t="str">
        <f t="shared" si="22"/>
        <v/>
      </c>
    </row>
    <row r="87" spans="1:17" ht="15" customHeight="1" x14ac:dyDescent="0.2">
      <c r="A87" s="238" t="str">
        <f>IFERROR(INDEX('All Ticker P&amp;L'!$A$2:$A$1001,MATCH(ROWS($A$2:A87),'All Ticker P&amp;L'!$N$2:$N$1001,0)),"")</f>
        <v/>
      </c>
      <c r="B87" s="238" t="str">
        <f t="shared" si="14"/>
        <v/>
      </c>
      <c r="C87" s="238" t="str">
        <f t="shared" si="15"/>
        <v/>
      </c>
      <c r="D87" s="238" t="str">
        <f t="shared" si="16"/>
        <v/>
      </c>
      <c r="E87" s="259" t="str">
        <f>IF($A87="","",SUMIFS(Txn[Signed Units],Txn[Key],$A87))</f>
        <v/>
      </c>
      <c r="F87" s="281" t="str">
        <f>IF($A87="","",SUMIFS(Transactions!$N:$N,Transactions!$L:$L,$A87,Transactions!$U:$U,1))</f>
        <v/>
      </c>
      <c r="G87" s="282" t="str">
        <f>IF($A87="","",IFERROR(F87/SUMIFS(Transactions!$D:$D,Transactions!$L:$L,$A87,Transactions!$U:$U,1,Transactions!$A:$A,1),0))</f>
        <v/>
      </c>
      <c r="H87" s="281" t="str">
        <f>IF($A87="","",SUMIFS(Transactions!$O:$O,Transactions!$L:$L,$A87,Transactions!$U:$U,1))</f>
        <v/>
      </c>
      <c r="I87" s="282" t="str">
        <f>IF($A87="","",IFERROR(INDEX(Prices[Current Price],MATCH($A87,Prices[Key],0)),0))</f>
        <v/>
      </c>
      <c r="J87" s="283" t="str">
        <f>IF($A87="","",IFERROR(INDEX(Prices[FX to SGD],MATCH($A87,Prices[Key],0)),1))</f>
        <v/>
      </c>
      <c r="K87" s="281" t="str">
        <f t="shared" si="17"/>
        <v/>
      </c>
      <c r="L87" s="281" t="str">
        <f t="shared" si="18"/>
        <v/>
      </c>
      <c r="M87" s="281" t="str">
        <f t="shared" si="19"/>
        <v/>
      </c>
      <c r="N87" s="284" t="str">
        <f t="shared" si="20"/>
        <v/>
      </c>
      <c r="O87" t="str">
        <f>IF($A87="","",IFERROR(INDEX(Prices[Category],MATCH($A87,Prices[Key],0)),"Uncategorized"))</f>
        <v/>
      </c>
      <c r="P87" s="285" t="str">
        <f t="shared" si="21"/>
        <v/>
      </c>
      <c r="Q87" s="285" t="str">
        <f t="shared" si="22"/>
        <v/>
      </c>
    </row>
    <row r="88" spans="1:17" ht="15" customHeight="1" x14ac:dyDescent="0.2">
      <c r="A88" s="238" t="str">
        <f>IFERROR(INDEX('All Ticker P&amp;L'!$A$2:$A$1001,MATCH(ROWS($A$2:A88),'All Ticker P&amp;L'!$N$2:$N$1001,0)),"")</f>
        <v/>
      </c>
      <c r="B88" s="238" t="str">
        <f t="shared" si="14"/>
        <v/>
      </c>
      <c r="C88" s="238" t="str">
        <f t="shared" si="15"/>
        <v/>
      </c>
      <c r="D88" s="238" t="str">
        <f t="shared" si="16"/>
        <v/>
      </c>
      <c r="E88" s="259" t="str">
        <f>IF($A88="","",SUMIFS(Txn[Signed Units],Txn[Key],$A88))</f>
        <v/>
      </c>
      <c r="F88" s="281" t="str">
        <f>IF($A88="","",SUMIFS(Transactions!$N:$N,Transactions!$L:$L,$A88,Transactions!$U:$U,1))</f>
        <v/>
      </c>
      <c r="G88" s="282" t="str">
        <f>IF($A88="","",IFERROR(F88/SUMIFS(Transactions!$D:$D,Transactions!$L:$L,$A88,Transactions!$U:$U,1,Transactions!$A:$A,1),0))</f>
        <v/>
      </c>
      <c r="H88" s="281" t="str">
        <f>IF($A88="","",SUMIFS(Transactions!$O:$O,Transactions!$L:$L,$A88,Transactions!$U:$U,1))</f>
        <v/>
      </c>
      <c r="I88" s="282" t="str">
        <f>IF($A88="","",IFERROR(INDEX(Prices[Current Price],MATCH($A88,Prices[Key],0)),0))</f>
        <v/>
      </c>
      <c r="J88" s="283" t="str">
        <f>IF($A88="","",IFERROR(INDEX(Prices[FX to SGD],MATCH($A88,Prices[Key],0)),1))</f>
        <v/>
      </c>
      <c r="K88" s="281" t="str">
        <f t="shared" si="17"/>
        <v/>
      </c>
      <c r="L88" s="281" t="str">
        <f t="shared" si="18"/>
        <v/>
      </c>
      <c r="M88" s="281" t="str">
        <f t="shared" si="19"/>
        <v/>
      </c>
      <c r="N88" s="284" t="str">
        <f t="shared" si="20"/>
        <v/>
      </c>
      <c r="O88" t="str">
        <f>IF($A88="","",IFERROR(INDEX(Prices[Category],MATCH($A88,Prices[Key],0)),"Uncategorized"))</f>
        <v/>
      </c>
      <c r="P88" s="285" t="str">
        <f t="shared" si="21"/>
        <v/>
      </c>
      <c r="Q88" s="285" t="str">
        <f t="shared" si="22"/>
        <v/>
      </c>
    </row>
    <row r="89" spans="1:17" ht="15" customHeight="1" x14ac:dyDescent="0.2">
      <c r="A89" s="238" t="str">
        <f>IFERROR(INDEX('All Ticker P&amp;L'!$A$2:$A$1001,MATCH(ROWS($A$2:A89),'All Ticker P&amp;L'!$N$2:$N$1001,0)),"")</f>
        <v/>
      </c>
      <c r="B89" s="238" t="str">
        <f t="shared" si="14"/>
        <v/>
      </c>
      <c r="C89" s="238" t="str">
        <f t="shared" si="15"/>
        <v/>
      </c>
      <c r="D89" s="238" t="str">
        <f t="shared" si="16"/>
        <v/>
      </c>
      <c r="E89" s="259" t="str">
        <f>IF($A89="","",SUMIFS(Txn[Signed Units],Txn[Key],$A89))</f>
        <v/>
      </c>
      <c r="F89" s="281" t="str">
        <f>IF($A89="","",SUMIFS(Transactions!$N:$N,Transactions!$L:$L,$A89,Transactions!$U:$U,1))</f>
        <v/>
      </c>
      <c r="G89" s="282" t="str">
        <f>IF($A89="","",IFERROR(F89/SUMIFS(Transactions!$D:$D,Transactions!$L:$L,$A89,Transactions!$U:$U,1,Transactions!$A:$A,1),0))</f>
        <v/>
      </c>
      <c r="H89" s="281" t="str">
        <f>IF($A89="","",SUMIFS(Transactions!$O:$O,Transactions!$L:$L,$A89,Transactions!$U:$U,1))</f>
        <v/>
      </c>
      <c r="I89" s="282" t="str">
        <f>IF($A89="","",IFERROR(INDEX(Prices[Current Price],MATCH($A89,Prices[Key],0)),0))</f>
        <v/>
      </c>
      <c r="J89" s="283" t="str">
        <f>IF($A89="","",IFERROR(INDEX(Prices[FX to SGD],MATCH($A89,Prices[Key],0)),1))</f>
        <v/>
      </c>
      <c r="K89" s="281" t="str">
        <f t="shared" si="17"/>
        <v/>
      </c>
      <c r="L89" s="281" t="str">
        <f t="shared" si="18"/>
        <v/>
      </c>
      <c r="M89" s="281" t="str">
        <f t="shared" si="19"/>
        <v/>
      </c>
      <c r="N89" s="284" t="str">
        <f t="shared" si="20"/>
        <v/>
      </c>
      <c r="O89" t="str">
        <f>IF($A89="","",IFERROR(INDEX(Prices[Category],MATCH($A89,Prices[Key],0)),"Uncategorized"))</f>
        <v/>
      </c>
      <c r="P89" s="285" t="str">
        <f t="shared" si="21"/>
        <v/>
      </c>
      <c r="Q89" s="285" t="str">
        <f t="shared" si="22"/>
        <v/>
      </c>
    </row>
    <row r="90" spans="1:17" ht="15" customHeight="1" x14ac:dyDescent="0.2">
      <c r="A90" s="238" t="str">
        <f>IFERROR(INDEX('All Ticker P&amp;L'!$A$2:$A$1001,MATCH(ROWS($A$2:A90),'All Ticker P&amp;L'!$N$2:$N$1001,0)),"")</f>
        <v/>
      </c>
      <c r="B90" s="238" t="str">
        <f t="shared" si="14"/>
        <v/>
      </c>
      <c r="C90" s="238" t="str">
        <f t="shared" si="15"/>
        <v/>
      </c>
      <c r="D90" s="238" t="str">
        <f t="shared" si="16"/>
        <v/>
      </c>
      <c r="E90" s="259" t="str">
        <f>IF($A90="","",SUMIFS(Txn[Signed Units],Txn[Key],$A90))</f>
        <v/>
      </c>
      <c r="F90" s="281" t="str">
        <f>IF($A90="","",SUMIFS(Transactions!$N:$N,Transactions!$L:$L,$A90,Transactions!$U:$U,1))</f>
        <v/>
      </c>
      <c r="G90" s="282" t="str">
        <f>IF($A90="","",IFERROR(F90/SUMIFS(Transactions!$D:$D,Transactions!$L:$L,$A90,Transactions!$U:$U,1,Transactions!$A:$A,1),0))</f>
        <v/>
      </c>
      <c r="H90" s="281" t="str">
        <f>IF($A90="","",SUMIFS(Transactions!$O:$O,Transactions!$L:$L,$A90,Transactions!$U:$U,1))</f>
        <v/>
      </c>
      <c r="I90" s="282" t="str">
        <f>IF($A90="","",IFERROR(INDEX(Prices[Current Price],MATCH($A90,Prices[Key],0)),0))</f>
        <v/>
      </c>
      <c r="J90" s="283" t="str">
        <f>IF($A90="","",IFERROR(INDEX(Prices[FX to SGD],MATCH($A90,Prices[Key],0)),1))</f>
        <v/>
      </c>
      <c r="K90" s="281" t="str">
        <f t="shared" si="17"/>
        <v/>
      </c>
      <c r="L90" s="281" t="str">
        <f t="shared" si="18"/>
        <v/>
      </c>
      <c r="M90" s="281" t="str">
        <f t="shared" si="19"/>
        <v/>
      </c>
      <c r="N90" s="284" t="str">
        <f t="shared" si="20"/>
        <v/>
      </c>
      <c r="O90" t="str">
        <f>IF($A90="","",IFERROR(INDEX(Prices[Category],MATCH($A90,Prices[Key],0)),"Uncategorized"))</f>
        <v/>
      </c>
      <c r="P90" s="285" t="str">
        <f t="shared" si="21"/>
        <v/>
      </c>
      <c r="Q90" s="285" t="str">
        <f t="shared" si="22"/>
        <v/>
      </c>
    </row>
    <row r="91" spans="1:17" ht="15" customHeight="1" x14ac:dyDescent="0.2">
      <c r="A91" s="238" t="str">
        <f>IFERROR(INDEX('All Ticker P&amp;L'!$A$2:$A$1001,MATCH(ROWS($A$2:A91),'All Ticker P&amp;L'!$N$2:$N$1001,0)),"")</f>
        <v/>
      </c>
      <c r="B91" s="238" t="str">
        <f t="shared" si="14"/>
        <v/>
      </c>
      <c r="C91" s="238" t="str">
        <f t="shared" si="15"/>
        <v/>
      </c>
      <c r="D91" s="238" t="str">
        <f t="shared" si="16"/>
        <v/>
      </c>
      <c r="E91" s="259" t="str">
        <f>IF($A91="","",SUMIFS(Txn[Signed Units],Txn[Key],$A91))</f>
        <v/>
      </c>
      <c r="F91" s="281" t="str">
        <f>IF($A91="","",SUMIFS(Transactions!$N:$N,Transactions!$L:$L,$A91,Transactions!$U:$U,1))</f>
        <v/>
      </c>
      <c r="G91" s="282" t="str">
        <f>IF($A91="","",IFERROR(F91/SUMIFS(Transactions!$D:$D,Transactions!$L:$L,$A91,Transactions!$U:$U,1,Transactions!$A:$A,1),0))</f>
        <v/>
      </c>
      <c r="H91" s="281" t="str">
        <f>IF($A91="","",SUMIFS(Transactions!$O:$O,Transactions!$L:$L,$A91,Transactions!$U:$U,1))</f>
        <v/>
      </c>
      <c r="I91" s="282" t="str">
        <f>IF($A91="","",IFERROR(INDEX(Prices[Current Price],MATCH($A91,Prices[Key],0)),0))</f>
        <v/>
      </c>
      <c r="J91" s="283" t="str">
        <f>IF($A91="","",IFERROR(INDEX(Prices[FX to SGD],MATCH($A91,Prices[Key],0)),1))</f>
        <v/>
      </c>
      <c r="K91" s="281" t="str">
        <f t="shared" si="17"/>
        <v/>
      </c>
      <c r="L91" s="281" t="str">
        <f t="shared" si="18"/>
        <v/>
      </c>
      <c r="M91" s="281" t="str">
        <f t="shared" si="19"/>
        <v/>
      </c>
      <c r="N91" s="284" t="str">
        <f t="shared" si="20"/>
        <v/>
      </c>
      <c r="O91" t="str">
        <f>IF($A91="","",IFERROR(INDEX(Prices[Category],MATCH($A91,Prices[Key],0)),"Uncategorized"))</f>
        <v/>
      </c>
      <c r="P91" s="285" t="str">
        <f t="shared" si="21"/>
        <v/>
      </c>
      <c r="Q91" s="285" t="str">
        <f t="shared" si="22"/>
        <v/>
      </c>
    </row>
    <row r="92" spans="1:17" ht="15" customHeight="1" x14ac:dyDescent="0.2">
      <c r="A92" s="238" t="str">
        <f>IFERROR(INDEX('All Ticker P&amp;L'!$A$2:$A$1001,MATCH(ROWS($A$2:A92),'All Ticker P&amp;L'!$N$2:$N$1001,0)),"")</f>
        <v/>
      </c>
      <c r="B92" s="238" t="str">
        <f t="shared" si="14"/>
        <v/>
      </c>
      <c r="C92" s="238" t="str">
        <f t="shared" si="15"/>
        <v/>
      </c>
      <c r="D92" s="238" t="str">
        <f t="shared" si="16"/>
        <v/>
      </c>
      <c r="E92" s="259" t="str">
        <f>IF($A92="","",SUMIFS(Txn[Signed Units],Txn[Key],$A92))</f>
        <v/>
      </c>
      <c r="F92" s="281" t="str">
        <f>IF($A92="","",SUMIFS(Transactions!$N:$N,Transactions!$L:$L,$A92,Transactions!$U:$U,1))</f>
        <v/>
      </c>
      <c r="G92" s="282" t="str">
        <f>IF($A92="","",IFERROR(F92/SUMIFS(Transactions!$D:$D,Transactions!$L:$L,$A92,Transactions!$U:$U,1,Transactions!$A:$A,1),0))</f>
        <v/>
      </c>
      <c r="H92" s="281" t="str">
        <f>IF($A92="","",SUMIFS(Transactions!$O:$O,Transactions!$L:$L,$A92,Transactions!$U:$U,1))</f>
        <v/>
      </c>
      <c r="I92" s="282" t="str">
        <f>IF($A92="","",IFERROR(INDEX(Prices[Current Price],MATCH($A92,Prices[Key],0)),0))</f>
        <v/>
      </c>
      <c r="J92" s="283" t="str">
        <f>IF($A92="","",IFERROR(INDEX(Prices[FX to SGD],MATCH($A92,Prices[Key],0)),1))</f>
        <v/>
      </c>
      <c r="K92" s="281" t="str">
        <f t="shared" si="17"/>
        <v/>
      </c>
      <c r="L92" s="281" t="str">
        <f t="shared" si="18"/>
        <v/>
      </c>
      <c r="M92" s="281" t="str">
        <f t="shared" si="19"/>
        <v/>
      </c>
      <c r="N92" s="284" t="str">
        <f t="shared" si="20"/>
        <v/>
      </c>
      <c r="O92" t="str">
        <f>IF($A92="","",IFERROR(INDEX(Prices[Category],MATCH($A92,Prices[Key],0)),"Uncategorized"))</f>
        <v/>
      </c>
      <c r="P92" s="285" t="str">
        <f t="shared" si="21"/>
        <v/>
      </c>
      <c r="Q92" s="285" t="str">
        <f t="shared" si="22"/>
        <v/>
      </c>
    </row>
    <row r="93" spans="1:17" ht="15" customHeight="1" x14ac:dyDescent="0.2">
      <c r="A93" s="238" t="str">
        <f>IFERROR(INDEX('All Ticker P&amp;L'!$A$2:$A$1001,MATCH(ROWS($A$2:A93),'All Ticker P&amp;L'!$N$2:$N$1001,0)),"")</f>
        <v/>
      </c>
      <c r="B93" s="238" t="str">
        <f t="shared" si="14"/>
        <v/>
      </c>
      <c r="C93" s="238" t="str">
        <f t="shared" si="15"/>
        <v/>
      </c>
      <c r="D93" s="238" t="str">
        <f t="shared" si="16"/>
        <v/>
      </c>
      <c r="E93" s="259" t="str">
        <f>IF($A93="","",SUMIFS(Txn[Signed Units],Txn[Key],$A93))</f>
        <v/>
      </c>
      <c r="F93" s="281" t="str">
        <f>IF($A93="","",SUMIFS(Transactions!$N:$N,Transactions!$L:$L,$A93,Transactions!$U:$U,1))</f>
        <v/>
      </c>
      <c r="G93" s="282" t="str">
        <f>IF($A93="","",IFERROR(F93/SUMIFS(Transactions!$D:$D,Transactions!$L:$L,$A93,Transactions!$U:$U,1,Transactions!$A:$A,1),0))</f>
        <v/>
      </c>
      <c r="H93" s="281" t="str">
        <f>IF($A93="","",SUMIFS(Transactions!$O:$O,Transactions!$L:$L,$A93,Transactions!$U:$U,1))</f>
        <v/>
      </c>
      <c r="I93" s="282" t="str">
        <f>IF($A93="","",IFERROR(INDEX(Prices[Current Price],MATCH($A93,Prices[Key],0)),0))</f>
        <v/>
      </c>
      <c r="J93" s="283" t="str">
        <f>IF($A93="","",IFERROR(INDEX(Prices[FX to SGD],MATCH($A93,Prices[Key],0)),1))</f>
        <v/>
      </c>
      <c r="K93" s="281" t="str">
        <f t="shared" si="17"/>
        <v/>
      </c>
      <c r="L93" s="281" t="str">
        <f t="shared" si="18"/>
        <v/>
      </c>
      <c r="M93" s="281" t="str">
        <f t="shared" si="19"/>
        <v/>
      </c>
      <c r="N93" s="284" t="str">
        <f t="shared" si="20"/>
        <v/>
      </c>
      <c r="O93" t="str">
        <f>IF($A93="","",IFERROR(INDEX(Prices[Category],MATCH($A93,Prices[Key],0)),"Uncategorized"))</f>
        <v/>
      </c>
      <c r="P93" s="285" t="str">
        <f t="shared" si="21"/>
        <v/>
      </c>
      <c r="Q93" s="285" t="str">
        <f t="shared" si="22"/>
        <v/>
      </c>
    </row>
    <row r="94" spans="1:17" ht="15" customHeight="1" x14ac:dyDescent="0.2">
      <c r="A94" s="238" t="str">
        <f>IFERROR(INDEX('All Ticker P&amp;L'!$A$2:$A$1001,MATCH(ROWS($A$2:A94),'All Ticker P&amp;L'!$N$2:$N$1001,0)),"")</f>
        <v/>
      </c>
      <c r="B94" s="238" t="str">
        <f t="shared" si="14"/>
        <v/>
      </c>
      <c r="C94" s="238" t="str">
        <f t="shared" si="15"/>
        <v/>
      </c>
      <c r="D94" s="238" t="str">
        <f t="shared" si="16"/>
        <v/>
      </c>
      <c r="E94" s="259" t="str">
        <f>IF($A94="","",SUMIFS(Txn[Signed Units],Txn[Key],$A94))</f>
        <v/>
      </c>
      <c r="F94" s="281" t="str">
        <f>IF($A94="","",SUMIFS(Transactions!$N:$N,Transactions!$L:$L,$A94,Transactions!$U:$U,1))</f>
        <v/>
      </c>
      <c r="G94" s="282" t="str">
        <f>IF($A94="","",IFERROR(F94/SUMIFS(Transactions!$D:$D,Transactions!$L:$L,$A94,Transactions!$U:$U,1,Transactions!$A:$A,1),0))</f>
        <v/>
      </c>
      <c r="H94" s="281" t="str">
        <f>IF($A94="","",SUMIFS(Transactions!$O:$O,Transactions!$L:$L,$A94,Transactions!$U:$U,1))</f>
        <v/>
      </c>
      <c r="I94" s="282" t="str">
        <f>IF($A94="","",IFERROR(INDEX(Prices[Current Price],MATCH($A94,Prices[Key],0)),0))</f>
        <v/>
      </c>
      <c r="J94" s="283" t="str">
        <f>IF($A94="","",IFERROR(INDEX(Prices[FX to SGD],MATCH($A94,Prices[Key],0)),1))</f>
        <v/>
      </c>
      <c r="K94" s="281" t="str">
        <f t="shared" si="17"/>
        <v/>
      </c>
      <c r="L94" s="281" t="str">
        <f t="shared" si="18"/>
        <v/>
      </c>
      <c r="M94" s="281" t="str">
        <f t="shared" si="19"/>
        <v/>
      </c>
      <c r="N94" s="284" t="str">
        <f t="shared" si="20"/>
        <v/>
      </c>
      <c r="O94" t="str">
        <f>IF($A94="","",IFERROR(INDEX(Prices[Category],MATCH($A94,Prices[Key],0)),"Uncategorized"))</f>
        <v/>
      </c>
      <c r="P94" s="285" t="str">
        <f t="shared" si="21"/>
        <v/>
      </c>
      <c r="Q94" s="285" t="str">
        <f t="shared" si="22"/>
        <v/>
      </c>
    </row>
    <row r="95" spans="1:17" ht="15" customHeight="1" x14ac:dyDescent="0.2">
      <c r="A95" s="238" t="str">
        <f>IFERROR(INDEX('All Ticker P&amp;L'!$A$2:$A$1001,MATCH(ROWS($A$2:A95),'All Ticker P&amp;L'!$N$2:$N$1001,0)),"")</f>
        <v/>
      </c>
      <c r="B95" s="238" t="str">
        <f t="shared" si="14"/>
        <v/>
      </c>
      <c r="C95" s="238" t="str">
        <f t="shared" si="15"/>
        <v/>
      </c>
      <c r="D95" s="238" t="str">
        <f t="shared" si="16"/>
        <v/>
      </c>
      <c r="E95" s="259" t="str">
        <f>IF($A95="","",SUMIFS(Txn[Signed Units],Txn[Key],$A95))</f>
        <v/>
      </c>
      <c r="F95" s="281" t="str">
        <f>IF($A95="","",SUMIFS(Transactions!$N:$N,Transactions!$L:$L,$A95,Transactions!$U:$U,1))</f>
        <v/>
      </c>
      <c r="G95" s="282" t="str">
        <f>IF($A95="","",IFERROR(F95/SUMIFS(Transactions!$D:$D,Transactions!$L:$L,$A95,Transactions!$U:$U,1,Transactions!$A:$A,1),0))</f>
        <v/>
      </c>
      <c r="H95" s="281" t="str">
        <f>IF($A95="","",SUMIFS(Transactions!$O:$O,Transactions!$L:$L,$A95,Transactions!$U:$U,1))</f>
        <v/>
      </c>
      <c r="I95" s="282" t="str">
        <f>IF($A95="","",IFERROR(INDEX(Prices[Current Price],MATCH($A95,Prices[Key],0)),0))</f>
        <v/>
      </c>
      <c r="J95" s="283" t="str">
        <f>IF($A95="","",IFERROR(INDEX(Prices[FX to SGD],MATCH($A95,Prices[Key],0)),1))</f>
        <v/>
      </c>
      <c r="K95" s="281" t="str">
        <f t="shared" si="17"/>
        <v/>
      </c>
      <c r="L95" s="281" t="str">
        <f t="shared" si="18"/>
        <v/>
      </c>
      <c r="M95" s="281" t="str">
        <f t="shared" si="19"/>
        <v/>
      </c>
      <c r="N95" s="284" t="str">
        <f t="shared" si="20"/>
        <v/>
      </c>
      <c r="O95" t="str">
        <f>IF($A95="","",IFERROR(INDEX(Prices[Category],MATCH($A95,Prices[Key],0)),"Uncategorized"))</f>
        <v/>
      </c>
      <c r="P95" s="285" t="str">
        <f t="shared" si="21"/>
        <v/>
      </c>
      <c r="Q95" s="285" t="str">
        <f t="shared" si="22"/>
        <v/>
      </c>
    </row>
    <row r="96" spans="1:17" ht="15" customHeight="1" x14ac:dyDescent="0.2">
      <c r="A96" s="238" t="str">
        <f>IFERROR(INDEX('All Ticker P&amp;L'!$A$2:$A$1001,MATCH(ROWS($A$2:A96),'All Ticker P&amp;L'!$N$2:$N$1001,0)),"")</f>
        <v/>
      </c>
      <c r="B96" s="238" t="str">
        <f t="shared" si="14"/>
        <v/>
      </c>
      <c r="C96" s="238" t="str">
        <f t="shared" si="15"/>
        <v/>
      </c>
      <c r="D96" s="238" t="str">
        <f t="shared" si="16"/>
        <v/>
      </c>
      <c r="E96" s="259" t="str">
        <f>IF($A96="","",SUMIFS(Txn[Signed Units],Txn[Key],$A96))</f>
        <v/>
      </c>
      <c r="F96" s="281" t="str">
        <f>IF($A96="","",SUMIFS(Transactions!$N:$N,Transactions!$L:$L,$A96,Transactions!$U:$U,1))</f>
        <v/>
      </c>
      <c r="G96" s="282" t="str">
        <f>IF($A96="","",IFERROR(F96/SUMIFS(Transactions!$D:$D,Transactions!$L:$L,$A96,Transactions!$U:$U,1,Transactions!$A:$A,1),0))</f>
        <v/>
      </c>
      <c r="H96" s="281" t="str">
        <f>IF($A96="","",SUMIFS(Transactions!$O:$O,Transactions!$L:$L,$A96,Transactions!$U:$U,1))</f>
        <v/>
      </c>
      <c r="I96" s="282" t="str">
        <f>IF($A96="","",IFERROR(INDEX(Prices[Current Price],MATCH($A96,Prices[Key],0)),0))</f>
        <v/>
      </c>
      <c r="J96" s="283" t="str">
        <f>IF($A96="","",IFERROR(INDEX(Prices[FX to SGD],MATCH($A96,Prices[Key],0)),1))</f>
        <v/>
      </c>
      <c r="K96" s="281" t="str">
        <f t="shared" si="17"/>
        <v/>
      </c>
      <c r="L96" s="281" t="str">
        <f t="shared" si="18"/>
        <v/>
      </c>
      <c r="M96" s="281" t="str">
        <f t="shared" si="19"/>
        <v/>
      </c>
      <c r="N96" s="284" t="str">
        <f t="shared" si="20"/>
        <v/>
      </c>
      <c r="O96" t="str">
        <f>IF($A96="","",IFERROR(INDEX(Prices[Category],MATCH($A96,Prices[Key],0)),"Uncategorized"))</f>
        <v/>
      </c>
      <c r="P96" s="285" t="str">
        <f t="shared" si="21"/>
        <v/>
      </c>
      <c r="Q96" s="285" t="str">
        <f t="shared" si="22"/>
        <v/>
      </c>
    </row>
    <row r="97" spans="1:17" ht="15" customHeight="1" x14ac:dyDescent="0.2">
      <c r="A97" s="238" t="str">
        <f>IFERROR(INDEX('All Ticker P&amp;L'!$A$2:$A$1001,MATCH(ROWS($A$2:A97),'All Ticker P&amp;L'!$N$2:$N$1001,0)),"")</f>
        <v/>
      </c>
      <c r="B97" s="238" t="str">
        <f t="shared" si="14"/>
        <v/>
      </c>
      <c r="C97" s="238" t="str">
        <f t="shared" si="15"/>
        <v/>
      </c>
      <c r="D97" s="238" t="str">
        <f t="shared" si="16"/>
        <v/>
      </c>
      <c r="E97" s="259" t="str">
        <f>IF($A97="","",SUMIFS(Txn[Signed Units],Txn[Key],$A97))</f>
        <v/>
      </c>
      <c r="F97" s="281" t="str">
        <f>IF($A97="","",SUMIFS(Transactions!$N:$N,Transactions!$L:$L,$A97,Transactions!$U:$U,1))</f>
        <v/>
      </c>
      <c r="G97" s="282" t="str">
        <f>IF($A97="","",IFERROR(F97/SUMIFS(Transactions!$D:$D,Transactions!$L:$L,$A97,Transactions!$U:$U,1,Transactions!$A:$A,1),0))</f>
        <v/>
      </c>
      <c r="H97" s="281" t="str">
        <f>IF($A97="","",SUMIFS(Transactions!$O:$O,Transactions!$L:$L,$A97,Transactions!$U:$U,1))</f>
        <v/>
      </c>
      <c r="I97" s="282" t="str">
        <f>IF($A97="","",IFERROR(INDEX(Prices[Current Price],MATCH($A97,Prices[Key],0)),0))</f>
        <v/>
      </c>
      <c r="J97" s="283" t="str">
        <f>IF($A97="","",IFERROR(INDEX(Prices[FX to SGD],MATCH($A97,Prices[Key],0)),1))</f>
        <v/>
      </c>
      <c r="K97" s="281" t="str">
        <f t="shared" si="17"/>
        <v/>
      </c>
      <c r="L97" s="281" t="str">
        <f t="shared" si="18"/>
        <v/>
      </c>
      <c r="M97" s="281" t="str">
        <f t="shared" si="19"/>
        <v/>
      </c>
      <c r="N97" s="284" t="str">
        <f t="shared" si="20"/>
        <v/>
      </c>
      <c r="O97" t="str">
        <f>IF($A97="","",IFERROR(INDEX(Prices[Category],MATCH($A97,Prices[Key],0)),"Uncategorized"))</f>
        <v/>
      </c>
      <c r="P97" s="285" t="str">
        <f t="shared" si="21"/>
        <v/>
      </c>
      <c r="Q97" s="285" t="str">
        <f t="shared" si="22"/>
        <v/>
      </c>
    </row>
    <row r="98" spans="1:17" ht="15" customHeight="1" x14ac:dyDescent="0.2">
      <c r="A98" s="238" t="str">
        <f>IFERROR(INDEX('All Ticker P&amp;L'!$A$2:$A$1001,MATCH(ROWS($A$2:A98),'All Ticker P&amp;L'!$N$2:$N$1001,0)),"")</f>
        <v/>
      </c>
      <c r="B98" s="238" t="str">
        <f t="shared" si="14"/>
        <v/>
      </c>
      <c r="C98" s="238" t="str">
        <f t="shared" si="15"/>
        <v/>
      </c>
      <c r="D98" s="238" t="str">
        <f t="shared" si="16"/>
        <v/>
      </c>
      <c r="E98" s="259" t="str">
        <f>IF($A98="","",SUMIFS(Txn[Signed Units],Txn[Key],$A98))</f>
        <v/>
      </c>
      <c r="F98" s="281" t="str">
        <f>IF($A98="","",SUMIFS(Transactions!$N:$N,Transactions!$L:$L,$A98,Transactions!$U:$U,1))</f>
        <v/>
      </c>
      <c r="G98" s="282" t="str">
        <f>IF($A98="","",IFERROR(F98/SUMIFS(Transactions!$D:$D,Transactions!$L:$L,$A98,Transactions!$U:$U,1,Transactions!$A:$A,1),0))</f>
        <v/>
      </c>
      <c r="H98" s="281" t="str">
        <f>IF($A98="","",SUMIFS(Transactions!$O:$O,Transactions!$L:$L,$A98,Transactions!$U:$U,1))</f>
        <v/>
      </c>
      <c r="I98" s="282" t="str">
        <f>IF($A98="","",IFERROR(INDEX(Prices[Current Price],MATCH($A98,Prices[Key],0)),0))</f>
        <v/>
      </c>
      <c r="J98" s="283" t="str">
        <f>IF($A98="","",IFERROR(INDEX(Prices[FX to SGD],MATCH($A98,Prices[Key],0)),1))</f>
        <v/>
      </c>
      <c r="K98" s="281" t="str">
        <f t="shared" si="17"/>
        <v/>
      </c>
      <c r="L98" s="281" t="str">
        <f t="shared" si="18"/>
        <v/>
      </c>
      <c r="M98" s="281" t="str">
        <f t="shared" si="19"/>
        <v/>
      </c>
      <c r="N98" s="284" t="str">
        <f t="shared" si="20"/>
        <v/>
      </c>
      <c r="O98" t="str">
        <f>IF($A98="","",IFERROR(INDEX(Prices[Category],MATCH($A98,Prices[Key],0)),"Uncategorized"))</f>
        <v/>
      </c>
      <c r="P98" s="285" t="str">
        <f t="shared" si="21"/>
        <v/>
      </c>
      <c r="Q98" s="285" t="str">
        <f t="shared" si="22"/>
        <v/>
      </c>
    </row>
    <row r="99" spans="1:17" ht="15" customHeight="1" x14ac:dyDescent="0.2">
      <c r="A99" s="238" t="str">
        <f>IFERROR(INDEX('All Ticker P&amp;L'!$A$2:$A$1001,MATCH(ROWS($A$2:A99),'All Ticker P&amp;L'!$N$2:$N$1001,0)),"")</f>
        <v/>
      </c>
      <c r="B99" s="238" t="str">
        <f t="shared" si="14"/>
        <v/>
      </c>
      <c r="C99" s="238" t="str">
        <f t="shared" si="15"/>
        <v/>
      </c>
      <c r="D99" s="238" t="str">
        <f t="shared" si="16"/>
        <v/>
      </c>
      <c r="E99" s="259" t="str">
        <f>IF($A99="","",SUMIFS(Txn[Signed Units],Txn[Key],$A99))</f>
        <v/>
      </c>
      <c r="F99" s="281" t="str">
        <f>IF($A99="","",SUMIFS(Transactions!$N:$N,Transactions!$L:$L,$A99,Transactions!$U:$U,1))</f>
        <v/>
      </c>
      <c r="G99" s="282" t="str">
        <f>IF($A99="","",IFERROR(F99/SUMIFS(Transactions!$D:$D,Transactions!$L:$L,$A99,Transactions!$U:$U,1,Transactions!$A:$A,1),0))</f>
        <v/>
      </c>
      <c r="H99" s="281" t="str">
        <f>IF($A99="","",SUMIFS(Transactions!$O:$O,Transactions!$L:$L,$A99,Transactions!$U:$U,1))</f>
        <v/>
      </c>
      <c r="I99" s="282" t="str">
        <f>IF($A99="","",IFERROR(INDEX(Prices[Current Price],MATCH($A99,Prices[Key],0)),0))</f>
        <v/>
      </c>
      <c r="J99" s="283" t="str">
        <f>IF($A99="","",IFERROR(INDEX(Prices[FX to SGD],MATCH($A99,Prices[Key],0)),1))</f>
        <v/>
      </c>
      <c r="K99" s="281" t="str">
        <f t="shared" si="17"/>
        <v/>
      </c>
      <c r="L99" s="281" t="str">
        <f t="shared" si="18"/>
        <v/>
      </c>
      <c r="M99" s="281" t="str">
        <f t="shared" si="19"/>
        <v/>
      </c>
      <c r="N99" s="284" t="str">
        <f t="shared" si="20"/>
        <v/>
      </c>
      <c r="O99" t="str">
        <f>IF($A99="","",IFERROR(INDEX(Prices[Category],MATCH($A99,Prices[Key],0)),"Uncategorized"))</f>
        <v/>
      </c>
      <c r="P99" s="285" t="str">
        <f t="shared" si="21"/>
        <v/>
      </c>
      <c r="Q99" s="285" t="str">
        <f t="shared" si="22"/>
        <v/>
      </c>
    </row>
    <row r="100" spans="1:17" ht="15" customHeight="1" x14ac:dyDescent="0.2">
      <c r="A100" s="238" t="str">
        <f>IFERROR(INDEX('All Ticker P&amp;L'!$A$2:$A$1001,MATCH(ROWS($A$2:A100),'All Ticker P&amp;L'!$N$2:$N$1001,0)),"")</f>
        <v/>
      </c>
      <c r="B100" s="238" t="str">
        <f t="shared" si="14"/>
        <v/>
      </c>
      <c r="C100" s="238" t="str">
        <f t="shared" si="15"/>
        <v/>
      </c>
      <c r="D100" s="238" t="str">
        <f t="shared" si="16"/>
        <v/>
      </c>
      <c r="E100" s="259" t="str">
        <f>IF($A100="","",SUMIFS(Txn[Signed Units],Txn[Key],$A100))</f>
        <v/>
      </c>
      <c r="F100" s="281" t="str">
        <f>IF($A100="","",SUMIFS(Transactions!$N:$N,Transactions!$L:$L,$A100,Transactions!$U:$U,1))</f>
        <v/>
      </c>
      <c r="G100" s="282" t="str">
        <f>IF($A100="","",IFERROR(F100/SUMIFS(Transactions!$D:$D,Transactions!$L:$L,$A100,Transactions!$U:$U,1,Transactions!$A:$A,1),0))</f>
        <v/>
      </c>
      <c r="H100" s="281" t="str">
        <f>IF($A100="","",SUMIFS(Transactions!$O:$O,Transactions!$L:$L,$A100,Transactions!$U:$U,1))</f>
        <v/>
      </c>
      <c r="I100" s="282" t="str">
        <f>IF($A100="","",IFERROR(INDEX(Prices[Current Price],MATCH($A100,Prices[Key],0)),0))</f>
        <v/>
      </c>
      <c r="J100" s="283" t="str">
        <f>IF($A100="","",IFERROR(INDEX(Prices[FX to SGD],MATCH($A100,Prices[Key],0)),1))</f>
        <v/>
      </c>
      <c r="K100" s="281" t="str">
        <f t="shared" si="17"/>
        <v/>
      </c>
      <c r="L100" s="281" t="str">
        <f t="shared" si="18"/>
        <v/>
      </c>
      <c r="M100" s="281" t="str">
        <f t="shared" si="19"/>
        <v/>
      </c>
      <c r="N100" s="284" t="str">
        <f t="shared" si="20"/>
        <v/>
      </c>
      <c r="O100" t="str">
        <f>IF($A100="","",IFERROR(INDEX(Prices[Category],MATCH($A100,Prices[Key],0)),"Uncategorized"))</f>
        <v/>
      </c>
      <c r="P100" s="285" t="str">
        <f t="shared" si="21"/>
        <v/>
      </c>
      <c r="Q100" s="285" t="str">
        <f t="shared" si="22"/>
        <v/>
      </c>
    </row>
    <row r="101" spans="1:17" ht="15" customHeight="1" x14ac:dyDescent="0.2">
      <c r="A101" s="238" t="str">
        <f>IFERROR(INDEX('All Ticker P&amp;L'!$A$2:$A$1001,MATCH(ROWS($A$2:A101),'All Ticker P&amp;L'!$N$2:$N$1001,0)),"")</f>
        <v/>
      </c>
      <c r="B101" s="238" t="str">
        <f t="shared" si="14"/>
        <v/>
      </c>
      <c r="C101" s="238" t="str">
        <f t="shared" si="15"/>
        <v/>
      </c>
      <c r="D101" s="238" t="str">
        <f t="shared" si="16"/>
        <v/>
      </c>
      <c r="E101" s="259" t="str">
        <f>IF($A101="","",SUMIFS(Txn[Signed Units],Txn[Key],$A101))</f>
        <v/>
      </c>
      <c r="F101" s="281" t="str">
        <f>IF($A101="","",SUMIFS(Transactions!$N:$N,Transactions!$L:$L,$A101,Transactions!$U:$U,1))</f>
        <v/>
      </c>
      <c r="G101" s="282" t="str">
        <f>IF($A101="","",IFERROR(F101/SUMIFS(Transactions!$D:$D,Transactions!$L:$L,$A101,Transactions!$U:$U,1,Transactions!$A:$A,1),0))</f>
        <v/>
      </c>
      <c r="H101" s="281" t="str">
        <f>IF($A101="","",SUMIFS(Transactions!$O:$O,Transactions!$L:$L,$A101,Transactions!$U:$U,1))</f>
        <v/>
      </c>
      <c r="I101" s="282" t="str">
        <f>IF($A101="","",IFERROR(INDEX(Prices[Current Price],MATCH($A101,Prices[Key],0)),0))</f>
        <v/>
      </c>
      <c r="J101" s="283" t="str">
        <f>IF($A101="","",IFERROR(INDEX(Prices[FX to SGD],MATCH($A101,Prices[Key],0)),1))</f>
        <v/>
      </c>
      <c r="K101" s="281" t="str">
        <f t="shared" si="17"/>
        <v/>
      </c>
      <c r="L101" s="281" t="str">
        <f t="shared" si="18"/>
        <v/>
      </c>
      <c r="M101" s="281" t="str">
        <f t="shared" si="19"/>
        <v/>
      </c>
      <c r="N101" s="284" t="str">
        <f t="shared" si="20"/>
        <v/>
      </c>
      <c r="O101" t="str">
        <f>IF($A101="","",IFERROR(INDEX(Prices[Category],MATCH($A101,Prices[Key],0)),"Uncategorized"))</f>
        <v/>
      </c>
      <c r="P101" s="285" t="str">
        <f t="shared" si="21"/>
        <v/>
      </c>
      <c r="Q101" s="285" t="str">
        <f t="shared" si="22"/>
        <v/>
      </c>
    </row>
    <row r="102" spans="1:17" ht="15" customHeight="1" x14ac:dyDescent="0.2">
      <c r="A102" s="238" t="str">
        <f>IFERROR(INDEX('All Ticker P&amp;L'!$A$2:$A$1001,MATCH(ROWS($A$2:A102),'All Ticker P&amp;L'!$N$2:$N$1001,0)),"")</f>
        <v/>
      </c>
      <c r="B102" s="238" t="str">
        <f t="shared" si="14"/>
        <v/>
      </c>
      <c r="C102" s="238" t="str">
        <f t="shared" si="15"/>
        <v/>
      </c>
      <c r="D102" s="238" t="str">
        <f t="shared" si="16"/>
        <v/>
      </c>
      <c r="E102" s="259" t="str">
        <f>IF($A102="","",SUMIFS(Txn[Signed Units],Txn[Key],$A102))</f>
        <v/>
      </c>
      <c r="F102" s="281" t="str">
        <f>IF($A102="","",SUMIFS(Transactions!$N:$N,Transactions!$L:$L,$A102,Transactions!$U:$U,1))</f>
        <v/>
      </c>
      <c r="G102" s="282" t="str">
        <f>IF($A102="","",IFERROR(F102/SUMIFS(Transactions!$D:$D,Transactions!$L:$L,$A102,Transactions!$U:$U,1,Transactions!$A:$A,1),0))</f>
        <v/>
      </c>
      <c r="H102" s="281" t="str">
        <f>IF($A102="","",SUMIFS(Transactions!$O:$O,Transactions!$L:$L,$A102,Transactions!$U:$U,1))</f>
        <v/>
      </c>
      <c r="I102" s="282" t="str">
        <f>IF($A102="","",IFERROR(INDEX(Prices[Current Price],MATCH($A102,Prices[Key],0)),0))</f>
        <v/>
      </c>
      <c r="J102" s="283" t="str">
        <f>IF($A102="","",IFERROR(INDEX(Prices[FX to SGD],MATCH($A102,Prices[Key],0)),1))</f>
        <v/>
      </c>
      <c r="K102" s="281" t="str">
        <f t="shared" si="17"/>
        <v/>
      </c>
      <c r="L102" s="281" t="str">
        <f t="shared" si="18"/>
        <v/>
      </c>
      <c r="M102" s="281" t="str">
        <f t="shared" si="19"/>
        <v/>
      </c>
      <c r="N102" s="284" t="str">
        <f t="shared" si="20"/>
        <v/>
      </c>
      <c r="O102" t="str">
        <f>IF($A102="","",IFERROR(INDEX(Prices[Category],MATCH($A102,Prices[Key],0)),"Uncategorized"))</f>
        <v/>
      </c>
      <c r="P102" s="285" t="str">
        <f t="shared" si="21"/>
        <v/>
      </c>
      <c r="Q102" s="285" t="str">
        <f t="shared" si="22"/>
        <v/>
      </c>
    </row>
    <row r="103" spans="1:17" ht="15" customHeight="1" x14ac:dyDescent="0.2">
      <c r="A103" s="238" t="str">
        <f>IFERROR(INDEX('All Ticker P&amp;L'!$A$2:$A$1001,MATCH(ROWS($A$2:A103),'All Ticker P&amp;L'!$N$2:$N$1001,0)),"")</f>
        <v/>
      </c>
      <c r="B103" s="238" t="str">
        <f t="shared" si="14"/>
        <v/>
      </c>
      <c r="C103" s="238" t="str">
        <f t="shared" si="15"/>
        <v/>
      </c>
      <c r="D103" s="238" t="str">
        <f t="shared" si="16"/>
        <v/>
      </c>
      <c r="E103" s="259" t="str">
        <f>IF($A103="","",SUMIFS(Txn[Signed Units],Txn[Key],$A103))</f>
        <v/>
      </c>
      <c r="F103" s="281" t="str">
        <f>IF($A103="","",SUMIFS(Transactions!$N:$N,Transactions!$L:$L,$A103,Transactions!$U:$U,1))</f>
        <v/>
      </c>
      <c r="G103" s="282" t="str">
        <f>IF($A103="","",IFERROR(F103/SUMIFS(Transactions!$D:$D,Transactions!$L:$L,$A103,Transactions!$U:$U,1,Transactions!$A:$A,1),0))</f>
        <v/>
      </c>
      <c r="H103" s="281" t="str">
        <f>IF($A103="","",SUMIFS(Transactions!$O:$O,Transactions!$L:$L,$A103,Transactions!$U:$U,1))</f>
        <v/>
      </c>
      <c r="I103" s="282" t="str">
        <f>IF($A103="","",IFERROR(INDEX(Prices[Current Price],MATCH($A103,Prices[Key],0)),0))</f>
        <v/>
      </c>
      <c r="J103" s="283" t="str">
        <f>IF($A103="","",IFERROR(INDEX(Prices[FX to SGD],MATCH($A103,Prices[Key],0)),1))</f>
        <v/>
      </c>
      <c r="K103" s="281" t="str">
        <f t="shared" si="17"/>
        <v/>
      </c>
      <c r="L103" s="281" t="str">
        <f t="shared" si="18"/>
        <v/>
      </c>
      <c r="M103" s="281" t="str">
        <f t="shared" si="19"/>
        <v/>
      </c>
      <c r="N103" s="284" t="str">
        <f t="shared" si="20"/>
        <v/>
      </c>
      <c r="O103" t="str">
        <f>IF($A103="","",IFERROR(INDEX(Prices[Category],MATCH($A103,Prices[Key],0)),"Uncategorized"))</f>
        <v/>
      </c>
      <c r="P103" s="285" t="str">
        <f t="shared" si="21"/>
        <v/>
      </c>
      <c r="Q103" s="285" t="str">
        <f t="shared" si="22"/>
        <v/>
      </c>
    </row>
    <row r="104" spans="1:17" ht="15" customHeight="1" x14ac:dyDescent="0.2">
      <c r="A104" s="238" t="str">
        <f>IFERROR(INDEX('All Ticker P&amp;L'!$A$2:$A$1001,MATCH(ROWS($A$2:A104),'All Ticker P&amp;L'!$N$2:$N$1001,0)),"")</f>
        <v/>
      </c>
      <c r="B104" s="238" t="str">
        <f t="shared" si="14"/>
        <v/>
      </c>
      <c r="C104" s="238" t="str">
        <f t="shared" si="15"/>
        <v/>
      </c>
      <c r="D104" s="238" t="str">
        <f t="shared" si="16"/>
        <v/>
      </c>
      <c r="E104" s="259" t="str">
        <f>IF($A104="","",SUMIFS(Txn[Signed Units],Txn[Key],$A104))</f>
        <v/>
      </c>
      <c r="F104" s="281" t="str">
        <f>IF($A104="","",SUMIFS(Transactions!$N:$N,Transactions!$L:$L,$A104,Transactions!$U:$U,1))</f>
        <v/>
      </c>
      <c r="G104" s="282" t="str">
        <f>IF($A104="","",IFERROR(F104/SUMIFS(Transactions!$D:$D,Transactions!$L:$L,$A104,Transactions!$U:$U,1,Transactions!$A:$A,1),0))</f>
        <v/>
      </c>
      <c r="H104" s="281" t="str">
        <f>IF($A104="","",SUMIFS(Transactions!$O:$O,Transactions!$L:$L,$A104,Transactions!$U:$U,1))</f>
        <v/>
      </c>
      <c r="I104" s="282" t="str">
        <f>IF($A104="","",IFERROR(INDEX(Prices[Current Price],MATCH($A104,Prices[Key],0)),0))</f>
        <v/>
      </c>
      <c r="J104" s="283" t="str">
        <f>IF($A104="","",IFERROR(INDEX(Prices[FX to SGD],MATCH($A104,Prices[Key],0)),1))</f>
        <v/>
      </c>
      <c r="K104" s="281" t="str">
        <f t="shared" si="17"/>
        <v/>
      </c>
      <c r="L104" s="281" t="str">
        <f t="shared" si="18"/>
        <v/>
      </c>
      <c r="M104" s="281" t="str">
        <f t="shared" si="19"/>
        <v/>
      </c>
      <c r="N104" s="284" t="str">
        <f t="shared" si="20"/>
        <v/>
      </c>
      <c r="O104" t="str">
        <f>IF($A104="","",IFERROR(INDEX(Prices[Category],MATCH($A104,Prices[Key],0)),"Uncategorized"))</f>
        <v/>
      </c>
      <c r="P104" s="285" t="str">
        <f t="shared" si="21"/>
        <v/>
      </c>
      <c r="Q104" s="285" t="str">
        <f t="shared" si="22"/>
        <v/>
      </c>
    </row>
    <row r="105" spans="1:17" ht="15" customHeight="1" x14ac:dyDescent="0.2">
      <c r="A105" s="238" t="str">
        <f>IFERROR(INDEX('All Ticker P&amp;L'!$A$2:$A$1001,MATCH(ROWS($A$2:A105),'All Ticker P&amp;L'!$N$2:$N$1001,0)),"")</f>
        <v/>
      </c>
      <c r="B105" s="238" t="str">
        <f t="shared" si="14"/>
        <v/>
      </c>
      <c r="C105" s="238" t="str">
        <f t="shared" si="15"/>
        <v/>
      </c>
      <c r="D105" s="238" t="str">
        <f t="shared" si="16"/>
        <v/>
      </c>
      <c r="E105" s="259" t="str">
        <f>IF($A105="","",SUMIFS(Txn[Signed Units],Txn[Key],$A105))</f>
        <v/>
      </c>
      <c r="F105" s="281" t="str">
        <f>IF($A105="","",SUMIFS(Transactions!$N:$N,Transactions!$L:$L,$A105,Transactions!$U:$U,1))</f>
        <v/>
      </c>
      <c r="G105" s="282" t="str">
        <f>IF($A105="","",IFERROR(F105/SUMIFS(Transactions!$D:$D,Transactions!$L:$L,$A105,Transactions!$U:$U,1,Transactions!$A:$A,1),0))</f>
        <v/>
      </c>
      <c r="H105" s="281" t="str">
        <f>IF($A105="","",SUMIFS(Transactions!$O:$O,Transactions!$L:$L,$A105,Transactions!$U:$U,1))</f>
        <v/>
      </c>
      <c r="I105" s="282" t="str">
        <f>IF($A105="","",IFERROR(INDEX(Prices[Current Price],MATCH($A105,Prices[Key],0)),0))</f>
        <v/>
      </c>
      <c r="J105" s="283" t="str">
        <f>IF($A105="","",IFERROR(INDEX(Prices[FX to SGD],MATCH($A105,Prices[Key],0)),1))</f>
        <v/>
      </c>
      <c r="K105" s="281" t="str">
        <f t="shared" si="17"/>
        <v/>
      </c>
      <c r="L105" s="281" t="str">
        <f t="shared" si="18"/>
        <v/>
      </c>
      <c r="M105" s="281" t="str">
        <f t="shared" si="19"/>
        <v/>
      </c>
      <c r="N105" s="284" t="str">
        <f t="shared" si="20"/>
        <v/>
      </c>
      <c r="O105" t="str">
        <f>IF($A105="","",IFERROR(INDEX(Prices[Category],MATCH($A105,Prices[Key],0)),"Uncategorized"))</f>
        <v/>
      </c>
      <c r="P105" s="285" t="str">
        <f t="shared" si="21"/>
        <v/>
      </c>
      <c r="Q105" s="285" t="str">
        <f t="shared" si="22"/>
        <v/>
      </c>
    </row>
    <row r="106" spans="1:17" ht="15" customHeight="1" x14ac:dyDescent="0.2">
      <c r="A106" s="238" t="str">
        <f>IFERROR(INDEX('All Ticker P&amp;L'!$A$2:$A$1001,MATCH(ROWS($A$2:A106),'All Ticker P&amp;L'!$N$2:$N$1001,0)),"")</f>
        <v/>
      </c>
      <c r="B106" s="238" t="str">
        <f t="shared" si="14"/>
        <v/>
      </c>
      <c r="C106" s="238" t="str">
        <f t="shared" si="15"/>
        <v/>
      </c>
      <c r="D106" s="238" t="str">
        <f t="shared" si="16"/>
        <v/>
      </c>
      <c r="E106" s="259" t="str">
        <f>IF($A106="","",SUMIFS(Txn[Signed Units],Txn[Key],$A106))</f>
        <v/>
      </c>
      <c r="F106" s="281" t="str">
        <f>IF($A106="","",SUMIFS(Transactions!$N:$N,Transactions!$L:$L,$A106,Transactions!$U:$U,1))</f>
        <v/>
      </c>
      <c r="G106" s="282" t="str">
        <f>IF($A106="","",IFERROR(F106/SUMIFS(Transactions!$D:$D,Transactions!$L:$L,$A106,Transactions!$U:$U,1,Transactions!$A:$A,1),0))</f>
        <v/>
      </c>
      <c r="H106" s="281" t="str">
        <f>IF($A106="","",SUMIFS(Transactions!$O:$O,Transactions!$L:$L,$A106,Transactions!$U:$U,1))</f>
        <v/>
      </c>
      <c r="I106" s="282" t="str">
        <f>IF($A106="","",IFERROR(INDEX(Prices[Current Price],MATCH($A106,Prices[Key],0)),0))</f>
        <v/>
      </c>
      <c r="J106" s="283" t="str">
        <f>IF($A106="","",IFERROR(INDEX(Prices[FX to SGD],MATCH($A106,Prices[Key],0)),1))</f>
        <v/>
      </c>
      <c r="K106" s="281" t="str">
        <f t="shared" si="17"/>
        <v/>
      </c>
      <c r="L106" s="281" t="str">
        <f t="shared" si="18"/>
        <v/>
      </c>
      <c r="M106" s="281" t="str">
        <f t="shared" si="19"/>
        <v/>
      </c>
      <c r="N106" s="284" t="str">
        <f t="shared" si="20"/>
        <v/>
      </c>
      <c r="O106" t="str">
        <f>IF($A106="","",IFERROR(INDEX(Prices[Category],MATCH($A106,Prices[Key],0)),"Uncategorized"))</f>
        <v/>
      </c>
      <c r="P106" s="285" t="str">
        <f t="shared" si="21"/>
        <v/>
      </c>
      <c r="Q106" s="285" t="str">
        <f t="shared" si="22"/>
        <v/>
      </c>
    </row>
    <row r="107" spans="1:17" ht="15" customHeight="1" x14ac:dyDescent="0.2">
      <c r="A107" s="238" t="str">
        <f>IFERROR(INDEX('All Ticker P&amp;L'!$A$2:$A$1001,MATCH(ROWS($A$2:A107),'All Ticker P&amp;L'!$N$2:$N$1001,0)),"")</f>
        <v/>
      </c>
      <c r="B107" s="238" t="str">
        <f t="shared" si="14"/>
        <v/>
      </c>
      <c r="C107" s="238" t="str">
        <f t="shared" si="15"/>
        <v/>
      </c>
      <c r="D107" s="238" t="str">
        <f t="shared" si="16"/>
        <v/>
      </c>
      <c r="E107" s="259" t="str">
        <f>IF($A107="","",SUMIFS(Txn[Signed Units],Txn[Key],$A107))</f>
        <v/>
      </c>
      <c r="F107" s="281" t="str">
        <f>IF($A107="","",SUMIFS(Transactions!$N:$N,Transactions!$L:$L,$A107,Transactions!$U:$U,1))</f>
        <v/>
      </c>
      <c r="G107" s="282" t="str">
        <f>IF($A107="","",IFERROR(F107/SUMIFS(Transactions!$D:$D,Transactions!$L:$L,$A107,Transactions!$U:$U,1,Transactions!$A:$A,1),0))</f>
        <v/>
      </c>
      <c r="H107" s="281" t="str">
        <f>IF($A107="","",SUMIFS(Transactions!$O:$O,Transactions!$L:$L,$A107,Transactions!$U:$U,1))</f>
        <v/>
      </c>
      <c r="I107" s="282" t="str">
        <f>IF($A107="","",IFERROR(INDEX(Prices[Current Price],MATCH($A107,Prices[Key],0)),0))</f>
        <v/>
      </c>
      <c r="J107" s="283" t="str">
        <f>IF($A107="","",IFERROR(INDEX(Prices[FX to SGD],MATCH($A107,Prices[Key],0)),1))</f>
        <v/>
      </c>
      <c r="K107" s="281" t="str">
        <f t="shared" si="17"/>
        <v/>
      </c>
      <c r="L107" s="281" t="str">
        <f t="shared" si="18"/>
        <v/>
      </c>
      <c r="M107" s="281" t="str">
        <f t="shared" si="19"/>
        <v/>
      </c>
      <c r="N107" s="284" t="str">
        <f t="shared" si="20"/>
        <v/>
      </c>
      <c r="O107" t="str">
        <f>IF($A107="","",IFERROR(INDEX(Prices[Category],MATCH($A107,Prices[Key],0)),"Uncategorized"))</f>
        <v/>
      </c>
      <c r="P107" s="285" t="str">
        <f t="shared" si="21"/>
        <v/>
      </c>
      <c r="Q107" s="285" t="str">
        <f t="shared" si="22"/>
        <v/>
      </c>
    </row>
    <row r="108" spans="1:17" ht="15" customHeight="1" x14ac:dyDescent="0.2">
      <c r="A108" s="238" t="str">
        <f>IFERROR(INDEX('All Ticker P&amp;L'!$A$2:$A$1001,MATCH(ROWS($A$2:A108),'All Ticker P&amp;L'!$N$2:$N$1001,0)),"")</f>
        <v/>
      </c>
      <c r="B108" s="238" t="str">
        <f t="shared" si="14"/>
        <v/>
      </c>
      <c r="C108" s="238" t="str">
        <f t="shared" si="15"/>
        <v/>
      </c>
      <c r="D108" s="238" t="str">
        <f t="shared" si="16"/>
        <v/>
      </c>
      <c r="E108" s="259" t="str">
        <f>IF($A108="","",SUMIFS(Txn[Signed Units],Txn[Key],$A108))</f>
        <v/>
      </c>
      <c r="F108" s="281" t="str">
        <f>IF($A108="","",SUMIFS(Transactions!$N:$N,Transactions!$L:$L,$A108,Transactions!$U:$U,1))</f>
        <v/>
      </c>
      <c r="G108" s="282" t="str">
        <f>IF($A108="","",IFERROR(F108/SUMIFS(Transactions!$D:$D,Transactions!$L:$L,$A108,Transactions!$U:$U,1,Transactions!$A:$A,1),0))</f>
        <v/>
      </c>
      <c r="H108" s="281" t="str">
        <f>IF($A108="","",SUMIFS(Transactions!$O:$O,Transactions!$L:$L,$A108,Transactions!$U:$U,1))</f>
        <v/>
      </c>
      <c r="I108" s="282" t="str">
        <f>IF($A108="","",IFERROR(INDEX(Prices[Current Price],MATCH($A108,Prices[Key],0)),0))</f>
        <v/>
      </c>
      <c r="J108" s="283" t="str">
        <f>IF($A108="","",IFERROR(INDEX(Prices[FX to SGD],MATCH($A108,Prices[Key],0)),1))</f>
        <v/>
      </c>
      <c r="K108" s="281" t="str">
        <f t="shared" si="17"/>
        <v/>
      </c>
      <c r="L108" s="281" t="str">
        <f t="shared" si="18"/>
        <v/>
      </c>
      <c r="M108" s="281" t="str">
        <f t="shared" si="19"/>
        <v/>
      </c>
      <c r="N108" s="284" t="str">
        <f t="shared" si="20"/>
        <v/>
      </c>
      <c r="O108" t="str">
        <f>IF($A108="","",IFERROR(INDEX(Prices[Category],MATCH($A108,Prices[Key],0)),"Uncategorized"))</f>
        <v/>
      </c>
      <c r="P108" s="285" t="str">
        <f t="shared" si="21"/>
        <v/>
      </c>
      <c r="Q108" s="285" t="str">
        <f t="shared" si="22"/>
        <v/>
      </c>
    </row>
    <row r="109" spans="1:17" ht="15" customHeight="1" x14ac:dyDescent="0.2">
      <c r="A109" s="238" t="str">
        <f>IFERROR(INDEX('All Ticker P&amp;L'!$A$2:$A$1001,MATCH(ROWS($A$2:A109),'All Ticker P&amp;L'!$N$2:$N$1001,0)),"")</f>
        <v/>
      </c>
      <c r="B109" s="238" t="str">
        <f t="shared" si="14"/>
        <v/>
      </c>
      <c r="C109" s="238" t="str">
        <f t="shared" si="15"/>
        <v/>
      </c>
      <c r="D109" s="238" t="str">
        <f t="shared" si="16"/>
        <v/>
      </c>
      <c r="E109" s="259" t="str">
        <f>IF($A109="","",SUMIFS(Txn[Signed Units],Txn[Key],$A109))</f>
        <v/>
      </c>
      <c r="F109" s="281" t="str">
        <f>IF($A109="","",SUMIFS(Transactions!$N:$N,Transactions!$L:$L,$A109,Transactions!$U:$U,1))</f>
        <v/>
      </c>
      <c r="G109" s="282" t="str">
        <f>IF($A109="","",IFERROR(F109/SUMIFS(Transactions!$D:$D,Transactions!$L:$L,$A109,Transactions!$U:$U,1,Transactions!$A:$A,1),0))</f>
        <v/>
      </c>
      <c r="H109" s="281" t="str">
        <f>IF($A109="","",SUMIFS(Transactions!$O:$O,Transactions!$L:$L,$A109,Transactions!$U:$U,1))</f>
        <v/>
      </c>
      <c r="I109" s="282" t="str">
        <f>IF($A109="","",IFERROR(INDEX(Prices[Current Price],MATCH($A109,Prices[Key],0)),0))</f>
        <v/>
      </c>
      <c r="J109" s="283" t="str">
        <f>IF($A109="","",IFERROR(INDEX(Prices[FX to SGD],MATCH($A109,Prices[Key],0)),1))</f>
        <v/>
      </c>
      <c r="K109" s="281" t="str">
        <f t="shared" si="17"/>
        <v/>
      </c>
      <c r="L109" s="281" t="str">
        <f t="shared" si="18"/>
        <v/>
      </c>
      <c r="M109" s="281" t="str">
        <f t="shared" si="19"/>
        <v/>
      </c>
      <c r="N109" s="284" t="str">
        <f t="shared" si="20"/>
        <v/>
      </c>
      <c r="O109" t="str">
        <f>IF($A109="","",IFERROR(INDEX(Prices[Category],MATCH($A109,Prices[Key],0)),"Uncategorized"))</f>
        <v/>
      </c>
      <c r="P109" s="285" t="str">
        <f t="shared" si="21"/>
        <v/>
      </c>
      <c r="Q109" s="285" t="str">
        <f t="shared" si="22"/>
        <v/>
      </c>
    </row>
    <row r="110" spans="1:17" ht="15" customHeight="1" x14ac:dyDescent="0.2">
      <c r="A110" s="238" t="str">
        <f>IFERROR(INDEX('All Ticker P&amp;L'!$A$2:$A$1001,MATCH(ROWS($A$2:A110),'All Ticker P&amp;L'!$N$2:$N$1001,0)),"")</f>
        <v/>
      </c>
      <c r="B110" s="238" t="str">
        <f t="shared" si="14"/>
        <v/>
      </c>
      <c r="C110" s="238" t="str">
        <f t="shared" si="15"/>
        <v/>
      </c>
      <c r="D110" s="238" t="str">
        <f t="shared" si="16"/>
        <v/>
      </c>
      <c r="E110" s="259" t="str">
        <f>IF($A110="","",SUMIFS(Txn[Signed Units],Txn[Key],$A110))</f>
        <v/>
      </c>
      <c r="F110" s="281" t="str">
        <f>IF($A110="","",SUMIFS(Transactions!$N:$N,Transactions!$L:$L,$A110,Transactions!$U:$U,1))</f>
        <v/>
      </c>
      <c r="G110" s="282" t="str">
        <f>IF($A110="","",IFERROR(F110/SUMIFS(Transactions!$D:$D,Transactions!$L:$L,$A110,Transactions!$U:$U,1,Transactions!$A:$A,1),0))</f>
        <v/>
      </c>
      <c r="H110" s="281" t="str">
        <f>IF($A110="","",SUMIFS(Transactions!$O:$O,Transactions!$L:$L,$A110,Transactions!$U:$U,1))</f>
        <v/>
      </c>
      <c r="I110" s="282" t="str">
        <f>IF($A110="","",IFERROR(INDEX(Prices[Current Price],MATCH($A110,Prices[Key],0)),0))</f>
        <v/>
      </c>
      <c r="J110" s="283" t="str">
        <f>IF($A110="","",IFERROR(INDEX(Prices[FX to SGD],MATCH($A110,Prices[Key],0)),1))</f>
        <v/>
      </c>
      <c r="K110" s="281" t="str">
        <f t="shared" si="17"/>
        <v/>
      </c>
      <c r="L110" s="281" t="str">
        <f t="shared" si="18"/>
        <v/>
      </c>
      <c r="M110" s="281" t="str">
        <f t="shared" si="19"/>
        <v/>
      </c>
      <c r="N110" s="284" t="str">
        <f t="shared" si="20"/>
        <v/>
      </c>
      <c r="O110" t="str">
        <f>IF($A110="","",IFERROR(INDEX(Prices[Category],MATCH($A110,Prices[Key],0)),"Uncategorized"))</f>
        <v/>
      </c>
      <c r="P110" s="285" t="str">
        <f t="shared" si="21"/>
        <v/>
      </c>
      <c r="Q110" s="285" t="str">
        <f t="shared" si="22"/>
        <v/>
      </c>
    </row>
    <row r="111" spans="1:17" ht="15" customHeight="1" x14ac:dyDescent="0.2">
      <c r="A111" s="238" t="str">
        <f>IFERROR(INDEX('All Ticker P&amp;L'!$A$2:$A$1001,MATCH(ROWS($A$2:A111),'All Ticker P&amp;L'!$N$2:$N$1001,0)),"")</f>
        <v/>
      </c>
      <c r="B111" s="238" t="str">
        <f t="shared" si="14"/>
        <v/>
      </c>
      <c r="C111" s="238" t="str">
        <f t="shared" si="15"/>
        <v/>
      </c>
      <c r="D111" s="238" t="str">
        <f t="shared" si="16"/>
        <v/>
      </c>
      <c r="E111" s="259" t="str">
        <f>IF($A111="","",SUMIFS(Txn[Signed Units],Txn[Key],$A111))</f>
        <v/>
      </c>
      <c r="F111" s="281" t="str">
        <f>IF($A111="","",SUMIFS(Transactions!$N:$N,Transactions!$L:$L,$A111,Transactions!$U:$U,1))</f>
        <v/>
      </c>
      <c r="G111" s="282" t="str">
        <f>IF($A111="","",IFERROR(F111/SUMIFS(Transactions!$D:$D,Transactions!$L:$L,$A111,Transactions!$U:$U,1,Transactions!$A:$A,1),0))</f>
        <v/>
      </c>
      <c r="H111" s="281" t="str">
        <f>IF($A111="","",SUMIFS(Transactions!$O:$O,Transactions!$L:$L,$A111,Transactions!$U:$U,1))</f>
        <v/>
      </c>
      <c r="I111" s="282" t="str">
        <f>IF($A111="","",IFERROR(INDEX(Prices[Current Price],MATCH($A111,Prices[Key],0)),0))</f>
        <v/>
      </c>
      <c r="J111" s="283" t="str">
        <f>IF($A111="","",IFERROR(INDEX(Prices[FX to SGD],MATCH($A111,Prices[Key],0)),1))</f>
        <v/>
      </c>
      <c r="K111" s="281" t="str">
        <f t="shared" si="17"/>
        <v/>
      </c>
      <c r="L111" s="281" t="str">
        <f t="shared" si="18"/>
        <v/>
      </c>
      <c r="M111" s="281" t="str">
        <f t="shared" si="19"/>
        <v/>
      </c>
      <c r="N111" s="284" t="str">
        <f t="shared" si="20"/>
        <v/>
      </c>
      <c r="O111" t="str">
        <f>IF($A111="","",IFERROR(INDEX(Prices[Category],MATCH($A111,Prices[Key],0)),"Uncategorized"))</f>
        <v/>
      </c>
      <c r="P111" s="285" t="str">
        <f t="shared" si="21"/>
        <v/>
      </c>
      <c r="Q111" s="285" t="str">
        <f t="shared" si="22"/>
        <v/>
      </c>
    </row>
    <row r="112" spans="1:17" ht="15" customHeight="1" x14ac:dyDescent="0.2">
      <c r="A112" s="238" t="str">
        <f>IFERROR(INDEX('All Ticker P&amp;L'!$A$2:$A$1001,MATCH(ROWS($A$2:A112),'All Ticker P&amp;L'!$N$2:$N$1001,0)),"")</f>
        <v/>
      </c>
      <c r="B112" s="238" t="str">
        <f t="shared" si="14"/>
        <v/>
      </c>
      <c r="C112" s="238" t="str">
        <f t="shared" si="15"/>
        <v/>
      </c>
      <c r="D112" s="238" t="str">
        <f t="shared" si="16"/>
        <v/>
      </c>
      <c r="E112" s="259" t="str">
        <f>IF($A112="","",SUMIFS(Txn[Signed Units],Txn[Key],$A112))</f>
        <v/>
      </c>
      <c r="F112" s="281" t="str">
        <f>IF($A112="","",SUMIFS(Transactions!$N:$N,Transactions!$L:$L,$A112,Transactions!$U:$U,1))</f>
        <v/>
      </c>
      <c r="G112" s="282" t="str">
        <f>IF($A112="","",IFERROR(F112/SUMIFS(Transactions!$D:$D,Transactions!$L:$L,$A112,Transactions!$U:$U,1,Transactions!$A:$A,1),0))</f>
        <v/>
      </c>
      <c r="H112" s="281" t="str">
        <f>IF($A112="","",SUMIFS(Transactions!$O:$O,Transactions!$L:$L,$A112,Transactions!$U:$U,1))</f>
        <v/>
      </c>
      <c r="I112" s="282" t="str">
        <f>IF($A112="","",IFERROR(INDEX(Prices[Current Price],MATCH($A112,Prices[Key],0)),0))</f>
        <v/>
      </c>
      <c r="J112" s="283" t="str">
        <f>IF($A112="","",IFERROR(INDEX(Prices[FX to SGD],MATCH($A112,Prices[Key],0)),1))</f>
        <v/>
      </c>
      <c r="K112" s="281" t="str">
        <f t="shared" si="17"/>
        <v/>
      </c>
      <c r="L112" s="281" t="str">
        <f t="shared" si="18"/>
        <v/>
      </c>
      <c r="M112" s="281" t="str">
        <f t="shared" si="19"/>
        <v/>
      </c>
      <c r="N112" s="284" t="str">
        <f t="shared" si="20"/>
        <v/>
      </c>
      <c r="O112" t="str">
        <f>IF($A112="","",IFERROR(INDEX(Prices[Category],MATCH($A112,Prices[Key],0)),"Uncategorized"))</f>
        <v/>
      </c>
      <c r="P112" s="285" t="str">
        <f t="shared" si="21"/>
        <v/>
      </c>
      <c r="Q112" s="285" t="str">
        <f t="shared" si="22"/>
        <v/>
      </c>
    </row>
    <row r="113" spans="1:17" ht="15" customHeight="1" x14ac:dyDescent="0.2">
      <c r="A113" s="238" t="str">
        <f>IFERROR(INDEX('All Ticker P&amp;L'!$A$2:$A$1001,MATCH(ROWS($A$2:A113),'All Ticker P&amp;L'!$N$2:$N$1001,0)),"")</f>
        <v/>
      </c>
      <c r="B113" s="238" t="str">
        <f t="shared" si="14"/>
        <v/>
      </c>
      <c r="C113" s="238" t="str">
        <f t="shared" si="15"/>
        <v/>
      </c>
      <c r="D113" s="238" t="str">
        <f t="shared" si="16"/>
        <v/>
      </c>
      <c r="E113" s="259" t="str">
        <f>IF($A113="","",SUMIFS(Txn[Signed Units],Txn[Key],$A113))</f>
        <v/>
      </c>
      <c r="F113" s="281" t="str">
        <f>IF($A113="","",SUMIFS(Transactions!$N:$N,Transactions!$L:$L,$A113,Transactions!$U:$U,1))</f>
        <v/>
      </c>
      <c r="G113" s="282" t="str">
        <f>IF($A113="","",IFERROR(F113/SUMIFS(Transactions!$D:$D,Transactions!$L:$L,$A113,Transactions!$U:$U,1,Transactions!$A:$A,1),0))</f>
        <v/>
      </c>
      <c r="H113" s="281" t="str">
        <f>IF($A113="","",SUMIFS(Transactions!$O:$O,Transactions!$L:$L,$A113,Transactions!$U:$U,1))</f>
        <v/>
      </c>
      <c r="I113" s="282" t="str">
        <f>IF($A113="","",IFERROR(INDEX(Prices[Current Price],MATCH($A113,Prices[Key],0)),0))</f>
        <v/>
      </c>
      <c r="J113" s="283" t="str">
        <f>IF($A113="","",IFERROR(INDEX(Prices[FX to SGD],MATCH($A113,Prices[Key],0)),1))</f>
        <v/>
      </c>
      <c r="K113" s="281" t="str">
        <f t="shared" si="17"/>
        <v/>
      </c>
      <c r="L113" s="281" t="str">
        <f t="shared" si="18"/>
        <v/>
      </c>
      <c r="M113" s="281" t="str">
        <f t="shared" si="19"/>
        <v/>
      </c>
      <c r="N113" s="284" t="str">
        <f t="shared" si="20"/>
        <v/>
      </c>
      <c r="O113" t="str">
        <f>IF($A113="","",IFERROR(INDEX(Prices[Category],MATCH($A113,Prices[Key],0)),"Uncategorized"))</f>
        <v/>
      </c>
      <c r="P113" s="285" t="str">
        <f t="shared" si="21"/>
        <v/>
      </c>
      <c r="Q113" s="285" t="str">
        <f t="shared" si="22"/>
        <v/>
      </c>
    </row>
    <row r="114" spans="1:17" ht="15" customHeight="1" x14ac:dyDescent="0.2">
      <c r="A114" s="238" t="str">
        <f>IFERROR(INDEX('All Ticker P&amp;L'!$A$2:$A$1001,MATCH(ROWS($A$2:A114),'All Ticker P&amp;L'!$N$2:$N$1001,0)),"")</f>
        <v/>
      </c>
      <c r="B114" s="238" t="str">
        <f t="shared" si="14"/>
        <v/>
      </c>
      <c r="C114" s="238" t="str">
        <f t="shared" si="15"/>
        <v/>
      </c>
      <c r="D114" s="238" t="str">
        <f t="shared" si="16"/>
        <v/>
      </c>
      <c r="E114" s="259" t="str">
        <f>IF($A114="","",SUMIFS(Txn[Signed Units],Txn[Key],$A114))</f>
        <v/>
      </c>
      <c r="F114" s="281" t="str">
        <f>IF($A114="","",SUMIFS(Transactions!$N:$N,Transactions!$L:$L,$A114,Transactions!$U:$U,1))</f>
        <v/>
      </c>
      <c r="G114" s="282" t="str">
        <f>IF($A114="","",IFERROR(F114/SUMIFS(Transactions!$D:$D,Transactions!$L:$L,$A114,Transactions!$U:$U,1,Transactions!$A:$A,1),0))</f>
        <v/>
      </c>
      <c r="H114" s="281" t="str">
        <f>IF($A114="","",SUMIFS(Transactions!$O:$O,Transactions!$L:$L,$A114,Transactions!$U:$U,1))</f>
        <v/>
      </c>
      <c r="I114" s="282" t="str">
        <f>IF($A114="","",IFERROR(INDEX(Prices[Current Price],MATCH($A114,Prices[Key],0)),0))</f>
        <v/>
      </c>
      <c r="J114" s="283" t="str">
        <f>IF($A114="","",IFERROR(INDEX(Prices[FX to SGD],MATCH($A114,Prices[Key],0)),1))</f>
        <v/>
      </c>
      <c r="K114" s="281" t="str">
        <f t="shared" si="17"/>
        <v/>
      </c>
      <c r="L114" s="281" t="str">
        <f t="shared" si="18"/>
        <v/>
      </c>
      <c r="M114" s="281" t="str">
        <f t="shared" si="19"/>
        <v/>
      </c>
      <c r="N114" s="284" t="str">
        <f t="shared" si="20"/>
        <v/>
      </c>
      <c r="O114" t="str">
        <f>IF($A114="","",IFERROR(INDEX(Prices[Category],MATCH($A114,Prices[Key],0)),"Uncategorized"))</f>
        <v/>
      </c>
      <c r="P114" s="285" t="str">
        <f t="shared" si="21"/>
        <v/>
      </c>
      <c r="Q114" s="285" t="str">
        <f t="shared" si="22"/>
        <v/>
      </c>
    </row>
    <row r="115" spans="1:17" ht="15" customHeight="1" x14ac:dyDescent="0.2">
      <c r="A115" s="238" t="str">
        <f>IFERROR(INDEX('All Ticker P&amp;L'!$A$2:$A$1001,MATCH(ROWS($A$2:A115),'All Ticker P&amp;L'!$N$2:$N$1001,0)),"")</f>
        <v/>
      </c>
      <c r="B115" s="238" t="str">
        <f t="shared" si="14"/>
        <v/>
      </c>
      <c r="C115" s="238" t="str">
        <f t="shared" si="15"/>
        <v/>
      </c>
      <c r="D115" s="238" t="str">
        <f t="shared" si="16"/>
        <v/>
      </c>
      <c r="E115" s="259" t="str">
        <f>IF($A115="","",SUMIFS(Txn[Signed Units],Txn[Key],$A115))</f>
        <v/>
      </c>
      <c r="F115" s="281" t="str">
        <f>IF($A115="","",SUMIFS(Transactions!$N:$N,Transactions!$L:$L,$A115,Transactions!$U:$U,1))</f>
        <v/>
      </c>
      <c r="G115" s="282" t="str">
        <f>IF($A115="","",IFERROR(F115/SUMIFS(Transactions!$D:$D,Transactions!$L:$L,$A115,Transactions!$U:$U,1,Transactions!$A:$A,1),0))</f>
        <v/>
      </c>
      <c r="H115" s="281" t="str">
        <f>IF($A115="","",SUMIFS(Transactions!$O:$O,Transactions!$L:$L,$A115,Transactions!$U:$U,1))</f>
        <v/>
      </c>
      <c r="I115" s="282" t="str">
        <f>IF($A115="","",IFERROR(INDEX(Prices[Current Price],MATCH($A115,Prices[Key],0)),0))</f>
        <v/>
      </c>
      <c r="J115" s="283" t="str">
        <f>IF($A115="","",IFERROR(INDEX(Prices[FX to SGD],MATCH($A115,Prices[Key],0)),1))</f>
        <v/>
      </c>
      <c r="K115" s="281" t="str">
        <f t="shared" si="17"/>
        <v/>
      </c>
      <c r="L115" s="281" t="str">
        <f t="shared" si="18"/>
        <v/>
      </c>
      <c r="M115" s="281" t="str">
        <f t="shared" si="19"/>
        <v/>
      </c>
      <c r="N115" s="284" t="str">
        <f t="shared" si="20"/>
        <v/>
      </c>
      <c r="O115" t="str">
        <f>IF($A115="","",IFERROR(INDEX(Prices[Category],MATCH($A115,Prices[Key],0)),"Uncategorized"))</f>
        <v/>
      </c>
      <c r="P115" s="285" t="str">
        <f t="shared" si="21"/>
        <v/>
      </c>
      <c r="Q115" s="285" t="str">
        <f t="shared" si="22"/>
        <v/>
      </c>
    </row>
    <row r="116" spans="1:17" ht="15" customHeight="1" x14ac:dyDescent="0.2">
      <c r="A116" s="238" t="str">
        <f>IFERROR(INDEX('All Ticker P&amp;L'!$A$2:$A$1001,MATCH(ROWS($A$2:A116),'All Ticker P&amp;L'!$N$2:$N$1001,0)),"")</f>
        <v/>
      </c>
      <c r="B116" s="238" t="str">
        <f t="shared" si="14"/>
        <v/>
      </c>
      <c r="C116" s="238" t="str">
        <f t="shared" si="15"/>
        <v/>
      </c>
      <c r="D116" s="238" t="str">
        <f t="shared" si="16"/>
        <v/>
      </c>
      <c r="E116" s="259" t="str">
        <f>IF($A116="","",SUMIFS(Txn[Signed Units],Txn[Key],$A116))</f>
        <v/>
      </c>
      <c r="F116" s="281" t="str">
        <f>IF($A116="","",SUMIFS(Transactions!$N:$N,Transactions!$L:$L,$A116,Transactions!$U:$U,1))</f>
        <v/>
      </c>
      <c r="G116" s="282" t="str">
        <f>IF($A116="","",IFERROR(F116/SUMIFS(Transactions!$D:$D,Transactions!$L:$L,$A116,Transactions!$U:$U,1,Transactions!$A:$A,1),0))</f>
        <v/>
      </c>
      <c r="H116" s="281" t="str">
        <f>IF($A116="","",SUMIFS(Transactions!$O:$O,Transactions!$L:$L,$A116,Transactions!$U:$U,1))</f>
        <v/>
      </c>
      <c r="I116" s="282" t="str">
        <f>IF($A116="","",IFERROR(INDEX(Prices[Current Price],MATCH($A116,Prices[Key],0)),0))</f>
        <v/>
      </c>
      <c r="J116" s="283" t="str">
        <f>IF($A116="","",IFERROR(INDEX(Prices[FX to SGD],MATCH($A116,Prices[Key],0)),1))</f>
        <v/>
      </c>
      <c r="K116" s="281" t="str">
        <f t="shared" si="17"/>
        <v/>
      </c>
      <c r="L116" s="281" t="str">
        <f t="shared" si="18"/>
        <v/>
      </c>
      <c r="M116" s="281" t="str">
        <f t="shared" si="19"/>
        <v/>
      </c>
      <c r="N116" s="284" t="str">
        <f t="shared" si="20"/>
        <v/>
      </c>
      <c r="O116" t="str">
        <f>IF($A116="","",IFERROR(INDEX(Prices[Category],MATCH($A116,Prices[Key],0)),"Uncategorized"))</f>
        <v/>
      </c>
      <c r="P116" s="285" t="str">
        <f t="shared" si="21"/>
        <v/>
      </c>
      <c r="Q116" s="285" t="str">
        <f t="shared" si="22"/>
        <v/>
      </c>
    </row>
    <row r="117" spans="1:17" ht="15" customHeight="1" x14ac:dyDescent="0.2">
      <c r="A117" s="238" t="str">
        <f>IFERROR(INDEX('All Ticker P&amp;L'!$A$2:$A$1001,MATCH(ROWS($A$2:A117),'All Ticker P&amp;L'!$N$2:$N$1001,0)),"")</f>
        <v/>
      </c>
      <c r="B117" s="238" t="str">
        <f t="shared" si="14"/>
        <v/>
      </c>
      <c r="C117" s="238" t="str">
        <f t="shared" si="15"/>
        <v/>
      </c>
      <c r="D117" s="238" t="str">
        <f t="shared" si="16"/>
        <v/>
      </c>
      <c r="E117" s="259" t="str">
        <f>IF($A117="","",SUMIFS(Txn[Signed Units],Txn[Key],$A117))</f>
        <v/>
      </c>
      <c r="F117" s="281" t="str">
        <f>IF($A117="","",SUMIFS(Transactions!$N:$N,Transactions!$L:$L,$A117,Transactions!$U:$U,1))</f>
        <v/>
      </c>
      <c r="G117" s="282" t="str">
        <f>IF($A117="","",IFERROR(F117/SUMIFS(Transactions!$D:$D,Transactions!$L:$L,$A117,Transactions!$U:$U,1,Transactions!$A:$A,1),0))</f>
        <v/>
      </c>
      <c r="H117" s="281" t="str">
        <f>IF($A117="","",SUMIFS(Transactions!$O:$O,Transactions!$L:$L,$A117,Transactions!$U:$U,1))</f>
        <v/>
      </c>
      <c r="I117" s="282" t="str">
        <f>IF($A117="","",IFERROR(INDEX(Prices[Current Price],MATCH($A117,Prices[Key],0)),0))</f>
        <v/>
      </c>
      <c r="J117" s="283" t="str">
        <f>IF($A117="","",IFERROR(INDEX(Prices[FX to SGD],MATCH($A117,Prices[Key],0)),1))</f>
        <v/>
      </c>
      <c r="K117" s="281" t="str">
        <f t="shared" si="17"/>
        <v/>
      </c>
      <c r="L117" s="281" t="str">
        <f t="shared" si="18"/>
        <v/>
      </c>
      <c r="M117" s="281" t="str">
        <f t="shared" si="19"/>
        <v/>
      </c>
      <c r="N117" s="284" t="str">
        <f t="shared" si="20"/>
        <v/>
      </c>
      <c r="O117" t="str">
        <f>IF($A117="","",IFERROR(INDEX(Prices[Category],MATCH($A117,Prices[Key],0)),"Uncategorized"))</f>
        <v/>
      </c>
      <c r="P117" s="285" t="str">
        <f t="shared" si="21"/>
        <v/>
      </c>
      <c r="Q117" s="285" t="str">
        <f t="shared" si="22"/>
        <v/>
      </c>
    </row>
    <row r="118" spans="1:17" ht="15" customHeight="1" x14ac:dyDescent="0.2">
      <c r="A118" s="238" t="str">
        <f>IFERROR(INDEX('All Ticker P&amp;L'!$A$2:$A$1001,MATCH(ROWS($A$2:A118),'All Ticker P&amp;L'!$N$2:$N$1001,0)),"")</f>
        <v/>
      </c>
      <c r="B118" s="238" t="str">
        <f t="shared" si="14"/>
        <v/>
      </c>
      <c r="C118" s="238" t="str">
        <f t="shared" si="15"/>
        <v/>
      </c>
      <c r="D118" s="238" t="str">
        <f t="shared" si="16"/>
        <v/>
      </c>
      <c r="E118" s="259" t="str">
        <f>IF($A118="","",SUMIFS(Txn[Signed Units],Txn[Key],$A118))</f>
        <v/>
      </c>
      <c r="F118" s="281" t="str">
        <f>IF($A118="","",SUMIFS(Transactions!$N:$N,Transactions!$L:$L,$A118,Transactions!$U:$U,1))</f>
        <v/>
      </c>
      <c r="G118" s="282" t="str">
        <f>IF($A118="","",IFERROR(F118/SUMIFS(Transactions!$D:$D,Transactions!$L:$L,$A118,Transactions!$U:$U,1,Transactions!$A:$A,1),0))</f>
        <v/>
      </c>
      <c r="H118" s="281" t="str">
        <f>IF($A118="","",SUMIFS(Transactions!$O:$O,Transactions!$L:$L,$A118,Transactions!$U:$U,1))</f>
        <v/>
      </c>
      <c r="I118" s="282" t="str">
        <f>IF($A118="","",IFERROR(INDEX(Prices[Current Price],MATCH($A118,Prices[Key],0)),0))</f>
        <v/>
      </c>
      <c r="J118" s="283" t="str">
        <f>IF($A118="","",IFERROR(INDEX(Prices[FX to SGD],MATCH($A118,Prices[Key],0)),1))</f>
        <v/>
      </c>
      <c r="K118" s="281" t="str">
        <f t="shared" si="17"/>
        <v/>
      </c>
      <c r="L118" s="281" t="str">
        <f t="shared" si="18"/>
        <v/>
      </c>
      <c r="M118" s="281" t="str">
        <f t="shared" si="19"/>
        <v/>
      </c>
      <c r="N118" s="284" t="str">
        <f t="shared" si="20"/>
        <v/>
      </c>
      <c r="O118" t="str">
        <f>IF($A118="","",IFERROR(INDEX(Prices[Category],MATCH($A118,Prices[Key],0)),"Uncategorized"))</f>
        <v/>
      </c>
      <c r="P118" s="285" t="str">
        <f t="shared" si="21"/>
        <v/>
      </c>
      <c r="Q118" s="285" t="str">
        <f t="shared" si="22"/>
        <v/>
      </c>
    </row>
    <row r="119" spans="1:17" ht="15" customHeight="1" x14ac:dyDescent="0.2">
      <c r="A119" s="238" t="str">
        <f>IFERROR(INDEX('All Ticker P&amp;L'!$A$2:$A$1001,MATCH(ROWS($A$2:A119),'All Ticker P&amp;L'!$N$2:$N$1001,0)),"")</f>
        <v/>
      </c>
      <c r="B119" s="238" t="str">
        <f t="shared" si="14"/>
        <v/>
      </c>
      <c r="C119" s="238" t="str">
        <f t="shared" si="15"/>
        <v/>
      </c>
      <c r="D119" s="238" t="str">
        <f t="shared" si="16"/>
        <v/>
      </c>
      <c r="E119" s="259" t="str">
        <f>IF($A119="","",SUMIFS(Txn[Signed Units],Txn[Key],$A119))</f>
        <v/>
      </c>
      <c r="F119" s="281" t="str">
        <f>IF($A119="","",SUMIFS(Transactions!$N:$N,Transactions!$L:$L,$A119,Transactions!$U:$U,1))</f>
        <v/>
      </c>
      <c r="G119" s="282" t="str">
        <f>IF($A119="","",IFERROR(F119/SUMIFS(Transactions!$D:$D,Transactions!$L:$L,$A119,Transactions!$U:$U,1,Transactions!$A:$A,1),0))</f>
        <v/>
      </c>
      <c r="H119" s="281" t="str">
        <f>IF($A119="","",SUMIFS(Transactions!$O:$O,Transactions!$L:$L,$A119,Transactions!$U:$U,1))</f>
        <v/>
      </c>
      <c r="I119" s="282" t="str">
        <f>IF($A119="","",IFERROR(INDEX(Prices[Current Price],MATCH($A119,Prices[Key],0)),0))</f>
        <v/>
      </c>
      <c r="J119" s="283" t="str">
        <f>IF($A119="","",IFERROR(INDEX(Prices[FX to SGD],MATCH($A119,Prices[Key],0)),1))</f>
        <v/>
      </c>
      <c r="K119" s="281" t="str">
        <f t="shared" si="17"/>
        <v/>
      </c>
      <c r="L119" s="281" t="str">
        <f t="shared" si="18"/>
        <v/>
      </c>
      <c r="M119" s="281" t="str">
        <f t="shared" si="19"/>
        <v/>
      </c>
      <c r="N119" s="284" t="str">
        <f t="shared" si="20"/>
        <v/>
      </c>
      <c r="O119" t="str">
        <f>IF($A119="","",IFERROR(INDEX(Prices[Category],MATCH($A119,Prices[Key],0)),"Uncategorized"))</f>
        <v/>
      </c>
      <c r="P119" s="285" t="str">
        <f t="shared" si="21"/>
        <v/>
      </c>
      <c r="Q119" s="285" t="str">
        <f t="shared" si="22"/>
        <v/>
      </c>
    </row>
    <row r="120" spans="1:17" ht="15" customHeight="1" x14ac:dyDescent="0.2">
      <c r="A120" s="238" t="str">
        <f>IFERROR(INDEX('All Ticker P&amp;L'!$A$2:$A$1001,MATCH(ROWS($A$2:A120),'All Ticker P&amp;L'!$N$2:$N$1001,0)),"")</f>
        <v/>
      </c>
      <c r="B120" s="238" t="str">
        <f t="shared" si="14"/>
        <v/>
      </c>
      <c r="C120" s="238" t="str">
        <f t="shared" si="15"/>
        <v/>
      </c>
      <c r="D120" s="238" t="str">
        <f t="shared" si="16"/>
        <v/>
      </c>
      <c r="E120" s="259" t="str">
        <f>IF($A120="","",SUMIFS(Txn[Signed Units],Txn[Key],$A120))</f>
        <v/>
      </c>
      <c r="F120" s="281" t="str">
        <f>IF($A120="","",SUMIFS(Transactions!$N:$N,Transactions!$L:$L,$A120,Transactions!$U:$U,1))</f>
        <v/>
      </c>
      <c r="G120" s="282" t="str">
        <f>IF($A120="","",IFERROR(F120/SUMIFS(Transactions!$D:$D,Transactions!$L:$L,$A120,Transactions!$U:$U,1,Transactions!$A:$A,1),0))</f>
        <v/>
      </c>
      <c r="H120" s="281" t="str">
        <f>IF($A120="","",SUMIFS(Transactions!$O:$O,Transactions!$L:$L,$A120,Transactions!$U:$U,1))</f>
        <v/>
      </c>
      <c r="I120" s="282" t="str">
        <f>IF($A120="","",IFERROR(INDEX(Prices[Current Price],MATCH($A120,Prices[Key],0)),0))</f>
        <v/>
      </c>
      <c r="J120" s="283" t="str">
        <f>IF($A120="","",IFERROR(INDEX(Prices[FX to SGD],MATCH($A120,Prices[Key],0)),1))</f>
        <v/>
      </c>
      <c r="K120" s="281" t="str">
        <f t="shared" si="17"/>
        <v/>
      </c>
      <c r="L120" s="281" t="str">
        <f t="shared" si="18"/>
        <v/>
      </c>
      <c r="M120" s="281" t="str">
        <f t="shared" si="19"/>
        <v/>
      </c>
      <c r="N120" s="284" t="str">
        <f t="shared" si="20"/>
        <v/>
      </c>
      <c r="O120" t="str">
        <f>IF($A120="","",IFERROR(INDEX(Prices[Category],MATCH($A120,Prices[Key],0)),"Uncategorized"))</f>
        <v/>
      </c>
      <c r="P120" s="285" t="str">
        <f t="shared" si="21"/>
        <v/>
      </c>
      <c r="Q120" s="285" t="str">
        <f t="shared" si="22"/>
        <v/>
      </c>
    </row>
    <row r="121" spans="1:17" ht="15" customHeight="1" x14ac:dyDescent="0.2">
      <c r="A121" s="238" t="str">
        <f>IFERROR(INDEX('All Ticker P&amp;L'!$A$2:$A$1001,MATCH(ROWS($A$2:A121),'All Ticker P&amp;L'!$N$2:$N$1001,0)),"")</f>
        <v/>
      </c>
      <c r="B121" s="238" t="str">
        <f t="shared" si="14"/>
        <v/>
      </c>
      <c r="C121" s="238" t="str">
        <f t="shared" si="15"/>
        <v/>
      </c>
      <c r="D121" s="238" t="str">
        <f t="shared" si="16"/>
        <v/>
      </c>
      <c r="E121" s="259" t="str">
        <f>IF($A121="","",SUMIFS(Txn[Signed Units],Txn[Key],$A121))</f>
        <v/>
      </c>
      <c r="F121" s="281" t="str">
        <f>IF($A121="","",SUMIFS(Transactions!$N:$N,Transactions!$L:$L,$A121,Transactions!$U:$U,1))</f>
        <v/>
      </c>
      <c r="G121" s="282" t="str">
        <f>IF($A121="","",IFERROR(F121/SUMIFS(Transactions!$D:$D,Transactions!$L:$L,$A121,Transactions!$U:$U,1,Transactions!$A:$A,1),0))</f>
        <v/>
      </c>
      <c r="H121" s="281" t="str">
        <f>IF($A121="","",SUMIFS(Transactions!$O:$O,Transactions!$L:$L,$A121,Transactions!$U:$U,1))</f>
        <v/>
      </c>
      <c r="I121" s="282" t="str">
        <f>IF($A121="","",IFERROR(INDEX(Prices[Current Price],MATCH($A121,Prices[Key],0)),0))</f>
        <v/>
      </c>
      <c r="J121" s="283" t="str">
        <f>IF($A121="","",IFERROR(INDEX(Prices[FX to SGD],MATCH($A121,Prices[Key],0)),1))</f>
        <v/>
      </c>
      <c r="K121" s="281" t="str">
        <f t="shared" si="17"/>
        <v/>
      </c>
      <c r="L121" s="281" t="str">
        <f t="shared" si="18"/>
        <v/>
      </c>
      <c r="M121" s="281" t="str">
        <f t="shared" si="19"/>
        <v/>
      </c>
      <c r="N121" s="284" t="str">
        <f t="shared" si="20"/>
        <v/>
      </c>
      <c r="O121" t="str">
        <f>IF($A121="","",IFERROR(INDEX(Prices[Category],MATCH($A121,Prices[Key],0)),"Uncategorized"))</f>
        <v/>
      </c>
      <c r="P121" s="285" t="str">
        <f t="shared" si="21"/>
        <v/>
      </c>
      <c r="Q121" s="285" t="str">
        <f t="shared" si="22"/>
        <v/>
      </c>
    </row>
    <row r="122" spans="1:17" ht="15" customHeight="1" x14ac:dyDescent="0.2">
      <c r="A122" s="238" t="str">
        <f>IFERROR(INDEX('All Ticker P&amp;L'!$A$2:$A$1001,MATCH(ROWS($A$2:A122),'All Ticker P&amp;L'!$N$2:$N$1001,0)),"")</f>
        <v/>
      </c>
      <c r="B122" s="238" t="str">
        <f t="shared" si="14"/>
        <v/>
      </c>
      <c r="C122" s="238" t="str">
        <f t="shared" si="15"/>
        <v/>
      </c>
      <c r="D122" s="238" t="str">
        <f t="shared" si="16"/>
        <v/>
      </c>
      <c r="E122" s="259" t="str">
        <f>IF($A122="","",SUMIFS(Txn[Signed Units],Txn[Key],$A122))</f>
        <v/>
      </c>
      <c r="F122" s="281" t="str">
        <f>IF($A122="","",SUMIFS(Transactions!$N:$N,Transactions!$L:$L,$A122,Transactions!$U:$U,1))</f>
        <v/>
      </c>
      <c r="G122" s="282" t="str">
        <f>IF($A122="","",IFERROR(F122/SUMIFS(Transactions!$D:$D,Transactions!$L:$L,$A122,Transactions!$U:$U,1,Transactions!$A:$A,1),0))</f>
        <v/>
      </c>
      <c r="H122" s="281" t="str">
        <f>IF($A122="","",SUMIFS(Transactions!$O:$O,Transactions!$L:$L,$A122,Transactions!$U:$U,1))</f>
        <v/>
      </c>
      <c r="I122" s="282" t="str">
        <f>IF($A122="","",IFERROR(INDEX(Prices[Current Price],MATCH($A122,Prices[Key],0)),0))</f>
        <v/>
      </c>
      <c r="J122" s="283" t="str">
        <f>IF($A122="","",IFERROR(INDEX(Prices[FX to SGD],MATCH($A122,Prices[Key],0)),1))</f>
        <v/>
      </c>
      <c r="K122" s="281" t="str">
        <f t="shared" si="17"/>
        <v/>
      </c>
      <c r="L122" s="281" t="str">
        <f t="shared" si="18"/>
        <v/>
      </c>
      <c r="M122" s="281" t="str">
        <f t="shared" si="19"/>
        <v/>
      </c>
      <c r="N122" s="284" t="str">
        <f t="shared" si="20"/>
        <v/>
      </c>
      <c r="O122" t="str">
        <f>IF($A122="","",IFERROR(INDEX(Prices[Category],MATCH($A122,Prices[Key],0)),"Uncategorized"))</f>
        <v/>
      </c>
      <c r="P122" s="285" t="str">
        <f t="shared" si="21"/>
        <v/>
      </c>
      <c r="Q122" s="285" t="str">
        <f t="shared" si="22"/>
        <v/>
      </c>
    </row>
    <row r="123" spans="1:17" ht="15" customHeight="1" x14ac:dyDescent="0.2">
      <c r="A123" s="238" t="str">
        <f>IFERROR(INDEX('All Ticker P&amp;L'!$A$2:$A$1001,MATCH(ROWS($A$2:A123),'All Ticker P&amp;L'!$N$2:$N$1001,0)),"")</f>
        <v/>
      </c>
      <c r="B123" s="238" t="str">
        <f t="shared" si="14"/>
        <v/>
      </c>
      <c r="C123" s="238" t="str">
        <f t="shared" si="15"/>
        <v/>
      </c>
      <c r="D123" s="238" t="str">
        <f t="shared" si="16"/>
        <v/>
      </c>
      <c r="E123" s="259" t="str">
        <f>IF($A123="","",SUMIFS(Txn[Signed Units],Txn[Key],$A123))</f>
        <v/>
      </c>
      <c r="F123" s="281" t="str">
        <f>IF($A123="","",SUMIFS(Transactions!$N:$N,Transactions!$L:$L,$A123,Transactions!$U:$U,1))</f>
        <v/>
      </c>
      <c r="G123" s="282" t="str">
        <f>IF($A123="","",IFERROR(F123/SUMIFS(Transactions!$D:$D,Transactions!$L:$L,$A123,Transactions!$U:$U,1,Transactions!$A:$A,1),0))</f>
        <v/>
      </c>
      <c r="H123" s="281" t="str">
        <f>IF($A123="","",SUMIFS(Transactions!$O:$O,Transactions!$L:$L,$A123,Transactions!$U:$U,1))</f>
        <v/>
      </c>
      <c r="I123" s="282" t="str">
        <f>IF($A123="","",IFERROR(INDEX(Prices[Current Price],MATCH($A123,Prices[Key],0)),0))</f>
        <v/>
      </c>
      <c r="J123" s="283" t="str">
        <f>IF($A123="","",IFERROR(INDEX(Prices[FX to SGD],MATCH($A123,Prices[Key],0)),1))</f>
        <v/>
      </c>
      <c r="K123" s="281" t="str">
        <f t="shared" si="17"/>
        <v/>
      </c>
      <c r="L123" s="281" t="str">
        <f t="shared" si="18"/>
        <v/>
      </c>
      <c r="M123" s="281" t="str">
        <f t="shared" si="19"/>
        <v/>
      </c>
      <c r="N123" s="284" t="str">
        <f t="shared" si="20"/>
        <v/>
      </c>
      <c r="O123" t="str">
        <f>IF($A123="","",IFERROR(INDEX(Prices[Category],MATCH($A123,Prices[Key],0)),"Uncategorized"))</f>
        <v/>
      </c>
      <c r="P123" s="285" t="str">
        <f t="shared" si="21"/>
        <v/>
      </c>
      <c r="Q123" s="285" t="str">
        <f t="shared" si="22"/>
        <v/>
      </c>
    </row>
    <row r="124" spans="1:17" ht="15" customHeight="1" x14ac:dyDescent="0.2">
      <c r="A124" s="238" t="str">
        <f>IFERROR(INDEX('All Ticker P&amp;L'!$A$2:$A$1001,MATCH(ROWS($A$2:A124),'All Ticker P&amp;L'!$N$2:$N$1001,0)),"")</f>
        <v/>
      </c>
      <c r="B124" s="238" t="str">
        <f t="shared" si="14"/>
        <v/>
      </c>
      <c r="C124" s="238" t="str">
        <f t="shared" si="15"/>
        <v/>
      </c>
      <c r="D124" s="238" t="str">
        <f t="shared" si="16"/>
        <v/>
      </c>
      <c r="E124" s="259" t="str">
        <f>IF($A124="","",SUMIFS(Txn[Signed Units],Txn[Key],$A124))</f>
        <v/>
      </c>
      <c r="F124" s="281" t="str">
        <f>IF($A124="","",SUMIFS(Transactions!$N:$N,Transactions!$L:$L,$A124,Transactions!$U:$U,1))</f>
        <v/>
      </c>
      <c r="G124" s="282" t="str">
        <f>IF($A124="","",IFERROR(F124/SUMIFS(Transactions!$D:$D,Transactions!$L:$L,$A124,Transactions!$U:$U,1,Transactions!$A:$A,1),0))</f>
        <v/>
      </c>
      <c r="H124" s="281" t="str">
        <f>IF($A124="","",SUMIFS(Transactions!$O:$O,Transactions!$L:$L,$A124,Transactions!$U:$U,1))</f>
        <v/>
      </c>
      <c r="I124" s="282" t="str">
        <f>IF($A124="","",IFERROR(INDEX(Prices[Current Price],MATCH($A124,Prices[Key],0)),0))</f>
        <v/>
      </c>
      <c r="J124" s="283" t="str">
        <f>IF($A124="","",IFERROR(INDEX(Prices[FX to SGD],MATCH($A124,Prices[Key],0)),1))</f>
        <v/>
      </c>
      <c r="K124" s="281" t="str">
        <f t="shared" si="17"/>
        <v/>
      </c>
      <c r="L124" s="281" t="str">
        <f t="shared" si="18"/>
        <v/>
      </c>
      <c r="M124" s="281" t="str">
        <f t="shared" si="19"/>
        <v/>
      </c>
      <c r="N124" s="284" t="str">
        <f t="shared" si="20"/>
        <v/>
      </c>
      <c r="O124" t="str">
        <f>IF($A124="","",IFERROR(INDEX(Prices[Category],MATCH($A124,Prices[Key],0)),"Uncategorized"))</f>
        <v/>
      </c>
      <c r="P124" s="285" t="str">
        <f t="shared" si="21"/>
        <v/>
      </c>
      <c r="Q124" s="285" t="str">
        <f t="shared" si="22"/>
        <v/>
      </c>
    </row>
    <row r="125" spans="1:17" ht="15" customHeight="1" x14ac:dyDescent="0.2">
      <c r="A125" s="238" t="str">
        <f>IFERROR(INDEX('All Ticker P&amp;L'!$A$2:$A$1001,MATCH(ROWS($A$2:A125),'All Ticker P&amp;L'!$N$2:$N$1001,0)),"")</f>
        <v/>
      </c>
      <c r="B125" s="238" t="str">
        <f t="shared" si="14"/>
        <v/>
      </c>
      <c r="C125" s="238" t="str">
        <f t="shared" si="15"/>
        <v/>
      </c>
      <c r="D125" s="238" t="str">
        <f t="shared" si="16"/>
        <v/>
      </c>
      <c r="E125" s="259" t="str">
        <f>IF($A125="","",SUMIFS(Txn[Signed Units],Txn[Key],$A125))</f>
        <v/>
      </c>
      <c r="F125" s="281" t="str">
        <f>IF($A125="","",SUMIFS(Transactions!$N:$N,Transactions!$L:$L,$A125,Transactions!$U:$U,1))</f>
        <v/>
      </c>
      <c r="G125" s="282" t="str">
        <f>IF($A125="","",IFERROR(F125/SUMIFS(Transactions!$D:$D,Transactions!$L:$L,$A125,Transactions!$U:$U,1,Transactions!$A:$A,1),0))</f>
        <v/>
      </c>
      <c r="H125" s="281" t="str">
        <f>IF($A125="","",SUMIFS(Transactions!$O:$O,Transactions!$L:$L,$A125,Transactions!$U:$U,1))</f>
        <v/>
      </c>
      <c r="I125" s="282" t="str">
        <f>IF($A125="","",IFERROR(INDEX(Prices[Current Price],MATCH($A125,Prices[Key],0)),0))</f>
        <v/>
      </c>
      <c r="J125" s="283" t="str">
        <f>IF($A125="","",IFERROR(INDEX(Prices[FX to SGD],MATCH($A125,Prices[Key],0)),1))</f>
        <v/>
      </c>
      <c r="K125" s="281" t="str">
        <f t="shared" si="17"/>
        <v/>
      </c>
      <c r="L125" s="281" t="str">
        <f t="shared" si="18"/>
        <v/>
      </c>
      <c r="M125" s="281" t="str">
        <f t="shared" si="19"/>
        <v/>
      </c>
      <c r="N125" s="284" t="str">
        <f t="shared" si="20"/>
        <v/>
      </c>
      <c r="O125" t="str">
        <f>IF($A125="","",IFERROR(INDEX(Prices[Category],MATCH($A125,Prices[Key],0)),"Uncategorized"))</f>
        <v/>
      </c>
      <c r="P125" s="285" t="str">
        <f t="shared" si="21"/>
        <v/>
      </c>
      <c r="Q125" s="285" t="str">
        <f t="shared" si="22"/>
        <v/>
      </c>
    </row>
    <row r="126" spans="1:17" ht="15" customHeight="1" x14ac:dyDescent="0.2">
      <c r="A126" s="238" t="str">
        <f>IFERROR(INDEX('All Ticker P&amp;L'!$A$2:$A$1001,MATCH(ROWS($A$2:A126),'All Ticker P&amp;L'!$N$2:$N$1001,0)),"")</f>
        <v/>
      </c>
      <c r="B126" s="238" t="str">
        <f t="shared" si="14"/>
        <v/>
      </c>
      <c r="C126" s="238" t="str">
        <f t="shared" si="15"/>
        <v/>
      </c>
      <c r="D126" s="238" t="str">
        <f t="shared" si="16"/>
        <v/>
      </c>
      <c r="E126" s="259" t="str">
        <f>IF($A126="","",SUMIFS(Txn[Signed Units],Txn[Key],$A126))</f>
        <v/>
      </c>
      <c r="F126" s="281" t="str">
        <f>IF($A126="","",SUMIFS(Transactions!$N:$N,Transactions!$L:$L,$A126,Transactions!$U:$U,1))</f>
        <v/>
      </c>
      <c r="G126" s="282" t="str">
        <f>IF($A126="","",IFERROR(F126/SUMIFS(Transactions!$D:$D,Transactions!$L:$L,$A126,Transactions!$U:$U,1,Transactions!$A:$A,1),0))</f>
        <v/>
      </c>
      <c r="H126" s="281" t="str">
        <f>IF($A126="","",SUMIFS(Transactions!$O:$O,Transactions!$L:$L,$A126,Transactions!$U:$U,1))</f>
        <v/>
      </c>
      <c r="I126" s="282" t="str">
        <f>IF($A126="","",IFERROR(INDEX(Prices[Current Price],MATCH($A126,Prices[Key],0)),0))</f>
        <v/>
      </c>
      <c r="J126" s="283" t="str">
        <f>IF($A126="","",IFERROR(INDEX(Prices[FX to SGD],MATCH($A126,Prices[Key],0)),1))</f>
        <v/>
      </c>
      <c r="K126" s="281" t="str">
        <f t="shared" si="17"/>
        <v/>
      </c>
      <c r="L126" s="281" t="str">
        <f t="shared" si="18"/>
        <v/>
      </c>
      <c r="M126" s="281" t="str">
        <f t="shared" si="19"/>
        <v/>
      </c>
      <c r="N126" s="284" t="str">
        <f t="shared" si="20"/>
        <v/>
      </c>
      <c r="O126" t="str">
        <f>IF($A126="","",IFERROR(INDEX(Prices[Category],MATCH($A126,Prices[Key],0)),"Uncategorized"))</f>
        <v/>
      </c>
      <c r="P126" s="285" t="str">
        <f t="shared" si="21"/>
        <v/>
      </c>
      <c r="Q126" s="285" t="str">
        <f t="shared" si="22"/>
        <v/>
      </c>
    </row>
    <row r="127" spans="1:17" ht="15" customHeight="1" x14ac:dyDescent="0.2">
      <c r="A127" s="238" t="str">
        <f>IFERROR(INDEX('All Ticker P&amp;L'!$A$2:$A$1001,MATCH(ROWS($A$2:A127),'All Ticker P&amp;L'!$N$2:$N$1001,0)),"")</f>
        <v/>
      </c>
      <c r="B127" s="238" t="str">
        <f t="shared" si="14"/>
        <v/>
      </c>
      <c r="C127" s="238" t="str">
        <f t="shared" si="15"/>
        <v/>
      </c>
      <c r="D127" s="238" t="str">
        <f t="shared" si="16"/>
        <v/>
      </c>
      <c r="E127" s="259" t="str">
        <f>IF($A127="","",SUMIFS(Txn[Signed Units],Txn[Key],$A127))</f>
        <v/>
      </c>
      <c r="F127" s="281" t="str">
        <f>IF($A127="","",SUMIFS(Transactions!$N:$N,Transactions!$L:$L,$A127,Transactions!$U:$U,1))</f>
        <v/>
      </c>
      <c r="G127" s="282" t="str">
        <f>IF($A127="","",IFERROR(F127/SUMIFS(Transactions!$D:$D,Transactions!$L:$L,$A127,Transactions!$U:$U,1,Transactions!$A:$A,1),0))</f>
        <v/>
      </c>
      <c r="H127" s="281" t="str">
        <f>IF($A127="","",SUMIFS(Transactions!$O:$O,Transactions!$L:$L,$A127,Transactions!$U:$U,1))</f>
        <v/>
      </c>
      <c r="I127" s="282" t="str">
        <f>IF($A127="","",IFERROR(INDEX(Prices[Current Price],MATCH($A127,Prices[Key],0)),0))</f>
        <v/>
      </c>
      <c r="J127" s="283" t="str">
        <f>IF($A127="","",IFERROR(INDEX(Prices[FX to SGD],MATCH($A127,Prices[Key],0)),1))</f>
        <v/>
      </c>
      <c r="K127" s="281" t="str">
        <f t="shared" si="17"/>
        <v/>
      </c>
      <c r="L127" s="281" t="str">
        <f t="shared" si="18"/>
        <v/>
      </c>
      <c r="M127" s="281" t="str">
        <f t="shared" si="19"/>
        <v/>
      </c>
      <c r="N127" s="284" t="str">
        <f t="shared" si="20"/>
        <v/>
      </c>
      <c r="O127" t="str">
        <f>IF($A127="","",IFERROR(INDEX(Prices[Category],MATCH($A127,Prices[Key],0)),"Uncategorized"))</f>
        <v/>
      </c>
      <c r="P127" s="285" t="str">
        <f t="shared" si="21"/>
        <v/>
      </c>
      <c r="Q127" s="285" t="str">
        <f t="shared" si="22"/>
        <v/>
      </c>
    </row>
    <row r="128" spans="1:17" ht="15" customHeight="1" x14ac:dyDescent="0.2">
      <c r="A128" s="238" t="str">
        <f>IFERROR(INDEX('All Ticker P&amp;L'!$A$2:$A$1001,MATCH(ROWS($A$2:A128),'All Ticker P&amp;L'!$N$2:$N$1001,0)),"")</f>
        <v/>
      </c>
      <c r="B128" s="238" t="str">
        <f t="shared" si="14"/>
        <v/>
      </c>
      <c r="C128" s="238" t="str">
        <f t="shared" si="15"/>
        <v/>
      </c>
      <c r="D128" s="238" t="str">
        <f t="shared" si="16"/>
        <v/>
      </c>
      <c r="E128" s="259" t="str">
        <f>IF($A128="","",SUMIFS(Txn[Signed Units],Txn[Key],$A128))</f>
        <v/>
      </c>
      <c r="F128" s="281" t="str">
        <f>IF($A128="","",SUMIFS(Transactions!$N:$N,Transactions!$L:$L,$A128,Transactions!$U:$U,1))</f>
        <v/>
      </c>
      <c r="G128" s="282" t="str">
        <f>IF($A128="","",IFERROR(F128/SUMIFS(Transactions!$D:$D,Transactions!$L:$L,$A128,Transactions!$U:$U,1,Transactions!$A:$A,1),0))</f>
        <v/>
      </c>
      <c r="H128" s="281" t="str">
        <f>IF($A128="","",SUMIFS(Transactions!$O:$O,Transactions!$L:$L,$A128,Transactions!$U:$U,1))</f>
        <v/>
      </c>
      <c r="I128" s="282" t="str">
        <f>IF($A128="","",IFERROR(INDEX(Prices[Current Price],MATCH($A128,Prices[Key],0)),0))</f>
        <v/>
      </c>
      <c r="J128" s="283" t="str">
        <f>IF($A128="","",IFERROR(INDEX(Prices[FX to SGD],MATCH($A128,Prices[Key],0)),1))</f>
        <v/>
      </c>
      <c r="K128" s="281" t="str">
        <f t="shared" si="17"/>
        <v/>
      </c>
      <c r="L128" s="281" t="str">
        <f t="shared" si="18"/>
        <v/>
      </c>
      <c r="M128" s="281" t="str">
        <f t="shared" si="19"/>
        <v/>
      </c>
      <c r="N128" s="284" t="str">
        <f t="shared" si="20"/>
        <v/>
      </c>
      <c r="O128" t="str">
        <f>IF($A128="","",IFERROR(INDEX(Prices[Category],MATCH($A128,Prices[Key],0)),"Uncategorized"))</f>
        <v/>
      </c>
      <c r="P128" s="285" t="str">
        <f t="shared" si="21"/>
        <v/>
      </c>
      <c r="Q128" s="285" t="str">
        <f t="shared" si="22"/>
        <v/>
      </c>
    </row>
    <row r="129" spans="1:17" ht="15" customHeight="1" x14ac:dyDescent="0.2">
      <c r="A129" s="238" t="str">
        <f>IFERROR(INDEX('All Ticker P&amp;L'!$A$2:$A$1001,MATCH(ROWS($A$2:A129),'All Ticker P&amp;L'!$N$2:$N$1001,0)),"")</f>
        <v/>
      </c>
      <c r="B129" s="238" t="str">
        <f t="shared" si="14"/>
        <v/>
      </c>
      <c r="C129" s="238" t="str">
        <f t="shared" si="15"/>
        <v/>
      </c>
      <c r="D129" s="238" t="str">
        <f t="shared" si="16"/>
        <v/>
      </c>
      <c r="E129" s="259" t="str">
        <f>IF($A129="","",SUMIFS(Txn[Signed Units],Txn[Key],$A129))</f>
        <v/>
      </c>
      <c r="F129" s="281" t="str">
        <f>IF($A129="","",SUMIFS(Transactions!$N:$N,Transactions!$L:$L,$A129,Transactions!$U:$U,1))</f>
        <v/>
      </c>
      <c r="G129" s="282" t="str">
        <f>IF($A129="","",IFERROR(F129/SUMIFS(Transactions!$D:$D,Transactions!$L:$L,$A129,Transactions!$U:$U,1,Transactions!$A:$A,1),0))</f>
        <v/>
      </c>
      <c r="H129" s="281" t="str">
        <f>IF($A129="","",SUMIFS(Transactions!$O:$O,Transactions!$L:$L,$A129,Transactions!$U:$U,1))</f>
        <v/>
      </c>
      <c r="I129" s="282" t="str">
        <f>IF($A129="","",IFERROR(INDEX(Prices[Current Price],MATCH($A129,Prices[Key],0)),0))</f>
        <v/>
      </c>
      <c r="J129" s="283" t="str">
        <f>IF($A129="","",IFERROR(INDEX(Prices[FX to SGD],MATCH($A129,Prices[Key],0)),1))</f>
        <v/>
      </c>
      <c r="K129" s="281" t="str">
        <f t="shared" si="17"/>
        <v/>
      </c>
      <c r="L129" s="281" t="str">
        <f t="shared" si="18"/>
        <v/>
      </c>
      <c r="M129" s="281" t="str">
        <f t="shared" si="19"/>
        <v/>
      </c>
      <c r="N129" s="284" t="str">
        <f t="shared" si="20"/>
        <v/>
      </c>
      <c r="O129" t="str">
        <f>IF($A129="","",IFERROR(INDEX(Prices[Category],MATCH($A129,Prices[Key],0)),"Uncategorized"))</f>
        <v/>
      </c>
      <c r="P129" s="285" t="str">
        <f t="shared" si="21"/>
        <v/>
      </c>
      <c r="Q129" s="285" t="str">
        <f t="shared" si="22"/>
        <v/>
      </c>
    </row>
    <row r="130" spans="1:17" ht="15" customHeight="1" x14ac:dyDescent="0.2">
      <c r="A130" s="238" t="str">
        <f>IFERROR(INDEX('All Ticker P&amp;L'!$A$2:$A$1001,MATCH(ROWS($A$2:A130),'All Ticker P&amp;L'!$N$2:$N$1001,0)),"")</f>
        <v/>
      </c>
      <c r="B130" s="238" t="str">
        <f t="shared" ref="B130:B193" si="23">IF($A130="","",LEFT($A130,FIND(":",$A130)-1))</f>
        <v/>
      </c>
      <c r="C130" s="238" t="str">
        <f t="shared" ref="C130:C193" si="24">IF($A130="","",MID($A130,FIND(":",$A130)+1,FIND(":",$A130,FIND(":",$A130)+1)-FIND(":",$A130)-1))</f>
        <v/>
      </c>
      <c r="D130" s="238" t="str">
        <f t="shared" ref="D130:D193" si="25">IF($A130="","",RIGHT($A130,LEN($A130)-FIND(":",$A130,FIND(":",$A130)+1)))</f>
        <v/>
      </c>
      <c r="E130" s="259" t="str">
        <f>IF($A130="","",SUMIFS(Txn[Signed Units],Txn[Key],$A130))</f>
        <v/>
      </c>
      <c r="F130" s="281" t="str">
        <f>IF($A130="","",SUMIFS(Transactions!$N:$N,Transactions!$L:$L,$A130,Transactions!$U:$U,1))</f>
        <v/>
      </c>
      <c r="G130" s="282" t="str">
        <f>IF($A130="","",IFERROR(F130/SUMIFS(Transactions!$D:$D,Transactions!$L:$L,$A130,Transactions!$U:$U,1,Transactions!$A:$A,1),0))</f>
        <v/>
      </c>
      <c r="H130" s="281" t="str">
        <f>IF($A130="","",SUMIFS(Transactions!$O:$O,Transactions!$L:$L,$A130,Transactions!$U:$U,1))</f>
        <v/>
      </c>
      <c r="I130" s="282" t="str">
        <f>IF($A130="","",IFERROR(INDEX(Prices[Current Price],MATCH($A130,Prices[Key],0)),0))</f>
        <v/>
      </c>
      <c r="J130" s="283" t="str">
        <f>IF($A130="","",IFERROR(INDEX(Prices[FX to SGD],MATCH($A130,Prices[Key],0)),1))</f>
        <v/>
      </c>
      <c r="K130" s="281" t="str">
        <f t="shared" ref="K130:K193" si="26">IF($A130="","",E130*I130)</f>
        <v/>
      </c>
      <c r="L130" s="281" t="str">
        <f t="shared" ref="L130:L193" si="27">IF($A130="","",K130+H130-F130)</f>
        <v/>
      </c>
      <c r="M130" s="281" t="str">
        <f t="shared" ref="M130:M193" si="28">IF($A130="","",L130*J130)</f>
        <v/>
      </c>
      <c r="N130" s="284" t="str">
        <f t="shared" ref="N130:N193" si="29">IF($A130="","",IFERROR(L130/F130,0))</f>
        <v/>
      </c>
      <c r="O130" t="str">
        <f>IF($A130="","",IFERROR(INDEX(Prices[Category],MATCH($A130,Prices[Key],0)),"Uncategorized"))</f>
        <v/>
      </c>
      <c r="P130" s="285" t="str">
        <f t="shared" ref="P130:P193" si="30">IF($A130="","",$K130*$J130)</f>
        <v/>
      </c>
      <c r="Q130" s="285" t="str">
        <f t="shared" ref="Q130:Q193" si="31">IF($A130="","",$M130)</f>
        <v/>
      </c>
    </row>
    <row r="131" spans="1:17" ht="15" customHeight="1" x14ac:dyDescent="0.2">
      <c r="A131" s="238" t="str">
        <f>IFERROR(INDEX('All Ticker P&amp;L'!$A$2:$A$1001,MATCH(ROWS($A$2:A131),'All Ticker P&amp;L'!$N$2:$N$1001,0)),"")</f>
        <v/>
      </c>
      <c r="B131" s="238" t="str">
        <f t="shared" si="23"/>
        <v/>
      </c>
      <c r="C131" s="238" t="str">
        <f t="shared" si="24"/>
        <v/>
      </c>
      <c r="D131" s="238" t="str">
        <f t="shared" si="25"/>
        <v/>
      </c>
      <c r="E131" s="259" t="str">
        <f>IF($A131="","",SUMIFS(Txn[Signed Units],Txn[Key],$A131))</f>
        <v/>
      </c>
      <c r="F131" s="281" t="str">
        <f>IF($A131="","",SUMIFS(Transactions!$N:$N,Transactions!$L:$L,$A131,Transactions!$U:$U,1))</f>
        <v/>
      </c>
      <c r="G131" s="282" t="str">
        <f>IF($A131="","",IFERROR(F131/SUMIFS(Transactions!$D:$D,Transactions!$L:$L,$A131,Transactions!$U:$U,1,Transactions!$A:$A,1),0))</f>
        <v/>
      </c>
      <c r="H131" s="281" t="str">
        <f>IF($A131="","",SUMIFS(Transactions!$O:$O,Transactions!$L:$L,$A131,Transactions!$U:$U,1))</f>
        <v/>
      </c>
      <c r="I131" s="282" t="str">
        <f>IF($A131="","",IFERROR(INDEX(Prices[Current Price],MATCH($A131,Prices[Key],0)),0))</f>
        <v/>
      </c>
      <c r="J131" s="283" t="str">
        <f>IF($A131="","",IFERROR(INDEX(Prices[FX to SGD],MATCH($A131,Prices[Key],0)),1))</f>
        <v/>
      </c>
      <c r="K131" s="281" t="str">
        <f t="shared" si="26"/>
        <v/>
      </c>
      <c r="L131" s="281" t="str">
        <f t="shared" si="27"/>
        <v/>
      </c>
      <c r="M131" s="281" t="str">
        <f t="shared" si="28"/>
        <v/>
      </c>
      <c r="N131" s="284" t="str">
        <f t="shared" si="29"/>
        <v/>
      </c>
      <c r="O131" t="str">
        <f>IF($A131="","",IFERROR(INDEX(Prices[Category],MATCH($A131,Prices[Key],0)),"Uncategorized"))</f>
        <v/>
      </c>
      <c r="P131" s="285" t="str">
        <f t="shared" si="30"/>
        <v/>
      </c>
      <c r="Q131" s="285" t="str">
        <f t="shared" si="31"/>
        <v/>
      </c>
    </row>
    <row r="132" spans="1:17" ht="15" customHeight="1" x14ac:dyDescent="0.2">
      <c r="A132" s="238" t="str">
        <f>IFERROR(INDEX('All Ticker P&amp;L'!$A$2:$A$1001,MATCH(ROWS($A$2:A132),'All Ticker P&amp;L'!$N$2:$N$1001,0)),"")</f>
        <v/>
      </c>
      <c r="B132" s="238" t="str">
        <f t="shared" si="23"/>
        <v/>
      </c>
      <c r="C132" s="238" t="str">
        <f t="shared" si="24"/>
        <v/>
      </c>
      <c r="D132" s="238" t="str">
        <f t="shared" si="25"/>
        <v/>
      </c>
      <c r="E132" s="259" t="str">
        <f>IF($A132="","",SUMIFS(Txn[Signed Units],Txn[Key],$A132))</f>
        <v/>
      </c>
      <c r="F132" s="281" t="str">
        <f>IF($A132="","",SUMIFS(Transactions!$N:$N,Transactions!$L:$L,$A132,Transactions!$U:$U,1))</f>
        <v/>
      </c>
      <c r="G132" s="282" t="str">
        <f>IF($A132="","",IFERROR(F132/SUMIFS(Transactions!$D:$D,Transactions!$L:$L,$A132,Transactions!$U:$U,1,Transactions!$A:$A,1),0))</f>
        <v/>
      </c>
      <c r="H132" s="281" t="str">
        <f>IF($A132="","",SUMIFS(Transactions!$O:$O,Transactions!$L:$L,$A132,Transactions!$U:$U,1))</f>
        <v/>
      </c>
      <c r="I132" s="282" t="str">
        <f>IF($A132="","",IFERROR(INDEX(Prices[Current Price],MATCH($A132,Prices[Key],0)),0))</f>
        <v/>
      </c>
      <c r="J132" s="283" t="str">
        <f>IF($A132="","",IFERROR(INDEX(Prices[FX to SGD],MATCH($A132,Prices[Key],0)),1))</f>
        <v/>
      </c>
      <c r="K132" s="281" t="str">
        <f t="shared" si="26"/>
        <v/>
      </c>
      <c r="L132" s="281" t="str">
        <f t="shared" si="27"/>
        <v/>
      </c>
      <c r="M132" s="281" t="str">
        <f t="shared" si="28"/>
        <v/>
      </c>
      <c r="N132" s="284" t="str">
        <f t="shared" si="29"/>
        <v/>
      </c>
      <c r="O132" t="str">
        <f>IF($A132="","",IFERROR(INDEX(Prices[Category],MATCH($A132,Prices[Key],0)),"Uncategorized"))</f>
        <v/>
      </c>
      <c r="P132" s="285" t="str">
        <f t="shared" si="30"/>
        <v/>
      </c>
      <c r="Q132" s="285" t="str">
        <f t="shared" si="31"/>
        <v/>
      </c>
    </row>
    <row r="133" spans="1:17" ht="15" customHeight="1" x14ac:dyDescent="0.2">
      <c r="A133" s="238" t="str">
        <f>IFERROR(INDEX('All Ticker P&amp;L'!$A$2:$A$1001,MATCH(ROWS($A$2:A133),'All Ticker P&amp;L'!$N$2:$N$1001,0)),"")</f>
        <v/>
      </c>
      <c r="B133" s="238" t="str">
        <f t="shared" si="23"/>
        <v/>
      </c>
      <c r="C133" s="238" t="str">
        <f t="shared" si="24"/>
        <v/>
      </c>
      <c r="D133" s="238" t="str">
        <f t="shared" si="25"/>
        <v/>
      </c>
      <c r="E133" s="259" t="str">
        <f>IF($A133="","",SUMIFS(Txn[Signed Units],Txn[Key],$A133))</f>
        <v/>
      </c>
      <c r="F133" s="281" t="str">
        <f>IF($A133="","",SUMIFS(Transactions!$N:$N,Transactions!$L:$L,$A133,Transactions!$U:$U,1))</f>
        <v/>
      </c>
      <c r="G133" s="282" t="str">
        <f>IF($A133="","",IFERROR(F133/SUMIFS(Transactions!$D:$D,Transactions!$L:$L,$A133,Transactions!$U:$U,1,Transactions!$A:$A,1),0))</f>
        <v/>
      </c>
      <c r="H133" s="281" t="str">
        <f>IF($A133="","",SUMIFS(Transactions!$O:$O,Transactions!$L:$L,$A133,Transactions!$U:$U,1))</f>
        <v/>
      </c>
      <c r="I133" s="282" t="str">
        <f>IF($A133="","",IFERROR(INDEX(Prices[Current Price],MATCH($A133,Prices[Key],0)),0))</f>
        <v/>
      </c>
      <c r="J133" s="283" t="str">
        <f>IF($A133="","",IFERROR(INDEX(Prices[FX to SGD],MATCH($A133,Prices[Key],0)),1))</f>
        <v/>
      </c>
      <c r="K133" s="281" t="str">
        <f t="shared" si="26"/>
        <v/>
      </c>
      <c r="L133" s="281" t="str">
        <f t="shared" si="27"/>
        <v/>
      </c>
      <c r="M133" s="281" t="str">
        <f t="shared" si="28"/>
        <v/>
      </c>
      <c r="N133" s="284" t="str">
        <f t="shared" si="29"/>
        <v/>
      </c>
      <c r="O133" t="str">
        <f>IF($A133="","",IFERROR(INDEX(Prices[Category],MATCH($A133,Prices[Key],0)),"Uncategorized"))</f>
        <v/>
      </c>
      <c r="P133" s="285" t="str">
        <f t="shared" si="30"/>
        <v/>
      </c>
      <c r="Q133" s="285" t="str">
        <f t="shared" si="31"/>
        <v/>
      </c>
    </row>
    <row r="134" spans="1:17" ht="15" customHeight="1" x14ac:dyDescent="0.2">
      <c r="A134" s="238" t="str">
        <f>IFERROR(INDEX('All Ticker P&amp;L'!$A$2:$A$1001,MATCH(ROWS($A$2:A134),'All Ticker P&amp;L'!$N$2:$N$1001,0)),"")</f>
        <v/>
      </c>
      <c r="B134" s="238" t="str">
        <f t="shared" si="23"/>
        <v/>
      </c>
      <c r="C134" s="238" t="str">
        <f t="shared" si="24"/>
        <v/>
      </c>
      <c r="D134" s="238" t="str">
        <f t="shared" si="25"/>
        <v/>
      </c>
      <c r="E134" s="259" t="str">
        <f>IF($A134="","",SUMIFS(Txn[Signed Units],Txn[Key],$A134))</f>
        <v/>
      </c>
      <c r="F134" s="281" t="str">
        <f>IF($A134="","",SUMIFS(Transactions!$N:$N,Transactions!$L:$L,$A134,Transactions!$U:$U,1))</f>
        <v/>
      </c>
      <c r="G134" s="282" t="str">
        <f>IF($A134="","",IFERROR(F134/SUMIFS(Transactions!$D:$D,Transactions!$L:$L,$A134,Transactions!$U:$U,1,Transactions!$A:$A,1),0))</f>
        <v/>
      </c>
      <c r="H134" s="281" t="str">
        <f>IF($A134="","",SUMIFS(Transactions!$O:$O,Transactions!$L:$L,$A134,Transactions!$U:$U,1))</f>
        <v/>
      </c>
      <c r="I134" s="282" t="str">
        <f>IF($A134="","",IFERROR(INDEX(Prices[Current Price],MATCH($A134,Prices[Key],0)),0))</f>
        <v/>
      </c>
      <c r="J134" s="283" t="str">
        <f>IF($A134="","",IFERROR(INDEX(Prices[FX to SGD],MATCH($A134,Prices[Key],0)),1))</f>
        <v/>
      </c>
      <c r="K134" s="281" t="str">
        <f t="shared" si="26"/>
        <v/>
      </c>
      <c r="L134" s="281" t="str">
        <f t="shared" si="27"/>
        <v/>
      </c>
      <c r="M134" s="281" t="str">
        <f t="shared" si="28"/>
        <v/>
      </c>
      <c r="N134" s="284" t="str">
        <f t="shared" si="29"/>
        <v/>
      </c>
      <c r="O134" t="str">
        <f>IF($A134="","",IFERROR(INDEX(Prices[Category],MATCH($A134,Prices[Key],0)),"Uncategorized"))</f>
        <v/>
      </c>
      <c r="P134" s="285" t="str">
        <f t="shared" si="30"/>
        <v/>
      </c>
      <c r="Q134" s="285" t="str">
        <f t="shared" si="31"/>
        <v/>
      </c>
    </row>
    <row r="135" spans="1:17" ht="15" customHeight="1" x14ac:dyDescent="0.2">
      <c r="A135" s="238" t="str">
        <f>IFERROR(INDEX('All Ticker P&amp;L'!$A$2:$A$1001,MATCH(ROWS($A$2:A135),'All Ticker P&amp;L'!$N$2:$N$1001,0)),"")</f>
        <v/>
      </c>
      <c r="B135" s="238" t="str">
        <f t="shared" si="23"/>
        <v/>
      </c>
      <c r="C135" s="238" t="str">
        <f t="shared" si="24"/>
        <v/>
      </c>
      <c r="D135" s="238" t="str">
        <f t="shared" si="25"/>
        <v/>
      </c>
      <c r="E135" s="259" t="str">
        <f>IF($A135="","",SUMIFS(Txn[Signed Units],Txn[Key],$A135))</f>
        <v/>
      </c>
      <c r="F135" s="281" t="str">
        <f>IF($A135="","",SUMIFS(Transactions!$N:$N,Transactions!$L:$L,$A135,Transactions!$U:$U,1))</f>
        <v/>
      </c>
      <c r="G135" s="282" t="str">
        <f>IF($A135="","",IFERROR(F135/SUMIFS(Transactions!$D:$D,Transactions!$L:$L,$A135,Transactions!$U:$U,1,Transactions!$A:$A,1),0))</f>
        <v/>
      </c>
      <c r="H135" s="281" t="str">
        <f>IF($A135="","",SUMIFS(Transactions!$O:$O,Transactions!$L:$L,$A135,Transactions!$U:$U,1))</f>
        <v/>
      </c>
      <c r="I135" s="282" t="str">
        <f>IF($A135="","",IFERROR(INDEX(Prices[Current Price],MATCH($A135,Prices[Key],0)),0))</f>
        <v/>
      </c>
      <c r="J135" s="283" t="str">
        <f>IF($A135="","",IFERROR(INDEX(Prices[FX to SGD],MATCH($A135,Prices[Key],0)),1))</f>
        <v/>
      </c>
      <c r="K135" s="281" t="str">
        <f t="shared" si="26"/>
        <v/>
      </c>
      <c r="L135" s="281" t="str">
        <f t="shared" si="27"/>
        <v/>
      </c>
      <c r="M135" s="281" t="str">
        <f t="shared" si="28"/>
        <v/>
      </c>
      <c r="N135" s="284" t="str">
        <f t="shared" si="29"/>
        <v/>
      </c>
      <c r="O135" t="str">
        <f>IF($A135="","",IFERROR(INDEX(Prices[Category],MATCH($A135,Prices[Key],0)),"Uncategorized"))</f>
        <v/>
      </c>
      <c r="P135" s="285" t="str">
        <f t="shared" si="30"/>
        <v/>
      </c>
      <c r="Q135" s="285" t="str">
        <f t="shared" si="31"/>
        <v/>
      </c>
    </row>
    <row r="136" spans="1:17" ht="15" customHeight="1" x14ac:dyDescent="0.2">
      <c r="A136" s="238" t="str">
        <f>IFERROR(INDEX('All Ticker P&amp;L'!$A$2:$A$1001,MATCH(ROWS($A$2:A136),'All Ticker P&amp;L'!$N$2:$N$1001,0)),"")</f>
        <v/>
      </c>
      <c r="B136" s="238" t="str">
        <f t="shared" si="23"/>
        <v/>
      </c>
      <c r="C136" s="238" t="str">
        <f t="shared" si="24"/>
        <v/>
      </c>
      <c r="D136" s="238" t="str">
        <f t="shared" si="25"/>
        <v/>
      </c>
      <c r="E136" s="259" t="str">
        <f>IF($A136="","",SUMIFS(Txn[Signed Units],Txn[Key],$A136))</f>
        <v/>
      </c>
      <c r="F136" s="281" t="str">
        <f>IF($A136="","",SUMIFS(Transactions!$N:$N,Transactions!$L:$L,$A136,Transactions!$U:$U,1))</f>
        <v/>
      </c>
      <c r="G136" s="282" t="str">
        <f>IF($A136="","",IFERROR(F136/SUMIFS(Transactions!$D:$D,Transactions!$L:$L,$A136,Transactions!$U:$U,1,Transactions!$A:$A,1),0))</f>
        <v/>
      </c>
      <c r="H136" s="281" t="str">
        <f>IF($A136="","",SUMIFS(Transactions!$O:$O,Transactions!$L:$L,$A136,Transactions!$U:$U,1))</f>
        <v/>
      </c>
      <c r="I136" s="282" t="str">
        <f>IF($A136="","",IFERROR(INDEX(Prices[Current Price],MATCH($A136,Prices[Key],0)),0))</f>
        <v/>
      </c>
      <c r="J136" s="283" t="str">
        <f>IF($A136="","",IFERROR(INDEX(Prices[FX to SGD],MATCH($A136,Prices[Key],0)),1))</f>
        <v/>
      </c>
      <c r="K136" s="281" t="str">
        <f t="shared" si="26"/>
        <v/>
      </c>
      <c r="L136" s="281" t="str">
        <f t="shared" si="27"/>
        <v/>
      </c>
      <c r="M136" s="281" t="str">
        <f t="shared" si="28"/>
        <v/>
      </c>
      <c r="N136" s="284" t="str">
        <f t="shared" si="29"/>
        <v/>
      </c>
      <c r="O136" t="str">
        <f>IF($A136="","",IFERROR(INDEX(Prices[Category],MATCH($A136,Prices[Key],0)),"Uncategorized"))</f>
        <v/>
      </c>
      <c r="P136" s="285" t="str">
        <f t="shared" si="30"/>
        <v/>
      </c>
      <c r="Q136" s="285" t="str">
        <f t="shared" si="31"/>
        <v/>
      </c>
    </row>
    <row r="137" spans="1:17" ht="15" customHeight="1" x14ac:dyDescent="0.2">
      <c r="A137" s="238" t="str">
        <f>IFERROR(INDEX('All Ticker P&amp;L'!$A$2:$A$1001,MATCH(ROWS($A$2:A137),'All Ticker P&amp;L'!$N$2:$N$1001,0)),"")</f>
        <v/>
      </c>
      <c r="B137" s="238" t="str">
        <f t="shared" si="23"/>
        <v/>
      </c>
      <c r="C137" s="238" t="str">
        <f t="shared" si="24"/>
        <v/>
      </c>
      <c r="D137" s="238" t="str">
        <f t="shared" si="25"/>
        <v/>
      </c>
      <c r="E137" s="259" t="str">
        <f>IF($A137="","",SUMIFS(Txn[Signed Units],Txn[Key],$A137))</f>
        <v/>
      </c>
      <c r="F137" s="281" t="str">
        <f>IF($A137="","",SUMIFS(Transactions!$N:$N,Transactions!$L:$L,$A137,Transactions!$U:$U,1))</f>
        <v/>
      </c>
      <c r="G137" s="282" t="str">
        <f>IF($A137="","",IFERROR(F137/SUMIFS(Transactions!$D:$D,Transactions!$L:$L,$A137,Transactions!$U:$U,1,Transactions!$A:$A,1),0))</f>
        <v/>
      </c>
      <c r="H137" s="281" t="str">
        <f>IF($A137="","",SUMIFS(Transactions!$O:$O,Transactions!$L:$L,$A137,Transactions!$U:$U,1))</f>
        <v/>
      </c>
      <c r="I137" s="282" t="str">
        <f>IF($A137="","",IFERROR(INDEX(Prices[Current Price],MATCH($A137,Prices[Key],0)),0))</f>
        <v/>
      </c>
      <c r="J137" s="283" t="str">
        <f>IF($A137="","",IFERROR(INDEX(Prices[FX to SGD],MATCH($A137,Prices[Key],0)),1))</f>
        <v/>
      </c>
      <c r="K137" s="281" t="str">
        <f t="shared" si="26"/>
        <v/>
      </c>
      <c r="L137" s="281" t="str">
        <f t="shared" si="27"/>
        <v/>
      </c>
      <c r="M137" s="281" t="str">
        <f t="shared" si="28"/>
        <v/>
      </c>
      <c r="N137" s="284" t="str">
        <f t="shared" si="29"/>
        <v/>
      </c>
      <c r="O137" t="str">
        <f>IF($A137="","",IFERROR(INDEX(Prices[Category],MATCH($A137,Prices[Key],0)),"Uncategorized"))</f>
        <v/>
      </c>
      <c r="P137" s="285" t="str">
        <f t="shared" si="30"/>
        <v/>
      </c>
      <c r="Q137" s="285" t="str">
        <f t="shared" si="31"/>
        <v/>
      </c>
    </row>
    <row r="138" spans="1:17" ht="15" customHeight="1" x14ac:dyDescent="0.2">
      <c r="A138" s="238" t="str">
        <f>IFERROR(INDEX('All Ticker P&amp;L'!$A$2:$A$1001,MATCH(ROWS($A$2:A138),'All Ticker P&amp;L'!$N$2:$N$1001,0)),"")</f>
        <v/>
      </c>
      <c r="B138" s="238" t="str">
        <f t="shared" si="23"/>
        <v/>
      </c>
      <c r="C138" s="238" t="str">
        <f t="shared" si="24"/>
        <v/>
      </c>
      <c r="D138" s="238" t="str">
        <f t="shared" si="25"/>
        <v/>
      </c>
      <c r="E138" s="259" t="str">
        <f>IF($A138="","",SUMIFS(Txn[Signed Units],Txn[Key],$A138))</f>
        <v/>
      </c>
      <c r="F138" s="281" t="str">
        <f>IF($A138="","",SUMIFS(Transactions!$N:$N,Transactions!$L:$L,$A138,Transactions!$U:$U,1))</f>
        <v/>
      </c>
      <c r="G138" s="282" t="str">
        <f>IF($A138="","",IFERROR(F138/SUMIFS(Transactions!$D:$D,Transactions!$L:$L,$A138,Transactions!$U:$U,1,Transactions!$A:$A,1),0))</f>
        <v/>
      </c>
      <c r="H138" s="281" t="str">
        <f>IF($A138="","",SUMIFS(Transactions!$O:$O,Transactions!$L:$L,$A138,Transactions!$U:$U,1))</f>
        <v/>
      </c>
      <c r="I138" s="282" t="str">
        <f>IF($A138="","",IFERROR(INDEX(Prices[Current Price],MATCH($A138,Prices[Key],0)),0))</f>
        <v/>
      </c>
      <c r="J138" s="283" t="str">
        <f>IF($A138="","",IFERROR(INDEX(Prices[FX to SGD],MATCH($A138,Prices[Key],0)),1))</f>
        <v/>
      </c>
      <c r="K138" s="281" t="str">
        <f t="shared" si="26"/>
        <v/>
      </c>
      <c r="L138" s="281" t="str">
        <f t="shared" si="27"/>
        <v/>
      </c>
      <c r="M138" s="281" t="str">
        <f t="shared" si="28"/>
        <v/>
      </c>
      <c r="N138" s="284" t="str">
        <f t="shared" si="29"/>
        <v/>
      </c>
      <c r="O138" t="str">
        <f>IF($A138="","",IFERROR(INDEX(Prices[Category],MATCH($A138,Prices[Key],0)),"Uncategorized"))</f>
        <v/>
      </c>
      <c r="P138" s="285" t="str">
        <f t="shared" si="30"/>
        <v/>
      </c>
      <c r="Q138" s="285" t="str">
        <f t="shared" si="31"/>
        <v/>
      </c>
    </row>
    <row r="139" spans="1:17" ht="15" customHeight="1" x14ac:dyDescent="0.2">
      <c r="A139" s="238" t="str">
        <f>IFERROR(INDEX('All Ticker P&amp;L'!$A$2:$A$1001,MATCH(ROWS($A$2:A139),'All Ticker P&amp;L'!$N$2:$N$1001,0)),"")</f>
        <v/>
      </c>
      <c r="B139" s="238" t="str">
        <f t="shared" si="23"/>
        <v/>
      </c>
      <c r="C139" s="238" t="str">
        <f t="shared" si="24"/>
        <v/>
      </c>
      <c r="D139" s="238" t="str">
        <f t="shared" si="25"/>
        <v/>
      </c>
      <c r="E139" s="259" t="str">
        <f>IF($A139="","",SUMIFS(Txn[Signed Units],Txn[Key],$A139))</f>
        <v/>
      </c>
      <c r="F139" s="281" t="str">
        <f>IF($A139="","",SUMIFS(Transactions!$N:$N,Transactions!$L:$L,$A139,Transactions!$U:$U,1))</f>
        <v/>
      </c>
      <c r="G139" s="282" t="str">
        <f>IF($A139="","",IFERROR(F139/SUMIFS(Transactions!$D:$D,Transactions!$L:$L,$A139,Transactions!$U:$U,1,Transactions!$A:$A,1),0))</f>
        <v/>
      </c>
      <c r="H139" s="281" t="str">
        <f>IF($A139="","",SUMIFS(Transactions!$O:$O,Transactions!$L:$L,$A139,Transactions!$U:$U,1))</f>
        <v/>
      </c>
      <c r="I139" s="282" t="str">
        <f>IF($A139="","",IFERROR(INDEX(Prices[Current Price],MATCH($A139,Prices[Key],0)),0))</f>
        <v/>
      </c>
      <c r="J139" s="283" t="str">
        <f>IF($A139="","",IFERROR(INDEX(Prices[FX to SGD],MATCH($A139,Prices[Key],0)),1))</f>
        <v/>
      </c>
      <c r="K139" s="281" t="str">
        <f t="shared" si="26"/>
        <v/>
      </c>
      <c r="L139" s="281" t="str">
        <f t="shared" si="27"/>
        <v/>
      </c>
      <c r="M139" s="281" t="str">
        <f t="shared" si="28"/>
        <v/>
      </c>
      <c r="N139" s="284" t="str">
        <f t="shared" si="29"/>
        <v/>
      </c>
      <c r="O139" t="str">
        <f>IF($A139="","",IFERROR(INDEX(Prices[Category],MATCH($A139,Prices[Key],0)),"Uncategorized"))</f>
        <v/>
      </c>
      <c r="P139" s="285" t="str">
        <f t="shared" si="30"/>
        <v/>
      </c>
      <c r="Q139" s="285" t="str">
        <f t="shared" si="31"/>
        <v/>
      </c>
    </row>
    <row r="140" spans="1:17" ht="15" customHeight="1" x14ac:dyDescent="0.2">
      <c r="A140" s="238" t="str">
        <f>IFERROR(INDEX('All Ticker P&amp;L'!$A$2:$A$1001,MATCH(ROWS($A$2:A140),'All Ticker P&amp;L'!$N$2:$N$1001,0)),"")</f>
        <v/>
      </c>
      <c r="B140" s="238" t="str">
        <f t="shared" si="23"/>
        <v/>
      </c>
      <c r="C140" s="238" t="str">
        <f t="shared" si="24"/>
        <v/>
      </c>
      <c r="D140" s="238" t="str">
        <f t="shared" si="25"/>
        <v/>
      </c>
      <c r="E140" s="259" t="str">
        <f>IF($A140="","",SUMIFS(Txn[Signed Units],Txn[Key],$A140))</f>
        <v/>
      </c>
      <c r="F140" s="281" t="str">
        <f>IF($A140="","",SUMIFS(Transactions!$N:$N,Transactions!$L:$L,$A140,Transactions!$U:$U,1))</f>
        <v/>
      </c>
      <c r="G140" s="282" t="str">
        <f>IF($A140="","",IFERROR(F140/SUMIFS(Transactions!$D:$D,Transactions!$L:$L,$A140,Transactions!$U:$U,1,Transactions!$A:$A,1),0))</f>
        <v/>
      </c>
      <c r="H140" s="281" t="str">
        <f>IF($A140="","",SUMIFS(Transactions!$O:$O,Transactions!$L:$L,$A140,Transactions!$U:$U,1))</f>
        <v/>
      </c>
      <c r="I140" s="282" t="str">
        <f>IF($A140="","",IFERROR(INDEX(Prices[Current Price],MATCH($A140,Prices[Key],0)),0))</f>
        <v/>
      </c>
      <c r="J140" s="283" t="str">
        <f>IF($A140="","",IFERROR(INDEX(Prices[FX to SGD],MATCH($A140,Prices[Key],0)),1))</f>
        <v/>
      </c>
      <c r="K140" s="281" t="str">
        <f t="shared" si="26"/>
        <v/>
      </c>
      <c r="L140" s="281" t="str">
        <f t="shared" si="27"/>
        <v/>
      </c>
      <c r="M140" s="281" t="str">
        <f t="shared" si="28"/>
        <v/>
      </c>
      <c r="N140" s="284" t="str">
        <f t="shared" si="29"/>
        <v/>
      </c>
      <c r="O140" t="str">
        <f>IF($A140="","",IFERROR(INDEX(Prices[Category],MATCH($A140,Prices[Key],0)),"Uncategorized"))</f>
        <v/>
      </c>
      <c r="P140" s="285" t="str">
        <f t="shared" si="30"/>
        <v/>
      </c>
      <c r="Q140" s="285" t="str">
        <f t="shared" si="31"/>
        <v/>
      </c>
    </row>
    <row r="141" spans="1:17" ht="15" customHeight="1" x14ac:dyDescent="0.2">
      <c r="A141" s="238" t="str">
        <f>IFERROR(INDEX('All Ticker P&amp;L'!$A$2:$A$1001,MATCH(ROWS($A$2:A141),'All Ticker P&amp;L'!$N$2:$N$1001,0)),"")</f>
        <v/>
      </c>
      <c r="B141" s="238" t="str">
        <f t="shared" si="23"/>
        <v/>
      </c>
      <c r="C141" s="238" t="str">
        <f t="shared" si="24"/>
        <v/>
      </c>
      <c r="D141" s="238" t="str">
        <f t="shared" si="25"/>
        <v/>
      </c>
      <c r="E141" s="259" t="str">
        <f>IF($A141="","",SUMIFS(Txn[Signed Units],Txn[Key],$A141))</f>
        <v/>
      </c>
      <c r="F141" s="281" t="str">
        <f>IF($A141="","",SUMIFS(Transactions!$N:$N,Transactions!$L:$L,$A141,Transactions!$U:$U,1))</f>
        <v/>
      </c>
      <c r="G141" s="282" t="str">
        <f>IF($A141="","",IFERROR(F141/SUMIFS(Transactions!$D:$D,Transactions!$L:$L,$A141,Transactions!$U:$U,1,Transactions!$A:$A,1),0))</f>
        <v/>
      </c>
      <c r="H141" s="281" t="str">
        <f>IF($A141="","",SUMIFS(Transactions!$O:$O,Transactions!$L:$L,$A141,Transactions!$U:$U,1))</f>
        <v/>
      </c>
      <c r="I141" s="282" t="str">
        <f>IF($A141="","",IFERROR(INDEX(Prices[Current Price],MATCH($A141,Prices[Key],0)),0))</f>
        <v/>
      </c>
      <c r="J141" s="283" t="str">
        <f>IF($A141="","",IFERROR(INDEX(Prices[FX to SGD],MATCH($A141,Prices[Key],0)),1))</f>
        <v/>
      </c>
      <c r="K141" s="281" t="str">
        <f t="shared" si="26"/>
        <v/>
      </c>
      <c r="L141" s="281" t="str">
        <f t="shared" si="27"/>
        <v/>
      </c>
      <c r="M141" s="281" t="str">
        <f t="shared" si="28"/>
        <v/>
      </c>
      <c r="N141" s="284" t="str">
        <f t="shared" si="29"/>
        <v/>
      </c>
      <c r="O141" t="str">
        <f>IF($A141="","",IFERROR(INDEX(Prices[Category],MATCH($A141,Prices[Key],0)),"Uncategorized"))</f>
        <v/>
      </c>
      <c r="P141" s="285" t="str">
        <f t="shared" si="30"/>
        <v/>
      </c>
      <c r="Q141" s="285" t="str">
        <f t="shared" si="31"/>
        <v/>
      </c>
    </row>
    <row r="142" spans="1:17" ht="15" customHeight="1" x14ac:dyDescent="0.2">
      <c r="A142" s="238" t="str">
        <f>IFERROR(INDEX('All Ticker P&amp;L'!$A$2:$A$1001,MATCH(ROWS($A$2:A142),'All Ticker P&amp;L'!$N$2:$N$1001,0)),"")</f>
        <v/>
      </c>
      <c r="B142" s="238" t="str">
        <f t="shared" si="23"/>
        <v/>
      </c>
      <c r="C142" s="238" t="str">
        <f t="shared" si="24"/>
        <v/>
      </c>
      <c r="D142" s="238" t="str">
        <f t="shared" si="25"/>
        <v/>
      </c>
      <c r="E142" s="259" t="str">
        <f>IF($A142="","",SUMIFS(Txn[Signed Units],Txn[Key],$A142))</f>
        <v/>
      </c>
      <c r="F142" s="281" t="str">
        <f>IF($A142="","",SUMIFS(Transactions!$N:$N,Transactions!$L:$L,$A142,Transactions!$U:$U,1))</f>
        <v/>
      </c>
      <c r="G142" s="282" t="str">
        <f>IF($A142="","",IFERROR(F142/SUMIFS(Transactions!$D:$D,Transactions!$L:$L,$A142,Transactions!$U:$U,1,Transactions!$A:$A,1),0))</f>
        <v/>
      </c>
      <c r="H142" s="281" t="str">
        <f>IF($A142="","",SUMIFS(Transactions!$O:$O,Transactions!$L:$L,$A142,Transactions!$U:$U,1))</f>
        <v/>
      </c>
      <c r="I142" s="282" t="str">
        <f>IF($A142="","",IFERROR(INDEX(Prices[Current Price],MATCH($A142,Prices[Key],0)),0))</f>
        <v/>
      </c>
      <c r="J142" s="283" t="str">
        <f>IF($A142="","",IFERROR(INDEX(Prices[FX to SGD],MATCH($A142,Prices[Key],0)),1))</f>
        <v/>
      </c>
      <c r="K142" s="281" t="str">
        <f t="shared" si="26"/>
        <v/>
      </c>
      <c r="L142" s="281" t="str">
        <f t="shared" si="27"/>
        <v/>
      </c>
      <c r="M142" s="281" t="str">
        <f t="shared" si="28"/>
        <v/>
      </c>
      <c r="N142" s="284" t="str">
        <f t="shared" si="29"/>
        <v/>
      </c>
      <c r="O142" t="str">
        <f>IF($A142="","",IFERROR(INDEX(Prices[Category],MATCH($A142,Prices[Key],0)),"Uncategorized"))</f>
        <v/>
      </c>
      <c r="P142" s="285" t="str">
        <f t="shared" si="30"/>
        <v/>
      </c>
      <c r="Q142" s="285" t="str">
        <f t="shared" si="31"/>
        <v/>
      </c>
    </row>
    <row r="143" spans="1:17" ht="15" customHeight="1" x14ac:dyDescent="0.2">
      <c r="A143" s="238" t="str">
        <f>IFERROR(INDEX('All Ticker P&amp;L'!$A$2:$A$1001,MATCH(ROWS($A$2:A143),'All Ticker P&amp;L'!$N$2:$N$1001,0)),"")</f>
        <v/>
      </c>
      <c r="B143" s="238" t="str">
        <f t="shared" si="23"/>
        <v/>
      </c>
      <c r="C143" s="238" t="str">
        <f t="shared" si="24"/>
        <v/>
      </c>
      <c r="D143" s="238" t="str">
        <f t="shared" si="25"/>
        <v/>
      </c>
      <c r="E143" s="259" t="str">
        <f>IF($A143="","",SUMIFS(Txn[Signed Units],Txn[Key],$A143))</f>
        <v/>
      </c>
      <c r="F143" s="281" t="str">
        <f>IF($A143="","",SUMIFS(Transactions!$N:$N,Transactions!$L:$L,$A143,Transactions!$U:$U,1))</f>
        <v/>
      </c>
      <c r="G143" s="282" t="str">
        <f>IF($A143="","",IFERROR(F143/SUMIFS(Transactions!$D:$D,Transactions!$L:$L,$A143,Transactions!$U:$U,1,Transactions!$A:$A,1),0))</f>
        <v/>
      </c>
      <c r="H143" s="281" t="str">
        <f>IF($A143="","",SUMIFS(Transactions!$O:$O,Transactions!$L:$L,$A143,Transactions!$U:$U,1))</f>
        <v/>
      </c>
      <c r="I143" s="282" t="str">
        <f>IF($A143="","",IFERROR(INDEX(Prices[Current Price],MATCH($A143,Prices[Key],0)),0))</f>
        <v/>
      </c>
      <c r="J143" s="283" t="str">
        <f>IF($A143="","",IFERROR(INDEX(Prices[FX to SGD],MATCH($A143,Prices[Key],0)),1))</f>
        <v/>
      </c>
      <c r="K143" s="281" t="str">
        <f t="shared" si="26"/>
        <v/>
      </c>
      <c r="L143" s="281" t="str">
        <f t="shared" si="27"/>
        <v/>
      </c>
      <c r="M143" s="281" t="str">
        <f t="shared" si="28"/>
        <v/>
      </c>
      <c r="N143" s="284" t="str">
        <f t="shared" si="29"/>
        <v/>
      </c>
      <c r="O143" t="str">
        <f>IF($A143="","",IFERROR(INDEX(Prices[Category],MATCH($A143,Prices[Key],0)),"Uncategorized"))</f>
        <v/>
      </c>
      <c r="P143" s="285" t="str">
        <f t="shared" si="30"/>
        <v/>
      </c>
      <c r="Q143" s="285" t="str">
        <f t="shared" si="31"/>
        <v/>
      </c>
    </row>
    <row r="144" spans="1:17" ht="15" customHeight="1" x14ac:dyDescent="0.2">
      <c r="A144" s="238" t="str">
        <f>IFERROR(INDEX('All Ticker P&amp;L'!$A$2:$A$1001,MATCH(ROWS($A$2:A144),'All Ticker P&amp;L'!$N$2:$N$1001,0)),"")</f>
        <v/>
      </c>
      <c r="B144" s="238" t="str">
        <f t="shared" si="23"/>
        <v/>
      </c>
      <c r="C144" s="238" t="str">
        <f t="shared" si="24"/>
        <v/>
      </c>
      <c r="D144" s="238" t="str">
        <f t="shared" si="25"/>
        <v/>
      </c>
      <c r="E144" s="259" t="str">
        <f>IF($A144="","",SUMIFS(Txn[Signed Units],Txn[Key],$A144))</f>
        <v/>
      </c>
      <c r="F144" s="281" t="str">
        <f>IF($A144="","",SUMIFS(Transactions!$N:$N,Transactions!$L:$L,$A144,Transactions!$U:$U,1))</f>
        <v/>
      </c>
      <c r="G144" s="282" t="str">
        <f>IF($A144="","",IFERROR(F144/SUMIFS(Transactions!$D:$D,Transactions!$L:$L,$A144,Transactions!$U:$U,1,Transactions!$A:$A,1),0))</f>
        <v/>
      </c>
      <c r="H144" s="281" t="str">
        <f>IF($A144="","",SUMIFS(Transactions!$O:$O,Transactions!$L:$L,$A144,Transactions!$U:$U,1))</f>
        <v/>
      </c>
      <c r="I144" s="282" t="str">
        <f>IF($A144="","",IFERROR(INDEX(Prices[Current Price],MATCH($A144,Prices[Key],0)),0))</f>
        <v/>
      </c>
      <c r="J144" s="283" t="str">
        <f>IF($A144="","",IFERROR(INDEX(Prices[FX to SGD],MATCH($A144,Prices[Key],0)),1))</f>
        <v/>
      </c>
      <c r="K144" s="281" t="str">
        <f t="shared" si="26"/>
        <v/>
      </c>
      <c r="L144" s="281" t="str">
        <f t="shared" si="27"/>
        <v/>
      </c>
      <c r="M144" s="281" t="str">
        <f t="shared" si="28"/>
        <v/>
      </c>
      <c r="N144" s="284" t="str">
        <f t="shared" si="29"/>
        <v/>
      </c>
      <c r="O144" t="str">
        <f>IF($A144="","",IFERROR(INDEX(Prices[Category],MATCH($A144,Prices[Key],0)),"Uncategorized"))</f>
        <v/>
      </c>
      <c r="P144" s="285" t="str">
        <f t="shared" si="30"/>
        <v/>
      </c>
      <c r="Q144" s="285" t="str">
        <f t="shared" si="31"/>
        <v/>
      </c>
    </row>
    <row r="145" spans="1:17" ht="15" customHeight="1" x14ac:dyDescent="0.2">
      <c r="A145" s="238" t="str">
        <f>IFERROR(INDEX('All Ticker P&amp;L'!$A$2:$A$1001,MATCH(ROWS($A$2:A145),'All Ticker P&amp;L'!$N$2:$N$1001,0)),"")</f>
        <v/>
      </c>
      <c r="B145" s="238" t="str">
        <f t="shared" si="23"/>
        <v/>
      </c>
      <c r="C145" s="238" t="str">
        <f t="shared" si="24"/>
        <v/>
      </c>
      <c r="D145" s="238" t="str">
        <f t="shared" si="25"/>
        <v/>
      </c>
      <c r="E145" s="259" t="str">
        <f>IF($A145="","",SUMIFS(Txn[Signed Units],Txn[Key],$A145))</f>
        <v/>
      </c>
      <c r="F145" s="281" t="str">
        <f>IF($A145="","",SUMIFS(Transactions!$N:$N,Transactions!$L:$L,$A145,Transactions!$U:$U,1))</f>
        <v/>
      </c>
      <c r="G145" s="282" t="str">
        <f>IF($A145="","",IFERROR(F145/SUMIFS(Transactions!$D:$D,Transactions!$L:$L,$A145,Transactions!$U:$U,1,Transactions!$A:$A,1),0))</f>
        <v/>
      </c>
      <c r="H145" s="281" t="str">
        <f>IF($A145="","",SUMIFS(Transactions!$O:$O,Transactions!$L:$L,$A145,Transactions!$U:$U,1))</f>
        <v/>
      </c>
      <c r="I145" s="282" t="str">
        <f>IF($A145="","",IFERROR(INDEX(Prices[Current Price],MATCH($A145,Prices[Key],0)),0))</f>
        <v/>
      </c>
      <c r="J145" s="283" t="str">
        <f>IF($A145="","",IFERROR(INDEX(Prices[FX to SGD],MATCH($A145,Prices[Key],0)),1))</f>
        <v/>
      </c>
      <c r="K145" s="281" t="str">
        <f t="shared" si="26"/>
        <v/>
      </c>
      <c r="L145" s="281" t="str">
        <f t="shared" si="27"/>
        <v/>
      </c>
      <c r="M145" s="281" t="str">
        <f t="shared" si="28"/>
        <v/>
      </c>
      <c r="N145" s="284" t="str">
        <f t="shared" si="29"/>
        <v/>
      </c>
      <c r="O145" t="str">
        <f>IF($A145="","",IFERROR(INDEX(Prices[Category],MATCH($A145,Prices[Key],0)),"Uncategorized"))</f>
        <v/>
      </c>
      <c r="P145" s="285" t="str">
        <f t="shared" si="30"/>
        <v/>
      </c>
      <c r="Q145" s="285" t="str">
        <f t="shared" si="31"/>
        <v/>
      </c>
    </row>
    <row r="146" spans="1:17" ht="15" customHeight="1" x14ac:dyDescent="0.2">
      <c r="A146" s="238" t="str">
        <f>IFERROR(INDEX('All Ticker P&amp;L'!$A$2:$A$1001,MATCH(ROWS($A$2:A146),'All Ticker P&amp;L'!$N$2:$N$1001,0)),"")</f>
        <v/>
      </c>
      <c r="B146" s="238" t="str">
        <f t="shared" si="23"/>
        <v/>
      </c>
      <c r="C146" s="238" t="str">
        <f t="shared" si="24"/>
        <v/>
      </c>
      <c r="D146" s="238" t="str">
        <f t="shared" si="25"/>
        <v/>
      </c>
      <c r="E146" s="259" t="str">
        <f>IF($A146="","",SUMIFS(Txn[Signed Units],Txn[Key],$A146))</f>
        <v/>
      </c>
      <c r="F146" s="281" t="str">
        <f>IF($A146="","",SUMIFS(Transactions!$N:$N,Transactions!$L:$L,$A146,Transactions!$U:$U,1))</f>
        <v/>
      </c>
      <c r="G146" s="282" t="str">
        <f>IF($A146="","",IFERROR(F146/SUMIFS(Transactions!$D:$D,Transactions!$L:$L,$A146,Transactions!$U:$U,1,Transactions!$A:$A,1),0))</f>
        <v/>
      </c>
      <c r="H146" s="281" t="str">
        <f>IF($A146="","",SUMIFS(Transactions!$O:$O,Transactions!$L:$L,$A146,Transactions!$U:$U,1))</f>
        <v/>
      </c>
      <c r="I146" s="282" t="str">
        <f>IF($A146="","",IFERROR(INDEX(Prices[Current Price],MATCH($A146,Prices[Key],0)),0))</f>
        <v/>
      </c>
      <c r="J146" s="283" t="str">
        <f>IF($A146="","",IFERROR(INDEX(Prices[FX to SGD],MATCH($A146,Prices[Key],0)),1))</f>
        <v/>
      </c>
      <c r="K146" s="281" t="str">
        <f t="shared" si="26"/>
        <v/>
      </c>
      <c r="L146" s="281" t="str">
        <f t="shared" si="27"/>
        <v/>
      </c>
      <c r="M146" s="281" t="str">
        <f t="shared" si="28"/>
        <v/>
      </c>
      <c r="N146" s="284" t="str">
        <f t="shared" si="29"/>
        <v/>
      </c>
      <c r="O146" t="str">
        <f>IF($A146="","",IFERROR(INDEX(Prices[Category],MATCH($A146,Prices[Key],0)),"Uncategorized"))</f>
        <v/>
      </c>
      <c r="P146" s="285" t="str">
        <f t="shared" si="30"/>
        <v/>
      </c>
      <c r="Q146" s="285" t="str">
        <f t="shared" si="31"/>
        <v/>
      </c>
    </row>
    <row r="147" spans="1:17" ht="15" customHeight="1" x14ac:dyDescent="0.2">
      <c r="A147" s="238" t="str">
        <f>IFERROR(INDEX('All Ticker P&amp;L'!$A$2:$A$1001,MATCH(ROWS($A$2:A147),'All Ticker P&amp;L'!$N$2:$N$1001,0)),"")</f>
        <v/>
      </c>
      <c r="B147" s="238" t="str">
        <f t="shared" si="23"/>
        <v/>
      </c>
      <c r="C147" s="238" t="str">
        <f t="shared" si="24"/>
        <v/>
      </c>
      <c r="D147" s="238" t="str">
        <f t="shared" si="25"/>
        <v/>
      </c>
      <c r="E147" s="259" t="str">
        <f>IF($A147="","",SUMIFS(Txn[Signed Units],Txn[Key],$A147))</f>
        <v/>
      </c>
      <c r="F147" s="281" t="str">
        <f>IF($A147="","",SUMIFS(Transactions!$N:$N,Transactions!$L:$L,$A147,Transactions!$U:$U,1))</f>
        <v/>
      </c>
      <c r="G147" s="282" t="str">
        <f>IF($A147="","",IFERROR(F147/SUMIFS(Transactions!$D:$D,Transactions!$L:$L,$A147,Transactions!$U:$U,1,Transactions!$A:$A,1),0))</f>
        <v/>
      </c>
      <c r="H147" s="281" t="str">
        <f>IF($A147="","",SUMIFS(Transactions!$O:$O,Transactions!$L:$L,$A147,Transactions!$U:$U,1))</f>
        <v/>
      </c>
      <c r="I147" s="282" t="str">
        <f>IF($A147="","",IFERROR(INDEX(Prices[Current Price],MATCH($A147,Prices[Key],0)),0))</f>
        <v/>
      </c>
      <c r="J147" s="283" t="str">
        <f>IF($A147="","",IFERROR(INDEX(Prices[FX to SGD],MATCH($A147,Prices[Key],0)),1))</f>
        <v/>
      </c>
      <c r="K147" s="281" t="str">
        <f t="shared" si="26"/>
        <v/>
      </c>
      <c r="L147" s="281" t="str">
        <f t="shared" si="27"/>
        <v/>
      </c>
      <c r="M147" s="281" t="str">
        <f t="shared" si="28"/>
        <v/>
      </c>
      <c r="N147" s="284" t="str">
        <f t="shared" si="29"/>
        <v/>
      </c>
      <c r="O147" t="str">
        <f>IF($A147="","",IFERROR(INDEX(Prices[Category],MATCH($A147,Prices[Key],0)),"Uncategorized"))</f>
        <v/>
      </c>
      <c r="P147" s="285" t="str">
        <f t="shared" si="30"/>
        <v/>
      </c>
      <c r="Q147" s="285" t="str">
        <f t="shared" si="31"/>
        <v/>
      </c>
    </row>
    <row r="148" spans="1:17" ht="15" customHeight="1" x14ac:dyDescent="0.2">
      <c r="A148" s="238" t="str">
        <f>IFERROR(INDEX('All Ticker P&amp;L'!$A$2:$A$1001,MATCH(ROWS($A$2:A148),'All Ticker P&amp;L'!$N$2:$N$1001,0)),"")</f>
        <v/>
      </c>
      <c r="B148" s="238" t="str">
        <f t="shared" si="23"/>
        <v/>
      </c>
      <c r="C148" s="238" t="str">
        <f t="shared" si="24"/>
        <v/>
      </c>
      <c r="D148" s="238" t="str">
        <f t="shared" si="25"/>
        <v/>
      </c>
      <c r="E148" s="259" t="str">
        <f>IF($A148="","",SUMIFS(Txn[Signed Units],Txn[Key],$A148))</f>
        <v/>
      </c>
      <c r="F148" s="281" t="str">
        <f>IF($A148="","",SUMIFS(Transactions!$N:$N,Transactions!$L:$L,$A148,Transactions!$U:$U,1))</f>
        <v/>
      </c>
      <c r="G148" s="282" t="str">
        <f>IF($A148="","",IFERROR(F148/SUMIFS(Transactions!$D:$D,Transactions!$L:$L,$A148,Transactions!$U:$U,1,Transactions!$A:$A,1),0))</f>
        <v/>
      </c>
      <c r="H148" s="281" t="str">
        <f>IF($A148="","",SUMIFS(Transactions!$O:$O,Transactions!$L:$L,$A148,Transactions!$U:$U,1))</f>
        <v/>
      </c>
      <c r="I148" s="282" t="str">
        <f>IF($A148="","",IFERROR(INDEX(Prices[Current Price],MATCH($A148,Prices[Key],0)),0))</f>
        <v/>
      </c>
      <c r="J148" s="283" t="str">
        <f>IF($A148="","",IFERROR(INDEX(Prices[FX to SGD],MATCH($A148,Prices[Key],0)),1))</f>
        <v/>
      </c>
      <c r="K148" s="281" t="str">
        <f t="shared" si="26"/>
        <v/>
      </c>
      <c r="L148" s="281" t="str">
        <f t="shared" si="27"/>
        <v/>
      </c>
      <c r="M148" s="281" t="str">
        <f t="shared" si="28"/>
        <v/>
      </c>
      <c r="N148" s="284" t="str">
        <f t="shared" si="29"/>
        <v/>
      </c>
      <c r="O148" t="str">
        <f>IF($A148="","",IFERROR(INDEX(Prices[Category],MATCH($A148,Prices[Key],0)),"Uncategorized"))</f>
        <v/>
      </c>
      <c r="P148" s="285" t="str">
        <f t="shared" si="30"/>
        <v/>
      </c>
      <c r="Q148" s="285" t="str">
        <f t="shared" si="31"/>
        <v/>
      </c>
    </row>
    <row r="149" spans="1:17" ht="15" customHeight="1" x14ac:dyDescent="0.2">
      <c r="A149" s="238" t="str">
        <f>IFERROR(INDEX('All Ticker P&amp;L'!$A$2:$A$1001,MATCH(ROWS($A$2:A149),'All Ticker P&amp;L'!$N$2:$N$1001,0)),"")</f>
        <v/>
      </c>
      <c r="B149" s="238" t="str">
        <f t="shared" si="23"/>
        <v/>
      </c>
      <c r="C149" s="238" t="str">
        <f t="shared" si="24"/>
        <v/>
      </c>
      <c r="D149" s="238" t="str">
        <f t="shared" si="25"/>
        <v/>
      </c>
      <c r="E149" s="259" t="str">
        <f>IF($A149="","",SUMIFS(Txn[Signed Units],Txn[Key],$A149))</f>
        <v/>
      </c>
      <c r="F149" s="281" t="str">
        <f>IF($A149="","",SUMIFS(Transactions!$N:$N,Transactions!$L:$L,$A149,Transactions!$U:$U,1))</f>
        <v/>
      </c>
      <c r="G149" s="282" t="str">
        <f>IF($A149="","",IFERROR(F149/SUMIFS(Transactions!$D:$D,Transactions!$L:$L,$A149,Transactions!$U:$U,1,Transactions!$A:$A,1),0))</f>
        <v/>
      </c>
      <c r="H149" s="281" t="str">
        <f>IF($A149="","",SUMIFS(Transactions!$O:$O,Transactions!$L:$L,$A149,Transactions!$U:$U,1))</f>
        <v/>
      </c>
      <c r="I149" s="282" t="str">
        <f>IF($A149="","",IFERROR(INDEX(Prices[Current Price],MATCH($A149,Prices[Key],0)),0))</f>
        <v/>
      </c>
      <c r="J149" s="283" t="str">
        <f>IF($A149="","",IFERROR(INDEX(Prices[FX to SGD],MATCH($A149,Prices[Key],0)),1))</f>
        <v/>
      </c>
      <c r="K149" s="281" t="str">
        <f t="shared" si="26"/>
        <v/>
      </c>
      <c r="L149" s="281" t="str">
        <f t="shared" si="27"/>
        <v/>
      </c>
      <c r="M149" s="281" t="str">
        <f t="shared" si="28"/>
        <v/>
      </c>
      <c r="N149" s="284" t="str">
        <f t="shared" si="29"/>
        <v/>
      </c>
      <c r="O149" t="str">
        <f>IF($A149="","",IFERROR(INDEX(Prices[Category],MATCH($A149,Prices[Key],0)),"Uncategorized"))</f>
        <v/>
      </c>
      <c r="P149" s="285" t="str">
        <f t="shared" si="30"/>
        <v/>
      </c>
      <c r="Q149" s="285" t="str">
        <f t="shared" si="31"/>
        <v/>
      </c>
    </row>
    <row r="150" spans="1:17" ht="15" customHeight="1" x14ac:dyDescent="0.2">
      <c r="A150" s="238" t="str">
        <f>IFERROR(INDEX('All Ticker P&amp;L'!$A$2:$A$1001,MATCH(ROWS($A$2:A150),'All Ticker P&amp;L'!$N$2:$N$1001,0)),"")</f>
        <v/>
      </c>
      <c r="B150" s="238" t="str">
        <f t="shared" si="23"/>
        <v/>
      </c>
      <c r="C150" s="238" t="str">
        <f t="shared" si="24"/>
        <v/>
      </c>
      <c r="D150" s="238" t="str">
        <f t="shared" si="25"/>
        <v/>
      </c>
      <c r="E150" s="259" t="str">
        <f>IF($A150="","",SUMIFS(Txn[Signed Units],Txn[Key],$A150))</f>
        <v/>
      </c>
      <c r="F150" s="281" t="str">
        <f>IF($A150="","",SUMIFS(Transactions!$N:$N,Transactions!$L:$L,$A150,Transactions!$U:$U,1))</f>
        <v/>
      </c>
      <c r="G150" s="282" t="str">
        <f>IF($A150="","",IFERROR(F150/SUMIFS(Transactions!$D:$D,Transactions!$L:$L,$A150,Transactions!$U:$U,1,Transactions!$A:$A,1),0))</f>
        <v/>
      </c>
      <c r="H150" s="281" t="str">
        <f>IF($A150="","",SUMIFS(Transactions!$O:$O,Transactions!$L:$L,$A150,Transactions!$U:$U,1))</f>
        <v/>
      </c>
      <c r="I150" s="282" t="str">
        <f>IF($A150="","",IFERROR(INDEX(Prices[Current Price],MATCH($A150,Prices[Key],0)),0))</f>
        <v/>
      </c>
      <c r="J150" s="283" t="str">
        <f>IF($A150="","",IFERROR(INDEX(Prices[FX to SGD],MATCH($A150,Prices[Key],0)),1))</f>
        <v/>
      </c>
      <c r="K150" s="281" t="str">
        <f t="shared" si="26"/>
        <v/>
      </c>
      <c r="L150" s="281" t="str">
        <f t="shared" si="27"/>
        <v/>
      </c>
      <c r="M150" s="281" t="str">
        <f t="shared" si="28"/>
        <v/>
      </c>
      <c r="N150" s="284" t="str">
        <f t="shared" si="29"/>
        <v/>
      </c>
      <c r="O150" t="str">
        <f>IF($A150="","",IFERROR(INDEX(Prices[Category],MATCH($A150,Prices[Key],0)),"Uncategorized"))</f>
        <v/>
      </c>
      <c r="P150" s="285" t="str">
        <f t="shared" si="30"/>
        <v/>
      </c>
      <c r="Q150" s="285" t="str">
        <f t="shared" si="31"/>
        <v/>
      </c>
    </row>
    <row r="151" spans="1:17" ht="15" customHeight="1" x14ac:dyDescent="0.2">
      <c r="A151" s="238" t="str">
        <f>IFERROR(INDEX('All Ticker P&amp;L'!$A$2:$A$1001,MATCH(ROWS($A$2:A151),'All Ticker P&amp;L'!$N$2:$N$1001,0)),"")</f>
        <v/>
      </c>
      <c r="B151" s="238" t="str">
        <f t="shared" si="23"/>
        <v/>
      </c>
      <c r="C151" s="238" t="str">
        <f t="shared" si="24"/>
        <v/>
      </c>
      <c r="D151" s="238" t="str">
        <f t="shared" si="25"/>
        <v/>
      </c>
      <c r="E151" s="259" t="str">
        <f>IF($A151="","",SUMIFS(Txn[Signed Units],Txn[Key],$A151))</f>
        <v/>
      </c>
      <c r="F151" s="281" t="str">
        <f>IF($A151="","",SUMIFS(Transactions!$N:$N,Transactions!$L:$L,$A151,Transactions!$U:$U,1))</f>
        <v/>
      </c>
      <c r="G151" s="282" t="str">
        <f>IF($A151="","",IFERROR(F151/SUMIFS(Transactions!$D:$D,Transactions!$L:$L,$A151,Transactions!$U:$U,1,Transactions!$A:$A,1),0))</f>
        <v/>
      </c>
      <c r="H151" s="281" t="str">
        <f>IF($A151="","",SUMIFS(Transactions!$O:$O,Transactions!$L:$L,$A151,Transactions!$U:$U,1))</f>
        <v/>
      </c>
      <c r="I151" s="282" t="str">
        <f>IF($A151="","",IFERROR(INDEX(Prices[Current Price],MATCH($A151,Prices[Key],0)),0))</f>
        <v/>
      </c>
      <c r="J151" s="283" t="str">
        <f>IF($A151="","",IFERROR(INDEX(Prices[FX to SGD],MATCH($A151,Prices[Key],0)),1))</f>
        <v/>
      </c>
      <c r="K151" s="281" t="str">
        <f t="shared" si="26"/>
        <v/>
      </c>
      <c r="L151" s="281" t="str">
        <f t="shared" si="27"/>
        <v/>
      </c>
      <c r="M151" s="281" t="str">
        <f t="shared" si="28"/>
        <v/>
      </c>
      <c r="N151" s="284" t="str">
        <f t="shared" si="29"/>
        <v/>
      </c>
      <c r="O151" t="str">
        <f>IF($A151="","",IFERROR(INDEX(Prices[Category],MATCH($A151,Prices[Key],0)),"Uncategorized"))</f>
        <v/>
      </c>
      <c r="P151" s="285" t="str">
        <f t="shared" si="30"/>
        <v/>
      </c>
      <c r="Q151" s="285" t="str">
        <f t="shared" si="31"/>
        <v/>
      </c>
    </row>
    <row r="152" spans="1:17" ht="15" customHeight="1" x14ac:dyDescent="0.2">
      <c r="A152" s="238" t="str">
        <f>IFERROR(INDEX('All Ticker P&amp;L'!$A$2:$A$1001,MATCH(ROWS($A$2:A152),'All Ticker P&amp;L'!$N$2:$N$1001,0)),"")</f>
        <v/>
      </c>
      <c r="B152" s="238" t="str">
        <f t="shared" si="23"/>
        <v/>
      </c>
      <c r="C152" s="238" t="str">
        <f t="shared" si="24"/>
        <v/>
      </c>
      <c r="D152" s="238" t="str">
        <f t="shared" si="25"/>
        <v/>
      </c>
      <c r="E152" s="259" t="str">
        <f>IF($A152="","",SUMIFS(Txn[Signed Units],Txn[Key],$A152))</f>
        <v/>
      </c>
      <c r="F152" s="281" t="str">
        <f>IF($A152="","",SUMIFS(Transactions!$N:$N,Transactions!$L:$L,$A152,Transactions!$U:$U,1))</f>
        <v/>
      </c>
      <c r="G152" s="282" t="str">
        <f>IF($A152="","",IFERROR(F152/SUMIFS(Transactions!$D:$D,Transactions!$L:$L,$A152,Transactions!$U:$U,1,Transactions!$A:$A,1),0))</f>
        <v/>
      </c>
      <c r="H152" s="281" t="str">
        <f>IF($A152="","",SUMIFS(Transactions!$O:$O,Transactions!$L:$L,$A152,Transactions!$U:$U,1))</f>
        <v/>
      </c>
      <c r="I152" s="282" t="str">
        <f>IF($A152="","",IFERROR(INDEX(Prices[Current Price],MATCH($A152,Prices[Key],0)),0))</f>
        <v/>
      </c>
      <c r="J152" s="283" t="str">
        <f>IF($A152="","",IFERROR(INDEX(Prices[FX to SGD],MATCH($A152,Prices[Key],0)),1))</f>
        <v/>
      </c>
      <c r="K152" s="281" t="str">
        <f t="shared" si="26"/>
        <v/>
      </c>
      <c r="L152" s="281" t="str">
        <f t="shared" si="27"/>
        <v/>
      </c>
      <c r="M152" s="281" t="str">
        <f t="shared" si="28"/>
        <v/>
      </c>
      <c r="N152" s="284" t="str">
        <f t="shared" si="29"/>
        <v/>
      </c>
      <c r="O152" t="str">
        <f>IF($A152="","",IFERROR(INDEX(Prices[Category],MATCH($A152,Prices[Key],0)),"Uncategorized"))</f>
        <v/>
      </c>
      <c r="P152" s="285" t="str">
        <f t="shared" si="30"/>
        <v/>
      </c>
      <c r="Q152" s="285" t="str">
        <f t="shared" si="31"/>
        <v/>
      </c>
    </row>
    <row r="153" spans="1:17" ht="15" customHeight="1" x14ac:dyDescent="0.2">
      <c r="A153" s="238" t="str">
        <f>IFERROR(INDEX('All Ticker P&amp;L'!$A$2:$A$1001,MATCH(ROWS($A$2:A153),'All Ticker P&amp;L'!$N$2:$N$1001,0)),"")</f>
        <v/>
      </c>
      <c r="B153" s="238" t="str">
        <f t="shared" si="23"/>
        <v/>
      </c>
      <c r="C153" s="238" t="str">
        <f t="shared" si="24"/>
        <v/>
      </c>
      <c r="D153" s="238" t="str">
        <f t="shared" si="25"/>
        <v/>
      </c>
      <c r="E153" s="259" t="str">
        <f>IF($A153="","",SUMIFS(Txn[Signed Units],Txn[Key],$A153))</f>
        <v/>
      </c>
      <c r="F153" s="281" t="str">
        <f>IF($A153="","",SUMIFS(Transactions!$N:$N,Transactions!$L:$L,$A153,Transactions!$U:$U,1))</f>
        <v/>
      </c>
      <c r="G153" s="282" t="str">
        <f>IF($A153="","",IFERROR(F153/SUMIFS(Transactions!$D:$D,Transactions!$L:$L,$A153,Transactions!$U:$U,1,Transactions!$A:$A,1),0))</f>
        <v/>
      </c>
      <c r="H153" s="281" t="str">
        <f>IF($A153="","",SUMIFS(Transactions!$O:$O,Transactions!$L:$L,$A153,Transactions!$U:$U,1))</f>
        <v/>
      </c>
      <c r="I153" s="282" t="str">
        <f>IF($A153="","",IFERROR(INDEX(Prices[Current Price],MATCH($A153,Prices[Key],0)),0))</f>
        <v/>
      </c>
      <c r="J153" s="283" t="str">
        <f>IF($A153="","",IFERROR(INDEX(Prices[FX to SGD],MATCH($A153,Prices[Key],0)),1))</f>
        <v/>
      </c>
      <c r="K153" s="281" t="str">
        <f t="shared" si="26"/>
        <v/>
      </c>
      <c r="L153" s="281" t="str">
        <f t="shared" si="27"/>
        <v/>
      </c>
      <c r="M153" s="281" t="str">
        <f t="shared" si="28"/>
        <v/>
      </c>
      <c r="N153" s="284" t="str">
        <f t="shared" si="29"/>
        <v/>
      </c>
      <c r="O153" t="str">
        <f>IF($A153="","",IFERROR(INDEX(Prices[Category],MATCH($A153,Prices[Key],0)),"Uncategorized"))</f>
        <v/>
      </c>
      <c r="P153" s="285" t="str">
        <f t="shared" si="30"/>
        <v/>
      </c>
      <c r="Q153" s="285" t="str">
        <f t="shared" si="31"/>
        <v/>
      </c>
    </row>
    <row r="154" spans="1:17" ht="15" customHeight="1" x14ac:dyDescent="0.2">
      <c r="A154" s="238" t="str">
        <f>IFERROR(INDEX('All Ticker P&amp;L'!$A$2:$A$1001,MATCH(ROWS($A$2:A154),'All Ticker P&amp;L'!$N$2:$N$1001,0)),"")</f>
        <v/>
      </c>
      <c r="B154" s="238" t="str">
        <f t="shared" si="23"/>
        <v/>
      </c>
      <c r="C154" s="238" t="str">
        <f t="shared" si="24"/>
        <v/>
      </c>
      <c r="D154" s="238" t="str">
        <f t="shared" si="25"/>
        <v/>
      </c>
      <c r="E154" s="259" t="str">
        <f>IF($A154="","",SUMIFS(Txn[Signed Units],Txn[Key],$A154))</f>
        <v/>
      </c>
      <c r="F154" s="281" t="str">
        <f>IF($A154="","",SUMIFS(Transactions!$N:$N,Transactions!$L:$L,$A154,Transactions!$U:$U,1))</f>
        <v/>
      </c>
      <c r="G154" s="282" t="str">
        <f>IF($A154="","",IFERROR(F154/SUMIFS(Transactions!$D:$D,Transactions!$L:$L,$A154,Transactions!$U:$U,1,Transactions!$A:$A,1),0))</f>
        <v/>
      </c>
      <c r="H154" s="281" t="str">
        <f>IF($A154="","",SUMIFS(Transactions!$O:$O,Transactions!$L:$L,$A154,Transactions!$U:$U,1))</f>
        <v/>
      </c>
      <c r="I154" s="282" t="str">
        <f>IF($A154="","",IFERROR(INDEX(Prices[Current Price],MATCH($A154,Prices[Key],0)),0))</f>
        <v/>
      </c>
      <c r="J154" s="283" t="str">
        <f>IF($A154="","",IFERROR(INDEX(Prices[FX to SGD],MATCH($A154,Prices[Key],0)),1))</f>
        <v/>
      </c>
      <c r="K154" s="281" t="str">
        <f t="shared" si="26"/>
        <v/>
      </c>
      <c r="L154" s="281" t="str">
        <f t="shared" si="27"/>
        <v/>
      </c>
      <c r="M154" s="281" t="str">
        <f t="shared" si="28"/>
        <v/>
      </c>
      <c r="N154" s="284" t="str">
        <f t="shared" si="29"/>
        <v/>
      </c>
      <c r="O154" t="str">
        <f>IF($A154="","",IFERROR(INDEX(Prices[Category],MATCH($A154,Prices[Key],0)),"Uncategorized"))</f>
        <v/>
      </c>
      <c r="P154" s="285" t="str">
        <f t="shared" si="30"/>
        <v/>
      </c>
      <c r="Q154" s="285" t="str">
        <f t="shared" si="31"/>
        <v/>
      </c>
    </row>
    <row r="155" spans="1:17" ht="15" customHeight="1" x14ac:dyDescent="0.2">
      <c r="A155" s="238" t="str">
        <f>IFERROR(INDEX('All Ticker P&amp;L'!$A$2:$A$1001,MATCH(ROWS($A$2:A155),'All Ticker P&amp;L'!$N$2:$N$1001,0)),"")</f>
        <v/>
      </c>
      <c r="B155" s="238" t="str">
        <f t="shared" si="23"/>
        <v/>
      </c>
      <c r="C155" s="238" t="str">
        <f t="shared" si="24"/>
        <v/>
      </c>
      <c r="D155" s="238" t="str">
        <f t="shared" si="25"/>
        <v/>
      </c>
      <c r="E155" s="259" t="str">
        <f>IF($A155="","",SUMIFS(Txn[Signed Units],Txn[Key],$A155))</f>
        <v/>
      </c>
      <c r="F155" s="281" t="str">
        <f>IF($A155="","",SUMIFS(Transactions!$N:$N,Transactions!$L:$L,$A155,Transactions!$U:$U,1))</f>
        <v/>
      </c>
      <c r="G155" s="282" t="str">
        <f>IF($A155="","",IFERROR(F155/SUMIFS(Transactions!$D:$D,Transactions!$L:$L,$A155,Transactions!$U:$U,1,Transactions!$A:$A,1),0))</f>
        <v/>
      </c>
      <c r="H155" s="281" t="str">
        <f>IF($A155="","",SUMIFS(Transactions!$O:$O,Transactions!$L:$L,$A155,Transactions!$U:$U,1))</f>
        <v/>
      </c>
      <c r="I155" s="282" t="str">
        <f>IF($A155="","",IFERROR(INDEX(Prices[Current Price],MATCH($A155,Prices[Key],0)),0))</f>
        <v/>
      </c>
      <c r="J155" s="283" t="str">
        <f>IF($A155="","",IFERROR(INDEX(Prices[FX to SGD],MATCH($A155,Prices[Key],0)),1))</f>
        <v/>
      </c>
      <c r="K155" s="281" t="str">
        <f t="shared" si="26"/>
        <v/>
      </c>
      <c r="L155" s="281" t="str">
        <f t="shared" si="27"/>
        <v/>
      </c>
      <c r="M155" s="281" t="str">
        <f t="shared" si="28"/>
        <v/>
      </c>
      <c r="N155" s="284" t="str">
        <f t="shared" si="29"/>
        <v/>
      </c>
      <c r="O155" t="str">
        <f>IF($A155="","",IFERROR(INDEX(Prices[Category],MATCH($A155,Prices[Key],0)),"Uncategorized"))</f>
        <v/>
      </c>
      <c r="P155" s="285" t="str">
        <f t="shared" si="30"/>
        <v/>
      </c>
      <c r="Q155" s="285" t="str">
        <f t="shared" si="31"/>
        <v/>
      </c>
    </row>
    <row r="156" spans="1:17" ht="15" customHeight="1" x14ac:dyDescent="0.2">
      <c r="A156" s="238" t="str">
        <f>IFERROR(INDEX('All Ticker P&amp;L'!$A$2:$A$1001,MATCH(ROWS($A$2:A156),'All Ticker P&amp;L'!$N$2:$N$1001,0)),"")</f>
        <v/>
      </c>
      <c r="B156" s="238" t="str">
        <f t="shared" si="23"/>
        <v/>
      </c>
      <c r="C156" s="238" t="str">
        <f t="shared" si="24"/>
        <v/>
      </c>
      <c r="D156" s="238" t="str">
        <f t="shared" si="25"/>
        <v/>
      </c>
      <c r="E156" s="259" t="str">
        <f>IF($A156="","",SUMIFS(Txn[Signed Units],Txn[Key],$A156))</f>
        <v/>
      </c>
      <c r="F156" s="281" t="str">
        <f>IF($A156="","",SUMIFS(Transactions!$N:$N,Transactions!$L:$L,$A156,Transactions!$U:$U,1))</f>
        <v/>
      </c>
      <c r="G156" s="282" t="str">
        <f>IF($A156="","",IFERROR(F156/SUMIFS(Transactions!$D:$D,Transactions!$L:$L,$A156,Transactions!$U:$U,1,Transactions!$A:$A,1),0))</f>
        <v/>
      </c>
      <c r="H156" s="281" t="str">
        <f>IF($A156="","",SUMIFS(Transactions!$O:$O,Transactions!$L:$L,$A156,Transactions!$U:$U,1))</f>
        <v/>
      </c>
      <c r="I156" s="282" t="str">
        <f>IF($A156="","",IFERROR(INDEX(Prices[Current Price],MATCH($A156,Prices[Key],0)),0))</f>
        <v/>
      </c>
      <c r="J156" s="283" t="str">
        <f>IF($A156="","",IFERROR(INDEX(Prices[FX to SGD],MATCH($A156,Prices[Key],0)),1))</f>
        <v/>
      </c>
      <c r="K156" s="281" t="str">
        <f t="shared" si="26"/>
        <v/>
      </c>
      <c r="L156" s="281" t="str">
        <f t="shared" si="27"/>
        <v/>
      </c>
      <c r="M156" s="281" t="str">
        <f t="shared" si="28"/>
        <v/>
      </c>
      <c r="N156" s="284" t="str">
        <f t="shared" si="29"/>
        <v/>
      </c>
      <c r="O156" t="str">
        <f>IF($A156="","",IFERROR(INDEX(Prices[Category],MATCH($A156,Prices[Key],0)),"Uncategorized"))</f>
        <v/>
      </c>
      <c r="P156" s="285" t="str">
        <f t="shared" si="30"/>
        <v/>
      </c>
      <c r="Q156" s="285" t="str">
        <f t="shared" si="31"/>
        <v/>
      </c>
    </row>
    <row r="157" spans="1:17" ht="15" customHeight="1" x14ac:dyDescent="0.2">
      <c r="A157" s="238" t="str">
        <f>IFERROR(INDEX('All Ticker P&amp;L'!$A$2:$A$1001,MATCH(ROWS($A$2:A157),'All Ticker P&amp;L'!$N$2:$N$1001,0)),"")</f>
        <v/>
      </c>
      <c r="B157" s="238" t="str">
        <f t="shared" si="23"/>
        <v/>
      </c>
      <c r="C157" s="238" t="str">
        <f t="shared" si="24"/>
        <v/>
      </c>
      <c r="D157" s="238" t="str">
        <f t="shared" si="25"/>
        <v/>
      </c>
      <c r="E157" s="259" t="str">
        <f>IF($A157="","",SUMIFS(Txn[Signed Units],Txn[Key],$A157))</f>
        <v/>
      </c>
      <c r="F157" s="281" t="str">
        <f>IF($A157="","",SUMIFS(Transactions!$N:$N,Transactions!$L:$L,$A157,Transactions!$U:$U,1))</f>
        <v/>
      </c>
      <c r="G157" s="282" t="str">
        <f>IF($A157="","",IFERROR(F157/SUMIFS(Transactions!$D:$D,Transactions!$L:$L,$A157,Transactions!$U:$U,1,Transactions!$A:$A,1),0))</f>
        <v/>
      </c>
      <c r="H157" s="281" t="str">
        <f>IF($A157="","",SUMIFS(Transactions!$O:$O,Transactions!$L:$L,$A157,Transactions!$U:$U,1))</f>
        <v/>
      </c>
      <c r="I157" s="282" t="str">
        <f>IF($A157="","",IFERROR(INDEX(Prices[Current Price],MATCH($A157,Prices[Key],0)),0))</f>
        <v/>
      </c>
      <c r="J157" s="283" t="str">
        <f>IF($A157="","",IFERROR(INDEX(Prices[FX to SGD],MATCH($A157,Prices[Key],0)),1))</f>
        <v/>
      </c>
      <c r="K157" s="281" t="str">
        <f t="shared" si="26"/>
        <v/>
      </c>
      <c r="L157" s="281" t="str">
        <f t="shared" si="27"/>
        <v/>
      </c>
      <c r="M157" s="281" t="str">
        <f t="shared" si="28"/>
        <v/>
      </c>
      <c r="N157" s="284" t="str">
        <f t="shared" si="29"/>
        <v/>
      </c>
      <c r="O157" t="str">
        <f>IF($A157="","",IFERROR(INDEX(Prices[Category],MATCH($A157,Prices[Key],0)),"Uncategorized"))</f>
        <v/>
      </c>
      <c r="P157" s="285" t="str">
        <f t="shared" si="30"/>
        <v/>
      </c>
      <c r="Q157" s="285" t="str">
        <f t="shared" si="31"/>
        <v/>
      </c>
    </row>
    <row r="158" spans="1:17" ht="15" customHeight="1" x14ac:dyDescent="0.2">
      <c r="A158" s="238" t="str">
        <f>IFERROR(INDEX('All Ticker P&amp;L'!$A$2:$A$1001,MATCH(ROWS($A$2:A158),'All Ticker P&amp;L'!$N$2:$N$1001,0)),"")</f>
        <v/>
      </c>
      <c r="B158" s="238" t="str">
        <f t="shared" si="23"/>
        <v/>
      </c>
      <c r="C158" s="238" t="str">
        <f t="shared" si="24"/>
        <v/>
      </c>
      <c r="D158" s="238" t="str">
        <f t="shared" si="25"/>
        <v/>
      </c>
      <c r="E158" s="259" t="str">
        <f>IF($A158="","",SUMIFS(Txn[Signed Units],Txn[Key],$A158))</f>
        <v/>
      </c>
      <c r="F158" s="281" t="str">
        <f>IF($A158="","",SUMIFS(Transactions!$N:$N,Transactions!$L:$L,$A158,Transactions!$U:$U,1))</f>
        <v/>
      </c>
      <c r="G158" s="282" t="str">
        <f>IF($A158="","",IFERROR(F158/SUMIFS(Transactions!$D:$D,Transactions!$L:$L,$A158,Transactions!$U:$U,1,Transactions!$A:$A,1),0))</f>
        <v/>
      </c>
      <c r="H158" s="281" t="str">
        <f>IF($A158="","",SUMIFS(Transactions!$O:$O,Transactions!$L:$L,$A158,Transactions!$U:$U,1))</f>
        <v/>
      </c>
      <c r="I158" s="282" t="str">
        <f>IF($A158="","",IFERROR(INDEX(Prices[Current Price],MATCH($A158,Prices[Key],0)),0))</f>
        <v/>
      </c>
      <c r="J158" s="283" t="str">
        <f>IF($A158="","",IFERROR(INDEX(Prices[FX to SGD],MATCH($A158,Prices[Key],0)),1))</f>
        <v/>
      </c>
      <c r="K158" s="281" t="str">
        <f t="shared" si="26"/>
        <v/>
      </c>
      <c r="L158" s="281" t="str">
        <f t="shared" si="27"/>
        <v/>
      </c>
      <c r="M158" s="281" t="str">
        <f t="shared" si="28"/>
        <v/>
      </c>
      <c r="N158" s="284" t="str">
        <f t="shared" si="29"/>
        <v/>
      </c>
      <c r="O158" t="str">
        <f>IF($A158="","",IFERROR(INDEX(Prices[Category],MATCH($A158,Prices[Key],0)),"Uncategorized"))</f>
        <v/>
      </c>
      <c r="P158" s="285" t="str">
        <f t="shared" si="30"/>
        <v/>
      </c>
      <c r="Q158" s="285" t="str">
        <f t="shared" si="31"/>
        <v/>
      </c>
    </row>
    <row r="159" spans="1:17" ht="15" customHeight="1" x14ac:dyDescent="0.2">
      <c r="A159" s="238" t="str">
        <f>IFERROR(INDEX('All Ticker P&amp;L'!$A$2:$A$1001,MATCH(ROWS($A$2:A159),'All Ticker P&amp;L'!$N$2:$N$1001,0)),"")</f>
        <v/>
      </c>
      <c r="B159" s="238" t="str">
        <f t="shared" si="23"/>
        <v/>
      </c>
      <c r="C159" s="238" t="str">
        <f t="shared" si="24"/>
        <v/>
      </c>
      <c r="D159" s="238" t="str">
        <f t="shared" si="25"/>
        <v/>
      </c>
      <c r="E159" s="259" t="str">
        <f>IF($A159="","",SUMIFS(Txn[Signed Units],Txn[Key],$A159))</f>
        <v/>
      </c>
      <c r="F159" s="281" t="str">
        <f>IF($A159="","",SUMIFS(Transactions!$N:$N,Transactions!$L:$L,$A159,Transactions!$U:$U,1))</f>
        <v/>
      </c>
      <c r="G159" s="282" t="str">
        <f>IF($A159="","",IFERROR(F159/SUMIFS(Transactions!$D:$D,Transactions!$L:$L,$A159,Transactions!$U:$U,1,Transactions!$A:$A,1),0))</f>
        <v/>
      </c>
      <c r="H159" s="281" t="str">
        <f>IF($A159="","",SUMIFS(Transactions!$O:$O,Transactions!$L:$L,$A159,Transactions!$U:$U,1))</f>
        <v/>
      </c>
      <c r="I159" s="282" t="str">
        <f>IF($A159="","",IFERROR(INDEX(Prices[Current Price],MATCH($A159,Prices[Key],0)),0))</f>
        <v/>
      </c>
      <c r="J159" s="283" t="str">
        <f>IF($A159="","",IFERROR(INDEX(Prices[FX to SGD],MATCH($A159,Prices[Key],0)),1))</f>
        <v/>
      </c>
      <c r="K159" s="281" t="str">
        <f t="shared" si="26"/>
        <v/>
      </c>
      <c r="L159" s="281" t="str">
        <f t="shared" si="27"/>
        <v/>
      </c>
      <c r="M159" s="281" t="str">
        <f t="shared" si="28"/>
        <v/>
      </c>
      <c r="N159" s="284" t="str">
        <f t="shared" si="29"/>
        <v/>
      </c>
      <c r="O159" t="str">
        <f>IF($A159="","",IFERROR(INDEX(Prices[Category],MATCH($A159,Prices[Key],0)),"Uncategorized"))</f>
        <v/>
      </c>
      <c r="P159" s="285" t="str">
        <f t="shared" si="30"/>
        <v/>
      </c>
      <c r="Q159" s="285" t="str">
        <f t="shared" si="31"/>
        <v/>
      </c>
    </row>
    <row r="160" spans="1:17" ht="15" customHeight="1" x14ac:dyDescent="0.2">
      <c r="A160" s="238" t="str">
        <f>IFERROR(INDEX('All Ticker P&amp;L'!$A$2:$A$1001,MATCH(ROWS($A$2:A160),'All Ticker P&amp;L'!$N$2:$N$1001,0)),"")</f>
        <v/>
      </c>
      <c r="B160" s="238" t="str">
        <f t="shared" si="23"/>
        <v/>
      </c>
      <c r="C160" s="238" t="str">
        <f t="shared" si="24"/>
        <v/>
      </c>
      <c r="D160" s="238" t="str">
        <f t="shared" si="25"/>
        <v/>
      </c>
      <c r="E160" s="259" t="str">
        <f>IF($A160="","",SUMIFS(Txn[Signed Units],Txn[Key],$A160))</f>
        <v/>
      </c>
      <c r="F160" s="281" t="str">
        <f>IF($A160="","",SUMIFS(Transactions!$N:$N,Transactions!$L:$L,$A160,Transactions!$U:$U,1))</f>
        <v/>
      </c>
      <c r="G160" s="282" t="str">
        <f>IF($A160="","",IFERROR(F160/SUMIFS(Transactions!$D:$D,Transactions!$L:$L,$A160,Transactions!$U:$U,1,Transactions!$A:$A,1),0))</f>
        <v/>
      </c>
      <c r="H160" s="281" t="str">
        <f>IF($A160="","",SUMIFS(Transactions!$O:$O,Transactions!$L:$L,$A160,Transactions!$U:$U,1))</f>
        <v/>
      </c>
      <c r="I160" s="282" t="str">
        <f>IF($A160="","",IFERROR(INDEX(Prices[Current Price],MATCH($A160,Prices[Key],0)),0))</f>
        <v/>
      </c>
      <c r="J160" s="283" t="str">
        <f>IF($A160="","",IFERROR(INDEX(Prices[FX to SGD],MATCH($A160,Prices[Key],0)),1))</f>
        <v/>
      </c>
      <c r="K160" s="281" t="str">
        <f t="shared" si="26"/>
        <v/>
      </c>
      <c r="L160" s="281" t="str">
        <f t="shared" si="27"/>
        <v/>
      </c>
      <c r="M160" s="281" t="str">
        <f t="shared" si="28"/>
        <v/>
      </c>
      <c r="N160" s="284" t="str">
        <f t="shared" si="29"/>
        <v/>
      </c>
      <c r="O160" t="str">
        <f>IF($A160="","",IFERROR(INDEX(Prices[Category],MATCH($A160,Prices[Key],0)),"Uncategorized"))</f>
        <v/>
      </c>
      <c r="P160" s="285" t="str">
        <f t="shared" si="30"/>
        <v/>
      </c>
      <c r="Q160" s="285" t="str">
        <f t="shared" si="31"/>
        <v/>
      </c>
    </row>
    <row r="161" spans="1:17" ht="15" customHeight="1" x14ac:dyDescent="0.2">
      <c r="A161" s="238" t="str">
        <f>IFERROR(INDEX('All Ticker P&amp;L'!$A$2:$A$1001,MATCH(ROWS($A$2:A161),'All Ticker P&amp;L'!$N$2:$N$1001,0)),"")</f>
        <v/>
      </c>
      <c r="B161" s="238" t="str">
        <f t="shared" si="23"/>
        <v/>
      </c>
      <c r="C161" s="238" t="str">
        <f t="shared" si="24"/>
        <v/>
      </c>
      <c r="D161" s="238" t="str">
        <f t="shared" si="25"/>
        <v/>
      </c>
      <c r="E161" s="259" t="str">
        <f>IF($A161="","",SUMIFS(Txn[Signed Units],Txn[Key],$A161))</f>
        <v/>
      </c>
      <c r="F161" s="281" t="str">
        <f>IF($A161="","",SUMIFS(Transactions!$N:$N,Transactions!$L:$L,$A161,Transactions!$U:$U,1))</f>
        <v/>
      </c>
      <c r="G161" s="282" t="str">
        <f>IF($A161="","",IFERROR(F161/SUMIFS(Transactions!$D:$D,Transactions!$L:$L,$A161,Transactions!$U:$U,1,Transactions!$A:$A,1),0))</f>
        <v/>
      </c>
      <c r="H161" s="281" t="str">
        <f>IF($A161="","",SUMIFS(Transactions!$O:$O,Transactions!$L:$L,$A161,Transactions!$U:$U,1))</f>
        <v/>
      </c>
      <c r="I161" s="282" t="str">
        <f>IF($A161="","",IFERROR(INDEX(Prices[Current Price],MATCH($A161,Prices[Key],0)),0))</f>
        <v/>
      </c>
      <c r="J161" s="283" t="str">
        <f>IF($A161="","",IFERROR(INDEX(Prices[FX to SGD],MATCH($A161,Prices[Key],0)),1))</f>
        <v/>
      </c>
      <c r="K161" s="281" t="str">
        <f t="shared" si="26"/>
        <v/>
      </c>
      <c r="L161" s="281" t="str">
        <f t="shared" si="27"/>
        <v/>
      </c>
      <c r="M161" s="281" t="str">
        <f t="shared" si="28"/>
        <v/>
      </c>
      <c r="N161" s="284" t="str">
        <f t="shared" si="29"/>
        <v/>
      </c>
      <c r="O161" t="str">
        <f>IF($A161="","",IFERROR(INDEX(Prices[Category],MATCH($A161,Prices[Key],0)),"Uncategorized"))</f>
        <v/>
      </c>
      <c r="P161" s="285" t="str">
        <f t="shared" si="30"/>
        <v/>
      </c>
      <c r="Q161" s="285" t="str">
        <f t="shared" si="31"/>
        <v/>
      </c>
    </row>
    <row r="162" spans="1:17" ht="15" customHeight="1" x14ac:dyDescent="0.2">
      <c r="A162" s="238" t="str">
        <f>IFERROR(INDEX('All Ticker P&amp;L'!$A$2:$A$1001,MATCH(ROWS($A$2:A162),'All Ticker P&amp;L'!$N$2:$N$1001,0)),"")</f>
        <v/>
      </c>
      <c r="B162" s="238" t="str">
        <f t="shared" si="23"/>
        <v/>
      </c>
      <c r="C162" s="238" t="str">
        <f t="shared" si="24"/>
        <v/>
      </c>
      <c r="D162" s="238" t="str">
        <f t="shared" si="25"/>
        <v/>
      </c>
      <c r="E162" s="259" t="str">
        <f>IF($A162="","",SUMIFS(Txn[Signed Units],Txn[Key],$A162))</f>
        <v/>
      </c>
      <c r="F162" s="281" t="str">
        <f>IF($A162="","",SUMIFS(Transactions!$N:$N,Transactions!$L:$L,$A162,Transactions!$U:$U,1))</f>
        <v/>
      </c>
      <c r="G162" s="282" t="str">
        <f>IF($A162="","",IFERROR(F162/SUMIFS(Transactions!$D:$D,Transactions!$L:$L,$A162,Transactions!$U:$U,1,Transactions!$A:$A,1),0))</f>
        <v/>
      </c>
      <c r="H162" s="281" t="str">
        <f>IF($A162="","",SUMIFS(Transactions!$O:$O,Transactions!$L:$L,$A162,Transactions!$U:$U,1))</f>
        <v/>
      </c>
      <c r="I162" s="282" t="str">
        <f>IF($A162="","",IFERROR(INDEX(Prices[Current Price],MATCH($A162,Prices[Key],0)),0))</f>
        <v/>
      </c>
      <c r="J162" s="283" t="str">
        <f>IF($A162="","",IFERROR(INDEX(Prices[FX to SGD],MATCH($A162,Prices[Key],0)),1))</f>
        <v/>
      </c>
      <c r="K162" s="281" t="str">
        <f t="shared" si="26"/>
        <v/>
      </c>
      <c r="L162" s="281" t="str">
        <f t="shared" si="27"/>
        <v/>
      </c>
      <c r="M162" s="281" t="str">
        <f t="shared" si="28"/>
        <v/>
      </c>
      <c r="N162" s="284" t="str">
        <f t="shared" si="29"/>
        <v/>
      </c>
      <c r="O162" t="str">
        <f>IF($A162="","",IFERROR(INDEX(Prices[Category],MATCH($A162,Prices[Key],0)),"Uncategorized"))</f>
        <v/>
      </c>
      <c r="P162" s="285" t="str">
        <f t="shared" si="30"/>
        <v/>
      </c>
      <c r="Q162" s="285" t="str">
        <f t="shared" si="31"/>
        <v/>
      </c>
    </row>
    <row r="163" spans="1:17" ht="15" customHeight="1" x14ac:dyDescent="0.2">
      <c r="A163" s="238" t="str">
        <f>IFERROR(INDEX('All Ticker P&amp;L'!$A$2:$A$1001,MATCH(ROWS($A$2:A163),'All Ticker P&amp;L'!$N$2:$N$1001,0)),"")</f>
        <v/>
      </c>
      <c r="B163" s="238" t="str">
        <f t="shared" si="23"/>
        <v/>
      </c>
      <c r="C163" s="238" t="str">
        <f t="shared" si="24"/>
        <v/>
      </c>
      <c r="D163" s="238" t="str">
        <f t="shared" si="25"/>
        <v/>
      </c>
      <c r="E163" s="259" t="str">
        <f>IF($A163="","",SUMIFS(Txn[Signed Units],Txn[Key],$A163))</f>
        <v/>
      </c>
      <c r="F163" s="281" t="str">
        <f>IF($A163="","",SUMIFS(Transactions!$N:$N,Transactions!$L:$L,$A163,Transactions!$U:$U,1))</f>
        <v/>
      </c>
      <c r="G163" s="282" t="str">
        <f>IF($A163="","",IFERROR(F163/SUMIFS(Transactions!$D:$D,Transactions!$L:$L,$A163,Transactions!$U:$U,1,Transactions!$A:$A,1),0))</f>
        <v/>
      </c>
      <c r="H163" s="281" t="str">
        <f>IF($A163="","",SUMIFS(Transactions!$O:$O,Transactions!$L:$L,$A163,Transactions!$U:$U,1))</f>
        <v/>
      </c>
      <c r="I163" s="282" t="str">
        <f>IF($A163="","",IFERROR(INDEX(Prices[Current Price],MATCH($A163,Prices[Key],0)),0))</f>
        <v/>
      </c>
      <c r="J163" s="283" t="str">
        <f>IF($A163="","",IFERROR(INDEX(Prices[FX to SGD],MATCH($A163,Prices[Key],0)),1))</f>
        <v/>
      </c>
      <c r="K163" s="281" t="str">
        <f t="shared" si="26"/>
        <v/>
      </c>
      <c r="L163" s="281" t="str">
        <f t="shared" si="27"/>
        <v/>
      </c>
      <c r="M163" s="281" t="str">
        <f t="shared" si="28"/>
        <v/>
      </c>
      <c r="N163" s="284" t="str">
        <f t="shared" si="29"/>
        <v/>
      </c>
      <c r="O163" t="str">
        <f>IF($A163="","",IFERROR(INDEX(Prices[Category],MATCH($A163,Prices[Key],0)),"Uncategorized"))</f>
        <v/>
      </c>
      <c r="P163" s="285" t="str">
        <f t="shared" si="30"/>
        <v/>
      </c>
      <c r="Q163" s="285" t="str">
        <f t="shared" si="31"/>
        <v/>
      </c>
    </row>
    <row r="164" spans="1:17" ht="15" customHeight="1" x14ac:dyDescent="0.2">
      <c r="A164" s="238" t="str">
        <f>IFERROR(INDEX('All Ticker P&amp;L'!$A$2:$A$1001,MATCH(ROWS($A$2:A164),'All Ticker P&amp;L'!$N$2:$N$1001,0)),"")</f>
        <v/>
      </c>
      <c r="B164" s="238" t="str">
        <f t="shared" si="23"/>
        <v/>
      </c>
      <c r="C164" s="238" t="str">
        <f t="shared" si="24"/>
        <v/>
      </c>
      <c r="D164" s="238" t="str">
        <f t="shared" si="25"/>
        <v/>
      </c>
      <c r="E164" s="259" t="str">
        <f>IF($A164="","",SUMIFS(Txn[Signed Units],Txn[Key],$A164))</f>
        <v/>
      </c>
      <c r="F164" s="281" t="str">
        <f>IF($A164="","",SUMIFS(Transactions!$N:$N,Transactions!$L:$L,$A164,Transactions!$U:$U,1))</f>
        <v/>
      </c>
      <c r="G164" s="282" t="str">
        <f>IF($A164="","",IFERROR(F164/SUMIFS(Transactions!$D:$D,Transactions!$L:$L,$A164,Transactions!$U:$U,1,Transactions!$A:$A,1),0))</f>
        <v/>
      </c>
      <c r="H164" s="281" t="str">
        <f>IF($A164="","",SUMIFS(Transactions!$O:$O,Transactions!$L:$L,$A164,Transactions!$U:$U,1))</f>
        <v/>
      </c>
      <c r="I164" s="282" t="str">
        <f>IF($A164="","",IFERROR(INDEX(Prices[Current Price],MATCH($A164,Prices[Key],0)),0))</f>
        <v/>
      </c>
      <c r="J164" s="283" t="str">
        <f>IF($A164="","",IFERROR(INDEX(Prices[FX to SGD],MATCH($A164,Prices[Key],0)),1))</f>
        <v/>
      </c>
      <c r="K164" s="281" t="str">
        <f t="shared" si="26"/>
        <v/>
      </c>
      <c r="L164" s="281" t="str">
        <f t="shared" si="27"/>
        <v/>
      </c>
      <c r="M164" s="281" t="str">
        <f t="shared" si="28"/>
        <v/>
      </c>
      <c r="N164" s="284" t="str">
        <f t="shared" si="29"/>
        <v/>
      </c>
      <c r="O164" t="str">
        <f>IF($A164="","",IFERROR(INDEX(Prices[Category],MATCH($A164,Prices[Key],0)),"Uncategorized"))</f>
        <v/>
      </c>
      <c r="P164" s="285" t="str">
        <f t="shared" si="30"/>
        <v/>
      </c>
      <c r="Q164" s="285" t="str">
        <f t="shared" si="31"/>
        <v/>
      </c>
    </row>
    <row r="165" spans="1:17" ht="15" customHeight="1" x14ac:dyDescent="0.2">
      <c r="A165" s="238" t="str">
        <f>IFERROR(INDEX('All Ticker P&amp;L'!$A$2:$A$1001,MATCH(ROWS($A$2:A165),'All Ticker P&amp;L'!$N$2:$N$1001,0)),"")</f>
        <v/>
      </c>
      <c r="B165" s="238" t="str">
        <f t="shared" si="23"/>
        <v/>
      </c>
      <c r="C165" s="238" t="str">
        <f t="shared" si="24"/>
        <v/>
      </c>
      <c r="D165" s="238" t="str">
        <f t="shared" si="25"/>
        <v/>
      </c>
      <c r="E165" s="259" t="str">
        <f>IF($A165="","",SUMIFS(Txn[Signed Units],Txn[Key],$A165))</f>
        <v/>
      </c>
      <c r="F165" s="281" t="str">
        <f>IF($A165="","",SUMIFS(Transactions!$N:$N,Transactions!$L:$L,$A165,Transactions!$U:$U,1))</f>
        <v/>
      </c>
      <c r="G165" s="282" t="str">
        <f>IF($A165="","",IFERROR(F165/SUMIFS(Transactions!$D:$D,Transactions!$L:$L,$A165,Transactions!$U:$U,1,Transactions!$A:$A,1),0))</f>
        <v/>
      </c>
      <c r="H165" s="281" t="str">
        <f>IF($A165="","",SUMIFS(Transactions!$O:$O,Transactions!$L:$L,$A165,Transactions!$U:$U,1))</f>
        <v/>
      </c>
      <c r="I165" s="282" t="str">
        <f>IF($A165="","",IFERROR(INDEX(Prices[Current Price],MATCH($A165,Prices[Key],0)),0))</f>
        <v/>
      </c>
      <c r="J165" s="283" t="str">
        <f>IF($A165="","",IFERROR(INDEX(Prices[FX to SGD],MATCH($A165,Prices[Key],0)),1))</f>
        <v/>
      </c>
      <c r="K165" s="281" t="str">
        <f t="shared" si="26"/>
        <v/>
      </c>
      <c r="L165" s="281" t="str">
        <f t="shared" si="27"/>
        <v/>
      </c>
      <c r="M165" s="281" t="str">
        <f t="shared" si="28"/>
        <v/>
      </c>
      <c r="N165" s="284" t="str">
        <f t="shared" si="29"/>
        <v/>
      </c>
      <c r="O165" t="str">
        <f>IF($A165="","",IFERROR(INDEX(Prices[Category],MATCH($A165,Prices[Key],0)),"Uncategorized"))</f>
        <v/>
      </c>
      <c r="P165" s="285" t="str">
        <f t="shared" si="30"/>
        <v/>
      </c>
      <c r="Q165" s="285" t="str">
        <f t="shared" si="31"/>
        <v/>
      </c>
    </row>
    <row r="166" spans="1:17" ht="15" customHeight="1" x14ac:dyDescent="0.2">
      <c r="A166" s="238" t="str">
        <f>IFERROR(INDEX('All Ticker P&amp;L'!$A$2:$A$1001,MATCH(ROWS($A$2:A166),'All Ticker P&amp;L'!$N$2:$N$1001,0)),"")</f>
        <v/>
      </c>
      <c r="B166" s="238" t="str">
        <f t="shared" si="23"/>
        <v/>
      </c>
      <c r="C166" s="238" t="str">
        <f t="shared" si="24"/>
        <v/>
      </c>
      <c r="D166" s="238" t="str">
        <f t="shared" si="25"/>
        <v/>
      </c>
      <c r="E166" s="259" t="str">
        <f>IF($A166="","",SUMIFS(Txn[Signed Units],Txn[Key],$A166))</f>
        <v/>
      </c>
      <c r="F166" s="281" t="str">
        <f>IF($A166="","",SUMIFS(Transactions!$N:$N,Transactions!$L:$L,$A166,Transactions!$U:$U,1))</f>
        <v/>
      </c>
      <c r="G166" s="282" t="str">
        <f>IF($A166="","",IFERROR(F166/SUMIFS(Transactions!$D:$D,Transactions!$L:$L,$A166,Transactions!$U:$U,1,Transactions!$A:$A,1),0))</f>
        <v/>
      </c>
      <c r="H166" s="281" t="str">
        <f>IF($A166="","",SUMIFS(Transactions!$O:$O,Transactions!$L:$L,$A166,Transactions!$U:$U,1))</f>
        <v/>
      </c>
      <c r="I166" s="282" t="str">
        <f>IF($A166="","",IFERROR(INDEX(Prices[Current Price],MATCH($A166,Prices[Key],0)),0))</f>
        <v/>
      </c>
      <c r="J166" s="283" t="str">
        <f>IF($A166="","",IFERROR(INDEX(Prices[FX to SGD],MATCH($A166,Prices[Key],0)),1))</f>
        <v/>
      </c>
      <c r="K166" s="281" t="str">
        <f t="shared" si="26"/>
        <v/>
      </c>
      <c r="L166" s="281" t="str">
        <f t="shared" si="27"/>
        <v/>
      </c>
      <c r="M166" s="281" t="str">
        <f t="shared" si="28"/>
        <v/>
      </c>
      <c r="N166" s="284" t="str">
        <f t="shared" si="29"/>
        <v/>
      </c>
      <c r="O166" t="str">
        <f>IF($A166="","",IFERROR(INDEX(Prices[Category],MATCH($A166,Prices[Key],0)),"Uncategorized"))</f>
        <v/>
      </c>
      <c r="P166" s="285" t="str">
        <f t="shared" si="30"/>
        <v/>
      </c>
      <c r="Q166" s="285" t="str">
        <f t="shared" si="31"/>
        <v/>
      </c>
    </row>
    <row r="167" spans="1:17" ht="15" customHeight="1" x14ac:dyDescent="0.2">
      <c r="A167" s="238" t="str">
        <f>IFERROR(INDEX('All Ticker P&amp;L'!$A$2:$A$1001,MATCH(ROWS($A$2:A167),'All Ticker P&amp;L'!$N$2:$N$1001,0)),"")</f>
        <v/>
      </c>
      <c r="B167" s="238" t="str">
        <f t="shared" si="23"/>
        <v/>
      </c>
      <c r="C167" s="238" t="str">
        <f t="shared" si="24"/>
        <v/>
      </c>
      <c r="D167" s="238" t="str">
        <f t="shared" si="25"/>
        <v/>
      </c>
      <c r="E167" s="259" t="str">
        <f>IF($A167="","",SUMIFS(Txn[Signed Units],Txn[Key],$A167))</f>
        <v/>
      </c>
      <c r="F167" s="281" t="str">
        <f>IF($A167="","",SUMIFS(Transactions!$N:$N,Transactions!$L:$L,$A167,Transactions!$U:$U,1))</f>
        <v/>
      </c>
      <c r="G167" s="282" t="str">
        <f>IF($A167="","",IFERROR(F167/SUMIFS(Transactions!$D:$D,Transactions!$L:$L,$A167,Transactions!$U:$U,1,Transactions!$A:$A,1),0))</f>
        <v/>
      </c>
      <c r="H167" s="281" t="str">
        <f>IF($A167="","",SUMIFS(Transactions!$O:$O,Transactions!$L:$L,$A167,Transactions!$U:$U,1))</f>
        <v/>
      </c>
      <c r="I167" s="282" t="str">
        <f>IF($A167="","",IFERROR(INDEX(Prices[Current Price],MATCH($A167,Prices[Key],0)),0))</f>
        <v/>
      </c>
      <c r="J167" s="283" t="str">
        <f>IF($A167="","",IFERROR(INDEX(Prices[FX to SGD],MATCH($A167,Prices[Key],0)),1))</f>
        <v/>
      </c>
      <c r="K167" s="281" t="str">
        <f t="shared" si="26"/>
        <v/>
      </c>
      <c r="L167" s="281" t="str">
        <f t="shared" si="27"/>
        <v/>
      </c>
      <c r="M167" s="281" t="str">
        <f t="shared" si="28"/>
        <v/>
      </c>
      <c r="N167" s="284" t="str">
        <f t="shared" si="29"/>
        <v/>
      </c>
      <c r="O167" t="str">
        <f>IF($A167="","",IFERROR(INDEX(Prices[Category],MATCH($A167,Prices[Key],0)),"Uncategorized"))</f>
        <v/>
      </c>
      <c r="P167" s="285" t="str">
        <f t="shared" si="30"/>
        <v/>
      </c>
      <c r="Q167" s="285" t="str">
        <f t="shared" si="31"/>
        <v/>
      </c>
    </row>
    <row r="168" spans="1:17" ht="15" customHeight="1" x14ac:dyDescent="0.2">
      <c r="A168" s="238" t="str">
        <f>IFERROR(INDEX('All Ticker P&amp;L'!$A$2:$A$1001,MATCH(ROWS($A$2:A168),'All Ticker P&amp;L'!$N$2:$N$1001,0)),"")</f>
        <v/>
      </c>
      <c r="B168" s="238" t="str">
        <f t="shared" si="23"/>
        <v/>
      </c>
      <c r="C168" s="238" t="str">
        <f t="shared" si="24"/>
        <v/>
      </c>
      <c r="D168" s="238" t="str">
        <f t="shared" si="25"/>
        <v/>
      </c>
      <c r="E168" s="259" t="str">
        <f>IF($A168="","",SUMIFS(Txn[Signed Units],Txn[Key],$A168))</f>
        <v/>
      </c>
      <c r="F168" s="281" t="str">
        <f>IF($A168="","",SUMIFS(Transactions!$N:$N,Transactions!$L:$L,$A168,Transactions!$U:$U,1))</f>
        <v/>
      </c>
      <c r="G168" s="282" t="str">
        <f>IF($A168="","",IFERROR(F168/SUMIFS(Transactions!$D:$D,Transactions!$L:$L,$A168,Transactions!$U:$U,1,Transactions!$A:$A,1),0))</f>
        <v/>
      </c>
      <c r="H168" s="281" t="str">
        <f>IF($A168="","",SUMIFS(Transactions!$O:$O,Transactions!$L:$L,$A168,Transactions!$U:$U,1))</f>
        <v/>
      </c>
      <c r="I168" s="282" t="str">
        <f>IF($A168="","",IFERROR(INDEX(Prices[Current Price],MATCH($A168,Prices[Key],0)),0))</f>
        <v/>
      </c>
      <c r="J168" s="283" t="str">
        <f>IF($A168="","",IFERROR(INDEX(Prices[FX to SGD],MATCH($A168,Prices[Key],0)),1))</f>
        <v/>
      </c>
      <c r="K168" s="281" t="str">
        <f t="shared" si="26"/>
        <v/>
      </c>
      <c r="L168" s="281" t="str">
        <f t="shared" si="27"/>
        <v/>
      </c>
      <c r="M168" s="281" t="str">
        <f t="shared" si="28"/>
        <v/>
      </c>
      <c r="N168" s="284" t="str">
        <f t="shared" si="29"/>
        <v/>
      </c>
      <c r="O168" t="str">
        <f>IF($A168="","",IFERROR(INDEX(Prices[Category],MATCH($A168,Prices[Key],0)),"Uncategorized"))</f>
        <v/>
      </c>
      <c r="P168" s="285" t="str">
        <f t="shared" si="30"/>
        <v/>
      </c>
      <c r="Q168" s="285" t="str">
        <f t="shared" si="31"/>
        <v/>
      </c>
    </row>
    <row r="169" spans="1:17" ht="15" customHeight="1" x14ac:dyDescent="0.2">
      <c r="A169" s="238" t="str">
        <f>IFERROR(INDEX('All Ticker P&amp;L'!$A$2:$A$1001,MATCH(ROWS($A$2:A169),'All Ticker P&amp;L'!$N$2:$N$1001,0)),"")</f>
        <v/>
      </c>
      <c r="B169" s="238" t="str">
        <f t="shared" si="23"/>
        <v/>
      </c>
      <c r="C169" s="238" t="str">
        <f t="shared" si="24"/>
        <v/>
      </c>
      <c r="D169" s="238" t="str">
        <f t="shared" si="25"/>
        <v/>
      </c>
      <c r="E169" s="259" t="str">
        <f>IF($A169="","",SUMIFS(Txn[Signed Units],Txn[Key],$A169))</f>
        <v/>
      </c>
      <c r="F169" s="281" t="str">
        <f>IF($A169="","",SUMIFS(Transactions!$N:$N,Transactions!$L:$L,$A169,Transactions!$U:$U,1))</f>
        <v/>
      </c>
      <c r="G169" s="282" t="str">
        <f>IF($A169="","",IFERROR(F169/SUMIFS(Transactions!$D:$D,Transactions!$L:$L,$A169,Transactions!$U:$U,1,Transactions!$A:$A,1),0))</f>
        <v/>
      </c>
      <c r="H169" s="281" t="str">
        <f>IF($A169="","",SUMIFS(Transactions!$O:$O,Transactions!$L:$L,$A169,Transactions!$U:$U,1))</f>
        <v/>
      </c>
      <c r="I169" s="282" t="str">
        <f>IF($A169="","",IFERROR(INDEX(Prices[Current Price],MATCH($A169,Prices[Key],0)),0))</f>
        <v/>
      </c>
      <c r="J169" s="283" t="str">
        <f>IF($A169="","",IFERROR(INDEX(Prices[FX to SGD],MATCH($A169,Prices[Key],0)),1))</f>
        <v/>
      </c>
      <c r="K169" s="281" t="str">
        <f t="shared" si="26"/>
        <v/>
      </c>
      <c r="L169" s="281" t="str">
        <f t="shared" si="27"/>
        <v/>
      </c>
      <c r="M169" s="281" t="str">
        <f t="shared" si="28"/>
        <v/>
      </c>
      <c r="N169" s="284" t="str">
        <f t="shared" si="29"/>
        <v/>
      </c>
      <c r="O169" t="str">
        <f>IF($A169="","",IFERROR(INDEX(Prices[Category],MATCH($A169,Prices[Key],0)),"Uncategorized"))</f>
        <v/>
      </c>
      <c r="P169" s="285" t="str">
        <f t="shared" si="30"/>
        <v/>
      </c>
      <c r="Q169" s="285" t="str">
        <f t="shared" si="31"/>
        <v/>
      </c>
    </row>
    <row r="170" spans="1:17" ht="15" customHeight="1" x14ac:dyDescent="0.2">
      <c r="A170" s="238" t="str">
        <f>IFERROR(INDEX('All Ticker P&amp;L'!$A$2:$A$1001,MATCH(ROWS($A$2:A170),'All Ticker P&amp;L'!$N$2:$N$1001,0)),"")</f>
        <v/>
      </c>
      <c r="B170" s="238" t="str">
        <f t="shared" si="23"/>
        <v/>
      </c>
      <c r="C170" s="238" t="str">
        <f t="shared" si="24"/>
        <v/>
      </c>
      <c r="D170" s="238" t="str">
        <f t="shared" si="25"/>
        <v/>
      </c>
      <c r="E170" s="259" t="str">
        <f>IF($A170="","",SUMIFS(Txn[Signed Units],Txn[Key],$A170))</f>
        <v/>
      </c>
      <c r="F170" s="281" t="str">
        <f>IF($A170="","",SUMIFS(Transactions!$N:$N,Transactions!$L:$L,$A170,Transactions!$U:$U,1))</f>
        <v/>
      </c>
      <c r="G170" s="282" t="str">
        <f>IF($A170="","",IFERROR(F170/SUMIFS(Transactions!$D:$D,Transactions!$L:$L,$A170,Transactions!$U:$U,1,Transactions!$A:$A,1),0))</f>
        <v/>
      </c>
      <c r="H170" s="281" t="str">
        <f>IF($A170="","",SUMIFS(Transactions!$O:$O,Transactions!$L:$L,$A170,Transactions!$U:$U,1))</f>
        <v/>
      </c>
      <c r="I170" s="282" t="str">
        <f>IF($A170="","",IFERROR(INDEX(Prices[Current Price],MATCH($A170,Prices[Key],0)),0))</f>
        <v/>
      </c>
      <c r="J170" s="283" t="str">
        <f>IF($A170="","",IFERROR(INDEX(Prices[FX to SGD],MATCH($A170,Prices[Key],0)),1))</f>
        <v/>
      </c>
      <c r="K170" s="281" t="str">
        <f t="shared" si="26"/>
        <v/>
      </c>
      <c r="L170" s="281" t="str">
        <f t="shared" si="27"/>
        <v/>
      </c>
      <c r="M170" s="281" t="str">
        <f t="shared" si="28"/>
        <v/>
      </c>
      <c r="N170" s="284" t="str">
        <f t="shared" si="29"/>
        <v/>
      </c>
      <c r="O170" t="str">
        <f>IF($A170="","",IFERROR(INDEX(Prices[Category],MATCH($A170,Prices[Key],0)),"Uncategorized"))</f>
        <v/>
      </c>
      <c r="P170" s="285" t="str">
        <f t="shared" si="30"/>
        <v/>
      </c>
      <c r="Q170" s="285" t="str">
        <f t="shared" si="31"/>
        <v/>
      </c>
    </row>
    <row r="171" spans="1:17" ht="15" customHeight="1" x14ac:dyDescent="0.2">
      <c r="A171" s="238" t="str">
        <f>IFERROR(INDEX('All Ticker P&amp;L'!$A$2:$A$1001,MATCH(ROWS($A$2:A171),'All Ticker P&amp;L'!$N$2:$N$1001,0)),"")</f>
        <v/>
      </c>
      <c r="B171" s="238" t="str">
        <f t="shared" si="23"/>
        <v/>
      </c>
      <c r="C171" s="238" t="str">
        <f t="shared" si="24"/>
        <v/>
      </c>
      <c r="D171" s="238" t="str">
        <f t="shared" si="25"/>
        <v/>
      </c>
      <c r="E171" s="259" t="str">
        <f>IF($A171="","",SUMIFS(Txn[Signed Units],Txn[Key],$A171))</f>
        <v/>
      </c>
      <c r="F171" s="281" t="str">
        <f>IF($A171="","",SUMIFS(Transactions!$N:$N,Transactions!$L:$L,$A171,Transactions!$U:$U,1))</f>
        <v/>
      </c>
      <c r="G171" s="282" t="str">
        <f>IF($A171="","",IFERROR(F171/SUMIFS(Transactions!$D:$D,Transactions!$L:$L,$A171,Transactions!$U:$U,1,Transactions!$A:$A,1),0))</f>
        <v/>
      </c>
      <c r="H171" s="281" t="str">
        <f>IF($A171="","",SUMIFS(Transactions!$O:$O,Transactions!$L:$L,$A171,Transactions!$U:$U,1))</f>
        <v/>
      </c>
      <c r="I171" s="282" t="str">
        <f>IF($A171="","",IFERROR(INDEX(Prices[Current Price],MATCH($A171,Prices[Key],0)),0))</f>
        <v/>
      </c>
      <c r="J171" s="283" t="str">
        <f>IF($A171="","",IFERROR(INDEX(Prices[FX to SGD],MATCH($A171,Prices[Key],0)),1))</f>
        <v/>
      </c>
      <c r="K171" s="281" t="str">
        <f t="shared" si="26"/>
        <v/>
      </c>
      <c r="L171" s="281" t="str">
        <f t="shared" si="27"/>
        <v/>
      </c>
      <c r="M171" s="281" t="str">
        <f t="shared" si="28"/>
        <v/>
      </c>
      <c r="N171" s="284" t="str">
        <f t="shared" si="29"/>
        <v/>
      </c>
      <c r="O171" t="str">
        <f>IF($A171="","",IFERROR(INDEX(Prices[Category],MATCH($A171,Prices[Key],0)),"Uncategorized"))</f>
        <v/>
      </c>
      <c r="P171" s="285" t="str">
        <f t="shared" si="30"/>
        <v/>
      </c>
      <c r="Q171" s="285" t="str">
        <f t="shared" si="31"/>
        <v/>
      </c>
    </row>
    <row r="172" spans="1:17" ht="15" customHeight="1" x14ac:dyDescent="0.2">
      <c r="A172" s="238" t="str">
        <f>IFERROR(INDEX('All Ticker P&amp;L'!$A$2:$A$1001,MATCH(ROWS($A$2:A172),'All Ticker P&amp;L'!$N$2:$N$1001,0)),"")</f>
        <v/>
      </c>
      <c r="B172" s="238" t="str">
        <f t="shared" si="23"/>
        <v/>
      </c>
      <c r="C172" s="238" t="str">
        <f t="shared" si="24"/>
        <v/>
      </c>
      <c r="D172" s="238" t="str">
        <f t="shared" si="25"/>
        <v/>
      </c>
      <c r="E172" s="259" t="str">
        <f>IF($A172="","",SUMIFS(Txn[Signed Units],Txn[Key],$A172))</f>
        <v/>
      </c>
      <c r="F172" s="281" t="str">
        <f>IF($A172="","",SUMIFS(Transactions!$N:$N,Transactions!$L:$L,$A172,Transactions!$U:$U,1))</f>
        <v/>
      </c>
      <c r="G172" s="282" t="str">
        <f>IF($A172="","",IFERROR(F172/SUMIFS(Transactions!$D:$D,Transactions!$L:$L,$A172,Transactions!$U:$U,1,Transactions!$A:$A,1),0))</f>
        <v/>
      </c>
      <c r="H172" s="281" t="str">
        <f>IF($A172="","",SUMIFS(Transactions!$O:$O,Transactions!$L:$L,$A172,Transactions!$U:$U,1))</f>
        <v/>
      </c>
      <c r="I172" s="282" t="str">
        <f>IF($A172="","",IFERROR(INDEX(Prices[Current Price],MATCH($A172,Prices[Key],0)),0))</f>
        <v/>
      </c>
      <c r="J172" s="283" t="str">
        <f>IF($A172="","",IFERROR(INDEX(Prices[FX to SGD],MATCH($A172,Prices[Key],0)),1))</f>
        <v/>
      </c>
      <c r="K172" s="281" t="str">
        <f t="shared" si="26"/>
        <v/>
      </c>
      <c r="L172" s="281" t="str">
        <f t="shared" si="27"/>
        <v/>
      </c>
      <c r="M172" s="281" t="str">
        <f t="shared" si="28"/>
        <v/>
      </c>
      <c r="N172" s="284" t="str">
        <f t="shared" si="29"/>
        <v/>
      </c>
      <c r="O172" t="str">
        <f>IF($A172="","",IFERROR(INDEX(Prices[Category],MATCH($A172,Prices[Key],0)),"Uncategorized"))</f>
        <v/>
      </c>
      <c r="P172" s="285" t="str">
        <f t="shared" si="30"/>
        <v/>
      </c>
      <c r="Q172" s="285" t="str">
        <f t="shared" si="31"/>
        <v/>
      </c>
    </row>
    <row r="173" spans="1:17" ht="15" customHeight="1" x14ac:dyDescent="0.2">
      <c r="A173" s="238" t="str">
        <f>IFERROR(INDEX('All Ticker P&amp;L'!$A$2:$A$1001,MATCH(ROWS($A$2:A173),'All Ticker P&amp;L'!$N$2:$N$1001,0)),"")</f>
        <v/>
      </c>
      <c r="B173" s="238" t="str">
        <f t="shared" si="23"/>
        <v/>
      </c>
      <c r="C173" s="238" t="str">
        <f t="shared" si="24"/>
        <v/>
      </c>
      <c r="D173" s="238" t="str">
        <f t="shared" si="25"/>
        <v/>
      </c>
      <c r="E173" s="259" t="str">
        <f>IF($A173="","",SUMIFS(Txn[Signed Units],Txn[Key],$A173))</f>
        <v/>
      </c>
      <c r="F173" s="281" t="str">
        <f>IF($A173="","",SUMIFS(Transactions!$N:$N,Transactions!$L:$L,$A173,Transactions!$U:$U,1))</f>
        <v/>
      </c>
      <c r="G173" s="282" t="str">
        <f>IF($A173="","",IFERROR(F173/SUMIFS(Transactions!$D:$D,Transactions!$L:$L,$A173,Transactions!$U:$U,1,Transactions!$A:$A,1),0))</f>
        <v/>
      </c>
      <c r="H173" s="281" t="str">
        <f>IF($A173="","",SUMIFS(Transactions!$O:$O,Transactions!$L:$L,$A173,Transactions!$U:$U,1))</f>
        <v/>
      </c>
      <c r="I173" s="282" t="str">
        <f>IF($A173="","",IFERROR(INDEX(Prices[Current Price],MATCH($A173,Prices[Key],0)),0))</f>
        <v/>
      </c>
      <c r="J173" s="283" t="str">
        <f>IF($A173="","",IFERROR(INDEX(Prices[FX to SGD],MATCH($A173,Prices[Key],0)),1))</f>
        <v/>
      </c>
      <c r="K173" s="281" t="str">
        <f t="shared" si="26"/>
        <v/>
      </c>
      <c r="L173" s="281" t="str">
        <f t="shared" si="27"/>
        <v/>
      </c>
      <c r="M173" s="281" t="str">
        <f t="shared" si="28"/>
        <v/>
      </c>
      <c r="N173" s="284" t="str">
        <f t="shared" si="29"/>
        <v/>
      </c>
      <c r="O173" t="str">
        <f>IF($A173="","",IFERROR(INDEX(Prices[Category],MATCH($A173,Prices[Key],0)),"Uncategorized"))</f>
        <v/>
      </c>
      <c r="P173" s="285" t="str">
        <f t="shared" si="30"/>
        <v/>
      </c>
      <c r="Q173" s="285" t="str">
        <f t="shared" si="31"/>
        <v/>
      </c>
    </row>
    <row r="174" spans="1:17" ht="15" customHeight="1" x14ac:dyDescent="0.2">
      <c r="A174" s="238" t="str">
        <f>IFERROR(INDEX('All Ticker P&amp;L'!$A$2:$A$1001,MATCH(ROWS($A$2:A174),'All Ticker P&amp;L'!$N$2:$N$1001,0)),"")</f>
        <v/>
      </c>
      <c r="B174" s="238" t="str">
        <f t="shared" si="23"/>
        <v/>
      </c>
      <c r="C174" s="238" t="str">
        <f t="shared" si="24"/>
        <v/>
      </c>
      <c r="D174" s="238" t="str">
        <f t="shared" si="25"/>
        <v/>
      </c>
      <c r="E174" s="259" t="str">
        <f>IF($A174="","",SUMIFS(Txn[Signed Units],Txn[Key],$A174))</f>
        <v/>
      </c>
      <c r="F174" s="281" t="str">
        <f>IF($A174="","",SUMIFS(Transactions!$N:$N,Transactions!$L:$L,$A174,Transactions!$U:$U,1))</f>
        <v/>
      </c>
      <c r="G174" s="282" t="str">
        <f>IF($A174="","",IFERROR(F174/SUMIFS(Transactions!$D:$D,Transactions!$L:$L,$A174,Transactions!$U:$U,1,Transactions!$A:$A,1),0))</f>
        <v/>
      </c>
      <c r="H174" s="281" t="str">
        <f>IF($A174="","",SUMIFS(Transactions!$O:$O,Transactions!$L:$L,$A174,Transactions!$U:$U,1))</f>
        <v/>
      </c>
      <c r="I174" s="282" t="str">
        <f>IF($A174="","",IFERROR(INDEX(Prices[Current Price],MATCH($A174,Prices[Key],0)),0))</f>
        <v/>
      </c>
      <c r="J174" s="283" t="str">
        <f>IF($A174="","",IFERROR(INDEX(Prices[FX to SGD],MATCH($A174,Prices[Key],0)),1))</f>
        <v/>
      </c>
      <c r="K174" s="281" t="str">
        <f t="shared" si="26"/>
        <v/>
      </c>
      <c r="L174" s="281" t="str">
        <f t="shared" si="27"/>
        <v/>
      </c>
      <c r="M174" s="281" t="str">
        <f t="shared" si="28"/>
        <v/>
      </c>
      <c r="N174" s="284" t="str">
        <f t="shared" si="29"/>
        <v/>
      </c>
      <c r="O174" t="str">
        <f>IF($A174="","",IFERROR(INDEX(Prices[Category],MATCH($A174,Prices[Key],0)),"Uncategorized"))</f>
        <v/>
      </c>
      <c r="P174" s="285" t="str">
        <f t="shared" si="30"/>
        <v/>
      </c>
      <c r="Q174" s="285" t="str">
        <f t="shared" si="31"/>
        <v/>
      </c>
    </row>
    <row r="175" spans="1:17" ht="15" customHeight="1" x14ac:dyDescent="0.2">
      <c r="A175" s="238" t="str">
        <f>IFERROR(INDEX('All Ticker P&amp;L'!$A$2:$A$1001,MATCH(ROWS($A$2:A175),'All Ticker P&amp;L'!$N$2:$N$1001,0)),"")</f>
        <v/>
      </c>
      <c r="B175" s="238" t="str">
        <f t="shared" si="23"/>
        <v/>
      </c>
      <c r="C175" s="238" t="str">
        <f t="shared" si="24"/>
        <v/>
      </c>
      <c r="D175" s="238" t="str">
        <f t="shared" si="25"/>
        <v/>
      </c>
      <c r="E175" s="259" t="str">
        <f>IF($A175="","",SUMIFS(Txn[Signed Units],Txn[Key],$A175))</f>
        <v/>
      </c>
      <c r="F175" s="281" t="str">
        <f>IF($A175="","",SUMIFS(Transactions!$N:$N,Transactions!$L:$L,$A175,Transactions!$U:$U,1))</f>
        <v/>
      </c>
      <c r="G175" s="282" t="str">
        <f>IF($A175="","",IFERROR(F175/SUMIFS(Transactions!$D:$D,Transactions!$L:$L,$A175,Transactions!$U:$U,1,Transactions!$A:$A,1),0))</f>
        <v/>
      </c>
      <c r="H175" s="281" t="str">
        <f>IF($A175="","",SUMIFS(Transactions!$O:$O,Transactions!$L:$L,$A175,Transactions!$U:$U,1))</f>
        <v/>
      </c>
      <c r="I175" s="282" t="str">
        <f>IF($A175="","",IFERROR(INDEX(Prices[Current Price],MATCH($A175,Prices[Key],0)),0))</f>
        <v/>
      </c>
      <c r="J175" s="283" t="str">
        <f>IF($A175="","",IFERROR(INDEX(Prices[FX to SGD],MATCH($A175,Prices[Key],0)),1))</f>
        <v/>
      </c>
      <c r="K175" s="281" t="str">
        <f t="shared" si="26"/>
        <v/>
      </c>
      <c r="L175" s="281" t="str">
        <f t="shared" si="27"/>
        <v/>
      </c>
      <c r="M175" s="281" t="str">
        <f t="shared" si="28"/>
        <v/>
      </c>
      <c r="N175" s="284" t="str">
        <f t="shared" si="29"/>
        <v/>
      </c>
      <c r="O175" t="str">
        <f>IF($A175="","",IFERROR(INDEX(Prices[Category],MATCH($A175,Prices[Key],0)),"Uncategorized"))</f>
        <v/>
      </c>
      <c r="P175" s="285" t="str">
        <f t="shared" si="30"/>
        <v/>
      </c>
      <c r="Q175" s="285" t="str">
        <f t="shared" si="31"/>
        <v/>
      </c>
    </row>
    <row r="176" spans="1:17" ht="15" customHeight="1" x14ac:dyDescent="0.2">
      <c r="A176" s="238" t="str">
        <f>IFERROR(INDEX('All Ticker P&amp;L'!$A$2:$A$1001,MATCH(ROWS($A$2:A176),'All Ticker P&amp;L'!$N$2:$N$1001,0)),"")</f>
        <v/>
      </c>
      <c r="B176" s="238" t="str">
        <f t="shared" si="23"/>
        <v/>
      </c>
      <c r="C176" s="238" t="str">
        <f t="shared" si="24"/>
        <v/>
      </c>
      <c r="D176" s="238" t="str">
        <f t="shared" si="25"/>
        <v/>
      </c>
      <c r="E176" s="259" t="str">
        <f>IF($A176="","",SUMIFS(Txn[Signed Units],Txn[Key],$A176))</f>
        <v/>
      </c>
      <c r="F176" s="281" t="str">
        <f>IF($A176="","",SUMIFS(Transactions!$N:$N,Transactions!$L:$L,$A176,Transactions!$U:$U,1))</f>
        <v/>
      </c>
      <c r="G176" s="282" t="str">
        <f>IF($A176="","",IFERROR(F176/SUMIFS(Transactions!$D:$D,Transactions!$L:$L,$A176,Transactions!$U:$U,1,Transactions!$A:$A,1),0))</f>
        <v/>
      </c>
      <c r="H176" s="281" t="str">
        <f>IF($A176="","",SUMIFS(Transactions!$O:$O,Transactions!$L:$L,$A176,Transactions!$U:$U,1))</f>
        <v/>
      </c>
      <c r="I176" s="282" t="str">
        <f>IF($A176="","",IFERROR(INDEX(Prices[Current Price],MATCH($A176,Prices[Key],0)),0))</f>
        <v/>
      </c>
      <c r="J176" s="283" t="str">
        <f>IF($A176="","",IFERROR(INDEX(Prices[FX to SGD],MATCH($A176,Prices[Key],0)),1))</f>
        <v/>
      </c>
      <c r="K176" s="281" t="str">
        <f t="shared" si="26"/>
        <v/>
      </c>
      <c r="L176" s="281" t="str">
        <f t="shared" si="27"/>
        <v/>
      </c>
      <c r="M176" s="281" t="str">
        <f t="shared" si="28"/>
        <v/>
      </c>
      <c r="N176" s="284" t="str">
        <f t="shared" si="29"/>
        <v/>
      </c>
      <c r="O176" t="str">
        <f>IF($A176="","",IFERROR(INDEX(Prices[Category],MATCH($A176,Prices[Key],0)),"Uncategorized"))</f>
        <v/>
      </c>
      <c r="P176" s="285" t="str">
        <f t="shared" si="30"/>
        <v/>
      </c>
      <c r="Q176" s="285" t="str">
        <f t="shared" si="31"/>
        <v/>
      </c>
    </row>
    <row r="177" spans="1:17" ht="15" customHeight="1" x14ac:dyDescent="0.2">
      <c r="A177" s="238" t="str">
        <f>IFERROR(INDEX('All Ticker P&amp;L'!$A$2:$A$1001,MATCH(ROWS($A$2:A177),'All Ticker P&amp;L'!$N$2:$N$1001,0)),"")</f>
        <v/>
      </c>
      <c r="B177" s="238" t="str">
        <f t="shared" si="23"/>
        <v/>
      </c>
      <c r="C177" s="238" t="str">
        <f t="shared" si="24"/>
        <v/>
      </c>
      <c r="D177" s="238" t="str">
        <f t="shared" si="25"/>
        <v/>
      </c>
      <c r="E177" s="259" t="str">
        <f>IF($A177="","",SUMIFS(Txn[Signed Units],Txn[Key],$A177))</f>
        <v/>
      </c>
      <c r="F177" s="281" t="str">
        <f>IF($A177="","",SUMIFS(Transactions!$N:$N,Transactions!$L:$L,$A177,Transactions!$U:$U,1))</f>
        <v/>
      </c>
      <c r="G177" s="282" t="str">
        <f>IF($A177="","",IFERROR(F177/SUMIFS(Transactions!$D:$D,Transactions!$L:$L,$A177,Transactions!$U:$U,1,Transactions!$A:$A,1),0))</f>
        <v/>
      </c>
      <c r="H177" s="281" t="str">
        <f>IF($A177="","",SUMIFS(Transactions!$O:$O,Transactions!$L:$L,$A177,Transactions!$U:$U,1))</f>
        <v/>
      </c>
      <c r="I177" s="282" t="str">
        <f>IF($A177="","",IFERROR(INDEX(Prices[Current Price],MATCH($A177,Prices[Key],0)),0))</f>
        <v/>
      </c>
      <c r="J177" s="283" t="str">
        <f>IF($A177="","",IFERROR(INDEX(Prices[FX to SGD],MATCH($A177,Prices[Key],0)),1))</f>
        <v/>
      </c>
      <c r="K177" s="281" t="str">
        <f t="shared" si="26"/>
        <v/>
      </c>
      <c r="L177" s="281" t="str">
        <f t="shared" si="27"/>
        <v/>
      </c>
      <c r="M177" s="281" t="str">
        <f t="shared" si="28"/>
        <v/>
      </c>
      <c r="N177" s="284" t="str">
        <f t="shared" si="29"/>
        <v/>
      </c>
      <c r="O177" t="str">
        <f>IF($A177="","",IFERROR(INDEX(Prices[Category],MATCH($A177,Prices[Key],0)),"Uncategorized"))</f>
        <v/>
      </c>
      <c r="P177" s="285" t="str">
        <f t="shared" si="30"/>
        <v/>
      </c>
      <c r="Q177" s="285" t="str">
        <f t="shared" si="31"/>
        <v/>
      </c>
    </row>
    <row r="178" spans="1:17" ht="15" customHeight="1" x14ac:dyDescent="0.2">
      <c r="A178" s="238" t="str">
        <f>IFERROR(INDEX('All Ticker P&amp;L'!$A$2:$A$1001,MATCH(ROWS($A$2:A178),'All Ticker P&amp;L'!$N$2:$N$1001,0)),"")</f>
        <v/>
      </c>
      <c r="B178" s="238" t="str">
        <f t="shared" si="23"/>
        <v/>
      </c>
      <c r="C178" s="238" t="str">
        <f t="shared" si="24"/>
        <v/>
      </c>
      <c r="D178" s="238" t="str">
        <f t="shared" si="25"/>
        <v/>
      </c>
      <c r="E178" s="259" t="str">
        <f>IF($A178="","",SUMIFS(Txn[Signed Units],Txn[Key],$A178))</f>
        <v/>
      </c>
      <c r="F178" s="281" t="str">
        <f>IF($A178="","",SUMIFS(Transactions!$N:$N,Transactions!$L:$L,$A178,Transactions!$U:$U,1))</f>
        <v/>
      </c>
      <c r="G178" s="282" t="str">
        <f>IF($A178="","",IFERROR(F178/SUMIFS(Transactions!$D:$D,Transactions!$L:$L,$A178,Transactions!$U:$U,1,Transactions!$A:$A,1),0))</f>
        <v/>
      </c>
      <c r="H178" s="281" t="str">
        <f>IF($A178="","",SUMIFS(Transactions!$O:$O,Transactions!$L:$L,$A178,Transactions!$U:$U,1))</f>
        <v/>
      </c>
      <c r="I178" s="282" t="str">
        <f>IF($A178="","",IFERROR(INDEX(Prices[Current Price],MATCH($A178,Prices[Key],0)),0))</f>
        <v/>
      </c>
      <c r="J178" s="283" t="str">
        <f>IF($A178="","",IFERROR(INDEX(Prices[FX to SGD],MATCH($A178,Prices[Key],0)),1))</f>
        <v/>
      </c>
      <c r="K178" s="281" t="str">
        <f t="shared" si="26"/>
        <v/>
      </c>
      <c r="L178" s="281" t="str">
        <f t="shared" si="27"/>
        <v/>
      </c>
      <c r="M178" s="281" t="str">
        <f t="shared" si="28"/>
        <v/>
      </c>
      <c r="N178" s="284" t="str">
        <f t="shared" si="29"/>
        <v/>
      </c>
      <c r="O178" t="str">
        <f>IF($A178="","",IFERROR(INDEX(Prices[Category],MATCH($A178,Prices[Key],0)),"Uncategorized"))</f>
        <v/>
      </c>
      <c r="P178" s="285" t="str">
        <f t="shared" si="30"/>
        <v/>
      </c>
      <c r="Q178" s="285" t="str">
        <f t="shared" si="31"/>
        <v/>
      </c>
    </row>
    <row r="179" spans="1:17" ht="15" customHeight="1" x14ac:dyDescent="0.2">
      <c r="A179" s="238" t="str">
        <f>IFERROR(INDEX('All Ticker P&amp;L'!$A$2:$A$1001,MATCH(ROWS($A$2:A179),'All Ticker P&amp;L'!$N$2:$N$1001,0)),"")</f>
        <v/>
      </c>
      <c r="B179" s="238" t="str">
        <f t="shared" si="23"/>
        <v/>
      </c>
      <c r="C179" s="238" t="str">
        <f t="shared" si="24"/>
        <v/>
      </c>
      <c r="D179" s="238" t="str">
        <f t="shared" si="25"/>
        <v/>
      </c>
      <c r="E179" s="259" t="str">
        <f>IF($A179="","",SUMIFS(Txn[Signed Units],Txn[Key],$A179))</f>
        <v/>
      </c>
      <c r="F179" s="281" t="str">
        <f>IF($A179="","",SUMIFS(Transactions!$N:$N,Transactions!$L:$L,$A179,Transactions!$U:$U,1))</f>
        <v/>
      </c>
      <c r="G179" s="282" t="str">
        <f>IF($A179="","",IFERROR(F179/SUMIFS(Transactions!$D:$D,Transactions!$L:$L,$A179,Transactions!$U:$U,1,Transactions!$A:$A,1),0))</f>
        <v/>
      </c>
      <c r="H179" s="281" t="str">
        <f>IF($A179="","",SUMIFS(Transactions!$O:$O,Transactions!$L:$L,$A179,Transactions!$U:$U,1))</f>
        <v/>
      </c>
      <c r="I179" s="282" t="str">
        <f>IF($A179="","",IFERROR(INDEX(Prices[Current Price],MATCH($A179,Prices[Key],0)),0))</f>
        <v/>
      </c>
      <c r="J179" s="283" t="str">
        <f>IF($A179="","",IFERROR(INDEX(Prices[FX to SGD],MATCH($A179,Prices[Key],0)),1))</f>
        <v/>
      </c>
      <c r="K179" s="281" t="str">
        <f t="shared" si="26"/>
        <v/>
      </c>
      <c r="L179" s="281" t="str">
        <f t="shared" si="27"/>
        <v/>
      </c>
      <c r="M179" s="281" t="str">
        <f t="shared" si="28"/>
        <v/>
      </c>
      <c r="N179" s="284" t="str">
        <f t="shared" si="29"/>
        <v/>
      </c>
      <c r="O179" t="str">
        <f>IF($A179="","",IFERROR(INDEX(Prices[Category],MATCH($A179,Prices[Key],0)),"Uncategorized"))</f>
        <v/>
      </c>
      <c r="P179" s="285" t="str">
        <f t="shared" si="30"/>
        <v/>
      </c>
      <c r="Q179" s="285" t="str">
        <f t="shared" si="31"/>
        <v/>
      </c>
    </row>
    <row r="180" spans="1:17" ht="15" customHeight="1" x14ac:dyDescent="0.2">
      <c r="A180" s="238" t="str">
        <f>IFERROR(INDEX('All Ticker P&amp;L'!$A$2:$A$1001,MATCH(ROWS($A$2:A180),'All Ticker P&amp;L'!$N$2:$N$1001,0)),"")</f>
        <v/>
      </c>
      <c r="B180" s="238" t="str">
        <f t="shared" si="23"/>
        <v/>
      </c>
      <c r="C180" s="238" t="str">
        <f t="shared" si="24"/>
        <v/>
      </c>
      <c r="D180" s="238" t="str">
        <f t="shared" si="25"/>
        <v/>
      </c>
      <c r="E180" s="259" t="str">
        <f>IF($A180="","",SUMIFS(Txn[Signed Units],Txn[Key],$A180))</f>
        <v/>
      </c>
      <c r="F180" s="281" t="str">
        <f>IF($A180="","",SUMIFS(Transactions!$N:$N,Transactions!$L:$L,$A180,Transactions!$U:$U,1))</f>
        <v/>
      </c>
      <c r="G180" s="282" t="str">
        <f>IF($A180="","",IFERROR(F180/SUMIFS(Transactions!$D:$D,Transactions!$L:$L,$A180,Transactions!$U:$U,1,Transactions!$A:$A,1),0))</f>
        <v/>
      </c>
      <c r="H180" s="281" t="str">
        <f>IF($A180="","",SUMIFS(Transactions!$O:$O,Transactions!$L:$L,$A180,Transactions!$U:$U,1))</f>
        <v/>
      </c>
      <c r="I180" s="282" t="str">
        <f>IF($A180="","",IFERROR(INDEX(Prices[Current Price],MATCH($A180,Prices[Key],0)),0))</f>
        <v/>
      </c>
      <c r="J180" s="283" t="str">
        <f>IF($A180="","",IFERROR(INDEX(Prices[FX to SGD],MATCH($A180,Prices[Key],0)),1))</f>
        <v/>
      </c>
      <c r="K180" s="281" t="str">
        <f t="shared" si="26"/>
        <v/>
      </c>
      <c r="L180" s="281" t="str">
        <f t="shared" si="27"/>
        <v/>
      </c>
      <c r="M180" s="281" t="str">
        <f t="shared" si="28"/>
        <v/>
      </c>
      <c r="N180" s="284" t="str">
        <f t="shared" si="29"/>
        <v/>
      </c>
      <c r="O180" t="str">
        <f>IF($A180="","",IFERROR(INDEX(Prices[Category],MATCH($A180,Prices[Key],0)),"Uncategorized"))</f>
        <v/>
      </c>
      <c r="P180" s="285" t="str">
        <f t="shared" si="30"/>
        <v/>
      </c>
      <c r="Q180" s="285" t="str">
        <f t="shared" si="31"/>
        <v/>
      </c>
    </row>
    <row r="181" spans="1:17" ht="15" customHeight="1" x14ac:dyDescent="0.2">
      <c r="A181" s="238" t="str">
        <f>IFERROR(INDEX('All Ticker P&amp;L'!$A$2:$A$1001,MATCH(ROWS($A$2:A181),'All Ticker P&amp;L'!$N$2:$N$1001,0)),"")</f>
        <v/>
      </c>
      <c r="B181" s="238" t="str">
        <f t="shared" si="23"/>
        <v/>
      </c>
      <c r="C181" s="238" t="str">
        <f t="shared" si="24"/>
        <v/>
      </c>
      <c r="D181" s="238" t="str">
        <f t="shared" si="25"/>
        <v/>
      </c>
      <c r="E181" s="259" t="str">
        <f>IF($A181="","",SUMIFS(Txn[Signed Units],Txn[Key],$A181))</f>
        <v/>
      </c>
      <c r="F181" s="281" t="str">
        <f>IF($A181="","",SUMIFS(Transactions!$N:$N,Transactions!$L:$L,$A181,Transactions!$U:$U,1))</f>
        <v/>
      </c>
      <c r="G181" s="282" t="str">
        <f>IF($A181="","",IFERROR(F181/SUMIFS(Transactions!$D:$D,Transactions!$L:$L,$A181,Transactions!$U:$U,1,Transactions!$A:$A,1),0))</f>
        <v/>
      </c>
      <c r="H181" s="281" t="str">
        <f>IF($A181="","",SUMIFS(Transactions!$O:$O,Transactions!$L:$L,$A181,Transactions!$U:$U,1))</f>
        <v/>
      </c>
      <c r="I181" s="282" t="str">
        <f>IF($A181="","",IFERROR(INDEX(Prices[Current Price],MATCH($A181,Prices[Key],0)),0))</f>
        <v/>
      </c>
      <c r="J181" s="283" t="str">
        <f>IF($A181="","",IFERROR(INDEX(Prices[FX to SGD],MATCH($A181,Prices[Key],0)),1))</f>
        <v/>
      </c>
      <c r="K181" s="281" t="str">
        <f t="shared" si="26"/>
        <v/>
      </c>
      <c r="L181" s="281" t="str">
        <f t="shared" si="27"/>
        <v/>
      </c>
      <c r="M181" s="281" t="str">
        <f t="shared" si="28"/>
        <v/>
      </c>
      <c r="N181" s="284" t="str">
        <f t="shared" si="29"/>
        <v/>
      </c>
      <c r="O181" t="str">
        <f>IF($A181="","",IFERROR(INDEX(Prices[Category],MATCH($A181,Prices[Key],0)),"Uncategorized"))</f>
        <v/>
      </c>
      <c r="P181" s="285" t="str">
        <f t="shared" si="30"/>
        <v/>
      </c>
      <c r="Q181" s="285" t="str">
        <f t="shared" si="31"/>
        <v/>
      </c>
    </row>
    <row r="182" spans="1:17" ht="15" customHeight="1" x14ac:dyDescent="0.2">
      <c r="A182" s="238" t="str">
        <f>IFERROR(INDEX('All Ticker P&amp;L'!$A$2:$A$1001,MATCH(ROWS($A$2:A182),'All Ticker P&amp;L'!$N$2:$N$1001,0)),"")</f>
        <v/>
      </c>
      <c r="B182" s="238" t="str">
        <f t="shared" si="23"/>
        <v/>
      </c>
      <c r="C182" s="238" t="str">
        <f t="shared" si="24"/>
        <v/>
      </c>
      <c r="D182" s="238" t="str">
        <f t="shared" si="25"/>
        <v/>
      </c>
      <c r="E182" s="259" t="str">
        <f>IF($A182="","",SUMIFS(Txn[Signed Units],Txn[Key],$A182))</f>
        <v/>
      </c>
      <c r="F182" s="281" t="str">
        <f>IF($A182="","",SUMIFS(Transactions!$N:$N,Transactions!$L:$L,$A182,Transactions!$U:$U,1))</f>
        <v/>
      </c>
      <c r="G182" s="282" t="str">
        <f>IF($A182="","",IFERROR(F182/SUMIFS(Transactions!$D:$D,Transactions!$L:$L,$A182,Transactions!$U:$U,1,Transactions!$A:$A,1),0))</f>
        <v/>
      </c>
      <c r="H182" s="281" t="str">
        <f>IF($A182="","",SUMIFS(Transactions!$O:$O,Transactions!$L:$L,$A182,Transactions!$U:$U,1))</f>
        <v/>
      </c>
      <c r="I182" s="282" t="str">
        <f>IF($A182="","",IFERROR(INDEX(Prices[Current Price],MATCH($A182,Prices[Key],0)),0))</f>
        <v/>
      </c>
      <c r="J182" s="283" t="str">
        <f>IF($A182="","",IFERROR(INDEX(Prices[FX to SGD],MATCH($A182,Prices[Key],0)),1))</f>
        <v/>
      </c>
      <c r="K182" s="281" t="str">
        <f t="shared" si="26"/>
        <v/>
      </c>
      <c r="L182" s="281" t="str">
        <f t="shared" si="27"/>
        <v/>
      </c>
      <c r="M182" s="281" t="str">
        <f t="shared" si="28"/>
        <v/>
      </c>
      <c r="N182" s="284" t="str">
        <f t="shared" si="29"/>
        <v/>
      </c>
      <c r="O182" t="str">
        <f>IF($A182="","",IFERROR(INDEX(Prices[Category],MATCH($A182,Prices[Key],0)),"Uncategorized"))</f>
        <v/>
      </c>
      <c r="P182" s="285" t="str">
        <f t="shared" si="30"/>
        <v/>
      </c>
      <c r="Q182" s="285" t="str">
        <f t="shared" si="31"/>
        <v/>
      </c>
    </row>
    <row r="183" spans="1:17" ht="15" customHeight="1" x14ac:dyDescent="0.2">
      <c r="A183" s="238" t="str">
        <f>IFERROR(INDEX('All Ticker P&amp;L'!$A$2:$A$1001,MATCH(ROWS($A$2:A183),'All Ticker P&amp;L'!$N$2:$N$1001,0)),"")</f>
        <v/>
      </c>
      <c r="B183" s="238" t="str">
        <f t="shared" si="23"/>
        <v/>
      </c>
      <c r="C183" s="238" t="str">
        <f t="shared" si="24"/>
        <v/>
      </c>
      <c r="D183" s="238" t="str">
        <f t="shared" si="25"/>
        <v/>
      </c>
      <c r="E183" s="259" t="str">
        <f>IF($A183="","",SUMIFS(Txn[Signed Units],Txn[Key],$A183))</f>
        <v/>
      </c>
      <c r="F183" s="281" t="str">
        <f>IF($A183="","",SUMIFS(Transactions!$N:$N,Transactions!$L:$L,$A183,Transactions!$U:$U,1))</f>
        <v/>
      </c>
      <c r="G183" s="282" t="str">
        <f>IF($A183="","",IFERROR(F183/SUMIFS(Transactions!$D:$D,Transactions!$L:$L,$A183,Transactions!$U:$U,1,Transactions!$A:$A,1),0))</f>
        <v/>
      </c>
      <c r="H183" s="281" t="str">
        <f>IF($A183="","",SUMIFS(Transactions!$O:$O,Transactions!$L:$L,$A183,Transactions!$U:$U,1))</f>
        <v/>
      </c>
      <c r="I183" s="282" t="str">
        <f>IF($A183="","",IFERROR(INDEX(Prices[Current Price],MATCH($A183,Prices[Key],0)),0))</f>
        <v/>
      </c>
      <c r="J183" s="283" t="str">
        <f>IF($A183="","",IFERROR(INDEX(Prices[FX to SGD],MATCH($A183,Prices[Key],0)),1))</f>
        <v/>
      </c>
      <c r="K183" s="281" t="str">
        <f t="shared" si="26"/>
        <v/>
      </c>
      <c r="L183" s="281" t="str">
        <f t="shared" si="27"/>
        <v/>
      </c>
      <c r="M183" s="281" t="str">
        <f t="shared" si="28"/>
        <v/>
      </c>
      <c r="N183" s="284" t="str">
        <f t="shared" si="29"/>
        <v/>
      </c>
      <c r="O183" t="str">
        <f>IF($A183="","",IFERROR(INDEX(Prices[Category],MATCH($A183,Prices[Key],0)),"Uncategorized"))</f>
        <v/>
      </c>
      <c r="P183" s="285" t="str">
        <f t="shared" si="30"/>
        <v/>
      </c>
      <c r="Q183" s="285" t="str">
        <f t="shared" si="31"/>
        <v/>
      </c>
    </row>
    <row r="184" spans="1:17" ht="15" customHeight="1" x14ac:dyDescent="0.2">
      <c r="A184" s="238" t="str">
        <f>IFERROR(INDEX('All Ticker P&amp;L'!$A$2:$A$1001,MATCH(ROWS($A$2:A184),'All Ticker P&amp;L'!$N$2:$N$1001,0)),"")</f>
        <v/>
      </c>
      <c r="B184" s="238" t="str">
        <f t="shared" si="23"/>
        <v/>
      </c>
      <c r="C184" s="238" t="str">
        <f t="shared" si="24"/>
        <v/>
      </c>
      <c r="D184" s="238" t="str">
        <f t="shared" si="25"/>
        <v/>
      </c>
      <c r="E184" s="259" t="str">
        <f>IF($A184="","",SUMIFS(Txn[Signed Units],Txn[Key],$A184))</f>
        <v/>
      </c>
      <c r="F184" s="281" t="str">
        <f>IF($A184="","",SUMIFS(Transactions!$N:$N,Transactions!$L:$L,$A184,Transactions!$U:$U,1))</f>
        <v/>
      </c>
      <c r="G184" s="282" t="str">
        <f>IF($A184="","",IFERROR(F184/SUMIFS(Transactions!$D:$D,Transactions!$L:$L,$A184,Transactions!$U:$U,1,Transactions!$A:$A,1),0))</f>
        <v/>
      </c>
      <c r="H184" s="281" t="str">
        <f>IF($A184="","",SUMIFS(Transactions!$O:$O,Transactions!$L:$L,$A184,Transactions!$U:$U,1))</f>
        <v/>
      </c>
      <c r="I184" s="282" t="str">
        <f>IF($A184="","",IFERROR(INDEX(Prices[Current Price],MATCH($A184,Prices[Key],0)),0))</f>
        <v/>
      </c>
      <c r="J184" s="283" t="str">
        <f>IF($A184="","",IFERROR(INDEX(Prices[FX to SGD],MATCH($A184,Prices[Key],0)),1))</f>
        <v/>
      </c>
      <c r="K184" s="281" t="str">
        <f t="shared" si="26"/>
        <v/>
      </c>
      <c r="L184" s="281" t="str">
        <f t="shared" si="27"/>
        <v/>
      </c>
      <c r="M184" s="281" t="str">
        <f t="shared" si="28"/>
        <v/>
      </c>
      <c r="N184" s="284" t="str">
        <f t="shared" si="29"/>
        <v/>
      </c>
      <c r="O184" t="str">
        <f>IF($A184="","",IFERROR(INDEX(Prices[Category],MATCH($A184,Prices[Key],0)),"Uncategorized"))</f>
        <v/>
      </c>
      <c r="P184" s="285" t="str">
        <f t="shared" si="30"/>
        <v/>
      </c>
      <c r="Q184" s="285" t="str">
        <f t="shared" si="31"/>
        <v/>
      </c>
    </row>
    <row r="185" spans="1:17" ht="15" customHeight="1" x14ac:dyDescent="0.2">
      <c r="A185" s="238" t="str">
        <f>IFERROR(INDEX('All Ticker P&amp;L'!$A$2:$A$1001,MATCH(ROWS($A$2:A185),'All Ticker P&amp;L'!$N$2:$N$1001,0)),"")</f>
        <v/>
      </c>
      <c r="B185" s="238" t="str">
        <f t="shared" si="23"/>
        <v/>
      </c>
      <c r="C185" s="238" t="str">
        <f t="shared" si="24"/>
        <v/>
      </c>
      <c r="D185" s="238" t="str">
        <f t="shared" si="25"/>
        <v/>
      </c>
      <c r="E185" s="259" t="str">
        <f>IF($A185="","",SUMIFS(Txn[Signed Units],Txn[Key],$A185))</f>
        <v/>
      </c>
      <c r="F185" s="281" t="str">
        <f>IF($A185="","",SUMIFS(Transactions!$N:$N,Transactions!$L:$L,$A185,Transactions!$U:$U,1))</f>
        <v/>
      </c>
      <c r="G185" s="282" t="str">
        <f>IF($A185="","",IFERROR(F185/SUMIFS(Transactions!$D:$D,Transactions!$L:$L,$A185,Transactions!$U:$U,1,Transactions!$A:$A,1),0))</f>
        <v/>
      </c>
      <c r="H185" s="281" t="str">
        <f>IF($A185="","",SUMIFS(Transactions!$O:$O,Transactions!$L:$L,$A185,Transactions!$U:$U,1))</f>
        <v/>
      </c>
      <c r="I185" s="282" t="str">
        <f>IF($A185="","",IFERROR(INDEX(Prices[Current Price],MATCH($A185,Prices[Key],0)),0))</f>
        <v/>
      </c>
      <c r="J185" s="283" t="str">
        <f>IF($A185="","",IFERROR(INDEX(Prices[FX to SGD],MATCH($A185,Prices[Key],0)),1))</f>
        <v/>
      </c>
      <c r="K185" s="281" t="str">
        <f t="shared" si="26"/>
        <v/>
      </c>
      <c r="L185" s="281" t="str">
        <f t="shared" si="27"/>
        <v/>
      </c>
      <c r="M185" s="281" t="str">
        <f t="shared" si="28"/>
        <v/>
      </c>
      <c r="N185" s="284" t="str">
        <f t="shared" si="29"/>
        <v/>
      </c>
      <c r="O185" t="str">
        <f>IF($A185="","",IFERROR(INDEX(Prices[Category],MATCH($A185,Prices[Key],0)),"Uncategorized"))</f>
        <v/>
      </c>
      <c r="P185" s="285" t="str">
        <f t="shared" si="30"/>
        <v/>
      </c>
      <c r="Q185" s="285" t="str">
        <f t="shared" si="31"/>
        <v/>
      </c>
    </row>
    <row r="186" spans="1:17" ht="15" customHeight="1" x14ac:dyDescent="0.2">
      <c r="A186" s="238" t="str">
        <f>IFERROR(INDEX('All Ticker P&amp;L'!$A$2:$A$1001,MATCH(ROWS($A$2:A186),'All Ticker P&amp;L'!$N$2:$N$1001,0)),"")</f>
        <v/>
      </c>
      <c r="B186" s="238" t="str">
        <f t="shared" si="23"/>
        <v/>
      </c>
      <c r="C186" s="238" t="str">
        <f t="shared" si="24"/>
        <v/>
      </c>
      <c r="D186" s="238" t="str">
        <f t="shared" si="25"/>
        <v/>
      </c>
      <c r="E186" s="259" t="str">
        <f>IF($A186="","",SUMIFS(Txn[Signed Units],Txn[Key],$A186))</f>
        <v/>
      </c>
      <c r="F186" s="281" t="str">
        <f>IF($A186="","",SUMIFS(Transactions!$N:$N,Transactions!$L:$L,$A186,Transactions!$U:$U,1))</f>
        <v/>
      </c>
      <c r="G186" s="282" t="str">
        <f>IF($A186="","",IFERROR(F186/SUMIFS(Transactions!$D:$D,Transactions!$L:$L,$A186,Transactions!$U:$U,1,Transactions!$A:$A,1),0))</f>
        <v/>
      </c>
      <c r="H186" s="281" t="str">
        <f>IF($A186="","",SUMIFS(Transactions!$O:$O,Transactions!$L:$L,$A186,Transactions!$U:$U,1))</f>
        <v/>
      </c>
      <c r="I186" s="282" t="str">
        <f>IF($A186="","",IFERROR(INDEX(Prices[Current Price],MATCH($A186,Prices[Key],0)),0))</f>
        <v/>
      </c>
      <c r="J186" s="283" t="str">
        <f>IF($A186="","",IFERROR(INDEX(Prices[FX to SGD],MATCH($A186,Prices[Key],0)),1))</f>
        <v/>
      </c>
      <c r="K186" s="281" t="str">
        <f t="shared" si="26"/>
        <v/>
      </c>
      <c r="L186" s="281" t="str">
        <f t="shared" si="27"/>
        <v/>
      </c>
      <c r="M186" s="281" t="str">
        <f t="shared" si="28"/>
        <v/>
      </c>
      <c r="N186" s="284" t="str">
        <f t="shared" si="29"/>
        <v/>
      </c>
      <c r="O186" t="str">
        <f>IF($A186="","",IFERROR(INDEX(Prices[Category],MATCH($A186,Prices[Key],0)),"Uncategorized"))</f>
        <v/>
      </c>
      <c r="P186" s="285" t="str">
        <f t="shared" si="30"/>
        <v/>
      </c>
      <c r="Q186" s="285" t="str">
        <f t="shared" si="31"/>
        <v/>
      </c>
    </row>
    <row r="187" spans="1:17" ht="15" customHeight="1" x14ac:dyDescent="0.2">
      <c r="A187" s="238" t="str">
        <f>IFERROR(INDEX('All Ticker P&amp;L'!$A$2:$A$1001,MATCH(ROWS($A$2:A187),'All Ticker P&amp;L'!$N$2:$N$1001,0)),"")</f>
        <v/>
      </c>
      <c r="B187" s="238" t="str">
        <f t="shared" si="23"/>
        <v/>
      </c>
      <c r="C187" s="238" t="str">
        <f t="shared" si="24"/>
        <v/>
      </c>
      <c r="D187" s="238" t="str">
        <f t="shared" si="25"/>
        <v/>
      </c>
      <c r="E187" s="259" t="str">
        <f>IF($A187="","",SUMIFS(Txn[Signed Units],Txn[Key],$A187))</f>
        <v/>
      </c>
      <c r="F187" s="281" t="str">
        <f>IF($A187="","",SUMIFS(Transactions!$N:$N,Transactions!$L:$L,$A187,Transactions!$U:$U,1))</f>
        <v/>
      </c>
      <c r="G187" s="282" t="str">
        <f>IF($A187="","",IFERROR(F187/SUMIFS(Transactions!$D:$D,Transactions!$L:$L,$A187,Transactions!$U:$U,1,Transactions!$A:$A,1),0))</f>
        <v/>
      </c>
      <c r="H187" s="281" t="str">
        <f>IF($A187="","",SUMIFS(Transactions!$O:$O,Transactions!$L:$L,$A187,Transactions!$U:$U,1))</f>
        <v/>
      </c>
      <c r="I187" s="282" t="str">
        <f>IF($A187="","",IFERROR(INDEX(Prices[Current Price],MATCH($A187,Prices[Key],0)),0))</f>
        <v/>
      </c>
      <c r="J187" s="283" t="str">
        <f>IF($A187="","",IFERROR(INDEX(Prices[FX to SGD],MATCH($A187,Prices[Key],0)),1))</f>
        <v/>
      </c>
      <c r="K187" s="281" t="str">
        <f t="shared" si="26"/>
        <v/>
      </c>
      <c r="L187" s="281" t="str">
        <f t="shared" si="27"/>
        <v/>
      </c>
      <c r="M187" s="281" t="str">
        <f t="shared" si="28"/>
        <v/>
      </c>
      <c r="N187" s="284" t="str">
        <f t="shared" si="29"/>
        <v/>
      </c>
      <c r="O187" t="str">
        <f>IF($A187="","",IFERROR(INDEX(Prices[Category],MATCH($A187,Prices[Key],0)),"Uncategorized"))</f>
        <v/>
      </c>
      <c r="P187" s="285" t="str">
        <f t="shared" si="30"/>
        <v/>
      </c>
      <c r="Q187" s="285" t="str">
        <f t="shared" si="31"/>
        <v/>
      </c>
    </row>
    <row r="188" spans="1:17" ht="15" customHeight="1" x14ac:dyDescent="0.2">
      <c r="A188" s="238" t="str">
        <f>IFERROR(INDEX('All Ticker P&amp;L'!$A$2:$A$1001,MATCH(ROWS($A$2:A188),'All Ticker P&amp;L'!$N$2:$N$1001,0)),"")</f>
        <v/>
      </c>
      <c r="B188" s="238" t="str">
        <f t="shared" si="23"/>
        <v/>
      </c>
      <c r="C188" s="238" t="str">
        <f t="shared" si="24"/>
        <v/>
      </c>
      <c r="D188" s="238" t="str">
        <f t="shared" si="25"/>
        <v/>
      </c>
      <c r="E188" s="259" t="str">
        <f>IF($A188="","",SUMIFS(Txn[Signed Units],Txn[Key],$A188))</f>
        <v/>
      </c>
      <c r="F188" s="281" t="str">
        <f>IF($A188="","",SUMIFS(Transactions!$N:$N,Transactions!$L:$L,$A188,Transactions!$U:$U,1))</f>
        <v/>
      </c>
      <c r="G188" s="282" t="str">
        <f>IF($A188="","",IFERROR(F188/SUMIFS(Transactions!$D:$D,Transactions!$L:$L,$A188,Transactions!$U:$U,1,Transactions!$A:$A,1),0))</f>
        <v/>
      </c>
      <c r="H188" s="281" t="str">
        <f>IF($A188="","",SUMIFS(Transactions!$O:$O,Transactions!$L:$L,$A188,Transactions!$U:$U,1))</f>
        <v/>
      </c>
      <c r="I188" s="282" t="str">
        <f>IF($A188="","",IFERROR(INDEX(Prices[Current Price],MATCH($A188,Prices[Key],0)),0))</f>
        <v/>
      </c>
      <c r="J188" s="283" t="str">
        <f>IF($A188="","",IFERROR(INDEX(Prices[FX to SGD],MATCH($A188,Prices[Key],0)),1))</f>
        <v/>
      </c>
      <c r="K188" s="281" t="str">
        <f t="shared" si="26"/>
        <v/>
      </c>
      <c r="L188" s="281" t="str">
        <f t="shared" si="27"/>
        <v/>
      </c>
      <c r="M188" s="281" t="str">
        <f t="shared" si="28"/>
        <v/>
      </c>
      <c r="N188" s="284" t="str">
        <f t="shared" si="29"/>
        <v/>
      </c>
      <c r="O188" t="str">
        <f>IF($A188="","",IFERROR(INDEX(Prices[Category],MATCH($A188,Prices[Key],0)),"Uncategorized"))</f>
        <v/>
      </c>
      <c r="P188" s="285" t="str">
        <f t="shared" si="30"/>
        <v/>
      </c>
      <c r="Q188" s="285" t="str">
        <f t="shared" si="31"/>
        <v/>
      </c>
    </row>
    <row r="189" spans="1:17" ht="15" customHeight="1" x14ac:dyDescent="0.2">
      <c r="A189" s="238" t="str">
        <f>IFERROR(INDEX('All Ticker P&amp;L'!$A$2:$A$1001,MATCH(ROWS($A$2:A189),'All Ticker P&amp;L'!$N$2:$N$1001,0)),"")</f>
        <v/>
      </c>
      <c r="B189" s="238" t="str">
        <f t="shared" si="23"/>
        <v/>
      </c>
      <c r="C189" s="238" t="str">
        <f t="shared" si="24"/>
        <v/>
      </c>
      <c r="D189" s="238" t="str">
        <f t="shared" si="25"/>
        <v/>
      </c>
      <c r="E189" s="259" t="str">
        <f>IF($A189="","",SUMIFS(Txn[Signed Units],Txn[Key],$A189))</f>
        <v/>
      </c>
      <c r="F189" s="281" t="str">
        <f>IF($A189="","",SUMIFS(Transactions!$N:$N,Transactions!$L:$L,$A189,Transactions!$U:$U,1))</f>
        <v/>
      </c>
      <c r="G189" s="282" t="str">
        <f>IF($A189="","",IFERROR(F189/SUMIFS(Transactions!$D:$D,Transactions!$L:$L,$A189,Transactions!$U:$U,1,Transactions!$A:$A,1),0))</f>
        <v/>
      </c>
      <c r="H189" s="281" t="str">
        <f>IF($A189="","",SUMIFS(Transactions!$O:$O,Transactions!$L:$L,$A189,Transactions!$U:$U,1))</f>
        <v/>
      </c>
      <c r="I189" s="282" t="str">
        <f>IF($A189="","",IFERROR(INDEX(Prices[Current Price],MATCH($A189,Prices[Key],0)),0))</f>
        <v/>
      </c>
      <c r="J189" s="283" t="str">
        <f>IF($A189="","",IFERROR(INDEX(Prices[FX to SGD],MATCH($A189,Prices[Key],0)),1))</f>
        <v/>
      </c>
      <c r="K189" s="281" t="str">
        <f t="shared" si="26"/>
        <v/>
      </c>
      <c r="L189" s="281" t="str">
        <f t="shared" si="27"/>
        <v/>
      </c>
      <c r="M189" s="281" t="str">
        <f t="shared" si="28"/>
        <v/>
      </c>
      <c r="N189" s="284" t="str">
        <f t="shared" si="29"/>
        <v/>
      </c>
      <c r="O189" t="str">
        <f>IF($A189="","",IFERROR(INDEX(Prices[Category],MATCH($A189,Prices[Key],0)),"Uncategorized"))</f>
        <v/>
      </c>
      <c r="P189" s="285" t="str">
        <f t="shared" si="30"/>
        <v/>
      </c>
      <c r="Q189" s="285" t="str">
        <f t="shared" si="31"/>
        <v/>
      </c>
    </row>
    <row r="190" spans="1:17" ht="15" customHeight="1" x14ac:dyDescent="0.2">
      <c r="A190" s="238" t="str">
        <f>IFERROR(INDEX('All Ticker P&amp;L'!$A$2:$A$1001,MATCH(ROWS($A$2:A190),'All Ticker P&amp;L'!$N$2:$N$1001,0)),"")</f>
        <v/>
      </c>
      <c r="B190" s="238" t="str">
        <f t="shared" si="23"/>
        <v/>
      </c>
      <c r="C190" s="238" t="str">
        <f t="shared" si="24"/>
        <v/>
      </c>
      <c r="D190" s="238" t="str">
        <f t="shared" si="25"/>
        <v/>
      </c>
      <c r="E190" s="259" t="str">
        <f>IF($A190="","",SUMIFS(Txn[Signed Units],Txn[Key],$A190))</f>
        <v/>
      </c>
      <c r="F190" s="281" t="str">
        <f>IF($A190="","",SUMIFS(Transactions!$N:$N,Transactions!$L:$L,$A190,Transactions!$U:$U,1))</f>
        <v/>
      </c>
      <c r="G190" s="282" t="str">
        <f>IF($A190="","",IFERROR(F190/SUMIFS(Transactions!$D:$D,Transactions!$L:$L,$A190,Transactions!$U:$U,1,Transactions!$A:$A,1),0))</f>
        <v/>
      </c>
      <c r="H190" s="281" t="str">
        <f>IF($A190="","",SUMIFS(Transactions!$O:$O,Transactions!$L:$L,$A190,Transactions!$U:$U,1))</f>
        <v/>
      </c>
      <c r="I190" s="282" t="str">
        <f>IF($A190="","",IFERROR(INDEX(Prices[Current Price],MATCH($A190,Prices[Key],0)),0))</f>
        <v/>
      </c>
      <c r="J190" s="283" t="str">
        <f>IF($A190="","",IFERROR(INDEX(Prices[FX to SGD],MATCH($A190,Prices[Key],0)),1))</f>
        <v/>
      </c>
      <c r="K190" s="281" t="str">
        <f t="shared" si="26"/>
        <v/>
      </c>
      <c r="L190" s="281" t="str">
        <f t="shared" si="27"/>
        <v/>
      </c>
      <c r="M190" s="281" t="str">
        <f t="shared" si="28"/>
        <v/>
      </c>
      <c r="N190" s="284" t="str">
        <f t="shared" si="29"/>
        <v/>
      </c>
      <c r="O190" t="str">
        <f>IF($A190="","",IFERROR(INDEX(Prices[Category],MATCH($A190,Prices[Key],0)),"Uncategorized"))</f>
        <v/>
      </c>
      <c r="P190" s="285" t="str">
        <f t="shared" si="30"/>
        <v/>
      </c>
      <c r="Q190" s="285" t="str">
        <f t="shared" si="31"/>
        <v/>
      </c>
    </row>
    <row r="191" spans="1:17" ht="15" customHeight="1" x14ac:dyDescent="0.2">
      <c r="A191" s="238" t="str">
        <f>IFERROR(INDEX('All Ticker P&amp;L'!$A$2:$A$1001,MATCH(ROWS($A$2:A191),'All Ticker P&amp;L'!$N$2:$N$1001,0)),"")</f>
        <v/>
      </c>
      <c r="B191" s="238" t="str">
        <f t="shared" si="23"/>
        <v/>
      </c>
      <c r="C191" s="238" t="str">
        <f t="shared" si="24"/>
        <v/>
      </c>
      <c r="D191" s="238" t="str">
        <f t="shared" si="25"/>
        <v/>
      </c>
      <c r="E191" s="259" t="str">
        <f>IF($A191="","",SUMIFS(Txn[Signed Units],Txn[Key],$A191))</f>
        <v/>
      </c>
      <c r="F191" s="281" t="str">
        <f>IF($A191="","",SUMIFS(Transactions!$N:$N,Transactions!$L:$L,$A191,Transactions!$U:$U,1))</f>
        <v/>
      </c>
      <c r="G191" s="282" t="str">
        <f>IF($A191="","",IFERROR(F191/SUMIFS(Transactions!$D:$D,Transactions!$L:$L,$A191,Transactions!$U:$U,1,Transactions!$A:$A,1),0))</f>
        <v/>
      </c>
      <c r="H191" s="281" t="str">
        <f>IF($A191="","",SUMIFS(Transactions!$O:$O,Transactions!$L:$L,$A191,Transactions!$U:$U,1))</f>
        <v/>
      </c>
      <c r="I191" s="282" t="str">
        <f>IF($A191="","",IFERROR(INDEX(Prices[Current Price],MATCH($A191,Prices[Key],0)),0))</f>
        <v/>
      </c>
      <c r="J191" s="283" t="str">
        <f>IF($A191="","",IFERROR(INDEX(Prices[FX to SGD],MATCH($A191,Prices[Key],0)),1))</f>
        <v/>
      </c>
      <c r="K191" s="281" t="str">
        <f t="shared" si="26"/>
        <v/>
      </c>
      <c r="L191" s="281" t="str">
        <f t="shared" si="27"/>
        <v/>
      </c>
      <c r="M191" s="281" t="str">
        <f t="shared" si="28"/>
        <v/>
      </c>
      <c r="N191" s="284" t="str">
        <f t="shared" si="29"/>
        <v/>
      </c>
      <c r="O191" t="str">
        <f>IF($A191="","",IFERROR(INDEX(Prices[Category],MATCH($A191,Prices[Key],0)),"Uncategorized"))</f>
        <v/>
      </c>
      <c r="P191" s="285" t="str">
        <f t="shared" si="30"/>
        <v/>
      </c>
      <c r="Q191" s="285" t="str">
        <f t="shared" si="31"/>
        <v/>
      </c>
    </row>
    <row r="192" spans="1:17" ht="15" customHeight="1" x14ac:dyDescent="0.2">
      <c r="A192" s="238" t="str">
        <f>IFERROR(INDEX('All Ticker P&amp;L'!$A$2:$A$1001,MATCH(ROWS($A$2:A192),'All Ticker P&amp;L'!$N$2:$N$1001,0)),"")</f>
        <v/>
      </c>
      <c r="B192" s="238" t="str">
        <f t="shared" si="23"/>
        <v/>
      </c>
      <c r="C192" s="238" t="str">
        <f t="shared" si="24"/>
        <v/>
      </c>
      <c r="D192" s="238" t="str">
        <f t="shared" si="25"/>
        <v/>
      </c>
      <c r="E192" s="259" t="str">
        <f>IF($A192="","",SUMIFS(Txn[Signed Units],Txn[Key],$A192))</f>
        <v/>
      </c>
      <c r="F192" s="281" t="str">
        <f>IF($A192="","",SUMIFS(Transactions!$N:$N,Transactions!$L:$L,$A192,Transactions!$U:$U,1))</f>
        <v/>
      </c>
      <c r="G192" s="282" t="str">
        <f>IF($A192="","",IFERROR(F192/SUMIFS(Transactions!$D:$D,Transactions!$L:$L,$A192,Transactions!$U:$U,1,Transactions!$A:$A,1),0))</f>
        <v/>
      </c>
      <c r="H192" s="281" t="str">
        <f>IF($A192="","",SUMIFS(Transactions!$O:$O,Transactions!$L:$L,$A192,Transactions!$U:$U,1))</f>
        <v/>
      </c>
      <c r="I192" s="282" t="str">
        <f>IF($A192="","",IFERROR(INDEX(Prices[Current Price],MATCH($A192,Prices[Key],0)),0))</f>
        <v/>
      </c>
      <c r="J192" s="283" t="str">
        <f>IF($A192="","",IFERROR(INDEX(Prices[FX to SGD],MATCH($A192,Prices[Key],0)),1))</f>
        <v/>
      </c>
      <c r="K192" s="281" t="str">
        <f t="shared" si="26"/>
        <v/>
      </c>
      <c r="L192" s="281" t="str">
        <f t="shared" si="27"/>
        <v/>
      </c>
      <c r="M192" s="281" t="str">
        <f t="shared" si="28"/>
        <v/>
      </c>
      <c r="N192" s="284" t="str">
        <f t="shared" si="29"/>
        <v/>
      </c>
      <c r="O192" t="str">
        <f>IF($A192="","",IFERROR(INDEX(Prices[Category],MATCH($A192,Prices[Key],0)),"Uncategorized"))</f>
        <v/>
      </c>
      <c r="P192" s="285" t="str">
        <f t="shared" si="30"/>
        <v/>
      </c>
      <c r="Q192" s="285" t="str">
        <f t="shared" si="31"/>
        <v/>
      </c>
    </row>
    <row r="193" spans="1:17" ht="15" customHeight="1" x14ac:dyDescent="0.2">
      <c r="A193" s="238" t="str">
        <f>IFERROR(INDEX('All Ticker P&amp;L'!$A$2:$A$1001,MATCH(ROWS($A$2:A193),'All Ticker P&amp;L'!$N$2:$N$1001,0)),"")</f>
        <v/>
      </c>
      <c r="B193" s="238" t="str">
        <f t="shared" si="23"/>
        <v/>
      </c>
      <c r="C193" s="238" t="str">
        <f t="shared" si="24"/>
        <v/>
      </c>
      <c r="D193" s="238" t="str">
        <f t="shared" si="25"/>
        <v/>
      </c>
      <c r="E193" s="259" t="str">
        <f>IF($A193="","",SUMIFS(Txn[Signed Units],Txn[Key],$A193))</f>
        <v/>
      </c>
      <c r="F193" s="281" t="str">
        <f>IF($A193="","",SUMIFS(Transactions!$N:$N,Transactions!$L:$L,$A193,Transactions!$U:$U,1))</f>
        <v/>
      </c>
      <c r="G193" s="282" t="str">
        <f>IF($A193="","",IFERROR(F193/SUMIFS(Transactions!$D:$D,Transactions!$L:$L,$A193,Transactions!$U:$U,1,Transactions!$A:$A,1),0))</f>
        <v/>
      </c>
      <c r="H193" s="281" t="str">
        <f>IF($A193="","",SUMIFS(Transactions!$O:$O,Transactions!$L:$L,$A193,Transactions!$U:$U,1))</f>
        <v/>
      </c>
      <c r="I193" s="282" t="str">
        <f>IF($A193="","",IFERROR(INDEX(Prices[Current Price],MATCH($A193,Prices[Key],0)),0))</f>
        <v/>
      </c>
      <c r="J193" s="283" t="str">
        <f>IF($A193="","",IFERROR(INDEX(Prices[FX to SGD],MATCH($A193,Prices[Key],0)),1))</f>
        <v/>
      </c>
      <c r="K193" s="281" t="str">
        <f t="shared" si="26"/>
        <v/>
      </c>
      <c r="L193" s="281" t="str">
        <f t="shared" si="27"/>
        <v/>
      </c>
      <c r="M193" s="281" t="str">
        <f t="shared" si="28"/>
        <v/>
      </c>
      <c r="N193" s="284" t="str">
        <f t="shared" si="29"/>
        <v/>
      </c>
      <c r="O193" t="str">
        <f>IF($A193="","",IFERROR(INDEX(Prices[Category],MATCH($A193,Prices[Key],0)),"Uncategorized"))</f>
        <v/>
      </c>
      <c r="P193" s="285" t="str">
        <f t="shared" si="30"/>
        <v/>
      </c>
      <c r="Q193" s="285" t="str">
        <f t="shared" si="31"/>
        <v/>
      </c>
    </row>
    <row r="194" spans="1:17" ht="15" customHeight="1" x14ac:dyDescent="0.2">
      <c r="A194" s="238" t="str">
        <f>IFERROR(INDEX('All Ticker P&amp;L'!$A$2:$A$1001,MATCH(ROWS($A$2:A194),'All Ticker P&amp;L'!$N$2:$N$1001,0)),"")</f>
        <v/>
      </c>
      <c r="B194" s="238" t="str">
        <f t="shared" ref="B194:B257" si="32">IF($A194="","",LEFT($A194,FIND(":",$A194)-1))</f>
        <v/>
      </c>
      <c r="C194" s="238" t="str">
        <f t="shared" ref="C194:C257" si="33">IF($A194="","",MID($A194,FIND(":",$A194)+1,FIND(":",$A194,FIND(":",$A194)+1)-FIND(":",$A194)-1))</f>
        <v/>
      </c>
      <c r="D194" s="238" t="str">
        <f t="shared" ref="D194:D257" si="34">IF($A194="","",RIGHT($A194,LEN($A194)-FIND(":",$A194,FIND(":",$A194)+1)))</f>
        <v/>
      </c>
      <c r="E194" s="259" t="str">
        <f>IF($A194="","",SUMIFS(Txn[Signed Units],Txn[Key],$A194))</f>
        <v/>
      </c>
      <c r="F194" s="281" t="str">
        <f>IF($A194="","",SUMIFS(Transactions!$N:$N,Transactions!$L:$L,$A194,Transactions!$U:$U,1))</f>
        <v/>
      </c>
      <c r="G194" s="282" t="str">
        <f>IF($A194="","",IFERROR(F194/SUMIFS(Transactions!$D:$D,Transactions!$L:$L,$A194,Transactions!$U:$U,1,Transactions!$A:$A,1),0))</f>
        <v/>
      </c>
      <c r="H194" s="281" t="str">
        <f>IF($A194="","",SUMIFS(Transactions!$O:$O,Transactions!$L:$L,$A194,Transactions!$U:$U,1))</f>
        <v/>
      </c>
      <c r="I194" s="282" t="str">
        <f>IF($A194="","",IFERROR(INDEX(Prices[Current Price],MATCH($A194,Prices[Key],0)),0))</f>
        <v/>
      </c>
      <c r="J194" s="283" t="str">
        <f>IF($A194="","",IFERROR(INDEX(Prices[FX to SGD],MATCH($A194,Prices[Key],0)),1))</f>
        <v/>
      </c>
      <c r="K194" s="281" t="str">
        <f t="shared" ref="K194:K257" si="35">IF($A194="","",E194*I194)</f>
        <v/>
      </c>
      <c r="L194" s="281" t="str">
        <f t="shared" ref="L194:L257" si="36">IF($A194="","",K194+H194-F194)</f>
        <v/>
      </c>
      <c r="M194" s="281" t="str">
        <f t="shared" ref="M194:M257" si="37">IF($A194="","",L194*J194)</f>
        <v/>
      </c>
      <c r="N194" s="284" t="str">
        <f t="shared" ref="N194:N257" si="38">IF($A194="","",IFERROR(L194/F194,0))</f>
        <v/>
      </c>
      <c r="O194" t="str">
        <f>IF($A194="","",IFERROR(INDEX(Prices[Category],MATCH($A194,Prices[Key],0)),"Uncategorized"))</f>
        <v/>
      </c>
      <c r="P194" s="285" t="str">
        <f t="shared" ref="P194:P257" si="39">IF($A194="","",$K194*$J194)</f>
        <v/>
      </c>
      <c r="Q194" s="285" t="str">
        <f t="shared" ref="Q194:Q257" si="40">IF($A194="","",$M194)</f>
        <v/>
      </c>
    </row>
    <row r="195" spans="1:17" ht="15" customHeight="1" x14ac:dyDescent="0.2">
      <c r="A195" s="238" t="str">
        <f>IFERROR(INDEX('All Ticker P&amp;L'!$A$2:$A$1001,MATCH(ROWS($A$2:A195),'All Ticker P&amp;L'!$N$2:$N$1001,0)),"")</f>
        <v/>
      </c>
      <c r="B195" s="238" t="str">
        <f t="shared" si="32"/>
        <v/>
      </c>
      <c r="C195" s="238" t="str">
        <f t="shared" si="33"/>
        <v/>
      </c>
      <c r="D195" s="238" t="str">
        <f t="shared" si="34"/>
        <v/>
      </c>
      <c r="E195" s="259" t="str">
        <f>IF($A195="","",SUMIFS(Txn[Signed Units],Txn[Key],$A195))</f>
        <v/>
      </c>
      <c r="F195" s="281" t="str">
        <f>IF($A195="","",SUMIFS(Transactions!$N:$N,Transactions!$L:$L,$A195,Transactions!$U:$U,1))</f>
        <v/>
      </c>
      <c r="G195" s="282" t="str">
        <f>IF($A195="","",IFERROR(F195/SUMIFS(Transactions!$D:$D,Transactions!$L:$L,$A195,Transactions!$U:$U,1,Transactions!$A:$A,1),0))</f>
        <v/>
      </c>
      <c r="H195" s="281" t="str">
        <f>IF($A195="","",SUMIFS(Transactions!$O:$O,Transactions!$L:$L,$A195,Transactions!$U:$U,1))</f>
        <v/>
      </c>
      <c r="I195" s="282" t="str">
        <f>IF($A195="","",IFERROR(INDEX(Prices[Current Price],MATCH($A195,Prices[Key],0)),0))</f>
        <v/>
      </c>
      <c r="J195" s="283" t="str">
        <f>IF($A195="","",IFERROR(INDEX(Prices[FX to SGD],MATCH($A195,Prices[Key],0)),1))</f>
        <v/>
      </c>
      <c r="K195" s="281" t="str">
        <f t="shared" si="35"/>
        <v/>
      </c>
      <c r="L195" s="281" t="str">
        <f t="shared" si="36"/>
        <v/>
      </c>
      <c r="M195" s="281" t="str">
        <f t="shared" si="37"/>
        <v/>
      </c>
      <c r="N195" s="284" t="str">
        <f t="shared" si="38"/>
        <v/>
      </c>
      <c r="O195" t="str">
        <f>IF($A195="","",IFERROR(INDEX(Prices[Category],MATCH($A195,Prices[Key],0)),"Uncategorized"))</f>
        <v/>
      </c>
      <c r="P195" s="285" t="str">
        <f t="shared" si="39"/>
        <v/>
      </c>
      <c r="Q195" s="285" t="str">
        <f t="shared" si="40"/>
        <v/>
      </c>
    </row>
    <row r="196" spans="1:17" ht="15" customHeight="1" x14ac:dyDescent="0.2">
      <c r="A196" s="238" t="str">
        <f>IFERROR(INDEX('All Ticker P&amp;L'!$A$2:$A$1001,MATCH(ROWS($A$2:A196),'All Ticker P&amp;L'!$N$2:$N$1001,0)),"")</f>
        <v/>
      </c>
      <c r="B196" s="238" t="str">
        <f t="shared" si="32"/>
        <v/>
      </c>
      <c r="C196" s="238" t="str">
        <f t="shared" si="33"/>
        <v/>
      </c>
      <c r="D196" s="238" t="str">
        <f t="shared" si="34"/>
        <v/>
      </c>
      <c r="E196" s="259" t="str">
        <f>IF($A196="","",SUMIFS(Txn[Signed Units],Txn[Key],$A196))</f>
        <v/>
      </c>
      <c r="F196" s="281" t="str">
        <f>IF($A196="","",SUMIFS(Transactions!$N:$N,Transactions!$L:$L,$A196,Transactions!$U:$U,1))</f>
        <v/>
      </c>
      <c r="G196" s="282" t="str">
        <f>IF($A196="","",IFERROR(F196/SUMIFS(Transactions!$D:$D,Transactions!$L:$L,$A196,Transactions!$U:$U,1,Transactions!$A:$A,1),0))</f>
        <v/>
      </c>
      <c r="H196" s="281" t="str">
        <f>IF($A196="","",SUMIFS(Transactions!$O:$O,Transactions!$L:$L,$A196,Transactions!$U:$U,1))</f>
        <v/>
      </c>
      <c r="I196" s="282" t="str">
        <f>IF($A196="","",IFERROR(INDEX(Prices[Current Price],MATCH($A196,Prices[Key],0)),0))</f>
        <v/>
      </c>
      <c r="J196" s="283" t="str">
        <f>IF($A196="","",IFERROR(INDEX(Prices[FX to SGD],MATCH($A196,Prices[Key],0)),1))</f>
        <v/>
      </c>
      <c r="K196" s="281" t="str">
        <f t="shared" si="35"/>
        <v/>
      </c>
      <c r="L196" s="281" t="str">
        <f t="shared" si="36"/>
        <v/>
      </c>
      <c r="M196" s="281" t="str">
        <f t="shared" si="37"/>
        <v/>
      </c>
      <c r="N196" s="284" t="str">
        <f t="shared" si="38"/>
        <v/>
      </c>
      <c r="O196" t="str">
        <f>IF($A196="","",IFERROR(INDEX(Prices[Category],MATCH($A196,Prices[Key],0)),"Uncategorized"))</f>
        <v/>
      </c>
      <c r="P196" s="285" t="str">
        <f t="shared" si="39"/>
        <v/>
      </c>
      <c r="Q196" s="285" t="str">
        <f t="shared" si="40"/>
        <v/>
      </c>
    </row>
    <row r="197" spans="1:17" ht="15" customHeight="1" x14ac:dyDescent="0.2">
      <c r="A197" s="238" t="str">
        <f>IFERROR(INDEX('All Ticker P&amp;L'!$A$2:$A$1001,MATCH(ROWS($A$2:A197),'All Ticker P&amp;L'!$N$2:$N$1001,0)),"")</f>
        <v/>
      </c>
      <c r="B197" s="238" t="str">
        <f t="shared" si="32"/>
        <v/>
      </c>
      <c r="C197" s="238" t="str">
        <f t="shared" si="33"/>
        <v/>
      </c>
      <c r="D197" s="238" t="str">
        <f t="shared" si="34"/>
        <v/>
      </c>
      <c r="E197" s="259" t="str">
        <f>IF($A197="","",SUMIFS(Txn[Signed Units],Txn[Key],$A197))</f>
        <v/>
      </c>
      <c r="F197" s="281" t="str">
        <f>IF($A197="","",SUMIFS(Transactions!$N:$N,Transactions!$L:$L,$A197,Transactions!$U:$U,1))</f>
        <v/>
      </c>
      <c r="G197" s="282" t="str">
        <f>IF($A197="","",IFERROR(F197/SUMIFS(Transactions!$D:$D,Transactions!$L:$L,$A197,Transactions!$U:$U,1,Transactions!$A:$A,1),0))</f>
        <v/>
      </c>
      <c r="H197" s="281" t="str">
        <f>IF($A197="","",SUMIFS(Transactions!$O:$O,Transactions!$L:$L,$A197,Transactions!$U:$U,1))</f>
        <v/>
      </c>
      <c r="I197" s="282" t="str">
        <f>IF($A197="","",IFERROR(INDEX(Prices[Current Price],MATCH($A197,Prices[Key],0)),0))</f>
        <v/>
      </c>
      <c r="J197" s="283" t="str">
        <f>IF($A197="","",IFERROR(INDEX(Prices[FX to SGD],MATCH($A197,Prices[Key],0)),1))</f>
        <v/>
      </c>
      <c r="K197" s="281" t="str">
        <f t="shared" si="35"/>
        <v/>
      </c>
      <c r="L197" s="281" t="str">
        <f t="shared" si="36"/>
        <v/>
      </c>
      <c r="M197" s="281" t="str">
        <f t="shared" si="37"/>
        <v/>
      </c>
      <c r="N197" s="284" t="str">
        <f t="shared" si="38"/>
        <v/>
      </c>
      <c r="O197" t="str">
        <f>IF($A197="","",IFERROR(INDEX(Prices[Category],MATCH($A197,Prices[Key],0)),"Uncategorized"))</f>
        <v/>
      </c>
      <c r="P197" s="285" t="str">
        <f t="shared" si="39"/>
        <v/>
      </c>
      <c r="Q197" s="285" t="str">
        <f t="shared" si="40"/>
        <v/>
      </c>
    </row>
    <row r="198" spans="1:17" ht="15" customHeight="1" x14ac:dyDescent="0.2">
      <c r="A198" s="238" t="str">
        <f>IFERROR(INDEX('All Ticker P&amp;L'!$A$2:$A$1001,MATCH(ROWS($A$2:A198),'All Ticker P&amp;L'!$N$2:$N$1001,0)),"")</f>
        <v/>
      </c>
      <c r="B198" s="238" t="str">
        <f t="shared" si="32"/>
        <v/>
      </c>
      <c r="C198" s="238" t="str">
        <f t="shared" si="33"/>
        <v/>
      </c>
      <c r="D198" s="238" t="str">
        <f t="shared" si="34"/>
        <v/>
      </c>
      <c r="E198" s="259" t="str">
        <f>IF($A198="","",SUMIFS(Txn[Signed Units],Txn[Key],$A198))</f>
        <v/>
      </c>
      <c r="F198" s="281" t="str">
        <f>IF($A198="","",SUMIFS(Transactions!$N:$N,Transactions!$L:$L,$A198,Transactions!$U:$U,1))</f>
        <v/>
      </c>
      <c r="G198" s="282" t="str">
        <f>IF($A198="","",IFERROR(F198/SUMIFS(Transactions!$D:$D,Transactions!$L:$L,$A198,Transactions!$U:$U,1,Transactions!$A:$A,1),0))</f>
        <v/>
      </c>
      <c r="H198" s="281" t="str">
        <f>IF($A198="","",SUMIFS(Transactions!$O:$O,Transactions!$L:$L,$A198,Transactions!$U:$U,1))</f>
        <v/>
      </c>
      <c r="I198" s="282" t="str">
        <f>IF($A198="","",IFERROR(INDEX(Prices[Current Price],MATCH($A198,Prices[Key],0)),0))</f>
        <v/>
      </c>
      <c r="J198" s="283" t="str">
        <f>IF($A198="","",IFERROR(INDEX(Prices[FX to SGD],MATCH($A198,Prices[Key],0)),1))</f>
        <v/>
      </c>
      <c r="K198" s="281" t="str">
        <f t="shared" si="35"/>
        <v/>
      </c>
      <c r="L198" s="281" t="str">
        <f t="shared" si="36"/>
        <v/>
      </c>
      <c r="M198" s="281" t="str">
        <f t="shared" si="37"/>
        <v/>
      </c>
      <c r="N198" s="284" t="str">
        <f t="shared" si="38"/>
        <v/>
      </c>
      <c r="O198" t="str">
        <f>IF($A198="","",IFERROR(INDEX(Prices[Category],MATCH($A198,Prices[Key],0)),"Uncategorized"))</f>
        <v/>
      </c>
      <c r="P198" s="285" t="str">
        <f t="shared" si="39"/>
        <v/>
      </c>
      <c r="Q198" s="285" t="str">
        <f t="shared" si="40"/>
        <v/>
      </c>
    </row>
    <row r="199" spans="1:17" ht="15" customHeight="1" x14ac:dyDescent="0.2">
      <c r="A199" s="238" t="str">
        <f>IFERROR(INDEX('All Ticker P&amp;L'!$A$2:$A$1001,MATCH(ROWS($A$2:A199),'All Ticker P&amp;L'!$N$2:$N$1001,0)),"")</f>
        <v/>
      </c>
      <c r="B199" s="238" t="str">
        <f t="shared" si="32"/>
        <v/>
      </c>
      <c r="C199" s="238" t="str">
        <f t="shared" si="33"/>
        <v/>
      </c>
      <c r="D199" s="238" t="str">
        <f t="shared" si="34"/>
        <v/>
      </c>
      <c r="E199" s="259" t="str">
        <f>IF($A199="","",SUMIFS(Txn[Signed Units],Txn[Key],$A199))</f>
        <v/>
      </c>
      <c r="F199" s="281" t="str">
        <f>IF($A199="","",SUMIFS(Transactions!$N:$N,Transactions!$L:$L,$A199,Transactions!$U:$U,1))</f>
        <v/>
      </c>
      <c r="G199" s="282" t="str">
        <f>IF($A199="","",IFERROR(F199/SUMIFS(Transactions!$D:$D,Transactions!$L:$L,$A199,Transactions!$U:$U,1,Transactions!$A:$A,1),0))</f>
        <v/>
      </c>
      <c r="H199" s="281" t="str">
        <f>IF($A199="","",SUMIFS(Transactions!$O:$O,Transactions!$L:$L,$A199,Transactions!$U:$U,1))</f>
        <v/>
      </c>
      <c r="I199" s="282" t="str">
        <f>IF($A199="","",IFERROR(INDEX(Prices[Current Price],MATCH($A199,Prices[Key],0)),0))</f>
        <v/>
      </c>
      <c r="J199" s="283" t="str">
        <f>IF($A199="","",IFERROR(INDEX(Prices[FX to SGD],MATCH($A199,Prices[Key],0)),1))</f>
        <v/>
      </c>
      <c r="K199" s="281" t="str">
        <f t="shared" si="35"/>
        <v/>
      </c>
      <c r="L199" s="281" t="str">
        <f t="shared" si="36"/>
        <v/>
      </c>
      <c r="M199" s="281" t="str">
        <f t="shared" si="37"/>
        <v/>
      </c>
      <c r="N199" s="284" t="str">
        <f t="shared" si="38"/>
        <v/>
      </c>
      <c r="O199" t="str">
        <f>IF($A199="","",IFERROR(INDEX(Prices[Category],MATCH($A199,Prices[Key],0)),"Uncategorized"))</f>
        <v/>
      </c>
      <c r="P199" s="285" t="str">
        <f t="shared" si="39"/>
        <v/>
      </c>
      <c r="Q199" s="285" t="str">
        <f t="shared" si="40"/>
        <v/>
      </c>
    </row>
    <row r="200" spans="1:17" ht="15" customHeight="1" x14ac:dyDescent="0.2">
      <c r="A200" s="238" t="str">
        <f>IFERROR(INDEX('All Ticker P&amp;L'!$A$2:$A$1001,MATCH(ROWS($A$2:A200),'All Ticker P&amp;L'!$N$2:$N$1001,0)),"")</f>
        <v/>
      </c>
      <c r="B200" s="238" t="str">
        <f t="shared" si="32"/>
        <v/>
      </c>
      <c r="C200" s="238" t="str">
        <f t="shared" si="33"/>
        <v/>
      </c>
      <c r="D200" s="238" t="str">
        <f t="shared" si="34"/>
        <v/>
      </c>
      <c r="E200" s="259" t="str">
        <f>IF($A200="","",SUMIFS(Txn[Signed Units],Txn[Key],$A200))</f>
        <v/>
      </c>
      <c r="F200" s="281" t="str">
        <f>IF($A200="","",SUMIFS(Transactions!$N:$N,Transactions!$L:$L,$A200,Transactions!$U:$U,1))</f>
        <v/>
      </c>
      <c r="G200" s="282" t="str">
        <f>IF($A200="","",IFERROR(F200/SUMIFS(Transactions!$D:$D,Transactions!$L:$L,$A200,Transactions!$U:$U,1,Transactions!$A:$A,1),0))</f>
        <v/>
      </c>
      <c r="H200" s="281" t="str">
        <f>IF($A200="","",SUMIFS(Transactions!$O:$O,Transactions!$L:$L,$A200,Transactions!$U:$U,1))</f>
        <v/>
      </c>
      <c r="I200" s="282" t="str">
        <f>IF($A200="","",IFERROR(INDEX(Prices[Current Price],MATCH($A200,Prices[Key],0)),0))</f>
        <v/>
      </c>
      <c r="J200" s="283" t="str">
        <f>IF($A200="","",IFERROR(INDEX(Prices[FX to SGD],MATCH($A200,Prices[Key],0)),1))</f>
        <v/>
      </c>
      <c r="K200" s="281" t="str">
        <f t="shared" si="35"/>
        <v/>
      </c>
      <c r="L200" s="281" t="str">
        <f t="shared" si="36"/>
        <v/>
      </c>
      <c r="M200" s="281" t="str">
        <f t="shared" si="37"/>
        <v/>
      </c>
      <c r="N200" s="284" t="str">
        <f t="shared" si="38"/>
        <v/>
      </c>
      <c r="O200" t="str">
        <f>IF($A200="","",IFERROR(INDEX(Prices[Category],MATCH($A200,Prices[Key],0)),"Uncategorized"))</f>
        <v/>
      </c>
      <c r="P200" s="285" t="str">
        <f t="shared" si="39"/>
        <v/>
      </c>
      <c r="Q200" s="285" t="str">
        <f t="shared" si="40"/>
        <v/>
      </c>
    </row>
    <row r="201" spans="1:17" ht="15" customHeight="1" x14ac:dyDescent="0.2">
      <c r="A201" s="238" t="str">
        <f>IFERROR(INDEX('All Ticker P&amp;L'!$A$2:$A$1001,MATCH(ROWS($A$2:A201),'All Ticker P&amp;L'!$N$2:$N$1001,0)),"")</f>
        <v/>
      </c>
      <c r="B201" s="238" t="str">
        <f t="shared" si="32"/>
        <v/>
      </c>
      <c r="C201" s="238" t="str">
        <f t="shared" si="33"/>
        <v/>
      </c>
      <c r="D201" s="238" t="str">
        <f t="shared" si="34"/>
        <v/>
      </c>
      <c r="E201" s="259" t="str">
        <f>IF($A201="","",SUMIFS(Txn[Signed Units],Txn[Key],$A201))</f>
        <v/>
      </c>
      <c r="F201" s="281" t="str">
        <f>IF($A201="","",SUMIFS(Transactions!$N:$N,Transactions!$L:$L,$A201,Transactions!$U:$U,1))</f>
        <v/>
      </c>
      <c r="G201" s="282" t="str">
        <f>IF($A201="","",IFERROR(F201/SUMIFS(Transactions!$D:$D,Transactions!$L:$L,$A201,Transactions!$U:$U,1,Transactions!$A:$A,1),0))</f>
        <v/>
      </c>
      <c r="H201" s="281" t="str">
        <f>IF($A201="","",SUMIFS(Transactions!$O:$O,Transactions!$L:$L,$A201,Transactions!$U:$U,1))</f>
        <v/>
      </c>
      <c r="I201" s="282" t="str">
        <f>IF($A201="","",IFERROR(INDEX(Prices[Current Price],MATCH($A201,Prices[Key],0)),0))</f>
        <v/>
      </c>
      <c r="J201" s="283" t="str">
        <f>IF($A201="","",IFERROR(INDEX(Prices[FX to SGD],MATCH($A201,Prices[Key],0)),1))</f>
        <v/>
      </c>
      <c r="K201" s="281" t="str">
        <f t="shared" si="35"/>
        <v/>
      </c>
      <c r="L201" s="281" t="str">
        <f t="shared" si="36"/>
        <v/>
      </c>
      <c r="M201" s="281" t="str">
        <f t="shared" si="37"/>
        <v/>
      </c>
      <c r="N201" s="284" t="str">
        <f t="shared" si="38"/>
        <v/>
      </c>
      <c r="O201" t="str">
        <f>IF($A201="","",IFERROR(INDEX(Prices[Category],MATCH($A201,Prices[Key],0)),"Uncategorized"))</f>
        <v/>
      </c>
      <c r="P201" s="285" t="str">
        <f t="shared" si="39"/>
        <v/>
      </c>
      <c r="Q201" s="285" t="str">
        <f t="shared" si="40"/>
        <v/>
      </c>
    </row>
    <row r="202" spans="1:17" ht="15" customHeight="1" x14ac:dyDescent="0.2">
      <c r="A202" s="238" t="str">
        <f>IFERROR(INDEX('All Ticker P&amp;L'!$A$2:$A$1001,MATCH(ROWS($A$2:A202),'All Ticker P&amp;L'!$N$2:$N$1001,0)),"")</f>
        <v/>
      </c>
      <c r="B202" s="238" t="str">
        <f t="shared" si="32"/>
        <v/>
      </c>
      <c r="C202" s="238" t="str">
        <f t="shared" si="33"/>
        <v/>
      </c>
      <c r="D202" s="238" t="str">
        <f t="shared" si="34"/>
        <v/>
      </c>
      <c r="E202" s="259" t="str">
        <f>IF($A202="","",SUMIFS(Txn[Signed Units],Txn[Key],$A202))</f>
        <v/>
      </c>
      <c r="F202" s="281" t="str">
        <f>IF($A202="","",SUMIFS(Transactions!$N:$N,Transactions!$L:$L,$A202,Transactions!$U:$U,1))</f>
        <v/>
      </c>
      <c r="G202" s="282" t="str">
        <f>IF($A202="","",IFERROR(F202/SUMIFS(Transactions!$D:$D,Transactions!$L:$L,$A202,Transactions!$U:$U,1,Transactions!$A:$A,1),0))</f>
        <v/>
      </c>
      <c r="H202" s="281" t="str">
        <f>IF($A202="","",SUMIFS(Transactions!$O:$O,Transactions!$L:$L,$A202,Transactions!$U:$U,1))</f>
        <v/>
      </c>
      <c r="I202" s="282" t="str">
        <f>IF($A202="","",IFERROR(INDEX(Prices[Current Price],MATCH($A202,Prices[Key],0)),0))</f>
        <v/>
      </c>
      <c r="J202" s="283" t="str">
        <f>IF($A202="","",IFERROR(INDEX(Prices[FX to SGD],MATCH($A202,Prices[Key],0)),1))</f>
        <v/>
      </c>
      <c r="K202" s="281" t="str">
        <f t="shared" si="35"/>
        <v/>
      </c>
      <c r="L202" s="281" t="str">
        <f t="shared" si="36"/>
        <v/>
      </c>
      <c r="M202" s="281" t="str">
        <f t="shared" si="37"/>
        <v/>
      </c>
      <c r="N202" s="284" t="str">
        <f t="shared" si="38"/>
        <v/>
      </c>
      <c r="O202" t="str">
        <f>IF($A202="","",IFERROR(INDEX(Prices[Category],MATCH($A202,Prices[Key],0)),"Uncategorized"))</f>
        <v/>
      </c>
      <c r="P202" s="285" t="str">
        <f t="shared" si="39"/>
        <v/>
      </c>
      <c r="Q202" s="285" t="str">
        <f t="shared" si="40"/>
        <v/>
      </c>
    </row>
    <row r="203" spans="1:17" ht="15" customHeight="1" x14ac:dyDescent="0.2">
      <c r="A203" s="238" t="str">
        <f>IFERROR(INDEX('All Ticker P&amp;L'!$A$2:$A$1001,MATCH(ROWS($A$2:A203),'All Ticker P&amp;L'!$N$2:$N$1001,0)),"")</f>
        <v/>
      </c>
      <c r="B203" s="238" t="str">
        <f t="shared" si="32"/>
        <v/>
      </c>
      <c r="C203" s="238" t="str">
        <f t="shared" si="33"/>
        <v/>
      </c>
      <c r="D203" s="238" t="str">
        <f t="shared" si="34"/>
        <v/>
      </c>
      <c r="E203" s="259" t="str">
        <f>IF($A203="","",SUMIFS(Txn[Signed Units],Txn[Key],$A203))</f>
        <v/>
      </c>
      <c r="F203" s="281" t="str">
        <f>IF($A203="","",SUMIFS(Transactions!$N:$N,Transactions!$L:$L,$A203,Transactions!$U:$U,1))</f>
        <v/>
      </c>
      <c r="G203" s="282" t="str">
        <f>IF($A203="","",IFERROR(F203/SUMIFS(Transactions!$D:$D,Transactions!$L:$L,$A203,Transactions!$U:$U,1,Transactions!$A:$A,1),0))</f>
        <v/>
      </c>
      <c r="H203" s="281" t="str">
        <f>IF($A203="","",SUMIFS(Transactions!$O:$O,Transactions!$L:$L,$A203,Transactions!$U:$U,1))</f>
        <v/>
      </c>
      <c r="I203" s="282" t="str">
        <f>IF($A203="","",IFERROR(INDEX(Prices[Current Price],MATCH($A203,Prices[Key],0)),0))</f>
        <v/>
      </c>
      <c r="J203" s="283" t="str">
        <f>IF($A203="","",IFERROR(INDEX(Prices[FX to SGD],MATCH($A203,Prices[Key],0)),1))</f>
        <v/>
      </c>
      <c r="K203" s="281" t="str">
        <f t="shared" si="35"/>
        <v/>
      </c>
      <c r="L203" s="281" t="str">
        <f t="shared" si="36"/>
        <v/>
      </c>
      <c r="M203" s="281" t="str">
        <f t="shared" si="37"/>
        <v/>
      </c>
      <c r="N203" s="284" t="str">
        <f t="shared" si="38"/>
        <v/>
      </c>
      <c r="O203" t="str">
        <f>IF($A203="","",IFERROR(INDEX(Prices[Category],MATCH($A203,Prices[Key],0)),"Uncategorized"))</f>
        <v/>
      </c>
      <c r="P203" s="285" t="str">
        <f t="shared" si="39"/>
        <v/>
      </c>
      <c r="Q203" s="285" t="str">
        <f t="shared" si="40"/>
        <v/>
      </c>
    </row>
    <row r="204" spans="1:17" ht="15" customHeight="1" x14ac:dyDescent="0.2">
      <c r="A204" s="238" t="str">
        <f>IFERROR(INDEX('All Ticker P&amp;L'!$A$2:$A$1001,MATCH(ROWS($A$2:A204),'All Ticker P&amp;L'!$N$2:$N$1001,0)),"")</f>
        <v/>
      </c>
      <c r="B204" s="238" t="str">
        <f t="shared" si="32"/>
        <v/>
      </c>
      <c r="C204" s="238" t="str">
        <f t="shared" si="33"/>
        <v/>
      </c>
      <c r="D204" s="238" t="str">
        <f t="shared" si="34"/>
        <v/>
      </c>
      <c r="E204" s="259" t="str">
        <f>IF($A204="","",SUMIFS(Txn[Signed Units],Txn[Key],$A204))</f>
        <v/>
      </c>
      <c r="F204" s="281" t="str">
        <f>IF($A204="","",SUMIFS(Transactions!$N:$N,Transactions!$L:$L,$A204,Transactions!$U:$U,1))</f>
        <v/>
      </c>
      <c r="G204" s="282" t="str">
        <f>IF($A204="","",IFERROR(F204/SUMIFS(Transactions!$D:$D,Transactions!$L:$L,$A204,Transactions!$U:$U,1,Transactions!$A:$A,1),0))</f>
        <v/>
      </c>
      <c r="H204" s="281" t="str">
        <f>IF($A204="","",SUMIFS(Transactions!$O:$O,Transactions!$L:$L,$A204,Transactions!$U:$U,1))</f>
        <v/>
      </c>
      <c r="I204" s="282" t="str">
        <f>IF($A204="","",IFERROR(INDEX(Prices[Current Price],MATCH($A204,Prices[Key],0)),0))</f>
        <v/>
      </c>
      <c r="J204" s="283" t="str">
        <f>IF($A204="","",IFERROR(INDEX(Prices[FX to SGD],MATCH($A204,Prices[Key],0)),1))</f>
        <v/>
      </c>
      <c r="K204" s="281" t="str">
        <f t="shared" si="35"/>
        <v/>
      </c>
      <c r="L204" s="281" t="str">
        <f t="shared" si="36"/>
        <v/>
      </c>
      <c r="M204" s="281" t="str">
        <f t="shared" si="37"/>
        <v/>
      </c>
      <c r="N204" s="284" t="str">
        <f t="shared" si="38"/>
        <v/>
      </c>
      <c r="O204" t="str">
        <f>IF($A204="","",IFERROR(INDEX(Prices[Category],MATCH($A204,Prices[Key],0)),"Uncategorized"))</f>
        <v/>
      </c>
      <c r="P204" s="285" t="str">
        <f t="shared" si="39"/>
        <v/>
      </c>
      <c r="Q204" s="285" t="str">
        <f t="shared" si="40"/>
        <v/>
      </c>
    </row>
    <row r="205" spans="1:17" ht="15" customHeight="1" x14ac:dyDescent="0.2">
      <c r="A205" s="238" t="str">
        <f>IFERROR(INDEX('All Ticker P&amp;L'!$A$2:$A$1001,MATCH(ROWS($A$2:A205),'All Ticker P&amp;L'!$N$2:$N$1001,0)),"")</f>
        <v/>
      </c>
      <c r="B205" s="238" t="str">
        <f t="shared" si="32"/>
        <v/>
      </c>
      <c r="C205" s="238" t="str">
        <f t="shared" si="33"/>
        <v/>
      </c>
      <c r="D205" s="238" t="str">
        <f t="shared" si="34"/>
        <v/>
      </c>
      <c r="E205" s="259" t="str">
        <f>IF($A205="","",SUMIFS(Txn[Signed Units],Txn[Key],$A205))</f>
        <v/>
      </c>
      <c r="F205" s="281" t="str">
        <f>IF($A205="","",SUMIFS(Transactions!$N:$N,Transactions!$L:$L,$A205,Transactions!$U:$U,1))</f>
        <v/>
      </c>
      <c r="G205" s="282" t="str">
        <f>IF($A205="","",IFERROR(F205/SUMIFS(Transactions!$D:$D,Transactions!$L:$L,$A205,Transactions!$U:$U,1,Transactions!$A:$A,1),0))</f>
        <v/>
      </c>
      <c r="H205" s="281" t="str">
        <f>IF($A205="","",SUMIFS(Transactions!$O:$O,Transactions!$L:$L,$A205,Transactions!$U:$U,1))</f>
        <v/>
      </c>
      <c r="I205" s="282" t="str">
        <f>IF($A205="","",IFERROR(INDEX(Prices[Current Price],MATCH($A205,Prices[Key],0)),0))</f>
        <v/>
      </c>
      <c r="J205" s="283" t="str">
        <f>IF($A205="","",IFERROR(INDEX(Prices[FX to SGD],MATCH($A205,Prices[Key],0)),1))</f>
        <v/>
      </c>
      <c r="K205" s="281" t="str">
        <f t="shared" si="35"/>
        <v/>
      </c>
      <c r="L205" s="281" t="str">
        <f t="shared" si="36"/>
        <v/>
      </c>
      <c r="M205" s="281" t="str">
        <f t="shared" si="37"/>
        <v/>
      </c>
      <c r="N205" s="284" t="str">
        <f t="shared" si="38"/>
        <v/>
      </c>
      <c r="O205" t="str">
        <f>IF($A205="","",IFERROR(INDEX(Prices[Category],MATCH($A205,Prices[Key],0)),"Uncategorized"))</f>
        <v/>
      </c>
      <c r="P205" s="285" t="str">
        <f t="shared" si="39"/>
        <v/>
      </c>
      <c r="Q205" s="285" t="str">
        <f t="shared" si="40"/>
        <v/>
      </c>
    </row>
    <row r="206" spans="1:17" ht="15" customHeight="1" x14ac:dyDescent="0.2">
      <c r="A206" s="238" t="str">
        <f>IFERROR(INDEX('All Ticker P&amp;L'!$A$2:$A$1001,MATCH(ROWS($A$2:A206),'All Ticker P&amp;L'!$N$2:$N$1001,0)),"")</f>
        <v/>
      </c>
      <c r="B206" s="238" t="str">
        <f t="shared" si="32"/>
        <v/>
      </c>
      <c r="C206" s="238" t="str">
        <f t="shared" si="33"/>
        <v/>
      </c>
      <c r="D206" s="238" t="str">
        <f t="shared" si="34"/>
        <v/>
      </c>
      <c r="E206" s="259" t="str">
        <f>IF($A206="","",SUMIFS(Txn[Signed Units],Txn[Key],$A206))</f>
        <v/>
      </c>
      <c r="F206" s="281" t="str">
        <f>IF($A206="","",SUMIFS(Transactions!$N:$N,Transactions!$L:$L,$A206,Transactions!$U:$U,1))</f>
        <v/>
      </c>
      <c r="G206" s="282" t="str">
        <f>IF($A206="","",IFERROR(F206/SUMIFS(Transactions!$D:$D,Transactions!$L:$L,$A206,Transactions!$U:$U,1,Transactions!$A:$A,1),0))</f>
        <v/>
      </c>
      <c r="H206" s="281" t="str">
        <f>IF($A206="","",SUMIFS(Transactions!$O:$O,Transactions!$L:$L,$A206,Transactions!$U:$U,1))</f>
        <v/>
      </c>
      <c r="I206" s="282" t="str">
        <f>IF($A206="","",IFERROR(INDEX(Prices[Current Price],MATCH($A206,Prices[Key],0)),0))</f>
        <v/>
      </c>
      <c r="J206" s="283" t="str">
        <f>IF($A206="","",IFERROR(INDEX(Prices[FX to SGD],MATCH($A206,Prices[Key],0)),1))</f>
        <v/>
      </c>
      <c r="K206" s="281" t="str">
        <f t="shared" si="35"/>
        <v/>
      </c>
      <c r="L206" s="281" t="str">
        <f t="shared" si="36"/>
        <v/>
      </c>
      <c r="M206" s="281" t="str">
        <f t="shared" si="37"/>
        <v/>
      </c>
      <c r="N206" s="284" t="str">
        <f t="shared" si="38"/>
        <v/>
      </c>
      <c r="O206" t="str">
        <f>IF($A206="","",IFERROR(INDEX(Prices[Category],MATCH($A206,Prices[Key],0)),"Uncategorized"))</f>
        <v/>
      </c>
      <c r="P206" s="285" t="str">
        <f t="shared" si="39"/>
        <v/>
      </c>
      <c r="Q206" s="285" t="str">
        <f t="shared" si="40"/>
        <v/>
      </c>
    </row>
    <row r="207" spans="1:17" ht="15" customHeight="1" x14ac:dyDescent="0.2">
      <c r="A207" s="238" t="str">
        <f>IFERROR(INDEX('All Ticker P&amp;L'!$A$2:$A$1001,MATCH(ROWS($A$2:A207),'All Ticker P&amp;L'!$N$2:$N$1001,0)),"")</f>
        <v/>
      </c>
      <c r="B207" s="238" t="str">
        <f t="shared" si="32"/>
        <v/>
      </c>
      <c r="C207" s="238" t="str">
        <f t="shared" si="33"/>
        <v/>
      </c>
      <c r="D207" s="238" t="str">
        <f t="shared" si="34"/>
        <v/>
      </c>
      <c r="E207" s="259" t="str">
        <f>IF($A207="","",SUMIFS(Txn[Signed Units],Txn[Key],$A207))</f>
        <v/>
      </c>
      <c r="F207" s="281" t="str">
        <f>IF($A207="","",SUMIFS(Transactions!$N:$N,Transactions!$L:$L,$A207,Transactions!$U:$U,1))</f>
        <v/>
      </c>
      <c r="G207" s="282" t="str">
        <f>IF($A207="","",IFERROR(F207/SUMIFS(Transactions!$D:$D,Transactions!$L:$L,$A207,Transactions!$U:$U,1,Transactions!$A:$A,1),0))</f>
        <v/>
      </c>
      <c r="H207" s="281" t="str">
        <f>IF($A207="","",SUMIFS(Transactions!$O:$O,Transactions!$L:$L,$A207,Transactions!$U:$U,1))</f>
        <v/>
      </c>
      <c r="I207" s="282" t="str">
        <f>IF($A207="","",IFERROR(INDEX(Prices[Current Price],MATCH($A207,Prices[Key],0)),0))</f>
        <v/>
      </c>
      <c r="J207" s="283" t="str">
        <f>IF($A207="","",IFERROR(INDEX(Prices[FX to SGD],MATCH($A207,Prices[Key],0)),1))</f>
        <v/>
      </c>
      <c r="K207" s="281" t="str">
        <f t="shared" si="35"/>
        <v/>
      </c>
      <c r="L207" s="281" t="str">
        <f t="shared" si="36"/>
        <v/>
      </c>
      <c r="M207" s="281" t="str">
        <f t="shared" si="37"/>
        <v/>
      </c>
      <c r="N207" s="284" t="str">
        <f t="shared" si="38"/>
        <v/>
      </c>
      <c r="O207" t="str">
        <f>IF($A207="","",IFERROR(INDEX(Prices[Category],MATCH($A207,Prices[Key],0)),"Uncategorized"))</f>
        <v/>
      </c>
      <c r="P207" s="285" t="str">
        <f t="shared" si="39"/>
        <v/>
      </c>
      <c r="Q207" s="285" t="str">
        <f t="shared" si="40"/>
        <v/>
      </c>
    </row>
    <row r="208" spans="1:17" ht="15" customHeight="1" x14ac:dyDescent="0.2">
      <c r="A208" s="238" t="str">
        <f>IFERROR(INDEX('All Ticker P&amp;L'!$A$2:$A$1001,MATCH(ROWS($A$2:A208),'All Ticker P&amp;L'!$N$2:$N$1001,0)),"")</f>
        <v/>
      </c>
      <c r="B208" s="238" t="str">
        <f t="shared" si="32"/>
        <v/>
      </c>
      <c r="C208" s="238" t="str">
        <f t="shared" si="33"/>
        <v/>
      </c>
      <c r="D208" s="238" t="str">
        <f t="shared" si="34"/>
        <v/>
      </c>
      <c r="E208" s="259" t="str">
        <f>IF($A208="","",SUMIFS(Txn[Signed Units],Txn[Key],$A208))</f>
        <v/>
      </c>
      <c r="F208" s="281" t="str">
        <f>IF($A208="","",SUMIFS(Transactions!$N:$N,Transactions!$L:$L,$A208,Transactions!$U:$U,1))</f>
        <v/>
      </c>
      <c r="G208" s="282" t="str">
        <f>IF($A208="","",IFERROR(F208/SUMIFS(Transactions!$D:$D,Transactions!$L:$L,$A208,Transactions!$U:$U,1,Transactions!$A:$A,1),0))</f>
        <v/>
      </c>
      <c r="H208" s="281" t="str">
        <f>IF($A208="","",SUMIFS(Transactions!$O:$O,Transactions!$L:$L,$A208,Transactions!$U:$U,1))</f>
        <v/>
      </c>
      <c r="I208" s="282" t="str">
        <f>IF($A208="","",IFERROR(INDEX(Prices[Current Price],MATCH($A208,Prices[Key],0)),0))</f>
        <v/>
      </c>
      <c r="J208" s="283" t="str">
        <f>IF($A208="","",IFERROR(INDEX(Prices[FX to SGD],MATCH($A208,Prices[Key],0)),1))</f>
        <v/>
      </c>
      <c r="K208" s="281" t="str">
        <f t="shared" si="35"/>
        <v/>
      </c>
      <c r="L208" s="281" t="str">
        <f t="shared" si="36"/>
        <v/>
      </c>
      <c r="M208" s="281" t="str">
        <f t="shared" si="37"/>
        <v/>
      </c>
      <c r="N208" s="284" t="str">
        <f t="shared" si="38"/>
        <v/>
      </c>
      <c r="O208" t="str">
        <f>IF($A208="","",IFERROR(INDEX(Prices[Category],MATCH($A208,Prices[Key],0)),"Uncategorized"))</f>
        <v/>
      </c>
      <c r="P208" s="285" t="str">
        <f t="shared" si="39"/>
        <v/>
      </c>
      <c r="Q208" s="285" t="str">
        <f t="shared" si="40"/>
        <v/>
      </c>
    </row>
    <row r="209" spans="1:17" ht="15" customHeight="1" x14ac:dyDescent="0.2">
      <c r="A209" s="238" t="str">
        <f>IFERROR(INDEX('All Ticker P&amp;L'!$A$2:$A$1001,MATCH(ROWS($A$2:A209),'All Ticker P&amp;L'!$N$2:$N$1001,0)),"")</f>
        <v/>
      </c>
      <c r="B209" s="238" t="str">
        <f t="shared" si="32"/>
        <v/>
      </c>
      <c r="C209" s="238" t="str">
        <f t="shared" si="33"/>
        <v/>
      </c>
      <c r="D209" s="238" t="str">
        <f t="shared" si="34"/>
        <v/>
      </c>
      <c r="E209" s="259" t="str">
        <f>IF($A209="","",SUMIFS(Txn[Signed Units],Txn[Key],$A209))</f>
        <v/>
      </c>
      <c r="F209" s="281" t="str">
        <f>IF($A209="","",SUMIFS(Transactions!$N:$N,Transactions!$L:$L,$A209,Transactions!$U:$U,1))</f>
        <v/>
      </c>
      <c r="G209" s="282" t="str">
        <f>IF($A209="","",IFERROR(F209/SUMIFS(Transactions!$D:$D,Transactions!$L:$L,$A209,Transactions!$U:$U,1,Transactions!$A:$A,1),0))</f>
        <v/>
      </c>
      <c r="H209" s="281" t="str">
        <f>IF($A209="","",SUMIFS(Transactions!$O:$O,Transactions!$L:$L,$A209,Transactions!$U:$U,1))</f>
        <v/>
      </c>
      <c r="I209" s="282" t="str">
        <f>IF($A209="","",IFERROR(INDEX(Prices[Current Price],MATCH($A209,Prices[Key],0)),0))</f>
        <v/>
      </c>
      <c r="J209" s="283" t="str">
        <f>IF($A209="","",IFERROR(INDEX(Prices[FX to SGD],MATCH($A209,Prices[Key],0)),1))</f>
        <v/>
      </c>
      <c r="K209" s="281" t="str">
        <f t="shared" si="35"/>
        <v/>
      </c>
      <c r="L209" s="281" t="str">
        <f t="shared" si="36"/>
        <v/>
      </c>
      <c r="M209" s="281" t="str">
        <f t="shared" si="37"/>
        <v/>
      </c>
      <c r="N209" s="284" t="str">
        <f t="shared" si="38"/>
        <v/>
      </c>
      <c r="O209" t="str">
        <f>IF($A209="","",IFERROR(INDEX(Prices[Category],MATCH($A209,Prices[Key],0)),"Uncategorized"))</f>
        <v/>
      </c>
      <c r="P209" s="285" t="str">
        <f t="shared" si="39"/>
        <v/>
      </c>
      <c r="Q209" s="285" t="str">
        <f t="shared" si="40"/>
        <v/>
      </c>
    </row>
    <row r="210" spans="1:17" ht="15" customHeight="1" x14ac:dyDescent="0.2">
      <c r="A210" s="238" t="str">
        <f>IFERROR(INDEX('All Ticker P&amp;L'!$A$2:$A$1001,MATCH(ROWS($A$2:A210),'All Ticker P&amp;L'!$N$2:$N$1001,0)),"")</f>
        <v/>
      </c>
      <c r="B210" s="238" t="str">
        <f t="shared" si="32"/>
        <v/>
      </c>
      <c r="C210" s="238" t="str">
        <f t="shared" si="33"/>
        <v/>
      </c>
      <c r="D210" s="238" t="str">
        <f t="shared" si="34"/>
        <v/>
      </c>
      <c r="E210" s="259" t="str">
        <f>IF($A210="","",SUMIFS(Txn[Signed Units],Txn[Key],$A210))</f>
        <v/>
      </c>
      <c r="F210" s="281" t="str">
        <f>IF($A210="","",SUMIFS(Transactions!$N:$N,Transactions!$L:$L,$A210,Transactions!$U:$U,1))</f>
        <v/>
      </c>
      <c r="G210" s="282" t="str">
        <f>IF($A210="","",IFERROR(F210/SUMIFS(Transactions!$D:$D,Transactions!$L:$L,$A210,Transactions!$U:$U,1,Transactions!$A:$A,1),0))</f>
        <v/>
      </c>
      <c r="H210" s="281" t="str">
        <f>IF($A210="","",SUMIFS(Transactions!$O:$O,Transactions!$L:$L,$A210,Transactions!$U:$U,1))</f>
        <v/>
      </c>
      <c r="I210" s="282" t="str">
        <f>IF($A210="","",IFERROR(INDEX(Prices[Current Price],MATCH($A210,Prices[Key],0)),0))</f>
        <v/>
      </c>
      <c r="J210" s="283" t="str">
        <f>IF($A210="","",IFERROR(INDEX(Prices[FX to SGD],MATCH($A210,Prices[Key],0)),1))</f>
        <v/>
      </c>
      <c r="K210" s="281" t="str">
        <f t="shared" si="35"/>
        <v/>
      </c>
      <c r="L210" s="281" t="str">
        <f t="shared" si="36"/>
        <v/>
      </c>
      <c r="M210" s="281" t="str">
        <f t="shared" si="37"/>
        <v/>
      </c>
      <c r="N210" s="284" t="str">
        <f t="shared" si="38"/>
        <v/>
      </c>
      <c r="O210" t="str">
        <f>IF($A210="","",IFERROR(INDEX(Prices[Category],MATCH($A210,Prices[Key],0)),"Uncategorized"))</f>
        <v/>
      </c>
      <c r="P210" s="285" t="str">
        <f t="shared" si="39"/>
        <v/>
      </c>
      <c r="Q210" s="285" t="str">
        <f t="shared" si="40"/>
        <v/>
      </c>
    </row>
    <row r="211" spans="1:17" ht="15" customHeight="1" x14ac:dyDescent="0.2">
      <c r="A211" s="238" t="str">
        <f>IFERROR(INDEX('All Ticker P&amp;L'!$A$2:$A$1001,MATCH(ROWS($A$2:A211),'All Ticker P&amp;L'!$N$2:$N$1001,0)),"")</f>
        <v/>
      </c>
      <c r="B211" s="238" t="str">
        <f t="shared" si="32"/>
        <v/>
      </c>
      <c r="C211" s="238" t="str">
        <f t="shared" si="33"/>
        <v/>
      </c>
      <c r="D211" s="238" t="str">
        <f t="shared" si="34"/>
        <v/>
      </c>
      <c r="E211" s="259" t="str">
        <f>IF($A211="","",SUMIFS(Txn[Signed Units],Txn[Key],$A211))</f>
        <v/>
      </c>
      <c r="F211" s="281" t="str">
        <f>IF($A211="","",SUMIFS(Transactions!$N:$N,Transactions!$L:$L,$A211,Transactions!$U:$U,1))</f>
        <v/>
      </c>
      <c r="G211" s="282" t="str">
        <f>IF($A211="","",IFERROR(F211/SUMIFS(Transactions!$D:$D,Transactions!$L:$L,$A211,Transactions!$U:$U,1,Transactions!$A:$A,1),0))</f>
        <v/>
      </c>
      <c r="H211" s="281" t="str">
        <f>IF($A211="","",SUMIFS(Transactions!$O:$O,Transactions!$L:$L,$A211,Transactions!$U:$U,1))</f>
        <v/>
      </c>
      <c r="I211" s="282" t="str">
        <f>IF($A211="","",IFERROR(INDEX(Prices[Current Price],MATCH($A211,Prices[Key],0)),0))</f>
        <v/>
      </c>
      <c r="J211" s="283" t="str">
        <f>IF($A211="","",IFERROR(INDEX(Prices[FX to SGD],MATCH($A211,Prices[Key],0)),1))</f>
        <v/>
      </c>
      <c r="K211" s="281" t="str">
        <f t="shared" si="35"/>
        <v/>
      </c>
      <c r="L211" s="281" t="str">
        <f t="shared" si="36"/>
        <v/>
      </c>
      <c r="M211" s="281" t="str">
        <f t="shared" si="37"/>
        <v/>
      </c>
      <c r="N211" s="284" t="str">
        <f t="shared" si="38"/>
        <v/>
      </c>
      <c r="O211" t="str">
        <f>IF($A211="","",IFERROR(INDEX(Prices[Category],MATCH($A211,Prices[Key],0)),"Uncategorized"))</f>
        <v/>
      </c>
      <c r="P211" s="285" t="str">
        <f t="shared" si="39"/>
        <v/>
      </c>
      <c r="Q211" s="285" t="str">
        <f t="shared" si="40"/>
        <v/>
      </c>
    </row>
    <row r="212" spans="1:17" ht="15" customHeight="1" x14ac:dyDescent="0.2">
      <c r="A212" s="238" t="str">
        <f>IFERROR(INDEX('All Ticker P&amp;L'!$A$2:$A$1001,MATCH(ROWS($A$2:A212),'All Ticker P&amp;L'!$N$2:$N$1001,0)),"")</f>
        <v/>
      </c>
      <c r="B212" s="238" t="str">
        <f t="shared" si="32"/>
        <v/>
      </c>
      <c r="C212" s="238" t="str">
        <f t="shared" si="33"/>
        <v/>
      </c>
      <c r="D212" s="238" t="str">
        <f t="shared" si="34"/>
        <v/>
      </c>
      <c r="E212" s="259" t="str">
        <f>IF($A212="","",SUMIFS(Txn[Signed Units],Txn[Key],$A212))</f>
        <v/>
      </c>
      <c r="F212" s="281" t="str">
        <f>IF($A212="","",SUMIFS(Transactions!$N:$N,Transactions!$L:$L,$A212,Transactions!$U:$U,1))</f>
        <v/>
      </c>
      <c r="G212" s="282" t="str">
        <f>IF($A212="","",IFERROR(F212/SUMIFS(Transactions!$D:$D,Transactions!$L:$L,$A212,Transactions!$U:$U,1,Transactions!$A:$A,1),0))</f>
        <v/>
      </c>
      <c r="H212" s="281" t="str">
        <f>IF($A212="","",SUMIFS(Transactions!$O:$O,Transactions!$L:$L,$A212,Transactions!$U:$U,1))</f>
        <v/>
      </c>
      <c r="I212" s="282" t="str">
        <f>IF($A212="","",IFERROR(INDEX(Prices[Current Price],MATCH($A212,Prices[Key],0)),0))</f>
        <v/>
      </c>
      <c r="J212" s="283" t="str">
        <f>IF($A212="","",IFERROR(INDEX(Prices[FX to SGD],MATCH($A212,Prices[Key],0)),1))</f>
        <v/>
      </c>
      <c r="K212" s="281" t="str">
        <f t="shared" si="35"/>
        <v/>
      </c>
      <c r="L212" s="281" t="str">
        <f t="shared" si="36"/>
        <v/>
      </c>
      <c r="M212" s="281" t="str">
        <f t="shared" si="37"/>
        <v/>
      </c>
      <c r="N212" s="284" t="str">
        <f t="shared" si="38"/>
        <v/>
      </c>
      <c r="O212" t="str">
        <f>IF($A212="","",IFERROR(INDEX(Prices[Category],MATCH($A212,Prices[Key],0)),"Uncategorized"))</f>
        <v/>
      </c>
      <c r="P212" s="285" t="str">
        <f t="shared" si="39"/>
        <v/>
      </c>
      <c r="Q212" s="285" t="str">
        <f t="shared" si="40"/>
        <v/>
      </c>
    </row>
    <row r="213" spans="1:17" ht="15" customHeight="1" x14ac:dyDescent="0.2">
      <c r="A213" s="238" t="str">
        <f>IFERROR(INDEX('All Ticker P&amp;L'!$A$2:$A$1001,MATCH(ROWS($A$2:A213),'All Ticker P&amp;L'!$N$2:$N$1001,0)),"")</f>
        <v/>
      </c>
      <c r="B213" s="238" t="str">
        <f t="shared" si="32"/>
        <v/>
      </c>
      <c r="C213" s="238" t="str">
        <f t="shared" si="33"/>
        <v/>
      </c>
      <c r="D213" s="238" t="str">
        <f t="shared" si="34"/>
        <v/>
      </c>
      <c r="E213" s="259" t="str">
        <f>IF($A213="","",SUMIFS(Txn[Signed Units],Txn[Key],$A213))</f>
        <v/>
      </c>
      <c r="F213" s="281" t="str">
        <f>IF($A213="","",SUMIFS(Transactions!$N:$N,Transactions!$L:$L,$A213,Transactions!$U:$U,1))</f>
        <v/>
      </c>
      <c r="G213" s="282" t="str">
        <f>IF($A213="","",IFERROR(F213/SUMIFS(Transactions!$D:$D,Transactions!$L:$L,$A213,Transactions!$U:$U,1,Transactions!$A:$A,1),0))</f>
        <v/>
      </c>
      <c r="H213" s="281" t="str">
        <f>IF($A213="","",SUMIFS(Transactions!$O:$O,Transactions!$L:$L,$A213,Transactions!$U:$U,1))</f>
        <v/>
      </c>
      <c r="I213" s="282" t="str">
        <f>IF($A213="","",IFERROR(INDEX(Prices[Current Price],MATCH($A213,Prices[Key],0)),0))</f>
        <v/>
      </c>
      <c r="J213" s="283" t="str">
        <f>IF($A213="","",IFERROR(INDEX(Prices[FX to SGD],MATCH($A213,Prices[Key],0)),1))</f>
        <v/>
      </c>
      <c r="K213" s="281" t="str">
        <f t="shared" si="35"/>
        <v/>
      </c>
      <c r="L213" s="281" t="str">
        <f t="shared" si="36"/>
        <v/>
      </c>
      <c r="M213" s="281" t="str">
        <f t="shared" si="37"/>
        <v/>
      </c>
      <c r="N213" s="284" t="str">
        <f t="shared" si="38"/>
        <v/>
      </c>
      <c r="O213" t="str">
        <f>IF($A213="","",IFERROR(INDEX(Prices[Category],MATCH($A213,Prices[Key],0)),"Uncategorized"))</f>
        <v/>
      </c>
      <c r="P213" s="285" t="str">
        <f t="shared" si="39"/>
        <v/>
      </c>
      <c r="Q213" s="285" t="str">
        <f t="shared" si="40"/>
        <v/>
      </c>
    </row>
    <row r="214" spans="1:17" ht="15" customHeight="1" x14ac:dyDescent="0.2">
      <c r="A214" s="238" t="str">
        <f>IFERROR(INDEX('All Ticker P&amp;L'!$A$2:$A$1001,MATCH(ROWS($A$2:A214),'All Ticker P&amp;L'!$N$2:$N$1001,0)),"")</f>
        <v/>
      </c>
      <c r="B214" s="238" t="str">
        <f t="shared" si="32"/>
        <v/>
      </c>
      <c r="C214" s="238" t="str">
        <f t="shared" si="33"/>
        <v/>
      </c>
      <c r="D214" s="238" t="str">
        <f t="shared" si="34"/>
        <v/>
      </c>
      <c r="E214" s="259" t="str">
        <f>IF($A214="","",SUMIFS(Txn[Signed Units],Txn[Key],$A214))</f>
        <v/>
      </c>
      <c r="F214" s="281" t="str">
        <f>IF($A214="","",SUMIFS(Transactions!$N:$N,Transactions!$L:$L,$A214,Transactions!$U:$U,1))</f>
        <v/>
      </c>
      <c r="G214" s="282" t="str">
        <f>IF($A214="","",IFERROR(F214/SUMIFS(Transactions!$D:$D,Transactions!$L:$L,$A214,Transactions!$U:$U,1,Transactions!$A:$A,1),0))</f>
        <v/>
      </c>
      <c r="H214" s="281" t="str">
        <f>IF($A214="","",SUMIFS(Transactions!$O:$O,Transactions!$L:$L,$A214,Transactions!$U:$U,1))</f>
        <v/>
      </c>
      <c r="I214" s="282" t="str">
        <f>IF($A214="","",IFERROR(INDEX(Prices[Current Price],MATCH($A214,Prices[Key],0)),0))</f>
        <v/>
      </c>
      <c r="J214" s="283" t="str">
        <f>IF($A214="","",IFERROR(INDEX(Prices[FX to SGD],MATCH($A214,Prices[Key],0)),1))</f>
        <v/>
      </c>
      <c r="K214" s="281" t="str">
        <f t="shared" si="35"/>
        <v/>
      </c>
      <c r="L214" s="281" t="str">
        <f t="shared" si="36"/>
        <v/>
      </c>
      <c r="M214" s="281" t="str">
        <f t="shared" si="37"/>
        <v/>
      </c>
      <c r="N214" s="284" t="str">
        <f t="shared" si="38"/>
        <v/>
      </c>
      <c r="O214" t="str">
        <f>IF($A214="","",IFERROR(INDEX(Prices[Category],MATCH($A214,Prices[Key],0)),"Uncategorized"))</f>
        <v/>
      </c>
      <c r="P214" s="285" t="str">
        <f t="shared" si="39"/>
        <v/>
      </c>
      <c r="Q214" s="285" t="str">
        <f t="shared" si="40"/>
        <v/>
      </c>
    </row>
    <row r="215" spans="1:17" ht="15" customHeight="1" x14ac:dyDescent="0.2">
      <c r="A215" s="238" t="str">
        <f>IFERROR(INDEX('All Ticker P&amp;L'!$A$2:$A$1001,MATCH(ROWS($A$2:A215),'All Ticker P&amp;L'!$N$2:$N$1001,0)),"")</f>
        <v/>
      </c>
      <c r="B215" s="238" t="str">
        <f t="shared" si="32"/>
        <v/>
      </c>
      <c r="C215" s="238" t="str">
        <f t="shared" si="33"/>
        <v/>
      </c>
      <c r="D215" s="238" t="str">
        <f t="shared" si="34"/>
        <v/>
      </c>
      <c r="E215" s="259" t="str">
        <f>IF($A215="","",SUMIFS(Txn[Signed Units],Txn[Key],$A215))</f>
        <v/>
      </c>
      <c r="F215" s="281" t="str">
        <f>IF($A215="","",SUMIFS(Transactions!$N:$N,Transactions!$L:$L,$A215,Transactions!$U:$U,1))</f>
        <v/>
      </c>
      <c r="G215" s="282" t="str">
        <f>IF($A215="","",IFERROR(F215/SUMIFS(Transactions!$D:$D,Transactions!$L:$L,$A215,Transactions!$U:$U,1,Transactions!$A:$A,1),0))</f>
        <v/>
      </c>
      <c r="H215" s="281" t="str">
        <f>IF($A215="","",SUMIFS(Transactions!$O:$O,Transactions!$L:$L,$A215,Transactions!$U:$U,1))</f>
        <v/>
      </c>
      <c r="I215" s="282" t="str">
        <f>IF($A215="","",IFERROR(INDEX(Prices[Current Price],MATCH($A215,Prices[Key],0)),0))</f>
        <v/>
      </c>
      <c r="J215" s="283" t="str">
        <f>IF($A215="","",IFERROR(INDEX(Prices[FX to SGD],MATCH($A215,Prices[Key],0)),1))</f>
        <v/>
      </c>
      <c r="K215" s="281" t="str">
        <f t="shared" si="35"/>
        <v/>
      </c>
      <c r="L215" s="281" t="str">
        <f t="shared" si="36"/>
        <v/>
      </c>
      <c r="M215" s="281" t="str">
        <f t="shared" si="37"/>
        <v/>
      </c>
      <c r="N215" s="284" t="str">
        <f t="shared" si="38"/>
        <v/>
      </c>
      <c r="O215" t="str">
        <f>IF($A215="","",IFERROR(INDEX(Prices[Category],MATCH($A215,Prices[Key],0)),"Uncategorized"))</f>
        <v/>
      </c>
      <c r="P215" s="285" t="str">
        <f t="shared" si="39"/>
        <v/>
      </c>
      <c r="Q215" s="285" t="str">
        <f t="shared" si="40"/>
        <v/>
      </c>
    </row>
    <row r="216" spans="1:17" ht="15" customHeight="1" x14ac:dyDescent="0.2">
      <c r="A216" s="238" t="str">
        <f>IFERROR(INDEX('All Ticker P&amp;L'!$A$2:$A$1001,MATCH(ROWS($A$2:A216),'All Ticker P&amp;L'!$N$2:$N$1001,0)),"")</f>
        <v/>
      </c>
      <c r="B216" s="238" t="str">
        <f t="shared" si="32"/>
        <v/>
      </c>
      <c r="C216" s="238" t="str">
        <f t="shared" si="33"/>
        <v/>
      </c>
      <c r="D216" s="238" t="str">
        <f t="shared" si="34"/>
        <v/>
      </c>
      <c r="E216" s="259" t="str">
        <f>IF($A216="","",SUMIFS(Txn[Signed Units],Txn[Key],$A216))</f>
        <v/>
      </c>
      <c r="F216" s="281" t="str">
        <f>IF($A216="","",SUMIFS(Transactions!$N:$N,Transactions!$L:$L,$A216,Transactions!$U:$U,1))</f>
        <v/>
      </c>
      <c r="G216" s="282" t="str">
        <f>IF($A216="","",IFERROR(F216/SUMIFS(Transactions!$D:$D,Transactions!$L:$L,$A216,Transactions!$U:$U,1,Transactions!$A:$A,1),0))</f>
        <v/>
      </c>
      <c r="H216" s="281" t="str">
        <f>IF($A216="","",SUMIFS(Transactions!$O:$O,Transactions!$L:$L,$A216,Transactions!$U:$U,1))</f>
        <v/>
      </c>
      <c r="I216" s="282" t="str">
        <f>IF($A216="","",IFERROR(INDEX(Prices[Current Price],MATCH($A216,Prices[Key],0)),0))</f>
        <v/>
      </c>
      <c r="J216" s="283" t="str">
        <f>IF($A216="","",IFERROR(INDEX(Prices[FX to SGD],MATCH($A216,Prices[Key],0)),1))</f>
        <v/>
      </c>
      <c r="K216" s="281" t="str">
        <f t="shared" si="35"/>
        <v/>
      </c>
      <c r="L216" s="281" t="str">
        <f t="shared" si="36"/>
        <v/>
      </c>
      <c r="M216" s="281" t="str">
        <f t="shared" si="37"/>
        <v/>
      </c>
      <c r="N216" s="284" t="str">
        <f t="shared" si="38"/>
        <v/>
      </c>
      <c r="O216" t="str">
        <f>IF($A216="","",IFERROR(INDEX(Prices[Category],MATCH($A216,Prices[Key],0)),"Uncategorized"))</f>
        <v/>
      </c>
      <c r="P216" s="285" t="str">
        <f t="shared" si="39"/>
        <v/>
      </c>
      <c r="Q216" s="285" t="str">
        <f t="shared" si="40"/>
        <v/>
      </c>
    </row>
    <row r="217" spans="1:17" ht="15" customHeight="1" x14ac:dyDescent="0.2">
      <c r="A217" s="238" t="str">
        <f>IFERROR(INDEX('All Ticker P&amp;L'!$A$2:$A$1001,MATCH(ROWS($A$2:A217),'All Ticker P&amp;L'!$N$2:$N$1001,0)),"")</f>
        <v/>
      </c>
      <c r="B217" s="238" t="str">
        <f t="shared" si="32"/>
        <v/>
      </c>
      <c r="C217" s="238" t="str">
        <f t="shared" si="33"/>
        <v/>
      </c>
      <c r="D217" s="238" t="str">
        <f t="shared" si="34"/>
        <v/>
      </c>
      <c r="E217" s="259" t="str">
        <f>IF($A217="","",SUMIFS(Txn[Signed Units],Txn[Key],$A217))</f>
        <v/>
      </c>
      <c r="F217" s="281" t="str">
        <f>IF($A217="","",SUMIFS(Transactions!$N:$N,Transactions!$L:$L,$A217,Transactions!$U:$U,1))</f>
        <v/>
      </c>
      <c r="G217" s="282" t="str">
        <f>IF($A217="","",IFERROR(F217/SUMIFS(Transactions!$D:$D,Transactions!$L:$L,$A217,Transactions!$U:$U,1,Transactions!$A:$A,1),0))</f>
        <v/>
      </c>
      <c r="H217" s="281" t="str">
        <f>IF($A217="","",SUMIFS(Transactions!$O:$O,Transactions!$L:$L,$A217,Transactions!$U:$U,1))</f>
        <v/>
      </c>
      <c r="I217" s="282" t="str">
        <f>IF($A217="","",IFERROR(INDEX(Prices[Current Price],MATCH($A217,Prices[Key],0)),0))</f>
        <v/>
      </c>
      <c r="J217" s="283" t="str">
        <f>IF($A217="","",IFERROR(INDEX(Prices[FX to SGD],MATCH($A217,Prices[Key],0)),1))</f>
        <v/>
      </c>
      <c r="K217" s="281" t="str">
        <f t="shared" si="35"/>
        <v/>
      </c>
      <c r="L217" s="281" t="str">
        <f t="shared" si="36"/>
        <v/>
      </c>
      <c r="M217" s="281" t="str">
        <f t="shared" si="37"/>
        <v/>
      </c>
      <c r="N217" s="284" t="str">
        <f t="shared" si="38"/>
        <v/>
      </c>
      <c r="O217" t="str">
        <f>IF($A217="","",IFERROR(INDEX(Prices[Category],MATCH($A217,Prices[Key],0)),"Uncategorized"))</f>
        <v/>
      </c>
      <c r="P217" s="285" t="str">
        <f t="shared" si="39"/>
        <v/>
      </c>
      <c r="Q217" s="285" t="str">
        <f t="shared" si="40"/>
        <v/>
      </c>
    </row>
    <row r="218" spans="1:17" ht="15" customHeight="1" x14ac:dyDescent="0.2">
      <c r="A218" s="238" t="str">
        <f>IFERROR(INDEX('All Ticker P&amp;L'!$A$2:$A$1001,MATCH(ROWS($A$2:A218),'All Ticker P&amp;L'!$N$2:$N$1001,0)),"")</f>
        <v/>
      </c>
      <c r="B218" s="238" t="str">
        <f t="shared" si="32"/>
        <v/>
      </c>
      <c r="C218" s="238" t="str">
        <f t="shared" si="33"/>
        <v/>
      </c>
      <c r="D218" s="238" t="str">
        <f t="shared" si="34"/>
        <v/>
      </c>
      <c r="E218" s="259" t="str">
        <f>IF($A218="","",SUMIFS(Txn[Signed Units],Txn[Key],$A218))</f>
        <v/>
      </c>
      <c r="F218" s="281" t="str">
        <f>IF($A218="","",SUMIFS(Transactions!$N:$N,Transactions!$L:$L,$A218,Transactions!$U:$U,1))</f>
        <v/>
      </c>
      <c r="G218" s="282" t="str">
        <f>IF($A218="","",IFERROR(F218/SUMIFS(Transactions!$D:$D,Transactions!$L:$L,$A218,Transactions!$U:$U,1,Transactions!$A:$A,1),0))</f>
        <v/>
      </c>
      <c r="H218" s="281" t="str">
        <f>IF($A218="","",SUMIFS(Transactions!$O:$O,Transactions!$L:$L,$A218,Transactions!$U:$U,1))</f>
        <v/>
      </c>
      <c r="I218" s="282" t="str">
        <f>IF($A218="","",IFERROR(INDEX(Prices[Current Price],MATCH($A218,Prices[Key],0)),0))</f>
        <v/>
      </c>
      <c r="J218" s="283" t="str">
        <f>IF($A218="","",IFERROR(INDEX(Prices[FX to SGD],MATCH($A218,Prices[Key],0)),1))</f>
        <v/>
      </c>
      <c r="K218" s="281" t="str">
        <f t="shared" si="35"/>
        <v/>
      </c>
      <c r="L218" s="281" t="str">
        <f t="shared" si="36"/>
        <v/>
      </c>
      <c r="M218" s="281" t="str">
        <f t="shared" si="37"/>
        <v/>
      </c>
      <c r="N218" s="284" t="str">
        <f t="shared" si="38"/>
        <v/>
      </c>
      <c r="O218" t="str">
        <f>IF($A218="","",IFERROR(INDEX(Prices[Category],MATCH($A218,Prices[Key],0)),"Uncategorized"))</f>
        <v/>
      </c>
      <c r="P218" s="285" t="str">
        <f t="shared" si="39"/>
        <v/>
      </c>
      <c r="Q218" s="285" t="str">
        <f t="shared" si="40"/>
        <v/>
      </c>
    </row>
    <row r="219" spans="1:17" ht="15" customHeight="1" x14ac:dyDescent="0.2">
      <c r="A219" s="238" t="str">
        <f>IFERROR(INDEX('All Ticker P&amp;L'!$A$2:$A$1001,MATCH(ROWS($A$2:A219),'All Ticker P&amp;L'!$N$2:$N$1001,0)),"")</f>
        <v/>
      </c>
      <c r="B219" s="238" t="str">
        <f t="shared" si="32"/>
        <v/>
      </c>
      <c r="C219" s="238" t="str">
        <f t="shared" si="33"/>
        <v/>
      </c>
      <c r="D219" s="238" t="str">
        <f t="shared" si="34"/>
        <v/>
      </c>
      <c r="E219" s="259" t="str">
        <f>IF($A219="","",SUMIFS(Txn[Signed Units],Txn[Key],$A219))</f>
        <v/>
      </c>
      <c r="F219" s="281" t="str">
        <f>IF($A219="","",SUMIFS(Transactions!$N:$N,Transactions!$L:$L,$A219,Transactions!$U:$U,1))</f>
        <v/>
      </c>
      <c r="G219" s="282" t="str">
        <f>IF($A219="","",IFERROR(F219/SUMIFS(Transactions!$D:$D,Transactions!$L:$L,$A219,Transactions!$U:$U,1,Transactions!$A:$A,1),0))</f>
        <v/>
      </c>
      <c r="H219" s="281" t="str">
        <f>IF($A219="","",SUMIFS(Transactions!$O:$O,Transactions!$L:$L,$A219,Transactions!$U:$U,1))</f>
        <v/>
      </c>
      <c r="I219" s="282" t="str">
        <f>IF($A219="","",IFERROR(INDEX(Prices[Current Price],MATCH($A219,Prices[Key],0)),0))</f>
        <v/>
      </c>
      <c r="J219" s="283" t="str">
        <f>IF($A219="","",IFERROR(INDEX(Prices[FX to SGD],MATCH($A219,Prices[Key],0)),1))</f>
        <v/>
      </c>
      <c r="K219" s="281" t="str">
        <f t="shared" si="35"/>
        <v/>
      </c>
      <c r="L219" s="281" t="str">
        <f t="shared" si="36"/>
        <v/>
      </c>
      <c r="M219" s="281" t="str">
        <f t="shared" si="37"/>
        <v/>
      </c>
      <c r="N219" s="284" t="str">
        <f t="shared" si="38"/>
        <v/>
      </c>
      <c r="O219" t="str">
        <f>IF($A219="","",IFERROR(INDEX(Prices[Category],MATCH($A219,Prices[Key],0)),"Uncategorized"))</f>
        <v/>
      </c>
      <c r="P219" s="285" t="str">
        <f t="shared" si="39"/>
        <v/>
      </c>
      <c r="Q219" s="285" t="str">
        <f t="shared" si="40"/>
        <v/>
      </c>
    </row>
    <row r="220" spans="1:17" ht="15" customHeight="1" x14ac:dyDescent="0.2">
      <c r="A220" s="238" t="str">
        <f>IFERROR(INDEX('All Ticker P&amp;L'!$A$2:$A$1001,MATCH(ROWS($A$2:A220),'All Ticker P&amp;L'!$N$2:$N$1001,0)),"")</f>
        <v/>
      </c>
      <c r="B220" s="238" t="str">
        <f t="shared" si="32"/>
        <v/>
      </c>
      <c r="C220" s="238" t="str">
        <f t="shared" si="33"/>
        <v/>
      </c>
      <c r="D220" s="238" t="str">
        <f t="shared" si="34"/>
        <v/>
      </c>
      <c r="E220" s="259" t="str">
        <f>IF($A220="","",SUMIFS(Txn[Signed Units],Txn[Key],$A220))</f>
        <v/>
      </c>
      <c r="F220" s="281" t="str">
        <f>IF($A220="","",SUMIFS(Transactions!$N:$N,Transactions!$L:$L,$A220,Transactions!$U:$U,1))</f>
        <v/>
      </c>
      <c r="G220" s="282" t="str">
        <f>IF($A220="","",IFERROR(F220/SUMIFS(Transactions!$D:$D,Transactions!$L:$L,$A220,Transactions!$U:$U,1,Transactions!$A:$A,1),0))</f>
        <v/>
      </c>
      <c r="H220" s="281" t="str">
        <f>IF($A220="","",SUMIFS(Transactions!$O:$O,Transactions!$L:$L,$A220,Transactions!$U:$U,1))</f>
        <v/>
      </c>
      <c r="I220" s="282" t="str">
        <f>IF($A220="","",IFERROR(INDEX(Prices[Current Price],MATCH($A220,Prices[Key],0)),0))</f>
        <v/>
      </c>
      <c r="J220" s="283" t="str">
        <f>IF($A220="","",IFERROR(INDEX(Prices[FX to SGD],MATCH($A220,Prices[Key],0)),1))</f>
        <v/>
      </c>
      <c r="K220" s="281" t="str">
        <f t="shared" si="35"/>
        <v/>
      </c>
      <c r="L220" s="281" t="str">
        <f t="shared" si="36"/>
        <v/>
      </c>
      <c r="M220" s="281" t="str">
        <f t="shared" si="37"/>
        <v/>
      </c>
      <c r="N220" s="284" t="str">
        <f t="shared" si="38"/>
        <v/>
      </c>
      <c r="O220" t="str">
        <f>IF($A220="","",IFERROR(INDEX(Prices[Category],MATCH($A220,Prices[Key],0)),"Uncategorized"))</f>
        <v/>
      </c>
      <c r="P220" s="285" t="str">
        <f t="shared" si="39"/>
        <v/>
      </c>
      <c r="Q220" s="285" t="str">
        <f t="shared" si="40"/>
        <v/>
      </c>
    </row>
    <row r="221" spans="1:17" ht="15" customHeight="1" x14ac:dyDescent="0.2">
      <c r="A221" s="238" t="str">
        <f>IFERROR(INDEX('All Ticker P&amp;L'!$A$2:$A$1001,MATCH(ROWS($A$2:A221),'All Ticker P&amp;L'!$N$2:$N$1001,0)),"")</f>
        <v/>
      </c>
      <c r="B221" s="238" t="str">
        <f t="shared" si="32"/>
        <v/>
      </c>
      <c r="C221" s="238" t="str">
        <f t="shared" si="33"/>
        <v/>
      </c>
      <c r="D221" s="238" t="str">
        <f t="shared" si="34"/>
        <v/>
      </c>
      <c r="E221" s="259" t="str">
        <f>IF($A221="","",SUMIFS(Txn[Signed Units],Txn[Key],$A221))</f>
        <v/>
      </c>
      <c r="F221" s="281" t="str">
        <f>IF($A221="","",SUMIFS(Transactions!$N:$N,Transactions!$L:$L,$A221,Transactions!$U:$U,1))</f>
        <v/>
      </c>
      <c r="G221" s="282" t="str">
        <f>IF($A221="","",IFERROR(F221/SUMIFS(Transactions!$D:$D,Transactions!$L:$L,$A221,Transactions!$U:$U,1,Transactions!$A:$A,1),0))</f>
        <v/>
      </c>
      <c r="H221" s="281" t="str">
        <f>IF($A221="","",SUMIFS(Transactions!$O:$O,Transactions!$L:$L,$A221,Transactions!$U:$U,1))</f>
        <v/>
      </c>
      <c r="I221" s="282" t="str">
        <f>IF($A221="","",IFERROR(INDEX(Prices[Current Price],MATCH($A221,Prices[Key],0)),0))</f>
        <v/>
      </c>
      <c r="J221" s="283" t="str">
        <f>IF($A221="","",IFERROR(INDEX(Prices[FX to SGD],MATCH($A221,Prices[Key],0)),1))</f>
        <v/>
      </c>
      <c r="K221" s="281" t="str">
        <f t="shared" si="35"/>
        <v/>
      </c>
      <c r="L221" s="281" t="str">
        <f t="shared" si="36"/>
        <v/>
      </c>
      <c r="M221" s="281" t="str">
        <f t="shared" si="37"/>
        <v/>
      </c>
      <c r="N221" s="284" t="str">
        <f t="shared" si="38"/>
        <v/>
      </c>
      <c r="O221" t="str">
        <f>IF($A221="","",IFERROR(INDEX(Prices[Category],MATCH($A221,Prices[Key],0)),"Uncategorized"))</f>
        <v/>
      </c>
      <c r="P221" s="285" t="str">
        <f t="shared" si="39"/>
        <v/>
      </c>
      <c r="Q221" s="285" t="str">
        <f t="shared" si="40"/>
        <v/>
      </c>
    </row>
    <row r="222" spans="1:17" ht="15" customHeight="1" x14ac:dyDescent="0.2">
      <c r="A222" s="238" t="str">
        <f>IFERROR(INDEX('All Ticker P&amp;L'!$A$2:$A$1001,MATCH(ROWS($A$2:A222),'All Ticker P&amp;L'!$N$2:$N$1001,0)),"")</f>
        <v/>
      </c>
      <c r="B222" s="238" t="str">
        <f t="shared" si="32"/>
        <v/>
      </c>
      <c r="C222" s="238" t="str">
        <f t="shared" si="33"/>
        <v/>
      </c>
      <c r="D222" s="238" t="str">
        <f t="shared" si="34"/>
        <v/>
      </c>
      <c r="E222" s="259" t="str">
        <f>IF($A222="","",SUMIFS(Txn[Signed Units],Txn[Key],$A222))</f>
        <v/>
      </c>
      <c r="F222" s="281" t="str">
        <f>IF($A222="","",SUMIFS(Transactions!$N:$N,Transactions!$L:$L,$A222,Transactions!$U:$U,1))</f>
        <v/>
      </c>
      <c r="G222" s="282" t="str">
        <f>IF($A222="","",IFERROR(F222/SUMIFS(Transactions!$D:$D,Transactions!$L:$L,$A222,Transactions!$U:$U,1,Transactions!$A:$A,1),0))</f>
        <v/>
      </c>
      <c r="H222" s="281" t="str">
        <f>IF($A222="","",SUMIFS(Transactions!$O:$O,Transactions!$L:$L,$A222,Transactions!$U:$U,1))</f>
        <v/>
      </c>
      <c r="I222" s="282" t="str">
        <f>IF($A222="","",IFERROR(INDEX(Prices[Current Price],MATCH($A222,Prices[Key],0)),0))</f>
        <v/>
      </c>
      <c r="J222" s="283" t="str">
        <f>IF($A222="","",IFERROR(INDEX(Prices[FX to SGD],MATCH($A222,Prices[Key],0)),1))</f>
        <v/>
      </c>
      <c r="K222" s="281" t="str">
        <f t="shared" si="35"/>
        <v/>
      </c>
      <c r="L222" s="281" t="str">
        <f t="shared" si="36"/>
        <v/>
      </c>
      <c r="M222" s="281" t="str">
        <f t="shared" si="37"/>
        <v/>
      </c>
      <c r="N222" s="284" t="str">
        <f t="shared" si="38"/>
        <v/>
      </c>
      <c r="O222" t="str">
        <f>IF($A222="","",IFERROR(INDEX(Prices[Category],MATCH($A222,Prices[Key],0)),"Uncategorized"))</f>
        <v/>
      </c>
      <c r="P222" s="285" t="str">
        <f t="shared" si="39"/>
        <v/>
      </c>
      <c r="Q222" s="285" t="str">
        <f t="shared" si="40"/>
        <v/>
      </c>
    </row>
    <row r="223" spans="1:17" ht="15" customHeight="1" x14ac:dyDescent="0.2">
      <c r="A223" s="238" t="str">
        <f>IFERROR(INDEX('All Ticker P&amp;L'!$A$2:$A$1001,MATCH(ROWS($A$2:A223),'All Ticker P&amp;L'!$N$2:$N$1001,0)),"")</f>
        <v/>
      </c>
      <c r="B223" s="238" t="str">
        <f t="shared" si="32"/>
        <v/>
      </c>
      <c r="C223" s="238" t="str">
        <f t="shared" si="33"/>
        <v/>
      </c>
      <c r="D223" s="238" t="str">
        <f t="shared" si="34"/>
        <v/>
      </c>
      <c r="E223" s="259" t="str">
        <f>IF($A223="","",SUMIFS(Txn[Signed Units],Txn[Key],$A223))</f>
        <v/>
      </c>
      <c r="F223" s="281" t="str">
        <f>IF($A223="","",SUMIFS(Transactions!$N:$N,Transactions!$L:$L,$A223,Transactions!$U:$U,1))</f>
        <v/>
      </c>
      <c r="G223" s="282" t="str">
        <f>IF($A223="","",IFERROR(F223/SUMIFS(Transactions!$D:$D,Transactions!$L:$L,$A223,Transactions!$U:$U,1,Transactions!$A:$A,1),0))</f>
        <v/>
      </c>
      <c r="H223" s="281" t="str">
        <f>IF($A223="","",SUMIFS(Transactions!$O:$O,Transactions!$L:$L,$A223,Transactions!$U:$U,1))</f>
        <v/>
      </c>
      <c r="I223" s="282" t="str">
        <f>IF($A223="","",IFERROR(INDEX(Prices[Current Price],MATCH($A223,Prices[Key],0)),0))</f>
        <v/>
      </c>
      <c r="J223" s="283" t="str">
        <f>IF($A223="","",IFERROR(INDEX(Prices[FX to SGD],MATCH($A223,Prices[Key],0)),1))</f>
        <v/>
      </c>
      <c r="K223" s="281" t="str">
        <f t="shared" si="35"/>
        <v/>
      </c>
      <c r="L223" s="281" t="str">
        <f t="shared" si="36"/>
        <v/>
      </c>
      <c r="M223" s="281" t="str">
        <f t="shared" si="37"/>
        <v/>
      </c>
      <c r="N223" s="284" t="str">
        <f t="shared" si="38"/>
        <v/>
      </c>
      <c r="O223" t="str">
        <f>IF($A223="","",IFERROR(INDEX(Prices[Category],MATCH($A223,Prices[Key],0)),"Uncategorized"))</f>
        <v/>
      </c>
      <c r="P223" s="285" t="str">
        <f t="shared" si="39"/>
        <v/>
      </c>
      <c r="Q223" s="285" t="str">
        <f t="shared" si="40"/>
        <v/>
      </c>
    </row>
    <row r="224" spans="1:17" ht="15" customHeight="1" x14ac:dyDescent="0.2">
      <c r="A224" s="238" t="str">
        <f>IFERROR(INDEX('All Ticker P&amp;L'!$A$2:$A$1001,MATCH(ROWS($A$2:A224),'All Ticker P&amp;L'!$N$2:$N$1001,0)),"")</f>
        <v/>
      </c>
      <c r="B224" s="238" t="str">
        <f t="shared" si="32"/>
        <v/>
      </c>
      <c r="C224" s="238" t="str">
        <f t="shared" si="33"/>
        <v/>
      </c>
      <c r="D224" s="238" t="str">
        <f t="shared" si="34"/>
        <v/>
      </c>
      <c r="E224" s="259" t="str">
        <f>IF($A224="","",SUMIFS(Txn[Signed Units],Txn[Key],$A224))</f>
        <v/>
      </c>
      <c r="F224" s="281" t="str">
        <f>IF($A224="","",SUMIFS(Transactions!$N:$N,Transactions!$L:$L,$A224,Transactions!$U:$U,1))</f>
        <v/>
      </c>
      <c r="G224" s="282" t="str">
        <f>IF($A224="","",IFERROR(F224/SUMIFS(Transactions!$D:$D,Transactions!$L:$L,$A224,Transactions!$U:$U,1,Transactions!$A:$A,1),0))</f>
        <v/>
      </c>
      <c r="H224" s="281" t="str">
        <f>IF($A224="","",SUMIFS(Transactions!$O:$O,Transactions!$L:$L,$A224,Transactions!$U:$U,1))</f>
        <v/>
      </c>
      <c r="I224" s="282" t="str">
        <f>IF($A224="","",IFERROR(INDEX(Prices[Current Price],MATCH($A224,Prices[Key],0)),0))</f>
        <v/>
      </c>
      <c r="J224" s="283" t="str">
        <f>IF($A224="","",IFERROR(INDEX(Prices[FX to SGD],MATCH($A224,Prices[Key],0)),1))</f>
        <v/>
      </c>
      <c r="K224" s="281" t="str">
        <f t="shared" si="35"/>
        <v/>
      </c>
      <c r="L224" s="281" t="str">
        <f t="shared" si="36"/>
        <v/>
      </c>
      <c r="M224" s="281" t="str">
        <f t="shared" si="37"/>
        <v/>
      </c>
      <c r="N224" s="284" t="str">
        <f t="shared" si="38"/>
        <v/>
      </c>
      <c r="O224" t="str">
        <f>IF($A224="","",IFERROR(INDEX(Prices[Category],MATCH($A224,Prices[Key],0)),"Uncategorized"))</f>
        <v/>
      </c>
      <c r="P224" s="285" t="str">
        <f t="shared" si="39"/>
        <v/>
      </c>
      <c r="Q224" s="285" t="str">
        <f t="shared" si="40"/>
        <v/>
      </c>
    </row>
    <row r="225" spans="1:17" ht="15" customHeight="1" x14ac:dyDescent="0.2">
      <c r="A225" s="238" t="str">
        <f>IFERROR(INDEX('All Ticker P&amp;L'!$A$2:$A$1001,MATCH(ROWS($A$2:A225),'All Ticker P&amp;L'!$N$2:$N$1001,0)),"")</f>
        <v/>
      </c>
      <c r="B225" s="238" t="str">
        <f t="shared" si="32"/>
        <v/>
      </c>
      <c r="C225" s="238" t="str">
        <f t="shared" si="33"/>
        <v/>
      </c>
      <c r="D225" s="238" t="str">
        <f t="shared" si="34"/>
        <v/>
      </c>
      <c r="E225" s="259" t="str">
        <f>IF($A225="","",SUMIFS(Txn[Signed Units],Txn[Key],$A225))</f>
        <v/>
      </c>
      <c r="F225" s="281" t="str">
        <f>IF($A225="","",SUMIFS(Transactions!$N:$N,Transactions!$L:$L,$A225,Transactions!$U:$U,1))</f>
        <v/>
      </c>
      <c r="G225" s="282" t="str">
        <f>IF($A225="","",IFERROR(F225/SUMIFS(Transactions!$D:$D,Transactions!$L:$L,$A225,Transactions!$U:$U,1,Transactions!$A:$A,1),0))</f>
        <v/>
      </c>
      <c r="H225" s="281" t="str">
        <f>IF($A225="","",SUMIFS(Transactions!$O:$O,Transactions!$L:$L,$A225,Transactions!$U:$U,1))</f>
        <v/>
      </c>
      <c r="I225" s="282" t="str">
        <f>IF($A225="","",IFERROR(INDEX(Prices[Current Price],MATCH($A225,Prices[Key],0)),0))</f>
        <v/>
      </c>
      <c r="J225" s="283" t="str">
        <f>IF($A225="","",IFERROR(INDEX(Prices[FX to SGD],MATCH($A225,Prices[Key],0)),1))</f>
        <v/>
      </c>
      <c r="K225" s="281" t="str">
        <f t="shared" si="35"/>
        <v/>
      </c>
      <c r="L225" s="281" t="str">
        <f t="shared" si="36"/>
        <v/>
      </c>
      <c r="M225" s="281" t="str">
        <f t="shared" si="37"/>
        <v/>
      </c>
      <c r="N225" s="284" t="str">
        <f t="shared" si="38"/>
        <v/>
      </c>
      <c r="O225" t="str">
        <f>IF($A225="","",IFERROR(INDEX(Prices[Category],MATCH($A225,Prices[Key],0)),"Uncategorized"))</f>
        <v/>
      </c>
      <c r="P225" s="285" t="str">
        <f t="shared" si="39"/>
        <v/>
      </c>
      <c r="Q225" s="285" t="str">
        <f t="shared" si="40"/>
        <v/>
      </c>
    </row>
    <row r="226" spans="1:17" ht="15" customHeight="1" x14ac:dyDescent="0.2">
      <c r="A226" s="238" t="str">
        <f>IFERROR(INDEX('All Ticker P&amp;L'!$A$2:$A$1001,MATCH(ROWS($A$2:A226),'All Ticker P&amp;L'!$N$2:$N$1001,0)),"")</f>
        <v/>
      </c>
      <c r="B226" s="238" t="str">
        <f t="shared" si="32"/>
        <v/>
      </c>
      <c r="C226" s="238" t="str">
        <f t="shared" si="33"/>
        <v/>
      </c>
      <c r="D226" s="238" t="str">
        <f t="shared" si="34"/>
        <v/>
      </c>
      <c r="E226" s="259" t="str">
        <f>IF($A226="","",SUMIFS(Txn[Signed Units],Txn[Key],$A226))</f>
        <v/>
      </c>
      <c r="F226" s="281" t="str">
        <f>IF($A226="","",SUMIFS(Transactions!$N:$N,Transactions!$L:$L,$A226,Transactions!$U:$U,1))</f>
        <v/>
      </c>
      <c r="G226" s="282" t="str">
        <f>IF($A226="","",IFERROR(F226/SUMIFS(Transactions!$D:$D,Transactions!$L:$L,$A226,Transactions!$U:$U,1,Transactions!$A:$A,1),0))</f>
        <v/>
      </c>
      <c r="H226" s="281" t="str">
        <f>IF($A226="","",SUMIFS(Transactions!$O:$O,Transactions!$L:$L,$A226,Transactions!$U:$U,1))</f>
        <v/>
      </c>
      <c r="I226" s="282" t="str">
        <f>IF($A226="","",IFERROR(INDEX(Prices[Current Price],MATCH($A226,Prices[Key],0)),0))</f>
        <v/>
      </c>
      <c r="J226" s="283" t="str">
        <f>IF($A226="","",IFERROR(INDEX(Prices[FX to SGD],MATCH($A226,Prices[Key],0)),1))</f>
        <v/>
      </c>
      <c r="K226" s="281" t="str">
        <f t="shared" si="35"/>
        <v/>
      </c>
      <c r="L226" s="281" t="str">
        <f t="shared" si="36"/>
        <v/>
      </c>
      <c r="M226" s="281" t="str">
        <f t="shared" si="37"/>
        <v/>
      </c>
      <c r="N226" s="284" t="str">
        <f t="shared" si="38"/>
        <v/>
      </c>
      <c r="O226" t="str">
        <f>IF($A226="","",IFERROR(INDEX(Prices[Category],MATCH($A226,Prices[Key],0)),"Uncategorized"))</f>
        <v/>
      </c>
      <c r="P226" s="285" t="str">
        <f t="shared" si="39"/>
        <v/>
      </c>
      <c r="Q226" s="285" t="str">
        <f t="shared" si="40"/>
        <v/>
      </c>
    </row>
    <row r="227" spans="1:17" ht="15" customHeight="1" x14ac:dyDescent="0.2">
      <c r="A227" s="238" t="str">
        <f>IFERROR(INDEX('All Ticker P&amp;L'!$A$2:$A$1001,MATCH(ROWS($A$2:A227),'All Ticker P&amp;L'!$N$2:$N$1001,0)),"")</f>
        <v/>
      </c>
      <c r="B227" s="238" t="str">
        <f t="shared" si="32"/>
        <v/>
      </c>
      <c r="C227" s="238" t="str">
        <f t="shared" si="33"/>
        <v/>
      </c>
      <c r="D227" s="238" t="str">
        <f t="shared" si="34"/>
        <v/>
      </c>
      <c r="E227" s="259" t="str">
        <f>IF($A227="","",SUMIFS(Txn[Signed Units],Txn[Key],$A227))</f>
        <v/>
      </c>
      <c r="F227" s="281" t="str">
        <f>IF($A227="","",SUMIFS(Transactions!$N:$N,Transactions!$L:$L,$A227,Transactions!$U:$U,1))</f>
        <v/>
      </c>
      <c r="G227" s="282" t="str">
        <f>IF($A227="","",IFERROR(F227/SUMIFS(Transactions!$D:$D,Transactions!$L:$L,$A227,Transactions!$U:$U,1,Transactions!$A:$A,1),0))</f>
        <v/>
      </c>
      <c r="H227" s="281" t="str">
        <f>IF($A227="","",SUMIFS(Transactions!$O:$O,Transactions!$L:$L,$A227,Transactions!$U:$U,1))</f>
        <v/>
      </c>
      <c r="I227" s="282" t="str">
        <f>IF($A227="","",IFERROR(INDEX(Prices[Current Price],MATCH($A227,Prices[Key],0)),0))</f>
        <v/>
      </c>
      <c r="J227" s="283" t="str">
        <f>IF($A227="","",IFERROR(INDEX(Prices[FX to SGD],MATCH($A227,Prices[Key],0)),1))</f>
        <v/>
      </c>
      <c r="K227" s="281" t="str">
        <f t="shared" si="35"/>
        <v/>
      </c>
      <c r="L227" s="281" t="str">
        <f t="shared" si="36"/>
        <v/>
      </c>
      <c r="M227" s="281" t="str">
        <f t="shared" si="37"/>
        <v/>
      </c>
      <c r="N227" s="284" t="str">
        <f t="shared" si="38"/>
        <v/>
      </c>
      <c r="O227" t="str">
        <f>IF($A227="","",IFERROR(INDEX(Prices[Category],MATCH($A227,Prices[Key],0)),"Uncategorized"))</f>
        <v/>
      </c>
      <c r="P227" s="285" t="str">
        <f t="shared" si="39"/>
        <v/>
      </c>
      <c r="Q227" s="285" t="str">
        <f t="shared" si="40"/>
        <v/>
      </c>
    </row>
    <row r="228" spans="1:17" ht="15" customHeight="1" x14ac:dyDescent="0.2">
      <c r="A228" s="238" t="str">
        <f>IFERROR(INDEX('All Ticker P&amp;L'!$A$2:$A$1001,MATCH(ROWS($A$2:A228),'All Ticker P&amp;L'!$N$2:$N$1001,0)),"")</f>
        <v/>
      </c>
      <c r="B228" s="238" t="str">
        <f t="shared" si="32"/>
        <v/>
      </c>
      <c r="C228" s="238" t="str">
        <f t="shared" si="33"/>
        <v/>
      </c>
      <c r="D228" s="238" t="str">
        <f t="shared" si="34"/>
        <v/>
      </c>
      <c r="E228" s="259" t="str">
        <f>IF($A228="","",SUMIFS(Txn[Signed Units],Txn[Key],$A228))</f>
        <v/>
      </c>
      <c r="F228" s="281" t="str">
        <f>IF($A228="","",SUMIFS(Transactions!$N:$N,Transactions!$L:$L,$A228,Transactions!$U:$U,1))</f>
        <v/>
      </c>
      <c r="G228" s="282" t="str">
        <f>IF($A228="","",IFERROR(F228/SUMIFS(Transactions!$D:$D,Transactions!$L:$L,$A228,Transactions!$U:$U,1,Transactions!$A:$A,1),0))</f>
        <v/>
      </c>
      <c r="H228" s="281" t="str">
        <f>IF($A228="","",SUMIFS(Transactions!$O:$O,Transactions!$L:$L,$A228,Transactions!$U:$U,1))</f>
        <v/>
      </c>
      <c r="I228" s="282" t="str">
        <f>IF($A228="","",IFERROR(INDEX(Prices[Current Price],MATCH($A228,Prices[Key],0)),0))</f>
        <v/>
      </c>
      <c r="J228" s="283" t="str">
        <f>IF($A228="","",IFERROR(INDEX(Prices[FX to SGD],MATCH($A228,Prices[Key],0)),1))</f>
        <v/>
      </c>
      <c r="K228" s="281" t="str">
        <f t="shared" si="35"/>
        <v/>
      </c>
      <c r="L228" s="281" t="str">
        <f t="shared" si="36"/>
        <v/>
      </c>
      <c r="M228" s="281" t="str">
        <f t="shared" si="37"/>
        <v/>
      </c>
      <c r="N228" s="284" t="str">
        <f t="shared" si="38"/>
        <v/>
      </c>
      <c r="O228" t="str">
        <f>IF($A228="","",IFERROR(INDEX(Prices[Category],MATCH($A228,Prices[Key],0)),"Uncategorized"))</f>
        <v/>
      </c>
      <c r="P228" s="285" t="str">
        <f t="shared" si="39"/>
        <v/>
      </c>
      <c r="Q228" s="285" t="str">
        <f t="shared" si="40"/>
        <v/>
      </c>
    </row>
    <row r="229" spans="1:17" ht="15" customHeight="1" x14ac:dyDescent="0.2">
      <c r="A229" s="238" t="str">
        <f>IFERROR(INDEX('All Ticker P&amp;L'!$A$2:$A$1001,MATCH(ROWS($A$2:A229),'All Ticker P&amp;L'!$N$2:$N$1001,0)),"")</f>
        <v/>
      </c>
      <c r="B229" s="238" t="str">
        <f t="shared" si="32"/>
        <v/>
      </c>
      <c r="C229" s="238" t="str">
        <f t="shared" si="33"/>
        <v/>
      </c>
      <c r="D229" s="238" t="str">
        <f t="shared" si="34"/>
        <v/>
      </c>
      <c r="E229" s="259" t="str">
        <f>IF($A229="","",SUMIFS(Txn[Signed Units],Txn[Key],$A229))</f>
        <v/>
      </c>
      <c r="F229" s="281" t="str">
        <f>IF($A229="","",SUMIFS(Transactions!$N:$N,Transactions!$L:$L,$A229,Transactions!$U:$U,1))</f>
        <v/>
      </c>
      <c r="G229" s="282" t="str">
        <f>IF($A229="","",IFERROR(F229/SUMIFS(Transactions!$D:$D,Transactions!$L:$L,$A229,Transactions!$U:$U,1,Transactions!$A:$A,1),0))</f>
        <v/>
      </c>
      <c r="H229" s="281" t="str">
        <f>IF($A229="","",SUMIFS(Transactions!$O:$O,Transactions!$L:$L,$A229,Transactions!$U:$U,1))</f>
        <v/>
      </c>
      <c r="I229" s="282" t="str">
        <f>IF($A229="","",IFERROR(INDEX(Prices[Current Price],MATCH($A229,Prices[Key],0)),0))</f>
        <v/>
      </c>
      <c r="J229" s="283" t="str">
        <f>IF($A229="","",IFERROR(INDEX(Prices[FX to SGD],MATCH($A229,Prices[Key],0)),1))</f>
        <v/>
      </c>
      <c r="K229" s="281" t="str">
        <f t="shared" si="35"/>
        <v/>
      </c>
      <c r="L229" s="281" t="str">
        <f t="shared" si="36"/>
        <v/>
      </c>
      <c r="M229" s="281" t="str">
        <f t="shared" si="37"/>
        <v/>
      </c>
      <c r="N229" s="284" t="str">
        <f t="shared" si="38"/>
        <v/>
      </c>
      <c r="O229" t="str">
        <f>IF($A229="","",IFERROR(INDEX(Prices[Category],MATCH($A229,Prices[Key],0)),"Uncategorized"))</f>
        <v/>
      </c>
      <c r="P229" s="285" t="str">
        <f t="shared" si="39"/>
        <v/>
      </c>
      <c r="Q229" s="285" t="str">
        <f t="shared" si="40"/>
        <v/>
      </c>
    </row>
    <row r="230" spans="1:17" ht="15" customHeight="1" x14ac:dyDescent="0.2">
      <c r="A230" s="238" t="str">
        <f>IFERROR(INDEX('All Ticker P&amp;L'!$A$2:$A$1001,MATCH(ROWS($A$2:A230),'All Ticker P&amp;L'!$N$2:$N$1001,0)),"")</f>
        <v/>
      </c>
      <c r="B230" s="238" t="str">
        <f t="shared" si="32"/>
        <v/>
      </c>
      <c r="C230" s="238" t="str">
        <f t="shared" si="33"/>
        <v/>
      </c>
      <c r="D230" s="238" t="str">
        <f t="shared" si="34"/>
        <v/>
      </c>
      <c r="E230" s="259" t="str">
        <f>IF($A230="","",SUMIFS(Txn[Signed Units],Txn[Key],$A230))</f>
        <v/>
      </c>
      <c r="F230" s="281" t="str">
        <f>IF($A230="","",SUMIFS(Transactions!$N:$N,Transactions!$L:$L,$A230,Transactions!$U:$U,1))</f>
        <v/>
      </c>
      <c r="G230" s="282" t="str">
        <f>IF($A230="","",IFERROR(F230/SUMIFS(Transactions!$D:$D,Transactions!$L:$L,$A230,Transactions!$U:$U,1,Transactions!$A:$A,1),0))</f>
        <v/>
      </c>
      <c r="H230" s="281" t="str">
        <f>IF($A230="","",SUMIFS(Transactions!$O:$O,Transactions!$L:$L,$A230,Transactions!$U:$U,1))</f>
        <v/>
      </c>
      <c r="I230" s="282" t="str">
        <f>IF($A230="","",IFERROR(INDEX(Prices[Current Price],MATCH($A230,Prices[Key],0)),0))</f>
        <v/>
      </c>
      <c r="J230" s="283" t="str">
        <f>IF($A230="","",IFERROR(INDEX(Prices[FX to SGD],MATCH($A230,Prices[Key],0)),1))</f>
        <v/>
      </c>
      <c r="K230" s="281" t="str">
        <f t="shared" si="35"/>
        <v/>
      </c>
      <c r="L230" s="281" t="str">
        <f t="shared" si="36"/>
        <v/>
      </c>
      <c r="M230" s="281" t="str">
        <f t="shared" si="37"/>
        <v/>
      </c>
      <c r="N230" s="284" t="str">
        <f t="shared" si="38"/>
        <v/>
      </c>
      <c r="O230" t="str">
        <f>IF($A230="","",IFERROR(INDEX(Prices[Category],MATCH($A230,Prices[Key],0)),"Uncategorized"))</f>
        <v/>
      </c>
      <c r="P230" s="285" t="str">
        <f t="shared" si="39"/>
        <v/>
      </c>
      <c r="Q230" s="285" t="str">
        <f t="shared" si="40"/>
        <v/>
      </c>
    </row>
    <row r="231" spans="1:17" ht="15" customHeight="1" x14ac:dyDescent="0.2">
      <c r="A231" s="238" t="str">
        <f>IFERROR(INDEX('All Ticker P&amp;L'!$A$2:$A$1001,MATCH(ROWS($A$2:A231),'All Ticker P&amp;L'!$N$2:$N$1001,0)),"")</f>
        <v/>
      </c>
      <c r="B231" s="238" t="str">
        <f t="shared" si="32"/>
        <v/>
      </c>
      <c r="C231" s="238" t="str">
        <f t="shared" si="33"/>
        <v/>
      </c>
      <c r="D231" s="238" t="str">
        <f t="shared" si="34"/>
        <v/>
      </c>
      <c r="E231" s="259" t="str">
        <f>IF($A231="","",SUMIFS(Txn[Signed Units],Txn[Key],$A231))</f>
        <v/>
      </c>
      <c r="F231" s="281" t="str">
        <f>IF($A231="","",SUMIFS(Transactions!$N:$N,Transactions!$L:$L,$A231,Transactions!$U:$U,1))</f>
        <v/>
      </c>
      <c r="G231" s="282" t="str">
        <f>IF($A231="","",IFERROR(F231/SUMIFS(Transactions!$D:$D,Transactions!$L:$L,$A231,Transactions!$U:$U,1,Transactions!$A:$A,1),0))</f>
        <v/>
      </c>
      <c r="H231" s="281" t="str">
        <f>IF($A231="","",SUMIFS(Transactions!$O:$O,Transactions!$L:$L,$A231,Transactions!$U:$U,1))</f>
        <v/>
      </c>
      <c r="I231" s="282" t="str">
        <f>IF($A231="","",IFERROR(INDEX(Prices[Current Price],MATCH($A231,Prices[Key],0)),0))</f>
        <v/>
      </c>
      <c r="J231" s="283" t="str">
        <f>IF($A231="","",IFERROR(INDEX(Prices[FX to SGD],MATCH($A231,Prices[Key],0)),1))</f>
        <v/>
      </c>
      <c r="K231" s="281" t="str">
        <f t="shared" si="35"/>
        <v/>
      </c>
      <c r="L231" s="281" t="str">
        <f t="shared" si="36"/>
        <v/>
      </c>
      <c r="M231" s="281" t="str">
        <f t="shared" si="37"/>
        <v/>
      </c>
      <c r="N231" s="284" t="str">
        <f t="shared" si="38"/>
        <v/>
      </c>
      <c r="O231" t="str">
        <f>IF($A231="","",IFERROR(INDEX(Prices[Category],MATCH($A231,Prices[Key],0)),"Uncategorized"))</f>
        <v/>
      </c>
      <c r="P231" s="285" t="str">
        <f t="shared" si="39"/>
        <v/>
      </c>
      <c r="Q231" s="285" t="str">
        <f t="shared" si="40"/>
        <v/>
      </c>
    </row>
    <row r="232" spans="1:17" ht="15" customHeight="1" x14ac:dyDescent="0.2">
      <c r="A232" s="238" t="str">
        <f>IFERROR(INDEX('All Ticker P&amp;L'!$A$2:$A$1001,MATCH(ROWS($A$2:A232),'All Ticker P&amp;L'!$N$2:$N$1001,0)),"")</f>
        <v/>
      </c>
      <c r="B232" s="238" t="str">
        <f t="shared" si="32"/>
        <v/>
      </c>
      <c r="C232" s="238" t="str">
        <f t="shared" si="33"/>
        <v/>
      </c>
      <c r="D232" s="238" t="str">
        <f t="shared" si="34"/>
        <v/>
      </c>
      <c r="E232" s="259" t="str">
        <f>IF($A232="","",SUMIFS(Txn[Signed Units],Txn[Key],$A232))</f>
        <v/>
      </c>
      <c r="F232" s="281" t="str">
        <f>IF($A232="","",SUMIFS(Transactions!$N:$N,Transactions!$L:$L,$A232,Transactions!$U:$U,1))</f>
        <v/>
      </c>
      <c r="G232" s="282" t="str">
        <f>IF($A232="","",IFERROR(F232/SUMIFS(Transactions!$D:$D,Transactions!$L:$L,$A232,Transactions!$U:$U,1,Transactions!$A:$A,1),0))</f>
        <v/>
      </c>
      <c r="H232" s="281" t="str">
        <f>IF($A232="","",SUMIFS(Transactions!$O:$O,Transactions!$L:$L,$A232,Transactions!$U:$U,1))</f>
        <v/>
      </c>
      <c r="I232" s="282" t="str">
        <f>IF($A232="","",IFERROR(INDEX(Prices[Current Price],MATCH($A232,Prices[Key],0)),0))</f>
        <v/>
      </c>
      <c r="J232" s="283" t="str">
        <f>IF($A232="","",IFERROR(INDEX(Prices[FX to SGD],MATCH($A232,Prices[Key],0)),1))</f>
        <v/>
      </c>
      <c r="K232" s="281" t="str">
        <f t="shared" si="35"/>
        <v/>
      </c>
      <c r="L232" s="281" t="str">
        <f t="shared" si="36"/>
        <v/>
      </c>
      <c r="M232" s="281" t="str">
        <f t="shared" si="37"/>
        <v/>
      </c>
      <c r="N232" s="284" t="str">
        <f t="shared" si="38"/>
        <v/>
      </c>
      <c r="O232" t="str">
        <f>IF($A232="","",IFERROR(INDEX(Prices[Category],MATCH($A232,Prices[Key],0)),"Uncategorized"))</f>
        <v/>
      </c>
      <c r="P232" s="285" t="str">
        <f t="shared" si="39"/>
        <v/>
      </c>
      <c r="Q232" s="285" t="str">
        <f t="shared" si="40"/>
        <v/>
      </c>
    </row>
    <row r="233" spans="1:17" ht="15" customHeight="1" x14ac:dyDescent="0.2">
      <c r="A233" s="238" t="str">
        <f>IFERROR(INDEX('All Ticker P&amp;L'!$A$2:$A$1001,MATCH(ROWS($A$2:A233),'All Ticker P&amp;L'!$N$2:$N$1001,0)),"")</f>
        <v/>
      </c>
      <c r="B233" s="238" t="str">
        <f t="shared" si="32"/>
        <v/>
      </c>
      <c r="C233" s="238" t="str">
        <f t="shared" si="33"/>
        <v/>
      </c>
      <c r="D233" s="238" t="str">
        <f t="shared" si="34"/>
        <v/>
      </c>
      <c r="E233" s="259" t="str">
        <f>IF($A233="","",SUMIFS(Txn[Signed Units],Txn[Key],$A233))</f>
        <v/>
      </c>
      <c r="F233" s="281" t="str">
        <f>IF($A233="","",SUMIFS(Transactions!$N:$N,Transactions!$L:$L,$A233,Transactions!$U:$U,1))</f>
        <v/>
      </c>
      <c r="G233" s="282" t="str">
        <f>IF($A233="","",IFERROR(F233/SUMIFS(Transactions!$D:$D,Transactions!$L:$L,$A233,Transactions!$U:$U,1,Transactions!$A:$A,1),0))</f>
        <v/>
      </c>
      <c r="H233" s="281" t="str">
        <f>IF($A233="","",SUMIFS(Transactions!$O:$O,Transactions!$L:$L,$A233,Transactions!$U:$U,1))</f>
        <v/>
      </c>
      <c r="I233" s="282" t="str">
        <f>IF($A233="","",IFERROR(INDEX(Prices[Current Price],MATCH($A233,Prices[Key],0)),0))</f>
        <v/>
      </c>
      <c r="J233" s="283" t="str">
        <f>IF($A233="","",IFERROR(INDEX(Prices[FX to SGD],MATCH($A233,Prices[Key],0)),1))</f>
        <v/>
      </c>
      <c r="K233" s="281" t="str">
        <f t="shared" si="35"/>
        <v/>
      </c>
      <c r="L233" s="281" t="str">
        <f t="shared" si="36"/>
        <v/>
      </c>
      <c r="M233" s="281" t="str">
        <f t="shared" si="37"/>
        <v/>
      </c>
      <c r="N233" s="284" t="str">
        <f t="shared" si="38"/>
        <v/>
      </c>
      <c r="O233" t="str">
        <f>IF($A233="","",IFERROR(INDEX(Prices[Category],MATCH($A233,Prices[Key],0)),"Uncategorized"))</f>
        <v/>
      </c>
      <c r="P233" s="285" t="str">
        <f t="shared" si="39"/>
        <v/>
      </c>
      <c r="Q233" s="285" t="str">
        <f t="shared" si="40"/>
        <v/>
      </c>
    </row>
    <row r="234" spans="1:17" ht="15" customHeight="1" x14ac:dyDescent="0.2">
      <c r="A234" s="238" t="str">
        <f>IFERROR(INDEX('All Ticker P&amp;L'!$A$2:$A$1001,MATCH(ROWS($A$2:A234),'All Ticker P&amp;L'!$N$2:$N$1001,0)),"")</f>
        <v/>
      </c>
      <c r="B234" s="238" t="str">
        <f t="shared" si="32"/>
        <v/>
      </c>
      <c r="C234" s="238" t="str">
        <f t="shared" si="33"/>
        <v/>
      </c>
      <c r="D234" s="238" t="str">
        <f t="shared" si="34"/>
        <v/>
      </c>
      <c r="E234" s="259" t="str">
        <f>IF($A234="","",SUMIFS(Txn[Signed Units],Txn[Key],$A234))</f>
        <v/>
      </c>
      <c r="F234" s="281" t="str">
        <f>IF($A234="","",SUMIFS(Transactions!$N:$N,Transactions!$L:$L,$A234,Transactions!$U:$U,1))</f>
        <v/>
      </c>
      <c r="G234" s="282" t="str">
        <f>IF($A234="","",IFERROR(F234/SUMIFS(Transactions!$D:$D,Transactions!$L:$L,$A234,Transactions!$U:$U,1,Transactions!$A:$A,1),0))</f>
        <v/>
      </c>
      <c r="H234" s="281" t="str">
        <f>IF($A234="","",SUMIFS(Transactions!$O:$O,Transactions!$L:$L,$A234,Transactions!$U:$U,1))</f>
        <v/>
      </c>
      <c r="I234" s="282" t="str">
        <f>IF($A234="","",IFERROR(INDEX(Prices[Current Price],MATCH($A234,Prices[Key],0)),0))</f>
        <v/>
      </c>
      <c r="J234" s="283" t="str">
        <f>IF($A234="","",IFERROR(INDEX(Prices[FX to SGD],MATCH($A234,Prices[Key],0)),1))</f>
        <v/>
      </c>
      <c r="K234" s="281" t="str">
        <f t="shared" si="35"/>
        <v/>
      </c>
      <c r="L234" s="281" t="str">
        <f t="shared" si="36"/>
        <v/>
      </c>
      <c r="M234" s="281" t="str">
        <f t="shared" si="37"/>
        <v/>
      </c>
      <c r="N234" s="284" t="str">
        <f t="shared" si="38"/>
        <v/>
      </c>
      <c r="O234" t="str">
        <f>IF($A234="","",IFERROR(INDEX(Prices[Category],MATCH($A234,Prices[Key],0)),"Uncategorized"))</f>
        <v/>
      </c>
      <c r="P234" s="285" t="str">
        <f t="shared" si="39"/>
        <v/>
      </c>
      <c r="Q234" s="285" t="str">
        <f t="shared" si="40"/>
        <v/>
      </c>
    </row>
    <row r="235" spans="1:17" ht="15" customHeight="1" x14ac:dyDescent="0.2">
      <c r="A235" s="238" t="str">
        <f>IFERROR(INDEX('All Ticker P&amp;L'!$A$2:$A$1001,MATCH(ROWS($A$2:A235),'All Ticker P&amp;L'!$N$2:$N$1001,0)),"")</f>
        <v/>
      </c>
      <c r="B235" s="238" t="str">
        <f t="shared" si="32"/>
        <v/>
      </c>
      <c r="C235" s="238" t="str">
        <f t="shared" si="33"/>
        <v/>
      </c>
      <c r="D235" s="238" t="str">
        <f t="shared" si="34"/>
        <v/>
      </c>
      <c r="E235" s="259" t="str">
        <f>IF($A235="","",SUMIFS(Txn[Signed Units],Txn[Key],$A235))</f>
        <v/>
      </c>
      <c r="F235" s="281" t="str">
        <f>IF($A235="","",SUMIFS(Transactions!$N:$N,Transactions!$L:$L,$A235,Transactions!$U:$U,1))</f>
        <v/>
      </c>
      <c r="G235" s="282" t="str">
        <f>IF($A235="","",IFERROR(F235/SUMIFS(Transactions!$D:$D,Transactions!$L:$L,$A235,Transactions!$U:$U,1,Transactions!$A:$A,1),0))</f>
        <v/>
      </c>
      <c r="H235" s="281" t="str">
        <f>IF($A235="","",SUMIFS(Transactions!$O:$O,Transactions!$L:$L,$A235,Transactions!$U:$U,1))</f>
        <v/>
      </c>
      <c r="I235" s="282" t="str">
        <f>IF($A235="","",IFERROR(INDEX(Prices[Current Price],MATCH($A235,Prices[Key],0)),0))</f>
        <v/>
      </c>
      <c r="J235" s="283" t="str">
        <f>IF($A235="","",IFERROR(INDEX(Prices[FX to SGD],MATCH($A235,Prices[Key],0)),1))</f>
        <v/>
      </c>
      <c r="K235" s="281" t="str">
        <f t="shared" si="35"/>
        <v/>
      </c>
      <c r="L235" s="281" t="str">
        <f t="shared" si="36"/>
        <v/>
      </c>
      <c r="M235" s="281" t="str">
        <f t="shared" si="37"/>
        <v/>
      </c>
      <c r="N235" s="284" t="str">
        <f t="shared" si="38"/>
        <v/>
      </c>
      <c r="O235" t="str">
        <f>IF($A235="","",IFERROR(INDEX(Prices[Category],MATCH($A235,Prices[Key],0)),"Uncategorized"))</f>
        <v/>
      </c>
      <c r="P235" s="285" t="str">
        <f t="shared" si="39"/>
        <v/>
      </c>
      <c r="Q235" s="285" t="str">
        <f t="shared" si="40"/>
        <v/>
      </c>
    </row>
    <row r="236" spans="1:17" ht="15" customHeight="1" x14ac:dyDescent="0.2">
      <c r="A236" s="238" t="str">
        <f>IFERROR(INDEX('All Ticker P&amp;L'!$A$2:$A$1001,MATCH(ROWS($A$2:A236),'All Ticker P&amp;L'!$N$2:$N$1001,0)),"")</f>
        <v/>
      </c>
      <c r="B236" s="238" t="str">
        <f t="shared" si="32"/>
        <v/>
      </c>
      <c r="C236" s="238" t="str">
        <f t="shared" si="33"/>
        <v/>
      </c>
      <c r="D236" s="238" t="str">
        <f t="shared" si="34"/>
        <v/>
      </c>
      <c r="E236" s="259" t="str">
        <f>IF($A236="","",SUMIFS(Txn[Signed Units],Txn[Key],$A236))</f>
        <v/>
      </c>
      <c r="F236" s="281" t="str">
        <f>IF($A236="","",SUMIFS(Transactions!$N:$N,Transactions!$L:$L,$A236,Transactions!$U:$U,1))</f>
        <v/>
      </c>
      <c r="G236" s="282" t="str">
        <f>IF($A236="","",IFERROR(F236/SUMIFS(Transactions!$D:$D,Transactions!$L:$L,$A236,Transactions!$U:$U,1,Transactions!$A:$A,1),0))</f>
        <v/>
      </c>
      <c r="H236" s="281" t="str">
        <f>IF($A236="","",SUMIFS(Transactions!$O:$O,Transactions!$L:$L,$A236,Transactions!$U:$U,1))</f>
        <v/>
      </c>
      <c r="I236" s="282" t="str">
        <f>IF($A236="","",IFERROR(INDEX(Prices[Current Price],MATCH($A236,Prices[Key],0)),0))</f>
        <v/>
      </c>
      <c r="J236" s="283" t="str">
        <f>IF($A236="","",IFERROR(INDEX(Prices[FX to SGD],MATCH($A236,Prices[Key],0)),1))</f>
        <v/>
      </c>
      <c r="K236" s="281" t="str">
        <f t="shared" si="35"/>
        <v/>
      </c>
      <c r="L236" s="281" t="str">
        <f t="shared" si="36"/>
        <v/>
      </c>
      <c r="M236" s="281" t="str">
        <f t="shared" si="37"/>
        <v/>
      </c>
      <c r="N236" s="284" t="str">
        <f t="shared" si="38"/>
        <v/>
      </c>
      <c r="O236" t="str">
        <f>IF($A236="","",IFERROR(INDEX(Prices[Category],MATCH($A236,Prices[Key],0)),"Uncategorized"))</f>
        <v/>
      </c>
      <c r="P236" s="285" t="str">
        <f t="shared" si="39"/>
        <v/>
      </c>
      <c r="Q236" s="285" t="str">
        <f t="shared" si="40"/>
        <v/>
      </c>
    </row>
    <row r="237" spans="1:17" ht="15" customHeight="1" x14ac:dyDescent="0.2">
      <c r="A237" s="238" t="str">
        <f>IFERROR(INDEX('All Ticker P&amp;L'!$A$2:$A$1001,MATCH(ROWS($A$2:A237),'All Ticker P&amp;L'!$N$2:$N$1001,0)),"")</f>
        <v/>
      </c>
      <c r="B237" s="238" t="str">
        <f t="shared" si="32"/>
        <v/>
      </c>
      <c r="C237" s="238" t="str">
        <f t="shared" si="33"/>
        <v/>
      </c>
      <c r="D237" s="238" t="str">
        <f t="shared" si="34"/>
        <v/>
      </c>
      <c r="E237" s="259" t="str">
        <f>IF($A237="","",SUMIFS(Txn[Signed Units],Txn[Key],$A237))</f>
        <v/>
      </c>
      <c r="F237" s="281" t="str">
        <f>IF($A237="","",SUMIFS(Transactions!$N:$N,Transactions!$L:$L,$A237,Transactions!$U:$U,1))</f>
        <v/>
      </c>
      <c r="G237" s="282" t="str">
        <f>IF($A237="","",IFERROR(F237/SUMIFS(Transactions!$D:$D,Transactions!$L:$L,$A237,Transactions!$U:$U,1,Transactions!$A:$A,1),0))</f>
        <v/>
      </c>
      <c r="H237" s="281" t="str">
        <f>IF($A237="","",SUMIFS(Transactions!$O:$O,Transactions!$L:$L,$A237,Transactions!$U:$U,1))</f>
        <v/>
      </c>
      <c r="I237" s="282" t="str">
        <f>IF($A237="","",IFERROR(INDEX(Prices[Current Price],MATCH($A237,Prices[Key],0)),0))</f>
        <v/>
      </c>
      <c r="J237" s="283" t="str">
        <f>IF($A237="","",IFERROR(INDEX(Prices[FX to SGD],MATCH($A237,Prices[Key],0)),1))</f>
        <v/>
      </c>
      <c r="K237" s="281" t="str">
        <f t="shared" si="35"/>
        <v/>
      </c>
      <c r="L237" s="281" t="str">
        <f t="shared" si="36"/>
        <v/>
      </c>
      <c r="M237" s="281" t="str">
        <f t="shared" si="37"/>
        <v/>
      </c>
      <c r="N237" s="284" t="str">
        <f t="shared" si="38"/>
        <v/>
      </c>
      <c r="O237" t="str">
        <f>IF($A237="","",IFERROR(INDEX(Prices[Category],MATCH($A237,Prices[Key],0)),"Uncategorized"))</f>
        <v/>
      </c>
      <c r="P237" s="285" t="str">
        <f t="shared" si="39"/>
        <v/>
      </c>
      <c r="Q237" s="285" t="str">
        <f t="shared" si="40"/>
        <v/>
      </c>
    </row>
    <row r="238" spans="1:17" ht="15" customHeight="1" x14ac:dyDescent="0.2">
      <c r="A238" s="238" t="str">
        <f>IFERROR(INDEX('All Ticker P&amp;L'!$A$2:$A$1001,MATCH(ROWS($A$2:A238),'All Ticker P&amp;L'!$N$2:$N$1001,0)),"")</f>
        <v/>
      </c>
      <c r="B238" s="238" t="str">
        <f t="shared" si="32"/>
        <v/>
      </c>
      <c r="C238" s="238" t="str">
        <f t="shared" si="33"/>
        <v/>
      </c>
      <c r="D238" s="238" t="str">
        <f t="shared" si="34"/>
        <v/>
      </c>
      <c r="E238" s="259" t="str">
        <f>IF($A238="","",SUMIFS(Txn[Signed Units],Txn[Key],$A238))</f>
        <v/>
      </c>
      <c r="F238" s="281" t="str">
        <f>IF($A238="","",SUMIFS(Transactions!$N:$N,Transactions!$L:$L,$A238,Transactions!$U:$U,1))</f>
        <v/>
      </c>
      <c r="G238" s="282" t="str">
        <f>IF($A238="","",IFERROR(F238/SUMIFS(Transactions!$D:$D,Transactions!$L:$L,$A238,Transactions!$U:$U,1,Transactions!$A:$A,1),0))</f>
        <v/>
      </c>
      <c r="H238" s="281" t="str">
        <f>IF($A238="","",SUMIFS(Transactions!$O:$O,Transactions!$L:$L,$A238,Transactions!$U:$U,1))</f>
        <v/>
      </c>
      <c r="I238" s="282" t="str">
        <f>IF($A238="","",IFERROR(INDEX(Prices[Current Price],MATCH($A238,Prices[Key],0)),0))</f>
        <v/>
      </c>
      <c r="J238" s="283" t="str">
        <f>IF($A238="","",IFERROR(INDEX(Prices[FX to SGD],MATCH($A238,Prices[Key],0)),1))</f>
        <v/>
      </c>
      <c r="K238" s="281" t="str">
        <f t="shared" si="35"/>
        <v/>
      </c>
      <c r="L238" s="281" t="str">
        <f t="shared" si="36"/>
        <v/>
      </c>
      <c r="M238" s="281" t="str">
        <f t="shared" si="37"/>
        <v/>
      </c>
      <c r="N238" s="284" t="str">
        <f t="shared" si="38"/>
        <v/>
      </c>
      <c r="O238" t="str">
        <f>IF($A238="","",IFERROR(INDEX(Prices[Category],MATCH($A238,Prices[Key],0)),"Uncategorized"))</f>
        <v/>
      </c>
      <c r="P238" s="285" t="str">
        <f t="shared" si="39"/>
        <v/>
      </c>
      <c r="Q238" s="285" t="str">
        <f t="shared" si="40"/>
        <v/>
      </c>
    </row>
    <row r="239" spans="1:17" ht="15" customHeight="1" x14ac:dyDescent="0.2">
      <c r="A239" s="238" t="str">
        <f>IFERROR(INDEX('All Ticker P&amp;L'!$A$2:$A$1001,MATCH(ROWS($A$2:A239),'All Ticker P&amp;L'!$N$2:$N$1001,0)),"")</f>
        <v/>
      </c>
      <c r="B239" s="238" t="str">
        <f t="shared" si="32"/>
        <v/>
      </c>
      <c r="C239" s="238" t="str">
        <f t="shared" si="33"/>
        <v/>
      </c>
      <c r="D239" s="238" t="str">
        <f t="shared" si="34"/>
        <v/>
      </c>
      <c r="E239" s="259" t="str">
        <f>IF($A239="","",SUMIFS(Txn[Signed Units],Txn[Key],$A239))</f>
        <v/>
      </c>
      <c r="F239" s="281" t="str">
        <f>IF($A239="","",SUMIFS(Transactions!$N:$N,Transactions!$L:$L,$A239,Transactions!$U:$U,1))</f>
        <v/>
      </c>
      <c r="G239" s="282" t="str">
        <f>IF($A239="","",IFERROR(F239/SUMIFS(Transactions!$D:$D,Transactions!$L:$L,$A239,Transactions!$U:$U,1,Transactions!$A:$A,1),0))</f>
        <v/>
      </c>
      <c r="H239" s="281" t="str">
        <f>IF($A239="","",SUMIFS(Transactions!$O:$O,Transactions!$L:$L,$A239,Transactions!$U:$U,1))</f>
        <v/>
      </c>
      <c r="I239" s="282" t="str">
        <f>IF($A239="","",IFERROR(INDEX(Prices[Current Price],MATCH($A239,Prices[Key],0)),0))</f>
        <v/>
      </c>
      <c r="J239" s="283" t="str">
        <f>IF($A239="","",IFERROR(INDEX(Prices[FX to SGD],MATCH($A239,Prices[Key],0)),1))</f>
        <v/>
      </c>
      <c r="K239" s="281" t="str">
        <f t="shared" si="35"/>
        <v/>
      </c>
      <c r="L239" s="281" t="str">
        <f t="shared" si="36"/>
        <v/>
      </c>
      <c r="M239" s="281" t="str">
        <f t="shared" si="37"/>
        <v/>
      </c>
      <c r="N239" s="284" t="str">
        <f t="shared" si="38"/>
        <v/>
      </c>
      <c r="O239" t="str">
        <f>IF($A239="","",IFERROR(INDEX(Prices[Category],MATCH($A239,Prices[Key],0)),"Uncategorized"))</f>
        <v/>
      </c>
      <c r="P239" s="285" t="str">
        <f t="shared" si="39"/>
        <v/>
      </c>
      <c r="Q239" s="285" t="str">
        <f t="shared" si="40"/>
        <v/>
      </c>
    </row>
    <row r="240" spans="1:17" ht="15" customHeight="1" x14ac:dyDescent="0.2">
      <c r="A240" s="238" t="str">
        <f>IFERROR(INDEX('All Ticker P&amp;L'!$A$2:$A$1001,MATCH(ROWS($A$2:A240),'All Ticker P&amp;L'!$N$2:$N$1001,0)),"")</f>
        <v/>
      </c>
      <c r="B240" s="238" t="str">
        <f t="shared" si="32"/>
        <v/>
      </c>
      <c r="C240" s="238" t="str">
        <f t="shared" si="33"/>
        <v/>
      </c>
      <c r="D240" s="238" t="str">
        <f t="shared" si="34"/>
        <v/>
      </c>
      <c r="E240" s="259" t="str">
        <f>IF($A240="","",SUMIFS(Txn[Signed Units],Txn[Key],$A240))</f>
        <v/>
      </c>
      <c r="F240" s="281" t="str">
        <f>IF($A240="","",SUMIFS(Transactions!$N:$N,Transactions!$L:$L,$A240,Transactions!$U:$U,1))</f>
        <v/>
      </c>
      <c r="G240" s="282" t="str">
        <f>IF($A240="","",IFERROR(F240/SUMIFS(Transactions!$D:$D,Transactions!$L:$L,$A240,Transactions!$U:$U,1,Transactions!$A:$A,1),0))</f>
        <v/>
      </c>
      <c r="H240" s="281" t="str">
        <f>IF($A240="","",SUMIFS(Transactions!$O:$O,Transactions!$L:$L,$A240,Transactions!$U:$U,1))</f>
        <v/>
      </c>
      <c r="I240" s="282" t="str">
        <f>IF($A240="","",IFERROR(INDEX(Prices[Current Price],MATCH($A240,Prices[Key],0)),0))</f>
        <v/>
      </c>
      <c r="J240" s="283" t="str">
        <f>IF($A240="","",IFERROR(INDEX(Prices[FX to SGD],MATCH($A240,Prices[Key],0)),1))</f>
        <v/>
      </c>
      <c r="K240" s="281" t="str">
        <f t="shared" si="35"/>
        <v/>
      </c>
      <c r="L240" s="281" t="str">
        <f t="shared" si="36"/>
        <v/>
      </c>
      <c r="M240" s="281" t="str">
        <f t="shared" si="37"/>
        <v/>
      </c>
      <c r="N240" s="284" t="str">
        <f t="shared" si="38"/>
        <v/>
      </c>
      <c r="O240" t="str">
        <f>IF($A240="","",IFERROR(INDEX(Prices[Category],MATCH($A240,Prices[Key],0)),"Uncategorized"))</f>
        <v/>
      </c>
      <c r="P240" s="285" t="str">
        <f t="shared" si="39"/>
        <v/>
      </c>
      <c r="Q240" s="285" t="str">
        <f t="shared" si="40"/>
        <v/>
      </c>
    </row>
    <row r="241" spans="1:17" ht="15" customHeight="1" x14ac:dyDescent="0.2">
      <c r="A241" s="238" t="str">
        <f>IFERROR(INDEX('All Ticker P&amp;L'!$A$2:$A$1001,MATCH(ROWS($A$2:A241),'All Ticker P&amp;L'!$N$2:$N$1001,0)),"")</f>
        <v/>
      </c>
      <c r="B241" s="238" t="str">
        <f t="shared" si="32"/>
        <v/>
      </c>
      <c r="C241" s="238" t="str">
        <f t="shared" si="33"/>
        <v/>
      </c>
      <c r="D241" s="238" t="str">
        <f t="shared" si="34"/>
        <v/>
      </c>
      <c r="E241" s="259" t="str">
        <f>IF($A241="","",SUMIFS(Txn[Signed Units],Txn[Key],$A241))</f>
        <v/>
      </c>
      <c r="F241" s="281" t="str">
        <f>IF($A241="","",SUMIFS(Transactions!$N:$N,Transactions!$L:$L,$A241,Transactions!$U:$U,1))</f>
        <v/>
      </c>
      <c r="G241" s="282" t="str">
        <f>IF($A241="","",IFERROR(F241/SUMIFS(Transactions!$D:$D,Transactions!$L:$L,$A241,Transactions!$U:$U,1,Transactions!$A:$A,1),0))</f>
        <v/>
      </c>
      <c r="H241" s="281" t="str">
        <f>IF($A241="","",SUMIFS(Transactions!$O:$O,Transactions!$L:$L,$A241,Transactions!$U:$U,1))</f>
        <v/>
      </c>
      <c r="I241" s="282" t="str">
        <f>IF($A241="","",IFERROR(INDEX(Prices[Current Price],MATCH($A241,Prices[Key],0)),0))</f>
        <v/>
      </c>
      <c r="J241" s="283" t="str">
        <f>IF($A241="","",IFERROR(INDEX(Prices[FX to SGD],MATCH($A241,Prices[Key],0)),1))</f>
        <v/>
      </c>
      <c r="K241" s="281" t="str">
        <f t="shared" si="35"/>
        <v/>
      </c>
      <c r="L241" s="281" t="str">
        <f t="shared" si="36"/>
        <v/>
      </c>
      <c r="M241" s="281" t="str">
        <f t="shared" si="37"/>
        <v/>
      </c>
      <c r="N241" s="284" t="str">
        <f t="shared" si="38"/>
        <v/>
      </c>
      <c r="O241" t="str">
        <f>IF($A241="","",IFERROR(INDEX(Prices[Category],MATCH($A241,Prices[Key],0)),"Uncategorized"))</f>
        <v/>
      </c>
      <c r="P241" s="285" t="str">
        <f t="shared" si="39"/>
        <v/>
      </c>
      <c r="Q241" s="285" t="str">
        <f t="shared" si="40"/>
        <v/>
      </c>
    </row>
    <row r="242" spans="1:17" ht="15" customHeight="1" x14ac:dyDescent="0.2">
      <c r="A242" s="238" t="str">
        <f>IFERROR(INDEX('All Ticker P&amp;L'!$A$2:$A$1001,MATCH(ROWS($A$2:A242),'All Ticker P&amp;L'!$N$2:$N$1001,0)),"")</f>
        <v/>
      </c>
      <c r="B242" s="238" t="str">
        <f t="shared" si="32"/>
        <v/>
      </c>
      <c r="C242" s="238" t="str">
        <f t="shared" si="33"/>
        <v/>
      </c>
      <c r="D242" s="238" t="str">
        <f t="shared" si="34"/>
        <v/>
      </c>
      <c r="E242" s="259" t="str">
        <f>IF($A242="","",SUMIFS(Txn[Signed Units],Txn[Key],$A242))</f>
        <v/>
      </c>
      <c r="F242" s="281" t="str">
        <f>IF($A242="","",SUMIFS(Transactions!$N:$N,Transactions!$L:$L,$A242,Transactions!$U:$U,1))</f>
        <v/>
      </c>
      <c r="G242" s="282" t="str">
        <f>IF($A242="","",IFERROR(F242/SUMIFS(Transactions!$D:$D,Transactions!$L:$L,$A242,Transactions!$U:$U,1,Transactions!$A:$A,1),0))</f>
        <v/>
      </c>
      <c r="H242" s="281" t="str">
        <f>IF($A242="","",SUMIFS(Transactions!$O:$O,Transactions!$L:$L,$A242,Transactions!$U:$U,1))</f>
        <v/>
      </c>
      <c r="I242" s="282" t="str">
        <f>IF($A242="","",IFERROR(INDEX(Prices[Current Price],MATCH($A242,Prices[Key],0)),0))</f>
        <v/>
      </c>
      <c r="J242" s="283" t="str">
        <f>IF($A242="","",IFERROR(INDEX(Prices[FX to SGD],MATCH($A242,Prices[Key],0)),1))</f>
        <v/>
      </c>
      <c r="K242" s="281" t="str">
        <f t="shared" si="35"/>
        <v/>
      </c>
      <c r="L242" s="281" t="str">
        <f t="shared" si="36"/>
        <v/>
      </c>
      <c r="M242" s="281" t="str">
        <f t="shared" si="37"/>
        <v/>
      </c>
      <c r="N242" s="284" t="str">
        <f t="shared" si="38"/>
        <v/>
      </c>
      <c r="O242" t="str">
        <f>IF($A242="","",IFERROR(INDEX(Prices[Category],MATCH($A242,Prices[Key],0)),"Uncategorized"))</f>
        <v/>
      </c>
      <c r="P242" s="285" t="str">
        <f t="shared" si="39"/>
        <v/>
      </c>
      <c r="Q242" s="285" t="str">
        <f t="shared" si="40"/>
        <v/>
      </c>
    </row>
    <row r="243" spans="1:17" ht="15" customHeight="1" x14ac:dyDescent="0.2">
      <c r="A243" s="238" t="str">
        <f>IFERROR(INDEX('All Ticker P&amp;L'!$A$2:$A$1001,MATCH(ROWS($A$2:A243),'All Ticker P&amp;L'!$N$2:$N$1001,0)),"")</f>
        <v/>
      </c>
      <c r="B243" s="238" t="str">
        <f t="shared" si="32"/>
        <v/>
      </c>
      <c r="C243" s="238" t="str">
        <f t="shared" si="33"/>
        <v/>
      </c>
      <c r="D243" s="238" t="str">
        <f t="shared" si="34"/>
        <v/>
      </c>
      <c r="E243" s="259" t="str">
        <f>IF($A243="","",SUMIFS(Txn[Signed Units],Txn[Key],$A243))</f>
        <v/>
      </c>
      <c r="F243" s="281" t="str">
        <f>IF($A243="","",SUMIFS(Transactions!$N:$N,Transactions!$L:$L,$A243,Transactions!$U:$U,1))</f>
        <v/>
      </c>
      <c r="G243" s="282" t="str">
        <f>IF($A243="","",IFERROR(F243/SUMIFS(Transactions!$D:$D,Transactions!$L:$L,$A243,Transactions!$U:$U,1,Transactions!$A:$A,1),0))</f>
        <v/>
      </c>
      <c r="H243" s="281" t="str">
        <f>IF($A243="","",SUMIFS(Transactions!$O:$O,Transactions!$L:$L,$A243,Transactions!$U:$U,1))</f>
        <v/>
      </c>
      <c r="I243" s="282" t="str">
        <f>IF($A243="","",IFERROR(INDEX(Prices[Current Price],MATCH($A243,Prices[Key],0)),0))</f>
        <v/>
      </c>
      <c r="J243" s="283" t="str">
        <f>IF($A243="","",IFERROR(INDEX(Prices[FX to SGD],MATCH($A243,Prices[Key],0)),1))</f>
        <v/>
      </c>
      <c r="K243" s="281" t="str">
        <f t="shared" si="35"/>
        <v/>
      </c>
      <c r="L243" s="281" t="str">
        <f t="shared" si="36"/>
        <v/>
      </c>
      <c r="M243" s="281" t="str">
        <f t="shared" si="37"/>
        <v/>
      </c>
      <c r="N243" s="284" t="str">
        <f t="shared" si="38"/>
        <v/>
      </c>
      <c r="O243" t="str">
        <f>IF($A243="","",IFERROR(INDEX(Prices[Category],MATCH($A243,Prices[Key],0)),"Uncategorized"))</f>
        <v/>
      </c>
      <c r="P243" s="285" t="str">
        <f t="shared" si="39"/>
        <v/>
      </c>
      <c r="Q243" s="285" t="str">
        <f t="shared" si="40"/>
        <v/>
      </c>
    </row>
    <row r="244" spans="1:17" ht="15" customHeight="1" x14ac:dyDescent="0.2">
      <c r="A244" s="238" t="str">
        <f>IFERROR(INDEX('All Ticker P&amp;L'!$A$2:$A$1001,MATCH(ROWS($A$2:A244),'All Ticker P&amp;L'!$N$2:$N$1001,0)),"")</f>
        <v/>
      </c>
      <c r="B244" s="238" t="str">
        <f t="shared" si="32"/>
        <v/>
      </c>
      <c r="C244" s="238" t="str">
        <f t="shared" si="33"/>
        <v/>
      </c>
      <c r="D244" s="238" t="str">
        <f t="shared" si="34"/>
        <v/>
      </c>
      <c r="E244" s="259" t="str">
        <f>IF($A244="","",SUMIFS(Txn[Signed Units],Txn[Key],$A244))</f>
        <v/>
      </c>
      <c r="F244" s="281" t="str">
        <f>IF($A244="","",SUMIFS(Transactions!$N:$N,Transactions!$L:$L,$A244,Transactions!$U:$U,1))</f>
        <v/>
      </c>
      <c r="G244" s="282" t="str">
        <f>IF($A244="","",IFERROR(F244/SUMIFS(Transactions!$D:$D,Transactions!$L:$L,$A244,Transactions!$U:$U,1,Transactions!$A:$A,1),0))</f>
        <v/>
      </c>
      <c r="H244" s="281" t="str">
        <f>IF($A244="","",SUMIFS(Transactions!$O:$O,Transactions!$L:$L,$A244,Transactions!$U:$U,1))</f>
        <v/>
      </c>
      <c r="I244" s="282" t="str">
        <f>IF($A244="","",IFERROR(INDEX(Prices[Current Price],MATCH($A244,Prices[Key],0)),0))</f>
        <v/>
      </c>
      <c r="J244" s="283" t="str">
        <f>IF($A244="","",IFERROR(INDEX(Prices[FX to SGD],MATCH($A244,Prices[Key],0)),1))</f>
        <v/>
      </c>
      <c r="K244" s="281" t="str">
        <f t="shared" si="35"/>
        <v/>
      </c>
      <c r="L244" s="281" t="str">
        <f t="shared" si="36"/>
        <v/>
      </c>
      <c r="M244" s="281" t="str">
        <f t="shared" si="37"/>
        <v/>
      </c>
      <c r="N244" s="284" t="str">
        <f t="shared" si="38"/>
        <v/>
      </c>
      <c r="O244" t="str">
        <f>IF($A244="","",IFERROR(INDEX(Prices[Category],MATCH($A244,Prices[Key],0)),"Uncategorized"))</f>
        <v/>
      </c>
      <c r="P244" s="285" t="str">
        <f t="shared" si="39"/>
        <v/>
      </c>
      <c r="Q244" s="285" t="str">
        <f t="shared" si="40"/>
        <v/>
      </c>
    </row>
    <row r="245" spans="1:17" ht="15" customHeight="1" x14ac:dyDescent="0.2">
      <c r="A245" s="238" t="str">
        <f>IFERROR(INDEX('All Ticker P&amp;L'!$A$2:$A$1001,MATCH(ROWS($A$2:A245),'All Ticker P&amp;L'!$N$2:$N$1001,0)),"")</f>
        <v/>
      </c>
      <c r="B245" s="238" t="str">
        <f t="shared" si="32"/>
        <v/>
      </c>
      <c r="C245" s="238" t="str">
        <f t="shared" si="33"/>
        <v/>
      </c>
      <c r="D245" s="238" t="str">
        <f t="shared" si="34"/>
        <v/>
      </c>
      <c r="E245" s="259" t="str">
        <f>IF($A245="","",SUMIFS(Txn[Signed Units],Txn[Key],$A245))</f>
        <v/>
      </c>
      <c r="F245" s="281" t="str">
        <f>IF($A245="","",SUMIFS(Transactions!$N:$N,Transactions!$L:$L,$A245,Transactions!$U:$U,1))</f>
        <v/>
      </c>
      <c r="G245" s="282" t="str">
        <f>IF($A245="","",IFERROR(F245/SUMIFS(Transactions!$D:$D,Transactions!$L:$L,$A245,Transactions!$U:$U,1,Transactions!$A:$A,1),0))</f>
        <v/>
      </c>
      <c r="H245" s="281" t="str">
        <f>IF($A245="","",SUMIFS(Transactions!$O:$O,Transactions!$L:$L,$A245,Transactions!$U:$U,1))</f>
        <v/>
      </c>
      <c r="I245" s="282" t="str">
        <f>IF($A245="","",IFERROR(INDEX(Prices[Current Price],MATCH($A245,Prices[Key],0)),0))</f>
        <v/>
      </c>
      <c r="J245" s="283" t="str">
        <f>IF($A245="","",IFERROR(INDEX(Prices[FX to SGD],MATCH($A245,Prices[Key],0)),1))</f>
        <v/>
      </c>
      <c r="K245" s="281" t="str">
        <f t="shared" si="35"/>
        <v/>
      </c>
      <c r="L245" s="281" t="str">
        <f t="shared" si="36"/>
        <v/>
      </c>
      <c r="M245" s="281" t="str">
        <f t="shared" si="37"/>
        <v/>
      </c>
      <c r="N245" s="284" t="str">
        <f t="shared" si="38"/>
        <v/>
      </c>
      <c r="O245" t="str">
        <f>IF($A245="","",IFERROR(INDEX(Prices[Category],MATCH($A245,Prices[Key],0)),"Uncategorized"))</f>
        <v/>
      </c>
      <c r="P245" s="285" t="str">
        <f t="shared" si="39"/>
        <v/>
      </c>
      <c r="Q245" s="285" t="str">
        <f t="shared" si="40"/>
        <v/>
      </c>
    </row>
    <row r="246" spans="1:17" ht="15" customHeight="1" x14ac:dyDescent="0.2">
      <c r="A246" s="238" t="str">
        <f>IFERROR(INDEX('All Ticker P&amp;L'!$A$2:$A$1001,MATCH(ROWS($A$2:A246),'All Ticker P&amp;L'!$N$2:$N$1001,0)),"")</f>
        <v/>
      </c>
      <c r="B246" s="238" t="str">
        <f t="shared" si="32"/>
        <v/>
      </c>
      <c r="C246" s="238" t="str">
        <f t="shared" si="33"/>
        <v/>
      </c>
      <c r="D246" s="238" t="str">
        <f t="shared" si="34"/>
        <v/>
      </c>
      <c r="E246" s="259" t="str">
        <f>IF($A246="","",SUMIFS(Txn[Signed Units],Txn[Key],$A246))</f>
        <v/>
      </c>
      <c r="F246" s="281" t="str">
        <f>IF($A246="","",SUMIFS(Transactions!$N:$N,Transactions!$L:$L,$A246,Transactions!$U:$U,1))</f>
        <v/>
      </c>
      <c r="G246" s="282" t="str">
        <f>IF($A246="","",IFERROR(F246/SUMIFS(Transactions!$D:$D,Transactions!$L:$L,$A246,Transactions!$U:$U,1,Transactions!$A:$A,1),0))</f>
        <v/>
      </c>
      <c r="H246" s="281" t="str">
        <f>IF($A246="","",SUMIFS(Transactions!$O:$O,Transactions!$L:$L,$A246,Transactions!$U:$U,1))</f>
        <v/>
      </c>
      <c r="I246" s="282" t="str">
        <f>IF($A246="","",IFERROR(INDEX(Prices[Current Price],MATCH($A246,Prices[Key],0)),0))</f>
        <v/>
      </c>
      <c r="J246" s="283" t="str">
        <f>IF($A246="","",IFERROR(INDEX(Prices[FX to SGD],MATCH($A246,Prices[Key],0)),1))</f>
        <v/>
      </c>
      <c r="K246" s="281" t="str">
        <f t="shared" si="35"/>
        <v/>
      </c>
      <c r="L246" s="281" t="str">
        <f t="shared" si="36"/>
        <v/>
      </c>
      <c r="M246" s="281" t="str">
        <f t="shared" si="37"/>
        <v/>
      </c>
      <c r="N246" s="284" t="str">
        <f t="shared" si="38"/>
        <v/>
      </c>
      <c r="O246" t="str">
        <f>IF($A246="","",IFERROR(INDEX(Prices[Category],MATCH($A246,Prices[Key],0)),"Uncategorized"))</f>
        <v/>
      </c>
      <c r="P246" s="285" t="str">
        <f t="shared" si="39"/>
        <v/>
      </c>
      <c r="Q246" s="285" t="str">
        <f t="shared" si="40"/>
        <v/>
      </c>
    </row>
    <row r="247" spans="1:17" ht="15" customHeight="1" x14ac:dyDescent="0.2">
      <c r="A247" s="238" t="str">
        <f>IFERROR(INDEX('All Ticker P&amp;L'!$A$2:$A$1001,MATCH(ROWS($A$2:A247),'All Ticker P&amp;L'!$N$2:$N$1001,0)),"")</f>
        <v/>
      </c>
      <c r="B247" s="238" t="str">
        <f t="shared" si="32"/>
        <v/>
      </c>
      <c r="C247" s="238" t="str">
        <f t="shared" si="33"/>
        <v/>
      </c>
      <c r="D247" s="238" t="str">
        <f t="shared" si="34"/>
        <v/>
      </c>
      <c r="E247" s="259" t="str">
        <f>IF($A247="","",SUMIFS(Txn[Signed Units],Txn[Key],$A247))</f>
        <v/>
      </c>
      <c r="F247" s="281" t="str">
        <f>IF($A247="","",SUMIFS(Transactions!$N:$N,Transactions!$L:$L,$A247,Transactions!$U:$U,1))</f>
        <v/>
      </c>
      <c r="G247" s="282" t="str">
        <f>IF($A247="","",IFERROR(F247/SUMIFS(Transactions!$D:$D,Transactions!$L:$L,$A247,Transactions!$U:$U,1,Transactions!$A:$A,1),0))</f>
        <v/>
      </c>
      <c r="H247" s="281" t="str">
        <f>IF($A247="","",SUMIFS(Transactions!$O:$O,Transactions!$L:$L,$A247,Transactions!$U:$U,1))</f>
        <v/>
      </c>
      <c r="I247" s="282" t="str">
        <f>IF($A247="","",IFERROR(INDEX(Prices[Current Price],MATCH($A247,Prices[Key],0)),0))</f>
        <v/>
      </c>
      <c r="J247" s="283" t="str">
        <f>IF($A247="","",IFERROR(INDEX(Prices[FX to SGD],MATCH($A247,Prices[Key],0)),1))</f>
        <v/>
      </c>
      <c r="K247" s="281" t="str">
        <f t="shared" si="35"/>
        <v/>
      </c>
      <c r="L247" s="281" t="str">
        <f t="shared" si="36"/>
        <v/>
      </c>
      <c r="M247" s="281" t="str">
        <f t="shared" si="37"/>
        <v/>
      </c>
      <c r="N247" s="284" t="str">
        <f t="shared" si="38"/>
        <v/>
      </c>
      <c r="O247" t="str">
        <f>IF($A247="","",IFERROR(INDEX(Prices[Category],MATCH($A247,Prices[Key],0)),"Uncategorized"))</f>
        <v/>
      </c>
      <c r="P247" s="285" t="str">
        <f t="shared" si="39"/>
        <v/>
      </c>
      <c r="Q247" s="285" t="str">
        <f t="shared" si="40"/>
        <v/>
      </c>
    </row>
    <row r="248" spans="1:17" ht="15" customHeight="1" x14ac:dyDescent="0.2">
      <c r="A248" s="238" t="str">
        <f>IFERROR(INDEX('All Ticker P&amp;L'!$A$2:$A$1001,MATCH(ROWS($A$2:A248),'All Ticker P&amp;L'!$N$2:$N$1001,0)),"")</f>
        <v/>
      </c>
      <c r="B248" s="238" t="str">
        <f t="shared" si="32"/>
        <v/>
      </c>
      <c r="C248" s="238" t="str">
        <f t="shared" si="33"/>
        <v/>
      </c>
      <c r="D248" s="238" t="str">
        <f t="shared" si="34"/>
        <v/>
      </c>
      <c r="E248" s="259" t="str">
        <f>IF($A248="","",SUMIFS(Txn[Signed Units],Txn[Key],$A248))</f>
        <v/>
      </c>
      <c r="F248" s="281" t="str">
        <f>IF($A248="","",SUMIFS(Transactions!$N:$N,Transactions!$L:$L,$A248,Transactions!$U:$U,1))</f>
        <v/>
      </c>
      <c r="G248" s="282" t="str">
        <f>IF($A248="","",IFERROR(F248/SUMIFS(Transactions!$D:$D,Transactions!$L:$L,$A248,Transactions!$U:$U,1,Transactions!$A:$A,1),0))</f>
        <v/>
      </c>
      <c r="H248" s="281" t="str">
        <f>IF($A248="","",SUMIFS(Transactions!$O:$O,Transactions!$L:$L,$A248,Transactions!$U:$U,1))</f>
        <v/>
      </c>
      <c r="I248" s="282" t="str">
        <f>IF($A248="","",IFERROR(INDEX(Prices[Current Price],MATCH($A248,Prices[Key],0)),0))</f>
        <v/>
      </c>
      <c r="J248" s="283" t="str">
        <f>IF($A248="","",IFERROR(INDEX(Prices[FX to SGD],MATCH($A248,Prices[Key],0)),1))</f>
        <v/>
      </c>
      <c r="K248" s="281" t="str">
        <f t="shared" si="35"/>
        <v/>
      </c>
      <c r="L248" s="281" t="str">
        <f t="shared" si="36"/>
        <v/>
      </c>
      <c r="M248" s="281" t="str">
        <f t="shared" si="37"/>
        <v/>
      </c>
      <c r="N248" s="284" t="str">
        <f t="shared" si="38"/>
        <v/>
      </c>
      <c r="O248" t="str">
        <f>IF($A248="","",IFERROR(INDEX(Prices[Category],MATCH($A248,Prices[Key],0)),"Uncategorized"))</f>
        <v/>
      </c>
      <c r="P248" s="285" t="str">
        <f t="shared" si="39"/>
        <v/>
      </c>
      <c r="Q248" s="285" t="str">
        <f t="shared" si="40"/>
        <v/>
      </c>
    </row>
    <row r="249" spans="1:17" ht="15" customHeight="1" x14ac:dyDescent="0.2">
      <c r="A249" s="238" t="str">
        <f>IFERROR(INDEX('All Ticker P&amp;L'!$A$2:$A$1001,MATCH(ROWS($A$2:A249),'All Ticker P&amp;L'!$N$2:$N$1001,0)),"")</f>
        <v/>
      </c>
      <c r="B249" s="238" t="str">
        <f t="shared" si="32"/>
        <v/>
      </c>
      <c r="C249" s="238" t="str">
        <f t="shared" si="33"/>
        <v/>
      </c>
      <c r="D249" s="238" t="str">
        <f t="shared" si="34"/>
        <v/>
      </c>
      <c r="E249" s="259" t="str">
        <f>IF($A249="","",SUMIFS(Txn[Signed Units],Txn[Key],$A249))</f>
        <v/>
      </c>
      <c r="F249" s="281" t="str">
        <f>IF($A249="","",SUMIFS(Transactions!$N:$N,Transactions!$L:$L,$A249,Transactions!$U:$U,1))</f>
        <v/>
      </c>
      <c r="G249" s="282" t="str">
        <f>IF($A249="","",IFERROR(F249/SUMIFS(Transactions!$D:$D,Transactions!$L:$L,$A249,Transactions!$U:$U,1,Transactions!$A:$A,1),0))</f>
        <v/>
      </c>
      <c r="H249" s="281" t="str">
        <f>IF($A249="","",SUMIFS(Transactions!$O:$O,Transactions!$L:$L,$A249,Transactions!$U:$U,1))</f>
        <v/>
      </c>
      <c r="I249" s="282" t="str">
        <f>IF($A249="","",IFERROR(INDEX(Prices[Current Price],MATCH($A249,Prices[Key],0)),0))</f>
        <v/>
      </c>
      <c r="J249" s="283" t="str">
        <f>IF($A249="","",IFERROR(INDEX(Prices[FX to SGD],MATCH($A249,Prices[Key],0)),1))</f>
        <v/>
      </c>
      <c r="K249" s="281" t="str">
        <f t="shared" si="35"/>
        <v/>
      </c>
      <c r="L249" s="281" t="str">
        <f t="shared" si="36"/>
        <v/>
      </c>
      <c r="M249" s="281" t="str">
        <f t="shared" si="37"/>
        <v/>
      </c>
      <c r="N249" s="284" t="str">
        <f t="shared" si="38"/>
        <v/>
      </c>
      <c r="O249" t="str">
        <f>IF($A249="","",IFERROR(INDEX(Prices[Category],MATCH($A249,Prices[Key],0)),"Uncategorized"))</f>
        <v/>
      </c>
      <c r="P249" s="285" t="str">
        <f t="shared" si="39"/>
        <v/>
      </c>
      <c r="Q249" s="285" t="str">
        <f t="shared" si="40"/>
        <v/>
      </c>
    </row>
    <row r="250" spans="1:17" ht="15" customHeight="1" x14ac:dyDescent="0.2">
      <c r="A250" s="238" t="str">
        <f>IFERROR(INDEX('All Ticker P&amp;L'!$A$2:$A$1001,MATCH(ROWS($A$2:A250),'All Ticker P&amp;L'!$N$2:$N$1001,0)),"")</f>
        <v/>
      </c>
      <c r="B250" s="238" t="str">
        <f t="shared" si="32"/>
        <v/>
      </c>
      <c r="C250" s="238" t="str">
        <f t="shared" si="33"/>
        <v/>
      </c>
      <c r="D250" s="238" t="str">
        <f t="shared" si="34"/>
        <v/>
      </c>
      <c r="E250" s="259" t="str">
        <f>IF($A250="","",SUMIFS(Txn[Signed Units],Txn[Key],$A250))</f>
        <v/>
      </c>
      <c r="F250" s="281" t="str">
        <f>IF($A250="","",SUMIFS(Transactions!$N:$N,Transactions!$L:$L,$A250,Transactions!$U:$U,1))</f>
        <v/>
      </c>
      <c r="G250" s="282" t="str">
        <f>IF($A250="","",IFERROR(F250/SUMIFS(Transactions!$D:$D,Transactions!$L:$L,$A250,Transactions!$U:$U,1,Transactions!$A:$A,1),0))</f>
        <v/>
      </c>
      <c r="H250" s="281" t="str">
        <f>IF($A250="","",SUMIFS(Transactions!$O:$O,Transactions!$L:$L,$A250,Transactions!$U:$U,1))</f>
        <v/>
      </c>
      <c r="I250" s="282" t="str">
        <f>IF($A250="","",IFERROR(INDEX(Prices[Current Price],MATCH($A250,Prices[Key],0)),0))</f>
        <v/>
      </c>
      <c r="J250" s="283" t="str">
        <f>IF($A250="","",IFERROR(INDEX(Prices[FX to SGD],MATCH($A250,Prices[Key],0)),1))</f>
        <v/>
      </c>
      <c r="K250" s="281" t="str">
        <f t="shared" si="35"/>
        <v/>
      </c>
      <c r="L250" s="281" t="str">
        <f t="shared" si="36"/>
        <v/>
      </c>
      <c r="M250" s="281" t="str">
        <f t="shared" si="37"/>
        <v/>
      </c>
      <c r="N250" s="284" t="str">
        <f t="shared" si="38"/>
        <v/>
      </c>
      <c r="O250" t="str">
        <f>IF($A250="","",IFERROR(INDEX(Prices[Category],MATCH($A250,Prices[Key],0)),"Uncategorized"))</f>
        <v/>
      </c>
      <c r="P250" s="285" t="str">
        <f t="shared" si="39"/>
        <v/>
      </c>
      <c r="Q250" s="285" t="str">
        <f t="shared" si="40"/>
        <v/>
      </c>
    </row>
    <row r="251" spans="1:17" ht="15" customHeight="1" x14ac:dyDescent="0.2">
      <c r="A251" s="238" t="str">
        <f>IFERROR(INDEX('All Ticker P&amp;L'!$A$2:$A$1001,MATCH(ROWS($A$2:A251),'All Ticker P&amp;L'!$N$2:$N$1001,0)),"")</f>
        <v/>
      </c>
      <c r="B251" s="238" t="str">
        <f t="shared" si="32"/>
        <v/>
      </c>
      <c r="C251" s="238" t="str">
        <f t="shared" si="33"/>
        <v/>
      </c>
      <c r="D251" s="238" t="str">
        <f t="shared" si="34"/>
        <v/>
      </c>
      <c r="E251" s="259" t="str">
        <f>IF($A251="","",SUMIFS(Txn[Signed Units],Txn[Key],$A251))</f>
        <v/>
      </c>
      <c r="F251" s="281" t="str">
        <f>IF($A251="","",SUMIFS(Transactions!$N:$N,Transactions!$L:$L,$A251,Transactions!$U:$U,1))</f>
        <v/>
      </c>
      <c r="G251" s="282" t="str">
        <f>IF($A251="","",IFERROR(F251/SUMIFS(Transactions!$D:$D,Transactions!$L:$L,$A251,Transactions!$U:$U,1,Transactions!$A:$A,1),0))</f>
        <v/>
      </c>
      <c r="H251" s="281" t="str">
        <f>IF($A251="","",SUMIFS(Transactions!$O:$O,Transactions!$L:$L,$A251,Transactions!$U:$U,1))</f>
        <v/>
      </c>
      <c r="I251" s="282" t="str">
        <f>IF($A251="","",IFERROR(INDEX(Prices[Current Price],MATCH($A251,Prices[Key],0)),0))</f>
        <v/>
      </c>
      <c r="J251" s="283" t="str">
        <f>IF($A251="","",IFERROR(INDEX(Prices[FX to SGD],MATCH($A251,Prices[Key],0)),1))</f>
        <v/>
      </c>
      <c r="K251" s="281" t="str">
        <f t="shared" si="35"/>
        <v/>
      </c>
      <c r="L251" s="281" t="str">
        <f t="shared" si="36"/>
        <v/>
      </c>
      <c r="M251" s="281" t="str">
        <f t="shared" si="37"/>
        <v/>
      </c>
      <c r="N251" s="284" t="str">
        <f t="shared" si="38"/>
        <v/>
      </c>
      <c r="O251" t="str">
        <f>IF($A251="","",IFERROR(INDEX(Prices[Category],MATCH($A251,Prices[Key],0)),"Uncategorized"))</f>
        <v/>
      </c>
      <c r="P251" s="285" t="str">
        <f t="shared" si="39"/>
        <v/>
      </c>
      <c r="Q251" s="285" t="str">
        <f t="shared" si="40"/>
        <v/>
      </c>
    </row>
    <row r="252" spans="1:17" ht="15" customHeight="1" x14ac:dyDescent="0.2">
      <c r="A252" s="238" t="str">
        <f>IFERROR(INDEX('All Ticker P&amp;L'!$A$2:$A$1001,MATCH(ROWS($A$2:A252),'All Ticker P&amp;L'!$N$2:$N$1001,0)),"")</f>
        <v/>
      </c>
      <c r="B252" s="238" t="str">
        <f t="shared" si="32"/>
        <v/>
      </c>
      <c r="C252" s="238" t="str">
        <f t="shared" si="33"/>
        <v/>
      </c>
      <c r="D252" s="238" t="str">
        <f t="shared" si="34"/>
        <v/>
      </c>
      <c r="E252" s="259" t="str">
        <f>IF($A252="","",SUMIFS(Txn[Signed Units],Txn[Key],$A252))</f>
        <v/>
      </c>
      <c r="F252" s="281" t="str">
        <f>IF($A252="","",SUMIFS(Transactions!$N:$N,Transactions!$L:$L,$A252,Transactions!$U:$U,1))</f>
        <v/>
      </c>
      <c r="G252" s="282" t="str">
        <f>IF($A252="","",IFERROR(F252/SUMIFS(Transactions!$D:$D,Transactions!$L:$L,$A252,Transactions!$U:$U,1,Transactions!$A:$A,1),0))</f>
        <v/>
      </c>
      <c r="H252" s="281" t="str">
        <f>IF($A252="","",SUMIFS(Transactions!$O:$O,Transactions!$L:$L,$A252,Transactions!$U:$U,1))</f>
        <v/>
      </c>
      <c r="I252" s="282" t="str">
        <f>IF($A252="","",IFERROR(INDEX(Prices[Current Price],MATCH($A252,Prices[Key],0)),0))</f>
        <v/>
      </c>
      <c r="J252" s="283" t="str">
        <f>IF($A252="","",IFERROR(INDEX(Prices[FX to SGD],MATCH($A252,Prices[Key],0)),1))</f>
        <v/>
      </c>
      <c r="K252" s="281" t="str">
        <f t="shared" si="35"/>
        <v/>
      </c>
      <c r="L252" s="281" t="str">
        <f t="shared" si="36"/>
        <v/>
      </c>
      <c r="M252" s="281" t="str">
        <f t="shared" si="37"/>
        <v/>
      </c>
      <c r="N252" s="284" t="str">
        <f t="shared" si="38"/>
        <v/>
      </c>
      <c r="O252" t="str">
        <f>IF($A252="","",IFERROR(INDEX(Prices[Category],MATCH($A252,Prices[Key],0)),"Uncategorized"))</f>
        <v/>
      </c>
      <c r="P252" s="285" t="str">
        <f t="shared" si="39"/>
        <v/>
      </c>
      <c r="Q252" s="285" t="str">
        <f t="shared" si="40"/>
        <v/>
      </c>
    </row>
    <row r="253" spans="1:17" ht="15" customHeight="1" x14ac:dyDescent="0.2">
      <c r="A253" s="238" t="str">
        <f>IFERROR(INDEX('All Ticker P&amp;L'!$A$2:$A$1001,MATCH(ROWS($A$2:A253),'All Ticker P&amp;L'!$N$2:$N$1001,0)),"")</f>
        <v/>
      </c>
      <c r="B253" s="238" t="str">
        <f t="shared" si="32"/>
        <v/>
      </c>
      <c r="C253" s="238" t="str">
        <f t="shared" si="33"/>
        <v/>
      </c>
      <c r="D253" s="238" t="str">
        <f t="shared" si="34"/>
        <v/>
      </c>
      <c r="E253" s="259" t="str">
        <f>IF($A253="","",SUMIFS(Txn[Signed Units],Txn[Key],$A253))</f>
        <v/>
      </c>
      <c r="F253" s="281" t="str">
        <f>IF($A253="","",SUMIFS(Transactions!$N:$N,Transactions!$L:$L,$A253,Transactions!$U:$U,1))</f>
        <v/>
      </c>
      <c r="G253" s="282" t="str">
        <f>IF($A253="","",IFERROR(F253/SUMIFS(Transactions!$D:$D,Transactions!$L:$L,$A253,Transactions!$U:$U,1,Transactions!$A:$A,1),0))</f>
        <v/>
      </c>
      <c r="H253" s="281" t="str">
        <f>IF($A253="","",SUMIFS(Transactions!$O:$O,Transactions!$L:$L,$A253,Transactions!$U:$U,1))</f>
        <v/>
      </c>
      <c r="I253" s="282" t="str">
        <f>IF($A253="","",IFERROR(INDEX(Prices[Current Price],MATCH($A253,Prices[Key],0)),0))</f>
        <v/>
      </c>
      <c r="J253" s="283" t="str">
        <f>IF($A253="","",IFERROR(INDEX(Prices[FX to SGD],MATCH($A253,Prices[Key],0)),1))</f>
        <v/>
      </c>
      <c r="K253" s="281" t="str">
        <f t="shared" si="35"/>
        <v/>
      </c>
      <c r="L253" s="281" t="str">
        <f t="shared" si="36"/>
        <v/>
      </c>
      <c r="M253" s="281" t="str">
        <f t="shared" si="37"/>
        <v/>
      </c>
      <c r="N253" s="284" t="str">
        <f t="shared" si="38"/>
        <v/>
      </c>
      <c r="O253" t="str">
        <f>IF($A253="","",IFERROR(INDEX(Prices[Category],MATCH($A253,Prices[Key],0)),"Uncategorized"))</f>
        <v/>
      </c>
      <c r="P253" s="285" t="str">
        <f t="shared" si="39"/>
        <v/>
      </c>
      <c r="Q253" s="285" t="str">
        <f t="shared" si="40"/>
        <v/>
      </c>
    </row>
    <row r="254" spans="1:17" ht="15" customHeight="1" x14ac:dyDescent="0.2">
      <c r="A254" s="238" t="str">
        <f>IFERROR(INDEX('All Ticker P&amp;L'!$A$2:$A$1001,MATCH(ROWS($A$2:A254),'All Ticker P&amp;L'!$N$2:$N$1001,0)),"")</f>
        <v/>
      </c>
      <c r="B254" s="238" t="str">
        <f t="shared" si="32"/>
        <v/>
      </c>
      <c r="C254" s="238" t="str">
        <f t="shared" si="33"/>
        <v/>
      </c>
      <c r="D254" s="238" t="str">
        <f t="shared" si="34"/>
        <v/>
      </c>
      <c r="E254" s="259" t="str">
        <f>IF($A254="","",SUMIFS(Txn[Signed Units],Txn[Key],$A254))</f>
        <v/>
      </c>
      <c r="F254" s="281" t="str">
        <f>IF($A254="","",SUMIFS(Transactions!$N:$N,Transactions!$L:$L,$A254,Transactions!$U:$U,1))</f>
        <v/>
      </c>
      <c r="G254" s="282" t="str">
        <f>IF($A254="","",IFERROR(F254/SUMIFS(Transactions!$D:$D,Transactions!$L:$L,$A254,Transactions!$U:$U,1,Transactions!$A:$A,1),0))</f>
        <v/>
      </c>
      <c r="H254" s="281" t="str">
        <f>IF($A254="","",SUMIFS(Transactions!$O:$O,Transactions!$L:$L,$A254,Transactions!$U:$U,1))</f>
        <v/>
      </c>
      <c r="I254" s="282" t="str">
        <f>IF($A254="","",IFERROR(INDEX(Prices[Current Price],MATCH($A254,Prices[Key],0)),0))</f>
        <v/>
      </c>
      <c r="J254" s="283" t="str">
        <f>IF($A254="","",IFERROR(INDEX(Prices[FX to SGD],MATCH($A254,Prices[Key],0)),1))</f>
        <v/>
      </c>
      <c r="K254" s="281" t="str">
        <f t="shared" si="35"/>
        <v/>
      </c>
      <c r="L254" s="281" t="str">
        <f t="shared" si="36"/>
        <v/>
      </c>
      <c r="M254" s="281" t="str">
        <f t="shared" si="37"/>
        <v/>
      </c>
      <c r="N254" s="284" t="str">
        <f t="shared" si="38"/>
        <v/>
      </c>
      <c r="O254" t="str">
        <f>IF($A254="","",IFERROR(INDEX(Prices[Category],MATCH($A254,Prices[Key],0)),"Uncategorized"))</f>
        <v/>
      </c>
      <c r="P254" s="285" t="str">
        <f t="shared" si="39"/>
        <v/>
      </c>
      <c r="Q254" s="285" t="str">
        <f t="shared" si="40"/>
        <v/>
      </c>
    </row>
    <row r="255" spans="1:17" ht="15" customHeight="1" x14ac:dyDescent="0.2">
      <c r="A255" s="238" t="str">
        <f>IFERROR(INDEX('All Ticker P&amp;L'!$A$2:$A$1001,MATCH(ROWS($A$2:A255),'All Ticker P&amp;L'!$N$2:$N$1001,0)),"")</f>
        <v/>
      </c>
      <c r="B255" s="238" t="str">
        <f t="shared" si="32"/>
        <v/>
      </c>
      <c r="C255" s="238" t="str">
        <f t="shared" si="33"/>
        <v/>
      </c>
      <c r="D255" s="238" t="str">
        <f t="shared" si="34"/>
        <v/>
      </c>
      <c r="E255" s="259" t="str">
        <f>IF($A255="","",SUMIFS(Txn[Signed Units],Txn[Key],$A255))</f>
        <v/>
      </c>
      <c r="F255" s="281" t="str">
        <f>IF($A255="","",SUMIFS(Transactions!$N:$N,Transactions!$L:$L,$A255,Transactions!$U:$U,1))</f>
        <v/>
      </c>
      <c r="G255" s="282" t="str">
        <f>IF($A255="","",IFERROR(F255/SUMIFS(Transactions!$D:$D,Transactions!$L:$L,$A255,Transactions!$U:$U,1,Transactions!$A:$A,1),0))</f>
        <v/>
      </c>
      <c r="H255" s="281" t="str">
        <f>IF($A255="","",SUMIFS(Transactions!$O:$O,Transactions!$L:$L,$A255,Transactions!$U:$U,1))</f>
        <v/>
      </c>
      <c r="I255" s="282" t="str">
        <f>IF($A255="","",IFERROR(INDEX(Prices[Current Price],MATCH($A255,Prices[Key],0)),0))</f>
        <v/>
      </c>
      <c r="J255" s="283" t="str">
        <f>IF($A255="","",IFERROR(INDEX(Prices[FX to SGD],MATCH($A255,Prices[Key],0)),1))</f>
        <v/>
      </c>
      <c r="K255" s="281" t="str">
        <f t="shared" si="35"/>
        <v/>
      </c>
      <c r="L255" s="281" t="str">
        <f t="shared" si="36"/>
        <v/>
      </c>
      <c r="M255" s="281" t="str">
        <f t="shared" si="37"/>
        <v/>
      </c>
      <c r="N255" s="284" t="str">
        <f t="shared" si="38"/>
        <v/>
      </c>
      <c r="O255" t="str">
        <f>IF($A255="","",IFERROR(INDEX(Prices[Category],MATCH($A255,Prices[Key],0)),"Uncategorized"))</f>
        <v/>
      </c>
      <c r="P255" s="285" t="str">
        <f t="shared" si="39"/>
        <v/>
      </c>
      <c r="Q255" s="285" t="str">
        <f t="shared" si="40"/>
        <v/>
      </c>
    </row>
    <row r="256" spans="1:17" ht="15" customHeight="1" x14ac:dyDescent="0.2">
      <c r="A256" s="238" t="str">
        <f>IFERROR(INDEX('All Ticker P&amp;L'!$A$2:$A$1001,MATCH(ROWS($A$2:A256),'All Ticker P&amp;L'!$N$2:$N$1001,0)),"")</f>
        <v/>
      </c>
      <c r="B256" s="238" t="str">
        <f t="shared" si="32"/>
        <v/>
      </c>
      <c r="C256" s="238" t="str">
        <f t="shared" si="33"/>
        <v/>
      </c>
      <c r="D256" s="238" t="str">
        <f t="shared" si="34"/>
        <v/>
      </c>
      <c r="E256" s="259" t="str">
        <f>IF($A256="","",SUMIFS(Txn[Signed Units],Txn[Key],$A256))</f>
        <v/>
      </c>
      <c r="F256" s="281" t="str">
        <f>IF($A256="","",SUMIFS(Transactions!$N:$N,Transactions!$L:$L,$A256,Transactions!$U:$U,1))</f>
        <v/>
      </c>
      <c r="G256" s="282" t="str">
        <f>IF($A256="","",IFERROR(F256/SUMIFS(Transactions!$D:$D,Transactions!$L:$L,$A256,Transactions!$U:$U,1,Transactions!$A:$A,1),0))</f>
        <v/>
      </c>
      <c r="H256" s="281" t="str">
        <f>IF($A256="","",SUMIFS(Transactions!$O:$O,Transactions!$L:$L,$A256,Transactions!$U:$U,1))</f>
        <v/>
      </c>
      <c r="I256" s="282" t="str">
        <f>IF($A256="","",IFERROR(INDEX(Prices[Current Price],MATCH($A256,Prices[Key],0)),0))</f>
        <v/>
      </c>
      <c r="J256" s="283" t="str">
        <f>IF($A256="","",IFERROR(INDEX(Prices[FX to SGD],MATCH($A256,Prices[Key],0)),1))</f>
        <v/>
      </c>
      <c r="K256" s="281" t="str">
        <f t="shared" si="35"/>
        <v/>
      </c>
      <c r="L256" s="281" t="str">
        <f t="shared" si="36"/>
        <v/>
      </c>
      <c r="M256" s="281" t="str">
        <f t="shared" si="37"/>
        <v/>
      </c>
      <c r="N256" s="284" t="str">
        <f t="shared" si="38"/>
        <v/>
      </c>
      <c r="O256" t="str">
        <f>IF($A256="","",IFERROR(INDEX(Prices[Category],MATCH($A256,Prices[Key],0)),"Uncategorized"))</f>
        <v/>
      </c>
      <c r="P256" s="285" t="str">
        <f t="shared" si="39"/>
        <v/>
      </c>
      <c r="Q256" s="285" t="str">
        <f t="shared" si="40"/>
        <v/>
      </c>
    </row>
    <row r="257" spans="1:17" ht="15" customHeight="1" x14ac:dyDescent="0.2">
      <c r="A257" s="238" t="str">
        <f>IFERROR(INDEX('All Ticker P&amp;L'!$A$2:$A$1001,MATCH(ROWS($A$2:A257),'All Ticker P&amp;L'!$N$2:$N$1001,0)),"")</f>
        <v/>
      </c>
      <c r="B257" s="238" t="str">
        <f t="shared" si="32"/>
        <v/>
      </c>
      <c r="C257" s="238" t="str">
        <f t="shared" si="33"/>
        <v/>
      </c>
      <c r="D257" s="238" t="str">
        <f t="shared" si="34"/>
        <v/>
      </c>
      <c r="E257" s="259" t="str">
        <f>IF($A257="","",SUMIFS(Txn[Signed Units],Txn[Key],$A257))</f>
        <v/>
      </c>
      <c r="F257" s="281" t="str">
        <f>IF($A257="","",SUMIFS(Transactions!$N:$N,Transactions!$L:$L,$A257,Transactions!$U:$U,1))</f>
        <v/>
      </c>
      <c r="G257" s="282" t="str">
        <f>IF($A257="","",IFERROR(F257/SUMIFS(Transactions!$D:$D,Transactions!$L:$L,$A257,Transactions!$U:$U,1,Transactions!$A:$A,1),0))</f>
        <v/>
      </c>
      <c r="H257" s="281" t="str">
        <f>IF($A257="","",SUMIFS(Transactions!$O:$O,Transactions!$L:$L,$A257,Transactions!$U:$U,1))</f>
        <v/>
      </c>
      <c r="I257" s="282" t="str">
        <f>IF($A257="","",IFERROR(INDEX(Prices[Current Price],MATCH($A257,Prices[Key],0)),0))</f>
        <v/>
      </c>
      <c r="J257" s="283" t="str">
        <f>IF($A257="","",IFERROR(INDEX(Prices[FX to SGD],MATCH($A257,Prices[Key],0)),1))</f>
        <v/>
      </c>
      <c r="K257" s="281" t="str">
        <f t="shared" si="35"/>
        <v/>
      </c>
      <c r="L257" s="281" t="str">
        <f t="shared" si="36"/>
        <v/>
      </c>
      <c r="M257" s="281" t="str">
        <f t="shared" si="37"/>
        <v/>
      </c>
      <c r="N257" s="284" t="str">
        <f t="shared" si="38"/>
        <v/>
      </c>
      <c r="O257" t="str">
        <f>IF($A257="","",IFERROR(INDEX(Prices[Category],MATCH($A257,Prices[Key],0)),"Uncategorized"))</f>
        <v/>
      </c>
      <c r="P257" s="285" t="str">
        <f t="shared" si="39"/>
        <v/>
      </c>
      <c r="Q257" s="285" t="str">
        <f t="shared" si="40"/>
        <v/>
      </c>
    </row>
    <row r="258" spans="1:17" ht="15" customHeight="1" x14ac:dyDescent="0.2">
      <c r="A258" s="238" t="str">
        <f>IFERROR(INDEX('All Ticker P&amp;L'!$A$2:$A$1001,MATCH(ROWS($A$2:A258),'All Ticker P&amp;L'!$N$2:$N$1001,0)),"")</f>
        <v/>
      </c>
      <c r="B258" s="238" t="str">
        <f t="shared" ref="B258:B321" si="41">IF($A258="","",LEFT($A258,FIND(":",$A258)-1))</f>
        <v/>
      </c>
      <c r="C258" s="238" t="str">
        <f t="shared" ref="C258:C321" si="42">IF($A258="","",MID($A258,FIND(":",$A258)+1,FIND(":",$A258,FIND(":",$A258)+1)-FIND(":",$A258)-1))</f>
        <v/>
      </c>
      <c r="D258" s="238" t="str">
        <f t="shared" ref="D258:D321" si="43">IF($A258="","",RIGHT($A258,LEN($A258)-FIND(":",$A258,FIND(":",$A258)+1)))</f>
        <v/>
      </c>
      <c r="E258" s="259" t="str">
        <f>IF($A258="","",SUMIFS(Txn[Signed Units],Txn[Key],$A258))</f>
        <v/>
      </c>
      <c r="F258" s="281" t="str">
        <f>IF($A258="","",SUMIFS(Transactions!$N:$N,Transactions!$L:$L,$A258,Transactions!$U:$U,1))</f>
        <v/>
      </c>
      <c r="G258" s="282" t="str">
        <f>IF($A258="","",IFERROR(F258/SUMIFS(Transactions!$D:$D,Transactions!$L:$L,$A258,Transactions!$U:$U,1,Transactions!$A:$A,1),0))</f>
        <v/>
      </c>
      <c r="H258" s="281" t="str">
        <f>IF($A258="","",SUMIFS(Transactions!$O:$O,Transactions!$L:$L,$A258,Transactions!$U:$U,1))</f>
        <v/>
      </c>
      <c r="I258" s="282" t="str">
        <f>IF($A258="","",IFERROR(INDEX(Prices[Current Price],MATCH($A258,Prices[Key],0)),0))</f>
        <v/>
      </c>
      <c r="J258" s="283" t="str">
        <f>IF($A258="","",IFERROR(INDEX(Prices[FX to SGD],MATCH($A258,Prices[Key],0)),1))</f>
        <v/>
      </c>
      <c r="K258" s="281" t="str">
        <f t="shared" ref="K258:K321" si="44">IF($A258="","",E258*I258)</f>
        <v/>
      </c>
      <c r="L258" s="281" t="str">
        <f t="shared" ref="L258:L321" si="45">IF($A258="","",K258+H258-F258)</f>
        <v/>
      </c>
      <c r="M258" s="281" t="str">
        <f t="shared" ref="M258:M321" si="46">IF($A258="","",L258*J258)</f>
        <v/>
      </c>
      <c r="N258" s="284" t="str">
        <f t="shared" ref="N258:N321" si="47">IF($A258="","",IFERROR(L258/F258,0))</f>
        <v/>
      </c>
      <c r="O258" t="str">
        <f>IF($A258="","",IFERROR(INDEX(Prices[Category],MATCH($A258,Prices[Key],0)),"Uncategorized"))</f>
        <v/>
      </c>
      <c r="P258" s="285" t="str">
        <f t="shared" ref="P258:P321" si="48">IF($A258="","",$K258*$J258)</f>
        <v/>
      </c>
      <c r="Q258" s="285" t="str">
        <f t="shared" ref="Q258:Q321" si="49">IF($A258="","",$M258)</f>
        <v/>
      </c>
    </row>
    <row r="259" spans="1:17" ht="15" customHeight="1" x14ac:dyDescent="0.2">
      <c r="A259" s="238" t="str">
        <f>IFERROR(INDEX('All Ticker P&amp;L'!$A$2:$A$1001,MATCH(ROWS($A$2:A259),'All Ticker P&amp;L'!$N$2:$N$1001,0)),"")</f>
        <v/>
      </c>
      <c r="B259" s="238" t="str">
        <f t="shared" si="41"/>
        <v/>
      </c>
      <c r="C259" s="238" t="str">
        <f t="shared" si="42"/>
        <v/>
      </c>
      <c r="D259" s="238" t="str">
        <f t="shared" si="43"/>
        <v/>
      </c>
      <c r="E259" s="259" t="str">
        <f>IF($A259="","",SUMIFS(Txn[Signed Units],Txn[Key],$A259))</f>
        <v/>
      </c>
      <c r="F259" s="281" t="str">
        <f>IF($A259="","",SUMIFS(Transactions!$N:$N,Transactions!$L:$L,$A259,Transactions!$U:$U,1))</f>
        <v/>
      </c>
      <c r="G259" s="282" t="str">
        <f>IF($A259="","",IFERROR(F259/SUMIFS(Transactions!$D:$D,Transactions!$L:$L,$A259,Transactions!$U:$U,1,Transactions!$A:$A,1),0))</f>
        <v/>
      </c>
      <c r="H259" s="281" t="str">
        <f>IF($A259="","",SUMIFS(Transactions!$O:$O,Transactions!$L:$L,$A259,Transactions!$U:$U,1))</f>
        <v/>
      </c>
      <c r="I259" s="282" t="str">
        <f>IF($A259="","",IFERROR(INDEX(Prices[Current Price],MATCH($A259,Prices[Key],0)),0))</f>
        <v/>
      </c>
      <c r="J259" s="283" t="str">
        <f>IF($A259="","",IFERROR(INDEX(Prices[FX to SGD],MATCH($A259,Prices[Key],0)),1))</f>
        <v/>
      </c>
      <c r="K259" s="281" t="str">
        <f t="shared" si="44"/>
        <v/>
      </c>
      <c r="L259" s="281" t="str">
        <f t="shared" si="45"/>
        <v/>
      </c>
      <c r="M259" s="281" t="str">
        <f t="shared" si="46"/>
        <v/>
      </c>
      <c r="N259" s="284" t="str">
        <f t="shared" si="47"/>
        <v/>
      </c>
      <c r="O259" t="str">
        <f>IF($A259="","",IFERROR(INDEX(Prices[Category],MATCH($A259,Prices[Key],0)),"Uncategorized"))</f>
        <v/>
      </c>
      <c r="P259" s="285" t="str">
        <f t="shared" si="48"/>
        <v/>
      </c>
      <c r="Q259" s="285" t="str">
        <f t="shared" si="49"/>
        <v/>
      </c>
    </row>
    <row r="260" spans="1:17" ht="15" customHeight="1" x14ac:dyDescent="0.2">
      <c r="A260" s="238" t="str">
        <f>IFERROR(INDEX('All Ticker P&amp;L'!$A$2:$A$1001,MATCH(ROWS($A$2:A260),'All Ticker P&amp;L'!$N$2:$N$1001,0)),"")</f>
        <v/>
      </c>
      <c r="B260" s="238" t="str">
        <f t="shared" si="41"/>
        <v/>
      </c>
      <c r="C260" s="238" t="str">
        <f t="shared" si="42"/>
        <v/>
      </c>
      <c r="D260" s="238" t="str">
        <f t="shared" si="43"/>
        <v/>
      </c>
      <c r="E260" s="259" t="str">
        <f>IF($A260="","",SUMIFS(Txn[Signed Units],Txn[Key],$A260))</f>
        <v/>
      </c>
      <c r="F260" s="281" t="str">
        <f>IF($A260="","",SUMIFS(Transactions!$N:$N,Transactions!$L:$L,$A260,Transactions!$U:$U,1))</f>
        <v/>
      </c>
      <c r="G260" s="282" t="str">
        <f>IF($A260="","",IFERROR(F260/SUMIFS(Transactions!$D:$D,Transactions!$L:$L,$A260,Transactions!$U:$U,1,Transactions!$A:$A,1),0))</f>
        <v/>
      </c>
      <c r="H260" s="281" t="str">
        <f>IF($A260="","",SUMIFS(Transactions!$O:$O,Transactions!$L:$L,$A260,Transactions!$U:$U,1))</f>
        <v/>
      </c>
      <c r="I260" s="282" t="str">
        <f>IF($A260="","",IFERROR(INDEX(Prices[Current Price],MATCH($A260,Prices[Key],0)),0))</f>
        <v/>
      </c>
      <c r="J260" s="283" t="str">
        <f>IF($A260="","",IFERROR(INDEX(Prices[FX to SGD],MATCH($A260,Prices[Key],0)),1))</f>
        <v/>
      </c>
      <c r="K260" s="281" t="str">
        <f t="shared" si="44"/>
        <v/>
      </c>
      <c r="L260" s="281" t="str">
        <f t="shared" si="45"/>
        <v/>
      </c>
      <c r="M260" s="281" t="str">
        <f t="shared" si="46"/>
        <v/>
      </c>
      <c r="N260" s="284" t="str">
        <f t="shared" si="47"/>
        <v/>
      </c>
      <c r="O260" t="str">
        <f>IF($A260="","",IFERROR(INDEX(Prices[Category],MATCH($A260,Prices[Key],0)),"Uncategorized"))</f>
        <v/>
      </c>
      <c r="P260" s="285" t="str">
        <f t="shared" si="48"/>
        <v/>
      </c>
      <c r="Q260" s="285" t="str">
        <f t="shared" si="49"/>
        <v/>
      </c>
    </row>
    <row r="261" spans="1:17" ht="15" customHeight="1" x14ac:dyDescent="0.2">
      <c r="A261" s="238" t="str">
        <f>IFERROR(INDEX('All Ticker P&amp;L'!$A$2:$A$1001,MATCH(ROWS($A$2:A261),'All Ticker P&amp;L'!$N$2:$N$1001,0)),"")</f>
        <v/>
      </c>
      <c r="B261" s="238" t="str">
        <f t="shared" si="41"/>
        <v/>
      </c>
      <c r="C261" s="238" t="str">
        <f t="shared" si="42"/>
        <v/>
      </c>
      <c r="D261" s="238" t="str">
        <f t="shared" si="43"/>
        <v/>
      </c>
      <c r="E261" s="259" t="str">
        <f>IF($A261="","",SUMIFS(Txn[Signed Units],Txn[Key],$A261))</f>
        <v/>
      </c>
      <c r="F261" s="281" t="str">
        <f>IF($A261="","",SUMIFS(Transactions!$N:$N,Transactions!$L:$L,$A261,Transactions!$U:$U,1))</f>
        <v/>
      </c>
      <c r="G261" s="282" t="str">
        <f>IF($A261="","",IFERROR(F261/SUMIFS(Transactions!$D:$D,Transactions!$L:$L,$A261,Transactions!$U:$U,1,Transactions!$A:$A,1),0))</f>
        <v/>
      </c>
      <c r="H261" s="281" t="str">
        <f>IF($A261="","",SUMIFS(Transactions!$O:$O,Transactions!$L:$L,$A261,Transactions!$U:$U,1))</f>
        <v/>
      </c>
      <c r="I261" s="282" t="str">
        <f>IF($A261="","",IFERROR(INDEX(Prices[Current Price],MATCH($A261,Prices[Key],0)),0))</f>
        <v/>
      </c>
      <c r="J261" s="283" t="str">
        <f>IF($A261="","",IFERROR(INDEX(Prices[FX to SGD],MATCH($A261,Prices[Key],0)),1))</f>
        <v/>
      </c>
      <c r="K261" s="281" t="str">
        <f t="shared" si="44"/>
        <v/>
      </c>
      <c r="L261" s="281" t="str">
        <f t="shared" si="45"/>
        <v/>
      </c>
      <c r="M261" s="281" t="str">
        <f t="shared" si="46"/>
        <v/>
      </c>
      <c r="N261" s="284" t="str">
        <f t="shared" si="47"/>
        <v/>
      </c>
      <c r="O261" t="str">
        <f>IF($A261="","",IFERROR(INDEX(Prices[Category],MATCH($A261,Prices[Key],0)),"Uncategorized"))</f>
        <v/>
      </c>
      <c r="P261" s="285" t="str">
        <f t="shared" si="48"/>
        <v/>
      </c>
      <c r="Q261" s="285" t="str">
        <f t="shared" si="49"/>
        <v/>
      </c>
    </row>
    <row r="262" spans="1:17" ht="15" customHeight="1" x14ac:dyDescent="0.2">
      <c r="A262" s="238" t="str">
        <f>IFERROR(INDEX('All Ticker P&amp;L'!$A$2:$A$1001,MATCH(ROWS($A$2:A262),'All Ticker P&amp;L'!$N$2:$N$1001,0)),"")</f>
        <v/>
      </c>
      <c r="B262" s="238" t="str">
        <f t="shared" si="41"/>
        <v/>
      </c>
      <c r="C262" s="238" t="str">
        <f t="shared" si="42"/>
        <v/>
      </c>
      <c r="D262" s="238" t="str">
        <f t="shared" si="43"/>
        <v/>
      </c>
      <c r="E262" s="259" t="str">
        <f>IF($A262="","",SUMIFS(Txn[Signed Units],Txn[Key],$A262))</f>
        <v/>
      </c>
      <c r="F262" s="281" t="str">
        <f>IF($A262="","",SUMIFS(Transactions!$N:$N,Transactions!$L:$L,$A262,Transactions!$U:$U,1))</f>
        <v/>
      </c>
      <c r="G262" s="282" t="str">
        <f>IF($A262="","",IFERROR(F262/SUMIFS(Transactions!$D:$D,Transactions!$L:$L,$A262,Transactions!$U:$U,1,Transactions!$A:$A,1),0))</f>
        <v/>
      </c>
      <c r="H262" s="281" t="str">
        <f>IF($A262="","",SUMIFS(Transactions!$O:$O,Transactions!$L:$L,$A262,Transactions!$U:$U,1))</f>
        <v/>
      </c>
      <c r="I262" s="282" t="str">
        <f>IF($A262="","",IFERROR(INDEX(Prices[Current Price],MATCH($A262,Prices[Key],0)),0))</f>
        <v/>
      </c>
      <c r="J262" s="283" t="str">
        <f>IF($A262="","",IFERROR(INDEX(Prices[FX to SGD],MATCH($A262,Prices[Key],0)),1))</f>
        <v/>
      </c>
      <c r="K262" s="281" t="str">
        <f t="shared" si="44"/>
        <v/>
      </c>
      <c r="L262" s="281" t="str">
        <f t="shared" si="45"/>
        <v/>
      </c>
      <c r="M262" s="281" t="str">
        <f t="shared" si="46"/>
        <v/>
      </c>
      <c r="N262" s="284" t="str">
        <f t="shared" si="47"/>
        <v/>
      </c>
      <c r="O262" t="str">
        <f>IF($A262="","",IFERROR(INDEX(Prices[Category],MATCH($A262,Prices[Key],0)),"Uncategorized"))</f>
        <v/>
      </c>
      <c r="P262" s="285" t="str">
        <f t="shared" si="48"/>
        <v/>
      </c>
      <c r="Q262" s="285" t="str">
        <f t="shared" si="49"/>
        <v/>
      </c>
    </row>
    <row r="263" spans="1:17" ht="15" customHeight="1" x14ac:dyDescent="0.2">
      <c r="A263" s="238" t="str">
        <f>IFERROR(INDEX('All Ticker P&amp;L'!$A$2:$A$1001,MATCH(ROWS($A$2:A263),'All Ticker P&amp;L'!$N$2:$N$1001,0)),"")</f>
        <v/>
      </c>
      <c r="B263" s="238" t="str">
        <f t="shared" si="41"/>
        <v/>
      </c>
      <c r="C263" s="238" t="str">
        <f t="shared" si="42"/>
        <v/>
      </c>
      <c r="D263" s="238" t="str">
        <f t="shared" si="43"/>
        <v/>
      </c>
      <c r="E263" s="259" t="str">
        <f>IF($A263="","",SUMIFS(Txn[Signed Units],Txn[Key],$A263))</f>
        <v/>
      </c>
      <c r="F263" s="281" t="str">
        <f>IF($A263="","",SUMIFS(Transactions!$N:$N,Transactions!$L:$L,$A263,Transactions!$U:$U,1))</f>
        <v/>
      </c>
      <c r="G263" s="282" t="str">
        <f>IF($A263="","",IFERROR(F263/SUMIFS(Transactions!$D:$D,Transactions!$L:$L,$A263,Transactions!$U:$U,1,Transactions!$A:$A,1),0))</f>
        <v/>
      </c>
      <c r="H263" s="281" t="str">
        <f>IF($A263="","",SUMIFS(Transactions!$O:$O,Transactions!$L:$L,$A263,Transactions!$U:$U,1))</f>
        <v/>
      </c>
      <c r="I263" s="282" t="str">
        <f>IF($A263="","",IFERROR(INDEX(Prices[Current Price],MATCH($A263,Prices[Key],0)),0))</f>
        <v/>
      </c>
      <c r="J263" s="283" t="str">
        <f>IF($A263="","",IFERROR(INDEX(Prices[FX to SGD],MATCH($A263,Prices[Key],0)),1))</f>
        <v/>
      </c>
      <c r="K263" s="281" t="str">
        <f t="shared" si="44"/>
        <v/>
      </c>
      <c r="L263" s="281" t="str">
        <f t="shared" si="45"/>
        <v/>
      </c>
      <c r="M263" s="281" t="str">
        <f t="shared" si="46"/>
        <v/>
      </c>
      <c r="N263" s="284" t="str">
        <f t="shared" si="47"/>
        <v/>
      </c>
      <c r="O263" t="str">
        <f>IF($A263="","",IFERROR(INDEX(Prices[Category],MATCH($A263,Prices[Key],0)),"Uncategorized"))</f>
        <v/>
      </c>
      <c r="P263" s="285" t="str">
        <f t="shared" si="48"/>
        <v/>
      </c>
      <c r="Q263" s="285" t="str">
        <f t="shared" si="49"/>
        <v/>
      </c>
    </row>
    <row r="264" spans="1:17" ht="15" customHeight="1" x14ac:dyDescent="0.2">
      <c r="A264" s="238" t="str">
        <f>IFERROR(INDEX('All Ticker P&amp;L'!$A$2:$A$1001,MATCH(ROWS($A$2:A264),'All Ticker P&amp;L'!$N$2:$N$1001,0)),"")</f>
        <v/>
      </c>
      <c r="B264" s="238" t="str">
        <f t="shared" si="41"/>
        <v/>
      </c>
      <c r="C264" s="238" t="str">
        <f t="shared" si="42"/>
        <v/>
      </c>
      <c r="D264" s="238" t="str">
        <f t="shared" si="43"/>
        <v/>
      </c>
      <c r="E264" s="259" t="str">
        <f>IF($A264="","",SUMIFS(Txn[Signed Units],Txn[Key],$A264))</f>
        <v/>
      </c>
      <c r="F264" s="281" t="str">
        <f>IF($A264="","",SUMIFS(Transactions!$N:$N,Transactions!$L:$L,$A264,Transactions!$U:$U,1))</f>
        <v/>
      </c>
      <c r="G264" s="282" t="str">
        <f>IF($A264="","",IFERROR(F264/SUMIFS(Transactions!$D:$D,Transactions!$L:$L,$A264,Transactions!$U:$U,1,Transactions!$A:$A,1),0))</f>
        <v/>
      </c>
      <c r="H264" s="281" t="str">
        <f>IF($A264="","",SUMIFS(Transactions!$O:$O,Transactions!$L:$L,$A264,Transactions!$U:$U,1))</f>
        <v/>
      </c>
      <c r="I264" s="282" t="str">
        <f>IF($A264="","",IFERROR(INDEX(Prices[Current Price],MATCH($A264,Prices[Key],0)),0))</f>
        <v/>
      </c>
      <c r="J264" s="283" t="str">
        <f>IF($A264="","",IFERROR(INDEX(Prices[FX to SGD],MATCH($A264,Prices[Key],0)),1))</f>
        <v/>
      </c>
      <c r="K264" s="281" t="str">
        <f t="shared" si="44"/>
        <v/>
      </c>
      <c r="L264" s="281" t="str">
        <f t="shared" si="45"/>
        <v/>
      </c>
      <c r="M264" s="281" t="str">
        <f t="shared" si="46"/>
        <v/>
      </c>
      <c r="N264" s="284" t="str">
        <f t="shared" si="47"/>
        <v/>
      </c>
      <c r="O264" t="str">
        <f>IF($A264="","",IFERROR(INDEX(Prices[Category],MATCH($A264,Prices[Key],0)),"Uncategorized"))</f>
        <v/>
      </c>
      <c r="P264" s="285" t="str">
        <f t="shared" si="48"/>
        <v/>
      </c>
      <c r="Q264" s="285" t="str">
        <f t="shared" si="49"/>
        <v/>
      </c>
    </row>
    <row r="265" spans="1:17" ht="15" customHeight="1" x14ac:dyDescent="0.2">
      <c r="A265" s="238" t="str">
        <f>IFERROR(INDEX('All Ticker P&amp;L'!$A$2:$A$1001,MATCH(ROWS($A$2:A265),'All Ticker P&amp;L'!$N$2:$N$1001,0)),"")</f>
        <v/>
      </c>
      <c r="B265" s="238" t="str">
        <f t="shared" si="41"/>
        <v/>
      </c>
      <c r="C265" s="238" t="str">
        <f t="shared" si="42"/>
        <v/>
      </c>
      <c r="D265" s="238" t="str">
        <f t="shared" si="43"/>
        <v/>
      </c>
      <c r="E265" s="259" t="str">
        <f>IF($A265="","",SUMIFS(Txn[Signed Units],Txn[Key],$A265))</f>
        <v/>
      </c>
      <c r="F265" s="281" t="str">
        <f>IF($A265="","",SUMIFS(Transactions!$N:$N,Transactions!$L:$L,$A265,Transactions!$U:$U,1))</f>
        <v/>
      </c>
      <c r="G265" s="282" t="str">
        <f>IF($A265="","",IFERROR(F265/SUMIFS(Transactions!$D:$D,Transactions!$L:$L,$A265,Transactions!$U:$U,1,Transactions!$A:$A,1),0))</f>
        <v/>
      </c>
      <c r="H265" s="281" t="str">
        <f>IF($A265="","",SUMIFS(Transactions!$O:$O,Transactions!$L:$L,$A265,Transactions!$U:$U,1))</f>
        <v/>
      </c>
      <c r="I265" s="282" t="str">
        <f>IF($A265="","",IFERROR(INDEX(Prices[Current Price],MATCH($A265,Prices[Key],0)),0))</f>
        <v/>
      </c>
      <c r="J265" s="283" t="str">
        <f>IF($A265="","",IFERROR(INDEX(Prices[FX to SGD],MATCH($A265,Prices[Key],0)),1))</f>
        <v/>
      </c>
      <c r="K265" s="281" t="str">
        <f t="shared" si="44"/>
        <v/>
      </c>
      <c r="L265" s="281" t="str">
        <f t="shared" si="45"/>
        <v/>
      </c>
      <c r="M265" s="281" t="str">
        <f t="shared" si="46"/>
        <v/>
      </c>
      <c r="N265" s="284" t="str">
        <f t="shared" si="47"/>
        <v/>
      </c>
      <c r="O265" t="str">
        <f>IF($A265="","",IFERROR(INDEX(Prices[Category],MATCH($A265,Prices[Key],0)),"Uncategorized"))</f>
        <v/>
      </c>
      <c r="P265" s="285" t="str">
        <f t="shared" si="48"/>
        <v/>
      </c>
      <c r="Q265" s="285" t="str">
        <f t="shared" si="49"/>
        <v/>
      </c>
    </row>
    <row r="266" spans="1:17" ht="15" customHeight="1" x14ac:dyDescent="0.2">
      <c r="A266" s="238" t="str">
        <f>IFERROR(INDEX('All Ticker P&amp;L'!$A$2:$A$1001,MATCH(ROWS($A$2:A266),'All Ticker P&amp;L'!$N$2:$N$1001,0)),"")</f>
        <v/>
      </c>
      <c r="B266" s="238" t="str">
        <f t="shared" si="41"/>
        <v/>
      </c>
      <c r="C266" s="238" t="str">
        <f t="shared" si="42"/>
        <v/>
      </c>
      <c r="D266" s="238" t="str">
        <f t="shared" si="43"/>
        <v/>
      </c>
      <c r="E266" s="259" t="str">
        <f>IF($A266="","",SUMIFS(Txn[Signed Units],Txn[Key],$A266))</f>
        <v/>
      </c>
      <c r="F266" s="281" t="str">
        <f>IF($A266="","",SUMIFS(Transactions!$N:$N,Transactions!$L:$L,$A266,Transactions!$U:$U,1))</f>
        <v/>
      </c>
      <c r="G266" s="282" t="str">
        <f>IF($A266="","",IFERROR(F266/SUMIFS(Transactions!$D:$D,Transactions!$L:$L,$A266,Transactions!$U:$U,1,Transactions!$A:$A,1),0))</f>
        <v/>
      </c>
      <c r="H266" s="281" t="str">
        <f>IF($A266="","",SUMIFS(Transactions!$O:$O,Transactions!$L:$L,$A266,Transactions!$U:$U,1))</f>
        <v/>
      </c>
      <c r="I266" s="282" t="str">
        <f>IF($A266="","",IFERROR(INDEX(Prices[Current Price],MATCH($A266,Prices[Key],0)),0))</f>
        <v/>
      </c>
      <c r="J266" s="283" t="str">
        <f>IF($A266="","",IFERROR(INDEX(Prices[FX to SGD],MATCH($A266,Prices[Key],0)),1))</f>
        <v/>
      </c>
      <c r="K266" s="281" t="str">
        <f t="shared" si="44"/>
        <v/>
      </c>
      <c r="L266" s="281" t="str">
        <f t="shared" si="45"/>
        <v/>
      </c>
      <c r="M266" s="281" t="str">
        <f t="shared" si="46"/>
        <v/>
      </c>
      <c r="N266" s="284" t="str">
        <f t="shared" si="47"/>
        <v/>
      </c>
      <c r="O266" t="str">
        <f>IF($A266="","",IFERROR(INDEX(Prices[Category],MATCH($A266,Prices[Key],0)),"Uncategorized"))</f>
        <v/>
      </c>
      <c r="P266" s="285" t="str">
        <f t="shared" si="48"/>
        <v/>
      </c>
      <c r="Q266" s="285" t="str">
        <f t="shared" si="49"/>
        <v/>
      </c>
    </row>
    <row r="267" spans="1:17" ht="15" customHeight="1" x14ac:dyDescent="0.2">
      <c r="A267" s="238" t="str">
        <f>IFERROR(INDEX('All Ticker P&amp;L'!$A$2:$A$1001,MATCH(ROWS($A$2:A267),'All Ticker P&amp;L'!$N$2:$N$1001,0)),"")</f>
        <v/>
      </c>
      <c r="B267" s="238" t="str">
        <f t="shared" si="41"/>
        <v/>
      </c>
      <c r="C267" s="238" t="str">
        <f t="shared" si="42"/>
        <v/>
      </c>
      <c r="D267" s="238" t="str">
        <f t="shared" si="43"/>
        <v/>
      </c>
      <c r="E267" s="259" t="str">
        <f>IF($A267="","",SUMIFS(Txn[Signed Units],Txn[Key],$A267))</f>
        <v/>
      </c>
      <c r="F267" s="281" t="str">
        <f>IF($A267="","",SUMIFS(Transactions!$N:$N,Transactions!$L:$L,$A267,Transactions!$U:$U,1))</f>
        <v/>
      </c>
      <c r="G267" s="282" t="str">
        <f>IF($A267="","",IFERROR(F267/SUMIFS(Transactions!$D:$D,Transactions!$L:$L,$A267,Transactions!$U:$U,1,Transactions!$A:$A,1),0))</f>
        <v/>
      </c>
      <c r="H267" s="281" t="str">
        <f>IF($A267="","",SUMIFS(Transactions!$O:$O,Transactions!$L:$L,$A267,Transactions!$U:$U,1))</f>
        <v/>
      </c>
      <c r="I267" s="282" t="str">
        <f>IF($A267="","",IFERROR(INDEX(Prices[Current Price],MATCH($A267,Prices[Key],0)),0))</f>
        <v/>
      </c>
      <c r="J267" s="283" t="str">
        <f>IF($A267="","",IFERROR(INDEX(Prices[FX to SGD],MATCH($A267,Prices[Key],0)),1))</f>
        <v/>
      </c>
      <c r="K267" s="281" t="str">
        <f t="shared" si="44"/>
        <v/>
      </c>
      <c r="L267" s="281" t="str">
        <f t="shared" si="45"/>
        <v/>
      </c>
      <c r="M267" s="281" t="str">
        <f t="shared" si="46"/>
        <v/>
      </c>
      <c r="N267" s="284" t="str">
        <f t="shared" si="47"/>
        <v/>
      </c>
      <c r="O267" t="str">
        <f>IF($A267="","",IFERROR(INDEX(Prices[Category],MATCH($A267,Prices[Key],0)),"Uncategorized"))</f>
        <v/>
      </c>
      <c r="P267" s="285" t="str">
        <f t="shared" si="48"/>
        <v/>
      </c>
      <c r="Q267" s="285" t="str">
        <f t="shared" si="49"/>
        <v/>
      </c>
    </row>
    <row r="268" spans="1:17" ht="15" customHeight="1" x14ac:dyDescent="0.2">
      <c r="A268" s="238" t="str">
        <f>IFERROR(INDEX('All Ticker P&amp;L'!$A$2:$A$1001,MATCH(ROWS($A$2:A268),'All Ticker P&amp;L'!$N$2:$N$1001,0)),"")</f>
        <v/>
      </c>
      <c r="B268" s="238" t="str">
        <f t="shared" si="41"/>
        <v/>
      </c>
      <c r="C268" s="238" t="str">
        <f t="shared" si="42"/>
        <v/>
      </c>
      <c r="D268" s="238" t="str">
        <f t="shared" si="43"/>
        <v/>
      </c>
      <c r="E268" s="259" t="str">
        <f>IF($A268="","",SUMIFS(Txn[Signed Units],Txn[Key],$A268))</f>
        <v/>
      </c>
      <c r="F268" s="281" t="str">
        <f>IF($A268="","",SUMIFS(Transactions!$N:$N,Transactions!$L:$L,$A268,Transactions!$U:$U,1))</f>
        <v/>
      </c>
      <c r="G268" s="282" t="str">
        <f>IF($A268="","",IFERROR(F268/SUMIFS(Transactions!$D:$D,Transactions!$L:$L,$A268,Transactions!$U:$U,1,Transactions!$A:$A,1),0))</f>
        <v/>
      </c>
      <c r="H268" s="281" t="str">
        <f>IF($A268="","",SUMIFS(Transactions!$O:$O,Transactions!$L:$L,$A268,Transactions!$U:$U,1))</f>
        <v/>
      </c>
      <c r="I268" s="282" t="str">
        <f>IF($A268="","",IFERROR(INDEX(Prices[Current Price],MATCH($A268,Prices[Key],0)),0))</f>
        <v/>
      </c>
      <c r="J268" s="283" t="str">
        <f>IF($A268="","",IFERROR(INDEX(Prices[FX to SGD],MATCH($A268,Prices[Key],0)),1))</f>
        <v/>
      </c>
      <c r="K268" s="281" t="str">
        <f t="shared" si="44"/>
        <v/>
      </c>
      <c r="L268" s="281" t="str">
        <f t="shared" si="45"/>
        <v/>
      </c>
      <c r="M268" s="281" t="str">
        <f t="shared" si="46"/>
        <v/>
      </c>
      <c r="N268" s="284" t="str">
        <f t="shared" si="47"/>
        <v/>
      </c>
      <c r="O268" t="str">
        <f>IF($A268="","",IFERROR(INDEX(Prices[Category],MATCH($A268,Prices[Key],0)),"Uncategorized"))</f>
        <v/>
      </c>
      <c r="P268" s="285" t="str">
        <f t="shared" si="48"/>
        <v/>
      </c>
      <c r="Q268" s="285" t="str">
        <f t="shared" si="49"/>
        <v/>
      </c>
    </row>
    <row r="269" spans="1:17" ht="15" customHeight="1" x14ac:dyDescent="0.2">
      <c r="A269" s="238" t="str">
        <f>IFERROR(INDEX('All Ticker P&amp;L'!$A$2:$A$1001,MATCH(ROWS($A$2:A269),'All Ticker P&amp;L'!$N$2:$N$1001,0)),"")</f>
        <v/>
      </c>
      <c r="B269" s="238" t="str">
        <f t="shared" si="41"/>
        <v/>
      </c>
      <c r="C269" s="238" t="str">
        <f t="shared" si="42"/>
        <v/>
      </c>
      <c r="D269" s="238" t="str">
        <f t="shared" si="43"/>
        <v/>
      </c>
      <c r="E269" s="259" t="str">
        <f>IF($A269="","",SUMIFS(Txn[Signed Units],Txn[Key],$A269))</f>
        <v/>
      </c>
      <c r="F269" s="281" t="str">
        <f>IF($A269="","",SUMIFS(Transactions!$N:$N,Transactions!$L:$L,$A269,Transactions!$U:$U,1))</f>
        <v/>
      </c>
      <c r="G269" s="282" t="str">
        <f>IF($A269="","",IFERROR(F269/SUMIFS(Transactions!$D:$D,Transactions!$L:$L,$A269,Transactions!$U:$U,1,Transactions!$A:$A,1),0))</f>
        <v/>
      </c>
      <c r="H269" s="281" t="str">
        <f>IF($A269="","",SUMIFS(Transactions!$O:$O,Transactions!$L:$L,$A269,Transactions!$U:$U,1))</f>
        <v/>
      </c>
      <c r="I269" s="282" t="str">
        <f>IF($A269="","",IFERROR(INDEX(Prices[Current Price],MATCH($A269,Prices[Key],0)),0))</f>
        <v/>
      </c>
      <c r="J269" s="283" t="str">
        <f>IF($A269="","",IFERROR(INDEX(Prices[FX to SGD],MATCH($A269,Prices[Key],0)),1))</f>
        <v/>
      </c>
      <c r="K269" s="281" t="str">
        <f t="shared" si="44"/>
        <v/>
      </c>
      <c r="L269" s="281" t="str">
        <f t="shared" si="45"/>
        <v/>
      </c>
      <c r="M269" s="281" t="str">
        <f t="shared" si="46"/>
        <v/>
      </c>
      <c r="N269" s="284" t="str">
        <f t="shared" si="47"/>
        <v/>
      </c>
      <c r="O269" t="str">
        <f>IF($A269="","",IFERROR(INDEX(Prices[Category],MATCH($A269,Prices[Key],0)),"Uncategorized"))</f>
        <v/>
      </c>
      <c r="P269" s="285" t="str">
        <f t="shared" si="48"/>
        <v/>
      </c>
      <c r="Q269" s="285" t="str">
        <f t="shared" si="49"/>
        <v/>
      </c>
    </row>
    <row r="270" spans="1:17" ht="15" customHeight="1" x14ac:dyDescent="0.2">
      <c r="A270" s="238" t="str">
        <f>IFERROR(INDEX('All Ticker P&amp;L'!$A$2:$A$1001,MATCH(ROWS($A$2:A270),'All Ticker P&amp;L'!$N$2:$N$1001,0)),"")</f>
        <v/>
      </c>
      <c r="B270" s="238" t="str">
        <f t="shared" si="41"/>
        <v/>
      </c>
      <c r="C270" s="238" t="str">
        <f t="shared" si="42"/>
        <v/>
      </c>
      <c r="D270" s="238" t="str">
        <f t="shared" si="43"/>
        <v/>
      </c>
      <c r="E270" s="259" t="str">
        <f>IF($A270="","",SUMIFS(Txn[Signed Units],Txn[Key],$A270))</f>
        <v/>
      </c>
      <c r="F270" s="281" t="str">
        <f>IF($A270="","",SUMIFS(Transactions!$N:$N,Transactions!$L:$L,$A270,Transactions!$U:$U,1))</f>
        <v/>
      </c>
      <c r="G270" s="282" t="str">
        <f>IF($A270="","",IFERROR(F270/SUMIFS(Transactions!$D:$D,Transactions!$L:$L,$A270,Transactions!$U:$U,1,Transactions!$A:$A,1),0))</f>
        <v/>
      </c>
      <c r="H270" s="281" t="str">
        <f>IF($A270="","",SUMIFS(Transactions!$O:$O,Transactions!$L:$L,$A270,Transactions!$U:$U,1))</f>
        <v/>
      </c>
      <c r="I270" s="282" t="str">
        <f>IF($A270="","",IFERROR(INDEX(Prices[Current Price],MATCH($A270,Prices[Key],0)),0))</f>
        <v/>
      </c>
      <c r="J270" s="283" t="str">
        <f>IF($A270="","",IFERROR(INDEX(Prices[FX to SGD],MATCH($A270,Prices[Key],0)),1))</f>
        <v/>
      </c>
      <c r="K270" s="281" t="str">
        <f t="shared" si="44"/>
        <v/>
      </c>
      <c r="L270" s="281" t="str">
        <f t="shared" si="45"/>
        <v/>
      </c>
      <c r="M270" s="281" t="str">
        <f t="shared" si="46"/>
        <v/>
      </c>
      <c r="N270" s="284" t="str">
        <f t="shared" si="47"/>
        <v/>
      </c>
      <c r="O270" t="str">
        <f>IF($A270="","",IFERROR(INDEX(Prices[Category],MATCH($A270,Prices[Key],0)),"Uncategorized"))</f>
        <v/>
      </c>
      <c r="P270" s="285" t="str">
        <f t="shared" si="48"/>
        <v/>
      </c>
      <c r="Q270" s="285" t="str">
        <f t="shared" si="49"/>
        <v/>
      </c>
    </row>
    <row r="271" spans="1:17" ht="15" customHeight="1" x14ac:dyDescent="0.2">
      <c r="A271" s="238" t="str">
        <f>IFERROR(INDEX('All Ticker P&amp;L'!$A$2:$A$1001,MATCH(ROWS($A$2:A271),'All Ticker P&amp;L'!$N$2:$N$1001,0)),"")</f>
        <v/>
      </c>
      <c r="B271" s="238" t="str">
        <f t="shared" si="41"/>
        <v/>
      </c>
      <c r="C271" s="238" t="str">
        <f t="shared" si="42"/>
        <v/>
      </c>
      <c r="D271" s="238" t="str">
        <f t="shared" si="43"/>
        <v/>
      </c>
      <c r="E271" s="259" t="str">
        <f>IF($A271="","",SUMIFS(Txn[Signed Units],Txn[Key],$A271))</f>
        <v/>
      </c>
      <c r="F271" s="281" t="str">
        <f>IF($A271="","",SUMIFS(Transactions!$N:$N,Transactions!$L:$L,$A271,Transactions!$U:$U,1))</f>
        <v/>
      </c>
      <c r="G271" s="282" t="str">
        <f>IF($A271="","",IFERROR(F271/SUMIFS(Transactions!$D:$D,Transactions!$L:$L,$A271,Transactions!$U:$U,1,Transactions!$A:$A,1),0))</f>
        <v/>
      </c>
      <c r="H271" s="281" t="str">
        <f>IF($A271="","",SUMIFS(Transactions!$O:$O,Transactions!$L:$L,$A271,Transactions!$U:$U,1))</f>
        <v/>
      </c>
      <c r="I271" s="282" t="str">
        <f>IF($A271="","",IFERROR(INDEX(Prices[Current Price],MATCH($A271,Prices[Key],0)),0))</f>
        <v/>
      </c>
      <c r="J271" s="283" t="str">
        <f>IF($A271="","",IFERROR(INDEX(Prices[FX to SGD],MATCH($A271,Prices[Key],0)),1))</f>
        <v/>
      </c>
      <c r="K271" s="281" t="str">
        <f t="shared" si="44"/>
        <v/>
      </c>
      <c r="L271" s="281" t="str">
        <f t="shared" si="45"/>
        <v/>
      </c>
      <c r="M271" s="281" t="str">
        <f t="shared" si="46"/>
        <v/>
      </c>
      <c r="N271" s="284" t="str">
        <f t="shared" si="47"/>
        <v/>
      </c>
      <c r="O271" t="str">
        <f>IF($A271="","",IFERROR(INDEX(Prices[Category],MATCH($A271,Prices[Key],0)),"Uncategorized"))</f>
        <v/>
      </c>
      <c r="P271" s="285" t="str">
        <f t="shared" si="48"/>
        <v/>
      </c>
      <c r="Q271" s="285" t="str">
        <f t="shared" si="49"/>
        <v/>
      </c>
    </row>
    <row r="272" spans="1:17" ht="15" customHeight="1" x14ac:dyDescent="0.2">
      <c r="A272" s="238" t="str">
        <f>IFERROR(INDEX('All Ticker P&amp;L'!$A$2:$A$1001,MATCH(ROWS($A$2:A272),'All Ticker P&amp;L'!$N$2:$N$1001,0)),"")</f>
        <v/>
      </c>
      <c r="B272" s="238" t="str">
        <f t="shared" si="41"/>
        <v/>
      </c>
      <c r="C272" s="238" t="str">
        <f t="shared" si="42"/>
        <v/>
      </c>
      <c r="D272" s="238" t="str">
        <f t="shared" si="43"/>
        <v/>
      </c>
      <c r="E272" s="259" t="str">
        <f>IF($A272="","",SUMIFS(Txn[Signed Units],Txn[Key],$A272))</f>
        <v/>
      </c>
      <c r="F272" s="281" t="str">
        <f>IF($A272="","",SUMIFS(Transactions!$N:$N,Transactions!$L:$L,$A272,Transactions!$U:$U,1))</f>
        <v/>
      </c>
      <c r="G272" s="282" t="str">
        <f>IF($A272="","",IFERROR(F272/SUMIFS(Transactions!$D:$D,Transactions!$L:$L,$A272,Transactions!$U:$U,1,Transactions!$A:$A,1),0))</f>
        <v/>
      </c>
      <c r="H272" s="281" t="str">
        <f>IF($A272="","",SUMIFS(Transactions!$O:$O,Transactions!$L:$L,$A272,Transactions!$U:$U,1))</f>
        <v/>
      </c>
      <c r="I272" s="282" t="str">
        <f>IF($A272="","",IFERROR(INDEX(Prices[Current Price],MATCH($A272,Prices[Key],0)),0))</f>
        <v/>
      </c>
      <c r="J272" s="283" t="str">
        <f>IF($A272="","",IFERROR(INDEX(Prices[FX to SGD],MATCH($A272,Prices[Key],0)),1))</f>
        <v/>
      </c>
      <c r="K272" s="281" t="str">
        <f t="shared" si="44"/>
        <v/>
      </c>
      <c r="L272" s="281" t="str">
        <f t="shared" si="45"/>
        <v/>
      </c>
      <c r="M272" s="281" t="str">
        <f t="shared" si="46"/>
        <v/>
      </c>
      <c r="N272" s="284" t="str">
        <f t="shared" si="47"/>
        <v/>
      </c>
      <c r="O272" t="str">
        <f>IF($A272="","",IFERROR(INDEX(Prices[Category],MATCH($A272,Prices[Key],0)),"Uncategorized"))</f>
        <v/>
      </c>
      <c r="P272" s="285" t="str">
        <f t="shared" si="48"/>
        <v/>
      </c>
      <c r="Q272" s="285" t="str">
        <f t="shared" si="49"/>
        <v/>
      </c>
    </row>
    <row r="273" spans="1:17" ht="15" customHeight="1" x14ac:dyDescent="0.2">
      <c r="A273" s="238" t="str">
        <f>IFERROR(INDEX('All Ticker P&amp;L'!$A$2:$A$1001,MATCH(ROWS($A$2:A273),'All Ticker P&amp;L'!$N$2:$N$1001,0)),"")</f>
        <v/>
      </c>
      <c r="B273" s="238" t="str">
        <f t="shared" si="41"/>
        <v/>
      </c>
      <c r="C273" s="238" t="str">
        <f t="shared" si="42"/>
        <v/>
      </c>
      <c r="D273" s="238" t="str">
        <f t="shared" si="43"/>
        <v/>
      </c>
      <c r="E273" s="259" t="str">
        <f>IF($A273="","",SUMIFS(Txn[Signed Units],Txn[Key],$A273))</f>
        <v/>
      </c>
      <c r="F273" s="281" t="str">
        <f>IF($A273="","",SUMIFS(Transactions!$N:$N,Transactions!$L:$L,$A273,Transactions!$U:$U,1))</f>
        <v/>
      </c>
      <c r="G273" s="282" t="str">
        <f>IF($A273="","",IFERROR(F273/SUMIFS(Transactions!$D:$D,Transactions!$L:$L,$A273,Transactions!$U:$U,1,Transactions!$A:$A,1),0))</f>
        <v/>
      </c>
      <c r="H273" s="281" t="str">
        <f>IF($A273="","",SUMIFS(Transactions!$O:$O,Transactions!$L:$L,$A273,Transactions!$U:$U,1))</f>
        <v/>
      </c>
      <c r="I273" s="282" t="str">
        <f>IF($A273="","",IFERROR(INDEX(Prices[Current Price],MATCH($A273,Prices[Key],0)),0))</f>
        <v/>
      </c>
      <c r="J273" s="283" t="str">
        <f>IF($A273="","",IFERROR(INDEX(Prices[FX to SGD],MATCH($A273,Prices[Key],0)),1))</f>
        <v/>
      </c>
      <c r="K273" s="281" t="str">
        <f t="shared" si="44"/>
        <v/>
      </c>
      <c r="L273" s="281" t="str">
        <f t="shared" si="45"/>
        <v/>
      </c>
      <c r="M273" s="281" t="str">
        <f t="shared" si="46"/>
        <v/>
      </c>
      <c r="N273" s="284" t="str">
        <f t="shared" si="47"/>
        <v/>
      </c>
      <c r="O273" t="str">
        <f>IF($A273="","",IFERROR(INDEX(Prices[Category],MATCH($A273,Prices[Key],0)),"Uncategorized"))</f>
        <v/>
      </c>
      <c r="P273" s="285" t="str">
        <f t="shared" si="48"/>
        <v/>
      </c>
      <c r="Q273" s="285" t="str">
        <f t="shared" si="49"/>
        <v/>
      </c>
    </row>
    <row r="274" spans="1:17" ht="15" customHeight="1" x14ac:dyDescent="0.2">
      <c r="A274" s="238" t="str">
        <f>IFERROR(INDEX('All Ticker P&amp;L'!$A$2:$A$1001,MATCH(ROWS($A$2:A274),'All Ticker P&amp;L'!$N$2:$N$1001,0)),"")</f>
        <v/>
      </c>
      <c r="B274" s="238" t="str">
        <f t="shared" si="41"/>
        <v/>
      </c>
      <c r="C274" s="238" t="str">
        <f t="shared" si="42"/>
        <v/>
      </c>
      <c r="D274" s="238" t="str">
        <f t="shared" si="43"/>
        <v/>
      </c>
      <c r="E274" s="259" t="str">
        <f>IF($A274="","",SUMIFS(Txn[Signed Units],Txn[Key],$A274))</f>
        <v/>
      </c>
      <c r="F274" s="281" t="str">
        <f>IF($A274="","",SUMIFS(Transactions!$N:$N,Transactions!$L:$L,$A274,Transactions!$U:$U,1))</f>
        <v/>
      </c>
      <c r="G274" s="282" t="str">
        <f>IF($A274="","",IFERROR(F274/SUMIFS(Transactions!$D:$D,Transactions!$L:$L,$A274,Transactions!$U:$U,1,Transactions!$A:$A,1),0))</f>
        <v/>
      </c>
      <c r="H274" s="281" t="str">
        <f>IF($A274="","",SUMIFS(Transactions!$O:$O,Transactions!$L:$L,$A274,Transactions!$U:$U,1))</f>
        <v/>
      </c>
      <c r="I274" s="282" t="str">
        <f>IF($A274="","",IFERROR(INDEX(Prices[Current Price],MATCH($A274,Prices[Key],0)),0))</f>
        <v/>
      </c>
      <c r="J274" s="283" t="str">
        <f>IF($A274="","",IFERROR(INDEX(Prices[FX to SGD],MATCH($A274,Prices[Key],0)),1))</f>
        <v/>
      </c>
      <c r="K274" s="281" t="str">
        <f t="shared" si="44"/>
        <v/>
      </c>
      <c r="L274" s="281" t="str">
        <f t="shared" si="45"/>
        <v/>
      </c>
      <c r="M274" s="281" t="str">
        <f t="shared" si="46"/>
        <v/>
      </c>
      <c r="N274" s="284" t="str">
        <f t="shared" si="47"/>
        <v/>
      </c>
      <c r="O274" t="str">
        <f>IF($A274="","",IFERROR(INDEX(Prices[Category],MATCH($A274,Prices[Key],0)),"Uncategorized"))</f>
        <v/>
      </c>
      <c r="P274" s="285" t="str">
        <f t="shared" si="48"/>
        <v/>
      </c>
      <c r="Q274" s="285" t="str">
        <f t="shared" si="49"/>
        <v/>
      </c>
    </row>
    <row r="275" spans="1:17" ht="15" customHeight="1" x14ac:dyDescent="0.2">
      <c r="A275" s="238" t="str">
        <f>IFERROR(INDEX('All Ticker P&amp;L'!$A$2:$A$1001,MATCH(ROWS($A$2:A275),'All Ticker P&amp;L'!$N$2:$N$1001,0)),"")</f>
        <v/>
      </c>
      <c r="B275" s="238" t="str">
        <f t="shared" si="41"/>
        <v/>
      </c>
      <c r="C275" s="238" t="str">
        <f t="shared" si="42"/>
        <v/>
      </c>
      <c r="D275" s="238" t="str">
        <f t="shared" si="43"/>
        <v/>
      </c>
      <c r="E275" s="259" t="str">
        <f>IF($A275="","",SUMIFS(Txn[Signed Units],Txn[Key],$A275))</f>
        <v/>
      </c>
      <c r="F275" s="281" t="str">
        <f>IF($A275="","",SUMIFS(Transactions!$N:$N,Transactions!$L:$L,$A275,Transactions!$U:$U,1))</f>
        <v/>
      </c>
      <c r="G275" s="282" t="str">
        <f>IF($A275="","",IFERROR(F275/SUMIFS(Transactions!$D:$D,Transactions!$L:$L,$A275,Transactions!$U:$U,1,Transactions!$A:$A,1),0))</f>
        <v/>
      </c>
      <c r="H275" s="281" t="str">
        <f>IF($A275="","",SUMIFS(Transactions!$O:$O,Transactions!$L:$L,$A275,Transactions!$U:$U,1))</f>
        <v/>
      </c>
      <c r="I275" s="282" t="str">
        <f>IF($A275="","",IFERROR(INDEX(Prices[Current Price],MATCH($A275,Prices[Key],0)),0))</f>
        <v/>
      </c>
      <c r="J275" s="283" t="str">
        <f>IF($A275="","",IFERROR(INDEX(Prices[FX to SGD],MATCH($A275,Prices[Key],0)),1))</f>
        <v/>
      </c>
      <c r="K275" s="281" t="str">
        <f t="shared" si="44"/>
        <v/>
      </c>
      <c r="L275" s="281" t="str">
        <f t="shared" si="45"/>
        <v/>
      </c>
      <c r="M275" s="281" t="str">
        <f t="shared" si="46"/>
        <v/>
      </c>
      <c r="N275" s="284" t="str">
        <f t="shared" si="47"/>
        <v/>
      </c>
      <c r="O275" t="str">
        <f>IF($A275="","",IFERROR(INDEX(Prices[Category],MATCH($A275,Prices[Key],0)),"Uncategorized"))</f>
        <v/>
      </c>
      <c r="P275" s="285" t="str">
        <f t="shared" si="48"/>
        <v/>
      </c>
      <c r="Q275" s="285" t="str">
        <f t="shared" si="49"/>
        <v/>
      </c>
    </row>
    <row r="276" spans="1:17" ht="15" customHeight="1" x14ac:dyDescent="0.2">
      <c r="A276" s="238" t="str">
        <f>IFERROR(INDEX('All Ticker P&amp;L'!$A$2:$A$1001,MATCH(ROWS($A$2:A276),'All Ticker P&amp;L'!$N$2:$N$1001,0)),"")</f>
        <v/>
      </c>
      <c r="B276" s="238" t="str">
        <f t="shared" si="41"/>
        <v/>
      </c>
      <c r="C276" s="238" t="str">
        <f t="shared" si="42"/>
        <v/>
      </c>
      <c r="D276" s="238" t="str">
        <f t="shared" si="43"/>
        <v/>
      </c>
      <c r="E276" s="259" t="str">
        <f>IF($A276="","",SUMIFS(Txn[Signed Units],Txn[Key],$A276))</f>
        <v/>
      </c>
      <c r="F276" s="281" t="str">
        <f>IF($A276="","",SUMIFS(Transactions!$N:$N,Transactions!$L:$L,$A276,Transactions!$U:$U,1))</f>
        <v/>
      </c>
      <c r="G276" s="282" t="str">
        <f>IF($A276="","",IFERROR(F276/SUMIFS(Transactions!$D:$D,Transactions!$L:$L,$A276,Transactions!$U:$U,1,Transactions!$A:$A,1),0))</f>
        <v/>
      </c>
      <c r="H276" s="281" t="str">
        <f>IF($A276="","",SUMIFS(Transactions!$O:$O,Transactions!$L:$L,$A276,Transactions!$U:$U,1))</f>
        <v/>
      </c>
      <c r="I276" s="282" t="str">
        <f>IF($A276="","",IFERROR(INDEX(Prices[Current Price],MATCH($A276,Prices[Key],0)),0))</f>
        <v/>
      </c>
      <c r="J276" s="283" t="str">
        <f>IF($A276="","",IFERROR(INDEX(Prices[FX to SGD],MATCH($A276,Prices[Key],0)),1))</f>
        <v/>
      </c>
      <c r="K276" s="281" t="str">
        <f t="shared" si="44"/>
        <v/>
      </c>
      <c r="L276" s="281" t="str">
        <f t="shared" si="45"/>
        <v/>
      </c>
      <c r="M276" s="281" t="str">
        <f t="shared" si="46"/>
        <v/>
      </c>
      <c r="N276" s="284" t="str">
        <f t="shared" si="47"/>
        <v/>
      </c>
      <c r="O276" t="str">
        <f>IF($A276="","",IFERROR(INDEX(Prices[Category],MATCH($A276,Prices[Key],0)),"Uncategorized"))</f>
        <v/>
      </c>
      <c r="P276" s="285" t="str">
        <f t="shared" si="48"/>
        <v/>
      </c>
      <c r="Q276" s="285" t="str">
        <f t="shared" si="49"/>
        <v/>
      </c>
    </row>
    <row r="277" spans="1:17" ht="15" customHeight="1" x14ac:dyDescent="0.2">
      <c r="A277" s="238" t="str">
        <f>IFERROR(INDEX('All Ticker P&amp;L'!$A$2:$A$1001,MATCH(ROWS($A$2:A277),'All Ticker P&amp;L'!$N$2:$N$1001,0)),"")</f>
        <v/>
      </c>
      <c r="B277" s="238" t="str">
        <f t="shared" si="41"/>
        <v/>
      </c>
      <c r="C277" s="238" t="str">
        <f t="shared" si="42"/>
        <v/>
      </c>
      <c r="D277" s="238" t="str">
        <f t="shared" si="43"/>
        <v/>
      </c>
      <c r="E277" s="259" t="str">
        <f>IF($A277="","",SUMIFS(Txn[Signed Units],Txn[Key],$A277))</f>
        <v/>
      </c>
      <c r="F277" s="281" t="str">
        <f>IF($A277="","",SUMIFS(Transactions!$N:$N,Transactions!$L:$L,$A277,Transactions!$U:$U,1))</f>
        <v/>
      </c>
      <c r="G277" s="282" t="str">
        <f>IF($A277="","",IFERROR(F277/SUMIFS(Transactions!$D:$D,Transactions!$L:$L,$A277,Transactions!$U:$U,1,Transactions!$A:$A,1),0))</f>
        <v/>
      </c>
      <c r="H277" s="281" t="str">
        <f>IF($A277="","",SUMIFS(Transactions!$O:$O,Transactions!$L:$L,$A277,Transactions!$U:$U,1))</f>
        <v/>
      </c>
      <c r="I277" s="282" t="str">
        <f>IF($A277="","",IFERROR(INDEX(Prices[Current Price],MATCH($A277,Prices[Key],0)),0))</f>
        <v/>
      </c>
      <c r="J277" s="283" t="str">
        <f>IF($A277="","",IFERROR(INDEX(Prices[FX to SGD],MATCH($A277,Prices[Key],0)),1))</f>
        <v/>
      </c>
      <c r="K277" s="281" t="str">
        <f t="shared" si="44"/>
        <v/>
      </c>
      <c r="L277" s="281" t="str">
        <f t="shared" si="45"/>
        <v/>
      </c>
      <c r="M277" s="281" t="str">
        <f t="shared" si="46"/>
        <v/>
      </c>
      <c r="N277" s="284" t="str">
        <f t="shared" si="47"/>
        <v/>
      </c>
      <c r="O277" t="str">
        <f>IF($A277="","",IFERROR(INDEX(Prices[Category],MATCH($A277,Prices[Key],0)),"Uncategorized"))</f>
        <v/>
      </c>
      <c r="P277" s="285" t="str">
        <f t="shared" si="48"/>
        <v/>
      </c>
      <c r="Q277" s="285" t="str">
        <f t="shared" si="49"/>
        <v/>
      </c>
    </row>
    <row r="278" spans="1:17" ht="15" customHeight="1" x14ac:dyDescent="0.2">
      <c r="A278" s="238" t="str">
        <f>IFERROR(INDEX('All Ticker P&amp;L'!$A$2:$A$1001,MATCH(ROWS($A$2:A278),'All Ticker P&amp;L'!$N$2:$N$1001,0)),"")</f>
        <v/>
      </c>
      <c r="B278" s="238" t="str">
        <f t="shared" si="41"/>
        <v/>
      </c>
      <c r="C278" s="238" t="str">
        <f t="shared" si="42"/>
        <v/>
      </c>
      <c r="D278" s="238" t="str">
        <f t="shared" si="43"/>
        <v/>
      </c>
      <c r="E278" s="259" t="str">
        <f>IF($A278="","",SUMIFS(Txn[Signed Units],Txn[Key],$A278))</f>
        <v/>
      </c>
      <c r="F278" s="281" t="str">
        <f>IF($A278="","",SUMIFS(Transactions!$N:$N,Transactions!$L:$L,$A278,Transactions!$U:$U,1))</f>
        <v/>
      </c>
      <c r="G278" s="282" t="str">
        <f>IF($A278="","",IFERROR(F278/SUMIFS(Transactions!$D:$D,Transactions!$L:$L,$A278,Transactions!$U:$U,1,Transactions!$A:$A,1),0))</f>
        <v/>
      </c>
      <c r="H278" s="281" t="str">
        <f>IF($A278="","",SUMIFS(Transactions!$O:$O,Transactions!$L:$L,$A278,Transactions!$U:$U,1))</f>
        <v/>
      </c>
      <c r="I278" s="282" t="str">
        <f>IF($A278="","",IFERROR(INDEX(Prices[Current Price],MATCH($A278,Prices[Key],0)),0))</f>
        <v/>
      </c>
      <c r="J278" s="283" t="str">
        <f>IF($A278="","",IFERROR(INDEX(Prices[FX to SGD],MATCH($A278,Prices[Key],0)),1))</f>
        <v/>
      </c>
      <c r="K278" s="281" t="str">
        <f t="shared" si="44"/>
        <v/>
      </c>
      <c r="L278" s="281" t="str">
        <f t="shared" si="45"/>
        <v/>
      </c>
      <c r="M278" s="281" t="str">
        <f t="shared" si="46"/>
        <v/>
      </c>
      <c r="N278" s="284" t="str">
        <f t="shared" si="47"/>
        <v/>
      </c>
      <c r="O278" t="str">
        <f>IF($A278="","",IFERROR(INDEX(Prices[Category],MATCH($A278,Prices[Key],0)),"Uncategorized"))</f>
        <v/>
      </c>
      <c r="P278" s="285" t="str">
        <f t="shared" si="48"/>
        <v/>
      </c>
      <c r="Q278" s="285" t="str">
        <f t="shared" si="49"/>
        <v/>
      </c>
    </row>
    <row r="279" spans="1:17" ht="15" customHeight="1" x14ac:dyDescent="0.2">
      <c r="A279" s="238" t="str">
        <f>IFERROR(INDEX('All Ticker P&amp;L'!$A$2:$A$1001,MATCH(ROWS($A$2:A279),'All Ticker P&amp;L'!$N$2:$N$1001,0)),"")</f>
        <v/>
      </c>
      <c r="B279" s="238" t="str">
        <f t="shared" si="41"/>
        <v/>
      </c>
      <c r="C279" s="238" t="str">
        <f t="shared" si="42"/>
        <v/>
      </c>
      <c r="D279" s="238" t="str">
        <f t="shared" si="43"/>
        <v/>
      </c>
      <c r="E279" s="259" t="str">
        <f>IF($A279="","",SUMIFS(Txn[Signed Units],Txn[Key],$A279))</f>
        <v/>
      </c>
      <c r="F279" s="281" t="str">
        <f>IF($A279="","",SUMIFS(Transactions!$N:$N,Transactions!$L:$L,$A279,Transactions!$U:$U,1))</f>
        <v/>
      </c>
      <c r="G279" s="282" t="str">
        <f>IF($A279="","",IFERROR(F279/SUMIFS(Transactions!$D:$D,Transactions!$L:$L,$A279,Transactions!$U:$U,1,Transactions!$A:$A,1),0))</f>
        <v/>
      </c>
      <c r="H279" s="281" t="str">
        <f>IF($A279="","",SUMIFS(Transactions!$O:$O,Transactions!$L:$L,$A279,Transactions!$U:$U,1))</f>
        <v/>
      </c>
      <c r="I279" s="282" t="str">
        <f>IF($A279="","",IFERROR(INDEX(Prices[Current Price],MATCH($A279,Prices[Key],0)),0))</f>
        <v/>
      </c>
      <c r="J279" s="283" t="str">
        <f>IF($A279="","",IFERROR(INDEX(Prices[FX to SGD],MATCH($A279,Prices[Key],0)),1))</f>
        <v/>
      </c>
      <c r="K279" s="281" t="str">
        <f t="shared" si="44"/>
        <v/>
      </c>
      <c r="L279" s="281" t="str">
        <f t="shared" si="45"/>
        <v/>
      </c>
      <c r="M279" s="281" t="str">
        <f t="shared" si="46"/>
        <v/>
      </c>
      <c r="N279" s="284" t="str">
        <f t="shared" si="47"/>
        <v/>
      </c>
      <c r="O279" t="str">
        <f>IF($A279="","",IFERROR(INDEX(Prices[Category],MATCH($A279,Prices[Key],0)),"Uncategorized"))</f>
        <v/>
      </c>
      <c r="P279" s="285" t="str">
        <f t="shared" si="48"/>
        <v/>
      </c>
      <c r="Q279" s="285" t="str">
        <f t="shared" si="49"/>
        <v/>
      </c>
    </row>
    <row r="280" spans="1:17" ht="15" customHeight="1" x14ac:dyDescent="0.2">
      <c r="A280" s="238" t="str">
        <f>IFERROR(INDEX('All Ticker P&amp;L'!$A$2:$A$1001,MATCH(ROWS($A$2:A280),'All Ticker P&amp;L'!$N$2:$N$1001,0)),"")</f>
        <v/>
      </c>
      <c r="B280" s="238" t="str">
        <f t="shared" si="41"/>
        <v/>
      </c>
      <c r="C280" s="238" t="str">
        <f t="shared" si="42"/>
        <v/>
      </c>
      <c r="D280" s="238" t="str">
        <f t="shared" si="43"/>
        <v/>
      </c>
      <c r="E280" s="259" t="str">
        <f>IF($A280="","",SUMIFS(Txn[Signed Units],Txn[Key],$A280))</f>
        <v/>
      </c>
      <c r="F280" s="281" t="str">
        <f>IF($A280="","",SUMIFS(Transactions!$N:$N,Transactions!$L:$L,$A280,Transactions!$U:$U,1))</f>
        <v/>
      </c>
      <c r="G280" s="282" t="str">
        <f>IF($A280="","",IFERROR(F280/SUMIFS(Transactions!$D:$D,Transactions!$L:$L,$A280,Transactions!$U:$U,1,Transactions!$A:$A,1),0))</f>
        <v/>
      </c>
      <c r="H280" s="281" t="str">
        <f>IF($A280="","",SUMIFS(Transactions!$O:$O,Transactions!$L:$L,$A280,Transactions!$U:$U,1))</f>
        <v/>
      </c>
      <c r="I280" s="282" t="str">
        <f>IF($A280="","",IFERROR(INDEX(Prices[Current Price],MATCH($A280,Prices[Key],0)),0))</f>
        <v/>
      </c>
      <c r="J280" s="283" t="str">
        <f>IF($A280="","",IFERROR(INDEX(Prices[FX to SGD],MATCH($A280,Prices[Key],0)),1))</f>
        <v/>
      </c>
      <c r="K280" s="281" t="str">
        <f t="shared" si="44"/>
        <v/>
      </c>
      <c r="L280" s="281" t="str">
        <f t="shared" si="45"/>
        <v/>
      </c>
      <c r="M280" s="281" t="str">
        <f t="shared" si="46"/>
        <v/>
      </c>
      <c r="N280" s="284" t="str">
        <f t="shared" si="47"/>
        <v/>
      </c>
      <c r="O280" t="str">
        <f>IF($A280="","",IFERROR(INDEX(Prices[Category],MATCH($A280,Prices[Key],0)),"Uncategorized"))</f>
        <v/>
      </c>
      <c r="P280" s="285" t="str">
        <f t="shared" si="48"/>
        <v/>
      </c>
      <c r="Q280" s="285" t="str">
        <f t="shared" si="49"/>
        <v/>
      </c>
    </row>
    <row r="281" spans="1:17" ht="15" customHeight="1" x14ac:dyDescent="0.2">
      <c r="A281" s="238" t="str">
        <f>IFERROR(INDEX('All Ticker P&amp;L'!$A$2:$A$1001,MATCH(ROWS($A$2:A281),'All Ticker P&amp;L'!$N$2:$N$1001,0)),"")</f>
        <v/>
      </c>
      <c r="B281" s="238" t="str">
        <f t="shared" si="41"/>
        <v/>
      </c>
      <c r="C281" s="238" t="str">
        <f t="shared" si="42"/>
        <v/>
      </c>
      <c r="D281" s="238" t="str">
        <f t="shared" si="43"/>
        <v/>
      </c>
      <c r="E281" s="259" t="str">
        <f>IF($A281="","",SUMIFS(Txn[Signed Units],Txn[Key],$A281))</f>
        <v/>
      </c>
      <c r="F281" s="281" t="str">
        <f>IF($A281="","",SUMIFS(Transactions!$N:$N,Transactions!$L:$L,$A281,Transactions!$U:$U,1))</f>
        <v/>
      </c>
      <c r="G281" s="282" t="str">
        <f>IF($A281="","",IFERROR(F281/SUMIFS(Transactions!$D:$D,Transactions!$L:$L,$A281,Transactions!$U:$U,1,Transactions!$A:$A,1),0))</f>
        <v/>
      </c>
      <c r="H281" s="281" t="str">
        <f>IF($A281="","",SUMIFS(Transactions!$O:$O,Transactions!$L:$L,$A281,Transactions!$U:$U,1))</f>
        <v/>
      </c>
      <c r="I281" s="282" t="str">
        <f>IF($A281="","",IFERROR(INDEX(Prices[Current Price],MATCH($A281,Prices[Key],0)),0))</f>
        <v/>
      </c>
      <c r="J281" s="283" t="str">
        <f>IF($A281="","",IFERROR(INDEX(Prices[FX to SGD],MATCH($A281,Prices[Key],0)),1))</f>
        <v/>
      </c>
      <c r="K281" s="281" t="str">
        <f t="shared" si="44"/>
        <v/>
      </c>
      <c r="L281" s="281" t="str">
        <f t="shared" si="45"/>
        <v/>
      </c>
      <c r="M281" s="281" t="str">
        <f t="shared" si="46"/>
        <v/>
      </c>
      <c r="N281" s="284" t="str">
        <f t="shared" si="47"/>
        <v/>
      </c>
      <c r="O281" t="str">
        <f>IF($A281="","",IFERROR(INDEX(Prices[Category],MATCH($A281,Prices[Key],0)),"Uncategorized"))</f>
        <v/>
      </c>
      <c r="P281" s="285" t="str">
        <f t="shared" si="48"/>
        <v/>
      </c>
      <c r="Q281" s="285" t="str">
        <f t="shared" si="49"/>
        <v/>
      </c>
    </row>
    <row r="282" spans="1:17" ht="15" customHeight="1" x14ac:dyDescent="0.2">
      <c r="A282" s="238" t="str">
        <f>IFERROR(INDEX('All Ticker P&amp;L'!$A$2:$A$1001,MATCH(ROWS($A$2:A282),'All Ticker P&amp;L'!$N$2:$N$1001,0)),"")</f>
        <v/>
      </c>
      <c r="B282" s="238" t="str">
        <f t="shared" si="41"/>
        <v/>
      </c>
      <c r="C282" s="238" t="str">
        <f t="shared" si="42"/>
        <v/>
      </c>
      <c r="D282" s="238" t="str">
        <f t="shared" si="43"/>
        <v/>
      </c>
      <c r="E282" s="259" t="str">
        <f>IF($A282="","",SUMIFS(Txn[Signed Units],Txn[Key],$A282))</f>
        <v/>
      </c>
      <c r="F282" s="281" t="str">
        <f>IF($A282="","",SUMIFS(Transactions!$N:$N,Transactions!$L:$L,$A282,Transactions!$U:$U,1))</f>
        <v/>
      </c>
      <c r="G282" s="282" t="str">
        <f>IF($A282="","",IFERROR(F282/SUMIFS(Transactions!$D:$D,Transactions!$L:$L,$A282,Transactions!$U:$U,1,Transactions!$A:$A,1),0))</f>
        <v/>
      </c>
      <c r="H282" s="281" t="str">
        <f>IF($A282="","",SUMIFS(Transactions!$O:$O,Transactions!$L:$L,$A282,Transactions!$U:$U,1))</f>
        <v/>
      </c>
      <c r="I282" s="282" t="str">
        <f>IF($A282="","",IFERROR(INDEX(Prices[Current Price],MATCH($A282,Prices[Key],0)),0))</f>
        <v/>
      </c>
      <c r="J282" s="283" t="str">
        <f>IF($A282="","",IFERROR(INDEX(Prices[FX to SGD],MATCH($A282,Prices[Key],0)),1))</f>
        <v/>
      </c>
      <c r="K282" s="281" t="str">
        <f t="shared" si="44"/>
        <v/>
      </c>
      <c r="L282" s="281" t="str">
        <f t="shared" si="45"/>
        <v/>
      </c>
      <c r="M282" s="281" t="str">
        <f t="shared" si="46"/>
        <v/>
      </c>
      <c r="N282" s="284" t="str">
        <f t="shared" si="47"/>
        <v/>
      </c>
      <c r="O282" t="str">
        <f>IF($A282="","",IFERROR(INDEX(Prices[Category],MATCH($A282,Prices[Key],0)),"Uncategorized"))</f>
        <v/>
      </c>
      <c r="P282" s="285" t="str">
        <f t="shared" si="48"/>
        <v/>
      </c>
      <c r="Q282" s="285" t="str">
        <f t="shared" si="49"/>
        <v/>
      </c>
    </row>
    <row r="283" spans="1:17" ht="15" customHeight="1" x14ac:dyDescent="0.2">
      <c r="A283" s="238" t="str">
        <f>IFERROR(INDEX('All Ticker P&amp;L'!$A$2:$A$1001,MATCH(ROWS($A$2:A283),'All Ticker P&amp;L'!$N$2:$N$1001,0)),"")</f>
        <v/>
      </c>
      <c r="B283" s="238" t="str">
        <f t="shared" si="41"/>
        <v/>
      </c>
      <c r="C283" s="238" t="str">
        <f t="shared" si="42"/>
        <v/>
      </c>
      <c r="D283" s="238" t="str">
        <f t="shared" si="43"/>
        <v/>
      </c>
      <c r="E283" s="259" t="str">
        <f>IF($A283="","",SUMIFS(Txn[Signed Units],Txn[Key],$A283))</f>
        <v/>
      </c>
      <c r="F283" s="281" t="str">
        <f>IF($A283="","",SUMIFS(Transactions!$N:$N,Transactions!$L:$L,$A283,Transactions!$U:$U,1))</f>
        <v/>
      </c>
      <c r="G283" s="282" t="str">
        <f>IF($A283="","",IFERROR(F283/SUMIFS(Transactions!$D:$D,Transactions!$L:$L,$A283,Transactions!$U:$U,1,Transactions!$A:$A,1),0))</f>
        <v/>
      </c>
      <c r="H283" s="281" t="str">
        <f>IF($A283="","",SUMIFS(Transactions!$O:$O,Transactions!$L:$L,$A283,Transactions!$U:$U,1))</f>
        <v/>
      </c>
      <c r="I283" s="282" t="str">
        <f>IF($A283="","",IFERROR(INDEX(Prices[Current Price],MATCH($A283,Prices[Key],0)),0))</f>
        <v/>
      </c>
      <c r="J283" s="283" t="str">
        <f>IF($A283="","",IFERROR(INDEX(Prices[FX to SGD],MATCH($A283,Prices[Key],0)),1))</f>
        <v/>
      </c>
      <c r="K283" s="281" t="str">
        <f t="shared" si="44"/>
        <v/>
      </c>
      <c r="L283" s="281" t="str">
        <f t="shared" si="45"/>
        <v/>
      </c>
      <c r="M283" s="281" t="str">
        <f t="shared" si="46"/>
        <v/>
      </c>
      <c r="N283" s="284" t="str">
        <f t="shared" si="47"/>
        <v/>
      </c>
      <c r="O283" t="str">
        <f>IF($A283="","",IFERROR(INDEX(Prices[Category],MATCH($A283,Prices[Key],0)),"Uncategorized"))</f>
        <v/>
      </c>
      <c r="P283" s="285" t="str">
        <f t="shared" si="48"/>
        <v/>
      </c>
      <c r="Q283" s="285" t="str">
        <f t="shared" si="49"/>
        <v/>
      </c>
    </row>
    <row r="284" spans="1:17" ht="15" customHeight="1" x14ac:dyDescent="0.2">
      <c r="A284" s="238" t="str">
        <f>IFERROR(INDEX('All Ticker P&amp;L'!$A$2:$A$1001,MATCH(ROWS($A$2:A284),'All Ticker P&amp;L'!$N$2:$N$1001,0)),"")</f>
        <v/>
      </c>
      <c r="B284" s="238" t="str">
        <f t="shared" si="41"/>
        <v/>
      </c>
      <c r="C284" s="238" t="str">
        <f t="shared" si="42"/>
        <v/>
      </c>
      <c r="D284" s="238" t="str">
        <f t="shared" si="43"/>
        <v/>
      </c>
      <c r="E284" s="259" t="str">
        <f>IF($A284="","",SUMIFS(Txn[Signed Units],Txn[Key],$A284))</f>
        <v/>
      </c>
      <c r="F284" s="281" t="str">
        <f>IF($A284="","",SUMIFS(Transactions!$N:$N,Transactions!$L:$L,$A284,Transactions!$U:$U,1))</f>
        <v/>
      </c>
      <c r="G284" s="282" t="str">
        <f>IF($A284="","",IFERROR(F284/SUMIFS(Transactions!$D:$D,Transactions!$L:$L,$A284,Transactions!$U:$U,1,Transactions!$A:$A,1),0))</f>
        <v/>
      </c>
      <c r="H284" s="281" t="str">
        <f>IF($A284="","",SUMIFS(Transactions!$O:$O,Transactions!$L:$L,$A284,Transactions!$U:$U,1))</f>
        <v/>
      </c>
      <c r="I284" s="282" t="str">
        <f>IF($A284="","",IFERROR(INDEX(Prices[Current Price],MATCH($A284,Prices[Key],0)),0))</f>
        <v/>
      </c>
      <c r="J284" s="283" t="str">
        <f>IF($A284="","",IFERROR(INDEX(Prices[FX to SGD],MATCH($A284,Prices[Key],0)),1))</f>
        <v/>
      </c>
      <c r="K284" s="281" t="str">
        <f t="shared" si="44"/>
        <v/>
      </c>
      <c r="L284" s="281" t="str">
        <f t="shared" si="45"/>
        <v/>
      </c>
      <c r="M284" s="281" t="str">
        <f t="shared" si="46"/>
        <v/>
      </c>
      <c r="N284" s="284" t="str">
        <f t="shared" si="47"/>
        <v/>
      </c>
      <c r="O284" t="str">
        <f>IF($A284="","",IFERROR(INDEX(Prices[Category],MATCH($A284,Prices[Key],0)),"Uncategorized"))</f>
        <v/>
      </c>
      <c r="P284" s="285" t="str">
        <f t="shared" si="48"/>
        <v/>
      </c>
      <c r="Q284" s="285" t="str">
        <f t="shared" si="49"/>
        <v/>
      </c>
    </row>
    <row r="285" spans="1:17" ht="15" customHeight="1" x14ac:dyDescent="0.2">
      <c r="A285" s="238" t="str">
        <f>IFERROR(INDEX('All Ticker P&amp;L'!$A$2:$A$1001,MATCH(ROWS($A$2:A285),'All Ticker P&amp;L'!$N$2:$N$1001,0)),"")</f>
        <v/>
      </c>
      <c r="B285" s="238" t="str">
        <f t="shared" si="41"/>
        <v/>
      </c>
      <c r="C285" s="238" t="str">
        <f t="shared" si="42"/>
        <v/>
      </c>
      <c r="D285" s="238" t="str">
        <f t="shared" si="43"/>
        <v/>
      </c>
      <c r="E285" s="259" t="str">
        <f>IF($A285="","",SUMIFS(Txn[Signed Units],Txn[Key],$A285))</f>
        <v/>
      </c>
      <c r="F285" s="281" t="str">
        <f>IF($A285="","",SUMIFS(Transactions!$N:$N,Transactions!$L:$L,$A285,Transactions!$U:$U,1))</f>
        <v/>
      </c>
      <c r="G285" s="282" t="str">
        <f>IF($A285="","",IFERROR(F285/SUMIFS(Transactions!$D:$D,Transactions!$L:$L,$A285,Transactions!$U:$U,1,Transactions!$A:$A,1),0))</f>
        <v/>
      </c>
      <c r="H285" s="281" t="str">
        <f>IF($A285="","",SUMIFS(Transactions!$O:$O,Transactions!$L:$L,$A285,Transactions!$U:$U,1))</f>
        <v/>
      </c>
      <c r="I285" s="282" t="str">
        <f>IF($A285="","",IFERROR(INDEX(Prices[Current Price],MATCH($A285,Prices[Key],0)),0))</f>
        <v/>
      </c>
      <c r="J285" s="283" t="str">
        <f>IF($A285="","",IFERROR(INDEX(Prices[FX to SGD],MATCH($A285,Prices[Key],0)),1))</f>
        <v/>
      </c>
      <c r="K285" s="281" t="str">
        <f t="shared" si="44"/>
        <v/>
      </c>
      <c r="L285" s="281" t="str">
        <f t="shared" si="45"/>
        <v/>
      </c>
      <c r="M285" s="281" t="str">
        <f t="shared" si="46"/>
        <v/>
      </c>
      <c r="N285" s="284" t="str">
        <f t="shared" si="47"/>
        <v/>
      </c>
      <c r="O285" t="str">
        <f>IF($A285="","",IFERROR(INDEX(Prices[Category],MATCH($A285,Prices[Key],0)),"Uncategorized"))</f>
        <v/>
      </c>
      <c r="P285" s="285" t="str">
        <f t="shared" si="48"/>
        <v/>
      </c>
      <c r="Q285" s="285" t="str">
        <f t="shared" si="49"/>
        <v/>
      </c>
    </row>
    <row r="286" spans="1:17" ht="15" customHeight="1" x14ac:dyDescent="0.2">
      <c r="A286" s="238" t="str">
        <f>IFERROR(INDEX('All Ticker P&amp;L'!$A$2:$A$1001,MATCH(ROWS($A$2:A286),'All Ticker P&amp;L'!$N$2:$N$1001,0)),"")</f>
        <v/>
      </c>
      <c r="B286" s="238" t="str">
        <f t="shared" si="41"/>
        <v/>
      </c>
      <c r="C286" s="238" t="str">
        <f t="shared" si="42"/>
        <v/>
      </c>
      <c r="D286" s="238" t="str">
        <f t="shared" si="43"/>
        <v/>
      </c>
      <c r="E286" s="259" t="str">
        <f>IF($A286="","",SUMIFS(Txn[Signed Units],Txn[Key],$A286))</f>
        <v/>
      </c>
      <c r="F286" s="281" t="str">
        <f>IF($A286="","",SUMIFS(Transactions!$N:$N,Transactions!$L:$L,$A286,Transactions!$U:$U,1))</f>
        <v/>
      </c>
      <c r="G286" s="282" t="str">
        <f>IF($A286="","",IFERROR(F286/SUMIFS(Transactions!$D:$D,Transactions!$L:$L,$A286,Transactions!$U:$U,1,Transactions!$A:$A,1),0))</f>
        <v/>
      </c>
      <c r="H286" s="281" t="str">
        <f>IF($A286="","",SUMIFS(Transactions!$O:$O,Transactions!$L:$L,$A286,Transactions!$U:$U,1))</f>
        <v/>
      </c>
      <c r="I286" s="282" t="str">
        <f>IF($A286="","",IFERROR(INDEX(Prices[Current Price],MATCH($A286,Prices[Key],0)),0))</f>
        <v/>
      </c>
      <c r="J286" s="283" t="str">
        <f>IF($A286="","",IFERROR(INDEX(Prices[FX to SGD],MATCH($A286,Prices[Key],0)),1))</f>
        <v/>
      </c>
      <c r="K286" s="281" t="str">
        <f t="shared" si="44"/>
        <v/>
      </c>
      <c r="L286" s="281" t="str">
        <f t="shared" si="45"/>
        <v/>
      </c>
      <c r="M286" s="281" t="str">
        <f t="shared" si="46"/>
        <v/>
      </c>
      <c r="N286" s="284" t="str">
        <f t="shared" si="47"/>
        <v/>
      </c>
      <c r="O286" t="str">
        <f>IF($A286="","",IFERROR(INDEX(Prices[Category],MATCH($A286,Prices[Key],0)),"Uncategorized"))</f>
        <v/>
      </c>
      <c r="P286" s="285" t="str">
        <f t="shared" si="48"/>
        <v/>
      </c>
      <c r="Q286" s="285" t="str">
        <f t="shared" si="49"/>
        <v/>
      </c>
    </row>
    <row r="287" spans="1:17" ht="15" customHeight="1" x14ac:dyDescent="0.2">
      <c r="A287" s="238" t="str">
        <f>IFERROR(INDEX('All Ticker P&amp;L'!$A$2:$A$1001,MATCH(ROWS($A$2:A287),'All Ticker P&amp;L'!$N$2:$N$1001,0)),"")</f>
        <v/>
      </c>
      <c r="B287" s="238" t="str">
        <f t="shared" si="41"/>
        <v/>
      </c>
      <c r="C287" s="238" t="str">
        <f t="shared" si="42"/>
        <v/>
      </c>
      <c r="D287" s="238" t="str">
        <f t="shared" si="43"/>
        <v/>
      </c>
      <c r="E287" s="259" t="str">
        <f>IF($A287="","",SUMIFS(Txn[Signed Units],Txn[Key],$A287))</f>
        <v/>
      </c>
      <c r="F287" s="281" t="str">
        <f>IF($A287="","",SUMIFS(Transactions!$N:$N,Transactions!$L:$L,$A287,Transactions!$U:$U,1))</f>
        <v/>
      </c>
      <c r="G287" s="282" t="str">
        <f>IF($A287="","",IFERROR(F287/SUMIFS(Transactions!$D:$D,Transactions!$L:$L,$A287,Transactions!$U:$U,1,Transactions!$A:$A,1),0))</f>
        <v/>
      </c>
      <c r="H287" s="281" t="str">
        <f>IF($A287="","",SUMIFS(Transactions!$O:$O,Transactions!$L:$L,$A287,Transactions!$U:$U,1))</f>
        <v/>
      </c>
      <c r="I287" s="282" t="str">
        <f>IF($A287="","",IFERROR(INDEX(Prices[Current Price],MATCH($A287,Prices[Key],0)),0))</f>
        <v/>
      </c>
      <c r="J287" s="283" t="str">
        <f>IF($A287="","",IFERROR(INDEX(Prices[FX to SGD],MATCH($A287,Prices[Key],0)),1))</f>
        <v/>
      </c>
      <c r="K287" s="281" t="str">
        <f t="shared" si="44"/>
        <v/>
      </c>
      <c r="L287" s="281" t="str">
        <f t="shared" si="45"/>
        <v/>
      </c>
      <c r="M287" s="281" t="str">
        <f t="shared" si="46"/>
        <v/>
      </c>
      <c r="N287" s="284" t="str">
        <f t="shared" si="47"/>
        <v/>
      </c>
      <c r="O287" t="str">
        <f>IF($A287="","",IFERROR(INDEX(Prices[Category],MATCH($A287,Prices[Key],0)),"Uncategorized"))</f>
        <v/>
      </c>
      <c r="P287" s="285" t="str">
        <f t="shared" si="48"/>
        <v/>
      </c>
      <c r="Q287" s="285" t="str">
        <f t="shared" si="49"/>
        <v/>
      </c>
    </row>
    <row r="288" spans="1:17" ht="15" customHeight="1" x14ac:dyDescent="0.2">
      <c r="A288" s="238" t="str">
        <f>IFERROR(INDEX('All Ticker P&amp;L'!$A$2:$A$1001,MATCH(ROWS($A$2:A288),'All Ticker P&amp;L'!$N$2:$N$1001,0)),"")</f>
        <v/>
      </c>
      <c r="B288" s="238" t="str">
        <f t="shared" si="41"/>
        <v/>
      </c>
      <c r="C288" s="238" t="str">
        <f t="shared" si="42"/>
        <v/>
      </c>
      <c r="D288" s="238" t="str">
        <f t="shared" si="43"/>
        <v/>
      </c>
      <c r="E288" s="259" t="str">
        <f>IF($A288="","",SUMIFS(Txn[Signed Units],Txn[Key],$A288))</f>
        <v/>
      </c>
      <c r="F288" s="281" t="str">
        <f>IF($A288="","",SUMIFS(Transactions!$N:$N,Transactions!$L:$L,$A288,Transactions!$U:$U,1))</f>
        <v/>
      </c>
      <c r="G288" s="282" t="str">
        <f>IF($A288="","",IFERROR(F288/SUMIFS(Transactions!$D:$D,Transactions!$L:$L,$A288,Transactions!$U:$U,1,Transactions!$A:$A,1),0))</f>
        <v/>
      </c>
      <c r="H288" s="281" t="str">
        <f>IF($A288="","",SUMIFS(Transactions!$O:$O,Transactions!$L:$L,$A288,Transactions!$U:$U,1))</f>
        <v/>
      </c>
      <c r="I288" s="282" t="str">
        <f>IF($A288="","",IFERROR(INDEX(Prices[Current Price],MATCH($A288,Prices[Key],0)),0))</f>
        <v/>
      </c>
      <c r="J288" s="283" t="str">
        <f>IF($A288="","",IFERROR(INDEX(Prices[FX to SGD],MATCH($A288,Prices[Key],0)),1))</f>
        <v/>
      </c>
      <c r="K288" s="281" t="str">
        <f t="shared" si="44"/>
        <v/>
      </c>
      <c r="L288" s="281" t="str">
        <f t="shared" si="45"/>
        <v/>
      </c>
      <c r="M288" s="281" t="str">
        <f t="shared" si="46"/>
        <v/>
      </c>
      <c r="N288" s="284" t="str">
        <f t="shared" si="47"/>
        <v/>
      </c>
      <c r="O288" t="str">
        <f>IF($A288="","",IFERROR(INDEX(Prices[Category],MATCH($A288,Prices[Key],0)),"Uncategorized"))</f>
        <v/>
      </c>
      <c r="P288" s="285" t="str">
        <f t="shared" si="48"/>
        <v/>
      </c>
      <c r="Q288" s="285" t="str">
        <f t="shared" si="49"/>
        <v/>
      </c>
    </row>
    <row r="289" spans="1:17" ht="15" customHeight="1" x14ac:dyDescent="0.2">
      <c r="A289" s="238" t="str">
        <f>IFERROR(INDEX('All Ticker P&amp;L'!$A$2:$A$1001,MATCH(ROWS($A$2:A289),'All Ticker P&amp;L'!$N$2:$N$1001,0)),"")</f>
        <v/>
      </c>
      <c r="B289" s="238" t="str">
        <f t="shared" si="41"/>
        <v/>
      </c>
      <c r="C289" s="238" t="str">
        <f t="shared" si="42"/>
        <v/>
      </c>
      <c r="D289" s="238" t="str">
        <f t="shared" si="43"/>
        <v/>
      </c>
      <c r="E289" s="259" t="str">
        <f>IF($A289="","",SUMIFS(Txn[Signed Units],Txn[Key],$A289))</f>
        <v/>
      </c>
      <c r="F289" s="281" t="str">
        <f>IF($A289="","",SUMIFS(Transactions!$N:$N,Transactions!$L:$L,$A289,Transactions!$U:$U,1))</f>
        <v/>
      </c>
      <c r="G289" s="282" t="str">
        <f>IF($A289="","",IFERROR(F289/SUMIFS(Transactions!$D:$D,Transactions!$L:$L,$A289,Transactions!$U:$U,1,Transactions!$A:$A,1),0))</f>
        <v/>
      </c>
      <c r="H289" s="281" t="str">
        <f>IF($A289="","",SUMIFS(Transactions!$O:$O,Transactions!$L:$L,$A289,Transactions!$U:$U,1))</f>
        <v/>
      </c>
      <c r="I289" s="282" t="str">
        <f>IF($A289="","",IFERROR(INDEX(Prices[Current Price],MATCH($A289,Prices[Key],0)),0))</f>
        <v/>
      </c>
      <c r="J289" s="283" t="str">
        <f>IF($A289="","",IFERROR(INDEX(Prices[FX to SGD],MATCH($A289,Prices[Key],0)),1))</f>
        <v/>
      </c>
      <c r="K289" s="281" t="str">
        <f t="shared" si="44"/>
        <v/>
      </c>
      <c r="L289" s="281" t="str">
        <f t="shared" si="45"/>
        <v/>
      </c>
      <c r="M289" s="281" t="str">
        <f t="shared" si="46"/>
        <v/>
      </c>
      <c r="N289" s="284" t="str">
        <f t="shared" si="47"/>
        <v/>
      </c>
      <c r="O289" t="str">
        <f>IF($A289="","",IFERROR(INDEX(Prices[Category],MATCH($A289,Prices[Key],0)),"Uncategorized"))</f>
        <v/>
      </c>
      <c r="P289" s="285" t="str">
        <f t="shared" si="48"/>
        <v/>
      </c>
      <c r="Q289" s="285" t="str">
        <f t="shared" si="49"/>
        <v/>
      </c>
    </row>
    <row r="290" spans="1:17" ht="15" customHeight="1" x14ac:dyDescent="0.2">
      <c r="A290" s="238" t="str">
        <f>IFERROR(INDEX('All Ticker P&amp;L'!$A$2:$A$1001,MATCH(ROWS($A$2:A290),'All Ticker P&amp;L'!$N$2:$N$1001,0)),"")</f>
        <v/>
      </c>
      <c r="B290" s="238" t="str">
        <f t="shared" si="41"/>
        <v/>
      </c>
      <c r="C290" s="238" t="str">
        <f t="shared" si="42"/>
        <v/>
      </c>
      <c r="D290" s="238" t="str">
        <f t="shared" si="43"/>
        <v/>
      </c>
      <c r="E290" s="259" t="str">
        <f>IF($A290="","",SUMIFS(Txn[Signed Units],Txn[Key],$A290))</f>
        <v/>
      </c>
      <c r="F290" s="281" t="str">
        <f>IF($A290="","",SUMIFS(Transactions!$N:$N,Transactions!$L:$L,$A290,Transactions!$U:$U,1))</f>
        <v/>
      </c>
      <c r="G290" s="282" t="str">
        <f>IF($A290="","",IFERROR(F290/SUMIFS(Transactions!$D:$D,Transactions!$L:$L,$A290,Transactions!$U:$U,1,Transactions!$A:$A,1),0))</f>
        <v/>
      </c>
      <c r="H290" s="281" t="str">
        <f>IF($A290="","",SUMIFS(Transactions!$O:$O,Transactions!$L:$L,$A290,Transactions!$U:$U,1))</f>
        <v/>
      </c>
      <c r="I290" s="282" t="str">
        <f>IF($A290="","",IFERROR(INDEX(Prices[Current Price],MATCH($A290,Prices[Key],0)),0))</f>
        <v/>
      </c>
      <c r="J290" s="283" t="str">
        <f>IF($A290="","",IFERROR(INDEX(Prices[FX to SGD],MATCH($A290,Prices[Key],0)),1))</f>
        <v/>
      </c>
      <c r="K290" s="281" t="str">
        <f t="shared" si="44"/>
        <v/>
      </c>
      <c r="L290" s="281" t="str">
        <f t="shared" si="45"/>
        <v/>
      </c>
      <c r="M290" s="281" t="str">
        <f t="shared" si="46"/>
        <v/>
      </c>
      <c r="N290" s="284" t="str">
        <f t="shared" si="47"/>
        <v/>
      </c>
      <c r="O290" t="str">
        <f>IF($A290="","",IFERROR(INDEX(Prices[Category],MATCH($A290,Prices[Key],0)),"Uncategorized"))</f>
        <v/>
      </c>
      <c r="P290" s="285" t="str">
        <f t="shared" si="48"/>
        <v/>
      </c>
      <c r="Q290" s="285" t="str">
        <f t="shared" si="49"/>
        <v/>
      </c>
    </row>
    <row r="291" spans="1:17" ht="15" customHeight="1" x14ac:dyDescent="0.2">
      <c r="A291" s="238" t="str">
        <f>IFERROR(INDEX('All Ticker P&amp;L'!$A$2:$A$1001,MATCH(ROWS($A$2:A291),'All Ticker P&amp;L'!$N$2:$N$1001,0)),"")</f>
        <v/>
      </c>
      <c r="B291" s="238" t="str">
        <f t="shared" si="41"/>
        <v/>
      </c>
      <c r="C291" s="238" t="str">
        <f t="shared" si="42"/>
        <v/>
      </c>
      <c r="D291" s="238" t="str">
        <f t="shared" si="43"/>
        <v/>
      </c>
      <c r="E291" s="259" t="str">
        <f>IF($A291="","",SUMIFS(Txn[Signed Units],Txn[Key],$A291))</f>
        <v/>
      </c>
      <c r="F291" s="281" t="str">
        <f>IF($A291="","",SUMIFS(Transactions!$N:$N,Transactions!$L:$L,$A291,Transactions!$U:$U,1))</f>
        <v/>
      </c>
      <c r="G291" s="282" t="str">
        <f>IF($A291="","",IFERROR(F291/SUMIFS(Transactions!$D:$D,Transactions!$L:$L,$A291,Transactions!$U:$U,1,Transactions!$A:$A,1),0))</f>
        <v/>
      </c>
      <c r="H291" s="281" t="str">
        <f>IF($A291="","",SUMIFS(Transactions!$O:$O,Transactions!$L:$L,$A291,Transactions!$U:$U,1))</f>
        <v/>
      </c>
      <c r="I291" s="282" t="str">
        <f>IF($A291="","",IFERROR(INDEX(Prices[Current Price],MATCH($A291,Prices[Key],0)),0))</f>
        <v/>
      </c>
      <c r="J291" s="283" t="str">
        <f>IF($A291="","",IFERROR(INDEX(Prices[FX to SGD],MATCH($A291,Prices[Key],0)),1))</f>
        <v/>
      </c>
      <c r="K291" s="281" t="str">
        <f t="shared" si="44"/>
        <v/>
      </c>
      <c r="L291" s="281" t="str">
        <f t="shared" si="45"/>
        <v/>
      </c>
      <c r="M291" s="281" t="str">
        <f t="shared" si="46"/>
        <v/>
      </c>
      <c r="N291" s="284" t="str">
        <f t="shared" si="47"/>
        <v/>
      </c>
      <c r="O291" t="str">
        <f>IF($A291="","",IFERROR(INDEX(Prices[Category],MATCH($A291,Prices[Key],0)),"Uncategorized"))</f>
        <v/>
      </c>
      <c r="P291" s="285" t="str">
        <f t="shared" si="48"/>
        <v/>
      </c>
      <c r="Q291" s="285" t="str">
        <f t="shared" si="49"/>
        <v/>
      </c>
    </row>
    <row r="292" spans="1:17" ht="15" customHeight="1" x14ac:dyDescent="0.2">
      <c r="A292" s="238" t="str">
        <f>IFERROR(INDEX('All Ticker P&amp;L'!$A$2:$A$1001,MATCH(ROWS($A$2:A292),'All Ticker P&amp;L'!$N$2:$N$1001,0)),"")</f>
        <v/>
      </c>
      <c r="B292" s="238" t="str">
        <f t="shared" si="41"/>
        <v/>
      </c>
      <c r="C292" s="238" t="str">
        <f t="shared" si="42"/>
        <v/>
      </c>
      <c r="D292" s="238" t="str">
        <f t="shared" si="43"/>
        <v/>
      </c>
      <c r="E292" s="259" t="str">
        <f>IF($A292="","",SUMIFS(Txn[Signed Units],Txn[Key],$A292))</f>
        <v/>
      </c>
      <c r="F292" s="281" t="str">
        <f>IF($A292="","",SUMIFS(Transactions!$N:$N,Transactions!$L:$L,$A292,Transactions!$U:$U,1))</f>
        <v/>
      </c>
      <c r="G292" s="282" t="str">
        <f>IF($A292="","",IFERROR(F292/SUMIFS(Transactions!$D:$D,Transactions!$L:$L,$A292,Transactions!$U:$U,1,Transactions!$A:$A,1),0))</f>
        <v/>
      </c>
      <c r="H292" s="281" t="str">
        <f>IF($A292="","",SUMIFS(Transactions!$O:$O,Transactions!$L:$L,$A292,Transactions!$U:$U,1))</f>
        <v/>
      </c>
      <c r="I292" s="282" t="str">
        <f>IF($A292="","",IFERROR(INDEX(Prices[Current Price],MATCH($A292,Prices[Key],0)),0))</f>
        <v/>
      </c>
      <c r="J292" s="283" t="str">
        <f>IF($A292="","",IFERROR(INDEX(Prices[FX to SGD],MATCH($A292,Prices[Key],0)),1))</f>
        <v/>
      </c>
      <c r="K292" s="281" t="str">
        <f t="shared" si="44"/>
        <v/>
      </c>
      <c r="L292" s="281" t="str">
        <f t="shared" si="45"/>
        <v/>
      </c>
      <c r="M292" s="281" t="str">
        <f t="shared" si="46"/>
        <v/>
      </c>
      <c r="N292" s="284" t="str">
        <f t="shared" si="47"/>
        <v/>
      </c>
      <c r="O292" t="str">
        <f>IF($A292="","",IFERROR(INDEX(Prices[Category],MATCH($A292,Prices[Key],0)),"Uncategorized"))</f>
        <v/>
      </c>
      <c r="P292" s="285" t="str">
        <f t="shared" si="48"/>
        <v/>
      </c>
      <c r="Q292" s="285" t="str">
        <f t="shared" si="49"/>
        <v/>
      </c>
    </row>
    <row r="293" spans="1:17" ht="15" customHeight="1" x14ac:dyDescent="0.2">
      <c r="A293" s="238" t="str">
        <f>IFERROR(INDEX('All Ticker P&amp;L'!$A$2:$A$1001,MATCH(ROWS($A$2:A293),'All Ticker P&amp;L'!$N$2:$N$1001,0)),"")</f>
        <v/>
      </c>
      <c r="B293" s="238" t="str">
        <f t="shared" si="41"/>
        <v/>
      </c>
      <c r="C293" s="238" t="str">
        <f t="shared" si="42"/>
        <v/>
      </c>
      <c r="D293" s="238" t="str">
        <f t="shared" si="43"/>
        <v/>
      </c>
      <c r="E293" s="259" t="str">
        <f>IF($A293="","",SUMIFS(Txn[Signed Units],Txn[Key],$A293))</f>
        <v/>
      </c>
      <c r="F293" s="281" t="str">
        <f>IF($A293="","",SUMIFS(Transactions!$N:$N,Transactions!$L:$L,$A293,Transactions!$U:$U,1))</f>
        <v/>
      </c>
      <c r="G293" s="282" t="str">
        <f>IF($A293="","",IFERROR(F293/SUMIFS(Transactions!$D:$D,Transactions!$L:$L,$A293,Transactions!$U:$U,1,Transactions!$A:$A,1),0))</f>
        <v/>
      </c>
      <c r="H293" s="281" t="str">
        <f>IF($A293="","",SUMIFS(Transactions!$O:$O,Transactions!$L:$L,$A293,Transactions!$U:$U,1))</f>
        <v/>
      </c>
      <c r="I293" s="282" t="str">
        <f>IF($A293="","",IFERROR(INDEX(Prices[Current Price],MATCH($A293,Prices[Key],0)),0))</f>
        <v/>
      </c>
      <c r="J293" s="283" t="str">
        <f>IF($A293="","",IFERROR(INDEX(Prices[FX to SGD],MATCH($A293,Prices[Key],0)),1))</f>
        <v/>
      </c>
      <c r="K293" s="281" t="str">
        <f t="shared" si="44"/>
        <v/>
      </c>
      <c r="L293" s="281" t="str">
        <f t="shared" si="45"/>
        <v/>
      </c>
      <c r="M293" s="281" t="str">
        <f t="shared" si="46"/>
        <v/>
      </c>
      <c r="N293" s="284" t="str">
        <f t="shared" si="47"/>
        <v/>
      </c>
      <c r="O293" t="str">
        <f>IF($A293="","",IFERROR(INDEX(Prices[Category],MATCH($A293,Prices[Key],0)),"Uncategorized"))</f>
        <v/>
      </c>
      <c r="P293" s="285" t="str">
        <f t="shared" si="48"/>
        <v/>
      </c>
      <c r="Q293" s="285" t="str">
        <f t="shared" si="49"/>
        <v/>
      </c>
    </row>
    <row r="294" spans="1:17" ht="15" customHeight="1" x14ac:dyDescent="0.2">
      <c r="A294" s="238" t="str">
        <f>IFERROR(INDEX('All Ticker P&amp;L'!$A$2:$A$1001,MATCH(ROWS($A$2:A294),'All Ticker P&amp;L'!$N$2:$N$1001,0)),"")</f>
        <v/>
      </c>
      <c r="B294" s="238" t="str">
        <f t="shared" si="41"/>
        <v/>
      </c>
      <c r="C294" s="238" t="str">
        <f t="shared" si="42"/>
        <v/>
      </c>
      <c r="D294" s="238" t="str">
        <f t="shared" si="43"/>
        <v/>
      </c>
      <c r="E294" s="259" t="str">
        <f>IF($A294="","",SUMIFS(Txn[Signed Units],Txn[Key],$A294))</f>
        <v/>
      </c>
      <c r="F294" s="281" t="str">
        <f>IF($A294="","",SUMIFS(Transactions!$N:$N,Transactions!$L:$L,$A294,Transactions!$U:$U,1))</f>
        <v/>
      </c>
      <c r="G294" s="282" t="str">
        <f>IF($A294="","",IFERROR(F294/SUMIFS(Transactions!$D:$D,Transactions!$L:$L,$A294,Transactions!$U:$U,1,Transactions!$A:$A,1),0))</f>
        <v/>
      </c>
      <c r="H294" s="281" t="str">
        <f>IF($A294="","",SUMIFS(Transactions!$O:$O,Transactions!$L:$L,$A294,Transactions!$U:$U,1))</f>
        <v/>
      </c>
      <c r="I294" s="282" t="str">
        <f>IF($A294="","",IFERROR(INDEX(Prices[Current Price],MATCH($A294,Prices[Key],0)),0))</f>
        <v/>
      </c>
      <c r="J294" s="283" t="str">
        <f>IF($A294="","",IFERROR(INDEX(Prices[FX to SGD],MATCH($A294,Prices[Key],0)),1))</f>
        <v/>
      </c>
      <c r="K294" s="281" t="str">
        <f t="shared" si="44"/>
        <v/>
      </c>
      <c r="L294" s="281" t="str">
        <f t="shared" si="45"/>
        <v/>
      </c>
      <c r="M294" s="281" t="str">
        <f t="shared" si="46"/>
        <v/>
      </c>
      <c r="N294" s="284" t="str">
        <f t="shared" si="47"/>
        <v/>
      </c>
      <c r="O294" t="str">
        <f>IF($A294="","",IFERROR(INDEX(Prices[Category],MATCH($A294,Prices[Key],0)),"Uncategorized"))</f>
        <v/>
      </c>
      <c r="P294" s="285" t="str">
        <f t="shared" si="48"/>
        <v/>
      </c>
      <c r="Q294" s="285" t="str">
        <f t="shared" si="49"/>
        <v/>
      </c>
    </row>
    <row r="295" spans="1:17" ht="15" customHeight="1" x14ac:dyDescent="0.2">
      <c r="A295" s="238" t="str">
        <f>IFERROR(INDEX('All Ticker P&amp;L'!$A$2:$A$1001,MATCH(ROWS($A$2:A295),'All Ticker P&amp;L'!$N$2:$N$1001,0)),"")</f>
        <v/>
      </c>
      <c r="B295" s="238" t="str">
        <f t="shared" si="41"/>
        <v/>
      </c>
      <c r="C295" s="238" t="str">
        <f t="shared" si="42"/>
        <v/>
      </c>
      <c r="D295" s="238" t="str">
        <f t="shared" si="43"/>
        <v/>
      </c>
      <c r="E295" s="259" t="str">
        <f>IF($A295="","",SUMIFS(Txn[Signed Units],Txn[Key],$A295))</f>
        <v/>
      </c>
      <c r="F295" s="281" t="str">
        <f>IF($A295="","",SUMIFS(Transactions!$N:$N,Transactions!$L:$L,$A295,Transactions!$U:$U,1))</f>
        <v/>
      </c>
      <c r="G295" s="282" t="str">
        <f>IF($A295="","",IFERROR(F295/SUMIFS(Transactions!$D:$D,Transactions!$L:$L,$A295,Transactions!$U:$U,1,Transactions!$A:$A,1),0))</f>
        <v/>
      </c>
      <c r="H295" s="281" t="str">
        <f>IF($A295="","",SUMIFS(Transactions!$O:$O,Transactions!$L:$L,$A295,Transactions!$U:$U,1))</f>
        <v/>
      </c>
      <c r="I295" s="282" t="str">
        <f>IF($A295="","",IFERROR(INDEX(Prices[Current Price],MATCH($A295,Prices[Key],0)),0))</f>
        <v/>
      </c>
      <c r="J295" s="283" t="str">
        <f>IF($A295="","",IFERROR(INDEX(Prices[FX to SGD],MATCH($A295,Prices[Key],0)),1))</f>
        <v/>
      </c>
      <c r="K295" s="281" t="str">
        <f t="shared" si="44"/>
        <v/>
      </c>
      <c r="L295" s="281" t="str">
        <f t="shared" si="45"/>
        <v/>
      </c>
      <c r="M295" s="281" t="str">
        <f t="shared" si="46"/>
        <v/>
      </c>
      <c r="N295" s="284" t="str">
        <f t="shared" si="47"/>
        <v/>
      </c>
      <c r="O295" t="str">
        <f>IF($A295="","",IFERROR(INDEX(Prices[Category],MATCH($A295,Prices[Key],0)),"Uncategorized"))</f>
        <v/>
      </c>
      <c r="P295" s="285" t="str">
        <f t="shared" si="48"/>
        <v/>
      </c>
      <c r="Q295" s="285" t="str">
        <f t="shared" si="49"/>
        <v/>
      </c>
    </row>
    <row r="296" spans="1:17" ht="15" customHeight="1" x14ac:dyDescent="0.2">
      <c r="A296" s="238" t="str">
        <f>IFERROR(INDEX('All Ticker P&amp;L'!$A$2:$A$1001,MATCH(ROWS($A$2:A296),'All Ticker P&amp;L'!$N$2:$N$1001,0)),"")</f>
        <v/>
      </c>
      <c r="B296" s="238" t="str">
        <f t="shared" si="41"/>
        <v/>
      </c>
      <c r="C296" s="238" t="str">
        <f t="shared" si="42"/>
        <v/>
      </c>
      <c r="D296" s="238" t="str">
        <f t="shared" si="43"/>
        <v/>
      </c>
      <c r="E296" s="259" t="str">
        <f>IF($A296="","",SUMIFS(Txn[Signed Units],Txn[Key],$A296))</f>
        <v/>
      </c>
      <c r="F296" s="281" t="str">
        <f>IF($A296="","",SUMIFS(Transactions!$N:$N,Transactions!$L:$L,$A296,Transactions!$U:$U,1))</f>
        <v/>
      </c>
      <c r="G296" s="282" t="str">
        <f>IF($A296="","",IFERROR(F296/SUMIFS(Transactions!$D:$D,Transactions!$L:$L,$A296,Transactions!$U:$U,1,Transactions!$A:$A,1),0))</f>
        <v/>
      </c>
      <c r="H296" s="281" t="str">
        <f>IF($A296="","",SUMIFS(Transactions!$O:$O,Transactions!$L:$L,$A296,Transactions!$U:$U,1))</f>
        <v/>
      </c>
      <c r="I296" s="282" t="str">
        <f>IF($A296="","",IFERROR(INDEX(Prices[Current Price],MATCH($A296,Prices[Key],0)),0))</f>
        <v/>
      </c>
      <c r="J296" s="283" t="str">
        <f>IF($A296="","",IFERROR(INDEX(Prices[FX to SGD],MATCH($A296,Prices[Key],0)),1))</f>
        <v/>
      </c>
      <c r="K296" s="281" t="str">
        <f t="shared" si="44"/>
        <v/>
      </c>
      <c r="L296" s="281" t="str">
        <f t="shared" si="45"/>
        <v/>
      </c>
      <c r="M296" s="281" t="str">
        <f t="shared" si="46"/>
        <v/>
      </c>
      <c r="N296" s="284" t="str">
        <f t="shared" si="47"/>
        <v/>
      </c>
      <c r="O296" t="str">
        <f>IF($A296="","",IFERROR(INDEX(Prices[Category],MATCH($A296,Prices[Key],0)),"Uncategorized"))</f>
        <v/>
      </c>
      <c r="P296" s="285" t="str">
        <f t="shared" si="48"/>
        <v/>
      </c>
      <c r="Q296" s="285" t="str">
        <f t="shared" si="49"/>
        <v/>
      </c>
    </row>
    <row r="297" spans="1:17" ht="15" customHeight="1" x14ac:dyDescent="0.2">
      <c r="A297" s="238" t="str">
        <f>IFERROR(INDEX('All Ticker P&amp;L'!$A$2:$A$1001,MATCH(ROWS($A$2:A297),'All Ticker P&amp;L'!$N$2:$N$1001,0)),"")</f>
        <v/>
      </c>
      <c r="B297" s="238" t="str">
        <f t="shared" si="41"/>
        <v/>
      </c>
      <c r="C297" s="238" t="str">
        <f t="shared" si="42"/>
        <v/>
      </c>
      <c r="D297" s="238" t="str">
        <f t="shared" si="43"/>
        <v/>
      </c>
      <c r="E297" s="259" t="str">
        <f>IF($A297="","",SUMIFS(Txn[Signed Units],Txn[Key],$A297))</f>
        <v/>
      </c>
      <c r="F297" s="281" t="str">
        <f>IF($A297="","",SUMIFS(Transactions!$N:$N,Transactions!$L:$L,$A297,Transactions!$U:$U,1))</f>
        <v/>
      </c>
      <c r="G297" s="282" t="str">
        <f>IF($A297="","",IFERROR(F297/SUMIFS(Transactions!$D:$D,Transactions!$L:$L,$A297,Transactions!$U:$U,1,Transactions!$A:$A,1),0))</f>
        <v/>
      </c>
      <c r="H297" s="281" t="str">
        <f>IF($A297="","",SUMIFS(Transactions!$O:$O,Transactions!$L:$L,$A297,Transactions!$U:$U,1))</f>
        <v/>
      </c>
      <c r="I297" s="282" t="str">
        <f>IF($A297="","",IFERROR(INDEX(Prices[Current Price],MATCH($A297,Prices[Key],0)),0))</f>
        <v/>
      </c>
      <c r="J297" s="283" t="str">
        <f>IF($A297="","",IFERROR(INDEX(Prices[FX to SGD],MATCH($A297,Prices[Key],0)),1))</f>
        <v/>
      </c>
      <c r="K297" s="281" t="str">
        <f t="shared" si="44"/>
        <v/>
      </c>
      <c r="L297" s="281" t="str">
        <f t="shared" si="45"/>
        <v/>
      </c>
      <c r="M297" s="281" t="str">
        <f t="shared" si="46"/>
        <v/>
      </c>
      <c r="N297" s="284" t="str">
        <f t="shared" si="47"/>
        <v/>
      </c>
      <c r="O297" t="str">
        <f>IF($A297="","",IFERROR(INDEX(Prices[Category],MATCH($A297,Prices[Key],0)),"Uncategorized"))</f>
        <v/>
      </c>
      <c r="P297" s="285" t="str">
        <f t="shared" si="48"/>
        <v/>
      </c>
      <c r="Q297" s="285" t="str">
        <f t="shared" si="49"/>
        <v/>
      </c>
    </row>
    <row r="298" spans="1:17" ht="15" customHeight="1" x14ac:dyDescent="0.2">
      <c r="A298" s="238" t="str">
        <f>IFERROR(INDEX('All Ticker P&amp;L'!$A$2:$A$1001,MATCH(ROWS($A$2:A298),'All Ticker P&amp;L'!$N$2:$N$1001,0)),"")</f>
        <v/>
      </c>
      <c r="B298" s="238" t="str">
        <f t="shared" si="41"/>
        <v/>
      </c>
      <c r="C298" s="238" t="str">
        <f t="shared" si="42"/>
        <v/>
      </c>
      <c r="D298" s="238" t="str">
        <f t="shared" si="43"/>
        <v/>
      </c>
      <c r="E298" s="259" t="str">
        <f>IF($A298="","",SUMIFS(Txn[Signed Units],Txn[Key],$A298))</f>
        <v/>
      </c>
      <c r="F298" s="281" t="str">
        <f>IF($A298="","",SUMIFS(Transactions!$N:$N,Transactions!$L:$L,$A298,Transactions!$U:$U,1))</f>
        <v/>
      </c>
      <c r="G298" s="282" t="str">
        <f>IF($A298="","",IFERROR(F298/SUMIFS(Transactions!$D:$D,Transactions!$L:$L,$A298,Transactions!$U:$U,1,Transactions!$A:$A,1),0))</f>
        <v/>
      </c>
      <c r="H298" s="281" t="str">
        <f>IF($A298="","",SUMIFS(Transactions!$O:$O,Transactions!$L:$L,$A298,Transactions!$U:$U,1))</f>
        <v/>
      </c>
      <c r="I298" s="282" t="str">
        <f>IF($A298="","",IFERROR(INDEX(Prices[Current Price],MATCH($A298,Prices[Key],0)),0))</f>
        <v/>
      </c>
      <c r="J298" s="283" t="str">
        <f>IF($A298="","",IFERROR(INDEX(Prices[FX to SGD],MATCH($A298,Prices[Key],0)),1))</f>
        <v/>
      </c>
      <c r="K298" s="281" t="str">
        <f t="shared" si="44"/>
        <v/>
      </c>
      <c r="L298" s="281" t="str">
        <f t="shared" si="45"/>
        <v/>
      </c>
      <c r="M298" s="281" t="str">
        <f t="shared" si="46"/>
        <v/>
      </c>
      <c r="N298" s="284" t="str">
        <f t="shared" si="47"/>
        <v/>
      </c>
      <c r="O298" t="str">
        <f>IF($A298="","",IFERROR(INDEX(Prices[Category],MATCH($A298,Prices[Key],0)),"Uncategorized"))</f>
        <v/>
      </c>
      <c r="P298" s="285" t="str">
        <f t="shared" si="48"/>
        <v/>
      </c>
      <c r="Q298" s="285" t="str">
        <f t="shared" si="49"/>
        <v/>
      </c>
    </row>
    <row r="299" spans="1:17" ht="15" customHeight="1" x14ac:dyDescent="0.2">
      <c r="A299" s="238" t="str">
        <f>IFERROR(INDEX('All Ticker P&amp;L'!$A$2:$A$1001,MATCH(ROWS($A$2:A299),'All Ticker P&amp;L'!$N$2:$N$1001,0)),"")</f>
        <v/>
      </c>
      <c r="B299" s="238" t="str">
        <f t="shared" si="41"/>
        <v/>
      </c>
      <c r="C299" s="238" t="str">
        <f t="shared" si="42"/>
        <v/>
      </c>
      <c r="D299" s="238" t="str">
        <f t="shared" si="43"/>
        <v/>
      </c>
      <c r="E299" s="259" t="str">
        <f>IF($A299="","",SUMIFS(Txn[Signed Units],Txn[Key],$A299))</f>
        <v/>
      </c>
      <c r="F299" s="281" t="str">
        <f>IF($A299="","",SUMIFS(Transactions!$N:$N,Transactions!$L:$L,$A299,Transactions!$U:$U,1))</f>
        <v/>
      </c>
      <c r="G299" s="282" t="str">
        <f>IF($A299="","",IFERROR(F299/SUMIFS(Transactions!$D:$D,Transactions!$L:$L,$A299,Transactions!$U:$U,1,Transactions!$A:$A,1),0))</f>
        <v/>
      </c>
      <c r="H299" s="281" t="str">
        <f>IF($A299="","",SUMIFS(Transactions!$O:$O,Transactions!$L:$L,$A299,Transactions!$U:$U,1))</f>
        <v/>
      </c>
      <c r="I299" s="282" t="str">
        <f>IF($A299="","",IFERROR(INDEX(Prices[Current Price],MATCH($A299,Prices[Key],0)),0))</f>
        <v/>
      </c>
      <c r="J299" s="283" t="str">
        <f>IF($A299="","",IFERROR(INDEX(Prices[FX to SGD],MATCH($A299,Prices[Key],0)),1))</f>
        <v/>
      </c>
      <c r="K299" s="281" t="str">
        <f t="shared" si="44"/>
        <v/>
      </c>
      <c r="L299" s="281" t="str">
        <f t="shared" si="45"/>
        <v/>
      </c>
      <c r="M299" s="281" t="str">
        <f t="shared" si="46"/>
        <v/>
      </c>
      <c r="N299" s="284" t="str">
        <f t="shared" si="47"/>
        <v/>
      </c>
      <c r="O299" t="str">
        <f>IF($A299="","",IFERROR(INDEX(Prices[Category],MATCH($A299,Prices[Key],0)),"Uncategorized"))</f>
        <v/>
      </c>
      <c r="P299" s="285" t="str">
        <f t="shared" si="48"/>
        <v/>
      </c>
      <c r="Q299" s="285" t="str">
        <f t="shared" si="49"/>
        <v/>
      </c>
    </row>
    <row r="300" spans="1:17" ht="15" customHeight="1" x14ac:dyDescent="0.2">
      <c r="A300" s="238" t="str">
        <f>IFERROR(INDEX('All Ticker P&amp;L'!$A$2:$A$1001,MATCH(ROWS($A$2:A300),'All Ticker P&amp;L'!$N$2:$N$1001,0)),"")</f>
        <v/>
      </c>
      <c r="B300" s="238" t="str">
        <f t="shared" si="41"/>
        <v/>
      </c>
      <c r="C300" s="238" t="str">
        <f t="shared" si="42"/>
        <v/>
      </c>
      <c r="D300" s="238" t="str">
        <f t="shared" si="43"/>
        <v/>
      </c>
      <c r="E300" s="259" t="str">
        <f>IF($A300="","",SUMIFS(Txn[Signed Units],Txn[Key],$A300))</f>
        <v/>
      </c>
      <c r="F300" s="281" t="str">
        <f>IF($A300="","",SUMIFS(Transactions!$N:$N,Transactions!$L:$L,$A300,Transactions!$U:$U,1))</f>
        <v/>
      </c>
      <c r="G300" s="282" t="str">
        <f>IF($A300="","",IFERROR(F300/SUMIFS(Transactions!$D:$D,Transactions!$L:$L,$A300,Transactions!$U:$U,1,Transactions!$A:$A,1),0))</f>
        <v/>
      </c>
      <c r="H300" s="281" t="str">
        <f>IF($A300="","",SUMIFS(Transactions!$O:$O,Transactions!$L:$L,$A300,Transactions!$U:$U,1))</f>
        <v/>
      </c>
      <c r="I300" s="282" t="str">
        <f>IF($A300="","",IFERROR(INDEX(Prices[Current Price],MATCH($A300,Prices[Key],0)),0))</f>
        <v/>
      </c>
      <c r="J300" s="283" t="str">
        <f>IF($A300="","",IFERROR(INDEX(Prices[FX to SGD],MATCH($A300,Prices[Key],0)),1))</f>
        <v/>
      </c>
      <c r="K300" s="281" t="str">
        <f t="shared" si="44"/>
        <v/>
      </c>
      <c r="L300" s="281" t="str">
        <f t="shared" si="45"/>
        <v/>
      </c>
      <c r="M300" s="281" t="str">
        <f t="shared" si="46"/>
        <v/>
      </c>
      <c r="N300" s="284" t="str">
        <f t="shared" si="47"/>
        <v/>
      </c>
      <c r="O300" t="str">
        <f>IF($A300="","",IFERROR(INDEX(Prices[Category],MATCH($A300,Prices[Key],0)),"Uncategorized"))</f>
        <v/>
      </c>
      <c r="P300" s="285" t="str">
        <f t="shared" si="48"/>
        <v/>
      </c>
      <c r="Q300" s="285" t="str">
        <f t="shared" si="49"/>
        <v/>
      </c>
    </row>
    <row r="301" spans="1:17" ht="15" customHeight="1" x14ac:dyDescent="0.2">
      <c r="A301" s="238" t="str">
        <f>IFERROR(INDEX('All Ticker P&amp;L'!$A$2:$A$1001,MATCH(ROWS($A$2:A301),'All Ticker P&amp;L'!$N$2:$N$1001,0)),"")</f>
        <v/>
      </c>
      <c r="B301" s="238" t="str">
        <f t="shared" si="41"/>
        <v/>
      </c>
      <c r="C301" s="238" t="str">
        <f t="shared" si="42"/>
        <v/>
      </c>
      <c r="D301" s="238" t="str">
        <f t="shared" si="43"/>
        <v/>
      </c>
      <c r="E301" s="259" t="str">
        <f>IF($A301="","",SUMIFS(Txn[Signed Units],Txn[Key],$A301))</f>
        <v/>
      </c>
      <c r="F301" s="281" t="str">
        <f>IF($A301="","",SUMIFS(Transactions!$N:$N,Transactions!$L:$L,$A301,Transactions!$U:$U,1))</f>
        <v/>
      </c>
      <c r="G301" s="282" t="str">
        <f>IF($A301="","",IFERROR(F301/SUMIFS(Transactions!$D:$D,Transactions!$L:$L,$A301,Transactions!$U:$U,1,Transactions!$A:$A,1),0))</f>
        <v/>
      </c>
      <c r="H301" s="281" t="str">
        <f>IF($A301="","",SUMIFS(Transactions!$O:$O,Transactions!$L:$L,$A301,Transactions!$U:$U,1))</f>
        <v/>
      </c>
      <c r="I301" s="282" t="str">
        <f>IF($A301="","",IFERROR(INDEX(Prices[Current Price],MATCH($A301,Prices[Key],0)),0))</f>
        <v/>
      </c>
      <c r="J301" s="283" t="str">
        <f>IF($A301="","",IFERROR(INDEX(Prices[FX to SGD],MATCH($A301,Prices[Key],0)),1))</f>
        <v/>
      </c>
      <c r="K301" s="281" t="str">
        <f t="shared" si="44"/>
        <v/>
      </c>
      <c r="L301" s="281" t="str">
        <f t="shared" si="45"/>
        <v/>
      </c>
      <c r="M301" s="281" t="str">
        <f t="shared" si="46"/>
        <v/>
      </c>
      <c r="N301" s="284" t="str">
        <f t="shared" si="47"/>
        <v/>
      </c>
      <c r="O301" t="str">
        <f>IF($A301="","",IFERROR(INDEX(Prices[Category],MATCH($A301,Prices[Key],0)),"Uncategorized"))</f>
        <v/>
      </c>
      <c r="P301" s="285" t="str">
        <f t="shared" si="48"/>
        <v/>
      </c>
      <c r="Q301" s="285" t="str">
        <f t="shared" si="49"/>
        <v/>
      </c>
    </row>
    <row r="302" spans="1:17" ht="15" customHeight="1" x14ac:dyDescent="0.2">
      <c r="A302" s="238" t="str">
        <f>IFERROR(INDEX('All Ticker P&amp;L'!$A$2:$A$1001,MATCH(ROWS($A$2:A302),'All Ticker P&amp;L'!$N$2:$N$1001,0)),"")</f>
        <v/>
      </c>
      <c r="B302" s="238" t="str">
        <f t="shared" si="41"/>
        <v/>
      </c>
      <c r="C302" s="238" t="str">
        <f t="shared" si="42"/>
        <v/>
      </c>
      <c r="D302" s="238" t="str">
        <f t="shared" si="43"/>
        <v/>
      </c>
      <c r="E302" s="259" t="str">
        <f>IF($A302="","",SUMIFS(Txn[Signed Units],Txn[Key],$A302))</f>
        <v/>
      </c>
      <c r="F302" s="281" t="str">
        <f>IF($A302="","",SUMIFS(Transactions!$N:$N,Transactions!$L:$L,$A302,Transactions!$U:$U,1))</f>
        <v/>
      </c>
      <c r="G302" s="282" t="str">
        <f>IF($A302="","",IFERROR(F302/SUMIFS(Transactions!$D:$D,Transactions!$L:$L,$A302,Transactions!$U:$U,1,Transactions!$A:$A,1),0))</f>
        <v/>
      </c>
      <c r="H302" s="281" t="str">
        <f>IF($A302="","",SUMIFS(Transactions!$O:$O,Transactions!$L:$L,$A302,Transactions!$U:$U,1))</f>
        <v/>
      </c>
      <c r="I302" s="282" t="str">
        <f>IF($A302="","",IFERROR(INDEX(Prices[Current Price],MATCH($A302,Prices[Key],0)),0))</f>
        <v/>
      </c>
      <c r="J302" s="283" t="str">
        <f>IF($A302="","",IFERROR(INDEX(Prices[FX to SGD],MATCH($A302,Prices[Key],0)),1))</f>
        <v/>
      </c>
      <c r="K302" s="281" t="str">
        <f t="shared" si="44"/>
        <v/>
      </c>
      <c r="L302" s="281" t="str">
        <f t="shared" si="45"/>
        <v/>
      </c>
      <c r="M302" s="281" t="str">
        <f t="shared" si="46"/>
        <v/>
      </c>
      <c r="N302" s="284" t="str">
        <f t="shared" si="47"/>
        <v/>
      </c>
      <c r="O302" t="str">
        <f>IF($A302="","",IFERROR(INDEX(Prices[Category],MATCH($A302,Prices[Key],0)),"Uncategorized"))</f>
        <v/>
      </c>
      <c r="P302" s="285" t="str">
        <f t="shared" si="48"/>
        <v/>
      </c>
      <c r="Q302" s="285" t="str">
        <f t="shared" si="49"/>
        <v/>
      </c>
    </row>
    <row r="303" spans="1:17" ht="15" customHeight="1" x14ac:dyDescent="0.2">
      <c r="A303" s="238" t="str">
        <f>IFERROR(INDEX('All Ticker P&amp;L'!$A$2:$A$1001,MATCH(ROWS($A$2:A303),'All Ticker P&amp;L'!$N$2:$N$1001,0)),"")</f>
        <v/>
      </c>
      <c r="B303" s="238" t="str">
        <f t="shared" si="41"/>
        <v/>
      </c>
      <c r="C303" s="238" t="str">
        <f t="shared" si="42"/>
        <v/>
      </c>
      <c r="D303" s="238" t="str">
        <f t="shared" si="43"/>
        <v/>
      </c>
      <c r="E303" s="259" t="str">
        <f>IF($A303="","",SUMIFS(Txn[Signed Units],Txn[Key],$A303))</f>
        <v/>
      </c>
      <c r="F303" s="281" t="str">
        <f>IF($A303="","",SUMIFS(Transactions!$N:$N,Transactions!$L:$L,$A303,Transactions!$U:$U,1))</f>
        <v/>
      </c>
      <c r="G303" s="282" t="str">
        <f>IF($A303="","",IFERROR(F303/SUMIFS(Transactions!$D:$D,Transactions!$L:$L,$A303,Transactions!$U:$U,1,Transactions!$A:$A,1),0))</f>
        <v/>
      </c>
      <c r="H303" s="281" t="str">
        <f>IF($A303="","",SUMIFS(Transactions!$O:$O,Transactions!$L:$L,$A303,Transactions!$U:$U,1))</f>
        <v/>
      </c>
      <c r="I303" s="282" t="str">
        <f>IF($A303="","",IFERROR(INDEX(Prices[Current Price],MATCH($A303,Prices[Key],0)),0))</f>
        <v/>
      </c>
      <c r="J303" s="283" t="str">
        <f>IF($A303="","",IFERROR(INDEX(Prices[FX to SGD],MATCH($A303,Prices[Key],0)),1))</f>
        <v/>
      </c>
      <c r="K303" s="281" t="str">
        <f t="shared" si="44"/>
        <v/>
      </c>
      <c r="L303" s="281" t="str">
        <f t="shared" si="45"/>
        <v/>
      </c>
      <c r="M303" s="281" t="str">
        <f t="shared" si="46"/>
        <v/>
      </c>
      <c r="N303" s="284" t="str">
        <f t="shared" si="47"/>
        <v/>
      </c>
      <c r="O303" t="str">
        <f>IF($A303="","",IFERROR(INDEX(Prices[Category],MATCH($A303,Prices[Key],0)),"Uncategorized"))</f>
        <v/>
      </c>
      <c r="P303" s="285" t="str">
        <f t="shared" si="48"/>
        <v/>
      </c>
      <c r="Q303" s="285" t="str">
        <f t="shared" si="49"/>
        <v/>
      </c>
    </row>
    <row r="304" spans="1:17" ht="15" customHeight="1" x14ac:dyDescent="0.2">
      <c r="A304" s="238" t="str">
        <f>IFERROR(INDEX('All Ticker P&amp;L'!$A$2:$A$1001,MATCH(ROWS($A$2:A304),'All Ticker P&amp;L'!$N$2:$N$1001,0)),"")</f>
        <v/>
      </c>
      <c r="B304" s="238" t="str">
        <f t="shared" si="41"/>
        <v/>
      </c>
      <c r="C304" s="238" t="str">
        <f t="shared" si="42"/>
        <v/>
      </c>
      <c r="D304" s="238" t="str">
        <f t="shared" si="43"/>
        <v/>
      </c>
      <c r="E304" s="259" t="str">
        <f>IF($A304="","",SUMIFS(Txn[Signed Units],Txn[Key],$A304))</f>
        <v/>
      </c>
      <c r="F304" s="281" t="str">
        <f>IF($A304="","",SUMIFS(Transactions!$N:$N,Transactions!$L:$L,$A304,Transactions!$U:$U,1))</f>
        <v/>
      </c>
      <c r="G304" s="282" t="str">
        <f>IF($A304="","",IFERROR(F304/SUMIFS(Transactions!$D:$D,Transactions!$L:$L,$A304,Transactions!$U:$U,1,Transactions!$A:$A,1),0))</f>
        <v/>
      </c>
      <c r="H304" s="281" t="str">
        <f>IF($A304="","",SUMIFS(Transactions!$O:$O,Transactions!$L:$L,$A304,Transactions!$U:$U,1))</f>
        <v/>
      </c>
      <c r="I304" s="282" t="str">
        <f>IF($A304="","",IFERROR(INDEX(Prices[Current Price],MATCH($A304,Prices[Key],0)),0))</f>
        <v/>
      </c>
      <c r="J304" s="283" t="str">
        <f>IF($A304="","",IFERROR(INDEX(Prices[FX to SGD],MATCH($A304,Prices[Key],0)),1))</f>
        <v/>
      </c>
      <c r="K304" s="281" t="str">
        <f t="shared" si="44"/>
        <v/>
      </c>
      <c r="L304" s="281" t="str">
        <f t="shared" si="45"/>
        <v/>
      </c>
      <c r="M304" s="281" t="str">
        <f t="shared" si="46"/>
        <v/>
      </c>
      <c r="N304" s="284" t="str">
        <f t="shared" si="47"/>
        <v/>
      </c>
      <c r="O304" t="str">
        <f>IF($A304="","",IFERROR(INDEX(Prices[Category],MATCH($A304,Prices[Key],0)),"Uncategorized"))</f>
        <v/>
      </c>
      <c r="P304" s="285" t="str">
        <f t="shared" si="48"/>
        <v/>
      </c>
      <c r="Q304" s="285" t="str">
        <f t="shared" si="49"/>
        <v/>
      </c>
    </row>
    <row r="305" spans="1:17" ht="15" customHeight="1" x14ac:dyDescent="0.2">
      <c r="A305" s="238" t="str">
        <f>IFERROR(INDEX('All Ticker P&amp;L'!$A$2:$A$1001,MATCH(ROWS($A$2:A305),'All Ticker P&amp;L'!$N$2:$N$1001,0)),"")</f>
        <v/>
      </c>
      <c r="B305" s="238" t="str">
        <f t="shared" si="41"/>
        <v/>
      </c>
      <c r="C305" s="238" t="str">
        <f t="shared" si="42"/>
        <v/>
      </c>
      <c r="D305" s="238" t="str">
        <f t="shared" si="43"/>
        <v/>
      </c>
      <c r="E305" s="259" t="str">
        <f>IF($A305="","",SUMIFS(Txn[Signed Units],Txn[Key],$A305))</f>
        <v/>
      </c>
      <c r="F305" s="281" t="str">
        <f>IF($A305="","",SUMIFS(Transactions!$N:$N,Transactions!$L:$L,$A305,Transactions!$U:$U,1))</f>
        <v/>
      </c>
      <c r="G305" s="282" t="str">
        <f>IF($A305="","",IFERROR(F305/SUMIFS(Transactions!$D:$D,Transactions!$L:$L,$A305,Transactions!$U:$U,1,Transactions!$A:$A,1),0))</f>
        <v/>
      </c>
      <c r="H305" s="281" t="str">
        <f>IF($A305="","",SUMIFS(Transactions!$O:$O,Transactions!$L:$L,$A305,Transactions!$U:$U,1))</f>
        <v/>
      </c>
      <c r="I305" s="282" t="str">
        <f>IF($A305="","",IFERROR(INDEX(Prices[Current Price],MATCH($A305,Prices[Key],0)),0))</f>
        <v/>
      </c>
      <c r="J305" s="283" t="str">
        <f>IF($A305="","",IFERROR(INDEX(Prices[FX to SGD],MATCH($A305,Prices[Key],0)),1))</f>
        <v/>
      </c>
      <c r="K305" s="281" t="str">
        <f t="shared" si="44"/>
        <v/>
      </c>
      <c r="L305" s="281" t="str">
        <f t="shared" si="45"/>
        <v/>
      </c>
      <c r="M305" s="281" t="str">
        <f t="shared" si="46"/>
        <v/>
      </c>
      <c r="N305" s="284" t="str">
        <f t="shared" si="47"/>
        <v/>
      </c>
      <c r="O305" t="str">
        <f>IF($A305="","",IFERROR(INDEX(Prices[Category],MATCH($A305,Prices[Key],0)),"Uncategorized"))</f>
        <v/>
      </c>
      <c r="P305" s="285" t="str">
        <f t="shared" si="48"/>
        <v/>
      </c>
      <c r="Q305" s="285" t="str">
        <f t="shared" si="49"/>
        <v/>
      </c>
    </row>
    <row r="306" spans="1:17" ht="15" customHeight="1" x14ac:dyDescent="0.2">
      <c r="A306" s="238" t="str">
        <f>IFERROR(INDEX('All Ticker P&amp;L'!$A$2:$A$1001,MATCH(ROWS($A$2:A306),'All Ticker P&amp;L'!$N$2:$N$1001,0)),"")</f>
        <v/>
      </c>
      <c r="B306" s="238" t="str">
        <f t="shared" si="41"/>
        <v/>
      </c>
      <c r="C306" s="238" t="str">
        <f t="shared" si="42"/>
        <v/>
      </c>
      <c r="D306" s="238" t="str">
        <f t="shared" si="43"/>
        <v/>
      </c>
      <c r="E306" s="259" t="str">
        <f>IF($A306="","",SUMIFS(Txn[Signed Units],Txn[Key],$A306))</f>
        <v/>
      </c>
      <c r="F306" s="281" t="str">
        <f>IF($A306="","",SUMIFS(Transactions!$N:$N,Transactions!$L:$L,$A306,Transactions!$U:$U,1))</f>
        <v/>
      </c>
      <c r="G306" s="282" t="str">
        <f>IF($A306="","",IFERROR(F306/SUMIFS(Transactions!$D:$D,Transactions!$L:$L,$A306,Transactions!$U:$U,1,Transactions!$A:$A,1),0))</f>
        <v/>
      </c>
      <c r="H306" s="281" t="str">
        <f>IF($A306="","",SUMIFS(Transactions!$O:$O,Transactions!$L:$L,$A306,Transactions!$U:$U,1))</f>
        <v/>
      </c>
      <c r="I306" s="282" t="str">
        <f>IF($A306="","",IFERROR(INDEX(Prices[Current Price],MATCH($A306,Prices[Key],0)),0))</f>
        <v/>
      </c>
      <c r="J306" s="283" t="str">
        <f>IF($A306="","",IFERROR(INDEX(Prices[FX to SGD],MATCH($A306,Prices[Key],0)),1))</f>
        <v/>
      </c>
      <c r="K306" s="281" t="str">
        <f t="shared" si="44"/>
        <v/>
      </c>
      <c r="L306" s="281" t="str">
        <f t="shared" si="45"/>
        <v/>
      </c>
      <c r="M306" s="281" t="str">
        <f t="shared" si="46"/>
        <v/>
      </c>
      <c r="N306" s="284" t="str">
        <f t="shared" si="47"/>
        <v/>
      </c>
      <c r="O306" t="str">
        <f>IF($A306="","",IFERROR(INDEX(Prices[Category],MATCH($A306,Prices[Key],0)),"Uncategorized"))</f>
        <v/>
      </c>
      <c r="P306" s="285" t="str">
        <f t="shared" si="48"/>
        <v/>
      </c>
      <c r="Q306" s="285" t="str">
        <f t="shared" si="49"/>
        <v/>
      </c>
    </row>
    <row r="307" spans="1:17" ht="15" customHeight="1" x14ac:dyDescent="0.2">
      <c r="A307" s="238" t="str">
        <f>IFERROR(INDEX('All Ticker P&amp;L'!$A$2:$A$1001,MATCH(ROWS($A$2:A307),'All Ticker P&amp;L'!$N$2:$N$1001,0)),"")</f>
        <v/>
      </c>
      <c r="B307" s="238" t="str">
        <f t="shared" si="41"/>
        <v/>
      </c>
      <c r="C307" s="238" t="str">
        <f t="shared" si="42"/>
        <v/>
      </c>
      <c r="D307" s="238" t="str">
        <f t="shared" si="43"/>
        <v/>
      </c>
      <c r="E307" s="259" t="str">
        <f>IF($A307="","",SUMIFS(Txn[Signed Units],Txn[Key],$A307))</f>
        <v/>
      </c>
      <c r="F307" s="281" t="str">
        <f>IF($A307="","",SUMIFS(Transactions!$N:$N,Transactions!$L:$L,$A307,Transactions!$U:$U,1))</f>
        <v/>
      </c>
      <c r="G307" s="282" t="str">
        <f>IF($A307="","",IFERROR(F307/SUMIFS(Transactions!$D:$D,Transactions!$L:$L,$A307,Transactions!$U:$U,1,Transactions!$A:$A,1),0))</f>
        <v/>
      </c>
      <c r="H307" s="281" t="str">
        <f>IF($A307="","",SUMIFS(Transactions!$O:$O,Transactions!$L:$L,$A307,Transactions!$U:$U,1))</f>
        <v/>
      </c>
      <c r="I307" s="282" t="str">
        <f>IF($A307="","",IFERROR(INDEX(Prices[Current Price],MATCH($A307,Prices[Key],0)),0))</f>
        <v/>
      </c>
      <c r="J307" s="283" t="str">
        <f>IF($A307="","",IFERROR(INDEX(Prices[FX to SGD],MATCH($A307,Prices[Key],0)),1))</f>
        <v/>
      </c>
      <c r="K307" s="281" t="str">
        <f t="shared" si="44"/>
        <v/>
      </c>
      <c r="L307" s="281" t="str">
        <f t="shared" si="45"/>
        <v/>
      </c>
      <c r="M307" s="281" t="str">
        <f t="shared" si="46"/>
        <v/>
      </c>
      <c r="N307" s="284" t="str">
        <f t="shared" si="47"/>
        <v/>
      </c>
      <c r="O307" t="str">
        <f>IF($A307="","",IFERROR(INDEX(Prices[Category],MATCH($A307,Prices[Key],0)),"Uncategorized"))</f>
        <v/>
      </c>
      <c r="P307" s="285" t="str">
        <f t="shared" si="48"/>
        <v/>
      </c>
      <c r="Q307" s="285" t="str">
        <f t="shared" si="49"/>
        <v/>
      </c>
    </row>
    <row r="308" spans="1:17" ht="15" customHeight="1" x14ac:dyDescent="0.2">
      <c r="A308" s="238" t="str">
        <f>IFERROR(INDEX('All Ticker P&amp;L'!$A$2:$A$1001,MATCH(ROWS($A$2:A308),'All Ticker P&amp;L'!$N$2:$N$1001,0)),"")</f>
        <v/>
      </c>
      <c r="B308" s="238" t="str">
        <f t="shared" si="41"/>
        <v/>
      </c>
      <c r="C308" s="238" t="str">
        <f t="shared" si="42"/>
        <v/>
      </c>
      <c r="D308" s="238" t="str">
        <f t="shared" si="43"/>
        <v/>
      </c>
      <c r="E308" s="259" t="str">
        <f>IF($A308="","",SUMIFS(Txn[Signed Units],Txn[Key],$A308))</f>
        <v/>
      </c>
      <c r="F308" s="281" t="str">
        <f>IF($A308="","",SUMIFS(Transactions!$N:$N,Transactions!$L:$L,$A308,Transactions!$U:$U,1))</f>
        <v/>
      </c>
      <c r="G308" s="282" t="str">
        <f>IF($A308="","",IFERROR(F308/SUMIFS(Transactions!$D:$D,Transactions!$L:$L,$A308,Transactions!$U:$U,1,Transactions!$A:$A,1),0))</f>
        <v/>
      </c>
      <c r="H308" s="281" t="str">
        <f>IF($A308="","",SUMIFS(Transactions!$O:$O,Transactions!$L:$L,$A308,Transactions!$U:$U,1))</f>
        <v/>
      </c>
      <c r="I308" s="282" t="str">
        <f>IF($A308="","",IFERROR(INDEX(Prices[Current Price],MATCH($A308,Prices[Key],0)),0))</f>
        <v/>
      </c>
      <c r="J308" s="283" t="str">
        <f>IF($A308="","",IFERROR(INDEX(Prices[FX to SGD],MATCH($A308,Prices[Key],0)),1))</f>
        <v/>
      </c>
      <c r="K308" s="281" t="str">
        <f t="shared" si="44"/>
        <v/>
      </c>
      <c r="L308" s="281" t="str">
        <f t="shared" si="45"/>
        <v/>
      </c>
      <c r="M308" s="281" t="str">
        <f t="shared" si="46"/>
        <v/>
      </c>
      <c r="N308" s="284" t="str">
        <f t="shared" si="47"/>
        <v/>
      </c>
      <c r="O308" t="str">
        <f>IF($A308="","",IFERROR(INDEX(Prices[Category],MATCH($A308,Prices[Key],0)),"Uncategorized"))</f>
        <v/>
      </c>
      <c r="P308" s="285" t="str">
        <f t="shared" si="48"/>
        <v/>
      </c>
      <c r="Q308" s="285" t="str">
        <f t="shared" si="49"/>
        <v/>
      </c>
    </row>
    <row r="309" spans="1:17" ht="15" customHeight="1" x14ac:dyDescent="0.2">
      <c r="A309" s="238" t="str">
        <f>IFERROR(INDEX('All Ticker P&amp;L'!$A$2:$A$1001,MATCH(ROWS($A$2:A309),'All Ticker P&amp;L'!$N$2:$N$1001,0)),"")</f>
        <v/>
      </c>
      <c r="B309" s="238" t="str">
        <f t="shared" si="41"/>
        <v/>
      </c>
      <c r="C309" s="238" t="str">
        <f t="shared" si="42"/>
        <v/>
      </c>
      <c r="D309" s="238" t="str">
        <f t="shared" si="43"/>
        <v/>
      </c>
      <c r="E309" s="259" t="str">
        <f>IF($A309="","",SUMIFS(Txn[Signed Units],Txn[Key],$A309))</f>
        <v/>
      </c>
      <c r="F309" s="281" t="str">
        <f>IF($A309="","",SUMIFS(Transactions!$N:$N,Transactions!$L:$L,$A309,Transactions!$U:$U,1))</f>
        <v/>
      </c>
      <c r="G309" s="282" t="str">
        <f>IF($A309="","",IFERROR(F309/SUMIFS(Transactions!$D:$D,Transactions!$L:$L,$A309,Transactions!$U:$U,1,Transactions!$A:$A,1),0))</f>
        <v/>
      </c>
      <c r="H309" s="281" t="str">
        <f>IF($A309="","",SUMIFS(Transactions!$O:$O,Transactions!$L:$L,$A309,Transactions!$U:$U,1))</f>
        <v/>
      </c>
      <c r="I309" s="282" t="str">
        <f>IF($A309="","",IFERROR(INDEX(Prices[Current Price],MATCH($A309,Prices[Key],0)),0))</f>
        <v/>
      </c>
      <c r="J309" s="283" t="str">
        <f>IF($A309="","",IFERROR(INDEX(Prices[FX to SGD],MATCH($A309,Prices[Key],0)),1))</f>
        <v/>
      </c>
      <c r="K309" s="281" t="str">
        <f t="shared" si="44"/>
        <v/>
      </c>
      <c r="L309" s="281" t="str">
        <f t="shared" si="45"/>
        <v/>
      </c>
      <c r="M309" s="281" t="str">
        <f t="shared" si="46"/>
        <v/>
      </c>
      <c r="N309" s="284" t="str">
        <f t="shared" si="47"/>
        <v/>
      </c>
      <c r="O309" t="str">
        <f>IF($A309="","",IFERROR(INDEX(Prices[Category],MATCH($A309,Prices[Key],0)),"Uncategorized"))</f>
        <v/>
      </c>
      <c r="P309" s="285" t="str">
        <f t="shared" si="48"/>
        <v/>
      </c>
      <c r="Q309" s="285" t="str">
        <f t="shared" si="49"/>
        <v/>
      </c>
    </row>
    <row r="310" spans="1:17" ht="15" customHeight="1" x14ac:dyDescent="0.2">
      <c r="A310" s="238" t="str">
        <f>IFERROR(INDEX('All Ticker P&amp;L'!$A$2:$A$1001,MATCH(ROWS($A$2:A310),'All Ticker P&amp;L'!$N$2:$N$1001,0)),"")</f>
        <v/>
      </c>
      <c r="B310" s="238" t="str">
        <f t="shared" si="41"/>
        <v/>
      </c>
      <c r="C310" s="238" t="str">
        <f t="shared" si="42"/>
        <v/>
      </c>
      <c r="D310" s="238" t="str">
        <f t="shared" si="43"/>
        <v/>
      </c>
      <c r="E310" s="259" t="str">
        <f>IF($A310="","",SUMIFS(Txn[Signed Units],Txn[Key],$A310))</f>
        <v/>
      </c>
      <c r="F310" s="281" t="str">
        <f>IF($A310="","",SUMIFS(Transactions!$N:$N,Transactions!$L:$L,$A310,Transactions!$U:$U,1))</f>
        <v/>
      </c>
      <c r="G310" s="282" t="str">
        <f>IF($A310="","",IFERROR(F310/SUMIFS(Transactions!$D:$D,Transactions!$L:$L,$A310,Transactions!$U:$U,1,Transactions!$A:$A,1),0))</f>
        <v/>
      </c>
      <c r="H310" s="281" t="str">
        <f>IF($A310="","",SUMIFS(Transactions!$O:$O,Transactions!$L:$L,$A310,Transactions!$U:$U,1))</f>
        <v/>
      </c>
      <c r="I310" s="282" t="str">
        <f>IF($A310="","",IFERROR(INDEX(Prices[Current Price],MATCH($A310,Prices[Key],0)),0))</f>
        <v/>
      </c>
      <c r="J310" s="283" t="str">
        <f>IF($A310="","",IFERROR(INDEX(Prices[FX to SGD],MATCH($A310,Prices[Key],0)),1))</f>
        <v/>
      </c>
      <c r="K310" s="281" t="str">
        <f t="shared" si="44"/>
        <v/>
      </c>
      <c r="L310" s="281" t="str">
        <f t="shared" si="45"/>
        <v/>
      </c>
      <c r="M310" s="281" t="str">
        <f t="shared" si="46"/>
        <v/>
      </c>
      <c r="N310" s="284" t="str">
        <f t="shared" si="47"/>
        <v/>
      </c>
      <c r="O310" t="str">
        <f>IF($A310="","",IFERROR(INDEX(Prices[Category],MATCH($A310,Prices[Key],0)),"Uncategorized"))</f>
        <v/>
      </c>
      <c r="P310" s="285" t="str">
        <f t="shared" si="48"/>
        <v/>
      </c>
      <c r="Q310" s="285" t="str">
        <f t="shared" si="49"/>
        <v/>
      </c>
    </row>
    <row r="311" spans="1:17" ht="15" customHeight="1" x14ac:dyDescent="0.2">
      <c r="A311" s="238" t="str">
        <f>IFERROR(INDEX('All Ticker P&amp;L'!$A$2:$A$1001,MATCH(ROWS($A$2:A311),'All Ticker P&amp;L'!$N$2:$N$1001,0)),"")</f>
        <v/>
      </c>
      <c r="B311" s="238" t="str">
        <f t="shared" si="41"/>
        <v/>
      </c>
      <c r="C311" s="238" t="str">
        <f t="shared" si="42"/>
        <v/>
      </c>
      <c r="D311" s="238" t="str">
        <f t="shared" si="43"/>
        <v/>
      </c>
      <c r="E311" s="259" t="str">
        <f>IF($A311="","",SUMIFS(Txn[Signed Units],Txn[Key],$A311))</f>
        <v/>
      </c>
      <c r="F311" s="281" t="str">
        <f>IF($A311="","",SUMIFS(Transactions!$N:$N,Transactions!$L:$L,$A311,Transactions!$U:$U,1))</f>
        <v/>
      </c>
      <c r="G311" s="282" t="str">
        <f>IF($A311="","",IFERROR(F311/SUMIFS(Transactions!$D:$D,Transactions!$L:$L,$A311,Transactions!$U:$U,1,Transactions!$A:$A,1),0))</f>
        <v/>
      </c>
      <c r="H311" s="281" t="str">
        <f>IF($A311="","",SUMIFS(Transactions!$O:$O,Transactions!$L:$L,$A311,Transactions!$U:$U,1))</f>
        <v/>
      </c>
      <c r="I311" s="282" t="str">
        <f>IF($A311="","",IFERROR(INDEX(Prices[Current Price],MATCH($A311,Prices[Key],0)),0))</f>
        <v/>
      </c>
      <c r="J311" s="283" t="str">
        <f>IF($A311="","",IFERROR(INDEX(Prices[FX to SGD],MATCH($A311,Prices[Key],0)),1))</f>
        <v/>
      </c>
      <c r="K311" s="281" t="str">
        <f t="shared" si="44"/>
        <v/>
      </c>
      <c r="L311" s="281" t="str">
        <f t="shared" si="45"/>
        <v/>
      </c>
      <c r="M311" s="281" t="str">
        <f t="shared" si="46"/>
        <v/>
      </c>
      <c r="N311" s="284" t="str">
        <f t="shared" si="47"/>
        <v/>
      </c>
      <c r="O311" t="str">
        <f>IF($A311="","",IFERROR(INDEX(Prices[Category],MATCH($A311,Prices[Key],0)),"Uncategorized"))</f>
        <v/>
      </c>
      <c r="P311" s="285" t="str">
        <f t="shared" si="48"/>
        <v/>
      </c>
      <c r="Q311" s="285" t="str">
        <f t="shared" si="49"/>
        <v/>
      </c>
    </row>
    <row r="312" spans="1:17" ht="15" customHeight="1" x14ac:dyDescent="0.2">
      <c r="A312" s="238" t="str">
        <f>IFERROR(INDEX('All Ticker P&amp;L'!$A$2:$A$1001,MATCH(ROWS($A$2:A312),'All Ticker P&amp;L'!$N$2:$N$1001,0)),"")</f>
        <v/>
      </c>
      <c r="B312" s="238" t="str">
        <f t="shared" si="41"/>
        <v/>
      </c>
      <c r="C312" s="238" t="str">
        <f t="shared" si="42"/>
        <v/>
      </c>
      <c r="D312" s="238" t="str">
        <f t="shared" si="43"/>
        <v/>
      </c>
      <c r="E312" s="259" t="str">
        <f>IF($A312="","",SUMIFS(Txn[Signed Units],Txn[Key],$A312))</f>
        <v/>
      </c>
      <c r="F312" s="281" t="str">
        <f>IF($A312="","",SUMIFS(Transactions!$N:$N,Transactions!$L:$L,$A312,Transactions!$U:$U,1))</f>
        <v/>
      </c>
      <c r="G312" s="282" t="str">
        <f>IF($A312="","",IFERROR(F312/SUMIFS(Transactions!$D:$D,Transactions!$L:$L,$A312,Transactions!$U:$U,1,Transactions!$A:$A,1),0))</f>
        <v/>
      </c>
      <c r="H312" s="281" t="str">
        <f>IF($A312="","",SUMIFS(Transactions!$O:$O,Transactions!$L:$L,$A312,Transactions!$U:$U,1))</f>
        <v/>
      </c>
      <c r="I312" s="282" t="str">
        <f>IF($A312="","",IFERROR(INDEX(Prices[Current Price],MATCH($A312,Prices[Key],0)),0))</f>
        <v/>
      </c>
      <c r="J312" s="283" t="str">
        <f>IF($A312="","",IFERROR(INDEX(Prices[FX to SGD],MATCH($A312,Prices[Key],0)),1))</f>
        <v/>
      </c>
      <c r="K312" s="281" t="str">
        <f t="shared" si="44"/>
        <v/>
      </c>
      <c r="L312" s="281" t="str">
        <f t="shared" si="45"/>
        <v/>
      </c>
      <c r="M312" s="281" t="str">
        <f t="shared" si="46"/>
        <v/>
      </c>
      <c r="N312" s="284" t="str">
        <f t="shared" si="47"/>
        <v/>
      </c>
      <c r="O312" t="str">
        <f>IF($A312="","",IFERROR(INDEX(Prices[Category],MATCH($A312,Prices[Key],0)),"Uncategorized"))</f>
        <v/>
      </c>
      <c r="P312" s="285" t="str">
        <f t="shared" si="48"/>
        <v/>
      </c>
      <c r="Q312" s="285" t="str">
        <f t="shared" si="49"/>
        <v/>
      </c>
    </row>
    <row r="313" spans="1:17" ht="15" customHeight="1" x14ac:dyDescent="0.2">
      <c r="A313" s="238" t="str">
        <f>IFERROR(INDEX('All Ticker P&amp;L'!$A$2:$A$1001,MATCH(ROWS($A$2:A313),'All Ticker P&amp;L'!$N$2:$N$1001,0)),"")</f>
        <v/>
      </c>
      <c r="B313" s="238" t="str">
        <f t="shared" si="41"/>
        <v/>
      </c>
      <c r="C313" s="238" t="str">
        <f t="shared" si="42"/>
        <v/>
      </c>
      <c r="D313" s="238" t="str">
        <f t="shared" si="43"/>
        <v/>
      </c>
      <c r="E313" s="259" t="str">
        <f>IF($A313="","",SUMIFS(Txn[Signed Units],Txn[Key],$A313))</f>
        <v/>
      </c>
      <c r="F313" s="281" t="str">
        <f>IF($A313="","",SUMIFS(Transactions!$N:$N,Transactions!$L:$L,$A313,Transactions!$U:$U,1))</f>
        <v/>
      </c>
      <c r="G313" s="282" t="str">
        <f>IF($A313="","",IFERROR(F313/SUMIFS(Transactions!$D:$D,Transactions!$L:$L,$A313,Transactions!$U:$U,1,Transactions!$A:$A,1),0))</f>
        <v/>
      </c>
      <c r="H313" s="281" t="str">
        <f>IF($A313="","",SUMIFS(Transactions!$O:$O,Transactions!$L:$L,$A313,Transactions!$U:$U,1))</f>
        <v/>
      </c>
      <c r="I313" s="282" t="str">
        <f>IF($A313="","",IFERROR(INDEX(Prices[Current Price],MATCH($A313,Prices[Key],0)),0))</f>
        <v/>
      </c>
      <c r="J313" s="283" t="str">
        <f>IF($A313="","",IFERROR(INDEX(Prices[FX to SGD],MATCH($A313,Prices[Key],0)),1))</f>
        <v/>
      </c>
      <c r="K313" s="281" t="str">
        <f t="shared" si="44"/>
        <v/>
      </c>
      <c r="L313" s="281" t="str">
        <f t="shared" si="45"/>
        <v/>
      </c>
      <c r="M313" s="281" t="str">
        <f t="shared" si="46"/>
        <v/>
      </c>
      <c r="N313" s="284" t="str">
        <f t="shared" si="47"/>
        <v/>
      </c>
      <c r="O313" t="str">
        <f>IF($A313="","",IFERROR(INDEX(Prices[Category],MATCH($A313,Prices[Key],0)),"Uncategorized"))</f>
        <v/>
      </c>
      <c r="P313" s="285" t="str">
        <f t="shared" si="48"/>
        <v/>
      </c>
      <c r="Q313" s="285" t="str">
        <f t="shared" si="49"/>
        <v/>
      </c>
    </row>
    <row r="314" spans="1:17" ht="15" customHeight="1" x14ac:dyDescent="0.2">
      <c r="A314" s="238" t="str">
        <f>IFERROR(INDEX('All Ticker P&amp;L'!$A$2:$A$1001,MATCH(ROWS($A$2:A314),'All Ticker P&amp;L'!$N$2:$N$1001,0)),"")</f>
        <v/>
      </c>
      <c r="B314" s="238" t="str">
        <f t="shared" si="41"/>
        <v/>
      </c>
      <c r="C314" s="238" t="str">
        <f t="shared" si="42"/>
        <v/>
      </c>
      <c r="D314" s="238" t="str">
        <f t="shared" si="43"/>
        <v/>
      </c>
      <c r="E314" s="259" t="str">
        <f>IF($A314="","",SUMIFS(Txn[Signed Units],Txn[Key],$A314))</f>
        <v/>
      </c>
      <c r="F314" s="281" t="str">
        <f>IF($A314="","",SUMIFS(Transactions!$N:$N,Transactions!$L:$L,$A314,Transactions!$U:$U,1))</f>
        <v/>
      </c>
      <c r="G314" s="282" t="str">
        <f>IF($A314="","",IFERROR(F314/SUMIFS(Transactions!$D:$D,Transactions!$L:$L,$A314,Transactions!$U:$U,1,Transactions!$A:$A,1),0))</f>
        <v/>
      </c>
      <c r="H314" s="281" t="str">
        <f>IF($A314="","",SUMIFS(Transactions!$O:$O,Transactions!$L:$L,$A314,Transactions!$U:$U,1))</f>
        <v/>
      </c>
      <c r="I314" s="282" t="str">
        <f>IF($A314="","",IFERROR(INDEX(Prices[Current Price],MATCH($A314,Prices[Key],0)),0))</f>
        <v/>
      </c>
      <c r="J314" s="283" t="str">
        <f>IF($A314="","",IFERROR(INDEX(Prices[FX to SGD],MATCH($A314,Prices[Key],0)),1))</f>
        <v/>
      </c>
      <c r="K314" s="281" t="str">
        <f t="shared" si="44"/>
        <v/>
      </c>
      <c r="L314" s="281" t="str">
        <f t="shared" si="45"/>
        <v/>
      </c>
      <c r="M314" s="281" t="str">
        <f t="shared" si="46"/>
        <v/>
      </c>
      <c r="N314" s="284" t="str">
        <f t="shared" si="47"/>
        <v/>
      </c>
      <c r="O314" t="str">
        <f>IF($A314="","",IFERROR(INDEX(Prices[Category],MATCH($A314,Prices[Key],0)),"Uncategorized"))</f>
        <v/>
      </c>
      <c r="P314" s="285" t="str">
        <f t="shared" si="48"/>
        <v/>
      </c>
      <c r="Q314" s="285" t="str">
        <f t="shared" si="49"/>
        <v/>
      </c>
    </row>
    <row r="315" spans="1:17" ht="15" customHeight="1" x14ac:dyDescent="0.2">
      <c r="A315" s="238" t="str">
        <f>IFERROR(INDEX('All Ticker P&amp;L'!$A$2:$A$1001,MATCH(ROWS($A$2:A315),'All Ticker P&amp;L'!$N$2:$N$1001,0)),"")</f>
        <v/>
      </c>
      <c r="B315" s="238" t="str">
        <f t="shared" si="41"/>
        <v/>
      </c>
      <c r="C315" s="238" t="str">
        <f t="shared" si="42"/>
        <v/>
      </c>
      <c r="D315" s="238" t="str">
        <f t="shared" si="43"/>
        <v/>
      </c>
      <c r="E315" s="259" t="str">
        <f>IF($A315="","",SUMIFS(Txn[Signed Units],Txn[Key],$A315))</f>
        <v/>
      </c>
      <c r="F315" s="281" t="str">
        <f>IF($A315="","",SUMIFS(Transactions!$N:$N,Transactions!$L:$L,$A315,Transactions!$U:$U,1))</f>
        <v/>
      </c>
      <c r="G315" s="282" t="str">
        <f>IF($A315="","",IFERROR(F315/SUMIFS(Transactions!$D:$D,Transactions!$L:$L,$A315,Transactions!$U:$U,1,Transactions!$A:$A,1),0))</f>
        <v/>
      </c>
      <c r="H315" s="281" t="str">
        <f>IF($A315="","",SUMIFS(Transactions!$O:$O,Transactions!$L:$L,$A315,Transactions!$U:$U,1))</f>
        <v/>
      </c>
      <c r="I315" s="282" t="str">
        <f>IF($A315="","",IFERROR(INDEX(Prices[Current Price],MATCH($A315,Prices[Key],0)),0))</f>
        <v/>
      </c>
      <c r="J315" s="283" t="str">
        <f>IF($A315="","",IFERROR(INDEX(Prices[FX to SGD],MATCH($A315,Prices[Key],0)),1))</f>
        <v/>
      </c>
      <c r="K315" s="281" t="str">
        <f t="shared" si="44"/>
        <v/>
      </c>
      <c r="L315" s="281" t="str">
        <f t="shared" si="45"/>
        <v/>
      </c>
      <c r="M315" s="281" t="str">
        <f t="shared" si="46"/>
        <v/>
      </c>
      <c r="N315" s="284" t="str">
        <f t="shared" si="47"/>
        <v/>
      </c>
      <c r="O315" t="str">
        <f>IF($A315="","",IFERROR(INDEX(Prices[Category],MATCH($A315,Prices[Key],0)),"Uncategorized"))</f>
        <v/>
      </c>
      <c r="P315" s="285" t="str">
        <f t="shared" si="48"/>
        <v/>
      </c>
      <c r="Q315" s="285" t="str">
        <f t="shared" si="49"/>
        <v/>
      </c>
    </row>
    <row r="316" spans="1:17" ht="15" customHeight="1" x14ac:dyDescent="0.2">
      <c r="A316" s="238" t="str">
        <f>IFERROR(INDEX('All Ticker P&amp;L'!$A$2:$A$1001,MATCH(ROWS($A$2:A316),'All Ticker P&amp;L'!$N$2:$N$1001,0)),"")</f>
        <v/>
      </c>
      <c r="B316" s="238" t="str">
        <f t="shared" si="41"/>
        <v/>
      </c>
      <c r="C316" s="238" t="str">
        <f t="shared" si="42"/>
        <v/>
      </c>
      <c r="D316" s="238" t="str">
        <f t="shared" si="43"/>
        <v/>
      </c>
      <c r="E316" s="259" t="str">
        <f>IF($A316="","",SUMIFS(Txn[Signed Units],Txn[Key],$A316))</f>
        <v/>
      </c>
      <c r="F316" s="281" t="str">
        <f>IF($A316="","",SUMIFS(Transactions!$N:$N,Transactions!$L:$L,$A316,Transactions!$U:$U,1))</f>
        <v/>
      </c>
      <c r="G316" s="282" t="str">
        <f>IF($A316="","",IFERROR(F316/SUMIFS(Transactions!$D:$D,Transactions!$L:$L,$A316,Transactions!$U:$U,1,Transactions!$A:$A,1),0))</f>
        <v/>
      </c>
      <c r="H316" s="281" t="str">
        <f>IF($A316="","",SUMIFS(Transactions!$O:$O,Transactions!$L:$L,$A316,Transactions!$U:$U,1))</f>
        <v/>
      </c>
      <c r="I316" s="282" t="str">
        <f>IF($A316="","",IFERROR(INDEX(Prices[Current Price],MATCH($A316,Prices[Key],0)),0))</f>
        <v/>
      </c>
      <c r="J316" s="283" t="str">
        <f>IF($A316="","",IFERROR(INDEX(Prices[FX to SGD],MATCH($A316,Prices[Key],0)),1))</f>
        <v/>
      </c>
      <c r="K316" s="281" t="str">
        <f t="shared" si="44"/>
        <v/>
      </c>
      <c r="L316" s="281" t="str">
        <f t="shared" si="45"/>
        <v/>
      </c>
      <c r="M316" s="281" t="str">
        <f t="shared" si="46"/>
        <v/>
      </c>
      <c r="N316" s="284" t="str">
        <f t="shared" si="47"/>
        <v/>
      </c>
      <c r="O316" t="str">
        <f>IF($A316="","",IFERROR(INDEX(Prices[Category],MATCH($A316,Prices[Key],0)),"Uncategorized"))</f>
        <v/>
      </c>
      <c r="P316" s="285" t="str">
        <f t="shared" si="48"/>
        <v/>
      </c>
      <c r="Q316" s="285" t="str">
        <f t="shared" si="49"/>
        <v/>
      </c>
    </row>
    <row r="317" spans="1:17" ht="15" customHeight="1" x14ac:dyDescent="0.2">
      <c r="A317" s="238" t="str">
        <f>IFERROR(INDEX('All Ticker P&amp;L'!$A$2:$A$1001,MATCH(ROWS($A$2:A317),'All Ticker P&amp;L'!$N$2:$N$1001,0)),"")</f>
        <v/>
      </c>
      <c r="B317" s="238" t="str">
        <f t="shared" si="41"/>
        <v/>
      </c>
      <c r="C317" s="238" t="str">
        <f t="shared" si="42"/>
        <v/>
      </c>
      <c r="D317" s="238" t="str">
        <f t="shared" si="43"/>
        <v/>
      </c>
      <c r="E317" s="259" t="str">
        <f>IF($A317="","",SUMIFS(Txn[Signed Units],Txn[Key],$A317))</f>
        <v/>
      </c>
      <c r="F317" s="281" t="str">
        <f>IF($A317="","",SUMIFS(Transactions!$N:$N,Transactions!$L:$L,$A317,Transactions!$U:$U,1))</f>
        <v/>
      </c>
      <c r="G317" s="282" t="str">
        <f>IF($A317="","",IFERROR(F317/SUMIFS(Transactions!$D:$D,Transactions!$L:$L,$A317,Transactions!$U:$U,1,Transactions!$A:$A,1),0))</f>
        <v/>
      </c>
      <c r="H317" s="281" t="str">
        <f>IF($A317="","",SUMIFS(Transactions!$O:$O,Transactions!$L:$L,$A317,Transactions!$U:$U,1))</f>
        <v/>
      </c>
      <c r="I317" s="282" t="str">
        <f>IF($A317="","",IFERROR(INDEX(Prices[Current Price],MATCH($A317,Prices[Key],0)),0))</f>
        <v/>
      </c>
      <c r="J317" s="283" t="str">
        <f>IF($A317="","",IFERROR(INDEX(Prices[FX to SGD],MATCH($A317,Prices[Key],0)),1))</f>
        <v/>
      </c>
      <c r="K317" s="281" t="str">
        <f t="shared" si="44"/>
        <v/>
      </c>
      <c r="L317" s="281" t="str">
        <f t="shared" si="45"/>
        <v/>
      </c>
      <c r="M317" s="281" t="str">
        <f t="shared" si="46"/>
        <v/>
      </c>
      <c r="N317" s="284" t="str">
        <f t="shared" si="47"/>
        <v/>
      </c>
      <c r="O317" t="str">
        <f>IF($A317="","",IFERROR(INDEX(Prices[Category],MATCH($A317,Prices[Key],0)),"Uncategorized"))</f>
        <v/>
      </c>
      <c r="P317" s="285" t="str">
        <f t="shared" si="48"/>
        <v/>
      </c>
      <c r="Q317" s="285" t="str">
        <f t="shared" si="49"/>
        <v/>
      </c>
    </row>
    <row r="318" spans="1:17" ht="15" customHeight="1" x14ac:dyDescent="0.2">
      <c r="A318" s="238" t="str">
        <f>IFERROR(INDEX('All Ticker P&amp;L'!$A$2:$A$1001,MATCH(ROWS($A$2:A318),'All Ticker P&amp;L'!$N$2:$N$1001,0)),"")</f>
        <v/>
      </c>
      <c r="B318" s="238" t="str">
        <f t="shared" si="41"/>
        <v/>
      </c>
      <c r="C318" s="238" t="str">
        <f t="shared" si="42"/>
        <v/>
      </c>
      <c r="D318" s="238" t="str">
        <f t="shared" si="43"/>
        <v/>
      </c>
      <c r="E318" s="259" t="str">
        <f>IF($A318="","",SUMIFS(Txn[Signed Units],Txn[Key],$A318))</f>
        <v/>
      </c>
      <c r="F318" s="281" t="str">
        <f>IF($A318="","",SUMIFS(Transactions!$N:$N,Transactions!$L:$L,$A318,Transactions!$U:$U,1))</f>
        <v/>
      </c>
      <c r="G318" s="282" t="str">
        <f>IF($A318="","",IFERROR(F318/SUMIFS(Transactions!$D:$D,Transactions!$L:$L,$A318,Transactions!$U:$U,1,Transactions!$A:$A,1),0))</f>
        <v/>
      </c>
      <c r="H318" s="281" t="str">
        <f>IF($A318="","",SUMIFS(Transactions!$O:$O,Transactions!$L:$L,$A318,Transactions!$U:$U,1))</f>
        <v/>
      </c>
      <c r="I318" s="282" t="str">
        <f>IF($A318="","",IFERROR(INDEX(Prices[Current Price],MATCH($A318,Prices[Key],0)),0))</f>
        <v/>
      </c>
      <c r="J318" s="283" t="str">
        <f>IF($A318="","",IFERROR(INDEX(Prices[FX to SGD],MATCH($A318,Prices[Key],0)),1))</f>
        <v/>
      </c>
      <c r="K318" s="281" t="str">
        <f t="shared" si="44"/>
        <v/>
      </c>
      <c r="L318" s="281" t="str">
        <f t="shared" si="45"/>
        <v/>
      </c>
      <c r="M318" s="281" t="str">
        <f t="shared" si="46"/>
        <v/>
      </c>
      <c r="N318" s="284" t="str">
        <f t="shared" si="47"/>
        <v/>
      </c>
      <c r="O318" t="str">
        <f>IF($A318="","",IFERROR(INDEX(Prices[Category],MATCH($A318,Prices[Key],0)),"Uncategorized"))</f>
        <v/>
      </c>
      <c r="P318" s="285" t="str">
        <f t="shared" si="48"/>
        <v/>
      </c>
      <c r="Q318" s="285" t="str">
        <f t="shared" si="49"/>
        <v/>
      </c>
    </row>
    <row r="319" spans="1:17" ht="15" customHeight="1" x14ac:dyDescent="0.2">
      <c r="A319" s="238" t="str">
        <f>IFERROR(INDEX('All Ticker P&amp;L'!$A$2:$A$1001,MATCH(ROWS($A$2:A319),'All Ticker P&amp;L'!$N$2:$N$1001,0)),"")</f>
        <v/>
      </c>
      <c r="B319" s="238" t="str">
        <f t="shared" si="41"/>
        <v/>
      </c>
      <c r="C319" s="238" t="str">
        <f t="shared" si="42"/>
        <v/>
      </c>
      <c r="D319" s="238" t="str">
        <f t="shared" si="43"/>
        <v/>
      </c>
      <c r="E319" s="259" t="str">
        <f>IF($A319="","",SUMIFS(Txn[Signed Units],Txn[Key],$A319))</f>
        <v/>
      </c>
      <c r="F319" s="281" t="str">
        <f>IF($A319="","",SUMIFS(Transactions!$N:$N,Transactions!$L:$L,$A319,Transactions!$U:$U,1))</f>
        <v/>
      </c>
      <c r="G319" s="282" t="str">
        <f>IF($A319="","",IFERROR(F319/SUMIFS(Transactions!$D:$D,Transactions!$L:$L,$A319,Transactions!$U:$U,1,Transactions!$A:$A,1),0))</f>
        <v/>
      </c>
      <c r="H319" s="281" t="str">
        <f>IF($A319="","",SUMIFS(Transactions!$O:$O,Transactions!$L:$L,$A319,Transactions!$U:$U,1))</f>
        <v/>
      </c>
      <c r="I319" s="282" t="str">
        <f>IF($A319="","",IFERROR(INDEX(Prices[Current Price],MATCH($A319,Prices[Key],0)),0))</f>
        <v/>
      </c>
      <c r="J319" s="283" t="str">
        <f>IF($A319="","",IFERROR(INDEX(Prices[FX to SGD],MATCH($A319,Prices[Key],0)),1))</f>
        <v/>
      </c>
      <c r="K319" s="281" t="str">
        <f t="shared" si="44"/>
        <v/>
      </c>
      <c r="L319" s="281" t="str">
        <f t="shared" si="45"/>
        <v/>
      </c>
      <c r="M319" s="281" t="str">
        <f t="shared" si="46"/>
        <v/>
      </c>
      <c r="N319" s="284" t="str">
        <f t="shared" si="47"/>
        <v/>
      </c>
      <c r="O319" t="str">
        <f>IF($A319="","",IFERROR(INDEX(Prices[Category],MATCH($A319,Prices[Key],0)),"Uncategorized"))</f>
        <v/>
      </c>
      <c r="P319" s="285" t="str">
        <f t="shared" si="48"/>
        <v/>
      </c>
      <c r="Q319" s="285" t="str">
        <f t="shared" si="49"/>
        <v/>
      </c>
    </row>
    <row r="320" spans="1:17" ht="15" customHeight="1" x14ac:dyDescent="0.2">
      <c r="A320" s="238" t="str">
        <f>IFERROR(INDEX('All Ticker P&amp;L'!$A$2:$A$1001,MATCH(ROWS($A$2:A320),'All Ticker P&amp;L'!$N$2:$N$1001,0)),"")</f>
        <v/>
      </c>
      <c r="B320" s="238" t="str">
        <f t="shared" si="41"/>
        <v/>
      </c>
      <c r="C320" s="238" t="str">
        <f t="shared" si="42"/>
        <v/>
      </c>
      <c r="D320" s="238" t="str">
        <f t="shared" si="43"/>
        <v/>
      </c>
      <c r="E320" s="259" t="str">
        <f>IF($A320="","",SUMIFS(Txn[Signed Units],Txn[Key],$A320))</f>
        <v/>
      </c>
      <c r="F320" s="281" t="str">
        <f>IF($A320="","",SUMIFS(Transactions!$N:$N,Transactions!$L:$L,$A320,Transactions!$U:$U,1))</f>
        <v/>
      </c>
      <c r="G320" s="282" t="str">
        <f>IF($A320="","",IFERROR(F320/SUMIFS(Transactions!$D:$D,Transactions!$L:$L,$A320,Transactions!$U:$U,1,Transactions!$A:$A,1),0))</f>
        <v/>
      </c>
      <c r="H320" s="281" t="str">
        <f>IF($A320="","",SUMIFS(Transactions!$O:$O,Transactions!$L:$L,$A320,Transactions!$U:$U,1))</f>
        <v/>
      </c>
      <c r="I320" s="282" t="str">
        <f>IF($A320="","",IFERROR(INDEX(Prices[Current Price],MATCH($A320,Prices[Key],0)),0))</f>
        <v/>
      </c>
      <c r="J320" s="283" t="str">
        <f>IF($A320="","",IFERROR(INDEX(Prices[FX to SGD],MATCH($A320,Prices[Key],0)),1))</f>
        <v/>
      </c>
      <c r="K320" s="281" t="str">
        <f t="shared" si="44"/>
        <v/>
      </c>
      <c r="L320" s="281" t="str">
        <f t="shared" si="45"/>
        <v/>
      </c>
      <c r="M320" s="281" t="str">
        <f t="shared" si="46"/>
        <v/>
      </c>
      <c r="N320" s="284" t="str">
        <f t="shared" si="47"/>
        <v/>
      </c>
      <c r="O320" t="str">
        <f>IF($A320="","",IFERROR(INDEX(Prices[Category],MATCH($A320,Prices[Key],0)),"Uncategorized"))</f>
        <v/>
      </c>
      <c r="P320" s="285" t="str">
        <f t="shared" si="48"/>
        <v/>
      </c>
      <c r="Q320" s="285" t="str">
        <f t="shared" si="49"/>
        <v/>
      </c>
    </row>
    <row r="321" spans="1:17" ht="15" customHeight="1" x14ac:dyDescent="0.2">
      <c r="A321" s="238" t="str">
        <f>IFERROR(INDEX('All Ticker P&amp;L'!$A$2:$A$1001,MATCH(ROWS($A$2:A321),'All Ticker P&amp;L'!$N$2:$N$1001,0)),"")</f>
        <v/>
      </c>
      <c r="B321" s="238" t="str">
        <f t="shared" si="41"/>
        <v/>
      </c>
      <c r="C321" s="238" t="str">
        <f t="shared" si="42"/>
        <v/>
      </c>
      <c r="D321" s="238" t="str">
        <f t="shared" si="43"/>
        <v/>
      </c>
      <c r="E321" s="259" t="str">
        <f>IF($A321="","",SUMIFS(Txn[Signed Units],Txn[Key],$A321))</f>
        <v/>
      </c>
      <c r="F321" s="281" t="str">
        <f>IF($A321="","",SUMIFS(Transactions!$N:$N,Transactions!$L:$L,$A321,Transactions!$U:$U,1))</f>
        <v/>
      </c>
      <c r="G321" s="282" t="str">
        <f>IF($A321="","",IFERROR(F321/SUMIFS(Transactions!$D:$D,Transactions!$L:$L,$A321,Transactions!$U:$U,1,Transactions!$A:$A,1),0))</f>
        <v/>
      </c>
      <c r="H321" s="281" t="str">
        <f>IF($A321="","",SUMIFS(Transactions!$O:$O,Transactions!$L:$L,$A321,Transactions!$U:$U,1))</f>
        <v/>
      </c>
      <c r="I321" s="282" t="str">
        <f>IF($A321="","",IFERROR(INDEX(Prices[Current Price],MATCH($A321,Prices[Key],0)),0))</f>
        <v/>
      </c>
      <c r="J321" s="283" t="str">
        <f>IF($A321="","",IFERROR(INDEX(Prices[FX to SGD],MATCH($A321,Prices[Key],0)),1))</f>
        <v/>
      </c>
      <c r="K321" s="281" t="str">
        <f t="shared" si="44"/>
        <v/>
      </c>
      <c r="L321" s="281" t="str">
        <f t="shared" si="45"/>
        <v/>
      </c>
      <c r="M321" s="281" t="str">
        <f t="shared" si="46"/>
        <v/>
      </c>
      <c r="N321" s="284" t="str">
        <f t="shared" si="47"/>
        <v/>
      </c>
      <c r="O321" t="str">
        <f>IF($A321="","",IFERROR(INDEX(Prices[Category],MATCH($A321,Prices[Key],0)),"Uncategorized"))</f>
        <v/>
      </c>
      <c r="P321" s="285" t="str">
        <f t="shared" si="48"/>
        <v/>
      </c>
      <c r="Q321" s="285" t="str">
        <f t="shared" si="49"/>
        <v/>
      </c>
    </row>
    <row r="322" spans="1:17" ht="15" customHeight="1" x14ac:dyDescent="0.2">
      <c r="A322" s="238" t="str">
        <f>IFERROR(INDEX('All Ticker P&amp;L'!$A$2:$A$1001,MATCH(ROWS($A$2:A322),'All Ticker P&amp;L'!$N$2:$N$1001,0)),"")</f>
        <v/>
      </c>
      <c r="B322" s="238" t="str">
        <f t="shared" ref="B322:B385" si="50">IF($A322="","",LEFT($A322,FIND(":",$A322)-1))</f>
        <v/>
      </c>
      <c r="C322" s="238" t="str">
        <f t="shared" ref="C322:C385" si="51">IF($A322="","",MID($A322,FIND(":",$A322)+1,FIND(":",$A322,FIND(":",$A322)+1)-FIND(":",$A322)-1))</f>
        <v/>
      </c>
      <c r="D322" s="238" t="str">
        <f t="shared" ref="D322:D385" si="52">IF($A322="","",RIGHT($A322,LEN($A322)-FIND(":",$A322,FIND(":",$A322)+1)))</f>
        <v/>
      </c>
      <c r="E322" s="259" t="str">
        <f>IF($A322="","",SUMIFS(Txn[Signed Units],Txn[Key],$A322))</f>
        <v/>
      </c>
      <c r="F322" s="281" t="str">
        <f>IF($A322="","",SUMIFS(Transactions!$N:$N,Transactions!$L:$L,$A322,Transactions!$U:$U,1))</f>
        <v/>
      </c>
      <c r="G322" s="282" t="str">
        <f>IF($A322="","",IFERROR(F322/SUMIFS(Transactions!$D:$D,Transactions!$L:$L,$A322,Transactions!$U:$U,1,Transactions!$A:$A,1),0))</f>
        <v/>
      </c>
      <c r="H322" s="281" t="str">
        <f>IF($A322="","",SUMIFS(Transactions!$O:$O,Transactions!$L:$L,$A322,Transactions!$U:$U,1))</f>
        <v/>
      </c>
      <c r="I322" s="282" t="str">
        <f>IF($A322="","",IFERROR(INDEX(Prices[Current Price],MATCH($A322,Prices[Key],0)),0))</f>
        <v/>
      </c>
      <c r="J322" s="283" t="str">
        <f>IF($A322="","",IFERROR(INDEX(Prices[FX to SGD],MATCH($A322,Prices[Key],0)),1))</f>
        <v/>
      </c>
      <c r="K322" s="281" t="str">
        <f t="shared" ref="K322:K385" si="53">IF($A322="","",E322*I322)</f>
        <v/>
      </c>
      <c r="L322" s="281" t="str">
        <f t="shared" ref="L322:L385" si="54">IF($A322="","",K322+H322-F322)</f>
        <v/>
      </c>
      <c r="M322" s="281" t="str">
        <f t="shared" ref="M322:M385" si="55">IF($A322="","",L322*J322)</f>
        <v/>
      </c>
      <c r="N322" s="284" t="str">
        <f t="shared" ref="N322:N385" si="56">IF($A322="","",IFERROR(L322/F322,0))</f>
        <v/>
      </c>
      <c r="O322" t="str">
        <f>IF($A322="","",IFERROR(INDEX(Prices[Category],MATCH($A322,Prices[Key],0)),"Uncategorized"))</f>
        <v/>
      </c>
      <c r="P322" s="285" t="str">
        <f t="shared" ref="P322:P385" si="57">IF($A322="","",$K322*$J322)</f>
        <v/>
      </c>
      <c r="Q322" s="285" t="str">
        <f t="shared" ref="Q322:Q385" si="58">IF($A322="","",$M322)</f>
        <v/>
      </c>
    </row>
    <row r="323" spans="1:17" ht="15" customHeight="1" x14ac:dyDescent="0.2">
      <c r="A323" s="238" t="str">
        <f>IFERROR(INDEX('All Ticker P&amp;L'!$A$2:$A$1001,MATCH(ROWS($A$2:A323),'All Ticker P&amp;L'!$N$2:$N$1001,0)),"")</f>
        <v/>
      </c>
      <c r="B323" s="238" t="str">
        <f t="shared" si="50"/>
        <v/>
      </c>
      <c r="C323" s="238" t="str">
        <f t="shared" si="51"/>
        <v/>
      </c>
      <c r="D323" s="238" t="str">
        <f t="shared" si="52"/>
        <v/>
      </c>
      <c r="E323" s="259" t="str">
        <f>IF($A323="","",SUMIFS(Txn[Signed Units],Txn[Key],$A323))</f>
        <v/>
      </c>
      <c r="F323" s="281" t="str">
        <f>IF($A323="","",SUMIFS(Transactions!$N:$N,Transactions!$L:$L,$A323,Transactions!$U:$U,1))</f>
        <v/>
      </c>
      <c r="G323" s="282" t="str">
        <f>IF($A323="","",IFERROR(F323/SUMIFS(Transactions!$D:$D,Transactions!$L:$L,$A323,Transactions!$U:$U,1,Transactions!$A:$A,1),0))</f>
        <v/>
      </c>
      <c r="H323" s="281" t="str">
        <f>IF($A323="","",SUMIFS(Transactions!$O:$O,Transactions!$L:$L,$A323,Transactions!$U:$U,1))</f>
        <v/>
      </c>
      <c r="I323" s="282" t="str">
        <f>IF($A323="","",IFERROR(INDEX(Prices[Current Price],MATCH($A323,Prices[Key],0)),0))</f>
        <v/>
      </c>
      <c r="J323" s="283" t="str">
        <f>IF($A323="","",IFERROR(INDEX(Prices[FX to SGD],MATCH($A323,Prices[Key],0)),1))</f>
        <v/>
      </c>
      <c r="K323" s="281" t="str">
        <f t="shared" si="53"/>
        <v/>
      </c>
      <c r="L323" s="281" t="str">
        <f t="shared" si="54"/>
        <v/>
      </c>
      <c r="M323" s="281" t="str">
        <f t="shared" si="55"/>
        <v/>
      </c>
      <c r="N323" s="284" t="str">
        <f t="shared" si="56"/>
        <v/>
      </c>
      <c r="O323" t="str">
        <f>IF($A323="","",IFERROR(INDEX(Prices[Category],MATCH($A323,Prices[Key],0)),"Uncategorized"))</f>
        <v/>
      </c>
      <c r="P323" s="285" t="str">
        <f t="shared" si="57"/>
        <v/>
      </c>
      <c r="Q323" s="285" t="str">
        <f t="shared" si="58"/>
        <v/>
      </c>
    </row>
    <row r="324" spans="1:17" ht="15" customHeight="1" x14ac:dyDescent="0.2">
      <c r="A324" s="238" t="str">
        <f>IFERROR(INDEX('All Ticker P&amp;L'!$A$2:$A$1001,MATCH(ROWS($A$2:A324),'All Ticker P&amp;L'!$N$2:$N$1001,0)),"")</f>
        <v/>
      </c>
      <c r="B324" s="238" t="str">
        <f t="shared" si="50"/>
        <v/>
      </c>
      <c r="C324" s="238" t="str">
        <f t="shared" si="51"/>
        <v/>
      </c>
      <c r="D324" s="238" t="str">
        <f t="shared" si="52"/>
        <v/>
      </c>
      <c r="E324" s="259" t="str">
        <f>IF($A324="","",SUMIFS(Txn[Signed Units],Txn[Key],$A324))</f>
        <v/>
      </c>
      <c r="F324" s="281" t="str">
        <f>IF($A324="","",SUMIFS(Transactions!$N:$N,Transactions!$L:$L,$A324,Transactions!$U:$U,1))</f>
        <v/>
      </c>
      <c r="G324" s="282" t="str">
        <f>IF($A324="","",IFERROR(F324/SUMIFS(Transactions!$D:$D,Transactions!$L:$L,$A324,Transactions!$U:$U,1,Transactions!$A:$A,1),0))</f>
        <v/>
      </c>
      <c r="H324" s="281" t="str">
        <f>IF($A324="","",SUMIFS(Transactions!$O:$O,Transactions!$L:$L,$A324,Transactions!$U:$U,1))</f>
        <v/>
      </c>
      <c r="I324" s="282" t="str">
        <f>IF($A324="","",IFERROR(INDEX(Prices[Current Price],MATCH($A324,Prices[Key],0)),0))</f>
        <v/>
      </c>
      <c r="J324" s="283" t="str">
        <f>IF($A324="","",IFERROR(INDEX(Prices[FX to SGD],MATCH($A324,Prices[Key],0)),1))</f>
        <v/>
      </c>
      <c r="K324" s="281" t="str">
        <f t="shared" si="53"/>
        <v/>
      </c>
      <c r="L324" s="281" t="str">
        <f t="shared" si="54"/>
        <v/>
      </c>
      <c r="M324" s="281" t="str">
        <f t="shared" si="55"/>
        <v/>
      </c>
      <c r="N324" s="284" t="str">
        <f t="shared" si="56"/>
        <v/>
      </c>
      <c r="O324" t="str">
        <f>IF($A324="","",IFERROR(INDEX(Prices[Category],MATCH($A324,Prices[Key],0)),"Uncategorized"))</f>
        <v/>
      </c>
      <c r="P324" s="285" t="str">
        <f t="shared" si="57"/>
        <v/>
      </c>
      <c r="Q324" s="285" t="str">
        <f t="shared" si="58"/>
        <v/>
      </c>
    </row>
    <row r="325" spans="1:17" ht="15" customHeight="1" x14ac:dyDescent="0.2">
      <c r="A325" s="238" t="str">
        <f>IFERROR(INDEX('All Ticker P&amp;L'!$A$2:$A$1001,MATCH(ROWS($A$2:A325),'All Ticker P&amp;L'!$N$2:$N$1001,0)),"")</f>
        <v/>
      </c>
      <c r="B325" s="238" t="str">
        <f t="shared" si="50"/>
        <v/>
      </c>
      <c r="C325" s="238" t="str">
        <f t="shared" si="51"/>
        <v/>
      </c>
      <c r="D325" s="238" t="str">
        <f t="shared" si="52"/>
        <v/>
      </c>
      <c r="E325" s="259" t="str">
        <f>IF($A325="","",SUMIFS(Txn[Signed Units],Txn[Key],$A325))</f>
        <v/>
      </c>
      <c r="F325" s="281" t="str">
        <f>IF($A325="","",SUMIFS(Transactions!$N:$N,Transactions!$L:$L,$A325,Transactions!$U:$U,1))</f>
        <v/>
      </c>
      <c r="G325" s="282" t="str">
        <f>IF($A325="","",IFERROR(F325/SUMIFS(Transactions!$D:$D,Transactions!$L:$L,$A325,Transactions!$U:$U,1,Transactions!$A:$A,1),0))</f>
        <v/>
      </c>
      <c r="H325" s="281" t="str">
        <f>IF($A325="","",SUMIFS(Transactions!$O:$O,Transactions!$L:$L,$A325,Transactions!$U:$U,1))</f>
        <v/>
      </c>
      <c r="I325" s="282" t="str">
        <f>IF($A325="","",IFERROR(INDEX(Prices[Current Price],MATCH($A325,Prices[Key],0)),0))</f>
        <v/>
      </c>
      <c r="J325" s="283" t="str">
        <f>IF($A325="","",IFERROR(INDEX(Prices[FX to SGD],MATCH($A325,Prices[Key],0)),1))</f>
        <v/>
      </c>
      <c r="K325" s="281" t="str">
        <f t="shared" si="53"/>
        <v/>
      </c>
      <c r="L325" s="281" t="str">
        <f t="shared" si="54"/>
        <v/>
      </c>
      <c r="M325" s="281" t="str">
        <f t="shared" si="55"/>
        <v/>
      </c>
      <c r="N325" s="284" t="str">
        <f t="shared" si="56"/>
        <v/>
      </c>
      <c r="O325" t="str">
        <f>IF($A325="","",IFERROR(INDEX(Prices[Category],MATCH($A325,Prices[Key],0)),"Uncategorized"))</f>
        <v/>
      </c>
      <c r="P325" s="285" t="str">
        <f t="shared" si="57"/>
        <v/>
      </c>
      <c r="Q325" s="285" t="str">
        <f t="shared" si="58"/>
        <v/>
      </c>
    </row>
    <row r="326" spans="1:17" ht="15" customHeight="1" x14ac:dyDescent="0.2">
      <c r="A326" s="238" t="str">
        <f>IFERROR(INDEX('All Ticker P&amp;L'!$A$2:$A$1001,MATCH(ROWS($A$2:A326),'All Ticker P&amp;L'!$N$2:$N$1001,0)),"")</f>
        <v/>
      </c>
      <c r="B326" s="238" t="str">
        <f t="shared" si="50"/>
        <v/>
      </c>
      <c r="C326" s="238" t="str">
        <f t="shared" si="51"/>
        <v/>
      </c>
      <c r="D326" s="238" t="str">
        <f t="shared" si="52"/>
        <v/>
      </c>
      <c r="E326" s="259" t="str">
        <f>IF($A326="","",SUMIFS(Txn[Signed Units],Txn[Key],$A326))</f>
        <v/>
      </c>
      <c r="F326" s="281" t="str">
        <f>IF($A326="","",SUMIFS(Transactions!$N:$N,Transactions!$L:$L,$A326,Transactions!$U:$U,1))</f>
        <v/>
      </c>
      <c r="G326" s="282" t="str">
        <f>IF($A326="","",IFERROR(F326/SUMIFS(Transactions!$D:$D,Transactions!$L:$L,$A326,Transactions!$U:$U,1,Transactions!$A:$A,1),0))</f>
        <v/>
      </c>
      <c r="H326" s="281" t="str">
        <f>IF($A326="","",SUMIFS(Transactions!$O:$O,Transactions!$L:$L,$A326,Transactions!$U:$U,1))</f>
        <v/>
      </c>
      <c r="I326" s="282" t="str">
        <f>IF($A326="","",IFERROR(INDEX(Prices[Current Price],MATCH($A326,Prices[Key],0)),0))</f>
        <v/>
      </c>
      <c r="J326" s="283" t="str">
        <f>IF($A326="","",IFERROR(INDEX(Prices[FX to SGD],MATCH($A326,Prices[Key],0)),1))</f>
        <v/>
      </c>
      <c r="K326" s="281" t="str">
        <f t="shared" si="53"/>
        <v/>
      </c>
      <c r="L326" s="281" t="str">
        <f t="shared" si="54"/>
        <v/>
      </c>
      <c r="M326" s="281" t="str">
        <f t="shared" si="55"/>
        <v/>
      </c>
      <c r="N326" s="284" t="str">
        <f t="shared" si="56"/>
        <v/>
      </c>
      <c r="O326" t="str">
        <f>IF($A326="","",IFERROR(INDEX(Prices[Category],MATCH($A326,Prices[Key],0)),"Uncategorized"))</f>
        <v/>
      </c>
      <c r="P326" s="285" t="str">
        <f t="shared" si="57"/>
        <v/>
      </c>
      <c r="Q326" s="285" t="str">
        <f t="shared" si="58"/>
        <v/>
      </c>
    </row>
    <row r="327" spans="1:17" ht="15" customHeight="1" x14ac:dyDescent="0.2">
      <c r="A327" s="238" t="str">
        <f>IFERROR(INDEX('All Ticker P&amp;L'!$A$2:$A$1001,MATCH(ROWS($A$2:A327),'All Ticker P&amp;L'!$N$2:$N$1001,0)),"")</f>
        <v/>
      </c>
      <c r="B327" s="238" t="str">
        <f t="shared" si="50"/>
        <v/>
      </c>
      <c r="C327" s="238" t="str">
        <f t="shared" si="51"/>
        <v/>
      </c>
      <c r="D327" s="238" t="str">
        <f t="shared" si="52"/>
        <v/>
      </c>
      <c r="E327" s="259" t="str">
        <f>IF($A327="","",SUMIFS(Txn[Signed Units],Txn[Key],$A327))</f>
        <v/>
      </c>
      <c r="F327" s="281" t="str">
        <f>IF($A327="","",SUMIFS(Transactions!$N:$N,Transactions!$L:$L,$A327,Transactions!$U:$U,1))</f>
        <v/>
      </c>
      <c r="G327" s="282" t="str">
        <f>IF($A327="","",IFERROR(F327/SUMIFS(Transactions!$D:$D,Transactions!$L:$L,$A327,Transactions!$U:$U,1,Transactions!$A:$A,1),0))</f>
        <v/>
      </c>
      <c r="H327" s="281" t="str">
        <f>IF($A327="","",SUMIFS(Transactions!$O:$O,Transactions!$L:$L,$A327,Transactions!$U:$U,1))</f>
        <v/>
      </c>
      <c r="I327" s="282" t="str">
        <f>IF($A327="","",IFERROR(INDEX(Prices[Current Price],MATCH($A327,Prices[Key],0)),0))</f>
        <v/>
      </c>
      <c r="J327" s="283" t="str">
        <f>IF($A327="","",IFERROR(INDEX(Prices[FX to SGD],MATCH($A327,Prices[Key],0)),1))</f>
        <v/>
      </c>
      <c r="K327" s="281" t="str">
        <f t="shared" si="53"/>
        <v/>
      </c>
      <c r="L327" s="281" t="str">
        <f t="shared" si="54"/>
        <v/>
      </c>
      <c r="M327" s="281" t="str">
        <f t="shared" si="55"/>
        <v/>
      </c>
      <c r="N327" s="284" t="str">
        <f t="shared" si="56"/>
        <v/>
      </c>
      <c r="O327" t="str">
        <f>IF($A327="","",IFERROR(INDEX(Prices[Category],MATCH($A327,Prices[Key],0)),"Uncategorized"))</f>
        <v/>
      </c>
      <c r="P327" s="285" t="str">
        <f t="shared" si="57"/>
        <v/>
      </c>
      <c r="Q327" s="285" t="str">
        <f t="shared" si="58"/>
        <v/>
      </c>
    </row>
    <row r="328" spans="1:17" ht="15" customHeight="1" x14ac:dyDescent="0.2">
      <c r="A328" s="238" t="str">
        <f>IFERROR(INDEX('All Ticker P&amp;L'!$A$2:$A$1001,MATCH(ROWS($A$2:A328),'All Ticker P&amp;L'!$N$2:$N$1001,0)),"")</f>
        <v/>
      </c>
      <c r="B328" s="238" t="str">
        <f t="shared" si="50"/>
        <v/>
      </c>
      <c r="C328" s="238" t="str">
        <f t="shared" si="51"/>
        <v/>
      </c>
      <c r="D328" s="238" t="str">
        <f t="shared" si="52"/>
        <v/>
      </c>
      <c r="E328" s="259" t="str">
        <f>IF($A328="","",SUMIFS(Txn[Signed Units],Txn[Key],$A328))</f>
        <v/>
      </c>
      <c r="F328" s="281" t="str">
        <f>IF($A328="","",SUMIFS(Transactions!$N:$N,Transactions!$L:$L,$A328,Transactions!$U:$U,1))</f>
        <v/>
      </c>
      <c r="G328" s="282" t="str">
        <f>IF($A328="","",IFERROR(F328/SUMIFS(Transactions!$D:$D,Transactions!$L:$L,$A328,Transactions!$U:$U,1,Transactions!$A:$A,1),0))</f>
        <v/>
      </c>
      <c r="H328" s="281" t="str">
        <f>IF($A328="","",SUMIFS(Transactions!$O:$O,Transactions!$L:$L,$A328,Transactions!$U:$U,1))</f>
        <v/>
      </c>
      <c r="I328" s="282" t="str">
        <f>IF($A328="","",IFERROR(INDEX(Prices[Current Price],MATCH($A328,Prices[Key],0)),0))</f>
        <v/>
      </c>
      <c r="J328" s="283" t="str">
        <f>IF($A328="","",IFERROR(INDEX(Prices[FX to SGD],MATCH($A328,Prices[Key],0)),1))</f>
        <v/>
      </c>
      <c r="K328" s="281" t="str">
        <f t="shared" si="53"/>
        <v/>
      </c>
      <c r="L328" s="281" t="str">
        <f t="shared" si="54"/>
        <v/>
      </c>
      <c r="M328" s="281" t="str">
        <f t="shared" si="55"/>
        <v/>
      </c>
      <c r="N328" s="284" t="str">
        <f t="shared" si="56"/>
        <v/>
      </c>
      <c r="O328" t="str">
        <f>IF($A328="","",IFERROR(INDEX(Prices[Category],MATCH($A328,Prices[Key],0)),"Uncategorized"))</f>
        <v/>
      </c>
      <c r="P328" s="285" t="str">
        <f t="shared" si="57"/>
        <v/>
      </c>
      <c r="Q328" s="285" t="str">
        <f t="shared" si="58"/>
        <v/>
      </c>
    </row>
    <row r="329" spans="1:17" ht="15" customHeight="1" x14ac:dyDescent="0.2">
      <c r="A329" s="238" t="str">
        <f>IFERROR(INDEX('All Ticker P&amp;L'!$A$2:$A$1001,MATCH(ROWS($A$2:A329),'All Ticker P&amp;L'!$N$2:$N$1001,0)),"")</f>
        <v/>
      </c>
      <c r="B329" s="238" t="str">
        <f t="shared" si="50"/>
        <v/>
      </c>
      <c r="C329" s="238" t="str">
        <f t="shared" si="51"/>
        <v/>
      </c>
      <c r="D329" s="238" t="str">
        <f t="shared" si="52"/>
        <v/>
      </c>
      <c r="E329" s="259" t="str">
        <f>IF($A329="","",SUMIFS(Txn[Signed Units],Txn[Key],$A329))</f>
        <v/>
      </c>
      <c r="F329" s="281" t="str">
        <f>IF($A329="","",SUMIFS(Transactions!$N:$N,Transactions!$L:$L,$A329,Transactions!$U:$U,1))</f>
        <v/>
      </c>
      <c r="G329" s="282" t="str">
        <f>IF($A329="","",IFERROR(F329/SUMIFS(Transactions!$D:$D,Transactions!$L:$L,$A329,Transactions!$U:$U,1,Transactions!$A:$A,1),0))</f>
        <v/>
      </c>
      <c r="H329" s="281" t="str">
        <f>IF($A329="","",SUMIFS(Transactions!$O:$O,Transactions!$L:$L,$A329,Transactions!$U:$U,1))</f>
        <v/>
      </c>
      <c r="I329" s="282" t="str">
        <f>IF($A329="","",IFERROR(INDEX(Prices[Current Price],MATCH($A329,Prices[Key],0)),0))</f>
        <v/>
      </c>
      <c r="J329" s="283" t="str">
        <f>IF($A329="","",IFERROR(INDEX(Prices[FX to SGD],MATCH($A329,Prices[Key],0)),1))</f>
        <v/>
      </c>
      <c r="K329" s="281" t="str">
        <f t="shared" si="53"/>
        <v/>
      </c>
      <c r="L329" s="281" t="str">
        <f t="shared" si="54"/>
        <v/>
      </c>
      <c r="M329" s="281" t="str">
        <f t="shared" si="55"/>
        <v/>
      </c>
      <c r="N329" s="284" t="str">
        <f t="shared" si="56"/>
        <v/>
      </c>
      <c r="O329" t="str">
        <f>IF($A329="","",IFERROR(INDEX(Prices[Category],MATCH($A329,Prices[Key],0)),"Uncategorized"))</f>
        <v/>
      </c>
      <c r="P329" s="285" t="str">
        <f t="shared" si="57"/>
        <v/>
      </c>
      <c r="Q329" s="285" t="str">
        <f t="shared" si="58"/>
        <v/>
      </c>
    </row>
    <row r="330" spans="1:17" ht="15" customHeight="1" x14ac:dyDescent="0.2">
      <c r="A330" s="238" t="str">
        <f>IFERROR(INDEX('All Ticker P&amp;L'!$A$2:$A$1001,MATCH(ROWS($A$2:A330),'All Ticker P&amp;L'!$N$2:$N$1001,0)),"")</f>
        <v/>
      </c>
      <c r="B330" s="238" t="str">
        <f t="shared" si="50"/>
        <v/>
      </c>
      <c r="C330" s="238" t="str">
        <f t="shared" si="51"/>
        <v/>
      </c>
      <c r="D330" s="238" t="str">
        <f t="shared" si="52"/>
        <v/>
      </c>
      <c r="E330" s="259" t="str">
        <f>IF($A330="","",SUMIFS(Txn[Signed Units],Txn[Key],$A330))</f>
        <v/>
      </c>
      <c r="F330" s="281" t="str">
        <f>IF($A330="","",SUMIFS(Transactions!$N:$N,Transactions!$L:$L,$A330,Transactions!$U:$U,1))</f>
        <v/>
      </c>
      <c r="G330" s="282" t="str">
        <f>IF($A330="","",IFERROR(F330/SUMIFS(Transactions!$D:$D,Transactions!$L:$L,$A330,Transactions!$U:$U,1,Transactions!$A:$A,1),0))</f>
        <v/>
      </c>
      <c r="H330" s="281" t="str">
        <f>IF($A330="","",SUMIFS(Transactions!$O:$O,Transactions!$L:$L,$A330,Transactions!$U:$U,1))</f>
        <v/>
      </c>
      <c r="I330" s="282" t="str">
        <f>IF($A330="","",IFERROR(INDEX(Prices[Current Price],MATCH($A330,Prices[Key],0)),0))</f>
        <v/>
      </c>
      <c r="J330" s="283" t="str">
        <f>IF($A330="","",IFERROR(INDEX(Prices[FX to SGD],MATCH($A330,Prices[Key],0)),1))</f>
        <v/>
      </c>
      <c r="K330" s="281" t="str">
        <f t="shared" si="53"/>
        <v/>
      </c>
      <c r="L330" s="281" t="str">
        <f t="shared" si="54"/>
        <v/>
      </c>
      <c r="M330" s="281" t="str">
        <f t="shared" si="55"/>
        <v/>
      </c>
      <c r="N330" s="284" t="str">
        <f t="shared" si="56"/>
        <v/>
      </c>
      <c r="O330" t="str">
        <f>IF($A330="","",IFERROR(INDEX(Prices[Category],MATCH($A330,Prices[Key],0)),"Uncategorized"))</f>
        <v/>
      </c>
      <c r="P330" s="285" t="str">
        <f t="shared" si="57"/>
        <v/>
      </c>
      <c r="Q330" s="285" t="str">
        <f t="shared" si="58"/>
        <v/>
      </c>
    </row>
    <row r="331" spans="1:17" ht="15" customHeight="1" x14ac:dyDescent="0.2">
      <c r="A331" s="238" t="str">
        <f>IFERROR(INDEX('All Ticker P&amp;L'!$A$2:$A$1001,MATCH(ROWS($A$2:A331),'All Ticker P&amp;L'!$N$2:$N$1001,0)),"")</f>
        <v/>
      </c>
      <c r="B331" s="238" t="str">
        <f t="shared" si="50"/>
        <v/>
      </c>
      <c r="C331" s="238" t="str">
        <f t="shared" si="51"/>
        <v/>
      </c>
      <c r="D331" s="238" t="str">
        <f t="shared" si="52"/>
        <v/>
      </c>
      <c r="E331" s="259" t="str">
        <f>IF($A331="","",SUMIFS(Txn[Signed Units],Txn[Key],$A331))</f>
        <v/>
      </c>
      <c r="F331" s="281" t="str">
        <f>IF($A331="","",SUMIFS(Transactions!$N:$N,Transactions!$L:$L,$A331,Transactions!$U:$U,1))</f>
        <v/>
      </c>
      <c r="G331" s="282" t="str">
        <f>IF($A331="","",IFERROR(F331/SUMIFS(Transactions!$D:$D,Transactions!$L:$L,$A331,Transactions!$U:$U,1,Transactions!$A:$A,1),0))</f>
        <v/>
      </c>
      <c r="H331" s="281" t="str">
        <f>IF($A331="","",SUMIFS(Transactions!$O:$O,Transactions!$L:$L,$A331,Transactions!$U:$U,1))</f>
        <v/>
      </c>
      <c r="I331" s="282" t="str">
        <f>IF($A331="","",IFERROR(INDEX(Prices[Current Price],MATCH($A331,Prices[Key],0)),0))</f>
        <v/>
      </c>
      <c r="J331" s="283" t="str">
        <f>IF($A331="","",IFERROR(INDEX(Prices[FX to SGD],MATCH($A331,Prices[Key],0)),1))</f>
        <v/>
      </c>
      <c r="K331" s="281" t="str">
        <f t="shared" si="53"/>
        <v/>
      </c>
      <c r="L331" s="281" t="str">
        <f t="shared" si="54"/>
        <v/>
      </c>
      <c r="M331" s="281" t="str">
        <f t="shared" si="55"/>
        <v/>
      </c>
      <c r="N331" s="284" t="str">
        <f t="shared" si="56"/>
        <v/>
      </c>
      <c r="O331" t="str">
        <f>IF($A331="","",IFERROR(INDEX(Prices[Category],MATCH($A331,Prices[Key],0)),"Uncategorized"))</f>
        <v/>
      </c>
      <c r="P331" s="285" t="str">
        <f t="shared" si="57"/>
        <v/>
      </c>
      <c r="Q331" s="285" t="str">
        <f t="shared" si="58"/>
        <v/>
      </c>
    </row>
    <row r="332" spans="1:17" ht="15" customHeight="1" x14ac:dyDescent="0.2">
      <c r="A332" s="238" t="str">
        <f>IFERROR(INDEX('All Ticker P&amp;L'!$A$2:$A$1001,MATCH(ROWS($A$2:A332),'All Ticker P&amp;L'!$N$2:$N$1001,0)),"")</f>
        <v/>
      </c>
      <c r="B332" s="238" t="str">
        <f t="shared" si="50"/>
        <v/>
      </c>
      <c r="C332" s="238" t="str">
        <f t="shared" si="51"/>
        <v/>
      </c>
      <c r="D332" s="238" t="str">
        <f t="shared" si="52"/>
        <v/>
      </c>
      <c r="E332" s="259" t="str">
        <f>IF($A332="","",SUMIFS(Txn[Signed Units],Txn[Key],$A332))</f>
        <v/>
      </c>
      <c r="F332" s="281" t="str">
        <f>IF($A332="","",SUMIFS(Transactions!$N:$N,Transactions!$L:$L,$A332,Transactions!$U:$U,1))</f>
        <v/>
      </c>
      <c r="G332" s="282" t="str">
        <f>IF($A332="","",IFERROR(F332/SUMIFS(Transactions!$D:$D,Transactions!$L:$L,$A332,Transactions!$U:$U,1,Transactions!$A:$A,1),0))</f>
        <v/>
      </c>
      <c r="H332" s="281" t="str">
        <f>IF($A332="","",SUMIFS(Transactions!$O:$O,Transactions!$L:$L,$A332,Transactions!$U:$U,1))</f>
        <v/>
      </c>
      <c r="I332" s="282" t="str">
        <f>IF($A332="","",IFERROR(INDEX(Prices[Current Price],MATCH($A332,Prices[Key],0)),0))</f>
        <v/>
      </c>
      <c r="J332" s="283" t="str">
        <f>IF($A332="","",IFERROR(INDEX(Prices[FX to SGD],MATCH($A332,Prices[Key],0)),1))</f>
        <v/>
      </c>
      <c r="K332" s="281" t="str">
        <f t="shared" si="53"/>
        <v/>
      </c>
      <c r="L332" s="281" t="str">
        <f t="shared" si="54"/>
        <v/>
      </c>
      <c r="M332" s="281" t="str">
        <f t="shared" si="55"/>
        <v/>
      </c>
      <c r="N332" s="284" t="str">
        <f t="shared" si="56"/>
        <v/>
      </c>
      <c r="O332" t="str">
        <f>IF($A332="","",IFERROR(INDEX(Prices[Category],MATCH($A332,Prices[Key],0)),"Uncategorized"))</f>
        <v/>
      </c>
      <c r="P332" s="285" t="str">
        <f t="shared" si="57"/>
        <v/>
      </c>
      <c r="Q332" s="285" t="str">
        <f t="shared" si="58"/>
        <v/>
      </c>
    </row>
    <row r="333" spans="1:17" ht="15" customHeight="1" x14ac:dyDescent="0.2">
      <c r="A333" s="238" t="str">
        <f>IFERROR(INDEX('All Ticker P&amp;L'!$A$2:$A$1001,MATCH(ROWS($A$2:A333),'All Ticker P&amp;L'!$N$2:$N$1001,0)),"")</f>
        <v/>
      </c>
      <c r="B333" s="238" t="str">
        <f t="shared" si="50"/>
        <v/>
      </c>
      <c r="C333" s="238" t="str">
        <f t="shared" si="51"/>
        <v/>
      </c>
      <c r="D333" s="238" t="str">
        <f t="shared" si="52"/>
        <v/>
      </c>
      <c r="E333" s="259" t="str">
        <f>IF($A333="","",SUMIFS(Txn[Signed Units],Txn[Key],$A333))</f>
        <v/>
      </c>
      <c r="F333" s="281" t="str">
        <f>IF($A333="","",SUMIFS(Transactions!$N:$N,Transactions!$L:$L,$A333,Transactions!$U:$U,1))</f>
        <v/>
      </c>
      <c r="G333" s="282" t="str">
        <f>IF($A333="","",IFERROR(F333/SUMIFS(Transactions!$D:$D,Transactions!$L:$L,$A333,Transactions!$U:$U,1,Transactions!$A:$A,1),0))</f>
        <v/>
      </c>
      <c r="H333" s="281" t="str">
        <f>IF($A333="","",SUMIFS(Transactions!$O:$O,Transactions!$L:$L,$A333,Transactions!$U:$U,1))</f>
        <v/>
      </c>
      <c r="I333" s="282" t="str">
        <f>IF($A333="","",IFERROR(INDEX(Prices[Current Price],MATCH($A333,Prices[Key],0)),0))</f>
        <v/>
      </c>
      <c r="J333" s="283" t="str">
        <f>IF($A333="","",IFERROR(INDEX(Prices[FX to SGD],MATCH($A333,Prices[Key],0)),1))</f>
        <v/>
      </c>
      <c r="K333" s="281" t="str">
        <f t="shared" si="53"/>
        <v/>
      </c>
      <c r="L333" s="281" t="str">
        <f t="shared" si="54"/>
        <v/>
      </c>
      <c r="M333" s="281" t="str">
        <f t="shared" si="55"/>
        <v/>
      </c>
      <c r="N333" s="284" t="str">
        <f t="shared" si="56"/>
        <v/>
      </c>
      <c r="O333" t="str">
        <f>IF($A333="","",IFERROR(INDEX(Prices[Category],MATCH($A333,Prices[Key],0)),"Uncategorized"))</f>
        <v/>
      </c>
      <c r="P333" s="285" t="str">
        <f t="shared" si="57"/>
        <v/>
      </c>
      <c r="Q333" s="285" t="str">
        <f t="shared" si="58"/>
        <v/>
      </c>
    </row>
    <row r="334" spans="1:17" ht="15" customHeight="1" x14ac:dyDescent="0.2">
      <c r="A334" s="238" t="str">
        <f>IFERROR(INDEX('All Ticker P&amp;L'!$A$2:$A$1001,MATCH(ROWS($A$2:A334),'All Ticker P&amp;L'!$N$2:$N$1001,0)),"")</f>
        <v/>
      </c>
      <c r="B334" s="238" t="str">
        <f t="shared" si="50"/>
        <v/>
      </c>
      <c r="C334" s="238" t="str">
        <f t="shared" si="51"/>
        <v/>
      </c>
      <c r="D334" s="238" t="str">
        <f t="shared" si="52"/>
        <v/>
      </c>
      <c r="E334" s="259" t="str">
        <f>IF($A334="","",SUMIFS(Txn[Signed Units],Txn[Key],$A334))</f>
        <v/>
      </c>
      <c r="F334" s="281" t="str">
        <f>IF($A334="","",SUMIFS(Transactions!$N:$N,Transactions!$L:$L,$A334,Transactions!$U:$U,1))</f>
        <v/>
      </c>
      <c r="G334" s="282" t="str">
        <f>IF($A334="","",IFERROR(F334/SUMIFS(Transactions!$D:$D,Transactions!$L:$L,$A334,Transactions!$U:$U,1,Transactions!$A:$A,1),0))</f>
        <v/>
      </c>
      <c r="H334" s="281" t="str">
        <f>IF($A334="","",SUMIFS(Transactions!$O:$O,Transactions!$L:$L,$A334,Transactions!$U:$U,1))</f>
        <v/>
      </c>
      <c r="I334" s="282" t="str">
        <f>IF($A334="","",IFERROR(INDEX(Prices[Current Price],MATCH($A334,Prices[Key],0)),0))</f>
        <v/>
      </c>
      <c r="J334" s="283" t="str">
        <f>IF($A334="","",IFERROR(INDEX(Prices[FX to SGD],MATCH($A334,Prices[Key],0)),1))</f>
        <v/>
      </c>
      <c r="K334" s="281" t="str">
        <f t="shared" si="53"/>
        <v/>
      </c>
      <c r="L334" s="281" t="str">
        <f t="shared" si="54"/>
        <v/>
      </c>
      <c r="M334" s="281" t="str">
        <f t="shared" si="55"/>
        <v/>
      </c>
      <c r="N334" s="284" t="str">
        <f t="shared" si="56"/>
        <v/>
      </c>
      <c r="O334" t="str">
        <f>IF($A334="","",IFERROR(INDEX(Prices[Category],MATCH($A334,Prices[Key],0)),"Uncategorized"))</f>
        <v/>
      </c>
      <c r="P334" s="285" t="str">
        <f t="shared" si="57"/>
        <v/>
      </c>
      <c r="Q334" s="285" t="str">
        <f t="shared" si="58"/>
        <v/>
      </c>
    </row>
    <row r="335" spans="1:17" ht="15" customHeight="1" x14ac:dyDescent="0.2">
      <c r="A335" s="238" t="str">
        <f>IFERROR(INDEX('All Ticker P&amp;L'!$A$2:$A$1001,MATCH(ROWS($A$2:A335),'All Ticker P&amp;L'!$N$2:$N$1001,0)),"")</f>
        <v/>
      </c>
      <c r="B335" s="238" t="str">
        <f t="shared" si="50"/>
        <v/>
      </c>
      <c r="C335" s="238" t="str">
        <f t="shared" si="51"/>
        <v/>
      </c>
      <c r="D335" s="238" t="str">
        <f t="shared" si="52"/>
        <v/>
      </c>
      <c r="E335" s="259" t="str">
        <f>IF($A335="","",SUMIFS(Txn[Signed Units],Txn[Key],$A335))</f>
        <v/>
      </c>
      <c r="F335" s="281" t="str">
        <f>IF($A335="","",SUMIFS(Transactions!$N:$N,Transactions!$L:$L,$A335,Transactions!$U:$U,1))</f>
        <v/>
      </c>
      <c r="G335" s="282" t="str">
        <f>IF($A335="","",IFERROR(F335/SUMIFS(Transactions!$D:$D,Transactions!$L:$L,$A335,Transactions!$U:$U,1,Transactions!$A:$A,1),0))</f>
        <v/>
      </c>
      <c r="H335" s="281" t="str">
        <f>IF($A335="","",SUMIFS(Transactions!$O:$O,Transactions!$L:$L,$A335,Transactions!$U:$U,1))</f>
        <v/>
      </c>
      <c r="I335" s="282" t="str">
        <f>IF($A335="","",IFERROR(INDEX(Prices[Current Price],MATCH($A335,Prices[Key],0)),0))</f>
        <v/>
      </c>
      <c r="J335" s="283" t="str">
        <f>IF($A335="","",IFERROR(INDEX(Prices[FX to SGD],MATCH($A335,Prices[Key],0)),1))</f>
        <v/>
      </c>
      <c r="K335" s="281" t="str">
        <f t="shared" si="53"/>
        <v/>
      </c>
      <c r="L335" s="281" t="str">
        <f t="shared" si="54"/>
        <v/>
      </c>
      <c r="M335" s="281" t="str">
        <f t="shared" si="55"/>
        <v/>
      </c>
      <c r="N335" s="284" t="str">
        <f t="shared" si="56"/>
        <v/>
      </c>
      <c r="O335" t="str">
        <f>IF($A335="","",IFERROR(INDEX(Prices[Category],MATCH($A335,Prices[Key],0)),"Uncategorized"))</f>
        <v/>
      </c>
      <c r="P335" s="285" t="str">
        <f t="shared" si="57"/>
        <v/>
      </c>
      <c r="Q335" s="285" t="str">
        <f t="shared" si="58"/>
        <v/>
      </c>
    </row>
    <row r="336" spans="1:17" ht="15" customHeight="1" x14ac:dyDescent="0.2">
      <c r="A336" s="238" t="str">
        <f>IFERROR(INDEX('All Ticker P&amp;L'!$A$2:$A$1001,MATCH(ROWS($A$2:A336),'All Ticker P&amp;L'!$N$2:$N$1001,0)),"")</f>
        <v/>
      </c>
      <c r="B336" s="238" t="str">
        <f t="shared" si="50"/>
        <v/>
      </c>
      <c r="C336" s="238" t="str">
        <f t="shared" si="51"/>
        <v/>
      </c>
      <c r="D336" s="238" t="str">
        <f t="shared" si="52"/>
        <v/>
      </c>
      <c r="E336" s="259" t="str">
        <f>IF($A336="","",SUMIFS(Txn[Signed Units],Txn[Key],$A336))</f>
        <v/>
      </c>
      <c r="F336" s="281" t="str">
        <f>IF($A336="","",SUMIFS(Transactions!$N:$N,Transactions!$L:$L,$A336,Transactions!$U:$U,1))</f>
        <v/>
      </c>
      <c r="G336" s="282" t="str">
        <f>IF($A336="","",IFERROR(F336/SUMIFS(Transactions!$D:$D,Transactions!$L:$L,$A336,Transactions!$U:$U,1,Transactions!$A:$A,1),0))</f>
        <v/>
      </c>
      <c r="H336" s="281" t="str">
        <f>IF($A336="","",SUMIFS(Transactions!$O:$O,Transactions!$L:$L,$A336,Transactions!$U:$U,1))</f>
        <v/>
      </c>
      <c r="I336" s="282" t="str">
        <f>IF($A336="","",IFERROR(INDEX(Prices[Current Price],MATCH($A336,Prices[Key],0)),0))</f>
        <v/>
      </c>
      <c r="J336" s="283" t="str">
        <f>IF($A336="","",IFERROR(INDEX(Prices[FX to SGD],MATCH($A336,Prices[Key],0)),1))</f>
        <v/>
      </c>
      <c r="K336" s="281" t="str">
        <f t="shared" si="53"/>
        <v/>
      </c>
      <c r="L336" s="281" t="str">
        <f t="shared" si="54"/>
        <v/>
      </c>
      <c r="M336" s="281" t="str">
        <f t="shared" si="55"/>
        <v/>
      </c>
      <c r="N336" s="284" t="str">
        <f t="shared" si="56"/>
        <v/>
      </c>
      <c r="O336" t="str">
        <f>IF($A336="","",IFERROR(INDEX(Prices[Category],MATCH($A336,Prices[Key],0)),"Uncategorized"))</f>
        <v/>
      </c>
      <c r="P336" s="285" t="str">
        <f t="shared" si="57"/>
        <v/>
      </c>
      <c r="Q336" s="285" t="str">
        <f t="shared" si="58"/>
        <v/>
      </c>
    </row>
    <row r="337" spans="1:17" ht="15" customHeight="1" x14ac:dyDescent="0.2">
      <c r="A337" s="238" t="str">
        <f>IFERROR(INDEX('All Ticker P&amp;L'!$A$2:$A$1001,MATCH(ROWS($A$2:A337),'All Ticker P&amp;L'!$N$2:$N$1001,0)),"")</f>
        <v/>
      </c>
      <c r="B337" s="238" t="str">
        <f t="shared" si="50"/>
        <v/>
      </c>
      <c r="C337" s="238" t="str">
        <f t="shared" si="51"/>
        <v/>
      </c>
      <c r="D337" s="238" t="str">
        <f t="shared" si="52"/>
        <v/>
      </c>
      <c r="E337" s="259" t="str">
        <f>IF($A337="","",SUMIFS(Txn[Signed Units],Txn[Key],$A337))</f>
        <v/>
      </c>
      <c r="F337" s="281" t="str">
        <f>IF($A337="","",SUMIFS(Transactions!$N:$N,Transactions!$L:$L,$A337,Transactions!$U:$U,1))</f>
        <v/>
      </c>
      <c r="G337" s="282" t="str">
        <f>IF($A337="","",IFERROR(F337/SUMIFS(Transactions!$D:$D,Transactions!$L:$L,$A337,Transactions!$U:$U,1,Transactions!$A:$A,1),0))</f>
        <v/>
      </c>
      <c r="H337" s="281" t="str">
        <f>IF($A337="","",SUMIFS(Transactions!$O:$O,Transactions!$L:$L,$A337,Transactions!$U:$U,1))</f>
        <v/>
      </c>
      <c r="I337" s="282" t="str">
        <f>IF($A337="","",IFERROR(INDEX(Prices[Current Price],MATCH($A337,Prices[Key],0)),0))</f>
        <v/>
      </c>
      <c r="J337" s="283" t="str">
        <f>IF($A337="","",IFERROR(INDEX(Prices[FX to SGD],MATCH($A337,Prices[Key],0)),1))</f>
        <v/>
      </c>
      <c r="K337" s="281" t="str">
        <f t="shared" si="53"/>
        <v/>
      </c>
      <c r="L337" s="281" t="str">
        <f t="shared" si="54"/>
        <v/>
      </c>
      <c r="M337" s="281" t="str">
        <f t="shared" si="55"/>
        <v/>
      </c>
      <c r="N337" s="284" t="str">
        <f t="shared" si="56"/>
        <v/>
      </c>
      <c r="O337" t="str">
        <f>IF($A337="","",IFERROR(INDEX(Prices[Category],MATCH($A337,Prices[Key],0)),"Uncategorized"))</f>
        <v/>
      </c>
      <c r="P337" s="285" t="str">
        <f t="shared" si="57"/>
        <v/>
      </c>
      <c r="Q337" s="285" t="str">
        <f t="shared" si="58"/>
        <v/>
      </c>
    </row>
    <row r="338" spans="1:17" ht="15" customHeight="1" x14ac:dyDescent="0.2">
      <c r="A338" s="238" t="str">
        <f>IFERROR(INDEX('All Ticker P&amp;L'!$A$2:$A$1001,MATCH(ROWS($A$2:A338),'All Ticker P&amp;L'!$N$2:$N$1001,0)),"")</f>
        <v/>
      </c>
      <c r="B338" s="238" t="str">
        <f t="shared" si="50"/>
        <v/>
      </c>
      <c r="C338" s="238" t="str">
        <f t="shared" si="51"/>
        <v/>
      </c>
      <c r="D338" s="238" t="str">
        <f t="shared" si="52"/>
        <v/>
      </c>
      <c r="E338" s="259" t="str">
        <f>IF($A338="","",SUMIFS(Txn[Signed Units],Txn[Key],$A338))</f>
        <v/>
      </c>
      <c r="F338" s="281" t="str">
        <f>IF($A338="","",SUMIFS(Transactions!$N:$N,Transactions!$L:$L,$A338,Transactions!$U:$U,1))</f>
        <v/>
      </c>
      <c r="G338" s="282" t="str">
        <f>IF($A338="","",IFERROR(F338/SUMIFS(Transactions!$D:$D,Transactions!$L:$L,$A338,Transactions!$U:$U,1,Transactions!$A:$A,1),0))</f>
        <v/>
      </c>
      <c r="H338" s="281" t="str">
        <f>IF($A338="","",SUMIFS(Transactions!$O:$O,Transactions!$L:$L,$A338,Transactions!$U:$U,1))</f>
        <v/>
      </c>
      <c r="I338" s="282" t="str">
        <f>IF($A338="","",IFERROR(INDEX(Prices[Current Price],MATCH($A338,Prices[Key],0)),0))</f>
        <v/>
      </c>
      <c r="J338" s="283" t="str">
        <f>IF($A338="","",IFERROR(INDEX(Prices[FX to SGD],MATCH($A338,Prices[Key],0)),1))</f>
        <v/>
      </c>
      <c r="K338" s="281" t="str">
        <f t="shared" si="53"/>
        <v/>
      </c>
      <c r="L338" s="281" t="str">
        <f t="shared" si="54"/>
        <v/>
      </c>
      <c r="M338" s="281" t="str">
        <f t="shared" si="55"/>
        <v/>
      </c>
      <c r="N338" s="284" t="str">
        <f t="shared" si="56"/>
        <v/>
      </c>
      <c r="O338" t="str">
        <f>IF($A338="","",IFERROR(INDEX(Prices[Category],MATCH($A338,Prices[Key],0)),"Uncategorized"))</f>
        <v/>
      </c>
      <c r="P338" s="285" t="str">
        <f t="shared" si="57"/>
        <v/>
      </c>
      <c r="Q338" s="285" t="str">
        <f t="shared" si="58"/>
        <v/>
      </c>
    </row>
    <row r="339" spans="1:17" ht="15" customHeight="1" x14ac:dyDescent="0.2">
      <c r="A339" s="238" t="str">
        <f>IFERROR(INDEX('All Ticker P&amp;L'!$A$2:$A$1001,MATCH(ROWS($A$2:A339),'All Ticker P&amp;L'!$N$2:$N$1001,0)),"")</f>
        <v/>
      </c>
      <c r="B339" s="238" t="str">
        <f t="shared" si="50"/>
        <v/>
      </c>
      <c r="C339" s="238" t="str">
        <f t="shared" si="51"/>
        <v/>
      </c>
      <c r="D339" s="238" t="str">
        <f t="shared" si="52"/>
        <v/>
      </c>
      <c r="E339" s="259" t="str">
        <f>IF($A339="","",SUMIFS(Txn[Signed Units],Txn[Key],$A339))</f>
        <v/>
      </c>
      <c r="F339" s="281" t="str">
        <f>IF($A339="","",SUMIFS(Transactions!$N:$N,Transactions!$L:$L,$A339,Transactions!$U:$U,1))</f>
        <v/>
      </c>
      <c r="G339" s="282" t="str">
        <f>IF($A339="","",IFERROR(F339/SUMIFS(Transactions!$D:$D,Transactions!$L:$L,$A339,Transactions!$U:$U,1,Transactions!$A:$A,1),0))</f>
        <v/>
      </c>
      <c r="H339" s="281" t="str">
        <f>IF($A339="","",SUMIFS(Transactions!$O:$O,Transactions!$L:$L,$A339,Transactions!$U:$U,1))</f>
        <v/>
      </c>
      <c r="I339" s="282" t="str">
        <f>IF($A339="","",IFERROR(INDEX(Prices[Current Price],MATCH($A339,Prices[Key],0)),0))</f>
        <v/>
      </c>
      <c r="J339" s="283" t="str">
        <f>IF($A339="","",IFERROR(INDEX(Prices[FX to SGD],MATCH($A339,Prices[Key],0)),1))</f>
        <v/>
      </c>
      <c r="K339" s="281" t="str">
        <f t="shared" si="53"/>
        <v/>
      </c>
      <c r="L339" s="281" t="str">
        <f t="shared" si="54"/>
        <v/>
      </c>
      <c r="M339" s="281" t="str">
        <f t="shared" si="55"/>
        <v/>
      </c>
      <c r="N339" s="284" t="str">
        <f t="shared" si="56"/>
        <v/>
      </c>
      <c r="O339" t="str">
        <f>IF($A339="","",IFERROR(INDEX(Prices[Category],MATCH($A339,Prices[Key],0)),"Uncategorized"))</f>
        <v/>
      </c>
      <c r="P339" s="285" t="str">
        <f t="shared" si="57"/>
        <v/>
      </c>
      <c r="Q339" s="285" t="str">
        <f t="shared" si="58"/>
        <v/>
      </c>
    </row>
    <row r="340" spans="1:17" ht="15" customHeight="1" x14ac:dyDescent="0.2">
      <c r="A340" s="238" t="str">
        <f>IFERROR(INDEX('All Ticker P&amp;L'!$A$2:$A$1001,MATCH(ROWS($A$2:A340),'All Ticker P&amp;L'!$N$2:$N$1001,0)),"")</f>
        <v/>
      </c>
      <c r="B340" s="238" t="str">
        <f t="shared" si="50"/>
        <v/>
      </c>
      <c r="C340" s="238" t="str">
        <f t="shared" si="51"/>
        <v/>
      </c>
      <c r="D340" s="238" t="str">
        <f t="shared" si="52"/>
        <v/>
      </c>
      <c r="E340" s="259" t="str">
        <f>IF($A340="","",SUMIFS(Txn[Signed Units],Txn[Key],$A340))</f>
        <v/>
      </c>
      <c r="F340" s="281" t="str">
        <f>IF($A340="","",SUMIFS(Transactions!$N:$N,Transactions!$L:$L,$A340,Transactions!$U:$U,1))</f>
        <v/>
      </c>
      <c r="G340" s="282" t="str">
        <f>IF($A340="","",IFERROR(F340/SUMIFS(Transactions!$D:$D,Transactions!$L:$L,$A340,Transactions!$U:$U,1,Transactions!$A:$A,1),0))</f>
        <v/>
      </c>
      <c r="H340" s="281" t="str">
        <f>IF($A340="","",SUMIFS(Transactions!$O:$O,Transactions!$L:$L,$A340,Transactions!$U:$U,1))</f>
        <v/>
      </c>
      <c r="I340" s="282" t="str">
        <f>IF($A340="","",IFERROR(INDEX(Prices[Current Price],MATCH($A340,Prices[Key],0)),0))</f>
        <v/>
      </c>
      <c r="J340" s="283" t="str">
        <f>IF($A340="","",IFERROR(INDEX(Prices[FX to SGD],MATCH($A340,Prices[Key],0)),1))</f>
        <v/>
      </c>
      <c r="K340" s="281" t="str">
        <f t="shared" si="53"/>
        <v/>
      </c>
      <c r="L340" s="281" t="str">
        <f t="shared" si="54"/>
        <v/>
      </c>
      <c r="M340" s="281" t="str">
        <f t="shared" si="55"/>
        <v/>
      </c>
      <c r="N340" s="284" t="str">
        <f t="shared" si="56"/>
        <v/>
      </c>
      <c r="O340" t="str">
        <f>IF($A340="","",IFERROR(INDEX(Prices[Category],MATCH($A340,Prices[Key],0)),"Uncategorized"))</f>
        <v/>
      </c>
      <c r="P340" s="285" t="str">
        <f t="shared" si="57"/>
        <v/>
      </c>
      <c r="Q340" s="285" t="str">
        <f t="shared" si="58"/>
        <v/>
      </c>
    </row>
    <row r="341" spans="1:17" ht="15" customHeight="1" x14ac:dyDescent="0.2">
      <c r="A341" s="238" t="str">
        <f>IFERROR(INDEX('All Ticker P&amp;L'!$A$2:$A$1001,MATCH(ROWS($A$2:A341),'All Ticker P&amp;L'!$N$2:$N$1001,0)),"")</f>
        <v/>
      </c>
      <c r="B341" s="238" t="str">
        <f t="shared" si="50"/>
        <v/>
      </c>
      <c r="C341" s="238" t="str">
        <f t="shared" si="51"/>
        <v/>
      </c>
      <c r="D341" s="238" t="str">
        <f t="shared" si="52"/>
        <v/>
      </c>
      <c r="E341" s="259" t="str">
        <f>IF($A341="","",SUMIFS(Txn[Signed Units],Txn[Key],$A341))</f>
        <v/>
      </c>
      <c r="F341" s="281" t="str">
        <f>IF($A341="","",SUMIFS(Transactions!$N:$N,Transactions!$L:$L,$A341,Transactions!$U:$U,1))</f>
        <v/>
      </c>
      <c r="G341" s="282" t="str">
        <f>IF($A341="","",IFERROR(F341/SUMIFS(Transactions!$D:$D,Transactions!$L:$L,$A341,Transactions!$U:$U,1,Transactions!$A:$A,1),0))</f>
        <v/>
      </c>
      <c r="H341" s="281" t="str">
        <f>IF($A341="","",SUMIFS(Transactions!$O:$O,Transactions!$L:$L,$A341,Transactions!$U:$U,1))</f>
        <v/>
      </c>
      <c r="I341" s="282" t="str">
        <f>IF($A341="","",IFERROR(INDEX(Prices[Current Price],MATCH($A341,Prices[Key],0)),0))</f>
        <v/>
      </c>
      <c r="J341" s="283" t="str">
        <f>IF($A341="","",IFERROR(INDEX(Prices[FX to SGD],MATCH($A341,Prices[Key],0)),1))</f>
        <v/>
      </c>
      <c r="K341" s="281" t="str">
        <f t="shared" si="53"/>
        <v/>
      </c>
      <c r="L341" s="281" t="str">
        <f t="shared" si="54"/>
        <v/>
      </c>
      <c r="M341" s="281" t="str">
        <f t="shared" si="55"/>
        <v/>
      </c>
      <c r="N341" s="284" t="str">
        <f t="shared" si="56"/>
        <v/>
      </c>
      <c r="O341" t="str">
        <f>IF($A341="","",IFERROR(INDEX(Prices[Category],MATCH($A341,Prices[Key],0)),"Uncategorized"))</f>
        <v/>
      </c>
      <c r="P341" s="285" t="str">
        <f t="shared" si="57"/>
        <v/>
      </c>
      <c r="Q341" s="285" t="str">
        <f t="shared" si="58"/>
        <v/>
      </c>
    </row>
    <row r="342" spans="1:17" ht="15" customHeight="1" x14ac:dyDescent="0.2">
      <c r="A342" s="238" t="str">
        <f>IFERROR(INDEX('All Ticker P&amp;L'!$A$2:$A$1001,MATCH(ROWS($A$2:A342),'All Ticker P&amp;L'!$N$2:$N$1001,0)),"")</f>
        <v/>
      </c>
      <c r="B342" s="238" t="str">
        <f t="shared" si="50"/>
        <v/>
      </c>
      <c r="C342" s="238" t="str">
        <f t="shared" si="51"/>
        <v/>
      </c>
      <c r="D342" s="238" t="str">
        <f t="shared" si="52"/>
        <v/>
      </c>
      <c r="E342" s="259" t="str">
        <f>IF($A342="","",SUMIFS(Txn[Signed Units],Txn[Key],$A342))</f>
        <v/>
      </c>
      <c r="F342" s="281" t="str">
        <f>IF($A342="","",SUMIFS(Transactions!$N:$N,Transactions!$L:$L,$A342,Transactions!$U:$U,1))</f>
        <v/>
      </c>
      <c r="G342" s="282" t="str">
        <f>IF($A342="","",IFERROR(F342/SUMIFS(Transactions!$D:$D,Transactions!$L:$L,$A342,Transactions!$U:$U,1,Transactions!$A:$A,1),0))</f>
        <v/>
      </c>
      <c r="H342" s="281" t="str">
        <f>IF($A342="","",SUMIFS(Transactions!$O:$O,Transactions!$L:$L,$A342,Transactions!$U:$U,1))</f>
        <v/>
      </c>
      <c r="I342" s="282" t="str">
        <f>IF($A342="","",IFERROR(INDEX(Prices[Current Price],MATCH($A342,Prices[Key],0)),0))</f>
        <v/>
      </c>
      <c r="J342" s="283" t="str">
        <f>IF($A342="","",IFERROR(INDEX(Prices[FX to SGD],MATCH($A342,Prices[Key],0)),1))</f>
        <v/>
      </c>
      <c r="K342" s="281" t="str">
        <f t="shared" si="53"/>
        <v/>
      </c>
      <c r="L342" s="281" t="str">
        <f t="shared" si="54"/>
        <v/>
      </c>
      <c r="M342" s="281" t="str">
        <f t="shared" si="55"/>
        <v/>
      </c>
      <c r="N342" s="284" t="str">
        <f t="shared" si="56"/>
        <v/>
      </c>
      <c r="O342" t="str">
        <f>IF($A342="","",IFERROR(INDEX(Prices[Category],MATCH($A342,Prices[Key],0)),"Uncategorized"))</f>
        <v/>
      </c>
      <c r="P342" s="285" t="str">
        <f t="shared" si="57"/>
        <v/>
      </c>
      <c r="Q342" s="285" t="str">
        <f t="shared" si="58"/>
        <v/>
      </c>
    </row>
    <row r="343" spans="1:17" ht="15" customHeight="1" x14ac:dyDescent="0.2">
      <c r="A343" s="238" t="str">
        <f>IFERROR(INDEX('All Ticker P&amp;L'!$A$2:$A$1001,MATCH(ROWS($A$2:A343),'All Ticker P&amp;L'!$N$2:$N$1001,0)),"")</f>
        <v/>
      </c>
      <c r="B343" s="238" t="str">
        <f t="shared" si="50"/>
        <v/>
      </c>
      <c r="C343" s="238" t="str">
        <f t="shared" si="51"/>
        <v/>
      </c>
      <c r="D343" s="238" t="str">
        <f t="shared" si="52"/>
        <v/>
      </c>
      <c r="E343" s="259" t="str">
        <f>IF($A343="","",SUMIFS(Txn[Signed Units],Txn[Key],$A343))</f>
        <v/>
      </c>
      <c r="F343" s="281" t="str">
        <f>IF($A343="","",SUMIFS(Transactions!$N:$N,Transactions!$L:$L,$A343,Transactions!$U:$U,1))</f>
        <v/>
      </c>
      <c r="G343" s="282" t="str">
        <f>IF($A343="","",IFERROR(F343/SUMIFS(Transactions!$D:$D,Transactions!$L:$L,$A343,Transactions!$U:$U,1,Transactions!$A:$A,1),0))</f>
        <v/>
      </c>
      <c r="H343" s="281" t="str">
        <f>IF($A343="","",SUMIFS(Transactions!$O:$O,Transactions!$L:$L,$A343,Transactions!$U:$U,1))</f>
        <v/>
      </c>
      <c r="I343" s="282" t="str">
        <f>IF($A343="","",IFERROR(INDEX(Prices[Current Price],MATCH($A343,Prices[Key],0)),0))</f>
        <v/>
      </c>
      <c r="J343" s="283" t="str">
        <f>IF($A343="","",IFERROR(INDEX(Prices[FX to SGD],MATCH($A343,Prices[Key],0)),1))</f>
        <v/>
      </c>
      <c r="K343" s="281" t="str">
        <f t="shared" si="53"/>
        <v/>
      </c>
      <c r="L343" s="281" t="str">
        <f t="shared" si="54"/>
        <v/>
      </c>
      <c r="M343" s="281" t="str">
        <f t="shared" si="55"/>
        <v/>
      </c>
      <c r="N343" s="284" t="str">
        <f t="shared" si="56"/>
        <v/>
      </c>
      <c r="O343" t="str">
        <f>IF($A343="","",IFERROR(INDEX(Prices[Category],MATCH($A343,Prices[Key],0)),"Uncategorized"))</f>
        <v/>
      </c>
      <c r="P343" s="285" t="str">
        <f t="shared" si="57"/>
        <v/>
      </c>
      <c r="Q343" s="285" t="str">
        <f t="shared" si="58"/>
        <v/>
      </c>
    </row>
    <row r="344" spans="1:17" ht="15" customHeight="1" x14ac:dyDescent="0.2">
      <c r="A344" s="238" t="str">
        <f>IFERROR(INDEX('All Ticker P&amp;L'!$A$2:$A$1001,MATCH(ROWS($A$2:A344),'All Ticker P&amp;L'!$N$2:$N$1001,0)),"")</f>
        <v/>
      </c>
      <c r="B344" s="238" t="str">
        <f t="shared" si="50"/>
        <v/>
      </c>
      <c r="C344" s="238" t="str">
        <f t="shared" si="51"/>
        <v/>
      </c>
      <c r="D344" s="238" t="str">
        <f t="shared" si="52"/>
        <v/>
      </c>
      <c r="E344" s="259" t="str">
        <f>IF($A344="","",SUMIFS(Txn[Signed Units],Txn[Key],$A344))</f>
        <v/>
      </c>
      <c r="F344" s="281" t="str">
        <f>IF($A344="","",SUMIFS(Transactions!$N:$N,Transactions!$L:$L,$A344,Transactions!$U:$U,1))</f>
        <v/>
      </c>
      <c r="G344" s="282" t="str">
        <f>IF($A344="","",IFERROR(F344/SUMIFS(Transactions!$D:$D,Transactions!$L:$L,$A344,Transactions!$U:$U,1,Transactions!$A:$A,1),0))</f>
        <v/>
      </c>
      <c r="H344" s="281" t="str">
        <f>IF($A344="","",SUMIFS(Transactions!$O:$O,Transactions!$L:$L,$A344,Transactions!$U:$U,1))</f>
        <v/>
      </c>
      <c r="I344" s="282" t="str">
        <f>IF($A344="","",IFERROR(INDEX(Prices[Current Price],MATCH($A344,Prices[Key],0)),0))</f>
        <v/>
      </c>
      <c r="J344" s="283" t="str">
        <f>IF($A344="","",IFERROR(INDEX(Prices[FX to SGD],MATCH($A344,Prices[Key],0)),1))</f>
        <v/>
      </c>
      <c r="K344" s="281" t="str">
        <f t="shared" si="53"/>
        <v/>
      </c>
      <c r="L344" s="281" t="str">
        <f t="shared" si="54"/>
        <v/>
      </c>
      <c r="M344" s="281" t="str">
        <f t="shared" si="55"/>
        <v/>
      </c>
      <c r="N344" s="284" t="str">
        <f t="shared" si="56"/>
        <v/>
      </c>
      <c r="O344" t="str">
        <f>IF($A344="","",IFERROR(INDEX(Prices[Category],MATCH($A344,Prices[Key],0)),"Uncategorized"))</f>
        <v/>
      </c>
      <c r="P344" s="285" t="str">
        <f t="shared" si="57"/>
        <v/>
      </c>
      <c r="Q344" s="285" t="str">
        <f t="shared" si="58"/>
        <v/>
      </c>
    </row>
    <row r="345" spans="1:17" ht="15" customHeight="1" x14ac:dyDescent="0.2">
      <c r="A345" s="238" t="str">
        <f>IFERROR(INDEX('All Ticker P&amp;L'!$A$2:$A$1001,MATCH(ROWS($A$2:A345),'All Ticker P&amp;L'!$N$2:$N$1001,0)),"")</f>
        <v/>
      </c>
      <c r="B345" s="238" t="str">
        <f t="shared" si="50"/>
        <v/>
      </c>
      <c r="C345" s="238" t="str">
        <f t="shared" si="51"/>
        <v/>
      </c>
      <c r="D345" s="238" t="str">
        <f t="shared" si="52"/>
        <v/>
      </c>
      <c r="E345" s="259" t="str">
        <f>IF($A345="","",SUMIFS(Txn[Signed Units],Txn[Key],$A345))</f>
        <v/>
      </c>
      <c r="F345" s="281" t="str">
        <f>IF($A345="","",SUMIFS(Transactions!$N:$N,Transactions!$L:$L,$A345,Transactions!$U:$U,1))</f>
        <v/>
      </c>
      <c r="G345" s="282" t="str">
        <f>IF($A345="","",IFERROR(F345/SUMIFS(Transactions!$D:$D,Transactions!$L:$L,$A345,Transactions!$U:$U,1,Transactions!$A:$A,1),0))</f>
        <v/>
      </c>
      <c r="H345" s="281" t="str">
        <f>IF($A345="","",SUMIFS(Transactions!$O:$O,Transactions!$L:$L,$A345,Transactions!$U:$U,1))</f>
        <v/>
      </c>
      <c r="I345" s="282" t="str">
        <f>IF($A345="","",IFERROR(INDEX(Prices[Current Price],MATCH($A345,Prices[Key],0)),0))</f>
        <v/>
      </c>
      <c r="J345" s="283" t="str">
        <f>IF($A345="","",IFERROR(INDEX(Prices[FX to SGD],MATCH($A345,Prices[Key],0)),1))</f>
        <v/>
      </c>
      <c r="K345" s="281" t="str">
        <f t="shared" si="53"/>
        <v/>
      </c>
      <c r="L345" s="281" t="str">
        <f t="shared" si="54"/>
        <v/>
      </c>
      <c r="M345" s="281" t="str">
        <f t="shared" si="55"/>
        <v/>
      </c>
      <c r="N345" s="284" t="str">
        <f t="shared" si="56"/>
        <v/>
      </c>
      <c r="O345" t="str">
        <f>IF($A345="","",IFERROR(INDEX(Prices[Category],MATCH($A345,Prices[Key],0)),"Uncategorized"))</f>
        <v/>
      </c>
      <c r="P345" s="285" t="str">
        <f t="shared" si="57"/>
        <v/>
      </c>
      <c r="Q345" s="285" t="str">
        <f t="shared" si="58"/>
        <v/>
      </c>
    </row>
    <row r="346" spans="1:17" ht="15" customHeight="1" x14ac:dyDescent="0.2">
      <c r="A346" s="238" t="str">
        <f>IFERROR(INDEX('All Ticker P&amp;L'!$A$2:$A$1001,MATCH(ROWS($A$2:A346),'All Ticker P&amp;L'!$N$2:$N$1001,0)),"")</f>
        <v/>
      </c>
      <c r="B346" s="238" t="str">
        <f t="shared" si="50"/>
        <v/>
      </c>
      <c r="C346" s="238" t="str">
        <f t="shared" si="51"/>
        <v/>
      </c>
      <c r="D346" s="238" t="str">
        <f t="shared" si="52"/>
        <v/>
      </c>
      <c r="E346" s="259" t="str">
        <f>IF($A346="","",SUMIFS(Txn[Signed Units],Txn[Key],$A346))</f>
        <v/>
      </c>
      <c r="F346" s="281" t="str">
        <f>IF($A346="","",SUMIFS(Transactions!$N:$N,Transactions!$L:$L,$A346,Transactions!$U:$U,1))</f>
        <v/>
      </c>
      <c r="G346" s="282" t="str">
        <f>IF($A346="","",IFERROR(F346/SUMIFS(Transactions!$D:$D,Transactions!$L:$L,$A346,Transactions!$U:$U,1,Transactions!$A:$A,1),0))</f>
        <v/>
      </c>
      <c r="H346" s="281" t="str">
        <f>IF($A346="","",SUMIFS(Transactions!$O:$O,Transactions!$L:$L,$A346,Transactions!$U:$U,1))</f>
        <v/>
      </c>
      <c r="I346" s="282" t="str">
        <f>IF($A346="","",IFERROR(INDEX(Prices[Current Price],MATCH($A346,Prices[Key],0)),0))</f>
        <v/>
      </c>
      <c r="J346" s="283" t="str">
        <f>IF($A346="","",IFERROR(INDEX(Prices[FX to SGD],MATCH($A346,Prices[Key],0)),1))</f>
        <v/>
      </c>
      <c r="K346" s="281" t="str">
        <f t="shared" si="53"/>
        <v/>
      </c>
      <c r="L346" s="281" t="str">
        <f t="shared" si="54"/>
        <v/>
      </c>
      <c r="M346" s="281" t="str">
        <f t="shared" si="55"/>
        <v/>
      </c>
      <c r="N346" s="284" t="str">
        <f t="shared" si="56"/>
        <v/>
      </c>
      <c r="O346" t="str">
        <f>IF($A346="","",IFERROR(INDEX(Prices[Category],MATCH($A346,Prices[Key],0)),"Uncategorized"))</f>
        <v/>
      </c>
      <c r="P346" s="285" t="str">
        <f t="shared" si="57"/>
        <v/>
      </c>
      <c r="Q346" s="285" t="str">
        <f t="shared" si="58"/>
        <v/>
      </c>
    </row>
    <row r="347" spans="1:17" ht="15" customHeight="1" x14ac:dyDescent="0.2">
      <c r="A347" s="238" t="str">
        <f>IFERROR(INDEX('All Ticker P&amp;L'!$A$2:$A$1001,MATCH(ROWS($A$2:A347),'All Ticker P&amp;L'!$N$2:$N$1001,0)),"")</f>
        <v/>
      </c>
      <c r="B347" s="238" t="str">
        <f t="shared" si="50"/>
        <v/>
      </c>
      <c r="C347" s="238" t="str">
        <f t="shared" si="51"/>
        <v/>
      </c>
      <c r="D347" s="238" t="str">
        <f t="shared" si="52"/>
        <v/>
      </c>
      <c r="E347" s="259" t="str">
        <f>IF($A347="","",SUMIFS(Txn[Signed Units],Txn[Key],$A347))</f>
        <v/>
      </c>
      <c r="F347" s="281" t="str">
        <f>IF($A347="","",SUMIFS(Transactions!$N:$N,Transactions!$L:$L,$A347,Transactions!$U:$U,1))</f>
        <v/>
      </c>
      <c r="G347" s="282" t="str">
        <f>IF($A347="","",IFERROR(F347/SUMIFS(Transactions!$D:$D,Transactions!$L:$L,$A347,Transactions!$U:$U,1,Transactions!$A:$A,1),0))</f>
        <v/>
      </c>
      <c r="H347" s="281" t="str">
        <f>IF($A347="","",SUMIFS(Transactions!$O:$O,Transactions!$L:$L,$A347,Transactions!$U:$U,1))</f>
        <v/>
      </c>
      <c r="I347" s="282" t="str">
        <f>IF($A347="","",IFERROR(INDEX(Prices[Current Price],MATCH($A347,Prices[Key],0)),0))</f>
        <v/>
      </c>
      <c r="J347" s="283" t="str">
        <f>IF($A347="","",IFERROR(INDEX(Prices[FX to SGD],MATCH($A347,Prices[Key],0)),1))</f>
        <v/>
      </c>
      <c r="K347" s="281" t="str">
        <f t="shared" si="53"/>
        <v/>
      </c>
      <c r="L347" s="281" t="str">
        <f t="shared" si="54"/>
        <v/>
      </c>
      <c r="M347" s="281" t="str">
        <f t="shared" si="55"/>
        <v/>
      </c>
      <c r="N347" s="284" t="str">
        <f t="shared" si="56"/>
        <v/>
      </c>
      <c r="O347" t="str">
        <f>IF($A347="","",IFERROR(INDEX(Prices[Category],MATCH($A347,Prices[Key],0)),"Uncategorized"))</f>
        <v/>
      </c>
      <c r="P347" s="285" t="str">
        <f t="shared" si="57"/>
        <v/>
      </c>
      <c r="Q347" s="285" t="str">
        <f t="shared" si="58"/>
        <v/>
      </c>
    </row>
    <row r="348" spans="1:17" ht="15" customHeight="1" x14ac:dyDescent="0.2">
      <c r="A348" s="238" t="str">
        <f>IFERROR(INDEX('All Ticker P&amp;L'!$A$2:$A$1001,MATCH(ROWS($A$2:A348),'All Ticker P&amp;L'!$N$2:$N$1001,0)),"")</f>
        <v/>
      </c>
      <c r="B348" s="238" t="str">
        <f t="shared" si="50"/>
        <v/>
      </c>
      <c r="C348" s="238" t="str">
        <f t="shared" si="51"/>
        <v/>
      </c>
      <c r="D348" s="238" t="str">
        <f t="shared" si="52"/>
        <v/>
      </c>
      <c r="E348" s="259" t="str">
        <f>IF($A348="","",SUMIFS(Txn[Signed Units],Txn[Key],$A348))</f>
        <v/>
      </c>
      <c r="F348" s="281" t="str">
        <f>IF($A348="","",SUMIFS(Transactions!$N:$N,Transactions!$L:$L,$A348,Transactions!$U:$U,1))</f>
        <v/>
      </c>
      <c r="G348" s="282" t="str">
        <f>IF($A348="","",IFERROR(F348/SUMIFS(Transactions!$D:$D,Transactions!$L:$L,$A348,Transactions!$U:$U,1,Transactions!$A:$A,1),0))</f>
        <v/>
      </c>
      <c r="H348" s="281" t="str">
        <f>IF($A348="","",SUMIFS(Transactions!$O:$O,Transactions!$L:$L,$A348,Transactions!$U:$U,1))</f>
        <v/>
      </c>
      <c r="I348" s="282" t="str">
        <f>IF($A348="","",IFERROR(INDEX(Prices[Current Price],MATCH($A348,Prices[Key],0)),0))</f>
        <v/>
      </c>
      <c r="J348" s="283" t="str">
        <f>IF($A348="","",IFERROR(INDEX(Prices[FX to SGD],MATCH($A348,Prices[Key],0)),1))</f>
        <v/>
      </c>
      <c r="K348" s="281" t="str">
        <f t="shared" si="53"/>
        <v/>
      </c>
      <c r="L348" s="281" t="str">
        <f t="shared" si="54"/>
        <v/>
      </c>
      <c r="M348" s="281" t="str">
        <f t="shared" si="55"/>
        <v/>
      </c>
      <c r="N348" s="284" t="str">
        <f t="shared" si="56"/>
        <v/>
      </c>
      <c r="O348" t="str">
        <f>IF($A348="","",IFERROR(INDEX(Prices[Category],MATCH($A348,Prices[Key],0)),"Uncategorized"))</f>
        <v/>
      </c>
      <c r="P348" s="285" t="str">
        <f t="shared" si="57"/>
        <v/>
      </c>
      <c r="Q348" s="285" t="str">
        <f t="shared" si="58"/>
        <v/>
      </c>
    </row>
    <row r="349" spans="1:17" ht="15" customHeight="1" x14ac:dyDescent="0.2">
      <c r="A349" s="238" t="str">
        <f>IFERROR(INDEX('All Ticker P&amp;L'!$A$2:$A$1001,MATCH(ROWS($A$2:A349),'All Ticker P&amp;L'!$N$2:$N$1001,0)),"")</f>
        <v/>
      </c>
      <c r="B349" s="238" t="str">
        <f t="shared" si="50"/>
        <v/>
      </c>
      <c r="C349" s="238" t="str">
        <f t="shared" si="51"/>
        <v/>
      </c>
      <c r="D349" s="238" t="str">
        <f t="shared" si="52"/>
        <v/>
      </c>
      <c r="E349" s="259" t="str">
        <f>IF($A349="","",SUMIFS(Txn[Signed Units],Txn[Key],$A349))</f>
        <v/>
      </c>
      <c r="F349" s="281" t="str">
        <f>IF($A349="","",SUMIFS(Transactions!$N:$N,Transactions!$L:$L,$A349,Transactions!$U:$U,1))</f>
        <v/>
      </c>
      <c r="G349" s="282" t="str">
        <f>IF($A349="","",IFERROR(F349/SUMIFS(Transactions!$D:$D,Transactions!$L:$L,$A349,Transactions!$U:$U,1,Transactions!$A:$A,1),0))</f>
        <v/>
      </c>
      <c r="H349" s="281" t="str">
        <f>IF($A349="","",SUMIFS(Transactions!$O:$O,Transactions!$L:$L,$A349,Transactions!$U:$U,1))</f>
        <v/>
      </c>
      <c r="I349" s="282" t="str">
        <f>IF($A349="","",IFERROR(INDEX(Prices[Current Price],MATCH($A349,Prices[Key],0)),0))</f>
        <v/>
      </c>
      <c r="J349" s="283" t="str">
        <f>IF($A349="","",IFERROR(INDEX(Prices[FX to SGD],MATCH($A349,Prices[Key],0)),1))</f>
        <v/>
      </c>
      <c r="K349" s="281" t="str">
        <f t="shared" si="53"/>
        <v/>
      </c>
      <c r="L349" s="281" t="str">
        <f t="shared" si="54"/>
        <v/>
      </c>
      <c r="M349" s="281" t="str">
        <f t="shared" si="55"/>
        <v/>
      </c>
      <c r="N349" s="284" t="str">
        <f t="shared" si="56"/>
        <v/>
      </c>
      <c r="O349" t="str">
        <f>IF($A349="","",IFERROR(INDEX(Prices[Category],MATCH($A349,Prices[Key],0)),"Uncategorized"))</f>
        <v/>
      </c>
      <c r="P349" s="285" t="str">
        <f t="shared" si="57"/>
        <v/>
      </c>
      <c r="Q349" s="285" t="str">
        <f t="shared" si="58"/>
        <v/>
      </c>
    </row>
    <row r="350" spans="1:17" ht="15" customHeight="1" x14ac:dyDescent="0.2">
      <c r="A350" s="238" t="str">
        <f>IFERROR(INDEX('All Ticker P&amp;L'!$A$2:$A$1001,MATCH(ROWS($A$2:A350),'All Ticker P&amp;L'!$N$2:$N$1001,0)),"")</f>
        <v/>
      </c>
      <c r="B350" s="238" t="str">
        <f t="shared" si="50"/>
        <v/>
      </c>
      <c r="C350" s="238" t="str">
        <f t="shared" si="51"/>
        <v/>
      </c>
      <c r="D350" s="238" t="str">
        <f t="shared" si="52"/>
        <v/>
      </c>
      <c r="E350" s="259" t="str">
        <f>IF($A350="","",SUMIFS(Txn[Signed Units],Txn[Key],$A350))</f>
        <v/>
      </c>
      <c r="F350" s="281" t="str">
        <f>IF($A350="","",SUMIFS(Transactions!$N:$N,Transactions!$L:$L,$A350,Transactions!$U:$U,1))</f>
        <v/>
      </c>
      <c r="G350" s="282" t="str">
        <f>IF($A350="","",IFERROR(F350/SUMIFS(Transactions!$D:$D,Transactions!$L:$L,$A350,Transactions!$U:$U,1,Transactions!$A:$A,1),0))</f>
        <v/>
      </c>
      <c r="H350" s="281" t="str">
        <f>IF($A350="","",SUMIFS(Transactions!$O:$O,Transactions!$L:$L,$A350,Transactions!$U:$U,1))</f>
        <v/>
      </c>
      <c r="I350" s="282" t="str">
        <f>IF($A350="","",IFERROR(INDEX(Prices[Current Price],MATCH($A350,Prices[Key],0)),0))</f>
        <v/>
      </c>
      <c r="J350" s="283" t="str">
        <f>IF($A350="","",IFERROR(INDEX(Prices[FX to SGD],MATCH($A350,Prices[Key],0)),1))</f>
        <v/>
      </c>
      <c r="K350" s="281" t="str">
        <f t="shared" si="53"/>
        <v/>
      </c>
      <c r="L350" s="281" t="str">
        <f t="shared" si="54"/>
        <v/>
      </c>
      <c r="M350" s="281" t="str">
        <f t="shared" si="55"/>
        <v/>
      </c>
      <c r="N350" s="284" t="str">
        <f t="shared" si="56"/>
        <v/>
      </c>
      <c r="O350" t="str">
        <f>IF($A350="","",IFERROR(INDEX(Prices[Category],MATCH($A350,Prices[Key],0)),"Uncategorized"))</f>
        <v/>
      </c>
      <c r="P350" s="285" t="str">
        <f t="shared" si="57"/>
        <v/>
      </c>
      <c r="Q350" s="285" t="str">
        <f t="shared" si="58"/>
        <v/>
      </c>
    </row>
    <row r="351" spans="1:17" ht="15" customHeight="1" x14ac:dyDescent="0.2">
      <c r="A351" s="238" t="str">
        <f>IFERROR(INDEX('All Ticker P&amp;L'!$A$2:$A$1001,MATCH(ROWS($A$2:A351),'All Ticker P&amp;L'!$N$2:$N$1001,0)),"")</f>
        <v/>
      </c>
      <c r="B351" s="238" t="str">
        <f t="shared" si="50"/>
        <v/>
      </c>
      <c r="C351" s="238" t="str">
        <f t="shared" si="51"/>
        <v/>
      </c>
      <c r="D351" s="238" t="str">
        <f t="shared" si="52"/>
        <v/>
      </c>
      <c r="E351" s="259" t="str">
        <f>IF($A351="","",SUMIFS(Txn[Signed Units],Txn[Key],$A351))</f>
        <v/>
      </c>
      <c r="F351" s="281" t="str">
        <f>IF($A351="","",SUMIFS(Transactions!$N:$N,Transactions!$L:$L,$A351,Transactions!$U:$U,1))</f>
        <v/>
      </c>
      <c r="G351" s="282" t="str">
        <f>IF($A351="","",IFERROR(F351/SUMIFS(Transactions!$D:$D,Transactions!$L:$L,$A351,Transactions!$U:$U,1,Transactions!$A:$A,1),0))</f>
        <v/>
      </c>
      <c r="H351" s="281" t="str">
        <f>IF($A351="","",SUMIFS(Transactions!$O:$O,Transactions!$L:$L,$A351,Transactions!$U:$U,1))</f>
        <v/>
      </c>
      <c r="I351" s="282" t="str">
        <f>IF($A351="","",IFERROR(INDEX(Prices[Current Price],MATCH($A351,Prices[Key],0)),0))</f>
        <v/>
      </c>
      <c r="J351" s="283" t="str">
        <f>IF($A351="","",IFERROR(INDEX(Prices[FX to SGD],MATCH($A351,Prices[Key],0)),1))</f>
        <v/>
      </c>
      <c r="K351" s="281" t="str">
        <f t="shared" si="53"/>
        <v/>
      </c>
      <c r="L351" s="281" t="str">
        <f t="shared" si="54"/>
        <v/>
      </c>
      <c r="M351" s="281" t="str">
        <f t="shared" si="55"/>
        <v/>
      </c>
      <c r="N351" s="284" t="str">
        <f t="shared" si="56"/>
        <v/>
      </c>
      <c r="O351" t="str">
        <f>IF($A351="","",IFERROR(INDEX(Prices[Category],MATCH($A351,Prices[Key],0)),"Uncategorized"))</f>
        <v/>
      </c>
      <c r="P351" s="285" t="str">
        <f t="shared" si="57"/>
        <v/>
      </c>
      <c r="Q351" s="285" t="str">
        <f t="shared" si="58"/>
        <v/>
      </c>
    </row>
    <row r="352" spans="1:17" ht="15" customHeight="1" x14ac:dyDescent="0.2">
      <c r="A352" s="238" t="str">
        <f>IFERROR(INDEX('All Ticker P&amp;L'!$A$2:$A$1001,MATCH(ROWS($A$2:A352),'All Ticker P&amp;L'!$N$2:$N$1001,0)),"")</f>
        <v/>
      </c>
      <c r="B352" s="238" t="str">
        <f t="shared" si="50"/>
        <v/>
      </c>
      <c r="C352" s="238" t="str">
        <f t="shared" si="51"/>
        <v/>
      </c>
      <c r="D352" s="238" t="str">
        <f t="shared" si="52"/>
        <v/>
      </c>
      <c r="E352" s="259" t="str">
        <f>IF($A352="","",SUMIFS(Txn[Signed Units],Txn[Key],$A352))</f>
        <v/>
      </c>
      <c r="F352" s="281" t="str">
        <f>IF($A352="","",SUMIFS(Transactions!$N:$N,Transactions!$L:$L,$A352,Transactions!$U:$U,1))</f>
        <v/>
      </c>
      <c r="G352" s="282" t="str">
        <f>IF($A352="","",IFERROR(F352/SUMIFS(Transactions!$D:$D,Transactions!$L:$L,$A352,Transactions!$U:$U,1,Transactions!$A:$A,1),0))</f>
        <v/>
      </c>
      <c r="H352" s="281" t="str">
        <f>IF($A352="","",SUMIFS(Transactions!$O:$O,Transactions!$L:$L,$A352,Transactions!$U:$U,1))</f>
        <v/>
      </c>
      <c r="I352" s="282" t="str">
        <f>IF($A352="","",IFERROR(INDEX(Prices[Current Price],MATCH($A352,Prices[Key],0)),0))</f>
        <v/>
      </c>
      <c r="J352" s="283" t="str">
        <f>IF($A352="","",IFERROR(INDEX(Prices[FX to SGD],MATCH($A352,Prices[Key],0)),1))</f>
        <v/>
      </c>
      <c r="K352" s="281" t="str">
        <f t="shared" si="53"/>
        <v/>
      </c>
      <c r="L352" s="281" t="str">
        <f t="shared" si="54"/>
        <v/>
      </c>
      <c r="M352" s="281" t="str">
        <f t="shared" si="55"/>
        <v/>
      </c>
      <c r="N352" s="284" t="str">
        <f t="shared" si="56"/>
        <v/>
      </c>
      <c r="O352" t="str">
        <f>IF($A352="","",IFERROR(INDEX(Prices[Category],MATCH($A352,Prices[Key],0)),"Uncategorized"))</f>
        <v/>
      </c>
      <c r="P352" s="285" t="str">
        <f t="shared" si="57"/>
        <v/>
      </c>
      <c r="Q352" s="285" t="str">
        <f t="shared" si="58"/>
        <v/>
      </c>
    </row>
    <row r="353" spans="1:17" ht="15" customHeight="1" x14ac:dyDescent="0.2">
      <c r="A353" s="238" t="str">
        <f>IFERROR(INDEX('All Ticker P&amp;L'!$A$2:$A$1001,MATCH(ROWS($A$2:A353),'All Ticker P&amp;L'!$N$2:$N$1001,0)),"")</f>
        <v/>
      </c>
      <c r="B353" s="238" t="str">
        <f t="shared" si="50"/>
        <v/>
      </c>
      <c r="C353" s="238" t="str">
        <f t="shared" si="51"/>
        <v/>
      </c>
      <c r="D353" s="238" t="str">
        <f t="shared" si="52"/>
        <v/>
      </c>
      <c r="E353" s="259" t="str">
        <f>IF($A353="","",SUMIFS(Txn[Signed Units],Txn[Key],$A353))</f>
        <v/>
      </c>
      <c r="F353" s="281" t="str">
        <f>IF($A353="","",SUMIFS(Transactions!$N:$N,Transactions!$L:$L,$A353,Transactions!$U:$U,1))</f>
        <v/>
      </c>
      <c r="G353" s="282" t="str">
        <f>IF($A353="","",IFERROR(F353/SUMIFS(Transactions!$D:$D,Transactions!$L:$L,$A353,Transactions!$U:$U,1,Transactions!$A:$A,1),0))</f>
        <v/>
      </c>
      <c r="H353" s="281" t="str">
        <f>IF($A353="","",SUMIFS(Transactions!$O:$O,Transactions!$L:$L,$A353,Transactions!$U:$U,1))</f>
        <v/>
      </c>
      <c r="I353" s="282" t="str">
        <f>IF($A353="","",IFERROR(INDEX(Prices[Current Price],MATCH($A353,Prices[Key],0)),0))</f>
        <v/>
      </c>
      <c r="J353" s="283" t="str">
        <f>IF($A353="","",IFERROR(INDEX(Prices[FX to SGD],MATCH($A353,Prices[Key],0)),1))</f>
        <v/>
      </c>
      <c r="K353" s="281" t="str">
        <f t="shared" si="53"/>
        <v/>
      </c>
      <c r="L353" s="281" t="str">
        <f t="shared" si="54"/>
        <v/>
      </c>
      <c r="M353" s="281" t="str">
        <f t="shared" si="55"/>
        <v/>
      </c>
      <c r="N353" s="284" t="str">
        <f t="shared" si="56"/>
        <v/>
      </c>
      <c r="O353" t="str">
        <f>IF($A353="","",IFERROR(INDEX(Prices[Category],MATCH($A353,Prices[Key],0)),"Uncategorized"))</f>
        <v/>
      </c>
      <c r="P353" s="285" t="str">
        <f t="shared" si="57"/>
        <v/>
      </c>
      <c r="Q353" s="285" t="str">
        <f t="shared" si="58"/>
        <v/>
      </c>
    </row>
    <row r="354" spans="1:17" ht="15" customHeight="1" x14ac:dyDescent="0.2">
      <c r="A354" s="238" t="str">
        <f>IFERROR(INDEX('All Ticker P&amp;L'!$A$2:$A$1001,MATCH(ROWS($A$2:A354),'All Ticker P&amp;L'!$N$2:$N$1001,0)),"")</f>
        <v/>
      </c>
      <c r="B354" s="238" t="str">
        <f t="shared" si="50"/>
        <v/>
      </c>
      <c r="C354" s="238" t="str">
        <f t="shared" si="51"/>
        <v/>
      </c>
      <c r="D354" s="238" t="str">
        <f t="shared" si="52"/>
        <v/>
      </c>
      <c r="E354" s="259" t="str">
        <f>IF($A354="","",SUMIFS(Txn[Signed Units],Txn[Key],$A354))</f>
        <v/>
      </c>
      <c r="F354" s="281" t="str">
        <f>IF($A354="","",SUMIFS(Transactions!$N:$N,Transactions!$L:$L,$A354,Transactions!$U:$U,1))</f>
        <v/>
      </c>
      <c r="G354" s="282" t="str">
        <f>IF($A354="","",IFERROR(F354/SUMIFS(Transactions!$D:$D,Transactions!$L:$L,$A354,Transactions!$U:$U,1,Transactions!$A:$A,1),0))</f>
        <v/>
      </c>
      <c r="H354" s="281" t="str">
        <f>IF($A354="","",SUMIFS(Transactions!$O:$O,Transactions!$L:$L,$A354,Transactions!$U:$U,1))</f>
        <v/>
      </c>
      <c r="I354" s="282" t="str">
        <f>IF($A354="","",IFERROR(INDEX(Prices[Current Price],MATCH($A354,Prices[Key],0)),0))</f>
        <v/>
      </c>
      <c r="J354" s="283" t="str">
        <f>IF($A354="","",IFERROR(INDEX(Prices[FX to SGD],MATCH($A354,Prices[Key],0)),1))</f>
        <v/>
      </c>
      <c r="K354" s="281" t="str">
        <f t="shared" si="53"/>
        <v/>
      </c>
      <c r="L354" s="281" t="str">
        <f t="shared" si="54"/>
        <v/>
      </c>
      <c r="M354" s="281" t="str">
        <f t="shared" si="55"/>
        <v/>
      </c>
      <c r="N354" s="284" t="str">
        <f t="shared" si="56"/>
        <v/>
      </c>
      <c r="O354" t="str">
        <f>IF($A354="","",IFERROR(INDEX(Prices[Category],MATCH($A354,Prices[Key],0)),"Uncategorized"))</f>
        <v/>
      </c>
      <c r="P354" s="285" t="str">
        <f t="shared" si="57"/>
        <v/>
      </c>
      <c r="Q354" s="285" t="str">
        <f t="shared" si="58"/>
        <v/>
      </c>
    </row>
    <row r="355" spans="1:17" ht="15" customHeight="1" x14ac:dyDescent="0.2">
      <c r="A355" s="238" t="str">
        <f>IFERROR(INDEX('All Ticker P&amp;L'!$A$2:$A$1001,MATCH(ROWS($A$2:A355),'All Ticker P&amp;L'!$N$2:$N$1001,0)),"")</f>
        <v/>
      </c>
      <c r="B355" s="238" t="str">
        <f t="shared" si="50"/>
        <v/>
      </c>
      <c r="C355" s="238" t="str">
        <f t="shared" si="51"/>
        <v/>
      </c>
      <c r="D355" s="238" t="str">
        <f t="shared" si="52"/>
        <v/>
      </c>
      <c r="E355" s="259" t="str">
        <f>IF($A355="","",SUMIFS(Txn[Signed Units],Txn[Key],$A355))</f>
        <v/>
      </c>
      <c r="F355" s="281" t="str">
        <f>IF($A355="","",SUMIFS(Transactions!$N:$N,Transactions!$L:$L,$A355,Transactions!$U:$U,1))</f>
        <v/>
      </c>
      <c r="G355" s="282" t="str">
        <f>IF($A355="","",IFERROR(F355/SUMIFS(Transactions!$D:$D,Transactions!$L:$L,$A355,Transactions!$U:$U,1,Transactions!$A:$A,1),0))</f>
        <v/>
      </c>
      <c r="H355" s="281" t="str">
        <f>IF($A355="","",SUMIFS(Transactions!$O:$O,Transactions!$L:$L,$A355,Transactions!$U:$U,1))</f>
        <v/>
      </c>
      <c r="I355" s="282" t="str">
        <f>IF($A355="","",IFERROR(INDEX(Prices[Current Price],MATCH($A355,Prices[Key],0)),0))</f>
        <v/>
      </c>
      <c r="J355" s="283" t="str">
        <f>IF($A355="","",IFERROR(INDEX(Prices[FX to SGD],MATCH($A355,Prices[Key],0)),1))</f>
        <v/>
      </c>
      <c r="K355" s="281" t="str">
        <f t="shared" si="53"/>
        <v/>
      </c>
      <c r="L355" s="281" t="str">
        <f t="shared" si="54"/>
        <v/>
      </c>
      <c r="M355" s="281" t="str">
        <f t="shared" si="55"/>
        <v/>
      </c>
      <c r="N355" s="284" t="str">
        <f t="shared" si="56"/>
        <v/>
      </c>
      <c r="O355" t="str">
        <f>IF($A355="","",IFERROR(INDEX(Prices[Category],MATCH($A355,Prices[Key],0)),"Uncategorized"))</f>
        <v/>
      </c>
      <c r="P355" s="285" t="str">
        <f t="shared" si="57"/>
        <v/>
      </c>
      <c r="Q355" s="285" t="str">
        <f t="shared" si="58"/>
        <v/>
      </c>
    </row>
    <row r="356" spans="1:17" ht="15" customHeight="1" x14ac:dyDescent="0.2">
      <c r="A356" s="238" t="str">
        <f>IFERROR(INDEX('All Ticker P&amp;L'!$A$2:$A$1001,MATCH(ROWS($A$2:A356),'All Ticker P&amp;L'!$N$2:$N$1001,0)),"")</f>
        <v/>
      </c>
      <c r="B356" s="238" t="str">
        <f t="shared" si="50"/>
        <v/>
      </c>
      <c r="C356" s="238" t="str">
        <f t="shared" si="51"/>
        <v/>
      </c>
      <c r="D356" s="238" t="str">
        <f t="shared" si="52"/>
        <v/>
      </c>
      <c r="E356" s="259" t="str">
        <f>IF($A356="","",SUMIFS(Txn[Signed Units],Txn[Key],$A356))</f>
        <v/>
      </c>
      <c r="F356" s="281" t="str">
        <f>IF($A356="","",SUMIFS(Transactions!$N:$N,Transactions!$L:$L,$A356,Transactions!$U:$U,1))</f>
        <v/>
      </c>
      <c r="G356" s="282" t="str">
        <f>IF($A356="","",IFERROR(F356/SUMIFS(Transactions!$D:$D,Transactions!$L:$L,$A356,Transactions!$U:$U,1,Transactions!$A:$A,1),0))</f>
        <v/>
      </c>
      <c r="H356" s="281" t="str">
        <f>IF($A356="","",SUMIFS(Transactions!$O:$O,Transactions!$L:$L,$A356,Transactions!$U:$U,1))</f>
        <v/>
      </c>
      <c r="I356" s="282" t="str">
        <f>IF($A356="","",IFERROR(INDEX(Prices[Current Price],MATCH($A356,Prices[Key],0)),0))</f>
        <v/>
      </c>
      <c r="J356" s="283" t="str">
        <f>IF($A356="","",IFERROR(INDEX(Prices[FX to SGD],MATCH($A356,Prices[Key],0)),1))</f>
        <v/>
      </c>
      <c r="K356" s="281" t="str">
        <f t="shared" si="53"/>
        <v/>
      </c>
      <c r="L356" s="281" t="str">
        <f t="shared" si="54"/>
        <v/>
      </c>
      <c r="M356" s="281" t="str">
        <f t="shared" si="55"/>
        <v/>
      </c>
      <c r="N356" s="284" t="str">
        <f t="shared" si="56"/>
        <v/>
      </c>
      <c r="O356" t="str">
        <f>IF($A356="","",IFERROR(INDEX(Prices[Category],MATCH($A356,Prices[Key],0)),"Uncategorized"))</f>
        <v/>
      </c>
      <c r="P356" s="285" t="str">
        <f t="shared" si="57"/>
        <v/>
      </c>
      <c r="Q356" s="285" t="str">
        <f t="shared" si="58"/>
        <v/>
      </c>
    </row>
    <row r="357" spans="1:17" ht="15" customHeight="1" x14ac:dyDescent="0.2">
      <c r="A357" s="238" t="str">
        <f>IFERROR(INDEX('All Ticker P&amp;L'!$A$2:$A$1001,MATCH(ROWS($A$2:A357),'All Ticker P&amp;L'!$N$2:$N$1001,0)),"")</f>
        <v/>
      </c>
      <c r="B357" s="238" t="str">
        <f t="shared" si="50"/>
        <v/>
      </c>
      <c r="C357" s="238" t="str">
        <f t="shared" si="51"/>
        <v/>
      </c>
      <c r="D357" s="238" t="str">
        <f t="shared" si="52"/>
        <v/>
      </c>
      <c r="E357" s="259" t="str">
        <f>IF($A357="","",SUMIFS(Txn[Signed Units],Txn[Key],$A357))</f>
        <v/>
      </c>
      <c r="F357" s="281" t="str">
        <f>IF($A357="","",SUMIFS(Transactions!$N:$N,Transactions!$L:$L,$A357,Transactions!$U:$U,1))</f>
        <v/>
      </c>
      <c r="G357" s="282" t="str">
        <f>IF($A357="","",IFERROR(F357/SUMIFS(Transactions!$D:$D,Transactions!$L:$L,$A357,Transactions!$U:$U,1,Transactions!$A:$A,1),0))</f>
        <v/>
      </c>
      <c r="H357" s="281" t="str">
        <f>IF($A357="","",SUMIFS(Transactions!$O:$O,Transactions!$L:$L,$A357,Transactions!$U:$U,1))</f>
        <v/>
      </c>
      <c r="I357" s="282" t="str">
        <f>IF($A357="","",IFERROR(INDEX(Prices[Current Price],MATCH($A357,Prices[Key],0)),0))</f>
        <v/>
      </c>
      <c r="J357" s="283" t="str">
        <f>IF($A357="","",IFERROR(INDEX(Prices[FX to SGD],MATCH($A357,Prices[Key],0)),1))</f>
        <v/>
      </c>
      <c r="K357" s="281" t="str">
        <f t="shared" si="53"/>
        <v/>
      </c>
      <c r="L357" s="281" t="str">
        <f t="shared" si="54"/>
        <v/>
      </c>
      <c r="M357" s="281" t="str">
        <f t="shared" si="55"/>
        <v/>
      </c>
      <c r="N357" s="284" t="str">
        <f t="shared" si="56"/>
        <v/>
      </c>
      <c r="O357" t="str">
        <f>IF($A357="","",IFERROR(INDEX(Prices[Category],MATCH($A357,Prices[Key],0)),"Uncategorized"))</f>
        <v/>
      </c>
      <c r="P357" s="285" t="str">
        <f t="shared" si="57"/>
        <v/>
      </c>
      <c r="Q357" s="285" t="str">
        <f t="shared" si="58"/>
        <v/>
      </c>
    </row>
    <row r="358" spans="1:17" ht="15" customHeight="1" x14ac:dyDescent="0.2">
      <c r="A358" s="238" t="str">
        <f>IFERROR(INDEX('All Ticker P&amp;L'!$A$2:$A$1001,MATCH(ROWS($A$2:A358),'All Ticker P&amp;L'!$N$2:$N$1001,0)),"")</f>
        <v/>
      </c>
      <c r="B358" s="238" t="str">
        <f t="shared" si="50"/>
        <v/>
      </c>
      <c r="C358" s="238" t="str">
        <f t="shared" si="51"/>
        <v/>
      </c>
      <c r="D358" s="238" t="str">
        <f t="shared" si="52"/>
        <v/>
      </c>
      <c r="E358" s="259" t="str">
        <f>IF($A358="","",SUMIFS(Txn[Signed Units],Txn[Key],$A358))</f>
        <v/>
      </c>
      <c r="F358" s="281" t="str">
        <f>IF($A358="","",SUMIFS(Transactions!$N:$N,Transactions!$L:$L,$A358,Transactions!$U:$U,1))</f>
        <v/>
      </c>
      <c r="G358" s="282" t="str">
        <f>IF($A358="","",IFERROR(F358/SUMIFS(Transactions!$D:$D,Transactions!$L:$L,$A358,Transactions!$U:$U,1,Transactions!$A:$A,1),0))</f>
        <v/>
      </c>
      <c r="H358" s="281" t="str">
        <f>IF($A358="","",SUMIFS(Transactions!$O:$O,Transactions!$L:$L,$A358,Transactions!$U:$U,1))</f>
        <v/>
      </c>
      <c r="I358" s="282" t="str">
        <f>IF($A358="","",IFERROR(INDEX(Prices[Current Price],MATCH($A358,Prices[Key],0)),0))</f>
        <v/>
      </c>
      <c r="J358" s="283" t="str">
        <f>IF($A358="","",IFERROR(INDEX(Prices[FX to SGD],MATCH($A358,Prices[Key],0)),1))</f>
        <v/>
      </c>
      <c r="K358" s="281" t="str">
        <f t="shared" si="53"/>
        <v/>
      </c>
      <c r="L358" s="281" t="str">
        <f t="shared" si="54"/>
        <v/>
      </c>
      <c r="M358" s="281" t="str">
        <f t="shared" si="55"/>
        <v/>
      </c>
      <c r="N358" s="284" t="str">
        <f t="shared" si="56"/>
        <v/>
      </c>
      <c r="O358" t="str">
        <f>IF($A358="","",IFERROR(INDEX(Prices[Category],MATCH($A358,Prices[Key],0)),"Uncategorized"))</f>
        <v/>
      </c>
      <c r="P358" s="285" t="str">
        <f t="shared" si="57"/>
        <v/>
      </c>
      <c r="Q358" s="285" t="str">
        <f t="shared" si="58"/>
        <v/>
      </c>
    </row>
    <row r="359" spans="1:17" ht="15" customHeight="1" x14ac:dyDescent="0.2">
      <c r="A359" s="238" t="str">
        <f>IFERROR(INDEX('All Ticker P&amp;L'!$A$2:$A$1001,MATCH(ROWS($A$2:A359),'All Ticker P&amp;L'!$N$2:$N$1001,0)),"")</f>
        <v/>
      </c>
      <c r="B359" s="238" t="str">
        <f t="shared" si="50"/>
        <v/>
      </c>
      <c r="C359" s="238" t="str">
        <f t="shared" si="51"/>
        <v/>
      </c>
      <c r="D359" s="238" t="str">
        <f t="shared" si="52"/>
        <v/>
      </c>
      <c r="E359" s="259" t="str">
        <f>IF($A359="","",SUMIFS(Txn[Signed Units],Txn[Key],$A359))</f>
        <v/>
      </c>
      <c r="F359" s="281" t="str">
        <f>IF($A359="","",SUMIFS(Transactions!$N:$N,Transactions!$L:$L,$A359,Transactions!$U:$U,1))</f>
        <v/>
      </c>
      <c r="G359" s="282" t="str">
        <f>IF($A359="","",IFERROR(F359/SUMIFS(Transactions!$D:$D,Transactions!$L:$L,$A359,Transactions!$U:$U,1,Transactions!$A:$A,1),0))</f>
        <v/>
      </c>
      <c r="H359" s="281" t="str">
        <f>IF($A359="","",SUMIFS(Transactions!$O:$O,Transactions!$L:$L,$A359,Transactions!$U:$U,1))</f>
        <v/>
      </c>
      <c r="I359" s="282" t="str">
        <f>IF($A359="","",IFERROR(INDEX(Prices[Current Price],MATCH($A359,Prices[Key],0)),0))</f>
        <v/>
      </c>
      <c r="J359" s="283" t="str">
        <f>IF($A359="","",IFERROR(INDEX(Prices[FX to SGD],MATCH($A359,Prices[Key],0)),1))</f>
        <v/>
      </c>
      <c r="K359" s="281" t="str">
        <f t="shared" si="53"/>
        <v/>
      </c>
      <c r="L359" s="281" t="str">
        <f t="shared" si="54"/>
        <v/>
      </c>
      <c r="M359" s="281" t="str">
        <f t="shared" si="55"/>
        <v/>
      </c>
      <c r="N359" s="284" t="str">
        <f t="shared" si="56"/>
        <v/>
      </c>
      <c r="O359" t="str">
        <f>IF($A359="","",IFERROR(INDEX(Prices[Category],MATCH($A359,Prices[Key],0)),"Uncategorized"))</f>
        <v/>
      </c>
      <c r="P359" s="285" t="str">
        <f t="shared" si="57"/>
        <v/>
      </c>
      <c r="Q359" s="285" t="str">
        <f t="shared" si="58"/>
        <v/>
      </c>
    </row>
    <row r="360" spans="1:17" ht="15" customHeight="1" x14ac:dyDescent="0.2">
      <c r="A360" s="238" t="str">
        <f>IFERROR(INDEX('All Ticker P&amp;L'!$A$2:$A$1001,MATCH(ROWS($A$2:A360),'All Ticker P&amp;L'!$N$2:$N$1001,0)),"")</f>
        <v/>
      </c>
      <c r="B360" s="238" t="str">
        <f t="shared" si="50"/>
        <v/>
      </c>
      <c r="C360" s="238" t="str">
        <f t="shared" si="51"/>
        <v/>
      </c>
      <c r="D360" s="238" t="str">
        <f t="shared" si="52"/>
        <v/>
      </c>
      <c r="E360" s="259" t="str">
        <f>IF($A360="","",SUMIFS(Txn[Signed Units],Txn[Key],$A360))</f>
        <v/>
      </c>
      <c r="F360" s="281" t="str">
        <f>IF($A360="","",SUMIFS(Transactions!$N:$N,Transactions!$L:$L,$A360,Transactions!$U:$U,1))</f>
        <v/>
      </c>
      <c r="G360" s="282" t="str">
        <f>IF($A360="","",IFERROR(F360/SUMIFS(Transactions!$D:$D,Transactions!$L:$L,$A360,Transactions!$U:$U,1,Transactions!$A:$A,1),0))</f>
        <v/>
      </c>
      <c r="H360" s="281" t="str">
        <f>IF($A360="","",SUMIFS(Transactions!$O:$O,Transactions!$L:$L,$A360,Transactions!$U:$U,1))</f>
        <v/>
      </c>
      <c r="I360" s="282" t="str">
        <f>IF($A360="","",IFERROR(INDEX(Prices[Current Price],MATCH($A360,Prices[Key],0)),0))</f>
        <v/>
      </c>
      <c r="J360" s="283" t="str">
        <f>IF($A360="","",IFERROR(INDEX(Prices[FX to SGD],MATCH($A360,Prices[Key],0)),1))</f>
        <v/>
      </c>
      <c r="K360" s="281" t="str">
        <f t="shared" si="53"/>
        <v/>
      </c>
      <c r="L360" s="281" t="str">
        <f t="shared" si="54"/>
        <v/>
      </c>
      <c r="M360" s="281" t="str">
        <f t="shared" si="55"/>
        <v/>
      </c>
      <c r="N360" s="284" t="str">
        <f t="shared" si="56"/>
        <v/>
      </c>
      <c r="O360" t="str">
        <f>IF($A360="","",IFERROR(INDEX(Prices[Category],MATCH($A360,Prices[Key],0)),"Uncategorized"))</f>
        <v/>
      </c>
      <c r="P360" s="285" t="str">
        <f t="shared" si="57"/>
        <v/>
      </c>
      <c r="Q360" s="285" t="str">
        <f t="shared" si="58"/>
        <v/>
      </c>
    </row>
    <row r="361" spans="1:17" ht="15" customHeight="1" x14ac:dyDescent="0.2">
      <c r="A361" s="238" t="str">
        <f>IFERROR(INDEX('All Ticker P&amp;L'!$A$2:$A$1001,MATCH(ROWS($A$2:A361),'All Ticker P&amp;L'!$N$2:$N$1001,0)),"")</f>
        <v/>
      </c>
      <c r="B361" s="238" t="str">
        <f t="shared" si="50"/>
        <v/>
      </c>
      <c r="C361" s="238" t="str">
        <f t="shared" si="51"/>
        <v/>
      </c>
      <c r="D361" s="238" t="str">
        <f t="shared" si="52"/>
        <v/>
      </c>
      <c r="E361" s="259" t="str">
        <f>IF($A361="","",SUMIFS(Txn[Signed Units],Txn[Key],$A361))</f>
        <v/>
      </c>
      <c r="F361" s="281" t="str">
        <f>IF($A361="","",SUMIFS(Transactions!$N:$N,Transactions!$L:$L,$A361,Transactions!$U:$U,1))</f>
        <v/>
      </c>
      <c r="G361" s="282" t="str">
        <f>IF($A361="","",IFERROR(F361/SUMIFS(Transactions!$D:$D,Transactions!$L:$L,$A361,Transactions!$U:$U,1,Transactions!$A:$A,1),0))</f>
        <v/>
      </c>
      <c r="H361" s="281" t="str">
        <f>IF($A361="","",SUMIFS(Transactions!$O:$O,Transactions!$L:$L,$A361,Transactions!$U:$U,1))</f>
        <v/>
      </c>
      <c r="I361" s="282" t="str">
        <f>IF($A361="","",IFERROR(INDEX(Prices[Current Price],MATCH($A361,Prices[Key],0)),0))</f>
        <v/>
      </c>
      <c r="J361" s="283" t="str">
        <f>IF($A361="","",IFERROR(INDEX(Prices[FX to SGD],MATCH($A361,Prices[Key],0)),1))</f>
        <v/>
      </c>
      <c r="K361" s="281" t="str">
        <f t="shared" si="53"/>
        <v/>
      </c>
      <c r="L361" s="281" t="str">
        <f t="shared" si="54"/>
        <v/>
      </c>
      <c r="M361" s="281" t="str">
        <f t="shared" si="55"/>
        <v/>
      </c>
      <c r="N361" s="284" t="str">
        <f t="shared" si="56"/>
        <v/>
      </c>
      <c r="O361" t="str">
        <f>IF($A361="","",IFERROR(INDEX(Prices[Category],MATCH($A361,Prices[Key],0)),"Uncategorized"))</f>
        <v/>
      </c>
      <c r="P361" s="285" t="str">
        <f t="shared" si="57"/>
        <v/>
      </c>
      <c r="Q361" s="285" t="str">
        <f t="shared" si="58"/>
        <v/>
      </c>
    </row>
    <row r="362" spans="1:17" ht="15" customHeight="1" x14ac:dyDescent="0.2">
      <c r="A362" s="238" t="str">
        <f>IFERROR(INDEX('All Ticker P&amp;L'!$A$2:$A$1001,MATCH(ROWS($A$2:A362),'All Ticker P&amp;L'!$N$2:$N$1001,0)),"")</f>
        <v/>
      </c>
      <c r="B362" s="238" t="str">
        <f t="shared" si="50"/>
        <v/>
      </c>
      <c r="C362" s="238" t="str">
        <f t="shared" si="51"/>
        <v/>
      </c>
      <c r="D362" s="238" t="str">
        <f t="shared" si="52"/>
        <v/>
      </c>
      <c r="E362" s="259" t="str">
        <f>IF($A362="","",SUMIFS(Txn[Signed Units],Txn[Key],$A362))</f>
        <v/>
      </c>
      <c r="F362" s="281" t="str">
        <f>IF($A362="","",SUMIFS(Transactions!$N:$N,Transactions!$L:$L,$A362,Transactions!$U:$U,1))</f>
        <v/>
      </c>
      <c r="G362" s="282" t="str">
        <f>IF($A362="","",IFERROR(F362/SUMIFS(Transactions!$D:$D,Transactions!$L:$L,$A362,Transactions!$U:$U,1,Transactions!$A:$A,1),0))</f>
        <v/>
      </c>
      <c r="H362" s="281" t="str">
        <f>IF($A362="","",SUMIFS(Transactions!$O:$O,Transactions!$L:$L,$A362,Transactions!$U:$U,1))</f>
        <v/>
      </c>
      <c r="I362" s="282" t="str">
        <f>IF($A362="","",IFERROR(INDEX(Prices[Current Price],MATCH($A362,Prices[Key],0)),0))</f>
        <v/>
      </c>
      <c r="J362" s="283" t="str">
        <f>IF($A362="","",IFERROR(INDEX(Prices[FX to SGD],MATCH($A362,Prices[Key],0)),1))</f>
        <v/>
      </c>
      <c r="K362" s="281" t="str">
        <f t="shared" si="53"/>
        <v/>
      </c>
      <c r="L362" s="281" t="str">
        <f t="shared" si="54"/>
        <v/>
      </c>
      <c r="M362" s="281" t="str">
        <f t="shared" si="55"/>
        <v/>
      </c>
      <c r="N362" s="284" t="str">
        <f t="shared" si="56"/>
        <v/>
      </c>
      <c r="O362" t="str">
        <f>IF($A362="","",IFERROR(INDEX(Prices[Category],MATCH($A362,Prices[Key],0)),"Uncategorized"))</f>
        <v/>
      </c>
      <c r="P362" s="285" t="str">
        <f t="shared" si="57"/>
        <v/>
      </c>
      <c r="Q362" s="285" t="str">
        <f t="shared" si="58"/>
        <v/>
      </c>
    </row>
    <row r="363" spans="1:17" ht="15" customHeight="1" x14ac:dyDescent="0.2">
      <c r="A363" s="238" t="str">
        <f>IFERROR(INDEX('All Ticker P&amp;L'!$A$2:$A$1001,MATCH(ROWS($A$2:A363),'All Ticker P&amp;L'!$N$2:$N$1001,0)),"")</f>
        <v/>
      </c>
      <c r="B363" s="238" t="str">
        <f t="shared" si="50"/>
        <v/>
      </c>
      <c r="C363" s="238" t="str">
        <f t="shared" si="51"/>
        <v/>
      </c>
      <c r="D363" s="238" t="str">
        <f t="shared" si="52"/>
        <v/>
      </c>
      <c r="E363" s="259" t="str">
        <f>IF($A363="","",SUMIFS(Txn[Signed Units],Txn[Key],$A363))</f>
        <v/>
      </c>
      <c r="F363" s="281" t="str">
        <f>IF($A363="","",SUMIFS(Transactions!$N:$N,Transactions!$L:$L,$A363,Transactions!$U:$U,1))</f>
        <v/>
      </c>
      <c r="G363" s="282" t="str">
        <f>IF($A363="","",IFERROR(F363/SUMIFS(Transactions!$D:$D,Transactions!$L:$L,$A363,Transactions!$U:$U,1,Transactions!$A:$A,1),0))</f>
        <v/>
      </c>
      <c r="H363" s="281" t="str">
        <f>IF($A363="","",SUMIFS(Transactions!$O:$O,Transactions!$L:$L,$A363,Transactions!$U:$U,1))</f>
        <v/>
      </c>
      <c r="I363" s="282" t="str">
        <f>IF($A363="","",IFERROR(INDEX(Prices[Current Price],MATCH($A363,Prices[Key],0)),0))</f>
        <v/>
      </c>
      <c r="J363" s="283" t="str">
        <f>IF($A363="","",IFERROR(INDEX(Prices[FX to SGD],MATCH($A363,Prices[Key],0)),1))</f>
        <v/>
      </c>
      <c r="K363" s="281" t="str">
        <f t="shared" si="53"/>
        <v/>
      </c>
      <c r="L363" s="281" t="str">
        <f t="shared" si="54"/>
        <v/>
      </c>
      <c r="M363" s="281" t="str">
        <f t="shared" si="55"/>
        <v/>
      </c>
      <c r="N363" s="284" t="str">
        <f t="shared" si="56"/>
        <v/>
      </c>
      <c r="O363" t="str">
        <f>IF($A363="","",IFERROR(INDEX(Prices[Category],MATCH($A363,Prices[Key],0)),"Uncategorized"))</f>
        <v/>
      </c>
      <c r="P363" s="285" t="str">
        <f t="shared" si="57"/>
        <v/>
      </c>
      <c r="Q363" s="285" t="str">
        <f t="shared" si="58"/>
        <v/>
      </c>
    </row>
    <row r="364" spans="1:17" ht="15" customHeight="1" x14ac:dyDescent="0.2">
      <c r="A364" s="238" t="str">
        <f>IFERROR(INDEX('All Ticker P&amp;L'!$A$2:$A$1001,MATCH(ROWS($A$2:A364),'All Ticker P&amp;L'!$N$2:$N$1001,0)),"")</f>
        <v/>
      </c>
      <c r="B364" s="238" t="str">
        <f t="shared" si="50"/>
        <v/>
      </c>
      <c r="C364" s="238" t="str">
        <f t="shared" si="51"/>
        <v/>
      </c>
      <c r="D364" s="238" t="str">
        <f t="shared" si="52"/>
        <v/>
      </c>
      <c r="E364" s="259" t="str">
        <f>IF($A364="","",SUMIFS(Txn[Signed Units],Txn[Key],$A364))</f>
        <v/>
      </c>
      <c r="F364" s="281" t="str">
        <f>IF($A364="","",SUMIFS(Transactions!$N:$N,Transactions!$L:$L,$A364,Transactions!$U:$U,1))</f>
        <v/>
      </c>
      <c r="G364" s="282" t="str">
        <f>IF($A364="","",IFERROR(F364/SUMIFS(Transactions!$D:$D,Transactions!$L:$L,$A364,Transactions!$U:$U,1,Transactions!$A:$A,1),0))</f>
        <v/>
      </c>
      <c r="H364" s="281" t="str">
        <f>IF($A364="","",SUMIFS(Transactions!$O:$O,Transactions!$L:$L,$A364,Transactions!$U:$U,1))</f>
        <v/>
      </c>
      <c r="I364" s="282" t="str">
        <f>IF($A364="","",IFERROR(INDEX(Prices[Current Price],MATCH($A364,Prices[Key],0)),0))</f>
        <v/>
      </c>
      <c r="J364" s="283" t="str">
        <f>IF($A364="","",IFERROR(INDEX(Prices[FX to SGD],MATCH($A364,Prices[Key],0)),1))</f>
        <v/>
      </c>
      <c r="K364" s="281" t="str">
        <f t="shared" si="53"/>
        <v/>
      </c>
      <c r="L364" s="281" t="str">
        <f t="shared" si="54"/>
        <v/>
      </c>
      <c r="M364" s="281" t="str">
        <f t="shared" si="55"/>
        <v/>
      </c>
      <c r="N364" s="284" t="str">
        <f t="shared" si="56"/>
        <v/>
      </c>
      <c r="O364" t="str">
        <f>IF($A364="","",IFERROR(INDEX(Prices[Category],MATCH($A364,Prices[Key],0)),"Uncategorized"))</f>
        <v/>
      </c>
      <c r="P364" s="285" t="str">
        <f t="shared" si="57"/>
        <v/>
      </c>
      <c r="Q364" s="285" t="str">
        <f t="shared" si="58"/>
        <v/>
      </c>
    </row>
    <row r="365" spans="1:17" ht="15" customHeight="1" x14ac:dyDescent="0.2">
      <c r="A365" s="238" t="str">
        <f>IFERROR(INDEX('All Ticker P&amp;L'!$A$2:$A$1001,MATCH(ROWS($A$2:A365),'All Ticker P&amp;L'!$N$2:$N$1001,0)),"")</f>
        <v/>
      </c>
      <c r="B365" s="238" t="str">
        <f t="shared" si="50"/>
        <v/>
      </c>
      <c r="C365" s="238" t="str">
        <f t="shared" si="51"/>
        <v/>
      </c>
      <c r="D365" s="238" t="str">
        <f t="shared" si="52"/>
        <v/>
      </c>
      <c r="E365" s="259" t="str">
        <f>IF($A365="","",SUMIFS(Txn[Signed Units],Txn[Key],$A365))</f>
        <v/>
      </c>
      <c r="F365" s="281" t="str">
        <f>IF($A365="","",SUMIFS(Transactions!$N:$N,Transactions!$L:$L,$A365,Transactions!$U:$U,1))</f>
        <v/>
      </c>
      <c r="G365" s="282" t="str">
        <f>IF($A365="","",IFERROR(F365/SUMIFS(Transactions!$D:$D,Transactions!$L:$L,$A365,Transactions!$U:$U,1,Transactions!$A:$A,1),0))</f>
        <v/>
      </c>
      <c r="H365" s="281" t="str">
        <f>IF($A365="","",SUMIFS(Transactions!$O:$O,Transactions!$L:$L,$A365,Transactions!$U:$U,1))</f>
        <v/>
      </c>
      <c r="I365" s="282" t="str">
        <f>IF($A365="","",IFERROR(INDEX(Prices[Current Price],MATCH($A365,Prices[Key],0)),0))</f>
        <v/>
      </c>
      <c r="J365" s="283" t="str">
        <f>IF($A365="","",IFERROR(INDEX(Prices[FX to SGD],MATCH($A365,Prices[Key],0)),1))</f>
        <v/>
      </c>
      <c r="K365" s="281" t="str">
        <f t="shared" si="53"/>
        <v/>
      </c>
      <c r="L365" s="281" t="str">
        <f t="shared" si="54"/>
        <v/>
      </c>
      <c r="M365" s="281" t="str">
        <f t="shared" si="55"/>
        <v/>
      </c>
      <c r="N365" s="284" t="str">
        <f t="shared" si="56"/>
        <v/>
      </c>
      <c r="O365" t="str">
        <f>IF($A365="","",IFERROR(INDEX(Prices[Category],MATCH($A365,Prices[Key],0)),"Uncategorized"))</f>
        <v/>
      </c>
      <c r="P365" s="285" t="str">
        <f t="shared" si="57"/>
        <v/>
      </c>
      <c r="Q365" s="285" t="str">
        <f t="shared" si="58"/>
        <v/>
      </c>
    </row>
    <row r="366" spans="1:17" ht="15" customHeight="1" x14ac:dyDescent="0.2">
      <c r="A366" s="238" t="str">
        <f>IFERROR(INDEX('All Ticker P&amp;L'!$A$2:$A$1001,MATCH(ROWS($A$2:A366),'All Ticker P&amp;L'!$N$2:$N$1001,0)),"")</f>
        <v/>
      </c>
      <c r="B366" s="238" t="str">
        <f t="shared" si="50"/>
        <v/>
      </c>
      <c r="C366" s="238" t="str">
        <f t="shared" si="51"/>
        <v/>
      </c>
      <c r="D366" s="238" t="str">
        <f t="shared" si="52"/>
        <v/>
      </c>
      <c r="E366" s="259" t="str">
        <f>IF($A366="","",SUMIFS(Txn[Signed Units],Txn[Key],$A366))</f>
        <v/>
      </c>
      <c r="F366" s="281" t="str">
        <f>IF($A366="","",SUMIFS(Transactions!$N:$N,Transactions!$L:$L,$A366,Transactions!$U:$U,1))</f>
        <v/>
      </c>
      <c r="G366" s="282" t="str">
        <f>IF($A366="","",IFERROR(F366/SUMIFS(Transactions!$D:$D,Transactions!$L:$L,$A366,Transactions!$U:$U,1,Transactions!$A:$A,1),0))</f>
        <v/>
      </c>
      <c r="H366" s="281" t="str">
        <f>IF($A366="","",SUMIFS(Transactions!$O:$O,Transactions!$L:$L,$A366,Transactions!$U:$U,1))</f>
        <v/>
      </c>
      <c r="I366" s="282" t="str">
        <f>IF($A366="","",IFERROR(INDEX(Prices[Current Price],MATCH($A366,Prices[Key],0)),0))</f>
        <v/>
      </c>
      <c r="J366" s="283" t="str">
        <f>IF($A366="","",IFERROR(INDEX(Prices[FX to SGD],MATCH($A366,Prices[Key],0)),1))</f>
        <v/>
      </c>
      <c r="K366" s="281" t="str">
        <f t="shared" si="53"/>
        <v/>
      </c>
      <c r="L366" s="281" t="str">
        <f t="shared" si="54"/>
        <v/>
      </c>
      <c r="M366" s="281" t="str">
        <f t="shared" si="55"/>
        <v/>
      </c>
      <c r="N366" s="284" t="str">
        <f t="shared" si="56"/>
        <v/>
      </c>
      <c r="O366" t="str">
        <f>IF($A366="","",IFERROR(INDEX(Prices[Category],MATCH($A366,Prices[Key],0)),"Uncategorized"))</f>
        <v/>
      </c>
      <c r="P366" s="285" t="str">
        <f t="shared" si="57"/>
        <v/>
      </c>
      <c r="Q366" s="285" t="str">
        <f t="shared" si="58"/>
        <v/>
      </c>
    </row>
    <row r="367" spans="1:17" ht="15" customHeight="1" x14ac:dyDescent="0.2">
      <c r="A367" s="238" t="str">
        <f>IFERROR(INDEX('All Ticker P&amp;L'!$A$2:$A$1001,MATCH(ROWS($A$2:A367),'All Ticker P&amp;L'!$N$2:$N$1001,0)),"")</f>
        <v/>
      </c>
      <c r="B367" s="238" t="str">
        <f t="shared" si="50"/>
        <v/>
      </c>
      <c r="C367" s="238" t="str">
        <f t="shared" si="51"/>
        <v/>
      </c>
      <c r="D367" s="238" t="str">
        <f t="shared" si="52"/>
        <v/>
      </c>
      <c r="E367" s="259" t="str">
        <f>IF($A367="","",SUMIFS(Txn[Signed Units],Txn[Key],$A367))</f>
        <v/>
      </c>
      <c r="F367" s="281" t="str">
        <f>IF($A367="","",SUMIFS(Transactions!$N:$N,Transactions!$L:$L,$A367,Transactions!$U:$U,1))</f>
        <v/>
      </c>
      <c r="G367" s="282" t="str">
        <f>IF($A367="","",IFERROR(F367/SUMIFS(Transactions!$D:$D,Transactions!$L:$L,$A367,Transactions!$U:$U,1,Transactions!$A:$A,1),0))</f>
        <v/>
      </c>
      <c r="H367" s="281" t="str">
        <f>IF($A367="","",SUMIFS(Transactions!$O:$O,Transactions!$L:$L,$A367,Transactions!$U:$U,1))</f>
        <v/>
      </c>
      <c r="I367" s="282" t="str">
        <f>IF($A367="","",IFERROR(INDEX(Prices[Current Price],MATCH($A367,Prices[Key],0)),0))</f>
        <v/>
      </c>
      <c r="J367" s="283" t="str">
        <f>IF($A367="","",IFERROR(INDEX(Prices[FX to SGD],MATCH($A367,Prices[Key],0)),1))</f>
        <v/>
      </c>
      <c r="K367" s="281" t="str">
        <f t="shared" si="53"/>
        <v/>
      </c>
      <c r="L367" s="281" t="str">
        <f t="shared" si="54"/>
        <v/>
      </c>
      <c r="M367" s="281" t="str">
        <f t="shared" si="55"/>
        <v/>
      </c>
      <c r="N367" s="284" t="str">
        <f t="shared" si="56"/>
        <v/>
      </c>
      <c r="O367" t="str">
        <f>IF($A367="","",IFERROR(INDEX(Prices[Category],MATCH($A367,Prices[Key],0)),"Uncategorized"))</f>
        <v/>
      </c>
      <c r="P367" s="285" t="str">
        <f t="shared" si="57"/>
        <v/>
      </c>
      <c r="Q367" s="285" t="str">
        <f t="shared" si="58"/>
        <v/>
      </c>
    </row>
    <row r="368" spans="1:17" ht="15" customHeight="1" x14ac:dyDescent="0.2">
      <c r="A368" s="238" t="str">
        <f>IFERROR(INDEX('All Ticker P&amp;L'!$A$2:$A$1001,MATCH(ROWS($A$2:A368),'All Ticker P&amp;L'!$N$2:$N$1001,0)),"")</f>
        <v/>
      </c>
      <c r="B368" s="238" t="str">
        <f t="shared" si="50"/>
        <v/>
      </c>
      <c r="C368" s="238" t="str">
        <f t="shared" si="51"/>
        <v/>
      </c>
      <c r="D368" s="238" t="str">
        <f t="shared" si="52"/>
        <v/>
      </c>
      <c r="E368" s="259" t="str">
        <f>IF($A368="","",SUMIFS(Txn[Signed Units],Txn[Key],$A368))</f>
        <v/>
      </c>
      <c r="F368" s="281" t="str">
        <f>IF($A368="","",SUMIFS(Transactions!$N:$N,Transactions!$L:$L,$A368,Transactions!$U:$U,1))</f>
        <v/>
      </c>
      <c r="G368" s="282" t="str">
        <f>IF($A368="","",IFERROR(F368/SUMIFS(Transactions!$D:$D,Transactions!$L:$L,$A368,Transactions!$U:$U,1,Transactions!$A:$A,1),0))</f>
        <v/>
      </c>
      <c r="H368" s="281" t="str">
        <f>IF($A368="","",SUMIFS(Transactions!$O:$O,Transactions!$L:$L,$A368,Transactions!$U:$U,1))</f>
        <v/>
      </c>
      <c r="I368" s="282" t="str">
        <f>IF($A368="","",IFERROR(INDEX(Prices[Current Price],MATCH($A368,Prices[Key],0)),0))</f>
        <v/>
      </c>
      <c r="J368" s="283" t="str">
        <f>IF($A368="","",IFERROR(INDEX(Prices[FX to SGD],MATCH($A368,Prices[Key],0)),1))</f>
        <v/>
      </c>
      <c r="K368" s="281" t="str">
        <f t="shared" si="53"/>
        <v/>
      </c>
      <c r="L368" s="281" t="str">
        <f t="shared" si="54"/>
        <v/>
      </c>
      <c r="M368" s="281" t="str">
        <f t="shared" si="55"/>
        <v/>
      </c>
      <c r="N368" s="284" t="str">
        <f t="shared" si="56"/>
        <v/>
      </c>
      <c r="O368" t="str">
        <f>IF($A368="","",IFERROR(INDEX(Prices[Category],MATCH($A368,Prices[Key],0)),"Uncategorized"))</f>
        <v/>
      </c>
      <c r="P368" s="285" t="str">
        <f t="shared" si="57"/>
        <v/>
      </c>
      <c r="Q368" s="285" t="str">
        <f t="shared" si="58"/>
        <v/>
      </c>
    </row>
    <row r="369" spans="1:17" ht="15" customHeight="1" x14ac:dyDescent="0.2">
      <c r="A369" s="238" t="str">
        <f>IFERROR(INDEX('All Ticker P&amp;L'!$A$2:$A$1001,MATCH(ROWS($A$2:A369),'All Ticker P&amp;L'!$N$2:$N$1001,0)),"")</f>
        <v/>
      </c>
      <c r="B369" s="238" t="str">
        <f t="shared" si="50"/>
        <v/>
      </c>
      <c r="C369" s="238" t="str">
        <f t="shared" si="51"/>
        <v/>
      </c>
      <c r="D369" s="238" t="str">
        <f t="shared" si="52"/>
        <v/>
      </c>
      <c r="E369" s="259" t="str">
        <f>IF($A369="","",SUMIFS(Txn[Signed Units],Txn[Key],$A369))</f>
        <v/>
      </c>
      <c r="F369" s="281" t="str">
        <f>IF($A369="","",SUMIFS(Transactions!$N:$N,Transactions!$L:$L,$A369,Transactions!$U:$U,1))</f>
        <v/>
      </c>
      <c r="G369" s="282" t="str">
        <f>IF($A369="","",IFERROR(F369/SUMIFS(Transactions!$D:$D,Transactions!$L:$L,$A369,Transactions!$U:$U,1,Transactions!$A:$A,1),0))</f>
        <v/>
      </c>
      <c r="H369" s="281" t="str">
        <f>IF($A369="","",SUMIFS(Transactions!$O:$O,Transactions!$L:$L,$A369,Transactions!$U:$U,1))</f>
        <v/>
      </c>
      <c r="I369" s="282" t="str">
        <f>IF($A369="","",IFERROR(INDEX(Prices[Current Price],MATCH($A369,Prices[Key],0)),0))</f>
        <v/>
      </c>
      <c r="J369" s="283" t="str">
        <f>IF($A369="","",IFERROR(INDEX(Prices[FX to SGD],MATCH($A369,Prices[Key],0)),1))</f>
        <v/>
      </c>
      <c r="K369" s="281" t="str">
        <f t="shared" si="53"/>
        <v/>
      </c>
      <c r="L369" s="281" t="str">
        <f t="shared" si="54"/>
        <v/>
      </c>
      <c r="M369" s="281" t="str">
        <f t="shared" si="55"/>
        <v/>
      </c>
      <c r="N369" s="284" t="str">
        <f t="shared" si="56"/>
        <v/>
      </c>
      <c r="O369" t="str">
        <f>IF($A369="","",IFERROR(INDEX(Prices[Category],MATCH($A369,Prices[Key],0)),"Uncategorized"))</f>
        <v/>
      </c>
      <c r="P369" s="285" t="str">
        <f t="shared" si="57"/>
        <v/>
      </c>
      <c r="Q369" s="285" t="str">
        <f t="shared" si="58"/>
        <v/>
      </c>
    </row>
    <row r="370" spans="1:17" ht="15" customHeight="1" x14ac:dyDescent="0.2">
      <c r="A370" s="238" t="str">
        <f>IFERROR(INDEX('All Ticker P&amp;L'!$A$2:$A$1001,MATCH(ROWS($A$2:A370),'All Ticker P&amp;L'!$N$2:$N$1001,0)),"")</f>
        <v/>
      </c>
      <c r="B370" s="238" t="str">
        <f t="shared" si="50"/>
        <v/>
      </c>
      <c r="C370" s="238" t="str">
        <f t="shared" si="51"/>
        <v/>
      </c>
      <c r="D370" s="238" t="str">
        <f t="shared" si="52"/>
        <v/>
      </c>
      <c r="E370" s="259" t="str">
        <f>IF($A370="","",SUMIFS(Txn[Signed Units],Txn[Key],$A370))</f>
        <v/>
      </c>
      <c r="F370" s="281" t="str">
        <f>IF($A370="","",SUMIFS(Transactions!$N:$N,Transactions!$L:$L,$A370,Transactions!$U:$U,1))</f>
        <v/>
      </c>
      <c r="G370" s="282" t="str">
        <f>IF($A370="","",IFERROR(F370/SUMIFS(Transactions!$D:$D,Transactions!$L:$L,$A370,Transactions!$U:$U,1,Transactions!$A:$A,1),0))</f>
        <v/>
      </c>
      <c r="H370" s="281" t="str">
        <f>IF($A370="","",SUMIFS(Transactions!$O:$O,Transactions!$L:$L,$A370,Transactions!$U:$U,1))</f>
        <v/>
      </c>
      <c r="I370" s="282" t="str">
        <f>IF($A370="","",IFERROR(INDEX(Prices[Current Price],MATCH($A370,Prices[Key],0)),0))</f>
        <v/>
      </c>
      <c r="J370" s="283" t="str">
        <f>IF($A370="","",IFERROR(INDEX(Prices[FX to SGD],MATCH($A370,Prices[Key],0)),1))</f>
        <v/>
      </c>
      <c r="K370" s="281" t="str">
        <f t="shared" si="53"/>
        <v/>
      </c>
      <c r="L370" s="281" t="str">
        <f t="shared" si="54"/>
        <v/>
      </c>
      <c r="M370" s="281" t="str">
        <f t="shared" si="55"/>
        <v/>
      </c>
      <c r="N370" s="284" t="str">
        <f t="shared" si="56"/>
        <v/>
      </c>
      <c r="O370" t="str">
        <f>IF($A370="","",IFERROR(INDEX(Prices[Category],MATCH($A370,Prices[Key],0)),"Uncategorized"))</f>
        <v/>
      </c>
      <c r="P370" s="285" t="str">
        <f t="shared" si="57"/>
        <v/>
      </c>
      <c r="Q370" s="285" t="str">
        <f t="shared" si="58"/>
        <v/>
      </c>
    </row>
    <row r="371" spans="1:17" ht="15" customHeight="1" x14ac:dyDescent="0.2">
      <c r="A371" s="238" t="str">
        <f>IFERROR(INDEX('All Ticker P&amp;L'!$A$2:$A$1001,MATCH(ROWS($A$2:A371),'All Ticker P&amp;L'!$N$2:$N$1001,0)),"")</f>
        <v/>
      </c>
      <c r="B371" s="238" t="str">
        <f t="shared" si="50"/>
        <v/>
      </c>
      <c r="C371" s="238" t="str">
        <f t="shared" si="51"/>
        <v/>
      </c>
      <c r="D371" s="238" t="str">
        <f t="shared" si="52"/>
        <v/>
      </c>
      <c r="E371" s="259" t="str">
        <f>IF($A371="","",SUMIFS(Txn[Signed Units],Txn[Key],$A371))</f>
        <v/>
      </c>
      <c r="F371" s="281" t="str">
        <f>IF($A371="","",SUMIFS(Transactions!$N:$N,Transactions!$L:$L,$A371,Transactions!$U:$U,1))</f>
        <v/>
      </c>
      <c r="G371" s="282" t="str">
        <f>IF($A371="","",IFERROR(F371/SUMIFS(Transactions!$D:$D,Transactions!$L:$L,$A371,Transactions!$U:$U,1,Transactions!$A:$A,1),0))</f>
        <v/>
      </c>
      <c r="H371" s="281" t="str">
        <f>IF($A371="","",SUMIFS(Transactions!$O:$O,Transactions!$L:$L,$A371,Transactions!$U:$U,1))</f>
        <v/>
      </c>
      <c r="I371" s="282" t="str">
        <f>IF($A371="","",IFERROR(INDEX(Prices[Current Price],MATCH($A371,Prices[Key],0)),0))</f>
        <v/>
      </c>
      <c r="J371" s="283" t="str">
        <f>IF($A371="","",IFERROR(INDEX(Prices[FX to SGD],MATCH($A371,Prices[Key],0)),1))</f>
        <v/>
      </c>
      <c r="K371" s="281" t="str">
        <f t="shared" si="53"/>
        <v/>
      </c>
      <c r="L371" s="281" t="str">
        <f t="shared" si="54"/>
        <v/>
      </c>
      <c r="M371" s="281" t="str">
        <f t="shared" si="55"/>
        <v/>
      </c>
      <c r="N371" s="284" t="str">
        <f t="shared" si="56"/>
        <v/>
      </c>
      <c r="O371" t="str">
        <f>IF($A371="","",IFERROR(INDEX(Prices[Category],MATCH($A371,Prices[Key],0)),"Uncategorized"))</f>
        <v/>
      </c>
      <c r="P371" s="285" t="str">
        <f t="shared" si="57"/>
        <v/>
      </c>
      <c r="Q371" s="285" t="str">
        <f t="shared" si="58"/>
        <v/>
      </c>
    </row>
    <row r="372" spans="1:17" ht="15" customHeight="1" x14ac:dyDescent="0.2">
      <c r="A372" s="238" t="str">
        <f>IFERROR(INDEX('All Ticker P&amp;L'!$A$2:$A$1001,MATCH(ROWS($A$2:A372),'All Ticker P&amp;L'!$N$2:$N$1001,0)),"")</f>
        <v/>
      </c>
      <c r="B372" s="238" t="str">
        <f t="shared" si="50"/>
        <v/>
      </c>
      <c r="C372" s="238" t="str">
        <f t="shared" si="51"/>
        <v/>
      </c>
      <c r="D372" s="238" t="str">
        <f t="shared" si="52"/>
        <v/>
      </c>
      <c r="E372" s="259" t="str">
        <f>IF($A372="","",SUMIFS(Txn[Signed Units],Txn[Key],$A372))</f>
        <v/>
      </c>
      <c r="F372" s="281" t="str">
        <f>IF($A372="","",SUMIFS(Transactions!$N:$N,Transactions!$L:$L,$A372,Transactions!$U:$U,1))</f>
        <v/>
      </c>
      <c r="G372" s="282" t="str">
        <f>IF($A372="","",IFERROR(F372/SUMIFS(Transactions!$D:$D,Transactions!$L:$L,$A372,Transactions!$U:$U,1,Transactions!$A:$A,1),0))</f>
        <v/>
      </c>
      <c r="H372" s="281" t="str">
        <f>IF($A372="","",SUMIFS(Transactions!$O:$O,Transactions!$L:$L,$A372,Transactions!$U:$U,1))</f>
        <v/>
      </c>
      <c r="I372" s="282" t="str">
        <f>IF($A372="","",IFERROR(INDEX(Prices[Current Price],MATCH($A372,Prices[Key],0)),0))</f>
        <v/>
      </c>
      <c r="J372" s="283" t="str">
        <f>IF($A372="","",IFERROR(INDEX(Prices[FX to SGD],MATCH($A372,Prices[Key],0)),1))</f>
        <v/>
      </c>
      <c r="K372" s="281" t="str">
        <f t="shared" si="53"/>
        <v/>
      </c>
      <c r="L372" s="281" t="str">
        <f t="shared" si="54"/>
        <v/>
      </c>
      <c r="M372" s="281" t="str">
        <f t="shared" si="55"/>
        <v/>
      </c>
      <c r="N372" s="284" t="str">
        <f t="shared" si="56"/>
        <v/>
      </c>
      <c r="O372" t="str">
        <f>IF($A372="","",IFERROR(INDEX(Prices[Category],MATCH($A372,Prices[Key],0)),"Uncategorized"))</f>
        <v/>
      </c>
      <c r="P372" s="285" t="str">
        <f t="shared" si="57"/>
        <v/>
      </c>
      <c r="Q372" s="285" t="str">
        <f t="shared" si="58"/>
        <v/>
      </c>
    </row>
    <row r="373" spans="1:17" ht="15" customHeight="1" x14ac:dyDescent="0.2">
      <c r="A373" s="238" t="str">
        <f>IFERROR(INDEX('All Ticker P&amp;L'!$A$2:$A$1001,MATCH(ROWS($A$2:A373),'All Ticker P&amp;L'!$N$2:$N$1001,0)),"")</f>
        <v/>
      </c>
      <c r="B373" s="238" t="str">
        <f t="shared" si="50"/>
        <v/>
      </c>
      <c r="C373" s="238" t="str">
        <f t="shared" si="51"/>
        <v/>
      </c>
      <c r="D373" s="238" t="str">
        <f t="shared" si="52"/>
        <v/>
      </c>
      <c r="E373" s="259" t="str">
        <f>IF($A373="","",SUMIFS(Txn[Signed Units],Txn[Key],$A373))</f>
        <v/>
      </c>
      <c r="F373" s="281" t="str">
        <f>IF($A373="","",SUMIFS(Transactions!$N:$N,Transactions!$L:$L,$A373,Transactions!$U:$U,1))</f>
        <v/>
      </c>
      <c r="G373" s="282" t="str">
        <f>IF($A373="","",IFERROR(F373/SUMIFS(Transactions!$D:$D,Transactions!$L:$L,$A373,Transactions!$U:$U,1,Transactions!$A:$A,1),0))</f>
        <v/>
      </c>
      <c r="H373" s="281" t="str">
        <f>IF($A373="","",SUMIFS(Transactions!$O:$O,Transactions!$L:$L,$A373,Transactions!$U:$U,1))</f>
        <v/>
      </c>
      <c r="I373" s="282" t="str">
        <f>IF($A373="","",IFERROR(INDEX(Prices[Current Price],MATCH($A373,Prices[Key],0)),0))</f>
        <v/>
      </c>
      <c r="J373" s="283" t="str">
        <f>IF($A373="","",IFERROR(INDEX(Prices[FX to SGD],MATCH($A373,Prices[Key],0)),1))</f>
        <v/>
      </c>
      <c r="K373" s="281" t="str">
        <f t="shared" si="53"/>
        <v/>
      </c>
      <c r="L373" s="281" t="str">
        <f t="shared" si="54"/>
        <v/>
      </c>
      <c r="M373" s="281" t="str">
        <f t="shared" si="55"/>
        <v/>
      </c>
      <c r="N373" s="284" t="str">
        <f t="shared" si="56"/>
        <v/>
      </c>
      <c r="O373" t="str">
        <f>IF($A373="","",IFERROR(INDEX(Prices[Category],MATCH($A373,Prices[Key],0)),"Uncategorized"))</f>
        <v/>
      </c>
      <c r="P373" s="285" t="str">
        <f t="shared" si="57"/>
        <v/>
      </c>
      <c r="Q373" s="285" t="str">
        <f t="shared" si="58"/>
        <v/>
      </c>
    </row>
    <row r="374" spans="1:17" ht="15" customHeight="1" x14ac:dyDescent="0.2">
      <c r="A374" s="238" t="str">
        <f>IFERROR(INDEX('All Ticker P&amp;L'!$A$2:$A$1001,MATCH(ROWS($A$2:A374),'All Ticker P&amp;L'!$N$2:$N$1001,0)),"")</f>
        <v/>
      </c>
      <c r="B374" s="238" t="str">
        <f t="shared" si="50"/>
        <v/>
      </c>
      <c r="C374" s="238" t="str">
        <f t="shared" si="51"/>
        <v/>
      </c>
      <c r="D374" s="238" t="str">
        <f t="shared" si="52"/>
        <v/>
      </c>
      <c r="E374" s="259" t="str">
        <f>IF($A374="","",SUMIFS(Txn[Signed Units],Txn[Key],$A374))</f>
        <v/>
      </c>
      <c r="F374" s="281" t="str">
        <f>IF($A374="","",SUMIFS(Transactions!$N:$N,Transactions!$L:$L,$A374,Transactions!$U:$U,1))</f>
        <v/>
      </c>
      <c r="G374" s="282" t="str">
        <f>IF($A374="","",IFERROR(F374/SUMIFS(Transactions!$D:$D,Transactions!$L:$L,$A374,Transactions!$U:$U,1,Transactions!$A:$A,1),0))</f>
        <v/>
      </c>
      <c r="H374" s="281" t="str">
        <f>IF($A374="","",SUMIFS(Transactions!$O:$O,Transactions!$L:$L,$A374,Transactions!$U:$U,1))</f>
        <v/>
      </c>
      <c r="I374" s="282" t="str">
        <f>IF($A374="","",IFERROR(INDEX(Prices[Current Price],MATCH($A374,Prices[Key],0)),0))</f>
        <v/>
      </c>
      <c r="J374" s="283" t="str">
        <f>IF($A374="","",IFERROR(INDEX(Prices[FX to SGD],MATCH($A374,Prices[Key],0)),1))</f>
        <v/>
      </c>
      <c r="K374" s="281" t="str">
        <f t="shared" si="53"/>
        <v/>
      </c>
      <c r="L374" s="281" t="str">
        <f t="shared" si="54"/>
        <v/>
      </c>
      <c r="M374" s="281" t="str">
        <f t="shared" si="55"/>
        <v/>
      </c>
      <c r="N374" s="284" t="str">
        <f t="shared" si="56"/>
        <v/>
      </c>
      <c r="O374" t="str">
        <f>IF($A374="","",IFERROR(INDEX(Prices[Category],MATCH($A374,Prices[Key],0)),"Uncategorized"))</f>
        <v/>
      </c>
      <c r="P374" s="285" t="str">
        <f t="shared" si="57"/>
        <v/>
      </c>
      <c r="Q374" s="285" t="str">
        <f t="shared" si="58"/>
        <v/>
      </c>
    </row>
    <row r="375" spans="1:17" ht="15" customHeight="1" x14ac:dyDescent="0.2">
      <c r="A375" s="238" t="str">
        <f>IFERROR(INDEX('All Ticker P&amp;L'!$A$2:$A$1001,MATCH(ROWS($A$2:A375),'All Ticker P&amp;L'!$N$2:$N$1001,0)),"")</f>
        <v/>
      </c>
      <c r="B375" s="238" t="str">
        <f t="shared" si="50"/>
        <v/>
      </c>
      <c r="C375" s="238" t="str">
        <f t="shared" si="51"/>
        <v/>
      </c>
      <c r="D375" s="238" t="str">
        <f t="shared" si="52"/>
        <v/>
      </c>
      <c r="E375" s="259" t="str">
        <f>IF($A375="","",SUMIFS(Txn[Signed Units],Txn[Key],$A375))</f>
        <v/>
      </c>
      <c r="F375" s="281" t="str">
        <f>IF($A375="","",SUMIFS(Transactions!$N:$N,Transactions!$L:$L,$A375,Transactions!$U:$U,1))</f>
        <v/>
      </c>
      <c r="G375" s="282" t="str">
        <f>IF($A375="","",IFERROR(F375/SUMIFS(Transactions!$D:$D,Transactions!$L:$L,$A375,Transactions!$U:$U,1,Transactions!$A:$A,1),0))</f>
        <v/>
      </c>
      <c r="H375" s="281" t="str">
        <f>IF($A375="","",SUMIFS(Transactions!$O:$O,Transactions!$L:$L,$A375,Transactions!$U:$U,1))</f>
        <v/>
      </c>
      <c r="I375" s="282" t="str">
        <f>IF($A375="","",IFERROR(INDEX(Prices[Current Price],MATCH($A375,Prices[Key],0)),0))</f>
        <v/>
      </c>
      <c r="J375" s="283" t="str">
        <f>IF($A375="","",IFERROR(INDEX(Prices[FX to SGD],MATCH($A375,Prices[Key],0)),1))</f>
        <v/>
      </c>
      <c r="K375" s="281" t="str">
        <f t="shared" si="53"/>
        <v/>
      </c>
      <c r="L375" s="281" t="str">
        <f t="shared" si="54"/>
        <v/>
      </c>
      <c r="M375" s="281" t="str">
        <f t="shared" si="55"/>
        <v/>
      </c>
      <c r="N375" s="284" t="str">
        <f t="shared" si="56"/>
        <v/>
      </c>
      <c r="O375" t="str">
        <f>IF($A375="","",IFERROR(INDEX(Prices[Category],MATCH($A375,Prices[Key],0)),"Uncategorized"))</f>
        <v/>
      </c>
      <c r="P375" s="285" t="str">
        <f t="shared" si="57"/>
        <v/>
      </c>
      <c r="Q375" s="285" t="str">
        <f t="shared" si="58"/>
        <v/>
      </c>
    </row>
    <row r="376" spans="1:17" ht="15" customHeight="1" x14ac:dyDescent="0.2">
      <c r="A376" s="238" t="str">
        <f>IFERROR(INDEX('All Ticker P&amp;L'!$A$2:$A$1001,MATCH(ROWS($A$2:A376),'All Ticker P&amp;L'!$N$2:$N$1001,0)),"")</f>
        <v/>
      </c>
      <c r="B376" s="238" t="str">
        <f t="shared" si="50"/>
        <v/>
      </c>
      <c r="C376" s="238" t="str">
        <f t="shared" si="51"/>
        <v/>
      </c>
      <c r="D376" s="238" t="str">
        <f t="shared" si="52"/>
        <v/>
      </c>
      <c r="E376" s="259" t="str">
        <f>IF($A376="","",SUMIFS(Txn[Signed Units],Txn[Key],$A376))</f>
        <v/>
      </c>
      <c r="F376" s="281" t="str">
        <f>IF($A376="","",SUMIFS(Transactions!$N:$N,Transactions!$L:$L,$A376,Transactions!$U:$U,1))</f>
        <v/>
      </c>
      <c r="G376" s="282" t="str">
        <f>IF($A376="","",IFERROR(F376/SUMIFS(Transactions!$D:$D,Transactions!$L:$L,$A376,Transactions!$U:$U,1,Transactions!$A:$A,1),0))</f>
        <v/>
      </c>
      <c r="H376" s="281" t="str">
        <f>IF($A376="","",SUMIFS(Transactions!$O:$O,Transactions!$L:$L,$A376,Transactions!$U:$U,1))</f>
        <v/>
      </c>
      <c r="I376" s="282" t="str">
        <f>IF($A376="","",IFERROR(INDEX(Prices[Current Price],MATCH($A376,Prices[Key],0)),0))</f>
        <v/>
      </c>
      <c r="J376" s="283" t="str">
        <f>IF($A376="","",IFERROR(INDEX(Prices[FX to SGD],MATCH($A376,Prices[Key],0)),1))</f>
        <v/>
      </c>
      <c r="K376" s="281" t="str">
        <f t="shared" si="53"/>
        <v/>
      </c>
      <c r="L376" s="281" t="str">
        <f t="shared" si="54"/>
        <v/>
      </c>
      <c r="M376" s="281" t="str">
        <f t="shared" si="55"/>
        <v/>
      </c>
      <c r="N376" s="284" t="str">
        <f t="shared" si="56"/>
        <v/>
      </c>
      <c r="O376" t="str">
        <f>IF($A376="","",IFERROR(INDEX(Prices[Category],MATCH($A376,Prices[Key],0)),"Uncategorized"))</f>
        <v/>
      </c>
      <c r="P376" s="285" t="str">
        <f t="shared" si="57"/>
        <v/>
      </c>
      <c r="Q376" s="285" t="str">
        <f t="shared" si="58"/>
        <v/>
      </c>
    </row>
    <row r="377" spans="1:17" ht="15" customHeight="1" x14ac:dyDescent="0.2">
      <c r="A377" s="238" t="str">
        <f>IFERROR(INDEX('All Ticker P&amp;L'!$A$2:$A$1001,MATCH(ROWS($A$2:A377),'All Ticker P&amp;L'!$N$2:$N$1001,0)),"")</f>
        <v/>
      </c>
      <c r="B377" s="238" t="str">
        <f t="shared" si="50"/>
        <v/>
      </c>
      <c r="C377" s="238" t="str">
        <f t="shared" si="51"/>
        <v/>
      </c>
      <c r="D377" s="238" t="str">
        <f t="shared" si="52"/>
        <v/>
      </c>
      <c r="E377" s="259" t="str">
        <f>IF($A377="","",SUMIFS(Txn[Signed Units],Txn[Key],$A377))</f>
        <v/>
      </c>
      <c r="F377" s="281" t="str">
        <f>IF($A377="","",SUMIFS(Transactions!$N:$N,Transactions!$L:$L,$A377,Transactions!$U:$U,1))</f>
        <v/>
      </c>
      <c r="G377" s="282" t="str">
        <f>IF($A377="","",IFERROR(F377/SUMIFS(Transactions!$D:$D,Transactions!$L:$L,$A377,Transactions!$U:$U,1,Transactions!$A:$A,1),0))</f>
        <v/>
      </c>
      <c r="H377" s="281" t="str">
        <f>IF($A377="","",SUMIFS(Transactions!$O:$O,Transactions!$L:$L,$A377,Transactions!$U:$U,1))</f>
        <v/>
      </c>
      <c r="I377" s="282" t="str">
        <f>IF($A377="","",IFERROR(INDEX(Prices[Current Price],MATCH($A377,Prices[Key],0)),0))</f>
        <v/>
      </c>
      <c r="J377" s="283" t="str">
        <f>IF($A377="","",IFERROR(INDEX(Prices[FX to SGD],MATCH($A377,Prices[Key],0)),1))</f>
        <v/>
      </c>
      <c r="K377" s="281" t="str">
        <f t="shared" si="53"/>
        <v/>
      </c>
      <c r="L377" s="281" t="str">
        <f t="shared" si="54"/>
        <v/>
      </c>
      <c r="M377" s="281" t="str">
        <f t="shared" si="55"/>
        <v/>
      </c>
      <c r="N377" s="284" t="str">
        <f t="shared" si="56"/>
        <v/>
      </c>
      <c r="O377" t="str">
        <f>IF($A377="","",IFERROR(INDEX(Prices[Category],MATCH($A377,Prices[Key],0)),"Uncategorized"))</f>
        <v/>
      </c>
      <c r="P377" s="285" t="str">
        <f t="shared" si="57"/>
        <v/>
      </c>
      <c r="Q377" s="285" t="str">
        <f t="shared" si="58"/>
        <v/>
      </c>
    </row>
    <row r="378" spans="1:17" ht="15" customHeight="1" x14ac:dyDescent="0.2">
      <c r="A378" s="238" t="str">
        <f>IFERROR(INDEX('All Ticker P&amp;L'!$A$2:$A$1001,MATCH(ROWS($A$2:A378),'All Ticker P&amp;L'!$N$2:$N$1001,0)),"")</f>
        <v/>
      </c>
      <c r="B378" s="238" t="str">
        <f t="shared" si="50"/>
        <v/>
      </c>
      <c r="C378" s="238" t="str">
        <f t="shared" si="51"/>
        <v/>
      </c>
      <c r="D378" s="238" t="str">
        <f t="shared" si="52"/>
        <v/>
      </c>
      <c r="E378" s="259" t="str">
        <f>IF($A378="","",SUMIFS(Txn[Signed Units],Txn[Key],$A378))</f>
        <v/>
      </c>
      <c r="F378" s="281" t="str">
        <f>IF($A378="","",SUMIFS(Transactions!$N:$N,Transactions!$L:$L,$A378,Transactions!$U:$U,1))</f>
        <v/>
      </c>
      <c r="G378" s="282" t="str">
        <f>IF($A378="","",IFERROR(F378/SUMIFS(Transactions!$D:$D,Transactions!$L:$L,$A378,Transactions!$U:$U,1,Transactions!$A:$A,1),0))</f>
        <v/>
      </c>
      <c r="H378" s="281" t="str">
        <f>IF($A378="","",SUMIFS(Transactions!$O:$O,Transactions!$L:$L,$A378,Transactions!$U:$U,1))</f>
        <v/>
      </c>
      <c r="I378" s="282" t="str">
        <f>IF($A378="","",IFERROR(INDEX(Prices[Current Price],MATCH($A378,Prices[Key],0)),0))</f>
        <v/>
      </c>
      <c r="J378" s="283" t="str">
        <f>IF($A378="","",IFERROR(INDEX(Prices[FX to SGD],MATCH($A378,Prices[Key],0)),1))</f>
        <v/>
      </c>
      <c r="K378" s="281" t="str">
        <f t="shared" si="53"/>
        <v/>
      </c>
      <c r="L378" s="281" t="str">
        <f t="shared" si="54"/>
        <v/>
      </c>
      <c r="M378" s="281" t="str">
        <f t="shared" si="55"/>
        <v/>
      </c>
      <c r="N378" s="284" t="str">
        <f t="shared" si="56"/>
        <v/>
      </c>
      <c r="O378" t="str">
        <f>IF($A378="","",IFERROR(INDEX(Prices[Category],MATCH($A378,Prices[Key],0)),"Uncategorized"))</f>
        <v/>
      </c>
      <c r="P378" s="285" t="str">
        <f t="shared" si="57"/>
        <v/>
      </c>
      <c r="Q378" s="285" t="str">
        <f t="shared" si="58"/>
        <v/>
      </c>
    </row>
    <row r="379" spans="1:17" ht="15" customHeight="1" x14ac:dyDescent="0.2">
      <c r="A379" s="238" t="str">
        <f>IFERROR(INDEX('All Ticker P&amp;L'!$A$2:$A$1001,MATCH(ROWS($A$2:A379),'All Ticker P&amp;L'!$N$2:$N$1001,0)),"")</f>
        <v/>
      </c>
      <c r="B379" s="238" t="str">
        <f t="shared" si="50"/>
        <v/>
      </c>
      <c r="C379" s="238" t="str">
        <f t="shared" si="51"/>
        <v/>
      </c>
      <c r="D379" s="238" t="str">
        <f t="shared" si="52"/>
        <v/>
      </c>
      <c r="E379" s="259" t="str">
        <f>IF($A379="","",SUMIFS(Txn[Signed Units],Txn[Key],$A379))</f>
        <v/>
      </c>
      <c r="F379" s="281" t="str">
        <f>IF($A379="","",SUMIFS(Transactions!$N:$N,Transactions!$L:$L,$A379,Transactions!$U:$U,1))</f>
        <v/>
      </c>
      <c r="G379" s="282" t="str">
        <f>IF($A379="","",IFERROR(F379/SUMIFS(Transactions!$D:$D,Transactions!$L:$L,$A379,Transactions!$U:$U,1,Transactions!$A:$A,1),0))</f>
        <v/>
      </c>
      <c r="H379" s="281" t="str">
        <f>IF($A379="","",SUMIFS(Transactions!$O:$O,Transactions!$L:$L,$A379,Transactions!$U:$U,1))</f>
        <v/>
      </c>
      <c r="I379" s="282" t="str">
        <f>IF($A379="","",IFERROR(INDEX(Prices[Current Price],MATCH($A379,Prices[Key],0)),0))</f>
        <v/>
      </c>
      <c r="J379" s="283" t="str">
        <f>IF($A379="","",IFERROR(INDEX(Prices[FX to SGD],MATCH($A379,Prices[Key],0)),1))</f>
        <v/>
      </c>
      <c r="K379" s="281" t="str">
        <f t="shared" si="53"/>
        <v/>
      </c>
      <c r="L379" s="281" t="str">
        <f t="shared" si="54"/>
        <v/>
      </c>
      <c r="M379" s="281" t="str">
        <f t="shared" si="55"/>
        <v/>
      </c>
      <c r="N379" s="284" t="str">
        <f t="shared" si="56"/>
        <v/>
      </c>
      <c r="O379" t="str">
        <f>IF($A379="","",IFERROR(INDEX(Prices[Category],MATCH($A379,Prices[Key],0)),"Uncategorized"))</f>
        <v/>
      </c>
      <c r="P379" s="285" t="str">
        <f t="shared" si="57"/>
        <v/>
      </c>
      <c r="Q379" s="285" t="str">
        <f t="shared" si="58"/>
        <v/>
      </c>
    </row>
    <row r="380" spans="1:17" ht="15" customHeight="1" x14ac:dyDescent="0.2">
      <c r="A380" s="238" t="str">
        <f>IFERROR(INDEX('All Ticker P&amp;L'!$A$2:$A$1001,MATCH(ROWS($A$2:A380),'All Ticker P&amp;L'!$N$2:$N$1001,0)),"")</f>
        <v/>
      </c>
      <c r="B380" s="238" t="str">
        <f t="shared" si="50"/>
        <v/>
      </c>
      <c r="C380" s="238" t="str">
        <f t="shared" si="51"/>
        <v/>
      </c>
      <c r="D380" s="238" t="str">
        <f t="shared" si="52"/>
        <v/>
      </c>
      <c r="E380" s="259" t="str">
        <f>IF($A380="","",SUMIFS(Txn[Signed Units],Txn[Key],$A380))</f>
        <v/>
      </c>
      <c r="F380" s="281" t="str">
        <f>IF($A380="","",SUMIFS(Transactions!$N:$N,Transactions!$L:$L,$A380,Transactions!$U:$U,1))</f>
        <v/>
      </c>
      <c r="G380" s="282" t="str">
        <f>IF($A380="","",IFERROR(F380/SUMIFS(Transactions!$D:$D,Transactions!$L:$L,$A380,Transactions!$U:$U,1,Transactions!$A:$A,1),0))</f>
        <v/>
      </c>
      <c r="H380" s="281" t="str">
        <f>IF($A380="","",SUMIFS(Transactions!$O:$O,Transactions!$L:$L,$A380,Transactions!$U:$U,1))</f>
        <v/>
      </c>
      <c r="I380" s="282" t="str">
        <f>IF($A380="","",IFERROR(INDEX(Prices[Current Price],MATCH($A380,Prices[Key],0)),0))</f>
        <v/>
      </c>
      <c r="J380" s="283" t="str">
        <f>IF($A380="","",IFERROR(INDEX(Prices[FX to SGD],MATCH($A380,Prices[Key],0)),1))</f>
        <v/>
      </c>
      <c r="K380" s="281" t="str">
        <f t="shared" si="53"/>
        <v/>
      </c>
      <c r="L380" s="281" t="str">
        <f t="shared" si="54"/>
        <v/>
      </c>
      <c r="M380" s="281" t="str">
        <f t="shared" si="55"/>
        <v/>
      </c>
      <c r="N380" s="284" t="str">
        <f t="shared" si="56"/>
        <v/>
      </c>
      <c r="O380" t="str">
        <f>IF($A380="","",IFERROR(INDEX(Prices[Category],MATCH($A380,Prices[Key],0)),"Uncategorized"))</f>
        <v/>
      </c>
      <c r="P380" s="285" t="str">
        <f t="shared" si="57"/>
        <v/>
      </c>
      <c r="Q380" s="285" t="str">
        <f t="shared" si="58"/>
        <v/>
      </c>
    </row>
    <row r="381" spans="1:17" ht="15" customHeight="1" x14ac:dyDescent="0.2">
      <c r="A381" s="238" t="str">
        <f>IFERROR(INDEX('All Ticker P&amp;L'!$A$2:$A$1001,MATCH(ROWS($A$2:A381),'All Ticker P&amp;L'!$N$2:$N$1001,0)),"")</f>
        <v/>
      </c>
      <c r="B381" s="238" t="str">
        <f t="shared" si="50"/>
        <v/>
      </c>
      <c r="C381" s="238" t="str">
        <f t="shared" si="51"/>
        <v/>
      </c>
      <c r="D381" s="238" t="str">
        <f t="shared" si="52"/>
        <v/>
      </c>
      <c r="E381" s="259" t="str">
        <f>IF($A381="","",SUMIFS(Txn[Signed Units],Txn[Key],$A381))</f>
        <v/>
      </c>
      <c r="F381" s="281" t="str">
        <f>IF($A381="","",SUMIFS(Transactions!$N:$N,Transactions!$L:$L,$A381,Transactions!$U:$U,1))</f>
        <v/>
      </c>
      <c r="G381" s="282" t="str">
        <f>IF($A381="","",IFERROR(F381/SUMIFS(Transactions!$D:$D,Transactions!$L:$L,$A381,Transactions!$U:$U,1,Transactions!$A:$A,1),0))</f>
        <v/>
      </c>
      <c r="H381" s="281" t="str">
        <f>IF($A381="","",SUMIFS(Transactions!$O:$O,Transactions!$L:$L,$A381,Transactions!$U:$U,1))</f>
        <v/>
      </c>
      <c r="I381" s="282" t="str">
        <f>IF($A381="","",IFERROR(INDEX(Prices[Current Price],MATCH($A381,Prices[Key],0)),0))</f>
        <v/>
      </c>
      <c r="J381" s="283" t="str">
        <f>IF($A381="","",IFERROR(INDEX(Prices[FX to SGD],MATCH($A381,Prices[Key],0)),1))</f>
        <v/>
      </c>
      <c r="K381" s="281" t="str">
        <f t="shared" si="53"/>
        <v/>
      </c>
      <c r="L381" s="281" t="str">
        <f t="shared" si="54"/>
        <v/>
      </c>
      <c r="M381" s="281" t="str">
        <f t="shared" si="55"/>
        <v/>
      </c>
      <c r="N381" s="284" t="str">
        <f t="shared" si="56"/>
        <v/>
      </c>
      <c r="O381" t="str">
        <f>IF($A381="","",IFERROR(INDEX(Prices[Category],MATCH($A381,Prices[Key],0)),"Uncategorized"))</f>
        <v/>
      </c>
      <c r="P381" s="285" t="str">
        <f t="shared" si="57"/>
        <v/>
      </c>
      <c r="Q381" s="285" t="str">
        <f t="shared" si="58"/>
        <v/>
      </c>
    </row>
    <row r="382" spans="1:17" ht="15" customHeight="1" x14ac:dyDescent="0.2">
      <c r="A382" s="238" t="str">
        <f>IFERROR(INDEX('All Ticker P&amp;L'!$A$2:$A$1001,MATCH(ROWS($A$2:A382),'All Ticker P&amp;L'!$N$2:$N$1001,0)),"")</f>
        <v/>
      </c>
      <c r="B382" s="238" t="str">
        <f t="shared" si="50"/>
        <v/>
      </c>
      <c r="C382" s="238" t="str">
        <f t="shared" si="51"/>
        <v/>
      </c>
      <c r="D382" s="238" t="str">
        <f t="shared" si="52"/>
        <v/>
      </c>
      <c r="E382" s="259" t="str">
        <f>IF($A382="","",SUMIFS(Txn[Signed Units],Txn[Key],$A382))</f>
        <v/>
      </c>
      <c r="F382" s="281" t="str">
        <f>IF($A382="","",SUMIFS(Transactions!$N:$N,Transactions!$L:$L,$A382,Transactions!$U:$U,1))</f>
        <v/>
      </c>
      <c r="G382" s="282" t="str">
        <f>IF($A382="","",IFERROR(F382/SUMIFS(Transactions!$D:$D,Transactions!$L:$L,$A382,Transactions!$U:$U,1,Transactions!$A:$A,1),0))</f>
        <v/>
      </c>
      <c r="H382" s="281" t="str">
        <f>IF($A382="","",SUMIFS(Transactions!$O:$O,Transactions!$L:$L,$A382,Transactions!$U:$U,1))</f>
        <v/>
      </c>
      <c r="I382" s="282" t="str">
        <f>IF($A382="","",IFERROR(INDEX(Prices[Current Price],MATCH($A382,Prices[Key],0)),0))</f>
        <v/>
      </c>
      <c r="J382" s="283" t="str">
        <f>IF($A382="","",IFERROR(INDEX(Prices[FX to SGD],MATCH($A382,Prices[Key],0)),1))</f>
        <v/>
      </c>
      <c r="K382" s="281" t="str">
        <f t="shared" si="53"/>
        <v/>
      </c>
      <c r="L382" s="281" t="str">
        <f t="shared" si="54"/>
        <v/>
      </c>
      <c r="M382" s="281" t="str">
        <f t="shared" si="55"/>
        <v/>
      </c>
      <c r="N382" s="284" t="str">
        <f t="shared" si="56"/>
        <v/>
      </c>
      <c r="O382" t="str">
        <f>IF($A382="","",IFERROR(INDEX(Prices[Category],MATCH($A382,Prices[Key],0)),"Uncategorized"))</f>
        <v/>
      </c>
      <c r="P382" s="285" t="str">
        <f t="shared" si="57"/>
        <v/>
      </c>
      <c r="Q382" s="285" t="str">
        <f t="shared" si="58"/>
        <v/>
      </c>
    </row>
    <row r="383" spans="1:17" ht="15" customHeight="1" x14ac:dyDescent="0.2">
      <c r="A383" s="238" t="str">
        <f>IFERROR(INDEX('All Ticker P&amp;L'!$A$2:$A$1001,MATCH(ROWS($A$2:A383),'All Ticker P&amp;L'!$N$2:$N$1001,0)),"")</f>
        <v/>
      </c>
      <c r="B383" s="238" t="str">
        <f t="shared" si="50"/>
        <v/>
      </c>
      <c r="C383" s="238" t="str">
        <f t="shared" si="51"/>
        <v/>
      </c>
      <c r="D383" s="238" t="str">
        <f t="shared" si="52"/>
        <v/>
      </c>
      <c r="E383" s="259" t="str">
        <f>IF($A383="","",SUMIFS(Txn[Signed Units],Txn[Key],$A383))</f>
        <v/>
      </c>
      <c r="F383" s="281" t="str">
        <f>IF($A383="","",SUMIFS(Transactions!$N:$N,Transactions!$L:$L,$A383,Transactions!$U:$U,1))</f>
        <v/>
      </c>
      <c r="G383" s="282" t="str">
        <f>IF($A383="","",IFERROR(F383/SUMIFS(Transactions!$D:$D,Transactions!$L:$L,$A383,Transactions!$U:$U,1,Transactions!$A:$A,1),0))</f>
        <v/>
      </c>
      <c r="H383" s="281" t="str">
        <f>IF($A383="","",SUMIFS(Transactions!$O:$O,Transactions!$L:$L,$A383,Transactions!$U:$U,1))</f>
        <v/>
      </c>
      <c r="I383" s="282" t="str">
        <f>IF($A383="","",IFERROR(INDEX(Prices[Current Price],MATCH($A383,Prices[Key],0)),0))</f>
        <v/>
      </c>
      <c r="J383" s="283" t="str">
        <f>IF($A383="","",IFERROR(INDEX(Prices[FX to SGD],MATCH($A383,Prices[Key],0)),1))</f>
        <v/>
      </c>
      <c r="K383" s="281" t="str">
        <f t="shared" si="53"/>
        <v/>
      </c>
      <c r="L383" s="281" t="str">
        <f t="shared" si="54"/>
        <v/>
      </c>
      <c r="M383" s="281" t="str">
        <f t="shared" si="55"/>
        <v/>
      </c>
      <c r="N383" s="284" t="str">
        <f t="shared" si="56"/>
        <v/>
      </c>
      <c r="O383" t="str">
        <f>IF($A383="","",IFERROR(INDEX(Prices[Category],MATCH($A383,Prices[Key],0)),"Uncategorized"))</f>
        <v/>
      </c>
      <c r="P383" s="285" t="str">
        <f t="shared" si="57"/>
        <v/>
      </c>
      <c r="Q383" s="285" t="str">
        <f t="shared" si="58"/>
        <v/>
      </c>
    </row>
    <row r="384" spans="1:17" ht="15" customHeight="1" x14ac:dyDescent="0.2">
      <c r="A384" s="238" t="str">
        <f>IFERROR(INDEX('All Ticker P&amp;L'!$A$2:$A$1001,MATCH(ROWS($A$2:A384),'All Ticker P&amp;L'!$N$2:$N$1001,0)),"")</f>
        <v/>
      </c>
      <c r="B384" s="238" t="str">
        <f t="shared" si="50"/>
        <v/>
      </c>
      <c r="C384" s="238" t="str">
        <f t="shared" si="51"/>
        <v/>
      </c>
      <c r="D384" s="238" t="str">
        <f t="shared" si="52"/>
        <v/>
      </c>
      <c r="E384" s="259" t="str">
        <f>IF($A384="","",SUMIFS(Txn[Signed Units],Txn[Key],$A384))</f>
        <v/>
      </c>
      <c r="F384" s="281" t="str">
        <f>IF($A384="","",SUMIFS(Transactions!$N:$N,Transactions!$L:$L,$A384,Transactions!$U:$U,1))</f>
        <v/>
      </c>
      <c r="G384" s="282" t="str">
        <f>IF($A384="","",IFERROR(F384/SUMIFS(Transactions!$D:$D,Transactions!$L:$L,$A384,Transactions!$U:$U,1,Transactions!$A:$A,1),0))</f>
        <v/>
      </c>
      <c r="H384" s="281" t="str">
        <f>IF($A384="","",SUMIFS(Transactions!$O:$O,Transactions!$L:$L,$A384,Transactions!$U:$U,1))</f>
        <v/>
      </c>
      <c r="I384" s="282" t="str">
        <f>IF($A384="","",IFERROR(INDEX(Prices[Current Price],MATCH($A384,Prices[Key],0)),0))</f>
        <v/>
      </c>
      <c r="J384" s="283" t="str">
        <f>IF($A384="","",IFERROR(INDEX(Prices[FX to SGD],MATCH($A384,Prices[Key],0)),1))</f>
        <v/>
      </c>
      <c r="K384" s="281" t="str">
        <f t="shared" si="53"/>
        <v/>
      </c>
      <c r="L384" s="281" t="str">
        <f t="shared" si="54"/>
        <v/>
      </c>
      <c r="M384" s="281" t="str">
        <f t="shared" si="55"/>
        <v/>
      </c>
      <c r="N384" s="284" t="str">
        <f t="shared" si="56"/>
        <v/>
      </c>
      <c r="O384" t="str">
        <f>IF($A384="","",IFERROR(INDEX(Prices[Category],MATCH($A384,Prices[Key],0)),"Uncategorized"))</f>
        <v/>
      </c>
      <c r="P384" s="285" t="str">
        <f t="shared" si="57"/>
        <v/>
      </c>
      <c r="Q384" s="285" t="str">
        <f t="shared" si="58"/>
        <v/>
      </c>
    </row>
    <row r="385" spans="1:17" ht="15" customHeight="1" x14ac:dyDescent="0.2">
      <c r="A385" s="238" t="str">
        <f>IFERROR(INDEX('All Ticker P&amp;L'!$A$2:$A$1001,MATCH(ROWS($A$2:A385),'All Ticker P&amp;L'!$N$2:$N$1001,0)),"")</f>
        <v/>
      </c>
      <c r="B385" s="238" t="str">
        <f t="shared" si="50"/>
        <v/>
      </c>
      <c r="C385" s="238" t="str">
        <f t="shared" si="51"/>
        <v/>
      </c>
      <c r="D385" s="238" t="str">
        <f t="shared" si="52"/>
        <v/>
      </c>
      <c r="E385" s="259" t="str">
        <f>IF($A385="","",SUMIFS(Txn[Signed Units],Txn[Key],$A385))</f>
        <v/>
      </c>
      <c r="F385" s="281" t="str">
        <f>IF($A385="","",SUMIFS(Transactions!$N:$N,Transactions!$L:$L,$A385,Transactions!$U:$U,1))</f>
        <v/>
      </c>
      <c r="G385" s="282" t="str">
        <f>IF($A385="","",IFERROR(F385/SUMIFS(Transactions!$D:$D,Transactions!$L:$L,$A385,Transactions!$U:$U,1,Transactions!$A:$A,1),0))</f>
        <v/>
      </c>
      <c r="H385" s="281" t="str">
        <f>IF($A385="","",SUMIFS(Transactions!$O:$O,Transactions!$L:$L,$A385,Transactions!$U:$U,1))</f>
        <v/>
      </c>
      <c r="I385" s="282" t="str">
        <f>IF($A385="","",IFERROR(INDEX(Prices[Current Price],MATCH($A385,Prices[Key],0)),0))</f>
        <v/>
      </c>
      <c r="J385" s="283" t="str">
        <f>IF($A385="","",IFERROR(INDEX(Prices[FX to SGD],MATCH($A385,Prices[Key],0)),1))</f>
        <v/>
      </c>
      <c r="K385" s="281" t="str">
        <f t="shared" si="53"/>
        <v/>
      </c>
      <c r="L385" s="281" t="str">
        <f t="shared" si="54"/>
        <v/>
      </c>
      <c r="M385" s="281" t="str">
        <f t="shared" si="55"/>
        <v/>
      </c>
      <c r="N385" s="284" t="str">
        <f t="shared" si="56"/>
        <v/>
      </c>
      <c r="O385" t="str">
        <f>IF($A385="","",IFERROR(INDEX(Prices[Category],MATCH($A385,Prices[Key],0)),"Uncategorized"))</f>
        <v/>
      </c>
      <c r="P385" s="285" t="str">
        <f t="shared" si="57"/>
        <v/>
      </c>
      <c r="Q385" s="285" t="str">
        <f t="shared" si="58"/>
        <v/>
      </c>
    </row>
    <row r="386" spans="1:17" ht="15" customHeight="1" x14ac:dyDescent="0.2">
      <c r="A386" s="238" t="str">
        <f>IFERROR(INDEX('All Ticker P&amp;L'!$A$2:$A$1001,MATCH(ROWS($A$2:A386),'All Ticker P&amp;L'!$N$2:$N$1001,0)),"")</f>
        <v/>
      </c>
      <c r="B386" s="238" t="str">
        <f t="shared" ref="B386:B449" si="59">IF($A386="","",LEFT($A386,FIND(":",$A386)-1))</f>
        <v/>
      </c>
      <c r="C386" s="238" t="str">
        <f t="shared" ref="C386:C449" si="60">IF($A386="","",MID($A386,FIND(":",$A386)+1,FIND(":",$A386,FIND(":",$A386)+1)-FIND(":",$A386)-1))</f>
        <v/>
      </c>
      <c r="D386" s="238" t="str">
        <f t="shared" ref="D386:D449" si="61">IF($A386="","",RIGHT($A386,LEN($A386)-FIND(":",$A386,FIND(":",$A386)+1)))</f>
        <v/>
      </c>
      <c r="E386" s="259" t="str">
        <f>IF($A386="","",SUMIFS(Txn[Signed Units],Txn[Key],$A386))</f>
        <v/>
      </c>
      <c r="F386" s="281" t="str">
        <f>IF($A386="","",SUMIFS(Transactions!$N:$N,Transactions!$L:$L,$A386,Transactions!$U:$U,1))</f>
        <v/>
      </c>
      <c r="G386" s="282" t="str">
        <f>IF($A386="","",IFERROR(F386/SUMIFS(Transactions!$D:$D,Transactions!$L:$L,$A386,Transactions!$U:$U,1,Transactions!$A:$A,1),0))</f>
        <v/>
      </c>
      <c r="H386" s="281" t="str">
        <f>IF($A386="","",SUMIFS(Transactions!$O:$O,Transactions!$L:$L,$A386,Transactions!$U:$U,1))</f>
        <v/>
      </c>
      <c r="I386" s="282" t="str">
        <f>IF($A386="","",IFERROR(INDEX(Prices[Current Price],MATCH($A386,Prices[Key],0)),0))</f>
        <v/>
      </c>
      <c r="J386" s="283" t="str">
        <f>IF($A386="","",IFERROR(INDEX(Prices[FX to SGD],MATCH($A386,Prices[Key],0)),1))</f>
        <v/>
      </c>
      <c r="K386" s="281" t="str">
        <f t="shared" ref="K386:K449" si="62">IF($A386="","",E386*I386)</f>
        <v/>
      </c>
      <c r="L386" s="281" t="str">
        <f t="shared" ref="L386:L449" si="63">IF($A386="","",K386+H386-F386)</f>
        <v/>
      </c>
      <c r="M386" s="281" t="str">
        <f t="shared" ref="M386:M449" si="64">IF($A386="","",L386*J386)</f>
        <v/>
      </c>
      <c r="N386" s="284" t="str">
        <f t="shared" ref="N386:N449" si="65">IF($A386="","",IFERROR(L386/F386,0))</f>
        <v/>
      </c>
      <c r="O386" t="str">
        <f>IF($A386="","",IFERROR(INDEX(Prices[Category],MATCH($A386,Prices[Key],0)),"Uncategorized"))</f>
        <v/>
      </c>
      <c r="P386" s="285" t="str">
        <f t="shared" ref="P386:P449" si="66">IF($A386="","",$K386*$J386)</f>
        <v/>
      </c>
      <c r="Q386" s="285" t="str">
        <f t="shared" ref="Q386:Q449" si="67">IF($A386="","",$M386)</f>
        <v/>
      </c>
    </row>
    <row r="387" spans="1:17" ht="15" customHeight="1" x14ac:dyDescent="0.2">
      <c r="A387" s="238" t="str">
        <f>IFERROR(INDEX('All Ticker P&amp;L'!$A$2:$A$1001,MATCH(ROWS($A$2:A387),'All Ticker P&amp;L'!$N$2:$N$1001,0)),"")</f>
        <v/>
      </c>
      <c r="B387" s="238" t="str">
        <f t="shared" si="59"/>
        <v/>
      </c>
      <c r="C387" s="238" t="str">
        <f t="shared" si="60"/>
        <v/>
      </c>
      <c r="D387" s="238" t="str">
        <f t="shared" si="61"/>
        <v/>
      </c>
      <c r="E387" s="259" t="str">
        <f>IF($A387="","",SUMIFS(Txn[Signed Units],Txn[Key],$A387))</f>
        <v/>
      </c>
      <c r="F387" s="281" t="str">
        <f>IF($A387="","",SUMIFS(Transactions!$N:$N,Transactions!$L:$L,$A387,Transactions!$U:$U,1))</f>
        <v/>
      </c>
      <c r="G387" s="282" t="str">
        <f>IF($A387="","",IFERROR(F387/SUMIFS(Transactions!$D:$D,Transactions!$L:$L,$A387,Transactions!$U:$U,1,Transactions!$A:$A,1),0))</f>
        <v/>
      </c>
      <c r="H387" s="281" t="str">
        <f>IF($A387="","",SUMIFS(Transactions!$O:$O,Transactions!$L:$L,$A387,Transactions!$U:$U,1))</f>
        <v/>
      </c>
      <c r="I387" s="282" t="str">
        <f>IF($A387="","",IFERROR(INDEX(Prices[Current Price],MATCH($A387,Prices[Key],0)),0))</f>
        <v/>
      </c>
      <c r="J387" s="283" t="str">
        <f>IF($A387="","",IFERROR(INDEX(Prices[FX to SGD],MATCH($A387,Prices[Key],0)),1))</f>
        <v/>
      </c>
      <c r="K387" s="281" t="str">
        <f t="shared" si="62"/>
        <v/>
      </c>
      <c r="L387" s="281" t="str">
        <f t="shared" si="63"/>
        <v/>
      </c>
      <c r="M387" s="281" t="str">
        <f t="shared" si="64"/>
        <v/>
      </c>
      <c r="N387" s="284" t="str">
        <f t="shared" si="65"/>
        <v/>
      </c>
      <c r="O387" t="str">
        <f>IF($A387="","",IFERROR(INDEX(Prices[Category],MATCH($A387,Prices[Key],0)),"Uncategorized"))</f>
        <v/>
      </c>
      <c r="P387" s="285" t="str">
        <f t="shared" si="66"/>
        <v/>
      </c>
      <c r="Q387" s="285" t="str">
        <f t="shared" si="67"/>
        <v/>
      </c>
    </row>
    <row r="388" spans="1:17" ht="15" customHeight="1" x14ac:dyDescent="0.2">
      <c r="A388" s="238" t="str">
        <f>IFERROR(INDEX('All Ticker P&amp;L'!$A$2:$A$1001,MATCH(ROWS($A$2:A388),'All Ticker P&amp;L'!$N$2:$N$1001,0)),"")</f>
        <v/>
      </c>
      <c r="B388" s="238" t="str">
        <f t="shared" si="59"/>
        <v/>
      </c>
      <c r="C388" s="238" t="str">
        <f t="shared" si="60"/>
        <v/>
      </c>
      <c r="D388" s="238" t="str">
        <f t="shared" si="61"/>
        <v/>
      </c>
      <c r="E388" s="259" t="str">
        <f>IF($A388="","",SUMIFS(Txn[Signed Units],Txn[Key],$A388))</f>
        <v/>
      </c>
      <c r="F388" s="281" t="str">
        <f>IF($A388="","",SUMIFS(Transactions!$N:$N,Transactions!$L:$L,$A388,Transactions!$U:$U,1))</f>
        <v/>
      </c>
      <c r="G388" s="282" t="str">
        <f>IF($A388="","",IFERROR(F388/SUMIFS(Transactions!$D:$D,Transactions!$L:$L,$A388,Transactions!$U:$U,1,Transactions!$A:$A,1),0))</f>
        <v/>
      </c>
      <c r="H388" s="281" t="str">
        <f>IF($A388="","",SUMIFS(Transactions!$O:$O,Transactions!$L:$L,$A388,Transactions!$U:$U,1))</f>
        <v/>
      </c>
      <c r="I388" s="282" t="str">
        <f>IF($A388="","",IFERROR(INDEX(Prices[Current Price],MATCH($A388,Prices[Key],0)),0))</f>
        <v/>
      </c>
      <c r="J388" s="283" t="str">
        <f>IF($A388="","",IFERROR(INDEX(Prices[FX to SGD],MATCH($A388,Prices[Key],0)),1))</f>
        <v/>
      </c>
      <c r="K388" s="281" t="str">
        <f t="shared" si="62"/>
        <v/>
      </c>
      <c r="L388" s="281" t="str">
        <f t="shared" si="63"/>
        <v/>
      </c>
      <c r="M388" s="281" t="str">
        <f t="shared" si="64"/>
        <v/>
      </c>
      <c r="N388" s="284" t="str">
        <f t="shared" si="65"/>
        <v/>
      </c>
      <c r="O388" t="str">
        <f>IF($A388="","",IFERROR(INDEX(Prices[Category],MATCH($A388,Prices[Key],0)),"Uncategorized"))</f>
        <v/>
      </c>
      <c r="P388" s="285" t="str">
        <f t="shared" si="66"/>
        <v/>
      </c>
      <c r="Q388" s="285" t="str">
        <f t="shared" si="67"/>
        <v/>
      </c>
    </row>
    <row r="389" spans="1:17" ht="15" customHeight="1" x14ac:dyDescent="0.2">
      <c r="A389" s="238" t="str">
        <f>IFERROR(INDEX('All Ticker P&amp;L'!$A$2:$A$1001,MATCH(ROWS($A$2:A389),'All Ticker P&amp;L'!$N$2:$N$1001,0)),"")</f>
        <v/>
      </c>
      <c r="B389" s="238" t="str">
        <f t="shared" si="59"/>
        <v/>
      </c>
      <c r="C389" s="238" t="str">
        <f t="shared" si="60"/>
        <v/>
      </c>
      <c r="D389" s="238" t="str">
        <f t="shared" si="61"/>
        <v/>
      </c>
      <c r="E389" s="259" t="str">
        <f>IF($A389="","",SUMIFS(Txn[Signed Units],Txn[Key],$A389))</f>
        <v/>
      </c>
      <c r="F389" s="281" t="str">
        <f>IF($A389="","",SUMIFS(Transactions!$N:$N,Transactions!$L:$L,$A389,Transactions!$U:$U,1))</f>
        <v/>
      </c>
      <c r="G389" s="282" t="str">
        <f>IF($A389="","",IFERROR(F389/SUMIFS(Transactions!$D:$D,Transactions!$L:$L,$A389,Transactions!$U:$U,1,Transactions!$A:$A,1),0))</f>
        <v/>
      </c>
      <c r="H389" s="281" t="str">
        <f>IF($A389="","",SUMIFS(Transactions!$O:$O,Transactions!$L:$L,$A389,Transactions!$U:$U,1))</f>
        <v/>
      </c>
      <c r="I389" s="282" t="str">
        <f>IF($A389="","",IFERROR(INDEX(Prices[Current Price],MATCH($A389,Prices[Key],0)),0))</f>
        <v/>
      </c>
      <c r="J389" s="283" t="str">
        <f>IF($A389="","",IFERROR(INDEX(Prices[FX to SGD],MATCH($A389,Prices[Key],0)),1))</f>
        <v/>
      </c>
      <c r="K389" s="281" t="str">
        <f t="shared" si="62"/>
        <v/>
      </c>
      <c r="L389" s="281" t="str">
        <f t="shared" si="63"/>
        <v/>
      </c>
      <c r="M389" s="281" t="str">
        <f t="shared" si="64"/>
        <v/>
      </c>
      <c r="N389" s="284" t="str">
        <f t="shared" si="65"/>
        <v/>
      </c>
      <c r="O389" t="str">
        <f>IF($A389="","",IFERROR(INDEX(Prices[Category],MATCH($A389,Prices[Key],0)),"Uncategorized"))</f>
        <v/>
      </c>
      <c r="P389" s="285" t="str">
        <f t="shared" si="66"/>
        <v/>
      </c>
      <c r="Q389" s="285" t="str">
        <f t="shared" si="67"/>
        <v/>
      </c>
    </row>
    <row r="390" spans="1:17" ht="15" customHeight="1" x14ac:dyDescent="0.2">
      <c r="A390" s="238" t="str">
        <f>IFERROR(INDEX('All Ticker P&amp;L'!$A$2:$A$1001,MATCH(ROWS($A$2:A390),'All Ticker P&amp;L'!$N$2:$N$1001,0)),"")</f>
        <v/>
      </c>
      <c r="B390" s="238" t="str">
        <f t="shared" si="59"/>
        <v/>
      </c>
      <c r="C390" s="238" t="str">
        <f t="shared" si="60"/>
        <v/>
      </c>
      <c r="D390" s="238" t="str">
        <f t="shared" si="61"/>
        <v/>
      </c>
      <c r="E390" s="259" t="str">
        <f>IF($A390="","",SUMIFS(Txn[Signed Units],Txn[Key],$A390))</f>
        <v/>
      </c>
      <c r="F390" s="281" t="str">
        <f>IF($A390="","",SUMIFS(Transactions!$N:$N,Transactions!$L:$L,$A390,Transactions!$U:$U,1))</f>
        <v/>
      </c>
      <c r="G390" s="282" t="str">
        <f>IF($A390="","",IFERROR(F390/SUMIFS(Transactions!$D:$D,Transactions!$L:$L,$A390,Transactions!$U:$U,1,Transactions!$A:$A,1),0))</f>
        <v/>
      </c>
      <c r="H390" s="281" t="str">
        <f>IF($A390="","",SUMIFS(Transactions!$O:$O,Transactions!$L:$L,$A390,Transactions!$U:$U,1))</f>
        <v/>
      </c>
      <c r="I390" s="282" t="str">
        <f>IF($A390="","",IFERROR(INDEX(Prices[Current Price],MATCH($A390,Prices[Key],0)),0))</f>
        <v/>
      </c>
      <c r="J390" s="283" t="str">
        <f>IF($A390="","",IFERROR(INDEX(Prices[FX to SGD],MATCH($A390,Prices[Key],0)),1))</f>
        <v/>
      </c>
      <c r="K390" s="281" t="str">
        <f t="shared" si="62"/>
        <v/>
      </c>
      <c r="L390" s="281" t="str">
        <f t="shared" si="63"/>
        <v/>
      </c>
      <c r="M390" s="281" t="str">
        <f t="shared" si="64"/>
        <v/>
      </c>
      <c r="N390" s="284" t="str">
        <f t="shared" si="65"/>
        <v/>
      </c>
      <c r="O390" t="str">
        <f>IF($A390="","",IFERROR(INDEX(Prices[Category],MATCH($A390,Prices[Key],0)),"Uncategorized"))</f>
        <v/>
      </c>
      <c r="P390" s="285" t="str">
        <f t="shared" si="66"/>
        <v/>
      </c>
      <c r="Q390" s="285" t="str">
        <f t="shared" si="67"/>
        <v/>
      </c>
    </row>
    <row r="391" spans="1:17" ht="15" customHeight="1" x14ac:dyDescent="0.2">
      <c r="A391" s="238" t="str">
        <f>IFERROR(INDEX('All Ticker P&amp;L'!$A$2:$A$1001,MATCH(ROWS($A$2:A391),'All Ticker P&amp;L'!$N$2:$N$1001,0)),"")</f>
        <v/>
      </c>
      <c r="B391" s="238" t="str">
        <f t="shared" si="59"/>
        <v/>
      </c>
      <c r="C391" s="238" t="str">
        <f t="shared" si="60"/>
        <v/>
      </c>
      <c r="D391" s="238" t="str">
        <f t="shared" si="61"/>
        <v/>
      </c>
      <c r="E391" s="259" t="str">
        <f>IF($A391="","",SUMIFS(Txn[Signed Units],Txn[Key],$A391))</f>
        <v/>
      </c>
      <c r="F391" s="281" t="str">
        <f>IF($A391="","",SUMIFS(Transactions!$N:$N,Transactions!$L:$L,$A391,Transactions!$U:$U,1))</f>
        <v/>
      </c>
      <c r="G391" s="282" t="str">
        <f>IF($A391="","",IFERROR(F391/SUMIFS(Transactions!$D:$D,Transactions!$L:$L,$A391,Transactions!$U:$U,1,Transactions!$A:$A,1),0))</f>
        <v/>
      </c>
      <c r="H391" s="281" t="str">
        <f>IF($A391="","",SUMIFS(Transactions!$O:$O,Transactions!$L:$L,$A391,Transactions!$U:$U,1))</f>
        <v/>
      </c>
      <c r="I391" s="282" t="str">
        <f>IF($A391="","",IFERROR(INDEX(Prices[Current Price],MATCH($A391,Prices[Key],0)),0))</f>
        <v/>
      </c>
      <c r="J391" s="283" t="str">
        <f>IF($A391="","",IFERROR(INDEX(Prices[FX to SGD],MATCH($A391,Prices[Key],0)),1))</f>
        <v/>
      </c>
      <c r="K391" s="281" t="str">
        <f t="shared" si="62"/>
        <v/>
      </c>
      <c r="L391" s="281" t="str">
        <f t="shared" si="63"/>
        <v/>
      </c>
      <c r="M391" s="281" t="str">
        <f t="shared" si="64"/>
        <v/>
      </c>
      <c r="N391" s="284" t="str">
        <f t="shared" si="65"/>
        <v/>
      </c>
      <c r="O391" t="str">
        <f>IF($A391="","",IFERROR(INDEX(Prices[Category],MATCH($A391,Prices[Key],0)),"Uncategorized"))</f>
        <v/>
      </c>
      <c r="P391" s="285" t="str">
        <f t="shared" si="66"/>
        <v/>
      </c>
      <c r="Q391" s="285" t="str">
        <f t="shared" si="67"/>
        <v/>
      </c>
    </row>
    <row r="392" spans="1:17" ht="15" customHeight="1" x14ac:dyDescent="0.2">
      <c r="A392" s="238" t="str">
        <f>IFERROR(INDEX('All Ticker P&amp;L'!$A$2:$A$1001,MATCH(ROWS($A$2:A392),'All Ticker P&amp;L'!$N$2:$N$1001,0)),"")</f>
        <v/>
      </c>
      <c r="B392" s="238" t="str">
        <f t="shared" si="59"/>
        <v/>
      </c>
      <c r="C392" s="238" t="str">
        <f t="shared" si="60"/>
        <v/>
      </c>
      <c r="D392" s="238" t="str">
        <f t="shared" si="61"/>
        <v/>
      </c>
      <c r="E392" s="259" t="str">
        <f>IF($A392="","",SUMIFS(Txn[Signed Units],Txn[Key],$A392))</f>
        <v/>
      </c>
      <c r="F392" s="281" t="str">
        <f>IF($A392="","",SUMIFS(Transactions!$N:$N,Transactions!$L:$L,$A392,Transactions!$U:$U,1))</f>
        <v/>
      </c>
      <c r="G392" s="282" t="str">
        <f>IF($A392="","",IFERROR(F392/SUMIFS(Transactions!$D:$D,Transactions!$L:$L,$A392,Transactions!$U:$U,1,Transactions!$A:$A,1),0))</f>
        <v/>
      </c>
      <c r="H392" s="281" t="str">
        <f>IF($A392="","",SUMIFS(Transactions!$O:$O,Transactions!$L:$L,$A392,Transactions!$U:$U,1))</f>
        <v/>
      </c>
      <c r="I392" s="282" t="str">
        <f>IF($A392="","",IFERROR(INDEX(Prices[Current Price],MATCH($A392,Prices[Key],0)),0))</f>
        <v/>
      </c>
      <c r="J392" s="283" t="str">
        <f>IF($A392="","",IFERROR(INDEX(Prices[FX to SGD],MATCH($A392,Prices[Key],0)),1))</f>
        <v/>
      </c>
      <c r="K392" s="281" t="str">
        <f t="shared" si="62"/>
        <v/>
      </c>
      <c r="L392" s="281" t="str">
        <f t="shared" si="63"/>
        <v/>
      </c>
      <c r="M392" s="281" t="str">
        <f t="shared" si="64"/>
        <v/>
      </c>
      <c r="N392" s="284" t="str">
        <f t="shared" si="65"/>
        <v/>
      </c>
      <c r="O392" t="str">
        <f>IF($A392="","",IFERROR(INDEX(Prices[Category],MATCH($A392,Prices[Key],0)),"Uncategorized"))</f>
        <v/>
      </c>
      <c r="P392" s="285" t="str">
        <f t="shared" si="66"/>
        <v/>
      </c>
      <c r="Q392" s="285" t="str">
        <f t="shared" si="67"/>
        <v/>
      </c>
    </row>
    <row r="393" spans="1:17" ht="15" customHeight="1" x14ac:dyDescent="0.2">
      <c r="A393" s="238" t="str">
        <f>IFERROR(INDEX('All Ticker P&amp;L'!$A$2:$A$1001,MATCH(ROWS($A$2:A393),'All Ticker P&amp;L'!$N$2:$N$1001,0)),"")</f>
        <v/>
      </c>
      <c r="B393" s="238" t="str">
        <f t="shared" si="59"/>
        <v/>
      </c>
      <c r="C393" s="238" t="str">
        <f t="shared" si="60"/>
        <v/>
      </c>
      <c r="D393" s="238" t="str">
        <f t="shared" si="61"/>
        <v/>
      </c>
      <c r="E393" s="259" t="str">
        <f>IF($A393="","",SUMIFS(Txn[Signed Units],Txn[Key],$A393))</f>
        <v/>
      </c>
      <c r="F393" s="281" t="str">
        <f>IF($A393="","",SUMIFS(Transactions!$N:$N,Transactions!$L:$L,$A393,Transactions!$U:$U,1))</f>
        <v/>
      </c>
      <c r="G393" s="282" t="str">
        <f>IF($A393="","",IFERROR(F393/SUMIFS(Transactions!$D:$D,Transactions!$L:$L,$A393,Transactions!$U:$U,1,Transactions!$A:$A,1),0))</f>
        <v/>
      </c>
      <c r="H393" s="281" t="str">
        <f>IF($A393="","",SUMIFS(Transactions!$O:$O,Transactions!$L:$L,$A393,Transactions!$U:$U,1))</f>
        <v/>
      </c>
      <c r="I393" s="282" t="str">
        <f>IF($A393="","",IFERROR(INDEX(Prices[Current Price],MATCH($A393,Prices[Key],0)),0))</f>
        <v/>
      </c>
      <c r="J393" s="283" t="str">
        <f>IF($A393="","",IFERROR(INDEX(Prices[FX to SGD],MATCH($A393,Prices[Key],0)),1))</f>
        <v/>
      </c>
      <c r="K393" s="281" t="str">
        <f t="shared" si="62"/>
        <v/>
      </c>
      <c r="L393" s="281" t="str">
        <f t="shared" si="63"/>
        <v/>
      </c>
      <c r="M393" s="281" t="str">
        <f t="shared" si="64"/>
        <v/>
      </c>
      <c r="N393" s="284" t="str">
        <f t="shared" si="65"/>
        <v/>
      </c>
      <c r="O393" t="str">
        <f>IF($A393="","",IFERROR(INDEX(Prices[Category],MATCH($A393,Prices[Key],0)),"Uncategorized"))</f>
        <v/>
      </c>
      <c r="P393" s="285" t="str">
        <f t="shared" si="66"/>
        <v/>
      </c>
      <c r="Q393" s="285" t="str">
        <f t="shared" si="67"/>
        <v/>
      </c>
    </row>
    <row r="394" spans="1:17" ht="15" customHeight="1" x14ac:dyDescent="0.2">
      <c r="A394" s="238" t="str">
        <f>IFERROR(INDEX('All Ticker P&amp;L'!$A$2:$A$1001,MATCH(ROWS($A$2:A394),'All Ticker P&amp;L'!$N$2:$N$1001,0)),"")</f>
        <v/>
      </c>
      <c r="B394" s="238" t="str">
        <f t="shared" si="59"/>
        <v/>
      </c>
      <c r="C394" s="238" t="str">
        <f t="shared" si="60"/>
        <v/>
      </c>
      <c r="D394" s="238" t="str">
        <f t="shared" si="61"/>
        <v/>
      </c>
      <c r="E394" s="259" t="str">
        <f>IF($A394="","",SUMIFS(Txn[Signed Units],Txn[Key],$A394))</f>
        <v/>
      </c>
      <c r="F394" s="281" t="str">
        <f>IF($A394="","",SUMIFS(Transactions!$N:$N,Transactions!$L:$L,$A394,Transactions!$U:$U,1))</f>
        <v/>
      </c>
      <c r="G394" s="282" t="str">
        <f>IF($A394="","",IFERROR(F394/SUMIFS(Transactions!$D:$D,Transactions!$L:$L,$A394,Transactions!$U:$U,1,Transactions!$A:$A,1),0))</f>
        <v/>
      </c>
      <c r="H394" s="281" t="str">
        <f>IF($A394="","",SUMIFS(Transactions!$O:$O,Transactions!$L:$L,$A394,Transactions!$U:$U,1))</f>
        <v/>
      </c>
      <c r="I394" s="282" t="str">
        <f>IF($A394="","",IFERROR(INDEX(Prices[Current Price],MATCH($A394,Prices[Key],0)),0))</f>
        <v/>
      </c>
      <c r="J394" s="283" t="str">
        <f>IF($A394="","",IFERROR(INDEX(Prices[FX to SGD],MATCH($A394,Prices[Key],0)),1))</f>
        <v/>
      </c>
      <c r="K394" s="281" t="str">
        <f t="shared" si="62"/>
        <v/>
      </c>
      <c r="L394" s="281" t="str">
        <f t="shared" si="63"/>
        <v/>
      </c>
      <c r="M394" s="281" t="str">
        <f t="shared" si="64"/>
        <v/>
      </c>
      <c r="N394" s="284" t="str">
        <f t="shared" si="65"/>
        <v/>
      </c>
      <c r="O394" t="str">
        <f>IF($A394="","",IFERROR(INDEX(Prices[Category],MATCH($A394,Prices[Key],0)),"Uncategorized"))</f>
        <v/>
      </c>
      <c r="P394" s="285" t="str">
        <f t="shared" si="66"/>
        <v/>
      </c>
      <c r="Q394" s="285" t="str">
        <f t="shared" si="67"/>
        <v/>
      </c>
    </row>
    <row r="395" spans="1:17" ht="15" customHeight="1" x14ac:dyDescent="0.2">
      <c r="A395" s="238" t="str">
        <f>IFERROR(INDEX('All Ticker P&amp;L'!$A$2:$A$1001,MATCH(ROWS($A$2:A395),'All Ticker P&amp;L'!$N$2:$N$1001,0)),"")</f>
        <v/>
      </c>
      <c r="B395" s="238" t="str">
        <f t="shared" si="59"/>
        <v/>
      </c>
      <c r="C395" s="238" t="str">
        <f t="shared" si="60"/>
        <v/>
      </c>
      <c r="D395" s="238" t="str">
        <f t="shared" si="61"/>
        <v/>
      </c>
      <c r="E395" s="259" t="str">
        <f>IF($A395="","",SUMIFS(Txn[Signed Units],Txn[Key],$A395))</f>
        <v/>
      </c>
      <c r="F395" s="281" t="str">
        <f>IF($A395="","",SUMIFS(Transactions!$N:$N,Transactions!$L:$L,$A395,Transactions!$U:$U,1))</f>
        <v/>
      </c>
      <c r="G395" s="282" t="str">
        <f>IF($A395="","",IFERROR(F395/SUMIFS(Transactions!$D:$D,Transactions!$L:$L,$A395,Transactions!$U:$U,1,Transactions!$A:$A,1),0))</f>
        <v/>
      </c>
      <c r="H395" s="281" t="str">
        <f>IF($A395="","",SUMIFS(Transactions!$O:$O,Transactions!$L:$L,$A395,Transactions!$U:$U,1))</f>
        <v/>
      </c>
      <c r="I395" s="282" t="str">
        <f>IF($A395="","",IFERROR(INDEX(Prices[Current Price],MATCH($A395,Prices[Key],0)),0))</f>
        <v/>
      </c>
      <c r="J395" s="283" t="str">
        <f>IF($A395="","",IFERROR(INDEX(Prices[FX to SGD],MATCH($A395,Prices[Key],0)),1))</f>
        <v/>
      </c>
      <c r="K395" s="281" t="str">
        <f t="shared" si="62"/>
        <v/>
      </c>
      <c r="L395" s="281" t="str">
        <f t="shared" si="63"/>
        <v/>
      </c>
      <c r="M395" s="281" t="str">
        <f t="shared" si="64"/>
        <v/>
      </c>
      <c r="N395" s="284" t="str">
        <f t="shared" si="65"/>
        <v/>
      </c>
      <c r="O395" t="str">
        <f>IF($A395="","",IFERROR(INDEX(Prices[Category],MATCH($A395,Prices[Key],0)),"Uncategorized"))</f>
        <v/>
      </c>
      <c r="P395" s="285" t="str">
        <f t="shared" si="66"/>
        <v/>
      </c>
      <c r="Q395" s="285" t="str">
        <f t="shared" si="67"/>
        <v/>
      </c>
    </row>
    <row r="396" spans="1:17" ht="15" customHeight="1" x14ac:dyDescent="0.2">
      <c r="A396" s="238" t="str">
        <f>IFERROR(INDEX('All Ticker P&amp;L'!$A$2:$A$1001,MATCH(ROWS($A$2:A396),'All Ticker P&amp;L'!$N$2:$N$1001,0)),"")</f>
        <v/>
      </c>
      <c r="B396" s="238" t="str">
        <f t="shared" si="59"/>
        <v/>
      </c>
      <c r="C396" s="238" t="str">
        <f t="shared" si="60"/>
        <v/>
      </c>
      <c r="D396" s="238" t="str">
        <f t="shared" si="61"/>
        <v/>
      </c>
      <c r="E396" s="259" t="str">
        <f>IF($A396="","",SUMIFS(Txn[Signed Units],Txn[Key],$A396))</f>
        <v/>
      </c>
      <c r="F396" s="281" t="str">
        <f>IF($A396="","",SUMIFS(Transactions!$N:$N,Transactions!$L:$L,$A396,Transactions!$U:$U,1))</f>
        <v/>
      </c>
      <c r="G396" s="282" t="str">
        <f>IF($A396="","",IFERROR(F396/SUMIFS(Transactions!$D:$D,Transactions!$L:$L,$A396,Transactions!$U:$U,1,Transactions!$A:$A,1),0))</f>
        <v/>
      </c>
      <c r="H396" s="281" t="str">
        <f>IF($A396="","",SUMIFS(Transactions!$O:$O,Transactions!$L:$L,$A396,Transactions!$U:$U,1))</f>
        <v/>
      </c>
      <c r="I396" s="282" t="str">
        <f>IF($A396="","",IFERROR(INDEX(Prices[Current Price],MATCH($A396,Prices[Key],0)),0))</f>
        <v/>
      </c>
      <c r="J396" s="283" t="str">
        <f>IF($A396="","",IFERROR(INDEX(Prices[FX to SGD],MATCH($A396,Prices[Key],0)),1))</f>
        <v/>
      </c>
      <c r="K396" s="281" t="str">
        <f t="shared" si="62"/>
        <v/>
      </c>
      <c r="L396" s="281" t="str">
        <f t="shared" si="63"/>
        <v/>
      </c>
      <c r="M396" s="281" t="str">
        <f t="shared" si="64"/>
        <v/>
      </c>
      <c r="N396" s="284" t="str">
        <f t="shared" si="65"/>
        <v/>
      </c>
      <c r="O396" t="str">
        <f>IF($A396="","",IFERROR(INDEX(Prices[Category],MATCH($A396,Prices[Key],0)),"Uncategorized"))</f>
        <v/>
      </c>
      <c r="P396" s="285" t="str">
        <f t="shared" si="66"/>
        <v/>
      </c>
      <c r="Q396" s="285" t="str">
        <f t="shared" si="67"/>
        <v/>
      </c>
    </row>
    <row r="397" spans="1:17" ht="15" customHeight="1" x14ac:dyDescent="0.2">
      <c r="A397" s="238" t="str">
        <f>IFERROR(INDEX('All Ticker P&amp;L'!$A$2:$A$1001,MATCH(ROWS($A$2:A397),'All Ticker P&amp;L'!$N$2:$N$1001,0)),"")</f>
        <v/>
      </c>
      <c r="B397" s="238" t="str">
        <f t="shared" si="59"/>
        <v/>
      </c>
      <c r="C397" s="238" t="str">
        <f t="shared" si="60"/>
        <v/>
      </c>
      <c r="D397" s="238" t="str">
        <f t="shared" si="61"/>
        <v/>
      </c>
      <c r="E397" s="259" t="str">
        <f>IF($A397="","",SUMIFS(Txn[Signed Units],Txn[Key],$A397))</f>
        <v/>
      </c>
      <c r="F397" s="281" t="str">
        <f>IF($A397="","",SUMIFS(Transactions!$N:$N,Transactions!$L:$L,$A397,Transactions!$U:$U,1))</f>
        <v/>
      </c>
      <c r="G397" s="282" t="str">
        <f>IF($A397="","",IFERROR(F397/SUMIFS(Transactions!$D:$D,Transactions!$L:$L,$A397,Transactions!$U:$U,1,Transactions!$A:$A,1),0))</f>
        <v/>
      </c>
      <c r="H397" s="281" t="str">
        <f>IF($A397="","",SUMIFS(Transactions!$O:$O,Transactions!$L:$L,$A397,Transactions!$U:$U,1))</f>
        <v/>
      </c>
      <c r="I397" s="282" t="str">
        <f>IF($A397="","",IFERROR(INDEX(Prices[Current Price],MATCH($A397,Prices[Key],0)),0))</f>
        <v/>
      </c>
      <c r="J397" s="283" t="str">
        <f>IF($A397="","",IFERROR(INDEX(Prices[FX to SGD],MATCH($A397,Prices[Key],0)),1))</f>
        <v/>
      </c>
      <c r="K397" s="281" t="str">
        <f t="shared" si="62"/>
        <v/>
      </c>
      <c r="L397" s="281" t="str">
        <f t="shared" si="63"/>
        <v/>
      </c>
      <c r="M397" s="281" t="str">
        <f t="shared" si="64"/>
        <v/>
      </c>
      <c r="N397" s="284" t="str">
        <f t="shared" si="65"/>
        <v/>
      </c>
      <c r="O397" t="str">
        <f>IF($A397="","",IFERROR(INDEX(Prices[Category],MATCH($A397,Prices[Key],0)),"Uncategorized"))</f>
        <v/>
      </c>
      <c r="P397" s="285" t="str">
        <f t="shared" si="66"/>
        <v/>
      </c>
      <c r="Q397" s="285" t="str">
        <f t="shared" si="67"/>
        <v/>
      </c>
    </row>
    <row r="398" spans="1:17" ht="15" customHeight="1" x14ac:dyDescent="0.2">
      <c r="A398" s="238" t="str">
        <f>IFERROR(INDEX('All Ticker P&amp;L'!$A$2:$A$1001,MATCH(ROWS($A$2:A398),'All Ticker P&amp;L'!$N$2:$N$1001,0)),"")</f>
        <v/>
      </c>
      <c r="B398" s="238" t="str">
        <f t="shared" si="59"/>
        <v/>
      </c>
      <c r="C398" s="238" t="str">
        <f t="shared" si="60"/>
        <v/>
      </c>
      <c r="D398" s="238" t="str">
        <f t="shared" si="61"/>
        <v/>
      </c>
      <c r="E398" s="259" t="str">
        <f>IF($A398="","",SUMIFS(Txn[Signed Units],Txn[Key],$A398))</f>
        <v/>
      </c>
      <c r="F398" s="281" t="str">
        <f>IF($A398="","",SUMIFS(Transactions!$N:$N,Transactions!$L:$L,$A398,Transactions!$U:$U,1))</f>
        <v/>
      </c>
      <c r="G398" s="282" t="str">
        <f>IF($A398="","",IFERROR(F398/SUMIFS(Transactions!$D:$D,Transactions!$L:$L,$A398,Transactions!$U:$U,1,Transactions!$A:$A,1),0))</f>
        <v/>
      </c>
      <c r="H398" s="281" t="str">
        <f>IF($A398="","",SUMIFS(Transactions!$O:$O,Transactions!$L:$L,$A398,Transactions!$U:$U,1))</f>
        <v/>
      </c>
      <c r="I398" s="282" t="str">
        <f>IF($A398="","",IFERROR(INDEX(Prices[Current Price],MATCH($A398,Prices[Key],0)),0))</f>
        <v/>
      </c>
      <c r="J398" s="283" t="str">
        <f>IF($A398="","",IFERROR(INDEX(Prices[FX to SGD],MATCH($A398,Prices[Key],0)),1))</f>
        <v/>
      </c>
      <c r="K398" s="281" t="str">
        <f t="shared" si="62"/>
        <v/>
      </c>
      <c r="L398" s="281" t="str">
        <f t="shared" si="63"/>
        <v/>
      </c>
      <c r="M398" s="281" t="str">
        <f t="shared" si="64"/>
        <v/>
      </c>
      <c r="N398" s="284" t="str">
        <f t="shared" si="65"/>
        <v/>
      </c>
      <c r="O398" t="str">
        <f>IF($A398="","",IFERROR(INDEX(Prices[Category],MATCH($A398,Prices[Key],0)),"Uncategorized"))</f>
        <v/>
      </c>
      <c r="P398" s="285" t="str">
        <f t="shared" si="66"/>
        <v/>
      </c>
      <c r="Q398" s="285" t="str">
        <f t="shared" si="67"/>
        <v/>
      </c>
    </row>
    <row r="399" spans="1:17" ht="15" customHeight="1" x14ac:dyDescent="0.2">
      <c r="A399" s="238" t="str">
        <f>IFERROR(INDEX('All Ticker P&amp;L'!$A$2:$A$1001,MATCH(ROWS($A$2:A399),'All Ticker P&amp;L'!$N$2:$N$1001,0)),"")</f>
        <v/>
      </c>
      <c r="B399" s="238" t="str">
        <f t="shared" si="59"/>
        <v/>
      </c>
      <c r="C399" s="238" t="str">
        <f t="shared" si="60"/>
        <v/>
      </c>
      <c r="D399" s="238" t="str">
        <f t="shared" si="61"/>
        <v/>
      </c>
      <c r="E399" s="259" t="str">
        <f>IF($A399="","",SUMIFS(Txn[Signed Units],Txn[Key],$A399))</f>
        <v/>
      </c>
      <c r="F399" s="281" t="str">
        <f>IF($A399="","",SUMIFS(Transactions!$N:$N,Transactions!$L:$L,$A399,Transactions!$U:$U,1))</f>
        <v/>
      </c>
      <c r="G399" s="282" t="str">
        <f>IF($A399="","",IFERROR(F399/SUMIFS(Transactions!$D:$D,Transactions!$L:$L,$A399,Transactions!$U:$U,1,Transactions!$A:$A,1),0))</f>
        <v/>
      </c>
      <c r="H399" s="281" t="str">
        <f>IF($A399="","",SUMIFS(Transactions!$O:$O,Transactions!$L:$L,$A399,Transactions!$U:$U,1))</f>
        <v/>
      </c>
      <c r="I399" s="282" t="str">
        <f>IF($A399="","",IFERROR(INDEX(Prices[Current Price],MATCH($A399,Prices[Key],0)),0))</f>
        <v/>
      </c>
      <c r="J399" s="283" t="str">
        <f>IF($A399="","",IFERROR(INDEX(Prices[FX to SGD],MATCH($A399,Prices[Key],0)),1))</f>
        <v/>
      </c>
      <c r="K399" s="281" t="str">
        <f t="shared" si="62"/>
        <v/>
      </c>
      <c r="L399" s="281" t="str">
        <f t="shared" si="63"/>
        <v/>
      </c>
      <c r="M399" s="281" t="str">
        <f t="shared" si="64"/>
        <v/>
      </c>
      <c r="N399" s="284" t="str">
        <f t="shared" si="65"/>
        <v/>
      </c>
      <c r="O399" t="str">
        <f>IF($A399="","",IFERROR(INDEX(Prices[Category],MATCH($A399,Prices[Key],0)),"Uncategorized"))</f>
        <v/>
      </c>
      <c r="P399" s="285" t="str">
        <f t="shared" si="66"/>
        <v/>
      </c>
      <c r="Q399" s="285" t="str">
        <f t="shared" si="67"/>
        <v/>
      </c>
    </row>
    <row r="400" spans="1:17" ht="15" customHeight="1" x14ac:dyDescent="0.2">
      <c r="A400" s="238" t="str">
        <f>IFERROR(INDEX('All Ticker P&amp;L'!$A$2:$A$1001,MATCH(ROWS($A$2:A400),'All Ticker P&amp;L'!$N$2:$N$1001,0)),"")</f>
        <v/>
      </c>
      <c r="B400" s="238" t="str">
        <f t="shared" si="59"/>
        <v/>
      </c>
      <c r="C400" s="238" t="str">
        <f t="shared" si="60"/>
        <v/>
      </c>
      <c r="D400" s="238" t="str">
        <f t="shared" si="61"/>
        <v/>
      </c>
      <c r="E400" s="259" t="str">
        <f>IF($A400="","",SUMIFS(Txn[Signed Units],Txn[Key],$A400))</f>
        <v/>
      </c>
      <c r="F400" s="281" t="str">
        <f>IF($A400="","",SUMIFS(Transactions!$N:$N,Transactions!$L:$L,$A400,Transactions!$U:$U,1))</f>
        <v/>
      </c>
      <c r="G400" s="282" t="str">
        <f>IF($A400="","",IFERROR(F400/SUMIFS(Transactions!$D:$D,Transactions!$L:$L,$A400,Transactions!$U:$U,1,Transactions!$A:$A,1),0))</f>
        <v/>
      </c>
      <c r="H400" s="281" t="str">
        <f>IF($A400="","",SUMIFS(Transactions!$O:$O,Transactions!$L:$L,$A400,Transactions!$U:$U,1))</f>
        <v/>
      </c>
      <c r="I400" s="282" t="str">
        <f>IF($A400="","",IFERROR(INDEX(Prices[Current Price],MATCH($A400,Prices[Key],0)),0))</f>
        <v/>
      </c>
      <c r="J400" s="283" t="str">
        <f>IF($A400="","",IFERROR(INDEX(Prices[FX to SGD],MATCH($A400,Prices[Key],0)),1))</f>
        <v/>
      </c>
      <c r="K400" s="281" t="str">
        <f t="shared" si="62"/>
        <v/>
      </c>
      <c r="L400" s="281" t="str">
        <f t="shared" si="63"/>
        <v/>
      </c>
      <c r="M400" s="281" t="str">
        <f t="shared" si="64"/>
        <v/>
      </c>
      <c r="N400" s="284" t="str">
        <f t="shared" si="65"/>
        <v/>
      </c>
      <c r="O400" t="str">
        <f>IF($A400="","",IFERROR(INDEX(Prices[Category],MATCH($A400,Prices[Key],0)),"Uncategorized"))</f>
        <v/>
      </c>
      <c r="P400" s="285" t="str">
        <f t="shared" si="66"/>
        <v/>
      </c>
      <c r="Q400" s="285" t="str">
        <f t="shared" si="67"/>
        <v/>
      </c>
    </row>
    <row r="401" spans="1:17" ht="15" customHeight="1" x14ac:dyDescent="0.2">
      <c r="A401" s="238" t="str">
        <f>IFERROR(INDEX('All Ticker P&amp;L'!$A$2:$A$1001,MATCH(ROWS($A$2:A401),'All Ticker P&amp;L'!$N$2:$N$1001,0)),"")</f>
        <v/>
      </c>
      <c r="B401" s="238" t="str">
        <f t="shared" si="59"/>
        <v/>
      </c>
      <c r="C401" s="238" t="str">
        <f t="shared" si="60"/>
        <v/>
      </c>
      <c r="D401" s="238" t="str">
        <f t="shared" si="61"/>
        <v/>
      </c>
      <c r="E401" s="259" t="str">
        <f>IF($A401="","",SUMIFS(Txn[Signed Units],Txn[Key],$A401))</f>
        <v/>
      </c>
      <c r="F401" s="281" t="str">
        <f>IF($A401="","",SUMIFS(Transactions!$N:$N,Transactions!$L:$L,$A401,Transactions!$U:$U,1))</f>
        <v/>
      </c>
      <c r="G401" s="282" t="str">
        <f>IF($A401="","",IFERROR(F401/SUMIFS(Transactions!$D:$D,Transactions!$L:$L,$A401,Transactions!$U:$U,1,Transactions!$A:$A,1),0))</f>
        <v/>
      </c>
      <c r="H401" s="281" t="str">
        <f>IF($A401="","",SUMIFS(Transactions!$O:$O,Transactions!$L:$L,$A401,Transactions!$U:$U,1))</f>
        <v/>
      </c>
      <c r="I401" s="282" t="str">
        <f>IF($A401="","",IFERROR(INDEX(Prices[Current Price],MATCH($A401,Prices[Key],0)),0))</f>
        <v/>
      </c>
      <c r="J401" s="283" t="str">
        <f>IF($A401="","",IFERROR(INDEX(Prices[FX to SGD],MATCH($A401,Prices[Key],0)),1))</f>
        <v/>
      </c>
      <c r="K401" s="281" t="str">
        <f t="shared" si="62"/>
        <v/>
      </c>
      <c r="L401" s="281" t="str">
        <f t="shared" si="63"/>
        <v/>
      </c>
      <c r="M401" s="281" t="str">
        <f t="shared" si="64"/>
        <v/>
      </c>
      <c r="N401" s="284" t="str">
        <f t="shared" si="65"/>
        <v/>
      </c>
      <c r="O401" t="str">
        <f>IF($A401="","",IFERROR(INDEX(Prices[Category],MATCH($A401,Prices[Key],0)),"Uncategorized"))</f>
        <v/>
      </c>
      <c r="P401" s="285" t="str">
        <f t="shared" si="66"/>
        <v/>
      </c>
      <c r="Q401" s="285" t="str">
        <f t="shared" si="67"/>
        <v/>
      </c>
    </row>
    <row r="402" spans="1:17" ht="15" customHeight="1" x14ac:dyDescent="0.2">
      <c r="A402" s="238" t="str">
        <f>IFERROR(INDEX('All Ticker P&amp;L'!$A$2:$A$1001,MATCH(ROWS($A$2:A402),'All Ticker P&amp;L'!$N$2:$N$1001,0)),"")</f>
        <v/>
      </c>
      <c r="B402" s="238" t="str">
        <f t="shared" si="59"/>
        <v/>
      </c>
      <c r="C402" s="238" t="str">
        <f t="shared" si="60"/>
        <v/>
      </c>
      <c r="D402" s="238" t="str">
        <f t="shared" si="61"/>
        <v/>
      </c>
      <c r="E402" s="259" t="str">
        <f>IF($A402="","",SUMIFS(Txn[Signed Units],Txn[Key],$A402))</f>
        <v/>
      </c>
      <c r="F402" s="281" t="str">
        <f>IF($A402="","",SUMIFS(Transactions!$N:$N,Transactions!$L:$L,$A402,Transactions!$U:$U,1))</f>
        <v/>
      </c>
      <c r="G402" s="282" t="str">
        <f>IF($A402="","",IFERROR(F402/SUMIFS(Transactions!$D:$D,Transactions!$L:$L,$A402,Transactions!$U:$U,1,Transactions!$A:$A,1),0))</f>
        <v/>
      </c>
      <c r="H402" s="281" t="str">
        <f>IF($A402="","",SUMIFS(Transactions!$O:$O,Transactions!$L:$L,$A402,Transactions!$U:$U,1))</f>
        <v/>
      </c>
      <c r="I402" s="282" t="str">
        <f>IF($A402="","",IFERROR(INDEX(Prices[Current Price],MATCH($A402,Prices[Key],0)),0))</f>
        <v/>
      </c>
      <c r="J402" s="283" t="str">
        <f>IF($A402="","",IFERROR(INDEX(Prices[FX to SGD],MATCH($A402,Prices[Key],0)),1))</f>
        <v/>
      </c>
      <c r="K402" s="281" t="str">
        <f t="shared" si="62"/>
        <v/>
      </c>
      <c r="L402" s="281" t="str">
        <f t="shared" si="63"/>
        <v/>
      </c>
      <c r="M402" s="281" t="str">
        <f t="shared" si="64"/>
        <v/>
      </c>
      <c r="N402" s="284" t="str">
        <f t="shared" si="65"/>
        <v/>
      </c>
      <c r="O402" t="str">
        <f>IF($A402="","",IFERROR(INDEX(Prices[Category],MATCH($A402,Prices[Key],0)),"Uncategorized"))</f>
        <v/>
      </c>
      <c r="P402" s="285" t="str">
        <f t="shared" si="66"/>
        <v/>
      </c>
      <c r="Q402" s="285" t="str">
        <f t="shared" si="67"/>
        <v/>
      </c>
    </row>
    <row r="403" spans="1:17" ht="15" customHeight="1" x14ac:dyDescent="0.2">
      <c r="A403" s="238" t="str">
        <f>IFERROR(INDEX('All Ticker P&amp;L'!$A$2:$A$1001,MATCH(ROWS($A$2:A403),'All Ticker P&amp;L'!$N$2:$N$1001,0)),"")</f>
        <v/>
      </c>
      <c r="B403" s="238" t="str">
        <f t="shared" si="59"/>
        <v/>
      </c>
      <c r="C403" s="238" t="str">
        <f t="shared" si="60"/>
        <v/>
      </c>
      <c r="D403" s="238" t="str">
        <f t="shared" si="61"/>
        <v/>
      </c>
      <c r="E403" s="259" t="str">
        <f>IF($A403="","",SUMIFS(Txn[Signed Units],Txn[Key],$A403))</f>
        <v/>
      </c>
      <c r="F403" s="281" t="str">
        <f>IF($A403="","",SUMIFS(Transactions!$N:$N,Transactions!$L:$L,$A403,Transactions!$U:$U,1))</f>
        <v/>
      </c>
      <c r="G403" s="282" t="str">
        <f>IF($A403="","",IFERROR(F403/SUMIFS(Transactions!$D:$D,Transactions!$L:$L,$A403,Transactions!$U:$U,1,Transactions!$A:$A,1),0))</f>
        <v/>
      </c>
      <c r="H403" s="281" t="str">
        <f>IF($A403="","",SUMIFS(Transactions!$O:$O,Transactions!$L:$L,$A403,Transactions!$U:$U,1))</f>
        <v/>
      </c>
      <c r="I403" s="282" t="str">
        <f>IF($A403="","",IFERROR(INDEX(Prices[Current Price],MATCH($A403,Prices[Key],0)),0))</f>
        <v/>
      </c>
      <c r="J403" s="283" t="str">
        <f>IF($A403="","",IFERROR(INDEX(Prices[FX to SGD],MATCH($A403,Prices[Key],0)),1))</f>
        <v/>
      </c>
      <c r="K403" s="281" t="str">
        <f t="shared" si="62"/>
        <v/>
      </c>
      <c r="L403" s="281" t="str">
        <f t="shared" si="63"/>
        <v/>
      </c>
      <c r="M403" s="281" t="str">
        <f t="shared" si="64"/>
        <v/>
      </c>
      <c r="N403" s="284" t="str">
        <f t="shared" si="65"/>
        <v/>
      </c>
      <c r="O403" t="str">
        <f>IF($A403="","",IFERROR(INDEX(Prices[Category],MATCH($A403,Prices[Key],0)),"Uncategorized"))</f>
        <v/>
      </c>
      <c r="P403" s="285" t="str">
        <f t="shared" si="66"/>
        <v/>
      </c>
      <c r="Q403" s="285" t="str">
        <f t="shared" si="67"/>
        <v/>
      </c>
    </row>
    <row r="404" spans="1:17" ht="15" customHeight="1" x14ac:dyDescent="0.2">
      <c r="A404" s="238" t="str">
        <f>IFERROR(INDEX('All Ticker P&amp;L'!$A$2:$A$1001,MATCH(ROWS($A$2:A404),'All Ticker P&amp;L'!$N$2:$N$1001,0)),"")</f>
        <v/>
      </c>
      <c r="B404" s="238" t="str">
        <f t="shared" si="59"/>
        <v/>
      </c>
      <c r="C404" s="238" t="str">
        <f t="shared" si="60"/>
        <v/>
      </c>
      <c r="D404" s="238" t="str">
        <f t="shared" si="61"/>
        <v/>
      </c>
      <c r="E404" s="259" t="str">
        <f>IF($A404="","",SUMIFS(Txn[Signed Units],Txn[Key],$A404))</f>
        <v/>
      </c>
      <c r="F404" s="281" t="str">
        <f>IF($A404="","",SUMIFS(Transactions!$N:$N,Transactions!$L:$L,$A404,Transactions!$U:$U,1))</f>
        <v/>
      </c>
      <c r="G404" s="282" t="str">
        <f>IF($A404="","",IFERROR(F404/SUMIFS(Transactions!$D:$D,Transactions!$L:$L,$A404,Transactions!$U:$U,1,Transactions!$A:$A,1),0))</f>
        <v/>
      </c>
      <c r="H404" s="281" t="str">
        <f>IF($A404="","",SUMIFS(Transactions!$O:$O,Transactions!$L:$L,$A404,Transactions!$U:$U,1))</f>
        <v/>
      </c>
      <c r="I404" s="282" t="str">
        <f>IF($A404="","",IFERROR(INDEX(Prices[Current Price],MATCH($A404,Prices[Key],0)),0))</f>
        <v/>
      </c>
      <c r="J404" s="283" t="str">
        <f>IF($A404="","",IFERROR(INDEX(Prices[FX to SGD],MATCH($A404,Prices[Key],0)),1))</f>
        <v/>
      </c>
      <c r="K404" s="281" t="str">
        <f t="shared" si="62"/>
        <v/>
      </c>
      <c r="L404" s="281" t="str">
        <f t="shared" si="63"/>
        <v/>
      </c>
      <c r="M404" s="281" t="str">
        <f t="shared" si="64"/>
        <v/>
      </c>
      <c r="N404" s="284" t="str">
        <f t="shared" si="65"/>
        <v/>
      </c>
      <c r="O404" t="str">
        <f>IF($A404="","",IFERROR(INDEX(Prices[Category],MATCH($A404,Prices[Key],0)),"Uncategorized"))</f>
        <v/>
      </c>
      <c r="P404" s="285" t="str">
        <f t="shared" si="66"/>
        <v/>
      </c>
      <c r="Q404" s="285" t="str">
        <f t="shared" si="67"/>
        <v/>
      </c>
    </row>
    <row r="405" spans="1:17" ht="15" customHeight="1" x14ac:dyDescent="0.2">
      <c r="A405" s="238" t="str">
        <f>IFERROR(INDEX('All Ticker P&amp;L'!$A$2:$A$1001,MATCH(ROWS($A$2:A405),'All Ticker P&amp;L'!$N$2:$N$1001,0)),"")</f>
        <v/>
      </c>
      <c r="B405" s="238" t="str">
        <f t="shared" si="59"/>
        <v/>
      </c>
      <c r="C405" s="238" t="str">
        <f t="shared" si="60"/>
        <v/>
      </c>
      <c r="D405" s="238" t="str">
        <f t="shared" si="61"/>
        <v/>
      </c>
      <c r="E405" s="259" t="str">
        <f>IF($A405="","",SUMIFS(Txn[Signed Units],Txn[Key],$A405))</f>
        <v/>
      </c>
      <c r="F405" s="281" t="str">
        <f>IF($A405="","",SUMIFS(Transactions!$N:$N,Transactions!$L:$L,$A405,Transactions!$U:$U,1))</f>
        <v/>
      </c>
      <c r="G405" s="282" t="str">
        <f>IF($A405="","",IFERROR(F405/SUMIFS(Transactions!$D:$D,Transactions!$L:$L,$A405,Transactions!$U:$U,1,Transactions!$A:$A,1),0))</f>
        <v/>
      </c>
      <c r="H405" s="281" t="str">
        <f>IF($A405="","",SUMIFS(Transactions!$O:$O,Transactions!$L:$L,$A405,Transactions!$U:$U,1))</f>
        <v/>
      </c>
      <c r="I405" s="282" t="str">
        <f>IF($A405="","",IFERROR(INDEX(Prices[Current Price],MATCH($A405,Prices[Key],0)),0))</f>
        <v/>
      </c>
      <c r="J405" s="283" t="str">
        <f>IF($A405="","",IFERROR(INDEX(Prices[FX to SGD],MATCH($A405,Prices[Key],0)),1))</f>
        <v/>
      </c>
      <c r="K405" s="281" t="str">
        <f t="shared" si="62"/>
        <v/>
      </c>
      <c r="L405" s="281" t="str">
        <f t="shared" si="63"/>
        <v/>
      </c>
      <c r="M405" s="281" t="str">
        <f t="shared" si="64"/>
        <v/>
      </c>
      <c r="N405" s="284" t="str">
        <f t="shared" si="65"/>
        <v/>
      </c>
      <c r="O405" t="str">
        <f>IF($A405="","",IFERROR(INDEX(Prices[Category],MATCH($A405,Prices[Key],0)),"Uncategorized"))</f>
        <v/>
      </c>
      <c r="P405" s="285" t="str">
        <f t="shared" si="66"/>
        <v/>
      </c>
      <c r="Q405" s="285" t="str">
        <f t="shared" si="67"/>
        <v/>
      </c>
    </row>
    <row r="406" spans="1:17" ht="15" customHeight="1" x14ac:dyDescent="0.2">
      <c r="A406" s="238" t="str">
        <f>IFERROR(INDEX('All Ticker P&amp;L'!$A$2:$A$1001,MATCH(ROWS($A$2:A406),'All Ticker P&amp;L'!$N$2:$N$1001,0)),"")</f>
        <v/>
      </c>
      <c r="B406" s="238" t="str">
        <f t="shared" si="59"/>
        <v/>
      </c>
      <c r="C406" s="238" t="str">
        <f t="shared" si="60"/>
        <v/>
      </c>
      <c r="D406" s="238" t="str">
        <f t="shared" si="61"/>
        <v/>
      </c>
      <c r="E406" s="259" t="str">
        <f>IF($A406="","",SUMIFS(Txn[Signed Units],Txn[Key],$A406))</f>
        <v/>
      </c>
      <c r="F406" s="281" t="str">
        <f>IF($A406="","",SUMIFS(Transactions!$N:$N,Transactions!$L:$L,$A406,Transactions!$U:$U,1))</f>
        <v/>
      </c>
      <c r="G406" s="282" t="str">
        <f>IF($A406="","",IFERROR(F406/SUMIFS(Transactions!$D:$D,Transactions!$L:$L,$A406,Transactions!$U:$U,1,Transactions!$A:$A,1),0))</f>
        <v/>
      </c>
      <c r="H406" s="281" t="str">
        <f>IF($A406="","",SUMIFS(Transactions!$O:$O,Transactions!$L:$L,$A406,Transactions!$U:$U,1))</f>
        <v/>
      </c>
      <c r="I406" s="282" t="str">
        <f>IF($A406="","",IFERROR(INDEX(Prices[Current Price],MATCH($A406,Prices[Key],0)),0))</f>
        <v/>
      </c>
      <c r="J406" s="283" t="str">
        <f>IF($A406="","",IFERROR(INDEX(Prices[FX to SGD],MATCH($A406,Prices[Key],0)),1))</f>
        <v/>
      </c>
      <c r="K406" s="281" t="str">
        <f t="shared" si="62"/>
        <v/>
      </c>
      <c r="L406" s="281" t="str">
        <f t="shared" si="63"/>
        <v/>
      </c>
      <c r="M406" s="281" t="str">
        <f t="shared" si="64"/>
        <v/>
      </c>
      <c r="N406" s="284" t="str">
        <f t="shared" si="65"/>
        <v/>
      </c>
      <c r="O406" t="str">
        <f>IF($A406="","",IFERROR(INDEX(Prices[Category],MATCH($A406,Prices[Key],0)),"Uncategorized"))</f>
        <v/>
      </c>
      <c r="P406" s="285" t="str">
        <f t="shared" si="66"/>
        <v/>
      </c>
      <c r="Q406" s="285" t="str">
        <f t="shared" si="67"/>
        <v/>
      </c>
    </row>
    <row r="407" spans="1:17" ht="15" customHeight="1" x14ac:dyDescent="0.2">
      <c r="A407" s="238" t="str">
        <f>IFERROR(INDEX('All Ticker P&amp;L'!$A$2:$A$1001,MATCH(ROWS($A$2:A407),'All Ticker P&amp;L'!$N$2:$N$1001,0)),"")</f>
        <v/>
      </c>
      <c r="B407" s="238" t="str">
        <f t="shared" si="59"/>
        <v/>
      </c>
      <c r="C407" s="238" t="str">
        <f t="shared" si="60"/>
        <v/>
      </c>
      <c r="D407" s="238" t="str">
        <f t="shared" si="61"/>
        <v/>
      </c>
      <c r="E407" s="259" t="str">
        <f>IF($A407="","",SUMIFS(Txn[Signed Units],Txn[Key],$A407))</f>
        <v/>
      </c>
      <c r="F407" s="281" t="str">
        <f>IF($A407="","",SUMIFS(Transactions!$N:$N,Transactions!$L:$L,$A407,Transactions!$U:$U,1))</f>
        <v/>
      </c>
      <c r="G407" s="282" t="str">
        <f>IF($A407="","",IFERROR(F407/SUMIFS(Transactions!$D:$D,Transactions!$L:$L,$A407,Transactions!$U:$U,1,Transactions!$A:$A,1),0))</f>
        <v/>
      </c>
      <c r="H407" s="281" t="str">
        <f>IF($A407="","",SUMIFS(Transactions!$O:$O,Transactions!$L:$L,$A407,Transactions!$U:$U,1))</f>
        <v/>
      </c>
      <c r="I407" s="282" t="str">
        <f>IF($A407="","",IFERROR(INDEX(Prices[Current Price],MATCH($A407,Prices[Key],0)),0))</f>
        <v/>
      </c>
      <c r="J407" s="283" t="str">
        <f>IF($A407="","",IFERROR(INDEX(Prices[FX to SGD],MATCH($A407,Prices[Key],0)),1))</f>
        <v/>
      </c>
      <c r="K407" s="281" t="str">
        <f t="shared" si="62"/>
        <v/>
      </c>
      <c r="L407" s="281" t="str">
        <f t="shared" si="63"/>
        <v/>
      </c>
      <c r="M407" s="281" t="str">
        <f t="shared" si="64"/>
        <v/>
      </c>
      <c r="N407" s="284" t="str">
        <f t="shared" si="65"/>
        <v/>
      </c>
      <c r="O407" t="str">
        <f>IF($A407="","",IFERROR(INDEX(Prices[Category],MATCH($A407,Prices[Key],0)),"Uncategorized"))</f>
        <v/>
      </c>
      <c r="P407" s="285" t="str">
        <f t="shared" si="66"/>
        <v/>
      </c>
      <c r="Q407" s="285" t="str">
        <f t="shared" si="67"/>
        <v/>
      </c>
    </row>
    <row r="408" spans="1:17" ht="15" customHeight="1" x14ac:dyDescent="0.2">
      <c r="A408" s="238" t="str">
        <f>IFERROR(INDEX('All Ticker P&amp;L'!$A$2:$A$1001,MATCH(ROWS($A$2:A408),'All Ticker P&amp;L'!$N$2:$N$1001,0)),"")</f>
        <v/>
      </c>
      <c r="B408" s="238" t="str">
        <f t="shared" si="59"/>
        <v/>
      </c>
      <c r="C408" s="238" t="str">
        <f t="shared" si="60"/>
        <v/>
      </c>
      <c r="D408" s="238" t="str">
        <f t="shared" si="61"/>
        <v/>
      </c>
      <c r="E408" s="259" t="str">
        <f>IF($A408="","",SUMIFS(Txn[Signed Units],Txn[Key],$A408))</f>
        <v/>
      </c>
      <c r="F408" s="281" t="str">
        <f>IF($A408="","",SUMIFS(Transactions!$N:$N,Transactions!$L:$L,$A408,Transactions!$U:$U,1))</f>
        <v/>
      </c>
      <c r="G408" s="282" t="str">
        <f>IF($A408="","",IFERROR(F408/SUMIFS(Transactions!$D:$D,Transactions!$L:$L,$A408,Transactions!$U:$U,1,Transactions!$A:$A,1),0))</f>
        <v/>
      </c>
      <c r="H408" s="281" t="str">
        <f>IF($A408="","",SUMIFS(Transactions!$O:$O,Transactions!$L:$L,$A408,Transactions!$U:$U,1))</f>
        <v/>
      </c>
      <c r="I408" s="282" t="str">
        <f>IF($A408="","",IFERROR(INDEX(Prices[Current Price],MATCH($A408,Prices[Key],0)),0))</f>
        <v/>
      </c>
      <c r="J408" s="283" t="str">
        <f>IF($A408="","",IFERROR(INDEX(Prices[FX to SGD],MATCH($A408,Prices[Key],0)),1))</f>
        <v/>
      </c>
      <c r="K408" s="281" t="str">
        <f t="shared" si="62"/>
        <v/>
      </c>
      <c r="L408" s="281" t="str">
        <f t="shared" si="63"/>
        <v/>
      </c>
      <c r="M408" s="281" t="str">
        <f t="shared" si="64"/>
        <v/>
      </c>
      <c r="N408" s="284" t="str">
        <f t="shared" si="65"/>
        <v/>
      </c>
      <c r="O408" t="str">
        <f>IF($A408="","",IFERROR(INDEX(Prices[Category],MATCH($A408,Prices[Key],0)),"Uncategorized"))</f>
        <v/>
      </c>
      <c r="P408" s="285" t="str">
        <f t="shared" si="66"/>
        <v/>
      </c>
      <c r="Q408" s="285" t="str">
        <f t="shared" si="67"/>
        <v/>
      </c>
    </row>
    <row r="409" spans="1:17" ht="15" customHeight="1" x14ac:dyDescent="0.2">
      <c r="A409" s="238" t="str">
        <f>IFERROR(INDEX('All Ticker P&amp;L'!$A$2:$A$1001,MATCH(ROWS($A$2:A409),'All Ticker P&amp;L'!$N$2:$N$1001,0)),"")</f>
        <v/>
      </c>
      <c r="B409" s="238" t="str">
        <f t="shared" si="59"/>
        <v/>
      </c>
      <c r="C409" s="238" t="str">
        <f t="shared" si="60"/>
        <v/>
      </c>
      <c r="D409" s="238" t="str">
        <f t="shared" si="61"/>
        <v/>
      </c>
      <c r="E409" s="259" t="str">
        <f>IF($A409="","",SUMIFS(Txn[Signed Units],Txn[Key],$A409))</f>
        <v/>
      </c>
      <c r="F409" s="281" t="str">
        <f>IF($A409="","",SUMIFS(Transactions!$N:$N,Transactions!$L:$L,$A409,Transactions!$U:$U,1))</f>
        <v/>
      </c>
      <c r="G409" s="282" t="str">
        <f>IF($A409="","",IFERROR(F409/SUMIFS(Transactions!$D:$D,Transactions!$L:$L,$A409,Transactions!$U:$U,1,Transactions!$A:$A,1),0))</f>
        <v/>
      </c>
      <c r="H409" s="281" t="str">
        <f>IF($A409="","",SUMIFS(Transactions!$O:$O,Transactions!$L:$L,$A409,Transactions!$U:$U,1))</f>
        <v/>
      </c>
      <c r="I409" s="282" t="str">
        <f>IF($A409="","",IFERROR(INDEX(Prices[Current Price],MATCH($A409,Prices[Key],0)),0))</f>
        <v/>
      </c>
      <c r="J409" s="283" t="str">
        <f>IF($A409="","",IFERROR(INDEX(Prices[FX to SGD],MATCH($A409,Prices[Key],0)),1))</f>
        <v/>
      </c>
      <c r="K409" s="281" t="str">
        <f t="shared" si="62"/>
        <v/>
      </c>
      <c r="L409" s="281" t="str">
        <f t="shared" si="63"/>
        <v/>
      </c>
      <c r="M409" s="281" t="str">
        <f t="shared" si="64"/>
        <v/>
      </c>
      <c r="N409" s="284" t="str">
        <f t="shared" si="65"/>
        <v/>
      </c>
      <c r="O409" t="str">
        <f>IF($A409="","",IFERROR(INDEX(Prices[Category],MATCH($A409,Prices[Key],0)),"Uncategorized"))</f>
        <v/>
      </c>
      <c r="P409" s="285" t="str">
        <f t="shared" si="66"/>
        <v/>
      </c>
      <c r="Q409" s="285" t="str">
        <f t="shared" si="67"/>
        <v/>
      </c>
    </row>
    <row r="410" spans="1:17" ht="15" customHeight="1" x14ac:dyDescent="0.2">
      <c r="A410" s="238" t="str">
        <f>IFERROR(INDEX('All Ticker P&amp;L'!$A$2:$A$1001,MATCH(ROWS($A$2:A410),'All Ticker P&amp;L'!$N$2:$N$1001,0)),"")</f>
        <v/>
      </c>
      <c r="B410" s="238" t="str">
        <f t="shared" si="59"/>
        <v/>
      </c>
      <c r="C410" s="238" t="str">
        <f t="shared" si="60"/>
        <v/>
      </c>
      <c r="D410" s="238" t="str">
        <f t="shared" si="61"/>
        <v/>
      </c>
      <c r="E410" s="259" t="str">
        <f>IF($A410="","",SUMIFS(Txn[Signed Units],Txn[Key],$A410))</f>
        <v/>
      </c>
      <c r="F410" s="281" t="str">
        <f>IF($A410="","",SUMIFS(Transactions!$N:$N,Transactions!$L:$L,$A410,Transactions!$U:$U,1))</f>
        <v/>
      </c>
      <c r="G410" s="282" t="str">
        <f>IF($A410="","",IFERROR(F410/SUMIFS(Transactions!$D:$D,Transactions!$L:$L,$A410,Transactions!$U:$U,1,Transactions!$A:$A,1),0))</f>
        <v/>
      </c>
      <c r="H410" s="281" t="str">
        <f>IF($A410="","",SUMIFS(Transactions!$O:$O,Transactions!$L:$L,$A410,Transactions!$U:$U,1))</f>
        <v/>
      </c>
      <c r="I410" s="282" t="str">
        <f>IF($A410="","",IFERROR(INDEX(Prices[Current Price],MATCH($A410,Prices[Key],0)),0))</f>
        <v/>
      </c>
      <c r="J410" s="283" t="str">
        <f>IF($A410="","",IFERROR(INDEX(Prices[FX to SGD],MATCH($A410,Prices[Key],0)),1))</f>
        <v/>
      </c>
      <c r="K410" s="281" t="str">
        <f t="shared" si="62"/>
        <v/>
      </c>
      <c r="L410" s="281" t="str">
        <f t="shared" si="63"/>
        <v/>
      </c>
      <c r="M410" s="281" t="str">
        <f t="shared" si="64"/>
        <v/>
      </c>
      <c r="N410" s="284" t="str">
        <f t="shared" si="65"/>
        <v/>
      </c>
      <c r="O410" t="str">
        <f>IF($A410="","",IFERROR(INDEX(Prices[Category],MATCH($A410,Prices[Key],0)),"Uncategorized"))</f>
        <v/>
      </c>
      <c r="P410" s="285" t="str">
        <f t="shared" si="66"/>
        <v/>
      </c>
      <c r="Q410" s="285" t="str">
        <f t="shared" si="67"/>
        <v/>
      </c>
    </row>
    <row r="411" spans="1:17" ht="15" customHeight="1" x14ac:dyDescent="0.2">
      <c r="A411" s="238" t="str">
        <f>IFERROR(INDEX('All Ticker P&amp;L'!$A$2:$A$1001,MATCH(ROWS($A$2:A411),'All Ticker P&amp;L'!$N$2:$N$1001,0)),"")</f>
        <v/>
      </c>
      <c r="B411" s="238" t="str">
        <f t="shared" si="59"/>
        <v/>
      </c>
      <c r="C411" s="238" t="str">
        <f t="shared" si="60"/>
        <v/>
      </c>
      <c r="D411" s="238" t="str">
        <f t="shared" si="61"/>
        <v/>
      </c>
      <c r="E411" s="259" t="str">
        <f>IF($A411="","",SUMIFS(Txn[Signed Units],Txn[Key],$A411))</f>
        <v/>
      </c>
      <c r="F411" s="281" t="str">
        <f>IF($A411="","",SUMIFS(Transactions!$N:$N,Transactions!$L:$L,$A411,Transactions!$U:$U,1))</f>
        <v/>
      </c>
      <c r="G411" s="282" t="str">
        <f>IF($A411="","",IFERROR(F411/SUMIFS(Transactions!$D:$D,Transactions!$L:$L,$A411,Transactions!$U:$U,1,Transactions!$A:$A,1),0))</f>
        <v/>
      </c>
      <c r="H411" s="281" t="str">
        <f>IF($A411="","",SUMIFS(Transactions!$O:$O,Transactions!$L:$L,$A411,Transactions!$U:$U,1))</f>
        <v/>
      </c>
      <c r="I411" s="282" t="str">
        <f>IF($A411="","",IFERROR(INDEX(Prices[Current Price],MATCH($A411,Prices[Key],0)),0))</f>
        <v/>
      </c>
      <c r="J411" s="283" t="str">
        <f>IF($A411="","",IFERROR(INDEX(Prices[FX to SGD],MATCH($A411,Prices[Key],0)),1))</f>
        <v/>
      </c>
      <c r="K411" s="281" t="str">
        <f t="shared" si="62"/>
        <v/>
      </c>
      <c r="L411" s="281" t="str">
        <f t="shared" si="63"/>
        <v/>
      </c>
      <c r="M411" s="281" t="str">
        <f t="shared" si="64"/>
        <v/>
      </c>
      <c r="N411" s="284" t="str">
        <f t="shared" si="65"/>
        <v/>
      </c>
      <c r="O411" t="str">
        <f>IF($A411="","",IFERROR(INDEX(Prices[Category],MATCH($A411,Prices[Key],0)),"Uncategorized"))</f>
        <v/>
      </c>
      <c r="P411" s="285" t="str">
        <f t="shared" si="66"/>
        <v/>
      </c>
      <c r="Q411" s="285" t="str">
        <f t="shared" si="67"/>
        <v/>
      </c>
    </row>
    <row r="412" spans="1:17" ht="15" customHeight="1" x14ac:dyDescent="0.2">
      <c r="A412" s="238" t="str">
        <f>IFERROR(INDEX('All Ticker P&amp;L'!$A$2:$A$1001,MATCH(ROWS($A$2:A412),'All Ticker P&amp;L'!$N$2:$N$1001,0)),"")</f>
        <v/>
      </c>
      <c r="B412" s="238" t="str">
        <f t="shared" si="59"/>
        <v/>
      </c>
      <c r="C412" s="238" t="str">
        <f t="shared" si="60"/>
        <v/>
      </c>
      <c r="D412" s="238" t="str">
        <f t="shared" si="61"/>
        <v/>
      </c>
      <c r="E412" s="259" t="str">
        <f>IF($A412="","",SUMIFS(Txn[Signed Units],Txn[Key],$A412))</f>
        <v/>
      </c>
      <c r="F412" s="281" t="str">
        <f>IF($A412="","",SUMIFS(Transactions!$N:$N,Transactions!$L:$L,$A412,Transactions!$U:$U,1))</f>
        <v/>
      </c>
      <c r="G412" s="282" t="str">
        <f>IF($A412="","",IFERROR(F412/SUMIFS(Transactions!$D:$D,Transactions!$L:$L,$A412,Transactions!$U:$U,1,Transactions!$A:$A,1),0))</f>
        <v/>
      </c>
      <c r="H412" s="281" t="str">
        <f>IF($A412="","",SUMIFS(Transactions!$O:$O,Transactions!$L:$L,$A412,Transactions!$U:$U,1))</f>
        <v/>
      </c>
      <c r="I412" s="282" t="str">
        <f>IF($A412="","",IFERROR(INDEX(Prices[Current Price],MATCH($A412,Prices[Key],0)),0))</f>
        <v/>
      </c>
      <c r="J412" s="283" t="str">
        <f>IF($A412="","",IFERROR(INDEX(Prices[FX to SGD],MATCH($A412,Prices[Key],0)),1))</f>
        <v/>
      </c>
      <c r="K412" s="281" t="str">
        <f t="shared" si="62"/>
        <v/>
      </c>
      <c r="L412" s="281" t="str">
        <f t="shared" si="63"/>
        <v/>
      </c>
      <c r="M412" s="281" t="str">
        <f t="shared" si="64"/>
        <v/>
      </c>
      <c r="N412" s="284" t="str">
        <f t="shared" si="65"/>
        <v/>
      </c>
      <c r="O412" t="str">
        <f>IF($A412="","",IFERROR(INDEX(Prices[Category],MATCH($A412,Prices[Key],0)),"Uncategorized"))</f>
        <v/>
      </c>
      <c r="P412" s="285" t="str">
        <f t="shared" si="66"/>
        <v/>
      </c>
      <c r="Q412" s="285" t="str">
        <f t="shared" si="67"/>
        <v/>
      </c>
    </row>
    <row r="413" spans="1:17" ht="15" customHeight="1" x14ac:dyDescent="0.2">
      <c r="A413" s="238" t="str">
        <f>IFERROR(INDEX('All Ticker P&amp;L'!$A$2:$A$1001,MATCH(ROWS($A$2:A413),'All Ticker P&amp;L'!$N$2:$N$1001,0)),"")</f>
        <v/>
      </c>
      <c r="B413" s="238" t="str">
        <f t="shared" si="59"/>
        <v/>
      </c>
      <c r="C413" s="238" t="str">
        <f t="shared" si="60"/>
        <v/>
      </c>
      <c r="D413" s="238" t="str">
        <f t="shared" si="61"/>
        <v/>
      </c>
      <c r="E413" s="259" t="str">
        <f>IF($A413="","",SUMIFS(Txn[Signed Units],Txn[Key],$A413))</f>
        <v/>
      </c>
      <c r="F413" s="281" t="str">
        <f>IF($A413="","",SUMIFS(Transactions!$N:$N,Transactions!$L:$L,$A413,Transactions!$U:$U,1))</f>
        <v/>
      </c>
      <c r="G413" s="282" t="str">
        <f>IF($A413="","",IFERROR(F413/SUMIFS(Transactions!$D:$D,Transactions!$L:$L,$A413,Transactions!$U:$U,1,Transactions!$A:$A,1),0))</f>
        <v/>
      </c>
      <c r="H413" s="281" t="str">
        <f>IF($A413="","",SUMIFS(Transactions!$O:$O,Transactions!$L:$L,$A413,Transactions!$U:$U,1))</f>
        <v/>
      </c>
      <c r="I413" s="282" t="str">
        <f>IF($A413="","",IFERROR(INDEX(Prices[Current Price],MATCH($A413,Prices[Key],0)),0))</f>
        <v/>
      </c>
      <c r="J413" s="283" t="str">
        <f>IF($A413="","",IFERROR(INDEX(Prices[FX to SGD],MATCH($A413,Prices[Key],0)),1))</f>
        <v/>
      </c>
      <c r="K413" s="281" t="str">
        <f t="shared" si="62"/>
        <v/>
      </c>
      <c r="L413" s="281" t="str">
        <f t="shared" si="63"/>
        <v/>
      </c>
      <c r="M413" s="281" t="str">
        <f t="shared" si="64"/>
        <v/>
      </c>
      <c r="N413" s="284" t="str">
        <f t="shared" si="65"/>
        <v/>
      </c>
      <c r="O413" t="str">
        <f>IF($A413="","",IFERROR(INDEX(Prices[Category],MATCH($A413,Prices[Key],0)),"Uncategorized"))</f>
        <v/>
      </c>
      <c r="P413" s="285" t="str">
        <f t="shared" si="66"/>
        <v/>
      </c>
      <c r="Q413" s="285" t="str">
        <f t="shared" si="67"/>
        <v/>
      </c>
    </row>
    <row r="414" spans="1:17" ht="15" customHeight="1" x14ac:dyDescent="0.2">
      <c r="A414" s="238" t="str">
        <f>IFERROR(INDEX('All Ticker P&amp;L'!$A$2:$A$1001,MATCH(ROWS($A$2:A414),'All Ticker P&amp;L'!$N$2:$N$1001,0)),"")</f>
        <v/>
      </c>
      <c r="B414" s="238" t="str">
        <f t="shared" si="59"/>
        <v/>
      </c>
      <c r="C414" s="238" t="str">
        <f t="shared" si="60"/>
        <v/>
      </c>
      <c r="D414" s="238" t="str">
        <f t="shared" si="61"/>
        <v/>
      </c>
      <c r="E414" s="259" t="str">
        <f>IF($A414="","",SUMIFS(Txn[Signed Units],Txn[Key],$A414))</f>
        <v/>
      </c>
      <c r="F414" s="281" t="str">
        <f>IF($A414="","",SUMIFS(Transactions!$N:$N,Transactions!$L:$L,$A414,Transactions!$U:$U,1))</f>
        <v/>
      </c>
      <c r="G414" s="282" t="str">
        <f>IF($A414="","",IFERROR(F414/SUMIFS(Transactions!$D:$D,Transactions!$L:$L,$A414,Transactions!$U:$U,1,Transactions!$A:$A,1),0))</f>
        <v/>
      </c>
      <c r="H414" s="281" t="str">
        <f>IF($A414="","",SUMIFS(Transactions!$O:$O,Transactions!$L:$L,$A414,Transactions!$U:$U,1))</f>
        <v/>
      </c>
      <c r="I414" s="282" t="str">
        <f>IF($A414="","",IFERROR(INDEX(Prices[Current Price],MATCH($A414,Prices[Key],0)),0))</f>
        <v/>
      </c>
      <c r="J414" s="283" t="str">
        <f>IF($A414="","",IFERROR(INDEX(Prices[FX to SGD],MATCH($A414,Prices[Key],0)),1))</f>
        <v/>
      </c>
      <c r="K414" s="281" t="str">
        <f t="shared" si="62"/>
        <v/>
      </c>
      <c r="L414" s="281" t="str">
        <f t="shared" si="63"/>
        <v/>
      </c>
      <c r="M414" s="281" t="str">
        <f t="shared" si="64"/>
        <v/>
      </c>
      <c r="N414" s="284" t="str">
        <f t="shared" si="65"/>
        <v/>
      </c>
      <c r="O414" t="str">
        <f>IF($A414="","",IFERROR(INDEX(Prices[Category],MATCH($A414,Prices[Key],0)),"Uncategorized"))</f>
        <v/>
      </c>
      <c r="P414" s="285" t="str">
        <f t="shared" si="66"/>
        <v/>
      </c>
      <c r="Q414" s="285" t="str">
        <f t="shared" si="67"/>
        <v/>
      </c>
    </row>
    <row r="415" spans="1:17" ht="15" customHeight="1" x14ac:dyDescent="0.2">
      <c r="A415" s="238" t="str">
        <f>IFERROR(INDEX('All Ticker P&amp;L'!$A$2:$A$1001,MATCH(ROWS($A$2:A415),'All Ticker P&amp;L'!$N$2:$N$1001,0)),"")</f>
        <v/>
      </c>
      <c r="B415" s="238" t="str">
        <f t="shared" si="59"/>
        <v/>
      </c>
      <c r="C415" s="238" t="str">
        <f t="shared" si="60"/>
        <v/>
      </c>
      <c r="D415" s="238" t="str">
        <f t="shared" si="61"/>
        <v/>
      </c>
      <c r="E415" s="259" t="str">
        <f>IF($A415="","",SUMIFS(Txn[Signed Units],Txn[Key],$A415))</f>
        <v/>
      </c>
      <c r="F415" s="281" t="str">
        <f>IF($A415="","",SUMIFS(Transactions!$N:$N,Transactions!$L:$L,$A415,Transactions!$U:$U,1))</f>
        <v/>
      </c>
      <c r="G415" s="282" t="str">
        <f>IF($A415="","",IFERROR(F415/SUMIFS(Transactions!$D:$D,Transactions!$L:$L,$A415,Transactions!$U:$U,1,Transactions!$A:$A,1),0))</f>
        <v/>
      </c>
      <c r="H415" s="281" t="str">
        <f>IF($A415="","",SUMIFS(Transactions!$O:$O,Transactions!$L:$L,$A415,Transactions!$U:$U,1))</f>
        <v/>
      </c>
      <c r="I415" s="282" t="str">
        <f>IF($A415="","",IFERROR(INDEX(Prices[Current Price],MATCH($A415,Prices[Key],0)),0))</f>
        <v/>
      </c>
      <c r="J415" s="283" t="str">
        <f>IF($A415="","",IFERROR(INDEX(Prices[FX to SGD],MATCH($A415,Prices[Key],0)),1))</f>
        <v/>
      </c>
      <c r="K415" s="281" t="str">
        <f t="shared" si="62"/>
        <v/>
      </c>
      <c r="L415" s="281" t="str">
        <f t="shared" si="63"/>
        <v/>
      </c>
      <c r="M415" s="281" t="str">
        <f t="shared" si="64"/>
        <v/>
      </c>
      <c r="N415" s="284" t="str">
        <f t="shared" si="65"/>
        <v/>
      </c>
      <c r="O415" t="str">
        <f>IF($A415="","",IFERROR(INDEX(Prices[Category],MATCH($A415,Prices[Key],0)),"Uncategorized"))</f>
        <v/>
      </c>
      <c r="P415" s="285" t="str">
        <f t="shared" si="66"/>
        <v/>
      </c>
      <c r="Q415" s="285" t="str">
        <f t="shared" si="67"/>
        <v/>
      </c>
    </row>
    <row r="416" spans="1:17" ht="15" customHeight="1" x14ac:dyDescent="0.2">
      <c r="A416" s="238" t="str">
        <f>IFERROR(INDEX('All Ticker P&amp;L'!$A$2:$A$1001,MATCH(ROWS($A$2:A416),'All Ticker P&amp;L'!$N$2:$N$1001,0)),"")</f>
        <v/>
      </c>
      <c r="B416" s="238" t="str">
        <f t="shared" si="59"/>
        <v/>
      </c>
      <c r="C416" s="238" t="str">
        <f t="shared" si="60"/>
        <v/>
      </c>
      <c r="D416" s="238" t="str">
        <f t="shared" si="61"/>
        <v/>
      </c>
      <c r="E416" s="259" t="str">
        <f>IF($A416="","",SUMIFS(Txn[Signed Units],Txn[Key],$A416))</f>
        <v/>
      </c>
      <c r="F416" s="281" t="str">
        <f>IF($A416="","",SUMIFS(Transactions!$N:$N,Transactions!$L:$L,$A416,Transactions!$U:$U,1))</f>
        <v/>
      </c>
      <c r="G416" s="282" t="str">
        <f>IF($A416="","",IFERROR(F416/SUMIFS(Transactions!$D:$D,Transactions!$L:$L,$A416,Transactions!$U:$U,1,Transactions!$A:$A,1),0))</f>
        <v/>
      </c>
      <c r="H416" s="281" t="str">
        <f>IF($A416="","",SUMIFS(Transactions!$O:$O,Transactions!$L:$L,$A416,Transactions!$U:$U,1))</f>
        <v/>
      </c>
      <c r="I416" s="282" t="str">
        <f>IF($A416="","",IFERROR(INDEX(Prices[Current Price],MATCH($A416,Prices[Key],0)),0))</f>
        <v/>
      </c>
      <c r="J416" s="283" t="str">
        <f>IF($A416="","",IFERROR(INDEX(Prices[FX to SGD],MATCH($A416,Prices[Key],0)),1))</f>
        <v/>
      </c>
      <c r="K416" s="281" t="str">
        <f t="shared" si="62"/>
        <v/>
      </c>
      <c r="L416" s="281" t="str">
        <f t="shared" si="63"/>
        <v/>
      </c>
      <c r="M416" s="281" t="str">
        <f t="shared" si="64"/>
        <v/>
      </c>
      <c r="N416" s="284" t="str">
        <f t="shared" si="65"/>
        <v/>
      </c>
      <c r="O416" t="str">
        <f>IF($A416="","",IFERROR(INDEX(Prices[Category],MATCH($A416,Prices[Key],0)),"Uncategorized"))</f>
        <v/>
      </c>
      <c r="P416" s="285" t="str">
        <f t="shared" si="66"/>
        <v/>
      </c>
      <c r="Q416" s="285" t="str">
        <f t="shared" si="67"/>
        <v/>
      </c>
    </row>
    <row r="417" spans="1:17" ht="15" customHeight="1" x14ac:dyDescent="0.2">
      <c r="A417" s="238" t="str">
        <f>IFERROR(INDEX('All Ticker P&amp;L'!$A$2:$A$1001,MATCH(ROWS($A$2:A417),'All Ticker P&amp;L'!$N$2:$N$1001,0)),"")</f>
        <v/>
      </c>
      <c r="B417" s="238" t="str">
        <f t="shared" si="59"/>
        <v/>
      </c>
      <c r="C417" s="238" t="str">
        <f t="shared" si="60"/>
        <v/>
      </c>
      <c r="D417" s="238" t="str">
        <f t="shared" si="61"/>
        <v/>
      </c>
      <c r="E417" s="259" t="str">
        <f>IF($A417="","",SUMIFS(Txn[Signed Units],Txn[Key],$A417))</f>
        <v/>
      </c>
      <c r="F417" s="281" t="str">
        <f>IF($A417="","",SUMIFS(Transactions!$N:$N,Transactions!$L:$L,$A417,Transactions!$U:$U,1))</f>
        <v/>
      </c>
      <c r="G417" s="282" t="str">
        <f>IF($A417="","",IFERROR(F417/SUMIFS(Transactions!$D:$D,Transactions!$L:$L,$A417,Transactions!$U:$U,1,Transactions!$A:$A,1),0))</f>
        <v/>
      </c>
      <c r="H417" s="281" t="str">
        <f>IF($A417="","",SUMIFS(Transactions!$O:$O,Transactions!$L:$L,$A417,Transactions!$U:$U,1))</f>
        <v/>
      </c>
      <c r="I417" s="282" t="str">
        <f>IF($A417="","",IFERROR(INDEX(Prices[Current Price],MATCH($A417,Prices[Key],0)),0))</f>
        <v/>
      </c>
      <c r="J417" s="283" t="str">
        <f>IF($A417="","",IFERROR(INDEX(Prices[FX to SGD],MATCH($A417,Prices[Key],0)),1))</f>
        <v/>
      </c>
      <c r="K417" s="281" t="str">
        <f t="shared" si="62"/>
        <v/>
      </c>
      <c r="L417" s="281" t="str">
        <f t="shared" si="63"/>
        <v/>
      </c>
      <c r="M417" s="281" t="str">
        <f t="shared" si="64"/>
        <v/>
      </c>
      <c r="N417" s="284" t="str">
        <f t="shared" si="65"/>
        <v/>
      </c>
      <c r="O417" t="str">
        <f>IF($A417="","",IFERROR(INDEX(Prices[Category],MATCH($A417,Prices[Key],0)),"Uncategorized"))</f>
        <v/>
      </c>
      <c r="P417" s="285" t="str">
        <f t="shared" si="66"/>
        <v/>
      </c>
      <c r="Q417" s="285" t="str">
        <f t="shared" si="67"/>
        <v/>
      </c>
    </row>
    <row r="418" spans="1:17" ht="15" customHeight="1" x14ac:dyDescent="0.2">
      <c r="A418" s="238" t="str">
        <f>IFERROR(INDEX('All Ticker P&amp;L'!$A$2:$A$1001,MATCH(ROWS($A$2:A418),'All Ticker P&amp;L'!$N$2:$N$1001,0)),"")</f>
        <v/>
      </c>
      <c r="B418" s="238" t="str">
        <f t="shared" si="59"/>
        <v/>
      </c>
      <c r="C418" s="238" t="str">
        <f t="shared" si="60"/>
        <v/>
      </c>
      <c r="D418" s="238" t="str">
        <f t="shared" si="61"/>
        <v/>
      </c>
      <c r="E418" s="259" t="str">
        <f>IF($A418="","",SUMIFS(Txn[Signed Units],Txn[Key],$A418))</f>
        <v/>
      </c>
      <c r="F418" s="281" t="str">
        <f>IF($A418="","",SUMIFS(Transactions!$N:$N,Transactions!$L:$L,$A418,Transactions!$U:$U,1))</f>
        <v/>
      </c>
      <c r="G418" s="282" t="str">
        <f>IF($A418="","",IFERROR(F418/SUMIFS(Transactions!$D:$D,Transactions!$L:$L,$A418,Transactions!$U:$U,1,Transactions!$A:$A,1),0))</f>
        <v/>
      </c>
      <c r="H418" s="281" t="str">
        <f>IF($A418="","",SUMIFS(Transactions!$O:$O,Transactions!$L:$L,$A418,Transactions!$U:$U,1))</f>
        <v/>
      </c>
      <c r="I418" s="282" t="str">
        <f>IF($A418="","",IFERROR(INDEX(Prices[Current Price],MATCH($A418,Prices[Key],0)),0))</f>
        <v/>
      </c>
      <c r="J418" s="283" t="str">
        <f>IF($A418="","",IFERROR(INDEX(Prices[FX to SGD],MATCH($A418,Prices[Key],0)),1))</f>
        <v/>
      </c>
      <c r="K418" s="281" t="str">
        <f t="shared" si="62"/>
        <v/>
      </c>
      <c r="L418" s="281" t="str">
        <f t="shared" si="63"/>
        <v/>
      </c>
      <c r="M418" s="281" t="str">
        <f t="shared" si="64"/>
        <v/>
      </c>
      <c r="N418" s="284" t="str">
        <f t="shared" si="65"/>
        <v/>
      </c>
      <c r="O418" t="str">
        <f>IF($A418="","",IFERROR(INDEX(Prices[Category],MATCH($A418,Prices[Key],0)),"Uncategorized"))</f>
        <v/>
      </c>
      <c r="P418" s="285" t="str">
        <f t="shared" si="66"/>
        <v/>
      </c>
      <c r="Q418" s="285" t="str">
        <f t="shared" si="67"/>
        <v/>
      </c>
    </row>
    <row r="419" spans="1:17" ht="15" customHeight="1" x14ac:dyDescent="0.2">
      <c r="A419" s="238" t="str">
        <f>IFERROR(INDEX('All Ticker P&amp;L'!$A$2:$A$1001,MATCH(ROWS($A$2:A419),'All Ticker P&amp;L'!$N$2:$N$1001,0)),"")</f>
        <v/>
      </c>
      <c r="B419" s="238" t="str">
        <f t="shared" si="59"/>
        <v/>
      </c>
      <c r="C419" s="238" t="str">
        <f t="shared" si="60"/>
        <v/>
      </c>
      <c r="D419" s="238" t="str">
        <f t="shared" si="61"/>
        <v/>
      </c>
      <c r="E419" s="259" t="str">
        <f>IF($A419="","",SUMIFS(Txn[Signed Units],Txn[Key],$A419))</f>
        <v/>
      </c>
      <c r="F419" s="281" t="str">
        <f>IF($A419="","",SUMIFS(Transactions!$N:$N,Transactions!$L:$L,$A419,Transactions!$U:$U,1))</f>
        <v/>
      </c>
      <c r="G419" s="282" t="str">
        <f>IF($A419="","",IFERROR(F419/SUMIFS(Transactions!$D:$D,Transactions!$L:$L,$A419,Transactions!$U:$U,1,Transactions!$A:$A,1),0))</f>
        <v/>
      </c>
      <c r="H419" s="281" t="str">
        <f>IF($A419="","",SUMIFS(Transactions!$O:$O,Transactions!$L:$L,$A419,Transactions!$U:$U,1))</f>
        <v/>
      </c>
      <c r="I419" s="282" t="str">
        <f>IF($A419="","",IFERROR(INDEX(Prices[Current Price],MATCH($A419,Prices[Key],0)),0))</f>
        <v/>
      </c>
      <c r="J419" s="283" t="str">
        <f>IF($A419="","",IFERROR(INDEX(Prices[FX to SGD],MATCH($A419,Prices[Key],0)),1))</f>
        <v/>
      </c>
      <c r="K419" s="281" t="str">
        <f t="shared" si="62"/>
        <v/>
      </c>
      <c r="L419" s="281" t="str">
        <f t="shared" si="63"/>
        <v/>
      </c>
      <c r="M419" s="281" t="str">
        <f t="shared" si="64"/>
        <v/>
      </c>
      <c r="N419" s="284" t="str">
        <f t="shared" si="65"/>
        <v/>
      </c>
      <c r="O419" t="str">
        <f>IF($A419="","",IFERROR(INDEX(Prices[Category],MATCH($A419,Prices[Key],0)),"Uncategorized"))</f>
        <v/>
      </c>
      <c r="P419" s="285" t="str">
        <f t="shared" si="66"/>
        <v/>
      </c>
      <c r="Q419" s="285" t="str">
        <f t="shared" si="67"/>
        <v/>
      </c>
    </row>
    <row r="420" spans="1:17" ht="15" customHeight="1" x14ac:dyDescent="0.2">
      <c r="A420" s="238" t="str">
        <f>IFERROR(INDEX('All Ticker P&amp;L'!$A$2:$A$1001,MATCH(ROWS($A$2:A420),'All Ticker P&amp;L'!$N$2:$N$1001,0)),"")</f>
        <v/>
      </c>
      <c r="B420" s="238" t="str">
        <f t="shared" si="59"/>
        <v/>
      </c>
      <c r="C420" s="238" t="str">
        <f t="shared" si="60"/>
        <v/>
      </c>
      <c r="D420" s="238" t="str">
        <f t="shared" si="61"/>
        <v/>
      </c>
      <c r="E420" s="259" t="str">
        <f>IF($A420="","",SUMIFS(Txn[Signed Units],Txn[Key],$A420))</f>
        <v/>
      </c>
      <c r="F420" s="281" t="str">
        <f>IF($A420="","",SUMIFS(Transactions!$N:$N,Transactions!$L:$L,$A420,Transactions!$U:$U,1))</f>
        <v/>
      </c>
      <c r="G420" s="282" t="str">
        <f>IF($A420="","",IFERROR(F420/SUMIFS(Transactions!$D:$D,Transactions!$L:$L,$A420,Transactions!$U:$U,1,Transactions!$A:$A,1),0))</f>
        <v/>
      </c>
      <c r="H420" s="281" t="str">
        <f>IF($A420="","",SUMIFS(Transactions!$O:$O,Transactions!$L:$L,$A420,Transactions!$U:$U,1))</f>
        <v/>
      </c>
      <c r="I420" s="282" t="str">
        <f>IF($A420="","",IFERROR(INDEX(Prices[Current Price],MATCH($A420,Prices[Key],0)),0))</f>
        <v/>
      </c>
      <c r="J420" s="283" t="str">
        <f>IF($A420="","",IFERROR(INDEX(Prices[FX to SGD],MATCH($A420,Prices[Key],0)),1))</f>
        <v/>
      </c>
      <c r="K420" s="281" t="str">
        <f t="shared" si="62"/>
        <v/>
      </c>
      <c r="L420" s="281" t="str">
        <f t="shared" si="63"/>
        <v/>
      </c>
      <c r="M420" s="281" t="str">
        <f t="shared" si="64"/>
        <v/>
      </c>
      <c r="N420" s="284" t="str">
        <f t="shared" si="65"/>
        <v/>
      </c>
      <c r="O420" t="str">
        <f>IF($A420="","",IFERROR(INDEX(Prices[Category],MATCH($A420,Prices[Key],0)),"Uncategorized"))</f>
        <v/>
      </c>
      <c r="P420" s="285" t="str">
        <f t="shared" si="66"/>
        <v/>
      </c>
      <c r="Q420" s="285" t="str">
        <f t="shared" si="67"/>
        <v/>
      </c>
    </row>
    <row r="421" spans="1:17" ht="15" customHeight="1" x14ac:dyDescent="0.2">
      <c r="A421" s="238" t="str">
        <f>IFERROR(INDEX('All Ticker P&amp;L'!$A$2:$A$1001,MATCH(ROWS($A$2:A421),'All Ticker P&amp;L'!$N$2:$N$1001,0)),"")</f>
        <v/>
      </c>
      <c r="B421" s="238" t="str">
        <f t="shared" si="59"/>
        <v/>
      </c>
      <c r="C421" s="238" t="str">
        <f t="shared" si="60"/>
        <v/>
      </c>
      <c r="D421" s="238" t="str">
        <f t="shared" si="61"/>
        <v/>
      </c>
      <c r="E421" s="259" t="str">
        <f>IF($A421="","",SUMIFS(Txn[Signed Units],Txn[Key],$A421))</f>
        <v/>
      </c>
      <c r="F421" s="281" t="str">
        <f>IF($A421="","",SUMIFS(Transactions!$N:$N,Transactions!$L:$L,$A421,Transactions!$U:$U,1))</f>
        <v/>
      </c>
      <c r="G421" s="282" t="str">
        <f>IF($A421="","",IFERROR(F421/SUMIFS(Transactions!$D:$D,Transactions!$L:$L,$A421,Transactions!$U:$U,1,Transactions!$A:$A,1),0))</f>
        <v/>
      </c>
      <c r="H421" s="281" t="str">
        <f>IF($A421="","",SUMIFS(Transactions!$O:$O,Transactions!$L:$L,$A421,Transactions!$U:$U,1))</f>
        <v/>
      </c>
      <c r="I421" s="282" t="str">
        <f>IF($A421="","",IFERROR(INDEX(Prices[Current Price],MATCH($A421,Prices[Key],0)),0))</f>
        <v/>
      </c>
      <c r="J421" s="283" t="str">
        <f>IF($A421="","",IFERROR(INDEX(Prices[FX to SGD],MATCH($A421,Prices[Key],0)),1))</f>
        <v/>
      </c>
      <c r="K421" s="281" t="str">
        <f t="shared" si="62"/>
        <v/>
      </c>
      <c r="L421" s="281" t="str">
        <f t="shared" si="63"/>
        <v/>
      </c>
      <c r="M421" s="281" t="str">
        <f t="shared" si="64"/>
        <v/>
      </c>
      <c r="N421" s="284" t="str">
        <f t="shared" si="65"/>
        <v/>
      </c>
      <c r="O421" t="str">
        <f>IF($A421="","",IFERROR(INDEX(Prices[Category],MATCH($A421,Prices[Key],0)),"Uncategorized"))</f>
        <v/>
      </c>
      <c r="P421" s="285" t="str">
        <f t="shared" si="66"/>
        <v/>
      </c>
      <c r="Q421" s="285" t="str">
        <f t="shared" si="67"/>
        <v/>
      </c>
    </row>
    <row r="422" spans="1:17" ht="15" customHeight="1" x14ac:dyDescent="0.2">
      <c r="A422" s="238" t="str">
        <f>IFERROR(INDEX('All Ticker P&amp;L'!$A$2:$A$1001,MATCH(ROWS($A$2:A422),'All Ticker P&amp;L'!$N$2:$N$1001,0)),"")</f>
        <v/>
      </c>
      <c r="B422" s="238" t="str">
        <f t="shared" si="59"/>
        <v/>
      </c>
      <c r="C422" s="238" t="str">
        <f t="shared" si="60"/>
        <v/>
      </c>
      <c r="D422" s="238" t="str">
        <f t="shared" si="61"/>
        <v/>
      </c>
      <c r="E422" s="259" t="str">
        <f>IF($A422="","",SUMIFS(Txn[Signed Units],Txn[Key],$A422))</f>
        <v/>
      </c>
      <c r="F422" s="281" t="str">
        <f>IF($A422="","",SUMIFS(Transactions!$N:$N,Transactions!$L:$L,$A422,Transactions!$U:$U,1))</f>
        <v/>
      </c>
      <c r="G422" s="282" t="str">
        <f>IF($A422="","",IFERROR(F422/SUMIFS(Transactions!$D:$D,Transactions!$L:$L,$A422,Transactions!$U:$U,1,Transactions!$A:$A,1),0))</f>
        <v/>
      </c>
      <c r="H422" s="281" t="str">
        <f>IF($A422="","",SUMIFS(Transactions!$O:$O,Transactions!$L:$L,$A422,Transactions!$U:$U,1))</f>
        <v/>
      </c>
      <c r="I422" s="282" t="str">
        <f>IF($A422="","",IFERROR(INDEX(Prices[Current Price],MATCH($A422,Prices[Key],0)),0))</f>
        <v/>
      </c>
      <c r="J422" s="283" t="str">
        <f>IF($A422="","",IFERROR(INDEX(Prices[FX to SGD],MATCH($A422,Prices[Key],0)),1))</f>
        <v/>
      </c>
      <c r="K422" s="281" t="str">
        <f t="shared" si="62"/>
        <v/>
      </c>
      <c r="L422" s="281" t="str">
        <f t="shared" si="63"/>
        <v/>
      </c>
      <c r="M422" s="281" t="str">
        <f t="shared" si="64"/>
        <v/>
      </c>
      <c r="N422" s="284" t="str">
        <f t="shared" si="65"/>
        <v/>
      </c>
      <c r="O422" t="str">
        <f>IF($A422="","",IFERROR(INDEX(Prices[Category],MATCH($A422,Prices[Key],0)),"Uncategorized"))</f>
        <v/>
      </c>
      <c r="P422" s="285" t="str">
        <f t="shared" si="66"/>
        <v/>
      </c>
      <c r="Q422" s="285" t="str">
        <f t="shared" si="67"/>
        <v/>
      </c>
    </row>
    <row r="423" spans="1:17" ht="15" customHeight="1" x14ac:dyDescent="0.2">
      <c r="A423" s="238" t="str">
        <f>IFERROR(INDEX('All Ticker P&amp;L'!$A$2:$A$1001,MATCH(ROWS($A$2:A423),'All Ticker P&amp;L'!$N$2:$N$1001,0)),"")</f>
        <v/>
      </c>
      <c r="B423" s="238" t="str">
        <f t="shared" si="59"/>
        <v/>
      </c>
      <c r="C423" s="238" t="str">
        <f t="shared" si="60"/>
        <v/>
      </c>
      <c r="D423" s="238" t="str">
        <f t="shared" si="61"/>
        <v/>
      </c>
      <c r="E423" s="259" t="str">
        <f>IF($A423="","",SUMIFS(Txn[Signed Units],Txn[Key],$A423))</f>
        <v/>
      </c>
      <c r="F423" s="281" t="str">
        <f>IF($A423="","",SUMIFS(Transactions!$N:$N,Transactions!$L:$L,$A423,Transactions!$U:$U,1))</f>
        <v/>
      </c>
      <c r="G423" s="282" t="str">
        <f>IF($A423="","",IFERROR(F423/SUMIFS(Transactions!$D:$D,Transactions!$L:$L,$A423,Transactions!$U:$U,1,Transactions!$A:$A,1),0))</f>
        <v/>
      </c>
      <c r="H423" s="281" t="str">
        <f>IF($A423="","",SUMIFS(Transactions!$O:$O,Transactions!$L:$L,$A423,Transactions!$U:$U,1))</f>
        <v/>
      </c>
      <c r="I423" s="282" t="str">
        <f>IF($A423="","",IFERROR(INDEX(Prices[Current Price],MATCH($A423,Prices[Key],0)),0))</f>
        <v/>
      </c>
      <c r="J423" s="283" t="str">
        <f>IF($A423="","",IFERROR(INDEX(Prices[FX to SGD],MATCH($A423,Prices[Key],0)),1))</f>
        <v/>
      </c>
      <c r="K423" s="281" t="str">
        <f t="shared" si="62"/>
        <v/>
      </c>
      <c r="L423" s="281" t="str">
        <f t="shared" si="63"/>
        <v/>
      </c>
      <c r="M423" s="281" t="str">
        <f t="shared" si="64"/>
        <v/>
      </c>
      <c r="N423" s="284" t="str">
        <f t="shared" si="65"/>
        <v/>
      </c>
      <c r="O423" t="str">
        <f>IF($A423="","",IFERROR(INDEX(Prices[Category],MATCH($A423,Prices[Key],0)),"Uncategorized"))</f>
        <v/>
      </c>
      <c r="P423" s="285" t="str">
        <f t="shared" si="66"/>
        <v/>
      </c>
      <c r="Q423" s="285" t="str">
        <f t="shared" si="67"/>
        <v/>
      </c>
    </row>
    <row r="424" spans="1:17" ht="15" customHeight="1" x14ac:dyDescent="0.2">
      <c r="A424" s="238" t="str">
        <f>IFERROR(INDEX('All Ticker P&amp;L'!$A$2:$A$1001,MATCH(ROWS($A$2:A424),'All Ticker P&amp;L'!$N$2:$N$1001,0)),"")</f>
        <v/>
      </c>
      <c r="B424" s="238" t="str">
        <f t="shared" si="59"/>
        <v/>
      </c>
      <c r="C424" s="238" t="str">
        <f t="shared" si="60"/>
        <v/>
      </c>
      <c r="D424" s="238" t="str">
        <f t="shared" si="61"/>
        <v/>
      </c>
      <c r="E424" s="259" t="str">
        <f>IF($A424="","",SUMIFS(Txn[Signed Units],Txn[Key],$A424))</f>
        <v/>
      </c>
      <c r="F424" s="281" t="str">
        <f>IF($A424="","",SUMIFS(Transactions!$N:$N,Transactions!$L:$L,$A424,Transactions!$U:$U,1))</f>
        <v/>
      </c>
      <c r="G424" s="282" t="str">
        <f>IF($A424="","",IFERROR(F424/SUMIFS(Transactions!$D:$D,Transactions!$L:$L,$A424,Transactions!$U:$U,1,Transactions!$A:$A,1),0))</f>
        <v/>
      </c>
      <c r="H424" s="281" t="str">
        <f>IF($A424="","",SUMIFS(Transactions!$O:$O,Transactions!$L:$L,$A424,Transactions!$U:$U,1))</f>
        <v/>
      </c>
      <c r="I424" s="282" t="str">
        <f>IF($A424="","",IFERROR(INDEX(Prices[Current Price],MATCH($A424,Prices[Key],0)),0))</f>
        <v/>
      </c>
      <c r="J424" s="283" t="str">
        <f>IF($A424="","",IFERROR(INDEX(Prices[FX to SGD],MATCH($A424,Prices[Key],0)),1))</f>
        <v/>
      </c>
      <c r="K424" s="281" t="str">
        <f t="shared" si="62"/>
        <v/>
      </c>
      <c r="L424" s="281" t="str">
        <f t="shared" si="63"/>
        <v/>
      </c>
      <c r="M424" s="281" t="str">
        <f t="shared" si="64"/>
        <v/>
      </c>
      <c r="N424" s="284" t="str">
        <f t="shared" si="65"/>
        <v/>
      </c>
      <c r="O424" t="str">
        <f>IF($A424="","",IFERROR(INDEX(Prices[Category],MATCH($A424,Prices[Key],0)),"Uncategorized"))</f>
        <v/>
      </c>
      <c r="P424" s="285" t="str">
        <f t="shared" si="66"/>
        <v/>
      </c>
      <c r="Q424" s="285" t="str">
        <f t="shared" si="67"/>
        <v/>
      </c>
    </row>
    <row r="425" spans="1:17" ht="15" customHeight="1" x14ac:dyDescent="0.2">
      <c r="A425" s="238" t="str">
        <f>IFERROR(INDEX('All Ticker P&amp;L'!$A$2:$A$1001,MATCH(ROWS($A$2:A425),'All Ticker P&amp;L'!$N$2:$N$1001,0)),"")</f>
        <v/>
      </c>
      <c r="B425" s="238" t="str">
        <f t="shared" si="59"/>
        <v/>
      </c>
      <c r="C425" s="238" t="str">
        <f t="shared" si="60"/>
        <v/>
      </c>
      <c r="D425" s="238" t="str">
        <f t="shared" si="61"/>
        <v/>
      </c>
      <c r="E425" s="259" t="str">
        <f>IF($A425="","",SUMIFS(Txn[Signed Units],Txn[Key],$A425))</f>
        <v/>
      </c>
      <c r="F425" s="281" t="str">
        <f>IF($A425="","",SUMIFS(Transactions!$N:$N,Transactions!$L:$L,$A425,Transactions!$U:$U,1))</f>
        <v/>
      </c>
      <c r="G425" s="282" t="str">
        <f>IF($A425="","",IFERROR(F425/SUMIFS(Transactions!$D:$D,Transactions!$L:$L,$A425,Transactions!$U:$U,1,Transactions!$A:$A,1),0))</f>
        <v/>
      </c>
      <c r="H425" s="281" t="str">
        <f>IF($A425="","",SUMIFS(Transactions!$O:$O,Transactions!$L:$L,$A425,Transactions!$U:$U,1))</f>
        <v/>
      </c>
      <c r="I425" s="282" t="str">
        <f>IF($A425="","",IFERROR(INDEX(Prices[Current Price],MATCH($A425,Prices[Key],0)),0))</f>
        <v/>
      </c>
      <c r="J425" s="283" t="str">
        <f>IF($A425="","",IFERROR(INDEX(Prices[FX to SGD],MATCH($A425,Prices[Key],0)),1))</f>
        <v/>
      </c>
      <c r="K425" s="281" t="str">
        <f t="shared" si="62"/>
        <v/>
      </c>
      <c r="L425" s="281" t="str">
        <f t="shared" si="63"/>
        <v/>
      </c>
      <c r="M425" s="281" t="str">
        <f t="shared" si="64"/>
        <v/>
      </c>
      <c r="N425" s="284" t="str">
        <f t="shared" si="65"/>
        <v/>
      </c>
      <c r="O425" t="str">
        <f>IF($A425="","",IFERROR(INDEX(Prices[Category],MATCH($A425,Prices[Key],0)),"Uncategorized"))</f>
        <v/>
      </c>
      <c r="P425" s="285" t="str">
        <f t="shared" si="66"/>
        <v/>
      </c>
      <c r="Q425" s="285" t="str">
        <f t="shared" si="67"/>
        <v/>
      </c>
    </row>
    <row r="426" spans="1:17" ht="15" customHeight="1" x14ac:dyDescent="0.2">
      <c r="A426" s="238" t="str">
        <f>IFERROR(INDEX('All Ticker P&amp;L'!$A$2:$A$1001,MATCH(ROWS($A$2:A426),'All Ticker P&amp;L'!$N$2:$N$1001,0)),"")</f>
        <v/>
      </c>
      <c r="B426" s="238" t="str">
        <f t="shared" si="59"/>
        <v/>
      </c>
      <c r="C426" s="238" t="str">
        <f t="shared" si="60"/>
        <v/>
      </c>
      <c r="D426" s="238" t="str">
        <f t="shared" si="61"/>
        <v/>
      </c>
      <c r="E426" s="259" t="str">
        <f>IF($A426="","",SUMIFS(Txn[Signed Units],Txn[Key],$A426))</f>
        <v/>
      </c>
      <c r="F426" s="281" t="str">
        <f>IF($A426="","",SUMIFS(Transactions!$N:$N,Transactions!$L:$L,$A426,Transactions!$U:$U,1))</f>
        <v/>
      </c>
      <c r="G426" s="282" t="str">
        <f>IF($A426="","",IFERROR(F426/SUMIFS(Transactions!$D:$D,Transactions!$L:$L,$A426,Transactions!$U:$U,1,Transactions!$A:$A,1),0))</f>
        <v/>
      </c>
      <c r="H426" s="281" t="str">
        <f>IF($A426="","",SUMIFS(Transactions!$O:$O,Transactions!$L:$L,$A426,Transactions!$U:$U,1))</f>
        <v/>
      </c>
      <c r="I426" s="282" t="str">
        <f>IF($A426="","",IFERROR(INDEX(Prices[Current Price],MATCH($A426,Prices[Key],0)),0))</f>
        <v/>
      </c>
      <c r="J426" s="283" t="str">
        <f>IF($A426="","",IFERROR(INDEX(Prices[FX to SGD],MATCH($A426,Prices[Key],0)),1))</f>
        <v/>
      </c>
      <c r="K426" s="281" t="str">
        <f t="shared" si="62"/>
        <v/>
      </c>
      <c r="L426" s="281" t="str">
        <f t="shared" si="63"/>
        <v/>
      </c>
      <c r="M426" s="281" t="str">
        <f t="shared" si="64"/>
        <v/>
      </c>
      <c r="N426" s="284" t="str">
        <f t="shared" si="65"/>
        <v/>
      </c>
      <c r="O426" t="str">
        <f>IF($A426="","",IFERROR(INDEX(Prices[Category],MATCH($A426,Prices[Key],0)),"Uncategorized"))</f>
        <v/>
      </c>
      <c r="P426" s="285" t="str">
        <f t="shared" si="66"/>
        <v/>
      </c>
      <c r="Q426" s="285" t="str">
        <f t="shared" si="67"/>
        <v/>
      </c>
    </row>
    <row r="427" spans="1:17" ht="15" customHeight="1" x14ac:dyDescent="0.2">
      <c r="A427" s="238" t="str">
        <f>IFERROR(INDEX('All Ticker P&amp;L'!$A$2:$A$1001,MATCH(ROWS($A$2:A427),'All Ticker P&amp;L'!$N$2:$N$1001,0)),"")</f>
        <v/>
      </c>
      <c r="B427" s="238" t="str">
        <f t="shared" si="59"/>
        <v/>
      </c>
      <c r="C427" s="238" t="str">
        <f t="shared" si="60"/>
        <v/>
      </c>
      <c r="D427" s="238" t="str">
        <f t="shared" si="61"/>
        <v/>
      </c>
      <c r="E427" s="259" t="str">
        <f>IF($A427="","",SUMIFS(Txn[Signed Units],Txn[Key],$A427))</f>
        <v/>
      </c>
      <c r="F427" s="281" t="str">
        <f>IF($A427="","",SUMIFS(Transactions!$N:$N,Transactions!$L:$L,$A427,Transactions!$U:$U,1))</f>
        <v/>
      </c>
      <c r="G427" s="282" t="str">
        <f>IF($A427="","",IFERROR(F427/SUMIFS(Transactions!$D:$D,Transactions!$L:$L,$A427,Transactions!$U:$U,1,Transactions!$A:$A,1),0))</f>
        <v/>
      </c>
      <c r="H427" s="281" t="str">
        <f>IF($A427="","",SUMIFS(Transactions!$O:$O,Transactions!$L:$L,$A427,Transactions!$U:$U,1))</f>
        <v/>
      </c>
      <c r="I427" s="282" t="str">
        <f>IF($A427="","",IFERROR(INDEX(Prices[Current Price],MATCH($A427,Prices[Key],0)),0))</f>
        <v/>
      </c>
      <c r="J427" s="283" t="str">
        <f>IF($A427="","",IFERROR(INDEX(Prices[FX to SGD],MATCH($A427,Prices[Key],0)),1))</f>
        <v/>
      </c>
      <c r="K427" s="281" t="str">
        <f t="shared" si="62"/>
        <v/>
      </c>
      <c r="L427" s="281" t="str">
        <f t="shared" si="63"/>
        <v/>
      </c>
      <c r="M427" s="281" t="str">
        <f t="shared" si="64"/>
        <v/>
      </c>
      <c r="N427" s="284" t="str">
        <f t="shared" si="65"/>
        <v/>
      </c>
      <c r="O427" t="str">
        <f>IF($A427="","",IFERROR(INDEX(Prices[Category],MATCH($A427,Prices[Key],0)),"Uncategorized"))</f>
        <v/>
      </c>
      <c r="P427" s="285" t="str">
        <f t="shared" si="66"/>
        <v/>
      </c>
      <c r="Q427" s="285" t="str">
        <f t="shared" si="67"/>
        <v/>
      </c>
    </row>
    <row r="428" spans="1:17" ht="15" customHeight="1" x14ac:dyDescent="0.2">
      <c r="A428" s="238" t="str">
        <f>IFERROR(INDEX('All Ticker P&amp;L'!$A$2:$A$1001,MATCH(ROWS($A$2:A428),'All Ticker P&amp;L'!$N$2:$N$1001,0)),"")</f>
        <v/>
      </c>
      <c r="B428" s="238" t="str">
        <f t="shared" si="59"/>
        <v/>
      </c>
      <c r="C428" s="238" t="str">
        <f t="shared" si="60"/>
        <v/>
      </c>
      <c r="D428" s="238" t="str">
        <f t="shared" si="61"/>
        <v/>
      </c>
      <c r="E428" s="259" t="str">
        <f>IF($A428="","",SUMIFS(Txn[Signed Units],Txn[Key],$A428))</f>
        <v/>
      </c>
      <c r="F428" s="281" t="str">
        <f>IF($A428="","",SUMIFS(Transactions!$N:$N,Transactions!$L:$L,$A428,Transactions!$U:$U,1))</f>
        <v/>
      </c>
      <c r="G428" s="282" t="str">
        <f>IF($A428="","",IFERROR(F428/SUMIFS(Transactions!$D:$D,Transactions!$L:$L,$A428,Transactions!$U:$U,1,Transactions!$A:$A,1),0))</f>
        <v/>
      </c>
      <c r="H428" s="281" t="str">
        <f>IF($A428="","",SUMIFS(Transactions!$O:$O,Transactions!$L:$L,$A428,Transactions!$U:$U,1))</f>
        <v/>
      </c>
      <c r="I428" s="282" t="str">
        <f>IF($A428="","",IFERROR(INDEX(Prices[Current Price],MATCH($A428,Prices[Key],0)),0))</f>
        <v/>
      </c>
      <c r="J428" s="283" t="str">
        <f>IF($A428="","",IFERROR(INDEX(Prices[FX to SGD],MATCH($A428,Prices[Key],0)),1))</f>
        <v/>
      </c>
      <c r="K428" s="281" t="str">
        <f t="shared" si="62"/>
        <v/>
      </c>
      <c r="L428" s="281" t="str">
        <f t="shared" si="63"/>
        <v/>
      </c>
      <c r="M428" s="281" t="str">
        <f t="shared" si="64"/>
        <v/>
      </c>
      <c r="N428" s="284" t="str">
        <f t="shared" si="65"/>
        <v/>
      </c>
      <c r="O428" t="str">
        <f>IF($A428="","",IFERROR(INDEX(Prices[Category],MATCH($A428,Prices[Key],0)),"Uncategorized"))</f>
        <v/>
      </c>
      <c r="P428" s="285" t="str">
        <f t="shared" si="66"/>
        <v/>
      </c>
      <c r="Q428" s="285" t="str">
        <f t="shared" si="67"/>
        <v/>
      </c>
    </row>
    <row r="429" spans="1:17" ht="15" customHeight="1" x14ac:dyDescent="0.2">
      <c r="A429" s="238" t="str">
        <f>IFERROR(INDEX('All Ticker P&amp;L'!$A$2:$A$1001,MATCH(ROWS($A$2:A429),'All Ticker P&amp;L'!$N$2:$N$1001,0)),"")</f>
        <v/>
      </c>
      <c r="B429" s="238" t="str">
        <f t="shared" si="59"/>
        <v/>
      </c>
      <c r="C429" s="238" t="str">
        <f t="shared" si="60"/>
        <v/>
      </c>
      <c r="D429" s="238" t="str">
        <f t="shared" si="61"/>
        <v/>
      </c>
      <c r="E429" s="259" t="str">
        <f>IF($A429="","",SUMIFS(Txn[Signed Units],Txn[Key],$A429))</f>
        <v/>
      </c>
      <c r="F429" s="281" t="str">
        <f>IF($A429="","",SUMIFS(Transactions!$N:$N,Transactions!$L:$L,$A429,Transactions!$U:$U,1))</f>
        <v/>
      </c>
      <c r="G429" s="282" t="str">
        <f>IF($A429="","",IFERROR(F429/SUMIFS(Transactions!$D:$D,Transactions!$L:$L,$A429,Transactions!$U:$U,1,Transactions!$A:$A,1),0))</f>
        <v/>
      </c>
      <c r="H429" s="281" t="str">
        <f>IF($A429="","",SUMIFS(Transactions!$O:$O,Transactions!$L:$L,$A429,Transactions!$U:$U,1))</f>
        <v/>
      </c>
      <c r="I429" s="282" t="str">
        <f>IF($A429="","",IFERROR(INDEX(Prices[Current Price],MATCH($A429,Prices[Key],0)),0))</f>
        <v/>
      </c>
      <c r="J429" s="283" t="str">
        <f>IF($A429="","",IFERROR(INDEX(Prices[FX to SGD],MATCH($A429,Prices[Key],0)),1))</f>
        <v/>
      </c>
      <c r="K429" s="281" t="str">
        <f t="shared" si="62"/>
        <v/>
      </c>
      <c r="L429" s="281" t="str">
        <f t="shared" si="63"/>
        <v/>
      </c>
      <c r="M429" s="281" t="str">
        <f t="shared" si="64"/>
        <v/>
      </c>
      <c r="N429" s="284" t="str">
        <f t="shared" si="65"/>
        <v/>
      </c>
      <c r="O429" t="str">
        <f>IF($A429="","",IFERROR(INDEX(Prices[Category],MATCH($A429,Prices[Key],0)),"Uncategorized"))</f>
        <v/>
      </c>
      <c r="P429" s="285" t="str">
        <f t="shared" si="66"/>
        <v/>
      </c>
      <c r="Q429" s="285" t="str">
        <f t="shared" si="67"/>
        <v/>
      </c>
    </row>
    <row r="430" spans="1:17" ht="15" customHeight="1" x14ac:dyDescent="0.2">
      <c r="A430" s="238" t="str">
        <f>IFERROR(INDEX('All Ticker P&amp;L'!$A$2:$A$1001,MATCH(ROWS($A$2:A430),'All Ticker P&amp;L'!$N$2:$N$1001,0)),"")</f>
        <v/>
      </c>
      <c r="B430" s="238" t="str">
        <f t="shared" si="59"/>
        <v/>
      </c>
      <c r="C430" s="238" t="str">
        <f t="shared" si="60"/>
        <v/>
      </c>
      <c r="D430" s="238" t="str">
        <f t="shared" si="61"/>
        <v/>
      </c>
      <c r="E430" s="259" t="str">
        <f>IF($A430="","",SUMIFS(Txn[Signed Units],Txn[Key],$A430))</f>
        <v/>
      </c>
      <c r="F430" s="281" t="str">
        <f>IF($A430="","",SUMIFS(Transactions!$N:$N,Transactions!$L:$L,$A430,Transactions!$U:$U,1))</f>
        <v/>
      </c>
      <c r="G430" s="282" t="str">
        <f>IF($A430="","",IFERROR(F430/SUMIFS(Transactions!$D:$D,Transactions!$L:$L,$A430,Transactions!$U:$U,1,Transactions!$A:$A,1),0))</f>
        <v/>
      </c>
      <c r="H430" s="281" t="str">
        <f>IF($A430="","",SUMIFS(Transactions!$O:$O,Transactions!$L:$L,$A430,Transactions!$U:$U,1))</f>
        <v/>
      </c>
      <c r="I430" s="282" t="str">
        <f>IF($A430="","",IFERROR(INDEX(Prices[Current Price],MATCH($A430,Prices[Key],0)),0))</f>
        <v/>
      </c>
      <c r="J430" s="283" t="str">
        <f>IF($A430="","",IFERROR(INDEX(Prices[FX to SGD],MATCH($A430,Prices[Key],0)),1))</f>
        <v/>
      </c>
      <c r="K430" s="281" t="str">
        <f t="shared" si="62"/>
        <v/>
      </c>
      <c r="L430" s="281" t="str">
        <f t="shared" si="63"/>
        <v/>
      </c>
      <c r="M430" s="281" t="str">
        <f t="shared" si="64"/>
        <v/>
      </c>
      <c r="N430" s="284" t="str">
        <f t="shared" si="65"/>
        <v/>
      </c>
      <c r="O430" t="str">
        <f>IF($A430="","",IFERROR(INDEX(Prices[Category],MATCH($A430,Prices[Key],0)),"Uncategorized"))</f>
        <v/>
      </c>
      <c r="P430" s="285" t="str">
        <f t="shared" si="66"/>
        <v/>
      </c>
      <c r="Q430" s="285" t="str">
        <f t="shared" si="67"/>
        <v/>
      </c>
    </row>
    <row r="431" spans="1:17" ht="15" customHeight="1" x14ac:dyDescent="0.2">
      <c r="A431" s="238" t="str">
        <f>IFERROR(INDEX('All Ticker P&amp;L'!$A$2:$A$1001,MATCH(ROWS($A$2:A431),'All Ticker P&amp;L'!$N$2:$N$1001,0)),"")</f>
        <v/>
      </c>
      <c r="B431" s="238" t="str">
        <f t="shared" si="59"/>
        <v/>
      </c>
      <c r="C431" s="238" t="str">
        <f t="shared" si="60"/>
        <v/>
      </c>
      <c r="D431" s="238" t="str">
        <f t="shared" si="61"/>
        <v/>
      </c>
      <c r="E431" s="259" t="str">
        <f>IF($A431="","",SUMIFS(Txn[Signed Units],Txn[Key],$A431))</f>
        <v/>
      </c>
      <c r="F431" s="281" t="str">
        <f>IF($A431="","",SUMIFS(Transactions!$N:$N,Transactions!$L:$L,$A431,Transactions!$U:$U,1))</f>
        <v/>
      </c>
      <c r="G431" s="282" t="str">
        <f>IF($A431="","",IFERROR(F431/SUMIFS(Transactions!$D:$D,Transactions!$L:$L,$A431,Transactions!$U:$U,1,Transactions!$A:$A,1),0))</f>
        <v/>
      </c>
      <c r="H431" s="281" t="str">
        <f>IF($A431="","",SUMIFS(Transactions!$O:$O,Transactions!$L:$L,$A431,Transactions!$U:$U,1))</f>
        <v/>
      </c>
      <c r="I431" s="282" t="str">
        <f>IF($A431="","",IFERROR(INDEX(Prices[Current Price],MATCH($A431,Prices[Key],0)),0))</f>
        <v/>
      </c>
      <c r="J431" s="283" t="str">
        <f>IF($A431="","",IFERROR(INDEX(Prices[FX to SGD],MATCH($A431,Prices[Key],0)),1))</f>
        <v/>
      </c>
      <c r="K431" s="281" t="str">
        <f t="shared" si="62"/>
        <v/>
      </c>
      <c r="L431" s="281" t="str">
        <f t="shared" si="63"/>
        <v/>
      </c>
      <c r="M431" s="281" t="str">
        <f t="shared" si="64"/>
        <v/>
      </c>
      <c r="N431" s="284" t="str">
        <f t="shared" si="65"/>
        <v/>
      </c>
      <c r="O431" t="str">
        <f>IF($A431="","",IFERROR(INDEX(Prices[Category],MATCH($A431,Prices[Key],0)),"Uncategorized"))</f>
        <v/>
      </c>
      <c r="P431" s="285" t="str">
        <f t="shared" si="66"/>
        <v/>
      </c>
      <c r="Q431" s="285" t="str">
        <f t="shared" si="67"/>
        <v/>
      </c>
    </row>
    <row r="432" spans="1:17" ht="15" customHeight="1" x14ac:dyDescent="0.2">
      <c r="A432" s="238" t="str">
        <f>IFERROR(INDEX('All Ticker P&amp;L'!$A$2:$A$1001,MATCH(ROWS($A$2:A432),'All Ticker P&amp;L'!$N$2:$N$1001,0)),"")</f>
        <v/>
      </c>
      <c r="B432" s="238" t="str">
        <f t="shared" si="59"/>
        <v/>
      </c>
      <c r="C432" s="238" t="str">
        <f t="shared" si="60"/>
        <v/>
      </c>
      <c r="D432" s="238" t="str">
        <f t="shared" si="61"/>
        <v/>
      </c>
      <c r="E432" s="259" t="str">
        <f>IF($A432="","",SUMIFS(Txn[Signed Units],Txn[Key],$A432))</f>
        <v/>
      </c>
      <c r="F432" s="281" t="str">
        <f>IF($A432="","",SUMIFS(Transactions!$N:$N,Transactions!$L:$L,$A432,Transactions!$U:$U,1))</f>
        <v/>
      </c>
      <c r="G432" s="282" t="str">
        <f>IF($A432="","",IFERROR(F432/SUMIFS(Transactions!$D:$D,Transactions!$L:$L,$A432,Transactions!$U:$U,1,Transactions!$A:$A,1),0))</f>
        <v/>
      </c>
      <c r="H432" s="281" t="str">
        <f>IF($A432="","",SUMIFS(Transactions!$O:$O,Transactions!$L:$L,$A432,Transactions!$U:$U,1))</f>
        <v/>
      </c>
      <c r="I432" s="282" t="str">
        <f>IF($A432="","",IFERROR(INDEX(Prices[Current Price],MATCH($A432,Prices[Key],0)),0))</f>
        <v/>
      </c>
      <c r="J432" s="283" t="str">
        <f>IF($A432="","",IFERROR(INDEX(Prices[FX to SGD],MATCH($A432,Prices[Key],0)),1))</f>
        <v/>
      </c>
      <c r="K432" s="281" t="str">
        <f t="shared" si="62"/>
        <v/>
      </c>
      <c r="L432" s="281" t="str">
        <f t="shared" si="63"/>
        <v/>
      </c>
      <c r="M432" s="281" t="str">
        <f t="shared" si="64"/>
        <v/>
      </c>
      <c r="N432" s="284" t="str">
        <f t="shared" si="65"/>
        <v/>
      </c>
      <c r="O432" t="str">
        <f>IF($A432="","",IFERROR(INDEX(Prices[Category],MATCH($A432,Prices[Key],0)),"Uncategorized"))</f>
        <v/>
      </c>
      <c r="P432" s="285" t="str">
        <f t="shared" si="66"/>
        <v/>
      </c>
      <c r="Q432" s="285" t="str">
        <f t="shared" si="67"/>
        <v/>
      </c>
    </row>
    <row r="433" spans="1:17" ht="15" customHeight="1" x14ac:dyDescent="0.2">
      <c r="A433" s="238" t="str">
        <f>IFERROR(INDEX('All Ticker P&amp;L'!$A$2:$A$1001,MATCH(ROWS($A$2:A433),'All Ticker P&amp;L'!$N$2:$N$1001,0)),"")</f>
        <v/>
      </c>
      <c r="B433" s="238" t="str">
        <f t="shared" si="59"/>
        <v/>
      </c>
      <c r="C433" s="238" t="str">
        <f t="shared" si="60"/>
        <v/>
      </c>
      <c r="D433" s="238" t="str">
        <f t="shared" si="61"/>
        <v/>
      </c>
      <c r="E433" s="259" t="str">
        <f>IF($A433="","",SUMIFS(Txn[Signed Units],Txn[Key],$A433))</f>
        <v/>
      </c>
      <c r="F433" s="281" t="str">
        <f>IF($A433="","",SUMIFS(Transactions!$N:$N,Transactions!$L:$L,$A433,Transactions!$U:$U,1))</f>
        <v/>
      </c>
      <c r="G433" s="282" t="str">
        <f>IF($A433="","",IFERROR(F433/SUMIFS(Transactions!$D:$D,Transactions!$L:$L,$A433,Transactions!$U:$U,1,Transactions!$A:$A,1),0))</f>
        <v/>
      </c>
      <c r="H433" s="281" t="str">
        <f>IF($A433="","",SUMIFS(Transactions!$O:$O,Transactions!$L:$L,$A433,Transactions!$U:$U,1))</f>
        <v/>
      </c>
      <c r="I433" s="282" t="str">
        <f>IF($A433="","",IFERROR(INDEX(Prices[Current Price],MATCH($A433,Prices[Key],0)),0))</f>
        <v/>
      </c>
      <c r="J433" s="283" t="str">
        <f>IF($A433="","",IFERROR(INDEX(Prices[FX to SGD],MATCH($A433,Prices[Key],0)),1))</f>
        <v/>
      </c>
      <c r="K433" s="281" t="str">
        <f t="shared" si="62"/>
        <v/>
      </c>
      <c r="L433" s="281" t="str">
        <f t="shared" si="63"/>
        <v/>
      </c>
      <c r="M433" s="281" t="str">
        <f t="shared" si="64"/>
        <v/>
      </c>
      <c r="N433" s="284" t="str">
        <f t="shared" si="65"/>
        <v/>
      </c>
      <c r="O433" t="str">
        <f>IF($A433="","",IFERROR(INDEX(Prices[Category],MATCH($A433,Prices[Key],0)),"Uncategorized"))</f>
        <v/>
      </c>
      <c r="P433" s="285" t="str">
        <f t="shared" si="66"/>
        <v/>
      </c>
      <c r="Q433" s="285" t="str">
        <f t="shared" si="67"/>
        <v/>
      </c>
    </row>
    <row r="434" spans="1:17" ht="15" customHeight="1" x14ac:dyDescent="0.2">
      <c r="A434" s="238" t="str">
        <f>IFERROR(INDEX('All Ticker P&amp;L'!$A$2:$A$1001,MATCH(ROWS($A$2:A434),'All Ticker P&amp;L'!$N$2:$N$1001,0)),"")</f>
        <v/>
      </c>
      <c r="B434" s="238" t="str">
        <f t="shared" si="59"/>
        <v/>
      </c>
      <c r="C434" s="238" t="str">
        <f t="shared" si="60"/>
        <v/>
      </c>
      <c r="D434" s="238" t="str">
        <f t="shared" si="61"/>
        <v/>
      </c>
      <c r="E434" s="259" t="str">
        <f>IF($A434="","",SUMIFS(Txn[Signed Units],Txn[Key],$A434))</f>
        <v/>
      </c>
      <c r="F434" s="281" t="str">
        <f>IF($A434="","",SUMIFS(Transactions!$N:$N,Transactions!$L:$L,$A434,Transactions!$U:$U,1))</f>
        <v/>
      </c>
      <c r="G434" s="282" t="str">
        <f>IF($A434="","",IFERROR(F434/SUMIFS(Transactions!$D:$D,Transactions!$L:$L,$A434,Transactions!$U:$U,1,Transactions!$A:$A,1),0))</f>
        <v/>
      </c>
      <c r="H434" s="281" t="str">
        <f>IF($A434="","",SUMIFS(Transactions!$O:$O,Transactions!$L:$L,$A434,Transactions!$U:$U,1))</f>
        <v/>
      </c>
      <c r="I434" s="282" t="str">
        <f>IF($A434="","",IFERROR(INDEX(Prices[Current Price],MATCH($A434,Prices[Key],0)),0))</f>
        <v/>
      </c>
      <c r="J434" s="283" t="str">
        <f>IF($A434="","",IFERROR(INDEX(Prices[FX to SGD],MATCH($A434,Prices[Key],0)),1))</f>
        <v/>
      </c>
      <c r="K434" s="281" t="str">
        <f t="shared" si="62"/>
        <v/>
      </c>
      <c r="L434" s="281" t="str">
        <f t="shared" si="63"/>
        <v/>
      </c>
      <c r="M434" s="281" t="str">
        <f t="shared" si="64"/>
        <v/>
      </c>
      <c r="N434" s="284" t="str">
        <f t="shared" si="65"/>
        <v/>
      </c>
      <c r="O434" t="str">
        <f>IF($A434="","",IFERROR(INDEX(Prices[Category],MATCH($A434,Prices[Key],0)),"Uncategorized"))</f>
        <v/>
      </c>
      <c r="P434" s="285" t="str">
        <f t="shared" si="66"/>
        <v/>
      </c>
      <c r="Q434" s="285" t="str">
        <f t="shared" si="67"/>
        <v/>
      </c>
    </row>
    <row r="435" spans="1:17" ht="15" customHeight="1" x14ac:dyDescent="0.2">
      <c r="A435" s="238" t="str">
        <f>IFERROR(INDEX('All Ticker P&amp;L'!$A$2:$A$1001,MATCH(ROWS($A$2:A435),'All Ticker P&amp;L'!$N$2:$N$1001,0)),"")</f>
        <v/>
      </c>
      <c r="B435" s="238" t="str">
        <f t="shared" si="59"/>
        <v/>
      </c>
      <c r="C435" s="238" t="str">
        <f t="shared" si="60"/>
        <v/>
      </c>
      <c r="D435" s="238" t="str">
        <f t="shared" si="61"/>
        <v/>
      </c>
      <c r="E435" s="259" t="str">
        <f>IF($A435="","",SUMIFS(Txn[Signed Units],Txn[Key],$A435))</f>
        <v/>
      </c>
      <c r="F435" s="281" t="str">
        <f>IF($A435="","",SUMIFS(Transactions!$N:$N,Transactions!$L:$L,$A435,Transactions!$U:$U,1))</f>
        <v/>
      </c>
      <c r="G435" s="282" t="str">
        <f>IF($A435="","",IFERROR(F435/SUMIFS(Transactions!$D:$D,Transactions!$L:$L,$A435,Transactions!$U:$U,1,Transactions!$A:$A,1),0))</f>
        <v/>
      </c>
      <c r="H435" s="281" t="str">
        <f>IF($A435="","",SUMIFS(Transactions!$O:$O,Transactions!$L:$L,$A435,Transactions!$U:$U,1))</f>
        <v/>
      </c>
      <c r="I435" s="282" t="str">
        <f>IF($A435="","",IFERROR(INDEX(Prices[Current Price],MATCH($A435,Prices[Key],0)),0))</f>
        <v/>
      </c>
      <c r="J435" s="283" t="str">
        <f>IF($A435="","",IFERROR(INDEX(Prices[FX to SGD],MATCH($A435,Prices[Key],0)),1))</f>
        <v/>
      </c>
      <c r="K435" s="281" t="str">
        <f t="shared" si="62"/>
        <v/>
      </c>
      <c r="L435" s="281" t="str">
        <f t="shared" si="63"/>
        <v/>
      </c>
      <c r="M435" s="281" t="str">
        <f t="shared" si="64"/>
        <v/>
      </c>
      <c r="N435" s="284" t="str">
        <f t="shared" si="65"/>
        <v/>
      </c>
      <c r="O435" t="str">
        <f>IF($A435="","",IFERROR(INDEX(Prices[Category],MATCH($A435,Prices[Key],0)),"Uncategorized"))</f>
        <v/>
      </c>
      <c r="P435" s="285" t="str">
        <f t="shared" si="66"/>
        <v/>
      </c>
      <c r="Q435" s="285" t="str">
        <f t="shared" si="67"/>
        <v/>
      </c>
    </row>
    <row r="436" spans="1:17" ht="15" customHeight="1" x14ac:dyDescent="0.2">
      <c r="A436" s="238" t="str">
        <f>IFERROR(INDEX('All Ticker P&amp;L'!$A$2:$A$1001,MATCH(ROWS($A$2:A436),'All Ticker P&amp;L'!$N$2:$N$1001,0)),"")</f>
        <v/>
      </c>
      <c r="B436" s="238" t="str">
        <f t="shared" si="59"/>
        <v/>
      </c>
      <c r="C436" s="238" t="str">
        <f t="shared" si="60"/>
        <v/>
      </c>
      <c r="D436" s="238" t="str">
        <f t="shared" si="61"/>
        <v/>
      </c>
      <c r="E436" s="259" t="str">
        <f>IF($A436="","",SUMIFS(Txn[Signed Units],Txn[Key],$A436))</f>
        <v/>
      </c>
      <c r="F436" s="281" t="str">
        <f>IF($A436="","",SUMIFS(Transactions!$N:$N,Transactions!$L:$L,$A436,Transactions!$U:$U,1))</f>
        <v/>
      </c>
      <c r="G436" s="282" t="str">
        <f>IF($A436="","",IFERROR(F436/SUMIFS(Transactions!$D:$D,Transactions!$L:$L,$A436,Transactions!$U:$U,1,Transactions!$A:$A,1),0))</f>
        <v/>
      </c>
      <c r="H436" s="281" t="str">
        <f>IF($A436="","",SUMIFS(Transactions!$O:$O,Transactions!$L:$L,$A436,Transactions!$U:$U,1))</f>
        <v/>
      </c>
      <c r="I436" s="282" t="str">
        <f>IF($A436="","",IFERROR(INDEX(Prices[Current Price],MATCH($A436,Prices[Key],0)),0))</f>
        <v/>
      </c>
      <c r="J436" s="283" t="str">
        <f>IF($A436="","",IFERROR(INDEX(Prices[FX to SGD],MATCH($A436,Prices[Key],0)),1))</f>
        <v/>
      </c>
      <c r="K436" s="281" t="str">
        <f t="shared" si="62"/>
        <v/>
      </c>
      <c r="L436" s="281" t="str">
        <f t="shared" si="63"/>
        <v/>
      </c>
      <c r="M436" s="281" t="str">
        <f t="shared" si="64"/>
        <v/>
      </c>
      <c r="N436" s="284" t="str">
        <f t="shared" si="65"/>
        <v/>
      </c>
      <c r="O436" t="str">
        <f>IF($A436="","",IFERROR(INDEX(Prices[Category],MATCH($A436,Prices[Key],0)),"Uncategorized"))</f>
        <v/>
      </c>
      <c r="P436" s="285" t="str">
        <f t="shared" si="66"/>
        <v/>
      </c>
      <c r="Q436" s="285" t="str">
        <f t="shared" si="67"/>
        <v/>
      </c>
    </row>
    <row r="437" spans="1:17" ht="15" customHeight="1" x14ac:dyDescent="0.2">
      <c r="A437" s="238" t="str">
        <f>IFERROR(INDEX('All Ticker P&amp;L'!$A$2:$A$1001,MATCH(ROWS($A$2:A437),'All Ticker P&amp;L'!$N$2:$N$1001,0)),"")</f>
        <v/>
      </c>
      <c r="B437" s="238" t="str">
        <f t="shared" si="59"/>
        <v/>
      </c>
      <c r="C437" s="238" t="str">
        <f t="shared" si="60"/>
        <v/>
      </c>
      <c r="D437" s="238" t="str">
        <f t="shared" si="61"/>
        <v/>
      </c>
      <c r="E437" s="259" t="str">
        <f>IF($A437="","",SUMIFS(Txn[Signed Units],Txn[Key],$A437))</f>
        <v/>
      </c>
      <c r="F437" s="281" t="str">
        <f>IF($A437="","",SUMIFS(Transactions!$N:$N,Transactions!$L:$L,$A437,Transactions!$U:$U,1))</f>
        <v/>
      </c>
      <c r="G437" s="282" t="str">
        <f>IF($A437="","",IFERROR(F437/SUMIFS(Transactions!$D:$D,Transactions!$L:$L,$A437,Transactions!$U:$U,1,Transactions!$A:$A,1),0))</f>
        <v/>
      </c>
      <c r="H437" s="281" t="str">
        <f>IF($A437="","",SUMIFS(Transactions!$O:$O,Transactions!$L:$L,$A437,Transactions!$U:$U,1))</f>
        <v/>
      </c>
      <c r="I437" s="282" t="str">
        <f>IF($A437="","",IFERROR(INDEX(Prices[Current Price],MATCH($A437,Prices[Key],0)),0))</f>
        <v/>
      </c>
      <c r="J437" s="283" t="str">
        <f>IF($A437="","",IFERROR(INDEX(Prices[FX to SGD],MATCH($A437,Prices[Key],0)),1))</f>
        <v/>
      </c>
      <c r="K437" s="281" t="str">
        <f t="shared" si="62"/>
        <v/>
      </c>
      <c r="L437" s="281" t="str">
        <f t="shared" si="63"/>
        <v/>
      </c>
      <c r="M437" s="281" t="str">
        <f t="shared" si="64"/>
        <v/>
      </c>
      <c r="N437" s="284" t="str">
        <f t="shared" si="65"/>
        <v/>
      </c>
      <c r="O437" t="str">
        <f>IF($A437="","",IFERROR(INDEX(Prices[Category],MATCH($A437,Prices[Key],0)),"Uncategorized"))</f>
        <v/>
      </c>
      <c r="P437" s="285" t="str">
        <f t="shared" si="66"/>
        <v/>
      </c>
      <c r="Q437" s="285" t="str">
        <f t="shared" si="67"/>
        <v/>
      </c>
    </row>
    <row r="438" spans="1:17" ht="15" customHeight="1" x14ac:dyDescent="0.2">
      <c r="A438" s="238" t="str">
        <f>IFERROR(INDEX('All Ticker P&amp;L'!$A$2:$A$1001,MATCH(ROWS($A$2:A438),'All Ticker P&amp;L'!$N$2:$N$1001,0)),"")</f>
        <v/>
      </c>
      <c r="B438" s="238" t="str">
        <f t="shared" si="59"/>
        <v/>
      </c>
      <c r="C438" s="238" t="str">
        <f t="shared" si="60"/>
        <v/>
      </c>
      <c r="D438" s="238" t="str">
        <f t="shared" si="61"/>
        <v/>
      </c>
      <c r="E438" s="259" t="str">
        <f>IF($A438="","",SUMIFS(Txn[Signed Units],Txn[Key],$A438))</f>
        <v/>
      </c>
      <c r="F438" s="281" t="str">
        <f>IF($A438="","",SUMIFS(Transactions!$N:$N,Transactions!$L:$L,$A438,Transactions!$U:$U,1))</f>
        <v/>
      </c>
      <c r="G438" s="282" t="str">
        <f>IF($A438="","",IFERROR(F438/SUMIFS(Transactions!$D:$D,Transactions!$L:$L,$A438,Transactions!$U:$U,1,Transactions!$A:$A,1),0))</f>
        <v/>
      </c>
      <c r="H438" s="281" t="str">
        <f>IF($A438="","",SUMIFS(Transactions!$O:$O,Transactions!$L:$L,$A438,Transactions!$U:$U,1))</f>
        <v/>
      </c>
      <c r="I438" s="282" t="str">
        <f>IF($A438="","",IFERROR(INDEX(Prices[Current Price],MATCH($A438,Prices[Key],0)),0))</f>
        <v/>
      </c>
      <c r="J438" s="283" t="str">
        <f>IF($A438="","",IFERROR(INDEX(Prices[FX to SGD],MATCH($A438,Prices[Key],0)),1))</f>
        <v/>
      </c>
      <c r="K438" s="281" t="str">
        <f t="shared" si="62"/>
        <v/>
      </c>
      <c r="L438" s="281" t="str">
        <f t="shared" si="63"/>
        <v/>
      </c>
      <c r="M438" s="281" t="str">
        <f t="shared" si="64"/>
        <v/>
      </c>
      <c r="N438" s="284" t="str">
        <f t="shared" si="65"/>
        <v/>
      </c>
      <c r="O438" t="str">
        <f>IF($A438="","",IFERROR(INDEX(Prices[Category],MATCH($A438,Prices[Key],0)),"Uncategorized"))</f>
        <v/>
      </c>
      <c r="P438" s="285" t="str">
        <f t="shared" si="66"/>
        <v/>
      </c>
      <c r="Q438" s="285" t="str">
        <f t="shared" si="67"/>
        <v/>
      </c>
    </row>
    <row r="439" spans="1:17" ht="15" customHeight="1" x14ac:dyDescent="0.2">
      <c r="A439" s="238" t="str">
        <f>IFERROR(INDEX('All Ticker P&amp;L'!$A$2:$A$1001,MATCH(ROWS($A$2:A439),'All Ticker P&amp;L'!$N$2:$N$1001,0)),"")</f>
        <v/>
      </c>
      <c r="B439" s="238" t="str">
        <f t="shared" si="59"/>
        <v/>
      </c>
      <c r="C439" s="238" t="str">
        <f t="shared" si="60"/>
        <v/>
      </c>
      <c r="D439" s="238" t="str">
        <f t="shared" si="61"/>
        <v/>
      </c>
      <c r="E439" s="259" t="str">
        <f>IF($A439="","",SUMIFS(Txn[Signed Units],Txn[Key],$A439))</f>
        <v/>
      </c>
      <c r="F439" s="281" t="str">
        <f>IF($A439="","",SUMIFS(Transactions!$N:$N,Transactions!$L:$L,$A439,Transactions!$U:$U,1))</f>
        <v/>
      </c>
      <c r="G439" s="282" t="str">
        <f>IF($A439="","",IFERROR(F439/SUMIFS(Transactions!$D:$D,Transactions!$L:$L,$A439,Transactions!$U:$U,1,Transactions!$A:$A,1),0))</f>
        <v/>
      </c>
      <c r="H439" s="281" t="str">
        <f>IF($A439="","",SUMIFS(Transactions!$O:$O,Transactions!$L:$L,$A439,Transactions!$U:$U,1))</f>
        <v/>
      </c>
      <c r="I439" s="282" t="str">
        <f>IF($A439="","",IFERROR(INDEX(Prices[Current Price],MATCH($A439,Prices[Key],0)),0))</f>
        <v/>
      </c>
      <c r="J439" s="283" t="str">
        <f>IF($A439="","",IFERROR(INDEX(Prices[FX to SGD],MATCH($A439,Prices[Key],0)),1))</f>
        <v/>
      </c>
      <c r="K439" s="281" t="str">
        <f t="shared" si="62"/>
        <v/>
      </c>
      <c r="L439" s="281" t="str">
        <f t="shared" si="63"/>
        <v/>
      </c>
      <c r="M439" s="281" t="str">
        <f t="shared" si="64"/>
        <v/>
      </c>
      <c r="N439" s="284" t="str">
        <f t="shared" si="65"/>
        <v/>
      </c>
      <c r="O439" t="str">
        <f>IF($A439="","",IFERROR(INDEX(Prices[Category],MATCH($A439,Prices[Key],0)),"Uncategorized"))</f>
        <v/>
      </c>
      <c r="P439" s="285" t="str">
        <f t="shared" si="66"/>
        <v/>
      </c>
      <c r="Q439" s="285" t="str">
        <f t="shared" si="67"/>
        <v/>
      </c>
    </row>
    <row r="440" spans="1:17" ht="15" customHeight="1" x14ac:dyDescent="0.2">
      <c r="A440" s="238" t="str">
        <f>IFERROR(INDEX('All Ticker P&amp;L'!$A$2:$A$1001,MATCH(ROWS($A$2:A440),'All Ticker P&amp;L'!$N$2:$N$1001,0)),"")</f>
        <v/>
      </c>
      <c r="B440" s="238" t="str">
        <f t="shared" si="59"/>
        <v/>
      </c>
      <c r="C440" s="238" t="str">
        <f t="shared" si="60"/>
        <v/>
      </c>
      <c r="D440" s="238" t="str">
        <f t="shared" si="61"/>
        <v/>
      </c>
      <c r="E440" s="259" t="str">
        <f>IF($A440="","",SUMIFS(Txn[Signed Units],Txn[Key],$A440))</f>
        <v/>
      </c>
      <c r="F440" s="281" t="str">
        <f>IF($A440="","",SUMIFS(Transactions!$N:$N,Transactions!$L:$L,$A440,Transactions!$U:$U,1))</f>
        <v/>
      </c>
      <c r="G440" s="282" t="str">
        <f>IF($A440="","",IFERROR(F440/SUMIFS(Transactions!$D:$D,Transactions!$L:$L,$A440,Transactions!$U:$U,1,Transactions!$A:$A,1),0))</f>
        <v/>
      </c>
      <c r="H440" s="281" t="str">
        <f>IF($A440="","",SUMIFS(Transactions!$O:$O,Transactions!$L:$L,$A440,Transactions!$U:$U,1))</f>
        <v/>
      </c>
      <c r="I440" s="282" t="str">
        <f>IF($A440="","",IFERROR(INDEX(Prices[Current Price],MATCH($A440,Prices[Key],0)),0))</f>
        <v/>
      </c>
      <c r="J440" s="283" t="str">
        <f>IF($A440="","",IFERROR(INDEX(Prices[FX to SGD],MATCH($A440,Prices[Key],0)),1))</f>
        <v/>
      </c>
      <c r="K440" s="281" t="str">
        <f t="shared" si="62"/>
        <v/>
      </c>
      <c r="L440" s="281" t="str">
        <f t="shared" si="63"/>
        <v/>
      </c>
      <c r="M440" s="281" t="str">
        <f t="shared" si="64"/>
        <v/>
      </c>
      <c r="N440" s="284" t="str">
        <f t="shared" si="65"/>
        <v/>
      </c>
      <c r="O440" t="str">
        <f>IF($A440="","",IFERROR(INDEX(Prices[Category],MATCH($A440,Prices[Key],0)),"Uncategorized"))</f>
        <v/>
      </c>
      <c r="P440" s="285" t="str">
        <f t="shared" si="66"/>
        <v/>
      </c>
      <c r="Q440" s="285" t="str">
        <f t="shared" si="67"/>
        <v/>
      </c>
    </row>
    <row r="441" spans="1:17" ht="15" customHeight="1" x14ac:dyDescent="0.2">
      <c r="A441" s="238" t="str">
        <f>IFERROR(INDEX('All Ticker P&amp;L'!$A$2:$A$1001,MATCH(ROWS($A$2:A441),'All Ticker P&amp;L'!$N$2:$N$1001,0)),"")</f>
        <v/>
      </c>
      <c r="B441" s="238" t="str">
        <f t="shared" si="59"/>
        <v/>
      </c>
      <c r="C441" s="238" t="str">
        <f t="shared" si="60"/>
        <v/>
      </c>
      <c r="D441" s="238" t="str">
        <f t="shared" si="61"/>
        <v/>
      </c>
      <c r="E441" s="259" t="str">
        <f>IF($A441="","",SUMIFS(Txn[Signed Units],Txn[Key],$A441))</f>
        <v/>
      </c>
      <c r="F441" s="281" t="str">
        <f>IF($A441="","",SUMIFS(Transactions!$N:$N,Transactions!$L:$L,$A441,Transactions!$U:$U,1))</f>
        <v/>
      </c>
      <c r="G441" s="282" t="str">
        <f>IF($A441="","",IFERROR(F441/SUMIFS(Transactions!$D:$D,Transactions!$L:$L,$A441,Transactions!$U:$U,1,Transactions!$A:$A,1),0))</f>
        <v/>
      </c>
      <c r="H441" s="281" t="str">
        <f>IF($A441="","",SUMIFS(Transactions!$O:$O,Transactions!$L:$L,$A441,Transactions!$U:$U,1))</f>
        <v/>
      </c>
      <c r="I441" s="282" t="str">
        <f>IF($A441="","",IFERROR(INDEX(Prices[Current Price],MATCH($A441,Prices[Key],0)),0))</f>
        <v/>
      </c>
      <c r="J441" s="283" t="str">
        <f>IF($A441="","",IFERROR(INDEX(Prices[FX to SGD],MATCH($A441,Prices[Key],0)),1))</f>
        <v/>
      </c>
      <c r="K441" s="281" t="str">
        <f t="shared" si="62"/>
        <v/>
      </c>
      <c r="L441" s="281" t="str">
        <f t="shared" si="63"/>
        <v/>
      </c>
      <c r="M441" s="281" t="str">
        <f t="shared" si="64"/>
        <v/>
      </c>
      <c r="N441" s="284" t="str">
        <f t="shared" si="65"/>
        <v/>
      </c>
      <c r="O441" t="str">
        <f>IF($A441="","",IFERROR(INDEX(Prices[Category],MATCH($A441,Prices[Key],0)),"Uncategorized"))</f>
        <v/>
      </c>
      <c r="P441" s="285" t="str">
        <f t="shared" si="66"/>
        <v/>
      </c>
      <c r="Q441" s="285" t="str">
        <f t="shared" si="67"/>
        <v/>
      </c>
    </row>
    <row r="442" spans="1:17" ht="15" customHeight="1" x14ac:dyDescent="0.2">
      <c r="A442" s="238" t="str">
        <f>IFERROR(INDEX('All Ticker P&amp;L'!$A$2:$A$1001,MATCH(ROWS($A$2:A442),'All Ticker P&amp;L'!$N$2:$N$1001,0)),"")</f>
        <v/>
      </c>
      <c r="B442" s="238" t="str">
        <f t="shared" si="59"/>
        <v/>
      </c>
      <c r="C442" s="238" t="str">
        <f t="shared" si="60"/>
        <v/>
      </c>
      <c r="D442" s="238" t="str">
        <f t="shared" si="61"/>
        <v/>
      </c>
      <c r="E442" s="259" t="str">
        <f>IF($A442="","",SUMIFS(Txn[Signed Units],Txn[Key],$A442))</f>
        <v/>
      </c>
      <c r="F442" s="281" t="str">
        <f>IF($A442="","",SUMIFS(Transactions!$N:$N,Transactions!$L:$L,$A442,Transactions!$U:$U,1))</f>
        <v/>
      </c>
      <c r="G442" s="282" t="str">
        <f>IF($A442="","",IFERROR(F442/SUMIFS(Transactions!$D:$D,Transactions!$L:$L,$A442,Transactions!$U:$U,1,Transactions!$A:$A,1),0))</f>
        <v/>
      </c>
      <c r="H442" s="281" t="str">
        <f>IF($A442="","",SUMIFS(Transactions!$O:$O,Transactions!$L:$L,$A442,Transactions!$U:$U,1))</f>
        <v/>
      </c>
      <c r="I442" s="282" t="str">
        <f>IF($A442="","",IFERROR(INDEX(Prices[Current Price],MATCH($A442,Prices[Key],0)),0))</f>
        <v/>
      </c>
      <c r="J442" s="283" t="str">
        <f>IF($A442="","",IFERROR(INDEX(Prices[FX to SGD],MATCH($A442,Prices[Key],0)),1))</f>
        <v/>
      </c>
      <c r="K442" s="281" t="str">
        <f t="shared" si="62"/>
        <v/>
      </c>
      <c r="L442" s="281" t="str">
        <f t="shared" si="63"/>
        <v/>
      </c>
      <c r="M442" s="281" t="str">
        <f t="shared" si="64"/>
        <v/>
      </c>
      <c r="N442" s="284" t="str">
        <f t="shared" si="65"/>
        <v/>
      </c>
      <c r="O442" t="str">
        <f>IF($A442="","",IFERROR(INDEX(Prices[Category],MATCH($A442,Prices[Key],0)),"Uncategorized"))</f>
        <v/>
      </c>
      <c r="P442" s="285" t="str">
        <f t="shared" si="66"/>
        <v/>
      </c>
      <c r="Q442" s="285" t="str">
        <f t="shared" si="67"/>
        <v/>
      </c>
    </row>
    <row r="443" spans="1:17" ht="15" customHeight="1" x14ac:dyDescent="0.2">
      <c r="A443" s="238" t="str">
        <f>IFERROR(INDEX('All Ticker P&amp;L'!$A$2:$A$1001,MATCH(ROWS($A$2:A443),'All Ticker P&amp;L'!$N$2:$N$1001,0)),"")</f>
        <v/>
      </c>
      <c r="B443" s="238" t="str">
        <f t="shared" si="59"/>
        <v/>
      </c>
      <c r="C443" s="238" t="str">
        <f t="shared" si="60"/>
        <v/>
      </c>
      <c r="D443" s="238" t="str">
        <f t="shared" si="61"/>
        <v/>
      </c>
      <c r="E443" s="259" t="str">
        <f>IF($A443="","",SUMIFS(Txn[Signed Units],Txn[Key],$A443))</f>
        <v/>
      </c>
      <c r="F443" s="281" t="str">
        <f>IF($A443="","",SUMIFS(Transactions!$N:$N,Transactions!$L:$L,$A443,Transactions!$U:$U,1))</f>
        <v/>
      </c>
      <c r="G443" s="282" t="str">
        <f>IF($A443="","",IFERROR(F443/SUMIFS(Transactions!$D:$D,Transactions!$L:$L,$A443,Transactions!$U:$U,1,Transactions!$A:$A,1),0))</f>
        <v/>
      </c>
      <c r="H443" s="281" t="str">
        <f>IF($A443="","",SUMIFS(Transactions!$O:$O,Transactions!$L:$L,$A443,Transactions!$U:$U,1))</f>
        <v/>
      </c>
      <c r="I443" s="282" t="str">
        <f>IF($A443="","",IFERROR(INDEX(Prices[Current Price],MATCH($A443,Prices[Key],0)),0))</f>
        <v/>
      </c>
      <c r="J443" s="283" t="str">
        <f>IF($A443="","",IFERROR(INDEX(Prices[FX to SGD],MATCH($A443,Prices[Key],0)),1))</f>
        <v/>
      </c>
      <c r="K443" s="281" t="str">
        <f t="shared" si="62"/>
        <v/>
      </c>
      <c r="L443" s="281" t="str">
        <f t="shared" si="63"/>
        <v/>
      </c>
      <c r="M443" s="281" t="str">
        <f t="shared" si="64"/>
        <v/>
      </c>
      <c r="N443" s="284" t="str">
        <f t="shared" si="65"/>
        <v/>
      </c>
      <c r="O443" t="str">
        <f>IF($A443="","",IFERROR(INDEX(Prices[Category],MATCH($A443,Prices[Key],0)),"Uncategorized"))</f>
        <v/>
      </c>
      <c r="P443" s="285" t="str">
        <f t="shared" si="66"/>
        <v/>
      </c>
      <c r="Q443" s="285" t="str">
        <f t="shared" si="67"/>
        <v/>
      </c>
    </row>
    <row r="444" spans="1:17" ht="15" customHeight="1" x14ac:dyDescent="0.2">
      <c r="A444" s="238" t="str">
        <f>IFERROR(INDEX('All Ticker P&amp;L'!$A$2:$A$1001,MATCH(ROWS($A$2:A444),'All Ticker P&amp;L'!$N$2:$N$1001,0)),"")</f>
        <v/>
      </c>
      <c r="B444" s="238" t="str">
        <f t="shared" si="59"/>
        <v/>
      </c>
      <c r="C444" s="238" t="str">
        <f t="shared" si="60"/>
        <v/>
      </c>
      <c r="D444" s="238" t="str">
        <f t="shared" si="61"/>
        <v/>
      </c>
      <c r="E444" s="259" t="str">
        <f>IF($A444="","",SUMIFS(Txn[Signed Units],Txn[Key],$A444))</f>
        <v/>
      </c>
      <c r="F444" s="281" t="str">
        <f>IF($A444="","",SUMIFS(Transactions!$N:$N,Transactions!$L:$L,$A444,Transactions!$U:$U,1))</f>
        <v/>
      </c>
      <c r="G444" s="282" t="str">
        <f>IF($A444="","",IFERROR(F444/SUMIFS(Transactions!$D:$D,Transactions!$L:$L,$A444,Transactions!$U:$U,1,Transactions!$A:$A,1),0))</f>
        <v/>
      </c>
      <c r="H444" s="281" t="str">
        <f>IF($A444="","",SUMIFS(Transactions!$O:$O,Transactions!$L:$L,$A444,Transactions!$U:$U,1))</f>
        <v/>
      </c>
      <c r="I444" s="282" t="str">
        <f>IF($A444="","",IFERROR(INDEX(Prices[Current Price],MATCH($A444,Prices[Key],0)),0))</f>
        <v/>
      </c>
      <c r="J444" s="283" t="str">
        <f>IF($A444="","",IFERROR(INDEX(Prices[FX to SGD],MATCH($A444,Prices[Key],0)),1))</f>
        <v/>
      </c>
      <c r="K444" s="281" t="str">
        <f t="shared" si="62"/>
        <v/>
      </c>
      <c r="L444" s="281" t="str">
        <f t="shared" si="63"/>
        <v/>
      </c>
      <c r="M444" s="281" t="str">
        <f t="shared" si="64"/>
        <v/>
      </c>
      <c r="N444" s="284" t="str">
        <f t="shared" si="65"/>
        <v/>
      </c>
      <c r="O444" t="str">
        <f>IF($A444="","",IFERROR(INDEX(Prices[Category],MATCH($A444,Prices[Key],0)),"Uncategorized"))</f>
        <v/>
      </c>
      <c r="P444" s="285" t="str">
        <f t="shared" si="66"/>
        <v/>
      </c>
      <c r="Q444" s="285" t="str">
        <f t="shared" si="67"/>
        <v/>
      </c>
    </row>
    <row r="445" spans="1:17" ht="15" customHeight="1" x14ac:dyDescent="0.2">
      <c r="A445" s="238" t="str">
        <f>IFERROR(INDEX('All Ticker P&amp;L'!$A$2:$A$1001,MATCH(ROWS($A$2:A445),'All Ticker P&amp;L'!$N$2:$N$1001,0)),"")</f>
        <v/>
      </c>
      <c r="B445" s="238" t="str">
        <f t="shared" si="59"/>
        <v/>
      </c>
      <c r="C445" s="238" t="str">
        <f t="shared" si="60"/>
        <v/>
      </c>
      <c r="D445" s="238" t="str">
        <f t="shared" si="61"/>
        <v/>
      </c>
      <c r="E445" s="259" t="str">
        <f>IF($A445="","",SUMIFS(Txn[Signed Units],Txn[Key],$A445))</f>
        <v/>
      </c>
      <c r="F445" s="281" t="str">
        <f>IF($A445="","",SUMIFS(Transactions!$N:$N,Transactions!$L:$L,$A445,Transactions!$U:$U,1))</f>
        <v/>
      </c>
      <c r="G445" s="282" t="str">
        <f>IF($A445="","",IFERROR(F445/SUMIFS(Transactions!$D:$D,Transactions!$L:$L,$A445,Transactions!$U:$U,1,Transactions!$A:$A,1),0))</f>
        <v/>
      </c>
      <c r="H445" s="281" t="str">
        <f>IF($A445="","",SUMIFS(Transactions!$O:$O,Transactions!$L:$L,$A445,Transactions!$U:$U,1))</f>
        <v/>
      </c>
      <c r="I445" s="282" t="str">
        <f>IF($A445="","",IFERROR(INDEX(Prices[Current Price],MATCH($A445,Prices[Key],0)),0))</f>
        <v/>
      </c>
      <c r="J445" s="283" t="str">
        <f>IF($A445="","",IFERROR(INDEX(Prices[FX to SGD],MATCH($A445,Prices[Key],0)),1))</f>
        <v/>
      </c>
      <c r="K445" s="281" t="str">
        <f t="shared" si="62"/>
        <v/>
      </c>
      <c r="L445" s="281" t="str">
        <f t="shared" si="63"/>
        <v/>
      </c>
      <c r="M445" s="281" t="str">
        <f t="shared" si="64"/>
        <v/>
      </c>
      <c r="N445" s="284" t="str">
        <f t="shared" si="65"/>
        <v/>
      </c>
      <c r="O445" t="str">
        <f>IF($A445="","",IFERROR(INDEX(Prices[Category],MATCH($A445,Prices[Key],0)),"Uncategorized"))</f>
        <v/>
      </c>
      <c r="P445" s="285" t="str">
        <f t="shared" si="66"/>
        <v/>
      </c>
      <c r="Q445" s="285" t="str">
        <f t="shared" si="67"/>
        <v/>
      </c>
    </row>
    <row r="446" spans="1:17" ht="15" customHeight="1" x14ac:dyDescent="0.2">
      <c r="A446" s="238" t="str">
        <f>IFERROR(INDEX('All Ticker P&amp;L'!$A$2:$A$1001,MATCH(ROWS($A$2:A446),'All Ticker P&amp;L'!$N$2:$N$1001,0)),"")</f>
        <v/>
      </c>
      <c r="B446" s="238" t="str">
        <f t="shared" si="59"/>
        <v/>
      </c>
      <c r="C446" s="238" t="str">
        <f t="shared" si="60"/>
        <v/>
      </c>
      <c r="D446" s="238" t="str">
        <f t="shared" si="61"/>
        <v/>
      </c>
      <c r="E446" s="259" t="str">
        <f>IF($A446="","",SUMIFS(Txn[Signed Units],Txn[Key],$A446))</f>
        <v/>
      </c>
      <c r="F446" s="281" t="str">
        <f>IF($A446="","",SUMIFS(Transactions!$N:$N,Transactions!$L:$L,$A446,Transactions!$U:$U,1))</f>
        <v/>
      </c>
      <c r="G446" s="282" t="str">
        <f>IF($A446="","",IFERROR(F446/SUMIFS(Transactions!$D:$D,Transactions!$L:$L,$A446,Transactions!$U:$U,1,Transactions!$A:$A,1),0))</f>
        <v/>
      </c>
      <c r="H446" s="281" t="str">
        <f>IF($A446="","",SUMIFS(Transactions!$O:$O,Transactions!$L:$L,$A446,Transactions!$U:$U,1))</f>
        <v/>
      </c>
      <c r="I446" s="282" t="str">
        <f>IF($A446="","",IFERROR(INDEX(Prices[Current Price],MATCH($A446,Prices[Key],0)),0))</f>
        <v/>
      </c>
      <c r="J446" s="283" t="str">
        <f>IF($A446="","",IFERROR(INDEX(Prices[FX to SGD],MATCH($A446,Prices[Key],0)),1))</f>
        <v/>
      </c>
      <c r="K446" s="281" t="str">
        <f t="shared" si="62"/>
        <v/>
      </c>
      <c r="L446" s="281" t="str">
        <f t="shared" si="63"/>
        <v/>
      </c>
      <c r="M446" s="281" t="str">
        <f t="shared" si="64"/>
        <v/>
      </c>
      <c r="N446" s="284" t="str">
        <f t="shared" si="65"/>
        <v/>
      </c>
      <c r="O446" t="str">
        <f>IF($A446="","",IFERROR(INDEX(Prices[Category],MATCH($A446,Prices[Key],0)),"Uncategorized"))</f>
        <v/>
      </c>
      <c r="P446" s="285" t="str">
        <f t="shared" si="66"/>
        <v/>
      </c>
      <c r="Q446" s="285" t="str">
        <f t="shared" si="67"/>
        <v/>
      </c>
    </row>
    <row r="447" spans="1:17" ht="15" customHeight="1" x14ac:dyDescent="0.2">
      <c r="A447" s="238" t="str">
        <f>IFERROR(INDEX('All Ticker P&amp;L'!$A$2:$A$1001,MATCH(ROWS($A$2:A447),'All Ticker P&amp;L'!$N$2:$N$1001,0)),"")</f>
        <v/>
      </c>
      <c r="B447" s="238" t="str">
        <f t="shared" si="59"/>
        <v/>
      </c>
      <c r="C447" s="238" t="str">
        <f t="shared" si="60"/>
        <v/>
      </c>
      <c r="D447" s="238" t="str">
        <f t="shared" si="61"/>
        <v/>
      </c>
      <c r="E447" s="259" t="str">
        <f>IF($A447="","",SUMIFS(Txn[Signed Units],Txn[Key],$A447))</f>
        <v/>
      </c>
      <c r="F447" s="281" t="str">
        <f>IF($A447="","",SUMIFS(Transactions!$N:$N,Transactions!$L:$L,$A447,Transactions!$U:$U,1))</f>
        <v/>
      </c>
      <c r="G447" s="282" t="str">
        <f>IF($A447="","",IFERROR(F447/SUMIFS(Transactions!$D:$D,Transactions!$L:$L,$A447,Transactions!$U:$U,1,Transactions!$A:$A,1),0))</f>
        <v/>
      </c>
      <c r="H447" s="281" t="str">
        <f>IF($A447="","",SUMIFS(Transactions!$O:$O,Transactions!$L:$L,$A447,Transactions!$U:$U,1))</f>
        <v/>
      </c>
      <c r="I447" s="282" t="str">
        <f>IF($A447="","",IFERROR(INDEX(Prices[Current Price],MATCH($A447,Prices[Key],0)),0))</f>
        <v/>
      </c>
      <c r="J447" s="283" t="str">
        <f>IF($A447="","",IFERROR(INDEX(Prices[FX to SGD],MATCH($A447,Prices[Key],0)),1))</f>
        <v/>
      </c>
      <c r="K447" s="281" t="str">
        <f t="shared" si="62"/>
        <v/>
      </c>
      <c r="L447" s="281" t="str">
        <f t="shared" si="63"/>
        <v/>
      </c>
      <c r="M447" s="281" t="str">
        <f t="shared" si="64"/>
        <v/>
      </c>
      <c r="N447" s="284" t="str">
        <f t="shared" si="65"/>
        <v/>
      </c>
      <c r="O447" t="str">
        <f>IF($A447="","",IFERROR(INDEX(Prices[Category],MATCH($A447,Prices[Key],0)),"Uncategorized"))</f>
        <v/>
      </c>
      <c r="P447" s="285" t="str">
        <f t="shared" si="66"/>
        <v/>
      </c>
      <c r="Q447" s="285" t="str">
        <f t="shared" si="67"/>
        <v/>
      </c>
    </row>
    <row r="448" spans="1:17" ht="15" customHeight="1" x14ac:dyDescent="0.2">
      <c r="A448" s="238" t="str">
        <f>IFERROR(INDEX('All Ticker P&amp;L'!$A$2:$A$1001,MATCH(ROWS($A$2:A448),'All Ticker P&amp;L'!$N$2:$N$1001,0)),"")</f>
        <v/>
      </c>
      <c r="B448" s="238" t="str">
        <f t="shared" si="59"/>
        <v/>
      </c>
      <c r="C448" s="238" t="str">
        <f t="shared" si="60"/>
        <v/>
      </c>
      <c r="D448" s="238" t="str">
        <f t="shared" si="61"/>
        <v/>
      </c>
      <c r="E448" s="259" t="str">
        <f>IF($A448="","",SUMIFS(Txn[Signed Units],Txn[Key],$A448))</f>
        <v/>
      </c>
      <c r="F448" s="281" t="str">
        <f>IF($A448="","",SUMIFS(Transactions!$N:$N,Transactions!$L:$L,$A448,Transactions!$U:$U,1))</f>
        <v/>
      </c>
      <c r="G448" s="282" t="str">
        <f>IF($A448="","",IFERROR(F448/SUMIFS(Transactions!$D:$D,Transactions!$L:$L,$A448,Transactions!$U:$U,1,Transactions!$A:$A,1),0))</f>
        <v/>
      </c>
      <c r="H448" s="281" t="str">
        <f>IF($A448="","",SUMIFS(Transactions!$O:$O,Transactions!$L:$L,$A448,Transactions!$U:$U,1))</f>
        <v/>
      </c>
      <c r="I448" s="282" t="str">
        <f>IF($A448="","",IFERROR(INDEX(Prices[Current Price],MATCH($A448,Prices[Key],0)),0))</f>
        <v/>
      </c>
      <c r="J448" s="283" t="str">
        <f>IF($A448="","",IFERROR(INDEX(Prices[FX to SGD],MATCH($A448,Prices[Key],0)),1))</f>
        <v/>
      </c>
      <c r="K448" s="281" t="str">
        <f t="shared" si="62"/>
        <v/>
      </c>
      <c r="L448" s="281" t="str">
        <f t="shared" si="63"/>
        <v/>
      </c>
      <c r="M448" s="281" t="str">
        <f t="shared" si="64"/>
        <v/>
      </c>
      <c r="N448" s="284" t="str">
        <f t="shared" si="65"/>
        <v/>
      </c>
      <c r="O448" t="str">
        <f>IF($A448="","",IFERROR(INDEX(Prices[Category],MATCH($A448,Prices[Key],0)),"Uncategorized"))</f>
        <v/>
      </c>
      <c r="P448" s="285" t="str">
        <f t="shared" si="66"/>
        <v/>
      </c>
      <c r="Q448" s="285" t="str">
        <f t="shared" si="67"/>
        <v/>
      </c>
    </row>
    <row r="449" spans="1:17" ht="15" customHeight="1" x14ac:dyDescent="0.2">
      <c r="A449" s="238" t="str">
        <f>IFERROR(INDEX('All Ticker P&amp;L'!$A$2:$A$1001,MATCH(ROWS($A$2:A449),'All Ticker P&amp;L'!$N$2:$N$1001,0)),"")</f>
        <v/>
      </c>
      <c r="B449" s="238" t="str">
        <f t="shared" si="59"/>
        <v/>
      </c>
      <c r="C449" s="238" t="str">
        <f t="shared" si="60"/>
        <v/>
      </c>
      <c r="D449" s="238" t="str">
        <f t="shared" si="61"/>
        <v/>
      </c>
      <c r="E449" s="259" t="str">
        <f>IF($A449="","",SUMIFS(Txn[Signed Units],Txn[Key],$A449))</f>
        <v/>
      </c>
      <c r="F449" s="281" t="str">
        <f>IF($A449="","",SUMIFS(Transactions!$N:$N,Transactions!$L:$L,$A449,Transactions!$U:$U,1))</f>
        <v/>
      </c>
      <c r="G449" s="282" t="str">
        <f>IF($A449="","",IFERROR(F449/SUMIFS(Transactions!$D:$D,Transactions!$L:$L,$A449,Transactions!$U:$U,1,Transactions!$A:$A,1),0))</f>
        <v/>
      </c>
      <c r="H449" s="281" t="str">
        <f>IF($A449="","",SUMIFS(Transactions!$O:$O,Transactions!$L:$L,$A449,Transactions!$U:$U,1))</f>
        <v/>
      </c>
      <c r="I449" s="282" t="str">
        <f>IF($A449="","",IFERROR(INDEX(Prices[Current Price],MATCH($A449,Prices[Key],0)),0))</f>
        <v/>
      </c>
      <c r="J449" s="283" t="str">
        <f>IF($A449="","",IFERROR(INDEX(Prices[FX to SGD],MATCH($A449,Prices[Key],0)),1))</f>
        <v/>
      </c>
      <c r="K449" s="281" t="str">
        <f t="shared" si="62"/>
        <v/>
      </c>
      <c r="L449" s="281" t="str">
        <f t="shared" si="63"/>
        <v/>
      </c>
      <c r="M449" s="281" t="str">
        <f t="shared" si="64"/>
        <v/>
      </c>
      <c r="N449" s="284" t="str">
        <f t="shared" si="65"/>
        <v/>
      </c>
      <c r="O449" t="str">
        <f>IF($A449="","",IFERROR(INDEX(Prices[Category],MATCH($A449,Prices[Key],0)),"Uncategorized"))</f>
        <v/>
      </c>
      <c r="P449" s="285" t="str">
        <f t="shared" si="66"/>
        <v/>
      </c>
      <c r="Q449" s="285" t="str">
        <f t="shared" si="67"/>
        <v/>
      </c>
    </row>
    <row r="450" spans="1:17" ht="15" customHeight="1" x14ac:dyDescent="0.2">
      <c r="A450" s="238" t="str">
        <f>IFERROR(INDEX('All Ticker P&amp;L'!$A$2:$A$1001,MATCH(ROWS($A$2:A450),'All Ticker P&amp;L'!$N$2:$N$1001,0)),"")</f>
        <v/>
      </c>
      <c r="B450" s="238" t="str">
        <f t="shared" ref="B450:B513" si="68">IF($A450="","",LEFT($A450,FIND(":",$A450)-1))</f>
        <v/>
      </c>
      <c r="C450" s="238" t="str">
        <f t="shared" ref="C450:C513" si="69">IF($A450="","",MID($A450,FIND(":",$A450)+1,FIND(":",$A450,FIND(":",$A450)+1)-FIND(":",$A450)-1))</f>
        <v/>
      </c>
      <c r="D450" s="238" t="str">
        <f t="shared" ref="D450:D513" si="70">IF($A450="","",RIGHT($A450,LEN($A450)-FIND(":",$A450,FIND(":",$A450)+1)))</f>
        <v/>
      </c>
      <c r="E450" s="259" t="str">
        <f>IF($A450="","",SUMIFS(Txn[Signed Units],Txn[Key],$A450))</f>
        <v/>
      </c>
      <c r="F450" s="281" t="str">
        <f>IF($A450="","",SUMIFS(Transactions!$N:$N,Transactions!$L:$L,$A450,Transactions!$U:$U,1))</f>
        <v/>
      </c>
      <c r="G450" s="282" t="str">
        <f>IF($A450="","",IFERROR(F450/SUMIFS(Transactions!$D:$D,Transactions!$L:$L,$A450,Transactions!$U:$U,1,Transactions!$A:$A,1),0))</f>
        <v/>
      </c>
      <c r="H450" s="281" t="str">
        <f>IF($A450="","",SUMIFS(Transactions!$O:$O,Transactions!$L:$L,$A450,Transactions!$U:$U,1))</f>
        <v/>
      </c>
      <c r="I450" s="282" t="str">
        <f>IF($A450="","",IFERROR(INDEX(Prices[Current Price],MATCH($A450,Prices[Key],0)),0))</f>
        <v/>
      </c>
      <c r="J450" s="283" t="str">
        <f>IF($A450="","",IFERROR(INDEX(Prices[FX to SGD],MATCH($A450,Prices[Key],0)),1))</f>
        <v/>
      </c>
      <c r="K450" s="281" t="str">
        <f t="shared" ref="K450:K513" si="71">IF($A450="","",E450*I450)</f>
        <v/>
      </c>
      <c r="L450" s="281" t="str">
        <f t="shared" ref="L450:L513" si="72">IF($A450="","",K450+H450-F450)</f>
        <v/>
      </c>
      <c r="M450" s="281" t="str">
        <f t="shared" ref="M450:M513" si="73">IF($A450="","",L450*J450)</f>
        <v/>
      </c>
      <c r="N450" s="284" t="str">
        <f t="shared" ref="N450:N513" si="74">IF($A450="","",IFERROR(L450/F450,0))</f>
        <v/>
      </c>
      <c r="O450" t="str">
        <f>IF($A450="","",IFERROR(INDEX(Prices[Category],MATCH($A450,Prices[Key],0)),"Uncategorized"))</f>
        <v/>
      </c>
      <c r="P450" s="285" t="str">
        <f t="shared" ref="P450:P513" si="75">IF($A450="","",$K450*$J450)</f>
        <v/>
      </c>
      <c r="Q450" s="285" t="str">
        <f t="shared" ref="Q450:Q513" si="76">IF($A450="","",$M450)</f>
        <v/>
      </c>
    </row>
    <row r="451" spans="1:17" ht="15" customHeight="1" x14ac:dyDescent="0.2">
      <c r="A451" s="238" t="str">
        <f>IFERROR(INDEX('All Ticker P&amp;L'!$A$2:$A$1001,MATCH(ROWS($A$2:A451),'All Ticker P&amp;L'!$N$2:$N$1001,0)),"")</f>
        <v/>
      </c>
      <c r="B451" s="238" t="str">
        <f t="shared" si="68"/>
        <v/>
      </c>
      <c r="C451" s="238" t="str">
        <f t="shared" si="69"/>
        <v/>
      </c>
      <c r="D451" s="238" t="str">
        <f t="shared" si="70"/>
        <v/>
      </c>
      <c r="E451" s="259" t="str">
        <f>IF($A451="","",SUMIFS(Txn[Signed Units],Txn[Key],$A451))</f>
        <v/>
      </c>
      <c r="F451" s="281" t="str">
        <f>IF($A451="","",SUMIFS(Transactions!$N:$N,Transactions!$L:$L,$A451,Transactions!$U:$U,1))</f>
        <v/>
      </c>
      <c r="G451" s="282" t="str">
        <f>IF($A451="","",IFERROR(F451/SUMIFS(Transactions!$D:$D,Transactions!$L:$L,$A451,Transactions!$U:$U,1,Transactions!$A:$A,1),0))</f>
        <v/>
      </c>
      <c r="H451" s="281" t="str">
        <f>IF($A451="","",SUMIFS(Transactions!$O:$O,Transactions!$L:$L,$A451,Transactions!$U:$U,1))</f>
        <v/>
      </c>
      <c r="I451" s="282" t="str">
        <f>IF($A451="","",IFERROR(INDEX(Prices[Current Price],MATCH($A451,Prices[Key],0)),0))</f>
        <v/>
      </c>
      <c r="J451" s="283" t="str">
        <f>IF($A451="","",IFERROR(INDEX(Prices[FX to SGD],MATCH($A451,Prices[Key],0)),1))</f>
        <v/>
      </c>
      <c r="K451" s="281" t="str">
        <f t="shared" si="71"/>
        <v/>
      </c>
      <c r="L451" s="281" t="str">
        <f t="shared" si="72"/>
        <v/>
      </c>
      <c r="M451" s="281" t="str">
        <f t="shared" si="73"/>
        <v/>
      </c>
      <c r="N451" s="284" t="str">
        <f t="shared" si="74"/>
        <v/>
      </c>
      <c r="O451" t="str">
        <f>IF($A451="","",IFERROR(INDEX(Prices[Category],MATCH($A451,Prices[Key],0)),"Uncategorized"))</f>
        <v/>
      </c>
      <c r="P451" s="285" t="str">
        <f t="shared" si="75"/>
        <v/>
      </c>
      <c r="Q451" s="285" t="str">
        <f t="shared" si="76"/>
        <v/>
      </c>
    </row>
    <row r="452" spans="1:17" ht="15" customHeight="1" x14ac:dyDescent="0.2">
      <c r="A452" s="238" t="str">
        <f>IFERROR(INDEX('All Ticker P&amp;L'!$A$2:$A$1001,MATCH(ROWS($A$2:A452),'All Ticker P&amp;L'!$N$2:$N$1001,0)),"")</f>
        <v/>
      </c>
      <c r="B452" s="238" t="str">
        <f t="shared" si="68"/>
        <v/>
      </c>
      <c r="C452" s="238" t="str">
        <f t="shared" si="69"/>
        <v/>
      </c>
      <c r="D452" s="238" t="str">
        <f t="shared" si="70"/>
        <v/>
      </c>
      <c r="E452" s="259" t="str">
        <f>IF($A452="","",SUMIFS(Txn[Signed Units],Txn[Key],$A452))</f>
        <v/>
      </c>
      <c r="F452" s="281" t="str">
        <f>IF($A452="","",SUMIFS(Transactions!$N:$N,Transactions!$L:$L,$A452,Transactions!$U:$U,1))</f>
        <v/>
      </c>
      <c r="G452" s="282" t="str">
        <f>IF($A452="","",IFERROR(F452/SUMIFS(Transactions!$D:$D,Transactions!$L:$L,$A452,Transactions!$U:$U,1,Transactions!$A:$A,1),0))</f>
        <v/>
      </c>
      <c r="H452" s="281" t="str">
        <f>IF($A452="","",SUMIFS(Transactions!$O:$O,Transactions!$L:$L,$A452,Transactions!$U:$U,1))</f>
        <v/>
      </c>
      <c r="I452" s="282" t="str">
        <f>IF($A452="","",IFERROR(INDEX(Prices[Current Price],MATCH($A452,Prices[Key],0)),0))</f>
        <v/>
      </c>
      <c r="J452" s="283" t="str">
        <f>IF($A452="","",IFERROR(INDEX(Prices[FX to SGD],MATCH($A452,Prices[Key],0)),1))</f>
        <v/>
      </c>
      <c r="K452" s="281" t="str">
        <f t="shared" si="71"/>
        <v/>
      </c>
      <c r="L452" s="281" t="str">
        <f t="shared" si="72"/>
        <v/>
      </c>
      <c r="M452" s="281" t="str">
        <f t="shared" si="73"/>
        <v/>
      </c>
      <c r="N452" s="284" t="str">
        <f t="shared" si="74"/>
        <v/>
      </c>
      <c r="O452" t="str">
        <f>IF($A452="","",IFERROR(INDEX(Prices[Category],MATCH($A452,Prices[Key],0)),"Uncategorized"))</f>
        <v/>
      </c>
      <c r="P452" s="285" t="str">
        <f t="shared" si="75"/>
        <v/>
      </c>
      <c r="Q452" s="285" t="str">
        <f t="shared" si="76"/>
        <v/>
      </c>
    </row>
    <row r="453" spans="1:17" ht="15" customHeight="1" x14ac:dyDescent="0.2">
      <c r="A453" s="238" t="str">
        <f>IFERROR(INDEX('All Ticker P&amp;L'!$A$2:$A$1001,MATCH(ROWS($A$2:A453),'All Ticker P&amp;L'!$N$2:$N$1001,0)),"")</f>
        <v/>
      </c>
      <c r="B453" s="238" t="str">
        <f t="shared" si="68"/>
        <v/>
      </c>
      <c r="C453" s="238" t="str">
        <f t="shared" si="69"/>
        <v/>
      </c>
      <c r="D453" s="238" t="str">
        <f t="shared" si="70"/>
        <v/>
      </c>
      <c r="E453" s="259" t="str">
        <f>IF($A453="","",SUMIFS(Txn[Signed Units],Txn[Key],$A453))</f>
        <v/>
      </c>
      <c r="F453" s="281" t="str">
        <f>IF($A453="","",SUMIFS(Transactions!$N:$N,Transactions!$L:$L,$A453,Transactions!$U:$U,1))</f>
        <v/>
      </c>
      <c r="G453" s="282" t="str">
        <f>IF($A453="","",IFERROR(F453/SUMIFS(Transactions!$D:$D,Transactions!$L:$L,$A453,Transactions!$U:$U,1,Transactions!$A:$A,1),0))</f>
        <v/>
      </c>
      <c r="H453" s="281" t="str">
        <f>IF($A453="","",SUMIFS(Transactions!$O:$O,Transactions!$L:$L,$A453,Transactions!$U:$U,1))</f>
        <v/>
      </c>
      <c r="I453" s="282" t="str">
        <f>IF($A453="","",IFERROR(INDEX(Prices[Current Price],MATCH($A453,Prices[Key],0)),0))</f>
        <v/>
      </c>
      <c r="J453" s="283" t="str">
        <f>IF($A453="","",IFERROR(INDEX(Prices[FX to SGD],MATCH($A453,Prices[Key],0)),1))</f>
        <v/>
      </c>
      <c r="K453" s="281" t="str">
        <f t="shared" si="71"/>
        <v/>
      </c>
      <c r="L453" s="281" t="str">
        <f t="shared" si="72"/>
        <v/>
      </c>
      <c r="M453" s="281" t="str">
        <f t="shared" si="73"/>
        <v/>
      </c>
      <c r="N453" s="284" t="str">
        <f t="shared" si="74"/>
        <v/>
      </c>
      <c r="O453" t="str">
        <f>IF($A453="","",IFERROR(INDEX(Prices[Category],MATCH($A453,Prices[Key],0)),"Uncategorized"))</f>
        <v/>
      </c>
      <c r="P453" s="285" t="str">
        <f t="shared" si="75"/>
        <v/>
      </c>
      <c r="Q453" s="285" t="str">
        <f t="shared" si="76"/>
        <v/>
      </c>
    </row>
    <row r="454" spans="1:17" ht="15" customHeight="1" x14ac:dyDescent="0.2">
      <c r="A454" s="238" t="str">
        <f>IFERROR(INDEX('All Ticker P&amp;L'!$A$2:$A$1001,MATCH(ROWS($A$2:A454),'All Ticker P&amp;L'!$N$2:$N$1001,0)),"")</f>
        <v/>
      </c>
      <c r="B454" s="238" t="str">
        <f t="shared" si="68"/>
        <v/>
      </c>
      <c r="C454" s="238" t="str">
        <f t="shared" si="69"/>
        <v/>
      </c>
      <c r="D454" s="238" t="str">
        <f t="shared" si="70"/>
        <v/>
      </c>
      <c r="E454" s="259" t="str">
        <f>IF($A454="","",SUMIFS(Txn[Signed Units],Txn[Key],$A454))</f>
        <v/>
      </c>
      <c r="F454" s="281" t="str">
        <f>IF($A454="","",SUMIFS(Transactions!$N:$N,Transactions!$L:$L,$A454,Transactions!$U:$U,1))</f>
        <v/>
      </c>
      <c r="G454" s="282" t="str">
        <f>IF($A454="","",IFERROR(F454/SUMIFS(Transactions!$D:$D,Transactions!$L:$L,$A454,Transactions!$U:$U,1,Transactions!$A:$A,1),0))</f>
        <v/>
      </c>
      <c r="H454" s="281" t="str">
        <f>IF($A454="","",SUMIFS(Transactions!$O:$O,Transactions!$L:$L,$A454,Transactions!$U:$U,1))</f>
        <v/>
      </c>
      <c r="I454" s="282" t="str">
        <f>IF($A454="","",IFERROR(INDEX(Prices[Current Price],MATCH($A454,Prices[Key],0)),0))</f>
        <v/>
      </c>
      <c r="J454" s="283" t="str">
        <f>IF($A454="","",IFERROR(INDEX(Prices[FX to SGD],MATCH($A454,Prices[Key],0)),1))</f>
        <v/>
      </c>
      <c r="K454" s="281" t="str">
        <f t="shared" si="71"/>
        <v/>
      </c>
      <c r="L454" s="281" t="str">
        <f t="shared" si="72"/>
        <v/>
      </c>
      <c r="M454" s="281" t="str">
        <f t="shared" si="73"/>
        <v/>
      </c>
      <c r="N454" s="284" t="str">
        <f t="shared" si="74"/>
        <v/>
      </c>
      <c r="O454" t="str">
        <f>IF($A454="","",IFERROR(INDEX(Prices[Category],MATCH($A454,Prices[Key],0)),"Uncategorized"))</f>
        <v/>
      </c>
      <c r="P454" s="285" t="str">
        <f t="shared" si="75"/>
        <v/>
      </c>
      <c r="Q454" s="285" t="str">
        <f t="shared" si="76"/>
        <v/>
      </c>
    </row>
    <row r="455" spans="1:17" ht="15" customHeight="1" x14ac:dyDescent="0.2">
      <c r="A455" s="238" t="str">
        <f>IFERROR(INDEX('All Ticker P&amp;L'!$A$2:$A$1001,MATCH(ROWS($A$2:A455),'All Ticker P&amp;L'!$N$2:$N$1001,0)),"")</f>
        <v/>
      </c>
      <c r="B455" s="238" t="str">
        <f t="shared" si="68"/>
        <v/>
      </c>
      <c r="C455" s="238" t="str">
        <f t="shared" si="69"/>
        <v/>
      </c>
      <c r="D455" s="238" t="str">
        <f t="shared" si="70"/>
        <v/>
      </c>
      <c r="E455" s="259" t="str">
        <f>IF($A455="","",SUMIFS(Txn[Signed Units],Txn[Key],$A455))</f>
        <v/>
      </c>
      <c r="F455" s="281" t="str">
        <f>IF($A455="","",SUMIFS(Transactions!$N:$N,Transactions!$L:$L,$A455,Transactions!$U:$U,1))</f>
        <v/>
      </c>
      <c r="G455" s="282" t="str">
        <f>IF($A455="","",IFERROR(F455/SUMIFS(Transactions!$D:$D,Transactions!$L:$L,$A455,Transactions!$U:$U,1,Transactions!$A:$A,1),0))</f>
        <v/>
      </c>
      <c r="H455" s="281" t="str">
        <f>IF($A455="","",SUMIFS(Transactions!$O:$O,Transactions!$L:$L,$A455,Transactions!$U:$U,1))</f>
        <v/>
      </c>
      <c r="I455" s="282" t="str">
        <f>IF($A455="","",IFERROR(INDEX(Prices[Current Price],MATCH($A455,Prices[Key],0)),0))</f>
        <v/>
      </c>
      <c r="J455" s="283" t="str">
        <f>IF($A455="","",IFERROR(INDEX(Prices[FX to SGD],MATCH($A455,Prices[Key],0)),1))</f>
        <v/>
      </c>
      <c r="K455" s="281" t="str">
        <f t="shared" si="71"/>
        <v/>
      </c>
      <c r="L455" s="281" t="str">
        <f t="shared" si="72"/>
        <v/>
      </c>
      <c r="M455" s="281" t="str">
        <f t="shared" si="73"/>
        <v/>
      </c>
      <c r="N455" s="284" t="str">
        <f t="shared" si="74"/>
        <v/>
      </c>
      <c r="O455" t="str">
        <f>IF($A455="","",IFERROR(INDEX(Prices[Category],MATCH($A455,Prices[Key],0)),"Uncategorized"))</f>
        <v/>
      </c>
      <c r="P455" s="285" t="str">
        <f t="shared" si="75"/>
        <v/>
      </c>
      <c r="Q455" s="285" t="str">
        <f t="shared" si="76"/>
        <v/>
      </c>
    </row>
    <row r="456" spans="1:17" ht="15" customHeight="1" x14ac:dyDescent="0.2">
      <c r="A456" s="238" t="str">
        <f>IFERROR(INDEX('All Ticker P&amp;L'!$A$2:$A$1001,MATCH(ROWS($A$2:A456),'All Ticker P&amp;L'!$N$2:$N$1001,0)),"")</f>
        <v/>
      </c>
      <c r="B456" s="238" t="str">
        <f t="shared" si="68"/>
        <v/>
      </c>
      <c r="C456" s="238" t="str">
        <f t="shared" si="69"/>
        <v/>
      </c>
      <c r="D456" s="238" t="str">
        <f t="shared" si="70"/>
        <v/>
      </c>
      <c r="E456" s="259" t="str">
        <f>IF($A456="","",SUMIFS(Txn[Signed Units],Txn[Key],$A456))</f>
        <v/>
      </c>
      <c r="F456" s="281" t="str">
        <f>IF($A456="","",SUMIFS(Transactions!$N:$N,Transactions!$L:$L,$A456,Transactions!$U:$U,1))</f>
        <v/>
      </c>
      <c r="G456" s="282" t="str">
        <f>IF($A456="","",IFERROR(F456/SUMIFS(Transactions!$D:$D,Transactions!$L:$L,$A456,Transactions!$U:$U,1,Transactions!$A:$A,1),0))</f>
        <v/>
      </c>
      <c r="H456" s="281" t="str">
        <f>IF($A456="","",SUMIFS(Transactions!$O:$O,Transactions!$L:$L,$A456,Transactions!$U:$U,1))</f>
        <v/>
      </c>
      <c r="I456" s="282" t="str">
        <f>IF($A456="","",IFERROR(INDEX(Prices[Current Price],MATCH($A456,Prices[Key],0)),0))</f>
        <v/>
      </c>
      <c r="J456" s="283" t="str">
        <f>IF($A456="","",IFERROR(INDEX(Prices[FX to SGD],MATCH($A456,Prices[Key],0)),1))</f>
        <v/>
      </c>
      <c r="K456" s="281" t="str">
        <f t="shared" si="71"/>
        <v/>
      </c>
      <c r="L456" s="281" t="str">
        <f t="shared" si="72"/>
        <v/>
      </c>
      <c r="M456" s="281" t="str">
        <f t="shared" si="73"/>
        <v/>
      </c>
      <c r="N456" s="284" t="str">
        <f t="shared" si="74"/>
        <v/>
      </c>
      <c r="O456" t="str">
        <f>IF($A456="","",IFERROR(INDEX(Prices[Category],MATCH($A456,Prices[Key],0)),"Uncategorized"))</f>
        <v/>
      </c>
      <c r="P456" s="285" t="str">
        <f t="shared" si="75"/>
        <v/>
      </c>
      <c r="Q456" s="285" t="str">
        <f t="shared" si="76"/>
        <v/>
      </c>
    </row>
    <row r="457" spans="1:17" ht="15" customHeight="1" x14ac:dyDescent="0.2">
      <c r="A457" s="238" t="str">
        <f>IFERROR(INDEX('All Ticker P&amp;L'!$A$2:$A$1001,MATCH(ROWS($A$2:A457),'All Ticker P&amp;L'!$N$2:$N$1001,0)),"")</f>
        <v/>
      </c>
      <c r="B457" s="238" t="str">
        <f t="shared" si="68"/>
        <v/>
      </c>
      <c r="C457" s="238" t="str">
        <f t="shared" si="69"/>
        <v/>
      </c>
      <c r="D457" s="238" t="str">
        <f t="shared" si="70"/>
        <v/>
      </c>
      <c r="E457" s="259" t="str">
        <f>IF($A457="","",SUMIFS(Txn[Signed Units],Txn[Key],$A457))</f>
        <v/>
      </c>
      <c r="F457" s="281" t="str">
        <f>IF($A457="","",SUMIFS(Transactions!$N:$N,Transactions!$L:$L,$A457,Transactions!$U:$U,1))</f>
        <v/>
      </c>
      <c r="G457" s="282" t="str">
        <f>IF($A457="","",IFERROR(F457/SUMIFS(Transactions!$D:$D,Transactions!$L:$L,$A457,Transactions!$U:$U,1,Transactions!$A:$A,1),0))</f>
        <v/>
      </c>
      <c r="H457" s="281" t="str">
        <f>IF($A457="","",SUMIFS(Transactions!$O:$O,Transactions!$L:$L,$A457,Transactions!$U:$U,1))</f>
        <v/>
      </c>
      <c r="I457" s="282" t="str">
        <f>IF($A457="","",IFERROR(INDEX(Prices[Current Price],MATCH($A457,Prices[Key],0)),0))</f>
        <v/>
      </c>
      <c r="J457" s="283" t="str">
        <f>IF($A457="","",IFERROR(INDEX(Prices[FX to SGD],MATCH($A457,Prices[Key],0)),1))</f>
        <v/>
      </c>
      <c r="K457" s="281" t="str">
        <f t="shared" si="71"/>
        <v/>
      </c>
      <c r="L457" s="281" t="str">
        <f t="shared" si="72"/>
        <v/>
      </c>
      <c r="M457" s="281" t="str">
        <f t="shared" si="73"/>
        <v/>
      </c>
      <c r="N457" s="284" t="str">
        <f t="shared" si="74"/>
        <v/>
      </c>
      <c r="O457" t="str">
        <f>IF($A457="","",IFERROR(INDEX(Prices[Category],MATCH($A457,Prices[Key],0)),"Uncategorized"))</f>
        <v/>
      </c>
      <c r="P457" s="285" t="str">
        <f t="shared" si="75"/>
        <v/>
      </c>
      <c r="Q457" s="285" t="str">
        <f t="shared" si="76"/>
        <v/>
      </c>
    </row>
    <row r="458" spans="1:17" ht="15" customHeight="1" x14ac:dyDescent="0.2">
      <c r="A458" s="238" t="str">
        <f>IFERROR(INDEX('All Ticker P&amp;L'!$A$2:$A$1001,MATCH(ROWS($A$2:A458),'All Ticker P&amp;L'!$N$2:$N$1001,0)),"")</f>
        <v/>
      </c>
      <c r="B458" s="238" t="str">
        <f t="shared" si="68"/>
        <v/>
      </c>
      <c r="C458" s="238" t="str">
        <f t="shared" si="69"/>
        <v/>
      </c>
      <c r="D458" s="238" t="str">
        <f t="shared" si="70"/>
        <v/>
      </c>
      <c r="E458" s="259" t="str">
        <f>IF($A458="","",SUMIFS(Txn[Signed Units],Txn[Key],$A458))</f>
        <v/>
      </c>
      <c r="F458" s="281" t="str">
        <f>IF($A458="","",SUMIFS(Transactions!$N:$N,Transactions!$L:$L,$A458,Transactions!$U:$U,1))</f>
        <v/>
      </c>
      <c r="G458" s="282" t="str">
        <f>IF($A458="","",IFERROR(F458/SUMIFS(Transactions!$D:$D,Transactions!$L:$L,$A458,Transactions!$U:$U,1,Transactions!$A:$A,1),0))</f>
        <v/>
      </c>
      <c r="H458" s="281" t="str">
        <f>IF($A458="","",SUMIFS(Transactions!$O:$O,Transactions!$L:$L,$A458,Transactions!$U:$U,1))</f>
        <v/>
      </c>
      <c r="I458" s="282" t="str">
        <f>IF($A458="","",IFERROR(INDEX(Prices[Current Price],MATCH($A458,Prices[Key],0)),0))</f>
        <v/>
      </c>
      <c r="J458" s="283" t="str">
        <f>IF($A458="","",IFERROR(INDEX(Prices[FX to SGD],MATCH($A458,Prices[Key],0)),1))</f>
        <v/>
      </c>
      <c r="K458" s="281" t="str">
        <f t="shared" si="71"/>
        <v/>
      </c>
      <c r="L458" s="281" t="str">
        <f t="shared" si="72"/>
        <v/>
      </c>
      <c r="M458" s="281" t="str">
        <f t="shared" si="73"/>
        <v/>
      </c>
      <c r="N458" s="284" t="str">
        <f t="shared" si="74"/>
        <v/>
      </c>
      <c r="O458" t="str">
        <f>IF($A458="","",IFERROR(INDEX(Prices[Category],MATCH($A458,Prices[Key],0)),"Uncategorized"))</f>
        <v/>
      </c>
      <c r="P458" s="285" t="str">
        <f t="shared" si="75"/>
        <v/>
      </c>
      <c r="Q458" s="285" t="str">
        <f t="shared" si="76"/>
        <v/>
      </c>
    </row>
    <row r="459" spans="1:17" ht="15" customHeight="1" x14ac:dyDescent="0.2">
      <c r="A459" s="238" t="str">
        <f>IFERROR(INDEX('All Ticker P&amp;L'!$A$2:$A$1001,MATCH(ROWS($A$2:A459),'All Ticker P&amp;L'!$N$2:$N$1001,0)),"")</f>
        <v/>
      </c>
      <c r="B459" s="238" t="str">
        <f t="shared" si="68"/>
        <v/>
      </c>
      <c r="C459" s="238" t="str">
        <f t="shared" si="69"/>
        <v/>
      </c>
      <c r="D459" s="238" t="str">
        <f t="shared" si="70"/>
        <v/>
      </c>
      <c r="E459" s="259" t="str">
        <f>IF($A459="","",SUMIFS(Txn[Signed Units],Txn[Key],$A459))</f>
        <v/>
      </c>
      <c r="F459" s="281" t="str">
        <f>IF($A459="","",SUMIFS(Transactions!$N:$N,Transactions!$L:$L,$A459,Transactions!$U:$U,1))</f>
        <v/>
      </c>
      <c r="G459" s="282" t="str">
        <f>IF($A459="","",IFERROR(F459/SUMIFS(Transactions!$D:$D,Transactions!$L:$L,$A459,Transactions!$U:$U,1,Transactions!$A:$A,1),0))</f>
        <v/>
      </c>
      <c r="H459" s="281" t="str">
        <f>IF($A459="","",SUMIFS(Transactions!$O:$O,Transactions!$L:$L,$A459,Transactions!$U:$U,1))</f>
        <v/>
      </c>
      <c r="I459" s="282" t="str">
        <f>IF($A459="","",IFERROR(INDEX(Prices[Current Price],MATCH($A459,Prices[Key],0)),0))</f>
        <v/>
      </c>
      <c r="J459" s="283" t="str">
        <f>IF($A459="","",IFERROR(INDEX(Prices[FX to SGD],MATCH($A459,Prices[Key],0)),1))</f>
        <v/>
      </c>
      <c r="K459" s="281" t="str">
        <f t="shared" si="71"/>
        <v/>
      </c>
      <c r="L459" s="281" t="str">
        <f t="shared" si="72"/>
        <v/>
      </c>
      <c r="M459" s="281" t="str">
        <f t="shared" si="73"/>
        <v/>
      </c>
      <c r="N459" s="284" t="str">
        <f t="shared" si="74"/>
        <v/>
      </c>
      <c r="O459" t="str">
        <f>IF($A459="","",IFERROR(INDEX(Prices[Category],MATCH($A459,Prices[Key],0)),"Uncategorized"))</f>
        <v/>
      </c>
      <c r="P459" s="285" t="str">
        <f t="shared" si="75"/>
        <v/>
      </c>
      <c r="Q459" s="285" t="str">
        <f t="shared" si="76"/>
        <v/>
      </c>
    </row>
    <row r="460" spans="1:17" ht="15" customHeight="1" x14ac:dyDescent="0.2">
      <c r="A460" s="238" t="str">
        <f>IFERROR(INDEX('All Ticker P&amp;L'!$A$2:$A$1001,MATCH(ROWS($A$2:A460),'All Ticker P&amp;L'!$N$2:$N$1001,0)),"")</f>
        <v/>
      </c>
      <c r="B460" s="238" t="str">
        <f t="shared" si="68"/>
        <v/>
      </c>
      <c r="C460" s="238" t="str">
        <f t="shared" si="69"/>
        <v/>
      </c>
      <c r="D460" s="238" t="str">
        <f t="shared" si="70"/>
        <v/>
      </c>
      <c r="E460" s="259" t="str">
        <f>IF($A460="","",SUMIFS(Txn[Signed Units],Txn[Key],$A460))</f>
        <v/>
      </c>
      <c r="F460" s="281" t="str">
        <f>IF($A460="","",SUMIFS(Transactions!$N:$N,Transactions!$L:$L,$A460,Transactions!$U:$U,1))</f>
        <v/>
      </c>
      <c r="G460" s="282" t="str">
        <f>IF($A460="","",IFERROR(F460/SUMIFS(Transactions!$D:$D,Transactions!$L:$L,$A460,Transactions!$U:$U,1,Transactions!$A:$A,1),0))</f>
        <v/>
      </c>
      <c r="H460" s="281" t="str">
        <f>IF($A460="","",SUMIFS(Transactions!$O:$O,Transactions!$L:$L,$A460,Transactions!$U:$U,1))</f>
        <v/>
      </c>
      <c r="I460" s="282" t="str">
        <f>IF($A460="","",IFERROR(INDEX(Prices[Current Price],MATCH($A460,Prices[Key],0)),0))</f>
        <v/>
      </c>
      <c r="J460" s="283" t="str">
        <f>IF($A460="","",IFERROR(INDEX(Prices[FX to SGD],MATCH($A460,Prices[Key],0)),1))</f>
        <v/>
      </c>
      <c r="K460" s="281" t="str">
        <f t="shared" si="71"/>
        <v/>
      </c>
      <c r="L460" s="281" t="str">
        <f t="shared" si="72"/>
        <v/>
      </c>
      <c r="M460" s="281" t="str">
        <f t="shared" si="73"/>
        <v/>
      </c>
      <c r="N460" s="284" t="str">
        <f t="shared" si="74"/>
        <v/>
      </c>
      <c r="O460" t="str">
        <f>IF($A460="","",IFERROR(INDEX(Prices[Category],MATCH($A460,Prices[Key],0)),"Uncategorized"))</f>
        <v/>
      </c>
      <c r="P460" s="285" t="str">
        <f t="shared" si="75"/>
        <v/>
      </c>
      <c r="Q460" s="285" t="str">
        <f t="shared" si="76"/>
        <v/>
      </c>
    </row>
    <row r="461" spans="1:17" ht="15" customHeight="1" x14ac:dyDescent="0.2">
      <c r="A461" s="238" t="str">
        <f>IFERROR(INDEX('All Ticker P&amp;L'!$A$2:$A$1001,MATCH(ROWS($A$2:A461),'All Ticker P&amp;L'!$N$2:$N$1001,0)),"")</f>
        <v/>
      </c>
      <c r="B461" s="238" t="str">
        <f t="shared" si="68"/>
        <v/>
      </c>
      <c r="C461" s="238" t="str">
        <f t="shared" si="69"/>
        <v/>
      </c>
      <c r="D461" s="238" t="str">
        <f t="shared" si="70"/>
        <v/>
      </c>
      <c r="E461" s="259" t="str">
        <f>IF($A461="","",SUMIFS(Txn[Signed Units],Txn[Key],$A461))</f>
        <v/>
      </c>
      <c r="F461" s="281" t="str">
        <f>IF($A461="","",SUMIFS(Transactions!$N:$N,Transactions!$L:$L,$A461,Transactions!$U:$U,1))</f>
        <v/>
      </c>
      <c r="G461" s="282" t="str">
        <f>IF($A461="","",IFERROR(F461/SUMIFS(Transactions!$D:$D,Transactions!$L:$L,$A461,Transactions!$U:$U,1,Transactions!$A:$A,1),0))</f>
        <v/>
      </c>
      <c r="H461" s="281" t="str">
        <f>IF($A461="","",SUMIFS(Transactions!$O:$O,Transactions!$L:$L,$A461,Transactions!$U:$U,1))</f>
        <v/>
      </c>
      <c r="I461" s="282" t="str">
        <f>IF($A461="","",IFERROR(INDEX(Prices[Current Price],MATCH($A461,Prices[Key],0)),0))</f>
        <v/>
      </c>
      <c r="J461" s="283" t="str">
        <f>IF($A461="","",IFERROR(INDEX(Prices[FX to SGD],MATCH($A461,Prices[Key],0)),1))</f>
        <v/>
      </c>
      <c r="K461" s="281" t="str">
        <f t="shared" si="71"/>
        <v/>
      </c>
      <c r="L461" s="281" t="str">
        <f t="shared" si="72"/>
        <v/>
      </c>
      <c r="M461" s="281" t="str">
        <f t="shared" si="73"/>
        <v/>
      </c>
      <c r="N461" s="284" t="str">
        <f t="shared" si="74"/>
        <v/>
      </c>
      <c r="O461" t="str">
        <f>IF($A461="","",IFERROR(INDEX(Prices[Category],MATCH($A461,Prices[Key],0)),"Uncategorized"))</f>
        <v/>
      </c>
      <c r="P461" s="285" t="str">
        <f t="shared" si="75"/>
        <v/>
      </c>
      <c r="Q461" s="285" t="str">
        <f t="shared" si="76"/>
        <v/>
      </c>
    </row>
    <row r="462" spans="1:17" ht="15" customHeight="1" x14ac:dyDescent="0.2">
      <c r="A462" s="238" t="str">
        <f>IFERROR(INDEX('All Ticker P&amp;L'!$A$2:$A$1001,MATCH(ROWS($A$2:A462),'All Ticker P&amp;L'!$N$2:$N$1001,0)),"")</f>
        <v/>
      </c>
      <c r="B462" s="238" t="str">
        <f t="shared" si="68"/>
        <v/>
      </c>
      <c r="C462" s="238" t="str">
        <f t="shared" si="69"/>
        <v/>
      </c>
      <c r="D462" s="238" t="str">
        <f t="shared" si="70"/>
        <v/>
      </c>
      <c r="E462" s="259" t="str">
        <f>IF($A462="","",SUMIFS(Txn[Signed Units],Txn[Key],$A462))</f>
        <v/>
      </c>
      <c r="F462" s="281" t="str">
        <f>IF($A462="","",SUMIFS(Transactions!$N:$N,Transactions!$L:$L,$A462,Transactions!$U:$U,1))</f>
        <v/>
      </c>
      <c r="G462" s="282" t="str">
        <f>IF($A462="","",IFERROR(F462/SUMIFS(Transactions!$D:$D,Transactions!$L:$L,$A462,Transactions!$U:$U,1,Transactions!$A:$A,1),0))</f>
        <v/>
      </c>
      <c r="H462" s="281" t="str">
        <f>IF($A462="","",SUMIFS(Transactions!$O:$O,Transactions!$L:$L,$A462,Transactions!$U:$U,1))</f>
        <v/>
      </c>
      <c r="I462" s="282" t="str">
        <f>IF($A462="","",IFERROR(INDEX(Prices[Current Price],MATCH($A462,Prices[Key],0)),0))</f>
        <v/>
      </c>
      <c r="J462" s="283" t="str">
        <f>IF($A462="","",IFERROR(INDEX(Prices[FX to SGD],MATCH($A462,Prices[Key],0)),1))</f>
        <v/>
      </c>
      <c r="K462" s="281" t="str">
        <f t="shared" si="71"/>
        <v/>
      </c>
      <c r="L462" s="281" t="str">
        <f t="shared" si="72"/>
        <v/>
      </c>
      <c r="M462" s="281" t="str">
        <f t="shared" si="73"/>
        <v/>
      </c>
      <c r="N462" s="284" t="str">
        <f t="shared" si="74"/>
        <v/>
      </c>
      <c r="O462" t="str">
        <f>IF($A462="","",IFERROR(INDEX(Prices[Category],MATCH($A462,Prices[Key],0)),"Uncategorized"))</f>
        <v/>
      </c>
      <c r="P462" s="285" t="str">
        <f t="shared" si="75"/>
        <v/>
      </c>
      <c r="Q462" s="285" t="str">
        <f t="shared" si="76"/>
        <v/>
      </c>
    </row>
    <row r="463" spans="1:17" ht="15" customHeight="1" x14ac:dyDescent="0.2">
      <c r="A463" s="238" t="str">
        <f>IFERROR(INDEX('All Ticker P&amp;L'!$A$2:$A$1001,MATCH(ROWS($A$2:A463),'All Ticker P&amp;L'!$N$2:$N$1001,0)),"")</f>
        <v/>
      </c>
      <c r="B463" s="238" t="str">
        <f t="shared" si="68"/>
        <v/>
      </c>
      <c r="C463" s="238" t="str">
        <f t="shared" si="69"/>
        <v/>
      </c>
      <c r="D463" s="238" t="str">
        <f t="shared" si="70"/>
        <v/>
      </c>
      <c r="E463" s="259" t="str">
        <f>IF($A463="","",SUMIFS(Txn[Signed Units],Txn[Key],$A463))</f>
        <v/>
      </c>
      <c r="F463" s="281" t="str">
        <f>IF($A463="","",SUMIFS(Transactions!$N:$N,Transactions!$L:$L,$A463,Transactions!$U:$U,1))</f>
        <v/>
      </c>
      <c r="G463" s="282" t="str">
        <f>IF($A463="","",IFERROR(F463/SUMIFS(Transactions!$D:$D,Transactions!$L:$L,$A463,Transactions!$U:$U,1,Transactions!$A:$A,1),0))</f>
        <v/>
      </c>
      <c r="H463" s="281" t="str">
        <f>IF($A463="","",SUMIFS(Transactions!$O:$O,Transactions!$L:$L,$A463,Transactions!$U:$U,1))</f>
        <v/>
      </c>
      <c r="I463" s="282" t="str">
        <f>IF($A463="","",IFERROR(INDEX(Prices[Current Price],MATCH($A463,Prices[Key],0)),0))</f>
        <v/>
      </c>
      <c r="J463" s="283" t="str">
        <f>IF($A463="","",IFERROR(INDEX(Prices[FX to SGD],MATCH($A463,Prices[Key],0)),1))</f>
        <v/>
      </c>
      <c r="K463" s="281" t="str">
        <f t="shared" si="71"/>
        <v/>
      </c>
      <c r="L463" s="281" t="str">
        <f t="shared" si="72"/>
        <v/>
      </c>
      <c r="M463" s="281" t="str">
        <f t="shared" si="73"/>
        <v/>
      </c>
      <c r="N463" s="284" t="str">
        <f t="shared" si="74"/>
        <v/>
      </c>
      <c r="O463" t="str">
        <f>IF($A463="","",IFERROR(INDEX(Prices[Category],MATCH($A463,Prices[Key],0)),"Uncategorized"))</f>
        <v/>
      </c>
      <c r="P463" s="285" t="str">
        <f t="shared" si="75"/>
        <v/>
      </c>
      <c r="Q463" s="285" t="str">
        <f t="shared" si="76"/>
        <v/>
      </c>
    </row>
    <row r="464" spans="1:17" ht="15" customHeight="1" x14ac:dyDescent="0.2">
      <c r="A464" s="238" t="str">
        <f>IFERROR(INDEX('All Ticker P&amp;L'!$A$2:$A$1001,MATCH(ROWS($A$2:A464),'All Ticker P&amp;L'!$N$2:$N$1001,0)),"")</f>
        <v/>
      </c>
      <c r="B464" s="238" t="str">
        <f t="shared" si="68"/>
        <v/>
      </c>
      <c r="C464" s="238" t="str">
        <f t="shared" si="69"/>
        <v/>
      </c>
      <c r="D464" s="238" t="str">
        <f t="shared" si="70"/>
        <v/>
      </c>
      <c r="E464" s="259" t="str">
        <f>IF($A464="","",SUMIFS(Txn[Signed Units],Txn[Key],$A464))</f>
        <v/>
      </c>
      <c r="F464" s="281" t="str">
        <f>IF($A464="","",SUMIFS(Transactions!$N:$N,Transactions!$L:$L,$A464,Transactions!$U:$U,1))</f>
        <v/>
      </c>
      <c r="G464" s="282" t="str">
        <f>IF($A464="","",IFERROR(F464/SUMIFS(Transactions!$D:$D,Transactions!$L:$L,$A464,Transactions!$U:$U,1,Transactions!$A:$A,1),0))</f>
        <v/>
      </c>
      <c r="H464" s="281" t="str">
        <f>IF($A464="","",SUMIFS(Transactions!$O:$O,Transactions!$L:$L,$A464,Transactions!$U:$U,1))</f>
        <v/>
      </c>
      <c r="I464" s="282" t="str">
        <f>IF($A464="","",IFERROR(INDEX(Prices[Current Price],MATCH($A464,Prices[Key],0)),0))</f>
        <v/>
      </c>
      <c r="J464" s="283" t="str">
        <f>IF($A464="","",IFERROR(INDEX(Prices[FX to SGD],MATCH($A464,Prices[Key],0)),1))</f>
        <v/>
      </c>
      <c r="K464" s="281" t="str">
        <f t="shared" si="71"/>
        <v/>
      </c>
      <c r="L464" s="281" t="str">
        <f t="shared" si="72"/>
        <v/>
      </c>
      <c r="M464" s="281" t="str">
        <f t="shared" si="73"/>
        <v/>
      </c>
      <c r="N464" s="284" t="str">
        <f t="shared" si="74"/>
        <v/>
      </c>
      <c r="O464" t="str">
        <f>IF($A464="","",IFERROR(INDEX(Prices[Category],MATCH($A464,Prices[Key],0)),"Uncategorized"))</f>
        <v/>
      </c>
      <c r="P464" s="285" t="str">
        <f t="shared" si="75"/>
        <v/>
      </c>
      <c r="Q464" s="285" t="str">
        <f t="shared" si="76"/>
        <v/>
      </c>
    </row>
    <row r="465" spans="1:17" ht="15" customHeight="1" x14ac:dyDescent="0.2">
      <c r="A465" s="238" t="str">
        <f>IFERROR(INDEX('All Ticker P&amp;L'!$A$2:$A$1001,MATCH(ROWS($A$2:A465),'All Ticker P&amp;L'!$N$2:$N$1001,0)),"")</f>
        <v/>
      </c>
      <c r="B465" s="238" t="str">
        <f t="shared" si="68"/>
        <v/>
      </c>
      <c r="C465" s="238" t="str">
        <f t="shared" si="69"/>
        <v/>
      </c>
      <c r="D465" s="238" t="str">
        <f t="shared" si="70"/>
        <v/>
      </c>
      <c r="E465" s="259" t="str">
        <f>IF($A465="","",SUMIFS(Txn[Signed Units],Txn[Key],$A465))</f>
        <v/>
      </c>
      <c r="F465" s="281" t="str">
        <f>IF($A465="","",SUMIFS(Transactions!$N:$N,Transactions!$L:$L,$A465,Transactions!$U:$U,1))</f>
        <v/>
      </c>
      <c r="G465" s="282" t="str">
        <f>IF($A465="","",IFERROR(F465/SUMIFS(Transactions!$D:$D,Transactions!$L:$L,$A465,Transactions!$U:$U,1,Transactions!$A:$A,1),0))</f>
        <v/>
      </c>
      <c r="H465" s="281" t="str">
        <f>IF($A465="","",SUMIFS(Transactions!$O:$O,Transactions!$L:$L,$A465,Transactions!$U:$U,1))</f>
        <v/>
      </c>
      <c r="I465" s="282" t="str">
        <f>IF($A465="","",IFERROR(INDEX(Prices[Current Price],MATCH($A465,Prices[Key],0)),0))</f>
        <v/>
      </c>
      <c r="J465" s="283" t="str">
        <f>IF($A465="","",IFERROR(INDEX(Prices[FX to SGD],MATCH($A465,Prices[Key],0)),1))</f>
        <v/>
      </c>
      <c r="K465" s="281" t="str">
        <f t="shared" si="71"/>
        <v/>
      </c>
      <c r="L465" s="281" t="str">
        <f t="shared" si="72"/>
        <v/>
      </c>
      <c r="M465" s="281" t="str">
        <f t="shared" si="73"/>
        <v/>
      </c>
      <c r="N465" s="284" t="str">
        <f t="shared" si="74"/>
        <v/>
      </c>
      <c r="O465" t="str">
        <f>IF($A465="","",IFERROR(INDEX(Prices[Category],MATCH($A465,Prices[Key],0)),"Uncategorized"))</f>
        <v/>
      </c>
      <c r="P465" s="285" t="str">
        <f t="shared" si="75"/>
        <v/>
      </c>
      <c r="Q465" s="285" t="str">
        <f t="shared" si="76"/>
        <v/>
      </c>
    </row>
    <row r="466" spans="1:17" ht="15" customHeight="1" x14ac:dyDescent="0.2">
      <c r="A466" s="238" t="str">
        <f>IFERROR(INDEX('All Ticker P&amp;L'!$A$2:$A$1001,MATCH(ROWS($A$2:A466),'All Ticker P&amp;L'!$N$2:$N$1001,0)),"")</f>
        <v/>
      </c>
      <c r="B466" s="238" t="str">
        <f t="shared" si="68"/>
        <v/>
      </c>
      <c r="C466" s="238" t="str">
        <f t="shared" si="69"/>
        <v/>
      </c>
      <c r="D466" s="238" t="str">
        <f t="shared" si="70"/>
        <v/>
      </c>
      <c r="E466" s="259" t="str">
        <f>IF($A466="","",SUMIFS(Txn[Signed Units],Txn[Key],$A466))</f>
        <v/>
      </c>
      <c r="F466" s="281" t="str">
        <f>IF($A466="","",SUMIFS(Transactions!$N:$N,Transactions!$L:$L,$A466,Transactions!$U:$U,1))</f>
        <v/>
      </c>
      <c r="G466" s="282" t="str">
        <f>IF($A466="","",IFERROR(F466/SUMIFS(Transactions!$D:$D,Transactions!$L:$L,$A466,Transactions!$U:$U,1,Transactions!$A:$A,1),0))</f>
        <v/>
      </c>
      <c r="H466" s="281" t="str">
        <f>IF($A466="","",SUMIFS(Transactions!$O:$O,Transactions!$L:$L,$A466,Transactions!$U:$U,1))</f>
        <v/>
      </c>
      <c r="I466" s="282" t="str">
        <f>IF($A466="","",IFERROR(INDEX(Prices[Current Price],MATCH($A466,Prices[Key],0)),0))</f>
        <v/>
      </c>
      <c r="J466" s="283" t="str">
        <f>IF($A466="","",IFERROR(INDEX(Prices[FX to SGD],MATCH($A466,Prices[Key],0)),1))</f>
        <v/>
      </c>
      <c r="K466" s="281" t="str">
        <f t="shared" si="71"/>
        <v/>
      </c>
      <c r="L466" s="281" t="str">
        <f t="shared" si="72"/>
        <v/>
      </c>
      <c r="M466" s="281" t="str">
        <f t="shared" si="73"/>
        <v/>
      </c>
      <c r="N466" s="284" t="str">
        <f t="shared" si="74"/>
        <v/>
      </c>
      <c r="O466" t="str">
        <f>IF($A466="","",IFERROR(INDEX(Prices[Category],MATCH($A466,Prices[Key],0)),"Uncategorized"))</f>
        <v/>
      </c>
      <c r="P466" s="285" t="str">
        <f t="shared" si="75"/>
        <v/>
      </c>
      <c r="Q466" s="285" t="str">
        <f t="shared" si="76"/>
        <v/>
      </c>
    </row>
    <row r="467" spans="1:17" ht="15" customHeight="1" x14ac:dyDescent="0.2">
      <c r="A467" s="238" t="str">
        <f>IFERROR(INDEX('All Ticker P&amp;L'!$A$2:$A$1001,MATCH(ROWS($A$2:A467),'All Ticker P&amp;L'!$N$2:$N$1001,0)),"")</f>
        <v/>
      </c>
      <c r="B467" s="238" t="str">
        <f t="shared" si="68"/>
        <v/>
      </c>
      <c r="C467" s="238" t="str">
        <f t="shared" si="69"/>
        <v/>
      </c>
      <c r="D467" s="238" t="str">
        <f t="shared" si="70"/>
        <v/>
      </c>
      <c r="E467" s="259" t="str">
        <f>IF($A467="","",SUMIFS(Txn[Signed Units],Txn[Key],$A467))</f>
        <v/>
      </c>
      <c r="F467" s="281" t="str">
        <f>IF($A467="","",SUMIFS(Transactions!$N:$N,Transactions!$L:$L,$A467,Transactions!$U:$U,1))</f>
        <v/>
      </c>
      <c r="G467" s="282" t="str">
        <f>IF($A467="","",IFERROR(F467/SUMIFS(Transactions!$D:$D,Transactions!$L:$L,$A467,Transactions!$U:$U,1,Transactions!$A:$A,1),0))</f>
        <v/>
      </c>
      <c r="H467" s="281" t="str">
        <f>IF($A467="","",SUMIFS(Transactions!$O:$O,Transactions!$L:$L,$A467,Transactions!$U:$U,1))</f>
        <v/>
      </c>
      <c r="I467" s="282" t="str">
        <f>IF($A467="","",IFERROR(INDEX(Prices[Current Price],MATCH($A467,Prices[Key],0)),0))</f>
        <v/>
      </c>
      <c r="J467" s="283" t="str">
        <f>IF($A467="","",IFERROR(INDEX(Prices[FX to SGD],MATCH($A467,Prices[Key],0)),1))</f>
        <v/>
      </c>
      <c r="K467" s="281" t="str">
        <f t="shared" si="71"/>
        <v/>
      </c>
      <c r="L467" s="281" t="str">
        <f t="shared" si="72"/>
        <v/>
      </c>
      <c r="M467" s="281" t="str">
        <f t="shared" si="73"/>
        <v/>
      </c>
      <c r="N467" s="284" t="str">
        <f t="shared" si="74"/>
        <v/>
      </c>
      <c r="O467" t="str">
        <f>IF($A467="","",IFERROR(INDEX(Prices[Category],MATCH($A467,Prices[Key],0)),"Uncategorized"))</f>
        <v/>
      </c>
      <c r="P467" s="285" t="str">
        <f t="shared" si="75"/>
        <v/>
      </c>
      <c r="Q467" s="285" t="str">
        <f t="shared" si="76"/>
        <v/>
      </c>
    </row>
    <row r="468" spans="1:17" ht="15" customHeight="1" x14ac:dyDescent="0.2">
      <c r="A468" s="238" t="str">
        <f>IFERROR(INDEX('All Ticker P&amp;L'!$A$2:$A$1001,MATCH(ROWS($A$2:A468),'All Ticker P&amp;L'!$N$2:$N$1001,0)),"")</f>
        <v/>
      </c>
      <c r="B468" s="238" t="str">
        <f t="shared" si="68"/>
        <v/>
      </c>
      <c r="C468" s="238" t="str">
        <f t="shared" si="69"/>
        <v/>
      </c>
      <c r="D468" s="238" t="str">
        <f t="shared" si="70"/>
        <v/>
      </c>
      <c r="E468" s="259" t="str">
        <f>IF($A468="","",SUMIFS(Txn[Signed Units],Txn[Key],$A468))</f>
        <v/>
      </c>
      <c r="F468" s="281" t="str">
        <f>IF($A468="","",SUMIFS(Transactions!$N:$N,Transactions!$L:$L,$A468,Transactions!$U:$U,1))</f>
        <v/>
      </c>
      <c r="G468" s="282" t="str">
        <f>IF($A468="","",IFERROR(F468/SUMIFS(Transactions!$D:$D,Transactions!$L:$L,$A468,Transactions!$U:$U,1,Transactions!$A:$A,1),0))</f>
        <v/>
      </c>
      <c r="H468" s="281" t="str">
        <f>IF($A468="","",SUMIFS(Transactions!$O:$O,Transactions!$L:$L,$A468,Transactions!$U:$U,1))</f>
        <v/>
      </c>
      <c r="I468" s="282" t="str">
        <f>IF($A468="","",IFERROR(INDEX(Prices[Current Price],MATCH($A468,Prices[Key],0)),0))</f>
        <v/>
      </c>
      <c r="J468" s="283" t="str">
        <f>IF($A468="","",IFERROR(INDEX(Prices[FX to SGD],MATCH($A468,Prices[Key],0)),1))</f>
        <v/>
      </c>
      <c r="K468" s="281" t="str">
        <f t="shared" si="71"/>
        <v/>
      </c>
      <c r="L468" s="281" t="str">
        <f t="shared" si="72"/>
        <v/>
      </c>
      <c r="M468" s="281" t="str">
        <f t="shared" si="73"/>
        <v/>
      </c>
      <c r="N468" s="284" t="str">
        <f t="shared" si="74"/>
        <v/>
      </c>
      <c r="O468" t="str">
        <f>IF($A468="","",IFERROR(INDEX(Prices[Category],MATCH($A468,Prices[Key],0)),"Uncategorized"))</f>
        <v/>
      </c>
      <c r="P468" s="285" t="str">
        <f t="shared" si="75"/>
        <v/>
      </c>
      <c r="Q468" s="285" t="str">
        <f t="shared" si="76"/>
        <v/>
      </c>
    </row>
    <row r="469" spans="1:17" ht="15" customHeight="1" x14ac:dyDescent="0.2">
      <c r="A469" s="238" t="str">
        <f>IFERROR(INDEX('All Ticker P&amp;L'!$A$2:$A$1001,MATCH(ROWS($A$2:A469),'All Ticker P&amp;L'!$N$2:$N$1001,0)),"")</f>
        <v/>
      </c>
      <c r="B469" s="238" t="str">
        <f t="shared" si="68"/>
        <v/>
      </c>
      <c r="C469" s="238" t="str">
        <f t="shared" si="69"/>
        <v/>
      </c>
      <c r="D469" s="238" t="str">
        <f t="shared" si="70"/>
        <v/>
      </c>
      <c r="E469" s="259" t="str">
        <f>IF($A469="","",SUMIFS(Txn[Signed Units],Txn[Key],$A469))</f>
        <v/>
      </c>
      <c r="F469" s="281" t="str">
        <f>IF($A469="","",SUMIFS(Transactions!$N:$N,Transactions!$L:$L,$A469,Transactions!$U:$U,1))</f>
        <v/>
      </c>
      <c r="G469" s="282" t="str">
        <f>IF($A469="","",IFERROR(F469/SUMIFS(Transactions!$D:$D,Transactions!$L:$L,$A469,Transactions!$U:$U,1,Transactions!$A:$A,1),0))</f>
        <v/>
      </c>
      <c r="H469" s="281" t="str">
        <f>IF($A469="","",SUMIFS(Transactions!$O:$O,Transactions!$L:$L,$A469,Transactions!$U:$U,1))</f>
        <v/>
      </c>
      <c r="I469" s="282" t="str">
        <f>IF($A469="","",IFERROR(INDEX(Prices[Current Price],MATCH($A469,Prices[Key],0)),0))</f>
        <v/>
      </c>
      <c r="J469" s="283" t="str">
        <f>IF($A469="","",IFERROR(INDEX(Prices[FX to SGD],MATCH($A469,Prices[Key],0)),1))</f>
        <v/>
      </c>
      <c r="K469" s="281" t="str">
        <f t="shared" si="71"/>
        <v/>
      </c>
      <c r="L469" s="281" t="str">
        <f t="shared" si="72"/>
        <v/>
      </c>
      <c r="M469" s="281" t="str">
        <f t="shared" si="73"/>
        <v/>
      </c>
      <c r="N469" s="284" t="str">
        <f t="shared" si="74"/>
        <v/>
      </c>
      <c r="O469" t="str">
        <f>IF($A469="","",IFERROR(INDEX(Prices[Category],MATCH($A469,Prices[Key],0)),"Uncategorized"))</f>
        <v/>
      </c>
      <c r="P469" s="285" t="str">
        <f t="shared" si="75"/>
        <v/>
      </c>
      <c r="Q469" s="285" t="str">
        <f t="shared" si="76"/>
        <v/>
      </c>
    </row>
    <row r="470" spans="1:17" ht="15" customHeight="1" x14ac:dyDescent="0.2">
      <c r="A470" s="238" t="str">
        <f>IFERROR(INDEX('All Ticker P&amp;L'!$A$2:$A$1001,MATCH(ROWS($A$2:A470),'All Ticker P&amp;L'!$N$2:$N$1001,0)),"")</f>
        <v/>
      </c>
      <c r="B470" s="238" t="str">
        <f t="shared" si="68"/>
        <v/>
      </c>
      <c r="C470" s="238" t="str">
        <f t="shared" si="69"/>
        <v/>
      </c>
      <c r="D470" s="238" t="str">
        <f t="shared" si="70"/>
        <v/>
      </c>
      <c r="E470" s="259" t="str">
        <f>IF($A470="","",SUMIFS(Txn[Signed Units],Txn[Key],$A470))</f>
        <v/>
      </c>
      <c r="F470" s="281" t="str">
        <f>IF($A470="","",SUMIFS(Transactions!$N:$N,Transactions!$L:$L,$A470,Transactions!$U:$U,1))</f>
        <v/>
      </c>
      <c r="G470" s="282" t="str">
        <f>IF($A470="","",IFERROR(F470/SUMIFS(Transactions!$D:$D,Transactions!$L:$L,$A470,Transactions!$U:$U,1,Transactions!$A:$A,1),0))</f>
        <v/>
      </c>
      <c r="H470" s="281" t="str">
        <f>IF($A470="","",SUMIFS(Transactions!$O:$O,Transactions!$L:$L,$A470,Transactions!$U:$U,1))</f>
        <v/>
      </c>
      <c r="I470" s="282" t="str">
        <f>IF($A470="","",IFERROR(INDEX(Prices[Current Price],MATCH($A470,Prices[Key],0)),0))</f>
        <v/>
      </c>
      <c r="J470" s="283" t="str">
        <f>IF($A470="","",IFERROR(INDEX(Prices[FX to SGD],MATCH($A470,Prices[Key],0)),1))</f>
        <v/>
      </c>
      <c r="K470" s="281" t="str">
        <f t="shared" si="71"/>
        <v/>
      </c>
      <c r="L470" s="281" t="str">
        <f t="shared" si="72"/>
        <v/>
      </c>
      <c r="M470" s="281" t="str">
        <f t="shared" si="73"/>
        <v/>
      </c>
      <c r="N470" s="284" t="str">
        <f t="shared" si="74"/>
        <v/>
      </c>
      <c r="O470" t="str">
        <f>IF($A470="","",IFERROR(INDEX(Prices[Category],MATCH($A470,Prices[Key],0)),"Uncategorized"))</f>
        <v/>
      </c>
      <c r="P470" s="285" t="str">
        <f t="shared" si="75"/>
        <v/>
      </c>
      <c r="Q470" s="285" t="str">
        <f t="shared" si="76"/>
        <v/>
      </c>
    </row>
    <row r="471" spans="1:17" ht="15" customHeight="1" x14ac:dyDescent="0.2">
      <c r="A471" s="238" t="str">
        <f>IFERROR(INDEX('All Ticker P&amp;L'!$A$2:$A$1001,MATCH(ROWS($A$2:A471),'All Ticker P&amp;L'!$N$2:$N$1001,0)),"")</f>
        <v/>
      </c>
      <c r="B471" s="238" t="str">
        <f t="shared" si="68"/>
        <v/>
      </c>
      <c r="C471" s="238" t="str">
        <f t="shared" si="69"/>
        <v/>
      </c>
      <c r="D471" s="238" t="str">
        <f t="shared" si="70"/>
        <v/>
      </c>
      <c r="E471" s="259" t="str">
        <f>IF($A471="","",SUMIFS(Txn[Signed Units],Txn[Key],$A471))</f>
        <v/>
      </c>
      <c r="F471" s="281" t="str">
        <f>IF($A471="","",SUMIFS(Transactions!$N:$N,Transactions!$L:$L,$A471,Transactions!$U:$U,1))</f>
        <v/>
      </c>
      <c r="G471" s="282" t="str">
        <f>IF($A471="","",IFERROR(F471/SUMIFS(Transactions!$D:$D,Transactions!$L:$L,$A471,Transactions!$U:$U,1,Transactions!$A:$A,1),0))</f>
        <v/>
      </c>
      <c r="H471" s="281" t="str">
        <f>IF($A471="","",SUMIFS(Transactions!$O:$O,Transactions!$L:$L,$A471,Transactions!$U:$U,1))</f>
        <v/>
      </c>
      <c r="I471" s="282" t="str">
        <f>IF($A471="","",IFERROR(INDEX(Prices[Current Price],MATCH($A471,Prices[Key],0)),0))</f>
        <v/>
      </c>
      <c r="J471" s="283" t="str">
        <f>IF($A471="","",IFERROR(INDEX(Prices[FX to SGD],MATCH($A471,Prices[Key],0)),1))</f>
        <v/>
      </c>
      <c r="K471" s="281" t="str">
        <f t="shared" si="71"/>
        <v/>
      </c>
      <c r="L471" s="281" t="str">
        <f t="shared" si="72"/>
        <v/>
      </c>
      <c r="M471" s="281" t="str">
        <f t="shared" si="73"/>
        <v/>
      </c>
      <c r="N471" s="284" t="str">
        <f t="shared" si="74"/>
        <v/>
      </c>
      <c r="O471" t="str">
        <f>IF($A471="","",IFERROR(INDEX(Prices[Category],MATCH($A471,Prices[Key],0)),"Uncategorized"))</f>
        <v/>
      </c>
      <c r="P471" s="285" t="str">
        <f t="shared" si="75"/>
        <v/>
      </c>
      <c r="Q471" s="285" t="str">
        <f t="shared" si="76"/>
        <v/>
      </c>
    </row>
    <row r="472" spans="1:17" ht="15" customHeight="1" x14ac:dyDescent="0.2">
      <c r="A472" s="238" t="str">
        <f>IFERROR(INDEX('All Ticker P&amp;L'!$A$2:$A$1001,MATCH(ROWS($A$2:A472),'All Ticker P&amp;L'!$N$2:$N$1001,0)),"")</f>
        <v/>
      </c>
      <c r="B472" s="238" t="str">
        <f t="shared" si="68"/>
        <v/>
      </c>
      <c r="C472" s="238" t="str">
        <f t="shared" si="69"/>
        <v/>
      </c>
      <c r="D472" s="238" t="str">
        <f t="shared" si="70"/>
        <v/>
      </c>
      <c r="E472" s="259" t="str">
        <f>IF($A472="","",SUMIFS(Txn[Signed Units],Txn[Key],$A472))</f>
        <v/>
      </c>
      <c r="F472" s="281" t="str">
        <f>IF($A472="","",SUMIFS(Transactions!$N:$N,Transactions!$L:$L,$A472,Transactions!$U:$U,1))</f>
        <v/>
      </c>
      <c r="G472" s="282" t="str">
        <f>IF($A472="","",IFERROR(F472/SUMIFS(Transactions!$D:$D,Transactions!$L:$L,$A472,Transactions!$U:$U,1,Transactions!$A:$A,1),0))</f>
        <v/>
      </c>
      <c r="H472" s="281" t="str">
        <f>IF($A472="","",SUMIFS(Transactions!$O:$O,Transactions!$L:$L,$A472,Transactions!$U:$U,1))</f>
        <v/>
      </c>
      <c r="I472" s="282" t="str">
        <f>IF($A472="","",IFERROR(INDEX(Prices[Current Price],MATCH($A472,Prices[Key],0)),0))</f>
        <v/>
      </c>
      <c r="J472" s="283" t="str">
        <f>IF($A472="","",IFERROR(INDEX(Prices[FX to SGD],MATCH($A472,Prices[Key],0)),1))</f>
        <v/>
      </c>
      <c r="K472" s="281" t="str">
        <f t="shared" si="71"/>
        <v/>
      </c>
      <c r="L472" s="281" t="str">
        <f t="shared" si="72"/>
        <v/>
      </c>
      <c r="M472" s="281" t="str">
        <f t="shared" si="73"/>
        <v/>
      </c>
      <c r="N472" s="284" t="str">
        <f t="shared" si="74"/>
        <v/>
      </c>
      <c r="O472" t="str">
        <f>IF($A472="","",IFERROR(INDEX(Prices[Category],MATCH($A472,Prices[Key],0)),"Uncategorized"))</f>
        <v/>
      </c>
      <c r="P472" s="285" t="str">
        <f t="shared" si="75"/>
        <v/>
      </c>
      <c r="Q472" s="285" t="str">
        <f t="shared" si="76"/>
        <v/>
      </c>
    </row>
    <row r="473" spans="1:17" ht="15" customHeight="1" x14ac:dyDescent="0.2">
      <c r="A473" s="238" t="str">
        <f>IFERROR(INDEX('All Ticker P&amp;L'!$A$2:$A$1001,MATCH(ROWS($A$2:A473),'All Ticker P&amp;L'!$N$2:$N$1001,0)),"")</f>
        <v/>
      </c>
      <c r="B473" s="238" t="str">
        <f t="shared" si="68"/>
        <v/>
      </c>
      <c r="C473" s="238" t="str">
        <f t="shared" si="69"/>
        <v/>
      </c>
      <c r="D473" s="238" t="str">
        <f t="shared" si="70"/>
        <v/>
      </c>
      <c r="E473" s="259" t="str">
        <f>IF($A473="","",SUMIFS(Txn[Signed Units],Txn[Key],$A473))</f>
        <v/>
      </c>
      <c r="F473" s="281" t="str">
        <f>IF($A473="","",SUMIFS(Transactions!$N:$N,Transactions!$L:$L,$A473,Transactions!$U:$U,1))</f>
        <v/>
      </c>
      <c r="G473" s="282" t="str">
        <f>IF($A473="","",IFERROR(F473/SUMIFS(Transactions!$D:$D,Transactions!$L:$L,$A473,Transactions!$U:$U,1,Transactions!$A:$A,1),0))</f>
        <v/>
      </c>
      <c r="H473" s="281" t="str">
        <f>IF($A473="","",SUMIFS(Transactions!$O:$O,Transactions!$L:$L,$A473,Transactions!$U:$U,1))</f>
        <v/>
      </c>
      <c r="I473" s="282" t="str">
        <f>IF($A473="","",IFERROR(INDEX(Prices[Current Price],MATCH($A473,Prices[Key],0)),0))</f>
        <v/>
      </c>
      <c r="J473" s="283" t="str">
        <f>IF($A473="","",IFERROR(INDEX(Prices[FX to SGD],MATCH($A473,Prices[Key],0)),1))</f>
        <v/>
      </c>
      <c r="K473" s="281" t="str">
        <f t="shared" si="71"/>
        <v/>
      </c>
      <c r="L473" s="281" t="str">
        <f t="shared" si="72"/>
        <v/>
      </c>
      <c r="M473" s="281" t="str">
        <f t="shared" si="73"/>
        <v/>
      </c>
      <c r="N473" s="284" t="str">
        <f t="shared" si="74"/>
        <v/>
      </c>
      <c r="O473" t="str">
        <f>IF($A473="","",IFERROR(INDEX(Prices[Category],MATCH($A473,Prices[Key],0)),"Uncategorized"))</f>
        <v/>
      </c>
      <c r="P473" s="285" t="str">
        <f t="shared" si="75"/>
        <v/>
      </c>
      <c r="Q473" s="285" t="str">
        <f t="shared" si="76"/>
        <v/>
      </c>
    </row>
    <row r="474" spans="1:17" ht="15" customHeight="1" x14ac:dyDescent="0.2">
      <c r="A474" s="238" t="str">
        <f>IFERROR(INDEX('All Ticker P&amp;L'!$A$2:$A$1001,MATCH(ROWS($A$2:A474),'All Ticker P&amp;L'!$N$2:$N$1001,0)),"")</f>
        <v/>
      </c>
      <c r="B474" s="238" t="str">
        <f t="shared" si="68"/>
        <v/>
      </c>
      <c r="C474" s="238" t="str">
        <f t="shared" si="69"/>
        <v/>
      </c>
      <c r="D474" s="238" t="str">
        <f t="shared" si="70"/>
        <v/>
      </c>
      <c r="E474" s="259" t="str">
        <f>IF($A474="","",SUMIFS(Txn[Signed Units],Txn[Key],$A474))</f>
        <v/>
      </c>
      <c r="F474" s="281" t="str">
        <f>IF($A474="","",SUMIFS(Transactions!$N:$N,Transactions!$L:$L,$A474,Transactions!$U:$U,1))</f>
        <v/>
      </c>
      <c r="G474" s="282" t="str">
        <f>IF($A474="","",IFERROR(F474/SUMIFS(Transactions!$D:$D,Transactions!$L:$L,$A474,Transactions!$U:$U,1,Transactions!$A:$A,1),0))</f>
        <v/>
      </c>
      <c r="H474" s="281" t="str">
        <f>IF($A474="","",SUMIFS(Transactions!$O:$O,Transactions!$L:$L,$A474,Transactions!$U:$U,1))</f>
        <v/>
      </c>
      <c r="I474" s="282" t="str">
        <f>IF($A474="","",IFERROR(INDEX(Prices[Current Price],MATCH($A474,Prices[Key],0)),0))</f>
        <v/>
      </c>
      <c r="J474" s="283" t="str">
        <f>IF($A474="","",IFERROR(INDEX(Prices[FX to SGD],MATCH($A474,Prices[Key],0)),1))</f>
        <v/>
      </c>
      <c r="K474" s="281" t="str">
        <f t="shared" si="71"/>
        <v/>
      </c>
      <c r="L474" s="281" t="str">
        <f t="shared" si="72"/>
        <v/>
      </c>
      <c r="M474" s="281" t="str">
        <f t="shared" si="73"/>
        <v/>
      </c>
      <c r="N474" s="284" t="str">
        <f t="shared" si="74"/>
        <v/>
      </c>
      <c r="O474" t="str">
        <f>IF($A474="","",IFERROR(INDEX(Prices[Category],MATCH($A474,Prices[Key],0)),"Uncategorized"))</f>
        <v/>
      </c>
      <c r="P474" s="285" t="str">
        <f t="shared" si="75"/>
        <v/>
      </c>
      <c r="Q474" s="285" t="str">
        <f t="shared" si="76"/>
        <v/>
      </c>
    </row>
    <row r="475" spans="1:17" ht="15" customHeight="1" x14ac:dyDescent="0.2">
      <c r="A475" s="238" t="str">
        <f>IFERROR(INDEX('All Ticker P&amp;L'!$A$2:$A$1001,MATCH(ROWS($A$2:A475),'All Ticker P&amp;L'!$N$2:$N$1001,0)),"")</f>
        <v/>
      </c>
      <c r="B475" s="238" t="str">
        <f t="shared" si="68"/>
        <v/>
      </c>
      <c r="C475" s="238" t="str">
        <f t="shared" si="69"/>
        <v/>
      </c>
      <c r="D475" s="238" t="str">
        <f t="shared" si="70"/>
        <v/>
      </c>
      <c r="E475" s="259" t="str">
        <f>IF($A475="","",SUMIFS(Txn[Signed Units],Txn[Key],$A475))</f>
        <v/>
      </c>
      <c r="F475" s="281" t="str">
        <f>IF($A475="","",SUMIFS(Transactions!$N:$N,Transactions!$L:$L,$A475,Transactions!$U:$U,1))</f>
        <v/>
      </c>
      <c r="G475" s="282" t="str">
        <f>IF($A475="","",IFERROR(F475/SUMIFS(Transactions!$D:$D,Transactions!$L:$L,$A475,Transactions!$U:$U,1,Transactions!$A:$A,1),0))</f>
        <v/>
      </c>
      <c r="H475" s="281" t="str">
        <f>IF($A475="","",SUMIFS(Transactions!$O:$O,Transactions!$L:$L,$A475,Transactions!$U:$U,1))</f>
        <v/>
      </c>
      <c r="I475" s="282" t="str">
        <f>IF($A475="","",IFERROR(INDEX(Prices[Current Price],MATCH($A475,Prices[Key],0)),0))</f>
        <v/>
      </c>
      <c r="J475" s="283" t="str">
        <f>IF($A475="","",IFERROR(INDEX(Prices[FX to SGD],MATCH($A475,Prices[Key],0)),1))</f>
        <v/>
      </c>
      <c r="K475" s="281" t="str">
        <f t="shared" si="71"/>
        <v/>
      </c>
      <c r="L475" s="281" t="str">
        <f t="shared" si="72"/>
        <v/>
      </c>
      <c r="M475" s="281" t="str">
        <f t="shared" si="73"/>
        <v/>
      </c>
      <c r="N475" s="284" t="str">
        <f t="shared" si="74"/>
        <v/>
      </c>
      <c r="O475" t="str">
        <f>IF($A475="","",IFERROR(INDEX(Prices[Category],MATCH($A475,Prices[Key],0)),"Uncategorized"))</f>
        <v/>
      </c>
      <c r="P475" s="285" t="str">
        <f t="shared" si="75"/>
        <v/>
      </c>
      <c r="Q475" s="285" t="str">
        <f t="shared" si="76"/>
        <v/>
      </c>
    </row>
    <row r="476" spans="1:17" ht="15" customHeight="1" x14ac:dyDescent="0.2">
      <c r="A476" s="238" t="str">
        <f>IFERROR(INDEX('All Ticker P&amp;L'!$A$2:$A$1001,MATCH(ROWS($A$2:A476),'All Ticker P&amp;L'!$N$2:$N$1001,0)),"")</f>
        <v/>
      </c>
      <c r="B476" s="238" t="str">
        <f t="shared" si="68"/>
        <v/>
      </c>
      <c r="C476" s="238" t="str">
        <f t="shared" si="69"/>
        <v/>
      </c>
      <c r="D476" s="238" t="str">
        <f t="shared" si="70"/>
        <v/>
      </c>
      <c r="E476" s="259" t="str">
        <f>IF($A476="","",SUMIFS(Txn[Signed Units],Txn[Key],$A476))</f>
        <v/>
      </c>
      <c r="F476" s="281" t="str">
        <f>IF($A476="","",SUMIFS(Transactions!$N:$N,Transactions!$L:$L,$A476,Transactions!$U:$U,1))</f>
        <v/>
      </c>
      <c r="G476" s="282" t="str">
        <f>IF($A476="","",IFERROR(F476/SUMIFS(Transactions!$D:$D,Transactions!$L:$L,$A476,Transactions!$U:$U,1,Transactions!$A:$A,1),0))</f>
        <v/>
      </c>
      <c r="H476" s="281" t="str">
        <f>IF($A476="","",SUMIFS(Transactions!$O:$O,Transactions!$L:$L,$A476,Transactions!$U:$U,1))</f>
        <v/>
      </c>
      <c r="I476" s="282" t="str">
        <f>IF($A476="","",IFERROR(INDEX(Prices[Current Price],MATCH($A476,Prices[Key],0)),0))</f>
        <v/>
      </c>
      <c r="J476" s="283" t="str">
        <f>IF($A476="","",IFERROR(INDEX(Prices[FX to SGD],MATCH($A476,Prices[Key],0)),1))</f>
        <v/>
      </c>
      <c r="K476" s="281" t="str">
        <f t="shared" si="71"/>
        <v/>
      </c>
      <c r="L476" s="281" t="str">
        <f t="shared" si="72"/>
        <v/>
      </c>
      <c r="M476" s="281" t="str">
        <f t="shared" si="73"/>
        <v/>
      </c>
      <c r="N476" s="284" t="str">
        <f t="shared" si="74"/>
        <v/>
      </c>
      <c r="O476" t="str">
        <f>IF($A476="","",IFERROR(INDEX(Prices[Category],MATCH($A476,Prices[Key],0)),"Uncategorized"))</f>
        <v/>
      </c>
      <c r="P476" s="285" t="str">
        <f t="shared" si="75"/>
        <v/>
      </c>
      <c r="Q476" s="285" t="str">
        <f t="shared" si="76"/>
        <v/>
      </c>
    </row>
    <row r="477" spans="1:17" ht="15" customHeight="1" x14ac:dyDescent="0.2">
      <c r="A477" s="238" t="str">
        <f>IFERROR(INDEX('All Ticker P&amp;L'!$A$2:$A$1001,MATCH(ROWS($A$2:A477),'All Ticker P&amp;L'!$N$2:$N$1001,0)),"")</f>
        <v/>
      </c>
      <c r="B477" s="238" t="str">
        <f t="shared" si="68"/>
        <v/>
      </c>
      <c r="C477" s="238" t="str">
        <f t="shared" si="69"/>
        <v/>
      </c>
      <c r="D477" s="238" t="str">
        <f t="shared" si="70"/>
        <v/>
      </c>
      <c r="E477" s="259" t="str">
        <f>IF($A477="","",SUMIFS(Txn[Signed Units],Txn[Key],$A477))</f>
        <v/>
      </c>
      <c r="F477" s="281" t="str">
        <f>IF($A477="","",SUMIFS(Transactions!$N:$N,Transactions!$L:$L,$A477,Transactions!$U:$U,1))</f>
        <v/>
      </c>
      <c r="G477" s="282" t="str">
        <f>IF($A477="","",IFERROR(F477/SUMIFS(Transactions!$D:$D,Transactions!$L:$L,$A477,Transactions!$U:$U,1,Transactions!$A:$A,1),0))</f>
        <v/>
      </c>
      <c r="H477" s="281" t="str">
        <f>IF($A477="","",SUMIFS(Transactions!$O:$O,Transactions!$L:$L,$A477,Transactions!$U:$U,1))</f>
        <v/>
      </c>
      <c r="I477" s="282" t="str">
        <f>IF($A477="","",IFERROR(INDEX(Prices[Current Price],MATCH($A477,Prices[Key],0)),0))</f>
        <v/>
      </c>
      <c r="J477" s="283" t="str">
        <f>IF($A477="","",IFERROR(INDEX(Prices[FX to SGD],MATCH($A477,Prices[Key],0)),1))</f>
        <v/>
      </c>
      <c r="K477" s="281" t="str">
        <f t="shared" si="71"/>
        <v/>
      </c>
      <c r="L477" s="281" t="str">
        <f t="shared" si="72"/>
        <v/>
      </c>
      <c r="M477" s="281" t="str">
        <f t="shared" si="73"/>
        <v/>
      </c>
      <c r="N477" s="284" t="str">
        <f t="shared" si="74"/>
        <v/>
      </c>
      <c r="O477" t="str">
        <f>IF($A477="","",IFERROR(INDEX(Prices[Category],MATCH($A477,Prices[Key],0)),"Uncategorized"))</f>
        <v/>
      </c>
      <c r="P477" s="285" t="str">
        <f t="shared" si="75"/>
        <v/>
      </c>
      <c r="Q477" s="285" t="str">
        <f t="shared" si="76"/>
        <v/>
      </c>
    </row>
    <row r="478" spans="1:17" ht="15" customHeight="1" x14ac:dyDescent="0.2">
      <c r="A478" s="238" t="str">
        <f>IFERROR(INDEX('All Ticker P&amp;L'!$A$2:$A$1001,MATCH(ROWS($A$2:A478),'All Ticker P&amp;L'!$N$2:$N$1001,0)),"")</f>
        <v/>
      </c>
      <c r="B478" s="238" t="str">
        <f t="shared" si="68"/>
        <v/>
      </c>
      <c r="C478" s="238" t="str">
        <f t="shared" si="69"/>
        <v/>
      </c>
      <c r="D478" s="238" t="str">
        <f t="shared" si="70"/>
        <v/>
      </c>
      <c r="E478" s="259" t="str">
        <f>IF($A478="","",SUMIFS(Txn[Signed Units],Txn[Key],$A478))</f>
        <v/>
      </c>
      <c r="F478" s="281" t="str">
        <f>IF($A478="","",SUMIFS(Transactions!$N:$N,Transactions!$L:$L,$A478,Transactions!$U:$U,1))</f>
        <v/>
      </c>
      <c r="G478" s="282" t="str">
        <f>IF($A478="","",IFERROR(F478/SUMIFS(Transactions!$D:$D,Transactions!$L:$L,$A478,Transactions!$U:$U,1,Transactions!$A:$A,1),0))</f>
        <v/>
      </c>
      <c r="H478" s="281" t="str">
        <f>IF($A478="","",SUMIFS(Transactions!$O:$O,Transactions!$L:$L,$A478,Transactions!$U:$U,1))</f>
        <v/>
      </c>
      <c r="I478" s="282" t="str">
        <f>IF($A478="","",IFERROR(INDEX(Prices[Current Price],MATCH($A478,Prices[Key],0)),0))</f>
        <v/>
      </c>
      <c r="J478" s="283" t="str">
        <f>IF($A478="","",IFERROR(INDEX(Prices[FX to SGD],MATCH($A478,Prices[Key],0)),1))</f>
        <v/>
      </c>
      <c r="K478" s="281" t="str">
        <f t="shared" si="71"/>
        <v/>
      </c>
      <c r="L478" s="281" t="str">
        <f t="shared" si="72"/>
        <v/>
      </c>
      <c r="M478" s="281" t="str">
        <f t="shared" si="73"/>
        <v/>
      </c>
      <c r="N478" s="284" t="str">
        <f t="shared" si="74"/>
        <v/>
      </c>
      <c r="O478" t="str">
        <f>IF($A478="","",IFERROR(INDEX(Prices[Category],MATCH($A478,Prices[Key],0)),"Uncategorized"))</f>
        <v/>
      </c>
      <c r="P478" s="285" t="str">
        <f t="shared" si="75"/>
        <v/>
      </c>
      <c r="Q478" s="285" t="str">
        <f t="shared" si="76"/>
        <v/>
      </c>
    </row>
    <row r="479" spans="1:17" ht="15" customHeight="1" x14ac:dyDescent="0.2">
      <c r="A479" s="238" t="str">
        <f>IFERROR(INDEX('All Ticker P&amp;L'!$A$2:$A$1001,MATCH(ROWS($A$2:A479),'All Ticker P&amp;L'!$N$2:$N$1001,0)),"")</f>
        <v/>
      </c>
      <c r="B479" s="238" t="str">
        <f t="shared" si="68"/>
        <v/>
      </c>
      <c r="C479" s="238" t="str">
        <f t="shared" si="69"/>
        <v/>
      </c>
      <c r="D479" s="238" t="str">
        <f t="shared" si="70"/>
        <v/>
      </c>
      <c r="E479" s="259" t="str">
        <f>IF($A479="","",SUMIFS(Txn[Signed Units],Txn[Key],$A479))</f>
        <v/>
      </c>
      <c r="F479" s="281" t="str">
        <f>IF($A479="","",SUMIFS(Transactions!$N:$N,Transactions!$L:$L,$A479,Transactions!$U:$U,1))</f>
        <v/>
      </c>
      <c r="G479" s="282" t="str">
        <f>IF($A479="","",IFERROR(F479/SUMIFS(Transactions!$D:$D,Transactions!$L:$L,$A479,Transactions!$U:$U,1,Transactions!$A:$A,1),0))</f>
        <v/>
      </c>
      <c r="H479" s="281" t="str">
        <f>IF($A479="","",SUMIFS(Transactions!$O:$O,Transactions!$L:$L,$A479,Transactions!$U:$U,1))</f>
        <v/>
      </c>
      <c r="I479" s="282" t="str">
        <f>IF($A479="","",IFERROR(INDEX(Prices[Current Price],MATCH($A479,Prices[Key],0)),0))</f>
        <v/>
      </c>
      <c r="J479" s="283" t="str">
        <f>IF($A479="","",IFERROR(INDEX(Prices[FX to SGD],MATCH($A479,Prices[Key],0)),1))</f>
        <v/>
      </c>
      <c r="K479" s="281" t="str">
        <f t="shared" si="71"/>
        <v/>
      </c>
      <c r="L479" s="281" t="str">
        <f t="shared" si="72"/>
        <v/>
      </c>
      <c r="M479" s="281" t="str">
        <f t="shared" si="73"/>
        <v/>
      </c>
      <c r="N479" s="284" t="str">
        <f t="shared" si="74"/>
        <v/>
      </c>
      <c r="O479" t="str">
        <f>IF($A479="","",IFERROR(INDEX(Prices[Category],MATCH($A479,Prices[Key],0)),"Uncategorized"))</f>
        <v/>
      </c>
      <c r="P479" s="285" t="str">
        <f t="shared" si="75"/>
        <v/>
      </c>
      <c r="Q479" s="285" t="str">
        <f t="shared" si="76"/>
        <v/>
      </c>
    </row>
    <row r="480" spans="1:17" ht="15" customHeight="1" x14ac:dyDescent="0.2">
      <c r="A480" s="238" t="str">
        <f>IFERROR(INDEX('All Ticker P&amp;L'!$A$2:$A$1001,MATCH(ROWS($A$2:A480),'All Ticker P&amp;L'!$N$2:$N$1001,0)),"")</f>
        <v/>
      </c>
      <c r="B480" s="238" t="str">
        <f t="shared" si="68"/>
        <v/>
      </c>
      <c r="C480" s="238" t="str">
        <f t="shared" si="69"/>
        <v/>
      </c>
      <c r="D480" s="238" t="str">
        <f t="shared" si="70"/>
        <v/>
      </c>
      <c r="E480" s="259" t="str">
        <f>IF($A480="","",SUMIFS(Txn[Signed Units],Txn[Key],$A480))</f>
        <v/>
      </c>
      <c r="F480" s="281" t="str">
        <f>IF($A480="","",SUMIFS(Transactions!$N:$N,Transactions!$L:$L,$A480,Transactions!$U:$U,1))</f>
        <v/>
      </c>
      <c r="G480" s="282" t="str">
        <f>IF($A480="","",IFERROR(F480/SUMIFS(Transactions!$D:$D,Transactions!$L:$L,$A480,Transactions!$U:$U,1,Transactions!$A:$A,1),0))</f>
        <v/>
      </c>
      <c r="H480" s="281" t="str">
        <f>IF($A480="","",SUMIFS(Transactions!$O:$O,Transactions!$L:$L,$A480,Transactions!$U:$U,1))</f>
        <v/>
      </c>
      <c r="I480" s="282" t="str">
        <f>IF($A480="","",IFERROR(INDEX(Prices[Current Price],MATCH($A480,Prices[Key],0)),0))</f>
        <v/>
      </c>
      <c r="J480" s="283" t="str">
        <f>IF($A480="","",IFERROR(INDEX(Prices[FX to SGD],MATCH($A480,Prices[Key],0)),1))</f>
        <v/>
      </c>
      <c r="K480" s="281" t="str">
        <f t="shared" si="71"/>
        <v/>
      </c>
      <c r="L480" s="281" t="str">
        <f t="shared" si="72"/>
        <v/>
      </c>
      <c r="M480" s="281" t="str">
        <f t="shared" si="73"/>
        <v/>
      </c>
      <c r="N480" s="284" t="str">
        <f t="shared" si="74"/>
        <v/>
      </c>
      <c r="O480" t="str">
        <f>IF($A480="","",IFERROR(INDEX(Prices[Category],MATCH($A480,Prices[Key],0)),"Uncategorized"))</f>
        <v/>
      </c>
      <c r="P480" s="285" t="str">
        <f t="shared" si="75"/>
        <v/>
      </c>
      <c r="Q480" s="285" t="str">
        <f t="shared" si="76"/>
        <v/>
      </c>
    </row>
    <row r="481" spans="1:17" ht="15" customHeight="1" x14ac:dyDescent="0.2">
      <c r="A481" s="238" t="str">
        <f>IFERROR(INDEX('All Ticker P&amp;L'!$A$2:$A$1001,MATCH(ROWS($A$2:A481),'All Ticker P&amp;L'!$N$2:$N$1001,0)),"")</f>
        <v/>
      </c>
      <c r="B481" s="238" t="str">
        <f t="shared" si="68"/>
        <v/>
      </c>
      <c r="C481" s="238" t="str">
        <f t="shared" si="69"/>
        <v/>
      </c>
      <c r="D481" s="238" t="str">
        <f t="shared" si="70"/>
        <v/>
      </c>
      <c r="E481" s="259" t="str">
        <f>IF($A481="","",SUMIFS(Txn[Signed Units],Txn[Key],$A481))</f>
        <v/>
      </c>
      <c r="F481" s="281" t="str">
        <f>IF($A481="","",SUMIFS(Transactions!$N:$N,Transactions!$L:$L,$A481,Transactions!$U:$U,1))</f>
        <v/>
      </c>
      <c r="G481" s="282" t="str">
        <f>IF($A481="","",IFERROR(F481/SUMIFS(Transactions!$D:$D,Transactions!$L:$L,$A481,Transactions!$U:$U,1,Transactions!$A:$A,1),0))</f>
        <v/>
      </c>
      <c r="H481" s="281" t="str">
        <f>IF($A481="","",SUMIFS(Transactions!$O:$O,Transactions!$L:$L,$A481,Transactions!$U:$U,1))</f>
        <v/>
      </c>
      <c r="I481" s="282" t="str">
        <f>IF($A481="","",IFERROR(INDEX(Prices[Current Price],MATCH($A481,Prices[Key],0)),0))</f>
        <v/>
      </c>
      <c r="J481" s="283" t="str">
        <f>IF($A481="","",IFERROR(INDEX(Prices[FX to SGD],MATCH($A481,Prices[Key],0)),1))</f>
        <v/>
      </c>
      <c r="K481" s="281" t="str">
        <f t="shared" si="71"/>
        <v/>
      </c>
      <c r="L481" s="281" t="str">
        <f t="shared" si="72"/>
        <v/>
      </c>
      <c r="M481" s="281" t="str">
        <f t="shared" si="73"/>
        <v/>
      </c>
      <c r="N481" s="284" t="str">
        <f t="shared" si="74"/>
        <v/>
      </c>
      <c r="O481" t="str">
        <f>IF($A481="","",IFERROR(INDEX(Prices[Category],MATCH($A481,Prices[Key],0)),"Uncategorized"))</f>
        <v/>
      </c>
      <c r="P481" s="285" t="str">
        <f t="shared" si="75"/>
        <v/>
      </c>
      <c r="Q481" s="285" t="str">
        <f t="shared" si="76"/>
        <v/>
      </c>
    </row>
    <row r="482" spans="1:17" ht="15" customHeight="1" x14ac:dyDescent="0.2">
      <c r="A482" s="238" t="str">
        <f>IFERROR(INDEX('All Ticker P&amp;L'!$A$2:$A$1001,MATCH(ROWS($A$2:A482),'All Ticker P&amp;L'!$N$2:$N$1001,0)),"")</f>
        <v/>
      </c>
      <c r="B482" s="238" t="str">
        <f t="shared" si="68"/>
        <v/>
      </c>
      <c r="C482" s="238" t="str">
        <f t="shared" si="69"/>
        <v/>
      </c>
      <c r="D482" s="238" t="str">
        <f t="shared" si="70"/>
        <v/>
      </c>
      <c r="E482" s="259" t="str">
        <f>IF($A482="","",SUMIFS(Txn[Signed Units],Txn[Key],$A482))</f>
        <v/>
      </c>
      <c r="F482" s="281" t="str">
        <f>IF($A482="","",SUMIFS(Transactions!$N:$N,Transactions!$L:$L,$A482,Transactions!$U:$U,1))</f>
        <v/>
      </c>
      <c r="G482" s="282" t="str">
        <f>IF($A482="","",IFERROR(F482/SUMIFS(Transactions!$D:$D,Transactions!$L:$L,$A482,Transactions!$U:$U,1,Transactions!$A:$A,1),0))</f>
        <v/>
      </c>
      <c r="H482" s="281" t="str">
        <f>IF($A482="","",SUMIFS(Transactions!$O:$O,Transactions!$L:$L,$A482,Transactions!$U:$U,1))</f>
        <v/>
      </c>
      <c r="I482" s="282" t="str">
        <f>IF($A482="","",IFERROR(INDEX(Prices[Current Price],MATCH($A482,Prices[Key],0)),0))</f>
        <v/>
      </c>
      <c r="J482" s="283" t="str">
        <f>IF($A482="","",IFERROR(INDEX(Prices[FX to SGD],MATCH($A482,Prices[Key],0)),1))</f>
        <v/>
      </c>
      <c r="K482" s="281" t="str">
        <f t="shared" si="71"/>
        <v/>
      </c>
      <c r="L482" s="281" t="str">
        <f t="shared" si="72"/>
        <v/>
      </c>
      <c r="M482" s="281" t="str">
        <f t="shared" si="73"/>
        <v/>
      </c>
      <c r="N482" s="284" t="str">
        <f t="shared" si="74"/>
        <v/>
      </c>
      <c r="O482" t="str">
        <f>IF($A482="","",IFERROR(INDEX(Prices[Category],MATCH($A482,Prices[Key],0)),"Uncategorized"))</f>
        <v/>
      </c>
      <c r="P482" s="285" t="str">
        <f t="shared" si="75"/>
        <v/>
      </c>
      <c r="Q482" s="285" t="str">
        <f t="shared" si="76"/>
        <v/>
      </c>
    </row>
    <row r="483" spans="1:17" ht="15" customHeight="1" x14ac:dyDescent="0.2">
      <c r="A483" s="238" t="str">
        <f>IFERROR(INDEX('All Ticker P&amp;L'!$A$2:$A$1001,MATCH(ROWS($A$2:A483),'All Ticker P&amp;L'!$N$2:$N$1001,0)),"")</f>
        <v/>
      </c>
      <c r="B483" s="238" t="str">
        <f t="shared" si="68"/>
        <v/>
      </c>
      <c r="C483" s="238" t="str">
        <f t="shared" si="69"/>
        <v/>
      </c>
      <c r="D483" s="238" t="str">
        <f t="shared" si="70"/>
        <v/>
      </c>
      <c r="E483" s="259" t="str">
        <f>IF($A483="","",SUMIFS(Txn[Signed Units],Txn[Key],$A483))</f>
        <v/>
      </c>
      <c r="F483" s="281" t="str">
        <f>IF($A483="","",SUMIFS(Transactions!$N:$N,Transactions!$L:$L,$A483,Transactions!$U:$U,1))</f>
        <v/>
      </c>
      <c r="G483" s="282" t="str">
        <f>IF($A483="","",IFERROR(F483/SUMIFS(Transactions!$D:$D,Transactions!$L:$L,$A483,Transactions!$U:$U,1,Transactions!$A:$A,1),0))</f>
        <v/>
      </c>
      <c r="H483" s="281" t="str">
        <f>IF($A483="","",SUMIFS(Transactions!$O:$O,Transactions!$L:$L,$A483,Transactions!$U:$U,1))</f>
        <v/>
      </c>
      <c r="I483" s="282" t="str">
        <f>IF($A483="","",IFERROR(INDEX(Prices[Current Price],MATCH($A483,Prices[Key],0)),0))</f>
        <v/>
      </c>
      <c r="J483" s="283" t="str">
        <f>IF($A483="","",IFERROR(INDEX(Prices[FX to SGD],MATCH($A483,Prices[Key],0)),1))</f>
        <v/>
      </c>
      <c r="K483" s="281" t="str">
        <f t="shared" si="71"/>
        <v/>
      </c>
      <c r="L483" s="281" t="str">
        <f t="shared" si="72"/>
        <v/>
      </c>
      <c r="M483" s="281" t="str">
        <f t="shared" si="73"/>
        <v/>
      </c>
      <c r="N483" s="284" t="str">
        <f t="shared" si="74"/>
        <v/>
      </c>
      <c r="O483" t="str">
        <f>IF($A483="","",IFERROR(INDEX(Prices[Category],MATCH($A483,Prices[Key],0)),"Uncategorized"))</f>
        <v/>
      </c>
      <c r="P483" s="285" t="str">
        <f t="shared" si="75"/>
        <v/>
      </c>
      <c r="Q483" s="285" t="str">
        <f t="shared" si="76"/>
        <v/>
      </c>
    </row>
    <row r="484" spans="1:17" ht="15" customHeight="1" x14ac:dyDescent="0.2">
      <c r="A484" s="238" t="str">
        <f>IFERROR(INDEX('All Ticker P&amp;L'!$A$2:$A$1001,MATCH(ROWS($A$2:A484),'All Ticker P&amp;L'!$N$2:$N$1001,0)),"")</f>
        <v/>
      </c>
      <c r="B484" s="238" t="str">
        <f t="shared" si="68"/>
        <v/>
      </c>
      <c r="C484" s="238" t="str">
        <f t="shared" si="69"/>
        <v/>
      </c>
      <c r="D484" s="238" t="str">
        <f t="shared" si="70"/>
        <v/>
      </c>
      <c r="E484" s="259" t="str">
        <f>IF($A484="","",SUMIFS(Txn[Signed Units],Txn[Key],$A484))</f>
        <v/>
      </c>
      <c r="F484" s="281" t="str">
        <f>IF($A484="","",SUMIFS(Transactions!$N:$N,Transactions!$L:$L,$A484,Transactions!$U:$U,1))</f>
        <v/>
      </c>
      <c r="G484" s="282" t="str">
        <f>IF($A484="","",IFERROR(F484/SUMIFS(Transactions!$D:$D,Transactions!$L:$L,$A484,Transactions!$U:$U,1,Transactions!$A:$A,1),0))</f>
        <v/>
      </c>
      <c r="H484" s="281" t="str">
        <f>IF($A484="","",SUMIFS(Transactions!$O:$O,Transactions!$L:$L,$A484,Transactions!$U:$U,1))</f>
        <v/>
      </c>
      <c r="I484" s="282" t="str">
        <f>IF($A484="","",IFERROR(INDEX(Prices[Current Price],MATCH($A484,Prices[Key],0)),0))</f>
        <v/>
      </c>
      <c r="J484" s="283" t="str">
        <f>IF($A484="","",IFERROR(INDEX(Prices[FX to SGD],MATCH($A484,Prices[Key],0)),1))</f>
        <v/>
      </c>
      <c r="K484" s="281" t="str">
        <f t="shared" si="71"/>
        <v/>
      </c>
      <c r="L484" s="281" t="str">
        <f t="shared" si="72"/>
        <v/>
      </c>
      <c r="M484" s="281" t="str">
        <f t="shared" si="73"/>
        <v/>
      </c>
      <c r="N484" s="284" t="str">
        <f t="shared" si="74"/>
        <v/>
      </c>
      <c r="O484" t="str">
        <f>IF($A484="","",IFERROR(INDEX(Prices[Category],MATCH($A484,Prices[Key],0)),"Uncategorized"))</f>
        <v/>
      </c>
      <c r="P484" s="285" t="str">
        <f t="shared" si="75"/>
        <v/>
      </c>
      <c r="Q484" s="285" t="str">
        <f t="shared" si="76"/>
        <v/>
      </c>
    </row>
    <row r="485" spans="1:17" ht="15" customHeight="1" x14ac:dyDescent="0.2">
      <c r="A485" s="238" t="str">
        <f>IFERROR(INDEX('All Ticker P&amp;L'!$A$2:$A$1001,MATCH(ROWS($A$2:A485),'All Ticker P&amp;L'!$N$2:$N$1001,0)),"")</f>
        <v/>
      </c>
      <c r="B485" s="238" t="str">
        <f t="shared" si="68"/>
        <v/>
      </c>
      <c r="C485" s="238" t="str">
        <f t="shared" si="69"/>
        <v/>
      </c>
      <c r="D485" s="238" t="str">
        <f t="shared" si="70"/>
        <v/>
      </c>
      <c r="E485" s="259" t="str">
        <f>IF($A485="","",SUMIFS(Txn[Signed Units],Txn[Key],$A485))</f>
        <v/>
      </c>
      <c r="F485" s="281" t="str">
        <f>IF($A485="","",SUMIFS(Transactions!$N:$N,Transactions!$L:$L,$A485,Transactions!$U:$U,1))</f>
        <v/>
      </c>
      <c r="G485" s="282" t="str">
        <f>IF($A485="","",IFERROR(F485/SUMIFS(Transactions!$D:$D,Transactions!$L:$L,$A485,Transactions!$U:$U,1,Transactions!$A:$A,1),0))</f>
        <v/>
      </c>
      <c r="H485" s="281" t="str">
        <f>IF($A485="","",SUMIFS(Transactions!$O:$O,Transactions!$L:$L,$A485,Transactions!$U:$U,1))</f>
        <v/>
      </c>
      <c r="I485" s="282" t="str">
        <f>IF($A485="","",IFERROR(INDEX(Prices[Current Price],MATCH($A485,Prices[Key],0)),0))</f>
        <v/>
      </c>
      <c r="J485" s="283" t="str">
        <f>IF($A485="","",IFERROR(INDEX(Prices[FX to SGD],MATCH($A485,Prices[Key],0)),1))</f>
        <v/>
      </c>
      <c r="K485" s="281" t="str">
        <f t="shared" si="71"/>
        <v/>
      </c>
      <c r="L485" s="281" t="str">
        <f t="shared" si="72"/>
        <v/>
      </c>
      <c r="M485" s="281" t="str">
        <f t="shared" si="73"/>
        <v/>
      </c>
      <c r="N485" s="284" t="str">
        <f t="shared" si="74"/>
        <v/>
      </c>
      <c r="O485" t="str">
        <f>IF($A485="","",IFERROR(INDEX(Prices[Category],MATCH($A485,Prices[Key],0)),"Uncategorized"))</f>
        <v/>
      </c>
      <c r="P485" s="285" t="str">
        <f t="shared" si="75"/>
        <v/>
      </c>
      <c r="Q485" s="285" t="str">
        <f t="shared" si="76"/>
        <v/>
      </c>
    </row>
    <row r="486" spans="1:17" ht="15" customHeight="1" x14ac:dyDescent="0.2">
      <c r="A486" s="238" t="str">
        <f>IFERROR(INDEX('All Ticker P&amp;L'!$A$2:$A$1001,MATCH(ROWS($A$2:A486),'All Ticker P&amp;L'!$N$2:$N$1001,0)),"")</f>
        <v/>
      </c>
      <c r="B486" s="238" t="str">
        <f t="shared" si="68"/>
        <v/>
      </c>
      <c r="C486" s="238" t="str">
        <f t="shared" si="69"/>
        <v/>
      </c>
      <c r="D486" s="238" t="str">
        <f t="shared" si="70"/>
        <v/>
      </c>
      <c r="E486" s="259" t="str">
        <f>IF($A486="","",SUMIFS(Txn[Signed Units],Txn[Key],$A486))</f>
        <v/>
      </c>
      <c r="F486" s="281" t="str">
        <f>IF($A486="","",SUMIFS(Transactions!$N:$N,Transactions!$L:$L,$A486,Transactions!$U:$U,1))</f>
        <v/>
      </c>
      <c r="G486" s="282" t="str">
        <f>IF($A486="","",IFERROR(F486/SUMIFS(Transactions!$D:$D,Transactions!$L:$L,$A486,Transactions!$U:$U,1,Transactions!$A:$A,1),0))</f>
        <v/>
      </c>
      <c r="H486" s="281" t="str">
        <f>IF($A486="","",SUMIFS(Transactions!$O:$O,Transactions!$L:$L,$A486,Transactions!$U:$U,1))</f>
        <v/>
      </c>
      <c r="I486" s="282" t="str">
        <f>IF($A486="","",IFERROR(INDEX(Prices[Current Price],MATCH($A486,Prices[Key],0)),0))</f>
        <v/>
      </c>
      <c r="J486" s="283" t="str">
        <f>IF($A486="","",IFERROR(INDEX(Prices[FX to SGD],MATCH($A486,Prices[Key],0)),1))</f>
        <v/>
      </c>
      <c r="K486" s="281" t="str">
        <f t="shared" si="71"/>
        <v/>
      </c>
      <c r="L486" s="281" t="str">
        <f t="shared" si="72"/>
        <v/>
      </c>
      <c r="M486" s="281" t="str">
        <f t="shared" si="73"/>
        <v/>
      </c>
      <c r="N486" s="284" t="str">
        <f t="shared" si="74"/>
        <v/>
      </c>
      <c r="O486" t="str">
        <f>IF($A486="","",IFERROR(INDEX(Prices[Category],MATCH($A486,Prices[Key],0)),"Uncategorized"))</f>
        <v/>
      </c>
      <c r="P486" s="285" t="str">
        <f t="shared" si="75"/>
        <v/>
      </c>
      <c r="Q486" s="285" t="str">
        <f t="shared" si="76"/>
        <v/>
      </c>
    </row>
    <row r="487" spans="1:17" ht="15" customHeight="1" x14ac:dyDescent="0.2">
      <c r="A487" s="238" t="str">
        <f>IFERROR(INDEX('All Ticker P&amp;L'!$A$2:$A$1001,MATCH(ROWS($A$2:A487),'All Ticker P&amp;L'!$N$2:$N$1001,0)),"")</f>
        <v/>
      </c>
      <c r="B487" s="238" t="str">
        <f t="shared" si="68"/>
        <v/>
      </c>
      <c r="C487" s="238" t="str">
        <f t="shared" si="69"/>
        <v/>
      </c>
      <c r="D487" s="238" t="str">
        <f t="shared" si="70"/>
        <v/>
      </c>
      <c r="E487" s="259" t="str">
        <f>IF($A487="","",SUMIFS(Txn[Signed Units],Txn[Key],$A487))</f>
        <v/>
      </c>
      <c r="F487" s="281" t="str">
        <f>IF($A487="","",SUMIFS(Transactions!$N:$N,Transactions!$L:$L,$A487,Transactions!$U:$U,1))</f>
        <v/>
      </c>
      <c r="G487" s="282" t="str">
        <f>IF($A487="","",IFERROR(F487/SUMIFS(Transactions!$D:$D,Transactions!$L:$L,$A487,Transactions!$U:$U,1,Transactions!$A:$A,1),0))</f>
        <v/>
      </c>
      <c r="H487" s="281" t="str">
        <f>IF($A487="","",SUMIFS(Transactions!$O:$O,Transactions!$L:$L,$A487,Transactions!$U:$U,1))</f>
        <v/>
      </c>
      <c r="I487" s="282" t="str">
        <f>IF($A487="","",IFERROR(INDEX(Prices[Current Price],MATCH($A487,Prices[Key],0)),0))</f>
        <v/>
      </c>
      <c r="J487" s="283" t="str">
        <f>IF($A487="","",IFERROR(INDEX(Prices[FX to SGD],MATCH($A487,Prices[Key],0)),1))</f>
        <v/>
      </c>
      <c r="K487" s="281" t="str">
        <f t="shared" si="71"/>
        <v/>
      </c>
      <c r="L487" s="281" t="str">
        <f t="shared" si="72"/>
        <v/>
      </c>
      <c r="M487" s="281" t="str">
        <f t="shared" si="73"/>
        <v/>
      </c>
      <c r="N487" s="284" t="str">
        <f t="shared" si="74"/>
        <v/>
      </c>
      <c r="O487" t="str">
        <f>IF($A487="","",IFERROR(INDEX(Prices[Category],MATCH($A487,Prices[Key],0)),"Uncategorized"))</f>
        <v/>
      </c>
      <c r="P487" s="285" t="str">
        <f t="shared" si="75"/>
        <v/>
      </c>
      <c r="Q487" s="285" t="str">
        <f t="shared" si="76"/>
        <v/>
      </c>
    </row>
    <row r="488" spans="1:17" ht="15" customHeight="1" x14ac:dyDescent="0.2">
      <c r="A488" s="238" t="str">
        <f>IFERROR(INDEX('All Ticker P&amp;L'!$A$2:$A$1001,MATCH(ROWS($A$2:A488),'All Ticker P&amp;L'!$N$2:$N$1001,0)),"")</f>
        <v/>
      </c>
      <c r="B488" s="238" t="str">
        <f t="shared" si="68"/>
        <v/>
      </c>
      <c r="C488" s="238" t="str">
        <f t="shared" si="69"/>
        <v/>
      </c>
      <c r="D488" s="238" t="str">
        <f t="shared" si="70"/>
        <v/>
      </c>
      <c r="E488" s="259" t="str">
        <f>IF($A488="","",SUMIFS(Txn[Signed Units],Txn[Key],$A488))</f>
        <v/>
      </c>
      <c r="F488" s="281" t="str">
        <f>IF($A488="","",SUMIFS(Transactions!$N:$N,Transactions!$L:$L,$A488,Transactions!$U:$U,1))</f>
        <v/>
      </c>
      <c r="G488" s="282" t="str">
        <f>IF($A488="","",IFERROR(F488/SUMIFS(Transactions!$D:$D,Transactions!$L:$L,$A488,Transactions!$U:$U,1,Transactions!$A:$A,1),0))</f>
        <v/>
      </c>
      <c r="H488" s="281" t="str">
        <f>IF($A488="","",SUMIFS(Transactions!$O:$O,Transactions!$L:$L,$A488,Transactions!$U:$U,1))</f>
        <v/>
      </c>
      <c r="I488" s="282" t="str">
        <f>IF($A488="","",IFERROR(INDEX(Prices[Current Price],MATCH($A488,Prices[Key],0)),0))</f>
        <v/>
      </c>
      <c r="J488" s="283" t="str">
        <f>IF($A488="","",IFERROR(INDEX(Prices[FX to SGD],MATCH($A488,Prices[Key],0)),1))</f>
        <v/>
      </c>
      <c r="K488" s="281" t="str">
        <f t="shared" si="71"/>
        <v/>
      </c>
      <c r="L488" s="281" t="str">
        <f t="shared" si="72"/>
        <v/>
      </c>
      <c r="M488" s="281" t="str">
        <f t="shared" si="73"/>
        <v/>
      </c>
      <c r="N488" s="284" t="str">
        <f t="shared" si="74"/>
        <v/>
      </c>
      <c r="O488" t="str">
        <f>IF($A488="","",IFERROR(INDEX(Prices[Category],MATCH($A488,Prices[Key],0)),"Uncategorized"))</f>
        <v/>
      </c>
      <c r="P488" s="285" t="str">
        <f t="shared" si="75"/>
        <v/>
      </c>
      <c r="Q488" s="285" t="str">
        <f t="shared" si="76"/>
        <v/>
      </c>
    </row>
    <row r="489" spans="1:17" ht="15" customHeight="1" x14ac:dyDescent="0.2">
      <c r="A489" s="238" t="str">
        <f>IFERROR(INDEX('All Ticker P&amp;L'!$A$2:$A$1001,MATCH(ROWS($A$2:A489),'All Ticker P&amp;L'!$N$2:$N$1001,0)),"")</f>
        <v/>
      </c>
      <c r="B489" s="238" t="str">
        <f t="shared" si="68"/>
        <v/>
      </c>
      <c r="C489" s="238" t="str">
        <f t="shared" si="69"/>
        <v/>
      </c>
      <c r="D489" s="238" t="str">
        <f t="shared" si="70"/>
        <v/>
      </c>
      <c r="E489" s="259" t="str">
        <f>IF($A489="","",SUMIFS(Txn[Signed Units],Txn[Key],$A489))</f>
        <v/>
      </c>
      <c r="F489" s="281" t="str">
        <f>IF($A489="","",SUMIFS(Transactions!$N:$N,Transactions!$L:$L,$A489,Transactions!$U:$U,1))</f>
        <v/>
      </c>
      <c r="G489" s="282" t="str">
        <f>IF($A489="","",IFERROR(F489/SUMIFS(Transactions!$D:$D,Transactions!$L:$L,$A489,Transactions!$U:$U,1,Transactions!$A:$A,1),0))</f>
        <v/>
      </c>
      <c r="H489" s="281" t="str">
        <f>IF($A489="","",SUMIFS(Transactions!$O:$O,Transactions!$L:$L,$A489,Transactions!$U:$U,1))</f>
        <v/>
      </c>
      <c r="I489" s="282" t="str">
        <f>IF($A489="","",IFERROR(INDEX(Prices[Current Price],MATCH($A489,Prices[Key],0)),0))</f>
        <v/>
      </c>
      <c r="J489" s="283" t="str">
        <f>IF($A489="","",IFERROR(INDEX(Prices[FX to SGD],MATCH($A489,Prices[Key],0)),1))</f>
        <v/>
      </c>
      <c r="K489" s="281" t="str">
        <f t="shared" si="71"/>
        <v/>
      </c>
      <c r="L489" s="281" t="str">
        <f t="shared" si="72"/>
        <v/>
      </c>
      <c r="M489" s="281" t="str">
        <f t="shared" si="73"/>
        <v/>
      </c>
      <c r="N489" s="284" t="str">
        <f t="shared" si="74"/>
        <v/>
      </c>
      <c r="O489" t="str">
        <f>IF($A489="","",IFERROR(INDEX(Prices[Category],MATCH($A489,Prices[Key],0)),"Uncategorized"))</f>
        <v/>
      </c>
      <c r="P489" s="285" t="str">
        <f t="shared" si="75"/>
        <v/>
      </c>
      <c r="Q489" s="285" t="str">
        <f t="shared" si="76"/>
        <v/>
      </c>
    </row>
    <row r="490" spans="1:17" ht="15" customHeight="1" x14ac:dyDescent="0.2">
      <c r="A490" s="238" t="str">
        <f>IFERROR(INDEX('All Ticker P&amp;L'!$A$2:$A$1001,MATCH(ROWS($A$2:A490),'All Ticker P&amp;L'!$N$2:$N$1001,0)),"")</f>
        <v/>
      </c>
      <c r="B490" s="238" t="str">
        <f t="shared" si="68"/>
        <v/>
      </c>
      <c r="C490" s="238" t="str">
        <f t="shared" si="69"/>
        <v/>
      </c>
      <c r="D490" s="238" t="str">
        <f t="shared" si="70"/>
        <v/>
      </c>
      <c r="E490" s="259" t="str">
        <f>IF($A490="","",SUMIFS(Txn[Signed Units],Txn[Key],$A490))</f>
        <v/>
      </c>
      <c r="F490" s="281" t="str">
        <f>IF($A490="","",SUMIFS(Transactions!$N:$N,Transactions!$L:$L,$A490,Transactions!$U:$U,1))</f>
        <v/>
      </c>
      <c r="G490" s="282" t="str">
        <f>IF($A490="","",IFERROR(F490/SUMIFS(Transactions!$D:$D,Transactions!$L:$L,$A490,Transactions!$U:$U,1,Transactions!$A:$A,1),0))</f>
        <v/>
      </c>
      <c r="H490" s="281" t="str">
        <f>IF($A490="","",SUMIFS(Transactions!$O:$O,Transactions!$L:$L,$A490,Transactions!$U:$U,1))</f>
        <v/>
      </c>
      <c r="I490" s="282" t="str">
        <f>IF($A490="","",IFERROR(INDEX(Prices[Current Price],MATCH($A490,Prices[Key],0)),0))</f>
        <v/>
      </c>
      <c r="J490" s="283" t="str">
        <f>IF($A490="","",IFERROR(INDEX(Prices[FX to SGD],MATCH($A490,Prices[Key],0)),1))</f>
        <v/>
      </c>
      <c r="K490" s="281" t="str">
        <f t="shared" si="71"/>
        <v/>
      </c>
      <c r="L490" s="281" t="str">
        <f t="shared" si="72"/>
        <v/>
      </c>
      <c r="M490" s="281" t="str">
        <f t="shared" si="73"/>
        <v/>
      </c>
      <c r="N490" s="284" t="str">
        <f t="shared" si="74"/>
        <v/>
      </c>
      <c r="O490" t="str">
        <f>IF($A490="","",IFERROR(INDEX(Prices[Category],MATCH($A490,Prices[Key],0)),"Uncategorized"))</f>
        <v/>
      </c>
      <c r="P490" s="285" t="str">
        <f t="shared" si="75"/>
        <v/>
      </c>
      <c r="Q490" s="285" t="str">
        <f t="shared" si="76"/>
        <v/>
      </c>
    </row>
    <row r="491" spans="1:17" ht="15" customHeight="1" x14ac:dyDescent="0.2">
      <c r="A491" s="238" t="str">
        <f>IFERROR(INDEX('All Ticker P&amp;L'!$A$2:$A$1001,MATCH(ROWS($A$2:A491),'All Ticker P&amp;L'!$N$2:$N$1001,0)),"")</f>
        <v/>
      </c>
      <c r="B491" s="238" t="str">
        <f t="shared" si="68"/>
        <v/>
      </c>
      <c r="C491" s="238" t="str">
        <f t="shared" si="69"/>
        <v/>
      </c>
      <c r="D491" s="238" t="str">
        <f t="shared" si="70"/>
        <v/>
      </c>
      <c r="E491" s="259" t="str">
        <f>IF($A491="","",SUMIFS(Txn[Signed Units],Txn[Key],$A491))</f>
        <v/>
      </c>
      <c r="F491" s="281" t="str">
        <f>IF($A491="","",SUMIFS(Transactions!$N:$N,Transactions!$L:$L,$A491,Transactions!$U:$U,1))</f>
        <v/>
      </c>
      <c r="G491" s="282" t="str">
        <f>IF($A491="","",IFERROR(F491/SUMIFS(Transactions!$D:$D,Transactions!$L:$L,$A491,Transactions!$U:$U,1,Transactions!$A:$A,1),0))</f>
        <v/>
      </c>
      <c r="H491" s="281" t="str">
        <f>IF($A491="","",SUMIFS(Transactions!$O:$O,Transactions!$L:$L,$A491,Transactions!$U:$U,1))</f>
        <v/>
      </c>
      <c r="I491" s="282" t="str">
        <f>IF($A491="","",IFERROR(INDEX(Prices[Current Price],MATCH($A491,Prices[Key],0)),0))</f>
        <v/>
      </c>
      <c r="J491" s="283" t="str">
        <f>IF($A491="","",IFERROR(INDEX(Prices[FX to SGD],MATCH($A491,Prices[Key],0)),1))</f>
        <v/>
      </c>
      <c r="K491" s="281" t="str">
        <f t="shared" si="71"/>
        <v/>
      </c>
      <c r="L491" s="281" t="str">
        <f t="shared" si="72"/>
        <v/>
      </c>
      <c r="M491" s="281" t="str">
        <f t="shared" si="73"/>
        <v/>
      </c>
      <c r="N491" s="284" t="str">
        <f t="shared" si="74"/>
        <v/>
      </c>
      <c r="O491" t="str">
        <f>IF($A491="","",IFERROR(INDEX(Prices[Category],MATCH($A491,Prices[Key],0)),"Uncategorized"))</f>
        <v/>
      </c>
      <c r="P491" s="285" t="str">
        <f t="shared" si="75"/>
        <v/>
      </c>
      <c r="Q491" s="285" t="str">
        <f t="shared" si="76"/>
        <v/>
      </c>
    </row>
    <row r="492" spans="1:17" ht="15" customHeight="1" x14ac:dyDescent="0.2">
      <c r="A492" s="238" t="str">
        <f>IFERROR(INDEX('All Ticker P&amp;L'!$A$2:$A$1001,MATCH(ROWS($A$2:A492),'All Ticker P&amp;L'!$N$2:$N$1001,0)),"")</f>
        <v/>
      </c>
      <c r="B492" s="238" t="str">
        <f t="shared" si="68"/>
        <v/>
      </c>
      <c r="C492" s="238" t="str">
        <f t="shared" si="69"/>
        <v/>
      </c>
      <c r="D492" s="238" t="str">
        <f t="shared" si="70"/>
        <v/>
      </c>
      <c r="E492" s="259" t="str">
        <f>IF($A492="","",SUMIFS(Txn[Signed Units],Txn[Key],$A492))</f>
        <v/>
      </c>
      <c r="F492" s="281" t="str">
        <f>IF($A492="","",SUMIFS(Transactions!$N:$N,Transactions!$L:$L,$A492,Transactions!$U:$U,1))</f>
        <v/>
      </c>
      <c r="G492" s="282" t="str">
        <f>IF($A492="","",IFERROR(F492/SUMIFS(Transactions!$D:$D,Transactions!$L:$L,$A492,Transactions!$U:$U,1,Transactions!$A:$A,1),0))</f>
        <v/>
      </c>
      <c r="H492" s="281" t="str">
        <f>IF($A492="","",SUMIFS(Transactions!$O:$O,Transactions!$L:$L,$A492,Transactions!$U:$U,1))</f>
        <v/>
      </c>
      <c r="I492" s="282" t="str">
        <f>IF($A492="","",IFERROR(INDEX(Prices[Current Price],MATCH($A492,Prices[Key],0)),0))</f>
        <v/>
      </c>
      <c r="J492" s="283" t="str">
        <f>IF($A492="","",IFERROR(INDEX(Prices[FX to SGD],MATCH($A492,Prices[Key],0)),1))</f>
        <v/>
      </c>
      <c r="K492" s="281" t="str">
        <f t="shared" si="71"/>
        <v/>
      </c>
      <c r="L492" s="281" t="str">
        <f t="shared" si="72"/>
        <v/>
      </c>
      <c r="M492" s="281" t="str">
        <f t="shared" si="73"/>
        <v/>
      </c>
      <c r="N492" s="284" t="str">
        <f t="shared" si="74"/>
        <v/>
      </c>
      <c r="O492" t="str">
        <f>IF($A492="","",IFERROR(INDEX(Prices[Category],MATCH($A492,Prices[Key],0)),"Uncategorized"))</f>
        <v/>
      </c>
      <c r="P492" s="285" t="str">
        <f t="shared" si="75"/>
        <v/>
      </c>
      <c r="Q492" s="285" t="str">
        <f t="shared" si="76"/>
        <v/>
      </c>
    </row>
    <row r="493" spans="1:17" ht="15" customHeight="1" x14ac:dyDescent="0.2">
      <c r="A493" s="238" t="str">
        <f>IFERROR(INDEX('All Ticker P&amp;L'!$A$2:$A$1001,MATCH(ROWS($A$2:A493),'All Ticker P&amp;L'!$N$2:$N$1001,0)),"")</f>
        <v/>
      </c>
      <c r="B493" s="238" t="str">
        <f t="shared" si="68"/>
        <v/>
      </c>
      <c r="C493" s="238" t="str">
        <f t="shared" si="69"/>
        <v/>
      </c>
      <c r="D493" s="238" t="str">
        <f t="shared" si="70"/>
        <v/>
      </c>
      <c r="E493" s="259" t="str">
        <f>IF($A493="","",SUMIFS(Txn[Signed Units],Txn[Key],$A493))</f>
        <v/>
      </c>
      <c r="F493" s="281" t="str">
        <f>IF($A493="","",SUMIFS(Transactions!$N:$N,Transactions!$L:$L,$A493,Transactions!$U:$U,1))</f>
        <v/>
      </c>
      <c r="G493" s="282" t="str">
        <f>IF($A493="","",IFERROR(F493/SUMIFS(Transactions!$D:$D,Transactions!$L:$L,$A493,Transactions!$U:$U,1,Transactions!$A:$A,1),0))</f>
        <v/>
      </c>
      <c r="H493" s="281" t="str">
        <f>IF($A493="","",SUMIFS(Transactions!$O:$O,Transactions!$L:$L,$A493,Transactions!$U:$U,1))</f>
        <v/>
      </c>
      <c r="I493" s="282" t="str">
        <f>IF($A493="","",IFERROR(INDEX(Prices[Current Price],MATCH($A493,Prices[Key],0)),0))</f>
        <v/>
      </c>
      <c r="J493" s="283" t="str">
        <f>IF($A493="","",IFERROR(INDEX(Prices[FX to SGD],MATCH($A493,Prices[Key],0)),1))</f>
        <v/>
      </c>
      <c r="K493" s="281" t="str">
        <f t="shared" si="71"/>
        <v/>
      </c>
      <c r="L493" s="281" t="str">
        <f t="shared" si="72"/>
        <v/>
      </c>
      <c r="M493" s="281" t="str">
        <f t="shared" si="73"/>
        <v/>
      </c>
      <c r="N493" s="284" t="str">
        <f t="shared" si="74"/>
        <v/>
      </c>
      <c r="O493" t="str">
        <f>IF($A493="","",IFERROR(INDEX(Prices[Category],MATCH($A493,Prices[Key],0)),"Uncategorized"))</f>
        <v/>
      </c>
      <c r="P493" s="285" t="str">
        <f t="shared" si="75"/>
        <v/>
      </c>
      <c r="Q493" s="285" t="str">
        <f t="shared" si="76"/>
        <v/>
      </c>
    </row>
    <row r="494" spans="1:17" ht="15" customHeight="1" x14ac:dyDescent="0.2">
      <c r="A494" s="238" t="str">
        <f>IFERROR(INDEX('All Ticker P&amp;L'!$A$2:$A$1001,MATCH(ROWS($A$2:A494),'All Ticker P&amp;L'!$N$2:$N$1001,0)),"")</f>
        <v/>
      </c>
      <c r="B494" s="238" t="str">
        <f t="shared" si="68"/>
        <v/>
      </c>
      <c r="C494" s="238" t="str">
        <f t="shared" si="69"/>
        <v/>
      </c>
      <c r="D494" s="238" t="str">
        <f t="shared" si="70"/>
        <v/>
      </c>
      <c r="E494" s="259" t="str">
        <f>IF($A494="","",SUMIFS(Txn[Signed Units],Txn[Key],$A494))</f>
        <v/>
      </c>
      <c r="F494" s="281" t="str">
        <f>IF($A494="","",SUMIFS(Transactions!$N:$N,Transactions!$L:$L,$A494,Transactions!$U:$U,1))</f>
        <v/>
      </c>
      <c r="G494" s="282" t="str">
        <f>IF($A494="","",IFERROR(F494/SUMIFS(Transactions!$D:$D,Transactions!$L:$L,$A494,Transactions!$U:$U,1,Transactions!$A:$A,1),0))</f>
        <v/>
      </c>
      <c r="H494" s="281" t="str">
        <f>IF($A494="","",SUMIFS(Transactions!$O:$O,Transactions!$L:$L,$A494,Transactions!$U:$U,1))</f>
        <v/>
      </c>
      <c r="I494" s="282" t="str">
        <f>IF($A494="","",IFERROR(INDEX(Prices[Current Price],MATCH($A494,Prices[Key],0)),0))</f>
        <v/>
      </c>
      <c r="J494" s="283" t="str">
        <f>IF($A494="","",IFERROR(INDEX(Prices[FX to SGD],MATCH($A494,Prices[Key],0)),1))</f>
        <v/>
      </c>
      <c r="K494" s="281" t="str">
        <f t="shared" si="71"/>
        <v/>
      </c>
      <c r="L494" s="281" t="str">
        <f t="shared" si="72"/>
        <v/>
      </c>
      <c r="M494" s="281" t="str">
        <f t="shared" si="73"/>
        <v/>
      </c>
      <c r="N494" s="284" t="str">
        <f t="shared" si="74"/>
        <v/>
      </c>
      <c r="O494" t="str">
        <f>IF($A494="","",IFERROR(INDEX(Prices[Category],MATCH($A494,Prices[Key],0)),"Uncategorized"))</f>
        <v/>
      </c>
      <c r="P494" s="285" t="str">
        <f t="shared" si="75"/>
        <v/>
      </c>
      <c r="Q494" s="285" t="str">
        <f t="shared" si="76"/>
        <v/>
      </c>
    </row>
    <row r="495" spans="1:17" ht="15" customHeight="1" x14ac:dyDescent="0.2">
      <c r="A495" s="238" t="str">
        <f>IFERROR(INDEX('All Ticker P&amp;L'!$A$2:$A$1001,MATCH(ROWS($A$2:A495),'All Ticker P&amp;L'!$N$2:$N$1001,0)),"")</f>
        <v/>
      </c>
      <c r="B495" s="238" t="str">
        <f t="shared" si="68"/>
        <v/>
      </c>
      <c r="C495" s="238" t="str">
        <f t="shared" si="69"/>
        <v/>
      </c>
      <c r="D495" s="238" t="str">
        <f t="shared" si="70"/>
        <v/>
      </c>
      <c r="E495" s="259" t="str">
        <f>IF($A495="","",SUMIFS(Txn[Signed Units],Txn[Key],$A495))</f>
        <v/>
      </c>
      <c r="F495" s="281" t="str">
        <f>IF($A495="","",SUMIFS(Transactions!$N:$N,Transactions!$L:$L,$A495,Transactions!$U:$U,1))</f>
        <v/>
      </c>
      <c r="G495" s="282" t="str">
        <f>IF($A495="","",IFERROR(F495/SUMIFS(Transactions!$D:$D,Transactions!$L:$L,$A495,Transactions!$U:$U,1,Transactions!$A:$A,1),0))</f>
        <v/>
      </c>
      <c r="H495" s="281" t="str">
        <f>IF($A495="","",SUMIFS(Transactions!$O:$O,Transactions!$L:$L,$A495,Transactions!$U:$U,1))</f>
        <v/>
      </c>
      <c r="I495" s="282" t="str">
        <f>IF($A495="","",IFERROR(INDEX(Prices[Current Price],MATCH($A495,Prices[Key],0)),0))</f>
        <v/>
      </c>
      <c r="J495" s="283" t="str">
        <f>IF($A495="","",IFERROR(INDEX(Prices[FX to SGD],MATCH($A495,Prices[Key],0)),1))</f>
        <v/>
      </c>
      <c r="K495" s="281" t="str">
        <f t="shared" si="71"/>
        <v/>
      </c>
      <c r="L495" s="281" t="str">
        <f t="shared" si="72"/>
        <v/>
      </c>
      <c r="M495" s="281" t="str">
        <f t="shared" si="73"/>
        <v/>
      </c>
      <c r="N495" s="284" t="str">
        <f t="shared" si="74"/>
        <v/>
      </c>
      <c r="O495" t="str">
        <f>IF($A495="","",IFERROR(INDEX(Prices[Category],MATCH($A495,Prices[Key],0)),"Uncategorized"))</f>
        <v/>
      </c>
      <c r="P495" s="285" t="str">
        <f t="shared" si="75"/>
        <v/>
      </c>
      <c r="Q495" s="285" t="str">
        <f t="shared" si="76"/>
        <v/>
      </c>
    </row>
    <row r="496" spans="1:17" ht="15" customHeight="1" x14ac:dyDescent="0.2">
      <c r="A496" s="238" t="str">
        <f>IFERROR(INDEX('All Ticker P&amp;L'!$A$2:$A$1001,MATCH(ROWS($A$2:A496),'All Ticker P&amp;L'!$N$2:$N$1001,0)),"")</f>
        <v/>
      </c>
      <c r="B496" s="238" t="str">
        <f t="shared" si="68"/>
        <v/>
      </c>
      <c r="C496" s="238" t="str">
        <f t="shared" si="69"/>
        <v/>
      </c>
      <c r="D496" s="238" t="str">
        <f t="shared" si="70"/>
        <v/>
      </c>
      <c r="E496" s="259" t="str">
        <f>IF($A496="","",SUMIFS(Txn[Signed Units],Txn[Key],$A496))</f>
        <v/>
      </c>
      <c r="F496" s="281" t="str">
        <f>IF($A496="","",SUMIFS(Transactions!$N:$N,Transactions!$L:$L,$A496,Transactions!$U:$U,1))</f>
        <v/>
      </c>
      <c r="G496" s="282" t="str">
        <f>IF($A496="","",IFERROR(F496/SUMIFS(Transactions!$D:$D,Transactions!$L:$L,$A496,Transactions!$U:$U,1,Transactions!$A:$A,1),0))</f>
        <v/>
      </c>
      <c r="H496" s="281" t="str">
        <f>IF($A496="","",SUMIFS(Transactions!$O:$O,Transactions!$L:$L,$A496,Transactions!$U:$U,1))</f>
        <v/>
      </c>
      <c r="I496" s="282" t="str">
        <f>IF($A496="","",IFERROR(INDEX(Prices[Current Price],MATCH($A496,Prices[Key],0)),0))</f>
        <v/>
      </c>
      <c r="J496" s="283" t="str">
        <f>IF($A496="","",IFERROR(INDEX(Prices[FX to SGD],MATCH($A496,Prices[Key],0)),1))</f>
        <v/>
      </c>
      <c r="K496" s="281" t="str">
        <f t="shared" si="71"/>
        <v/>
      </c>
      <c r="L496" s="281" t="str">
        <f t="shared" si="72"/>
        <v/>
      </c>
      <c r="M496" s="281" t="str">
        <f t="shared" si="73"/>
        <v/>
      </c>
      <c r="N496" s="284" t="str">
        <f t="shared" si="74"/>
        <v/>
      </c>
      <c r="O496" t="str">
        <f>IF($A496="","",IFERROR(INDEX(Prices[Category],MATCH($A496,Prices[Key],0)),"Uncategorized"))</f>
        <v/>
      </c>
      <c r="P496" s="285" t="str">
        <f t="shared" si="75"/>
        <v/>
      </c>
      <c r="Q496" s="285" t="str">
        <f t="shared" si="76"/>
        <v/>
      </c>
    </row>
    <row r="497" spans="1:17" ht="15" customHeight="1" x14ac:dyDescent="0.2">
      <c r="A497" s="238" t="str">
        <f>IFERROR(INDEX('All Ticker P&amp;L'!$A$2:$A$1001,MATCH(ROWS($A$2:A497),'All Ticker P&amp;L'!$N$2:$N$1001,0)),"")</f>
        <v/>
      </c>
      <c r="B497" s="238" t="str">
        <f t="shared" si="68"/>
        <v/>
      </c>
      <c r="C497" s="238" t="str">
        <f t="shared" si="69"/>
        <v/>
      </c>
      <c r="D497" s="238" t="str">
        <f t="shared" si="70"/>
        <v/>
      </c>
      <c r="E497" s="259" t="str">
        <f>IF($A497="","",SUMIFS(Txn[Signed Units],Txn[Key],$A497))</f>
        <v/>
      </c>
      <c r="F497" s="281" t="str">
        <f>IF($A497="","",SUMIFS(Transactions!$N:$N,Transactions!$L:$L,$A497,Transactions!$U:$U,1))</f>
        <v/>
      </c>
      <c r="G497" s="282" t="str">
        <f>IF($A497="","",IFERROR(F497/SUMIFS(Transactions!$D:$D,Transactions!$L:$L,$A497,Transactions!$U:$U,1,Transactions!$A:$A,1),0))</f>
        <v/>
      </c>
      <c r="H497" s="281" t="str">
        <f>IF($A497="","",SUMIFS(Transactions!$O:$O,Transactions!$L:$L,$A497,Transactions!$U:$U,1))</f>
        <v/>
      </c>
      <c r="I497" s="282" t="str">
        <f>IF($A497="","",IFERROR(INDEX(Prices[Current Price],MATCH($A497,Prices[Key],0)),0))</f>
        <v/>
      </c>
      <c r="J497" s="283" t="str">
        <f>IF($A497="","",IFERROR(INDEX(Prices[FX to SGD],MATCH($A497,Prices[Key],0)),1))</f>
        <v/>
      </c>
      <c r="K497" s="281" t="str">
        <f t="shared" si="71"/>
        <v/>
      </c>
      <c r="L497" s="281" t="str">
        <f t="shared" si="72"/>
        <v/>
      </c>
      <c r="M497" s="281" t="str">
        <f t="shared" si="73"/>
        <v/>
      </c>
      <c r="N497" s="284" t="str">
        <f t="shared" si="74"/>
        <v/>
      </c>
      <c r="O497" t="str">
        <f>IF($A497="","",IFERROR(INDEX(Prices[Category],MATCH($A497,Prices[Key],0)),"Uncategorized"))</f>
        <v/>
      </c>
      <c r="P497" s="285" t="str">
        <f t="shared" si="75"/>
        <v/>
      </c>
      <c r="Q497" s="285" t="str">
        <f t="shared" si="76"/>
        <v/>
      </c>
    </row>
    <row r="498" spans="1:17" ht="15" customHeight="1" x14ac:dyDescent="0.2">
      <c r="A498" s="238" t="str">
        <f>IFERROR(INDEX('All Ticker P&amp;L'!$A$2:$A$1001,MATCH(ROWS($A$2:A498),'All Ticker P&amp;L'!$N$2:$N$1001,0)),"")</f>
        <v/>
      </c>
      <c r="B498" s="238" t="str">
        <f t="shared" si="68"/>
        <v/>
      </c>
      <c r="C498" s="238" t="str">
        <f t="shared" si="69"/>
        <v/>
      </c>
      <c r="D498" s="238" t="str">
        <f t="shared" si="70"/>
        <v/>
      </c>
      <c r="E498" s="259" t="str">
        <f>IF($A498="","",SUMIFS(Txn[Signed Units],Txn[Key],$A498))</f>
        <v/>
      </c>
      <c r="F498" s="281" t="str">
        <f>IF($A498="","",SUMIFS(Transactions!$N:$N,Transactions!$L:$L,$A498,Transactions!$U:$U,1))</f>
        <v/>
      </c>
      <c r="G498" s="282" t="str">
        <f>IF($A498="","",IFERROR(F498/SUMIFS(Transactions!$D:$D,Transactions!$L:$L,$A498,Transactions!$U:$U,1,Transactions!$A:$A,1),0))</f>
        <v/>
      </c>
      <c r="H498" s="281" t="str">
        <f>IF($A498="","",SUMIFS(Transactions!$O:$O,Transactions!$L:$L,$A498,Transactions!$U:$U,1))</f>
        <v/>
      </c>
      <c r="I498" s="282" t="str">
        <f>IF($A498="","",IFERROR(INDEX(Prices[Current Price],MATCH($A498,Prices[Key],0)),0))</f>
        <v/>
      </c>
      <c r="J498" s="283" t="str">
        <f>IF($A498="","",IFERROR(INDEX(Prices[FX to SGD],MATCH($A498,Prices[Key],0)),1))</f>
        <v/>
      </c>
      <c r="K498" s="281" t="str">
        <f t="shared" si="71"/>
        <v/>
      </c>
      <c r="L498" s="281" t="str">
        <f t="shared" si="72"/>
        <v/>
      </c>
      <c r="M498" s="281" t="str">
        <f t="shared" si="73"/>
        <v/>
      </c>
      <c r="N498" s="284" t="str">
        <f t="shared" si="74"/>
        <v/>
      </c>
      <c r="O498" t="str">
        <f>IF($A498="","",IFERROR(INDEX(Prices[Category],MATCH($A498,Prices[Key],0)),"Uncategorized"))</f>
        <v/>
      </c>
      <c r="P498" s="285" t="str">
        <f t="shared" si="75"/>
        <v/>
      </c>
      <c r="Q498" s="285" t="str">
        <f t="shared" si="76"/>
        <v/>
      </c>
    </row>
    <row r="499" spans="1:17" ht="15" customHeight="1" x14ac:dyDescent="0.2">
      <c r="A499" s="238" t="str">
        <f>IFERROR(INDEX('All Ticker P&amp;L'!$A$2:$A$1001,MATCH(ROWS($A$2:A499),'All Ticker P&amp;L'!$N$2:$N$1001,0)),"")</f>
        <v/>
      </c>
      <c r="B499" s="238" t="str">
        <f t="shared" si="68"/>
        <v/>
      </c>
      <c r="C499" s="238" t="str">
        <f t="shared" si="69"/>
        <v/>
      </c>
      <c r="D499" s="238" t="str">
        <f t="shared" si="70"/>
        <v/>
      </c>
      <c r="E499" s="259" t="str">
        <f>IF($A499="","",SUMIFS(Txn[Signed Units],Txn[Key],$A499))</f>
        <v/>
      </c>
      <c r="F499" s="281" t="str">
        <f>IF($A499="","",SUMIFS(Transactions!$N:$N,Transactions!$L:$L,$A499,Transactions!$U:$U,1))</f>
        <v/>
      </c>
      <c r="G499" s="282" t="str">
        <f>IF($A499="","",IFERROR(F499/SUMIFS(Transactions!$D:$D,Transactions!$L:$L,$A499,Transactions!$U:$U,1,Transactions!$A:$A,1),0))</f>
        <v/>
      </c>
      <c r="H499" s="281" t="str">
        <f>IF($A499="","",SUMIFS(Transactions!$O:$O,Transactions!$L:$L,$A499,Transactions!$U:$U,1))</f>
        <v/>
      </c>
      <c r="I499" s="282" t="str">
        <f>IF($A499="","",IFERROR(INDEX(Prices[Current Price],MATCH($A499,Prices[Key],0)),0))</f>
        <v/>
      </c>
      <c r="J499" s="283" t="str">
        <f>IF($A499="","",IFERROR(INDEX(Prices[FX to SGD],MATCH($A499,Prices[Key],0)),1))</f>
        <v/>
      </c>
      <c r="K499" s="281" t="str">
        <f t="shared" si="71"/>
        <v/>
      </c>
      <c r="L499" s="281" t="str">
        <f t="shared" si="72"/>
        <v/>
      </c>
      <c r="M499" s="281" t="str">
        <f t="shared" si="73"/>
        <v/>
      </c>
      <c r="N499" s="284" t="str">
        <f t="shared" si="74"/>
        <v/>
      </c>
      <c r="O499" t="str">
        <f>IF($A499="","",IFERROR(INDEX(Prices[Category],MATCH($A499,Prices[Key],0)),"Uncategorized"))</f>
        <v/>
      </c>
      <c r="P499" s="285" t="str">
        <f t="shared" si="75"/>
        <v/>
      </c>
      <c r="Q499" s="285" t="str">
        <f t="shared" si="76"/>
        <v/>
      </c>
    </row>
    <row r="500" spans="1:17" ht="15" customHeight="1" x14ac:dyDescent="0.2">
      <c r="A500" s="238" t="str">
        <f>IFERROR(INDEX('All Ticker P&amp;L'!$A$2:$A$1001,MATCH(ROWS($A$2:A500),'All Ticker P&amp;L'!$N$2:$N$1001,0)),"")</f>
        <v/>
      </c>
      <c r="B500" s="238" t="str">
        <f t="shared" si="68"/>
        <v/>
      </c>
      <c r="C500" s="238" t="str">
        <f t="shared" si="69"/>
        <v/>
      </c>
      <c r="D500" s="238" t="str">
        <f t="shared" si="70"/>
        <v/>
      </c>
      <c r="E500" s="259" t="str">
        <f>IF($A500="","",SUMIFS(Txn[Signed Units],Txn[Key],$A500))</f>
        <v/>
      </c>
      <c r="F500" s="281" t="str">
        <f>IF($A500="","",SUMIFS(Transactions!$N:$N,Transactions!$L:$L,$A500,Transactions!$U:$U,1))</f>
        <v/>
      </c>
      <c r="G500" s="282" t="str">
        <f>IF($A500="","",IFERROR(F500/SUMIFS(Transactions!$D:$D,Transactions!$L:$L,$A500,Transactions!$U:$U,1,Transactions!$A:$A,1),0))</f>
        <v/>
      </c>
      <c r="H500" s="281" t="str">
        <f>IF($A500="","",SUMIFS(Transactions!$O:$O,Transactions!$L:$L,$A500,Transactions!$U:$U,1))</f>
        <v/>
      </c>
      <c r="I500" s="282" t="str">
        <f>IF($A500="","",IFERROR(INDEX(Prices[Current Price],MATCH($A500,Prices[Key],0)),0))</f>
        <v/>
      </c>
      <c r="J500" s="283" t="str">
        <f>IF($A500="","",IFERROR(INDEX(Prices[FX to SGD],MATCH($A500,Prices[Key],0)),1))</f>
        <v/>
      </c>
      <c r="K500" s="281" t="str">
        <f t="shared" si="71"/>
        <v/>
      </c>
      <c r="L500" s="281" t="str">
        <f t="shared" si="72"/>
        <v/>
      </c>
      <c r="M500" s="281" t="str">
        <f t="shared" si="73"/>
        <v/>
      </c>
      <c r="N500" s="284" t="str">
        <f t="shared" si="74"/>
        <v/>
      </c>
      <c r="O500" t="str">
        <f>IF($A500="","",IFERROR(INDEX(Prices[Category],MATCH($A500,Prices[Key],0)),"Uncategorized"))</f>
        <v/>
      </c>
      <c r="P500" s="285" t="str">
        <f t="shared" si="75"/>
        <v/>
      </c>
      <c r="Q500" s="285" t="str">
        <f t="shared" si="76"/>
        <v/>
      </c>
    </row>
    <row r="501" spans="1:17" ht="15" customHeight="1" x14ac:dyDescent="0.2">
      <c r="A501" s="238" t="str">
        <f>IFERROR(INDEX('All Ticker P&amp;L'!$A$2:$A$1001,MATCH(ROWS($A$2:A501),'All Ticker P&amp;L'!$N$2:$N$1001,0)),"")</f>
        <v/>
      </c>
      <c r="B501" s="238" t="str">
        <f t="shared" si="68"/>
        <v/>
      </c>
      <c r="C501" s="238" t="str">
        <f t="shared" si="69"/>
        <v/>
      </c>
      <c r="D501" s="238" t="str">
        <f t="shared" si="70"/>
        <v/>
      </c>
      <c r="E501" s="259" t="str">
        <f>IF($A501="","",SUMIFS(Txn[Signed Units],Txn[Key],$A501))</f>
        <v/>
      </c>
      <c r="F501" s="281" t="str">
        <f>IF($A501="","",SUMIFS(Transactions!$N:$N,Transactions!$L:$L,$A501,Transactions!$U:$U,1))</f>
        <v/>
      </c>
      <c r="G501" s="282" t="str">
        <f>IF($A501="","",IFERROR(F501/SUMIFS(Transactions!$D:$D,Transactions!$L:$L,$A501,Transactions!$U:$U,1,Transactions!$A:$A,1),0))</f>
        <v/>
      </c>
      <c r="H501" s="281" t="str">
        <f>IF($A501="","",SUMIFS(Transactions!$O:$O,Transactions!$L:$L,$A501,Transactions!$U:$U,1))</f>
        <v/>
      </c>
      <c r="I501" s="282" t="str">
        <f>IF($A501="","",IFERROR(INDEX(Prices[Current Price],MATCH($A501,Prices[Key],0)),0))</f>
        <v/>
      </c>
      <c r="J501" s="283" t="str">
        <f>IF($A501="","",IFERROR(INDEX(Prices[FX to SGD],MATCH($A501,Prices[Key],0)),1))</f>
        <v/>
      </c>
      <c r="K501" s="281" t="str">
        <f t="shared" si="71"/>
        <v/>
      </c>
      <c r="L501" s="281" t="str">
        <f t="shared" si="72"/>
        <v/>
      </c>
      <c r="M501" s="281" t="str">
        <f t="shared" si="73"/>
        <v/>
      </c>
      <c r="N501" s="284" t="str">
        <f t="shared" si="74"/>
        <v/>
      </c>
      <c r="O501" t="str">
        <f>IF($A501="","",IFERROR(INDEX(Prices[Category],MATCH($A501,Prices[Key],0)),"Uncategorized"))</f>
        <v/>
      </c>
      <c r="P501" s="285" t="str">
        <f t="shared" si="75"/>
        <v/>
      </c>
      <c r="Q501" s="285" t="str">
        <f t="shared" si="76"/>
        <v/>
      </c>
    </row>
    <row r="502" spans="1:17" ht="15" customHeight="1" x14ac:dyDescent="0.2">
      <c r="A502" s="238" t="str">
        <f>IFERROR(INDEX('All Ticker P&amp;L'!$A$2:$A$1001,MATCH(ROWS($A$2:A502),'All Ticker P&amp;L'!$N$2:$N$1001,0)),"")</f>
        <v/>
      </c>
      <c r="B502" s="238" t="str">
        <f t="shared" si="68"/>
        <v/>
      </c>
      <c r="C502" s="238" t="str">
        <f t="shared" si="69"/>
        <v/>
      </c>
      <c r="D502" s="238" t="str">
        <f t="shared" si="70"/>
        <v/>
      </c>
      <c r="E502" s="259" t="str">
        <f>IF($A502="","",SUMIFS(Txn[Signed Units],Txn[Key],$A502))</f>
        <v/>
      </c>
      <c r="F502" s="281" t="str">
        <f>IF($A502="","",SUMIFS(Transactions!$N:$N,Transactions!$L:$L,$A502,Transactions!$U:$U,1))</f>
        <v/>
      </c>
      <c r="G502" s="282" t="str">
        <f>IF($A502="","",IFERROR(F502/SUMIFS(Transactions!$D:$D,Transactions!$L:$L,$A502,Transactions!$U:$U,1,Transactions!$A:$A,1),0))</f>
        <v/>
      </c>
      <c r="H502" s="281" t="str">
        <f>IF($A502="","",SUMIFS(Transactions!$O:$O,Transactions!$L:$L,$A502,Transactions!$U:$U,1))</f>
        <v/>
      </c>
      <c r="I502" s="282" t="str">
        <f>IF($A502="","",IFERROR(INDEX(Prices[Current Price],MATCH($A502,Prices[Key],0)),0))</f>
        <v/>
      </c>
      <c r="J502" s="283" t="str">
        <f>IF($A502="","",IFERROR(INDEX(Prices[FX to SGD],MATCH($A502,Prices[Key],0)),1))</f>
        <v/>
      </c>
      <c r="K502" s="281" t="str">
        <f t="shared" si="71"/>
        <v/>
      </c>
      <c r="L502" s="281" t="str">
        <f t="shared" si="72"/>
        <v/>
      </c>
      <c r="M502" s="281" t="str">
        <f t="shared" si="73"/>
        <v/>
      </c>
      <c r="N502" s="284" t="str">
        <f t="shared" si="74"/>
        <v/>
      </c>
      <c r="O502" t="str">
        <f>IF($A502="","",IFERROR(INDEX(Prices[Category],MATCH($A502,Prices[Key],0)),"Uncategorized"))</f>
        <v/>
      </c>
      <c r="P502" s="285" t="str">
        <f t="shared" si="75"/>
        <v/>
      </c>
      <c r="Q502" s="285" t="str">
        <f t="shared" si="76"/>
        <v/>
      </c>
    </row>
    <row r="503" spans="1:17" ht="15" customHeight="1" x14ac:dyDescent="0.2">
      <c r="A503" s="238" t="str">
        <f>IFERROR(INDEX('All Ticker P&amp;L'!$A$2:$A$1001,MATCH(ROWS($A$2:A503),'All Ticker P&amp;L'!$N$2:$N$1001,0)),"")</f>
        <v/>
      </c>
      <c r="B503" s="238" t="str">
        <f t="shared" si="68"/>
        <v/>
      </c>
      <c r="C503" s="238" t="str">
        <f t="shared" si="69"/>
        <v/>
      </c>
      <c r="D503" s="238" t="str">
        <f t="shared" si="70"/>
        <v/>
      </c>
      <c r="E503" s="259" t="str">
        <f>IF($A503="","",SUMIFS(Txn[Signed Units],Txn[Key],$A503))</f>
        <v/>
      </c>
      <c r="F503" s="281" t="str">
        <f>IF($A503="","",SUMIFS(Transactions!$N:$N,Transactions!$L:$L,$A503,Transactions!$U:$U,1))</f>
        <v/>
      </c>
      <c r="G503" s="282" t="str">
        <f>IF($A503="","",IFERROR(F503/SUMIFS(Transactions!$D:$D,Transactions!$L:$L,$A503,Transactions!$U:$U,1,Transactions!$A:$A,1),0))</f>
        <v/>
      </c>
      <c r="H503" s="281" t="str">
        <f>IF($A503="","",SUMIFS(Transactions!$O:$O,Transactions!$L:$L,$A503,Transactions!$U:$U,1))</f>
        <v/>
      </c>
      <c r="I503" s="282" t="str">
        <f>IF($A503="","",IFERROR(INDEX(Prices[Current Price],MATCH($A503,Prices[Key],0)),0))</f>
        <v/>
      </c>
      <c r="J503" s="283" t="str">
        <f>IF($A503="","",IFERROR(INDEX(Prices[FX to SGD],MATCH($A503,Prices[Key],0)),1))</f>
        <v/>
      </c>
      <c r="K503" s="281" t="str">
        <f t="shared" si="71"/>
        <v/>
      </c>
      <c r="L503" s="281" t="str">
        <f t="shared" si="72"/>
        <v/>
      </c>
      <c r="M503" s="281" t="str">
        <f t="shared" si="73"/>
        <v/>
      </c>
      <c r="N503" s="284" t="str">
        <f t="shared" si="74"/>
        <v/>
      </c>
      <c r="O503" t="str">
        <f>IF($A503="","",IFERROR(INDEX(Prices[Category],MATCH($A503,Prices[Key],0)),"Uncategorized"))</f>
        <v/>
      </c>
      <c r="P503" s="285" t="str">
        <f t="shared" si="75"/>
        <v/>
      </c>
      <c r="Q503" s="285" t="str">
        <f t="shared" si="76"/>
        <v/>
      </c>
    </row>
    <row r="504" spans="1:17" ht="15" customHeight="1" x14ac:dyDescent="0.2">
      <c r="A504" s="238" t="str">
        <f>IFERROR(INDEX('All Ticker P&amp;L'!$A$2:$A$1001,MATCH(ROWS($A$2:A504),'All Ticker P&amp;L'!$N$2:$N$1001,0)),"")</f>
        <v/>
      </c>
      <c r="B504" s="238" t="str">
        <f t="shared" si="68"/>
        <v/>
      </c>
      <c r="C504" s="238" t="str">
        <f t="shared" si="69"/>
        <v/>
      </c>
      <c r="D504" s="238" t="str">
        <f t="shared" si="70"/>
        <v/>
      </c>
      <c r="E504" s="259" t="str">
        <f>IF($A504="","",SUMIFS(Txn[Signed Units],Txn[Key],$A504))</f>
        <v/>
      </c>
      <c r="F504" s="281" t="str">
        <f>IF($A504="","",SUMIFS(Transactions!$N:$N,Transactions!$L:$L,$A504,Transactions!$U:$U,1))</f>
        <v/>
      </c>
      <c r="G504" s="282" t="str">
        <f>IF($A504="","",IFERROR(F504/SUMIFS(Transactions!$D:$D,Transactions!$L:$L,$A504,Transactions!$U:$U,1,Transactions!$A:$A,1),0))</f>
        <v/>
      </c>
      <c r="H504" s="281" t="str">
        <f>IF($A504="","",SUMIFS(Transactions!$O:$O,Transactions!$L:$L,$A504,Transactions!$U:$U,1))</f>
        <v/>
      </c>
      <c r="I504" s="282" t="str">
        <f>IF($A504="","",IFERROR(INDEX(Prices[Current Price],MATCH($A504,Prices[Key],0)),0))</f>
        <v/>
      </c>
      <c r="J504" s="283" t="str">
        <f>IF($A504="","",IFERROR(INDEX(Prices[FX to SGD],MATCH($A504,Prices[Key],0)),1))</f>
        <v/>
      </c>
      <c r="K504" s="281" t="str">
        <f t="shared" si="71"/>
        <v/>
      </c>
      <c r="L504" s="281" t="str">
        <f t="shared" si="72"/>
        <v/>
      </c>
      <c r="M504" s="281" t="str">
        <f t="shared" si="73"/>
        <v/>
      </c>
      <c r="N504" s="284" t="str">
        <f t="shared" si="74"/>
        <v/>
      </c>
      <c r="O504" t="str">
        <f>IF($A504="","",IFERROR(INDEX(Prices[Category],MATCH($A504,Prices[Key],0)),"Uncategorized"))</f>
        <v/>
      </c>
      <c r="P504" s="285" t="str">
        <f t="shared" si="75"/>
        <v/>
      </c>
      <c r="Q504" s="285" t="str">
        <f t="shared" si="76"/>
        <v/>
      </c>
    </row>
    <row r="505" spans="1:17" ht="15" customHeight="1" x14ac:dyDescent="0.2">
      <c r="A505" s="238" t="str">
        <f>IFERROR(INDEX('All Ticker P&amp;L'!$A$2:$A$1001,MATCH(ROWS($A$2:A505),'All Ticker P&amp;L'!$N$2:$N$1001,0)),"")</f>
        <v/>
      </c>
      <c r="B505" s="238" t="str">
        <f t="shared" si="68"/>
        <v/>
      </c>
      <c r="C505" s="238" t="str">
        <f t="shared" si="69"/>
        <v/>
      </c>
      <c r="D505" s="238" t="str">
        <f t="shared" si="70"/>
        <v/>
      </c>
      <c r="E505" s="259" t="str">
        <f>IF($A505="","",SUMIFS(Txn[Signed Units],Txn[Key],$A505))</f>
        <v/>
      </c>
      <c r="F505" s="281" t="str">
        <f>IF($A505="","",SUMIFS(Transactions!$N:$N,Transactions!$L:$L,$A505,Transactions!$U:$U,1))</f>
        <v/>
      </c>
      <c r="G505" s="282" t="str">
        <f>IF($A505="","",IFERROR(F505/SUMIFS(Transactions!$D:$D,Transactions!$L:$L,$A505,Transactions!$U:$U,1,Transactions!$A:$A,1),0))</f>
        <v/>
      </c>
      <c r="H505" s="281" t="str">
        <f>IF($A505="","",SUMIFS(Transactions!$O:$O,Transactions!$L:$L,$A505,Transactions!$U:$U,1))</f>
        <v/>
      </c>
      <c r="I505" s="282" t="str">
        <f>IF($A505="","",IFERROR(INDEX(Prices[Current Price],MATCH($A505,Prices[Key],0)),0))</f>
        <v/>
      </c>
      <c r="J505" s="283" t="str">
        <f>IF($A505="","",IFERROR(INDEX(Prices[FX to SGD],MATCH($A505,Prices[Key],0)),1))</f>
        <v/>
      </c>
      <c r="K505" s="281" t="str">
        <f t="shared" si="71"/>
        <v/>
      </c>
      <c r="L505" s="281" t="str">
        <f t="shared" si="72"/>
        <v/>
      </c>
      <c r="M505" s="281" t="str">
        <f t="shared" si="73"/>
        <v/>
      </c>
      <c r="N505" s="284" t="str">
        <f t="shared" si="74"/>
        <v/>
      </c>
      <c r="O505" t="str">
        <f>IF($A505="","",IFERROR(INDEX(Prices[Category],MATCH($A505,Prices[Key],0)),"Uncategorized"))</f>
        <v/>
      </c>
      <c r="P505" s="285" t="str">
        <f t="shared" si="75"/>
        <v/>
      </c>
      <c r="Q505" s="285" t="str">
        <f t="shared" si="76"/>
        <v/>
      </c>
    </row>
    <row r="506" spans="1:17" ht="15" customHeight="1" x14ac:dyDescent="0.2">
      <c r="A506" s="238" t="str">
        <f>IFERROR(INDEX('All Ticker P&amp;L'!$A$2:$A$1001,MATCH(ROWS($A$2:A506),'All Ticker P&amp;L'!$N$2:$N$1001,0)),"")</f>
        <v/>
      </c>
      <c r="B506" s="238" t="str">
        <f t="shared" si="68"/>
        <v/>
      </c>
      <c r="C506" s="238" t="str">
        <f t="shared" si="69"/>
        <v/>
      </c>
      <c r="D506" s="238" t="str">
        <f t="shared" si="70"/>
        <v/>
      </c>
      <c r="E506" s="259" t="str">
        <f>IF($A506="","",SUMIFS(Txn[Signed Units],Txn[Key],$A506))</f>
        <v/>
      </c>
      <c r="F506" s="281" t="str">
        <f>IF($A506="","",SUMIFS(Transactions!$N:$N,Transactions!$L:$L,$A506,Transactions!$U:$U,1))</f>
        <v/>
      </c>
      <c r="G506" s="282" t="str">
        <f>IF($A506="","",IFERROR(F506/SUMIFS(Transactions!$D:$D,Transactions!$L:$L,$A506,Transactions!$U:$U,1,Transactions!$A:$A,1),0))</f>
        <v/>
      </c>
      <c r="H506" s="281" t="str">
        <f>IF($A506="","",SUMIFS(Transactions!$O:$O,Transactions!$L:$L,$A506,Transactions!$U:$U,1))</f>
        <v/>
      </c>
      <c r="I506" s="282" t="str">
        <f>IF($A506="","",IFERROR(INDEX(Prices[Current Price],MATCH($A506,Prices[Key],0)),0))</f>
        <v/>
      </c>
      <c r="J506" s="283" t="str">
        <f>IF($A506="","",IFERROR(INDEX(Prices[FX to SGD],MATCH($A506,Prices[Key],0)),1))</f>
        <v/>
      </c>
      <c r="K506" s="281" t="str">
        <f t="shared" si="71"/>
        <v/>
      </c>
      <c r="L506" s="281" t="str">
        <f t="shared" si="72"/>
        <v/>
      </c>
      <c r="M506" s="281" t="str">
        <f t="shared" si="73"/>
        <v/>
      </c>
      <c r="N506" s="284" t="str">
        <f t="shared" si="74"/>
        <v/>
      </c>
      <c r="O506" t="str">
        <f>IF($A506="","",IFERROR(INDEX(Prices[Category],MATCH($A506,Prices[Key],0)),"Uncategorized"))</f>
        <v/>
      </c>
      <c r="P506" s="285" t="str">
        <f t="shared" si="75"/>
        <v/>
      </c>
      <c r="Q506" s="285" t="str">
        <f t="shared" si="76"/>
        <v/>
      </c>
    </row>
    <row r="507" spans="1:17" ht="15" customHeight="1" x14ac:dyDescent="0.2">
      <c r="A507" s="238" t="str">
        <f>IFERROR(INDEX('All Ticker P&amp;L'!$A$2:$A$1001,MATCH(ROWS($A$2:A507),'All Ticker P&amp;L'!$N$2:$N$1001,0)),"")</f>
        <v/>
      </c>
      <c r="B507" s="238" t="str">
        <f t="shared" si="68"/>
        <v/>
      </c>
      <c r="C507" s="238" t="str">
        <f t="shared" si="69"/>
        <v/>
      </c>
      <c r="D507" s="238" t="str">
        <f t="shared" si="70"/>
        <v/>
      </c>
      <c r="E507" s="259" t="str">
        <f>IF($A507="","",SUMIFS(Txn[Signed Units],Txn[Key],$A507))</f>
        <v/>
      </c>
      <c r="F507" s="281" t="str">
        <f>IF($A507="","",SUMIFS(Transactions!$N:$N,Transactions!$L:$L,$A507,Transactions!$U:$U,1))</f>
        <v/>
      </c>
      <c r="G507" s="282" t="str">
        <f>IF($A507="","",IFERROR(F507/SUMIFS(Transactions!$D:$D,Transactions!$L:$L,$A507,Transactions!$U:$U,1,Transactions!$A:$A,1),0))</f>
        <v/>
      </c>
      <c r="H507" s="281" t="str">
        <f>IF($A507="","",SUMIFS(Transactions!$O:$O,Transactions!$L:$L,$A507,Transactions!$U:$U,1))</f>
        <v/>
      </c>
      <c r="I507" s="282" t="str">
        <f>IF($A507="","",IFERROR(INDEX(Prices[Current Price],MATCH($A507,Prices[Key],0)),0))</f>
        <v/>
      </c>
      <c r="J507" s="283" t="str">
        <f>IF($A507="","",IFERROR(INDEX(Prices[FX to SGD],MATCH($A507,Prices[Key],0)),1))</f>
        <v/>
      </c>
      <c r="K507" s="281" t="str">
        <f t="shared" si="71"/>
        <v/>
      </c>
      <c r="L507" s="281" t="str">
        <f t="shared" si="72"/>
        <v/>
      </c>
      <c r="M507" s="281" t="str">
        <f t="shared" si="73"/>
        <v/>
      </c>
      <c r="N507" s="284" t="str">
        <f t="shared" si="74"/>
        <v/>
      </c>
      <c r="O507" t="str">
        <f>IF($A507="","",IFERROR(INDEX(Prices[Category],MATCH($A507,Prices[Key],0)),"Uncategorized"))</f>
        <v/>
      </c>
      <c r="P507" s="285" t="str">
        <f t="shared" si="75"/>
        <v/>
      </c>
      <c r="Q507" s="285" t="str">
        <f t="shared" si="76"/>
        <v/>
      </c>
    </row>
    <row r="508" spans="1:17" ht="15" customHeight="1" x14ac:dyDescent="0.2">
      <c r="A508" s="238" t="str">
        <f>IFERROR(INDEX('All Ticker P&amp;L'!$A$2:$A$1001,MATCH(ROWS($A$2:A508),'All Ticker P&amp;L'!$N$2:$N$1001,0)),"")</f>
        <v/>
      </c>
      <c r="B508" s="238" t="str">
        <f t="shared" si="68"/>
        <v/>
      </c>
      <c r="C508" s="238" t="str">
        <f t="shared" si="69"/>
        <v/>
      </c>
      <c r="D508" s="238" t="str">
        <f t="shared" si="70"/>
        <v/>
      </c>
      <c r="E508" s="259" t="str">
        <f>IF($A508="","",SUMIFS(Txn[Signed Units],Txn[Key],$A508))</f>
        <v/>
      </c>
      <c r="F508" s="281" t="str">
        <f>IF($A508="","",SUMIFS(Transactions!$N:$N,Transactions!$L:$L,$A508,Transactions!$U:$U,1))</f>
        <v/>
      </c>
      <c r="G508" s="282" t="str">
        <f>IF($A508="","",IFERROR(F508/SUMIFS(Transactions!$D:$D,Transactions!$L:$L,$A508,Transactions!$U:$U,1,Transactions!$A:$A,1),0))</f>
        <v/>
      </c>
      <c r="H508" s="281" t="str">
        <f>IF($A508="","",SUMIFS(Transactions!$O:$O,Transactions!$L:$L,$A508,Transactions!$U:$U,1))</f>
        <v/>
      </c>
      <c r="I508" s="282" t="str">
        <f>IF($A508="","",IFERROR(INDEX(Prices[Current Price],MATCH($A508,Prices[Key],0)),0))</f>
        <v/>
      </c>
      <c r="J508" s="283" t="str">
        <f>IF($A508="","",IFERROR(INDEX(Prices[FX to SGD],MATCH($A508,Prices[Key],0)),1))</f>
        <v/>
      </c>
      <c r="K508" s="281" t="str">
        <f t="shared" si="71"/>
        <v/>
      </c>
      <c r="L508" s="281" t="str">
        <f t="shared" si="72"/>
        <v/>
      </c>
      <c r="M508" s="281" t="str">
        <f t="shared" si="73"/>
        <v/>
      </c>
      <c r="N508" s="284" t="str">
        <f t="shared" si="74"/>
        <v/>
      </c>
      <c r="O508" t="str">
        <f>IF($A508="","",IFERROR(INDEX(Prices[Category],MATCH($A508,Prices[Key],0)),"Uncategorized"))</f>
        <v/>
      </c>
      <c r="P508" s="285" t="str">
        <f t="shared" si="75"/>
        <v/>
      </c>
      <c r="Q508" s="285" t="str">
        <f t="shared" si="76"/>
        <v/>
      </c>
    </row>
    <row r="509" spans="1:17" ht="15" customHeight="1" x14ac:dyDescent="0.2">
      <c r="A509" s="238" t="str">
        <f>IFERROR(INDEX('All Ticker P&amp;L'!$A$2:$A$1001,MATCH(ROWS($A$2:A509),'All Ticker P&amp;L'!$N$2:$N$1001,0)),"")</f>
        <v/>
      </c>
      <c r="B509" s="238" t="str">
        <f t="shared" si="68"/>
        <v/>
      </c>
      <c r="C509" s="238" t="str">
        <f t="shared" si="69"/>
        <v/>
      </c>
      <c r="D509" s="238" t="str">
        <f t="shared" si="70"/>
        <v/>
      </c>
      <c r="E509" s="259" t="str">
        <f>IF($A509="","",SUMIFS(Txn[Signed Units],Txn[Key],$A509))</f>
        <v/>
      </c>
      <c r="F509" s="281" t="str">
        <f>IF($A509="","",SUMIFS(Transactions!$N:$N,Transactions!$L:$L,$A509,Transactions!$U:$U,1))</f>
        <v/>
      </c>
      <c r="G509" s="282" t="str">
        <f>IF($A509="","",IFERROR(F509/SUMIFS(Transactions!$D:$D,Transactions!$L:$L,$A509,Transactions!$U:$U,1,Transactions!$A:$A,1),0))</f>
        <v/>
      </c>
      <c r="H509" s="281" t="str">
        <f>IF($A509="","",SUMIFS(Transactions!$O:$O,Transactions!$L:$L,$A509,Transactions!$U:$U,1))</f>
        <v/>
      </c>
      <c r="I509" s="282" t="str">
        <f>IF($A509="","",IFERROR(INDEX(Prices[Current Price],MATCH($A509,Prices[Key],0)),0))</f>
        <v/>
      </c>
      <c r="J509" s="283" t="str">
        <f>IF($A509="","",IFERROR(INDEX(Prices[FX to SGD],MATCH($A509,Prices[Key],0)),1))</f>
        <v/>
      </c>
      <c r="K509" s="281" t="str">
        <f t="shared" si="71"/>
        <v/>
      </c>
      <c r="L509" s="281" t="str">
        <f t="shared" si="72"/>
        <v/>
      </c>
      <c r="M509" s="281" t="str">
        <f t="shared" si="73"/>
        <v/>
      </c>
      <c r="N509" s="284" t="str">
        <f t="shared" si="74"/>
        <v/>
      </c>
      <c r="O509" t="str">
        <f>IF($A509="","",IFERROR(INDEX(Prices[Category],MATCH($A509,Prices[Key],0)),"Uncategorized"))</f>
        <v/>
      </c>
      <c r="P509" s="285" t="str">
        <f t="shared" si="75"/>
        <v/>
      </c>
      <c r="Q509" s="285" t="str">
        <f t="shared" si="76"/>
        <v/>
      </c>
    </row>
    <row r="510" spans="1:17" ht="15" customHeight="1" x14ac:dyDescent="0.2">
      <c r="A510" s="238" t="str">
        <f>IFERROR(INDEX('All Ticker P&amp;L'!$A$2:$A$1001,MATCH(ROWS($A$2:A510),'All Ticker P&amp;L'!$N$2:$N$1001,0)),"")</f>
        <v/>
      </c>
      <c r="B510" s="238" t="str">
        <f t="shared" si="68"/>
        <v/>
      </c>
      <c r="C510" s="238" t="str">
        <f t="shared" si="69"/>
        <v/>
      </c>
      <c r="D510" s="238" t="str">
        <f t="shared" si="70"/>
        <v/>
      </c>
      <c r="E510" s="259" t="str">
        <f>IF($A510="","",SUMIFS(Txn[Signed Units],Txn[Key],$A510))</f>
        <v/>
      </c>
      <c r="F510" s="281" t="str">
        <f>IF($A510="","",SUMIFS(Transactions!$N:$N,Transactions!$L:$L,$A510,Transactions!$U:$U,1))</f>
        <v/>
      </c>
      <c r="G510" s="282" t="str">
        <f>IF($A510="","",IFERROR(F510/SUMIFS(Transactions!$D:$D,Transactions!$L:$L,$A510,Transactions!$U:$U,1,Transactions!$A:$A,1),0))</f>
        <v/>
      </c>
      <c r="H510" s="281" t="str">
        <f>IF($A510="","",SUMIFS(Transactions!$O:$O,Transactions!$L:$L,$A510,Transactions!$U:$U,1))</f>
        <v/>
      </c>
      <c r="I510" s="282" t="str">
        <f>IF($A510="","",IFERROR(INDEX(Prices[Current Price],MATCH($A510,Prices[Key],0)),0))</f>
        <v/>
      </c>
      <c r="J510" s="283" t="str">
        <f>IF($A510="","",IFERROR(INDEX(Prices[FX to SGD],MATCH($A510,Prices[Key],0)),1))</f>
        <v/>
      </c>
      <c r="K510" s="281" t="str">
        <f t="shared" si="71"/>
        <v/>
      </c>
      <c r="L510" s="281" t="str">
        <f t="shared" si="72"/>
        <v/>
      </c>
      <c r="M510" s="281" t="str">
        <f t="shared" si="73"/>
        <v/>
      </c>
      <c r="N510" s="284" t="str">
        <f t="shared" si="74"/>
        <v/>
      </c>
      <c r="O510" t="str">
        <f>IF($A510="","",IFERROR(INDEX(Prices[Category],MATCH($A510,Prices[Key],0)),"Uncategorized"))</f>
        <v/>
      </c>
      <c r="P510" s="285" t="str">
        <f t="shared" si="75"/>
        <v/>
      </c>
      <c r="Q510" s="285" t="str">
        <f t="shared" si="76"/>
        <v/>
      </c>
    </row>
    <row r="511" spans="1:17" ht="15" customHeight="1" x14ac:dyDescent="0.2">
      <c r="A511" s="238" t="str">
        <f>IFERROR(INDEX('All Ticker P&amp;L'!$A$2:$A$1001,MATCH(ROWS($A$2:A511),'All Ticker P&amp;L'!$N$2:$N$1001,0)),"")</f>
        <v/>
      </c>
      <c r="B511" s="238" t="str">
        <f t="shared" si="68"/>
        <v/>
      </c>
      <c r="C511" s="238" t="str">
        <f t="shared" si="69"/>
        <v/>
      </c>
      <c r="D511" s="238" t="str">
        <f t="shared" si="70"/>
        <v/>
      </c>
      <c r="E511" s="259" t="str">
        <f>IF($A511="","",SUMIFS(Txn[Signed Units],Txn[Key],$A511))</f>
        <v/>
      </c>
      <c r="F511" s="281" t="str">
        <f>IF($A511="","",SUMIFS(Transactions!$N:$N,Transactions!$L:$L,$A511,Transactions!$U:$U,1))</f>
        <v/>
      </c>
      <c r="G511" s="282" t="str">
        <f>IF($A511="","",IFERROR(F511/SUMIFS(Transactions!$D:$D,Transactions!$L:$L,$A511,Transactions!$U:$U,1,Transactions!$A:$A,1),0))</f>
        <v/>
      </c>
      <c r="H511" s="281" t="str">
        <f>IF($A511="","",SUMIFS(Transactions!$O:$O,Transactions!$L:$L,$A511,Transactions!$U:$U,1))</f>
        <v/>
      </c>
      <c r="I511" s="282" t="str">
        <f>IF($A511="","",IFERROR(INDEX(Prices[Current Price],MATCH($A511,Prices[Key],0)),0))</f>
        <v/>
      </c>
      <c r="J511" s="283" t="str">
        <f>IF($A511="","",IFERROR(INDEX(Prices[FX to SGD],MATCH($A511,Prices[Key],0)),1))</f>
        <v/>
      </c>
      <c r="K511" s="281" t="str">
        <f t="shared" si="71"/>
        <v/>
      </c>
      <c r="L511" s="281" t="str">
        <f t="shared" si="72"/>
        <v/>
      </c>
      <c r="M511" s="281" t="str">
        <f t="shared" si="73"/>
        <v/>
      </c>
      <c r="N511" s="284" t="str">
        <f t="shared" si="74"/>
        <v/>
      </c>
      <c r="O511" t="str">
        <f>IF($A511="","",IFERROR(INDEX(Prices[Category],MATCH($A511,Prices[Key],0)),"Uncategorized"))</f>
        <v/>
      </c>
      <c r="P511" s="285" t="str">
        <f t="shared" si="75"/>
        <v/>
      </c>
      <c r="Q511" s="285" t="str">
        <f t="shared" si="76"/>
        <v/>
      </c>
    </row>
    <row r="512" spans="1:17" ht="15" customHeight="1" x14ac:dyDescent="0.2">
      <c r="A512" s="238" t="str">
        <f>IFERROR(INDEX('All Ticker P&amp;L'!$A$2:$A$1001,MATCH(ROWS($A$2:A512),'All Ticker P&amp;L'!$N$2:$N$1001,0)),"")</f>
        <v/>
      </c>
      <c r="B512" s="238" t="str">
        <f t="shared" si="68"/>
        <v/>
      </c>
      <c r="C512" s="238" t="str">
        <f t="shared" si="69"/>
        <v/>
      </c>
      <c r="D512" s="238" t="str">
        <f t="shared" si="70"/>
        <v/>
      </c>
      <c r="E512" s="259" t="str">
        <f>IF($A512="","",SUMIFS(Txn[Signed Units],Txn[Key],$A512))</f>
        <v/>
      </c>
      <c r="F512" s="281" t="str">
        <f>IF($A512="","",SUMIFS(Transactions!$N:$N,Transactions!$L:$L,$A512,Transactions!$U:$U,1))</f>
        <v/>
      </c>
      <c r="G512" s="282" t="str">
        <f>IF($A512="","",IFERROR(F512/SUMIFS(Transactions!$D:$D,Transactions!$L:$L,$A512,Transactions!$U:$U,1,Transactions!$A:$A,1),0))</f>
        <v/>
      </c>
      <c r="H512" s="281" t="str">
        <f>IF($A512="","",SUMIFS(Transactions!$O:$O,Transactions!$L:$L,$A512,Transactions!$U:$U,1))</f>
        <v/>
      </c>
      <c r="I512" s="282" t="str">
        <f>IF($A512="","",IFERROR(INDEX(Prices[Current Price],MATCH($A512,Prices[Key],0)),0))</f>
        <v/>
      </c>
      <c r="J512" s="283" t="str">
        <f>IF($A512="","",IFERROR(INDEX(Prices[FX to SGD],MATCH($A512,Prices[Key],0)),1))</f>
        <v/>
      </c>
      <c r="K512" s="281" t="str">
        <f t="shared" si="71"/>
        <v/>
      </c>
      <c r="L512" s="281" t="str">
        <f t="shared" si="72"/>
        <v/>
      </c>
      <c r="M512" s="281" t="str">
        <f t="shared" si="73"/>
        <v/>
      </c>
      <c r="N512" s="284" t="str">
        <f t="shared" si="74"/>
        <v/>
      </c>
      <c r="O512" t="str">
        <f>IF($A512="","",IFERROR(INDEX(Prices[Category],MATCH($A512,Prices[Key],0)),"Uncategorized"))</f>
        <v/>
      </c>
      <c r="P512" s="285" t="str">
        <f t="shared" si="75"/>
        <v/>
      </c>
      <c r="Q512" s="285" t="str">
        <f t="shared" si="76"/>
        <v/>
      </c>
    </row>
    <row r="513" spans="1:17" ht="15" customHeight="1" x14ac:dyDescent="0.2">
      <c r="A513" s="238" t="str">
        <f>IFERROR(INDEX('All Ticker P&amp;L'!$A$2:$A$1001,MATCH(ROWS($A$2:A513),'All Ticker P&amp;L'!$N$2:$N$1001,0)),"")</f>
        <v/>
      </c>
      <c r="B513" s="238" t="str">
        <f t="shared" si="68"/>
        <v/>
      </c>
      <c r="C513" s="238" t="str">
        <f t="shared" si="69"/>
        <v/>
      </c>
      <c r="D513" s="238" t="str">
        <f t="shared" si="70"/>
        <v/>
      </c>
      <c r="E513" s="259" t="str">
        <f>IF($A513="","",SUMIFS(Txn[Signed Units],Txn[Key],$A513))</f>
        <v/>
      </c>
      <c r="F513" s="281" t="str">
        <f>IF($A513="","",SUMIFS(Transactions!$N:$N,Transactions!$L:$L,$A513,Transactions!$U:$U,1))</f>
        <v/>
      </c>
      <c r="G513" s="282" t="str">
        <f>IF($A513="","",IFERROR(F513/SUMIFS(Transactions!$D:$D,Transactions!$L:$L,$A513,Transactions!$U:$U,1,Transactions!$A:$A,1),0))</f>
        <v/>
      </c>
      <c r="H513" s="281" t="str">
        <f>IF($A513="","",SUMIFS(Transactions!$O:$O,Transactions!$L:$L,$A513,Transactions!$U:$U,1))</f>
        <v/>
      </c>
      <c r="I513" s="282" t="str">
        <f>IF($A513="","",IFERROR(INDEX(Prices[Current Price],MATCH($A513,Prices[Key],0)),0))</f>
        <v/>
      </c>
      <c r="J513" s="283" t="str">
        <f>IF($A513="","",IFERROR(INDEX(Prices[FX to SGD],MATCH($A513,Prices[Key],0)),1))</f>
        <v/>
      </c>
      <c r="K513" s="281" t="str">
        <f t="shared" si="71"/>
        <v/>
      </c>
      <c r="L513" s="281" t="str">
        <f t="shared" si="72"/>
        <v/>
      </c>
      <c r="M513" s="281" t="str">
        <f t="shared" si="73"/>
        <v/>
      </c>
      <c r="N513" s="284" t="str">
        <f t="shared" si="74"/>
        <v/>
      </c>
      <c r="O513" t="str">
        <f>IF($A513="","",IFERROR(INDEX(Prices[Category],MATCH($A513,Prices[Key],0)),"Uncategorized"))</f>
        <v/>
      </c>
      <c r="P513" s="285" t="str">
        <f t="shared" si="75"/>
        <v/>
      </c>
      <c r="Q513" s="285" t="str">
        <f t="shared" si="76"/>
        <v/>
      </c>
    </row>
    <row r="514" spans="1:17" ht="15" customHeight="1" x14ac:dyDescent="0.2">
      <c r="A514" s="238" t="str">
        <f>IFERROR(INDEX('All Ticker P&amp;L'!$A$2:$A$1001,MATCH(ROWS($A$2:A514),'All Ticker P&amp;L'!$N$2:$N$1001,0)),"")</f>
        <v/>
      </c>
      <c r="B514" s="238" t="str">
        <f t="shared" ref="B514:B577" si="77">IF($A514="","",LEFT($A514,FIND(":",$A514)-1))</f>
        <v/>
      </c>
      <c r="C514" s="238" t="str">
        <f t="shared" ref="C514:C577" si="78">IF($A514="","",MID($A514,FIND(":",$A514)+1,FIND(":",$A514,FIND(":",$A514)+1)-FIND(":",$A514)-1))</f>
        <v/>
      </c>
      <c r="D514" s="238" t="str">
        <f t="shared" ref="D514:D577" si="79">IF($A514="","",RIGHT($A514,LEN($A514)-FIND(":",$A514,FIND(":",$A514)+1)))</f>
        <v/>
      </c>
      <c r="E514" s="259" t="str">
        <f>IF($A514="","",SUMIFS(Txn[Signed Units],Txn[Key],$A514))</f>
        <v/>
      </c>
      <c r="F514" s="281" t="str">
        <f>IF($A514="","",SUMIFS(Transactions!$N:$N,Transactions!$L:$L,$A514,Transactions!$U:$U,1))</f>
        <v/>
      </c>
      <c r="G514" s="282" t="str">
        <f>IF($A514="","",IFERROR(F514/SUMIFS(Transactions!$D:$D,Transactions!$L:$L,$A514,Transactions!$U:$U,1,Transactions!$A:$A,1),0))</f>
        <v/>
      </c>
      <c r="H514" s="281" t="str">
        <f>IF($A514="","",SUMIFS(Transactions!$O:$O,Transactions!$L:$L,$A514,Transactions!$U:$U,1))</f>
        <v/>
      </c>
      <c r="I514" s="282" t="str">
        <f>IF($A514="","",IFERROR(INDEX(Prices[Current Price],MATCH($A514,Prices[Key],0)),0))</f>
        <v/>
      </c>
      <c r="J514" s="283" t="str">
        <f>IF($A514="","",IFERROR(INDEX(Prices[FX to SGD],MATCH($A514,Prices[Key],0)),1))</f>
        <v/>
      </c>
      <c r="K514" s="281" t="str">
        <f t="shared" ref="K514:K577" si="80">IF($A514="","",E514*I514)</f>
        <v/>
      </c>
      <c r="L514" s="281" t="str">
        <f t="shared" ref="L514:L577" si="81">IF($A514="","",K514+H514-F514)</f>
        <v/>
      </c>
      <c r="M514" s="281" t="str">
        <f t="shared" ref="M514:M577" si="82">IF($A514="","",L514*J514)</f>
        <v/>
      </c>
      <c r="N514" s="284" t="str">
        <f t="shared" ref="N514:N577" si="83">IF($A514="","",IFERROR(L514/F514,0))</f>
        <v/>
      </c>
      <c r="O514" t="str">
        <f>IF($A514="","",IFERROR(INDEX(Prices[Category],MATCH($A514,Prices[Key],0)),"Uncategorized"))</f>
        <v/>
      </c>
      <c r="P514" s="285" t="str">
        <f t="shared" ref="P514:P577" si="84">IF($A514="","",$K514*$J514)</f>
        <v/>
      </c>
      <c r="Q514" s="285" t="str">
        <f t="shared" ref="Q514:Q577" si="85">IF($A514="","",$M514)</f>
        <v/>
      </c>
    </row>
    <row r="515" spans="1:17" ht="15" customHeight="1" x14ac:dyDescent="0.2">
      <c r="A515" s="238" t="str">
        <f>IFERROR(INDEX('All Ticker P&amp;L'!$A$2:$A$1001,MATCH(ROWS($A$2:A515),'All Ticker P&amp;L'!$N$2:$N$1001,0)),"")</f>
        <v/>
      </c>
      <c r="B515" s="238" t="str">
        <f t="shared" si="77"/>
        <v/>
      </c>
      <c r="C515" s="238" t="str">
        <f t="shared" si="78"/>
        <v/>
      </c>
      <c r="D515" s="238" t="str">
        <f t="shared" si="79"/>
        <v/>
      </c>
      <c r="E515" s="259" t="str">
        <f>IF($A515="","",SUMIFS(Txn[Signed Units],Txn[Key],$A515))</f>
        <v/>
      </c>
      <c r="F515" s="281" t="str">
        <f>IF($A515="","",SUMIFS(Transactions!$N:$N,Transactions!$L:$L,$A515,Transactions!$U:$U,1))</f>
        <v/>
      </c>
      <c r="G515" s="282" t="str">
        <f>IF($A515="","",IFERROR(F515/SUMIFS(Transactions!$D:$D,Transactions!$L:$L,$A515,Transactions!$U:$U,1,Transactions!$A:$A,1),0))</f>
        <v/>
      </c>
      <c r="H515" s="281" t="str">
        <f>IF($A515="","",SUMIFS(Transactions!$O:$O,Transactions!$L:$L,$A515,Transactions!$U:$U,1))</f>
        <v/>
      </c>
      <c r="I515" s="282" t="str">
        <f>IF($A515="","",IFERROR(INDEX(Prices[Current Price],MATCH($A515,Prices[Key],0)),0))</f>
        <v/>
      </c>
      <c r="J515" s="283" t="str">
        <f>IF($A515="","",IFERROR(INDEX(Prices[FX to SGD],MATCH($A515,Prices[Key],0)),1))</f>
        <v/>
      </c>
      <c r="K515" s="281" t="str">
        <f t="shared" si="80"/>
        <v/>
      </c>
      <c r="L515" s="281" t="str">
        <f t="shared" si="81"/>
        <v/>
      </c>
      <c r="M515" s="281" t="str">
        <f t="shared" si="82"/>
        <v/>
      </c>
      <c r="N515" s="284" t="str">
        <f t="shared" si="83"/>
        <v/>
      </c>
      <c r="O515" t="str">
        <f>IF($A515="","",IFERROR(INDEX(Prices[Category],MATCH($A515,Prices[Key],0)),"Uncategorized"))</f>
        <v/>
      </c>
      <c r="P515" s="285" t="str">
        <f t="shared" si="84"/>
        <v/>
      </c>
      <c r="Q515" s="285" t="str">
        <f t="shared" si="85"/>
        <v/>
      </c>
    </row>
    <row r="516" spans="1:17" ht="15" customHeight="1" x14ac:dyDescent="0.2">
      <c r="A516" s="238" t="str">
        <f>IFERROR(INDEX('All Ticker P&amp;L'!$A$2:$A$1001,MATCH(ROWS($A$2:A516),'All Ticker P&amp;L'!$N$2:$N$1001,0)),"")</f>
        <v/>
      </c>
      <c r="B516" s="238" t="str">
        <f t="shared" si="77"/>
        <v/>
      </c>
      <c r="C516" s="238" t="str">
        <f t="shared" si="78"/>
        <v/>
      </c>
      <c r="D516" s="238" t="str">
        <f t="shared" si="79"/>
        <v/>
      </c>
      <c r="E516" s="259" t="str">
        <f>IF($A516="","",SUMIFS(Txn[Signed Units],Txn[Key],$A516))</f>
        <v/>
      </c>
      <c r="F516" s="281" t="str">
        <f>IF($A516="","",SUMIFS(Transactions!$N:$N,Transactions!$L:$L,$A516,Transactions!$U:$U,1))</f>
        <v/>
      </c>
      <c r="G516" s="282" t="str">
        <f>IF($A516="","",IFERROR(F516/SUMIFS(Transactions!$D:$D,Transactions!$L:$L,$A516,Transactions!$U:$U,1,Transactions!$A:$A,1),0))</f>
        <v/>
      </c>
      <c r="H516" s="281" t="str">
        <f>IF($A516="","",SUMIFS(Transactions!$O:$O,Transactions!$L:$L,$A516,Transactions!$U:$U,1))</f>
        <v/>
      </c>
      <c r="I516" s="282" t="str">
        <f>IF($A516="","",IFERROR(INDEX(Prices[Current Price],MATCH($A516,Prices[Key],0)),0))</f>
        <v/>
      </c>
      <c r="J516" s="283" t="str">
        <f>IF($A516="","",IFERROR(INDEX(Prices[FX to SGD],MATCH($A516,Prices[Key],0)),1))</f>
        <v/>
      </c>
      <c r="K516" s="281" t="str">
        <f t="shared" si="80"/>
        <v/>
      </c>
      <c r="L516" s="281" t="str">
        <f t="shared" si="81"/>
        <v/>
      </c>
      <c r="M516" s="281" t="str">
        <f t="shared" si="82"/>
        <v/>
      </c>
      <c r="N516" s="284" t="str">
        <f t="shared" si="83"/>
        <v/>
      </c>
      <c r="O516" t="str">
        <f>IF($A516="","",IFERROR(INDEX(Prices[Category],MATCH($A516,Prices[Key],0)),"Uncategorized"))</f>
        <v/>
      </c>
      <c r="P516" s="285" t="str">
        <f t="shared" si="84"/>
        <v/>
      </c>
      <c r="Q516" s="285" t="str">
        <f t="shared" si="85"/>
        <v/>
      </c>
    </row>
    <row r="517" spans="1:17" ht="15" customHeight="1" x14ac:dyDescent="0.2">
      <c r="A517" s="238" t="str">
        <f>IFERROR(INDEX('All Ticker P&amp;L'!$A$2:$A$1001,MATCH(ROWS($A$2:A517),'All Ticker P&amp;L'!$N$2:$N$1001,0)),"")</f>
        <v/>
      </c>
      <c r="B517" s="238" t="str">
        <f t="shared" si="77"/>
        <v/>
      </c>
      <c r="C517" s="238" t="str">
        <f t="shared" si="78"/>
        <v/>
      </c>
      <c r="D517" s="238" t="str">
        <f t="shared" si="79"/>
        <v/>
      </c>
      <c r="E517" s="259" t="str">
        <f>IF($A517="","",SUMIFS(Txn[Signed Units],Txn[Key],$A517))</f>
        <v/>
      </c>
      <c r="F517" s="281" t="str">
        <f>IF($A517="","",SUMIFS(Transactions!$N:$N,Transactions!$L:$L,$A517,Transactions!$U:$U,1))</f>
        <v/>
      </c>
      <c r="G517" s="282" t="str">
        <f>IF($A517="","",IFERROR(F517/SUMIFS(Transactions!$D:$D,Transactions!$L:$L,$A517,Transactions!$U:$U,1,Transactions!$A:$A,1),0))</f>
        <v/>
      </c>
      <c r="H517" s="281" t="str">
        <f>IF($A517="","",SUMIFS(Transactions!$O:$O,Transactions!$L:$L,$A517,Transactions!$U:$U,1))</f>
        <v/>
      </c>
      <c r="I517" s="282" t="str">
        <f>IF($A517="","",IFERROR(INDEX(Prices[Current Price],MATCH($A517,Prices[Key],0)),0))</f>
        <v/>
      </c>
      <c r="J517" s="283" t="str">
        <f>IF($A517="","",IFERROR(INDEX(Prices[FX to SGD],MATCH($A517,Prices[Key],0)),1))</f>
        <v/>
      </c>
      <c r="K517" s="281" t="str">
        <f t="shared" si="80"/>
        <v/>
      </c>
      <c r="L517" s="281" t="str">
        <f t="shared" si="81"/>
        <v/>
      </c>
      <c r="M517" s="281" t="str">
        <f t="shared" si="82"/>
        <v/>
      </c>
      <c r="N517" s="284" t="str">
        <f t="shared" si="83"/>
        <v/>
      </c>
      <c r="O517" t="str">
        <f>IF($A517="","",IFERROR(INDEX(Prices[Category],MATCH($A517,Prices[Key],0)),"Uncategorized"))</f>
        <v/>
      </c>
      <c r="P517" s="285" t="str">
        <f t="shared" si="84"/>
        <v/>
      </c>
      <c r="Q517" s="285" t="str">
        <f t="shared" si="85"/>
        <v/>
      </c>
    </row>
    <row r="518" spans="1:17" ht="15" customHeight="1" x14ac:dyDescent="0.2">
      <c r="A518" s="238" t="str">
        <f>IFERROR(INDEX('All Ticker P&amp;L'!$A$2:$A$1001,MATCH(ROWS($A$2:A518),'All Ticker P&amp;L'!$N$2:$N$1001,0)),"")</f>
        <v/>
      </c>
      <c r="B518" s="238" t="str">
        <f t="shared" si="77"/>
        <v/>
      </c>
      <c r="C518" s="238" t="str">
        <f t="shared" si="78"/>
        <v/>
      </c>
      <c r="D518" s="238" t="str">
        <f t="shared" si="79"/>
        <v/>
      </c>
      <c r="E518" s="259" t="str">
        <f>IF($A518="","",SUMIFS(Txn[Signed Units],Txn[Key],$A518))</f>
        <v/>
      </c>
      <c r="F518" s="281" t="str">
        <f>IF($A518="","",SUMIFS(Transactions!$N:$N,Transactions!$L:$L,$A518,Transactions!$U:$U,1))</f>
        <v/>
      </c>
      <c r="G518" s="282" t="str">
        <f>IF($A518="","",IFERROR(F518/SUMIFS(Transactions!$D:$D,Transactions!$L:$L,$A518,Transactions!$U:$U,1,Transactions!$A:$A,1),0))</f>
        <v/>
      </c>
      <c r="H518" s="281" t="str">
        <f>IF($A518="","",SUMIFS(Transactions!$O:$O,Transactions!$L:$L,$A518,Transactions!$U:$U,1))</f>
        <v/>
      </c>
      <c r="I518" s="282" t="str">
        <f>IF($A518="","",IFERROR(INDEX(Prices[Current Price],MATCH($A518,Prices[Key],0)),0))</f>
        <v/>
      </c>
      <c r="J518" s="283" t="str">
        <f>IF($A518="","",IFERROR(INDEX(Prices[FX to SGD],MATCH($A518,Prices[Key],0)),1))</f>
        <v/>
      </c>
      <c r="K518" s="281" t="str">
        <f t="shared" si="80"/>
        <v/>
      </c>
      <c r="L518" s="281" t="str">
        <f t="shared" si="81"/>
        <v/>
      </c>
      <c r="M518" s="281" t="str">
        <f t="shared" si="82"/>
        <v/>
      </c>
      <c r="N518" s="284" t="str">
        <f t="shared" si="83"/>
        <v/>
      </c>
      <c r="O518" t="str">
        <f>IF($A518="","",IFERROR(INDEX(Prices[Category],MATCH($A518,Prices[Key],0)),"Uncategorized"))</f>
        <v/>
      </c>
      <c r="P518" s="285" t="str">
        <f t="shared" si="84"/>
        <v/>
      </c>
      <c r="Q518" s="285" t="str">
        <f t="shared" si="85"/>
        <v/>
      </c>
    </row>
    <row r="519" spans="1:17" ht="15" customHeight="1" x14ac:dyDescent="0.2">
      <c r="A519" s="238" t="str">
        <f>IFERROR(INDEX('All Ticker P&amp;L'!$A$2:$A$1001,MATCH(ROWS($A$2:A519),'All Ticker P&amp;L'!$N$2:$N$1001,0)),"")</f>
        <v/>
      </c>
      <c r="B519" s="238" t="str">
        <f t="shared" si="77"/>
        <v/>
      </c>
      <c r="C519" s="238" t="str">
        <f t="shared" si="78"/>
        <v/>
      </c>
      <c r="D519" s="238" t="str">
        <f t="shared" si="79"/>
        <v/>
      </c>
      <c r="E519" s="259" t="str">
        <f>IF($A519="","",SUMIFS(Txn[Signed Units],Txn[Key],$A519))</f>
        <v/>
      </c>
      <c r="F519" s="281" t="str">
        <f>IF($A519="","",SUMIFS(Transactions!$N:$N,Transactions!$L:$L,$A519,Transactions!$U:$U,1))</f>
        <v/>
      </c>
      <c r="G519" s="282" t="str">
        <f>IF($A519="","",IFERROR(F519/SUMIFS(Transactions!$D:$D,Transactions!$L:$L,$A519,Transactions!$U:$U,1,Transactions!$A:$A,1),0))</f>
        <v/>
      </c>
      <c r="H519" s="281" t="str">
        <f>IF($A519="","",SUMIFS(Transactions!$O:$O,Transactions!$L:$L,$A519,Transactions!$U:$U,1))</f>
        <v/>
      </c>
      <c r="I519" s="282" t="str">
        <f>IF($A519="","",IFERROR(INDEX(Prices[Current Price],MATCH($A519,Prices[Key],0)),0))</f>
        <v/>
      </c>
      <c r="J519" s="283" t="str">
        <f>IF($A519="","",IFERROR(INDEX(Prices[FX to SGD],MATCH($A519,Prices[Key],0)),1))</f>
        <v/>
      </c>
      <c r="K519" s="281" t="str">
        <f t="shared" si="80"/>
        <v/>
      </c>
      <c r="L519" s="281" t="str">
        <f t="shared" si="81"/>
        <v/>
      </c>
      <c r="M519" s="281" t="str">
        <f t="shared" si="82"/>
        <v/>
      </c>
      <c r="N519" s="284" t="str">
        <f t="shared" si="83"/>
        <v/>
      </c>
      <c r="O519" t="str">
        <f>IF($A519="","",IFERROR(INDEX(Prices[Category],MATCH($A519,Prices[Key],0)),"Uncategorized"))</f>
        <v/>
      </c>
      <c r="P519" s="285" t="str">
        <f t="shared" si="84"/>
        <v/>
      </c>
      <c r="Q519" s="285" t="str">
        <f t="shared" si="85"/>
        <v/>
      </c>
    </row>
    <row r="520" spans="1:17" ht="15" customHeight="1" x14ac:dyDescent="0.2">
      <c r="A520" s="238" t="str">
        <f>IFERROR(INDEX('All Ticker P&amp;L'!$A$2:$A$1001,MATCH(ROWS($A$2:A520),'All Ticker P&amp;L'!$N$2:$N$1001,0)),"")</f>
        <v/>
      </c>
      <c r="B520" s="238" t="str">
        <f t="shared" si="77"/>
        <v/>
      </c>
      <c r="C520" s="238" t="str">
        <f t="shared" si="78"/>
        <v/>
      </c>
      <c r="D520" s="238" t="str">
        <f t="shared" si="79"/>
        <v/>
      </c>
      <c r="E520" s="259" t="str">
        <f>IF($A520="","",SUMIFS(Txn[Signed Units],Txn[Key],$A520))</f>
        <v/>
      </c>
      <c r="F520" s="281" t="str">
        <f>IF($A520="","",SUMIFS(Transactions!$N:$N,Transactions!$L:$L,$A520,Transactions!$U:$U,1))</f>
        <v/>
      </c>
      <c r="G520" s="282" t="str">
        <f>IF($A520="","",IFERROR(F520/SUMIFS(Transactions!$D:$D,Transactions!$L:$L,$A520,Transactions!$U:$U,1,Transactions!$A:$A,1),0))</f>
        <v/>
      </c>
      <c r="H520" s="281" t="str">
        <f>IF($A520="","",SUMIFS(Transactions!$O:$O,Transactions!$L:$L,$A520,Transactions!$U:$U,1))</f>
        <v/>
      </c>
      <c r="I520" s="282" t="str">
        <f>IF($A520="","",IFERROR(INDEX(Prices[Current Price],MATCH($A520,Prices[Key],0)),0))</f>
        <v/>
      </c>
      <c r="J520" s="283" t="str">
        <f>IF($A520="","",IFERROR(INDEX(Prices[FX to SGD],MATCH($A520,Prices[Key],0)),1))</f>
        <v/>
      </c>
      <c r="K520" s="281" t="str">
        <f t="shared" si="80"/>
        <v/>
      </c>
      <c r="L520" s="281" t="str">
        <f t="shared" si="81"/>
        <v/>
      </c>
      <c r="M520" s="281" t="str">
        <f t="shared" si="82"/>
        <v/>
      </c>
      <c r="N520" s="284" t="str">
        <f t="shared" si="83"/>
        <v/>
      </c>
      <c r="O520" t="str">
        <f>IF($A520="","",IFERROR(INDEX(Prices[Category],MATCH($A520,Prices[Key],0)),"Uncategorized"))</f>
        <v/>
      </c>
      <c r="P520" s="285" t="str">
        <f t="shared" si="84"/>
        <v/>
      </c>
      <c r="Q520" s="285" t="str">
        <f t="shared" si="85"/>
        <v/>
      </c>
    </row>
    <row r="521" spans="1:17" ht="15" customHeight="1" x14ac:dyDescent="0.2">
      <c r="A521" s="238" t="str">
        <f>IFERROR(INDEX('All Ticker P&amp;L'!$A$2:$A$1001,MATCH(ROWS($A$2:A521),'All Ticker P&amp;L'!$N$2:$N$1001,0)),"")</f>
        <v/>
      </c>
      <c r="B521" s="238" t="str">
        <f t="shared" si="77"/>
        <v/>
      </c>
      <c r="C521" s="238" t="str">
        <f t="shared" si="78"/>
        <v/>
      </c>
      <c r="D521" s="238" t="str">
        <f t="shared" si="79"/>
        <v/>
      </c>
      <c r="E521" s="259" t="str">
        <f>IF($A521="","",SUMIFS(Txn[Signed Units],Txn[Key],$A521))</f>
        <v/>
      </c>
      <c r="F521" s="281" t="str">
        <f>IF($A521="","",SUMIFS(Transactions!$N:$N,Transactions!$L:$L,$A521,Transactions!$U:$U,1))</f>
        <v/>
      </c>
      <c r="G521" s="282" t="str">
        <f>IF($A521="","",IFERROR(F521/SUMIFS(Transactions!$D:$D,Transactions!$L:$L,$A521,Transactions!$U:$U,1,Transactions!$A:$A,1),0))</f>
        <v/>
      </c>
      <c r="H521" s="281" t="str">
        <f>IF($A521="","",SUMIFS(Transactions!$O:$O,Transactions!$L:$L,$A521,Transactions!$U:$U,1))</f>
        <v/>
      </c>
      <c r="I521" s="282" t="str">
        <f>IF($A521="","",IFERROR(INDEX(Prices[Current Price],MATCH($A521,Prices[Key],0)),0))</f>
        <v/>
      </c>
      <c r="J521" s="283" t="str">
        <f>IF($A521="","",IFERROR(INDEX(Prices[FX to SGD],MATCH($A521,Prices[Key],0)),1))</f>
        <v/>
      </c>
      <c r="K521" s="281" t="str">
        <f t="shared" si="80"/>
        <v/>
      </c>
      <c r="L521" s="281" t="str">
        <f t="shared" si="81"/>
        <v/>
      </c>
      <c r="M521" s="281" t="str">
        <f t="shared" si="82"/>
        <v/>
      </c>
      <c r="N521" s="284" t="str">
        <f t="shared" si="83"/>
        <v/>
      </c>
      <c r="O521" t="str">
        <f>IF($A521="","",IFERROR(INDEX(Prices[Category],MATCH($A521,Prices[Key],0)),"Uncategorized"))</f>
        <v/>
      </c>
      <c r="P521" s="285" t="str">
        <f t="shared" si="84"/>
        <v/>
      </c>
      <c r="Q521" s="285" t="str">
        <f t="shared" si="85"/>
        <v/>
      </c>
    </row>
    <row r="522" spans="1:17" ht="15" customHeight="1" x14ac:dyDescent="0.2">
      <c r="A522" s="238" t="str">
        <f>IFERROR(INDEX('All Ticker P&amp;L'!$A$2:$A$1001,MATCH(ROWS($A$2:A522),'All Ticker P&amp;L'!$N$2:$N$1001,0)),"")</f>
        <v/>
      </c>
      <c r="B522" s="238" t="str">
        <f t="shared" si="77"/>
        <v/>
      </c>
      <c r="C522" s="238" t="str">
        <f t="shared" si="78"/>
        <v/>
      </c>
      <c r="D522" s="238" t="str">
        <f t="shared" si="79"/>
        <v/>
      </c>
      <c r="E522" s="259" t="str">
        <f>IF($A522="","",SUMIFS(Txn[Signed Units],Txn[Key],$A522))</f>
        <v/>
      </c>
      <c r="F522" s="281" t="str">
        <f>IF($A522="","",SUMIFS(Transactions!$N:$N,Transactions!$L:$L,$A522,Transactions!$U:$U,1))</f>
        <v/>
      </c>
      <c r="G522" s="282" t="str">
        <f>IF($A522="","",IFERROR(F522/SUMIFS(Transactions!$D:$D,Transactions!$L:$L,$A522,Transactions!$U:$U,1,Transactions!$A:$A,1),0))</f>
        <v/>
      </c>
      <c r="H522" s="281" t="str">
        <f>IF($A522="","",SUMIFS(Transactions!$O:$O,Transactions!$L:$L,$A522,Transactions!$U:$U,1))</f>
        <v/>
      </c>
      <c r="I522" s="282" t="str">
        <f>IF($A522="","",IFERROR(INDEX(Prices[Current Price],MATCH($A522,Prices[Key],0)),0))</f>
        <v/>
      </c>
      <c r="J522" s="283" t="str">
        <f>IF($A522="","",IFERROR(INDEX(Prices[FX to SGD],MATCH($A522,Prices[Key],0)),1))</f>
        <v/>
      </c>
      <c r="K522" s="281" t="str">
        <f t="shared" si="80"/>
        <v/>
      </c>
      <c r="L522" s="281" t="str">
        <f t="shared" si="81"/>
        <v/>
      </c>
      <c r="M522" s="281" t="str">
        <f t="shared" si="82"/>
        <v/>
      </c>
      <c r="N522" s="284" t="str">
        <f t="shared" si="83"/>
        <v/>
      </c>
      <c r="O522" t="str">
        <f>IF($A522="","",IFERROR(INDEX(Prices[Category],MATCH($A522,Prices[Key],0)),"Uncategorized"))</f>
        <v/>
      </c>
      <c r="P522" s="285" t="str">
        <f t="shared" si="84"/>
        <v/>
      </c>
      <c r="Q522" s="285" t="str">
        <f t="shared" si="85"/>
        <v/>
      </c>
    </row>
    <row r="523" spans="1:17" ht="15" customHeight="1" x14ac:dyDescent="0.2">
      <c r="A523" s="238" t="str">
        <f>IFERROR(INDEX('All Ticker P&amp;L'!$A$2:$A$1001,MATCH(ROWS($A$2:A523),'All Ticker P&amp;L'!$N$2:$N$1001,0)),"")</f>
        <v/>
      </c>
      <c r="B523" s="238" t="str">
        <f t="shared" si="77"/>
        <v/>
      </c>
      <c r="C523" s="238" t="str">
        <f t="shared" si="78"/>
        <v/>
      </c>
      <c r="D523" s="238" t="str">
        <f t="shared" si="79"/>
        <v/>
      </c>
      <c r="E523" s="259" t="str">
        <f>IF($A523="","",SUMIFS(Txn[Signed Units],Txn[Key],$A523))</f>
        <v/>
      </c>
      <c r="F523" s="281" t="str">
        <f>IF($A523="","",SUMIFS(Transactions!$N:$N,Transactions!$L:$L,$A523,Transactions!$U:$U,1))</f>
        <v/>
      </c>
      <c r="G523" s="282" t="str">
        <f>IF($A523="","",IFERROR(F523/SUMIFS(Transactions!$D:$D,Transactions!$L:$L,$A523,Transactions!$U:$U,1,Transactions!$A:$A,1),0))</f>
        <v/>
      </c>
      <c r="H523" s="281" t="str">
        <f>IF($A523="","",SUMIFS(Transactions!$O:$O,Transactions!$L:$L,$A523,Transactions!$U:$U,1))</f>
        <v/>
      </c>
      <c r="I523" s="282" t="str">
        <f>IF($A523="","",IFERROR(INDEX(Prices[Current Price],MATCH($A523,Prices[Key],0)),0))</f>
        <v/>
      </c>
      <c r="J523" s="283" t="str">
        <f>IF($A523="","",IFERROR(INDEX(Prices[FX to SGD],MATCH($A523,Prices[Key],0)),1))</f>
        <v/>
      </c>
      <c r="K523" s="281" t="str">
        <f t="shared" si="80"/>
        <v/>
      </c>
      <c r="L523" s="281" t="str">
        <f t="shared" si="81"/>
        <v/>
      </c>
      <c r="M523" s="281" t="str">
        <f t="shared" si="82"/>
        <v/>
      </c>
      <c r="N523" s="284" t="str">
        <f t="shared" si="83"/>
        <v/>
      </c>
      <c r="O523" t="str">
        <f>IF($A523="","",IFERROR(INDEX(Prices[Category],MATCH($A523,Prices[Key],0)),"Uncategorized"))</f>
        <v/>
      </c>
      <c r="P523" s="285" t="str">
        <f t="shared" si="84"/>
        <v/>
      </c>
      <c r="Q523" s="285" t="str">
        <f t="shared" si="85"/>
        <v/>
      </c>
    </row>
    <row r="524" spans="1:17" ht="15" customHeight="1" x14ac:dyDescent="0.2">
      <c r="A524" s="238" t="str">
        <f>IFERROR(INDEX('All Ticker P&amp;L'!$A$2:$A$1001,MATCH(ROWS($A$2:A524),'All Ticker P&amp;L'!$N$2:$N$1001,0)),"")</f>
        <v/>
      </c>
      <c r="B524" s="238" t="str">
        <f t="shared" si="77"/>
        <v/>
      </c>
      <c r="C524" s="238" t="str">
        <f t="shared" si="78"/>
        <v/>
      </c>
      <c r="D524" s="238" t="str">
        <f t="shared" si="79"/>
        <v/>
      </c>
      <c r="E524" s="259" t="str">
        <f>IF($A524="","",SUMIFS(Txn[Signed Units],Txn[Key],$A524))</f>
        <v/>
      </c>
      <c r="F524" s="281" t="str">
        <f>IF($A524="","",SUMIFS(Transactions!$N:$N,Transactions!$L:$L,$A524,Transactions!$U:$U,1))</f>
        <v/>
      </c>
      <c r="G524" s="282" t="str">
        <f>IF($A524="","",IFERROR(F524/SUMIFS(Transactions!$D:$D,Transactions!$L:$L,$A524,Transactions!$U:$U,1,Transactions!$A:$A,1),0))</f>
        <v/>
      </c>
      <c r="H524" s="281" t="str">
        <f>IF($A524="","",SUMIFS(Transactions!$O:$O,Transactions!$L:$L,$A524,Transactions!$U:$U,1))</f>
        <v/>
      </c>
      <c r="I524" s="282" t="str">
        <f>IF($A524="","",IFERROR(INDEX(Prices[Current Price],MATCH($A524,Prices[Key],0)),0))</f>
        <v/>
      </c>
      <c r="J524" s="283" t="str">
        <f>IF($A524="","",IFERROR(INDEX(Prices[FX to SGD],MATCH($A524,Prices[Key],0)),1))</f>
        <v/>
      </c>
      <c r="K524" s="281" t="str">
        <f t="shared" si="80"/>
        <v/>
      </c>
      <c r="L524" s="281" t="str">
        <f t="shared" si="81"/>
        <v/>
      </c>
      <c r="M524" s="281" t="str">
        <f t="shared" si="82"/>
        <v/>
      </c>
      <c r="N524" s="284" t="str">
        <f t="shared" si="83"/>
        <v/>
      </c>
      <c r="O524" t="str">
        <f>IF($A524="","",IFERROR(INDEX(Prices[Category],MATCH($A524,Prices[Key],0)),"Uncategorized"))</f>
        <v/>
      </c>
      <c r="P524" s="285" t="str">
        <f t="shared" si="84"/>
        <v/>
      </c>
      <c r="Q524" s="285" t="str">
        <f t="shared" si="85"/>
        <v/>
      </c>
    </row>
    <row r="525" spans="1:17" ht="15" customHeight="1" x14ac:dyDescent="0.2">
      <c r="A525" s="238" t="str">
        <f>IFERROR(INDEX('All Ticker P&amp;L'!$A$2:$A$1001,MATCH(ROWS($A$2:A525),'All Ticker P&amp;L'!$N$2:$N$1001,0)),"")</f>
        <v/>
      </c>
      <c r="B525" s="238" t="str">
        <f t="shared" si="77"/>
        <v/>
      </c>
      <c r="C525" s="238" t="str">
        <f t="shared" si="78"/>
        <v/>
      </c>
      <c r="D525" s="238" t="str">
        <f t="shared" si="79"/>
        <v/>
      </c>
      <c r="E525" s="259" t="str">
        <f>IF($A525="","",SUMIFS(Txn[Signed Units],Txn[Key],$A525))</f>
        <v/>
      </c>
      <c r="F525" s="281" t="str">
        <f>IF($A525="","",SUMIFS(Transactions!$N:$N,Transactions!$L:$L,$A525,Transactions!$U:$U,1))</f>
        <v/>
      </c>
      <c r="G525" s="282" t="str">
        <f>IF($A525="","",IFERROR(F525/SUMIFS(Transactions!$D:$D,Transactions!$L:$L,$A525,Transactions!$U:$U,1,Transactions!$A:$A,1),0))</f>
        <v/>
      </c>
      <c r="H525" s="281" t="str">
        <f>IF($A525="","",SUMIFS(Transactions!$O:$O,Transactions!$L:$L,$A525,Transactions!$U:$U,1))</f>
        <v/>
      </c>
      <c r="I525" s="282" t="str">
        <f>IF($A525="","",IFERROR(INDEX(Prices[Current Price],MATCH($A525,Prices[Key],0)),0))</f>
        <v/>
      </c>
      <c r="J525" s="283" t="str">
        <f>IF($A525="","",IFERROR(INDEX(Prices[FX to SGD],MATCH($A525,Prices[Key],0)),1))</f>
        <v/>
      </c>
      <c r="K525" s="281" t="str">
        <f t="shared" si="80"/>
        <v/>
      </c>
      <c r="L525" s="281" t="str">
        <f t="shared" si="81"/>
        <v/>
      </c>
      <c r="M525" s="281" t="str">
        <f t="shared" si="82"/>
        <v/>
      </c>
      <c r="N525" s="284" t="str">
        <f t="shared" si="83"/>
        <v/>
      </c>
      <c r="O525" t="str">
        <f>IF($A525="","",IFERROR(INDEX(Prices[Category],MATCH($A525,Prices[Key],0)),"Uncategorized"))</f>
        <v/>
      </c>
      <c r="P525" s="285" t="str">
        <f t="shared" si="84"/>
        <v/>
      </c>
      <c r="Q525" s="285" t="str">
        <f t="shared" si="85"/>
        <v/>
      </c>
    </row>
    <row r="526" spans="1:17" ht="15" customHeight="1" x14ac:dyDescent="0.2">
      <c r="A526" s="238" t="str">
        <f>IFERROR(INDEX('All Ticker P&amp;L'!$A$2:$A$1001,MATCH(ROWS($A$2:A526),'All Ticker P&amp;L'!$N$2:$N$1001,0)),"")</f>
        <v/>
      </c>
      <c r="B526" s="238" t="str">
        <f t="shared" si="77"/>
        <v/>
      </c>
      <c r="C526" s="238" t="str">
        <f t="shared" si="78"/>
        <v/>
      </c>
      <c r="D526" s="238" t="str">
        <f t="shared" si="79"/>
        <v/>
      </c>
      <c r="E526" s="259" t="str">
        <f>IF($A526="","",SUMIFS(Txn[Signed Units],Txn[Key],$A526))</f>
        <v/>
      </c>
      <c r="F526" s="281" t="str">
        <f>IF($A526="","",SUMIFS(Transactions!$N:$N,Transactions!$L:$L,$A526,Transactions!$U:$U,1))</f>
        <v/>
      </c>
      <c r="G526" s="282" t="str">
        <f>IF($A526="","",IFERROR(F526/SUMIFS(Transactions!$D:$D,Transactions!$L:$L,$A526,Transactions!$U:$U,1,Transactions!$A:$A,1),0))</f>
        <v/>
      </c>
      <c r="H526" s="281" t="str">
        <f>IF($A526="","",SUMIFS(Transactions!$O:$O,Transactions!$L:$L,$A526,Transactions!$U:$U,1))</f>
        <v/>
      </c>
      <c r="I526" s="282" t="str">
        <f>IF($A526="","",IFERROR(INDEX(Prices[Current Price],MATCH($A526,Prices[Key],0)),0))</f>
        <v/>
      </c>
      <c r="J526" s="283" t="str">
        <f>IF($A526="","",IFERROR(INDEX(Prices[FX to SGD],MATCH($A526,Prices[Key],0)),1))</f>
        <v/>
      </c>
      <c r="K526" s="281" t="str">
        <f t="shared" si="80"/>
        <v/>
      </c>
      <c r="L526" s="281" t="str">
        <f t="shared" si="81"/>
        <v/>
      </c>
      <c r="M526" s="281" t="str">
        <f t="shared" si="82"/>
        <v/>
      </c>
      <c r="N526" s="284" t="str">
        <f t="shared" si="83"/>
        <v/>
      </c>
      <c r="O526" t="str">
        <f>IF($A526="","",IFERROR(INDEX(Prices[Category],MATCH($A526,Prices[Key],0)),"Uncategorized"))</f>
        <v/>
      </c>
      <c r="P526" s="285" t="str">
        <f t="shared" si="84"/>
        <v/>
      </c>
      <c r="Q526" s="285" t="str">
        <f t="shared" si="85"/>
        <v/>
      </c>
    </row>
    <row r="527" spans="1:17" ht="15" customHeight="1" x14ac:dyDescent="0.2">
      <c r="A527" s="238" t="str">
        <f>IFERROR(INDEX('All Ticker P&amp;L'!$A$2:$A$1001,MATCH(ROWS($A$2:A527),'All Ticker P&amp;L'!$N$2:$N$1001,0)),"")</f>
        <v/>
      </c>
      <c r="B527" s="238" t="str">
        <f t="shared" si="77"/>
        <v/>
      </c>
      <c r="C527" s="238" t="str">
        <f t="shared" si="78"/>
        <v/>
      </c>
      <c r="D527" s="238" t="str">
        <f t="shared" si="79"/>
        <v/>
      </c>
      <c r="E527" s="259" t="str">
        <f>IF($A527="","",SUMIFS(Txn[Signed Units],Txn[Key],$A527))</f>
        <v/>
      </c>
      <c r="F527" s="281" t="str">
        <f>IF($A527="","",SUMIFS(Transactions!$N:$N,Transactions!$L:$L,$A527,Transactions!$U:$U,1))</f>
        <v/>
      </c>
      <c r="G527" s="282" t="str">
        <f>IF($A527="","",IFERROR(F527/SUMIFS(Transactions!$D:$D,Transactions!$L:$L,$A527,Transactions!$U:$U,1,Transactions!$A:$A,1),0))</f>
        <v/>
      </c>
      <c r="H527" s="281" t="str">
        <f>IF($A527="","",SUMIFS(Transactions!$O:$O,Transactions!$L:$L,$A527,Transactions!$U:$U,1))</f>
        <v/>
      </c>
      <c r="I527" s="282" t="str">
        <f>IF($A527="","",IFERROR(INDEX(Prices[Current Price],MATCH($A527,Prices[Key],0)),0))</f>
        <v/>
      </c>
      <c r="J527" s="283" t="str">
        <f>IF($A527="","",IFERROR(INDEX(Prices[FX to SGD],MATCH($A527,Prices[Key],0)),1))</f>
        <v/>
      </c>
      <c r="K527" s="281" t="str">
        <f t="shared" si="80"/>
        <v/>
      </c>
      <c r="L527" s="281" t="str">
        <f t="shared" si="81"/>
        <v/>
      </c>
      <c r="M527" s="281" t="str">
        <f t="shared" si="82"/>
        <v/>
      </c>
      <c r="N527" s="284" t="str">
        <f t="shared" si="83"/>
        <v/>
      </c>
      <c r="O527" t="str">
        <f>IF($A527="","",IFERROR(INDEX(Prices[Category],MATCH($A527,Prices[Key],0)),"Uncategorized"))</f>
        <v/>
      </c>
      <c r="P527" s="285" t="str">
        <f t="shared" si="84"/>
        <v/>
      </c>
      <c r="Q527" s="285" t="str">
        <f t="shared" si="85"/>
        <v/>
      </c>
    </row>
    <row r="528" spans="1:17" ht="15" customHeight="1" x14ac:dyDescent="0.2">
      <c r="A528" s="238" t="str">
        <f>IFERROR(INDEX('All Ticker P&amp;L'!$A$2:$A$1001,MATCH(ROWS($A$2:A528),'All Ticker P&amp;L'!$N$2:$N$1001,0)),"")</f>
        <v/>
      </c>
      <c r="B528" s="238" t="str">
        <f t="shared" si="77"/>
        <v/>
      </c>
      <c r="C528" s="238" t="str">
        <f t="shared" si="78"/>
        <v/>
      </c>
      <c r="D528" s="238" t="str">
        <f t="shared" si="79"/>
        <v/>
      </c>
      <c r="E528" s="259" t="str">
        <f>IF($A528="","",SUMIFS(Txn[Signed Units],Txn[Key],$A528))</f>
        <v/>
      </c>
      <c r="F528" s="281" t="str">
        <f>IF($A528="","",SUMIFS(Transactions!$N:$N,Transactions!$L:$L,$A528,Transactions!$U:$U,1))</f>
        <v/>
      </c>
      <c r="G528" s="282" t="str">
        <f>IF($A528="","",IFERROR(F528/SUMIFS(Transactions!$D:$D,Transactions!$L:$L,$A528,Transactions!$U:$U,1,Transactions!$A:$A,1),0))</f>
        <v/>
      </c>
      <c r="H528" s="281" t="str">
        <f>IF($A528="","",SUMIFS(Transactions!$O:$O,Transactions!$L:$L,$A528,Transactions!$U:$U,1))</f>
        <v/>
      </c>
      <c r="I528" s="282" t="str">
        <f>IF($A528="","",IFERROR(INDEX(Prices[Current Price],MATCH($A528,Prices[Key],0)),0))</f>
        <v/>
      </c>
      <c r="J528" s="283" t="str">
        <f>IF($A528="","",IFERROR(INDEX(Prices[FX to SGD],MATCH($A528,Prices[Key],0)),1))</f>
        <v/>
      </c>
      <c r="K528" s="281" t="str">
        <f t="shared" si="80"/>
        <v/>
      </c>
      <c r="L528" s="281" t="str">
        <f t="shared" si="81"/>
        <v/>
      </c>
      <c r="M528" s="281" t="str">
        <f t="shared" si="82"/>
        <v/>
      </c>
      <c r="N528" s="284" t="str">
        <f t="shared" si="83"/>
        <v/>
      </c>
      <c r="O528" t="str">
        <f>IF($A528="","",IFERROR(INDEX(Prices[Category],MATCH($A528,Prices[Key],0)),"Uncategorized"))</f>
        <v/>
      </c>
      <c r="P528" s="285" t="str">
        <f t="shared" si="84"/>
        <v/>
      </c>
      <c r="Q528" s="285" t="str">
        <f t="shared" si="85"/>
        <v/>
      </c>
    </row>
    <row r="529" spans="1:17" ht="15" customHeight="1" x14ac:dyDescent="0.2">
      <c r="A529" s="238" t="str">
        <f>IFERROR(INDEX('All Ticker P&amp;L'!$A$2:$A$1001,MATCH(ROWS($A$2:A529),'All Ticker P&amp;L'!$N$2:$N$1001,0)),"")</f>
        <v/>
      </c>
      <c r="B529" s="238" t="str">
        <f t="shared" si="77"/>
        <v/>
      </c>
      <c r="C529" s="238" t="str">
        <f t="shared" si="78"/>
        <v/>
      </c>
      <c r="D529" s="238" t="str">
        <f t="shared" si="79"/>
        <v/>
      </c>
      <c r="E529" s="259" t="str">
        <f>IF($A529="","",SUMIFS(Txn[Signed Units],Txn[Key],$A529))</f>
        <v/>
      </c>
      <c r="F529" s="281" t="str">
        <f>IF($A529="","",SUMIFS(Transactions!$N:$N,Transactions!$L:$L,$A529,Transactions!$U:$U,1))</f>
        <v/>
      </c>
      <c r="G529" s="282" t="str">
        <f>IF($A529="","",IFERROR(F529/SUMIFS(Transactions!$D:$D,Transactions!$L:$L,$A529,Transactions!$U:$U,1,Transactions!$A:$A,1),0))</f>
        <v/>
      </c>
      <c r="H529" s="281" t="str">
        <f>IF($A529="","",SUMIFS(Transactions!$O:$O,Transactions!$L:$L,$A529,Transactions!$U:$U,1))</f>
        <v/>
      </c>
      <c r="I529" s="282" t="str">
        <f>IF($A529="","",IFERROR(INDEX(Prices[Current Price],MATCH($A529,Prices[Key],0)),0))</f>
        <v/>
      </c>
      <c r="J529" s="283" t="str">
        <f>IF($A529="","",IFERROR(INDEX(Prices[FX to SGD],MATCH($A529,Prices[Key],0)),1))</f>
        <v/>
      </c>
      <c r="K529" s="281" t="str">
        <f t="shared" si="80"/>
        <v/>
      </c>
      <c r="L529" s="281" t="str">
        <f t="shared" si="81"/>
        <v/>
      </c>
      <c r="M529" s="281" t="str">
        <f t="shared" si="82"/>
        <v/>
      </c>
      <c r="N529" s="284" t="str">
        <f t="shared" si="83"/>
        <v/>
      </c>
      <c r="O529" t="str">
        <f>IF($A529="","",IFERROR(INDEX(Prices[Category],MATCH($A529,Prices[Key],0)),"Uncategorized"))</f>
        <v/>
      </c>
      <c r="P529" s="285" t="str">
        <f t="shared" si="84"/>
        <v/>
      </c>
      <c r="Q529" s="285" t="str">
        <f t="shared" si="85"/>
        <v/>
      </c>
    </row>
    <row r="530" spans="1:17" ht="15" customHeight="1" x14ac:dyDescent="0.2">
      <c r="A530" s="238" t="str">
        <f>IFERROR(INDEX('All Ticker P&amp;L'!$A$2:$A$1001,MATCH(ROWS($A$2:A530),'All Ticker P&amp;L'!$N$2:$N$1001,0)),"")</f>
        <v/>
      </c>
      <c r="B530" s="238" t="str">
        <f t="shared" si="77"/>
        <v/>
      </c>
      <c r="C530" s="238" t="str">
        <f t="shared" si="78"/>
        <v/>
      </c>
      <c r="D530" s="238" t="str">
        <f t="shared" si="79"/>
        <v/>
      </c>
      <c r="E530" s="259" t="str">
        <f>IF($A530="","",SUMIFS(Txn[Signed Units],Txn[Key],$A530))</f>
        <v/>
      </c>
      <c r="F530" s="281" t="str">
        <f>IF($A530="","",SUMIFS(Transactions!$N:$N,Transactions!$L:$L,$A530,Transactions!$U:$U,1))</f>
        <v/>
      </c>
      <c r="G530" s="282" t="str">
        <f>IF($A530="","",IFERROR(F530/SUMIFS(Transactions!$D:$D,Transactions!$L:$L,$A530,Transactions!$U:$U,1,Transactions!$A:$A,1),0))</f>
        <v/>
      </c>
      <c r="H530" s="281" t="str">
        <f>IF($A530="","",SUMIFS(Transactions!$O:$O,Transactions!$L:$L,$A530,Transactions!$U:$U,1))</f>
        <v/>
      </c>
      <c r="I530" s="282" t="str">
        <f>IF($A530="","",IFERROR(INDEX(Prices[Current Price],MATCH($A530,Prices[Key],0)),0))</f>
        <v/>
      </c>
      <c r="J530" s="283" t="str">
        <f>IF($A530="","",IFERROR(INDEX(Prices[FX to SGD],MATCH($A530,Prices[Key],0)),1))</f>
        <v/>
      </c>
      <c r="K530" s="281" t="str">
        <f t="shared" si="80"/>
        <v/>
      </c>
      <c r="L530" s="281" t="str">
        <f t="shared" si="81"/>
        <v/>
      </c>
      <c r="M530" s="281" t="str">
        <f t="shared" si="82"/>
        <v/>
      </c>
      <c r="N530" s="284" t="str">
        <f t="shared" si="83"/>
        <v/>
      </c>
      <c r="O530" t="str">
        <f>IF($A530="","",IFERROR(INDEX(Prices[Category],MATCH($A530,Prices[Key],0)),"Uncategorized"))</f>
        <v/>
      </c>
      <c r="P530" s="285" t="str">
        <f t="shared" si="84"/>
        <v/>
      </c>
      <c r="Q530" s="285" t="str">
        <f t="shared" si="85"/>
        <v/>
      </c>
    </row>
    <row r="531" spans="1:17" ht="15" customHeight="1" x14ac:dyDescent="0.2">
      <c r="A531" s="238" t="str">
        <f>IFERROR(INDEX('All Ticker P&amp;L'!$A$2:$A$1001,MATCH(ROWS($A$2:A531),'All Ticker P&amp;L'!$N$2:$N$1001,0)),"")</f>
        <v/>
      </c>
      <c r="B531" s="238" t="str">
        <f t="shared" si="77"/>
        <v/>
      </c>
      <c r="C531" s="238" t="str">
        <f t="shared" si="78"/>
        <v/>
      </c>
      <c r="D531" s="238" t="str">
        <f t="shared" si="79"/>
        <v/>
      </c>
      <c r="E531" s="259" t="str">
        <f>IF($A531="","",SUMIFS(Txn[Signed Units],Txn[Key],$A531))</f>
        <v/>
      </c>
      <c r="F531" s="281" t="str">
        <f>IF($A531="","",SUMIFS(Transactions!$N:$N,Transactions!$L:$L,$A531,Transactions!$U:$U,1))</f>
        <v/>
      </c>
      <c r="G531" s="282" t="str">
        <f>IF($A531="","",IFERROR(F531/SUMIFS(Transactions!$D:$D,Transactions!$L:$L,$A531,Transactions!$U:$U,1,Transactions!$A:$A,1),0))</f>
        <v/>
      </c>
      <c r="H531" s="281" t="str">
        <f>IF($A531="","",SUMIFS(Transactions!$O:$O,Transactions!$L:$L,$A531,Transactions!$U:$U,1))</f>
        <v/>
      </c>
      <c r="I531" s="282" t="str">
        <f>IF($A531="","",IFERROR(INDEX(Prices[Current Price],MATCH($A531,Prices[Key],0)),0))</f>
        <v/>
      </c>
      <c r="J531" s="283" t="str">
        <f>IF($A531="","",IFERROR(INDEX(Prices[FX to SGD],MATCH($A531,Prices[Key],0)),1))</f>
        <v/>
      </c>
      <c r="K531" s="281" t="str">
        <f t="shared" si="80"/>
        <v/>
      </c>
      <c r="L531" s="281" t="str">
        <f t="shared" si="81"/>
        <v/>
      </c>
      <c r="M531" s="281" t="str">
        <f t="shared" si="82"/>
        <v/>
      </c>
      <c r="N531" s="284" t="str">
        <f t="shared" si="83"/>
        <v/>
      </c>
      <c r="O531" t="str">
        <f>IF($A531="","",IFERROR(INDEX(Prices[Category],MATCH($A531,Prices[Key],0)),"Uncategorized"))</f>
        <v/>
      </c>
      <c r="P531" s="285" t="str">
        <f t="shared" si="84"/>
        <v/>
      </c>
      <c r="Q531" s="285" t="str">
        <f t="shared" si="85"/>
        <v/>
      </c>
    </row>
    <row r="532" spans="1:17" ht="15" customHeight="1" x14ac:dyDescent="0.2">
      <c r="A532" s="238" t="str">
        <f>IFERROR(INDEX('All Ticker P&amp;L'!$A$2:$A$1001,MATCH(ROWS($A$2:A532),'All Ticker P&amp;L'!$N$2:$N$1001,0)),"")</f>
        <v/>
      </c>
      <c r="B532" s="238" t="str">
        <f t="shared" si="77"/>
        <v/>
      </c>
      <c r="C532" s="238" t="str">
        <f t="shared" si="78"/>
        <v/>
      </c>
      <c r="D532" s="238" t="str">
        <f t="shared" si="79"/>
        <v/>
      </c>
      <c r="E532" s="259" t="str">
        <f>IF($A532="","",SUMIFS(Txn[Signed Units],Txn[Key],$A532))</f>
        <v/>
      </c>
      <c r="F532" s="281" t="str">
        <f>IF($A532="","",SUMIFS(Transactions!$N:$N,Transactions!$L:$L,$A532,Transactions!$U:$U,1))</f>
        <v/>
      </c>
      <c r="G532" s="282" t="str">
        <f>IF($A532="","",IFERROR(F532/SUMIFS(Transactions!$D:$D,Transactions!$L:$L,$A532,Transactions!$U:$U,1,Transactions!$A:$A,1),0))</f>
        <v/>
      </c>
      <c r="H532" s="281" t="str">
        <f>IF($A532="","",SUMIFS(Transactions!$O:$O,Transactions!$L:$L,$A532,Transactions!$U:$U,1))</f>
        <v/>
      </c>
      <c r="I532" s="282" t="str">
        <f>IF($A532="","",IFERROR(INDEX(Prices[Current Price],MATCH($A532,Prices[Key],0)),0))</f>
        <v/>
      </c>
      <c r="J532" s="283" t="str">
        <f>IF($A532="","",IFERROR(INDEX(Prices[FX to SGD],MATCH($A532,Prices[Key],0)),1))</f>
        <v/>
      </c>
      <c r="K532" s="281" t="str">
        <f t="shared" si="80"/>
        <v/>
      </c>
      <c r="L532" s="281" t="str">
        <f t="shared" si="81"/>
        <v/>
      </c>
      <c r="M532" s="281" t="str">
        <f t="shared" si="82"/>
        <v/>
      </c>
      <c r="N532" s="284" t="str">
        <f t="shared" si="83"/>
        <v/>
      </c>
      <c r="O532" t="str">
        <f>IF($A532="","",IFERROR(INDEX(Prices[Category],MATCH($A532,Prices[Key],0)),"Uncategorized"))</f>
        <v/>
      </c>
      <c r="P532" s="285" t="str">
        <f t="shared" si="84"/>
        <v/>
      </c>
      <c r="Q532" s="285" t="str">
        <f t="shared" si="85"/>
        <v/>
      </c>
    </row>
    <row r="533" spans="1:17" ht="15" customHeight="1" x14ac:dyDescent="0.2">
      <c r="A533" s="238" t="str">
        <f>IFERROR(INDEX('All Ticker P&amp;L'!$A$2:$A$1001,MATCH(ROWS($A$2:A533),'All Ticker P&amp;L'!$N$2:$N$1001,0)),"")</f>
        <v/>
      </c>
      <c r="B533" s="238" t="str">
        <f t="shared" si="77"/>
        <v/>
      </c>
      <c r="C533" s="238" t="str">
        <f t="shared" si="78"/>
        <v/>
      </c>
      <c r="D533" s="238" t="str">
        <f t="shared" si="79"/>
        <v/>
      </c>
      <c r="E533" s="259" t="str">
        <f>IF($A533="","",SUMIFS(Txn[Signed Units],Txn[Key],$A533))</f>
        <v/>
      </c>
      <c r="F533" s="281" t="str">
        <f>IF($A533="","",SUMIFS(Transactions!$N:$N,Transactions!$L:$L,$A533,Transactions!$U:$U,1))</f>
        <v/>
      </c>
      <c r="G533" s="282" t="str">
        <f>IF($A533="","",IFERROR(F533/SUMIFS(Transactions!$D:$D,Transactions!$L:$L,$A533,Transactions!$U:$U,1,Transactions!$A:$A,1),0))</f>
        <v/>
      </c>
      <c r="H533" s="281" t="str">
        <f>IF($A533="","",SUMIFS(Transactions!$O:$O,Transactions!$L:$L,$A533,Transactions!$U:$U,1))</f>
        <v/>
      </c>
      <c r="I533" s="282" t="str">
        <f>IF($A533="","",IFERROR(INDEX(Prices[Current Price],MATCH($A533,Prices[Key],0)),0))</f>
        <v/>
      </c>
      <c r="J533" s="283" t="str">
        <f>IF($A533="","",IFERROR(INDEX(Prices[FX to SGD],MATCH($A533,Prices[Key],0)),1))</f>
        <v/>
      </c>
      <c r="K533" s="281" t="str">
        <f t="shared" si="80"/>
        <v/>
      </c>
      <c r="L533" s="281" t="str">
        <f t="shared" si="81"/>
        <v/>
      </c>
      <c r="M533" s="281" t="str">
        <f t="shared" si="82"/>
        <v/>
      </c>
      <c r="N533" s="284" t="str">
        <f t="shared" si="83"/>
        <v/>
      </c>
      <c r="O533" t="str">
        <f>IF($A533="","",IFERROR(INDEX(Prices[Category],MATCH($A533,Prices[Key],0)),"Uncategorized"))</f>
        <v/>
      </c>
      <c r="P533" s="285" t="str">
        <f t="shared" si="84"/>
        <v/>
      </c>
      <c r="Q533" s="285" t="str">
        <f t="shared" si="85"/>
        <v/>
      </c>
    </row>
    <row r="534" spans="1:17" ht="15" customHeight="1" x14ac:dyDescent="0.2">
      <c r="A534" s="238" t="str">
        <f>IFERROR(INDEX('All Ticker P&amp;L'!$A$2:$A$1001,MATCH(ROWS($A$2:A534),'All Ticker P&amp;L'!$N$2:$N$1001,0)),"")</f>
        <v/>
      </c>
      <c r="B534" s="238" t="str">
        <f t="shared" si="77"/>
        <v/>
      </c>
      <c r="C534" s="238" t="str">
        <f t="shared" si="78"/>
        <v/>
      </c>
      <c r="D534" s="238" t="str">
        <f t="shared" si="79"/>
        <v/>
      </c>
      <c r="E534" s="259" t="str">
        <f>IF($A534="","",SUMIFS(Txn[Signed Units],Txn[Key],$A534))</f>
        <v/>
      </c>
      <c r="F534" s="281" t="str">
        <f>IF($A534="","",SUMIFS(Transactions!$N:$N,Transactions!$L:$L,$A534,Transactions!$U:$U,1))</f>
        <v/>
      </c>
      <c r="G534" s="282" t="str">
        <f>IF($A534="","",IFERROR(F534/SUMIFS(Transactions!$D:$D,Transactions!$L:$L,$A534,Transactions!$U:$U,1,Transactions!$A:$A,1),0))</f>
        <v/>
      </c>
      <c r="H534" s="281" t="str">
        <f>IF($A534="","",SUMIFS(Transactions!$O:$O,Transactions!$L:$L,$A534,Transactions!$U:$U,1))</f>
        <v/>
      </c>
      <c r="I534" s="282" t="str">
        <f>IF($A534="","",IFERROR(INDEX(Prices[Current Price],MATCH($A534,Prices[Key],0)),0))</f>
        <v/>
      </c>
      <c r="J534" s="283" t="str">
        <f>IF($A534="","",IFERROR(INDEX(Prices[FX to SGD],MATCH($A534,Prices[Key],0)),1))</f>
        <v/>
      </c>
      <c r="K534" s="281" t="str">
        <f t="shared" si="80"/>
        <v/>
      </c>
      <c r="L534" s="281" t="str">
        <f t="shared" si="81"/>
        <v/>
      </c>
      <c r="M534" s="281" t="str">
        <f t="shared" si="82"/>
        <v/>
      </c>
      <c r="N534" s="284" t="str">
        <f t="shared" si="83"/>
        <v/>
      </c>
      <c r="O534" t="str">
        <f>IF($A534="","",IFERROR(INDEX(Prices[Category],MATCH($A534,Prices[Key],0)),"Uncategorized"))</f>
        <v/>
      </c>
      <c r="P534" s="285" t="str">
        <f t="shared" si="84"/>
        <v/>
      </c>
      <c r="Q534" s="285" t="str">
        <f t="shared" si="85"/>
        <v/>
      </c>
    </row>
    <row r="535" spans="1:17" ht="15" customHeight="1" x14ac:dyDescent="0.2">
      <c r="A535" s="238" t="str">
        <f>IFERROR(INDEX('All Ticker P&amp;L'!$A$2:$A$1001,MATCH(ROWS($A$2:A535),'All Ticker P&amp;L'!$N$2:$N$1001,0)),"")</f>
        <v/>
      </c>
      <c r="B535" s="238" t="str">
        <f t="shared" si="77"/>
        <v/>
      </c>
      <c r="C535" s="238" t="str">
        <f t="shared" si="78"/>
        <v/>
      </c>
      <c r="D535" s="238" t="str">
        <f t="shared" si="79"/>
        <v/>
      </c>
      <c r="E535" s="259" t="str">
        <f>IF($A535="","",SUMIFS(Txn[Signed Units],Txn[Key],$A535))</f>
        <v/>
      </c>
      <c r="F535" s="281" t="str">
        <f>IF($A535="","",SUMIFS(Transactions!$N:$N,Transactions!$L:$L,$A535,Transactions!$U:$U,1))</f>
        <v/>
      </c>
      <c r="G535" s="282" t="str">
        <f>IF($A535="","",IFERROR(F535/SUMIFS(Transactions!$D:$D,Transactions!$L:$L,$A535,Transactions!$U:$U,1,Transactions!$A:$A,1),0))</f>
        <v/>
      </c>
      <c r="H535" s="281" t="str">
        <f>IF($A535="","",SUMIFS(Transactions!$O:$O,Transactions!$L:$L,$A535,Transactions!$U:$U,1))</f>
        <v/>
      </c>
      <c r="I535" s="282" t="str">
        <f>IF($A535="","",IFERROR(INDEX(Prices[Current Price],MATCH($A535,Prices[Key],0)),0))</f>
        <v/>
      </c>
      <c r="J535" s="283" t="str">
        <f>IF($A535="","",IFERROR(INDEX(Prices[FX to SGD],MATCH($A535,Prices[Key],0)),1))</f>
        <v/>
      </c>
      <c r="K535" s="281" t="str">
        <f t="shared" si="80"/>
        <v/>
      </c>
      <c r="L535" s="281" t="str">
        <f t="shared" si="81"/>
        <v/>
      </c>
      <c r="M535" s="281" t="str">
        <f t="shared" si="82"/>
        <v/>
      </c>
      <c r="N535" s="284" t="str">
        <f t="shared" si="83"/>
        <v/>
      </c>
      <c r="O535" t="str">
        <f>IF($A535="","",IFERROR(INDEX(Prices[Category],MATCH($A535,Prices[Key],0)),"Uncategorized"))</f>
        <v/>
      </c>
      <c r="P535" s="285" t="str">
        <f t="shared" si="84"/>
        <v/>
      </c>
      <c r="Q535" s="285" t="str">
        <f t="shared" si="85"/>
        <v/>
      </c>
    </row>
    <row r="536" spans="1:17" ht="15" customHeight="1" x14ac:dyDescent="0.2">
      <c r="A536" s="238" t="str">
        <f>IFERROR(INDEX('All Ticker P&amp;L'!$A$2:$A$1001,MATCH(ROWS($A$2:A536),'All Ticker P&amp;L'!$N$2:$N$1001,0)),"")</f>
        <v/>
      </c>
      <c r="B536" s="238" t="str">
        <f t="shared" si="77"/>
        <v/>
      </c>
      <c r="C536" s="238" t="str">
        <f t="shared" si="78"/>
        <v/>
      </c>
      <c r="D536" s="238" t="str">
        <f t="shared" si="79"/>
        <v/>
      </c>
      <c r="E536" s="259" t="str">
        <f>IF($A536="","",SUMIFS(Txn[Signed Units],Txn[Key],$A536))</f>
        <v/>
      </c>
      <c r="F536" s="281" t="str">
        <f>IF($A536="","",SUMIFS(Transactions!$N:$N,Transactions!$L:$L,$A536,Transactions!$U:$U,1))</f>
        <v/>
      </c>
      <c r="G536" s="282" t="str">
        <f>IF($A536="","",IFERROR(F536/SUMIFS(Transactions!$D:$D,Transactions!$L:$L,$A536,Transactions!$U:$U,1,Transactions!$A:$A,1),0))</f>
        <v/>
      </c>
      <c r="H536" s="281" t="str">
        <f>IF($A536="","",SUMIFS(Transactions!$O:$O,Transactions!$L:$L,$A536,Transactions!$U:$U,1))</f>
        <v/>
      </c>
      <c r="I536" s="282" t="str">
        <f>IF($A536="","",IFERROR(INDEX(Prices[Current Price],MATCH($A536,Prices[Key],0)),0))</f>
        <v/>
      </c>
      <c r="J536" s="283" t="str">
        <f>IF($A536="","",IFERROR(INDEX(Prices[FX to SGD],MATCH($A536,Prices[Key],0)),1))</f>
        <v/>
      </c>
      <c r="K536" s="281" t="str">
        <f t="shared" si="80"/>
        <v/>
      </c>
      <c r="L536" s="281" t="str">
        <f t="shared" si="81"/>
        <v/>
      </c>
      <c r="M536" s="281" t="str">
        <f t="shared" si="82"/>
        <v/>
      </c>
      <c r="N536" s="284" t="str">
        <f t="shared" si="83"/>
        <v/>
      </c>
      <c r="O536" t="str">
        <f>IF($A536="","",IFERROR(INDEX(Prices[Category],MATCH($A536,Prices[Key],0)),"Uncategorized"))</f>
        <v/>
      </c>
      <c r="P536" s="285" t="str">
        <f t="shared" si="84"/>
        <v/>
      </c>
      <c r="Q536" s="285" t="str">
        <f t="shared" si="85"/>
        <v/>
      </c>
    </row>
    <row r="537" spans="1:17" ht="15" customHeight="1" x14ac:dyDescent="0.2">
      <c r="A537" s="238" t="str">
        <f>IFERROR(INDEX('All Ticker P&amp;L'!$A$2:$A$1001,MATCH(ROWS($A$2:A537),'All Ticker P&amp;L'!$N$2:$N$1001,0)),"")</f>
        <v/>
      </c>
      <c r="B537" s="238" t="str">
        <f t="shared" si="77"/>
        <v/>
      </c>
      <c r="C537" s="238" t="str">
        <f t="shared" si="78"/>
        <v/>
      </c>
      <c r="D537" s="238" t="str">
        <f t="shared" si="79"/>
        <v/>
      </c>
      <c r="E537" s="259" t="str">
        <f>IF($A537="","",SUMIFS(Txn[Signed Units],Txn[Key],$A537))</f>
        <v/>
      </c>
      <c r="F537" s="281" t="str">
        <f>IF($A537="","",SUMIFS(Transactions!$N:$N,Transactions!$L:$L,$A537,Transactions!$U:$U,1))</f>
        <v/>
      </c>
      <c r="G537" s="282" t="str">
        <f>IF($A537="","",IFERROR(F537/SUMIFS(Transactions!$D:$D,Transactions!$L:$L,$A537,Transactions!$U:$U,1,Transactions!$A:$A,1),0))</f>
        <v/>
      </c>
      <c r="H537" s="281" t="str">
        <f>IF($A537="","",SUMIFS(Transactions!$O:$O,Transactions!$L:$L,$A537,Transactions!$U:$U,1))</f>
        <v/>
      </c>
      <c r="I537" s="282" t="str">
        <f>IF($A537="","",IFERROR(INDEX(Prices[Current Price],MATCH($A537,Prices[Key],0)),0))</f>
        <v/>
      </c>
      <c r="J537" s="283" t="str">
        <f>IF($A537="","",IFERROR(INDEX(Prices[FX to SGD],MATCH($A537,Prices[Key],0)),1))</f>
        <v/>
      </c>
      <c r="K537" s="281" t="str">
        <f t="shared" si="80"/>
        <v/>
      </c>
      <c r="L537" s="281" t="str">
        <f t="shared" si="81"/>
        <v/>
      </c>
      <c r="M537" s="281" t="str">
        <f t="shared" si="82"/>
        <v/>
      </c>
      <c r="N537" s="284" t="str">
        <f t="shared" si="83"/>
        <v/>
      </c>
      <c r="O537" t="str">
        <f>IF($A537="","",IFERROR(INDEX(Prices[Category],MATCH($A537,Prices[Key],0)),"Uncategorized"))</f>
        <v/>
      </c>
      <c r="P537" s="285" t="str">
        <f t="shared" si="84"/>
        <v/>
      </c>
      <c r="Q537" s="285" t="str">
        <f t="shared" si="85"/>
        <v/>
      </c>
    </row>
    <row r="538" spans="1:17" ht="15" customHeight="1" x14ac:dyDescent="0.2">
      <c r="A538" s="238" t="str">
        <f>IFERROR(INDEX('All Ticker P&amp;L'!$A$2:$A$1001,MATCH(ROWS($A$2:A538),'All Ticker P&amp;L'!$N$2:$N$1001,0)),"")</f>
        <v/>
      </c>
      <c r="B538" s="238" t="str">
        <f t="shared" si="77"/>
        <v/>
      </c>
      <c r="C538" s="238" t="str">
        <f t="shared" si="78"/>
        <v/>
      </c>
      <c r="D538" s="238" t="str">
        <f t="shared" si="79"/>
        <v/>
      </c>
      <c r="E538" s="259" t="str">
        <f>IF($A538="","",SUMIFS(Txn[Signed Units],Txn[Key],$A538))</f>
        <v/>
      </c>
      <c r="F538" s="281" t="str">
        <f>IF($A538="","",SUMIFS(Transactions!$N:$N,Transactions!$L:$L,$A538,Transactions!$U:$U,1))</f>
        <v/>
      </c>
      <c r="G538" s="282" t="str">
        <f>IF($A538="","",IFERROR(F538/SUMIFS(Transactions!$D:$D,Transactions!$L:$L,$A538,Transactions!$U:$U,1,Transactions!$A:$A,1),0))</f>
        <v/>
      </c>
      <c r="H538" s="281" t="str">
        <f>IF($A538="","",SUMIFS(Transactions!$O:$O,Transactions!$L:$L,$A538,Transactions!$U:$U,1))</f>
        <v/>
      </c>
      <c r="I538" s="282" t="str">
        <f>IF($A538="","",IFERROR(INDEX(Prices[Current Price],MATCH($A538,Prices[Key],0)),0))</f>
        <v/>
      </c>
      <c r="J538" s="283" t="str">
        <f>IF($A538="","",IFERROR(INDEX(Prices[FX to SGD],MATCH($A538,Prices[Key],0)),1))</f>
        <v/>
      </c>
      <c r="K538" s="281" t="str">
        <f t="shared" si="80"/>
        <v/>
      </c>
      <c r="L538" s="281" t="str">
        <f t="shared" si="81"/>
        <v/>
      </c>
      <c r="M538" s="281" t="str">
        <f t="shared" si="82"/>
        <v/>
      </c>
      <c r="N538" s="284" t="str">
        <f t="shared" si="83"/>
        <v/>
      </c>
      <c r="O538" t="str">
        <f>IF($A538="","",IFERROR(INDEX(Prices[Category],MATCH($A538,Prices[Key],0)),"Uncategorized"))</f>
        <v/>
      </c>
      <c r="P538" s="285" t="str">
        <f t="shared" si="84"/>
        <v/>
      </c>
      <c r="Q538" s="285" t="str">
        <f t="shared" si="85"/>
        <v/>
      </c>
    </row>
    <row r="539" spans="1:17" ht="15" customHeight="1" x14ac:dyDescent="0.2">
      <c r="A539" s="238" t="str">
        <f>IFERROR(INDEX('All Ticker P&amp;L'!$A$2:$A$1001,MATCH(ROWS($A$2:A539),'All Ticker P&amp;L'!$N$2:$N$1001,0)),"")</f>
        <v/>
      </c>
      <c r="B539" s="238" t="str">
        <f t="shared" si="77"/>
        <v/>
      </c>
      <c r="C539" s="238" t="str">
        <f t="shared" si="78"/>
        <v/>
      </c>
      <c r="D539" s="238" t="str">
        <f t="shared" si="79"/>
        <v/>
      </c>
      <c r="E539" s="259" t="str">
        <f>IF($A539="","",SUMIFS(Txn[Signed Units],Txn[Key],$A539))</f>
        <v/>
      </c>
      <c r="F539" s="281" t="str">
        <f>IF($A539="","",SUMIFS(Transactions!$N:$N,Transactions!$L:$L,$A539,Transactions!$U:$U,1))</f>
        <v/>
      </c>
      <c r="G539" s="282" t="str">
        <f>IF($A539="","",IFERROR(F539/SUMIFS(Transactions!$D:$D,Transactions!$L:$L,$A539,Transactions!$U:$U,1,Transactions!$A:$A,1),0))</f>
        <v/>
      </c>
      <c r="H539" s="281" t="str">
        <f>IF($A539="","",SUMIFS(Transactions!$O:$O,Transactions!$L:$L,$A539,Transactions!$U:$U,1))</f>
        <v/>
      </c>
      <c r="I539" s="282" t="str">
        <f>IF($A539="","",IFERROR(INDEX(Prices[Current Price],MATCH($A539,Prices[Key],0)),0))</f>
        <v/>
      </c>
      <c r="J539" s="283" t="str">
        <f>IF($A539="","",IFERROR(INDEX(Prices[FX to SGD],MATCH($A539,Prices[Key],0)),1))</f>
        <v/>
      </c>
      <c r="K539" s="281" t="str">
        <f t="shared" si="80"/>
        <v/>
      </c>
      <c r="L539" s="281" t="str">
        <f t="shared" si="81"/>
        <v/>
      </c>
      <c r="M539" s="281" t="str">
        <f t="shared" si="82"/>
        <v/>
      </c>
      <c r="N539" s="284" t="str">
        <f t="shared" si="83"/>
        <v/>
      </c>
      <c r="O539" t="str">
        <f>IF($A539="","",IFERROR(INDEX(Prices[Category],MATCH($A539,Prices[Key],0)),"Uncategorized"))</f>
        <v/>
      </c>
      <c r="P539" s="285" t="str">
        <f t="shared" si="84"/>
        <v/>
      </c>
      <c r="Q539" s="285" t="str">
        <f t="shared" si="85"/>
        <v/>
      </c>
    </row>
    <row r="540" spans="1:17" ht="15" customHeight="1" x14ac:dyDescent="0.2">
      <c r="A540" s="238" t="str">
        <f>IFERROR(INDEX('All Ticker P&amp;L'!$A$2:$A$1001,MATCH(ROWS($A$2:A540),'All Ticker P&amp;L'!$N$2:$N$1001,0)),"")</f>
        <v/>
      </c>
      <c r="B540" s="238" t="str">
        <f t="shared" si="77"/>
        <v/>
      </c>
      <c r="C540" s="238" t="str">
        <f t="shared" si="78"/>
        <v/>
      </c>
      <c r="D540" s="238" t="str">
        <f t="shared" si="79"/>
        <v/>
      </c>
      <c r="E540" s="259" t="str">
        <f>IF($A540="","",SUMIFS(Txn[Signed Units],Txn[Key],$A540))</f>
        <v/>
      </c>
      <c r="F540" s="281" t="str">
        <f>IF($A540="","",SUMIFS(Transactions!$N:$N,Transactions!$L:$L,$A540,Transactions!$U:$U,1))</f>
        <v/>
      </c>
      <c r="G540" s="282" t="str">
        <f>IF($A540="","",IFERROR(F540/SUMIFS(Transactions!$D:$D,Transactions!$L:$L,$A540,Transactions!$U:$U,1,Transactions!$A:$A,1),0))</f>
        <v/>
      </c>
      <c r="H540" s="281" t="str">
        <f>IF($A540="","",SUMIFS(Transactions!$O:$O,Transactions!$L:$L,$A540,Transactions!$U:$U,1))</f>
        <v/>
      </c>
      <c r="I540" s="282" t="str">
        <f>IF($A540="","",IFERROR(INDEX(Prices[Current Price],MATCH($A540,Prices[Key],0)),0))</f>
        <v/>
      </c>
      <c r="J540" s="283" t="str">
        <f>IF($A540="","",IFERROR(INDEX(Prices[FX to SGD],MATCH($A540,Prices[Key],0)),1))</f>
        <v/>
      </c>
      <c r="K540" s="281" t="str">
        <f t="shared" si="80"/>
        <v/>
      </c>
      <c r="L540" s="281" t="str">
        <f t="shared" si="81"/>
        <v/>
      </c>
      <c r="M540" s="281" t="str">
        <f t="shared" si="82"/>
        <v/>
      </c>
      <c r="N540" s="284" t="str">
        <f t="shared" si="83"/>
        <v/>
      </c>
      <c r="O540" t="str">
        <f>IF($A540="","",IFERROR(INDEX(Prices[Category],MATCH($A540,Prices[Key],0)),"Uncategorized"))</f>
        <v/>
      </c>
      <c r="P540" s="285" t="str">
        <f t="shared" si="84"/>
        <v/>
      </c>
      <c r="Q540" s="285" t="str">
        <f t="shared" si="85"/>
        <v/>
      </c>
    </row>
    <row r="541" spans="1:17" ht="15" customHeight="1" x14ac:dyDescent="0.2">
      <c r="A541" s="238" t="str">
        <f>IFERROR(INDEX('All Ticker P&amp;L'!$A$2:$A$1001,MATCH(ROWS($A$2:A541),'All Ticker P&amp;L'!$N$2:$N$1001,0)),"")</f>
        <v/>
      </c>
      <c r="B541" s="238" t="str">
        <f t="shared" si="77"/>
        <v/>
      </c>
      <c r="C541" s="238" t="str">
        <f t="shared" si="78"/>
        <v/>
      </c>
      <c r="D541" s="238" t="str">
        <f t="shared" si="79"/>
        <v/>
      </c>
      <c r="E541" s="259" t="str">
        <f>IF($A541="","",SUMIFS(Txn[Signed Units],Txn[Key],$A541))</f>
        <v/>
      </c>
      <c r="F541" s="281" t="str">
        <f>IF($A541="","",SUMIFS(Transactions!$N:$N,Transactions!$L:$L,$A541,Transactions!$U:$U,1))</f>
        <v/>
      </c>
      <c r="G541" s="282" t="str">
        <f>IF($A541="","",IFERROR(F541/SUMIFS(Transactions!$D:$D,Transactions!$L:$L,$A541,Transactions!$U:$U,1,Transactions!$A:$A,1),0))</f>
        <v/>
      </c>
      <c r="H541" s="281" t="str">
        <f>IF($A541="","",SUMIFS(Transactions!$O:$O,Transactions!$L:$L,$A541,Transactions!$U:$U,1))</f>
        <v/>
      </c>
      <c r="I541" s="282" t="str">
        <f>IF($A541="","",IFERROR(INDEX(Prices[Current Price],MATCH($A541,Prices[Key],0)),0))</f>
        <v/>
      </c>
      <c r="J541" s="283" t="str">
        <f>IF($A541="","",IFERROR(INDEX(Prices[FX to SGD],MATCH($A541,Prices[Key],0)),1))</f>
        <v/>
      </c>
      <c r="K541" s="281" t="str">
        <f t="shared" si="80"/>
        <v/>
      </c>
      <c r="L541" s="281" t="str">
        <f t="shared" si="81"/>
        <v/>
      </c>
      <c r="M541" s="281" t="str">
        <f t="shared" si="82"/>
        <v/>
      </c>
      <c r="N541" s="284" t="str">
        <f t="shared" si="83"/>
        <v/>
      </c>
      <c r="O541" t="str">
        <f>IF($A541="","",IFERROR(INDEX(Prices[Category],MATCH($A541,Prices[Key],0)),"Uncategorized"))</f>
        <v/>
      </c>
      <c r="P541" s="285" t="str">
        <f t="shared" si="84"/>
        <v/>
      </c>
      <c r="Q541" s="285" t="str">
        <f t="shared" si="85"/>
        <v/>
      </c>
    </row>
    <row r="542" spans="1:17" ht="15" customHeight="1" x14ac:dyDescent="0.2">
      <c r="A542" s="238" t="str">
        <f>IFERROR(INDEX('All Ticker P&amp;L'!$A$2:$A$1001,MATCH(ROWS($A$2:A542),'All Ticker P&amp;L'!$N$2:$N$1001,0)),"")</f>
        <v/>
      </c>
      <c r="B542" s="238" t="str">
        <f t="shared" si="77"/>
        <v/>
      </c>
      <c r="C542" s="238" t="str">
        <f t="shared" si="78"/>
        <v/>
      </c>
      <c r="D542" s="238" t="str">
        <f t="shared" si="79"/>
        <v/>
      </c>
      <c r="E542" s="259" t="str">
        <f>IF($A542="","",SUMIFS(Txn[Signed Units],Txn[Key],$A542))</f>
        <v/>
      </c>
      <c r="F542" s="281" t="str">
        <f>IF($A542="","",SUMIFS(Transactions!$N:$N,Transactions!$L:$L,$A542,Transactions!$U:$U,1))</f>
        <v/>
      </c>
      <c r="G542" s="282" t="str">
        <f>IF($A542="","",IFERROR(F542/SUMIFS(Transactions!$D:$D,Transactions!$L:$L,$A542,Transactions!$U:$U,1,Transactions!$A:$A,1),0))</f>
        <v/>
      </c>
      <c r="H542" s="281" t="str">
        <f>IF($A542="","",SUMIFS(Transactions!$O:$O,Transactions!$L:$L,$A542,Transactions!$U:$U,1))</f>
        <v/>
      </c>
      <c r="I542" s="282" t="str">
        <f>IF($A542="","",IFERROR(INDEX(Prices[Current Price],MATCH($A542,Prices[Key],0)),0))</f>
        <v/>
      </c>
      <c r="J542" s="283" t="str">
        <f>IF($A542="","",IFERROR(INDEX(Prices[FX to SGD],MATCH($A542,Prices[Key],0)),1))</f>
        <v/>
      </c>
      <c r="K542" s="281" t="str">
        <f t="shared" si="80"/>
        <v/>
      </c>
      <c r="L542" s="281" t="str">
        <f t="shared" si="81"/>
        <v/>
      </c>
      <c r="M542" s="281" t="str">
        <f t="shared" si="82"/>
        <v/>
      </c>
      <c r="N542" s="284" t="str">
        <f t="shared" si="83"/>
        <v/>
      </c>
      <c r="O542" t="str">
        <f>IF($A542="","",IFERROR(INDEX(Prices[Category],MATCH($A542,Prices[Key],0)),"Uncategorized"))</f>
        <v/>
      </c>
      <c r="P542" s="285" t="str">
        <f t="shared" si="84"/>
        <v/>
      </c>
      <c r="Q542" s="285" t="str">
        <f t="shared" si="85"/>
        <v/>
      </c>
    </row>
    <row r="543" spans="1:17" ht="15" customHeight="1" x14ac:dyDescent="0.2">
      <c r="A543" s="238" t="str">
        <f>IFERROR(INDEX('All Ticker P&amp;L'!$A$2:$A$1001,MATCH(ROWS($A$2:A543),'All Ticker P&amp;L'!$N$2:$N$1001,0)),"")</f>
        <v/>
      </c>
      <c r="B543" s="238" t="str">
        <f t="shared" si="77"/>
        <v/>
      </c>
      <c r="C543" s="238" t="str">
        <f t="shared" si="78"/>
        <v/>
      </c>
      <c r="D543" s="238" t="str">
        <f t="shared" si="79"/>
        <v/>
      </c>
      <c r="E543" s="259" t="str">
        <f>IF($A543="","",SUMIFS(Txn[Signed Units],Txn[Key],$A543))</f>
        <v/>
      </c>
      <c r="F543" s="281" t="str">
        <f>IF($A543="","",SUMIFS(Transactions!$N:$N,Transactions!$L:$L,$A543,Transactions!$U:$U,1))</f>
        <v/>
      </c>
      <c r="G543" s="282" t="str">
        <f>IF($A543="","",IFERROR(F543/SUMIFS(Transactions!$D:$D,Transactions!$L:$L,$A543,Transactions!$U:$U,1,Transactions!$A:$A,1),0))</f>
        <v/>
      </c>
      <c r="H543" s="281" t="str">
        <f>IF($A543="","",SUMIFS(Transactions!$O:$O,Transactions!$L:$L,$A543,Transactions!$U:$U,1))</f>
        <v/>
      </c>
      <c r="I543" s="282" t="str">
        <f>IF($A543="","",IFERROR(INDEX(Prices[Current Price],MATCH($A543,Prices[Key],0)),0))</f>
        <v/>
      </c>
      <c r="J543" s="283" t="str">
        <f>IF($A543="","",IFERROR(INDEX(Prices[FX to SGD],MATCH($A543,Prices[Key],0)),1))</f>
        <v/>
      </c>
      <c r="K543" s="281" t="str">
        <f t="shared" si="80"/>
        <v/>
      </c>
      <c r="L543" s="281" t="str">
        <f t="shared" si="81"/>
        <v/>
      </c>
      <c r="M543" s="281" t="str">
        <f t="shared" si="82"/>
        <v/>
      </c>
      <c r="N543" s="284" t="str">
        <f t="shared" si="83"/>
        <v/>
      </c>
      <c r="O543" t="str">
        <f>IF($A543="","",IFERROR(INDEX(Prices[Category],MATCH($A543,Prices[Key],0)),"Uncategorized"))</f>
        <v/>
      </c>
      <c r="P543" s="285" t="str">
        <f t="shared" si="84"/>
        <v/>
      </c>
      <c r="Q543" s="285" t="str">
        <f t="shared" si="85"/>
        <v/>
      </c>
    </row>
    <row r="544" spans="1:17" ht="15" customHeight="1" x14ac:dyDescent="0.2">
      <c r="A544" s="238" t="str">
        <f>IFERROR(INDEX('All Ticker P&amp;L'!$A$2:$A$1001,MATCH(ROWS($A$2:A544),'All Ticker P&amp;L'!$N$2:$N$1001,0)),"")</f>
        <v/>
      </c>
      <c r="B544" s="238" t="str">
        <f t="shared" si="77"/>
        <v/>
      </c>
      <c r="C544" s="238" t="str">
        <f t="shared" si="78"/>
        <v/>
      </c>
      <c r="D544" s="238" t="str">
        <f t="shared" si="79"/>
        <v/>
      </c>
      <c r="E544" s="259" t="str">
        <f>IF($A544="","",SUMIFS(Txn[Signed Units],Txn[Key],$A544))</f>
        <v/>
      </c>
      <c r="F544" s="281" t="str">
        <f>IF($A544="","",SUMIFS(Transactions!$N:$N,Transactions!$L:$L,$A544,Transactions!$U:$U,1))</f>
        <v/>
      </c>
      <c r="G544" s="282" t="str">
        <f>IF($A544="","",IFERROR(F544/SUMIFS(Transactions!$D:$D,Transactions!$L:$L,$A544,Transactions!$U:$U,1,Transactions!$A:$A,1),0))</f>
        <v/>
      </c>
      <c r="H544" s="281" t="str">
        <f>IF($A544="","",SUMIFS(Transactions!$O:$O,Transactions!$L:$L,$A544,Transactions!$U:$U,1))</f>
        <v/>
      </c>
      <c r="I544" s="282" t="str">
        <f>IF($A544="","",IFERROR(INDEX(Prices[Current Price],MATCH($A544,Prices[Key],0)),0))</f>
        <v/>
      </c>
      <c r="J544" s="283" t="str">
        <f>IF($A544="","",IFERROR(INDEX(Prices[FX to SGD],MATCH($A544,Prices[Key],0)),1))</f>
        <v/>
      </c>
      <c r="K544" s="281" t="str">
        <f t="shared" si="80"/>
        <v/>
      </c>
      <c r="L544" s="281" t="str">
        <f t="shared" si="81"/>
        <v/>
      </c>
      <c r="M544" s="281" t="str">
        <f t="shared" si="82"/>
        <v/>
      </c>
      <c r="N544" s="284" t="str">
        <f t="shared" si="83"/>
        <v/>
      </c>
      <c r="O544" t="str">
        <f>IF($A544="","",IFERROR(INDEX(Prices[Category],MATCH($A544,Prices[Key],0)),"Uncategorized"))</f>
        <v/>
      </c>
      <c r="P544" s="285" t="str">
        <f t="shared" si="84"/>
        <v/>
      </c>
      <c r="Q544" s="285" t="str">
        <f t="shared" si="85"/>
        <v/>
      </c>
    </row>
    <row r="545" spans="1:17" ht="15" customHeight="1" x14ac:dyDescent="0.2">
      <c r="A545" s="238" t="str">
        <f>IFERROR(INDEX('All Ticker P&amp;L'!$A$2:$A$1001,MATCH(ROWS($A$2:A545),'All Ticker P&amp;L'!$N$2:$N$1001,0)),"")</f>
        <v/>
      </c>
      <c r="B545" s="238" t="str">
        <f t="shared" si="77"/>
        <v/>
      </c>
      <c r="C545" s="238" t="str">
        <f t="shared" si="78"/>
        <v/>
      </c>
      <c r="D545" s="238" t="str">
        <f t="shared" si="79"/>
        <v/>
      </c>
      <c r="E545" s="259" t="str">
        <f>IF($A545="","",SUMIFS(Txn[Signed Units],Txn[Key],$A545))</f>
        <v/>
      </c>
      <c r="F545" s="281" t="str">
        <f>IF($A545="","",SUMIFS(Transactions!$N:$N,Transactions!$L:$L,$A545,Transactions!$U:$U,1))</f>
        <v/>
      </c>
      <c r="G545" s="282" t="str">
        <f>IF($A545="","",IFERROR(F545/SUMIFS(Transactions!$D:$D,Transactions!$L:$L,$A545,Transactions!$U:$U,1,Transactions!$A:$A,1),0))</f>
        <v/>
      </c>
      <c r="H545" s="281" t="str">
        <f>IF($A545="","",SUMIFS(Transactions!$O:$O,Transactions!$L:$L,$A545,Transactions!$U:$U,1))</f>
        <v/>
      </c>
      <c r="I545" s="282" t="str">
        <f>IF($A545="","",IFERROR(INDEX(Prices[Current Price],MATCH($A545,Prices[Key],0)),0))</f>
        <v/>
      </c>
      <c r="J545" s="283" t="str">
        <f>IF($A545="","",IFERROR(INDEX(Prices[FX to SGD],MATCH($A545,Prices[Key],0)),1))</f>
        <v/>
      </c>
      <c r="K545" s="281" t="str">
        <f t="shared" si="80"/>
        <v/>
      </c>
      <c r="L545" s="281" t="str">
        <f t="shared" si="81"/>
        <v/>
      </c>
      <c r="M545" s="281" t="str">
        <f t="shared" si="82"/>
        <v/>
      </c>
      <c r="N545" s="284" t="str">
        <f t="shared" si="83"/>
        <v/>
      </c>
      <c r="O545" t="str">
        <f>IF($A545="","",IFERROR(INDEX(Prices[Category],MATCH($A545,Prices[Key],0)),"Uncategorized"))</f>
        <v/>
      </c>
      <c r="P545" s="285" t="str">
        <f t="shared" si="84"/>
        <v/>
      </c>
      <c r="Q545" s="285" t="str">
        <f t="shared" si="85"/>
        <v/>
      </c>
    </row>
    <row r="546" spans="1:17" ht="15" customHeight="1" x14ac:dyDescent="0.2">
      <c r="A546" s="238" t="str">
        <f>IFERROR(INDEX('All Ticker P&amp;L'!$A$2:$A$1001,MATCH(ROWS($A$2:A546),'All Ticker P&amp;L'!$N$2:$N$1001,0)),"")</f>
        <v/>
      </c>
      <c r="B546" s="238" t="str">
        <f t="shared" si="77"/>
        <v/>
      </c>
      <c r="C546" s="238" t="str">
        <f t="shared" si="78"/>
        <v/>
      </c>
      <c r="D546" s="238" t="str">
        <f t="shared" si="79"/>
        <v/>
      </c>
      <c r="E546" s="259" t="str">
        <f>IF($A546="","",SUMIFS(Txn[Signed Units],Txn[Key],$A546))</f>
        <v/>
      </c>
      <c r="F546" s="281" t="str">
        <f>IF($A546="","",SUMIFS(Transactions!$N:$N,Transactions!$L:$L,$A546,Transactions!$U:$U,1))</f>
        <v/>
      </c>
      <c r="G546" s="282" t="str">
        <f>IF($A546="","",IFERROR(F546/SUMIFS(Transactions!$D:$D,Transactions!$L:$L,$A546,Transactions!$U:$U,1,Transactions!$A:$A,1),0))</f>
        <v/>
      </c>
      <c r="H546" s="281" t="str">
        <f>IF($A546="","",SUMIFS(Transactions!$O:$O,Transactions!$L:$L,$A546,Transactions!$U:$U,1))</f>
        <v/>
      </c>
      <c r="I546" s="282" t="str">
        <f>IF($A546="","",IFERROR(INDEX(Prices[Current Price],MATCH($A546,Prices[Key],0)),0))</f>
        <v/>
      </c>
      <c r="J546" s="283" t="str">
        <f>IF($A546="","",IFERROR(INDEX(Prices[FX to SGD],MATCH($A546,Prices[Key],0)),1))</f>
        <v/>
      </c>
      <c r="K546" s="281" t="str">
        <f t="shared" si="80"/>
        <v/>
      </c>
      <c r="L546" s="281" t="str">
        <f t="shared" si="81"/>
        <v/>
      </c>
      <c r="M546" s="281" t="str">
        <f t="shared" si="82"/>
        <v/>
      </c>
      <c r="N546" s="284" t="str">
        <f t="shared" si="83"/>
        <v/>
      </c>
      <c r="O546" t="str">
        <f>IF($A546="","",IFERROR(INDEX(Prices[Category],MATCH($A546,Prices[Key],0)),"Uncategorized"))</f>
        <v/>
      </c>
      <c r="P546" s="285" t="str">
        <f t="shared" si="84"/>
        <v/>
      </c>
      <c r="Q546" s="285" t="str">
        <f t="shared" si="85"/>
        <v/>
      </c>
    </row>
    <row r="547" spans="1:17" ht="15" customHeight="1" x14ac:dyDescent="0.2">
      <c r="A547" s="238" t="str">
        <f>IFERROR(INDEX('All Ticker P&amp;L'!$A$2:$A$1001,MATCH(ROWS($A$2:A547),'All Ticker P&amp;L'!$N$2:$N$1001,0)),"")</f>
        <v/>
      </c>
      <c r="B547" s="238" t="str">
        <f t="shared" si="77"/>
        <v/>
      </c>
      <c r="C547" s="238" t="str">
        <f t="shared" si="78"/>
        <v/>
      </c>
      <c r="D547" s="238" t="str">
        <f t="shared" si="79"/>
        <v/>
      </c>
      <c r="E547" s="259" t="str">
        <f>IF($A547="","",SUMIFS(Txn[Signed Units],Txn[Key],$A547))</f>
        <v/>
      </c>
      <c r="F547" s="281" t="str">
        <f>IF($A547="","",SUMIFS(Transactions!$N:$N,Transactions!$L:$L,$A547,Transactions!$U:$U,1))</f>
        <v/>
      </c>
      <c r="G547" s="282" t="str">
        <f>IF($A547="","",IFERROR(F547/SUMIFS(Transactions!$D:$D,Transactions!$L:$L,$A547,Transactions!$U:$U,1,Transactions!$A:$A,1),0))</f>
        <v/>
      </c>
      <c r="H547" s="281" t="str">
        <f>IF($A547="","",SUMIFS(Transactions!$O:$O,Transactions!$L:$L,$A547,Transactions!$U:$U,1))</f>
        <v/>
      </c>
      <c r="I547" s="282" t="str">
        <f>IF($A547="","",IFERROR(INDEX(Prices[Current Price],MATCH($A547,Prices[Key],0)),0))</f>
        <v/>
      </c>
      <c r="J547" s="283" t="str">
        <f>IF($A547="","",IFERROR(INDEX(Prices[FX to SGD],MATCH($A547,Prices[Key],0)),1))</f>
        <v/>
      </c>
      <c r="K547" s="281" t="str">
        <f t="shared" si="80"/>
        <v/>
      </c>
      <c r="L547" s="281" t="str">
        <f t="shared" si="81"/>
        <v/>
      </c>
      <c r="M547" s="281" t="str">
        <f t="shared" si="82"/>
        <v/>
      </c>
      <c r="N547" s="284" t="str">
        <f t="shared" si="83"/>
        <v/>
      </c>
      <c r="O547" t="str">
        <f>IF($A547="","",IFERROR(INDEX(Prices[Category],MATCH($A547,Prices[Key],0)),"Uncategorized"))</f>
        <v/>
      </c>
      <c r="P547" s="285" t="str">
        <f t="shared" si="84"/>
        <v/>
      </c>
      <c r="Q547" s="285" t="str">
        <f t="shared" si="85"/>
        <v/>
      </c>
    </row>
    <row r="548" spans="1:17" ht="15" customHeight="1" x14ac:dyDescent="0.2">
      <c r="A548" s="238" t="str">
        <f>IFERROR(INDEX('All Ticker P&amp;L'!$A$2:$A$1001,MATCH(ROWS($A$2:A548),'All Ticker P&amp;L'!$N$2:$N$1001,0)),"")</f>
        <v/>
      </c>
      <c r="B548" s="238" t="str">
        <f t="shared" si="77"/>
        <v/>
      </c>
      <c r="C548" s="238" t="str">
        <f t="shared" si="78"/>
        <v/>
      </c>
      <c r="D548" s="238" t="str">
        <f t="shared" si="79"/>
        <v/>
      </c>
      <c r="E548" s="259" t="str">
        <f>IF($A548="","",SUMIFS(Txn[Signed Units],Txn[Key],$A548))</f>
        <v/>
      </c>
      <c r="F548" s="281" t="str">
        <f>IF($A548="","",SUMIFS(Transactions!$N:$N,Transactions!$L:$L,$A548,Transactions!$U:$U,1))</f>
        <v/>
      </c>
      <c r="G548" s="282" t="str">
        <f>IF($A548="","",IFERROR(F548/SUMIFS(Transactions!$D:$D,Transactions!$L:$L,$A548,Transactions!$U:$U,1,Transactions!$A:$A,1),0))</f>
        <v/>
      </c>
      <c r="H548" s="281" t="str">
        <f>IF($A548="","",SUMIFS(Transactions!$O:$O,Transactions!$L:$L,$A548,Transactions!$U:$U,1))</f>
        <v/>
      </c>
      <c r="I548" s="282" t="str">
        <f>IF($A548="","",IFERROR(INDEX(Prices[Current Price],MATCH($A548,Prices[Key],0)),0))</f>
        <v/>
      </c>
      <c r="J548" s="283" t="str">
        <f>IF($A548="","",IFERROR(INDEX(Prices[FX to SGD],MATCH($A548,Prices[Key],0)),1))</f>
        <v/>
      </c>
      <c r="K548" s="281" t="str">
        <f t="shared" si="80"/>
        <v/>
      </c>
      <c r="L548" s="281" t="str">
        <f t="shared" si="81"/>
        <v/>
      </c>
      <c r="M548" s="281" t="str">
        <f t="shared" si="82"/>
        <v/>
      </c>
      <c r="N548" s="284" t="str">
        <f t="shared" si="83"/>
        <v/>
      </c>
      <c r="O548" t="str">
        <f>IF($A548="","",IFERROR(INDEX(Prices[Category],MATCH($A548,Prices[Key],0)),"Uncategorized"))</f>
        <v/>
      </c>
      <c r="P548" s="285" t="str">
        <f t="shared" si="84"/>
        <v/>
      </c>
      <c r="Q548" s="285" t="str">
        <f t="shared" si="85"/>
        <v/>
      </c>
    </row>
    <row r="549" spans="1:17" ht="15" customHeight="1" x14ac:dyDescent="0.2">
      <c r="A549" s="238" t="str">
        <f>IFERROR(INDEX('All Ticker P&amp;L'!$A$2:$A$1001,MATCH(ROWS($A$2:A549),'All Ticker P&amp;L'!$N$2:$N$1001,0)),"")</f>
        <v/>
      </c>
      <c r="B549" s="238" t="str">
        <f t="shared" si="77"/>
        <v/>
      </c>
      <c r="C549" s="238" t="str">
        <f t="shared" si="78"/>
        <v/>
      </c>
      <c r="D549" s="238" t="str">
        <f t="shared" si="79"/>
        <v/>
      </c>
      <c r="E549" s="259" t="str">
        <f>IF($A549="","",SUMIFS(Txn[Signed Units],Txn[Key],$A549))</f>
        <v/>
      </c>
      <c r="F549" s="281" t="str">
        <f>IF($A549="","",SUMIFS(Transactions!$N:$N,Transactions!$L:$L,$A549,Transactions!$U:$U,1))</f>
        <v/>
      </c>
      <c r="G549" s="282" t="str">
        <f>IF($A549="","",IFERROR(F549/SUMIFS(Transactions!$D:$D,Transactions!$L:$L,$A549,Transactions!$U:$U,1,Transactions!$A:$A,1),0))</f>
        <v/>
      </c>
      <c r="H549" s="281" t="str">
        <f>IF($A549="","",SUMIFS(Transactions!$O:$O,Transactions!$L:$L,$A549,Transactions!$U:$U,1))</f>
        <v/>
      </c>
      <c r="I549" s="282" t="str">
        <f>IF($A549="","",IFERROR(INDEX(Prices[Current Price],MATCH($A549,Prices[Key],0)),0))</f>
        <v/>
      </c>
      <c r="J549" s="283" t="str">
        <f>IF($A549="","",IFERROR(INDEX(Prices[FX to SGD],MATCH($A549,Prices[Key],0)),1))</f>
        <v/>
      </c>
      <c r="K549" s="281" t="str">
        <f t="shared" si="80"/>
        <v/>
      </c>
      <c r="L549" s="281" t="str">
        <f t="shared" si="81"/>
        <v/>
      </c>
      <c r="M549" s="281" t="str">
        <f t="shared" si="82"/>
        <v/>
      </c>
      <c r="N549" s="284" t="str">
        <f t="shared" si="83"/>
        <v/>
      </c>
      <c r="O549" t="str">
        <f>IF($A549="","",IFERROR(INDEX(Prices[Category],MATCH($A549,Prices[Key],0)),"Uncategorized"))</f>
        <v/>
      </c>
      <c r="P549" s="285" t="str">
        <f t="shared" si="84"/>
        <v/>
      </c>
      <c r="Q549" s="285" t="str">
        <f t="shared" si="85"/>
        <v/>
      </c>
    </row>
    <row r="550" spans="1:17" ht="15" customHeight="1" x14ac:dyDescent="0.2">
      <c r="A550" s="238" t="str">
        <f>IFERROR(INDEX('All Ticker P&amp;L'!$A$2:$A$1001,MATCH(ROWS($A$2:A550),'All Ticker P&amp;L'!$N$2:$N$1001,0)),"")</f>
        <v/>
      </c>
      <c r="B550" s="238" t="str">
        <f t="shared" si="77"/>
        <v/>
      </c>
      <c r="C550" s="238" t="str">
        <f t="shared" si="78"/>
        <v/>
      </c>
      <c r="D550" s="238" t="str">
        <f t="shared" si="79"/>
        <v/>
      </c>
      <c r="E550" s="259" t="str">
        <f>IF($A550="","",SUMIFS(Txn[Signed Units],Txn[Key],$A550))</f>
        <v/>
      </c>
      <c r="F550" s="281" t="str">
        <f>IF($A550="","",SUMIFS(Transactions!$N:$N,Transactions!$L:$L,$A550,Transactions!$U:$U,1))</f>
        <v/>
      </c>
      <c r="G550" s="282" t="str">
        <f>IF($A550="","",IFERROR(F550/SUMIFS(Transactions!$D:$D,Transactions!$L:$L,$A550,Transactions!$U:$U,1,Transactions!$A:$A,1),0))</f>
        <v/>
      </c>
      <c r="H550" s="281" t="str">
        <f>IF($A550="","",SUMIFS(Transactions!$O:$O,Transactions!$L:$L,$A550,Transactions!$U:$U,1))</f>
        <v/>
      </c>
      <c r="I550" s="282" t="str">
        <f>IF($A550="","",IFERROR(INDEX(Prices[Current Price],MATCH($A550,Prices[Key],0)),0))</f>
        <v/>
      </c>
      <c r="J550" s="283" t="str">
        <f>IF($A550="","",IFERROR(INDEX(Prices[FX to SGD],MATCH($A550,Prices[Key],0)),1))</f>
        <v/>
      </c>
      <c r="K550" s="281" t="str">
        <f t="shared" si="80"/>
        <v/>
      </c>
      <c r="L550" s="281" t="str">
        <f t="shared" si="81"/>
        <v/>
      </c>
      <c r="M550" s="281" t="str">
        <f t="shared" si="82"/>
        <v/>
      </c>
      <c r="N550" s="284" t="str">
        <f t="shared" si="83"/>
        <v/>
      </c>
      <c r="O550" t="str">
        <f>IF($A550="","",IFERROR(INDEX(Prices[Category],MATCH($A550,Prices[Key],0)),"Uncategorized"))</f>
        <v/>
      </c>
      <c r="P550" s="285" t="str">
        <f t="shared" si="84"/>
        <v/>
      </c>
      <c r="Q550" s="285" t="str">
        <f t="shared" si="85"/>
        <v/>
      </c>
    </row>
    <row r="551" spans="1:17" ht="15" customHeight="1" x14ac:dyDescent="0.2">
      <c r="A551" s="238" t="str">
        <f>IFERROR(INDEX('All Ticker P&amp;L'!$A$2:$A$1001,MATCH(ROWS($A$2:A551),'All Ticker P&amp;L'!$N$2:$N$1001,0)),"")</f>
        <v/>
      </c>
      <c r="B551" s="238" t="str">
        <f t="shared" si="77"/>
        <v/>
      </c>
      <c r="C551" s="238" t="str">
        <f t="shared" si="78"/>
        <v/>
      </c>
      <c r="D551" s="238" t="str">
        <f t="shared" si="79"/>
        <v/>
      </c>
      <c r="E551" s="259" t="str">
        <f>IF($A551="","",SUMIFS(Txn[Signed Units],Txn[Key],$A551))</f>
        <v/>
      </c>
      <c r="F551" s="281" t="str">
        <f>IF($A551="","",SUMIFS(Transactions!$N:$N,Transactions!$L:$L,$A551,Transactions!$U:$U,1))</f>
        <v/>
      </c>
      <c r="G551" s="282" t="str">
        <f>IF($A551="","",IFERROR(F551/SUMIFS(Transactions!$D:$D,Transactions!$L:$L,$A551,Transactions!$U:$U,1,Transactions!$A:$A,1),0))</f>
        <v/>
      </c>
      <c r="H551" s="281" t="str">
        <f>IF($A551="","",SUMIFS(Transactions!$O:$O,Transactions!$L:$L,$A551,Transactions!$U:$U,1))</f>
        <v/>
      </c>
      <c r="I551" s="282" t="str">
        <f>IF($A551="","",IFERROR(INDEX(Prices[Current Price],MATCH($A551,Prices[Key],0)),0))</f>
        <v/>
      </c>
      <c r="J551" s="283" t="str">
        <f>IF($A551="","",IFERROR(INDEX(Prices[FX to SGD],MATCH($A551,Prices[Key],0)),1))</f>
        <v/>
      </c>
      <c r="K551" s="281" t="str">
        <f t="shared" si="80"/>
        <v/>
      </c>
      <c r="L551" s="281" t="str">
        <f t="shared" si="81"/>
        <v/>
      </c>
      <c r="M551" s="281" t="str">
        <f t="shared" si="82"/>
        <v/>
      </c>
      <c r="N551" s="284" t="str">
        <f t="shared" si="83"/>
        <v/>
      </c>
      <c r="O551" t="str">
        <f>IF($A551="","",IFERROR(INDEX(Prices[Category],MATCH($A551,Prices[Key],0)),"Uncategorized"))</f>
        <v/>
      </c>
      <c r="P551" s="285" t="str">
        <f t="shared" si="84"/>
        <v/>
      </c>
      <c r="Q551" s="285" t="str">
        <f t="shared" si="85"/>
        <v/>
      </c>
    </row>
    <row r="552" spans="1:17" ht="15" customHeight="1" x14ac:dyDescent="0.2">
      <c r="A552" s="238" t="str">
        <f>IFERROR(INDEX('All Ticker P&amp;L'!$A$2:$A$1001,MATCH(ROWS($A$2:A552),'All Ticker P&amp;L'!$N$2:$N$1001,0)),"")</f>
        <v/>
      </c>
      <c r="B552" s="238" t="str">
        <f t="shared" si="77"/>
        <v/>
      </c>
      <c r="C552" s="238" t="str">
        <f t="shared" si="78"/>
        <v/>
      </c>
      <c r="D552" s="238" t="str">
        <f t="shared" si="79"/>
        <v/>
      </c>
      <c r="E552" s="259" t="str">
        <f>IF($A552="","",SUMIFS(Txn[Signed Units],Txn[Key],$A552))</f>
        <v/>
      </c>
      <c r="F552" s="281" t="str">
        <f>IF($A552="","",SUMIFS(Transactions!$N:$N,Transactions!$L:$L,$A552,Transactions!$U:$U,1))</f>
        <v/>
      </c>
      <c r="G552" s="282" t="str">
        <f>IF($A552="","",IFERROR(F552/SUMIFS(Transactions!$D:$D,Transactions!$L:$L,$A552,Transactions!$U:$U,1,Transactions!$A:$A,1),0))</f>
        <v/>
      </c>
      <c r="H552" s="281" t="str">
        <f>IF($A552="","",SUMIFS(Transactions!$O:$O,Transactions!$L:$L,$A552,Transactions!$U:$U,1))</f>
        <v/>
      </c>
      <c r="I552" s="282" t="str">
        <f>IF($A552="","",IFERROR(INDEX(Prices[Current Price],MATCH($A552,Prices[Key],0)),0))</f>
        <v/>
      </c>
      <c r="J552" s="283" t="str">
        <f>IF($A552="","",IFERROR(INDEX(Prices[FX to SGD],MATCH($A552,Prices[Key],0)),1))</f>
        <v/>
      </c>
      <c r="K552" s="281" t="str">
        <f t="shared" si="80"/>
        <v/>
      </c>
      <c r="L552" s="281" t="str">
        <f t="shared" si="81"/>
        <v/>
      </c>
      <c r="M552" s="281" t="str">
        <f t="shared" si="82"/>
        <v/>
      </c>
      <c r="N552" s="284" t="str">
        <f t="shared" si="83"/>
        <v/>
      </c>
      <c r="O552" t="str">
        <f>IF($A552="","",IFERROR(INDEX(Prices[Category],MATCH($A552,Prices[Key],0)),"Uncategorized"))</f>
        <v/>
      </c>
      <c r="P552" s="285" t="str">
        <f t="shared" si="84"/>
        <v/>
      </c>
      <c r="Q552" s="285" t="str">
        <f t="shared" si="85"/>
        <v/>
      </c>
    </row>
    <row r="553" spans="1:17" ht="15" customHeight="1" x14ac:dyDescent="0.2">
      <c r="A553" s="238" t="str">
        <f>IFERROR(INDEX('All Ticker P&amp;L'!$A$2:$A$1001,MATCH(ROWS($A$2:A553),'All Ticker P&amp;L'!$N$2:$N$1001,0)),"")</f>
        <v/>
      </c>
      <c r="B553" s="238" t="str">
        <f t="shared" si="77"/>
        <v/>
      </c>
      <c r="C553" s="238" t="str">
        <f t="shared" si="78"/>
        <v/>
      </c>
      <c r="D553" s="238" t="str">
        <f t="shared" si="79"/>
        <v/>
      </c>
      <c r="E553" s="259" t="str">
        <f>IF($A553="","",SUMIFS(Txn[Signed Units],Txn[Key],$A553))</f>
        <v/>
      </c>
      <c r="F553" s="281" t="str">
        <f>IF($A553="","",SUMIFS(Transactions!$N:$N,Transactions!$L:$L,$A553,Transactions!$U:$U,1))</f>
        <v/>
      </c>
      <c r="G553" s="282" t="str">
        <f>IF($A553="","",IFERROR(F553/SUMIFS(Transactions!$D:$D,Transactions!$L:$L,$A553,Transactions!$U:$U,1,Transactions!$A:$A,1),0))</f>
        <v/>
      </c>
      <c r="H553" s="281" t="str">
        <f>IF($A553="","",SUMIFS(Transactions!$O:$O,Transactions!$L:$L,$A553,Transactions!$U:$U,1))</f>
        <v/>
      </c>
      <c r="I553" s="282" t="str">
        <f>IF($A553="","",IFERROR(INDEX(Prices[Current Price],MATCH($A553,Prices[Key],0)),0))</f>
        <v/>
      </c>
      <c r="J553" s="283" t="str">
        <f>IF($A553="","",IFERROR(INDEX(Prices[FX to SGD],MATCH($A553,Prices[Key],0)),1))</f>
        <v/>
      </c>
      <c r="K553" s="281" t="str">
        <f t="shared" si="80"/>
        <v/>
      </c>
      <c r="L553" s="281" t="str">
        <f t="shared" si="81"/>
        <v/>
      </c>
      <c r="M553" s="281" t="str">
        <f t="shared" si="82"/>
        <v/>
      </c>
      <c r="N553" s="284" t="str">
        <f t="shared" si="83"/>
        <v/>
      </c>
      <c r="O553" t="str">
        <f>IF($A553="","",IFERROR(INDEX(Prices[Category],MATCH($A553,Prices[Key],0)),"Uncategorized"))</f>
        <v/>
      </c>
      <c r="P553" s="285" t="str">
        <f t="shared" si="84"/>
        <v/>
      </c>
      <c r="Q553" s="285" t="str">
        <f t="shared" si="85"/>
        <v/>
      </c>
    </row>
    <row r="554" spans="1:17" ht="15" customHeight="1" x14ac:dyDescent="0.2">
      <c r="A554" s="238" t="str">
        <f>IFERROR(INDEX('All Ticker P&amp;L'!$A$2:$A$1001,MATCH(ROWS($A$2:A554),'All Ticker P&amp;L'!$N$2:$N$1001,0)),"")</f>
        <v/>
      </c>
      <c r="B554" s="238" t="str">
        <f t="shared" si="77"/>
        <v/>
      </c>
      <c r="C554" s="238" t="str">
        <f t="shared" si="78"/>
        <v/>
      </c>
      <c r="D554" s="238" t="str">
        <f t="shared" si="79"/>
        <v/>
      </c>
      <c r="E554" s="259" t="str">
        <f>IF($A554="","",SUMIFS(Txn[Signed Units],Txn[Key],$A554))</f>
        <v/>
      </c>
      <c r="F554" s="281" t="str">
        <f>IF($A554="","",SUMIFS(Transactions!$N:$N,Transactions!$L:$L,$A554,Transactions!$U:$U,1))</f>
        <v/>
      </c>
      <c r="G554" s="282" t="str">
        <f>IF($A554="","",IFERROR(F554/SUMIFS(Transactions!$D:$D,Transactions!$L:$L,$A554,Transactions!$U:$U,1,Transactions!$A:$A,1),0))</f>
        <v/>
      </c>
      <c r="H554" s="281" t="str">
        <f>IF($A554="","",SUMIFS(Transactions!$O:$O,Transactions!$L:$L,$A554,Transactions!$U:$U,1))</f>
        <v/>
      </c>
      <c r="I554" s="282" t="str">
        <f>IF($A554="","",IFERROR(INDEX(Prices[Current Price],MATCH($A554,Prices[Key],0)),0))</f>
        <v/>
      </c>
      <c r="J554" s="283" t="str">
        <f>IF($A554="","",IFERROR(INDEX(Prices[FX to SGD],MATCH($A554,Prices[Key],0)),1))</f>
        <v/>
      </c>
      <c r="K554" s="281" t="str">
        <f t="shared" si="80"/>
        <v/>
      </c>
      <c r="L554" s="281" t="str">
        <f t="shared" si="81"/>
        <v/>
      </c>
      <c r="M554" s="281" t="str">
        <f t="shared" si="82"/>
        <v/>
      </c>
      <c r="N554" s="284" t="str">
        <f t="shared" si="83"/>
        <v/>
      </c>
      <c r="O554" t="str">
        <f>IF($A554="","",IFERROR(INDEX(Prices[Category],MATCH($A554,Prices[Key],0)),"Uncategorized"))</f>
        <v/>
      </c>
      <c r="P554" s="285" t="str">
        <f t="shared" si="84"/>
        <v/>
      </c>
      <c r="Q554" s="285" t="str">
        <f t="shared" si="85"/>
        <v/>
      </c>
    </row>
    <row r="555" spans="1:17" ht="15" customHeight="1" x14ac:dyDescent="0.2">
      <c r="A555" s="238" t="str">
        <f>IFERROR(INDEX('All Ticker P&amp;L'!$A$2:$A$1001,MATCH(ROWS($A$2:A555),'All Ticker P&amp;L'!$N$2:$N$1001,0)),"")</f>
        <v/>
      </c>
      <c r="B555" s="238" t="str">
        <f t="shared" si="77"/>
        <v/>
      </c>
      <c r="C555" s="238" t="str">
        <f t="shared" si="78"/>
        <v/>
      </c>
      <c r="D555" s="238" t="str">
        <f t="shared" si="79"/>
        <v/>
      </c>
      <c r="E555" s="259" t="str">
        <f>IF($A555="","",SUMIFS(Txn[Signed Units],Txn[Key],$A555))</f>
        <v/>
      </c>
      <c r="F555" s="281" t="str">
        <f>IF($A555="","",SUMIFS(Transactions!$N:$N,Transactions!$L:$L,$A555,Transactions!$U:$U,1))</f>
        <v/>
      </c>
      <c r="G555" s="282" t="str">
        <f>IF($A555="","",IFERROR(F555/SUMIFS(Transactions!$D:$D,Transactions!$L:$L,$A555,Transactions!$U:$U,1,Transactions!$A:$A,1),0))</f>
        <v/>
      </c>
      <c r="H555" s="281" t="str">
        <f>IF($A555="","",SUMIFS(Transactions!$O:$O,Transactions!$L:$L,$A555,Transactions!$U:$U,1))</f>
        <v/>
      </c>
      <c r="I555" s="282" t="str">
        <f>IF($A555="","",IFERROR(INDEX(Prices[Current Price],MATCH($A555,Prices[Key],0)),0))</f>
        <v/>
      </c>
      <c r="J555" s="283" t="str">
        <f>IF($A555="","",IFERROR(INDEX(Prices[FX to SGD],MATCH($A555,Prices[Key],0)),1))</f>
        <v/>
      </c>
      <c r="K555" s="281" t="str">
        <f t="shared" si="80"/>
        <v/>
      </c>
      <c r="L555" s="281" t="str">
        <f t="shared" si="81"/>
        <v/>
      </c>
      <c r="M555" s="281" t="str">
        <f t="shared" si="82"/>
        <v/>
      </c>
      <c r="N555" s="284" t="str">
        <f t="shared" si="83"/>
        <v/>
      </c>
      <c r="O555" t="str">
        <f>IF($A555="","",IFERROR(INDEX(Prices[Category],MATCH($A555,Prices[Key],0)),"Uncategorized"))</f>
        <v/>
      </c>
      <c r="P555" s="285" t="str">
        <f t="shared" si="84"/>
        <v/>
      </c>
      <c r="Q555" s="285" t="str">
        <f t="shared" si="85"/>
        <v/>
      </c>
    </row>
    <row r="556" spans="1:17" ht="15" customHeight="1" x14ac:dyDescent="0.2">
      <c r="A556" s="238" t="str">
        <f>IFERROR(INDEX('All Ticker P&amp;L'!$A$2:$A$1001,MATCH(ROWS($A$2:A556),'All Ticker P&amp;L'!$N$2:$N$1001,0)),"")</f>
        <v/>
      </c>
      <c r="B556" s="238" t="str">
        <f t="shared" si="77"/>
        <v/>
      </c>
      <c r="C556" s="238" t="str">
        <f t="shared" si="78"/>
        <v/>
      </c>
      <c r="D556" s="238" t="str">
        <f t="shared" si="79"/>
        <v/>
      </c>
      <c r="E556" s="259" t="str">
        <f>IF($A556="","",SUMIFS(Txn[Signed Units],Txn[Key],$A556))</f>
        <v/>
      </c>
      <c r="F556" s="281" t="str">
        <f>IF($A556="","",SUMIFS(Transactions!$N:$N,Transactions!$L:$L,$A556,Transactions!$U:$U,1))</f>
        <v/>
      </c>
      <c r="G556" s="282" t="str">
        <f>IF($A556="","",IFERROR(F556/SUMIFS(Transactions!$D:$D,Transactions!$L:$L,$A556,Transactions!$U:$U,1,Transactions!$A:$A,1),0))</f>
        <v/>
      </c>
      <c r="H556" s="281" t="str">
        <f>IF($A556="","",SUMIFS(Transactions!$O:$O,Transactions!$L:$L,$A556,Transactions!$U:$U,1))</f>
        <v/>
      </c>
      <c r="I556" s="282" t="str">
        <f>IF($A556="","",IFERROR(INDEX(Prices[Current Price],MATCH($A556,Prices[Key],0)),0))</f>
        <v/>
      </c>
      <c r="J556" s="283" t="str">
        <f>IF($A556="","",IFERROR(INDEX(Prices[FX to SGD],MATCH($A556,Prices[Key],0)),1))</f>
        <v/>
      </c>
      <c r="K556" s="281" t="str">
        <f t="shared" si="80"/>
        <v/>
      </c>
      <c r="L556" s="281" t="str">
        <f t="shared" si="81"/>
        <v/>
      </c>
      <c r="M556" s="281" t="str">
        <f t="shared" si="82"/>
        <v/>
      </c>
      <c r="N556" s="284" t="str">
        <f t="shared" si="83"/>
        <v/>
      </c>
      <c r="O556" t="str">
        <f>IF($A556="","",IFERROR(INDEX(Prices[Category],MATCH($A556,Prices[Key],0)),"Uncategorized"))</f>
        <v/>
      </c>
      <c r="P556" s="285" t="str">
        <f t="shared" si="84"/>
        <v/>
      </c>
      <c r="Q556" s="285" t="str">
        <f t="shared" si="85"/>
        <v/>
      </c>
    </row>
    <row r="557" spans="1:17" ht="15" customHeight="1" x14ac:dyDescent="0.2">
      <c r="A557" s="238" t="str">
        <f>IFERROR(INDEX('All Ticker P&amp;L'!$A$2:$A$1001,MATCH(ROWS($A$2:A557),'All Ticker P&amp;L'!$N$2:$N$1001,0)),"")</f>
        <v/>
      </c>
      <c r="B557" s="238" t="str">
        <f t="shared" si="77"/>
        <v/>
      </c>
      <c r="C557" s="238" t="str">
        <f t="shared" si="78"/>
        <v/>
      </c>
      <c r="D557" s="238" t="str">
        <f t="shared" si="79"/>
        <v/>
      </c>
      <c r="E557" s="259" t="str">
        <f>IF($A557="","",SUMIFS(Txn[Signed Units],Txn[Key],$A557))</f>
        <v/>
      </c>
      <c r="F557" s="281" t="str">
        <f>IF($A557="","",SUMIFS(Transactions!$N:$N,Transactions!$L:$L,$A557,Transactions!$U:$U,1))</f>
        <v/>
      </c>
      <c r="G557" s="282" t="str">
        <f>IF($A557="","",IFERROR(F557/SUMIFS(Transactions!$D:$D,Transactions!$L:$L,$A557,Transactions!$U:$U,1,Transactions!$A:$A,1),0))</f>
        <v/>
      </c>
      <c r="H557" s="281" t="str">
        <f>IF($A557="","",SUMIFS(Transactions!$O:$O,Transactions!$L:$L,$A557,Transactions!$U:$U,1))</f>
        <v/>
      </c>
      <c r="I557" s="282" t="str">
        <f>IF($A557="","",IFERROR(INDEX(Prices[Current Price],MATCH($A557,Prices[Key],0)),0))</f>
        <v/>
      </c>
      <c r="J557" s="283" t="str">
        <f>IF($A557="","",IFERROR(INDEX(Prices[FX to SGD],MATCH($A557,Prices[Key],0)),1))</f>
        <v/>
      </c>
      <c r="K557" s="281" t="str">
        <f t="shared" si="80"/>
        <v/>
      </c>
      <c r="L557" s="281" t="str">
        <f t="shared" si="81"/>
        <v/>
      </c>
      <c r="M557" s="281" t="str">
        <f t="shared" si="82"/>
        <v/>
      </c>
      <c r="N557" s="284" t="str">
        <f t="shared" si="83"/>
        <v/>
      </c>
      <c r="O557" t="str">
        <f>IF($A557="","",IFERROR(INDEX(Prices[Category],MATCH($A557,Prices[Key],0)),"Uncategorized"))</f>
        <v/>
      </c>
      <c r="P557" s="285" t="str">
        <f t="shared" si="84"/>
        <v/>
      </c>
      <c r="Q557" s="285" t="str">
        <f t="shared" si="85"/>
        <v/>
      </c>
    </row>
    <row r="558" spans="1:17" ht="15" customHeight="1" x14ac:dyDescent="0.2">
      <c r="A558" s="238" t="str">
        <f>IFERROR(INDEX('All Ticker P&amp;L'!$A$2:$A$1001,MATCH(ROWS($A$2:A558),'All Ticker P&amp;L'!$N$2:$N$1001,0)),"")</f>
        <v/>
      </c>
      <c r="B558" s="238" t="str">
        <f t="shared" si="77"/>
        <v/>
      </c>
      <c r="C558" s="238" t="str">
        <f t="shared" si="78"/>
        <v/>
      </c>
      <c r="D558" s="238" t="str">
        <f t="shared" si="79"/>
        <v/>
      </c>
      <c r="E558" s="259" t="str">
        <f>IF($A558="","",SUMIFS(Txn[Signed Units],Txn[Key],$A558))</f>
        <v/>
      </c>
      <c r="F558" s="281" t="str">
        <f>IF($A558="","",SUMIFS(Transactions!$N:$N,Transactions!$L:$L,$A558,Transactions!$U:$U,1))</f>
        <v/>
      </c>
      <c r="G558" s="282" t="str">
        <f>IF($A558="","",IFERROR(F558/SUMIFS(Transactions!$D:$D,Transactions!$L:$L,$A558,Transactions!$U:$U,1,Transactions!$A:$A,1),0))</f>
        <v/>
      </c>
      <c r="H558" s="281" t="str">
        <f>IF($A558="","",SUMIFS(Transactions!$O:$O,Transactions!$L:$L,$A558,Transactions!$U:$U,1))</f>
        <v/>
      </c>
      <c r="I558" s="282" t="str">
        <f>IF($A558="","",IFERROR(INDEX(Prices[Current Price],MATCH($A558,Prices[Key],0)),0))</f>
        <v/>
      </c>
      <c r="J558" s="283" t="str">
        <f>IF($A558="","",IFERROR(INDEX(Prices[FX to SGD],MATCH($A558,Prices[Key],0)),1))</f>
        <v/>
      </c>
      <c r="K558" s="281" t="str">
        <f t="shared" si="80"/>
        <v/>
      </c>
      <c r="L558" s="281" t="str">
        <f t="shared" si="81"/>
        <v/>
      </c>
      <c r="M558" s="281" t="str">
        <f t="shared" si="82"/>
        <v/>
      </c>
      <c r="N558" s="284" t="str">
        <f t="shared" si="83"/>
        <v/>
      </c>
      <c r="O558" t="str">
        <f>IF($A558="","",IFERROR(INDEX(Prices[Category],MATCH($A558,Prices[Key],0)),"Uncategorized"))</f>
        <v/>
      </c>
      <c r="P558" s="285" t="str">
        <f t="shared" si="84"/>
        <v/>
      </c>
      <c r="Q558" s="285" t="str">
        <f t="shared" si="85"/>
        <v/>
      </c>
    </row>
    <row r="559" spans="1:17" ht="15" customHeight="1" x14ac:dyDescent="0.2">
      <c r="A559" s="238" t="str">
        <f>IFERROR(INDEX('All Ticker P&amp;L'!$A$2:$A$1001,MATCH(ROWS($A$2:A559),'All Ticker P&amp;L'!$N$2:$N$1001,0)),"")</f>
        <v/>
      </c>
      <c r="B559" s="238" t="str">
        <f t="shared" si="77"/>
        <v/>
      </c>
      <c r="C559" s="238" t="str">
        <f t="shared" si="78"/>
        <v/>
      </c>
      <c r="D559" s="238" t="str">
        <f t="shared" si="79"/>
        <v/>
      </c>
      <c r="E559" s="259" t="str">
        <f>IF($A559="","",SUMIFS(Txn[Signed Units],Txn[Key],$A559))</f>
        <v/>
      </c>
      <c r="F559" s="281" t="str">
        <f>IF($A559="","",SUMIFS(Transactions!$N:$N,Transactions!$L:$L,$A559,Transactions!$U:$U,1))</f>
        <v/>
      </c>
      <c r="G559" s="282" t="str">
        <f>IF($A559="","",IFERROR(F559/SUMIFS(Transactions!$D:$D,Transactions!$L:$L,$A559,Transactions!$U:$U,1,Transactions!$A:$A,1),0))</f>
        <v/>
      </c>
      <c r="H559" s="281" t="str">
        <f>IF($A559="","",SUMIFS(Transactions!$O:$O,Transactions!$L:$L,$A559,Transactions!$U:$U,1))</f>
        <v/>
      </c>
      <c r="I559" s="282" t="str">
        <f>IF($A559="","",IFERROR(INDEX(Prices[Current Price],MATCH($A559,Prices[Key],0)),0))</f>
        <v/>
      </c>
      <c r="J559" s="283" t="str">
        <f>IF($A559="","",IFERROR(INDEX(Prices[FX to SGD],MATCH($A559,Prices[Key],0)),1))</f>
        <v/>
      </c>
      <c r="K559" s="281" t="str">
        <f t="shared" si="80"/>
        <v/>
      </c>
      <c r="L559" s="281" t="str">
        <f t="shared" si="81"/>
        <v/>
      </c>
      <c r="M559" s="281" t="str">
        <f t="shared" si="82"/>
        <v/>
      </c>
      <c r="N559" s="284" t="str">
        <f t="shared" si="83"/>
        <v/>
      </c>
      <c r="O559" t="str">
        <f>IF($A559="","",IFERROR(INDEX(Prices[Category],MATCH($A559,Prices[Key],0)),"Uncategorized"))</f>
        <v/>
      </c>
      <c r="P559" s="285" t="str">
        <f t="shared" si="84"/>
        <v/>
      </c>
      <c r="Q559" s="285" t="str">
        <f t="shared" si="85"/>
        <v/>
      </c>
    </row>
    <row r="560" spans="1:17" ht="15" customHeight="1" x14ac:dyDescent="0.2">
      <c r="A560" s="238" t="str">
        <f>IFERROR(INDEX('All Ticker P&amp;L'!$A$2:$A$1001,MATCH(ROWS($A$2:A560),'All Ticker P&amp;L'!$N$2:$N$1001,0)),"")</f>
        <v/>
      </c>
      <c r="B560" s="238" t="str">
        <f t="shared" si="77"/>
        <v/>
      </c>
      <c r="C560" s="238" t="str">
        <f t="shared" si="78"/>
        <v/>
      </c>
      <c r="D560" s="238" t="str">
        <f t="shared" si="79"/>
        <v/>
      </c>
      <c r="E560" s="259" t="str">
        <f>IF($A560="","",SUMIFS(Txn[Signed Units],Txn[Key],$A560))</f>
        <v/>
      </c>
      <c r="F560" s="281" t="str">
        <f>IF($A560="","",SUMIFS(Transactions!$N:$N,Transactions!$L:$L,$A560,Transactions!$U:$U,1))</f>
        <v/>
      </c>
      <c r="G560" s="282" t="str">
        <f>IF($A560="","",IFERROR(F560/SUMIFS(Transactions!$D:$D,Transactions!$L:$L,$A560,Transactions!$U:$U,1,Transactions!$A:$A,1),0))</f>
        <v/>
      </c>
      <c r="H560" s="281" t="str">
        <f>IF($A560="","",SUMIFS(Transactions!$O:$O,Transactions!$L:$L,$A560,Transactions!$U:$U,1))</f>
        <v/>
      </c>
      <c r="I560" s="282" t="str">
        <f>IF($A560="","",IFERROR(INDEX(Prices[Current Price],MATCH($A560,Prices[Key],0)),0))</f>
        <v/>
      </c>
      <c r="J560" s="283" t="str">
        <f>IF($A560="","",IFERROR(INDEX(Prices[FX to SGD],MATCH($A560,Prices[Key],0)),1))</f>
        <v/>
      </c>
      <c r="K560" s="281" t="str">
        <f t="shared" si="80"/>
        <v/>
      </c>
      <c r="L560" s="281" t="str">
        <f t="shared" si="81"/>
        <v/>
      </c>
      <c r="M560" s="281" t="str">
        <f t="shared" si="82"/>
        <v/>
      </c>
      <c r="N560" s="284" t="str">
        <f t="shared" si="83"/>
        <v/>
      </c>
      <c r="O560" t="str">
        <f>IF($A560="","",IFERROR(INDEX(Prices[Category],MATCH($A560,Prices[Key],0)),"Uncategorized"))</f>
        <v/>
      </c>
      <c r="P560" s="285" t="str">
        <f t="shared" si="84"/>
        <v/>
      </c>
      <c r="Q560" s="285" t="str">
        <f t="shared" si="85"/>
        <v/>
      </c>
    </row>
    <row r="561" spans="1:17" ht="15" customHeight="1" x14ac:dyDescent="0.2">
      <c r="A561" s="238" t="str">
        <f>IFERROR(INDEX('All Ticker P&amp;L'!$A$2:$A$1001,MATCH(ROWS($A$2:A561),'All Ticker P&amp;L'!$N$2:$N$1001,0)),"")</f>
        <v/>
      </c>
      <c r="B561" s="238" t="str">
        <f t="shared" si="77"/>
        <v/>
      </c>
      <c r="C561" s="238" t="str">
        <f t="shared" si="78"/>
        <v/>
      </c>
      <c r="D561" s="238" t="str">
        <f t="shared" si="79"/>
        <v/>
      </c>
      <c r="E561" s="259" t="str">
        <f>IF($A561="","",SUMIFS(Txn[Signed Units],Txn[Key],$A561))</f>
        <v/>
      </c>
      <c r="F561" s="281" t="str">
        <f>IF($A561="","",SUMIFS(Transactions!$N:$N,Transactions!$L:$L,$A561,Transactions!$U:$U,1))</f>
        <v/>
      </c>
      <c r="G561" s="282" t="str">
        <f>IF($A561="","",IFERROR(F561/SUMIFS(Transactions!$D:$D,Transactions!$L:$L,$A561,Transactions!$U:$U,1,Transactions!$A:$A,1),0))</f>
        <v/>
      </c>
      <c r="H561" s="281" t="str">
        <f>IF($A561="","",SUMIFS(Transactions!$O:$O,Transactions!$L:$L,$A561,Transactions!$U:$U,1))</f>
        <v/>
      </c>
      <c r="I561" s="282" t="str">
        <f>IF($A561="","",IFERROR(INDEX(Prices[Current Price],MATCH($A561,Prices[Key],0)),0))</f>
        <v/>
      </c>
      <c r="J561" s="283" t="str">
        <f>IF($A561="","",IFERROR(INDEX(Prices[FX to SGD],MATCH($A561,Prices[Key],0)),1))</f>
        <v/>
      </c>
      <c r="K561" s="281" t="str">
        <f t="shared" si="80"/>
        <v/>
      </c>
      <c r="L561" s="281" t="str">
        <f t="shared" si="81"/>
        <v/>
      </c>
      <c r="M561" s="281" t="str">
        <f t="shared" si="82"/>
        <v/>
      </c>
      <c r="N561" s="284" t="str">
        <f t="shared" si="83"/>
        <v/>
      </c>
      <c r="O561" t="str">
        <f>IF($A561="","",IFERROR(INDEX(Prices[Category],MATCH($A561,Prices[Key],0)),"Uncategorized"))</f>
        <v/>
      </c>
      <c r="P561" s="285" t="str">
        <f t="shared" si="84"/>
        <v/>
      </c>
      <c r="Q561" s="285" t="str">
        <f t="shared" si="85"/>
        <v/>
      </c>
    </row>
    <row r="562" spans="1:17" ht="15" customHeight="1" x14ac:dyDescent="0.2">
      <c r="A562" s="238" t="str">
        <f>IFERROR(INDEX('All Ticker P&amp;L'!$A$2:$A$1001,MATCH(ROWS($A$2:A562),'All Ticker P&amp;L'!$N$2:$N$1001,0)),"")</f>
        <v/>
      </c>
      <c r="B562" s="238" t="str">
        <f t="shared" si="77"/>
        <v/>
      </c>
      <c r="C562" s="238" t="str">
        <f t="shared" si="78"/>
        <v/>
      </c>
      <c r="D562" s="238" t="str">
        <f t="shared" si="79"/>
        <v/>
      </c>
      <c r="E562" s="259" t="str">
        <f>IF($A562="","",SUMIFS(Txn[Signed Units],Txn[Key],$A562))</f>
        <v/>
      </c>
      <c r="F562" s="281" t="str">
        <f>IF($A562="","",SUMIFS(Transactions!$N:$N,Transactions!$L:$L,$A562,Transactions!$U:$U,1))</f>
        <v/>
      </c>
      <c r="G562" s="282" t="str">
        <f>IF($A562="","",IFERROR(F562/SUMIFS(Transactions!$D:$D,Transactions!$L:$L,$A562,Transactions!$U:$U,1,Transactions!$A:$A,1),0))</f>
        <v/>
      </c>
      <c r="H562" s="281" t="str">
        <f>IF($A562="","",SUMIFS(Transactions!$O:$O,Transactions!$L:$L,$A562,Transactions!$U:$U,1))</f>
        <v/>
      </c>
      <c r="I562" s="282" t="str">
        <f>IF($A562="","",IFERROR(INDEX(Prices[Current Price],MATCH($A562,Prices[Key],0)),0))</f>
        <v/>
      </c>
      <c r="J562" s="283" t="str">
        <f>IF($A562="","",IFERROR(INDEX(Prices[FX to SGD],MATCH($A562,Prices[Key],0)),1))</f>
        <v/>
      </c>
      <c r="K562" s="281" t="str">
        <f t="shared" si="80"/>
        <v/>
      </c>
      <c r="L562" s="281" t="str">
        <f t="shared" si="81"/>
        <v/>
      </c>
      <c r="M562" s="281" t="str">
        <f t="shared" si="82"/>
        <v/>
      </c>
      <c r="N562" s="284" t="str">
        <f t="shared" si="83"/>
        <v/>
      </c>
      <c r="O562" t="str">
        <f>IF($A562="","",IFERROR(INDEX(Prices[Category],MATCH($A562,Prices[Key],0)),"Uncategorized"))</f>
        <v/>
      </c>
      <c r="P562" s="285" t="str">
        <f t="shared" si="84"/>
        <v/>
      </c>
      <c r="Q562" s="285" t="str">
        <f t="shared" si="85"/>
        <v/>
      </c>
    </row>
    <row r="563" spans="1:17" ht="15" customHeight="1" x14ac:dyDescent="0.2">
      <c r="A563" s="238" t="str">
        <f>IFERROR(INDEX('All Ticker P&amp;L'!$A$2:$A$1001,MATCH(ROWS($A$2:A563),'All Ticker P&amp;L'!$N$2:$N$1001,0)),"")</f>
        <v/>
      </c>
      <c r="B563" s="238" t="str">
        <f t="shared" si="77"/>
        <v/>
      </c>
      <c r="C563" s="238" t="str">
        <f t="shared" si="78"/>
        <v/>
      </c>
      <c r="D563" s="238" t="str">
        <f t="shared" si="79"/>
        <v/>
      </c>
      <c r="E563" s="259" t="str">
        <f>IF($A563="","",SUMIFS(Txn[Signed Units],Txn[Key],$A563))</f>
        <v/>
      </c>
      <c r="F563" s="281" t="str">
        <f>IF($A563="","",SUMIFS(Transactions!$N:$N,Transactions!$L:$L,$A563,Transactions!$U:$U,1))</f>
        <v/>
      </c>
      <c r="G563" s="282" t="str">
        <f>IF($A563="","",IFERROR(F563/SUMIFS(Transactions!$D:$D,Transactions!$L:$L,$A563,Transactions!$U:$U,1,Transactions!$A:$A,1),0))</f>
        <v/>
      </c>
      <c r="H563" s="281" t="str">
        <f>IF($A563="","",SUMIFS(Transactions!$O:$O,Transactions!$L:$L,$A563,Transactions!$U:$U,1))</f>
        <v/>
      </c>
      <c r="I563" s="282" t="str">
        <f>IF($A563="","",IFERROR(INDEX(Prices[Current Price],MATCH($A563,Prices[Key],0)),0))</f>
        <v/>
      </c>
      <c r="J563" s="283" t="str">
        <f>IF($A563="","",IFERROR(INDEX(Prices[FX to SGD],MATCH($A563,Prices[Key],0)),1))</f>
        <v/>
      </c>
      <c r="K563" s="281" t="str">
        <f t="shared" si="80"/>
        <v/>
      </c>
      <c r="L563" s="281" t="str">
        <f t="shared" si="81"/>
        <v/>
      </c>
      <c r="M563" s="281" t="str">
        <f t="shared" si="82"/>
        <v/>
      </c>
      <c r="N563" s="284" t="str">
        <f t="shared" si="83"/>
        <v/>
      </c>
      <c r="O563" t="str">
        <f>IF($A563="","",IFERROR(INDEX(Prices[Category],MATCH($A563,Prices[Key],0)),"Uncategorized"))</f>
        <v/>
      </c>
      <c r="P563" s="285" t="str">
        <f t="shared" si="84"/>
        <v/>
      </c>
      <c r="Q563" s="285" t="str">
        <f t="shared" si="85"/>
        <v/>
      </c>
    </row>
    <row r="564" spans="1:17" ht="15" customHeight="1" x14ac:dyDescent="0.2">
      <c r="A564" s="238" t="str">
        <f>IFERROR(INDEX('All Ticker P&amp;L'!$A$2:$A$1001,MATCH(ROWS($A$2:A564),'All Ticker P&amp;L'!$N$2:$N$1001,0)),"")</f>
        <v/>
      </c>
      <c r="B564" s="238" t="str">
        <f t="shared" si="77"/>
        <v/>
      </c>
      <c r="C564" s="238" t="str">
        <f t="shared" si="78"/>
        <v/>
      </c>
      <c r="D564" s="238" t="str">
        <f t="shared" si="79"/>
        <v/>
      </c>
      <c r="E564" s="259" t="str">
        <f>IF($A564="","",SUMIFS(Txn[Signed Units],Txn[Key],$A564))</f>
        <v/>
      </c>
      <c r="F564" s="281" t="str">
        <f>IF($A564="","",SUMIFS(Transactions!$N:$N,Transactions!$L:$L,$A564,Transactions!$U:$U,1))</f>
        <v/>
      </c>
      <c r="G564" s="282" t="str">
        <f>IF($A564="","",IFERROR(F564/SUMIFS(Transactions!$D:$D,Transactions!$L:$L,$A564,Transactions!$U:$U,1,Transactions!$A:$A,1),0))</f>
        <v/>
      </c>
      <c r="H564" s="281" t="str">
        <f>IF($A564="","",SUMIFS(Transactions!$O:$O,Transactions!$L:$L,$A564,Transactions!$U:$U,1))</f>
        <v/>
      </c>
      <c r="I564" s="282" t="str">
        <f>IF($A564="","",IFERROR(INDEX(Prices[Current Price],MATCH($A564,Prices[Key],0)),0))</f>
        <v/>
      </c>
      <c r="J564" s="283" t="str">
        <f>IF($A564="","",IFERROR(INDEX(Prices[FX to SGD],MATCH($A564,Prices[Key],0)),1))</f>
        <v/>
      </c>
      <c r="K564" s="281" t="str">
        <f t="shared" si="80"/>
        <v/>
      </c>
      <c r="L564" s="281" t="str">
        <f t="shared" si="81"/>
        <v/>
      </c>
      <c r="M564" s="281" t="str">
        <f t="shared" si="82"/>
        <v/>
      </c>
      <c r="N564" s="284" t="str">
        <f t="shared" si="83"/>
        <v/>
      </c>
      <c r="O564" t="str">
        <f>IF($A564="","",IFERROR(INDEX(Prices[Category],MATCH($A564,Prices[Key],0)),"Uncategorized"))</f>
        <v/>
      </c>
      <c r="P564" s="285" t="str">
        <f t="shared" si="84"/>
        <v/>
      </c>
      <c r="Q564" s="285" t="str">
        <f t="shared" si="85"/>
        <v/>
      </c>
    </row>
    <row r="565" spans="1:17" ht="15" customHeight="1" x14ac:dyDescent="0.2">
      <c r="A565" s="238" t="str">
        <f>IFERROR(INDEX('All Ticker P&amp;L'!$A$2:$A$1001,MATCH(ROWS($A$2:A565),'All Ticker P&amp;L'!$N$2:$N$1001,0)),"")</f>
        <v/>
      </c>
      <c r="B565" s="238" t="str">
        <f t="shared" si="77"/>
        <v/>
      </c>
      <c r="C565" s="238" t="str">
        <f t="shared" si="78"/>
        <v/>
      </c>
      <c r="D565" s="238" t="str">
        <f t="shared" si="79"/>
        <v/>
      </c>
      <c r="E565" s="259" t="str">
        <f>IF($A565="","",SUMIFS(Txn[Signed Units],Txn[Key],$A565))</f>
        <v/>
      </c>
      <c r="F565" s="281" t="str">
        <f>IF($A565="","",SUMIFS(Transactions!$N:$N,Transactions!$L:$L,$A565,Transactions!$U:$U,1))</f>
        <v/>
      </c>
      <c r="G565" s="282" t="str">
        <f>IF($A565="","",IFERROR(F565/SUMIFS(Transactions!$D:$D,Transactions!$L:$L,$A565,Transactions!$U:$U,1,Transactions!$A:$A,1),0))</f>
        <v/>
      </c>
      <c r="H565" s="281" t="str">
        <f>IF($A565="","",SUMIFS(Transactions!$O:$O,Transactions!$L:$L,$A565,Transactions!$U:$U,1))</f>
        <v/>
      </c>
      <c r="I565" s="282" t="str">
        <f>IF($A565="","",IFERROR(INDEX(Prices[Current Price],MATCH($A565,Prices[Key],0)),0))</f>
        <v/>
      </c>
      <c r="J565" s="283" t="str">
        <f>IF($A565="","",IFERROR(INDEX(Prices[FX to SGD],MATCH($A565,Prices[Key],0)),1))</f>
        <v/>
      </c>
      <c r="K565" s="281" t="str">
        <f t="shared" si="80"/>
        <v/>
      </c>
      <c r="L565" s="281" t="str">
        <f t="shared" si="81"/>
        <v/>
      </c>
      <c r="M565" s="281" t="str">
        <f t="shared" si="82"/>
        <v/>
      </c>
      <c r="N565" s="284" t="str">
        <f t="shared" si="83"/>
        <v/>
      </c>
      <c r="O565" t="str">
        <f>IF($A565="","",IFERROR(INDEX(Prices[Category],MATCH($A565,Prices[Key],0)),"Uncategorized"))</f>
        <v/>
      </c>
      <c r="P565" s="285" t="str">
        <f t="shared" si="84"/>
        <v/>
      </c>
      <c r="Q565" s="285" t="str">
        <f t="shared" si="85"/>
        <v/>
      </c>
    </row>
    <row r="566" spans="1:17" ht="15" customHeight="1" x14ac:dyDescent="0.2">
      <c r="A566" s="238" t="str">
        <f>IFERROR(INDEX('All Ticker P&amp;L'!$A$2:$A$1001,MATCH(ROWS($A$2:A566),'All Ticker P&amp;L'!$N$2:$N$1001,0)),"")</f>
        <v/>
      </c>
      <c r="B566" s="238" t="str">
        <f t="shared" si="77"/>
        <v/>
      </c>
      <c r="C566" s="238" t="str">
        <f t="shared" si="78"/>
        <v/>
      </c>
      <c r="D566" s="238" t="str">
        <f t="shared" si="79"/>
        <v/>
      </c>
      <c r="E566" s="259" t="str">
        <f>IF($A566="","",SUMIFS(Txn[Signed Units],Txn[Key],$A566))</f>
        <v/>
      </c>
      <c r="F566" s="281" t="str">
        <f>IF($A566="","",SUMIFS(Transactions!$N:$N,Transactions!$L:$L,$A566,Transactions!$U:$U,1))</f>
        <v/>
      </c>
      <c r="G566" s="282" t="str">
        <f>IF($A566="","",IFERROR(F566/SUMIFS(Transactions!$D:$D,Transactions!$L:$L,$A566,Transactions!$U:$U,1,Transactions!$A:$A,1),0))</f>
        <v/>
      </c>
      <c r="H566" s="281" t="str">
        <f>IF($A566="","",SUMIFS(Transactions!$O:$O,Transactions!$L:$L,$A566,Transactions!$U:$U,1))</f>
        <v/>
      </c>
      <c r="I566" s="282" t="str">
        <f>IF($A566="","",IFERROR(INDEX(Prices[Current Price],MATCH($A566,Prices[Key],0)),0))</f>
        <v/>
      </c>
      <c r="J566" s="283" t="str">
        <f>IF($A566="","",IFERROR(INDEX(Prices[FX to SGD],MATCH($A566,Prices[Key],0)),1))</f>
        <v/>
      </c>
      <c r="K566" s="281" t="str">
        <f t="shared" si="80"/>
        <v/>
      </c>
      <c r="L566" s="281" t="str">
        <f t="shared" si="81"/>
        <v/>
      </c>
      <c r="M566" s="281" t="str">
        <f t="shared" si="82"/>
        <v/>
      </c>
      <c r="N566" s="284" t="str">
        <f t="shared" si="83"/>
        <v/>
      </c>
      <c r="O566" t="str">
        <f>IF($A566="","",IFERROR(INDEX(Prices[Category],MATCH($A566,Prices[Key],0)),"Uncategorized"))</f>
        <v/>
      </c>
      <c r="P566" s="285" t="str">
        <f t="shared" si="84"/>
        <v/>
      </c>
      <c r="Q566" s="285" t="str">
        <f t="shared" si="85"/>
        <v/>
      </c>
    </row>
    <row r="567" spans="1:17" ht="15" customHeight="1" x14ac:dyDescent="0.2">
      <c r="A567" s="238" t="str">
        <f>IFERROR(INDEX('All Ticker P&amp;L'!$A$2:$A$1001,MATCH(ROWS($A$2:A567),'All Ticker P&amp;L'!$N$2:$N$1001,0)),"")</f>
        <v/>
      </c>
      <c r="B567" s="238" t="str">
        <f t="shared" si="77"/>
        <v/>
      </c>
      <c r="C567" s="238" t="str">
        <f t="shared" si="78"/>
        <v/>
      </c>
      <c r="D567" s="238" t="str">
        <f t="shared" si="79"/>
        <v/>
      </c>
      <c r="E567" s="259" t="str">
        <f>IF($A567="","",SUMIFS(Txn[Signed Units],Txn[Key],$A567))</f>
        <v/>
      </c>
      <c r="F567" s="281" t="str">
        <f>IF($A567="","",SUMIFS(Transactions!$N:$N,Transactions!$L:$L,$A567,Transactions!$U:$U,1))</f>
        <v/>
      </c>
      <c r="G567" s="282" t="str">
        <f>IF($A567="","",IFERROR(F567/SUMIFS(Transactions!$D:$D,Transactions!$L:$L,$A567,Transactions!$U:$U,1,Transactions!$A:$A,1),0))</f>
        <v/>
      </c>
      <c r="H567" s="281" t="str">
        <f>IF($A567="","",SUMIFS(Transactions!$O:$O,Transactions!$L:$L,$A567,Transactions!$U:$U,1))</f>
        <v/>
      </c>
      <c r="I567" s="282" t="str">
        <f>IF($A567="","",IFERROR(INDEX(Prices[Current Price],MATCH($A567,Prices[Key],0)),0))</f>
        <v/>
      </c>
      <c r="J567" s="283" t="str">
        <f>IF($A567="","",IFERROR(INDEX(Prices[FX to SGD],MATCH($A567,Prices[Key],0)),1))</f>
        <v/>
      </c>
      <c r="K567" s="281" t="str">
        <f t="shared" si="80"/>
        <v/>
      </c>
      <c r="L567" s="281" t="str">
        <f t="shared" si="81"/>
        <v/>
      </c>
      <c r="M567" s="281" t="str">
        <f t="shared" si="82"/>
        <v/>
      </c>
      <c r="N567" s="284" t="str">
        <f t="shared" si="83"/>
        <v/>
      </c>
      <c r="O567" t="str">
        <f>IF($A567="","",IFERROR(INDEX(Prices[Category],MATCH($A567,Prices[Key],0)),"Uncategorized"))</f>
        <v/>
      </c>
      <c r="P567" s="285" t="str">
        <f t="shared" si="84"/>
        <v/>
      </c>
      <c r="Q567" s="285" t="str">
        <f t="shared" si="85"/>
        <v/>
      </c>
    </row>
    <row r="568" spans="1:17" ht="15" customHeight="1" x14ac:dyDescent="0.2">
      <c r="A568" s="238" t="str">
        <f>IFERROR(INDEX('All Ticker P&amp;L'!$A$2:$A$1001,MATCH(ROWS($A$2:A568),'All Ticker P&amp;L'!$N$2:$N$1001,0)),"")</f>
        <v/>
      </c>
      <c r="B568" s="238" t="str">
        <f t="shared" si="77"/>
        <v/>
      </c>
      <c r="C568" s="238" t="str">
        <f t="shared" si="78"/>
        <v/>
      </c>
      <c r="D568" s="238" t="str">
        <f t="shared" si="79"/>
        <v/>
      </c>
      <c r="E568" s="259" t="str">
        <f>IF($A568="","",SUMIFS(Txn[Signed Units],Txn[Key],$A568))</f>
        <v/>
      </c>
      <c r="F568" s="281" t="str">
        <f>IF($A568="","",SUMIFS(Transactions!$N:$N,Transactions!$L:$L,$A568,Transactions!$U:$U,1))</f>
        <v/>
      </c>
      <c r="G568" s="282" t="str">
        <f>IF($A568="","",IFERROR(F568/SUMIFS(Transactions!$D:$D,Transactions!$L:$L,$A568,Transactions!$U:$U,1,Transactions!$A:$A,1),0))</f>
        <v/>
      </c>
      <c r="H568" s="281" t="str">
        <f>IF($A568="","",SUMIFS(Transactions!$O:$O,Transactions!$L:$L,$A568,Transactions!$U:$U,1))</f>
        <v/>
      </c>
      <c r="I568" s="282" t="str">
        <f>IF($A568="","",IFERROR(INDEX(Prices[Current Price],MATCH($A568,Prices[Key],0)),0))</f>
        <v/>
      </c>
      <c r="J568" s="283" t="str">
        <f>IF($A568="","",IFERROR(INDEX(Prices[FX to SGD],MATCH($A568,Prices[Key],0)),1))</f>
        <v/>
      </c>
      <c r="K568" s="281" t="str">
        <f t="shared" si="80"/>
        <v/>
      </c>
      <c r="L568" s="281" t="str">
        <f t="shared" si="81"/>
        <v/>
      </c>
      <c r="M568" s="281" t="str">
        <f t="shared" si="82"/>
        <v/>
      </c>
      <c r="N568" s="284" t="str">
        <f t="shared" si="83"/>
        <v/>
      </c>
      <c r="O568" t="str">
        <f>IF($A568="","",IFERROR(INDEX(Prices[Category],MATCH($A568,Prices[Key],0)),"Uncategorized"))</f>
        <v/>
      </c>
      <c r="P568" s="285" t="str">
        <f t="shared" si="84"/>
        <v/>
      </c>
      <c r="Q568" s="285" t="str">
        <f t="shared" si="85"/>
        <v/>
      </c>
    </row>
    <row r="569" spans="1:17" ht="15" customHeight="1" x14ac:dyDescent="0.2">
      <c r="A569" s="238" t="str">
        <f>IFERROR(INDEX('All Ticker P&amp;L'!$A$2:$A$1001,MATCH(ROWS($A$2:A569),'All Ticker P&amp;L'!$N$2:$N$1001,0)),"")</f>
        <v/>
      </c>
      <c r="B569" s="238" t="str">
        <f t="shared" si="77"/>
        <v/>
      </c>
      <c r="C569" s="238" t="str">
        <f t="shared" si="78"/>
        <v/>
      </c>
      <c r="D569" s="238" t="str">
        <f t="shared" si="79"/>
        <v/>
      </c>
      <c r="E569" s="259" t="str">
        <f>IF($A569="","",SUMIFS(Txn[Signed Units],Txn[Key],$A569))</f>
        <v/>
      </c>
      <c r="F569" s="281" t="str">
        <f>IF($A569="","",SUMIFS(Transactions!$N:$N,Transactions!$L:$L,$A569,Transactions!$U:$U,1))</f>
        <v/>
      </c>
      <c r="G569" s="282" t="str">
        <f>IF($A569="","",IFERROR(F569/SUMIFS(Transactions!$D:$D,Transactions!$L:$L,$A569,Transactions!$U:$U,1,Transactions!$A:$A,1),0))</f>
        <v/>
      </c>
      <c r="H569" s="281" t="str">
        <f>IF($A569="","",SUMIFS(Transactions!$O:$O,Transactions!$L:$L,$A569,Transactions!$U:$U,1))</f>
        <v/>
      </c>
      <c r="I569" s="282" t="str">
        <f>IF($A569="","",IFERROR(INDEX(Prices[Current Price],MATCH($A569,Prices[Key],0)),0))</f>
        <v/>
      </c>
      <c r="J569" s="283" t="str">
        <f>IF($A569="","",IFERROR(INDEX(Prices[FX to SGD],MATCH($A569,Prices[Key],0)),1))</f>
        <v/>
      </c>
      <c r="K569" s="281" t="str">
        <f t="shared" si="80"/>
        <v/>
      </c>
      <c r="L569" s="281" t="str">
        <f t="shared" si="81"/>
        <v/>
      </c>
      <c r="M569" s="281" t="str">
        <f t="shared" si="82"/>
        <v/>
      </c>
      <c r="N569" s="284" t="str">
        <f t="shared" si="83"/>
        <v/>
      </c>
      <c r="O569" t="str">
        <f>IF($A569="","",IFERROR(INDEX(Prices[Category],MATCH($A569,Prices[Key],0)),"Uncategorized"))</f>
        <v/>
      </c>
      <c r="P569" s="285" t="str">
        <f t="shared" si="84"/>
        <v/>
      </c>
      <c r="Q569" s="285" t="str">
        <f t="shared" si="85"/>
        <v/>
      </c>
    </row>
    <row r="570" spans="1:17" ht="15" customHeight="1" x14ac:dyDescent="0.2">
      <c r="A570" s="238" t="str">
        <f>IFERROR(INDEX('All Ticker P&amp;L'!$A$2:$A$1001,MATCH(ROWS($A$2:A570),'All Ticker P&amp;L'!$N$2:$N$1001,0)),"")</f>
        <v/>
      </c>
      <c r="B570" s="238" t="str">
        <f t="shared" si="77"/>
        <v/>
      </c>
      <c r="C570" s="238" t="str">
        <f t="shared" si="78"/>
        <v/>
      </c>
      <c r="D570" s="238" t="str">
        <f t="shared" si="79"/>
        <v/>
      </c>
      <c r="E570" s="259" t="str">
        <f>IF($A570="","",SUMIFS(Txn[Signed Units],Txn[Key],$A570))</f>
        <v/>
      </c>
      <c r="F570" s="281" t="str">
        <f>IF($A570="","",SUMIFS(Transactions!$N:$N,Transactions!$L:$L,$A570,Transactions!$U:$U,1))</f>
        <v/>
      </c>
      <c r="G570" s="282" t="str">
        <f>IF($A570="","",IFERROR(F570/SUMIFS(Transactions!$D:$D,Transactions!$L:$L,$A570,Transactions!$U:$U,1,Transactions!$A:$A,1),0))</f>
        <v/>
      </c>
      <c r="H570" s="281" t="str">
        <f>IF($A570="","",SUMIFS(Transactions!$O:$O,Transactions!$L:$L,$A570,Transactions!$U:$U,1))</f>
        <v/>
      </c>
      <c r="I570" s="282" t="str">
        <f>IF($A570="","",IFERROR(INDEX(Prices[Current Price],MATCH($A570,Prices[Key],0)),0))</f>
        <v/>
      </c>
      <c r="J570" s="283" t="str">
        <f>IF($A570="","",IFERROR(INDEX(Prices[FX to SGD],MATCH($A570,Prices[Key],0)),1))</f>
        <v/>
      </c>
      <c r="K570" s="281" t="str">
        <f t="shared" si="80"/>
        <v/>
      </c>
      <c r="L570" s="281" t="str">
        <f t="shared" si="81"/>
        <v/>
      </c>
      <c r="M570" s="281" t="str">
        <f t="shared" si="82"/>
        <v/>
      </c>
      <c r="N570" s="284" t="str">
        <f t="shared" si="83"/>
        <v/>
      </c>
      <c r="O570" t="str">
        <f>IF($A570="","",IFERROR(INDEX(Prices[Category],MATCH($A570,Prices[Key],0)),"Uncategorized"))</f>
        <v/>
      </c>
      <c r="P570" s="285" t="str">
        <f t="shared" si="84"/>
        <v/>
      </c>
      <c r="Q570" s="285" t="str">
        <f t="shared" si="85"/>
        <v/>
      </c>
    </row>
    <row r="571" spans="1:17" ht="15" customHeight="1" x14ac:dyDescent="0.2">
      <c r="A571" s="238" t="str">
        <f>IFERROR(INDEX('All Ticker P&amp;L'!$A$2:$A$1001,MATCH(ROWS($A$2:A571),'All Ticker P&amp;L'!$N$2:$N$1001,0)),"")</f>
        <v/>
      </c>
      <c r="B571" s="238" t="str">
        <f t="shared" si="77"/>
        <v/>
      </c>
      <c r="C571" s="238" t="str">
        <f t="shared" si="78"/>
        <v/>
      </c>
      <c r="D571" s="238" t="str">
        <f t="shared" si="79"/>
        <v/>
      </c>
      <c r="E571" s="259" t="str">
        <f>IF($A571="","",SUMIFS(Txn[Signed Units],Txn[Key],$A571))</f>
        <v/>
      </c>
      <c r="F571" s="281" t="str">
        <f>IF($A571="","",SUMIFS(Transactions!$N:$N,Transactions!$L:$L,$A571,Transactions!$U:$U,1))</f>
        <v/>
      </c>
      <c r="G571" s="282" t="str">
        <f>IF($A571="","",IFERROR(F571/SUMIFS(Transactions!$D:$D,Transactions!$L:$L,$A571,Transactions!$U:$U,1,Transactions!$A:$A,1),0))</f>
        <v/>
      </c>
      <c r="H571" s="281" t="str">
        <f>IF($A571="","",SUMIFS(Transactions!$O:$O,Transactions!$L:$L,$A571,Transactions!$U:$U,1))</f>
        <v/>
      </c>
      <c r="I571" s="282" t="str">
        <f>IF($A571="","",IFERROR(INDEX(Prices[Current Price],MATCH($A571,Prices[Key],0)),0))</f>
        <v/>
      </c>
      <c r="J571" s="283" t="str">
        <f>IF($A571="","",IFERROR(INDEX(Prices[FX to SGD],MATCH($A571,Prices[Key],0)),1))</f>
        <v/>
      </c>
      <c r="K571" s="281" t="str">
        <f t="shared" si="80"/>
        <v/>
      </c>
      <c r="L571" s="281" t="str">
        <f t="shared" si="81"/>
        <v/>
      </c>
      <c r="M571" s="281" t="str">
        <f t="shared" si="82"/>
        <v/>
      </c>
      <c r="N571" s="284" t="str">
        <f t="shared" si="83"/>
        <v/>
      </c>
      <c r="O571" t="str">
        <f>IF($A571="","",IFERROR(INDEX(Prices[Category],MATCH($A571,Prices[Key],0)),"Uncategorized"))</f>
        <v/>
      </c>
      <c r="P571" s="285" t="str">
        <f t="shared" si="84"/>
        <v/>
      </c>
      <c r="Q571" s="285" t="str">
        <f t="shared" si="85"/>
        <v/>
      </c>
    </row>
    <row r="572" spans="1:17" ht="15" customHeight="1" x14ac:dyDescent="0.2">
      <c r="A572" s="238" t="str">
        <f>IFERROR(INDEX('All Ticker P&amp;L'!$A$2:$A$1001,MATCH(ROWS($A$2:A572),'All Ticker P&amp;L'!$N$2:$N$1001,0)),"")</f>
        <v/>
      </c>
      <c r="B572" s="238" t="str">
        <f t="shared" si="77"/>
        <v/>
      </c>
      <c r="C572" s="238" t="str">
        <f t="shared" si="78"/>
        <v/>
      </c>
      <c r="D572" s="238" t="str">
        <f t="shared" si="79"/>
        <v/>
      </c>
      <c r="E572" s="259" t="str">
        <f>IF($A572="","",SUMIFS(Txn[Signed Units],Txn[Key],$A572))</f>
        <v/>
      </c>
      <c r="F572" s="281" t="str">
        <f>IF($A572="","",SUMIFS(Transactions!$N:$N,Transactions!$L:$L,$A572,Transactions!$U:$U,1))</f>
        <v/>
      </c>
      <c r="G572" s="282" t="str">
        <f>IF($A572="","",IFERROR(F572/SUMIFS(Transactions!$D:$D,Transactions!$L:$L,$A572,Transactions!$U:$U,1,Transactions!$A:$A,1),0))</f>
        <v/>
      </c>
      <c r="H572" s="281" t="str">
        <f>IF($A572="","",SUMIFS(Transactions!$O:$O,Transactions!$L:$L,$A572,Transactions!$U:$U,1))</f>
        <v/>
      </c>
      <c r="I572" s="282" t="str">
        <f>IF($A572="","",IFERROR(INDEX(Prices[Current Price],MATCH($A572,Prices[Key],0)),0))</f>
        <v/>
      </c>
      <c r="J572" s="283" t="str">
        <f>IF($A572="","",IFERROR(INDEX(Prices[FX to SGD],MATCH($A572,Prices[Key],0)),1))</f>
        <v/>
      </c>
      <c r="K572" s="281" t="str">
        <f t="shared" si="80"/>
        <v/>
      </c>
      <c r="L572" s="281" t="str">
        <f t="shared" si="81"/>
        <v/>
      </c>
      <c r="M572" s="281" t="str">
        <f t="shared" si="82"/>
        <v/>
      </c>
      <c r="N572" s="284" t="str">
        <f t="shared" si="83"/>
        <v/>
      </c>
      <c r="O572" t="str">
        <f>IF($A572="","",IFERROR(INDEX(Prices[Category],MATCH($A572,Prices[Key],0)),"Uncategorized"))</f>
        <v/>
      </c>
      <c r="P572" s="285" t="str">
        <f t="shared" si="84"/>
        <v/>
      </c>
      <c r="Q572" s="285" t="str">
        <f t="shared" si="85"/>
        <v/>
      </c>
    </row>
    <row r="573" spans="1:17" ht="15" customHeight="1" x14ac:dyDescent="0.2">
      <c r="A573" s="238" t="str">
        <f>IFERROR(INDEX('All Ticker P&amp;L'!$A$2:$A$1001,MATCH(ROWS($A$2:A573),'All Ticker P&amp;L'!$N$2:$N$1001,0)),"")</f>
        <v/>
      </c>
      <c r="B573" s="238" t="str">
        <f t="shared" si="77"/>
        <v/>
      </c>
      <c r="C573" s="238" t="str">
        <f t="shared" si="78"/>
        <v/>
      </c>
      <c r="D573" s="238" t="str">
        <f t="shared" si="79"/>
        <v/>
      </c>
      <c r="E573" s="259" t="str">
        <f>IF($A573="","",SUMIFS(Txn[Signed Units],Txn[Key],$A573))</f>
        <v/>
      </c>
      <c r="F573" s="281" t="str">
        <f>IF($A573="","",SUMIFS(Transactions!$N:$N,Transactions!$L:$L,$A573,Transactions!$U:$U,1))</f>
        <v/>
      </c>
      <c r="G573" s="282" t="str">
        <f>IF($A573="","",IFERROR(F573/SUMIFS(Transactions!$D:$D,Transactions!$L:$L,$A573,Transactions!$U:$U,1,Transactions!$A:$A,1),0))</f>
        <v/>
      </c>
      <c r="H573" s="281" t="str">
        <f>IF($A573="","",SUMIFS(Transactions!$O:$O,Transactions!$L:$L,$A573,Transactions!$U:$U,1))</f>
        <v/>
      </c>
      <c r="I573" s="282" t="str">
        <f>IF($A573="","",IFERROR(INDEX(Prices[Current Price],MATCH($A573,Prices[Key],0)),0))</f>
        <v/>
      </c>
      <c r="J573" s="283" t="str">
        <f>IF($A573="","",IFERROR(INDEX(Prices[FX to SGD],MATCH($A573,Prices[Key],0)),1))</f>
        <v/>
      </c>
      <c r="K573" s="281" t="str">
        <f t="shared" si="80"/>
        <v/>
      </c>
      <c r="L573" s="281" t="str">
        <f t="shared" si="81"/>
        <v/>
      </c>
      <c r="M573" s="281" t="str">
        <f t="shared" si="82"/>
        <v/>
      </c>
      <c r="N573" s="284" t="str">
        <f t="shared" si="83"/>
        <v/>
      </c>
      <c r="O573" t="str">
        <f>IF($A573="","",IFERROR(INDEX(Prices[Category],MATCH($A573,Prices[Key],0)),"Uncategorized"))</f>
        <v/>
      </c>
      <c r="P573" s="285" t="str">
        <f t="shared" si="84"/>
        <v/>
      </c>
      <c r="Q573" s="285" t="str">
        <f t="shared" si="85"/>
        <v/>
      </c>
    </row>
    <row r="574" spans="1:17" ht="15" customHeight="1" x14ac:dyDescent="0.2">
      <c r="A574" s="238" t="str">
        <f>IFERROR(INDEX('All Ticker P&amp;L'!$A$2:$A$1001,MATCH(ROWS($A$2:A574),'All Ticker P&amp;L'!$N$2:$N$1001,0)),"")</f>
        <v/>
      </c>
      <c r="B574" s="238" t="str">
        <f t="shared" si="77"/>
        <v/>
      </c>
      <c r="C574" s="238" t="str">
        <f t="shared" si="78"/>
        <v/>
      </c>
      <c r="D574" s="238" t="str">
        <f t="shared" si="79"/>
        <v/>
      </c>
      <c r="E574" s="259" t="str">
        <f>IF($A574="","",SUMIFS(Txn[Signed Units],Txn[Key],$A574))</f>
        <v/>
      </c>
      <c r="F574" s="281" t="str">
        <f>IF($A574="","",SUMIFS(Transactions!$N:$N,Transactions!$L:$L,$A574,Transactions!$U:$U,1))</f>
        <v/>
      </c>
      <c r="G574" s="282" t="str">
        <f>IF($A574="","",IFERROR(F574/SUMIFS(Transactions!$D:$D,Transactions!$L:$L,$A574,Transactions!$U:$U,1,Transactions!$A:$A,1),0))</f>
        <v/>
      </c>
      <c r="H574" s="281" t="str">
        <f>IF($A574="","",SUMIFS(Transactions!$O:$O,Transactions!$L:$L,$A574,Transactions!$U:$U,1))</f>
        <v/>
      </c>
      <c r="I574" s="282" t="str">
        <f>IF($A574="","",IFERROR(INDEX(Prices[Current Price],MATCH($A574,Prices[Key],0)),0))</f>
        <v/>
      </c>
      <c r="J574" s="283" t="str">
        <f>IF($A574="","",IFERROR(INDEX(Prices[FX to SGD],MATCH($A574,Prices[Key],0)),1))</f>
        <v/>
      </c>
      <c r="K574" s="281" t="str">
        <f t="shared" si="80"/>
        <v/>
      </c>
      <c r="L574" s="281" t="str">
        <f t="shared" si="81"/>
        <v/>
      </c>
      <c r="M574" s="281" t="str">
        <f t="shared" si="82"/>
        <v/>
      </c>
      <c r="N574" s="284" t="str">
        <f t="shared" si="83"/>
        <v/>
      </c>
      <c r="O574" t="str">
        <f>IF($A574="","",IFERROR(INDEX(Prices[Category],MATCH($A574,Prices[Key],0)),"Uncategorized"))</f>
        <v/>
      </c>
      <c r="P574" s="285" t="str">
        <f t="shared" si="84"/>
        <v/>
      </c>
      <c r="Q574" s="285" t="str">
        <f t="shared" si="85"/>
        <v/>
      </c>
    </row>
    <row r="575" spans="1:17" ht="15" customHeight="1" x14ac:dyDescent="0.2">
      <c r="A575" s="238" t="str">
        <f>IFERROR(INDEX('All Ticker P&amp;L'!$A$2:$A$1001,MATCH(ROWS($A$2:A575),'All Ticker P&amp;L'!$N$2:$N$1001,0)),"")</f>
        <v/>
      </c>
      <c r="B575" s="238" t="str">
        <f t="shared" si="77"/>
        <v/>
      </c>
      <c r="C575" s="238" t="str">
        <f t="shared" si="78"/>
        <v/>
      </c>
      <c r="D575" s="238" t="str">
        <f t="shared" si="79"/>
        <v/>
      </c>
      <c r="E575" s="259" t="str">
        <f>IF($A575="","",SUMIFS(Txn[Signed Units],Txn[Key],$A575))</f>
        <v/>
      </c>
      <c r="F575" s="281" t="str">
        <f>IF($A575="","",SUMIFS(Transactions!$N:$N,Transactions!$L:$L,$A575,Transactions!$U:$U,1))</f>
        <v/>
      </c>
      <c r="G575" s="282" t="str">
        <f>IF($A575="","",IFERROR(F575/SUMIFS(Transactions!$D:$D,Transactions!$L:$L,$A575,Transactions!$U:$U,1,Transactions!$A:$A,1),0))</f>
        <v/>
      </c>
      <c r="H575" s="281" t="str">
        <f>IF($A575="","",SUMIFS(Transactions!$O:$O,Transactions!$L:$L,$A575,Transactions!$U:$U,1))</f>
        <v/>
      </c>
      <c r="I575" s="282" t="str">
        <f>IF($A575="","",IFERROR(INDEX(Prices[Current Price],MATCH($A575,Prices[Key],0)),0))</f>
        <v/>
      </c>
      <c r="J575" s="283" t="str">
        <f>IF($A575="","",IFERROR(INDEX(Prices[FX to SGD],MATCH($A575,Prices[Key],0)),1))</f>
        <v/>
      </c>
      <c r="K575" s="281" t="str">
        <f t="shared" si="80"/>
        <v/>
      </c>
      <c r="L575" s="281" t="str">
        <f t="shared" si="81"/>
        <v/>
      </c>
      <c r="M575" s="281" t="str">
        <f t="shared" si="82"/>
        <v/>
      </c>
      <c r="N575" s="284" t="str">
        <f t="shared" si="83"/>
        <v/>
      </c>
      <c r="O575" t="str">
        <f>IF($A575="","",IFERROR(INDEX(Prices[Category],MATCH($A575,Prices[Key],0)),"Uncategorized"))</f>
        <v/>
      </c>
      <c r="P575" s="285" t="str">
        <f t="shared" si="84"/>
        <v/>
      </c>
      <c r="Q575" s="285" t="str">
        <f t="shared" si="85"/>
        <v/>
      </c>
    </row>
    <row r="576" spans="1:17" ht="15" customHeight="1" x14ac:dyDescent="0.2">
      <c r="A576" s="238" t="str">
        <f>IFERROR(INDEX('All Ticker P&amp;L'!$A$2:$A$1001,MATCH(ROWS($A$2:A576),'All Ticker P&amp;L'!$N$2:$N$1001,0)),"")</f>
        <v/>
      </c>
      <c r="B576" s="238" t="str">
        <f t="shared" si="77"/>
        <v/>
      </c>
      <c r="C576" s="238" t="str">
        <f t="shared" si="78"/>
        <v/>
      </c>
      <c r="D576" s="238" t="str">
        <f t="shared" si="79"/>
        <v/>
      </c>
      <c r="E576" s="259" t="str">
        <f>IF($A576="","",SUMIFS(Txn[Signed Units],Txn[Key],$A576))</f>
        <v/>
      </c>
      <c r="F576" s="281" t="str">
        <f>IF($A576="","",SUMIFS(Transactions!$N:$N,Transactions!$L:$L,$A576,Transactions!$U:$U,1))</f>
        <v/>
      </c>
      <c r="G576" s="282" t="str">
        <f>IF($A576="","",IFERROR(F576/SUMIFS(Transactions!$D:$D,Transactions!$L:$L,$A576,Transactions!$U:$U,1,Transactions!$A:$A,1),0))</f>
        <v/>
      </c>
      <c r="H576" s="281" t="str">
        <f>IF($A576="","",SUMIFS(Transactions!$O:$O,Transactions!$L:$L,$A576,Transactions!$U:$U,1))</f>
        <v/>
      </c>
      <c r="I576" s="282" t="str">
        <f>IF($A576="","",IFERROR(INDEX(Prices[Current Price],MATCH($A576,Prices[Key],0)),0))</f>
        <v/>
      </c>
      <c r="J576" s="283" t="str">
        <f>IF($A576="","",IFERROR(INDEX(Prices[FX to SGD],MATCH($A576,Prices[Key],0)),1))</f>
        <v/>
      </c>
      <c r="K576" s="281" t="str">
        <f t="shared" si="80"/>
        <v/>
      </c>
      <c r="L576" s="281" t="str">
        <f t="shared" si="81"/>
        <v/>
      </c>
      <c r="M576" s="281" t="str">
        <f t="shared" si="82"/>
        <v/>
      </c>
      <c r="N576" s="284" t="str">
        <f t="shared" si="83"/>
        <v/>
      </c>
      <c r="O576" t="str">
        <f>IF($A576="","",IFERROR(INDEX(Prices[Category],MATCH($A576,Prices[Key],0)),"Uncategorized"))</f>
        <v/>
      </c>
      <c r="P576" s="285" t="str">
        <f t="shared" si="84"/>
        <v/>
      </c>
      <c r="Q576" s="285" t="str">
        <f t="shared" si="85"/>
        <v/>
      </c>
    </row>
    <row r="577" spans="1:17" ht="15" customHeight="1" x14ac:dyDescent="0.2">
      <c r="A577" s="238" t="str">
        <f>IFERROR(INDEX('All Ticker P&amp;L'!$A$2:$A$1001,MATCH(ROWS($A$2:A577),'All Ticker P&amp;L'!$N$2:$N$1001,0)),"")</f>
        <v/>
      </c>
      <c r="B577" s="238" t="str">
        <f t="shared" si="77"/>
        <v/>
      </c>
      <c r="C577" s="238" t="str">
        <f t="shared" si="78"/>
        <v/>
      </c>
      <c r="D577" s="238" t="str">
        <f t="shared" si="79"/>
        <v/>
      </c>
      <c r="E577" s="259" t="str">
        <f>IF($A577="","",SUMIFS(Txn[Signed Units],Txn[Key],$A577))</f>
        <v/>
      </c>
      <c r="F577" s="281" t="str">
        <f>IF($A577="","",SUMIFS(Transactions!$N:$N,Transactions!$L:$L,$A577,Transactions!$U:$U,1))</f>
        <v/>
      </c>
      <c r="G577" s="282" t="str">
        <f>IF($A577="","",IFERROR(F577/SUMIFS(Transactions!$D:$D,Transactions!$L:$L,$A577,Transactions!$U:$U,1,Transactions!$A:$A,1),0))</f>
        <v/>
      </c>
      <c r="H577" s="281" t="str">
        <f>IF($A577="","",SUMIFS(Transactions!$O:$O,Transactions!$L:$L,$A577,Transactions!$U:$U,1))</f>
        <v/>
      </c>
      <c r="I577" s="282" t="str">
        <f>IF($A577="","",IFERROR(INDEX(Prices[Current Price],MATCH($A577,Prices[Key],0)),0))</f>
        <v/>
      </c>
      <c r="J577" s="283" t="str">
        <f>IF($A577="","",IFERROR(INDEX(Prices[FX to SGD],MATCH($A577,Prices[Key],0)),1))</f>
        <v/>
      </c>
      <c r="K577" s="281" t="str">
        <f t="shared" si="80"/>
        <v/>
      </c>
      <c r="L577" s="281" t="str">
        <f t="shared" si="81"/>
        <v/>
      </c>
      <c r="M577" s="281" t="str">
        <f t="shared" si="82"/>
        <v/>
      </c>
      <c r="N577" s="284" t="str">
        <f t="shared" si="83"/>
        <v/>
      </c>
      <c r="O577" t="str">
        <f>IF($A577="","",IFERROR(INDEX(Prices[Category],MATCH($A577,Prices[Key],0)),"Uncategorized"))</f>
        <v/>
      </c>
      <c r="P577" s="285" t="str">
        <f t="shared" si="84"/>
        <v/>
      </c>
      <c r="Q577" s="285" t="str">
        <f t="shared" si="85"/>
        <v/>
      </c>
    </row>
    <row r="578" spans="1:17" ht="15" customHeight="1" x14ac:dyDescent="0.2">
      <c r="A578" s="238" t="str">
        <f>IFERROR(INDEX('All Ticker P&amp;L'!$A$2:$A$1001,MATCH(ROWS($A$2:A578),'All Ticker P&amp;L'!$N$2:$N$1001,0)),"")</f>
        <v/>
      </c>
      <c r="B578" s="238" t="str">
        <f t="shared" ref="B578:B641" si="86">IF($A578="","",LEFT($A578,FIND(":",$A578)-1))</f>
        <v/>
      </c>
      <c r="C578" s="238" t="str">
        <f t="shared" ref="C578:C641" si="87">IF($A578="","",MID($A578,FIND(":",$A578)+1,FIND(":",$A578,FIND(":",$A578)+1)-FIND(":",$A578)-1))</f>
        <v/>
      </c>
      <c r="D578" s="238" t="str">
        <f t="shared" ref="D578:D641" si="88">IF($A578="","",RIGHT($A578,LEN($A578)-FIND(":",$A578,FIND(":",$A578)+1)))</f>
        <v/>
      </c>
      <c r="E578" s="259" t="str">
        <f>IF($A578="","",SUMIFS(Txn[Signed Units],Txn[Key],$A578))</f>
        <v/>
      </c>
      <c r="F578" s="281" t="str">
        <f>IF($A578="","",SUMIFS(Transactions!$N:$N,Transactions!$L:$L,$A578,Transactions!$U:$U,1))</f>
        <v/>
      </c>
      <c r="G578" s="282" t="str">
        <f>IF($A578="","",IFERROR(F578/SUMIFS(Transactions!$D:$D,Transactions!$L:$L,$A578,Transactions!$U:$U,1,Transactions!$A:$A,1),0))</f>
        <v/>
      </c>
      <c r="H578" s="281" t="str">
        <f>IF($A578="","",SUMIFS(Transactions!$O:$O,Transactions!$L:$L,$A578,Transactions!$U:$U,1))</f>
        <v/>
      </c>
      <c r="I578" s="282" t="str">
        <f>IF($A578="","",IFERROR(INDEX(Prices[Current Price],MATCH($A578,Prices[Key],0)),0))</f>
        <v/>
      </c>
      <c r="J578" s="283" t="str">
        <f>IF($A578="","",IFERROR(INDEX(Prices[FX to SGD],MATCH($A578,Prices[Key],0)),1))</f>
        <v/>
      </c>
      <c r="K578" s="281" t="str">
        <f t="shared" ref="K578:K641" si="89">IF($A578="","",E578*I578)</f>
        <v/>
      </c>
      <c r="L578" s="281" t="str">
        <f t="shared" ref="L578:L641" si="90">IF($A578="","",K578+H578-F578)</f>
        <v/>
      </c>
      <c r="M578" s="281" t="str">
        <f t="shared" ref="M578:M641" si="91">IF($A578="","",L578*J578)</f>
        <v/>
      </c>
      <c r="N578" s="284" t="str">
        <f t="shared" ref="N578:N641" si="92">IF($A578="","",IFERROR(L578/F578,0))</f>
        <v/>
      </c>
      <c r="O578" t="str">
        <f>IF($A578="","",IFERROR(INDEX(Prices[Category],MATCH($A578,Prices[Key],0)),"Uncategorized"))</f>
        <v/>
      </c>
      <c r="P578" s="285" t="str">
        <f t="shared" ref="P578:P641" si="93">IF($A578="","",$K578*$J578)</f>
        <v/>
      </c>
      <c r="Q578" s="285" t="str">
        <f t="shared" ref="Q578:Q641" si="94">IF($A578="","",$M578)</f>
        <v/>
      </c>
    </row>
    <row r="579" spans="1:17" ht="15" customHeight="1" x14ac:dyDescent="0.2">
      <c r="A579" s="238" t="str">
        <f>IFERROR(INDEX('All Ticker P&amp;L'!$A$2:$A$1001,MATCH(ROWS($A$2:A579),'All Ticker P&amp;L'!$N$2:$N$1001,0)),"")</f>
        <v/>
      </c>
      <c r="B579" s="238" t="str">
        <f t="shared" si="86"/>
        <v/>
      </c>
      <c r="C579" s="238" t="str">
        <f t="shared" si="87"/>
        <v/>
      </c>
      <c r="D579" s="238" t="str">
        <f t="shared" si="88"/>
        <v/>
      </c>
      <c r="E579" s="259" t="str">
        <f>IF($A579="","",SUMIFS(Txn[Signed Units],Txn[Key],$A579))</f>
        <v/>
      </c>
      <c r="F579" s="281" t="str">
        <f>IF($A579="","",SUMIFS(Transactions!$N:$N,Transactions!$L:$L,$A579,Transactions!$U:$U,1))</f>
        <v/>
      </c>
      <c r="G579" s="282" t="str">
        <f>IF($A579="","",IFERROR(F579/SUMIFS(Transactions!$D:$D,Transactions!$L:$L,$A579,Transactions!$U:$U,1,Transactions!$A:$A,1),0))</f>
        <v/>
      </c>
      <c r="H579" s="281" t="str">
        <f>IF($A579="","",SUMIFS(Transactions!$O:$O,Transactions!$L:$L,$A579,Transactions!$U:$U,1))</f>
        <v/>
      </c>
      <c r="I579" s="282" t="str">
        <f>IF($A579="","",IFERROR(INDEX(Prices[Current Price],MATCH($A579,Prices[Key],0)),0))</f>
        <v/>
      </c>
      <c r="J579" s="283" t="str">
        <f>IF($A579="","",IFERROR(INDEX(Prices[FX to SGD],MATCH($A579,Prices[Key],0)),1))</f>
        <v/>
      </c>
      <c r="K579" s="281" t="str">
        <f t="shared" si="89"/>
        <v/>
      </c>
      <c r="L579" s="281" t="str">
        <f t="shared" si="90"/>
        <v/>
      </c>
      <c r="M579" s="281" t="str">
        <f t="shared" si="91"/>
        <v/>
      </c>
      <c r="N579" s="284" t="str">
        <f t="shared" si="92"/>
        <v/>
      </c>
      <c r="O579" t="str">
        <f>IF($A579="","",IFERROR(INDEX(Prices[Category],MATCH($A579,Prices[Key],0)),"Uncategorized"))</f>
        <v/>
      </c>
      <c r="P579" s="285" t="str">
        <f t="shared" si="93"/>
        <v/>
      </c>
      <c r="Q579" s="285" t="str">
        <f t="shared" si="94"/>
        <v/>
      </c>
    </row>
    <row r="580" spans="1:17" ht="15" customHeight="1" x14ac:dyDescent="0.2">
      <c r="A580" s="238" t="str">
        <f>IFERROR(INDEX('All Ticker P&amp;L'!$A$2:$A$1001,MATCH(ROWS($A$2:A580),'All Ticker P&amp;L'!$N$2:$N$1001,0)),"")</f>
        <v/>
      </c>
      <c r="B580" s="238" t="str">
        <f t="shared" si="86"/>
        <v/>
      </c>
      <c r="C580" s="238" t="str">
        <f t="shared" si="87"/>
        <v/>
      </c>
      <c r="D580" s="238" t="str">
        <f t="shared" si="88"/>
        <v/>
      </c>
      <c r="E580" s="259" t="str">
        <f>IF($A580="","",SUMIFS(Txn[Signed Units],Txn[Key],$A580))</f>
        <v/>
      </c>
      <c r="F580" s="281" t="str">
        <f>IF($A580="","",SUMIFS(Transactions!$N:$N,Transactions!$L:$L,$A580,Transactions!$U:$U,1))</f>
        <v/>
      </c>
      <c r="G580" s="282" t="str">
        <f>IF($A580="","",IFERROR(F580/SUMIFS(Transactions!$D:$D,Transactions!$L:$L,$A580,Transactions!$U:$U,1,Transactions!$A:$A,1),0))</f>
        <v/>
      </c>
      <c r="H580" s="281" t="str">
        <f>IF($A580="","",SUMIFS(Transactions!$O:$O,Transactions!$L:$L,$A580,Transactions!$U:$U,1))</f>
        <v/>
      </c>
      <c r="I580" s="282" t="str">
        <f>IF($A580="","",IFERROR(INDEX(Prices[Current Price],MATCH($A580,Prices[Key],0)),0))</f>
        <v/>
      </c>
      <c r="J580" s="283" t="str">
        <f>IF($A580="","",IFERROR(INDEX(Prices[FX to SGD],MATCH($A580,Prices[Key],0)),1))</f>
        <v/>
      </c>
      <c r="K580" s="281" t="str">
        <f t="shared" si="89"/>
        <v/>
      </c>
      <c r="L580" s="281" t="str">
        <f t="shared" si="90"/>
        <v/>
      </c>
      <c r="M580" s="281" t="str">
        <f t="shared" si="91"/>
        <v/>
      </c>
      <c r="N580" s="284" t="str">
        <f t="shared" si="92"/>
        <v/>
      </c>
      <c r="O580" t="str">
        <f>IF($A580="","",IFERROR(INDEX(Prices[Category],MATCH($A580,Prices[Key],0)),"Uncategorized"))</f>
        <v/>
      </c>
      <c r="P580" s="285" t="str">
        <f t="shared" si="93"/>
        <v/>
      </c>
      <c r="Q580" s="285" t="str">
        <f t="shared" si="94"/>
        <v/>
      </c>
    </row>
    <row r="581" spans="1:17" ht="15" customHeight="1" x14ac:dyDescent="0.2">
      <c r="A581" s="238" t="str">
        <f>IFERROR(INDEX('All Ticker P&amp;L'!$A$2:$A$1001,MATCH(ROWS($A$2:A581),'All Ticker P&amp;L'!$N$2:$N$1001,0)),"")</f>
        <v/>
      </c>
      <c r="B581" s="238" t="str">
        <f t="shared" si="86"/>
        <v/>
      </c>
      <c r="C581" s="238" t="str">
        <f t="shared" si="87"/>
        <v/>
      </c>
      <c r="D581" s="238" t="str">
        <f t="shared" si="88"/>
        <v/>
      </c>
      <c r="E581" s="259" t="str">
        <f>IF($A581="","",SUMIFS(Txn[Signed Units],Txn[Key],$A581))</f>
        <v/>
      </c>
      <c r="F581" s="281" t="str">
        <f>IF($A581="","",SUMIFS(Transactions!$N:$N,Transactions!$L:$L,$A581,Transactions!$U:$U,1))</f>
        <v/>
      </c>
      <c r="G581" s="282" t="str">
        <f>IF($A581="","",IFERROR(F581/SUMIFS(Transactions!$D:$D,Transactions!$L:$L,$A581,Transactions!$U:$U,1,Transactions!$A:$A,1),0))</f>
        <v/>
      </c>
      <c r="H581" s="281" t="str">
        <f>IF($A581="","",SUMIFS(Transactions!$O:$O,Transactions!$L:$L,$A581,Transactions!$U:$U,1))</f>
        <v/>
      </c>
      <c r="I581" s="282" t="str">
        <f>IF($A581="","",IFERROR(INDEX(Prices[Current Price],MATCH($A581,Prices[Key],0)),0))</f>
        <v/>
      </c>
      <c r="J581" s="283" t="str">
        <f>IF($A581="","",IFERROR(INDEX(Prices[FX to SGD],MATCH($A581,Prices[Key],0)),1))</f>
        <v/>
      </c>
      <c r="K581" s="281" t="str">
        <f t="shared" si="89"/>
        <v/>
      </c>
      <c r="L581" s="281" t="str">
        <f t="shared" si="90"/>
        <v/>
      </c>
      <c r="M581" s="281" t="str">
        <f t="shared" si="91"/>
        <v/>
      </c>
      <c r="N581" s="284" t="str">
        <f t="shared" si="92"/>
        <v/>
      </c>
      <c r="O581" t="str">
        <f>IF($A581="","",IFERROR(INDEX(Prices[Category],MATCH($A581,Prices[Key],0)),"Uncategorized"))</f>
        <v/>
      </c>
      <c r="P581" s="285" t="str">
        <f t="shared" si="93"/>
        <v/>
      </c>
      <c r="Q581" s="285" t="str">
        <f t="shared" si="94"/>
        <v/>
      </c>
    </row>
    <row r="582" spans="1:17" ht="15" customHeight="1" x14ac:dyDescent="0.2">
      <c r="A582" s="238" t="str">
        <f>IFERROR(INDEX('All Ticker P&amp;L'!$A$2:$A$1001,MATCH(ROWS($A$2:A582),'All Ticker P&amp;L'!$N$2:$N$1001,0)),"")</f>
        <v/>
      </c>
      <c r="B582" s="238" t="str">
        <f t="shared" si="86"/>
        <v/>
      </c>
      <c r="C582" s="238" t="str">
        <f t="shared" si="87"/>
        <v/>
      </c>
      <c r="D582" s="238" t="str">
        <f t="shared" si="88"/>
        <v/>
      </c>
      <c r="E582" s="259" t="str">
        <f>IF($A582="","",SUMIFS(Txn[Signed Units],Txn[Key],$A582))</f>
        <v/>
      </c>
      <c r="F582" s="281" t="str">
        <f>IF($A582="","",SUMIFS(Transactions!$N:$N,Transactions!$L:$L,$A582,Transactions!$U:$U,1))</f>
        <v/>
      </c>
      <c r="G582" s="282" t="str">
        <f>IF($A582="","",IFERROR(F582/SUMIFS(Transactions!$D:$D,Transactions!$L:$L,$A582,Transactions!$U:$U,1,Transactions!$A:$A,1),0))</f>
        <v/>
      </c>
      <c r="H582" s="281" t="str">
        <f>IF($A582="","",SUMIFS(Transactions!$O:$O,Transactions!$L:$L,$A582,Transactions!$U:$U,1))</f>
        <v/>
      </c>
      <c r="I582" s="282" t="str">
        <f>IF($A582="","",IFERROR(INDEX(Prices[Current Price],MATCH($A582,Prices[Key],0)),0))</f>
        <v/>
      </c>
      <c r="J582" s="283" t="str">
        <f>IF($A582="","",IFERROR(INDEX(Prices[FX to SGD],MATCH($A582,Prices[Key],0)),1))</f>
        <v/>
      </c>
      <c r="K582" s="281" t="str">
        <f t="shared" si="89"/>
        <v/>
      </c>
      <c r="L582" s="281" t="str">
        <f t="shared" si="90"/>
        <v/>
      </c>
      <c r="M582" s="281" t="str">
        <f t="shared" si="91"/>
        <v/>
      </c>
      <c r="N582" s="284" t="str">
        <f t="shared" si="92"/>
        <v/>
      </c>
      <c r="O582" t="str">
        <f>IF($A582="","",IFERROR(INDEX(Prices[Category],MATCH($A582,Prices[Key],0)),"Uncategorized"))</f>
        <v/>
      </c>
      <c r="P582" s="285" t="str">
        <f t="shared" si="93"/>
        <v/>
      </c>
      <c r="Q582" s="285" t="str">
        <f t="shared" si="94"/>
        <v/>
      </c>
    </row>
    <row r="583" spans="1:17" ht="15" customHeight="1" x14ac:dyDescent="0.2">
      <c r="A583" s="238" t="str">
        <f>IFERROR(INDEX('All Ticker P&amp;L'!$A$2:$A$1001,MATCH(ROWS($A$2:A583),'All Ticker P&amp;L'!$N$2:$N$1001,0)),"")</f>
        <v/>
      </c>
      <c r="B583" s="238" t="str">
        <f t="shared" si="86"/>
        <v/>
      </c>
      <c r="C583" s="238" t="str">
        <f t="shared" si="87"/>
        <v/>
      </c>
      <c r="D583" s="238" t="str">
        <f t="shared" si="88"/>
        <v/>
      </c>
      <c r="E583" s="259" t="str">
        <f>IF($A583="","",SUMIFS(Txn[Signed Units],Txn[Key],$A583))</f>
        <v/>
      </c>
      <c r="F583" s="281" t="str">
        <f>IF($A583="","",SUMIFS(Transactions!$N:$N,Transactions!$L:$L,$A583,Transactions!$U:$U,1))</f>
        <v/>
      </c>
      <c r="G583" s="282" t="str">
        <f>IF($A583="","",IFERROR(F583/SUMIFS(Transactions!$D:$D,Transactions!$L:$L,$A583,Transactions!$U:$U,1,Transactions!$A:$A,1),0))</f>
        <v/>
      </c>
      <c r="H583" s="281" t="str">
        <f>IF($A583="","",SUMIFS(Transactions!$O:$O,Transactions!$L:$L,$A583,Transactions!$U:$U,1))</f>
        <v/>
      </c>
      <c r="I583" s="282" t="str">
        <f>IF($A583="","",IFERROR(INDEX(Prices[Current Price],MATCH($A583,Prices[Key],0)),0))</f>
        <v/>
      </c>
      <c r="J583" s="283" t="str">
        <f>IF($A583="","",IFERROR(INDEX(Prices[FX to SGD],MATCH($A583,Prices[Key],0)),1))</f>
        <v/>
      </c>
      <c r="K583" s="281" t="str">
        <f t="shared" si="89"/>
        <v/>
      </c>
      <c r="L583" s="281" t="str">
        <f t="shared" si="90"/>
        <v/>
      </c>
      <c r="M583" s="281" t="str">
        <f t="shared" si="91"/>
        <v/>
      </c>
      <c r="N583" s="284" t="str">
        <f t="shared" si="92"/>
        <v/>
      </c>
      <c r="O583" t="str">
        <f>IF($A583="","",IFERROR(INDEX(Prices[Category],MATCH($A583,Prices[Key],0)),"Uncategorized"))</f>
        <v/>
      </c>
      <c r="P583" s="285" t="str">
        <f t="shared" si="93"/>
        <v/>
      </c>
      <c r="Q583" s="285" t="str">
        <f t="shared" si="94"/>
        <v/>
      </c>
    </row>
    <row r="584" spans="1:17" ht="15" customHeight="1" x14ac:dyDescent="0.2">
      <c r="A584" s="238" t="str">
        <f>IFERROR(INDEX('All Ticker P&amp;L'!$A$2:$A$1001,MATCH(ROWS($A$2:A584),'All Ticker P&amp;L'!$N$2:$N$1001,0)),"")</f>
        <v/>
      </c>
      <c r="B584" s="238" t="str">
        <f t="shared" si="86"/>
        <v/>
      </c>
      <c r="C584" s="238" t="str">
        <f t="shared" si="87"/>
        <v/>
      </c>
      <c r="D584" s="238" t="str">
        <f t="shared" si="88"/>
        <v/>
      </c>
      <c r="E584" s="259" t="str">
        <f>IF($A584="","",SUMIFS(Txn[Signed Units],Txn[Key],$A584))</f>
        <v/>
      </c>
      <c r="F584" s="281" t="str">
        <f>IF($A584="","",SUMIFS(Transactions!$N:$N,Transactions!$L:$L,$A584,Transactions!$U:$U,1))</f>
        <v/>
      </c>
      <c r="G584" s="282" t="str">
        <f>IF($A584="","",IFERROR(F584/SUMIFS(Transactions!$D:$D,Transactions!$L:$L,$A584,Transactions!$U:$U,1,Transactions!$A:$A,1),0))</f>
        <v/>
      </c>
      <c r="H584" s="281" t="str">
        <f>IF($A584="","",SUMIFS(Transactions!$O:$O,Transactions!$L:$L,$A584,Transactions!$U:$U,1))</f>
        <v/>
      </c>
      <c r="I584" s="282" t="str">
        <f>IF($A584="","",IFERROR(INDEX(Prices[Current Price],MATCH($A584,Prices[Key],0)),0))</f>
        <v/>
      </c>
      <c r="J584" s="283" t="str">
        <f>IF($A584="","",IFERROR(INDEX(Prices[FX to SGD],MATCH($A584,Prices[Key],0)),1))</f>
        <v/>
      </c>
      <c r="K584" s="281" t="str">
        <f t="shared" si="89"/>
        <v/>
      </c>
      <c r="L584" s="281" t="str">
        <f t="shared" si="90"/>
        <v/>
      </c>
      <c r="M584" s="281" t="str">
        <f t="shared" si="91"/>
        <v/>
      </c>
      <c r="N584" s="284" t="str">
        <f t="shared" si="92"/>
        <v/>
      </c>
      <c r="O584" t="str">
        <f>IF($A584="","",IFERROR(INDEX(Prices[Category],MATCH($A584,Prices[Key],0)),"Uncategorized"))</f>
        <v/>
      </c>
      <c r="P584" s="285" t="str">
        <f t="shared" si="93"/>
        <v/>
      </c>
      <c r="Q584" s="285" t="str">
        <f t="shared" si="94"/>
        <v/>
      </c>
    </row>
    <row r="585" spans="1:17" ht="15" customHeight="1" x14ac:dyDescent="0.2">
      <c r="A585" s="238" t="str">
        <f>IFERROR(INDEX('All Ticker P&amp;L'!$A$2:$A$1001,MATCH(ROWS($A$2:A585),'All Ticker P&amp;L'!$N$2:$N$1001,0)),"")</f>
        <v/>
      </c>
      <c r="B585" s="238" t="str">
        <f t="shared" si="86"/>
        <v/>
      </c>
      <c r="C585" s="238" t="str">
        <f t="shared" si="87"/>
        <v/>
      </c>
      <c r="D585" s="238" t="str">
        <f t="shared" si="88"/>
        <v/>
      </c>
      <c r="E585" s="259" t="str">
        <f>IF($A585="","",SUMIFS(Txn[Signed Units],Txn[Key],$A585))</f>
        <v/>
      </c>
      <c r="F585" s="281" t="str">
        <f>IF($A585="","",SUMIFS(Transactions!$N:$N,Transactions!$L:$L,$A585,Transactions!$U:$U,1))</f>
        <v/>
      </c>
      <c r="G585" s="282" t="str">
        <f>IF($A585="","",IFERROR(F585/SUMIFS(Transactions!$D:$D,Transactions!$L:$L,$A585,Transactions!$U:$U,1,Transactions!$A:$A,1),0))</f>
        <v/>
      </c>
      <c r="H585" s="281" t="str">
        <f>IF($A585="","",SUMIFS(Transactions!$O:$O,Transactions!$L:$L,$A585,Transactions!$U:$U,1))</f>
        <v/>
      </c>
      <c r="I585" s="282" t="str">
        <f>IF($A585="","",IFERROR(INDEX(Prices[Current Price],MATCH($A585,Prices[Key],0)),0))</f>
        <v/>
      </c>
      <c r="J585" s="283" t="str">
        <f>IF($A585="","",IFERROR(INDEX(Prices[FX to SGD],MATCH($A585,Prices[Key],0)),1))</f>
        <v/>
      </c>
      <c r="K585" s="281" t="str">
        <f t="shared" si="89"/>
        <v/>
      </c>
      <c r="L585" s="281" t="str">
        <f t="shared" si="90"/>
        <v/>
      </c>
      <c r="M585" s="281" t="str">
        <f t="shared" si="91"/>
        <v/>
      </c>
      <c r="N585" s="284" t="str">
        <f t="shared" si="92"/>
        <v/>
      </c>
      <c r="O585" t="str">
        <f>IF($A585="","",IFERROR(INDEX(Prices[Category],MATCH($A585,Prices[Key],0)),"Uncategorized"))</f>
        <v/>
      </c>
      <c r="P585" s="285" t="str">
        <f t="shared" si="93"/>
        <v/>
      </c>
      <c r="Q585" s="285" t="str">
        <f t="shared" si="94"/>
        <v/>
      </c>
    </row>
    <row r="586" spans="1:17" ht="15" customHeight="1" x14ac:dyDescent="0.2">
      <c r="A586" s="238" t="str">
        <f>IFERROR(INDEX('All Ticker P&amp;L'!$A$2:$A$1001,MATCH(ROWS($A$2:A586),'All Ticker P&amp;L'!$N$2:$N$1001,0)),"")</f>
        <v/>
      </c>
      <c r="B586" s="238" t="str">
        <f t="shared" si="86"/>
        <v/>
      </c>
      <c r="C586" s="238" t="str">
        <f t="shared" si="87"/>
        <v/>
      </c>
      <c r="D586" s="238" t="str">
        <f t="shared" si="88"/>
        <v/>
      </c>
      <c r="E586" s="259" t="str">
        <f>IF($A586="","",SUMIFS(Txn[Signed Units],Txn[Key],$A586))</f>
        <v/>
      </c>
      <c r="F586" s="281" t="str">
        <f>IF($A586="","",SUMIFS(Transactions!$N:$N,Transactions!$L:$L,$A586,Transactions!$U:$U,1))</f>
        <v/>
      </c>
      <c r="G586" s="282" t="str">
        <f>IF($A586="","",IFERROR(F586/SUMIFS(Transactions!$D:$D,Transactions!$L:$L,$A586,Transactions!$U:$U,1,Transactions!$A:$A,1),0))</f>
        <v/>
      </c>
      <c r="H586" s="281" t="str">
        <f>IF($A586="","",SUMIFS(Transactions!$O:$O,Transactions!$L:$L,$A586,Transactions!$U:$U,1))</f>
        <v/>
      </c>
      <c r="I586" s="282" t="str">
        <f>IF($A586="","",IFERROR(INDEX(Prices[Current Price],MATCH($A586,Prices[Key],0)),0))</f>
        <v/>
      </c>
      <c r="J586" s="283" t="str">
        <f>IF($A586="","",IFERROR(INDEX(Prices[FX to SGD],MATCH($A586,Prices[Key],0)),1))</f>
        <v/>
      </c>
      <c r="K586" s="281" t="str">
        <f t="shared" si="89"/>
        <v/>
      </c>
      <c r="L586" s="281" t="str">
        <f t="shared" si="90"/>
        <v/>
      </c>
      <c r="M586" s="281" t="str">
        <f t="shared" si="91"/>
        <v/>
      </c>
      <c r="N586" s="284" t="str">
        <f t="shared" si="92"/>
        <v/>
      </c>
      <c r="O586" t="str">
        <f>IF($A586="","",IFERROR(INDEX(Prices[Category],MATCH($A586,Prices[Key],0)),"Uncategorized"))</f>
        <v/>
      </c>
      <c r="P586" s="285" t="str">
        <f t="shared" si="93"/>
        <v/>
      </c>
      <c r="Q586" s="285" t="str">
        <f t="shared" si="94"/>
        <v/>
      </c>
    </row>
    <row r="587" spans="1:17" ht="15" customHeight="1" x14ac:dyDescent="0.2">
      <c r="A587" s="238" t="str">
        <f>IFERROR(INDEX('All Ticker P&amp;L'!$A$2:$A$1001,MATCH(ROWS($A$2:A587),'All Ticker P&amp;L'!$N$2:$N$1001,0)),"")</f>
        <v/>
      </c>
      <c r="B587" s="238" t="str">
        <f t="shared" si="86"/>
        <v/>
      </c>
      <c r="C587" s="238" t="str">
        <f t="shared" si="87"/>
        <v/>
      </c>
      <c r="D587" s="238" t="str">
        <f t="shared" si="88"/>
        <v/>
      </c>
      <c r="E587" s="259" t="str">
        <f>IF($A587="","",SUMIFS(Txn[Signed Units],Txn[Key],$A587))</f>
        <v/>
      </c>
      <c r="F587" s="281" t="str">
        <f>IF($A587="","",SUMIFS(Transactions!$N:$N,Transactions!$L:$L,$A587,Transactions!$U:$U,1))</f>
        <v/>
      </c>
      <c r="G587" s="282" t="str">
        <f>IF($A587="","",IFERROR(F587/SUMIFS(Transactions!$D:$D,Transactions!$L:$L,$A587,Transactions!$U:$U,1,Transactions!$A:$A,1),0))</f>
        <v/>
      </c>
      <c r="H587" s="281" t="str">
        <f>IF($A587="","",SUMIFS(Transactions!$O:$O,Transactions!$L:$L,$A587,Transactions!$U:$U,1))</f>
        <v/>
      </c>
      <c r="I587" s="282" t="str">
        <f>IF($A587="","",IFERROR(INDEX(Prices[Current Price],MATCH($A587,Prices[Key],0)),0))</f>
        <v/>
      </c>
      <c r="J587" s="283" t="str">
        <f>IF($A587="","",IFERROR(INDEX(Prices[FX to SGD],MATCH($A587,Prices[Key],0)),1))</f>
        <v/>
      </c>
      <c r="K587" s="281" t="str">
        <f t="shared" si="89"/>
        <v/>
      </c>
      <c r="L587" s="281" t="str">
        <f t="shared" si="90"/>
        <v/>
      </c>
      <c r="M587" s="281" t="str">
        <f t="shared" si="91"/>
        <v/>
      </c>
      <c r="N587" s="284" t="str">
        <f t="shared" si="92"/>
        <v/>
      </c>
      <c r="O587" t="str">
        <f>IF($A587="","",IFERROR(INDEX(Prices[Category],MATCH($A587,Prices[Key],0)),"Uncategorized"))</f>
        <v/>
      </c>
      <c r="P587" s="285" t="str">
        <f t="shared" si="93"/>
        <v/>
      </c>
      <c r="Q587" s="285" t="str">
        <f t="shared" si="94"/>
        <v/>
      </c>
    </row>
    <row r="588" spans="1:17" ht="15" customHeight="1" x14ac:dyDescent="0.2">
      <c r="A588" s="238" t="str">
        <f>IFERROR(INDEX('All Ticker P&amp;L'!$A$2:$A$1001,MATCH(ROWS($A$2:A588),'All Ticker P&amp;L'!$N$2:$N$1001,0)),"")</f>
        <v/>
      </c>
      <c r="B588" s="238" t="str">
        <f t="shared" si="86"/>
        <v/>
      </c>
      <c r="C588" s="238" t="str">
        <f t="shared" si="87"/>
        <v/>
      </c>
      <c r="D588" s="238" t="str">
        <f t="shared" si="88"/>
        <v/>
      </c>
      <c r="E588" s="259" t="str">
        <f>IF($A588="","",SUMIFS(Txn[Signed Units],Txn[Key],$A588))</f>
        <v/>
      </c>
      <c r="F588" s="281" t="str">
        <f>IF($A588="","",SUMIFS(Transactions!$N:$N,Transactions!$L:$L,$A588,Transactions!$U:$U,1))</f>
        <v/>
      </c>
      <c r="G588" s="282" t="str">
        <f>IF($A588="","",IFERROR(F588/SUMIFS(Transactions!$D:$D,Transactions!$L:$L,$A588,Transactions!$U:$U,1,Transactions!$A:$A,1),0))</f>
        <v/>
      </c>
      <c r="H588" s="281" t="str">
        <f>IF($A588="","",SUMIFS(Transactions!$O:$O,Transactions!$L:$L,$A588,Transactions!$U:$U,1))</f>
        <v/>
      </c>
      <c r="I588" s="282" t="str">
        <f>IF($A588="","",IFERROR(INDEX(Prices[Current Price],MATCH($A588,Prices[Key],0)),0))</f>
        <v/>
      </c>
      <c r="J588" s="283" t="str">
        <f>IF($A588="","",IFERROR(INDEX(Prices[FX to SGD],MATCH($A588,Prices[Key],0)),1))</f>
        <v/>
      </c>
      <c r="K588" s="281" t="str">
        <f t="shared" si="89"/>
        <v/>
      </c>
      <c r="L588" s="281" t="str">
        <f t="shared" si="90"/>
        <v/>
      </c>
      <c r="M588" s="281" t="str">
        <f t="shared" si="91"/>
        <v/>
      </c>
      <c r="N588" s="284" t="str">
        <f t="shared" si="92"/>
        <v/>
      </c>
      <c r="O588" t="str">
        <f>IF($A588="","",IFERROR(INDEX(Prices[Category],MATCH($A588,Prices[Key],0)),"Uncategorized"))</f>
        <v/>
      </c>
      <c r="P588" s="285" t="str">
        <f t="shared" si="93"/>
        <v/>
      </c>
      <c r="Q588" s="285" t="str">
        <f t="shared" si="94"/>
        <v/>
      </c>
    </row>
    <row r="589" spans="1:17" ht="15" customHeight="1" x14ac:dyDescent="0.2">
      <c r="A589" s="238" t="str">
        <f>IFERROR(INDEX('All Ticker P&amp;L'!$A$2:$A$1001,MATCH(ROWS($A$2:A589),'All Ticker P&amp;L'!$N$2:$N$1001,0)),"")</f>
        <v/>
      </c>
      <c r="B589" s="238" t="str">
        <f t="shared" si="86"/>
        <v/>
      </c>
      <c r="C589" s="238" t="str">
        <f t="shared" si="87"/>
        <v/>
      </c>
      <c r="D589" s="238" t="str">
        <f t="shared" si="88"/>
        <v/>
      </c>
      <c r="E589" s="259" t="str">
        <f>IF($A589="","",SUMIFS(Txn[Signed Units],Txn[Key],$A589))</f>
        <v/>
      </c>
      <c r="F589" s="281" t="str">
        <f>IF($A589="","",SUMIFS(Transactions!$N:$N,Transactions!$L:$L,$A589,Transactions!$U:$U,1))</f>
        <v/>
      </c>
      <c r="G589" s="282" t="str">
        <f>IF($A589="","",IFERROR(F589/SUMIFS(Transactions!$D:$D,Transactions!$L:$L,$A589,Transactions!$U:$U,1,Transactions!$A:$A,1),0))</f>
        <v/>
      </c>
      <c r="H589" s="281" t="str">
        <f>IF($A589="","",SUMIFS(Transactions!$O:$O,Transactions!$L:$L,$A589,Transactions!$U:$U,1))</f>
        <v/>
      </c>
      <c r="I589" s="282" t="str">
        <f>IF($A589="","",IFERROR(INDEX(Prices[Current Price],MATCH($A589,Prices[Key],0)),0))</f>
        <v/>
      </c>
      <c r="J589" s="283" t="str">
        <f>IF($A589="","",IFERROR(INDEX(Prices[FX to SGD],MATCH($A589,Prices[Key],0)),1))</f>
        <v/>
      </c>
      <c r="K589" s="281" t="str">
        <f t="shared" si="89"/>
        <v/>
      </c>
      <c r="L589" s="281" t="str">
        <f t="shared" si="90"/>
        <v/>
      </c>
      <c r="M589" s="281" t="str">
        <f t="shared" si="91"/>
        <v/>
      </c>
      <c r="N589" s="284" t="str">
        <f t="shared" si="92"/>
        <v/>
      </c>
      <c r="O589" t="str">
        <f>IF($A589="","",IFERROR(INDEX(Prices[Category],MATCH($A589,Prices[Key],0)),"Uncategorized"))</f>
        <v/>
      </c>
      <c r="P589" s="285" t="str">
        <f t="shared" si="93"/>
        <v/>
      </c>
      <c r="Q589" s="285" t="str">
        <f t="shared" si="94"/>
        <v/>
      </c>
    </row>
    <row r="590" spans="1:17" ht="15" customHeight="1" x14ac:dyDescent="0.2">
      <c r="A590" s="238" t="str">
        <f>IFERROR(INDEX('All Ticker P&amp;L'!$A$2:$A$1001,MATCH(ROWS($A$2:A590),'All Ticker P&amp;L'!$N$2:$N$1001,0)),"")</f>
        <v/>
      </c>
      <c r="B590" s="238" t="str">
        <f t="shared" si="86"/>
        <v/>
      </c>
      <c r="C590" s="238" t="str">
        <f t="shared" si="87"/>
        <v/>
      </c>
      <c r="D590" s="238" t="str">
        <f t="shared" si="88"/>
        <v/>
      </c>
      <c r="E590" s="259" t="str">
        <f>IF($A590="","",SUMIFS(Txn[Signed Units],Txn[Key],$A590))</f>
        <v/>
      </c>
      <c r="F590" s="281" t="str">
        <f>IF($A590="","",SUMIFS(Transactions!$N:$N,Transactions!$L:$L,$A590,Transactions!$U:$U,1))</f>
        <v/>
      </c>
      <c r="G590" s="282" t="str">
        <f>IF($A590="","",IFERROR(F590/SUMIFS(Transactions!$D:$D,Transactions!$L:$L,$A590,Transactions!$U:$U,1,Transactions!$A:$A,1),0))</f>
        <v/>
      </c>
      <c r="H590" s="281" t="str">
        <f>IF($A590="","",SUMIFS(Transactions!$O:$O,Transactions!$L:$L,$A590,Transactions!$U:$U,1))</f>
        <v/>
      </c>
      <c r="I590" s="282" t="str">
        <f>IF($A590="","",IFERROR(INDEX(Prices[Current Price],MATCH($A590,Prices[Key],0)),0))</f>
        <v/>
      </c>
      <c r="J590" s="283" t="str">
        <f>IF($A590="","",IFERROR(INDEX(Prices[FX to SGD],MATCH($A590,Prices[Key],0)),1))</f>
        <v/>
      </c>
      <c r="K590" s="281" t="str">
        <f t="shared" si="89"/>
        <v/>
      </c>
      <c r="L590" s="281" t="str">
        <f t="shared" si="90"/>
        <v/>
      </c>
      <c r="M590" s="281" t="str">
        <f t="shared" si="91"/>
        <v/>
      </c>
      <c r="N590" s="284" t="str">
        <f t="shared" si="92"/>
        <v/>
      </c>
      <c r="O590" t="str">
        <f>IF($A590="","",IFERROR(INDEX(Prices[Category],MATCH($A590,Prices[Key],0)),"Uncategorized"))</f>
        <v/>
      </c>
      <c r="P590" s="285" t="str">
        <f t="shared" si="93"/>
        <v/>
      </c>
      <c r="Q590" s="285" t="str">
        <f t="shared" si="94"/>
        <v/>
      </c>
    </row>
    <row r="591" spans="1:17" ht="15" customHeight="1" x14ac:dyDescent="0.2">
      <c r="A591" s="238" t="str">
        <f>IFERROR(INDEX('All Ticker P&amp;L'!$A$2:$A$1001,MATCH(ROWS($A$2:A591),'All Ticker P&amp;L'!$N$2:$N$1001,0)),"")</f>
        <v/>
      </c>
      <c r="B591" s="238" t="str">
        <f t="shared" si="86"/>
        <v/>
      </c>
      <c r="C591" s="238" t="str">
        <f t="shared" si="87"/>
        <v/>
      </c>
      <c r="D591" s="238" t="str">
        <f t="shared" si="88"/>
        <v/>
      </c>
      <c r="E591" s="259" t="str">
        <f>IF($A591="","",SUMIFS(Txn[Signed Units],Txn[Key],$A591))</f>
        <v/>
      </c>
      <c r="F591" s="281" t="str">
        <f>IF($A591="","",SUMIFS(Transactions!$N:$N,Transactions!$L:$L,$A591,Transactions!$U:$U,1))</f>
        <v/>
      </c>
      <c r="G591" s="282" t="str">
        <f>IF($A591="","",IFERROR(F591/SUMIFS(Transactions!$D:$D,Transactions!$L:$L,$A591,Transactions!$U:$U,1,Transactions!$A:$A,1),0))</f>
        <v/>
      </c>
      <c r="H591" s="281" t="str">
        <f>IF($A591="","",SUMIFS(Transactions!$O:$O,Transactions!$L:$L,$A591,Transactions!$U:$U,1))</f>
        <v/>
      </c>
      <c r="I591" s="282" t="str">
        <f>IF($A591="","",IFERROR(INDEX(Prices[Current Price],MATCH($A591,Prices[Key],0)),0))</f>
        <v/>
      </c>
      <c r="J591" s="283" t="str">
        <f>IF($A591="","",IFERROR(INDEX(Prices[FX to SGD],MATCH($A591,Prices[Key],0)),1))</f>
        <v/>
      </c>
      <c r="K591" s="281" t="str">
        <f t="shared" si="89"/>
        <v/>
      </c>
      <c r="L591" s="281" t="str">
        <f t="shared" si="90"/>
        <v/>
      </c>
      <c r="M591" s="281" t="str">
        <f t="shared" si="91"/>
        <v/>
      </c>
      <c r="N591" s="284" t="str">
        <f t="shared" si="92"/>
        <v/>
      </c>
      <c r="O591" t="str">
        <f>IF($A591="","",IFERROR(INDEX(Prices[Category],MATCH($A591,Prices[Key],0)),"Uncategorized"))</f>
        <v/>
      </c>
      <c r="P591" s="285" t="str">
        <f t="shared" si="93"/>
        <v/>
      </c>
      <c r="Q591" s="285" t="str">
        <f t="shared" si="94"/>
        <v/>
      </c>
    </row>
    <row r="592" spans="1:17" ht="15" customHeight="1" x14ac:dyDescent="0.2">
      <c r="A592" s="238" t="str">
        <f>IFERROR(INDEX('All Ticker P&amp;L'!$A$2:$A$1001,MATCH(ROWS($A$2:A592),'All Ticker P&amp;L'!$N$2:$N$1001,0)),"")</f>
        <v/>
      </c>
      <c r="B592" s="238" t="str">
        <f t="shared" si="86"/>
        <v/>
      </c>
      <c r="C592" s="238" t="str">
        <f t="shared" si="87"/>
        <v/>
      </c>
      <c r="D592" s="238" t="str">
        <f t="shared" si="88"/>
        <v/>
      </c>
      <c r="E592" s="259" t="str">
        <f>IF($A592="","",SUMIFS(Txn[Signed Units],Txn[Key],$A592))</f>
        <v/>
      </c>
      <c r="F592" s="281" t="str">
        <f>IF($A592="","",SUMIFS(Transactions!$N:$N,Transactions!$L:$L,$A592,Transactions!$U:$U,1))</f>
        <v/>
      </c>
      <c r="G592" s="282" t="str">
        <f>IF($A592="","",IFERROR(F592/SUMIFS(Transactions!$D:$D,Transactions!$L:$L,$A592,Transactions!$U:$U,1,Transactions!$A:$A,1),0))</f>
        <v/>
      </c>
      <c r="H592" s="281" t="str">
        <f>IF($A592="","",SUMIFS(Transactions!$O:$O,Transactions!$L:$L,$A592,Transactions!$U:$U,1))</f>
        <v/>
      </c>
      <c r="I592" s="282" t="str">
        <f>IF($A592="","",IFERROR(INDEX(Prices[Current Price],MATCH($A592,Prices[Key],0)),0))</f>
        <v/>
      </c>
      <c r="J592" s="283" t="str">
        <f>IF($A592="","",IFERROR(INDEX(Prices[FX to SGD],MATCH($A592,Prices[Key],0)),1))</f>
        <v/>
      </c>
      <c r="K592" s="281" t="str">
        <f t="shared" si="89"/>
        <v/>
      </c>
      <c r="L592" s="281" t="str">
        <f t="shared" si="90"/>
        <v/>
      </c>
      <c r="M592" s="281" t="str">
        <f t="shared" si="91"/>
        <v/>
      </c>
      <c r="N592" s="284" t="str">
        <f t="shared" si="92"/>
        <v/>
      </c>
      <c r="O592" t="str">
        <f>IF($A592="","",IFERROR(INDEX(Prices[Category],MATCH($A592,Prices[Key],0)),"Uncategorized"))</f>
        <v/>
      </c>
      <c r="P592" s="285" t="str">
        <f t="shared" si="93"/>
        <v/>
      </c>
      <c r="Q592" s="285" t="str">
        <f t="shared" si="94"/>
        <v/>
      </c>
    </row>
    <row r="593" spans="1:17" ht="15" customHeight="1" x14ac:dyDescent="0.2">
      <c r="A593" s="238" t="str">
        <f>IFERROR(INDEX('All Ticker P&amp;L'!$A$2:$A$1001,MATCH(ROWS($A$2:A593),'All Ticker P&amp;L'!$N$2:$N$1001,0)),"")</f>
        <v/>
      </c>
      <c r="B593" s="238" t="str">
        <f t="shared" si="86"/>
        <v/>
      </c>
      <c r="C593" s="238" t="str">
        <f t="shared" si="87"/>
        <v/>
      </c>
      <c r="D593" s="238" t="str">
        <f t="shared" si="88"/>
        <v/>
      </c>
      <c r="E593" s="259" t="str">
        <f>IF($A593="","",SUMIFS(Txn[Signed Units],Txn[Key],$A593))</f>
        <v/>
      </c>
      <c r="F593" s="281" t="str">
        <f>IF($A593="","",SUMIFS(Transactions!$N:$N,Transactions!$L:$L,$A593,Transactions!$U:$U,1))</f>
        <v/>
      </c>
      <c r="G593" s="282" t="str">
        <f>IF($A593="","",IFERROR(F593/SUMIFS(Transactions!$D:$D,Transactions!$L:$L,$A593,Transactions!$U:$U,1,Transactions!$A:$A,1),0))</f>
        <v/>
      </c>
      <c r="H593" s="281" t="str">
        <f>IF($A593="","",SUMIFS(Transactions!$O:$O,Transactions!$L:$L,$A593,Transactions!$U:$U,1))</f>
        <v/>
      </c>
      <c r="I593" s="282" t="str">
        <f>IF($A593="","",IFERROR(INDEX(Prices[Current Price],MATCH($A593,Prices[Key],0)),0))</f>
        <v/>
      </c>
      <c r="J593" s="283" t="str">
        <f>IF($A593="","",IFERROR(INDEX(Prices[FX to SGD],MATCH($A593,Prices[Key],0)),1))</f>
        <v/>
      </c>
      <c r="K593" s="281" t="str">
        <f t="shared" si="89"/>
        <v/>
      </c>
      <c r="L593" s="281" t="str">
        <f t="shared" si="90"/>
        <v/>
      </c>
      <c r="M593" s="281" t="str">
        <f t="shared" si="91"/>
        <v/>
      </c>
      <c r="N593" s="284" t="str">
        <f t="shared" si="92"/>
        <v/>
      </c>
      <c r="O593" t="str">
        <f>IF($A593="","",IFERROR(INDEX(Prices[Category],MATCH($A593,Prices[Key],0)),"Uncategorized"))</f>
        <v/>
      </c>
      <c r="P593" s="285" t="str">
        <f t="shared" si="93"/>
        <v/>
      </c>
      <c r="Q593" s="285" t="str">
        <f t="shared" si="94"/>
        <v/>
      </c>
    </row>
    <row r="594" spans="1:17" ht="15" customHeight="1" x14ac:dyDescent="0.2">
      <c r="A594" s="238" t="str">
        <f>IFERROR(INDEX('All Ticker P&amp;L'!$A$2:$A$1001,MATCH(ROWS($A$2:A594),'All Ticker P&amp;L'!$N$2:$N$1001,0)),"")</f>
        <v/>
      </c>
      <c r="B594" s="238" t="str">
        <f t="shared" si="86"/>
        <v/>
      </c>
      <c r="C594" s="238" t="str">
        <f t="shared" si="87"/>
        <v/>
      </c>
      <c r="D594" s="238" t="str">
        <f t="shared" si="88"/>
        <v/>
      </c>
      <c r="E594" s="259" t="str">
        <f>IF($A594="","",SUMIFS(Txn[Signed Units],Txn[Key],$A594))</f>
        <v/>
      </c>
      <c r="F594" s="281" t="str">
        <f>IF($A594="","",SUMIFS(Transactions!$N:$N,Transactions!$L:$L,$A594,Transactions!$U:$U,1))</f>
        <v/>
      </c>
      <c r="G594" s="282" t="str">
        <f>IF($A594="","",IFERROR(F594/SUMIFS(Transactions!$D:$D,Transactions!$L:$L,$A594,Transactions!$U:$U,1,Transactions!$A:$A,1),0))</f>
        <v/>
      </c>
      <c r="H594" s="281" t="str">
        <f>IF($A594="","",SUMIFS(Transactions!$O:$O,Transactions!$L:$L,$A594,Transactions!$U:$U,1))</f>
        <v/>
      </c>
      <c r="I594" s="282" t="str">
        <f>IF($A594="","",IFERROR(INDEX(Prices[Current Price],MATCH($A594,Prices[Key],0)),0))</f>
        <v/>
      </c>
      <c r="J594" s="283" t="str">
        <f>IF($A594="","",IFERROR(INDEX(Prices[FX to SGD],MATCH($A594,Prices[Key],0)),1))</f>
        <v/>
      </c>
      <c r="K594" s="281" t="str">
        <f t="shared" si="89"/>
        <v/>
      </c>
      <c r="L594" s="281" t="str">
        <f t="shared" si="90"/>
        <v/>
      </c>
      <c r="M594" s="281" t="str">
        <f t="shared" si="91"/>
        <v/>
      </c>
      <c r="N594" s="284" t="str">
        <f t="shared" si="92"/>
        <v/>
      </c>
      <c r="O594" t="str">
        <f>IF($A594="","",IFERROR(INDEX(Prices[Category],MATCH($A594,Prices[Key],0)),"Uncategorized"))</f>
        <v/>
      </c>
      <c r="P594" s="285" t="str">
        <f t="shared" si="93"/>
        <v/>
      </c>
      <c r="Q594" s="285" t="str">
        <f t="shared" si="94"/>
        <v/>
      </c>
    </row>
    <row r="595" spans="1:17" ht="15" customHeight="1" x14ac:dyDescent="0.2">
      <c r="A595" s="238" t="str">
        <f>IFERROR(INDEX('All Ticker P&amp;L'!$A$2:$A$1001,MATCH(ROWS($A$2:A595),'All Ticker P&amp;L'!$N$2:$N$1001,0)),"")</f>
        <v/>
      </c>
      <c r="B595" s="238" t="str">
        <f t="shared" si="86"/>
        <v/>
      </c>
      <c r="C595" s="238" t="str">
        <f t="shared" si="87"/>
        <v/>
      </c>
      <c r="D595" s="238" t="str">
        <f t="shared" si="88"/>
        <v/>
      </c>
      <c r="E595" s="259" t="str">
        <f>IF($A595="","",SUMIFS(Txn[Signed Units],Txn[Key],$A595))</f>
        <v/>
      </c>
      <c r="F595" s="281" t="str">
        <f>IF($A595="","",SUMIFS(Transactions!$N:$N,Transactions!$L:$L,$A595,Transactions!$U:$U,1))</f>
        <v/>
      </c>
      <c r="G595" s="282" t="str">
        <f>IF($A595="","",IFERROR(F595/SUMIFS(Transactions!$D:$D,Transactions!$L:$L,$A595,Transactions!$U:$U,1,Transactions!$A:$A,1),0))</f>
        <v/>
      </c>
      <c r="H595" s="281" t="str">
        <f>IF($A595="","",SUMIFS(Transactions!$O:$O,Transactions!$L:$L,$A595,Transactions!$U:$U,1))</f>
        <v/>
      </c>
      <c r="I595" s="282" t="str">
        <f>IF($A595="","",IFERROR(INDEX(Prices[Current Price],MATCH($A595,Prices[Key],0)),0))</f>
        <v/>
      </c>
      <c r="J595" s="283" t="str">
        <f>IF($A595="","",IFERROR(INDEX(Prices[FX to SGD],MATCH($A595,Prices[Key],0)),1))</f>
        <v/>
      </c>
      <c r="K595" s="281" t="str">
        <f t="shared" si="89"/>
        <v/>
      </c>
      <c r="L595" s="281" t="str">
        <f t="shared" si="90"/>
        <v/>
      </c>
      <c r="M595" s="281" t="str">
        <f t="shared" si="91"/>
        <v/>
      </c>
      <c r="N595" s="284" t="str">
        <f t="shared" si="92"/>
        <v/>
      </c>
      <c r="O595" t="str">
        <f>IF($A595="","",IFERROR(INDEX(Prices[Category],MATCH($A595,Prices[Key],0)),"Uncategorized"))</f>
        <v/>
      </c>
      <c r="P595" s="285" t="str">
        <f t="shared" si="93"/>
        <v/>
      </c>
      <c r="Q595" s="285" t="str">
        <f t="shared" si="94"/>
        <v/>
      </c>
    </row>
    <row r="596" spans="1:17" ht="15" customHeight="1" x14ac:dyDescent="0.2">
      <c r="A596" s="238" t="str">
        <f>IFERROR(INDEX('All Ticker P&amp;L'!$A$2:$A$1001,MATCH(ROWS($A$2:A596),'All Ticker P&amp;L'!$N$2:$N$1001,0)),"")</f>
        <v/>
      </c>
      <c r="B596" s="238" t="str">
        <f t="shared" si="86"/>
        <v/>
      </c>
      <c r="C596" s="238" t="str">
        <f t="shared" si="87"/>
        <v/>
      </c>
      <c r="D596" s="238" t="str">
        <f t="shared" si="88"/>
        <v/>
      </c>
      <c r="E596" s="259" t="str">
        <f>IF($A596="","",SUMIFS(Txn[Signed Units],Txn[Key],$A596))</f>
        <v/>
      </c>
      <c r="F596" s="281" t="str">
        <f>IF($A596="","",SUMIFS(Transactions!$N:$N,Transactions!$L:$L,$A596,Transactions!$U:$U,1))</f>
        <v/>
      </c>
      <c r="G596" s="282" t="str">
        <f>IF($A596="","",IFERROR(F596/SUMIFS(Transactions!$D:$D,Transactions!$L:$L,$A596,Transactions!$U:$U,1,Transactions!$A:$A,1),0))</f>
        <v/>
      </c>
      <c r="H596" s="281" t="str">
        <f>IF($A596="","",SUMIFS(Transactions!$O:$O,Transactions!$L:$L,$A596,Transactions!$U:$U,1))</f>
        <v/>
      </c>
      <c r="I596" s="282" t="str">
        <f>IF($A596="","",IFERROR(INDEX(Prices[Current Price],MATCH($A596,Prices[Key],0)),0))</f>
        <v/>
      </c>
      <c r="J596" s="283" t="str">
        <f>IF($A596="","",IFERROR(INDEX(Prices[FX to SGD],MATCH($A596,Prices[Key],0)),1))</f>
        <v/>
      </c>
      <c r="K596" s="281" t="str">
        <f t="shared" si="89"/>
        <v/>
      </c>
      <c r="L596" s="281" t="str">
        <f t="shared" si="90"/>
        <v/>
      </c>
      <c r="M596" s="281" t="str">
        <f t="shared" si="91"/>
        <v/>
      </c>
      <c r="N596" s="284" t="str">
        <f t="shared" si="92"/>
        <v/>
      </c>
      <c r="O596" t="str">
        <f>IF($A596="","",IFERROR(INDEX(Prices[Category],MATCH($A596,Prices[Key],0)),"Uncategorized"))</f>
        <v/>
      </c>
      <c r="P596" s="285" t="str">
        <f t="shared" si="93"/>
        <v/>
      </c>
      <c r="Q596" s="285" t="str">
        <f t="shared" si="94"/>
        <v/>
      </c>
    </row>
    <row r="597" spans="1:17" ht="15" customHeight="1" x14ac:dyDescent="0.2">
      <c r="A597" s="238" t="str">
        <f>IFERROR(INDEX('All Ticker P&amp;L'!$A$2:$A$1001,MATCH(ROWS($A$2:A597),'All Ticker P&amp;L'!$N$2:$N$1001,0)),"")</f>
        <v/>
      </c>
      <c r="B597" s="238" t="str">
        <f t="shared" si="86"/>
        <v/>
      </c>
      <c r="C597" s="238" t="str">
        <f t="shared" si="87"/>
        <v/>
      </c>
      <c r="D597" s="238" t="str">
        <f t="shared" si="88"/>
        <v/>
      </c>
      <c r="E597" s="259" t="str">
        <f>IF($A597="","",SUMIFS(Txn[Signed Units],Txn[Key],$A597))</f>
        <v/>
      </c>
      <c r="F597" s="281" t="str">
        <f>IF($A597="","",SUMIFS(Transactions!$N:$N,Transactions!$L:$L,$A597,Transactions!$U:$U,1))</f>
        <v/>
      </c>
      <c r="G597" s="282" t="str">
        <f>IF($A597="","",IFERROR(F597/SUMIFS(Transactions!$D:$D,Transactions!$L:$L,$A597,Transactions!$U:$U,1,Transactions!$A:$A,1),0))</f>
        <v/>
      </c>
      <c r="H597" s="281" t="str">
        <f>IF($A597="","",SUMIFS(Transactions!$O:$O,Transactions!$L:$L,$A597,Transactions!$U:$U,1))</f>
        <v/>
      </c>
      <c r="I597" s="282" t="str">
        <f>IF($A597="","",IFERROR(INDEX(Prices[Current Price],MATCH($A597,Prices[Key],0)),0))</f>
        <v/>
      </c>
      <c r="J597" s="283" t="str">
        <f>IF($A597="","",IFERROR(INDEX(Prices[FX to SGD],MATCH($A597,Prices[Key],0)),1))</f>
        <v/>
      </c>
      <c r="K597" s="281" t="str">
        <f t="shared" si="89"/>
        <v/>
      </c>
      <c r="L597" s="281" t="str">
        <f t="shared" si="90"/>
        <v/>
      </c>
      <c r="M597" s="281" t="str">
        <f t="shared" si="91"/>
        <v/>
      </c>
      <c r="N597" s="284" t="str">
        <f t="shared" si="92"/>
        <v/>
      </c>
      <c r="O597" t="str">
        <f>IF($A597="","",IFERROR(INDEX(Prices[Category],MATCH($A597,Prices[Key],0)),"Uncategorized"))</f>
        <v/>
      </c>
      <c r="P597" s="285" t="str">
        <f t="shared" si="93"/>
        <v/>
      </c>
      <c r="Q597" s="285" t="str">
        <f t="shared" si="94"/>
        <v/>
      </c>
    </row>
    <row r="598" spans="1:17" ht="15" customHeight="1" x14ac:dyDescent="0.2">
      <c r="A598" s="238" t="str">
        <f>IFERROR(INDEX('All Ticker P&amp;L'!$A$2:$A$1001,MATCH(ROWS($A$2:A598),'All Ticker P&amp;L'!$N$2:$N$1001,0)),"")</f>
        <v/>
      </c>
      <c r="B598" s="238" t="str">
        <f t="shared" si="86"/>
        <v/>
      </c>
      <c r="C598" s="238" t="str">
        <f t="shared" si="87"/>
        <v/>
      </c>
      <c r="D598" s="238" t="str">
        <f t="shared" si="88"/>
        <v/>
      </c>
      <c r="E598" s="259" t="str">
        <f>IF($A598="","",SUMIFS(Txn[Signed Units],Txn[Key],$A598))</f>
        <v/>
      </c>
      <c r="F598" s="281" t="str">
        <f>IF($A598="","",SUMIFS(Transactions!$N:$N,Transactions!$L:$L,$A598,Transactions!$U:$U,1))</f>
        <v/>
      </c>
      <c r="G598" s="282" t="str">
        <f>IF($A598="","",IFERROR(F598/SUMIFS(Transactions!$D:$D,Transactions!$L:$L,$A598,Transactions!$U:$U,1,Transactions!$A:$A,1),0))</f>
        <v/>
      </c>
      <c r="H598" s="281" t="str">
        <f>IF($A598="","",SUMIFS(Transactions!$O:$O,Transactions!$L:$L,$A598,Transactions!$U:$U,1))</f>
        <v/>
      </c>
      <c r="I598" s="282" t="str">
        <f>IF($A598="","",IFERROR(INDEX(Prices[Current Price],MATCH($A598,Prices[Key],0)),0))</f>
        <v/>
      </c>
      <c r="J598" s="283" t="str">
        <f>IF($A598="","",IFERROR(INDEX(Prices[FX to SGD],MATCH($A598,Prices[Key],0)),1))</f>
        <v/>
      </c>
      <c r="K598" s="281" t="str">
        <f t="shared" si="89"/>
        <v/>
      </c>
      <c r="L598" s="281" t="str">
        <f t="shared" si="90"/>
        <v/>
      </c>
      <c r="M598" s="281" t="str">
        <f t="shared" si="91"/>
        <v/>
      </c>
      <c r="N598" s="284" t="str">
        <f t="shared" si="92"/>
        <v/>
      </c>
      <c r="O598" t="str">
        <f>IF($A598="","",IFERROR(INDEX(Prices[Category],MATCH($A598,Prices[Key],0)),"Uncategorized"))</f>
        <v/>
      </c>
      <c r="P598" s="285" t="str">
        <f t="shared" si="93"/>
        <v/>
      </c>
      <c r="Q598" s="285" t="str">
        <f t="shared" si="94"/>
        <v/>
      </c>
    </row>
    <row r="599" spans="1:17" ht="15" customHeight="1" x14ac:dyDescent="0.2">
      <c r="A599" s="238" t="str">
        <f>IFERROR(INDEX('All Ticker P&amp;L'!$A$2:$A$1001,MATCH(ROWS($A$2:A599),'All Ticker P&amp;L'!$N$2:$N$1001,0)),"")</f>
        <v/>
      </c>
      <c r="B599" s="238" t="str">
        <f t="shared" si="86"/>
        <v/>
      </c>
      <c r="C599" s="238" t="str">
        <f t="shared" si="87"/>
        <v/>
      </c>
      <c r="D599" s="238" t="str">
        <f t="shared" si="88"/>
        <v/>
      </c>
      <c r="E599" s="259" t="str">
        <f>IF($A599="","",SUMIFS(Txn[Signed Units],Txn[Key],$A599))</f>
        <v/>
      </c>
      <c r="F599" s="281" t="str">
        <f>IF($A599="","",SUMIFS(Transactions!$N:$N,Transactions!$L:$L,$A599,Transactions!$U:$U,1))</f>
        <v/>
      </c>
      <c r="G599" s="282" t="str">
        <f>IF($A599="","",IFERROR(F599/SUMIFS(Transactions!$D:$D,Transactions!$L:$L,$A599,Transactions!$U:$U,1,Transactions!$A:$A,1),0))</f>
        <v/>
      </c>
      <c r="H599" s="281" t="str">
        <f>IF($A599="","",SUMIFS(Transactions!$O:$O,Transactions!$L:$L,$A599,Transactions!$U:$U,1))</f>
        <v/>
      </c>
      <c r="I599" s="282" t="str">
        <f>IF($A599="","",IFERROR(INDEX(Prices[Current Price],MATCH($A599,Prices[Key],0)),0))</f>
        <v/>
      </c>
      <c r="J599" s="283" t="str">
        <f>IF($A599="","",IFERROR(INDEX(Prices[FX to SGD],MATCH($A599,Prices[Key],0)),1))</f>
        <v/>
      </c>
      <c r="K599" s="281" t="str">
        <f t="shared" si="89"/>
        <v/>
      </c>
      <c r="L599" s="281" t="str">
        <f t="shared" si="90"/>
        <v/>
      </c>
      <c r="M599" s="281" t="str">
        <f t="shared" si="91"/>
        <v/>
      </c>
      <c r="N599" s="284" t="str">
        <f t="shared" si="92"/>
        <v/>
      </c>
      <c r="O599" t="str">
        <f>IF($A599="","",IFERROR(INDEX(Prices[Category],MATCH($A599,Prices[Key],0)),"Uncategorized"))</f>
        <v/>
      </c>
      <c r="P599" s="285" t="str">
        <f t="shared" si="93"/>
        <v/>
      </c>
      <c r="Q599" s="285" t="str">
        <f t="shared" si="94"/>
        <v/>
      </c>
    </row>
    <row r="600" spans="1:17" ht="15" customHeight="1" x14ac:dyDescent="0.2">
      <c r="A600" s="238" t="str">
        <f>IFERROR(INDEX('All Ticker P&amp;L'!$A$2:$A$1001,MATCH(ROWS($A$2:A600),'All Ticker P&amp;L'!$N$2:$N$1001,0)),"")</f>
        <v/>
      </c>
      <c r="B600" s="238" t="str">
        <f t="shared" si="86"/>
        <v/>
      </c>
      <c r="C600" s="238" t="str">
        <f t="shared" si="87"/>
        <v/>
      </c>
      <c r="D600" s="238" t="str">
        <f t="shared" si="88"/>
        <v/>
      </c>
      <c r="E600" s="259" t="str">
        <f>IF($A600="","",SUMIFS(Txn[Signed Units],Txn[Key],$A600))</f>
        <v/>
      </c>
      <c r="F600" s="281" t="str">
        <f>IF($A600="","",SUMIFS(Transactions!$N:$N,Transactions!$L:$L,$A600,Transactions!$U:$U,1))</f>
        <v/>
      </c>
      <c r="G600" s="282" t="str">
        <f>IF($A600="","",IFERROR(F600/SUMIFS(Transactions!$D:$D,Transactions!$L:$L,$A600,Transactions!$U:$U,1,Transactions!$A:$A,1),0))</f>
        <v/>
      </c>
      <c r="H600" s="281" t="str">
        <f>IF($A600="","",SUMIFS(Transactions!$O:$O,Transactions!$L:$L,$A600,Transactions!$U:$U,1))</f>
        <v/>
      </c>
      <c r="I600" s="282" t="str">
        <f>IF($A600="","",IFERROR(INDEX(Prices[Current Price],MATCH($A600,Prices[Key],0)),0))</f>
        <v/>
      </c>
      <c r="J600" s="283" t="str">
        <f>IF($A600="","",IFERROR(INDEX(Prices[FX to SGD],MATCH($A600,Prices[Key],0)),1))</f>
        <v/>
      </c>
      <c r="K600" s="281" t="str">
        <f t="shared" si="89"/>
        <v/>
      </c>
      <c r="L600" s="281" t="str">
        <f t="shared" si="90"/>
        <v/>
      </c>
      <c r="M600" s="281" t="str">
        <f t="shared" si="91"/>
        <v/>
      </c>
      <c r="N600" s="284" t="str">
        <f t="shared" si="92"/>
        <v/>
      </c>
      <c r="O600" t="str">
        <f>IF($A600="","",IFERROR(INDEX(Prices[Category],MATCH($A600,Prices[Key],0)),"Uncategorized"))</f>
        <v/>
      </c>
      <c r="P600" s="285" t="str">
        <f t="shared" si="93"/>
        <v/>
      </c>
      <c r="Q600" s="285" t="str">
        <f t="shared" si="94"/>
        <v/>
      </c>
    </row>
    <row r="601" spans="1:17" ht="15" customHeight="1" x14ac:dyDescent="0.2">
      <c r="A601" s="238" t="str">
        <f>IFERROR(INDEX('All Ticker P&amp;L'!$A$2:$A$1001,MATCH(ROWS($A$2:A601),'All Ticker P&amp;L'!$N$2:$N$1001,0)),"")</f>
        <v/>
      </c>
      <c r="B601" s="238" t="str">
        <f t="shared" si="86"/>
        <v/>
      </c>
      <c r="C601" s="238" t="str">
        <f t="shared" si="87"/>
        <v/>
      </c>
      <c r="D601" s="238" t="str">
        <f t="shared" si="88"/>
        <v/>
      </c>
      <c r="E601" s="259" t="str">
        <f>IF($A601="","",SUMIFS(Txn[Signed Units],Txn[Key],$A601))</f>
        <v/>
      </c>
      <c r="F601" s="281" t="str">
        <f>IF($A601="","",SUMIFS(Transactions!$N:$N,Transactions!$L:$L,$A601,Transactions!$U:$U,1))</f>
        <v/>
      </c>
      <c r="G601" s="282" t="str">
        <f>IF($A601="","",IFERROR(F601/SUMIFS(Transactions!$D:$D,Transactions!$L:$L,$A601,Transactions!$U:$U,1,Transactions!$A:$A,1),0))</f>
        <v/>
      </c>
      <c r="H601" s="281" t="str">
        <f>IF($A601="","",SUMIFS(Transactions!$O:$O,Transactions!$L:$L,$A601,Transactions!$U:$U,1))</f>
        <v/>
      </c>
      <c r="I601" s="282" t="str">
        <f>IF($A601="","",IFERROR(INDEX(Prices[Current Price],MATCH($A601,Prices[Key],0)),0))</f>
        <v/>
      </c>
      <c r="J601" s="283" t="str">
        <f>IF($A601="","",IFERROR(INDEX(Prices[FX to SGD],MATCH($A601,Prices[Key],0)),1))</f>
        <v/>
      </c>
      <c r="K601" s="281" t="str">
        <f t="shared" si="89"/>
        <v/>
      </c>
      <c r="L601" s="281" t="str">
        <f t="shared" si="90"/>
        <v/>
      </c>
      <c r="M601" s="281" t="str">
        <f t="shared" si="91"/>
        <v/>
      </c>
      <c r="N601" s="284" t="str">
        <f t="shared" si="92"/>
        <v/>
      </c>
      <c r="O601" t="str">
        <f>IF($A601="","",IFERROR(INDEX(Prices[Category],MATCH($A601,Prices[Key],0)),"Uncategorized"))</f>
        <v/>
      </c>
      <c r="P601" s="285" t="str">
        <f t="shared" si="93"/>
        <v/>
      </c>
      <c r="Q601" s="285" t="str">
        <f t="shared" si="94"/>
        <v/>
      </c>
    </row>
    <row r="602" spans="1:17" ht="15" customHeight="1" x14ac:dyDescent="0.2">
      <c r="A602" s="238" t="str">
        <f>IFERROR(INDEX('All Ticker P&amp;L'!$A$2:$A$1001,MATCH(ROWS($A$2:A602),'All Ticker P&amp;L'!$N$2:$N$1001,0)),"")</f>
        <v/>
      </c>
      <c r="B602" s="238" t="str">
        <f t="shared" si="86"/>
        <v/>
      </c>
      <c r="C602" s="238" t="str">
        <f t="shared" si="87"/>
        <v/>
      </c>
      <c r="D602" s="238" t="str">
        <f t="shared" si="88"/>
        <v/>
      </c>
      <c r="E602" s="259" t="str">
        <f>IF($A602="","",SUMIFS(Txn[Signed Units],Txn[Key],$A602))</f>
        <v/>
      </c>
      <c r="F602" s="281" t="str">
        <f>IF($A602="","",SUMIFS(Transactions!$N:$N,Transactions!$L:$L,$A602,Transactions!$U:$U,1))</f>
        <v/>
      </c>
      <c r="G602" s="282" t="str">
        <f>IF($A602="","",IFERROR(F602/SUMIFS(Transactions!$D:$D,Transactions!$L:$L,$A602,Transactions!$U:$U,1,Transactions!$A:$A,1),0))</f>
        <v/>
      </c>
      <c r="H602" s="281" t="str">
        <f>IF($A602="","",SUMIFS(Transactions!$O:$O,Transactions!$L:$L,$A602,Transactions!$U:$U,1))</f>
        <v/>
      </c>
      <c r="I602" s="282" t="str">
        <f>IF($A602="","",IFERROR(INDEX(Prices[Current Price],MATCH($A602,Prices[Key],0)),0))</f>
        <v/>
      </c>
      <c r="J602" s="283" t="str">
        <f>IF($A602="","",IFERROR(INDEX(Prices[FX to SGD],MATCH($A602,Prices[Key],0)),1))</f>
        <v/>
      </c>
      <c r="K602" s="281" t="str">
        <f t="shared" si="89"/>
        <v/>
      </c>
      <c r="L602" s="281" t="str">
        <f t="shared" si="90"/>
        <v/>
      </c>
      <c r="M602" s="281" t="str">
        <f t="shared" si="91"/>
        <v/>
      </c>
      <c r="N602" s="284" t="str">
        <f t="shared" si="92"/>
        <v/>
      </c>
      <c r="O602" t="str">
        <f>IF($A602="","",IFERROR(INDEX(Prices[Category],MATCH($A602,Prices[Key],0)),"Uncategorized"))</f>
        <v/>
      </c>
      <c r="P602" s="285" t="str">
        <f t="shared" si="93"/>
        <v/>
      </c>
      <c r="Q602" s="285" t="str">
        <f t="shared" si="94"/>
        <v/>
      </c>
    </row>
    <row r="603" spans="1:17" ht="15" customHeight="1" x14ac:dyDescent="0.2">
      <c r="A603" s="238" t="str">
        <f>IFERROR(INDEX('All Ticker P&amp;L'!$A$2:$A$1001,MATCH(ROWS($A$2:A603),'All Ticker P&amp;L'!$N$2:$N$1001,0)),"")</f>
        <v/>
      </c>
      <c r="B603" s="238" t="str">
        <f t="shared" si="86"/>
        <v/>
      </c>
      <c r="C603" s="238" t="str">
        <f t="shared" si="87"/>
        <v/>
      </c>
      <c r="D603" s="238" t="str">
        <f t="shared" si="88"/>
        <v/>
      </c>
      <c r="E603" s="259" t="str">
        <f>IF($A603="","",SUMIFS(Txn[Signed Units],Txn[Key],$A603))</f>
        <v/>
      </c>
      <c r="F603" s="281" t="str">
        <f>IF($A603="","",SUMIFS(Transactions!$N:$N,Transactions!$L:$L,$A603,Transactions!$U:$U,1))</f>
        <v/>
      </c>
      <c r="G603" s="282" t="str">
        <f>IF($A603="","",IFERROR(F603/SUMIFS(Transactions!$D:$D,Transactions!$L:$L,$A603,Transactions!$U:$U,1,Transactions!$A:$A,1),0))</f>
        <v/>
      </c>
      <c r="H603" s="281" t="str">
        <f>IF($A603="","",SUMIFS(Transactions!$O:$O,Transactions!$L:$L,$A603,Transactions!$U:$U,1))</f>
        <v/>
      </c>
      <c r="I603" s="282" t="str">
        <f>IF($A603="","",IFERROR(INDEX(Prices[Current Price],MATCH($A603,Prices[Key],0)),0))</f>
        <v/>
      </c>
      <c r="J603" s="283" t="str">
        <f>IF($A603="","",IFERROR(INDEX(Prices[FX to SGD],MATCH($A603,Prices[Key],0)),1))</f>
        <v/>
      </c>
      <c r="K603" s="281" t="str">
        <f t="shared" si="89"/>
        <v/>
      </c>
      <c r="L603" s="281" t="str">
        <f t="shared" si="90"/>
        <v/>
      </c>
      <c r="M603" s="281" t="str">
        <f t="shared" si="91"/>
        <v/>
      </c>
      <c r="N603" s="284" t="str">
        <f t="shared" si="92"/>
        <v/>
      </c>
      <c r="O603" t="str">
        <f>IF($A603="","",IFERROR(INDEX(Prices[Category],MATCH($A603,Prices[Key],0)),"Uncategorized"))</f>
        <v/>
      </c>
      <c r="P603" s="285" t="str">
        <f t="shared" si="93"/>
        <v/>
      </c>
      <c r="Q603" s="285" t="str">
        <f t="shared" si="94"/>
        <v/>
      </c>
    </row>
    <row r="604" spans="1:17" ht="15" customHeight="1" x14ac:dyDescent="0.2">
      <c r="A604" s="238" t="str">
        <f>IFERROR(INDEX('All Ticker P&amp;L'!$A$2:$A$1001,MATCH(ROWS($A$2:A604),'All Ticker P&amp;L'!$N$2:$N$1001,0)),"")</f>
        <v/>
      </c>
      <c r="B604" s="238" t="str">
        <f t="shared" si="86"/>
        <v/>
      </c>
      <c r="C604" s="238" t="str">
        <f t="shared" si="87"/>
        <v/>
      </c>
      <c r="D604" s="238" t="str">
        <f t="shared" si="88"/>
        <v/>
      </c>
      <c r="E604" s="259" t="str">
        <f>IF($A604="","",SUMIFS(Txn[Signed Units],Txn[Key],$A604))</f>
        <v/>
      </c>
      <c r="F604" s="281" t="str">
        <f>IF($A604="","",SUMIFS(Transactions!$N:$N,Transactions!$L:$L,$A604,Transactions!$U:$U,1))</f>
        <v/>
      </c>
      <c r="G604" s="282" t="str">
        <f>IF($A604="","",IFERROR(F604/SUMIFS(Transactions!$D:$D,Transactions!$L:$L,$A604,Transactions!$U:$U,1,Transactions!$A:$A,1),0))</f>
        <v/>
      </c>
      <c r="H604" s="281" t="str">
        <f>IF($A604="","",SUMIFS(Transactions!$O:$O,Transactions!$L:$L,$A604,Transactions!$U:$U,1))</f>
        <v/>
      </c>
      <c r="I604" s="282" t="str">
        <f>IF($A604="","",IFERROR(INDEX(Prices[Current Price],MATCH($A604,Prices[Key],0)),0))</f>
        <v/>
      </c>
      <c r="J604" s="283" t="str">
        <f>IF($A604="","",IFERROR(INDEX(Prices[FX to SGD],MATCH($A604,Prices[Key],0)),1))</f>
        <v/>
      </c>
      <c r="K604" s="281" t="str">
        <f t="shared" si="89"/>
        <v/>
      </c>
      <c r="L604" s="281" t="str">
        <f t="shared" si="90"/>
        <v/>
      </c>
      <c r="M604" s="281" t="str">
        <f t="shared" si="91"/>
        <v/>
      </c>
      <c r="N604" s="284" t="str">
        <f t="shared" si="92"/>
        <v/>
      </c>
      <c r="O604" t="str">
        <f>IF($A604="","",IFERROR(INDEX(Prices[Category],MATCH($A604,Prices[Key],0)),"Uncategorized"))</f>
        <v/>
      </c>
      <c r="P604" s="285" t="str">
        <f t="shared" si="93"/>
        <v/>
      </c>
      <c r="Q604" s="285" t="str">
        <f t="shared" si="94"/>
        <v/>
      </c>
    </row>
    <row r="605" spans="1:17" ht="15" customHeight="1" x14ac:dyDescent="0.2">
      <c r="A605" s="238" t="str">
        <f>IFERROR(INDEX('All Ticker P&amp;L'!$A$2:$A$1001,MATCH(ROWS($A$2:A605),'All Ticker P&amp;L'!$N$2:$N$1001,0)),"")</f>
        <v/>
      </c>
      <c r="B605" s="238" t="str">
        <f t="shared" si="86"/>
        <v/>
      </c>
      <c r="C605" s="238" t="str">
        <f t="shared" si="87"/>
        <v/>
      </c>
      <c r="D605" s="238" t="str">
        <f t="shared" si="88"/>
        <v/>
      </c>
      <c r="E605" s="259" t="str">
        <f>IF($A605="","",SUMIFS(Txn[Signed Units],Txn[Key],$A605))</f>
        <v/>
      </c>
      <c r="F605" s="281" t="str">
        <f>IF($A605="","",SUMIFS(Transactions!$N:$N,Transactions!$L:$L,$A605,Transactions!$U:$U,1))</f>
        <v/>
      </c>
      <c r="G605" s="282" t="str">
        <f>IF($A605="","",IFERROR(F605/SUMIFS(Transactions!$D:$D,Transactions!$L:$L,$A605,Transactions!$U:$U,1,Transactions!$A:$A,1),0))</f>
        <v/>
      </c>
      <c r="H605" s="281" t="str">
        <f>IF($A605="","",SUMIFS(Transactions!$O:$O,Transactions!$L:$L,$A605,Transactions!$U:$U,1))</f>
        <v/>
      </c>
      <c r="I605" s="282" t="str">
        <f>IF($A605="","",IFERROR(INDEX(Prices[Current Price],MATCH($A605,Prices[Key],0)),0))</f>
        <v/>
      </c>
      <c r="J605" s="283" t="str">
        <f>IF($A605="","",IFERROR(INDEX(Prices[FX to SGD],MATCH($A605,Prices[Key],0)),1))</f>
        <v/>
      </c>
      <c r="K605" s="281" t="str">
        <f t="shared" si="89"/>
        <v/>
      </c>
      <c r="L605" s="281" t="str">
        <f t="shared" si="90"/>
        <v/>
      </c>
      <c r="M605" s="281" t="str">
        <f t="shared" si="91"/>
        <v/>
      </c>
      <c r="N605" s="284" t="str">
        <f t="shared" si="92"/>
        <v/>
      </c>
      <c r="O605" t="str">
        <f>IF($A605="","",IFERROR(INDEX(Prices[Category],MATCH($A605,Prices[Key],0)),"Uncategorized"))</f>
        <v/>
      </c>
      <c r="P605" s="285" t="str">
        <f t="shared" si="93"/>
        <v/>
      </c>
      <c r="Q605" s="285" t="str">
        <f t="shared" si="94"/>
        <v/>
      </c>
    </row>
    <row r="606" spans="1:17" ht="15" customHeight="1" x14ac:dyDescent="0.2">
      <c r="A606" s="238" t="str">
        <f>IFERROR(INDEX('All Ticker P&amp;L'!$A$2:$A$1001,MATCH(ROWS($A$2:A606),'All Ticker P&amp;L'!$N$2:$N$1001,0)),"")</f>
        <v/>
      </c>
      <c r="B606" s="238" t="str">
        <f t="shared" si="86"/>
        <v/>
      </c>
      <c r="C606" s="238" t="str">
        <f t="shared" si="87"/>
        <v/>
      </c>
      <c r="D606" s="238" t="str">
        <f t="shared" si="88"/>
        <v/>
      </c>
      <c r="E606" s="259" t="str">
        <f>IF($A606="","",SUMIFS(Txn[Signed Units],Txn[Key],$A606))</f>
        <v/>
      </c>
      <c r="F606" s="281" t="str">
        <f>IF($A606="","",SUMIFS(Transactions!$N:$N,Transactions!$L:$L,$A606,Transactions!$U:$U,1))</f>
        <v/>
      </c>
      <c r="G606" s="282" t="str">
        <f>IF($A606="","",IFERROR(F606/SUMIFS(Transactions!$D:$D,Transactions!$L:$L,$A606,Transactions!$U:$U,1,Transactions!$A:$A,1),0))</f>
        <v/>
      </c>
      <c r="H606" s="281" t="str">
        <f>IF($A606="","",SUMIFS(Transactions!$O:$O,Transactions!$L:$L,$A606,Transactions!$U:$U,1))</f>
        <v/>
      </c>
      <c r="I606" s="282" t="str">
        <f>IF($A606="","",IFERROR(INDEX(Prices[Current Price],MATCH($A606,Prices[Key],0)),0))</f>
        <v/>
      </c>
      <c r="J606" s="283" t="str">
        <f>IF($A606="","",IFERROR(INDEX(Prices[FX to SGD],MATCH($A606,Prices[Key],0)),1))</f>
        <v/>
      </c>
      <c r="K606" s="281" t="str">
        <f t="shared" si="89"/>
        <v/>
      </c>
      <c r="L606" s="281" t="str">
        <f t="shared" si="90"/>
        <v/>
      </c>
      <c r="M606" s="281" t="str">
        <f t="shared" si="91"/>
        <v/>
      </c>
      <c r="N606" s="284" t="str">
        <f t="shared" si="92"/>
        <v/>
      </c>
      <c r="O606" t="str">
        <f>IF($A606="","",IFERROR(INDEX(Prices[Category],MATCH($A606,Prices[Key],0)),"Uncategorized"))</f>
        <v/>
      </c>
      <c r="P606" s="285" t="str">
        <f t="shared" si="93"/>
        <v/>
      </c>
      <c r="Q606" s="285" t="str">
        <f t="shared" si="94"/>
        <v/>
      </c>
    </row>
    <row r="607" spans="1:17" ht="15" customHeight="1" x14ac:dyDescent="0.2">
      <c r="A607" s="238" t="str">
        <f>IFERROR(INDEX('All Ticker P&amp;L'!$A$2:$A$1001,MATCH(ROWS($A$2:A607),'All Ticker P&amp;L'!$N$2:$N$1001,0)),"")</f>
        <v/>
      </c>
      <c r="B607" s="238" t="str">
        <f t="shared" si="86"/>
        <v/>
      </c>
      <c r="C607" s="238" t="str">
        <f t="shared" si="87"/>
        <v/>
      </c>
      <c r="D607" s="238" t="str">
        <f t="shared" si="88"/>
        <v/>
      </c>
      <c r="E607" s="259" t="str">
        <f>IF($A607="","",SUMIFS(Txn[Signed Units],Txn[Key],$A607))</f>
        <v/>
      </c>
      <c r="F607" s="281" t="str">
        <f>IF($A607="","",SUMIFS(Transactions!$N:$N,Transactions!$L:$L,$A607,Transactions!$U:$U,1))</f>
        <v/>
      </c>
      <c r="G607" s="282" t="str">
        <f>IF($A607="","",IFERROR(F607/SUMIFS(Transactions!$D:$D,Transactions!$L:$L,$A607,Transactions!$U:$U,1,Transactions!$A:$A,1),0))</f>
        <v/>
      </c>
      <c r="H607" s="281" t="str">
        <f>IF($A607="","",SUMIFS(Transactions!$O:$O,Transactions!$L:$L,$A607,Transactions!$U:$U,1))</f>
        <v/>
      </c>
      <c r="I607" s="282" t="str">
        <f>IF($A607="","",IFERROR(INDEX(Prices[Current Price],MATCH($A607,Prices[Key],0)),0))</f>
        <v/>
      </c>
      <c r="J607" s="283" t="str">
        <f>IF($A607="","",IFERROR(INDEX(Prices[FX to SGD],MATCH($A607,Prices[Key],0)),1))</f>
        <v/>
      </c>
      <c r="K607" s="281" t="str">
        <f t="shared" si="89"/>
        <v/>
      </c>
      <c r="L607" s="281" t="str">
        <f t="shared" si="90"/>
        <v/>
      </c>
      <c r="M607" s="281" t="str">
        <f t="shared" si="91"/>
        <v/>
      </c>
      <c r="N607" s="284" t="str">
        <f t="shared" si="92"/>
        <v/>
      </c>
      <c r="O607" t="str">
        <f>IF($A607="","",IFERROR(INDEX(Prices[Category],MATCH($A607,Prices[Key],0)),"Uncategorized"))</f>
        <v/>
      </c>
      <c r="P607" s="285" t="str">
        <f t="shared" si="93"/>
        <v/>
      </c>
      <c r="Q607" s="285" t="str">
        <f t="shared" si="94"/>
        <v/>
      </c>
    </row>
    <row r="608" spans="1:17" ht="15" customHeight="1" x14ac:dyDescent="0.2">
      <c r="A608" s="238" t="str">
        <f>IFERROR(INDEX('All Ticker P&amp;L'!$A$2:$A$1001,MATCH(ROWS($A$2:A608),'All Ticker P&amp;L'!$N$2:$N$1001,0)),"")</f>
        <v/>
      </c>
      <c r="B608" s="238" t="str">
        <f t="shared" si="86"/>
        <v/>
      </c>
      <c r="C608" s="238" t="str">
        <f t="shared" si="87"/>
        <v/>
      </c>
      <c r="D608" s="238" t="str">
        <f t="shared" si="88"/>
        <v/>
      </c>
      <c r="E608" s="259" t="str">
        <f>IF($A608="","",SUMIFS(Txn[Signed Units],Txn[Key],$A608))</f>
        <v/>
      </c>
      <c r="F608" s="281" t="str">
        <f>IF($A608="","",SUMIFS(Transactions!$N:$N,Transactions!$L:$L,$A608,Transactions!$U:$U,1))</f>
        <v/>
      </c>
      <c r="G608" s="282" t="str">
        <f>IF($A608="","",IFERROR(F608/SUMIFS(Transactions!$D:$D,Transactions!$L:$L,$A608,Transactions!$U:$U,1,Transactions!$A:$A,1),0))</f>
        <v/>
      </c>
      <c r="H608" s="281" t="str">
        <f>IF($A608="","",SUMIFS(Transactions!$O:$O,Transactions!$L:$L,$A608,Transactions!$U:$U,1))</f>
        <v/>
      </c>
      <c r="I608" s="282" t="str">
        <f>IF($A608="","",IFERROR(INDEX(Prices[Current Price],MATCH($A608,Prices[Key],0)),0))</f>
        <v/>
      </c>
      <c r="J608" s="283" t="str">
        <f>IF($A608="","",IFERROR(INDEX(Prices[FX to SGD],MATCH($A608,Prices[Key],0)),1))</f>
        <v/>
      </c>
      <c r="K608" s="281" t="str">
        <f t="shared" si="89"/>
        <v/>
      </c>
      <c r="L608" s="281" t="str">
        <f t="shared" si="90"/>
        <v/>
      </c>
      <c r="M608" s="281" t="str">
        <f t="shared" si="91"/>
        <v/>
      </c>
      <c r="N608" s="284" t="str">
        <f t="shared" si="92"/>
        <v/>
      </c>
      <c r="O608" t="str">
        <f>IF($A608="","",IFERROR(INDEX(Prices[Category],MATCH($A608,Prices[Key],0)),"Uncategorized"))</f>
        <v/>
      </c>
      <c r="P608" s="285" t="str">
        <f t="shared" si="93"/>
        <v/>
      </c>
      <c r="Q608" s="285" t="str">
        <f t="shared" si="94"/>
        <v/>
      </c>
    </row>
    <row r="609" spans="1:17" ht="15" customHeight="1" x14ac:dyDescent="0.2">
      <c r="A609" s="238" t="str">
        <f>IFERROR(INDEX('All Ticker P&amp;L'!$A$2:$A$1001,MATCH(ROWS($A$2:A609),'All Ticker P&amp;L'!$N$2:$N$1001,0)),"")</f>
        <v/>
      </c>
      <c r="B609" s="238" t="str">
        <f t="shared" si="86"/>
        <v/>
      </c>
      <c r="C609" s="238" t="str">
        <f t="shared" si="87"/>
        <v/>
      </c>
      <c r="D609" s="238" t="str">
        <f t="shared" si="88"/>
        <v/>
      </c>
      <c r="E609" s="259" t="str">
        <f>IF($A609="","",SUMIFS(Txn[Signed Units],Txn[Key],$A609))</f>
        <v/>
      </c>
      <c r="F609" s="281" t="str">
        <f>IF($A609="","",SUMIFS(Transactions!$N:$N,Transactions!$L:$L,$A609,Transactions!$U:$U,1))</f>
        <v/>
      </c>
      <c r="G609" s="282" t="str">
        <f>IF($A609="","",IFERROR(F609/SUMIFS(Transactions!$D:$D,Transactions!$L:$L,$A609,Transactions!$U:$U,1,Transactions!$A:$A,1),0))</f>
        <v/>
      </c>
      <c r="H609" s="281" t="str">
        <f>IF($A609="","",SUMIFS(Transactions!$O:$O,Transactions!$L:$L,$A609,Transactions!$U:$U,1))</f>
        <v/>
      </c>
      <c r="I609" s="282" t="str">
        <f>IF($A609="","",IFERROR(INDEX(Prices[Current Price],MATCH($A609,Prices[Key],0)),0))</f>
        <v/>
      </c>
      <c r="J609" s="283" t="str">
        <f>IF($A609="","",IFERROR(INDEX(Prices[FX to SGD],MATCH($A609,Prices[Key],0)),1))</f>
        <v/>
      </c>
      <c r="K609" s="281" t="str">
        <f t="shared" si="89"/>
        <v/>
      </c>
      <c r="L609" s="281" t="str">
        <f t="shared" si="90"/>
        <v/>
      </c>
      <c r="M609" s="281" t="str">
        <f t="shared" si="91"/>
        <v/>
      </c>
      <c r="N609" s="284" t="str">
        <f t="shared" si="92"/>
        <v/>
      </c>
      <c r="O609" t="str">
        <f>IF($A609="","",IFERROR(INDEX(Prices[Category],MATCH($A609,Prices[Key],0)),"Uncategorized"))</f>
        <v/>
      </c>
      <c r="P609" s="285" t="str">
        <f t="shared" si="93"/>
        <v/>
      </c>
      <c r="Q609" s="285" t="str">
        <f t="shared" si="94"/>
        <v/>
      </c>
    </row>
    <row r="610" spans="1:17" ht="15" customHeight="1" x14ac:dyDescent="0.2">
      <c r="A610" s="238" t="str">
        <f>IFERROR(INDEX('All Ticker P&amp;L'!$A$2:$A$1001,MATCH(ROWS($A$2:A610),'All Ticker P&amp;L'!$N$2:$N$1001,0)),"")</f>
        <v/>
      </c>
      <c r="B610" s="238" t="str">
        <f t="shared" si="86"/>
        <v/>
      </c>
      <c r="C610" s="238" t="str">
        <f t="shared" si="87"/>
        <v/>
      </c>
      <c r="D610" s="238" t="str">
        <f t="shared" si="88"/>
        <v/>
      </c>
      <c r="E610" s="259" t="str">
        <f>IF($A610="","",SUMIFS(Txn[Signed Units],Txn[Key],$A610))</f>
        <v/>
      </c>
      <c r="F610" s="281" t="str">
        <f>IF($A610="","",SUMIFS(Transactions!$N:$N,Transactions!$L:$L,$A610,Transactions!$U:$U,1))</f>
        <v/>
      </c>
      <c r="G610" s="282" t="str">
        <f>IF($A610="","",IFERROR(F610/SUMIFS(Transactions!$D:$D,Transactions!$L:$L,$A610,Transactions!$U:$U,1,Transactions!$A:$A,1),0))</f>
        <v/>
      </c>
      <c r="H610" s="281" t="str">
        <f>IF($A610="","",SUMIFS(Transactions!$O:$O,Transactions!$L:$L,$A610,Transactions!$U:$U,1))</f>
        <v/>
      </c>
      <c r="I610" s="282" t="str">
        <f>IF($A610="","",IFERROR(INDEX(Prices[Current Price],MATCH($A610,Prices[Key],0)),0))</f>
        <v/>
      </c>
      <c r="J610" s="283" t="str">
        <f>IF($A610="","",IFERROR(INDEX(Prices[FX to SGD],MATCH($A610,Prices[Key],0)),1))</f>
        <v/>
      </c>
      <c r="K610" s="281" t="str">
        <f t="shared" si="89"/>
        <v/>
      </c>
      <c r="L610" s="281" t="str">
        <f t="shared" si="90"/>
        <v/>
      </c>
      <c r="M610" s="281" t="str">
        <f t="shared" si="91"/>
        <v/>
      </c>
      <c r="N610" s="284" t="str">
        <f t="shared" si="92"/>
        <v/>
      </c>
      <c r="O610" t="str">
        <f>IF($A610="","",IFERROR(INDEX(Prices[Category],MATCH($A610,Prices[Key],0)),"Uncategorized"))</f>
        <v/>
      </c>
      <c r="P610" s="285" t="str">
        <f t="shared" si="93"/>
        <v/>
      </c>
      <c r="Q610" s="285" t="str">
        <f t="shared" si="94"/>
        <v/>
      </c>
    </row>
    <row r="611" spans="1:17" ht="15" customHeight="1" x14ac:dyDescent="0.2">
      <c r="A611" s="238" t="str">
        <f>IFERROR(INDEX('All Ticker P&amp;L'!$A$2:$A$1001,MATCH(ROWS($A$2:A611),'All Ticker P&amp;L'!$N$2:$N$1001,0)),"")</f>
        <v/>
      </c>
      <c r="B611" s="238" t="str">
        <f t="shared" si="86"/>
        <v/>
      </c>
      <c r="C611" s="238" t="str">
        <f t="shared" si="87"/>
        <v/>
      </c>
      <c r="D611" s="238" t="str">
        <f t="shared" si="88"/>
        <v/>
      </c>
      <c r="E611" s="259" t="str">
        <f>IF($A611="","",SUMIFS(Txn[Signed Units],Txn[Key],$A611))</f>
        <v/>
      </c>
      <c r="F611" s="281" t="str">
        <f>IF($A611="","",SUMIFS(Transactions!$N:$N,Transactions!$L:$L,$A611,Transactions!$U:$U,1))</f>
        <v/>
      </c>
      <c r="G611" s="282" t="str">
        <f>IF($A611="","",IFERROR(F611/SUMIFS(Transactions!$D:$D,Transactions!$L:$L,$A611,Transactions!$U:$U,1,Transactions!$A:$A,1),0))</f>
        <v/>
      </c>
      <c r="H611" s="281" t="str">
        <f>IF($A611="","",SUMIFS(Transactions!$O:$O,Transactions!$L:$L,$A611,Transactions!$U:$U,1))</f>
        <v/>
      </c>
      <c r="I611" s="282" t="str">
        <f>IF($A611="","",IFERROR(INDEX(Prices[Current Price],MATCH($A611,Prices[Key],0)),0))</f>
        <v/>
      </c>
      <c r="J611" s="283" t="str">
        <f>IF($A611="","",IFERROR(INDEX(Prices[FX to SGD],MATCH($A611,Prices[Key],0)),1))</f>
        <v/>
      </c>
      <c r="K611" s="281" t="str">
        <f t="shared" si="89"/>
        <v/>
      </c>
      <c r="L611" s="281" t="str">
        <f t="shared" si="90"/>
        <v/>
      </c>
      <c r="M611" s="281" t="str">
        <f t="shared" si="91"/>
        <v/>
      </c>
      <c r="N611" s="284" t="str">
        <f t="shared" si="92"/>
        <v/>
      </c>
      <c r="O611" t="str">
        <f>IF($A611="","",IFERROR(INDEX(Prices[Category],MATCH($A611,Prices[Key],0)),"Uncategorized"))</f>
        <v/>
      </c>
      <c r="P611" s="285" t="str">
        <f t="shared" si="93"/>
        <v/>
      </c>
      <c r="Q611" s="285" t="str">
        <f t="shared" si="94"/>
        <v/>
      </c>
    </row>
    <row r="612" spans="1:17" ht="15" customHeight="1" x14ac:dyDescent="0.2">
      <c r="A612" s="238" t="str">
        <f>IFERROR(INDEX('All Ticker P&amp;L'!$A$2:$A$1001,MATCH(ROWS($A$2:A612),'All Ticker P&amp;L'!$N$2:$N$1001,0)),"")</f>
        <v/>
      </c>
      <c r="B612" s="238" t="str">
        <f t="shared" si="86"/>
        <v/>
      </c>
      <c r="C612" s="238" t="str">
        <f t="shared" si="87"/>
        <v/>
      </c>
      <c r="D612" s="238" t="str">
        <f t="shared" si="88"/>
        <v/>
      </c>
      <c r="E612" s="259" t="str">
        <f>IF($A612="","",SUMIFS(Txn[Signed Units],Txn[Key],$A612))</f>
        <v/>
      </c>
      <c r="F612" s="281" t="str">
        <f>IF($A612="","",SUMIFS(Transactions!$N:$N,Transactions!$L:$L,$A612,Transactions!$U:$U,1))</f>
        <v/>
      </c>
      <c r="G612" s="282" t="str">
        <f>IF($A612="","",IFERROR(F612/SUMIFS(Transactions!$D:$D,Transactions!$L:$L,$A612,Transactions!$U:$U,1,Transactions!$A:$A,1),0))</f>
        <v/>
      </c>
      <c r="H612" s="281" t="str">
        <f>IF($A612="","",SUMIFS(Transactions!$O:$O,Transactions!$L:$L,$A612,Transactions!$U:$U,1))</f>
        <v/>
      </c>
      <c r="I612" s="282" t="str">
        <f>IF($A612="","",IFERROR(INDEX(Prices[Current Price],MATCH($A612,Prices[Key],0)),0))</f>
        <v/>
      </c>
      <c r="J612" s="283" t="str">
        <f>IF($A612="","",IFERROR(INDEX(Prices[FX to SGD],MATCH($A612,Prices[Key],0)),1))</f>
        <v/>
      </c>
      <c r="K612" s="281" t="str">
        <f t="shared" si="89"/>
        <v/>
      </c>
      <c r="L612" s="281" t="str">
        <f t="shared" si="90"/>
        <v/>
      </c>
      <c r="M612" s="281" t="str">
        <f t="shared" si="91"/>
        <v/>
      </c>
      <c r="N612" s="284" t="str">
        <f t="shared" si="92"/>
        <v/>
      </c>
      <c r="O612" t="str">
        <f>IF($A612="","",IFERROR(INDEX(Prices[Category],MATCH($A612,Prices[Key],0)),"Uncategorized"))</f>
        <v/>
      </c>
      <c r="P612" s="285" t="str">
        <f t="shared" si="93"/>
        <v/>
      </c>
      <c r="Q612" s="285" t="str">
        <f t="shared" si="94"/>
        <v/>
      </c>
    </row>
    <row r="613" spans="1:17" ht="15" customHeight="1" x14ac:dyDescent="0.2">
      <c r="A613" s="238" t="str">
        <f>IFERROR(INDEX('All Ticker P&amp;L'!$A$2:$A$1001,MATCH(ROWS($A$2:A613),'All Ticker P&amp;L'!$N$2:$N$1001,0)),"")</f>
        <v/>
      </c>
      <c r="B613" s="238" t="str">
        <f t="shared" si="86"/>
        <v/>
      </c>
      <c r="C613" s="238" t="str">
        <f t="shared" si="87"/>
        <v/>
      </c>
      <c r="D613" s="238" t="str">
        <f t="shared" si="88"/>
        <v/>
      </c>
      <c r="E613" s="259" t="str">
        <f>IF($A613="","",SUMIFS(Txn[Signed Units],Txn[Key],$A613))</f>
        <v/>
      </c>
      <c r="F613" s="281" t="str">
        <f>IF($A613="","",SUMIFS(Transactions!$N:$N,Transactions!$L:$L,$A613,Transactions!$U:$U,1))</f>
        <v/>
      </c>
      <c r="G613" s="282" t="str">
        <f>IF($A613="","",IFERROR(F613/SUMIFS(Transactions!$D:$D,Transactions!$L:$L,$A613,Transactions!$U:$U,1,Transactions!$A:$A,1),0))</f>
        <v/>
      </c>
      <c r="H613" s="281" t="str">
        <f>IF($A613="","",SUMIFS(Transactions!$O:$O,Transactions!$L:$L,$A613,Transactions!$U:$U,1))</f>
        <v/>
      </c>
      <c r="I613" s="282" t="str">
        <f>IF($A613="","",IFERROR(INDEX(Prices[Current Price],MATCH($A613,Prices[Key],0)),0))</f>
        <v/>
      </c>
      <c r="J613" s="283" t="str">
        <f>IF($A613="","",IFERROR(INDEX(Prices[FX to SGD],MATCH($A613,Prices[Key],0)),1))</f>
        <v/>
      </c>
      <c r="K613" s="281" t="str">
        <f t="shared" si="89"/>
        <v/>
      </c>
      <c r="L613" s="281" t="str">
        <f t="shared" si="90"/>
        <v/>
      </c>
      <c r="M613" s="281" t="str">
        <f t="shared" si="91"/>
        <v/>
      </c>
      <c r="N613" s="284" t="str">
        <f t="shared" si="92"/>
        <v/>
      </c>
      <c r="O613" t="str">
        <f>IF($A613="","",IFERROR(INDEX(Prices[Category],MATCH($A613,Prices[Key],0)),"Uncategorized"))</f>
        <v/>
      </c>
      <c r="P613" s="285" t="str">
        <f t="shared" si="93"/>
        <v/>
      </c>
      <c r="Q613" s="285" t="str">
        <f t="shared" si="94"/>
        <v/>
      </c>
    </row>
    <row r="614" spans="1:17" ht="15" customHeight="1" x14ac:dyDescent="0.2">
      <c r="A614" s="238" t="str">
        <f>IFERROR(INDEX('All Ticker P&amp;L'!$A$2:$A$1001,MATCH(ROWS($A$2:A614),'All Ticker P&amp;L'!$N$2:$N$1001,0)),"")</f>
        <v/>
      </c>
      <c r="B614" s="238" t="str">
        <f t="shared" si="86"/>
        <v/>
      </c>
      <c r="C614" s="238" t="str">
        <f t="shared" si="87"/>
        <v/>
      </c>
      <c r="D614" s="238" t="str">
        <f t="shared" si="88"/>
        <v/>
      </c>
      <c r="E614" s="259" t="str">
        <f>IF($A614="","",SUMIFS(Txn[Signed Units],Txn[Key],$A614))</f>
        <v/>
      </c>
      <c r="F614" s="281" t="str">
        <f>IF($A614="","",SUMIFS(Transactions!$N:$N,Transactions!$L:$L,$A614,Transactions!$U:$U,1))</f>
        <v/>
      </c>
      <c r="G614" s="282" t="str">
        <f>IF($A614="","",IFERROR(F614/SUMIFS(Transactions!$D:$D,Transactions!$L:$L,$A614,Transactions!$U:$U,1,Transactions!$A:$A,1),0))</f>
        <v/>
      </c>
      <c r="H614" s="281" t="str">
        <f>IF($A614="","",SUMIFS(Transactions!$O:$O,Transactions!$L:$L,$A614,Transactions!$U:$U,1))</f>
        <v/>
      </c>
      <c r="I614" s="282" t="str">
        <f>IF($A614="","",IFERROR(INDEX(Prices[Current Price],MATCH($A614,Prices[Key],0)),0))</f>
        <v/>
      </c>
      <c r="J614" s="283" t="str">
        <f>IF($A614="","",IFERROR(INDEX(Prices[FX to SGD],MATCH($A614,Prices[Key],0)),1))</f>
        <v/>
      </c>
      <c r="K614" s="281" t="str">
        <f t="shared" si="89"/>
        <v/>
      </c>
      <c r="L614" s="281" t="str">
        <f t="shared" si="90"/>
        <v/>
      </c>
      <c r="M614" s="281" t="str">
        <f t="shared" si="91"/>
        <v/>
      </c>
      <c r="N614" s="284" t="str">
        <f t="shared" si="92"/>
        <v/>
      </c>
      <c r="O614" t="str">
        <f>IF($A614="","",IFERROR(INDEX(Prices[Category],MATCH($A614,Prices[Key],0)),"Uncategorized"))</f>
        <v/>
      </c>
      <c r="P614" s="285" t="str">
        <f t="shared" si="93"/>
        <v/>
      </c>
      <c r="Q614" s="285" t="str">
        <f t="shared" si="94"/>
        <v/>
      </c>
    </row>
    <row r="615" spans="1:17" ht="15" customHeight="1" x14ac:dyDescent="0.2">
      <c r="A615" s="238" t="str">
        <f>IFERROR(INDEX('All Ticker P&amp;L'!$A$2:$A$1001,MATCH(ROWS($A$2:A615),'All Ticker P&amp;L'!$N$2:$N$1001,0)),"")</f>
        <v/>
      </c>
      <c r="B615" s="238" t="str">
        <f t="shared" si="86"/>
        <v/>
      </c>
      <c r="C615" s="238" t="str">
        <f t="shared" si="87"/>
        <v/>
      </c>
      <c r="D615" s="238" t="str">
        <f t="shared" si="88"/>
        <v/>
      </c>
      <c r="E615" s="259" t="str">
        <f>IF($A615="","",SUMIFS(Txn[Signed Units],Txn[Key],$A615))</f>
        <v/>
      </c>
      <c r="F615" s="281" t="str">
        <f>IF($A615="","",SUMIFS(Transactions!$N:$N,Transactions!$L:$L,$A615,Transactions!$U:$U,1))</f>
        <v/>
      </c>
      <c r="G615" s="282" t="str">
        <f>IF($A615="","",IFERROR(F615/SUMIFS(Transactions!$D:$D,Transactions!$L:$L,$A615,Transactions!$U:$U,1,Transactions!$A:$A,1),0))</f>
        <v/>
      </c>
      <c r="H615" s="281" t="str">
        <f>IF($A615="","",SUMIFS(Transactions!$O:$O,Transactions!$L:$L,$A615,Transactions!$U:$U,1))</f>
        <v/>
      </c>
      <c r="I615" s="282" t="str">
        <f>IF($A615="","",IFERROR(INDEX(Prices[Current Price],MATCH($A615,Prices[Key],0)),0))</f>
        <v/>
      </c>
      <c r="J615" s="283" t="str">
        <f>IF($A615="","",IFERROR(INDEX(Prices[FX to SGD],MATCH($A615,Prices[Key],0)),1))</f>
        <v/>
      </c>
      <c r="K615" s="281" t="str">
        <f t="shared" si="89"/>
        <v/>
      </c>
      <c r="L615" s="281" t="str">
        <f t="shared" si="90"/>
        <v/>
      </c>
      <c r="M615" s="281" t="str">
        <f t="shared" si="91"/>
        <v/>
      </c>
      <c r="N615" s="284" t="str">
        <f t="shared" si="92"/>
        <v/>
      </c>
      <c r="O615" t="str">
        <f>IF($A615="","",IFERROR(INDEX(Prices[Category],MATCH($A615,Prices[Key],0)),"Uncategorized"))</f>
        <v/>
      </c>
      <c r="P615" s="285" t="str">
        <f t="shared" si="93"/>
        <v/>
      </c>
      <c r="Q615" s="285" t="str">
        <f t="shared" si="94"/>
        <v/>
      </c>
    </row>
    <row r="616" spans="1:17" ht="15" customHeight="1" x14ac:dyDescent="0.2">
      <c r="A616" s="238" t="str">
        <f>IFERROR(INDEX('All Ticker P&amp;L'!$A$2:$A$1001,MATCH(ROWS($A$2:A616),'All Ticker P&amp;L'!$N$2:$N$1001,0)),"")</f>
        <v/>
      </c>
      <c r="B616" s="238" t="str">
        <f t="shared" si="86"/>
        <v/>
      </c>
      <c r="C616" s="238" t="str">
        <f t="shared" si="87"/>
        <v/>
      </c>
      <c r="D616" s="238" t="str">
        <f t="shared" si="88"/>
        <v/>
      </c>
      <c r="E616" s="259" t="str">
        <f>IF($A616="","",SUMIFS(Txn[Signed Units],Txn[Key],$A616))</f>
        <v/>
      </c>
      <c r="F616" s="281" t="str">
        <f>IF($A616="","",SUMIFS(Transactions!$N:$N,Transactions!$L:$L,$A616,Transactions!$U:$U,1))</f>
        <v/>
      </c>
      <c r="G616" s="282" t="str">
        <f>IF($A616="","",IFERROR(F616/SUMIFS(Transactions!$D:$D,Transactions!$L:$L,$A616,Transactions!$U:$U,1,Transactions!$A:$A,1),0))</f>
        <v/>
      </c>
      <c r="H616" s="281" t="str">
        <f>IF($A616="","",SUMIFS(Transactions!$O:$O,Transactions!$L:$L,$A616,Transactions!$U:$U,1))</f>
        <v/>
      </c>
      <c r="I616" s="282" t="str">
        <f>IF($A616="","",IFERROR(INDEX(Prices[Current Price],MATCH($A616,Prices[Key],0)),0))</f>
        <v/>
      </c>
      <c r="J616" s="283" t="str">
        <f>IF($A616="","",IFERROR(INDEX(Prices[FX to SGD],MATCH($A616,Prices[Key],0)),1))</f>
        <v/>
      </c>
      <c r="K616" s="281" t="str">
        <f t="shared" si="89"/>
        <v/>
      </c>
      <c r="L616" s="281" t="str">
        <f t="shared" si="90"/>
        <v/>
      </c>
      <c r="M616" s="281" t="str">
        <f t="shared" si="91"/>
        <v/>
      </c>
      <c r="N616" s="284" t="str">
        <f t="shared" si="92"/>
        <v/>
      </c>
      <c r="O616" t="str">
        <f>IF($A616="","",IFERROR(INDEX(Prices[Category],MATCH($A616,Prices[Key],0)),"Uncategorized"))</f>
        <v/>
      </c>
      <c r="P616" s="285" t="str">
        <f t="shared" si="93"/>
        <v/>
      </c>
      <c r="Q616" s="285" t="str">
        <f t="shared" si="94"/>
        <v/>
      </c>
    </row>
    <row r="617" spans="1:17" ht="15" customHeight="1" x14ac:dyDescent="0.2">
      <c r="A617" s="238" t="str">
        <f>IFERROR(INDEX('All Ticker P&amp;L'!$A$2:$A$1001,MATCH(ROWS($A$2:A617),'All Ticker P&amp;L'!$N$2:$N$1001,0)),"")</f>
        <v/>
      </c>
      <c r="B617" s="238" t="str">
        <f t="shared" si="86"/>
        <v/>
      </c>
      <c r="C617" s="238" t="str">
        <f t="shared" si="87"/>
        <v/>
      </c>
      <c r="D617" s="238" t="str">
        <f t="shared" si="88"/>
        <v/>
      </c>
      <c r="E617" s="259" t="str">
        <f>IF($A617="","",SUMIFS(Txn[Signed Units],Txn[Key],$A617))</f>
        <v/>
      </c>
      <c r="F617" s="281" t="str">
        <f>IF($A617="","",SUMIFS(Transactions!$N:$N,Transactions!$L:$L,$A617,Transactions!$U:$U,1))</f>
        <v/>
      </c>
      <c r="G617" s="282" t="str">
        <f>IF($A617="","",IFERROR(F617/SUMIFS(Transactions!$D:$D,Transactions!$L:$L,$A617,Transactions!$U:$U,1,Transactions!$A:$A,1),0))</f>
        <v/>
      </c>
      <c r="H617" s="281" t="str">
        <f>IF($A617="","",SUMIFS(Transactions!$O:$O,Transactions!$L:$L,$A617,Transactions!$U:$U,1))</f>
        <v/>
      </c>
      <c r="I617" s="282" t="str">
        <f>IF($A617="","",IFERROR(INDEX(Prices[Current Price],MATCH($A617,Prices[Key],0)),0))</f>
        <v/>
      </c>
      <c r="J617" s="283" t="str">
        <f>IF($A617="","",IFERROR(INDEX(Prices[FX to SGD],MATCH($A617,Prices[Key],0)),1))</f>
        <v/>
      </c>
      <c r="K617" s="281" t="str">
        <f t="shared" si="89"/>
        <v/>
      </c>
      <c r="L617" s="281" t="str">
        <f t="shared" si="90"/>
        <v/>
      </c>
      <c r="M617" s="281" t="str">
        <f t="shared" si="91"/>
        <v/>
      </c>
      <c r="N617" s="284" t="str">
        <f t="shared" si="92"/>
        <v/>
      </c>
      <c r="O617" t="str">
        <f>IF($A617="","",IFERROR(INDEX(Prices[Category],MATCH($A617,Prices[Key],0)),"Uncategorized"))</f>
        <v/>
      </c>
      <c r="P617" s="285" t="str">
        <f t="shared" si="93"/>
        <v/>
      </c>
      <c r="Q617" s="285" t="str">
        <f t="shared" si="94"/>
        <v/>
      </c>
    </row>
    <row r="618" spans="1:17" ht="15" customHeight="1" x14ac:dyDescent="0.2">
      <c r="A618" s="238" t="str">
        <f>IFERROR(INDEX('All Ticker P&amp;L'!$A$2:$A$1001,MATCH(ROWS($A$2:A618),'All Ticker P&amp;L'!$N$2:$N$1001,0)),"")</f>
        <v/>
      </c>
      <c r="B618" s="238" t="str">
        <f t="shared" si="86"/>
        <v/>
      </c>
      <c r="C618" s="238" t="str">
        <f t="shared" si="87"/>
        <v/>
      </c>
      <c r="D618" s="238" t="str">
        <f t="shared" si="88"/>
        <v/>
      </c>
      <c r="E618" s="259" t="str">
        <f>IF($A618="","",SUMIFS(Txn[Signed Units],Txn[Key],$A618))</f>
        <v/>
      </c>
      <c r="F618" s="281" t="str">
        <f>IF($A618="","",SUMIFS(Transactions!$N:$N,Transactions!$L:$L,$A618,Transactions!$U:$U,1))</f>
        <v/>
      </c>
      <c r="G618" s="282" t="str">
        <f>IF($A618="","",IFERROR(F618/SUMIFS(Transactions!$D:$D,Transactions!$L:$L,$A618,Transactions!$U:$U,1,Transactions!$A:$A,1),0))</f>
        <v/>
      </c>
      <c r="H618" s="281" t="str">
        <f>IF($A618="","",SUMIFS(Transactions!$O:$O,Transactions!$L:$L,$A618,Transactions!$U:$U,1))</f>
        <v/>
      </c>
      <c r="I618" s="282" t="str">
        <f>IF($A618="","",IFERROR(INDEX(Prices[Current Price],MATCH($A618,Prices[Key],0)),0))</f>
        <v/>
      </c>
      <c r="J618" s="283" t="str">
        <f>IF($A618="","",IFERROR(INDEX(Prices[FX to SGD],MATCH($A618,Prices[Key],0)),1))</f>
        <v/>
      </c>
      <c r="K618" s="281" t="str">
        <f t="shared" si="89"/>
        <v/>
      </c>
      <c r="L618" s="281" t="str">
        <f t="shared" si="90"/>
        <v/>
      </c>
      <c r="M618" s="281" t="str">
        <f t="shared" si="91"/>
        <v/>
      </c>
      <c r="N618" s="284" t="str">
        <f t="shared" si="92"/>
        <v/>
      </c>
      <c r="O618" t="str">
        <f>IF($A618="","",IFERROR(INDEX(Prices[Category],MATCH($A618,Prices[Key],0)),"Uncategorized"))</f>
        <v/>
      </c>
      <c r="P618" s="285" t="str">
        <f t="shared" si="93"/>
        <v/>
      </c>
      <c r="Q618" s="285" t="str">
        <f t="shared" si="94"/>
        <v/>
      </c>
    </row>
    <row r="619" spans="1:17" ht="15" customHeight="1" x14ac:dyDescent="0.2">
      <c r="A619" s="238" t="str">
        <f>IFERROR(INDEX('All Ticker P&amp;L'!$A$2:$A$1001,MATCH(ROWS($A$2:A619),'All Ticker P&amp;L'!$N$2:$N$1001,0)),"")</f>
        <v/>
      </c>
      <c r="B619" s="238" t="str">
        <f t="shared" si="86"/>
        <v/>
      </c>
      <c r="C619" s="238" t="str">
        <f t="shared" si="87"/>
        <v/>
      </c>
      <c r="D619" s="238" t="str">
        <f t="shared" si="88"/>
        <v/>
      </c>
      <c r="E619" s="259" t="str">
        <f>IF($A619="","",SUMIFS(Txn[Signed Units],Txn[Key],$A619))</f>
        <v/>
      </c>
      <c r="F619" s="281" t="str">
        <f>IF($A619="","",SUMIFS(Transactions!$N:$N,Transactions!$L:$L,$A619,Transactions!$U:$U,1))</f>
        <v/>
      </c>
      <c r="G619" s="282" t="str">
        <f>IF($A619="","",IFERROR(F619/SUMIFS(Transactions!$D:$D,Transactions!$L:$L,$A619,Transactions!$U:$U,1,Transactions!$A:$A,1),0))</f>
        <v/>
      </c>
      <c r="H619" s="281" t="str">
        <f>IF($A619="","",SUMIFS(Transactions!$O:$O,Transactions!$L:$L,$A619,Transactions!$U:$U,1))</f>
        <v/>
      </c>
      <c r="I619" s="282" t="str">
        <f>IF($A619="","",IFERROR(INDEX(Prices[Current Price],MATCH($A619,Prices[Key],0)),0))</f>
        <v/>
      </c>
      <c r="J619" s="283" t="str">
        <f>IF($A619="","",IFERROR(INDEX(Prices[FX to SGD],MATCH($A619,Prices[Key],0)),1))</f>
        <v/>
      </c>
      <c r="K619" s="281" t="str">
        <f t="shared" si="89"/>
        <v/>
      </c>
      <c r="L619" s="281" t="str">
        <f t="shared" si="90"/>
        <v/>
      </c>
      <c r="M619" s="281" t="str">
        <f t="shared" si="91"/>
        <v/>
      </c>
      <c r="N619" s="284" t="str">
        <f t="shared" si="92"/>
        <v/>
      </c>
      <c r="O619" t="str">
        <f>IF($A619="","",IFERROR(INDEX(Prices[Category],MATCH($A619,Prices[Key],0)),"Uncategorized"))</f>
        <v/>
      </c>
      <c r="P619" s="285" t="str">
        <f t="shared" si="93"/>
        <v/>
      </c>
      <c r="Q619" s="285" t="str">
        <f t="shared" si="94"/>
        <v/>
      </c>
    </row>
    <row r="620" spans="1:17" ht="15" customHeight="1" x14ac:dyDescent="0.2">
      <c r="A620" s="238" t="str">
        <f>IFERROR(INDEX('All Ticker P&amp;L'!$A$2:$A$1001,MATCH(ROWS($A$2:A620),'All Ticker P&amp;L'!$N$2:$N$1001,0)),"")</f>
        <v/>
      </c>
      <c r="B620" s="238" t="str">
        <f t="shared" si="86"/>
        <v/>
      </c>
      <c r="C620" s="238" t="str">
        <f t="shared" si="87"/>
        <v/>
      </c>
      <c r="D620" s="238" t="str">
        <f t="shared" si="88"/>
        <v/>
      </c>
      <c r="E620" s="259" t="str">
        <f>IF($A620="","",SUMIFS(Txn[Signed Units],Txn[Key],$A620))</f>
        <v/>
      </c>
      <c r="F620" s="281" t="str">
        <f>IF($A620="","",SUMIFS(Transactions!$N:$N,Transactions!$L:$L,$A620,Transactions!$U:$U,1))</f>
        <v/>
      </c>
      <c r="G620" s="282" t="str">
        <f>IF($A620="","",IFERROR(F620/SUMIFS(Transactions!$D:$D,Transactions!$L:$L,$A620,Transactions!$U:$U,1,Transactions!$A:$A,1),0))</f>
        <v/>
      </c>
      <c r="H620" s="281" t="str">
        <f>IF($A620="","",SUMIFS(Transactions!$O:$O,Transactions!$L:$L,$A620,Transactions!$U:$U,1))</f>
        <v/>
      </c>
      <c r="I620" s="282" t="str">
        <f>IF($A620="","",IFERROR(INDEX(Prices[Current Price],MATCH($A620,Prices[Key],0)),0))</f>
        <v/>
      </c>
      <c r="J620" s="283" t="str">
        <f>IF($A620="","",IFERROR(INDEX(Prices[FX to SGD],MATCH($A620,Prices[Key],0)),1))</f>
        <v/>
      </c>
      <c r="K620" s="281" t="str">
        <f t="shared" si="89"/>
        <v/>
      </c>
      <c r="L620" s="281" t="str">
        <f t="shared" si="90"/>
        <v/>
      </c>
      <c r="M620" s="281" t="str">
        <f t="shared" si="91"/>
        <v/>
      </c>
      <c r="N620" s="284" t="str">
        <f t="shared" si="92"/>
        <v/>
      </c>
      <c r="O620" t="str">
        <f>IF($A620="","",IFERROR(INDEX(Prices[Category],MATCH($A620,Prices[Key],0)),"Uncategorized"))</f>
        <v/>
      </c>
      <c r="P620" s="285" t="str">
        <f t="shared" si="93"/>
        <v/>
      </c>
      <c r="Q620" s="285" t="str">
        <f t="shared" si="94"/>
        <v/>
      </c>
    </row>
    <row r="621" spans="1:17" ht="15" customHeight="1" x14ac:dyDescent="0.2">
      <c r="A621" s="238" t="str">
        <f>IFERROR(INDEX('All Ticker P&amp;L'!$A$2:$A$1001,MATCH(ROWS($A$2:A621),'All Ticker P&amp;L'!$N$2:$N$1001,0)),"")</f>
        <v/>
      </c>
      <c r="B621" s="238" t="str">
        <f t="shared" si="86"/>
        <v/>
      </c>
      <c r="C621" s="238" t="str">
        <f t="shared" si="87"/>
        <v/>
      </c>
      <c r="D621" s="238" t="str">
        <f t="shared" si="88"/>
        <v/>
      </c>
      <c r="E621" s="259" t="str">
        <f>IF($A621="","",SUMIFS(Txn[Signed Units],Txn[Key],$A621))</f>
        <v/>
      </c>
      <c r="F621" s="281" t="str">
        <f>IF($A621="","",SUMIFS(Transactions!$N:$N,Transactions!$L:$L,$A621,Transactions!$U:$U,1))</f>
        <v/>
      </c>
      <c r="G621" s="282" t="str">
        <f>IF($A621="","",IFERROR(F621/SUMIFS(Transactions!$D:$D,Transactions!$L:$L,$A621,Transactions!$U:$U,1,Transactions!$A:$A,1),0))</f>
        <v/>
      </c>
      <c r="H621" s="281" t="str">
        <f>IF($A621="","",SUMIFS(Transactions!$O:$O,Transactions!$L:$L,$A621,Transactions!$U:$U,1))</f>
        <v/>
      </c>
      <c r="I621" s="282" t="str">
        <f>IF($A621="","",IFERROR(INDEX(Prices[Current Price],MATCH($A621,Prices[Key],0)),0))</f>
        <v/>
      </c>
      <c r="J621" s="283" t="str">
        <f>IF($A621="","",IFERROR(INDEX(Prices[FX to SGD],MATCH($A621,Prices[Key],0)),1))</f>
        <v/>
      </c>
      <c r="K621" s="281" t="str">
        <f t="shared" si="89"/>
        <v/>
      </c>
      <c r="L621" s="281" t="str">
        <f t="shared" si="90"/>
        <v/>
      </c>
      <c r="M621" s="281" t="str">
        <f t="shared" si="91"/>
        <v/>
      </c>
      <c r="N621" s="284" t="str">
        <f t="shared" si="92"/>
        <v/>
      </c>
      <c r="O621" t="str">
        <f>IF($A621="","",IFERROR(INDEX(Prices[Category],MATCH($A621,Prices[Key],0)),"Uncategorized"))</f>
        <v/>
      </c>
      <c r="P621" s="285" t="str">
        <f t="shared" si="93"/>
        <v/>
      </c>
      <c r="Q621" s="285" t="str">
        <f t="shared" si="94"/>
        <v/>
      </c>
    </row>
    <row r="622" spans="1:17" ht="15" customHeight="1" x14ac:dyDescent="0.2">
      <c r="A622" s="238" t="str">
        <f>IFERROR(INDEX('All Ticker P&amp;L'!$A$2:$A$1001,MATCH(ROWS($A$2:A622),'All Ticker P&amp;L'!$N$2:$N$1001,0)),"")</f>
        <v/>
      </c>
      <c r="B622" s="238" t="str">
        <f t="shared" si="86"/>
        <v/>
      </c>
      <c r="C622" s="238" t="str">
        <f t="shared" si="87"/>
        <v/>
      </c>
      <c r="D622" s="238" t="str">
        <f t="shared" si="88"/>
        <v/>
      </c>
      <c r="E622" s="259" t="str">
        <f>IF($A622="","",SUMIFS(Txn[Signed Units],Txn[Key],$A622))</f>
        <v/>
      </c>
      <c r="F622" s="281" t="str">
        <f>IF($A622="","",SUMIFS(Transactions!$N:$N,Transactions!$L:$L,$A622,Transactions!$U:$U,1))</f>
        <v/>
      </c>
      <c r="G622" s="282" t="str">
        <f>IF($A622="","",IFERROR(F622/SUMIFS(Transactions!$D:$D,Transactions!$L:$L,$A622,Transactions!$U:$U,1,Transactions!$A:$A,1),0))</f>
        <v/>
      </c>
      <c r="H622" s="281" t="str">
        <f>IF($A622="","",SUMIFS(Transactions!$O:$O,Transactions!$L:$L,$A622,Transactions!$U:$U,1))</f>
        <v/>
      </c>
      <c r="I622" s="282" t="str">
        <f>IF($A622="","",IFERROR(INDEX(Prices[Current Price],MATCH($A622,Prices[Key],0)),0))</f>
        <v/>
      </c>
      <c r="J622" s="283" t="str">
        <f>IF($A622="","",IFERROR(INDEX(Prices[FX to SGD],MATCH($A622,Prices[Key],0)),1))</f>
        <v/>
      </c>
      <c r="K622" s="281" t="str">
        <f t="shared" si="89"/>
        <v/>
      </c>
      <c r="L622" s="281" t="str">
        <f t="shared" si="90"/>
        <v/>
      </c>
      <c r="M622" s="281" t="str">
        <f t="shared" si="91"/>
        <v/>
      </c>
      <c r="N622" s="284" t="str">
        <f t="shared" si="92"/>
        <v/>
      </c>
      <c r="O622" t="str">
        <f>IF($A622="","",IFERROR(INDEX(Prices[Category],MATCH($A622,Prices[Key],0)),"Uncategorized"))</f>
        <v/>
      </c>
      <c r="P622" s="285" t="str">
        <f t="shared" si="93"/>
        <v/>
      </c>
      <c r="Q622" s="285" t="str">
        <f t="shared" si="94"/>
        <v/>
      </c>
    </row>
    <row r="623" spans="1:17" ht="15" customHeight="1" x14ac:dyDescent="0.2">
      <c r="A623" s="238" t="str">
        <f>IFERROR(INDEX('All Ticker P&amp;L'!$A$2:$A$1001,MATCH(ROWS($A$2:A623),'All Ticker P&amp;L'!$N$2:$N$1001,0)),"")</f>
        <v/>
      </c>
      <c r="B623" s="238" t="str">
        <f t="shared" si="86"/>
        <v/>
      </c>
      <c r="C623" s="238" t="str">
        <f t="shared" si="87"/>
        <v/>
      </c>
      <c r="D623" s="238" t="str">
        <f t="shared" si="88"/>
        <v/>
      </c>
      <c r="E623" s="259" t="str">
        <f>IF($A623="","",SUMIFS(Txn[Signed Units],Txn[Key],$A623))</f>
        <v/>
      </c>
      <c r="F623" s="281" t="str">
        <f>IF($A623="","",SUMIFS(Transactions!$N:$N,Transactions!$L:$L,$A623,Transactions!$U:$U,1))</f>
        <v/>
      </c>
      <c r="G623" s="282" t="str">
        <f>IF($A623="","",IFERROR(F623/SUMIFS(Transactions!$D:$D,Transactions!$L:$L,$A623,Transactions!$U:$U,1,Transactions!$A:$A,1),0))</f>
        <v/>
      </c>
      <c r="H623" s="281" t="str">
        <f>IF($A623="","",SUMIFS(Transactions!$O:$O,Transactions!$L:$L,$A623,Transactions!$U:$U,1))</f>
        <v/>
      </c>
      <c r="I623" s="282" t="str">
        <f>IF($A623="","",IFERROR(INDEX(Prices[Current Price],MATCH($A623,Prices[Key],0)),0))</f>
        <v/>
      </c>
      <c r="J623" s="283" t="str">
        <f>IF($A623="","",IFERROR(INDEX(Prices[FX to SGD],MATCH($A623,Prices[Key],0)),1))</f>
        <v/>
      </c>
      <c r="K623" s="281" t="str">
        <f t="shared" si="89"/>
        <v/>
      </c>
      <c r="L623" s="281" t="str">
        <f t="shared" si="90"/>
        <v/>
      </c>
      <c r="M623" s="281" t="str">
        <f t="shared" si="91"/>
        <v/>
      </c>
      <c r="N623" s="284" t="str">
        <f t="shared" si="92"/>
        <v/>
      </c>
      <c r="O623" t="str">
        <f>IF($A623="","",IFERROR(INDEX(Prices[Category],MATCH($A623,Prices[Key],0)),"Uncategorized"))</f>
        <v/>
      </c>
      <c r="P623" s="285" t="str">
        <f t="shared" si="93"/>
        <v/>
      </c>
      <c r="Q623" s="285" t="str">
        <f t="shared" si="94"/>
        <v/>
      </c>
    </row>
    <row r="624" spans="1:17" ht="15" customHeight="1" x14ac:dyDescent="0.2">
      <c r="A624" s="238" t="str">
        <f>IFERROR(INDEX('All Ticker P&amp;L'!$A$2:$A$1001,MATCH(ROWS($A$2:A624),'All Ticker P&amp;L'!$N$2:$N$1001,0)),"")</f>
        <v/>
      </c>
      <c r="B624" s="238" t="str">
        <f t="shared" si="86"/>
        <v/>
      </c>
      <c r="C624" s="238" t="str">
        <f t="shared" si="87"/>
        <v/>
      </c>
      <c r="D624" s="238" t="str">
        <f t="shared" si="88"/>
        <v/>
      </c>
      <c r="E624" s="259" t="str">
        <f>IF($A624="","",SUMIFS(Txn[Signed Units],Txn[Key],$A624))</f>
        <v/>
      </c>
      <c r="F624" s="281" t="str">
        <f>IF($A624="","",SUMIFS(Transactions!$N:$N,Transactions!$L:$L,$A624,Transactions!$U:$U,1))</f>
        <v/>
      </c>
      <c r="G624" s="282" t="str">
        <f>IF($A624="","",IFERROR(F624/SUMIFS(Transactions!$D:$D,Transactions!$L:$L,$A624,Transactions!$U:$U,1,Transactions!$A:$A,1),0))</f>
        <v/>
      </c>
      <c r="H624" s="281" t="str">
        <f>IF($A624="","",SUMIFS(Transactions!$O:$O,Transactions!$L:$L,$A624,Transactions!$U:$U,1))</f>
        <v/>
      </c>
      <c r="I624" s="282" t="str">
        <f>IF($A624="","",IFERROR(INDEX(Prices[Current Price],MATCH($A624,Prices[Key],0)),0))</f>
        <v/>
      </c>
      <c r="J624" s="283" t="str">
        <f>IF($A624="","",IFERROR(INDEX(Prices[FX to SGD],MATCH($A624,Prices[Key],0)),1))</f>
        <v/>
      </c>
      <c r="K624" s="281" t="str">
        <f t="shared" si="89"/>
        <v/>
      </c>
      <c r="L624" s="281" t="str">
        <f t="shared" si="90"/>
        <v/>
      </c>
      <c r="M624" s="281" t="str">
        <f t="shared" si="91"/>
        <v/>
      </c>
      <c r="N624" s="284" t="str">
        <f t="shared" si="92"/>
        <v/>
      </c>
      <c r="O624" t="str">
        <f>IF($A624="","",IFERROR(INDEX(Prices[Category],MATCH($A624,Prices[Key],0)),"Uncategorized"))</f>
        <v/>
      </c>
      <c r="P624" s="285" t="str">
        <f t="shared" si="93"/>
        <v/>
      </c>
      <c r="Q624" s="285" t="str">
        <f t="shared" si="94"/>
        <v/>
      </c>
    </row>
    <row r="625" spans="1:17" ht="15" customHeight="1" x14ac:dyDescent="0.2">
      <c r="A625" s="238" t="str">
        <f>IFERROR(INDEX('All Ticker P&amp;L'!$A$2:$A$1001,MATCH(ROWS($A$2:A625),'All Ticker P&amp;L'!$N$2:$N$1001,0)),"")</f>
        <v/>
      </c>
      <c r="B625" s="238" t="str">
        <f t="shared" si="86"/>
        <v/>
      </c>
      <c r="C625" s="238" t="str">
        <f t="shared" si="87"/>
        <v/>
      </c>
      <c r="D625" s="238" t="str">
        <f t="shared" si="88"/>
        <v/>
      </c>
      <c r="E625" s="259" t="str">
        <f>IF($A625="","",SUMIFS(Txn[Signed Units],Txn[Key],$A625))</f>
        <v/>
      </c>
      <c r="F625" s="281" t="str">
        <f>IF($A625="","",SUMIFS(Transactions!$N:$N,Transactions!$L:$L,$A625,Transactions!$U:$U,1))</f>
        <v/>
      </c>
      <c r="G625" s="282" t="str">
        <f>IF($A625="","",IFERROR(F625/SUMIFS(Transactions!$D:$D,Transactions!$L:$L,$A625,Transactions!$U:$U,1,Transactions!$A:$A,1),0))</f>
        <v/>
      </c>
      <c r="H625" s="281" t="str">
        <f>IF($A625="","",SUMIFS(Transactions!$O:$O,Transactions!$L:$L,$A625,Transactions!$U:$U,1))</f>
        <v/>
      </c>
      <c r="I625" s="282" t="str">
        <f>IF($A625="","",IFERROR(INDEX(Prices[Current Price],MATCH($A625,Prices[Key],0)),0))</f>
        <v/>
      </c>
      <c r="J625" s="283" t="str">
        <f>IF($A625="","",IFERROR(INDEX(Prices[FX to SGD],MATCH($A625,Prices[Key],0)),1))</f>
        <v/>
      </c>
      <c r="K625" s="281" t="str">
        <f t="shared" si="89"/>
        <v/>
      </c>
      <c r="L625" s="281" t="str">
        <f t="shared" si="90"/>
        <v/>
      </c>
      <c r="M625" s="281" t="str">
        <f t="shared" si="91"/>
        <v/>
      </c>
      <c r="N625" s="284" t="str">
        <f t="shared" si="92"/>
        <v/>
      </c>
      <c r="O625" t="str">
        <f>IF($A625="","",IFERROR(INDEX(Prices[Category],MATCH($A625,Prices[Key],0)),"Uncategorized"))</f>
        <v/>
      </c>
      <c r="P625" s="285" t="str">
        <f t="shared" si="93"/>
        <v/>
      </c>
      <c r="Q625" s="285" t="str">
        <f t="shared" si="94"/>
        <v/>
      </c>
    </row>
    <row r="626" spans="1:17" ht="15" customHeight="1" x14ac:dyDescent="0.2">
      <c r="A626" s="238" t="str">
        <f>IFERROR(INDEX('All Ticker P&amp;L'!$A$2:$A$1001,MATCH(ROWS($A$2:A626),'All Ticker P&amp;L'!$N$2:$N$1001,0)),"")</f>
        <v/>
      </c>
      <c r="B626" s="238" t="str">
        <f t="shared" si="86"/>
        <v/>
      </c>
      <c r="C626" s="238" t="str">
        <f t="shared" si="87"/>
        <v/>
      </c>
      <c r="D626" s="238" t="str">
        <f t="shared" si="88"/>
        <v/>
      </c>
      <c r="E626" s="259" t="str">
        <f>IF($A626="","",SUMIFS(Txn[Signed Units],Txn[Key],$A626))</f>
        <v/>
      </c>
      <c r="F626" s="281" t="str">
        <f>IF($A626="","",SUMIFS(Transactions!$N:$N,Transactions!$L:$L,$A626,Transactions!$U:$U,1))</f>
        <v/>
      </c>
      <c r="G626" s="282" t="str">
        <f>IF($A626="","",IFERROR(F626/SUMIFS(Transactions!$D:$D,Transactions!$L:$L,$A626,Transactions!$U:$U,1,Transactions!$A:$A,1),0))</f>
        <v/>
      </c>
      <c r="H626" s="281" t="str">
        <f>IF($A626="","",SUMIFS(Transactions!$O:$O,Transactions!$L:$L,$A626,Transactions!$U:$U,1))</f>
        <v/>
      </c>
      <c r="I626" s="282" t="str">
        <f>IF($A626="","",IFERROR(INDEX(Prices[Current Price],MATCH($A626,Prices[Key],0)),0))</f>
        <v/>
      </c>
      <c r="J626" s="283" t="str">
        <f>IF($A626="","",IFERROR(INDEX(Prices[FX to SGD],MATCH($A626,Prices[Key],0)),1))</f>
        <v/>
      </c>
      <c r="K626" s="281" t="str">
        <f t="shared" si="89"/>
        <v/>
      </c>
      <c r="L626" s="281" t="str">
        <f t="shared" si="90"/>
        <v/>
      </c>
      <c r="M626" s="281" t="str">
        <f t="shared" si="91"/>
        <v/>
      </c>
      <c r="N626" s="284" t="str">
        <f t="shared" si="92"/>
        <v/>
      </c>
      <c r="O626" t="str">
        <f>IF($A626="","",IFERROR(INDEX(Prices[Category],MATCH($A626,Prices[Key],0)),"Uncategorized"))</f>
        <v/>
      </c>
      <c r="P626" s="285" t="str">
        <f t="shared" si="93"/>
        <v/>
      </c>
      <c r="Q626" s="285" t="str">
        <f t="shared" si="94"/>
        <v/>
      </c>
    </row>
    <row r="627" spans="1:17" ht="15" customHeight="1" x14ac:dyDescent="0.2">
      <c r="A627" s="238" t="str">
        <f>IFERROR(INDEX('All Ticker P&amp;L'!$A$2:$A$1001,MATCH(ROWS($A$2:A627),'All Ticker P&amp;L'!$N$2:$N$1001,0)),"")</f>
        <v/>
      </c>
      <c r="B627" s="238" t="str">
        <f t="shared" si="86"/>
        <v/>
      </c>
      <c r="C627" s="238" t="str">
        <f t="shared" si="87"/>
        <v/>
      </c>
      <c r="D627" s="238" t="str">
        <f t="shared" si="88"/>
        <v/>
      </c>
      <c r="E627" s="259" t="str">
        <f>IF($A627="","",SUMIFS(Txn[Signed Units],Txn[Key],$A627))</f>
        <v/>
      </c>
      <c r="F627" s="281" t="str">
        <f>IF($A627="","",SUMIFS(Transactions!$N:$N,Transactions!$L:$L,$A627,Transactions!$U:$U,1))</f>
        <v/>
      </c>
      <c r="G627" s="282" t="str">
        <f>IF($A627="","",IFERROR(F627/SUMIFS(Transactions!$D:$D,Transactions!$L:$L,$A627,Transactions!$U:$U,1,Transactions!$A:$A,1),0))</f>
        <v/>
      </c>
      <c r="H627" s="281" t="str">
        <f>IF($A627="","",SUMIFS(Transactions!$O:$O,Transactions!$L:$L,$A627,Transactions!$U:$U,1))</f>
        <v/>
      </c>
      <c r="I627" s="282" t="str">
        <f>IF($A627="","",IFERROR(INDEX(Prices[Current Price],MATCH($A627,Prices[Key],0)),0))</f>
        <v/>
      </c>
      <c r="J627" s="283" t="str">
        <f>IF($A627="","",IFERROR(INDEX(Prices[FX to SGD],MATCH($A627,Prices[Key],0)),1))</f>
        <v/>
      </c>
      <c r="K627" s="281" t="str">
        <f t="shared" si="89"/>
        <v/>
      </c>
      <c r="L627" s="281" t="str">
        <f t="shared" si="90"/>
        <v/>
      </c>
      <c r="M627" s="281" t="str">
        <f t="shared" si="91"/>
        <v/>
      </c>
      <c r="N627" s="284" t="str">
        <f t="shared" si="92"/>
        <v/>
      </c>
      <c r="O627" t="str">
        <f>IF($A627="","",IFERROR(INDEX(Prices[Category],MATCH($A627,Prices[Key],0)),"Uncategorized"))</f>
        <v/>
      </c>
      <c r="P627" s="285" t="str">
        <f t="shared" si="93"/>
        <v/>
      </c>
      <c r="Q627" s="285" t="str">
        <f t="shared" si="94"/>
        <v/>
      </c>
    </row>
    <row r="628" spans="1:17" ht="15" customHeight="1" x14ac:dyDescent="0.2">
      <c r="A628" s="238" t="str">
        <f>IFERROR(INDEX('All Ticker P&amp;L'!$A$2:$A$1001,MATCH(ROWS($A$2:A628),'All Ticker P&amp;L'!$N$2:$N$1001,0)),"")</f>
        <v/>
      </c>
      <c r="B628" s="238" t="str">
        <f t="shared" si="86"/>
        <v/>
      </c>
      <c r="C628" s="238" t="str">
        <f t="shared" si="87"/>
        <v/>
      </c>
      <c r="D628" s="238" t="str">
        <f t="shared" si="88"/>
        <v/>
      </c>
      <c r="E628" s="259" t="str">
        <f>IF($A628="","",SUMIFS(Txn[Signed Units],Txn[Key],$A628))</f>
        <v/>
      </c>
      <c r="F628" s="281" t="str">
        <f>IF($A628="","",SUMIFS(Transactions!$N:$N,Transactions!$L:$L,$A628,Transactions!$U:$U,1))</f>
        <v/>
      </c>
      <c r="G628" s="282" t="str">
        <f>IF($A628="","",IFERROR(F628/SUMIFS(Transactions!$D:$D,Transactions!$L:$L,$A628,Transactions!$U:$U,1,Transactions!$A:$A,1),0))</f>
        <v/>
      </c>
      <c r="H628" s="281" t="str">
        <f>IF($A628="","",SUMIFS(Transactions!$O:$O,Transactions!$L:$L,$A628,Transactions!$U:$U,1))</f>
        <v/>
      </c>
      <c r="I628" s="282" t="str">
        <f>IF($A628="","",IFERROR(INDEX(Prices[Current Price],MATCH($A628,Prices[Key],0)),0))</f>
        <v/>
      </c>
      <c r="J628" s="283" t="str">
        <f>IF($A628="","",IFERROR(INDEX(Prices[FX to SGD],MATCH($A628,Prices[Key],0)),1))</f>
        <v/>
      </c>
      <c r="K628" s="281" t="str">
        <f t="shared" si="89"/>
        <v/>
      </c>
      <c r="L628" s="281" t="str">
        <f t="shared" si="90"/>
        <v/>
      </c>
      <c r="M628" s="281" t="str">
        <f t="shared" si="91"/>
        <v/>
      </c>
      <c r="N628" s="284" t="str">
        <f t="shared" si="92"/>
        <v/>
      </c>
      <c r="O628" t="str">
        <f>IF($A628="","",IFERROR(INDEX(Prices[Category],MATCH($A628,Prices[Key],0)),"Uncategorized"))</f>
        <v/>
      </c>
      <c r="P628" s="285" t="str">
        <f t="shared" si="93"/>
        <v/>
      </c>
      <c r="Q628" s="285" t="str">
        <f t="shared" si="94"/>
        <v/>
      </c>
    </row>
    <row r="629" spans="1:17" ht="15" customHeight="1" x14ac:dyDescent="0.2">
      <c r="A629" s="238" t="str">
        <f>IFERROR(INDEX('All Ticker P&amp;L'!$A$2:$A$1001,MATCH(ROWS($A$2:A629),'All Ticker P&amp;L'!$N$2:$N$1001,0)),"")</f>
        <v/>
      </c>
      <c r="B629" s="238" t="str">
        <f t="shared" si="86"/>
        <v/>
      </c>
      <c r="C629" s="238" t="str">
        <f t="shared" si="87"/>
        <v/>
      </c>
      <c r="D629" s="238" t="str">
        <f t="shared" si="88"/>
        <v/>
      </c>
      <c r="E629" s="259" t="str">
        <f>IF($A629="","",SUMIFS(Txn[Signed Units],Txn[Key],$A629))</f>
        <v/>
      </c>
      <c r="F629" s="281" t="str">
        <f>IF($A629="","",SUMIFS(Transactions!$N:$N,Transactions!$L:$L,$A629,Transactions!$U:$U,1))</f>
        <v/>
      </c>
      <c r="G629" s="282" t="str">
        <f>IF($A629="","",IFERROR(F629/SUMIFS(Transactions!$D:$D,Transactions!$L:$L,$A629,Transactions!$U:$U,1,Transactions!$A:$A,1),0))</f>
        <v/>
      </c>
      <c r="H629" s="281" t="str">
        <f>IF($A629="","",SUMIFS(Transactions!$O:$O,Transactions!$L:$L,$A629,Transactions!$U:$U,1))</f>
        <v/>
      </c>
      <c r="I629" s="282" t="str">
        <f>IF($A629="","",IFERROR(INDEX(Prices[Current Price],MATCH($A629,Prices[Key],0)),0))</f>
        <v/>
      </c>
      <c r="J629" s="283" t="str">
        <f>IF($A629="","",IFERROR(INDEX(Prices[FX to SGD],MATCH($A629,Prices[Key],0)),1))</f>
        <v/>
      </c>
      <c r="K629" s="281" t="str">
        <f t="shared" si="89"/>
        <v/>
      </c>
      <c r="L629" s="281" t="str">
        <f t="shared" si="90"/>
        <v/>
      </c>
      <c r="M629" s="281" t="str">
        <f t="shared" si="91"/>
        <v/>
      </c>
      <c r="N629" s="284" t="str">
        <f t="shared" si="92"/>
        <v/>
      </c>
      <c r="O629" t="str">
        <f>IF($A629="","",IFERROR(INDEX(Prices[Category],MATCH($A629,Prices[Key],0)),"Uncategorized"))</f>
        <v/>
      </c>
      <c r="P629" s="285" t="str">
        <f t="shared" si="93"/>
        <v/>
      </c>
      <c r="Q629" s="285" t="str">
        <f t="shared" si="94"/>
        <v/>
      </c>
    </row>
    <row r="630" spans="1:17" ht="15" customHeight="1" x14ac:dyDescent="0.2">
      <c r="A630" s="238" t="str">
        <f>IFERROR(INDEX('All Ticker P&amp;L'!$A$2:$A$1001,MATCH(ROWS($A$2:A630),'All Ticker P&amp;L'!$N$2:$N$1001,0)),"")</f>
        <v/>
      </c>
      <c r="B630" s="238" t="str">
        <f t="shared" si="86"/>
        <v/>
      </c>
      <c r="C630" s="238" t="str">
        <f t="shared" si="87"/>
        <v/>
      </c>
      <c r="D630" s="238" t="str">
        <f t="shared" si="88"/>
        <v/>
      </c>
      <c r="E630" s="259" t="str">
        <f>IF($A630="","",SUMIFS(Txn[Signed Units],Txn[Key],$A630))</f>
        <v/>
      </c>
      <c r="F630" s="281" t="str">
        <f>IF($A630="","",SUMIFS(Transactions!$N:$N,Transactions!$L:$L,$A630,Transactions!$U:$U,1))</f>
        <v/>
      </c>
      <c r="G630" s="282" t="str">
        <f>IF($A630="","",IFERROR(F630/SUMIFS(Transactions!$D:$D,Transactions!$L:$L,$A630,Transactions!$U:$U,1,Transactions!$A:$A,1),0))</f>
        <v/>
      </c>
      <c r="H630" s="281" t="str">
        <f>IF($A630="","",SUMIFS(Transactions!$O:$O,Transactions!$L:$L,$A630,Transactions!$U:$U,1))</f>
        <v/>
      </c>
      <c r="I630" s="282" t="str">
        <f>IF($A630="","",IFERROR(INDEX(Prices[Current Price],MATCH($A630,Prices[Key],0)),0))</f>
        <v/>
      </c>
      <c r="J630" s="283" t="str">
        <f>IF($A630="","",IFERROR(INDEX(Prices[FX to SGD],MATCH($A630,Prices[Key],0)),1))</f>
        <v/>
      </c>
      <c r="K630" s="281" t="str">
        <f t="shared" si="89"/>
        <v/>
      </c>
      <c r="L630" s="281" t="str">
        <f t="shared" si="90"/>
        <v/>
      </c>
      <c r="M630" s="281" t="str">
        <f t="shared" si="91"/>
        <v/>
      </c>
      <c r="N630" s="284" t="str">
        <f t="shared" si="92"/>
        <v/>
      </c>
      <c r="O630" t="str">
        <f>IF($A630="","",IFERROR(INDEX(Prices[Category],MATCH($A630,Prices[Key],0)),"Uncategorized"))</f>
        <v/>
      </c>
      <c r="P630" s="285" t="str">
        <f t="shared" si="93"/>
        <v/>
      </c>
      <c r="Q630" s="285" t="str">
        <f t="shared" si="94"/>
        <v/>
      </c>
    </row>
    <row r="631" spans="1:17" ht="15" customHeight="1" x14ac:dyDescent="0.2">
      <c r="A631" s="238" t="str">
        <f>IFERROR(INDEX('All Ticker P&amp;L'!$A$2:$A$1001,MATCH(ROWS($A$2:A631),'All Ticker P&amp;L'!$N$2:$N$1001,0)),"")</f>
        <v/>
      </c>
      <c r="B631" s="238" t="str">
        <f t="shared" si="86"/>
        <v/>
      </c>
      <c r="C631" s="238" t="str">
        <f t="shared" si="87"/>
        <v/>
      </c>
      <c r="D631" s="238" t="str">
        <f t="shared" si="88"/>
        <v/>
      </c>
      <c r="E631" s="259" t="str">
        <f>IF($A631="","",SUMIFS(Txn[Signed Units],Txn[Key],$A631))</f>
        <v/>
      </c>
      <c r="F631" s="281" t="str">
        <f>IF($A631="","",SUMIFS(Transactions!$N:$N,Transactions!$L:$L,$A631,Transactions!$U:$U,1))</f>
        <v/>
      </c>
      <c r="G631" s="282" t="str">
        <f>IF($A631="","",IFERROR(F631/SUMIFS(Transactions!$D:$D,Transactions!$L:$L,$A631,Transactions!$U:$U,1,Transactions!$A:$A,1),0))</f>
        <v/>
      </c>
      <c r="H631" s="281" t="str">
        <f>IF($A631="","",SUMIFS(Transactions!$O:$O,Transactions!$L:$L,$A631,Transactions!$U:$U,1))</f>
        <v/>
      </c>
      <c r="I631" s="282" t="str">
        <f>IF($A631="","",IFERROR(INDEX(Prices[Current Price],MATCH($A631,Prices[Key],0)),0))</f>
        <v/>
      </c>
      <c r="J631" s="283" t="str">
        <f>IF($A631="","",IFERROR(INDEX(Prices[FX to SGD],MATCH($A631,Prices[Key],0)),1))</f>
        <v/>
      </c>
      <c r="K631" s="281" t="str">
        <f t="shared" si="89"/>
        <v/>
      </c>
      <c r="L631" s="281" t="str">
        <f t="shared" si="90"/>
        <v/>
      </c>
      <c r="M631" s="281" t="str">
        <f t="shared" si="91"/>
        <v/>
      </c>
      <c r="N631" s="284" t="str">
        <f t="shared" si="92"/>
        <v/>
      </c>
      <c r="O631" t="str">
        <f>IF($A631="","",IFERROR(INDEX(Prices[Category],MATCH($A631,Prices[Key],0)),"Uncategorized"))</f>
        <v/>
      </c>
      <c r="P631" s="285" t="str">
        <f t="shared" si="93"/>
        <v/>
      </c>
      <c r="Q631" s="285" t="str">
        <f t="shared" si="94"/>
        <v/>
      </c>
    </row>
    <row r="632" spans="1:17" ht="15" customHeight="1" x14ac:dyDescent="0.2">
      <c r="A632" s="238" t="str">
        <f>IFERROR(INDEX('All Ticker P&amp;L'!$A$2:$A$1001,MATCH(ROWS($A$2:A632),'All Ticker P&amp;L'!$N$2:$N$1001,0)),"")</f>
        <v/>
      </c>
      <c r="B632" s="238" t="str">
        <f t="shared" si="86"/>
        <v/>
      </c>
      <c r="C632" s="238" t="str">
        <f t="shared" si="87"/>
        <v/>
      </c>
      <c r="D632" s="238" t="str">
        <f t="shared" si="88"/>
        <v/>
      </c>
      <c r="E632" s="259" t="str">
        <f>IF($A632="","",SUMIFS(Txn[Signed Units],Txn[Key],$A632))</f>
        <v/>
      </c>
      <c r="F632" s="281" t="str">
        <f>IF($A632="","",SUMIFS(Transactions!$N:$N,Transactions!$L:$L,$A632,Transactions!$U:$U,1))</f>
        <v/>
      </c>
      <c r="G632" s="282" t="str">
        <f>IF($A632="","",IFERROR(F632/SUMIFS(Transactions!$D:$D,Transactions!$L:$L,$A632,Transactions!$U:$U,1,Transactions!$A:$A,1),0))</f>
        <v/>
      </c>
      <c r="H632" s="281" t="str">
        <f>IF($A632="","",SUMIFS(Transactions!$O:$O,Transactions!$L:$L,$A632,Transactions!$U:$U,1))</f>
        <v/>
      </c>
      <c r="I632" s="282" t="str">
        <f>IF($A632="","",IFERROR(INDEX(Prices[Current Price],MATCH($A632,Prices[Key],0)),0))</f>
        <v/>
      </c>
      <c r="J632" s="283" t="str">
        <f>IF($A632="","",IFERROR(INDEX(Prices[FX to SGD],MATCH($A632,Prices[Key],0)),1))</f>
        <v/>
      </c>
      <c r="K632" s="281" t="str">
        <f t="shared" si="89"/>
        <v/>
      </c>
      <c r="L632" s="281" t="str">
        <f t="shared" si="90"/>
        <v/>
      </c>
      <c r="M632" s="281" t="str">
        <f t="shared" si="91"/>
        <v/>
      </c>
      <c r="N632" s="284" t="str">
        <f t="shared" si="92"/>
        <v/>
      </c>
      <c r="O632" t="str">
        <f>IF($A632="","",IFERROR(INDEX(Prices[Category],MATCH($A632,Prices[Key],0)),"Uncategorized"))</f>
        <v/>
      </c>
      <c r="P632" s="285" t="str">
        <f t="shared" si="93"/>
        <v/>
      </c>
      <c r="Q632" s="285" t="str">
        <f t="shared" si="94"/>
        <v/>
      </c>
    </row>
    <row r="633" spans="1:17" ht="15" customHeight="1" x14ac:dyDescent="0.2">
      <c r="A633" s="238" t="str">
        <f>IFERROR(INDEX('All Ticker P&amp;L'!$A$2:$A$1001,MATCH(ROWS($A$2:A633),'All Ticker P&amp;L'!$N$2:$N$1001,0)),"")</f>
        <v/>
      </c>
      <c r="B633" s="238" t="str">
        <f t="shared" si="86"/>
        <v/>
      </c>
      <c r="C633" s="238" t="str">
        <f t="shared" si="87"/>
        <v/>
      </c>
      <c r="D633" s="238" t="str">
        <f t="shared" si="88"/>
        <v/>
      </c>
      <c r="E633" s="259" t="str">
        <f>IF($A633="","",SUMIFS(Txn[Signed Units],Txn[Key],$A633))</f>
        <v/>
      </c>
      <c r="F633" s="281" t="str">
        <f>IF($A633="","",SUMIFS(Transactions!$N:$N,Transactions!$L:$L,$A633,Transactions!$U:$U,1))</f>
        <v/>
      </c>
      <c r="G633" s="282" t="str">
        <f>IF($A633="","",IFERROR(F633/SUMIFS(Transactions!$D:$D,Transactions!$L:$L,$A633,Transactions!$U:$U,1,Transactions!$A:$A,1),0))</f>
        <v/>
      </c>
      <c r="H633" s="281" t="str">
        <f>IF($A633="","",SUMIFS(Transactions!$O:$O,Transactions!$L:$L,$A633,Transactions!$U:$U,1))</f>
        <v/>
      </c>
      <c r="I633" s="282" t="str">
        <f>IF($A633="","",IFERROR(INDEX(Prices[Current Price],MATCH($A633,Prices[Key],0)),0))</f>
        <v/>
      </c>
      <c r="J633" s="283" t="str">
        <f>IF($A633="","",IFERROR(INDEX(Prices[FX to SGD],MATCH($A633,Prices[Key],0)),1))</f>
        <v/>
      </c>
      <c r="K633" s="281" t="str">
        <f t="shared" si="89"/>
        <v/>
      </c>
      <c r="L633" s="281" t="str">
        <f t="shared" si="90"/>
        <v/>
      </c>
      <c r="M633" s="281" t="str">
        <f t="shared" si="91"/>
        <v/>
      </c>
      <c r="N633" s="284" t="str">
        <f t="shared" si="92"/>
        <v/>
      </c>
      <c r="O633" t="str">
        <f>IF($A633="","",IFERROR(INDEX(Prices[Category],MATCH($A633,Prices[Key],0)),"Uncategorized"))</f>
        <v/>
      </c>
      <c r="P633" s="285" t="str">
        <f t="shared" si="93"/>
        <v/>
      </c>
      <c r="Q633" s="285" t="str">
        <f t="shared" si="94"/>
        <v/>
      </c>
    </row>
    <row r="634" spans="1:17" ht="15" customHeight="1" x14ac:dyDescent="0.2">
      <c r="A634" s="238" t="str">
        <f>IFERROR(INDEX('All Ticker P&amp;L'!$A$2:$A$1001,MATCH(ROWS($A$2:A634),'All Ticker P&amp;L'!$N$2:$N$1001,0)),"")</f>
        <v/>
      </c>
      <c r="B634" s="238" t="str">
        <f t="shared" si="86"/>
        <v/>
      </c>
      <c r="C634" s="238" t="str">
        <f t="shared" si="87"/>
        <v/>
      </c>
      <c r="D634" s="238" t="str">
        <f t="shared" si="88"/>
        <v/>
      </c>
      <c r="E634" s="259" t="str">
        <f>IF($A634="","",SUMIFS(Txn[Signed Units],Txn[Key],$A634))</f>
        <v/>
      </c>
      <c r="F634" s="281" t="str">
        <f>IF($A634="","",SUMIFS(Transactions!$N:$N,Transactions!$L:$L,$A634,Transactions!$U:$U,1))</f>
        <v/>
      </c>
      <c r="G634" s="282" t="str">
        <f>IF($A634="","",IFERROR(F634/SUMIFS(Transactions!$D:$D,Transactions!$L:$L,$A634,Transactions!$U:$U,1,Transactions!$A:$A,1),0))</f>
        <v/>
      </c>
      <c r="H634" s="281" t="str">
        <f>IF($A634="","",SUMIFS(Transactions!$O:$O,Transactions!$L:$L,$A634,Transactions!$U:$U,1))</f>
        <v/>
      </c>
      <c r="I634" s="282" t="str">
        <f>IF($A634="","",IFERROR(INDEX(Prices[Current Price],MATCH($A634,Prices[Key],0)),0))</f>
        <v/>
      </c>
      <c r="J634" s="283" t="str">
        <f>IF($A634="","",IFERROR(INDEX(Prices[FX to SGD],MATCH($A634,Prices[Key],0)),1))</f>
        <v/>
      </c>
      <c r="K634" s="281" t="str">
        <f t="shared" si="89"/>
        <v/>
      </c>
      <c r="L634" s="281" t="str">
        <f t="shared" si="90"/>
        <v/>
      </c>
      <c r="M634" s="281" t="str">
        <f t="shared" si="91"/>
        <v/>
      </c>
      <c r="N634" s="284" t="str">
        <f t="shared" si="92"/>
        <v/>
      </c>
      <c r="O634" t="str">
        <f>IF($A634="","",IFERROR(INDEX(Prices[Category],MATCH($A634,Prices[Key],0)),"Uncategorized"))</f>
        <v/>
      </c>
      <c r="P634" s="285" t="str">
        <f t="shared" si="93"/>
        <v/>
      </c>
      <c r="Q634" s="285" t="str">
        <f t="shared" si="94"/>
        <v/>
      </c>
    </row>
    <row r="635" spans="1:17" ht="15" customHeight="1" x14ac:dyDescent="0.2">
      <c r="A635" s="238" t="str">
        <f>IFERROR(INDEX('All Ticker P&amp;L'!$A$2:$A$1001,MATCH(ROWS($A$2:A635),'All Ticker P&amp;L'!$N$2:$N$1001,0)),"")</f>
        <v/>
      </c>
      <c r="B635" s="238" t="str">
        <f t="shared" si="86"/>
        <v/>
      </c>
      <c r="C635" s="238" t="str">
        <f t="shared" si="87"/>
        <v/>
      </c>
      <c r="D635" s="238" t="str">
        <f t="shared" si="88"/>
        <v/>
      </c>
      <c r="E635" s="259" t="str">
        <f>IF($A635="","",SUMIFS(Txn[Signed Units],Txn[Key],$A635))</f>
        <v/>
      </c>
      <c r="F635" s="281" t="str">
        <f>IF($A635="","",SUMIFS(Transactions!$N:$N,Transactions!$L:$L,$A635,Transactions!$U:$U,1))</f>
        <v/>
      </c>
      <c r="G635" s="282" t="str">
        <f>IF($A635="","",IFERROR(F635/SUMIFS(Transactions!$D:$D,Transactions!$L:$L,$A635,Transactions!$U:$U,1,Transactions!$A:$A,1),0))</f>
        <v/>
      </c>
      <c r="H635" s="281" t="str">
        <f>IF($A635="","",SUMIFS(Transactions!$O:$O,Transactions!$L:$L,$A635,Transactions!$U:$U,1))</f>
        <v/>
      </c>
      <c r="I635" s="282" t="str">
        <f>IF($A635="","",IFERROR(INDEX(Prices[Current Price],MATCH($A635,Prices[Key],0)),0))</f>
        <v/>
      </c>
      <c r="J635" s="283" t="str">
        <f>IF($A635="","",IFERROR(INDEX(Prices[FX to SGD],MATCH($A635,Prices[Key],0)),1))</f>
        <v/>
      </c>
      <c r="K635" s="281" t="str">
        <f t="shared" si="89"/>
        <v/>
      </c>
      <c r="L635" s="281" t="str">
        <f t="shared" si="90"/>
        <v/>
      </c>
      <c r="M635" s="281" t="str">
        <f t="shared" si="91"/>
        <v/>
      </c>
      <c r="N635" s="284" t="str">
        <f t="shared" si="92"/>
        <v/>
      </c>
      <c r="O635" t="str">
        <f>IF($A635="","",IFERROR(INDEX(Prices[Category],MATCH($A635,Prices[Key],0)),"Uncategorized"))</f>
        <v/>
      </c>
      <c r="P635" s="285" t="str">
        <f t="shared" si="93"/>
        <v/>
      </c>
      <c r="Q635" s="285" t="str">
        <f t="shared" si="94"/>
        <v/>
      </c>
    </row>
    <row r="636" spans="1:17" ht="15" customHeight="1" x14ac:dyDescent="0.2">
      <c r="A636" s="238" t="str">
        <f>IFERROR(INDEX('All Ticker P&amp;L'!$A$2:$A$1001,MATCH(ROWS($A$2:A636),'All Ticker P&amp;L'!$N$2:$N$1001,0)),"")</f>
        <v/>
      </c>
      <c r="B636" s="238" t="str">
        <f t="shared" si="86"/>
        <v/>
      </c>
      <c r="C636" s="238" t="str">
        <f t="shared" si="87"/>
        <v/>
      </c>
      <c r="D636" s="238" t="str">
        <f t="shared" si="88"/>
        <v/>
      </c>
      <c r="E636" s="259" t="str">
        <f>IF($A636="","",SUMIFS(Txn[Signed Units],Txn[Key],$A636))</f>
        <v/>
      </c>
      <c r="F636" s="281" t="str">
        <f>IF($A636="","",SUMIFS(Transactions!$N:$N,Transactions!$L:$L,$A636,Transactions!$U:$U,1))</f>
        <v/>
      </c>
      <c r="G636" s="282" t="str">
        <f>IF($A636="","",IFERROR(F636/SUMIFS(Transactions!$D:$D,Transactions!$L:$L,$A636,Transactions!$U:$U,1,Transactions!$A:$A,1),0))</f>
        <v/>
      </c>
      <c r="H636" s="281" t="str">
        <f>IF($A636="","",SUMIFS(Transactions!$O:$O,Transactions!$L:$L,$A636,Transactions!$U:$U,1))</f>
        <v/>
      </c>
      <c r="I636" s="282" t="str">
        <f>IF($A636="","",IFERROR(INDEX(Prices[Current Price],MATCH($A636,Prices[Key],0)),0))</f>
        <v/>
      </c>
      <c r="J636" s="283" t="str">
        <f>IF($A636="","",IFERROR(INDEX(Prices[FX to SGD],MATCH($A636,Prices[Key],0)),1))</f>
        <v/>
      </c>
      <c r="K636" s="281" t="str">
        <f t="shared" si="89"/>
        <v/>
      </c>
      <c r="L636" s="281" t="str">
        <f t="shared" si="90"/>
        <v/>
      </c>
      <c r="M636" s="281" t="str">
        <f t="shared" si="91"/>
        <v/>
      </c>
      <c r="N636" s="284" t="str">
        <f t="shared" si="92"/>
        <v/>
      </c>
      <c r="O636" t="str">
        <f>IF($A636="","",IFERROR(INDEX(Prices[Category],MATCH($A636,Prices[Key],0)),"Uncategorized"))</f>
        <v/>
      </c>
      <c r="P636" s="285" t="str">
        <f t="shared" si="93"/>
        <v/>
      </c>
      <c r="Q636" s="285" t="str">
        <f t="shared" si="94"/>
        <v/>
      </c>
    </row>
    <row r="637" spans="1:17" ht="15" customHeight="1" x14ac:dyDescent="0.2">
      <c r="A637" s="238" t="str">
        <f>IFERROR(INDEX('All Ticker P&amp;L'!$A$2:$A$1001,MATCH(ROWS($A$2:A637),'All Ticker P&amp;L'!$N$2:$N$1001,0)),"")</f>
        <v/>
      </c>
      <c r="B637" s="238" t="str">
        <f t="shared" si="86"/>
        <v/>
      </c>
      <c r="C637" s="238" t="str">
        <f t="shared" si="87"/>
        <v/>
      </c>
      <c r="D637" s="238" t="str">
        <f t="shared" si="88"/>
        <v/>
      </c>
      <c r="E637" s="259" t="str">
        <f>IF($A637="","",SUMIFS(Txn[Signed Units],Txn[Key],$A637))</f>
        <v/>
      </c>
      <c r="F637" s="281" t="str">
        <f>IF($A637="","",SUMIFS(Transactions!$N:$N,Transactions!$L:$L,$A637,Transactions!$U:$U,1))</f>
        <v/>
      </c>
      <c r="G637" s="282" t="str">
        <f>IF($A637="","",IFERROR(F637/SUMIFS(Transactions!$D:$D,Transactions!$L:$L,$A637,Transactions!$U:$U,1,Transactions!$A:$A,1),0))</f>
        <v/>
      </c>
      <c r="H637" s="281" t="str">
        <f>IF($A637="","",SUMIFS(Transactions!$O:$O,Transactions!$L:$L,$A637,Transactions!$U:$U,1))</f>
        <v/>
      </c>
      <c r="I637" s="282" t="str">
        <f>IF($A637="","",IFERROR(INDEX(Prices[Current Price],MATCH($A637,Prices[Key],0)),0))</f>
        <v/>
      </c>
      <c r="J637" s="283" t="str">
        <f>IF($A637="","",IFERROR(INDEX(Prices[FX to SGD],MATCH($A637,Prices[Key],0)),1))</f>
        <v/>
      </c>
      <c r="K637" s="281" t="str">
        <f t="shared" si="89"/>
        <v/>
      </c>
      <c r="L637" s="281" t="str">
        <f t="shared" si="90"/>
        <v/>
      </c>
      <c r="M637" s="281" t="str">
        <f t="shared" si="91"/>
        <v/>
      </c>
      <c r="N637" s="284" t="str">
        <f t="shared" si="92"/>
        <v/>
      </c>
      <c r="O637" t="str">
        <f>IF($A637="","",IFERROR(INDEX(Prices[Category],MATCH($A637,Prices[Key],0)),"Uncategorized"))</f>
        <v/>
      </c>
      <c r="P637" s="285" t="str">
        <f t="shared" si="93"/>
        <v/>
      </c>
      <c r="Q637" s="285" t="str">
        <f t="shared" si="94"/>
        <v/>
      </c>
    </row>
    <row r="638" spans="1:17" ht="15" customHeight="1" x14ac:dyDescent="0.2">
      <c r="A638" s="238" t="str">
        <f>IFERROR(INDEX('All Ticker P&amp;L'!$A$2:$A$1001,MATCH(ROWS($A$2:A638),'All Ticker P&amp;L'!$N$2:$N$1001,0)),"")</f>
        <v/>
      </c>
      <c r="B638" s="238" t="str">
        <f t="shared" si="86"/>
        <v/>
      </c>
      <c r="C638" s="238" t="str">
        <f t="shared" si="87"/>
        <v/>
      </c>
      <c r="D638" s="238" t="str">
        <f t="shared" si="88"/>
        <v/>
      </c>
      <c r="E638" s="259" t="str">
        <f>IF($A638="","",SUMIFS(Txn[Signed Units],Txn[Key],$A638))</f>
        <v/>
      </c>
      <c r="F638" s="281" t="str">
        <f>IF($A638="","",SUMIFS(Transactions!$N:$N,Transactions!$L:$L,$A638,Transactions!$U:$U,1))</f>
        <v/>
      </c>
      <c r="G638" s="282" t="str">
        <f>IF($A638="","",IFERROR(F638/SUMIFS(Transactions!$D:$D,Transactions!$L:$L,$A638,Transactions!$U:$U,1,Transactions!$A:$A,1),0))</f>
        <v/>
      </c>
      <c r="H638" s="281" t="str">
        <f>IF($A638="","",SUMIFS(Transactions!$O:$O,Transactions!$L:$L,$A638,Transactions!$U:$U,1))</f>
        <v/>
      </c>
      <c r="I638" s="282" t="str">
        <f>IF($A638="","",IFERROR(INDEX(Prices[Current Price],MATCH($A638,Prices[Key],0)),0))</f>
        <v/>
      </c>
      <c r="J638" s="283" t="str">
        <f>IF($A638="","",IFERROR(INDEX(Prices[FX to SGD],MATCH($A638,Prices[Key],0)),1))</f>
        <v/>
      </c>
      <c r="K638" s="281" t="str">
        <f t="shared" si="89"/>
        <v/>
      </c>
      <c r="L638" s="281" t="str">
        <f t="shared" si="90"/>
        <v/>
      </c>
      <c r="M638" s="281" t="str">
        <f t="shared" si="91"/>
        <v/>
      </c>
      <c r="N638" s="284" t="str">
        <f t="shared" si="92"/>
        <v/>
      </c>
      <c r="O638" t="str">
        <f>IF($A638="","",IFERROR(INDEX(Prices[Category],MATCH($A638,Prices[Key],0)),"Uncategorized"))</f>
        <v/>
      </c>
      <c r="P638" s="285" t="str">
        <f t="shared" si="93"/>
        <v/>
      </c>
      <c r="Q638" s="285" t="str">
        <f t="shared" si="94"/>
        <v/>
      </c>
    </row>
    <row r="639" spans="1:17" ht="15" customHeight="1" x14ac:dyDescent="0.2">
      <c r="A639" s="238" t="str">
        <f>IFERROR(INDEX('All Ticker P&amp;L'!$A$2:$A$1001,MATCH(ROWS($A$2:A639),'All Ticker P&amp;L'!$N$2:$N$1001,0)),"")</f>
        <v/>
      </c>
      <c r="B639" s="238" t="str">
        <f t="shared" si="86"/>
        <v/>
      </c>
      <c r="C639" s="238" t="str">
        <f t="shared" si="87"/>
        <v/>
      </c>
      <c r="D639" s="238" t="str">
        <f t="shared" si="88"/>
        <v/>
      </c>
      <c r="E639" s="259" t="str">
        <f>IF($A639="","",SUMIFS(Txn[Signed Units],Txn[Key],$A639))</f>
        <v/>
      </c>
      <c r="F639" s="281" t="str">
        <f>IF($A639="","",SUMIFS(Transactions!$N:$N,Transactions!$L:$L,$A639,Transactions!$U:$U,1))</f>
        <v/>
      </c>
      <c r="G639" s="282" t="str">
        <f>IF($A639="","",IFERROR(F639/SUMIFS(Transactions!$D:$D,Transactions!$L:$L,$A639,Transactions!$U:$U,1,Transactions!$A:$A,1),0))</f>
        <v/>
      </c>
      <c r="H639" s="281" t="str">
        <f>IF($A639="","",SUMIFS(Transactions!$O:$O,Transactions!$L:$L,$A639,Transactions!$U:$U,1))</f>
        <v/>
      </c>
      <c r="I639" s="282" t="str">
        <f>IF($A639="","",IFERROR(INDEX(Prices[Current Price],MATCH($A639,Prices[Key],0)),0))</f>
        <v/>
      </c>
      <c r="J639" s="283" t="str">
        <f>IF($A639="","",IFERROR(INDEX(Prices[FX to SGD],MATCH($A639,Prices[Key],0)),1))</f>
        <v/>
      </c>
      <c r="K639" s="281" t="str">
        <f t="shared" si="89"/>
        <v/>
      </c>
      <c r="L639" s="281" t="str">
        <f t="shared" si="90"/>
        <v/>
      </c>
      <c r="M639" s="281" t="str">
        <f t="shared" si="91"/>
        <v/>
      </c>
      <c r="N639" s="284" t="str">
        <f t="shared" si="92"/>
        <v/>
      </c>
      <c r="O639" t="str">
        <f>IF($A639="","",IFERROR(INDEX(Prices[Category],MATCH($A639,Prices[Key],0)),"Uncategorized"))</f>
        <v/>
      </c>
      <c r="P639" s="285" t="str">
        <f t="shared" si="93"/>
        <v/>
      </c>
      <c r="Q639" s="285" t="str">
        <f t="shared" si="94"/>
        <v/>
      </c>
    </row>
    <row r="640" spans="1:17" ht="15" customHeight="1" x14ac:dyDescent="0.2">
      <c r="A640" s="238" t="str">
        <f>IFERROR(INDEX('All Ticker P&amp;L'!$A$2:$A$1001,MATCH(ROWS($A$2:A640),'All Ticker P&amp;L'!$N$2:$N$1001,0)),"")</f>
        <v/>
      </c>
      <c r="B640" s="238" t="str">
        <f t="shared" si="86"/>
        <v/>
      </c>
      <c r="C640" s="238" t="str">
        <f t="shared" si="87"/>
        <v/>
      </c>
      <c r="D640" s="238" t="str">
        <f t="shared" si="88"/>
        <v/>
      </c>
      <c r="E640" s="259" t="str">
        <f>IF($A640="","",SUMIFS(Txn[Signed Units],Txn[Key],$A640))</f>
        <v/>
      </c>
      <c r="F640" s="281" t="str">
        <f>IF($A640="","",SUMIFS(Transactions!$N:$N,Transactions!$L:$L,$A640,Transactions!$U:$U,1))</f>
        <v/>
      </c>
      <c r="G640" s="282" t="str">
        <f>IF($A640="","",IFERROR(F640/SUMIFS(Transactions!$D:$D,Transactions!$L:$L,$A640,Transactions!$U:$U,1,Transactions!$A:$A,1),0))</f>
        <v/>
      </c>
      <c r="H640" s="281" t="str">
        <f>IF($A640="","",SUMIFS(Transactions!$O:$O,Transactions!$L:$L,$A640,Transactions!$U:$U,1))</f>
        <v/>
      </c>
      <c r="I640" s="282" t="str">
        <f>IF($A640="","",IFERROR(INDEX(Prices[Current Price],MATCH($A640,Prices[Key],0)),0))</f>
        <v/>
      </c>
      <c r="J640" s="283" t="str">
        <f>IF($A640="","",IFERROR(INDEX(Prices[FX to SGD],MATCH($A640,Prices[Key],0)),1))</f>
        <v/>
      </c>
      <c r="K640" s="281" t="str">
        <f t="shared" si="89"/>
        <v/>
      </c>
      <c r="L640" s="281" t="str">
        <f t="shared" si="90"/>
        <v/>
      </c>
      <c r="M640" s="281" t="str">
        <f t="shared" si="91"/>
        <v/>
      </c>
      <c r="N640" s="284" t="str">
        <f t="shared" si="92"/>
        <v/>
      </c>
      <c r="O640" t="str">
        <f>IF($A640="","",IFERROR(INDEX(Prices[Category],MATCH($A640,Prices[Key],0)),"Uncategorized"))</f>
        <v/>
      </c>
      <c r="P640" s="285" t="str">
        <f t="shared" si="93"/>
        <v/>
      </c>
      <c r="Q640" s="285" t="str">
        <f t="shared" si="94"/>
        <v/>
      </c>
    </row>
    <row r="641" spans="1:17" ht="15" customHeight="1" x14ac:dyDescent="0.2">
      <c r="A641" s="238" t="str">
        <f>IFERROR(INDEX('All Ticker P&amp;L'!$A$2:$A$1001,MATCH(ROWS($A$2:A641),'All Ticker P&amp;L'!$N$2:$N$1001,0)),"")</f>
        <v/>
      </c>
      <c r="B641" s="238" t="str">
        <f t="shared" si="86"/>
        <v/>
      </c>
      <c r="C641" s="238" t="str">
        <f t="shared" si="87"/>
        <v/>
      </c>
      <c r="D641" s="238" t="str">
        <f t="shared" si="88"/>
        <v/>
      </c>
      <c r="E641" s="259" t="str">
        <f>IF($A641="","",SUMIFS(Txn[Signed Units],Txn[Key],$A641))</f>
        <v/>
      </c>
      <c r="F641" s="281" t="str">
        <f>IF($A641="","",SUMIFS(Transactions!$N:$N,Transactions!$L:$L,$A641,Transactions!$U:$U,1))</f>
        <v/>
      </c>
      <c r="G641" s="282" t="str">
        <f>IF($A641="","",IFERROR(F641/SUMIFS(Transactions!$D:$D,Transactions!$L:$L,$A641,Transactions!$U:$U,1,Transactions!$A:$A,1),0))</f>
        <v/>
      </c>
      <c r="H641" s="281" t="str">
        <f>IF($A641="","",SUMIFS(Transactions!$O:$O,Transactions!$L:$L,$A641,Transactions!$U:$U,1))</f>
        <v/>
      </c>
      <c r="I641" s="282" t="str">
        <f>IF($A641="","",IFERROR(INDEX(Prices[Current Price],MATCH($A641,Prices[Key],0)),0))</f>
        <v/>
      </c>
      <c r="J641" s="283" t="str">
        <f>IF($A641="","",IFERROR(INDEX(Prices[FX to SGD],MATCH($A641,Prices[Key],0)),1))</f>
        <v/>
      </c>
      <c r="K641" s="281" t="str">
        <f t="shared" si="89"/>
        <v/>
      </c>
      <c r="L641" s="281" t="str">
        <f t="shared" si="90"/>
        <v/>
      </c>
      <c r="M641" s="281" t="str">
        <f t="shared" si="91"/>
        <v/>
      </c>
      <c r="N641" s="284" t="str">
        <f t="shared" si="92"/>
        <v/>
      </c>
      <c r="O641" t="str">
        <f>IF($A641="","",IFERROR(INDEX(Prices[Category],MATCH($A641,Prices[Key],0)),"Uncategorized"))</f>
        <v/>
      </c>
      <c r="P641" s="285" t="str">
        <f t="shared" si="93"/>
        <v/>
      </c>
      <c r="Q641" s="285" t="str">
        <f t="shared" si="94"/>
        <v/>
      </c>
    </row>
    <row r="642" spans="1:17" ht="15" customHeight="1" x14ac:dyDescent="0.2">
      <c r="A642" s="238" t="str">
        <f>IFERROR(INDEX('All Ticker P&amp;L'!$A$2:$A$1001,MATCH(ROWS($A$2:A642),'All Ticker P&amp;L'!$N$2:$N$1001,0)),"")</f>
        <v/>
      </c>
      <c r="B642" s="238" t="str">
        <f t="shared" ref="B642:B705" si="95">IF($A642="","",LEFT($A642,FIND(":",$A642)-1))</f>
        <v/>
      </c>
      <c r="C642" s="238" t="str">
        <f t="shared" ref="C642:C705" si="96">IF($A642="","",MID($A642,FIND(":",$A642)+1,FIND(":",$A642,FIND(":",$A642)+1)-FIND(":",$A642)-1))</f>
        <v/>
      </c>
      <c r="D642" s="238" t="str">
        <f t="shared" ref="D642:D705" si="97">IF($A642="","",RIGHT($A642,LEN($A642)-FIND(":",$A642,FIND(":",$A642)+1)))</f>
        <v/>
      </c>
      <c r="E642" s="259" t="str">
        <f>IF($A642="","",SUMIFS(Txn[Signed Units],Txn[Key],$A642))</f>
        <v/>
      </c>
      <c r="F642" s="281" t="str">
        <f>IF($A642="","",SUMIFS(Transactions!$N:$N,Transactions!$L:$L,$A642,Transactions!$U:$U,1))</f>
        <v/>
      </c>
      <c r="G642" s="282" t="str">
        <f>IF($A642="","",IFERROR(F642/SUMIFS(Transactions!$D:$D,Transactions!$L:$L,$A642,Transactions!$U:$U,1,Transactions!$A:$A,1),0))</f>
        <v/>
      </c>
      <c r="H642" s="281" t="str">
        <f>IF($A642="","",SUMIFS(Transactions!$O:$O,Transactions!$L:$L,$A642,Transactions!$U:$U,1))</f>
        <v/>
      </c>
      <c r="I642" s="282" t="str">
        <f>IF($A642="","",IFERROR(INDEX(Prices[Current Price],MATCH($A642,Prices[Key],0)),0))</f>
        <v/>
      </c>
      <c r="J642" s="283" t="str">
        <f>IF($A642="","",IFERROR(INDEX(Prices[FX to SGD],MATCH($A642,Prices[Key],0)),1))</f>
        <v/>
      </c>
      <c r="K642" s="281" t="str">
        <f t="shared" ref="K642:K705" si="98">IF($A642="","",E642*I642)</f>
        <v/>
      </c>
      <c r="L642" s="281" t="str">
        <f t="shared" ref="L642:L705" si="99">IF($A642="","",K642+H642-F642)</f>
        <v/>
      </c>
      <c r="M642" s="281" t="str">
        <f t="shared" ref="M642:M705" si="100">IF($A642="","",L642*J642)</f>
        <v/>
      </c>
      <c r="N642" s="284" t="str">
        <f t="shared" ref="N642:N705" si="101">IF($A642="","",IFERROR(L642/F642,0))</f>
        <v/>
      </c>
      <c r="O642" t="str">
        <f>IF($A642="","",IFERROR(INDEX(Prices[Category],MATCH($A642,Prices[Key],0)),"Uncategorized"))</f>
        <v/>
      </c>
      <c r="P642" s="285" t="str">
        <f t="shared" ref="P642:P705" si="102">IF($A642="","",$K642*$J642)</f>
        <v/>
      </c>
      <c r="Q642" s="285" t="str">
        <f t="shared" ref="Q642:Q705" si="103">IF($A642="","",$M642)</f>
        <v/>
      </c>
    </row>
    <row r="643" spans="1:17" ht="15" customHeight="1" x14ac:dyDescent="0.2">
      <c r="A643" s="238" t="str">
        <f>IFERROR(INDEX('All Ticker P&amp;L'!$A$2:$A$1001,MATCH(ROWS($A$2:A643),'All Ticker P&amp;L'!$N$2:$N$1001,0)),"")</f>
        <v/>
      </c>
      <c r="B643" s="238" t="str">
        <f t="shared" si="95"/>
        <v/>
      </c>
      <c r="C643" s="238" t="str">
        <f t="shared" si="96"/>
        <v/>
      </c>
      <c r="D643" s="238" t="str">
        <f t="shared" si="97"/>
        <v/>
      </c>
      <c r="E643" s="259" t="str">
        <f>IF($A643="","",SUMIFS(Txn[Signed Units],Txn[Key],$A643))</f>
        <v/>
      </c>
      <c r="F643" s="281" t="str">
        <f>IF($A643="","",SUMIFS(Transactions!$N:$N,Transactions!$L:$L,$A643,Transactions!$U:$U,1))</f>
        <v/>
      </c>
      <c r="G643" s="282" t="str">
        <f>IF($A643="","",IFERROR(F643/SUMIFS(Transactions!$D:$D,Transactions!$L:$L,$A643,Transactions!$U:$U,1,Transactions!$A:$A,1),0))</f>
        <v/>
      </c>
      <c r="H643" s="281" t="str">
        <f>IF($A643="","",SUMIFS(Transactions!$O:$O,Transactions!$L:$L,$A643,Transactions!$U:$U,1))</f>
        <v/>
      </c>
      <c r="I643" s="282" t="str">
        <f>IF($A643="","",IFERROR(INDEX(Prices[Current Price],MATCH($A643,Prices[Key],0)),0))</f>
        <v/>
      </c>
      <c r="J643" s="283" t="str">
        <f>IF($A643="","",IFERROR(INDEX(Prices[FX to SGD],MATCH($A643,Prices[Key],0)),1))</f>
        <v/>
      </c>
      <c r="K643" s="281" t="str">
        <f t="shared" si="98"/>
        <v/>
      </c>
      <c r="L643" s="281" t="str">
        <f t="shared" si="99"/>
        <v/>
      </c>
      <c r="M643" s="281" t="str">
        <f t="shared" si="100"/>
        <v/>
      </c>
      <c r="N643" s="284" t="str">
        <f t="shared" si="101"/>
        <v/>
      </c>
      <c r="O643" t="str">
        <f>IF($A643="","",IFERROR(INDEX(Prices[Category],MATCH($A643,Prices[Key],0)),"Uncategorized"))</f>
        <v/>
      </c>
      <c r="P643" s="285" t="str">
        <f t="shared" si="102"/>
        <v/>
      </c>
      <c r="Q643" s="285" t="str">
        <f t="shared" si="103"/>
        <v/>
      </c>
    </row>
    <row r="644" spans="1:17" ht="15" customHeight="1" x14ac:dyDescent="0.2">
      <c r="A644" s="238" t="str">
        <f>IFERROR(INDEX('All Ticker P&amp;L'!$A$2:$A$1001,MATCH(ROWS($A$2:A644),'All Ticker P&amp;L'!$N$2:$N$1001,0)),"")</f>
        <v/>
      </c>
      <c r="B644" s="238" t="str">
        <f t="shared" si="95"/>
        <v/>
      </c>
      <c r="C644" s="238" t="str">
        <f t="shared" si="96"/>
        <v/>
      </c>
      <c r="D644" s="238" t="str">
        <f t="shared" si="97"/>
        <v/>
      </c>
      <c r="E644" s="259" t="str">
        <f>IF($A644="","",SUMIFS(Txn[Signed Units],Txn[Key],$A644))</f>
        <v/>
      </c>
      <c r="F644" s="281" t="str">
        <f>IF($A644="","",SUMIFS(Transactions!$N:$N,Transactions!$L:$L,$A644,Transactions!$U:$U,1))</f>
        <v/>
      </c>
      <c r="G644" s="282" t="str">
        <f>IF($A644="","",IFERROR(F644/SUMIFS(Transactions!$D:$D,Transactions!$L:$L,$A644,Transactions!$U:$U,1,Transactions!$A:$A,1),0))</f>
        <v/>
      </c>
      <c r="H644" s="281" t="str">
        <f>IF($A644="","",SUMIFS(Transactions!$O:$O,Transactions!$L:$L,$A644,Transactions!$U:$U,1))</f>
        <v/>
      </c>
      <c r="I644" s="282" t="str">
        <f>IF($A644="","",IFERROR(INDEX(Prices[Current Price],MATCH($A644,Prices[Key],0)),0))</f>
        <v/>
      </c>
      <c r="J644" s="283" t="str">
        <f>IF($A644="","",IFERROR(INDEX(Prices[FX to SGD],MATCH($A644,Prices[Key],0)),1))</f>
        <v/>
      </c>
      <c r="K644" s="281" t="str">
        <f t="shared" si="98"/>
        <v/>
      </c>
      <c r="L644" s="281" t="str">
        <f t="shared" si="99"/>
        <v/>
      </c>
      <c r="M644" s="281" t="str">
        <f t="shared" si="100"/>
        <v/>
      </c>
      <c r="N644" s="284" t="str">
        <f t="shared" si="101"/>
        <v/>
      </c>
      <c r="O644" t="str">
        <f>IF($A644="","",IFERROR(INDEX(Prices[Category],MATCH($A644,Prices[Key],0)),"Uncategorized"))</f>
        <v/>
      </c>
      <c r="P644" s="285" t="str">
        <f t="shared" si="102"/>
        <v/>
      </c>
      <c r="Q644" s="285" t="str">
        <f t="shared" si="103"/>
        <v/>
      </c>
    </row>
    <row r="645" spans="1:17" ht="15" customHeight="1" x14ac:dyDescent="0.2">
      <c r="A645" s="238" t="str">
        <f>IFERROR(INDEX('All Ticker P&amp;L'!$A$2:$A$1001,MATCH(ROWS($A$2:A645),'All Ticker P&amp;L'!$N$2:$N$1001,0)),"")</f>
        <v/>
      </c>
      <c r="B645" s="238" t="str">
        <f t="shared" si="95"/>
        <v/>
      </c>
      <c r="C645" s="238" t="str">
        <f t="shared" si="96"/>
        <v/>
      </c>
      <c r="D645" s="238" t="str">
        <f t="shared" si="97"/>
        <v/>
      </c>
      <c r="E645" s="259" t="str">
        <f>IF($A645="","",SUMIFS(Txn[Signed Units],Txn[Key],$A645))</f>
        <v/>
      </c>
      <c r="F645" s="281" t="str">
        <f>IF($A645="","",SUMIFS(Transactions!$N:$N,Transactions!$L:$L,$A645,Transactions!$U:$U,1))</f>
        <v/>
      </c>
      <c r="G645" s="282" t="str">
        <f>IF($A645="","",IFERROR(F645/SUMIFS(Transactions!$D:$D,Transactions!$L:$L,$A645,Transactions!$U:$U,1,Transactions!$A:$A,1),0))</f>
        <v/>
      </c>
      <c r="H645" s="281" t="str">
        <f>IF($A645="","",SUMIFS(Transactions!$O:$O,Transactions!$L:$L,$A645,Transactions!$U:$U,1))</f>
        <v/>
      </c>
      <c r="I645" s="282" t="str">
        <f>IF($A645="","",IFERROR(INDEX(Prices[Current Price],MATCH($A645,Prices[Key],0)),0))</f>
        <v/>
      </c>
      <c r="J645" s="283" t="str">
        <f>IF($A645="","",IFERROR(INDEX(Prices[FX to SGD],MATCH($A645,Prices[Key],0)),1))</f>
        <v/>
      </c>
      <c r="K645" s="281" t="str">
        <f t="shared" si="98"/>
        <v/>
      </c>
      <c r="L645" s="281" t="str">
        <f t="shared" si="99"/>
        <v/>
      </c>
      <c r="M645" s="281" t="str">
        <f t="shared" si="100"/>
        <v/>
      </c>
      <c r="N645" s="284" t="str">
        <f t="shared" si="101"/>
        <v/>
      </c>
      <c r="O645" t="str">
        <f>IF($A645="","",IFERROR(INDEX(Prices[Category],MATCH($A645,Prices[Key],0)),"Uncategorized"))</f>
        <v/>
      </c>
      <c r="P645" s="285" t="str">
        <f t="shared" si="102"/>
        <v/>
      </c>
      <c r="Q645" s="285" t="str">
        <f t="shared" si="103"/>
        <v/>
      </c>
    </row>
    <row r="646" spans="1:17" ht="15" customHeight="1" x14ac:dyDescent="0.2">
      <c r="A646" s="238" t="str">
        <f>IFERROR(INDEX('All Ticker P&amp;L'!$A$2:$A$1001,MATCH(ROWS($A$2:A646),'All Ticker P&amp;L'!$N$2:$N$1001,0)),"")</f>
        <v/>
      </c>
      <c r="B646" s="238" t="str">
        <f t="shared" si="95"/>
        <v/>
      </c>
      <c r="C646" s="238" t="str">
        <f t="shared" si="96"/>
        <v/>
      </c>
      <c r="D646" s="238" t="str">
        <f t="shared" si="97"/>
        <v/>
      </c>
      <c r="E646" s="259" t="str">
        <f>IF($A646="","",SUMIFS(Txn[Signed Units],Txn[Key],$A646))</f>
        <v/>
      </c>
      <c r="F646" s="281" t="str">
        <f>IF($A646="","",SUMIFS(Transactions!$N:$N,Transactions!$L:$L,$A646,Transactions!$U:$U,1))</f>
        <v/>
      </c>
      <c r="G646" s="282" t="str">
        <f>IF($A646="","",IFERROR(F646/SUMIFS(Transactions!$D:$D,Transactions!$L:$L,$A646,Transactions!$U:$U,1,Transactions!$A:$A,1),0))</f>
        <v/>
      </c>
      <c r="H646" s="281" t="str">
        <f>IF($A646="","",SUMIFS(Transactions!$O:$O,Transactions!$L:$L,$A646,Transactions!$U:$U,1))</f>
        <v/>
      </c>
      <c r="I646" s="282" t="str">
        <f>IF($A646="","",IFERROR(INDEX(Prices[Current Price],MATCH($A646,Prices[Key],0)),0))</f>
        <v/>
      </c>
      <c r="J646" s="283" t="str">
        <f>IF($A646="","",IFERROR(INDEX(Prices[FX to SGD],MATCH($A646,Prices[Key],0)),1))</f>
        <v/>
      </c>
      <c r="K646" s="281" t="str">
        <f t="shared" si="98"/>
        <v/>
      </c>
      <c r="L646" s="281" t="str">
        <f t="shared" si="99"/>
        <v/>
      </c>
      <c r="M646" s="281" t="str">
        <f t="shared" si="100"/>
        <v/>
      </c>
      <c r="N646" s="284" t="str">
        <f t="shared" si="101"/>
        <v/>
      </c>
      <c r="O646" t="str">
        <f>IF($A646="","",IFERROR(INDEX(Prices[Category],MATCH($A646,Prices[Key],0)),"Uncategorized"))</f>
        <v/>
      </c>
      <c r="P646" s="285" t="str">
        <f t="shared" si="102"/>
        <v/>
      </c>
      <c r="Q646" s="285" t="str">
        <f t="shared" si="103"/>
        <v/>
      </c>
    </row>
    <row r="647" spans="1:17" ht="15" customHeight="1" x14ac:dyDescent="0.2">
      <c r="A647" s="238" t="str">
        <f>IFERROR(INDEX('All Ticker P&amp;L'!$A$2:$A$1001,MATCH(ROWS($A$2:A647),'All Ticker P&amp;L'!$N$2:$N$1001,0)),"")</f>
        <v/>
      </c>
      <c r="B647" s="238" t="str">
        <f t="shared" si="95"/>
        <v/>
      </c>
      <c r="C647" s="238" t="str">
        <f t="shared" si="96"/>
        <v/>
      </c>
      <c r="D647" s="238" t="str">
        <f t="shared" si="97"/>
        <v/>
      </c>
      <c r="E647" s="259" t="str">
        <f>IF($A647="","",SUMIFS(Txn[Signed Units],Txn[Key],$A647))</f>
        <v/>
      </c>
      <c r="F647" s="281" t="str">
        <f>IF($A647="","",SUMIFS(Transactions!$N:$N,Transactions!$L:$L,$A647,Transactions!$U:$U,1))</f>
        <v/>
      </c>
      <c r="G647" s="282" t="str">
        <f>IF($A647="","",IFERROR(F647/SUMIFS(Transactions!$D:$D,Transactions!$L:$L,$A647,Transactions!$U:$U,1,Transactions!$A:$A,1),0))</f>
        <v/>
      </c>
      <c r="H647" s="281" t="str">
        <f>IF($A647="","",SUMIFS(Transactions!$O:$O,Transactions!$L:$L,$A647,Transactions!$U:$U,1))</f>
        <v/>
      </c>
      <c r="I647" s="282" t="str">
        <f>IF($A647="","",IFERROR(INDEX(Prices[Current Price],MATCH($A647,Prices[Key],0)),0))</f>
        <v/>
      </c>
      <c r="J647" s="283" t="str">
        <f>IF($A647="","",IFERROR(INDEX(Prices[FX to SGD],MATCH($A647,Prices[Key],0)),1))</f>
        <v/>
      </c>
      <c r="K647" s="281" t="str">
        <f t="shared" si="98"/>
        <v/>
      </c>
      <c r="L647" s="281" t="str">
        <f t="shared" si="99"/>
        <v/>
      </c>
      <c r="M647" s="281" t="str">
        <f t="shared" si="100"/>
        <v/>
      </c>
      <c r="N647" s="284" t="str">
        <f t="shared" si="101"/>
        <v/>
      </c>
      <c r="O647" t="str">
        <f>IF($A647="","",IFERROR(INDEX(Prices[Category],MATCH($A647,Prices[Key],0)),"Uncategorized"))</f>
        <v/>
      </c>
      <c r="P647" s="285" t="str">
        <f t="shared" si="102"/>
        <v/>
      </c>
      <c r="Q647" s="285" t="str">
        <f t="shared" si="103"/>
        <v/>
      </c>
    </row>
    <row r="648" spans="1:17" ht="15" customHeight="1" x14ac:dyDescent="0.2">
      <c r="A648" s="238" t="str">
        <f>IFERROR(INDEX('All Ticker P&amp;L'!$A$2:$A$1001,MATCH(ROWS($A$2:A648),'All Ticker P&amp;L'!$N$2:$N$1001,0)),"")</f>
        <v/>
      </c>
      <c r="B648" s="238" t="str">
        <f t="shared" si="95"/>
        <v/>
      </c>
      <c r="C648" s="238" t="str">
        <f t="shared" si="96"/>
        <v/>
      </c>
      <c r="D648" s="238" t="str">
        <f t="shared" si="97"/>
        <v/>
      </c>
      <c r="E648" s="259" t="str">
        <f>IF($A648="","",SUMIFS(Txn[Signed Units],Txn[Key],$A648))</f>
        <v/>
      </c>
      <c r="F648" s="281" t="str">
        <f>IF($A648="","",SUMIFS(Transactions!$N:$N,Transactions!$L:$L,$A648,Transactions!$U:$U,1))</f>
        <v/>
      </c>
      <c r="G648" s="282" t="str">
        <f>IF($A648="","",IFERROR(F648/SUMIFS(Transactions!$D:$D,Transactions!$L:$L,$A648,Transactions!$U:$U,1,Transactions!$A:$A,1),0))</f>
        <v/>
      </c>
      <c r="H648" s="281" t="str">
        <f>IF($A648="","",SUMIFS(Transactions!$O:$O,Transactions!$L:$L,$A648,Transactions!$U:$U,1))</f>
        <v/>
      </c>
      <c r="I648" s="282" t="str">
        <f>IF($A648="","",IFERROR(INDEX(Prices[Current Price],MATCH($A648,Prices[Key],0)),0))</f>
        <v/>
      </c>
      <c r="J648" s="283" t="str">
        <f>IF($A648="","",IFERROR(INDEX(Prices[FX to SGD],MATCH($A648,Prices[Key],0)),1))</f>
        <v/>
      </c>
      <c r="K648" s="281" t="str">
        <f t="shared" si="98"/>
        <v/>
      </c>
      <c r="L648" s="281" t="str">
        <f t="shared" si="99"/>
        <v/>
      </c>
      <c r="M648" s="281" t="str">
        <f t="shared" si="100"/>
        <v/>
      </c>
      <c r="N648" s="284" t="str">
        <f t="shared" si="101"/>
        <v/>
      </c>
      <c r="O648" t="str">
        <f>IF($A648="","",IFERROR(INDEX(Prices[Category],MATCH($A648,Prices[Key],0)),"Uncategorized"))</f>
        <v/>
      </c>
      <c r="P648" s="285" t="str">
        <f t="shared" si="102"/>
        <v/>
      </c>
      <c r="Q648" s="285" t="str">
        <f t="shared" si="103"/>
        <v/>
      </c>
    </row>
    <row r="649" spans="1:17" ht="15" customHeight="1" x14ac:dyDescent="0.2">
      <c r="A649" s="238" t="str">
        <f>IFERROR(INDEX('All Ticker P&amp;L'!$A$2:$A$1001,MATCH(ROWS($A$2:A649),'All Ticker P&amp;L'!$N$2:$N$1001,0)),"")</f>
        <v/>
      </c>
      <c r="B649" s="238" t="str">
        <f t="shared" si="95"/>
        <v/>
      </c>
      <c r="C649" s="238" t="str">
        <f t="shared" si="96"/>
        <v/>
      </c>
      <c r="D649" s="238" t="str">
        <f t="shared" si="97"/>
        <v/>
      </c>
      <c r="E649" s="259" t="str">
        <f>IF($A649="","",SUMIFS(Txn[Signed Units],Txn[Key],$A649))</f>
        <v/>
      </c>
      <c r="F649" s="281" t="str">
        <f>IF($A649="","",SUMIFS(Transactions!$N:$N,Transactions!$L:$L,$A649,Transactions!$U:$U,1))</f>
        <v/>
      </c>
      <c r="G649" s="282" t="str">
        <f>IF($A649="","",IFERROR(F649/SUMIFS(Transactions!$D:$D,Transactions!$L:$L,$A649,Transactions!$U:$U,1,Transactions!$A:$A,1),0))</f>
        <v/>
      </c>
      <c r="H649" s="281" t="str">
        <f>IF($A649="","",SUMIFS(Transactions!$O:$O,Transactions!$L:$L,$A649,Transactions!$U:$U,1))</f>
        <v/>
      </c>
      <c r="I649" s="282" t="str">
        <f>IF($A649="","",IFERROR(INDEX(Prices[Current Price],MATCH($A649,Prices[Key],0)),0))</f>
        <v/>
      </c>
      <c r="J649" s="283" t="str">
        <f>IF($A649="","",IFERROR(INDEX(Prices[FX to SGD],MATCH($A649,Prices[Key],0)),1))</f>
        <v/>
      </c>
      <c r="K649" s="281" t="str">
        <f t="shared" si="98"/>
        <v/>
      </c>
      <c r="L649" s="281" t="str">
        <f t="shared" si="99"/>
        <v/>
      </c>
      <c r="M649" s="281" t="str">
        <f t="shared" si="100"/>
        <v/>
      </c>
      <c r="N649" s="284" t="str">
        <f t="shared" si="101"/>
        <v/>
      </c>
      <c r="O649" t="str">
        <f>IF($A649="","",IFERROR(INDEX(Prices[Category],MATCH($A649,Prices[Key],0)),"Uncategorized"))</f>
        <v/>
      </c>
      <c r="P649" s="285" t="str">
        <f t="shared" si="102"/>
        <v/>
      </c>
      <c r="Q649" s="285" t="str">
        <f t="shared" si="103"/>
        <v/>
      </c>
    </row>
    <row r="650" spans="1:17" ht="15" customHeight="1" x14ac:dyDescent="0.2">
      <c r="A650" s="238" t="str">
        <f>IFERROR(INDEX('All Ticker P&amp;L'!$A$2:$A$1001,MATCH(ROWS($A$2:A650),'All Ticker P&amp;L'!$N$2:$N$1001,0)),"")</f>
        <v/>
      </c>
      <c r="B650" s="238" t="str">
        <f t="shared" si="95"/>
        <v/>
      </c>
      <c r="C650" s="238" t="str">
        <f t="shared" si="96"/>
        <v/>
      </c>
      <c r="D650" s="238" t="str">
        <f t="shared" si="97"/>
        <v/>
      </c>
      <c r="E650" s="259" t="str">
        <f>IF($A650="","",SUMIFS(Txn[Signed Units],Txn[Key],$A650))</f>
        <v/>
      </c>
      <c r="F650" s="281" t="str">
        <f>IF($A650="","",SUMIFS(Transactions!$N:$N,Transactions!$L:$L,$A650,Transactions!$U:$U,1))</f>
        <v/>
      </c>
      <c r="G650" s="282" t="str">
        <f>IF($A650="","",IFERROR(F650/SUMIFS(Transactions!$D:$D,Transactions!$L:$L,$A650,Transactions!$U:$U,1,Transactions!$A:$A,1),0))</f>
        <v/>
      </c>
      <c r="H650" s="281" t="str">
        <f>IF($A650="","",SUMIFS(Transactions!$O:$O,Transactions!$L:$L,$A650,Transactions!$U:$U,1))</f>
        <v/>
      </c>
      <c r="I650" s="282" t="str">
        <f>IF($A650="","",IFERROR(INDEX(Prices[Current Price],MATCH($A650,Prices[Key],0)),0))</f>
        <v/>
      </c>
      <c r="J650" s="283" t="str">
        <f>IF($A650="","",IFERROR(INDEX(Prices[FX to SGD],MATCH($A650,Prices[Key],0)),1))</f>
        <v/>
      </c>
      <c r="K650" s="281" t="str">
        <f t="shared" si="98"/>
        <v/>
      </c>
      <c r="L650" s="281" t="str">
        <f t="shared" si="99"/>
        <v/>
      </c>
      <c r="M650" s="281" t="str">
        <f t="shared" si="100"/>
        <v/>
      </c>
      <c r="N650" s="284" t="str">
        <f t="shared" si="101"/>
        <v/>
      </c>
      <c r="O650" t="str">
        <f>IF($A650="","",IFERROR(INDEX(Prices[Category],MATCH($A650,Prices[Key],0)),"Uncategorized"))</f>
        <v/>
      </c>
      <c r="P650" s="285" t="str">
        <f t="shared" si="102"/>
        <v/>
      </c>
      <c r="Q650" s="285" t="str">
        <f t="shared" si="103"/>
        <v/>
      </c>
    </row>
    <row r="651" spans="1:17" ht="15" customHeight="1" x14ac:dyDescent="0.2">
      <c r="A651" s="238" t="str">
        <f>IFERROR(INDEX('All Ticker P&amp;L'!$A$2:$A$1001,MATCH(ROWS($A$2:A651),'All Ticker P&amp;L'!$N$2:$N$1001,0)),"")</f>
        <v/>
      </c>
      <c r="B651" s="238" t="str">
        <f t="shared" si="95"/>
        <v/>
      </c>
      <c r="C651" s="238" t="str">
        <f t="shared" si="96"/>
        <v/>
      </c>
      <c r="D651" s="238" t="str">
        <f t="shared" si="97"/>
        <v/>
      </c>
      <c r="E651" s="259" t="str">
        <f>IF($A651="","",SUMIFS(Txn[Signed Units],Txn[Key],$A651))</f>
        <v/>
      </c>
      <c r="F651" s="281" t="str">
        <f>IF($A651="","",SUMIFS(Transactions!$N:$N,Transactions!$L:$L,$A651,Transactions!$U:$U,1))</f>
        <v/>
      </c>
      <c r="G651" s="282" t="str">
        <f>IF($A651="","",IFERROR(F651/SUMIFS(Transactions!$D:$D,Transactions!$L:$L,$A651,Transactions!$U:$U,1,Transactions!$A:$A,1),0))</f>
        <v/>
      </c>
      <c r="H651" s="281" t="str">
        <f>IF($A651="","",SUMIFS(Transactions!$O:$O,Transactions!$L:$L,$A651,Transactions!$U:$U,1))</f>
        <v/>
      </c>
      <c r="I651" s="282" t="str">
        <f>IF($A651="","",IFERROR(INDEX(Prices[Current Price],MATCH($A651,Prices[Key],0)),0))</f>
        <v/>
      </c>
      <c r="J651" s="283" t="str">
        <f>IF($A651="","",IFERROR(INDEX(Prices[FX to SGD],MATCH($A651,Prices[Key],0)),1))</f>
        <v/>
      </c>
      <c r="K651" s="281" t="str">
        <f t="shared" si="98"/>
        <v/>
      </c>
      <c r="L651" s="281" t="str">
        <f t="shared" si="99"/>
        <v/>
      </c>
      <c r="M651" s="281" t="str">
        <f t="shared" si="100"/>
        <v/>
      </c>
      <c r="N651" s="284" t="str">
        <f t="shared" si="101"/>
        <v/>
      </c>
      <c r="O651" t="str">
        <f>IF($A651="","",IFERROR(INDEX(Prices[Category],MATCH($A651,Prices[Key],0)),"Uncategorized"))</f>
        <v/>
      </c>
      <c r="P651" s="285" t="str">
        <f t="shared" si="102"/>
        <v/>
      </c>
      <c r="Q651" s="285" t="str">
        <f t="shared" si="103"/>
        <v/>
      </c>
    </row>
    <row r="652" spans="1:17" ht="15" customHeight="1" x14ac:dyDescent="0.2">
      <c r="A652" s="238" t="str">
        <f>IFERROR(INDEX('All Ticker P&amp;L'!$A$2:$A$1001,MATCH(ROWS($A$2:A652),'All Ticker P&amp;L'!$N$2:$N$1001,0)),"")</f>
        <v/>
      </c>
      <c r="B652" s="238" t="str">
        <f t="shared" si="95"/>
        <v/>
      </c>
      <c r="C652" s="238" t="str">
        <f t="shared" si="96"/>
        <v/>
      </c>
      <c r="D652" s="238" t="str">
        <f t="shared" si="97"/>
        <v/>
      </c>
      <c r="E652" s="259" t="str">
        <f>IF($A652="","",SUMIFS(Txn[Signed Units],Txn[Key],$A652))</f>
        <v/>
      </c>
      <c r="F652" s="281" t="str">
        <f>IF($A652="","",SUMIFS(Transactions!$N:$N,Transactions!$L:$L,$A652,Transactions!$U:$U,1))</f>
        <v/>
      </c>
      <c r="G652" s="282" t="str">
        <f>IF($A652="","",IFERROR(F652/SUMIFS(Transactions!$D:$D,Transactions!$L:$L,$A652,Transactions!$U:$U,1,Transactions!$A:$A,1),0))</f>
        <v/>
      </c>
      <c r="H652" s="281" t="str">
        <f>IF($A652="","",SUMIFS(Transactions!$O:$O,Transactions!$L:$L,$A652,Transactions!$U:$U,1))</f>
        <v/>
      </c>
      <c r="I652" s="282" t="str">
        <f>IF($A652="","",IFERROR(INDEX(Prices[Current Price],MATCH($A652,Prices[Key],0)),0))</f>
        <v/>
      </c>
      <c r="J652" s="283" t="str">
        <f>IF($A652="","",IFERROR(INDEX(Prices[FX to SGD],MATCH($A652,Prices[Key],0)),1))</f>
        <v/>
      </c>
      <c r="K652" s="281" t="str">
        <f t="shared" si="98"/>
        <v/>
      </c>
      <c r="L652" s="281" t="str">
        <f t="shared" si="99"/>
        <v/>
      </c>
      <c r="M652" s="281" t="str">
        <f t="shared" si="100"/>
        <v/>
      </c>
      <c r="N652" s="284" t="str">
        <f t="shared" si="101"/>
        <v/>
      </c>
      <c r="O652" t="str">
        <f>IF($A652="","",IFERROR(INDEX(Prices[Category],MATCH($A652,Prices[Key],0)),"Uncategorized"))</f>
        <v/>
      </c>
      <c r="P652" s="285" t="str">
        <f t="shared" si="102"/>
        <v/>
      </c>
      <c r="Q652" s="285" t="str">
        <f t="shared" si="103"/>
        <v/>
      </c>
    </row>
    <row r="653" spans="1:17" ht="15" customHeight="1" x14ac:dyDescent="0.2">
      <c r="A653" s="238" t="str">
        <f>IFERROR(INDEX('All Ticker P&amp;L'!$A$2:$A$1001,MATCH(ROWS($A$2:A653),'All Ticker P&amp;L'!$N$2:$N$1001,0)),"")</f>
        <v/>
      </c>
      <c r="B653" s="238" t="str">
        <f t="shared" si="95"/>
        <v/>
      </c>
      <c r="C653" s="238" t="str">
        <f t="shared" si="96"/>
        <v/>
      </c>
      <c r="D653" s="238" t="str">
        <f t="shared" si="97"/>
        <v/>
      </c>
      <c r="E653" s="259" t="str">
        <f>IF($A653="","",SUMIFS(Txn[Signed Units],Txn[Key],$A653))</f>
        <v/>
      </c>
      <c r="F653" s="281" t="str">
        <f>IF($A653="","",SUMIFS(Transactions!$N:$N,Transactions!$L:$L,$A653,Transactions!$U:$U,1))</f>
        <v/>
      </c>
      <c r="G653" s="282" t="str">
        <f>IF($A653="","",IFERROR(F653/SUMIFS(Transactions!$D:$D,Transactions!$L:$L,$A653,Transactions!$U:$U,1,Transactions!$A:$A,1),0))</f>
        <v/>
      </c>
      <c r="H653" s="281" t="str">
        <f>IF($A653="","",SUMIFS(Transactions!$O:$O,Transactions!$L:$L,$A653,Transactions!$U:$U,1))</f>
        <v/>
      </c>
      <c r="I653" s="282" t="str">
        <f>IF($A653="","",IFERROR(INDEX(Prices[Current Price],MATCH($A653,Prices[Key],0)),0))</f>
        <v/>
      </c>
      <c r="J653" s="283" t="str">
        <f>IF($A653="","",IFERROR(INDEX(Prices[FX to SGD],MATCH($A653,Prices[Key],0)),1))</f>
        <v/>
      </c>
      <c r="K653" s="281" t="str">
        <f t="shared" si="98"/>
        <v/>
      </c>
      <c r="L653" s="281" t="str">
        <f t="shared" si="99"/>
        <v/>
      </c>
      <c r="M653" s="281" t="str">
        <f t="shared" si="100"/>
        <v/>
      </c>
      <c r="N653" s="284" t="str">
        <f t="shared" si="101"/>
        <v/>
      </c>
      <c r="O653" t="str">
        <f>IF($A653="","",IFERROR(INDEX(Prices[Category],MATCH($A653,Prices[Key],0)),"Uncategorized"))</f>
        <v/>
      </c>
      <c r="P653" s="285" t="str">
        <f t="shared" si="102"/>
        <v/>
      </c>
      <c r="Q653" s="285" t="str">
        <f t="shared" si="103"/>
        <v/>
      </c>
    </row>
    <row r="654" spans="1:17" ht="15" customHeight="1" x14ac:dyDescent="0.2">
      <c r="A654" s="238" t="str">
        <f>IFERROR(INDEX('All Ticker P&amp;L'!$A$2:$A$1001,MATCH(ROWS($A$2:A654),'All Ticker P&amp;L'!$N$2:$N$1001,0)),"")</f>
        <v/>
      </c>
      <c r="B654" s="238" t="str">
        <f t="shared" si="95"/>
        <v/>
      </c>
      <c r="C654" s="238" t="str">
        <f t="shared" si="96"/>
        <v/>
      </c>
      <c r="D654" s="238" t="str">
        <f t="shared" si="97"/>
        <v/>
      </c>
      <c r="E654" s="259" t="str">
        <f>IF($A654="","",SUMIFS(Txn[Signed Units],Txn[Key],$A654))</f>
        <v/>
      </c>
      <c r="F654" s="281" t="str">
        <f>IF($A654="","",SUMIFS(Transactions!$N:$N,Transactions!$L:$L,$A654,Transactions!$U:$U,1))</f>
        <v/>
      </c>
      <c r="G654" s="282" t="str">
        <f>IF($A654="","",IFERROR(F654/SUMIFS(Transactions!$D:$D,Transactions!$L:$L,$A654,Transactions!$U:$U,1,Transactions!$A:$A,1),0))</f>
        <v/>
      </c>
      <c r="H654" s="281" t="str">
        <f>IF($A654="","",SUMIFS(Transactions!$O:$O,Transactions!$L:$L,$A654,Transactions!$U:$U,1))</f>
        <v/>
      </c>
      <c r="I654" s="282" t="str">
        <f>IF($A654="","",IFERROR(INDEX(Prices[Current Price],MATCH($A654,Prices[Key],0)),0))</f>
        <v/>
      </c>
      <c r="J654" s="283" t="str">
        <f>IF($A654="","",IFERROR(INDEX(Prices[FX to SGD],MATCH($A654,Prices[Key],0)),1))</f>
        <v/>
      </c>
      <c r="K654" s="281" t="str">
        <f t="shared" si="98"/>
        <v/>
      </c>
      <c r="L654" s="281" t="str">
        <f t="shared" si="99"/>
        <v/>
      </c>
      <c r="M654" s="281" t="str">
        <f t="shared" si="100"/>
        <v/>
      </c>
      <c r="N654" s="284" t="str">
        <f t="shared" si="101"/>
        <v/>
      </c>
      <c r="O654" t="str">
        <f>IF($A654="","",IFERROR(INDEX(Prices[Category],MATCH($A654,Prices[Key],0)),"Uncategorized"))</f>
        <v/>
      </c>
      <c r="P654" s="285" t="str">
        <f t="shared" si="102"/>
        <v/>
      </c>
      <c r="Q654" s="285" t="str">
        <f t="shared" si="103"/>
        <v/>
      </c>
    </row>
    <row r="655" spans="1:17" ht="15" customHeight="1" x14ac:dyDescent="0.2">
      <c r="A655" s="238" t="str">
        <f>IFERROR(INDEX('All Ticker P&amp;L'!$A$2:$A$1001,MATCH(ROWS($A$2:A655),'All Ticker P&amp;L'!$N$2:$N$1001,0)),"")</f>
        <v/>
      </c>
      <c r="B655" s="238" t="str">
        <f t="shared" si="95"/>
        <v/>
      </c>
      <c r="C655" s="238" t="str">
        <f t="shared" si="96"/>
        <v/>
      </c>
      <c r="D655" s="238" t="str">
        <f t="shared" si="97"/>
        <v/>
      </c>
      <c r="E655" s="259" t="str">
        <f>IF($A655="","",SUMIFS(Txn[Signed Units],Txn[Key],$A655))</f>
        <v/>
      </c>
      <c r="F655" s="281" t="str">
        <f>IF($A655="","",SUMIFS(Transactions!$N:$N,Transactions!$L:$L,$A655,Transactions!$U:$U,1))</f>
        <v/>
      </c>
      <c r="G655" s="282" t="str">
        <f>IF($A655="","",IFERROR(F655/SUMIFS(Transactions!$D:$D,Transactions!$L:$L,$A655,Transactions!$U:$U,1,Transactions!$A:$A,1),0))</f>
        <v/>
      </c>
      <c r="H655" s="281" t="str">
        <f>IF($A655="","",SUMIFS(Transactions!$O:$O,Transactions!$L:$L,$A655,Transactions!$U:$U,1))</f>
        <v/>
      </c>
      <c r="I655" s="282" t="str">
        <f>IF($A655="","",IFERROR(INDEX(Prices[Current Price],MATCH($A655,Prices[Key],0)),0))</f>
        <v/>
      </c>
      <c r="J655" s="283" t="str">
        <f>IF($A655="","",IFERROR(INDEX(Prices[FX to SGD],MATCH($A655,Prices[Key],0)),1))</f>
        <v/>
      </c>
      <c r="K655" s="281" t="str">
        <f t="shared" si="98"/>
        <v/>
      </c>
      <c r="L655" s="281" t="str">
        <f t="shared" si="99"/>
        <v/>
      </c>
      <c r="M655" s="281" t="str">
        <f t="shared" si="100"/>
        <v/>
      </c>
      <c r="N655" s="284" t="str">
        <f t="shared" si="101"/>
        <v/>
      </c>
      <c r="O655" t="str">
        <f>IF($A655="","",IFERROR(INDEX(Prices[Category],MATCH($A655,Prices[Key],0)),"Uncategorized"))</f>
        <v/>
      </c>
      <c r="P655" s="285" t="str">
        <f t="shared" si="102"/>
        <v/>
      </c>
      <c r="Q655" s="285" t="str">
        <f t="shared" si="103"/>
        <v/>
      </c>
    </row>
    <row r="656" spans="1:17" ht="15" customHeight="1" x14ac:dyDescent="0.2">
      <c r="A656" s="238" t="str">
        <f>IFERROR(INDEX('All Ticker P&amp;L'!$A$2:$A$1001,MATCH(ROWS($A$2:A656),'All Ticker P&amp;L'!$N$2:$N$1001,0)),"")</f>
        <v/>
      </c>
      <c r="B656" s="238" t="str">
        <f t="shared" si="95"/>
        <v/>
      </c>
      <c r="C656" s="238" t="str">
        <f t="shared" si="96"/>
        <v/>
      </c>
      <c r="D656" s="238" t="str">
        <f t="shared" si="97"/>
        <v/>
      </c>
      <c r="E656" s="259" t="str">
        <f>IF($A656="","",SUMIFS(Txn[Signed Units],Txn[Key],$A656))</f>
        <v/>
      </c>
      <c r="F656" s="281" t="str">
        <f>IF($A656="","",SUMIFS(Transactions!$N:$N,Transactions!$L:$L,$A656,Transactions!$U:$U,1))</f>
        <v/>
      </c>
      <c r="G656" s="282" t="str">
        <f>IF($A656="","",IFERROR(F656/SUMIFS(Transactions!$D:$D,Transactions!$L:$L,$A656,Transactions!$U:$U,1,Transactions!$A:$A,1),0))</f>
        <v/>
      </c>
      <c r="H656" s="281" t="str">
        <f>IF($A656="","",SUMIFS(Transactions!$O:$O,Transactions!$L:$L,$A656,Transactions!$U:$U,1))</f>
        <v/>
      </c>
      <c r="I656" s="282" t="str">
        <f>IF($A656="","",IFERROR(INDEX(Prices[Current Price],MATCH($A656,Prices[Key],0)),0))</f>
        <v/>
      </c>
      <c r="J656" s="283" t="str">
        <f>IF($A656="","",IFERROR(INDEX(Prices[FX to SGD],MATCH($A656,Prices[Key],0)),1))</f>
        <v/>
      </c>
      <c r="K656" s="281" t="str">
        <f t="shared" si="98"/>
        <v/>
      </c>
      <c r="L656" s="281" t="str">
        <f t="shared" si="99"/>
        <v/>
      </c>
      <c r="M656" s="281" t="str">
        <f t="shared" si="100"/>
        <v/>
      </c>
      <c r="N656" s="284" t="str">
        <f t="shared" si="101"/>
        <v/>
      </c>
      <c r="O656" t="str">
        <f>IF($A656="","",IFERROR(INDEX(Prices[Category],MATCH($A656,Prices[Key],0)),"Uncategorized"))</f>
        <v/>
      </c>
      <c r="P656" s="285" t="str">
        <f t="shared" si="102"/>
        <v/>
      </c>
      <c r="Q656" s="285" t="str">
        <f t="shared" si="103"/>
        <v/>
      </c>
    </row>
    <row r="657" spans="1:17" ht="15" customHeight="1" x14ac:dyDescent="0.2">
      <c r="A657" s="238" t="str">
        <f>IFERROR(INDEX('All Ticker P&amp;L'!$A$2:$A$1001,MATCH(ROWS($A$2:A657),'All Ticker P&amp;L'!$N$2:$N$1001,0)),"")</f>
        <v/>
      </c>
      <c r="B657" s="238" t="str">
        <f t="shared" si="95"/>
        <v/>
      </c>
      <c r="C657" s="238" t="str">
        <f t="shared" si="96"/>
        <v/>
      </c>
      <c r="D657" s="238" t="str">
        <f t="shared" si="97"/>
        <v/>
      </c>
      <c r="E657" s="259" t="str">
        <f>IF($A657="","",SUMIFS(Txn[Signed Units],Txn[Key],$A657))</f>
        <v/>
      </c>
      <c r="F657" s="281" t="str">
        <f>IF($A657="","",SUMIFS(Transactions!$N:$N,Transactions!$L:$L,$A657,Transactions!$U:$U,1))</f>
        <v/>
      </c>
      <c r="G657" s="282" t="str">
        <f>IF($A657="","",IFERROR(F657/SUMIFS(Transactions!$D:$D,Transactions!$L:$L,$A657,Transactions!$U:$U,1,Transactions!$A:$A,1),0))</f>
        <v/>
      </c>
      <c r="H657" s="281" t="str">
        <f>IF($A657="","",SUMIFS(Transactions!$O:$O,Transactions!$L:$L,$A657,Transactions!$U:$U,1))</f>
        <v/>
      </c>
      <c r="I657" s="282" t="str">
        <f>IF($A657="","",IFERROR(INDEX(Prices[Current Price],MATCH($A657,Prices[Key],0)),0))</f>
        <v/>
      </c>
      <c r="J657" s="283" t="str">
        <f>IF($A657="","",IFERROR(INDEX(Prices[FX to SGD],MATCH($A657,Prices[Key],0)),1))</f>
        <v/>
      </c>
      <c r="K657" s="281" t="str">
        <f t="shared" si="98"/>
        <v/>
      </c>
      <c r="L657" s="281" t="str">
        <f t="shared" si="99"/>
        <v/>
      </c>
      <c r="M657" s="281" t="str">
        <f t="shared" si="100"/>
        <v/>
      </c>
      <c r="N657" s="284" t="str">
        <f t="shared" si="101"/>
        <v/>
      </c>
      <c r="O657" t="str">
        <f>IF($A657="","",IFERROR(INDEX(Prices[Category],MATCH($A657,Prices[Key],0)),"Uncategorized"))</f>
        <v/>
      </c>
      <c r="P657" s="285" t="str">
        <f t="shared" si="102"/>
        <v/>
      </c>
      <c r="Q657" s="285" t="str">
        <f t="shared" si="103"/>
        <v/>
      </c>
    </row>
    <row r="658" spans="1:17" ht="15" customHeight="1" x14ac:dyDescent="0.2">
      <c r="A658" s="238" t="str">
        <f>IFERROR(INDEX('All Ticker P&amp;L'!$A$2:$A$1001,MATCH(ROWS($A$2:A658),'All Ticker P&amp;L'!$N$2:$N$1001,0)),"")</f>
        <v/>
      </c>
      <c r="B658" s="238" t="str">
        <f t="shared" si="95"/>
        <v/>
      </c>
      <c r="C658" s="238" t="str">
        <f t="shared" si="96"/>
        <v/>
      </c>
      <c r="D658" s="238" t="str">
        <f t="shared" si="97"/>
        <v/>
      </c>
      <c r="E658" s="259" t="str">
        <f>IF($A658="","",SUMIFS(Txn[Signed Units],Txn[Key],$A658))</f>
        <v/>
      </c>
      <c r="F658" s="281" t="str">
        <f>IF($A658="","",SUMIFS(Transactions!$N:$N,Transactions!$L:$L,$A658,Transactions!$U:$U,1))</f>
        <v/>
      </c>
      <c r="G658" s="282" t="str">
        <f>IF($A658="","",IFERROR(F658/SUMIFS(Transactions!$D:$D,Transactions!$L:$L,$A658,Transactions!$U:$U,1,Transactions!$A:$A,1),0))</f>
        <v/>
      </c>
      <c r="H658" s="281" t="str">
        <f>IF($A658="","",SUMIFS(Transactions!$O:$O,Transactions!$L:$L,$A658,Transactions!$U:$U,1))</f>
        <v/>
      </c>
      <c r="I658" s="282" t="str">
        <f>IF($A658="","",IFERROR(INDEX(Prices[Current Price],MATCH($A658,Prices[Key],0)),0))</f>
        <v/>
      </c>
      <c r="J658" s="283" t="str">
        <f>IF($A658="","",IFERROR(INDEX(Prices[FX to SGD],MATCH($A658,Prices[Key],0)),1))</f>
        <v/>
      </c>
      <c r="K658" s="281" t="str">
        <f t="shared" si="98"/>
        <v/>
      </c>
      <c r="L658" s="281" t="str">
        <f t="shared" si="99"/>
        <v/>
      </c>
      <c r="M658" s="281" t="str">
        <f t="shared" si="100"/>
        <v/>
      </c>
      <c r="N658" s="284" t="str">
        <f t="shared" si="101"/>
        <v/>
      </c>
      <c r="O658" t="str">
        <f>IF($A658="","",IFERROR(INDEX(Prices[Category],MATCH($A658,Prices[Key],0)),"Uncategorized"))</f>
        <v/>
      </c>
      <c r="P658" s="285" t="str">
        <f t="shared" si="102"/>
        <v/>
      </c>
      <c r="Q658" s="285" t="str">
        <f t="shared" si="103"/>
        <v/>
      </c>
    </row>
    <row r="659" spans="1:17" ht="15" customHeight="1" x14ac:dyDescent="0.2">
      <c r="A659" s="238" t="str">
        <f>IFERROR(INDEX('All Ticker P&amp;L'!$A$2:$A$1001,MATCH(ROWS($A$2:A659),'All Ticker P&amp;L'!$N$2:$N$1001,0)),"")</f>
        <v/>
      </c>
      <c r="B659" s="238" t="str">
        <f t="shared" si="95"/>
        <v/>
      </c>
      <c r="C659" s="238" t="str">
        <f t="shared" si="96"/>
        <v/>
      </c>
      <c r="D659" s="238" t="str">
        <f t="shared" si="97"/>
        <v/>
      </c>
      <c r="E659" s="259" t="str">
        <f>IF($A659="","",SUMIFS(Txn[Signed Units],Txn[Key],$A659))</f>
        <v/>
      </c>
      <c r="F659" s="281" t="str">
        <f>IF($A659="","",SUMIFS(Transactions!$N:$N,Transactions!$L:$L,$A659,Transactions!$U:$U,1))</f>
        <v/>
      </c>
      <c r="G659" s="282" t="str">
        <f>IF($A659="","",IFERROR(F659/SUMIFS(Transactions!$D:$D,Transactions!$L:$L,$A659,Transactions!$U:$U,1,Transactions!$A:$A,1),0))</f>
        <v/>
      </c>
      <c r="H659" s="281" t="str">
        <f>IF($A659="","",SUMIFS(Transactions!$O:$O,Transactions!$L:$L,$A659,Transactions!$U:$U,1))</f>
        <v/>
      </c>
      <c r="I659" s="282" t="str">
        <f>IF($A659="","",IFERROR(INDEX(Prices[Current Price],MATCH($A659,Prices[Key],0)),0))</f>
        <v/>
      </c>
      <c r="J659" s="283" t="str">
        <f>IF($A659="","",IFERROR(INDEX(Prices[FX to SGD],MATCH($A659,Prices[Key],0)),1))</f>
        <v/>
      </c>
      <c r="K659" s="281" t="str">
        <f t="shared" si="98"/>
        <v/>
      </c>
      <c r="L659" s="281" t="str">
        <f t="shared" si="99"/>
        <v/>
      </c>
      <c r="M659" s="281" t="str">
        <f t="shared" si="100"/>
        <v/>
      </c>
      <c r="N659" s="284" t="str">
        <f t="shared" si="101"/>
        <v/>
      </c>
      <c r="O659" t="str">
        <f>IF($A659="","",IFERROR(INDEX(Prices[Category],MATCH($A659,Prices[Key],0)),"Uncategorized"))</f>
        <v/>
      </c>
      <c r="P659" s="285" t="str">
        <f t="shared" si="102"/>
        <v/>
      </c>
      <c r="Q659" s="285" t="str">
        <f t="shared" si="103"/>
        <v/>
      </c>
    </row>
    <row r="660" spans="1:17" ht="15" customHeight="1" x14ac:dyDescent="0.2">
      <c r="A660" s="238" t="str">
        <f>IFERROR(INDEX('All Ticker P&amp;L'!$A$2:$A$1001,MATCH(ROWS($A$2:A660),'All Ticker P&amp;L'!$N$2:$N$1001,0)),"")</f>
        <v/>
      </c>
      <c r="B660" s="238" t="str">
        <f t="shared" si="95"/>
        <v/>
      </c>
      <c r="C660" s="238" t="str">
        <f t="shared" si="96"/>
        <v/>
      </c>
      <c r="D660" s="238" t="str">
        <f t="shared" si="97"/>
        <v/>
      </c>
      <c r="E660" s="259" t="str">
        <f>IF($A660="","",SUMIFS(Txn[Signed Units],Txn[Key],$A660))</f>
        <v/>
      </c>
      <c r="F660" s="281" t="str">
        <f>IF($A660="","",SUMIFS(Transactions!$N:$N,Transactions!$L:$L,$A660,Transactions!$U:$U,1))</f>
        <v/>
      </c>
      <c r="G660" s="282" t="str">
        <f>IF($A660="","",IFERROR(F660/SUMIFS(Transactions!$D:$D,Transactions!$L:$L,$A660,Transactions!$U:$U,1,Transactions!$A:$A,1),0))</f>
        <v/>
      </c>
      <c r="H660" s="281" t="str">
        <f>IF($A660="","",SUMIFS(Transactions!$O:$O,Transactions!$L:$L,$A660,Transactions!$U:$U,1))</f>
        <v/>
      </c>
      <c r="I660" s="282" t="str">
        <f>IF($A660="","",IFERROR(INDEX(Prices[Current Price],MATCH($A660,Prices[Key],0)),0))</f>
        <v/>
      </c>
      <c r="J660" s="283" t="str">
        <f>IF($A660="","",IFERROR(INDEX(Prices[FX to SGD],MATCH($A660,Prices[Key],0)),1))</f>
        <v/>
      </c>
      <c r="K660" s="281" t="str">
        <f t="shared" si="98"/>
        <v/>
      </c>
      <c r="L660" s="281" t="str">
        <f t="shared" si="99"/>
        <v/>
      </c>
      <c r="M660" s="281" t="str">
        <f t="shared" si="100"/>
        <v/>
      </c>
      <c r="N660" s="284" t="str">
        <f t="shared" si="101"/>
        <v/>
      </c>
      <c r="O660" t="str">
        <f>IF($A660="","",IFERROR(INDEX(Prices[Category],MATCH($A660,Prices[Key],0)),"Uncategorized"))</f>
        <v/>
      </c>
      <c r="P660" s="285" t="str">
        <f t="shared" si="102"/>
        <v/>
      </c>
      <c r="Q660" s="285" t="str">
        <f t="shared" si="103"/>
        <v/>
      </c>
    </row>
    <row r="661" spans="1:17" ht="15" customHeight="1" x14ac:dyDescent="0.2">
      <c r="A661" s="238" t="str">
        <f>IFERROR(INDEX('All Ticker P&amp;L'!$A$2:$A$1001,MATCH(ROWS($A$2:A661),'All Ticker P&amp;L'!$N$2:$N$1001,0)),"")</f>
        <v/>
      </c>
      <c r="B661" s="238" t="str">
        <f t="shared" si="95"/>
        <v/>
      </c>
      <c r="C661" s="238" t="str">
        <f t="shared" si="96"/>
        <v/>
      </c>
      <c r="D661" s="238" t="str">
        <f t="shared" si="97"/>
        <v/>
      </c>
      <c r="E661" s="259" t="str">
        <f>IF($A661="","",SUMIFS(Txn[Signed Units],Txn[Key],$A661))</f>
        <v/>
      </c>
      <c r="F661" s="281" t="str">
        <f>IF($A661="","",SUMIFS(Transactions!$N:$N,Transactions!$L:$L,$A661,Transactions!$U:$U,1))</f>
        <v/>
      </c>
      <c r="G661" s="282" t="str">
        <f>IF($A661="","",IFERROR(F661/SUMIFS(Transactions!$D:$D,Transactions!$L:$L,$A661,Transactions!$U:$U,1,Transactions!$A:$A,1),0))</f>
        <v/>
      </c>
      <c r="H661" s="281" t="str">
        <f>IF($A661="","",SUMIFS(Transactions!$O:$O,Transactions!$L:$L,$A661,Transactions!$U:$U,1))</f>
        <v/>
      </c>
      <c r="I661" s="282" t="str">
        <f>IF($A661="","",IFERROR(INDEX(Prices[Current Price],MATCH($A661,Prices[Key],0)),0))</f>
        <v/>
      </c>
      <c r="J661" s="283" t="str">
        <f>IF($A661="","",IFERROR(INDEX(Prices[FX to SGD],MATCH($A661,Prices[Key],0)),1))</f>
        <v/>
      </c>
      <c r="K661" s="281" t="str">
        <f t="shared" si="98"/>
        <v/>
      </c>
      <c r="L661" s="281" t="str">
        <f t="shared" si="99"/>
        <v/>
      </c>
      <c r="M661" s="281" t="str">
        <f t="shared" si="100"/>
        <v/>
      </c>
      <c r="N661" s="284" t="str">
        <f t="shared" si="101"/>
        <v/>
      </c>
      <c r="O661" t="str">
        <f>IF($A661="","",IFERROR(INDEX(Prices[Category],MATCH($A661,Prices[Key],0)),"Uncategorized"))</f>
        <v/>
      </c>
      <c r="P661" s="285" t="str">
        <f t="shared" si="102"/>
        <v/>
      </c>
      <c r="Q661" s="285" t="str">
        <f t="shared" si="103"/>
        <v/>
      </c>
    </row>
    <row r="662" spans="1:17" ht="15" customHeight="1" x14ac:dyDescent="0.2">
      <c r="A662" s="238" t="str">
        <f>IFERROR(INDEX('All Ticker P&amp;L'!$A$2:$A$1001,MATCH(ROWS($A$2:A662),'All Ticker P&amp;L'!$N$2:$N$1001,0)),"")</f>
        <v/>
      </c>
      <c r="B662" s="238" t="str">
        <f t="shared" si="95"/>
        <v/>
      </c>
      <c r="C662" s="238" t="str">
        <f t="shared" si="96"/>
        <v/>
      </c>
      <c r="D662" s="238" t="str">
        <f t="shared" si="97"/>
        <v/>
      </c>
      <c r="E662" s="259" t="str">
        <f>IF($A662="","",SUMIFS(Txn[Signed Units],Txn[Key],$A662))</f>
        <v/>
      </c>
      <c r="F662" s="281" t="str">
        <f>IF($A662="","",SUMIFS(Transactions!$N:$N,Transactions!$L:$L,$A662,Transactions!$U:$U,1))</f>
        <v/>
      </c>
      <c r="G662" s="282" t="str">
        <f>IF($A662="","",IFERROR(F662/SUMIFS(Transactions!$D:$D,Transactions!$L:$L,$A662,Transactions!$U:$U,1,Transactions!$A:$A,1),0))</f>
        <v/>
      </c>
      <c r="H662" s="281" t="str">
        <f>IF($A662="","",SUMIFS(Transactions!$O:$O,Transactions!$L:$L,$A662,Transactions!$U:$U,1))</f>
        <v/>
      </c>
      <c r="I662" s="282" t="str">
        <f>IF($A662="","",IFERROR(INDEX(Prices[Current Price],MATCH($A662,Prices[Key],0)),0))</f>
        <v/>
      </c>
      <c r="J662" s="283" t="str">
        <f>IF($A662="","",IFERROR(INDEX(Prices[FX to SGD],MATCH($A662,Prices[Key],0)),1))</f>
        <v/>
      </c>
      <c r="K662" s="281" t="str">
        <f t="shared" si="98"/>
        <v/>
      </c>
      <c r="L662" s="281" t="str">
        <f t="shared" si="99"/>
        <v/>
      </c>
      <c r="M662" s="281" t="str">
        <f t="shared" si="100"/>
        <v/>
      </c>
      <c r="N662" s="284" t="str">
        <f t="shared" si="101"/>
        <v/>
      </c>
      <c r="O662" t="str">
        <f>IF($A662="","",IFERROR(INDEX(Prices[Category],MATCH($A662,Prices[Key],0)),"Uncategorized"))</f>
        <v/>
      </c>
      <c r="P662" s="285" t="str">
        <f t="shared" si="102"/>
        <v/>
      </c>
      <c r="Q662" s="285" t="str">
        <f t="shared" si="103"/>
        <v/>
      </c>
    </row>
    <row r="663" spans="1:17" ht="15" customHeight="1" x14ac:dyDescent="0.2">
      <c r="A663" s="238" t="str">
        <f>IFERROR(INDEX('All Ticker P&amp;L'!$A$2:$A$1001,MATCH(ROWS($A$2:A663),'All Ticker P&amp;L'!$N$2:$N$1001,0)),"")</f>
        <v/>
      </c>
      <c r="B663" s="238" t="str">
        <f t="shared" si="95"/>
        <v/>
      </c>
      <c r="C663" s="238" t="str">
        <f t="shared" si="96"/>
        <v/>
      </c>
      <c r="D663" s="238" t="str">
        <f t="shared" si="97"/>
        <v/>
      </c>
      <c r="E663" s="259" t="str">
        <f>IF($A663="","",SUMIFS(Txn[Signed Units],Txn[Key],$A663))</f>
        <v/>
      </c>
      <c r="F663" s="281" t="str">
        <f>IF($A663="","",SUMIFS(Transactions!$N:$N,Transactions!$L:$L,$A663,Transactions!$U:$U,1))</f>
        <v/>
      </c>
      <c r="G663" s="282" t="str">
        <f>IF($A663="","",IFERROR(F663/SUMIFS(Transactions!$D:$D,Transactions!$L:$L,$A663,Transactions!$U:$U,1,Transactions!$A:$A,1),0))</f>
        <v/>
      </c>
      <c r="H663" s="281" t="str">
        <f>IF($A663="","",SUMIFS(Transactions!$O:$O,Transactions!$L:$L,$A663,Transactions!$U:$U,1))</f>
        <v/>
      </c>
      <c r="I663" s="282" t="str">
        <f>IF($A663="","",IFERROR(INDEX(Prices[Current Price],MATCH($A663,Prices[Key],0)),0))</f>
        <v/>
      </c>
      <c r="J663" s="283" t="str">
        <f>IF($A663="","",IFERROR(INDEX(Prices[FX to SGD],MATCH($A663,Prices[Key],0)),1))</f>
        <v/>
      </c>
      <c r="K663" s="281" t="str">
        <f t="shared" si="98"/>
        <v/>
      </c>
      <c r="L663" s="281" t="str">
        <f t="shared" si="99"/>
        <v/>
      </c>
      <c r="M663" s="281" t="str">
        <f t="shared" si="100"/>
        <v/>
      </c>
      <c r="N663" s="284" t="str">
        <f t="shared" si="101"/>
        <v/>
      </c>
      <c r="O663" t="str">
        <f>IF($A663="","",IFERROR(INDEX(Prices[Category],MATCH($A663,Prices[Key],0)),"Uncategorized"))</f>
        <v/>
      </c>
      <c r="P663" s="285" t="str">
        <f t="shared" si="102"/>
        <v/>
      </c>
      <c r="Q663" s="285" t="str">
        <f t="shared" si="103"/>
        <v/>
      </c>
    </row>
    <row r="664" spans="1:17" ht="15" customHeight="1" x14ac:dyDescent="0.2">
      <c r="A664" s="238" t="str">
        <f>IFERROR(INDEX('All Ticker P&amp;L'!$A$2:$A$1001,MATCH(ROWS($A$2:A664),'All Ticker P&amp;L'!$N$2:$N$1001,0)),"")</f>
        <v/>
      </c>
      <c r="B664" s="238" t="str">
        <f t="shared" si="95"/>
        <v/>
      </c>
      <c r="C664" s="238" t="str">
        <f t="shared" si="96"/>
        <v/>
      </c>
      <c r="D664" s="238" t="str">
        <f t="shared" si="97"/>
        <v/>
      </c>
      <c r="E664" s="259" t="str">
        <f>IF($A664="","",SUMIFS(Txn[Signed Units],Txn[Key],$A664))</f>
        <v/>
      </c>
      <c r="F664" s="281" t="str">
        <f>IF($A664="","",SUMIFS(Transactions!$N:$N,Transactions!$L:$L,$A664,Transactions!$U:$U,1))</f>
        <v/>
      </c>
      <c r="G664" s="282" t="str">
        <f>IF($A664="","",IFERROR(F664/SUMIFS(Transactions!$D:$D,Transactions!$L:$L,$A664,Transactions!$U:$U,1,Transactions!$A:$A,1),0))</f>
        <v/>
      </c>
      <c r="H664" s="281" t="str">
        <f>IF($A664="","",SUMIFS(Transactions!$O:$O,Transactions!$L:$L,$A664,Transactions!$U:$U,1))</f>
        <v/>
      </c>
      <c r="I664" s="282" t="str">
        <f>IF($A664="","",IFERROR(INDEX(Prices[Current Price],MATCH($A664,Prices[Key],0)),0))</f>
        <v/>
      </c>
      <c r="J664" s="283" t="str">
        <f>IF($A664="","",IFERROR(INDEX(Prices[FX to SGD],MATCH($A664,Prices[Key],0)),1))</f>
        <v/>
      </c>
      <c r="K664" s="281" t="str">
        <f t="shared" si="98"/>
        <v/>
      </c>
      <c r="L664" s="281" t="str">
        <f t="shared" si="99"/>
        <v/>
      </c>
      <c r="M664" s="281" t="str">
        <f t="shared" si="100"/>
        <v/>
      </c>
      <c r="N664" s="284" t="str">
        <f t="shared" si="101"/>
        <v/>
      </c>
      <c r="O664" t="str">
        <f>IF($A664="","",IFERROR(INDEX(Prices[Category],MATCH($A664,Prices[Key],0)),"Uncategorized"))</f>
        <v/>
      </c>
      <c r="P664" s="285" t="str">
        <f t="shared" si="102"/>
        <v/>
      </c>
      <c r="Q664" s="285" t="str">
        <f t="shared" si="103"/>
        <v/>
      </c>
    </row>
    <row r="665" spans="1:17" ht="15" customHeight="1" x14ac:dyDescent="0.2">
      <c r="A665" s="238" t="str">
        <f>IFERROR(INDEX('All Ticker P&amp;L'!$A$2:$A$1001,MATCH(ROWS($A$2:A665),'All Ticker P&amp;L'!$N$2:$N$1001,0)),"")</f>
        <v/>
      </c>
      <c r="B665" s="238" t="str">
        <f t="shared" si="95"/>
        <v/>
      </c>
      <c r="C665" s="238" t="str">
        <f t="shared" si="96"/>
        <v/>
      </c>
      <c r="D665" s="238" t="str">
        <f t="shared" si="97"/>
        <v/>
      </c>
      <c r="E665" s="259" t="str">
        <f>IF($A665="","",SUMIFS(Txn[Signed Units],Txn[Key],$A665))</f>
        <v/>
      </c>
      <c r="F665" s="281" t="str">
        <f>IF($A665="","",SUMIFS(Transactions!$N:$N,Transactions!$L:$L,$A665,Transactions!$U:$U,1))</f>
        <v/>
      </c>
      <c r="G665" s="282" t="str">
        <f>IF($A665="","",IFERROR(F665/SUMIFS(Transactions!$D:$D,Transactions!$L:$L,$A665,Transactions!$U:$U,1,Transactions!$A:$A,1),0))</f>
        <v/>
      </c>
      <c r="H665" s="281" t="str">
        <f>IF($A665="","",SUMIFS(Transactions!$O:$O,Transactions!$L:$L,$A665,Transactions!$U:$U,1))</f>
        <v/>
      </c>
      <c r="I665" s="282" t="str">
        <f>IF($A665="","",IFERROR(INDEX(Prices[Current Price],MATCH($A665,Prices[Key],0)),0))</f>
        <v/>
      </c>
      <c r="J665" s="283" t="str">
        <f>IF($A665="","",IFERROR(INDEX(Prices[FX to SGD],MATCH($A665,Prices[Key],0)),1))</f>
        <v/>
      </c>
      <c r="K665" s="281" t="str">
        <f t="shared" si="98"/>
        <v/>
      </c>
      <c r="L665" s="281" t="str">
        <f t="shared" si="99"/>
        <v/>
      </c>
      <c r="M665" s="281" t="str">
        <f t="shared" si="100"/>
        <v/>
      </c>
      <c r="N665" s="284" t="str">
        <f t="shared" si="101"/>
        <v/>
      </c>
      <c r="O665" t="str">
        <f>IF($A665="","",IFERROR(INDEX(Prices[Category],MATCH($A665,Prices[Key],0)),"Uncategorized"))</f>
        <v/>
      </c>
      <c r="P665" s="285" t="str">
        <f t="shared" si="102"/>
        <v/>
      </c>
      <c r="Q665" s="285" t="str">
        <f t="shared" si="103"/>
        <v/>
      </c>
    </row>
    <row r="666" spans="1:17" ht="15" customHeight="1" x14ac:dyDescent="0.2">
      <c r="A666" s="238" t="str">
        <f>IFERROR(INDEX('All Ticker P&amp;L'!$A$2:$A$1001,MATCH(ROWS($A$2:A666),'All Ticker P&amp;L'!$N$2:$N$1001,0)),"")</f>
        <v/>
      </c>
      <c r="B666" s="238" t="str">
        <f t="shared" si="95"/>
        <v/>
      </c>
      <c r="C666" s="238" t="str">
        <f t="shared" si="96"/>
        <v/>
      </c>
      <c r="D666" s="238" t="str">
        <f t="shared" si="97"/>
        <v/>
      </c>
      <c r="E666" s="259" t="str">
        <f>IF($A666="","",SUMIFS(Txn[Signed Units],Txn[Key],$A666))</f>
        <v/>
      </c>
      <c r="F666" s="281" t="str">
        <f>IF($A666="","",SUMIFS(Transactions!$N:$N,Transactions!$L:$L,$A666,Transactions!$U:$U,1))</f>
        <v/>
      </c>
      <c r="G666" s="282" t="str">
        <f>IF($A666="","",IFERROR(F666/SUMIFS(Transactions!$D:$D,Transactions!$L:$L,$A666,Transactions!$U:$U,1,Transactions!$A:$A,1),0))</f>
        <v/>
      </c>
      <c r="H666" s="281" t="str">
        <f>IF($A666="","",SUMIFS(Transactions!$O:$O,Transactions!$L:$L,$A666,Transactions!$U:$U,1))</f>
        <v/>
      </c>
      <c r="I666" s="282" t="str">
        <f>IF($A666="","",IFERROR(INDEX(Prices[Current Price],MATCH($A666,Prices[Key],0)),0))</f>
        <v/>
      </c>
      <c r="J666" s="283" t="str">
        <f>IF($A666="","",IFERROR(INDEX(Prices[FX to SGD],MATCH($A666,Prices[Key],0)),1))</f>
        <v/>
      </c>
      <c r="K666" s="281" t="str">
        <f t="shared" si="98"/>
        <v/>
      </c>
      <c r="L666" s="281" t="str">
        <f t="shared" si="99"/>
        <v/>
      </c>
      <c r="M666" s="281" t="str">
        <f t="shared" si="100"/>
        <v/>
      </c>
      <c r="N666" s="284" t="str">
        <f t="shared" si="101"/>
        <v/>
      </c>
      <c r="O666" t="str">
        <f>IF($A666="","",IFERROR(INDEX(Prices[Category],MATCH($A666,Prices[Key],0)),"Uncategorized"))</f>
        <v/>
      </c>
      <c r="P666" s="285" t="str">
        <f t="shared" si="102"/>
        <v/>
      </c>
      <c r="Q666" s="285" t="str">
        <f t="shared" si="103"/>
        <v/>
      </c>
    </row>
    <row r="667" spans="1:17" ht="15" customHeight="1" x14ac:dyDescent="0.2">
      <c r="A667" s="238" t="str">
        <f>IFERROR(INDEX('All Ticker P&amp;L'!$A$2:$A$1001,MATCH(ROWS($A$2:A667),'All Ticker P&amp;L'!$N$2:$N$1001,0)),"")</f>
        <v/>
      </c>
      <c r="B667" s="238" t="str">
        <f t="shared" si="95"/>
        <v/>
      </c>
      <c r="C667" s="238" t="str">
        <f t="shared" si="96"/>
        <v/>
      </c>
      <c r="D667" s="238" t="str">
        <f t="shared" si="97"/>
        <v/>
      </c>
      <c r="E667" s="259" t="str">
        <f>IF($A667="","",SUMIFS(Txn[Signed Units],Txn[Key],$A667))</f>
        <v/>
      </c>
      <c r="F667" s="281" t="str">
        <f>IF($A667="","",SUMIFS(Transactions!$N:$N,Transactions!$L:$L,$A667,Transactions!$U:$U,1))</f>
        <v/>
      </c>
      <c r="G667" s="282" t="str">
        <f>IF($A667="","",IFERROR(F667/SUMIFS(Transactions!$D:$D,Transactions!$L:$L,$A667,Transactions!$U:$U,1,Transactions!$A:$A,1),0))</f>
        <v/>
      </c>
      <c r="H667" s="281" t="str">
        <f>IF($A667="","",SUMIFS(Transactions!$O:$O,Transactions!$L:$L,$A667,Transactions!$U:$U,1))</f>
        <v/>
      </c>
      <c r="I667" s="282" t="str">
        <f>IF($A667="","",IFERROR(INDEX(Prices[Current Price],MATCH($A667,Prices[Key],0)),0))</f>
        <v/>
      </c>
      <c r="J667" s="283" t="str">
        <f>IF($A667="","",IFERROR(INDEX(Prices[FX to SGD],MATCH($A667,Prices[Key],0)),1))</f>
        <v/>
      </c>
      <c r="K667" s="281" t="str">
        <f t="shared" si="98"/>
        <v/>
      </c>
      <c r="L667" s="281" t="str">
        <f t="shared" si="99"/>
        <v/>
      </c>
      <c r="M667" s="281" t="str">
        <f t="shared" si="100"/>
        <v/>
      </c>
      <c r="N667" s="284" t="str">
        <f t="shared" si="101"/>
        <v/>
      </c>
      <c r="O667" t="str">
        <f>IF($A667="","",IFERROR(INDEX(Prices[Category],MATCH($A667,Prices[Key],0)),"Uncategorized"))</f>
        <v/>
      </c>
      <c r="P667" s="285" t="str">
        <f t="shared" si="102"/>
        <v/>
      </c>
      <c r="Q667" s="285" t="str">
        <f t="shared" si="103"/>
        <v/>
      </c>
    </row>
    <row r="668" spans="1:17" ht="15" customHeight="1" x14ac:dyDescent="0.2">
      <c r="A668" s="238" t="str">
        <f>IFERROR(INDEX('All Ticker P&amp;L'!$A$2:$A$1001,MATCH(ROWS($A$2:A668),'All Ticker P&amp;L'!$N$2:$N$1001,0)),"")</f>
        <v/>
      </c>
      <c r="B668" s="238" t="str">
        <f t="shared" si="95"/>
        <v/>
      </c>
      <c r="C668" s="238" t="str">
        <f t="shared" si="96"/>
        <v/>
      </c>
      <c r="D668" s="238" t="str">
        <f t="shared" si="97"/>
        <v/>
      </c>
      <c r="E668" s="259" t="str">
        <f>IF($A668="","",SUMIFS(Txn[Signed Units],Txn[Key],$A668))</f>
        <v/>
      </c>
      <c r="F668" s="281" t="str">
        <f>IF($A668="","",SUMIFS(Transactions!$N:$N,Transactions!$L:$L,$A668,Transactions!$U:$U,1))</f>
        <v/>
      </c>
      <c r="G668" s="282" t="str">
        <f>IF($A668="","",IFERROR(F668/SUMIFS(Transactions!$D:$D,Transactions!$L:$L,$A668,Transactions!$U:$U,1,Transactions!$A:$A,1),0))</f>
        <v/>
      </c>
      <c r="H668" s="281" t="str">
        <f>IF($A668="","",SUMIFS(Transactions!$O:$O,Transactions!$L:$L,$A668,Transactions!$U:$U,1))</f>
        <v/>
      </c>
      <c r="I668" s="282" t="str">
        <f>IF($A668="","",IFERROR(INDEX(Prices[Current Price],MATCH($A668,Prices[Key],0)),0))</f>
        <v/>
      </c>
      <c r="J668" s="283" t="str">
        <f>IF($A668="","",IFERROR(INDEX(Prices[FX to SGD],MATCH($A668,Prices[Key],0)),1))</f>
        <v/>
      </c>
      <c r="K668" s="281" t="str">
        <f t="shared" si="98"/>
        <v/>
      </c>
      <c r="L668" s="281" t="str">
        <f t="shared" si="99"/>
        <v/>
      </c>
      <c r="M668" s="281" t="str">
        <f t="shared" si="100"/>
        <v/>
      </c>
      <c r="N668" s="284" t="str">
        <f t="shared" si="101"/>
        <v/>
      </c>
      <c r="O668" t="str">
        <f>IF($A668="","",IFERROR(INDEX(Prices[Category],MATCH($A668,Prices[Key],0)),"Uncategorized"))</f>
        <v/>
      </c>
      <c r="P668" s="285" t="str">
        <f t="shared" si="102"/>
        <v/>
      </c>
      <c r="Q668" s="285" t="str">
        <f t="shared" si="103"/>
        <v/>
      </c>
    </row>
    <row r="669" spans="1:17" ht="15" customHeight="1" x14ac:dyDescent="0.2">
      <c r="A669" s="238" t="str">
        <f>IFERROR(INDEX('All Ticker P&amp;L'!$A$2:$A$1001,MATCH(ROWS($A$2:A669),'All Ticker P&amp;L'!$N$2:$N$1001,0)),"")</f>
        <v/>
      </c>
      <c r="B669" s="238" t="str">
        <f t="shared" si="95"/>
        <v/>
      </c>
      <c r="C669" s="238" t="str">
        <f t="shared" si="96"/>
        <v/>
      </c>
      <c r="D669" s="238" t="str">
        <f t="shared" si="97"/>
        <v/>
      </c>
      <c r="E669" s="259" t="str">
        <f>IF($A669="","",SUMIFS(Txn[Signed Units],Txn[Key],$A669))</f>
        <v/>
      </c>
      <c r="F669" s="281" t="str">
        <f>IF($A669="","",SUMIFS(Transactions!$N:$N,Transactions!$L:$L,$A669,Transactions!$U:$U,1))</f>
        <v/>
      </c>
      <c r="G669" s="282" t="str">
        <f>IF($A669="","",IFERROR(F669/SUMIFS(Transactions!$D:$D,Transactions!$L:$L,$A669,Transactions!$U:$U,1,Transactions!$A:$A,1),0))</f>
        <v/>
      </c>
      <c r="H669" s="281" t="str">
        <f>IF($A669="","",SUMIFS(Transactions!$O:$O,Transactions!$L:$L,$A669,Transactions!$U:$U,1))</f>
        <v/>
      </c>
      <c r="I669" s="282" t="str">
        <f>IF($A669="","",IFERROR(INDEX(Prices[Current Price],MATCH($A669,Prices[Key],0)),0))</f>
        <v/>
      </c>
      <c r="J669" s="283" t="str">
        <f>IF($A669="","",IFERROR(INDEX(Prices[FX to SGD],MATCH($A669,Prices[Key],0)),1))</f>
        <v/>
      </c>
      <c r="K669" s="281" t="str">
        <f t="shared" si="98"/>
        <v/>
      </c>
      <c r="L669" s="281" t="str">
        <f t="shared" si="99"/>
        <v/>
      </c>
      <c r="M669" s="281" t="str">
        <f t="shared" si="100"/>
        <v/>
      </c>
      <c r="N669" s="284" t="str">
        <f t="shared" si="101"/>
        <v/>
      </c>
      <c r="O669" t="str">
        <f>IF($A669="","",IFERROR(INDEX(Prices[Category],MATCH($A669,Prices[Key],0)),"Uncategorized"))</f>
        <v/>
      </c>
      <c r="P669" s="285" t="str">
        <f t="shared" si="102"/>
        <v/>
      </c>
      <c r="Q669" s="285" t="str">
        <f t="shared" si="103"/>
        <v/>
      </c>
    </row>
    <row r="670" spans="1:17" ht="15" customHeight="1" x14ac:dyDescent="0.2">
      <c r="A670" s="238" t="str">
        <f>IFERROR(INDEX('All Ticker P&amp;L'!$A$2:$A$1001,MATCH(ROWS($A$2:A670),'All Ticker P&amp;L'!$N$2:$N$1001,0)),"")</f>
        <v/>
      </c>
      <c r="B670" s="238" t="str">
        <f t="shared" si="95"/>
        <v/>
      </c>
      <c r="C670" s="238" t="str">
        <f t="shared" si="96"/>
        <v/>
      </c>
      <c r="D670" s="238" t="str">
        <f t="shared" si="97"/>
        <v/>
      </c>
      <c r="E670" s="259" t="str">
        <f>IF($A670="","",SUMIFS(Txn[Signed Units],Txn[Key],$A670))</f>
        <v/>
      </c>
      <c r="F670" s="281" t="str">
        <f>IF($A670="","",SUMIFS(Transactions!$N:$N,Transactions!$L:$L,$A670,Transactions!$U:$U,1))</f>
        <v/>
      </c>
      <c r="G670" s="282" t="str">
        <f>IF($A670="","",IFERROR(F670/SUMIFS(Transactions!$D:$D,Transactions!$L:$L,$A670,Transactions!$U:$U,1,Transactions!$A:$A,1),0))</f>
        <v/>
      </c>
      <c r="H670" s="281" t="str">
        <f>IF($A670="","",SUMIFS(Transactions!$O:$O,Transactions!$L:$L,$A670,Transactions!$U:$U,1))</f>
        <v/>
      </c>
      <c r="I670" s="282" t="str">
        <f>IF($A670="","",IFERROR(INDEX(Prices[Current Price],MATCH($A670,Prices[Key],0)),0))</f>
        <v/>
      </c>
      <c r="J670" s="283" t="str">
        <f>IF($A670="","",IFERROR(INDEX(Prices[FX to SGD],MATCH($A670,Prices[Key],0)),1))</f>
        <v/>
      </c>
      <c r="K670" s="281" t="str">
        <f t="shared" si="98"/>
        <v/>
      </c>
      <c r="L670" s="281" t="str">
        <f t="shared" si="99"/>
        <v/>
      </c>
      <c r="M670" s="281" t="str">
        <f t="shared" si="100"/>
        <v/>
      </c>
      <c r="N670" s="284" t="str">
        <f t="shared" si="101"/>
        <v/>
      </c>
      <c r="O670" t="str">
        <f>IF($A670="","",IFERROR(INDEX(Prices[Category],MATCH($A670,Prices[Key],0)),"Uncategorized"))</f>
        <v/>
      </c>
      <c r="P670" s="285" t="str">
        <f t="shared" si="102"/>
        <v/>
      </c>
      <c r="Q670" s="285" t="str">
        <f t="shared" si="103"/>
        <v/>
      </c>
    </row>
    <row r="671" spans="1:17" ht="15" customHeight="1" x14ac:dyDescent="0.2">
      <c r="A671" s="238" t="str">
        <f>IFERROR(INDEX('All Ticker P&amp;L'!$A$2:$A$1001,MATCH(ROWS($A$2:A671),'All Ticker P&amp;L'!$N$2:$N$1001,0)),"")</f>
        <v/>
      </c>
      <c r="B671" s="238" t="str">
        <f t="shared" si="95"/>
        <v/>
      </c>
      <c r="C671" s="238" t="str">
        <f t="shared" si="96"/>
        <v/>
      </c>
      <c r="D671" s="238" t="str">
        <f t="shared" si="97"/>
        <v/>
      </c>
      <c r="E671" s="259" t="str">
        <f>IF($A671="","",SUMIFS(Txn[Signed Units],Txn[Key],$A671))</f>
        <v/>
      </c>
      <c r="F671" s="281" t="str">
        <f>IF($A671="","",SUMIFS(Transactions!$N:$N,Transactions!$L:$L,$A671,Transactions!$U:$U,1))</f>
        <v/>
      </c>
      <c r="G671" s="282" t="str">
        <f>IF($A671="","",IFERROR(F671/SUMIFS(Transactions!$D:$D,Transactions!$L:$L,$A671,Transactions!$U:$U,1,Transactions!$A:$A,1),0))</f>
        <v/>
      </c>
      <c r="H671" s="281" t="str">
        <f>IF($A671="","",SUMIFS(Transactions!$O:$O,Transactions!$L:$L,$A671,Transactions!$U:$U,1))</f>
        <v/>
      </c>
      <c r="I671" s="282" t="str">
        <f>IF($A671="","",IFERROR(INDEX(Prices[Current Price],MATCH($A671,Prices[Key],0)),0))</f>
        <v/>
      </c>
      <c r="J671" s="283" t="str">
        <f>IF($A671="","",IFERROR(INDEX(Prices[FX to SGD],MATCH($A671,Prices[Key],0)),1))</f>
        <v/>
      </c>
      <c r="K671" s="281" t="str">
        <f t="shared" si="98"/>
        <v/>
      </c>
      <c r="L671" s="281" t="str">
        <f t="shared" si="99"/>
        <v/>
      </c>
      <c r="M671" s="281" t="str">
        <f t="shared" si="100"/>
        <v/>
      </c>
      <c r="N671" s="284" t="str">
        <f t="shared" si="101"/>
        <v/>
      </c>
      <c r="O671" t="str">
        <f>IF($A671="","",IFERROR(INDEX(Prices[Category],MATCH($A671,Prices[Key],0)),"Uncategorized"))</f>
        <v/>
      </c>
      <c r="P671" s="285" t="str">
        <f t="shared" si="102"/>
        <v/>
      </c>
      <c r="Q671" s="285" t="str">
        <f t="shared" si="103"/>
        <v/>
      </c>
    </row>
    <row r="672" spans="1:17" ht="15" customHeight="1" x14ac:dyDescent="0.2">
      <c r="A672" s="238" t="str">
        <f>IFERROR(INDEX('All Ticker P&amp;L'!$A$2:$A$1001,MATCH(ROWS($A$2:A672),'All Ticker P&amp;L'!$N$2:$N$1001,0)),"")</f>
        <v/>
      </c>
      <c r="B672" s="238" t="str">
        <f t="shared" si="95"/>
        <v/>
      </c>
      <c r="C672" s="238" t="str">
        <f t="shared" si="96"/>
        <v/>
      </c>
      <c r="D672" s="238" t="str">
        <f t="shared" si="97"/>
        <v/>
      </c>
      <c r="E672" s="259" t="str">
        <f>IF($A672="","",SUMIFS(Txn[Signed Units],Txn[Key],$A672))</f>
        <v/>
      </c>
      <c r="F672" s="281" t="str">
        <f>IF($A672="","",SUMIFS(Transactions!$N:$N,Transactions!$L:$L,$A672,Transactions!$U:$U,1))</f>
        <v/>
      </c>
      <c r="G672" s="282" t="str">
        <f>IF($A672="","",IFERROR(F672/SUMIFS(Transactions!$D:$D,Transactions!$L:$L,$A672,Transactions!$U:$U,1,Transactions!$A:$A,1),0))</f>
        <v/>
      </c>
      <c r="H672" s="281" t="str">
        <f>IF($A672="","",SUMIFS(Transactions!$O:$O,Transactions!$L:$L,$A672,Transactions!$U:$U,1))</f>
        <v/>
      </c>
      <c r="I672" s="282" t="str">
        <f>IF($A672="","",IFERROR(INDEX(Prices[Current Price],MATCH($A672,Prices[Key],0)),0))</f>
        <v/>
      </c>
      <c r="J672" s="283" t="str">
        <f>IF($A672="","",IFERROR(INDEX(Prices[FX to SGD],MATCH($A672,Prices[Key],0)),1))</f>
        <v/>
      </c>
      <c r="K672" s="281" t="str">
        <f t="shared" si="98"/>
        <v/>
      </c>
      <c r="L672" s="281" t="str">
        <f t="shared" si="99"/>
        <v/>
      </c>
      <c r="M672" s="281" t="str">
        <f t="shared" si="100"/>
        <v/>
      </c>
      <c r="N672" s="284" t="str">
        <f t="shared" si="101"/>
        <v/>
      </c>
      <c r="O672" t="str">
        <f>IF($A672="","",IFERROR(INDEX(Prices[Category],MATCH($A672,Prices[Key],0)),"Uncategorized"))</f>
        <v/>
      </c>
      <c r="P672" s="285" t="str">
        <f t="shared" si="102"/>
        <v/>
      </c>
      <c r="Q672" s="285" t="str">
        <f t="shared" si="103"/>
        <v/>
      </c>
    </row>
    <row r="673" spans="1:17" ht="15" customHeight="1" x14ac:dyDescent="0.2">
      <c r="A673" s="238" t="str">
        <f>IFERROR(INDEX('All Ticker P&amp;L'!$A$2:$A$1001,MATCH(ROWS($A$2:A673),'All Ticker P&amp;L'!$N$2:$N$1001,0)),"")</f>
        <v/>
      </c>
      <c r="B673" s="238" t="str">
        <f t="shared" si="95"/>
        <v/>
      </c>
      <c r="C673" s="238" t="str">
        <f t="shared" si="96"/>
        <v/>
      </c>
      <c r="D673" s="238" t="str">
        <f t="shared" si="97"/>
        <v/>
      </c>
      <c r="E673" s="259" t="str">
        <f>IF($A673="","",SUMIFS(Txn[Signed Units],Txn[Key],$A673))</f>
        <v/>
      </c>
      <c r="F673" s="281" t="str">
        <f>IF($A673="","",SUMIFS(Transactions!$N:$N,Transactions!$L:$L,$A673,Transactions!$U:$U,1))</f>
        <v/>
      </c>
      <c r="G673" s="282" t="str">
        <f>IF($A673="","",IFERROR(F673/SUMIFS(Transactions!$D:$D,Transactions!$L:$L,$A673,Transactions!$U:$U,1,Transactions!$A:$A,1),0))</f>
        <v/>
      </c>
      <c r="H673" s="281" t="str">
        <f>IF($A673="","",SUMIFS(Transactions!$O:$O,Transactions!$L:$L,$A673,Transactions!$U:$U,1))</f>
        <v/>
      </c>
      <c r="I673" s="282" t="str">
        <f>IF($A673="","",IFERROR(INDEX(Prices[Current Price],MATCH($A673,Prices[Key],0)),0))</f>
        <v/>
      </c>
      <c r="J673" s="283" t="str">
        <f>IF($A673="","",IFERROR(INDEX(Prices[FX to SGD],MATCH($A673,Prices[Key],0)),1))</f>
        <v/>
      </c>
      <c r="K673" s="281" t="str">
        <f t="shared" si="98"/>
        <v/>
      </c>
      <c r="L673" s="281" t="str">
        <f t="shared" si="99"/>
        <v/>
      </c>
      <c r="M673" s="281" t="str">
        <f t="shared" si="100"/>
        <v/>
      </c>
      <c r="N673" s="284" t="str">
        <f t="shared" si="101"/>
        <v/>
      </c>
      <c r="O673" t="str">
        <f>IF($A673="","",IFERROR(INDEX(Prices[Category],MATCH($A673,Prices[Key],0)),"Uncategorized"))</f>
        <v/>
      </c>
      <c r="P673" s="285" t="str">
        <f t="shared" si="102"/>
        <v/>
      </c>
      <c r="Q673" s="285" t="str">
        <f t="shared" si="103"/>
        <v/>
      </c>
    </row>
    <row r="674" spans="1:17" ht="15" customHeight="1" x14ac:dyDescent="0.2">
      <c r="A674" s="238" t="str">
        <f>IFERROR(INDEX('All Ticker P&amp;L'!$A$2:$A$1001,MATCH(ROWS($A$2:A674),'All Ticker P&amp;L'!$N$2:$N$1001,0)),"")</f>
        <v/>
      </c>
      <c r="B674" s="238" t="str">
        <f t="shared" si="95"/>
        <v/>
      </c>
      <c r="C674" s="238" t="str">
        <f t="shared" si="96"/>
        <v/>
      </c>
      <c r="D674" s="238" t="str">
        <f t="shared" si="97"/>
        <v/>
      </c>
      <c r="E674" s="259" t="str">
        <f>IF($A674="","",SUMIFS(Txn[Signed Units],Txn[Key],$A674))</f>
        <v/>
      </c>
      <c r="F674" s="281" t="str">
        <f>IF($A674="","",SUMIFS(Transactions!$N:$N,Transactions!$L:$L,$A674,Transactions!$U:$U,1))</f>
        <v/>
      </c>
      <c r="G674" s="282" t="str">
        <f>IF($A674="","",IFERROR(F674/SUMIFS(Transactions!$D:$D,Transactions!$L:$L,$A674,Transactions!$U:$U,1,Transactions!$A:$A,1),0))</f>
        <v/>
      </c>
      <c r="H674" s="281" t="str">
        <f>IF($A674="","",SUMIFS(Transactions!$O:$O,Transactions!$L:$L,$A674,Transactions!$U:$U,1))</f>
        <v/>
      </c>
      <c r="I674" s="282" t="str">
        <f>IF($A674="","",IFERROR(INDEX(Prices[Current Price],MATCH($A674,Prices[Key],0)),0))</f>
        <v/>
      </c>
      <c r="J674" s="283" t="str">
        <f>IF($A674="","",IFERROR(INDEX(Prices[FX to SGD],MATCH($A674,Prices[Key],0)),1))</f>
        <v/>
      </c>
      <c r="K674" s="281" t="str">
        <f t="shared" si="98"/>
        <v/>
      </c>
      <c r="L674" s="281" t="str">
        <f t="shared" si="99"/>
        <v/>
      </c>
      <c r="M674" s="281" t="str">
        <f t="shared" si="100"/>
        <v/>
      </c>
      <c r="N674" s="284" t="str">
        <f t="shared" si="101"/>
        <v/>
      </c>
      <c r="O674" t="str">
        <f>IF($A674="","",IFERROR(INDEX(Prices[Category],MATCH($A674,Prices[Key],0)),"Uncategorized"))</f>
        <v/>
      </c>
      <c r="P674" s="285" t="str">
        <f t="shared" si="102"/>
        <v/>
      </c>
      <c r="Q674" s="285" t="str">
        <f t="shared" si="103"/>
        <v/>
      </c>
    </row>
    <row r="675" spans="1:17" ht="15" customHeight="1" x14ac:dyDescent="0.2">
      <c r="A675" s="238" t="str">
        <f>IFERROR(INDEX('All Ticker P&amp;L'!$A$2:$A$1001,MATCH(ROWS($A$2:A675),'All Ticker P&amp;L'!$N$2:$N$1001,0)),"")</f>
        <v/>
      </c>
      <c r="B675" s="238" t="str">
        <f t="shared" si="95"/>
        <v/>
      </c>
      <c r="C675" s="238" t="str">
        <f t="shared" si="96"/>
        <v/>
      </c>
      <c r="D675" s="238" t="str">
        <f t="shared" si="97"/>
        <v/>
      </c>
      <c r="E675" s="259" t="str">
        <f>IF($A675="","",SUMIFS(Txn[Signed Units],Txn[Key],$A675))</f>
        <v/>
      </c>
      <c r="F675" s="281" t="str">
        <f>IF($A675="","",SUMIFS(Transactions!$N:$N,Transactions!$L:$L,$A675,Transactions!$U:$U,1))</f>
        <v/>
      </c>
      <c r="G675" s="282" t="str">
        <f>IF($A675="","",IFERROR(F675/SUMIFS(Transactions!$D:$D,Transactions!$L:$L,$A675,Transactions!$U:$U,1,Transactions!$A:$A,1),0))</f>
        <v/>
      </c>
      <c r="H675" s="281" t="str">
        <f>IF($A675="","",SUMIFS(Transactions!$O:$O,Transactions!$L:$L,$A675,Transactions!$U:$U,1))</f>
        <v/>
      </c>
      <c r="I675" s="282" t="str">
        <f>IF($A675="","",IFERROR(INDEX(Prices[Current Price],MATCH($A675,Prices[Key],0)),0))</f>
        <v/>
      </c>
      <c r="J675" s="283" t="str">
        <f>IF($A675="","",IFERROR(INDEX(Prices[FX to SGD],MATCH($A675,Prices[Key],0)),1))</f>
        <v/>
      </c>
      <c r="K675" s="281" t="str">
        <f t="shared" si="98"/>
        <v/>
      </c>
      <c r="L675" s="281" t="str">
        <f t="shared" si="99"/>
        <v/>
      </c>
      <c r="M675" s="281" t="str">
        <f t="shared" si="100"/>
        <v/>
      </c>
      <c r="N675" s="284" t="str">
        <f t="shared" si="101"/>
        <v/>
      </c>
      <c r="O675" t="str">
        <f>IF($A675="","",IFERROR(INDEX(Prices[Category],MATCH($A675,Prices[Key],0)),"Uncategorized"))</f>
        <v/>
      </c>
      <c r="P675" s="285" t="str">
        <f t="shared" si="102"/>
        <v/>
      </c>
      <c r="Q675" s="285" t="str">
        <f t="shared" si="103"/>
        <v/>
      </c>
    </row>
    <row r="676" spans="1:17" ht="15" customHeight="1" x14ac:dyDescent="0.2">
      <c r="A676" s="238" t="str">
        <f>IFERROR(INDEX('All Ticker P&amp;L'!$A$2:$A$1001,MATCH(ROWS($A$2:A676),'All Ticker P&amp;L'!$N$2:$N$1001,0)),"")</f>
        <v/>
      </c>
      <c r="B676" s="238" t="str">
        <f t="shared" si="95"/>
        <v/>
      </c>
      <c r="C676" s="238" t="str">
        <f t="shared" si="96"/>
        <v/>
      </c>
      <c r="D676" s="238" t="str">
        <f t="shared" si="97"/>
        <v/>
      </c>
      <c r="E676" s="259" t="str">
        <f>IF($A676="","",SUMIFS(Txn[Signed Units],Txn[Key],$A676))</f>
        <v/>
      </c>
      <c r="F676" s="281" t="str">
        <f>IF($A676="","",SUMIFS(Transactions!$N:$N,Transactions!$L:$L,$A676,Transactions!$U:$U,1))</f>
        <v/>
      </c>
      <c r="G676" s="282" t="str">
        <f>IF($A676="","",IFERROR(F676/SUMIFS(Transactions!$D:$D,Transactions!$L:$L,$A676,Transactions!$U:$U,1,Transactions!$A:$A,1),0))</f>
        <v/>
      </c>
      <c r="H676" s="281" t="str">
        <f>IF($A676="","",SUMIFS(Transactions!$O:$O,Transactions!$L:$L,$A676,Transactions!$U:$U,1))</f>
        <v/>
      </c>
      <c r="I676" s="282" t="str">
        <f>IF($A676="","",IFERROR(INDEX(Prices[Current Price],MATCH($A676,Prices[Key],0)),0))</f>
        <v/>
      </c>
      <c r="J676" s="283" t="str">
        <f>IF($A676="","",IFERROR(INDEX(Prices[FX to SGD],MATCH($A676,Prices[Key],0)),1))</f>
        <v/>
      </c>
      <c r="K676" s="281" t="str">
        <f t="shared" si="98"/>
        <v/>
      </c>
      <c r="L676" s="281" t="str">
        <f t="shared" si="99"/>
        <v/>
      </c>
      <c r="M676" s="281" t="str">
        <f t="shared" si="100"/>
        <v/>
      </c>
      <c r="N676" s="284" t="str">
        <f t="shared" si="101"/>
        <v/>
      </c>
      <c r="O676" t="str">
        <f>IF($A676="","",IFERROR(INDEX(Prices[Category],MATCH($A676,Prices[Key],0)),"Uncategorized"))</f>
        <v/>
      </c>
      <c r="P676" s="285" t="str">
        <f t="shared" si="102"/>
        <v/>
      </c>
      <c r="Q676" s="285" t="str">
        <f t="shared" si="103"/>
        <v/>
      </c>
    </row>
    <row r="677" spans="1:17" ht="15" customHeight="1" x14ac:dyDescent="0.2">
      <c r="A677" s="238" t="str">
        <f>IFERROR(INDEX('All Ticker P&amp;L'!$A$2:$A$1001,MATCH(ROWS($A$2:A677),'All Ticker P&amp;L'!$N$2:$N$1001,0)),"")</f>
        <v/>
      </c>
      <c r="B677" s="238" t="str">
        <f t="shared" si="95"/>
        <v/>
      </c>
      <c r="C677" s="238" t="str">
        <f t="shared" si="96"/>
        <v/>
      </c>
      <c r="D677" s="238" t="str">
        <f t="shared" si="97"/>
        <v/>
      </c>
      <c r="E677" s="259" t="str">
        <f>IF($A677="","",SUMIFS(Txn[Signed Units],Txn[Key],$A677))</f>
        <v/>
      </c>
      <c r="F677" s="281" t="str">
        <f>IF($A677="","",SUMIFS(Transactions!$N:$N,Transactions!$L:$L,$A677,Transactions!$U:$U,1))</f>
        <v/>
      </c>
      <c r="G677" s="282" t="str">
        <f>IF($A677="","",IFERROR(F677/SUMIFS(Transactions!$D:$D,Transactions!$L:$L,$A677,Transactions!$U:$U,1,Transactions!$A:$A,1),0))</f>
        <v/>
      </c>
      <c r="H677" s="281" t="str">
        <f>IF($A677="","",SUMIFS(Transactions!$O:$O,Transactions!$L:$L,$A677,Transactions!$U:$U,1))</f>
        <v/>
      </c>
      <c r="I677" s="282" t="str">
        <f>IF($A677="","",IFERROR(INDEX(Prices[Current Price],MATCH($A677,Prices[Key],0)),0))</f>
        <v/>
      </c>
      <c r="J677" s="283" t="str">
        <f>IF($A677="","",IFERROR(INDEX(Prices[FX to SGD],MATCH($A677,Prices[Key],0)),1))</f>
        <v/>
      </c>
      <c r="K677" s="281" t="str">
        <f t="shared" si="98"/>
        <v/>
      </c>
      <c r="L677" s="281" t="str">
        <f t="shared" si="99"/>
        <v/>
      </c>
      <c r="M677" s="281" t="str">
        <f t="shared" si="100"/>
        <v/>
      </c>
      <c r="N677" s="284" t="str">
        <f t="shared" si="101"/>
        <v/>
      </c>
      <c r="O677" t="str">
        <f>IF($A677="","",IFERROR(INDEX(Prices[Category],MATCH($A677,Prices[Key],0)),"Uncategorized"))</f>
        <v/>
      </c>
      <c r="P677" s="285" t="str">
        <f t="shared" si="102"/>
        <v/>
      </c>
      <c r="Q677" s="285" t="str">
        <f t="shared" si="103"/>
        <v/>
      </c>
    </row>
    <row r="678" spans="1:17" ht="15" customHeight="1" x14ac:dyDescent="0.2">
      <c r="A678" s="238" t="str">
        <f>IFERROR(INDEX('All Ticker P&amp;L'!$A$2:$A$1001,MATCH(ROWS($A$2:A678),'All Ticker P&amp;L'!$N$2:$N$1001,0)),"")</f>
        <v/>
      </c>
      <c r="B678" s="238" t="str">
        <f t="shared" si="95"/>
        <v/>
      </c>
      <c r="C678" s="238" t="str">
        <f t="shared" si="96"/>
        <v/>
      </c>
      <c r="D678" s="238" t="str">
        <f t="shared" si="97"/>
        <v/>
      </c>
      <c r="E678" s="259" t="str">
        <f>IF($A678="","",SUMIFS(Txn[Signed Units],Txn[Key],$A678))</f>
        <v/>
      </c>
      <c r="F678" s="281" t="str">
        <f>IF($A678="","",SUMIFS(Transactions!$N:$N,Transactions!$L:$L,$A678,Transactions!$U:$U,1))</f>
        <v/>
      </c>
      <c r="G678" s="282" t="str">
        <f>IF($A678="","",IFERROR(F678/SUMIFS(Transactions!$D:$D,Transactions!$L:$L,$A678,Transactions!$U:$U,1,Transactions!$A:$A,1),0))</f>
        <v/>
      </c>
      <c r="H678" s="281" t="str">
        <f>IF($A678="","",SUMIFS(Transactions!$O:$O,Transactions!$L:$L,$A678,Transactions!$U:$U,1))</f>
        <v/>
      </c>
      <c r="I678" s="282" t="str">
        <f>IF($A678="","",IFERROR(INDEX(Prices[Current Price],MATCH($A678,Prices[Key],0)),0))</f>
        <v/>
      </c>
      <c r="J678" s="283" t="str">
        <f>IF($A678="","",IFERROR(INDEX(Prices[FX to SGD],MATCH($A678,Prices[Key],0)),1))</f>
        <v/>
      </c>
      <c r="K678" s="281" t="str">
        <f t="shared" si="98"/>
        <v/>
      </c>
      <c r="L678" s="281" t="str">
        <f t="shared" si="99"/>
        <v/>
      </c>
      <c r="M678" s="281" t="str">
        <f t="shared" si="100"/>
        <v/>
      </c>
      <c r="N678" s="284" t="str">
        <f t="shared" si="101"/>
        <v/>
      </c>
      <c r="O678" t="str">
        <f>IF($A678="","",IFERROR(INDEX(Prices[Category],MATCH($A678,Prices[Key],0)),"Uncategorized"))</f>
        <v/>
      </c>
      <c r="P678" s="285" t="str">
        <f t="shared" si="102"/>
        <v/>
      </c>
      <c r="Q678" s="285" t="str">
        <f t="shared" si="103"/>
        <v/>
      </c>
    </row>
    <row r="679" spans="1:17" ht="15" customHeight="1" x14ac:dyDescent="0.2">
      <c r="A679" s="238" t="str">
        <f>IFERROR(INDEX('All Ticker P&amp;L'!$A$2:$A$1001,MATCH(ROWS($A$2:A679),'All Ticker P&amp;L'!$N$2:$N$1001,0)),"")</f>
        <v/>
      </c>
      <c r="B679" s="238" t="str">
        <f t="shared" si="95"/>
        <v/>
      </c>
      <c r="C679" s="238" t="str">
        <f t="shared" si="96"/>
        <v/>
      </c>
      <c r="D679" s="238" t="str">
        <f t="shared" si="97"/>
        <v/>
      </c>
      <c r="E679" s="259" t="str">
        <f>IF($A679="","",SUMIFS(Txn[Signed Units],Txn[Key],$A679))</f>
        <v/>
      </c>
      <c r="F679" s="281" t="str">
        <f>IF($A679="","",SUMIFS(Transactions!$N:$N,Transactions!$L:$L,$A679,Transactions!$U:$U,1))</f>
        <v/>
      </c>
      <c r="G679" s="282" t="str">
        <f>IF($A679="","",IFERROR(F679/SUMIFS(Transactions!$D:$D,Transactions!$L:$L,$A679,Transactions!$U:$U,1,Transactions!$A:$A,1),0))</f>
        <v/>
      </c>
      <c r="H679" s="281" t="str">
        <f>IF($A679="","",SUMIFS(Transactions!$O:$O,Transactions!$L:$L,$A679,Transactions!$U:$U,1))</f>
        <v/>
      </c>
      <c r="I679" s="282" t="str">
        <f>IF($A679="","",IFERROR(INDEX(Prices[Current Price],MATCH($A679,Prices[Key],0)),0))</f>
        <v/>
      </c>
      <c r="J679" s="283" t="str">
        <f>IF($A679="","",IFERROR(INDEX(Prices[FX to SGD],MATCH($A679,Prices[Key],0)),1))</f>
        <v/>
      </c>
      <c r="K679" s="281" t="str">
        <f t="shared" si="98"/>
        <v/>
      </c>
      <c r="L679" s="281" t="str">
        <f t="shared" si="99"/>
        <v/>
      </c>
      <c r="M679" s="281" t="str">
        <f t="shared" si="100"/>
        <v/>
      </c>
      <c r="N679" s="284" t="str">
        <f t="shared" si="101"/>
        <v/>
      </c>
      <c r="O679" t="str">
        <f>IF($A679="","",IFERROR(INDEX(Prices[Category],MATCH($A679,Prices[Key],0)),"Uncategorized"))</f>
        <v/>
      </c>
      <c r="P679" s="285" t="str">
        <f t="shared" si="102"/>
        <v/>
      </c>
      <c r="Q679" s="285" t="str">
        <f t="shared" si="103"/>
        <v/>
      </c>
    </row>
    <row r="680" spans="1:17" ht="15" customHeight="1" x14ac:dyDescent="0.2">
      <c r="A680" s="238" t="str">
        <f>IFERROR(INDEX('All Ticker P&amp;L'!$A$2:$A$1001,MATCH(ROWS($A$2:A680),'All Ticker P&amp;L'!$N$2:$N$1001,0)),"")</f>
        <v/>
      </c>
      <c r="B680" s="238" t="str">
        <f t="shared" si="95"/>
        <v/>
      </c>
      <c r="C680" s="238" t="str">
        <f t="shared" si="96"/>
        <v/>
      </c>
      <c r="D680" s="238" t="str">
        <f t="shared" si="97"/>
        <v/>
      </c>
      <c r="E680" s="259" t="str">
        <f>IF($A680="","",SUMIFS(Txn[Signed Units],Txn[Key],$A680))</f>
        <v/>
      </c>
      <c r="F680" s="281" t="str">
        <f>IF($A680="","",SUMIFS(Transactions!$N:$N,Transactions!$L:$L,$A680,Transactions!$U:$U,1))</f>
        <v/>
      </c>
      <c r="G680" s="282" t="str">
        <f>IF($A680="","",IFERROR(F680/SUMIFS(Transactions!$D:$D,Transactions!$L:$L,$A680,Transactions!$U:$U,1,Transactions!$A:$A,1),0))</f>
        <v/>
      </c>
      <c r="H680" s="281" t="str">
        <f>IF($A680="","",SUMIFS(Transactions!$O:$O,Transactions!$L:$L,$A680,Transactions!$U:$U,1))</f>
        <v/>
      </c>
      <c r="I680" s="282" t="str">
        <f>IF($A680="","",IFERROR(INDEX(Prices[Current Price],MATCH($A680,Prices[Key],0)),0))</f>
        <v/>
      </c>
      <c r="J680" s="283" t="str">
        <f>IF($A680="","",IFERROR(INDEX(Prices[FX to SGD],MATCH($A680,Prices[Key],0)),1))</f>
        <v/>
      </c>
      <c r="K680" s="281" t="str">
        <f t="shared" si="98"/>
        <v/>
      </c>
      <c r="L680" s="281" t="str">
        <f t="shared" si="99"/>
        <v/>
      </c>
      <c r="M680" s="281" t="str">
        <f t="shared" si="100"/>
        <v/>
      </c>
      <c r="N680" s="284" t="str">
        <f t="shared" si="101"/>
        <v/>
      </c>
      <c r="O680" t="str">
        <f>IF($A680="","",IFERROR(INDEX(Prices[Category],MATCH($A680,Prices[Key],0)),"Uncategorized"))</f>
        <v/>
      </c>
      <c r="P680" s="285" t="str">
        <f t="shared" si="102"/>
        <v/>
      </c>
      <c r="Q680" s="285" t="str">
        <f t="shared" si="103"/>
        <v/>
      </c>
    </row>
    <row r="681" spans="1:17" ht="15" customHeight="1" x14ac:dyDescent="0.2">
      <c r="A681" s="238" t="str">
        <f>IFERROR(INDEX('All Ticker P&amp;L'!$A$2:$A$1001,MATCH(ROWS($A$2:A681),'All Ticker P&amp;L'!$N$2:$N$1001,0)),"")</f>
        <v/>
      </c>
      <c r="B681" s="238" t="str">
        <f t="shared" si="95"/>
        <v/>
      </c>
      <c r="C681" s="238" t="str">
        <f t="shared" si="96"/>
        <v/>
      </c>
      <c r="D681" s="238" t="str">
        <f t="shared" si="97"/>
        <v/>
      </c>
      <c r="E681" s="259" t="str">
        <f>IF($A681="","",SUMIFS(Txn[Signed Units],Txn[Key],$A681))</f>
        <v/>
      </c>
      <c r="F681" s="281" t="str">
        <f>IF($A681="","",SUMIFS(Transactions!$N:$N,Transactions!$L:$L,$A681,Transactions!$U:$U,1))</f>
        <v/>
      </c>
      <c r="G681" s="282" t="str">
        <f>IF($A681="","",IFERROR(F681/SUMIFS(Transactions!$D:$D,Transactions!$L:$L,$A681,Transactions!$U:$U,1,Transactions!$A:$A,1),0))</f>
        <v/>
      </c>
      <c r="H681" s="281" t="str">
        <f>IF($A681="","",SUMIFS(Transactions!$O:$O,Transactions!$L:$L,$A681,Transactions!$U:$U,1))</f>
        <v/>
      </c>
      <c r="I681" s="282" t="str">
        <f>IF($A681="","",IFERROR(INDEX(Prices[Current Price],MATCH($A681,Prices[Key],0)),0))</f>
        <v/>
      </c>
      <c r="J681" s="283" t="str">
        <f>IF($A681="","",IFERROR(INDEX(Prices[FX to SGD],MATCH($A681,Prices[Key],0)),1))</f>
        <v/>
      </c>
      <c r="K681" s="281" t="str">
        <f t="shared" si="98"/>
        <v/>
      </c>
      <c r="L681" s="281" t="str">
        <f t="shared" si="99"/>
        <v/>
      </c>
      <c r="M681" s="281" t="str">
        <f t="shared" si="100"/>
        <v/>
      </c>
      <c r="N681" s="284" t="str">
        <f t="shared" si="101"/>
        <v/>
      </c>
      <c r="O681" t="str">
        <f>IF($A681="","",IFERROR(INDEX(Prices[Category],MATCH($A681,Prices[Key],0)),"Uncategorized"))</f>
        <v/>
      </c>
      <c r="P681" s="285" t="str">
        <f t="shared" si="102"/>
        <v/>
      </c>
      <c r="Q681" s="285" t="str">
        <f t="shared" si="103"/>
        <v/>
      </c>
    </row>
    <row r="682" spans="1:17" ht="15" customHeight="1" x14ac:dyDescent="0.2">
      <c r="A682" s="238" t="str">
        <f>IFERROR(INDEX('All Ticker P&amp;L'!$A$2:$A$1001,MATCH(ROWS($A$2:A682),'All Ticker P&amp;L'!$N$2:$N$1001,0)),"")</f>
        <v/>
      </c>
      <c r="B682" s="238" t="str">
        <f t="shared" si="95"/>
        <v/>
      </c>
      <c r="C682" s="238" t="str">
        <f t="shared" si="96"/>
        <v/>
      </c>
      <c r="D682" s="238" t="str">
        <f t="shared" si="97"/>
        <v/>
      </c>
      <c r="E682" s="259" t="str">
        <f>IF($A682="","",SUMIFS(Txn[Signed Units],Txn[Key],$A682))</f>
        <v/>
      </c>
      <c r="F682" s="281" t="str">
        <f>IF($A682="","",SUMIFS(Transactions!$N:$N,Transactions!$L:$L,$A682,Transactions!$U:$U,1))</f>
        <v/>
      </c>
      <c r="G682" s="282" t="str">
        <f>IF($A682="","",IFERROR(F682/SUMIFS(Transactions!$D:$D,Transactions!$L:$L,$A682,Transactions!$U:$U,1,Transactions!$A:$A,1),0))</f>
        <v/>
      </c>
      <c r="H682" s="281" t="str">
        <f>IF($A682="","",SUMIFS(Transactions!$O:$O,Transactions!$L:$L,$A682,Transactions!$U:$U,1))</f>
        <v/>
      </c>
      <c r="I682" s="282" t="str">
        <f>IF($A682="","",IFERROR(INDEX(Prices[Current Price],MATCH($A682,Prices[Key],0)),0))</f>
        <v/>
      </c>
      <c r="J682" s="283" t="str">
        <f>IF($A682="","",IFERROR(INDEX(Prices[FX to SGD],MATCH($A682,Prices[Key],0)),1))</f>
        <v/>
      </c>
      <c r="K682" s="281" t="str">
        <f t="shared" si="98"/>
        <v/>
      </c>
      <c r="L682" s="281" t="str">
        <f t="shared" si="99"/>
        <v/>
      </c>
      <c r="M682" s="281" t="str">
        <f t="shared" si="100"/>
        <v/>
      </c>
      <c r="N682" s="284" t="str">
        <f t="shared" si="101"/>
        <v/>
      </c>
      <c r="O682" t="str">
        <f>IF($A682="","",IFERROR(INDEX(Prices[Category],MATCH($A682,Prices[Key],0)),"Uncategorized"))</f>
        <v/>
      </c>
      <c r="P682" s="285" t="str">
        <f t="shared" si="102"/>
        <v/>
      </c>
      <c r="Q682" s="285" t="str">
        <f t="shared" si="103"/>
        <v/>
      </c>
    </row>
    <row r="683" spans="1:17" ht="15" customHeight="1" x14ac:dyDescent="0.2">
      <c r="A683" s="238" t="str">
        <f>IFERROR(INDEX('All Ticker P&amp;L'!$A$2:$A$1001,MATCH(ROWS($A$2:A683),'All Ticker P&amp;L'!$N$2:$N$1001,0)),"")</f>
        <v/>
      </c>
      <c r="B683" s="238" t="str">
        <f t="shared" si="95"/>
        <v/>
      </c>
      <c r="C683" s="238" t="str">
        <f t="shared" si="96"/>
        <v/>
      </c>
      <c r="D683" s="238" t="str">
        <f t="shared" si="97"/>
        <v/>
      </c>
      <c r="E683" s="259" t="str">
        <f>IF($A683="","",SUMIFS(Txn[Signed Units],Txn[Key],$A683))</f>
        <v/>
      </c>
      <c r="F683" s="281" t="str">
        <f>IF($A683="","",SUMIFS(Transactions!$N:$N,Transactions!$L:$L,$A683,Transactions!$U:$U,1))</f>
        <v/>
      </c>
      <c r="G683" s="282" t="str">
        <f>IF($A683="","",IFERROR(F683/SUMIFS(Transactions!$D:$D,Transactions!$L:$L,$A683,Transactions!$U:$U,1,Transactions!$A:$A,1),0))</f>
        <v/>
      </c>
      <c r="H683" s="281" t="str">
        <f>IF($A683="","",SUMIFS(Transactions!$O:$O,Transactions!$L:$L,$A683,Transactions!$U:$U,1))</f>
        <v/>
      </c>
      <c r="I683" s="282" t="str">
        <f>IF($A683="","",IFERROR(INDEX(Prices[Current Price],MATCH($A683,Prices[Key],0)),0))</f>
        <v/>
      </c>
      <c r="J683" s="283" t="str">
        <f>IF($A683="","",IFERROR(INDEX(Prices[FX to SGD],MATCH($A683,Prices[Key],0)),1))</f>
        <v/>
      </c>
      <c r="K683" s="281" t="str">
        <f t="shared" si="98"/>
        <v/>
      </c>
      <c r="L683" s="281" t="str">
        <f t="shared" si="99"/>
        <v/>
      </c>
      <c r="M683" s="281" t="str">
        <f t="shared" si="100"/>
        <v/>
      </c>
      <c r="N683" s="284" t="str">
        <f t="shared" si="101"/>
        <v/>
      </c>
      <c r="O683" t="str">
        <f>IF($A683="","",IFERROR(INDEX(Prices[Category],MATCH($A683,Prices[Key],0)),"Uncategorized"))</f>
        <v/>
      </c>
      <c r="P683" s="285" t="str">
        <f t="shared" si="102"/>
        <v/>
      </c>
      <c r="Q683" s="285" t="str">
        <f t="shared" si="103"/>
        <v/>
      </c>
    </row>
    <row r="684" spans="1:17" ht="15" customHeight="1" x14ac:dyDescent="0.2">
      <c r="A684" s="238" t="str">
        <f>IFERROR(INDEX('All Ticker P&amp;L'!$A$2:$A$1001,MATCH(ROWS($A$2:A684),'All Ticker P&amp;L'!$N$2:$N$1001,0)),"")</f>
        <v/>
      </c>
      <c r="B684" s="238" t="str">
        <f t="shared" si="95"/>
        <v/>
      </c>
      <c r="C684" s="238" t="str">
        <f t="shared" si="96"/>
        <v/>
      </c>
      <c r="D684" s="238" t="str">
        <f t="shared" si="97"/>
        <v/>
      </c>
      <c r="E684" s="259" t="str">
        <f>IF($A684="","",SUMIFS(Txn[Signed Units],Txn[Key],$A684))</f>
        <v/>
      </c>
      <c r="F684" s="281" t="str">
        <f>IF($A684="","",SUMIFS(Transactions!$N:$N,Transactions!$L:$L,$A684,Transactions!$U:$U,1))</f>
        <v/>
      </c>
      <c r="G684" s="282" t="str">
        <f>IF($A684="","",IFERROR(F684/SUMIFS(Transactions!$D:$D,Transactions!$L:$L,$A684,Transactions!$U:$U,1,Transactions!$A:$A,1),0))</f>
        <v/>
      </c>
      <c r="H684" s="281" t="str">
        <f>IF($A684="","",SUMIFS(Transactions!$O:$O,Transactions!$L:$L,$A684,Transactions!$U:$U,1))</f>
        <v/>
      </c>
      <c r="I684" s="282" t="str">
        <f>IF($A684="","",IFERROR(INDEX(Prices[Current Price],MATCH($A684,Prices[Key],0)),0))</f>
        <v/>
      </c>
      <c r="J684" s="283" t="str">
        <f>IF($A684="","",IFERROR(INDEX(Prices[FX to SGD],MATCH($A684,Prices[Key],0)),1))</f>
        <v/>
      </c>
      <c r="K684" s="281" t="str">
        <f t="shared" si="98"/>
        <v/>
      </c>
      <c r="L684" s="281" t="str">
        <f t="shared" si="99"/>
        <v/>
      </c>
      <c r="M684" s="281" t="str">
        <f t="shared" si="100"/>
        <v/>
      </c>
      <c r="N684" s="284" t="str">
        <f t="shared" si="101"/>
        <v/>
      </c>
      <c r="O684" t="str">
        <f>IF($A684="","",IFERROR(INDEX(Prices[Category],MATCH($A684,Prices[Key],0)),"Uncategorized"))</f>
        <v/>
      </c>
      <c r="P684" s="285" t="str">
        <f t="shared" si="102"/>
        <v/>
      </c>
      <c r="Q684" s="285" t="str">
        <f t="shared" si="103"/>
        <v/>
      </c>
    </row>
    <row r="685" spans="1:17" ht="15" customHeight="1" x14ac:dyDescent="0.2">
      <c r="A685" s="238" t="str">
        <f>IFERROR(INDEX('All Ticker P&amp;L'!$A$2:$A$1001,MATCH(ROWS($A$2:A685),'All Ticker P&amp;L'!$N$2:$N$1001,0)),"")</f>
        <v/>
      </c>
      <c r="B685" s="238" t="str">
        <f t="shared" si="95"/>
        <v/>
      </c>
      <c r="C685" s="238" t="str">
        <f t="shared" si="96"/>
        <v/>
      </c>
      <c r="D685" s="238" t="str">
        <f t="shared" si="97"/>
        <v/>
      </c>
      <c r="E685" s="259" t="str">
        <f>IF($A685="","",SUMIFS(Txn[Signed Units],Txn[Key],$A685))</f>
        <v/>
      </c>
      <c r="F685" s="281" t="str">
        <f>IF($A685="","",SUMIFS(Transactions!$N:$N,Transactions!$L:$L,$A685,Transactions!$U:$U,1))</f>
        <v/>
      </c>
      <c r="G685" s="282" t="str">
        <f>IF($A685="","",IFERROR(F685/SUMIFS(Transactions!$D:$D,Transactions!$L:$L,$A685,Transactions!$U:$U,1,Transactions!$A:$A,1),0))</f>
        <v/>
      </c>
      <c r="H685" s="281" t="str">
        <f>IF($A685="","",SUMIFS(Transactions!$O:$O,Transactions!$L:$L,$A685,Transactions!$U:$U,1))</f>
        <v/>
      </c>
      <c r="I685" s="282" t="str">
        <f>IF($A685="","",IFERROR(INDEX(Prices[Current Price],MATCH($A685,Prices[Key],0)),0))</f>
        <v/>
      </c>
      <c r="J685" s="283" t="str">
        <f>IF($A685="","",IFERROR(INDEX(Prices[FX to SGD],MATCH($A685,Prices[Key],0)),1))</f>
        <v/>
      </c>
      <c r="K685" s="281" t="str">
        <f t="shared" si="98"/>
        <v/>
      </c>
      <c r="L685" s="281" t="str">
        <f t="shared" si="99"/>
        <v/>
      </c>
      <c r="M685" s="281" t="str">
        <f t="shared" si="100"/>
        <v/>
      </c>
      <c r="N685" s="284" t="str">
        <f t="shared" si="101"/>
        <v/>
      </c>
      <c r="O685" t="str">
        <f>IF($A685="","",IFERROR(INDEX(Prices[Category],MATCH($A685,Prices[Key],0)),"Uncategorized"))</f>
        <v/>
      </c>
      <c r="P685" s="285" t="str">
        <f t="shared" si="102"/>
        <v/>
      </c>
      <c r="Q685" s="285" t="str">
        <f t="shared" si="103"/>
        <v/>
      </c>
    </row>
    <row r="686" spans="1:17" ht="15" customHeight="1" x14ac:dyDescent="0.2">
      <c r="A686" s="238" t="str">
        <f>IFERROR(INDEX('All Ticker P&amp;L'!$A$2:$A$1001,MATCH(ROWS($A$2:A686),'All Ticker P&amp;L'!$N$2:$N$1001,0)),"")</f>
        <v/>
      </c>
      <c r="B686" s="238" t="str">
        <f t="shared" si="95"/>
        <v/>
      </c>
      <c r="C686" s="238" t="str">
        <f t="shared" si="96"/>
        <v/>
      </c>
      <c r="D686" s="238" t="str">
        <f t="shared" si="97"/>
        <v/>
      </c>
      <c r="E686" s="259" t="str">
        <f>IF($A686="","",SUMIFS(Txn[Signed Units],Txn[Key],$A686))</f>
        <v/>
      </c>
      <c r="F686" s="281" t="str">
        <f>IF($A686="","",SUMIFS(Transactions!$N:$N,Transactions!$L:$L,$A686,Transactions!$U:$U,1))</f>
        <v/>
      </c>
      <c r="G686" s="282" t="str">
        <f>IF($A686="","",IFERROR(F686/SUMIFS(Transactions!$D:$D,Transactions!$L:$L,$A686,Transactions!$U:$U,1,Transactions!$A:$A,1),0))</f>
        <v/>
      </c>
      <c r="H686" s="281" t="str">
        <f>IF($A686="","",SUMIFS(Transactions!$O:$O,Transactions!$L:$L,$A686,Transactions!$U:$U,1))</f>
        <v/>
      </c>
      <c r="I686" s="282" t="str">
        <f>IF($A686="","",IFERROR(INDEX(Prices[Current Price],MATCH($A686,Prices[Key],0)),0))</f>
        <v/>
      </c>
      <c r="J686" s="283" t="str">
        <f>IF($A686="","",IFERROR(INDEX(Prices[FX to SGD],MATCH($A686,Prices[Key],0)),1))</f>
        <v/>
      </c>
      <c r="K686" s="281" t="str">
        <f t="shared" si="98"/>
        <v/>
      </c>
      <c r="L686" s="281" t="str">
        <f t="shared" si="99"/>
        <v/>
      </c>
      <c r="M686" s="281" t="str">
        <f t="shared" si="100"/>
        <v/>
      </c>
      <c r="N686" s="284" t="str">
        <f t="shared" si="101"/>
        <v/>
      </c>
      <c r="O686" t="str">
        <f>IF($A686="","",IFERROR(INDEX(Prices[Category],MATCH($A686,Prices[Key],0)),"Uncategorized"))</f>
        <v/>
      </c>
      <c r="P686" s="285" t="str">
        <f t="shared" si="102"/>
        <v/>
      </c>
      <c r="Q686" s="285" t="str">
        <f t="shared" si="103"/>
        <v/>
      </c>
    </row>
    <row r="687" spans="1:17" ht="15" customHeight="1" x14ac:dyDescent="0.2">
      <c r="A687" s="238" t="str">
        <f>IFERROR(INDEX('All Ticker P&amp;L'!$A$2:$A$1001,MATCH(ROWS($A$2:A687),'All Ticker P&amp;L'!$N$2:$N$1001,0)),"")</f>
        <v/>
      </c>
      <c r="B687" s="238" t="str">
        <f t="shared" si="95"/>
        <v/>
      </c>
      <c r="C687" s="238" t="str">
        <f t="shared" si="96"/>
        <v/>
      </c>
      <c r="D687" s="238" t="str">
        <f t="shared" si="97"/>
        <v/>
      </c>
      <c r="E687" s="259" t="str">
        <f>IF($A687="","",SUMIFS(Txn[Signed Units],Txn[Key],$A687))</f>
        <v/>
      </c>
      <c r="F687" s="281" t="str">
        <f>IF($A687="","",SUMIFS(Transactions!$N:$N,Transactions!$L:$L,$A687,Transactions!$U:$U,1))</f>
        <v/>
      </c>
      <c r="G687" s="282" t="str">
        <f>IF($A687="","",IFERROR(F687/SUMIFS(Transactions!$D:$D,Transactions!$L:$L,$A687,Transactions!$U:$U,1,Transactions!$A:$A,1),0))</f>
        <v/>
      </c>
      <c r="H687" s="281" t="str">
        <f>IF($A687="","",SUMIFS(Transactions!$O:$O,Transactions!$L:$L,$A687,Transactions!$U:$U,1))</f>
        <v/>
      </c>
      <c r="I687" s="282" t="str">
        <f>IF($A687="","",IFERROR(INDEX(Prices[Current Price],MATCH($A687,Prices[Key],0)),0))</f>
        <v/>
      </c>
      <c r="J687" s="283" t="str">
        <f>IF($A687="","",IFERROR(INDEX(Prices[FX to SGD],MATCH($A687,Prices[Key],0)),1))</f>
        <v/>
      </c>
      <c r="K687" s="281" t="str">
        <f t="shared" si="98"/>
        <v/>
      </c>
      <c r="L687" s="281" t="str">
        <f t="shared" si="99"/>
        <v/>
      </c>
      <c r="M687" s="281" t="str">
        <f t="shared" si="100"/>
        <v/>
      </c>
      <c r="N687" s="284" t="str">
        <f t="shared" si="101"/>
        <v/>
      </c>
      <c r="O687" t="str">
        <f>IF($A687="","",IFERROR(INDEX(Prices[Category],MATCH($A687,Prices[Key],0)),"Uncategorized"))</f>
        <v/>
      </c>
      <c r="P687" s="285" t="str">
        <f t="shared" si="102"/>
        <v/>
      </c>
      <c r="Q687" s="285" t="str">
        <f t="shared" si="103"/>
        <v/>
      </c>
    </row>
    <row r="688" spans="1:17" ht="15" customHeight="1" x14ac:dyDescent="0.2">
      <c r="A688" s="238" t="str">
        <f>IFERROR(INDEX('All Ticker P&amp;L'!$A$2:$A$1001,MATCH(ROWS($A$2:A688),'All Ticker P&amp;L'!$N$2:$N$1001,0)),"")</f>
        <v/>
      </c>
      <c r="B688" s="238" t="str">
        <f t="shared" si="95"/>
        <v/>
      </c>
      <c r="C688" s="238" t="str">
        <f t="shared" si="96"/>
        <v/>
      </c>
      <c r="D688" s="238" t="str">
        <f t="shared" si="97"/>
        <v/>
      </c>
      <c r="E688" s="259" t="str">
        <f>IF($A688="","",SUMIFS(Txn[Signed Units],Txn[Key],$A688))</f>
        <v/>
      </c>
      <c r="F688" s="281" t="str">
        <f>IF($A688="","",SUMIFS(Transactions!$N:$N,Transactions!$L:$L,$A688,Transactions!$U:$U,1))</f>
        <v/>
      </c>
      <c r="G688" s="282" t="str">
        <f>IF($A688="","",IFERROR(F688/SUMIFS(Transactions!$D:$D,Transactions!$L:$L,$A688,Transactions!$U:$U,1,Transactions!$A:$A,1),0))</f>
        <v/>
      </c>
      <c r="H688" s="281" t="str">
        <f>IF($A688="","",SUMIFS(Transactions!$O:$O,Transactions!$L:$L,$A688,Transactions!$U:$U,1))</f>
        <v/>
      </c>
      <c r="I688" s="282" t="str">
        <f>IF($A688="","",IFERROR(INDEX(Prices[Current Price],MATCH($A688,Prices[Key],0)),0))</f>
        <v/>
      </c>
      <c r="J688" s="283" t="str">
        <f>IF($A688="","",IFERROR(INDEX(Prices[FX to SGD],MATCH($A688,Prices[Key],0)),1))</f>
        <v/>
      </c>
      <c r="K688" s="281" t="str">
        <f t="shared" si="98"/>
        <v/>
      </c>
      <c r="L688" s="281" t="str">
        <f t="shared" si="99"/>
        <v/>
      </c>
      <c r="M688" s="281" t="str">
        <f t="shared" si="100"/>
        <v/>
      </c>
      <c r="N688" s="284" t="str">
        <f t="shared" si="101"/>
        <v/>
      </c>
      <c r="O688" t="str">
        <f>IF($A688="","",IFERROR(INDEX(Prices[Category],MATCH($A688,Prices[Key],0)),"Uncategorized"))</f>
        <v/>
      </c>
      <c r="P688" s="285" t="str">
        <f t="shared" si="102"/>
        <v/>
      </c>
      <c r="Q688" s="285" t="str">
        <f t="shared" si="103"/>
        <v/>
      </c>
    </row>
    <row r="689" spans="1:17" ht="15" customHeight="1" x14ac:dyDescent="0.2">
      <c r="A689" s="238" t="str">
        <f>IFERROR(INDEX('All Ticker P&amp;L'!$A$2:$A$1001,MATCH(ROWS($A$2:A689),'All Ticker P&amp;L'!$N$2:$N$1001,0)),"")</f>
        <v/>
      </c>
      <c r="B689" s="238" t="str">
        <f t="shared" si="95"/>
        <v/>
      </c>
      <c r="C689" s="238" t="str">
        <f t="shared" si="96"/>
        <v/>
      </c>
      <c r="D689" s="238" t="str">
        <f t="shared" si="97"/>
        <v/>
      </c>
      <c r="E689" s="259" t="str">
        <f>IF($A689="","",SUMIFS(Txn[Signed Units],Txn[Key],$A689))</f>
        <v/>
      </c>
      <c r="F689" s="281" t="str">
        <f>IF($A689="","",SUMIFS(Transactions!$N:$N,Transactions!$L:$L,$A689,Transactions!$U:$U,1))</f>
        <v/>
      </c>
      <c r="G689" s="282" t="str">
        <f>IF($A689="","",IFERROR(F689/SUMIFS(Transactions!$D:$D,Transactions!$L:$L,$A689,Transactions!$U:$U,1,Transactions!$A:$A,1),0))</f>
        <v/>
      </c>
      <c r="H689" s="281" t="str">
        <f>IF($A689="","",SUMIFS(Transactions!$O:$O,Transactions!$L:$L,$A689,Transactions!$U:$U,1))</f>
        <v/>
      </c>
      <c r="I689" s="282" t="str">
        <f>IF($A689="","",IFERROR(INDEX(Prices[Current Price],MATCH($A689,Prices[Key],0)),0))</f>
        <v/>
      </c>
      <c r="J689" s="283" t="str">
        <f>IF($A689="","",IFERROR(INDEX(Prices[FX to SGD],MATCH($A689,Prices[Key],0)),1))</f>
        <v/>
      </c>
      <c r="K689" s="281" t="str">
        <f t="shared" si="98"/>
        <v/>
      </c>
      <c r="L689" s="281" t="str">
        <f t="shared" si="99"/>
        <v/>
      </c>
      <c r="M689" s="281" t="str">
        <f t="shared" si="100"/>
        <v/>
      </c>
      <c r="N689" s="284" t="str">
        <f t="shared" si="101"/>
        <v/>
      </c>
      <c r="O689" t="str">
        <f>IF($A689="","",IFERROR(INDEX(Prices[Category],MATCH($A689,Prices[Key],0)),"Uncategorized"))</f>
        <v/>
      </c>
      <c r="P689" s="285" t="str">
        <f t="shared" si="102"/>
        <v/>
      </c>
      <c r="Q689" s="285" t="str">
        <f t="shared" si="103"/>
        <v/>
      </c>
    </row>
    <row r="690" spans="1:17" ht="15" customHeight="1" x14ac:dyDescent="0.2">
      <c r="A690" s="238" t="str">
        <f>IFERROR(INDEX('All Ticker P&amp;L'!$A$2:$A$1001,MATCH(ROWS($A$2:A690),'All Ticker P&amp;L'!$N$2:$N$1001,0)),"")</f>
        <v/>
      </c>
      <c r="B690" s="238" t="str">
        <f t="shared" si="95"/>
        <v/>
      </c>
      <c r="C690" s="238" t="str">
        <f t="shared" si="96"/>
        <v/>
      </c>
      <c r="D690" s="238" t="str">
        <f t="shared" si="97"/>
        <v/>
      </c>
      <c r="E690" s="259" t="str">
        <f>IF($A690="","",SUMIFS(Txn[Signed Units],Txn[Key],$A690))</f>
        <v/>
      </c>
      <c r="F690" s="281" t="str">
        <f>IF($A690="","",SUMIFS(Transactions!$N:$N,Transactions!$L:$L,$A690,Transactions!$U:$U,1))</f>
        <v/>
      </c>
      <c r="G690" s="282" t="str">
        <f>IF($A690="","",IFERROR(F690/SUMIFS(Transactions!$D:$D,Transactions!$L:$L,$A690,Transactions!$U:$U,1,Transactions!$A:$A,1),0))</f>
        <v/>
      </c>
      <c r="H690" s="281" t="str">
        <f>IF($A690="","",SUMIFS(Transactions!$O:$O,Transactions!$L:$L,$A690,Transactions!$U:$U,1))</f>
        <v/>
      </c>
      <c r="I690" s="282" t="str">
        <f>IF($A690="","",IFERROR(INDEX(Prices[Current Price],MATCH($A690,Prices[Key],0)),0))</f>
        <v/>
      </c>
      <c r="J690" s="283" t="str">
        <f>IF($A690="","",IFERROR(INDEX(Prices[FX to SGD],MATCH($A690,Prices[Key],0)),1))</f>
        <v/>
      </c>
      <c r="K690" s="281" t="str">
        <f t="shared" si="98"/>
        <v/>
      </c>
      <c r="L690" s="281" t="str">
        <f t="shared" si="99"/>
        <v/>
      </c>
      <c r="M690" s="281" t="str">
        <f t="shared" si="100"/>
        <v/>
      </c>
      <c r="N690" s="284" t="str">
        <f t="shared" si="101"/>
        <v/>
      </c>
      <c r="O690" t="str">
        <f>IF($A690="","",IFERROR(INDEX(Prices[Category],MATCH($A690,Prices[Key],0)),"Uncategorized"))</f>
        <v/>
      </c>
      <c r="P690" s="285" t="str">
        <f t="shared" si="102"/>
        <v/>
      </c>
      <c r="Q690" s="285" t="str">
        <f t="shared" si="103"/>
        <v/>
      </c>
    </row>
    <row r="691" spans="1:17" ht="15" customHeight="1" x14ac:dyDescent="0.2">
      <c r="A691" s="238" t="str">
        <f>IFERROR(INDEX('All Ticker P&amp;L'!$A$2:$A$1001,MATCH(ROWS($A$2:A691),'All Ticker P&amp;L'!$N$2:$N$1001,0)),"")</f>
        <v/>
      </c>
      <c r="B691" s="238" t="str">
        <f t="shared" si="95"/>
        <v/>
      </c>
      <c r="C691" s="238" t="str">
        <f t="shared" si="96"/>
        <v/>
      </c>
      <c r="D691" s="238" t="str">
        <f t="shared" si="97"/>
        <v/>
      </c>
      <c r="E691" s="259" t="str">
        <f>IF($A691="","",SUMIFS(Txn[Signed Units],Txn[Key],$A691))</f>
        <v/>
      </c>
      <c r="F691" s="281" t="str">
        <f>IF($A691="","",SUMIFS(Transactions!$N:$N,Transactions!$L:$L,$A691,Transactions!$U:$U,1))</f>
        <v/>
      </c>
      <c r="G691" s="282" t="str">
        <f>IF($A691="","",IFERROR(F691/SUMIFS(Transactions!$D:$D,Transactions!$L:$L,$A691,Transactions!$U:$U,1,Transactions!$A:$A,1),0))</f>
        <v/>
      </c>
      <c r="H691" s="281" t="str">
        <f>IF($A691="","",SUMIFS(Transactions!$O:$O,Transactions!$L:$L,$A691,Transactions!$U:$U,1))</f>
        <v/>
      </c>
      <c r="I691" s="282" t="str">
        <f>IF($A691="","",IFERROR(INDEX(Prices[Current Price],MATCH($A691,Prices[Key],0)),0))</f>
        <v/>
      </c>
      <c r="J691" s="283" t="str">
        <f>IF($A691="","",IFERROR(INDEX(Prices[FX to SGD],MATCH($A691,Prices[Key],0)),1))</f>
        <v/>
      </c>
      <c r="K691" s="281" t="str">
        <f t="shared" si="98"/>
        <v/>
      </c>
      <c r="L691" s="281" t="str">
        <f t="shared" si="99"/>
        <v/>
      </c>
      <c r="M691" s="281" t="str">
        <f t="shared" si="100"/>
        <v/>
      </c>
      <c r="N691" s="284" t="str">
        <f t="shared" si="101"/>
        <v/>
      </c>
      <c r="O691" t="str">
        <f>IF($A691="","",IFERROR(INDEX(Prices[Category],MATCH($A691,Prices[Key],0)),"Uncategorized"))</f>
        <v/>
      </c>
      <c r="P691" s="285" t="str">
        <f t="shared" si="102"/>
        <v/>
      </c>
      <c r="Q691" s="285" t="str">
        <f t="shared" si="103"/>
        <v/>
      </c>
    </row>
    <row r="692" spans="1:17" ht="15" customHeight="1" x14ac:dyDescent="0.2">
      <c r="A692" s="238" t="str">
        <f>IFERROR(INDEX('All Ticker P&amp;L'!$A$2:$A$1001,MATCH(ROWS($A$2:A692),'All Ticker P&amp;L'!$N$2:$N$1001,0)),"")</f>
        <v/>
      </c>
      <c r="B692" s="238" t="str">
        <f t="shared" si="95"/>
        <v/>
      </c>
      <c r="C692" s="238" t="str">
        <f t="shared" si="96"/>
        <v/>
      </c>
      <c r="D692" s="238" t="str">
        <f t="shared" si="97"/>
        <v/>
      </c>
      <c r="E692" s="259" t="str">
        <f>IF($A692="","",SUMIFS(Txn[Signed Units],Txn[Key],$A692))</f>
        <v/>
      </c>
      <c r="F692" s="281" t="str">
        <f>IF($A692="","",SUMIFS(Transactions!$N:$N,Transactions!$L:$L,$A692,Transactions!$U:$U,1))</f>
        <v/>
      </c>
      <c r="G692" s="282" t="str">
        <f>IF($A692="","",IFERROR(F692/SUMIFS(Transactions!$D:$D,Transactions!$L:$L,$A692,Transactions!$U:$U,1,Transactions!$A:$A,1),0))</f>
        <v/>
      </c>
      <c r="H692" s="281" t="str">
        <f>IF($A692="","",SUMIFS(Transactions!$O:$O,Transactions!$L:$L,$A692,Transactions!$U:$U,1))</f>
        <v/>
      </c>
      <c r="I692" s="282" t="str">
        <f>IF($A692="","",IFERROR(INDEX(Prices[Current Price],MATCH($A692,Prices[Key],0)),0))</f>
        <v/>
      </c>
      <c r="J692" s="283" t="str">
        <f>IF($A692="","",IFERROR(INDEX(Prices[FX to SGD],MATCH($A692,Prices[Key],0)),1))</f>
        <v/>
      </c>
      <c r="K692" s="281" t="str">
        <f t="shared" si="98"/>
        <v/>
      </c>
      <c r="L692" s="281" t="str">
        <f t="shared" si="99"/>
        <v/>
      </c>
      <c r="M692" s="281" t="str">
        <f t="shared" si="100"/>
        <v/>
      </c>
      <c r="N692" s="284" t="str">
        <f t="shared" si="101"/>
        <v/>
      </c>
      <c r="O692" t="str">
        <f>IF($A692="","",IFERROR(INDEX(Prices[Category],MATCH($A692,Prices[Key],0)),"Uncategorized"))</f>
        <v/>
      </c>
      <c r="P692" s="285" t="str">
        <f t="shared" si="102"/>
        <v/>
      </c>
      <c r="Q692" s="285" t="str">
        <f t="shared" si="103"/>
        <v/>
      </c>
    </row>
    <row r="693" spans="1:17" ht="15" customHeight="1" x14ac:dyDescent="0.2">
      <c r="A693" s="238" t="str">
        <f>IFERROR(INDEX('All Ticker P&amp;L'!$A$2:$A$1001,MATCH(ROWS($A$2:A693),'All Ticker P&amp;L'!$N$2:$N$1001,0)),"")</f>
        <v/>
      </c>
      <c r="B693" s="238" t="str">
        <f t="shared" si="95"/>
        <v/>
      </c>
      <c r="C693" s="238" t="str">
        <f t="shared" si="96"/>
        <v/>
      </c>
      <c r="D693" s="238" t="str">
        <f t="shared" si="97"/>
        <v/>
      </c>
      <c r="E693" s="259" t="str">
        <f>IF($A693="","",SUMIFS(Txn[Signed Units],Txn[Key],$A693))</f>
        <v/>
      </c>
      <c r="F693" s="281" t="str">
        <f>IF($A693="","",SUMIFS(Transactions!$N:$N,Transactions!$L:$L,$A693,Transactions!$U:$U,1))</f>
        <v/>
      </c>
      <c r="G693" s="282" t="str">
        <f>IF($A693="","",IFERROR(F693/SUMIFS(Transactions!$D:$D,Transactions!$L:$L,$A693,Transactions!$U:$U,1,Transactions!$A:$A,1),0))</f>
        <v/>
      </c>
      <c r="H693" s="281" t="str">
        <f>IF($A693="","",SUMIFS(Transactions!$O:$O,Transactions!$L:$L,$A693,Transactions!$U:$U,1))</f>
        <v/>
      </c>
      <c r="I693" s="282" t="str">
        <f>IF($A693="","",IFERROR(INDEX(Prices[Current Price],MATCH($A693,Prices[Key],0)),0))</f>
        <v/>
      </c>
      <c r="J693" s="283" t="str">
        <f>IF($A693="","",IFERROR(INDEX(Prices[FX to SGD],MATCH($A693,Prices[Key],0)),1))</f>
        <v/>
      </c>
      <c r="K693" s="281" t="str">
        <f t="shared" si="98"/>
        <v/>
      </c>
      <c r="L693" s="281" t="str">
        <f t="shared" si="99"/>
        <v/>
      </c>
      <c r="M693" s="281" t="str">
        <f t="shared" si="100"/>
        <v/>
      </c>
      <c r="N693" s="284" t="str">
        <f t="shared" si="101"/>
        <v/>
      </c>
      <c r="O693" t="str">
        <f>IF($A693="","",IFERROR(INDEX(Prices[Category],MATCH($A693,Prices[Key],0)),"Uncategorized"))</f>
        <v/>
      </c>
      <c r="P693" s="285" t="str">
        <f t="shared" si="102"/>
        <v/>
      </c>
      <c r="Q693" s="285" t="str">
        <f t="shared" si="103"/>
        <v/>
      </c>
    </row>
    <row r="694" spans="1:17" ht="15" customHeight="1" x14ac:dyDescent="0.2">
      <c r="A694" s="238" t="str">
        <f>IFERROR(INDEX('All Ticker P&amp;L'!$A$2:$A$1001,MATCH(ROWS($A$2:A694),'All Ticker P&amp;L'!$N$2:$N$1001,0)),"")</f>
        <v/>
      </c>
      <c r="B694" s="238" t="str">
        <f t="shared" si="95"/>
        <v/>
      </c>
      <c r="C694" s="238" t="str">
        <f t="shared" si="96"/>
        <v/>
      </c>
      <c r="D694" s="238" t="str">
        <f t="shared" si="97"/>
        <v/>
      </c>
      <c r="E694" s="259" t="str">
        <f>IF($A694="","",SUMIFS(Txn[Signed Units],Txn[Key],$A694))</f>
        <v/>
      </c>
      <c r="F694" s="281" t="str">
        <f>IF($A694="","",SUMIFS(Transactions!$N:$N,Transactions!$L:$L,$A694,Transactions!$U:$U,1))</f>
        <v/>
      </c>
      <c r="G694" s="282" t="str">
        <f>IF($A694="","",IFERROR(F694/SUMIFS(Transactions!$D:$D,Transactions!$L:$L,$A694,Transactions!$U:$U,1,Transactions!$A:$A,1),0))</f>
        <v/>
      </c>
      <c r="H694" s="281" t="str">
        <f>IF($A694="","",SUMIFS(Transactions!$O:$O,Transactions!$L:$L,$A694,Transactions!$U:$U,1))</f>
        <v/>
      </c>
      <c r="I694" s="282" t="str">
        <f>IF($A694="","",IFERROR(INDEX(Prices[Current Price],MATCH($A694,Prices[Key],0)),0))</f>
        <v/>
      </c>
      <c r="J694" s="283" t="str">
        <f>IF($A694="","",IFERROR(INDEX(Prices[FX to SGD],MATCH($A694,Prices[Key],0)),1))</f>
        <v/>
      </c>
      <c r="K694" s="281" t="str">
        <f t="shared" si="98"/>
        <v/>
      </c>
      <c r="L694" s="281" t="str">
        <f t="shared" si="99"/>
        <v/>
      </c>
      <c r="M694" s="281" t="str">
        <f t="shared" si="100"/>
        <v/>
      </c>
      <c r="N694" s="284" t="str">
        <f t="shared" si="101"/>
        <v/>
      </c>
      <c r="O694" t="str">
        <f>IF($A694="","",IFERROR(INDEX(Prices[Category],MATCH($A694,Prices[Key],0)),"Uncategorized"))</f>
        <v/>
      </c>
      <c r="P694" s="285" t="str">
        <f t="shared" si="102"/>
        <v/>
      </c>
      <c r="Q694" s="285" t="str">
        <f t="shared" si="103"/>
        <v/>
      </c>
    </row>
    <row r="695" spans="1:17" ht="15" customHeight="1" x14ac:dyDescent="0.2">
      <c r="A695" s="238" t="str">
        <f>IFERROR(INDEX('All Ticker P&amp;L'!$A$2:$A$1001,MATCH(ROWS($A$2:A695),'All Ticker P&amp;L'!$N$2:$N$1001,0)),"")</f>
        <v/>
      </c>
      <c r="B695" s="238" t="str">
        <f t="shared" si="95"/>
        <v/>
      </c>
      <c r="C695" s="238" t="str">
        <f t="shared" si="96"/>
        <v/>
      </c>
      <c r="D695" s="238" t="str">
        <f t="shared" si="97"/>
        <v/>
      </c>
      <c r="E695" s="259" t="str">
        <f>IF($A695="","",SUMIFS(Txn[Signed Units],Txn[Key],$A695))</f>
        <v/>
      </c>
      <c r="F695" s="281" t="str">
        <f>IF($A695="","",SUMIFS(Transactions!$N:$N,Transactions!$L:$L,$A695,Transactions!$U:$U,1))</f>
        <v/>
      </c>
      <c r="G695" s="282" t="str">
        <f>IF($A695="","",IFERROR(F695/SUMIFS(Transactions!$D:$D,Transactions!$L:$L,$A695,Transactions!$U:$U,1,Transactions!$A:$A,1),0))</f>
        <v/>
      </c>
      <c r="H695" s="281" t="str">
        <f>IF($A695="","",SUMIFS(Transactions!$O:$O,Transactions!$L:$L,$A695,Transactions!$U:$U,1))</f>
        <v/>
      </c>
      <c r="I695" s="282" t="str">
        <f>IF($A695="","",IFERROR(INDEX(Prices[Current Price],MATCH($A695,Prices[Key],0)),0))</f>
        <v/>
      </c>
      <c r="J695" s="283" t="str">
        <f>IF($A695="","",IFERROR(INDEX(Prices[FX to SGD],MATCH($A695,Prices[Key],0)),1))</f>
        <v/>
      </c>
      <c r="K695" s="281" t="str">
        <f t="shared" si="98"/>
        <v/>
      </c>
      <c r="L695" s="281" t="str">
        <f t="shared" si="99"/>
        <v/>
      </c>
      <c r="M695" s="281" t="str">
        <f t="shared" si="100"/>
        <v/>
      </c>
      <c r="N695" s="284" t="str">
        <f t="shared" si="101"/>
        <v/>
      </c>
      <c r="O695" t="str">
        <f>IF($A695="","",IFERROR(INDEX(Prices[Category],MATCH($A695,Prices[Key],0)),"Uncategorized"))</f>
        <v/>
      </c>
      <c r="P695" s="285" t="str">
        <f t="shared" si="102"/>
        <v/>
      </c>
      <c r="Q695" s="285" t="str">
        <f t="shared" si="103"/>
        <v/>
      </c>
    </row>
    <row r="696" spans="1:17" ht="15" customHeight="1" x14ac:dyDescent="0.2">
      <c r="A696" s="238" t="str">
        <f>IFERROR(INDEX('All Ticker P&amp;L'!$A$2:$A$1001,MATCH(ROWS($A$2:A696),'All Ticker P&amp;L'!$N$2:$N$1001,0)),"")</f>
        <v/>
      </c>
      <c r="B696" s="238" t="str">
        <f t="shared" si="95"/>
        <v/>
      </c>
      <c r="C696" s="238" t="str">
        <f t="shared" si="96"/>
        <v/>
      </c>
      <c r="D696" s="238" t="str">
        <f t="shared" si="97"/>
        <v/>
      </c>
      <c r="E696" s="259" t="str">
        <f>IF($A696="","",SUMIFS(Txn[Signed Units],Txn[Key],$A696))</f>
        <v/>
      </c>
      <c r="F696" s="281" t="str">
        <f>IF($A696="","",SUMIFS(Transactions!$N:$N,Transactions!$L:$L,$A696,Transactions!$U:$U,1))</f>
        <v/>
      </c>
      <c r="G696" s="282" t="str">
        <f>IF($A696="","",IFERROR(F696/SUMIFS(Transactions!$D:$D,Transactions!$L:$L,$A696,Transactions!$U:$U,1,Transactions!$A:$A,1),0))</f>
        <v/>
      </c>
      <c r="H696" s="281" t="str">
        <f>IF($A696="","",SUMIFS(Transactions!$O:$O,Transactions!$L:$L,$A696,Transactions!$U:$U,1))</f>
        <v/>
      </c>
      <c r="I696" s="282" t="str">
        <f>IF($A696="","",IFERROR(INDEX(Prices[Current Price],MATCH($A696,Prices[Key],0)),0))</f>
        <v/>
      </c>
      <c r="J696" s="283" t="str">
        <f>IF($A696="","",IFERROR(INDEX(Prices[FX to SGD],MATCH($A696,Prices[Key],0)),1))</f>
        <v/>
      </c>
      <c r="K696" s="281" t="str">
        <f t="shared" si="98"/>
        <v/>
      </c>
      <c r="L696" s="281" t="str">
        <f t="shared" si="99"/>
        <v/>
      </c>
      <c r="M696" s="281" t="str">
        <f t="shared" si="100"/>
        <v/>
      </c>
      <c r="N696" s="284" t="str">
        <f t="shared" si="101"/>
        <v/>
      </c>
      <c r="O696" t="str">
        <f>IF($A696="","",IFERROR(INDEX(Prices[Category],MATCH($A696,Prices[Key],0)),"Uncategorized"))</f>
        <v/>
      </c>
      <c r="P696" s="285" t="str">
        <f t="shared" si="102"/>
        <v/>
      </c>
      <c r="Q696" s="285" t="str">
        <f t="shared" si="103"/>
        <v/>
      </c>
    </row>
    <row r="697" spans="1:17" ht="15" customHeight="1" x14ac:dyDescent="0.2">
      <c r="A697" s="238" t="str">
        <f>IFERROR(INDEX('All Ticker P&amp;L'!$A$2:$A$1001,MATCH(ROWS($A$2:A697),'All Ticker P&amp;L'!$N$2:$N$1001,0)),"")</f>
        <v/>
      </c>
      <c r="B697" s="238" t="str">
        <f t="shared" si="95"/>
        <v/>
      </c>
      <c r="C697" s="238" t="str">
        <f t="shared" si="96"/>
        <v/>
      </c>
      <c r="D697" s="238" t="str">
        <f t="shared" si="97"/>
        <v/>
      </c>
      <c r="E697" s="259" t="str">
        <f>IF($A697="","",SUMIFS(Txn[Signed Units],Txn[Key],$A697))</f>
        <v/>
      </c>
      <c r="F697" s="281" t="str">
        <f>IF($A697="","",SUMIFS(Transactions!$N:$N,Transactions!$L:$L,$A697,Transactions!$U:$U,1))</f>
        <v/>
      </c>
      <c r="G697" s="282" t="str">
        <f>IF($A697="","",IFERROR(F697/SUMIFS(Transactions!$D:$D,Transactions!$L:$L,$A697,Transactions!$U:$U,1,Transactions!$A:$A,1),0))</f>
        <v/>
      </c>
      <c r="H697" s="281" t="str">
        <f>IF($A697="","",SUMIFS(Transactions!$O:$O,Transactions!$L:$L,$A697,Transactions!$U:$U,1))</f>
        <v/>
      </c>
      <c r="I697" s="282" t="str">
        <f>IF($A697="","",IFERROR(INDEX(Prices[Current Price],MATCH($A697,Prices[Key],0)),0))</f>
        <v/>
      </c>
      <c r="J697" s="283" t="str">
        <f>IF($A697="","",IFERROR(INDEX(Prices[FX to SGD],MATCH($A697,Prices[Key],0)),1))</f>
        <v/>
      </c>
      <c r="K697" s="281" t="str">
        <f t="shared" si="98"/>
        <v/>
      </c>
      <c r="L697" s="281" t="str">
        <f t="shared" si="99"/>
        <v/>
      </c>
      <c r="M697" s="281" t="str">
        <f t="shared" si="100"/>
        <v/>
      </c>
      <c r="N697" s="284" t="str">
        <f t="shared" si="101"/>
        <v/>
      </c>
      <c r="O697" t="str">
        <f>IF($A697="","",IFERROR(INDEX(Prices[Category],MATCH($A697,Prices[Key],0)),"Uncategorized"))</f>
        <v/>
      </c>
      <c r="P697" s="285" t="str">
        <f t="shared" si="102"/>
        <v/>
      </c>
      <c r="Q697" s="285" t="str">
        <f t="shared" si="103"/>
        <v/>
      </c>
    </row>
    <row r="698" spans="1:17" ht="15" customHeight="1" x14ac:dyDescent="0.2">
      <c r="A698" s="238" t="str">
        <f>IFERROR(INDEX('All Ticker P&amp;L'!$A$2:$A$1001,MATCH(ROWS($A$2:A698),'All Ticker P&amp;L'!$N$2:$N$1001,0)),"")</f>
        <v/>
      </c>
      <c r="B698" s="238" t="str">
        <f t="shared" si="95"/>
        <v/>
      </c>
      <c r="C698" s="238" t="str">
        <f t="shared" si="96"/>
        <v/>
      </c>
      <c r="D698" s="238" t="str">
        <f t="shared" si="97"/>
        <v/>
      </c>
      <c r="E698" s="259" t="str">
        <f>IF($A698="","",SUMIFS(Txn[Signed Units],Txn[Key],$A698))</f>
        <v/>
      </c>
      <c r="F698" s="281" t="str">
        <f>IF($A698="","",SUMIFS(Transactions!$N:$N,Transactions!$L:$L,$A698,Transactions!$U:$U,1))</f>
        <v/>
      </c>
      <c r="G698" s="282" t="str">
        <f>IF($A698="","",IFERROR(F698/SUMIFS(Transactions!$D:$D,Transactions!$L:$L,$A698,Transactions!$U:$U,1,Transactions!$A:$A,1),0))</f>
        <v/>
      </c>
      <c r="H698" s="281" t="str">
        <f>IF($A698="","",SUMIFS(Transactions!$O:$O,Transactions!$L:$L,$A698,Transactions!$U:$U,1))</f>
        <v/>
      </c>
      <c r="I698" s="282" t="str">
        <f>IF($A698="","",IFERROR(INDEX(Prices[Current Price],MATCH($A698,Prices[Key],0)),0))</f>
        <v/>
      </c>
      <c r="J698" s="283" t="str">
        <f>IF($A698="","",IFERROR(INDEX(Prices[FX to SGD],MATCH($A698,Prices[Key],0)),1))</f>
        <v/>
      </c>
      <c r="K698" s="281" t="str">
        <f t="shared" si="98"/>
        <v/>
      </c>
      <c r="L698" s="281" t="str">
        <f t="shared" si="99"/>
        <v/>
      </c>
      <c r="M698" s="281" t="str">
        <f t="shared" si="100"/>
        <v/>
      </c>
      <c r="N698" s="284" t="str">
        <f t="shared" si="101"/>
        <v/>
      </c>
      <c r="O698" t="str">
        <f>IF($A698="","",IFERROR(INDEX(Prices[Category],MATCH($A698,Prices[Key],0)),"Uncategorized"))</f>
        <v/>
      </c>
      <c r="P698" s="285" t="str">
        <f t="shared" si="102"/>
        <v/>
      </c>
      <c r="Q698" s="285" t="str">
        <f t="shared" si="103"/>
        <v/>
      </c>
    </row>
    <row r="699" spans="1:17" ht="15" customHeight="1" x14ac:dyDescent="0.2">
      <c r="A699" s="238" t="str">
        <f>IFERROR(INDEX('All Ticker P&amp;L'!$A$2:$A$1001,MATCH(ROWS($A$2:A699),'All Ticker P&amp;L'!$N$2:$N$1001,0)),"")</f>
        <v/>
      </c>
      <c r="B699" s="238" t="str">
        <f t="shared" si="95"/>
        <v/>
      </c>
      <c r="C699" s="238" t="str">
        <f t="shared" si="96"/>
        <v/>
      </c>
      <c r="D699" s="238" t="str">
        <f t="shared" si="97"/>
        <v/>
      </c>
      <c r="E699" s="259" t="str">
        <f>IF($A699="","",SUMIFS(Txn[Signed Units],Txn[Key],$A699))</f>
        <v/>
      </c>
      <c r="F699" s="281" t="str">
        <f>IF($A699="","",SUMIFS(Transactions!$N:$N,Transactions!$L:$L,$A699,Transactions!$U:$U,1))</f>
        <v/>
      </c>
      <c r="G699" s="282" t="str">
        <f>IF($A699="","",IFERROR(F699/SUMIFS(Transactions!$D:$D,Transactions!$L:$L,$A699,Transactions!$U:$U,1,Transactions!$A:$A,1),0))</f>
        <v/>
      </c>
      <c r="H699" s="281" t="str">
        <f>IF($A699="","",SUMIFS(Transactions!$O:$O,Transactions!$L:$L,$A699,Transactions!$U:$U,1))</f>
        <v/>
      </c>
      <c r="I699" s="282" t="str">
        <f>IF($A699="","",IFERROR(INDEX(Prices[Current Price],MATCH($A699,Prices[Key],0)),0))</f>
        <v/>
      </c>
      <c r="J699" s="283" t="str">
        <f>IF($A699="","",IFERROR(INDEX(Prices[FX to SGD],MATCH($A699,Prices[Key],0)),1))</f>
        <v/>
      </c>
      <c r="K699" s="281" t="str">
        <f t="shared" si="98"/>
        <v/>
      </c>
      <c r="L699" s="281" t="str">
        <f t="shared" si="99"/>
        <v/>
      </c>
      <c r="M699" s="281" t="str">
        <f t="shared" si="100"/>
        <v/>
      </c>
      <c r="N699" s="284" t="str">
        <f t="shared" si="101"/>
        <v/>
      </c>
      <c r="O699" t="str">
        <f>IF($A699="","",IFERROR(INDEX(Prices[Category],MATCH($A699,Prices[Key],0)),"Uncategorized"))</f>
        <v/>
      </c>
      <c r="P699" s="285" t="str">
        <f t="shared" si="102"/>
        <v/>
      </c>
      <c r="Q699" s="285" t="str">
        <f t="shared" si="103"/>
        <v/>
      </c>
    </row>
    <row r="700" spans="1:17" ht="15" customHeight="1" x14ac:dyDescent="0.2">
      <c r="A700" s="238" t="str">
        <f>IFERROR(INDEX('All Ticker P&amp;L'!$A$2:$A$1001,MATCH(ROWS($A$2:A700),'All Ticker P&amp;L'!$N$2:$N$1001,0)),"")</f>
        <v/>
      </c>
      <c r="B700" s="238" t="str">
        <f t="shared" si="95"/>
        <v/>
      </c>
      <c r="C700" s="238" t="str">
        <f t="shared" si="96"/>
        <v/>
      </c>
      <c r="D700" s="238" t="str">
        <f t="shared" si="97"/>
        <v/>
      </c>
      <c r="E700" s="259" t="str">
        <f>IF($A700="","",SUMIFS(Txn[Signed Units],Txn[Key],$A700))</f>
        <v/>
      </c>
      <c r="F700" s="281" t="str">
        <f>IF($A700="","",SUMIFS(Transactions!$N:$N,Transactions!$L:$L,$A700,Transactions!$U:$U,1))</f>
        <v/>
      </c>
      <c r="G700" s="282" t="str">
        <f>IF($A700="","",IFERROR(F700/SUMIFS(Transactions!$D:$D,Transactions!$L:$L,$A700,Transactions!$U:$U,1,Transactions!$A:$A,1),0))</f>
        <v/>
      </c>
      <c r="H700" s="281" t="str">
        <f>IF($A700="","",SUMIFS(Transactions!$O:$O,Transactions!$L:$L,$A700,Transactions!$U:$U,1))</f>
        <v/>
      </c>
      <c r="I700" s="282" t="str">
        <f>IF($A700="","",IFERROR(INDEX(Prices[Current Price],MATCH($A700,Prices[Key],0)),0))</f>
        <v/>
      </c>
      <c r="J700" s="283" t="str">
        <f>IF($A700="","",IFERROR(INDEX(Prices[FX to SGD],MATCH($A700,Prices[Key],0)),1))</f>
        <v/>
      </c>
      <c r="K700" s="281" t="str">
        <f t="shared" si="98"/>
        <v/>
      </c>
      <c r="L700" s="281" t="str">
        <f t="shared" si="99"/>
        <v/>
      </c>
      <c r="M700" s="281" t="str">
        <f t="shared" si="100"/>
        <v/>
      </c>
      <c r="N700" s="284" t="str">
        <f t="shared" si="101"/>
        <v/>
      </c>
      <c r="O700" t="str">
        <f>IF($A700="","",IFERROR(INDEX(Prices[Category],MATCH($A700,Prices[Key],0)),"Uncategorized"))</f>
        <v/>
      </c>
      <c r="P700" s="285" t="str">
        <f t="shared" si="102"/>
        <v/>
      </c>
      <c r="Q700" s="285" t="str">
        <f t="shared" si="103"/>
        <v/>
      </c>
    </row>
    <row r="701" spans="1:17" ht="15" customHeight="1" x14ac:dyDescent="0.2">
      <c r="A701" s="238" t="str">
        <f>IFERROR(INDEX('All Ticker P&amp;L'!$A$2:$A$1001,MATCH(ROWS($A$2:A701),'All Ticker P&amp;L'!$N$2:$N$1001,0)),"")</f>
        <v/>
      </c>
      <c r="B701" s="238" t="str">
        <f t="shared" si="95"/>
        <v/>
      </c>
      <c r="C701" s="238" t="str">
        <f t="shared" si="96"/>
        <v/>
      </c>
      <c r="D701" s="238" t="str">
        <f t="shared" si="97"/>
        <v/>
      </c>
      <c r="E701" s="259" t="str">
        <f>IF($A701="","",SUMIFS(Txn[Signed Units],Txn[Key],$A701))</f>
        <v/>
      </c>
      <c r="F701" s="281" t="str">
        <f>IF($A701="","",SUMIFS(Transactions!$N:$N,Transactions!$L:$L,$A701,Transactions!$U:$U,1))</f>
        <v/>
      </c>
      <c r="G701" s="282" t="str">
        <f>IF($A701="","",IFERROR(F701/SUMIFS(Transactions!$D:$D,Transactions!$L:$L,$A701,Transactions!$U:$U,1,Transactions!$A:$A,1),0))</f>
        <v/>
      </c>
      <c r="H701" s="281" t="str">
        <f>IF($A701="","",SUMIFS(Transactions!$O:$O,Transactions!$L:$L,$A701,Transactions!$U:$U,1))</f>
        <v/>
      </c>
      <c r="I701" s="282" t="str">
        <f>IF($A701="","",IFERROR(INDEX(Prices[Current Price],MATCH($A701,Prices[Key],0)),0))</f>
        <v/>
      </c>
      <c r="J701" s="283" t="str">
        <f>IF($A701="","",IFERROR(INDEX(Prices[FX to SGD],MATCH($A701,Prices[Key],0)),1))</f>
        <v/>
      </c>
      <c r="K701" s="281" t="str">
        <f t="shared" si="98"/>
        <v/>
      </c>
      <c r="L701" s="281" t="str">
        <f t="shared" si="99"/>
        <v/>
      </c>
      <c r="M701" s="281" t="str">
        <f t="shared" si="100"/>
        <v/>
      </c>
      <c r="N701" s="284" t="str">
        <f t="shared" si="101"/>
        <v/>
      </c>
      <c r="O701" t="str">
        <f>IF($A701="","",IFERROR(INDEX(Prices[Category],MATCH($A701,Prices[Key],0)),"Uncategorized"))</f>
        <v/>
      </c>
      <c r="P701" s="285" t="str">
        <f t="shared" si="102"/>
        <v/>
      </c>
      <c r="Q701" s="285" t="str">
        <f t="shared" si="103"/>
        <v/>
      </c>
    </row>
    <row r="702" spans="1:17" ht="15" customHeight="1" x14ac:dyDescent="0.2">
      <c r="A702" s="238" t="str">
        <f>IFERROR(INDEX('All Ticker P&amp;L'!$A$2:$A$1001,MATCH(ROWS($A$2:A702),'All Ticker P&amp;L'!$N$2:$N$1001,0)),"")</f>
        <v/>
      </c>
      <c r="B702" s="238" t="str">
        <f t="shared" si="95"/>
        <v/>
      </c>
      <c r="C702" s="238" t="str">
        <f t="shared" si="96"/>
        <v/>
      </c>
      <c r="D702" s="238" t="str">
        <f t="shared" si="97"/>
        <v/>
      </c>
      <c r="E702" s="259" t="str">
        <f>IF($A702="","",SUMIFS(Txn[Signed Units],Txn[Key],$A702))</f>
        <v/>
      </c>
      <c r="F702" s="281" t="str">
        <f>IF($A702="","",SUMIFS(Transactions!$N:$N,Transactions!$L:$L,$A702,Transactions!$U:$U,1))</f>
        <v/>
      </c>
      <c r="G702" s="282" t="str">
        <f>IF($A702="","",IFERROR(F702/SUMIFS(Transactions!$D:$D,Transactions!$L:$L,$A702,Transactions!$U:$U,1,Transactions!$A:$A,1),0))</f>
        <v/>
      </c>
      <c r="H702" s="281" t="str">
        <f>IF($A702="","",SUMIFS(Transactions!$O:$O,Transactions!$L:$L,$A702,Transactions!$U:$U,1))</f>
        <v/>
      </c>
      <c r="I702" s="282" t="str">
        <f>IF($A702="","",IFERROR(INDEX(Prices[Current Price],MATCH($A702,Prices[Key],0)),0))</f>
        <v/>
      </c>
      <c r="J702" s="283" t="str">
        <f>IF($A702="","",IFERROR(INDEX(Prices[FX to SGD],MATCH($A702,Prices[Key],0)),1))</f>
        <v/>
      </c>
      <c r="K702" s="281" t="str">
        <f t="shared" si="98"/>
        <v/>
      </c>
      <c r="L702" s="281" t="str">
        <f t="shared" si="99"/>
        <v/>
      </c>
      <c r="M702" s="281" t="str">
        <f t="shared" si="100"/>
        <v/>
      </c>
      <c r="N702" s="284" t="str">
        <f t="shared" si="101"/>
        <v/>
      </c>
      <c r="O702" t="str">
        <f>IF($A702="","",IFERROR(INDEX(Prices[Category],MATCH($A702,Prices[Key],0)),"Uncategorized"))</f>
        <v/>
      </c>
      <c r="P702" s="285" t="str">
        <f t="shared" si="102"/>
        <v/>
      </c>
      <c r="Q702" s="285" t="str">
        <f t="shared" si="103"/>
        <v/>
      </c>
    </row>
    <row r="703" spans="1:17" ht="15" customHeight="1" x14ac:dyDescent="0.2">
      <c r="A703" s="238" t="str">
        <f>IFERROR(INDEX('All Ticker P&amp;L'!$A$2:$A$1001,MATCH(ROWS($A$2:A703),'All Ticker P&amp;L'!$N$2:$N$1001,0)),"")</f>
        <v/>
      </c>
      <c r="B703" s="238" t="str">
        <f t="shared" si="95"/>
        <v/>
      </c>
      <c r="C703" s="238" t="str">
        <f t="shared" si="96"/>
        <v/>
      </c>
      <c r="D703" s="238" t="str">
        <f t="shared" si="97"/>
        <v/>
      </c>
      <c r="E703" s="259" t="str">
        <f>IF($A703="","",SUMIFS(Txn[Signed Units],Txn[Key],$A703))</f>
        <v/>
      </c>
      <c r="F703" s="281" t="str">
        <f>IF($A703="","",SUMIFS(Transactions!$N:$N,Transactions!$L:$L,$A703,Transactions!$U:$U,1))</f>
        <v/>
      </c>
      <c r="G703" s="282" t="str">
        <f>IF($A703="","",IFERROR(F703/SUMIFS(Transactions!$D:$D,Transactions!$L:$L,$A703,Transactions!$U:$U,1,Transactions!$A:$A,1),0))</f>
        <v/>
      </c>
      <c r="H703" s="281" t="str">
        <f>IF($A703="","",SUMIFS(Transactions!$O:$O,Transactions!$L:$L,$A703,Transactions!$U:$U,1))</f>
        <v/>
      </c>
      <c r="I703" s="282" t="str">
        <f>IF($A703="","",IFERROR(INDEX(Prices[Current Price],MATCH($A703,Prices[Key],0)),0))</f>
        <v/>
      </c>
      <c r="J703" s="283" t="str">
        <f>IF($A703="","",IFERROR(INDEX(Prices[FX to SGD],MATCH($A703,Prices[Key],0)),1))</f>
        <v/>
      </c>
      <c r="K703" s="281" t="str">
        <f t="shared" si="98"/>
        <v/>
      </c>
      <c r="L703" s="281" t="str">
        <f t="shared" si="99"/>
        <v/>
      </c>
      <c r="M703" s="281" t="str">
        <f t="shared" si="100"/>
        <v/>
      </c>
      <c r="N703" s="284" t="str">
        <f t="shared" si="101"/>
        <v/>
      </c>
      <c r="O703" t="str">
        <f>IF($A703="","",IFERROR(INDEX(Prices[Category],MATCH($A703,Prices[Key],0)),"Uncategorized"))</f>
        <v/>
      </c>
      <c r="P703" s="285" t="str">
        <f t="shared" si="102"/>
        <v/>
      </c>
      <c r="Q703" s="285" t="str">
        <f t="shared" si="103"/>
        <v/>
      </c>
    </row>
    <row r="704" spans="1:17" ht="15" customHeight="1" x14ac:dyDescent="0.2">
      <c r="A704" s="238" t="str">
        <f>IFERROR(INDEX('All Ticker P&amp;L'!$A$2:$A$1001,MATCH(ROWS($A$2:A704),'All Ticker P&amp;L'!$N$2:$N$1001,0)),"")</f>
        <v/>
      </c>
      <c r="B704" s="238" t="str">
        <f t="shared" si="95"/>
        <v/>
      </c>
      <c r="C704" s="238" t="str">
        <f t="shared" si="96"/>
        <v/>
      </c>
      <c r="D704" s="238" t="str">
        <f t="shared" si="97"/>
        <v/>
      </c>
      <c r="E704" s="259" t="str">
        <f>IF($A704="","",SUMIFS(Txn[Signed Units],Txn[Key],$A704))</f>
        <v/>
      </c>
      <c r="F704" s="281" t="str">
        <f>IF($A704="","",SUMIFS(Transactions!$N:$N,Transactions!$L:$L,$A704,Transactions!$U:$U,1))</f>
        <v/>
      </c>
      <c r="G704" s="282" t="str">
        <f>IF($A704="","",IFERROR(F704/SUMIFS(Transactions!$D:$D,Transactions!$L:$L,$A704,Transactions!$U:$U,1,Transactions!$A:$A,1),0))</f>
        <v/>
      </c>
      <c r="H704" s="281" t="str">
        <f>IF($A704="","",SUMIFS(Transactions!$O:$O,Transactions!$L:$L,$A704,Transactions!$U:$U,1))</f>
        <v/>
      </c>
      <c r="I704" s="282" t="str">
        <f>IF($A704="","",IFERROR(INDEX(Prices[Current Price],MATCH($A704,Prices[Key],0)),0))</f>
        <v/>
      </c>
      <c r="J704" s="283" t="str">
        <f>IF($A704="","",IFERROR(INDEX(Prices[FX to SGD],MATCH($A704,Prices[Key],0)),1))</f>
        <v/>
      </c>
      <c r="K704" s="281" t="str">
        <f t="shared" si="98"/>
        <v/>
      </c>
      <c r="L704" s="281" t="str">
        <f t="shared" si="99"/>
        <v/>
      </c>
      <c r="M704" s="281" t="str">
        <f t="shared" si="100"/>
        <v/>
      </c>
      <c r="N704" s="284" t="str">
        <f t="shared" si="101"/>
        <v/>
      </c>
      <c r="O704" t="str">
        <f>IF($A704="","",IFERROR(INDEX(Prices[Category],MATCH($A704,Prices[Key],0)),"Uncategorized"))</f>
        <v/>
      </c>
      <c r="P704" s="285" t="str">
        <f t="shared" si="102"/>
        <v/>
      </c>
      <c r="Q704" s="285" t="str">
        <f t="shared" si="103"/>
        <v/>
      </c>
    </row>
    <row r="705" spans="1:17" ht="15" customHeight="1" x14ac:dyDescent="0.2">
      <c r="A705" s="238" t="str">
        <f>IFERROR(INDEX('All Ticker P&amp;L'!$A$2:$A$1001,MATCH(ROWS($A$2:A705),'All Ticker P&amp;L'!$N$2:$N$1001,0)),"")</f>
        <v/>
      </c>
      <c r="B705" s="238" t="str">
        <f t="shared" si="95"/>
        <v/>
      </c>
      <c r="C705" s="238" t="str">
        <f t="shared" si="96"/>
        <v/>
      </c>
      <c r="D705" s="238" t="str">
        <f t="shared" si="97"/>
        <v/>
      </c>
      <c r="E705" s="259" t="str">
        <f>IF($A705="","",SUMIFS(Txn[Signed Units],Txn[Key],$A705))</f>
        <v/>
      </c>
      <c r="F705" s="281" t="str">
        <f>IF($A705="","",SUMIFS(Transactions!$N:$N,Transactions!$L:$L,$A705,Transactions!$U:$U,1))</f>
        <v/>
      </c>
      <c r="G705" s="282" t="str">
        <f>IF($A705="","",IFERROR(F705/SUMIFS(Transactions!$D:$D,Transactions!$L:$L,$A705,Transactions!$U:$U,1,Transactions!$A:$A,1),0))</f>
        <v/>
      </c>
      <c r="H705" s="281" t="str">
        <f>IF($A705="","",SUMIFS(Transactions!$O:$O,Transactions!$L:$L,$A705,Transactions!$U:$U,1))</f>
        <v/>
      </c>
      <c r="I705" s="282" t="str">
        <f>IF($A705="","",IFERROR(INDEX(Prices[Current Price],MATCH($A705,Prices[Key],0)),0))</f>
        <v/>
      </c>
      <c r="J705" s="283" t="str">
        <f>IF($A705="","",IFERROR(INDEX(Prices[FX to SGD],MATCH($A705,Prices[Key],0)),1))</f>
        <v/>
      </c>
      <c r="K705" s="281" t="str">
        <f t="shared" si="98"/>
        <v/>
      </c>
      <c r="L705" s="281" t="str">
        <f t="shared" si="99"/>
        <v/>
      </c>
      <c r="M705" s="281" t="str">
        <f t="shared" si="100"/>
        <v/>
      </c>
      <c r="N705" s="284" t="str">
        <f t="shared" si="101"/>
        <v/>
      </c>
      <c r="O705" t="str">
        <f>IF($A705="","",IFERROR(INDEX(Prices[Category],MATCH($A705,Prices[Key],0)),"Uncategorized"))</f>
        <v/>
      </c>
      <c r="P705" s="285" t="str">
        <f t="shared" si="102"/>
        <v/>
      </c>
      <c r="Q705" s="285" t="str">
        <f t="shared" si="103"/>
        <v/>
      </c>
    </row>
    <row r="706" spans="1:17" ht="15" customHeight="1" x14ac:dyDescent="0.2">
      <c r="A706" s="238" t="str">
        <f>IFERROR(INDEX('All Ticker P&amp;L'!$A$2:$A$1001,MATCH(ROWS($A$2:A706),'All Ticker P&amp;L'!$N$2:$N$1001,0)),"")</f>
        <v/>
      </c>
      <c r="B706" s="238" t="str">
        <f t="shared" ref="B706:B769" si="104">IF($A706="","",LEFT($A706,FIND(":",$A706)-1))</f>
        <v/>
      </c>
      <c r="C706" s="238" t="str">
        <f t="shared" ref="C706:C769" si="105">IF($A706="","",MID($A706,FIND(":",$A706)+1,FIND(":",$A706,FIND(":",$A706)+1)-FIND(":",$A706)-1))</f>
        <v/>
      </c>
      <c r="D706" s="238" t="str">
        <f t="shared" ref="D706:D769" si="106">IF($A706="","",RIGHT($A706,LEN($A706)-FIND(":",$A706,FIND(":",$A706)+1)))</f>
        <v/>
      </c>
      <c r="E706" s="259" t="str">
        <f>IF($A706="","",SUMIFS(Txn[Signed Units],Txn[Key],$A706))</f>
        <v/>
      </c>
      <c r="F706" s="281" t="str">
        <f>IF($A706="","",SUMIFS(Transactions!$N:$N,Transactions!$L:$L,$A706,Transactions!$U:$U,1))</f>
        <v/>
      </c>
      <c r="G706" s="282" t="str">
        <f>IF($A706="","",IFERROR(F706/SUMIFS(Transactions!$D:$D,Transactions!$L:$L,$A706,Transactions!$U:$U,1,Transactions!$A:$A,1),0))</f>
        <v/>
      </c>
      <c r="H706" s="281" t="str">
        <f>IF($A706="","",SUMIFS(Transactions!$O:$O,Transactions!$L:$L,$A706,Transactions!$U:$U,1))</f>
        <v/>
      </c>
      <c r="I706" s="282" t="str">
        <f>IF($A706="","",IFERROR(INDEX(Prices[Current Price],MATCH($A706,Prices[Key],0)),0))</f>
        <v/>
      </c>
      <c r="J706" s="283" t="str">
        <f>IF($A706="","",IFERROR(INDEX(Prices[FX to SGD],MATCH($A706,Prices[Key],0)),1))</f>
        <v/>
      </c>
      <c r="K706" s="281" t="str">
        <f t="shared" ref="K706:K769" si="107">IF($A706="","",E706*I706)</f>
        <v/>
      </c>
      <c r="L706" s="281" t="str">
        <f t="shared" ref="L706:L769" si="108">IF($A706="","",K706+H706-F706)</f>
        <v/>
      </c>
      <c r="M706" s="281" t="str">
        <f t="shared" ref="M706:M769" si="109">IF($A706="","",L706*J706)</f>
        <v/>
      </c>
      <c r="N706" s="284" t="str">
        <f t="shared" ref="N706:N769" si="110">IF($A706="","",IFERROR(L706/F706,0))</f>
        <v/>
      </c>
      <c r="O706" t="str">
        <f>IF($A706="","",IFERROR(INDEX(Prices[Category],MATCH($A706,Prices[Key],0)),"Uncategorized"))</f>
        <v/>
      </c>
      <c r="P706" s="285" t="str">
        <f t="shared" ref="P706:P769" si="111">IF($A706="","",$K706*$J706)</f>
        <v/>
      </c>
      <c r="Q706" s="285" t="str">
        <f t="shared" ref="Q706:Q769" si="112">IF($A706="","",$M706)</f>
        <v/>
      </c>
    </row>
    <row r="707" spans="1:17" ht="15" customHeight="1" x14ac:dyDescent="0.2">
      <c r="A707" s="238" t="str">
        <f>IFERROR(INDEX('All Ticker P&amp;L'!$A$2:$A$1001,MATCH(ROWS($A$2:A707),'All Ticker P&amp;L'!$N$2:$N$1001,0)),"")</f>
        <v/>
      </c>
      <c r="B707" s="238" t="str">
        <f t="shared" si="104"/>
        <v/>
      </c>
      <c r="C707" s="238" t="str">
        <f t="shared" si="105"/>
        <v/>
      </c>
      <c r="D707" s="238" t="str">
        <f t="shared" si="106"/>
        <v/>
      </c>
      <c r="E707" s="259" t="str">
        <f>IF($A707="","",SUMIFS(Txn[Signed Units],Txn[Key],$A707))</f>
        <v/>
      </c>
      <c r="F707" s="281" t="str">
        <f>IF($A707="","",SUMIFS(Transactions!$N:$N,Transactions!$L:$L,$A707,Transactions!$U:$U,1))</f>
        <v/>
      </c>
      <c r="G707" s="282" t="str">
        <f>IF($A707="","",IFERROR(F707/SUMIFS(Transactions!$D:$D,Transactions!$L:$L,$A707,Transactions!$U:$U,1,Transactions!$A:$A,1),0))</f>
        <v/>
      </c>
      <c r="H707" s="281" t="str">
        <f>IF($A707="","",SUMIFS(Transactions!$O:$O,Transactions!$L:$L,$A707,Transactions!$U:$U,1))</f>
        <v/>
      </c>
      <c r="I707" s="282" t="str">
        <f>IF($A707="","",IFERROR(INDEX(Prices[Current Price],MATCH($A707,Prices[Key],0)),0))</f>
        <v/>
      </c>
      <c r="J707" s="283" t="str">
        <f>IF($A707="","",IFERROR(INDEX(Prices[FX to SGD],MATCH($A707,Prices[Key],0)),1))</f>
        <v/>
      </c>
      <c r="K707" s="281" t="str">
        <f t="shared" si="107"/>
        <v/>
      </c>
      <c r="L707" s="281" t="str">
        <f t="shared" si="108"/>
        <v/>
      </c>
      <c r="M707" s="281" t="str">
        <f t="shared" si="109"/>
        <v/>
      </c>
      <c r="N707" s="284" t="str">
        <f t="shared" si="110"/>
        <v/>
      </c>
      <c r="O707" t="str">
        <f>IF($A707="","",IFERROR(INDEX(Prices[Category],MATCH($A707,Prices[Key],0)),"Uncategorized"))</f>
        <v/>
      </c>
      <c r="P707" s="285" t="str">
        <f t="shared" si="111"/>
        <v/>
      </c>
      <c r="Q707" s="285" t="str">
        <f t="shared" si="112"/>
        <v/>
      </c>
    </row>
    <row r="708" spans="1:17" ht="15" customHeight="1" x14ac:dyDescent="0.2">
      <c r="A708" s="238" t="str">
        <f>IFERROR(INDEX('All Ticker P&amp;L'!$A$2:$A$1001,MATCH(ROWS($A$2:A708),'All Ticker P&amp;L'!$N$2:$N$1001,0)),"")</f>
        <v/>
      </c>
      <c r="B708" s="238" t="str">
        <f t="shared" si="104"/>
        <v/>
      </c>
      <c r="C708" s="238" t="str">
        <f t="shared" si="105"/>
        <v/>
      </c>
      <c r="D708" s="238" t="str">
        <f t="shared" si="106"/>
        <v/>
      </c>
      <c r="E708" s="259" t="str">
        <f>IF($A708="","",SUMIFS(Txn[Signed Units],Txn[Key],$A708))</f>
        <v/>
      </c>
      <c r="F708" s="281" t="str">
        <f>IF($A708="","",SUMIFS(Transactions!$N:$N,Transactions!$L:$L,$A708,Transactions!$U:$U,1))</f>
        <v/>
      </c>
      <c r="G708" s="282" t="str">
        <f>IF($A708="","",IFERROR(F708/SUMIFS(Transactions!$D:$D,Transactions!$L:$L,$A708,Transactions!$U:$U,1,Transactions!$A:$A,1),0))</f>
        <v/>
      </c>
      <c r="H708" s="281" t="str">
        <f>IF($A708="","",SUMIFS(Transactions!$O:$O,Transactions!$L:$L,$A708,Transactions!$U:$U,1))</f>
        <v/>
      </c>
      <c r="I708" s="282" t="str">
        <f>IF($A708="","",IFERROR(INDEX(Prices[Current Price],MATCH($A708,Prices[Key],0)),0))</f>
        <v/>
      </c>
      <c r="J708" s="283" t="str">
        <f>IF($A708="","",IFERROR(INDEX(Prices[FX to SGD],MATCH($A708,Prices[Key],0)),1))</f>
        <v/>
      </c>
      <c r="K708" s="281" t="str">
        <f t="shared" si="107"/>
        <v/>
      </c>
      <c r="L708" s="281" t="str">
        <f t="shared" si="108"/>
        <v/>
      </c>
      <c r="M708" s="281" t="str">
        <f t="shared" si="109"/>
        <v/>
      </c>
      <c r="N708" s="284" t="str">
        <f t="shared" si="110"/>
        <v/>
      </c>
      <c r="O708" t="str">
        <f>IF($A708="","",IFERROR(INDEX(Prices[Category],MATCH($A708,Prices[Key],0)),"Uncategorized"))</f>
        <v/>
      </c>
      <c r="P708" s="285" t="str">
        <f t="shared" si="111"/>
        <v/>
      </c>
      <c r="Q708" s="285" t="str">
        <f t="shared" si="112"/>
        <v/>
      </c>
    </row>
    <row r="709" spans="1:17" ht="15" customHeight="1" x14ac:dyDescent="0.2">
      <c r="A709" s="238" t="str">
        <f>IFERROR(INDEX('All Ticker P&amp;L'!$A$2:$A$1001,MATCH(ROWS($A$2:A709),'All Ticker P&amp;L'!$N$2:$N$1001,0)),"")</f>
        <v/>
      </c>
      <c r="B709" s="238" t="str">
        <f t="shared" si="104"/>
        <v/>
      </c>
      <c r="C709" s="238" t="str">
        <f t="shared" si="105"/>
        <v/>
      </c>
      <c r="D709" s="238" t="str">
        <f t="shared" si="106"/>
        <v/>
      </c>
      <c r="E709" s="259" t="str">
        <f>IF($A709="","",SUMIFS(Txn[Signed Units],Txn[Key],$A709))</f>
        <v/>
      </c>
      <c r="F709" s="281" t="str">
        <f>IF($A709="","",SUMIFS(Transactions!$N:$N,Transactions!$L:$L,$A709,Transactions!$U:$U,1))</f>
        <v/>
      </c>
      <c r="G709" s="282" t="str">
        <f>IF($A709="","",IFERROR(F709/SUMIFS(Transactions!$D:$D,Transactions!$L:$L,$A709,Transactions!$U:$U,1,Transactions!$A:$A,1),0))</f>
        <v/>
      </c>
      <c r="H709" s="281" t="str">
        <f>IF($A709="","",SUMIFS(Transactions!$O:$O,Transactions!$L:$L,$A709,Transactions!$U:$U,1))</f>
        <v/>
      </c>
      <c r="I709" s="282" t="str">
        <f>IF($A709="","",IFERROR(INDEX(Prices[Current Price],MATCH($A709,Prices[Key],0)),0))</f>
        <v/>
      </c>
      <c r="J709" s="283" t="str">
        <f>IF($A709="","",IFERROR(INDEX(Prices[FX to SGD],MATCH($A709,Prices[Key],0)),1))</f>
        <v/>
      </c>
      <c r="K709" s="281" t="str">
        <f t="shared" si="107"/>
        <v/>
      </c>
      <c r="L709" s="281" t="str">
        <f t="shared" si="108"/>
        <v/>
      </c>
      <c r="M709" s="281" t="str">
        <f t="shared" si="109"/>
        <v/>
      </c>
      <c r="N709" s="284" t="str">
        <f t="shared" si="110"/>
        <v/>
      </c>
      <c r="O709" t="str">
        <f>IF($A709="","",IFERROR(INDEX(Prices[Category],MATCH($A709,Prices[Key],0)),"Uncategorized"))</f>
        <v/>
      </c>
      <c r="P709" s="285" t="str">
        <f t="shared" si="111"/>
        <v/>
      </c>
      <c r="Q709" s="285" t="str">
        <f t="shared" si="112"/>
        <v/>
      </c>
    </row>
    <row r="710" spans="1:17" ht="15" customHeight="1" x14ac:dyDescent="0.2">
      <c r="A710" s="238" t="str">
        <f>IFERROR(INDEX('All Ticker P&amp;L'!$A$2:$A$1001,MATCH(ROWS($A$2:A710),'All Ticker P&amp;L'!$N$2:$N$1001,0)),"")</f>
        <v/>
      </c>
      <c r="B710" s="238" t="str">
        <f t="shared" si="104"/>
        <v/>
      </c>
      <c r="C710" s="238" t="str">
        <f t="shared" si="105"/>
        <v/>
      </c>
      <c r="D710" s="238" t="str">
        <f t="shared" si="106"/>
        <v/>
      </c>
      <c r="E710" s="259" t="str">
        <f>IF($A710="","",SUMIFS(Txn[Signed Units],Txn[Key],$A710))</f>
        <v/>
      </c>
      <c r="F710" s="281" t="str">
        <f>IF($A710="","",SUMIFS(Transactions!$N:$N,Transactions!$L:$L,$A710,Transactions!$U:$U,1))</f>
        <v/>
      </c>
      <c r="G710" s="282" t="str">
        <f>IF($A710="","",IFERROR(F710/SUMIFS(Transactions!$D:$D,Transactions!$L:$L,$A710,Transactions!$U:$U,1,Transactions!$A:$A,1),0))</f>
        <v/>
      </c>
      <c r="H710" s="281" t="str">
        <f>IF($A710="","",SUMIFS(Transactions!$O:$O,Transactions!$L:$L,$A710,Transactions!$U:$U,1))</f>
        <v/>
      </c>
      <c r="I710" s="282" t="str">
        <f>IF($A710="","",IFERROR(INDEX(Prices[Current Price],MATCH($A710,Prices[Key],0)),0))</f>
        <v/>
      </c>
      <c r="J710" s="283" t="str">
        <f>IF($A710="","",IFERROR(INDEX(Prices[FX to SGD],MATCH($A710,Prices[Key],0)),1))</f>
        <v/>
      </c>
      <c r="K710" s="281" t="str">
        <f t="shared" si="107"/>
        <v/>
      </c>
      <c r="L710" s="281" t="str">
        <f t="shared" si="108"/>
        <v/>
      </c>
      <c r="M710" s="281" t="str">
        <f t="shared" si="109"/>
        <v/>
      </c>
      <c r="N710" s="284" t="str">
        <f t="shared" si="110"/>
        <v/>
      </c>
      <c r="O710" t="str">
        <f>IF($A710="","",IFERROR(INDEX(Prices[Category],MATCH($A710,Prices[Key],0)),"Uncategorized"))</f>
        <v/>
      </c>
      <c r="P710" s="285" t="str">
        <f t="shared" si="111"/>
        <v/>
      </c>
      <c r="Q710" s="285" t="str">
        <f t="shared" si="112"/>
        <v/>
      </c>
    </row>
    <row r="711" spans="1:17" ht="15" customHeight="1" x14ac:dyDescent="0.2">
      <c r="A711" s="238" t="str">
        <f>IFERROR(INDEX('All Ticker P&amp;L'!$A$2:$A$1001,MATCH(ROWS($A$2:A711),'All Ticker P&amp;L'!$N$2:$N$1001,0)),"")</f>
        <v/>
      </c>
      <c r="B711" s="238" t="str">
        <f t="shared" si="104"/>
        <v/>
      </c>
      <c r="C711" s="238" t="str">
        <f t="shared" si="105"/>
        <v/>
      </c>
      <c r="D711" s="238" t="str">
        <f t="shared" si="106"/>
        <v/>
      </c>
      <c r="E711" s="259" t="str">
        <f>IF($A711="","",SUMIFS(Txn[Signed Units],Txn[Key],$A711))</f>
        <v/>
      </c>
      <c r="F711" s="281" t="str">
        <f>IF($A711="","",SUMIFS(Transactions!$N:$N,Transactions!$L:$L,$A711,Transactions!$U:$U,1))</f>
        <v/>
      </c>
      <c r="G711" s="282" t="str">
        <f>IF($A711="","",IFERROR(F711/SUMIFS(Transactions!$D:$D,Transactions!$L:$L,$A711,Transactions!$U:$U,1,Transactions!$A:$A,1),0))</f>
        <v/>
      </c>
      <c r="H711" s="281" t="str">
        <f>IF($A711="","",SUMIFS(Transactions!$O:$O,Transactions!$L:$L,$A711,Transactions!$U:$U,1))</f>
        <v/>
      </c>
      <c r="I711" s="282" t="str">
        <f>IF($A711="","",IFERROR(INDEX(Prices[Current Price],MATCH($A711,Prices[Key],0)),0))</f>
        <v/>
      </c>
      <c r="J711" s="283" t="str">
        <f>IF($A711="","",IFERROR(INDEX(Prices[FX to SGD],MATCH($A711,Prices[Key],0)),1))</f>
        <v/>
      </c>
      <c r="K711" s="281" t="str">
        <f t="shared" si="107"/>
        <v/>
      </c>
      <c r="L711" s="281" t="str">
        <f t="shared" si="108"/>
        <v/>
      </c>
      <c r="M711" s="281" t="str">
        <f t="shared" si="109"/>
        <v/>
      </c>
      <c r="N711" s="284" t="str">
        <f t="shared" si="110"/>
        <v/>
      </c>
      <c r="O711" t="str">
        <f>IF($A711="","",IFERROR(INDEX(Prices[Category],MATCH($A711,Prices[Key],0)),"Uncategorized"))</f>
        <v/>
      </c>
      <c r="P711" s="285" t="str">
        <f t="shared" si="111"/>
        <v/>
      </c>
      <c r="Q711" s="285" t="str">
        <f t="shared" si="112"/>
        <v/>
      </c>
    </row>
    <row r="712" spans="1:17" ht="15" customHeight="1" x14ac:dyDescent="0.2">
      <c r="A712" s="238" t="str">
        <f>IFERROR(INDEX('All Ticker P&amp;L'!$A$2:$A$1001,MATCH(ROWS($A$2:A712),'All Ticker P&amp;L'!$N$2:$N$1001,0)),"")</f>
        <v/>
      </c>
      <c r="B712" s="238" t="str">
        <f t="shared" si="104"/>
        <v/>
      </c>
      <c r="C712" s="238" t="str">
        <f t="shared" si="105"/>
        <v/>
      </c>
      <c r="D712" s="238" t="str">
        <f t="shared" si="106"/>
        <v/>
      </c>
      <c r="E712" s="259" t="str">
        <f>IF($A712="","",SUMIFS(Txn[Signed Units],Txn[Key],$A712))</f>
        <v/>
      </c>
      <c r="F712" s="281" t="str">
        <f>IF($A712="","",SUMIFS(Transactions!$N:$N,Transactions!$L:$L,$A712,Transactions!$U:$U,1))</f>
        <v/>
      </c>
      <c r="G712" s="282" t="str">
        <f>IF($A712="","",IFERROR(F712/SUMIFS(Transactions!$D:$D,Transactions!$L:$L,$A712,Transactions!$U:$U,1,Transactions!$A:$A,1),0))</f>
        <v/>
      </c>
      <c r="H712" s="281" t="str">
        <f>IF($A712="","",SUMIFS(Transactions!$O:$O,Transactions!$L:$L,$A712,Transactions!$U:$U,1))</f>
        <v/>
      </c>
      <c r="I712" s="282" t="str">
        <f>IF($A712="","",IFERROR(INDEX(Prices[Current Price],MATCH($A712,Prices[Key],0)),0))</f>
        <v/>
      </c>
      <c r="J712" s="283" t="str">
        <f>IF($A712="","",IFERROR(INDEX(Prices[FX to SGD],MATCH($A712,Prices[Key],0)),1))</f>
        <v/>
      </c>
      <c r="K712" s="281" t="str">
        <f t="shared" si="107"/>
        <v/>
      </c>
      <c r="L712" s="281" t="str">
        <f t="shared" si="108"/>
        <v/>
      </c>
      <c r="M712" s="281" t="str">
        <f t="shared" si="109"/>
        <v/>
      </c>
      <c r="N712" s="284" t="str">
        <f t="shared" si="110"/>
        <v/>
      </c>
      <c r="O712" t="str">
        <f>IF($A712="","",IFERROR(INDEX(Prices[Category],MATCH($A712,Prices[Key],0)),"Uncategorized"))</f>
        <v/>
      </c>
      <c r="P712" s="285" t="str">
        <f t="shared" si="111"/>
        <v/>
      </c>
      <c r="Q712" s="285" t="str">
        <f t="shared" si="112"/>
        <v/>
      </c>
    </row>
    <row r="713" spans="1:17" ht="15" customHeight="1" x14ac:dyDescent="0.2">
      <c r="A713" s="238" t="str">
        <f>IFERROR(INDEX('All Ticker P&amp;L'!$A$2:$A$1001,MATCH(ROWS($A$2:A713),'All Ticker P&amp;L'!$N$2:$N$1001,0)),"")</f>
        <v/>
      </c>
      <c r="B713" s="238" t="str">
        <f t="shared" si="104"/>
        <v/>
      </c>
      <c r="C713" s="238" t="str">
        <f t="shared" si="105"/>
        <v/>
      </c>
      <c r="D713" s="238" t="str">
        <f t="shared" si="106"/>
        <v/>
      </c>
      <c r="E713" s="259" t="str">
        <f>IF($A713="","",SUMIFS(Txn[Signed Units],Txn[Key],$A713))</f>
        <v/>
      </c>
      <c r="F713" s="281" t="str">
        <f>IF($A713="","",SUMIFS(Transactions!$N:$N,Transactions!$L:$L,$A713,Transactions!$U:$U,1))</f>
        <v/>
      </c>
      <c r="G713" s="282" t="str">
        <f>IF($A713="","",IFERROR(F713/SUMIFS(Transactions!$D:$D,Transactions!$L:$L,$A713,Transactions!$U:$U,1,Transactions!$A:$A,1),0))</f>
        <v/>
      </c>
      <c r="H713" s="281" t="str">
        <f>IF($A713="","",SUMIFS(Transactions!$O:$O,Transactions!$L:$L,$A713,Transactions!$U:$U,1))</f>
        <v/>
      </c>
      <c r="I713" s="282" t="str">
        <f>IF($A713="","",IFERROR(INDEX(Prices[Current Price],MATCH($A713,Prices[Key],0)),0))</f>
        <v/>
      </c>
      <c r="J713" s="283" t="str">
        <f>IF($A713="","",IFERROR(INDEX(Prices[FX to SGD],MATCH($A713,Prices[Key],0)),1))</f>
        <v/>
      </c>
      <c r="K713" s="281" t="str">
        <f t="shared" si="107"/>
        <v/>
      </c>
      <c r="L713" s="281" t="str">
        <f t="shared" si="108"/>
        <v/>
      </c>
      <c r="M713" s="281" t="str">
        <f t="shared" si="109"/>
        <v/>
      </c>
      <c r="N713" s="284" t="str">
        <f t="shared" si="110"/>
        <v/>
      </c>
      <c r="O713" t="str">
        <f>IF($A713="","",IFERROR(INDEX(Prices[Category],MATCH($A713,Prices[Key],0)),"Uncategorized"))</f>
        <v/>
      </c>
      <c r="P713" s="285" t="str">
        <f t="shared" si="111"/>
        <v/>
      </c>
      <c r="Q713" s="285" t="str">
        <f t="shared" si="112"/>
        <v/>
      </c>
    </row>
    <row r="714" spans="1:17" ht="15" customHeight="1" x14ac:dyDescent="0.2">
      <c r="A714" s="238" t="str">
        <f>IFERROR(INDEX('All Ticker P&amp;L'!$A$2:$A$1001,MATCH(ROWS($A$2:A714),'All Ticker P&amp;L'!$N$2:$N$1001,0)),"")</f>
        <v/>
      </c>
      <c r="B714" s="238" t="str">
        <f t="shared" si="104"/>
        <v/>
      </c>
      <c r="C714" s="238" t="str">
        <f t="shared" si="105"/>
        <v/>
      </c>
      <c r="D714" s="238" t="str">
        <f t="shared" si="106"/>
        <v/>
      </c>
      <c r="E714" s="259" t="str">
        <f>IF($A714="","",SUMIFS(Txn[Signed Units],Txn[Key],$A714))</f>
        <v/>
      </c>
      <c r="F714" s="281" t="str">
        <f>IF($A714="","",SUMIFS(Transactions!$N:$N,Transactions!$L:$L,$A714,Transactions!$U:$U,1))</f>
        <v/>
      </c>
      <c r="G714" s="282" t="str">
        <f>IF($A714="","",IFERROR(F714/SUMIFS(Transactions!$D:$D,Transactions!$L:$L,$A714,Transactions!$U:$U,1,Transactions!$A:$A,1),0))</f>
        <v/>
      </c>
      <c r="H714" s="281" t="str">
        <f>IF($A714="","",SUMIFS(Transactions!$O:$O,Transactions!$L:$L,$A714,Transactions!$U:$U,1))</f>
        <v/>
      </c>
      <c r="I714" s="282" t="str">
        <f>IF($A714="","",IFERROR(INDEX(Prices[Current Price],MATCH($A714,Prices[Key],0)),0))</f>
        <v/>
      </c>
      <c r="J714" s="283" t="str">
        <f>IF($A714="","",IFERROR(INDEX(Prices[FX to SGD],MATCH($A714,Prices[Key],0)),1))</f>
        <v/>
      </c>
      <c r="K714" s="281" t="str">
        <f t="shared" si="107"/>
        <v/>
      </c>
      <c r="L714" s="281" t="str">
        <f t="shared" si="108"/>
        <v/>
      </c>
      <c r="M714" s="281" t="str">
        <f t="shared" si="109"/>
        <v/>
      </c>
      <c r="N714" s="284" t="str">
        <f t="shared" si="110"/>
        <v/>
      </c>
      <c r="O714" t="str">
        <f>IF($A714="","",IFERROR(INDEX(Prices[Category],MATCH($A714,Prices[Key],0)),"Uncategorized"))</f>
        <v/>
      </c>
      <c r="P714" s="285" t="str">
        <f t="shared" si="111"/>
        <v/>
      </c>
      <c r="Q714" s="285" t="str">
        <f t="shared" si="112"/>
        <v/>
      </c>
    </row>
    <row r="715" spans="1:17" ht="15" customHeight="1" x14ac:dyDescent="0.2">
      <c r="A715" s="238" t="str">
        <f>IFERROR(INDEX('All Ticker P&amp;L'!$A$2:$A$1001,MATCH(ROWS($A$2:A715),'All Ticker P&amp;L'!$N$2:$N$1001,0)),"")</f>
        <v/>
      </c>
      <c r="B715" s="238" t="str">
        <f t="shared" si="104"/>
        <v/>
      </c>
      <c r="C715" s="238" t="str">
        <f t="shared" si="105"/>
        <v/>
      </c>
      <c r="D715" s="238" t="str">
        <f t="shared" si="106"/>
        <v/>
      </c>
      <c r="E715" s="259" t="str">
        <f>IF($A715="","",SUMIFS(Txn[Signed Units],Txn[Key],$A715))</f>
        <v/>
      </c>
      <c r="F715" s="281" t="str">
        <f>IF($A715="","",SUMIFS(Transactions!$N:$N,Transactions!$L:$L,$A715,Transactions!$U:$U,1))</f>
        <v/>
      </c>
      <c r="G715" s="282" t="str">
        <f>IF($A715="","",IFERROR(F715/SUMIFS(Transactions!$D:$D,Transactions!$L:$L,$A715,Transactions!$U:$U,1,Transactions!$A:$A,1),0))</f>
        <v/>
      </c>
      <c r="H715" s="281" t="str">
        <f>IF($A715="","",SUMIFS(Transactions!$O:$O,Transactions!$L:$L,$A715,Transactions!$U:$U,1))</f>
        <v/>
      </c>
      <c r="I715" s="282" t="str">
        <f>IF($A715="","",IFERROR(INDEX(Prices[Current Price],MATCH($A715,Prices[Key],0)),0))</f>
        <v/>
      </c>
      <c r="J715" s="283" t="str">
        <f>IF($A715="","",IFERROR(INDEX(Prices[FX to SGD],MATCH($A715,Prices[Key],0)),1))</f>
        <v/>
      </c>
      <c r="K715" s="281" t="str">
        <f t="shared" si="107"/>
        <v/>
      </c>
      <c r="L715" s="281" t="str">
        <f t="shared" si="108"/>
        <v/>
      </c>
      <c r="M715" s="281" t="str">
        <f t="shared" si="109"/>
        <v/>
      </c>
      <c r="N715" s="284" t="str">
        <f t="shared" si="110"/>
        <v/>
      </c>
      <c r="O715" t="str">
        <f>IF($A715="","",IFERROR(INDEX(Prices[Category],MATCH($A715,Prices[Key],0)),"Uncategorized"))</f>
        <v/>
      </c>
      <c r="P715" s="285" t="str">
        <f t="shared" si="111"/>
        <v/>
      </c>
      <c r="Q715" s="285" t="str">
        <f t="shared" si="112"/>
        <v/>
      </c>
    </row>
    <row r="716" spans="1:17" ht="15" customHeight="1" x14ac:dyDescent="0.2">
      <c r="A716" s="238" t="str">
        <f>IFERROR(INDEX('All Ticker P&amp;L'!$A$2:$A$1001,MATCH(ROWS($A$2:A716),'All Ticker P&amp;L'!$N$2:$N$1001,0)),"")</f>
        <v/>
      </c>
      <c r="B716" s="238" t="str">
        <f t="shared" si="104"/>
        <v/>
      </c>
      <c r="C716" s="238" t="str">
        <f t="shared" si="105"/>
        <v/>
      </c>
      <c r="D716" s="238" t="str">
        <f t="shared" si="106"/>
        <v/>
      </c>
      <c r="E716" s="259" t="str">
        <f>IF($A716="","",SUMIFS(Txn[Signed Units],Txn[Key],$A716))</f>
        <v/>
      </c>
      <c r="F716" s="281" t="str">
        <f>IF($A716="","",SUMIFS(Transactions!$N:$N,Transactions!$L:$L,$A716,Transactions!$U:$U,1))</f>
        <v/>
      </c>
      <c r="G716" s="282" t="str">
        <f>IF($A716="","",IFERROR(F716/SUMIFS(Transactions!$D:$D,Transactions!$L:$L,$A716,Transactions!$U:$U,1,Transactions!$A:$A,1),0))</f>
        <v/>
      </c>
      <c r="H716" s="281" t="str">
        <f>IF($A716="","",SUMIFS(Transactions!$O:$O,Transactions!$L:$L,$A716,Transactions!$U:$U,1))</f>
        <v/>
      </c>
      <c r="I716" s="282" t="str">
        <f>IF($A716="","",IFERROR(INDEX(Prices[Current Price],MATCH($A716,Prices[Key],0)),0))</f>
        <v/>
      </c>
      <c r="J716" s="283" t="str">
        <f>IF($A716="","",IFERROR(INDEX(Prices[FX to SGD],MATCH($A716,Prices[Key],0)),1))</f>
        <v/>
      </c>
      <c r="K716" s="281" t="str">
        <f t="shared" si="107"/>
        <v/>
      </c>
      <c r="L716" s="281" t="str">
        <f t="shared" si="108"/>
        <v/>
      </c>
      <c r="M716" s="281" t="str">
        <f t="shared" si="109"/>
        <v/>
      </c>
      <c r="N716" s="284" t="str">
        <f t="shared" si="110"/>
        <v/>
      </c>
      <c r="O716" t="str">
        <f>IF($A716="","",IFERROR(INDEX(Prices[Category],MATCH($A716,Prices[Key],0)),"Uncategorized"))</f>
        <v/>
      </c>
      <c r="P716" s="285" t="str">
        <f t="shared" si="111"/>
        <v/>
      </c>
      <c r="Q716" s="285" t="str">
        <f t="shared" si="112"/>
        <v/>
      </c>
    </row>
    <row r="717" spans="1:17" ht="15" customHeight="1" x14ac:dyDescent="0.2">
      <c r="A717" s="238" t="str">
        <f>IFERROR(INDEX('All Ticker P&amp;L'!$A$2:$A$1001,MATCH(ROWS($A$2:A717),'All Ticker P&amp;L'!$N$2:$N$1001,0)),"")</f>
        <v/>
      </c>
      <c r="B717" s="238" t="str">
        <f t="shared" si="104"/>
        <v/>
      </c>
      <c r="C717" s="238" t="str">
        <f t="shared" si="105"/>
        <v/>
      </c>
      <c r="D717" s="238" t="str">
        <f t="shared" si="106"/>
        <v/>
      </c>
      <c r="E717" s="259" t="str">
        <f>IF($A717="","",SUMIFS(Txn[Signed Units],Txn[Key],$A717))</f>
        <v/>
      </c>
      <c r="F717" s="281" t="str">
        <f>IF($A717="","",SUMIFS(Transactions!$N:$N,Transactions!$L:$L,$A717,Transactions!$U:$U,1))</f>
        <v/>
      </c>
      <c r="G717" s="282" t="str">
        <f>IF($A717="","",IFERROR(F717/SUMIFS(Transactions!$D:$D,Transactions!$L:$L,$A717,Transactions!$U:$U,1,Transactions!$A:$A,1),0))</f>
        <v/>
      </c>
      <c r="H717" s="281" t="str">
        <f>IF($A717="","",SUMIFS(Transactions!$O:$O,Transactions!$L:$L,$A717,Transactions!$U:$U,1))</f>
        <v/>
      </c>
      <c r="I717" s="282" t="str">
        <f>IF($A717="","",IFERROR(INDEX(Prices[Current Price],MATCH($A717,Prices[Key],0)),0))</f>
        <v/>
      </c>
      <c r="J717" s="283" t="str">
        <f>IF($A717="","",IFERROR(INDEX(Prices[FX to SGD],MATCH($A717,Prices[Key],0)),1))</f>
        <v/>
      </c>
      <c r="K717" s="281" t="str">
        <f t="shared" si="107"/>
        <v/>
      </c>
      <c r="L717" s="281" t="str">
        <f t="shared" si="108"/>
        <v/>
      </c>
      <c r="M717" s="281" t="str">
        <f t="shared" si="109"/>
        <v/>
      </c>
      <c r="N717" s="284" t="str">
        <f t="shared" si="110"/>
        <v/>
      </c>
      <c r="O717" t="str">
        <f>IF($A717="","",IFERROR(INDEX(Prices[Category],MATCH($A717,Prices[Key],0)),"Uncategorized"))</f>
        <v/>
      </c>
      <c r="P717" s="285" t="str">
        <f t="shared" si="111"/>
        <v/>
      </c>
      <c r="Q717" s="285" t="str">
        <f t="shared" si="112"/>
        <v/>
      </c>
    </row>
    <row r="718" spans="1:17" ht="15" customHeight="1" x14ac:dyDescent="0.2">
      <c r="A718" s="238" t="str">
        <f>IFERROR(INDEX('All Ticker P&amp;L'!$A$2:$A$1001,MATCH(ROWS($A$2:A718),'All Ticker P&amp;L'!$N$2:$N$1001,0)),"")</f>
        <v/>
      </c>
      <c r="B718" s="238" t="str">
        <f t="shared" si="104"/>
        <v/>
      </c>
      <c r="C718" s="238" t="str">
        <f t="shared" si="105"/>
        <v/>
      </c>
      <c r="D718" s="238" t="str">
        <f t="shared" si="106"/>
        <v/>
      </c>
      <c r="E718" s="259" t="str">
        <f>IF($A718="","",SUMIFS(Txn[Signed Units],Txn[Key],$A718))</f>
        <v/>
      </c>
      <c r="F718" s="281" t="str">
        <f>IF($A718="","",SUMIFS(Transactions!$N:$N,Transactions!$L:$L,$A718,Transactions!$U:$U,1))</f>
        <v/>
      </c>
      <c r="G718" s="282" t="str">
        <f>IF($A718="","",IFERROR(F718/SUMIFS(Transactions!$D:$D,Transactions!$L:$L,$A718,Transactions!$U:$U,1,Transactions!$A:$A,1),0))</f>
        <v/>
      </c>
      <c r="H718" s="281" t="str">
        <f>IF($A718="","",SUMIFS(Transactions!$O:$O,Transactions!$L:$L,$A718,Transactions!$U:$U,1))</f>
        <v/>
      </c>
      <c r="I718" s="282" t="str">
        <f>IF($A718="","",IFERROR(INDEX(Prices[Current Price],MATCH($A718,Prices[Key],0)),0))</f>
        <v/>
      </c>
      <c r="J718" s="283" t="str">
        <f>IF($A718="","",IFERROR(INDEX(Prices[FX to SGD],MATCH($A718,Prices[Key],0)),1))</f>
        <v/>
      </c>
      <c r="K718" s="281" t="str">
        <f t="shared" si="107"/>
        <v/>
      </c>
      <c r="L718" s="281" t="str">
        <f t="shared" si="108"/>
        <v/>
      </c>
      <c r="M718" s="281" t="str">
        <f t="shared" si="109"/>
        <v/>
      </c>
      <c r="N718" s="284" t="str">
        <f t="shared" si="110"/>
        <v/>
      </c>
      <c r="O718" t="str">
        <f>IF($A718="","",IFERROR(INDEX(Prices[Category],MATCH($A718,Prices[Key],0)),"Uncategorized"))</f>
        <v/>
      </c>
      <c r="P718" s="285" t="str">
        <f t="shared" si="111"/>
        <v/>
      </c>
      <c r="Q718" s="285" t="str">
        <f t="shared" si="112"/>
        <v/>
      </c>
    </row>
    <row r="719" spans="1:17" ht="15" customHeight="1" x14ac:dyDescent="0.2">
      <c r="A719" s="238" t="str">
        <f>IFERROR(INDEX('All Ticker P&amp;L'!$A$2:$A$1001,MATCH(ROWS($A$2:A719),'All Ticker P&amp;L'!$N$2:$N$1001,0)),"")</f>
        <v/>
      </c>
      <c r="B719" s="238" t="str">
        <f t="shared" si="104"/>
        <v/>
      </c>
      <c r="C719" s="238" t="str">
        <f t="shared" si="105"/>
        <v/>
      </c>
      <c r="D719" s="238" t="str">
        <f t="shared" si="106"/>
        <v/>
      </c>
      <c r="E719" s="259" t="str">
        <f>IF($A719="","",SUMIFS(Txn[Signed Units],Txn[Key],$A719))</f>
        <v/>
      </c>
      <c r="F719" s="281" t="str">
        <f>IF($A719="","",SUMIFS(Transactions!$N:$N,Transactions!$L:$L,$A719,Transactions!$U:$U,1))</f>
        <v/>
      </c>
      <c r="G719" s="282" t="str">
        <f>IF($A719="","",IFERROR(F719/SUMIFS(Transactions!$D:$D,Transactions!$L:$L,$A719,Transactions!$U:$U,1,Transactions!$A:$A,1),0))</f>
        <v/>
      </c>
      <c r="H719" s="281" t="str">
        <f>IF($A719="","",SUMIFS(Transactions!$O:$O,Transactions!$L:$L,$A719,Transactions!$U:$U,1))</f>
        <v/>
      </c>
      <c r="I719" s="282" t="str">
        <f>IF($A719="","",IFERROR(INDEX(Prices[Current Price],MATCH($A719,Prices[Key],0)),0))</f>
        <v/>
      </c>
      <c r="J719" s="283" t="str">
        <f>IF($A719="","",IFERROR(INDEX(Prices[FX to SGD],MATCH($A719,Prices[Key],0)),1))</f>
        <v/>
      </c>
      <c r="K719" s="281" t="str">
        <f t="shared" si="107"/>
        <v/>
      </c>
      <c r="L719" s="281" t="str">
        <f t="shared" si="108"/>
        <v/>
      </c>
      <c r="M719" s="281" t="str">
        <f t="shared" si="109"/>
        <v/>
      </c>
      <c r="N719" s="284" t="str">
        <f t="shared" si="110"/>
        <v/>
      </c>
      <c r="O719" t="str">
        <f>IF($A719="","",IFERROR(INDEX(Prices[Category],MATCH($A719,Prices[Key],0)),"Uncategorized"))</f>
        <v/>
      </c>
      <c r="P719" s="285" t="str">
        <f t="shared" si="111"/>
        <v/>
      </c>
      <c r="Q719" s="285" t="str">
        <f t="shared" si="112"/>
        <v/>
      </c>
    </row>
    <row r="720" spans="1:17" ht="15" customHeight="1" x14ac:dyDescent="0.2">
      <c r="A720" s="238" t="str">
        <f>IFERROR(INDEX('All Ticker P&amp;L'!$A$2:$A$1001,MATCH(ROWS($A$2:A720),'All Ticker P&amp;L'!$N$2:$N$1001,0)),"")</f>
        <v/>
      </c>
      <c r="B720" s="238" t="str">
        <f t="shared" si="104"/>
        <v/>
      </c>
      <c r="C720" s="238" t="str">
        <f t="shared" si="105"/>
        <v/>
      </c>
      <c r="D720" s="238" t="str">
        <f t="shared" si="106"/>
        <v/>
      </c>
      <c r="E720" s="259" t="str">
        <f>IF($A720="","",SUMIFS(Txn[Signed Units],Txn[Key],$A720))</f>
        <v/>
      </c>
      <c r="F720" s="281" t="str">
        <f>IF($A720="","",SUMIFS(Transactions!$N:$N,Transactions!$L:$L,$A720,Transactions!$U:$U,1))</f>
        <v/>
      </c>
      <c r="G720" s="282" t="str">
        <f>IF($A720="","",IFERROR(F720/SUMIFS(Transactions!$D:$D,Transactions!$L:$L,$A720,Transactions!$U:$U,1,Transactions!$A:$A,1),0))</f>
        <v/>
      </c>
      <c r="H720" s="281" t="str">
        <f>IF($A720="","",SUMIFS(Transactions!$O:$O,Transactions!$L:$L,$A720,Transactions!$U:$U,1))</f>
        <v/>
      </c>
      <c r="I720" s="282" t="str">
        <f>IF($A720="","",IFERROR(INDEX(Prices[Current Price],MATCH($A720,Prices[Key],0)),0))</f>
        <v/>
      </c>
      <c r="J720" s="283" t="str">
        <f>IF($A720="","",IFERROR(INDEX(Prices[FX to SGD],MATCH($A720,Prices[Key],0)),1))</f>
        <v/>
      </c>
      <c r="K720" s="281" t="str">
        <f t="shared" si="107"/>
        <v/>
      </c>
      <c r="L720" s="281" t="str">
        <f t="shared" si="108"/>
        <v/>
      </c>
      <c r="M720" s="281" t="str">
        <f t="shared" si="109"/>
        <v/>
      </c>
      <c r="N720" s="284" t="str">
        <f t="shared" si="110"/>
        <v/>
      </c>
      <c r="O720" t="str">
        <f>IF($A720="","",IFERROR(INDEX(Prices[Category],MATCH($A720,Prices[Key],0)),"Uncategorized"))</f>
        <v/>
      </c>
      <c r="P720" s="285" t="str">
        <f t="shared" si="111"/>
        <v/>
      </c>
      <c r="Q720" s="285" t="str">
        <f t="shared" si="112"/>
        <v/>
      </c>
    </row>
    <row r="721" spans="1:17" ht="15" customHeight="1" x14ac:dyDescent="0.2">
      <c r="A721" s="238" t="str">
        <f>IFERROR(INDEX('All Ticker P&amp;L'!$A$2:$A$1001,MATCH(ROWS($A$2:A721),'All Ticker P&amp;L'!$N$2:$N$1001,0)),"")</f>
        <v/>
      </c>
      <c r="B721" s="238" t="str">
        <f t="shared" si="104"/>
        <v/>
      </c>
      <c r="C721" s="238" t="str">
        <f t="shared" si="105"/>
        <v/>
      </c>
      <c r="D721" s="238" t="str">
        <f t="shared" si="106"/>
        <v/>
      </c>
      <c r="E721" s="259" t="str">
        <f>IF($A721="","",SUMIFS(Txn[Signed Units],Txn[Key],$A721))</f>
        <v/>
      </c>
      <c r="F721" s="281" t="str">
        <f>IF($A721="","",SUMIFS(Transactions!$N:$N,Transactions!$L:$L,$A721,Transactions!$U:$U,1))</f>
        <v/>
      </c>
      <c r="G721" s="282" t="str">
        <f>IF($A721="","",IFERROR(F721/SUMIFS(Transactions!$D:$D,Transactions!$L:$L,$A721,Transactions!$U:$U,1,Transactions!$A:$A,1),0))</f>
        <v/>
      </c>
      <c r="H721" s="281" t="str">
        <f>IF($A721="","",SUMIFS(Transactions!$O:$O,Transactions!$L:$L,$A721,Transactions!$U:$U,1))</f>
        <v/>
      </c>
      <c r="I721" s="282" t="str">
        <f>IF($A721="","",IFERROR(INDEX(Prices[Current Price],MATCH($A721,Prices[Key],0)),0))</f>
        <v/>
      </c>
      <c r="J721" s="283" t="str">
        <f>IF($A721="","",IFERROR(INDEX(Prices[FX to SGD],MATCH($A721,Prices[Key],0)),1))</f>
        <v/>
      </c>
      <c r="K721" s="281" t="str">
        <f t="shared" si="107"/>
        <v/>
      </c>
      <c r="L721" s="281" t="str">
        <f t="shared" si="108"/>
        <v/>
      </c>
      <c r="M721" s="281" t="str">
        <f t="shared" si="109"/>
        <v/>
      </c>
      <c r="N721" s="284" t="str">
        <f t="shared" si="110"/>
        <v/>
      </c>
      <c r="O721" t="str">
        <f>IF($A721="","",IFERROR(INDEX(Prices[Category],MATCH($A721,Prices[Key],0)),"Uncategorized"))</f>
        <v/>
      </c>
      <c r="P721" s="285" t="str">
        <f t="shared" si="111"/>
        <v/>
      </c>
      <c r="Q721" s="285" t="str">
        <f t="shared" si="112"/>
        <v/>
      </c>
    </row>
    <row r="722" spans="1:17" ht="15" customHeight="1" x14ac:dyDescent="0.2">
      <c r="A722" s="238" t="str">
        <f>IFERROR(INDEX('All Ticker P&amp;L'!$A$2:$A$1001,MATCH(ROWS($A$2:A722),'All Ticker P&amp;L'!$N$2:$N$1001,0)),"")</f>
        <v/>
      </c>
      <c r="B722" s="238" t="str">
        <f t="shared" si="104"/>
        <v/>
      </c>
      <c r="C722" s="238" t="str">
        <f t="shared" si="105"/>
        <v/>
      </c>
      <c r="D722" s="238" t="str">
        <f t="shared" si="106"/>
        <v/>
      </c>
      <c r="E722" s="259" t="str">
        <f>IF($A722="","",SUMIFS(Txn[Signed Units],Txn[Key],$A722))</f>
        <v/>
      </c>
      <c r="F722" s="281" t="str">
        <f>IF($A722="","",SUMIFS(Transactions!$N:$N,Transactions!$L:$L,$A722,Transactions!$U:$U,1))</f>
        <v/>
      </c>
      <c r="G722" s="282" t="str">
        <f>IF($A722="","",IFERROR(F722/SUMIFS(Transactions!$D:$D,Transactions!$L:$L,$A722,Transactions!$U:$U,1,Transactions!$A:$A,1),0))</f>
        <v/>
      </c>
      <c r="H722" s="281" t="str">
        <f>IF($A722="","",SUMIFS(Transactions!$O:$O,Transactions!$L:$L,$A722,Transactions!$U:$U,1))</f>
        <v/>
      </c>
      <c r="I722" s="282" t="str">
        <f>IF($A722="","",IFERROR(INDEX(Prices[Current Price],MATCH($A722,Prices[Key],0)),0))</f>
        <v/>
      </c>
      <c r="J722" s="283" t="str">
        <f>IF($A722="","",IFERROR(INDEX(Prices[FX to SGD],MATCH($A722,Prices[Key],0)),1))</f>
        <v/>
      </c>
      <c r="K722" s="281" t="str">
        <f t="shared" si="107"/>
        <v/>
      </c>
      <c r="L722" s="281" t="str">
        <f t="shared" si="108"/>
        <v/>
      </c>
      <c r="M722" s="281" t="str">
        <f t="shared" si="109"/>
        <v/>
      </c>
      <c r="N722" s="284" t="str">
        <f t="shared" si="110"/>
        <v/>
      </c>
      <c r="O722" t="str">
        <f>IF($A722="","",IFERROR(INDEX(Prices[Category],MATCH($A722,Prices[Key],0)),"Uncategorized"))</f>
        <v/>
      </c>
      <c r="P722" s="285" t="str">
        <f t="shared" si="111"/>
        <v/>
      </c>
      <c r="Q722" s="285" t="str">
        <f t="shared" si="112"/>
        <v/>
      </c>
    </row>
    <row r="723" spans="1:17" ht="15" customHeight="1" x14ac:dyDescent="0.2">
      <c r="A723" s="238" t="str">
        <f>IFERROR(INDEX('All Ticker P&amp;L'!$A$2:$A$1001,MATCH(ROWS($A$2:A723),'All Ticker P&amp;L'!$N$2:$N$1001,0)),"")</f>
        <v/>
      </c>
      <c r="B723" s="238" t="str">
        <f t="shared" si="104"/>
        <v/>
      </c>
      <c r="C723" s="238" t="str">
        <f t="shared" si="105"/>
        <v/>
      </c>
      <c r="D723" s="238" t="str">
        <f t="shared" si="106"/>
        <v/>
      </c>
      <c r="E723" s="259" t="str">
        <f>IF($A723="","",SUMIFS(Txn[Signed Units],Txn[Key],$A723))</f>
        <v/>
      </c>
      <c r="F723" s="281" t="str">
        <f>IF($A723="","",SUMIFS(Transactions!$N:$N,Transactions!$L:$L,$A723,Transactions!$U:$U,1))</f>
        <v/>
      </c>
      <c r="G723" s="282" t="str">
        <f>IF($A723="","",IFERROR(F723/SUMIFS(Transactions!$D:$D,Transactions!$L:$L,$A723,Transactions!$U:$U,1,Transactions!$A:$A,1),0))</f>
        <v/>
      </c>
      <c r="H723" s="281" t="str">
        <f>IF($A723="","",SUMIFS(Transactions!$O:$O,Transactions!$L:$L,$A723,Transactions!$U:$U,1))</f>
        <v/>
      </c>
      <c r="I723" s="282" t="str">
        <f>IF($A723="","",IFERROR(INDEX(Prices[Current Price],MATCH($A723,Prices[Key],0)),0))</f>
        <v/>
      </c>
      <c r="J723" s="283" t="str">
        <f>IF($A723="","",IFERROR(INDEX(Prices[FX to SGD],MATCH($A723,Prices[Key],0)),1))</f>
        <v/>
      </c>
      <c r="K723" s="281" t="str">
        <f t="shared" si="107"/>
        <v/>
      </c>
      <c r="L723" s="281" t="str">
        <f t="shared" si="108"/>
        <v/>
      </c>
      <c r="M723" s="281" t="str">
        <f t="shared" si="109"/>
        <v/>
      </c>
      <c r="N723" s="284" t="str">
        <f t="shared" si="110"/>
        <v/>
      </c>
      <c r="O723" t="str">
        <f>IF($A723="","",IFERROR(INDEX(Prices[Category],MATCH($A723,Prices[Key],0)),"Uncategorized"))</f>
        <v/>
      </c>
      <c r="P723" s="285" t="str">
        <f t="shared" si="111"/>
        <v/>
      </c>
      <c r="Q723" s="285" t="str">
        <f t="shared" si="112"/>
        <v/>
      </c>
    </row>
    <row r="724" spans="1:17" ht="15" customHeight="1" x14ac:dyDescent="0.2">
      <c r="A724" s="238" t="str">
        <f>IFERROR(INDEX('All Ticker P&amp;L'!$A$2:$A$1001,MATCH(ROWS($A$2:A724),'All Ticker P&amp;L'!$N$2:$N$1001,0)),"")</f>
        <v/>
      </c>
      <c r="B724" s="238" t="str">
        <f t="shared" si="104"/>
        <v/>
      </c>
      <c r="C724" s="238" t="str">
        <f t="shared" si="105"/>
        <v/>
      </c>
      <c r="D724" s="238" t="str">
        <f t="shared" si="106"/>
        <v/>
      </c>
      <c r="E724" s="259" t="str">
        <f>IF($A724="","",SUMIFS(Txn[Signed Units],Txn[Key],$A724))</f>
        <v/>
      </c>
      <c r="F724" s="281" t="str">
        <f>IF($A724="","",SUMIFS(Transactions!$N:$N,Transactions!$L:$L,$A724,Transactions!$U:$U,1))</f>
        <v/>
      </c>
      <c r="G724" s="282" t="str">
        <f>IF($A724="","",IFERROR(F724/SUMIFS(Transactions!$D:$D,Transactions!$L:$L,$A724,Transactions!$U:$U,1,Transactions!$A:$A,1),0))</f>
        <v/>
      </c>
      <c r="H724" s="281" t="str">
        <f>IF($A724="","",SUMIFS(Transactions!$O:$O,Transactions!$L:$L,$A724,Transactions!$U:$U,1))</f>
        <v/>
      </c>
      <c r="I724" s="282" t="str">
        <f>IF($A724="","",IFERROR(INDEX(Prices[Current Price],MATCH($A724,Prices[Key],0)),0))</f>
        <v/>
      </c>
      <c r="J724" s="283" t="str">
        <f>IF($A724="","",IFERROR(INDEX(Prices[FX to SGD],MATCH($A724,Prices[Key],0)),1))</f>
        <v/>
      </c>
      <c r="K724" s="281" t="str">
        <f t="shared" si="107"/>
        <v/>
      </c>
      <c r="L724" s="281" t="str">
        <f t="shared" si="108"/>
        <v/>
      </c>
      <c r="M724" s="281" t="str">
        <f t="shared" si="109"/>
        <v/>
      </c>
      <c r="N724" s="284" t="str">
        <f t="shared" si="110"/>
        <v/>
      </c>
      <c r="O724" t="str">
        <f>IF($A724="","",IFERROR(INDEX(Prices[Category],MATCH($A724,Prices[Key],0)),"Uncategorized"))</f>
        <v/>
      </c>
      <c r="P724" s="285" t="str">
        <f t="shared" si="111"/>
        <v/>
      </c>
      <c r="Q724" s="285" t="str">
        <f t="shared" si="112"/>
        <v/>
      </c>
    </row>
    <row r="725" spans="1:17" ht="15" customHeight="1" x14ac:dyDescent="0.2">
      <c r="A725" s="238" t="str">
        <f>IFERROR(INDEX('All Ticker P&amp;L'!$A$2:$A$1001,MATCH(ROWS($A$2:A725),'All Ticker P&amp;L'!$N$2:$N$1001,0)),"")</f>
        <v/>
      </c>
      <c r="B725" s="238" t="str">
        <f t="shared" si="104"/>
        <v/>
      </c>
      <c r="C725" s="238" t="str">
        <f t="shared" si="105"/>
        <v/>
      </c>
      <c r="D725" s="238" t="str">
        <f t="shared" si="106"/>
        <v/>
      </c>
      <c r="E725" s="259" t="str">
        <f>IF($A725="","",SUMIFS(Txn[Signed Units],Txn[Key],$A725))</f>
        <v/>
      </c>
      <c r="F725" s="281" t="str">
        <f>IF($A725="","",SUMIFS(Transactions!$N:$N,Transactions!$L:$L,$A725,Transactions!$U:$U,1))</f>
        <v/>
      </c>
      <c r="G725" s="282" t="str">
        <f>IF($A725="","",IFERROR(F725/SUMIFS(Transactions!$D:$D,Transactions!$L:$L,$A725,Transactions!$U:$U,1,Transactions!$A:$A,1),0))</f>
        <v/>
      </c>
      <c r="H725" s="281" t="str">
        <f>IF($A725="","",SUMIFS(Transactions!$O:$O,Transactions!$L:$L,$A725,Transactions!$U:$U,1))</f>
        <v/>
      </c>
      <c r="I725" s="282" t="str">
        <f>IF($A725="","",IFERROR(INDEX(Prices[Current Price],MATCH($A725,Prices[Key],0)),0))</f>
        <v/>
      </c>
      <c r="J725" s="283" t="str">
        <f>IF($A725="","",IFERROR(INDEX(Prices[FX to SGD],MATCH($A725,Prices[Key],0)),1))</f>
        <v/>
      </c>
      <c r="K725" s="281" t="str">
        <f t="shared" si="107"/>
        <v/>
      </c>
      <c r="L725" s="281" t="str">
        <f t="shared" si="108"/>
        <v/>
      </c>
      <c r="M725" s="281" t="str">
        <f t="shared" si="109"/>
        <v/>
      </c>
      <c r="N725" s="284" t="str">
        <f t="shared" si="110"/>
        <v/>
      </c>
      <c r="O725" t="str">
        <f>IF($A725="","",IFERROR(INDEX(Prices[Category],MATCH($A725,Prices[Key],0)),"Uncategorized"))</f>
        <v/>
      </c>
      <c r="P725" s="285" t="str">
        <f t="shared" si="111"/>
        <v/>
      </c>
      <c r="Q725" s="285" t="str">
        <f t="shared" si="112"/>
        <v/>
      </c>
    </row>
    <row r="726" spans="1:17" ht="15" customHeight="1" x14ac:dyDescent="0.2">
      <c r="A726" s="238" t="str">
        <f>IFERROR(INDEX('All Ticker P&amp;L'!$A$2:$A$1001,MATCH(ROWS($A$2:A726),'All Ticker P&amp;L'!$N$2:$N$1001,0)),"")</f>
        <v/>
      </c>
      <c r="B726" s="238" t="str">
        <f t="shared" si="104"/>
        <v/>
      </c>
      <c r="C726" s="238" t="str">
        <f t="shared" si="105"/>
        <v/>
      </c>
      <c r="D726" s="238" t="str">
        <f t="shared" si="106"/>
        <v/>
      </c>
      <c r="E726" s="259" t="str">
        <f>IF($A726="","",SUMIFS(Txn[Signed Units],Txn[Key],$A726))</f>
        <v/>
      </c>
      <c r="F726" s="281" t="str">
        <f>IF($A726="","",SUMIFS(Transactions!$N:$N,Transactions!$L:$L,$A726,Transactions!$U:$U,1))</f>
        <v/>
      </c>
      <c r="G726" s="282" t="str">
        <f>IF($A726="","",IFERROR(F726/SUMIFS(Transactions!$D:$D,Transactions!$L:$L,$A726,Transactions!$U:$U,1,Transactions!$A:$A,1),0))</f>
        <v/>
      </c>
      <c r="H726" s="281" t="str">
        <f>IF($A726="","",SUMIFS(Transactions!$O:$O,Transactions!$L:$L,$A726,Transactions!$U:$U,1))</f>
        <v/>
      </c>
      <c r="I726" s="282" t="str">
        <f>IF($A726="","",IFERROR(INDEX(Prices[Current Price],MATCH($A726,Prices[Key],0)),0))</f>
        <v/>
      </c>
      <c r="J726" s="283" t="str">
        <f>IF($A726="","",IFERROR(INDEX(Prices[FX to SGD],MATCH($A726,Prices[Key],0)),1))</f>
        <v/>
      </c>
      <c r="K726" s="281" t="str">
        <f t="shared" si="107"/>
        <v/>
      </c>
      <c r="L726" s="281" t="str">
        <f t="shared" si="108"/>
        <v/>
      </c>
      <c r="M726" s="281" t="str">
        <f t="shared" si="109"/>
        <v/>
      </c>
      <c r="N726" s="284" t="str">
        <f t="shared" si="110"/>
        <v/>
      </c>
      <c r="O726" t="str">
        <f>IF($A726="","",IFERROR(INDEX(Prices[Category],MATCH($A726,Prices[Key],0)),"Uncategorized"))</f>
        <v/>
      </c>
      <c r="P726" s="285" t="str">
        <f t="shared" si="111"/>
        <v/>
      </c>
      <c r="Q726" s="285" t="str">
        <f t="shared" si="112"/>
        <v/>
      </c>
    </row>
    <row r="727" spans="1:17" ht="15" customHeight="1" x14ac:dyDescent="0.2">
      <c r="A727" s="238" t="str">
        <f>IFERROR(INDEX('All Ticker P&amp;L'!$A$2:$A$1001,MATCH(ROWS($A$2:A727),'All Ticker P&amp;L'!$N$2:$N$1001,0)),"")</f>
        <v/>
      </c>
      <c r="B727" s="238" t="str">
        <f t="shared" si="104"/>
        <v/>
      </c>
      <c r="C727" s="238" t="str">
        <f t="shared" si="105"/>
        <v/>
      </c>
      <c r="D727" s="238" t="str">
        <f t="shared" si="106"/>
        <v/>
      </c>
      <c r="E727" s="259" t="str">
        <f>IF($A727="","",SUMIFS(Txn[Signed Units],Txn[Key],$A727))</f>
        <v/>
      </c>
      <c r="F727" s="281" t="str">
        <f>IF($A727="","",SUMIFS(Transactions!$N:$N,Transactions!$L:$L,$A727,Transactions!$U:$U,1))</f>
        <v/>
      </c>
      <c r="G727" s="282" t="str">
        <f>IF($A727="","",IFERROR(F727/SUMIFS(Transactions!$D:$D,Transactions!$L:$L,$A727,Transactions!$U:$U,1,Transactions!$A:$A,1),0))</f>
        <v/>
      </c>
      <c r="H727" s="281" t="str">
        <f>IF($A727="","",SUMIFS(Transactions!$O:$O,Transactions!$L:$L,$A727,Transactions!$U:$U,1))</f>
        <v/>
      </c>
      <c r="I727" s="282" t="str">
        <f>IF($A727="","",IFERROR(INDEX(Prices[Current Price],MATCH($A727,Prices[Key],0)),0))</f>
        <v/>
      </c>
      <c r="J727" s="283" t="str">
        <f>IF($A727="","",IFERROR(INDEX(Prices[FX to SGD],MATCH($A727,Prices[Key],0)),1))</f>
        <v/>
      </c>
      <c r="K727" s="281" t="str">
        <f t="shared" si="107"/>
        <v/>
      </c>
      <c r="L727" s="281" t="str">
        <f t="shared" si="108"/>
        <v/>
      </c>
      <c r="M727" s="281" t="str">
        <f t="shared" si="109"/>
        <v/>
      </c>
      <c r="N727" s="284" t="str">
        <f t="shared" si="110"/>
        <v/>
      </c>
      <c r="O727" t="str">
        <f>IF($A727="","",IFERROR(INDEX(Prices[Category],MATCH($A727,Prices[Key],0)),"Uncategorized"))</f>
        <v/>
      </c>
      <c r="P727" s="285" t="str">
        <f t="shared" si="111"/>
        <v/>
      </c>
      <c r="Q727" s="285" t="str">
        <f t="shared" si="112"/>
        <v/>
      </c>
    </row>
    <row r="728" spans="1:17" ht="15" customHeight="1" x14ac:dyDescent="0.2">
      <c r="A728" s="238" t="str">
        <f>IFERROR(INDEX('All Ticker P&amp;L'!$A$2:$A$1001,MATCH(ROWS($A$2:A728),'All Ticker P&amp;L'!$N$2:$N$1001,0)),"")</f>
        <v/>
      </c>
      <c r="B728" s="238" t="str">
        <f t="shared" si="104"/>
        <v/>
      </c>
      <c r="C728" s="238" t="str">
        <f t="shared" si="105"/>
        <v/>
      </c>
      <c r="D728" s="238" t="str">
        <f t="shared" si="106"/>
        <v/>
      </c>
      <c r="E728" s="259" t="str">
        <f>IF($A728="","",SUMIFS(Txn[Signed Units],Txn[Key],$A728))</f>
        <v/>
      </c>
      <c r="F728" s="281" t="str">
        <f>IF($A728="","",SUMIFS(Transactions!$N:$N,Transactions!$L:$L,$A728,Transactions!$U:$U,1))</f>
        <v/>
      </c>
      <c r="G728" s="282" t="str">
        <f>IF($A728="","",IFERROR(F728/SUMIFS(Transactions!$D:$D,Transactions!$L:$L,$A728,Transactions!$U:$U,1,Transactions!$A:$A,1),0))</f>
        <v/>
      </c>
      <c r="H728" s="281" t="str">
        <f>IF($A728="","",SUMIFS(Transactions!$O:$O,Transactions!$L:$L,$A728,Transactions!$U:$U,1))</f>
        <v/>
      </c>
      <c r="I728" s="282" t="str">
        <f>IF($A728="","",IFERROR(INDEX(Prices[Current Price],MATCH($A728,Prices[Key],0)),0))</f>
        <v/>
      </c>
      <c r="J728" s="283" t="str">
        <f>IF($A728="","",IFERROR(INDEX(Prices[FX to SGD],MATCH($A728,Prices[Key],0)),1))</f>
        <v/>
      </c>
      <c r="K728" s="281" t="str">
        <f t="shared" si="107"/>
        <v/>
      </c>
      <c r="L728" s="281" t="str">
        <f t="shared" si="108"/>
        <v/>
      </c>
      <c r="M728" s="281" t="str">
        <f t="shared" si="109"/>
        <v/>
      </c>
      <c r="N728" s="284" t="str">
        <f t="shared" si="110"/>
        <v/>
      </c>
      <c r="O728" t="str">
        <f>IF($A728="","",IFERROR(INDEX(Prices[Category],MATCH($A728,Prices[Key],0)),"Uncategorized"))</f>
        <v/>
      </c>
      <c r="P728" s="285" t="str">
        <f t="shared" si="111"/>
        <v/>
      </c>
      <c r="Q728" s="285" t="str">
        <f t="shared" si="112"/>
        <v/>
      </c>
    </row>
    <row r="729" spans="1:17" ht="15" customHeight="1" x14ac:dyDescent="0.2">
      <c r="A729" s="238" t="str">
        <f>IFERROR(INDEX('All Ticker P&amp;L'!$A$2:$A$1001,MATCH(ROWS($A$2:A729),'All Ticker P&amp;L'!$N$2:$N$1001,0)),"")</f>
        <v/>
      </c>
      <c r="B729" s="238" t="str">
        <f t="shared" si="104"/>
        <v/>
      </c>
      <c r="C729" s="238" t="str">
        <f t="shared" si="105"/>
        <v/>
      </c>
      <c r="D729" s="238" t="str">
        <f t="shared" si="106"/>
        <v/>
      </c>
      <c r="E729" s="259" t="str">
        <f>IF($A729="","",SUMIFS(Txn[Signed Units],Txn[Key],$A729))</f>
        <v/>
      </c>
      <c r="F729" s="281" t="str">
        <f>IF($A729="","",SUMIFS(Transactions!$N:$N,Transactions!$L:$L,$A729,Transactions!$U:$U,1))</f>
        <v/>
      </c>
      <c r="G729" s="282" t="str">
        <f>IF($A729="","",IFERROR(F729/SUMIFS(Transactions!$D:$D,Transactions!$L:$L,$A729,Transactions!$U:$U,1,Transactions!$A:$A,1),0))</f>
        <v/>
      </c>
      <c r="H729" s="281" t="str">
        <f>IF($A729="","",SUMIFS(Transactions!$O:$O,Transactions!$L:$L,$A729,Transactions!$U:$U,1))</f>
        <v/>
      </c>
      <c r="I729" s="282" t="str">
        <f>IF($A729="","",IFERROR(INDEX(Prices[Current Price],MATCH($A729,Prices[Key],0)),0))</f>
        <v/>
      </c>
      <c r="J729" s="283" t="str">
        <f>IF($A729="","",IFERROR(INDEX(Prices[FX to SGD],MATCH($A729,Prices[Key],0)),1))</f>
        <v/>
      </c>
      <c r="K729" s="281" t="str">
        <f t="shared" si="107"/>
        <v/>
      </c>
      <c r="L729" s="281" t="str">
        <f t="shared" si="108"/>
        <v/>
      </c>
      <c r="M729" s="281" t="str">
        <f t="shared" si="109"/>
        <v/>
      </c>
      <c r="N729" s="284" t="str">
        <f t="shared" si="110"/>
        <v/>
      </c>
      <c r="O729" t="str">
        <f>IF($A729="","",IFERROR(INDEX(Prices[Category],MATCH($A729,Prices[Key],0)),"Uncategorized"))</f>
        <v/>
      </c>
      <c r="P729" s="285" t="str">
        <f t="shared" si="111"/>
        <v/>
      </c>
      <c r="Q729" s="285" t="str">
        <f t="shared" si="112"/>
        <v/>
      </c>
    </row>
    <row r="730" spans="1:17" ht="15" customHeight="1" x14ac:dyDescent="0.2">
      <c r="A730" s="238" t="str">
        <f>IFERROR(INDEX('All Ticker P&amp;L'!$A$2:$A$1001,MATCH(ROWS($A$2:A730),'All Ticker P&amp;L'!$N$2:$N$1001,0)),"")</f>
        <v/>
      </c>
      <c r="B730" s="238" t="str">
        <f t="shared" si="104"/>
        <v/>
      </c>
      <c r="C730" s="238" t="str">
        <f t="shared" si="105"/>
        <v/>
      </c>
      <c r="D730" s="238" t="str">
        <f t="shared" si="106"/>
        <v/>
      </c>
      <c r="E730" s="259" t="str">
        <f>IF($A730="","",SUMIFS(Txn[Signed Units],Txn[Key],$A730))</f>
        <v/>
      </c>
      <c r="F730" s="281" t="str">
        <f>IF($A730="","",SUMIFS(Transactions!$N:$N,Transactions!$L:$L,$A730,Transactions!$U:$U,1))</f>
        <v/>
      </c>
      <c r="G730" s="282" t="str">
        <f>IF($A730="","",IFERROR(F730/SUMIFS(Transactions!$D:$D,Transactions!$L:$L,$A730,Transactions!$U:$U,1,Transactions!$A:$A,1),0))</f>
        <v/>
      </c>
      <c r="H730" s="281" t="str">
        <f>IF($A730="","",SUMIFS(Transactions!$O:$O,Transactions!$L:$L,$A730,Transactions!$U:$U,1))</f>
        <v/>
      </c>
      <c r="I730" s="282" t="str">
        <f>IF($A730="","",IFERROR(INDEX(Prices[Current Price],MATCH($A730,Prices[Key],0)),0))</f>
        <v/>
      </c>
      <c r="J730" s="283" t="str">
        <f>IF($A730="","",IFERROR(INDEX(Prices[FX to SGD],MATCH($A730,Prices[Key],0)),1))</f>
        <v/>
      </c>
      <c r="K730" s="281" t="str">
        <f t="shared" si="107"/>
        <v/>
      </c>
      <c r="L730" s="281" t="str">
        <f t="shared" si="108"/>
        <v/>
      </c>
      <c r="M730" s="281" t="str">
        <f t="shared" si="109"/>
        <v/>
      </c>
      <c r="N730" s="284" t="str">
        <f t="shared" si="110"/>
        <v/>
      </c>
      <c r="O730" t="str">
        <f>IF($A730="","",IFERROR(INDEX(Prices[Category],MATCH($A730,Prices[Key],0)),"Uncategorized"))</f>
        <v/>
      </c>
      <c r="P730" s="285" t="str">
        <f t="shared" si="111"/>
        <v/>
      </c>
      <c r="Q730" s="285" t="str">
        <f t="shared" si="112"/>
        <v/>
      </c>
    </row>
    <row r="731" spans="1:17" ht="15" customHeight="1" x14ac:dyDescent="0.2">
      <c r="A731" s="238" t="str">
        <f>IFERROR(INDEX('All Ticker P&amp;L'!$A$2:$A$1001,MATCH(ROWS($A$2:A731),'All Ticker P&amp;L'!$N$2:$N$1001,0)),"")</f>
        <v/>
      </c>
      <c r="B731" s="238" t="str">
        <f t="shared" si="104"/>
        <v/>
      </c>
      <c r="C731" s="238" t="str">
        <f t="shared" si="105"/>
        <v/>
      </c>
      <c r="D731" s="238" t="str">
        <f t="shared" si="106"/>
        <v/>
      </c>
      <c r="E731" s="259" t="str">
        <f>IF($A731="","",SUMIFS(Txn[Signed Units],Txn[Key],$A731))</f>
        <v/>
      </c>
      <c r="F731" s="281" t="str">
        <f>IF($A731="","",SUMIFS(Transactions!$N:$N,Transactions!$L:$L,$A731,Transactions!$U:$U,1))</f>
        <v/>
      </c>
      <c r="G731" s="282" t="str">
        <f>IF($A731="","",IFERROR(F731/SUMIFS(Transactions!$D:$D,Transactions!$L:$L,$A731,Transactions!$U:$U,1,Transactions!$A:$A,1),0))</f>
        <v/>
      </c>
      <c r="H731" s="281" t="str">
        <f>IF($A731="","",SUMIFS(Transactions!$O:$O,Transactions!$L:$L,$A731,Transactions!$U:$U,1))</f>
        <v/>
      </c>
      <c r="I731" s="282" t="str">
        <f>IF($A731="","",IFERROR(INDEX(Prices[Current Price],MATCH($A731,Prices[Key],0)),0))</f>
        <v/>
      </c>
      <c r="J731" s="283" t="str">
        <f>IF($A731="","",IFERROR(INDEX(Prices[FX to SGD],MATCH($A731,Prices[Key],0)),1))</f>
        <v/>
      </c>
      <c r="K731" s="281" t="str">
        <f t="shared" si="107"/>
        <v/>
      </c>
      <c r="L731" s="281" t="str">
        <f t="shared" si="108"/>
        <v/>
      </c>
      <c r="M731" s="281" t="str">
        <f t="shared" si="109"/>
        <v/>
      </c>
      <c r="N731" s="284" t="str">
        <f t="shared" si="110"/>
        <v/>
      </c>
      <c r="O731" t="str">
        <f>IF($A731="","",IFERROR(INDEX(Prices[Category],MATCH($A731,Prices[Key],0)),"Uncategorized"))</f>
        <v/>
      </c>
      <c r="P731" s="285" t="str">
        <f t="shared" si="111"/>
        <v/>
      </c>
      <c r="Q731" s="285" t="str">
        <f t="shared" si="112"/>
        <v/>
      </c>
    </row>
    <row r="732" spans="1:17" ht="15" customHeight="1" x14ac:dyDescent="0.2">
      <c r="A732" s="238" t="str">
        <f>IFERROR(INDEX('All Ticker P&amp;L'!$A$2:$A$1001,MATCH(ROWS($A$2:A732),'All Ticker P&amp;L'!$N$2:$N$1001,0)),"")</f>
        <v/>
      </c>
      <c r="B732" s="238" t="str">
        <f t="shared" si="104"/>
        <v/>
      </c>
      <c r="C732" s="238" t="str">
        <f t="shared" si="105"/>
        <v/>
      </c>
      <c r="D732" s="238" t="str">
        <f t="shared" si="106"/>
        <v/>
      </c>
      <c r="E732" s="259" t="str">
        <f>IF($A732="","",SUMIFS(Txn[Signed Units],Txn[Key],$A732))</f>
        <v/>
      </c>
      <c r="F732" s="281" t="str">
        <f>IF($A732="","",SUMIFS(Transactions!$N:$N,Transactions!$L:$L,$A732,Transactions!$U:$U,1))</f>
        <v/>
      </c>
      <c r="G732" s="282" t="str">
        <f>IF($A732="","",IFERROR(F732/SUMIFS(Transactions!$D:$D,Transactions!$L:$L,$A732,Transactions!$U:$U,1,Transactions!$A:$A,1),0))</f>
        <v/>
      </c>
      <c r="H732" s="281" t="str">
        <f>IF($A732="","",SUMIFS(Transactions!$O:$O,Transactions!$L:$L,$A732,Transactions!$U:$U,1))</f>
        <v/>
      </c>
      <c r="I732" s="282" t="str">
        <f>IF($A732="","",IFERROR(INDEX(Prices[Current Price],MATCH($A732,Prices[Key],0)),0))</f>
        <v/>
      </c>
      <c r="J732" s="283" t="str">
        <f>IF($A732="","",IFERROR(INDEX(Prices[FX to SGD],MATCH($A732,Prices[Key],0)),1))</f>
        <v/>
      </c>
      <c r="K732" s="281" t="str">
        <f t="shared" si="107"/>
        <v/>
      </c>
      <c r="L732" s="281" t="str">
        <f t="shared" si="108"/>
        <v/>
      </c>
      <c r="M732" s="281" t="str">
        <f t="shared" si="109"/>
        <v/>
      </c>
      <c r="N732" s="284" t="str">
        <f t="shared" si="110"/>
        <v/>
      </c>
      <c r="O732" t="str">
        <f>IF($A732="","",IFERROR(INDEX(Prices[Category],MATCH($A732,Prices[Key],0)),"Uncategorized"))</f>
        <v/>
      </c>
      <c r="P732" s="285" t="str">
        <f t="shared" si="111"/>
        <v/>
      </c>
      <c r="Q732" s="285" t="str">
        <f t="shared" si="112"/>
        <v/>
      </c>
    </row>
    <row r="733" spans="1:17" ht="15" customHeight="1" x14ac:dyDescent="0.2">
      <c r="A733" s="238" t="str">
        <f>IFERROR(INDEX('All Ticker P&amp;L'!$A$2:$A$1001,MATCH(ROWS($A$2:A733),'All Ticker P&amp;L'!$N$2:$N$1001,0)),"")</f>
        <v/>
      </c>
      <c r="B733" s="238" t="str">
        <f t="shared" si="104"/>
        <v/>
      </c>
      <c r="C733" s="238" t="str">
        <f t="shared" si="105"/>
        <v/>
      </c>
      <c r="D733" s="238" t="str">
        <f t="shared" si="106"/>
        <v/>
      </c>
      <c r="E733" s="259" t="str">
        <f>IF($A733="","",SUMIFS(Txn[Signed Units],Txn[Key],$A733))</f>
        <v/>
      </c>
      <c r="F733" s="281" t="str">
        <f>IF($A733="","",SUMIFS(Transactions!$N:$N,Transactions!$L:$L,$A733,Transactions!$U:$U,1))</f>
        <v/>
      </c>
      <c r="G733" s="282" t="str">
        <f>IF($A733="","",IFERROR(F733/SUMIFS(Transactions!$D:$D,Transactions!$L:$L,$A733,Transactions!$U:$U,1,Transactions!$A:$A,1),0))</f>
        <v/>
      </c>
      <c r="H733" s="281" t="str">
        <f>IF($A733="","",SUMIFS(Transactions!$O:$O,Transactions!$L:$L,$A733,Transactions!$U:$U,1))</f>
        <v/>
      </c>
      <c r="I733" s="282" t="str">
        <f>IF($A733="","",IFERROR(INDEX(Prices[Current Price],MATCH($A733,Prices[Key],0)),0))</f>
        <v/>
      </c>
      <c r="J733" s="283" t="str">
        <f>IF($A733="","",IFERROR(INDEX(Prices[FX to SGD],MATCH($A733,Prices[Key],0)),1))</f>
        <v/>
      </c>
      <c r="K733" s="281" t="str">
        <f t="shared" si="107"/>
        <v/>
      </c>
      <c r="L733" s="281" t="str">
        <f t="shared" si="108"/>
        <v/>
      </c>
      <c r="M733" s="281" t="str">
        <f t="shared" si="109"/>
        <v/>
      </c>
      <c r="N733" s="284" t="str">
        <f t="shared" si="110"/>
        <v/>
      </c>
      <c r="O733" t="str">
        <f>IF($A733="","",IFERROR(INDEX(Prices[Category],MATCH($A733,Prices[Key],0)),"Uncategorized"))</f>
        <v/>
      </c>
      <c r="P733" s="285" t="str">
        <f t="shared" si="111"/>
        <v/>
      </c>
      <c r="Q733" s="285" t="str">
        <f t="shared" si="112"/>
        <v/>
      </c>
    </row>
    <row r="734" spans="1:17" ht="15" customHeight="1" x14ac:dyDescent="0.2">
      <c r="A734" s="238" t="str">
        <f>IFERROR(INDEX('All Ticker P&amp;L'!$A$2:$A$1001,MATCH(ROWS($A$2:A734),'All Ticker P&amp;L'!$N$2:$N$1001,0)),"")</f>
        <v/>
      </c>
      <c r="B734" s="238" t="str">
        <f t="shared" si="104"/>
        <v/>
      </c>
      <c r="C734" s="238" t="str">
        <f t="shared" si="105"/>
        <v/>
      </c>
      <c r="D734" s="238" t="str">
        <f t="shared" si="106"/>
        <v/>
      </c>
      <c r="E734" s="259" t="str">
        <f>IF($A734="","",SUMIFS(Txn[Signed Units],Txn[Key],$A734))</f>
        <v/>
      </c>
      <c r="F734" s="281" t="str">
        <f>IF($A734="","",SUMIFS(Transactions!$N:$N,Transactions!$L:$L,$A734,Transactions!$U:$U,1))</f>
        <v/>
      </c>
      <c r="G734" s="282" t="str">
        <f>IF($A734="","",IFERROR(F734/SUMIFS(Transactions!$D:$D,Transactions!$L:$L,$A734,Transactions!$U:$U,1,Transactions!$A:$A,1),0))</f>
        <v/>
      </c>
      <c r="H734" s="281" t="str">
        <f>IF($A734="","",SUMIFS(Transactions!$O:$O,Transactions!$L:$L,$A734,Transactions!$U:$U,1))</f>
        <v/>
      </c>
      <c r="I734" s="282" t="str">
        <f>IF($A734="","",IFERROR(INDEX(Prices[Current Price],MATCH($A734,Prices[Key],0)),0))</f>
        <v/>
      </c>
      <c r="J734" s="283" t="str">
        <f>IF($A734="","",IFERROR(INDEX(Prices[FX to SGD],MATCH($A734,Prices[Key],0)),1))</f>
        <v/>
      </c>
      <c r="K734" s="281" t="str">
        <f t="shared" si="107"/>
        <v/>
      </c>
      <c r="L734" s="281" t="str">
        <f t="shared" si="108"/>
        <v/>
      </c>
      <c r="M734" s="281" t="str">
        <f t="shared" si="109"/>
        <v/>
      </c>
      <c r="N734" s="284" t="str">
        <f t="shared" si="110"/>
        <v/>
      </c>
      <c r="O734" t="str">
        <f>IF($A734="","",IFERROR(INDEX(Prices[Category],MATCH($A734,Prices[Key],0)),"Uncategorized"))</f>
        <v/>
      </c>
      <c r="P734" s="285" t="str">
        <f t="shared" si="111"/>
        <v/>
      </c>
      <c r="Q734" s="285" t="str">
        <f t="shared" si="112"/>
        <v/>
      </c>
    </row>
    <row r="735" spans="1:17" ht="15" customHeight="1" x14ac:dyDescent="0.2">
      <c r="A735" s="238" t="str">
        <f>IFERROR(INDEX('All Ticker P&amp;L'!$A$2:$A$1001,MATCH(ROWS($A$2:A735),'All Ticker P&amp;L'!$N$2:$N$1001,0)),"")</f>
        <v/>
      </c>
      <c r="B735" s="238" t="str">
        <f t="shared" si="104"/>
        <v/>
      </c>
      <c r="C735" s="238" t="str">
        <f t="shared" si="105"/>
        <v/>
      </c>
      <c r="D735" s="238" t="str">
        <f t="shared" si="106"/>
        <v/>
      </c>
      <c r="E735" s="259" t="str">
        <f>IF($A735="","",SUMIFS(Txn[Signed Units],Txn[Key],$A735))</f>
        <v/>
      </c>
      <c r="F735" s="281" t="str">
        <f>IF($A735="","",SUMIFS(Transactions!$N:$N,Transactions!$L:$L,$A735,Transactions!$U:$U,1))</f>
        <v/>
      </c>
      <c r="G735" s="282" t="str">
        <f>IF($A735="","",IFERROR(F735/SUMIFS(Transactions!$D:$D,Transactions!$L:$L,$A735,Transactions!$U:$U,1,Transactions!$A:$A,1),0))</f>
        <v/>
      </c>
      <c r="H735" s="281" t="str">
        <f>IF($A735="","",SUMIFS(Transactions!$O:$O,Transactions!$L:$L,$A735,Transactions!$U:$U,1))</f>
        <v/>
      </c>
      <c r="I735" s="282" t="str">
        <f>IF($A735="","",IFERROR(INDEX(Prices[Current Price],MATCH($A735,Prices[Key],0)),0))</f>
        <v/>
      </c>
      <c r="J735" s="283" t="str">
        <f>IF($A735="","",IFERROR(INDEX(Prices[FX to SGD],MATCH($A735,Prices[Key],0)),1))</f>
        <v/>
      </c>
      <c r="K735" s="281" t="str">
        <f t="shared" si="107"/>
        <v/>
      </c>
      <c r="L735" s="281" t="str">
        <f t="shared" si="108"/>
        <v/>
      </c>
      <c r="M735" s="281" t="str">
        <f t="shared" si="109"/>
        <v/>
      </c>
      <c r="N735" s="284" t="str">
        <f t="shared" si="110"/>
        <v/>
      </c>
      <c r="O735" t="str">
        <f>IF($A735="","",IFERROR(INDEX(Prices[Category],MATCH($A735,Prices[Key],0)),"Uncategorized"))</f>
        <v/>
      </c>
      <c r="P735" s="285" t="str">
        <f t="shared" si="111"/>
        <v/>
      </c>
      <c r="Q735" s="285" t="str">
        <f t="shared" si="112"/>
        <v/>
      </c>
    </row>
    <row r="736" spans="1:17" ht="15" customHeight="1" x14ac:dyDescent="0.2">
      <c r="A736" s="238" t="str">
        <f>IFERROR(INDEX('All Ticker P&amp;L'!$A$2:$A$1001,MATCH(ROWS($A$2:A736),'All Ticker P&amp;L'!$N$2:$N$1001,0)),"")</f>
        <v/>
      </c>
      <c r="B736" s="238" t="str">
        <f t="shared" si="104"/>
        <v/>
      </c>
      <c r="C736" s="238" t="str">
        <f t="shared" si="105"/>
        <v/>
      </c>
      <c r="D736" s="238" t="str">
        <f t="shared" si="106"/>
        <v/>
      </c>
      <c r="E736" s="259" t="str">
        <f>IF($A736="","",SUMIFS(Txn[Signed Units],Txn[Key],$A736))</f>
        <v/>
      </c>
      <c r="F736" s="281" t="str">
        <f>IF($A736="","",SUMIFS(Transactions!$N:$N,Transactions!$L:$L,$A736,Transactions!$U:$U,1))</f>
        <v/>
      </c>
      <c r="G736" s="282" t="str">
        <f>IF($A736="","",IFERROR(F736/SUMIFS(Transactions!$D:$D,Transactions!$L:$L,$A736,Transactions!$U:$U,1,Transactions!$A:$A,1),0))</f>
        <v/>
      </c>
      <c r="H736" s="281" t="str">
        <f>IF($A736="","",SUMIFS(Transactions!$O:$O,Transactions!$L:$L,$A736,Transactions!$U:$U,1))</f>
        <v/>
      </c>
      <c r="I736" s="282" t="str">
        <f>IF($A736="","",IFERROR(INDEX(Prices[Current Price],MATCH($A736,Prices[Key],0)),0))</f>
        <v/>
      </c>
      <c r="J736" s="283" t="str">
        <f>IF($A736="","",IFERROR(INDEX(Prices[FX to SGD],MATCH($A736,Prices[Key],0)),1))</f>
        <v/>
      </c>
      <c r="K736" s="281" t="str">
        <f t="shared" si="107"/>
        <v/>
      </c>
      <c r="L736" s="281" t="str">
        <f t="shared" si="108"/>
        <v/>
      </c>
      <c r="M736" s="281" t="str">
        <f t="shared" si="109"/>
        <v/>
      </c>
      <c r="N736" s="284" t="str">
        <f t="shared" si="110"/>
        <v/>
      </c>
      <c r="O736" t="str">
        <f>IF($A736="","",IFERROR(INDEX(Prices[Category],MATCH($A736,Prices[Key],0)),"Uncategorized"))</f>
        <v/>
      </c>
      <c r="P736" s="285" t="str">
        <f t="shared" si="111"/>
        <v/>
      </c>
      <c r="Q736" s="285" t="str">
        <f t="shared" si="112"/>
        <v/>
      </c>
    </row>
    <row r="737" spans="1:17" ht="15" customHeight="1" x14ac:dyDescent="0.2">
      <c r="A737" s="238" t="str">
        <f>IFERROR(INDEX('All Ticker P&amp;L'!$A$2:$A$1001,MATCH(ROWS($A$2:A737),'All Ticker P&amp;L'!$N$2:$N$1001,0)),"")</f>
        <v/>
      </c>
      <c r="B737" s="238" t="str">
        <f t="shared" si="104"/>
        <v/>
      </c>
      <c r="C737" s="238" t="str">
        <f t="shared" si="105"/>
        <v/>
      </c>
      <c r="D737" s="238" t="str">
        <f t="shared" si="106"/>
        <v/>
      </c>
      <c r="E737" s="259" t="str">
        <f>IF($A737="","",SUMIFS(Txn[Signed Units],Txn[Key],$A737))</f>
        <v/>
      </c>
      <c r="F737" s="281" t="str">
        <f>IF($A737="","",SUMIFS(Transactions!$N:$N,Transactions!$L:$L,$A737,Transactions!$U:$U,1))</f>
        <v/>
      </c>
      <c r="G737" s="282" t="str">
        <f>IF($A737="","",IFERROR(F737/SUMIFS(Transactions!$D:$D,Transactions!$L:$L,$A737,Transactions!$U:$U,1,Transactions!$A:$A,1),0))</f>
        <v/>
      </c>
      <c r="H737" s="281" t="str">
        <f>IF($A737="","",SUMIFS(Transactions!$O:$O,Transactions!$L:$L,$A737,Transactions!$U:$U,1))</f>
        <v/>
      </c>
      <c r="I737" s="282" t="str">
        <f>IF($A737="","",IFERROR(INDEX(Prices[Current Price],MATCH($A737,Prices[Key],0)),0))</f>
        <v/>
      </c>
      <c r="J737" s="283" t="str">
        <f>IF($A737="","",IFERROR(INDEX(Prices[FX to SGD],MATCH($A737,Prices[Key],0)),1))</f>
        <v/>
      </c>
      <c r="K737" s="281" t="str">
        <f t="shared" si="107"/>
        <v/>
      </c>
      <c r="L737" s="281" t="str">
        <f t="shared" si="108"/>
        <v/>
      </c>
      <c r="M737" s="281" t="str">
        <f t="shared" si="109"/>
        <v/>
      </c>
      <c r="N737" s="284" t="str">
        <f t="shared" si="110"/>
        <v/>
      </c>
      <c r="O737" t="str">
        <f>IF($A737="","",IFERROR(INDEX(Prices[Category],MATCH($A737,Prices[Key],0)),"Uncategorized"))</f>
        <v/>
      </c>
      <c r="P737" s="285" t="str">
        <f t="shared" si="111"/>
        <v/>
      </c>
      <c r="Q737" s="285" t="str">
        <f t="shared" si="112"/>
        <v/>
      </c>
    </row>
    <row r="738" spans="1:17" ht="15" customHeight="1" x14ac:dyDescent="0.2">
      <c r="A738" s="238" t="str">
        <f>IFERROR(INDEX('All Ticker P&amp;L'!$A$2:$A$1001,MATCH(ROWS($A$2:A738),'All Ticker P&amp;L'!$N$2:$N$1001,0)),"")</f>
        <v/>
      </c>
      <c r="B738" s="238" t="str">
        <f t="shared" si="104"/>
        <v/>
      </c>
      <c r="C738" s="238" t="str">
        <f t="shared" si="105"/>
        <v/>
      </c>
      <c r="D738" s="238" t="str">
        <f t="shared" si="106"/>
        <v/>
      </c>
      <c r="E738" s="259" t="str">
        <f>IF($A738="","",SUMIFS(Txn[Signed Units],Txn[Key],$A738))</f>
        <v/>
      </c>
      <c r="F738" s="281" t="str">
        <f>IF($A738="","",SUMIFS(Transactions!$N:$N,Transactions!$L:$L,$A738,Transactions!$U:$U,1))</f>
        <v/>
      </c>
      <c r="G738" s="282" t="str">
        <f>IF($A738="","",IFERROR(F738/SUMIFS(Transactions!$D:$D,Transactions!$L:$L,$A738,Transactions!$U:$U,1,Transactions!$A:$A,1),0))</f>
        <v/>
      </c>
      <c r="H738" s="281" t="str">
        <f>IF($A738="","",SUMIFS(Transactions!$O:$O,Transactions!$L:$L,$A738,Transactions!$U:$U,1))</f>
        <v/>
      </c>
      <c r="I738" s="282" t="str">
        <f>IF($A738="","",IFERROR(INDEX(Prices[Current Price],MATCH($A738,Prices[Key],0)),0))</f>
        <v/>
      </c>
      <c r="J738" s="283" t="str">
        <f>IF($A738="","",IFERROR(INDEX(Prices[FX to SGD],MATCH($A738,Prices[Key],0)),1))</f>
        <v/>
      </c>
      <c r="K738" s="281" t="str">
        <f t="shared" si="107"/>
        <v/>
      </c>
      <c r="L738" s="281" t="str">
        <f t="shared" si="108"/>
        <v/>
      </c>
      <c r="M738" s="281" t="str">
        <f t="shared" si="109"/>
        <v/>
      </c>
      <c r="N738" s="284" t="str">
        <f t="shared" si="110"/>
        <v/>
      </c>
      <c r="O738" t="str">
        <f>IF($A738="","",IFERROR(INDEX(Prices[Category],MATCH($A738,Prices[Key],0)),"Uncategorized"))</f>
        <v/>
      </c>
      <c r="P738" s="285" t="str">
        <f t="shared" si="111"/>
        <v/>
      </c>
      <c r="Q738" s="285" t="str">
        <f t="shared" si="112"/>
        <v/>
      </c>
    </row>
    <row r="739" spans="1:17" ht="15" customHeight="1" x14ac:dyDescent="0.2">
      <c r="A739" s="238" t="str">
        <f>IFERROR(INDEX('All Ticker P&amp;L'!$A$2:$A$1001,MATCH(ROWS($A$2:A739),'All Ticker P&amp;L'!$N$2:$N$1001,0)),"")</f>
        <v/>
      </c>
      <c r="B739" s="238" t="str">
        <f t="shared" si="104"/>
        <v/>
      </c>
      <c r="C739" s="238" t="str">
        <f t="shared" si="105"/>
        <v/>
      </c>
      <c r="D739" s="238" t="str">
        <f t="shared" si="106"/>
        <v/>
      </c>
      <c r="E739" s="259" t="str">
        <f>IF($A739="","",SUMIFS(Txn[Signed Units],Txn[Key],$A739))</f>
        <v/>
      </c>
      <c r="F739" s="281" t="str">
        <f>IF($A739="","",SUMIFS(Transactions!$N:$N,Transactions!$L:$L,$A739,Transactions!$U:$U,1))</f>
        <v/>
      </c>
      <c r="G739" s="282" t="str">
        <f>IF($A739="","",IFERROR(F739/SUMIFS(Transactions!$D:$D,Transactions!$L:$L,$A739,Transactions!$U:$U,1,Transactions!$A:$A,1),0))</f>
        <v/>
      </c>
      <c r="H739" s="281" t="str">
        <f>IF($A739="","",SUMIFS(Transactions!$O:$O,Transactions!$L:$L,$A739,Transactions!$U:$U,1))</f>
        <v/>
      </c>
      <c r="I739" s="282" t="str">
        <f>IF($A739="","",IFERROR(INDEX(Prices[Current Price],MATCH($A739,Prices[Key],0)),0))</f>
        <v/>
      </c>
      <c r="J739" s="283" t="str">
        <f>IF($A739="","",IFERROR(INDEX(Prices[FX to SGD],MATCH($A739,Prices[Key],0)),1))</f>
        <v/>
      </c>
      <c r="K739" s="281" t="str">
        <f t="shared" si="107"/>
        <v/>
      </c>
      <c r="L739" s="281" t="str">
        <f t="shared" si="108"/>
        <v/>
      </c>
      <c r="M739" s="281" t="str">
        <f t="shared" si="109"/>
        <v/>
      </c>
      <c r="N739" s="284" t="str">
        <f t="shared" si="110"/>
        <v/>
      </c>
      <c r="O739" t="str">
        <f>IF($A739="","",IFERROR(INDEX(Prices[Category],MATCH($A739,Prices[Key],0)),"Uncategorized"))</f>
        <v/>
      </c>
      <c r="P739" s="285" t="str">
        <f t="shared" si="111"/>
        <v/>
      </c>
      <c r="Q739" s="285" t="str">
        <f t="shared" si="112"/>
        <v/>
      </c>
    </row>
    <row r="740" spans="1:17" ht="15" customHeight="1" x14ac:dyDescent="0.2">
      <c r="A740" s="238" t="str">
        <f>IFERROR(INDEX('All Ticker P&amp;L'!$A$2:$A$1001,MATCH(ROWS($A$2:A740),'All Ticker P&amp;L'!$N$2:$N$1001,0)),"")</f>
        <v/>
      </c>
      <c r="B740" s="238" t="str">
        <f t="shared" si="104"/>
        <v/>
      </c>
      <c r="C740" s="238" t="str">
        <f t="shared" si="105"/>
        <v/>
      </c>
      <c r="D740" s="238" t="str">
        <f t="shared" si="106"/>
        <v/>
      </c>
      <c r="E740" s="259" t="str">
        <f>IF($A740="","",SUMIFS(Txn[Signed Units],Txn[Key],$A740))</f>
        <v/>
      </c>
      <c r="F740" s="281" t="str">
        <f>IF($A740="","",SUMIFS(Transactions!$N:$N,Transactions!$L:$L,$A740,Transactions!$U:$U,1))</f>
        <v/>
      </c>
      <c r="G740" s="282" t="str">
        <f>IF($A740="","",IFERROR(F740/SUMIFS(Transactions!$D:$D,Transactions!$L:$L,$A740,Transactions!$U:$U,1,Transactions!$A:$A,1),0))</f>
        <v/>
      </c>
      <c r="H740" s="281" t="str">
        <f>IF($A740="","",SUMIFS(Transactions!$O:$O,Transactions!$L:$L,$A740,Transactions!$U:$U,1))</f>
        <v/>
      </c>
      <c r="I740" s="282" t="str">
        <f>IF($A740="","",IFERROR(INDEX(Prices[Current Price],MATCH($A740,Prices[Key],0)),0))</f>
        <v/>
      </c>
      <c r="J740" s="283" t="str">
        <f>IF($A740="","",IFERROR(INDEX(Prices[FX to SGD],MATCH($A740,Prices[Key],0)),1))</f>
        <v/>
      </c>
      <c r="K740" s="281" t="str">
        <f t="shared" si="107"/>
        <v/>
      </c>
      <c r="L740" s="281" t="str">
        <f t="shared" si="108"/>
        <v/>
      </c>
      <c r="M740" s="281" t="str">
        <f t="shared" si="109"/>
        <v/>
      </c>
      <c r="N740" s="284" t="str">
        <f t="shared" si="110"/>
        <v/>
      </c>
      <c r="O740" t="str">
        <f>IF($A740="","",IFERROR(INDEX(Prices[Category],MATCH($A740,Prices[Key],0)),"Uncategorized"))</f>
        <v/>
      </c>
      <c r="P740" s="285" t="str">
        <f t="shared" si="111"/>
        <v/>
      </c>
      <c r="Q740" s="285" t="str">
        <f t="shared" si="112"/>
        <v/>
      </c>
    </row>
    <row r="741" spans="1:17" ht="15" customHeight="1" x14ac:dyDescent="0.2">
      <c r="A741" s="238" t="str">
        <f>IFERROR(INDEX('All Ticker P&amp;L'!$A$2:$A$1001,MATCH(ROWS($A$2:A741),'All Ticker P&amp;L'!$N$2:$N$1001,0)),"")</f>
        <v/>
      </c>
      <c r="B741" s="238" t="str">
        <f t="shared" si="104"/>
        <v/>
      </c>
      <c r="C741" s="238" t="str">
        <f t="shared" si="105"/>
        <v/>
      </c>
      <c r="D741" s="238" t="str">
        <f t="shared" si="106"/>
        <v/>
      </c>
      <c r="E741" s="259" t="str">
        <f>IF($A741="","",SUMIFS(Txn[Signed Units],Txn[Key],$A741))</f>
        <v/>
      </c>
      <c r="F741" s="281" t="str">
        <f>IF($A741="","",SUMIFS(Transactions!$N:$N,Transactions!$L:$L,$A741,Transactions!$U:$U,1))</f>
        <v/>
      </c>
      <c r="G741" s="282" t="str">
        <f>IF($A741="","",IFERROR(F741/SUMIFS(Transactions!$D:$D,Transactions!$L:$L,$A741,Transactions!$U:$U,1,Transactions!$A:$A,1),0))</f>
        <v/>
      </c>
      <c r="H741" s="281" t="str">
        <f>IF($A741="","",SUMIFS(Transactions!$O:$O,Transactions!$L:$L,$A741,Transactions!$U:$U,1))</f>
        <v/>
      </c>
      <c r="I741" s="282" t="str">
        <f>IF($A741="","",IFERROR(INDEX(Prices[Current Price],MATCH($A741,Prices[Key],0)),0))</f>
        <v/>
      </c>
      <c r="J741" s="283" t="str">
        <f>IF($A741="","",IFERROR(INDEX(Prices[FX to SGD],MATCH($A741,Prices[Key],0)),1))</f>
        <v/>
      </c>
      <c r="K741" s="281" t="str">
        <f t="shared" si="107"/>
        <v/>
      </c>
      <c r="L741" s="281" t="str">
        <f t="shared" si="108"/>
        <v/>
      </c>
      <c r="M741" s="281" t="str">
        <f t="shared" si="109"/>
        <v/>
      </c>
      <c r="N741" s="284" t="str">
        <f t="shared" si="110"/>
        <v/>
      </c>
      <c r="O741" t="str">
        <f>IF($A741="","",IFERROR(INDEX(Prices[Category],MATCH($A741,Prices[Key],0)),"Uncategorized"))</f>
        <v/>
      </c>
      <c r="P741" s="285" t="str">
        <f t="shared" si="111"/>
        <v/>
      </c>
      <c r="Q741" s="285" t="str">
        <f t="shared" si="112"/>
        <v/>
      </c>
    </row>
    <row r="742" spans="1:17" ht="15" customHeight="1" x14ac:dyDescent="0.2">
      <c r="A742" s="238" t="str">
        <f>IFERROR(INDEX('All Ticker P&amp;L'!$A$2:$A$1001,MATCH(ROWS($A$2:A742),'All Ticker P&amp;L'!$N$2:$N$1001,0)),"")</f>
        <v/>
      </c>
      <c r="B742" s="238" t="str">
        <f t="shared" si="104"/>
        <v/>
      </c>
      <c r="C742" s="238" t="str">
        <f t="shared" si="105"/>
        <v/>
      </c>
      <c r="D742" s="238" t="str">
        <f t="shared" si="106"/>
        <v/>
      </c>
      <c r="E742" s="259" t="str">
        <f>IF($A742="","",SUMIFS(Txn[Signed Units],Txn[Key],$A742))</f>
        <v/>
      </c>
      <c r="F742" s="281" t="str">
        <f>IF($A742="","",SUMIFS(Transactions!$N:$N,Transactions!$L:$L,$A742,Transactions!$U:$U,1))</f>
        <v/>
      </c>
      <c r="G742" s="282" t="str">
        <f>IF($A742="","",IFERROR(F742/SUMIFS(Transactions!$D:$D,Transactions!$L:$L,$A742,Transactions!$U:$U,1,Transactions!$A:$A,1),0))</f>
        <v/>
      </c>
      <c r="H742" s="281" t="str">
        <f>IF($A742="","",SUMIFS(Transactions!$O:$O,Transactions!$L:$L,$A742,Transactions!$U:$U,1))</f>
        <v/>
      </c>
      <c r="I742" s="282" t="str">
        <f>IF($A742="","",IFERROR(INDEX(Prices[Current Price],MATCH($A742,Prices[Key],0)),0))</f>
        <v/>
      </c>
      <c r="J742" s="283" t="str">
        <f>IF($A742="","",IFERROR(INDEX(Prices[FX to SGD],MATCH($A742,Prices[Key],0)),1))</f>
        <v/>
      </c>
      <c r="K742" s="281" t="str">
        <f t="shared" si="107"/>
        <v/>
      </c>
      <c r="L742" s="281" t="str">
        <f t="shared" si="108"/>
        <v/>
      </c>
      <c r="M742" s="281" t="str">
        <f t="shared" si="109"/>
        <v/>
      </c>
      <c r="N742" s="284" t="str">
        <f t="shared" si="110"/>
        <v/>
      </c>
      <c r="O742" t="str">
        <f>IF($A742="","",IFERROR(INDEX(Prices[Category],MATCH($A742,Prices[Key],0)),"Uncategorized"))</f>
        <v/>
      </c>
      <c r="P742" s="285" t="str">
        <f t="shared" si="111"/>
        <v/>
      </c>
      <c r="Q742" s="285" t="str">
        <f t="shared" si="112"/>
        <v/>
      </c>
    </row>
    <row r="743" spans="1:17" ht="15" customHeight="1" x14ac:dyDescent="0.2">
      <c r="A743" s="238" t="str">
        <f>IFERROR(INDEX('All Ticker P&amp;L'!$A$2:$A$1001,MATCH(ROWS($A$2:A743),'All Ticker P&amp;L'!$N$2:$N$1001,0)),"")</f>
        <v/>
      </c>
      <c r="B743" s="238" t="str">
        <f t="shared" si="104"/>
        <v/>
      </c>
      <c r="C743" s="238" t="str">
        <f t="shared" si="105"/>
        <v/>
      </c>
      <c r="D743" s="238" t="str">
        <f t="shared" si="106"/>
        <v/>
      </c>
      <c r="E743" s="259" t="str">
        <f>IF($A743="","",SUMIFS(Txn[Signed Units],Txn[Key],$A743))</f>
        <v/>
      </c>
      <c r="F743" s="281" t="str">
        <f>IF($A743="","",SUMIFS(Transactions!$N:$N,Transactions!$L:$L,$A743,Transactions!$U:$U,1))</f>
        <v/>
      </c>
      <c r="G743" s="282" t="str">
        <f>IF($A743="","",IFERROR(F743/SUMIFS(Transactions!$D:$D,Transactions!$L:$L,$A743,Transactions!$U:$U,1,Transactions!$A:$A,1),0))</f>
        <v/>
      </c>
      <c r="H743" s="281" t="str">
        <f>IF($A743="","",SUMIFS(Transactions!$O:$O,Transactions!$L:$L,$A743,Transactions!$U:$U,1))</f>
        <v/>
      </c>
      <c r="I743" s="282" t="str">
        <f>IF($A743="","",IFERROR(INDEX(Prices[Current Price],MATCH($A743,Prices[Key],0)),0))</f>
        <v/>
      </c>
      <c r="J743" s="283" t="str">
        <f>IF($A743="","",IFERROR(INDEX(Prices[FX to SGD],MATCH($A743,Prices[Key],0)),1))</f>
        <v/>
      </c>
      <c r="K743" s="281" t="str">
        <f t="shared" si="107"/>
        <v/>
      </c>
      <c r="L743" s="281" t="str">
        <f t="shared" si="108"/>
        <v/>
      </c>
      <c r="M743" s="281" t="str">
        <f t="shared" si="109"/>
        <v/>
      </c>
      <c r="N743" s="284" t="str">
        <f t="shared" si="110"/>
        <v/>
      </c>
      <c r="O743" t="str">
        <f>IF($A743="","",IFERROR(INDEX(Prices[Category],MATCH($A743,Prices[Key],0)),"Uncategorized"))</f>
        <v/>
      </c>
      <c r="P743" s="285" t="str">
        <f t="shared" si="111"/>
        <v/>
      </c>
      <c r="Q743" s="285" t="str">
        <f t="shared" si="112"/>
        <v/>
      </c>
    </row>
    <row r="744" spans="1:17" ht="15" customHeight="1" x14ac:dyDescent="0.2">
      <c r="A744" s="238" t="str">
        <f>IFERROR(INDEX('All Ticker P&amp;L'!$A$2:$A$1001,MATCH(ROWS($A$2:A744),'All Ticker P&amp;L'!$N$2:$N$1001,0)),"")</f>
        <v/>
      </c>
      <c r="B744" s="238" t="str">
        <f t="shared" si="104"/>
        <v/>
      </c>
      <c r="C744" s="238" t="str">
        <f t="shared" si="105"/>
        <v/>
      </c>
      <c r="D744" s="238" t="str">
        <f t="shared" si="106"/>
        <v/>
      </c>
      <c r="E744" s="259" t="str">
        <f>IF($A744="","",SUMIFS(Txn[Signed Units],Txn[Key],$A744))</f>
        <v/>
      </c>
      <c r="F744" s="281" t="str">
        <f>IF($A744="","",SUMIFS(Transactions!$N:$N,Transactions!$L:$L,$A744,Transactions!$U:$U,1))</f>
        <v/>
      </c>
      <c r="G744" s="282" t="str">
        <f>IF($A744="","",IFERROR(F744/SUMIFS(Transactions!$D:$D,Transactions!$L:$L,$A744,Transactions!$U:$U,1,Transactions!$A:$A,1),0))</f>
        <v/>
      </c>
      <c r="H744" s="281" t="str">
        <f>IF($A744="","",SUMIFS(Transactions!$O:$O,Transactions!$L:$L,$A744,Transactions!$U:$U,1))</f>
        <v/>
      </c>
      <c r="I744" s="282" t="str">
        <f>IF($A744="","",IFERROR(INDEX(Prices[Current Price],MATCH($A744,Prices[Key],0)),0))</f>
        <v/>
      </c>
      <c r="J744" s="283" t="str">
        <f>IF($A744="","",IFERROR(INDEX(Prices[FX to SGD],MATCH($A744,Prices[Key],0)),1))</f>
        <v/>
      </c>
      <c r="K744" s="281" t="str">
        <f t="shared" si="107"/>
        <v/>
      </c>
      <c r="L744" s="281" t="str">
        <f t="shared" si="108"/>
        <v/>
      </c>
      <c r="M744" s="281" t="str">
        <f t="shared" si="109"/>
        <v/>
      </c>
      <c r="N744" s="284" t="str">
        <f t="shared" si="110"/>
        <v/>
      </c>
      <c r="O744" t="str">
        <f>IF($A744="","",IFERROR(INDEX(Prices[Category],MATCH($A744,Prices[Key],0)),"Uncategorized"))</f>
        <v/>
      </c>
      <c r="P744" s="285" t="str">
        <f t="shared" si="111"/>
        <v/>
      </c>
      <c r="Q744" s="285" t="str">
        <f t="shared" si="112"/>
        <v/>
      </c>
    </row>
    <row r="745" spans="1:17" ht="15" customHeight="1" x14ac:dyDescent="0.2">
      <c r="A745" s="238" t="str">
        <f>IFERROR(INDEX('All Ticker P&amp;L'!$A$2:$A$1001,MATCH(ROWS($A$2:A745),'All Ticker P&amp;L'!$N$2:$N$1001,0)),"")</f>
        <v/>
      </c>
      <c r="B745" s="238" t="str">
        <f t="shared" si="104"/>
        <v/>
      </c>
      <c r="C745" s="238" t="str">
        <f t="shared" si="105"/>
        <v/>
      </c>
      <c r="D745" s="238" t="str">
        <f t="shared" si="106"/>
        <v/>
      </c>
      <c r="E745" s="259" t="str">
        <f>IF($A745="","",SUMIFS(Txn[Signed Units],Txn[Key],$A745))</f>
        <v/>
      </c>
      <c r="F745" s="281" t="str">
        <f>IF($A745="","",SUMIFS(Transactions!$N:$N,Transactions!$L:$L,$A745,Transactions!$U:$U,1))</f>
        <v/>
      </c>
      <c r="G745" s="282" t="str">
        <f>IF($A745="","",IFERROR(F745/SUMIFS(Transactions!$D:$D,Transactions!$L:$L,$A745,Transactions!$U:$U,1,Transactions!$A:$A,1),0))</f>
        <v/>
      </c>
      <c r="H745" s="281" t="str">
        <f>IF($A745="","",SUMIFS(Transactions!$O:$O,Transactions!$L:$L,$A745,Transactions!$U:$U,1))</f>
        <v/>
      </c>
      <c r="I745" s="282" t="str">
        <f>IF($A745="","",IFERROR(INDEX(Prices[Current Price],MATCH($A745,Prices[Key],0)),0))</f>
        <v/>
      </c>
      <c r="J745" s="283" t="str">
        <f>IF($A745="","",IFERROR(INDEX(Prices[FX to SGD],MATCH($A745,Prices[Key],0)),1))</f>
        <v/>
      </c>
      <c r="K745" s="281" t="str">
        <f t="shared" si="107"/>
        <v/>
      </c>
      <c r="L745" s="281" t="str">
        <f t="shared" si="108"/>
        <v/>
      </c>
      <c r="M745" s="281" t="str">
        <f t="shared" si="109"/>
        <v/>
      </c>
      <c r="N745" s="284" t="str">
        <f t="shared" si="110"/>
        <v/>
      </c>
      <c r="O745" t="str">
        <f>IF($A745="","",IFERROR(INDEX(Prices[Category],MATCH($A745,Prices[Key],0)),"Uncategorized"))</f>
        <v/>
      </c>
      <c r="P745" s="285" t="str">
        <f t="shared" si="111"/>
        <v/>
      </c>
      <c r="Q745" s="285" t="str">
        <f t="shared" si="112"/>
        <v/>
      </c>
    </row>
    <row r="746" spans="1:17" ht="15" customHeight="1" x14ac:dyDescent="0.2">
      <c r="A746" s="238" t="str">
        <f>IFERROR(INDEX('All Ticker P&amp;L'!$A$2:$A$1001,MATCH(ROWS($A$2:A746),'All Ticker P&amp;L'!$N$2:$N$1001,0)),"")</f>
        <v/>
      </c>
      <c r="B746" s="238" t="str">
        <f t="shared" si="104"/>
        <v/>
      </c>
      <c r="C746" s="238" t="str">
        <f t="shared" si="105"/>
        <v/>
      </c>
      <c r="D746" s="238" t="str">
        <f t="shared" si="106"/>
        <v/>
      </c>
      <c r="E746" s="259" t="str">
        <f>IF($A746="","",SUMIFS(Txn[Signed Units],Txn[Key],$A746))</f>
        <v/>
      </c>
      <c r="F746" s="281" t="str">
        <f>IF($A746="","",SUMIFS(Transactions!$N:$N,Transactions!$L:$L,$A746,Transactions!$U:$U,1))</f>
        <v/>
      </c>
      <c r="G746" s="282" t="str">
        <f>IF($A746="","",IFERROR(F746/SUMIFS(Transactions!$D:$D,Transactions!$L:$L,$A746,Transactions!$U:$U,1,Transactions!$A:$A,1),0))</f>
        <v/>
      </c>
      <c r="H746" s="281" t="str">
        <f>IF($A746="","",SUMIFS(Transactions!$O:$O,Transactions!$L:$L,$A746,Transactions!$U:$U,1))</f>
        <v/>
      </c>
      <c r="I746" s="282" t="str">
        <f>IF($A746="","",IFERROR(INDEX(Prices[Current Price],MATCH($A746,Prices[Key],0)),0))</f>
        <v/>
      </c>
      <c r="J746" s="283" t="str">
        <f>IF($A746="","",IFERROR(INDEX(Prices[FX to SGD],MATCH($A746,Prices[Key],0)),1))</f>
        <v/>
      </c>
      <c r="K746" s="281" t="str">
        <f t="shared" si="107"/>
        <v/>
      </c>
      <c r="L746" s="281" t="str">
        <f t="shared" si="108"/>
        <v/>
      </c>
      <c r="M746" s="281" t="str">
        <f t="shared" si="109"/>
        <v/>
      </c>
      <c r="N746" s="284" t="str">
        <f t="shared" si="110"/>
        <v/>
      </c>
      <c r="O746" t="str">
        <f>IF($A746="","",IFERROR(INDEX(Prices[Category],MATCH($A746,Prices[Key],0)),"Uncategorized"))</f>
        <v/>
      </c>
      <c r="P746" s="285" t="str">
        <f t="shared" si="111"/>
        <v/>
      </c>
      <c r="Q746" s="285" t="str">
        <f t="shared" si="112"/>
        <v/>
      </c>
    </row>
    <row r="747" spans="1:17" ht="15" customHeight="1" x14ac:dyDescent="0.2">
      <c r="A747" s="238" t="str">
        <f>IFERROR(INDEX('All Ticker P&amp;L'!$A$2:$A$1001,MATCH(ROWS($A$2:A747),'All Ticker P&amp;L'!$N$2:$N$1001,0)),"")</f>
        <v/>
      </c>
      <c r="B747" s="238" t="str">
        <f t="shared" si="104"/>
        <v/>
      </c>
      <c r="C747" s="238" t="str">
        <f t="shared" si="105"/>
        <v/>
      </c>
      <c r="D747" s="238" t="str">
        <f t="shared" si="106"/>
        <v/>
      </c>
      <c r="E747" s="259" t="str">
        <f>IF($A747="","",SUMIFS(Txn[Signed Units],Txn[Key],$A747))</f>
        <v/>
      </c>
      <c r="F747" s="281" t="str">
        <f>IF($A747="","",SUMIFS(Transactions!$N:$N,Transactions!$L:$L,$A747,Transactions!$U:$U,1))</f>
        <v/>
      </c>
      <c r="G747" s="282" t="str">
        <f>IF($A747="","",IFERROR(F747/SUMIFS(Transactions!$D:$D,Transactions!$L:$L,$A747,Transactions!$U:$U,1,Transactions!$A:$A,1),0))</f>
        <v/>
      </c>
      <c r="H747" s="281" t="str">
        <f>IF($A747="","",SUMIFS(Transactions!$O:$O,Transactions!$L:$L,$A747,Transactions!$U:$U,1))</f>
        <v/>
      </c>
      <c r="I747" s="282" t="str">
        <f>IF($A747="","",IFERROR(INDEX(Prices[Current Price],MATCH($A747,Prices[Key],0)),0))</f>
        <v/>
      </c>
      <c r="J747" s="283" t="str">
        <f>IF($A747="","",IFERROR(INDEX(Prices[FX to SGD],MATCH($A747,Prices[Key],0)),1))</f>
        <v/>
      </c>
      <c r="K747" s="281" t="str">
        <f t="shared" si="107"/>
        <v/>
      </c>
      <c r="L747" s="281" t="str">
        <f t="shared" si="108"/>
        <v/>
      </c>
      <c r="M747" s="281" t="str">
        <f t="shared" si="109"/>
        <v/>
      </c>
      <c r="N747" s="284" t="str">
        <f t="shared" si="110"/>
        <v/>
      </c>
      <c r="O747" t="str">
        <f>IF($A747="","",IFERROR(INDEX(Prices[Category],MATCH($A747,Prices[Key],0)),"Uncategorized"))</f>
        <v/>
      </c>
      <c r="P747" s="285" t="str">
        <f t="shared" si="111"/>
        <v/>
      </c>
      <c r="Q747" s="285" t="str">
        <f t="shared" si="112"/>
        <v/>
      </c>
    </row>
    <row r="748" spans="1:17" ht="15" customHeight="1" x14ac:dyDescent="0.2">
      <c r="A748" s="238" t="str">
        <f>IFERROR(INDEX('All Ticker P&amp;L'!$A$2:$A$1001,MATCH(ROWS($A$2:A748),'All Ticker P&amp;L'!$N$2:$N$1001,0)),"")</f>
        <v/>
      </c>
      <c r="B748" s="238" t="str">
        <f t="shared" si="104"/>
        <v/>
      </c>
      <c r="C748" s="238" t="str">
        <f t="shared" si="105"/>
        <v/>
      </c>
      <c r="D748" s="238" t="str">
        <f t="shared" si="106"/>
        <v/>
      </c>
      <c r="E748" s="259" t="str">
        <f>IF($A748="","",SUMIFS(Txn[Signed Units],Txn[Key],$A748))</f>
        <v/>
      </c>
      <c r="F748" s="281" t="str">
        <f>IF($A748="","",SUMIFS(Transactions!$N:$N,Transactions!$L:$L,$A748,Transactions!$U:$U,1))</f>
        <v/>
      </c>
      <c r="G748" s="282" t="str">
        <f>IF($A748="","",IFERROR(F748/SUMIFS(Transactions!$D:$D,Transactions!$L:$L,$A748,Transactions!$U:$U,1,Transactions!$A:$A,1),0))</f>
        <v/>
      </c>
      <c r="H748" s="281" t="str">
        <f>IF($A748="","",SUMIFS(Transactions!$O:$O,Transactions!$L:$L,$A748,Transactions!$U:$U,1))</f>
        <v/>
      </c>
      <c r="I748" s="282" t="str">
        <f>IF($A748="","",IFERROR(INDEX(Prices[Current Price],MATCH($A748,Prices[Key],0)),0))</f>
        <v/>
      </c>
      <c r="J748" s="283" t="str">
        <f>IF($A748="","",IFERROR(INDEX(Prices[FX to SGD],MATCH($A748,Prices[Key],0)),1))</f>
        <v/>
      </c>
      <c r="K748" s="281" t="str">
        <f t="shared" si="107"/>
        <v/>
      </c>
      <c r="L748" s="281" t="str">
        <f t="shared" si="108"/>
        <v/>
      </c>
      <c r="M748" s="281" t="str">
        <f t="shared" si="109"/>
        <v/>
      </c>
      <c r="N748" s="284" t="str">
        <f t="shared" si="110"/>
        <v/>
      </c>
      <c r="O748" t="str">
        <f>IF($A748="","",IFERROR(INDEX(Prices[Category],MATCH($A748,Prices[Key],0)),"Uncategorized"))</f>
        <v/>
      </c>
      <c r="P748" s="285" t="str">
        <f t="shared" si="111"/>
        <v/>
      </c>
      <c r="Q748" s="285" t="str">
        <f t="shared" si="112"/>
        <v/>
      </c>
    </row>
    <row r="749" spans="1:17" ht="15" customHeight="1" x14ac:dyDescent="0.2">
      <c r="A749" s="238" t="str">
        <f>IFERROR(INDEX('All Ticker P&amp;L'!$A$2:$A$1001,MATCH(ROWS($A$2:A749),'All Ticker P&amp;L'!$N$2:$N$1001,0)),"")</f>
        <v/>
      </c>
      <c r="B749" s="238" t="str">
        <f t="shared" si="104"/>
        <v/>
      </c>
      <c r="C749" s="238" t="str">
        <f t="shared" si="105"/>
        <v/>
      </c>
      <c r="D749" s="238" t="str">
        <f t="shared" si="106"/>
        <v/>
      </c>
      <c r="E749" s="259" t="str">
        <f>IF($A749="","",SUMIFS(Txn[Signed Units],Txn[Key],$A749))</f>
        <v/>
      </c>
      <c r="F749" s="281" t="str">
        <f>IF($A749="","",SUMIFS(Transactions!$N:$N,Transactions!$L:$L,$A749,Transactions!$U:$U,1))</f>
        <v/>
      </c>
      <c r="G749" s="282" t="str">
        <f>IF($A749="","",IFERROR(F749/SUMIFS(Transactions!$D:$D,Transactions!$L:$L,$A749,Transactions!$U:$U,1,Transactions!$A:$A,1),0))</f>
        <v/>
      </c>
      <c r="H749" s="281" t="str">
        <f>IF($A749="","",SUMIFS(Transactions!$O:$O,Transactions!$L:$L,$A749,Transactions!$U:$U,1))</f>
        <v/>
      </c>
      <c r="I749" s="282" t="str">
        <f>IF($A749="","",IFERROR(INDEX(Prices[Current Price],MATCH($A749,Prices[Key],0)),0))</f>
        <v/>
      </c>
      <c r="J749" s="283" t="str">
        <f>IF($A749="","",IFERROR(INDEX(Prices[FX to SGD],MATCH($A749,Prices[Key],0)),1))</f>
        <v/>
      </c>
      <c r="K749" s="281" t="str">
        <f t="shared" si="107"/>
        <v/>
      </c>
      <c r="L749" s="281" t="str">
        <f t="shared" si="108"/>
        <v/>
      </c>
      <c r="M749" s="281" t="str">
        <f t="shared" si="109"/>
        <v/>
      </c>
      <c r="N749" s="284" t="str">
        <f t="shared" si="110"/>
        <v/>
      </c>
      <c r="O749" t="str">
        <f>IF($A749="","",IFERROR(INDEX(Prices[Category],MATCH($A749,Prices[Key],0)),"Uncategorized"))</f>
        <v/>
      </c>
      <c r="P749" s="285" t="str">
        <f t="shared" si="111"/>
        <v/>
      </c>
      <c r="Q749" s="285" t="str">
        <f t="shared" si="112"/>
        <v/>
      </c>
    </row>
    <row r="750" spans="1:17" ht="15" customHeight="1" x14ac:dyDescent="0.2">
      <c r="A750" s="238" t="str">
        <f>IFERROR(INDEX('All Ticker P&amp;L'!$A$2:$A$1001,MATCH(ROWS($A$2:A750),'All Ticker P&amp;L'!$N$2:$N$1001,0)),"")</f>
        <v/>
      </c>
      <c r="B750" s="238" t="str">
        <f t="shared" si="104"/>
        <v/>
      </c>
      <c r="C750" s="238" t="str">
        <f t="shared" si="105"/>
        <v/>
      </c>
      <c r="D750" s="238" t="str">
        <f t="shared" si="106"/>
        <v/>
      </c>
      <c r="E750" s="259" t="str">
        <f>IF($A750="","",SUMIFS(Txn[Signed Units],Txn[Key],$A750))</f>
        <v/>
      </c>
      <c r="F750" s="281" t="str">
        <f>IF($A750="","",SUMIFS(Transactions!$N:$N,Transactions!$L:$L,$A750,Transactions!$U:$U,1))</f>
        <v/>
      </c>
      <c r="G750" s="282" t="str">
        <f>IF($A750="","",IFERROR(F750/SUMIFS(Transactions!$D:$D,Transactions!$L:$L,$A750,Transactions!$U:$U,1,Transactions!$A:$A,1),0))</f>
        <v/>
      </c>
      <c r="H750" s="281" t="str">
        <f>IF($A750="","",SUMIFS(Transactions!$O:$O,Transactions!$L:$L,$A750,Transactions!$U:$U,1))</f>
        <v/>
      </c>
      <c r="I750" s="282" t="str">
        <f>IF($A750="","",IFERROR(INDEX(Prices[Current Price],MATCH($A750,Prices[Key],0)),0))</f>
        <v/>
      </c>
      <c r="J750" s="283" t="str">
        <f>IF($A750="","",IFERROR(INDEX(Prices[FX to SGD],MATCH($A750,Prices[Key],0)),1))</f>
        <v/>
      </c>
      <c r="K750" s="281" t="str">
        <f t="shared" si="107"/>
        <v/>
      </c>
      <c r="L750" s="281" t="str">
        <f t="shared" si="108"/>
        <v/>
      </c>
      <c r="M750" s="281" t="str">
        <f t="shared" si="109"/>
        <v/>
      </c>
      <c r="N750" s="284" t="str">
        <f t="shared" si="110"/>
        <v/>
      </c>
      <c r="O750" t="str">
        <f>IF($A750="","",IFERROR(INDEX(Prices[Category],MATCH($A750,Prices[Key],0)),"Uncategorized"))</f>
        <v/>
      </c>
      <c r="P750" s="285" t="str">
        <f t="shared" si="111"/>
        <v/>
      </c>
      <c r="Q750" s="285" t="str">
        <f t="shared" si="112"/>
        <v/>
      </c>
    </row>
    <row r="751" spans="1:17" ht="15" customHeight="1" x14ac:dyDescent="0.2">
      <c r="A751" s="238" t="str">
        <f>IFERROR(INDEX('All Ticker P&amp;L'!$A$2:$A$1001,MATCH(ROWS($A$2:A751),'All Ticker P&amp;L'!$N$2:$N$1001,0)),"")</f>
        <v/>
      </c>
      <c r="B751" s="238" t="str">
        <f t="shared" si="104"/>
        <v/>
      </c>
      <c r="C751" s="238" t="str">
        <f t="shared" si="105"/>
        <v/>
      </c>
      <c r="D751" s="238" t="str">
        <f t="shared" si="106"/>
        <v/>
      </c>
      <c r="E751" s="259" t="str">
        <f>IF($A751="","",SUMIFS(Txn[Signed Units],Txn[Key],$A751))</f>
        <v/>
      </c>
      <c r="F751" s="281" t="str">
        <f>IF($A751="","",SUMIFS(Transactions!$N:$N,Transactions!$L:$L,$A751,Transactions!$U:$U,1))</f>
        <v/>
      </c>
      <c r="G751" s="282" t="str">
        <f>IF($A751="","",IFERROR(F751/SUMIFS(Transactions!$D:$D,Transactions!$L:$L,$A751,Transactions!$U:$U,1,Transactions!$A:$A,1),0))</f>
        <v/>
      </c>
      <c r="H751" s="281" t="str">
        <f>IF($A751="","",SUMIFS(Transactions!$O:$O,Transactions!$L:$L,$A751,Transactions!$U:$U,1))</f>
        <v/>
      </c>
      <c r="I751" s="282" t="str">
        <f>IF($A751="","",IFERROR(INDEX(Prices[Current Price],MATCH($A751,Prices[Key],0)),0))</f>
        <v/>
      </c>
      <c r="J751" s="283" t="str">
        <f>IF($A751="","",IFERROR(INDEX(Prices[FX to SGD],MATCH($A751,Prices[Key],0)),1))</f>
        <v/>
      </c>
      <c r="K751" s="281" t="str">
        <f t="shared" si="107"/>
        <v/>
      </c>
      <c r="L751" s="281" t="str">
        <f t="shared" si="108"/>
        <v/>
      </c>
      <c r="M751" s="281" t="str">
        <f t="shared" si="109"/>
        <v/>
      </c>
      <c r="N751" s="284" t="str">
        <f t="shared" si="110"/>
        <v/>
      </c>
      <c r="O751" t="str">
        <f>IF($A751="","",IFERROR(INDEX(Prices[Category],MATCH($A751,Prices[Key],0)),"Uncategorized"))</f>
        <v/>
      </c>
      <c r="P751" s="285" t="str">
        <f t="shared" si="111"/>
        <v/>
      </c>
      <c r="Q751" s="285" t="str">
        <f t="shared" si="112"/>
        <v/>
      </c>
    </row>
    <row r="752" spans="1:17" ht="15" customHeight="1" x14ac:dyDescent="0.2">
      <c r="A752" s="238" t="str">
        <f>IFERROR(INDEX('All Ticker P&amp;L'!$A$2:$A$1001,MATCH(ROWS($A$2:A752),'All Ticker P&amp;L'!$N$2:$N$1001,0)),"")</f>
        <v/>
      </c>
      <c r="B752" s="238" t="str">
        <f t="shared" si="104"/>
        <v/>
      </c>
      <c r="C752" s="238" t="str">
        <f t="shared" si="105"/>
        <v/>
      </c>
      <c r="D752" s="238" t="str">
        <f t="shared" si="106"/>
        <v/>
      </c>
      <c r="E752" s="259" t="str">
        <f>IF($A752="","",SUMIFS(Txn[Signed Units],Txn[Key],$A752))</f>
        <v/>
      </c>
      <c r="F752" s="281" t="str">
        <f>IF($A752="","",SUMIFS(Transactions!$N:$N,Transactions!$L:$L,$A752,Transactions!$U:$U,1))</f>
        <v/>
      </c>
      <c r="G752" s="282" t="str">
        <f>IF($A752="","",IFERROR(F752/SUMIFS(Transactions!$D:$D,Transactions!$L:$L,$A752,Transactions!$U:$U,1,Transactions!$A:$A,1),0))</f>
        <v/>
      </c>
      <c r="H752" s="281" t="str">
        <f>IF($A752="","",SUMIFS(Transactions!$O:$O,Transactions!$L:$L,$A752,Transactions!$U:$U,1))</f>
        <v/>
      </c>
      <c r="I752" s="282" t="str">
        <f>IF($A752="","",IFERROR(INDEX(Prices[Current Price],MATCH($A752,Prices[Key],0)),0))</f>
        <v/>
      </c>
      <c r="J752" s="283" t="str">
        <f>IF($A752="","",IFERROR(INDEX(Prices[FX to SGD],MATCH($A752,Prices[Key],0)),1))</f>
        <v/>
      </c>
      <c r="K752" s="281" t="str">
        <f t="shared" si="107"/>
        <v/>
      </c>
      <c r="L752" s="281" t="str">
        <f t="shared" si="108"/>
        <v/>
      </c>
      <c r="M752" s="281" t="str">
        <f t="shared" si="109"/>
        <v/>
      </c>
      <c r="N752" s="284" t="str">
        <f t="shared" si="110"/>
        <v/>
      </c>
      <c r="O752" t="str">
        <f>IF($A752="","",IFERROR(INDEX(Prices[Category],MATCH($A752,Prices[Key],0)),"Uncategorized"))</f>
        <v/>
      </c>
      <c r="P752" s="285" t="str">
        <f t="shared" si="111"/>
        <v/>
      </c>
      <c r="Q752" s="285" t="str">
        <f t="shared" si="112"/>
        <v/>
      </c>
    </row>
    <row r="753" spans="1:17" ht="15" customHeight="1" x14ac:dyDescent="0.2">
      <c r="A753" s="238" t="str">
        <f>IFERROR(INDEX('All Ticker P&amp;L'!$A$2:$A$1001,MATCH(ROWS($A$2:A753),'All Ticker P&amp;L'!$N$2:$N$1001,0)),"")</f>
        <v/>
      </c>
      <c r="B753" s="238" t="str">
        <f t="shared" si="104"/>
        <v/>
      </c>
      <c r="C753" s="238" t="str">
        <f t="shared" si="105"/>
        <v/>
      </c>
      <c r="D753" s="238" t="str">
        <f t="shared" si="106"/>
        <v/>
      </c>
      <c r="E753" s="259" t="str">
        <f>IF($A753="","",SUMIFS(Txn[Signed Units],Txn[Key],$A753))</f>
        <v/>
      </c>
      <c r="F753" s="281" t="str">
        <f>IF($A753="","",SUMIFS(Transactions!$N:$N,Transactions!$L:$L,$A753,Transactions!$U:$U,1))</f>
        <v/>
      </c>
      <c r="G753" s="282" t="str">
        <f>IF($A753="","",IFERROR(F753/SUMIFS(Transactions!$D:$D,Transactions!$L:$L,$A753,Transactions!$U:$U,1,Transactions!$A:$A,1),0))</f>
        <v/>
      </c>
      <c r="H753" s="281" t="str">
        <f>IF($A753="","",SUMIFS(Transactions!$O:$O,Transactions!$L:$L,$A753,Transactions!$U:$U,1))</f>
        <v/>
      </c>
      <c r="I753" s="282" t="str">
        <f>IF($A753="","",IFERROR(INDEX(Prices[Current Price],MATCH($A753,Prices[Key],0)),0))</f>
        <v/>
      </c>
      <c r="J753" s="283" t="str">
        <f>IF($A753="","",IFERROR(INDEX(Prices[FX to SGD],MATCH($A753,Prices[Key],0)),1))</f>
        <v/>
      </c>
      <c r="K753" s="281" t="str">
        <f t="shared" si="107"/>
        <v/>
      </c>
      <c r="L753" s="281" t="str">
        <f t="shared" si="108"/>
        <v/>
      </c>
      <c r="M753" s="281" t="str">
        <f t="shared" si="109"/>
        <v/>
      </c>
      <c r="N753" s="284" t="str">
        <f t="shared" si="110"/>
        <v/>
      </c>
      <c r="O753" t="str">
        <f>IF($A753="","",IFERROR(INDEX(Prices[Category],MATCH($A753,Prices[Key],0)),"Uncategorized"))</f>
        <v/>
      </c>
      <c r="P753" s="285" t="str">
        <f t="shared" si="111"/>
        <v/>
      </c>
      <c r="Q753" s="285" t="str">
        <f t="shared" si="112"/>
        <v/>
      </c>
    </row>
    <row r="754" spans="1:17" ht="15" customHeight="1" x14ac:dyDescent="0.2">
      <c r="A754" s="238" t="str">
        <f>IFERROR(INDEX('All Ticker P&amp;L'!$A$2:$A$1001,MATCH(ROWS($A$2:A754),'All Ticker P&amp;L'!$N$2:$N$1001,0)),"")</f>
        <v/>
      </c>
      <c r="B754" s="238" t="str">
        <f t="shared" si="104"/>
        <v/>
      </c>
      <c r="C754" s="238" t="str">
        <f t="shared" si="105"/>
        <v/>
      </c>
      <c r="D754" s="238" t="str">
        <f t="shared" si="106"/>
        <v/>
      </c>
      <c r="E754" s="259" t="str">
        <f>IF($A754="","",SUMIFS(Txn[Signed Units],Txn[Key],$A754))</f>
        <v/>
      </c>
      <c r="F754" s="281" t="str">
        <f>IF($A754="","",SUMIFS(Transactions!$N:$N,Transactions!$L:$L,$A754,Transactions!$U:$U,1))</f>
        <v/>
      </c>
      <c r="G754" s="282" t="str">
        <f>IF($A754="","",IFERROR(F754/SUMIFS(Transactions!$D:$D,Transactions!$L:$L,$A754,Transactions!$U:$U,1,Transactions!$A:$A,1),0))</f>
        <v/>
      </c>
      <c r="H754" s="281" t="str">
        <f>IF($A754="","",SUMIFS(Transactions!$O:$O,Transactions!$L:$L,$A754,Transactions!$U:$U,1))</f>
        <v/>
      </c>
      <c r="I754" s="282" t="str">
        <f>IF($A754="","",IFERROR(INDEX(Prices[Current Price],MATCH($A754,Prices[Key],0)),0))</f>
        <v/>
      </c>
      <c r="J754" s="283" t="str">
        <f>IF($A754="","",IFERROR(INDEX(Prices[FX to SGD],MATCH($A754,Prices[Key],0)),1))</f>
        <v/>
      </c>
      <c r="K754" s="281" t="str">
        <f t="shared" si="107"/>
        <v/>
      </c>
      <c r="L754" s="281" t="str">
        <f t="shared" si="108"/>
        <v/>
      </c>
      <c r="M754" s="281" t="str">
        <f t="shared" si="109"/>
        <v/>
      </c>
      <c r="N754" s="284" t="str">
        <f t="shared" si="110"/>
        <v/>
      </c>
      <c r="O754" t="str">
        <f>IF($A754="","",IFERROR(INDEX(Prices[Category],MATCH($A754,Prices[Key],0)),"Uncategorized"))</f>
        <v/>
      </c>
      <c r="P754" s="285" t="str">
        <f t="shared" si="111"/>
        <v/>
      </c>
      <c r="Q754" s="285" t="str">
        <f t="shared" si="112"/>
        <v/>
      </c>
    </row>
    <row r="755" spans="1:17" ht="15" customHeight="1" x14ac:dyDescent="0.2">
      <c r="A755" s="238" t="str">
        <f>IFERROR(INDEX('All Ticker P&amp;L'!$A$2:$A$1001,MATCH(ROWS($A$2:A755),'All Ticker P&amp;L'!$N$2:$N$1001,0)),"")</f>
        <v/>
      </c>
      <c r="B755" s="238" t="str">
        <f t="shared" si="104"/>
        <v/>
      </c>
      <c r="C755" s="238" t="str">
        <f t="shared" si="105"/>
        <v/>
      </c>
      <c r="D755" s="238" t="str">
        <f t="shared" si="106"/>
        <v/>
      </c>
      <c r="E755" s="259" t="str">
        <f>IF($A755="","",SUMIFS(Txn[Signed Units],Txn[Key],$A755))</f>
        <v/>
      </c>
      <c r="F755" s="281" t="str">
        <f>IF($A755="","",SUMIFS(Transactions!$N:$N,Transactions!$L:$L,$A755,Transactions!$U:$U,1))</f>
        <v/>
      </c>
      <c r="G755" s="282" t="str">
        <f>IF($A755="","",IFERROR(F755/SUMIFS(Transactions!$D:$D,Transactions!$L:$L,$A755,Transactions!$U:$U,1,Transactions!$A:$A,1),0))</f>
        <v/>
      </c>
      <c r="H755" s="281" t="str">
        <f>IF($A755="","",SUMIFS(Transactions!$O:$O,Transactions!$L:$L,$A755,Transactions!$U:$U,1))</f>
        <v/>
      </c>
      <c r="I755" s="282" t="str">
        <f>IF($A755="","",IFERROR(INDEX(Prices[Current Price],MATCH($A755,Prices[Key],0)),0))</f>
        <v/>
      </c>
      <c r="J755" s="283" t="str">
        <f>IF($A755="","",IFERROR(INDEX(Prices[FX to SGD],MATCH($A755,Prices[Key],0)),1))</f>
        <v/>
      </c>
      <c r="K755" s="281" t="str">
        <f t="shared" si="107"/>
        <v/>
      </c>
      <c r="L755" s="281" t="str">
        <f t="shared" si="108"/>
        <v/>
      </c>
      <c r="M755" s="281" t="str">
        <f t="shared" si="109"/>
        <v/>
      </c>
      <c r="N755" s="284" t="str">
        <f t="shared" si="110"/>
        <v/>
      </c>
      <c r="O755" t="str">
        <f>IF($A755="","",IFERROR(INDEX(Prices[Category],MATCH($A755,Prices[Key],0)),"Uncategorized"))</f>
        <v/>
      </c>
      <c r="P755" s="285" t="str">
        <f t="shared" si="111"/>
        <v/>
      </c>
      <c r="Q755" s="285" t="str">
        <f t="shared" si="112"/>
        <v/>
      </c>
    </row>
    <row r="756" spans="1:17" ht="15" customHeight="1" x14ac:dyDescent="0.2">
      <c r="A756" s="238" t="str">
        <f>IFERROR(INDEX('All Ticker P&amp;L'!$A$2:$A$1001,MATCH(ROWS($A$2:A756),'All Ticker P&amp;L'!$N$2:$N$1001,0)),"")</f>
        <v/>
      </c>
      <c r="B756" s="238" t="str">
        <f t="shared" si="104"/>
        <v/>
      </c>
      <c r="C756" s="238" t="str">
        <f t="shared" si="105"/>
        <v/>
      </c>
      <c r="D756" s="238" t="str">
        <f t="shared" si="106"/>
        <v/>
      </c>
      <c r="E756" s="259" t="str">
        <f>IF($A756="","",SUMIFS(Txn[Signed Units],Txn[Key],$A756))</f>
        <v/>
      </c>
      <c r="F756" s="281" t="str">
        <f>IF($A756="","",SUMIFS(Transactions!$N:$N,Transactions!$L:$L,$A756,Transactions!$U:$U,1))</f>
        <v/>
      </c>
      <c r="G756" s="282" t="str">
        <f>IF($A756="","",IFERROR(F756/SUMIFS(Transactions!$D:$D,Transactions!$L:$L,$A756,Transactions!$U:$U,1,Transactions!$A:$A,1),0))</f>
        <v/>
      </c>
      <c r="H756" s="281" t="str">
        <f>IF($A756="","",SUMIFS(Transactions!$O:$O,Transactions!$L:$L,$A756,Transactions!$U:$U,1))</f>
        <v/>
      </c>
      <c r="I756" s="282" t="str">
        <f>IF($A756="","",IFERROR(INDEX(Prices[Current Price],MATCH($A756,Prices[Key],0)),0))</f>
        <v/>
      </c>
      <c r="J756" s="283" t="str">
        <f>IF($A756="","",IFERROR(INDEX(Prices[FX to SGD],MATCH($A756,Prices[Key],0)),1))</f>
        <v/>
      </c>
      <c r="K756" s="281" t="str">
        <f t="shared" si="107"/>
        <v/>
      </c>
      <c r="L756" s="281" t="str">
        <f t="shared" si="108"/>
        <v/>
      </c>
      <c r="M756" s="281" t="str">
        <f t="shared" si="109"/>
        <v/>
      </c>
      <c r="N756" s="284" t="str">
        <f t="shared" si="110"/>
        <v/>
      </c>
      <c r="O756" t="str">
        <f>IF($A756="","",IFERROR(INDEX(Prices[Category],MATCH($A756,Prices[Key],0)),"Uncategorized"))</f>
        <v/>
      </c>
      <c r="P756" s="285" t="str">
        <f t="shared" si="111"/>
        <v/>
      </c>
      <c r="Q756" s="285" t="str">
        <f t="shared" si="112"/>
        <v/>
      </c>
    </row>
    <row r="757" spans="1:17" ht="15" customHeight="1" x14ac:dyDescent="0.2">
      <c r="A757" s="238" t="str">
        <f>IFERROR(INDEX('All Ticker P&amp;L'!$A$2:$A$1001,MATCH(ROWS($A$2:A757),'All Ticker P&amp;L'!$N$2:$N$1001,0)),"")</f>
        <v/>
      </c>
      <c r="B757" s="238" t="str">
        <f t="shared" si="104"/>
        <v/>
      </c>
      <c r="C757" s="238" t="str">
        <f t="shared" si="105"/>
        <v/>
      </c>
      <c r="D757" s="238" t="str">
        <f t="shared" si="106"/>
        <v/>
      </c>
      <c r="E757" s="259" t="str">
        <f>IF($A757="","",SUMIFS(Txn[Signed Units],Txn[Key],$A757))</f>
        <v/>
      </c>
      <c r="F757" s="281" t="str">
        <f>IF($A757="","",SUMIFS(Transactions!$N:$N,Transactions!$L:$L,$A757,Transactions!$U:$U,1))</f>
        <v/>
      </c>
      <c r="G757" s="282" t="str">
        <f>IF($A757="","",IFERROR(F757/SUMIFS(Transactions!$D:$D,Transactions!$L:$L,$A757,Transactions!$U:$U,1,Transactions!$A:$A,1),0))</f>
        <v/>
      </c>
      <c r="H757" s="281" t="str">
        <f>IF($A757="","",SUMIFS(Transactions!$O:$O,Transactions!$L:$L,$A757,Transactions!$U:$U,1))</f>
        <v/>
      </c>
      <c r="I757" s="282" t="str">
        <f>IF($A757="","",IFERROR(INDEX(Prices[Current Price],MATCH($A757,Prices[Key],0)),0))</f>
        <v/>
      </c>
      <c r="J757" s="283" t="str">
        <f>IF($A757="","",IFERROR(INDEX(Prices[FX to SGD],MATCH($A757,Prices[Key],0)),1))</f>
        <v/>
      </c>
      <c r="K757" s="281" t="str">
        <f t="shared" si="107"/>
        <v/>
      </c>
      <c r="L757" s="281" t="str">
        <f t="shared" si="108"/>
        <v/>
      </c>
      <c r="M757" s="281" t="str">
        <f t="shared" si="109"/>
        <v/>
      </c>
      <c r="N757" s="284" t="str">
        <f t="shared" si="110"/>
        <v/>
      </c>
      <c r="O757" t="str">
        <f>IF($A757="","",IFERROR(INDEX(Prices[Category],MATCH($A757,Prices[Key],0)),"Uncategorized"))</f>
        <v/>
      </c>
      <c r="P757" s="285" t="str">
        <f t="shared" si="111"/>
        <v/>
      </c>
      <c r="Q757" s="285" t="str">
        <f t="shared" si="112"/>
        <v/>
      </c>
    </row>
    <row r="758" spans="1:17" ht="15" customHeight="1" x14ac:dyDescent="0.2">
      <c r="A758" s="238" t="str">
        <f>IFERROR(INDEX('All Ticker P&amp;L'!$A$2:$A$1001,MATCH(ROWS($A$2:A758),'All Ticker P&amp;L'!$N$2:$N$1001,0)),"")</f>
        <v/>
      </c>
      <c r="B758" s="238" t="str">
        <f t="shared" si="104"/>
        <v/>
      </c>
      <c r="C758" s="238" t="str">
        <f t="shared" si="105"/>
        <v/>
      </c>
      <c r="D758" s="238" t="str">
        <f t="shared" si="106"/>
        <v/>
      </c>
      <c r="E758" s="259" t="str">
        <f>IF($A758="","",SUMIFS(Txn[Signed Units],Txn[Key],$A758))</f>
        <v/>
      </c>
      <c r="F758" s="281" t="str">
        <f>IF($A758="","",SUMIFS(Transactions!$N:$N,Transactions!$L:$L,$A758,Transactions!$U:$U,1))</f>
        <v/>
      </c>
      <c r="G758" s="282" t="str">
        <f>IF($A758="","",IFERROR(F758/SUMIFS(Transactions!$D:$D,Transactions!$L:$L,$A758,Transactions!$U:$U,1,Transactions!$A:$A,1),0))</f>
        <v/>
      </c>
      <c r="H758" s="281" t="str">
        <f>IF($A758="","",SUMIFS(Transactions!$O:$O,Transactions!$L:$L,$A758,Transactions!$U:$U,1))</f>
        <v/>
      </c>
      <c r="I758" s="282" t="str">
        <f>IF($A758="","",IFERROR(INDEX(Prices[Current Price],MATCH($A758,Prices[Key],0)),0))</f>
        <v/>
      </c>
      <c r="J758" s="283" t="str">
        <f>IF($A758="","",IFERROR(INDEX(Prices[FX to SGD],MATCH($A758,Prices[Key],0)),1))</f>
        <v/>
      </c>
      <c r="K758" s="281" t="str">
        <f t="shared" si="107"/>
        <v/>
      </c>
      <c r="L758" s="281" t="str">
        <f t="shared" si="108"/>
        <v/>
      </c>
      <c r="M758" s="281" t="str">
        <f t="shared" si="109"/>
        <v/>
      </c>
      <c r="N758" s="284" t="str">
        <f t="shared" si="110"/>
        <v/>
      </c>
      <c r="O758" t="str">
        <f>IF($A758="","",IFERROR(INDEX(Prices[Category],MATCH($A758,Prices[Key],0)),"Uncategorized"))</f>
        <v/>
      </c>
      <c r="P758" s="285" t="str">
        <f t="shared" si="111"/>
        <v/>
      </c>
      <c r="Q758" s="285" t="str">
        <f t="shared" si="112"/>
        <v/>
      </c>
    </row>
    <row r="759" spans="1:17" ht="15" customHeight="1" x14ac:dyDescent="0.2">
      <c r="A759" s="238" t="str">
        <f>IFERROR(INDEX('All Ticker P&amp;L'!$A$2:$A$1001,MATCH(ROWS($A$2:A759),'All Ticker P&amp;L'!$N$2:$N$1001,0)),"")</f>
        <v/>
      </c>
      <c r="B759" s="238" t="str">
        <f t="shared" si="104"/>
        <v/>
      </c>
      <c r="C759" s="238" t="str">
        <f t="shared" si="105"/>
        <v/>
      </c>
      <c r="D759" s="238" t="str">
        <f t="shared" si="106"/>
        <v/>
      </c>
      <c r="E759" s="259" t="str">
        <f>IF($A759="","",SUMIFS(Txn[Signed Units],Txn[Key],$A759))</f>
        <v/>
      </c>
      <c r="F759" s="281" t="str">
        <f>IF($A759="","",SUMIFS(Transactions!$N:$N,Transactions!$L:$L,$A759,Transactions!$U:$U,1))</f>
        <v/>
      </c>
      <c r="G759" s="282" t="str">
        <f>IF($A759="","",IFERROR(F759/SUMIFS(Transactions!$D:$D,Transactions!$L:$L,$A759,Transactions!$U:$U,1,Transactions!$A:$A,1),0))</f>
        <v/>
      </c>
      <c r="H759" s="281" t="str">
        <f>IF($A759="","",SUMIFS(Transactions!$O:$O,Transactions!$L:$L,$A759,Transactions!$U:$U,1))</f>
        <v/>
      </c>
      <c r="I759" s="282" t="str">
        <f>IF($A759="","",IFERROR(INDEX(Prices[Current Price],MATCH($A759,Prices[Key],0)),0))</f>
        <v/>
      </c>
      <c r="J759" s="283" t="str">
        <f>IF($A759="","",IFERROR(INDEX(Prices[FX to SGD],MATCH($A759,Prices[Key],0)),1))</f>
        <v/>
      </c>
      <c r="K759" s="281" t="str">
        <f t="shared" si="107"/>
        <v/>
      </c>
      <c r="L759" s="281" t="str">
        <f t="shared" si="108"/>
        <v/>
      </c>
      <c r="M759" s="281" t="str">
        <f t="shared" si="109"/>
        <v/>
      </c>
      <c r="N759" s="284" t="str">
        <f t="shared" si="110"/>
        <v/>
      </c>
      <c r="O759" t="str">
        <f>IF($A759="","",IFERROR(INDEX(Prices[Category],MATCH($A759,Prices[Key],0)),"Uncategorized"))</f>
        <v/>
      </c>
      <c r="P759" s="285" t="str">
        <f t="shared" si="111"/>
        <v/>
      </c>
      <c r="Q759" s="285" t="str">
        <f t="shared" si="112"/>
        <v/>
      </c>
    </row>
    <row r="760" spans="1:17" ht="15" customHeight="1" x14ac:dyDescent="0.2">
      <c r="A760" s="238" t="str">
        <f>IFERROR(INDEX('All Ticker P&amp;L'!$A$2:$A$1001,MATCH(ROWS($A$2:A760),'All Ticker P&amp;L'!$N$2:$N$1001,0)),"")</f>
        <v/>
      </c>
      <c r="B760" s="238" t="str">
        <f t="shared" si="104"/>
        <v/>
      </c>
      <c r="C760" s="238" t="str">
        <f t="shared" si="105"/>
        <v/>
      </c>
      <c r="D760" s="238" t="str">
        <f t="shared" si="106"/>
        <v/>
      </c>
      <c r="E760" s="259" t="str">
        <f>IF($A760="","",SUMIFS(Txn[Signed Units],Txn[Key],$A760))</f>
        <v/>
      </c>
      <c r="F760" s="281" t="str">
        <f>IF($A760="","",SUMIFS(Transactions!$N:$N,Transactions!$L:$L,$A760,Transactions!$U:$U,1))</f>
        <v/>
      </c>
      <c r="G760" s="282" t="str">
        <f>IF($A760="","",IFERROR(F760/SUMIFS(Transactions!$D:$D,Transactions!$L:$L,$A760,Transactions!$U:$U,1,Transactions!$A:$A,1),0))</f>
        <v/>
      </c>
      <c r="H760" s="281" t="str">
        <f>IF($A760="","",SUMIFS(Transactions!$O:$O,Transactions!$L:$L,$A760,Transactions!$U:$U,1))</f>
        <v/>
      </c>
      <c r="I760" s="282" t="str">
        <f>IF($A760="","",IFERROR(INDEX(Prices[Current Price],MATCH($A760,Prices[Key],0)),0))</f>
        <v/>
      </c>
      <c r="J760" s="283" t="str">
        <f>IF($A760="","",IFERROR(INDEX(Prices[FX to SGD],MATCH($A760,Prices[Key],0)),1))</f>
        <v/>
      </c>
      <c r="K760" s="281" t="str">
        <f t="shared" si="107"/>
        <v/>
      </c>
      <c r="L760" s="281" t="str">
        <f t="shared" si="108"/>
        <v/>
      </c>
      <c r="M760" s="281" t="str">
        <f t="shared" si="109"/>
        <v/>
      </c>
      <c r="N760" s="284" t="str">
        <f t="shared" si="110"/>
        <v/>
      </c>
      <c r="O760" t="str">
        <f>IF($A760="","",IFERROR(INDEX(Prices[Category],MATCH($A760,Prices[Key],0)),"Uncategorized"))</f>
        <v/>
      </c>
      <c r="P760" s="285" t="str">
        <f t="shared" si="111"/>
        <v/>
      </c>
      <c r="Q760" s="285" t="str">
        <f t="shared" si="112"/>
        <v/>
      </c>
    </row>
    <row r="761" spans="1:17" ht="15" customHeight="1" x14ac:dyDescent="0.2">
      <c r="A761" s="238" t="str">
        <f>IFERROR(INDEX('All Ticker P&amp;L'!$A$2:$A$1001,MATCH(ROWS($A$2:A761),'All Ticker P&amp;L'!$N$2:$N$1001,0)),"")</f>
        <v/>
      </c>
      <c r="B761" s="238" t="str">
        <f t="shared" si="104"/>
        <v/>
      </c>
      <c r="C761" s="238" t="str">
        <f t="shared" si="105"/>
        <v/>
      </c>
      <c r="D761" s="238" t="str">
        <f t="shared" si="106"/>
        <v/>
      </c>
      <c r="E761" s="259" t="str">
        <f>IF($A761="","",SUMIFS(Txn[Signed Units],Txn[Key],$A761))</f>
        <v/>
      </c>
      <c r="F761" s="281" t="str">
        <f>IF($A761="","",SUMIFS(Transactions!$N:$N,Transactions!$L:$L,$A761,Transactions!$U:$U,1))</f>
        <v/>
      </c>
      <c r="G761" s="282" t="str">
        <f>IF($A761="","",IFERROR(F761/SUMIFS(Transactions!$D:$D,Transactions!$L:$L,$A761,Transactions!$U:$U,1,Transactions!$A:$A,1),0))</f>
        <v/>
      </c>
      <c r="H761" s="281" t="str">
        <f>IF($A761="","",SUMIFS(Transactions!$O:$O,Transactions!$L:$L,$A761,Transactions!$U:$U,1))</f>
        <v/>
      </c>
      <c r="I761" s="282" t="str">
        <f>IF($A761="","",IFERROR(INDEX(Prices[Current Price],MATCH($A761,Prices[Key],0)),0))</f>
        <v/>
      </c>
      <c r="J761" s="283" t="str">
        <f>IF($A761="","",IFERROR(INDEX(Prices[FX to SGD],MATCH($A761,Prices[Key],0)),1))</f>
        <v/>
      </c>
      <c r="K761" s="281" t="str">
        <f t="shared" si="107"/>
        <v/>
      </c>
      <c r="L761" s="281" t="str">
        <f t="shared" si="108"/>
        <v/>
      </c>
      <c r="M761" s="281" t="str">
        <f t="shared" si="109"/>
        <v/>
      </c>
      <c r="N761" s="284" t="str">
        <f t="shared" si="110"/>
        <v/>
      </c>
      <c r="O761" t="str">
        <f>IF($A761="","",IFERROR(INDEX(Prices[Category],MATCH($A761,Prices[Key],0)),"Uncategorized"))</f>
        <v/>
      </c>
      <c r="P761" s="285" t="str">
        <f t="shared" si="111"/>
        <v/>
      </c>
      <c r="Q761" s="285" t="str">
        <f t="shared" si="112"/>
        <v/>
      </c>
    </row>
    <row r="762" spans="1:17" ht="15" customHeight="1" x14ac:dyDescent="0.2">
      <c r="A762" s="238" t="str">
        <f>IFERROR(INDEX('All Ticker P&amp;L'!$A$2:$A$1001,MATCH(ROWS($A$2:A762),'All Ticker P&amp;L'!$N$2:$N$1001,0)),"")</f>
        <v/>
      </c>
      <c r="B762" s="238" t="str">
        <f t="shared" si="104"/>
        <v/>
      </c>
      <c r="C762" s="238" t="str">
        <f t="shared" si="105"/>
        <v/>
      </c>
      <c r="D762" s="238" t="str">
        <f t="shared" si="106"/>
        <v/>
      </c>
      <c r="E762" s="259" t="str">
        <f>IF($A762="","",SUMIFS(Txn[Signed Units],Txn[Key],$A762))</f>
        <v/>
      </c>
      <c r="F762" s="281" t="str">
        <f>IF($A762="","",SUMIFS(Transactions!$N:$N,Transactions!$L:$L,$A762,Transactions!$U:$U,1))</f>
        <v/>
      </c>
      <c r="G762" s="282" t="str">
        <f>IF($A762="","",IFERROR(F762/SUMIFS(Transactions!$D:$D,Transactions!$L:$L,$A762,Transactions!$U:$U,1,Transactions!$A:$A,1),0))</f>
        <v/>
      </c>
      <c r="H762" s="281" t="str">
        <f>IF($A762="","",SUMIFS(Transactions!$O:$O,Transactions!$L:$L,$A762,Transactions!$U:$U,1))</f>
        <v/>
      </c>
      <c r="I762" s="282" t="str">
        <f>IF($A762="","",IFERROR(INDEX(Prices[Current Price],MATCH($A762,Prices[Key],0)),0))</f>
        <v/>
      </c>
      <c r="J762" s="283" t="str">
        <f>IF($A762="","",IFERROR(INDEX(Prices[FX to SGD],MATCH($A762,Prices[Key],0)),1))</f>
        <v/>
      </c>
      <c r="K762" s="281" t="str">
        <f t="shared" si="107"/>
        <v/>
      </c>
      <c r="L762" s="281" t="str">
        <f t="shared" si="108"/>
        <v/>
      </c>
      <c r="M762" s="281" t="str">
        <f t="shared" si="109"/>
        <v/>
      </c>
      <c r="N762" s="284" t="str">
        <f t="shared" si="110"/>
        <v/>
      </c>
      <c r="O762" t="str">
        <f>IF($A762="","",IFERROR(INDEX(Prices[Category],MATCH($A762,Prices[Key],0)),"Uncategorized"))</f>
        <v/>
      </c>
      <c r="P762" s="285" t="str">
        <f t="shared" si="111"/>
        <v/>
      </c>
      <c r="Q762" s="285" t="str">
        <f t="shared" si="112"/>
        <v/>
      </c>
    </row>
    <row r="763" spans="1:17" ht="15" customHeight="1" x14ac:dyDescent="0.2">
      <c r="A763" s="238" t="str">
        <f>IFERROR(INDEX('All Ticker P&amp;L'!$A$2:$A$1001,MATCH(ROWS($A$2:A763),'All Ticker P&amp;L'!$N$2:$N$1001,0)),"")</f>
        <v/>
      </c>
      <c r="B763" s="238" t="str">
        <f t="shared" si="104"/>
        <v/>
      </c>
      <c r="C763" s="238" t="str">
        <f t="shared" si="105"/>
        <v/>
      </c>
      <c r="D763" s="238" t="str">
        <f t="shared" si="106"/>
        <v/>
      </c>
      <c r="E763" s="259" t="str">
        <f>IF($A763="","",SUMIFS(Txn[Signed Units],Txn[Key],$A763))</f>
        <v/>
      </c>
      <c r="F763" s="281" t="str">
        <f>IF($A763="","",SUMIFS(Transactions!$N:$N,Transactions!$L:$L,$A763,Transactions!$U:$U,1))</f>
        <v/>
      </c>
      <c r="G763" s="282" t="str">
        <f>IF($A763="","",IFERROR(F763/SUMIFS(Transactions!$D:$D,Transactions!$L:$L,$A763,Transactions!$U:$U,1,Transactions!$A:$A,1),0))</f>
        <v/>
      </c>
      <c r="H763" s="281" t="str">
        <f>IF($A763="","",SUMIFS(Transactions!$O:$O,Transactions!$L:$L,$A763,Transactions!$U:$U,1))</f>
        <v/>
      </c>
      <c r="I763" s="282" t="str">
        <f>IF($A763="","",IFERROR(INDEX(Prices[Current Price],MATCH($A763,Prices[Key],0)),0))</f>
        <v/>
      </c>
      <c r="J763" s="283" t="str">
        <f>IF($A763="","",IFERROR(INDEX(Prices[FX to SGD],MATCH($A763,Prices[Key],0)),1))</f>
        <v/>
      </c>
      <c r="K763" s="281" t="str">
        <f t="shared" si="107"/>
        <v/>
      </c>
      <c r="L763" s="281" t="str">
        <f t="shared" si="108"/>
        <v/>
      </c>
      <c r="M763" s="281" t="str">
        <f t="shared" si="109"/>
        <v/>
      </c>
      <c r="N763" s="284" t="str">
        <f t="shared" si="110"/>
        <v/>
      </c>
      <c r="O763" t="str">
        <f>IF($A763="","",IFERROR(INDEX(Prices[Category],MATCH($A763,Prices[Key],0)),"Uncategorized"))</f>
        <v/>
      </c>
      <c r="P763" s="285" t="str">
        <f t="shared" si="111"/>
        <v/>
      </c>
      <c r="Q763" s="285" t="str">
        <f t="shared" si="112"/>
        <v/>
      </c>
    </row>
    <row r="764" spans="1:17" ht="15" customHeight="1" x14ac:dyDescent="0.2">
      <c r="A764" s="238" t="str">
        <f>IFERROR(INDEX('All Ticker P&amp;L'!$A$2:$A$1001,MATCH(ROWS($A$2:A764),'All Ticker P&amp;L'!$N$2:$N$1001,0)),"")</f>
        <v/>
      </c>
      <c r="B764" s="238" t="str">
        <f t="shared" si="104"/>
        <v/>
      </c>
      <c r="C764" s="238" t="str">
        <f t="shared" si="105"/>
        <v/>
      </c>
      <c r="D764" s="238" t="str">
        <f t="shared" si="106"/>
        <v/>
      </c>
      <c r="E764" s="259" t="str">
        <f>IF($A764="","",SUMIFS(Txn[Signed Units],Txn[Key],$A764))</f>
        <v/>
      </c>
      <c r="F764" s="281" t="str">
        <f>IF($A764="","",SUMIFS(Transactions!$N:$N,Transactions!$L:$L,$A764,Transactions!$U:$U,1))</f>
        <v/>
      </c>
      <c r="G764" s="282" t="str">
        <f>IF($A764="","",IFERROR(F764/SUMIFS(Transactions!$D:$D,Transactions!$L:$L,$A764,Transactions!$U:$U,1,Transactions!$A:$A,1),0))</f>
        <v/>
      </c>
      <c r="H764" s="281" t="str">
        <f>IF($A764="","",SUMIFS(Transactions!$O:$O,Transactions!$L:$L,$A764,Transactions!$U:$U,1))</f>
        <v/>
      </c>
      <c r="I764" s="282" t="str">
        <f>IF($A764="","",IFERROR(INDEX(Prices[Current Price],MATCH($A764,Prices[Key],0)),0))</f>
        <v/>
      </c>
      <c r="J764" s="283" t="str">
        <f>IF($A764="","",IFERROR(INDEX(Prices[FX to SGD],MATCH($A764,Prices[Key],0)),1))</f>
        <v/>
      </c>
      <c r="K764" s="281" t="str">
        <f t="shared" si="107"/>
        <v/>
      </c>
      <c r="L764" s="281" t="str">
        <f t="shared" si="108"/>
        <v/>
      </c>
      <c r="M764" s="281" t="str">
        <f t="shared" si="109"/>
        <v/>
      </c>
      <c r="N764" s="284" t="str">
        <f t="shared" si="110"/>
        <v/>
      </c>
      <c r="O764" t="str">
        <f>IF($A764="","",IFERROR(INDEX(Prices[Category],MATCH($A764,Prices[Key],0)),"Uncategorized"))</f>
        <v/>
      </c>
      <c r="P764" s="285" t="str">
        <f t="shared" si="111"/>
        <v/>
      </c>
      <c r="Q764" s="285" t="str">
        <f t="shared" si="112"/>
        <v/>
      </c>
    </row>
    <row r="765" spans="1:17" ht="15" customHeight="1" x14ac:dyDescent="0.2">
      <c r="A765" s="238" t="str">
        <f>IFERROR(INDEX('All Ticker P&amp;L'!$A$2:$A$1001,MATCH(ROWS($A$2:A765),'All Ticker P&amp;L'!$N$2:$N$1001,0)),"")</f>
        <v/>
      </c>
      <c r="B765" s="238" t="str">
        <f t="shared" si="104"/>
        <v/>
      </c>
      <c r="C765" s="238" t="str">
        <f t="shared" si="105"/>
        <v/>
      </c>
      <c r="D765" s="238" t="str">
        <f t="shared" si="106"/>
        <v/>
      </c>
      <c r="E765" s="259" t="str">
        <f>IF($A765="","",SUMIFS(Txn[Signed Units],Txn[Key],$A765))</f>
        <v/>
      </c>
      <c r="F765" s="281" t="str">
        <f>IF($A765="","",SUMIFS(Transactions!$N:$N,Transactions!$L:$L,$A765,Transactions!$U:$U,1))</f>
        <v/>
      </c>
      <c r="G765" s="282" t="str">
        <f>IF($A765="","",IFERROR(F765/SUMIFS(Transactions!$D:$D,Transactions!$L:$L,$A765,Transactions!$U:$U,1,Transactions!$A:$A,1),0))</f>
        <v/>
      </c>
      <c r="H765" s="281" t="str">
        <f>IF($A765="","",SUMIFS(Transactions!$O:$O,Transactions!$L:$L,$A765,Transactions!$U:$U,1))</f>
        <v/>
      </c>
      <c r="I765" s="282" t="str">
        <f>IF($A765="","",IFERROR(INDEX(Prices[Current Price],MATCH($A765,Prices[Key],0)),0))</f>
        <v/>
      </c>
      <c r="J765" s="283" t="str">
        <f>IF($A765="","",IFERROR(INDEX(Prices[FX to SGD],MATCH($A765,Prices[Key],0)),1))</f>
        <v/>
      </c>
      <c r="K765" s="281" t="str">
        <f t="shared" si="107"/>
        <v/>
      </c>
      <c r="L765" s="281" t="str">
        <f t="shared" si="108"/>
        <v/>
      </c>
      <c r="M765" s="281" t="str">
        <f t="shared" si="109"/>
        <v/>
      </c>
      <c r="N765" s="284" t="str">
        <f t="shared" si="110"/>
        <v/>
      </c>
      <c r="O765" t="str">
        <f>IF($A765="","",IFERROR(INDEX(Prices[Category],MATCH($A765,Prices[Key],0)),"Uncategorized"))</f>
        <v/>
      </c>
      <c r="P765" s="285" t="str">
        <f t="shared" si="111"/>
        <v/>
      </c>
      <c r="Q765" s="285" t="str">
        <f t="shared" si="112"/>
        <v/>
      </c>
    </row>
    <row r="766" spans="1:17" ht="15" customHeight="1" x14ac:dyDescent="0.2">
      <c r="A766" s="238" t="str">
        <f>IFERROR(INDEX('All Ticker P&amp;L'!$A$2:$A$1001,MATCH(ROWS($A$2:A766),'All Ticker P&amp;L'!$N$2:$N$1001,0)),"")</f>
        <v/>
      </c>
      <c r="B766" s="238" t="str">
        <f t="shared" si="104"/>
        <v/>
      </c>
      <c r="C766" s="238" t="str">
        <f t="shared" si="105"/>
        <v/>
      </c>
      <c r="D766" s="238" t="str">
        <f t="shared" si="106"/>
        <v/>
      </c>
      <c r="E766" s="259" t="str">
        <f>IF($A766="","",SUMIFS(Txn[Signed Units],Txn[Key],$A766))</f>
        <v/>
      </c>
      <c r="F766" s="281" t="str">
        <f>IF($A766="","",SUMIFS(Transactions!$N:$N,Transactions!$L:$L,$A766,Transactions!$U:$U,1))</f>
        <v/>
      </c>
      <c r="G766" s="282" t="str">
        <f>IF($A766="","",IFERROR(F766/SUMIFS(Transactions!$D:$D,Transactions!$L:$L,$A766,Transactions!$U:$U,1,Transactions!$A:$A,1),0))</f>
        <v/>
      </c>
      <c r="H766" s="281" t="str">
        <f>IF($A766="","",SUMIFS(Transactions!$O:$O,Transactions!$L:$L,$A766,Transactions!$U:$U,1))</f>
        <v/>
      </c>
      <c r="I766" s="282" t="str">
        <f>IF($A766="","",IFERROR(INDEX(Prices[Current Price],MATCH($A766,Prices[Key],0)),0))</f>
        <v/>
      </c>
      <c r="J766" s="283" t="str">
        <f>IF($A766="","",IFERROR(INDEX(Prices[FX to SGD],MATCH($A766,Prices[Key],0)),1))</f>
        <v/>
      </c>
      <c r="K766" s="281" t="str">
        <f t="shared" si="107"/>
        <v/>
      </c>
      <c r="L766" s="281" t="str">
        <f t="shared" si="108"/>
        <v/>
      </c>
      <c r="M766" s="281" t="str">
        <f t="shared" si="109"/>
        <v/>
      </c>
      <c r="N766" s="284" t="str">
        <f t="shared" si="110"/>
        <v/>
      </c>
      <c r="O766" t="str">
        <f>IF($A766="","",IFERROR(INDEX(Prices[Category],MATCH($A766,Prices[Key],0)),"Uncategorized"))</f>
        <v/>
      </c>
      <c r="P766" s="285" t="str">
        <f t="shared" si="111"/>
        <v/>
      </c>
      <c r="Q766" s="285" t="str">
        <f t="shared" si="112"/>
        <v/>
      </c>
    </row>
    <row r="767" spans="1:17" ht="15" customHeight="1" x14ac:dyDescent="0.2">
      <c r="A767" s="238" t="str">
        <f>IFERROR(INDEX('All Ticker P&amp;L'!$A$2:$A$1001,MATCH(ROWS($A$2:A767),'All Ticker P&amp;L'!$N$2:$N$1001,0)),"")</f>
        <v/>
      </c>
      <c r="B767" s="238" t="str">
        <f t="shared" si="104"/>
        <v/>
      </c>
      <c r="C767" s="238" t="str">
        <f t="shared" si="105"/>
        <v/>
      </c>
      <c r="D767" s="238" t="str">
        <f t="shared" si="106"/>
        <v/>
      </c>
      <c r="E767" s="259" t="str">
        <f>IF($A767="","",SUMIFS(Txn[Signed Units],Txn[Key],$A767))</f>
        <v/>
      </c>
      <c r="F767" s="281" t="str">
        <f>IF($A767="","",SUMIFS(Transactions!$N:$N,Transactions!$L:$L,$A767,Transactions!$U:$U,1))</f>
        <v/>
      </c>
      <c r="G767" s="282" t="str">
        <f>IF($A767="","",IFERROR(F767/SUMIFS(Transactions!$D:$D,Transactions!$L:$L,$A767,Transactions!$U:$U,1,Transactions!$A:$A,1),0))</f>
        <v/>
      </c>
      <c r="H767" s="281" t="str">
        <f>IF($A767="","",SUMIFS(Transactions!$O:$O,Transactions!$L:$L,$A767,Transactions!$U:$U,1))</f>
        <v/>
      </c>
      <c r="I767" s="282" t="str">
        <f>IF($A767="","",IFERROR(INDEX(Prices[Current Price],MATCH($A767,Prices[Key],0)),0))</f>
        <v/>
      </c>
      <c r="J767" s="283" t="str">
        <f>IF($A767="","",IFERROR(INDEX(Prices[FX to SGD],MATCH($A767,Prices[Key],0)),1))</f>
        <v/>
      </c>
      <c r="K767" s="281" t="str">
        <f t="shared" si="107"/>
        <v/>
      </c>
      <c r="L767" s="281" t="str">
        <f t="shared" si="108"/>
        <v/>
      </c>
      <c r="M767" s="281" t="str">
        <f t="shared" si="109"/>
        <v/>
      </c>
      <c r="N767" s="284" t="str">
        <f t="shared" si="110"/>
        <v/>
      </c>
      <c r="O767" t="str">
        <f>IF($A767="","",IFERROR(INDEX(Prices[Category],MATCH($A767,Prices[Key],0)),"Uncategorized"))</f>
        <v/>
      </c>
      <c r="P767" s="285" t="str">
        <f t="shared" si="111"/>
        <v/>
      </c>
      <c r="Q767" s="285" t="str">
        <f t="shared" si="112"/>
        <v/>
      </c>
    </row>
    <row r="768" spans="1:17" ht="15" customHeight="1" x14ac:dyDescent="0.2">
      <c r="A768" s="238" t="str">
        <f>IFERROR(INDEX('All Ticker P&amp;L'!$A$2:$A$1001,MATCH(ROWS($A$2:A768),'All Ticker P&amp;L'!$N$2:$N$1001,0)),"")</f>
        <v/>
      </c>
      <c r="B768" s="238" t="str">
        <f t="shared" si="104"/>
        <v/>
      </c>
      <c r="C768" s="238" t="str">
        <f t="shared" si="105"/>
        <v/>
      </c>
      <c r="D768" s="238" t="str">
        <f t="shared" si="106"/>
        <v/>
      </c>
      <c r="E768" s="259" t="str">
        <f>IF($A768="","",SUMIFS(Txn[Signed Units],Txn[Key],$A768))</f>
        <v/>
      </c>
      <c r="F768" s="281" t="str">
        <f>IF($A768="","",SUMIFS(Transactions!$N:$N,Transactions!$L:$L,$A768,Transactions!$U:$U,1))</f>
        <v/>
      </c>
      <c r="G768" s="282" t="str">
        <f>IF($A768="","",IFERROR(F768/SUMIFS(Transactions!$D:$D,Transactions!$L:$L,$A768,Transactions!$U:$U,1,Transactions!$A:$A,1),0))</f>
        <v/>
      </c>
      <c r="H768" s="281" t="str">
        <f>IF($A768="","",SUMIFS(Transactions!$O:$O,Transactions!$L:$L,$A768,Transactions!$U:$U,1))</f>
        <v/>
      </c>
      <c r="I768" s="282" t="str">
        <f>IF($A768="","",IFERROR(INDEX(Prices[Current Price],MATCH($A768,Prices[Key],0)),0))</f>
        <v/>
      </c>
      <c r="J768" s="283" t="str">
        <f>IF($A768="","",IFERROR(INDEX(Prices[FX to SGD],MATCH($A768,Prices[Key],0)),1))</f>
        <v/>
      </c>
      <c r="K768" s="281" t="str">
        <f t="shared" si="107"/>
        <v/>
      </c>
      <c r="L768" s="281" t="str">
        <f t="shared" si="108"/>
        <v/>
      </c>
      <c r="M768" s="281" t="str">
        <f t="shared" si="109"/>
        <v/>
      </c>
      <c r="N768" s="284" t="str">
        <f t="shared" si="110"/>
        <v/>
      </c>
      <c r="O768" t="str">
        <f>IF($A768="","",IFERROR(INDEX(Prices[Category],MATCH($A768,Prices[Key],0)),"Uncategorized"))</f>
        <v/>
      </c>
      <c r="P768" s="285" t="str">
        <f t="shared" si="111"/>
        <v/>
      </c>
      <c r="Q768" s="285" t="str">
        <f t="shared" si="112"/>
        <v/>
      </c>
    </row>
    <row r="769" spans="1:17" ht="15" customHeight="1" x14ac:dyDescent="0.2">
      <c r="A769" s="238" t="str">
        <f>IFERROR(INDEX('All Ticker P&amp;L'!$A$2:$A$1001,MATCH(ROWS($A$2:A769),'All Ticker P&amp;L'!$N$2:$N$1001,0)),"")</f>
        <v/>
      </c>
      <c r="B769" s="238" t="str">
        <f t="shared" si="104"/>
        <v/>
      </c>
      <c r="C769" s="238" t="str">
        <f t="shared" si="105"/>
        <v/>
      </c>
      <c r="D769" s="238" t="str">
        <f t="shared" si="106"/>
        <v/>
      </c>
      <c r="E769" s="259" t="str">
        <f>IF($A769="","",SUMIFS(Txn[Signed Units],Txn[Key],$A769))</f>
        <v/>
      </c>
      <c r="F769" s="281" t="str">
        <f>IF($A769="","",SUMIFS(Transactions!$N:$N,Transactions!$L:$L,$A769,Transactions!$U:$U,1))</f>
        <v/>
      </c>
      <c r="G769" s="282" t="str">
        <f>IF($A769="","",IFERROR(F769/SUMIFS(Transactions!$D:$D,Transactions!$L:$L,$A769,Transactions!$U:$U,1,Transactions!$A:$A,1),0))</f>
        <v/>
      </c>
      <c r="H769" s="281" t="str">
        <f>IF($A769="","",SUMIFS(Transactions!$O:$O,Transactions!$L:$L,$A769,Transactions!$U:$U,1))</f>
        <v/>
      </c>
      <c r="I769" s="282" t="str">
        <f>IF($A769="","",IFERROR(INDEX(Prices[Current Price],MATCH($A769,Prices[Key],0)),0))</f>
        <v/>
      </c>
      <c r="J769" s="283" t="str">
        <f>IF($A769="","",IFERROR(INDEX(Prices[FX to SGD],MATCH($A769,Prices[Key],0)),1))</f>
        <v/>
      </c>
      <c r="K769" s="281" t="str">
        <f t="shared" si="107"/>
        <v/>
      </c>
      <c r="L769" s="281" t="str">
        <f t="shared" si="108"/>
        <v/>
      </c>
      <c r="M769" s="281" t="str">
        <f t="shared" si="109"/>
        <v/>
      </c>
      <c r="N769" s="284" t="str">
        <f t="shared" si="110"/>
        <v/>
      </c>
      <c r="O769" t="str">
        <f>IF($A769="","",IFERROR(INDEX(Prices[Category],MATCH($A769,Prices[Key],0)),"Uncategorized"))</f>
        <v/>
      </c>
      <c r="P769" s="285" t="str">
        <f t="shared" si="111"/>
        <v/>
      </c>
      <c r="Q769" s="285" t="str">
        <f t="shared" si="112"/>
        <v/>
      </c>
    </row>
    <row r="770" spans="1:17" ht="15" customHeight="1" x14ac:dyDescent="0.2">
      <c r="A770" s="238" t="str">
        <f>IFERROR(INDEX('All Ticker P&amp;L'!$A$2:$A$1001,MATCH(ROWS($A$2:A770),'All Ticker P&amp;L'!$N$2:$N$1001,0)),"")</f>
        <v/>
      </c>
      <c r="B770" s="238" t="str">
        <f t="shared" ref="B770:B833" si="113">IF($A770="","",LEFT($A770,FIND(":",$A770)-1))</f>
        <v/>
      </c>
      <c r="C770" s="238" t="str">
        <f t="shared" ref="C770:C833" si="114">IF($A770="","",MID($A770,FIND(":",$A770)+1,FIND(":",$A770,FIND(":",$A770)+1)-FIND(":",$A770)-1))</f>
        <v/>
      </c>
      <c r="D770" s="238" t="str">
        <f t="shared" ref="D770:D833" si="115">IF($A770="","",RIGHT($A770,LEN($A770)-FIND(":",$A770,FIND(":",$A770)+1)))</f>
        <v/>
      </c>
      <c r="E770" s="259" t="str">
        <f>IF($A770="","",SUMIFS(Txn[Signed Units],Txn[Key],$A770))</f>
        <v/>
      </c>
      <c r="F770" s="281" t="str">
        <f>IF($A770="","",SUMIFS(Transactions!$N:$N,Transactions!$L:$L,$A770,Transactions!$U:$U,1))</f>
        <v/>
      </c>
      <c r="G770" s="282" t="str">
        <f>IF($A770="","",IFERROR(F770/SUMIFS(Transactions!$D:$D,Transactions!$L:$L,$A770,Transactions!$U:$U,1,Transactions!$A:$A,1),0))</f>
        <v/>
      </c>
      <c r="H770" s="281" t="str">
        <f>IF($A770="","",SUMIFS(Transactions!$O:$O,Transactions!$L:$L,$A770,Transactions!$U:$U,1))</f>
        <v/>
      </c>
      <c r="I770" s="282" t="str">
        <f>IF($A770="","",IFERROR(INDEX(Prices[Current Price],MATCH($A770,Prices[Key],0)),0))</f>
        <v/>
      </c>
      <c r="J770" s="283" t="str">
        <f>IF($A770="","",IFERROR(INDEX(Prices[FX to SGD],MATCH($A770,Prices[Key],0)),1))</f>
        <v/>
      </c>
      <c r="K770" s="281" t="str">
        <f t="shared" ref="K770:K833" si="116">IF($A770="","",E770*I770)</f>
        <v/>
      </c>
      <c r="L770" s="281" t="str">
        <f t="shared" ref="L770:L833" si="117">IF($A770="","",K770+H770-F770)</f>
        <v/>
      </c>
      <c r="M770" s="281" t="str">
        <f t="shared" ref="M770:M833" si="118">IF($A770="","",L770*J770)</f>
        <v/>
      </c>
      <c r="N770" s="284" t="str">
        <f t="shared" ref="N770:N833" si="119">IF($A770="","",IFERROR(L770/F770,0))</f>
        <v/>
      </c>
      <c r="O770" t="str">
        <f>IF($A770="","",IFERROR(INDEX(Prices[Category],MATCH($A770,Prices[Key],0)),"Uncategorized"))</f>
        <v/>
      </c>
      <c r="P770" s="285" t="str">
        <f t="shared" ref="P770:P833" si="120">IF($A770="","",$K770*$J770)</f>
        <v/>
      </c>
      <c r="Q770" s="285" t="str">
        <f t="shared" ref="Q770:Q833" si="121">IF($A770="","",$M770)</f>
        <v/>
      </c>
    </row>
    <row r="771" spans="1:17" ht="15" customHeight="1" x14ac:dyDescent="0.2">
      <c r="A771" s="238" t="str">
        <f>IFERROR(INDEX('All Ticker P&amp;L'!$A$2:$A$1001,MATCH(ROWS($A$2:A771),'All Ticker P&amp;L'!$N$2:$N$1001,0)),"")</f>
        <v/>
      </c>
      <c r="B771" s="238" t="str">
        <f t="shared" si="113"/>
        <v/>
      </c>
      <c r="C771" s="238" t="str">
        <f t="shared" si="114"/>
        <v/>
      </c>
      <c r="D771" s="238" t="str">
        <f t="shared" si="115"/>
        <v/>
      </c>
      <c r="E771" s="259" t="str">
        <f>IF($A771="","",SUMIFS(Txn[Signed Units],Txn[Key],$A771))</f>
        <v/>
      </c>
      <c r="F771" s="281" t="str">
        <f>IF($A771="","",SUMIFS(Transactions!$N:$N,Transactions!$L:$L,$A771,Transactions!$U:$U,1))</f>
        <v/>
      </c>
      <c r="G771" s="282" t="str">
        <f>IF($A771="","",IFERROR(F771/SUMIFS(Transactions!$D:$D,Transactions!$L:$L,$A771,Transactions!$U:$U,1,Transactions!$A:$A,1),0))</f>
        <v/>
      </c>
      <c r="H771" s="281" t="str">
        <f>IF($A771="","",SUMIFS(Transactions!$O:$O,Transactions!$L:$L,$A771,Transactions!$U:$U,1))</f>
        <v/>
      </c>
      <c r="I771" s="282" t="str">
        <f>IF($A771="","",IFERROR(INDEX(Prices[Current Price],MATCH($A771,Prices[Key],0)),0))</f>
        <v/>
      </c>
      <c r="J771" s="283" t="str">
        <f>IF($A771="","",IFERROR(INDEX(Prices[FX to SGD],MATCH($A771,Prices[Key],0)),1))</f>
        <v/>
      </c>
      <c r="K771" s="281" t="str">
        <f t="shared" si="116"/>
        <v/>
      </c>
      <c r="L771" s="281" t="str">
        <f t="shared" si="117"/>
        <v/>
      </c>
      <c r="M771" s="281" t="str">
        <f t="shared" si="118"/>
        <v/>
      </c>
      <c r="N771" s="284" t="str">
        <f t="shared" si="119"/>
        <v/>
      </c>
      <c r="O771" t="str">
        <f>IF($A771="","",IFERROR(INDEX(Prices[Category],MATCH($A771,Prices[Key],0)),"Uncategorized"))</f>
        <v/>
      </c>
      <c r="P771" s="285" t="str">
        <f t="shared" si="120"/>
        <v/>
      </c>
      <c r="Q771" s="285" t="str">
        <f t="shared" si="121"/>
        <v/>
      </c>
    </row>
    <row r="772" spans="1:17" ht="15" customHeight="1" x14ac:dyDescent="0.2">
      <c r="A772" s="238" t="str">
        <f>IFERROR(INDEX('All Ticker P&amp;L'!$A$2:$A$1001,MATCH(ROWS($A$2:A772),'All Ticker P&amp;L'!$N$2:$N$1001,0)),"")</f>
        <v/>
      </c>
      <c r="B772" s="238" t="str">
        <f t="shared" si="113"/>
        <v/>
      </c>
      <c r="C772" s="238" t="str">
        <f t="shared" si="114"/>
        <v/>
      </c>
      <c r="D772" s="238" t="str">
        <f t="shared" si="115"/>
        <v/>
      </c>
      <c r="E772" s="259" t="str">
        <f>IF($A772="","",SUMIFS(Txn[Signed Units],Txn[Key],$A772))</f>
        <v/>
      </c>
      <c r="F772" s="281" t="str">
        <f>IF($A772="","",SUMIFS(Transactions!$N:$N,Transactions!$L:$L,$A772,Transactions!$U:$U,1))</f>
        <v/>
      </c>
      <c r="G772" s="282" t="str">
        <f>IF($A772="","",IFERROR(F772/SUMIFS(Transactions!$D:$D,Transactions!$L:$L,$A772,Transactions!$U:$U,1,Transactions!$A:$A,1),0))</f>
        <v/>
      </c>
      <c r="H772" s="281" t="str">
        <f>IF($A772="","",SUMIFS(Transactions!$O:$O,Transactions!$L:$L,$A772,Transactions!$U:$U,1))</f>
        <v/>
      </c>
      <c r="I772" s="282" t="str">
        <f>IF($A772="","",IFERROR(INDEX(Prices[Current Price],MATCH($A772,Prices[Key],0)),0))</f>
        <v/>
      </c>
      <c r="J772" s="283" t="str">
        <f>IF($A772="","",IFERROR(INDEX(Prices[FX to SGD],MATCH($A772,Prices[Key],0)),1))</f>
        <v/>
      </c>
      <c r="K772" s="281" t="str">
        <f t="shared" si="116"/>
        <v/>
      </c>
      <c r="L772" s="281" t="str">
        <f t="shared" si="117"/>
        <v/>
      </c>
      <c r="M772" s="281" t="str">
        <f t="shared" si="118"/>
        <v/>
      </c>
      <c r="N772" s="284" t="str">
        <f t="shared" si="119"/>
        <v/>
      </c>
      <c r="O772" t="str">
        <f>IF($A772="","",IFERROR(INDEX(Prices[Category],MATCH($A772,Prices[Key],0)),"Uncategorized"))</f>
        <v/>
      </c>
      <c r="P772" s="285" t="str">
        <f t="shared" si="120"/>
        <v/>
      </c>
      <c r="Q772" s="285" t="str">
        <f t="shared" si="121"/>
        <v/>
      </c>
    </row>
    <row r="773" spans="1:17" ht="15" customHeight="1" x14ac:dyDescent="0.2">
      <c r="A773" s="238" t="str">
        <f>IFERROR(INDEX('All Ticker P&amp;L'!$A$2:$A$1001,MATCH(ROWS($A$2:A773),'All Ticker P&amp;L'!$N$2:$N$1001,0)),"")</f>
        <v/>
      </c>
      <c r="B773" s="238" t="str">
        <f t="shared" si="113"/>
        <v/>
      </c>
      <c r="C773" s="238" t="str">
        <f t="shared" si="114"/>
        <v/>
      </c>
      <c r="D773" s="238" t="str">
        <f t="shared" si="115"/>
        <v/>
      </c>
      <c r="E773" s="259" t="str">
        <f>IF($A773="","",SUMIFS(Txn[Signed Units],Txn[Key],$A773))</f>
        <v/>
      </c>
      <c r="F773" s="281" t="str">
        <f>IF($A773="","",SUMIFS(Transactions!$N:$N,Transactions!$L:$L,$A773,Transactions!$U:$U,1))</f>
        <v/>
      </c>
      <c r="G773" s="282" t="str">
        <f>IF($A773="","",IFERROR(F773/SUMIFS(Transactions!$D:$D,Transactions!$L:$L,$A773,Transactions!$U:$U,1,Transactions!$A:$A,1),0))</f>
        <v/>
      </c>
      <c r="H773" s="281" t="str">
        <f>IF($A773="","",SUMIFS(Transactions!$O:$O,Transactions!$L:$L,$A773,Transactions!$U:$U,1))</f>
        <v/>
      </c>
      <c r="I773" s="282" t="str">
        <f>IF($A773="","",IFERROR(INDEX(Prices[Current Price],MATCH($A773,Prices[Key],0)),0))</f>
        <v/>
      </c>
      <c r="J773" s="283" t="str">
        <f>IF($A773="","",IFERROR(INDEX(Prices[FX to SGD],MATCH($A773,Prices[Key],0)),1))</f>
        <v/>
      </c>
      <c r="K773" s="281" t="str">
        <f t="shared" si="116"/>
        <v/>
      </c>
      <c r="L773" s="281" t="str">
        <f t="shared" si="117"/>
        <v/>
      </c>
      <c r="M773" s="281" t="str">
        <f t="shared" si="118"/>
        <v/>
      </c>
      <c r="N773" s="284" t="str">
        <f t="shared" si="119"/>
        <v/>
      </c>
      <c r="O773" t="str">
        <f>IF($A773="","",IFERROR(INDEX(Prices[Category],MATCH($A773,Prices[Key],0)),"Uncategorized"))</f>
        <v/>
      </c>
      <c r="P773" s="285" t="str">
        <f t="shared" si="120"/>
        <v/>
      </c>
      <c r="Q773" s="285" t="str">
        <f t="shared" si="121"/>
        <v/>
      </c>
    </row>
    <row r="774" spans="1:17" ht="15" customHeight="1" x14ac:dyDescent="0.2">
      <c r="A774" s="238" t="str">
        <f>IFERROR(INDEX('All Ticker P&amp;L'!$A$2:$A$1001,MATCH(ROWS($A$2:A774),'All Ticker P&amp;L'!$N$2:$N$1001,0)),"")</f>
        <v/>
      </c>
      <c r="B774" s="238" t="str">
        <f t="shared" si="113"/>
        <v/>
      </c>
      <c r="C774" s="238" t="str">
        <f t="shared" si="114"/>
        <v/>
      </c>
      <c r="D774" s="238" t="str">
        <f t="shared" si="115"/>
        <v/>
      </c>
      <c r="E774" s="259" t="str">
        <f>IF($A774="","",SUMIFS(Txn[Signed Units],Txn[Key],$A774))</f>
        <v/>
      </c>
      <c r="F774" s="281" t="str">
        <f>IF($A774="","",SUMIFS(Transactions!$N:$N,Transactions!$L:$L,$A774,Transactions!$U:$U,1))</f>
        <v/>
      </c>
      <c r="G774" s="282" t="str">
        <f>IF($A774="","",IFERROR(F774/SUMIFS(Transactions!$D:$D,Transactions!$L:$L,$A774,Transactions!$U:$U,1,Transactions!$A:$A,1),0))</f>
        <v/>
      </c>
      <c r="H774" s="281" t="str">
        <f>IF($A774="","",SUMIFS(Transactions!$O:$O,Transactions!$L:$L,$A774,Transactions!$U:$U,1))</f>
        <v/>
      </c>
      <c r="I774" s="282" t="str">
        <f>IF($A774="","",IFERROR(INDEX(Prices[Current Price],MATCH($A774,Prices[Key],0)),0))</f>
        <v/>
      </c>
      <c r="J774" s="283" t="str">
        <f>IF($A774="","",IFERROR(INDEX(Prices[FX to SGD],MATCH($A774,Prices[Key],0)),1))</f>
        <v/>
      </c>
      <c r="K774" s="281" t="str">
        <f t="shared" si="116"/>
        <v/>
      </c>
      <c r="L774" s="281" t="str">
        <f t="shared" si="117"/>
        <v/>
      </c>
      <c r="M774" s="281" t="str">
        <f t="shared" si="118"/>
        <v/>
      </c>
      <c r="N774" s="284" t="str">
        <f t="shared" si="119"/>
        <v/>
      </c>
      <c r="O774" t="str">
        <f>IF($A774="","",IFERROR(INDEX(Prices[Category],MATCH($A774,Prices[Key],0)),"Uncategorized"))</f>
        <v/>
      </c>
      <c r="P774" s="285" t="str">
        <f t="shared" si="120"/>
        <v/>
      </c>
      <c r="Q774" s="285" t="str">
        <f t="shared" si="121"/>
        <v/>
      </c>
    </row>
    <row r="775" spans="1:17" ht="15" customHeight="1" x14ac:dyDescent="0.2">
      <c r="A775" s="238" t="str">
        <f>IFERROR(INDEX('All Ticker P&amp;L'!$A$2:$A$1001,MATCH(ROWS($A$2:A775),'All Ticker P&amp;L'!$N$2:$N$1001,0)),"")</f>
        <v/>
      </c>
      <c r="B775" s="238" t="str">
        <f t="shared" si="113"/>
        <v/>
      </c>
      <c r="C775" s="238" t="str">
        <f t="shared" si="114"/>
        <v/>
      </c>
      <c r="D775" s="238" t="str">
        <f t="shared" si="115"/>
        <v/>
      </c>
      <c r="E775" s="259" t="str">
        <f>IF($A775="","",SUMIFS(Txn[Signed Units],Txn[Key],$A775))</f>
        <v/>
      </c>
      <c r="F775" s="281" t="str">
        <f>IF($A775="","",SUMIFS(Transactions!$N:$N,Transactions!$L:$L,$A775,Transactions!$U:$U,1))</f>
        <v/>
      </c>
      <c r="G775" s="282" t="str">
        <f>IF($A775="","",IFERROR(F775/SUMIFS(Transactions!$D:$D,Transactions!$L:$L,$A775,Transactions!$U:$U,1,Transactions!$A:$A,1),0))</f>
        <v/>
      </c>
      <c r="H775" s="281" t="str">
        <f>IF($A775="","",SUMIFS(Transactions!$O:$O,Transactions!$L:$L,$A775,Transactions!$U:$U,1))</f>
        <v/>
      </c>
      <c r="I775" s="282" t="str">
        <f>IF($A775="","",IFERROR(INDEX(Prices[Current Price],MATCH($A775,Prices[Key],0)),0))</f>
        <v/>
      </c>
      <c r="J775" s="283" t="str">
        <f>IF($A775="","",IFERROR(INDEX(Prices[FX to SGD],MATCH($A775,Prices[Key],0)),1))</f>
        <v/>
      </c>
      <c r="K775" s="281" t="str">
        <f t="shared" si="116"/>
        <v/>
      </c>
      <c r="L775" s="281" t="str">
        <f t="shared" si="117"/>
        <v/>
      </c>
      <c r="M775" s="281" t="str">
        <f t="shared" si="118"/>
        <v/>
      </c>
      <c r="N775" s="284" t="str">
        <f t="shared" si="119"/>
        <v/>
      </c>
      <c r="O775" t="str">
        <f>IF($A775="","",IFERROR(INDEX(Prices[Category],MATCH($A775,Prices[Key],0)),"Uncategorized"))</f>
        <v/>
      </c>
      <c r="P775" s="285" t="str">
        <f t="shared" si="120"/>
        <v/>
      </c>
      <c r="Q775" s="285" t="str">
        <f t="shared" si="121"/>
        <v/>
      </c>
    </row>
    <row r="776" spans="1:17" ht="15" customHeight="1" x14ac:dyDescent="0.2">
      <c r="A776" s="238" t="str">
        <f>IFERROR(INDEX('All Ticker P&amp;L'!$A$2:$A$1001,MATCH(ROWS($A$2:A776),'All Ticker P&amp;L'!$N$2:$N$1001,0)),"")</f>
        <v/>
      </c>
      <c r="B776" s="238" t="str">
        <f t="shared" si="113"/>
        <v/>
      </c>
      <c r="C776" s="238" t="str">
        <f t="shared" si="114"/>
        <v/>
      </c>
      <c r="D776" s="238" t="str">
        <f t="shared" si="115"/>
        <v/>
      </c>
      <c r="E776" s="259" t="str">
        <f>IF($A776="","",SUMIFS(Txn[Signed Units],Txn[Key],$A776))</f>
        <v/>
      </c>
      <c r="F776" s="281" t="str">
        <f>IF($A776="","",SUMIFS(Transactions!$N:$N,Transactions!$L:$L,$A776,Transactions!$U:$U,1))</f>
        <v/>
      </c>
      <c r="G776" s="282" t="str">
        <f>IF($A776="","",IFERROR(F776/SUMIFS(Transactions!$D:$D,Transactions!$L:$L,$A776,Transactions!$U:$U,1,Transactions!$A:$A,1),0))</f>
        <v/>
      </c>
      <c r="H776" s="281" t="str">
        <f>IF($A776="","",SUMIFS(Transactions!$O:$O,Transactions!$L:$L,$A776,Transactions!$U:$U,1))</f>
        <v/>
      </c>
      <c r="I776" s="282" t="str">
        <f>IF($A776="","",IFERROR(INDEX(Prices[Current Price],MATCH($A776,Prices[Key],0)),0))</f>
        <v/>
      </c>
      <c r="J776" s="283" t="str">
        <f>IF($A776="","",IFERROR(INDEX(Prices[FX to SGD],MATCH($A776,Prices[Key],0)),1))</f>
        <v/>
      </c>
      <c r="K776" s="281" t="str">
        <f t="shared" si="116"/>
        <v/>
      </c>
      <c r="L776" s="281" t="str">
        <f t="shared" si="117"/>
        <v/>
      </c>
      <c r="M776" s="281" t="str">
        <f t="shared" si="118"/>
        <v/>
      </c>
      <c r="N776" s="284" t="str">
        <f t="shared" si="119"/>
        <v/>
      </c>
      <c r="O776" t="str">
        <f>IF($A776="","",IFERROR(INDEX(Prices[Category],MATCH($A776,Prices[Key],0)),"Uncategorized"))</f>
        <v/>
      </c>
      <c r="P776" s="285" t="str">
        <f t="shared" si="120"/>
        <v/>
      </c>
      <c r="Q776" s="285" t="str">
        <f t="shared" si="121"/>
        <v/>
      </c>
    </row>
    <row r="777" spans="1:17" ht="15" customHeight="1" x14ac:dyDescent="0.2">
      <c r="A777" s="238" t="str">
        <f>IFERROR(INDEX('All Ticker P&amp;L'!$A$2:$A$1001,MATCH(ROWS($A$2:A777),'All Ticker P&amp;L'!$N$2:$N$1001,0)),"")</f>
        <v/>
      </c>
      <c r="B777" s="238" t="str">
        <f t="shared" si="113"/>
        <v/>
      </c>
      <c r="C777" s="238" t="str">
        <f t="shared" si="114"/>
        <v/>
      </c>
      <c r="D777" s="238" t="str">
        <f t="shared" si="115"/>
        <v/>
      </c>
      <c r="E777" s="259" t="str">
        <f>IF($A777="","",SUMIFS(Txn[Signed Units],Txn[Key],$A777))</f>
        <v/>
      </c>
      <c r="F777" s="281" t="str">
        <f>IF($A777="","",SUMIFS(Transactions!$N:$N,Transactions!$L:$L,$A777,Transactions!$U:$U,1))</f>
        <v/>
      </c>
      <c r="G777" s="282" t="str">
        <f>IF($A777="","",IFERROR(F777/SUMIFS(Transactions!$D:$D,Transactions!$L:$L,$A777,Transactions!$U:$U,1,Transactions!$A:$A,1),0))</f>
        <v/>
      </c>
      <c r="H777" s="281" t="str">
        <f>IF($A777="","",SUMIFS(Transactions!$O:$O,Transactions!$L:$L,$A777,Transactions!$U:$U,1))</f>
        <v/>
      </c>
      <c r="I777" s="282" t="str">
        <f>IF($A777="","",IFERROR(INDEX(Prices[Current Price],MATCH($A777,Prices[Key],0)),0))</f>
        <v/>
      </c>
      <c r="J777" s="283" t="str">
        <f>IF($A777="","",IFERROR(INDEX(Prices[FX to SGD],MATCH($A777,Prices[Key],0)),1))</f>
        <v/>
      </c>
      <c r="K777" s="281" t="str">
        <f t="shared" si="116"/>
        <v/>
      </c>
      <c r="L777" s="281" t="str">
        <f t="shared" si="117"/>
        <v/>
      </c>
      <c r="M777" s="281" t="str">
        <f t="shared" si="118"/>
        <v/>
      </c>
      <c r="N777" s="284" t="str">
        <f t="shared" si="119"/>
        <v/>
      </c>
      <c r="O777" t="str">
        <f>IF($A777="","",IFERROR(INDEX(Prices[Category],MATCH($A777,Prices[Key],0)),"Uncategorized"))</f>
        <v/>
      </c>
      <c r="P777" s="285" t="str">
        <f t="shared" si="120"/>
        <v/>
      </c>
      <c r="Q777" s="285" t="str">
        <f t="shared" si="121"/>
        <v/>
      </c>
    </row>
    <row r="778" spans="1:17" ht="15" customHeight="1" x14ac:dyDescent="0.2">
      <c r="A778" s="238" t="str">
        <f>IFERROR(INDEX('All Ticker P&amp;L'!$A$2:$A$1001,MATCH(ROWS($A$2:A778),'All Ticker P&amp;L'!$N$2:$N$1001,0)),"")</f>
        <v/>
      </c>
      <c r="B778" s="238" t="str">
        <f t="shared" si="113"/>
        <v/>
      </c>
      <c r="C778" s="238" t="str">
        <f t="shared" si="114"/>
        <v/>
      </c>
      <c r="D778" s="238" t="str">
        <f t="shared" si="115"/>
        <v/>
      </c>
      <c r="E778" s="259" t="str">
        <f>IF($A778="","",SUMIFS(Txn[Signed Units],Txn[Key],$A778))</f>
        <v/>
      </c>
      <c r="F778" s="281" t="str">
        <f>IF($A778="","",SUMIFS(Transactions!$N:$N,Transactions!$L:$L,$A778,Transactions!$U:$U,1))</f>
        <v/>
      </c>
      <c r="G778" s="282" t="str">
        <f>IF($A778="","",IFERROR(F778/SUMIFS(Transactions!$D:$D,Transactions!$L:$L,$A778,Transactions!$U:$U,1,Transactions!$A:$A,1),0))</f>
        <v/>
      </c>
      <c r="H778" s="281" t="str">
        <f>IF($A778="","",SUMIFS(Transactions!$O:$O,Transactions!$L:$L,$A778,Transactions!$U:$U,1))</f>
        <v/>
      </c>
      <c r="I778" s="282" t="str">
        <f>IF($A778="","",IFERROR(INDEX(Prices[Current Price],MATCH($A778,Prices[Key],0)),0))</f>
        <v/>
      </c>
      <c r="J778" s="283" t="str">
        <f>IF($A778="","",IFERROR(INDEX(Prices[FX to SGD],MATCH($A778,Prices[Key],0)),1))</f>
        <v/>
      </c>
      <c r="K778" s="281" t="str">
        <f t="shared" si="116"/>
        <v/>
      </c>
      <c r="L778" s="281" t="str">
        <f t="shared" si="117"/>
        <v/>
      </c>
      <c r="M778" s="281" t="str">
        <f t="shared" si="118"/>
        <v/>
      </c>
      <c r="N778" s="284" t="str">
        <f t="shared" si="119"/>
        <v/>
      </c>
      <c r="O778" t="str">
        <f>IF($A778="","",IFERROR(INDEX(Prices[Category],MATCH($A778,Prices[Key],0)),"Uncategorized"))</f>
        <v/>
      </c>
      <c r="P778" s="285" t="str">
        <f t="shared" si="120"/>
        <v/>
      </c>
      <c r="Q778" s="285" t="str">
        <f t="shared" si="121"/>
        <v/>
      </c>
    </row>
    <row r="779" spans="1:17" ht="15" customHeight="1" x14ac:dyDescent="0.2">
      <c r="A779" s="238" t="str">
        <f>IFERROR(INDEX('All Ticker P&amp;L'!$A$2:$A$1001,MATCH(ROWS($A$2:A779),'All Ticker P&amp;L'!$N$2:$N$1001,0)),"")</f>
        <v/>
      </c>
      <c r="B779" s="238" t="str">
        <f t="shared" si="113"/>
        <v/>
      </c>
      <c r="C779" s="238" t="str">
        <f t="shared" si="114"/>
        <v/>
      </c>
      <c r="D779" s="238" t="str">
        <f t="shared" si="115"/>
        <v/>
      </c>
      <c r="E779" s="259" t="str">
        <f>IF($A779="","",SUMIFS(Txn[Signed Units],Txn[Key],$A779))</f>
        <v/>
      </c>
      <c r="F779" s="281" t="str">
        <f>IF($A779="","",SUMIFS(Transactions!$N:$N,Transactions!$L:$L,$A779,Transactions!$U:$U,1))</f>
        <v/>
      </c>
      <c r="G779" s="282" t="str">
        <f>IF($A779="","",IFERROR(F779/SUMIFS(Transactions!$D:$D,Transactions!$L:$L,$A779,Transactions!$U:$U,1,Transactions!$A:$A,1),0))</f>
        <v/>
      </c>
      <c r="H779" s="281" t="str">
        <f>IF($A779="","",SUMIFS(Transactions!$O:$O,Transactions!$L:$L,$A779,Transactions!$U:$U,1))</f>
        <v/>
      </c>
      <c r="I779" s="282" t="str">
        <f>IF($A779="","",IFERROR(INDEX(Prices[Current Price],MATCH($A779,Prices[Key],0)),0))</f>
        <v/>
      </c>
      <c r="J779" s="283" t="str">
        <f>IF($A779="","",IFERROR(INDEX(Prices[FX to SGD],MATCH($A779,Prices[Key],0)),1))</f>
        <v/>
      </c>
      <c r="K779" s="281" t="str">
        <f t="shared" si="116"/>
        <v/>
      </c>
      <c r="L779" s="281" t="str">
        <f t="shared" si="117"/>
        <v/>
      </c>
      <c r="M779" s="281" t="str">
        <f t="shared" si="118"/>
        <v/>
      </c>
      <c r="N779" s="284" t="str">
        <f t="shared" si="119"/>
        <v/>
      </c>
      <c r="O779" t="str">
        <f>IF($A779="","",IFERROR(INDEX(Prices[Category],MATCH($A779,Prices[Key],0)),"Uncategorized"))</f>
        <v/>
      </c>
      <c r="P779" s="285" t="str">
        <f t="shared" si="120"/>
        <v/>
      </c>
      <c r="Q779" s="285" t="str">
        <f t="shared" si="121"/>
        <v/>
      </c>
    </row>
    <row r="780" spans="1:17" ht="15" customHeight="1" x14ac:dyDescent="0.2">
      <c r="A780" s="238" t="str">
        <f>IFERROR(INDEX('All Ticker P&amp;L'!$A$2:$A$1001,MATCH(ROWS($A$2:A780),'All Ticker P&amp;L'!$N$2:$N$1001,0)),"")</f>
        <v/>
      </c>
      <c r="B780" s="238" t="str">
        <f t="shared" si="113"/>
        <v/>
      </c>
      <c r="C780" s="238" t="str">
        <f t="shared" si="114"/>
        <v/>
      </c>
      <c r="D780" s="238" t="str">
        <f t="shared" si="115"/>
        <v/>
      </c>
      <c r="E780" s="259" t="str">
        <f>IF($A780="","",SUMIFS(Txn[Signed Units],Txn[Key],$A780))</f>
        <v/>
      </c>
      <c r="F780" s="281" t="str">
        <f>IF($A780="","",SUMIFS(Transactions!$N:$N,Transactions!$L:$L,$A780,Transactions!$U:$U,1))</f>
        <v/>
      </c>
      <c r="G780" s="282" t="str">
        <f>IF($A780="","",IFERROR(F780/SUMIFS(Transactions!$D:$D,Transactions!$L:$L,$A780,Transactions!$U:$U,1,Transactions!$A:$A,1),0))</f>
        <v/>
      </c>
      <c r="H780" s="281" t="str">
        <f>IF($A780="","",SUMIFS(Transactions!$O:$O,Transactions!$L:$L,$A780,Transactions!$U:$U,1))</f>
        <v/>
      </c>
      <c r="I780" s="282" t="str">
        <f>IF($A780="","",IFERROR(INDEX(Prices[Current Price],MATCH($A780,Prices[Key],0)),0))</f>
        <v/>
      </c>
      <c r="J780" s="283" t="str">
        <f>IF($A780="","",IFERROR(INDEX(Prices[FX to SGD],MATCH($A780,Prices[Key],0)),1))</f>
        <v/>
      </c>
      <c r="K780" s="281" t="str">
        <f t="shared" si="116"/>
        <v/>
      </c>
      <c r="L780" s="281" t="str">
        <f t="shared" si="117"/>
        <v/>
      </c>
      <c r="M780" s="281" t="str">
        <f t="shared" si="118"/>
        <v/>
      </c>
      <c r="N780" s="284" t="str">
        <f t="shared" si="119"/>
        <v/>
      </c>
      <c r="O780" t="str">
        <f>IF($A780="","",IFERROR(INDEX(Prices[Category],MATCH($A780,Prices[Key],0)),"Uncategorized"))</f>
        <v/>
      </c>
      <c r="P780" s="285" t="str">
        <f t="shared" si="120"/>
        <v/>
      </c>
      <c r="Q780" s="285" t="str">
        <f t="shared" si="121"/>
        <v/>
      </c>
    </row>
    <row r="781" spans="1:17" ht="15" customHeight="1" x14ac:dyDescent="0.2">
      <c r="A781" s="238" t="str">
        <f>IFERROR(INDEX('All Ticker P&amp;L'!$A$2:$A$1001,MATCH(ROWS($A$2:A781),'All Ticker P&amp;L'!$N$2:$N$1001,0)),"")</f>
        <v/>
      </c>
      <c r="B781" s="238" t="str">
        <f t="shared" si="113"/>
        <v/>
      </c>
      <c r="C781" s="238" t="str">
        <f t="shared" si="114"/>
        <v/>
      </c>
      <c r="D781" s="238" t="str">
        <f t="shared" si="115"/>
        <v/>
      </c>
      <c r="E781" s="259" t="str">
        <f>IF($A781="","",SUMIFS(Txn[Signed Units],Txn[Key],$A781))</f>
        <v/>
      </c>
      <c r="F781" s="281" t="str">
        <f>IF($A781="","",SUMIFS(Transactions!$N:$N,Transactions!$L:$L,$A781,Transactions!$U:$U,1))</f>
        <v/>
      </c>
      <c r="G781" s="282" t="str">
        <f>IF($A781="","",IFERROR(F781/SUMIFS(Transactions!$D:$D,Transactions!$L:$L,$A781,Transactions!$U:$U,1,Transactions!$A:$A,1),0))</f>
        <v/>
      </c>
      <c r="H781" s="281" t="str">
        <f>IF($A781="","",SUMIFS(Transactions!$O:$O,Transactions!$L:$L,$A781,Transactions!$U:$U,1))</f>
        <v/>
      </c>
      <c r="I781" s="282" t="str">
        <f>IF($A781="","",IFERROR(INDEX(Prices[Current Price],MATCH($A781,Prices[Key],0)),0))</f>
        <v/>
      </c>
      <c r="J781" s="283" t="str">
        <f>IF($A781="","",IFERROR(INDEX(Prices[FX to SGD],MATCH($A781,Prices[Key],0)),1))</f>
        <v/>
      </c>
      <c r="K781" s="281" t="str">
        <f t="shared" si="116"/>
        <v/>
      </c>
      <c r="L781" s="281" t="str">
        <f t="shared" si="117"/>
        <v/>
      </c>
      <c r="M781" s="281" t="str">
        <f t="shared" si="118"/>
        <v/>
      </c>
      <c r="N781" s="284" t="str">
        <f t="shared" si="119"/>
        <v/>
      </c>
      <c r="O781" t="str">
        <f>IF($A781="","",IFERROR(INDEX(Prices[Category],MATCH($A781,Prices[Key],0)),"Uncategorized"))</f>
        <v/>
      </c>
      <c r="P781" s="285" t="str">
        <f t="shared" si="120"/>
        <v/>
      </c>
      <c r="Q781" s="285" t="str">
        <f t="shared" si="121"/>
        <v/>
      </c>
    </row>
    <row r="782" spans="1:17" ht="15" customHeight="1" x14ac:dyDescent="0.2">
      <c r="A782" s="238" t="str">
        <f>IFERROR(INDEX('All Ticker P&amp;L'!$A$2:$A$1001,MATCH(ROWS($A$2:A782),'All Ticker P&amp;L'!$N$2:$N$1001,0)),"")</f>
        <v/>
      </c>
      <c r="B782" s="238" t="str">
        <f t="shared" si="113"/>
        <v/>
      </c>
      <c r="C782" s="238" t="str">
        <f t="shared" si="114"/>
        <v/>
      </c>
      <c r="D782" s="238" t="str">
        <f t="shared" si="115"/>
        <v/>
      </c>
      <c r="E782" s="259" t="str">
        <f>IF($A782="","",SUMIFS(Txn[Signed Units],Txn[Key],$A782))</f>
        <v/>
      </c>
      <c r="F782" s="281" t="str">
        <f>IF($A782="","",SUMIFS(Transactions!$N:$N,Transactions!$L:$L,$A782,Transactions!$U:$U,1))</f>
        <v/>
      </c>
      <c r="G782" s="282" t="str">
        <f>IF($A782="","",IFERROR(F782/SUMIFS(Transactions!$D:$D,Transactions!$L:$L,$A782,Transactions!$U:$U,1,Transactions!$A:$A,1),0))</f>
        <v/>
      </c>
      <c r="H782" s="281" t="str">
        <f>IF($A782="","",SUMIFS(Transactions!$O:$O,Transactions!$L:$L,$A782,Transactions!$U:$U,1))</f>
        <v/>
      </c>
      <c r="I782" s="282" t="str">
        <f>IF($A782="","",IFERROR(INDEX(Prices[Current Price],MATCH($A782,Prices[Key],0)),0))</f>
        <v/>
      </c>
      <c r="J782" s="283" t="str">
        <f>IF($A782="","",IFERROR(INDEX(Prices[FX to SGD],MATCH($A782,Prices[Key],0)),1))</f>
        <v/>
      </c>
      <c r="K782" s="281" t="str">
        <f t="shared" si="116"/>
        <v/>
      </c>
      <c r="L782" s="281" t="str">
        <f t="shared" si="117"/>
        <v/>
      </c>
      <c r="M782" s="281" t="str">
        <f t="shared" si="118"/>
        <v/>
      </c>
      <c r="N782" s="284" t="str">
        <f t="shared" si="119"/>
        <v/>
      </c>
      <c r="O782" t="str">
        <f>IF($A782="","",IFERROR(INDEX(Prices[Category],MATCH($A782,Prices[Key],0)),"Uncategorized"))</f>
        <v/>
      </c>
      <c r="P782" s="285" t="str">
        <f t="shared" si="120"/>
        <v/>
      </c>
      <c r="Q782" s="285" t="str">
        <f t="shared" si="121"/>
        <v/>
      </c>
    </row>
    <row r="783" spans="1:17" ht="15" customHeight="1" x14ac:dyDescent="0.2">
      <c r="A783" s="238" t="str">
        <f>IFERROR(INDEX('All Ticker P&amp;L'!$A$2:$A$1001,MATCH(ROWS($A$2:A783),'All Ticker P&amp;L'!$N$2:$N$1001,0)),"")</f>
        <v/>
      </c>
      <c r="B783" s="238" t="str">
        <f t="shared" si="113"/>
        <v/>
      </c>
      <c r="C783" s="238" t="str">
        <f t="shared" si="114"/>
        <v/>
      </c>
      <c r="D783" s="238" t="str">
        <f t="shared" si="115"/>
        <v/>
      </c>
      <c r="E783" s="259" t="str">
        <f>IF($A783="","",SUMIFS(Txn[Signed Units],Txn[Key],$A783))</f>
        <v/>
      </c>
      <c r="F783" s="281" t="str">
        <f>IF($A783="","",SUMIFS(Transactions!$N:$N,Transactions!$L:$L,$A783,Transactions!$U:$U,1))</f>
        <v/>
      </c>
      <c r="G783" s="282" t="str">
        <f>IF($A783="","",IFERROR(F783/SUMIFS(Transactions!$D:$D,Transactions!$L:$L,$A783,Transactions!$U:$U,1,Transactions!$A:$A,1),0))</f>
        <v/>
      </c>
      <c r="H783" s="281" t="str">
        <f>IF($A783="","",SUMIFS(Transactions!$O:$O,Transactions!$L:$L,$A783,Transactions!$U:$U,1))</f>
        <v/>
      </c>
      <c r="I783" s="282" t="str">
        <f>IF($A783="","",IFERROR(INDEX(Prices[Current Price],MATCH($A783,Prices[Key],0)),0))</f>
        <v/>
      </c>
      <c r="J783" s="283" t="str">
        <f>IF($A783="","",IFERROR(INDEX(Prices[FX to SGD],MATCH($A783,Prices[Key],0)),1))</f>
        <v/>
      </c>
      <c r="K783" s="281" t="str">
        <f t="shared" si="116"/>
        <v/>
      </c>
      <c r="L783" s="281" t="str">
        <f t="shared" si="117"/>
        <v/>
      </c>
      <c r="M783" s="281" t="str">
        <f t="shared" si="118"/>
        <v/>
      </c>
      <c r="N783" s="284" t="str">
        <f t="shared" si="119"/>
        <v/>
      </c>
      <c r="O783" t="str">
        <f>IF($A783="","",IFERROR(INDEX(Prices[Category],MATCH($A783,Prices[Key],0)),"Uncategorized"))</f>
        <v/>
      </c>
      <c r="P783" s="285" t="str">
        <f t="shared" si="120"/>
        <v/>
      </c>
      <c r="Q783" s="285" t="str">
        <f t="shared" si="121"/>
        <v/>
      </c>
    </row>
    <row r="784" spans="1:17" ht="15" customHeight="1" x14ac:dyDescent="0.2">
      <c r="A784" s="238" t="str">
        <f>IFERROR(INDEX('All Ticker P&amp;L'!$A$2:$A$1001,MATCH(ROWS($A$2:A784),'All Ticker P&amp;L'!$N$2:$N$1001,0)),"")</f>
        <v/>
      </c>
      <c r="B784" s="238" t="str">
        <f t="shared" si="113"/>
        <v/>
      </c>
      <c r="C784" s="238" t="str">
        <f t="shared" si="114"/>
        <v/>
      </c>
      <c r="D784" s="238" t="str">
        <f t="shared" si="115"/>
        <v/>
      </c>
      <c r="E784" s="259" t="str">
        <f>IF($A784="","",SUMIFS(Txn[Signed Units],Txn[Key],$A784))</f>
        <v/>
      </c>
      <c r="F784" s="281" t="str">
        <f>IF($A784="","",SUMIFS(Transactions!$N:$N,Transactions!$L:$L,$A784,Transactions!$U:$U,1))</f>
        <v/>
      </c>
      <c r="G784" s="282" t="str">
        <f>IF($A784="","",IFERROR(F784/SUMIFS(Transactions!$D:$D,Transactions!$L:$L,$A784,Transactions!$U:$U,1,Transactions!$A:$A,1),0))</f>
        <v/>
      </c>
      <c r="H784" s="281" t="str">
        <f>IF($A784="","",SUMIFS(Transactions!$O:$O,Transactions!$L:$L,$A784,Transactions!$U:$U,1))</f>
        <v/>
      </c>
      <c r="I784" s="282" t="str">
        <f>IF($A784="","",IFERROR(INDEX(Prices[Current Price],MATCH($A784,Prices[Key],0)),0))</f>
        <v/>
      </c>
      <c r="J784" s="283" t="str">
        <f>IF($A784="","",IFERROR(INDEX(Prices[FX to SGD],MATCH($A784,Prices[Key],0)),1))</f>
        <v/>
      </c>
      <c r="K784" s="281" t="str">
        <f t="shared" si="116"/>
        <v/>
      </c>
      <c r="L784" s="281" t="str">
        <f t="shared" si="117"/>
        <v/>
      </c>
      <c r="M784" s="281" t="str">
        <f t="shared" si="118"/>
        <v/>
      </c>
      <c r="N784" s="284" t="str">
        <f t="shared" si="119"/>
        <v/>
      </c>
      <c r="O784" t="str">
        <f>IF($A784="","",IFERROR(INDEX(Prices[Category],MATCH($A784,Prices[Key],0)),"Uncategorized"))</f>
        <v/>
      </c>
      <c r="P784" s="285" t="str">
        <f t="shared" si="120"/>
        <v/>
      </c>
      <c r="Q784" s="285" t="str">
        <f t="shared" si="121"/>
        <v/>
      </c>
    </row>
    <row r="785" spans="1:17" ht="15" customHeight="1" x14ac:dyDescent="0.2">
      <c r="A785" s="238" t="str">
        <f>IFERROR(INDEX('All Ticker P&amp;L'!$A$2:$A$1001,MATCH(ROWS($A$2:A785),'All Ticker P&amp;L'!$N$2:$N$1001,0)),"")</f>
        <v/>
      </c>
      <c r="B785" s="238" t="str">
        <f t="shared" si="113"/>
        <v/>
      </c>
      <c r="C785" s="238" t="str">
        <f t="shared" si="114"/>
        <v/>
      </c>
      <c r="D785" s="238" t="str">
        <f t="shared" si="115"/>
        <v/>
      </c>
      <c r="E785" s="259" t="str">
        <f>IF($A785="","",SUMIFS(Txn[Signed Units],Txn[Key],$A785))</f>
        <v/>
      </c>
      <c r="F785" s="281" t="str">
        <f>IF($A785="","",SUMIFS(Transactions!$N:$N,Transactions!$L:$L,$A785,Transactions!$U:$U,1))</f>
        <v/>
      </c>
      <c r="G785" s="282" t="str">
        <f>IF($A785="","",IFERROR(F785/SUMIFS(Transactions!$D:$D,Transactions!$L:$L,$A785,Transactions!$U:$U,1,Transactions!$A:$A,1),0))</f>
        <v/>
      </c>
      <c r="H785" s="281" t="str">
        <f>IF($A785="","",SUMIFS(Transactions!$O:$O,Transactions!$L:$L,$A785,Transactions!$U:$U,1))</f>
        <v/>
      </c>
      <c r="I785" s="282" t="str">
        <f>IF($A785="","",IFERROR(INDEX(Prices[Current Price],MATCH($A785,Prices[Key],0)),0))</f>
        <v/>
      </c>
      <c r="J785" s="283" t="str">
        <f>IF($A785="","",IFERROR(INDEX(Prices[FX to SGD],MATCH($A785,Prices[Key],0)),1))</f>
        <v/>
      </c>
      <c r="K785" s="281" t="str">
        <f t="shared" si="116"/>
        <v/>
      </c>
      <c r="L785" s="281" t="str">
        <f t="shared" si="117"/>
        <v/>
      </c>
      <c r="M785" s="281" t="str">
        <f t="shared" si="118"/>
        <v/>
      </c>
      <c r="N785" s="284" t="str">
        <f t="shared" si="119"/>
        <v/>
      </c>
      <c r="O785" t="str">
        <f>IF($A785="","",IFERROR(INDEX(Prices[Category],MATCH($A785,Prices[Key],0)),"Uncategorized"))</f>
        <v/>
      </c>
      <c r="P785" s="285" t="str">
        <f t="shared" si="120"/>
        <v/>
      </c>
      <c r="Q785" s="285" t="str">
        <f t="shared" si="121"/>
        <v/>
      </c>
    </row>
    <row r="786" spans="1:17" ht="15" customHeight="1" x14ac:dyDescent="0.2">
      <c r="A786" s="238" t="str">
        <f>IFERROR(INDEX('All Ticker P&amp;L'!$A$2:$A$1001,MATCH(ROWS($A$2:A786),'All Ticker P&amp;L'!$N$2:$N$1001,0)),"")</f>
        <v/>
      </c>
      <c r="B786" s="238" t="str">
        <f t="shared" si="113"/>
        <v/>
      </c>
      <c r="C786" s="238" t="str">
        <f t="shared" si="114"/>
        <v/>
      </c>
      <c r="D786" s="238" t="str">
        <f t="shared" si="115"/>
        <v/>
      </c>
      <c r="E786" s="259" t="str">
        <f>IF($A786="","",SUMIFS(Txn[Signed Units],Txn[Key],$A786))</f>
        <v/>
      </c>
      <c r="F786" s="281" t="str">
        <f>IF($A786="","",SUMIFS(Transactions!$N:$N,Transactions!$L:$L,$A786,Transactions!$U:$U,1))</f>
        <v/>
      </c>
      <c r="G786" s="282" t="str">
        <f>IF($A786="","",IFERROR(F786/SUMIFS(Transactions!$D:$D,Transactions!$L:$L,$A786,Transactions!$U:$U,1,Transactions!$A:$A,1),0))</f>
        <v/>
      </c>
      <c r="H786" s="281" t="str">
        <f>IF($A786="","",SUMIFS(Transactions!$O:$O,Transactions!$L:$L,$A786,Transactions!$U:$U,1))</f>
        <v/>
      </c>
      <c r="I786" s="282" t="str">
        <f>IF($A786="","",IFERROR(INDEX(Prices[Current Price],MATCH($A786,Prices[Key],0)),0))</f>
        <v/>
      </c>
      <c r="J786" s="283" t="str">
        <f>IF($A786="","",IFERROR(INDEX(Prices[FX to SGD],MATCH($A786,Prices[Key],0)),1))</f>
        <v/>
      </c>
      <c r="K786" s="281" t="str">
        <f t="shared" si="116"/>
        <v/>
      </c>
      <c r="L786" s="281" t="str">
        <f t="shared" si="117"/>
        <v/>
      </c>
      <c r="M786" s="281" t="str">
        <f t="shared" si="118"/>
        <v/>
      </c>
      <c r="N786" s="284" t="str">
        <f t="shared" si="119"/>
        <v/>
      </c>
      <c r="O786" t="str">
        <f>IF($A786="","",IFERROR(INDEX(Prices[Category],MATCH($A786,Prices[Key],0)),"Uncategorized"))</f>
        <v/>
      </c>
      <c r="P786" s="285" t="str">
        <f t="shared" si="120"/>
        <v/>
      </c>
      <c r="Q786" s="285" t="str">
        <f t="shared" si="121"/>
        <v/>
      </c>
    </row>
    <row r="787" spans="1:17" ht="15" customHeight="1" x14ac:dyDescent="0.2">
      <c r="A787" s="238" t="str">
        <f>IFERROR(INDEX('All Ticker P&amp;L'!$A$2:$A$1001,MATCH(ROWS($A$2:A787),'All Ticker P&amp;L'!$N$2:$N$1001,0)),"")</f>
        <v/>
      </c>
      <c r="B787" s="238" t="str">
        <f t="shared" si="113"/>
        <v/>
      </c>
      <c r="C787" s="238" t="str">
        <f t="shared" si="114"/>
        <v/>
      </c>
      <c r="D787" s="238" t="str">
        <f t="shared" si="115"/>
        <v/>
      </c>
      <c r="E787" s="259" t="str">
        <f>IF($A787="","",SUMIFS(Txn[Signed Units],Txn[Key],$A787))</f>
        <v/>
      </c>
      <c r="F787" s="281" t="str">
        <f>IF($A787="","",SUMIFS(Transactions!$N:$N,Transactions!$L:$L,$A787,Transactions!$U:$U,1))</f>
        <v/>
      </c>
      <c r="G787" s="282" t="str">
        <f>IF($A787="","",IFERROR(F787/SUMIFS(Transactions!$D:$D,Transactions!$L:$L,$A787,Transactions!$U:$U,1,Transactions!$A:$A,1),0))</f>
        <v/>
      </c>
      <c r="H787" s="281" t="str">
        <f>IF($A787="","",SUMIFS(Transactions!$O:$O,Transactions!$L:$L,$A787,Transactions!$U:$U,1))</f>
        <v/>
      </c>
      <c r="I787" s="282" t="str">
        <f>IF($A787="","",IFERROR(INDEX(Prices[Current Price],MATCH($A787,Prices[Key],0)),0))</f>
        <v/>
      </c>
      <c r="J787" s="283" t="str">
        <f>IF($A787="","",IFERROR(INDEX(Prices[FX to SGD],MATCH($A787,Prices[Key],0)),1))</f>
        <v/>
      </c>
      <c r="K787" s="281" t="str">
        <f t="shared" si="116"/>
        <v/>
      </c>
      <c r="L787" s="281" t="str">
        <f t="shared" si="117"/>
        <v/>
      </c>
      <c r="M787" s="281" t="str">
        <f t="shared" si="118"/>
        <v/>
      </c>
      <c r="N787" s="284" t="str">
        <f t="shared" si="119"/>
        <v/>
      </c>
      <c r="O787" t="str">
        <f>IF($A787="","",IFERROR(INDEX(Prices[Category],MATCH($A787,Prices[Key],0)),"Uncategorized"))</f>
        <v/>
      </c>
      <c r="P787" s="285" t="str">
        <f t="shared" si="120"/>
        <v/>
      </c>
      <c r="Q787" s="285" t="str">
        <f t="shared" si="121"/>
        <v/>
      </c>
    </row>
    <row r="788" spans="1:17" ht="15" customHeight="1" x14ac:dyDescent="0.2">
      <c r="A788" s="238" t="str">
        <f>IFERROR(INDEX('All Ticker P&amp;L'!$A$2:$A$1001,MATCH(ROWS($A$2:A788),'All Ticker P&amp;L'!$N$2:$N$1001,0)),"")</f>
        <v/>
      </c>
      <c r="B788" s="238" t="str">
        <f t="shared" si="113"/>
        <v/>
      </c>
      <c r="C788" s="238" t="str">
        <f t="shared" si="114"/>
        <v/>
      </c>
      <c r="D788" s="238" t="str">
        <f t="shared" si="115"/>
        <v/>
      </c>
      <c r="E788" s="259" t="str">
        <f>IF($A788="","",SUMIFS(Txn[Signed Units],Txn[Key],$A788))</f>
        <v/>
      </c>
      <c r="F788" s="281" t="str">
        <f>IF($A788="","",SUMIFS(Transactions!$N:$N,Transactions!$L:$L,$A788,Transactions!$U:$U,1))</f>
        <v/>
      </c>
      <c r="G788" s="282" t="str">
        <f>IF($A788="","",IFERROR(F788/SUMIFS(Transactions!$D:$D,Transactions!$L:$L,$A788,Transactions!$U:$U,1,Transactions!$A:$A,1),0))</f>
        <v/>
      </c>
      <c r="H788" s="281" t="str">
        <f>IF($A788="","",SUMIFS(Transactions!$O:$O,Transactions!$L:$L,$A788,Transactions!$U:$U,1))</f>
        <v/>
      </c>
      <c r="I788" s="282" t="str">
        <f>IF($A788="","",IFERROR(INDEX(Prices[Current Price],MATCH($A788,Prices[Key],0)),0))</f>
        <v/>
      </c>
      <c r="J788" s="283" t="str">
        <f>IF($A788="","",IFERROR(INDEX(Prices[FX to SGD],MATCH($A788,Prices[Key],0)),1))</f>
        <v/>
      </c>
      <c r="K788" s="281" t="str">
        <f t="shared" si="116"/>
        <v/>
      </c>
      <c r="L788" s="281" t="str">
        <f t="shared" si="117"/>
        <v/>
      </c>
      <c r="M788" s="281" t="str">
        <f t="shared" si="118"/>
        <v/>
      </c>
      <c r="N788" s="284" t="str">
        <f t="shared" si="119"/>
        <v/>
      </c>
      <c r="O788" t="str">
        <f>IF($A788="","",IFERROR(INDEX(Prices[Category],MATCH($A788,Prices[Key],0)),"Uncategorized"))</f>
        <v/>
      </c>
      <c r="P788" s="285" t="str">
        <f t="shared" si="120"/>
        <v/>
      </c>
      <c r="Q788" s="285" t="str">
        <f t="shared" si="121"/>
        <v/>
      </c>
    </row>
    <row r="789" spans="1:17" ht="15" customHeight="1" x14ac:dyDescent="0.2">
      <c r="A789" s="238" t="str">
        <f>IFERROR(INDEX('All Ticker P&amp;L'!$A$2:$A$1001,MATCH(ROWS($A$2:A789),'All Ticker P&amp;L'!$N$2:$N$1001,0)),"")</f>
        <v/>
      </c>
      <c r="B789" s="238" t="str">
        <f t="shared" si="113"/>
        <v/>
      </c>
      <c r="C789" s="238" t="str">
        <f t="shared" si="114"/>
        <v/>
      </c>
      <c r="D789" s="238" t="str">
        <f t="shared" si="115"/>
        <v/>
      </c>
      <c r="E789" s="259" t="str">
        <f>IF($A789="","",SUMIFS(Txn[Signed Units],Txn[Key],$A789))</f>
        <v/>
      </c>
      <c r="F789" s="281" t="str">
        <f>IF($A789="","",SUMIFS(Transactions!$N:$N,Transactions!$L:$L,$A789,Transactions!$U:$U,1))</f>
        <v/>
      </c>
      <c r="G789" s="282" t="str">
        <f>IF($A789="","",IFERROR(F789/SUMIFS(Transactions!$D:$D,Transactions!$L:$L,$A789,Transactions!$U:$U,1,Transactions!$A:$A,1),0))</f>
        <v/>
      </c>
      <c r="H789" s="281" t="str">
        <f>IF($A789="","",SUMIFS(Transactions!$O:$O,Transactions!$L:$L,$A789,Transactions!$U:$U,1))</f>
        <v/>
      </c>
      <c r="I789" s="282" t="str">
        <f>IF($A789="","",IFERROR(INDEX(Prices[Current Price],MATCH($A789,Prices[Key],0)),0))</f>
        <v/>
      </c>
      <c r="J789" s="283" t="str">
        <f>IF($A789="","",IFERROR(INDEX(Prices[FX to SGD],MATCH($A789,Prices[Key],0)),1))</f>
        <v/>
      </c>
      <c r="K789" s="281" t="str">
        <f t="shared" si="116"/>
        <v/>
      </c>
      <c r="L789" s="281" t="str">
        <f t="shared" si="117"/>
        <v/>
      </c>
      <c r="M789" s="281" t="str">
        <f t="shared" si="118"/>
        <v/>
      </c>
      <c r="N789" s="284" t="str">
        <f t="shared" si="119"/>
        <v/>
      </c>
      <c r="O789" t="str">
        <f>IF($A789="","",IFERROR(INDEX(Prices[Category],MATCH($A789,Prices[Key],0)),"Uncategorized"))</f>
        <v/>
      </c>
      <c r="P789" s="285" t="str">
        <f t="shared" si="120"/>
        <v/>
      </c>
      <c r="Q789" s="285" t="str">
        <f t="shared" si="121"/>
        <v/>
      </c>
    </row>
    <row r="790" spans="1:17" ht="15" customHeight="1" x14ac:dyDescent="0.2">
      <c r="A790" s="238" t="str">
        <f>IFERROR(INDEX('All Ticker P&amp;L'!$A$2:$A$1001,MATCH(ROWS($A$2:A790),'All Ticker P&amp;L'!$N$2:$N$1001,0)),"")</f>
        <v/>
      </c>
      <c r="B790" s="238" t="str">
        <f t="shared" si="113"/>
        <v/>
      </c>
      <c r="C790" s="238" t="str">
        <f t="shared" si="114"/>
        <v/>
      </c>
      <c r="D790" s="238" t="str">
        <f t="shared" si="115"/>
        <v/>
      </c>
      <c r="E790" s="259" t="str">
        <f>IF($A790="","",SUMIFS(Txn[Signed Units],Txn[Key],$A790))</f>
        <v/>
      </c>
      <c r="F790" s="281" t="str">
        <f>IF($A790="","",SUMIFS(Transactions!$N:$N,Transactions!$L:$L,$A790,Transactions!$U:$U,1))</f>
        <v/>
      </c>
      <c r="G790" s="282" t="str">
        <f>IF($A790="","",IFERROR(F790/SUMIFS(Transactions!$D:$D,Transactions!$L:$L,$A790,Transactions!$U:$U,1,Transactions!$A:$A,1),0))</f>
        <v/>
      </c>
      <c r="H790" s="281" t="str">
        <f>IF($A790="","",SUMIFS(Transactions!$O:$O,Transactions!$L:$L,$A790,Transactions!$U:$U,1))</f>
        <v/>
      </c>
      <c r="I790" s="282" t="str">
        <f>IF($A790="","",IFERROR(INDEX(Prices[Current Price],MATCH($A790,Prices[Key],0)),0))</f>
        <v/>
      </c>
      <c r="J790" s="283" t="str">
        <f>IF($A790="","",IFERROR(INDEX(Prices[FX to SGD],MATCH($A790,Prices[Key],0)),1))</f>
        <v/>
      </c>
      <c r="K790" s="281" t="str">
        <f t="shared" si="116"/>
        <v/>
      </c>
      <c r="L790" s="281" t="str">
        <f t="shared" si="117"/>
        <v/>
      </c>
      <c r="M790" s="281" t="str">
        <f t="shared" si="118"/>
        <v/>
      </c>
      <c r="N790" s="284" t="str">
        <f t="shared" si="119"/>
        <v/>
      </c>
      <c r="O790" t="str">
        <f>IF($A790="","",IFERROR(INDEX(Prices[Category],MATCH($A790,Prices[Key],0)),"Uncategorized"))</f>
        <v/>
      </c>
      <c r="P790" s="285" t="str">
        <f t="shared" si="120"/>
        <v/>
      </c>
      <c r="Q790" s="285" t="str">
        <f t="shared" si="121"/>
        <v/>
      </c>
    </row>
    <row r="791" spans="1:17" ht="15" customHeight="1" x14ac:dyDescent="0.2">
      <c r="A791" s="238" t="str">
        <f>IFERROR(INDEX('All Ticker P&amp;L'!$A$2:$A$1001,MATCH(ROWS($A$2:A791),'All Ticker P&amp;L'!$N$2:$N$1001,0)),"")</f>
        <v/>
      </c>
      <c r="B791" s="238" t="str">
        <f t="shared" si="113"/>
        <v/>
      </c>
      <c r="C791" s="238" t="str">
        <f t="shared" si="114"/>
        <v/>
      </c>
      <c r="D791" s="238" t="str">
        <f t="shared" si="115"/>
        <v/>
      </c>
      <c r="E791" s="259" t="str">
        <f>IF($A791="","",SUMIFS(Txn[Signed Units],Txn[Key],$A791))</f>
        <v/>
      </c>
      <c r="F791" s="281" t="str">
        <f>IF($A791="","",SUMIFS(Transactions!$N:$N,Transactions!$L:$L,$A791,Transactions!$U:$U,1))</f>
        <v/>
      </c>
      <c r="G791" s="282" t="str">
        <f>IF($A791="","",IFERROR(F791/SUMIFS(Transactions!$D:$D,Transactions!$L:$L,$A791,Transactions!$U:$U,1,Transactions!$A:$A,1),0))</f>
        <v/>
      </c>
      <c r="H791" s="281" t="str">
        <f>IF($A791="","",SUMIFS(Transactions!$O:$O,Transactions!$L:$L,$A791,Transactions!$U:$U,1))</f>
        <v/>
      </c>
      <c r="I791" s="282" t="str">
        <f>IF($A791="","",IFERROR(INDEX(Prices[Current Price],MATCH($A791,Prices[Key],0)),0))</f>
        <v/>
      </c>
      <c r="J791" s="283" t="str">
        <f>IF($A791="","",IFERROR(INDEX(Prices[FX to SGD],MATCH($A791,Prices[Key],0)),1))</f>
        <v/>
      </c>
      <c r="K791" s="281" t="str">
        <f t="shared" si="116"/>
        <v/>
      </c>
      <c r="L791" s="281" t="str">
        <f t="shared" si="117"/>
        <v/>
      </c>
      <c r="M791" s="281" t="str">
        <f t="shared" si="118"/>
        <v/>
      </c>
      <c r="N791" s="284" t="str">
        <f t="shared" si="119"/>
        <v/>
      </c>
      <c r="O791" t="str">
        <f>IF($A791="","",IFERROR(INDEX(Prices[Category],MATCH($A791,Prices[Key],0)),"Uncategorized"))</f>
        <v/>
      </c>
      <c r="P791" s="285" t="str">
        <f t="shared" si="120"/>
        <v/>
      </c>
      <c r="Q791" s="285" t="str">
        <f t="shared" si="121"/>
        <v/>
      </c>
    </row>
    <row r="792" spans="1:17" ht="15" customHeight="1" x14ac:dyDescent="0.2">
      <c r="A792" s="238" t="str">
        <f>IFERROR(INDEX('All Ticker P&amp;L'!$A$2:$A$1001,MATCH(ROWS($A$2:A792),'All Ticker P&amp;L'!$N$2:$N$1001,0)),"")</f>
        <v/>
      </c>
      <c r="B792" s="238" t="str">
        <f t="shared" si="113"/>
        <v/>
      </c>
      <c r="C792" s="238" t="str">
        <f t="shared" si="114"/>
        <v/>
      </c>
      <c r="D792" s="238" t="str">
        <f t="shared" si="115"/>
        <v/>
      </c>
      <c r="E792" s="259" t="str">
        <f>IF($A792="","",SUMIFS(Txn[Signed Units],Txn[Key],$A792))</f>
        <v/>
      </c>
      <c r="F792" s="281" t="str">
        <f>IF($A792="","",SUMIFS(Transactions!$N:$N,Transactions!$L:$L,$A792,Transactions!$U:$U,1))</f>
        <v/>
      </c>
      <c r="G792" s="282" t="str">
        <f>IF($A792="","",IFERROR(F792/SUMIFS(Transactions!$D:$D,Transactions!$L:$L,$A792,Transactions!$U:$U,1,Transactions!$A:$A,1),0))</f>
        <v/>
      </c>
      <c r="H792" s="281" t="str">
        <f>IF($A792="","",SUMIFS(Transactions!$O:$O,Transactions!$L:$L,$A792,Transactions!$U:$U,1))</f>
        <v/>
      </c>
      <c r="I792" s="282" t="str">
        <f>IF($A792="","",IFERROR(INDEX(Prices[Current Price],MATCH($A792,Prices[Key],0)),0))</f>
        <v/>
      </c>
      <c r="J792" s="283" t="str">
        <f>IF($A792="","",IFERROR(INDEX(Prices[FX to SGD],MATCH($A792,Prices[Key],0)),1))</f>
        <v/>
      </c>
      <c r="K792" s="281" t="str">
        <f t="shared" si="116"/>
        <v/>
      </c>
      <c r="L792" s="281" t="str">
        <f t="shared" si="117"/>
        <v/>
      </c>
      <c r="M792" s="281" t="str">
        <f t="shared" si="118"/>
        <v/>
      </c>
      <c r="N792" s="284" t="str">
        <f t="shared" si="119"/>
        <v/>
      </c>
      <c r="O792" t="str">
        <f>IF($A792="","",IFERROR(INDEX(Prices[Category],MATCH($A792,Prices[Key],0)),"Uncategorized"))</f>
        <v/>
      </c>
      <c r="P792" s="285" t="str">
        <f t="shared" si="120"/>
        <v/>
      </c>
      <c r="Q792" s="285" t="str">
        <f t="shared" si="121"/>
        <v/>
      </c>
    </row>
    <row r="793" spans="1:17" ht="15" customHeight="1" x14ac:dyDescent="0.2">
      <c r="A793" s="238" t="str">
        <f>IFERROR(INDEX('All Ticker P&amp;L'!$A$2:$A$1001,MATCH(ROWS($A$2:A793),'All Ticker P&amp;L'!$N$2:$N$1001,0)),"")</f>
        <v/>
      </c>
      <c r="B793" s="238" t="str">
        <f t="shared" si="113"/>
        <v/>
      </c>
      <c r="C793" s="238" t="str">
        <f t="shared" si="114"/>
        <v/>
      </c>
      <c r="D793" s="238" t="str">
        <f t="shared" si="115"/>
        <v/>
      </c>
      <c r="E793" s="259" t="str">
        <f>IF($A793="","",SUMIFS(Txn[Signed Units],Txn[Key],$A793))</f>
        <v/>
      </c>
      <c r="F793" s="281" t="str">
        <f>IF($A793="","",SUMIFS(Transactions!$N:$N,Transactions!$L:$L,$A793,Transactions!$U:$U,1))</f>
        <v/>
      </c>
      <c r="G793" s="282" t="str">
        <f>IF($A793="","",IFERROR(F793/SUMIFS(Transactions!$D:$D,Transactions!$L:$L,$A793,Transactions!$U:$U,1,Transactions!$A:$A,1),0))</f>
        <v/>
      </c>
      <c r="H793" s="281" t="str">
        <f>IF($A793="","",SUMIFS(Transactions!$O:$O,Transactions!$L:$L,$A793,Transactions!$U:$U,1))</f>
        <v/>
      </c>
      <c r="I793" s="282" t="str">
        <f>IF($A793="","",IFERROR(INDEX(Prices[Current Price],MATCH($A793,Prices[Key],0)),0))</f>
        <v/>
      </c>
      <c r="J793" s="283" t="str">
        <f>IF($A793="","",IFERROR(INDEX(Prices[FX to SGD],MATCH($A793,Prices[Key],0)),1))</f>
        <v/>
      </c>
      <c r="K793" s="281" t="str">
        <f t="shared" si="116"/>
        <v/>
      </c>
      <c r="L793" s="281" t="str">
        <f t="shared" si="117"/>
        <v/>
      </c>
      <c r="M793" s="281" t="str">
        <f t="shared" si="118"/>
        <v/>
      </c>
      <c r="N793" s="284" t="str">
        <f t="shared" si="119"/>
        <v/>
      </c>
      <c r="O793" t="str">
        <f>IF($A793="","",IFERROR(INDEX(Prices[Category],MATCH($A793,Prices[Key],0)),"Uncategorized"))</f>
        <v/>
      </c>
      <c r="P793" s="285" t="str">
        <f t="shared" si="120"/>
        <v/>
      </c>
      <c r="Q793" s="285" t="str">
        <f t="shared" si="121"/>
        <v/>
      </c>
    </row>
    <row r="794" spans="1:17" ht="15" customHeight="1" x14ac:dyDescent="0.2">
      <c r="A794" s="238" t="str">
        <f>IFERROR(INDEX('All Ticker P&amp;L'!$A$2:$A$1001,MATCH(ROWS($A$2:A794),'All Ticker P&amp;L'!$N$2:$N$1001,0)),"")</f>
        <v/>
      </c>
      <c r="B794" s="238" t="str">
        <f t="shared" si="113"/>
        <v/>
      </c>
      <c r="C794" s="238" t="str">
        <f t="shared" si="114"/>
        <v/>
      </c>
      <c r="D794" s="238" t="str">
        <f t="shared" si="115"/>
        <v/>
      </c>
      <c r="E794" s="259" t="str">
        <f>IF($A794="","",SUMIFS(Txn[Signed Units],Txn[Key],$A794))</f>
        <v/>
      </c>
      <c r="F794" s="281" t="str">
        <f>IF($A794="","",SUMIFS(Transactions!$N:$N,Transactions!$L:$L,$A794,Transactions!$U:$U,1))</f>
        <v/>
      </c>
      <c r="G794" s="282" t="str">
        <f>IF($A794="","",IFERROR(F794/SUMIFS(Transactions!$D:$D,Transactions!$L:$L,$A794,Transactions!$U:$U,1,Transactions!$A:$A,1),0))</f>
        <v/>
      </c>
      <c r="H794" s="281" t="str">
        <f>IF($A794="","",SUMIFS(Transactions!$O:$O,Transactions!$L:$L,$A794,Transactions!$U:$U,1))</f>
        <v/>
      </c>
      <c r="I794" s="282" t="str">
        <f>IF($A794="","",IFERROR(INDEX(Prices[Current Price],MATCH($A794,Prices[Key],0)),0))</f>
        <v/>
      </c>
      <c r="J794" s="283" t="str">
        <f>IF($A794="","",IFERROR(INDEX(Prices[FX to SGD],MATCH($A794,Prices[Key],0)),1))</f>
        <v/>
      </c>
      <c r="K794" s="281" t="str">
        <f t="shared" si="116"/>
        <v/>
      </c>
      <c r="L794" s="281" t="str">
        <f t="shared" si="117"/>
        <v/>
      </c>
      <c r="M794" s="281" t="str">
        <f t="shared" si="118"/>
        <v/>
      </c>
      <c r="N794" s="284" t="str">
        <f t="shared" si="119"/>
        <v/>
      </c>
      <c r="O794" t="str">
        <f>IF($A794="","",IFERROR(INDEX(Prices[Category],MATCH($A794,Prices[Key],0)),"Uncategorized"))</f>
        <v/>
      </c>
      <c r="P794" s="285" t="str">
        <f t="shared" si="120"/>
        <v/>
      </c>
      <c r="Q794" s="285" t="str">
        <f t="shared" si="121"/>
        <v/>
      </c>
    </row>
    <row r="795" spans="1:17" ht="15" customHeight="1" x14ac:dyDescent="0.2">
      <c r="A795" s="238" t="str">
        <f>IFERROR(INDEX('All Ticker P&amp;L'!$A$2:$A$1001,MATCH(ROWS($A$2:A795),'All Ticker P&amp;L'!$N$2:$N$1001,0)),"")</f>
        <v/>
      </c>
      <c r="B795" s="238" t="str">
        <f t="shared" si="113"/>
        <v/>
      </c>
      <c r="C795" s="238" t="str">
        <f t="shared" si="114"/>
        <v/>
      </c>
      <c r="D795" s="238" t="str">
        <f t="shared" si="115"/>
        <v/>
      </c>
      <c r="E795" s="259" t="str">
        <f>IF($A795="","",SUMIFS(Txn[Signed Units],Txn[Key],$A795))</f>
        <v/>
      </c>
      <c r="F795" s="281" t="str">
        <f>IF($A795="","",SUMIFS(Transactions!$N:$N,Transactions!$L:$L,$A795,Transactions!$U:$U,1))</f>
        <v/>
      </c>
      <c r="G795" s="282" t="str">
        <f>IF($A795="","",IFERROR(F795/SUMIFS(Transactions!$D:$D,Transactions!$L:$L,$A795,Transactions!$U:$U,1,Transactions!$A:$A,1),0))</f>
        <v/>
      </c>
      <c r="H795" s="281" t="str">
        <f>IF($A795="","",SUMIFS(Transactions!$O:$O,Transactions!$L:$L,$A795,Transactions!$U:$U,1))</f>
        <v/>
      </c>
      <c r="I795" s="282" t="str">
        <f>IF($A795="","",IFERROR(INDEX(Prices[Current Price],MATCH($A795,Prices[Key],0)),0))</f>
        <v/>
      </c>
      <c r="J795" s="283" t="str">
        <f>IF($A795="","",IFERROR(INDEX(Prices[FX to SGD],MATCH($A795,Prices[Key],0)),1))</f>
        <v/>
      </c>
      <c r="K795" s="281" t="str">
        <f t="shared" si="116"/>
        <v/>
      </c>
      <c r="L795" s="281" t="str">
        <f t="shared" si="117"/>
        <v/>
      </c>
      <c r="M795" s="281" t="str">
        <f t="shared" si="118"/>
        <v/>
      </c>
      <c r="N795" s="284" t="str">
        <f t="shared" si="119"/>
        <v/>
      </c>
      <c r="O795" t="str">
        <f>IF($A795="","",IFERROR(INDEX(Prices[Category],MATCH($A795,Prices[Key],0)),"Uncategorized"))</f>
        <v/>
      </c>
      <c r="P795" s="285" t="str">
        <f t="shared" si="120"/>
        <v/>
      </c>
      <c r="Q795" s="285" t="str">
        <f t="shared" si="121"/>
        <v/>
      </c>
    </row>
    <row r="796" spans="1:17" ht="15" customHeight="1" x14ac:dyDescent="0.2">
      <c r="A796" s="238" t="str">
        <f>IFERROR(INDEX('All Ticker P&amp;L'!$A$2:$A$1001,MATCH(ROWS($A$2:A796),'All Ticker P&amp;L'!$N$2:$N$1001,0)),"")</f>
        <v/>
      </c>
      <c r="B796" s="238" t="str">
        <f t="shared" si="113"/>
        <v/>
      </c>
      <c r="C796" s="238" t="str">
        <f t="shared" si="114"/>
        <v/>
      </c>
      <c r="D796" s="238" t="str">
        <f t="shared" si="115"/>
        <v/>
      </c>
      <c r="E796" s="259" t="str">
        <f>IF($A796="","",SUMIFS(Txn[Signed Units],Txn[Key],$A796))</f>
        <v/>
      </c>
      <c r="F796" s="281" t="str">
        <f>IF($A796="","",SUMIFS(Transactions!$N:$N,Transactions!$L:$L,$A796,Transactions!$U:$U,1))</f>
        <v/>
      </c>
      <c r="G796" s="282" t="str">
        <f>IF($A796="","",IFERROR(F796/SUMIFS(Transactions!$D:$D,Transactions!$L:$L,$A796,Transactions!$U:$U,1,Transactions!$A:$A,1),0))</f>
        <v/>
      </c>
      <c r="H796" s="281" t="str">
        <f>IF($A796="","",SUMIFS(Transactions!$O:$O,Transactions!$L:$L,$A796,Transactions!$U:$U,1))</f>
        <v/>
      </c>
      <c r="I796" s="282" t="str">
        <f>IF($A796="","",IFERROR(INDEX(Prices[Current Price],MATCH($A796,Prices[Key],0)),0))</f>
        <v/>
      </c>
      <c r="J796" s="283" t="str">
        <f>IF($A796="","",IFERROR(INDEX(Prices[FX to SGD],MATCH($A796,Prices[Key],0)),1))</f>
        <v/>
      </c>
      <c r="K796" s="281" t="str">
        <f t="shared" si="116"/>
        <v/>
      </c>
      <c r="L796" s="281" t="str">
        <f t="shared" si="117"/>
        <v/>
      </c>
      <c r="M796" s="281" t="str">
        <f t="shared" si="118"/>
        <v/>
      </c>
      <c r="N796" s="284" t="str">
        <f t="shared" si="119"/>
        <v/>
      </c>
      <c r="O796" t="str">
        <f>IF($A796="","",IFERROR(INDEX(Prices[Category],MATCH($A796,Prices[Key],0)),"Uncategorized"))</f>
        <v/>
      </c>
      <c r="P796" s="285" t="str">
        <f t="shared" si="120"/>
        <v/>
      </c>
      <c r="Q796" s="285" t="str">
        <f t="shared" si="121"/>
        <v/>
      </c>
    </row>
    <row r="797" spans="1:17" ht="15" customHeight="1" x14ac:dyDescent="0.2">
      <c r="A797" s="238" t="str">
        <f>IFERROR(INDEX('All Ticker P&amp;L'!$A$2:$A$1001,MATCH(ROWS($A$2:A797),'All Ticker P&amp;L'!$N$2:$N$1001,0)),"")</f>
        <v/>
      </c>
      <c r="B797" s="238" t="str">
        <f t="shared" si="113"/>
        <v/>
      </c>
      <c r="C797" s="238" t="str">
        <f t="shared" si="114"/>
        <v/>
      </c>
      <c r="D797" s="238" t="str">
        <f t="shared" si="115"/>
        <v/>
      </c>
      <c r="E797" s="259" t="str">
        <f>IF($A797="","",SUMIFS(Txn[Signed Units],Txn[Key],$A797))</f>
        <v/>
      </c>
      <c r="F797" s="281" t="str">
        <f>IF($A797="","",SUMIFS(Transactions!$N:$N,Transactions!$L:$L,$A797,Transactions!$U:$U,1))</f>
        <v/>
      </c>
      <c r="G797" s="282" t="str">
        <f>IF($A797="","",IFERROR(F797/SUMIFS(Transactions!$D:$D,Transactions!$L:$L,$A797,Transactions!$U:$U,1,Transactions!$A:$A,1),0))</f>
        <v/>
      </c>
      <c r="H797" s="281" t="str">
        <f>IF($A797="","",SUMIFS(Transactions!$O:$O,Transactions!$L:$L,$A797,Transactions!$U:$U,1))</f>
        <v/>
      </c>
      <c r="I797" s="282" t="str">
        <f>IF($A797="","",IFERROR(INDEX(Prices[Current Price],MATCH($A797,Prices[Key],0)),0))</f>
        <v/>
      </c>
      <c r="J797" s="283" t="str">
        <f>IF($A797="","",IFERROR(INDEX(Prices[FX to SGD],MATCH($A797,Prices[Key],0)),1))</f>
        <v/>
      </c>
      <c r="K797" s="281" t="str">
        <f t="shared" si="116"/>
        <v/>
      </c>
      <c r="L797" s="281" t="str">
        <f t="shared" si="117"/>
        <v/>
      </c>
      <c r="M797" s="281" t="str">
        <f t="shared" si="118"/>
        <v/>
      </c>
      <c r="N797" s="284" t="str">
        <f t="shared" si="119"/>
        <v/>
      </c>
      <c r="O797" t="str">
        <f>IF($A797="","",IFERROR(INDEX(Prices[Category],MATCH($A797,Prices[Key],0)),"Uncategorized"))</f>
        <v/>
      </c>
      <c r="P797" s="285" t="str">
        <f t="shared" si="120"/>
        <v/>
      </c>
      <c r="Q797" s="285" t="str">
        <f t="shared" si="121"/>
        <v/>
      </c>
    </row>
    <row r="798" spans="1:17" ht="15" customHeight="1" x14ac:dyDescent="0.2">
      <c r="A798" s="238" t="str">
        <f>IFERROR(INDEX('All Ticker P&amp;L'!$A$2:$A$1001,MATCH(ROWS($A$2:A798),'All Ticker P&amp;L'!$N$2:$N$1001,0)),"")</f>
        <v/>
      </c>
      <c r="B798" s="238" t="str">
        <f t="shared" si="113"/>
        <v/>
      </c>
      <c r="C798" s="238" t="str">
        <f t="shared" si="114"/>
        <v/>
      </c>
      <c r="D798" s="238" t="str">
        <f t="shared" si="115"/>
        <v/>
      </c>
      <c r="E798" s="259" t="str">
        <f>IF($A798="","",SUMIFS(Txn[Signed Units],Txn[Key],$A798))</f>
        <v/>
      </c>
      <c r="F798" s="281" t="str">
        <f>IF($A798="","",SUMIFS(Transactions!$N:$N,Transactions!$L:$L,$A798,Transactions!$U:$U,1))</f>
        <v/>
      </c>
      <c r="G798" s="282" t="str">
        <f>IF($A798="","",IFERROR(F798/SUMIFS(Transactions!$D:$D,Transactions!$L:$L,$A798,Transactions!$U:$U,1,Transactions!$A:$A,1),0))</f>
        <v/>
      </c>
      <c r="H798" s="281" t="str">
        <f>IF($A798="","",SUMIFS(Transactions!$O:$O,Transactions!$L:$L,$A798,Transactions!$U:$U,1))</f>
        <v/>
      </c>
      <c r="I798" s="282" t="str">
        <f>IF($A798="","",IFERROR(INDEX(Prices[Current Price],MATCH($A798,Prices[Key],0)),0))</f>
        <v/>
      </c>
      <c r="J798" s="283" t="str">
        <f>IF($A798="","",IFERROR(INDEX(Prices[FX to SGD],MATCH($A798,Prices[Key],0)),1))</f>
        <v/>
      </c>
      <c r="K798" s="281" t="str">
        <f t="shared" si="116"/>
        <v/>
      </c>
      <c r="L798" s="281" t="str">
        <f t="shared" si="117"/>
        <v/>
      </c>
      <c r="M798" s="281" t="str">
        <f t="shared" si="118"/>
        <v/>
      </c>
      <c r="N798" s="284" t="str">
        <f t="shared" si="119"/>
        <v/>
      </c>
      <c r="O798" t="str">
        <f>IF($A798="","",IFERROR(INDEX(Prices[Category],MATCH($A798,Prices[Key],0)),"Uncategorized"))</f>
        <v/>
      </c>
      <c r="P798" s="285" t="str">
        <f t="shared" si="120"/>
        <v/>
      </c>
      <c r="Q798" s="285" t="str">
        <f t="shared" si="121"/>
        <v/>
      </c>
    </row>
    <row r="799" spans="1:17" ht="15" customHeight="1" x14ac:dyDescent="0.2">
      <c r="A799" s="238" t="str">
        <f>IFERROR(INDEX('All Ticker P&amp;L'!$A$2:$A$1001,MATCH(ROWS($A$2:A799),'All Ticker P&amp;L'!$N$2:$N$1001,0)),"")</f>
        <v/>
      </c>
      <c r="B799" s="238" t="str">
        <f t="shared" si="113"/>
        <v/>
      </c>
      <c r="C799" s="238" t="str">
        <f t="shared" si="114"/>
        <v/>
      </c>
      <c r="D799" s="238" t="str">
        <f t="shared" si="115"/>
        <v/>
      </c>
      <c r="E799" s="259" t="str">
        <f>IF($A799="","",SUMIFS(Txn[Signed Units],Txn[Key],$A799))</f>
        <v/>
      </c>
      <c r="F799" s="281" t="str">
        <f>IF($A799="","",SUMIFS(Transactions!$N:$N,Transactions!$L:$L,$A799,Transactions!$U:$U,1))</f>
        <v/>
      </c>
      <c r="G799" s="282" t="str">
        <f>IF($A799="","",IFERROR(F799/SUMIFS(Transactions!$D:$D,Transactions!$L:$L,$A799,Transactions!$U:$U,1,Transactions!$A:$A,1),0))</f>
        <v/>
      </c>
      <c r="H799" s="281" t="str">
        <f>IF($A799="","",SUMIFS(Transactions!$O:$O,Transactions!$L:$L,$A799,Transactions!$U:$U,1))</f>
        <v/>
      </c>
      <c r="I799" s="282" t="str">
        <f>IF($A799="","",IFERROR(INDEX(Prices[Current Price],MATCH($A799,Prices[Key],0)),0))</f>
        <v/>
      </c>
      <c r="J799" s="283" t="str">
        <f>IF($A799="","",IFERROR(INDEX(Prices[FX to SGD],MATCH($A799,Prices[Key],0)),1))</f>
        <v/>
      </c>
      <c r="K799" s="281" t="str">
        <f t="shared" si="116"/>
        <v/>
      </c>
      <c r="L799" s="281" t="str">
        <f t="shared" si="117"/>
        <v/>
      </c>
      <c r="M799" s="281" t="str">
        <f t="shared" si="118"/>
        <v/>
      </c>
      <c r="N799" s="284" t="str">
        <f t="shared" si="119"/>
        <v/>
      </c>
      <c r="O799" t="str">
        <f>IF($A799="","",IFERROR(INDEX(Prices[Category],MATCH($A799,Prices[Key],0)),"Uncategorized"))</f>
        <v/>
      </c>
      <c r="P799" s="285" t="str">
        <f t="shared" si="120"/>
        <v/>
      </c>
      <c r="Q799" s="285" t="str">
        <f t="shared" si="121"/>
        <v/>
      </c>
    </row>
    <row r="800" spans="1:17" ht="15" customHeight="1" x14ac:dyDescent="0.2">
      <c r="A800" s="238" t="str">
        <f>IFERROR(INDEX('All Ticker P&amp;L'!$A$2:$A$1001,MATCH(ROWS($A$2:A800),'All Ticker P&amp;L'!$N$2:$N$1001,0)),"")</f>
        <v/>
      </c>
      <c r="B800" s="238" t="str">
        <f t="shared" si="113"/>
        <v/>
      </c>
      <c r="C800" s="238" t="str">
        <f t="shared" si="114"/>
        <v/>
      </c>
      <c r="D800" s="238" t="str">
        <f t="shared" si="115"/>
        <v/>
      </c>
      <c r="E800" s="259" t="str">
        <f>IF($A800="","",SUMIFS(Txn[Signed Units],Txn[Key],$A800))</f>
        <v/>
      </c>
      <c r="F800" s="281" t="str">
        <f>IF($A800="","",SUMIFS(Transactions!$N:$N,Transactions!$L:$L,$A800,Transactions!$U:$U,1))</f>
        <v/>
      </c>
      <c r="G800" s="282" t="str">
        <f>IF($A800="","",IFERROR(F800/SUMIFS(Transactions!$D:$D,Transactions!$L:$L,$A800,Transactions!$U:$U,1,Transactions!$A:$A,1),0))</f>
        <v/>
      </c>
      <c r="H800" s="281" t="str">
        <f>IF($A800="","",SUMIFS(Transactions!$O:$O,Transactions!$L:$L,$A800,Transactions!$U:$U,1))</f>
        <v/>
      </c>
      <c r="I800" s="282" t="str">
        <f>IF($A800="","",IFERROR(INDEX(Prices[Current Price],MATCH($A800,Prices[Key],0)),0))</f>
        <v/>
      </c>
      <c r="J800" s="283" t="str">
        <f>IF($A800="","",IFERROR(INDEX(Prices[FX to SGD],MATCH($A800,Prices[Key],0)),1))</f>
        <v/>
      </c>
      <c r="K800" s="281" t="str">
        <f t="shared" si="116"/>
        <v/>
      </c>
      <c r="L800" s="281" t="str">
        <f t="shared" si="117"/>
        <v/>
      </c>
      <c r="M800" s="281" t="str">
        <f t="shared" si="118"/>
        <v/>
      </c>
      <c r="N800" s="284" t="str">
        <f t="shared" si="119"/>
        <v/>
      </c>
      <c r="O800" t="str">
        <f>IF($A800="","",IFERROR(INDEX(Prices[Category],MATCH($A800,Prices[Key],0)),"Uncategorized"))</f>
        <v/>
      </c>
      <c r="P800" s="285" t="str">
        <f t="shared" si="120"/>
        <v/>
      </c>
      <c r="Q800" s="285" t="str">
        <f t="shared" si="121"/>
        <v/>
      </c>
    </row>
    <row r="801" spans="1:17" ht="15" customHeight="1" x14ac:dyDescent="0.2">
      <c r="A801" s="238" t="str">
        <f>IFERROR(INDEX('All Ticker P&amp;L'!$A$2:$A$1001,MATCH(ROWS($A$2:A801),'All Ticker P&amp;L'!$N$2:$N$1001,0)),"")</f>
        <v/>
      </c>
      <c r="B801" s="238" t="str">
        <f t="shared" si="113"/>
        <v/>
      </c>
      <c r="C801" s="238" t="str">
        <f t="shared" si="114"/>
        <v/>
      </c>
      <c r="D801" s="238" t="str">
        <f t="shared" si="115"/>
        <v/>
      </c>
      <c r="E801" s="259" t="str">
        <f>IF($A801="","",SUMIFS(Txn[Signed Units],Txn[Key],$A801))</f>
        <v/>
      </c>
      <c r="F801" s="281" t="str">
        <f>IF($A801="","",SUMIFS(Transactions!$N:$N,Transactions!$L:$L,$A801,Transactions!$U:$U,1))</f>
        <v/>
      </c>
      <c r="G801" s="282" t="str">
        <f>IF($A801="","",IFERROR(F801/SUMIFS(Transactions!$D:$D,Transactions!$L:$L,$A801,Transactions!$U:$U,1,Transactions!$A:$A,1),0))</f>
        <v/>
      </c>
      <c r="H801" s="281" t="str">
        <f>IF($A801="","",SUMIFS(Transactions!$O:$O,Transactions!$L:$L,$A801,Transactions!$U:$U,1))</f>
        <v/>
      </c>
      <c r="I801" s="282" t="str">
        <f>IF($A801="","",IFERROR(INDEX(Prices[Current Price],MATCH($A801,Prices[Key],0)),0))</f>
        <v/>
      </c>
      <c r="J801" s="283" t="str">
        <f>IF($A801="","",IFERROR(INDEX(Prices[FX to SGD],MATCH($A801,Prices[Key],0)),1))</f>
        <v/>
      </c>
      <c r="K801" s="281" t="str">
        <f t="shared" si="116"/>
        <v/>
      </c>
      <c r="L801" s="281" t="str">
        <f t="shared" si="117"/>
        <v/>
      </c>
      <c r="M801" s="281" t="str">
        <f t="shared" si="118"/>
        <v/>
      </c>
      <c r="N801" s="284" t="str">
        <f t="shared" si="119"/>
        <v/>
      </c>
      <c r="O801" t="str">
        <f>IF($A801="","",IFERROR(INDEX(Prices[Category],MATCH($A801,Prices[Key],0)),"Uncategorized"))</f>
        <v/>
      </c>
      <c r="P801" s="285" t="str">
        <f t="shared" si="120"/>
        <v/>
      </c>
      <c r="Q801" s="285" t="str">
        <f t="shared" si="121"/>
        <v/>
      </c>
    </row>
    <row r="802" spans="1:17" ht="15" customHeight="1" x14ac:dyDescent="0.2">
      <c r="A802" s="238" t="str">
        <f>IFERROR(INDEX('All Ticker P&amp;L'!$A$2:$A$1001,MATCH(ROWS($A$2:A802),'All Ticker P&amp;L'!$N$2:$N$1001,0)),"")</f>
        <v/>
      </c>
      <c r="B802" s="238" t="str">
        <f t="shared" si="113"/>
        <v/>
      </c>
      <c r="C802" s="238" t="str">
        <f t="shared" si="114"/>
        <v/>
      </c>
      <c r="D802" s="238" t="str">
        <f t="shared" si="115"/>
        <v/>
      </c>
      <c r="E802" s="259" t="str">
        <f>IF($A802="","",SUMIFS(Txn[Signed Units],Txn[Key],$A802))</f>
        <v/>
      </c>
      <c r="F802" s="281" t="str">
        <f>IF($A802="","",SUMIFS(Transactions!$N:$N,Transactions!$L:$L,$A802,Transactions!$U:$U,1))</f>
        <v/>
      </c>
      <c r="G802" s="282" t="str">
        <f>IF($A802="","",IFERROR(F802/SUMIFS(Transactions!$D:$D,Transactions!$L:$L,$A802,Transactions!$U:$U,1,Transactions!$A:$A,1),0))</f>
        <v/>
      </c>
      <c r="H802" s="281" t="str">
        <f>IF($A802="","",SUMIFS(Transactions!$O:$O,Transactions!$L:$L,$A802,Transactions!$U:$U,1))</f>
        <v/>
      </c>
      <c r="I802" s="282" t="str">
        <f>IF($A802="","",IFERROR(INDEX(Prices[Current Price],MATCH($A802,Prices[Key],0)),0))</f>
        <v/>
      </c>
      <c r="J802" s="283" t="str">
        <f>IF($A802="","",IFERROR(INDEX(Prices[FX to SGD],MATCH($A802,Prices[Key],0)),1))</f>
        <v/>
      </c>
      <c r="K802" s="281" t="str">
        <f t="shared" si="116"/>
        <v/>
      </c>
      <c r="L802" s="281" t="str">
        <f t="shared" si="117"/>
        <v/>
      </c>
      <c r="M802" s="281" t="str">
        <f t="shared" si="118"/>
        <v/>
      </c>
      <c r="N802" s="284" t="str">
        <f t="shared" si="119"/>
        <v/>
      </c>
      <c r="O802" t="str">
        <f>IF($A802="","",IFERROR(INDEX(Prices[Category],MATCH($A802,Prices[Key],0)),"Uncategorized"))</f>
        <v/>
      </c>
      <c r="P802" s="285" t="str">
        <f t="shared" si="120"/>
        <v/>
      </c>
      <c r="Q802" s="285" t="str">
        <f t="shared" si="121"/>
        <v/>
      </c>
    </row>
    <row r="803" spans="1:17" ht="15" customHeight="1" x14ac:dyDescent="0.2">
      <c r="A803" s="238" t="str">
        <f>IFERROR(INDEX('All Ticker P&amp;L'!$A$2:$A$1001,MATCH(ROWS($A$2:A803),'All Ticker P&amp;L'!$N$2:$N$1001,0)),"")</f>
        <v/>
      </c>
      <c r="B803" s="238" t="str">
        <f t="shared" si="113"/>
        <v/>
      </c>
      <c r="C803" s="238" t="str">
        <f t="shared" si="114"/>
        <v/>
      </c>
      <c r="D803" s="238" t="str">
        <f t="shared" si="115"/>
        <v/>
      </c>
      <c r="E803" s="259" t="str">
        <f>IF($A803="","",SUMIFS(Txn[Signed Units],Txn[Key],$A803))</f>
        <v/>
      </c>
      <c r="F803" s="281" t="str">
        <f>IF($A803="","",SUMIFS(Transactions!$N:$N,Transactions!$L:$L,$A803,Transactions!$U:$U,1))</f>
        <v/>
      </c>
      <c r="G803" s="282" t="str">
        <f>IF($A803="","",IFERROR(F803/SUMIFS(Transactions!$D:$D,Transactions!$L:$L,$A803,Transactions!$U:$U,1,Transactions!$A:$A,1),0))</f>
        <v/>
      </c>
      <c r="H803" s="281" t="str">
        <f>IF($A803="","",SUMIFS(Transactions!$O:$O,Transactions!$L:$L,$A803,Transactions!$U:$U,1))</f>
        <v/>
      </c>
      <c r="I803" s="282" t="str">
        <f>IF($A803="","",IFERROR(INDEX(Prices[Current Price],MATCH($A803,Prices[Key],0)),0))</f>
        <v/>
      </c>
      <c r="J803" s="283" t="str">
        <f>IF($A803="","",IFERROR(INDEX(Prices[FX to SGD],MATCH($A803,Prices[Key],0)),1))</f>
        <v/>
      </c>
      <c r="K803" s="281" t="str">
        <f t="shared" si="116"/>
        <v/>
      </c>
      <c r="L803" s="281" t="str">
        <f t="shared" si="117"/>
        <v/>
      </c>
      <c r="M803" s="281" t="str">
        <f t="shared" si="118"/>
        <v/>
      </c>
      <c r="N803" s="284" t="str">
        <f t="shared" si="119"/>
        <v/>
      </c>
      <c r="O803" t="str">
        <f>IF($A803="","",IFERROR(INDEX(Prices[Category],MATCH($A803,Prices[Key],0)),"Uncategorized"))</f>
        <v/>
      </c>
      <c r="P803" s="285" t="str">
        <f t="shared" si="120"/>
        <v/>
      </c>
      <c r="Q803" s="285" t="str">
        <f t="shared" si="121"/>
        <v/>
      </c>
    </row>
    <row r="804" spans="1:17" ht="15" customHeight="1" x14ac:dyDescent="0.2">
      <c r="A804" s="238" t="str">
        <f>IFERROR(INDEX('All Ticker P&amp;L'!$A$2:$A$1001,MATCH(ROWS($A$2:A804),'All Ticker P&amp;L'!$N$2:$N$1001,0)),"")</f>
        <v/>
      </c>
      <c r="B804" s="238" t="str">
        <f t="shared" si="113"/>
        <v/>
      </c>
      <c r="C804" s="238" t="str">
        <f t="shared" si="114"/>
        <v/>
      </c>
      <c r="D804" s="238" t="str">
        <f t="shared" si="115"/>
        <v/>
      </c>
      <c r="E804" s="259" t="str">
        <f>IF($A804="","",SUMIFS(Txn[Signed Units],Txn[Key],$A804))</f>
        <v/>
      </c>
      <c r="F804" s="281" t="str">
        <f>IF($A804="","",SUMIFS(Transactions!$N:$N,Transactions!$L:$L,$A804,Transactions!$U:$U,1))</f>
        <v/>
      </c>
      <c r="G804" s="282" t="str">
        <f>IF($A804="","",IFERROR(F804/SUMIFS(Transactions!$D:$D,Transactions!$L:$L,$A804,Transactions!$U:$U,1,Transactions!$A:$A,1),0))</f>
        <v/>
      </c>
      <c r="H804" s="281" t="str">
        <f>IF($A804="","",SUMIFS(Transactions!$O:$O,Transactions!$L:$L,$A804,Transactions!$U:$U,1))</f>
        <v/>
      </c>
      <c r="I804" s="282" t="str">
        <f>IF($A804="","",IFERROR(INDEX(Prices[Current Price],MATCH($A804,Prices[Key],0)),0))</f>
        <v/>
      </c>
      <c r="J804" s="283" t="str">
        <f>IF($A804="","",IFERROR(INDEX(Prices[FX to SGD],MATCH($A804,Prices[Key],0)),1))</f>
        <v/>
      </c>
      <c r="K804" s="281" t="str">
        <f t="shared" si="116"/>
        <v/>
      </c>
      <c r="L804" s="281" t="str">
        <f t="shared" si="117"/>
        <v/>
      </c>
      <c r="M804" s="281" t="str">
        <f t="shared" si="118"/>
        <v/>
      </c>
      <c r="N804" s="284" t="str">
        <f t="shared" si="119"/>
        <v/>
      </c>
      <c r="O804" t="str">
        <f>IF($A804="","",IFERROR(INDEX(Prices[Category],MATCH($A804,Prices[Key],0)),"Uncategorized"))</f>
        <v/>
      </c>
      <c r="P804" s="285" t="str">
        <f t="shared" si="120"/>
        <v/>
      </c>
      <c r="Q804" s="285" t="str">
        <f t="shared" si="121"/>
        <v/>
      </c>
    </row>
    <row r="805" spans="1:17" ht="15" customHeight="1" x14ac:dyDescent="0.2">
      <c r="A805" s="238" t="str">
        <f>IFERROR(INDEX('All Ticker P&amp;L'!$A$2:$A$1001,MATCH(ROWS($A$2:A805),'All Ticker P&amp;L'!$N$2:$N$1001,0)),"")</f>
        <v/>
      </c>
      <c r="B805" s="238" t="str">
        <f t="shared" si="113"/>
        <v/>
      </c>
      <c r="C805" s="238" t="str">
        <f t="shared" si="114"/>
        <v/>
      </c>
      <c r="D805" s="238" t="str">
        <f t="shared" si="115"/>
        <v/>
      </c>
      <c r="E805" s="259" t="str">
        <f>IF($A805="","",SUMIFS(Txn[Signed Units],Txn[Key],$A805))</f>
        <v/>
      </c>
      <c r="F805" s="281" t="str">
        <f>IF($A805="","",SUMIFS(Transactions!$N:$N,Transactions!$L:$L,$A805,Transactions!$U:$U,1))</f>
        <v/>
      </c>
      <c r="G805" s="282" t="str">
        <f>IF($A805="","",IFERROR(F805/SUMIFS(Transactions!$D:$D,Transactions!$L:$L,$A805,Transactions!$U:$U,1,Transactions!$A:$A,1),0))</f>
        <v/>
      </c>
      <c r="H805" s="281" t="str">
        <f>IF($A805="","",SUMIFS(Transactions!$O:$O,Transactions!$L:$L,$A805,Transactions!$U:$U,1))</f>
        <v/>
      </c>
      <c r="I805" s="282" t="str">
        <f>IF($A805="","",IFERROR(INDEX(Prices[Current Price],MATCH($A805,Prices[Key],0)),0))</f>
        <v/>
      </c>
      <c r="J805" s="283" t="str">
        <f>IF($A805="","",IFERROR(INDEX(Prices[FX to SGD],MATCH($A805,Prices[Key],0)),1))</f>
        <v/>
      </c>
      <c r="K805" s="281" t="str">
        <f t="shared" si="116"/>
        <v/>
      </c>
      <c r="L805" s="281" t="str">
        <f t="shared" si="117"/>
        <v/>
      </c>
      <c r="M805" s="281" t="str">
        <f t="shared" si="118"/>
        <v/>
      </c>
      <c r="N805" s="284" t="str">
        <f t="shared" si="119"/>
        <v/>
      </c>
      <c r="O805" t="str">
        <f>IF($A805="","",IFERROR(INDEX(Prices[Category],MATCH($A805,Prices[Key],0)),"Uncategorized"))</f>
        <v/>
      </c>
      <c r="P805" s="285" t="str">
        <f t="shared" si="120"/>
        <v/>
      </c>
      <c r="Q805" s="285" t="str">
        <f t="shared" si="121"/>
        <v/>
      </c>
    </row>
    <row r="806" spans="1:17" ht="15" customHeight="1" x14ac:dyDescent="0.2">
      <c r="A806" s="238" t="str">
        <f>IFERROR(INDEX('All Ticker P&amp;L'!$A$2:$A$1001,MATCH(ROWS($A$2:A806),'All Ticker P&amp;L'!$N$2:$N$1001,0)),"")</f>
        <v/>
      </c>
      <c r="B806" s="238" t="str">
        <f t="shared" si="113"/>
        <v/>
      </c>
      <c r="C806" s="238" t="str">
        <f t="shared" si="114"/>
        <v/>
      </c>
      <c r="D806" s="238" t="str">
        <f t="shared" si="115"/>
        <v/>
      </c>
      <c r="E806" s="259" t="str">
        <f>IF($A806="","",SUMIFS(Txn[Signed Units],Txn[Key],$A806))</f>
        <v/>
      </c>
      <c r="F806" s="281" t="str">
        <f>IF($A806="","",SUMIFS(Transactions!$N:$N,Transactions!$L:$L,$A806,Transactions!$U:$U,1))</f>
        <v/>
      </c>
      <c r="G806" s="282" t="str">
        <f>IF($A806="","",IFERROR(F806/SUMIFS(Transactions!$D:$D,Transactions!$L:$L,$A806,Transactions!$U:$U,1,Transactions!$A:$A,1),0))</f>
        <v/>
      </c>
      <c r="H806" s="281" t="str">
        <f>IF($A806="","",SUMIFS(Transactions!$O:$O,Transactions!$L:$L,$A806,Transactions!$U:$U,1))</f>
        <v/>
      </c>
      <c r="I806" s="282" t="str">
        <f>IF($A806="","",IFERROR(INDEX(Prices[Current Price],MATCH($A806,Prices[Key],0)),0))</f>
        <v/>
      </c>
      <c r="J806" s="283" t="str">
        <f>IF($A806="","",IFERROR(INDEX(Prices[FX to SGD],MATCH($A806,Prices[Key],0)),1))</f>
        <v/>
      </c>
      <c r="K806" s="281" t="str">
        <f t="shared" si="116"/>
        <v/>
      </c>
      <c r="L806" s="281" t="str">
        <f t="shared" si="117"/>
        <v/>
      </c>
      <c r="M806" s="281" t="str">
        <f t="shared" si="118"/>
        <v/>
      </c>
      <c r="N806" s="284" t="str">
        <f t="shared" si="119"/>
        <v/>
      </c>
      <c r="O806" t="str">
        <f>IF($A806="","",IFERROR(INDEX(Prices[Category],MATCH($A806,Prices[Key],0)),"Uncategorized"))</f>
        <v/>
      </c>
      <c r="P806" s="285" t="str">
        <f t="shared" si="120"/>
        <v/>
      </c>
      <c r="Q806" s="285" t="str">
        <f t="shared" si="121"/>
        <v/>
      </c>
    </row>
    <row r="807" spans="1:17" ht="15" customHeight="1" x14ac:dyDescent="0.2">
      <c r="A807" s="238" t="str">
        <f>IFERROR(INDEX('All Ticker P&amp;L'!$A$2:$A$1001,MATCH(ROWS($A$2:A807),'All Ticker P&amp;L'!$N$2:$N$1001,0)),"")</f>
        <v/>
      </c>
      <c r="B807" s="238" t="str">
        <f t="shared" si="113"/>
        <v/>
      </c>
      <c r="C807" s="238" t="str">
        <f t="shared" si="114"/>
        <v/>
      </c>
      <c r="D807" s="238" t="str">
        <f t="shared" si="115"/>
        <v/>
      </c>
      <c r="E807" s="259" t="str">
        <f>IF($A807="","",SUMIFS(Txn[Signed Units],Txn[Key],$A807))</f>
        <v/>
      </c>
      <c r="F807" s="281" t="str">
        <f>IF($A807="","",SUMIFS(Transactions!$N:$N,Transactions!$L:$L,$A807,Transactions!$U:$U,1))</f>
        <v/>
      </c>
      <c r="G807" s="282" t="str">
        <f>IF($A807="","",IFERROR(F807/SUMIFS(Transactions!$D:$D,Transactions!$L:$L,$A807,Transactions!$U:$U,1,Transactions!$A:$A,1),0))</f>
        <v/>
      </c>
      <c r="H807" s="281" t="str">
        <f>IF($A807="","",SUMIFS(Transactions!$O:$O,Transactions!$L:$L,$A807,Transactions!$U:$U,1))</f>
        <v/>
      </c>
      <c r="I807" s="282" t="str">
        <f>IF($A807="","",IFERROR(INDEX(Prices[Current Price],MATCH($A807,Prices[Key],0)),0))</f>
        <v/>
      </c>
      <c r="J807" s="283" t="str">
        <f>IF($A807="","",IFERROR(INDEX(Prices[FX to SGD],MATCH($A807,Prices[Key],0)),1))</f>
        <v/>
      </c>
      <c r="K807" s="281" t="str">
        <f t="shared" si="116"/>
        <v/>
      </c>
      <c r="L807" s="281" t="str">
        <f t="shared" si="117"/>
        <v/>
      </c>
      <c r="M807" s="281" t="str">
        <f t="shared" si="118"/>
        <v/>
      </c>
      <c r="N807" s="284" t="str">
        <f t="shared" si="119"/>
        <v/>
      </c>
      <c r="O807" t="str">
        <f>IF($A807="","",IFERROR(INDEX(Prices[Category],MATCH($A807,Prices[Key],0)),"Uncategorized"))</f>
        <v/>
      </c>
      <c r="P807" s="285" t="str">
        <f t="shared" si="120"/>
        <v/>
      </c>
      <c r="Q807" s="285" t="str">
        <f t="shared" si="121"/>
        <v/>
      </c>
    </row>
    <row r="808" spans="1:17" ht="15" customHeight="1" x14ac:dyDescent="0.2">
      <c r="A808" s="238" t="str">
        <f>IFERROR(INDEX('All Ticker P&amp;L'!$A$2:$A$1001,MATCH(ROWS($A$2:A808),'All Ticker P&amp;L'!$N$2:$N$1001,0)),"")</f>
        <v/>
      </c>
      <c r="B808" s="238" t="str">
        <f t="shared" si="113"/>
        <v/>
      </c>
      <c r="C808" s="238" t="str">
        <f t="shared" si="114"/>
        <v/>
      </c>
      <c r="D808" s="238" t="str">
        <f t="shared" si="115"/>
        <v/>
      </c>
      <c r="E808" s="259" t="str">
        <f>IF($A808="","",SUMIFS(Txn[Signed Units],Txn[Key],$A808))</f>
        <v/>
      </c>
      <c r="F808" s="281" t="str">
        <f>IF($A808="","",SUMIFS(Transactions!$N:$N,Transactions!$L:$L,$A808,Transactions!$U:$U,1))</f>
        <v/>
      </c>
      <c r="G808" s="282" t="str">
        <f>IF($A808="","",IFERROR(F808/SUMIFS(Transactions!$D:$D,Transactions!$L:$L,$A808,Transactions!$U:$U,1,Transactions!$A:$A,1),0))</f>
        <v/>
      </c>
      <c r="H808" s="281" t="str">
        <f>IF($A808="","",SUMIFS(Transactions!$O:$O,Transactions!$L:$L,$A808,Transactions!$U:$U,1))</f>
        <v/>
      </c>
      <c r="I808" s="282" t="str">
        <f>IF($A808="","",IFERROR(INDEX(Prices[Current Price],MATCH($A808,Prices[Key],0)),0))</f>
        <v/>
      </c>
      <c r="J808" s="283" t="str">
        <f>IF($A808="","",IFERROR(INDEX(Prices[FX to SGD],MATCH($A808,Prices[Key],0)),1))</f>
        <v/>
      </c>
      <c r="K808" s="281" t="str">
        <f t="shared" si="116"/>
        <v/>
      </c>
      <c r="L808" s="281" t="str">
        <f t="shared" si="117"/>
        <v/>
      </c>
      <c r="M808" s="281" t="str">
        <f t="shared" si="118"/>
        <v/>
      </c>
      <c r="N808" s="284" t="str">
        <f t="shared" si="119"/>
        <v/>
      </c>
      <c r="O808" t="str">
        <f>IF($A808="","",IFERROR(INDEX(Prices[Category],MATCH($A808,Prices[Key],0)),"Uncategorized"))</f>
        <v/>
      </c>
      <c r="P808" s="285" t="str">
        <f t="shared" si="120"/>
        <v/>
      </c>
      <c r="Q808" s="285" t="str">
        <f t="shared" si="121"/>
        <v/>
      </c>
    </row>
    <row r="809" spans="1:17" ht="15" customHeight="1" x14ac:dyDescent="0.2">
      <c r="A809" s="238" t="str">
        <f>IFERROR(INDEX('All Ticker P&amp;L'!$A$2:$A$1001,MATCH(ROWS($A$2:A809),'All Ticker P&amp;L'!$N$2:$N$1001,0)),"")</f>
        <v/>
      </c>
      <c r="B809" s="238" t="str">
        <f t="shared" si="113"/>
        <v/>
      </c>
      <c r="C809" s="238" t="str">
        <f t="shared" si="114"/>
        <v/>
      </c>
      <c r="D809" s="238" t="str">
        <f t="shared" si="115"/>
        <v/>
      </c>
      <c r="E809" s="259" t="str">
        <f>IF($A809="","",SUMIFS(Txn[Signed Units],Txn[Key],$A809))</f>
        <v/>
      </c>
      <c r="F809" s="281" t="str">
        <f>IF($A809="","",SUMIFS(Transactions!$N:$N,Transactions!$L:$L,$A809,Transactions!$U:$U,1))</f>
        <v/>
      </c>
      <c r="G809" s="282" t="str">
        <f>IF($A809="","",IFERROR(F809/SUMIFS(Transactions!$D:$D,Transactions!$L:$L,$A809,Transactions!$U:$U,1,Transactions!$A:$A,1),0))</f>
        <v/>
      </c>
      <c r="H809" s="281" t="str">
        <f>IF($A809="","",SUMIFS(Transactions!$O:$O,Transactions!$L:$L,$A809,Transactions!$U:$U,1))</f>
        <v/>
      </c>
      <c r="I809" s="282" t="str">
        <f>IF($A809="","",IFERROR(INDEX(Prices[Current Price],MATCH($A809,Prices[Key],0)),0))</f>
        <v/>
      </c>
      <c r="J809" s="283" t="str">
        <f>IF($A809="","",IFERROR(INDEX(Prices[FX to SGD],MATCH($A809,Prices[Key],0)),1))</f>
        <v/>
      </c>
      <c r="K809" s="281" t="str">
        <f t="shared" si="116"/>
        <v/>
      </c>
      <c r="L809" s="281" t="str">
        <f t="shared" si="117"/>
        <v/>
      </c>
      <c r="M809" s="281" t="str">
        <f t="shared" si="118"/>
        <v/>
      </c>
      <c r="N809" s="284" t="str">
        <f t="shared" si="119"/>
        <v/>
      </c>
      <c r="O809" t="str">
        <f>IF($A809="","",IFERROR(INDEX(Prices[Category],MATCH($A809,Prices[Key],0)),"Uncategorized"))</f>
        <v/>
      </c>
      <c r="P809" s="285" t="str">
        <f t="shared" si="120"/>
        <v/>
      </c>
      <c r="Q809" s="285" t="str">
        <f t="shared" si="121"/>
        <v/>
      </c>
    </row>
    <row r="810" spans="1:17" ht="15" customHeight="1" x14ac:dyDescent="0.2">
      <c r="A810" s="238" t="str">
        <f>IFERROR(INDEX('All Ticker P&amp;L'!$A$2:$A$1001,MATCH(ROWS($A$2:A810),'All Ticker P&amp;L'!$N$2:$N$1001,0)),"")</f>
        <v/>
      </c>
      <c r="B810" s="238" t="str">
        <f t="shared" si="113"/>
        <v/>
      </c>
      <c r="C810" s="238" t="str">
        <f t="shared" si="114"/>
        <v/>
      </c>
      <c r="D810" s="238" t="str">
        <f t="shared" si="115"/>
        <v/>
      </c>
      <c r="E810" s="259" t="str">
        <f>IF($A810="","",SUMIFS(Txn[Signed Units],Txn[Key],$A810))</f>
        <v/>
      </c>
      <c r="F810" s="281" t="str">
        <f>IF($A810="","",SUMIFS(Transactions!$N:$N,Transactions!$L:$L,$A810,Transactions!$U:$U,1))</f>
        <v/>
      </c>
      <c r="G810" s="282" t="str">
        <f>IF($A810="","",IFERROR(F810/SUMIFS(Transactions!$D:$D,Transactions!$L:$L,$A810,Transactions!$U:$U,1,Transactions!$A:$A,1),0))</f>
        <v/>
      </c>
      <c r="H810" s="281" t="str">
        <f>IF($A810="","",SUMIFS(Transactions!$O:$O,Transactions!$L:$L,$A810,Transactions!$U:$U,1))</f>
        <v/>
      </c>
      <c r="I810" s="282" t="str">
        <f>IF($A810="","",IFERROR(INDEX(Prices[Current Price],MATCH($A810,Prices[Key],0)),0))</f>
        <v/>
      </c>
      <c r="J810" s="283" t="str">
        <f>IF($A810="","",IFERROR(INDEX(Prices[FX to SGD],MATCH($A810,Prices[Key],0)),1))</f>
        <v/>
      </c>
      <c r="K810" s="281" t="str">
        <f t="shared" si="116"/>
        <v/>
      </c>
      <c r="L810" s="281" t="str">
        <f t="shared" si="117"/>
        <v/>
      </c>
      <c r="M810" s="281" t="str">
        <f t="shared" si="118"/>
        <v/>
      </c>
      <c r="N810" s="284" t="str">
        <f t="shared" si="119"/>
        <v/>
      </c>
      <c r="O810" t="str">
        <f>IF($A810="","",IFERROR(INDEX(Prices[Category],MATCH($A810,Prices[Key],0)),"Uncategorized"))</f>
        <v/>
      </c>
      <c r="P810" s="285" t="str">
        <f t="shared" si="120"/>
        <v/>
      </c>
      <c r="Q810" s="285" t="str">
        <f t="shared" si="121"/>
        <v/>
      </c>
    </row>
    <row r="811" spans="1:17" ht="15" customHeight="1" x14ac:dyDescent="0.2">
      <c r="A811" s="238" t="str">
        <f>IFERROR(INDEX('All Ticker P&amp;L'!$A$2:$A$1001,MATCH(ROWS($A$2:A811),'All Ticker P&amp;L'!$N$2:$N$1001,0)),"")</f>
        <v/>
      </c>
      <c r="B811" s="238" t="str">
        <f t="shared" si="113"/>
        <v/>
      </c>
      <c r="C811" s="238" t="str">
        <f t="shared" si="114"/>
        <v/>
      </c>
      <c r="D811" s="238" t="str">
        <f t="shared" si="115"/>
        <v/>
      </c>
      <c r="E811" s="259" t="str">
        <f>IF($A811="","",SUMIFS(Txn[Signed Units],Txn[Key],$A811))</f>
        <v/>
      </c>
      <c r="F811" s="281" t="str">
        <f>IF($A811="","",SUMIFS(Transactions!$N:$N,Transactions!$L:$L,$A811,Transactions!$U:$U,1))</f>
        <v/>
      </c>
      <c r="G811" s="282" t="str">
        <f>IF($A811="","",IFERROR(F811/SUMIFS(Transactions!$D:$D,Transactions!$L:$L,$A811,Transactions!$U:$U,1,Transactions!$A:$A,1),0))</f>
        <v/>
      </c>
      <c r="H811" s="281" t="str">
        <f>IF($A811="","",SUMIFS(Transactions!$O:$O,Transactions!$L:$L,$A811,Transactions!$U:$U,1))</f>
        <v/>
      </c>
      <c r="I811" s="282" t="str">
        <f>IF($A811="","",IFERROR(INDEX(Prices[Current Price],MATCH($A811,Prices[Key],0)),0))</f>
        <v/>
      </c>
      <c r="J811" s="283" t="str">
        <f>IF($A811="","",IFERROR(INDEX(Prices[FX to SGD],MATCH($A811,Prices[Key],0)),1))</f>
        <v/>
      </c>
      <c r="K811" s="281" t="str">
        <f t="shared" si="116"/>
        <v/>
      </c>
      <c r="L811" s="281" t="str">
        <f t="shared" si="117"/>
        <v/>
      </c>
      <c r="M811" s="281" t="str">
        <f t="shared" si="118"/>
        <v/>
      </c>
      <c r="N811" s="284" t="str">
        <f t="shared" si="119"/>
        <v/>
      </c>
      <c r="O811" t="str">
        <f>IF($A811="","",IFERROR(INDEX(Prices[Category],MATCH($A811,Prices[Key],0)),"Uncategorized"))</f>
        <v/>
      </c>
      <c r="P811" s="285" t="str">
        <f t="shared" si="120"/>
        <v/>
      </c>
      <c r="Q811" s="285" t="str">
        <f t="shared" si="121"/>
        <v/>
      </c>
    </row>
    <row r="812" spans="1:17" ht="15" customHeight="1" x14ac:dyDescent="0.2">
      <c r="A812" s="238" t="str">
        <f>IFERROR(INDEX('All Ticker P&amp;L'!$A$2:$A$1001,MATCH(ROWS($A$2:A812),'All Ticker P&amp;L'!$N$2:$N$1001,0)),"")</f>
        <v/>
      </c>
      <c r="B812" s="238" t="str">
        <f t="shared" si="113"/>
        <v/>
      </c>
      <c r="C812" s="238" t="str">
        <f t="shared" si="114"/>
        <v/>
      </c>
      <c r="D812" s="238" t="str">
        <f t="shared" si="115"/>
        <v/>
      </c>
      <c r="E812" s="259" t="str">
        <f>IF($A812="","",SUMIFS(Txn[Signed Units],Txn[Key],$A812))</f>
        <v/>
      </c>
      <c r="F812" s="281" t="str">
        <f>IF($A812="","",SUMIFS(Transactions!$N:$N,Transactions!$L:$L,$A812,Transactions!$U:$U,1))</f>
        <v/>
      </c>
      <c r="G812" s="282" t="str">
        <f>IF($A812="","",IFERROR(F812/SUMIFS(Transactions!$D:$D,Transactions!$L:$L,$A812,Transactions!$U:$U,1,Transactions!$A:$A,1),0))</f>
        <v/>
      </c>
      <c r="H812" s="281" t="str">
        <f>IF($A812="","",SUMIFS(Transactions!$O:$O,Transactions!$L:$L,$A812,Transactions!$U:$U,1))</f>
        <v/>
      </c>
      <c r="I812" s="282" t="str">
        <f>IF($A812="","",IFERROR(INDEX(Prices[Current Price],MATCH($A812,Prices[Key],0)),0))</f>
        <v/>
      </c>
      <c r="J812" s="283" t="str">
        <f>IF($A812="","",IFERROR(INDEX(Prices[FX to SGD],MATCH($A812,Prices[Key],0)),1))</f>
        <v/>
      </c>
      <c r="K812" s="281" t="str">
        <f t="shared" si="116"/>
        <v/>
      </c>
      <c r="L812" s="281" t="str">
        <f t="shared" si="117"/>
        <v/>
      </c>
      <c r="M812" s="281" t="str">
        <f t="shared" si="118"/>
        <v/>
      </c>
      <c r="N812" s="284" t="str">
        <f t="shared" si="119"/>
        <v/>
      </c>
      <c r="O812" t="str">
        <f>IF($A812="","",IFERROR(INDEX(Prices[Category],MATCH($A812,Prices[Key],0)),"Uncategorized"))</f>
        <v/>
      </c>
      <c r="P812" s="285" t="str">
        <f t="shared" si="120"/>
        <v/>
      </c>
      <c r="Q812" s="285" t="str">
        <f t="shared" si="121"/>
        <v/>
      </c>
    </row>
    <row r="813" spans="1:17" ht="15" customHeight="1" x14ac:dyDescent="0.2">
      <c r="A813" s="238" t="str">
        <f>IFERROR(INDEX('All Ticker P&amp;L'!$A$2:$A$1001,MATCH(ROWS($A$2:A813),'All Ticker P&amp;L'!$N$2:$N$1001,0)),"")</f>
        <v/>
      </c>
      <c r="B813" s="238" t="str">
        <f t="shared" si="113"/>
        <v/>
      </c>
      <c r="C813" s="238" t="str">
        <f t="shared" si="114"/>
        <v/>
      </c>
      <c r="D813" s="238" t="str">
        <f t="shared" si="115"/>
        <v/>
      </c>
      <c r="E813" s="259" t="str">
        <f>IF($A813="","",SUMIFS(Txn[Signed Units],Txn[Key],$A813))</f>
        <v/>
      </c>
      <c r="F813" s="281" t="str">
        <f>IF($A813="","",SUMIFS(Transactions!$N:$N,Transactions!$L:$L,$A813,Transactions!$U:$U,1))</f>
        <v/>
      </c>
      <c r="G813" s="282" t="str">
        <f>IF($A813="","",IFERROR(F813/SUMIFS(Transactions!$D:$D,Transactions!$L:$L,$A813,Transactions!$U:$U,1,Transactions!$A:$A,1),0))</f>
        <v/>
      </c>
      <c r="H813" s="281" t="str">
        <f>IF($A813="","",SUMIFS(Transactions!$O:$O,Transactions!$L:$L,$A813,Transactions!$U:$U,1))</f>
        <v/>
      </c>
      <c r="I813" s="282" t="str">
        <f>IF($A813="","",IFERROR(INDEX(Prices[Current Price],MATCH($A813,Prices[Key],0)),0))</f>
        <v/>
      </c>
      <c r="J813" s="283" t="str">
        <f>IF($A813="","",IFERROR(INDEX(Prices[FX to SGD],MATCH($A813,Prices[Key],0)),1))</f>
        <v/>
      </c>
      <c r="K813" s="281" t="str">
        <f t="shared" si="116"/>
        <v/>
      </c>
      <c r="L813" s="281" t="str">
        <f t="shared" si="117"/>
        <v/>
      </c>
      <c r="M813" s="281" t="str">
        <f t="shared" si="118"/>
        <v/>
      </c>
      <c r="N813" s="284" t="str">
        <f t="shared" si="119"/>
        <v/>
      </c>
      <c r="O813" t="str">
        <f>IF($A813="","",IFERROR(INDEX(Prices[Category],MATCH($A813,Prices[Key],0)),"Uncategorized"))</f>
        <v/>
      </c>
      <c r="P813" s="285" t="str">
        <f t="shared" si="120"/>
        <v/>
      </c>
      <c r="Q813" s="285" t="str">
        <f t="shared" si="121"/>
        <v/>
      </c>
    </row>
    <row r="814" spans="1:17" ht="15" customHeight="1" x14ac:dyDescent="0.2">
      <c r="A814" s="238" t="str">
        <f>IFERROR(INDEX('All Ticker P&amp;L'!$A$2:$A$1001,MATCH(ROWS($A$2:A814),'All Ticker P&amp;L'!$N$2:$N$1001,0)),"")</f>
        <v/>
      </c>
      <c r="B814" s="238" t="str">
        <f t="shared" si="113"/>
        <v/>
      </c>
      <c r="C814" s="238" t="str">
        <f t="shared" si="114"/>
        <v/>
      </c>
      <c r="D814" s="238" t="str">
        <f t="shared" si="115"/>
        <v/>
      </c>
      <c r="E814" s="259" t="str">
        <f>IF($A814="","",SUMIFS(Txn[Signed Units],Txn[Key],$A814))</f>
        <v/>
      </c>
      <c r="F814" s="281" t="str">
        <f>IF($A814="","",SUMIFS(Transactions!$N:$N,Transactions!$L:$L,$A814,Transactions!$U:$U,1))</f>
        <v/>
      </c>
      <c r="G814" s="282" t="str">
        <f>IF($A814="","",IFERROR(F814/SUMIFS(Transactions!$D:$D,Transactions!$L:$L,$A814,Transactions!$U:$U,1,Transactions!$A:$A,1),0))</f>
        <v/>
      </c>
      <c r="H814" s="281" t="str">
        <f>IF($A814="","",SUMIFS(Transactions!$O:$O,Transactions!$L:$L,$A814,Transactions!$U:$U,1))</f>
        <v/>
      </c>
      <c r="I814" s="282" t="str">
        <f>IF($A814="","",IFERROR(INDEX(Prices[Current Price],MATCH($A814,Prices[Key],0)),0))</f>
        <v/>
      </c>
      <c r="J814" s="283" t="str">
        <f>IF($A814="","",IFERROR(INDEX(Prices[FX to SGD],MATCH($A814,Prices[Key],0)),1))</f>
        <v/>
      </c>
      <c r="K814" s="281" t="str">
        <f t="shared" si="116"/>
        <v/>
      </c>
      <c r="L814" s="281" t="str">
        <f t="shared" si="117"/>
        <v/>
      </c>
      <c r="M814" s="281" t="str">
        <f t="shared" si="118"/>
        <v/>
      </c>
      <c r="N814" s="284" t="str">
        <f t="shared" si="119"/>
        <v/>
      </c>
      <c r="O814" t="str">
        <f>IF($A814="","",IFERROR(INDEX(Prices[Category],MATCH($A814,Prices[Key],0)),"Uncategorized"))</f>
        <v/>
      </c>
      <c r="P814" s="285" t="str">
        <f t="shared" si="120"/>
        <v/>
      </c>
      <c r="Q814" s="285" t="str">
        <f t="shared" si="121"/>
        <v/>
      </c>
    </row>
    <row r="815" spans="1:17" ht="15" customHeight="1" x14ac:dyDescent="0.2">
      <c r="A815" s="238" t="str">
        <f>IFERROR(INDEX('All Ticker P&amp;L'!$A$2:$A$1001,MATCH(ROWS($A$2:A815),'All Ticker P&amp;L'!$N$2:$N$1001,0)),"")</f>
        <v/>
      </c>
      <c r="B815" s="238" t="str">
        <f t="shared" si="113"/>
        <v/>
      </c>
      <c r="C815" s="238" t="str">
        <f t="shared" si="114"/>
        <v/>
      </c>
      <c r="D815" s="238" t="str">
        <f t="shared" si="115"/>
        <v/>
      </c>
      <c r="E815" s="259" t="str">
        <f>IF($A815="","",SUMIFS(Txn[Signed Units],Txn[Key],$A815))</f>
        <v/>
      </c>
      <c r="F815" s="281" t="str">
        <f>IF($A815="","",SUMIFS(Transactions!$N:$N,Transactions!$L:$L,$A815,Transactions!$U:$U,1))</f>
        <v/>
      </c>
      <c r="G815" s="282" t="str">
        <f>IF($A815="","",IFERROR(F815/SUMIFS(Transactions!$D:$D,Transactions!$L:$L,$A815,Transactions!$U:$U,1,Transactions!$A:$A,1),0))</f>
        <v/>
      </c>
      <c r="H815" s="281" t="str">
        <f>IF($A815="","",SUMIFS(Transactions!$O:$O,Transactions!$L:$L,$A815,Transactions!$U:$U,1))</f>
        <v/>
      </c>
      <c r="I815" s="282" t="str">
        <f>IF($A815="","",IFERROR(INDEX(Prices[Current Price],MATCH($A815,Prices[Key],0)),0))</f>
        <v/>
      </c>
      <c r="J815" s="283" t="str">
        <f>IF($A815="","",IFERROR(INDEX(Prices[FX to SGD],MATCH($A815,Prices[Key],0)),1))</f>
        <v/>
      </c>
      <c r="K815" s="281" t="str">
        <f t="shared" si="116"/>
        <v/>
      </c>
      <c r="L815" s="281" t="str">
        <f t="shared" si="117"/>
        <v/>
      </c>
      <c r="M815" s="281" t="str">
        <f t="shared" si="118"/>
        <v/>
      </c>
      <c r="N815" s="284" t="str">
        <f t="shared" si="119"/>
        <v/>
      </c>
      <c r="O815" t="str">
        <f>IF($A815="","",IFERROR(INDEX(Prices[Category],MATCH($A815,Prices[Key],0)),"Uncategorized"))</f>
        <v/>
      </c>
      <c r="P815" s="285" t="str">
        <f t="shared" si="120"/>
        <v/>
      </c>
      <c r="Q815" s="285" t="str">
        <f t="shared" si="121"/>
        <v/>
      </c>
    </row>
    <row r="816" spans="1:17" ht="15" customHeight="1" x14ac:dyDescent="0.2">
      <c r="A816" s="238" t="str">
        <f>IFERROR(INDEX('All Ticker P&amp;L'!$A$2:$A$1001,MATCH(ROWS($A$2:A816),'All Ticker P&amp;L'!$N$2:$N$1001,0)),"")</f>
        <v/>
      </c>
      <c r="B816" s="238" t="str">
        <f t="shared" si="113"/>
        <v/>
      </c>
      <c r="C816" s="238" t="str">
        <f t="shared" si="114"/>
        <v/>
      </c>
      <c r="D816" s="238" t="str">
        <f t="shared" si="115"/>
        <v/>
      </c>
      <c r="E816" s="259" t="str">
        <f>IF($A816="","",SUMIFS(Txn[Signed Units],Txn[Key],$A816))</f>
        <v/>
      </c>
      <c r="F816" s="281" t="str">
        <f>IF($A816="","",SUMIFS(Transactions!$N:$N,Transactions!$L:$L,$A816,Transactions!$U:$U,1))</f>
        <v/>
      </c>
      <c r="G816" s="282" t="str">
        <f>IF($A816="","",IFERROR(F816/SUMIFS(Transactions!$D:$D,Transactions!$L:$L,$A816,Transactions!$U:$U,1,Transactions!$A:$A,1),0))</f>
        <v/>
      </c>
      <c r="H816" s="281" t="str">
        <f>IF($A816="","",SUMIFS(Transactions!$O:$O,Transactions!$L:$L,$A816,Transactions!$U:$U,1))</f>
        <v/>
      </c>
      <c r="I816" s="282" t="str">
        <f>IF($A816="","",IFERROR(INDEX(Prices[Current Price],MATCH($A816,Prices[Key],0)),0))</f>
        <v/>
      </c>
      <c r="J816" s="283" t="str">
        <f>IF($A816="","",IFERROR(INDEX(Prices[FX to SGD],MATCH($A816,Prices[Key],0)),1))</f>
        <v/>
      </c>
      <c r="K816" s="281" t="str">
        <f t="shared" si="116"/>
        <v/>
      </c>
      <c r="L816" s="281" t="str">
        <f t="shared" si="117"/>
        <v/>
      </c>
      <c r="M816" s="281" t="str">
        <f t="shared" si="118"/>
        <v/>
      </c>
      <c r="N816" s="284" t="str">
        <f t="shared" si="119"/>
        <v/>
      </c>
      <c r="O816" t="str">
        <f>IF($A816="","",IFERROR(INDEX(Prices[Category],MATCH($A816,Prices[Key],0)),"Uncategorized"))</f>
        <v/>
      </c>
      <c r="P816" s="285" t="str">
        <f t="shared" si="120"/>
        <v/>
      </c>
      <c r="Q816" s="285" t="str">
        <f t="shared" si="121"/>
        <v/>
      </c>
    </row>
    <row r="817" spans="1:17" ht="15" customHeight="1" x14ac:dyDescent="0.2">
      <c r="A817" s="238" t="str">
        <f>IFERROR(INDEX('All Ticker P&amp;L'!$A$2:$A$1001,MATCH(ROWS($A$2:A817),'All Ticker P&amp;L'!$N$2:$N$1001,0)),"")</f>
        <v/>
      </c>
      <c r="B817" s="238" t="str">
        <f t="shared" si="113"/>
        <v/>
      </c>
      <c r="C817" s="238" t="str">
        <f t="shared" si="114"/>
        <v/>
      </c>
      <c r="D817" s="238" t="str">
        <f t="shared" si="115"/>
        <v/>
      </c>
      <c r="E817" s="259" t="str">
        <f>IF($A817="","",SUMIFS(Txn[Signed Units],Txn[Key],$A817))</f>
        <v/>
      </c>
      <c r="F817" s="281" t="str">
        <f>IF($A817="","",SUMIFS(Transactions!$N:$N,Transactions!$L:$L,$A817,Transactions!$U:$U,1))</f>
        <v/>
      </c>
      <c r="G817" s="282" t="str">
        <f>IF($A817="","",IFERROR(F817/SUMIFS(Transactions!$D:$D,Transactions!$L:$L,$A817,Transactions!$U:$U,1,Transactions!$A:$A,1),0))</f>
        <v/>
      </c>
      <c r="H817" s="281" t="str">
        <f>IF($A817="","",SUMIFS(Transactions!$O:$O,Transactions!$L:$L,$A817,Transactions!$U:$U,1))</f>
        <v/>
      </c>
      <c r="I817" s="282" t="str">
        <f>IF($A817="","",IFERROR(INDEX(Prices[Current Price],MATCH($A817,Prices[Key],0)),0))</f>
        <v/>
      </c>
      <c r="J817" s="283" t="str">
        <f>IF($A817="","",IFERROR(INDEX(Prices[FX to SGD],MATCH($A817,Prices[Key],0)),1))</f>
        <v/>
      </c>
      <c r="K817" s="281" t="str">
        <f t="shared" si="116"/>
        <v/>
      </c>
      <c r="L817" s="281" t="str">
        <f t="shared" si="117"/>
        <v/>
      </c>
      <c r="M817" s="281" t="str">
        <f t="shared" si="118"/>
        <v/>
      </c>
      <c r="N817" s="284" t="str">
        <f t="shared" si="119"/>
        <v/>
      </c>
      <c r="O817" t="str">
        <f>IF($A817="","",IFERROR(INDEX(Prices[Category],MATCH($A817,Prices[Key],0)),"Uncategorized"))</f>
        <v/>
      </c>
      <c r="P817" s="285" t="str">
        <f t="shared" si="120"/>
        <v/>
      </c>
      <c r="Q817" s="285" t="str">
        <f t="shared" si="121"/>
        <v/>
      </c>
    </row>
    <row r="818" spans="1:17" ht="15" customHeight="1" x14ac:dyDescent="0.2">
      <c r="A818" s="238" t="str">
        <f>IFERROR(INDEX('All Ticker P&amp;L'!$A$2:$A$1001,MATCH(ROWS($A$2:A818),'All Ticker P&amp;L'!$N$2:$N$1001,0)),"")</f>
        <v/>
      </c>
      <c r="B818" s="238" t="str">
        <f t="shared" si="113"/>
        <v/>
      </c>
      <c r="C818" s="238" t="str">
        <f t="shared" si="114"/>
        <v/>
      </c>
      <c r="D818" s="238" t="str">
        <f t="shared" si="115"/>
        <v/>
      </c>
      <c r="E818" s="259" t="str">
        <f>IF($A818="","",SUMIFS(Txn[Signed Units],Txn[Key],$A818))</f>
        <v/>
      </c>
      <c r="F818" s="281" t="str">
        <f>IF($A818="","",SUMIFS(Transactions!$N:$N,Transactions!$L:$L,$A818,Transactions!$U:$U,1))</f>
        <v/>
      </c>
      <c r="G818" s="282" t="str">
        <f>IF($A818="","",IFERROR(F818/SUMIFS(Transactions!$D:$D,Transactions!$L:$L,$A818,Transactions!$U:$U,1,Transactions!$A:$A,1),0))</f>
        <v/>
      </c>
      <c r="H818" s="281" t="str">
        <f>IF($A818="","",SUMIFS(Transactions!$O:$O,Transactions!$L:$L,$A818,Transactions!$U:$U,1))</f>
        <v/>
      </c>
      <c r="I818" s="282" t="str">
        <f>IF($A818="","",IFERROR(INDEX(Prices[Current Price],MATCH($A818,Prices[Key],0)),0))</f>
        <v/>
      </c>
      <c r="J818" s="283" t="str">
        <f>IF($A818="","",IFERROR(INDEX(Prices[FX to SGD],MATCH($A818,Prices[Key],0)),1))</f>
        <v/>
      </c>
      <c r="K818" s="281" t="str">
        <f t="shared" si="116"/>
        <v/>
      </c>
      <c r="L818" s="281" t="str">
        <f t="shared" si="117"/>
        <v/>
      </c>
      <c r="M818" s="281" t="str">
        <f t="shared" si="118"/>
        <v/>
      </c>
      <c r="N818" s="284" t="str">
        <f t="shared" si="119"/>
        <v/>
      </c>
      <c r="O818" t="str">
        <f>IF($A818="","",IFERROR(INDEX(Prices[Category],MATCH($A818,Prices[Key],0)),"Uncategorized"))</f>
        <v/>
      </c>
      <c r="P818" s="285" t="str">
        <f t="shared" si="120"/>
        <v/>
      </c>
      <c r="Q818" s="285" t="str">
        <f t="shared" si="121"/>
        <v/>
      </c>
    </row>
    <row r="819" spans="1:17" ht="15" customHeight="1" x14ac:dyDescent="0.2">
      <c r="A819" s="238" t="str">
        <f>IFERROR(INDEX('All Ticker P&amp;L'!$A$2:$A$1001,MATCH(ROWS($A$2:A819),'All Ticker P&amp;L'!$N$2:$N$1001,0)),"")</f>
        <v/>
      </c>
      <c r="B819" s="238" t="str">
        <f t="shared" si="113"/>
        <v/>
      </c>
      <c r="C819" s="238" t="str">
        <f t="shared" si="114"/>
        <v/>
      </c>
      <c r="D819" s="238" t="str">
        <f t="shared" si="115"/>
        <v/>
      </c>
      <c r="E819" s="259" t="str">
        <f>IF($A819="","",SUMIFS(Txn[Signed Units],Txn[Key],$A819))</f>
        <v/>
      </c>
      <c r="F819" s="281" t="str">
        <f>IF($A819="","",SUMIFS(Transactions!$N:$N,Transactions!$L:$L,$A819,Transactions!$U:$U,1))</f>
        <v/>
      </c>
      <c r="G819" s="282" t="str">
        <f>IF($A819="","",IFERROR(F819/SUMIFS(Transactions!$D:$D,Transactions!$L:$L,$A819,Transactions!$U:$U,1,Transactions!$A:$A,1),0))</f>
        <v/>
      </c>
      <c r="H819" s="281" t="str">
        <f>IF($A819="","",SUMIFS(Transactions!$O:$O,Transactions!$L:$L,$A819,Transactions!$U:$U,1))</f>
        <v/>
      </c>
      <c r="I819" s="282" t="str">
        <f>IF($A819="","",IFERROR(INDEX(Prices[Current Price],MATCH($A819,Prices[Key],0)),0))</f>
        <v/>
      </c>
      <c r="J819" s="283" t="str">
        <f>IF($A819="","",IFERROR(INDEX(Prices[FX to SGD],MATCH($A819,Prices[Key],0)),1))</f>
        <v/>
      </c>
      <c r="K819" s="281" t="str">
        <f t="shared" si="116"/>
        <v/>
      </c>
      <c r="L819" s="281" t="str">
        <f t="shared" si="117"/>
        <v/>
      </c>
      <c r="M819" s="281" t="str">
        <f t="shared" si="118"/>
        <v/>
      </c>
      <c r="N819" s="284" t="str">
        <f t="shared" si="119"/>
        <v/>
      </c>
      <c r="O819" t="str">
        <f>IF($A819="","",IFERROR(INDEX(Prices[Category],MATCH($A819,Prices[Key],0)),"Uncategorized"))</f>
        <v/>
      </c>
      <c r="P819" s="285" t="str">
        <f t="shared" si="120"/>
        <v/>
      </c>
      <c r="Q819" s="285" t="str">
        <f t="shared" si="121"/>
        <v/>
      </c>
    </row>
    <row r="820" spans="1:17" ht="15" customHeight="1" x14ac:dyDescent="0.2">
      <c r="A820" s="238" t="str">
        <f>IFERROR(INDEX('All Ticker P&amp;L'!$A$2:$A$1001,MATCH(ROWS($A$2:A820),'All Ticker P&amp;L'!$N$2:$N$1001,0)),"")</f>
        <v/>
      </c>
      <c r="B820" s="238" t="str">
        <f t="shared" si="113"/>
        <v/>
      </c>
      <c r="C820" s="238" t="str">
        <f t="shared" si="114"/>
        <v/>
      </c>
      <c r="D820" s="238" t="str">
        <f t="shared" si="115"/>
        <v/>
      </c>
      <c r="E820" s="259" t="str">
        <f>IF($A820="","",SUMIFS(Txn[Signed Units],Txn[Key],$A820))</f>
        <v/>
      </c>
      <c r="F820" s="281" t="str">
        <f>IF($A820="","",SUMIFS(Transactions!$N:$N,Transactions!$L:$L,$A820,Transactions!$U:$U,1))</f>
        <v/>
      </c>
      <c r="G820" s="282" t="str">
        <f>IF($A820="","",IFERROR(F820/SUMIFS(Transactions!$D:$D,Transactions!$L:$L,$A820,Transactions!$U:$U,1,Transactions!$A:$A,1),0))</f>
        <v/>
      </c>
      <c r="H820" s="281" t="str">
        <f>IF($A820="","",SUMIFS(Transactions!$O:$O,Transactions!$L:$L,$A820,Transactions!$U:$U,1))</f>
        <v/>
      </c>
      <c r="I820" s="282" t="str">
        <f>IF($A820="","",IFERROR(INDEX(Prices[Current Price],MATCH($A820,Prices[Key],0)),0))</f>
        <v/>
      </c>
      <c r="J820" s="283" t="str">
        <f>IF($A820="","",IFERROR(INDEX(Prices[FX to SGD],MATCH($A820,Prices[Key],0)),1))</f>
        <v/>
      </c>
      <c r="K820" s="281" t="str">
        <f t="shared" si="116"/>
        <v/>
      </c>
      <c r="L820" s="281" t="str">
        <f t="shared" si="117"/>
        <v/>
      </c>
      <c r="M820" s="281" t="str">
        <f t="shared" si="118"/>
        <v/>
      </c>
      <c r="N820" s="284" t="str">
        <f t="shared" si="119"/>
        <v/>
      </c>
      <c r="O820" t="str">
        <f>IF($A820="","",IFERROR(INDEX(Prices[Category],MATCH($A820,Prices[Key],0)),"Uncategorized"))</f>
        <v/>
      </c>
      <c r="P820" s="285" t="str">
        <f t="shared" si="120"/>
        <v/>
      </c>
      <c r="Q820" s="285" t="str">
        <f t="shared" si="121"/>
        <v/>
      </c>
    </row>
    <row r="821" spans="1:17" ht="15" customHeight="1" x14ac:dyDescent="0.2">
      <c r="A821" s="238" t="str">
        <f>IFERROR(INDEX('All Ticker P&amp;L'!$A$2:$A$1001,MATCH(ROWS($A$2:A821),'All Ticker P&amp;L'!$N$2:$N$1001,0)),"")</f>
        <v/>
      </c>
      <c r="B821" s="238" t="str">
        <f t="shared" si="113"/>
        <v/>
      </c>
      <c r="C821" s="238" t="str">
        <f t="shared" si="114"/>
        <v/>
      </c>
      <c r="D821" s="238" t="str">
        <f t="shared" si="115"/>
        <v/>
      </c>
      <c r="E821" s="259" t="str">
        <f>IF($A821="","",SUMIFS(Txn[Signed Units],Txn[Key],$A821))</f>
        <v/>
      </c>
      <c r="F821" s="281" t="str">
        <f>IF($A821="","",SUMIFS(Transactions!$N:$N,Transactions!$L:$L,$A821,Transactions!$U:$U,1))</f>
        <v/>
      </c>
      <c r="G821" s="282" t="str">
        <f>IF($A821="","",IFERROR(F821/SUMIFS(Transactions!$D:$D,Transactions!$L:$L,$A821,Transactions!$U:$U,1,Transactions!$A:$A,1),0))</f>
        <v/>
      </c>
      <c r="H821" s="281" t="str">
        <f>IF($A821="","",SUMIFS(Transactions!$O:$O,Transactions!$L:$L,$A821,Transactions!$U:$U,1))</f>
        <v/>
      </c>
      <c r="I821" s="282" t="str">
        <f>IF($A821="","",IFERROR(INDEX(Prices[Current Price],MATCH($A821,Prices[Key],0)),0))</f>
        <v/>
      </c>
      <c r="J821" s="283" t="str">
        <f>IF($A821="","",IFERROR(INDEX(Prices[FX to SGD],MATCH($A821,Prices[Key],0)),1))</f>
        <v/>
      </c>
      <c r="K821" s="281" t="str">
        <f t="shared" si="116"/>
        <v/>
      </c>
      <c r="L821" s="281" t="str">
        <f t="shared" si="117"/>
        <v/>
      </c>
      <c r="M821" s="281" t="str">
        <f t="shared" si="118"/>
        <v/>
      </c>
      <c r="N821" s="284" t="str">
        <f t="shared" si="119"/>
        <v/>
      </c>
      <c r="O821" t="str">
        <f>IF($A821="","",IFERROR(INDEX(Prices[Category],MATCH($A821,Prices[Key],0)),"Uncategorized"))</f>
        <v/>
      </c>
      <c r="P821" s="285" t="str">
        <f t="shared" si="120"/>
        <v/>
      </c>
      <c r="Q821" s="285" t="str">
        <f t="shared" si="121"/>
        <v/>
      </c>
    </row>
    <row r="822" spans="1:17" ht="15" customHeight="1" x14ac:dyDescent="0.2">
      <c r="A822" s="238" t="str">
        <f>IFERROR(INDEX('All Ticker P&amp;L'!$A$2:$A$1001,MATCH(ROWS($A$2:A822),'All Ticker P&amp;L'!$N$2:$N$1001,0)),"")</f>
        <v/>
      </c>
      <c r="B822" s="238" t="str">
        <f t="shared" si="113"/>
        <v/>
      </c>
      <c r="C822" s="238" t="str">
        <f t="shared" si="114"/>
        <v/>
      </c>
      <c r="D822" s="238" t="str">
        <f t="shared" si="115"/>
        <v/>
      </c>
      <c r="E822" s="259" t="str">
        <f>IF($A822="","",SUMIFS(Txn[Signed Units],Txn[Key],$A822))</f>
        <v/>
      </c>
      <c r="F822" s="281" t="str">
        <f>IF($A822="","",SUMIFS(Transactions!$N:$N,Transactions!$L:$L,$A822,Transactions!$U:$U,1))</f>
        <v/>
      </c>
      <c r="G822" s="282" t="str">
        <f>IF($A822="","",IFERROR(F822/SUMIFS(Transactions!$D:$D,Transactions!$L:$L,$A822,Transactions!$U:$U,1,Transactions!$A:$A,1),0))</f>
        <v/>
      </c>
      <c r="H822" s="281" t="str">
        <f>IF($A822="","",SUMIFS(Transactions!$O:$O,Transactions!$L:$L,$A822,Transactions!$U:$U,1))</f>
        <v/>
      </c>
      <c r="I822" s="282" t="str">
        <f>IF($A822="","",IFERROR(INDEX(Prices[Current Price],MATCH($A822,Prices[Key],0)),0))</f>
        <v/>
      </c>
      <c r="J822" s="283" t="str">
        <f>IF($A822="","",IFERROR(INDEX(Prices[FX to SGD],MATCH($A822,Prices[Key],0)),1))</f>
        <v/>
      </c>
      <c r="K822" s="281" t="str">
        <f t="shared" si="116"/>
        <v/>
      </c>
      <c r="L822" s="281" t="str">
        <f t="shared" si="117"/>
        <v/>
      </c>
      <c r="M822" s="281" t="str">
        <f t="shared" si="118"/>
        <v/>
      </c>
      <c r="N822" s="284" t="str">
        <f t="shared" si="119"/>
        <v/>
      </c>
      <c r="O822" t="str">
        <f>IF($A822="","",IFERROR(INDEX(Prices[Category],MATCH($A822,Prices[Key],0)),"Uncategorized"))</f>
        <v/>
      </c>
      <c r="P822" s="285" t="str">
        <f t="shared" si="120"/>
        <v/>
      </c>
      <c r="Q822" s="285" t="str">
        <f t="shared" si="121"/>
        <v/>
      </c>
    </row>
    <row r="823" spans="1:17" ht="15" customHeight="1" x14ac:dyDescent="0.2">
      <c r="A823" s="238" t="str">
        <f>IFERROR(INDEX('All Ticker P&amp;L'!$A$2:$A$1001,MATCH(ROWS($A$2:A823),'All Ticker P&amp;L'!$N$2:$N$1001,0)),"")</f>
        <v/>
      </c>
      <c r="B823" s="238" t="str">
        <f t="shared" si="113"/>
        <v/>
      </c>
      <c r="C823" s="238" t="str">
        <f t="shared" si="114"/>
        <v/>
      </c>
      <c r="D823" s="238" t="str">
        <f t="shared" si="115"/>
        <v/>
      </c>
      <c r="E823" s="259" t="str">
        <f>IF($A823="","",SUMIFS(Txn[Signed Units],Txn[Key],$A823))</f>
        <v/>
      </c>
      <c r="F823" s="281" t="str">
        <f>IF($A823="","",SUMIFS(Transactions!$N:$N,Transactions!$L:$L,$A823,Transactions!$U:$U,1))</f>
        <v/>
      </c>
      <c r="G823" s="282" t="str">
        <f>IF($A823="","",IFERROR(F823/SUMIFS(Transactions!$D:$D,Transactions!$L:$L,$A823,Transactions!$U:$U,1,Transactions!$A:$A,1),0))</f>
        <v/>
      </c>
      <c r="H823" s="281" t="str">
        <f>IF($A823="","",SUMIFS(Transactions!$O:$O,Transactions!$L:$L,$A823,Transactions!$U:$U,1))</f>
        <v/>
      </c>
      <c r="I823" s="282" t="str">
        <f>IF($A823="","",IFERROR(INDEX(Prices[Current Price],MATCH($A823,Prices[Key],0)),0))</f>
        <v/>
      </c>
      <c r="J823" s="283" t="str">
        <f>IF($A823="","",IFERROR(INDEX(Prices[FX to SGD],MATCH($A823,Prices[Key],0)),1))</f>
        <v/>
      </c>
      <c r="K823" s="281" t="str">
        <f t="shared" si="116"/>
        <v/>
      </c>
      <c r="L823" s="281" t="str">
        <f t="shared" si="117"/>
        <v/>
      </c>
      <c r="M823" s="281" t="str">
        <f t="shared" si="118"/>
        <v/>
      </c>
      <c r="N823" s="284" t="str">
        <f t="shared" si="119"/>
        <v/>
      </c>
      <c r="O823" t="str">
        <f>IF($A823="","",IFERROR(INDEX(Prices[Category],MATCH($A823,Prices[Key],0)),"Uncategorized"))</f>
        <v/>
      </c>
      <c r="P823" s="285" t="str">
        <f t="shared" si="120"/>
        <v/>
      </c>
      <c r="Q823" s="285" t="str">
        <f t="shared" si="121"/>
        <v/>
      </c>
    </row>
    <row r="824" spans="1:17" ht="15" customHeight="1" x14ac:dyDescent="0.2">
      <c r="A824" s="238" t="str">
        <f>IFERROR(INDEX('All Ticker P&amp;L'!$A$2:$A$1001,MATCH(ROWS($A$2:A824),'All Ticker P&amp;L'!$N$2:$N$1001,0)),"")</f>
        <v/>
      </c>
      <c r="B824" s="238" t="str">
        <f t="shared" si="113"/>
        <v/>
      </c>
      <c r="C824" s="238" t="str">
        <f t="shared" si="114"/>
        <v/>
      </c>
      <c r="D824" s="238" t="str">
        <f t="shared" si="115"/>
        <v/>
      </c>
      <c r="E824" s="259" t="str">
        <f>IF($A824="","",SUMIFS(Txn[Signed Units],Txn[Key],$A824))</f>
        <v/>
      </c>
      <c r="F824" s="281" t="str">
        <f>IF($A824="","",SUMIFS(Transactions!$N:$N,Transactions!$L:$L,$A824,Transactions!$U:$U,1))</f>
        <v/>
      </c>
      <c r="G824" s="282" t="str">
        <f>IF($A824="","",IFERROR(F824/SUMIFS(Transactions!$D:$D,Transactions!$L:$L,$A824,Transactions!$U:$U,1,Transactions!$A:$A,1),0))</f>
        <v/>
      </c>
      <c r="H824" s="281" t="str">
        <f>IF($A824="","",SUMIFS(Transactions!$O:$O,Transactions!$L:$L,$A824,Transactions!$U:$U,1))</f>
        <v/>
      </c>
      <c r="I824" s="282" t="str">
        <f>IF($A824="","",IFERROR(INDEX(Prices[Current Price],MATCH($A824,Prices[Key],0)),0))</f>
        <v/>
      </c>
      <c r="J824" s="283" t="str">
        <f>IF($A824="","",IFERROR(INDEX(Prices[FX to SGD],MATCH($A824,Prices[Key],0)),1))</f>
        <v/>
      </c>
      <c r="K824" s="281" t="str">
        <f t="shared" si="116"/>
        <v/>
      </c>
      <c r="L824" s="281" t="str">
        <f t="shared" si="117"/>
        <v/>
      </c>
      <c r="M824" s="281" t="str">
        <f t="shared" si="118"/>
        <v/>
      </c>
      <c r="N824" s="284" t="str">
        <f t="shared" si="119"/>
        <v/>
      </c>
      <c r="O824" t="str">
        <f>IF($A824="","",IFERROR(INDEX(Prices[Category],MATCH($A824,Prices[Key],0)),"Uncategorized"))</f>
        <v/>
      </c>
      <c r="P824" s="285" t="str">
        <f t="shared" si="120"/>
        <v/>
      </c>
      <c r="Q824" s="285" t="str">
        <f t="shared" si="121"/>
        <v/>
      </c>
    </row>
    <row r="825" spans="1:17" ht="15" customHeight="1" x14ac:dyDescent="0.2">
      <c r="A825" s="238" t="str">
        <f>IFERROR(INDEX('All Ticker P&amp;L'!$A$2:$A$1001,MATCH(ROWS($A$2:A825),'All Ticker P&amp;L'!$N$2:$N$1001,0)),"")</f>
        <v/>
      </c>
      <c r="B825" s="238" t="str">
        <f t="shared" si="113"/>
        <v/>
      </c>
      <c r="C825" s="238" t="str">
        <f t="shared" si="114"/>
        <v/>
      </c>
      <c r="D825" s="238" t="str">
        <f t="shared" si="115"/>
        <v/>
      </c>
      <c r="E825" s="259" t="str">
        <f>IF($A825="","",SUMIFS(Txn[Signed Units],Txn[Key],$A825))</f>
        <v/>
      </c>
      <c r="F825" s="281" t="str">
        <f>IF($A825="","",SUMIFS(Transactions!$N:$N,Transactions!$L:$L,$A825,Transactions!$U:$U,1))</f>
        <v/>
      </c>
      <c r="G825" s="282" t="str">
        <f>IF($A825="","",IFERROR(F825/SUMIFS(Transactions!$D:$D,Transactions!$L:$L,$A825,Transactions!$U:$U,1,Transactions!$A:$A,1),0))</f>
        <v/>
      </c>
      <c r="H825" s="281" t="str">
        <f>IF($A825="","",SUMIFS(Transactions!$O:$O,Transactions!$L:$L,$A825,Transactions!$U:$U,1))</f>
        <v/>
      </c>
      <c r="I825" s="282" t="str">
        <f>IF($A825="","",IFERROR(INDEX(Prices[Current Price],MATCH($A825,Prices[Key],0)),0))</f>
        <v/>
      </c>
      <c r="J825" s="283" t="str">
        <f>IF($A825="","",IFERROR(INDEX(Prices[FX to SGD],MATCH($A825,Prices[Key],0)),1))</f>
        <v/>
      </c>
      <c r="K825" s="281" t="str">
        <f t="shared" si="116"/>
        <v/>
      </c>
      <c r="L825" s="281" t="str">
        <f t="shared" si="117"/>
        <v/>
      </c>
      <c r="M825" s="281" t="str">
        <f t="shared" si="118"/>
        <v/>
      </c>
      <c r="N825" s="284" t="str">
        <f t="shared" si="119"/>
        <v/>
      </c>
      <c r="O825" t="str">
        <f>IF($A825="","",IFERROR(INDEX(Prices[Category],MATCH($A825,Prices[Key],0)),"Uncategorized"))</f>
        <v/>
      </c>
      <c r="P825" s="285" t="str">
        <f t="shared" si="120"/>
        <v/>
      </c>
      <c r="Q825" s="285" t="str">
        <f t="shared" si="121"/>
        <v/>
      </c>
    </row>
    <row r="826" spans="1:17" ht="15" customHeight="1" x14ac:dyDescent="0.2">
      <c r="A826" s="238" t="str">
        <f>IFERROR(INDEX('All Ticker P&amp;L'!$A$2:$A$1001,MATCH(ROWS($A$2:A826),'All Ticker P&amp;L'!$N$2:$N$1001,0)),"")</f>
        <v/>
      </c>
      <c r="B826" s="238" t="str">
        <f t="shared" si="113"/>
        <v/>
      </c>
      <c r="C826" s="238" t="str">
        <f t="shared" si="114"/>
        <v/>
      </c>
      <c r="D826" s="238" t="str">
        <f t="shared" si="115"/>
        <v/>
      </c>
      <c r="E826" s="259" t="str">
        <f>IF($A826="","",SUMIFS(Txn[Signed Units],Txn[Key],$A826))</f>
        <v/>
      </c>
      <c r="F826" s="281" t="str">
        <f>IF($A826="","",SUMIFS(Transactions!$N:$N,Transactions!$L:$L,$A826,Transactions!$U:$U,1))</f>
        <v/>
      </c>
      <c r="G826" s="282" t="str">
        <f>IF($A826="","",IFERROR(F826/SUMIFS(Transactions!$D:$D,Transactions!$L:$L,$A826,Transactions!$U:$U,1,Transactions!$A:$A,1),0))</f>
        <v/>
      </c>
      <c r="H826" s="281" t="str">
        <f>IF($A826="","",SUMIFS(Transactions!$O:$O,Transactions!$L:$L,$A826,Transactions!$U:$U,1))</f>
        <v/>
      </c>
      <c r="I826" s="282" t="str">
        <f>IF($A826="","",IFERROR(INDEX(Prices[Current Price],MATCH($A826,Prices[Key],0)),0))</f>
        <v/>
      </c>
      <c r="J826" s="283" t="str">
        <f>IF($A826="","",IFERROR(INDEX(Prices[FX to SGD],MATCH($A826,Prices[Key],0)),1))</f>
        <v/>
      </c>
      <c r="K826" s="281" t="str">
        <f t="shared" si="116"/>
        <v/>
      </c>
      <c r="L826" s="281" t="str">
        <f t="shared" si="117"/>
        <v/>
      </c>
      <c r="M826" s="281" t="str">
        <f t="shared" si="118"/>
        <v/>
      </c>
      <c r="N826" s="284" t="str">
        <f t="shared" si="119"/>
        <v/>
      </c>
      <c r="O826" t="str">
        <f>IF($A826="","",IFERROR(INDEX(Prices[Category],MATCH($A826,Prices[Key],0)),"Uncategorized"))</f>
        <v/>
      </c>
      <c r="P826" s="285" t="str">
        <f t="shared" si="120"/>
        <v/>
      </c>
      <c r="Q826" s="285" t="str">
        <f t="shared" si="121"/>
        <v/>
      </c>
    </row>
    <row r="827" spans="1:17" ht="15" customHeight="1" x14ac:dyDescent="0.2">
      <c r="A827" s="238" t="str">
        <f>IFERROR(INDEX('All Ticker P&amp;L'!$A$2:$A$1001,MATCH(ROWS($A$2:A827),'All Ticker P&amp;L'!$N$2:$N$1001,0)),"")</f>
        <v/>
      </c>
      <c r="B827" s="238" t="str">
        <f t="shared" si="113"/>
        <v/>
      </c>
      <c r="C827" s="238" t="str">
        <f t="shared" si="114"/>
        <v/>
      </c>
      <c r="D827" s="238" t="str">
        <f t="shared" si="115"/>
        <v/>
      </c>
      <c r="E827" s="259" t="str">
        <f>IF($A827="","",SUMIFS(Txn[Signed Units],Txn[Key],$A827))</f>
        <v/>
      </c>
      <c r="F827" s="281" t="str">
        <f>IF($A827="","",SUMIFS(Transactions!$N:$N,Transactions!$L:$L,$A827,Transactions!$U:$U,1))</f>
        <v/>
      </c>
      <c r="G827" s="282" t="str">
        <f>IF($A827="","",IFERROR(F827/SUMIFS(Transactions!$D:$D,Transactions!$L:$L,$A827,Transactions!$U:$U,1,Transactions!$A:$A,1),0))</f>
        <v/>
      </c>
      <c r="H827" s="281" t="str">
        <f>IF($A827="","",SUMIFS(Transactions!$O:$O,Transactions!$L:$L,$A827,Transactions!$U:$U,1))</f>
        <v/>
      </c>
      <c r="I827" s="282" t="str">
        <f>IF($A827="","",IFERROR(INDEX(Prices[Current Price],MATCH($A827,Prices[Key],0)),0))</f>
        <v/>
      </c>
      <c r="J827" s="283" t="str">
        <f>IF($A827="","",IFERROR(INDEX(Prices[FX to SGD],MATCH($A827,Prices[Key],0)),1))</f>
        <v/>
      </c>
      <c r="K827" s="281" t="str">
        <f t="shared" si="116"/>
        <v/>
      </c>
      <c r="L827" s="281" t="str">
        <f t="shared" si="117"/>
        <v/>
      </c>
      <c r="M827" s="281" t="str">
        <f t="shared" si="118"/>
        <v/>
      </c>
      <c r="N827" s="284" t="str">
        <f t="shared" si="119"/>
        <v/>
      </c>
      <c r="O827" t="str">
        <f>IF($A827="","",IFERROR(INDEX(Prices[Category],MATCH($A827,Prices[Key],0)),"Uncategorized"))</f>
        <v/>
      </c>
      <c r="P827" s="285" t="str">
        <f t="shared" si="120"/>
        <v/>
      </c>
      <c r="Q827" s="285" t="str">
        <f t="shared" si="121"/>
        <v/>
      </c>
    </row>
    <row r="828" spans="1:17" ht="15" customHeight="1" x14ac:dyDescent="0.2">
      <c r="A828" s="238" t="str">
        <f>IFERROR(INDEX('All Ticker P&amp;L'!$A$2:$A$1001,MATCH(ROWS($A$2:A828),'All Ticker P&amp;L'!$N$2:$N$1001,0)),"")</f>
        <v/>
      </c>
      <c r="B828" s="238" t="str">
        <f t="shared" si="113"/>
        <v/>
      </c>
      <c r="C828" s="238" t="str">
        <f t="shared" si="114"/>
        <v/>
      </c>
      <c r="D828" s="238" t="str">
        <f t="shared" si="115"/>
        <v/>
      </c>
      <c r="E828" s="259" t="str">
        <f>IF($A828="","",SUMIFS(Txn[Signed Units],Txn[Key],$A828))</f>
        <v/>
      </c>
      <c r="F828" s="281" t="str">
        <f>IF($A828="","",SUMIFS(Transactions!$N:$N,Transactions!$L:$L,$A828,Transactions!$U:$U,1))</f>
        <v/>
      </c>
      <c r="G828" s="282" t="str">
        <f>IF($A828="","",IFERROR(F828/SUMIFS(Transactions!$D:$D,Transactions!$L:$L,$A828,Transactions!$U:$U,1,Transactions!$A:$A,1),0))</f>
        <v/>
      </c>
      <c r="H828" s="281" t="str">
        <f>IF($A828="","",SUMIFS(Transactions!$O:$O,Transactions!$L:$L,$A828,Transactions!$U:$U,1))</f>
        <v/>
      </c>
      <c r="I828" s="282" t="str">
        <f>IF($A828="","",IFERROR(INDEX(Prices[Current Price],MATCH($A828,Prices[Key],0)),0))</f>
        <v/>
      </c>
      <c r="J828" s="283" t="str">
        <f>IF($A828="","",IFERROR(INDEX(Prices[FX to SGD],MATCH($A828,Prices[Key],0)),1))</f>
        <v/>
      </c>
      <c r="K828" s="281" t="str">
        <f t="shared" si="116"/>
        <v/>
      </c>
      <c r="L828" s="281" t="str">
        <f t="shared" si="117"/>
        <v/>
      </c>
      <c r="M828" s="281" t="str">
        <f t="shared" si="118"/>
        <v/>
      </c>
      <c r="N828" s="284" t="str">
        <f t="shared" si="119"/>
        <v/>
      </c>
      <c r="O828" t="str">
        <f>IF($A828="","",IFERROR(INDEX(Prices[Category],MATCH($A828,Prices[Key],0)),"Uncategorized"))</f>
        <v/>
      </c>
      <c r="P828" s="285" t="str">
        <f t="shared" si="120"/>
        <v/>
      </c>
      <c r="Q828" s="285" t="str">
        <f t="shared" si="121"/>
        <v/>
      </c>
    </row>
    <row r="829" spans="1:17" ht="15" customHeight="1" x14ac:dyDescent="0.2">
      <c r="A829" s="238" t="str">
        <f>IFERROR(INDEX('All Ticker P&amp;L'!$A$2:$A$1001,MATCH(ROWS($A$2:A829),'All Ticker P&amp;L'!$N$2:$N$1001,0)),"")</f>
        <v/>
      </c>
      <c r="B829" s="238" t="str">
        <f t="shared" si="113"/>
        <v/>
      </c>
      <c r="C829" s="238" t="str">
        <f t="shared" si="114"/>
        <v/>
      </c>
      <c r="D829" s="238" t="str">
        <f t="shared" si="115"/>
        <v/>
      </c>
      <c r="E829" s="259" t="str">
        <f>IF($A829="","",SUMIFS(Txn[Signed Units],Txn[Key],$A829))</f>
        <v/>
      </c>
      <c r="F829" s="281" t="str">
        <f>IF($A829="","",SUMIFS(Transactions!$N:$N,Transactions!$L:$L,$A829,Transactions!$U:$U,1))</f>
        <v/>
      </c>
      <c r="G829" s="282" t="str">
        <f>IF($A829="","",IFERROR(F829/SUMIFS(Transactions!$D:$D,Transactions!$L:$L,$A829,Transactions!$U:$U,1,Transactions!$A:$A,1),0))</f>
        <v/>
      </c>
      <c r="H829" s="281" t="str">
        <f>IF($A829="","",SUMIFS(Transactions!$O:$O,Transactions!$L:$L,$A829,Transactions!$U:$U,1))</f>
        <v/>
      </c>
      <c r="I829" s="282" t="str">
        <f>IF($A829="","",IFERROR(INDEX(Prices[Current Price],MATCH($A829,Prices[Key],0)),0))</f>
        <v/>
      </c>
      <c r="J829" s="283" t="str">
        <f>IF($A829="","",IFERROR(INDEX(Prices[FX to SGD],MATCH($A829,Prices[Key],0)),1))</f>
        <v/>
      </c>
      <c r="K829" s="281" t="str">
        <f t="shared" si="116"/>
        <v/>
      </c>
      <c r="L829" s="281" t="str">
        <f t="shared" si="117"/>
        <v/>
      </c>
      <c r="M829" s="281" t="str">
        <f t="shared" si="118"/>
        <v/>
      </c>
      <c r="N829" s="284" t="str">
        <f t="shared" si="119"/>
        <v/>
      </c>
      <c r="O829" t="str">
        <f>IF($A829="","",IFERROR(INDEX(Prices[Category],MATCH($A829,Prices[Key],0)),"Uncategorized"))</f>
        <v/>
      </c>
      <c r="P829" s="285" t="str">
        <f t="shared" si="120"/>
        <v/>
      </c>
      <c r="Q829" s="285" t="str">
        <f t="shared" si="121"/>
        <v/>
      </c>
    </row>
    <row r="830" spans="1:17" ht="15" customHeight="1" x14ac:dyDescent="0.2">
      <c r="A830" s="238" t="str">
        <f>IFERROR(INDEX('All Ticker P&amp;L'!$A$2:$A$1001,MATCH(ROWS($A$2:A830),'All Ticker P&amp;L'!$N$2:$N$1001,0)),"")</f>
        <v/>
      </c>
      <c r="B830" s="238" t="str">
        <f t="shared" si="113"/>
        <v/>
      </c>
      <c r="C830" s="238" t="str">
        <f t="shared" si="114"/>
        <v/>
      </c>
      <c r="D830" s="238" t="str">
        <f t="shared" si="115"/>
        <v/>
      </c>
      <c r="E830" s="259" t="str">
        <f>IF($A830="","",SUMIFS(Txn[Signed Units],Txn[Key],$A830))</f>
        <v/>
      </c>
      <c r="F830" s="281" t="str">
        <f>IF($A830="","",SUMIFS(Transactions!$N:$N,Transactions!$L:$L,$A830,Transactions!$U:$U,1))</f>
        <v/>
      </c>
      <c r="G830" s="282" t="str">
        <f>IF($A830="","",IFERROR(F830/SUMIFS(Transactions!$D:$D,Transactions!$L:$L,$A830,Transactions!$U:$U,1,Transactions!$A:$A,1),0))</f>
        <v/>
      </c>
      <c r="H830" s="281" t="str">
        <f>IF($A830="","",SUMIFS(Transactions!$O:$O,Transactions!$L:$L,$A830,Transactions!$U:$U,1))</f>
        <v/>
      </c>
      <c r="I830" s="282" t="str">
        <f>IF($A830="","",IFERROR(INDEX(Prices[Current Price],MATCH($A830,Prices[Key],0)),0))</f>
        <v/>
      </c>
      <c r="J830" s="283" t="str">
        <f>IF($A830="","",IFERROR(INDEX(Prices[FX to SGD],MATCH($A830,Prices[Key],0)),1))</f>
        <v/>
      </c>
      <c r="K830" s="281" t="str">
        <f t="shared" si="116"/>
        <v/>
      </c>
      <c r="L830" s="281" t="str">
        <f t="shared" si="117"/>
        <v/>
      </c>
      <c r="M830" s="281" t="str">
        <f t="shared" si="118"/>
        <v/>
      </c>
      <c r="N830" s="284" t="str">
        <f t="shared" si="119"/>
        <v/>
      </c>
      <c r="O830" t="str">
        <f>IF($A830="","",IFERROR(INDEX(Prices[Category],MATCH($A830,Prices[Key],0)),"Uncategorized"))</f>
        <v/>
      </c>
      <c r="P830" s="285" t="str">
        <f t="shared" si="120"/>
        <v/>
      </c>
      <c r="Q830" s="285" t="str">
        <f t="shared" si="121"/>
        <v/>
      </c>
    </row>
    <row r="831" spans="1:17" ht="15" customHeight="1" x14ac:dyDescent="0.2">
      <c r="A831" s="238" t="str">
        <f>IFERROR(INDEX('All Ticker P&amp;L'!$A$2:$A$1001,MATCH(ROWS($A$2:A831),'All Ticker P&amp;L'!$N$2:$N$1001,0)),"")</f>
        <v/>
      </c>
      <c r="B831" s="238" t="str">
        <f t="shared" si="113"/>
        <v/>
      </c>
      <c r="C831" s="238" t="str">
        <f t="shared" si="114"/>
        <v/>
      </c>
      <c r="D831" s="238" t="str">
        <f t="shared" si="115"/>
        <v/>
      </c>
      <c r="E831" s="259" t="str">
        <f>IF($A831="","",SUMIFS(Txn[Signed Units],Txn[Key],$A831))</f>
        <v/>
      </c>
      <c r="F831" s="281" t="str">
        <f>IF($A831="","",SUMIFS(Transactions!$N:$N,Transactions!$L:$L,$A831,Transactions!$U:$U,1))</f>
        <v/>
      </c>
      <c r="G831" s="282" t="str">
        <f>IF($A831="","",IFERROR(F831/SUMIFS(Transactions!$D:$D,Transactions!$L:$L,$A831,Transactions!$U:$U,1,Transactions!$A:$A,1),0))</f>
        <v/>
      </c>
      <c r="H831" s="281" t="str">
        <f>IF($A831="","",SUMIFS(Transactions!$O:$O,Transactions!$L:$L,$A831,Transactions!$U:$U,1))</f>
        <v/>
      </c>
      <c r="I831" s="282" t="str">
        <f>IF($A831="","",IFERROR(INDEX(Prices[Current Price],MATCH($A831,Prices[Key],0)),0))</f>
        <v/>
      </c>
      <c r="J831" s="283" t="str">
        <f>IF($A831="","",IFERROR(INDEX(Prices[FX to SGD],MATCH($A831,Prices[Key],0)),1))</f>
        <v/>
      </c>
      <c r="K831" s="281" t="str">
        <f t="shared" si="116"/>
        <v/>
      </c>
      <c r="L831" s="281" t="str">
        <f t="shared" si="117"/>
        <v/>
      </c>
      <c r="M831" s="281" t="str">
        <f t="shared" si="118"/>
        <v/>
      </c>
      <c r="N831" s="284" t="str">
        <f t="shared" si="119"/>
        <v/>
      </c>
      <c r="O831" t="str">
        <f>IF($A831="","",IFERROR(INDEX(Prices[Category],MATCH($A831,Prices[Key],0)),"Uncategorized"))</f>
        <v/>
      </c>
      <c r="P831" s="285" t="str">
        <f t="shared" si="120"/>
        <v/>
      </c>
      <c r="Q831" s="285" t="str">
        <f t="shared" si="121"/>
        <v/>
      </c>
    </row>
    <row r="832" spans="1:17" ht="15" customHeight="1" x14ac:dyDescent="0.2">
      <c r="A832" s="238" t="str">
        <f>IFERROR(INDEX('All Ticker P&amp;L'!$A$2:$A$1001,MATCH(ROWS($A$2:A832),'All Ticker P&amp;L'!$N$2:$N$1001,0)),"")</f>
        <v/>
      </c>
      <c r="B832" s="238" t="str">
        <f t="shared" si="113"/>
        <v/>
      </c>
      <c r="C832" s="238" t="str">
        <f t="shared" si="114"/>
        <v/>
      </c>
      <c r="D832" s="238" t="str">
        <f t="shared" si="115"/>
        <v/>
      </c>
      <c r="E832" s="259" t="str">
        <f>IF($A832="","",SUMIFS(Txn[Signed Units],Txn[Key],$A832))</f>
        <v/>
      </c>
      <c r="F832" s="281" t="str">
        <f>IF($A832="","",SUMIFS(Transactions!$N:$N,Transactions!$L:$L,$A832,Transactions!$U:$U,1))</f>
        <v/>
      </c>
      <c r="G832" s="282" t="str">
        <f>IF($A832="","",IFERROR(F832/SUMIFS(Transactions!$D:$D,Transactions!$L:$L,$A832,Transactions!$U:$U,1,Transactions!$A:$A,1),0))</f>
        <v/>
      </c>
      <c r="H832" s="281" t="str">
        <f>IF($A832="","",SUMIFS(Transactions!$O:$O,Transactions!$L:$L,$A832,Transactions!$U:$U,1))</f>
        <v/>
      </c>
      <c r="I832" s="282" t="str">
        <f>IF($A832="","",IFERROR(INDEX(Prices[Current Price],MATCH($A832,Prices[Key],0)),0))</f>
        <v/>
      </c>
      <c r="J832" s="283" t="str">
        <f>IF($A832="","",IFERROR(INDEX(Prices[FX to SGD],MATCH($A832,Prices[Key],0)),1))</f>
        <v/>
      </c>
      <c r="K832" s="281" t="str">
        <f t="shared" si="116"/>
        <v/>
      </c>
      <c r="L832" s="281" t="str">
        <f t="shared" si="117"/>
        <v/>
      </c>
      <c r="M832" s="281" t="str">
        <f t="shared" si="118"/>
        <v/>
      </c>
      <c r="N832" s="284" t="str">
        <f t="shared" si="119"/>
        <v/>
      </c>
      <c r="O832" t="str">
        <f>IF($A832="","",IFERROR(INDEX(Prices[Category],MATCH($A832,Prices[Key],0)),"Uncategorized"))</f>
        <v/>
      </c>
      <c r="P832" s="285" t="str">
        <f t="shared" si="120"/>
        <v/>
      </c>
      <c r="Q832" s="285" t="str">
        <f t="shared" si="121"/>
        <v/>
      </c>
    </row>
    <row r="833" spans="1:17" ht="15" customHeight="1" x14ac:dyDescent="0.2">
      <c r="A833" s="238" t="str">
        <f>IFERROR(INDEX('All Ticker P&amp;L'!$A$2:$A$1001,MATCH(ROWS($A$2:A833),'All Ticker P&amp;L'!$N$2:$N$1001,0)),"")</f>
        <v/>
      </c>
      <c r="B833" s="238" t="str">
        <f t="shared" si="113"/>
        <v/>
      </c>
      <c r="C833" s="238" t="str">
        <f t="shared" si="114"/>
        <v/>
      </c>
      <c r="D833" s="238" t="str">
        <f t="shared" si="115"/>
        <v/>
      </c>
      <c r="E833" s="259" t="str">
        <f>IF($A833="","",SUMIFS(Txn[Signed Units],Txn[Key],$A833))</f>
        <v/>
      </c>
      <c r="F833" s="281" t="str">
        <f>IF($A833="","",SUMIFS(Transactions!$N:$N,Transactions!$L:$L,$A833,Transactions!$U:$U,1))</f>
        <v/>
      </c>
      <c r="G833" s="282" t="str">
        <f>IF($A833="","",IFERROR(F833/SUMIFS(Transactions!$D:$D,Transactions!$L:$L,$A833,Transactions!$U:$U,1,Transactions!$A:$A,1),0))</f>
        <v/>
      </c>
      <c r="H833" s="281" t="str">
        <f>IF($A833="","",SUMIFS(Transactions!$O:$O,Transactions!$L:$L,$A833,Transactions!$U:$U,1))</f>
        <v/>
      </c>
      <c r="I833" s="282" t="str">
        <f>IF($A833="","",IFERROR(INDEX(Prices[Current Price],MATCH($A833,Prices[Key],0)),0))</f>
        <v/>
      </c>
      <c r="J833" s="283" t="str">
        <f>IF($A833="","",IFERROR(INDEX(Prices[FX to SGD],MATCH($A833,Prices[Key],0)),1))</f>
        <v/>
      </c>
      <c r="K833" s="281" t="str">
        <f t="shared" si="116"/>
        <v/>
      </c>
      <c r="L833" s="281" t="str">
        <f t="shared" si="117"/>
        <v/>
      </c>
      <c r="M833" s="281" t="str">
        <f t="shared" si="118"/>
        <v/>
      </c>
      <c r="N833" s="284" t="str">
        <f t="shared" si="119"/>
        <v/>
      </c>
      <c r="O833" t="str">
        <f>IF($A833="","",IFERROR(INDEX(Prices[Category],MATCH($A833,Prices[Key],0)),"Uncategorized"))</f>
        <v/>
      </c>
      <c r="P833" s="285" t="str">
        <f t="shared" si="120"/>
        <v/>
      </c>
      <c r="Q833" s="285" t="str">
        <f t="shared" si="121"/>
        <v/>
      </c>
    </row>
    <row r="834" spans="1:17" ht="15" customHeight="1" x14ac:dyDescent="0.2">
      <c r="A834" s="238" t="str">
        <f>IFERROR(INDEX('All Ticker P&amp;L'!$A$2:$A$1001,MATCH(ROWS($A$2:A834),'All Ticker P&amp;L'!$N$2:$N$1001,0)),"")</f>
        <v/>
      </c>
      <c r="B834" s="238" t="str">
        <f t="shared" ref="B834:B897" si="122">IF($A834="","",LEFT($A834,FIND(":",$A834)-1))</f>
        <v/>
      </c>
      <c r="C834" s="238" t="str">
        <f t="shared" ref="C834:C897" si="123">IF($A834="","",MID($A834,FIND(":",$A834)+1,FIND(":",$A834,FIND(":",$A834)+1)-FIND(":",$A834)-1))</f>
        <v/>
      </c>
      <c r="D834" s="238" t="str">
        <f t="shared" ref="D834:D897" si="124">IF($A834="","",RIGHT($A834,LEN($A834)-FIND(":",$A834,FIND(":",$A834)+1)))</f>
        <v/>
      </c>
      <c r="E834" s="259" t="str">
        <f>IF($A834="","",SUMIFS(Txn[Signed Units],Txn[Key],$A834))</f>
        <v/>
      </c>
      <c r="F834" s="281" t="str">
        <f>IF($A834="","",SUMIFS(Transactions!$N:$N,Transactions!$L:$L,$A834,Transactions!$U:$U,1))</f>
        <v/>
      </c>
      <c r="G834" s="282" t="str">
        <f>IF($A834="","",IFERROR(F834/SUMIFS(Transactions!$D:$D,Transactions!$L:$L,$A834,Transactions!$U:$U,1,Transactions!$A:$A,1),0))</f>
        <v/>
      </c>
      <c r="H834" s="281" t="str">
        <f>IF($A834="","",SUMIFS(Transactions!$O:$O,Transactions!$L:$L,$A834,Transactions!$U:$U,1))</f>
        <v/>
      </c>
      <c r="I834" s="282" t="str">
        <f>IF($A834="","",IFERROR(INDEX(Prices[Current Price],MATCH($A834,Prices[Key],0)),0))</f>
        <v/>
      </c>
      <c r="J834" s="283" t="str">
        <f>IF($A834="","",IFERROR(INDEX(Prices[FX to SGD],MATCH($A834,Prices[Key],0)),1))</f>
        <v/>
      </c>
      <c r="K834" s="281" t="str">
        <f t="shared" ref="K834:K897" si="125">IF($A834="","",E834*I834)</f>
        <v/>
      </c>
      <c r="L834" s="281" t="str">
        <f t="shared" ref="L834:L897" si="126">IF($A834="","",K834+H834-F834)</f>
        <v/>
      </c>
      <c r="M834" s="281" t="str">
        <f t="shared" ref="M834:M897" si="127">IF($A834="","",L834*J834)</f>
        <v/>
      </c>
      <c r="N834" s="284" t="str">
        <f t="shared" ref="N834:N897" si="128">IF($A834="","",IFERROR(L834/F834,0))</f>
        <v/>
      </c>
      <c r="O834" t="str">
        <f>IF($A834="","",IFERROR(INDEX(Prices[Category],MATCH($A834,Prices[Key],0)),"Uncategorized"))</f>
        <v/>
      </c>
      <c r="P834" s="285" t="str">
        <f t="shared" ref="P834:P897" si="129">IF($A834="","",$K834*$J834)</f>
        <v/>
      </c>
      <c r="Q834" s="285" t="str">
        <f t="shared" ref="Q834:Q897" si="130">IF($A834="","",$M834)</f>
        <v/>
      </c>
    </row>
    <row r="835" spans="1:17" ht="15" customHeight="1" x14ac:dyDescent="0.2">
      <c r="A835" s="238" t="str">
        <f>IFERROR(INDEX('All Ticker P&amp;L'!$A$2:$A$1001,MATCH(ROWS($A$2:A835),'All Ticker P&amp;L'!$N$2:$N$1001,0)),"")</f>
        <v/>
      </c>
      <c r="B835" s="238" t="str">
        <f t="shared" si="122"/>
        <v/>
      </c>
      <c r="C835" s="238" t="str">
        <f t="shared" si="123"/>
        <v/>
      </c>
      <c r="D835" s="238" t="str">
        <f t="shared" si="124"/>
        <v/>
      </c>
      <c r="E835" s="259" t="str">
        <f>IF($A835="","",SUMIFS(Txn[Signed Units],Txn[Key],$A835))</f>
        <v/>
      </c>
      <c r="F835" s="281" t="str">
        <f>IF($A835="","",SUMIFS(Transactions!$N:$N,Transactions!$L:$L,$A835,Transactions!$U:$U,1))</f>
        <v/>
      </c>
      <c r="G835" s="282" t="str">
        <f>IF($A835="","",IFERROR(F835/SUMIFS(Transactions!$D:$D,Transactions!$L:$L,$A835,Transactions!$U:$U,1,Transactions!$A:$A,1),0))</f>
        <v/>
      </c>
      <c r="H835" s="281" t="str">
        <f>IF($A835="","",SUMIFS(Transactions!$O:$O,Transactions!$L:$L,$A835,Transactions!$U:$U,1))</f>
        <v/>
      </c>
      <c r="I835" s="282" t="str">
        <f>IF($A835="","",IFERROR(INDEX(Prices[Current Price],MATCH($A835,Prices[Key],0)),0))</f>
        <v/>
      </c>
      <c r="J835" s="283" t="str">
        <f>IF($A835="","",IFERROR(INDEX(Prices[FX to SGD],MATCH($A835,Prices[Key],0)),1))</f>
        <v/>
      </c>
      <c r="K835" s="281" t="str">
        <f t="shared" si="125"/>
        <v/>
      </c>
      <c r="L835" s="281" t="str">
        <f t="shared" si="126"/>
        <v/>
      </c>
      <c r="M835" s="281" t="str">
        <f t="shared" si="127"/>
        <v/>
      </c>
      <c r="N835" s="284" t="str">
        <f t="shared" si="128"/>
        <v/>
      </c>
      <c r="O835" t="str">
        <f>IF($A835="","",IFERROR(INDEX(Prices[Category],MATCH($A835,Prices[Key],0)),"Uncategorized"))</f>
        <v/>
      </c>
      <c r="P835" s="285" t="str">
        <f t="shared" si="129"/>
        <v/>
      </c>
      <c r="Q835" s="285" t="str">
        <f t="shared" si="130"/>
        <v/>
      </c>
    </row>
    <row r="836" spans="1:17" ht="15" customHeight="1" x14ac:dyDescent="0.2">
      <c r="A836" s="238" t="str">
        <f>IFERROR(INDEX('All Ticker P&amp;L'!$A$2:$A$1001,MATCH(ROWS($A$2:A836),'All Ticker P&amp;L'!$N$2:$N$1001,0)),"")</f>
        <v/>
      </c>
      <c r="B836" s="238" t="str">
        <f t="shared" si="122"/>
        <v/>
      </c>
      <c r="C836" s="238" t="str">
        <f t="shared" si="123"/>
        <v/>
      </c>
      <c r="D836" s="238" t="str">
        <f t="shared" si="124"/>
        <v/>
      </c>
      <c r="E836" s="259" t="str">
        <f>IF($A836="","",SUMIFS(Txn[Signed Units],Txn[Key],$A836))</f>
        <v/>
      </c>
      <c r="F836" s="281" t="str">
        <f>IF($A836="","",SUMIFS(Transactions!$N:$N,Transactions!$L:$L,$A836,Transactions!$U:$U,1))</f>
        <v/>
      </c>
      <c r="G836" s="282" t="str">
        <f>IF($A836="","",IFERROR(F836/SUMIFS(Transactions!$D:$D,Transactions!$L:$L,$A836,Transactions!$U:$U,1,Transactions!$A:$A,1),0))</f>
        <v/>
      </c>
      <c r="H836" s="281" t="str">
        <f>IF($A836="","",SUMIFS(Transactions!$O:$O,Transactions!$L:$L,$A836,Transactions!$U:$U,1))</f>
        <v/>
      </c>
      <c r="I836" s="282" t="str">
        <f>IF($A836="","",IFERROR(INDEX(Prices[Current Price],MATCH($A836,Prices[Key],0)),0))</f>
        <v/>
      </c>
      <c r="J836" s="283" t="str">
        <f>IF($A836="","",IFERROR(INDEX(Prices[FX to SGD],MATCH($A836,Prices[Key],0)),1))</f>
        <v/>
      </c>
      <c r="K836" s="281" t="str">
        <f t="shared" si="125"/>
        <v/>
      </c>
      <c r="L836" s="281" t="str">
        <f t="shared" si="126"/>
        <v/>
      </c>
      <c r="M836" s="281" t="str">
        <f t="shared" si="127"/>
        <v/>
      </c>
      <c r="N836" s="284" t="str">
        <f t="shared" si="128"/>
        <v/>
      </c>
      <c r="O836" t="str">
        <f>IF($A836="","",IFERROR(INDEX(Prices[Category],MATCH($A836,Prices[Key],0)),"Uncategorized"))</f>
        <v/>
      </c>
      <c r="P836" s="285" t="str">
        <f t="shared" si="129"/>
        <v/>
      </c>
      <c r="Q836" s="285" t="str">
        <f t="shared" si="130"/>
        <v/>
      </c>
    </row>
    <row r="837" spans="1:17" ht="15" customHeight="1" x14ac:dyDescent="0.2">
      <c r="A837" s="238" t="str">
        <f>IFERROR(INDEX('All Ticker P&amp;L'!$A$2:$A$1001,MATCH(ROWS($A$2:A837),'All Ticker P&amp;L'!$N$2:$N$1001,0)),"")</f>
        <v/>
      </c>
      <c r="B837" s="238" t="str">
        <f t="shared" si="122"/>
        <v/>
      </c>
      <c r="C837" s="238" t="str">
        <f t="shared" si="123"/>
        <v/>
      </c>
      <c r="D837" s="238" t="str">
        <f t="shared" si="124"/>
        <v/>
      </c>
      <c r="E837" s="259" t="str">
        <f>IF($A837="","",SUMIFS(Txn[Signed Units],Txn[Key],$A837))</f>
        <v/>
      </c>
      <c r="F837" s="281" t="str">
        <f>IF($A837="","",SUMIFS(Transactions!$N:$N,Transactions!$L:$L,$A837,Transactions!$U:$U,1))</f>
        <v/>
      </c>
      <c r="G837" s="282" t="str">
        <f>IF($A837="","",IFERROR(F837/SUMIFS(Transactions!$D:$D,Transactions!$L:$L,$A837,Transactions!$U:$U,1,Transactions!$A:$A,1),0))</f>
        <v/>
      </c>
      <c r="H837" s="281" t="str">
        <f>IF($A837="","",SUMIFS(Transactions!$O:$O,Transactions!$L:$L,$A837,Transactions!$U:$U,1))</f>
        <v/>
      </c>
      <c r="I837" s="282" t="str">
        <f>IF($A837="","",IFERROR(INDEX(Prices[Current Price],MATCH($A837,Prices[Key],0)),0))</f>
        <v/>
      </c>
      <c r="J837" s="283" t="str">
        <f>IF($A837="","",IFERROR(INDEX(Prices[FX to SGD],MATCH($A837,Prices[Key],0)),1))</f>
        <v/>
      </c>
      <c r="K837" s="281" t="str">
        <f t="shared" si="125"/>
        <v/>
      </c>
      <c r="L837" s="281" t="str">
        <f t="shared" si="126"/>
        <v/>
      </c>
      <c r="M837" s="281" t="str">
        <f t="shared" si="127"/>
        <v/>
      </c>
      <c r="N837" s="284" t="str">
        <f t="shared" si="128"/>
        <v/>
      </c>
      <c r="O837" t="str">
        <f>IF($A837="","",IFERROR(INDEX(Prices[Category],MATCH($A837,Prices[Key],0)),"Uncategorized"))</f>
        <v/>
      </c>
      <c r="P837" s="285" t="str">
        <f t="shared" si="129"/>
        <v/>
      </c>
      <c r="Q837" s="285" t="str">
        <f t="shared" si="130"/>
        <v/>
      </c>
    </row>
    <row r="838" spans="1:17" ht="15" customHeight="1" x14ac:dyDescent="0.2">
      <c r="A838" s="238" t="str">
        <f>IFERROR(INDEX('All Ticker P&amp;L'!$A$2:$A$1001,MATCH(ROWS($A$2:A838),'All Ticker P&amp;L'!$N$2:$N$1001,0)),"")</f>
        <v/>
      </c>
      <c r="B838" s="238" t="str">
        <f t="shared" si="122"/>
        <v/>
      </c>
      <c r="C838" s="238" t="str">
        <f t="shared" si="123"/>
        <v/>
      </c>
      <c r="D838" s="238" t="str">
        <f t="shared" si="124"/>
        <v/>
      </c>
      <c r="E838" s="259" t="str">
        <f>IF($A838="","",SUMIFS(Txn[Signed Units],Txn[Key],$A838))</f>
        <v/>
      </c>
      <c r="F838" s="281" t="str">
        <f>IF($A838="","",SUMIFS(Transactions!$N:$N,Transactions!$L:$L,$A838,Transactions!$U:$U,1))</f>
        <v/>
      </c>
      <c r="G838" s="282" t="str">
        <f>IF($A838="","",IFERROR(F838/SUMIFS(Transactions!$D:$D,Transactions!$L:$L,$A838,Transactions!$U:$U,1,Transactions!$A:$A,1),0))</f>
        <v/>
      </c>
      <c r="H838" s="281" t="str">
        <f>IF($A838="","",SUMIFS(Transactions!$O:$O,Transactions!$L:$L,$A838,Transactions!$U:$U,1))</f>
        <v/>
      </c>
      <c r="I838" s="282" t="str">
        <f>IF($A838="","",IFERROR(INDEX(Prices[Current Price],MATCH($A838,Prices[Key],0)),0))</f>
        <v/>
      </c>
      <c r="J838" s="283" t="str">
        <f>IF($A838="","",IFERROR(INDEX(Prices[FX to SGD],MATCH($A838,Prices[Key],0)),1))</f>
        <v/>
      </c>
      <c r="K838" s="281" t="str">
        <f t="shared" si="125"/>
        <v/>
      </c>
      <c r="L838" s="281" t="str">
        <f t="shared" si="126"/>
        <v/>
      </c>
      <c r="M838" s="281" t="str">
        <f t="shared" si="127"/>
        <v/>
      </c>
      <c r="N838" s="284" t="str">
        <f t="shared" si="128"/>
        <v/>
      </c>
      <c r="O838" t="str">
        <f>IF($A838="","",IFERROR(INDEX(Prices[Category],MATCH($A838,Prices[Key],0)),"Uncategorized"))</f>
        <v/>
      </c>
      <c r="P838" s="285" t="str">
        <f t="shared" si="129"/>
        <v/>
      </c>
      <c r="Q838" s="285" t="str">
        <f t="shared" si="130"/>
        <v/>
      </c>
    </row>
    <row r="839" spans="1:17" ht="15" customHeight="1" x14ac:dyDescent="0.2">
      <c r="A839" s="238" t="str">
        <f>IFERROR(INDEX('All Ticker P&amp;L'!$A$2:$A$1001,MATCH(ROWS($A$2:A839),'All Ticker P&amp;L'!$N$2:$N$1001,0)),"")</f>
        <v/>
      </c>
      <c r="B839" s="238" t="str">
        <f t="shared" si="122"/>
        <v/>
      </c>
      <c r="C839" s="238" t="str">
        <f t="shared" si="123"/>
        <v/>
      </c>
      <c r="D839" s="238" t="str">
        <f t="shared" si="124"/>
        <v/>
      </c>
      <c r="E839" s="259" t="str">
        <f>IF($A839="","",SUMIFS(Txn[Signed Units],Txn[Key],$A839))</f>
        <v/>
      </c>
      <c r="F839" s="281" t="str">
        <f>IF($A839="","",SUMIFS(Transactions!$N:$N,Transactions!$L:$L,$A839,Transactions!$U:$U,1))</f>
        <v/>
      </c>
      <c r="G839" s="282" t="str">
        <f>IF($A839="","",IFERROR(F839/SUMIFS(Transactions!$D:$D,Transactions!$L:$L,$A839,Transactions!$U:$U,1,Transactions!$A:$A,1),0))</f>
        <v/>
      </c>
      <c r="H839" s="281" t="str">
        <f>IF($A839="","",SUMIFS(Transactions!$O:$O,Transactions!$L:$L,$A839,Transactions!$U:$U,1))</f>
        <v/>
      </c>
      <c r="I839" s="282" t="str">
        <f>IF($A839="","",IFERROR(INDEX(Prices[Current Price],MATCH($A839,Prices[Key],0)),0))</f>
        <v/>
      </c>
      <c r="J839" s="283" t="str">
        <f>IF($A839="","",IFERROR(INDEX(Prices[FX to SGD],MATCH($A839,Prices[Key],0)),1))</f>
        <v/>
      </c>
      <c r="K839" s="281" t="str">
        <f t="shared" si="125"/>
        <v/>
      </c>
      <c r="L839" s="281" t="str">
        <f t="shared" si="126"/>
        <v/>
      </c>
      <c r="M839" s="281" t="str">
        <f t="shared" si="127"/>
        <v/>
      </c>
      <c r="N839" s="284" t="str">
        <f t="shared" si="128"/>
        <v/>
      </c>
      <c r="O839" t="str">
        <f>IF($A839="","",IFERROR(INDEX(Prices[Category],MATCH($A839,Prices[Key],0)),"Uncategorized"))</f>
        <v/>
      </c>
      <c r="P839" s="285" t="str">
        <f t="shared" si="129"/>
        <v/>
      </c>
      <c r="Q839" s="285" t="str">
        <f t="shared" si="130"/>
        <v/>
      </c>
    </row>
    <row r="840" spans="1:17" ht="15" customHeight="1" x14ac:dyDescent="0.2">
      <c r="A840" s="238" t="str">
        <f>IFERROR(INDEX('All Ticker P&amp;L'!$A$2:$A$1001,MATCH(ROWS($A$2:A840),'All Ticker P&amp;L'!$N$2:$N$1001,0)),"")</f>
        <v/>
      </c>
      <c r="B840" s="238" t="str">
        <f t="shared" si="122"/>
        <v/>
      </c>
      <c r="C840" s="238" t="str">
        <f t="shared" si="123"/>
        <v/>
      </c>
      <c r="D840" s="238" t="str">
        <f t="shared" si="124"/>
        <v/>
      </c>
      <c r="E840" s="259" t="str">
        <f>IF($A840="","",SUMIFS(Txn[Signed Units],Txn[Key],$A840))</f>
        <v/>
      </c>
      <c r="F840" s="281" t="str">
        <f>IF($A840="","",SUMIFS(Transactions!$N:$N,Transactions!$L:$L,$A840,Transactions!$U:$U,1))</f>
        <v/>
      </c>
      <c r="G840" s="282" t="str">
        <f>IF($A840="","",IFERROR(F840/SUMIFS(Transactions!$D:$D,Transactions!$L:$L,$A840,Transactions!$U:$U,1,Transactions!$A:$A,1),0))</f>
        <v/>
      </c>
      <c r="H840" s="281" t="str">
        <f>IF($A840="","",SUMIFS(Transactions!$O:$O,Transactions!$L:$L,$A840,Transactions!$U:$U,1))</f>
        <v/>
      </c>
      <c r="I840" s="282" t="str">
        <f>IF($A840="","",IFERROR(INDEX(Prices[Current Price],MATCH($A840,Prices[Key],0)),0))</f>
        <v/>
      </c>
      <c r="J840" s="283" t="str">
        <f>IF($A840="","",IFERROR(INDEX(Prices[FX to SGD],MATCH($A840,Prices[Key],0)),1))</f>
        <v/>
      </c>
      <c r="K840" s="281" t="str">
        <f t="shared" si="125"/>
        <v/>
      </c>
      <c r="L840" s="281" t="str">
        <f t="shared" si="126"/>
        <v/>
      </c>
      <c r="M840" s="281" t="str">
        <f t="shared" si="127"/>
        <v/>
      </c>
      <c r="N840" s="284" t="str">
        <f t="shared" si="128"/>
        <v/>
      </c>
      <c r="O840" t="str">
        <f>IF($A840="","",IFERROR(INDEX(Prices[Category],MATCH($A840,Prices[Key],0)),"Uncategorized"))</f>
        <v/>
      </c>
      <c r="P840" s="285" t="str">
        <f t="shared" si="129"/>
        <v/>
      </c>
      <c r="Q840" s="285" t="str">
        <f t="shared" si="130"/>
        <v/>
      </c>
    </row>
    <row r="841" spans="1:17" ht="15" customHeight="1" x14ac:dyDescent="0.2">
      <c r="A841" s="238" t="str">
        <f>IFERROR(INDEX('All Ticker P&amp;L'!$A$2:$A$1001,MATCH(ROWS($A$2:A841),'All Ticker P&amp;L'!$N$2:$N$1001,0)),"")</f>
        <v/>
      </c>
      <c r="B841" s="238" t="str">
        <f t="shared" si="122"/>
        <v/>
      </c>
      <c r="C841" s="238" t="str">
        <f t="shared" si="123"/>
        <v/>
      </c>
      <c r="D841" s="238" t="str">
        <f t="shared" si="124"/>
        <v/>
      </c>
      <c r="E841" s="259" t="str">
        <f>IF($A841="","",SUMIFS(Txn[Signed Units],Txn[Key],$A841))</f>
        <v/>
      </c>
      <c r="F841" s="281" t="str">
        <f>IF($A841="","",SUMIFS(Transactions!$N:$N,Transactions!$L:$L,$A841,Transactions!$U:$U,1))</f>
        <v/>
      </c>
      <c r="G841" s="282" t="str">
        <f>IF($A841="","",IFERROR(F841/SUMIFS(Transactions!$D:$D,Transactions!$L:$L,$A841,Transactions!$U:$U,1,Transactions!$A:$A,1),0))</f>
        <v/>
      </c>
      <c r="H841" s="281" t="str">
        <f>IF($A841="","",SUMIFS(Transactions!$O:$O,Transactions!$L:$L,$A841,Transactions!$U:$U,1))</f>
        <v/>
      </c>
      <c r="I841" s="282" t="str">
        <f>IF($A841="","",IFERROR(INDEX(Prices[Current Price],MATCH($A841,Prices[Key],0)),0))</f>
        <v/>
      </c>
      <c r="J841" s="283" t="str">
        <f>IF($A841="","",IFERROR(INDEX(Prices[FX to SGD],MATCH($A841,Prices[Key],0)),1))</f>
        <v/>
      </c>
      <c r="K841" s="281" t="str">
        <f t="shared" si="125"/>
        <v/>
      </c>
      <c r="L841" s="281" t="str">
        <f t="shared" si="126"/>
        <v/>
      </c>
      <c r="M841" s="281" t="str">
        <f t="shared" si="127"/>
        <v/>
      </c>
      <c r="N841" s="284" t="str">
        <f t="shared" si="128"/>
        <v/>
      </c>
      <c r="O841" t="str">
        <f>IF($A841="","",IFERROR(INDEX(Prices[Category],MATCH($A841,Prices[Key],0)),"Uncategorized"))</f>
        <v/>
      </c>
      <c r="P841" s="285" t="str">
        <f t="shared" si="129"/>
        <v/>
      </c>
      <c r="Q841" s="285" t="str">
        <f t="shared" si="130"/>
        <v/>
      </c>
    </row>
    <row r="842" spans="1:17" ht="15" customHeight="1" x14ac:dyDescent="0.2">
      <c r="A842" s="238" t="str">
        <f>IFERROR(INDEX('All Ticker P&amp;L'!$A$2:$A$1001,MATCH(ROWS($A$2:A842),'All Ticker P&amp;L'!$N$2:$N$1001,0)),"")</f>
        <v/>
      </c>
      <c r="B842" s="238" t="str">
        <f t="shared" si="122"/>
        <v/>
      </c>
      <c r="C842" s="238" t="str">
        <f t="shared" si="123"/>
        <v/>
      </c>
      <c r="D842" s="238" t="str">
        <f t="shared" si="124"/>
        <v/>
      </c>
      <c r="E842" s="259" t="str">
        <f>IF($A842="","",SUMIFS(Txn[Signed Units],Txn[Key],$A842))</f>
        <v/>
      </c>
      <c r="F842" s="281" t="str">
        <f>IF($A842="","",SUMIFS(Transactions!$N:$N,Transactions!$L:$L,$A842,Transactions!$U:$U,1))</f>
        <v/>
      </c>
      <c r="G842" s="282" t="str">
        <f>IF($A842="","",IFERROR(F842/SUMIFS(Transactions!$D:$D,Transactions!$L:$L,$A842,Transactions!$U:$U,1,Transactions!$A:$A,1),0))</f>
        <v/>
      </c>
      <c r="H842" s="281" t="str">
        <f>IF($A842="","",SUMIFS(Transactions!$O:$O,Transactions!$L:$L,$A842,Transactions!$U:$U,1))</f>
        <v/>
      </c>
      <c r="I842" s="282" t="str">
        <f>IF($A842="","",IFERROR(INDEX(Prices[Current Price],MATCH($A842,Prices[Key],0)),0))</f>
        <v/>
      </c>
      <c r="J842" s="283" t="str">
        <f>IF($A842="","",IFERROR(INDEX(Prices[FX to SGD],MATCH($A842,Prices[Key],0)),1))</f>
        <v/>
      </c>
      <c r="K842" s="281" t="str">
        <f t="shared" si="125"/>
        <v/>
      </c>
      <c r="L842" s="281" t="str">
        <f t="shared" si="126"/>
        <v/>
      </c>
      <c r="M842" s="281" t="str">
        <f t="shared" si="127"/>
        <v/>
      </c>
      <c r="N842" s="284" t="str">
        <f t="shared" si="128"/>
        <v/>
      </c>
      <c r="O842" t="str">
        <f>IF($A842="","",IFERROR(INDEX(Prices[Category],MATCH($A842,Prices[Key],0)),"Uncategorized"))</f>
        <v/>
      </c>
      <c r="P842" s="285" t="str">
        <f t="shared" si="129"/>
        <v/>
      </c>
      <c r="Q842" s="285" t="str">
        <f t="shared" si="130"/>
        <v/>
      </c>
    </row>
    <row r="843" spans="1:17" ht="15" customHeight="1" x14ac:dyDescent="0.2">
      <c r="A843" s="238" t="str">
        <f>IFERROR(INDEX('All Ticker P&amp;L'!$A$2:$A$1001,MATCH(ROWS($A$2:A843),'All Ticker P&amp;L'!$N$2:$N$1001,0)),"")</f>
        <v/>
      </c>
      <c r="B843" s="238" t="str">
        <f t="shared" si="122"/>
        <v/>
      </c>
      <c r="C843" s="238" t="str">
        <f t="shared" si="123"/>
        <v/>
      </c>
      <c r="D843" s="238" t="str">
        <f t="shared" si="124"/>
        <v/>
      </c>
      <c r="E843" s="259" t="str">
        <f>IF($A843="","",SUMIFS(Txn[Signed Units],Txn[Key],$A843))</f>
        <v/>
      </c>
      <c r="F843" s="281" t="str">
        <f>IF($A843="","",SUMIFS(Transactions!$N:$N,Transactions!$L:$L,$A843,Transactions!$U:$U,1))</f>
        <v/>
      </c>
      <c r="G843" s="282" t="str">
        <f>IF($A843="","",IFERROR(F843/SUMIFS(Transactions!$D:$D,Transactions!$L:$L,$A843,Transactions!$U:$U,1,Transactions!$A:$A,1),0))</f>
        <v/>
      </c>
      <c r="H843" s="281" t="str">
        <f>IF($A843="","",SUMIFS(Transactions!$O:$O,Transactions!$L:$L,$A843,Transactions!$U:$U,1))</f>
        <v/>
      </c>
      <c r="I843" s="282" t="str">
        <f>IF($A843="","",IFERROR(INDEX(Prices[Current Price],MATCH($A843,Prices[Key],0)),0))</f>
        <v/>
      </c>
      <c r="J843" s="283" t="str">
        <f>IF($A843="","",IFERROR(INDEX(Prices[FX to SGD],MATCH($A843,Prices[Key],0)),1))</f>
        <v/>
      </c>
      <c r="K843" s="281" t="str">
        <f t="shared" si="125"/>
        <v/>
      </c>
      <c r="L843" s="281" t="str">
        <f t="shared" si="126"/>
        <v/>
      </c>
      <c r="M843" s="281" t="str">
        <f t="shared" si="127"/>
        <v/>
      </c>
      <c r="N843" s="284" t="str">
        <f t="shared" si="128"/>
        <v/>
      </c>
      <c r="O843" t="str">
        <f>IF($A843="","",IFERROR(INDEX(Prices[Category],MATCH($A843,Prices[Key],0)),"Uncategorized"))</f>
        <v/>
      </c>
      <c r="P843" s="285" t="str">
        <f t="shared" si="129"/>
        <v/>
      </c>
      <c r="Q843" s="285" t="str">
        <f t="shared" si="130"/>
        <v/>
      </c>
    </row>
    <row r="844" spans="1:17" ht="15" customHeight="1" x14ac:dyDescent="0.2">
      <c r="A844" s="238" t="str">
        <f>IFERROR(INDEX('All Ticker P&amp;L'!$A$2:$A$1001,MATCH(ROWS($A$2:A844),'All Ticker P&amp;L'!$N$2:$N$1001,0)),"")</f>
        <v/>
      </c>
      <c r="B844" s="238" t="str">
        <f t="shared" si="122"/>
        <v/>
      </c>
      <c r="C844" s="238" t="str">
        <f t="shared" si="123"/>
        <v/>
      </c>
      <c r="D844" s="238" t="str">
        <f t="shared" si="124"/>
        <v/>
      </c>
      <c r="E844" s="259" t="str">
        <f>IF($A844="","",SUMIFS(Txn[Signed Units],Txn[Key],$A844))</f>
        <v/>
      </c>
      <c r="F844" s="281" t="str">
        <f>IF($A844="","",SUMIFS(Transactions!$N:$N,Transactions!$L:$L,$A844,Transactions!$U:$U,1))</f>
        <v/>
      </c>
      <c r="G844" s="282" t="str">
        <f>IF($A844="","",IFERROR(F844/SUMIFS(Transactions!$D:$D,Transactions!$L:$L,$A844,Transactions!$U:$U,1,Transactions!$A:$A,1),0))</f>
        <v/>
      </c>
      <c r="H844" s="281" t="str">
        <f>IF($A844="","",SUMIFS(Transactions!$O:$O,Transactions!$L:$L,$A844,Transactions!$U:$U,1))</f>
        <v/>
      </c>
      <c r="I844" s="282" t="str">
        <f>IF($A844="","",IFERROR(INDEX(Prices[Current Price],MATCH($A844,Prices[Key],0)),0))</f>
        <v/>
      </c>
      <c r="J844" s="283" t="str">
        <f>IF($A844="","",IFERROR(INDEX(Prices[FX to SGD],MATCH($A844,Prices[Key],0)),1))</f>
        <v/>
      </c>
      <c r="K844" s="281" t="str">
        <f t="shared" si="125"/>
        <v/>
      </c>
      <c r="L844" s="281" t="str">
        <f t="shared" si="126"/>
        <v/>
      </c>
      <c r="M844" s="281" t="str">
        <f t="shared" si="127"/>
        <v/>
      </c>
      <c r="N844" s="284" t="str">
        <f t="shared" si="128"/>
        <v/>
      </c>
      <c r="O844" t="str">
        <f>IF($A844="","",IFERROR(INDEX(Prices[Category],MATCH($A844,Prices[Key],0)),"Uncategorized"))</f>
        <v/>
      </c>
      <c r="P844" s="285" t="str">
        <f t="shared" si="129"/>
        <v/>
      </c>
      <c r="Q844" s="285" t="str">
        <f t="shared" si="130"/>
        <v/>
      </c>
    </row>
    <row r="845" spans="1:17" ht="15" customHeight="1" x14ac:dyDescent="0.2">
      <c r="A845" s="238" t="str">
        <f>IFERROR(INDEX('All Ticker P&amp;L'!$A$2:$A$1001,MATCH(ROWS($A$2:A845),'All Ticker P&amp;L'!$N$2:$N$1001,0)),"")</f>
        <v/>
      </c>
      <c r="B845" s="238" t="str">
        <f t="shared" si="122"/>
        <v/>
      </c>
      <c r="C845" s="238" t="str">
        <f t="shared" si="123"/>
        <v/>
      </c>
      <c r="D845" s="238" t="str">
        <f t="shared" si="124"/>
        <v/>
      </c>
      <c r="E845" s="259" t="str">
        <f>IF($A845="","",SUMIFS(Txn[Signed Units],Txn[Key],$A845))</f>
        <v/>
      </c>
      <c r="F845" s="281" t="str">
        <f>IF($A845="","",SUMIFS(Transactions!$N:$N,Transactions!$L:$L,$A845,Transactions!$U:$U,1))</f>
        <v/>
      </c>
      <c r="G845" s="282" t="str">
        <f>IF($A845="","",IFERROR(F845/SUMIFS(Transactions!$D:$D,Transactions!$L:$L,$A845,Transactions!$U:$U,1,Transactions!$A:$A,1),0))</f>
        <v/>
      </c>
      <c r="H845" s="281" t="str">
        <f>IF($A845="","",SUMIFS(Transactions!$O:$O,Transactions!$L:$L,$A845,Transactions!$U:$U,1))</f>
        <v/>
      </c>
      <c r="I845" s="282" t="str">
        <f>IF($A845="","",IFERROR(INDEX(Prices[Current Price],MATCH($A845,Prices[Key],0)),0))</f>
        <v/>
      </c>
      <c r="J845" s="283" t="str">
        <f>IF($A845="","",IFERROR(INDEX(Prices[FX to SGD],MATCH($A845,Prices[Key],0)),1))</f>
        <v/>
      </c>
      <c r="K845" s="281" t="str">
        <f t="shared" si="125"/>
        <v/>
      </c>
      <c r="L845" s="281" t="str">
        <f t="shared" si="126"/>
        <v/>
      </c>
      <c r="M845" s="281" t="str">
        <f t="shared" si="127"/>
        <v/>
      </c>
      <c r="N845" s="284" t="str">
        <f t="shared" si="128"/>
        <v/>
      </c>
      <c r="O845" t="str">
        <f>IF($A845="","",IFERROR(INDEX(Prices[Category],MATCH($A845,Prices[Key],0)),"Uncategorized"))</f>
        <v/>
      </c>
      <c r="P845" s="285" t="str">
        <f t="shared" si="129"/>
        <v/>
      </c>
      <c r="Q845" s="285" t="str">
        <f t="shared" si="130"/>
        <v/>
      </c>
    </row>
    <row r="846" spans="1:17" ht="15" customHeight="1" x14ac:dyDescent="0.2">
      <c r="A846" s="238" t="str">
        <f>IFERROR(INDEX('All Ticker P&amp;L'!$A$2:$A$1001,MATCH(ROWS($A$2:A846),'All Ticker P&amp;L'!$N$2:$N$1001,0)),"")</f>
        <v/>
      </c>
      <c r="B846" s="238" t="str">
        <f t="shared" si="122"/>
        <v/>
      </c>
      <c r="C846" s="238" t="str">
        <f t="shared" si="123"/>
        <v/>
      </c>
      <c r="D846" s="238" t="str">
        <f t="shared" si="124"/>
        <v/>
      </c>
      <c r="E846" s="259" t="str">
        <f>IF($A846="","",SUMIFS(Txn[Signed Units],Txn[Key],$A846))</f>
        <v/>
      </c>
      <c r="F846" s="281" t="str">
        <f>IF($A846="","",SUMIFS(Transactions!$N:$N,Transactions!$L:$L,$A846,Transactions!$U:$U,1))</f>
        <v/>
      </c>
      <c r="G846" s="282" t="str">
        <f>IF($A846="","",IFERROR(F846/SUMIFS(Transactions!$D:$D,Transactions!$L:$L,$A846,Transactions!$U:$U,1,Transactions!$A:$A,1),0))</f>
        <v/>
      </c>
      <c r="H846" s="281" t="str">
        <f>IF($A846="","",SUMIFS(Transactions!$O:$O,Transactions!$L:$L,$A846,Transactions!$U:$U,1))</f>
        <v/>
      </c>
      <c r="I846" s="282" t="str">
        <f>IF($A846="","",IFERROR(INDEX(Prices[Current Price],MATCH($A846,Prices[Key],0)),0))</f>
        <v/>
      </c>
      <c r="J846" s="283" t="str">
        <f>IF($A846="","",IFERROR(INDEX(Prices[FX to SGD],MATCH($A846,Prices[Key],0)),1))</f>
        <v/>
      </c>
      <c r="K846" s="281" t="str">
        <f t="shared" si="125"/>
        <v/>
      </c>
      <c r="L846" s="281" t="str">
        <f t="shared" si="126"/>
        <v/>
      </c>
      <c r="M846" s="281" t="str">
        <f t="shared" si="127"/>
        <v/>
      </c>
      <c r="N846" s="284" t="str">
        <f t="shared" si="128"/>
        <v/>
      </c>
      <c r="O846" t="str">
        <f>IF($A846="","",IFERROR(INDEX(Prices[Category],MATCH($A846,Prices[Key],0)),"Uncategorized"))</f>
        <v/>
      </c>
      <c r="P846" s="285" t="str">
        <f t="shared" si="129"/>
        <v/>
      </c>
      <c r="Q846" s="285" t="str">
        <f t="shared" si="130"/>
        <v/>
      </c>
    </row>
    <row r="847" spans="1:17" ht="15" customHeight="1" x14ac:dyDescent="0.2">
      <c r="A847" s="238" t="str">
        <f>IFERROR(INDEX('All Ticker P&amp;L'!$A$2:$A$1001,MATCH(ROWS($A$2:A847),'All Ticker P&amp;L'!$N$2:$N$1001,0)),"")</f>
        <v/>
      </c>
      <c r="B847" s="238" t="str">
        <f t="shared" si="122"/>
        <v/>
      </c>
      <c r="C847" s="238" t="str">
        <f t="shared" si="123"/>
        <v/>
      </c>
      <c r="D847" s="238" t="str">
        <f t="shared" si="124"/>
        <v/>
      </c>
      <c r="E847" s="259" t="str">
        <f>IF($A847="","",SUMIFS(Txn[Signed Units],Txn[Key],$A847))</f>
        <v/>
      </c>
      <c r="F847" s="281" t="str">
        <f>IF($A847="","",SUMIFS(Transactions!$N:$N,Transactions!$L:$L,$A847,Transactions!$U:$U,1))</f>
        <v/>
      </c>
      <c r="G847" s="282" t="str">
        <f>IF($A847="","",IFERROR(F847/SUMIFS(Transactions!$D:$D,Transactions!$L:$L,$A847,Transactions!$U:$U,1,Transactions!$A:$A,1),0))</f>
        <v/>
      </c>
      <c r="H847" s="281" t="str">
        <f>IF($A847="","",SUMIFS(Transactions!$O:$O,Transactions!$L:$L,$A847,Transactions!$U:$U,1))</f>
        <v/>
      </c>
      <c r="I847" s="282" t="str">
        <f>IF($A847="","",IFERROR(INDEX(Prices[Current Price],MATCH($A847,Prices[Key],0)),0))</f>
        <v/>
      </c>
      <c r="J847" s="283" t="str">
        <f>IF($A847="","",IFERROR(INDEX(Prices[FX to SGD],MATCH($A847,Prices[Key],0)),1))</f>
        <v/>
      </c>
      <c r="K847" s="281" t="str">
        <f t="shared" si="125"/>
        <v/>
      </c>
      <c r="L847" s="281" t="str">
        <f t="shared" si="126"/>
        <v/>
      </c>
      <c r="M847" s="281" t="str">
        <f t="shared" si="127"/>
        <v/>
      </c>
      <c r="N847" s="284" t="str">
        <f t="shared" si="128"/>
        <v/>
      </c>
      <c r="O847" t="str">
        <f>IF($A847="","",IFERROR(INDEX(Prices[Category],MATCH($A847,Prices[Key],0)),"Uncategorized"))</f>
        <v/>
      </c>
      <c r="P847" s="285" t="str">
        <f t="shared" si="129"/>
        <v/>
      </c>
      <c r="Q847" s="285" t="str">
        <f t="shared" si="130"/>
        <v/>
      </c>
    </row>
    <row r="848" spans="1:17" ht="15" customHeight="1" x14ac:dyDescent="0.2">
      <c r="A848" s="238" t="str">
        <f>IFERROR(INDEX('All Ticker P&amp;L'!$A$2:$A$1001,MATCH(ROWS($A$2:A848),'All Ticker P&amp;L'!$N$2:$N$1001,0)),"")</f>
        <v/>
      </c>
      <c r="B848" s="238" t="str">
        <f t="shared" si="122"/>
        <v/>
      </c>
      <c r="C848" s="238" t="str">
        <f t="shared" si="123"/>
        <v/>
      </c>
      <c r="D848" s="238" t="str">
        <f t="shared" si="124"/>
        <v/>
      </c>
      <c r="E848" s="259" t="str">
        <f>IF($A848="","",SUMIFS(Txn[Signed Units],Txn[Key],$A848))</f>
        <v/>
      </c>
      <c r="F848" s="281" t="str">
        <f>IF($A848="","",SUMIFS(Transactions!$N:$N,Transactions!$L:$L,$A848,Transactions!$U:$U,1))</f>
        <v/>
      </c>
      <c r="G848" s="282" t="str">
        <f>IF($A848="","",IFERROR(F848/SUMIFS(Transactions!$D:$D,Transactions!$L:$L,$A848,Transactions!$U:$U,1,Transactions!$A:$A,1),0))</f>
        <v/>
      </c>
      <c r="H848" s="281" t="str">
        <f>IF($A848="","",SUMIFS(Transactions!$O:$O,Transactions!$L:$L,$A848,Transactions!$U:$U,1))</f>
        <v/>
      </c>
      <c r="I848" s="282" t="str">
        <f>IF($A848="","",IFERROR(INDEX(Prices[Current Price],MATCH($A848,Prices[Key],0)),0))</f>
        <v/>
      </c>
      <c r="J848" s="283" t="str">
        <f>IF($A848="","",IFERROR(INDEX(Prices[FX to SGD],MATCH($A848,Prices[Key],0)),1))</f>
        <v/>
      </c>
      <c r="K848" s="281" t="str">
        <f t="shared" si="125"/>
        <v/>
      </c>
      <c r="L848" s="281" t="str">
        <f t="shared" si="126"/>
        <v/>
      </c>
      <c r="M848" s="281" t="str">
        <f t="shared" si="127"/>
        <v/>
      </c>
      <c r="N848" s="284" t="str">
        <f t="shared" si="128"/>
        <v/>
      </c>
      <c r="O848" t="str">
        <f>IF($A848="","",IFERROR(INDEX(Prices[Category],MATCH($A848,Prices[Key],0)),"Uncategorized"))</f>
        <v/>
      </c>
      <c r="P848" s="285" t="str">
        <f t="shared" si="129"/>
        <v/>
      </c>
      <c r="Q848" s="285" t="str">
        <f t="shared" si="130"/>
        <v/>
      </c>
    </row>
    <row r="849" spans="1:17" ht="15" customHeight="1" x14ac:dyDescent="0.2">
      <c r="A849" s="238" t="str">
        <f>IFERROR(INDEX('All Ticker P&amp;L'!$A$2:$A$1001,MATCH(ROWS($A$2:A849),'All Ticker P&amp;L'!$N$2:$N$1001,0)),"")</f>
        <v/>
      </c>
      <c r="B849" s="238" t="str">
        <f t="shared" si="122"/>
        <v/>
      </c>
      <c r="C849" s="238" t="str">
        <f t="shared" si="123"/>
        <v/>
      </c>
      <c r="D849" s="238" t="str">
        <f t="shared" si="124"/>
        <v/>
      </c>
      <c r="E849" s="259" t="str">
        <f>IF($A849="","",SUMIFS(Txn[Signed Units],Txn[Key],$A849))</f>
        <v/>
      </c>
      <c r="F849" s="281" t="str">
        <f>IF($A849="","",SUMIFS(Transactions!$N:$N,Transactions!$L:$L,$A849,Transactions!$U:$U,1))</f>
        <v/>
      </c>
      <c r="G849" s="282" t="str">
        <f>IF($A849="","",IFERROR(F849/SUMIFS(Transactions!$D:$D,Transactions!$L:$L,$A849,Transactions!$U:$U,1,Transactions!$A:$A,1),0))</f>
        <v/>
      </c>
      <c r="H849" s="281" t="str">
        <f>IF($A849="","",SUMIFS(Transactions!$O:$O,Transactions!$L:$L,$A849,Transactions!$U:$U,1))</f>
        <v/>
      </c>
      <c r="I849" s="282" t="str">
        <f>IF($A849="","",IFERROR(INDEX(Prices[Current Price],MATCH($A849,Prices[Key],0)),0))</f>
        <v/>
      </c>
      <c r="J849" s="283" t="str">
        <f>IF($A849="","",IFERROR(INDEX(Prices[FX to SGD],MATCH($A849,Prices[Key],0)),1))</f>
        <v/>
      </c>
      <c r="K849" s="281" t="str">
        <f t="shared" si="125"/>
        <v/>
      </c>
      <c r="L849" s="281" t="str">
        <f t="shared" si="126"/>
        <v/>
      </c>
      <c r="M849" s="281" t="str">
        <f t="shared" si="127"/>
        <v/>
      </c>
      <c r="N849" s="284" t="str">
        <f t="shared" si="128"/>
        <v/>
      </c>
      <c r="O849" t="str">
        <f>IF($A849="","",IFERROR(INDEX(Prices[Category],MATCH($A849,Prices[Key],0)),"Uncategorized"))</f>
        <v/>
      </c>
      <c r="P849" s="285" t="str">
        <f t="shared" si="129"/>
        <v/>
      </c>
      <c r="Q849" s="285" t="str">
        <f t="shared" si="130"/>
        <v/>
      </c>
    </row>
    <row r="850" spans="1:17" ht="15" customHeight="1" x14ac:dyDescent="0.2">
      <c r="A850" s="238" t="str">
        <f>IFERROR(INDEX('All Ticker P&amp;L'!$A$2:$A$1001,MATCH(ROWS($A$2:A850),'All Ticker P&amp;L'!$N$2:$N$1001,0)),"")</f>
        <v/>
      </c>
      <c r="B850" s="238" t="str">
        <f t="shared" si="122"/>
        <v/>
      </c>
      <c r="C850" s="238" t="str">
        <f t="shared" si="123"/>
        <v/>
      </c>
      <c r="D850" s="238" t="str">
        <f t="shared" si="124"/>
        <v/>
      </c>
      <c r="E850" s="259" t="str">
        <f>IF($A850="","",SUMIFS(Txn[Signed Units],Txn[Key],$A850))</f>
        <v/>
      </c>
      <c r="F850" s="281" t="str">
        <f>IF($A850="","",SUMIFS(Transactions!$N:$N,Transactions!$L:$L,$A850,Transactions!$U:$U,1))</f>
        <v/>
      </c>
      <c r="G850" s="282" t="str">
        <f>IF($A850="","",IFERROR(F850/SUMIFS(Transactions!$D:$D,Transactions!$L:$L,$A850,Transactions!$U:$U,1,Transactions!$A:$A,1),0))</f>
        <v/>
      </c>
      <c r="H850" s="281" t="str">
        <f>IF($A850="","",SUMIFS(Transactions!$O:$O,Transactions!$L:$L,$A850,Transactions!$U:$U,1))</f>
        <v/>
      </c>
      <c r="I850" s="282" t="str">
        <f>IF($A850="","",IFERROR(INDEX(Prices[Current Price],MATCH($A850,Prices[Key],0)),0))</f>
        <v/>
      </c>
      <c r="J850" s="283" t="str">
        <f>IF($A850="","",IFERROR(INDEX(Prices[FX to SGD],MATCH($A850,Prices[Key],0)),1))</f>
        <v/>
      </c>
      <c r="K850" s="281" t="str">
        <f t="shared" si="125"/>
        <v/>
      </c>
      <c r="L850" s="281" t="str">
        <f t="shared" si="126"/>
        <v/>
      </c>
      <c r="M850" s="281" t="str">
        <f t="shared" si="127"/>
        <v/>
      </c>
      <c r="N850" s="284" t="str">
        <f t="shared" si="128"/>
        <v/>
      </c>
      <c r="O850" t="str">
        <f>IF($A850="","",IFERROR(INDEX(Prices[Category],MATCH($A850,Prices[Key],0)),"Uncategorized"))</f>
        <v/>
      </c>
      <c r="P850" s="285" t="str">
        <f t="shared" si="129"/>
        <v/>
      </c>
      <c r="Q850" s="285" t="str">
        <f t="shared" si="130"/>
        <v/>
      </c>
    </row>
    <row r="851" spans="1:17" ht="15" customHeight="1" x14ac:dyDescent="0.2">
      <c r="A851" s="238" t="str">
        <f>IFERROR(INDEX('All Ticker P&amp;L'!$A$2:$A$1001,MATCH(ROWS($A$2:A851),'All Ticker P&amp;L'!$N$2:$N$1001,0)),"")</f>
        <v/>
      </c>
      <c r="B851" s="238" t="str">
        <f t="shared" si="122"/>
        <v/>
      </c>
      <c r="C851" s="238" t="str">
        <f t="shared" si="123"/>
        <v/>
      </c>
      <c r="D851" s="238" t="str">
        <f t="shared" si="124"/>
        <v/>
      </c>
      <c r="E851" s="259" t="str">
        <f>IF($A851="","",SUMIFS(Txn[Signed Units],Txn[Key],$A851))</f>
        <v/>
      </c>
      <c r="F851" s="281" t="str">
        <f>IF($A851="","",SUMIFS(Transactions!$N:$N,Transactions!$L:$L,$A851,Transactions!$U:$U,1))</f>
        <v/>
      </c>
      <c r="G851" s="282" t="str">
        <f>IF($A851="","",IFERROR(F851/SUMIFS(Transactions!$D:$D,Transactions!$L:$L,$A851,Transactions!$U:$U,1,Transactions!$A:$A,1),0))</f>
        <v/>
      </c>
      <c r="H851" s="281" t="str">
        <f>IF($A851="","",SUMIFS(Transactions!$O:$O,Transactions!$L:$L,$A851,Transactions!$U:$U,1))</f>
        <v/>
      </c>
      <c r="I851" s="282" t="str">
        <f>IF($A851="","",IFERROR(INDEX(Prices[Current Price],MATCH($A851,Prices[Key],0)),0))</f>
        <v/>
      </c>
      <c r="J851" s="283" t="str">
        <f>IF($A851="","",IFERROR(INDEX(Prices[FX to SGD],MATCH($A851,Prices[Key],0)),1))</f>
        <v/>
      </c>
      <c r="K851" s="281" t="str">
        <f t="shared" si="125"/>
        <v/>
      </c>
      <c r="L851" s="281" t="str">
        <f t="shared" si="126"/>
        <v/>
      </c>
      <c r="M851" s="281" t="str">
        <f t="shared" si="127"/>
        <v/>
      </c>
      <c r="N851" s="284" t="str">
        <f t="shared" si="128"/>
        <v/>
      </c>
      <c r="O851" t="str">
        <f>IF($A851="","",IFERROR(INDEX(Prices[Category],MATCH($A851,Prices[Key],0)),"Uncategorized"))</f>
        <v/>
      </c>
      <c r="P851" s="285" t="str">
        <f t="shared" si="129"/>
        <v/>
      </c>
      <c r="Q851" s="285" t="str">
        <f t="shared" si="130"/>
        <v/>
      </c>
    </row>
    <row r="852" spans="1:17" ht="15" customHeight="1" x14ac:dyDescent="0.2">
      <c r="A852" s="238" t="str">
        <f>IFERROR(INDEX('All Ticker P&amp;L'!$A$2:$A$1001,MATCH(ROWS($A$2:A852),'All Ticker P&amp;L'!$N$2:$N$1001,0)),"")</f>
        <v/>
      </c>
      <c r="B852" s="238" t="str">
        <f t="shared" si="122"/>
        <v/>
      </c>
      <c r="C852" s="238" t="str">
        <f t="shared" si="123"/>
        <v/>
      </c>
      <c r="D852" s="238" t="str">
        <f t="shared" si="124"/>
        <v/>
      </c>
      <c r="E852" s="259" t="str">
        <f>IF($A852="","",SUMIFS(Txn[Signed Units],Txn[Key],$A852))</f>
        <v/>
      </c>
      <c r="F852" s="281" t="str">
        <f>IF($A852="","",SUMIFS(Transactions!$N:$N,Transactions!$L:$L,$A852,Transactions!$U:$U,1))</f>
        <v/>
      </c>
      <c r="G852" s="282" t="str">
        <f>IF($A852="","",IFERROR(F852/SUMIFS(Transactions!$D:$D,Transactions!$L:$L,$A852,Transactions!$U:$U,1,Transactions!$A:$A,1),0))</f>
        <v/>
      </c>
      <c r="H852" s="281" t="str">
        <f>IF($A852="","",SUMIFS(Transactions!$O:$O,Transactions!$L:$L,$A852,Transactions!$U:$U,1))</f>
        <v/>
      </c>
      <c r="I852" s="282" t="str">
        <f>IF($A852="","",IFERROR(INDEX(Prices[Current Price],MATCH($A852,Prices[Key],0)),0))</f>
        <v/>
      </c>
      <c r="J852" s="283" t="str">
        <f>IF($A852="","",IFERROR(INDEX(Prices[FX to SGD],MATCH($A852,Prices[Key],0)),1))</f>
        <v/>
      </c>
      <c r="K852" s="281" t="str">
        <f t="shared" si="125"/>
        <v/>
      </c>
      <c r="L852" s="281" t="str">
        <f t="shared" si="126"/>
        <v/>
      </c>
      <c r="M852" s="281" t="str">
        <f t="shared" si="127"/>
        <v/>
      </c>
      <c r="N852" s="284" t="str">
        <f t="shared" si="128"/>
        <v/>
      </c>
      <c r="O852" t="str">
        <f>IF($A852="","",IFERROR(INDEX(Prices[Category],MATCH($A852,Prices[Key],0)),"Uncategorized"))</f>
        <v/>
      </c>
      <c r="P852" s="285" t="str">
        <f t="shared" si="129"/>
        <v/>
      </c>
      <c r="Q852" s="285" t="str">
        <f t="shared" si="130"/>
        <v/>
      </c>
    </row>
    <row r="853" spans="1:17" ht="15" customHeight="1" x14ac:dyDescent="0.2">
      <c r="A853" s="238" t="str">
        <f>IFERROR(INDEX('All Ticker P&amp;L'!$A$2:$A$1001,MATCH(ROWS($A$2:A853),'All Ticker P&amp;L'!$N$2:$N$1001,0)),"")</f>
        <v/>
      </c>
      <c r="B853" s="238" t="str">
        <f t="shared" si="122"/>
        <v/>
      </c>
      <c r="C853" s="238" t="str">
        <f t="shared" si="123"/>
        <v/>
      </c>
      <c r="D853" s="238" t="str">
        <f t="shared" si="124"/>
        <v/>
      </c>
      <c r="E853" s="259" t="str">
        <f>IF($A853="","",SUMIFS(Txn[Signed Units],Txn[Key],$A853))</f>
        <v/>
      </c>
      <c r="F853" s="281" t="str">
        <f>IF($A853="","",SUMIFS(Transactions!$N:$N,Transactions!$L:$L,$A853,Transactions!$U:$U,1))</f>
        <v/>
      </c>
      <c r="G853" s="282" t="str">
        <f>IF($A853="","",IFERROR(F853/SUMIFS(Transactions!$D:$D,Transactions!$L:$L,$A853,Transactions!$U:$U,1,Transactions!$A:$A,1),0))</f>
        <v/>
      </c>
      <c r="H853" s="281" t="str">
        <f>IF($A853="","",SUMIFS(Transactions!$O:$O,Transactions!$L:$L,$A853,Transactions!$U:$U,1))</f>
        <v/>
      </c>
      <c r="I853" s="282" t="str">
        <f>IF($A853="","",IFERROR(INDEX(Prices[Current Price],MATCH($A853,Prices[Key],0)),0))</f>
        <v/>
      </c>
      <c r="J853" s="283" t="str">
        <f>IF($A853="","",IFERROR(INDEX(Prices[FX to SGD],MATCH($A853,Prices[Key],0)),1))</f>
        <v/>
      </c>
      <c r="K853" s="281" t="str">
        <f t="shared" si="125"/>
        <v/>
      </c>
      <c r="L853" s="281" t="str">
        <f t="shared" si="126"/>
        <v/>
      </c>
      <c r="M853" s="281" t="str">
        <f t="shared" si="127"/>
        <v/>
      </c>
      <c r="N853" s="284" t="str">
        <f t="shared" si="128"/>
        <v/>
      </c>
      <c r="O853" t="str">
        <f>IF($A853="","",IFERROR(INDEX(Prices[Category],MATCH($A853,Prices[Key],0)),"Uncategorized"))</f>
        <v/>
      </c>
      <c r="P853" s="285" t="str">
        <f t="shared" si="129"/>
        <v/>
      </c>
      <c r="Q853" s="285" t="str">
        <f t="shared" si="130"/>
        <v/>
      </c>
    </row>
    <row r="854" spans="1:17" ht="15" customHeight="1" x14ac:dyDescent="0.2">
      <c r="A854" s="238" t="str">
        <f>IFERROR(INDEX('All Ticker P&amp;L'!$A$2:$A$1001,MATCH(ROWS($A$2:A854),'All Ticker P&amp;L'!$N$2:$N$1001,0)),"")</f>
        <v/>
      </c>
      <c r="B854" s="238" t="str">
        <f t="shared" si="122"/>
        <v/>
      </c>
      <c r="C854" s="238" t="str">
        <f t="shared" si="123"/>
        <v/>
      </c>
      <c r="D854" s="238" t="str">
        <f t="shared" si="124"/>
        <v/>
      </c>
      <c r="E854" s="259" t="str">
        <f>IF($A854="","",SUMIFS(Txn[Signed Units],Txn[Key],$A854))</f>
        <v/>
      </c>
      <c r="F854" s="281" t="str">
        <f>IF($A854="","",SUMIFS(Transactions!$N:$N,Transactions!$L:$L,$A854,Transactions!$U:$U,1))</f>
        <v/>
      </c>
      <c r="G854" s="282" t="str">
        <f>IF($A854="","",IFERROR(F854/SUMIFS(Transactions!$D:$D,Transactions!$L:$L,$A854,Transactions!$U:$U,1,Transactions!$A:$A,1),0))</f>
        <v/>
      </c>
      <c r="H854" s="281" t="str">
        <f>IF($A854="","",SUMIFS(Transactions!$O:$O,Transactions!$L:$L,$A854,Transactions!$U:$U,1))</f>
        <v/>
      </c>
      <c r="I854" s="282" t="str">
        <f>IF($A854="","",IFERROR(INDEX(Prices[Current Price],MATCH($A854,Prices[Key],0)),0))</f>
        <v/>
      </c>
      <c r="J854" s="283" t="str">
        <f>IF($A854="","",IFERROR(INDEX(Prices[FX to SGD],MATCH($A854,Prices[Key],0)),1))</f>
        <v/>
      </c>
      <c r="K854" s="281" t="str">
        <f t="shared" si="125"/>
        <v/>
      </c>
      <c r="L854" s="281" t="str">
        <f t="shared" si="126"/>
        <v/>
      </c>
      <c r="M854" s="281" t="str">
        <f t="shared" si="127"/>
        <v/>
      </c>
      <c r="N854" s="284" t="str">
        <f t="shared" si="128"/>
        <v/>
      </c>
      <c r="O854" t="str">
        <f>IF($A854="","",IFERROR(INDEX(Prices[Category],MATCH($A854,Prices[Key],0)),"Uncategorized"))</f>
        <v/>
      </c>
      <c r="P854" s="285" t="str">
        <f t="shared" si="129"/>
        <v/>
      </c>
      <c r="Q854" s="285" t="str">
        <f t="shared" si="130"/>
        <v/>
      </c>
    </row>
    <row r="855" spans="1:17" ht="15" customHeight="1" x14ac:dyDescent="0.2">
      <c r="A855" s="238" t="str">
        <f>IFERROR(INDEX('All Ticker P&amp;L'!$A$2:$A$1001,MATCH(ROWS($A$2:A855),'All Ticker P&amp;L'!$N$2:$N$1001,0)),"")</f>
        <v/>
      </c>
      <c r="B855" s="238" t="str">
        <f t="shared" si="122"/>
        <v/>
      </c>
      <c r="C855" s="238" t="str">
        <f t="shared" si="123"/>
        <v/>
      </c>
      <c r="D855" s="238" t="str">
        <f t="shared" si="124"/>
        <v/>
      </c>
      <c r="E855" s="259" t="str">
        <f>IF($A855="","",SUMIFS(Txn[Signed Units],Txn[Key],$A855))</f>
        <v/>
      </c>
      <c r="F855" s="281" t="str">
        <f>IF($A855="","",SUMIFS(Transactions!$N:$N,Transactions!$L:$L,$A855,Transactions!$U:$U,1))</f>
        <v/>
      </c>
      <c r="G855" s="282" t="str">
        <f>IF($A855="","",IFERROR(F855/SUMIFS(Transactions!$D:$D,Transactions!$L:$L,$A855,Transactions!$U:$U,1,Transactions!$A:$A,1),0))</f>
        <v/>
      </c>
      <c r="H855" s="281" t="str">
        <f>IF($A855="","",SUMIFS(Transactions!$O:$O,Transactions!$L:$L,$A855,Transactions!$U:$U,1))</f>
        <v/>
      </c>
      <c r="I855" s="282" t="str">
        <f>IF($A855="","",IFERROR(INDEX(Prices[Current Price],MATCH($A855,Prices[Key],0)),0))</f>
        <v/>
      </c>
      <c r="J855" s="283" t="str">
        <f>IF($A855="","",IFERROR(INDEX(Prices[FX to SGD],MATCH($A855,Prices[Key],0)),1))</f>
        <v/>
      </c>
      <c r="K855" s="281" t="str">
        <f t="shared" si="125"/>
        <v/>
      </c>
      <c r="L855" s="281" t="str">
        <f t="shared" si="126"/>
        <v/>
      </c>
      <c r="M855" s="281" t="str">
        <f t="shared" si="127"/>
        <v/>
      </c>
      <c r="N855" s="284" t="str">
        <f t="shared" si="128"/>
        <v/>
      </c>
      <c r="O855" t="str">
        <f>IF($A855="","",IFERROR(INDEX(Prices[Category],MATCH($A855,Prices[Key],0)),"Uncategorized"))</f>
        <v/>
      </c>
      <c r="P855" s="285" t="str">
        <f t="shared" si="129"/>
        <v/>
      </c>
      <c r="Q855" s="285" t="str">
        <f t="shared" si="130"/>
        <v/>
      </c>
    </row>
    <row r="856" spans="1:17" ht="15" customHeight="1" x14ac:dyDescent="0.2">
      <c r="A856" s="238" t="str">
        <f>IFERROR(INDEX('All Ticker P&amp;L'!$A$2:$A$1001,MATCH(ROWS($A$2:A856),'All Ticker P&amp;L'!$N$2:$N$1001,0)),"")</f>
        <v/>
      </c>
      <c r="B856" s="238" t="str">
        <f t="shared" si="122"/>
        <v/>
      </c>
      <c r="C856" s="238" t="str">
        <f t="shared" si="123"/>
        <v/>
      </c>
      <c r="D856" s="238" t="str">
        <f t="shared" si="124"/>
        <v/>
      </c>
      <c r="E856" s="259" t="str">
        <f>IF($A856="","",SUMIFS(Txn[Signed Units],Txn[Key],$A856))</f>
        <v/>
      </c>
      <c r="F856" s="281" t="str">
        <f>IF($A856="","",SUMIFS(Transactions!$N:$N,Transactions!$L:$L,$A856,Transactions!$U:$U,1))</f>
        <v/>
      </c>
      <c r="G856" s="282" t="str">
        <f>IF($A856="","",IFERROR(F856/SUMIFS(Transactions!$D:$D,Transactions!$L:$L,$A856,Transactions!$U:$U,1,Transactions!$A:$A,1),0))</f>
        <v/>
      </c>
      <c r="H856" s="281" t="str">
        <f>IF($A856="","",SUMIFS(Transactions!$O:$O,Transactions!$L:$L,$A856,Transactions!$U:$U,1))</f>
        <v/>
      </c>
      <c r="I856" s="282" t="str">
        <f>IF($A856="","",IFERROR(INDEX(Prices[Current Price],MATCH($A856,Prices[Key],0)),0))</f>
        <v/>
      </c>
      <c r="J856" s="283" t="str">
        <f>IF($A856="","",IFERROR(INDEX(Prices[FX to SGD],MATCH($A856,Prices[Key],0)),1))</f>
        <v/>
      </c>
      <c r="K856" s="281" t="str">
        <f t="shared" si="125"/>
        <v/>
      </c>
      <c r="L856" s="281" t="str">
        <f t="shared" si="126"/>
        <v/>
      </c>
      <c r="M856" s="281" t="str">
        <f t="shared" si="127"/>
        <v/>
      </c>
      <c r="N856" s="284" t="str">
        <f t="shared" si="128"/>
        <v/>
      </c>
      <c r="O856" t="str">
        <f>IF($A856="","",IFERROR(INDEX(Prices[Category],MATCH($A856,Prices[Key],0)),"Uncategorized"))</f>
        <v/>
      </c>
      <c r="P856" s="285" t="str">
        <f t="shared" si="129"/>
        <v/>
      </c>
      <c r="Q856" s="285" t="str">
        <f t="shared" si="130"/>
        <v/>
      </c>
    </row>
    <row r="857" spans="1:17" ht="15" customHeight="1" x14ac:dyDescent="0.2">
      <c r="A857" s="238" t="str">
        <f>IFERROR(INDEX('All Ticker P&amp;L'!$A$2:$A$1001,MATCH(ROWS($A$2:A857),'All Ticker P&amp;L'!$N$2:$N$1001,0)),"")</f>
        <v/>
      </c>
      <c r="B857" s="238" t="str">
        <f t="shared" si="122"/>
        <v/>
      </c>
      <c r="C857" s="238" t="str">
        <f t="shared" si="123"/>
        <v/>
      </c>
      <c r="D857" s="238" t="str">
        <f t="shared" si="124"/>
        <v/>
      </c>
      <c r="E857" s="259" t="str">
        <f>IF($A857="","",SUMIFS(Txn[Signed Units],Txn[Key],$A857))</f>
        <v/>
      </c>
      <c r="F857" s="281" t="str">
        <f>IF($A857="","",SUMIFS(Transactions!$N:$N,Transactions!$L:$L,$A857,Transactions!$U:$U,1))</f>
        <v/>
      </c>
      <c r="G857" s="282" t="str">
        <f>IF($A857="","",IFERROR(F857/SUMIFS(Transactions!$D:$D,Transactions!$L:$L,$A857,Transactions!$U:$U,1,Transactions!$A:$A,1),0))</f>
        <v/>
      </c>
      <c r="H857" s="281" t="str">
        <f>IF($A857="","",SUMIFS(Transactions!$O:$O,Transactions!$L:$L,$A857,Transactions!$U:$U,1))</f>
        <v/>
      </c>
      <c r="I857" s="282" t="str">
        <f>IF($A857="","",IFERROR(INDEX(Prices[Current Price],MATCH($A857,Prices[Key],0)),0))</f>
        <v/>
      </c>
      <c r="J857" s="283" t="str">
        <f>IF($A857="","",IFERROR(INDEX(Prices[FX to SGD],MATCH($A857,Prices[Key],0)),1))</f>
        <v/>
      </c>
      <c r="K857" s="281" t="str">
        <f t="shared" si="125"/>
        <v/>
      </c>
      <c r="L857" s="281" t="str">
        <f t="shared" si="126"/>
        <v/>
      </c>
      <c r="M857" s="281" t="str">
        <f t="shared" si="127"/>
        <v/>
      </c>
      <c r="N857" s="284" t="str">
        <f t="shared" si="128"/>
        <v/>
      </c>
      <c r="O857" t="str">
        <f>IF($A857="","",IFERROR(INDEX(Prices[Category],MATCH($A857,Prices[Key],0)),"Uncategorized"))</f>
        <v/>
      </c>
      <c r="P857" s="285" t="str">
        <f t="shared" si="129"/>
        <v/>
      </c>
      <c r="Q857" s="285" t="str">
        <f t="shared" si="130"/>
        <v/>
      </c>
    </row>
    <row r="858" spans="1:17" ht="15" customHeight="1" x14ac:dyDescent="0.2">
      <c r="A858" s="238" t="str">
        <f>IFERROR(INDEX('All Ticker P&amp;L'!$A$2:$A$1001,MATCH(ROWS($A$2:A858),'All Ticker P&amp;L'!$N$2:$N$1001,0)),"")</f>
        <v/>
      </c>
      <c r="B858" s="238" t="str">
        <f t="shared" si="122"/>
        <v/>
      </c>
      <c r="C858" s="238" t="str">
        <f t="shared" si="123"/>
        <v/>
      </c>
      <c r="D858" s="238" t="str">
        <f t="shared" si="124"/>
        <v/>
      </c>
      <c r="E858" s="259" t="str">
        <f>IF($A858="","",SUMIFS(Txn[Signed Units],Txn[Key],$A858))</f>
        <v/>
      </c>
      <c r="F858" s="281" t="str">
        <f>IF($A858="","",SUMIFS(Transactions!$N:$N,Transactions!$L:$L,$A858,Transactions!$U:$U,1))</f>
        <v/>
      </c>
      <c r="G858" s="282" t="str">
        <f>IF($A858="","",IFERROR(F858/SUMIFS(Transactions!$D:$D,Transactions!$L:$L,$A858,Transactions!$U:$U,1,Transactions!$A:$A,1),0))</f>
        <v/>
      </c>
      <c r="H858" s="281" t="str">
        <f>IF($A858="","",SUMIFS(Transactions!$O:$O,Transactions!$L:$L,$A858,Transactions!$U:$U,1))</f>
        <v/>
      </c>
      <c r="I858" s="282" t="str">
        <f>IF($A858="","",IFERROR(INDEX(Prices[Current Price],MATCH($A858,Prices[Key],0)),0))</f>
        <v/>
      </c>
      <c r="J858" s="283" t="str">
        <f>IF($A858="","",IFERROR(INDEX(Prices[FX to SGD],MATCH($A858,Prices[Key],0)),1))</f>
        <v/>
      </c>
      <c r="K858" s="281" t="str">
        <f t="shared" si="125"/>
        <v/>
      </c>
      <c r="L858" s="281" t="str">
        <f t="shared" si="126"/>
        <v/>
      </c>
      <c r="M858" s="281" t="str">
        <f t="shared" si="127"/>
        <v/>
      </c>
      <c r="N858" s="284" t="str">
        <f t="shared" si="128"/>
        <v/>
      </c>
      <c r="O858" t="str">
        <f>IF($A858="","",IFERROR(INDEX(Prices[Category],MATCH($A858,Prices[Key],0)),"Uncategorized"))</f>
        <v/>
      </c>
      <c r="P858" s="285" t="str">
        <f t="shared" si="129"/>
        <v/>
      </c>
      <c r="Q858" s="285" t="str">
        <f t="shared" si="130"/>
        <v/>
      </c>
    </row>
    <row r="859" spans="1:17" ht="15" customHeight="1" x14ac:dyDescent="0.2">
      <c r="A859" s="238" t="str">
        <f>IFERROR(INDEX('All Ticker P&amp;L'!$A$2:$A$1001,MATCH(ROWS($A$2:A859),'All Ticker P&amp;L'!$N$2:$N$1001,0)),"")</f>
        <v/>
      </c>
      <c r="B859" s="238" t="str">
        <f t="shared" si="122"/>
        <v/>
      </c>
      <c r="C859" s="238" t="str">
        <f t="shared" si="123"/>
        <v/>
      </c>
      <c r="D859" s="238" t="str">
        <f t="shared" si="124"/>
        <v/>
      </c>
      <c r="E859" s="259" t="str">
        <f>IF($A859="","",SUMIFS(Txn[Signed Units],Txn[Key],$A859))</f>
        <v/>
      </c>
      <c r="F859" s="281" t="str">
        <f>IF($A859="","",SUMIFS(Transactions!$N:$N,Transactions!$L:$L,$A859,Transactions!$U:$U,1))</f>
        <v/>
      </c>
      <c r="G859" s="282" t="str">
        <f>IF($A859="","",IFERROR(F859/SUMIFS(Transactions!$D:$D,Transactions!$L:$L,$A859,Transactions!$U:$U,1,Transactions!$A:$A,1),0))</f>
        <v/>
      </c>
      <c r="H859" s="281" t="str">
        <f>IF($A859="","",SUMIFS(Transactions!$O:$O,Transactions!$L:$L,$A859,Transactions!$U:$U,1))</f>
        <v/>
      </c>
      <c r="I859" s="282" t="str">
        <f>IF($A859="","",IFERROR(INDEX(Prices[Current Price],MATCH($A859,Prices[Key],0)),0))</f>
        <v/>
      </c>
      <c r="J859" s="283" t="str">
        <f>IF($A859="","",IFERROR(INDEX(Prices[FX to SGD],MATCH($A859,Prices[Key],0)),1))</f>
        <v/>
      </c>
      <c r="K859" s="281" t="str">
        <f t="shared" si="125"/>
        <v/>
      </c>
      <c r="L859" s="281" t="str">
        <f t="shared" si="126"/>
        <v/>
      </c>
      <c r="M859" s="281" t="str">
        <f t="shared" si="127"/>
        <v/>
      </c>
      <c r="N859" s="284" t="str">
        <f t="shared" si="128"/>
        <v/>
      </c>
      <c r="O859" t="str">
        <f>IF($A859="","",IFERROR(INDEX(Prices[Category],MATCH($A859,Prices[Key],0)),"Uncategorized"))</f>
        <v/>
      </c>
      <c r="P859" s="285" t="str">
        <f t="shared" si="129"/>
        <v/>
      </c>
      <c r="Q859" s="285" t="str">
        <f t="shared" si="130"/>
        <v/>
      </c>
    </row>
    <row r="860" spans="1:17" ht="15" customHeight="1" x14ac:dyDescent="0.2">
      <c r="A860" s="238" t="str">
        <f>IFERROR(INDEX('All Ticker P&amp;L'!$A$2:$A$1001,MATCH(ROWS($A$2:A860),'All Ticker P&amp;L'!$N$2:$N$1001,0)),"")</f>
        <v/>
      </c>
      <c r="B860" s="238" t="str">
        <f t="shared" si="122"/>
        <v/>
      </c>
      <c r="C860" s="238" t="str">
        <f t="shared" si="123"/>
        <v/>
      </c>
      <c r="D860" s="238" t="str">
        <f t="shared" si="124"/>
        <v/>
      </c>
      <c r="E860" s="259" t="str">
        <f>IF($A860="","",SUMIFS(Txn[Signed Units],Txn[Key],$A860))</f>
        <v/>
      </c>
      <c r="F860" s="281" t="str">
        <f>IF($A860="","",SUMIFS(Transactions!$N:$N,Transactions!$L:$L,$A860,Transactions!$U:$U,1))</f>
        <v/>
      </c>
      <c r="G860" s="282" t="str">
        <f>IF($A860="","",IFERROR(F860/SUMIFS(Transactions!$D:$D,Transactions!$L:$L,$A860,Transactions!$U:$U,1,Transactions!$A:$A,1),0))</f>
        <v/>
      </c>
      <c r="H860" s="281" t="str">
        <f>IF($A860="","",SUMIFS(Transactions!$O:$O,Transactions!$L:$L,$A860,Transactions!$U:$U,1))</f>
        <v/>
      </c>
      <c r="I860" s="282" t="str">
        <f>IF($A860="","",IFERROR(INDEX(Prices[Current Price],MATCH($A860,Prices[Key],0)),0))</f>
        <v/>
      </c>
      <c r="J860" s="283" t="str">
        <f>IF($A860="","",IFERROR(INDEX(Prices[FX to SGD],MATCH($A860,Prices[Key],0)),1))</f>
        <v/>
      </c>
      <c r="K860" s="281" t="str">
        <f t="shared" si="125"/>
        <v/>
      </c>
      <c r="L860" s="281" t="str">
        <f t="shared" si="126"/>
        <v/>
      </c>
      <c r="M860" s="281" t="str">
        <f t="shared" si="127"/>
        <v/>
      </c>
      <c r="N860" s="284" t="str">
        <f t="shared" si="128"/>
        <v/>
      </c>
      <c r="O860" t="str">
        <f>IF($A860="","",IFERROR(INDEX(Prices[Category],MATCH($A860,Prices[Key],0)),"Uncategorized"))</f>
        <v/>
      </c>
      <c r="P860" s="285" t="str">
        <f t="shared" si="129"/>
        <v/>
      </c>
      <c r="Q860" s="285" t="str">
        <f t="shared" si="130"/>
        <v/>
      </c>
    </row>
    <row r="861" spans="1:17" ht="15" customHeight="1" x14ac:dyDescent="0.2">
      <c r="A861" s="238" t="str">
        <f>IFERROR(INDEX('All Ticker P&amp;L'!$A$2:$A$1001,MATCH(ROWS($A$2:A861),'All Ticker P&amp;L'!$N$2:$N$1001,0)),"")</f>
        <v/>
      </c>
      <c r="B861" s="238" t="str">
        <f t="shared" si="122"/>
        <v/>
      </c>
      <c r="C861" s="238" t="str">
        <f t="shared" si="123"/>
        <v/>
      </c>
      <c r="D861" s="238" t="str">
        <f t="shared" si="124"/>
        <v/>
      </c>
      <c r="E861" s="259" t="str">
        <f>IF($A861="","",SUMIFS(Txn[Signed Units],Txn[Key],$A861))</f>
        <v/>
      </c>
      <c r="F861" s="281" t="str">
        <f>IF($A861="","",SUMIFS(Transactions!$N:$N,Transactions!$L:$L,$A861,Transactions!$U:$U,1))</f>
        <v/>
      </c>
      <c r="G861" s="282" t="str">
        <f>IF($A861="","",IFERROR(F861/SUMIFS(Transactions!$D:$D,Transactions!$L:$L,$A861,Transactions!$U:$U,1,Transactions!$A:$A,1),0))</f>
        <v/>
      </c>
      <c r="H861" s="281" t="str">
        <f>IF($A861="","",SUMIFS(Transactions!$O:$O,Transactions!$L:$L,$A861,Transactions!$U:$U,1))</f>
        <v/>
      </c>
      <c r="I861" s="282" t="str">
        <f>IF($A861="","",IFERROR(INDEX(Prices[Current Price],MATCH($A861,Prices[Key],0)),0))</f>
        <v/>
      </c>
      <c r="J861" s="283" t="str">
        <f>IF($A861="","",IFERROR(INDEX(Prices[FX to SGD],MATCH($A861,Prices[Key],0)),1))</f>
        <v/>
      </c>
      <c r="K861" s="281" t="str">
        <f t="shared" si="125"/>
        <v/>
      </c>
      <c r="L861" s="281" t="str">
        <f t="shared" si="126"/>
        <v/>
      </c>
      <c r="M861" s="281" t="str">
        <f t="shared" si="127"/>
        <v/>
      </c>
      <c r="N861" s="284" t="str">
        <f t="shared" si="128"/>
        <v/>
      </c>
      <c r="O861" t="str">
        <f>IF($A861="","",IFERROR(INDEX(Prices[Category],MATCH($A861,Prices[Key],0)),"Uncategorized"))</f>
        <v/>
      </c>
      <c r="P861" s="285" t="str">
        <f t="shared" si="129"/>
        <v/>
      </c>
      <c r="Q861" s="285" t="str">
        <f t="shared" si="130"/>
        <v/>
      </c>
    </row>
    <row r="862" spans="1:17" ht="15" customHeight="1" x14ac:dyDescent="0.2">
      <c r="A862" s="238" t="str">
        <f>IFERROR(INDEX('All Ticker P&amp;L'!$A$2:$A$1001,MATCH(ROWS($A$2:A862),'All Ticker P&amp;L'!$N$2:$N$1001,0)),"")</f>
        <v/>
      </c>
      <c r="B862" s="238" t="str">
        <f t="shared" si="122"/>
        <v/>
      </c>
      <c r="C862" s="238" t="str">
        <f t="shared" si="123"/>
        <v/>
      </c>
      <c r="D862" s="238" t="str">
        <f t="shared" si="124"/>
        <v/>
      </c>
      <c r="E862" s="259" t="str">
        <f>IF($A862="","",SUMIFS(Txn[Signed Units],Txn[Key],$A862))</f>
        <v/>
      </c>
      <c r="F862" s="281" t="str">
        <f>IF($A862="","",SUMIFS(Transactions!$N:$N,Transactions!$L:$L,$A862,Transactions!$U:$U,1))</f>
        <v/>
      </c>
      <c r="G862" s="282" t="str">
        <f>IF($A862="","",IFERROR(F862/SUMIFS(Transactions!$D:$D,Transactions!$L:$L,$A862,Transactions!$U:$U,1,Transactions!$A:$A,1),0))</f>
        <v/>
      </c>
      <c r="H862" s="281" t="str">
        <f>IF($A862="","",SUMIFS(Transactions!$O:$O,Transactions!$L:$L,$A862,Transactions!$U:$U,1))</f>
        <v/>
      </c>
      <c r="I862" s="282" t="str">
        <f>IF($A862="","",IFERROR(INDEX(Prices[Current Price],MATCH($A862,Prices[Key],0)),0))</f>
        <v/>
      </c>
      <c r="J862" s="283" t="str">
        <f>IF($A862="","",IFERROR(INDEX(Prices[FX to SGD],MATCH($A862,Prices[Key],0)),1))</f>
        <v/>
      </c>
      <c r="K862" s="281" t="str">
        <f t="shared" si="125"/>
        <v/>
      </c>
      <c r="L862" s="281" t="str">
        <f t="shared" si="126"/>
        <v/>
      </c>
      <c r="M862" s="281" t="str">
        <f t="shared" si="127"/>
        <v/>
      </c>
      <c r="N862" s="284" t="str">
        <f t="shared" si="128"/>
        <v/>
      </c>
      <c r="O862" t="str">
        <f>IF($A862="","",IFERROR(INDEX(Prices[Category],MATCH($A862,Prices[Key],0)),"Uncategorized"))</f>
        <v/>
      </c>
      <c r="P862" s="285" t="str">
        <f t="shared" si="129"/>
        <v/>
      </c>
      <c r="Q862" s="285" t="str">
        <f t="shared" si="130"/>
        <v/>
      </c>
    </row>
    <row r="863" spans="1:17" ht="15" customHeight="1" x14ac:dyDescent="0.2">
      <c r="A863" s="238" t="str">
        <f>IFERROR(INDEX('All Ticker P&amp;L'!$A$2:$A$1001,MATCH(ROWS($A$2:A863),'All Ticker P&amp;L'!$N$2:$N$1001,0)),"")</f>
        <v/>
      </c>
      <c r="B863" s="238" t="str">
        <f t="shared" si="122"/>
        <v/>
      </c>
      <c r="C863" s="238" t="str">
        <f t="shared" si="123"/>
        <v/>
      </c>
      <c r="D863" s="238" t="str">
        <f t="shared" si="124"/>
        <v/>
      </c>
      <c r="E863" s="259" t="str">
        <f>IF($A863="","",SUMIFS(Txn[Signed Units],Txn[Key],$A863))</f>
        <v/>
      </c>
      <c r="F863" s="281" t="str">
        <f>IF($A863="","",SUMIFS(Transactions!$N:$N,Transactions!$L:$L,$A863,Transactions!$U:$U,1))</f>
        <v/>
      </c>
      <c r="G863" s="282" t="str">
        <f>IF($A863="","",IFERROR(F863/SUMIFS(Transactions!$D:$D,Transactions!$L:$L,$A863,Transactions!$U:$U,1,Transactions!$A:$A,1),0))</f>
        <v/>
      </c>
      <c r="H863" s="281" t="str">
        <f>IF($A863="","",SUMIFS(Transactions!$O:$O,Transactions!$L:$L,$A863,Transactions!$U:$U,1))</f>
        <v/>
      </c>
      <c r="I863" s="282" t="str">
        <f>IF($A863="","",IFERROR(INDEX(Prices[Current Price],MATCH($A863,Prices[Key],0)),0))</f>
        <v/>
      </c>
      <c r="J863" s="283" t="str">
        <f>IF($A863="","",IFERROR(INDEX(Prices[FX to SGD],MATCH($A863,Prices[Key],0)),1))</f>
        <v/>
      </c>
      <c r="K863" s="281" t="str">
        <f t="shared" si="125"/>
        <v/>
      </c>
      <c r="L863" s="281" t="str">
        <f t="shared" si="126"/>
        <v/>
      </c>
      <c r="M863" s="281" t="str">
        <f t="shared" si="127"/>
        <v/>
      </c>
      <c r="N863" s="284" t="str">
        <f t="shared" si="128"/>
        <v/>
      </c>
      <c r="O863" t="str">
        <f>IF($A863="","",IFERROR(INDEX(Prices[Category],MATCH($A863,Prices[Key],0)),"Uncategorized"))</f>
        <v/>
      </c>
      <c r="P863" s="285" t="str">
        <f t="shared" si="129"/>
        <v/>
      </c>
      <c r="Q863" s="285" t="str">
        <f t="shared" si="130"/>
        <v/>
      </c>
    </row>
    <row r="864" spans="1:17" ht="15" customHeight="1" x14ac:dyDescent="0.2">
      <c r="A864" s="238" t="str">
        <f>IFERROR(INDEX('All Ticker P&amp;L'!$A$2:$A$1001,MATCH(ROWS($A$2:A864),'All Ticker P&amp;L'!$N$2:$N$1001,0)),"")</f>
        <v/>
      </c>
      <c r="B864" s="238" t="str">
        <f t="shared" si="122"/>
        <v/>
      </c>
      <c r="C864" s="238" t="str">
        <f t="shared" si="123"/>
        <v/>
      </c>
      <c r="D864" s="238" t="str">
        <f t="shared" si="124"/>
        <v/>
      </c>
      <c r="E864" s="259" t="str">
        <f>IF($A864="","",SUMIFS(Txn[Signed Units],Txn[Key],$A864))</f>
        <v/>
      </c>
      <c r="F864" s="281" t="str">
        <f>IF($A864="","",SUMIFS(Transactions!$N:$N,Transactions!$L:$L,$A864,Transactions!$U:$U,1))</f>
        <v/>
      </c>
      <c r="G864" s="282" t="str">
        <f>IF($A864="","",IFERROR(F864/SUMIFS(Transactions!$D:$D,Transactions!$L:$L,$A864,Transactions!$U:$U,1,Transactions!$A:$A,1),0))</f>
        <v/>
      </c>
      <c r="H864" s="281" t="str">
        <f>IF($A864="","",SUMIFS(Transactions!$O:$O,Transactions!$L:$L,$A864,Transactions!$U:$U,1))</f>
        <v/>
      </c>
      <c r="I864" s="282" t="str">
        <f>IF($A864="","",IFERROR(INDEX(Prices[Current Price],MATCH($A864,Prices[Key],0)),0))</f>
        <v/>
      </c>
      <c r="J864" s="283" t="str">
        <f>IF($A864="","",IFERROR(INDEX(Prices[FX to SGD],MATCH($A864,Prices[Key],0)),1))</f>
        <v/>
      </c>
      <c r="K864" s="281" t="str">
        <f t="shared" si="125"/>
        <v/>
      </c>
      <c r="L864" s="281" t="str">
        <f t="shared" si="126"/>
        <v/>
      </c>
      <c r="M864" s="281" t="str">
        <f t="shared" si="127"/>
        <v/>
      </c>
      <c r="N864" s="284" t="str">
        <f t="shared" si="128"/>
        <v/>
      </c>
      <c r="O864" t="str">
        <f>IF($A864="","",IFERROR(INDEX(Prices[Category],MATCH($A864,Prices[Key],0)),"Uncategorized"))</f>
        <v/>
      </c>
      <c r="P864" s="285" t="str">
        <f t="shared" si="129"/>
        <v/>
      </c>
      <c r="Q864" s="285" t="str">
        <f t="shared" si="130"/>
        <v/>
      </c>
    </row>
    <row r="865" spans="1:17" ht="15" customHeight="1" x14ac:dyDescent="0.2">
      <c r="A865" s="238" t="str">
        <f>IFERROR(INDEX('All Ticker P&amp;L'!$A$2:$A$1001,MATCH(ROWS($A$2:A865),'All Ticker P&amp;L'!$N$2:$N$1001,0)),"")</f>
        <v/>
      </c>
      <c r="B865" s="238" t="str">
        <f t="shared" si="122"/>
        <v/>
      </c>
      <c r="C865" s="238" t="str">
        <f t="shared" si="123"/>
        <v/>
      </c>
      <c r="D865" s="238" t="str">
        <f t="shared" si="124"/>
        <v/>
      </c>
      <c r="E865" s="259" t="str">
        <f>IF($A865="","",SUMIFS(Txn[Signed Units],Txn[Key],$A865))</f>
        <v/>
      </c>
      <c r="F865" s="281" t="str">
        <f>IF($A865="","",SUMIFS(Transactions!$N:$N,Transactions!$L:$L,$A865,Transactions!$U:$U,1))</f>
        <v/>
      </c>
      <c r="G865" s="282" t="str">
        <f>IF($A865="","",IFERROR(F865/SUMIFS(Transactions!$D:$D,Transactions!$L:$L,$A865,Transactions!$U:$U,1,Transactions!$A:$A,1),0))</f>
        <v/>
      </c>
      <c r="H865" s="281" t="str">
        <f>IF($A865="","",SUMIFS(Transactions!$O:$O,Transactions!$L:$L,$A865,Transactions!$U:$U,1))</f>
        <v/>
      </c>
      <c r="I865" s="282" t="str">
        <f>IF($A865="","",IFERROR(INDEX(Prices[Current Price],MATCH($A865,Prices[Key],0)),0))</f>
        <v/>
      </c>
      <c r="J865" s="283" t="str">
        <f>IF($A865="","",IFERROR(INDEX(Prices[FX to SGD],MATCH($A865,Prices[Key],0)),1))</f>
        <v/>
      </c>
      <c r="K865" s="281" t="str">
        <f t="shared" si="125"/>
        <v/>
      </c>
      <c r="L865" s="281" t="str">
        <f t="shared" si="126"/>
        <v/>
      </c>
      <c r="M865" s="281" t="str">
        <f t="shared" si="127"/>
        <v/>
      </c>
      <c r="N865" s="284" t="str">
        <f t="shared" si="128"/>
        <v/>
      </c>
      <c r="O865" t="str">
        <f>IF($A865="","",IFERROR(INDEX(Prices[Category],MATCH($A865,Prices[Key],0)),"Uncategorized"))</f>
        <v/>
      </c>
      <c r="P865" s="285" t="str">
        <f t="shared" si="129"/>
        <v/>
      </c>
      <c r="Q865" s="285" t="str">
        <f t="shared" si="130"/>
        <v/>
      </c>
    </row>
    <row r="866" spans="1:17" ht="15" customHeight="1" x14ac:dyDescent="0.2">
      <c r="A866" s="238" t="str">
        <f>IFERROR(INDEX('All Ticker P&amp;L'!$A$2:$A$1001,MATCH(ROWS($A$2:A866),'All Ticker P&amp;L'!$N$2:$N$1001,0)),"")</f>
        <v/>
      </c>
      <c r="B866" s="238" t="str">
        <f t="shared" si="122"/>
        <v/>
      </c>
      <c r="C866" s="238" t="str">
        <f t="shared" si="123"/>
        <v/>
      </c>
      <c r="D866" s="238" t="str">
        <f t="shared" si="124"/>
        <v/>
      </c>
      <c r="E866" s="259" t="str">
        <f>IF($A866="","",SUMIFS(Txn[Signed Units],Txn[Key],$A866))</f>
        <v/>
      </c>
      <c r="F866" s="281" t="str">
        <f>IF($A866="","",SUMIFS(Transactions!$N:$N,Transactions!$L:$L,$A866,Transactions!$U:$U,1))</f>
        <v/>
      </c>
      <c r="G866" s="282" t="str">
        <f>IF($A866="","",IFERROR(F866/SUMIFS(Transactions!$D:$D,Transactions!$L:$L,$A866,Transactions!$U:$U,1,Transactions!$A:$A,1),0))</f>
        <v/>
      </c>
      <c r="H866" s="281" t="str">
        <f>IF($A866="","",SUMIFS(Transactions!$O:$O,Transactions!$L:$L,$A866,Transactions!$U:$U,1))</f>
        <v/>
      </c>
      <c r="I866" s="282" t="str">
        <f>IF($A866="","",IFERROR(INDEX(Prices[Current Price],MATCH($A866,Prices[Key],0)),0))</f>
        <v/>
      </c>
      <c r="J866" s="283" t="str">
        <f>IF($A866="","",IFERROR(INDEX(Prices[FX to SGD],MATCH($A866,Prices[Key],0)),1))</f>
        <v/>
      </c>
      <c r="K866" s="281" t="str">
        <f t="shared" si="125"/>
        <v/>
      </c>
      <c r="L866" s="281" t="str">
        <f t="shared" si="126"/>
        <v/>
      </c>
      <c r="M866" s="281" t="str">
        <f t="shared" si="127"/>
        <v/>
      </c>
      <c r="N866" s="284" t="str">
        <f t="shared" si="128"/>
        <v/>
      </c>
      <c r="O866" t="str">
        <f>IF($A866="","",IFERROR(INDEX(Prices[Category],MATCH($A866,Prices[Key],0)),"Uncategorized"))</f>
        <v/>
      </c>
      <c r="P866" s="285" t="str">
        <f t="shared" si="129"/>
        <v/>
      </c>
      <c r="Q866" s="285" t="str">
        <f t="shared" si="130"/>
        <v/>
      </c>
    </row>
    <row r="867" spans="1:17" ht="15" customHeight="1" x14ac:dyDescent="0.2">
      <c r="A867" s="238" t="str">
        <f>IFERROR(INDEX('All Ticker P&amp;L'!$A$2:$A$1001,MATCH(ROWS($A$2:A867),'All Ticker P&amp;L'!$N$2:$N$1001,0)),"")</f>
        <v/>
      </c>
      <c r="B867" s="238" t="str">
        <f t="shared" si="122"/>
        <v/>
      </c>
      <c r="C867" s="238" t="str">
        <f t="shared" si="123"/>
        <v/>
      </c>
      <c r="D867" s="238" t="str">
        <f t="shared" si="124"/>
        <v/>
      </c>
      <c r="E867" s="259" t="str">
        <f>IF($A867="","",SUMIFS(Txn[Signed Units],Txn[Key],$A867))</f>
        <v/>
      </c>
      <c r="F867" s="281" t="str">
        <f>IF($A867="","",SUMIFS(Transactions!$N:$N,Transactions!$L:$L,$A867,Transactions!$U:$U,1))</f>
        <v/>
      </c>
      <c r="G867" s="282" t="str">
        <f>IF($A867="","",IFERROR(F867/SUMIFS(Transactions!$D:$D,Transactions!$L:$L,$A867,Transactions!$U:$U,1,Transactions!$A:$A,1),0))</f>
        <v/>
      </c>
      <c r="H867" s="281" t="str">
        <f>IF($A867="","",SUMIFS(Transactions!$O:$O,Transactions!$L:$L,$A867,Transactions!$U:$U,1))</f>
        <v/>
      </c>
      <c r="I867" s="282" t="str">
        <f>IF($A867="","",IFERROR(INDEX(Prices[Current Price],MATCH($A867,Prices[Key],0)),0))</f>
        <v/>
      </c>
      <c r="J867" s="283" t="str">
        <f>IF($A867="","",IFERROR(INDEX(Prices[FX to SGD],MATCH($A867,Prices[Key],0)),1))</f>
        <v/>
      </c>
      <c r="K867" s="281" t="str">
        <f t="shared" si="125"/>
        <v/>
      </c>
      <c r="L867" s="281" t="str">
        <f t="shared" si="126"/>
        <v/>
      </c>
      <c r="M867" s="281" t="str">
        <f t="shared" si="127"/>
        <v/>
      </c>
      <c r="N867" s="284" t="str">
        <f t="shared" si="128"/>
        <v/>
      </c>
      <c r="O867" t="str">
        <f>IF($A867="","",IFERROR(INDEX(Prices[Category],MATCH($A867,Prices[Key],0)),"Uncategorized"))</f>
        <v/>
      </c>
      <c r="P867" s="285" t="str">
        <f t="shared" si="129"/>
        <v/>
      </c>
      <c r="Q867" s="285" t="str">
        <f t="shared" si="130"/>
        <v/>
      </c>
    </row>
    <row r="868" spans="1:17" ht="15" customHeight="1" x14ac:dyDescent="0.2">
      <c r="A868" s="238" t="str">
        <f>IFERROR(INDEX('All Ticker P&amp;L'!$A$2:$A$1001,MATCH(ROWS($A$2:A868),'All Ticker P&amp;L'!$N$2:$N$1001,0)),"")</f>
        <v/>
      </c>
      <c r="B868" s="238" t="str">
        <f t="shared" si="122"/>
        <v/>
      </c>
      <c r="C868" s="238" t="str">
        <f t="shared" si="123"/>
        <v/>
      </c>
      <c r="D868" s="238" t="str">
        <f t="shared" si="124"/>
        <v/>
      </c>
      <c r="E868" s="259" t="str">
        <f>IF($A868="","",SUMIFS(Txn[Signed Units],Txn[Key],$A868))</f>
        <v/>
      </c>
      <c r="F868" s="281" t="str">
        <f>IF($A868="","",SUMIFS(Transactions!$N:$N,Transactions!$L:$L,$A868,Transactions!$U:$U,1))</f>
        <v/>
      </c>
      <c r="G868" s="282" t="str">
        <f>IF($A868="","",IFERROR(F868/SUMIFS(Transactions!$D:$D,Transactions!$L:$L,$A868,Transactions!$U:$U,1,Transactions!$A:$A,1),0))</f>
        <v/>
      </c>
      <c r="H868" s="281" t="str">
        <f>IF($A868="","",SUMIFS(Transactions!$O:$O,Transactions!$L:$L,$A868,Transactions!$U:$U,1))</f>
        <v/>
      </c>
      <c r="I868" s="282" t="str">
        <f>IF($A868="","",IFERROR(INDEX(Prices[Current Price],MATCH($A868,Prices[Key],0)),0))</f>
        <v/>
      </c>
      <c r="J868" s="283" t="str">
        <f>IF($A868="","",IFERROR(INDEX(Prices[FX to SGD],MATCH($A868,Prices[Key],0)),1))</f>
        <v/>
      </c>
      <c r="K868" s="281" t="str">
        <f t="shared" si="125"/>
        <v/>
      </c>
      <c r="L868" s="281" t="str">
        <f t="shared" si="126"/>
        <v/>
      </c>
      <c r="M868" s="281" t="str">
        <f t="shared" si="127"/>
        <v/>
      </c>
      <c r="N868" s="284" t="str">
        <f t="shared" si="128"/>
        <v/>
      </c>
      <c r="O868" t="str">
        <f>IF($A868="","",IFERROR(INDEX(Prices[Category],MATCH($A868,Prices[Key],0)),"Uncategorized"))</f>
        <v/>
      </c>
      <c r="P868" s="285" t="str">
        <f t="shared" si="129"/>
        <v/>
      </c>
      <c r="Q868" s="285" t="str">
        <f t="shared" si="130"/>
        <v/>
      </c>
    </row>
    <row r="869" spans="1:17" ht="15" customHeight="1" x14ac:dyDescent="0.2">
      <c r="A869" s="238" t="str">
        <f>IFERROR(INDEX('All Ticker P&amp;L'!$A$2:$A$1001,MATCH(ROWS($A$2:A869),'All Ticker P&amp;L'!$N$2:$N$1001,0)),"")</f>
        <v/>
      </c>
      <c r="B869" s="238" t="str">
        <f t="shared" si="122"/>
        <v/>
      </c>
      <c r="C869" s="238" t="str">
        <f t="shared" si="123"/>
        <v/>
      </c>
      <c r="D869" s="238" t="str">
        <f t="shared" si="124"/>
        <v/>
      </c>
      <c r="E869" s="259" t="str">
        <f>IF($A869="","",SUMIFS(Txn[Signed Units],Txn[Key],$A869))</f>
        <v/>
      </c>
      <c r="F869" s="281" t="str">
        <f>IF($A869="","",SUMIFS(Transactions!$N:$N,Transactions!$L:$L,$A869,Transactions!$U:$U,1))</f>
        <v/>
      </c>
      <c r="G869" s="282" t="str">
        <f>IF($A869="","",IFERROR(F869/SUMIFS(Transactions!$D:$D,Transactions!$L:$L,$A869,Transactions!$U:$U,1,Transactions!$A:$A,1),0))</f>
        <v/>
      </c>
      <c r="H869" s="281" t="str">
        <f>IF($A869="","",SUMIFS(Transactions!$O:$O,Transactions!$L:$L,$A869,Transactions!$U:$U,1))</f>
        <v/>
      </c>
      <c r="I869" s="282" t="str">
        <f>IF($A869="","",IFERROR(INDEX(Prices[Current Price],MATCH($A869,Prices[Key],0)),0))</f>
        <v/>
      </c>
      <c r="J869" s="283" t="str">
        <f>IF($A869="","",IFERROR(INDEX(Prices[FX to SGD],MATCH($A869,Prices[Key],0)),1))</f>
        <v/>
      </c>
      <c r="K869" s="281" t="str">
        <f t="shared" si="125"/>
        <v/>
      </c>
      <c r="L869" s="281" t="str">
        <f t="shared" si="126"/>
        <v/>
      </c>
      <c r="M869" s="281" t="str">
        <f t="shared" si="127"/>
        <v/>
      </c>
      <c r="N869" s="284" t="str">
        <f t="shared" si="128"/>
        <v/>
      </c>
      <c r="O869" t="str">
        <f>IF($A869="","",IFERROR(INDEX(Prices[Category],MATCH($A869,Prices[Key],0)),"Uncategorized"))</f>
        <v/>
      </c>
      <c r="P869" s="285" t="str">
        <f t="shared" si="129"/>
        <v/>
      </c>
      <c r="Q869" s="285" t="str">
        <f t="shared" si="130"/>
        <v/>
      </c>
    </row>
    <row r="870" spans="1:17" ht="15" customHeight="1" x14ac:dyDescent="0.2">
      <c r="A870" s="238" t="str">
        <f>IFERROR(INDEX('All Ticker P&amp;L'!$A$2:$A$1001,MATCH(ROWS($A$2:A870),'All Ticker P&amp;L'!$N$2:$N$1001,0)),"")</f>
        <v/>
      </c>
      <c r="B870" s="238" t="str">
        <f t="shared" si="122"/>
        <v/>
      </c>
      <c r="C870" s="238" t="str">
        <f t="shared" si="123"/>
        <v/>
      </c>
      <c r="D870" s="238" t="str">
        <f t="shared" si="124"/>
        <v/>
      </c>
      <c r="E870" s="259" t="str">
        <f>IF($A870="","",SUMIFS(Txn[Signed Units],Txn[Key],$A870))</f>
        <v/>
      </c>
      <c r="F870" s="281" t="str">
        <f>IF($A870="","",SUMIFS(Transactions!$N:$N,Transactions!$L:$L,$A870,Transactions!$U:$U,1))</f>
        <v/>
      </c>
      <c r="G870" s="282" t="str">
        <f>IF($A870="","",IFERROR(F870/SUMIFS(Transactions!$D:$D,Transactions!$L:$L,$A870,Transactions!$U:$U,1,Transactions!$A:$A,1),0))</f>
        <v/>
      </c>
      <c r="H870" s="281" t="str">
        <f>IF($A870="","",SUMIFS(Transactions!$O:$O,Transactions!$L:$L,$A870,Transactions!$U:$U,1))</f>
        <v/>
      </c>
      <c r="I870" s="282" t="str">
        <f>IF($A870="","",IFERROR(INDEX(Prices[Current Price],MATCH($A870,Prices[Key],0)),0))</f>
        <v/>
      </c>
      <c r="J870" s="283" t="str">
        <f>IF($A870="","",IFERROR(INDEX(Prices[FX to SGD],MATCH($A870,Prices[Key],0)),1))</f>
        <v/>
      </c>
      <c r="K870" s="281" t="str">
        <f t="shared" si="125"/>
        <v/>
      </c>
      <c r="L870" s="281" t="str">
        <f t="shared" si="126"/>
        <v/>
      </c>
      <c r="M870" s="281" t="str">
        <f t="shared" si="127"/>
        <v/>
      </c>
      <c r="N870" s="284" t="str">
        <f t="shared" si="128"/>
        <v/>
      </c>
      <c r="O870" t="str">
        <f>IF($A870="","",IFERROR(INDEX(Prices[Category],MATCH($A870,Prices[Key],0)),"Uncategorized"))</f>
        <v/>
      </c>
      <c r="P870" s="285" t="str">
        <f t="shared" si="129"/>
        <v/>
      </c>
      <c r="Q870" s="285" t="str">
        <f t="shared" si="130"/>
        <v/>
      </c>
    </row>
    <row r="871" spans="1:17" ht="15" customHeight="1" x14ac:dyDescent="0.2">
      <c r="A871" s="238" t="str">
        <f>IFERROR(INDEX('All Ticker P&amp;L'!$A$2:$A$1001,MATCH(ROWS($A$2:A871),'All Ticker P&amp;L'!$N$2:$N$1001,0)),"")</f>
        <v/>
      </c>
      <c r="B871" s="238" t="str">
        <f t="shared" si="122"/>
        <v/>
      </c>
      <c r="C871" s="238" t="str">
        <f t="shared" si="123"/>
        <v/>
      </c>
      <c r="D871" s="238" t="str">
        <f t="shared" si="124"/>
        <v/>
      </c>
      <c r="E871" s="259" t="str">
        <f>IF($A871="","",SUMIFS(Txn[Signed Units],Txn[Key],$A871))</f>
        <v/>
      </c>
      <c r="F871" s="281" t="str">
        <f>IF($A871="","",SUMIFS(Transactions!$N:$N,Transactions!$L:$L,$A871,Transactions!$U:$U,1))</f>
        <v/>
      </c>
      <c r="G871" s="282" t="str">
        <f>IF($A871="","",IFERROR(F871/SUMIFS(Transactions!$D:$D,Transactions!$L:$L,$A871,Transactions!$U:$U,1,Transactions!$A:$A,1),0))</f>
        <v/>
      </c>
      <c r="H871" s="281" t="str">
        <f>IF($A871="","",SUMIFS(Transactions!$O:$O,Transactions!$L:$L,$A871,Transactions!$U:$U,1))</f>
        <v/>
      </c>
      <c r="I871" s="282" t="str">
        <f>IF($A871="","",IFERROR(INDEX(Prices[Current Price],MATCH($A871,Prices[Key],0)),0))</f>
        <v/>
      </c>
      <c r="J871" s="283" t="str">
        <f>IF($A871="","",IFERROR(INDEX(Prices[FX to SGD],MATCH($A871,Prices[Key],0)),1))</f>
        <v/>
      </c>
      <c r="K871" s="281" t="str">
        <f t="shared" si="125"/>
        <v/>
      </c>
      <c r="L871" s="281" t="str">
        <f t="shared" si="126"/>
        <v/>
      </c>
      <c r="M871" s="281" t="str">
        <f t="shared" si="127"/>
        <v/>
      </c>
      <c r="N871" s="284" t="str">
        <f t="shared" si="128"/>
        <v/>
      </c>
      <c r="O871" t="str">
        <f>IF($A871="","",IFERROR(INDEX(Prices[Category],MATCH($A871,Prices[Key],0)),"Uncategorized"))</f>
        <v/>
      </c>
      <c r="P871" s="285" t="str">
        <f t="shared" si="129"/>
        <v/>
      </c>
      <c r="Q871" s="285" t="str">
        <f t="shared" si="130"/>
        <v/>
      </c>
    </row>
    <row r="872" spans="1:17" ht="15" customHeight="1" x14ac:dyDescent="0.2">
      <c r="A872" s="238" t="str">
        <f>IFERROR(INDEX('All Ticker P&amp;L'!$A$2:$A$1001,MATCH(ROWS($A$2:A872),'All Ticker P&amp;L'!$N$2:$N$1001,0)),"")</f>
        <v/>
      </c>
      <c r="B872" s="238" t="str">
        <f t="shared" si="122"/>
        <v/>
      </c>
      <c r="C872" s="238" t="str">
        <f t="shared" si="123"/>
        <v/>
      </c>
      <c r="D872" s="238" t="str">
        <f t="shared" si="124"/>
        <v/>
      </c>
      <c r="E872" s="259" t="str">
        <f>IF($A872="","",SUMIFS(Txn[Signed Units],Txn[Key],$A872))</f>
        <v/>
      </c>
      <c r="F872" s="281" t="str">
        <f>IF($A872="","",SUMIFS(Transactions!$N:$N,Transactions!$L:$L,$A872,Transactions!$U:$U,1))</f>
        <v/>
      </c>
      <c r="G872" s="282" t="str">
        <f>IF($A872="","",IFERROR(F872/SUMIFS(Transactions!$D:$D,Transactions!$L:$L,$A872,Transactions!$U:$U,1,Transactions!$A:$A,1),0))</f>
        <v/>
      </c>
      <c r="H872" s="281" t="str">
        <f>IF($A872="","",SUMIFS(Transactions!$O:$O,Transactions!$L:$L,$A872,Transactions!$U:$U,1))</f>
        <v/>
      </c>
      <c r="I872" s="282" t="str">
        <f>IF($A872="","",IFERROR(INDEX(Prices[Current Price],MATCH($A872,Prices[Key],0)),0))</f>
        <v/>
      </c>
      <c r="J872" s="283" t="str">
        <f>IF($A872="","",IFERROR(INDEX(Prices[FX to SGD],MATCH($A872,Prices[Key],0)),1))</f>
        <v/>
      </c>
      <c r="K872" s="281" t="str">
        <f t="shared" si="125"/>
        <v/>
      </c>
      <c r="L872" s="281" t="str">
        <f t="shared" si="126"/>
        <v/>
      </c>
      <c r="M872" s="281" t="str">
        <f t="shared" si="127"/>
        <v/>
      </c>
      <c r="N872" s="284" t="str">
        <f t="shared" si="128"/>
        <v/>
      </c>
      <c r="O872" t="str">
        <f>IF($A872="","",IFERROR(INDEX(Prices[Category],MATCH($A872,Prices[Key],0)),"Uncategorized"))</f>
        <v/>
      </c>
      <c r="P872" s="285" t="str">
        <f t="shared" si="129"/>
        <v/>
      </c>
      <c r="Q872" s="285" t="str">
        <f t="shared" si="130"/>
        <v/>
      </c>
    </row>
    <row r="873" spans="1:17" ht="15" customHeight="1" x14ac:dyDescent="0.2">
      <c r="A873" s="238" t="str">
        <f>IFERROR(INDEX('All Ticker P&amp;L'!$A$2:$A$1001,MATCH(ROWS($A$2:A873),'All Ticker P&amp;L'!$N$2:$N$1001,0)),"")</f>
        <v/>
      </c>
      <c r="B873" s="238" t="str">
        <f t="shared" si="122"/>
        <v/>
      </c>
      <c r="C873" s="238" t="str">
        <f t="shared" si="123"/>
        <v/>
      </c>
      <c r="D873" s="238" t="str">
        <f t="shared" si="124"/>
        <v/>
      </c>
      <c r="E873" s="259" t="str">
        <f>IF($A873="","",SUMIFS(Txn[Signed Units],Txn[Key],$A873))</f>
        <v/>
      </c>
      <c r="F873" s="281" t="str">
        <f>IF($A873="","",SUMIFS(Transactions!$N:$N,Transactions!$L:$L,$A873,Transactions!$U:$U,1))</f>
        <v/>
      </c>
      <c r="G873" s="282" t="str">
        <f>IF($A873="","",IFERROR(F873/SUMIFS(Transactions!$D:$D,Transactions!$L:$L,$A873,Transactions!$U:$U,1,Transactions!$A:$A,1),0))</f>
        <v/>
      </c>
      <c r="H873" s="281" t="str">
        <f>IF($A873="","",SUMIFS(Transactions!$O:$O,Transactions!$L:$L,$A873,Transactions!$U:$U,1))</f>
        <v/>
      </c>
      <c r="I873" s="282" t="str">
        <f>IF($A873="","",IFERROR(INDEX(Prices[Current Price],MATCH($A873,Prices[Key],0)),0))</f>
        <v/>
      </c>
      <c r="J873" s="283" t="str">
        <f>IF($A873="","",IFERROR(INDEX(Prices[FX to SGD],MATCH($A873,Prices[Key],0)),1))</f>
        <v/>
      </c>
      <c r="K873" s="281" t="str">
        <f t="shared" si="125"/>
        <v/>
      </c>
      <c r="L873" s="281" t="str">
        <f t="shared" si="126"/>
        <v/>
      </c>
      <c r="M873" s="281" t="str">
        <f t="shared" si="127"/>
        <v/>
      </c>
      <c r="N873" s="284" t="str">
        <f t="shared" si="128"/>
        <v/>
      </c>
      <c r="O873" t="str">
        <f>IF($A873="","",IFERROR(INDEX(Prices[Category],MATCH($A873,Prices[Key],0)),"Uncategorized"))</f>
        <v/>
      </c>
      <c r="P873" s="285" t="str">
        <f t="shared" si="129"/>
        <v/>
      </c>
      <c r="Q873" s="285" t="str">
        <f t="shared" si="130"/>
        <v/>
      </c>
    </row>
    <row r="874" spans="1:17" ht="15" customHeight="1" x14ac:dyDescent="0.2">
      <c r="A874" s="238" t="str">
        <f>IFERROR(INDEX('All Ticker P&amp;L'!$A$2:$A$1001,MATCH(ROWS($A$2:A874),'All Ticker P&amp;L'!$N$2:$N$1001,0)),"")</f>
        <v/>
      </c>
      <c r="B874" s="238" t="str">
        <f t="shared" si="122"/>
        <v/>
      </c>
      <c r="C874" s="238" t="str">
        <f t="shared" si="123"/>
        <v/>
      </c>
      <c r="D874" s="238" t="str">
        <f t="shared" si="124"/>
        <v/>
      </c>
      <c r="E874" s="259" t="str">
        <f>IF($A874="","",SUMIFS(Txn[Signed Units],Txn[Key],$A874))</f>
        <v/>
      </c>
      <c r="F874" s="281" t="str">
        <f>IF($A874="","",SUMIFS(Transactions!$N:$N,Transactions!$L:$L,$A874,Transactions!$U:$U,1))</f>
        <v/>
      </c>
      <c r="G874" s="282" t="str">
        <f>IF($A874="","",IFERROR(F874/SUMIFS(Transactions!$D:$D,Transactions!$L:$L,$A874,Transactions!$U:$U,1,Transactions!$A:$A,1),0))</f>
        <v/>
      </c>
      <c r="H874" s="281" t="str">
        <f>IF($A874="","",SUMIFS(Transactions!$O:$O,Transactions!$L:$L,$A874,Transactions!$U:$U,1))</f>
        <v/>
      </c>
      <c r="I874" s="282" t="str">
        <f>IF($A874="","",IFERROR(INDEX(Prices[Current Price],MATCH($A874,Prices[Key],0)),0))</f>
        <v/>
      </c>
      <c r="J874" s="283" t="str">
        <f>IF($A874="","",IFERROR(INDEX(Prices[FX to SGD],MATCH($A874,Prices[Key],0)),1))</f>
        <v/>
      </c>
      <c r="K874" s="281" t="str">
        <f t="shared" si="125"/>
        <v/>
      </c>
      <c r="L874" s="281" t="str">
        <f t="shared" si="126"/>
        <v/>
      </c>
      <c r="M874" s="281" t="str">
        <f t="shared" si="127"/>
        <v/>
      </c>
      <c r="N874" s="284" t="str">
        <f t="shared" si="128"/>
        <v/>
      </c>
      <c r="O874" t="str">
        <f>IF($A874="","",IFERROR(INDEX(Prices[Category],MATCH($A874,Prices[Key],0)),"Uncategorized"))</f>
        <v/>
      </c>
      <c r="P874" s="285" t="str">
        <f t="shared" si="129"/>
        <v/>
      </c>
      <c r="Q874" s="285" t="str">
        <f t="shared" si="130"/>
        <v/>
      </c>
    </row>
    <row r="875" spans="1:17" ht="15" customHeight="1" x14ac:dyDescent="0.2">
      <c r="A875" s="238" t="str">
        <f>IFERROR(INDEX('All Ticker P&amp;L'!$A$2:$A$1001,MATCH(ROWS($A$2:A875),'All Ticker P&amp;L'!$N$2:$N$1001,0)),"")</f>
        <v/>
      </c>
      <c r="B875" s="238" t="str">
        <f t="shared" si="122"/>
        <v/>
      </c>
      <c r="C875" s="238" t="str">
        <f t="shared" si="123"/>
        <v/>
      </c>
      <c r="D875" s="238" t="str">
        <f t="shared" si="124"/>
        <v/>
      </c>
      <c r="E875" s="259" t="str">
        <f>IF($A875="","",SUMIFS(Txn[Signed Units],Txn[Key],$A875))</f>
        <v/>
      </c>
      <c r="F875" s="281" t="str">
        <f>IF($A875="","",SUMIFS(Transactions!$N:$N,Transactions!$L:$L,$A875,Transactions!$U:$U,1))</f>
        <v/>
      </c>
      <c r="G875" s="282" t="str">
        <f>IF($A875="","",IFERROR(F875/SUMIFS(Transactions!$D:$D,Transactions!$L:$L,$A875,Transactions!$U:$U,1,Transactions!$A:$A,1),0))</f>
        <v/>
      </c>
      <c r="H875" s="281" t="str">
        <f>IF($A875="","",SUMIFS(Transactions!$O:$O,Transactions!$L:$L,$A875,Transactions!$U:$U,1))</f>
        <v/>
      </c>
      <c r="I875" s="282" t="str">
        <f>IF($A875="","",IFERROR(INDEX(Prices[Current Price],MATCH($A875,Prices[Key],0)),0))</f>
        <v/>
      </c>
      <c r="J875" s="283" t="str">
        <f>IF($A875="","",IFERROR(INDEX(Prices[FX to SGD],MATCH($A875,Prices[Key],0)),1))</f>
        <v/>
      </c>
      <c r="K875" s="281" t="str">
        <f t="shared" si="125"/>
        <v/>
      </c>
      <c r="L875" s="281" t="str">
        <f t="shared" si="126"/>
        <v/>
      </c>
      <c r="M875" s="281" t="str">
        <f t="shared" si="127"/>
        <v/>
      </c>
      <c r="N875" s="284" t="str">
        <f t="shared" si="128"/>
        <v/>
      </c>
      <c r="O875" t="str">
        <f>IF($A875="","",IFERROR(INDEX(Prices[Category],MATCH($A875,Prices[Key],0)),"Uncategorized"))</f>
        <v/>
      </c>
      <c r="P875" s="285" t="str">
        <f t="shared" si="129"/>
        <v/>
      </c>
      <c r="Q875" s="285" t="str">
        <f t="shared" si="130"/>
        <v/>
      </c>
    </row>
    <row r="876" spans="1:17" ht="15" customHeight="1" x14ac:dyDescent="0.2">
      <c r="A876" s="238" t="str">
        <f>IFERROR(INDEX('All Ticker P&amp;L'!$A$2:$A$1001,MATCH(ROWS($A$2:A876),'All Ticker P&amp;L'!$N$2:$N$1001,0)),"")</f>
        <v/>
      </c>
      <c r="B876" s="238" t="str">
        <f t="shared" si="122"/>
        <v/>
      </c>
      <c r="C876" s="238" t="str">
        <f t="shared" si="123"/>
        <v/>
      </c>
      <c r="D876" s="238" t="str">
        <f t="shared" si="124"/>
        <v/>
      </c>
      <c r="E876" s="259" t="str">
        <f>IF($A876="","",SUMIFS(Txn[Signed Units],Txn[Key],$A876))</f>
        <v/>
      </c>
      <c r="F876" s="281" t="str">
        <f>IF($A876="","",SUMIFS(Transactions!$N:$N,Transactions!$L:$L,$A876,Transactions!$U:$U,1))</f>
        <v/>
      </c>
      <c r="G876" s="282" t="str">
        <f>IF($A876="","",IFERROR(F876/SUMIFS(Transactions!$D:$D,Transactions!$L:$L,$A876,Transactions!$U:$U,1,Transactions!$A:$A,1),0))</f>
        <v/>
      </c>
      <c r="H876" s="281" t="str">
        <f>IF($A876="","",SUMIFS(Transactions!$O:$O,Transactions!$L:$L,$A876,Transactions!$U:$U,1))</f>
        <v/>
      </c>
      <c r="I876" s="282" t="str">
        <f>IF($A876="","",IFERROR(INDEX(Prices[Current Price],MATCH($A876,Prices[Key],0)),0))</f>
        <v/>
      </c>
      <c r="J876" s="283" t="str">
        <f>IF($A876="","",IFERROR(INDEX(Prices[FX to SGD],MATCH($A876,Prices[Key],0)),1))</f>
        <v/>
      </c>
      <c r="K876" s="281" t="str">
        <f t="shared" si="125"/>
        <v/>
      </c>
      <c r="L876" s="281" t="str">
        <f t="shared" si="126"/>
        <v/>
      </c>
      <c r="M876" s="281" t="str">
        <f t="shared" si="127"/>
        <v/>
      </c>
      <c r="N876" s="284" t="str">
        <f t="shared" si="128"/>
        <v/>
      </c>
      <c r="O876" t="str">
        <f>IF($A876="","",IFERROR(INDEX(Prices[Category],MATCH($A876,Prices[Key],0)),"Uncategorized"))</f>
        <v/>
      </c>
      <c r="P876" s="285" t="str">
        <f t="shared" si="129"/>
        <v/>
      </c>
      <c r="Q876" s="285" t="str">
        <f t="shared" si="130"/>
        <v/>
      </c>
    </row>
    <row r="877" spans="1:17" ht="15" customHeight="1" x14ac:dyDescent="0.2">
      <c r="A877" s="238" t="str">
        <f>IFERROR(INDEX('All Ticker P&amp;L'!$A$2:$A$1001,MATCH(ROWS($A$2:A877),'All Ticker P&amp;L'!$N$2:$N$1001,0)),"")</f>
        <v/>
      </c>
      <c r="B877" s="238" t="str">
        <f t="shared" si="122"/>
        <v/>
      </c>
      <c r="C877" s="238" t="str">
        <f t="shared" si="123"/>
        <v/>
      </c>
      <c r="D877" s="238" t="str">
        <f t="shared" si="124"/>
        <v/>
      </c>
      <c r="E877" s="259" t="str">
        <f>IF($A877="","",SUMIFS(Txn[Signed Units],Txn[Key],$A877))</f>
        <v/>
      </c>
      <c r="F877" s="281" t="str">
        <f>IF($A877="","",SUMIFS(Transactions!$N:$N,Transactions!$L:$L,$A877,Transactions!$U:$U,1))</f>
        <v/>
      </c>
      <c r="G877" s="282" t="str">
        <f>IF($A877="","",IFERROR(F877/SUMIFS(Transactions!$D:$D,Transactions!$L:$L,$A877,Transactions!$U:$U,1,Transactions!$A:$A,1),0))</f>
        <v/>
      </c>
      <c r="H877" s="281" t="str">
        <f>IF($A877="","",SUMIFS(Transactions!$O:$O,Transactions!$L:$L,$A877,Transactions!$U:$U,1))</f>
        <v/>
      </c>
      <c r="I877" s="282" t="str">
        <f>IF($A877="","",IFERROR(INDEX(Prices[Current Price],MATCH($A877,Prices[Key],0)),0))</f>
        <v/>
      </c>
      <c r="J877" s="283" t="str">
        <f>IF($A877="","",IFERROR(INDEX(Prices[FX to SGD],MATCH($A877,Prices[Key],0)),1))</f>
        <v/>
      </c>
      <c r="K877" s="281" t="str">
        <f t="shared" si="125"/>
        <v/>
      </c>
      <c r="L877" s="281" t="str">
        <f t="shared" si="126"/>
        <v/>
      </c>
      <c r="M877" s="281" t="str">
        <f t="shared" si="127"/>
        <v/>
      </c>
      <c r="N877" s="284" t="str">
        <f t="shared" si="128"/>
        <v/>
      </c>
      <c r="O877" t="str">
        <f>IF($A877="","",IFERROR(INDEX(Prices[Category],MATCH($A877,Prices[Key],0)),"Uncategorized"))</f>
        <v/>
      </c>
      <c r="P877" s="285" t="str">
        <f t="shared" si="129"/>
        <v/>
      </c>
      <c r="Q877" s="285" t="str">
        <f t="shared" si="130"/>
        <v/>
      </c>
    </row>
    <row r="878" spans="1:17" ht="15" customHeight="1" x14ac:dyDescent="0.2">
      <c r="A878" s="238" t="str">
        <f>IFERROR(INDEX('All Ticker P&amp;L'!$A$2:$A$1001,MATCH(ROWS($A$2:A878),'All Ticker P&amp;L'!$N$2:$N$1001,0)),"")</f>
        <v/>
      </c>
      <c r="B878" s="238" t="str">
        <f t="shared" si="122"/>
        <v/>
      </c>
      <c r="C878" s="238" t="str">
        <f t="shared" si="123"/>
        <v/>
      </c>
      <c r="D878" s="238" t="str">
        <f t="shared" si="124"/>
        <v/>
      </c>
      <c r="E878" s="259" t="str">
        <f>IF($A878="","",SUMIFS(Txn[Signed Units],Txn[Key],$A878))</f>
        <v/>
      </c>
      <c r="F878" s="281" t="str">
        <f>IF($A878="","",SUMIFS(Transactions!$N:$N,Transactions!$L:$L,$A878,Transactions!$U:$U,1))</f>
        <v/>
      </c>
      <c r="G878" s="282" t="str">
        <f>IF($A878="","",IFERROR(F878/SUMIFS(Transactions!$D:$D,Transactions!$L:$L,$A878,Transactions!$U:$U,1,Transactions!$A:$A,1),0))</f>
        <v/>
      </c>
      <c r="H878" s="281" t="str">
        <f>IF($A878="","",SUMIFS(Transactions!$O:$O,Transactions!$L:$L,$A878,Transactions!$U:$U,1))</f>
        <v/>
      </c>
      <c r="I878" s="282" t="str">
        <f>IF($A878="","",IFERROR(INDEX(Prices[Current Price],MATCH($A878,Prices[Key],0)),0))</f>
        <v/>
      </c>
      <c r="J878" s="283" t="str">
        <f>IF($A878="","",IFERROR(INDEX(Prices[FX to SGD],MATCH($A878,Prices[Key],0)),1))</f>
        <v/>
      </c>
      <c r="K878" s="281" t="str">
        <f t="shared" si="125"/>
        <v/>
      </c>
      <c r="L878" s="281" t="str">
        <f t="shared" si="126"/>
        <v/>
      </c>
      <c r="M878" s="281" t="str">
        <f t="shared" si="127"/>
        <v/>
      </c>
      <c r="N878" s="284" t="str">
        <f t="shared" si="128"/>
        <v/>
      </c>
      <c r="O878" t="str">
        <f>IF($A878="","",IFERROR(INDEX(Prices[Category],MATCH($A878,Prices[Key],0)),"Uncategorized"))</f>
        <v/>
      </c>
      <c r="P878" s="285" t="str">
        <f t="shared" si="129"/>
        <v/>
      </c>
      <c r="Q878" s="285" t="str">
        <f t="shared" si="130"/>
        <v/>
      </c>
    </row>
    <row r="879" spans="1:17" ht="15" customHeight="1" x14ac:dyDescent="0.2">
      <c r="A879" s="238" t="str">
        <f>IFERROR(INDEX('All Ticker P&amp;L'!$A$2:$A$1001,MATCH(ROWS($A$2:A879),'All Ticker P&amp;L'!$N$2:$N$1001,0)),"")</f>
        <v/>
      </c>
      <c r="B879" s="238" t="str">
        <f t="shared" si="122"/>
        <v/>
      </c>
      <c r="C879" s="238" t="str">
        <f t="shared" si="123"/>
        <v/>
      </c>
      <c r="D879" s="238" t="str">
        <f t="shared" si="124"/>
        <v/>
      </c>
      <c r="E879" s="259" t="str">
        <f>IF($A879="","",SUMIFS(Txn[Signed Units],Txn[Key],$A879))</f>
        <v/>
      </c>
      <c r="F879" s="281" t="str">
        <f>IF($A879="","",SUMIFS(Transactions!$N:$N,Transactions!$L:$L,$A879,Transactions!$U:$U,1))</f>
        <v/>
      </c>
      <c r="G879" s="282" t="str">
        <f>IF($A879="","",IFERROR(F879/SUMIFS(Transactions!$D:$D,Transactions!$L:$L,$A879,Transactions!$U:$U,1,Transactions!$A:$A,1),0))</f>
        <v/>
      </c>
      <c r="H879" s="281" t="str">
        <f>IF($A879="","",SUMIFS(Transactions!$O:$O,Transactions!$L:$L,$A879,Transactions!$U:$U,1))</f>
        <v/>
      </c>
      <c r="I879" s="282" t="str">
        <f>IF($A879="","",IFERROR(INDEX(Prices[Current Price],MATCH($A879,Prices[Key],0)),0))</f>
        <v/>
      </c>
      <c r="J879" s="283" t="str">
        <f>IF($A879="","",IFERROR(INDEX(Prices[FX to SGD],MATCH($A879,Prices[Key],0)),1))</f>
        <v/>
      </c>
      <c r="K879" s="281" t="str">
        <f t="shared" si="125"/>
        <v/>
      </c>
      <c r="L879" s="281" t="str">
        <f t="shared" si="126"/>
        <v/>
      </c>
      <c r="M879" s="281" t="str">
        <f t="shared" si="127"/>
        <v/>
      </c>
      <c r="N879" s="284" t="str">
        <f t="shared" si="128"/>
        <v/>
      </c>
      <c r="O879" t="str">
        <f>IF($A879="","",IFERROR(INDEX(Prices[Category],MATCH($A879,Prices[Key],0)),"Uncategorized"))</f>
        <v/>
      </c>
      <c r="P879" s="285" t="str">
        <f t="shared" si="129"/>
        <v/>
      </c>
      <c r="Q879" s="285" t="str">
        <f t="shared" si="130"/>
        <v/>
      </c>
    </row>
    <row r="880" spans="1:17" ht="15" customHeight="1" x14ac:dyDescent="0.2">
      <c r="A880" s="238" t="str">
        <f>IFERROR(INDEX('All Ticker P&amp;L'!$A$2:$A$1001,MATCH(ROWS($A$2:A880),'All Ticker P&amp;L'!$N$2:$N$1001,0)),"")</f>
        <v/>
      </c>
      <c r="B880" s="238" t="str">
        <f t="shared" si="122"/>
        <v/>
      </c>
      <c r="C880" s="238" t="str">
        <f t="shared" si="123"/>
        <v/>
      </c>
      <c r="D880" s="238" t="str">
        <f t="shared" si="124"/>
        <v/>
      </c>
      <c r="E880" s="259" t="str">
        <f>IF($A880="","",SUMIFS(Txn[Signed Units],Txn[Key],$A880))</f>
        <v/>
      </c>
      <c r="F880" s="281" t="str">
        <f>IF($A880="","",SUMIFS(Transactions!$N:$N,Transactions!$L:$L,$A880,Transactions!$U:$U,1))</f>
        <v/>
      </c>
      <c r="G880" s="282" t="str">
        <f>IF($A880="","",IFERROR(F880/SUMIFS(Transactions!$D:$D,Transactions!$L:$L,$A880,Transactions!$U:$U,1,Transactions!$A:$A,1),0))</f>
        <v/>
      </c>
      <c r="H880" s="281" t="str">
        <f>IF($A880="","",SUMIFS(Transactions!$O:$O,Transactions!$L:$L,$A880,Transactions!$U:$U,1))</f>
        <v/>
      </c>
      <c r="I880" s="282" t="str">
        <f>IF($A880="","",IFERROR(INDEX(Prices[Current Price],MATCH($A880,Prices[Key],0)),0))</f>
        <v/>
      </c>
      <c r="J880" s="283" t="str">
        <f>IF($A880="","",IFERROR(INDEX(Prices[FX to SGD],MATCH($A880,Prices[Key],0)),1))</f>
        <v/>
      </c>
      <c r="K880" s="281" t="str">
        <f t="shared" si="125"/>
        <v/>
      </c>
      <c r="L880" s="281" t="str">
        <f t="shared" si="126"/>
        <v/>
      </c>
      <c r="M880" s="281" t="str">
        <f t="shared" si="127"/>
        <v/>
      </c>
      <c r="N880" s="284" t="str">
        <f t="shared" si="128"/>
        <v/>
      </c>
      <c r="O880" t="str">
        <f>IF($A880="","",IFERROR(INDEX(Prices[Category],MATCH($A880,Prices[Key],0)),"Uncategorized"))</f>
        <v/>
      </c>
      <c r="P880" s="285" t="str">
        <f t="shared" si="129"/>
        <v/>
      </c>
      <c r="Q880" s="285" t="str">
        <f t="shared" si="130"/>
        <v/>
      </c>
    </row>
    <row r="881" spans="1:17" ht="15" customHeight="1" x14ac:dyDescent="0.2">
      <c r="A881" s="238" t="str">
        <f>IFERROR(INDEX('All Ticker P&amp;L'!$A$2:$A$1001,MATCH(ROWS($A$2:A881),'All Ticker P&amp;L'!$N$2:$N$1001,0)),"")</f>
        <v/>
      </c>
      <c r="B881" s="238" t="str">
        <f t="shared" si="122"/>
        <v/>
      </c>
      <c r="C881" s="238" t="str">
        <f t="shared" si="123"/>
        <v/>
      </c>
      <c r="D881" s="238" t="str">
        <f t="shared" si="124"/>
        <v/>
      </c>
      <c r="E881" s="259" t="str">
        <f>IF($A881="","",SUMIFS(Txn[Signed Units],Txn[Key],$A881))</f>
        <v/>
      </c>
      <c r="F881" s="281" t="str">
        <f>IF($A881="","",SUMIFS(Transactions!$N:$N,Transactions!$L:$L,$A881,Transactions!$U:$U,1))</f>
        <v/>
      </c>
      <c r="G881" s="282" t="str">
        <f>IF($A881="","",IFERROR(F881/SUMIFS(Transactions!$D:$D,Transactions!$L:$L,$A881,Transactions!$U:$U,1,Transactions!$A:$A,1),0))</f>
        <v/>
      </c>
      <c r="H881" s="281" t="str">
        <f>IF($A881="","",SUMIFS(Transactions!$O:$O,Transactions!$L:$L,$A881,Transactions!$U:$U,1))</f>
        <v/>
      </c>
      <c r="I881" s="282" t="str">
        <f>IF($A881="","",IFERROR(INDEX(Prices[Current Price],MATCH($A881,Prices[Key],0)),0))</f>
        <v/>
      </c>
      <c r="J881" s="283" t="str">
        <f>IF($A881="","",IFERROR(INDEX(Prices[FX to SGD],MATCH($A881,Prices[Key],0)),1))</f>
        <v/>
      </c>
      <c r="K881" s="281" t="str">
        <f t="shared" si="125"/>
        <v/>
      </c>
      <c r="L881" s="281" t="str">
        <f t="shared" si="126"/>
        <v/>
      </c>
      <c r="M881" s="281" t="str">
        <f t="shared" si="127"/>
        <v/>
      </c>
      <c r="N881" s="284" t="str">
        <f t="shared" si="128"/>
        <v/>
      </c>
      <c r="O881" t="str">
        <f>IF($A881="","",IFERROR(INDEX(Prices[Category],MATCH($A881,Prices[Key],0)),"Uncategorized"))</f>
        <v/>
      </c>
      <c r="P881" s="285" t="str">
        <f t="shared" si="129"/>
        <v/>
      </c>
      <c r="Q881" s="285" t="str">
        <f t="shared" si="130"/>
        <v/>
      </c>
    </row>
    <row r="882" spans="1:17" ht="15" customHeight="1" x14ac:dyDescent="0.2">
      <c r="A882" s="238" t="str">
        <f>IFERROR(INDEX('All Ticker P&amp;L'!$A$2:$A$1001,MATCH(ROWS($A$2:A882),'All Ticker P&amp;L'!$N$2:$N$1001,0)),"")</f>
        <v/>
      </c>
      <c r="B882" s="238" t="str">
        <f t="shared" si="122"/>
        <v/>
      </c>
      <c r="C882" s="238" t="str">
        <f t="shared" si="123"/>
        <v/>
      </c>
      <c r="D882" s="238" t="str">
        <f t="shared" si="124"/>
        <v/>
      </c>
      <c r="E882" s="259" t="str">
        <f>IF($A882="","",SUMIFS(Txn[Signed Units],Txn[Key],$A882))</f>
        <v/>
      </c>
      <c r="F882" s="281" t="str">
        <f>IF($A882="","",SUMIFS(Transactions!$N:$N,Transactions!$L:$L,$A882,Transactions!$U:$U,1))</f>
        <v/>
      </c>
      <c r="G882" s="282" t="str">
        <f>IF($A882="","",IFERROR(F882/SUMIFS(Transactions!$D:$D,Transactions!$L:$L,$A882,Transactions!$U:$U,1,Transactions!$A:$A,1),0))</f>
        <v/>
      </c>
      <c r="H882" s="281" t="str">
        <f>IF($A882="","",SUMIFS(Transactions!$O:$O,Transactions!$L:$L,$A882,Transactions!$U:$U,1))</f>
        <v/>
      </c>
      <c r="I882" s="282" t="str">
        <f>IF($A882="","",IFERROR(INDEX(Prices[Current Price],MATCH($A882,Prices[Key],0)),0))</f>
        <v/>
      </c>
      <c r="J882" s="283" t="str">
        <f>IF($A882="","",IFERROR(INDEX(Prices[FX to SGD],MATCH($A882,Prices[Key],0)),1))</f>
        <v/>
      </c>
      <c r="K882" s="281" t="str">
        <f t="shared" si="125"/>
        <v/>
      </c>
      <c r="L882" s="281" t="str">
        <f t="shared" si="126"/>
        <v/>
      </c>
      <c r="M882" s="281" t="str">
        <f t="shared" si="127"/>
        <v/>
      </c>
      <c r="N882" s="284" t="str">
        <f t="shared" si="128"/>
        <v/>
      </c>
      <c r="O882" t="str">
        <f>IF($A882="","",IFERROR(INDEX(Prices[Category],MATCH($A882,Prices[Key],0)),"Uncategorized"))</f>
        <v/>
      </c>
      <c r="P882" s="285" t="str">
        <f t="shared" si="129"/>
        <v/>
      </c>
      <c r="Q882" s="285" t="str">
        <f t="shared" si="130"/>
        <v/>
      </c>
    </row>
    <row r="883" spans="1:17" ht="15" customHeight="1" x14ac:dyDescent="0.2">
      <c r="A883" s="238" t="str">
        <f>IFERROR(INDEX('All Ticker P&amp;L'!$A$2:$A$1001,MATCH(ROWS($A$2:A883),'All Ticker P&amp;L'!$N$2:$N$1001,0)),"")</f>
        <v/>
      </c>
      <c r="B883" s="238" t="str">
        <f t="shared" si="122"/>
        <v/>
      </c>
      <c r="C883" s="238" t="str">
        <f t="shared" si="123"/>
        <v/>
      </c>
      <c r="D883" s="238" t="str">
        <f t="shared" si="124"/>
        <v/>
      </c>
      <c r="E883" s="259" t="str">
        <f>IF($A883="","",SUMIFS(Txn[Signed Units],Txn[Key],$A883))</f>
        <v/>
      </c>
      <c r="F883" s="281" t="str">
        <f>IF($A883="","",SUMIFS(Transactions!$N:$N,Transactions!$L:$L,$A883,Transactions!$U:$U,1))</f>
        <v/>
      </c>
      <c r="G883" s="282" t="str">
        <f>IF($A883="","",IFERROR(F883/SUMIFS(Transactions!$D:$D,Transactions!$L:$L,$A883,Transactions!$U:$U,1,Transactions!$A:$A,1),0))</f>
        <v/>
      </c>
      <c r="H883" s="281" t="str">
        <f>IF($A883="","",SUMIFS(Transactions!$O:$O,Transactions!$L:$L,$A883,Transactions!$U:$U,1))</f>
        <v/>
      </c>
      <c r="I883" s="282" t="str">
        <f>IF($A883="","",IFERROR(INDEX(Prices[Current Price],MATCH($A883,Prices[Key],0)),0))</f>
        <v/>
      </c>
      <c r="J883" s="283" t="str">
        <f>IF($A883="","",IFERROR(INDEX(Prices[FX to SGD],MATCH($A883,Prices[Key],0)),1))</f>
        <v/>
      </c>
      <c r="K883" s="281" t="str">
        <f t="shared" si="125"/>
        <v/>
      </c>
      <c r="L883" s="281" t="str">
        <f t="shared" si="126"/>
        <v/>
      </c>
      <c r="M883" s="281" t="str">
        <f t="shared" si="127"/>
        <v/>
      </c>
      <c r="N883" s="284" t="str">
        <f t="shared" si="128"/>
        <v/>
      </c>
      <c r="O883" t="str">
        <f>IF($A883="","",IFERROR(INDEX(Prices[Category],MATCH($A883,Prices[Key],0)),"Uncategorized"))</f>
        <v/>
      </c>
      <c r="P883" s="285" t="str">
        <f t="shared" si="129"/>
        <v/>
      </c>
      <c r="Q883" s="285" t="str">
        <f t="shared" si="130"/>
        <v/>
      </c>
    </row>
    <row r="884" spans="1:17" ht="15" customHeight="1" x14ac:dyDescent="0.2">
      <c r="A884" s="238" t="str">
        <f>IFERROR(INDEX('All Ticker P&amp;L'!$A$2:$A$1001,MATCH(ROWS($A$2:A884),'All Ticker P&amp;L'!$N$2:$N$1001,0)),"")</f>
        <v/>
      </c>
      <c r="B884" s="238" t="str">
        <f t="shared" si="122"/>
        <v/>
      </c>
      <c r="C884" s="238" t="str">
        <f t="shared" si="123"/>
        <v/>
      </c>
      <c r="D884" s="238" t="str">
        <f t="shared" si="124"/>
        <v/>
      </c>
      <c r="E884" s="259" t="str">
        <f>IF($A884="","",SUMIFS(Txn[Signed Units],Txn[Key],$A884))</f>
        <v/>
      </c>
      <c r="F884" s="281" t="str">
        <f>IF($A884="","",SUMIFS(Transactions!$N:$N,Transactions!$L:$L,$A884,Transactions!$U:$U,1))</f>
        <v/>
      </c>
      <c r="G884" s="282" t="str">
        <f>IF($A884="","",IFERROR(F884/SUMIFS(Transactions!$D:$D,Transactions!$L:$L,$A884,Transactions!$U:$U,1,Transactions!$A:$A,1),0))</f>
        <v/>
      </c>
      <c r="H884" s="281" t="str">
        <f>IF($A884="","",SUMIFS(Transactions!$O:$O,Transactions!$L:$L,$A884,Transactions!$U:$U,1))</f>
        <v/>
      </c>
      <c r="I884" s="282" t="str">
        <f>IF($A884="","",IFERROR(INDEX(Prices[Current Price],MATCH($A884,Prices[Key],0)),0))</f>
        <v/>
      </c>
      <c r="J884" s="283" t="str">
        <f>IF($A884="","",IFERROR(INDEX(Prices[FX to SGD],MATCH($A884,Prices[Key],0)),1))</f>
        <v/>
      </c>
      <c r="K884" s="281" t="str">
        <f t="shared" si="125"/>
        <v/>
      </c>
      <c r="L884" s="281" t="str">
        <f t="shared" si="126"/>
        <v/>
      </c>
      <c r="M884" s="281" t="str">
        <f t="shared" si="127"/>
        <v/>
      </c>
      <c r="N884" s="284" t="str">
        <f t="shared" si="128"/>
        <v/>
      </c>
      <c r="O884" t="str">
        <f>IF($A884="","",IFERROR(INDEX(Prices[Category],MATCH($A884,Prices[Key],0)),"Uncategorized"))</f>
        <v/>
      </c>
      <c r="P884" s="285" t="str">
        <f t="shared" si="129"/>
        <v/>
      </c>
      <c r="Q884" s="285" t="str">
        <f t="shared" si="130"/>
        <v/>
      </c>
    </row>
    <row r="885" spans="1:17" ht="15" customHeight="1" x14ac:dyDescent="0.2">
      <c r="A885" s="238" t="str">
        <f>IFERROR(INDEX('All Ticker P&amp;L'!$A$2:$A$1001,MATCH(ROWS($A$2:A885),'All Ticker P&amp;L'!$N$2:$N$1001,0)),"")</f>
        <v/>
      </c>
      <c r="B885" s="238" t="str">
        <f t="shared" si="122"/>
        <v/>
      </c>
      <c r="C885" s="238" t="str">
        <f t="shared" si="123"/>
        <v/>
      </c>
      <c r="D885" s="238" t="str">
        <f t="shared" si="124"/>
        <v/>
      </c>
      <c r="E885" s="259" t="str">
        <f>IF($A885="","",SUMIFS(Txn[Signed Units],Txn[Key],$A885))</f>
        <v/>
      </c>
      <c r="F885" s="281" t="str">
        <f>IF($A885="","",SUMIFS(Transactions!$N:$N,Transactions!$L:$L,$A885,Transactions!$U:$U,1))</f>
        <v/>
      </c>
      <c r="G885" s="282" t="str">
        <f>IF($A885="","",IFERROR(F885/SUMIFS(Transactions!$D:$D,Transactions!$L:$L,$A885,Transactions!$U:$U,1,Transactions!$A:$A,1),0))</f>
        <v/>
      </c>
      <c r="H885" s="281" t="str">
        <f>IF($A885="","",SUMIFS(Transactions!$O:$O,Transactions!$L:$L,$A885,Transactions!$U:$U,1))</f>
        <v/>
      </c>
      <c r="I885" s="282" t="str">
        <f>IF($A885="","",IFERROR(INDEX(Prices[Current Price],MATCH($A885,Prices[Key],0)),0))</f>
        <v/>
      </c>
      <c r="J885" s="283" t="str">
        <f>IF($A885="","",IFERROR(INDEX(Prices[FX to SGD],MATCH($A885,Prices[Key],0)),1))</f>
        <v/>
      </c>
      <c r="K885" s="281" t="str">
        <f t="shared" si="125"/>
        <v/>
      </c>
      <c r="L885" s="281" t="str">
        <f t="shared" si="126"/>
        <v/>
      </c>
      <c r="M885" s="281" t="str">
        <f t="shared" si="127"/>
        <v/>
      </c>
      <c r="N885" s="284" t="str">
        <f t="shared" si="128"/>
        <v/>
      </c>
      <c r="O885" t="str">
        <f>IF($A885="","",IFERROR(INDEX(Prices[Category],MATCH($A885,Prices[Key],0)),"Uncategorized"))</f>
        <v/>
      </c>
      <c r="P885" s="285" t="str">
        <f t="shared" si="129"/>
        <v/>
      </c>
      <c r="Q885" s="285" t="str">
        <f t="shared" si="130"/>
        <v/>
      </c>
    </row>
    <row r="886" spans="1:17" ht="15" customHeight="1" x14ac:dyDescent="0.2">
      <c r="A886" s="238" t="str">
        <f>IFERROR(INDEX('All Ticker P&amp;L'!$A$2:$A$1001,MATCH(ROWS($A$2:A886),'All Ticker P&amp;L'!$N$2:$N$1001,0)),"")</f>
        <v/>
      </c>
      <c r="B886" s="238" t="str">
        <f t="shared" si="122"/>
        <v/>
      </c>
      <c r="C886" s="238" t="str">
        <f t="shared" si="123"/>
        <v/>
      </c>
      <c r="D886" s="238" t="str">
        <f t="shared" si="124"/>
        <v/>
      </c>
      <c r="E886" s="259" t="str">
        <f>IF($A886="","",SUMIFS(Txn[Signed Units],Txn[Key],$A886))</f>
        <v/>
      </c>
      <c r="F886" s="281" t="str">
        <f>IF($A886="","",SUMIFS(Transactions!$N:$N,Transactions!$L:$L,$A886,Transactions!$U:$U,1))</f>
        <v/>
      </c>
      <c r="G886" s="282" t="str">
        <f>IF($A886="","",IFERROR(F886/SUMIFS(Transactions!$D:$D,Transactions!$L:$L,$A886,Transactions!$U:$U,1,Transactions!$A:$A,1),0))</f>
        <v/>
      </c>
      <c r="H886" s="281" t="str">
        <f>IF($A886="","",SUMIFS(Transactions!$O:$O,Transactions!$L:$L,$A886,Transactions!$U:$U,1))</f>
        <v/>
      </c>
      <c r="I886" s="282" t="str">
        <f>IF($A886="","",IFERROR(INDEX(Prices[Current Price],MATCH($A886,Prices[Key],0)),0))</f>
        <v/>
      </c>
      <c r="J886" s="283" t="str">
        <f>IF($A886="","",IFERROR(INDEX(Prices[FX to SGD],MATCH($A886,Prices[Key],0)),1))</f>
        <v/>
      </c>
      <c r="K886" s="281" t="str">
        <f t="shared" si="125"/>
        <v/>
      </c>
      <c r="L886" s="281" t="str">
        <f t="shared" si="126"/>
        <v/>
      </c>
      <c r="M886" s="281" t="str">
        <f t="shared" si="127"/>
        <v/>
      </c>
      <c r="N886" s="284" t="str">
        <f t="shared" si="128"/>
        <v/>
      </c>
      <c r="O886" t="str">
        <f>IF($A886="","",IFERROR(INDEX(Prices[Category],MATCH($A886,Prices[Key],0)),"Uncategorized"))</f>
        <v/>
      </c>
      <c r="P886" s="285" t="str">
        <f t="shared" si="129"/>
        <v/>
      </c>
      <c r="Q886" s="285" t="str">
        <f t="shared" si="130"/>
        <v/>
      </c>
    </row>
    <row r="887" spans="1:17" ht="15" customHeight="1" x14ac:dyDescent="0.2">
      <c r="A887" s="238" t="str">
        <f>IFERROR(INDEX('All Ticker P&amp;L'!$A$2:$A$1001,MATCH(ROWS($A$2:A887),'All Ticker P&amp;L'!$N$2:$N$1001,0)),"")</f>
        <v/>
      </c>
      <c r="B887" s="238" t="str">
        <f t="shared" si="122"/>
        <v/>
      </c>
      <c r="C887" s="238" t="str">
        <f t="shared" si="123"/>
        <v/>
      </c>
      <c r="D887" s="238" t="str">
        <f t="shared" si="124"/>
        <v/>
      </c>
      <c r="E887" s="259" t="str">
        <f>IF($A887="","",SUMIFS(Txn[Signed Units],Txn[Key],$A887))</f>
        <v/>
      </c>
      <c r="F887" s="281" t="str">
        <f>IF($A887="","",SUMIFS(Transactions!$N:$N,Transactions!$L:$L,$A887,Transactions!$U:$U,1))</f>
        <v/>
      </c>
      <c r="G887" s="282" t="str">
        <f>IF($A887="","",IFERROR(F887/SUMIFS(Transactions!$D:$D,Transactions!$L:$L,$A887,Transactions!$U:$U,1,Transactions!$A:$A,1),0))</f>
        <v/>
      </c>
      <c r="H887" s="281" t="str">
        <f>IF($A887="","",SUMIFS(Transactions!$O:$O,Transactions!$L:$L,$A887,Transactions!$U:$U,1))</f>
        <v/>
      </c>
      <c r="I887" s="282" t="str">
        <f>IF($A887="","",IFERROR(INDEX(Prices[Current Price],MATCH($A887,Prices[Key],0)),0))</f>
        <v/>
      </c>
      <c r="J887" s="283" t="str">
        <f>IF($A887="","",IFERROR(INDEX(Prices[FX to SGD],MATCH($A887,Prices[Key],0)),1))</f>
        <v/>
      </c>
      <c r="K887" s="281" t="str">
        <f t="shared" si="125"/>
        <v/>
      </c>
      <c r="L887" s="281" t="str">
        <f t="shared" si="126"/>
        <v/>
      </c>
      <c r="M887" s="281" t="str">
        <f t="shared" si="127"/>
        <v/>
      </c>
      <c r="N887" s="284" t="str">
        <f t="shared" si="128"/>
        <v/>
      </c>
      <c r="O887" t="str">
        <f>IF($A887="","",IFERROR(INDEX(Prices[Category],MATCH($A887,Prices[Key],0)),"Uncategorized"))</f>
        <v/>
      </c>
      <c r="P887" s="285" t="str">
        <f t="shared" si="129"/>
        <v/>
      </c>
      <c r="Q887" s="285" t="str">
        <f t="shared" si="130"/>
        <v/>
      </c>
    </row>
    <row r="888" spans="1:17" ht="15" customHeight="1" x14ac:dyDescent="0.2">
      <c r="A888" s="238" t="str">
        <f>IFERROR(INDEX('All Ticker P&amp;L'!$A$2:$A$1001,MATCH(ROWS($A$2:A888),'All Ticker P&amp;L'!$N$2:$N$1001,0)),"")</f>
        <v/>
      </c>
      <c r="B888" s="238" t="str">
        <f t="shared" si="122"/>
        <v/>
      </c>
      <c r="C888" s="238" t="str">
        <f t="shared" si="123"/>
        <v/>
      </c>
      <c r="D888" s="238" t="str">
        <f t="shared" si="124"/>
        <v/>
      </c>
      <c r="E888" s="259" t="str">
        <f>IF($A888="","",SUMIFS(Txn[Signed Units],Txn[Key],$A888))</f>
        <v/>
      </c>
      <c r="F888" s="281" t="str">
        <f>IF($A888="","",SUMIFS(Transactions!$N:$N,Transactions!$L:$L,$A888,Transactions!$U:$U,1))</f>
        <v/>
      </c>
      <c r="G888" s="282" t="str">
        <f>IF($A888="","",IFERROR(F888/SUMIFS(Transactions!$D:$D,Transactions!$L:$L,$A888,Transactions!$U:$U,1,Transactions!$A:$A,1),0))</f>
        <v/>
      </c>
      <c r="H888" s="281" t="str">
        <f>IF($A888="","",SUMIFS(Transactions!$O:$O,Transactions!$L:$L,$A888,Transactions!$U:$U,1))</f>
        <v/>
      </c>
      <c r="I888" s="282" t="str">
        <f>IF($A888="","",IFERROR(INDEX(Prices[Current Price],MATCH($A888,Prices[Key],0)),0))</f>
        <v/>
      </c>
      <c r="J888" s="283" t="str">
        <f>IF($A888="","",IFERROR(INDEX(Prices[FX to SGD],MATCH($A888,Prices[Key],0)),1))</f>
        <v/>
      </c>
      <c r="K888" s="281" t="str">
        <f t="shared" si="125"/>
        <v/>
      </c>
      <c r="L888" s="281" t="str">
        <f t="shared" si="126"/>
        <v/>
      </c>
      <c r="M888" s="281" t="str">
        <f t="shared" si="127"/>
        <v/>
      </c>
      <c r="N888" s="284" t="str">
        <f t="shared" si="128"/>
        <v/>
      </c>
      <c r="O888" t="str">
        <f>IF($A888="","",IFERROR(INDEX(Prices[Category],MATCH($A888,Prices[Key],0)),"Uncategorized"))</f>
        <v/>
      </c>
      <c r="P888" s="285" t="str">
        <f t="shared" si="129"/>
        <v/>
      </c>
      <c r="Q888" s="285" t="str">
        <f t="shared" si="130"/>
        <v/>
      </c>
    </row>
    <row r="889" spans="1:17" ht="15" customHeight="1" x14ac:dyDescent="0.2">
      <c r="A889" s="238" t="str">
        <f>IFERROR(INDEX('All Ticker P&amp;L'!$A$2:$A$1001,MATCH(ROWS($A$2:A889),'All Ticker P&amp;L'!$N$2:$N$1001,0)),"")</f>
        <v/>
      </c>
      <c r="B889" s="238" t="str">
        <f t="shared" si="122"/>
        <v/>
      </c>
      <c r="C889" s="238" t="str">
        <f t="shared" si="123"/>
        <v/>
      </c>
      <c r="D889" s="238" t="str">
        <f t="shared" si="124"/>
        <v/>
      </c>
      <c r="E889" s="259" t="str">
        <f>IF($A889="","",SUMIFS(Txn[Signed Units],Txn[Key],$A889))</f>
        <v/>
      </c>
      <c r="F889" s="281" t="str">
        <f>IF($A889="","",SUMIFS(Transactions!$N:$N,Transactions!$L:$L,$A889,Transactions!$U:$U,1))</f>
        <v/>
      </c>
      <c r="G889" s="282" t="str">
        <f>IF($A889="","",IFERROR(F889/SUMIFS(Transactions!$D:$D,Transactions!$L:$L,$A889,Transactions!$U:$U,1,Transactions!$A:$A,1),0))</f>
        <v/>
      </c>
      <c r="H889" s="281" t="str">
        <f>IF($A889="","",SUMIFS(Transactions!$O:$O,Transactions!$L:$L,$A889,Transactions!$U:$U,1))</f>
        <v/>
      </c>
      <c r="I889" s="282" t="str">
        <f>IF($A889="","",IFERROR(INDEX(Prices[Current Price],MATCH($A889,Prices[Key],0)),0))</f>
        <v/>
      </c>
      <c r="J889" s="283" t="str">
        <f>IF($A889="","",IFERROR(INDEX(Prices[FX to SGD],MATCH($A889,Prices[Key],0)),1))</f>
        <v/>
      </c>
      <c r="K889" s="281" t="str">
        <f t="shared" si="125"/>
        <v/>
      </c>
      <c r="L889" s="281" t="str">
        <f t="shared" si="126"/>
        <v/>
      </c>
      <c r="M889" s="281" t="str">
        <f t="shared" si="127"/>
        <v/>
      </c>
      <c r="N889" s="284" t="str">
        <f t="shared" si="128"/>
        <v/>
      </c>
      <c r="O889" t="str">
        <f>IF($A889="","",IFERROR(INDEX(Prices[Category],MATCH($A889,Prices[Key],0)),"Uncategorized"))</f>
        <v/>
      </c>
      <c r="P889" s="285" t="str">
        <f t="shared" si="129"/>
        <v/>
      </c>
      <c r="Q889" s="285" t="str">
        <f t="shared" si="130"/>
        <v/>
      </c>
    </row>
    <row r="890" spans="1:17" ht="15" customHeight="1" x14ac:dyDescent="0.2">
      <c r="A890" s="238" t="str">
        <f>IFERROR(INDEX('All Ticker P&amp;L'!$A$2:$A$1001,MATCH(ROWS($A$2:A890),'All Ticker P&amp;L'!$N$2:$N$1001,0)),"")</f>
        <v/>
      </c>
      <c r="B890" s="238" t="str">
        <f t="shared" si="122"/>
        <v/>
      </c>
      <c r="C890" s="238" t="str">
        <f t="shared" si="123"/>
        <v/>
      </c>
      <c r="D890" s="238" t="str">
        <f t="shared" si="124"/>
        <v/>
      </c>
      <c r="E890" s="259" t="str">
        <f>IF($A890="","",SUMIFS(Txn[Signed Units],Txn[Key],$A890))</f>
        <v/>
      </c>
      <c r="F890" s="281" t="str">
        <f>IF($A890="","",SUMIFS(Transactions!$N:$N,Transactions!$L:$L,$A890,Transactions!$U:$U,1))</f>
        <v/>
      </c>
      <c r="G890" s="282" t="str">
        <f>IF($A890="","",IFERROR(F890/SUMIFS(Transactions!$D:$D,Transactions!$L:$L,$A890,Transactions!$U:$U,1,Transactions!$A:$A,1),0))</f>
        <v/>
      </c>
      <c r="H890" s="281" t="str">
        <f>IF($A890="","",SUMIFS(Transactions!$O:$O,Transactions!$L:$L,$A890,Transactions!$U:$U,1))</f>
        <v/>
      </c>
      <c r="I890" s="282" t="str">
        <f>IF($A890="","",IFERROR(INDEX(Prices[Current Price],MATCH($A890,Prices[Key],0)),0))</f>
        <v/>
      </c>
      <c r="J890" s="283" t="str">
        <f>IF($A890="","",IFERROR(INDEX(Prices[FX to SGD],MATCH($A890,Prices[Key],0)),1))</f>
        <v/>
      </c>
      <c r="K890" s="281" t="str">
        <f t="shared" si="125"/>
        <v/>
      </c>
      <c r="L890" s="281" t="str">
        <f t="shared" si="126"/>
        <v/>
      </c>
      <c r="M890" s="281" t="str">
        <f t="shared" si="127"/>
        <v/>
      </c>
      <c r="N890" s="284" t="str">
        <f t="shared" si="128"/>
        <v/>
      </c>
      <c r="O890" t="str">
        <f>IF($A890="","",IFERROR(INDEX(Prices[Category],MATCH($A890,Prices[Key],0)),"Uncategorized"))</f>
        <v/>
      </c>
      <c r="P890" s="285" t="str">
        <f t="shared" si="129"/>
        <v/>
      </c>
      <c r="Q890" s="285" t="str">
        <f t="shared" si="130"/>
        <v/>
      </c>
    </row>
    <row r="891" spans="1:17" ht="15" customHeight="1" x14ac:dyDescent="0.2">
      <c r="A891" s="238" t="str">
        <f>IFERROR(INDEX('All Ticker P&amp;L'!$A$2:$A$1001,MATCH(ROWS($A$2:A891),'All Ticker P&amp;L'!$N$2:$N$1001,0)),"")</f>
        <v/>
      </c>
      <c r="B891" s="238" t="str">
        <f t="shared" si="122"/>
        <v/>
      </c>
      <c r="C891" s="238" t="str">
        <f t="shared" si="123"/>
        <v/>
      </c>
      <c r="D891" s="238" t="str">
        <f t="shared" si="124"/>
        <v/>
      </c>
      <c r="E891" s="259" t="str">
        <f>IF($A891="","",SUMIFS(Txn[Signed Units],Txn[Key],$A891))</f>
        <v/>
      </c>
      <c r="F891" s="281" t="str">
        <f>IF($A891="","",SUMIFS(Transactions!$N:$N,Transactions!$L:$L,$A891,Transactions!$U:$U,1))</f>
        <v/>
      </c>
      <c r="G891" s="282" t="str">
        <f>IF($A891="","",IFERROR(F891/SUMIFS(Transactions!$D:$D,Transactions!$L:$L,$A891,Transactions!$U:$U,1,Transactions!$A:$A,1),0))</f>
        <v/>
      </c>
      <c r="H891" s="281" t="str">
        <f>IF($A891="","",SUMIFS(Transactions!$O:$O,Transactions!$L:$L,$A891,Transactions!$U:$U,1))</f>
        <v/>
      </c>
      <c r="I891" s="282" t="str">
        <f>IF($A891="","",IFERROR(INDEX(Prices[Current Price],MATCH($A891,Prices[Key],0)),0))</f>
        <v/>
      </c>
      <c r="J891" s="283" t="str">
        <f>IF($A891="","",IFERROR(INDEX(Prices[FX to SGD],MATCH($A891,Prices[Key],0)),1))</f>
        <v/>
      </c>
      <c r="K891" s="281" t="str">
        <f t="shared" si="125"/>
        <v/>
      </c>
      <c r="L891" s="281" t="str">
        <f t="shared" si="126"/>
        <v/>
      </c>
      <c r="M891" s="281" t="str">
        <f t="shared" si="127"/>
        <v/>
      </c>
      <c r="N891" s="284" t="str">
        <f t="shared" si="128"/>
        <v/>
      </c>
      <c r="O891" t="str">
        <f>IF($A891="","",IFERROR(INDEX(Prices[Category],MATCH($A891,Prices[Key],0)),"Uncategorized"))</f>
        <v/>
      </c>
      <c r="P891" s="285" t="str">
        <f t="shared" si="129"/>
        <v/>
      </c>
      <c r="Q891" s="285" t="str">
        <f t="shared" si="130"/>
        <v/>
      </c>
    </row>
    <row r="892" spans="1:17" ht="15" customHeight="1" x14ac:dyDescent="0.2">
      <c r="A892" s="238" t="str">
        <f>IFERROR(INDEX('All Ticker P&amp;L'!$A$2:$A$1001,MATCH(ROWS($A$2:A892),'All Ticker P&amp;L'!$N$2:$N$1001,0)),"")</f>
        <v/>
      </c>
      <c r="B892" s="238" t="str">
        <f t="shared" si="122"/>
        <v/>
      </c>
      <c r="C892" s="238" t="str">
        <f t="shared" si="123"/>
        <v/>
      </c>
      <c r="D892" s="238" t="str">
        <f t="shared" si="124"/>
        <v/>
      </c>
      <c r="E892" s="259" t="str">
        <f>IF($A892="","",SUMIFS(Txn[Signed Units],Txn[Key],$A892))</f>
        <v/>
      </c>
      <c r="F892" s="281" t="str">
        <f>IF($A892="","",SUMIFS(Transactions!$N:$N,Transactions!$L:$L,$A892,Transactions!$U:$U,1))</f>
        <v/>
      </c>
      <c r="G892" s="282" t="str">
        <f>IF($A892="","",IFERROR(F892/SUMIFS(Transactions!$D:$D,Transactions!$L:$L,$A892,Transactions!$U:$U,1,Transactions!$A:$A,1),0))</f>
        <v/>
      </c>
      <c r="H892" s="281" t="str">
        <f>IF($A892="","",SUMIFS(Transactions!$O:$O,Transactions!$L:$L,$A892,Transactions!$U:$U,1))</f>
        <v/>
      </c>
      <c r="I892" s="282" t="str">
        <f>IF($A892="","",IFERROR(INDEX(Prices[Current Price],MATCH($A892,Prices[Key],0)),0))</f>
        <v/>
      </c>
      <c r="J892" s="283" t="str">
        <f>IF($A892="","",IFERROR(INDEX(Prices[FX to SGD],MATCH($A892,Prices[Key],0)),1))</f>
        <v/>
      </c>
      <c r="K892" s="281" t="str">
        <f t="shared" si="125"/>
        <v/>
      </c>
      <c r="L892" s="281" t="str">
        <f t="shared" si="126"/>
        <v/>
      </c>
      <c r="M892" s="281" t="str">
        <f t="shared" si="127"/>
        <v/>
      </c>
      <c r="N892" s="284" t="str">
        <f t="shared" si="128"/>
        <v/>
      </c>
      <c r="O892" t="str">
        <f>IF($A892="","",IFERROR(INDEX(Prices[Category],MATCH($A892,Prices[Key],0)),"Uncategorized"))</f>
        <v/>
      </c>
      <c r="P892" s="285" t="str">
        <f t="shared" si="129"/>
        <v/>
      </c>
      <c r="Q892" s="285" t="str">
        <f t="shared" si="130"/>
        <v/>
      </c>
    </row>
    <row r="893" spans="1:17" ht="15" customHeight="1" x14ac:dyDescent="0.2">
      <c r="A893" s="238" t="str">
        <f>IFERROR(INDEX('All Ticker P&amp;L'!$A$2:$A$1001,MATCH(ROWS($A$2:A893),'All Ticker P&amp;L'!$N$2:$N$1001,0)),"")</f>
        <v/>
      </c>
      <c r="B893" s="238" t="str">
        <f t="shared" si="122"/>
        <v/>
      </c>
      <c r="C893" s="238" t="str">
        <f t="shared" si="123"/>
        <v/>
      </c>
      <c r="D893" s="238" t="str">
        <f t="shared" si="124"/>
        <v/>
      </c>
      <c r="E893" s="259" t="str">
        <f>IF($A893="","",SUMIFS(Txn[Signed Units],Txn[Key],$A893))</f>
        <v/>
      </c>
      <c r="F893" s="281" t="str">
        <f>IF($A893="","",SUMIFS(Transactions!$N:$N,Transactions!$L:$L,$A893,Transactions!$U:$U,1))</f>
        <v/>
      </c>
      <c r="G893" s="282" t="str">
        <f>IF($A893="","",IFERROR(F893/SUMIFS(Transactions!$D:$D,Transactions!$L:$L,$A893,Transactions!$U:$U,1,Transactions!$A:$A,1),0))</f>
        <v/>
      </c>
      <c r="H893" s="281" t="str">
        <f>IF($A893="","",SUMIFS(Transactions!$O:$O,Transactions!$L:$L,$A893,Transactions!$U:$U,1))</f>
        <v/>
      </c>
      <c r="I893" s="282" t="str">
        <f>IF($A893="","",IFERROR(INDEX(Prices[Current Price],MATCH($A893,Prices[Key],0)),0))</f>
        <v/>
      </c>
      <c r="J893" s="283" t="str">
        <f>IF($A893="","",IFERROR(INDEX(Prices[FX to SGD],MATCH($A893,Prices[Key],0)),1))</f>
        <v/>
      </c>
      <c r="K893" s="281" t="str">
        <f t="shared" si="125"/>
        <v/>
      </c>
      <c r="L893" s="281" t="str">
        <f t="shared" si="126"/>
        <v/>
      </c>
      <c r="M893" s="281" t="str">
        <f t="shared" si="127"/>
        <v/>
      </c>
      <c r="N893" s="284" t="str">
        <f t="shared" si="128"/>
        <v/>
      </c>
      <c r="O893" t="str">
        <f>IF($A893="","",IFERROR(INDEX(Prices[Category],MATCH($A893,Prices[Key],0)),"Uncategorized"))</f>
        <v/>
      </c>
      <c r="P893" s="285" t="str">
        <f t="shared" si="129"/>
        <v/>
      </c>
      <c r="Q893" s="285" t="str">
        <f t="shared" si="130"/>
        <v/>
      </c>
    </row>
    <row r="894" spans="1:17" ht="15" customHeight="1" x14ac:dyDescent="0.2">
      <c r="A894" s="238" t="str">
        <f>IFERROR(INDEX('All Ticker P&amp;L'!$A$2:$A$1001,MATCH(ROWS($A$2:A894),'All Ticker P&amp;L'!$N$2:$N$1001,0)),"")</f>
        <v/>
      </c>
      <c r="B894" s="238" t="str">
        <f t="shared" si="122"/>
        <v/>
      </c>
      <c r="C894" s="238" t="str">
        <f t="shared" si="123"/>
        <v/>
      </c>
      <c r="D894" s="238" t="str">
        <f t="shared" si="124"/>
        <v/>
      </c>
      <c r="E894" s="259" t="str">
        <f>IF($A894="","",SUMIFS(Txn[Signed Units],Txn[Key],$A894))</f>
        <v/>
      </c>
      <c r="F894" s="281" t="str">
        <f>IF($A894="","",SUMIFS(Transactions!$N:$N,Transactions!$L:$L,$A894,Transactions!$U:$U,1))</f>
        <v/>
      </c>
      <c r="G894" s="282" t="str">
        <f>IF($A894="","",IFERROR(F894/SUMIFS(Transactions!$D:$D,Transactions!$L:$L,$A894,Transactions!$U:$U,1,Transactions!$A:$A,1),0))</f>
        <v/>
      </c>
      <c r="H894" s="281" t="str">
        <f>IF($A894="","",SUMIFS(Transactions!$O:$O,Transactions!$L:$L,$A894,Transactions!$U:$U,1))</f>
        <v/>
      </c>
      <c r="I894" s="282" t="str">
        <f>IF($A894="","",IFERROR(INDEX(Prices[Current Price],MATCH($A894,Prices[Key],0)),0))</f>
        <v/>
      </c>
      <c r="J894" s="283" t="str">
        <f>IF($A894="","",IFERROR(INDEX(Prices[FX to SGD],MATCH($A894,Prices[Key],0)),1))</f>
        <v/>
      </c>
      <c r="K894" s="281" t="str">
        <f t="shared" si="125"/>
        <v/>
      </c>
      <c r="L894" s="281" t="str">
        <f t="shared" si="126"/>
        <v/>
      </c>
      <c r="M894" s="281" t="str">
        <f t="shared" si="127"/>
        <v/>
      </c>
      <c r="N894" s="284" t="str">
        <f t="shared" si="128"/>
        <v/>
      </c>
      <c r="O894" t="str">
        <f>IF($A894="","",IFERROR(INDEX(Prices[Category],MATCH($A894,Prices[Key],0)),"Uncategorized"))</f>
        <v/>
      </c>
      <c r="P894" s="285" t="str">
        <f t="shared" si="129"/>
        <v/>
      </c>
      <c r="Q894" s="285" t="str">
        <f t="shared" si="130"/>
        <v/>
      </c>
    </row>
    <row r="895" spans="1:17" ht="15" customHeight="1" x14ac:dyDescent="0.2">
      <c r="A895" s="238" t="str">
        <f>IFERROR(INDEX('All Ticker P&amp;L'!$A$2:$A$1001,MATCH(ROWS($A$2:A895),'All Ticker P&amp;L'!$N$2:$N$1001,0)),"")</f>
        <v/>
      </c>
      <c r="B895" s="238" t="str">
        <f t="shared" si="122"/>
        <v/>
      </c>
      <c r="C895" s="238" t="str">
        <f t="shared" si="123"/>
        <v/>
      </c>
      <c r="D895" s="238" t="str">
        <f t="shared" si="124"/>
        <v/>
      </c>
      <c r="E895" s="259" t="str">
        <f>IF($A895="","",SUMIFS(Txn[Signed Units],Txn[Key],$A895))</f>
        <v/>
      </c>
      <c r="F895" s="281" t="str">
        <f>IF($A895="","",SUMIFS(Transactions!$N:$N,Transactions!$L:$L,$A895,Transactions!$U:$U,1))</f>
        <v/>
      </c>
      <c r="G895" s="282" t="str">
        <f>IF($A895="","",IFERROR(F895/SUMIFS(Transactions!$D:$D,Transactions!$L:$L,$A895,Transactions!$U:$U,1,Transactions!$A:$A,1),0))</f>
        <v/>
      </c>
      <c r="H895" s="281" t="str">
        <f>IF($A895="","",SUMIFS(Transactions!$O:$O,Transactions!$L:$L,$A895,Transactions!$U:$U,1))</f>
        <v/>
      </c>
      <c r="I895" s="282" t="str">
        <f>IF($A895="","",IFERROR(INDEX(Prices[Current Price],MATCH($A895,Prices[Key],0)),0))</f>
        <v/>
      </c>
      <c r="J895" s="283" t="str">
        <f>IF($A895="","",IFERROR(INDEX(Prices[FX to SGD],MATCH($A895,Prices[Key],0)),1))</f>
        <v/>
      </c>
      <c r="K895" s="281" t="str">
        <f t="shared" si="125"/>
        <v/>
      </c>
      <c r="L895" s="281" t="str">
        <f t="shared" si="126"/>
        <v/>
      </c>
      <c r="M895" s="281" t="str">
        <f t="shared" si="127"/>
        <v/>
      </c>
      <c r="N895" s="284" t="str">
        <f t="shared" si="128"/>
        <v/>
      </c>
      <c r="O895" t="str">
        <f>IF($A895="","",IFERROR(INDEX(Prices[Category],MATCH($A895,Prices[Key],0)),"Uncategorized"))</f>
        <v/>
      </c>
      <c r="P895" s="285" t="str">
        <f t="shared" si="129"/>
        <v/>
      </c>
      <c r="Q895" s="285" t="str">
        <f t="shared" si="130"/>
        <v/>
      </c>
    </row>
    <row r="896" spans="1:17" ht="15" customHeight="1" x14ac:dyDescent="0.2">
      <c r="A896" s="238" t="str">
        <f>IFERROR(INDEX('All Ticker P&amp;L'!$A$2:$A$1001,MATCH(ROWS($A$2:A896),'All Ticker P&amp;L'!$N$2:$N$1001,0)),"")</f>
        <v/>
      </c>
      <c r="B896" s="238" t="str">
        <f t="shared" si="122"/>
        <v/>
      </c>
      <c r="C896" s="238" t="str">
        <f t="shared" si="123"/>
        <v/>
      </c>
      <c r="D896" s="238" t="str">
        <f t="shared" si="124"/>
        <v/>
      </c>
      <c r="E896" s="259" t="str">
        <f>IF($A896="","",SUMIFS(Txn[Signed Units],Txn[Key],$A896))</f>
        <v/>
      </c>
      <c r="F896" s="281" t="str">
        <f>IF($A896="","",SUMIFS(Transactions!$N:$N,Transactions!$L:$L,$A896,Transactions!$U:$U,1))</f>
        <v/>
      </c>
      <c r="G896" s="282" t="str">
        <f>IF($A896="","",IFERROR(F896/SUMIFS(Transactions!$D:$D,Transactions!$L:$L,$A896,Transactions!$U:$U,1,Transactions!$A:$A,1),0))</f>
        <v/>
      </c>
      <c r="H896" s="281" t="str">
        <f>IF($A896="","",SUMIFS(Transactions!$O:$O,Transactions!$L:$L,$A896,Transactions!$U:$U,1))</f>
        <v/>
      </c>
      <c r="I896" s="282" t="str">
        <f>IF($A896="","",IFERROR(INDEX(Prices[Current Price],MATCH($A896,Prices[Key],0)),0))</f>
        <v/>
      </c>
      <c r="J896" s="283" t="str">
        <f>IF($A896="","",IFERROR(INDEX(Prices[FX to SGD],MATCH($A896,Prices[Key],0)),1))</f>
        <v/>
      </c>
      <c r="K896" s="281" t="str">
        <f t="shared" si="125"/>
        <v/>
      </c>
      <c r="L896" s="281" t="str">
        <f t="shared" si="126"/>
        <v/>
      </c>
      <c r="M896" s="281" t="str">
        <f t="shared" si="127"/>
        <v/>
      </c>
      <c r="N896" s="284" t="str">
        <f t="shared" si="128"/>
        <v/>
      </c>
      <c r="O896" t="str">
        <f>IF($A896="","",IFERROR(INDEX(Prices[Category],MATCH($A896,Prices[Key],0)),"Uncategorized"))</f>
        <v/>
      </c>
      <c r="P896" s="285" t="str">
        <f t="shared" si="129"/>
        <v/>
      </c>
      <c r="Q896" s="285" t="str">
        <f t="shared" si="130"/>
        <v/>
      </c>
    </row>
    <row r="897" spans="1:17" ht="15" customHeight="1" x14ac:dyDescent="0.2">
      <c r="A897" s="238" t="str">
        <f>IFERROR(INDEX('All Ticker P&amp;L'!$A$2:$A$1001,MATCH(ROWS($A$2:A897),'All Ticker P&amp;L'!$N$2:$N$1001,0)),"")</f>
        <v/>
      </c>
      <c r="B897" s="238" t="str">
        <f t="shared" si="122"/>
        <v/>
      </c>
      <c r="C897" s="238" t="str">
        <f t="shared" si="123"/>
        <v/>
      </c>
      <c r="D897" s="238" t="str">
        <f t="shared" si="124"/>
        <v/>
      </c>
      <c r="E897" s="259" t="str">
        <f>IF($A897="","",SUMIFS(Txn[Signed Units],Txn[Key],$A897))</f>
        <v/>
      </c>
      <c r="F897" s="281" t="str">
        <f>IF($A897="","",SUMIFS(Transactions!$N:$N,Transactions!$L:$L,$A897,Transactions!$U:$U,1))</f>
        <v/>
      </c>
      <c r="G897" s="282" t="str">
        <f>IF($A897="","",IFERROR(F897/SUMIFS(Transactions!$D:$D,Transactions!$L:$L,$A897,Transactions!$U:$U,1,Transactions!$A:$A,1),0))</f>
        <v/>
      </c>
      <c r="H897" s="281" t="str">
        <f>IF($A897="","",SUMIFS(Transactions!$O:$O,Transactions!$L:$L,$A897,Transactions!$U:$U,1))</f>
        <v/>
      </c>
      <c r="I897" s="282" t="str">
        <f>IF($A897="","",IFERROR(INDEX(Prices[Current Price],MATCH($A897,Prices[Key],0)),0))</f>
        <v/>
      </c>
      <c r="J897" s="283" t="str">
        <f>IF($A897="","",IFERROR(INDEX(Prices[FX to SGD],MATCH($A897,Prices[Key],0)),1))</f>
        <v/>
      </c>
      <c r="K897" s="281" t="str">
        <f t="shared" si="125"/>
        <v/>
      </c>
      <c r="L897" s="281" t="str">
        <f t="shared" si="126"/>
        <v/>
      </c>
      <c r="M897" s="281" t="str">
        <f t="shared" si="127"/>
        <v/>
      </c>
      <c r="N897" s="284" t="str">
        <f t="shared" si="128"/>
        <v/>
      </c>
      <c r="O897" t="str">
        <f>IF($A897="","",IFERROR(INDEX(Prices[Category],MATCH($A897,Prices[Key],0)),"Uncategorized"))</f>
        <v/>
      </c>
      <c r="P897" s="285" t="str">
        <f t="shared" si="129"/>
        <v/>
      </c>
      <c r="Q897" s="285" t="str">
        <f t="shared" si="130"/>
        <v/>
      </c>
    </row>
    <row r="898" spans="1:17" ht="15" customHeight="1" x14ac:dyDescent="0.2">
      <c r="A898" s="238" t="str">
        <f>IFERROR(INDEX('All Ticker P&amp;L'!$A$2:$A$1001,MATCH(ROWS($A$2:A898),'All Ticker P&amp;L'!$N$2:$N$1001,0)),"")</f>
        <v/>
      </c>
      <c r="B898" s="238" t="str">
        <f t="shared" ref="B898:B961" si="131">IF($A898="","",LEFT($A898,FIND(":",$A898)-1))</f>
        <v/>
      </c>
      <c r="C898" s="238" t="str">
        <f t="shared" ref="C898:C961" si="132">IF($A898="","",MID($A898,FIND(":",$A898)+1,FIND(":",$A898,FIND(":",$A898)+1)-FIND(":",$A898)-1))</f>
        <v/>
      </c>
      <c r="D898" s="238" t="str">
        <f t="shared" ref="D898:D961" si="133">IF($A898="","",RIGHT($A898,LEN($A898)-FIND(":",$A898,FIND(":",$A898)+1)))</f>
        <v/>
      </c>
      <c r="E898" s="259" t="str">
        <f>IF($A898="","",SUMIFS(Txn[Signed Units],Txn[Key],$A898))</f>
        <v/>
      </c>
      <c r="F898" s="281" t="str">
        <f>IF($A898="","",SUMIFS(Transactions!$N:$N,Transactions!$L:$L,$A898,Transactions!$U:$U,1))</f>
        <v/>
      </c>
      <c r="G898" s="282" t="str">
        <f>IF($A898="","",IFERROR(F898/SUMIFS(Transactions!$D:$D,Transactions!$L:$L,$A898,Transactions!$U:$U,1,Transactions!$A:$A,1),0))</f>
        <v/>
      </c>
      <c r="H898" s="281" t="str">
        <f>IF($A898="","",SUMIFS(Transactions!$O:$O,Transactions!$L:$L,$A898,Transactions!$U:$U,1))</f>
        <v/>
      </c>
      <c r="I898" s="282" t="str">
        <f>IF($A898="","",IFERROR(INDEX(Prices[Current Price],MATCH($A898,Prices[Key],0)),0))</f>
        <v/>
      </c>
      <c r="J898" s="283" t="str">
        <f>IF($A898="","",IFERROR(INDEX(Prices[FX to SGD],MATCH($A898,Prices[Key],0)),1))</f>
        <v/>
      </c>
      <c r="K898" s="281" t="str">
        <f t="shared" ref="K898:K961" si="134">IF($A898="","",E898*I898)</f>
        <v/>
      </c>
      <c r="L898" s="281" t="str">
        <f t="shared" ref="L898:L961" si="135">IF($A898="","",K898+H898-F898)</f>
        <v/>
      </c>
      <c r="M898" s="281" t="str">
        <f t="shared" ref="M898:M961" si="136">IF($A898="","",L898*J898)</f>
        <v/>
      </c>
      <c r="N898" s="284" t="str">
        <f t="shared" ref="N898:N961" si="137">IF($A898="","",IFERROR(L898/F898,0))</f>
        <v/>
      </c>
      <c r="O898" t="str">
        <f>IF($A898="","",IFERROR(INDEX(Prices[Category],MATCH($A898,Prices[Key],0)),"Uncategorized"))</f>
        <v/>
      </c>
      <c r="P898" s="285" t="str">
        <f t="shared" ref="P898:P961" si="138">IF($A898="","",$K898*$J898)</f>
        <v/>
      </c>
      <c r="Q898" s="285" t="str">
        <f t="shared" ref="Q898:Q961" si="139">IF($A898="","",$M898)</f>
        <v/>
      </c>
    </row>
    <row r="899" spans="1:17" ht="15" customHeight="1" x14ac:dyDescent="0.2">
      <c r="A899" s="238" t="str">
        <f>IFERROR(INDEX('All Ticker P&amp;L'!$A$2:$A$1001,MATCH(ROWS($A$2:A899),'All Ticker P&amp;L'!$N$2:$N$1001,0)),"")</f>
        <v/>
      </c>
      <c r="B899" s="238" t="str">
        <f t="shared" si="131"/>
        <v/>
      </c>
      <c r="C899" s="238" t="str">
        <f t="shared" si="132"/>
        <v/>
      </c>
      <c r="D899" s="238" t="str">
        <f t="shared" si="133"/>
        <v/>
      </c>
      <c r="E899" s="259" t="str">
        <f>IF($A899="","",SUMIFS(Txn[Signed Units],Txn[Key],$A899))</f>
        <v/>
      </c>
      <c r="F899" s="281" t="str">
        <f>IF($A899="","",SUMIFS(Transactions!$N:$N,Transactions!$L:$L,$A899,Transactions!$U:$U,1))</f>
        <v/>
      </c>
      <c r="G899" s="282" t="str">
        <f>IF($A899="","",IFERROR(F899/SUMIFS(Transactions!$D:$D,Transactions!$L:$L,$A899,Transactions!$U:$U,1,Transactions!$A:$A,1),0))</f>
        <v/>
      </c>
      <c r="H899" s="281" t="str">
        <f>IF($A899="","",SUMIFS(Transactions!$O:$O,Transactions!$L:$L,$A899,Transactions!$U:$U,1))</f>
        <v/>
      </c>
      <c r="I899" s="282" t="str">
        <f>IF($A899="","",IFERROR(INDEX(Prices[Current Price],MATCH($A899,Prices[Key],0)),0))</f>
        <v/>
      </c>
      <c r="J899" s="283" t="str">
        <f>IF($A899="","",IFERROR(INDEX(Prices[FX to SGD],MATCH($A899,Prices[Key],0)),1))</f>
        <v/>
      </c>
      <c r="K899" s="281" t="str">
        <f t="shared" si="134"/>
        <v/>
      </c>
      <c r="L899" s="281" t="str">
        <f t="shared" si="135"/>
        <v/>
      </c>
      <c r="M899" s="281" t="str">
        <f t="shared" si="136"/>
        <v/>
      </c>
      <c r="N899" s="284" t="str">
        <f t="shared" si="137"/>
        <v/>
      </c>
      <c r="O899" t="str">
        <f>IF($A899="","",IFERROR(INDEX(Prices[Category],MATCH($A899,Prices[Key],0)),"Uncategorized"))</f>
        <v/>
      </c>
      <c r="P899" s="285" t="str">
        <f t="shared" si="138"/>
        <v/>
      </c>
      <c r="Q899" s="285" t="str">
        <f t="shared" si="139"/>
        <v/>
      </c>
    </row>
    <row r="900" spans="1:17" ht="15" customHeight="1" x14ac:dyDescent="0.2">
      <c r="A900" s="238" t="str">
        <f>IFERROR(INDEX('All Ticker P&amp;L'!$A$2:$A$1001,MATCH(ROWS($A$2:A900),'All Ticker P&amp;L'!$N$2:$N$1001,0)),"")</f>
        <v/>
      </c>
      <c r="B900" s="238" t="str">
        <f t="shared" si="131"/>
        <v/>
      </c>
      <c r="C900" s="238" t="str">
        <f t="shared" si="132"/>
        <v/>
      </c>
      <c r="D900" s="238" t="str">
        <f t="shared" si="133"/>
        <v/>
      </c>
      <c r="E900" s="259" t="str">
        <f>IF($A900="","",SUMIFS(Txn[Signed Units],Txn[Key],$A900))</f>
        <v/>
      </c>
      <c r="F900" s="281" t="str">
        <f>IF($A900="","",SUMIFS(Transactions!$N:$N,Transactions!$L:$L,$A900,Transactions!$U:$U,1))</f>
        <v/>
      </c>
      <c r="G900" s="282" t="str">
        <f>IF($A900="","",IFERROR(F900/SUMIFS(Transactions!$D:$D,Transactions!$L:$L,$A900,Transactions!$U:$U,1,Transactions!$A:$A,1),0))</f>
        <v/>
      </c>
      <c r="H900" s="281" t="str">
        <f>IF($A900="","",SUMIFS(Transactions!$O:$O,Transactions!$L:$L,$A900,Transactions!$U:$U,1))</f>
        <v/>
      </c>
      <c r="I900" s="282" t="str">
        <f>IF($A900="","",IFERROR(INDEX(Prices[Current Price],MATCH($A900,Prices[Key],0)),0))</f>
        <v/>
      </c>
      <c r="J900" s="283" t="str">
        <f>IF($A900="","",IFERROR(INDEX(Prices[FX to SGD],MATCH($A900,Prices[Key],0)),1))</f>
        <v/>
      </c>
      <c r="K900" s="281" t="str">
        <f t="shared" si="134"/>
        <v/>
      </c>
      <c r="L900" s="281" t="str">
        <f t="shared" si="135"/>
        <v/>
      </c>
      <c r="M900" s="281" t="str">
        <f t="shared" si="136"/>
        <v/>
      </c>
      <c r="N900" s="284" t="str">
        <f t="shared" si="137"/>
        <v/>
      </c>
      <c r="O900" t="str">
        <f>IF($A900="","",IFERROR(INDEX(Prices[Category],MATCH($A900,Prices[Key],0)),"Uncategorized"))</f>
        <v/>
      </c>
      <c r="P900" s="285" t="str">
        <f t="shared" si="138"/>
        <v/>
      </c>
      <c r="Q900" s="285" t="str">
        <f t="shared" si="139"/>
        <v/>
      </c>
    </row>
    <row r="901" spans="1:17" ht="15" customHeight="1" x14ac:dyDescent="0.2">
      <c r="A901" s="238" t="str">
        <f>IFERROR(INDEX('All Ticker P&amp;L'!$A$2:$A$1001,MATCH(ROWS($A$2:A901),'All Ticker P&amp;L'!$N$2:$N$1001,0)),"")</f>
        <v/>
      </c>
      <c r="B901" s="238" t="str">
        <f t="shared" si="131"/>
        <v/>
      </c>
      <c r="C901" s="238" t="str">
        <f t="shared" si="132"/>
        <v/>
      </c>
      <c r="D901" s="238" t="str">
        <f t="shared" si="133"/>
        <v/>
      </c>
      <c r="E901" s="259" t="str">
        <f>IF($A901="","",SUMIFS(Txn[Signed Units],Txn[Key],$A901))</f>
        <v/>
      </c>
      <c r="F901" s="281" t="str">
        <f>IF($A901="","",SUMIFS(Transactions!$N:$N,Transactions!$L:$L,$A901,Transactions!$U:$U,1))</f>
        <v/>
      </c>
      <c r="G901" s="282" t="str">
        <f>IF($A901="","",IFERROR(F901/SUMIFS(Transactions!$D:$D,Transactions!$L:$L,$A901,Transactions!$U:$U,1,Transactions!$A:$A,1),0))</f>
        <v/>
      </c>
      <c r="H901" s="281" t="str">
        <f>IF($A901="","",SUMIFS(Transactions!$O:$O,Transactions!$L:$L,$A901,Transactions!$U:$U,1))</f>
        <v/>
      </c>
      <c r="I901" s="282" t="str">
        <f>IF($A901="","",IFERROR(INDEX(Prices[Current Price],MATCH($A901,Prices[Key],0)),0))</f>
        <v/>
      </c>
      <c r="J901" s="283" t="str">
        <f>IF($A901="","",IFERROR(INDEX(Prices[FX to SGD],MATCH($A901,Prices[Key],0)),1))</f>
        <v/>
      </c>
      <c r="K901" s="281" t="str">
        <f t="shared" si="134"/>
        <v/>
      </c>
      <c r="L901" s="281" t="str">
        <f t="shared" si="135"/>
        <v/>
      </c>
      <c r="M901" s="281" t="str">
        <f t="shared" si="136"/>
        <v/>
      </c>
      <c r="N901" s="284" t="str">
        <f t="shared" si="137"/>
        <v/>
      </c>
      <c r="O901" t="str">
        <f>IF($A901="","",IFERROR(INDEX(Prices[Category],MATCH($A901,Prices[Key],0)),"Uncategorized"))</f>
        <v/>
      </c>
      <c r="P901" s="285" t="str">
        <f t="shared" si="138"/>
        <v/>
      </c>
      <c r="Q901" s="285" t="str">
        <f t="shared" si="139"/>
        <v/>
      </c>
    </row>
    <row r="902" spans="1:17" ht="15" customHeight="1" x14ac:dyDescent="0.2">
      <c r="A902" s="238" t="str">
        <f>IFERROR(INDEX('All Ticker P&amp;L'!$A$2:$A$1001,MATCH(ROWS($A$2:A902),'All Ticker P&amp;L'!$N$2:$N$1001,0)),"")</f>
        <v/>
      </c>
      <c r="B902" s="238" t="str">
        <f t="shared" si="131"/>
        <v/>
      </c>
      <c r="C902" s="238" t="str">
        <f t="shared" si="132"/>
        <v/>
      </c>
      <c r="D902" s="238" t="str">
        <f t="shared" si="133"/>
        <v/>
      </c>
      <c r="E902" s="259" t="str">
        <f>IF($A902="","",SUMIFS(Txn[Signed Units],Txn[Key],$A902))</f>
        <v/>
      </c>
      <c r="F902" s="281" t="str">
        <f>IF($A902="","",SUMIFS(Transactions!$N:$N,Transactions!$L:$L,$A902,Transactions!$U:$U,1))</f>
        <v/>
      </c>
      <c r="G902" s="282" t="str">
        <f>IF($A902="","",IFERROR(F902/SUMIFS(Transactions!$D:$D,Transactions!$L:$L,$A902,Transactions!$U:$U,1,Transactions!$A:$A,1),0))</f>
        <v/>
      </c>
      <c r="H902" s="281" t="str">
        <f>IF($A902="","",SUMIFS(Transactions!$O:$O,Transactions!$L:$L,$A902,Transactions!$U:$U,1))</f>
        <v/>
      </c>
      <c r="I902" s="282" t="str">
        <f>IF($A902="","",IFERROR(INDEX(Prices[Current Price],MATCH($A902,Prices[Key],0)),0))</f>
        <v/>
      </c>
      <c r="J902" s="283" t="str">
        <f>IF($A902="","",IFERROR(INDEX(Prices[FX to SGD],MATCH($A902,Prices[Key],0)),1))</f>
        <v/>
      </c>
      <c r="K902" s="281" t="str">
        <f t="shared" si="134"/>
        <v/>
      </c>
      <c r="L902" s="281" t="str">
        <f t="shared" si="135"/>
        <v/>
      </c>
      <c r="M902" s="281" t="str">
        <f t="shared" si="136"/>
        <v/>
      </c>
      <c r="N902" s="284" t="str">
        <f t="shared" si="137"/>
        <v/>
      </c>
      <c r="O902" t="str">
        <f>IF($A902="","",IFERROR(INDEX(Prices[Category],MATCH($A902,Prices[Key],0)),"Uncategorized"))</f>
        <v/>
      </c>
      <c r="P902" s="285" t="str">
        <f t="shared" si="138"/>
        <v/>
      </c>
      <c r="Q902" s="285" t="str">
        <f t="shared" si="139"/>
        <v/>
      </c>
    </row>
    <row r="903" spans="1:17" ht="15" customHeight="1" x14ac:dyDescent="0.2">
      <c r="A903" s="238" t="str">
        <f>IFERROR(INDEX('All Ticker P&amp;L'!$A$2:$A$1001,MATCH(ROWS($A$2:A903),'All Ticker P&amp;L'!$N$2:$N$1001,0)),"")</f>
        <v/>
      </c>
      <c r="B903" s="238" t="str">
        <f t="shared" si="131"/>
        <v/>
      </c>
      <c r="C903" s="238" t="str">
        <f t="shared" si="132"/>
        <v/>
      </c>
      <c r="D903" s="238" t="str">
        <f t="shared" si="133"/>
        <v/>
      </c>
      <c r="E903" s="259" t="str">
        <f>IF($A903="","",SUMIFS(Txn[Signed Units],Txn[Key],$A903))</f>
        <v/>
      </c>
      <c r="F903" s="281" t="str">
        <f>IF($A903="","",SUMIFS(Transactions!$N:$N,Transactions!$L:$L,$A903,Transactions!$U:$U,1))</f>
        <v/>
      </c>
      <c r="G903" s="282" t="str">
        <f>IF($A903="","",IFERROR(F903/SUMIFS(Transactions!$D:$D,Transactions!$L:$L,$A903,Transactions!$U:$U,1,Transactions!$A:$A,1),0))</f>
        <v/>
      </c>
      <c r="H903" s="281" t="str">
        <f>IF($A903="","",SUMIFS(Transactions!$O:$O,Transactions!$L:$L,$A903,Transactions!$U:$U,1))</f>
        <v/>
      </c>
      <c r="I903" s="282" t="str">
        <f>IF($A903="","",IFERROR(INDEX(Prices[Current Price],MATCH($A903,Prices[Key],0)),0))</f>
        <v/>
      </c>
      <c r="J903" s="283" t="str">
        <f>IF($A903="","",IFERROR(INDEX(Prices[FX to SGD],MATCH($A903,Prices[Key],0)),1))</f>
        <v/>
      </c>
      <c r="K903" s="281" t="str">
        <f t="shared" si="134"/>
        <v/>
      </c>
      <c r="L903" s="281" t="str">
        <f t="shared" si="135"/>
        <v/>
      </c>
      <c r="M903" s="281" t="str">
        <f t="shared" si="136"/>
        <v/>
      </c>
      <c r="N903" s="284" t="str">
        <f t="shared" si="137"/>
        <v/>
      </c>
      <c r="O903" t="str">
        <f>IF($A903="","",IFERROR(INDEX(Prices[Category],MATCH($A903,Prices[Key],0)),"Uncategorized"))</f>
        <v/>
      </c>
      <c r="P903" s="285" t="str">
        <f t="shared" si="138"/>
        <v/>
      </c>
      <c r="Q903" s="285" t="str">
        <f t="shared" si="139"/>
        <v/>
      </c>
    </row>
    <row r="904" spans="1:17" ht="15" customHeight="1" x14ac:dyDescent="0.2">
      <c r="A904" s="238" t="str">
        <f>IFERROR(INDEX('All Ticker P&amp;L'!$A$2:$A$1001,MATCH(ROWS($A$2:A904),'All Ticker P&amp;L'!$N$2:$N$1001,0)),"")</f>
        <v/>
      </c>
      <c r="B904" s="238" t="str">
        <f t="shared" si="131"/>
        <v/>
      </c>
      <c r="C904" s="238" t="str">
        <f t="shared" si="132"/>
        <v/>
      </c>
      <c r="D904" s="238" t="str">
        <f t="shared" si="133"/>
        <v/>
      </c>
      <c r="E904" s="259" t="str">
        <f>IF($A904="","",SUMIFS(Txn[Signed Units],Txn[Key],$A904))</f>
        <v/>
      </c>
      <c r="F904" s="281" t="str">
        <f>IF($A904="","",SUMIFS(Transactions!$N:$N,Transactions!$L:$L,$A904,Transactions!$U:$U,1))</f>
        <v/>
      </c>
      <c r="G904" s="282" t="str">
        <f>IF($A904="","",IFERROR(F904/SUMIFS(Transactions!$D:$D,Transactions!$L:$L,$A904,Transactions!$U:$U,1,Transactions!$A:$A,1),0))</f>
        <v/>
      </c>
      <c r="H904" s="281" t="str">
        <f>IF($A904="","",SUMIFS(Transactions!$O:$O,Transactions!$L:$L,$A904,Transactions!$U:$U,1))</f>
        <v/>
      </c>
      <c r="I904" s="282" t="str">
        <f>IF($A904="","",IFERROR(INDEX(Prices[Current Price],MATCH($A904,Prices[Key],0)),0))</f>
        <v/>
      </c>
      <c r="J904" s="283" t="str">
        <f>IF($A904="","",IFERROR(INDEX(Prices[FX to SGD],MATCH($A904,Prices[Key],0)),1))</f>
        <v/>
      </c>
      <c r="K904" s="281" t="str">
        <f t="shared" si="134"/>
        <v/>
      </c>
      <c r="L904" s="281" t="str">
        <f t="shared" si="135"/>
        <v/>
      </c>
      <c r="M904" s="281" t="str">
        <f t="shared" si="136"/>
        <v/>
      </c>
      <c r="N904" s="284" t="str">
        <f t="shared" si="137"/>
        <v/>
      </c>
      <c r="O904" t="str">
        <f>IF($A904="","",IFERROR(INDEX(Prices[Category],MATCH($A904,Prices[Key],0)),"Uncategorized"))</f>
        <v/>
      </c>
      <c r="P904" s="285" t="str">
        <f t="shared" si="138"/>
        <v/>
      </c>
      <c r="Q904" s="285" t="str">
        <f t="shared" si="139"/>
        <v/>
      </c>
    </row>
    <row r="905" spans="1:17" ht="15" customHeight="1" x14ac:dyDescent="0.2">
      <c r="A905" s="238" t="str">
        <f>IFERROR(INDEX('All Ticker P&amp;L'!$A$2:$A$1001,MATCH(ROWS($A$2:A905),'All Ticker P&amp;L'!$N$2:$N$1001,0)),"")</f>
        <v/>
      </c>
      <c r="B905" s="238" t="str">
        <f t="shared" si="131"/>
        <v/>
      </c>
      <c r="C905" s="238" t="str">
        <f t="shared" si="132"/>
        <v/>
      </c>
      <c r="D905" s="238" t="str">
        <f t="shared" si="133"/>
        <v/>
      </c>
      <c r="E905" s="259" t="str">
        <f>IF($A905="","",SUMIFS(Txn[Signed Units],Txn[Key],$A905))</f>
        <v/>
      </c>
      <c r="F905" s="281" t="str">
        <f>IF($A905="","",SUMIFS(Transactions!$N:$N,Transactions!$L:$L,$A905,Transactions!$U:$U,1))</f>
        <v/>
      </c>
      <c r="G905" s="282" t="str">
        <f>IF($A905="","",IFERROR(F905/SUMIFS(Transactions!$D:$D,Transactions!$L:$L,$A905,Transactions!$U:$U,1,Transactions!$A:$A,1),0))</f>
        <v/>
      </c>
      <c r="H905" s="281" t="str">
        <f>IF($A905="","",SUMIFS(Transactions!$O:$O,Transactions!$L:$L,$A905,Transactions!$U:$U,1))</f>
        <v/>
      </c>
      <c r="I905" s="282" t="str">
        <f>IF($A905="","",IFERROR(INDEX(Prices[Current Price],MATCH($A905,Prices[Key],0)),0))</f>
        <v/>
      </c>
      <c r="J905" s="283" t="str">
        <f>IF($A905="","",IFERROR(INDEX(Prices[FX to SGD],MATCH($A905,Prices[Key],0)),1))</f>
        <v/>
      </c>
      <c r="K905" s="281" t="str">
        <f t="shared" si="134"/>
        <v/>
      </c>
      <c r="L905" s="281" t="str">
        <f t="shared" si="135"/>
        <v/>
      </c>
      <c r="M905" s="281" t="str">
        <f t="shared" si="136"/>
        <v/>
      </c>
      <c r="N905" s="284" t="str">
        <f t="shared" si="137"/>
        <v/>
      </c>
      <c r="O905" t="str">
        <f>IF($A905="","",IFERROR(INDEX(Prices[Category],MATCH($A905,Prices[Key],0)),"Uncategorized"))</f>
        <v/>
      </c>
      <c r="P905" s="285" t="str">
        <f t="shared" si="138"/>
        <v/>
      </c>
      <c r="Q905" s="285" t="str">
        <f t="shared" si="139"/>
        <v/>
      </c>
    </row>
    <row r="906" spans="1:17" ht="15" customHeight="1" x14ac:dyDescent="0.2">
      <c r="A906" s="238" t="str">
        <f>IFERROR(INDEX('All Ticker P&amp;L'!$A$2:$A$1001,MATCH(ROWS($A$2:A906),'All Ticker P&amp;L'!$N$2:$N$1001,0)),"")</f>
        <v/>
      </c>
      <c r="B906" s="238" t="str">
        <f t="shared" si="131"/>
        <v/>
      </c>
      <c r="C906" s="238" t="str">
        <f t="shared" si="132"/>
        <v/>
      </c>
      <c r="D906" s="238" t="str">
        <f t="shared" si="133"/>
        <v/>
      </c>
      <c r="E906" s="259" t="str">
        <f>IF($A906="","",SUMIFS(Txn[Signed Units],Txn[Key],$A906))</f>
        <v/>
      </c>
      <c r="F906" s="281" t="str">
        <f>IF($A906="","",SUMIFS(Transactions!$N:$N,Transactions!$L:$L,$A906,Transactions!$U:$U,1))</f>
        <v/>
      </c>
      <c r="G906" s="282" t="str">
        <f>IF($A906="","",IFERROR(F906/SUMIFS(Transactions!$D:$D,Transactions!$L:$L,$A906,Transactions!$U:$U,1,Transactions!$A:$A,1),0))</f>
        <v/>
      </c>
      <c r="H906" s="281" t="str">
        <f>IF($A906="","",SUMIFS(Transactions!$O:$O,Transactions!$L:$L,$A906,Transactions!$U:$U,1))</f>
        <v/>
      </c>
      <c r="I906" s="282" t="str">
        <f>IF($A906="","",IFERROR(INDEX(Prices[Current Price],MATCH($A906,Prices[Key],0)),0))</f>
        <v/>
      </c>
      <c r="J906" s="283" t="str">
        <f>IF($A906="","",IFERROR(INDEX(Prices[FX to SGD],MATCH($A906,Prices[Key],0)),1))</f>
        <v/>
      </c>
      <c r="K906" s="281" t="str">
        <f t="shared" si="134"/>
        <v/>
      </c>
      <c r="L906" s="281" t="str">
        <f t="shared" si="135"/>
        <v/>
      </c>
      <c r="M906" s="281" t="str">
        <f t="shared" si="136"/>
        <v/>
      </c>
      <c r="N906" s="284" t="str">
        <f t="shared" si="137"/>
        <v/>
      </c>
      <c r="O906" t="str">
        <f>IF($A906="","",IFERROR(INDEX(Prices[Category],MATCH($A906,Prices[Key],0)),"Uncategorized"))</f>
        <v/>
      </c>
      <c r="P906" s="285" t="str">
        <f t="shared" si="138"/>
        <v/>
      </c>
      <c r="Q906" s="285" t="str">
        <f t="shared" si="139"/>
        <v/>
      </c>
    </row>
    <row r="907" spans="1:17" ht="15" customHeight="1" x14ac:dyDescent="0.2">
      <c r="A907" s="238" t="str">
        <f>IFERROR(INDEX('All Ticker P&amp;L'!$A$2:$A$1001,MATCH(ROWS($A$2:A907),'All Ticker P&amp;L'!$N$2:$N$1001,0)),"")</f>
        <v/>
      </c>
      <c r="B907" s="238" t="str">
        <f t="shared" si="131"/>
        <v/>
      </c>
      <c r="C907" s="238" t="str">
        <f t="shared" si="132"/>
        <v/>
      </c>
      <c r="D907" s="238" t="str">
        <f t="shared" si="133"/>
        <v/>
      </c>
      <c r="E907" s="259" t="str">
        <f>IF($A907="","",SUMIFS(Txn[Signed Units],Txn[Key],$A907))</f>
        <v/>
      </c>
      <c r="F907" s="281" t="str">
        <f>IF($A907="","",SUMIFS(Transactions!$N:$N,Transactions!$L:$L,$A907,Transactions!$U:$U,1))</f>
        <v/>
      </c>
      <c r="G907" s="282" t="str">
        <f>IF($A907="","",IFERROR(F907/SUMIFS(Transactions!$D:$D,Transactions!$L:$L,$A907,Transactions!$U:$U,1,Transactions!$A:$A,1),0))</f>
        <v/>
      </c>
      <c r="H907" s="281" t="str">
        <f>IF($A907="","",SUMIFS(Transactions!$O:$O,Transactions!$L:$L,$A907,Transactions!$U:$U,1))</f>
        <v/>
      </c>
      <c r="I907" s="282" t="str">
        <f>IF($A907="","",IFERROR(INDEX(Prices[Current Price],MATCH($A907,Prices[Key],0)),0))</f>
        <v/>
      </c>
      <c r="J907" s="283" t="str">
        <f>IF($A907="","",IFERROR(INDEX(Prices[FX to SGD],MATCH($A907,Prices[Key],0)),1))</f>
        <v/>
      </c>
      <c r="K907" s="281" t="str">
        <f t="shared" si="134"/>
        <v/>
      </c>
      <c r="L907" s="281" t="str">
        <f t="shared" si="135"/>
        <v/>
      </c>
      <c r="M907" s="281" t="str">
        <f t="shared" si="136"/>
        <v/>
      </c>
      <c r="N907" s="284" t="str">
        <f t="shared" si="137"/>
        <v/>
      </c>
      <c r="O907" t="str">
        <f>IF($A907="","",IFERROR(INDEX(Prices[Category],MATCH($A907,Prices[Key],0)),"Uncategorized"))</f>
        <v/>
      </c>
      <c r="P907" s="285" t="str">
        <f t="shared" si="138"/>
        <v/>
      </c>
      <c r="Q907" s="285" t="str">
        <f t="shared" si="139"/>
        <v/>
      </c>
    </row>
    <row r="908" spans="1:17" ht="15" customHeight="1" x14ac:dyDescent="0.2">
      <c r="A908" s="238" t="str">
        <f>IFERROR(INDEX('All Ticker P&amp;L'!$A$2:$A$1001,MATCH(ROWS($A$2:A908),'All Ticker P&amp;L'!$N$2:$N$1001,0)),"")</f>
        <v/>
      </c>
      <c r="B908" s="238" t="str">
        <f t="shared" si="131"/>
        <v/>
      </c>
      <c r="C908" s="238" t="str">
        <f t="shared" si="132"/>
        <v/>
      </c>
      <c r="D908" s="238" t="str">
        <f t="shared" si="133"/>
        <v/>
      </c>
      <c r="E908" s="259" t="str">
        <f>IF($A908="","",SUMIFS(Txn[Signed Units],Txn[Key],$A908))</f>
        <v/>
      </c>
      <c r="F908" s="281" t="str">
        <f>IF($A908="","",SUMIFS(Transactions!$N:$N,Transactions!$L:$L,$A908,Transactions!$U:$U,1))</f>
        <v/>
      </c>
      <c r="G908" s="282" t="str">
        <f>IF($A908="","",IFERROR(F908/SUMIFS(Transactions!$D:$D,Transactions!$L:$L,$A908,Transactions!$U:$U,1,Transactions!$A:$A,1),0))</f>
        <v/>
      </c>
      <c r="H908" s="281" t="str">
        <f>IF($A908="","",SUMIFS(Transactions!$O:$O,Transactions!$L:$L,$A908,Transactions!$U:$U,1))</f>
        <v/>
      </c>
      <c r="I908" s="282" t="str">
        <f>IF($A908="","",IFERROR(INDEX(Prices[Current Price],MATCH($A908,Prices[Key],0)),0))</f>
        <v/>
      </c>
      <c r="J908" s="283" t="str">
        <f>IF($A908="","",IFERROR(INDEX(Prices[FX to SGD],MATCH($A908,Prices[Key],0)),1))</f>
        <v/>
      </c>
      <c r="K908" s="281" t="str">
        <f t="shared" si="134"/>
        <v/>
      </c>
      <c r="L908" s="281" t="str">
        <f t="shared" si="135"/>
        <v/>
      </c>
      <c r="M908" s="281" t="str">
        <f t="shared" si="136"/>
        <v/>
      </c>
      <c r="N908" s="284" t="str">
        <f t="shared" si="137"/>
        <v/>
      </c>
      <c r="O908" t="str">
        <f>IF($A908="","",IFERROR(INDEX(Prices[Category],MATCH($A908,Prices[Key],0)),"Uncategorized"))</f>
        <v/>
      </c>
      <c r="P908" s="285" t="str">
        <f t="shared" si="138"/>
        <v/>
      </c>
      <c r="Q908" s="285" t="str">
        <f t="shared" si="139"/>
        <v/>
      </c>
    </row>
    <row r="909" spans="1:17" ht="15" customHeight="1" x14ac:dyDescent="0.2">
      <c r="A909" s="238" t="str">
        <f>IFERROR(INDEX('All Ticker P&amp;L'!$A$2:$A$1001,MATCH(ROWS($A$2:A909),'All Ticker P&amp;L'!$N$2:$N$1001,0)),"")</f>
        <v/>
      </c>
      <c r="B909" s="238" t="str">
        <f t="shared" si="131"/>
        <v/>
      </c>
      <c r="C909" s="238" t="str">
        <f t="shared" si="132"/>
        <v/>
      </c>
      <c r="D909" s="238" t="str">
        <f t="shared" si="133"/>
        <v/>
      </c>
      <c r="E909" s="259" t="str">
        <f>IF($A909="","",SUMIFS(Txn[Signed Units],Txn[Key],$A909))</f>
        <v/>
      </c>
      <c r="F909" s="281" t="str">
        <f>IF($A909="","",SUMIFS(Transactions!$N:$N,Transactions!$L:$L,$A909,Transactions!$U:$U,1))</f>
        <v/>
      </c>
      <c r="G909" s="282" t="str">
        <f>IF($A909="","",IFERROR(F909/SUMIFS(Transactions!$D:$D,Transactions!$L:$L,$A909,Transactions!$U:$U,1,Transactions!$A:$A,1),0))</f>
        <v/>
      </c>
      <c r="H909" s="281" t="str">
        <f>IF($A909="","",SUMIFS(Transactions!$O:$O,Transactions!$L:$L,$A909,Transactions!$U:$U,1))</f>
        <v/>
      </c>
      <c r="I909" s="282" t="str">
        <f>IF($A909="","",IFERROR(INDEX(Prices[Current Price],MATCH($A909,Prices[Key],0)),0))</f>
        <v/>
      </c>
      <c r="J909" s="283" t="str">
        <f>IF($A909="","",IFERROR(INDEX(Prices[FX to SGD],MATCH($A909,Prices[Key],0)),1))</f>
        <v/>
      </c>
      <c r="K909" s="281" t="str">
        <f t="shared" si="134"/>
        <v/>
      </c>
      <c r="L909" s="281" t="str">
        <f t="shared" si="135"/>
        <v/>
      </c>
      <c r="M909" s="281" t="str">
        <f t="shared" si="136"/>
        <v/>
      </c>
      <c r="N909" s="284" t="str">
        <f t="shared" si="137"/>
        <v/>
      </c>
      <c r="O909" t="str">
        <f>IF($A909="","",IFERROR(INDEX(Prices[Category],MATCH($A909,Prices[Key],0)),"Uncategorized"))</f>
        <v/>
      </c>
      <c r="P909" s="285" t="str">
        <f t="shared" si="138"/>
        <v/>
      </c>
      <c r="Q909" s="285" t="str">
        <f t="shared" si="139"/>
        <v/>
      </c>
    </row>
    <row r="910" spans="1:17" ht="15" customHeight="1" x14ac:dyDescent="0.2">
      <c r="A910" s="238" t="str">
        <f>IFERROR(INDEX('All Ticker P&amp;L'!$A$2:$A$1001,MATCH(ROWS($A$2:A910),'All Ticker P&amp;L'!$N$2:$N$1001,0)),"")</f>
        <v/>
      </c>
      <c r="B910" s="238" t="str">
        <f t="shared" si="131"/>
        <v/>
      </c>
      <c r="C910" s="238" t="str">
        <f t="shared" si="132"/>
        <v/>
      </c>
      <c r="D910" s="238" t="str">
        <f t="shared" si="133"/>
        <v/>
      </c>
      <c r="E910" s="259" t="str">
        <f>IF($A910="","",SUMIFS(Txn[Signed Units],Txn[Key],$A910))</f>
        <v/>
      </c>
      <c r="F910" s="281" t="str">
        <f>IF($A910="","",SUMIFS(Transactions!$N:$N,Transactions!$L:$L,$A910,Transactions!$U:$U,1))</f>
        <v/>
      </c>
      <c r="G910" s="282" t="str">
        <f>IF($A910="","",IFERROR(F910/SUMIFS(Transactions!$D:$D,Transactions!$L:$L,$A910,Transactions!$U:$U,1,Transactions!$A:$A,1),0))</f>
        <v/>
      </c>
      <c r="H910" s="281" t="str">
        <f>IF($A910="","",SUMIFS(Transactions!$O:$O,Transactions!$L:$L,$A910,Transactions!$U:$U,1))</f>
        <v/>
      </c>
      <c r="I910" s="282" t="str">
        <f>IF($A910="","",IFERROR(INDEX(Prices[Current Price],MATCH($A910,Prices[Key],0)),0))</f>
        <v/>
      </c>
      <c r="J910" s="283" t="str">
        <f>IF($A910="","",IFERROR(INDEX(Prices[FX to SGD],MATCH($A910,Prices[Key],0)),1))</f>
        <v/>
      </c>
      <c r="K910" s="281" t="str">
        <f t="shared" si="134"/>
        <v/>
      </c>
      <c r="L910" s="281" t="str">
        <f t="shared" si="135"/>
        <v/>
      </c>
      <c r="M910" s="281" t="str">
        <f t="shared" si="136"/>
        <v/>
      </c>
      <c r="N910" s="284" t="str">
        <f t="shared" si="137"/>
        <v/>
      </c>
      <c r="O910" t="str">
        <f>IF($A910="","",IFERROR(INDEX(Prices[Category],MATCH($A910,Prices[Key],0)),"Uncategorized"))</f>
        <v/>
      </c>
      <c r="P910" s="285" t="str">
        <f t="shared" si="138"/>
        <v/>
      </c>
      <c r="Q910" s="285" t="str">
        <f t="shared" si="139"/>
        <v/>
      </c>
    </row>
    <row r="911" spans="1:17" ht="15" customHeight="1" x14ac:dyDescent="0.2">
      <c r="A911" s="238" t="str">
        <f>IFERROR(INDEX('All Ticker P&amp;L'!$A$2:$A$1001,MATCH(ROWS($A$2:A911),'All Ticker P&amp;L'!$N$2:$N$1001,0)),"")</f>
        <v/>
      </c>
      <c r="B911" s="238" t="str">
        <f t="shared" si="131"/>
        <v/>
      </c>
      <c r="C911" s="238" t="str">
        <f t="shared" si="132"/>
        <v/>
      </c>
      <c r="D911" s="238" t="str">
        <f t="shared" si="133"/>
        <v/>
      </c>
      <c r="E911" s="259" t="str">
        <f>IF($A911="","",SUMIFS(Txn[Signed Units],Txn[Key],$A911))</f>
        <v/>
      </c>
      <c r="F911" s="281" t="str">
        <f>IF($A911="","",SUMIFS(Transactions!$N:$N,Transactions!$L:$L,$A911,Transactions!$U:$U,1))</f>
        <v/>
      </c>
      <c r="G911" s="282" t="str">
        <f>IF($A911="","",IFERROR(F911/SUMIFS(Transactions!$D:$D,Transactions!$L:$L,$A911,Transactions!$U:$U,1,Transactions!$A:$A,1),0))</f>
        <v/>
      </c>
      <c r="H911" s="281" t="str">
        <f>IF($A911="","",SUMIFS(Transactions!$O:$O,Transactions!$L:$L,$A911,Transactions!$U:$U,1))</f>
        <v/>
      </c>
      <c r="I911" s="282" t="str">
        <f>IF($A911="","",IFERROR(INDEX(Prices[Current Price],MATCH($A911,Prices[Key],0)),0))</f>
        <v/>
      </c>
      <c r="J911" s="283" t="str">
        <f>IF($A911="","",IFERROR(INDEX(Prices[FX to SGD],MATCH($A911,Prices[Key],0)),1))</f>
        <v/>
      </c>
      <c r="K911" s="281" t="str">
        <f t="shared" si="134"/>
        <v/>
      </c>
      <c r="L911" s="281" t="str">
        <f t="shared" si="135"/>
        <v/>
      </c>
      <c r="M911" s="281" t="str">
        <f t="shared" si="136"/>
        <v/>
      </c>
      <c r="N911" s="284" t="str">
        <f t="shared" si="137"/>
        <v/>
      </c>
      <c r="O911" t="str">
        <f>IF($A911="","",IFERROR(INDEX(Prices[Category],MATCH($A911,Prices[Key],0)),"Uncategorized"))</f>
        <v/>
      </c>
      <c r="P911" s="285" t="str">
        <f t="shared" si="138"/>
        <v/>
      </c>
      <c r="Q911" s="285" t="str">
        <f t="shared" si="139"/>
        <v/>
      </c>
    </row>
    <row r="912" spans="1:17" ht="15" customHeight="1" x14ac:dyDescent="0.2">
      <c r="A912" s="238" t="str">
        <f>IFERROR(INDEX('All Ticker P&amp;L'!$A$2:$A$1001,MATCH(ROWS($A$2:A912),'All Ticker P&amp;L'!$N$2:$N$1001,0)),"")</f>
        <v/>
      </c>
      <c r="B912" s="238" t="str">
        <f t="shared" si="131"/>
        <v/>
      </c>
      <c r="C912" s="238" t="str">
        <f t="shared" si="132"/>
        <v/>
      </c>
      <c r="D912" s="238" t="str">
        <f t="shared" si="133"/>
        <v/>
      </c>
      <c r="E912" s="259" t="str">
        <f>IF($A912="","",SUMIFS(Txn[Signed Units],Txn[Key],$A912))</f>
        <v/>
      </c>
      <c r="F912" s="281" t="str">
        <f>IF($A912="","",SUMIFS(Transactions!$N:$N,Transactions!$L:$L,$A912,Transactions!$U:$U,1))</f>
        <v/>
      </c>
      <c r="G912" s="282" t="str">
        <f>IF($A912="","",IFERROR(F912/SUMIFS(Transactions!$D:$D,Transactions!$L:$L,$A912,Transactions!$U:$U,1,Transactions!$A:$A,1),0))</f>
        <v/>
      </c>
      <c r="H912" s="281" t="str">
        <f>IF($A912="","",SUMIFS(Transactions!$O:$O,Transactions!$L:$L,$A912,Transactions!$U:$U,1))</f>
        <v/>
      </c>
      <c r="I912" s="282" t="str">
        <f>IF($A912="","",IFERROR(INDEX(Prices[Current Price],MATCH($A912,Prices[Key],0)),0))</f>
        <v/>
      </c>
      <c r="J912" s="283" t="str">
        <f>IF($A912="","",IFERROR(INDEX(Prices[FX to SGD],MATCH($A912,Prices[Key],0)),1))</f>
        <v/>
      </c>
      <c r="K912" s="281" t="str">
        <f t="shared" si="134"/>
        <v/>
      </c>
      <c r="L912" s="281" t="str">
        <f t="shared" si="135"/>
        <v/>
      </c>
      <c r="M912" s="281" t="str">
        <f t="shared" si="136"/>
        <v/>
      </c>
      <c r="N912" s="284" t="str">
        <f t="shared" si="137"/>
        <v/>
      </c>
      <c r="O912" t="str">
        <f>IF($A912="","",IFERROR(INDEX(Prices[Category],MATCH($A912,Prices[Key],0)),"Uncategorized"))</f>
        <v/>
      </c>
      <c r="P912" s="285" t="str">
        <f t="shared" si="138"/>
        <v/>
      </c>
      <c r="Q912" s="285" t="str">
        <f t="shared" si="139"/>
        <v/>
      </c>
    </row>
    <row r="913" spans="1:17" ht="15" customHeight="1" x14ac:dyDescent="0.2">
      <c r="A913" s="238" t="str">
        <f>IFERROR(INDEX('All Ticker P&amp;L'!$A$2:$A$1001,MATCH(ROWS($A$2:A913),'All Ticker P&amp;L'!$N$2:$N$1001,0)),"")</f>
        <v/>
      </c>
      <c r="B913" s="238" t="str">
        <f t="shared" si="131"/>
        <v/>
      </c>
      <c r="C913" s="238" t="str">
        <f t="shared" si="132"/>
        <v/>
      </c>
      <c r="D913" s="238" t="str">
        <f t="shared" si="133"/>
        <v/>
      </c>
      <c r="E913" s="259" t="str">
        <f>IF($A913="","",SUMIFS(Txn[Signed Units],Txn[Key],$A913))</f>
        <v/>
      </c>
      <c r="F913" s="281" t="str">
        <f>IF($A913="","",SUMIFS(Transactions!$N:$N,Transactions!$L:$L,$A913,Transactions!$U:$U,1))</f>
        <v/>
      </c>
      <c r="G913" s="282" t="str">
        <f>IF($A913="","",IFERROR(F913/SUMIFS(Transactions!$D:$D,Transactions!$L:$L,$A913,Transactions!$U:$U,1,Transactions!$A:$A,1),0))</f>
        <v/>
      </c>
      <c r="H913" s="281" t="str">
        <f>IF($A913="","",SUMIFS(Transactions!$O:$O,Transactions!$L:$L,$A913,Transactions!$U:$U,1))</f>
        <v/>
      </c>
      <c r="I913" s="282" t="str">
        <f>IF($A913="","",IFERROR(INDEX(Prices[Current Price],MATCH($A913,Prices[Key],0)),0))</f>
        <v/>
      </c>
      <c r="J913" s="283" t="str">
        <f>IF($A913="","",IFERROR(INDEX(Prices[FX to SGD],MATCH($A913,Prices[Key],0)),1))</f>
        <v/>
      </c>
      <c r="K913" s="281" t="str">
        <f t="shared" si="134"/>
        <v/>
      </c>
      <c r="L913" s="281" t="str">
        <f t="shared" si="135"/>
        <v/>
      </c>
      <c r="M913" s="281" t="str">
        <f t="shared" si="136"/>
        <v/>
      </c>
      <c r="N913" s="284" t="str">
        <f t="shared" si="137"/>
        <v/>
      </c>
      <c r="O913" t="str">
        <f>IF($A913="","",IFERROR(INDEX(Prices[Category],MATCH($A913,Prices[Key],0)),"Uncategorized"))</f>
        <v/>
      </c>
      <c r="P913" s="285" t="str">
        <f t="shared" si="138"/>
        <v/>
      </c>
      <c r="Q913" s="285" t="str">
        <f t="shared" si="139"/>
        <v/>
      </c>
    </row>
    <row r="914" spans="1:17" ht="15" customHeight="1" x14ac:dyDescent="0.2">
      <c r="A914" s="238" t="str">
        <f>IFERROR(INDEX('All Ticker P&amp;L'!$A$2:$A$1001,MATCH(ROWS($A$2:A914),'All Ticker P&amp;L'!$N$2:$N$1001,0)),"")</f>
        <v/>
      </c>
      <c r="B914" s="238" t="str">
        <f t="shared" si="131"/>
        <v/>
      </c>
      <c r="C914" s="238" t="str">
        <f t="shared" si="132"/>
        <v/>
      </c>
      <c r="D914" s="238" t="str">
        <f t="shared" si="133"/>
        <v/>
      </c>
      <c r="E914" s="259" t="str">
        <f>IF($A914="","",SUMIFS(Txn[Signed Units],Txn[Key],$A914))</f>
        <v/>
      </c>
      <c r="F914" s="281" t="str">
        <f>IF($A914="","",SUMIFS(Transactions!$N:$N,Transactions!$L:$L,$A914,Transactions!$U:$U,1))</f>
        <v/>
      </c>
      <c r="G914" s="282" t="str">
        <f>IF($A914="","",IFERROR(F914/SUMIFS(Transactions!$D:$D,Transactions!$L:$L,$A914,Transactions!$U:$U,1,Transactions!$A:$A,1),0))</f>
        <v/>
      </c>
      <c r="H914" s="281" t="str">
        <f>IF($A914="","",SUMIFS(Transactions!$O:$O,Transactions!$L:$L,$A914,Transactions!$U:$U,1))</f>
        <v/>
      </c>
      <c r="I914" s="282" t="str">
        <f>IF($A914="","",IFERROR(INDEX(Prices[Current Price],MATCH($A914,Prices[Key],0)),0))</f>
        <v/>
      </c>
      <c r="J914" s="283" t="str">
        <f>IF($A914="","",IFERROR(INDEX(Prices[FX to SGD],MATCH($A914,Prices[Key],0)),1))</f>
        <v/>
      </c>
      <c r="K914" s="281" t="str">
        <f t="shared" si="134"/>
        <v/>
      </c>
      <c r="L914" s="281" t="str">
        <f t="shared" si="135"/>
        <v/>
      </c>
      <c r="M914" s="281" t="str">
        <f t="shared" si="136"/>
        <v/>
      </c>
      <c r="N914" s="284" t="str">
        <f t="shared" si="137"/>
        <v/>
      </c>
      <c r="O914" t="str">
        <f>IF($A914="","",IFERROR(INDEX(Prices[Category],MATCH($A914,Prices[Key],0)),"Uncategorized"))</f>
        <v/>
      </c>
      <c r="P914" s="285" t="str">
        <f t="shared" si="138"/>
        <v/>
      </c>
      <c r="Q914" s="285" t="str">
        <f t="shared" si="139"/>
        <v/>
      </c>
    </row>
    <row r="915" spans="1:17" ht="15" customHeight="1" x14ac:dyDescent="0.2">
      <c r="A915" s="238" t="str">
        <f>IFERROR(INDEX('All Ticker P&amp;L'!$A$2:$A$1001,MATCH(ROWS($A$2:A915),'All Ticker P&amp;L'!$N$2:$N$1001,0)),"")</f>
        <v/>
      </c>
      <c r="B915" s="238" t="str">
        <f t="shared" si="131"/>
        <v/>
      </c>
      <c r="C915" s="238" t="str">
        <f t="shared" si="132"/>
        <v/>
      </c>
      <c r="D915" s="238" t="str">
        <f t="shared" si="133"/>
        <v/>
      </c>
      <c r="E915" s="259" t="str">
        <f>IF($A915="","",SUMIFS(Txn[Signed Units],Txn[Key],$A915))</f>
        <v/>
      </c>
      <c r="F915" s="281" t="str">
        <f>IF($A915="","",SUMIFS(Transactions!$N:$N,Transactions!$L:$L,$A915,Transactions!$U:$U,1))</f>
        <v/>
      </c>
      <c r="G915" s="282" t="str">
        <f>IF($A915="","",IFERROR(F915/SUMIFS(Transactions!$D:$D,Transactions!$L:$L,$A915,Transactions!$U:$U,1,Transactions!$A:$A,1),0))</f>
        <v/>
      </c>
      <c r="H915" s="281" t="str">
        <f>IF($A915="","",SUMIFS(Transactions!$O:$O,Transactions!$L:$L,$A915,Transactions!$U:$U,1))</f>
        <v/>
      </c>
      <c r="I915" s="282" t="str">
        <f>IF($A915="","",IFERROR(INDEX(Prices[Current Price],MATCH($A915,Prices[Key],0)),0))</f>
        <v/>
      </c>
      <c r="J915" s="283" t="str">
        <f>IF($A915="","",IFERROR(INDEX(Prices[FX to SGD],MATCH($A915,Prices[Key],0)),1))</f>
        <v/>
      </c>
      <c r="K915" s="281" t="str">
        <f t="shared" si="134"/>
        <v/>
      </c>
      <c r="L915" s="281" t="str">
        <f t="shared" si="135"/>
        <v/>
      </c>
      <c r="M915" s="281" t="str">
        <f t="shared" si="136"/>
        <v/>
      </c>
      <c r="N915" s="284" t="str">
        <f t="shared" si="137"/>
        <v/>
      </c>
      <c r="O915" t="str">
        <f>IF($A915="","",IFERROR(INDEX(Prices[Category],MATCH($A915,Prices[Key],0)),"Uncategorized"))</f>
        <v/>
      </c>
      <c r="P915" s="285" t="str">
        <f t="shared" si="138"/>
        <v/>
      </c>
      <c r="Q915" s="285" t="str">
        <f t="shared" si="139"/>
        <v/>
      </c>
    </row>
    <row r="916" spans="1:17" ht="15" customHeight="1" x14ac:dyDescent="0.2">
      <c r="A916" s="238" t="str">
        <f>IFERROR(INDEX('All Ticker P&amp;L'!$A$2:$A$1001,MATCH(ROWS($A$2:A916),'All Ticker P&amp;L'!$N$2:$N$1001,0)),"")</f>
        <v/>
      </c>
      <c r="B916" s="238" t="str">
        <f t="shared" si="131"/>
        <v/>
      </c>
      <c r="C916" s="238" t="str">
        <f t="shared" si="132"/>
        <v/>
      </c>
      <c r="D916" s="238" t="str">
        <f t="shared" si="133"/>
        <v/>
      </c>
      <c r="E916" s="259" t="str">
        <f>IF($A916="","",SUMIFS(Txn[Signed Units],Txn[Key],$A916))</f>
        <v/>
      </c>
      <c r="F916" s="281" t="str">
        <f>IF($A916="","",SUMIFS(Transactions!$N:$N,Transactions!$L:$L,$A916,Transactions!$U:$U,1))</f>
        <v/>
      </c>
      <c r="G916" s="282" t="str">
        <f>IF($A916="","",IFERROR(F916/SUMIFS(Transactions!$D:$D,Transactions!$L:$L,$A916,Transactions!$U:$U,1,Transactions!$A:$A,1),0))</f>
        <v/>
      </c>
      <c r="H916" s="281" t="str">
        <f>IF($A916="","",SUMIFS(Transactions!$O:$O,Transactions!$L:$L,$A916,Transactions!$U:$U,1))</f>
        <v/>
      </c>
      <c r="I916" s="282" t="str">
        <f>IF($A916="","",IFERROR(INDEX(Prices[Current Price],MATCH($A916,Prices[Key],0)),0))</f>
        <v/>
      </c>
      <c r="J916" s="283" t="str">
        <f>IF($A916="","",IFERROR(INDEX(Prices[FX to SGD],MATCH($A916,Prices[Key],0)),1))</f>
        <v/>
      </c>
      <c r="K916" s="281" t="str">
        <f t="shared" si="134"/>
        <v/>
      </c>
      <c r="L916" s="281" t="str">
        <f t="shared" si="135"/>
        <v/>
      </c>
      <c r="M916" s="281" t="str">
        <f t="shared" si="136"/>
        <v/>
      </c>
      <c r="N916" s="284" t="str">
        <f t="shared" si="137"/>
        <v/>
      </c>
      <c r="O916" t="str">
        <f>IF($A916="","",IFERROR(INDEX(Prices[Category],MATCH($A916,Prices[Key],0)),"Uncategorized"))</f>
        <v/>
      </c>
      <c r="P916" s="285" t="str">
        <f t="shared" si="138"/>
        <v/>
      </c>
      <c r="Q916" s="285" t="str">
        <f t="shared" si="139"/>
        <v/>
      </c>
    </row>
    <row r="917" spans="1:17" ht="15" customHeight="1" x14ac:dyDescent="0.2">
      <c r="A917" s="238" t="str">
        <f>IFERROR(INDEX('All Ticker P&amp;L'!$A$2:$A$1001,MATCH(ROWS($A$2:A917),'All Ticker P&amp;L'!$N$2:$N$1001,0)),"")</f>
        <v/>
      </c>
      <c r="B917" s="238" t="str">
        <f t="shared" si="131"/>
        <v/>
      </c>
      <c r="C917" s="238" t="str">
        <f t="shared" si="132"/>
        <v/>
      </c>
      <c r="D917" s="238" t="str">
        <f t="shared" si="133"/>
        <v/>
      </c>
      <c r="E917" s="259" t="str">
        <f>IF($A917="","",SUMIFS(Txn[Signed Units],Txn[Key],$A917))</f>
        <v/>
      </c>
      <c r="F917" s="281" t="str">
        <f>IF($A917="","",SUMIFS(Transactions!$N:$N,Transactions!$L:$L,$A917,Transactions!$U:$U,1))</f>
        <v/>
      </c>
      <c r="G917" s="282" t="str">
        <f>IF($A917="","",IFERROR(F917/SUMIFS(Transactions!$D:$D,Transactions!$L:$L,$A917,Transactions!$U:$U,1,Transactions!$A:$A,1),0))</f>
        <v/>
      </c>
      <c r="H917" s="281" t="str">
        <f>IF($A917="","",SUMIFS(Transactions!$O:$O,Transactions!$L:$L,$A917,Transactions!$U:$U,1))</f>
        <v/>
      </c>
      <c r="I917" s="282" t="str">
        <f>IF($A917="","",IFERROR(INDEX(Prices[Current Price],MATCH($A917,Prices[Key],0)),0))</f>
        <v/>
      </c>
      <c r="J917" s="283" t="str">
        <f>IF($A917="","",IFERROR(INDEX(Prices[FX to SGD],MATCH($A917,Prices[Key],0)),1))</f>
        <v/>
      </c>
      <c r="K917" s="281" t="str">
        <f t="shared" si="134"/>
        <v/>
      </c>
      <c r="L917" s="281" t="str">
        <f t="shared" si="135"/>
        <v/>
      </c>
      <c r="M917" s="281" t="str">
        <f t="shared" si="136"/>
        <v/>
      </c>
      <c r="N917" s="284" t="str">
        <f t="shared" si="137"/>
        <v/>
      </c>
      <c r="O917" t="str">
        <f>IF($A917="","",IFERROR(INDEX(Prices[Category],MATCH($A917,Prices[Key],0)),"Uncategorized"))</f>
        <v/>
      </c>
      <c r="P917" s="285" t="str">
        <f t="shared" si="138"/>
        <v/>
      </c>
      <c r="Q917" s="285" t="str">
        <f t="shared" si="139"/>
        <v/>
      </c>
    </row>
    <row r="918" spans="1:17" ht="15" customHeight="1" x14ac:dyDescent="0.2">
      <c r="A918" s="238" t="str">
        <f>IFERROR(INDEX('All Ticker P&amp;L'!$A$2:$A$1001,MATCH(ROWS($A$2:A918),'All Ticker P&amp;L'!$N$2:$N$1001,0)),"")</f>
        <v/>
      </c>
      <c r="B918" s="238" t="str">
        <f t="shared" si="131"/>
        <v/>
      </c>
      <c r="C918" s="238" t="str">
        <f t="shared" si="132"/>
        <v/>
      </c>
      <c r="D918" s="238" t="str">
        <f t="shared" si="133"/>
        <v/>
      </c>
      <c r="E918" s="259" t="str">
        <f>IF($A918="","",SUMIFS(Txn[Signed Units],Txn[Key],$A918))</f>
        <v/>
      </c>
      <c r="F918" s="281" t="str">
        <f>IF($A918="","",SUMIFS(Transactions!$N:$N,Transactions!$L:$L,$A918,Transactions!$U:$U,1))</f>
        <v/>
      </c>
      <c r="G918" s="282" t="str">
        <f>IF($A918="","",IFERROR(F918/SUMIFS(Transactions!$D:$D,Transactions!$L:$L,$A918,Transactions!$U:$U,1,Transactions!$A:$A,1),0))</f>
        <v/>
      </c>
      <c r="H918" s="281" t="str">
        <f>IF($A918="","",SUMIFS(Transactions!$O:$O,Transactions!$L:$L,$A918,Transactions!$U:$U,1))</f>
        <v/>
      </c>
      <c r="I918" s="282" t="str">
        <f>IF($A918="","",IFERROR(INDEX(Prices[Current Price],MATCH($A918,Prices[Key],0)),0))</f>
        <v/>
      </c>
      <c r="J918" s="283" t="str">
        <f>IF($A918="","",IFERROR(INDEX(Prices[FX to SGD],MATCH($A918,Prices[Key],0)),1))</f>
        <v/>
      </c>
      <c r="K918" s="281" t="str">
        <f t="shared" si="134"/>
        <v/>
      </c>
      <c r="L918" s="281" t="str">
        <f t="shared" si="135"/>
        <v/>
      </c>
      <c r="M918" s="281" t="str">
        <f t="shared" si="136"/>
        <v/>
      </c>
      <c r="N918" s="284" t="str">
        <f t="shared" si="137"/>
        <v/>
      </c>
      <c r="O918" t="str">
        <f>IF($A918="","",IFERROR(INDEX(Prices[Category],MATCH($A918,Prices[Key],0)),"Uncategorized"))</f>
        <v/>
      </c>
      <c r="P918" s="285" t="str">
        <f t="shared" si="138"/>
        <v/>
      </c>
      <c r="Q918" s="285" t="str">
        <f t="shared" si="139"/>
        <v/>
      </c>
    </row>
    <row r="919" spans="1:17" ht="15" customHeight="1" x14ac:dyDescent="0.2">
      <c r="A919" s="238" t="str">
        <f>IFERROR(INDEX('All Ticker P&amp;L'!$A$2:$A$1001,MATCH(ROWS($A$2:A919),'All Ticker P&amp;L'!$N$2:$N$1001,0)),"")</f>
        <v/>
      </c>
      <c r="B919" s="238" t="str">
        <f t="shared" si="131"/>
        <v/>
      </c>
      <c r="C919" s="238" t="str">
        <f t="shared" si="132"/>
        <v/>
      </c>
      <c r="D919" s="238" t="str">
        <f t="shared" si="133"/>
        <v/>
      </c>
      <c r="E919" s="259" t="str">
        <f>IF($A919="","",SUMIFS(Txn[Signed Units],Txn[Key],$A919))</f>
        <v/>
      </c>
      <c r="F919" s="281" t="str">
        <f>IF($A919="","",SUMIFS(Transactions!$N:$N,Transactions!$L:$L,$A919,Transactions!$U:$U,1))</f>
        <v/>
      </c>
      <c r="G919" s="282" t="str">
        <f>IF($A919="","",IFERROR(F919/SUMIFS(Transactions!$D:$D,Transactions!$L:$L,$A919,Transactions!$U:$U,1,Transactions!$A:$A,1),0))</f>
        <v/>
      </c>
      <c r="H919" s="281" t="str">
        <f>IF($A919="","",SUMIFS(Transactions!$O:$O,Transactions!$L:$L,$A919,Transactions!$U:$U,1))</f>
        <v/>
      </c>
      <c r="I919" s="282" t="str">
        <f>IF($A919="","",IFERROR(INDEX(Prices[Current Price],MATCH($A919,Prices[Key],0)),0))</f>
        <v/>
      </c>
      <c r="J919" s="283" t="str">
        <f>IF($A919="","",IFERROR(INDEX(Prices[FX to SGD],MATCH($A919,Prices[Key],0)),1))</f>
        <v/>
      </c>
      <c r="K919" s="281" t="str">
        <f t="shared" si="134"/>
        <v/>
      </c>
      <c r="L919" s="281" t="str">
        <f t="shared" si="135"/>
        <v/>
      </c>
      <c r="M919" s="281" t="str">
        <f t="shared" si="136"/>
        <v/>
      </c>
      <c r="N919" s="284" t="str">
        <f t="shared" si="137"/>
        <v/>
      </c>
      <c r="O919" t="str">
        <f>IF($A919="","",IFERROR(INDEX(Prices[Category],MATCH($A919,Prices[Key],0)),"Uncategorized"))</f>
        <v/>
      </c>
      <c r="P919" s="285" t="str">
        <f t="shared" si="138"/>
        <v/>
      </c>
      <c r="Q919" s="285" t="str">
        <f t="shared" si="139"/>
        <v/>
      </c>
    </row>
    <row r="920" spans="1:17" ht="15" customHeight="1" x14ac:dyDescent="0.2">
      <c r="A920" s="238" t="str">
        <f>IFERROR(INDEX('All Ticker P&amp;L'!$A$2:$A$1001,MATCH(ROWS($A$2:A920),'All Ticker P&amp;L'!$N$2:$N$1001,0)),"")</f>
        <v/>
      </c>
      <c r="B920" s="238" t="str">
        <f t="shared" si="131"/>
        <v/>
      </c>
      <c r="C920" s="238" t="str">
        <f t="shared" si="132"/>
        <v/>
      </c>
      <c r="D920" s="238" t="str">
        <f t="shared" si="133"/>
        <v/>
      </c>
      <c r="E920" s="259" t="str">
        <f>IF($A920="","",SUMIFS(Txn[Signed Units],Txn[Key],$A920))</f>
        <v/>
      </c>
      <c r="F920" s="281" t="str">
        <f>IF($A920="","",SUMIFS(Transactions!$N:$N,Transactions!$L:$L,$A920,Transactions!$U:$U,1))</f>
        <v/>
      </c>
      <c r="G920" s="282" t="str">
        <f>IF($A920="","",IFERROR(F920/SUMIFS(Transactions!$D:$D,Transactions!$L:$L,$A920,Transactions!$U:$U,1,Transactions!$A:$A,1),0))</f>
        <v/>
      </c>
      <c r="H920" s="281" t="str">
        <f>IF($A920="","",SUMIFS(Transactions!$O:$O,Transactions!$L:$L,$A920,Transactions!$U:$U,1))</f>
        <v/>
      </c>
      <c r="I920" s="282" t="str">
        <f>IF($A920="","",IFERROR(INDEX(Prices[Current Price],MATCH($A920,Prices[Key],0)),0))</f>
        <v/>
      </c>
      <c r="J920" s="283" t="str">
        <f>IF($A920="","",IFERROR(INDEX(Prices[FX to SGD],MATCH($A920,Prices[Key],0)),1))</f>
        <v/>
      </c>
      <c r="K920" s="281" t="str">
        <f t="shared" si="134"/>
        <v/>
      </c>
      <c r="L920" s="281" t="str">
        <f t="shared" si="135"/>
        <v/>
      </c>
      <c r="M920" s="281" t="str">
        <f t="shared" si="136"/>
        <v/>
      </c>
      <c r="N920" s="284" t="str">
        <f t="shared" si="137"/>
        <v/>
      </c>
      <c r="O920" t="str">
        <f>IF($A920="","",IFERROR(INDEX(Prices[Category],MATCH($A920,Prices[Key],0)),"Uncategorized"))</f>
        <v/>
      </c>
      <c r="P920" s="285" t="str">
        <f t="shared" si="138"/>
        <v/>
      </c>
      <c r="Q920" s="285" t="str">
        <f t="shared" si="139"/>
        <v/>
      </c>
    </row>
    <row r="921" spans="1:17" ht="15" customHeight="1" x14ac:dyDescent="0.2">
      <c r="A921" s="238" t="str">
        <f>IFERROR(INDEX('All Ticker P&amp;L'!$A$2:$A$1001,MATCH(ROWS($A$2:A921),'All Ticker P&amp;L'!$N$2:$N$1001,0)),"")</f>
        <v/>
      </c>
      <c r="B921" s="238" t="str">
        <f t="shared" si="131"/>
        <v/>
      </c>
      <c r="C921" s="238" t="str">
        <f t="shared" si="132"/>
        <v/>
      </c>
      <c r="D921" s="238" t="str">
        <f t="shared" si="133"/>
        <v/>
      </c>
      <c r="E921" s="259" t="str">
        <f>IF($A921="","",SUMIFS(Txn[Signed Units],Txn[Key],$A921))</f>
        <v/>
      </c>
      <c r="F921" s="281" t="str">
        <f>IF($A921="","",SUMIFS(Transactions!$N:$N,Transactions!$L:$L,$A921,Transactions!$U:$U,1))</f>
        <v/>
      </c>
      <c r="G921" s="282" t="str">
        <f>IF($A921="","",IFERROR(F921/SUMIFS(Transactions!$D:$D,Transactions!$L:$L,$A921,Transactions!$U:$U,1,Transactions!$A:$A,1),0))</f>
        <v/>
      </c>
      <c r="H921" s="281" t="str">
        <f>IF($A921="","",SUMIFS(Transactions!$O:$O,Transactions!$L:$L,$A921,Transactions!$U:$U,1))</f>
        <v/>
      </c>
      <c r="I921" s="282" t="str">
        <f>IF($A921="","",IFERROR(INDEX(Prices[Current Price],MATCH($A921,Prices[Key],0)),0))</f>
        <v/>
      </c>
      <c r="J921" s="283" t="str">
        <f>IF($A921="","",IFERROR(INDEX(Prices[FX to SGD],MATCH($A921,Prices[Key],0)),1))</f>
        <v/>
      </c>
      <c r="K921" s="281" t="str">
        <f t="shared" si="134"/>
        <v/>
      </c>
      <c r="L921" s="281" t="str">
        <f t="shared" si="135"/>
        <v/>
      </c>
      <c r="M921" s="281" t="str">
        <f t="shared" si="136"/>
        <v/>
      </c>
      <c r="N921" s="284" t="str">
        <f t="shared" si="137"/>
        <v/>
      </c>
      <c r="O921" t="str">
        <f>IF($A921="","",IFERROR(INDEX(Prices[Category],MATCH($A921,Prices[Key],0)),"Uncategorized"))</f>
        <v/>
      </c>
      <c r="P921" s="285" t="str">
        <f t="shared" si="138"/>
        <v/>
      </c>
      <c r="Q921" s="285" t="str">
        <f t="shared" si="139"/>
        <v/>
      </c>
    </row>
    <row r="922" spans="1:17" ht="15" customHeight="1" x14ac:dyDescent="0.2">
      <c r="A922" s="238" t="str">
        <f>IFERROR(INDEX('All Ticker P&amp;L'!$A$2:$A$1001,MATCH(ROWS($A$2:A922),'All Ticker P&amp;L'!$N$2:$N$1001,0)),"")</f>
        <v/>
      </c>
      <c r="B922" s="238" t="str">
        <f t="shared" si="131"/>
        <v/>
      </c>
      <c r="C922" s="238" t="str">
        <f t="shared" si="132"/>
        <v/>
      </c>
      <c r="D922" s="238" t="str">
        <f t="shared" si="133"/>
        <v/>
      </c>
      <c r="E922" s="259" t="str">
        <f>IF($A922="","",SUMIFS(Txn[Signed Units],Txn[Key],$A922))</f>
        <v/>
      </c>
      <c r="F922" s="281" t="str">
        <f>IF($A922="","",SUMIFS(Transactions!$N:$N,Transactions!$L:$L,$A922,Transactions!$U:$U,1))</f>
        <v/>
      </c>
      <c r="G922" s="282" t="str">
        <f>IF($A922="","",IFERROR(F922/SUMIFS(Transactions!$D:$D,Transactions!$L:$L,$A922,Transactions!$U:$U,1,Transactions!$A:$A,1),0))</f>
        <v/>
      </c>
      <c r="H922" s="281" t="str">
        <f>IF($A922="","",SUMIFS(Transactions!$O:$O,Transactions!$L:$L,$A922,Transactions!$U:$U,1))</f>
        <v/>
      </c>
      <c r="I922" s="282" t="str">
        <f>IF($A922="","",IFERROR(INDEX(Prices[Current Price],MATCH($A922,Prices[Key],0)),0))</f>
        <v/>
      </c>
      <c r="J922" s="283" t="str">
        <f>IF($A922="","",IFERROR(INDEX(Prices[FX to SGD],MATCH($A922,Prices[Key],0)),1))</f>
        <v/>
      </c>
      <c r="K922" s="281" t="str">
        <f t="shared" si="134"/>
        <v/>
      </c>
      <c r="L922" s="281" t="str">
        <f t="shared" si="135"/>
        <v/>
      </c>
      <c r="M922" s="281" t="str">
        <f t="shared" si="136"/>
        <v/>
      </c>
      <c r="N922" s="284" t="str">
        <f t="shared" si="137"/>
        <v/>
      </c>
      <c r="O922" t="str">
        <f>IF($A922="","",IFERROR(INDEX(Prices[Category],MATCH($A922,Prices[Key],0)),"Uncategorized"))</f>
        <v/>
      </c>
      <c r="P922" s="285" t="str">
        <f t="shared" si="138"/>
        <v/>
      </c>
      <c r="Q922" s="285" t="str">
        <f t="shared" si="139"/>
        <v/>
      </c>
    </row>
    <row r="923" spans="1:17" ht="15" customHeight="1" x14ac:dyDescent="0.2">
      <c r="A923" s="238" t="str">
        <f>IFERROR(INDEX('All Ticker P&amp;L'!$A$2:$A$1001,MATCH(ROWS($A$2:A923),'All Ticker P&amp;L'!$N$2:$N$1001,0)),"")</f>
        <v/>
      </c>
      <c r="B923" s="238" t="str">
        <f t="shared" si="131"/>
        <v/>
      </c>
      <c r="C923" s="238" t="str">
        <f t="shared" si="132"/>
        <v/>
      </c>
      <c r="D923" s="238" t="str">
        <f t="shared" si="133"/>
        <v/>
      </c>
      <c r="E923" s="259" t="str">
        <f>IF($A923="","",SUMIFS(Txn[Signed Units],Txn[Key],$A923))</f>
        <v/>
      </c>
      <c r="F923" s="281" t="str">
        <f>IF($A923="","",SUMIFS(Transactions!$N:$N,Transactions!$L:$L,$A923,Transactions!$U:$U,1))</f>
        <v/>
      </c>
      <c r="G923" s="282" t="str">
        <f>IF($A923="","",IFERROR(F923/SUMIFS(Transactions!$D:$D,Transactions!$L:$L,$A923,Transactions!$U:$U,1,Transactions!$A:$A,1),0))</f>
        <v/>
      </c>
      <c r="H923" s="281" t="str">
        <f>IF($A923="","",SUMIFS(Transactions!$O:$O,Transactions!$L:$L,$A923,Transactions!$U:$U,1))</f>
        <v/>
      </c>
      <c r="I923" s="282" t="str">
        <f>IF($A923="","",IFERROR(INDEX(Prices[Current Price],MATCH($A923,Prices[Key],0)),0))</f>
        <v/>
      </c>
      <c r="J923" s="283" t="str">
        <f>IF($A923="","",IFERROR(INDEX(Prices[FX to SGD],MATCH($A923,Prices[Key],0)),1))</f>
        <v/>
      </c>
      <c r="K923" s="281" t="str">
        <f t="shared" si="134"/>
        <v/>
      </c>
      <c r="L923" s="281" t="str">
        <f t="shared" si="135"/>
        <v/>
      </c>
      <c r="M923" s="281" t="str">
        <f t="shared" si="136"/>
        <v/>
      </c>
      <c r="N923" s="284" t="str">
        <f t="shared" si="137"/>
        <v/>
      </c>
      <c r="O923" t="str">
        <f>IF($A923="","",IFERROR(INDEX(Prices[Category],MATCH($A923,Prices[Key],0)),"Uncategorized"))</f>
        <v/>
      </c>
      <c r="P923" s="285" t="str">
        <f t="shared" si="138"/>
        <v/>
      </c>
      <c r="Q923" s="285" t="str">
        <f t="shared" si="139"/>
        <v/>
      </c>
    </row>
    <row r="924" spans="1:17" ht="15" customHeight="1" x14ac:dyDescent="0.2">
      <c r="A924" s="238" t="str">
        <f>IFERROR(INDEX('All Ticker P&amp;L'!$A$2:$A$1001,MATCH(ROWS($A$2:A924),'All Ticker P&amp;L'!$N$2:$N$1001,0)),"")</f>
        <v/>
      </c>
      <c r="B924" s="238" t="str">
        <f t="shared" si="131"/>
        <v/>
      </c>
      <c r="C924" s="238" t="str">
        <f t="shared" si="132"/>
        <v/>
      </c>
      <c r="D924" s="238" t="str">
        <f t="shared" si="133"/>
        <v/>
      </c>
      <c r="E924" s="259" t="str">
        <f>IF($A924="","",SUMIFS(Txn[Signed Units],Txn[Key],$A924))</f>
        <v/>
      </c>
      <c r="F924" s="281" t="str">
        <f>IF($A924="","",SUMIFS(Transactions!$N:$N,Transactions!$L:$L,$A924,Transactions!$U:$U,1))</f>
        <v/>
      </c>
      <c r="G924" s="282" t="str">
        <f>IF($A924="","",IFERROR(F924/SUMIFS(Transactions!$D:$D,Transactions!$L:$L,$A924,Transactions!$U:$U,1,Transactions!$A:$A,1),0))</f>
        <v/>
      </c>
      <c r="H924" s="281" t="str">
        <f>IF($A924="","",SUMIFS(Transactions!$O:$O,Transactions!$L:$L,$A924,Transactions!$U:$U,1))</f>
        <v/>
      </c>
      <c r="I924" s="282" t="str">
        <f>IF($A924="","",IFERROR(INDEX(Prices[Current Price],MATCH($A924,Prices[Key],0)),0))</f>
        <v/>
      </c>
      <c r="J924" s="283" t="str">
        <f>IF($A924="","",IFERROR(INDEX(Prices[FX to SGD],MATCH($A924,Prices[Key],0)),1))</f>
        <v/>
      </c>
      <c r="K924" s="281" t="str">
        <f t="shared" si="134"/>
        <v/>
      </c>
      <c r="L924" s="281" t="str">
        <f t="shared" si="135"/>
        <v/>
      </c>
      <c r="M924" s="281" t="str">
        <f t="shared" si="136"/>
        <v/>
      </c>
      <c r="N924" s="284" t="str">
        <f t="shared" si="137"/>
        <v/>
      </c>
      <c r="O924" t="str">
        <f>IF($A924="","",IFERROR(INDEX(Prices[Category],MATCH($A924,Prices[Key],0)),"Uncategorized"))</f>
        <v/>
      </c>
      <c r="P924" s="285" t="str">
        <f t="shared" si="138"/>
        <v/>
      </c>
      <c r="Q924" s="285" t="str">
        <f t="shared" si="139"/>
        <v/>
      </c>
    </row>
    <row r="925" spans="1:17" ht="15" customHeight="1" x14ac:dyDescent="0.2">
      <c r="A925" s="238" t="str">
        <f>IFERROR(INDEX('All Ticker P&amp;L'!$A$2:$A$1001,MATCH(ROWS($A$2:A925),'All Ticker P&amp;L'!$N$2:$N$1001,0)),"")</f>
        <v/>
      </c>
      <c r="B925" s="238" t="str">
        <f t="shared" si="131"/>
        <v/>
      </c>
      <c r="C925" s="238" t="str">
        <f t="shared" si="132"/>
        <v/>
      </c>
      <c r="D925" s="238" t="str">
        <f t="shared" si="133"/>
        <v/>
      </c>
      <c r="E925" s="259" t="str">
        <f>IF($A925="","",SUMIFS(Txn[Signed Units],Txn[Key],$A925))</f>
        <v/>
      </c>
      <c r="F925" s="281" t="str">
        <f>IF($A925="","",SUMIFS(Transactions!$N:$N,Transactions!$L:$L,$A925,Transactions!$U:$U,1))</f>
        <v/>
      </c>
      <c r="G925" s="282" t="str">
        <f>IF($A925="","",IFERROR(F925/SUMIFS(Transactions!$D:$D,Transactions!$L:$L,$A925,Transactions!$U:$U,1,Transactions!$A:$A,1),0))</f>
        <v/>
      </c>
      <c r="H925" s="281" t="str">
        <f>IF($A925="","",SUMIFS(Transactions!$O:$O,Transactions!$L:$L,$A925,Transactions!$U:$U,1))</f>
        <v/>
      </c>
      <c r="I925" s="282" t="str">
        <f>IF($A925="","",IFERROR(INDEX(Prices[Current Price],MATCH($A925,Prices[Key],0)),0))</f>
        <v/>
      </c>
      <c r="J925" s="283" t="str">
        <f>IF($A925="","",IFERROR(INDEX(Prices[FX to SGD],MATCH($A925,Prices[Key],0)),1))</f>
        <v/>
      </c>
      <c r="K925" s="281" t="str">
        <f t="shared" si="134"/>
        <v/>
      </c>
      <c r="L925" s="281" t="str">
        <f t="shared" si="135"/>
        <v/>
      </c>
      <c r="M925" s="281" t="str">
        <f t="shared" si="136"/>
        <v/>
      </c>
      <c r="N925" s="284" t="str">
        <f t="shared" si="137"/>
        <v/>
      </c>
      <c r="O925" t="str">
        <f>IF($A925="","",IFERROR(INDEX(Prices[Category],MATCH($A925,Prices[Key],0)),"Uncategorized"))</f>
        <v/>
      </c>
      <c r="P925" s="285" t="str">
        <f t="shared" si="138"/>
        <v/>
      </c>
      <c r="Q925" s="285" t="str">
        <f t="shared" si="139"/>
        <v/>
      </c>
    </row>
    <row r="926" spans="1:17" ht="15" customHeight="1" x14ac:dyDescent="0.2">
      <c r="A926" s="238" t="str">
        <f>IFERROR(INDEX('All Ticker P&amp;L'!$A$2:$A$1001,MATCH(ROWS($A$2:A926),'All Ticker P&amp;L'!$N$2:$N$1001,0)),"")</f>
        <v/>
      </c>
      <c r="B926" s="238" t="str">
        <f t="shared" si="131"/>
        <v/>
      </c>
      <c r="C926" s="238" t="str">
        <f t="shared" si="132"/>
        <v/>
      </c>
      <c r="D926" s="238" t="str">
        <f t="shared" si="133"/>
        <v/>
      </c>
      <c r="E926" s="259" t="str">
        <f>IF($A926="","",SUMIFS(Txn[Signed Units],Txn[Key],$A926))</f>
        <v/>
      </c>
      <c r="F926" s="281" t="str">
        <f>IF($A926="","",SUMIFS(Transactions!$N:$N,Transactions!$L:$L,$A926,Transactions!$U:$U,1))</f>
        <v/>
      </c>
      <c r="G926" s="282" t="str">
        <f>IF($A926="","",IFERROR(F926/SUMIFS(Transactions!$D:$D,Transactions!$L:$L,$A926,Transactions!$U:$U,1,Transactions!$A:$A,1),0))</f>
        <v/>
      </c>
      <c r="H926" s="281" t="str">
        <f>IF($A926="","",SUMIFS(Transactions!$O:$O,Transactions!$L:$L,$A926,Transactions!$U:$U,1))</f>
        <v/>
      </c>
      <c r="I926" s="282" t="str">
        <f>IF($A926="","",IFERROR(INDEX(Prices[Current Price],MATCH($A926,Prices[Key],0)),0))</f>
        <v/>
      </c>
      <c r="J926" s="283" t="str">
        <f>IF($A926="","",IFERROR(INDEX(Prices[FX to SGD],MATCH($A926,Prices[Key],0)),1))</f>
        <v/>
      </c>
      <c r="K926" s="281" t="str">
        <f t="shared" si="134"/>
        <v/>
      </c>
      <c r="L926" s="281" t="str">
        <f t="shared" si="135"/>
        <v/>
      </c>
      <c r="M926" s="281" t="str">
        <f t="shared" si="136"/>
        <v/>
      </c>
      <c r="N926" s="284" t="str">
        <f t="shared" si="137"/>
        <v/>
      </c>
      <c r="O926" t="str">
        <f>IF($A926="","",IFERROR(INDEX(Prices[Category],MATCH($A926,Prices[Key],0)),"Uncategorized"))</f>
        <v/>
      </c>
      <c r="P926" s="285" t="str">
        <f t="shared" si="138"/>
        <v/>
      </c>
      <c r="Q926" s="285" t="str">
        <f t="shared" si="139"/>
        <v/>
      </c>
    </row>
    <row r="927" spans="1:17" ht="15" customHeight="1" x14ac:dyDescent="0.2">
      <c r="A927" s="238" t="str">
        <f>IFERROR(INDEX('All Ticker P&amp;L'!$A$2:$A$1001,MATCH(ROWS($A$2:A927),'All Ticker P&amp;L'!$N$2:$N$1001,0)),"")</f>
        <v/>
      </c>
      <c r="B927" s="238" t="str">
        <f t="shared" si="131"/>
        <v/>
      </c>
      <c r="C927" s="238" t="str">
        <f t="shared" si="132"/>
        <v/>
      </c>
      <c r="D927" s="238" t="str">
        <f t="shared" si="133"/>
        <v/>
      </c>
      <c r="E927" s="259" t="str">
        <f>IF($A927="","",SUMIFS(Txn[Signed Units],Txn[Key],$A927))</f>
        <v/>
      </c>
      <c r="F927" s="281" t="str">
        <f>IF($A927="","",SUMIFS(Transactions!$N:$N,Transactions!$L:$L,$A927,Transactions!$U:$U,1))</f>
        <v/>
      </c>
      <c r="G927" s="282" t="str">
        <f>IF($A927="","",IFERROR(F927/SUMIFS(Transactions!$D:$D,Transactions!$L:$L,$A927,Transactions!$U:$U,1,Transactions!$A:$A,1),0))</f>
        <v/>
      </c>
      <c r="H927" s="281" t="str">
        <f>IF($A927="","",SUMIFS(Transactions!$O:$O,Transactions!$L:$L,$A927,Transactions!$U:$U,1))</f>
        <v/>
      </c>
      <c r="I927" s="282" t="str">
        <f>IF($A927="","",IFERROR(INDEX(Prices[Current Price],MATCH($A927,Prices[Key],0)),0))</f>
        <v/>
      </c>
      <c r="J927" s="283" t="str">
        <f>IF($A927="","",IFERROR(INDEX(Prices[FX to SGD],MATCH($A927,Prices[Key],0)),1))</f>
        <v/>
      </c>
      <c r="K927" s="281" t="str">
        <f t="shared" si="134"/>
        <v/>
      </c>
      <c r="L927" s="281" t="str">
        <f t="shared" si="135"/>
        <v/>
      </c>
      <c r="M927" s="281" t="str">
        <f t="shared" si="136"/>
        <v/>
      </c>
      <c r="N927" s="284" t="str">
        <f t="shared" si="137"/>
        <v/>
      </c>
      <c r="O927" t="str">
        <f>IF($A927="","",IFERROR(INDEX(Prices[Category],MATCH($A927,Prices[Key],0)),"Uncategorized"))</f>
        <v/>
      </c>
      <c r="P927" s="285" t="str">
        <f t="shared" si="138"/>
        <v/>
      </c>
      <c r="Q927" s="285" t="str">
        <f t="shared" si="139"/>
        <v/>
      </c>
    </row>
    <row r="928" spans="1:17" ht="15" customHeight="1" x14ac:dyDescent="0.2">
      <c r="A928" s="238" t="str">
        <f>IFERROR(INDEX('All Ticker P&amp;L'!$A$2:$A$1001,MATCH(ROWS($A$2:A928),'All Ticker P&amp;L'!$N$2:$N$1001,0)),"")</f>
        <v/>
      </c>
      <c r="B928" s="238" t="str">
        <f t="shared" si="131"/>
        <v/>
      </c>
      <c r="C928" s="238" t="str">
        <f t="shared" si="132"/>
        <v/>
      </c>
      <c r="D928" s="238" t="str">
        <f t="shared" si="133"/>
        <v/>
      </c>
      <c r="E928" s="259" t="str">
        <f>IF($A928="","",SUMIFS(Txn[Signed Units],Txn[Key],$A928))</f>
        <v/>
      </c>
      <c r="F928" s="281" t="str">
        <f>IF($A928="","",SUMIFS(Transactions!$N:$N,Transactions!$L:$L,$A928,Transactions!$U:$U,1))</f>
        <v/>
      </c>
      <c r="G928" s="282" t="str">
        <f>IF($A928="","",IFERROR(F928/SUMIFS(Transactions!$D:$D,Transactions!$L:$L,$A928,Transactions!$U:$U,1,Transactions!$A:$A,1),0))</f>
        <v/>
      </c>
      <c r="H928" s="281" t="str">
        <f>IF($A928="","",SUMIFS(Transactions!$O:$O,Transactions!$L:$L,$A928,Transactions!$U:$U,1))</f>
        <v/>
      </c>
      <c r="I928" s="282" t="str">
        <f>IF($A928="","",IFERROR(INDEX(Prices[Current Price],MATCH($A928,Prices[Key],0)),0))</f>
        <v/>
      </c>
      <c r="J928" s="283" t="str">
        <f>IF($A928="","",IFERROR(INDEX(Prices[FX to SGD],MATCH($A928,Prices[Key],0)),1))</f>
        <v/>
      </c>
      <c r="K928" s="281" t="str">
        <f t="shared" si="134"/>
        <v/>
      </c>
      <c r="L928" s="281" t="str">
        <f t="shared" si="135"/>
        <v/>
      </c>
      <c r="M928" s="281" t="str">
        <f t="shared" si="136"/>
        <v/>
      </c>
      <c r="N928" s="284" t="str">
        <f t="shared" si="137"/>
        <v/>
      </c>
      <c r="O928" t="str">
        <f>IF($A928="","",IFERROR(INDEX(Prices[Category],MATCH($A928,Prices[Key],0)),"Uncategorized"))</f>
        <v/>
      </c>
      <c r="P928" s="285" t="str">
        <f t="shared" si="138"/>
        <v/>
      </c>
      <c r="Q928" s="285" t="str">
        <f t="shared" si="139"/>
        <v/>
      </c>
    </row>
    <row r="929" spans="1:17" ht="15" customHeight="1" x14ac:dyDescent="0.2">
      <c r="A929" s="238" t="str">
        <f>IFERROR(INDEX('All Ticker P&amp;L'!$A$2:$A$1001,MATCH(ROWS($A$2:A929),'All Ticker P&amp;L'!$N$2:$N$1001,0)),"")</f>
        <v/>
      </c>
      <c r="B929" s="238" t="str">
        <f t="shared" si="131"/>
        <v/>
      </c>
      <c r="C929" s="238" t="str">
        <f t="shared" si="132"/>
        <v/>
      </c>
      <c r="D929" s="238" t="str">
        <f t="shared" si="133"/>
        <v/>
      </c>
      <c r="E929" s="259" t="str">
        <f>IF($A929="","",SUMIFS(Txn[Signed Units],Txn[Key],$A929))</f>
        <v/>
      </c>
      <c r="F929" s="281" t="str">
        <f>IF($A929="","",SUMIFS(Transactions!$N:$N,Transactions!$L:$L,$A929,Transactions!$U:$U,1))</f>
        <v/>
      </c>
      <c r="G929" s="282" t="str">
        <f>IF($A929="","",IFERROR(F929/SUMIFS(Transactions!$D:$D,Transactions!$L:$L,$A929,Transactions!$U:$U,1,Transactions!$A:$A,1),0))</f>
        <v/>
      </c>
      <c r="H929" s="281" t="str">
        <f>IF($A929="","",SUMIFS(Transactions!$O:$O,Transactions!$L:$L,$A929,Transactions!$U:$U,1))</f>
        <v/>
      </c>
      <c r="I929" s="282" t="str">
        <f>IF($A929="","",IFERROR(INDEX(Prices[Current Price],MATCH($A929,Prices[Key],0)),0))</f>
        <v/>
      </c>
      <c r="J929" s="283" t="str">
        <f>IF($A929="","",IFERROR(INDEX(Prices[FX to SGD],MATCH($A929,Prices[Key],0)),1))</f>
        <v/>
      </c>
      <c r="K929" s="281" t="str">
        <f t="shared" si="134"/>
        <v/>
      </c>
      <c r="L929" s="281" t="str">
        <f t="shared" si="135"/>
        <v/>
      </c>
      <c r="M929" s="281" t="str">
        <f t="shared" si="136"/>
        <v/>
      </c>
      <c r="N929" s="284" t="str">
        <f t="shared" si="137"/>
        <v/>
      </c>
      <c r="O929" t="str">
        <f>IF($A929="","",IFERROR(INDEX(Prices[Category],MATCH($A929,Prices[Key],0)),"Uncategorized"))</f>
        <v/>
      </c>
      <c r="P929" s="285" t="str">
        <f t="shared" si="138"/>
        <v/>
      </c>
      <c r="Q929" s="285" t="str">
        <f t="shared" si="139"/>
        <v/>
      </c>
    </row>
    <row r="930" spans="1:17" ht="15" customHeight="1" x14ac:dyDescent="0.2">
      <c r="A930" s="238" t="str">
        <f>IFERROR(INDEX('All Ticker P&amp;L'!$A$2:$A$1001,MATCH(ROWS($A$2:A930),'All Ticker P&amp;L'!$N$2:$N$1001,0)),"")</f>
        <v/>
      </c>
      <c r="B930" s="238" t="str">
        <f t="shared" si="131"/>
        <v/>
      </c>
      <c r="C930" s="238" t="str">
        <f t="shared" si="132"/>
        <v/>
      </c>
      <c r="D930" s="238" t="str">
        <f t="shared" si="133"/>
        <v/>
      </c>
      <c r="E930" s="259" t="str">
        <f>IF($A930="","",SUMIFS(Txn[Signed Units],Txn[Key],$A930))</f>
        <v/>
      </c>
      <c r="F930" s="281" t="str">
        <f>IF($A930="","",SUMIFS(Transactions!$N:$N,Transactions!$L:$L,$A930,Transactions!$U:$U,1))</f>
        <v/>
      </c>
      <c r="G930" s="282" t="str">
        <f>IF($A930="","",IFERROR(F930/SUMIFS(Transactions!$D:$D,Transactions!$L:$L,$A930,Transactions!$U:$U,1,Transactions!$A:$A,1),0))</f>
        <v/>
      </c>
      <c r="H930" s="281" t="str">
        <f>IF($A930="","",SUMIFS(Transactions!$O:$O,Transactions!$L:$L,$A930,Transactions!$U:$U,1))</f>
        <v/>
      </c>
      <c r="I930" s="282" t="str">
        <f>IF($A930="","",IFERROR(INDEX(Prices[Current Price],MATCH($A930,Prices[Key],0)),0))</f>
        <v/>
      </c>
      <c r="J930" s="283" t="str">
        <f>IF($A930="","",IFERROR(INDEX(Prices[FX to SGD],MATCH($A930,Prices[Key],0)),1))</f>
        <v/>
      </c>
      <c r="K930" s="281" t="str">
        <f t="shared" si="134"/>
        <v/>
      </c>
      <c r="L930" s="281" t="str">
        <f t="shared" si="135"/>
        <v/>
      </c>
      <c r="M930" s="281" t="str">
        <f t="shared" si="136"/>
        <v/>
      </c>
      <c r="N930" s="284" t="str">
        <f t="shared" si="137"/>
        <v/>
      </c>
      <c r="O930" t="str">
        <f>IF($A930="","",IFERROR(INDEX(Prices[Category],MATCH($A930,Prices[Key],0)),"Uncategorized"))</f>
        <v/>
      </c>
      <c r="P930" s="285" t="str">
        <f t="shared" si="138"/>
        <v/>
      </c>
      <c r="Q930" s="285" t="str">
        <f t="shared" si="139"/>
        <v/>
      </c>
    </row>
    <row r="931" spans="1:17" ht="15" customHeight="1" x14ac:dyDescent="0.2">
      <c r="A931" s="238" t="str">
        <f>IFERROR(INDEX('All Ticker P&amp;L'!$A$2:$A$1001,MATCH(ROWS($A$2:A931),'All Ticker P&amp;L'!$N$2:$N$1001,0)),"")</f>
        <v/>
      </c>
      <c r="B931" s="238" t="str">
        <f t="shared" si="131"/>
        <v/>
      </c>
      <c r="C931" s="238" t="str">
        <f t="shared" si="132"/>
        <v/>
      </c>
      <c r="D931" s="238" t="str">
        <f t="shared" si="133"/>
        <v/>
      </c>
      <c r="E931" s="259" t="str">
        <f>IF($A931="","",SUMIFS(Txn[Signed Units],Txn[Key],$A931))</f>
        <v/>
      </c>
      <c r="F931" s="281" t="str">
        <f>IF($A931="","",SUMIFS(Transactions!$N:$N,Transactions!$L:$L,$A931,Transactions!$U:$U,1))</f>
        <v/>
      </c>
      <c r="G931" s="282" t="str">
        <f>IF($A931="","",IFERROR(F931/SUMIFS(Transactions!$D:$D,Transactions!$L:$L,$A931,Transactions!$U:$U,1,Transactions!$A:$A,1),0))</f>
        <v/>
      </c>
      <c r="H931" s="281" t="str">
        <f>IF($A931="","",SUMIFS(Transactions!$O:$O,Transactions!$L:$L,$A931,Transactions!$U:$U,1))</f>
        <v/>
      </c>
      <c r="I931" s="282" t="str">
        <f>IF($A931="","",IFERROR(INDEX(Prices[Current Price],MATCH($A931,Prices[Key],0)),0))</f>
        <v/>
      </c>
      <c r="J931" s="283" t="str">
        <f>IF($A931="","",IFERROR(INDEX(Prices[FX to SGD],MATCH($A931,Prices[Key],0)),1))</f>
        <v/>
      </c>
      <c r="K931" s="281" t="str">
        <f t="shared" si="134"/>
        <v/>
      </c>
      <c r="L931" s="281" t="str">
        <f t="shared" si="135"/>
        <v/>
      </c>
      <c r="M931" s="281" t="str">
        <f t="shared" si="136"/>
        <v/>
      </c>
      <c r="N931" s="284" t="str">
        <f t="shared" si="137"/>
        <v/>
      </c>
      <c r="O931" t="str">
        <f>IF($A931="","",IFERROR(INDEX(Prices[Category],MATCH($A931,Prices[Key],0)),"Uncategorized"))</f>
        <v/>
      </c>
      <c r="P931" s="285" t="str">
        <f t="shared" si="138"/>
        <v/>
      </c>
      <c r="Q931" s="285" t="str">
        <f t="shared" si="139"/>
        <v/>
      </c>
    </row>
    <row r="932" spans="1:17" ht="15" customHeight="1" x14ac:dyDescent="0.2">
      <c r="A932" s="238" t="str">
        <f>IFERROR(INDEX('All Ticker P&amp;L'!$A$2:$A$1001,MATCH(ROWS($A$2:A932),'All Ticker P&amp;L'!$N$2:$N$1001,0)),"")</f>
        <v/>
      </c>
      <c r="B932" s="238" t="str">
        <f t="shared" si="131"/>
        <v/>
      </c>
      <c r="C932" s="238" t="str">
        <f t="shared" si="132"/>
        <v/>
      </c>
      <c r="D932" s="238" t="str">
        <f t="shared" si="133"/>
        <v/>
      </c>
      <c r="E932" s="259" t="str">
        <f>IF($A932="","",SUMIFS(Txn[Signed Units],Txn[Key],$A932))</f>
        <v/>
      </c>
      <c r="F932" s="281" t="str">
        <f>IF($A932="","",SUMIFS(Transactions!$N:$N,Transactions!$L:$L,$A932,Transactions!$U:$U,1))</f>
        <v/>
      </c>
      <c r="G932" s="282" t="str">
        <f>IF($A932="","",IFERROR(F932/SUMIFS(Transactions!$D:$D,Transactions!$L:$L,$A932,Transactions!$U:$U,1,Transactions!$A:$A,1),0))</f>
        <v/>
      </c>
      <c r="H932" s="281" t="str">
        <f>IF($A932="","",SUMIFS(Transactions!$O:$O,Transactions!$L:$L,$A932,Transactions!$U:$U,1))</f>
        <v/>
      </c>
      <c r="I932" s="282" t="str">
        <f>IF($A932="","",IFERROR(INDEX(Prices[Current Price],MATCH($A932,Prices[Key],0)),0))</f>
        <v/>
      </c>
      <c r="J932" s="283" t="str">
        <f>IF($A932="","",IFERROR(INDEX(Prices[FX to SGD],MATCH($A932,Prices[Key],0)),1))</f>
        <v/>
      </c>
      <c r="K932" s="281" t="str">
        <f t="shared" si="134"/>
        <v/>
      </c>
      <c r="L932" s="281" t="str">
        <f t="shared" si="135"/>
        <v/>
      </c>
      <c r="M932" s="281" t="str">
        <f t="shared" si="136"/>
        <v/>
      </c>
      <c r="N932" s="284" t="str">
        <f t="shared" si="137"/>
        <v/>
      </c>
      <c r="O932" t="str">
        <f>IF($A932="","",IFERROR(INDEX(Prices[Category],MATCH($A932,Prices[Key],0)),"Uncategorized"))</f>
        <v/>
      </c>
      <c r="P932" s="285" t="str">
        <f t="shared" si="138"/>
        <v/>
      </c>
      <c r="Q932" s="285" t="str">
        <f t="shared" si="139"/>
        <v/>
      </c>
    </row>
    <row r="933" spans="1:17" ht="15" customHeight="1" x14ac:dyDescent="0.2">
      <c r="A933" s="238" t="str">
        <f>IFERROR(INDEX('All Ticker P&amp;L'!$A$2:$A$1001,MATCH(ROWS($A$2:A933),'All Ticker P&amp;L'!$N$2:$N$1001,0)),"")</f>
        <v/>
      </c>
      <c r="B933" s="238" t="str">
        <f t="shared" si="131"/>
        <v/>
      </c>
      <c r="C933" s="238" t="str">
        <f t="shared" si="132"/>
        <v/>
      </c>
      <c r="D933" s="238" t="str">
        <f t="shared" si="133"/>
        <v/>
      </c>
      <c r="E933" s="259" t="str">
        <f>IF($A933="","",SUMIFS(Txn[Signed Units],Txn[Key],$A933))</f>
        <v/>
      </c>
      <c r="F933" s="281" t="str">
        <f>IF($A933="","",SUMIFS(Transactions!$N:$N,Transactions!$L:$L,$A933,Transactions!$U:$U,1))</f>
        <v/>
      </c>
      <c r="G933" s="282" t="str">
        <f>IF($A933="","",IFERROR(F933/SUMIFS(Transactions!$D:$D,Transactions!$L:$L,$A933,Transactions!$U:$U,1,Transactions!$A:$A,1),0))</f>
        <v/>
      </c>
      <c r="H933" s="281" t="str">
        <f>IF($A933="","",SUMIFS(Transactions!$O:$O,Transactions!$L:$L,$A933,Transactions!$U:$U,1))</f>
        <v/>
      </c>
      <c r="I933" s="282" t="str">
        <f>IF($A933="","",IFERROR(INDEX(Prices[Current Price],MATCH($A933,Prices[Key],0)),0))</f>
        <v/>
      </c>
      <c r="J933" s="283" t="str">
        <f>IF($A933="","",IFERROR(INDEX(Prices[FX to SGD],MATCH($A933,Prices[Key],0)),1))</f>
        <v/>
      </c>
      <c r="K933" s="281" t="str">
        <f t="shared" si="134"/>
        <v/>
      </c>
      <c r="L933" s="281" t="str">
        <f t="shared" si="135"/>
        <v/>
      </c>
      <c r="M933" s="281" t="str">
        <f t="shared" si="136"/>
        <v/>
      </c>
      <c r="N933" s="284" t="str">
        <f t="shared" si="137"/>
        <v/>
      </c>
      <c r="O933" t="str">
        <f>IF($A933="","",IFERROR(INDEX(Prices[Category],MATCH($A933,Prices[Key],0)),"Uncategorized"))</f>
        <v/>
      </c>
      <c r="P933" s="285" t="str">
        <f t="shared" si="138"/>
        <v/>
      </c>
      <c r="Q933" s="285" t="str">
        <f t="shared" si="139"/>
        <v/>
      </c>
    </row>
    <row r="934" spans="1:17" ht="15" customHeight="1" x14ac:dyDescent="0.2">
      <c r="A934" s="238" t="str">
        <f>IFERROR(INDEX('All Ticker P&amp;L'!$A$2:$A$1001,MATCH(ROWS($A$2:A934),'All Ticker P&amp;L'!$N$2:$N$1001,0)),"")</f>
        <v/>
      </c>
      <c r="B934" s="238" t="str">
        <f t="shared" si="131"/>
        <v/>
      </c>
      <c r="C934" s="238" t="str">
        <f t="shared" si="132"/>
        <v/>
      </c>
      <c r="D934" s="238" t="str">
        <f t="shared" si="133"/>
        <v/>
      </c>
      <c r="E934" s="259" t="str">
        <f>IF($A934="","",SUMIFS(Txn[Signed Units],Txn[Key],$A934))</f>
        <v/>
      </c>
      <c r="F934" s="281" t="str">
        <f>IF($A934="","",SUMIFS(Transactions!$N:$N,Transactions!$L:$L,$A934,Transactions!$U:$U,1))</f>
        <v/>
      </c>
      <c r="G934" s="282" t="str">
        <f>IF($A934="","",IFERROR(F934/SUMIFS(Transactions!$D:$D,Transactions!$L:$L,$A934,Transactions!$U:$U,1,Transactions!$A:$A,1),0))</f>
        <v/>
      </c>
      <c r="H934" s="281" t="str">
        <f>IF($A934="","",SUMIFS(Transactions!$O:$O,Transactions!$L:$L,$A934,Transactions!$U:$U,1))</f>
        <v/>
      </c>
      <c r="I934" s="282" t="str">
        <f>IF($A934="","",IFERROR(INDEX(Prices[Current Price],MATCH($A934,Prices[Key],0)),0))</f>
        <v/>
      </c>
      <c r="J934" s="283" t="str">
        <f>IF($A934="","",IFERROR(INDEX(Prices[FX to SGD],MATCH($A934,Prices[Key],0)),1))</f>
        <v/>
      </c>
      <c r="K934" s="281" t="str">
        <f t="shared" si="134"/>
        <v/>
      </c>
      <c r="L934" s="281" t="str">
        <f t="shared" si="135"/>
        <v/>
      </c>
      <c r="M934" s="281" t="str">
        <f t="shared" si="136"/>
        <v/>
      </c>
      <c r="N934" s="284" t="str">
        <f t="shared" si="137"/>
        <v/>
      </c>
      <c r="O934" t="str">
        <f>IF($A934="","",IFERROR(INDEX(Prices[Category],MATCH($A934,Prices[Key],0)),"Uncategorized"))</f>
        <v/>
      </c>
      <c r="P934" s="285" t="str">
        <f t="shared" si="138"/>
        <v/>
      </c>
      <c r="Q934" s="285" t="str">
        <f t="shared" si="139"/>
        <v/>
      </c>
    </row>
    <row r="935" spans="1:17" ht="15" customHeight="1" x14ac:dyDescent="0.2">
      <c r="A935" s="238" t="str">
        <f>IFERROR(INDEX('All Ticker P&amp;L'!$A$2:$A$1001,MATCH(ROWS($A$2:A935),'All Ticker P&amp;L'!$N$2:$N$1001,0)),"")</f>
        <v/>
      </c>
      <c r="B935" s="238" t="str">
        <f t="shared" si="131"/>
        <v/>
      </c>
      <c r="C935" s="238" t="str">
        <f t="shared" si="132"/>
        <v/>
      </c>
      <c r="D935" s="238" t="str">
        <f t="shared" si="133"/>
        <v/>
      </c>
      <c r="E935" s="259" t="str">
        <f>IF($A935="","",SUMIFS(Txn[Signed Units],Txn[Key],$A935))</f>
        <v/>
      </c>
      <c r="F935" s="281" t="str">
        <f>IF($A935="","",SUMIFS(Transactions!$N:$N,Transactions!$L:$L,$A935,Transactions!$U:$U,1))</f>
        <v/>
      </c>
      <c r="G935" s="282" t="str">
        <f>IF($A935="","",IFERROR(F935/SUMIFS(Transactions!$D:$D,Transactions!$L:$L,$A935,Transactions!$U:$U,1,Transactions!$A:$A,1),0))</f>
        <v/>
      </c>
      <c r="H935" s="281" t="str">
        <f>IF($A935="","",SUMIFS(Transactions!$O:$O,Transactions!$L:$L,$A935,Transactions!$U:$U,1))</f>
        <v/>
      </c>
      <c r="I935" s="282" t="str">
        <f>IF($A935="","",IFERROR(INDEX(Prices[Current Price],MATCH($A935,Prices[Key],0)),0))</f>
        <v/>
      </c>
      <c r="J935" s="283" t="str">
        <f>IF($A935="","",IFERROR(INDEX(Prices[FX to SGD],MATCH($A935,Prices[Key],0)),1))</f>
        <v/>
      </c>
      <c r="K935" s="281" t="str">
        <f t="shared" si="134"/>
        <v/>
      </c>
      <c r="L935" s="281" t="str">
        <f t="shared" si="135"/>
        <v/>
      </c>
      <c r="M935" s="281" t="str">
        <f t="shared" si="136"/>
        <v/>
      </c>
      <c r="N935" s="284" t="str">
        <f t="shared" si="137"/>
        <v/>
      </c>
      <c r="O935" t="str">
        <f>IF($A935="","",IFERROR(INDEX(Prices[Category],MATCH($A935,Prices[Key],0)),"Uncategorized"))</f>
        <v/>
      </c>
      <c r="P935" s="285" t="str">
        <f t="shared" si="138"/>
        <v/>
      </c>
      <c r="Q935" s="285" t="str">
        <f t="shared" si="139"/>
        <v/>
      </c>
    </row>
    <row r="936" spans="1:17" ht="15" customHeight="1" x14ac:dyDescent="0.2">
      <c r="A936" s="238" t="str">
        <f>IFERROR(INDEX('All Ticker P&amp;L'!$A$2:$A$1001,MATCH(ROWS($A$2:A936),'All Ticker P&amp;L'!$N$2:$N$1001,0)),"")</f>
        <v/>
      </c>
      <c r="B936" s="238" t="str">
        <f t="shared" si="131"/>
        <v/>
      </c>
      <c r="C936" s="238" t="str">
        <f t="shared" si="132"/>
        <v/>
      </c>
      <c r="D936" s="238" t="str">
        <f t="shared" si="133"/>
        <v/>
      </c>
      <c r="E936" s="259" t="str">
        <f>IF($A936="","",SUMIFS(Txn[Signed Units],Txn[Key],$A936))</f>
        <v/>
      </c>
      <c r="F936" s="281" t="str">
        <f>IF($A936="","",SUMIFS(Transactions!$N:$N,Transactions!$L:$L,$A936,Transactions!$U:$U,1))</f>
        <v/>
      </c>
      <c r="G936" s="282" t="str">
        <f>IF($A936="","",IFERROR(F936/SUMIFS(Transactions!$D:$D,Transactions!$L:$L,$A936,Transactions!$U:$U,1,Transactions!$A:$A,1),0))</f>
        <v/>
      </c>
      <c r="H936" s="281" t="str">
        <f>IF($A936="","",SUMIFS(Transactions!$O:$O,Transactions!$L:$L,$A936,Transactions!$U:$U,1))</f>
        <v/>
      </c>
      <c r="I936" s="282" t="str">
        <f>IF($A936="","",IFERROR(INDEX(Prices[Current Price],MATCH($A936,Prices[Key],0)),0))</f>
        <v/>
      </c>
      <c r="J936" s="283" t="str">
        <f>IF($A936="","",IFERROR(INDEX(Prices[FX to SGD],MATCH($A936,Prices[Key],0)),1))</f>
        <v/>
      </c>
      <c r="K936" s="281" t="str">
        <f t="shared" si="134"/>
        <v/>
      </c>
      <c r="L936" s="281" t="str">
        <f t="shared" si="135"/>
        <v/>
      </c>
      <c r="M936" s="281" t="str">
        <f t="shared" si="136"/>
        <v/>
      </c>
      <c r="N936" s="284" t="str">
        <f t="shared" si="137"/>
        <v/>
      </c>
      <c r="O936" t="str">
        <f>IF($A936="","",IFERROR(INDEX(Prices[Category],MATCH($A936,Prices[Key],0)),"Uncategorized"))</f>
        <v/>
      </c>
      <c r="P936" s="285" t="str">
        <f t="shared" si="138"/>
        <v/>
      </c>
      <c r="Q936" s="285" t="str">
        <f t="shared" si="139"/>
        <v/>
      </c>
    </row>
    <row r="937" spans="1:17" ht="15" customHeight="1" x14ac:dyDescent="0.2">
      <c r="A937" s="238" t="str">
        <f>IFERROR(INDEX('All Ticker P&amp;L'!$A$2:$A$1001,MATCH(ROWS($A$2:A937),'All Ticker P&amp;L'!$N$2:$N$1001,0)),"")</f>
        <v/>
      </c>
      <c r="B937" s="238" t="str">
        <f t="shared" si="131"/>
        <v/>
      </c>
      <c r="C937" s="238" t="str">
        <f t="shared" si="132"/>
        <v/>
      </c>
      <c r="D937" s="238" t="str">
        <f t="shared" si="133"/>
        <v/>
      </c>
      <c r="E937" s="259" t="str">
        <f>IF($A937="","",SUMIFS(Txn[Signed Units],Txn[Key],$A937))</f>
        <v/>
      </c>
      <c r="F937" s="281" t="str">
        <f>IF($A937="","",SUMIFS(Transactions!$N:$N,Transactions!$L:$L,$A937,Transactions!$U:$U,1))</f>
        <v/>
      </c>
      <c r="G937" s="282" t="str">
        <f>IF($A937="","",IFERROR(F937/SUMIFS(Transactions!$D:$D,Transactions!$L:$L,$A937,Transactions!$U:$U,1,Transactions!$A:$A,1),0))</f>
        <v/>
      </c>
      <c r="H937" s="281" t="str">
        <f>IF($A937="","",SUMIFS(Transactions!$O:$O,Transactions!$L:$L,$A937,Transactions!$U:$U,1))</f>
        <v/>
      </c>
      <c r="I937" s="282" t="str">
        <f>IF($A937="","",IFERROR(INDEX(Prices[Current Price],MATCH($A937,Prices[Key],0)),0))</f>
        <v/>
      </c>
      <c r="J937" s="283" t="str">
        <f>IF($A937="","",IFERROR(INDEX(Prices[FX to SGD],MATCH($A937,Prices[Key],0)),1))</f>
        <v/>
      </c>
      <c r="K937" s="281" t="str">
        <f t="shared" si="134"/>
        <v/>
      </c>
      <c r="L937" s="281" t="str">
        <f t="shared" si="135"/>
        <v/>
      </c>
      <c r="M937" s="281" t="str">
        <f t="shared" si="136"/>
        <v/>
      </c>
      <c r="N937" s="284" t="str">
        <f t="shared" si="137"/>
        <v/>
      </c>
      <c r="O937" t="str">
        <f>IF($A937="","",IFERROR(INDEX(Prices[Category],MATCH($A937,Prices[Key],0)),"Uncategorized"))</f>
        <v/>
      </c>
      <c r="P937" s="285" t="str">
        <f t="shared" si="138"/>
        <v/>
      </c>
      <c r="Q937" s="285" t="str">
        <f t="shared" si="139"/>
        <v/>
      </c>
    </row>
    <row r="938" spans="1:17" ht="15" customHeight="1" x14ac:dyDescent="0.2">
      <c r="A938" s="238" t="str">
        <f>IFERROR(INDEX('All Ticker P&amp;L'!$A$2:$A$1001,MATCH(ROWS($A$2:A938),'All Ticker P&amp;L'!$N$2:$N$1001,0)),"")</f>
        <v/>
      </c>
      <c r="B938" s="238" t="str">
        <f t="shared" si="131"/>
        <v/>
      </c>
      <c r="C938" s="238" t="str">
        <f t="shared" si="132"/>
        <v/>
      </c>
      <c r="D938" s="238" t="str">
        <f t="shared" si="133"/>
        <v/>
      </c>
      <c r="E938" s="259" t="str">
        <f>IF($A938="","",SUMIFS(Txn[Signed Units],Txn[Key],$A938))</f>
        <v/>
      </c>
      <c r="F938" s="281" t="str">
        <f>IF($A938="","",SUMIFS(Transactions!$N:$N,Transactions!$L:$L,$A938,Transactions!$U:$U,1))</f>
        <v/>
      </c>
      <c r="G938" s="282" t="str">
        <f>IF($A938="","",IFERROR(F938/SUMIFS(Transactions!$D:$D,Transactions!$L:$L,$A938,Transactions!$U:$U,1,Transactions!$A:$A,1),0))</f>
        <v/>
      </c>
      <c r="H938" s="281" t="str">
        <f>IF($A938="","",SUMIFS(Transactions!$O:$O,Transactions!$L:$L,$A938,Transactions!$U:$U,1))</f>
        <v/>
      </c>
      <c r="I938" s="282" t="str">
        <f>IF($A938="","",IFERROR(INDEX(Prices[Current Price],MATCH($A938,Prices[Key],0)),0))</f>
        <v/>
      </c>
      <c r="J938" s="283" t="str">
        <f>IF($A938="","",IFERROR(INDEX(Prices[FX to SGD],MATCH($A938,Prices[Key],0)),1))</f>
        <v/>
      </c>
      <c r="K938" s="281" t="str">
        <f t="shared" si="134"/>
        <v/>
      </c>
      <c r="L938" s="281" t="str">
        <f t="shared" si="135"/>
        <v/>
      </c>
      <c r="M938" s="281" t="str">
        <f t="shared" si="136"/>
        <v/>
      </c>
      <c r="N938" s="284" t="str">
        <f t="shared" si="137"/>
        <v/>
      </c>
      <c r="O938" t="str">
        <f>IF($A938="","",IFERROR(INDEX(Prices[Category],MATCH($A938,Prices[Key],0)),"Uncategorized"))</f>
        <v/>
      </c>
      <c r="P938" s="285" t="str">
        <f t="shared" si="138"/>
        <v/>
      </c>
      <c r="Q938" s="285" t="str">
        <f t="shared" si="139"/>
        <v/>
      </c>
    </row>
    <row r="939" spans="1:17" ht="15" customHeight="1" x14ac:dyDescent="0.2">
      <c r="A939" s="238" t="str">
        <f>IFERROR(INDEX('All Ticker P&amp;L'!$A$2:$A$1001,MATCH(ROWS($A$2:A939),'All Ticker P&amp;L'!$N$2:$N$1001,0)),"")</f>
        <v/>
      </c>
      <c r="B939" s="238" t="str">
        <f t="shared" si="131"/>
        <v/>
      </c>
      <c r="C939" s="238" t="str">
        <f t="shared" si="132"/>
        <v/>
      </c>
      <c r="D939" s="238" t="str">
        <f t="shared" si="133"/>
        <v/>
      </c>
      <c r="E939" s="259" t="str">
        <f>IF($A939="","",SUMIFS(Txn[Signed Units],Txn[Key],$A939))</f>
        <v/>
      </c>
      <c r="F939" s="281" t="str">
        <f>IF($A939="","",SUMIFS(Transactions!$N:$N,Transactions!$L:$L,$A939,Transactions!$U:$U,1))</f>
        <v/>
      </c>
      <c r="G939" s="282" t="str">
        <f>IF($A939="","",IFERROR(F939/SUMIFS(Transactions!$D:$D,Transactions!$L:$L,$A939,Transactions!$U:$U,1,Transactions!$A:$A,1),0))</f>
        <v/>
      </c>
      <c r="H939" s="281" t="str">
        <f>IF($A939="","",SUMIFS(Transactions!$O:$O,Transactions!$L:$L,$A939,Transactions!$U:$U,1))</f>
        <v/>
      </c>
      <c r="I939" s="282" t="str">
        <f>IF($A939="","",IFERROR(INDEX(Prices[Current Price],MATCH($A939,Prices[Key],0)),0))</f>
        <v/>
      </c>
      <c r="J939" s="283" t="str">
        <f>IF($A939="","",IFERROR(INDEX(Prices[FX to SGD],MATCH($A939,Prices[Key],0)),1))</f>
        <v/>
      </c>
      <c r="K939" s="281" t="str">
        <f t="shared" si="134"/>
        <v/>
      </c>
      <c r="L939" s="281" t="str">
        <f t="shared" si="135"/>
        <v/>
      </c>
      <c r="M939" s="281" t="str">
        <f t="shared" si="136"/>
        <v/>
      </c>
      <c r="N939" s="284" t="str">
        <f t="shared" si="137"/>
        <v/>
      </c>
      <c r="O939" t="str">
        <f>IF($A939="","",IFERROR(INDEX(Prices[Category],MATCH($A939,Prices[Key],0)),"Uncategorized"))</f>
        <v/>
      </c>
      <c r="P939" s="285" t="str">
        <f t="shared" si="138"/>
        <v/>
      </c>
      <c r="Q939" s="285" t="str">
        <f t="shared" si="139"/>
        <v/>
      </c>
    </row>
    <row r="940" spans="1:17" ht="15" customHeight="1" x14ac:dyDescent="0.2">
      <c r="A940" s="238" t="str">
        <f>IFERROR(INDEX('All Ticker P&amp;L'!$A$2:$A$1001,MATCH(ROWS($A$2:A940),'All Ticker P&amp;L'!$N$2:$N$1001,0)),"")</f>
        <v/>
      </c>
      <c r="B940" s="238" t="str">
        <f t="shared" si="131"/>
        <v/>
      </c>
      <c r="C940" s="238" t="str">
        <f t="shared" si="132"/>
        <v/>
      </c>
      <c r="D940" s="238" t="str">
        <f t="shared" si="133"/>
        <v/>
      </c>
      <c r="E940" s="259" t="str">
        <f>IF($A940="","",SUMIFS(Txn[Signed Units],Txn[Key],$A940))</f>
        <v/>
      </c>
      <c r="F940" s="281" t="str">
        <f>IF($A940="","",SUMIFS(Transactions!$N:$N,Transactions!$L:$L,$A940,Transactions!$U:$U,1))</f>
        <v/>
      </c>
      <c r="G940" s="282" t="str">
        <f>IF($A940="","",IFERROR(F940/SUMIFS(Transactions!$D:$D,Transactions!$L:$L,$A940,Transactions!$U:$U,1,Transactions!$A:$A,1),0))</f>
        <v/>
      </c>
      <c r="H940" s="281" t="str">
        <f>IF($A940="","",SUMIFS(Transactions!$O:$O,Transactions!$L:$L,$A940,Transactions!$U:$U,1))</f>
        <v/>
      </c>
      <c r="I940" s="282" t="str">
        <f>IF($A940="","",IFERROR(INDEX(Prices[Current Price],MATCH($A940,Prices[Key],0)),0))</f>
        <v/>
      </c>
      <c r="J940" s="283" t="str">
        <f>IF($A940="","",IFERROR(INDEX(Prices[FX to SGD],MATCH($A940,Prices[Key],0)),1))</f>
        <v/>
      </c>
      <c r="K940" s="281" t="str">
        <f t="shared" si="134"/>
        <v/>
      </c>
      <c r="L940" s="281" t="str">
        <f t="shared" si="135"/>
        <v/>
      </c>
      <c r="M940" s="281" t="str">
        <f t="shared" si="136"/>
        <v/>
      </c>
      <c r="N940" s="284" t="str">
        <f t="shared" si="137"/>
        <v/>
      </c>
      <c r="O940" t="str">
        <f>IF($A940="","",IFERROR(INDEX(Prices[Category],MATCH($A940,Prices[Key],0)),"Uncategorized"))</f>
        <v/>
      </c>
      <c r="P940" s="285" t="str">
        <f t="shared" si="138"/>
        <v/>
      </c>
      <c r="Q940" s="285" t="str">
        <f t="shared" si="139"/>
        <v/>
      </c>
    </row>
    <row r="941" spans="1:17" ht="15" customHeight="1" x14ac:dyDescent="0.2">
      <c r="A941" s="238" t="str">
        <f>IFERROR(INDEX('All Ticker P&amp;L'!$A$2:$A$1001,MATCH(ROWS($A$2:A941),'All Ticker P&amp;L'!$N$2:$N$1001,0)),"")</f>
        <v/>
      </c>
      <c r="B941" s="238" t="str">
        <f t="shared" si="131"/>
        <v/>
      </c>
      <c r="C941" s="238" t="str">
        <f t="shared" si="132"/>
        <v/>
      </c>
      <c r="D941" s="238" t="str">
        <f t="shared" si="133"/>
        <v/>
      </c>
      <c r="E941" s="259" t="str">
        <f>IF($A941="","",SUMIFS(Txn[Signed Units],Txn[Key],$A941))</f>
        <v/>
      </c>
      <c r="F941" s="281" t="str">
        <f>IF($A941="","",SUMIFS(Transactions!$N:$N,Transactions!$L:$L,$A941,Transactions!$U:$U,1))</f>
        <v/>
      </c>
      <c r="G941" s="282" t="str">
        <f>IF($A941="","",IFERROR(F941/SUMIFS(Transactions!$D:$D,Transactions!$L:$L,$A941,Transactions!$U:$U,1,Transactions!$A:$A,1),0))</f>
        <v/>
      </c>
      <c r="H941" s="281" t="str">
        <f>IF($A941="","",SUMIFS(Transactions!$O:$O,Transactions!$L:$L,$A941,Transactions!$U:$U,1))</f>
        <v/>
      </c>
      <c r="I941" s="282" t="str">
        <f>IF($A941="","",IFERROR(INDEX(Prices[Current Price],MATCH($A941,Prices[Key],0)),0))</f>
        <v/>
      </c>
      <c r="J941" s="283" t="str">
        <f>IF($A941="","",IFERROR(INDEX(Prices[FX to SGD],MATCH($A941,Prices[Key],0)),1))</f>
        <v/>
      </c>
      <c r="K941" s="281" t="str">
        <f t="shared" si="134"/>
        <v/>
      </c>
      <c r="L941" s="281" t="str">
        <f t="shared" si="135"/>
        <v/>
      </c>
      <c r="M941" s="281" t="str">
        <f t="shared" si="136"/>
        <v/>
      </c>
      <c r="N941" s="284" t="str">
        <f t="shared" si="137"/>
        <v/>
      </c>
      <c r="O941" t="str">
        <f>IF($A941="","",IFERROR(INDEX(Prices[Category],MATCH($A941,Prices[Key],0)),"Uncategorized"))</f>
        <v/>
      </c>
      <c r="P941" s="285" t="str">
        <f t="shared" si="138"/>
        <v/>
      </c>
      <c r="Q941" s="285" t="str">
        <f t="shared" si="139"/>
        <v/>
      </c>
    </row>
    <row r="942" spans="1:17" ht="15" customHeight="1" x14ac:dyDescent="0.2">
      <c r="A942" s="238" t="str">
        <f>IFERROR(INDEX('All Ticker P&amp;L'!$A$2:$A$1001,MATCH(ROWS($A$2:A942),'All Ticker P&amp;L'!$N$2:$N$1001,0)),"")</f>
        <v/>
      </c>
      <c r="B942" s="238" t="str">
        <f t="shared" si="131"/>
        <v/>
      </c>
      <c r="C942" s="238" t="str">
        <f t="shared" si="132"/>
        <v/>
      </c>
      <c r="D942" s="238" t="str">
        <f t="shared" si="133"/>
        <v/>
      </c>
      <c r="E942" s="259" t="str">
        <f>IF($A942="","",SUMIFS(Txn[Signed Units],Txn[Key],$A942))</f>
        <v/>
      </c>
      <c r="F942" s="281" t="str">
        <f>IF($A942="","",SUMIFS(Transactions!$N:$N,Transactions!$L:$L,$A942,Transactions!$U:$U,1))</f>
        <v/>
      </c>
      <c r="G942" s="282" t="str">
        <f>IF($A942="","",IFERROR(F942/SUMIFS(Transactions!$D:$D,Transactions!$L:$L,$A942,Transactions!$U:$U,1,Transactions!$A:$A,1),0))</f>
        <v/>
      </c>
      <c r="H942" s="281" t="str">
        <f>IF($A942="","",SUMIFS(Transactions!$O:$O,Transactions!$L:$L,$A942,Transactions!$U:$U,1))</f>
        <v/>
      </c>
      <c r="I942" s="282" t="str">
        <f>IF($A942="","",IFERROR(INDEX(Prices[Current Price],MATCH($A942,Prices[Key],0)),0))</f>
        <v/>
      </c>
      <c r="J942" s="283" t="str">
        <f>IF($A942="","",IFERROR(INDEX(Prices[FX to SGD],MATCH($A942,Prices[Key],0)),1))</f>
        <v/>
      </c>
      <c r="K942" s="281" t="str">
        <f t="shared" si="134"/>
        <v/>
      </c>
      <c r="L942" s="281" t="str">
        <f t="shared" si="135"/>
        <v/>
      </c>
      <c r="M942" s="281" t="str">
        <f t="shared" si="136"/>
        <v/>
      </c>
      <c r="N942" s="284" t="str">
        <f t="shared" si="137"/>
        <v/>
      </c>
      <c r="O942" t="str">
        <f>IF($A942="","",IFERROR(INDEX(Prices[Category],MATCH($A942,Prices[Key],0)),"Uncategorized"))</f>
        <v/>
      </c>
      <c r="P942" s="285" t="str">
        <f t="shared" si="138"/>
        <v/>
      </c>
      <c r="Q942" s="285" t="str">
        <f t="shared" si="139"/>
        <v/>
      </c>
    </row>
    <row r="943" spans="1:17" ht="15" customHeight="1" x14ac:dyDescent="0.2">
      <c r="A943" s="238" t="str">
        <f>IFERROR(INDEX('All Ticker P&amp;L'!$A$2:$A$1001,MATCH(ROWS($A$2:A943),'All Ticker P&amp;L'!$N$2:$N$1001,0)),"")</f>
        <v/>
      </c>
      <c r="B943" s="238" t="str">
        <f t="shared" si="131"/>
        <v/>
      </c>
      <c r="C943" s="238" t="str">
        <f t="shared" si="132"/>
        <v/>
      </c>
      <c r="D943" s="238" t="str">
        <f t="shared" si="133"/>
        <v/>
      </c>
      <c r="E943" s="259" t="str">
        <f>IF($A943="","",SUMIFS(Txn[Signed Units],Txn[Key],$A943))</f>
        <v/>
      </c>
      <c r="F943" s="281" t="str">
        <f>IF($A943="","",SUMIFS(Transactions!$N:$N,Transactions!$L:$L,$A943,Transactions!$U:$U,1))</f>
        <v/>
      </c>
      <c r="G943" s="282" t="str">
        <f>IF($A943="","",IFERROR(F943/SUMIFS(Transactions!$D:$D,Transactions!$L:$L,$A943,Transactions!$U:$U,1,Transactions!$A:$A,1),0))</f>
        <v/>
      </c>
      <c r="H943" s="281" t="str">
        <f>IF($A943="","",SUMIFS(Transactions!$O:$O,Transactions!$L:$L,$A943,Transactions!$U:$U,1))</f>
        <v/>
      </c>
      <c r="I943" s="282" t="str">
        <f>IF($A943="","",IFERROR(INDEX(Prices[Current Price],MATCH($A943,Prices[Key],0)),0))</f>
        <v/>
      </c>
      <c r="J943" s="283" t="str">
        <f>IF($A943="","",IFERROR(INDEX(Prices[FX to SGD],MATCH($A943,Prices[Key],0)),1))</f>
        <v/>
      </c>
      <c r="K943" s="281" t="str">
        <f t="shared" si="134"/>
        <v/>
      </c>
      <c r="L943" s="281" t="str">
        <f t="shared" si="135"/>
        <v/>
      </c>
      <c r="M943" s="281" t="str">
        <f t="shared" si="136"/>
        <v/>
      </c>
      <c r="N943" s="284" t="str">
        <f t="shared" si="137"/>
        <v/>
      </c>
      <c r="O943" t="str">
        <f>IF($A943="","",IFERROR(INDEX(Prices[Category],MATCH($A943,Prices[Key],0)),"Uncategorized"))</f>
        <v/>
      </c>
      <c r="P943" s="285" t="str">
        <f t="shared" si="138"/>
        <v/>
      </c>
      <c r="Q943" s="285" t="str">
        <f t="shared" si="139"/>
        <v/>
      </c>
    </row>
    <row r="944" spans="1:17" ht="15" customHeight="1" x14ac:dyDescent="0.2">
      <c r="A944" s="238" t="str">
        <f>IFERROR(INDEX('All Ticker P&amp;L'!$A$2:$A$1001,MATCH(ROWS($A$2:A944),'All Ticker P&amp;L'!$N$2:$N$1001,0)),"")</f>
        <v/>
      </c>
      <c r="B944" s="238" t="str">
        <f t="shared" si="131"/>
        <v/>
      </c>
      <c r="C944" s="238" t="str">
        <f t="shared" si="132"/>
        <v/>
      </c>
      <c r="D944" s="238" t="str">
        <f t="shared" si="133"/>
        <v/>
      </c>
      <c r="E944" s="259" t="str">
        <f>IF($A944="","",SUMIFS(Txn[Signed Units],Txn[Key],$A944))</f>
        <v/>
      </c>
      <c r="F944" s="281" t="str">
        <f>IF($A944="","",SUMIFS(Transactions!$N:$N,Transactions!$L:$L,$A944,Transactions!$U:$U,1))</f>
        <v/>
      </c>
      <c r="G944" s="282" t="str">
        <f>IF($A944="","",IFERROR(F944/SUMIFS(Transactions!$D:$D,Transactions!$L:$L,$A944,Transactions!$U:$U,1,Transactions!$A:$A,1),0))</f>
        <v/>
      </c>
      <c r="H944" s="281" t="str">
        <f>IF($A944="","",SUMIFS(Transactions!$O:$O,Transactions!$L:$L,$A944,Transactions!$U:$U,1))</f>
        <v/>
      </c>
      <c r="I944" s="282" t="str">
        <f>IF($A944="","",IFERROR(INDEX(Prices[Current Price],MATCH($A944,Prices[Key],0)),0))</f>
        <v/>
      </c>
      <c r="J944" s="283" t="str">
        <f>IF($A944="","",IFERROR(INDEX(Prices[FX to SGD],MATCH($A944,Prices[Key],0)),1))</f>
        <v/>
      </c>
      <c r="K944" s="281" t="str">
        <f t="shared" si="134"/>
        <v/>
      </c>
      <c r="L944" s="281" t="str">
        <f t="shared" si="135"/>
        <v/>
      </c>
      <c r="M944" s="281" t="str">
        <f t="shared" si="136"/>
        <v/>
      </c>
      <c r="N944" s="284" t="str">
        <f t="shared" si="137"/>
        <v/>
      </c>
      <c r="O944" t="str">
        <f>IF($A944="","",IFERROR(INDEX(Prices[Category],MATCH($A944,Prices[Key],0)),"Uncategorized"))</f>
        <v/>
      </c>
      <c r="P944" s="285" t="str">
        <f t="shared" si="138"/>
        <v/>
      </c>
      <c r="Q944" s="285" t="str">
        <f t="shared" si="139"/>
        <v/>
      </c>
    </row>
    <row r="945" spans="1:17" ht="15" customHeight="1" x14ac:dyDescent="0.2">
      <c r="A945" s="238" t="str">
        <f>IFERROR(INDEX('All Ticker P&amp;L'!$A$2:$A$1001,MATCH(ROWS($A$2:A945),'All Ticker P&amp;L'!$N$2:$N$1001,0)),"")</f>
        <v/>
      </c>
      <c r="B945" s="238" t="str">
        <f t="shared" si="131"/>
        <v/>
      </c>
      <c r="C945" s="238" t="str">
        <f t="shared" si="132"/>
        <v/>
      </c>
      <c r="D945" s="238" t="str">
        <f t="shared" si="133"/>
        <v/>
      </c>
      <c r="E945" s="259" t="str">
        <f>IF($A945="","",SUMIFS(Txn[Signed Units],Txn[Key],$A945))</f>
        <v/>
      </c>
      <c r="F945" s="281" t="str">
        <f>IF($A945="","",SUMIFS(Transactions!$N:$N,Transactions!$L:$L,$A945,Transactions!$U:$U,1))</f>
        <v/>
      </c>
      <c r="G945" s="282" t="str">
        <f>IF($A945="","",IFERROR(F945/SUMIFS(Transactions!$D:$D,Transactions!$L:$L,$A945,Transactions!$U:$U,1,Transactions!$A:$A,1),0))</f>
        <v/>
      </c>
      <c r="H945" s="281" t="str">
        <f>IF($A945="","",SUMIFS(Transactions!$O:$O,Transactions!$L:$L,$A945,Transactions!$U:$U,1))</f>
        <v/>
      </c>
      <c r="I945" s="282" t="str">
        <f>IF($A945="","",IFERROR(INDEX(Prices[Current Price],MATCH($A945,Prices[Key],0)),0))</f>
        <v/>
      </c>
      <c r="J945" s="283" t="str">
        <f>IF($A945="","",IFERROR(INDEX(Prices[FX to SGD],MATCH($A945,Prices[Key],0)),1))</f>
        <v/>
      </c>
      <c r="K945" s="281" t="str">
        <f t="shared" si="134"/>
        <v/>
      </c>
      <c r="L945" s="281" t="str">
        <f t="shared" si="135"/>
        <v/>
      </c>
      <c r="M945" s="281" t="str">
        <f t="shared" si="136"/>
        <v/>
      </c>
      <c r="N945" s="284" t="str">
        <f t="shared" si="137"/>
        <v/>
      </c>
      <c r="O945" t="str">
        <f>IF($A945="","",IFERROR(INDEX(Prices[Category],MATCH($A945,Prices[Key],0)),"Uncategorized"))</f>
        <v/>
      </c>
      <c r="P945" s="285" t="str">
        <f t="shared" si="138"/>
        <v/>
      </c>
      <c r="Q945" s="285" t="str">
        <f t="shared" si="139"/>
        <v/>
      </c>
    </row>
    <row r="946" spans="1:17" ht="15" customHeight="1" x14ac:dyDescent="0.2">
      <c r="A946" s="238" t="str">
        <f>IFERROR(INDEX('All Ticker P&amp;L'!$A$2:$A$1001,MATCH(ROWS($A$2:A946),'All Ticker P&amp;L'!$N$2:$N$1001,0)),"")</f>
        <v/>
      </c>
      <c r="B946" s="238" t="str">
        <f t="shared" si="131"/>
        <v/>
      </c>
      <c r="C946" s="238" t="str">
        <f t="shared" si="132"/>
        <v/>
      </c>
      <c r="D946" s="238" t="str">
        <f t="shared" si="133"/>
        <v/>
      </c>
      <c r="E946" s="259" t="str">
        <f>IF($A946="","",SUMIFS(Txn[Signed Units],Txn[Key],$A946))</f>
        <v/>
      </c>
      <c r="F946" s="281" t="str">
        <f>IF($A946="","",SUMIFS(Transactions!$N:$N,Transactions!$L:$L,$A946,Transactions!$U:$U,1))</f>
        <v/>
      </c>
      <c r="G946" s="282" t="str">
        <f>IF($A946="","",IFERROR(F946/SUMIFS(Transactions!$D:$D,Transactions!$L:$L,$A946,Transactions!$U:$U,1,Transactions!$A:$A,1),0))</f>
        <v/>
      </c>
      <c r="H946" s="281" t="str">
        <f>IF($A946="","",SUMIFS(Transactions!$O:$O,Transactions!$L:$L,$A946,Transactions!$U:$U,1))</f>
        <v/>
      </c>
      <c r="I946" s="282" t="str">
        <f>IF($A946="","",IFERROR(INDEX(Prices[Current Price],MATCH($A946,Prices[Key],0)),0))</f>
        <v/>
      </c>
      <c r="J946" s="283" t="str">
        <f>IF($A946="","",IFERROR(INDEX(Prices[FX to SGD],MATCH($A946,Prices[Key],0)),1))</f>
        <v/>
      </c>
      <c r="K946" s="281" t="str">
        <f t="shared" si="134"/>
        <v/>
      </c>
      <c r="L946" s="281" t="str">
        <f t="shared" si="135"/>
        <v/>
      </c>
      <c r="M946" s="281" t="str">
        <f t="shared" si="136"/>
        <v/>
      </c>
      <c r="N946" s="284" t="str">
        <f t="shared" si="137"/>
        <v/>
      </c>
      <c r="O946" t="str">
        <f>IF($A946="","",IFERROR(INDEX(Prices[Category],MATCH($A946,Prices[Key],0)),"Uncategorized"))</f>
        <v/>
      </c>
      <c r="P946" s="285" t="str">
        <f t="shared" si="138"/>
        <v/>
      </c>
      <c r="Q946" s="285" t="str">
        <f t="shared" si="139"/>
        <v/>
      </c>
    </row>
    <row r="947" spans="1:17" ht="15" customHeight="1" x14ac:dyDescent="0.2">
      <c r="A947" s="238" t="str">
        <f>IFERROR(INDEX('All Ticker P&amp;L'!$A$2:$A$1001,MATCH(ROWS($A$2:A947),'All Ticker P&amp;L'!$N$2:$N$1001,0)),"")</f>
        <v/>
      </c>
      <c r="B947" s="238" t="str">
        <f t="shared" si="131"/>
        <v/>
      </c>
      <c r="C947" s="238" t="str">
        <f t="shared" si="132"/>
        <v/>
      </c>
      <c r="D947" s="238" t="str">
        <f t="shared" si="133"/>
        <v/>
      </c>
      <c r="E947" s="259" t="str">
        <f>IF($A947="","",SUMIFS(Txn[Signed Units],Txn[Key],$A947))</f>
        <v/>
      </c>
      <c r="F947" s="281" t="str">
        <f>IF($A947="","",SUMIFS(Transactions!$N:$N,Transactions!$L:$L,$A947,Transactions!$U:$U,1))</f>
        <v/>
      </c>
      <c r="G947" s="282" t="str">
        <f>IF($A947="","",IFERROR(F947/SUMIFS(Transactions!$D:$D,Transactions!$L:$L,$A947,Transactions!$U:$U,1,Transactions!$A:$A,1),0))</f>
        <v/>
      </c>
      <c r="H947" s="281" t="str">
        <f>IF($A947="","",SUMIFS(Transactions!$O:$O,Transactions!$L:$L,$A947,Transactions!$U:$U,1))</f>
        <v/>
      </c>
      <c r="I947" s="282" t="str">
        <f>IF($A947="","",IFERROR(INDEX(Prices[Current Price],MATCH($A947,Prices[Key],0)),0))</f>
        <v/>
      </c>
      <c r="J947" s="283" t="str">
        <f>IF($A947="","",IFERROR(INDEX(Prices[FX to SGD],MATCH($A947,Prices[Key],0)),1))</f>
        <v/>
      </c>
      <c r="K947" s="281" t="str">
        <f t="shared" si="134"/>
        <v/>
      </c>
      <c r="L947" s="281" t="str">
        <f t="shared" si="135"/>
        <v/>
      </c>
      <c r="M947" s="281" t="str">
        <f t="shared" si="136"/>
        <v/>
      </c>
      <c r="N947" s="284" t="str">
        <f t="shared" si="137"/>
        <v/>
      </c>
      <c r="O947" t="str">
        <f>IF($A947="","",IFERROR(INDEX(Prices[Category],MATCH($A947,Prices[Key],0)),"Uncategorized"))</f>
        <v/>
      </c>
      <c r="P947" s="285" t="str">
        <f t="shared" si="138"/>
        <v/>
      </c>
      <c r="Q947" s="285" t="str">
        <f t="shared" si="139"/>
        <v/>
      </c>
    </row>
    <row r="948" spans="1:17" ht="15" customHeight="1" x14ac:dyDescent="0.2">
      <c r="A948" s="238" t="str">
        <f>IFERROR(INDEX('All Ticker P&amp;L'!$A$2:$A$1001,MATCH(ROWS($A$2:A948),'All Ticker P&amp;L'!$N$2:$N$1001,0)),"")</f>
        <v/>
      </c>
      <c r="B948" s="238" t="str">
        <f t="shared" si="131"/>
        <v/>
      </c>
      <c r="C948" s="238" t="str">
        <f t="shared" si="132"/>
        <v/>
      </c>
      <c r="D948" s="238" t="str">
        <f t="shared" si="133"/>
        <v/>
      </c>
      <c r="E948" s="259" t="str">
        <f>IF($A948="","",SUMIFS(Txn[Signed Units],Txn[Key],$A948))</f>
        <v/>
      </c>
      <c r="F948" s="281" t="str">
        <f>IF($A948="","",SUMIFS(Transactions!$N:$N,Transactions!$L:$L,$A948,Transactions!$U:$U,1))</f>
        <v/>
      </c>
      <c r="G948" s="282" t="str">
        <f>IF($A948="","",IFERROR(F948/SUMIFS(Transactions!$D:$D,Transactions!$L:$L,$A948,Transactions!$U:$U,1,Transactions!$A:$A,1),0))</f>
        <v/>
      </c>
      <c r="H948" s="281" t="str">
        <f>IF($A948="","",SUMIFS(Transactions!$O:$O,Transactions!$L:$L,$A948,Transactions!$U:$U,1))</f>
        <v/>
      </c>
      <c r="I948" s="282" t="str">
        <f>IF($A948="","",IFERROR(INDEX(Prices[Current Price],MATCH($A948,Prices[Key],0)),0))</f>
        <v/>
      </c>
      <c r="J948" s="283" t="str">
        <f>IF($A948="","",IFERROR(INDEX(Prices[FX to SGD],MATCH($A948,Prices[Key],0)),1))</f>
        <v/>
      </c>
      <c r="K948" s="281" t="str">
        <f t="shared" si="134"/>
        <v/>
      </c>
      <c r="L948" s="281" t="str">
        <f t="shared" si="135"/>
        <v/>
      </c>
      <c r="M948" s="281" t="str">
        <f t="shared" si="136"/>
        <v/>
      </c>
      <c r="N948" s="284" t="str">
        <f t="shared" si="137"/>
        <v/>
      </c>
      <c r="O948" t="str">
        <f>IF($A948="","",IFERROR(INDEX(Prices[Category],MATCH($A948,Prices[Key],0)),"Uncategorized"))</f>
        <v/>
      </c>
      <c r="P948" s="285" t="str">
        <f t="shared" si="138"/>
        <v/>
      </c>
      <c r="Q948" s="285" t="str">
        <f t="shared" si="139"/>
        <v/>
      </c>
    </row>
    <row r="949" spans="1:17" ht="15" customHeight="1" x14ac:dyDescent="0.2">
      <c r="A949" s="238" t="str">
        <f>IFERROR(INDEX('All Ticker P&amp;L'!$A$2:$A$1001,MATCH(ROWS($A$2:A949),'All Ticker P&amp;L'!$N$2:$N$1001,0)),"")</f>
        <v/>
      </c>
      <c r="B949" s="238" t="str">
        <f t="shared" si="131"/>
        <v/>
      </c>
      <c r="C949" s="238" t="str">
        <f t="shared" si="132"/>
        <v/>
      </c>
      <c r="D949" s="238" t="str">
        <f t="shared" si="133"/>
        <v/>
      </c>
      <c r="E949" s="259" t="str">
        <f>IF($A949="","",SUMIFS(Txn[Signed Units],Txn[Key],$A949))</f>
        <v/>
      </c>
      <c r="F949" s="281" t="str">
        <f>IF($A949="","",SUMIFS(Transactions!$N:$N,Transactions!$L:$L,$A949,Transactions!$U:$U,1))</f>
        <v/>
      </c>
      <c r="G949" s="282" t="str">
        <f>IF($A949="","",IFERROR(F949/SUMIFS(Transactions!$D:$D,Transactions!$L:$L,$A949,Transactions!$U:$U,1,Transactions!$A:$A,1),0))</f>
        <v/>
      </c>
      <c r="H949" s="281" t="str">
        <f>IF($A949="","",SUMIFS(Transactions!$O:$O,Transactions!$L:$L,$A949,Transactions!$U:$U,1))</f>
        <v/>
      </c>
      <c r="I949" s="282" t="str">
        <f>IF($A949="","",IFERROR(INDEX(Prices[Current Price],MATCH($A949,Prices[Key],0)),0))</f>
        <v/>
      </c>
      <c r="J949" s="283" t="str">
        <f>IF($A949="","",IFERROR(INDEX(Prices[FX to SGD],MATCH($A949,Prices[Key],0)),1))</f>
        <v/>
      </c>
      <c r="K949" s="281" t="str">
        <f t="shared" si="134"/>
        <v/>
      </c>
      <c r="L949" s="281" t="str">
        <f t="shared" si="135"/>
        <v/>
      </c>
      <c r="M949" s="281" t="str">
        <f t="shared" si="136"/>
        <v/>
      </c>
      <c r="N949" s="284" t="str">
        <f t="shared" si="137"/>
        <v/>
      </c>
      <c r="O949" t="str">
        <f>IF($A949="","",IFERROR(INDEX(Prices[Category],MATCH($A949,Prices[Key],0)),"Uncategorized"))</f>
        <v/>
      </c>
      <c r="P949" s="285" t="str">
        <f t="shared" si="138"/>
        <v/>
      </c>
      <c r="Q949" s="285" t="str">
        <f t="shared" si="139"/>
        <v/>
      </c>
    </row>
    <row r="950" spans="1:17" ht="15" customHeight="1" x14ac:dyDescent="0.2">
      <c r="A950" s="238" t="str">
        <f>IFERROR(INDEX('All Ticker P&amp;L'!$A$2:$A$1001,MATCH(ROWS($A$2:A950),'All Ticker P&amp;L'!$N$2:$N$1001,0)),"")</f>
        <v/>
      </c>
      <c r="B950" s="238" t="str">
        <f t="shared" si="131"/>
        <v/>
      </c>
      <c r="C950" s="238" t="str">
        <f t="shared" si="132"/>
        <v/>
      </c>
      <c r="D950" s="238" t="str">
        <f t="shared" si="133"/>
        <v/>
      </c>
      <c r="E950" s="259" t="str">
        <f>IF($A950="","",SUMIFS(Txn[Signed Units],Txn[Key],$A950))</f>
        <v/>
      </c>
      <c r="F950" s="281" t="str">
        <f>IF($A950="","",SUMIFS(Transactions!$N:$N,Transactions!$L:$L,$A950,Transactions!$U:$U,1))</f>
        <v/>
      </c>
      <c r="G950" s="282" t="str">
        <f>IF($A950="","",IFERROR(F950/SUMIFS(Transactions!$D:$D,Transactions!$L:$L,$A950,Transactions!$U:$U,1,Transactions!$A:$A,1),0))</f>
        <v/>
      </c>
      <c r="H950" s="281" t="str">
        <f>IF($A950="","",SUMIFS(Transactions!$O:$O,Transactions!$L:$L,$A950,Transactions!$U:$U,1))</f>
        <v/>
      </c>
      <c r="I950" s="282" t="str">
        <f>IF($A950="","",IFERROR(INDEX(Prices[Current Price],MATCH($A950,Prices[Key],0)),0))</f>
        <v/>
      </c>
      <c r="J950" s="283" t="str">
        <f>IF($A950="","",IFERROR(INDEX(Prices[FX to SGD],MATCH($A950,Prices[Key],0)),1))</f>
        <v/>
      </c>
      <c r="K950" s="281" t="str">
        <f t="shared" si="134"/>
        <v/>
      </c>
      <c r="L950" s="281" t="str">
        <f t="shared" si="135"/>
        <v/>
      </c>
      <c r="M950" s="281" t="str">
        <f t="shared" si="136"/>
        <v/>
      </c>
      <c r="N950" s="284" t="str">
        <f t="shared" si="137"/>
        <v/>
      </c>
      <c r="O950" t="str">
        <f>IF($A950="","",IFERROR(INDEX(Prices[Category],MATCH($A950,Prices[Key],0)),"Uncategorized"))</f>
        <v/>
      </c>
      <c r="P950" s="285" t="str">
        <f t="shared" si="138"/>
        <v/>
      </c>
      <c r="Q950" s="285" t="str">
        <f t="shared" si="139"/>
        <v/>
      </c>
    </row>
    <row r="951" spans="1:17" ht="15" customHeight="1" x14ac:dyDescent="0.2">
      <c r="A951" s="238" t="str">
        <f>IFERROR(INDEX('All Ticker P&amp;L'!$A$2:$A$1001,MATCH(ROWS($A$2:A951),'All Ticker P&amp;L'!$N$2:$N$1001,0)),"")</f>
        <v/>
      </c>
      <c r="B951" s="238" t="str">
        <f t="shared" si="131"/>
        <v/>
      </c>
      <c r="C951" s="238" t="str">
        <f t="shared" si="132"/>
        <v/>
      </c>
      <c r="D951" s="238" t="str">
        <f t="shared" si="133"/>
        <v/>
      </c>
      <c r="E951" s="259" t="str">
        <f>IF($A951="","",SUMIFS(Txn[Signed Units],Txn[Key],$A951))</f>
        <v/>
      </c>
      <c r="F951" s="281" t="str">
        <f>IF($A951="","",SUMIFS(Transactions!$N:$N,Transactions!$L:$L,$A951,Transactions!$U:$U,1))</f>
        <v/>
      </c>
      <c r="G951" s="282" t="str">
        <f>IF($A951="","",IFERROR(F951/SUMIFS(Transactions!$D:$D,Transactions!$L:$L,$A951,Transactions!$U:$U,1,Transactions!$A:$A,1),0))</f>
        <v/>
      </c>
      <c r="H951" s="281" t="str">
        <f>IF($A951="","",SUMIFS(Transactions!$O:$O,Transactions!$L:$L,$A951,Transactions!$U:$U,1))</f>
        <v/>
      </c>
      <c r="I951" s="282" t="str">
        <f>IF($A951="","",IFERROR(INDEX(Prices[Current Price],MATCH($A951,Prices[Key],0)),0))</f>
        <v/>
      </c>
      <c r="J951" s="283" t="str">
        <f>IF($A951="","",IFERROR(INDEX(Prices[FX to SGD],MATCH($A951,Prices[Key],0)),1))</f>
        <v/>
      </c>
      <c r="K951" s="281" t="str">
        <f t="shared" si="134"/>
        <v/>
      </c>
      <c r="L951" s="281" t="str">
        <f t="shared" si="135"/>
        <v/>
      </c>
      <c r="M951" s="281" t="str">
        <f t="shared" si="136"/>
        <v/>
      </c>
      <c r="N951" s="284" t="str">
        <f t="shared" si="137"/>
        <v/>
      </c>
      <c r="O951" t="str">
        <f>IF($A951="","",IFERROR(INDEX(Prices[Category],MATCH($A951,Prices[Key],0)),"Uncategorized"))</f>
        <v/>
      </c>
      <c r="P951" s="285" t="str">
        <f t="shared" si="138"/>
        <v/>
      </c>
      <c r="Q951" s="285" t="str">
        <f t="shared" si="139"/>
        <v/>
      </c>
    </row>
    <row r="952" spans="1:17" ht="15" customHeight="1" x14ac:dyDescent="0.2">
      <c r="A952" s="238" t="str">
        <f>IFERROR(INDEX('All Ticker P&amp;L'!$A$2:$A$1001,MATCH(ROWS($A$2:A952),'All Ticker P&amp;L'!$N$2:$N$1001,0)),"")</f>
        <v/>
      </c>
      <c r="B952" s="238" t="str">
        <f t="shared" si="131"/>
        <v/>
      </c>
      <c r="C952" s="238" t="str">
        <f t="shared" si="132"/>
        <v/>
      </c>
      <c r="D952" s="238" t="str">
        <f t="shared" si="133"/>
        <v/>
      </c>
      <c r="E952" s="259" t="str">
        <f>IF($A952="","",SUMIFS(Txn[Signed Units],Txn[Key],$A952))</f>
        <v/>
      </c>
      <c r="F952" s="281" t="str">
        <f>IF($A952="","",SUMIFS(Transactions!$N:$N,Transactions!$L:$L,$A952,Transactions!$U:$U,1))</f>
        <v/>
      </c>
      <c r="G952" s="282" t="str">
        <f>IF($A952="","",IFERROR(F952/SUMIFS(Transactions!$D:$D,Transactions!$L:$L,$A952,Transactions!$U:$U,1,Transactions!$A:$A,1),0))</f>
        <v/>
      </c>
      <c r="H952" s="281" t="str">
        <f>IF($A952="","",SUMIFS(Transactions!$O:$O,Transactions!$L:$L,$A952,Transactions!$U:$U,1))</f>
        <v/>
      </c>
      <c r="I952" s="282" t="str">
        <f>IF($A952="","",IFERROR(INDEX(Prices[Current Price],MATCH($A952,Prices[Key],0)),0))</f>
        <v/>
      </c>
      <c r="J952" s="283" t="str">
        <f>IF($A952="","",IFERROR(INDEX(Prices[FX to SGD],MATCH($A952,Prices[Key],0)),1))</f>
        <v/>
      </c>
      <c r="K952" s="281" t="str">
        <f t="shared" si="134"/>
        <v/>
      </c>
      <c r="L952" s="281" t="str">
        <f t="shared" si="135"/>
        <v/>
      </c>
      <c r="M952" s="281" t="str">
        <f t="shared" si="136"/>
        <v/>
      </c>
      <c r="N952" s="284" t="str">
        <f t="shared" si="137"/>
        <v/>
      </c>
      <c r="O952" t="str">
        <f>IF($A952="","",IFERROR(INDEX(Prices[Category],MATCH($A952,Prices[Key],0)),"Uncategorized"))</f>
        <v/>
      </c>
      <c r="P952" s="285" t="str">
        <f t="shared" si="138"/>
        <v/>
      </c>
      <c r="Q952" s="285" t="str">
        <f t="shared" si="139"/>
        <v/>
      </c>
    </row>
    <row r="953" spans="1:17" ht="15" customHeight="1" x14ac:dyDescent="0.2">
      <c r="A953" s="238" t="str">
        <f>IFERROR(INDEX('All Ticker P&amp;L'!$A$2:$A$1001,MATCH(ROWS($A$2:A953),'All Ticker P&amp;L'!$N$2:$N$1001,0)),"")</f>
        <v/>
      </c>
      <c r="B953" s="238" t="str">
        <f t="shared" si="131"/>
        <v/>
      </c>
      <c r="C953" s="238" t="str">
        <f t="shared" si="132"/>
        <v/>
      </c>
      <c r="D953" s="238" t="str">
        <f t="shared" si="133"/>
        <v/>
      </c>
      <c r="E953" s="259" t="str">
        <f>IF($A953="","",SUMIFS(Txn[Signed Units],Txn[Key],$A953))</f>
        <v/>
      </c>
      <c r="F953" s="281" t="str">
        <f>IF($A953="","",SUMIFS(Transactions!$N:$N,Transactions!$L:$L,$A953,Transactions!$U:$U,1))</f>
        <v/>
      </c>
      <c r="G953" s="282" t="str">
        <f>IF($A953="","",IFERROR(F953/SUMIFS(Transactions!$D:$D,Transactions!$L:$L,$A953,Transactions!$U:$U,1,Transactions!$A:$A,1),0))</f>
        <v/>
      </c>
      <c r="H953" s="281" t="str">
        <f>IF($A953="","",SUMIFS(Transactions!$O:$O,Transactions!$L:$L,$A953,Transactions!$U:$U,1))</f>
        <v/>
      </c>
      <c r="I953" s="282" t="str">
        <f>IF($A953="","",IFERROR(INDEX(Prices[Current Price],MATCH($A953,Prices[Key],0)),0))</f>
        <v/>
      </c>
      <c r="J953" s="283" t="str">
        <f>IF($A953="","",IFERROR(INDEX(Prices[FX to SGD],MATCH($A953,Prices[Key],0)),1))</f>
        <v/>
      </c>
      <c r="K953" s="281" t="str">
        <f t="shared" si="134"/>
        <v/>
      </c>
      <c r="L953" s="281" t="str">
        <f t="shared" si="135"/>
        <v/>
      </c>
      <c r="M953" s="281" t="str">
        <f t="shared" si="136"/>
        <v/>
      </c>
      <c r="N953" s="284" t="str">
        <f t="shared" si="137"/>
        <v/>
      </c>
      <c r="O953" t="str">
        <f>IF($A953="","",IFERROR(INDEX(Prices[Category],MATCH($A953,Prices[Key],0)),"Uncategorized"))</f>
        <v/>
      </c>
      <c r="P953" s="285" t="str">
        <f t="shared" si="138"/>
        <v/>
      </c>
      <c r="Q953" s="285" t="str">
        <f t="shared" si="139"/>
        <v/>
      </c>
    </row>
    <row r="954" spans="1:17" ht="15" customHeight="1" x14ac:dyDescent="0.2">
      <c r="A954" s="238" t="str">
        <f>IFERROR(INDEX('All Ticker P&amp;L'!$A$2:$A$1001,MATCH(ROWS($A$2:A954),'All Ticker P&amp;L'!$N$2:$N$1001,0)),"")</f>
        <v/>
      </c>
      <c r="B954" s="238" t="str">
        <f t="shared" si="131"/>
        <v/>
      </c>
      <c r="C954" s="238" t="str">
        <f t="shared" si="132"/>
        <v/>
      </c>
      <c r="D954" s="238" t="str">
        <f t="shared" si="133"/>
        <v/>
      </c>
      <c r="E954" s="259" t="str">
        <f>IF($A954="","",SUMIFS(Txn[Signed Units],Txn[Key],$A954))</f>
        <v/>
      </c>
      <c r="F954" s="281" t="str">
        <f>IF($A954="","",SUMIFS(Transactions!$N:$N,Transactions!$L:$L,$A954,Transactions!$U:$U,1))</f>
        <v/>
      </c>
      <c r="G954" s="282" t="str">
        <f>IF($A954="","",IFERROR(F954/SUMIFS(Transactions!$D:$D,Transactions!$L:$L,$A954,Transactions!$U:$U,1,Transactions!$A:$A,1),0))</f>
        <v/>
      </c>
      <c r="H954" s="281" t="str">
        <f>IF($A954="","",SUMIFS(Transactions!$O:$O,Transactions!$L:$L,$A954,Transactions!$U:$U,1))</f>
        <v/>
      </c>
      <c r="I954" s="282" t="str">
        <f>IF($A954="","",IFERROR(INDEX(Prices[Current Price],MATCH($A954,Prices[Key],0)),0))</f>
        <v/>
      </c>
      <c r="J954" s="283" t="str">
        <f>IF($A954="","",IFERROR(INDEX(Prices[FX to SGD],MATCH($A954,Prices[Key],0)),1))</f>
        <v/>
      </c>
      <c r="K954" s="281" t="str">
        <f t="shared" si="134"/>
        <v/>
      </c>
      <c r="L954" s="281" t="str">
        <f t="shared" si="135"/>
        <v/>
      </c>
      <c r="M954" s="281" t="str">
        <f t="shared" si="136"/>
        <v/>
      </c>
      <c r="N954" s="284" t="str">
        <f t="shared" si="137"/>
        <v/>
      </c>
      <c r="O954" t="str">
        <f>IF($A954="","",IFERROR(INDEX(Prices[Category],MATCH($A954,Prices[Key],0)),"Uncategorized"))</f>
        <v/>
      </c>
      <c r="P954" s="285" t="str">
        <f t="shared" si="138"/>
        <v/>
      </c>
      <c r="Q954" s="285" t="str">
        <f t="shared" si="139"/>
        <v/>
      </c>
    </row>
    <row r="955" spans="1:17" ht="15" customHeight="1" x14ac:dyDescent="0.2">
      <c r="A955" s="238" t="str">
        <f>IFERROR(INDEX('All Ticker P&amp;L'!$A$2:$A$1001,MATCH(ROWS($A$2:A955),'All Ticker P&amp;L'!$N$2:$N$1001,0)),"")</f>
        <v/>
      </c>
      <c r="B955" s="238" t="str">
        <f t="shared" si="131"/>
        <v/>
      </c>
      <c r="C955" s="238" t="str">
        <f t="shared" si="132"/>
        <v/>
      </c>
      <c r="D955" s="238" t="str">
        <f t="shared" si="133"/>
        <v/>
      </c>
      <c r="E955" s="259" t="str">
        <f>IF($A955="","",SUMIFS(Txn[Signed Units],Txn[Key],$A955))</f>
        <v/>
      </c>
      <c r="F955" s="281" t="str">
        <f>IF($A955="","",SUMIFS(Transactions!$N:$N,Transactions!$L:$L,$A955,Transactions!$U:$U,1))</f>
        <v/>
      </c>
      <c r="G955" s="282" t="str">
        <f>IF($A955="","",IFERROR(F955/SUMIFS(Transactions!$D:$D,Transactions!$L:$L,$A955,Transactions!$U:$U,1,Transactions!$A:$A,1),0))</f>
        <v/>
      </c>
      <c r="H955" s="281" t="str">
        <f>IF($A955="","",SUMIFS(Transactions!$O:$O,Transactions!$L:$L,$A955,Transactions!$U:$U,1))</f>
        <v/>
      </c>
      <c r="I955" s="282" t="str">
        <f>IF($A955="","",IFERROR(INDEX(Prices[Current Price],MATCH($A955,Prices[Key],0)),0))</f>
        <v/>
      </c>
      <c r="J955" s="283" t="str">
        <f>IF($A955="","",IFERROR(INDEX(Prices[FX to SGD],MATCH($A955,Prices[Key],0)),1))</f>
        <v/>
      </c>
      <c r="K955" s="281" t="str">
        <f t="shared" si="134"/>
        <v/>
      </c>
      <c r="L955" s="281" t="str">
        <f t="shared" si="135"/>
        <v/>
      </c>
      <c r="M955" s="281" t="str">
        <f t="shared" si="136"/>
        <v/>
      </c>
      <c r="N955" s="284" t="str">
        <f t="shared" si="137"/>
        <v/>
      </c>
      <c r="O955" t="str">
        <f>IF($A955="","",IFERROR(INDEX(Prices[Category],MATCH($A955,Prices[Key],0)),"Uncategorized"))</f>
        <v/>
      </c>
      <c r="P955" s="285" t="str">
        <f t="shared" si="138"/>
        <v/>
      </c>
      <c r="Q955" s="285" t="str">
        <f t="shared" si="139"/>
        <v/>
      </c>
    </row>
    <row r="956" spans="1:17" ht="15" customHeight="1" x14ac:dyDescent="0.2">
      <c r="A956" s="238" t="str">
        <f>IFERROR(INDEX('All Ticker P&amp;L'!$A$2:$A$1001,MATCH(ROWS($A$2:A956),'All Ticker P&amp;L'!$N$2:$N$1001,0)),"")</f>
        <v/>
      </c>
      <c r="B956" s="238" t="str">
        <f t="shared" si="131"/>
        <v/>
      </c>
      <c r="C956" s="238" t="str">
        <f t="shared" si="132"/>
        <v/>
      </c>
      <c r="D956" s="238" t="str">
        <f t="shared" si="133"/>
        <v/>
      </c>
      <c r="E956" s="259" t="str">
        <f>IF($A956="","",SUMIFS(Txn[Signed Units],Txn[Key],$A956))</f>
        <v/>
      </c>
      <c r="F956" s="281" t="str">
        <f>IF($A956="","",SUMIFS(Transactions!$N:$N,Transactions!$L:$L,$A956,Transactions!$U:$U,1))</f>
        <v/>
      </c>
      <c r="G956" s="282" t="str">
        <f>IF($A956="","",IFERROR(F956/SUMIFS(Transactions!$D:$D,Transactions!$L:$L,$A956,Transactions!$U:$U,1,Transactions!$A:$A,1),0))</f>
        <v/>
      </c>
      <c r="H956" s="281" t="str">
        <f>IF($A956="","",SUMIFS(Transactions!$O:$O,Transactions!$L:$L,$A956,Transactions!$U:$U,1))</f>
        <v/>
      </c>
      <c r="I956" s="282" t="str">
        <f>IF($A956="","",IFERROR(INDEX(Prices[Current Price],MATCH($A956,Prices[Key],0)),0))</f>
        <v/>
      </c>
      <c r="J956" s="283" t="str">
        <f>IF($A956="","",IFERROR(INDEX(Prices[FX to SGD],MATCH($A956,Prices[Key],0)),1))</f>
        <v/>
      </c>
      <c r="K956" s="281" t="str">
        <f t="shared" si="134"/>
        <v/>
      </c>
      <c r="L956" s="281" t="str">
        <f t="shared" si="135"/>
        <v/>
      </c>
      <c r="M956" s="281" t="str">
        <f t="shared" si="136"/>
        <v/>
      </c>
      <c r="N956" s="284" t="str">
        <f t="shared" si="137"/>
        <v/>
      </c>
      <c r="O956" t="str">
        <f>IF($A956="","",IFERROR(INDEX(Prices[Category],MATCH($A956,Prices[Key],0)),"Uncategorized"))</f>
        <v/>
      </c>
      <c r="P956" s="285" t="str">
        <f t="shared" si="138"/>
        <v/>
      </c>
      <c r="Q956" s="285" t="str">
        <f t="shared" si="139"/>
        <v/>
      </c>
    </row>
    <row r="957" spans="1:17" ht="15" customHeight="1" x14ac:dyDescent="0.2">
      <c r="A957" s="238" t="str">
        <f>IFERROR(INDEX('All Ticker P&amp;L'!$A$2:$A$1001,MATCH(ROWS($A$2:A957),'All Ticker P&amp;L'!$N$2:$N$1001,0)),"")</f>
        <v/>
      </c>
      <c r="B957" s="238" t="str">
        <f t="shared" si="131"/>
        <v/>
      </c>
      <c r="C957" s="238" t="str">
        <f t="shared" si="132"/>
        <v/>
      </c>
      <c r="D957" s="238" t="str">
        <f t="shared" si="133"/>
        <v/>
      </c>
      <c r="E957" s="259" t="str">
        <f>IF($A957="","",SUMIFS(Txn[Signed Units],Txn[Key],$A957))</f>
        <v/>
      </c>
      <c r="F957" s="281" t="str">
        <f>IF($A957="","",SUMIFS(Transactions!$N:$N,Transactions!$L:$L,$A957,Transactions!$U:$U,1))</f>
        <v/>
      </c>
      <c r="G957" s="282" t="str">
        <f>IF($A957="","",IFERROR(F957/SUMIFS(Transactions!$D:$D,Transactions!$L:$L,$A957,Transactions!$U:$U,1,Transactions!$A:$A,1),0))</f>
        <v/>
      </c>
      <c r="H957" s="281" t="str">
        <f>IF($A957="","",SUMIFS(Transactions!$O:$O,Transactions!$L:$L,$A957,Transactions!$U:$U,1))</f>
        <v/>
      </c>
      <c r="I957" s="282" t="str">
        <f>IF($A957="","",IFERROR(INDEX(Prices[Current Price],MATCH($A957,Prices[Key],0)),0))</f>
        <v/>
      </c>
      <c r="J957" s="283" t="str">
        <f>IF($A957="","",IFERROR(INDEX(Prices[FX to SGD],MATCH($A957,Prices[Key],0)),1))</f>
        <v/>
      </c>
      <c r="K957" s="281" t="str">
        <f t="shared" si="134"/>
        <v/>
      </c>
      <c r="L957" s="281" t="str">
        <f t="shared" si="135"/>
        <v/>
      </c>
      <c r="M957" s="281" t="str">
        <f t="shared" si="136"/>
        <v/>
      </c>
      <c r="N957" s="284" t="str">
        <f t="shared" si="137"/>
        <v/>
      </c>
      <c r="O957" t="str">
        <f>IF($A957="","",IFERROR(INDEX(Prices[Category],MATCH($A957,Prices[Key],0)),"Uncategorized"))</f>
        <v/>
      </c>
      <c r="P957" s="285" t="str">
        <f t="shared" si="138"/>
        <v/>
      </c>
      <c r="Q957" s="285" t="str">
        <f t="shared" si="139"/>
        <v/>
      </c>
    </row>
    <row r="958" spans="1:17" ht="15" customHeight="1" x14ac:dyDescent="0.2">
      <c r="A958" s="238" t="str">
        <f>IFERROR(INDEX('All Ticker P&amp;L'!$A$2:$A$1001,MATCH(ROWS($A$2:A958),'All Ticker P&amp;L'!$N$2:$N$1001,0)),"")</f>
        <v/>
      </c>
      <c r="B958" s="238" t="str">
        <f t="shared" si="131"/>
        <v/>
      </c>
      <c r="C958" s="238" t="str">
        <f t="shared" si="132"/>
        <v/>
      </c>
      <c r="D958" s="238" t="str">
        <f t="shared" si="133"/>
        <v/>
      </c>
      <c r="E958" s="259" t="str">
        <f>IF($A958="","",SUMIFS(Txn[Signed Units],Txn[Key],$A958))</f>
        <v/>
      </c>
      <c r="F958" s="281" t="str">
        <f>IF($A958="","",SUMIFS(Transactions!$N:$N,Transactions!$L:$L,$A958,Transactions!$U:$U,1))</f>
        <v/>
      </c>
      <c r="G958" s="282" t="str">
        <f>IF($A958="","",IFERROR(F958/SUMIFS(Transactions!$D:$D,Transactions!$L:$L,$A958,Transactions!$U:$U,1,Transactions!$A:$A,1),0))</f>
        <v/>
      </c>
      <c r="H958" s="281" t="str">
        <f>IF($A958="","",SUMIFS(Transactions!$O:$O,Transactions!$L:$L,$A958,Transactions!$U:$U,1))</f>
        <v/>
      </c>
      <c r="I958" s="282" t="str">
        <f>IF($A958="","",IFERROR(INDEX(Prices[Current Price],MATCH($A958,Prices[Key],0)),0))</f>
        <v/>
      </c>
      <c r="J958" s="283" t="str">
        <f>IF($A958="","",IFERROR(INDEX(Prices[FX to SGD],MATCH($A958,Prices[Key],0)),1))</f>
        <v/>
      </c>
      <c r="K958" s="281" t="str">
        <f t="shared" si="134"/>
        <v/>
      </c>
      <c r="L958" s="281" t="str">
        <f t="shared" si="135"/>
        <v/>
      </c>
      <c r="M958" s="281" t="str">
        <f t="shared" si="136"/>
        <v/>
      </c>
      <c r="N958" s="284" t="str">
        <f t="shared" si="137"/>
        <v/>
      </c>
      <c r="O958" t="str">
        <f>IF($A958="","",IFERROR(INDEX(Prices[Category],MATCH($A958,Prices[Key],0)),"Uncategorized"))</f>
        <v/>
      </c>
      <c r="P958" s="285" t="str">
        <f t="shared" si="138"/>
        <v/>
      </c>
      <c r="Q958" s="285" t="str">
        <f t="shared" si="139"/>
        <v/>
      </c>
    </row>
    <row r="959" spans="1:17" ht="15" customHeight="1" x14ac:dyDescent="0.2">
      <c r="A959" s="238" t="str">
        <f>IFERROR(INDEX('All Ticker P&amp;L'!$A$2:$A$1001,MATCH(ROWS($A$2:A959),'All Ticker P&amp;L'!$N$2:$N$1001,0)),"")</f>
        <v/>
      </c>
      <c r="B959" s="238" t="str">
        <f t="shared" si="131"/>
        <v/>
      </c>
      <c r="C959" s="238" t="str">
        <f t="shared" si="132"/>
        <v/>
      </c>
      <c r="D959" s="238" t="str">
        <f t="shared" si="133"/>
        <v/>
      </c>
      <c r="E959" s="259" t="str">
        <f>IF($A959="","",SUMIFS(Txn[Signed Units],Txn[Key],$A959))</f>
        <v/>
      </c>
      <c r="F959" s="281" t="str">
        <f>IF($A959="","",SUMIFS(Transactions!$N:$N,Transactions!$L:$L,$A959,Transactions!$U:$U,1))</f>
        <v/>
      </c>
      <c r="G959" s="282" t="str">
        <f>IF($A959="","",IFERROR(F959/SUMIFS(Transactions!$D:$D,Transactions!$L:$L,$A959,Transactions!$U:$U,1,Transactions!$A:$A,1),0))</f>
        <v/>
      </c>
      <c r="H959" s="281" t="str">
        <f>IF($A959="","",SUMIFS(Transactions!$O:$O,Transactions!$L:$L,$A959,Transactions!$U:$U,1))</f>
        <v/>
      </c>
      <c r="I959" s="282" t="str">
        <f>IF($A959="","",IFERROR(INDEX(Prices[Current Price],MATCH($A959,Prices[Key],0)),0))</f>
        <v/>
      </c>
      <c r="J959" s="283" t="str">
        <f>IF($A959="","",IFERROR(INDEX(Prices[FX to SGD],MATCH($A959,Prices[Key],0)),1))</f>
        <v/>
      </c>
      <c r="K959" s="281" t="str">
        <f t="shared" si="134"/>
        <v/>
      </c>
      <c r="L959" s="281" t="str">
        <f t="shared" si="135"/>
        <v/>
      </c>
      <c r="M959" s="281" t="str">
        <f t="shared" si="136"/>
        <v/>
      </c>
      <c r="N959" s="284" t="str">
        <f t="shared" si="137"/>
        <v/>
      </c>
      <c r="O959" t="str">
        <f>IF($A959="","",IFERROR(INDEX(Prices[Category],MATCH($A959,Prices[Key],0)),"Uncategorized"))</f>
        <v/>
      </c>
      <c r="P959" s="285" t="str">
        <f t="shared" si="138"/>
        <v/>
      </c>
      <c r="Q959" s="285" t="str">
        <f t="shared" si="139"/>
        <v/>
      </c>
    </row>
    <row r="960" spans="1:17" ht="15" customHeight="1" x14ac:dyDescent="0.2">
      <c r="A960" s="238" t="str">
        <f>IFERROR(INDEX('All Ticker P&amp;L'!$A$2:$A$1001,MATCH(ROWS($A$2:A960),'All Ticker P&amp;L'!$N$2:$N$1001,0)),"")</f>
        <v/>
      </c>
      <c r="B960" s="238" t="str">
        <f t="shared" si="131"/>
        <v/>
      </c>
      <c r="C960" s="238" t="str">
        <f t="shared" si="132"/>
        <v/>
      </c>
      <c r="D960" s="238" t="str">
        <f t="shared" si="133"/>
        <v/>
      </c>
      <c r="E960" s="259" t="str">
        <f>IF($A960="","",SUMIFS(Txn[Signed Units],Txn[Key],$A960))</f>
        <v/>
      </c>
      <c r="F960" s="281" t="str">
        <f>IF($A960="","",SUMIFS(Transactions!$N:$N,Transactions!$L:$L,$A960,Transactions!$U:$U,1))</f>
        <v/>
      </c>
      <c r="G960" s="282" t="str">
        <f>IF($A960="","",IFERROR(F960/SUMIFS(Transactions!$D:$D,Transactions!$L:$L,$A960,Transactions!$U:$U,1,Transactions!$A:$A,1),0))</f>
        <v/>
      </c>
      <c r="H960" s="281" t="str">
        <f>IF($A960="","",SUMIFS(Transactions!$O:$O,Transactions!$L:$L,$A960,Transactions!$U:$U,1))</f>
        <v/>
      </c>
      <c r="I960" s="282" t="str">
        <f>IF($A960="","",IFERROR(INDEX(Prices[Current Price],MATCH($A960,Prices[Key],0)),0))</f>
        <v/>
      </c>
      <c r="J960" s="283" t="str">
        <f>IF($A960="","",IFERROR(INDEX(Prices[FX to SGD],MATCH($A960,Prices[Key],0)),1))</f>
        <v/>
      </c>
      <c r="K960" s="281" t="str">
        <f t="shared" si="134"/>
        <v/>
      </c>
      <c r="L960" s="281" t="str">
        <f t="shared" si="135"/>
        <v/>
      </c>
      <c r="M960" s="281" t="str">
        <f t="shared" si="136"/>
        <v/>
      </c>
      <c r="N960" s="284" t="str">
        <f t="shared" si="137"/>
        <v/>
      </c>
      <c r="O960" t="str">
        <f>IF($A960="","",IFERROR(INDEX(Prices[Category],MATCH($A960,Prices[Key],0)),"Uncategorized"))</f>
        <v/>
      </c>
      <c r="P960" s="285" t="str">
        <f t="shared" si="138"/>
        <v/>
      </c>
      <c r="Q960" s="285" t="str">
        <f t="shared" si="139"/>
        <v/>
      </c>
    </row>
    <row r="961" spans="1:17" ht="15" customHeight="1" x14ac:dyDescent="0.2">
      <c r="A961" s="238" t="str">
        <f>IFERROR(INDEX('All Ticker P&amp;L'!$A$2:$A$1001,MATCH(ROWS($A$2:A961),'All Ticker P&amp;L'!$N$2:$N$1001,0)),"")</f>
        <v/>
      </c>
      <c r="B961" s="238" t="str">
        <f t="shared" si="131"/>
        <v/>
      </c>
      <c r="C961" s="238" t="str">
        <f t="shared" si="132"/>
        <v/>
      </c>
      <c r="D961" s="238" t="str">
        <f t="shared" si="133"/>
        <v/>
      </c>
      <c r="E961" s="259" t="str">
        <f>IF($A961="","",SUMIFS(Txn[Signed Units],Txn[Key],$A961))</f>
        <v/>
      </c>
      <c r="F961" s="281" t="str">
        <f>IF($A961="","",SUMIFS(Transactions!$N:$N,Transactions!$L:$L,$A961,Transactions!$U:$U,1))</f>
        <v/>
      </c>
      <c r="G961" s="282" t="str">
        <f>IF($A961="","",IFERROR(F961/SUMIFS(Transactions!$D:$D,Transactions!$L:$L,$A961,Transactions!$U:$U,1,Transactions!$A:$A,1),0))</f>
        <v/>
      </c>
      <c r="H961" s="281" t="str">
        <f>IF($A961="","",SUMIFS(Transactions!$O:$O,Transactions!$L:$L,$A961,Transactions!$U:$U,1))</f>
        <v/>
      </c>
      <c r="I961" s="282" t="str">
        <f>IF($A961="","",IFERROR(INDEX(Prices[Current Price],MATCH($A961,Prices[Key],0)),0))</f>
        <v/>
      </c>
      <c r="J961" s="283" t="str">
        <f>IF($A961="","",IFERROR(INDEX(Prices[FX to SGD],MATCH($A961,Prices[Key],0)),1))</f>
        <v/>
      </c>
      <c r="K961" s="281" t="str">
        <f t="shared" si="134"/>
        <v/>
      </c>
      <c r="L961" s="281" t="str">
        <f t="shared" si="135"/>
        <v/>
      </c>
      <c r="M961" s="281" t="str">
        <f t="shared" si="136"/>
        <v/>
      </c>
      <c r="N961" s="284" t="str">
        <f t="shared" si="137"/>
        <v/>
      </c>
      <c r="O961" t="str">
        <f>IF($A961="","",IFERROR(INDEX(Prices[Category],MATCH($A961,Prices[Key],0)),"Uncategorized"))</f>
        <v/>
      </c>
      <c r="P961" s="285" t="str">
        <f t="shared" si="138"/>
        <v/>
      </c>
      <c r="Q961" s="285" t="str">
        <f t="shared" si="139"/>
        <v/>
      </c>
    </row>
    <row r="962" spans="1:17" ht="15" customHeight="1" x14ac:dyDescent="0.2">
      <c r="A962" s="238" t="str">
        <f>IFERROR(INDEX('All Ticker P&amp;L'!$A$2:$A$1001,MATCH(ROWS($A$2:A962),'All Ticker P&amp;L'!$N$2:$N$1001,0)),"")</f>
        <v/>
      </c>
      <c r="B962" s="238" t="str">
        <f t="shared" ref="B962:B1001" si="140">IF($A962="","",LEFT($A962,FIND(":",$A962)-1))</f>
        <v/>
      </c>
      <c r="C962" s="238" t="str">
        <f t="shared" ref="C962:C1001" si="141">IF($A962="","",MID($A962,FIND(":",$A962)+1,FIND(":",$A962,FIND(":",$A962)+1)-FIND(":",$A962)-1))</f>
        <v/>
      </c>
      <c r="D962" s="238" t="str">
        <f t="shared" ref="D962:D1001" si="142">IF($A962="","",RIGHT($A962,LEN($A962)-FIND(":",$A962,FIND(":",$A962)+1)))</f>
        <v/>
      </c>
      <c r="E962" s="259" t="str">
        <f>IF($A962="","",SUMIFS(Txn[Signed Units],Txn[Key],$A962))</f>
        <v/>
      </c>
      <c r="F962" s="281" t="str">
        <f>IF($A962="","",SUMIFS(Transactions!$N:$N,Transactions!$L:$L,$A962,Transactions!$U:$U,1))</f>
        <v/>
      </c>
      <c r="G962" s="282" t="str">
        <f>IF($A962="","",IFERROR(F962/SUMIFS(Transactions!$D:$D,Transactions!$L:$L,$A962,Transactions!$U:$U,1,Transactions!$A:$A,1),0))</f>
        <v/>
      </c>
      <c r="H962" s="281" t="str">
        <f>IF($A962="","",SUMIFS(Transactions!$O:$O,Transactions!$L:$L,$A962,Transactions!$U:$U,1))</f>
        <v/>
      </c>
      <c r="I962" s="282" t="str">
        <f>IF($A962="","",IFERROR(INDEX(Prices[Current Price],MATCH($A962,Prices[Key],0)),0))</f>
        <v/>
      </c>
      <c r="J962" s="283" t="str">
        <f>IF($A962="","",IFERROR(INDEX(Prices[FX to SGD],MATCH($A962,Prices[Key],0)),1))</f>
        <v/>
      </c>
      <c r="K962" s="281" t="str">
        <f t="shared" ref="K962:K1001" si="143">IF($A962="","",E962*I962)</f>
        <v/>
      </c>
      <c r="L962" s="281" t="str">
        <f t="shared" ref="L962:L1001" si="144">IF($A962="","",K962+H962-F962)</f>
        <v/>
      </c>
      <c r="M962" s="281" t="str">
        <f t="shared" ref="M962:M1001" si="145">IF($A962="","",L962*J962)</f>
        <v/>
      </c>
      <c r="N962" s="284" t="str">
        <f t="shared" ref="N962:N1001" si="146">IF($A962="","",IFERROR(L962/F962,0))</f>
        <v/>
      </c>
      <c r="O962" t="str">
        <f>IF($A962="","",IFERROR(INDEX(Prices[Category],MATCH($A962,Prices[Key],0)),"Uncategorized"))</f>
        <v/>
      </c>
      <c r="P962" s="285" t="str">
        <f t="shared" ref="P962:P1001" si="147">IF($A962="","",$K962*$J962)</f>
        <v/>
      </c>
      <c r="Q962" s="285" t="str">
        <f t="shared" ref="Q962:Q1001" si="148">IF($A962="","",$M962)</f>
        <v/>
      </c>
    </row>
    <row r="963" spans="1:17" ht="15" customHeight="1" x14ac:dyDescent="0.2">
      <c r="A963" s="238" t="str">
        <f>IFERROR(INDEX('All Ticker P&amp;L'!$A$2:$A$1001,MATCH(ROWS($A$2:A963),'All Ticker P&amp;L'!$N$2:$N$1001,0)),"")</f>
        <v/>
      </c>
      <c r="B963" s="238" t="str">
        <f t="shared" si="140"/>
        <v/>
      </c>
      <c r="C963" s="238" t="str">
        <f t="shared" si="141"/>
        <v/>
      </c>
      <c r="D963" s="238" t="str">
        <f t="shared" si="142"/>
        <v/>
      </c>
      <c r="E963" s="259" t="str">
        <f>IF($A963="","",SUMIFS(Txn[Signed Units],Txn[Key],$A963))</f>
        <v/>
      </c>
      <c r="F963" s="281" t="str">
        <f>IF($A963="","",SUMIFS(Transactions!$N:$N,Transactions!$L:$L,$A963,Transactions!$U:$U,1))</f>
        <v/>
      </c>
      <c r="G963" s="282" t="str">
        <f>IF($A963="","",IFERROR(F963/SUMIFS(Transactions!$D:$D,Transactions!$L:$L,$A963,Transactions!$U:$U,1,Transactions!$A:$A,1),0))</f>
        <v/>
      </c>
      <c r="H963" s="281" t="str">
        <f>IF($A963="","",SUMIFS(Transactions!$O:$O,Transactions!$L:$L,$A963,Transactions!$U:$U,1))</f>
        <v/>
      </c>
      <c r="I963" s="282" t="str">
        <f>IF($A963="","",IFERROR(INDEX(Prices[Current Price],MATCH($A963,Prices[Key],0)),0))</f>
        <v/>
      </c>
      <c r="J963" s="283" t="str">
        <f>IF($A963="","",IFERROR(INDEX(Prices[FX to SGD],MATCH($A963,Prices[Key],0)),1))</f>
        <v/>
      </c>
      <c r="K963" s="281" t="str">
        <f t="shared" si="143"/>
        <v/>
      </c>
      <c r="L963" s="281" t="str">
        <f t="shared" si="144"/>
        <v/>
      </c>
      <c r="M963" s="281" t="str">
        <f t="shared" si="145"/>
        <v/>
      </c>
      <c r="N963" s="284" t="str">
        <f t="shared" si="146"/>
        <v/>
      </c>
      <c r="O963" t="str">
        <f>IF($A963="","",IFERROR(INDEX(Prices[Category],MATCH($A963,Prices[Key],0)),"Uncategorized"))</f>
        <v/>
      </c>
      <c r="P963" s="285" t="str">
        <f t="shared" si="147"/>
        <v/>
      </c>
      <c r="Q963" s="285" t="str">
        <f t="shared" si="148"/>
        <v/>
      </c>
    </row>
    <row r="964" spans="1:17" ht="15" customHeight="1" x14ac:dyDescent="0.2">
      <c r="A964" s="238" t="str">
        <f>IFERROR(INDEX('All Ticker P&amp;L'!$A$2:$A$1001,MATCH(ROWS($A$2:A964),'All Ticker P&amp;L'!$N$2:$N$1001,0)),"")</f>
        <v/>
      </c>
      <c r="B964" s="238" t="str">
        <f t="shared" si="140"/>
        <v/>
      </c>
      <c r="C964" s="238" t="str">
        <f t="shared" si="141"/>
        <v/>
      </c>
      <c r="D964" s="238" t="str">
        <f t="shared" si="142"/>
        <v/>
      </c>
      <c r="E964" s="259" t="str">
        <f>IF($A964="","",SUMIFS(Txn[Signed Units],Txn[Key],$A964))</f>
        <v/>
      </c>
      <c r="F964" s="281" t="str">
        <f>IF($A964="","",SUMIFS(Transactions!$N:$N,Transactions!$L:$L,$A964,Transactions!$U:$U,1))</f>
        <v/>
      </c>
      <c r="G964" s="282" t="str">
        <f>IF($A964="","",IFERROR(F964/SUMIFS(Transactions!$D:$D,Transactions!$L:$L,$A964,Transactions!$U:$U,1,Transactions!$A:$A,1),0))</f>
        <v/>
      </c>
      <c r="H964" s="281" t="str">
        <f>IF($A964="","",SUMIFS(Transactions!$O:$O,Transactions!$L:$L,$A964,Transactions!$U:$U,1))</f>
        <v/>
      </c>
      <c r="I964" s="282" t="str">
        <f>IF($A964="","",IFERROR(INDEX(Prices[Current Price],MATCH($A964,Prices[Key],0)),0))</f>
        <v/>
      </c>
      <c r="J964" s="283" t="str">
        <f>IF($A964="","",IFERROR(INDEX(Prices[FX to SGD],MATCH($A964,Prices[Key],0)),1))</f>
        <v/>
      </c>
      <c r="K964" s="281" t="str">
        <f t="shared" si="143"/>
        <v/>
      </c>
      <c r="L964" s="281" t="str">
        <f t="shared" si="144"/>
        <v/>
      </c>
      <c r="M964" s="281" t="str">
        <f t="shared" si="145"/>
        <v/>
      </c>
      <c r="N964" s="284" t="str">
        <f t="shared" si="146"/>
        <v/>
      </c>
      <c r="O964" t="str">
        <f>IF($A964="","",IFERROR(INDEX(Prices[Category],MATCH($A964,Prices[Key],0)),"Uncategorized"))</f>
        <v/>
      </c>
      <c r="P964" s="285" t="str">
        <f t="shared" si="147"/>
        <v/>
      </c>
      <c r="Q964" s="285" t="str">
        <f t="shared" si="148"/>
        <v/>
      </c>
    </row>
    <row r="965" spans="1:17" ht="15" customHeight="1" x14ac:dyDescent="0.2">
      <c r="A965" s="238" t="str">
        <f>IFERROR(INDEX('All Ticker P&amp;L'!$A$2:$A$1001,MATCH(ROWS($A$2:A965),'All Ticker P&amp;L'!$N$2:$N$1001,0)),"")</f>
        <v/>
      </c>
      <c r="B965" s="238" t="str">
        <f t="shared" si="140"/>
        <v/>
      </c>
      <c r="C965" s="238" t="str">
        <f t="shared" si="141"/>
        <v/>
      </c>
      <c r="D965" s="238" t="str">
        <f t="shared" si="142"/>
        <v/>
      </c>
      <c r="E965" s="259" t="str">
        <f>IF($A965="","",SUMIFS(Txn[Signed Units],Txn[Key],$A965))</f>
        <v/>
      </c>
      <c r="F965" s="281" t="str">
        <f>IF($A965="","",SUMIFS(Transactions!$N:$N,Transactions!$L:$L,$A965,Transactions!$U:$U,1))</f>
        <v/>
      </c>
      <c r="G965" s="282" t="str">
        <f>IF($A965="","",IFERROR(F965/SUMIFS(Transactions!$D:$D,Transactions!$L:$L,$A965,Transactions!$U:$U,1,Transactions!$A:$A,1),0))</f>
        <v/>
      </c>
      <c r="H965" s="281" t="str">
        <f>IF($A965="","",SUMIFS(Transactions!$O:$O,Transactions!$L:$L,$A965,Transactions!$U:$U,1))</f>
        <v/>
      </c>
      <c r="I965" s="282" t="str">
        <f>IF($A965="","",IFERROR(INDEX(Prices[Current Price],MATCH($A965,Prices[Key],0)),0))</f>
        <v/>
      </c>
      <c r="J965" s="283" t="str">
        <f>IF($A965="","",IFERROR(INDEX(Prices[FX to SGD],MATCH($A965,Prices[Key],0)),1))</f>
        <v/>
      </c>
      <c r="K965" s="281" t="str">
        <f t="shared" si="143"/>
        <v/>
      </c>
      <c r="L965" s="281" t="str">
        <f t="shared" si="144"/>
        <v/>
      </c>
      <c r="M965" s="281" t="str">
        <f t="shared" si="145"/>
        <v/>
      </c>
      <c r="N965" s="284" t="str">
        <f t="shared" si="146"/>
        <v/>
      </c>
      <c r="O965" t="str">
        <f>IF($A965="","",IFERROR(INDEX(Prices[Category],MATCH($A965,Prices[Key],0)),"Uncategorized"))</f>
        <v/>
      </c>
      <c r="P965" s="285" t="str">
        <f t="shared" si="147"/>
        <v/>
      </c>
      <c r="Q965" s="285" t="str">
        <f t="shared" si="148"/>
        <v/>
      </c>
    </row>
    <row r="966" spans="1:17" ht="15" customHeight="1" x14ac:dyDescent="0.2">
      <c r="A966" s="238" t="str">
        <f>IFERROR(INDEX('All Ticker P&amp;L'!$A$2:$A$1001,MATCH(ROWS($A$2:A966),'All Ticker P&amp;L'!$N$2:$N$1001,0)),"")</f>
        <v/>
      </c>
      <c r="B966" s="238" t="str">
        <f t="shared" si="140"/>
        <v/>
      </c>
      <c r="C966" s="238" t="str">
        <f t="shared" si="141"/>
        <v/>
      </c>
      <c r="D966" s="238" t="str">
        <f t="shared" si="142"/>
        <v/>
      </c>
      <c r="E966" s="259" t="str">
        <f>IF($A966="","",SUMIFS(Txn[Signed Units],Txn[Key],$A966))</f>
        <v/>
      </c>
      <c r="F966" s="281" t="str">
        <f>IF($A966="","",SUMIFS(Transactions!$N:$N,Transactions!$L:$L,$A966,Transactions!$U:$U,1))</f>
        <v/>
      </c>
      <c r="G966" s="282" t="str">
        <f>IF($A966="","",IFERROR(F966/SUMIFS(Transactions!$D:$D,Transactions!$L:$L,$A966,Transactions!$U:$U,1,Transactions!$A:$A,1),0))</f>
        <v/>
      </c>
      <c r="H966" s="281" t="str">
        <f>IF($A966="","",SUMIFS(Transactions!$O:$O,Transactions!$L:$L,$A966,Transactions!$U:$U,1))</f>
        <v/>
      </c>
      <c r="I966" s="282" t="str">
        <f>IF($A966="","",IFERROR(INDEX(Prices[Current Price],MATCH($A966,Prices[Key],0)),0))</f>
        <v/>
      </c>
      <c r="J966" s="283" t="str">
        <f>IF($A966="","",IFERROR(INDEX(Prices[FX to SGD],MATCH($A966,Prices[Key],0)),1))</f>
        <v/>
      </c>
      <c r="K966" s="281" t="str">
        <f t="shared" si="143"/>
        <v/>
      </c>
      <c r="L966" s="281" t="str">
        <f t="shared" si="144"/>
        <v/>
      </c>
      <c r="M966" s="281" t="str">
        <f t="shared" si="145"/>
        <v/>
      </c>
      <c r="N966" s="284" t="str">
        <f t="shared" si="146"/>
        <v/>
      </c>
      <c r="O966" t="str">
        <f>IF($A966="","",IFERROR(INDEX(Prices[Category],MATCH($A966,Prices[Key],0)),"Uncategorized"))</f>
        <v/>
      </c>
      <c r="P966" s="285" t="str">
        <f t="shared" si="147"/>
        <v/>
      </c>
      <c r="Q966" s="285" t="str">
        <f t="shared" si="148"/>
        <v/>
      </c>
    </row>
    <row r="967" spans="1:17" ht="15" customHeight="1" x14ac:dyDescent="0.2">
      <c r="A967" s="238" t="str">
        <f>IFERROR(INDEX('All Ticker P&amp;L'!$A$2:$A$1001,MATCH(ROWS($A$2:A967),'All Ticker P&amp;L'!$N$2:$N$1001,0)),"")</f>
        <v/>
      </c>
      <c r="B967" s="238" t="str">
        <f t="shared" si="140"/>
        <v/>
      </c>
      <c r="C967" s="238" t="str">
        <f t="shared" si="141"/>
        <v/>
      </c>
      <c r="D967" s="238" t="str">
        <f t="shared" si="142"/>
        <v/>
      </c>
      <c r="E967" s="259" t="str">
        <f>IF($A967="","",SUMIFS(Txn[Signed Units],Txn[Key],$A967))</f>
        <v/>
      </c>
      <c r="F967" s="281" t="str">
        <f>IF($A967="","",SUMIFS(Transactions!$N:$N,Transactions!$L:$L,$A967,Transactions!$U:$U,1))</f>
        <v/>
      </c>
      <c r="G967" s="282" t="str">
        <f>IF($A967="","",IFERROR(F967/SUMIFS(Transactions!$D:$D,Transactions!$L:$L,$A967,Transactions!$U:$U,1,Transactions!$A:$A,1),0))</f>
        <v/>
      </c>
      <c r="H967" s="281" t="str">
        <f>IF($A967="","",SUMIFS(Transactions!$O:$O,Transactions!$L:$L,$A967,Transactions!$U:$U,1))</f>
        <v/>
      </c>
      <c r="I967" s="282" t="str">
        <f>IF($A967="","",IFERROR(INDEX(Prices[Current Price],MATCH($A967,Prices[Key],0)),0))</f>
        <v/>
      </c>
      <c r="J967" s="283" t="str">
        <f>IF($A967="","",IFERROR(INDEX(Prices[FX to SGD],MATCH($A967,Prices[Key],0)),1))</f>
        <v/>
      </c>
      <c r="K967" s="281" t="str">
        <f t="shared" si="143"/>
        <v/>
      </c>
      <c r="L967" s="281" t="str">
        <f t="shared" si="144"/>
        <v/>
      </c>
      <c r="M967" s="281" t="str">
        <f t="shared" si="145"/>
        <v/>
      </c>
      <c r="N967" s="284" t="str">
        <f t="shared" si="146"/>
        <v/>
      </c>
      <c r="O967" t="str">
        <f>IF($A967="","",IFERROR(INDEX(Prices[Category],MATCH($A967,Prices[Key],0)),"Uncategorized"))</f>
        <v/>
      </c>
      <c r="P967" s="285" t="str">
        <f t="shared" si="147"/>
        <v/>
      </c>
      <c r="Q967" s="285" t="str">
        <f t="shared" si="148"/>
        <v/>
      </c>
    </row>
    <row r="968" spans="1:17" ht="15" customHeight="1" x14ac:dyDescent="0.2">
      <c r="A968" s="238" t="str">
        <f>IFERROR(INDEX('All Ticker P&amp;L'!$A$2:$A$1001,MATCH(ROWS($A$2:A968),'All Ticker P&amp;L'!$N$2:$N$1001,0)),"")</f>
        <v/>
      </c>
      <c r="B968" s="238" t="str">
        <f t="shared" si="140"/>
        <v/>
      </c>
      <c r="C968" s="238" t="str">
        <f t="shared" si="141"/>
        <v/>
      </c>
      <c r="D968" s="238" t="str">
        <f t="shared" si="142"/>
        <v/>
      </c>
      <c r="E968" s="259" t="str">
        <f>IF($A968="","",SUMIFS(Txn[Signed Units],Txn[Key],$A968))</f>
        <v/>
      </c>
      <c r="F968" s="281" t="str">
        <f>IF($A968="","",SUMIFS(Transactions!$N:$N,Transactions!$L:$L,$A968,Transactions!$U:$U,1))</f>
        <v/>
      </c>
      <c r="G968" s="282" t="str">
        <f>IF($A968="","",IFERROR(F968/SUMIFS(Transactions!$D:$D,Transactions!$L:$L,$A968,Transactions!$U:$U,1,Transactions!$A:$A,1),0))</f>
        <v/>
      </c>
      <c r="H968" s="281" t="str">
        <f>IF($A968="","",SUMIFS(Transactions!$O:$O,Transactions!$L:$L,$A968,Transactions!$U:$U,1))</f>
        <v/>
      </c>
      <c r="I968" s="282" t="str">
        <f>IF($A968="","",IFERROR(INDEX(Prices[Current Price],MATCH($A968,Prices[Key],0)),0))</f>
        <v/>
      </c>
      <c r="J968" s="283" t="str">
        <f>IF($A968="","",IFERROR(INDEX(Prices[FX to SGD],MATCH($A968,Prices[Key],0)),1))</f>
        <v/>
      </c>
      <c r="K968" s="281" t="str">
        <f t="shared" si="143"/>
        <v/>
      </c>
      <c r="L968" s="281" t="str">
        <f t="shared" si="144"/>
        <v/>
      </c>
      <c r="M968" s="281" t="str">
        <f t="shared" si="145"/>
        <v/>
      </c>
      <c r="N968" s="284" t="str">
        <f t="shared" si="146"/>
        <v/>
      </c>
      <c r="O968" t="str">
        <f>IF($A968="","",IFERROR(INDEX(Prices[Category],MATCH($A968,Prices[Key],0)),"Uncategorized"))</f>
        <v/>
      </c>
      <c r="P968" s="285" t="str">
        <f t="shared" si="147"/>
        <v/>
      </c>
      <c r="Q968" s="285" t="str">
        <f t="shared" si="148"/>
        <v/>
      </c>
    </row>
    <row r="969" spans="1:17" ht="15" customHeight="1" x14ac:dyDescent="0.2">
      <c r="A969" s="238" t="str">
        <f>IFERROR(INDEX('All Ticker P&amp;L'!$A$2:$A$1001,MATCH(ROWS($A$2:A969),'All Ticker P&amp;L'!$N$2:$N$1001,0)),"")</f>
        <v/>
      </c>
      <c r="B969" s="238" t="str">
        <f t="shared" si="140"/>
        <v/>
      </c>
      <c r="C969" s="238" t="str">
        <f t="shared" si="141"/>
        <v/>
      </c>
      <c r="D969" s="238" t="str">
        <f t="shared" si="142"/>
        <v/>
      </c>
      <c r="E969" s="259" t="str">
        <f>IF($A969="","",SUMIFS(Txn[Signed Units],Txn[Key],$A969))</f>
        <v/>
      </c>
      <c r="F969" s="281" t="str">
        <f>IF($A969="","",SUMIFS(Transactions!$N:$N,Transactions!$L:$L,$A969,Transactions!$U:$U,1))</f>
        <v/>
      </c>
      <c r="G969" s="282" t="str">
        <f>IF($A969="","",IFERROR(F969/SUMIFS(Transactions!$D:$D,Transactions!$L:$L,$A969,Transactions!$U:$U,1,Transactions!$A:$A,1),0))</f>
        <v/>
      </c>
      <c r="H969" s="281" t="str">
        <f>IF($A969="","",SUMIFS(Transactions!$O:$O,Transactions!$L:$L,$A969,Transactions!$U:$U,1))</f>
        <v/>
      </c>
      <c r="I969" s="282" t="str">
        <f>IF($A969="","",IFERROR(INDEX(Prices[Current Price],MATCH($A969,Prices[Key],0)),0))</f>
        <v/>
      </c>
      <c r="J969" s="283" t="str">
        <f>IF($A969="","",IFERROR(INDEX(Prices[FX to SGD],MATCH($A969,Prices[Key],0)),1))</f>
        <v/>
      </c>
      <c r="K969" s="281" t="str">
        <f t="shared" si="143"/>
        <v/>
      </c>
      <c r="L969" s="281" t="str">
        <f t="shared" si="144"/>
        <v/>
      </c>
      <c r="M969" s="281" t="str">
        <f t="shared" si="145"/>
        <v/>
      </c>
      <c r="N969" s="284" t="str">
        <f t="shared" si="146"/>
        <v/>
      </c>
      <c r="O969" t="str">
        <f>IF($A969="","",IFERROR(INDEX(Prices[Category],MATCH($A969,Prices[Key],0)),"Uncategorized"))</f>
        <v/>
      </c>
      <c r="P969" s="285" t="str">
        <f t="shared" si="147"/>
        <v/>
      </c>
      <c r="Q969" s="285" t="str">
        <f t="shared" si="148"/>
        <v/>
      </c>
    </row>
    <row r="970" spans="1:17" ht="15" customHeight="1" x14ac:dyDescent="0.2">
      <c r="A970" s="238" t="str">
        <f>IFERROR(INDEX('All Ticker P&amp;L'!$A$2:$A$1001,MATCH(ROWS($A$2:A970),'All Ticker P&amp;L'!$N$2:$N$1001,0)),"")</f>
        <v/>
      </c>
      <c r="B970" s="238" t="str">
        <f t="shared" si="140"/>
        <v/>
      </c>
      <c r="C970" s="238" t="str">
        <f t="shared" si="141"/>
        <v/>
      </c>
      <c r="D970" s="238" t="str">
        <f t="shared" si="142"/>
        <v/>
      </c>
      <c r="E970" s="259" t="str">
        <f>IF($A970="","",SUMIFS(Txn[Signed Units],Txn[Key],$A970))</f>
        <v/>
      </c>
      <c r="F970" s="281" t="str">
        <f>IF($A970="","",SUMIFS(Transactions!$N:$N,Transactions!$L:$L,$A970,Transactions!$U:$U,1))</f>
        <v/>
      </c>
      <c r="G970" s="282" t="str">
        <f>IF($A970="","",IFERROR(F970/SUMIFS(Transactions!$D:$D,Transactions!$L:$L,$A970,Transactions!$U:$U,1,Transactions!$A:$A,1),0))</f>
        <v/>
      </c>
      <c r="H970" s="281" t="str">
        <f>IF($A970="","",SUMIFS(Transactions!$O:$O,Transactions!$L:$L,$A970,Transactions!$U:$U,1))</f>
        <v/>
      </c>
      <c r="I970" s="282" t="str">
        <f>IF($A970="","",IFERROR(INDEX(Prices[Current Price],MATCH($A970,Prices[Key],0)),0))</f>
        <v/>
      </c>
      <c r="J970" s="283" t="str">
        <f>IF($A970="","",IFERROR(INDEX(Prices[FX to SGD],MATCH($A970,Prices[Key],0)),1))</f>
        <v/>
      </c>
      <c r="K970" s="281" t="str">
        <f t="shared" si="143"/>
        <v/>
      </c>
      <c r="L970" s="281" t="str">
        <f t="shared" si="144"/>
        <v/>
      </c>
      <c r="M970" s="281" t="str">
        <f t="shared" si="145"/>
        <v/>
      </c>
      <c r="N970" s="284" t="str">
        <f t="shared" si="146"/>
        <v/>
      </c>
      <c r="O970" t="str">
        <f>IF($A970="","",IFERROR(INDEX(Prices[Category],MATCH($A970,Prices[Key],0)),"Uncategorized"))</f>
        <v/>
      </c>
      <c r="P970" s="285" t="str">
        <f t="shared" si="147"/>
        <v/>
      </c>
      <c r="Q970" s="285" t="str">
        <f t="shared" si="148"/>
        <v/>
      </c>
    </row>
    <row r="971" spans="1:17" ht="15" customHeight="1" x14ac:dyDescent="0.2">
      <c r="A971" s="238" t="str">
        <f>IFERROR(INDEX('All Ticker P&amp;L'!$A$2:$A$1001,MATCH(ROWS($A$2:A971),'All Ticker P&amp;L'!$N$2:$N$1001,0)),"")</f>
        <v/>
      </c>
      <c r="B971" s="238" t="str">
        <f t="shared" si="140"/>
        <v/>
      </c>
      <c r="C971" s="238" t="str">
        <f t="shared" si="141"/>
        <v/>
      </c>
      <c r="D971" s="238" t="str">
        <f t="shared" si="142"/>
        <v/>
      </c>
      <c r="E971" s="259" t="str">
        <f>IF($A971="","",SUMIFS(Txn[Signed Units],Txn[Key],$A971))</f>
        <v/>
      </c>
      <c r="F971" s="281" t="str">
        <f>IF($A971="","",SUMIFS(Transactions!$N:$N,Transactions!$L:$L,$A971,Transactions!$U:$U,1))</f>
        <v/>
      </c>
      <c r="G971" s="282" t="str">
        <f>IF($A971="","",IFERROR(F971/SUMIFS(Transactions!$D:$D,Transactions!$L:$L,$A971,Transactions!$U:$U,1,Transactions!$A:$A,1),0))</f>
        <v/>
      </c>
      <c r="H971" s="281" t="str">
        <f>IF($A971="","",SUMIFS(Transactions!$O:$O,Transactions!$L:$L,$A971,Transactions!$U:$U,1))</f>
        <v/>
      </c>
      <c r="I971" s="282" t="str">
        <f>IF($A971="","",IFERROR(INDEX(Prices[Current Price],MATCH($A971,Prices[Key],0)),0))</f>
        <v/>
      </c>
      <c r="J971" s="283" t="str">
        <f>IF($A971="","",IFERROR(INDEX(Prices[FX to SGD],MATCH($A971,Prices[Key],0)),1))</f>
        <v/>
      </c>
      <c r="K971" s="281" t="str">
        <f t="shared" si="143"/>
        <v/>
      </c>
      <c r="L971" s="281" t="str">
        <f t="shared" si="144"/>
        <v/>
      </c>
      <c r="M971" s="281" t="str">
        <f t="shared" si="145"/>
        <v/>
      </c>
      <c r="N971" s="284" t="str">
        <f t="shared" si="146"/>
        <v/>
      </c>
      <c r="O971" t="str">
        <f>IF($A971="","",IFERROR(INDEX(Prices[Category],MATCH($A971,Prices[Key],0)),"Uncategorized"))</f>
        <v/>
      </c>
      <c r="P971" s="285" t="str">
        <f t="shared" si="147"/>
        <v/>
      </c>
      <c r="Q971" s="285" t="str">
        <f t="shared" si="148"/>
        <v/>
      </c>
    </row>
    <row r="972" spans="1:17" ht="15" customHeight="1" x14ac:dyDescent="0.2">
      <c r="A972" s="238" t="str">
        <f>IFERROR(INDEX('All Ticker P&amp;L'!$A$2:$A$1001,MATCH(ROWS($A$2:A972),'All Ticker P&amp;L'!$N$2:$N$1001,0)),"")</f>
        <v/>
      </c>
      <c r="B972" s="238" t="str">
        <f t="shared" si="140"/>
        <v/>
      </c>
      <c r="C972" s="238" t="str">
        <f t="shared" si="141"/>
        <v/>
      </c>
      <c r="D972" s="238" t="str">
        <f t="shared" si="142"/>
        <v/>
      </c>
      <c r="E972" s="259" t="str">
        <f>IF($A972="","",SUMIFS(Txn[Signed Units],Txn[Key],$A972))</f>
        <v/>
      </c>
      <c r="F972" s="281" t="str">
        <f>IF($A972="","",SUMIFS(Transactions!$N:$N,Transactions!$L:$L,$A972,Transactions!$U:$U,1))</f>
        <v/>
      </c>
      <c r="G972" s="282" t="str">
        <f>IF($A972="","",IFERROR(F972/SUMIFS(Transactions!$D:$D,Transactions!$L:$L,$A972,Transactions!$U:$U,1,Transactions!$A:$A,1),0))</f>
        <v/>
      </c>
      <c r="H972" s="281" t="str">
        <f>IF($A972="","",SUMIFS(Transactions!$O:$O,Transactions!$L:$L,$A972,Transactions!$U:$U,1))</f>
        <v/>
      </c>
      <c r="I972" s="282" t="str">
        <f>IF($A972="","",IFERROR(INDEX(Prices[Current Price],MATCH($A972,Prices[Key],0)),0))</f>
        <v/>
      </c>
      <c r="J972" s="283" t="str">
        <f>IF($A972="","",IFERROR(INDEX(Prices[FX to SGD],MATCH($A972,Prices[Key],0)),1))</f>
        <v/>
      </c>
      <c r="K972" s="281" t="str">
        <f t="shared" si="143"/>
        <v/>
      </c>
      <c r="L972" s="281" t="str">
        <f t="shared" si="144"/>
        <v/>
      </c>
      <c r="M972" s="281" t="str">
        <f t="shared" si="145"/>
        <v/>
      </c>
      <c r="N972" s="284" t="str">
        <f t="shared" si="146"/>
        <v/>
      </c>
      <c r="O972" t="str">
        <f>IF($A972="","",IFERROR(INDEX(Prices[Category],MATCH($A972,Prices[Key],0)),"Uncategorized"))</f>
        <v/>
      </c>
      <c r="P972" s="285" t="str">
        <f t="shared" si="147"/>
        <v/>
      </c>
      <c r="Q972" s="285" t="str">
        <f t="shared" si="148"/>
        <v/>
      </c>
    </row>
    <row r="973" spans="1:17" ht="15" customHeight="1" x14ac:dyDescent="0.2">
      <c r="A973" s="238" t="str">
        <f>IFERROR(INDEX('All Ticker P&amp;L'!$A$2:$A$1001,MATCH(ROWS($A$2:A973),'All Ticker P&amp;L'!$N$2:$N$1001,0)),"")</f>
        <v/>
      </c>
      <c r="B973" s="238" t="str">
        <f t="shared" si="140"/>
        <v/>
      </c>
      <c r="C973" s="238" t="str">
        <f t="shared" si="141"/>
        <v/>
      </c>
      <c r="D973" s="238" t="str">
        <f t="shared" si="142"/>
        <v/>
      </c>
      <c r="E973" s="259" t="str">
        <f>IF($A973="","",SUMIFS(Txn[Signed Units],Txn[Key],$A973))</f>
        <v/>
      </c>
      <c r="F973" s="281" t="str">
        <f>IF($A973="","",SUMIFS(Transactions!$N:$N,Transactions!$L:$L,$A973,Transactions!$U:$U,1))</f>
        <v/>
      </c>
      <c r="G973" s="282" t="str">
        <f>IF($A973="","",IFERROR(F973/SUMIFS(Transactions!$D:$D,Transactions!$L:$L,$A973,Transactions!$U:$U,1,Transactions!$A:$A,1),0))</f>
        <v/>
      </c>
      <c r="H973" s="281" t="str">
        <f>IF($A973="","",SUMIFS(Transactions!$O:$O,Transactions!$L:$L,$A973,Transactions!$U:$U,1))</f>
        <v/>
      </c>
      <c r="I973" s="282" t="str">
        <f>IF($A973="","",IFERROR(INDEX(Prices[Current Price],MATCH($A973,Prices[Key],0)),0))</f>
        <v/>
      </c>
      <c r="J973" s="283" t="str">
        <f>IF($A973="","",IFERROR(INDEX(Prices[FX to SGD],MATCH($A973,Prices[Key],0)),1))</f>
        <v/>
      </c>
      <c r="K973" s="281" t="str">
        <f t="shared" si="143"/>
        <v/>
      </c>
      <c r="L973" s="281" t="str">
        <f t="shared" si="144"/>
        <v/>
      </c>
      <c r="M973" s="281" t="str">
        <f t="shared" si="145"/>
        <v/>
      </c>
      <c r="N973" s="284" t="str">
        <f t="shared" si="146"/>
        <v/>
      </c>
      <c r="O973" t="str">
        <f>IF($A973="","",IFERROR(INDEX(Prices[Category],MATCH($A973,Prices[Key],0)),"Uncategorized"))</f>
        <v/>
      </c>
      <c r="P973" s="285" t="str">
        <f t="shared" si="147"/>
        <v/>
      </c>
      <c r="Q973" s="285" t="str">
        <f t="shared" si="148"/>
        <v/>
      </c>
    </row>
    <row r="974" spans="1:17" ht="15" customHeight="1" x14ac:dyDescent="0.2">
      <c r="A974" s="238" t="str">
        <f>IFERROR(INDEX('All Ticker P&amp;L'!$A$2:$A$1001,MATCH(ROWS($A$2:A974),'All Ticker P&amp;L'!$N$2:$N$1001,0)),"")</f>
        <v/>
      </c>
      <c r="B974" s="238" t="str">
        <f t="shared" si="140"/>
        <v/>
      </c>
      <c r="C974" s="238" t="str">
        <f t="shared" si="141"/>
        <v/>
      </c>
      <c r="D974" s="238" t="str">
        <f t="shared" si="142"/>
        <v/>
      </c>
      <c r="E974" s="259" t="str">
        <f>IF($A974="","",SUMIFS(Txn[Signed Units],Txn[Key],$A974))</f>
        <v/>
      </c>
      <c r="F974" s="281" t="str">
        <f>IF($A974="","",SUMIFS(Transactions!$N:$N,Transactions!$L:$L,$A974,Transactions!$U:$U,1))</f>
        <v/>
      </c>
      <c r="G974" s="282" t="str">
        <f>IF($A974="","",IFERROR(F974/SUMIFS(Transactions!$D:$D,Transactions!$L:$L,$A974,Transactions!$U:$U,1,Transactions!$A:$A,1),0))</f>
        <v/>
      </c>
      <c r="H974" s="281" t="str">
        <f>IF($A974="","",SUMIFS(Transactions!$O:$O,Transactions!$L:$L,$A974,Transactions!$U:$U,1))</f>
        <v/>
      </c>
      <c r="I974" s="282" t="str">
        <f>IF($A974="","",IFERROR(INDEX(Prices[Current Price],MATCH($A974,Prices[Key],0)),0))</f>
        <v/>
      </c>
      <c r="J974" s="283" t="str">
        <f>IF($A974="","",IFERROR(INDEX(Prices[FX to SGD],MATCH($A974,Prices[Key],0)),1))</f>
        <v/>
      </c>
      <c r="K974" s="281" t="str">
        <f t="shared" si="143"/>
        <v/>
      </c>
      <c r="L974" s="281" t="str">
        <f t="shared" si="144"/>
        <v/>
      </c>
      <c r="M974" s="281" t="str">
        <f t="shared" si="145"/>
        <v/>
      </c>
      <c r="N974" s="284" t="str">
        <f t="shared" si="146"/>
        <v/>
      </c>
      <c r="O974" t="str">
        <f>IF($A974="","",IFERROR(INDEX(Prices[Category],MATCH($A974,Prices[Key],0)),"Uncategorized"))</f>
        <v/>
      </c>
      <c r="P974" s="285" t="str">
        <f t="shared" si="147"/>
        <v/>
      </c>
      <c r="Q974" s="285" t="str">
        <f t="shared" si="148"/>
        <v/>
      </c>
    </row>
    <row r="975" spans="1:17" ht="15" customHeight="1" x14ac:dyDescent="0.2">
      <c r="A975" s="238" t="str">
        <f>IFERROR(INDEX('All Ticker P&amp;L'!$A$2:$A$1001,MATCH(ROWS($A$2:A975),'All Ticker P&amp;L'!$N$2:$N$1001,0)),"")</f>
        <v/>
      </c>
      <c r="B975" s="238" t="str">
        <f t="shared" si="140"/>
        <v/>
      </c>
      <c r="C975" s="238" t="str">
        <f t="shared" si="141"/>
        <v/>
      </c>
      <c r="D975" s="238" t="str">
        <f t="shared" si="142"/>
        <v/>
      </c>
      <c r="E975" s="259" t="str">
        <f>IF($A975="","",SUMIFS(Txn[Signed Units],Txn[Key],$A975))</f>
        <v/>
      </c>
      <c r="F975" s="281" t="str">
        <f>IF($A975="","",SUMIFS(Transactions!$N:$N,Transactions!$L:$L,$A975,Transactions!$U:$U,1))</f>
        <v/>
      </c>
      <c r="G975" s="282" t="str">
        <f>IF($A975="","",IFERROR(F975/SUMIFS(Transactions!$D:$D,Transactions!$L:$L,$A975,Transactions!$U:$U,1,Transactions!$A:$A,1),0))</f>
        <v/>
      </c>
      <c r="H975" s="281" t="str">
        <f>IF($A975="","",SUMIFS(Transactions!$O:$O,Transactions!$L:$L,$A975,Transactions!$U:$U,1))</f>
        <v/>
      </c>
      <c r="I975" s="282" t="str">
        <f>IF($A975="","",IFERROR(INDEX(Prices[Current Price],MATCH($A975,Prices[Key],0)),0))</f>
        <v/>
      </c>
      <c r="J975" s="283" t="str">
        <f>IF($A975="","",IFERROR(INDEX(Prices[FX to SGD],MATCH($A975,Prices[Key],0)),1))</f>
        <v/>
      </c>
      <c r="K975" s="281" t="str">
        <f t="shared" si="143"/>
        <v/>
      </c>
      <c r="L975" s="281" t="str">
        <f t="shared" si="144"/>
        <v/>
      </c>
      <c r="M975" s="281" t="str">
        <f t="shared" si="145"/>
        <v/>
      </c>
      <c r="N975" s="284" t="str">
        <f t="shared" si="146"/>
        <v/>
      </c>
      <c r="O975" t="str">
        <f>IF($A975="","",IFERROR(INDEX(Prices[Category],MATCH($A975,Prices[Key],0)),"Uncategorized"))</f>
        <v/>
      </c>
      <c r="P975" s="285" t="str">
        <f t="shared" si="147"/>
        <v/>
      </c>
      <c r="Q975" s="285" t="str">
        <f t="shared" si="148"/>
        <v/>
      </c>
    </row>
    <row r="976" spans="1:17" ht="15" customHeight="1" x14ac:dyDescent="0.2">
      <c r="A976" s="238" t="str">
        <f>IFERROR(INDEX('All Ticker P&amp;L'!$A$2:$A$1001,MATCH(ROWS($A$2:A976),'All Ticker P&amp;L'!$N$2:$N$1001,0)),"")</f>
        <v/>
      </c>
      <c r="B976" s="238" t="str">
        <f t="shared" si="140"/>
        <v/>
      </c>
      <c r="C976" s="238" t="str">
        <f t="shared" si="141"/>
        <v/>
      </c>
      <c r="D976" s="238" t="str">
        <f t="shared" si="142"/>
        <v/>
      </c>
      <c r="E976" s="259" t="str">
        <f>IF($A976="","",SUMIFS(Txn[Signed Units],Txn[Key],$A976))</f>
        <v/>
      </c>
      <c r="F976" s="281" t="str">
        <f>IF($A976="","",SUMIFS(Transactions!$N:$N,Transactions!$L:$L,$A976,Transactions!$U:$U,1))</f>
        <v/>
      </c>
      <c r="G976" s="282" t="str">
        <f>IF($A976="","",IFERROR(F976/SUMIFS(Transactions!$D:$D,Transactions!$L:$L,$A976,Transactions!$U:$U,1,Transactions!$A:$A,1),0))</f>
        <v/>
      </c>
      <c r="H976" s="281" t="str">
        <f>IF($A976="","",SUMIFS(Transactions!$O:$O,Transactions!$L:$L,$A976,Transactions!$U:$U,1))</f>
        <v/>
      </c>
      <c r="I976" s="282" t="str">
        <f>IF($A976="","",IFERROR(INDEX(Prices[Current Price],MATCH($A976,Prices[Key],0)),0))</f>
        <v/>
      </c>
      <c r="J976" s="283" t="str">
        <f>IF($A976="","",IFERROR(INDEX(Prices[FX to SGD],MATCH($A976,Prices[Key],0)),1))</f>
        <v/>
      </c>
      <c r="K976" s="281" t="str">
        <f t="shared" si="143"/>
        <v/>
      </c>
      <c r="L976" s="281" t="str">
        <f t="shared" si="144"/>
        <v/>
      </c>
      <c r="M976" s="281" t="str">
        <f t="shared" si="145"/>
        <v/>
      </c>
      <c r="N976" s="284" t="str">
        <f t="shared" si="146"/>
        <v/>
      </c>
      <c r="O976" t="str">
        <f>IF($A976="","",IFERROR(INDEX(Prices[Category],MATCH($A976,Prices[Key],0)),"Uncategorized"))</f>
        <v/>
      </c>
      <c r="P976" s="285" t="str">
        <f t="shared" si="147"/>
        <v/>
      </c>
      <c r="Q976" s="285" t="str">
        <f t="shared" si="148"/>
        <v/>
      </c>
    </row>
    <row r="977" spans="1:17" ht="15" customHeight="1" x14ac:dyDescent="0.2">
      <c r="A977" s="238" t="str">
        <f>IFERROR(INDEX('All Ticker P&amp;L'!$A$2:$A$1001,MATCH(ROWS($A$2:A977),'All Ticker P&amp;L'!$N$2:$N$1001,0)),"")</f>
        <v/>
      </c>
      <c r="B977" s="238" t="str">
        <f t="shared" si="140"/>
        <v/>
      </c>
      <c r="C977" s="238" t="str">
        <f t="shared" si="141"/>
        <v/>
      </c>
      <c r="D977" s="238" t="str">
        <f t="shared" si="142"/>
        <v/>
      </c>
      <c r="E977" s="259" t="str">
        <f>IF($A977="","",SUMIFS(Txn[Signed Units],Txn[Key],$A977))</f>
        <v/>
      </c>
      <c r="F977" s="281" t="str">
        <f>IF($A977="","",SUMIFS(Transactions!$N:$N,Transactions!$L:$L,$A977,Transactions!$U:$U,1))</f>
        <v/>
      </c>
      <c r="G977" s="282" t="str">
        <f>IF($A977="","",IFERROR(F977/SUMIFS(Transactions!$D:$D,Transactions!$L:$L,$A977,Transactions!$U:$U,1,Transactions!$A:$A,1),0))</f>
        <v/>
      </c>
      <c r="H977" s="281" t="str">
        <f>IF($A977="","",SUMIFS(Transactions!$O:$O,Transactions!$L:$L,$A977,Transactions!$U:$U,1))</f>
        <v/>
      </c>
      <c r="I977" s="282" t="str">
        <f>IF($A977="","",IFERROR(INDEX(Prices[Current Price],MATCH($A977,Prices[Key],0)),0))</f>
        <v/>
      </c>
      <c r="J977" s="283" t="str">
        <f>IF($A977="","",IFERROR(INDEX(Prices[FX to SGD],MATCH($A977,Prices[Key],0)),1))</f>
        <v/>
      </c>
      <c r="K977" s="281" t="str">
        <f t="shared" si="143"/>
        <v/>
      </c>
      <c r="L977" s="281" t="str">
        <f t="shared" si="144"/>
        <v/>
      </c>
      <c r="M977" s="281" t="str">
        <f t="shared" si="145"/>
        <v/>
      </c>
      <c r="N977" s="284" t="str">
        <f t="shared" si="146"/>
        <v/>
      </c>
      <c r="O977" t="str">
        <f>IF($A977="","",IFERROR(INDEX(Prices[Category],MATCH($A977,Prices[Key],0)),"Uncategorized"))</f>
        <v/>
      </c>
      <c r="P977" s="285" t="str">
        <f t="shared" si="147"/>
        <v/>
      </c>
      <c r="Q977" s="285" t="str">
        <f t="shared" si="148"/>
        <v/>
      </c>
    </row>
    <row r="978" spans="1:17" ht="15" customHeight="1" x14ac:dyDescent="0.2">
      <c r="A978" s="238" t="str">
        <f>IFERROR(INDEX('All Ticker P&amp;L'!$A$2:$A$1001,MATCH(ROWS($A$2:A978),'All Ticker P&amp;L'!$N$2:$N$1001,0)),"")</f>
        <v/>
      </c>
      <c r="B978" s="238" t="str">
        <f t="shared" si="140"/>
        <v/>
      </c>
      <c r="C978" s="238" t="str">
        <f t="shared" si="141"/>
        <v/>
      </c>
      <c r="D978" s="238" t="str">
        <f t="shared" si="142"/>
        <v/>
      </c>
      <c r="E978" s="259" t="str">
        <f>IF($A978="","",SUMIFS(Txn[Signed Units],Txn[Key],$A978))</f>
        <v/>
      </c>
      <c r="F978" s="281" t="str">
        <f>IF($A978="","",SUMIFS(Transactions!$N:$N,Transactions!$L:$L,$A978,Transactions!$U:$U,1))</f>
        <v/>
      </c>
      <c r="G978" s="282" t="str">
        <f>IF($A978="","",IFERROR(F978/SUMIFS(Transactions!$D:$D,Transactions!$L:$L,$A978,Transactions!$U:$U,1,Transactions!$A:$A,1),0))</f>
        <v/>
      </c>
      <c r="H978" s="281" t="str">
        <f>IF($A978="","",SUMIFS(Transactions!$O:$O,Transactions!$L:$L,$A978,Transactions!$U:$U,1))</f>
        <v/>
      </c>
      <c r="I978" s="282" t="str">
        <f>IF($A978="","",IFERROR(INDEX(Prices[Current Price],MATCH($A978,Prices[Key],0)),0))</f>
        <v/>
      </c>
      <c r="J978" s="283" t="str">
        <f>IF($A978="","",IFERROR(INDEX(Prices[FX to SGD],MATCH($A978,Prices[Key],0)),1))</f>
        <v/>
      </c>
      <c r="K978" s="281" t="str">
        <f t="shared" si="143"/>
        <v/>
      </c>
      <c r="L978" s="281" t="str">
        <f t="shared" si="144"/>
        <v/>
      </c>
      <c r="M978" s="281" t="str">
        <f t="shared" si="145"/>
        <v/>
      </c>
      <c r="N978" s="284" t="str">
        <f t="shared" si="146"/>
        <v/>
      </c>
      <c r="O978" t="str">
        <f>IF($A978="","",IFERROR(INDEX(Prices[Category],MATCH($A978,Prices[Key],0)),"Uncategorized"))</f>
        <v/>
      </c>
      <c r="P978" s="285" t="str">
        <f t="shared" si="147"/>
        <v/>
      </c>
      <c r="Q978" s="285" t="str">
        <f t="shared" si="148"/>
        <v/>
      </c>
    </row>
    <row r="979" spans="1:17" ht="15" customHeight="1" x14ac:dyDescent="0.2">
      <c r="A979" s="238" t="str">
        <f>IFERROR(INDEX('All Ticker P&amp;L'!$A$2:$A$1001,MATCH(ROWS($A$2:A979),'All Ticker P&amp;L'!$N$2:$N$1001,0)),"")</f>
        <v/>
      </c>
      <c r="B979" s="238" t="str">
        <f t="shared" si="140"/>
        <v/>
      </c>
      <c r="C979" s="238" t="str">
        <f t="shared" si="141"/>
        <v/>
      </c>
      <c r="D979" s="238" t="str">
        <f t="shared" si="142"/>
        <v/>
      </c>
      <c r="E979" s="259" t="str">
        <f>IF($A979="","",SUMIFS(Txn[Signed Units],Txn[Key],$A979))</f>
        <v/>
      </c>
      <c r="F979" s="281" t="str">
        <f>IF($A979="","",SUMIFS(Transactions!$N:$N,Transactions!$L:$L,$A979,Transactions!$U:$U,1))</f>
        <v/>
      </c>
      <c r="G979" s="282" t="str">
        <f>IF($A979="","",IFERROR(F979/SUMIFS(Transactions!$D:$D,Transactions!$L:$L,$A979,Transactions!$U:$U,1,Transactions!$A:$A,1),0))</f>
        <v/>
      </c>
      <c r="H979" s="281" t="str">
        <f>IF($A979="","",SUMIFS(Transactions!$O:$O,Transactions!$L:$L,$A979,Transactions!$U:$U,1))</f>
        <v/>
      </c>
      <c r="I979" s="282" t="str">
        <f>IF($A979="","",IFERROR(INDEX(Prices[Current Price],MATCH($A979,Prices[Key],0)),0))</f>
        <v/>
      </c>
      <c r="J979" s="283" t="str">
        <f>IF($A979="","",IFERROR(INDEX(Prices[FX to SGD],MATCH($A979,Prices[Key],0)),1))</f>
        <v/>
      </c>
      <c r="K979" s="281" t="str">
        <f t="shared" si="143"/>
        <v/>
      </c>
      <c r="L979" s="281" t="str">
        <f t="shared" si="144"/>
        <v/>
      </c>
      <c r="M979" s="281" t="str">
        <f t="shared" si="145"/>
        <v/>
      </c>
      <c r="N979" s="284" t="str">
        <f t="shared" si="146"/>
        <v/>
      </c>
      <c r="O979" t="str">
        <f>IF($A979="","",IFERROR(INDEX(Prices[Category],MATCH($A979,Prices[Key],0)),"Uncategorized"))</f>
        <v/>
      </c>
      <c r="P979" s="285" t="str">
        <f t="shared" si="147"/>
        <v/>
      </c>
      <c r="Q979" s="285" t="str">
        <f t="shared" si="148"/>
        <v/>
      </c>
    </row>
    <row r="980" spans="1:17" ht="15" customHeight="1" x14ac:dyDescent="0.2">
      <c r="A980" s="238" t="str">
        <f>IFERROR(INDEX('All Ticker P&amp;L'!$A$2:$A$1001,MATCH(ROWS($A$2:A980),'All Ticker P&amp;L'!$N$2:$N$1001,0)),"")</f>
        <v/>
      </c>
      <c r="B980" s="238" t="str">
        <f t="shared" si="140"/>
        <v/>
      </c>
      <c r="C980" s="238" t="str">
        <f t="shared" si="141"/>
        <v/>
      </c>
      <c r="D980" s="238" t="str">
        <f t="shared" si="142"/>
        <v/>
      </c>
      <c r="E980" s="259" t="str">
        <f>IF($A980="","",SUMIFS(Txn[Signed Units],Txn[Key],$A980))</f>
        <v/>
      </c>
      <c r="F980" s="281" t="str">
        <f>IF($A980="","",SUMIFS(Transactions!$N:$N,Transactions!$L:$L,$A980,Transactions!$U:$U,1))</f>
        <v/>
      </c>
      <c r="G980" s="282" t="str">
        <f>IF($A980="","",IFERROR(F980/SUMIFS(Transactions!$D:$D,Transactions!$L:$L,$A980,Transactions!$U:$U,1,Transactions!$A:$A,1),0))</f>
        <v/>
      </c>
      <c r="H980" s="281" t="str">
        <f>IF($A980="","",SUMIFS(Transactions!$O:$O,Transactions!$L:$L,$A980,Transactions!$U:$U,1))</f>
        <v/>
      </c>
      <c r="I980" s="282" t="str">
        <f>IF($A980="","",IFERROR(INDEX(Prices[Current Price],MATCH($A980,Prices[Key],0)),0))</f>
        <v/>
      </c>
      <c r="J980" s="283" t="str">
        <f>IF($A980="","",IFERROR(INDEX(Prices[FX to SGD],MATCH($A980,Prices[Key],0)),1))</f>
        <v/>
      </c>
      <c r="K980" s="281" t="str">
        <f t="shared" si="143"/>
        <v/>
      </c>
      <c r="L980" s="281" t="str">
        <f t="shared" si="144"/>
        <v/>
      </c>
      <c r="M980" s="281" t="str">
        <f t="shared" si="145"/>
        <v/>
      </c>
      <c r="N980" s="284" t="str">
        <f t="shared" si="146"/>
        <v/>
      </c>
      <c r="O980" t="str">
        <f>IF($A980="","",IFERROR(INDEX(Prices[Category],MATCH($A980,Prices[Key],0)),"Uncategorized"))</f>
        <v/>
      </c>
      <c r="P980" s="285" t="str">
        <f t="shared" si="147"/>
        <v/>
      </c>
      <c r="Q980" s="285" t="str">
        <f t="shared" si="148"/>
        <v/>
      </c>
    </row>
    <row r="981" spans="1:17" ht="15" customHeight="1" x14ac:dyDescent="0.2">
      <c r="A981" s="238" t="str">
        <f>IFERROR(INDEX('All Ticker P&amp;L'!$A$2:$A$1001,MATCH(ROWS($A$2:A981),'All Ticker P&amp;L'!$N$2:$N$1001,0)),"")</f>
        <v/>
      </c>
      <c r="B981" s="238" t="str">
        <f t="shared" si="140"/>
        <v/>
      </c>
      <c r="C981" s="238" t="str">
        <f t="shared" si="141"/>
        <v/>
      </c>
      <c r="D981" s="238" t="str">
        <f t="shared" si="142"/>
        <v/>
      </c>
      <c r="E981" s="259" t="str">
        <f>IF($A981="","",SUMIFS(Txn[Signed Units],Txn[Key],$A981))</f>
        <v/>
      </c>
      <c r="F981" s="281" t="str">
        <f>IF($A981="","",SUMIFS(Transactions!$N:$N,Transactions!$L:$L,$A981,Transactions!$U:$U,1))</f>
        <v/>
      </c>
      <c r="G981" s="282" t="str">
        <f>IF($A981="","",IFERROR(F981/SUMIFS(Transactions!$D:$D,Transactions!$L:$L,$A981,Transactions!$U:$U,1,Transactions!$A:$A,1),0))</f>
        <v/>
      </c>
      <c r="H981" s="281" t="str">
        <f>IF($A981="","",SUMIFS(Transactions!$O:$O,Transactions!$L:$L,$A981,Transactions!$U:$U,1))</f>
        <v/>
      </c>
      <c r="I981" s="282" t="str">
        <f>IF($A981="","",IFERROR(INDEX(Prices[Current Price],MATCH($A981,Prices[Key],0)),0))</f>
        <v/>
      </c>
      <c r="J981" s="283" t="str">
        <f>IF($A981="","",IFERROR(INDEX(Prices[FX to SGD],MATCH($A981,Prices[Key],0)),1))</f>
        <v/>
      </c>
      <c r="K981" s="281" t="str">
        <f t="shared" si="143"/>
        <v/>
      </c>
      <c r="L981" s="281" t="str">
        <f t="shared" si="144"/>
        <v/>
      </c>
      <c r="M981" s="281" t="str">
        <f t="shared" si="145"/>
        <v/>
      </c>
      <c r="N981" s="284" t="str">
        <f t="shared" si="146"/>
        <v/>
      </c>
      <c r="O981" t="str">
        <f>IF($A981="","",IFERROR(INDEX(Prices[Category],MATCH($A981,Prices[Key],0)),"Uncategorized"))</f>
        <v/>
      </c>
      <c r="P981" s="285" t="str">
        <f t="shared" si="147"/>
        <v/>
      </c>
      <c r="Q981" s="285" t="str">
        <f t="shared" si="148"/>
        <v/>
      </c>
    </row>
    <row r="982" spans="1:17" ht="15" customHeight="1" x14ac:dyDescent="0.2">
      <c r="A982" s="238" t="str">
        <f>IFERROR(INDEX('All Ticker P&amp;L'!$A$2:$A$1001,MATCH(ROWS($A$2:A982),'All Ticker P&amp;L'!$N$2:$N$1001,0)),"")</f>
        <v/>
      </c>
      <c r="B982" s="238" t="str">
        <f t="shared" si="140"/>
        <v/>
      </c>
      <c r="C982" s="238" t="str">
        <f t="shared" si="141"/>
        <v/>
      </c>
      <c r="D982" s="238" t="str">
        <f t="shared" si="142"/>
        <v/>
      </c>
      <c r="E982" s="259" t="str">
        <f>IF($A982="","",SUMIFS(Txn[Signed Units],Txn[Key],$A982))</f>
        <v/>
      </c>
      <c r="F982" s="281" t="str">
        <f>IF($A982="","",SUMIFS(Transactions!$N:$N,Transactions!$L:$L,$A982,Transactions!$U:$U,1))</f>
        <v/>
      </c>
      <c r="G982" s="282" t="str">
        <f>IF($A982="","",IFERROR(F982/SUMIFS(Transactions!$D:$D,Transactions!$L:$L,$A982,Transactions!$U:$U,1,Transactions!$A:$A,1),0))</f>
        <v/>
      </c>
      <c r="H982" s="281" t="str">
        <f>IF($A982="","",SUMIFS(Transactions!$O:$O,Transactions!$L:$L,$A982,Transactions!$U:$U,1))</f>
        <v/>
      </c>
      <c r="I982" s="282" t="str">
        <f>IF($A982="","",IFERROR(INDEX(Prices[Current Price],MATCH($A982,Prices[Key],0)),0))</f>
        <v/>
      </c>
      <c r="J982" s="283" t="str">
        <f>IF($A982="","",IFERROR(INDEX(Prices[FX to SGD],MATCH($A982,Prices[Key],0)),1))</f>
        <v/>
      </c>
      <c r="K982" s="281" t="str">
        <f t="shared" si="143"/>
        <v/>
      </c>
      <c r="L982" s="281" t="str">
        <f t="shared" si="144"/>
        <v/>
      </c>
      <c r="M982" s="281" t="str">
        <f t="shared" si="145"/>
        <v/>
      </c>
      <c r="N982" s="284" t="str">
        <f t="shared" si="146"/>
        <v/>
      </c>
      <c r="O982" t="str">
        <f>IF($A982="","",IFERROR(INDEX(Prices[Category],MATCH($A982,Prices[Key],0)),"Uncategorized"))</f>
        <v/>
      </c>
      <c r="P982" s="285" t="str">
        <f t="shared" si="147"/>
        <v/>
      </c>
      <c r="Q982" s="285" t="str">
        <f t="shared" si="148"/>
        <v/>
      </c>
    </row>
    <row r="983" spans="1:17" ht="15" customHeight="1" x14ac:dyDescent="0.2">
      <c r="A983" s="238" t="str">
        <f>IFERROR(INDEX('All Ticker P&amp;L'!$A$2:$A$1001,MATCH(ROWS($A$2:A983),'All Ticker P&amp;L'!$N$2:$N$1001,0)),"")</f>
        <v/>
      </c>
      <c r="B983" s="238" t="str">
        <f t="shared" si="140"/>
        <v/>
      </c>
      <c r="C983" s="238" t="str">
        <f t="shared" si="141"/>
        <v/>
      </c>
      <c r="D983" s="238" t="str">
        <f t="shared" si="142"/>
        <v/>
      </c>
      <c r="E983" s="259" t="str">
        <f>IF($A983="","",SUMIFS(Txn[Signed Units],Txn[Key],$A983))</f>
        <v/>
      </c>
      <c r="F983" s="281" t="str">
        <f>IF($A983="","",SUMIFS(Transactions!$N:$N,Transactions!$L:$L,$A983,Transactions!$U:$U,1))</f>
        <v/>
      </c>
      <c r="G983" s="282" t="str">
        <f>IF($A983="","",IFERROR(F983/SUMIFS(Transactions!$D:$D,Transactions!$L:$L,$A983,Transactions!$U:$U,1,Transactions!$A:$A,1),0))</f>
        <v/>
      </c>
      <c r="H983" s="281" t="str">
        <f>IF($A983="","",SUMIFS(Transactions!$O:$O,Transactions!$L:$L,$A983,Transactions!$U:$U,1))</f>
        <v/>
      </c>
      <c r="I983" s="282" t="str">
        <f>IF($A983="","",IFERROR(INDEX(Prices[Current Price],MATCH($A983,Prices[Key],0)),0))</f>
        <v/>
      </c>
      <c r="J983" s="283" t="str">
        <f>IF($A983="","",IFERROR(INDEX(Prices[FX to SGD],MATCH($A983,Prices[Key],0)),1))</f>
        <v/>
      </c>
      <c r="K983" s="281" t="str">
        <f t="shared" si="143"/>
        <v/>
      </c>
      <c r="L983" s="281" t="str">
        <f t="shared" si="144"/>
        <v/>
      </c>
      <c r="M983" s="281" t="str">
        <f t="shared" si="145"/>
        <v/>
      </c>
      <c r="N983" s="284" t="str">
        <f t="shared" si="146"/>
        <v/>
      </c>
      <c r="O983" t="str">
        <f>IF($A983="","",IFERROR(INDEX(Prices[Category],MATCH($A983,Prices[Key],0)),"Uncategorized"))</f>
        <v/>
      </c>
      <c r="P983" s="285" t="str">
        <f t="shared" si="147"/>
        <v/>
      </c>
      <c r="Q983" s="285" t="str">
        <f t="shared" si="148"/>
        <v/>
      </c>
    </row>
    <row r="984" spans="1:17" ht="15" customHeight="1" x14ac:dyDescent="0.2">
      <c r="A984" s="238" t="str">
        <f>IFERROR(INDEX('All Ticker P&amp;L'!$A$2:$A$1001,MATCH(ROWS($A$2:A984),'All Ticker P&amp;L'!$N$2:$N$1001,0)),"")</f>
        <v/>
      </c>
      <c r="B984" s="238" t="str">
        <f t="shared" si="140"/>
        <v/>
      </c>
      <c r="C984" s="238" t="str">
        <f t="shared" si="141"/>
        <v/>
      </c>
      <c r="D984" s="238" t="str">
        <f t="shared" si="142"/>
        <v/>
      </c>
      <c r="E984" s="259" t="str">
        <f>IF($A984="","",SUMIFS(Txn[Signed Units],Txn[Key],$A984))</f>
        <v/>
      </c>
      <c r="F984" s="281" t="str">
        <f>IF($A984="","",SUMIFS(Transactions!$N:$N,Transactions!$L:$L,$A984,Transactions!$U:$U,1))</f>
        <v/>
      </c>
      <c r="G984" s="282" t="str">
        <f>IF($A984="","",IFERROR(F984/SUMIFS(Transactions!$D:$D,Transactions!$L:$L,$A984,Transactions!$U:$U,1,Transactions!$A:$A,1),0))</f>
        <v/>
      </c>
      <c r="H984" s="281" t="str">
        <f>IF($A984="","",SUMIFS(Transactions!$O:$O,Transactions!$L:$L,$A984,Transactions!$U:$U,1))</f>
        <v/>
      </c>
      <c r="I984" s="282" t="str">
        <f>IF($A984="","",IFERROR(INDEX(Prices[Current Price],MATCH($A984,Prices[Key],0)),0))</f>
        <v/>
      </c>
      <c r="J984" s="283" t="str">
        <f>IF($A984="","",IFERROR(INDEX(Prices[FX to SGD],MATCH($A984,Prices[Key],0)),1))</f>
        <v/>
      </c>
      <c r="K984" s="281" t="str">
        <f t="shared" si="143"/>
        <v/>
      </c>
      <c r="L984" s="281" t="str">
        <f t="shared" si="144"/>
        <v/>
      </c>
      <c r="M984" s="281" t="str">
        <f t="shared" si="145"/>
        <v/>
      </c>
      <c r="N984" s="284" t="str">
        <f t="shared" si="146"/>
        <v/>
      </c>
      <c r="O984" t="str">
        <f>IF($A984="","",IFERROR(INDEX(Prices[Category],MATCH($A984,Prices[Key],0)),"Uncategorized"))</f>
        <v/>
      </c>
      <c r="P984" s="285" t="str">
        <f t="shared" si="147"/>
        <v/>
      </c>
      <c r="Q984" s="285" t="str">
        <f t="shared" si="148"/>
        <v/>
      </c>
    </row>
    <row r="985" spans="1:17" ht="15" customHeight="1" x14ac:dyDescent="0.2">
      <c r="A985" s="238" t="str">
        <f>IFERROR(INDEX('All Ticker P&amp;L'!$A$2:$A$1001,MATCH(ROWS($A$2:A985),'All Ticker P&amp;L'!$N$2:$N$1001,0)),"")</f>
        <v/>
      </c>
      <c r="B985" s="238" t="str">
        <f t="shared" si="140"/>
        <v/>
      </c>
      <c r="C985" s="238" t="str">
        <f t="shared" si="141"/>
        <v/>
      </c>
      <c r="D985" s="238" t="str">
        <f t="shared" si="142"/>
        <v/>
      </c>
      <c r="E985" s="259" t="str">
        <f>IF($A985="","",SUMIFS(Txn[Signed Units],Txn[Key],$A985))</f>
        <v/>
      </c>
      <c r="F985" s="281" t="str">
        <f>IF($A985="","",SUMIFS(Transactions!$N:$N,Transactions!$L:$L,$A985,Transactions!$U:$U,1))</f>
        <v/>
      </c>
      <c r="G985" s="282" t="str">
        <f>IF($A985="","",IFERROR(F985/SUMIFS(Transactions!$D:$D,Transactions!$L:$L,$A985,Transactions!$U:$U,1,Transactions!$A:$A,1),0))</f>
        <v/>
      </c>
      <c r="H985" s="281" t="str">
        <f>IF($A985="","",SUMIFS(Transactions!$O:$O,Transactions!$L:$L,$A985,Transactions!$U:$U,1))</f>
        <v/>
      </c>
      <c r="I985" s="282" t="str">
        <f>IF($A985="","",IFERROR(INDEX(Prices[Current Price],MATCH($A985,Prices[Key],0)),0))</f>
        <v/>
      </c>
      <c r="J985" s="283" t="str">
        <f>IF($A985="","",IFERROR(INDEX(Prices[FX to SGD],MATCH($A985,Prices[Key],0)),1))</f>
        <v/>
      </c>
      <c r="K985" s="281" t="str">
        <f t="shared" si="143"/>
        <v/>
      </c>
      <c r="L985" s="281" t="str">
        <f t="shared" si="144"/>
        <v/>
      </c>
      <c r="M985" s="281" t="str">
        <f t="shared" si="145"/>
        <v/>
      </c>
      <c r="N985" s="284" t="str">
        <f t="shared" si="146"/>
        <v/>
      </c>
      <c r="O985" t="str">
        <f>IF($A985="","",IFERROR(INDEX(Prices[Category],MATCH($A985,Prices[Key],0)),"Uncategorized"))</f>
        <v/>
      </c>
      <c r="P985" s="285" t="str">
        <f t="shared" si="147"/>
        <v/>
      </c>
      <c r="Q985" s="285" t="str">
        <f t="shared" si="148"/>
        <v/>
      </c>
    </row>
    <row r="986" spans="1:17" ht="15" customHeight="1" x14ac:dyDescent="0.2">
      <c r="A986" s="238" t="str">
        <f>IFERROR(INDEX('All Ticker P&amp;L'!$A$2:$A$1001,MATCH(ROWS($A$2:A986),'All Ticker P&amp;L'!$N$2:$N$1001,0)),"")</f>
        <v/>
      </c>
      <c r="B986" s="238" t="str">
        <f t="shared" si="140"/>
        <v/>
      </c>
      <c r="C986" s="238" t="str">
        <f t="shared" si="141"/>
        <v/>
      </c>
      <c r="D986" s="238" t="str">
        <f t="shared" si="142"/>
        <v/>
      </c>
      <c r="E986" s="259" t="str">
        <f>IF($A986="","",SUMIFS(Txn[Signed Units],Txn[Key],$A986))</f>
        <v/>
      </c>
      <c r="F986" s="281" t="str">
        <f>IF($A986="","",SUMIFS(Transactions!$N:$N,Transactions!$L:$L,$A986,Transactions!$U:$U,1))</f>
        <v/>
      </c>
      <c r="G986" s="282" t="str">
        <f>IF($A986="","",IFERROR(F986/SUMIFS(Transactions!$D:$D,Transactions!$L:$L,$A986,Transactions!$U:$U,1,Transactions!$A:$A,1),0))</f>
        <v/>
      </c>
      <c r="H986" s="281" t="str">
        <f>IF($A986="","",SUMIFS(Transactions!$O:$O,Transactions!$L:$L,$A986,Transactions!$U:$U,1))</f>
        <v/>
      </c>
      <c r="I986" s="282" t="str">
        <f>IF($A986="","",IFERROR(INDEX(Prices[Current Price],MATCH($A986,Prices[Key],0)),0))</f>
        <v/>
      </c>
      <c r="J986" s="283" t="str">
        <f>IF($A986="","",IFERROR(INDEX(Prices[FX to SGD],MATCH($A986,Prices[Key],0)),1))</f>
        <v/>
      </c>
      <c r="K986" s="281" t="str">
        <f t="shared" si="143"/>
        <v/>
      </c>
      <c r="L986" s="281" t="str">
        <f t="shared" si="144"/>
        <v/>
      </c>
      <c r="M986" s="281" t="str">
        <f t="shared" si="145"/>
        <v/>
      </c>
      <c r="N986" s="284" t="str">
        <f t="shared" si="146"/>
        <v/>
      </c>
      <c r="O986" t="str">
        <f>IF($A986="","",IFERROR(INDEX(Prices[Category],MATCH($A986,Prices[Key],0)),"Uncategorized"))</f>
        <v/>
      </c>
      <c r="P986" s="285" t="str">
        <f t="shared" si="147"/>
        <v/>
      </c>
      <c r="Q986" s="285" t="str">
        <f t="shared" si="148"/>
        <v/>
      </c>
    </row>
    <row r="987" spans="1:17" ht="15" customHeight="1" x14ac:dyDescent="0.2">
      <c r="A987" s="238" t="str">
        <f>IFERROR(INDEX('All Ticker P&amp;L'!$A$2:$A$1001,MATCH(ROWS($A$2:A987),'All Ticker P&amp;L'!$N$2:$N$1001,0)),"")</f>
        <v/>
      </c>
      <c r="B987" s="238" t="str">
        <f t="shared" si="140"/>
        <v/>
      </c>
      <c r="C987" s="238" t="str">
        <f t="shared" si="141"/>
        <v/>
      </c>
      <c r="D987" s="238" t="str">
        <f t="shared" si="142"/>
        <v/>
      </c>
      <c r="E987" s="259" t="str">
        <f>IF($A987="","",SUMIFS(Txn[Signed Units],Txn[Key],$A987))</f>
        <v/>
      </c>
      <c r="F987" s="281" t="str">
        <f>IF($A987="","",SUMIFS(Transactions!$N:$N,Transactions!$L:$L,$A987,Transactions!$U:$U,1))</f>
        <v/>
      </c>
      <c r="G987" s="282" t="str">
        <f>IF($A987="","",IFERROR(F987/SUMIFS(Transactions!$D:$D,Transactions!$L:$L,$A987,Transactions!$U:$U,1,Transactions!$A:$A,1),0))</f>
        <v/>
      </c>
      <c r="H987" s="281" t="str">
        <f>IF($A987="","",SUMIFS(Transactions!$O:$O,Transactions!$L:$L,$A987,Transactions!$U:$U,1))</f>
        <v/>
      </c>
      <c r="I987" s="282" t="str">
        <f>IF($A987="","",IFERROR(INDEX(Prices[Current Price],MATCH($A987,Prices[Key],0)),0))</f>
        <v/>
      </c>
      <c r="J987" s="283" t="str">
        <f>IF($A987="","",IFERROR(INDEX(Prices[FX to SGD],MATCH($A987,Prices[Key],0)),1))</f>
        <v/>
      </c>
      <c r="K987" s="281" t="str">
        <f t="shared" si="143"/>
        <v/>
      </c>
      <c r="L987" s="281" t="str">
        <f t="shared" si="144"/>
        <v/>
      </c>
      <c r="M987" s="281" t="str">
        <f t="shared" si="145"/>
        <v/>
      </c>
      <c r="N987" s="284" t="str">
        <f t="shared" si="146"/>
        <v/>
      </c>
      <c r="O987" t="str">
        <f>IF($A987="","",IFERROR(INDEX(Prices[Category],MATCH($A987,Prices[Key],0)),"Uncategorized"))</f>
        <v/>
      </c>
      <c r="P987" s="285" t="str">
        <f t="shared" si="147"/>
        <v/>
      </c>
      <c r="Q987" s="285" t="str">
        <f t="shared" si="148"/>
        <v/>
      </c>
    </row>
    <row r="988" spans="1:17" ht="15" customHeight="1" x14ac:dyDescent="0.2">
      <c r="A988" s="238" t="str">
        <f>IFERROR(INDEX('All Ticker P&amp;L'!$A$2:$A$1001,MATCH(ROWS($A$2:A988),'All Ticker P&amp;L'!$N$2:$N$1001,0)),"")</f>
        <v/>
      </c>
      <c r="B988" s="238" t="str">
        <f t="shared" si="140"/>
        <v/>
      </c>
      <c r="C988" s="238" t="str">
        <f t="shared" si="141"/>
        <v/>
      </c>
      <c r="D988" s="238" t="str">
        <f t="shared" si="142"/>
        <v/>
      </c>
      <c r="E988" s="259" t="str">
        <f>IF($A988="","",SUMIFS(Txn[Signed Units],Txn[Key],$A988))</f>
        <v/>
      </c>
      <c r="F988" s="281" t="str">
        <f>IF($A988="","",SUMIFS(Transactions!$N:$N,Transactions!$L:$L,$A988,Transactions!$U:$U,1))</f>
        <v/>
      </c>
      <c r="G988" s="282" t="str">
        <f>IF($A988="","",IFERROR(F988/SUMIFS(Transactions!$D:$D,Transactions!$L:$L,$A988,Transactions!$U:$U,1,Transactions!$A:$A,1),0))</f>
        <v/>
      </c>
      <c r="H988" s="281" t="str">
        <f>IF($A988="","",SUMIFS(Transactions!$O:$O,Transactions!$L:$L,$A988,Transactions!$U:$U,1))</f>
        <v/>
      </c>
      <c r="I988" s="282" t="str">
        <f>IF($A988="","",IFERROR(INDEX(Prices[Current Price],MATCH($A988,Prices[Key],0)),0))</f>
        <v/>
      </c>
      <c r="J988" s="283" t="str">
        <f>IF($A988="","",IFERROR(INDEX(Prices[FX to SGD],MATCH($A988,Prices[Key],0)),1))</f>
        <v/>
      </c>
      <c r="K988" s="281" t="str">
        <f t="shared" si="143"/>
        <v/>
      </c>
      <c r="L988" s="281" t="str">
        <f t="shared" si="144"/>
        <v/>
      </c>
      <c r="M988" s="281" t="str">
        <f t="shared" si="145"/>
        <v/>
      </c>
      <c r="N988" s="284" t="str">
        <f t="shared" si="146"/>
        <v/>
      </c>
      <c r="O988" t="str">
        <f>IF($A988="","",IFERROR(INDEX(Prices[Category],MATCH($A988,Prices[Key],0)),"Uncategorized"))</f>
        <v/>
      </c>
      <c r="P988" s="285" t="str">
        <f t="shared" si="147"/>
        <v/>
      </c>
      <c r="Q988" s="285" t="str">
        <f t="shared" si="148"/>
        <v/>
      </c>
    </row>
    <row r="989" spans="1:17" ht="15" customHeight="1" x14ac:dyDescent="0.2">
      <c r="A989" s="238" t="str">
        <f>IFERROR(INDEX('All Ticker P&amp;L'!$A$2:$A$1001,MATCH(ROWS($A$2:A989),'All Ticker P&amp;L'!$N$2:$N$1001,0)),"")</f>
        <v/>
      </c>
      <c r="B989" s="238" t="str">
        <f t="shared" si="140"/>
        <v/>
      </c>
      <c r="C989" s="238" t="str">
        <f t="shared" si="141"/>
        <v/>
      </c>
      <c r="D989" s="238" t="str">
        <f t="shared" si="142"/>
        <v/>
      </c>
      <c r="E989" s="259" t="str">
        <f>IF($A989="","",SUMIFS(Txn[Signed Units],Txn[Key],$A989))</f>
        <v/>
      </c>
      <c r="F989" s="281" t="str">
        <f>IF($A989="","",SUMIFS(Transactions!$N:$N,Transactions!$L:$L,$A989,Transactions!$U:$U,1))</f>
        <v/>
      </c>
      <c r="G989" s="282" t="str">
        <f>IF($A989="","",IFERROR(F989/SUMIFS(Transactions!$D:$D,Transactions!$L:$L,$A989,Transactions!$U:$U,1,Transactions!$A:$A,1),0))</f>
        <v/>
      </c>
      <c r="H989" s="281" t="str">
        <f>IF($A989="","",SUMIFS(Transactions!$O:$O,Transactions!$L:$L,$A989,Transactions!$U:$U,1))</f>
        <v/>
      </c>
      <c r="I989" s="282" t="str">
        <f>IF($A989="","",IFERROR(INDEX(Prices[Current Price],MATCH($A989,Prices[Key],0)),0))</f>
        <v/>
      </c>
      <c r="J989" s="283" t="str">
        <f>IF($A989="","",IFERROR(INDEX(Prices[FX to SGD],MATCH($A989,Prices[Key],0)),1))</f>
        <v/>
      </c>
      <c r="K989" s="281" t="str">
        <f t="shared" si="143"/>
        <v/>
      </c>
      <c r="L989" s="281" t="str">
        <f t="shared" si="144"/>
        <v/>
      </c>
      <c r="M989" s="281" t="str">
        <f t="shared" si="145"/>
        <v/>
      </c>
      <c r="N989" s="284" t="str">
        <f t="shared" si="146"/>
        <v/>
      </c>
      <c r="O989" t="str">
        <f>IF($A989="","",IFERROR(INDEX(Prices[Category],MATCH($A989,Prices[Key],0)),"Uncategorized"))</f>
        <v/>
      </c>
      <c r="P989" s="285" t="str">
        <f t="shared" si="147"/>
        <v/>
      </c>
      <c r="Q989" s="285" t="str">
        <f t="shared" si="148"/>
        <v/>
      </c>
    </row>
    <row r="990" spans="1:17" ht="15" customHeight="1" x14ac:dyDescent="0.2">
      <c r="A990" s="238" t="str">
        <f>IFERROR(INDEX('All Ticker P&amp;L'!$A$2:$A$1001,MATCH(ROWS($A$2:A990),'All Ticker P&amp;L'!$N$2:$N$1001,0)),"")</f>
        <v/>
      </c>
      <c r="B990" s="238" t="str">
        <f t="shared" si="140"/>
        <v/>
      </c>
      <c r="C990" s="238" t="str">
        <f t="shared" si="141"/>
        <v/>
      </c>
      <c r="D990" s="238" t="str">
        <f t="shared" si="142"/>
        <v/>
      </c>
      <c r="E990" s="259" t="str">
        <f>IF($A990="","",SUMIFS(Txn[Signed Units],Txn[Key],$A990))</f>
        <v/>
      </c>
      <c r="F990" s="281" t="str">
        <f>IF($A990="","",SUMIFS(Transactions!$N:$N,Transactions!$L:$L,$A990,Transactions!$U:$U,1))</f>
        <v/>
      </c>
      <c r="G990" s="282" t="str">
        <f>IF($A990="","",IFERROR(F990/SUMIFS(Transactions!$D:$D,Transactions!$L:$L,$A990,Transactions!$U:$U,1,Transactions!$A:$A,1),0))</f>
        <v/>
      </c>
      <c r="H990" s="281" t="str">
        <f>IF($A990="","",SUMIFS(Transactions!$O:$O,Transactions!$L:$L,$A990,Transactions!$U:$U,1))</f>
        <v/>
      </c>
      <c r="I990" s="282" t="str">
        <f>IF($A990="","",IFERROR(INDEX(Prices[Current Price],MATCH($A990,Prices[Key],0)),0))</f>
        <v/>
      </c>
      <c r="J990" s="283" t="str">
        <f>IF($A990="","",IFERROR(INDEX(Prices[FX to SGD],MATCH($A990,Prices[Key],0)),1))</f>
        <v/>
      </c>
      <c r="K990" s="281" t="str">
        <f t="shared" si="143"/>
        <v/>
      </c>
      <c r="L990" s="281" t="str">
        <f t="shared" si="144"/>
        <v/>
      </c>
      <c r="M990" s="281" t="str">
        <f t="shared" si="145"/>
        <v/>
      </c>
      <c r="N990" s="284" t="str">
        <f t="shared" si="146"/>
        <v/>
      </c>
      <c r="O990" t="str">
        <f>IF($A990="","",IFERROR(INDEX(Prices[Category],MATCH($A990,Prices[Key],0)),"Uncategorized"))</f>
        <v/>
      </c>
      <c r="P990" s="285" t="str">
        <f t="shared" si="147"/>
        <v/>
      </c>
      <c r="Q990" s="285" t="str">
        <f t="shared" si="148"/>
        <v/>
      </c>
    </row>
    <row r="991" spans="1:17" ht="15" customHeight="1" x14ac:dyDescent="0.2">
      <c r="A991" s="238" t="str">
        <f>IFERROR(INDEX('All Ticker P&amp;L'!$A$2:$A$1001,MATCH(ROWS($A$2:A991),'All Ticker P&amp;L'!$N$2:$N$1001,0)),"")</f>
        <v/>
      </c>
      <c r="B991" s="238" t="str">
        <f t="shared" si="140"/>
        <v/>
      </c>
      <c r="C991" s="238" t="str">
        <f t="shared" si="141"/>
        <v/>
      </c>
      <c r="D991" s="238" t="str">
        <f t="shared" si="142"/>
        <v/>
      </c>
      <c r="E991" s="259" t="str">
        <f>IF($A991="","",SUMIFS(Txn[Signed Units],Txn[Key],$A991))</f>
        <v/>
      </c>
      <c r="F991" s="281" t="str">
        <f>IF($A991="","",SUMIFS(Transactions!$N:$N,Transactions!$L:$L,$A991,Transactions!$U:$U,1))</f>
        <v/>
      </c>
      <c r="G991" s="282" t="str">
        <f>IF($A991="","",IFERROR(F991/SUMIFS(Transactions!$D:$D,Transactions!$L:$L,$A991,Transactions!$U:$U,1,Transactions!$A:$A,1),0))</f>
        <v/>
      </c>
      <c r="H991" s="281" t="str">
        <f>IF($A991="","",SUMIFS(Transactions!$O:$O,Transactions!$L:$L,$A991,Transactions!$U:$U,1))</f>
        <v/>
      </c>
      <c r="I991" s="282" t="str">
        <f>IF($A991="","",IFERROR(INDEX(Prices[Current Price],MATCH($A991,Prices[Key],0)),0))</f>
        <v/>
      </c>
      <c r="J991" s="283" t="str">
        <f>IF($A991="","",IFERROR(INDEX(Prices[FX to SGD],MATCH($A991,Prices[Key],0)),1))</f>
        <v/>
      </c>
      <c r="K991" s="281" t="str">
        <f t="shared" si="143"/>
        <v/>
      </c>
      <c r="L991" s="281" t="str">
        <f t="shared" si="144"/>
        <v/>
      </c>
      <c r="M991" s="281" t="str">
        <f t="shared" si="145"/>
        <v/>
      </c>
      <c r="N991" s="284" t="str">
        <f t="shared" si="146"/>
        <v/>
      </c>
      <c r="O991" t="str">
        <f>IF($A991="","",IFERROR(INDEX(Prices[Category],MATCH($A991,Prices[Key],0)),"Uncategorized"))</f>
        <v/>
      </c>
      <c r="P991" s="285" t="str">
        <f t="shared" si="147"/>
        <v/>
      </c>
      <c r="Q991" s="285" t="str">
        <f t="shared" si="148"/>
        <v/>
      </c>
    </row>
    <row r="992" spans="1:17" ht="15" customHeight="1" x14ac:dyDescent="0.2">
      <c r="A992" s="238" t="str">
        <f>IFERROR(INDEX('All Ticker P&amp;L'!$A$2:$A$1001,MATCH(ROWS($A$2:A992),'All Ticker P&amp;L'!$N$2:$N$1001,0)),"")</f>
        <v/>
      </c>
      <c r="B992" s="238" t="str">
        <f t="shared" si="140"/>
        <v/>
      </c>
      <c r="C992" s="238" t="str">
        <f t="shared" si="141"/>
        <v/>
      </c>
      <c r="D992" s="238" t="str">
        <f t="shared" si="142"/>
        <v/>
      </c>
      <c r="E992" s="259" t="str">
        <f>IF($A992="","",SUMIFS(Txn[Signed Units],Txn[Key],$A992))</f>
        <v/>
      </c>
      <c r="F992" s="281" t="str">
        <f>IF($A992="","",SUMIFS(Transactions!$N:$N,Transactions!$L:$L,$A992,Transactions!$U:$U,1))</f>
        <v/>
      </c>
      <c r="G992" s="282" t="str">
        <f>IF($A992="","",IFERROR(F992/SUMIFS(Transactions!$D:$D,Transactions!$L:$L,$A992,Transactions!$U:$U,1,Transactions!$A:$A,1),0))</f>
        <v/>
      </c>
      <c r="H992" s="281" t="str">
        <f>IF($A992="","",SUMIFS(Transactions!$O:$O,Transactions!$L:$L,$A992,Transactions!$U:$U,1))</f>
        <v/>
      </c>
      <c r="I992" s="282" t="str">
        <f>IF($A992="","",IFERROR(INDEX(Prices[Current Price],MATCH($A992,Prices[Key],0)),0))</f>
        <v/>
      </c>
      <c r="J992" s="283" t="str">
        <f>IF($A992="","",IFERROR(INDEX(Prices[FX to SGD],MATCH($A992,Prices[Key],0)),1))</f>
        <v/>
      </c>
      <c r="K992" s="281" t="str">
        <f t="shared" si="143"/>
        <v/>
      </c>
      <c r="L992" s="281" t="str">
        <f t="shared" si="144"/>
        <v/>
      </c>
      <c r="M992" s="281" t="str">
        <f t="shared" si="145"/>
        <v/>
      </c>
      <c r="N992" s="284" t="str">
        <f t="shared" si="146"/>
        <v/>
      </c>
      <c r="O992" t="str">
        <f>IF($A992="","",IFERROR(INDEX(Prices[Category],MATCH($A992,Prices[Key],0)),"Uncategorized"))</f>
        <v/>
      </c>
      <c r="P992" s="285" t="str">
        <f t="shared" si="147"/>
        <v/>
      </c>
      <c r="Q992" s="285" t="str">
        <f t="shared" si="148"/>
        <v/>
      </c>
    </row>
    <row r="993" spans="1:17" ht="15" customHeight="1" x14ac:dyDescent="0.2">
      <c r="A993" s="238" t="str">
        <f>IFERROR(INDEX('All Ticker P&amp;L'!$A$2:$A$1001,MATCH(ROWS($A$2:A993),'All Ticker P&amp;L'!$N$2:$N$1001,0)),"")</f>
        <v/>
      </c>
      <c r="B993" s="238" t="str">
        <f t="shared" si="140"/>
        <v/>
      </c>
      <c r="C993" s="238" t="str">
        <f t="shared" si="141"/>
        <v/>
      </c>
      <c r="D993" s="238" t="str">
        <f t="shared" si="142"/>
        <v/>
      </c>
      <c r="E993" s="259" t="str">
        <f>IF($A993="","",SUMIFS(Txn[Signed Units],Txn[Key],$A993))</f>
        <v/>
      </c>
      <c r="F993" s="281" t="str">
        <f>IF($A993="","",SUMIFS(Transactions!$N:$N,Transactions!$L:$L,$A993,Transactions!$U:$U,1))</f>
        <v/>
      </c>
      <c r="G993" s="282" t="str">
        <f>IF($A993="","",IFERROR(F993/SUMIFS(Transactions!$D:$D,Transactions!$L:$L,$A993,Transactions!$U:$U,1,Transactions!$A:$A,1),0))</f>
        <v/>
      </c>
      <c r="H993" s="281" t="str">
        <f>IF($A993="","",SUMIFS(Transactions!$O:$O,Transactions!$L:$L,$A993,Transactions!$U:$U,1))</f>
        <v/>
      </c>
      <c r="I993" s="282" t="str">
        <f>IF($A993="","",IFERROR(INDEX(Prices[Current Price],MATCH($A993,Prices[Key],0)),0))</f>
        <v/>
      </c>
      <c r="J993" s="283" t="str">
        <f>IF($A993="","",IFERROR(INDEX(Prices[FX to SGD],MATCH($A993,Prices[Key],0)),1))</f>
        <v/>
      </c>
      <c r="K993" s="281" t="str">
        <f t="shared" si="143"/>
        <v/>
      </c>
      <c r="L993" s="281" t="str">
        <f t="shared" si="144"/>
        <v/>
      </c>
      <c r="M993" s="281" t="str">
        <f t="shared" si="145"/>
        <v/>
      </c>
      <c r="N993" s="284" t="str">
        <f t="shared" si="146"/>
        <v/>
      </c>
      <c r="O993" t="str">
        <f>IF($A993="","",IFERROR(INDEX(Prices[Category],MATCH($A993,Prices[Key],0)),"Uncategorized"))</f>
        <v/>
      </c>
      <c r="P993" s="285" t="str">
        <f t="shared" si="147"/>
        <v/>
      </c>
      <c r="Q993" s="285" t="str">
        <f t="shared" si="148"/>
        <v/>
      </c>
    </row>
    <row r="994" spans="1:17" ht="15" customHeight="1" x14ac:dyDescent="0.2">
      <c r="A994" s="238" t="str">
        <f>IFERROR(INDEX('All Ticker P&amp;L'!$A$2:$A$1001,MATCH(ROWS($A$2:A994),'All Ticker P&amp;L'!$N$2:$N$1001,0)),"")</f>
        <v/>
      </c>
      <c r="B994" s="238" t="str">
        <f t="shared" si="140"/>
        <v/>
      </c>
      <c r="C994" s="238" t="str">
        <f t="shared" si="141"/>
        <v/>
      </c>
      <c r="D994" s="238" t="str">
        <f t="shared" si="142"/>
        <v/>
      </c>
      <c r="E994" s="259" t="str">
        <f>IF($A994="","",SUMIFS(Txn[Signed Units],Txn[Key],$A994))</f>
        <v/>
      </c>
      <c r="F994" s="281" t="str">
        <f>IF($A994="","",SUMIFS(Transactions!$N:$N,Transactions!$L:$L,$A994,Transactions!$U:$U,1))</f>
        <v/>
      </c>
      <c r="G994" s="282" t="str">
        <f>IF($A994="","",IFERROR(F994/SUMIFS(Transactions!$D:$D,Transactions!$L:$L,$A994,Transactions!$U:$U,1,Transactions!$A:$A,1),0))</f>
        <v/>
      </c>
      <c r="H994" s="281" t="str">
        <f>IF($A994="","",SUMIFS(Transactions!$O:$O,Transactions!$L:$L,$A994,Transactions!$U:$U,1))</f>
        <v/>
      </c>
      <c r="I994" s="282" t="str">
        <f>IF($A994="","",IFERROR(INDEX(Prices[Current Price],MATCH($A994,Prices[Key],0)),0))</f>
        <v/>
      </c>
      <c r="J994" s="283" t="str">
        <f>IF($A994="","",IFERROR(INDEX(Prices[FX to SGD],MATCH($A994,Prices[Key],0)),1))</f>
        <v/>
      </c>
      <c r="K994" s="281" t="str">
        <f t="shared" si="143"/>
        <v/>
      </c>
      <c r="L994" s="281" t="str">
        <f t="shared" si="144"/>
        <v/>
      </c>
      <c r="M994" s="281" t="str">
        <f t="shared" si="145"/>
        <v/>
      </c>
      <c r="N994" s="284" t="str">
        <f t="shared" si="146"/>
        <v/>
      </c>
      <c r="O994" t="str">
        <f>IF($A994="","",IFERROR(INDEX(Prices[Category],MATCH($A994,Prices[Key],0)),"Uncategorized"))</f>
        <v/>
      </c>
      <c r="P994" s="285" t="str">
        <f t="shared" si="147"/>
        <v/>
      </c>
      <c r="Q994" s="285" t="str">
        <f t="shared" si="148"/>
        <v/>
      </c>
    </row>
    <row r="995" spans="1:17" ht="15" customHeight="1" x14ac:dyDescent="0.2">
      <c r="A995" s="238" t="str">
        <f>IFERROR(INDEX('All Ticker P&amp;L'!$A$2:$A$1001,MATCH(ROWS($A$2:A995),'All Ticker P&amp;L'!$N$2:$N$1001,0)),"")</f>
        <v/>
      </c>
      <c r="B995" s="238" t="str">
        <f t="shared" si="140"/>
        <v/>
      </c>
      <c r="C995" s="238" t="str">
        <f t="shared" si="141"/>
        <v/>
      </c>
      <c r="D995" s="238" t="str">
        <f t="shared" si="142"/>
        <v/>
      </c>
      <c r="E995" s="259" t="str">
        <f>IF($A995="","",SUMIFS(Txn[Signed Units],Txn[Key],$A995))</f>
        <v/>
      </c>
      <c r="F995" s="281" t="str">
        <f>IF($A995="","",SUMIFS(Transactions!$N:$N,Transactions!$L:$L,$A995,Transactions!$U:$U,1))</f>
        <v/>
      </c>
      <c r="G995" s="282" t="str">
        <f>IF($A995="","",IFERROR(F995/SUMIFS(Transactions!$D:$D,Transactions!$L:$L,$A995,Transactions!$U:$U,1,Transactions!$A:$A,1),0))</f>
        <v/>
      </c>
      <c r="H995" s="281" t="str">
        <f>IF($A995="","",SUMIFS(Transactions!$O:$O,Transactions!$L:$L,$A995,Transactions!$U:$U,1))</f>
        <v/>
      </c>
      <c r="I995" s="282" t="str">
        <f>IF($A995="","",IFERROR(INDEX(Prices[Current Price],MATCH($A995,Prices[Key],0)),0))</f>
        <v/>
      </c>
      <c r="J995" s="283" t="str">
        <f>IF($A995="","",IFERROR(INDEX(Prices[FX to SGD],MATCH($A995,Prices[Key],0)),1))</f>
        <v/>
      </c>
      <c r="K995" s="281" t="str">
        <f t="shared" si="143"/>
        <v/>
      </c>
      <c r="L995" s="281" t="str">
        <f t="shared" si="144"/>
        <v/>
      </c>
      <c r="M995" s="281" t="str">
        <f t="shared" si="145"/>
        <v/>
      </c>
      <c r="N995" s="284" t="str">
        <f t="shared" si="146"/>
        <v/>
      </c>
      <c r="O995" t="str">
        <f>IF($A995="","",IFERROR(INDEX(Prices[Category],MATCH($A995,Prices[Key],0)),"Uncategorized"))</f>
        <v/>
      </c>
      <c r="P995" s="285" t="str">
        <f t="shared" si="147"/>
        <v/>
      </c>
      <c r="Q995" s="285" t="str">
        <f t="shared" si="148"/>
        <v/>
      </c>
    </row>
    <row r="996" spans="1:17" ht="15" customHeight="1" x14ac:dyDescent="0.2">
      <c r="A996" s="238" t="str">
        <f>IFERROR(INDEX('All Ticker P&amp;L'!$A$2:$A$1001,MATCH(ROWS($A$2:A996),'All Ticker P&amp;L'!$N$2:$N$1001,0)),"")</f>
        <v/>
      </c>
      <c r="B996" s="238" t="str">
        <f t="shared" si="140"/>
        <v/>
      </c>
      <c r="C996" s="238" t="str">
        <f t="shared" si="141"/>
        <v/>
      </c>
      <c r="D996" s="238" t="str">
        <f t="shared" si="142"/>
        <v/>
      </c>
      <c r="E996" s="259" t="str">
        <f>IF($A996="","",SUMIFS(Txn[Signed Units],Txn[Key],$A996))</f>
        <v/>
      </c>
      <c r="F996" s="281" t="str">
        <f>IF($A996="","",SUMIFS(Transactions!$N:$N,Transactions!$L:$L,$A996,Transactions!$U:$U,1))</f>
        <v/>
      </c>
      <c r="G996" s="282" t="str">
        <f>IF($A996="","",IFERROR(F996/SUMIFS(Transactions!$D:$D,Transactions!$L:$L,$A996,Transactions!$U:$U,1,Transactions!$A:$A,1),0))</f>
        <v/>
      </c>
      <c r="H996" s="281" t="str">
        <f>IF($A996="","",SUMIFS(Transactions!$O:$O,Transactions!$L:$L,$A996,Transactions!$U:$U,1))</f>
        <v/>
      </c>
      <c r="I996" s="282" t="str">
        <f>IF($A996="","",IFERROR(INDEX(Prices[Current Price],MATCH($A996,Prices[Key],0)),0))</f>
        <v/>
      </c>
      <c r="J996" s="283" t="str">
        <f>IF($A996="","",IFERROR(INDEX(Prices[FX to SGD],MATCH($A996,Prices[Key],0)),1))</f>
        <v/>
      </c>
      <c r="K996" s="281" t="str">
        <f t="shared" si="143"/>
        <v/>
      </c>
      <c r="L996" s="281" t="str">
        <f t="shared" si="144"/>
        <v/>
      </c>
      <c r="M996" s="281" t="str">
        <f t="shared" si="145"/>
        <v/>
      </c>
      <c r="N996" s="284" t="str">
        <f t="shared" si="146"/>
        <v/>
      </c>
      <c r="O996" t="str">
        <f>IF($A996="","",IFERROR(INDEX(Prices[Category],MATCH($A996,Prices[Key],0)),"Uncategorized"))</f>
        <v/>
      </c>
      <c r="P996" s="285" t="str">
        <f t="shared" si="147"/>
        <v/>
      </c>
      <c r="Q996" s="285" t="str">
        <f t="shared" si="148"/>
        <v/>
      </c>
    </row>
    <row r="997" spans="1:17" ht="15" customHeight="1" x14ac:dyDescent="0.2">
      <c r="A997" s="238" t="str">
        <f>IFERROR(INDEX('All Ticker P&amp;L'!$A$2:$A$1001,MATCH(ROWS($A$2:A997),'All Ticker P&amp;L'!$N$2:$N$1001,0)),"")</f>
        <v/>
      </c>
      <c r="B997" s="238" t="str">
        <f t="shared" si="140"/>
        <v/>
      </c>
      <c r="C997" s="238" t="str">
        <f t="shared" si="141"/>
        <v/>
      </c>
      <c r="D997" s="238" t="str">
        <f t="shared" si="142"/>
        <v/>
      </c>
      <c r="E997" s="259" t="str">
        <f>IF($A997="","",SUMIFS(Txn[Signed Units],Txn[Key],$A997))</f>
        <v/>
      </c>
      <c r="F997" s="281" t="str">
        <f>IF($A997="","",SUMIFS(Transactions!$N:$N,Transactions!$L:$L,$A997,Transactions!$U:$U,1))</f>
        <v/>
      </c>
      <c r="G997" s="282" t="str">
        <f>IF($A997="","",IFERROR(F997/SUMIFS(Transactions!$D:$D,Transactions!$L:$L,$A997,Transactions!$U:$U,1,Transactions!$A:$A,1),0))</f>
        <v/>
      </c>
      <c r="H997" s="281" t="str">
        <f>IF($A997="","",SUMIFS(Transactions!$O:$O,Transactions!$L:$L,$A997,Transactions!$U:$U,1))</f>
        <v/>
      </c>
      <c r="I997" s="282" t="str">
        <f>IF($A997="","",IFERROR(INDEX(Prices[Current Price],MATCH($A997,Prices[Key],0)),0))</f>
        <v/>
      </c>
      <c r="J997" s="283" t="str">
        <f>IF($A997="","",IFERROR(INDEX(Prices[FX to SGD],MATCH($A997,Prices[Key],0)),1))</f>
        <v/>
      </c>
      <c r="K997" s="281" t="str">
        <f t="shared" si="143"/>
        <v/>
      </c>
      <c r="L997" s="281" t="str">
        <f t="shared" si="144"/>
        <v/>
      </c>
      <c r="M997" s="281" t="str">
        <f t="shared" si="145"/>
        <v/>
      </c>
      <c r="N997" s="284" t="str">
        <f t="shared" si="146"/>
        <v/>
      </c>
      <c r="O997" t="str">
        <f>IF($A997="","",IFERROR(INDEX(Prices[Category],MATCH($A997,Prices[Key],0)),"Uncategorized"))</f>
        <v/>
      </c>
      <c r="P997" s="285" t="str">
        <f t="shared" si="147"/>
        <v/>
      </c>
      <c r="Q997" s="285" t="str">
        <f t="shared" si="148"/>
        <v/>
      </c>
    </row>
    <row r="998" spans="1:17" ht="15" customHeight="1" x14ac:dyDescent="0.2">
      <c r="A998" s="238" t="str">
        <f>IFERROR(INDEX('All Ticker P&amp;L'!$A$2:$A$1001,MATCH(ROWS($A$2:A998),'All Ticker P&amp;L'!$N$2:$N$1001,0)),"")</f>
        <v/>
      </c>
      <c r="B998" s="238" t="str">
        <f t="shared" si="140"/>
        <v/>
      </c>
      <c r="C998" s="238" t="str">
        <f t="shared" si="141"/>
        <v/>
      </c>
      <c r="D998" s="238" t="str">
        <f t="shared" si="142"/>
        <v/>
      </c>
      <c r="E998" s="259" t="str">
        <f>IF($A998="","",SUMIFS(Txn[Signed Units],Txn[Key],$A998))</f>
        <v/>
      </c>
      <c r="F998" s="281" t="str">
        <f>IF($A998="","",SUMIFS(Transactions!$N:$N,Transactions!$L:$L,$A998,Transactions!$U:$U,1))</f>
        <v/>
      </c>
      <c r="G998" s="282" t="str">
        <f>IF($A998="","",IFERROR(F998/SUMIFS(Transactions!$D:$D,Transactions!$L:$L,$A998,Transactions!$U:$U,1,Transactions!$A:$A,1),0))</f>
        <v/>
      </c>
      <c r="H998" s="281" t="str">
        <f>IF($A998="","",SUMIFS(Transactions!$O:$O,Transactions!$L:$L,$A998,Transactions!$U:$U,1))</f>
        <v/>
      </c>
      <c r="I998" s="282" t="str">
        <f>IF($A998="","",IFERROR(INDEX(Prices[Current Price],MATCH($A998,Prices[Key],0)),0))</f>
        <v/>
      </c>
      <c r="J998" s="283" t="str">
        <f>IF($A998="","",IFERROR(INDEX(Prices[FX to SGD],MATCH($A998,Prices[Key],0)),1))</f>
        <v/>
      </c>
      <c r="K998" s="281" t="str">
        <f t="shared" si="143"/>
        <v/>
      </c>
      <c r="L998" s="281" t="str">
        <f t="shared" si="144"/>
        <v/>
      </c>
      <c r="M998" s="281" t="str">
        <f t="shared" si="145"/>
        <v/>
      </c>
      <c r="N998" s="284" t="str">
        <f t="shared" si="146"/>
        <v/>
      </c>
      <c r="O998" t="str">
        <f>IF($A998="","",IFERROR(INDEX(Prices[Category],MATCH($A998,Prices[Key],0)),"Uncategorized"))</f>
        <v/>
      </c>
      <c r="P998" s="285" t="str">
        <f t="shared" si="147"/>
        <v/>
      </c>
      <c r="Q998" s="285" t="str">
        <f t="shared" si="148"/>
        <v/>
      </c>
    </row>
    <row r="999" spans="1:17" ht="15" customHeight="1" x14ac:dyDescent="0.2">
      <c r="A999" s="238" t="str">
        <f>IFERROR(INDEX('All Ticker P&amp;L'!$A$2:$A$1001,MATCH(ROWS($A$2:A999),'All Ticker P&amp;L'!$N$2:$N$1001,0)),"")</f>
        <v/>
      </c>
      <c r="B999" s="238" t="str">
        <f t="shared" si="140"/>
        <v/>
      </c>
      <c r="C999" s="238" t="str">
        <f t="shared" si="141"/>
        <v/>
      </c>
      <c r="D999" s="238" t="str">
        <f t="shared" si="142"/>
        <v/>
      </c>
      <c r="E999" s="259" t="str">
        <f>IF($A999="","",SUMIFS(Txn[Signed Units],Txn[Key],$A999))</f>
        <v/>
      </c>
      <c r="F999" s="281" t="str">
        <f>IF($A999="","",SUMIFS(Transactions!$N:$N,Transactions!$L:$L,$A999,Transactions!$U:$U,1))</f>
        <v/>
      </c>
      <c r="G999" s="282" t="str">
        <f>IF($A999="","",IFERROR(F999/SUMIFS(Transactions!$D:$D,Transactions!$L:$L,$A999,Transactions!$U:$U,1,Transactions!$A:$A,1),0))</f>
        <v/>
      </c>
      <c r="H999" s="281" t="str">
        <f>IF($A999="","",SUMIFS(Transactions!$O:$O,Transactions!$L:$L,$A999,Transactions!$U:$U,1))</f>
        <v/>
      </c>
      <c r="I999" s="282" t="str">
        <f>IF($A999="","",IFERROR(INDEX(Prices[Current Price],MATCH($A999,Prices[Key],0)),0))</f>
        <v/>
      </c>
      <c r="J999" s="283" t="str">
        <f>IF($A999="","",IFERROR(INDEX(Prices[FX to SGD],MATCH($A999,Prices[Key],0)),1))</f>
        <v/>
      </c>
      <c r="K999" s="281" t="str">
        <f t="shared" si="143"/>
        <v/>
      </c>
      <c r="L999" s="281" t="str">
        <f t="shared" si="144"/>
        <v/>
      </c>
      <c r="M999" s="281" t="str">
        <f t="shared" si="145"/>
        <v/>
      </c>
      <c r="N999" s="284" t="str">
        <f t="shared" si="146"/>
        <v/>
      </c>
      <c r="O999" t="str">
        <f>IF($A999="","",IFERROR(INDEX(Prices[Category],MATCH($A999,Prices[Key],0)),"Uncategorized"))</f>
        <v/>
      </c>
      <c r="P999" s="285" t="str">
        <f t="shared" si="147"/>
        <v/>
      </c>
      <c r="Q999" s="285" t="str">
        <f t="shared" si="148"/>
        <v/>
      </c>
    </row>
    <row r="1000" spans="1:17" ht="15" customHeight="1" x14ac:dyDescent="0.2">
      <c r="A1000" s="238" t="str">
        <f>IFERROR(INDEX('All Ticker P&amp;L'!$A$2:$A$1001,MATCH(ROWS($A$2:A1000),'All Ticker P&amp;L'!$N$2:$N$1001,0)),"")</f>
        <v/>
      </c>
      <c r="B1000" s="238" t="str">
        <f t="shared" si="140"/>
        <v/>
      </c>
      <c r="C1000" s="238" t="str">
        <f t="shared" si="141"/>
        <v/>
      </c>
      <c r="D1000" s="238" t="str">
        <f t="shared" si="142"/>
        <v/>
      </c>
      <c r="E1000" s="259" t="str">
        <f>IF($A1000="","",SUMIFS(Txn[Signed Units],Txn[Key],$A1000))</f>
        <v/>
      </c>
      <c r="F1000" s="281" t="str">
        <f>IF($A1000="","",SUMIFS(Transactions!$N:$N,Transactions!$L:$L,$A1000,Transactions!$U:$U,1))</f>
        <v/>
      </c>
      <c r="G1000" s="282" t="str">
        <f>IF($A1000="","",IFERROR(F1000/SUMIFS(Transactions!$D:$D,Transactions!$L:$L,$A1000,Transactions!$U:$U,1,Transactions!$A:$A,1),0))</f>
        <v/>
      </c>
      <c r="H1000" s="281" t="str">
        <f>IF($A1000="","",SUMIFS(Transactions!$O:$O,Transactions!$L:$L,$A1000,Transactions!$U:$U,1))</f>
        <v/>
      </c>
      <c r="I1000" s="282" t="str">
        <f>IF($A1000="","",IFERROR(INDEX(Prices[Current Price],MATCH($A1000,Prices[Key],0)),0))</f>
        <v/>
      </c>
      <c r="J1000" s="283" t="str">
        <f>IF($A1000="","",IFERROR(INDEX(Prices[FX to SGD],MATCH($A1000,Prices[Key],0)),1))</f>
        <v/>
      </c>
      <c r="K1000" s="281" t="str">
        <f t="shared" si="143"/>
        <v/>
      </c>
      <c r="L1000" s="281" t="str">
        <f t="shared" si="144"/>
        <v/>
      </c>
      <c r="M1000" s="281" t="str">
        <f t="shared" si="145"/>
        <v/>
      </c>
      <c r="N1000" s="284" t="str">
        <f t="shared" si="146"/>
        <v/>
      </c>
      <c r="O1000" t="str">
        <f>IF($A1000="","",IFERROR(INDEX(Prices[Category],MATCH($A1000,Prices[Key],0)),"Uncategorized"))</f>
        <v/>
      </c>
      <c r="P1000" s="285" t="str">
        <f t="shared" si="147"/>
        <v/>
      </c>
      <c r="Q1000" s="285" t="str">
        <f t="shared" si="148"/>
        <v/>
      </c>
    </row>
    <row r="1001" spans="1:17" ht="15" customHeight="1" x14ac:dyDescent="0.2">
      <c r="A1001" s="238" t="str">
        <f>IFERROR(INDEX('All Ticker P&amp;L'!$A$2:$A$1001,MATCH(ROWS($A$2:A1001),'All Ticker P&amp;L'!$N$2:$N$1001,0)),"")</f>
        <v/>
      </c>
      <c r="B1001" s="238" t="str">
        <f t="shared" si="140"/>
        <v/>
      </c>
      <c r="C1001" s="238" t="str">
        <f t="shared" si="141"/>
        <v/>
      </c>
      <c r="D1001" s="238" t="str">
        <f t="shared" si="142"/>
        <v/>
      </c>
      <c r="E1001" s="259" t="str">
        <f>IF($A1001="","",SUMIFS(Txn[Signed Units],Txn[Key],$A1001))</f>
        <v/>
      </c>
      <c r="F1001" s="281" t="str">
        <f>IF($A1001="","",SUMIFS(Transactions!$N:$N,Transactions!$L:$L,$A1001,Transactions!$U:$U,1))</f>
        <v/>
      </c>
      <c r="G1001" s="282" t="str">
        <f>IF($A1001="","",IFERROR(F1001/SUMIFS(Transactions!$D:$D,Transactions!$L:$L,$A1001,Transactions!$U:$U,1,Transactions!$A:$A,1),0))</f>
        <v/>
      </c>
      <c r="H1001" s="281" t="str">
        <f>IF($A1001="","",SUMIFS(Transactions!$O:$O,Transactions!$L:$L,$A1001,Transactions!$U:$U,1))</f>
        <v/>
      </c>
      <c r="I1001" s="282" t="str">
        <f>IF($A1001="","",IFERROR(INDEX(Prices[Current Price],MATCH($A1001,Prices[Key],0)),0))</f>
        <v/>
      </c>
      <c r="J1001" s="283" t="str">
        <f>IF($A1001="","",IFERROR(INDEX(Prices[FX to SGD],MATCH($A1001,Prices[Key],0)),1))</f>
        <v/>
      </c>
      <c r="K1001" s="281" t="str">
        <f t="shared" si="143"/>
        <v/>
      </c>
      <c r="L1001" s="281" t="str">
        <f t="shared" si="144"/>
        <v/>
      </c>
      <c r="M1001" s="281" t="str">
        <f t="shared" si="145"/>
        <v/>
      </c>
      <c r="N1001" s="284" t="str">
        <f t="shared" si="146"/>
        <v/>
      </c>
      <c r="O1001" t="str">
        <f>IF($A1001="","",IFERROR(INDEX(Prices[Category],MATCH($A1001,Prices[Key],0)),"Uncategorized"))</f>
        <v/>
      </c>
      <c r="P1001" s="285" t="str">
        <f t="shared" si="147"/>
        <v/>
      </c>
      <c r="Q1001" s="285" t="str">
        <f t="shared" si="148"/>
        <v/>
      </c>
    </row>
  </sheetData>
  <sheetProtection sheet="1" formatColumns="0" formatRows="0"/>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A6A6A6"/>
  </sheetPr>
  <dimension ref="A1:Q1001"/>
  <sheetViews>
    <sheetView zoomScaleNormal="100" workbookViewId="0">
      <pane xSplit="1" ySplit="1" topLeftCell="B2" activePane="bottomRight" state="frozen"/>
      <selection pane="topRight" activeCell="B1" sqref="B1"/>
      <selection pane="bottomLeft" activeCell="A2" sqref="A2"/>
      <selection pane="bottomRight"/>
    </sheetView>
  </sheetViews>
  <sheetFormatPr baseColWidth="10" defaultColWidth="8.6640625" defaultRowHeight="13" x14ac:dyDescent="0.15"/>
  <cols>
    <col min="1" max="1" width="22" customWidth="1"/>
    <col min="2" max="2" width="12" customWidth="1"/>
    <col min="3" max="3" width="14" customWidth="1"/>
    <col min="4" max="4" width="10" customWidth="1"/>
    <col min="5" max="5" width="14" customWidth="1"/>
    <col min="7" max="7" width="18" customWidth="1"/>
    <col min="8" max="8" width="14" customWidth="1"/>
    <col min="9" max="9" width="12" customWidth="1"/>
    <col min="10" max="10" width="16" customWidth="1"/>
    <col min="14" max="14" width="13" hidden="1" customWidth="1"/>
  </cols>
  <sheetData>
    <row r="1" spans="1:17" ht="15" customHeight="1" x14ac:dyDescent="0.2">
      <c r="A1" s="290" t="s">
        <v>383</v>
      </c>
      <c r="B1" s="290" t="s">
        <v>375</v>
      </c>
      <c r="C1" s="290" t="s">
        <v>376</v>
      </c>
      <c r="D1" s="290" t="s">
        <v>378</v>
      </c>
      <c r="E1" s="290" t="s">
        <v>479</v>
      </c>
      <c r="F1" s="290" t="s">
        <v>493</v>
      </c>
      <c r="G1" s="290" t="s">
        <v>494</v>
      </c>
      <c r="H1" s="290" t="s">
        <v>411</v>
      </c>
      <c r="I1" s="290" t="s">
        <v>412</v>
      </c>
      <c r="J1" s="290" t="s">
        <v>495</v>
      </c>
      <c r="K1" s="290" t="s">
        <v>496</v>
      </c>
      <c r="L1" s="290" t="s">
        <v>497</v>
      </c>
      <c r="M1" s="290" t="s">
        <v>498</v>
      </c>
      <c r="N1" s="238" t="s">
        <v>511</v>
      </c>
      <c r="O1" s="238" t="s">
        <v>512</v>
      </c>
      <c r="P1" s="238" t="s">
        <v>513</v>
      </c>
      <c r="Q1" s="238" t="s">
        <v>514</v>
      </c>
    </row>
    <row r="2" spans="1:17" ht="15" customHeight="1" x14ac:dyDescent="0.2">
      <c r="A2" s="238" t="str">
        <f>IFERROR(INDEX(Txn[Key],MATCH(0,INDEX(COUNTIF($A$1:A1,Txn[Key])+(Txn[Key]=""),0),0)),"")</f>
        <v>CA:GOLD:SGD</v>
      </c>
      <c r="B2" s="238" t="str">
        <f t="shared" ref="B2:B65" si="0">IF($A2="","",LEFT($A2,FIND(":",$A2)-1))</f>
        <v>CA</v>
      </c>
      <c r="C2" s="238" t="str">
        <f t="shared" ref="C2:C65" si="1">IF($A2="","",MID($A2,FIND(":",$A2)+1,FIND(":",$A2,FIND(":",$A2)+1)-FIND(":",$A2)-1))</f>
        <v>GOLD</v>
      </c>
      <c r="D2" s="238" t="str">
        <f t="shared" ref="D2:D65" si="2">IF($A2="","",RIGHT($A2,LEN($A2)-FIND(":",$A2,FIND(":",$A2)+1)))</f>
        <v>SGD</v>
      </c>
      <c r="E2" s="259">
        <f>IF($A2="","",SUMIFS(Txn[Signed Units],Txn[Key],$A2))</f>
        <v>700</v>
      </c>
      <c r="F2" s="281">
        <f>IF($A2="","",SUMIFS(Txn[Buy Cost],Txn[Key],$A2))</f>
        <v>55500</v>
      </c>
      <c r="G2" s="281">
        <f>IF($A2="","",SUMIFS(Txn[Sell Proceeds],Txn[Key],$A2))</f>
        <v>0</v>
      </c>
      <c r="H2" s="282">
        <f>IF($A2="","",IFERROR(INDEX(Prices[Current Price],MATCH($A2,Prices[Key],0)),0))</f>
        <v>111.61</v>
      </c>
      <c r="I2" s="283">
        <f>IF($A2="","",IFERROR(INDEX(Prices[FX to SGD],MATCH($A2,Prices[Key],0)),1))</f>
        <v>1</v>
      </c>
      <c r="J2" s="281">
        <f t="shared" ref="J2:J65" si="3">IF($A2="","",E2*H2)</f>
        <v>78127</v>
      </c>
      <c r="K2" s="281">
        <f t="shared" ref="K2:K65" si="4">IF($A2="","",J2+G2-F2)</f>
        <v>22627</v>
      </c>
      <c r="L2" s="281">
        <f t="shared" ref="L2:L65" si="5">IF($A2="","",K2*I2)</f>
        <v>22627</v>
      </c>
      <c r="M2" s="284">
        <f t="shared" ref="M2:M65" si="6">IF($A2="","",IFERROR(K2/F2,0))</f>
        <v>0.40769369369369368</v>
      </c>
      <c r="N2" s="238">
        <f>IF($A2="","",IF(ABS(E2)&gt;0.000001,COUNT($N$1:N1)+1,""))</f>
        <v>1</v>
      </c>
      <c r="O2" s="285">
        <f>IF($A2="","",SUMIFS(Transactions!$R:$R,Transactions!$L:$L,$A2))</f>
        <v>0</v>
      </c>
      <c r="P2" s="285">
        <f t="shared" ref="P2:P65" si="7">IF($A2="","",$L2+$O2)</f>
        <v>22627</v>
      </c>
      <c r="Q2" s="286">
        <f t="shared" ref="Q2:Q65" si="8">IF($A2="","",IFERROR(($L2+$O2)/($F2*$I2),0))</f>
        <v>0.40769369369369368</v>
      </c>
    </row>
    <row r="3" spans="1:17" ht="15" customHeight="1" x14ac:dyDescent="0.2">
      <c r="A3" s="238" t="str">
        <f>IFERROR(INDEX(Txn[Key],MATCH(0,INDEX(COUNTIF($A$1:A2,Txn[Key])+(Txn[Key]=""),0),0)),"")</f>
        <v>SGX:Z74:SGD</v>
      </c>
      <c r="B3" s="238" t="str">
        <f t="shared" si="0"/>
        <v>SGX</v>
      </c>
      <c r="C3" s="238" t="str">
        <f t="shared" si="1"/>
        <v>Z74</v>
      </c>
      <c r="D3" s="238" t="str">
        <f t="shared" si="2"/>
        <v>SGD</v>
      </c>
      <c r="E3" s="259">
        <f>IF($A3="","",SUMIFS(Txn[Signed Units],Txn[Key],$A3))</f>
        <v>3000</v>
      </c>
      <c r="F3" s="281">
        <f>IF($A3="","",SUMIFS(Txn[Buy Cost],Txn[Key],$A3))</f>
        <v>9325</v>
      </c>
      <c r="G3" s="281">
        <f>IF($A3="","",SUMIFS(Txn[Sell Proceeds],Txn[Key],$A3))</f>
        <v>0</v>
      </c>
      <c r="H3" s="282">
        <f>IF($A3="","",IFERROR(INDEX(Prices[Current Price],MATCH($A3,Prices[Key],0)),0))</f>
        <v>3.82</v>
      </c>
      <c r="I3" s="283">
        <f>IF($A3="","",IFERROR(INDEX(Prices[FX to SGD],MATCH($A3,Prices[Key],0)),1))</f>
        <v>1</v>
      </c>
      <c r="J3" s="281">
        <f t="shared" si="3"/>
        <v>11460</v>
      </c>
      <c r="K3" s="281">
        <f t="shared" si="4"/>
        <v>2135</v>
      </c>
      <c r="L3" s="281">
        <f t="shared" si="5"/>
        <v>2135</v>
      </c>
      <c r="M3" s="284">
        <f t="shared" si="6"/>
        <v>0.22895442359249329</v>
      </c>
      <c r="N3" s="238">
        <f>IF($A3="","",IF(ABS(E3)&gt;0.000001,COUNT($N$1:N2)+1,""))</f>
        <v>2</v>
      </c>
      <c r="O3" s="285">
        <f>IF($A3="","",SUMIFS(Transactions!$R:$R,Transactions!$L:$L,$A3))</f>
        <v>200</v>
      </c>
      <c r="P3" s="285">
        <f t="shared" si="7"/>
        <v>2335</v>
      </c>
      <c r="Q3" s="286">
        <f t="shared" si="8"/>
        <v>0.25040214477211797</v>
      </c>
    </row>
    <row r="4" spans="1:17" ht="15" customHeight="1" x14ac:dyDescent="0.2">
      <c r="A4" s="238" t="str">
        <f>IFERROR(INDEX(Txn[Key],MATCH(0,INDEX(COUNTIF($A$1:A3,Txn[Key])+(Txn[Key]=""),0),0)),"")</f>
        <v>USX:AAPL:USD</v>
      </c>
      <c r="B4" s="238" t="str">
        <f t="shared" si="0"/>
        <v>USX</v>
      </c>
      <c r="C4" s="238" t="str">
        <f t="shared" si="1"/>
        <v>AAPL</v>
      </c>
      <c r="D4" s="238" t="str">
        <f t="shared" si="2"/>
        <v>USD</v>
      </c>
      <c r="E4" s="259">
        <f>IF($A4="","",SUMIFS(Txn[Signed Units],Txn[Key],$A4))</f>
        <v>80</v>
      </c>
      <c r="F4" s="281">
        <f>IF($A4="","",SUMIFS(Txn[Buy Cost],Txn[Key],$A4))</f>
        <v>9110</v>
      </c>
      <c r="G4" s="281">
        <f>IF($A4="","",SUMIFS(Txn[Sell Proceeds],Txn[Key],$A4))</f>
        <v>0</v>
      </c>
      <c r="H4" s="282">
        <f>IF($A4="","",IFERROR(INDEX(Prices[Current Price],MATCH($A4,Prices[Key],0)),0))</f>
        <v>200</v>
      </c>
      <c r="I4" s="283">
        <f>IF($A4="","",IFERROR(INDEX(Prices[FX to SGD],MATCH($A4,Prices[Key],0)),1))</f>
        <v>1.2928081084924601</v>
      </c>
      <c r="J4" s="281">
        <f t="shared" si="3"/>
        <v>16000</v>
      </c>
      <c r="K4" s="281">
        <f t="shared" si="4"/>
        <v>6890</v>
      </c>
      <c r="L4" s="281">
        <f t="shared" si="5"/>
        <v>8907.4478675130504</v>
      </c>
      <c r="M4" s="284">
        <f t="shared" si="6"/>
        <v>0.75631174533479695</v>
      </c>
      <c r="N4" s="238">
        <f>IF($A4="","",IF(ABS(E4)&gt;0.000001,COUNT($N$1:N3)+1,""))</f>
        <v>3</v>
      </c>
      <c r="O4" s="285">
        <f>IF($A4="","",SUMIFS(Transactions!$R:$R,Transactions!$L:$L,$A4))</f>
        <v>0</v>
      </c>
      <c r="P4" s="285">
        <f t="shared" si="7"/>
        <v>8907.4478675130504</v>
      </c>
      <c r="Q4" s="286">
        <f t="shared" si="8"/>
        <v>0.75631174533479706</v>
      </c>
    </row>
    <row r="5" spans="1:17" ht="15" customHeight="1" x14ac:dyDescent="0.2">
      <c r="A5" s="238" t="str">
        <f>IFERROR(INDEX(Txn[Key],MATCH(0,INDEX(COUNTIF($A$1:A4,Txn[Key])+(Txn[Key]=""),0),0)),"")</f>
        <v>SGX:C38U:SGD</v>
      </c>
      <c r="B5" s="238" t="str">
        <f t="shared" si="0"/>
        <v>SGX</v>
      </c>
      <c r="C5" s="238" t="str">
        <f t="shared" si="1"/>
        <v>C38U</v>
      </c>
      <c r="D5" s="238" t="str">
        <f t="shared" si="2"/>
        <v>SGD</v>
      </c>
      <c r="E5" s="259">
        <f>IF($A5="","",SUMIFS(Txn[Signed Units],Txn[Key],$A5))</f>
        <v>8000</v>
      </c>
      <c r="F5" s="281">
        <f>IF($A5="","",SUMIFS(Txn[Buy Cost],Txn[Key],$A5))</f>
        <v>16150</v>
      </c>
      <c r="G5" s="281">
        <f>IF($A5="","",SUMIFS(Txn[Sell Proceeds],Txn[Key],$A5))</f>
        <v>0</v>
      </c>
      <c r="H5" s="282">
        <f>IF($A5="","",IFERROR(INDEX(Prices[Current Price],MATCH($A5,Prices[Key],0)),0))</f>
        <v>2.04</v>
      </c>
      <c r="I5" s="283">
        <f>IF($A5="","",IFERROR(INDEX(Prices[FX to SGD],MATCH($A5,Prices[Key],0)),1))</f>
        <v>1</v>
      </c>
      <c r="J5" s="281">
        <f t="shared" si="3"/>
        <v>16320</v>
      </c>
      <c r="K5" s="281">
        <f t="shared" si="4"/>
        <v>170</v>
      </c>
      <c r="L5" s="281">
        <f t="shared" si="5"/>
        <v>170</v>
      </c>
      <c r="M5" s="284">
        <f t="shared" si="6"/>
        <v>1.0526315789473684E-2</v>
      </c>
      <c r="N5" s="238">
        <f>IF($A5="","",IF(ABS(E5)&gt;0.000001,COUNT($N$1:N4)+1,""))</f>
        <v>4</v>
      </c>
      <c r="O5" s="285">
        <f>IF($A5="","",SUMIFS(Transactions!$R:$R,Transactions!$L:$L,$A5))</f>
        <v>580</v>
      </c>
      <c r="P5" s="285">
        <f t="shared" si="7"/>
        <v>750</v>
      </c>
      <c r="Q5" s="286">
        <f t="shared" si="8"/>
        <v>4.6439628482972138E-2</v>
      </c>
    </row>
    <row r="6" spans="1:17" ht="15" customHeight="1" x14ac:dyDescent="0.2">
      <c r="A6" s="238" t="str">
        <f>IFERROR(INDEX(Txn[Key],MATCH(0,INDEX(COUNTIF($A$1:A5,Txn[Key])+(Txn[Key]=""),0),0)),"")</f>
        <v>CG:BITCOIN:USD</v>
      </c>
      <c r="B6" s="238" t="str">
        <f t="shared" si="0"/>
        <v>CG</v>
      </c>
      <c r="C6" s="238" t="str">
        <f t="shared" si="1"/>
        <v>BITCOIN</v>
      </c>
      <c r="D6" s="238" t="str">
        <f t="shared" si="2"/>
        <v>USD</v>
      </c>
      <c r="E6" s="259">
        <f>IF($A6="","",SUMIFS(Txn[Signed Units],Txn[Key],$A6))</f>
        <v>0.1</v>
      </c>
      <c r="F6" s="281">
        <f>IF($A6="","",SUMIFS(Txn[Buy Cost],Txn[Key],$A6))</f>
        <v>1850</v>
      </c>
      <c r="G6" s="281">
        <f>IF($A6="","",SUMIFS(Txn[Sell Proceeds],Txn[Key],$A6))</f>
        <v>0</v>
      </c>
      <c r="H6" s="282">
        <f>IF($A6="","",IFERROR(INDEX(Prices[Current Price],MATCH($A6,Prices[Key],0)),0))</f>
        <v>102509.66</v>
      </c>
      <c r="I6" s="283">
        <f>IF($A6="","",IFERROR(INDEX(Prices[FX to SGD],MATCH($A6,Prices[Key],0)),1))</f>
        <v>1.2928081084924601</v>
      </c>
      <c r="J6" s="281">
        <f t="shared" si="3"/>
        <v>10250.966</v>
      </c>
      <c r="K6" s="281">
        <f t="shared" si="4"/>
        <v>8400.9660000000003</v>
      </c>
      <c r="L6" s="281">
        <f t="shared" si="5"/>
        <v>10860.836963969468</v>
      </c>
      <c r="M6" s="284">
        <f t="shared" si="6"/>
        <v>4.5410627027027033</v>
      </c>
      <c r="N6" s="238">
        <f>IF($A6="","",IF(ABS(E6)&gt;0.000001,COUNT($N$1:N5)+1,""))</f>
        <v>5</v>
      </c>
      <c r="O6" s="285">
        <f>IF($A6="","",SUMIFS(Transactions!$R:$R,Transactions!$L:$L,$A6))</f>
        <v>0</v>
      </c>
      <c r="P6" s="285">
        <f t="shared" si="7"/>
        <v>10860.836963969468</v>
      </c>
      <c r="Q6" s="286">
        <f t="shared" si="8"/>
        <v>4.5410627027027024</v>
      </c>
    </row>
    <row r="7" spans="1:17" ht="15" customHeight="1" x14ac:dyDescent="0.2">
      <c r="A7" s="238" t="str">
        <f>IFERROR(INDEX(Txn[Key],MATCH(0,INDEX(COUNTIF($A$1:A6,Txn[Key])+(Txn[Key]=""),0),0)),"")</f>
        <v>HKEX:700:HKD</v>
      </c>
      <c r="B7" s="238" t="str">
        <f t="shared" si="0"/>
        <v>HKEX</v>
      </c>
      <c r="C7" s="238" t="str">
        <f t="shared" si="1"/>
        <v>700</v>
      </c>
      <c r="D7" s="238" t="str">
        <f t="shared" si="2"/>
        <v>HKD</v>
      </c>
      <c r="E7" s="259">
        <f>IF($A7="","",SUMIFS(Txn[Signed Units],Txn[Key],$A7))</f>
        <v>100</v>
      </c>
      <c r="F7" s="281">
        <f>IF($A7="","",SUMIFS(Txn[Buy Cost],Txn[Key],$A7))</f>
        <v>60100</v>
      </c>
      <c r="G7" s="281">
        <f>IF($A7="","",SUMIFS(Txn[Sell Proceeds],Txn[Key],$A7))</f>
        <v>0</v>
      </c>
      <c r="H7" s="282">
        <f>IF($A7="","",IFERROR(INDEX(Prices[Current Price],MATCH($A7,Prices[Key],0)),0))</f>
        <v>488.2</v>
      </c>
      <c r="I7" s="283">
        <f>IF($A7="","",IFERROR(INDEX(Prices[FX to SGD],MATCH($A7,Prices[Key],0)),1))</f>
        <v>0.16489949375855401</v>
      </c>
      <c r="J7" s="281">
        <f t="shared" si="3"/>
        <v>48820</v>
      </c>
      <c r="K7" s="281">
        <f t="shared" si="4"/>
        <v>-11280</v>
      </c>
      <c r="L7" s="281">
        <f t="shared" si="5"/>
        <v>-1860.0662895964892</v>
      </c>
      <c r="M7" s="284">
        <f t="shared" si="6"/>
        <v>-0.18768718801996673</v>
      </c>
      <c r="N7" s="238">
        <f>IF($A7="","",IF(ABS(E7)&gt;0.000001,COUNT($N$1:N6)+1,""))</f>
        <v>6</v>
      </c>
      <c r="O7" s="285">
        <f>IF($A7="","",SUMIFS(Transactions!$R:$R,Transactions!$L:$L,$A7))</f>
        <v>0</v>
      </c>
      <c r="P7" s="285">
        <f t="shared" si="7"/>
        <v>-1860.0662895964892</v>
      </c>
      <c r="Q7" s="286">
        <f t="shared" si="8"/>
        <v>-0.18768718801996673</v>
      </c>
    </row>
    <row r="8" spans="1:17" ht="15" customHeight="1" x14ac:dyDescent="0.2">
      <c r="A8" s="238" t="str">
        <f>IFERROR(INDEX(Txn[Key],MATCH(0,INDEX(COUNTIF($A$1:A7,Txn[Key])+(Txn[Key]=""),0),0)),"")</f>
        <v>USX:MSFT:USD</v>
      </c>
      <c r="B8" s="238" t="str">
        <f t="shared" si="0"/>
        <v>USX</v>
      </c>
      <c r="C8" s="238" t="str">
        <f t="shared" si="1"/>
        <v>MSFT</v>
      </c>
      <c r="D8" s="238" t="str">
        <f t="shared" si="2"/>
        <v>USD</v>
      </c>
      <c r="E8" s="259">
        <f>IF($A8="","",SUMIFS(Txn[Signed Units],Txn[Key],$A8))</f>
        <v>20</v>
      </c>
      <c r="F8" s="281">
        <f>IF($A8="","",SUMIFS(Txn[Buy Cost],Txn[Key],$A8))</f>
        <v>4605</v>
      </c>
      <c r="G8" s="281">
        <f>IF($A8="","",SUMIFS(Txn[Sell Proceeds],Txn[Key],$A8))</f>
        <v>0</v>
      </c>
      <c r="H8" s="282">
        <f>IF($A8="","",IFERROR(INDEX(Prices[Current Price],MATCH($A8,Prices[Key],0)),0))</f>
        <v>420</v>
      </c>
      <c r="I8" s="283">
        <f>IF($A8="","",IFERROR(INDEX(Prices[FX to SGD],MATCH($A8,Prices[Key],0)),1))</f>
        <v>1.2928081084924601</v>
      </c>
      <c r="J8" s="281">
        <f t="shared" si="3"/>
        <v>8400</v>
      </c>
      <c r="K8" s="281">
        <f t="shared" si="4"/>
        <v>3795</v>
      </c>
      <c r="L8" s="281">
        <f t="shared" si="5"/>
        <v>4906.2067717288865</v>
      </c>
      <c r="M8" s="284">
        <f t="shared" si="6"/>
        <v>0.82410423452768733</v>
      </c>
      <c r="N8" s="238">
        <f>IF($A8="","",IF(ABS(E8)&gt;0.000001,COUNT($N$1:N7)+1,""))</f>
        <v>7</v>
      </c>
      <c r="O8" s="285">
        <f>IF($A8="","",SUMIFS(Transactions!$R:$R,Transactions!$L:$L,$A8))</f>
        <v>0</v>
      </c>
      <c r="P8" s="285">
        <f t="shared" si="7"/>
        <v>4906.2067717288865</v>
      </c>
      <c r="Q8" s="286">
        <f t="shared" si="8"/>
        <v>0.82410423452768744</v>
      </c>
    </row>
    <row r="9" spans="1:17" ht="15" customHeight="1" x14ac:dyDescent="0.2">
      <c r="A9" s="238" t="str">
        <f>IFERROR(INDEX(Txn[Key],MATCH(0,INDEX(COUNTIF($A$1:A8,Txn[Key])+(Txn[Key]=""),0),0)),"")</f>
        <v>SGX:A17U:SGD</v>
      </c>
      <c r="B9" s="238" t="str">
        <f t="shared" si="0"/>
        <v>SGX</v>
      </c>
      <c r="C9" s="238" t="str">
        <f t="shared" si="1"/>
        <v>A17U</v>
      </c>
      <c r="D9" s="238" t="str">
        <f t="shared" si="2"/>
        <v>SGD</v>
      </c>
      <c r="E9" s="259">
        <f>IF($A9="","",SUMIFS(Txn[Signed Units],Txn[Key],$A9))</f>
        <v>4000</v>
      </c>
      <c r="F9" s="281">
        <f>IF($A9="","",SUMIFS(Txn[Buy Cost],Txn[Key],$A9))</f>
        <v>11850</v>
      </c>
      <c r="G9" s="281">
        <f>IF($A9="","",SUMIFS(Txn[Sell Proceeds],Txn[Key],$A9))</f>
        <v>0</v>
      </c>
      <c r="H9" s="282">
        <f>IF($A9="","",IFERROR(INDEX(Prices[Current Price],MATCH($A9,Prices[Key],0)),0))</f>
        <v>2.74</v>
      </c>
      <c r="I9" s="283">
        <f>IF($A9="","",IFERROR(INDEX(Prices[FX to SGD],MATCH($A9,Prices[Key],0)),1))</f>
        <v>1</v>
      </c>
      <c r="J9" s="281">
        <f t="shared" si="3"/>
        <v>10960</v>
      </c>
      <c r="K9" s="281">
        <f t="shared" si="4"/>
        <v>-890</v>
      </c>
      <c r="L9" s="281">
        <f t="shared" si="5"/>
        <v>-890</v>
      </c>
      <c r="M9" s="284">
        <f t="shared" si="6"/>
        <v>-7.5105485232067504E-2</v>
      </c>
      <c r="N9" s="238">
        <f>IF($A9="","",IF(ABS(E9)&gt;0.000001,COUNT($N$1:N8)+1,""))</f>
        <v>8</v>
      </c>
      <c r="O9" s="285">
        <f>IF($A9="","",SUMIFS(Transactions!$R:$R,Transactions!$L:$L,$A9))</f>
        <v>310</v>
      </c>
      <c r="P9" s="285">
        <f t="shared" si="7"/>
        <v>-580</v>
      </c>
      <c r="Q9" s="286">
        <f t="shared" si="8"/>
        <v>-4.8945147679324896E-2</v>
      </c>
    </row>
    <row r="10" spans="1:17" ht="15" customHeight="1" x14ac:dyDescent="0.2">
      <c r="A10" s="238" t="str">
        <f>IFERROR(INDEX(Txn[Key],MATCH(0,INDEX(COUNTIF($A$1:A9,Txn[Key])+(Txn[Key]=""),0),0)),"")</f>
        <v>USX:NVDA:USD</v>
      </c>
      <c r="B10" s="238" t="str">
        <f t="shared" si="0"/>
        <v>USX</v>
      </c>
      <c r="C10" s="238" t="str">
        <f t="shared" si="1"/>
        <v>NVDA</v>
      </c>
      <c r="D10" s="238" t="str">
        <f t="shared" si="2"/>
        <v>USD</v>
      </c>
      <c r="E10" s="259">
        <f>IF($A10="","",SUMIFS(Txn[Signed Units],Txn[Key],$A10))</f>
        <v>0</v>
      </c>
      <c r="F10" s="281">
        <f>IF($A10="","",SUMIFS(Txn[Buy Cost],Txn[Key],$A10))</f>
        <v>4805</v>
      </c>
      <c r="G10" s="281">
        <f>IF($A10="","",SUMIFS(Txn[Sell Proceeds],Txn[Key],$A10))</f>
        <v>17995</v>
      </c>
      <c r="H10" s="282">
        <f>IF($A10="","",IFERROR(INDEX(Prices[Current Price],MATCH($A10,Prices[Key],0)),0))</f>
        <v>0</v>
      </c>
      <c r="I10" s="283">
        <f>IF($A10="","",IFERROR(INDEX(Prices[FX to SGD],MATCH($A10,Prices[Key],0)),1))</f>
        <v>1</v>
      </c>
      <c r="J10" s="281">
        <f t="shared" si="3"/>
        <v>0</v>
      </c>
      <c r="K10" s="281">
        <f t="shared" si="4"/>
        <v>13190</v>
      </c>
      <c r="L10" s="281">
        <f t="shared" si="5"/>
        <v>13190</v>
      </c>
      <c r="M10" s="284">
        <f t="shared" si="6"/>
        <v>2.7450572320499478</v>
      </c>
      <c r="N10" s="238" t="str">
        <f>IF($A10="","",IF(ABS(E10)&gt;0.000001,COUNT($N$1:N9)+1,""))</f>
        <v/>
      </c>
      <c r="O10" s="285">
        <f>IF($A10="","",SUMIFS(Transactions!$R:$R,Transactions!$L:$L,$A10))</f>
        <v>0</v>
      </c>
      <c r="P10" s="285">
        <f t="shared" si="7"/>
        <v>13190</v>
      </c>
      <c r="Q10" s="286">
        <f t="shared" si="8"/>
        <v>2.7450572320499478</v>
      </c>
    </row>
    <row r="11" spans="1:17" ht="15" customHeight="1" x14ac:dyDescent="0.2">
      <c r="A11" s="238" t="str">
        <f>IFERROR(INDEX(Txn[Key],MATCH(0,INDEX(COUNTIF($A$1:A10,Txn[Key])+(Txn[Key]=""),0),0)),"")</f>
        <v>SGX:CLR:SGD</v>
      </c>
      <c r="B11" s="238" t="str">
        <f t="shared" si="0"/>
        <v>SGX</v>
      </c>
      <c r="C11" s="238" t="str">
        <f t="shared" si="1"/>
        <v>CLR</v>
      </c>
      <c r="D11" s="238" t="str">
        <f t="shared" si="2"/>
        <v>SGD</v>
      </c>
      <c r="E11" s="259">
        <f>IF($A11="","",SUMIFS(Txn[Signed Units],Txn[Key],$A11))</f>
        <v>10000</v>
      </c>
      <c r="F11" s="281">
        <f>IF($A11="","",SUMIFS(Txn[Buy Cost],Txn[Key],$A11))</f>
        <v>7025</v>
      </c>
      <c r="G11" s="281">
        <f>IF($A11="","",SUMIFS(Txn[Sell Proceeds],Txn[Key],$A11))</f>
        <v>0</v>
      </c>
      <c r="H11" s="282">
        <f>IF($A11="","",IFERROR(INDEX(Prices[Current Price],MATCH($A11,Prices[Key],0)),0))</f>
        <v>0.81499999999999995</v>
      </c>
      <c r="I11" s="283">
        <f>IF($A11="","",IFERROR(INDEX(Prices[FX to SGD],MATCH($A11,Prices[Key],0)),1))</f>
        <v>1</v>
      </c>
      <c r="J11" s="281">
        <f t="shared" si="3"/>
        <v>8149.9999999999991</v>
      </c>
      <c r="K11" s="281">
        <f t="shared" si="4"/>
        <v>1124.9999999999991</v>
      </c>
      <c r="L11" s="281">
        <f t="shared" si="5"/>
        <v>1124.9999999999991</v>
      </c>
      <c r="M11" s="284">
        <f t="shared" si="6"/>
        <v>0.16014234875444827</v>
      </c>
      <c r="N11" s="238">
        <f>IF($A11="","",IF(ABS(E11)&gt;0.000001,COUNT($N$1:N10)+1,""))</f>
        <v>9</v>
      </c>
      <c r="O11" s="285">
        <f>IF($A11="","",SUMIFS(Transactions!$R:$R,Transactions!$L:$L,$A11))</f>
        <v>0</v>
      </c>
      <c r="P11" s="285">
        <f t="shared" si="7"/>
        <v>1124.9999999999991</v>
      </c>
      <c r="Q11" s="286">
        <f t="shared" si="8"/>
        <v>0.16014234875444827</v>
      </c>
    </row>
    <row r="12" spans="1:17" ht="15" customHeight="1" x14ac:dyDescent="0.2">
      <c r="A12" s="238" t="str">
        <f>IFERROR(INDEX(Txn[Key],MATCH(0,INDEX(COUNTIF($A$1:A11,Txn[Key])+(Txn[Key]=""),0),0)),"")</f>
        <v/>
      </c>
      <c r="B12" s="238" t="str">
        <f t="shared" si="0"/>
        <v/>
      </c>
      <c r="C12" s="238" t="str">
        <f t="shared" si="1"/>
        <v/>
      </c>
      <c r="D12" s="238" t="str">
        <f t="shared" si="2"/>
        <v/>
      </c>
      <c r="E12" s="259" t="str">
        <f>IF($A12="","",SUMIFS(Txn[Signed Units],Txn[Key],$A12))</f>
        <v/>
      </c>
      <c r="F12" s="281" t="str">
        <f>IF($A12="","",SUMIFS(Txn[Buy Cost],Txn[Key],$A12))</f>
        <v/>
      </c>
      <c r="G12" s="281" t="str">
        <f>IF($A12="","",SUMIFS(Txn[Sell Proceeds],Txn[Key],$A12))</f>
        <v/>
      </c>
      <c r="H12" s="282" t="str">
        <f>IF($A12="","",IFERROR(INDEX(Prices[Current Price],MATCH($A12,Prices[Key],0)),0))</f>
        <v/>
      </c>
      <c r="I12" s="283" t="str">
        <f>IF($A12="","",IFERROR(INDEX(Prices[FX to SGD],MATCH($A12,Prices[Key],0)),1))</f>
        <v/>
      </c>
      <c r="J12" s="281" t="str">
        <f t="shared" si="3"/>
        <v/>
      </c>
      <c r="K12" s="281" t="str">
        <f t="shared" si="4"/>
        <v/>
      </c>
      <c r="L12" s="281" t="str">
        <f t="shared" si="5"/>
        <v/>
      </c>
      <c r="M12" s="284" t="str">
        <f t="shared" si="6"/>
        <v/>
      </c>
      <c r="N12" s="238" t="str">
        <f>IF($A12="","",IF(ABS(E12)&gt;0.000001,COUNT($N$1:N11)+1,""))</f>
        <v/>
      </c>
      <c r="O12" s="285" t="str">
        <f>IF($A12="","",SUMIFS(Transactions!$R:$R,Transactions!$L:$L,$A12))</f>
        <v/>
      </c>
      <c r="P12" s="285" t="str">
        <f t="shared" si="7"/>
        <v/>
      </c>
      <c r="Q12" s="286" t="str">
        <f t="shared" si="8"/>
        <v/>
      </c>
    </row>
    <row r="13" spans="1:17" ht="15" customHeight="1" x14ac:dyDescent="0.2">
      <c r="A13" s="238" t="str">
        <f>IFERROR(INDEX(Txn[Key],MATCH(0,INDEX(COUNTIF($A$1:A12,Txn[Key])+(Txn[Key]=""),0),0)),"")</f>
        <v/>
      </c>
      <c r="B13" s="238" t="str">
        <f t="shared" si="0"/>
        <v/>
      </c>
      <c r="C13" s="238" t="str">
        <f t="shared" si="1"/>
        <v/>
      </c>
      <c r="D13" s="238" t="str">
        <f t="shared" si="2"/>
        <v/>
      </c>
      <c r="E13" s="259" t="str">
        <f>IF($A13="","",SUMIFS(Txn[Signed Units],Txn[Key],$A13))</f>
        <v/>
      </c>
      <c r="F13" s="281" t="str">
        <f>IF($A13="","",SUMIFS(Txn[Buy Cost],Txn[Key],$A13))</f>
        <v/>
      </c>
      <c r="G13" s="281" t="str">
        <f>IF($A13="","",SUMIFS(Txn[Sell Proceeds],Txn[Key],$A13))</f>
        <v/>
      </c>
      <c r="H13" s="282" t="str">
        <f>IF($A13="","",IFERROR(INDEX(Prices[Current Price],MATCH($A13,Prices[Key],0)),0))</f>
        <v/>
      </c>
      <c r="I13" s="283" t="str">
        <f>IF($A13="","",IFERROR(INDEX(Prices[FX to SGD],MATCH($A13,Prices[Key],0)),1))</f>
        <v/>
      </c>
      <c r="J13" s="281" t="str">
        <f t="shared" si="3"/>
        <v/>
      </c>
      <c r="K13" s="281" t="str">
        <f t="shared" si="4"/>
        <v/>
      </c>
      <c r="L13" s="281" t="str">
        <f t="shared" si="5"/>
        <v/>
      </c>
      <c r="M13" s="284" t="str">
        <f t="shared" si="6"/>
        <v/>
      </c>
      <c r="N13" s="238" t="str">
        <f>IF($A13="","",IF(ABS(E13)&gt;0.000001,COUNT($N$1:N12)+1,""))</f>
        <v/>
      </c>
      <c r="O13" s="285" t="str">
        <f>IF($A13="","",SUMIFS(Transactions!$R:$R,Transactions!$L:$L,$A13))</f>
        <v/>
      </c>
      <c r="P13" s="285" t="str">
        <f t="shared" si="7"/>
        <v/>
      </c>
      <c r="Q13" s="286" t="str">
        <f t="shared" si="8"/>
        <v/>
      </c>
    </row>
    <row r="14" spans="1:17" ht="15" customHeight="1" x14ac:dyDescent="0.2">
      <c r="A14" s="238" t="str">
        <f>IFERROR(INDEX(Txn[Key],MATCH(0,INDEX(COUNTIF($A$1:A13,Txn[Key])+(Txn[Key]=""),0),0)),"")</f>
        <v/>
      </c>
      <c r="B14" s="238" t="str">
        <f t="shared" si="0"/>
        <v/>
      </c>
      <c r="C14" s="238" t="str">
        <f t="shared" si="1"/>
        <v/>
      </c>
      <c r="D14" s="238" t="str">
        <f t="shared" si="2"/>
        <v/>
      </c>
      <c r="E14" s="259" t="str">
        <f>IF($A14="","",SUMIFS(Txn[Signed Units],Txn[Key],$A14))</f>
        <v/>
      </c>
      <c r="F14" s="281" t="str">
        <f>IF($A14="","",SUMIFS(Txn[Buy Cost],Txn[Key],$A14))</f>
        <v/>
      </c>
      <c r="G14" s="281" t="str">
        <f>IF($A14="","",SUMIFS(Txn[Sell Proceeds],Txn[Key],$A14))</f>
        <v/>
      </c>
      <c r="H14" s="282" t="str">
        <f>IF($A14="","",IFERROR(INDEX(Prices[Current Price],MATCH($A14,Prices[Key],0)),0))</f>
        <v/>
      </c>
      <c r="I14" s="283" t="str">
        <f>IF($A14="","",IFERROR(INDEX(Prices[FX to SGD],MATCH($A14,Prices[Key],0)),1))</f>
        <v/>
      </c>
      <c r="J14" s="281" t="str">
        <f t="shared" si="3"/>
        <v/>
      </c>
      <c r="K14" s="281" t="str">
        <f t="shared" si="4"/>
        <v/>
      </c>
      <c r="L14" s="281" t="str">
        <f t="shared" si="5"/>
        <v/>
      </c>
      <c r="M14" s="284" t="str">
        <f t="shared" si="6"/>
        <v/>
      </c>
      <c r="N14" s="238" t="str">
        <f>IF($A14="","",IF(ABS(E14)&gt;0.000001,COUNT($N$1:N13)+1,""))</f>
        <v/>
      </c>
      <c r="O14" s="285" t="str">
        <f>IF($A14="","",SUMIFS(Transactions!$R:$R,Transactions!$L:$L,$A14))</f>
        <v/>
      </c>
      <c r="P14" s="285" t="str">
        <f t="shared" si="7"/>
        <v/>
      </c>
      <c r="Q14" s="286" t="str">
        <f t="shared" si="8"/>
        <v/>
      </c>
    </row>
    <row r="15" spans="1:17" ht="15" customHeight="1" x14ac:dyDescent="0.2">
      <c r="A15" s="238" t="str">
        <f>IFERROR(INDEX(Txn[Key],MATCH(0,INDEX(COUNTIF($A$1:A14,Txn[Key])+(Txn[Key]=""),0),0)),"")</f>
        <v/>
      </c>
      <c r="B15" s="238" t="str">
        <f t="shared" si="0"/>
        <v/>
      </c>
      <c r="C15" s="238" t="str">
        <f t="shared" si="1"/>
        <v/>
      </c>
      <c r="D15" s="238" t="str">
        <f t="shared" si="2"/>
        <v/>
      </c>
      <c r="E15" s="259" t="str">
        <f>IF($A15="","",SUMIFS(Txn[Signed Units],Txn[Key],$A15))</f>
        <v/>
      </c>
      <c r="F15" s="281" t="str">
        <f>IF($A15="","",SUMIFS(Txn[Buy Cost],Txn[Key],$A15))</f>
        <v/>
      </c>
      <c r="G15" s="281" t="str">
        <f>IF($A15="","",SUMIFS(Txn[Sell Proceeds],Txn[Key],$A15))</f>
        <v/>
      </c>
      <c r="H15" s="282" t="str">
        <f>IF($A15="","",IFERROR(INDEX(Prices[Current Price],MATCH($A15,Prices[Key],0)),0))</f>
        <v/>
      </c>
      <c r="I15" s="283" t="str">
        <f>IF($A15="","",IFERROR(INDEX(Prices[FX to SGD],MATCH($A15,Prices[Key],0)),1))</f>
        <v/>
      </c>
      <c r="J15" s="281" t="str">
        <f t="shared" si="3"/>
        <v/>
      </c>
      <c r="K15" s="281" t="str">
        <f t="shared" si="4"/>
        <v/>
      </c>
      <c r="L15" s="281" t="str">
        <f t="shared" si="5"/>
        <v/>
      </c>
      <c r="M15" s="284" t="str">
        <f t="shared" si="6"/>
        <v/>
      </c>
      <c r="N15" s="238" t="str">
        <f>IF($A15="","",IF(ABS(E15)&gt;0.000001,COUNT($N$1:N14)+1,""))</f>
        <v/>
      </c>
      <c r="O15" s="285" t="str">
        <f>IF($A15="","",SUMIFS(Transactions!$R:$R,Transactions!$L:$L,$A15))</f>
        <v/>
      </c>
      <c r="P15" s="285" t="str">
        <f t="shared" si="7"/>
        <v/>
      </c>
      <c r="Q15" s="286" t="str">
        <f t="shared" si="8"/>
        <v/>
      </c>
    </row>
    <row r="16" spans="1:17" ht="15" customHeight="1" x14ac:dyDescent="0.2">
      <c r="A16" s="238" t="str">
        <f>IFERROR(INDEX(Txn[Key],MATCH(0,INDEX(COUNTIF($A$1:A15,Txn[Key])+(Txn[Key]=""),0),0)),"")</f>
        <v/>
      </c>
      <c r="B16" s="238" t="str">
        <f t="shared" si="0"/>
        <v/>
      </c>
      <c r="C16" s="238" t="str">
        <f t="shared" si="1"/>
        <v/>
      </c>
      <c r="D16" s="238" t="str">
        <f t="shared" si="2"/>
        <v/>
      </c>
      <c r="E16" s="259" t="str">
        <f>IF($A16="","",SUMIFS(Txn[Signed Units],Txn[Key],$A16))</f>
        <v/>
      </c>
      <c r="F16" s="281" t="str">
        <f>IF($A16="","",SUMIFS(Txn[Buy Cost],Txn[Key],$A16))</f>
        <v/>
      </c>
      <c r="G16" s="281" t="str">
        <f>IF($A16="","",SUMIFS(Txn[Sell Proceeds],Txn[Key],$A16))</f>
        <v/>
      </c>
      <c r="H16" s="282" t="str">
        <f>IF($A16="","",IFERROR(INDEX(Prices[Current Price],MATCH($A16,Prices[Key],0)),0))</f>
        <v/>
      </c>
      <c r="I16" s="283" t="str">
        <f>IF($A16="","",IFERROR(INDEX(Prices[FX to SGD],MATCH($A16,Prices[Key],0)),1))</f>
        <v/>
      </c>
      <c r="J16" s="281" t="str">
        <f t="shared" si="3"/>
        <v/>
      </c>
      <c r="K16" s="281" t="str">
        <f t="shared" si="4"/>
        <v/>
      </c>
      <c r="L16" s="281" t="str">
        <f t="shared" si="5"/>
        <v/>
      </c>
      <c r="M16" s="284" t="str">
        <f t="shared" si="6"/>
        <v/>
      </c>
      <c r="N16" s="238" t="str">
        <f>IF($A16="","",IF(ABS(E16)&gt;0.000001,COUNT($N$1:N15)+1,""))</f>
        <v/>
      </c>
      <c r="O16" s="285" t="str">
        <f>IF($A16="","",SUMIFS(Transactions!$R:$R,Transactions!$L:$L,$A16))</f>
        <v/>
      </c>
      <c r="P16" s="285" t="str">
        <f t="shared" si="7"/>
        <v/>
      </c>
      <c r="Q16" s="286" t="str">
        <f t="shared" si="8"/>
        <v/>
      </c>
    </row>
    <row r="17" spans="1:17" ht="15" customHeight="1" x14ac:dyDescent="0.2">
      <c r="A17" s="238" t="str">
        <f>IFERROR(INDEX(Txn[Key],MATCH(0,INDEX(COUNTIF($A$1:A16,Txn[Key])+(Txn[Key]=""),0),0)),"")</f>
        <v/>
      </c>
      <c r="B17" s="238" t="str">
        <f t="shared" si="0"/>
        <v/>
      </c>
      <c r="C17" s="238" t="str">
        <f t="shared" si="1"/>
        <v/>
      </c>
      <c r="D17" s="238" t="str">
        <f t="shared" si="2"/>
        <v/>
      </c>
      <c r="E17" s="259" t="str">
        <f>IF($A17="","",SUMIFS(Txn[Signed Units],Txn[Key],$A17))</f>
        <v/>
      </c>
      <c r="F17" s="281" t="str">
        <f>IF($A17="","",SUMIFS(Txn[Buy Cost],Txn[Key],$A17))</f>
        <v/>
      </c>
      <c r="G17" s="281" t="str">
        <f>IF($A17="","",SUMIFS(Txn[Sell Proceeds],Txn[Key],$A17))</f>
        <v/>
      </c>
      <c r="H17" s="282" t="str">
        <f>IF($A17="","",IFERROR(INDEX(Prices[Current Price],MATCH($A17,Prices[Key],0)),0))</f>
        <v/>
      </c>
      <c r="I17" s="283" t="str">
        <f>IF($A17="","",IFERROR(INDEX(Prices[FX to SGD],MATCH($A17,Prices[Key],0)),1))</f>
        <v/>
      </c>
      <c r="J17" s="281" t="str">
        <f t="shared" si="3"/>
        <v/>
      </c>
      <c r="K17" s="281" t="str">
        <f t="shared" si="4"/>
        <v/>
      </c>
      <c r="L17" s="281" t="str">
        <f t="shared" si="5"/>
        <v/>
      </c>
      <c r="M17" s="284" t="str">
        <f t="shared" si="6"/>
        <v/>
      </c>
      <c r="N17" s="238" t="str">
        <f>IF($A17="","",IF(ABS(E17)&gt;0.000001,COUNT($N$1:N16)+1,""))</f>
        <v/>
      </c>
      <c r="O17" s="285" t="str">
        <f>IF($A17="","",SUMIFS(Transactions!$R:$R,Transactions!$L:$L,$A17))</f>
        <v/>
      </c>
      <c r="P17" s="285" t="str">
        <f t="shared" si="7"/>
        <v/>
      </c>
      <c r="Q17" s="286" t="str">
        <f t="shared" si="8"/>
        <v/>
      </c>
    </row>
    <row r="18" spans="1:17" ht="15" customHeight="1" x14ac:dyDescent="0.2">
      <c r="A18" s="238" t="str">
        <f>IFERROR(INDEX(Txn[Key],MATCH(0,INDEX(COUNTIF($A$1:A17,Txn[Key])+(Txn[Key]=""),0),0)),"")</f>
        <v/>
      </c>
      <c r="B18" s="238" t="str">
        <f t="shared" si="0"/>
        <v/>
      </c>
      <c r="C18" s="238" t="str">
        <f t="shared" si="1"/>
        <v/>
      </c>
      <c r="D18" s="238" t="str">
        <f t="shared" si="2"/>
        <v/>
      </c>
      <c r="E18" s="259" t="str">
        <f>IF($A18="","",SUMIFS(Txn[Signed Units],Txn[Key],$A18))</f>
        <v/>
      </c>
      <c r="F18" s="281" t="str">
        <f>IF($A18="","",SUMIFS(Txn[Buy Cost],Txn[Key],$A18))</f>
        <v/>
      </c>
      <c r="G18" s="281" t="str">
        <f>IF($A18="","",SUMIFS(Txn[Sell Proceeds],Txn[Key],$A18))</f>
        <v/>
      </c>
      <c r="H18" s="282" t="str">
        <f>IF($A18="","",IFERROR(INDEX(Prices[Current Price],MATCH($A18,Prices[Key],0)),0))</f>
        <v/>
      </c>
      <c r="I18" s="283" t="str">
        <f>IF($A18="","",IFERROR(INDEX(Prices[FX to SGD],MATCH($A18,Prices[Key],0)),1))</f>
        <v/>
      </c>
      <c r="J18" s="281" t="str">
        <f t="shared" si="3"/>
        <v/>
      </c>
      <c r="K18" s="281" t="str">
        <f t="shared" si="4"/>
        <v/>
      </c>
      <c r="L18" s="281" t="str">
        <f t="shared" si="5"/>
        <v/>
      </c>
      <c r="M18" s="284" t="str">
        <f t="shared" si="6"/>
        <v/>
      </c>
      <c r="N18" s="238" t="str">
        <f>IF($A18="","",IF(ABS(E18)&gt;0.000001,COUNT($N$1:N17)+1,""))</f>
        <v/>
      </c>
      <c r="O18" s="285" t="str">
        <f>IF($A18="","",SUMIFS(Transactions!$R:$R,Transactions!$L:$L,$A18))</f>
        <v/>
      </c>
      <c r="P18" s="285" t="str">
        <f t="shared" si="7"/>
        <v/>
      </c>
      <c r="Q18" s="286" t="str">
        <f t="shared" si="8"/>
        <v/>
      </c>
    </row>
    <row r="19" spans="1:17" ht="15" customHeight="1" x14ac:dyDescent="0.2">
      <c r="A19" s="238" t="str">
        <f>IFERROR(INDEX(Txn[Key],MATCH(0,INDEX(COUNTIF($A$1:A18,Txn[Key])+(Txn[Key]=""),0),0)),"")</f>
        <v/>
      </c>
      <c r="B19" s="238" t="str">
        <f t="shared" si="0"/>
        <v/>
      </c>
      <c r="C19" s="238" t="str">
        <f t="shared" si="1"/>
        <v/>
      </c>
      <c r="D19" s="238" t="str">
        <f t="shared" si="2"/>
        <v/>
      </c>
      <c r="E19" s="259" t="str">
        <f>IF($A19="","",SUMIFS(Txn[Signed Units],Txn[Key],$A19))</f>
        <v/>
      </c>
      <c r="F19" s="281" t="str">
        <f>IF($A19="","",SUMIFS(Txn[Buy Cost],Txn[Key],$A19))</f>
        <v/>
      </c>
      <c r="G19" s="281" t="str">
        <f>IF($A19="","",SUMIFS(Txn[Sell Proceeds],Txn[Key],$A19))</f>
        <v/>
      </c>
      <c r="H19" s="282" t="str">
        <f>IF($A19="","",IFERROR(INDEX(Prices[Current Price],MATCH($A19,Prices[Key],0)),0))</f>
        <v/>
      </c>
      <c r="I19" s="283" t="str">
        <f>IF($A19="","",IFERROR(INDEX(Prices[FX to SGD],MATCH($A19,Prices[Key],0)),1))</f>
        <v/>
      </c>
      <c r="J19" s="281" t="str">
        <f t="shared" si="3"/>
        <v/>
      </c>
      <c r="K19" s="281" t="str">
        <f t="shared" si="4"/>
        <v/>
      </c>
      <c r="L19" s="281" t="str">
        <f t="shared" si="5"/>
        <v/>
      </c>
      <c r="M19" s="284" t="str">
        <f t="shared" si="6"/>
        <v/>
      </c>
      <c r="N19" s="238" t="str">
        <f>IF($A19="","",IF(ABS(E19)&gt;0.000001,COUNT($N$1:N18)+1,""))</f>
        <v/>
      </c>
      <c r="O19" s="285" t="str">
        <f>IF($A19="","",SUMIFS(Transactions!$R:$R,Transactions!$L:$L,$A19))</f>
        <v/>
      </c>
      <c r="P19" s="285" t="str">
        <f t="shared" si="7"/>
        <v/>
      </c>
      <c r="Q19" s="286" t="str">
        <f t="shared" si="8"/>
        <v/>
      </c>
    </row>
    <row r="20" spans="1:17" ht="15" customHeight="1" x14ac:dyDescent="0.2">
      <c r="A20" s="238" t="str">
        <f>IFERROR(INDEX(Txn[Key],MATCH(0,INDEX(COUNTIF($A$1:A19,Txn[Key])+(Txn[Key]=""),0),0)),"")</f>
        <v/>
      </c>
      <c r="B20" s="238" t="str">
        <f t="shared" si="0"/>
        <v/>
      </c>
      <c r="C20" s="238" t="str">
        <f t="shared" si="1"/>
        <v/>
      </c>
      <c r="D20" s="238" t="str">
        <f t="shared" si="2"/>
        <v/>
      </c>
      <c r="E20" s="259" t="str">
        <f>IF($A20="","",SUMIFS(Txn[Signed Units],Txn[Key],$A20))</f>
        <v/>
      </c>
      <c r="F20" s="281" t="str">
        <f>IF($A20="","",SUMIFS(Txn[Buy Cost],Txn[Key],$A20))</f>
        <v/>
      </c>
      <c r="G20" s="281" t="str">
        <f>IF($A20="","",SUMIFS(Txn[Sell Proceeds],Txn[Key],$A20))</f>
        <v/>
      </c>
      <c r="H20" s="282" t="str">
        <f>IF($A20="","",IFERROR(INDEX(Prices[Current Price],MATCH($A20,Prices[Key],0)),0))</f>
        <v/>
      </c>
      <c r="I20" s="283" t="str">
        <f>IF($A20="","",IFERROR(INDEX(Prices[FX to SGD],MATCH($A20,Prices[Key],0)),1))</f>
        <v/>
      </c>
      <c r="J20" s="281" t="str">
        <f t="shared" si="3"/>
        <v/>
      </c>
      <c r="K20" s="281" t="str">
        <f t="shared" si="4"/>
        <v/>
      </c>
      <c r="L20" s="281" t="str">
        <f t="shared" si="5"/>
        <v/>
      </c>
      <c r="M20" s="284" t="str">
        <f t="shared" si="6"/>
        <v/>
      </c>
      <c r="N20" s="238" t="str">
        <f>IF($A20="","",IF(ABS(E20)&gt;0.000001,COUNT($N$1:N19)+1,""))</f>
        <v/>
      </c>
      <c r="O20" s="285" t="str">
        <f>IF($A20="","",SUMIFS(Transactions!$R:$R,Transactions!$L:$L,$A20))</f>
        <v/>
      </c>
      <c r="P20" s="285" t="str">
        <f t="shared" si="7"/>
        <v/>
      </c>
      <c r="Q20" s="286" t="str">
        <f t="shared" si="8"/>
        <v/>
      </c>
    </row>
    <row r="21" spans="1:17" ht="15" customHeight="1" x14ac:dyDescent="0.2">
      <c r="A21" s="238" t="str">
        <f>IFERROR(INDEX(Txn[Key],MATCH(0,INDEX(COUNTIF($A$1:A20,Txn[Key])+(Txn[Key]=""),0),0)),"")</f>
        <v/>
      </c>
      <c r="B21" s="238" t="str">
        <f t="shared" si="0"/>
        <v/>
      </c>
      <c r="C21" s="238" t="str">
        <f t="shared" si="1"/>
        <v/>
      </c>
      <c r="D21" s="238" t="str">
        <f t="shared" si="2"/>
        <v/>
      </c>
      <c r="E21" s="259" t="str">
        <f>IF($A21="","",SUMIFS(Txn[Signed Units],Txn[Key],$A21))</f>
        <v/>
      </c>
      <c r="F21" s="281" t="str">
        <f>IF($A21="","",SUMIFS(Txn[Buy Cost],Txn[Key],$A21))</f>
        <v/>
      </c>
      <c r="G21" s="281" t="str">
        <f>IF($A21="","",SUMIFS(Txn[Sell Proceeds],Txn[Key],$A21))</f>
        <v/>
      </c>
      <c r="H21" s="282" t="str">
        <f>IF($A21="","",IFERROR(INDEX(Prices[Current Price],MATCH($A21,Prices[Key],0)),0))</f>
        <v/>
      </c>
      <c r="I21" s="283" t="str">
        <f>IF($A21="","",IFERROR(INDEX(Prices[FX to SGD],MATCH($A21,Prices[Key],0)),1))</f>
        <v/>
      </c>
      <c r="J21" s="281" t="str">
        <f t="shared" si="3"/>
        <v/>
      </c>
      <c r="K21" s="281" t="str">
        <f t="shared" si="4"/>
        <v/>
      </c>
      <c r="L21" s="281" t="str">
        <f t="shared" si="5"/>
        <v/>
      </c>
      <c r="M21" s="284" t="str">
        <f t="shared" si="6"/>
        <v/>
      </c>
      <c r="N21" s="238" t="str">
        <f>IF($A21="","",IF(ABS(E21)&gt;0.000001,COUNT($N$1:N20)+1,""))</f>
        <v/>
      </c>
      <c r="O21" s="285" t="str">
        <f>IF($A21="","",SUMIFS(Transactions!$R:$R,Transactions!$L:$L,$A21))</f>
        <v/>
      </c>
      <c r="P21" s="285" t="str">
        <f t="shared" si="7"/>
        <v/>
      </c>
      <c r="Q21" s="286" t="str">
        <f t="shared" si="8"/>
        <v/>
      </c>
    </row>
    <row r="22" spans="1:17" ht="15" customHeight="1" x14ac:dyDescent="0.2">
      <c r="A22" s="238" t="str">
        <f>IFERROR(INDEX(Txn[Key],MATCH(0,INDEX(COUNTIF($A$1:A21,Txn[Key])+(Txn[Key]=""),0),0)),"")</f>
        <v/>
      </c>
      <c r="B22" s="238" t="str">
        <f t="shared" si="0"/>
        <v/>
      </c>
      <c r="C22" s="238" t="str">
        <f t="shared" si="1"/>
        <v/>
      </c>
      <c r="D22" s="238" t="str">
        <f t="shared" si="2"/>
        <v/>
      </c>
      <c r="E22" s="259" t="str">
        <f>IF($A22="","",SUMIFS(Txn[Signed Units],Txn[Key],$A22))</f>
        <v/>
      </c>
      <c r="F22" s="281" t="str">
        <f>IF($A22="","",SUMIFS(Txn[Buy Cost],Txn[Key],$A22))</f>
        <v/>
      </c>
      <c r="G22" s="281" t="str">
        <f>IF($A22="","",SUMIFS(Txn[Sell Proceeds],Txn[Key],$A22))</f>
        <v/>
      </c>
      <c r="H22" s="282" t="str">
        <f>IF($A22="","",IFERROR(INDEX(Prices[Current Price],MATCH($A22,Prices[Key],0)),0))</f>
        <v/>
      </c>
      <c r="I22" s="283" t="str">
        <f>IF($A22="","",IFERROR(INDEX(Prices[FX to SGD],MATCH($A22,Prices[Key],0)),1))</f>
        <v/>
      </c>
      <c r="J22" s="281" t="str">
        <f t="shared" si="3"/>
        <v/>
      </c>
      <c r="K22" s="281" t="str">
        <f t="shared" si="4"/>
        <v/>
      </c>
      <c r="L22" s="281" t="str">
        <f t="shared" si="5"/>
        <v/>
      </c>
      <c r="M22" s="284" t="str">
        <f t="shared" si="6"/>
        <v/>
      </c>
      <c r="N22" s="238" t="str">
        <f>IF($A22="","",IF(ABS(E22)&gt;0.000001,COUNT($N$1:N21)+1,""))</f>
        <v/>
      </c>
      <c r="O22" s="285" t="str">
        <f>IF($A22="","",SUMIFS(Transactions!$R:$R,Transactions!$L:$L,$A22))</f>
        <v/>
      </c>
      <c r="P22" s="285" t="str">
        <f t="shared" si="7"/>
        <v/>
      </c>
      <c r="Q22" s="286" t="str">
        <f t="shared" si="8"/>
        <v/>
      </c>
    </row>
    <row r="23" spans="1:17" ht="15" customHeight="1" x14ac:dyDescent="0.2">
      <c r="A23" s="238" t="str">
        <f>IFERROR(INDEX(Txn[Key],MATCH(0,INDEX(COUNTIF($A$1:A22,Txn[Key])+(Txn[Key]=""),0),0)),"")</f>
        <v/>
      </c>
      <c r="B23" s="238" t="str">
        <f t="shared" si="0"/>
        <v/>
      </c>
      <c r="C23" s="238" t="str">
        <f t="shared" si="1"/>
        <v/>
      </c>
      <c r="D23" s="238" t="str">
        <f t="shared" si="2"/>
        <v/>
      </c>
      <c r="E23" s="259" t="str">
        <f>IF($A23="","",SUMIFS(Txn[Signed Units],Txn[Key],$A23))</f>
        <v/>
      </c>
      <c r="F23" s="281" t="str">
        <f>IF($A23="","",SUMIFS(Txn[Buy Cost],Txn[Key],$A23))</f>
        <v/>
      </c>
      <c r="G23" s="281" t="str">
        <f>IF($A23="","",SUMIFS(Txn[Sell Proceeds],Txn[Key],$A23))</f>
        <v/>
      </c>
      <c r="H23" s="282" t="str">
        <f>IF($A23="","",IFERROR(INDEX(Prices[Current Price],MATCH($A23,Prices[Key],0)),0))</f>
        <v/>
      </c>
      <c r="I23" s="283" t="str">
        <f>IF($A23="","",IFERROR(INDEX(Prices[FX to SGD],MATCH($A23,Prices[Key],0)),1))</f>
        <v/>
      </c>
      <c r="J23" s="281" t="str">
        <f t="shared" si="3"/>
        <v/>
      </c>
      <c r="K23" s="281" t="str">
        <f t="shared" si="4"/>
        <v/>
      </c>
      <c r="L23" s="281" t="str">
        <f t="shared" si="5"/>
        <v/>
      </c>
      <c r="M23" s="284" t="str">
        <f t="shared" si="6"/>
        <v/>
      </c>
      <c r="N23" s="238" t="str">
        <f>IF($A23="","",IF(ABS(E23)&gt;0.000001,COUNT($N$1:N22)+1,""))</f>
        <v/>
      </c>
      <c r="O23" s="285" t="str">
        <f>IF($A23="","",SUMIFS(Transactions!$R:$R,Transactions!$L:$L,$A23))</f>
        <v/>
      </c>
      <c r="P23" s="285" t="str">
        <f t="shared" si="7"/>
        <v/>
      </c>
      <c r="Q23" s="286" t="str">
        <f t="shared" si="8"/>
        <v/>
      </c>
    </row>
    <row r="24" spans="1:17" ht="15" customHeight="1" x14ac:dyDescent="0.2">
      <c r="A24" s="238" t="str">
        <f>IFERROR(INDEX(Txn[Key],MATCH(0,INDEX(COUNTIF($A$1:A23,Txn[Key])+(Txn[Key]=""),0),0)),"")</f>
        <v/>
      </c>
      <c r="B24" s="238" t="str">
        <f t="shared" si="0"/>
        <v/>
      </c>
      <c r="C24" s="238" t="str">
        <f t="shared" si="1"/>
        <v/>
      </c>
      <c r="D24" s="238" t="str">
        <f t="shared" si="2"/>
        <v/>
      </c>
      <c r="E24" s="259" t="str">
        <f>IF($A24="","",SUMIFS(Txn[Signed Units],Txn[Key],$A24))</f>
        <v/>
      </c>
      <c r="F24" s="281" t="str">
        <f>IF($A24="","",SUMIFS(Txn[Buy Cost],Txn[Key],$A24))</f>
        <v/>
      </c>
      <c r="G24" s="281" t="str">
        <f>IF($A24="","",SUMIFS(Txn[Sell Proceeds],Txn[Key],$A24))</f>
        <v/>
      </c>
      <c r="H24" s="282" t="str">
        <f>IF($A24="","",IFERROR(INDEX(Prices[Current Price],MATCH($A24,Prices[Key],0)),0))</f>
        <v/>
      </c>
      <c r="I24" s="283" t="str">
        <f>IF($A24="","",IFERROR(INDEX(Prices[FX to SGD],MATCH($A24,Prices[Key],0)),1))</f>
        <v/>
      </c>
      <c r="J24" s="281" t="str">
        <f t="shared" si="3"/>
        <v/>
      </c>
      <c r="K24" s="281" t="str">
        <f t="shared" si="4"/>
        <v/>
      </c>
      <c r="L24" s="281" t="str">
        <f t="shared" si="5"/>
        <v/>
      </c>
      <c r="M24" s="284" t="str">
        <f t="shared" si="6"/>
        <v/>
      </c>
      <c r="N24" s="238" t="str">
        <f>IF($A24="","",IF(ABS(E24)&gt;0.000001,COUNT($N$1:N23)+1,""))</f>
        <v/>
      </c>
      <c r="O24" s="285" t="str">
        <f>IF($A24="","",SUMIFS(Transactions!$R:$R,Transactions!$L:$L,$A24))</f>
        <v/>
      </c>
      <c r="P24" s="285" t="str">
        <f t="shared" si="7"/>
        <v/>
      </c>
      <c r="Q24" s="286" t="str">
        <f t="shared" si="8"/>
        <v/>
      </c>
    </row>
    <row r="25" spans="1:17" ht="15" customHeight="1" x14ac:dyDescent="0.2">
      <c r="A25" s="238" t="str">
        <f>IFERROR(INDEX(Txn[Key],MATCH(0,INDEX(COUNTIF($A$1:A24,Txn[Key])+(Txn[Key]=""),0),0)),"")</f>
        <v/>
      </c>
      <c r="B25" s="238" t="str">
        <f t="shared" si="0"/>
        <v/>
      </c>
      <c r="C25" s="238" t="str">
        <f t="shared" si="1"/>
        <v/>
      </c>
      <c r="D25" s="238" t="str">
        <f t="shared" si="2"/>
        <v/>
      </c>
      <c r="E25" s="259" t="str">
        <f>IF($A25="","",SUMIFS(Txn[Signed Units],Txn[Key],$A25))</f>
        <v/>
      </c>
      <c r="F25" s="281" t="str">
        <f>IF($A25="","",SUMIFS(Txn[Buy Cost],Txn[Key],$A25))</f>
        <v/>
      </c>
      <c r="G25" s="281" t="str">
        <f>IF($A25="","",SUMIFS(Txn[Sell Proceeds],Txn[Key],$A25))</f>
        <v/>
      </c>
      <c r="H25" s="282" t="str">
        <f>IF($A25="","",IFERROR(INDEX(Prices[Current Price],MATCH($A25,Prices[Key],0)),0))</f>
        <v/>
      </c>
      <c r="I25" s="283" t="str">
        <f>IF($A25="","",IFERROR(INDEX(Prices[FX to SGD],MATCH($A25,Prices[Key],0)),1))</f>
        <v/>
      </c>
      <c r="J25" s="281" t="str">
        <f t="shared" si="3"/>
        <v/>
      </c>
      <c r="K25" s="281" t="str">
        <f t="shared" si="4"/>
        <v/>
      </c>
      <c r="L25" s="281" t="str">
        <f t="shared" si="5"/>
        <v/>
      </c>
      <c r="M25" s="284" t="str">
        <f t="shared" si="6"/>
        <v/>
      </c>
      <c r="N25" s="238" t="str">
        <f>IF($A25="","",IF(ABS(E25)&gt;0.000001,COUNT($N$1:N24)+1,""))</f>
        <v/>
      </c>
      <c r="O25" s="285" t="str">
        <f>IF($A25="","",SUMIFS(Transactions!$R:$R,Transactions!$L:$L,$A25))</f>
        <v/>
      </c>
      <c r="P25" s="285" t="str">
        <f t="shared" si="7"/>
        <v/>
      </c>
      <c r="Q25" s="286" t="str">
        <f t="shared" si="8"/>
        <v/>
      </c>
    </row>
    <row r="26" spans="1:17" ht="15" customHeight="1" x14ac:dyDescent="0.2">
      <c r="A26" s="238" t="str">
        <f>IFERROR(INDEX(Txn[Key],MATCH(0,INDEX(COUNTIF($A$1:A25,Txn[Key])+(Txn[Key]=""),0),0)),"")</f>
        <v/>
      </c>
      <c r="B26" s="238" t="str">
        <f t="shared" si="0"/>
        <v/>
      </c>
      <c r="C26" s="238" t="str">
        <f t="shared" si="1"/>
        <v/>
      </c>
      <c r="D26" s="238" t="str">
        <f t="shared" si="2"/>
        <v/>
      </c>
      <c r="E26" s="259" t="str">
        <f>IF($A26="","",SUMIFS(Txn[Signed Units],Txn[Key],$A26))</f>
        <v/>
      </c>
      <c r="F26" s="281" t="str">
        <f>IF($A26="","",SUMIFS(Txn[Buy Cost],Txn[Key],$A26))</f>
        <v/>
      </c>
      <c r="G26" s="281" t="str">
        <f>IF($A26="","",SUMIFS(Txn[Sell Proceeds],Txn[Key],$A26))</f>
        <v/>
      </c>
      <c r="H26" s="282" t="str">
        <f>IF($A26="","",IFERROR(INDEX(Prices[Current Price],MATCH($A26,Prices[Key],0)),0))</f>
        <v/>
      </c>
      <c r="I26" s="283" t="str">
        <f>IF($A26="","",IFERROR(INDEX(Prices[FX to SGD],MATCH($A26,Prices[Key],0)),1))</f>
        <v/>
      </c>
      <c r="J26" s="281" t="str">
        <f t="shared" si="3"/>
        <v/>
      </c>
      <c r="K26" s="281" t="str">
        <f t="shared" si="4"/>
        <v/>
      </c>
      <c r="L26" s="281" t="str">
        <f t="shared" si="5"/>
        <v/>
      </c>
      <c r="M26" s="284" t="str">
        <f t="shared" si="6"/>
        <v/>
      </c>
      <c r="N26" s="238" t="str">
        <f>IF($A26="","",IF(ABS(E26)&gt;0.000001,COUNT($N$1:N25)+1,""))</f>
        <v/>
      </c>
      <c r="O26" s="285" t="str">
        <f>IF($A26="","",SUMIFS(Transactions!$R:$R,Transactions!$L:$L,$A26))</f>
        <v/>
      </c>
      <c r="P26" s="285" t="str">
        <f t="shared" si="7"/>
        <v/>
      </c>
      <c r="Q26" s="286" t="str">
        <f t="shared" si="8"/>
        <v/>
      </c>
    </row>
    <row r="27" spans="1:17" ht="15" customHeight="1" x14ac:dyDescent="0.2">
      <c r="A27" s="238" t="str">
        <f>IFERROR(INDEX(Txn[Key],MATCH(0,INDEX(COUNTIF($A$1:A26,Txn[Key])+(Txn[Key]=""),0),0)),"")</f>
        <v/>
      </c>
      <c r="B27" s="238" t="str">
        <f t="shared" si="0"/>
        <v/>
      </c>
      <c r="C27" s="238" t="str">
        <f t="shared" si="1"/>
        <v/>
      </c>
      <c r="D27" s="238" t="str">
        <f t="shared" si="2"/>
        <v/>
      </c>
      <c r="E27" s="259" t="str">
        <f>IF($A27="","",SUMIFS(Txn[Signed Units],Txn[Key],$A27))</f>
        <v/>
      </c>
      <c r="F27" s="281" t="str">
        <f>IF($A27="","",SUMIFS(Txn[Buy Cost],Txn[Key],$A27))</f>
        <v/>
      </c>
      <c r="G27" s="281" t="str">
        <f>IF($A27="","",SUMIFS(Txn[Sell Proceeds],Txn[Key],$A27))</f>
        <v/>
      </c>
      <c r="H27" s="282" t="str">
        <f>IF($A27="","",IFERROR(INDEX(Prices[Current Price],MATCH($A27,Prices[Key],0)),0))</f>
        <v/>
      </c>
      <c r="I27" s="283" t="str">
        <f>IF($A27="","",IFERROR(INDEX(Prices[FX to SGD],MATCH($A27,Prices[Key],0)),1))</f>
        <v/>
      </c>
      <c r="J27" s="281" t="str">
        <f t="shared" si="3"/>
        <v/>
      </c>
      <c r="K27" s="281" t="str">
        <f t="shared" si="4"/>
        <v/>
      </c>
      <c r="L27" s="281" t="str">
        <f t="shared" si="5"/>
        <v/>
      </c>
      <c r="M27" s="284" t="str">
        <f t="shared" si="6"/>
        <v/>
      </c>
      <c r="N27" s="238" t="str">
        <f>IF($A27="","",IF(ABS(E27)&gt;0.000001,COUNT($N$1:N26)+1,""))</f>
        <v/>
      </c>
      <c r="O27" s="285" t="str">
        <f>IF($A27="","",SUMIFS(Transactions!$R:$R,Transactions!$L:$L,$A27))</f>
        <v/>
      </c>
      <c r="P27" s="285" t="str">
        <f t="shared" si="7"/>
        <v/>
      </c>
      <c r="Q27" s="286" t="str">
        <f t="shared" si="8"/>
        <v/>
      </c>
    </row>
    <row r="28" spans="1:17" ht="15" customHeight="1" x14ac:dyDescent="0.2">
      <c r="A28" s="238" t="str">
        <f>IFERROR(INDEX(Txn[Key],MATCH(0,INDEX(COUNTIF($A$1:A27,Txn[Key])+(Txn[Key]=""),0),0)),"")</f>
        <v/>
      </c>
      <c r="B28" s="238" t="str">
        <f t="shared" si="0"/>
        <v/>
      </c>
      <c r="C28" s="238" t="str">
        <f t="shared" si="1"/>
        <v/>
      </c>
      <c r="D28" s="238" t="str">
        <f t="shared" si="2"/>
        <v/>
      </c>
      <c r="E28" s="259" t="str">
        <f>IF($A28="","",SUMIFS(Txn[Signed Units],Txn[Key],$A28))</f>
        <v/>
      </c>
      <c r="F28" s="281" t="str">
        <f>IF($A28="","",SUMIFS(Txn[Buy Cost],Txn[Key],$A28))</f>
        <v/>
      </c>
      <c r="G28" s="281" t="str">
        <f>IF($A28="","",SUMIFS(Txn[Sell Proceeds],Txn[Key],$A28))</f>
        <v/>
      </c>
      <c r="H28" s="282" t="str">
        <f>IF($A28="","",IFERROR(INDEX(Prices[Current Price],MATCH($A28,Prices[Key],0)),0))</f>
        <v/>
      </c>
      <c r="I28" s="283" t="str">
        <f>IF($A28="","",IFERROR(INDEX(Prices[FX to SGD],MATCH($A28,Prices[Key],0)),1))</f>
        <v/>
      </c>
      <c r="J28" s="281" t="str">
        <f t="shared" si="3"/>
        <v/>
      </c>
      <c r="K28" s="281" t="str">
        <f t="shared" si="4"/>
        <v/>
      </c>
      <c r="L28" s="281" t="str">
        <f t="shared" si="5"/>
        <v/>
      </c>
      <c r="M28" s="284" t="str">
        <f t="shared" si="6"/>
        <v/>
      </c>
      <c r="N28" s="238" t="str">
        <f>IF($A28="","",IF(ABS(E28)&gt;0.000001,COUNT($N$1:N27)+1,""))</f>
        <v/>
      </c>
      <c r="O28" s="285" t="str">
        <f>IF($A28="","",SUMIFS(Transactions!$R:$R,Transactions!$L:$L,$A28))</f>
        <v/>
      </c>
      <c r="P28" s="285" t="str">
        <f t="shared" si="7"/>
        <v/>
      </c>
      <c r="Q28" s="286" t="str">
        <f t="shared" si="8"/>
        <v/>
      </c>
    </row>
    <row r="29" spans="1:17" ht="15" customHeight="1" x14ac:dyDescent="0.2">
      <c r="A29" s="238" t="str">
        <f>IFERROR(INDEX(Txn[Key],MATCH(0,INDEX(COUNTIF($A$1:A28,Txn[Key])+(Txn[Key]=""),0),0)),"")</f>
        <v/>
      </c>
      <c r="B29" s="238" t="str">
        <f t="shared" si="0"/>
        <v/>
      </c>
      <c r="C29" s="238" t="str">
        <f t="shared" si="1"/>
        <v/>
      </c>
      <c r="D29" s="238" t="str">
        <f t="shared" si="2"/>
        <v/>
      </c>
      <c r="E29" s="259" t="str">
        <f>IF($A29="","",SUMIFS(Txn[Signed Units],Txn[Key],$A29))</f>
        <v/>
      </c>
      <c r="F29" s="281" t="str">
        <f>IF($A29="","",SUMIFS(Txn[Buy Cost],Txn[Key],$A29))</f>
        <v/>
      </c>
      <c r="G29" s="281" t="str">
        <f>IF($A29="","",SUMIFS(Txn[Sell Proceeds],Txn[Key],$A29))</f>
        <v/>
      </c>
      <c r="H29" s="282" t="str">
        <f>IF($A29="","",IFERROR(INDEX(Prices[Current Price],MATCH($A29,Prices[Key],0)),0))</f>
        <v/>
      </c>
      <c r="I29" s="283" t="str">
        <f>IF($A29="","",IFERROR(INDEX(Prices[FX to SGD],MATCH($A29,Prices[Key],0)),1))</f>
        <v/>
      </c>
      <c r="J29" s="281" t="str">
        <f t="shared" si="3"/>
        <v/>
      </c>
      <c r="K29" s="281" t="str">
        <f t="shared" si="4"/>
        <v/>
      </c>
      <c r="L29" s="281" t="str">
        <f t="shared" si="5"/>
        <v/>
      </c>
      <c r="M29" s="284" t="str">
        <f t="shared" si="6"/>
        <v/>
      </c>
      <c r="N29" s="238" t="str">
        <f>IF($A29="","",IF(ABS(E29)&gt;0.000001,COUNT($N$1:N28)+1,""))</f>
        <v/>
      </c>
      <c r="O29" s="285" t="str">
        <f>IF($A29="","",SUMIFS(Transactions!$R:$R,Transactions!$L:$L,$A29))</f>
        <v/>
      </c>
      <c r="P29" s="285" t="str">
        <f t="shared" si="7"/>
        <v/>
      </c>
      <c r="Q29" s="286" t="str">
        <f t="shared" si="8"/>
        <v/>
      </c>
    </row>
    <row r="30" spans="1:17" ht="15" customHeight="1" x14ac:dyDescent="0.2">
      <c r="A30" s="238" t="str">
        <f>IFERROR(INDEX(Txn[Key],MATCH(0,INDEX(COUNTIF($A$1:A29,Txn[Key])+(Txn[Key]=""),0),0)),"")</f>
        <v/>
      </c>
      <c r="B30" s="238" t="str">
        <f t="shared" si="0"/>
        <v/>
      </c>
      <c r="C30" s="238" t="str">
        <f t="shared" si="1"/>
        <v/>
      </c>
      <c r="D30" s="238" t="str">
        <f t="shared" si="2"/>
        <v/>
      </c>
      <c r="E30" s="259" t="str">
        <f>IF($A30="","",SUMIFS(Txn[Signed Units],Txn[Key],$A30))</f>
        <v/>
      </c>
      <c r="F30" s="281" t="str">
        <f>IF($A30="","",SUMIFS(Txn[Buy Cost],Txn[Key],$A30))</f>
        <v/>
      </c>
      <c r="G30" s="281" t="str">
        <f>IF($A30="","",SUMIFS(Txn[Sell Proceeds],Txn[Key],$A30))</f>
        <v/>
      </c>
      <c r="H30" s="282" t="str">
        <f>IF($A30="","",IFERROR(INDEX(Prices[Current Price],MATCH($A30,Prices[Key],0)),0))</f>
        <v/>
      </c>
      <c r="I30" s="283" t="str">
        <f>IF($A30="","",IFERROR(INDEX(Prices[FX to SGD],MATCH($A30,Prices[Key],0)),1))</f>
        <v/>
      </c>
      <c r="J30" s="281" t="str">
        <f t="shared" si="3"/>
        <v/>
      </c>
      <c r="K30" s="281" t="str">
        <f t="shared" si="4"/>
        <v/>
      </c>
      <c r="L30" s="281" t="str">
        <f t="shared" si="5"/>
        <v/>
      </c>
      <c r="M30" s="284" t="str">
        <f t="shared" si="6"/>
        <v/>
      </c>
      <c r="N30" s="238" t="str">
        <f>IF($A30="","",IF(ABS(E30)&gt;0.000001,COUNT($N$1:N29)+1,""))</f>
        <v/>
      </c>
      <c r="O30" s="285" t="str">
        <f>IF($A30="","",SUMIFS(Transactions!$R:$R,Transactions!$L:$L,$A30))</f>
        <v/>
      </c>
      <c r="P30" s="285" t="str">
        <f t="shared" si="7"/>
        <v/>
      </c>
      <c r="Q30" s="286" t="str">
        <f t="shared" si="8"/>
        <v/>
      </c>
    </row>
    <row r="31" spans="1:17" ht="15" customHeight="1" x14ac:dyDescent="0.2">
      <c r="A31" s="238" t="str">
        <f>IFERROR(INDEX(Txn[Key],MATCH(0,INDEX(COUNTIF($A$1:A30,Txn[Key])+(Txn[Key]=""),0),0)),"")</f>
        <v/>
      </c>
      <c r="B31" s="238" t="str">
        <f t="shared" si="0"/>
        <v/>
      </c>
      <c r="C31" s="238" t="str">
        <f t="shared" si="1"/>
        <v/>
      </c>
      <c r="D31" s="238" t="str">
        <f t="shared" si="2"/>
        <v/>
      </c>
      <c r="E31" s="259" t="str">
        <f>IF($A31="","",SUMIFS(Txn[Signed Units],Txn[Key],$A31))</f>
        <v/>
      </c>
      <c r="F31" s="281" t="str">
        <f>IF($A31="","",SUMIFS(Txn[Buy Cost],Txn[Key],$A31))</f>
        <v/>
      </c>
      <c r="G31" s="281" t="str">
        <f>IF($A31="","",SUMIFS(Txn[Sell Proceeds],Txn[Key],$A31))</f>
        <v/>
      </c>
      <c r="H31" s="282" t="str">
        <f>IF($A31="","",IFERROR(INDEX(Prices[Current Price],MATCH($A31,Prices[Key],0)),0))</f>
        <v/>
      </c>
      <c r="I31" s="283" t="str">
        <f>IF($A31="","",IFERROR(INDEX(Prices[FX to SGD],MATCH($A31,Prices[Key],0)),1))</f>
        <v/>
      </c>
      <c r="J31" s="281" t="str">
        <f t="shared" si="3"/>
        <v/>
      </c>
      <c r="K31" s="281" t="str">
        <f t="shared" si="4"/>
        <v/>
      </c>
      <c r="L31" s="281" t="str">
        <f t="shared" si="5"/>
        <v/>
      </c>
      <c r="M31" s="284" t="str">
        <f t="shared" si="6"/>
        <v/>
      </c>
      <c r="N31" s="238" t="str">
        <f>IF($A31="","",IF(ABS(E31)&gt;0.000001,COUNT($N$1:N30)+1,""))</f>
        <v/>
      </c>
      <c r="O31" s="285" t="str">
        <f>IF($A31="","",SUMIFS(Transactions!$R:$R,Transactions!$L:$L,$A31))</f>
        <v/>
      </c>
      <c r="P31" s="285" t="str">
        <f t="shared" si="7"/>
        <v/>
      </c>
      <c r="Q31" s="286" t="str">
        <f t="shared" si="8"/>
        <v/>
      </c>
    </row>
    <row r="32" spans="1:17" ht="15" customHeight="1" x14ac:dyDescent="0.2">
      <c r="A32" s="238" t="str">
        <f>IFERROR(INDEX(Txn[Key],MATCH(0,INDEX(COUNTIF($A$1:A31,Txn[Key])+(Txn[Key]=""),0),0)),"")</f>
        <v/>
      </c>
      <c r="B32" s="238" t="str">
        <f t="shared" si="0"/>
        <v/>
      </c>
      <c r="C32" s="238" t="str">
        <f t="shared" si="1"/>
        <v/>
      </c>
      <c r="D32" s="238" t="str">
        <f t="shared" si="2"/>
        <v/>
      </c>
      <c r="E32" s="259" t="str">
        <f>IF($A32="","",SUMIFS(Txn[Signed Units],Txn[Key],$A32))</f>
        <v/>
      </c>
      <c r="F32" s="281" t="str">
        <f>IF($A32="","",SUMIFS(Txn[Buy Cost],Txn[Key],$A32))</f>
        <v/>
      </c>
      <c r="G32" s="281" t="str">
        <f>IF($A32="","",SUMIFS(Txn[Sell Proceeds],Txn[Key],$A32))</f>
        <v/>
      </c>
      <c r="H32" s="282" t="str">
        <f>IF($A32="","",IFERROR(INDEX(Prices[Current Price],MATCH($A32,Prices[Key],0)),0))</f>
        <v/>
      </c>
      <c r="I32" s="283" t="str">
        <f>IF($A32="","",IFERROR(INDEX(Prices[FX to SGD],MATCH($A32,Prices[Key],0)),1))</f>
        <v/>
      </c>
      <c r="J32" s="281" t="str">
        <f t="shared" si="3"/>
        <v/>
      </c>
      <c r="K32" s="281" t="str">
        <f t="shared" si="4"/>
        <v/>
      </c>
      <c r="L32" s="281" t="str">
        <f t="shared" si="5"/>
        <v/>
      </c>
      <c r="M32" s="284" t="str">
        <f t="shared" si="6"/>
        <v/>
      </c>
      <c r="N32" s="238" t="str">
        <f>IF($A32="","",IF(ABS(E32)&gt;0.000001,COUNT($N$1:N31)+1,""))</f>
        <v/>
      </c>
      <c r="O32" s="285" t="str">
        <f>IF($A32="","",SUMIFS(Transactions!$R:$R,Transactions!$L:$L,$A32))</f>
        <v/>
      </c>
      <c r="P32" s="285" t="str">
        <f t="shared" si="7"/>
        <v/>
      </c>
      <c r="Q32" s="286" t="str">
        <f t="shared" si="8"/>
        <v/>
      </c>
    </row>
    <row r="33" spans="1:17" ht="15" customHeight="1" x14ac:dyDescent="0.2">
      <c r="A33" s="238" t="str">
        <f>IFERROR(INDEX(Txn[Key],MATCH(0,INDEX(COUNTIF($A$1:A32,Txn[Key])+(Txn[Key]=""),0),0)),"")</f>
        <v/>
      </c>
      <c r="B33" s="238" t="str">
        <f t="shared" si="0"/>
        <v/>
      </c>
      <c r="C33" s="238" t="str">
        <f t="shared" si="1"/>
        <v/>
      </c>
      <c r="D33" s="238" t="str">
        <f t="shared" si="2"/>
        <v/>
      </c>
      <c r="E33" s="259" t="str">
        <f>IF($A33="","",SUMIFS(Txn[Signed Units],Txn[Key],$A33))</f>
        <v/>
      </c>
      <c r="F33" s="281" t="str">
        <f>IF($A33="","",SUMIFS(Txn[Buy Cost],Txn[Key],$A33))</f>
        <v/>
      </c>
      <c r="G33" s="281" t="str">
        <f>IF($A33="","",SUMIFS(Txn[Sell Proceeds],Txn[Key],$A33))</f>
        <v/>
      </c>
      <c r="H33" s="282" t="str">
        <f>IF($A33="","",IFERROR(INDEX(Prices[Current Price],MATCH($A33,Prices[Key],0)),0))</f>
        <v/>
      </c>
      <c r="I33" s="283" t="str">
        <f>IF($A33="","",IFERROR(INDEX(Prices[FX to SGD],MATCH($A33,Prices[Key],0)),1))</f>
        <v/>
      </c>
      <c r="J33" s="281" t="str">
        <f t="shared" si="3"/>
        <v/>
      </c>
      <c r="K33" s="281" t="str">
        <f t="shared" si="4"/>
        <v/>
      </c>
      <c r="L33" s="281" t="str">
        <f t="shared" si="5"/>
        <v/>
      </c>
      <c r="M33" s="284" t="str">
        <f t="shared" si="6"/>
        <v/>
      </c>
      <c r="N33" s="238" t="str">
        <f>IF($A33="","",IF(ABS(E33)&gt;0.000001,COUNT($N$1:N32)+1,""))</f>
        <v/>
      </c>
      <c r="O33" s="285" t="str">
        <f>IF($A33="","",SUMIFS(Transactions!$R:$R,Transactions!$L:$L,$A33))</f>
        <v/>
      </c>
      <c r="P33" s="285" t="str">
        <f t="shared" si="7"/>
        <v/>
      </c>
      <c r="Q33" s="286" t="str">
        <f t="shared" si="8"/>
        <v/>
      </c>
    </row>
    <row r="34" spans="1:17" ht="15" customHeight="1" x14ac:dyDescent="0.2">
      <c r="A34" s="238" t="str">
        <f>IFERROR(INDEX(Txn[Key],MATCH(0,INDEX(COUNTIF($A$1:A33,Txn[Key])+(Txn[Key]=""),0),0)),"")</f>
        <v/>
      </c>
      <c r="B34" s="238" t="str">
        <f t="shared" si="0"/>
        <v/>
      </c>
      <c r="C34" s="238" t="str">
        <f t="shared" si="1"/>
        <v/>
      </c>
      <c r="D34" s="238" t="str">
        <f t="shared" si="2"/>
        <v/>
      </c>
      <c r="E34" s="259" t="str">
        <f>IF($A34="","",SUMIFS(Txn[Signed Units],Txn[Key],$A34))</f>
        <v/>
      </c>
      <c r="F34" s="281" t="str">
        <f>IF($A34="","",SUMIFS(Txn[Buy Cost],Txn[Key],$A34))</f>
        <v/>
      </c>
      <c r="G34" s="281" t="str">
        <f>IF($A34="","",SUMIFS(Txn[Sell Proceeds],Txn[Key],$A34))</f>
        <v/>
      </c>
      <c r="H34" s="282" t="str">
        <f>IF($A34="","",IFERROR(INDEX(Prices[Current Price],MATCH($A34,Prices[Key],0)),0))</f>
        <v/>
      </c>
      <c r="I34" s="283" t="str">
        <f>IF($A34="","",IFERROR(INDEX(Prices[FX to SGD],MATCH($A34,Prices[Key],0)),1))</f>
        <v/>
      </c>
      <c r="J34" s="281" t="str">
        <f t="shared" si="3"/>
        <v/>
      </c>
      <c r="K34" s="281" t="str">
        <f t="shared" si="4"/>
        <v/>
      </c>
      <c r="L34" s="281" t="str">
        <f t="shared" si="5"/>
        <v/>
      </c>
      <c r="M34" s="284" t="str">
        <f t="shared" si="6"/>
        <v/>
      </c>
      <c r="N34" s="238" t="str">
        <f>IF($A34="","",IF(ABS(E34)&gt;0.000001,COUNT($N$1:N33)+1,""))</f>
        <v/>
      </c>
      <c r="O34" s="285" t="str">
        <f>IF($A34="","",SUMIFS(Transactions!$R:$R,Transactions!$L:$L,$A34))</f>
        <v/>
      </c>
      <c r="P34" s="285" t="str">
        <f t="shared" si="7"/>
        <v/>
      </c>
      <c r="Q34" s="286" t="str">
        <f t="shared" si="8"/>
        <v/>
      </c>
    </row>
    <row r="35" spans="1:17" ht="15" customHeight="1" x14ac:dyDescent="0.2">
      <c r="A35" s="238" t="str">
        <f>IFERROR(INDEX(Txn[Key],MATCH(0,INDEX(COUNTIF($A$1:A34,Txn[Key])+(Txn[Key]=""),0),0)),"")</f>
        <v/>
      </c>
      <c r="B35" s="238" t="str">
        <f t="shared" si="0"/>
        <v/>
      </c>
      <c r="C35" s="238" t="str">
        <f t="shared" si="1"/>
        <v/>
      </c>
      <c r="D35" s="238" t="str">
        <f t="shared" si="2"/>
        <v/>
      </c>
      <c r="E35" s="259" t="str">
        <f>IF($A35="","",SUMIFS(Txn[Signed Units],Txn[Key],$A35))</f>
        <v/>
      </c>
      <c r="F35" s="281" t="str">
        <f>IF($A35="","",SUMIFS(Txn[Buy Cost],Txn[Key],$A35))</f>
        <v/>
      </c>
      <c r="G35" s="281" t="str">
        <f>IF($A35="","",SUMIFS(Txn[Sell Proceeds],Txn[Key],$A35))</f>
        <v/>
      </c>
      <c r="H35" s="282" t="str">
        <f>IF($A35="","",IFERROR(INDEX(Prices[Current Price],MATCH($A35,Prices[Key],0)),0))</f>
        <v/>
      </c>
      <c r="I35" s="283" t="str">
        <f>IF($A35="","",IFERROR(INDEX(Prices[FX to SGD],MATCH($A35,Prices[Key],0)),1))</f>
        <v/>
      </c>
      <c r="J35" s="281" t="str">
        <f t="shared" si="3"/>
        <v/>
      </c>
      <c r="K35" s="281" t="str">
        <f t="shared" si="4"/>
        <v/>
      </c>
      <c r="L35" s="281" t="str">
        <f t="shared" si="5"/>
        <v/>
      </c>
      <c r="M35" s="284" t="str">
        <f t="shared" si="6"/>
        <v/>
      </c>
      <c r="N35" s="238" t="str">
        <f>IF($A35="","",IF(ABS(E35)&gt;0.000001,COUNT($N$1:N34)+1,""))</f>
        <v/>
      </c>
      <c r="O35" s="285" t="str">
        <f>IF($A35="","",SUMIFS(Transactions!$R:$R,Transactions!$L:$L,$A35))</f>
        <v/>
      </c>
      <c r="P35" s="285" t="str">
        <f t="shared" si="7"/>
        <v/>
      </c>
      <c r="Q35" s="286" t="str">
        <f t="shared" si="8"/>
        <v/>
      </c>
    </row>
    <row r="36" spans="1:17" ht="15" customHeight="1" x14ac:dyDescent="0.2">
      <c r="A36" s="238" t="str">
        <f>IFERROR(INDEX(Txn[Key],MATCH(0,INDEX(COUNTIF($A$1:A35,Txn[Key])+(Txn[Key]=""),0),0)),"")</f>
        <v/>
      </c>
      <c r="B36" s="238" t="str">
        <f t="shared" si="0"/>
        <v/>
      </c>
      <c r="C36" s="238" t="str">
        <f t="shared" si="1"/>
        <v/>
      </c>
      <c r="D36" s="238" t="str">
        <f t="shared" si="2"/>
        <v/>
      </c>
      <c r="E36" s="259" t="str">
        <f>IF($A36="","",SUMIFS(Txn[Signed Units],Txn[Key],$A36))</f>
        <v/>
      </c>
      <c r="F36" s="281" t="str">
        <f>IF($A36="","",SUMIFS(Txn[Buy Cost],Txn[Key],$A36))</f>
        <v/>
      </c>
      <c r="G36" s="281" t="str">
        <f>IF($A36="","",SUMIFS(Txn[Sell Proceeds],Txn[Key],$A36))</f>
        <v/>
      </c>
      <c r="H36" s="282" t="str">
        <f>IF($A36="","",IFERROR(INDEX(Prices[Current Price],MATCH($A36,Prices[Key],0)),0))</f>
        <v/>
      </c>
      <c r="I36" s="283" t="str">
        <f>IF($A36="","",IFERROR(INDEX(Prices[FX to SGD],MATCH($A36,Prices[Key],0)),1))</f>
        <v/>
      </c>
      <c r="J36" s="281" t="str">
        <f t="shared" si="3"/>
        <v/>
      </c>
      <c r="K36" s="281" t="str">
        <f t="shared" si="4"/>
        <v/>
      </c>
      <c r="L36" s="281" t="str">
        <f t="shared" si="5"/>
        <v/>
      </c>
      <c r="M36" s="284" t="str">
        <f t="shared" si="6"/>
        <v/>
      </c>
      <c r="N36" s="238" t="str">
        <f>IF($A36="","",IF(ABS(E36)&gt;0.000001,COUNT($N$1:N35)+1,""))</f>
        <v/>
      </c>
      <c r="O36" s="285" t="str">
        <f>IF($A36="","",SUMIFS(Transactions!$R:$R,Transactions!$L:$L,$A36))</f>
        <v/>
      </c>
      <c r="P36" s="285" t="str">
        <f t="shared" si="7"/>
        <v/>
      </c>
      <c r="Q36" s="286" t="str">
        <f t="shared" si="8"/>
        <v/>
      </c>
    </row>
    <row r="37" spans="1:17" ht="15" customHeight="1" x14ac:dyDescent="0.2">
      <c r="A37" s="238" t="str">
        <f>IFERROR(INDEX(Txn[Key],MATCH(0,INDEX(COUNTIF($A$1:A36,Txn[Key])+(Txn[Key]=""),0),0)),"")</f>
        <v/>
      </c>
      <c r="B37" s="238" t="str">
        <f t="shared" si="0"/>
        <v/>
      </c>
      <c r="C37" s="238" t="str">
        <f t="shared" si="1"/>
        <v/>
      </c>
      <c r="D37" s="238" t="str">
        <f t="shared" si="2"/>
        <v/>
      </c>
      <c r="E37" s="259" t="str">
        <f>IF($A37="","",SUMIFS(Txn[Signed Units],Txn[Key],$A37))</f>
        <v/>
      </c>
      <c r="F37" s="281" t="str">
        <f>IF($A37="","",SUMIFS(Txn[Buy Cost],Txn[Key],$A37))</f>
        <v/>
      </c>
      <c r="G37" s="281" t="str">
        <f>IF($A37="","",SUMIFS(Txn[Sell Proceeds],Txn[Key],$A37))</f>
        <v/>
      </c>
      <c r="H37" s="282" t="str">
        <f>IF($A37="","",IFERROR(INDEX(Prices[Current Price],MATCH($A37,Prices[Key],0)),0))</f>
        <v/>
      </c>
      <c r="I37" s="283" t="str">
        <f>IF($A37="","",IFERROR(INDEX(Prices[FX to SGD],MATCH($A37,Prices[Key],0)),1))</f>
        <v/>
      </c>
      <c r="J37" s="281" t="str">
        <f t="shared" si="3"/>
        <v/>
      </c>
      <c r="K37" s="281" t="str">
        <f t="shared" si="4"/>
        <v/>
      </c>
      <c r="L37" s="281" t="str">
        <f t="shared" si="5"/>
        <v/>
      </c>
      <c r="M37" s="284" t="str">
        <f t="shared" si="6"/>
        <v/>
      </c>
      <c r="N37" s="238" t="str">
        <f>IF($A37="","",IF(ABS(E37)&gt;0.000001,COUNT($N$1:N36)+1,""))</f>
        <v/>
      </c>
      <c r="O37" s="285" t="str">
        <f>IF($A37="","",SUMIFS(Transactions!$R:$R,Transactions!$L:$L,$A37))</f>
        <v/>
      </c>
      <c r="P37" s="285" t="str">
        <f t="shared" si="7"/>
        <v/>
      </c>
      <c r="Q37" s="286" t="str">
        <f t="shared" si="8"/>
        <v/>
      </c>
    </row>
    <row r="38" spans="1:17" ht="15" customHeight="1" x14ac:dyDescent="0.2">
      <c r="A38" s="238" t="str">
        <f>IFERROR(INDEX(Txn[Key],MATCH(0,INDEX(COUNTIF($A$1:A37,Txn[Key])+(Txn[Key]=""),0),0)),"")</f>
        <v/>
      </c>
      <c r="B38" s="238" t="str">
        <f t="shared" si="0"/>
        <v/>
      </c>
      <c r="C38" s="238" t="str">
        <f t="shared" si="1"/>
        <v/>
      </c>
      <c r="D38" s="238" t="str">
        <f t="shared" si="2"/>
        <v/>
      </c>
      <c r="E38" s="259" t="str">
        <f>IF($A38="","",SUMIFS(Txn[Signed Units],Txn[Key],$A38))</f>
        <v/>
      </c>
      <c r="F38" s="281" t="str">
        <f>IF($A38="","",SUMIFS(Txn[Buy Cost],Txn[Key],$A38))</f>
        <v/>
      </c>
      <c r="G38" s="281" t="str">
        <f>IF($A38="","",SUMIFS(Txn[Sell Proceeds],Txn[Key],$A38))</f>
        <v/>
      </c>
      <c r="H38" s="282" t="str">
        <f>IF($A38="","",IFERROR(INDEX(Prices[Current Price],MATCH($A38,Prices[Key],0)),0))</f>
        <v/>
      </c>
      <c r="I38" s="283" t="str">
        <f>IF($A38="","",IFERROR(INDEX(Prices[FX to SGD],MATCH($A38,Prices[Key],0)),1))</f>
        <v/>
      </c>
      <c r="J38" s="281" t="str">
        <f t="shared" si="3"/>
        <v/>
      </c>
      <c r="K38" s="281" t="str">
        <f t="shared" si="4"/>
        <v/>
      </c>
      <c r="L38" s="281" t="str">
        <f t="shared" si="5"/>
        <v/>
      </c>
      <c r="M38" s="284" t="str">
        <f t="shared" si="6"/>
        <v/>
      </c>
      <c r="N38" s="238" t="str">
        <f>IF($A38="","",IF(ABS(E38)&gt;0.000001,COUNT($N$1:N37)+1,""))</f>
        <v/>
      </c>
      <c r="O38" s="285" t="str">
        <f>IF($A38="","",SUMIFS(Transactions!$R:$R,Transactions!$L:$L,$A38))</f>
        <v/>
      </c>
      <c r="P38" s="285" t="str">
        <f t="shared" si="7"/>
        <v/>
      </c>
      <c r="Q38" s="286" t="str">
        <f t="shared" si="8"/>
        <v/>
      </c>
    </row>
    <row r="39" spans="1:17" ht="15" customHeight="1" x14ac:dyDescent="0.2">
      <c r="A39" s="238" t="str">
        <f>IFERROR(INDEX(Txn[Key],MATCH(0,INDEX(COUNTIF($A$1:A38,Txn[Key])+(Txn[Key]=""),0),0)),"")</f>
        <v/>
      </c>
      <c r="B39" s="238" t="str">
        <f t="shared" si="0"/>
        <v/>
      </c>
      <c r="C39" s="238" t="str">
        <f t="shared" si="1"/>
        <v/>
      </c>
      <c r="D39" s="238" t="str">
        <f t="shared" si="2"/>
        <v/>
      </c>
      <c r="E39" s="259" t="str">
        <f>IF($A39="","",SUMIFS(Txn[Signed Units],Txn[Key],$A39))</f>
        <v/>
      </c>
      <c r="F39" s="281" t="str">
        <f>IF($A39="","",SUMIFS(Txn[Buy Cost],Txn[Key],$A39))</f>
        <v/>
      </c>
      <c r="G39" s="281" t="str">
        <f>IF($A39="","",SUMIFS(Txn[Sell Proceeds],Txn[Key],$A39))</f>
        <v/>
      </c>
      <c r="H39" s="282" t="str">
        <f>IF($A39="","",IFERROR(INDEX(Prices[Current Price],MATCH($A39,Prices[Key],0)),0))</f>
        <v/>
      </c>
      <c r="I39" s="283" t="str">
        <f>IF($A39="","",IFERROR(INDEX(Prices[FX to SGD],MATCH($A39,Prices[Key],0)),1))</f>
        <v/>
      </c>
      <c r="J39" s="281" t="str">
        <f t="shared" si="3"/>
        <v/>
      </c>
      <c r="K39" s="281" t="str">
        <f t="shared" si="4"/>
        <v/>
      </c>
      <c r="L39" s="281" t="str">
        <f t="shared" si="5"/>
        <v/>
      </c>
      <c r="M39" s="284" t="str">
        <f t="shared" si="6"/>
        <v/>
      </c>
      <c r="N39" s="238" t="str">
        <f>IF($A39="","",IF(ABS(E39)&gt;0.000001,COUNT($N$1:N38)+1,""))</f>
        <v/>
      </c>
      <c r="O39" s="285" t="str">
        <f>IF($A39="","",SUMIFS(Transactions!$R:$R,Transactions!$L:$L,$A39))</f>
        <v/>
      </c>
      <c r="P39" s="285" t="str">
        <f t="shared" si="7"/>
        <v/>
      </c>
      <c r="Q39" s="286" t="str">
        <f t="shared" si="8"/>
        <v/>
      </c>
    </row>
    <row r="40" spans="1:17" ht="15" customHeight="1" x14ac:dyDescent="0.2">
      <c r="A40" s="238" t="str">
        <f>IFERROR(INDEX(Txn[Key],MATCH(0,INDEX(COUNTIF($A$1:A39,Txn[Key])+(Txn[Key]=""),0),0)),"")</f>
        <v/>
      </c>
      <c r="B40" s="238" t="str">
        <f t="shared" si="0"/>
        <v/>
      </c>
      <c r="C40" s="238" t="str">
        <f t="shared" si="1"/>
        <v/>
      </c>
      <c r="D40" s="238" t="str">
        <f t="shared" si="2"/>
        <v/>
      </c>
      <c r="E40" s="259" t="str">
        <f>IF($A40="","",SUMIFS(Txn[Signed Units],Txn[Key],$A40))</f>
        <v/>
      </c>
      <c r="F40" s="281" t="str">
        <f>IF($A40="","",SUMIFS(Txn[Buy Cost],Txn[Key],$A40))</f>
        <v/>
      </c>
      <c r="G40" s="281" t="str">
        <f>IF($A40="","",SUMIFS(Txn[Sell Proceeds],Txn[Key],$A40))</f>
        <v/>
      </c>
      <c r="H40" s="282" t="str">
        <f>IF($A40="","",IFERROR(INDEX(Prices[Current Price],MATCH($A40,Prices[Key],0)),0))</f>
        <v/>
      </c>
      <c r="I40" s="283" t="str">
        <f>IF($A40="","",IFERROR(INDEX(Prices[FX to SGD],MATCH($A40,Prices[Key],0)),1))</f>
        <v/>
      </c>
      <c r="J40" s="281" t="str">
        <f t="shared" si="3"/>
        <v/>
      </c>
      <c r="K40" s="281" t="str">
        <f t="shared" si="4"/>
        <v/>
      </c>
      <c r="L40" s="281" t="str">
        <f t="shared" si="5"/>
        <v/>
      </c>
      <c r="M40" s="284" t="str">
        <f t="shared" si="6"/>
        <v/>
      </c>
      <c r="N40" s="238" t="str">
        <f>IF($A40="","",IF(ABS(E40)&gt;0.000001,COUNT($N$1:N39)+1,""))</f>
        <v/>
      </c>
      <c r="O40" s="285" t="str">
        <f>IF($A40="","",SUMIFS(Transactions!$R:$R,Transactions!$L:$L,$A40))</f>
        <v/>
      </c>
      <c r="P40" s="285" t="str">
        <f t="shared" si="7"/>
        <v/>
      </c>
      <c r="Q40" s="286" t="str">
        <f t="shared" si="8"/>
        <v/>
      </c>
    </row>
    <row r="41" spans="1:17" ht="15" customHeight="1" x14ac:dyDescent="0.2">
      <c r="A41" s="238" t="str">
        <f>IFERROR(INDEX(Txn[Key],MATCH(0,INDEX(COUNTIF($A$1:A40,Txn[Key])+(Txn[Key]=""),0),0)),"")</f>
        <v/>
      </c>
      <c r="B41" s="238" t="str">
        <f t="shared" si="0"/>
        <v/>
      </c>
      <c r="C41" s="238" t="str">
        <f t="shared" si="1"/>
        <v/>
      </c>
      <c r="D41" s="238" t="str">
        <f t="shared" si="2"/>
        <v/>
      </c>
      <c r="E41" s="259" t="str">
        <f>IF($A41="","",SUMIFS(Txn[Signed Units],Txn[Key],$A41))</f>
        <v/>
      </c>
      <c r="F41" s="281" t="str">
        <f>IF($A41="","",SUMIFS(Txn[Buy Cost],Txn[Key],$A41))</f>
        <v/>
      </c>
      <c r="G41" s="281" t="str">
        <f>IF($A41="","",SUMIFS(Txn[Sell Proceeds],Txn[Key],$A41))</f>
        <v/>
      </c>
      <c r="H41" s="282" t="str">
        <f>IF($A41="","",IFERROR(INDEX(Prices[Current Price],MATCH($A41,Prices[Key],0)),0))</f>
        <v/>
      </c>
      <c r="I41" s="283" t="str">
        <f>IF($A41="","",IFERROR(INDEX(Prices[FX to SGD],MATCH($A41,Prices[Key],0)),1))</f>
        <v/>
      </c>
      <c r="J41" s="281" t="str">
        <f t="shared" si="3"/>
        <v/>
      </c>
      <c r="K41" s="281" t="str">
        <f t="shared" si="4"/>
        <v/>
      </c>
      <c r="L41" s="281" t="str">
        <f t="shared" si="5"/>
        <v/>
      </c>
      <c r="M41" s="284" t="str">
        <f t="shared" si="6"/>
        <v/>
      </c>
      <c r="N41" s="238" t="str">
        <f>IF($A41="","",IF(ABS(E41)&gt;0.000001,COUNT($N$1:N40)+1,""))</f>
        <v/>
      </c>
      <c r="O41" s="285" t="str">
        <f>IF($A41="","",SUMIFS(Transactions!$R:$R,Transactions!$L:$L,$A41))</f>
        <v/>
      </c>
      <c r="P41" s="285" t="str">
        <f t="shared" si="7"/>
        <v/>
      </c>
      <c r="Q41" s="286" t="str">
        <f t="shared" si="8"/>
        <v/>
      </c>
    </row>
    <row r="42" spans="1:17" ht="15" customHeight="1" x14ac:dyDescent="0.2">
      <c r="A42" s="238" t="str">
        <f>IFERROR(INDEX(Txn[Key],MATCH(0,INDEX(COUNTIF($A$1:A41,Txn[Key])+(Txn[Key]=""),0),0)),"")</f>
        <v/>
      </c>
      <c r="B42" s="238" t="str">
        <f t="shared" si="0"/>
        <v/>
      </c>
      <c r="C42" s="238" t="str">
        <f t="shared" si="1"/>
        <v/>
      </c>
      <c r="D42" s="238" t="str">
        <f t="shared" si="2"/>
        <v/>
      </c>
      <c r="E42" s="259" t="str">
        <f>IF($A42="","",SUMIFS(Txn[Signed Units],Txn[Key],$A42))</f>
        <v/>
      </c>
      <c r="F42" s="281" t="str">
        <f>IF($A42="","",SUMIFS(Txn[Buy Cost],Txn[Key],$A42))</f>
        <v/>
      </c>
      <c r="G42" s="281" t="str">
        <f>IF($A42="","",SUMIFS(Txn[Sell Proceeds],Txn[Key],$A42))</f>
        <v/>
      </c>
      <c r="H42" s="282" t="str">
        <f>IF($A42="","",IFERROR(INDEX(Prices[Current Price],MATCH($A42,Prices[Key],0)),0))</f>
        <v/>
      </c>
      <c r="I42" s="283" t="str">
        <f>IF($A42="","",IFERROR(INDEX(Prices[FX to SGD],MATCH($A42,Prices[Key],0)),1))</f>
        <v/>
      </c>
      <c r="J42" s="281" t="str">
        <f t="shared" si="3"/>
        <v/>
      </c>
      <c r="K42" s="281" t="str">
        <f t="shared" si="4"/>
        <v/>
      </c>
      <c r="L42" s="281" t="str">
        <f t="shared" si="5"/>
        <v/>
      </c>
      <c r="M42" s="284" t="str">
        <f t="shared" si="6"/>
        <v/>
      </c>
      <c r="N42" s="238" t="str">
        <f>IF($A42="","",IF(ABS(E42)&gt;0.000001,COUNT($N$1:N41)+1,""))</f>
        <v/>
      </c>
      <c r="O42" s="285" t="str">
        <f>IF($A42="","",SUMIFS(Transactions!$R:$R,Transactions!$L:$L,$A42))</f>
        <v/>
      </c>
      <c r="P42" s="285" t="str">
        <f t="shared" si="7"/>
        <v/>
      </c>
      <c r="Q42" s="286" t="str">
        <f t="shared" si="8"/>
        <v/>
      </c>
    </row>
    <row r="43" spans="1:17" ht="15" customHeight="1" x14ac:dyDescent="0.2">
      <c r="A43" s="238" t="str">
        <f>IFERROR(INDEX(Txn[Key],MATCH(0,INDEX(COUNTIF($A$1:A42,Txn[Key])+(Txn[Key]=""),0),0)),"")</f>
        <v/>
      </c>
      <c r="B43" s="238" t="str">
        <f t="shared" si="0"/>
        <v/>
      </c>
      <c r="C43" s="238" t="str">
        <f t="shared" si="1"/>
        <v/>
      </c>
      <c r="D43" s="238" t="str">
        <f t="shared" si="2"/>
        <v/>
      </c>
      <c r="E43" s="259" t="str">
        <f>IF($A43="","",SUMIFS(Txn[Signed Units],Txn[Key],$A43))</f>
        <v/>
      </c>
      <c r="F43" s="281" t="str">
        <f>IF($A43="","",SUMIFS(Txn[Buy Cost],Txn[Key],$A43))</f>
        <v/>
      </c>
      <c r="G43" s="281" t="str">
        <f>IF($A43="","",SUMIFS(Txn[Sell Proceeds],Txn[Key],$A43))</f>
        <v/>
      </c>
      <c r="H43" s="282" t="str">
        <f>IF($A43="","",IFERROR(INDEX(Prices[Current Price],MATCH($A43,Prices[Key],0)),0))</f>
        <v/>
      </c>
      <c r="I43" s="283" t="str">
        <f>IF($A43="","",IFERROR(INDEX(Prices[FX to SGD],MATCH($A43,Prices[Key],0)),1))</f>
        <v/>
      </c>
      <c r="J43" s="281" t="str">
        <f t="shared" si="3"/>
        <v/>
      </c>
      <c r="K43" s="281" t="str">
        <f t="shared" si="4"/>
        <v/>
      </c>
      <c r="L43" s="281" t="str">
        <f t="shared" si="5"/>
        <v/>
      </c>
      <c r="M43" s="284" t="str">
        <f t="shared" si="6"/>
        <v/>
      </c>
      <c r="N43" s="238" t="str">
        <f>IF($A43="","",IF(ABS(E43)&gt;0.000001,COUNT($N$1:N42)+1,""))</f>
        <v/>
      </c>
      <c r="O43" s="285" t="str">
        <f>IF($A43="","",SUMIFS(Transactions!$R:$R,Transactions!$L:$L,$A43))</f>
        <v/>
      </c>
      <c r="P43" s="285" t="str">
        <f t="shared" si="7"/>
        <v/>
      </c>
      <c r="Q43" s="286" t="str">
        <f t="shared" si="8"/>
        <v/>
      </c>
    </row>
    <row r="44" spans="1:17" ht="15" customHeight="1" x14ac:dyDescent="0.2">
      <c r="A44" s="238" t="str">
        <f>IFERROR(INDEX(Txn[Key],MATCH(0,INDEX(COUNTIF($A$1:A43,Txn[Key])+(Txn[Key]=""),0),0)),"")</f>
        <v/>
      </c>
      <c r="B44" s="238" t="str">
        <f t="shared" si="0"/>
        <v/>
      </c>
      <c r="C44" s="238" t="str">
        <f t="shared" si="1"/>
        <v/>
      </c>
      <c r="D44" s="238" t="str">
        <f t="shared" si="2"/>
        <v/>
      </c>
      <c r="E44" s="259" t="str">
        <f>IF($A44="","",SUMIFS(Txn[Signed Units],Txn[Key],$A44))</f>
        <v/>
      </c>
      <c r="F44" s="281" t="str">
        <f>IF($A44="","",SUMIFS(Txn[Buy Cost],Txn[Key],$A44))</f>
        <v/>
      </c>
      <c r="G44" s="281" t="str">
        <f>IF($A44="","",SUMIFS(Txn[Sell Proceeds],Txn[Key],$A44))</f>
        <v/>
      </c>
      <c r="H44" s="282" t="str">
        <f>IF($A44="","",IFERROR(INDEX(Prices[Current Price],MATCH($A44,Prices[Key],0)),0))</f>
        <v/>
      </c>
      <c r="I44" s="283" t="str">
        <f>IF($A44="","",IFERROR(INDEX(Prices[FX to SGD],MATCH($A44,Prices[Key],0)),1))</f>
        <v/>
      </c>
      <c r="J44" s="281" t="str">
        <f t="shared" si="3"/>
        <v/>
      </c>
      <c r="K44" s="281" t="str">
        <f t="shared" si="4"/>
        <v/>
      </c>
      <c r="L44" s="281" t="str">
        <f t="shared" si="5"/>
        <v/>
      </c>
      <c r="M44" s="284" t="str">
        <f t="shared" si="6"/>
        <v/>
      </c>
      <c r="N44" s="238" t="str">
        <f>IF($A44="","",IF(ABS(E44)&gt;0.000001,COUNT($N$1:N43)+1,""))</f>
        <v/>
      </c>
      <c r="O44" s="285" t="str">
        <f>IF($A44="","",SUMIFS(Transactions!$R:$R,Transactions!$L:$L,$A44))</f>
        <v/>
      </c>
      <c r="P44" s="285" t="str">
        <f t="shared" si="7"/>
        <v/>
      </c>
      <c r="Q44" s="286" t="str">
        <f t="shared" si="8"/>
        <v/>
      </c>
    </row>
    <row r="45" spans="1:17" ht="15" customHeight="1" x14ac:dyDescent="0.2">
      <c r="A45" s="238" t="str">
        <f>IFERROR(INDEX(Txn[Key],MATCH(0,INDEX(COUNTIF($A$1:A44,Txn[Key])+(Txn[Key]=""),0),0)),"")</f>
        <v/>
      </c>
      <c r="B45" s="238" t="str">
        <f t="shared" si="0"/>
        <v/>
      </c>
      <c r="C45" s="238" t="str">
        <f t="shared" si="1"/>
        <v/>
      </c>
      <c r="D45" s="238" t="str">
        <f t="shared" si="2"/>
        <v/>
      </c>
      <c r="E45" s="259" t="str">
        <f>IF($A45="","",SUMIFS(Txn[Signed Units],Txn[Key],$A45))</f>
        <v/>
      </c>
      <c r="F45" s="281" t="str">
        <f>IF($A45="","",SUMIFS(Txn[Buy Cost],Txn[Key],$A45))</f>
        <v/>
      </c>
      <c r="G45" s="281" t="str">
        <f>IF($A45="","",SUMIFS(Txn[Sell Proceeds],Txn[Key],$A45))</f>
        <v/>
      </c>
      <c r="H45" s="282" t="str">
        <f>IF($A45="","",IFERROR(INDEX(Prices[Current Price],MATCH($A45,Prices[Key],0)),0))</f>
        <v/>
      </c>
      <c r="I45" s="283" t="str">
        <f>IF($A45="","",IFERROR(INDEX(Prices[FX to SGD],MATCH($A45,Prices[Key],0)),1))</f>
        <v/>
      </c>
      <c r="J45" s="281" t="str">
        <f t="shared" si="3"/>
        <v/>
      </c>
      <c r="K45" s="281" t="str">
        <f t="shared" si="4"/>
        <v/>
      </c>
      <c r="L45" s="281" t="str">
        <f t="shared" si="5"/>
        <v/>
      </c>
      <c r="M45" s="284" t="str">
        <f t="shared" si="6"/>
        <v/>
      </c>
      <c r="N45" s="238" t="str">
        <f>IF($A45="","",IF(ABS(E45)&gt;0.000001,COUNT($N$1:N44)+1,""))</f>
        <v/>
      </c>
      <c r="O45" s="285" t="str">
        <f>IF($A45="","",SUMIFS(Transactions!$R:$R,Transactions!$L:$L,$A45))</f>
        <v/>
      </c>
      <c r="P45" s="285" t="str">
        <f t="shared" si="7"/>
        <v/>
      </c>
      <c r="Q45" s="286" t="str">
        <f t="shared" si="8"/>
        <v/>
      </c>
    </row>
    <row r="46" spans="1:17" ht="15" customHeight="1" x14ac:dyDescent="0.2">
      <c r="A46" s="238" t="str">
        <f>IFERROR(INDEX(Txn[Key],MATCH(0,INDEX(COUNTIF($A$1:A45,Txn[Key])+(Txn[Key]=""),0),0)),"")</f>
        <v/>
      </c>
      <c r="B46" s="238" t="str">
        <f t="shared" si="0"/>
        <v/>
      </c>
      <c r="C46" s="238" t="str">
        <f t="shared" si="1"/>
        <v/>
      </c>
      <c r="D46" s="238" t="str">
        <f t="shared" si="2"/>
        <v/>
      </c>
      <c r="E46" s="259" t="str">
        <f>IF($A46="","",SUMIFS(Txn[Signed Units],Txn[Key],$A46))</f>
        <v/>
      </c>
      <c r="F46" s="281" t="str">
        <f>IF($A46="","",SUMIFS(Txn[Buy Cost],Txn[Key],$A46))</f>
        <v/>
      </c>
      <c r="G46" s="281" t="str">
        <f>IF($A46="","",SUMIFS(Txn[Sell Proceeds],Txn[Key],$A46))</f>
        <v/>
      </c>
      <c r="H46" s="282" t="str">
        <f>IF($A46="","",IFERROR(INDEX(Prices[Current Price],MATCH($A46,Prices[Key],0)),0))</f>
        <v/>
      </c>
      <c r="I46" s="283" t="str">
        <f>IF($A46="","",IFERROR(INDEX(Prices[FX to SGD],MATCH($A46,Prices[Key],0)),1))</f>
        <v/>
      </c>
      <c r="J46" s="281" t="str">
        <f t="shared" si="3"/>
        <v/>
      </c>
      <c r="K46" s="281" t="str">
        <f t="shared" si="4"/>
        <v/>
      </c>
      <c r="L46" s="281" t="str">
        <f t="shared" si="5"/>
        <v/>
      </c>
      <c r="M46" s="284" t="str">
        <f t="shared" si="6"/>
        <v/>
      </c>
      <c r="N46" s="238" t="str">
        <f>IF($A46="","",IF(ABS(E46)&gt;0.000001,COUNT($N$1:N45)+1,""))</f>
        <v/>
      </c>
      <c r="O46" s="285" t="str">
        <f>IF($A46="","",SUMIFS(Transactions!$R:$R,Transactions!$L:$L,$A46))</f>
        <v/>
      </c>
      <c r="P46" s="285" t="str">
        <f t="shared" si="7"/>
        <v/>
      </c>
      <c r="Q46" s="286" t="str">
        <f t="shared" si="8"/>
        <v/>
      </c>
    </row>
    <row r="47" spans="1:17" ht="15" customHeight="1" x14ac:dyDescent="0.2">
      <c r="A47" s="238" t="str">
        <f>IFERROR(INDEX(Txn[Key],MATCH(0,INDEX(COUNTIF($A$1:A46,Txn[Key])+(Txn[Key]=""),0),0)),"")</f>
        <v/>
      </c>
      <c r="B47" s="238" t="str">
        <f t="shared" si="0"/>
        <v/>
      </c>
      <c r="C47" s="238" t="str">
        <f t="shared" si="1"/>
        <v/>
      </c>
      <c r="D47" s="238" t="str">
        <f t="shared" si="2"/>
        <v/>
      </c>
      <c r="E47" s="259" t="str">
        <f>IF($A47="","",SUMIFS(Txn[Signed Units],Txn[Key],$A47))</f>
        <v/>
      </c>
      <c r="F47" s="281" t="str">
        <f>IF($A47="","",SUMIFS(Txn[Buy Cost],Txn[Key],$A47))</f>
        <v/>
      </c>
      <c r="G47" s="281" t="str">
        <f>IF($A47="","",SUMIFS(Txn[Sell Proceeds],Txn[Key],$A47))</f>
        <v/>
      </c>
      <c r="H47" s="282" t="str">
        <f>IF($A47="","",IFERROR(INDEX(Prices[Current Price],MATCH($A47,Prices[Key],0)),0))</f>
        <v/>
      </c>
      <c r="I47" s="283" t="str">
        <f>IF($A47="","",IFERROR(INDEX(Prices[FX to SGD],MATCH($A47,Prices[Key],0)),1))</f>
        <v/>
      </c>
      <c r="J47" s="281" t="str">
        <f t="shared" si="3"/>
        <v/>
      </c>
      <c r="K47" s="281" t="str">
        <f t="shared" si="4"/>
        <v/>
      </c>
      <c r="L47" s="281" t="str">
        <f t="shared" si="5"/>
        <v/>
      </c>
      <c r="M47" s="284" t="str">
        <f t="shared" si="6"/>
        <v/>
      </c>
      <c r="N47" s="238" t="str">
        <f>IF($A47="","",IF(ABS(E47)&gt;0.000001,COUNT($N$1:N46)+1,""))</f>
        <v/>
      </c>
      <c r="O47" s="285" t="str">
        <f>IF($A47="","",SUMIFS(Transactions!$R:$R,Transactions!$L:$L,$A47))</f>
        <v/>
      </c>
      <c r="P47" s="285" t="str">
        <f t="shared" si="7"/>
        <v/>
      </c>
      <c r="Q47" s="286" t="str">
        <f t="shared" si="8"/>
        <v/>
      </c>
    </row>
    <row r="48" spans="1:17" ht="15" customHeight="1" x14ac:dyDescent="0.2">
      <c r="A48" s="238" t="str">
        <f>IFERROR(INDEX(Txn[Key],MATCH(0,INDEX(COUNTIF($A$1:A47,Txn[Key])+(Txn[Key]=""),0),0)),"")</f>
        <v/>
      </c>
      <c r="B48" s="238" t="str">
        <f t="shared" si="0"/>
        <v/>
      </c>
      <c r="C48" s="238" t="str">
        <f t="shared" si="1"/>
        <v/>
      </c>
      <c r="D48" s="238" t="str">
        <f t="shared" si="2"/>
        <v/>
      </c>
      <c r="E48" s="259" t="str">
        <f>IF($A48="","",SUMIFS(Txn[Signed Units],Txn[Key],$A48))</f>
        <v/>
      </c>
      <c r="F48" s="281" t="str">
        <f>IF($A48="","",SUMIFS(Txn[Buy Cost],Txn[Key],$A48))</f>
        <v/>
      </c>
      <c r="G48" s="281" t="str">
        <f>IF($A48="","",SUMIFS(Txn[Sell Proceeds],Txn[Key],$A48))</f>
        <v/>
      </c>
      <c r="H48" s="282" t="str">
        <f>IF($A48="","",IFERROR(INDEX(Prices[Current Price],MATCH($A48,Prices[Key],0)),0))</f>
        <v/>
      </c>
      <c r="I48" s="283" t="str">
        <f>IF($A48="","",IFERROR(INDEX(Prices[FX to SGD],MATCH($A48,Prices[Key],0)),1))</f>
        <v/>
      </c>
      <c r="J48" s="281" t="str">
        <f t="shared" si="3"/>
        <v/>
      </c>
      <c r="K48" s="281" t="str">
        <f t="shared" si="4"/>
        <v/>
      </c>
      <c r="L48" s="281" t="str">
        <f t="shared" si="5"/>
        <v/>
      </c>
      <c r="M48" s="284" t="str">
        <f t="shared" si="6"/>
        <v/>
      </c>
      <c r="N48" s="238" t="str">
        <f>IF($A48="","",IF(ABS(E48)&gt;0.000001,COUNT($N$1:N47)+1,""))</f>
        <v/>
      </c>
      <c r="O48" s="285" t="str">
        <f>IF($A48="","",SUMIFS(Transactions!$R:$R,Transactions!$L:$L,$A48))</f>
        <v/>
      </c>
      <c r="P48" s="285" t="str">
        <f t="shared" si="7"/>
        <v/>
      </c>
      <c r="Q48" s="286" t="str">
        <f t="shared" si="8"/>
        <v/>
      </c>
    </row>
    <row r="49" spans="1:17" ht="15" customHeight="1" x14ac:dyDescent="0.2">
      <c r="A49" s="238" t="str">
        <f>IFERROR(INDEX(Txn[Key],MATCH(0,INDEX(COUNTIF($A$1:A48,Txn[Key])+(Txn[Key]=""),0),0)),"")</f>
        <v/>
      </c>
      <c r="B49" s="238" t="str">
        <f t="shared" si="0"/>
        <v/>
      </c>
      <c r="C49" s="238" t="str">
        <f t="shared" si="1"/>
        <v/>
      </c>
      <c r="D49" s="238" t="str">
        <f t="shared" si="2"/>
        <v/>
      </c>
      <c r="E49" s="259" t="str">
        <f>IF($A49="","",SUMIFS(Txn[Signed Units],Txn[Key],$A49))</f>
        <v/>
      </c>
      <c r="F49" s="281" t="str">
        <f>IF($A49="","",SUMIFS(Txn[Buy Cost],Txn[Key],$A49))</f>
        <v/>
      </c>
      <c r="G49" s="281" t="str">
        <f>IF($A49="","",SUMIFS(Txn[Sell Proceeds],Txn[Key],$A49))</f>
        <v/>
      </c>
      <c r="H49" s="282" t="str">
        <f>IF($A49="","",IFERROR(INDEX(Prices[Current Price],MATCH($A49,Prices[Key],0)),0))</f>
        <v/>
      </c>
      <c r="I49" s="283" t="str">
        <f>IF($A49="","",IFERROR(INDEX(Prices[FX to SGD],MATCH($A49,Prices[Key],0)),1))</f>
        <v/>
      </c>
      <c r="J49" s="281" t="str">
        <f t="shared" si="3"/>
        <v/>
      </c>
      <c r="K49" s="281" t="str">
        <f t="shared" si="4"/>
        <v/>
      </c>
      <c r="L49" s="281" t="str">
        <f t="shared" si="5"/>
        <v/>
      </c>
      <c r="M49" s="284" t="str">
        <f t="shared" si="6"/>
        <v/>
      </c>
      <c r="N49" s="238" t="str">
        <f>IF($A49="","",IF(ABS(E49)&gt;0.000001,COUNT($N$1:N48)+1,""))</f>
        <v/>
      </c>
      <c r="O49" s="285" t="str">
        <f>IF($A49="","",SUMIFS(Transactions!$R:$R,Transactions!$L:$L,$A49))</f>
        <v/>
      </c>
      <c r="P49" s="285" t="str">
        <f t="shared" si="7"/>
        <v/>
      </c>
      <c r="Q49" s="286" t="str">
        <f t="shared" si="8"/>
        <v/>
      </c>
    </row>
    <row r="50" spans="1:17" ht="15" customHeight="1" x14ac:dyDescent="0.2">
      <c r="A50" s="238" t="str">
        <f>IFERROR(INDEX(Txn[Key],MATCH(0,INDEX(COUNTIF($A$1:A49,Txn[Key])+(Txn[Key]=""),0),0)),"")</f>
        <v/>
      </c>
      <c r="B50" s="238" t="str">
        <f t="shared" si="0"/>
        <v/>
      </c>
      <c r="C50" s="238" t="str">
        <f t="shared" si="1"/>
        <v/>
      </c>
      <c r="D50" s="238" t="str">
        <f t="shared" si="2"/>
        <v/>
      </c>
      <c r="E50" s="259" t="str">
        <f>IF($A50="","",SUMIFS(Txn[Signed Units],Txn[Key],$A50))</f>
        <v/>
      </c>
      <c r="F50" s="281" t="str">
        <f>IF($A50="","",SUMIFS(Txn[Buy Cost],Txn[Key],$A50))</f>
        <v/>
      </c>
      <c r="G50" s="281" t="str">
        <f>IF($A50="","",SUMIFS(Txn[Sell Proceeds],Txn[Key],$A50))</f>
        <v/>
      </c>
      <c r="H50" s="282" t="str">
        <f>IF($A50="","",IFERROR(INDEX(Prices[Current Price],MATCH($A50,Prices[Key],0)),0))</f>
        <v/>
      </c>
      <c r="I50" s="283" t="str">
        <f>IF($A50="","",IFERROR(INDEX(Prices[FX to SGD],MATCH($A50,Prices[Key],0)),1))</f>
        <v/>
      </c>
      <c r="J50" s="281" t="str">
        <f t="shared" si="3"/>
        <v/>
      </c>
      <c r="K50" s="281" t="str">
        <f t="shared" si="4"/>
        <v/>
      </c>
      <c r="L50" s="281" t="str">
        <f t="shared" si="5"/>
        <v/>
      </c>
      <c r="M50" s="284" t="str">
        <f t="shared" si="6"/>
        <v/>
      </c>
      <c r="N50" s="238" t="str">
        <f>IF($A50="","",IF(ABS(E50)&gt;0.000001,COUNT($N$1:N49)+1,""))</f>
        <v/>
      </c>
      <c r="O50" s="285" t="str">
        <f>IF($A50="","",SUMIFS(Transactions!$R:$R,Transactions!$L:$L,$A50))</f>
        <v/>
      </c>
      <c r="P50" s="285" t="str">
        <f t="shared" si="7"/>
        <v/>
      </c>
      <c r="Q50" s="286" t="str">
        <f t="shared" si="8"/>
        <v/>
      </c>
    </row>
    <row r="51" spans="1:17" ht="15" customHeight="1" x14ac:dyDescent="0.2">
      <c r="A51" s="238" t="str">
        <f>IFERROR(INDEX(Txn[Key],MATCH(0,INDEX(COUNTIF($A$1:A50,Txn[Key])+(Txn[Key]=""),0),0)),"")</f>
        <v/>
      </c>
      <c r="B51" s="238" t="str">
        <f t="shared" si="0"/>
        <v/>
      </c>
      <c r="C51" s="238" t="str">
        <f t="shared" si="1"/>
        <v/>
      </c>
      <c r="D51" s="238" t="str">
        <f t="shared" si="2"/>
        <v/>
      </c>
      <c r="E51" s="259" t="str">
        <f>IF($A51="","",SUMIFS(Txn[Signed Units],Txn[Key],$A51))</f>
        <v/>
      </c>
      <c r="F51" s="281" t="str">
        <f>IF($A51="","",SUMIFS(Txn[Buy Cost],Txn[Key],$A51))</f>
        <v/>
      </c>
      <c r="G51" s="281" t="str">
        <f>IF($A51="","",SUMIFS(Txn[Sell Proceeds],Txn[Key],$A51))</f>
        <v/>
      </c>
      <c r="H51" s="282" t="str">
        <f>IF($A51="","",IFERROR(INDEX(Prices[Current Price],MATCH($A51,Prices[Key],0)),0))</f>
        <v/>
      </c>
      <c r="I51" s="283" t="str">
        <f>IF($A51="","",IFERROR(INDEX(Prices[FX to SGD],MATCH($A51,Prices[Key],0)),1))</f>
        <v/>
      </c>
      <c r="J51" s="281" t="str">
        <f t="shared" si="3"/>
        <v/>
      </c>
      <c r="K51" s="281" t="str">
        <f t="shared" si="4"/>
        <v/>
      </c>
      <c r="L51" s="281" t="str">
        <f t="shared" si="5"/>
        <v/>
      </c>
      <c r="M51" s="284" t="str">
        <f t="shared" si="6"/>
        <v/>
      </c>
      <c r="N51" s="238" t="str">
        <f>IF($A51="","",IF(ABS(E51)&gt;0.000001,COUNT($N$1:N50)+1,""))</f>
        <v/>
      </c>
      <c r="O51" s="285" t="str">
        <f>IF($A51="","",SUMIFS(Transactions!$R:$R,Transactions!$L:$L,$A51))</f>
        <v/>
      </c>
      <c r="P51" s="285" t="str">
        <f t="shared" si="7"/>
        <v/>
      </c>
      <c r="Q51" s="286" t="str">
        <f t="shared" si="8"/>
        <v/>
      </c>
    </row>
    <row r="52" spans="1:17" ht="15" customHeight="1" x14ac:dyDescent="0.2">
      <c r="A52" s="238" t="str">
        <f>IFERROR(INDEX(Txn[Key],MATCH(0,INDEX(COUNTIF($A$1:A51,Txn[Key])+(Txn[Key]=""),0),0)),"")</f>
        <v/>
      </c>
      <c r="B52" s="238" t="str">
        <f t="shared" si="0"/>
        <v/>
      </c>
      <c r="C52" s="238" t="str">
        <f t="shared" si="1"/>
        <v/>
      </c>
      <c r="D52" s="238" t="str">
        <f t="shared" si="2"/>
        <v/>
      </c>
      <c r="E52" s="259" t="str">
        <f>IF($A52="","",SUMIFS(Txn[Signed Units],Txn[Key],$A52))</f>
        <v/>
      </c>
      <c r="F52" s="281" t="str">
        <f>IF($A52="","",SUMIFS(Txn[Buy Cost],Txn[Key],$A52))</f>
        <v/>
      </c>
      <c r="G52" s="281" t="str">
        <f>IF($A52="","",SUMIFS(Txn[Sell Proceeds],Txn[Key],$A52))</f>
        <v/>
      </c>
      <c r="H52" s="282" t="str">
        <f>IF($A52="","",IFERROR(INDEX(Prices[Current Price],MATCH($A52,Prices[Key],0)),0))</f>
        <v/>
      </c>
      <c r="I52" s="283" t="str">
        <f>IF($A52="","",IFERROR(INDEX(Prices[FX to SGD],MATCH($A52,Prices[Key],0)),1))</f>
        <v/>
      </c>
      <c r="J52" s="281" t="str">
        <f t="shared" si="3"/>
        <v/>
      </c>
      <c r="K52" s="281" t="str">
        <f t="shared" si="4"/>
        <v/>
      </c>
      <c r="L52" s="281" t="str">
        <f t="shared" si="5"/>
        <v/>
      </c>
      <c r="M52" s="284" t="str">
        <f t="shared" si="6"/>
        <v/>
      </c>
      <c r="N52" s="238" t="str">
        <f>IF($A52="","",IF(ABS(E52)&gt;0.000001,COUNT($N$1:N51)+1,""))</f>
        <v/>
      </c>
      <c r="O52" s="285" t="str">
        <f>IF($A52="","",SUMIFS(Transactions!$R:$R,Transactions!$L:$L,$A52))</f>
        <v/>
      </c>
      <c r="P52" s="285" t="str">
        <f t="shared" si="7"/>
        <v/>
      </c>
      <c r="Q52" s="286" t="str">
        <f t="shared" si="8"/>
        <v/>
      </c>
    </row>
    <row r="53" spans="1:17" ht="15" customHeight="1" x14ac:dyDescent="0.2">
      <c r="A53" s="238" t="str">
        <f>IFERROR(INDEX(Txn[Key],MATCH(0,INDEX(COUNTIF($A$1:A52,Txn[Key])+(Txn[Key]=""),0),0)),"")</f>
        <v/>
      </c>
      <c r="B53" s="238" t="str">
        <f t="shared" si="0"/>
        <v/>
      </c>
      <c r="C53" s="238" t="str">
        <f t="shared" si="1"/>
        <v/>
      </c>
      <c r="D53" s="238" t="str">
        <f t="shared" si="2"/>
        <v/>
      </c>
      <c r="E53" s="259" t="str">
        <f>IF($A53="","",SUMIFS(Txn[Signed Units],Txn[Key],$A53))</f>
        <v/>
      </c>
      <c r="F53" s="281" t="str">
        <f>IF($A53="","",SUMIFS(Txn[Buy Cost],Txn[Key],$A53))</f>
        <v/>
      </c>
      <c r="G53" s="281" t="str">
        <f>IF($A53="","",SUMIFS(Txn[Sell Proceeds],Txn[Key],$A53))</f>
        <v/>
      </c>
      <c r="H53" s="282" t="str">
        <f>IF($A53="","",IFERROR(INDEX(Prices[Current Price],MATCH($A53,Prices[Key],0)),0))</f>
        <v/>
      </c>
      <c r="I53" s="283" t="str">
        <f>IF($A53="","",IFERROR(INDEX(Prices[FX to SGD],MATCH($A53,Prices[Key],0)),1))</f>
        <v/>
      </c>
      <c r="J53" s="281" t="str">
        <f t="shared" si="3"/>
        <v/>
      </c>
      <c r="K53" s="281" t="str">
        <f t="shared" si="4"/>
        <v/>
      </c>
      <c r="L53" s="281" t="str">
        <f t="shared" si="5"/>
        <v/>
      </c>
      <c r="M53" s="284" t="str">
        <f t="shared" si="6"/>
        <v/>
      </c>
      <c r="N53" s="238" t="str">
        <f>IF($A53="","",IF(ABS(E53)&gt;0.000001,COUNT($N$1:N52)+1,""))</f>
        <v/>
      </c>
      <c r="O53" s="285" t="str">
        <f>IF($A53="","",SUMIFS(Transactions!$R:$R,Transactions!$L:$L,$A53))</f>
        <v/>
      </c>
      <c r="P53" s="285" t="str">
        <f t="shared" si="7"/>
        <v/>
      </c>
      <c r="Q53" s="286" t="str">
        <f t="shared" si="8"/>
        <v/>
      </c>
    </row>
    <row r="54" spans="1:17" ht="15" customHeight="1" x14ac:dyDescent="0.2">
      <c r="A54" s="238" t="str">
        <f>IFERROR(INDEX(Txn[Key],MATCH(0,INDEX(COUNTIF($A$1:A53,Txn[Key])+(Txn[Key]=""),0),0)),"")</f>
        <v/>
      </c>
      <c r="B54" s="238" t="str">
        <f t="shared" si="0"/>
        <v/>
      </c>
      <c r="C54" s="238" t="str">
        <f t="shared" si="1"/>
        <v/>
      </c>
      <c r="D54" s="238" t="str">
        <f t="shared" si="2"/>
        <v/>
      </c>
      <c r="E54" s="259" t="str">
        <f>IF($A54="","",SUMIFS(Txn[Signed Units],Txn[Key],$A54))</f>
        <v/>
      </c>
      <c r="F54" s="281" t="str">
        <f>IF($A54="","",SUMIFS(Txn[Buy Cost],Txn[Key],$A54))</f>
        <v/>
      </c>
      <c r="G54" s="281" t="str">
        <f>IF($A54="","",SUMIFS(Txn[Sell Proceeds],Txn[Key],$A54))</f>
        <v/>
      </c>
      <c r="H54" s="282" t="str">
        <f>IF($A54="","",IFERROR(INDEX(Prices[Current Price],MATCH($A54,Prices[Key],0)),0))</f>
        <v/>
      </c>
      <c r="I54" s="283" t="str">
        <f>IF($A54="","",IFERROR(INDEX(Prices[FX to SGD],MATCH($A54,Prices[Key],0)),1))</f>
        <v/>
      </c>
      <c r="J54" s="281" t="str">
        <f t="shared" si="3"/>
        <v/>
      </c>
      <c r="K54" s="281" t="str">
        <f t="shared" si="4"/>
        <v/>
      </c>
      <c r="L54" s="281" t="str">
        <f t="shared" si="5"/>
        <v/>
      </c>
      <c r="M54" s="284" t="str">
        <f t="shared" si="6"/>
        <v/>
      </c>
      <c r="N54" s="238" t="str">
        <f>IF($A54="","",IF(ABS(E54)&gt;0.000001,COUNT($N$1:N53)+1,""))</f>
        <v/>
      </c>
      <c r="O54" s="285" t="str">
        <f>IF($A54="","",SUMIFS(Transactions!$R:$R,Transactions!$L:$L,$A54))</f>
        <v/>
      </c>
      <c r="P54" s="285" t="str">
        <f t="shared" si="7"/>
        <v/>
      </c>
      <c r="Q54" s="286" t="str">
        <f t="shared" si="8"/>
        <v/>
      </c>
    </row>
    <row r="55" spans="1:17" ht="15" customHeight="1" x14ac:dyDescent="0.2">
      <c r="A55" s="238" t="str">
        <f>IFERROR(INDEX(Txn[Key],MATCH(0,INDEX(COUNTIF($A$1:A54,Txn[Key])+(Txn[Key]=""),0),0)),"")</f>
        <v/>
      </c>
      <c r="B55" s="238" t="str">
        <f t="shared" si="0"/>
        <v/>
      </c>
      <c r="C55" s="238" t="str">
        <f t="shared" si="1"/>
        <v/>
      </c>
      <c r="D55" s="238" t="str">
        <f t="shared" si="2"/>
        <v/>
      </c>
      <c r="E55" s="259" t="str">
        <f>IF($A55="","",SUMIFS(Txn[Signed Units],Txn[Key],$A55))</f>
        <v/>
      </c>
      <c r="F55" s="281" t="str">
        <f>IF($A55="","",SUMIFS(Txn[Buy Cost],Txn[Key],$A55))</f>
        <v/>
      </c>
      <c r="G55" s="281" t="str">
        <f>IF($A55="","",SUMIFS(Txn[Sell Proceeds],Txn[Key],$A55))</f>
        <v/>
      </c>
      <c r="H55" s="282" t="str">
        <f>IF($A55="","",IFERROR(INDEX(Prices[Current Price],MATCH($A55,Prices[Key],0)),0))</f>
        <v/>
      </c>
      <c r="I55" s="283" t="str">
        <f>IF($A55="","",IFERROR(INDEX(Prices[FX to SGD],MATCH($A55,Prices[Key],0)),1))</f>
        <v/>
      </c>
      <c r="J55" s="281" t="str">
        <f t="shared" si="3"/>
        <v/>
      </c>
      <c r="K55" s="281" t="str">
        <f t="shared" si="4"/>
        <v/>
      </c>
      <c r="L55" s="281" t="str">
        <f t="shared" si="5"/>
        <v/>
      </c>
      <c r="M55" s="284" t="str">
        <f t="shared" si="6"/>
        <v/>
      </c>
      <c r="N55" s="238" t="str">
        <f>IF($A55="","",IF(ABS(E55)&gt;0.000001,COUNT($N$1:N54)+1,""))</f>
        <v/>
      </c>
      <c r="O55" s="285" t="str">
        <f>IF($A55="","",SUMIFS(Transactions!$R:$R,Transactions!$L:$L,$A55))</f>
        <v/>
      </c>
      <c r="P55" s="285" t="str">
        <f t="shared" si="7"/>
        <v/>
      </c>
      <c r="Q55" s="286" t="str">
        <f t="shared" si="8"/>
        <v/>
      </c>
    </row>
    <row r="56" spans="1:17" ht="15" customHeight="1" x14ac:dyDescent="0.2">
      <c r="A56" s="238" t="str">
        <f>IFERROR(INDEX(Txn[Key],MATCH(0,INDEX(COUNTIF($A$1:A55,Txn[Key])+(Txn[Key]=""),0),0)),"")</f>
        <v/>
      </c>
      <c r="B56" s="238" t="str">
        <f t="shared" si="0"/>
        <v/>
      </c>
      <c r="C56" s="238" t="str">
        <f t="shared" si="1"/>
        <v/>
      </c>
      <c r="D56" s="238" t="str">
        <f t="shared" si="2"/>
        <v/>
      </c>
      <c r="E56" s="259" t="str">
        <f>IF($A56="","",SUMIFS(Txn[Signed Units],Txn[Key],$A56))</f>
        <v/>
      </c>
      <c r="F56" s="281" t="str">
        <f>IF($A56="","",SUMIFS(Txn[Buy Cost],Txn[Key],$A56))</f>
        <v/>
      </c>
      <c r="G56" s="281" t="str">
        <f>IF($A56="","",SUMIFS(Txn[Sell Proceeds],Txn[Key],$A56))</f>
        <v/>
      </c>
      <c r="H56" s="282" t="str">
        <f>IF($A56="","",IFERROR(INDEX(Prices[Current Price],MATCH($A56,Prices[Key],0)),0))</f>
        <v/>
      </c>
      <c r="I56" s="283" t="str">
        <f>IF($A56="","",IFERROR(INDEX(Prices[FX to SGD],MATCH($A56,Prices[Key],0)),1))</f>
        <v/>
      </c>
      <c r="J56" s="281" t="str">
        <f t="shared" si="3"/>
        <v/>
      </c>
      <c r="K56" s="281" t="str">
        <f t="shared" si="4"/>
        <v/>
      </c>
      <c r="L56" s="281" t="str">
        <f t="shared" si="5"/>
        <v/>
      </c>
      <c r="M56" s="284" t="str">
        <f t="shared" si="6"/>
        <v/>
      </c>
      <c r="N56" s="238" t="str">
        <f>IF($A56="","",IF(ABS(E56)&gt;0.000001,COUNT($N$1:N55)+1,""))</f>
        <v/>
      </c>
      <c r="O56" s="285" t="str">
        <f>IF($A56="","",SUMIFS(Transactions!$R:$R,Transactions!$L:$L,$A56))</f>
        <v/>
      </c>
      <c r="P56" s="285" t="str">
        <f t="shared" si="7"/>
        <v/>
      </c>
      <c r="Q56" s="286" t="str">
        <f t="shared" si="8"/>
        <v/>
      </c>
    </row>
    <row r="57" spans="1:17" ht="15" customHeight="1" x14ac:dyDescent="0.2">
      <c r="A57" s="238" t="str">
        <f>IFERROR(INDEX(Txn[Key],MATCH(0,INDEX(COUNTIF($A$1:A56,Txn[Key])+(Txn[Key]=""),0),0)),"")</f>
        <v/>
      </c>
      <c r="B57" s="238" t="str">
        <f t="shared" si="0"/>
        <v/>
      </c>
      <c r="C57" s="238" t="str">
        <f t="shared" si="1"/>
        <v/>
      </c>
      <c r="D57" s="238" t="str">
        <f t="shared" si="2"/>
        <v/>
      </c>
      <c r="E57" s="259" t="str">
        <f>IF($A57="","",SUMIFS(Txn[Signed Units],Txn[Key],$A57))</f>
        <v/>
      </c>
      <c r="F57" s="281" t="str">
        <f>IF($A57="","",SUMIFS(Txn[Buy Cost],Txn[Key],$A57))</f>
        <v/>
      </c>
      <c r="G57" s="281" t="str">
        <f>IF($A57="","",SUMIFS(Txn[Sell Proceeds],Txn[Key],$A57))</f>
        <v/>
      </c>
      <c r="H57" s="282" t="str">
        <f>IF($A57="","",IFERROR(INDEX(Prices[Current Price],MATCH($A57,Prices[Key],0)),0))</f>
        <v/>
      </c>
      <c r="I57" s="283" t="str">
        <f>IF($A57="","",IFERROR(INDEX(Prices[FX to SGD],MATCH($A57,Prices[Key],0)),1))</f>
        <v/>
      </c>
      <c r="J57" s="281" t="str">
        <f t="shared" si="3"/>
        <v/>
      </c>
      <c r="K57" s="281" t="str">
        <f t="shared" si="4"/>
        <v/>
      </c>
      <c r="L57" s="281" t="str">
        <f t="shared" si="5"/>
        <v/>
      </c>
      <c r="M57" s="284" t="str">
        <f t="shared" si="6"/>
        <v/>
      </c>
      <c r="N57" s="238" t="str">
        <f>IF($A57="","",IF(ABS(E57)&gt;0.000001,COUNT($N$1:N56)+1,""))</f>
        <v/>
      </c>
      <c r="O57" s="285" t="str">
        <f>IF($A57="","",SUMIFS(Transactions!$R:$R,Transactions!$L:$L,$A57))</f>
        <v/>
      </c>
      <c r="P57" s="285" t="str">
        <f t="shared" si="7"/>
        <v/>
      </c>
      <c r="Q57" s="286" t="str">
        <f t="shared" si="8"/>
        <v/>
      </c>
    </row>
    <row r="58" spans="1:17" ht="15" customHeight="1" x14ac:dyDescent="0.2">
      <c r="A58" s="238" t="str">
        <f>IFERROR(INDEX(Txn[Key],MATCH(0,INDEX(COUNTIF($A$1:A57,Txn[Key])+(Txn[Key]=""),0),0)),"")</f>
        <v/>
      </c>
      <c r="B58" s="238" t="str">
        <f t="shared" si="0"/>
        <v/>
      </c>
      <c r="C58" s="238" t="str">
        <f t="shared" si="1"/>
        <v/>
      </c>
      <c r="D58" s="238" t="str">
        <f t="shared" si="2"/>
        <v/>
      </c>
      <c r="E58" s="259" t="str">
        <f>IF($A58="","",SUMIFS(Txn[Signed Units],Txn[Key],$A58))</f>
        <v/>
      </c>
      <c r="F58" s="281" t="str">
        <f>IF($A58="","",SUMIFS(Txn[Buy Cost],Txn[Key],$A58))</f>
        <v/>
      </c>
      <c r="G58" s="281" t="str">
        <f>IF($A58="","",SUMIFS(Txn[Sell Proceeds],Txn[Key],$A58))</f>
        <v/>
      </c>
      <c r="H58" s="282" t="str">
        <f>IF($A58="","",IFERROR(INDEX(Prices[Current Price],MATCH($A58,Prices[Key],0)),0))</f>
        <v/>
      </c>
      <c r="I58" s="283" t="str">
        <f>IF($A58="","",IFERROR(INDEX(Prices[FX to SGD],MATCH($A58,Prices[Key],0)),1))</f>
        <v/>
      </c>
      <c r="J58" s="281" t="str">
        <f t="shared" si="3"/>
        <v/>
      </c>
      <c r="K58" s="281" t="str">
        <f t="shared" si="4"/>
        <v/>
      </c>
      <c r="L58" s="281" t="str">
        <f t="shared" si="5"/>
        <v/>
      </c>
      <c r="M58" s="284" t="str">
        <f t="shared" si="6"/>
        <v/>
      </c>
      <c r="N58" s="238" t="str">
        <f>IF($A58="","",IF(ABS(E58)&gt;0.000001,COUNT($N$1:N57)+1,""))</f>
        <v/>
      </c>
      <c r="O58" s="285" t="str">
        <f>IF($A58="","",SUMIFS(Transactions!$R:$R,Transactions!$L:$L,$A58))</f>
        <v/>
      </c>
      <c r="P58" s="285" t="str">
        <f t="shared" si="7"/>
        <v/>
      </c>
      <c r="Q58" s="286" t="str">
        <f t="shared" si="8"/>
        <v/>
      </c>
    </row>
    <row r="59" spans="1:17" ht="15" customHeight="1" x14ac:dyDescent="0.2">
      <c r="A59" s="238" t="str">
        <f>IFERROR(INDEX(Txn[Key],MATCH(0,INDEX(COUNTIF($A$1:A58,Txn[Key])+(Txn[Key]=""),0),0)),"")</f>
        <v/>
      </c>
      <c r="B59" s="238" t="str">
        <f t="shared" si="0"/>
        <v/>
      </c>
      <c r="C59" s="238" t="str">
        <f t="shared" si="1"/>
        <v/>
      </c>
      <c r="D59" s="238" t="str">
        <f t="shared" si="2"/>
        <v/>
      </c>
      <c r="E59" s="259" t="str">
        <f>IF($A59="","",SUMIFS(Txn[Signed Units],Txn[Key],$A59))</f>
        <v/>
      </c>
      <c r="F59" s="281" t="str">
        <f>IF($A59="","",SUMIFS(Txn[Buy Cost],Txn[Key],$A59))</f>
        <v/>
      </c>
      <c r="G59" s="281" t="str">
        <f>IF($A59="","",SUMIFS(Txn[Sell Proceeds],Txn[Key],$A59))</f>
        <v/>
      </c>
      <c r="H59" s="282" t="str">
        <f>IF($A59="","",IFERROR(INDEX(Prices[Current Price],MATCH($A59,Prices[Key],0)),0))</f>
        <v/>
      </c>
      <c r="I59" s="283" t="str">
        <f>IF($A59="","",IFERROR(INDEX(Prices[FX to SGD],MATCH($A59,Prices[Key],0)),1))</f>
        <v/>
      </c>
      <c r="J59" s="281" t="str">
        <f t="shared" si="3"/>
        <v/>
      </c>
      <c r="K59" s="281" t="str">
        <f t="shared" si="4"/>
        <v/>
      </c>
      <c r="L59" s="281" t="str">
        <f t="shared" si="5"/>
        <v/>
      </c>
      <c r="M59" s="284" t="str">
        <f t="shared" si="6"/>
        <v/>
      </c>
      <c r="N59" s="238" t="str">
        <f>IF($A59="","",IF(ABS(E59)&gt;0.000001,COUNT($N$1:N58)+1,""))</f>
        <v/>
      </c>
      <c r="O59" s="285" t="str">
        <f>IF($A59="","",SUMIFS(Transactions!$R:$R,Transactions!$L:$L,$A59))</f>
        <v/>
      </c>
      <c r="P59" s="285" t="str">
        <f t="shared" si="7"/>
        <v/>
      </c>
      <c r="Q59" s="286" t="str">
        <f t="shared" si="8"/>
        <v/>
      </c>
    </row>
    <row r="60" spans="1:17" ht="15" customHeight="1" x14ac:dyDescent="0.2">
      <c r="A60" s="238" t="str">
        <f>IFERROR(INDEX(Txn[Key],MATCH(0,INDEX(COUNTIF($A$1:A59,Txn[Key])+(Txn[Key]=""),0),0)),"")</f>
        <v/>
      </c>
      <c r="B60" s="238" t="str">
        <f t="shared" si="0"/>
        <v/>
      </c>
      <c r="C60" s="238" t="str">
        <f t="shared" si="1"/>
        <v/>
      </c>
      <c r="D60" s="238" t="str">
        <f t="shared" si="2"/>
        <v/>
      </c>
      <c r="E60" s="259" t="str">
        <f>IF($A60="","",SUMIFS(Txn[Signed Units],Txn[Key],$A60))</f>
        <v/>
      </c>
      <c r="F60" s="281" t="str">
        <f>IF($A60="","",SUMIFS(Txn[Buy Cost],Txn[Key],$A60))</f>
        <v/>
      </c>
      <c r="G60" s="281" t="str">
        <f>IF($A60="","",SUMIFS(Txn[Sell Proceeds],Txn[Key],$A60))</f>
        <v/>
      </c>
      <c r="H60" s="282" t="str">
        <f>IF($A60="","",IFERROR(INDEX(Prices[Current Price],MATCH($A60,Prices[Key],0)),0))</f>
        <v/>
      </c>
      <c r="I60" s="283" t="str">
        <f>IF($A60="","",IFERROR(INDEX(Prices[FX to SGD],MATCH($A60,Prices[Key],0)),1))</f>
        <v/>
      </c>
      <c r="J60" s="281" t="str">
        <f t="shared" si="3"/>
        <v/>
      </c>
      <c r="K60" s="281" t="str">
        <f t="shared" si="4"/>
        <v/>
      </c>
      <c r="L60" s="281" t="str">
        <f t="shared" si="5"/>
        <v/>
      </c>
      <c r="M60" s="284" t="str">
        <f t="shared" si="6"/>
        <v/>
      </c>
      <c r="N60" s="238" t="str">
        <f>IF($A60="","",IF(ABS(E60)&gt;0.000001,COUNT($N$1:N59)+1,""))</f>
        <v/>
      </c>
      <c r="O60" s="285" t="str">
        <f>IF($A60="","",SUMIFS(Transactions!$R:$R,Transactions!$L:$L,$A60))</f>
        <v/>
      </c>
      <c r="P60" s="285" t="str">
        <f t="shared" si="7"/>
        <v/>
      </c>
      <c r="Q60" s="286" t="str">
        <f t="shared" si="8"/>
        <v/>
      </c>
    </row>
    <row r="61" spans="1:17" ht="15" customHeight="1" x14ac:dyDescent="0.2">
      <c r="A61" s="238" t="str">
        <f>IFERROR(INDEX(Txn[Key],MATCH(0,INDEX(COUNTIF($A$1:A60,Txn[Key])+(Txn[Key]=""),0),0)),"")</f>
        <v/>
      </c>
      <c r="B61" s="238" t="str">
        <f t="shared" si="0"/>
        <v/>
      </c>
      <c r="C61" s="238" t="str">
        <f t="shared" si="1"/>
        <v/>
      </c>
      <c r="D61" s="238" t="str">
        <f t="shared" si="2"/>
        <v/>
      </c>
      <c r="E61" s="259" t="str">
        <f>IF($A61="","",SUMIFS(Txn[Signed Units],Txn[Key],$A61))</f>
        <v/>
      </c>
      <c r="F61" s="281" t="str">
        <f>IF($A61="","",SUMIFS(Txn[Buy Cost],Txn[Key],$A61))</f>
        <v/>
      </c>
      <c r="G61" s="281" t="str">
        <f>IF($A61="","",SUMIFS(Txn[Sell Proceeds],Txn[Key],$A61))</f>
        <v/>
      </c>
      <c r="H61" s="282" t="str">
        <f>IF($A61="","",IFERROR(INDEX(Prices[Current Price],MATCH($A61,Prices[Key],0)),0))</f>
        <v/>
      </c>
      <c r="I61" s="283" t="str">
        <f>IF($A61="","",IFERROR(INDEX(Prices[FX to SGD],MATCH($A61,Prices[Key],0)),1))</f>
        <v/>
      </c>
      <c r="J61" s="281" t="str">
        <f t="shared" si="3"/>
        <v/>
      </c>
      <c r="K61" s="281" t="str">
        <f t="shared" si="4"/>
        <v/>
      </c>
      <c r="L61" s="281" t="str">
        <f t="shared" si="5"/>
        <v/>
      </c>
      <c r="M61" s="284" t="str">
        <f t="shared" si="6"/>
        <v/>
      </c>
      <c r="N61" s="238" t="str">
        <f>IF($A61="","",IF(ABS(E61)&gt;0.000001,COUNT($N$1:N60)+1,""))</f>
        <v/>
      </c>
      <c r="O61" s="285" t="str">
        <f>IF($A61="","",SUMIFS(Transactions!$R:$R,Transactions!$L:$L,$A61))</f>
        <v/>
      </c>
      <c r="P61" s="285" t="str">
        <f t="shared" si="7"/>
        <v/>
      </c>
      <c r="Q61" s="286" t="str">
        <f t="shared" si="8"/>
        <v/>
      </c>
    </row>
    <row r="62" spans="1:17" ht="15" customHeight="1" x14ac:dyDescent="0.2">
      <c r="A62" s="238" t="str">
        <f>IFERROR(INDEX(Txn[Key],MATCH(0,INDEX(COUNTIF($A$1:A61,Txn[Key])+(Txn[Key]=""),0),0)),"")</f>
        <v/>
      </c>
      <c r="B62" s="238" t="str">
        <f t="shared" si="0"/>
        <v/>
      </c>
      <c r="C62" s="238" t="str">
        <f t="shared" si="1"/>
        <v/>
      </c>
      <c r="D62" s="238" t="str">
        <f t="shared" si="2"/>
        <v/>
      </c>
      <c r="E62" s="259" t="str">
        <f>IF($A62="","",SUMIFS(Txn[Signed Units],Txn[Key],$A62))</f>
        <v/>
      </c>
      <c r="F62" s="281" t="str">
        <f>IF($A62="","",SUMIFS(Txn[Buy Cost],Txn[Key],$A62))</f>
        <v/>
      </c>
      <c r="G62" s="281" t="str">
        <f>IF($A62="","",SUMIFS(Txn[Sell Proceeds],Txn[Key],$A62))</f>
        <v/>
      </c>
      <c r="H62" s="282" t="str">
        <f>IF($A62="","",IFERROR(INDEX(Prices[Current Price],MATCH($A62,Prices[Key],0)),0))</f>
        <v/>
      </c>
      <c r="I62" s="283" t="str">
        <f>IF($A62="","",IFERROR(INDEX(Prices[FX to SGD],MATCH($A62,Prices[Key],0)),1))</f>
        <v/>
      </c>
      <c r="J62" s="281" t="str">
        <f t="shared" si="3"/>
        <v/>
      </c>
      <c r="K62" s="281" t="str">
        <f t="shared" si="4"/>
        <v/>
      </c>
      <c r="L62" s="281" t="str">
        <f t="shared" si="5"/>
        <v/>
      </c>
      <c r="M62" s="284" t="str">
        <f t="shared" si="6"/>
        <v/>
      </c>
      <c r="N62" s="238" t="str">
        <f>IF($A62="","",IF(ABS(E62)&gt;0.000001,COUNT($N$1:N61)+1,""))</f>
        <v/>
      </c>
      <c r="O62" s="285" t="str">
        <f>IF($A62="","",SUMIFS(Transactions!$R:$R,Transactions!$L:$L,$A62))</f>
        <v/>
      </c>
      <c r="P62" s="285" t="str">
        <f t="shared" si="7"/>
        <v/>
      </c>
      <c r="Q62" s="286" t="str">
        <f t="shared" si="8"/>
        <v/>
      </c>
    </row>
    <row r="63" spans="1:17" ht="15" customHeight="1" x14ac:dyDescent="0.2">
      <c r="A63" s="238" t="str">
        <f>IFERROR(INDEX(Txn[Key],MATCH(0,INDEX(COUNTIF($A$1:A62,Txn[Key])+(Txn[Key]=""),0),0)),"")</f>
        <v/>
      </c>
      <c r="B63" s="238" t="str">
        <f t="shared" si="0"/>
        <v/>
      </c>
      <c r="C63" s="238" t="str">
        <f t="shared" si="1"/>
        <v/>
      </c>
      <c r="D63" s="238" t="str">
        <f t="shared" si="2"/>
        <v/>
      </c>
      <c r="E63" s="259" t="str">
        <f>IF($A63="","",SUMIFS(Txn[Signed Units],Txn[Key],$A63))</f>
        <v/>
      </c>
      <c r="F63" s="281" t="str">
        <f>IF($A63="","",SUMIFS(Txn[Buy Cost],Txn[Key],$A63))</f>
        <v/>
      </c>
      <c r="G63" s="281" t="str">
        <f>IF($A63="","",SUMIFS(Txn[Sell Proceeds],Txn[Key],$A63))</f>
        <v/>
      </c>
      <c r="H63" s="282" t="str">
        <f>IF($A63="","",IFERROR(INDEX(Prices[Current Price],MATCH($A63,Prices[Key],0)),0))</f>
        <v/>
      </c>
      <c r="I63" s="283" t="str">
        <f>IF($A63="","",IFERROR(INDEX(Prices[FX to SGD],MATCH($A63,Prices[Key],0)),1))</f>
        <v/>
      </c>
      <c r="J63" s="281" t="str">
        <f t="shared" si="3"/>
        <v/>
      </c>
      <c r="K63" s="281" t="str">
        <f t="shared" si="4"/>
        <v/>
      </c>
      <c r="L63" s="281" t="str">
        <f t="shared" si="5"/>
        <v/>
      </c>
      <c r="M63" s="284" t="str">
        <f t="shared" si="6"/>
        <v/>
      </c>
      <c r="N63" s="238" t="str">
        <f>IF($A63="","",IF(ABS(E63)&gt;0.000001,COUNT($N$1:N62)+1,""))</f>
        <v/>
      </c>
      <c r="O63" s="285" t="str">
        <f>IF($A63="","",SUMIFS(Transactions!$R:$R,Transactions!$L:$L,$A63))</f>
        <v/>
      </c>
      <c r="P63" s="285" t="str">
        <f t="shared" si="7"/>
        <v/>
      </c>
      <c r="Q63" s="286" t="str">
        <f t="shared" si="8"/>
        <v/>
      </c>
    </row>
    <row r="64" spans="1:17" ht="15" customHeight="1" x14ac:dyDescent="0.2">
      <c r="A64" s="238" t="str">
        <f>IFERROR(INDEX(Txn[Key],MATCH(0,INDEX(COUNTIF($A$1:A63,Txn[Key])+(Txn[Key]=""),0),0)),"")</f>
        <v/>
      </c>
      <c r="B64" s="238" t="str">
        <f t="shared" si="0"/>
        <v/>
      </c>
      <c r="C64" s="238" t="str">
        <f t="shared" si="1"/>
        <v/>
      </c>
      <c r="D64" s="238" t="str">
        <f t="shared" si="2"/>
        <v/>
      </c>
      <c r="E64" s="259" t="str">
        <f>IF($A64="","",SUMIFS(Txn[Signed Units],Txn[Key],$A64))</f>
        <v/>
      </c>
      <c r="F64" s="281" t="str">
        <f>IF($A64="","",SUMIFS(Txn[Buy Cost],Txn[Key],$A64))</f>
        <v/>
      </c>
      <c r="G64" s="281" t="str">
        <f>IF($A64="","",SUMIFS(Txn[Sell Proceeds],Txn[Key],$A64))</f>
        <v/>
      </c>
      <c r="H64" s="282" t="str">
        <f>IF($A64="","",IFERROR(INDEX(Prices[Current Price],MATCH($A64,Prices[Key],0)),0))</f>
        <v/>
      </c>
      <c r="I64" s="283" t="str">
        <f>IF($A64="","",IFERROR(INDEX(Prices[FX to SGD],MATCH($A64,Prices[Key],0)),1))</f>
        <v/>
      </c>
      <c r="J64" s="281" t="str">
        <f t="shared" si="3"/>
        <v/>
      </c>
      <c r="K64" s="281" t="str">
        <f t="shared" si="4"/>
        <v/>
      </c>
      <c r="L64" s="281" t="str">
        <f t="shared" si="5"/>
        <v/>
      </c>
      <c r="M64" s="284" t="str">
        <f t="shared" si="6"/>
        <v/>
      </c>
      <c r="N64" s="238" t="str">
        <f>IF($A64="","",IF(ABS(E64)&gt;0.000001,COUNT($N$1:N63)+1,""))</f>
        <v/>
      </c>
      <c r="O64" s="285" t="str">
        <f>IF($A64="","",SUMIFS(Transactions!$R:$R,Transactions!$L:$L,$A64))</f>
        <v/>
      </c>
      <c r="P64" s="285" t="str">
        <f t="shared" si="7"/>
        <v/>
      </c>
      <c r="Q64" s="286" t="str">
        <f t="shared" si="8"/>
        <v/>
      </c>
    </row>
    <row r="65" spans="1:17" ht="15" customHeight="1" x14ac:dyDescent="0.2">
      <c r="A65" s="238" t="str">
        <f>IFERROR(INDEX(Txn[Key],MATCH(0,INDEX(COUNTIF($A$1:A64,Txn[Key])+(Txn[Key]=""),0),0)),"")</f>
        <v/>
      </c>
      <c r="B65" s="238" t="str">
        <f t="shared" si="0"/>
        <v/>
      </c>
      <c r="C65" s="238" t="str">
        <f t="shared" si="1"/>
        <v/>
      </c>
      <c r="D65" s="238" t="str">
        <f t="shared" si="2"/>
        <v/>
      </c>
      <c r="E65" s="259" t="str">
        <f>IF($A65="","",SUMIFS(Txn[Signed Units],Txn[Key],$A65))</f>
        <v/>
      </c>
      <c r="F65" s="281" t="str">
        <f>IF($A65="","",SUMIFS(Txn[Buy Cost],Txn[Key],$A65))</f>
        <v/>
      </c>
      <c r="G65" s="281" t="str">
        <f>IF($A65="","",SUMIFS(Txn[Sell Proceeds],Txn[Key],$A65))</f>
        <v/>
      </c>
      <c r="H65" s="282" t="str">
        <f>IF($A65="","",IFERROR(INDEX(Prices[Current Price],MATCH($A65,Prices[Key],0)),0))</f>
        <v/>
      </c>
      <c r="I65" s="283" t="str">
        <f>IF($A65="","",IFERROR(INDEX(Prices[FX to SGD],MATCH($A65,Prices[Key],0)),1))</f>
        <v/>
      </c>
      <c r="J65" s="281" t="str">
        <f t="shared" si="3"/>
        <v/>
      </c>
      <c r="K65" s="281" t="str">
        <f t="shared" si="4"/>
        <v/>
      </c>
      <c r="L65" s="281" t="str">
        <f t="shared" si="5"/>
        <v/>
      </c>
      <c r="M65" s="284" t="str">
        <f t="shared" si="6"/>
        <v/>
      </c>
      <c r="N65" s="238" t="str">
        <f>IF($A65="","",IF(ABS(E65)&gt;0.000001,COUNT($N$1:N64)+1,""))</f>
        <v/>
      </c>
      <c r="O65" s="285" t="str">
        <f>IF($A65="","",SUMIFS(Transactions!$R:$R,Transactions!$L:$L,$A65))</f>
        <v/>
      </c>
      <c r="P65" s="285" t="str">
        <f t="shared" si="7"/>
        <v/>
      </c>
      <c r="Q65" s="286" t="str">
        <f t="shared" si="8"/>
        <v/>
      </c>
    </row>
    <row r="66" spans="1:17" ht="15" customHeight="1" x14ac:dyDescent="0.2">
      <c r="A66" s="238" t="str">
        <f>IFERROR(INDEX(Txn[Key],MATCH(0,INDEX(COUNTIF($A$1:A65,Txn[Key])+(Txn[Key]=""),0),0)),"")</f>
        <v/>
      </c>
      <c r="B66" s="238" t="str">
        <f t="shared" ref="B66:B129" si="9">IF($A66="","",LEFT($A66,FIND(":",$A66)-1))</f>
        <v/>
      </c>
      <c r="C66" s="238" t="str">
        <f t="shared" ref="C66:C129" si="10">IF($A66="","",MID($A66,FIND(":",$A66)+1,FIND(":",$A66,FIND(":",$A66)+1)-FIND(":",$A66)-1))</f>
        <v/>
      </c>
      <c r="D66" s="238" t="str">
        <f t="shared" ref="D66:D129" si="11">IF($A66="","",RIGHT($A66,LEN($A66)-FIND(":",$A66,FIND(":",$A66)+1)))</f>
        <v/>
      </c>
      <c r="E66" s="259" t="str">
        <f>IF($A66="","",SUMIFS(Txn[Signed Units],Txn[Key],$A66))</f>
        <v/>
      </c>
      <c r="F66" s="281" t="str">
        <f>IF($A66="","",SUMIFS(Txn[Buy Cost],Txn[Key],$A66))</f>
        <v/>
      </c>
      <c r="G66" s="281" t="str">
        <f>IF($A66="","",SUMIFS(Txn[Sell Proceeds],Txn[Key],$A66))</f>
        <v/>
      </c>
      <c r="H66" s="282" t="str">
        <f>IF($A66="","",IFERROR(INDEX(Prices[Current Price],MATCH($A66,Prices[Key],0)),0))</f>
        <v/>
      </c>
      <c r="I66" s="283" t="str">
        <f>IF($A66="","",IFERROR(INDEX(Prices[FX to SGD],MATCH($A66,Prices[Key],0)),1))</f>
        <v/>
      </c>
      <c r="J66" s="281" t="str">
        <f t="shared" ref="J66:J129" si="12">IF($A66="","",E66*H66)</f>
        <v/>
      </c>
      <c r="K66" s="281" t="str">
        <f t="shared" ref="K66:K129" si="13">IF($A66="","",J66+G66-F66)</f>
        <v/>
      </c>
      <c r="L66" s="281" t="str">
        <f t="shared" ref="L66:L129" si="14">IF($A66="","",K66*I66)</f>
        <v/>
      </c>
      <c r="M66" s="284" t="str">
        <f t="shared" ref="M66:M129" si="15">IF($A66="","",IFERROR(K66/F66,0))</f>
        <v/>
      </c>
      <c r="N66" s="238" t="str">
        <f>IF($A66="","",IF(ABS(E66)&gt;0.000001,COUNT($N$1:N65)+1,""))</f>
        <v/>
      </c>
      <c r="O66" s="285" t="str">
        <f>IF($A66="","",SUMIFS(Transactions!$R:$R,Transactions!$L:$L,$A66))</f>
        <v/>
      </c>
      <c r="P66" s="285" t="str">
        <f t="shared" ref="P66:P129" si="16">IF($A66="","",$L66+$O66)</f>
        <v/>
      </c>
      <c r="Q66" s="286" t="str">
        <f t="shared" ref="Q66:Q129" si="17">IF($A66="","",IFERROR(($L66+$O66)/($F66*$I66),0))</f>
        <v/>
      </c>
    </row>
    <row r="67" spans="1:17" ht="15" customHeight="1" x14ac:dyDescent="0.2">
      <c r="A67" s="238" t="str">
        <f>IFERROR(INDEX(Txn[Key],MATCH(0,INDEX(COUNTIF($A$1:A66,Txn[Key])+(Txn[Key]=""),0),0)),"")</f>
        <v/>
      </c>
      <c r="B67" s="238" t="str">
        <f t="shared" si="9"/>
        <v/>
      </c>
      <c r="C67" s="238" t="str">
        <f t="shared" si="10"/>
        <v/>
      </c>
      <c r="D67" s="238" t="str">
        <f t="shared" si="11"/>
        <v/>
      </c>
      <c r="E67" s="259" t="str">
        <f>IF($A67="","",SUMIFS(Txn[Signed Units],Txn[Key],$A67))</f>
        <v/>
      </c>
      <c r="F67" s="281" t="str">
        <f>IF($A67="","",SUMIFS(Txn[Buy Cost],Txn[Key],$A67))</f>
        <v/>
      </c>
      <c r="G67" s="281" t="str">
        <f>IF($A67="","",SUMIFS(Txn[Sell Proceeds],Txn[Key],$A67))</f>
        <v/>
      </c>
      <c r="H67" s="282" t="str">
        <f>IF($A67="","",IFERROR(INDEX(Prices[Current Price],MATCH($A67,Prices[Key],0)),0))</f>
        <v/>
      </c>
      <c r="I67" s="283" t="str">
        <f>IF($A67="","",IFERROR(INDEX(Prices[FX to SGD],MATCH($A67,Prices[Key],0)),1))</f>
        <v/>
      </c>
      <c r="J67" s="281" t="str">
        <f t="shared" si="12"/>
        <v/>
      </c>
      <c r="K67" s="281" t="str">
        <f t="shared" si="13"/>
        <v/>
      </c>
      <c r="L67" s="281" t="str">
        <f t="shared" si="14"/>
        <v/>
      </c>
      <c r="M67" s="284" t="str">
        <f t="shared" si="15"/>
        <v/>
      </c>
      <c r="N67" s="238" t="str">
        <f>IF($A67="","",IF(ABS(E67)&gt;0.000001,COUNT($N$1:N66)+1,""))</f>
        <v/>
      </c>
      <c r="O67" s="285" t="str">
        <f>IF($A67="","",SUMIFS(Transactions!$R:$R,Transactions!$L:$L,$A67))</f>
        <v/>
      </c>
      <c r="P67" s="285" t="str">
        <f t="shared" si="16"/>
        <v/>
      </c>
      <c r="Q67" s="286" t="str">
        <f t="shared" si="17"/>
        <v/>
      </c>
    </row>
    <row r="68" spans="1:17" ht="15" customHeight="1" x14ac:dyDescent="0.2">
      <c r="A68" s="238" t="str">
        <f>IFERROR(INDEX(Txn[Key],MATCH(0,INDEX(COUNTIF($A$1:A67,Txn[Key])+(Txn[Key]=""),0),0)),"")</f>
        <v/>
      </c>
      <c r="B68" s="238" t="str">
        <f t="shared" si="9"/>
        <v/>
      </c>
      <c r="C68" s="238" t="str">
        <f t="shared" si="10"/>
        <v/>
      </c>
      <c r="D68" s="238" t="str">
        <f t="shared" si="11"/>
        <v/>
      </c>
      <c r="E68" s="259" t="str">
        <f>IF($A68="","",SUMIFS(Txn[Signed Units],Txn[Key],$A68))</f>
        <v/>
      </c>
      <c r="F68" s="281" t="str">
        <f>IF($A68="","",SUMIFS(Txn[Buy Cost],Txn[Key],$A68))</f>
        <v/>
      </c>
      <c r="G68" s="281" t="str">
        <f>IF($A68="","",SUMIFS(Txn[Sell Proceeds],Txn[Key],$A68))</f>
        <v/>
      </c>
      <c r="H68" s="282" t="str">
        <f>IF($A68="","",IFERROR(INDEX(Prices[Current Price],MATCH($A68,Prices[Key],0)),0))</f>
        <v/>
      </c>
      <c r="I68" s="283" t="str">
        <f>IF($A68="","",IFERROR(INDEX(Prices[FX to SGD],MATCH($A68,Prices[Key],0)),1))</f>
        <v/>
      </c>
      <c r="J68" s="281" t="str">
        <f t="shared" si="12"/>
        <v/>
      </c>
      <c r="K68" s="281" t="str">
        <f t="shared" si="13"/>
        <v/>
      </c>
      <c r="L68" s="281" t="str">
        <f t="shared" si="14"/>
        <v/>
      </c>
      <c r="M68" s="284" t="str">
        <f t="shared" si="15"/>
        <v/>
      </c>
      <c r="N68" s="238" t="str">
        <f>IF($A68="","",IF(ABS(E68)&gt;0.000001,COUNT($N$1:N67)+1,""))</f>
        <v/>
      </c>
      <c r="O68" s="285" t="str">
        <f>IF($A68="","",SUMIFS(Transactions!$R:$R,Transactions!$L:$L,$A68))</f>
        <v/>
      </c>
      <c r="P68" s="285" t="str">
        <f t="shared" si="16"/>
        <v/>
      </c>
      <c r="Q68" s="286" t="str">
        <f t="shared" si="17"/>
        <v/>
      </c>
    </row>
    <row r="69" spans="1:17" ht="15" customHeight="1" x14ac:dyDescent="0.2">
      <c r="A69" s="238" t="str">
        <f>IFERROR(INDEX(Txn[Key],MATCH(0,INDEX(COUNTIF($A$1:A68,Txn[Key])+(Txn[Key]=""),0),0)),"")</f>
        <v/>
      </c>
      <c r="B69" s="238" t="str">
        <f t="shared" si="9"/>
        <v/>
      </c>
      <c r="C69" s="238" t="str">
        <f t="shared" si="10"/>
        <v/>
      </c>
      <c r="D69" s="238" t="str">
        <f t="shared" si="11"/>
        <v/>
      </c>
      <c r="E69" s="259" t="str">
        <f>IF($A69="","",SUMIFS(Txn[Signed Units],Txn[Key],$A69))</f>
        <v/>
      </c>
      <c r="F69" s="281" t="str">
        <f>IF($A69="","",SUMIFS(Txn[Buy Cost],Txn[Key],$A69))</f>
        <v/>
      </c>
      <c r="G69" s="281" t="str">
        <f>IF($A69="","",SUMIFS(Txn[Sell Proceeds],Txn[Key],$A69))</f>
        <v/>
      </c>
      <c r="H69" s="282" t="str">
        <f>IF($A69="","",IFERROR(INDEX(Prices[Current Price],MATCH($A69,Prices[Key],0)),0))</f>
        <v/>
      </c>
      <c r="I69" s="283" t="str">
        <f>IF($A69="","",IFERROR(INDEX(Prices[FX to SGD],MATCH($A69,Prices[Key],0)),1))</f>
        <v/>
      </c>
      <c r="J69" s="281" t="str">
        <f t="shared" si="12"/>
        <v/>
      </c>
      <c r="K69" s="281" t="str">
        <f t="shared" si="13"/>
        <v/>
      </c>
      <c r="L69" s="281" t="str">
        <f t="shared" si="14"/>
        <v/>
      </c>
      <c r="M69" s="284" t="str">
        <f t="shared" si="15"/>
        <v/>
      </c>
      <c r="N69" s="238" t="str">
        <f>IF($A69="","",IF(ABS(E69)&gt;0.000001,COUNT($N$1:N68)+1,""))</f>
        <v/>
      </c>
      <c r="O69" s="285" t="str">
        <f>IF($A69="","",SUMIFS(Transactions!$R:$R,Transactions!$L:$L,$A69))</f>
        <v/>
      </c>
      <c r="P69" s="285" t="str">
        <f t="shared" si="16"/>
        <v/>
      </c>
      <c r="Q69" s="286" t="str">
        <f t="shared" si="17"/>
        <v/>
      </c>
    </row>
    <row r="70" spans="1:17" ht="15" customHeight="1" x14ac:dyDescent="0.2">
      <c r="A70" s="238" t="str">
        <f>IFERROR(INDEX(Txn[Key],MATCH(0,INDEX(COUNTIF($A$1:A69,Txn[Key])+(Txn[Key]=""),0),0)),"")</f>
        <v/>
      </c>
      <c r="B70" s="238" t="str">
        <f t="shared" si="9"/>
        <v/>
      </c>
      <c r="C70" s="238" t="str">
        <f t="shared" si="10"/>
        <v/>
      </c>
      <c r="D70" s="238" t="str">
        <f t="shared" si="11"/>
        <v/>
      </c>
      <c r="E70" s="259" t="str">
        <f>IF($A70="","",SUMIFS(Txn[Signed Units],Txn[Key],$A70))</f>
        <v/>
      </c>
      <c r="F70" s="281" t="str">
        <f>IF($A70="","",SUMIFS(Txn[Buy Cost],Txn[Key],$A70))</f>
        <v/>
      </c>
      <c r="G70" s="281" t="str">
        <f>IF($A70="","",SUMIFS(Txn[Sell Proceeds],Txn[Key],$A70))</f>
        <v/>
      </c>
      <c r="H70" s="282" t="str">
        <f>IF($A70="","",IFERROR(INDEX(Prices[Current Price],MATCH($A70,Prices[Key],0)),0))</f>
        <v/>
      </c>
      <c r="I70" s="283" t="str">
        <f>IF($A70="","",IFERROR(INDEX(Prices[FX to SGD],MATCH($A70,Prices[Key],0)),1))</f>
        <v/>
      </c>
      <c r="J70" s="281" t="str">
        <f t="shared" si="12"/>
        <v/>
      </c>
      <c r="K70" s="281" t="str">
        <f t="shared" si="13"/>
        <v/>
      </c>
      <c r="L70" s="281" t="str">
        <f t="shared" si="14"/>
        <v/>
      </c>
      <c r="M70" s="284" t="str">
        <f t="shared" si="15"/>
        <v/>
      </c>
      <c r="N70" s="238" t="str">
        <f>IF($A70="","",IF(ABS(E70)&gt;0.000001,COUNT($N$1:N69)+1,""))</f>
        <v/>
      </c>
      <c r="O70" s="285" t="str">
        <f>IF($A70="","",SUMIFS(Transactions!$R:$R,Transactions!$L:$L,$A70))</f>
        <v/>
      </c>
      <c r="P70" s="285" t="str">
        <f t="shared" si="16"/>
        <v/>
      </c>
      <c r="Q70" s="286" t="str">
        <f t="shared" si="17"/>
        <v/>
      </c>
    </row>
    <row r="71" spans="1:17" ht="15" customHeight="1" x14ac:dyDescent="0.2">
      <c r="A71" s="238" t="str">
        <f>IFERROR(INDEX(Txn[Key],MATCH(0,INDEX(COUNTIF($A$1:A70,Txn[Key])+(Txn[Key]=""),0),0)),"")</f>
        <v/>
      </c>
      <c r="B71" s="238" t="str">
        <f t="shared" si="9"/>
        <v/>
      </c>
      <c r="C71" s="238" t="str">
        <f t="shared" si="10"/>
        <v/>
      </c>
      <c r="D71" s="238" t="str">
        <f t="shared" si="11"/>
        <v/>
      </c>
      <c r="E71" s="259" t="str">
        <f>IF($A71="","",SUMIFS(Txn[Signed Units],Txn[Key],$A71))</f>
        <v/>
      </c>
      <c r="F71" s="281" t="str">
        <f>IF($A71="","",SUMIFS(Txn[Buy Cost],Txn[Key],$A71))</f>
        <v/>
      </c>
      <c r="G71" s="281" t="str">
        <f>IF($A71="","",SUMIFS(Txn[Sell Proceeds],Txn[Key],$A71))</f>
        <v/>
      </c>
      <c r="H71" s="282" t="str">
        <f>IF($A71="","",IFERROR(INDEX(Prices[Current Price],MATCH($A71,Prices[Key],0)),0))</f>
        <v/>
      </c>
      <c r="I71" s="283" t="str">
        <f>IF($A71="","",IFERROR(INDEX(Prices[FX to SGD],MATCH($A71,Prices[Key],0)),1))</f>
        <v/>
      </c>
      <c r="J71" s="281" t="str">
        <f t="shared" si="12"/>
        <v/>
      </c>
      <c r="K71" s="281" t="str">
        <f t="shared" si="13"/>
        <v/>
      </c>
      <c r="L71" s="281" t="str">
        <f t="shared" si="14"/>
        <v/>
      </c>
      <c r="M71" s="284" t="str">
        <f t="shared" si="15"/>
        <v/>
      </c>
      <c r="N71" s="238" t="str">
        <f>IF($A71="","",IF(ABS(E71)&gt;0.000001,COUNT($N$1:N70)+1,""))</f>
        <v/>
      </c>
      <c r="O71" s="285" t="str">
        <f>IF($A71="","",SUMIFS(Transactions!$R:$R,Transactions!$L:$L,$A71))</f>
        <v/>
      </c>
      <c r="P71" s="285" t="str">
        <f t="shared" si="16"/>
        <v/>
      </c>
      <c r="Q71" s="286" t="str">
        <f t="shared" si="17"/>
        <v/>
      </c>
    </row>
    <row r="72" spans="1:17" ht="15" customHeight="1" x14ac:dyDescent="0.2">
      <c r="A72" s="238" t="str">
        <f>IFERROR(INDEX(Txn[Key],MATCH(0,INDEX(COUNTIF($A$1:A71,Txn[Key])+(Txn[Key]=""),0),0)),"")</f>
        <v/>
      </c>
      <c r="B72" s="238" t="str">
        <f t="shared" si="9"/>
        <v/>
      </c>
      <c r="C72" s="238" t="str">
        <f t="shared" si="10"/>
        <v/>
      </c>
      <c r="D72" s="238" t="str">
        <f t="shared" si="11"/>
        <v/>
      </c>
      <c r="E72" s="259" t="str">
        <f>IF($A72="","",SUMIFS(Txn[Signed Units],Txn[Key],$A72))</f>
        <v/>
      </c>
      <c r="F72" s="281" t="str">
        <f>IF($A72="","",SUMIFS(Txn[Buy Cost],Txn[Key],$A72))</f>
        <v/>
      </c>
      <c r="G72" s="281" t="str">
        <f>IF($A72="","",SUMIFS(Txn[Sell Proceeds],Txn[Key],$A72))</f>
        <v/>
      </c>
      <c r="H72" s="282" t="str">
        <f>IF($A72="","",IFERROR(INDEX(Prices[Current Price],MATCH($A72,Prices[Key],0)),0))</f>
        <v/>
      </c>
      <c r="I72" s="283" t="str">
        <f>IF($A72="","",IFERROR(INDEX(Prices[FX to SGD],MATCH($A72,Prices[Key],0)),1))</f>
        <v/>
      </c>
      <c r="J72" s="281" t="str">
        <f t="shared" si="12"/>
        <v/>
      </c>
      <c r="K72" s="281" t="str">
        <f t="shared" si="13"/>
        <v/>
      </c>
      <c r="L72" s="281" t="str">
        <f t="shared" si="14"/>
        <v/>
      </c>
      <c r="M72" s="284" t="str">
        <f t="shared" si="15"/>
        <v/>
      </c>
      <c r="N72" s="238" t="str">
        <f>IF($A72="","",IF(ABS(E72)&gt;0.000001,COUNT($N$1:N71)+1,""))</f>
        <v/>
      </c>
      <c r="O72" s="285" t="str">
        <f>IF($A72="","",SUMIFS(Transactions!$R:$R,Transactions!$L:$L,$A72))</f>
        <v/>
      </c>
      <c r="P72" s="285" t="str">
        <f t="shared" si="16"/>
        <v/>
      </c>
      <c r="Q72" s="286" t="str">
        <f t="shared" si="17"/>
        <v/>
      </c>
    </row>
    <row r="73" spans="1:17" ht="15" customHeight="1" x14ac:dyDescent="0.2">
      <c r="A73" s="238" t="str">
        <f>IFERROR(INDEX(Txn[Key],MATCH(0,INDEX(COUNTIF($A$1:A72,Txn[Key])+(Txn[Key]=""),0),0)),"")</f>
        <v/>
      </c>
      <c r="B73" s="238" t="str">
        <f t="shared" si="9"/>
        <v/>
      </c>
      <c r="C73" s="238" t="str">
        <f t="shared" si="10"/>
        <v/>
      </c>
      <c r="D73" s="238" t="str">
        <f t="shared" si="11"/>
        <v/>
      </c>
      <c r="E73" s="259" t="str">
        <f>IF($A73="","",SUMIFS(Txn[Signed Units],Txn[Key],$A73))</f>
        <v/>
      </c>
      <c r="F73" s="281" t="str">
        <f>IF($A73="","",SUMIFS(Txn[Buy Cost],Txn[Key],$A73))</f>
        <v/>
      </c>
      <c r="G73" s="281" t="str">
        <f>IF($A73="","",SUMIFS(Txn[Sell Proceeds],Txn[Key],$A73))</f>
        <v/>
      </c>
      <c r="H73" s="282" t="str">
        <f>IF($A73="","",IFERROR(INDEX(Prices[Current Price],MATCH($A73,Prices[Key],0)),0))</f>
        <v/>
      </c>
      <c r="I73" s="283" t="str">
        <f>IF($A73="","",IFERROR(INDEX(Prices[FX to SGD],MATCH($A73,Prices[Key],0)),1))</f>
        <v/>
      </c>
      <c r="J73" s="281" t="str">
        <f t="shared" si="12"/>
        <v/>
      </c>
      <c r="K73" s="281" t="str">
        <f t="shared" si="13"/>
        <v/>
      </c>
      <c r="L73" s="281" t="str">
        <f t="shared" si="14"/>
        <v/>
      </c>
      <c r="M73" s="284" t="str">
        <f t="shared" si="15"/>
        <v/>
      </c>
      <c r="N73" s="238" t="str">
        <f>IF($A73="","",IF(ABS(E73)&gt;0.000001,COUNT($N$1:N72)+1,""))</f>
        <v/>
      </c>
      <c r="O73" s="285" t="str">
        <f>IF($A73="","",SUMIFS(Transactions!$R:$R,Transactions!$L:$L,$A73))</f>
        <v/>
      </c>
      <c r="P73" s="285" t="str">
        <f t="shared" si="16"/>
        <v/>
      </c>
      <c r="Q73" s="286" t="str">
        <f t="shared" si="17"/>
        <v/>
      </c>
    </row>
    <row r="74" spans="1:17" ht="15" customHeight="1" x14ac:dyDescent="0.2">
      <c r="A74" s="238" t="str">
        <f>IFERROR(INDEX(Txn[Key],MATCH(0,INDEX(COUNTIF($A$1:A73,Txn[Key])+(Txn[Key]=""),0),0)),"")</f>
        <v/>
      </c>
      <c r="B74" s="238" t="str">
        <f t="shared" si="9"/>
        <v/>
      </c>
      <c r="C74" s="238" t="str">
        <f t="shared" si="10"/>
        <v/>
      </c>
      <c r="D74" s="238" t="str">
        <f t="shared" si="11"/>
        <v/>
      </c>
      <c r="E74" s="259" t="str">
        <f>IF($A74="","",SUMIFS(Txn[Signed Units],Txn[Key],$A74))</f>
        <v/>
      </c>
      <c r="F74" s="281" t="str">
        <f>IF($A74="","",SUMIFS(Txn[Buy Cost],Txn[Key],$A74))</f>
        <v/>
      </c>
      <c r="G74" s="281" t="str">
        <f>IF($A74="","",SUMIFS(Txn[Sell Proceeds],Txn[Key],$A74))</f>
        <v/>
      </c>
      <c r="H74" s="282" t="str">
        <f>IF($A74="","",IFERROR(INDEX(Prices[Current Price],MATCH($A74,Prices[Key],0)),0))</f>
        <v/>
      </c>
      <c r="I74" s="283" t="str">
        <f>IF($A74="","",IFERROR(INDEX(Prices[FX to SGD],MATCH($A74,Prices[Key],0)),1))</f>
        <v/>
      </c>
      <c r="J74" s="281" t="str">
        <f t="shared" si="12"/>
        <v/>
      </c>
      <c r="K74" s="281" t="str">
        <f t="shared" si="13"/>
        <v/>
      </c>
      <c r="L74" s="281" t="str">
        <f t="shared" si="14"/>
        <v/>
      </c>
      <c r="M74" s="284" t="str">
        <f t="shared" si="15"/>
        <v/>
      </c>
      <c r="N74" s="238" t="str">
        <f>IF($A74="","",IF(ABS(E74)&gt;0.000001,COUNT($N$1:N73)+1,""))</f>
        <v/>
      </c>
      <c r="O74" s="285" t="str">
        <f>IF($A74="","",SUMIFS(Transactions!$R:$R,Transactions!$L:$L,$A74))</f>
        <v/>
      </c>
      <c r="P74" s="285" t="str">
        <f t="shared" si="16"/>
        <v/>
      </c>
      <c r="Q74" s="286" t="str">
        <f t="shared" si="17"/>
        <v/>
      </c>
    </row>
    <row r="75" spans="1:17" ht="15" customHeight="1" x14ac:dyDescent="0.2">
      <c r="A75" s="238" t="str">
        <f>IFERROR(INDEX(Txn[Key],MATCH(0,INDEX(COUNTIF($A$1:A74,Txn[Key])+(Txn[Key]=""),0),0)),"")</f>
        <v/>
      </c>
      <c r="B75" s="238" t="str">
        <f t="shared" si="9"/>
        <v/>
      </c>
      <c r="C75" s="238" t="str">
        <f t="shared" si="10"/>
        <v/>
      </c>
      <c r="D75" s="238" t="str">
        <f t="shared" si="11"/>
        <v/>
      </c>
      <c r="E75" s="259" t="str">
        <f>IF($A75="","",SUMIFS(Txn[Signed Units],Txn[Key],$A75))</f>
        <v/>
      </c>
      <c r="F75" s="281" t="str">
        <f>IF($A75="","",SUMIFS(Txn[Buy Cost],Txn[Key],$A75))</f>
        <v/>
      </c>
      <c r="G75" s="281" t="str">
        <f>IF($A75="","",SUMIFS(Txn[Sell Proceeds],Txn[Key],$A75))</f>
        <v/>
      </c>
      <c r="H75" s="282" t="str">
        <f>IF($A75="","",IFERROR(INDEX(Prices[Current Price],MATCH($A75,Prices[Key],0)),0))</f>
        <v/>
      </c>
      <c r="I75" s="283" t="str">
        <f>IF($A75="","",IFERROR(INDEX(Prices[FX to SGD],MATCH($A75,Prices[Key],0)),1))</f>
        <v/>
      </c>
      <c r="J75" s="281" t="str">
        <f t="shared" si="12"/>
        <v/>
      </c>
      <c r="K75" s="281" t="str">
        <f t="shared" si="13"/>
        <v/>
      </c>
      <c r="L75" s="281" t="str">
        <f t="shared" si="14"/>
        <v/>
      </c>
      <c r="M75" s="284" t="str">
        <f t="shared" si="15"/>
        <v/>
      </c>
      <c r="N75" s="238" t="str">
        <f>IF($A75="","",IF(ABS(E75)&gt;0.000001,COUNT($N$1:N74)+1,""))</f>
        <v/>
      </c>
      <c r="O75" s="285" t="str">
        <f>IF($A75="","",SUMIFS(Transactions!$R:$R,Transactions!$L:$L,$A75))</f>
        <v/>
      </c>
      <c r="P75" s="285" t="str">
        <f t="shared" si="16"/>
        <v/>
      </c>
      <c r="Q75" s="286" t="str">
        <f t="shared" si="17"/>
        <v/>
      </c>
    </row>
    <row r="76" spans="1:17" ht="15" customHeight="1" x14ac:dyDescent="0.2">
      <c r="A76" s="238" t="str">
        <f>IFERROR(INDEX(Txn[Key],MATCH(0,INDEX(COUNTIF($A$1:A75,Txn[Key])+(Txn[Key]=""),0),0)),"")</f>
        <v/>
      </c>
      <c r="B76" s="238" t="str">
        <f t="shared" si="9"/>
        <v/>
      </c>
      <c r="C76" s="238" t="str">
        <f t="shared" si="10"/>
        <v/>
      </c>
      <c r="D76" s="238" t="str">
        <f t="shared" si="11"/>
        <v/>
      </c>
      <c r="E76" s="259" t="str">
        <f>IF($A76="","",SUMIFS(Txn[Signed Units],Txn[Key],$A76))</f>
        <v/>
      </c>
      <c r="F76" s="281" t="str">
        <f>IF($A76="","",SUMIFS(Txn[Buy Cost],Txn[Key],$A76))</f>
        <v/>
      </c>
      <c r="G76" s="281" t="str">
        <f>IF($A76="","",SUMIFS(Txn[Sell Proceeds],Txn[Key],$A76))</f>
        <v/>
      </c>
      <c r="H76" s="282" t="str">
        <f>IF($A76="","",IFERROR(INDEX(Prices[Current Price],MATCH($A76,Prices[Key],0)),0))</f>
        <v/>
      </c>
      <c r="I76" s="283" t="str">
        <f>IF($A76="","",IFERROR(INDEX(Prices[FX to SGD],MATCH($A76,Prices[Key],0)),1))</f>
        <v/>
      </c>
      <c r="J76" s="281" t="str">
        <f t="shared" si="12"/>
        <v/>
      </c>
      <c r="K76" s="281" t="str">
        <f t="shared" si="13"/>
        <v/>
      </c>
      <c r="L76" s="281" t="str">
        <f t="shared" si="14"/>
        <v/>
      </c>
      <c r="M76" s="284" t="str">
        <f t="shared" si="15"/>
        <v/>
      </c>
      <c r="N76" s="238" t="str">
        <f>IF($A76="","",IF(ABS(E76)&gt;0.000001,COUNT($N$1:N75)+1,""))</f>
        <v/>
      </c>
      <c r="O76" s="285" t="str">
        <f>IF($A76="","",SUMIFS(Transactions!$R:$R,Transactions!$L:$L,$A76))</f>
        <v/>
      </c>
      <c r="P76" s="285" t="str">
        <f t="shared" si="16"/>
        <v/>
      </c>
      <c r="Q76" s="286" t="str">
        <f t="shared" si="17"/>
        <v/>
      </c>
    </row>
    <row r="77" spans="1:17" ht="15" customHeight="1" x14ac:dyDescent="0.2">
      <c r="A77" s="238" t="str">
        <f>IFERROR(INDEX(Txn[Key],MATCH(0,INDEX(COUNTIF($A$1:A76,Txn[Key])+(Txn[Key]=""),0),0)),"")</f>
        <v/>
      </c>
      <c r="B77" s="238" t="str">
        <f t="shared" si="9"/>
        <v/>
      </c>
      <c r="C77" s="238" t="str">
        <f t="shared" si="10"/>
        <v/>
      </c>
      <c r="D77" s="238" t="str">
        <f t="shared" si="11"/>
        <v/>
      </c>
      <c r="E77" s="259" t="str">
        <f>IF($A77="","",SUMIFS(Txn[Signed Units],Txn[Key],$A77))</f>
        <v/>
      </c>
      <c r="F77" s="281" t="str">
        <f>IF($A77="","",SUMIFS(Txn[Buy Cost],Txn[Key],$A77))</f>
        <v/>
      </c>
      <c r="G77" s="281" t="str">
        <f>IF($A77="","",SUMIFS(Txn[Sell Proceeds],Txn[Key],$A77))</f>
        <v/>
      </c>
      <c r="H77" s="282" t="str">
        <f>IF($A77="","",IFERROR(INDEX(Prices[Current Price],MATCH($A77,Prices[Key],0)),0))</f>
        <v/>
      </c>
      <c r="I77" s="283" t="str">
        <f>IF($A77="","",IFERROR(INDEX(Prices[FX to SGD],MATCH($A77,Prices[Key],0)),1))</f>
        <v/>
      </c>
      <c r="J77" s="281" t="str">
        <f t="shared" si="12"/>
        <v/>
      </c>
      <c r="K77" s="281" t="str">
        <f t="shared" si="13"/>
        <v/>
      </c>
      <c r="L77" s="281" t="str">
        <f t="shared" si="14"/>
        <v/>
      </c>
      <c r="M77" s="284" t="str">
        <f t="shared" si="15"/>
        <v/>
      </c>
      <c r="N77" s="238" t="str">
        <f>IF($A77="","",IF(ABS(E77)&gt;0.000001,COUNT($N$1:N76)+1,""))</f>
        <v/>
      </c>
      <c r="O77" s="285" t="str">
        <f>IF($A77="","",SUMIFS(Transactions!$R:$R,Transactions!$L:$L,$A77))</f>
        <v/>
      </c>
      <c r="P77" s="285" t="str">
        <f t="shared" si="16"/>
        <v/>
      </c>
      <c r="Q77" s="286" t="str">
        <f t="shared" si="17"/>
        <v/>
      </c>
    </row>
    <row r="78" spans="1:17" ht="15" customHeight="1" x14ac:dyDescent="0.2">
      <c r="A78" s="238" t="str">
        <f>IFERROR(INDEX(Txn[Key],MATCH(0,INDEX(COUNTIF($A$1:A77,Txn[Key])+(Txn[Key]=""),0),0)),"")</f>
        <v/>
      </c>
      <c r="B78" s="238" t="str">
        <f t="shared" si="9"/>
        <v/>
      </c>
      <c r="C78" s="238" t="str">
        <f t="shared" si="10"/>
        <v/>
      </c>
      <c r="D78" s="238" t="str">
        <f t="shared" si="11"/>
        <v/>
      </c>
      <c r="E78" s="259" t="str">
        <f>IF($A78="","",SUMIFS(Txn[Signed Units],Txn[Key],$A78))</f>
        <v/>
      </c>
      <c r="F78" s="281" t="str">
        <f>IF($A78="","",SUMIFS(Txn[Buy Cost],Txn[Key],$A78))</f>
        <v/>
      </c>
      <c r="G78" s="281" t="str">
        <f>IF($A78="","",SUMIFS(Txn[Sell Proceeds],Txn[Key],$A78))</f>
        <v/>
      </c>
      <c r="H78" s="282" t="str">
        <f>IF($A78="","",IFERROR(INDEX(Prices[Current Price],MATCH($A78,Prices[Key],0)),0))</f>
        <v/>
      </c>
      <c r="I78" s="283" t="str">
        <f>IF($A78="","",IFERROR(INDEX(Prices[FX to SGD],MATCH($A78,Prices[Key],0)),1))</f>
        <v/>
      </c>
      <c r="J78" s="281" t="str">
        <f t="shared" si="12"/>
        <v/>
      </c>
      <c r="K78" s="281" t="str">
        <f t="shared" si="13"/>
        <v/>
      </c>
      <c r="L78" s="281" t="str">
        <f t="shared" si="14"/>
        <v/>
      </c>
      <c r="M78" s="284" t="str">
        <f t="shared" si="15"/>
        <v/>
      </c>
      <c r="N78" s="238" t="str">
        <f>IF($A78="","",IF(ABS(E78)&gt;0.000001,COUNT($N$1:N77)+1,""))</f>
        <v/>
      </c>
      <c r="O78" s="285" t="str">
        <f>IF($A78="","",SUMIFS(Transactions!$R:$R,Transactions!$L:$L,$A78))</f>
        <v/>
      </c>
      <c r="P78" s="285" t="str">
        <f t="shared" si="16"/>
        <v/>
      </c>
      <c r="Q78" s="286" t="str">
        <f t="shared" si="17"/>
        <v/>
      </c>
    </row>
    <row r="79" spans="1:17" ht="15" customHeight="1" x14ac:dyDescent="0.2">
      <c r="A79" s="238" t="str">
        <f>IFERROR(INDEX(Txn[Key],MATCH(0,INDEX(COUNTIF($A$1:A78,Txn[Key])+(Txn[Key]=""),0),0)),"")</f>
        <v/>
      </c>
      <c r="B79" s="238" t="str">
        <f t="shared" si="9"/>
        <v/>
      </c>
      <c r="C79" s="238" t="str">
        <f t="shared" si="10"/>
        <v/>
      </c>
      <c r="D79" s="238" t="str">
        <f t="shared" si="11"/>
        <v/>
      </c>
      <c r="E79" s="259" t="str">
        <f>IF($A79="","",SUMIFS(Txn[Signed Units],Txn[Key],$A79))</f>
        <v/>
      </c>
      <c r="F79" s="281" t="str">
        <f>IF($A79="","",SUMIFS(Txn[Buy Cost],Txn[Key],$A79))</f>
        <v/>
      </c>
      <c r="G79" s="281" t="str">
        <f>IF($A79="","",SUMIFS(Txn[Sell Proceeds],Txn[Key],$A79))</f>
        <v/>
      </c>
      <c r="H79" s="282" t="str">
        <f>IF($A79="","",IFERROR(INDEX(Prices[Current Price],MATCH($A79,Prices[Key],0)),0))</f>
        <v/>
      </c>
      <c r="I79" s="283" t="str">
        <f>IF($A79="","",IFERROR(INDEX(Prices[FX to SGD],MATCH($A79,Prices[Key],0)),1))</f>
        <v/>
      </c>
      <c r="J79" s="281" t="str">
        <f t="shared" si="12"/>
        <v/>
      </c>
      <c r="K79" s="281" t="str">
        <f t="shared" si="13"/>
        <v/>
      </c>
      <c r="L79" s="281" t="str">
        <f t="shared" si="14"/>
        <v/>
      </c>
      <c r="M79" s="284" t="str">
        <f t="shared" si="15"/>
        <v/>
      </c>
      <c r="N79" s="238" t="str">
        <f>IF($A79="","",IF(ABS(E79)&gt;0.000001,COUNT($N$1:N78)+1,""))</f>
        <v/>
      </c>
      <c r="O79" s="285" t="str">
        <f>IF($A79="","",SUMIFS(Transactions!$R:$R,Transactions!$L:$L,$A79))</f>
        <v/>
      </c>
      <c r="P79" s="285" t="str">
        <f t="shared" si="16"/>
        <v/>
      </c>
      <c r="Q79" s="286" t="str">
        <f t="shared" si="17"/>
        <v/>
      </c>
    </row>
    <row r="80" spans="1:17" ht="15" customHeight="1" x14ac:dyDescent="0.2">
      <c r="A80" s="238" t="str">
        <f>IFERROR(INDEX(Txn[Key],MATCH(0,INDEX(COUNTIF($A$1:A79,Txn[Key])+(Txn[Key]=""),0),0)),"")</f>
        <v/>
      </c>
      <c r="B80" s="238" t="str">
        <f t="shared" si="9"/>
        <v/>
      </c>
      <c r="C80" s="238" t="str">
        <f t="shared" si="10"/>
        <v/>
      </c>
      <c r="D80" s="238" t="str">
        <f t="shared" si="11"/>
        <v/>
      </c>
      <c r="E80" s="259" t="str">
        <f>IF($A80="","",SUMIFS(Txn[Signed Units],Txn[Key],$A80))</f>
        <v/>
      </c>
      <c r="F80" s="281" t="str">
        <f>IF($A80="","",SUMIFS(Txn[Buy Cost],Txn[Key],$A80))</f>
        <v/>
      </c>
      <c r="G80" s="281" t="str">
        <f>IF($A80="","",SUMIFS(Txn[Sell Proceeds],Txn[Key],$A80))</f>
        <v/>
      </c>
      <c r="H80" s="282" t="str">
        <f>IF($A80="","",IFERROR(INDEX(Prices[Current Price],MATCH($A80,Prices[Key],0)),0))</f>
        <v/>
      </c>
      <c r="I80" s="283" t="str">
        <f>IF($A80="","",IFERROR(INDEX(Prices[FX to SGD],MATCH($A80,Prices[Key],0)),1))</f>
        <v/>
      </c>
      <c r="J80" s="281" t="str">
        <f t="shared" si="12"/>
        <v/>
      </c>
      <c r="K80" s="281" t="str">
        <f t="shared" si="13"/>
        <v/>
      </c>
      <c r="L80" s="281" t="str">
        <f t="shared" si="14"/>
        <v/>
      </c>
      <c r="M80" s="284" t="str">
        <f t="shared" si="15"/>
        <v/>
      </c>
      <c r="N80" s="238" t="str">
        <f>IF($A80="","",IF(ABS(E80)&gt;0.000001,COUNT($N$1:N79)+1,""))</f>
        <v/>
      </c>
      <c r="O80" s="285" t="str">
        <f>IF($A80="","",SUMIFS(Transactions!$R:$R,Transactions!$L:$L,$A80))</f>
        <v/>
      </c>
      <c r="P80" s="285" t="str">
        <f t="shared" si="16"/>
        <v/>
      </c>
      <c r="Q80" s="286" t="str">
        <f t="shared" si="17"/>
        <v/>
      </c>
    </row>
    <row r="81" spans="1:17" ht="15" customHeight="1" x14ac:dyDescent="0.2">
      <c r="A81" s="238" t="str">
        <f>IFERROR(INDEX(Txn[Key],MATCH(0,INDEX(COUNTIF($A$1:A80,Txn[Key])+(Txn[Key]=""),0),0)),"")</f>
        <v/>
      </c>
      <c r="B81" s="238" t="str">
        <f t="shared" si="9"/>
        <v/>
      </c>
      <c r="C81" s="238" t="str">
        <f t="shared" si="10"/>
        <v/>
      </c>
      <c r="D81" s="238" t="str">
        <f t="shared" si="11"/>
        <v/>
      </c>
      <c r="E81" s="259" t="str">
        <f>IF($A81="","",SUMIFS(Txn[Signed Units],Txn[Key],$A81))</f>
        <v/>
      </c>
      <c r="F81" s="281" t="str">
        <f>IF($A81="","",SUMIFS(Txn[Buy Cost],Txn[Key],$A81))</f>
        <v/>
      </c>
      <c r="G81" s="281" t="str">
        <f>IF($A81="","",SUMIFS(Txn[Sell Proceeds],Txn[Key],$A81))</f>
        <v/>
      </c>
      <c r="H81" s="282" t="str">
        <f>IF($A81="","",IFERROR(INDEX(Prices[Current Price],MATCH($A81,Prices[Key],0)),0))</f>
        <v/>
      </c>
      <c r="I81" s="283" t="str">
        <f>IF($A81="","",IFERROR(INDEX(Prices[FX to SGD],MATCH($A81,Prices[Key],0)),1))</f>
        <v/>
      </c>
      <c r="J81" s="281" t="str">
        <f t="shared" si="12"/>
        <v/>
      </c>
      <c r="K81" s="281" t="str">
        <f t="shared" si="13"/>
        <v/>
      </c>
      <c r="L81" s="281" t="str">
        <f t="shared" si="14"/>
        <v/>
      </c>
      <c r="M81" s="284" t="str">
        <f t="shared" si="15"/>
        <v/>
      </c>
      <c r="N81" s="238" t="str">
        <f>IF($A81="","",IF(ABS(E81)&gt;0.000001,COUNT($N$1:N80)+1,""))</f>
        <v/>
      </c>
      <c r="O81" s="285" t="str">
        <f>IF($A81="","",SUMIFS(Transactions!$R:$R,Transactions!$L:$L,$A81))</f>
        <v/>
      </c>
      <c r="P81" s="285" t="str">
        <f t="shared" si="16"/>
        <v/>
      </c>
      <c r="Q81" s="286" t="str">
        <f t="shared" si="17"/>
        <v/>
      </c>
    </row>
    <row r="82" spans="1:17" ht="15" customHeight="1" x14ac:dyDescent="0.2">
      <c r="A82" s="238" t="str">
        <f>IFERROR(INDEX(Txn[Key],MATCH(0,INDEX(COUNTIF($A$1:A81,Txn[Key])+(Txn[Key]=""),0),0)),"")</f>
        <v/>
      </c>
      <c r="B82" s="238" t="str">
        <f t="shared" si="9"/>
        <v/>
      </c>
      <c r="C82" s="238" t="str">
        <f t="shared" si="10"/>
        <v/>
      </c>
      <c r="D82" s="238" t="str">
        <f t="shared" si="11"/>
        <v/>
      </c>
      <c r="E82" s="259" t="str">
        <f>IF($A82="","",SUMIFS(Txn[Signed Units],Txn[Key],$A82))</f>
        <v/>
      </c>
      <c r="F82" s="281" t="str">
        <f>IF($A82="","",SUMIFS(Txn[Buy Cost],Txn[Key],$A82))</f>
        <v/>
      </c>
      <c r="G82" s="281" t="str">
        <f>IF($A82="","",SUMIFS(Txn[Sell Proceeds],Txn[Key],$A82))</f>
        <v/>
      </c>
      <c r="H82" s="282" t="str">
        <f>IF($A82="","",IFERROR(INDEX(Prices[Current Price],MATCH($A82,Prices[Key],0)),0))</f>
        <v/>
      </c>
      <c r="I82" s="283" t="str">
        <f>IF($A82="","",IFERROR(INDEX(Prices[FX to SGD],MATCH($A82,Prices[Key],0)),1))</f>
        <v/>
      </c>
      <c r="J82" s="281" t="str">
        <f t="shared" si="12"/>
        <v/>
      </c>
      <c r="K82" s="281" t="str">
        <f t="shared" si="13"/>
        <v/>
      </c>
      <c r="L82" s="281" t="str">
        <f t="shared" si="14"/>
        <v/>
      </c>
      <c r="M82" s="284" t="str">
        <f t="shared" si="15"/>
        <v/>
      </c>
      <c r="N82" s="238" t="str">
        <f>IF($A82="","",IF(ABS(E82)&gt;0.000001,COUNT($N$1:N81)+1,""))</f>
        <v/>
      </c>
      <c r="O82" s="285" t="str">
        <f>IF($A82="","",SUMIFS(Transactions!$R:$R,Transactions!$L:$L,$A82))</f>
        <v/>
      </c>
      <c r="P82" s="285" t="str">
        <f t="shared" si="16"/>
        <v/>
      </c>
      <c r="Q82" s="286" t="str">
        <f t="shared" si="17"/>
        <v/>
      </c>
    </row>
    <row r="83" spans="1:17" ht="15" customHeight="1" x14ac:dyDescent="0.2">
      <c r="A83" s="238" t="str">
        <f>IFERROR(INDEX(Txn[Key],MATCH(0,INDEX(COUNTIF($A$1:A82,Txn[Key])+(Txn[Key]=""),0),0)),"")</f>
        <v/>
      </c>
      <c r="B83" s="238" t="str">
        <f t="shared" si="9"/>
        <v/>
      </c>
      <c r="C83" s="238" t="str">
        <f t="shared" si="10"/>
        <v/>
      </c>
      <c r="D83" s="238" t="str">
        <f t="shared" si="11"/>
        <v/>
      </c>
      <c r="E83" s="259" t="str">
        <f>IF($A83="","",SUMIFS(Txn[Signed Units],Txn[Key],$A83))</f>
        <v/>
      </c>
      <c r="F83" s="281" t="str">
        <f>IF($A83="","",SUMIFS(Txn[Buy Cost],Txn[Key],$A83))</f>
        <v/>
      </c>
      <c r="G83" s="281" t="str">
        <f>IF($A83="","",SUMIFS(Txn[Sell Proceeds],Txn[Key],$A83))</f>
        <v/>
      </c>
      <c r="H83" s="282" t="str">
        <f>IF($A83="","",IFERROR(INDEX(Prices[Current Price],MATCH($A83,Prices[Key],0)),0))</f>
        <v/>
      </c>
      <c r="I83" s="283" t="str">
        <f>IF($A83="","",IFERROR(INDEX(Prices[FX to SGD],MATCH($A83,Prices[Key],0)),1))</f>
        <v/>
      </c>
      <c r="J83" s="281" t="str">
        <f t="shared" si="12"/>
        <v/>
      </c>
      <c r="K83" s="281" t="str">
        <f t="shared" si="13"/>
        <v/>
      </c>
      <c r="L83" s="281" t="str">
        <f t="shared" si="14"/>
        <v/>
      </c>
      <c r="M83" s="284" t="str">
        <f t="shared" si="15"/>
        <v/>
      </c>
      <c r="N83" s="238" t="str">
        <f>IF($A83="","",IF(ABS(E83)&gt;0.000001,COUNT($N$1:N82)+1,""))</f>
        <v/>
      </c>
      <c r="O83" s="285" t="str">
        <f>IF($A83="","",SUMIFS(Transactions!$R:$R,Transactions!$L:$L,$A83))</f>
        <v/>
      </c>
      <c r="P83" s="285" t="str">
        <f t="shared" si="16"/>
        <v/>
      </c>
      <c r="Q83" s="286" t="str">
        <f t="shared" si="17"/>
        <v/>
      </c>
    </row>
    <row r="84" spans="1:17" ht="15" customHeight="1" x14ac:dyDescent="0.2">
      <c r="A84" s="238" t="str">
        <f>IFERROR(INDEX(Txn[Key],MATCH(0,INDEX(COUNTIF($A$1:A83,Txn[Key])+(Txn[Key]=""),0),0)),"")</f>
        <v/>
      </c>
      <c r="B84" s="238" t="str">
        <f t="shared" si="9"/>
        <v/>
      </c>
      <c r="C84" s="238" t="str">
        <f t="shared" si="10"/>
        <v/>
      </c>
      <c r="D84" s="238" t="str">
        <f t="shared" si="11"/>
        <v/>
      </c>
      <c r="E84" s="259" t="str">
        <f>IF($A84="","",SUMIFS(Txn[Signed Units],Txn[Key],$A84))</f>
        <v/>
      </c>
      <c r="F84" s="281" t="str">
        <f>IF($A84="","",SUMIFS(Txn[Buy Cost],Txn[Key],$A84))</f>
        <v/>
      </c>
      <c r="G84" s="281" t="str">
        <f>IF($A84="","",SUMIFS(Txn[Sell Proceeds],Txn[Key],$A84))</f>
        <v/>
      </c>
      <c r="H84" s="282" t="str">
        <f>IF($A84="","",IFERROR(INDEX(Prices[Current Price],MATCH($A84,Prices[Key],0)),0))</f>
        <v/>
      </c>
      <c r="I84" s="283" t="str">
        <f>IF($A84="","",IFERROR(INDEX(Prices[FX to SGD],MATCH($A84,Prices[Key],0)),1))</f>
        <v/>
      </c>
      <c r="J84" s="281" t="str">
        <f t="shared" si="12"/>
        <v/>
      </c>
      <c r="K84" s="281" t="str">
        <f t="shared" si="13"/>
        <v/>
      </c>
      <c r="L84" s="281" t="str">
        <f t="shared" si="14"/>
        <v/>
      </c>
      <c r="M84" s="284" t="str">
        <f t="shared" si="15"/>
        <v/>
      </c>
      <c r="N84" s="238" t="str">
        <f>IF($A84="","",IF(ABS(E84)&gt;0.000001,COUNT($N$1:N83)+1,""))</f>
        <v/>
      </c>
      <c r="O84" s="285" t="str">
        <f>IF($A84="","",SUMIFS(Transactions!$R:$R,Transactions!$L:$L,$A84))</f>
        <v/>
      </c>
      <c r="P84" s="285" t="str">
        <f t="shared" si="16"/>
        <v/>
      </c>
      <c r="Q84" s="286" t="str">
        <f t="shared" si="17"/>
        <v/>
      </c>
    </row>
    <row r="85" spans="1:17" ht="15" customHeight="1" x14ac:dyDescent="0.2">
      <c r="A85" s="238" t="str">
        <f>IFERROR(INDEX(Txn[Key],MATCH(0,INDEX(COUNTIF($A$1:A84,Txn[Key])+(Txn[Key]=""),0),0)),"")</f>
        <v/>
      </c>
      <c r="B85" s="238" t="str">
        <f t="shared" si="9"/>
        <v/>
      </c>
      <c r="C85" s="238" t="str">
        <f t="shared" si="10"/>
        <v/>
      </c>
      <c r="D85" s="238" t="str">
        <f t="shared" si="11"/>
        <v/>
      </c>
      <c r="E85" s="259" t="str">
        <f>IF($A85="","",SUMIFS(Txn[Signed Units],Txn[Key],$A85))</f>
        <v/>
      </c>
      <c r="F85" s="281" t="str">
        <f>IF($A85="","",SUMIFS(Txn[Buy Cost],Txn[Key],$A85))</f>
        <v/>
      </c>
      <c r="G85" s="281" t="str">
        <f>IF($A85="","",SUMIFS(Txn[Sell Proceeds],Txn[Key],$A85))</f>
        <v/>
      </c>
      <c r="H85" s="282" t="str">
        <f>IF($A85="","",IFERROR(INDEX(Prices[Current Price],MATCH($A85,Prices[Key],0)),0))</f>
        <v/>
      </c>
      <c r="I85" s="283" t="str">
        <f>IF($A85="","",IFERROR(INDEX(Prices[FX to SGD],MATCH($A85,Prices[Key],0)),1))</f>
        <v/>
      </c>
      <c r="J85" s="281" t="str">
        <f t="shared" si="12"/>
        <v/>
      </c>
      <c r="K85" s="281" t="str">
        <f t="shared" si="13"/>
        <v/>
      </c>
      <c r="L85" s="281" t="str">
        <f t="shared" si="14"/>
        <v/>
      </c>
      <c r="M85" s="284" t="str">
        <f t="shared" si="15"/>
        <v/>
      </c>
      <c r="N85" s="238" t="str">
        <f>IF($A85="","",IF(ABS(E85)&gt;0.000001,COUNT($N$1:N84)+1,""))</f>
        <v/>
      </c>
      <c r="O85" s="285" t="str">
        <f>IF($A85="","",SUMIFS(Transactions!$R:$R,Transactions!$L:$L,$A85))</f>
        <v/>
      </c>
      <c r="P85" s="285" t="str">
        <f t="shared" si="16"/>
        <v/>
      </c>
      <c r="Q85" s="286" t="str">
        <f t="shared" si="17"/>
        <v/>
      </c>
    </row>
    <row r="86" spans="1:17" ht="15" customHeight="1" x14ac:dyDescent="0.2">
      <c r="A86" s="238" t="str">
        <f>IFERROR(INDEX(Txn[Key],MATCH(0,INDEX(COUNTIF($A$1:A85,Txn[Key])+(Txn[Key]=""),0),0)),"")</f>
        <v/>
      </c>
      <c r="B86" s="238" t="str">
        <f t="shared" si="9"/>
        <v/>
      </c>
      <c r="C86" s="238" t="str">
        <f t="shared" si="10"/>
        <v/>
      </c>
      <c r="D86" s="238" t="str">
        <f t="shared" si="11"/>
        <v/>
      </c>
      <c r="E86" s="259" t="str">
        <f>IF($A86="","",SUMIFS(Txn[Signed Units],Txn[Key],$A86))</f>
        <v/>
      </c>
      <c r="F86" s="281" t="str">
        <f>IF($A86="","",SUMIFS(Txn[Buy Cost],Txn[Key],$A86))</f>
        <v/>
      </c>
      <c r="G86" s="281" t="str">
        <f>IF($A86="","",SUMIFS(Txn[Sell Proceeds],Txn[Key],$A86))</f>
        <v/>
      </c>
      <c r="H86" s="282" t="str">
        <f>IF($A86="","",IFERROR(INDEX(Prices[Current Price],MATCH($A86,Prices[Key],0)),0))</f>
        <v/>
      </c>
      <c r="I86" s="283" t="str">
        <f>IF($A86="","",IFERROR(INDEX(Prices[FX to SGD],MATCH($A86,Prices[Key],0)),1))</f>
        <v/>
      </c>
      <c r="J86" s="281" t="str">
        <f t="shared" si="12"/>
        <v/>
      </c>
      <c r="K86" s="281" t="str">
        <f t="shared" si="13"/>
        <v/>
      </c>
      <c r="L86" s="281" t="str">
        <f t="shared" si="14"/>
        <v/>
      </c>
      <c r="M86" s="284" t="str">
        <f t="shared" si="15"/>
        <v/>
      </c>
      <c r="N86" s="238" t="str">
        <f>IF($A86="","",IF(ABS(E86)&gt;0.000001,COUNT($N$1:N85)+1,""))</f>
        <v/>
      </c>
      <c r="O86" s="285" t="str">
        <f>IF($A86="","",SUMIFS(Transactions!$R:$R,Transactions!$L:$L,$A86))</f>
        <v/>
      </c>
      <c r="P86" s="285" t="str">
        <f t="shared" si="16"/>
        <v/>
      </c>
      <c r="Q86" s="286" t="str">
        <f t="shared" si="17"/>
        <v/>
      </c>
    </row>
    <row r="87" spans="1:17" ht="15" customHeight="1" x14ac:dyDescent="0.2">
      <c r="A87" s="238" t="str">
        <f>IFERROR(INDEX(Txn[Key],MATCH(0,INDEX(COUNTIF($A$1:A86,Txn[Key])+(Txn[Key]=""),0),0)),"")</f>
        <v/>
      </c>
      <c r="B87" s="238" t="str">
        <f t="shared" si="9"/>
        <v/>
      </c>
      <c r="C87" s="238" t="str">
        <f t="shared" si="10"/>
        <v/>
      </c>
      <c r="D87" s="238" t="str">
        <f t="shared" si="11"/>
        <v/>
      </c>
      <c r="E87" s="259" t="str">
        <f>IF($A87="","",SUMIFS(Txn[Signed Units],Txn[Key],$A87))</f>
        <v/>
      </c>
      <c r="F87" s="281" t="str">
        <f>IF($A87="","",SUMIFS(Txn[Buy Cost],Txn[Key],$A87))</f>
        <v/>
      </c>
      <c r="G87" s="281" t="str">
        <f>IF($A87="","",SUMIFS(Txn[Sell Proceeds],Txn[Key],$A87))</f>
        <v/>
      </c>
      <c r="H87" s="282" t="str">
        <f>IF($A87="","",IFERROR(INDEX(Prices[Current Price],MATCH($A87,Prices[Key],0)),0))</f>
        <v/>
      </c>
      <c r="I87" s="283" t="str">
        <f>IF($A87="","",IFERROR(INDEX(Prices[FX to SGD],MATCH($A87,Prices[Key],0)),1))</f>
        <v/>
      </c>
      <c r="J87" s="281" t="str">
        <f t="shared" si="12"/>
        <v/>
      </c>
      <c r="K87" s="281" t="str">
        <f t="shared" si="13"/>
        <v/>
      </c>
      <c r="L87" s="281" t="str">
        <f t="shared" si="14"/>
        <v/>
      </c>
      <c r="M87" s="284" t="str">
        <f t="shared" si="15"/>
        <v/>
      </c>
      <c r="N87" s="238" t="str">
        <f>IF($A87="","",IF(ABS(E87)&gt;0.000001,COUNT($N$1:N86)+1,""))</f>
        <v/>
      </c>
      <c r="O87" s="285" t="str">
        <f>IF($A87="","",SUMIFS(Transactions!$R:$R,Transactions!$L:$L,$A87))</f>
        <v/>
      </c>
      <c r="P87" s="285" t="str">
        <f t="shared" si="16"/>
        <v/>
      </c>
      <c r="Q87" s="286" t="str">
        <f t="shared" si="17"/>
        <v/>
      </c>
    </row>
    <row r="88" spans="1:17" ht="15" customHeight="1" x14ac:dyDescent="0.2">
      <c r="A88" s="238" t="str">
        <f>IFERROR(INDEX(Txn[Key],MATCH(0,INDEX(COUNTIF($A$1:A87,Txn[Key])+(Txn[Key]=""),0),0)),"")</f>
        <v/>
      </c>
      <c r="B88" s="238" t="str">
        <f t="shared" si="9"/>
        <v/>
      </c>
      <c r="C88" s="238" t="str">
        <f t="shared" si="10"/>
        <v/>
      </c>
      <c r="D88" s="238" t="str">
        <f t="shared" si="11"/>
        <v/>
      </c>
      <c r="E88" s="259" t="str">
        <f>IF($A88="","",SUMIFS(Txn[Signed Units],Txn[Key],$A88))</f>
        <v/>
      </c>
      <c r="F88" s="281" t="str">
        <f>IF($A88="","",SUMIFS(Txn[Buy Cost],Txn[Key],$A88))</f>
        <v/>
      </c>
      <c r="G88" s="281" t="str">
        <f>IF($A88="","",SUMIFS(Txn[Sell Proceeds],Txn[Key],$A88))</f>
        <v/>
      </c>
      <c r="H88" s="282" t="str">
        <f>IF($A88="","",IFERROR(INDEX(Prices[Current Price],MATCH($A88,Prices[Key],0)),0))</f>
        <v/>
      </c>
      <c r="I88" s="283" t="str">
        <f>IF($A88="","",IFERROR(INDEX(Prices[FX to SGD],MATCH($A88,Prices[Key],0)),1))</f>
        <v/>
      </c>
      <c r="J88" s="281" t="str">
        <f t="shared" si="12"/>
        <v/>
      </c>
      <c r="K88" s="281" t="str">
        <f t="shared" si="13"/>
        <v/>
      </c>
      <c r="L88" s="281" t="str">
        <f t="shared" si="14"/>
        <v/>
      </c>
      <c r="M88" s="284" t="str">
        <f t="shared" si="15"/>
        <v/>
      </c>
      <c r="N88" s="238" t="str">
        <f>IF($A88="","",IF(ABS(E88)&gt;0.000001,COUNT($N$1:N87)+1,""))</f>
        <v/>
      </c>
      <c r="O88" s="285" t="str">
        <f>IF($A88="","",SUMIFS(Transactions!$R:$R,Transactions!$L:$L,$A88))</f>
        <v/>
      </c>
      <c r="P88" s="285" t="str">
        <f t="shared" si="16"/>
        <v/>
      </c>
      <c r="Q88" s="286" t="str">
        <f t="shared" si="17"/>
        <v/>
      </c>
    </row>
    <row r="89" spans="1:17" ht="15" customHeight="1" x14ac:dyDescent="0.2">
      <c r="A89" s="238" t="str">
        <f>IFERROR(INDEX(Txn[Key],MATCH(0,INDEX(COUNTIF($A$1:A88,Txn[Key])+(Txn[Key]=""),0),0)),"")</f>
        <v/>
      </c>
      <c r="B89" s="238" t="str">
        <f t="shared" si="9"/>
        <v/>
      </c>
      <c r="C89" s="238" t="str">
        <f t="shared" si="10"/>
        <v/>
      </c>
      <c r="D89" s="238" t="str">
        <f t="shared" si="11"/>
        <v/>
      </c>
      <c r="E89" s="259" t="str">
        <f>IF($A89="","",SUMIFS(Txn[Signed Units],Txn[Key],$A89))</f>
        <v/>
      </c>
      <c r="F89" s="281" t="str">
        <f>IF($A89="","",SUMIFS(Txn[Buy Cost],Txn[Key],$A89))</f>
        <v/>
      </c>
      <c r="G89" s="281" t="str">
        <f>IF($A89="","",SUMIFS(Txn[Sell Proceeds],Txn[Key],$A89))</f>
        <v/>
      </c>
      <c r="H89" s="282" t="str">
        <f>IF($A89="","",IFERROR(INDEX(Prices[Current Price],MATCH($A89,Prices[Key],0)),0))</f>
        <v/>
      </c>
      <c r="I89" s="283" t="str">
        <f>IF($A89="","",IFERROR(INDEX(Prices[FX to SGD],MATCH($A89,Prices[Key],0)),1))</f>
        <v/>
      </c>
      <c r="J89" s="281" t="str">
        <f t="shared" si="12"/>
        <v/>
      </c>
      <c r="K89" s="281" t="str">
        <f t="shared" si="13"/>
        <v/>
      </c>
      <c r="L89" s="281" t="str">
        <f t="shared" si="14"/>
        <v/>
      </c>
      <c r="M89" s="284" t="str">
        <f t="shared" si="15"/>
        <v/>
      </c>
      <c r="N89" s="238" t="str">
        <f>IF($A89="","",IF(ABS(E89)&gt;0.000001,COUNT($N$1:N88)+1,""))</f>
        <v/>
      </c>
      <c r="O89" s="285" t="str">
        <f>IF($A89="","",SUMIFS(Transactions!$R:$R,Transactions!$L:$L,$A89))</f>
        <v/>
      </c>
      <c r="P89" s="285" t="str">
        <f t="shared" si="16"/>
        <v/>
      </c>
      <c r="Q89" s="286" t="str">
        <f t="shared" si="17"/>
        <v/>
      </c>
    </row>
    <row r="90" spans="1:17" ht="15" customHeight="1" x14ac:dyDescent="0.2">
      <c r="A90" s="238" t="str">
        <f>IFERROR(INDEX(Txn[Key],MATCH(0,INDEX(COUNTIF($A$1:A89,Txn[Key])+(Txn[Key]=""),0),0)),"")</f>
        <v/>
      </c>
      <c r="B90" s="238" t="str">
        <f t="shared" si="9"/>
        <v/>
      </c>
      <c r="C90" s="238" t="str">
        <f t="shared" si="10"/>
        <v/>
      </c>
      <c r="D90" s="238" t="str">
        <f t="shared" si="11"/>
        <v/>
      </c>
      <c r="E90" s="259" t="str">
        <f>IF($A90="","",SUMIFS(Txn[Signed Units],Txn[Key],$A90))</f>
        <v/>
      </c>
      <c r="F90" s="281" t="str">
        <f>IF($A90="","",SUMIFS(Txn[Buy Cost],Txn[Key],$A90))</f>
        <v/>
      </c>
      <c r="G90" s="281" t="str">
        <f>IF($A90="","",SUMIFS(Txn[Sell Proceeds],Txn[Key],$A90))</f>
        <v/>
      </c>
      <c r="H90" s="282" t="str">
        <f>IF($A90="","",IFERROR(INDEX(Prices[Current Price],MATCH($A90,Prices[Key],0)),0))</f>
        <v/>
      </c>
      <c r="I90" s="283" t="str">
        <f>IF($A90="","",IFERROR(INDEX(Prices[FX to SGD],MATCH($A90,Prices[Key],0)),1))</f>
        <v/>
      </c>
      <c r="J90" s="281" t="str">
        <f t="shared" si="12"/>
        <v/>
      </c>
      <c r="K90" s="281" t="str">
        <f t="shared" si="13"/>
        <v/>
      </c>
      <c r="L90" s="281" t="str">
        <f t="shared" si="14"/>
        <v/>
      </c>
      <c r="M90" s="284" t="str">
        <f t="shared" si="15"/>
        <v/>
      </c>
      <c r="N90" s="238" t="str">
        <f>IF($A90="","",IF(ABS(E90)&gt;0.000001,COUNT($N$1:N89)+1,""))</f>
        <v/>
      </c>
      <c r="O90" s="285" t="str">
        <f>IF($A90="","",SUMIFS(Transactions!$R:$R,Transactions!$L:$L,$A90))</f>
        <v/>
      </c>
      <c r="P90" s="285" t="str">
        <f t="shared" si="16"/>
        <v/>
      </c>
      <c r="Q90" s="286" t="str">
        <f t="shared" si="17"/>
        <v/>
      </c>
    </row>
    <row r="91" spans="1:17" ht="15" customHeight="1" x14ac:dyDescent="0.2">
      <c r="A91" s="238" t="str">
        <f>IFERROR(INDEX(Txn[Key],MATCH(0,INDEX(COUNTIF($A$1:A90,Txn[Key])+(Txn[Key]=""),0),0)),"")</f>
        <v/>
      </c>
      <c r="B91" s="238" t="str">
        <f t="shared" si="9"/>
        <v/>
      </c>
      <c r="C91" s="238" t="str">
        <f t="shared" si="10"/>
        <v/>
      </c>
      <c r="D91" s="238" t="str">
        <f t="shared" si="11"/>
        <v/>
      </c>
      <c r="E91" s="259" t="str">
        <f>IF($A91="","",SUMIFS(Txn[Signed Units],Txn[Key],$A91))</f>
        <v/>
      </c>
      <c r="F91" s="281" t="str">
        <f>IF($A91="","",SUMIFS(Txn[Buy Cost],Txn[Key],$A91))</f>
        <v/>
      </c>
      <c r="G91" s="281" t="str">
        <f>IF($A91="","",SUMIFS(Txn[Sell Proceeds],Txn[Key],$A91))</f>
        <v/>
      </c>
      <c r="H91" s="282" t="str">
        <f>IF($A91="","",IFERROR(INDEX(Prices[Current Price],MATCH($A91,Prices[Key],0)),0))</f>
        <v/>
      </c>
      <c r="I91" s="283" t="str">
        <f>IF($A91="","",IFERROR(INDEX(Prices[FX to SGD],MATCH($A91,Prices[Key],0)),1))</f>
        <v/>
      </c>
      <c r="J91" s="281" t="str">
        <f t="shared" si="12"/>
        <v/>
      </c>
      <c r="K91" s="281" t="str">
        <f t="shared" si="13"/>
        <v/>
      </c>
      <c r="L91" s="281" t="str">
        <f t="shared" si="14"/>
        <v/>
      </c>
      <c r="M91" s="284" t="str">
        <f t="shared" si="15"/>
        <v/>
      </c>
      <c r="N91" s="238" t="str">
        <f>IF($A91="","",IF(ABS(E91)&gt;0.000001,COUNT($N$1:N90)+1,""))</f>
        <v/>
      </c>
      <c r="O91" s="285" t="str">
        <f>IF($A91="","",SUMIFS(Transactions!$R:$R,Transactions!$L:$L,$A91))</f>
        <v/>
      </c>
      <c r="P91" s="285" t="str">
        <f t="shared" si="16"/>
        <v/>
      </c>
      <c r="Q91" s="286" t="str">
        <f t="shared" si="17"/>
        <v/>
      </c>
    </row>
    <row r="92" spans="1:17" ht="15" customHeight="1" x14ac:dyDescent="0.2">
      <c r="A92" s="238" t="str">
        <f>IFERROR(INDEX(Txn[Key],MATCH(0,INDEX(COUNTIF($A$1:A91,Txn[Key])+(Txn[Key]=""),0),0)),"")</f>
        <v/>
      </c>
      <c r="B92" s="238" t="str">
        <f t="shared" si="9"/>
        <v/>
      </c>
      <c r="C92" s="238" t="str">
        <f t="shared" si="10"/>
        <v/>
      </c>
      <c r="D92" s="238" t="str">
        <f t="shared" si="11"/>
        <v/>
      </c>
      <c r="E92" s="259" t="str">
        <f>IF($A92="","",SUMIFS(Txn[Signed Units],Txn[Key],$A92))</f>
        <v/>
      </c>
      <c r="F92" s="281" t="str">
        <f>IF($A92="","",SUMIFS(Txn[Buy Cost],Txn[Key],$A92))</f>
        <v/>
      </c>
      <c r="G92" s="281" t="str">
        <f>IF($A92="","",SUMIFS(Txn[Sell Proceeds],Txn[Key],$A92))</f>
        <v/>
      </c>
      <c r="H92" s="282" t="str">
        <f>IF($A92="","",IFERROR(INDEX(Prices[Current Price],MATCH($A92,Prices[Key],0)),0))</f>
        <v/>
      </c>
      <c r="I92" s="283" t="str">
        <f>IF($A92="","",IFERROR(INDEX(Prices[FX to SGD],MATCH($A92,Prices[Key],0)),1))</f>
        <v/>
      </c>
      <c r="J92" s="281" t="str">
        <f t="shared" si="12"/>
        <v/>
      </c>
      <c r="K92" s="281" t="str">
        <f t="shared" si="13"/>
        <v/>
      </c>
      <c r="L92" s="281" t="str">
        <f t="shared" si="14"/>
        <v/>
      </c>
      <c r="M92" s="284" t="str">
        <f t="shared" si="15"/>
        <v/>
      </c>
      <c r="N92" s="238" t="str">
        <f>IF($A92="","",IF(ABS(E92)&gt;0.000001,COUNT($N$1:N91)+1,""))</f>
        <v/>
      </c>
      <c r="O92" s="285" t="str">
        <f>IF($A92="","",SUMIFS(Transactions!$R:$R,Transactions!$L:$L,$A92))</f>
        <v/>
      </c>
      <c r="P92" s="285" t="str">
        <f t="shared" si="16"/>
        <v/>
      </c>
      <c r="Q92" s="286" t="str">
        <f t="shared" si="17"/>
        <v/>
      </c>
    </row>
    <row r="93" spans="1:17" ht="15" customHeight="1" x14ac:dyDescent="0.2">
      <c r="A93" s="238" t="str">
        <f>IFERROR(INDEX(Txn[Key],MATCH(0,INDEX(COUNTIF($A$1:A92,Txn[Key])+(Txn[Key]=""),0),0)),"")</f>
        <v/>
      </c>
      <c r="B93" s="238" t="str">
        <f t="shared" si="9"/>
        <v/>
      </c>
      <c r="C93" s="238" t="str">
        <f t="shared" si="10"/>
        <v/>
      </c>
      <c r="D93" s="238" t="str">
        <f t="shared" si="11"/>
        <v/>
      </c>
      <c r="E93" s="259" t="str">
        <f>IF($A93="","",SUMIFS(Txn[Signed Units],Txn[Key],$A93))</f>
        <v/>
      </c>
      <c r="F93" s="281" t="str">
        <f>IF($A93="","",SUMIFS(Txn[Buy Cost],Txn[Key],$A93))</f>
        <v/>
      </c>
      <c r="G93" s="281" t="str">
        <f>IF($A93="","",SUMIFS(Txn[Sell Proceeds],Txn[Key],$A93))</f>
        <v/>
      </c>
      <c r="H93" s="282" t="str">
        <f>IF($A93="","",IFERROR(INDEX(Prices[Current Price],MATCH($A93,Prices[Key],0)),0))</f>
        <v/>
      </c>
      <c r="I93" s="283" t="str">
        <f>IF($A93="","",IFERROR(INDEX(Prices[FX to SGD],MATCH($A93,Prices[Key],0)),1))</f>
        <v/>
      </c>
      <c r="J93" s="281" t="str">
        <f t="shared" si="12"/>
        <v/>
      </c>
      <c r="K93" s="281" t="str">
        <f t="shared" si="13"/>
        <v/>
      </c>
      <c r="L93" s="281" t="str">
        <f t="shared" si="14"/>
        <v/>
      </c>
      <c r="M93" s="284" t="str">
        <f t="shared" si="15"/>
        <v/>
      </c>
      <c r="N93" s="238" t="str">
        <f>IF($A93="","",IF(ABS(E93)&gt;0.000001,COUNT($N$1:N92)+1,""))</f>
        <v/>
      </c>
      <c r="O93" s="285" t="str">
        <f>IF($A93="","",SUMIFS(Transactions!$R:$R,Transactions!$L:$L,$A93))</f>
        <v/>
      </c>
      <c r="P93" s="285" t="str">
        <f t="shared" si="16"/>
        <v/>
      </c>
      <c r="Q93" s="286" t="str">
        <f t="shared" si="17"/>
        <v/>
      </c>
    </row>
    <row r="94" spans="1:17" ht="15" customHeight="1" x14ac:dyDescent="0.2">
      <c r="A94" s="238" t="str">
        <f>IFERROR(INDEX(Txn[Key],MATCH(0,INDEX(COUNTIF($A$1:A93,Txn[Key])+(Txn[Key]=""),0),0)),"")</f>
        <v/>
      </c>
      <c r="B94" s="238" t="str">
        <f t="shared" si="9"/>
        <v/>
      </c>
      <c r="C94" s="238" t="str">
        <f t="shared" si="10"/>
        <v/>
      </c>
      <c r="D94" s="238" t="str">
        <f t="shared" si="11"/>
        <v/>
      </c>
      <c r="E94" s="259" t="str">
        <f>IF($A94="","",SUMIFS(Txn[Signed Units],Txn[Key],$A94))</f>
        <v/>
      </c>
      <c r="F94" s="281" t="str">
        <f>IF($A94="","",SUMIFS(Txn[Buy Cost],Txn[Key],$A94))</f>
        <v/>
      </c>
      <c r="G94" s="281" t="str">
        <f>IF($A94="","",SUMIFS(Txn[Sell Proceeds],Txn[Key],$A94))</f>
        <v/>
      </c>
      <c r="H94" s="282" t="str">
        <f>IF($A94="","",IFERROR(INDEX(Prices[Current Price],MATCH($A94,Prices[Key],0)),0))</f>
        <v/>
      </c>
      <c r="I94" s="283" t="str">
        <f>IF($A94="","",IFERROR(INDEX(Prices[FX to SGD],MATCH($A94,Prices[Key],0)),1))</f>
        <v/>
      </c>
      <c r="J94" s="281" t="str">
        <f t="shared" si="12"/>
        <v/>
      </c>
      <c r="K94" s="281" t="str">
        <f t="shared" si="13"/>
        <v/>
      </c>
      <c r="L94" s="281" t="str">
        <f t="shared" si="14"/>
        <v/>
      </c>
      <c r="M94" s="284" t="str">
        <f t="shared" si="15"/>
        <v/>
      </c>
      <c r="N94" s="238" t="str">
        <f>IF($A94="","",IF(ABS(E94)&gt;0.000001,COUNT($N$1:N93)+1,""))</f>
        <v/>
      </c>
      <c r="O94" s="285" t="str">
        <f>IF($A94="","",SUMIFS(Transactions!$R:$R,Transactions!$L:$L,$A94))</f>
        <v/>
      </c>
      <c r="P94" s="285" t="str">
        <f t="shared" si="16"/>
        <v/>
      </c>
      <c r="Q94" s="286" t="str">
        <f t="shared" si="17"/>
        <v/>
      </c>
    </row>
    <row r="95" spans="1:17" ht="15" customHeight="1" x14ac:dyDescent="0.2">
      <c r="A95" s="238" t="str">
        <f>IFERROR(INDEX(Txn[Key],MATCH(0,INDEX(COUNTIF($A$1:A94,Txn[Key])+(Txn[Key]=""),0),0)),"")</f>
        <v/>
      </c>
      <c r="B95" s="238" t="str">
        <f t="shared" si="9"/>
        <v/>
      </c>
      <c r="C95" s="238" t="str">
        <f t="shared" si="10"/>
        <v/>
      </c>
      <c r="D95" s="238" t="str">
        <f t="shared" si="11"/>
        <v/>
      </c>
      <c r="E95" s="259" t="str">
        <f>IF($A95="","",SUMIFS(Txn[Signed Units],Txn[Key],$A95))</f>
        <v/>
      </c>
      <c r="F95" s="281" t="str">
        <f>IF($A95="","",SUMIFS(Txn[Buy Cost],Txn[Key],$A95))</f>
        <v/>
      </c>
      <c r="G95" s="281" t="str">
        <f>IF($A95="","",SUMIFS(Txn[Sell Proceeds],Txn[Key],$A95))</f>
        <v/>
      </c>
      <c r="H95" s="282" t="str">
        <f>IF($A95="","",IFERROR(INDEX(Prices[Current Price],MATCH($A95,Prices[Key],0)),0))</f>
        <v/>
      </c>
      <c r="I95" s="283" t="str">
        <f>IF($A95="","",IFERROR(INDEX(Prices[FX to SGD],MATCH($A95,Prices[Key],0)),1))</f>
        <v/>
      </c>
      <c r="J95" s="281" t="str">
        <f t="shared" si="12"/>
        <v/>
      </c>
      <c r="K95" s="281" t="str">
        <f t="shared" si="13"/>
        <v/>
      </c>
      <c r="L95" s="281" t="str">
        <f t="shared" si="14"/>
        <v/>
      </c>
      <c r="M95" s="284" t="str">
        <f t="shared" si="15"/>
        <v/>
      </c>
      <c r="N95" s="238" t="str">
        <f>IF($A95="","",IF(ABS(E95)&gt;0.000001,COUNT($N$1:N94)+1,""))</f>
        <v/>
      </c>
      <c r="O95" s="285" t="str">
        <f>IF($A95="","",SUMIFS(Transactions!$R:$R,Transactions!$L:$L,$A95))</f>
        <v/>
      </c>
      <c r="P95" s="285" t="str">
        <f t="shared" si="16"/>
        <v/>
      </c>
      <c r="Q95" s="286" t="str">
        <f t="shared" si="17"/>
        <v/>
      </c>
    </row>
    <row r="96" spans="1:17" ht="15" customHeight="1" x14ac:dyDescent="0.2">
      <c r="A96" s="238" t="str">
        <f>IFERROR(INDEX(Txn[Key],MATCH(0,INDEX(COUNTIF($A$1:A95,Txn[Key])+(Txn[Key]=""),0),0)),"")</f>
        <v/>
      </c>
      <c r="B96" s="238" t="str">
        <f t="shared" si="9"/>
        <v/>
      </c>
      <c r="C96" s="238" t="str">
        <f t="shared" si="10"/>
        <v/>
      </c>
      <c r="D96" s="238" t="str">
        <f t="shared" si="11"/>
        <v/>
      </c>
      <c r="E96" s="259" t="str">
        <f>IF($A96="","",SUMIFS(Txn[Signed Units],Txn[Key],$A96))</f>
        <v/>
      </c>
      <c r="F96" s="281" t="str">
        <f>IF($A96="","",SUMIFS(Txn[Buy Cost],Txn[Key],$A96))</f>
        <v/>
      </c>
      <c r="G96" s="281" t="str">
        <f>IF($A96="","",SUMIFS(Txn[Sell Proceeds],Txn[Key],$A96))</f>
        <v/>
      </c>
      <c r="H96" s="282" t="str">
        <f>IF($A96="","",IFERROR(INDEX(Prices[Current Price],MATCH($A96,Prices[Key],0)),0))</f>
        <v/>
      </c>
      <c r="I96" s="283" t="str">
        <f>IF($A96="","",IFERROR(INDEX(Prices[FX to SGD],MATCH($A96,Prices[Key],0)),1))</f>
        <v/>
      </c>
      <c r="J96" s="281" t="str">
        <f t="shared" si="12"/>
        <v/>
      </c>
      <c r="K96" s="281" t="str">
        <f t="shared" si="13"/>
        <v/>
      </c>
      <c r="L96" s="281" t="str">
        <f t="shared" si="14"/>
        <v/>
      </c>
      <c r="M96" s="284" t="str">
        <f t="shared" si="15"/>
        <v/>
      </c>
      <c r="N96" s="238" t="str">
        <f>IF($A96="","",IF(ABS(E96)&gt;0.000001,COUNT($N$1:N95)+1,""))</f>
        <v/>
      </c>
      <c r="O96" s="285" t="str">
        <f>IF($A96="","",SUMIFS(Transactions!$R:$R,Transactions!$L:$L,$A96))</f>
        <v/>
      </c>
      <c r="P96" s="285" t="str">
        <f t="shared" si="16"/>
        <v/>
      </c>
      <c r="Q96" s="286" t="str">
        <f t="shared" si="17"/>
        <v/>
      </c>
    </row>
    <row r="97" spans="1:17" ht="15" customHeight="1" x14ac:dyDescent="0.2">
      <c r="A97" s="238" t="str">
        <f>IFERROR(INDEX(Txn[Key],MATCH(0,INDEX(COUNTIF($A$1:A96,Txn[Key])+(Txn[Key]=""),0),0)),"")</f>
        <v/>
      </c>
      <c r="B97" s="238" t="str">
        <f t="shared" si="9"/>
        <v/>
      </c>
      <c r="C97" s="238" t="str">
        <f t="shared" si="10"/>
        <v/>
      </c>
      <c r="D97" s="238" t="str">
        <f t="shared" si="11"/>
        <v/>
      </c>
      <c r="E97" s="259" t="str">
        <f>IF($A97="","",SUMIFS(Txn[Signed Units],Txn[Key],$A97))</f>
        <v/>
      </c>
      <c r="F97" s="281" t="str">
        <f>IF($A97="","",SUMIFS(Txn[Buy Cost],Txn[Key],$A97))</f>
        <v/>
      </c>
      <c r="G97" s="281" t="str">
        <f>IF($A97="","",SUMIFS(Txn[Sell Proceeds],Txn[Key],$A97))</f>
        <v/>
      </c>
      <c r="H97" s="282" t="str">
        <f>IF($A97="","",IFERROR(INDEX(Prices[Current Price],MATCH($A97,Prices[Key],0)),0))</f>
        <v/>
      </c>
      <c r="I97" s="283" t="str">
        <f>IF($A97="","",IFERROR(INDEX(Prices[FX to SGD],MATCH($A97,Prices[Key],0)),1))</f>
        <v/>
      </c>
      <c r="J97" s="281" t="str">
        <f t="shared" si="12"/>
        <v/>
      </c>
      <c r="K97" s="281" t="str">
        <f t="shared" si="13"/>
        <v/>
      </c>
      <c r="L97" s="281" t="str">
        <f t="shared" si="14"/>
        <v/>
      </c>
      <c r="M97" s="284" t="str">
        <f t="shared" si="15"/>
        <v/>
      </c>
      <c r="N97" s="238" t="str">
        <f>IF($A97="","",IF(ABS(E97)&gt;0.000001,COUNT($N$1:N96)+1,""))</f>
        <v/>
      </c>
      <c r="O97" s="285" t="str">
        <f>IF($A97="","",SUMIFS(Transactions!$R:$R,Transactions!$L:$L,$A97))</f>
        <v/>
      </c>
      <c r="P97" s="285" t="str">
        <f t="shared" si="16"/>
        <v/>
      </c>
      <c r="Q97" s="286" t="str">
        <f t="shared" si="17"/>
        <v/>
      </c>
    </row>
    <row r="98" spans="1:17" ht="15" customHeight="1" x14ac:dyDescent="0.2">
      <c r="A98" s="238" t="str">
        <f>IFERROR(INDEX(Txn[Key],MATCH(0,INDEX(COUNTIF($A$1:A97,Txn[Key])+(Txn[Key]=""),0),0)),"")</f>
        <v/>
      </c>
      <c r="B98" s="238" t="str">
        <f t="shared" si="9"/>
        <v/>
      </c>
      <c r="C98" s="238" t="str">
        <f t="shared" si="10"/>
        <v/>
      </c>
      <c r="D98" s="238" t="str">
        <f t="shared" si="11"/>
        <v/>
      </c>
      <c r="E98" s="259" t="str">
        <f>IF($A98="","",SUMIFS(Txn[Signed Units],Txn[Key],$A98))</f>
        <v/>
      </c>
      <c r="F98" s="281" t="str">
        <f>IF($A98="","",SUMIFS(Txn[Buy Cost],Txn[Key],$A98))</f>
        <v/>
      </c>
      <c r="G98" s="281" t="str">
        <f>IF($A98="","",SUMIFS(Txn[Sell Proceeds],Txn[Key],$A98))</f>
        <v/>
      </c>
      <c r="H98" s="282" t="str">
        <f>IF($A98="","",IFERROR(INDEX(Prices[Current Price],MATCH($A98,Prices[Key],0)),0))</f>
        <v/>
      </c>
      <c r="I98" s="283" t="str">
        <f>IF($A98="","",IFERROR(INDEX(Prices[FX to SGD],MATCH($A98,Prices[Key],0)),1))</f>
        <v/>
      </c>
      <c r="J98" s="281" t="str">
        <f t="shared" si="12"/>
        <v/>
      </c>
      <c r="K98" s="281" t="str">
        <f t="shared" si="13"/>
        <v/>
      </c>
      <c r="L98" s="281" t="str">
        <f t="shared" si="14"/>
        <v/>
      </c>
      <c r="M98" s="284" t="str">
        <f t="shared" si="15"/>
        <v/>
      </c>
      <c r="N98" s="238" t="str">
        <f>IF($A98="","",IF(ABS(E98)&gt;0.000001,COUNT($N$1:N97)+1,""))</f>
        <v/>
      </c>
      <c r="O98" s="285" t="str">
        <f>IF($A98="","",SUMIFS(Transactions!$R:$R,Transactions!$L:$L,$A98))</f>
        <v/>
      </c>
      <c r="P98" s="285" t="str">
        <f t="shared" si="16"/>
        <v/>
      </c>
      <c r="Q98" s="286" t="str">
        <f t="shared" si="17"/>
        <v/>
      </c>
    </row>
    <row r="99" spans="1:17" ht="15" customHeight="1" x14ac:dyDescent="0.2">
      <c r="A99" s="238" t="str">
        <f>IFERROR(INDEX(Txn[Key],MATCH(0,INDEX(COUNTIF($A$1:A98,Txn[Key])+(Txn[Key]=""),0),0)),"")</f>
        <v/>
      </c>
      <c r="B99" s="238" t="str">
        <f t="shared" si="9"/>
        <v/>
      </c>
      <c r="C99" s="238" t="str">
        <f t="shared" si="10"/>
        <v/>
      </c>
      <c r="D99" s="238" t="str">
        <f t="shared" si="11"/>
        <v/>
      </c>
      <c r="E99" s="259" t="str">
        <f>IF($A99="","",SUMIFS(Txn[Signed Units],Txn[Key],$A99))</f>
        <v/>
      </c>
      <c r="F99" s="281" t="str">
        <f>IF($A99="","",SUMIFS(Txn[Buy Cost],Txn[Key],$A99))</f>
        <v/>
      </c>
      <c r="G99" s="281" t="str">
        <f>IF($A99="","",SUMIFS(Txn[Sell Proceeds],Txn[Key],$A99))</f>
        <v/>
      </c>
      <c r="H99" s="282" t="str">
        <f>IF($A99="","",IFERROR(INDEX(Prices[Current Price],MATCH($A99,Prices[Key],0)),0))</f>
        <v/>
      </c>
      <c r="I99" s="283" t="str">
        <f>IF($A99="","",IFERROR(INDEX(Prices[FX to SGD],MATCH($A99,Prices[Key],0)),1))</f>
        <v/>
      </c>
      <c r="J99" s="281" t="str">
        <f t="shared" si="12"/>
        <v/>
      </c>
      <c r="K99" s="281" t="str">
        <f t="shared" si="13"/>
        <v/>
      </c>
      <c r="L99" s="281" t="str">
        <f t="shared" si="14"/>
        <v/>
      </c>
      <c r="M99" s="284" t="str">
        <f t="shared" si="15"/>
        <v/>
      </c>
      <c r="N99" s="238" t="str">
        <f>IF($A99="","",IF(ABS(E99)&gt;0.000001,COUNT($N$1:N98)+1,""))</f>
        <v/>
      </c>
      <c r="O99" s="285" t="str">
        <f>IF($A99="","",SUMIFS(Transactions!$R:$R,Transactions!$L:$L,$A99))</f>
        <v/>
      </c>
      <c r="P99" s="285" t="str">
        <f t="shared" si="16"/>
        <v/>
      </c>
      <c r="Q99" s="286" t="str">
        <f t="shared" si="17"/>
        <v/>
      </c>
    </row>
    <row r="100" spans="1:17" ht="15" customHeight="1" x14ac:dyDescent="0.2">
      <c r="A100" s="238" t="str">
        <f>IFERROR(INDEX(Txn[Key],MATCH(0,INDEX(COUNTIF($A$1:A99,Txn[Key])+(Txn[Key]=""),0),0)),"")</f>
        <v/>
      </c>
      <c r="B100" s="238" t="str">
        <f t="shared" si="9"/>
        <v/>
      </c>
      <c r="C100" s="238" t="str">
        <f t="shared" si="10"/>
        <v/>
      </c>
      <c r="D100" s="238" t="str">
        <f t="shared" si="11"/>
        <v/>
      </c>
      <c r="E100" s="259" t="str">
        <f>IF($A100="","",SUMIFS(Txn[Signed Units],Txn[Key],$A100))</f>
        <v/>
      </c>
      <c r="F100" s="281" t="str">
        <f>IF($A100="","",SUMIFS(Txn[Buy Cost],Txn[Key],$A100))</f>
        <v/>
      </c>
      <c r="G100" s="281" t="str">
        <f>IF($A100="","",SUMIFS(Txn[Sell Proceeds],Txn[Key],$A100))</f>
        <v/>
      </c>
      <c r="H100" s="282" t="str">
        <f>IF($A100="","",IFERROR(INDEX(Prices[Current Price],MATCH($A100,Prices[Key],0)),0))</f>
        <v/>
      </c>
      <c r="I100" s="283" t="str">
        <f>IF($A100="","",IFERROR(INDEX(Prices[FX to SGD],MATCH($A100,Prices[Key],0)),1))</f>
        <v/>
      </c>
      <c r="J100" s="281" t="str">
        <f t="shared" si="12"/>
        <v/>
      </c>
      <c r="K100" s="281" t="str">
        <f t="shared" si="13"/>
        <v/>
      </c>
      <c r="L100" s="281" t="str">
        <f t="shared" si="14"/>
        <v/>
      </c>
      <c r="M100" s="284" t="str">
        <f t="shared" si="15"/>
        <v/>
      </c>
      <c r="N100" s="238" t="str">
        <f>IF($A100="","",IF(ABS(E100)&gt;0.000001,COUNT($N$1:N99)+1,""))</f>
        <v/>
      </c>
      <c r="O100" s="285" t="str">
        <f>IF($A100="","",SUMIFS(Transactions!$R:$R,Transactions!$L:$L,$A100))</f>
        <v/>
      </c>
      <c r="P100" s="285" t="str">
        <f t="shared" si="16"/>
        <v/>
      </c>
      <c r="Q100" s="286" t="str">
        <f t="shared" si="17"/>
        <v/>
      </c>
    </row>
    <row r="101" spans="1:17" ht="15" customHeight="1" x14ac:dyDescent="0.2">
      <c r="A101" s="238" t="str">
        <f>IFERROR(INDEX(Txn[Key],MATCH(0,INDEX(COUNTIF($A$1:A100,Txn[Key])+(Txn[Key]=""),0),0)),"")</f>
        <v/>
      </c>
      <c r="B101" s="238" t="str">
        <f t="shared" si="9"/>
        <v/>
      </c>
      <c r="C101" s="238" t="str">
        <f t="shared" si="10"/>
        <v/>
      </c>
      <c r="D101" s="238" t="str">
        <f t="shared" si="11"/>
        <v/>
      </c>
      <c r="E101" s="259" t="str">
        <f>IF($A101="","",SUMIFS(Txn[Signed Units],Txn[Key],$A101))</f>
        <v/>
      </c>
      <c r="F101" s="281" t="str">
        <f>IF($A101="","",SUMIFS(Txn[Buy Cost],Txn[Key],$A101))</f>
        <v/>
      </c>
      <c r="G101" s="281" t="str">
        <f>IF($A101="","",SUMIFS(Txn[Sell Proceeds],Txn[Key],$A101))</f>
        <v/>
      </c>
      <c r="H101" s="282" t="str">
        <f>IF($A101="","",IFERROR(INDEX(Prices[Current Price],MATCH($A101,Prices[Key],0)),0))</f>
        <v/>
      </c>
      <c r="I101" s="283" t="str">
        <f>IF($A101="","",IFERROR(INDEX(Prices[FX to SGD],MATCH($A101,Prices[Key],0)),1))</f>
        <v/>
      </c>
      <c r="J101" s="281" t="str">
        <f t="shared" si="12"/>
        <v/>
      </c>
      <c r="K101" s="281" t="str">
        <f t="shared" si="13"/>
        <v/>
      </c>
      <c r="L101" s="281" t="str">
        <f t="shared" si="14"/>
        <v/>
      </c>
      <c r="M101" s="284" t="str">
        <f t="shared" si="15"/>
        <v/>
      </c>
      <c r="N101" s="238" t="str">
        <f>IF($A101="","",IF(ABS(E101)&gt;0.000001,COUNT($N$1:N100)+1,""))</f>
        <v/>
      </c>
      <c r="O101" s="285" t="str">
        <f>IF($A101="","",SUMIFS(Transactions!$R:$R,Transactions!$L:$L,$A101))</f>
        <v/>
      </c>
      <c r="P101" s="285" t="str">
        <f t="shared" si="16"/>
        <v/>
      </c>
      <c r="Q101" s="286" t="str">
        <f t="shared" si="17"/>
        <v/>
      </c>
    </row>
    <row r="102" spans="1:17" ht="15" customHeight="1" x14ac:dyDescent="0.2">
      <c r="A102" s="238" t="str">
        <f>IFERROR(INDEX(Txn[Key],MATCH(0,INDEX(COUNTIF($A$1:A101,Txn[Key])+(Txn[Key]=""),0),0)),"")</f>
        <v/>
      </c>
      <c r="B102" s="238" t="str">
        <f t="shared" si="9"/>
        <v/>
      </c>
      <c r="C102" s="238" t="str">
        <f t="shared" si="10"/>
        <v/>
      </c>
      <c r="D102" s="238" t="str">
        <f t="shared" si="11"/>
        <v/>
      </c>
      <c r="E102" s="259" t="str">
        <f>IF($A102="","",SUMIFS(Txn[Signed Units],Txn[Key],$A102))</f>
        <v/>
      </c>
      <c r="F102" s="281" t="str">
        <f>IF($A102="","",SUMIFS(Txn[Buy Cost],Txn[Key],$A102))</f>
        <v/>
      </c>
      <c r="G102" s="281" t="str">
        <f>IF($A102="","",SUMIFS(Txn[Sell Proceeds],Txn[Key],$A102))</f>
        <v/>
      </c>
      <c r="H102" s="282" t="str">
        <f>IF($A102="","",IFERROR(INDEX(Prices[Current Price],MATCH($A102,Prices[Key],0)),0))</f>
        <v/>
      </c>
      <c r="I102" s="283" t="str">
        <f>IF($A102="","",IFERROR(INDEX(Prices[FX to SGD],MATCH($A102,Prices[Key],0)),1))</f>
        <v/>
      </c>
      <c r="J102" s="281" t="str">
        <f t="shared" si="12"/>
        <v/>
      </c>
      <c r="K102" s="281" t="str">
        <f t="shared" si="13"/>
        <v/>
      </c>
      <c r="L102" s="281" t="str">
        <f t="shared" si="14"/>
        <v/>
      </c>
      <c r="M102" s="284" t="str">
        <f t="shared" si="15"/>
        <v/>
      </c>
      <c r="N102" s="238" t="str">
        <f>IF($A102="","",IF(ABS(E102)&gt;0.000001,COUNT($N$1:N101)+1,""))</f>
        <v/>
      </c>
      <c r="O102" s="285" t="str">
        <f>IF($A102="","",SUMIFS(Transactions!$R:$R,Transactions!$L:$L,$A102))</f>
        <v/>
      </c>
      <c r="P102" s="285" t="str">
        <f t="shared" si="16"/>
        <v/>
      </c>
      <c r="Q102" s="286" t="str">
        <f t="shared" si="17"/>
        <v/>
      </c>
    </row>
    <row r="103" spans="1:17" ht="15" customHeight="1" x14ac:dyDescent="0.2">
      <c r="A103" s="238" t="str">
        <f>IFERROR(INDEX(Txn[Key],MATCH(0,INDEX(COUNTIF($A$1:A102,Txn[Key])+(Txn[Key]=""),0),0)),"")</f>
        <v/>
      </c>
      <c r="B103" s="238" t="str">
        <f t="shared" si="9"/>
        <v/>
      </c>
      <c r="C103" s="238" t="str">
        <f t="shared" si="10"/>
        <v/>
      </c>
      <c r="D103" s="238" t="str">
        <f t="shared" si="11"/>
        <v/>
      </c>
      <c r="E103" s="259" t="str">
        <f>IF($A103="","",SUMIFS(Txn[Signed Units],Txn[Key],$A103))</f>
        <v/>
      </c>
      <c r="F103" s="281" t="str">
        <f>IF($A103="","",SUMIFS(Txn[Buy Cost],Txn[Key],$A103))</f>
        <v/>
      </c>
      <c r="G103" s="281" t="str">
        <f>IF($A103="","",SUMIFS(Txn[Sell Proceeds],Txn[Key],$A103))</f>
        <v/>
      </c>
      <c r="H103" s="282" t="str">
        <f>IF($A103="","",IFERROR(INDEX(Prices[Current Price],MATCH($A103,Prices[Key],0)),0))</f>
        <v/>
      </c>
      <c r="I103" s="283" t="str">
        <f>IF($A103="","",IFERROR(INDEX(Prices[FX to SGD],MATCH($A103,Prices[Key],0)),1))</f>
        <v/>
      </c>
      <c r="J103" s="281" t="str">
        <f t="shared" si="12"/>
        <v/>
      </c>
      <c r="K103" s="281" t="str">
        <f t="shared" si="13"/>
        <v/>
      </c>
      <c r="L103" s="281" t="str">
        <f t="shared" si="14"/>
        <v/>
      </c>
      <c r="M103" s="284" t="str">
        <f t="shared" si="15"/>
        <v/>
      </c>
      <c r="N103" s="238" t="str">
        <f>IF($A103="","",IF(ABS(E103)&gt;0.000001,COUNT($N$1:N102)+1,""))</f>
        <v/>
      </c>
      <c r="O103" s="285" t="str">
        <f>IF($A103="","",SUMIFS(Transactions!$R:$R,Transactions!$L:$L,$A103))</f>
        <v/>
      </c>
      <c r="P103" s="285" t="str">
        <f t="shared" si="16"/>
        <v/>
      </c>
      <c r="Q103" s="286" t="str">
        <f t="shared" si="17"/>
        <v/>
      </c>
    </row>
    <row r="104" spans="1:17" ht="15" customHeight="1" x14ac:dyDescent="0.2">
      <c r="A104" s="238" t="str">
        <f>IFERROR(INDEX(Txn[Key],MATCH(0,INDEX(COUNTIF($A$1:A103,Txn[Key])+(Txn[Key]=""),0),0)),"")</f>
        <v/>
      </c>
      <c r="B104" s="238" t="str">
        <f t="shared" si="9"/>
        <v/>
      </c>
      <c r="C104" s="238" t="str">
        <f t="shared" si="10"/>
        <v/>
      </c>
      <c r="D104" s="238" t="str">
        <f t="shared" si="11"/>
        <v/>
      </c>
      <c r="E104" s="259" t="str">
        <f>IF($A104="","",SUMIFS(Txn[Signed Units],Txn[Key],$A104))</f>
        <v/>
      </c>
      <c r="F104" s="281" t="str">
        <f>IF($A104="","",SUMIFS(Txn[Buy Cost],Txn[Key],$A104))</f>
        <v/>
      </c>
      <c r="G104" s="281" t="str">
        <f>IF($A104="","",SUMIFS(Txn[Sell Proceeds],Txn[Key],$A104))</f>
        <v/>
      </c>
      <c r="H104" s="282" t="str">
        <f>IF($A104="","",IFERROR(INDEX(Prices[Current Price],MATCH($A104,Prices[Key],0)),0))</f>
        <v/>
      </c>
      <c r="I104" s="283" t="str">
        <f>IF($A104="","",IFERROR(INDEX(Prices[FX to SGD],MATCH($A104,Prices[Key],0)),1))</f>
        <v/>
      </c>
      <c r="J104" s="281" t="str">
        <f t="shared" si="12"/>
        <v/>
      </c>
      <c r="K104" s="281" t="str">
        <f t="shared" si="13"/>
        <v/>
      </c>
      <c r="L104" s="281" t="str">
        <f t="shared" si="14"/>
        <v/>
      </c>
      <c r="M104" s="284" t="str">
        <f t="shared" si="15"/>
        <v/>
      </c>
      <c r="N104" s="238" t="str">
        <f>IF($A104="","",IF(ABS(E104)&gt;0.000001,COUNT($N$1:N103)+1,""))</f>
        <v/>
      </c>
      <c r="O104" s="285" t="str">
        <f>IF($A104="","",SUMIFS(Transactions!$R:$R,Transactions!$L:$L,$A104))</f>
        <v/>
      </c>
      <c r="P104" s="285" t="str">
        <f t="shared" si="16"/>
        <v/>
      </c>
      <c r="Q104" s="286" t="str">
        <f t="shared" si="17"/>
        <v/>
      </c>
    </row>
    <row r="105" spans="1:17" ht="15" customHeight="1" x14ac:dyDescent="0.2">
      <c r="A105" s="238" t="str">
        <f>IFERROR(INDEX(Txn[Key],MATCH(0,INDEX(COUNTIF($A$1:A104,Txn[Key])+(Txn[Key]=""),0),0)),"")</f>
        <v/>
      </c>
      <c r="B105" s="238" t="str">
        <f t="shared" si="9"/>
        <v/>
      </c>
      <c r="C105" s="238" t="str">
        <f t="shared" si="10"/>
        <v/>
      </c>
      <c r="D105" s="238" t="str">
        <f t="shared" si="11"/>
        <v/>
      </c>
      <c r="E105" s="259" t="str">
        <f>IF($A105="","",SUMIFS(Txn[Signed Units],Txn[Key],$A105))</f>
        <v/>
      </c>
      <c r="F105" s="281" t="str">
        <f>IF($A105="","",SUMIFS(Txn[Buy Cost],Txn[Key],$A105))</f>
        <v/>
      </c>
      <c r="G105" s="281" t="str">
        <f>IF($A105="","",SUMIFS(Txn[Sell Proceeds],Txn[Key],$A105))</f>
        <v/>
      </c>
      <c r="H105" s="282" t="str">
        <f>IF($A105="","",IFERROR(INDEX(Prices[Current Price],MATCH($A105,Prices[Key],0)),0))</f>
        <v/>
      </c>
      <c r="I105" s="283" t="str">
        <f>IF($A105="","",IFERROR(INDEX(Prices[FX to SGD],MATCH($A105,Prices[Key],0)),1))</f>
        <v/>
      </c>
      <c r="J105" s="281" t="str">
        <f t="shared" si="12"/>
        <v/>
      </c>
      <c r="K105" s="281" t="str">
        <f t="shared" si="13"/>
        <v/>
      </c>
      <c r="L105" s="281" t="str">
        <f t="shared" si="14"/>
        <v/>
      </c>
      <c r="M105" s="284" t="str">
        <f t="shared" si="15"/>
        <v/>
      </c>
      <c r="N105" s="238" t="str">
        <f>IF($A105="","",IF(ABS(E105)&gt;0.000001,COUNT($N$1:N104)+1,""))</f>
        <v/>
      </c>
      <c r="O105" s="285" t="str">
        <f>IF($A105="","",SUMIFS(Transactions!$R:$R,Transactions!$L:$L,$A105))</f>
        <v/>
      </c>
      <c r="P105" s="285" t="str">
        <f t="shared" si="16"/>
        <v/>
      </c>
      <c r="Q105" s="286" t="str">
        <f t="shared" si="17"/>
        <v/>
      </c>
    </row>
    <row r="106" spans="1:17" ht="15" customHeight="1" x14ac:dyDescent="0.2">
      <c r="A106" s="238" t="str">
        <f>IFERROR(INDEX(Txn[Key],MATCH(0,INDEX(COUNTIF($A$1:A105,Txn[Key])+(Txn[Key]=""),0),0)),"")</f>
        <v/>
      </c>
      <c r="B106" s="238" t="str">
        <f t="shared" si="9"/>
        <v/>
      </c>
      <c r="C106" s="238" t="str">
        <f t="shared" si="10"/>
        <v/>
      </c>
      <c r="D106" s="238" t="str">
        <f t="shared" si="11"/>
        <v/>
      </c>
      <c r="E106" s="259" t="str">
        <f>IF($A106="","",SUMIFS(Txn[Signed Units],Txn[Key],$A106))</f>
        <v/>
      </c>
      <c r="F106" s="281" t="str">
        <f>IF($A106="","",SUMIFS(Txn[Buy Cost],Txn[Key],$A106))</f>
        <v/>
      </c>
      <c r="G106" s="281" t="str">
        <f>IF($A106="","",SUMIFS(Txn[Sell Proceeds],Txn[Key],$A106))</f>
        <v/>
      </c>
      <c r="H106" s="282" t="str">
        <f>IF($A106="","",IFERROR(INDEX(Prices[Current Price],MATCH($A106,Prices[Key],0)),0))</f>
        <v/>
      </c>
      <c r="I106" s="283" t="str">
        <f>IF($A106="","",IFERROR(INDEX(Prices[FX to SGD],MATCH($A106,Prices[Key],0)),1))</f>
        <v/>
      </c>
      <c r="J106" s="281" t="str">
        <f t="shared" si="12"/>
        <v/>
      </c>
      <c r="K106" s="281" t="str">
        <f t="shared" si="13"/>
        <v/>
      </c>
      <c r="L106" s="281" t="str">
        <f t="shared" si="14"/>
        <v/>
      </c>
      <c r="M106" s="284" t="str">
        <f t="shared" si="15"/>
        <v/>
      </c>
      <c r="N106" s="238" t="str">
        <f>IF($A106="","",IF(ABS(E106)&gt;0.000001,COUNT($N$1:N105)+1,""))</f>
        <v/>
      </c>
      <c r="O106" s="285" t="str">
        <f>IF($A106="","",SUMIFS(Transactions!$R:$R,Transactions!$L:$L,$A106))</f>
        <v/>
      </c>
      <c r="P106" s="285" t="str">
        <f t="shared" si="16"/>
        <v/>
      </c>
      <c r="Q106" s="286" t="str">
        <f t="shared" si="17"/>
        <v/>
      </c>
    </row>
    <row r="107" spans="1:17" ht="15" customHeight="1" x14ac:dyDescent="0.2">
      <c r="A107" s="238" t="str">
        <f>IFERROR(INDEX(Txn[Key],MATCH(0,INDEX(COUNTIF($A$1:A106,Txn[Key])+(Txn[Key]=""),0),0)),"")</f>
        <v/>
      </c>
      <c r="B107" s="238" t="str">
        <f t="shared" si="9"/>
        <v/>
      </c>
      <c r="C107" s="238" t="str">
        <f t="shared" si="10"/>
        <v/>
      </c>
      <c r="D107" s="238" t="str">
        <f t="shared" si="11"/>
        <v/>
      </c>
      <c r="E107" s="259" t="str">
        <f>IF($A107="","",SUMIFS(Txn[Signed Units],Txn[Key],$A107))</f>
        <v/>
      </c>
      <c r="F107" s="281" t="str">
        <f>IF($A107="","",SUMIFS(Txn[Buy Cost],Txn[Key],$A107))</f>
        <v/>
      </c>
      <c r="G107" s="281" t="str">
        <f>IF($A107="","",SUMIFS(Txn[Sell Proceeds],Txn[Key],$A107))</f>
        <v/>
      </c>
      <c r="H107" s="282" t="str">
        <f>IF($A107="","",IFERROR(INDEX(Prices[Current Price],MATCH($A107,Prices[Key],0)),0))</f>
        <v/>
      </c>
      <c r="I107" s="283" t="str">
        <f>IF($A107="","",IFERROR(INDEX(Prices[FX to SGD],MATCH($A107,Prices[Key],0)),1))</f>
        <v/>
      </c>
      <c r="J107" s="281" t="str">
        <f t="shared" si="12"/>
        <v/>
      </c>
      <c r="K107" s="281" t="str">
        <f t="shared" si="13"/>
        <v/>
      </c>
      <c r="L107" s="281" t="str">
        <f t="shared" si="14"/>
        <v/>
      </c>
      <c r="M107" s="284" t="str">
        <f t="shared" si="15"/>
        <v/>
      </c>
      <c r="N107" s="238" t="str">
        <f>IF($A107="","",IF(ABS(E107)&gt;0.000001,COUNT($N$1:N106)+1,""))</f>
        <v/>
      </c>
      <c r="O107" s="285" t="str">
        <f>IF($A107="","",SUMIFS(Transactions!$R:$R,Transactions!$L:$L,$A107))</f>
        <v/>
      </c>
      <c r="P107" s="285" t="str">
        <f t="shared" si="16"/>
        <v/>
      </c>
      <c r="Q107" s="286" t="str">
        <f t="shared" si="17"/>
        <v/>
      </c>
    </row>
    <row r="108" spans="1:17" ht="15" customHeight="1" x14ac:dyDescent="0.2">
      <c r="A108" s="238" t="str">
        <f>IFERROR(INDEX(Txn[Key],MATCH(0,INDEX(COUNTIF($A$1:A107,Txn[Key])+(Txn[Key]=""),0),0)),"")</f>
        <v/>
      </c>
      <c r="B108" s="238" t="str">
        <f t="shared" si="9"/>
        <v/>
      </c>
      <c r="C108" s="238" t="str">
        <f t="shared" si="10"/>
        <v/>
      </c>
      <c r="D108" s="238" t="str">
        <f t="shared" si="11"/>
        <v/>
      </c>
      <c r="E108" s="259" t="str">
        <f>IF($A108="","",SUMIFS(Txn[Signed Units],Txn[Key],$A108))</f>
        <v/>
      </c>
      <c r="F108" s="281" t="str">
        <f>IF($A108="","",SUMIFS(Txn[Buy Cost],Txn[Key],$A108))</f>
        <v/>
      </c>
      <c r="G108" s="281" t="str">
        <f>IF($A108="","",SUMIFS(Txn[Sell Proceeds],Txn[Key],$A108))</f>
        <v/>
      </c>
      <c r="H108" s="282" t="str">
        <f>IF($A108="","",IFERROR(INDEX(Prices[Current Price],MATCH($A108,Prices[Key],0)),0))</f>
        <v/>
      </c>
      <c r="I108" s="283" t="str">
        <f>IF($A108="","",IFERROR(INDEX(Prices[FX to SGD],MATCH($A108,Prices[Key],0)),1))</f>
        <v/>
      </c>
      <c r="J108" s="281" t="str">
        <f t="shared" si="12"/>
        <v/>
      </c>
      <c r="K108" s="281" t="str">
        <f t="shared" si="13"/>
        <v/>
      </c>
      <c r="L108" s="281" t="str">
        <f t="shared" si="14"/>
        <v/>
      </c>
      <c r="M108" s="284" t="str">
        <f t="shared" si="15"/>
        <v/>
      </c>
      <c r="N108" s="238" t="str">
        <f>IF($A108="","",IF(ABS(E108)&gt;0.000001,COUNT($N$1:N107)+1,""))</f>
        <v/>
      </c>
      <c r="O108" s="285" t="str">
        <f>IF($A108="","",SUMIFS(Transactions!$R:$R,Transactions!$L:$L,$A108))</f>
        <v/>
      </c>
      <c r="P108" s="285" t="str">
        <f t="shared" si="16"/>
        <v/>
      </c>
      <c r="Q108" s="286" t="str">
        <f t="shared" si="17"/>
        <v/>
      </c>
    </row>
    <row r="109" spans="1:17" ht="15" customHeight="1" x14ac:dyDescent="0.2">
      <c r="A109" s="238" t="str">
        <f>IFERROR(INDEX(Txn[Key],MATCH(0,INDEX(COUNTIF($A$1:A108,Txn[Key])+(Txn[Key]=""),0),0)),"")</f>
        <v/>
      </c>
      <c r="B109" s="238" t="str">
        <f t="shared" si="9"/>
        <v/>
      </c>
      <c r="C109" s="238" t="str">
        <f t="shared" si="10"/>
        <v/>
      </c>
      <c r="D109" s="238" t="str">
        <f t="shared" si="11"/>
        <v/>
      </c>
      <c r="E109" s="259" t="str">
        <f>IF($A109="","",SUMIFS(Txn[Signed Units],Txn[Key],$A109))</f>
        <v/>
      </c>
      <c r="F109" s="281" t="str">
        <f>IF($A109="","",SUMIFS(Txn[Buy Cost],Txn[Key],$A109))</f>
        <v/>
      </c>
      <c r="G109" s="281" t="str">
        <f>IF($A109="","",SUMIFS(Txn[Sell Proceeds],Txn[Key],$A109))</f>
        <v/>
      </c>
      <c r="H109" s="282" t="str">
        <f>IF($A109="","",IFERROR(INDEX(Prices[Current Price],MATCH($A109,Prices[Key],0)),0))</f>
        <v/>
      </c>
      <c r="I109" s="283" t="str">
        <f>IF($A109="","",IFERROR(INDEX(Prices[FX to SGD],MATCH($A109,Prices[Key],0)),1))</f>
        <v/>
      </c>
      <c r="J109" s="281" t="str">
        <f t="shared" si="12"/>
        <v/>
      </c>
      <c r="K109" s="281" t="str">
        <f t="shared" si="13"/>
        <v/>
      </c>
      <c r="L109" s="281" t="str">
        <f t="shared" si="14"/>
        <v/>
      </c>
      <c r="M109" s="284" t="str">
        <f t="shared" si="15"/>
        <v/>
      </c>
      <c r="N109" s="238" t="str">
        <f>IF($A109="","",IF(ABS(E109)&gt;0.000001,COUNT($N$1:N108)+1,""))</f>
        <v/>
      </c>
      <c r="O109" s="285" t="str">
        <f>IF($A109="","",SUMIFS(Transactions!$R:$R,Transactions!$L:$L,$A109))</f>
        <v/>
      </c>
      <c r="P109" s="285" t="str">
        <f t="shared" si="16"/>
        <v/>
      </c>
      <c r="Q109" s="286" t="str">
        <f t="shared" si="17"/>
        <v/>
      </c>
    </row>
    <row r="110" spans="1:17" ht="15" customHeight="1" x14ac:dyDescent="0.2">
      <c r="A110" s="238" t="str">
        <f>IFERROR(INDEX(Txn[Key],MATCH(0,INDEX(COUNTIF($A$1:A109,Txn[Key])+(Txn[Key]=""),0),0)),"")</f>
        <v/>
      </c>
      <c r="B110" s="238" t="str">
        <f t="shared" si="9"/>
        <v/>
      </c>
      <c r="C110" s="238" t="str">
        <f t="shared" si="10"/>
        <v/>
      </c>
      <c r="D110" s="238" t="str">
        <f t="shared" si="11"/>
        <v/>
      </c>
      <c r="E110" s="259" t="str">
        <f>IF($A110="","",SUMIFS(Txn[Signed Units],Txn[Key],$A110))</f>
        <v/>
      </c>
      <c r="F110" s="281" t="str">
        <f>IF($A110="","",SUMIFS(Txn[Buy Cost],Txn[Key],$A110))</f>
        <v/>
      </c>
      <c r="G110" s="281" t="str">
        <f>IF($A110="","",SUMIFS(Txn[Sell Proceeds],Txn[Key],$A110))</f>
        <v/>
      </c>
      <c r="H110" s="282" t="str">
        <f>IF($A110="","",IFERROR(INDEX(Prices[Current Price],MATCH($A110,Prices[Key],0)),0))</f>
        <v/>
      </c>
      <c r="I110" s="283" t="str">
        <f>IF($A110="","",IFERROR(INDEX(Prices[FX to SGD],MATCH($A110,Prices[Key],0)),1))</f>
        <v/>
      </c>
      <c r="J110" s="281" t="str">
        <f t="shared" si="12"/>
        <v/>
      </c>
      <c r="K110" s="281" t="str">
        <f t="shared" si="13"/>
        <v/>
      </c>
      <c r="L110" s="281" t="str">
        <f t="shared" si="14"/>
        <v/>
      </c>
      <c r="M110" s="284" t="str">
        <f t="shared" si="15"/>
        <v/>
      </c>
      <c r="N110" s="238" t="str">
        <f>IF($A110="","",IF(ABS(E110)&gt;0.000001,COUNT($N$1:N109)+1,""))</f>
        <v/>
      </c>
      <c r="O110" s="285" t="str">
        <f>IF($A110="","",SUMIFS(Transactions!$R:$R,Transactions!$L:$L,$A110))</f>
        <v/>
      </c>
      <c r="P110" s="285" t="str">
        <f t="shared" si="16"/>
        <v/>
      </c>
      <c r="Q110" s="286" t="str">
        <f t="shared" si="17"/>
        <v/>
      </c>
    </row>
    <row r="111" spans="1:17" ht="15" customHeight="1" x14ac:dyDescent="0.2">
      <c r="A111" s="238" t="str">
        <f>IFERROR(INDEX(Txn[Key],MATCH(0,INDEX(COUNTIF($A$1:A110,Txn[Key])+(Txn[Key]=""),0),0)),"")</f>
        <v/>
      </c>
      <c r="B111" s="238" t="str">
        <f t="shared" si="9"/>
        <v/>
      </c>
      <c r="C111" s="238" t="str">
        <f t="shared" si="10"/>
        <v/>
      </c>
      <c r="D111" s="238" t="str">
        <f t="shared" si="11"/>
        <v/>
      </c>
      <c r="E111" s="259" t="str">
        <f>IF($A111="","",SUMIFS(Txn[Signed Units],Txn[Key],$A111))</f>
        <v/>
      </c>
      <c r="F111" s="281" t="str">
        <f>IF($A111="","",SUMIFS(Txn[Buy Cost],Txn[Key],$A111))</f>
        <v/>
      </c>
      <c r="G111" s="281" t="str">
        <f>IF($A111="","",SUMIFS(Txn[Sell Proceeds],Txn[Key],$A111))</f>
        <v/>
      </c>
      <c r="H111" s="282" t="str">
        <f>IF($A111="","",IFERROR(INDEX(Prices[Current Price],MATCH($A111,Prices[Key],0)),0))</f>
        <v/>
      </c>
      <c r="I111" s="283" t="str">
        <f>IF($A111="","",IFERROR(INDEX(Prices[FX to SGD],MATCH($A111,Prices[Key],0)),1))</f>
        <v/>
      </c>
      <c r="J111" s="281" t="str">
        <f t="shared" si="12"/>
        <v/>
      </c>
      <c r="K111" s="281" t="str">
        <f t="shared" si="13"/>
        <v/>
      </c>
      <c r="L111" s="281" t="str">
        <f t="shared" si="14"/>
        <v/>
      </c>
      <c r="M111" s="284" t="str">
        <f t="shared" si="15"/>
        <v/>
      </c>
      <c r="N111" s="238" t="str">
        <f>IF($A111="","",IF(ABS(E111)&gt;0.000001,COUNT($N$1:N110)+1,""))</f>
        <v/>
      </c>
      <c r="O111" s="285" t="str">
        <f>IF($A111="","",SUMIFS(Transactions!$R:$R,Transactions!$L:$L,$A111))</f>
        <v/>
      </c>
      <c r="P111" s="285" t="str">
        <f t="shared" si="16"/>
        <v/>
      </c>
      <c r="Q111" s="286" t="str">
        <f t="shared" si="17"/>
        <v/>
      </c>
    </row>
    <row r="112" spans="1:17" ht="15" customHeight="1" x14ac:dyDescent="0.2">
      <c r="A112" s="238" t="str">
        <f>IFERROR(INDEX(Txn[Key],MATCH(0,INDEX(COUNTIF($A$1:A111,Txn[Key])+(Txn[Key]=""),0),0)),"")</f>
        <v/>
      </c>
      <c r="B112" s="238" t="str">
        <f t="shared" si="9"/>
        <v/>
      </c>
      <c r="C112" s="238" t="str">
        <f t="shared" si="10"/>
        <v/>
      </c>
      <c r="D112" s="238" t="str">
        <f t="shared" si="11"/>
        <v/>
      </c>
      <c r="E112" s="259" t="str">
        <f>IF($A112="","",SUMIFS(Txn[Signed Units],Txn[Key],$A112))</f>
        <v/>
      </c>
      <c r="F112" s="281" t="str">
        <f>IF($A112="","",SUMIFS(Txn[Buy Cost],Txn[Key],$A112))</f>
        <v/>
      </c>
      <c r="G112" s="281" t="str">
        <f>IF($A112="","",SUMIFS(Txn[Sell Proceeds],Txn[Key],$A112))</f>
        <v/>
      </c>
      <c r="H112" s="282" t="str">
        <f>IF($A112="","",IFERROR(INDEX(Prices[Current Price],MATCH($A112,Prices[Key],0)),0))</f>
        <v/>
      </c>
      <c r="I112" s="283" t="str">
        <f>IF($A112="","",IFERROR(INDEX(Prices[FX to SGD],MATCH($A112,Prices[Key],0)),1))</f>
        <v/>
      </c>
      <c r="J112" s="281" t="str">
        <f t="shared" si="12"/>
        <v/>
      </c>
      <c r="K112" s="281" t="str">
        <f t="shared" si="13"/>
        <v/>
      </c>
      <c r="L112" s="281" t="str">
        <f t="shared" si="14"/>
        <v/>
      </c>
      <c r="M112" s="284" t="str">
        <f t="shared" si="15"/>
        <v/>
      </c>
      <c r="N112" s="238" t="str">
        <f>IF($A112="","",IF(ABS(E112)&gt;0.000001,COUNT($N$1:N111)+1,""))</f>
        <v/>
      </c>
      <c r="O112" s="285" t="str">
        <f>IF($A112="","",SUMIFS(Transactions!$R:$R,Transactions!$L:$L,$A112))</f>
        <v/>
      </c>
      <c r="P112" s="285" t="str">
        <f t="shared" si="16"/>
        <v/>
      </c>
      <c r="Q112" s="286" t="str">
        <f t="shared" si="17"/>
        <v/>
      </c>
    </row>
    <row r="113" spans="1:17" ht="15" customHeight="1" x14ac:dyDescent="0.2">
      <c r="A113" s="238" t="str">
        <f>IFERROR(INDEX(Txn[Key],MATCH(0,INDEX(COUNTIF($A$1:A112,Txn[Key])+(Txn[Key]=""),0),0)),"")</f>
        <v/>
      </c>
      <c r="B113" s="238" t="str">
        <f t="shared" si="9"/>
        <v/>
      </c>
      <c r="C113" s="238" t="str">
        <f t="shared" si="10"/>
        <v/>
      </c>
      <c r="D113" s="238" t="str">
        <f t="shared" si="11"/>
        <v/>
      </c>
      <c r="E113" s="259" t="str">
        <f>IF($A113="","",SUMIFS(Txn[Signed Units],Txn[Key],$A113))</f>
        <v/>
      </c>
      <c r="F113" s="281" t="str">
        <f>IF($A113="","",SUMIFS(Txn[Buy Cost],Txn[Key],$A113))</f>
        <v/>
      </c>
      <c r="G113" s="281" t="str">
        <f>IF($A113="","",SUMIFS(Txn[Sell Proceeds],Txn[Key],$A113))</f>
        <v/>
      </c>
      <c r="H113" s="282" t="str">
        <f>IF($A113="","",IFERROR(INDEX(Prices[Current Price],MATCH($A113,Prices[Key],0)),0))</f>
        <v/>
      </c>
      <c r="I113" s="283" t="str">
        <f>IF($A113="","",IFERROR(INDEX(Prices[FX to SGD],MATCH($A113,Prices[Key],0)),1))</f>
        <v/>
      </c>
      <c r="J113" s="281" t="str">
        <f t="shared" si="12"/>
        <v/>
      </c>
      <c r="K113" s="281" t="str">
        <f t="shared" si="13"/>
        <v/>
      </c>
      <c r="L113" s="281" t="str">
        <f t="shared" si="14"/>
        <v/>
      </c>
      <c r="M113" s="284" t="str">
        <f t="shared" si="15"/>
        <v/>
      </c>
      <c r="N113" s="238" t="str">
        <f>IF($A113="","",IF(ABS(E113)&gt;0.000001,COUNT($N$1:N112)+1,""))</f>
        <v/>
      </c>
      <c r="O113" s="285" t="str">
        <f>IF($A113="","",SUMIFS(Transactions!$R:$R,Transactions!$L:$L,$A113))</f>
        <v/>
      </c>
      <c r="P113" s="285" t="str">
        <f t="shared" si="16"/>
        <v/>
      </c>
      <c r="Q113" s="286" t="str">
        <f t="shared" si="17"/>
        <v/>
      </c>
    </row>
    <row r="114" spans="1:17" ht="15" customHeight="1" x14ac:dyDescent="0.2">
      <c r="A114" s="238" t="str">
        <f>IFERROR(INDEX(Txn[Key],MATCH(0,INDEX(COUNTIF($A$1:A113,Txn[Key])+(Txn[Key]=""),0),0)),"")</f>
        <v/>
      </c>
      <c r="B114" s="238" t="str">
        <f t="shared" si="9"/>
        <v/>
      </c>
      <c r="C114" s="238" t="str">
        <f t="shared" si="10"/>
        <v/>
      </c>
      <c r="D114" s="238" t="str">
        <f t="shared" si="11"/>
        <v/>
      </c>
      <c r="E114" s="259" t="str">
        <f>IF($A114="","",SUMIFS(Txn[Signed Units],Txn[Key],$A114))</f>
        <v/>
      </c>
      <c r="F114" s="281" t="str">
        <f>IF($A114="","",SUMIFS(Txn[Buy Cost],Txn[Key],$A114))</f>
        <v/>
      </c>
      <c r="G114" s="281" t="str">
        <f>IF($A114="","",SUMIFS(Txn[Sell Proceeds],Txn[Key],$A114))</f>
        <v/>
      </c>
      <c r="H114" s="282" t="str">
        <f>IF($A114="","",IFERROR(INDEX(Prices[Current Price],MATCH($A114,Prices[Key],0)),0))</f>
        <v/>
      </c>
      <c r="I114" s="283" t="str">
        <f>IF($A114="","",IFERROR(INDEX(Prices[FX to SGD],MATCH($A114,Prices[Key],0)),1))</f>
        <v/>
      </c>
      <c r="J114" s="281" t="str">
        <f t="shared" si="12"/>
        <v/>
      </c>
      <c r="K114" s="281" t="str">
        <f t="shared" si="13"/>
        <v/>
      </c>
      <c r="L114" s="281" t="str">
        <f t="shared" si="14"/>
        <v/>
      </c>
      <c r="M114" s="284" t="str">
        <f t="shared" si="15"/>
        <v/>
      </c>
      <c r="N114" s="238" t="str">
        <f>IF($A114="","",IF(ABS(E114)&gt;0.000001,COUNT($N$1:N113)+1,""))</f>
        <v/>
      </c>
      <c r="O114" s="285" t="str">
        <f>IF($A114="","",SUMIFS(Transactions!$R:$R,Transactions!$L:$L,$A114))</f>
        <v/>
      </c>
      <c r="P114" s="285" t="str">
        <f t="shared" si="16"/>
        <v/>
      </c>
      <c r="Q114" s="286" t="str">
        <f t="shared" si="17"/>
        <v/>
      </c>
    </row>
    <row r="115" spans="1:17" ht="15" customHeight="1" x14ac:dyDescent="0.2">
      <c r="A115" s="238" t="str">
        <f>IFERROR(INDEX(Txn[Key],MATCH(0,INDEX(COUNTIF($A$1:A114,Txn[Key])+(Txn[Key]=""),0),0)),"")</f>
        <v/>
      </c>
      <c r="B115" s="238" t="str">
        <f t="shared" si="9"/>
        <v/>
      </c>
      <c r="C115" s="238" t="str">
        <f t="shared" si="10"/>
        <v/>
      </c>
      <c r="D115" s="238" t="str">
        <f t="shared" si="11"/>
        <v/>
      </c>
      <c r="E115" s="259" t="str">
        <f>IF($A115="","",SUMIFS(Txn[Signed Units],Txn[Key],$A115))</f>
        <v/>
      </c>
      <c r="F115" s="281" t="str">
        <f>IF($A115="","",SUMIFS(Txn[Buy Cost],Txn[Key],$A115))</f>
        <v/>
      </c>
      <c r="G115" s="281" t="str">
        <f>IF($A115="","",SUMIFS(Txn[Sell Proceeds],Txn[Key],$A115))</f>
        <v/>
      </c>
      <c r="H115" s="282" t="str">
        <f>IF($A115="","",IFERROR(INDEX(Prices[Current Price],MATCH($A115,Prices[Key],0)),0))</f>
        <v/>
      </c>
      <c r="I115" s="283" t="str">
        <f>IF($A115="","",IFERROR(INDEX(Prices[FX to SGD],MATCH($A115,Prices[Key],0)),1))</f>
        <v/>
      </c>
      <c r="J115" s="281" t="str">
        <f t="shared" si="12"/>
        <v/>
      </c>
      <c r="K115" s="281" t="str">
        <f t="shared" si="13"/>
        <v/>
      </c>
      <c r="L115" s="281" t="str">
        <f t="shared" si="14"/>
        <v/>
      </c>
      <c r="M115" s="284" t="str">
        <f t="shared" si="15"/>
        <v/>
      </c>
      <c r="N115" s="238" t="str">
        <f>IF($A115="","",IF(ABS(E115)&gt;0.000001,COUNT($N$1:N114)+1,""))</f>
        <v/>
      </c>
      <c r="O115" s="285" t="str">
        <f>IF($A115="","",SUMIFS(Transactions!$R:$R,Transactions!$L:$L,$A115))</f>
        <v/>
      </c>
      <c r="P115" s="285" t="str">
        <f t="shared" si="16"/>
        <v/>
      </c>
      <c r="Q115" s="286" t="str">
        <f t="shared" si="17"/>
        <v/>
      </c>
    </row>
    <row r="116" spans="1:17" ht="15" customHeight="1" x14ac:dyDescent="0.2">
      <c r="A116" s="238" t="str">
        <f>IFERROR(INDEX(Txn[Key],MATCH(0,INDEX(COUNTIF($A$1:A115,Txn[Key])+(Txn[Key]=""),0),0)),"")</f>
        <v/>
      </c>
      <c r="B116" s="238" t="str">
        <f t="shared" si="9"/>
        <v/>
      </c>
      <c r="C116" s="238" t="str">
        <f t="shared" si="10"/>
        <v/>
      </c>
      <c r="D116" s="238" t="str">
        <f t="shared" si="11"/>
        <v/>
      </c>
      <c r="E116" s="259" t="str">
        <f>IF($A116="","",SUMIFS(Txn[Signed Units],Txn[Key],$A116))</f>
        <v/>
      </c>
      <c r="F116" s="281" t="str">
        <f>IF($A116="","",SUMIFS(Txn[Buy Cost],Txn[Key],$A116))</f>
        <v/>
      </c>
      <c r="G116" s="281" t="str">
        <f>IF($A116="","",SUMIFS(Txn[Sell Proceeds],Txn[Key],$A116))</f>
        <v/>
      </c>
      <c r="H116" s="282" t="str">
        <f>IF($A116="","",IFERROR(INDEX(Prices[Current Price],MATCH($A116,Prices[Key],0)),0))</f>
        <v/>
      </c>
      <c r="I116" s="283" t="str">
        <f>IF($A116="","",IFERROR(INDEX(Prices[FX to SGD],MATCH($A116,Prices[Key],0)),1))</f>
        <v/>
      </c>
      <c r="J116" s="281" t="str">
        <f t="shared" si="12"/>
        <v/>
      </c>
      <c r="K116" s="281" t="str">
        <f t="shared" si="13"/>
        <v/>
      </c>
      <c r="L116" s="281" t="str">
        <f t="shared" si="14"/>
        <v/>
      </c>
      <c r="M116" s="284" t="str">
        <f t="shared" si="15"/>
        <v/>
      </c>
      <c r="N116" s="238" t="str">
        <f>IF($A116="","",IF(ABS(E116)&gt;0.000001,COUNT($N$1:N115)+1,""))</f>
        <v/>
      </c>
      <c r="O116" s="285" t="str">
        <f>IF($A116="","",SUMIFS(Transactions!$R:$R,Transactions!$L:$L,$A116))</f>
        <v/>
      </c>
      <c r="P116" s="285" t="str">
        <f t="shared" si="16"/>
        <v/>
      </c>
      <c r="Q116" s="286" t="str">
        <f t="shared" si="17"/>
        <v/>
      </c>
    </row>
    <row r="117" spans="1:17" ht="15" customHeight="1" x14ac:dyDescent="0.2">
      <c r="A117" s="238" t="str">
        <f>IFERROR(INDEX(Txn[Key],MATCH(0,INDEX(COUNTIF($A$1:A116,Txn[Key])+(Txn[Key]=""),0),0)),"")</f>
        <v/>
      </c>
      <c r="B117" s="238" t="str">
        <f t="shared" si="9"/>
        <v/>
      </c>
      <c r="C117" s="238" t="str">
        <f t="shared" si="10"/>
        <v/>
      </c>
      <c r="D117" s="238" t="str">
        <f t="shared" si="11"/>
        <v/>
      </c>
      <c r="E117" s="259" t="str">
        <f>IF($A117="","",SUMIFS(Txn[Signed Units],Txn[Key],$A117))</f>
        <v/>
      </c>
      <c r="F117" s="281" t="str">
        <f>IF($A117="","",SUMIFS(Txn[Buy Cost],Txn[Key],$A117))</f>
        <v/>
      </c>
      <c r="G117" s="281" t="str">
        <f>IF($A117="","",SUMIFS(Txn[Sell Proceeds],Txn[Key],$A117))</f>
        <v/>
      </c>
      <c r="H117" s="282" t="str">
        <f>IF($A117="","",IFERROR(INDEX(Prices[Current Price],MATCH($A117,Prices[Key],0)),0))</f>
        <v/>
      </c>
      <c r="I117" s="283" t="str">
        <f>IF($A117="","",IFERROR(INDEX(Prices[FX to SGD],MATCH($A117,Prices[Key],0)),1))</f>
        <v/>
      </c>
      <c r="J117" s="281" t="str">
        <f t="shared" si="12"/>
        <v/>
      </c>
      <c r="K117" s="281" t="str">
        <f t="shared" si="13"/>
        <v/>
      </c>
      <c r="L117" s="281" t="str">
        <f t="shared" si="14"/>
        <v/>
      </c>
      <c r="M117" s="284" t="str">
        <f t="shared" si="15"/>
        <v/>
      </c>
      <c r="N117" s="238" t="str">
        <f>IF($A117="","",IF(ABS(E117)&gt;0.000001,COUNT($N$1:N116)+1,""))</f>
        <v/>
      </c>
      <c r="O117" s="285" t="str">
        <f>IF($A117="","",SUMIFS(Transactions!$R:$R,Transactions!$L:$L,$A117))</f>
        <v/>
      </c>
      <c r="P117" s="285" t="str">
        <f t="shared" si="16"/>
        <v/>
      </c>
      <c r="Q117" s="286" t="str">
        <f t="shared" si="17"/>
        <v/>
      </c>
    </row>
    <row r="118" spans="1:17" ht="15" customHeight="1" x14ac:dyDescent="0.2">
      <c r="A118" s="238" t="str">
        <f>IFERROR(INDEX(Txn[Key],MATCH(0,INDEX(COUNTIF($A$1:A117,Txn[Key])+(Txn[Key]=""),0),0)),"")</f>
        <v/>
      </c>
      <c r="B118" s="238" t="str">
        <f t="shared" si="9"/>
        <v/>
      </c>
      <c r="C118" s="238" t="str">
        <f t="shared" si="10"/>
        <v/>
      </c>
      <c r="D118" s="238" t="str">
        <f t="shared" si="11"/>
        <v/>
      </c>
      <c r="E118" s="259" t="str">
        <f>IF($A118="","",SUMIFS(Txn[Signed Units],Txn[Key],$A118))</f>
        <v/>
      </c>
      <c r="F118" s="281" t="str">
        <f>IF($A118="","",SUMIFS(Txn[Buy Cost],Txn[Key],$A118))</f>
        <v/>
      </c>
      <c r="G118" s="281" t="str">
        <f>IF($A118="","",SUMIFS(Txn[Sell Proceeds],Txn[Key],$A118))</f>
        <v/>
      </c>
      <c r="H118" s="282" t="str">
        <f>IF($A118="","",IFERROR(INDEX(Prices[Current Price],MATCH($A118,Prices[Key],0)),0))</f>
        <v/>
      </c>
      <c r="I118" s="283" t="str">
        <f>IF($A118="","",IFERROR(INDEX(Prices[FX to SGD],MATCH($A118,Prices[Key],0)),1))</f>
        <v/>
      </c>
      <c r="J118" s="281" t="str">
        <f t="shared" si="12"/>
        <v/>
      </c>
      <c r="K118" s="281" t="str">
        <f t="shared" si="13"/>
        <v/>
      </c>
      <c r="L118" s="281" t="str">
        <f t="shared" si="14"/>
        <v/>
      </c>
      <c r="M118" s="284" t="str">
        <f t="shared" si="15"/>
        <v/>
      </c>
      <c r="N118" s="238" t="str">
        <f>IF($A118="","",IF(ABS(E118)&gt;0.000001,COUNT($N$1:N117)+1,""))</f>
        <v/>
      </c>
      <c r="O118" s="285" t="str">
        <f>IF($A118="","",SUMIFS(Transactions!$R:$R,Transactions!$L:$L,$A118))</f>
        <v/>
      </c>
      <c r="P118" s="285" t="str">
        <f t="shared" si="16"/>
        <v/>
      </c>
      <c r="Q118" s="286" t="str">
        <f t="shared" si="17"/>
        <v/>
      </c>
    </row>
    <row r="119" spans="1:17" ht="15" customHeight="1" x14ac:dyDescent="0.2">
      <c r="A119" s="238" t="str">
        <f>IFERROR(INDEX(Txn[Key],MATCH(0,INDEX(COUNTIF($A$1:A118,Txn[Key])+(Txn[Key]=""),0),0)),"")</f>
        <v/>
      </c>
      <c r="B119" s="238" t="str">
        <f t="shared" si="9"/>
        <v/>
      </c>
      <c r="C119" s="238" t="str">
        <f t="shared" si="10"/>
        <v/>
      </c>
      <c r="D119" s="238" t="str">
        <f t="shared" si="11"/>
        <v/>
      </c>
      <c r="E119" s="259" t="str">
        <f>IF($A119="","",SUMIFS(Txn[Signed Units],Txn[Key],$A119))</f>
        <v/>
      </c>
      <c r="F119" s="281" t="str">
        <f>IF($A119="","",SUMIFS(Txn[Buy Cost],Txn[Key],$A119))</f>
        <v/>
      </c>
      <c r="G119" s="281" t="str">
        <f>IF($A119="","",SUMIFS(Txn[Sell Proceeds],Txn[Key],$A119))</f>
        <v/>
      </c>
      <c r="H119" s="282" t="str">
        <f>IF($A119="","",IFERROR(INDEX(Prices[Current Price],MATCH($A119,Prices[Key],0)),0))</f>
        <v/>
      </c>
      <c r="I119" s="283" t="str">
        <f>IF($A119="","",IFERROR(INDEX(Prices[FX to SGD],MATCH($A119,Prices[Key],0)),1))</f>
        <v/>
      </c>
      <c r="J119" s="281" t="str">
        <f t="shared" si="12"/>
        <v/>
      </c>
      <c r="K119" s="281" t="str">
        <f t="shared" si="13"/>
        <v/>
      </c>
      <c r="L119" s="281" t="str">
        <f t="shared" si="14"/>
        <v/>
      </c>
      <c r="M119" s="284" t="str">
        <f t="shared" si="15"/>
        <v/>
      </c>
      <c r="N119" s="238" t="str">
        <f>IF($A119="","",IF(ABS(E119)&gt;0.000001,COUNT($N$1:N118)+1,""))</f>
        <v/>
      </c>
      <c r="O119" s="285" t="str">
        <f>IF($A119="","",SUMIFS(Transactions!$R:$R,Transactions!$L:$L,$A119))</f>
        <v/>
      </c>
      <c r="P119" s="285" t="str">
        <f t="shared" si="16"/>
        <v/>
      </c>
      <c r="Q119" s="286" t="str">
        <f t="shared" si="17"/>
        <v/>
      </c>
    </row>
    <row r="120" spans="1:17" ht="15" customHeight="1" x14ac:dyDescent="0.2">
      <c r="A120" s="238" t="str">
        <f>IFERROR(INDEX(Txn[Key],MATCH(0,INDEX(COUNTIF($A$1:A119,Txn[Key])+(Txn[Key]=""),0),0)),"")</f>
        <v/>
      </c>
      <c r="B120" s="238" t="str">
        <f t="shared" si="9"/>
        <v/>
      </c>
      <c r="C120" s="238" t="str">
        <f t="shared" si="10"/>
        <v/>
      </c>
      <c r="D120" s="238" t="str">
        <f t="shared" si="11"/>
        <v/>
      </c>
      <c r="E120" s="259" t="str">
        <f>IF($A120="","",SUMIFS(Txn[Signed Units],Txn[Key],$A120))</f>
        <v/>
      </c>
      <c r="F120" s="281" t="str">
        <f>IF($A120="","",SUMIFS(Txn[Buy Cost],Txn[Key],$A120))</f>
        <v/>
      </c>
      <c r="G120" s="281" t="str">
        <f>IF($A120="","",SUMIFS(Txn[Sell Proceeds],Txn[Key],$A120))</f>
        <v/>
      </c>
      <c r="H120" s="282" t="str">
        <f>IF($A120="","",IFERROR(INDEX(Prices[Current Price],MATCH($A120,Prices[Key],0)),0))</f>
        <v/>
      </c>
      <c r="I120" s="283" t="str">
        <f>IF($A120="","",IFERROR(INDEX(Prices[FX to SGD],MATCH($A120,Prices[Key],0)),1))</f>
        <v/>
      </c>
      <c r="J120" s="281" t="str">
        <f t="shared" si="12"/>
        <v/>
      </c>
      <c r="K120" s="281" t="str">
        <f t="shared" si="13"/>
        <v/>
      </c>
      <c r="L120" s="281" t="str">
        <f t="shared" si="14"/>
        <v/>
      </c>
      <c r="M120" s="284" t="str">
        <f t="shared" si="15"/>
        <v/>
      </c>
      <c r="N120" s="238" t="str">
        <f>IF($A120="","",IF(ABS(E120)&gt;0.000001,COUNT($N$1:N119)+1,""))</f>
        <v/>
      </c>
      <c r="O120" s="285" t="str">
        <f>IF($A120="","",SUMIFS(Transactions!$R:$R,Transactions!$L:$L,$A120))</f>
        <v/>
      </c>
      <c r="P120" s="285" t="str">
        <f t="shared" si="16"/>
        <v/>
      </c>
      <c r="Q120" s="286" t="str">
        <f t="shared" si="17"/>
        <v/>
      </c>
    </row>
    <row r="121" spans="1:17" ht="15" customHeight="1" x14ac:dyDescent="0.2">
      <c r="A121" s="238" t="str">
        <f>IFERROR(INDEX(Txn[Key],MATCH(0,INDEX(COUNTIF($A$1:A120,Txn[Key])+(Txn[Key]=""),0),0)),"")</f>
        <v/>
      </c>
      <c r="B121" s="238" t="str">
        <f t="shared" si="9"/>
        <v/>
      </c>
      <c r="C121" s="238" t="str">
        <f t="shared" si="10"/>
        <v/>
      </c>
      <c r="D121" s="238" t="str">
        <f t="shared" si="11"/>
        <v/>
      </c>
      <c r="E121" s="259" t="str">
        <f>IF($A121="","",SUMIFS(Txn[Signed Units],Txn[Key],$A121))</f>
        <v/>
      </c>
      <c r="F121" s="281" t="str">
        <f>IF($A121="","",SUMIFS(Txn[Buy Cost],Txn[Key],$A121))</f>
        <v/>
      </c>
      <c r="G121" s="281" t="str">
        <f>IF($A121="","",SUMIFS(Txn[Sell Proceeds],Txn[Key],$A121))</f>
        <v/>
      </c>
      <c r="H121" s="282" t="str">
        <f>IF($A121="","",IFERROR(INDEX(Prices[Current Price],MATCH($A121,Prices[Key],0)),0))</f>
        <v/>
      </c>
      <c r="I121" s="283" t="str">
        <f>IF($A121="","",IFERROR(INDEX(Prices[FX to SGD],MATCH($A121,Prices[Key],0)),1))</f>
        <v/>
      </c>
      <c r="J121" s="281" t="str">
        <f t="shared" si="12"/>
        <v/>
      </c>
      <c r="K121" s="281" t="str">
        <f t="shared" si="13"/>
        <v/>
      </c>
      <c r="L121" s="281" t="str">
        <f t="shared" si="14"/>
        <v/>
      </c>
      <c r="M121" s="284" t="str">
        <f t="shared" si="15"/>
        <v/>
      </c>
      <c r="N121" s="238" t="str">
        <f>IF($A121="","",IF(ABS(E121)&gt;0.000001,COUNT($N$1:N120)+1,""))</f>
        <v/>
      </c>
      <c r="O121" s="285" t="str">
        <f>IF($A121="","",SUMIFS(Transactions!$R:$R,Transactions!$L:$L,$A121))</f>
        <v/>
      </c>
      <c r="P121" s="285" t="str">
        <f t="shared" si="16"/>
        <v/>
      </c>
      <c r="Q121" s="286" t="str">
        <f t="shared" si="17"/>
        <v/>
      </c>
    </row>
    <row r="122" spans="1:17" ht="15" customHeight="1" x14ac:dyDescent="0.2">
      <c r="A122" s="238" t="str">
        <f>IFERROR(INDEX(Txn[Key],MATCH(0,INDEX(COUNTIF($A$1:A121,Txn[Key])+(Txn[Key]=""),0),0)),"")</f>
        <v/>
      </c>
      <c r="B122" s="238" t="str">
        <f t="shared" si="9"/>
        <v/>
      </c>
      <c r="C122" s="238" t="str">
        <f t="shared" si="10"/>
        <v/>
      </c>
      <c r="D122" s="238" t="str">
        <f t="shared" si="11"/>
        <v/>
      </c>
      <c r="E122" s="259" t="str">
        <f>IF($A122="","",SUMIFS(Txn[Signed Units],Txn[Key],$A122))</f>
        <v/>
      </c>
      <c r="F122" s="281" t="str">
        <f>IF($A122="","",SUMIFS(Txn[Buy Cost],Txn[Key],$A122))</f>
        <v/>
      </c>
      <c r="G122" s="281" t="str">
        <f>IF($A122="","",SUMIFS(Txn[Sell Proceeds],Txn[Key],$A122))</f>
        <v/>
      </c>
      <c r="H122" s="282" t="str">
        <f>IF($A122="","",IFERROR(INDEX(Prices[Current Price],MATCH($A122,Prices[Key],0)),0))</f>
        <v/>
      </c>
      <c r="I122" s="283" t="str">
        <f>IF($A122="","",IFERROR(INDEX(Prices[FX to SGD],MATCH($A122,Prices[Key],0)),1))</f>
        <v/>
      </c>
      <c r="J122" s="281" t="str">
        <f t="shared" si="12"/>
        <v/>
      </c>
      <c r="K122" s="281" t="str">
        <f t="shared" si="13"/>
        <v/>
      </c>
      <c r="L122" s="281" t="str">
        <f t="shared" si="14"/>
        <v/>
      </c>
      <c r="M122" s="284" t="str">
        <f t="shared" si="15"/>
        <v/>
      </c>
      <c r="N122" s="238" t="str">
        <f>IF($A122="","",IF(ABS(E122)&gt;0.000001,COUNT($N$1:N121)+1,""))</f>
        <v/>
      </c>
      <c r="O122" s="285" t="str">
        <f>IF($A122="","",SUMIFS(Transactions!$R:$R,Transactions!$L:$L,$A122))</f>
        <v/>
      </c>
      <c r="P122" s="285" t="str">
        <f t="shared" si="16"/>
        <v/>
      </c>
      <c r="Q122" s="286" t="str">
        <f t="shared" si="17"/>
        <v/>
      </c>
    </row>
    <row r="123" spans="1:17" ht="15" customHeight="1" x14ac:dyDescent="0.2">
      <c r="A123" s="238" t="str">
        <f>IFERROR(INDEX(Txn[Key],MATCH(0,INDEX(COUNTIF($A$1:A122,Txn[Key])+(Txn[Key]=""),0),0)),"")</f>
        <v/>
      </c>
      <c r="B123" s="238" t="str">
        <f t="shared" si="9"/>
        <v/>
      </c>
      <c r="C123" s="238" t="str">
        <f t="shared" si="10"/>
        <v/>
      </c>
      <c r="D123" s="238" t="str">
        <f t="shared" si="11"/>
        <v/>
      </c>
      <c r="E123" s="259" t="str">
        <f>IF($A123="","",SUMIFS(Txn[Signed Units],Txn[Key],$A123))</f>
        <v/>
      </c>
      <c r="F123" s="281" t="str">
        <f>IF($A123="","",SUMIFS(Txn[Buy Cost],Txn[Key],$A123))</f>
        <v/>
      </c>
      <c r="G123" s="281" t="str">
        <f>IF($A123="","",SUMIFS(Txn[Sell Proceeds],Txn[Key],$A123))</f>
        <v/>
      </c>
      <c r="H123" s="282" t="str">
        <f>IF($A123="","",IFERROR(INDEX(Prices[Current Price],MATCH($A123,Prices[Key],0)),0))</f>
        <v/>
      </c>
      <c r="I123" s="283" t="str">
        <f>IF($A123="","",IFERROR(INDEX(Prices[FX to SGD],MATCH($A123,Prices[Key],0)),1))</f>
        <v/>
      </c>
      <c r="J123" s="281" t="str">
        <f t="shared" si="12"/>
        <v/>
      </c>
      <c r="K123" s="281" t="str">
        <f t="shared" si="13"/>
        <v/>
      </c>
      <c r="L123" s="281" t="str">
        <f t="shared" si="14"/>
        <v/>
      </c>
      <c r="M123" s="284" t="str">
        <f t="shared" si="15"/>
        <v/>
      </c>
      <c r="N123" s="238" t="str">
        <f>IF($A123="","",IF(ABS(E123)&gt;0.000001,COUNT($N$1:N122)+1,""))</f>
        <v/>
      </c>
      <c r="O123" s="285" t="str">
        <f>IF($A123="","",SUMIFS(Transactions!$R:$R,Transactions!$L:$L,$A123))</f>
        <v/>
      </c>
      <c r="P123" s="285" t="str">
        <f t="shared" si="16"/>
        <v/>
      </c>
      <c r="Q123" s="286" t="str">
        <f t="shared" si="17"/>
        <v/>
      </c>
    </row>
    <row r="124" spans="1:17" ht="15" customHeight="1" x14ac:dyDescent="0.2">
      <c r="A124" s="238" t="str">
        <f>IFERROR(INDEX(Txn[Key],MATCH(0,INDEX(COUNTIF($A$1:A123,Txn[Key])+(Txn[Key]=""),0),0)),"")</f>
        <v/>
      </c>
      <c r="B124" s="238" t="str">
        <f t="shared" si="9"/>
        <v/>
      </c>
      <c r="C124" s="238" t="str">
        <f t="shared" si="10"/>
        <v/>
      </c>
      <c r="D124" s="238" t="str">
        <f t="shared" si="11"/>
        <v/>
      </c>
      <c r="E124" s="259" t="str">
        <f>IF($A124="","",SUMIFS(Txn[Signed Units],Txn[Key],$A124))</f>
        <v/>
      </c>
      <c r="F124" s="281" t="str">
        <f>IF($A124="","",SUMIFS(Txn[Buy Cost],Txn[Key],$A124))</f>
        <v/>
      </c>
      <c r="G124" s="281" t="str">
        <f>IF($A124="","",SUMIFS(Txn[Sell Proceeds],Txn[Key],$A124))</f>
        <v/>
      </c>
      <c r="H124" s="282" t="str">
        <f>IF($A124="","",IFERROR(INDEX(Prices[Current Price],MATCH($A124,Prices[Key],0)),0))</f>
        <v/>
      </c>
      <c r="I124" s="283" t="str">
        <f>IF($A124="","",IFERROR(INDEX(Prices[FX to SGD],MATCH($A124,Prices[Key],0)),1))</f>
        <v/>
      </c>
      <c r="J124" s="281" t="str">
        <f t="shared" si="12"/>
        <v/>
      </c>
      <c r="K124" s="281" t="str">
        <f t="shared" si="13"/>
        <v/>
      </c>
      <c r="L124" s="281" t="str">
        <f t="shared" si="14"/>
        <v/>
      </c>
      <c r="M124" s="284" t="str">
        <f t="shared" si="15"/>
        <v/>
      </c>
      <c r="N124" s="238" t="str">
        <f>IF($A124="","",IF(ABS(E124)&gt;0.000001,COUNT($N$1:N123)+1,""))</f>
        <v/>
      </c>
      <c r="O124" s="285" t="str">
        <f>IF($A124="","",SUMIFS(Transactions!$R:$R,Transactions!$L:$L,$A124))</f>
        <v/>
      </c>
      <c r="P124" s="285" t="str">
        <f t="shared" si="16"/>
        <v/>
      </c>
      <c r="Q124" s="286" t="str">
        <f t="shared" si="17"/>
        <v/>
      </c>
    </row>
    <row r="125" spans="1:17" ht="15" customHeight="1" x14ac:dyDescent="0.2">
      <c r="A125" s="238" t="str">
        <f>IFERROR(INDEX(Txn[Key],MATCH(0,INDEX(COUNTIF($A$1:A124,Txn[Key])+(Txn[Key]=""),0),0)),"")</f>
        <v/>
      </c>
      <c r="B125" s="238" t="str">
        <f t="shared" si="9"/>
        <v/>
      </c>
      <c r="C125" s="238" t="str">
        <f t="shared" si="10"/>
        <v/>
      </c>
      <c r="D125" s="238" t="str">
        <f t="shared" si="11"/>
        <v/>
      </c>
      <c r="E125" s="259" t="str">
        <f>IF($A125="","",SUMIFS(Txn[Signed Units],Txn[Key],$A125))</f>
        <v/>
      </c>
      <c r="F125" s="281" t="str">
        <f>IF($A125="","",SUMIFS(Txn[Buy Cost],Txn[Key],$A125))</f>
        <v/>
      </c>
      <c r="G125" s="281" t="str">
        <f>IF($A125="","",SUMIFS(Txn[Sell Proceeds],Txn[Key],$A125))</f>
        <v/>
      </c>
      <c r="H125" s="282" t="str">
        <f>IF($A125="","",IFERROR(INDEX(Prices[Current Price],MATCH($A125,Prices[Key],0)),0))</f>
        <v/>
      </c>
      <c r="I125" s="283" t="str">
        <f>IF($A125="","",IFERROR(INDEX(Prices[FX to SGD],MATCH($A125,Prices[Key],0)),1))</f>
        <v/>
      </c>
      <c r="J125" s="281" t="str">
        <f t="shared" si="12"/>
        <v/>
      </c>
      <c r="K125" s="281" t="str">
        <f t="shared" si="13"/>
        <v/>
      </c>
      <c r="L125" s="281" t="str">
        <f t="shared" si="14"/>
        <v/>
      </c>
      <c r="M125" s="284" t="str">
        <f t="shared" si="15"/>
        <v/>
      </c>
      <c r="N125" s="238" t="str">
        <f>IF($A125="","",IF(ABS(E125)&gt;0.000001,COUNT($N$1:N124)+1,""))</f>
        <v/>
      </c>
      <c r="O125" s="285" t="str">
        <f>IF($A125="","",SUMIFS(Transactions!$R:$R,Transactions!$L:$L,$A125))</f>
        <v/>
      </c>
      <c r="P125" s="285" t="str">
        <f t="shared" si="16"/>
        <v/>
      </c>
      <c r="Q125" s="286" t="str">
        <f t="shared" si="17"/>
        <v/>
      </c>
    </row>
    <row r="126" spans="1:17" ht="15" customHeight="1" x14ac:dyDescent="0.2">
      <c r="A126" s="238" t="str">
        <f>IFERROR(INDEX(Txn[Key],MATCH(0,INDEX(COUNTIF($A$1:A125,Txn[Key])+(Txn[Key]=""),0),0)),"")</f>
        <v/>
      </c>
      <c r="B126" s="238" t="str">
        <f t="shared" si="9"/>
        <v/>
      </c>
      <c r="C126" s="238" t="str">
        <f t="shared" si="10"/>
        <v/>
      </c>
      <c r="D126" s="238" t="str">
        <f t="shared" si="11"/>
        <v/>
      </c>
      <c r="E126" s="259" t="str">
        <f>IF($A126="","",SUMIFS(Txn[Signed Units],Txn[Key],$A126))</f>
        <v/>
      </c>
      <c r="F126" s="281" t="str">
        <f>IF($A126="","",SUMIFS(Txn[Buy Cost],Txn[Key],$A126))</f>
        <v/>
      </c>
      <c r="G126" s="281" t="str">
        <f>IF($A126="","",SUMIFS(Txn[Sell Proceeds],Txn[Key],$A126))</f>
        <v/>
      </c>
      <c r="H126" s="282" t="str">
        <f>IF($A126="","",IFERROR(INDEX(Prices[Current Price],MATCH($A126,Prices[Key],0)),0))</f>
        <v/>
      </c>
      <c r="I126" s="283" t="str">
        <f>IF($A126="","",IFERROR(INDEX(Prices[FX to SGD],MATCH($A126,Prices[Key],0)),1))</f>
        <v/>
      </c>
      <c r="J126" s="281" t="str">
        <f t="shared" si="12"/>
        <v/>
      </c>
      <c r="K126" s="281" t="str">
        <f t="shared" si="13"/>
        <v/>
      </c>
      <c r="L126" s="281" t="str">
        <f t="shared" si="14"/>
        <v/>
      </c>
      <c r="M126" s="284" t="str">
        <f t="shared" si="15"/>
        <v/>
      </c>
      <c r="N126" s="238" t="str">
        <f>IF($A126="","",IF(ABS(E126)&gt;0.000001,COUNT($N$1:N125)+1,""))</f>
        <v/>
      </c>
      <c r="O126" s="285" t="str">
        <f>IF($A126="","",SUMIFS(Transactions!$R:$R,Transactions!$L:$L,$A126))</f>
        <v/>
      </c>
      <c r="P126" s="285" t="str">
        <f t="shared" si="16"/>
        <v/>
      </c>
      <c r="Q126" s="286" t="str">
        <f t="shared" si="17"/>
        <v/>
      </c>
    </row>
    <row r="127" spans="1:17" ht="15" customHeight="1" x14ac:dyDescent="0.2">
      <c r="A127" s="238" t="str">
        <f>IFERROR(INDEX(Txn[Key],MATCH(0,INDEX(COUNTIF($A$1:A126,Txn[Key])+(Txn[Key]=""),0),0)),"")</f>
        <v/>
      </c>
      <c r="B127" s="238" t="str">
        <f t="shared" si="9"/>
        <v/>
      </c>
      <c r="C127" s="238" t="str">
        <f t="shared" si="10"/>
        <v/>
      </c>
      <c r="D127" s="238" t="str">
        <f t="shared" si="11"/>
        <v/>
      </c>
      <c r="E127" s="259" t="str">
        <f>IF($A127="","",SUMIFS(Txn[Signed Units],Txn[Key],$A127))</f>
        <v/>
      </c>
      <c r="F127" s="281" t="str">
        <f>IF($A127="","",SUMIFS(Txn[Buy Cost],Txn[Key],$A127))</f>
        <v/>
      </c>
      <c r="G127" s="281" t="str">
        <f>IF($A127="","",SUMIFS(Txn[Sell Proceeds],Txn[Key],$A127))</f>
        <v/>
      </c>
      <c r="H127" s="282" t="str">
        <f>IF($A127="","",IFERROR(INDEX(Prices[Current Price],MATCH($A127,Prices[Key],0)),0))</f>
        <v/>
      </c>
      <c r="I127" s="283" t="str">
        <f>IF($A127="","",IFERROR(INDEX(Prices[FX to SGD],MATCH($A127,Prices[Key],0)),1))</f>
        <v/>
      </c>
      <c r="J127" s="281" t="str">
        <f t="shared" si="12"/>
        <v/>
      </c>
      <c r="K127" s="281" t="str">
        <f t="shared" si="13"/>
        <v/>
      </c>
      <c r="L127" s="281" t="str">
        <f t="shared" si="14"/>
        <v/>
      </c>
      <c r="M127" s="284" t="str">
        <f t="shared" si="15"/>
        <v/>
      </c>
      <c r="N127" s="238" t="str">
        <f>IF($A127="","",IF(ABS(E127)&gt;0.000001,COUNT($N$1:N126)+1,""))</f>
        <v/>
      </c>
      <c r="O127" s="285" t="str">
        <f>IF($A127="","",SUMIFS(Transactions!$R:$R,Transactions!$L:$L,$A127))</f>
        <v/>
      </c>
      <c r="P127" s="285" t="str">
        <f t="shared" si="16"/>
        <v/>
      </c>
      <c r="Q127" s="286" t="str">
        <f t="shared" si="17"/>
        <v/>
      </c>
    </row>
    <row r="128" spans="1:17" ht="15" customHeight="1" x14ac:dyDescent="0.2">
      <c r="A128" s="238" t="str">
        <f>IFERROR(INDEX(Txn[Key],MATCH(0,INDEX(COUNTIF($A$1:A127,Txn[Key])+(Txn[Key]=""),0),0)),"")</f>
        <v/>
      </c>
      <c r="B128" s="238" t="str">
        <f t="shared" si="9"/>
        <v/>
      </c>
      <c r="C128" s="238" t="str">
        <f t="shared" si="10"/>
        <v/>
      </c>
      <c r="D128" s="238" t="str">
        <f t="shared" si="11"/>
        <v/>
      </c>
      <c r="E128" s="259" t="str">
        <f>IF($A128="","",SUMIFS(Txn[Signed Units],Txn[Key],$A128))</f>
        <v/>
      </c>
      <c r="F128" s="281" t="str">
        <f>IF($A128="","",SUMIFS(Txn[Buy Cost],Txn[Key],$A128))</f>
        <v/>
      </c>
      <c r="G128" s="281" t="str">
        <f>IF($A128="","",SUMIFS(Txn[Sell Proceeds],Txn[Key],$A128))</f>
        <v/>
      </c>
      <c r="H128" s="282" t="str">
        <f>IF($A128="","",IFERROR(INDEX(Prices[Current Price],MATCH($A128,Prices[Key],0)),0))</f>
        <v/>
      </c>
      <c r="I128" s="283" t="str">
        <f>IF($A128="","",IFERROR(INDEX(Prices[FX to SGD],MATCH($A128,Prices[Key],0)),1))</f>
        <v/>
      </c>
      <c r="J128" s="281" t="str">
        <f t="shared" si="12"/>
        <v/>
      </c>
      <c r="K128" s="281" t="str">
        <f t="shared" si="13"/>
        <v/>
      </c>
      <c r="L128" s="281" t="str">
        <f t="shared" si="14"/>
        <v/>
      </c>
      <c r="M128" s="284" t="str">
        <f t="shared" si="15"/>
        <v/>
      </c>
      <c r="N128" s="238" t="str">
        <f>IF($A128="","",IF(ABS(E128)&gt;0.000001,COUNT($N$1:N127)+1,""))</f>
        <v/>
      </c>
      <c r="O128" s="285" t="str">
        <f>IF($A128="","",SUMIFS(Transactions!$R:$R,Transactions!$L:$L,$A128))</f>
        <v/>
      </c>
      <c r="P128" s="285" t="str">
        <f t="shared" si="16"/>
        <v/>
      </c>
      <c r="Q128" s="286" t="str">
        <f t="shared" si="17"/>
        <v/>
      </c>
    </row>
    <row r="129" spans="1:17" ht="15" customHeight="1" x14ac:dyDescent="0.2">
      <c r="A129" s="238" t="str">
        <f>IFERROR(INDEX(Txn[Key],MATCH(0,INDEX(COUNTIF($A$1:A128,Txn[Key])+(Txn[Key]=""),0),0)),"")</f>
        <v/>
      </c>
      <c r="B129" s="238" t="str">
        <f t="shared" si="9"/>
        <v/>
      </c>
      <c r="C129" s="238" t="str">
        <f t="shared" si="10"/>
        <v/>
      </c>
      <c r="D129" s="238" t="str">
        <f t="shared" si="11"/>
        <v/>
      </c>
      <c r="E129" s="259" t="str">
        <f>IF($A129="","",SUMIFS(Txn[Signed Units],Txn[Key],$A129))</f>
        <v/>
      </c>
      <c r="F129" s="281" t="str">
        <f>IF($A129="","",SUMIFS(Txn[Buy Cost],Txn[Key],$A129))</f>
        <v/>
      </c>
      <c r="G129" s="281" t="str">
        <f>IF($A129="","",SUMIFS(Txn[Sell Proceeds],Txn[Key],$A129))</f>
        <v/>
      </c>
      <c r="H129" s="282" t="str">
        <f>IF($A129="","",IFERROR(INDEX(Prices[Current Price],MATCH($A129,Prices[Key],0)),0))</f>
        <v/>
      </c>
      <c r="I129" s="283" t="str">
        <f>IF($A129="","",IFERROR(INDEX(Prices[FX to SGD],MATCH($A129,Prices[Key],0)),1))</f>
        <v/>
      </c>
      <c r="J129" s="281" t="str">
        <f t="shared" si="12"/>
        <v/>
      </c>
      <c r="K129" s="281" t="str">
        <f t="shared" si="13"/>
        <v/>
      </c>
      <c r="L129" s="281" t="str">
        <f t="shared" si="14"/>
        <v/>
      </c>
      <c r="M129" s="284" t="str">
        <f t="shared" si="15"/>
        <v/>
      </c>
      <c r="N129" s="238" t="str">
        <f>IF($A129="","",IF(ABS(E129)&gt;0.000001,COUNT($N$1:N128)+1,""))</f>
        <v/>
      </c>
      <c r="O129" s="285" t="str">
        <f>IF($A129="","",SUMIFS(Transactions!$R:$R,Transactions!$L:$L,$A129))</f>
        <v/>
      </c>
      <c r="P129" s="285" t="str">
        <f t="shared" si="16"/>
        <v/>
      </c>
      <c r="Q129" s="286" t="str">
        <f t="shared" si="17"/>
        <v/>
      </c>
    </row>
    <row r="130" spans="1:17" ht="15" customHeight="1" x14ac:dyDescent="0.2">
      <c r="A130" s="238" t="str">
        <f>IFERROR(INDEX(Txn[Key],MATCH(0,INDEX(COUNTIF($A$1:A129,Txn[Key])+(Txn[Key]=""),0),0)),"")</f>
        <v/>
      </c>
      <c r="B130" s="238" t="str">
        <f t="shared" ref="B130:B193" si="18">IF($A130="","",LEFT($A130,FIND(":",$A130)-1))</f>
        <v/>
      </c>
      <c r="C130" s="238" t="str">
        <f t="shared" ref="C130:C193" si="19">IF($A130="","",MID($A130,FIND(":",$A130)+1,FIND(":",$A130,FIND(":",$A130)+1)-FIND(":",$A130)-1))</f>
        <v/>
      </c>
      <c r="D130" s="238" t="str">
        <f t="shared" ref="D130:D193" si="20">IF($A130="","",RIGHT($A130,LEN($A130)-FIND(":",$A130,FIND(":",$A130)+1)))</f>
        <v/>
      </c>
      <c r="E130" s="259" t="str">
        <f>IF($A130="","",SUMIFS(Txn[Signed Units],Txn[Key],$A130))</f>
        <v/>
      </c>
      <c r="F130" s="281" t="str">
        <f>IF($A130="","",SUMIFS(Txn[Buy Cost],Txn[Key],$A130))</f>
        <v/>
      </c>
      <c r="G130" s="281" t="str">
        <f>IF($A130="","",SUMIFS(Txn[Sell Proceeds],Txn[Key],$A130))</f>
        <v/>
      </c>
      <c r="H130" s="282" t="str">
        <f>IF($A130="","",IFERROR(INDEX(Prices[Current Price],MATCH($A130,Prices[Key],0)),0))</f>
        <v/>
      </c>
      <c r="I130" s="283" t="str">
        <f>IF($A130="","",IFERROR(INDEX(Prices[FX to SGD],MATCH($A130,Prices[Key],0)),1))</f>
        <v/>
      </c>
      <c r="J130" s="281" t="str">
        <f t="shared" ref="J130:J193" si="21">IF($A130="","",E130*H130)</f>
        <v/>
      </c>
      <c r="K130" s="281" t="str">
        <f t="shared" ref="K130:K193" si="22">IF($A130="","",J130+G130-F130)</f>
        <v/>
      </c>
      <c r="L130" s="281" t="str">
        <f t="shared" ref="L130:L193" si="23">IF($A130="","",K130*I130)</f>
        <v/>
      </c>
      <c r="M130" s="284" t="str">
        <f t="shared" ref="M130:M193" si="24">IF($A130="","",IFERROR(K130/F130,0))</f>
        <v/>
      </c>
      <c r="N130" s="238" t="str">
        <f>IF($A130="","",IF(ABS(E130)&gt;0.000001,COUNT($N$1:N129)+1,""))</f>
        <v/>
      </c>
      <c r="O130" s="285" t="str">
        <f>IF($A130="","",SUMIFS(Transactions!$R:$R,Transactions!$L:$L,$A130))</f>
        <v/>
      </c>
      <c r="P130" s="285" t="str">
        <f t="shared" ref="P130:P193" si="25">IF($A130="","",$L130+$O130)</f>
        <v/>
      </c>
      <c r="Q130" s="286" t="str">
        <f t="shared" ref="Q130:Q193" si="26">IF($A130="","",IFERROR(($L130+$O130)/($F130*$I130),0))</f>
        <v/>
      </c>
    </row>
    <row r="131" spans="1:17" ht="15" customHeight="1" x14ac:dyDescent="0.2">
      <c r="A131" s="238" t="str">
        <f>IFERROR(INDEX(Txn[Key],MATCH(0,INDEX(COUNTIF($A$1:A130,Txn[Key])+(Txn[Key]=""),0),0)),"")</f>
        <v/>
      </c>
      <c r="B131" s="238" t="str">
        <f t="shared" si="18"/>
        <v/>
      </c>
      <c r="C131" s="238" t="str">
        <f t="shared" si="19"/>
        <v/>
      </c>
      <c r="D131" s="238" t="str">
        <f t="shared" si="20"/>
        <v/>
      </c>
      <c r="E131" s="259" t="str">
        <f>IF($A131="","",SUMIFS(Txn[Signed Units],Txn[Key],$A131))</f>
        <v/>
      </c>
      <c r="F131" s="281" t="str">
        <f>IF($A131="","",SUMIFS(Txn[Buy Cost],Txn[Key],$A131))</f>
        <v/>
      </c>
      <c r="G131" s="281" t="str">
        <f>IF($A131="","",SUMIFS(Txn[Sell Proceeds],Txn[Key],$A131))</f>
        <v/>
      </c>
      <c r="H131" s="282" t="str">
        <f>IF($A131="","",IFERROR(INDEX(Prices[Current Price],MATCH($A131,Prices[Key],0)),0))</f>
        <v/>
      </c>
      <c r="I131" s="283" t="str">
        <f>IF($A131="","",IFERROR(INDEX(Prices[FX to SGD],MATCH($A131,Prices[Key],0)),1))</f>
        <v/>
      </c>
      <c r="J131" s="281" t="str">
        <f t="shared" si="21"/>
        <v/>
      </c>
      <c r="K131" s="281" t="str">
        <f t="shared" si="22"/>
        <v/>
      </c>
      <c r="L131" s="281" t="str">
        <f t="shared" si="23"/>
        <v/>
      </c>
      <c r="M131" s="284" t="str">
        <f t="shared" si="24"/>
        <v/>
      </c>
      <c r="N131" s="238" t="str">
        <f>IF($A131="","",IF(ABS(E131)&gt;0.000001,COUNT($N$1:N130)+1,""))</f>
        <v/>
      </c>
      <c r="O131" s="285" t="str">
        <f>IF($A131="","",SUMIFS(Transactions!$R:$R,Transactions!$L:$L,$A131))</f>
        <v/>
      </c>
      <c r="P131" s="285" t="str">
        <f t="shared" si="25"/>
        <v/>
      </c>
      <c r="Q131" s="286" t="str">
        <f t="shared" si="26"/>
        <v/>
      </c>
    </row>
    <row r="132" spans="1:17" ht="15" customHeight="1" x14ac:dyDescent="0.2">
      <c r="A132" s="238" t="str">
        <f>IFERROR(INDEX(Txn[Key],MATCH(0,INDEX(COUNTIF($A$1:A131,Txn[Key])+(Txn[Key]=""),0),0)),"")</f>
        <v/>
      </c>
      <c r="B132" s="238" t="str">
        <f t="shared" si="18"/>
        <v/>
      </c>
      <c r="C132" s="238" t="str">
        <f t="shared" si="19"/>
        <v/>
      </c>
      <c r="D132" s="238" t="str">
        <f t="shared" si="20"/>
        <v/>
      </c>
      <c r="E132" s="259" t="str">
        <f>IF($A132="","",SUMIFS(Txn[Signed Units],Txn[Key],$A132))</f>
        <v/>
      </c>
      <c r="F132" s="281" t="str">
        <f>IF($A132="","",SUMIFS(Txn[Buy Cost],Txn[Key],$A132))</f>
        <v/>
      </c>
      <c r="G132" s="281" t="str">
        <f>IF($A132="","",SUMIFS(Txn[Sell Proceeds],Txn[Key],$A132))</f>
        <v/>
      </c>
      <c r="H132" s="282" t="str">
        <f>IF($A132="","",IFERROR(INDEX(Prices[Current Price],MATCH($A132,Prices[Key],0)),0))</f>
        <v/>
      </c>
      <c r="I132" s="283" t="str">
        <f>IF($A132="","",IFERROR(INDEX(Prices[FX to SGD],MATCH($A132,Prices[Key],0)),1))</f>
        <v/>
      </c>
      <c r="J132" s="281" t="str">
        <f t="shared" si="21"/>
        <v/>
      </c>
      <c r="K132" s="281" t="str">
        <f t="shared" si="22"/>
        <v/>
      </c>
      <c r="L132" s="281" t="str">
        <f t="shared" si="23"/>
        <v/>
      </c>
      <c r="M132" s="284" t="str">
        <f t="shared" si="24"/>
        <v/>
      </c>
      <c r="N132" s="238" t="str">
        <f>IF($A132="","",IF(ABS(E132)&gt;0.000001,COUNT($N$1:N131)+1,""))</f>
        <v/>
      </c>
      <c r="O132" s="285" t="str">
        <f>IF($A132="","",SUMIFS(Transactions!$R:$R,Transactions!$L:$L,$A132))</f>
        <v/>
      </c>
      <c r="P132" s="285" t="str">
        <f t="shared" si="25"/>
        <v/>
      </c>
      <c r="Q132" s="286" t="str">
        <f t="shared" si="26"/>
        <v/>
      </c>
    </row>
    <row r="133" spans="1:17" ht="15" customHeight="1" x14ac:dyDescent="0.2">
      <c r="A133" s="238" t="str">
        <f>IFERROR(INDEX(Txn[Key],MATCH(0,INDEX(COUNTIF($A$1:A132,Txn[Key])+(Txn[Key]=""),0),0)),"")</f>
        <v/>
      </c>
      <c r="B133" s="238" t="str">
        <f t="shared" si="18"/>
        <v/>
      </c>
      <c r="C133" s="238" t="str">
        <f t="shared" si="19"/>
        <v/>
      </c>
      <c r="D133" s="238" t="str">
        <f t="shared" si="20"/>
        <v/>
      </c>
      <c r="E133" s="259" t="str">
        <f>IF($A133="","",SUMIFS(Txn[Signed Units],Txn[Key],$A133))</f>
        <v/>
      </c>
      <c r="F133" s="281" t="str">
        <f>IF($A133="","",SUMIFS(Txn[Buy Cost],Txn[Key],$A133))</f>
        <v/>
      </c>
      <c r="G133" s="281" t="str">
        <f>IF($A133="","",SUMIFS(Txn[Sell Proceeds],Txn[Key],$A133))</f>
        <v/>
      </c>
      <c r="H133" s="282" t="str">
        <f>IF($A133="","",IFERROR(INDEX(Prices[Current Price],MATCH($A133,Prices[Key],0)),0))</f>
        <v/>
      </c>
      <c r="I133" s="283" t="str">
        <f>IF($A133="","",IFERROR(INDEX(Prices[FX to SGD],MATCH($A133,Prices[Key],0)),1))</f>
        <v/>
      </c>
      <c r="J133" s="281" t="str">
        <f t="shared" si="21"/>
        <v/>
      </c>
      <c r="K133" s="281" t="str">
        <f t="shared" si="22"/>
        <v/>
      </c>
      <c r="L133" s="281" t="str">
        <f t="shared" si="23"/>
        <v/>
      </c>
      <c r="M133" s="284" t="str">
        <f t="shared" si="24"/>
        <v/>
      </c>
      <c r="N133" s="238" t="str">
        <f>IF($A133="","",IF(ABS(E133)&gt;0.000001,COUNT($N$1:N132)+1,""))</f>
        <v/>
      </c>
      <c r="O133" s="285" t="str">
        <f>IF($A133="","",SUMIFS(Transactions!$R:$R,Transactions!$L:$L,$A133))</f>
        <v/>
      </c>
      <c r="P133" s="285" t="str">
        <f t="shared" si="25"/>
        <v/>
      </c>
      <c r="Q133" s="286" t="str">
        <f t="shared" si="26"/>
        <v/>
      </c>
    </row>
    <row r="134" spans="1:17" ht="15" customHeight="1" x14ac:dyDescent="0.2">
      <c r="A134" s="238" t="str">
        <f>IFERROR(INDEX(Txn[Key],MATCH(0,INDEX(COUNTIF($A$1:A133,Txn[Key])+(Txn[Key]=""),0),0)),"")</f>
        <v/>
      </c>
      <c r="B134" s="238" t="str">
        <f t="shared" si="18"/>
        <v/>
      </c>
      <c r="C134" s="238" t="str">
        <f t="shared" si="19"/>
        <v/>
      </c>
      <c r="D134" s="238" t="str">
        <f t="shared" si="20"/>
        <v/>
      </c>
      <c r="E134" s="259" t="str">
        <f>IF($A134="","",SUMIFS(Txn[Signed Units],Txn[Key],$A134))</f>
        <v/>
      </c>
      <c r="F134" s="281" t="str">
        <f>IF($A134="","",SUMIFS(Txn[Buy Cost],Txn[Key],$A134))</f>
        <v/>
      </c>
      <c r="G134" s="281" t="str">
        <f>IF($A134="","",SUMIFS(Txn[Sell Proceeds],Txn[Key],$A134))</f>
        <v/>
      </c>
      <c r="H134" s="282" t="str">
        <f>IF($A134="","",IFERROR(INDEX(Prices[Current Price],MATCH($A134,Prices[Key],0)),0))</f>
        <v/>
      </c>
      <c r="I134" s="283" t="str">
        <f>IF($A134="","",IFERROR(INDEX(Prices[FX to SGD],MATCH($A134,Prices[Key],0)),1))</f>
        <v/>
      </c>
      <c r="J134" s="281" t="str">
        <f t="shared" si="21"/>
        <v/>
      </c>
      <c r="K134" s="281" t="str">
        <f t="shared" si="22"/>
        <v/>
      </c>
      <c r="L134" s="281" t="str">
        <f t="shared" si="23"/>
        <v/>
      </c>
      <c r="M134" s="284" t="str">
        <f t="shared" si="24"/>
        <v/>
      </c>
      <c r="N134" s="238" t="str">
        <f>IF($A134="","",IF(ABS(E134)&gt;0.000001,COUNT($N$1:N133)+1,""))</f>
        <v/>
      </c>
      <c r="O134" s="285" t="str">
        <f>IF($A134="","",SUMIFS(Transactions!$R:$R,Transactions!$L:$L,$A134))</f>
        <v/>
      </c>
      <c r="P134" s="285" t="str">
        <f t="shared" si="25"/>
        <v/>
      </c>
      <c r="Q134" s="286" t="str">
        <f t="shared" si="26"/>
        <v/>
      </c>
    </row>
    <row r="135" spans="1:17" ht="15" customHeight="1" x14ac:dyDescent="0.2">
      <c r="A135" s="238" t="str">
        <f>IFERROR(INDEX(Txn[Key],MATCH(0,INDEX(COUNTIF($A$1:A134,Txn[Key])+(Txn[Key]=""),0),0)),"")</f>
        <v/>
      </c>
      <c r="B135" s="238" t="str">
        <f t="shared" si="18"/>
        <v/>
      </c>
      <c r="C135" s="238" t="str">
        <f t="shared" si="19"/>
        <v/>
      </c>
      <c r="D135" s="238" t="str">
        <f t="shared" si="20"/>
        <v/>
      </c>
      <c r="E135" s="259" t="str">
        <f>IF($A135="","",SUMIFS(Txn[Signed Units],Txn[Key],$A135))</f>
        <v/>
      </c>
      <c r="F135" s="281" t="str">
        <f>IF($A135="","",SUMIFS(Txn[Buy Cost],Txn[Key],$A135))</f>
        <v/>
      </c>
      <c r="G135" s="281" t="str">
        <f>IF($A135="","",SUMIFS(Txn[Sell Proceeds],Txn[Key],$A135))</f>
        <v/>
      </c>
      <c r="H135" s="282" t="str">
        <f>IF($A135="","",IFERROR(INDEX(Prices[Current Price],MATCH($A135,Prices[Key],0)),0))</f>
        <v/>
      </c>
      <c r="I135" s="283" t="str">
        <f>IF($A135="","",IFERROR(INDEX(Prices[FX to SGD],MATCH($A135,Prices[Key],0)),1))</f>
        <v/>
      </c>
      <c r="J135" s="281" t="str">
        <f t="shared" si="21"/>
        <v/>
      </c>
      <c r="K135" s="281" t="str">
        <f t="shared" si="22"/>
        <v/>
      </c>
      <c r="L135" s="281" t="str">
        <f t="shared" si="23"/>
        <v/>
      </c>
      <c r="M135" s="284" t="str">
        <f t="shared" si="24"/>
        <v/>
      </c>
      <c r="N135" s="238" t="str">
        <f>IF($A135="","",IF(ABS(E135)&gt;0.000001,COUNT($N$1:N134)+1,""))</f>
        <v/>
      </c>
      <c r="O135" s="285" t="str">
        <f>IF($A135="","",SUMIFS(Transactions!$R:$R,Transactions!$L:$L,$A135))</f>
        <v/>
      </c>
      <c r="P135" s="285" t="str">
        <f t="shared" si="25"/>
        <v/>
      </c>
      <c r="Q135" s="286" t="str">
        <f t="shared" si="26"/>
        <v/>
      </c>
    </row>
    <row r="136" spans="1:17" ht="15" customHeight="1" x14ac:dyDescent="0.2">
      <c r="A136" s="238" t="str">
        <f>IFERROR(INDEX(Txn[Key],MATCH(0,INDEX(COUNTIF($A$1:A135,Txn[Key])+(Txn[Key]=""),0),0)),"")</f>
        <v/>
      </c>
      <c r="B136" s="238" t="str">
        <f t="shared" si="18"/>
        <v/>
      </c>
      <c r="C136" s="238" t="str">
        <f t="shared" si="19"/>
        <v/>
      </c>
      <c r="D136" s="238" t="str">
        <f t="shared" si="20"/>
        <v/>
      </c>
      <c r="E136" s="259" t="str">
        <f>IF($A136="","",SUMIFS(Txn[Signed Units],Txn[Key],$A136))</f>
        <v/>
      </c>
      <c r="F136" s="281" t="str">
        <f>IF($A136="","",SUMIFS(Txn[Buy Cost],Txn[Key],$A136))</f>
        <v/>
      </c>
      <c r="G136" s="281" t="str">
        <f>IF($A136="","",SUMIFS(Txn[Sell Proceeds],Txn[Key],$A136))</f>
        <v/>
      </c>
      <c r="H136" s="282" t="str">
        <f>IF($A136="","",IFERROR(INDEX(Prices[Current Price],MATCH($A136,Prices[Key],0)),0))</f>
        <v/>
      </c>
      <c r="I136" s="283" t="str">
        <f>IF($A136="","",IFERROR(INDEX(Prices[FX to SGD],MATCH($A136,Prices[Key],0)),1))</f>
        <v/>
      </c>
      <c r="J136" s="281" t="str">
        <f t="shared" si="21"/>
        <v/>
      </c>
      <c r="K136" s="281" t="str">
        <f t="shared" si="22"/>
        <v/>
      </c>
      <c r="L136" s="281" t="str">
        <f t="shared" si="23"/>
        <v/>
      </c>
      <c r="M136" s="284" t="str">
        <f t="shared" si="24"/>
        <v/>
      </c>
      <c r="N136" s="238" t="str">
        <f>IF($A136="","",IF(ABS(E136)&gt;0.000001,COUNT($N$1:N135)+1,""))</f>
        <v/>
      </c>
      <c r="O136" s="285" t="str">
        <f>IF($A136="","",SUMIFS(Transactions!$R:$R,Transactions!$L:$L,$A136))</f>
        <v/>
      </c>
      <c r="P136" s="285" t="str">
        <f t="shared" si="25"/>
        <v/>
      </c>
      <c r="Q136" s="286" t="str">
        <f t="shared" si="26"/>
        <v/>
      </c>
    </row>
    <row r="137" spans="1:17" ht="15" customHeight="1" x14ac:dyDescent="0.2">
      <c r="A137" s="238" t="str">
        <f>IFERROR(INDEX(Txn[Key],MATCH(0,INDEX(COUNTIF($A$1:A136,Txn[Key])+(Txn[Key]=""),0),0)),"")</f>
        <v/>
      </c>
      <c r="B137" s="238" t="str">
        <f t="shared" si="18"/>
        <v/>
      </c>
      <c r="C137" s="238" t="str">
        <f t="shared" si="19"/>
        <v/>
      </c>
      <c r="D137" s="238" t="str">
        <f t="shared" si="20"/>
        <v/>
      </c>
      <c r="E137" s="259" t="str">
        <f>IF($A137="","",SUMIFS(Txn[Signed Units],Txn[Key],$A137))</f>
        <v/>
      </c>
      <c r="F137" s="281" t="str">
        <f>IF($A137="","",SUMIFS(Txn[Buy Cost],Txn[Key],$A137))</f>
        <v/>
      </c>
      <c r="G137" s="281" t="str">
        <f>IF($A137="","",SUMIFS(Txn[Sell Proceeds],Txn[Key],$A137))</f>
        <v/>
      </c>
      <c r="H137" s="282" t="str">
        <f>IF($A137="","",IFERROR(INDEX(Prices[Current Price],MATCH($A137,Prices[Key],0)),0))</f>
        <v/>
      </c>
      <c r="I137" s="283" t="str">
        <f>IF($A137="","",IFERROR(INDEX(Prices[FX to SGD],MATCH($A137,Prices[Key],0)),1))</f>
        <v/>
      </c>
      <c r="J137" s="281" t="str">
        <f t="shared" si="21"/>
        <v/>
      </c>
      <c r="K137" s="281" t="str">
        <f t="shared" si="22"/>
        <v/>
      </c>
      <c r="L137" s="281" t="str">
        <f t="shared" si="23"/>
        <v/>
      </c>
      <c r="M137" s="284" t="str">
        <f t="shared" si="24"/>
        <v/>
      </c>
      <c r="N137" s="238" t="str">
        <f>IF($A137="","",IF(ABS(E137)&gt;0.000001,COUNT($N$1:N136)+1,""))</f>
        <v/>
      </c>
      <c r="O137" s="285" t="str">
        <f>IF($A137="","",SUMIFS(Transactions!$R:$R,Transactions!$L:$L,$A137))</f>
        <v/>
      </c>
      <c r="P137" s="285" t="str">
        <f t="shared" si="25"/>
        <v/>
      </c>
      <c r="Q137" s="286" t="str">
        <f t="shared" si="26"/>
        <v/>
      </c>
    </row>
    <row r="138" spans="1:17" ht="15" customHeight="1" x14ac:dyDescent="0.2">
      <c r="A138" s="238" t="str">
        <f>IFERROR(INDEX(Txn[Key],MATCH(0,INDEX(COUNTIF($A$1:A137,Txn[Key])+(Txn[Key]=""),0),0)),"")</f>
        <v/>
      </c>
      <c r="B138" s="238" t="str">
        <f t="shared" si="18"/>
        <v/>
      </c>
      <c r="C138" s="238" t="str">
        <f t="shared" si="19"/>
        <v/>
      </c>
      <c r="D138" s="238" t="str">
        <f t="shared" si="20"/>
        <v/>
      </c>
      <c r="E138" s="259" t="str">
        <f>IF($A138="","",SUMIFS(Txn[Signed Units],Txn[Key],$A138))</f>
        <v/>
      </c>
      <c r="F138" s="281" t="str">
        <f>IF($A138="","",SUMIFS(Txn[Buy Cost],Txn[Key],$A138))</f>
        <v/>
      </c>
      <c r="G138" s="281" t="str">
        <f>IF($A138="","",SUMIFS(Txn[Sell Proceeds],Txn[Key],$A138))</f>
        <v/>
      </c>
      <c r="H138" s="282" t="str">
        <f>IF($A138="","",IFERROR(INDEX(Prices[Current Price],MATCH($A138,Prices[Key],0)),0))</f>
        <v/>
      </c>
      <c r="I138" s="283" t="str">
        <f>IF($A138="","",IFERROR(INDEX(Prices[FX to SGD],MATCH($A138,Prices[Key],0)),1))</f>
        <v/>
      </c>
      <c r="J138" s="281" t="str">
        <f t="shared" si="21"/>
        <v/>
      </c>
      <c r="K138" s="281" t="str">
        <f t="shared" si="22"/>
        <v/>
      </c>
      <c r="L138" s="281" t="str">
        <f t="shared" si="23"/>
        <v/>
      </c>
      <c r="M138" s="284" t="str">
        <f t="shared" si="24"/>
        <v/>
      </c>
      <c r="N138" s="238" t="str">
        <f>IF($A138="","",IF(ABS(E138)&gt;0.000001,COUNT($N$1:N137)+1,""))</f>
        <v/>
      </c>
      <c r="O138" s="285" t="str">
        <f>IF($A138="","",SUMIFS(Transactions!$R:$R,Transactions!$L:$L,$A138))</f>
        <v/>
      </c>
      <c r="P138" s="285" t="str">
        <f t="shared" si="25"/>
        <v/>
      </c>
      <c r="Q138" s="286" t="str">
        <f t="shared" si="26"/>
        <v/>
      </c>
    </row>
    <row r="139" spans="1:17" ht="15" customHeight="1" x14ac:dyDescent="0.2">
      <c r="A139" s="238" t="str">
        <f>IFERROR(INDEX(Txn[Key],MATCH(0,INDEX(COUNTIF($A$1:A138,Txn[Key])+(Txn[Key]=""),0),0)),"")</f>
        <v/>
      </c>
      <c r="B139" s="238" t="str">
        <f t="shared" si="18"/>
        <v/>
      </c>
      <c r="C139" s="238" t="str">
        <f t="shared" si="19"/>
        <v/>
      </c>
      <c r="D139" s="238" t="str">
        <f t="shared" si="20"/>
        <v/>
      </c>
      <c r="E139" s="259" t="str">
        <f>IF($A139="","",SUMIFS(Txn[Signed Units],Txn[Key],$A139))</f>
        <v/>
      </c>
      <c r="F139" s="281" t="str">
        <f>IF($A139="","",SUMIFS(Txn[Buy Cost],Txn[Key],$A139))</f>
        <v/>
      </c>
      <c r="G139" s="281" t="str">
        <f>IF($A139="","",SUMIFS(Txn[Sell Proceeds],Txn[Key],$A139))</f>
        <v/>
      </c>
      <c r="H139" s="282" t="str">
        <f>IF($A139="","",IFERROR(INDEX(Prices[Current Price],MATCH($A139,Prices[Key],0)),0))</f>
        <v/>
      </c>
      <c r="I139" s="283" t="str">
        <f>IF($A139="","",IFERROR(INDEX(Prices[FX to SGD],MATCH($A139,Prices[Key],0)),1))</f>
        <v/>
      </c>
      <c r="J139" s="281" t="str">
        <f t="shared" si="21"/>
        <v/>
      </c>
      <c r="K139" s="281" t="str">
        <f t="shared" si="22"/>
        <v/>
      </c>
      <c r="L139" s="281" t="str">
        <f t="shared" si="23"/>
        <v/>
      </c>
      <c r="M139" s="284" t="str">
        <f t="shared" si="24"/>
        <v/>
      </c>
      <c r="N139" s="238" t="str">
        <f>IF($A139="","",IF(ABS(E139)&gt;0.000001,COUNT($N$1:N138)+1,""))</f>
        <v/>
      </c>
      <c r="O139" s="285" t="str">
        <f>IF($A139="","",SUMIFS(Transactions!$R:$R,Transactions!$L:$L,$A139))</f>
        <v/>
      </c>
      <c r="P139" s="285" t="str">
        <f t="shared" si="25"/>
        <v/>
      </c>
      <c r="Q139" s="286" t="str">
        <f t="shared" si="26"/>
        <v/>
      </c>
    </row>
    <row r="140" spans="1:17" ht="15" customHeight="1" x14ac:dyDescent="0.2">
      <c r="A140" s="238" t="str">
        <f>IFERROR(INDEX(Txn[Key],MATCH(0,INDEX(COUNTIF($A$1:A139,Txn[Key])+(Txn[Key]=""),0),0)),"")</f>
        <v/>
      </c>
      <c r="B140" s="238" t="str">
        <f t="shared" si="18"/>
        <v/>
      </c>
      <c r="C140" s="238" t="str">
        <f t="shared" si="19"/>
        <v/>
      </c>
      <c r="D140" s="238" t="str">
        <f t="shared" si="20"/>
        <v/>
      </c>
      <c r="E140" s="259" t="str">
        <f>IF($A140="","",SUMIFS(Txn[Signed Units],Txn[Key],$A140))</f>
        <v/>
      </c>
      <c r="F140" s="281" t="str">
        <f>IF($A140="","",SUMIFS(Txn[Buy Cost],Txn[Key],$A140))</f>
        <v/>
      </c>
      <c r="G140" s="281" t="str">
        <f>IF($A140="","",SUMIFS(Txn[Sell Proceeds],Txn[Key],$A140))</f>
        <v/>
      </c>
      <c r="H140" s="282" t="str">
        <f>IF($A140="","",IFERROR(INDEX(Prices[Current Price],MATCH($A140,Prices[Key],0)),0))</f>
        <v/>
      </c>
      <c r="I140" s="283" t="str">
        <f>IF($A140="","",IFERROR(INDEX(Prices[FX to SGD],MATCH($A140,Prices[Key],0)),1))</f>
        <v/>
      </c>
      <c r="J140" s="281" t="str">
        <f t="shared" si="21"/>
        <v/>
      </c>
      <c r="K140" s="281" t="str">
        <f t="shared" si="22"/>
        <v/>
      </c>
      <c r="L140" s="281" t="str">
        <f t="shared" si="23"/>
        <v/>
      </c>
      <c r="M140" s="284" t="str">
        <f t="shared" si="24"/>
        <v/>
      </c>
      <c r="N140" s="238" t="str">
        <f>IF($A140="","",IF(ABS(E140)&gt;0.000001,COUNT($N$1:N139)+1,""))</f>
        <v/>
      </c>
      <c r="O140" s="285" t="str">
        <f>IF($A140="","",SUMIFS(Transactions!$R:$R,Transactions!$L:$L,$A140))</f>
        <v/>
      </c>
      <c r="P140" s="285" t="str">
        <f t="shared" si="25"/>
        <v/>
      </c>
      <c r="Q140" s="286" t="str">
        <f t="shared" si="26"/>
        <v/>
      </c>
    </row>
    <row r="141" spans="1:17" ht="15" customHeight="1" x14ac:dyDescent="0.2">
      <c r="A141" s="238" t="str">
        <f>IFERROR(INDEX(Txn[Key],MATCH(0,INDEX(COUNTIF($A$1:A140,Txn[Key])+(Txn[Key]=""),0),0)),"")</f>
        <v/>
      </c>
      <c r="B141" s="238" t="str">
        <f t="shared" si="18"/>
        <v/>
      </c>
      <c r="C141" s="238" t="str">
        <f t="shared" si="19"/>
        <v/>
      </c>
      <c r="D141" s="238" t="str">
        <f t="shared" si="20"/>
        <v/>
      </c>
      <c r="E141" s="259" t="str">
        <f>IF($A141="","",SUMIFS(Txn[Signed Units],Txn[Key],$A141))</f>
        <v/>
      </c>
      <c r="F141" s="281" t="str">
        <f>IF($A141="","",SUMIFS(Txn[Buy Cost],Txn[Key],$A141))</f>
        <v/>
      </c>
      <c r="G141" s="281" t="str">
        <f>IF($A141="","",SUMIFS(Txn[Sell Proceeds],Txn[Key],$A141))</f>
        <v/>
      </c>
      <c r="H141" s="282" t="str">
        <f>IF($A141="","",IFERROR(INDEX(Prices[Current Price],MATCH($A141,Prices[Key],0)),0))</f>
        <v/>
      </c>
      <c r="I141" s="283" t="str">
        <f>IF($A141="","",IFERROR(INDEX(Prices[FX to SGD],MATCH($A141,Prices[Key],0)),1))</f>
        <v/>
      </c>
      <c r="J141" s="281" t="str">
        <f t="shared" si="21"/>
        <v/>
      </c>
      <c r="K141" s="281" t="str">
        <f t="shared" si="22"/>
        <v/>
      </c>
      <c r="L141" s="281" t="str">
        <f t="shared" si="23"/>
        <v/>
      </c>
      <c r="M141" s="284" t="str">
        <f t="shared" si="24"/>
        <v/>
      </c>
      <c r="N141" s="238" t="str">
        <f>IF($A141="","",IF(ABS(E141)&gt;0.000001,COUNT($N$1:N140)+1,""))</f>
        <v/>
      </c>
      <c r="O141" s="285" t="str">
        <f>IF($A141="","",SUMIFS(Transactions!$R:$R,Transactions!$L:$L,$A141))</f>
        <v/>
      </c>
      <c r="P141" s="285" t="str">
        <f t="shared" si="25"/>
        <v/>
      </c>
      <c r="Q141" s="286" t="str">
        <f t="shared" si="26"/>
        <v/>
      </c>
    </row>
    <row r="142" spans="1:17" ht="15" customHeight="1" x14ac:dyDescent="0.2">
      <c r="A142" s="238" t="str">
        <f>IFERROR(INDEX(Txn[Key],MATCH(0,INDEX(COUNTIF($A$1:A141,Txn[Key])+(Txn[Key]=""),0),0)),"")</f>
        <v/>
      </c>
      <c r="B142" s="238" t="str">
        <f t="shared" si="18"/>
        <v/>
      </c>
      <c r="C142" s="238" t="str">
        <f t="shared" si="19"/>
        <v/>
      </c>
      <c r="D142" s="238" t="str">
        <f t="shared" si="20"/>
        <v/>
      </c>
      <c r="E142" s="259" t="str">
        <f>IF($A142="","",SUMIFS(Txn[Signed Units],Txn[Key],$A142))</f>
        <v/>
      </c>
      <c r="F142" s="281" t="str">
        <f>IF($A142="","",SUMIFS(Txn[Buy Cost],Txn[Key],$A142))</f>
        <v/>
      </c>
      <c r="G142" s="281" t="str">
        <f>IF($A142="","",SUMIFS(Txn[Sell Proceeds],Txn[Key],$A142))</f>
        <v/>
      </c>
      <c r="H142" s="282" t="str">
        <f>IF($A142="","",IFERROR(INDEX(Prices[Current Price],MATCH($A142,Prices[Key],0)),0))</f>
        <v/>
      </c>
      <c r="I142" s="283" t="str">
        <f>IF($A142="","",IFERROR(INDEX(Prices[FX to SGD],MATCH($A142,Prices[Key],0)),1))</f>
        <v/>
      </c>
      <c r="J142" s="281" t="str">
        <f t="shared" si="21"/>
        <v/>
      </c>
      <c r="K142" s="281" t="str">
        <f t="shared" si="22"/>
        <v/>
      </c>
      <c r="L142" s="281" t="str">
        <f t="shared" si="23"/>
        <v/>
      </c>
      <c r="M142" s="284" t="str">
        <f t="shared" si="24"/>
        <v/>
      </c>
      <c r="N142" s="238" t="str">
        <f>IF($A142="","",IF(ABS(E142)&gt;0.000001,COUNT($N$1:N141)+1,""))</f>
        <v/>
      </c>
      <c r="O142" s="285" t="str">
        <f>IF($A142="","",SUMIFS(Transactions!$R:$R,Transactions!$L:$L,$A142))</f>
        <v/>
      </c>
      <c r="P142" s="285" t="str">
        <f t="shared" si="25"/>
        <v/>
      </c>
      <c r="Q142" s="286" t="str">
        <f t="shared" si="26"/>
        <v/>
      </c>
    </row>
    <row r="143" spans="1:17" ht="15" customHeight="1" x14ac:dyDescent="0.2">
      <c r="A143" s="238" t="str">
        <f>IFERROR(INDEX(Txn[Key],MATCH(0,INDEX(COUNTIF($A$1:A142,Txn[Key])+(Txn[Key]=""),0),0)),"")</f>
        <v/>
      </c>
      <c r="B143" s="238" t="str">
        <f t="shared" si="18"/>
        <v/>
      </c>
      <c r="C143" s="238" t="str">
        <f t="shared" si="19"/>
        <v/>
      </c>
      <c r="D143" s="238" t="str">
        <f t="shared" si="20"/>
        <v/>
      </c>
      <c r="E143" s="259" t="str">
        <f>IF($A143="","",SUMIFS(Txn[Signed Units],Txn[Key],$A143))</f>
        <v/>
      </c>
      <c r="F143" s="281" t="str">
        <f>IF($A143="","",SUMIFS(Txn[Buy Cost],Txn[Key],$A143))</f>
        <v/>
      </c>
      <c r="G143" s="281" t="str">
        <f>IF($A143="","",SUMIFS(Txn[Sell Proceeds],Txn[Key],$A143))</f>
        <v/>
      </c>
      <c r="H143" s="282" t="str">
        <f>IF($A143="","",IFERROR(INDEX(Prices[Current Price],MATCH($A143,Prices[Key],0)),0))</f>
        <v/>
      </c>
      <c r="I143" s="283" t="str">
        <f>IF($A143="","",IFERROR(INDEX(Prices[FX to SGD],MATCH($A143,Prices[Key],0)),1))</f>
        <v/>
      </c>
      <c r="J143" s="281" t="str">
        <f t="shared" si="21"/>
        <v/>
      </c>
      <c r="K143" s="281" t="str">
        <f t="shared" si="22"/>
        <v/>
      </c>
      <c r="L143" s="281" t="str">
        <f t="shared" si="23"/>
        <v/>
      </c>
      <c r="M143" s="284" t="str">
        <f t="shared" si="24"/>
        <v/>
      </c>
      <c r="N143" s="238" t="str">
        <f>IF($A143="","",IF(ABS(E143)&gt;0.000001,COUNT($N$1:N142)+1,""))</f>
        <v/>
      </c>
      <c r="O143" s="285" t="str">
        <f>IF($A143="","",SUMIFS(Transactions!$R:$R,Transactions!$L:$L,$A143))</f>
        <v/>
      </c>
      <c r="P143" s="285" t="str">
        <f t="shared" si="25"/>
        <v/>
      </c>
      <c r="Q143" s="286" t="str">
        <f t="shared" si="26"/>
        <v/>
      </c>
    </row>
    <row r="144" spans="1:17" ht="15" customHeight="1" x14ac:dyDescent="0.2">
      <c r="A144" s="238" t="str">
        <f>IFERROR(INDEX(Txn[Key],MATCH(0,INDEX(COUNTIF($A$1:A143,Txn[Key])+(Txn[Key]=""),0),0)),"")</f>
        <v/>
      </c>
      <c r="B144" s="238" t="str">
        <f t="shared" si="18"/>
        <v/>
      </c>
      <c r="C144" s="238" t="str">
        <f t="shared" si="19"/>
        <v/>
      </c>
      <c r="D144" s="238" t="str">
        <f t="shared" si="20"/>
        <v/>
      </c>
      <c r="E144" s="259" t="str">
        <f>IF($A144="","",SUMIFS(Txn[Signed Units],Txn[Key],$A144))</f>
        <v/>
      </c>
      <c r="F144" s="281" t="str">
        <f>IF($A144="","",SUMIFS(Txn[Buy Cost],Txn[Key],$A144))</f>
        <v/>
      </c>
      <c r="G144" s="281" t="str">
        <f>IF($A144="","",SUMIFS(Txn[Sell Proceeds],Txn[Key],$A144))</f>
        <v/>
      </c>
      <c r="H144" s="282" t="str">
        <f>IF($A144="","",IFERROR(INDEX(Prices[Current Price],MATCH($A144,Prices[Key],0)),0))</f>
        <v/>
      </c>
      <c r="I144" s="283" t="str">
        <f>IF($A144="","",IFERROR(INDEX(Prices[FX to SGD],MATCH($A144,Prices[Key],0)),1))</f>
        <v/>
      </c>
      <c r="J144" s="281" t="str">
        <f t="shared" si="21"/>
        <v/>
      </c>
      <c r="K144" s="281" t="str">
        <f t="shared" si="22"/>
        <v/>
      </c>
      <c r="L144" s="281" t="str">
        <f t="shared" si="23"/>
        <v/>
      </c>
      <c r="M144" s="284" t="str">
        <f t="shared" si="24"/>
        <v/>
      </c>
      <c r="N144" s="238" t="str">
        <f>IF($A144="","",IF(ABS(E144)&gt;0.000001,COUNT($N$1:N143)+1,""))</f>
        <v/>
      </c>
      <c r="O144" s="285" t="str">
        <f>IF($A144="","",SUMIFS(Transactions!$R:$R,Transactions!$L:$L,$A144))</f>
        <v/>
      </c>
      <c r="P144" s="285" t="str">
        <f t="shared" si="25"/>
        <v/>
      </c>
      <c r="Q144" s="286" t="str">
        <f t="shared" si="26"/>
        <v/>
      </c>
    </row>
    <row r="145" spans="1:17" ht="15" customHeight="1" x14ac:dyDescent="0.2">
      <c r="A145" s="238" t="str">
        <f>IFERROR(INDEX(Txn[Key],MATCH(0,INDEX(COUNTIF($A$1:A144,Txn[Key])+(Txn[Key]=""),0),0)),"")</f>
        <v/>
      </c>
      <c r="B145" s="238" t="str">
        <f t="shared" si="18"/>
        <v/>
      </c>
      <c r="C145" s="238" t="str">
        <f t="shared" si="19"/>
        <v/>
      </c>
      <c r="D145" s="238" t="str">
        <f t="shared" si="20"/>
        <v/>
      </c>
      <c r="E145" s="259" t="str">
        <f>IF($A145="","",SUMIFS(Txn[Signed Units],Txn[Key],$A145))</f>
        <v/>
      </c>
      <c r="F145" s="281" t="str">
        <f>IF($A145="","",SUMIFS(Txn[Buy Cost],Txn[Key],$A145))</f>
        <v/>
      </c>
      <c r="G145" s="281" t="str">
        <f>IF($A145="","",SUMIFS(Txn[Sell Proceeds],Txn[Key],$A145))</f>
        <v/>
      </c>
      <c r="H145" s="282" t="str">
        <f>IF($A145="","",IFERROR(INDEX(Prices[Current Price],MATCH($A145,Prices[Key],0)),0))</f>
        <v/>
      </c>
      <c r="I145" s="283" t="str">
        <f>IF($A145="","",IFERROR(INDEX(Prices[FX to SGD],MATCH($A145,Prices[Key],0)),1))</f>
        <v/>
      </c>
      <c r="J145" s="281" t="str">
        <f t="shared" si="21"/>
        <v/>
      </c>
      <c r="K145" s="281" t="str">
        <f t="shared" si="22"/>
        <v/>
      </c>
      <c r="L145" s="281" t="str">
        <f t="shared" si="23"/>
        <v/>
      </c>
      <c r="M145" s="284" t="str">
        <f t="shared" si="24"/>
        <v/>
      </c>
      <c r="N145" s="238" t="str">
        <f>IF($A145="","",IF(ABS(E145)&gt;0.000001,COUNT($N$1:N144)+1,""))</f>
        <v/>
      </c>
      <c r="O145" s="285" t="str">
        <f>IF($A145="","",SUMIFS(Transactions!$R:$R,Transactions!$L:$L,$A145))</f>
        <v/>
      </c>
      <c r="P145" s="285" t="str">
        <f t="shared" si="25"/>
        <v/>
      </c>
      <c r="Q145" s="286" t="str">
        <f t="shared" si="26"/>
        <v/>
      </c>
    </row>
    <row r="146" spans="1:17" ht="15" customHeight="1" x14ac:dyDescent="0.2">
      <c r="A146" s="238" t="str">
        <f>IFERROR(INDEX(Txn[Key],MATCH(0,INDEX(COUNTIF($A$1:A145,Txn[Key])+(Txn[Key]=""),0),0)),"")</f>
        <v/>
      </c>
      <c r="B146" s="238" t="str">
        <f t="shared" si="18"/>
        <v/>
      </c>
      <c r="C146" s="238" t="str">
        <f t="shared" si="19"/>
        <v/>
      </c>
      <c r="D146" s="238" t="str">
        <f t="shared" si="20"/>
        <v/>
      </c>
      <c r="E146" s="259" t="str">
        <f>IF($A146="","",SUMIFS(Txn[Signed Units],Txn[Key],$A146))</f>
        <v/>
      </c>
      <c r="F146" s="281" t="str">
        <f>IF($A146="","",SUMIFS(Txn[Buy Cost],Txn[Key],$A146))</f>
        <v/>
      </c>
      <c r="G146" s="281" t="str">
        <f>IF($A146="","",SUMIFS(Txn[Sell Proceeds],Txn[Key],$A146))</f>
        <v/>
      </c>
      <c r="H146" s="282" t="str">
        <f>IF($A146="","",IFERROR(INDEX(Prices[Current Price],MATCH($A146,Prices[Key],0)),0))</f>
        <v/>
      </c>
      <c r="I146" s="283" t="str">
        <f>IF($A146="","",IFERROR(INDEX(Prices[FX to SGD],MATCH($A146,Prices[Key],0)),1))</f>
        <v/>
      </c>
      <c r="J146" s="281" t="str">
        <f t="shared" si="21"/>
        <v/>
      </c>
      <c r="K146" s="281" t="str">
        <f t="shared" si="22"/>
        <v/>
      </c>
      <c r="L146" s="281" t="str">
        <f t="shared" si="23"/>
        <v/>
      </c>
      <c r="M146" s="284" t="str">
        <f t="shared" si="24"/>
        <v/>
      </c>
      <c r="N146" s="238" t="str">
        <f>IF($A146="","",IF(ABS(E146)&gt;0.000001,COUNT($N$1:N145)+1,""))</f>
        <v/>
      </c>
      <c r="O146" s="285" t="str">
        <f>IF($A146="","",SUMIFS(Transactions!$R:$R,Transactions!$L:$L,$A146))</f>
        <v/>
      </c>
      <c r="P146" s="285" t="str">
        <f t="shared" si="25"/>
        <v/>
      </c>
      <c r="Q146" s="286" t="str">
        <f t="shared" si="26"/>
        <v/>
      </c>
    </row>
    <row r="147" spans="1:17" ht="15" customHeight="1" x14ac:dyDescent="0.2">
      <c r="A147" s="238" t="str">
        <f>IFERROR(INDEX(Txn[Key],MATCH(0,INDEX(COUNTIF($A$1:A146,Txn[Key])+(Txn[Key]=""),0),0)),"")</f>
        <v/>
      </c>
      <c r="B147" s="238" t="str">
        <f t="shared" si="18"/>
        <v/>
      </c>
      <c r="C147" s="238" t="str">
        <f t="shared" si="19"/>
        <v/>
      </c>
      <c r="D147" s="238" t="str">
        <f t="shared" si="20"/>
        <v/>
      </c>
      <c r="E147" s="259" t="str">
        <f>IF($A147="","",SUMIFS(Txn[Signed Units],Txn[Key],$A147))</f>
        <v/>
      </c>
      <c r="F147" s="281" t="str">
        <f>IF($A147="","",SUMIFS(Txn[Buy Cost],Txn[Key],$A147))</f>
        <v/>
      </c>
      <c r="G147" s="281" t="str">
        <f>IF($A147="","",SUMIFS(Txn[Sell Proceeds],Txn[Key],$A147))</f>
        <v/>
      </c>
      <c r="H147" s="282" t="str">
        <f>IF($A147="","",IFERROR(INDEX(Prices[Current Price],MATCH($A147,Prices[Key],0)),0))</f>
        <v/>
      </c>
      <c r="I147" s="283" t="str">
        <f>IF($A147="","",IFERROR(INDEX(Prices[FX to SGD],MATCH($A147,Prices[Key],0)),1))</f>
        <v/>
      </c>
      <c r="J147" s="281" t="str">
        <f t="shared" si="21"/>
        <v/>
      </c>
      <c r="K147" s="281" t="str">
        <f t="shared" si="22"/>
        <v/>
      </c>
      <c r="L147" s="281" t="str">
        <f t="shared" si="23"/>
        <v/>
      </c>
      <c r="M147" s="284" t="str">
        <f t="shared" si="24"/>
        <v/>
      </c>
      <c r="N147" s="238" t="str">
        <f>IF($A147="","",IF(ABS(E147)&gt;0.000001,COUNT($N$1:N146)+1,""))</f>
        <v/>
      </c>
      <c r="O147" s="285" t="str">
        <f>IF($A147="","",SUMIFS(Transactions!$R:$R,Transactions!$L:$L,$A147))</f>
        <v/>
      </c>
      <c r="P147" s="285" t="str">
        <f t="shared" si="25"/>
        <v/>
      </c>
      <c r="Q147" s="286" t="str">
        <f t="shared" si="26"/>
        <v/>
      </c>
    </row>
    <row r="148" spans="1:17" ht="15" customHeight="1" x14ac:dyDescent="0.2">
      <c r="A148" s="238" t="str">
        <f>IFERROR(INDEX(Txn[Key],MATCH(0,INDEX(COUNTIF($A$1:A147,Txn[Key])+(Txn[Key]=""),0),0)),"")</f>
        <v/>
      </c>
      <c r="B148" s="238" t="str">
        <f t="shared" si="18"/>
        <v/>
      </c>
      <c r="C148" s="238" t="str">
        <f t="shared" si="19"/>
        <v/>
      </c>
      <c r="D148" s="238" t="str">
        <f t="shared" si="20"/>
        <v/>
      </c>
      <c r="E148" s="259" t="str">
        <f>IF($A148="","",SUMIFS(Txn[Signed Units],Txn[Key],$A148))</f>
        <v/>
      </c>
      <c r="F148" s="281" t="str">
        <f>IF($A148="","",SUMIFS(Txn[Buy Cost],Txn[Key],$A148))</f>
        <v/>
      </c>
      <c r="G148" s="281" t="str">
        <f>IF($A148="","",SUMIFS(Txn[Sell Proceeds],Txn[Key],$A148))</f>
        <v/>
      </c>
      <c r="H148" s="282" t="str">
        <f>IF($A148="","",IFERROR(INDEX(Prices[Current Price],MATCH($A148,Prices[Key],0)),0))</f>
        <v/>
      </c>
      <c r="I148" s="283" t="str">
        <f>IF($A148="","",IFERROR(INDEX(Prices[FX to SGD],MATCH($A148,Prices[Key],0)),1))</f>
        <v/>
      </c>
      <c r="J148" s="281" t="str">
        <f t="shared" si="21"/>
        <v/>
      </c>
      <c r="K148" s="281" t="str">
        <f t="shared" si="22"/>
        <v/>
      </c>
      <c r="L148" s="281" t="str">
        <f t="shared" si="23"/>
        <v/>
      </c>
      <c r="M148" s="284" t="str">
        <f t="shared" si="24"/>
        <v/>
      </c>
      <c r="N148" s="238" t="str">
        <f>IF($A148="","",IF(ABS(E148)&gt;0.000001,COUNT($N$1:N147)+1,""))</f>
        <v/>
      </c>
      <c r="O148" s="285" t="str">
        <f>IF($A148="","",SUMIFS(Transactions!$R:$R,Transactions!$L:$L,$A148))</f>
        <v/>
      </c>
      <c r="P148" s="285" t="str">
        <f t="shared" si="25"/>
        <v/>
      </c>
      <c r="Q148" s="286" t="str">
        <f t="shared" si="26"/>
        <v/>
      </c>
    </row>
    <row r="149" spans="1:17" ht="15" customHeight="1" x14ac:dyDescent="0.2">
      <c r="A149" s="238" t="str">
        <f>IFERROR(INDEX(Txn[Key],MATCH(0,INDEX(COUNTIF($A$1:A148,Txn[Key])+(Txn[Key]=""),0),0)),"")</f>
        <v/>
      </c>
      <c r="B149" s="238" t="str">
        <f t="shared" si="18"/>
        <v/>
      </c>
      <c r="C149" s="238" t="str">
        <f t="shared" si="19"/>
        <v/>
      </c>
      <c r="D149" s="238" t="str">
        <f t="shared" si="20"/>
        <v/>
      </c>
      <c r="E149" s="259" t="str">
        <f>IF($A149="","",SUMIFS(Txn[Signed Units],Txn[Key],$A149))</f>
        <v/>
      </c>
      <c r="F149" s="281" t="str">
        <f>IF($A149="","",SUMIFS(Txn[Buy Cost],Txn[Key],$A149))</f>
        <v/>
      </c>
      <c r="G149" s="281" t="str">
        <f>IF($A149="","",SUMIFS(Txn[Sell Proceeds],Txn[Key],$A149))</f>
        <v/>
      </c>
      <c r="H149" s="282" t="str">
        <f>IF($A149="","",IFERROR(INDEX(Prices[Current Price],MATCH($A149,Prices[Key],0)),0))</f>
        <v/>
      </c>
      <c r="I149" s="283" t="str">
        <f>IF($A149="","",IFERROR(INDEX(Prices[FX to SGD],MATCH($A149,Prices[Key],0)),1))</f>
        <v/>
      </c>
      <c r="J149" s="281" t="str">
        <f t="shared" si="21"/>
        <v/>
      </c>
      <c r="K149" s="281" t="str">
        <f t="shared" si="22"/>
        <v/>
      </c>
      <c r="L149" s="281" t="str">
        <f t="shared" si="23"/>
        <v/>
      </c>
      <c r="M149" s="284" t="str">
        <f t="shared" si="24"/>
        <v/>
      </c>
      <c r="N149" s="238" t="str">
        <f>IF($A149="","",IF(ABS(E149)&gt;0.000001,COUNT($N$1:N148)+1,""))</f>
        <v/>
      </c>
      <c r="O149" s="285" t="str">
        <f>IF($A149="","",SUMIFS(Transactions!$R:$R,Transactions!$L:$L,$A149))</f>
        <v/>
      </c>
      <c r="P149" s="285" t="str">
        <f t="shared" si="25"/>
        <v/>
      </c>
      <c r="Q149" s="286" t="str">
        <f t="shared" si="26"/>
        <v/>
      </c>
    </row>
    <row r="150" spans="1:17" ht="15" customHeight="1" x14ac:dyDescent="0.2">
      <c r="A150" s="238" t="str">
        <f>IFERROR(INDEX(Txn[Key],MATCH(0,INDEX(COUNTIF($A$1:A149,Txn[Key])+(Txn[Key]=""),0),0)),"")</f>
        <v/>
      </c>
      <c r="B150" s="238" t="str">
        <f t="shared" si="18"/>
        <v/>
      </c>
      <c r="C150" s="238" t="str">
        <f t="shared" si="19"/>
        <v/>
      </c>
      <c r="D150" s="238" t="str">
        <f t="shared" si="20"/>
        <v/>
      </c>
      <c r="E150" s="259" t="str">
        <f>IF($A150="","",SUMIFS(Txn[Signed Units],Txn[Key],$A150))</f>
        <v/>
      </c>
      <c r="F150" s="281" t="str">
        <f>IF($A150="","",SUMIFS(Txn[Buy Cost],Txn[Key],$A150))</f>
        <v/>
      </c>
      <c r="G150" s="281" t="str">
        <f>IF($A150="","",SUMIFS(Txn[Sell Proceeds],Txn[Key],$A150))</f>
        <v/>
      </c>
      <c r="H150" s="282" t="str">
        <f>IF($A150="","",IFERROR(INDEX(Prices[Current Price],MATCH($A150,Prices[Key],0)),0))</f>
        <v/>
      </c>
      <c r="I150" s="283" t="str">
        <f>IF($A150="","",IFERROR(INDEX(Prices[FX to SGD],MATCH($A150,Prices[Key],0)),1))</f>
        <v/>
      </c>
      <c r="J150" s="281" t="str">
        <f t="shared" si="21"/>
        <v/>
      </c>
      <c r="K150" s="281" t="str">
        <f t="shared" si="22"/>
        <v/>
      </c>
      <c r="L150" s="281" t="str">
        <f t="shared" si="23"/>
        <v/>
      </c>
      <c r="M150" s="284" t="str">
        <f t="shared" si="24"/>
        <v/>
      </c>
      <c r="N150" s="238" t="str">
        <f>IF($A150="","",IF(ABS(E150)&gt;0.000001,COUNT($N$1:N149)+1,""))</f>
        <v/>
      </c>
      <c r="O150" s="285" t="str">
        <f>IF($A150="","",SUMIFS(Transactions!$R:$R,Transactions!$L:$L,$A150))</f>
        <v/>
      </c>
      <c r="P150" s="285" t="str">
        <f t="shared" si="25"/>
        <v/>
      </c>
      <c r="Q150" s="286" t="str">
        <f t="shared" si="26"/>
        <v/>
      </c>
    </row>
    <row r="151" spans="1:17" ht="15" customHeight="1" x14ac:dyDescent="0.2">
      <c r="A151" s="238" t="str">
        <f>IFERROR(INDEX(Txn[Key],MATCH(0,INDEX(COUNTIF($A$1:A150,Txn[Key])+(Txn[Key]=""),0),0)),"")</f>
        <v/>
      </c>
      <c r="B151" s="238" t="str">
        <f t="shared" si="18"/>
        <v/>
      </c>
      <c r="C151" s="238" t="str">
        <f t="shared" si="19"/>
        <v/>
      </c>
      <c r="D151" s="238" t="str">
        <f t="shared" si="20"/>
        <v/>
      </c>
      <c r="E151" s="259" t="str">
        <f>IF($A151="","",SUMIFS(Txn[Signed Units],Txn[Key],$A151))</f>
        <v/>
      </c>
      <c r="F151" s="281" t="str">
        <f>IF($A151="","",SUMIFS(Txn[Buy Cost],Txn[Key],$A151))</f>
        <v/>
      </c>
      <c r="G151" s="281" t="str">
        <f>IF($A151="","",SUMIFS(Txn[Sell Proceeds],Txn[Key],$A151))</f>
        <v/>
      </c>
      <c r="H151" s="282" t="str">
        <f>IF($A151="","",IFERROR(INDEX(Prices[Current Price],MATCH($A151,Prices[Key],0)),0))</f>
        <v/>
      </c>
      <c r="I151" s="283" t="str">
        <f>IF($A151="","",IFERROR(INDEX(Prices[FX to SGD],MATCH($A151,Prices[Key],0)),1))</f>
        <v/>
      </c>
      <c r="J151" s="281" t="str">
        <f t="shared" si="21"/>
        <v/>
      </c>
      <c r="K151" s="281" t="str">
        <f t="shared" si="22"/>
        <v/>
      </c>
      <c r="L151" s="281" t="str">
        <f t="shared" si="23"/>
        <v/>
      </c>
      <c r="M151" s="284" t="str">
        <f t="shared" si="24"/>
        <v/>
      </c>
      <c r="N151" s="238" t="str">
        <f>IF($A151="","",IF(ABS(E151)&gt;0.000001,COUNT($N$1:N150)+1,""))</f>
        <v/>
      </c>
      <c r="O151" s="285" t="str">
        <f>IF($A151="","",SUMIFS(Transactions!$R:$R,Transactions!$L:$L,$A151))</f>
        <v/>
      </c>
      <c r="P151" s="285" t="str">
        <f t="shared" si="25"/>
        <v/>
      </c>
      <c r="Q151" s="286" t="str">
        <f t="shared" si="26"/>
        <v/>
      </c>
    </row>
    <row r="152" spans="1:17" ht="15" customHeight="1" x14ac:dyDescent="0.2">
      <c r="A152" s="238" t="str">
        <f>IFERROR(INDEX(Txn[Key],MATCH(0,INDEX(COUNTIF($A$1:A151,Txn[Key])+(Txn[Key]=""),0),0)),"")</f>
        <v/>
      </c>
      <c r="B152" s="238" t="str">
        <f t="shared" si="18"/>
        <v/>
      </c>
      <c r="C152" s="238" t="str">
        <f t="shared" si="19"/>
        <v/>
      </c>
      <c r="D152" s="238" t="str">
        <f t="shared" si="20"/>
        <v/>
      </c>
      <c r="E152" s="259" t="str">
        <f>IF($A152="","",SUMIFS(Txn[Signed Units],Txn[Key],$A152))</f>
        <v/>
      </c>
      <c r="F152" s="281" t="str">
        <f>IF($A152="","",SUMIFS(Txn[Buy Cost],Txn[Key],$A152))</f>
        <v/>
      </c>
      <c r="G152" s="281" t="str">
        <f>IF($A152="","",SUMIFS(Txn[Sell Proceeds],Txn[Key],$A152))</f>
        <v/>
      </c>
      <c r="H152" s="282" t="str">
        <f>IF($A152="","",IFERROR(INDEX(Prices[Current Price],MATCH($A152,Prices[Key],0)),0))</f>
        <v/>
      </c>
      <c r="I152" s="283" t="str">
        <f>IF($A152="","",IFERROR(INDEX(Prices[FX to SGD],MATCH($A152,Prices[Key],0)),1))</f>
        <v/>
      </c>
      <c r="J152" s="281" t="str">
        <f t="shared" si="21"/>
        <v/>
      </c>
      <c r="K152" s="281" t="str">
        <f t="shared" si="22"/>
        <v/>
      </c>
      <c r="L152" s="281" t="str">
        <f t="shared" si="23"/>
        <v/>
      </c>
      <c r="M152" s="284" t="str">
        <f t="shared" si="24"/>
        <v/>
      </c>
      <c r="N152" s="238" t="str">
        <f>IF($A152="","",IF(ABS(E152)&gt;0.000001,COUNT($N$1:N151)+1,""))</f>
        <v/>
      </c>
      <c r="O152" s="285" t="str">
        <f>IF($A152="","",SUMIFS(Transactions!$R:$R,Transactions!$L:$L,$A152))</f>
        <v/>
      </c>
      <c r="P152" s="285" t="str">
        <f t="shared" si="25"/>
        <v/>
      </c>
      <c r="Q152" s="286" t="str">
        <f t="shared" si="26"/>
        <v/>
      </c>
    </row>
    <row r="153" spans="1:17" ht="15" customHeight="1" x14ac:dyDescent="0.2">
      <c r="A153" s="238" t="str">
        <f>IFERROR(INDEX(Txn[Key],MATCH(0,INDEX(COUNTIF($A$1:A152,Txn[Key])+(Txn[Key]=""),0),0)),"")</f>
        <v/>
      </c>
      <c r="B153" s="238" t="str">
        <f t="shared" si="18"/>
        <v/>
      </c>
      <c r="C153" s="238" t="str">
        <f t="shared" si="19"/>
        <v/>
      </c>
      <c r="D153" s="238" t="str">
        <f t="shared" si="20"/>
        <v/>
      </c>
      <c r="E153" s="259" t="str">
        <f>IF($A153="","",SUMIFS(Txn[Signed Units],Txn[Key],$A153))</f>
        <v/>
      </c>
      <c r="F153" s="281" t="str">
        <f>IF($A153="","",SUMIFS(Txn[Buy Cost],Txn[Key],$A153))</f>
        <v/>
      </c>
      <c r="G153" s="281" t="str">
        <f>IF($A153="","",SUMIFS(Txn[Sell Proceeds],Txn[Key],$A153))</f>
        <v/>
      </c>
      <c r="H153" s="282" t="str">
        <f>IF($A153="","",IFERROR(INDEX(Prices[Current Price],MATCH($A153,Prices[Key],0)),0))</f>
        <v/>
      </c>
      <c r="I153" s="283" t="str">
        <f>IF($A153="","",IFERROR(INDEX(Prices[FX to SGD],MATCH($A153,Prices[Key],0)),1))</f>
        <v/>
      </c>
      <c r="J153" s="281" t="str">
        <f t="shared" si="21"/>
        <v/>
      </c>
      <c r="K153" s="281" t="str">
        <f t="shared" si="22"/>
        <v/>
      </c>
      <c r="L153" s="281" t="str">
        <f t="shared" si="23"/>
        <v/>
      </c>
      <c r="M153" s="284" t="str">
        <f t="shared" si="24"/>
        <v/>
      </c>
      <c r="N153" s="238" t="str">
        <f>IF($A153="","",IF(ABS(E153)&gt;0.000001,COUNT($N$1:N152)+1,""))</f>
        <v/>
      </c>
      <c r="O153" s="285" t="str">
        <f>IF($A153="","",SUMIFS(Transactions!$R:$R,Transactions!$L:$L,$A153))</f>
        <v/>
      </c>
      <c r="P153" s="285" t="str">
        <f t="shared" si="25"/>
        <v/>
      </c>
      <c r="Q153" s="286" t="str">
        <f t="shared" si="26"/>
        <v/>
      </c>
    </row>
    <row r="154" spans="1:17" ht="15" customHeight="1" x14ac:dyDescent="0.2">
      <c r="A154" s="238" t="str">
        <f>IFERROR(INDEX(Txn[Key],MATCH(0,INDEX(COUNTIF($A$1:A153,Txn[Key])+(Txn[Key]=""),0),0)),"")</f>
        <v/>
      </c>
      <c r="B154" s="238" t="str">
        <f t="shared" si="18"/>
        <v/>
      </c>
      <c r="C154" s="238" t="str">
        <f t="shared" si="19"/>
        <v/>
      </c>
      <c r="D154" s="238" t="str">
        <f t="shared" si="20"/>
        <v/>
      </c>
      <c r="E154" s="259" t="str">
        <f>IF($A154="","",SUMIFS(Txn[Signed Units],Txn[Key],$A154))</f>
        <v/>
      </c>
      <c r="F154" s="281" t="str">
        <f>IF($A154="","",SUMIFS(Txn[Buy Cost],Txn[Key],$A154))</f>
        <v/>
      </c>
      <c r="G154" s="281" t="str">
        <f>IF($A154="","",SUMIFS(Txn[Sell Proceeds],Txn[Key],$A154))</f>
        <v/>
      </c>
      <c r="H154" s="282" t="str">
        <f>IF($A154="","",IFERROR(INDEX(Prices[Current Price],MATCH($A154,Prices[Key],0)),0))</f>
        <v/>
      </c>
      <c r="I154" s="283" t="str">
        <f>IF($A154="","",IFERROR(INDEX(Prices[FX to SGD],MATCH($A154,Prices[Key],0)),1))</f>
        <v/>
      </c>
      <c r="J154" s="281" t="str">
        <f t="shared" si="21"/>
        <v/>
      </c>
      <c r="K154" s="281" t="str">
        <f t="shared" si="22"/>
        <v/>
      </c>
      <c r="L154" s="281" t="str">
        <f t="shared" si="23"/>
        <v/>
      </c>
      <c r="M154" s="284" t="str">
        <f t="shared" si="24"/>
        <v/>
      </c>
      <c r="N154" s="238" t="str">
        <f>IF($A154="","",IF(ABS(E154)&gt;0.000001,COUNT($N$1:N153)+1,""))</f>
        <v/>
      </c>
      <c r="O154" s="285" t="str">
        <f>IF($A154="","",SUMIFS(Transactions!$R:$R,Transactions!$L:$L,$A154))</f>
        <v/>
      </c>
      <c r="P154" s="285" t="str">
        <f t="shared" si="25"/>
        <v/>
      </c>
      <c r="Q154" s="286" t="str">
        <f t="shared" si="26"/>
        <v/>
      </c>
    </row>
    <row r="155" spans="1:17" ht="15" customHeight="1" x14ac:dyDescent="0.2">
      <c r="A155" s="238" t="str">
        <f>IFERROR(INDEX(Txn[Key],MATCH(0,INDEX(COUNTIF($A$1:A154,Txn[Key])+(Txn[Key]=""),0),0)),"")</f>
        <v/>
      </c>
      <c r="B155" s="238" t="str">
        <f t="shared" si="18"/>
        <v/>
      </c>
      <c r="C155" s="238" t="str">
        <f t="shared" si="19"/>
        <v/>
      </c>
      <c r="D155" s="238" t="str">
        <f t="shared" si="20"/>
        <v/>
      </c>
      <c r="E155" s="259" t="str">
        <f>IF($A155="","",SUMIFS(Txn[Signed Units],Txn[Key],$A155))</f>
        <v/>
      </c>
      <c r="F155" s="281" t="str">
        <f>IF($A155="","",SUMIFS(Txn[Buy Cost],Txn[Key],$A155))</f>
        <v/>
      </c>
      <c r="G155" s="281" t="str">
        <f>IF($A155="","",SUMIFS(Txn[Sell Proceeds],Txn[Key],$A155))</f>
        <v/>
      </c>
      <c r="H155" s="282" t="str">
        <f>IF($A155="","",IFERROR(INDEX(Prices[Current Price],MATCH($A155,Prices[Key],0)),0))</f>
        <v/>
      </c>
      <c r="I155" s="283" t="str">
        <f>IF($A155="","",IFERROR(INDEX(Prices[FX to SGD],MATCH($A155,Prices[Key],0)),1))</f>
        <v/>
      </c>
      <c r="J155" s="281" t="str">
        <f t="shared" si="21"/>
        <v/>
      </c>
      <c r="K155" s="281" t="str">
        <f t="shared" si="22"/>
        <v/>
      </c>
      <c r="L155" s="281" t="str">
        <f t="shared" si="23"/>
        <v/>
      </c>
      <c r="M155" s="284" t="str">
        <f t="shared" si="24"/>
        <v/>
      </c>
      <c r="N155" s="238" t="str">
        <f>IF($A155="","",IF(ABS(E155)&gt;0.000001,COUNT($N$1:N154)+1,""))</f>
        <v/>
      </c>
      <c r="O155" s="285" t="str">
        <f>IF($A155="","",SUMIFS(Transactions!$R:$R,Transactions!$L:$L,$A155))</f>
        <v/>
      </c>
      <c r="P155" s="285" t="str">
        <f t="shared" si="25"/>
        <v/>
      </c>
      <c r="Q155" s="286" t="str">
        <f t="shared" si="26"/>
        <v/>
      </c>
    </row>
    <row r="156" spans="1:17" ht="15" customHeight="1" x14ac:dyDescent="0.2">
      <c r="A156" s="238" t="str">
        <f>IFERROR(INDEX(Txn[Key],MATCH(0,INDEX(COUNTIF($A$1:A155,Txn[Key])+(Txn[Key]=""),0),0)),"")</f>
        <v/>
      </c>
      <c r="B156" s="238" t="str">
        <f t="shared" si="18"/>
        <v/>
      </c>
      <c r="C156" s="238" t="str">
        <f t="shared" si="19"/>
        <v/>
      </c>
      <c r="D156" s="238" t="str">
        <f t="shared" si="20"/>
        <v/>
      </c>
      <c r="E156" s="259" t="str">
        <f>IF($A156="","",SUMIFS(Txn[Signed Units],Txn[Key],$A156))</f>
        <v/>
      </c>
      <c r="F156" s="281" t="str">
        <f>IF($A156="","",SUMIFS(Txn[Buy Cost],Txn[Key],$A156))</f>
        <v/>
      </c>
      <c r="G156" s="281" t="str">
        <f>IF($A156="","",SUMIFS(Txn[Sell Proceeds],Txn[Key],$A156))</f>
        <v/>
      </c>
      <c r="H156" s="282" t="str">
        <f>IF($A156="","",IFERROR(INDEX(Prices[Current Price],MATCH($A156,Prices[Key],0)),0))</f>
        <v/>
      </c>
      <c r="I156" s="283" t="str">
        <f>IF($A156="","",IFERROR(INDEX(Prices[FX to SGD],MATCH($A156,Prices[Key],0)),1))</f>
        <v/>
      </c>
      <c r="J156" s="281" t="str">
        <f t="shared" si="21"/>
        <v/>
      </c>
      <c r="K156" s="281" t="str">
        <f t="shared" si="22"/>
        <v/>
      </c>
      <c r="L156" s="281" t="str">
        <f t="shared" si="23"/>
        <v/>
      </c>
      <c r="M156" s="284" t="str">
        <f t="shared" si="24"/>
        <v/>
      </c>
      <c r="N156" s="238" t="str">
        <f>IF($A156="","",IF(ABS(E156)&gt;0.000001,COUNT($N$1:N155)+1,""))</f>
        <v/>
      </c>
      <c r="O156" s="285" t="str">
        <f>IF($A156="","",SUMIFS(Transactions!$R:$R,Transactions!$L:$L,$A156))</f>
        <v/>
      </c>
      <c r="P156" s="285" t="str">
        <f t="shared" si="25"/>
        <v/>
      </c>
      <c r="Q156" s="286" t="str">
        <f t="shared" si="26"/>
        <v/>
      </c>
    </row>
    <row r="157" spans="1:17" ht="15" customHeight="1" x14ac:dyDescent="0.2">
      <c r="A157" s="238" t="str">
        <f>IFERROR(INDEX(Txn[Key],MATCH(0,INDEX(COUNTIF($A$1:A156,Txn[Key])+(Txn[Key]=""),0),0)),"")</f>
        <v/>
      </c>
      <c r="B157" s="238" t="str">
        <f t="shared" si="18"/>
        <v/>
      </c>
      <c r="C157" s="238" t="str">
        <f t="shared" si="19"/>
        <v/>
      </c>
      <c r="D157" s="238" t="str">
        <f t="shared" si="20"/>
        <v/>
      </c>
      <c r="E157" s="259" t="str">
        <f>IF($A157="","",SUMIFS(Txn[Signed Units],Txn[Key],$A157))</f>
        <v/>
      </c>
      <c r="F157" s="281" t="str">
        <f>IF($A157="","",SUMIFS(Txn[Buy Cost],Txn[Key],$A157))</f>
        <v/>
      </c>
      <c r="G157" s="281" t="str">
        <f>IF($A157="","",SUMIFS(Txn[Sell Proceeds],Txn[Key],$A157))</f>
        <v/>
      </c>
      <c r="H157" s="282" t="str">
        <f>IF($A157="","",IFERROR(INDEX(Prices[Current Price],MATCH($A157,Prices[Key],0)),0))</f>
        <v/>
      </c>
      <c r="I157" s="283" t="str">
        <f>IF($A157="","",IFERROR(INDEX(Prices[FX to SGD],MATCH($A157,Prices[Key],0)),1))</f>
        <v/>
      </c>
      <c r="J157" s="281" t="str">
        <f t="shared" si="21"/>
        <v/>
      </c>
      <c r="K157" s="281" t="str">
        <f t="shared" si="22"/>
        <v/>
      </c>
      <c r="L157" s="281" t="str">
        <f t="shared" si="23"/>
        <v/>
      </c>
      <c r="M157" s="284" t="str">
        <f t="shared" si="24"/>
        <v/>
      </c>
      <c r="N157" s="238" t="str">
        <f>IF($A157="","",IF(ABS(E157)&gt;0.000001,COUNT($N$1:N156)+1,""))</f>
        <v/>
      </c>
      <c r="O157" s="285" t="str">
        <f>IF($A157="","",SUMIFS(Transactions!$R:$R,Transactions!$L:$L,$A157))</f>
        <v/>
      </c>
      <c r="P157" s="285" t="str">
        <f t="shared" si="25"/>
        <v/>
      </c>
      <c r="Q157" s="286" t="str">
        <f t="shared" si="26"/>
        <v/>
      </c>
    </row>
    <row r="158" spans="1:17" ht="15" customHeight="1" x14ac:dyDescent="0.2">
      <c r="A158" s="238" t="str">
        <f>IFERROR(INDEX(Txn[Key],MATCH(0,INDEX(COUNTIF($A$1:A157,Txn[Key])+(Txn[Key]=""),0),0)),"")</f>
        <v/>
      </c>
      <c r="B158" s="238" t="str">
        <f t="shared" si="18"/>
        <v/>
      </c>
      <c r="C158" s="238" t="str">
        <f t="shared" si="19"/>
        <v/>
      </c>
      <c r="D158" s="238" t="str">
        <f t="shared" si="20"/>
        <v/>
      </c>
      <c r="E158" s="259" t="str">
        <f>IF($A158="","",SUMIFS(Txn[Signed Units],Txn[Key],$A158))</f>
        <v/>
      </c>
      <c r="F158" s="281" t="str">
        <f>IF($A158="","",SUMIFS(Txn[Buy Cost],Txn[Key],$A158))</f>
        <v/>
      </c>
      <c r="G158" s="281" t="str">
        <f>IF($A158="","",SUMIFS(Txn[Sell Proceeds],Txn[Key],$A158))</f>
        <v/>
      </c>
      <c r="H158" s="282" t="str">
        <f>IF($A158="","",IFERROR(INDEX(Prices[Current Price],MATCH($A158,Prices[Key],0)),0))</f>
        <v/>
      </c>
      <c r="I158" s="283" t="str">
        <f>IF($A158="","",IFERROR(INDEX(Prices[FX to SGD],MATCH($A158,Prices[Key],0)),1))</f>
        <v/>
      </c>
      <c r="J158" s="281" t="str">
        <f t="shared" si="21"/>
        <v/>
      </c>
      <c r="K158" s="281" t="str">
        <f t="shared" si="22"/>
        <v/>
      </c>
      <c r="L158" s="281" t="str">
        <f t="shared" si="23"/>
        <v/>
      </c>
      <c r="M158" s="284" t="str">
        <f t="shared" si="24"/>
        <v/>
      </c>
      <c r="N158" s="238" t="str">
        <f>IF($A158="","",IF(ABS(E158)&gt;0.000001,COUNT($N$1:N157)+1,""))</f>
        <v/>
      </c>
      <c r="O158" s="285" t="str">
        <f>IF($A158="","",SUMIFS(Transactions!$R:$R,Transactions!$L:$L,$A158))</f>
        <v/>
      </c>
      <c r="P158" s="285" t="str">
        <f t="shared" si="25"/>
        <v/>
      </c>
      <c r="Q158" s="286" t="str">
        <f t="shared" si="26"/>
        <v/>
      </c>
    </row>
    <row r="159" spans="1:17" ht="15" customHeight="1" x14ac:dyDescent="0.2">
      <c r="A159" s="238" t="str">
        <f>IFERROR(INDEX(Txn[Key],MATCH(0,INDEX(COUNTIF($A$1:A158,Txn[Key])+(Txn[Key]=""),0),0)),"")</f>
        <v/>
      </c>
      <c r="B159" s="238" t="str">
        <f t="shared" si="18"/>
        <v/>
      </c>
      <c r="C159" s="238" t="str">
        <f t="shared" si="19"/>
        <v/>
      </c>
      <c r="D159" s="238" t="str">
        <f t="shared" si="20"/>
        <v/>
      </c>
      <c r="E159" s="259" t="str">
        <f>IF($A159="","",SUMIFS(Txn[Signed Units],Txn[Key],$A159))</f>
        <v/>
      </c>
      <c r="F159" s="281" t="str">
        <f>IF($A159="","",SUMIFS(Txn[Buy Cost],Txn[Key],$A159))</f>
        <v/>
      </c>
      <c r="G159" s="281" t="str">
        <f>IF($A159="","",SUMIFS(Txn[Sell Proceeds],Txn[Key],$A159))</f>
        <v/>
      </c>
      <c r="H159" s="282" t="str">
        <f>IF($A159="","",IFERROR(INDEX(Prices[Current Price],MATCH($A159,Prices[Key],0)),0))</f>
        <v/>
      </c>
      <c r="I159" s="283" t="str">
        <f>IF($A159="","",IFERROR(INDEX(Prices[FX to SGD],MATCH($A159,Prices[Key],0)),1))</f>
        <v/>
      </c>
      <c r="J159" s="281" t="str">
        <f t="shared" si="21"/>
        <v/>
      </c>
      <c r="K159" s="281" t="str">
        <f t="shared" si="22"/>
        <v/>
      </c>
      <c r="L159" s="281" t="str">
        <f t="shared" si="23"/>
        <v/>
      </c>
      <c r="M159" s="284" t="str">
        <f t="shared" si="24"/>
        <v/>
      </c>
      <c r="N159" s="238" t="str">
        <f>IF($A159="","",IF(ABS(E159)&gt;0.000001,COUNT($N$1:N158)+1,""))</f>
        <v/>
      </c>
      <c r="O159" s="285" t="str">
        <f>IF($A159="","",SUMIFS(Transactions!$R:$R,Transactions!$L:$L,$A159))</f>
        <v/>
      </c>
      <c r="P159" s="285" t="str">
        <f t="shared" si="25"/>
        <v/>
      </c>
      <c r="Q159" s="286" t="str">
        <f t="shared" si="26"/>
        <v/>
      </c>
    </row>
    <row r="160" spans="1:17" ht="15" customHeight="1" x14ac:dyDescent="0.2">
      <c r="A160" s="238" t="str">
        <f>IFERROR(INDEX(Txn[Key],MATCH(0,INDEX(COUNTIF($A$1:A159,Txn[Key])+(Txn[Key]=""),0),0)),"")</f>
        <v/>
      </c>
      <c r="B160" s="238" t="str">
        <f t="shared" si="18"/>
        <v/>
      </c>
      <c r="C160" s="238" t="str">
        <f t="shared" si="19"/>
        <v/>
      </c>
      <c r="D160" s="238" t="str">
        <f t="shared" si="20"/>
        <v/>
      </c>
      <c r="E160" s="259" t="str">
        <f>IF($A160="","",SUMIFS(Txn[Signed Units],Txn[Key],$A160))</f>
        <v/>
      </c>
      <c r="F160" s="281" t="str">
        <f>IF($A160="","",SUMIFS(Txn[Buy Cost],Txn[Key],$A160))</f>
        <v/>
      </c>
      <c r="G160" s="281" t="str">
        <f>IF($A160="","",SUMIFS(Txn[Sell Proceeds],Txn[Key],$A160))</f>
        <v/>
      </c>
      <c r="H160" s="282" t="str">
        <f>IF($A160="","",IFERROR(INDEX(Prices[Current Price],MATCH($A160,Prices[Key],0)),0))</f>
        <v/>
      </c>
      <c r="I160" s="283" t="str">
        <f>IF($A160="","",IFERROR(INDEX(Prices[FX to SGD],MATCH($A160,Prices[Key],0)),1))</f>
        <v/>
      </c>
      <c r="J160" s="281" t="str">
        <f t="shared" si="21"/>
        <v/>
      </c>
      <c r="K160" s="281" t="str">
        <f t="shared" si="22"/>
        <v/>
      </c>
      <c r="L160" s="281" t="str">
        <f t="shared" si="23"/>
        <v/>
      </c>
      <c r="M160" s="284" t="str">
        <f t="shared" si="24"/>
        <v/>
      </c>
      <c r="N160" s="238" t="str">
        <f>IF($A160="","",IF(ABS(E160)&gt;0.000001,COUNT($N$1:N159)+1,""))</f>
        <v/>
      </c>
      <c r="O160" s="285" t="str">
        <f>IF($A160="","",SUMIFS(Transactions!$R:$R,Transactions!$L:$L,$A160))</f>
        <v/>
      </c>
      <c r="P160" s="285" t="str">
        <f t="shared" si="25"/>
        <v/>
      </c>
      <c r="Q160" s="286" t="str">
        <f t="shared" si="26"/>
        <v/>
      </c>
    </row>
    <row r="161" spans="1:17" ht="15" customHeight="1" x14ac:dyDescent="0.2">
      <c r="A161" s="238" t="str">
        <f>IFERROR(INDEX(Txn[Key],MATCH(0,INDEX(COUNTIF($A$1:A160,Txn[Key])+(Txn[Key]=""),0),0)),"")</f>
        <v/>
      </c>
      <c r="B161" s="238" t="str">
        <f t="shared" si="18"/>
        <v/>
      </c>
      <c r="C161" s="238" t="str">
        <f t="shared" si="19"/>
        <v/>
      </c>
      <c r="D161" s="238" t="str">
        <f t="shared" si="20"/>
        <v/>
      </c>
      <c r="E161" s="259" t="str">
        <f>IF($A161="","",SUMIFS(Txn[Signed Units],Txn[Key],$A161))</f>
        <v/>
      </c>
      <c r="F161" s="281" t="str">
        <f>IF($A161="","",SUMIFS(Txn[Buy Cost],Txn[Key],$A161))</f>
        <v/>
      </c>
      <c r="G161" s="281" t="str">
        <f>IF($A161="","",SUMIFS(Txn[Sell Proceeds],Txn[Key],$A161))</f>
        <v/>
      </c>
      <c r="H161" s="282" t="str">
        <f>IF($A161="","",IFERROR(INDEX(Prices[Current Price],MATCH($A161,Prices[Key],0)),0))</f>
        <v/>
      </c>
      <c r="I161" s="283" t="str">
        <f>IF($A161="","",IFERROR(INDEX(Prices[FX to SGD],MATCH($A161,Prices[Key],0)),1))</f>
        <v/>
      </c>
      <c r="J161" s="281" t="str">
        <f t="shared" si="21"/>
        <v/>
      </c>
      <c r="K161" s="281" t="str">
        <f t="shared" si="22"/>
        <v/>
      </c>
      <c r="L161" s="281" t="str">
        <f t="shared" si="23"/>
        <v/>
      </c>
      <c r="M161" s="284" t="str">
        <f t="shared" si="24"/>
        <v/>
      </c>
      <c r="N161" s="238" t="str">
        <f>IF($A161="","",IF(ABS(E161)&gt;0.000001,COUNT($N$1:N160)+1,""))</f>
        <v/>
      </c>
      <c r="O161" s="285" t="str">
        <f>IF($A161="","",SUMIFS(Transactions!$R:$R,Transactions!$L:$L,$A161))</f>
        <v/>
      </c>
      <c r="P161" s="285" t="str">
        <f t="shared" si="25"/>
        <v/>
      </c>
      <c r="Q161" s="286" t="str">
        <f t="shared" si="26"/>
        <v/>
      </c>
    </row>
    <row r="162" spans="1:17" ht="15" customHeight="1" x14ac:dyDescent="0.2">
      <c r="A162" s="238" t="str">
        <f>IFERROR(INDEX(Txn[Key],MATCH(0,INDEX(COUNTIF($A$1:A161,Txn[Key])+(Txn[Key]=""),0),0)),"")</f>
        <v/>
      </c>
      <c r="B162" s="238" t="str">
        <f t="shared" si="18"/>
        <v/>
      </c>
      <c r="C162" s="238" t="str">
        <f t="shared" si="19"/>
        <v/>
      </c>
      <c r="D162" s="238" t="str">
        <f t="shared" si="20"/>
        <v/>
      </c>
      <c r="E162" s="259" t="str">
        <f>IF($A162="","",SUMIFS(Txn[Signed Units],Txn[Key],$A162))</f>
        <v/>
      </c>
      <c r="F162" s="281" t="str">
        <f>IF($A162="","",SUMIFS(Txn[Buy Cost],Txn[Key],$A162))</f>
        <v/>
      </c>
      <c r="G162" s="281" t="str">
        <f>IF($A162="","",SUMIFS(Txn[Sell Proceeds],Txn[Key],$A162))</f>
        <v/>
      </c>
      <c r="H162" s="282" t="str">
        <f>IF($A162="","",IFERROR(INDEX(Prices[Current Price],MATCH($A162,Prices[Key],0)),0))</f>
        <v/>
      </c>
      <c r="I162" s="283" t="str">
        <f>IF($A162="","",IFERROR(INDEX(Prices[FX to SGD],MATCH($A162,Prices[Key],0)),1))</f>
        <v/>
      </c>
      <c r="J162" s="281" t="str">
        <f t="shared" si="21"/>
        <v/>
      </c>
      <c r="K162" s="281" t="str">
        <f t="shared" si="22"/>
        <v/>
      </c>
      <c r="L162" s="281" t="str">
        <f t="shared" si="23"/>
        <v/>
      </c>
      <c r="M162" s="284" t="str">
        <f t="shared" si="24"/>
        <v/>
      </c>
      <c r="N162" s="238" t="str">
        <f>IF($A162="","",IF(ABS(E162)&gt;0.000001,COUNT($N$1:N161)+1,""))</f>
        <v/>
      </c>
      <c r="O162" s="285" t="str">
        <f>IF($A162="","",SUMIFS(Transactions!$R:$R,Transactions!$L:$L,$A162))</f>
        <v/>
      </c>
      <c r="P162" s="285" t="str">
        <f t="shared" si="25"/>
        <v/>
      </c>
      <c r="Q162" s="286" t="str">
        <f t="shared" si="26"/>
        <v/>
      </c>
    </row>
    <row r="163" spans="1:17" ht="15" customHeight="1" x14ac:dyDescent="0.2">
      <c r="A163" s="238" t="str">
        <f>IFERROR(INDEX(Txn[Key],MATCH(0,INDEX(COUNTIF($A$1:A162,Txn[Key])+(Txn[Key]=""),0),0)),"")</f>
        <v/>
      </c>
      <c r="B163" s="238" t="str">
        <f t="shared" si="18"/>
        <v/>
      </c>
      <c r="C163" s="238" t="str">
        <f t="shared" si="19"/>
        <v/>
      </c>
      <c r="D163" s="238" t="str">
        <f t="shared" si="20"/>
        <v/>
      </c>
      <c r="E163" s="259" t="str">
        <f>IF($A163="","",SUMIFS(Txn[Signed Units],Txn[Key],$A163))</f>
        <v/>
      </c>
      <c r="F163" s="281" t="str">
        <f>IF($A163="","",SUMIFS(Txn[Buy Cost],Txn[Key],$A163))</f>
        <v/>
      </c>
      <c r="G163" s="281" t="str">
        <f>IF($A163="","",SUMIFS(Txn[Sell Proceeds],Txn[Key],$A163))</f>
        <v/>
      </c>
      <c r="H163" s="282" t="str">
        <f>IF($A163="","",IFERROR(INDEX(Prices[Current Price],MATCH($A163,Prices[Key],0)),0))</f>
        <v/>
      </c>
      <c r="I163" s="283" t="str">
        <f>IF($A163="","",IFERROR(INDEX(Prices[FX to SGD],MATCH($A163,Prices[Key],0)),1))</f>
        <v/>
      </c>
      <c r="J163" s="281" t="str">
        <f t="shared" si="21"/>
        <v/>
      </c>
      <c r="K163" s="281" t="str">
        <f t="shared" si="22"/>
        <v/>
      </c>
      <c r="L163" s="281" t="str">
        <f t="shared" si="23"/>
        <v/>
      </c>
      <c r="M163" s="284" t="str">
        <f t="shared" si="24"/>
        <v/>
      </c>
      <c r="N163" s="238" t="str">
        <f>IF($A163="","",IF(ABS(E163)&gt;0.000001,COUNT($N$1:N162)+1,""))</f>
        <v/>
      </c>
      <c r="O163" s="285" t="str">
        <f>IF($A163="","",SUMIFS(Transactions!$R:$R,Transactions!$L:$L,$A163))</f>
        <v/>
      </c>
      <c r="P163" s="285" t="str">
        <f t="shared" si="25"/>
        <v/>
      </c>
      <c r="Q163" s="286" t="str">
        <f t="shared" si="26"/>
        <v/>
      </c>
    </row>
    <row r="164" spans="1:17" ht="15" customHeight="1" x14ac:dyDescent="0.2">
      <c r="A164" s="238" t="str">
        <f>IFERROR(INDEX(Txn[Key],MATCH(0,INDEX(COUNTIF($A$1:A163,Txn[Key])+(Txn[Key]=""),0),0)),"")</f>
        <v/>
      </c>
      <c r="B164" s="238" t="str">
        <f t="shared" si="18"/>
        <v/>
      </c>
      <c r="C164" s="238" t="str">
        <f t="shared" si="19"/>
        <v/>
      </c>
      <c r="D164" s="238" t="str">
        <f t="shared" si="20"/>
        <v/>
      </c>
      <c r="E164" s="259" t="str">
        <f>IF($A164="","",SUMIFS(Txn[Signed Units],Txn[Key],$A164))</f>
        <v/>
      </c>
      <c r="F164" s="281" t="str">
        <f>IF($A164="","",SUMIFS(Txn[Buy Cost],Txn[Key],$A164))</f>
        <v/>
      </c>
      <c r="G164" s="281" t="str">
        <f>IF($A164="","",SUMIFS(Txn[Sell Proceeds],Txn[Key],$A164))</f>
        <v/>
      </c>
      <c r="H164" s="282" t="str">
        <f>IF($A164="","",IFERROR(INDEX(Prices[Current Price],MATCH($A164,Prices[Key],0)),0))</f>
        <v/>
      </c>
      <c r="I164" s="283" t="str">
        <f>IF($A164="","",IFERROR(INDEX(Prices[FX to SGD],MATCH($A164,Prices[Key],0)),1))</f>
        <v/>
      </c>
      <c r="J164" s="281" t="str">
        <f t="shared" si="21"/>
        <v/>
      </c>
      <c r="K164" s="281" t="str">
        <f t="shared" si="22"/>
        <v/>
      </c>
      <c r="L164" s="281" t="str">
        <f t="shared" si="23"/>
        <v/>
      </c>
      <c r="M164" s="284" t="str">
        <f t="shared" si="24"/>
        <v/>
      </c>
      <c r="N164" s="238" t="str">
        <f>IF($A164="","",IF(ABS(E164)&gt;0.000001,COUNT($N$1:N163)+1,""))</f>
        <v/>
      </c>
      <c r="O164" s="285" t="str">
        <f>IF($A164="","",SUMIFS(Transactions!$R:$R,Transactions!$L:$L,$A164))</f>
        <v/>
      </c>
      <c r="P164" s="285" t="str">
        <f t="shared" si="25"/>
        <v/>
      </c>
      <c r="Q164" s="286" t="str">
        <f t="shared" si="26"/>
        <v/>
      </c>
    </row>
    <row r="165" spans="1:17" ht="15" customHeight="1" x14ac:dyDescent="0.2">
      <c r="A165" s="238" t="str">
        <f>IFERROR(INDEX(Txn[Key],MATCH(0,INDEX(COUNTIF($A$1:A164,Txn[Key])+(Txn[Key]=""),0),0)),"")</f>
        <v/>
      </c>
      <c r="B165" s="238" t="str">
        <f t="shared" si="18"/>
        <v/>
      </c>
      <c r="C165" s="238" t="str">
        <f t="shared" si="19"/>
        <v/>
      </c>
      <c r="D165" s="238" t="str">
        <f t="shared" si="20"/>
        <v/>
      </c>
      <c r="E165" s="259" t="str">
        <f>IF($A165="","",SUMIFS(Txn[Signed Units],Txn[Key],$A165))</f>
        <v/>
      </c>
      <c r="F165" s="281" t="str">
        <f>IF($A165="","",SUMIFS(Txn[Buy Cost],Txn[Key],$A165))</f>
        <v/>
      </c>
      <c r="G165" s="281" t="str">
        <f>IF($A165="","",SUMIFS(Txn[Sell Proceeds],Txn[Key],$A165))</f>
        <v/>
      </c>
      <c r="H165" s="282" t="str">
        <f>IF($A165="","",IFERROR(INDEX(Prices[Current Price],MATCH($A165,Prices[Key],0)),0))</f>
        <v/>
      </c>
      <c r="I165" s="283" t="str">
        <f>IF($A165="","",IFERROR(INDEX(Prices[FX to SGD],MATCH($A165,Prices[Key],0)),1))</f>
        <v/>
      </c>
      <c r="J165" s="281" t="str">
        <f t="shared" si="21"/>
        <v/>
      </c>
      <c r="K165" s="281" t="str">
        <f t="shared" si="22"/>
        <v/>
      </c>
      <c r="L165" s="281" t="str">
        <f t="shared" si="23"/>
        <v/>
      </c>
      <c r="M165" s="284" t="str">
        <f t="shared" si="24"/>
        <v/>
      </c>
      <c r="N165" s="238" t="str">
        <f>IF($A165="","",IF(ABS(E165)&gt;0.000001,COUNT($N$1:N164)+1,""))</f>
        <v/>
      </c>
      <c r="O165" s="285" t="str">
        <f>IF($A165="","",SUMIFS(Transactions!$R:$R,Transactions!$L:$L,$A165))</f>
        <v/>
      </c>
      <c r="P165" s="285" t="str">
        <f t="shared" si="25"/>
        <v/>
      </c>
      <c r="Q165" s="286" t="str">
        <f t="shared" si="26"/>
        <v/>
      </c>
    </row>
    <row r="166" spans="1:17" ht="15" customHeight="1" x14ac:dyDescent="0.2">
      <c r="A166" s="238" t="str">
        <f>IFERROR(INDEX(Txn[Key],MATCH(0,INDEX(COUNTIF($A$1:A165,Txn[Key])+(Txn[Key]=""),0),0)),"")</f>
        <v/>
      </c>
      <c r="B166" s="238" t="str">
        <f t="shared" si="18"/>
        <v/>
      </c>
      <c r="C166" s="238" t="str">
        <f t="shared" si="19"/>
        <v/>
      </c>
      <c r="D166" s="238" t="str">
        <f t="shared" si="20"/>
        <v/>
      </c>
      <c r="E166" s="259" t="str">
        <f>IF($A166="","",SUMIFS(Txn[Signed Units],Txn[Key],$A166))</f>
        <v/>
      </c>
      <c r="F166" s="281" t="str">
        <f>IF($A166="","",SUMIFS(Txn[Buy Cost],Txn[Key],$A166))</f>
        <v/>
      </c>
      <c r="G166" s="281" t="str">
        <f>IF($A166="","",SUMIFS(Txn[Sell Proceeds],Txn[Key],$A166))</f>
        <v/>
      </c>
      <c r="H166" s="282" t="str">
        <f>IF($A166="","",IFERROR(INDEX(Prices[Current Price],MATCH($A166,Prices[Key],0)),0))</f>
        <v/>
      </c>
      <c r="I166" s="283" t="str">
        <f>IF($A166="","",IFERROR(INDEX(Prices[FX to SGD],MATCH($A166,Prices[Key],0)),1))</f>
        <v/>
      </c>
      <c r="J166" s="281" t="str">
        <f t="shared" si="21"/>
        <v/>
      </c>
      <c r="K166" s="281" t="str">
        <f t="shared" si="22"/>
        <v/>
      </c>
      <c r="L166" s="281" t="str">
        <f t="shared" si="23"/>
        <v/>
      </c>
      <c r="M166" s="284" t="str">
        <f t="shared" si="24"/>
        <v/>
      </c>
      <c r="N166" s="238" t="str">
        <f>IF($A166="","",IF(ABS(E166)&gt;0.000001,COUNT($N$1:N165)+1,""))</f>
        <v/>
      </c>
      <c r="O166" s="285" t="str">
        <f>IF($A166="","",SUMIFS(Transactions!$R:$R,Transactions!$L:$L,$A166))</f>
        <v/>
      </c>
      <c r="P166" s="285" t="str">
        <f t="shared" si="25"/>
        <v/>
      </c>
      <c r="Q166" s="286" t="str">
        <f t="shared" si="26"/>
        <v/>
      </c>
    </row>
    <row r="167" spans="1:17" ht="15" customHeight="1" x14ac:dyDescent="0.2">
      <c r="A167" s="238" t="str">
        <f>IFERROR(INDEX(Txn[Key],MATCH(0,INDEX(COUNTIF($A$1:A166,Txn[Key])+(Txn[Key]=""),0),0)),"")</f>
        <v/>
      </c>
      <c r="B167" s="238" t="str">
        <f t="shared" si="18"/>
        <v/>
      </c>
      <c r="C167" s="238" t="str">
        <f t="shared" si="19"/>
        <v/>
      </c>
      <c r="D167" s="238" t="str">
        <f t="shared" si="20"/>
        <v/>
      </c>
      <c r="E167" s="259" t="str">
        <f>IF($A167="","",SUMIFS(Txn[Signed Units],Txn[Key],$A167))</f>
        <v/>
      </c>
      <c r="F167" s="281" t="str">
        <f>IF($A167="","",SUMIFS(Txn[Buy Cost],Txn[Key],$A167))</f>
        <v/>
      </c>
      <c r="G167" s="281" t="str">
        <f>IF($A167="","",SUMIFS(Txn[Sell Proceeds],Txn[Key],$A167))</f>
        <v/>
      </c>
      <c r="H167" s="282" t="str">
        <f>IF($A167="","",IFERROR(INDEX(Prices[Current Price],MATCH($A167,Prices[Key],0)),0))</f>
        <v/>
      </c>
      <c r="I167" s="283" t="str">
        <f>IF($A167="","",IFERROR(INDEX(Prices[FX to SGD],MATCH($A167,Prices[Key],0)),1))</f>
        <v/>
      </c>
      <c r="J167" s="281" t="str">
        <f t="shared" si="21"/>
        <v/>
      </c>
      <c r="K167" s="281" t="str">
        <f t="shared" si="22"/>
        <v/>
      </c>
      <c r="L167" s="281" t="str">
        <f t="shared" si="23"/>
        <v/>
      </c>
      <c r="M167" s="284" t="str">
        <f t="shared" si="24"/>
        <v/>
      </c>
      <c r="N167" s="238" t="str">
        <f>IF($A167="","",IF(ABS(E167)&gt;0.000001,COUNT($N$1:N166)+1,""))</f>
        <v/>
      </c>
      <c r="O167" s="285" t="str">
        <f>IF($A167="","",SUMIFS(Transactions!$R:$R,Transactions!$L:$L,$A167))</f>
        <v/>
      </c>
      <c r="P167" s="285" t="str">
        <f t="shared" si="25"/>
        <v/>
      </c>
      <c r="Q167" s="286" t="str">
        <f t="shared" si="26"/>
        <v/>
      </c>
    </row>
    <row r="168" spans="1:17" ht="15" customHeight="1" x14ac:dyDescent="0.2">
      <c r="A168" s="238" t="str">
        <f>IFERROR(INDEX(Txn[Key],MATCH(0,INDEX(COUNTIF($A$1:A167,Txn[Key])+(Txn[Key]=""),0),0)),"")</f>
        <v/>
      </c>
      <c r="B168" s="238" t="str">
        <f t="shared" si="18"/>
        <v/>
      </c>
      <c r="C168" s="238" t="str">
        <f t="shared" si="19"/>
        <v/>
      </c>
      <c r="D168" s="238" t="str">
        <f t="shared" si="20"/>
        <v/>
      </c>
      <c r="E168" s="259" t="str">
        <f>IF($A168="","",SUMIFS(Txn[Signed Units],Txn[Key],$A168))</f>
        <v/>
      </c>
      <c r="F168" s="281" t="str">
        <f>IF($A168="","",SUMIFS(Txn[Buy Cost],Txn[Key],$A168))</f>
        <v/>
      </c>
      <c r="G168" s="281" t="str">
        <f>IF($A168="","",SUMIFS(Txn[Sell Proceeds],Txn[Key],$A168))</f>
        <v/>
      </c>
      <c r="H168" s="282" t="str">
        <f>IF($A168="","",IFERROR(INDEX(Prices[Current Price],MATCH($A168,Prices[Key],0)),0))</f>
        <v/>
      </c>
      <c r="I168" s="283" t="str">
        <f>IF($A168="","",IFERROR(INDEX(Prices[FX to SGD],MATCH($A168,Prices[Key],0)),1))</f>
        <v/>
      </c>
      <c r="J168" s="281" t="str">
        <f t="shared" si="21"/>
        <v/>
      </c>
      <c r="K168" s="281" t="str">
        <f t="shared" si="22"/>
        <v/>
      </c>
      <c r="L168" s="281" t="str">
        <f t="shared" si="23"/>
        <v/>
      </c>
      <c r="M168" s="284" t="str">
        <f t="shared" si="24"/>
        <v/>
      </c>
      <c r="N168" s="238" t="str">
        <f>IF($A168="","",IF(ABS(E168)&gt;0.000001,COUNT($N$1:N167)+1,""))</f>
        <v/>
      </c>
      <c r="O168" s="285" t="str">
        <f>IF($A168="","",SUMIFS(Transactions!$R:$R,Transactions!$L:$L,$A168))</f>
        <v/>
      </c>
      <c r="P168" s="285" t="str">
        <f t="shared" si="25"/>
        <v/>
      </c>
      <c r="Q168" s="286" t="str">
        <f t="shared" si="26"/>
        <v/>
      </c>
    </row>
    <row r="169" spans="1:17" ht="15" customHeight="1" x14ac:dyDescent="0.2">
      <c r="A169" s="238" t="str">
        <f>IFERROR(INDEX(Txn[Key],MATCH(0,INDEX(COUNTIF($A$1:A168,Txn[Key])+(Txn[Key]=""),0),0)),"")</f>
        <v/>
      </c>
      <c r="B169" s="238" t="str">
        <f t="shared" si="18"/>
        <v/>
      </c>
      <c r="C169" s="238" t="str">
        <f t="shared" si="19"/>
        <v/>
      </c>
      <c r="D169" s="238" t="str">
        <f t="shared" si="20"/>
        <v/>
      </c>
      <c r="E169" s="259" t="str">
        <f>IF($A169="","",SUMIFS(Txn[Signed Units],Txn[Key],$A169))</f>
        <v/>
      </c>
      <c r="F169" s="281" t="str">
        <f>IF($A169="","",SUMIFS(Txn[Buy Cost],Txn[Key],$A169))</f>
        <v/>
      </c>
      <c r="G169" s="281" t="str">
        <f>IF($A169="","",SUMIFS(Txn[Sell Proceeds],Txn[Key],$A169))</f>
        <v/>
      </c>
      <c r="H169" s="282" t="str">
        <f>IF($A169="","",IFERROR(INDEX(Prices[Current Price],MATCH($A169,Prices[Key],0)),0))</f>
        <v/>
      </c>
      <c r="I169" s="283" t="str">
        <f>IF($A169="","",IFERROR(INDEX(Prices[FX to SGD],MATCH($A169,Prices[Key],0)),1))</f>
        <v/>
      </c>
      <c r="J169" s="281" t="str">
        <f t="shared" si="21"/>
        <v/>
      </c>
      <c r="K169" s="281" t="str">
        <f t="shared" si="22"/>
        <v/>
      </c>
      <c r="L169" s="281" t="str">
        <f t="shared" si="23"/>
        <v/>
      </c>
      <c r="M169" s="284" t="str">
        <f t="shared" si="24"/>
        <v/>
      </c>
      <c r="N169" s="238" t="str">
        <f>IF($A169="","",IF(ABS(E169)&gt;0.000001,COUNT($N$1:N168)+1,""))</f>
        <v/>
      </c>
      <c r="O169" s="285" t="str">
        <f>IF($A169="","",SUMIFS(Transactions!$R:$R,Transactions!$L:$L,$A169))</f>
        <v/>
      </c>
      <c r="P169" s="285" t="str">
        <f t="shared" si="25"/>
        <v/>
      </c>
      <c r="Q169" s="286" t="str">
        <f t="shared" si="26"/>
        <v/>
      </c>
    </row>
    <row r="170" spans="1:17" ht="15" customHeight="1" x14ac:dyDescent="0.2">
      <c r="A170" s="238" t="str">
        <f>IFERROR(INDEX(Txn[Key],MATCH(0,INDEX(COUNTIF($A$1:A169,Txn[Key])+(Txn[Key]=""),0),0)),"")</f>
        <v/>
      </c>
      <c r="B170" s="238" t="str">
        <f t="shared" si="18"/>
        <v/>
      </c>
      <c r="C170" s="238" t="str">
        <f t="shared" si="19"/>
        <v/>
      </c>
      <c r="D170" s="238" t="str">
        <f t="shared" si="20"/>
        <v/>
      </c>
      <c r="E170" s="259" t="str">
        <f>IF($A170="","",SUMIFS(Txn[Signed Units],Txn[Key],$A170))</f>
        <v/>
      </c>
      <c r="F170" s="281" t="str">
        <f>IF($A170="","",SUMIFS(Txn[Buy Cost],Txn[Key],$A170))</f>
        <v/>
      </c>
      <c r="G170" s="281" t="str">
        <f>IF($A170="","",SUMIFS(Txn[Sell Proceeds],Txn[Key],$A170))</f>
        <v/>
      </c>
      <c r="H170" s="282" t="str">
        <f>IF($A170="","",IFERROR(INDEX(Prices[Current Price],MATCH($A170,Prices[Key],0)),0))</f>
        <v/>
      </c>
      <c r="I170" s="283" t="str">
        <f>IF($A170="","",IFERROR(INDEX(Prices[FX to SGD],MATCH($A170,Prices[Key],0)),1))</f>
        <v/>
      </c>
      <c r="J170" s="281" t="str">
        <f t="shared" si="21"/>
        <v/>
      </c>
      <c r="K170" s="281" t="str">
        <f t="shared" si="22"/>
        <v/>
      </c>
      <c r="L170" s="281" t="str">
        <f t="shared" si="23"/>
        <v/>
      </c>
      <c r="M170" s="284" t="str">
        <f t="shared" si="24"/>
        <v/>
      </c>
      <c r="N170" s="238" t="str">
        <f>IF($A170="","",IF(ABS(E170)&gt;0.000001,COUNT($N$1:N169)+1,""))</f>
        <v/>
      </c>
      <c r="O170" s="285" t="str">
        <f>IF($A170="","",SUMIFS(Transactions!$R:$R,Transactions!$L:$L,$A170))</f>
        <v/>
      </c>
      <c r="P170" s="285" t="str">
        <f t="shared" si="25"/>
        <v/>
      </c>
      <c r="Q170" s="286" t="str">
        <f t="shared" si="26"/>
        <v/>
      </c>
    </row>
    <row r="171" spans="1:17" ht="15" customHeight="1" x14ac:dyDescent="0.2">
      <c r="A171" s="238" t="str">
        <f>IFERROR(INDEX(Txn[Key],MATCH(0,INDEX(COUNTIF($A$1:A170,Txn[Key])+(Txn[Key]=""),0),0)),"")</f>
        <v/>
      </c>
      <c r="B171" s="238" t="str">
        <f t="shared" si="18"/>
        <v/>
      </c>
      <c r="C171" s="238" t="str">
        <f t="shared" si="19"/>
        <v/>
      </c>
      <c r="D171" s="238" t="str">
        <f t="shared" si="20"/>
        <v/>
      </c>
      <c r="E171" s="259" t="str">
        <f>IF($A171="","",SUMIFS(Txn[Signed Units],Txn[Key],$A171))</f>
        <v/>
      </c>
      <c r="F171" s="281" t="str">
        <f>IF($A171="","",SUMIFS(Txn[Buy Cost],Txn[Key],$A171))</f>
        <v/>
      </c>
      <c r="G171" s="281" t="str">
        <f>IF($A171="","",SUMIFS(Txn[Sell Proceeds],Txn[Key],$A171))</f>
        <v/>
      </c>
      <c r="H171" s="282" t="str">
        <f>IF($A171="","",IFERROR(INDEX(Prices[Current Price],MATCH($A171,Prices[Key],0)),0))</f>
        <v/>
      </c>
      <c r="I171" s="283" t="str">
        <f>IF($A171="","",IFERROR(INDEX(Prices[FX to SGD],MATCH($A171,Prices[Key],0)),1))</f>
        <v/>
      </c>
      <c r="J171" s="281" t="str">
        <f t="shared" si="21"/>
        <v/>
      </c>
      <c r="K171" s="281" t="str">
        <f t="shared" si="22"/>
        <v/>
      </c>
      <c r="L171" s="281" t="str">
        <f t="shared" si="23"/>
        <v/>
      </c>
      <c r="M171" s="284" t="str">
        <f t="shared" si="24"/>
        <v/>
      </c>
      <c r="N171" s="238" t="str">
        <f>IF($A171="","",IF(ABS(E171)&gt;0.000001,COUNT($N$1:N170)+1,""))</f>
        <v/>
      </c>
      <c r="O171" s="285" t="str">
        <f>IF($A171="","",SUMIFS(Transactions!$R:$R,Transactions!$L:$L,$A171))</f>
        <v/>
      </c>
      <c r="P171" s="285" t="str">
        <f t="shared" si="25"/>
        <v/>
      </c>
      <c r="Q171" s="286" t="str">
        <f t="shared" si="26"/>
        <v/>
      </c>
    </row>
    <row r="172" spans="1:17" ht="15" customHeight="1" x14ac:dyDescent="0.2">
      <c r="A172" s="238" t="str">
        <f>IFERROR(INDEX(Txn[Key],MATCH(0,INDEX(COUNTIF($A$1:A171,Txn[Key])+(Txn[Key]=""),0),0)),"")</f>
        <v/>
      </c>
      <c r="B172" s="238" t="str">
        <f t="shared" si="18"/>
        <v/>
      </c>
      <c r="C172" s="238" t="str">
        <f t="shared" si="19"/>
        <v/>
      </c>
      <c r="D172" s="238" t="str">
        <f t="shared" si="20"/>
        <v/>
      </c>
      <c r="E172" s="259" t="str">
        <f>IF($A172="","",SUMIFS(Txn[Signed Units],Txn[Key],$A172))</f>
        <v/>
      </c>
      <c r="F172" s="281" t="str">
        <f>IF($A172="","",SUMIFS(Txn[Buy Cost],Txn[Key],$A172))</f>
        <v/>
      </c>
      <c r="G172" s="281" t="str">
        <f>IF($A172="","",SUMIFS(Txn[Sell Proceeds],Txn[Key],$A172))</f>
        <v/>
      </c>
      <c r="H172" s="282" t="str">
        <f>IF($A172="","",IFERROR(INDEX(Prices[Current Price],MATCH($A172,Prices[Key],0)),0))</f>
        <v/>
      </c>
      <c r="I172" s="283" t="str">
        <f>IF($A172="","",IFERROR(INDEX(Prices[FX to SGD],MATCH($A172,Prices[Key],0)),1))</f>
        <v/>
      </c>
      <c r="J172" s="281" t="str">
        <f t="shared" si="21"/>
        <v/>
      </c>
      <c r="K172" s="281" t="str">
        <f t="shared" si="22"/>
        <v/>
      </c>
      <c r="L172" s="281" t="str">
        <f t="shared" si="23"/>
        <v/>
      </c>
      <c r="M172" s="284" t="str">
        <f t="shared" si="24"/>
        <v/>
      </c>
      <c r="N172" s="238" t="str">
        <f>IF($A172="","",IF(ABS(E172)&gt;0.000001,COUNT($N$1:N171)+1,""))</f>
        <v/>
      </c>
      <c r="O172" s="285" t="str">
        <f>IF($A172="","",SUMIFS(Transactions!$R:$R,Transactions!$L:$L,$A172))</f>
        <v/>
      </c>
      <c r="P172" s="285" t="str">
        <f t="shared" si="25"/>
        <v/>
      </c>
      <c r="Q172" s="286" t="str">
        <f t="shared" si="26"/>
        <v/>
      </c>
    </row>
    <row r="173" spans="1:17" ht="15" customHeight="1" x14ac:dyDescent="0.2">
      <c r="A173" s="238" t="str">
        <f>IFERROR(INDEX(Txn[Key],MATCH(0,INDEX(COUNTIF($A$1:A172,Txn[Key])+(Txn[Key]=""),0),0)),"")</f>
        <v/>
      </c>
      <c r="B173" s="238" t="str">
        <f t="shared" si="18"/>
        <v/>
      </c>
      <c r="C173" s="238" t="str">
        <f t="shared" si="19"/>
        <v/>
      </c>
      <c r="D173" s="238" t="str">
        <f t="shared" si="20"/>
        <v/>
      </c>
      <c r="E173" s="259" t="str">
        <f>IF($A173="","",SUMIFS(Txn[Signed Units],Txn[Key],$A173))</f>
        <v/>
      </c>
      <c r="F173" s="281" t="str">
        <f>IF($A173="","",SUMIFS(Txn[Buy Cost],Txn[Key],$A173))</f>
        <v/>
      </c>
      <c r="G173" s="281" t="str">
        <f>IF($A173="","",SUMIFS(Txn[Sell Proceeds],Txn[Key],$A173))</f>
        <v/>
      </c>
      <c r="H173" s="282" t="str">
        <f>IF($A173="","",IFERROR(INDEX(Prices[Current Price],MATCH($A173,Prices[Key],0)),0))</f>
        <v/>
      </c>
      <c r="I173" s="283" t="str">
        <f>IF($A173="","",IFERROR(INDEX(Prices[FX to SGD],MATCH($A173,Prices[Key],0)),1))</f>
        <v/>
      </c>
      <c r="J173" s="281" t="str">
        <f t="shared" si="21"/>
        <v/>
      </c>
      <c r="K173" s="281" t="str">
        <f t="shared" si="22"/>
        <v/>
      </c>
      <c r="L173" s="281" t="str">
        <f t="shared" si="23"/>
        <v/>
      </c>
      <c r="M173" s="284" t="str">
        <f t="shared" si="24"/>
        <v/>
      </c>
      <c r="N173" s="238" t="str">
        <f>IF($A173="","",IF(ABS(E173)&gt;0.000001,COUNT($N$1:N172)+1,""))</f>
        <v/>
      </c>
      <c r="O173" s="285" t="str">
        <f>IF($A173="","",SUMIFS(Transactions!$R:$R,Transactions!$L:$L,$A173))</f>
        <v/>
      </c>
      <c r="P173" s="285" t="str">
        <f t="shared" si="25"/>
        <v/>
      </c>
      <c r="Q173" s="286" t="str">
        <f t="shared" si="26"/>
        <v/>
      </c>
    </row>
    <row r="174" spans="1:17" ht="15" customHeight="1" x14ac:dyDescent="0.2">
      <c r="A174" s="238" t="str">
        <f>IFERROR(INDEX(Txn[Key],MATCH(0,INDEX(COUNTIF($A$1:A173,Txn[Key])+(Txn[Key]=""),0),0)),"")</f>
        <v/>
      </c>
      <c r="B174" s="238" t="str">
        <f t="shared" si="18"/>
        <v/>
      </c>
      <c r="C174" s="238" t="str">
        <f t="shared" si="19"/>
        <v/>
      </c>
      <c r="D174" s="238" t="str">
        <f t="shared" si="20"/>
        <v/>
      </c>
      <c r="E174" s="259" t="str">
        <f>IF($A174="","",SUMIFS(Txn[Signed Units],Txn[Key],$A174))</f>
        <v/>
      </c>
      <c r="F174" s="281" t="str">
        <f>IF($A174="","",SUMIFS(Txn[Buy Cost],Txn[Key],$A174))</f>
        <v/>
      </c>
      <c r="G174" s="281" t="str">
        <f>IF($A174="","",SUMIFS(Txn[Sell Proceeds],Txn[Key],$A174))</f>
        <v/>
      </c>
      <c r="H174" s="282" t="str">
        <f>IF($A174="","",IFERROR(INDEX(Prices[Current Price],MATCH($A174,Prices[Key],0)),0))</f>
        <v/>
      </c>
      <c r="I174" s="283" t="str">
        <f>IF($A174="","",IFERROR(INDEX(Prices[FX to SGD],MATCH($A174,Prices[Key],0)),1))</f>
        <v/>
      </c>
      <c r="J174" s="281" t="str">
        <f t="shared" si="21"/>
        <v/>
      </c>
      <c r="K174" s="281" t="str">
        <f t="shared" si="22"/>
        <v/>
      </c>
      <c r="L174" s="281" t="str">
        <f t="shared" si="23"/>
        <v/>
      </c>
      <c r="M174" s="284" t="str">
        <f t="shared" si="24"/>
        <v/>
      </c>
      <c r="N174" s="238" t="str">
        <f>IF($A174="","",IF(ABS(E174)&gt;0.000001,COUNT($N$1:N173)+1,""))</f>
        <v/>
      </c>
      <c r="O174" s="285" t="str">
        <f>IF($A174="","",SUMIFS(Transactions!$R:$R,Transactions!$L:$L,$A174))</f>
        <v/>
      </c>
      <c r="P174" s="285" t="str">
        <f t="shared" si="25"/>
        <v/>
      </c>
      <c r="Q174" s="286" t="str">
        <f t="shared" si="26"/>
        <v/>
      </c>
    </row>
    <row r="175" spans="1:17" ht="15" customHeight="1" x14ac:dyDescent="0.2">
      <c r="A175" s="238" t="str">
        <f>IFERROR(INDEX(Txn[Key],MATCH(0,INDEX(COUNTIF($A$1:A174,Txn[Key])+(Txn[Key]=""),0),0)),"")</f>
        <v/>
      </c>
      <c r="B175" s="238" t="str">
        <f t="shared" si="18"/>
        <v/>
      </c>
      <c r="C175" s="238" t="str">
        <f t="shared" si="19"/>
        <v/>
      </c>
      <c r="D175" s="238" t="str">
        <f t="shared" si="20"/>
        <v/>
      </c>
      <c r="E175" s="259" t="str">
        <f>IF($A175="","",SUMIFS(Txn[Signed Units],Txn[Key],$A175))</f>
        <v/>
      </c>
      <c r="F175" s="281" t="str">
        <f>IF($A175="","",SUMIFS(Txn[Buy Cost],Txn[Key],$A175))</f>
        <v/>
      </c>
      <c r="G175" s="281" t="str">
        <f>IF($A175="","",SUMIFS(Txn[Sell Proceeds],Txn[Key],$A175))</f>
        <v/>
      </c>
      <c r="H175" s="282" t="str">
        <f>IF($A175="","",IFERROR(INDEX(Prices[Current Price],MATCH($A175,Prices[Key],0)),0))</f>
        <v/>
      </c>
      <c r="I175" s="283" t="str">
        <f>IF($A175="","",IFERROR(INDEX(Prices[FX to SGD],MATCH($A175,Prices[Key],0)),1))</f>
        <v/>
      </c>
      <c r="J175" s="281" t="str">
        <f t="shared" si="21"/>
        <v/>
      </c>
      <c r="K175" s="281" t="str">
        <f t="shared" si="22"/>
        <v/>
      </c>
      <c r="L175" s="281" t="str">
        <f t="shared" si="23"/>
        <v/>
      </c>
      <c r="M175" s="284" t="str">
        <f t="shared" si="24"/>
        <v/>
      </c>
      <c r="N175" s="238" t="str">
        <f>IF($A175="","",IF(ABS(E175)&gt;0.000001,COUNT($N$1:N174)+1,""))</f>
        <v/>
      </c>
      <c r="O175" s="285" t="str">
        <f>IF($A175="","",SUMIFS(Transactions!$R:$R,Transactions!$L:$L,$A175))</f>
        <v/>
      </c>
      <c r="P175" s="285" t="str">
        <f t="shared" si="25"/>
        <v/>
      </c>
      <c r="Q175" s="286" t="str">
        <f t="shared" si="26"/>
        <v/>
      </c>
    </row>
    <row r="176" spans="1:17" ht="15" customHeight="1" x14ac:dyDescent="0.2">
      <c r="A176" s="238" t="str">
        <f>IFERROR(INDEX(Txn[Key],MATCH(0,INDEX(COUNTIF($A$1:A175,Txn[Key])+(Txn[Key]=""),0),0)),"")</f>
        <v/>
      </c>
      <c r="B176" s="238" t="str">
        <f t="shared" si="18"/>
        <v/>
      </c>
      <c r="C176" s="238" t="str">
        <f t="shared" si="19"/>
        <v/>
      </c>
      <c r="D176" s="238" t="str">
        <f t="shared" si="20"/>
        <v/>
      </c>
      <c r="E176" s="259" t="str">
        <f>IF($A176="","",SUMIFS(Txn[Signed Units],Txn[Key],$A176))</f>
        <v/>
      </c>
      <c r="F176" s="281" t="str">
        <f>IF($A176="","",SUMIFS(Txn[Buy Cost],Txn[Key],$A176))</f>
        <v/>
      </c>
      <c r="G176" s="281" t="str">
        <f>IF($A176="","",SUMIFS(Txn[Sell Proceeds],Txn[Key],$A176))</f>
        <v/>
      </c>
      <c r="H176" s="282" t="str">
        <f>IF($A176="","",IFERROR(INDEX(Prices[Current Price],MATCH($A176,Prices[Key],0)),0))</f>
        <v/>
      </c>
      <c r="I176" s="283" t="str">
        <f>IF($A176="","",IFERROR(INDEX(Prices[FX to SGD],MATCH($A176,Prices[Key],0)),1))</f>
        <v/>
      </c>
      <c r="J176" s="281" t="str">
        <f t="shared" si="21"/>
        <v/>
      </c>
      <c r="K176" s="281" t="str">
        <f t="shared" si="22"/>
        <v/>
      </c>
      <c r="L176" s="281" t="str">
        <f t="shared" si="23"/>
        <v/>
      </c>
      <c r="M176" s="284" t="str">
        <f t="shared" si="24"/>
        <v/>
      </c>
      <c r="N176" s="238" t="str">
        <f>IF($A176="","",IF(ABS(E176)&gt;0.000001,COUNT($N$1:N175)+1,""))</f>
        <v/>
      </c>
      <c r="O176" s="285" t="str">
        <f>IF($A176="","",SUMIFS(Transactions!$R:$R,Transactions!$L:$L,$A176))</f>
        <v/>
      </c>
      <c r="P176" s="285" t="str">
        <f t="shared" si="25"/>
        <v/>
      </c>
      <c r="Q176" s="286" t="str">
        <f t="shared" si="26"/>
        <v/>
      </c>
    </row>
    <row r="177" spans="1:17" ht="15" customHeight="1" x14ac:dyDescent="0.2">
      <c r="A177" s="238" t="str">
        <f>IFERROR(INDEX(Txn[Key],MATCH(0,INDEX(COUNTIF($A$1:A176,Txn[Key])+(Txn[Key]=""),0),0)),"")</f>
        <v/>
      </c>
      <c r="B177" s="238" t="str">
        <f t="shared" si="18"/>
        <v/>
      </c>
      <c r="C177" s="238" t="str">
        <f t="shared" si="19"/>
        <v/>
      </c>
      <c r="D177" s="238" t="str">
        <f t="shared" si="20"/>
        <v/>
      </c>
      <c r="E177" s="259" t="str">
        <f>IF($A177="","",SUMIFS(Txn[Signed Units],Txn[Key],$A177))</f>
        <v/>
      </c>
      <c r="F177" s="281" t="str">
        <f>IF($A177="","",SUMIFS(Txn[Buy Cost],Txn[Key],$A177))</f>
        <v/>
      </c>
      <c r="G177" s="281" t="str">
        <f>IF($A177="","",SUMIFS(Txn[Sell Proceeds],Txn[Key],$A177))</f>
        <v/>
      </c>
      <c r="H177" s="282" t="str">
        <f>IF($A177="","",IFERROR(INDEX(Prices[Current Price],MATCH($A177,Prices[Key],0)),0))</f>
        <v/>
      </c>
      <c r="I177" s="283" t="str">
        <f>IF($A177="","",IFERROR(INDEX(Prices[FX to SGD],MATCH($A177,Prices[Key],0)),1))</f>
        <v/>
      </c>
      <c r="J177" s="281" t="str">
        <f t="shared" si="21"/>
        <v/>
      </c>
      <c r="K177" s="281" t="str">
        <f t="shared" si="22"/>
        <v/>
      </c>
      <c r="L177" s="281" t="str">
        <f t="shared" si="23"/>
        <v/>
      </c>
      <c r="M177" s="284" t="str">
        <f t="shared" si="24"/>
        <v/>
      </c>
      <c r="N177" s="238" t="str">
        <f>IF($A177="","",IF(ABS(E177)&gt;0.000001,COUNT($N$1:N176)+1,""))</f>
        <v/>
      </c>
      <c r="O177" s="285" t="str">
        <f>IF($A177="","",SUMIFS(Transactions!$R:$R,Transactions!$L:$L,$A177))</f>
        <v/>
      </c>
      <c r="P177" s="285" t="str">
        <f t="shared" si="25"/>
        <v/>
      </c>
      <c r="Q177" s="286" t="str">
        <f t="shared" si="26"/>
        <v/>
      </c>
    </row>
    <row r="178" spans="1:17" ht="15" customHeight="1" x14ac:dyDescent="0.2">
      <c r="A178" s="238" t="str">
        <f>IFERROR(INDEX(Txn[Key],MATCH(0,INDEX(COUNTIF($A$1:A177,Txn[Key])+(Txn[Key]=""),0),0)),"")</f>
        <v/>
      </c>
      <c r="B178" s="238" t="str">
        <f t="shared" si="18"/>
        <v/>
      </c>
      <c r="C178" s="238" t="str">
        <f t="shared" si="19"/>
        <v/>
      </c>
      <c r="D178" s="238" t="str">
        <f t="shared" si="20"/>
        <v/>
      </c>
      <c r="E178" s="259" t="str">
        <f>IF($A178="","",SUMIFS(Txn[Signed Units],Txn[Key],$A178))</f>
        <v/>
      </c>
      <c r="F178" s="281" t="str">
        <f>IF($A178="","",SUMIFS(Txn[Buy Cost],Txn[Key],$A178))</f>
        <v/>
      </c>
      <c r="G178" s="281" t="str">
        <f>IF($A178="","",SUMIFS(Txn[Sell Proceeds],Txn[Key],$A178))</f>
        <v/>
      </c>
      <c r="H178" s="282" t="str">
        <f>IF($A178="","",IFERROR(INDEX(Prices[Current Price],MATCH($A178,Prices[Key],0)),0))</f>
        <v/>
      </c>
      <c r="I178" s="283" t="str">
        <f>IF($A178="","",IFERROR(INDEX(Prices[FX to SGD],MATCH($A178,Prices[Key],0)),1))</f>
        <v/>
      </c>
      <c r="J178" s="281" t="str">
        <f t="shared" si="21"/>
        <v/>
      </c>
      <c r="K178" s="281" t="str">
        <f t="shared" si="22"/>
        <v/>
      </c>
      <c r="L178" s="281" t="str">
        <f t="shared" si="23"/>
        <v/>
      </c>
      <c r="M178" s="284" t="str">
        <f t="shared" si="24"/>
        <v/>
      </c>
      <c r="N178" s="238" t="str">
        <f>IF($A178="","",IF(ABS(E178)&gt;0.000001,COUNT($N$1:N177)+1,""))</f>
        <v/>
      </c>
      <c r="O178" s="285" t="str">
        <f>IF($A178="","",SUMIFS(Transactions!$R:$R,Transactions!$L:$L,$A178))</f>
        <v/>
      </c>
      <c r="P178" s="285" t="str">
        <f t="shared" si="25"/>
        <v/>
      </c>
      <c r="Q178" s="286" t="str">
        <f t="shared" si="26"/>
        <v/>
      </c>
    </row>
    <row r="179" spans="1:17" ht="15" customHeight="1" x14ac:dyDescent="0.2">
      <c r="A179" s="238" t="str">
        <f>IFERROR(INDEX(Txn[Key],MATCH(0,INDEX(COUNTIF($A$1:A178,Txn[Key])+(Txn[Key]=""),0),0)),"")</f>
        <v/>
      </c>
      <c r="B179" s="238" t="str">
        <f t="shared" si="18"/>
        <v/>
      </c>
      <c r="C179" s="238" t="str">
        <f t="shared" si="19"/>
        <v/>
      </c>
      <c r="D179" s="238" t="str">
        <f t="shared" si="20"/>
        <v/>
      </c>
      <c r="E179" s="259" t="str">
        <f>IF($A179="","",SUMIFS(Txn[Signed Units],Txn[Key],$A179))</f>
        <v/>
      </c>
      <c r="F179" s="281" t="str">
        <f>IF($A179="","",SUMIFS(Txn[Buy Cost],Txn[Key],$A179))</f>
        <v/>
      </c>
      <c r="G179" s="281" t="str">
        <f>IF($A179="","",SUMIFS(Txn[Sell Proceeds],Txn[Key],$A179))</f>
        <v/>
      </c>
      <c r="H179" s="282" t="str">
        <f>IF($A179="","",IFERROR(INDEX(Prices[Current Price],MATCH($A179,Prices[Key],0)),0))</f>
        <v/>
      </c>
      <c r="I179" s="283" t="str">
        <f>IF($A179="","",IFERROR(INDEX(Prices[FX to SGD],MATCH($A179,Prices[Key],0)),1))</f>
        <v/>
      </c>
      <c r="J179" s="281" t="str">
        <f t="shared" si="21"/>
        <v/>
      </c>
      <c r="K179" s="281" t="str">
        <f t="shared" si="22"/>
        <v/>
      </c>
      <c r="L179" s="281" t="str">
        <f t="shared" si="23"/>
        <v/>
      </c>
      <c r="M179" s="284" t="str">
        <f t="shared" si="24"/>
        <v/>
      </c>
      <c r="N179" s="238" t="str">
        <f>IF($A179="","",IF(ABS(E179)&gt;0.000001,COUNT($N$1:N178)+1,""))</f>
        <v/>
      </c>
      <c r="O179" s="285" t="str">
        <f>IF($A179="","",SUMIFS(Transactions!$R:$R,Transactions!$L:$L,$A179))</f>
        <v/>
      </c>
      <c r="P179" s="285" t="str">
        <f t="shared" si="25"/>
        <v/>
      </c>
      <c r="Q179" s="286" t="str">
        <f t="shared" si="26"/>
        <v/>
      </c>
    </row>
    <row r="180" spans="1:17" ht="15" customHeight="1" x14ac:dyDescent="0.2">
      <c r="A180" s="238" t="str">
        <f>IFERROR(INDEX(Txn[Key],MATCH(0,INDEX(COUNTIF($A$1:A179,Txn[Key])+(Txn[Key]=""),0),0)),"")</f>
        <v/>
      </c>
      <c r="B180" s="238" t="str">
        <f t="shared" si="18"/>
        <v/>
      </c>
      <c r="C180" s="238" t="str">
        <f t="shared" si="19"/>
        <v/>
      </c>
      <c r="D180" s="238" t="str">
        <f t="shared" si="20"/>
        <v/>
      </c>
      <c r="E180" s="259" t="str">
        <f>IF($A180="","",SUMIFS(Txn[Signed Units],Txn[Key],$A180))</f>
        <v/>
      </c>
      <c r="F180" s="281" t="str">
        <f>IF($A180="","",SUMIFS(Txn[Buy Cost],Txn[Key],$A180))</f>
        <v/>
      </c>
      <c r="G180" s="281" t="str">
        <f>IF($A180="","",SUMIFS(Txn[Sell Proceeds],Txn[Key],$A180))</f>
        <v/>
      </c>
      <c r="H180" s="282" t="str">
        <f>IF($A180="","",IFERROR(INDEX(Prices[Current Price],MATCH($A180,Prices[Key],0)),0))</f>
        <v/>
      </c>
      <c r="I180" s="283" t="str">
        <f>IF($A180="","",IFERROR(INDEX(Prices[FX to SGD],MATCH($A180,Prices[Key],0)),1))</f>
        <v/>
      </c>
      <c r="J180" s="281" t="str">
        <f t="shared" si="21"/>
        <v/>
      </c>
      <c r="K180" s="281" t="str">
        <f t="shared" si="22"/>
        <v/>
      </c>
      <c r="L180" s="281" t="str">
        <f t="shared" si="23"/>
        <v/>
      </c>
      <c r="M180" s="284" t="str">
        <f t="shared" si="24"/>
        <v/>
      </c>
      <c r="N180" s="238" t="str">
        <f>IF($A180="","",IF(ABS(E180)&gt;0.000001,COUNT($N$1:N179)+1,""))</f>
        <v/>
      </c>
      <c r="O180" s="285" t="str">
        <f>IF($A180="","",SUMIFS(Transactions!$R:$R,Transactions!$L:$L,$A180))</f>
        <v/>
      </c>
      <c r="P180" s="285" t="str">
        <f t="shared" si="25"/>
        <v/>
      </c>
      <c r="Q180" s="286" t="str">
        <f t="shared" si="26"/>
        <v/>
      </c>
    </row>
    <row r="181" spans="1:17" ht="15" customHeight="1" x14ac:dyDescent="0.2">
      <c r="A181" s="238" t="str">
        <f>IFERROR(INDEX(Txn[Key],MATCH(0,INDEX(COUNTIF($A$1:A180,Txn[Key])+(Txn[Key]=""),0),0)),"")</f>
        <v/>
      </c>
      <c r="B181" s="238" t="str">
        <f t="shared" si="18"/>
        <v/>
      </c>
      <c r="C181" s="238" t="str">
        <f t="shared" si="19"/>
        <v/>
      </c>
      <c r="D181" s="238" t="str">
        <f t="shared" si="20"/>
        <v/>
      </c>
      <c r="E181" s="259" t="str">
        <f>IF($A181="","",SUMIFS(Txn[Signed Units],Txn[Key],$A181))</f>
        <v/>
      </c>
      <c r="F181" s="281" t="str">
        <f>IF($A181="","",SUMIFS(Txn[Buy Cost],Txn[Key],$A181))</f>
        <v/>
      </c>
      <c r="G181" s="281" t="str">
        <f>IF($A181="","",SUMIFS(Txn[Sell Proceeds],Txn[Key],$A181))</f>
        <v/>
      </c>
      <c r="H181" s="282" t="str">
        <f>IF($A181="","",IFERROR(INDEX(Prices[Current Price],MATCH($A181,Prices[Key],0)),0))</f>
        <v/>
      </c>
      <c r="I181" s="283" t="str">
        <f>IF($A181="","",IFERROR(INDEX(Prices[FX to SGD],MATCH($A181,Prices[Key],0)),1))</f>
        <v/>
      </c>
      <c r="J181" s="281" t="str">
        <f t="shared" si="21"/>
        <v/>
      </c>
      <c r="K181" s="281" t="str">
        <f t="shared" si="22"/>
        <v/>
      </c>
      <c r="L181" s="281" t="str">
        <f t="shared" si="23"/>
        <v/>
      </c>
      <c r="M181" s="284" t="str">
        <f t="shared" si="24"/>
        <v/>
      </c>
      <c r="N181" s="238" t="str">
        <f>IF($A181="","",IF(ABS(E181)&gt;0.000001,COUNT($N$1:N180)+1,""))</f>
        <v/>
      </c>
      <c r="O181" s="285" t="str">
        <f>IF($A181="","",SUMIFS(Transactions!$R:$R,Transactions!$L:$L,$A181))</f>
        <v/>
      </c>
      <c r="P181" s="285" t="str">
        <f t="shared" si="25"/>
        <v/>
      </c>
      <c r="Q181" s="286" t="str">
        <f t="shared" si="26"/>
        <v/>
      </c>
    </row>
    <row r="182" spans="1:17" ht="15" customHeight="1" x14ac:dyDescent="0.2">
      <c r="A182" s="238" t="str">
        <f>IFERROR(INDEX(Txn[Key],MATCH(0,INDEX(COUNTIF($A$1:A181,Txn[Key])+(Txn[Key]=""),0),0)),"")</f>
        <v/>
      </c>
      <c r="B182" s="238" t="str">
        <f t="shared" si="18"/>
        <v/>
      </c>
      <c r="C182" s="238" t="str">
        <f t="shared" si="19"/>
        <v/>
      </c>
      <c r="D182" s="238" t="str">
        <f t="shared" si="20"/>
        <v/>
      </c>
      <c r="E182" s="259" t="str">
        <f>IF($A182="","",SUMIFS(Txn[Signed Units],Txn[Key],$A182))</f>
        <v/>
      </c>
      <c r="F182" s="281" t="str">
        <f>IF($A182="","",SUMIFS(Txn[Buy Cost],Txn[Key],$A182))</f>
        <v/>
      </c>
      <c r="G182" s="281" t="str">
        <f>IF($A182="","",SUMIFS(Txn[Sell Proceeds],Txn[Key],$A182))</f>
        <v/>
      </c>
      <c r="H182" s="282" t="str">
        <f>IF($A182="","",IFERROR(INDEX(Prices[Current Price],MATCH($A182,Prices[Key],0)),0))</f>
        <v/>
      </c>
      <c r="I182" s="283" t="str">
        <f>IF($A182="","",IFERROR(INDEX(Prices[FX to SGD],MATCH($A182,Prices[Key],0)),1))</f>
        <v/>
      </c>
      <c r="J182" s="281" t="str">
        <f t="shared" si="21"/>
        <v/>
      </c>
      <c r="K182" s="281" t="str">
        <f t="shared" si="22"/>
        <v/>
      </c>
      <c r="L182" s="281" t="str">
        <f t="shared" si="23"/>
        <v/>
      </c>
      <c r="M182" s="284" t="str">
        <f t="shared" si="24"/>
        <v/>
      </c>
      <c r="N182" s="238" t="str">
        <f>IF($A182="","",IF(ABS(E182)&gt;0.000001,COUNT($N$1:N181)+1,""))</f>
        <v/>
      </c>
      <c r="O182" s="285" t="str">
        <f>IF($A182="","",SUMIFS(Transactions!$R:$R,Transactions!$L:$L,$A182))</f>
        <v/>
      </c>
      <c r="P182" s="285" t="str">
        <f t="shared" si="25"/>
        <v/>
      </c>
      <c r="Q182" s="286" t="str">
        <f t="shared" si="26"/>
        <v/>
      </c>
    </row>
    <row r="183" spans="1:17" ht="15" customHeight="1" x14ac:dyDescent="0.2">
      <c r="A183" s="238" t="str">
        <f>IFERROR(INDEX(Txn[Key],MATCH(0,INDEX(COUNTIF($A$1:A182,Txn[Key])+(Txn[Key]=""),0),0)),"")</f>
        <v/>
      </c>
      <c r="B183" s="238" t="str">
        <f t="shared" si="18"/>
        <v/>
      </c>
      <c r="C183" s="238" t="str">
        <f t="shared" si="19"/>
        <v/>
      </c>
      <c r="D183" s="238" t="str">
        <f t="shared" si="20"/>
        <v/>
      </c>
      <c r="E183" s="259" t="str">
        <f>IF($A183="","",SUMIFS(Txn[Signed Units],Txn[Key],$A183))</f>
        <v/>
      </c>
      <c r="F183" s="281" t="str">
        <f>IF($A183="","",SUMIFS(Txn[Buy Cost],Txn[Key],$A183))</f>
        <v/>
      </c>
      <c r="G183" s="281" t="str">
        <f>IF($A183="","",SUMIFS(Txn[Sell Proceeds],Txn[Key],$A183))</f>
        <v/>
      </c>
      <c r="H183" s="282" t="str">
        <f>IF($A183="","",IFERROR(INDEX(Prices[Current Price],MATCH($A183,Prices[Key],0)),0))</f>
        <v/>
      </c>
      <c r="I183" s="283" t="str">
        <f>IF($A183="","",IFERROR(INDEX(Prices[FX to SGD],MATCH($A183,Prices[Key],0)),1))</f>
        <v/>
      </c>
      <c r="J183" s="281" t="str">
        <f t="shared" si="21"/>
        <v/>
      </c>
      <c r="K183" s="281" t="str">
        <f t="shared" si="22"/>
        <v/>
      </c>
      <c r="L183" s="281" t="str">
        <f t="shared" si="23"/>
        <v/>
      </c>
      <c r="M183" s="284" t="str">
        <f t="shared" si="24"/>
        <v/>
      </c>
      <c r="N183" s="238" t="str">
        <f>IF($A183="","",IF(ABS(E183)&gt;0.000001,COUNT($N$1:N182)+1,""))</f>
        <v/>
      </c>
      <c r="O183" s="285" t="str">
        <f>IF($A183="","",SUMIFS(Transactions!$R:$R,Transactions!$L:$L,$A183))</f>
        <v/>
      </c>
      <c r="P183" s="285" t="str">
        <f t="shared" si="25"/>
        <v/>
      </c>
      <c r="Q183" s="286" t="str">
        <f t="shared" si="26"/>
        <v/>
      </c>
    </row>
    <row r="184" spans="1:17" ht="15" customHeight="1" x14ac:dyDescent="0.2">
      <c r="A184" s="238" t="str">
        <f>IFERROR(INDEX(Txn[Key],MATCH(0,INDEX(COUNTIF($A$1:A183,Txn[Key])+(Txn[Key]=""),0),0)),"")</f>
        <v/>
      </c>
      <c r="B184" s="238" t="str">
        <f t="shared" si="18"/>
        <v/>
      </c>
      <c r="C184" s="238" t="str">
        <f t="shared" si="19"/>
        <v/>
      </c>
      <c r="D184" s="238" t="str">
        <f t="shared" si="20"/>
        <v/>
      </c>
      <c r="E184" s="259" t="str">
        <f>IF($A184="","",SUMIFS(Txn[Signed Units],Txn[Key],$A184))</f>
        <v/>
      </c>
      <c r="F184" s="281" t="str">
        <f>IF($A184="","",SUMIFS(Txn[Buy Cost],Txn[Key],$A184))</f>
        <v/>
      </c>
      <c r="G184" s="281" t="str">
        <f>IF($A184="","",SUMIFS(Txn[Sell Proceeds],Txn[Key],$A184))</f>
        <v/>
      </c>
      <c r="H184" s="282" t="str">
        <f>IF($A184="","",IFERROR(INDEX(Prices[Current Price],MATCH($A184,Prices[Key],0)),0))</f>
        <v/>
      </c>
      <c r="I184" s="283" t="str">
        <f>IF($A184="","",IFERROR(INDEX(Prices[FX to SGD],MATCH($A184,Prices[Key],0)),1))</f>
        <v/>
      </c>
      <c r="J184" s="281" t="str">
        <f t="shared" si="21"/>
        <v/>
      </c>
      <c r="K184" s="281" t="str">
        <f t="shared" si="22"/>
        <v/>
      </c>
      <c r="L184" s="281" t="str">
        <f t="shared" si="23"/>
        <v/>
      </c>
      <c r="M184" s="284" t="str">
        <f t="shared" si="24"/>
        <v/>
      </c>
      <c r="N184" s="238" t="str">
        <f>IF($A184="","",IF(ABS(E184)&gt;0.000001,COUNT($N$1:N183)+1,""))</f>
        <v/>
      </c>
      <c r="O184" s="285" t="str">
        <f>IF($A184="","",SUMIFS(Transactions!$R:$R,Transactions!$L:$L,$A184))</f>
        <v/>
      </c>
      <c r="P184" s="285" t="str">
        <f t="shared" si="25"/>
        <v/>
      </c>
      <c r="Q184" s="286" t="str">
        <f t="shared" si="26"/>
        <v/>
      </c>
    </row>
    <row r="185" spans="1:17" ht="15" customHeight="1" x14ac:dyDescent="0.2">
      <c r="A185" s="238" t="str">
        <f>IFERROR(INDEX(Txn[Key],MATCH(0,INDEX(COUNTIF($A$1:A184,Txn[Key])+(Txn[Key]=""),0),0)),"")</f>
        <v/>
      </c>
      <c r="B185" s="238" t="str">
        <f t="shared" si="18"/>
        <v/>
      </c>
      <c r="C185" s="238" t="str">
        <f t="shared" si="19"/>
        <v/>
      </c>
      <c r="D185" s="238" t="str">
        <f t="shared" si="20"/>
        <v/>
      </c>
      <c r="E185" s="259" t="str">
        <f>IF($A185="","",SUMIFS(Txn[Signed Units],Txn[Key],$A185))</f>
        <v/>
      </c>
      <c r="F185" s="281" t="str">
        <f>IF($A185="","",SUMIFS(Txn[Buy Cost],Txn[Key],$A185))</f>
        <v/>
      </c>
      <c r="G185" s="281" t="str">
        <f>IF($A185="","",SUMIFS(Txn[Sell Proceeds],Txn[Key],$A185))</f>
        <v/>
      </c>
      <c r="H185" s="282" t="str">
        <f>IF($A185="","",IFERROR(INDEX(Prices[Current Price],MATCH($A185,Prices[Key],0)),0))</f>
        <v/>
      </c>
      <c r="I185" s="283" t="str">
        <f>IF($A185="","",IFERROR(INDEX(Prices[FX to SGD],MATCH($A185,Prices[Key],0)),1))</f>
        <v/>
      </c>
      <c r="J185" s="281" t="str">
        <f t="shared" si="21"/>
        <v/>
      </c>
      <c r="K185" s="281" t="str">
        <f t="shared" si="22"/>
        <v/>
      </c>
      <c r="L185" s="281" t="str">
        <f t="shared" si="23"/>
        <v/>
      </c>
      <c r="M185" s="284" t="str">
        <f t="shared" si="24"/>
        <v/>
      </c>
      <c r="N185" s="238" t="str">
        <f>IF($A185="","",IF(ABS(E185)&gt;0.000001,COUNT($N$1:N184)+1,""))</f>
        <v/>
      </c>
      <c r="O185" s="285" t="str">
        <f>IF($A185="","",SUMIFS(Transactions!$R:$R,Transactions!$L:$L,$A185))</f>
        <v/>
      </c>
      <c r="P185" s="285" t="str">
        <f t="shared" si="25"/>
        <v/>
      </c>
      <c r="Q185" s="286" t="str">
        <f t="shared" si="26"/>
        <v/>
      </c>
    </row>
    <row r="186" spans="1:17" ht="15" customHeight="1" x14ac:dyDescent="0.2">
      <c r="A186" s="238" t="str">
        <f>IFERROR(INDEX(Txn[Key],MATCH(0,INDEX(COUNTIF($A$1:A185,Txn[Key])+(Txn[Key]=""),0),0)),"")</f>
        <v/>
      </c>
      <c r="B186" s="238" t="str">
        <f t="shared" si="18"/>
        <v/>
      </c>
      <c r="C186" s="238" t="str">
        <f t="shared" si="19"/>
        <v/>
      </c>
      <c r="D186" s="238" t="str">
        <f t="shared" si="20"/>
        <v/>
      </c>
      <c r="E186" s="259" t="str">
        <f>IF($A186="","",SUMIFS(Txn[Signed Units],Txn[Key],$A186))</f>
        <v/>
      </c>
      <c r="F186" s="281" t="str">
        <f>IF($A186="","",SUMIFS(Txn[Buy Cost],Txn[Key],$A186))</f>
        <v/>
      </c>
      <c r="G186" s="281" t="str">
        <f>IF($A186="","",SUMIFS(Txn[Sell Proceeds],Txn[Key],$A186))</f>
        <v/>
      </c>
      <c r="H186" s="282" t="str">
        <f>IF($A186="","",IFERROR(INDEX(Prices[Current Price],MATCH($A186,Prices[Key],0)),0))</f>
        <v/>
      </c>
      <c r="I186" s="283" t="str">
        <f>IF($A186="","",IFERROR(INDEX(Prices[FX to SGD],MATCH($A186,Prices[Key],0)),1))</f>
        <v/>
      </c>
      <c r="J186" s="281" t="str">
        <f t="shared" si="21"/>
        <v/>
      </c>
      <c r="K186" s="281" t="str">
        <f t="shared" si="22"/>
        <v/>
      </c>
      <c r="L186" s="281" t="str">
        <f t="shared" si="23"/>
        <v/>
      </c>
      <c r="M186" s="284" t="str">
        <f t="shared" si="24"/>
        <v/>
      </c>
      <c r="N186" s="238" t="str">
        <f>IF($A186="","",IF(ABS(E186)&gt;0.000001,COUNT($N$1:N185)+1,""))</f>
        <v/>
      </c>
      <c r="O186" s="285" t="str">
        <f>IF($A186="","",SUMIFS(Transactions!$R:$R,Transactions!$L:$L,$A186))</f>
        <v/>
      </c>
      <c r="P186" s="285" t="str">
        <f t="shared" si="25"/>
        <v/>
      </c>
      <c r="Q186" s="286" t="str">
        <f t="shared" si="26"/>
        <v/>
      </c>
    </row>
    <row r="187" spans="1:17" ht="15" customHeight="1" x14ac:dyDescent="0.2">
      <c r="A187" s="238" t="str">
        <f>IFERROR(INDEX(Txn[Key],MATCH(0,INDEX(COUNTIF($A$1:A186,Txn[Key])+(Txn[Key]=""),0),0)),"")</f>
        <v/>
      </c>
      <c r="B187" s="238" t="str">
        <f t="shared" si="18"/>
        <v/>
      </c>
      <c r="C187" s="238" t="str">
        <f t="shared" si="19"/>
        <v/>
      </c>
      <c r="D187" s="238" t="str">
        <f t="shared" si="20"/>
        <v/>
      </c>
      <c r="E187" s="259" t="str">
        <f>IF($A187="","",SUMIFS(Txn[Signed Units],Txn[Key],$A187))</f>
        <v/>
      </c>
      <c r="F187" s="281" t="str">
        <f>IF($A187="","",SUMIFS(Txn[Buy Cost],Txn[Key],$A187))</f>
        <v/>
      </c>
      <c r="G187" s="281" t="str">
        <f>IF($A187="","",SUMIFS(Txn[Sell Proceeds],Txn[Key],$A187))</f>
        <v/>
      </c>
      <c r="H187" s="282" t="str">
        <f>IF($A187="","",IFERROR(INDEX(Prices[Current Price],MATCH($A187,Prices[Key],0)),0))</f>
        <v/>
      </c>
      <c r="I187" s="283" t="str">
        <f>IF($A187="","",IFERROR(INDEX(Prices[FX to SGD],MATCH($A187,Prices[Key],0)),1))</f>
        <v/>
      </c>
      <c r="J187" s="281" t="str">
        <f t="shared" si="21"/>
        <v/>
      </c>
      <c r="K187" s="281" t="str">
        <f t="shared" si="22"/>
        <v/>
      </c>
      <c r="L187" s="281" t="str">
        <f t="shared" si="23"/>
        <v/>
      </c>
      <c r="M187" s="284" t="str">
        <f t="shared" si="24"/>
        <v/>
      </c>
      <c r="N187" s="238" t="str">
        <f>IF($A187="","",IF(ABS(E187)&gt;0.000001,COUNT($N$1:N186)+1,""))</f>
        <v/>
      </c>
      <c r="O187" s="285" t="str">
        <f>IF($A187="","",SUMIFS(Transactions!$R:$R,Transactions!$L:$L,$A187))</f>
        <v/>
      </c>
      <c r="P187" s="285" t="str">
        <f t="shared" si="25"/>
        <v/>
      </c>
      <c r="Q187" s="286" t="str">
        <f t="shared" si="26"/>
        <v/>
      </c>
    </row>
    <row r="188" spans="1:17" ht="15" customHeight="1" x14ac:dyDescent="0.2">
      <c r="A188" s="238" t="str">
        <f>IFERROR(INDEX(Txn[Key],MATCH(0,INDEX(COUNTIF($A$1:A187,Txn[Key])+(Txn[Key]=""),0),0)),"")</f>
        <v/>
      </c>
      <c r="B188" s="238" t="str">
        <f t="shared" si="18"/>
        <v/>
      </c>
      <c r="C188" s="238" t="str">
        <f t="shared" si="19"/>
        <v/>
      </c>
      <c r="D188" s="238" t="str">
        <f t="shared" si="20"/>
        <v/>
      </c>
      <c r="E188" s="259" t="str">
        <f>IF($A188="","",SUMIFS(Txn[Signed Units],Txn[Key],$A188))</f>
        <v/>
      </c>
      <c r="F188" s="281" t="str">
        <f>IF($A188="","",SUMIFS(Txn[Buy Cost],Txn[Key],$A188))</f>
        <v/>
      </c>
      <c r="G188" s="281" t="str">
        <f>IF($A188="","",SUMIFS(Txn[Sell Proceeds],Txn[Key],$A188))</f>
        <v/>
      </c>
      <c r="H188" s="282" t="str">
        <f>IF($A188="","",IFERROR(INDEX(Prices[Current Price],MATCH($A188,Prices[Key],0)),0))</f>
        <v/>
      </c>
      <c r="I188" s="283" t="str">
        <f>IF($A188="","",IFERROR(INDEX(Prices[FX to SGD],MATCH($A188,Prices[Key],0)),1))</f>
        <v/>
      </c>
      <c r="J188" s="281" t="str">
        <f t="shared" si="21"/>
        <v/>
      </c>
      <c r="K188" s="281" t="str">
        <f t="shared" si="22"/>
        <v/>
      </c>
      <c r="L188" s="281" t="str">
        <f t="shared" si="23"/>
        <v/>
      </c>
      <c r="M188" s="284" t="str">
        <f t="shared" si="24"/>
        <v/>
      </c>
      <c r="N188" s="238" t="str">
        <f>IF($A188="","",IF(ABS(E188)&gt;0.000001,COUNT($N$1:N187)+1,""))</f>
        <v/>
      </c>
      <c r="O188" s="285" t="str">
        <f>IF($A188="","",SUMIFS(Transactions!$R:$R,Transactions!$L:$L,$A188))</f>
        <v/>
      </c>
      <c r="P188" s="285" t="str">
        <f t="shared" si="25"/>
        <v/>
      </c>
      <c r="Q188" s="286" t="str">
        <f t="shared" si="26"/>
        <v/>
      </c>
    </row>
    <row r="189" spans="1:17" ht="15" customHeight="1" x14ac:dyDescent="0.2">
      <c r="A189" s="238" t="str">
        <f>IFERROR(INDEX(Txn[Key],MATCH(0,INDEX(COUNTIF($A$1:A188,Txn[Key])+(Txn[Key]=""),0),0)),"")</f>
        <v/>
      </c>
      <c r="B189" s="238" t="str">
        <f t="shared" si="18"/>
        <v/>
      </c>
      <c r="C189" s="238" t="str">
        <f t="shared" si="19"/>
        <v/>
      </c>
      <c r="D189" s="238" t="str">
        <f t="shared" si="20"/>
        <v/>
      </c>
      <c r="E189" s="259" t="str">
        <f>IF($A189="","",SUMIFS(Txn[Signed Units],Txn[Key],$A189))</f>
        <v/>
      </c>
      <c r="F189" s="281" t="str">
        <f>IF($A189="","",SUMIFS(Txn[Buy Cost],Txn[Key],$A189))</f>
        <v/>
      </c>
      <c r="G189" s="281" t="str">
        <f>IF($A189="","",SUMIFS(Txn[Sell Proceeds],Txn[Key],$A189))</f>
        <v/>
      </c>
      <c r="H189" s="282" t="str">
        <f>IF($A189="","",IFERROR(INDEX(Prices[Current Price],MATCH($A189,Prices[Key],0)),0))</f>
        <v/>
      </c>
      <c r="I189" s="283" t="str">
        <f>IF($A189="","",IFERROR(INDEX(Prices[FX to SGD],MATCH($A189,Prices[Key],0)),1))</f>
        <v/>
      </c>
      <c r="J189" s="281" t="str">
        <f t="shared" si="21"/>
        <v/>
      </c>
      <c r="K189" s="281" t="str">
        <f t="shared" si="22"/>
        <v/>
      </c>
      <c r="L189" s="281" t="str">
        <f t="shared" si="23"/>
        <v/>
      </c>
      <c r="M189" s="284" t="str">
        <f t="shared" si="24"/>
        <v/>
      </c>
      <c r="N189" s="238" t="str">
        <f>IF($A189="","",IF(ABS(E189)&gt;0.000001,COUNT($N$1:N188)+1,""))</f>
        <v/>
      </c>
      <c r="O189" s="285" t="str">
        <f>IF($A189="","",SUMIFS(Transactions!$R:$R,Transactions!$L:$L,$A189))</f>
        <v/>
      </c>
      <c r="P189" s="285" t="str">
        <f t="shared" si="25"/>
        <v/>
      </c>
      <c r="Q189" s="286" t="str">
        <f t="shared" si="26"/>
        <v/>
      </c>
    </row>
    <row r="190" spans="1:17" ht="15" customHeight="1" x14ac:dyDescent="0.2">
      <c r="A190" s="238" t="str">
        <f>IFERROR(INDEX(Txn[Key],MATCH(0,INDEX(COUNTIF($A$1:A189,Txn[Key])+(Txn[Key]=""),0),0)),"")</f>
        <v/>
      </c>
      <c r="B190" s="238" t="str">
        <f t="shared" si="18"/>
        <v/>
      </c>
      <c r="C190" s="238" t="str">
        <f t="shared" si="19"/>
        <v/>
      </c>
      <c r="D190" s="238" t="str">
        <f t="shared" si="20"/>
        <v/>
      </c>
      <c r="E190" s="259" t="str">
        <f>IF($A190="","",SUMIFS(Txn[Signed Units],Txn[Key],$A190))</f>
        <v/>
      </c>
      <c r="F190" s="281" t="str">
        <f>IF($A190="","",SUMIFS(Txn[Buy Cost],Txn[Key],$A190))</f>
        <v/>
      </c>
      <c r="G190" s="281" t="str">
        <f>IF($A190="","",SUMIFS(Txn[Sell Proceeds],Txn[Key],$A190))</f>
        <v/>
      </c>
      <c r="H190" s="282" t="str">
        <f>IF($A190="","",IFERROR(INDEX(Prices[Current Price],MATCH($A190,Prices[Key],0)),0))</f>
        <v/>
      </c>
      <c r="I190" s="283" t="str">
        <f>IF($A190="","",IFERROR(INDEX(Prices[FX to SGD],MATCH($A190,Prices[Key],0)),1))</f>
        <v/>
      </c>
      <c r="J190" s="281" t="str">
        <f t="shared" si="21"/>
        <v/>
      </c>
      <c r="K190" s="281" t="str">
        <f t="shared" si="22"/>
        <v/>
      </c>
      <c r="L190" s="281" t="str">
        <f t="shared" si="23"/>
        <v/>
      </c>
      <c r="M190" s="284" t="str">
        <f t="shared" si="24"/>
        <v/>
      </c>
      <c r="N190" s="238" t="str">
        <f>IF($A190="","",IF(ABS(E190)&gt;0.000001,COUNT($N$1:N189)+1,""))</f>
        <v/>
      </c>
      <c r="O190" s="285" t="str">
        <f>IF($A190="","",SUMIFS(Transactions!$R:$R,Transactions!$L:$L,$A190))</f>
        <v/>
      </c>
      <c r="P190" s="285" t="str">
        <f t="shared" si="25"/>
        <v/>
      </c>
      <c r="Q190" s="286" t="str">
        <f t="shared" si="26"/>
        <v/>
      </c>
    </row>
    <row r="191" spans="1:17" ht="15" customHeight="1" x14ac:dyDescent="0.2">
      <c r="A191" s="238" t="str">
        <f>IFERROR(INDEX(Txn[Key],MATCH(0,INDEX(COUNTIF($A$1:A190,Txn[Key])+(Txn[Key]=""),0),0)),"")</f>
        <v/>
      </c>
      <c r="B191" s="238" t="str">
        <f t="shared" si="18"/>
        <v/>
      </c>
      <c r="C191" s="238" t="str">
        <f t="shared" si="19"/>
        <v/>
      </c>
      <c r="D191" s="238" t="str">
        <f t="shared" si="20"/>
        <v/>
      </c>
      <c r="E191" s="259" t="str">
        <f>IF($A191="","",SUMIFS(Txn[Signed Units],Txn[Key],$A191))</f>
        <v/>
      </c>
      <c r="F191" s="281" t="str">
        <f>IF($A191="","",SUMIFS(Txn[Buy Cost],Txn[Key],$A191))</f>
        <v/>
      </c>
      <c r="G191" s="281" t="str">
        <f>IF($A191="","",SUMIFS(Txn[Sell Proceeds],Txn[Key],$A191))</f>
        <v/>
      </c>
      <c r="H191" s="282" t="str">
        <f>IF($A191="","",IFERROR(INDEX(Prices[Current Price],MATCH($A191,Prices[Key],0)),0))</f>
        <v/>
      </c>
      <c r="I191" s="283" t="str">
        <f>IF($A191="","",IFERROR(INDEX(Prices[FX to SGD],MATCH($A191,Prices[Key],0)),1))</f>
        <v/>
      </c>
      <c r="J191" s="281" t="str">
        <f t="shared" si="21"/>
        <v/>
      </c>
      <c r="K191" s="281" t="str">
        <f t="shared" si="22"/>
        <v/>
      </c>
      <c r="L191" s="281" t="str">
        <f t="shared" si="23"/>
        <v/>
      </c>
      <c r="M191" s="284" t="str">
        <f t="shared" si="24"/>
        <v/>
      </c>
      <c r="N191" s="238" t="str">
        <f>IF($A191="","",IF(ABS(E191)&gt;0.000001,COUNT($N$1:N190)+1,""))</f>
        <v/>
      </c>
      <c r="O191" s="285" t="str">
        <f>IF($A191="","",SUMIFS(Transactions!$R:$R,Transactions!$L:$L,$A191))</f>
        <v/>
      </c>
      <c r="P191" s="285" t="str">
        <f t="shared" si="25"/>
        <v/>
      </c>
      <c r="Q191" s="286" t="str">
        <f t="shared" si="26"/>
        <v/>
      </c>
    </row>
    <row r="192" spans="1:17" ht="15" customHeight="1" x14ac:dyDescent="0.2">
      <c r="A192" s="238" t="str">
        <f>IFERROR(INDEX(Txn[Key],MATCH(0,INDEX(COUNTIF($A$1:A191,Txn[Key])+(Txn[Key]=""),0),0)),"")</f>
        <v/>
      </c>
      <c r="B192" s="238" t="str">
        <f t="shared" si="18"/>
        <v/>
      </c>
      <c r="C192" s="238" t="str">
        <f t="shared" si="19"/>
        <v/>
      </c>
      <c r="D192" s="238" t="str">
        <f t="shared" si="20"/>
        <v/>
      </c>
      <c r="E192" s="259" t="str">
        <f>IF($A192="","",SUMIFS(Txn[Signed Units],Txn[Key],$A192))</f>
        <v/>
      </c>
      <c r="F192" s="281" t="str">
        <f>IF($A192="","",SUMIFS(Txn[Buy Cost],Txn[Key],$A192))</f>
        <v/>
      </c>
      <c r="G192" s="281" t="str">
        <f>IF($A192="","",SUMIFS(Txn[Sell Proceeds],Txn[Key],$A192))</f>
        <v/>
      </c>
      <c r="H192" s="282" t="str">
        <f>IF($A192="","",IFERROR(INDEX(Prices[Current Price],MATCH($A192,Prices[Key],0)),0))</f>
        <v/>
      </c>
      <c r="I192" s="283" t="str">
        <f>IF($A192="","",IFERROR(INDEX(Prices[FX to SGD],MATCH($A192,Prices[Key],0)),1))</f>
        <v/>
      </c>
      <c r="J192" s="281" t="str">
        <f t="shared" si="21"/>
        <v/>
      </c>
      <c r="K192" s="281" t="str">
        <f t="shared" si="22"/>
        <v/>
      </c>
      <c r="L192" s="281" t="str">
        <f t="shared" si="23"/>
        <v/>
      </c>
      <c r="M192" s="284" t="str">
        <f t="shared" si="24"/>
        <v/>
      </c>
      <c r="N192" s="238" t="str">
        <f>IF($A192="","",IF(ABS(E192)&gt;0.000001,COUNT($N$1:N191)+1,""))</f>
        <v/>
      </c>
      <c r="O192" s="285" t="str">
        <f>IF($A192="","",SUMIFS(Transactions!$R:$R,Transactions!$L:$L,$A192))</f>
        <v/>
      </c>
      <c r="P192" s="285" t="str">
        <f t="shared" si="25"/>
        <v/>
      </c>
      <c r="Q192" s="286" t="str">
        <f t="shared" si="26"/>
        <v/>
      </c>
    </row>
    <row r="193" spans="1:17" ht="15" customHeight="1" x14ac:dyDescent="0.2">
      <c r="A193" s="238" t="str">
        <f>IFERROR(INDEX(Txn[Key],MATCH(0,INDEX(COUNTIF($A$1:A192,Txn[Key])+(Txn[Key]=""),0),0)),"")</f>
        <v/>
      </c>
      <c r="B193" s="238" t="str">
        <f t="shared" si="18"/>
        <v/>
      </c>
      <c r="C193" s="238" t="str">
        <f t="shared" si="19"/>
        <v/>
      </c>
      <c r="D193" s="238" t="str">
        <f t="shared" si="20"/>
        <v/>
      </c>
      <c r="E193" s="259" t="str">
        <f>IF($A193="","",SUMIFS(Txn[Signed Units],Txn[Key],$A193))</f>
        <v/>
      </c>
      <c r="F193" s="281" t="str">
        <f>IF($A193="","",SUMIFS(Txn[Buy Cost],Txn[Key],$A193))</f>
        <v/>
      </c>
      <c r="G193" s="281" t="str">
        <f>IF($A193="","",SUMIFS(Txn[Sell Proceeds],Txn[Key],$A193))</f>
        <v/>
      </c>
      <c r="H193" s="282" t="str">
        <f>IF($A193="","",IFERROR(INDEX(Prices[Current Price],MATCH($A193,Prices[Key],0)),0))</f>
        <v/>
      </c>
      <c r="I193" s="283" t="str">
        <f>IF($A193="","",IFERROR(INDEX(Prices[FX to SGD],MATCH($A193,Prices[Key],0)),1))</f>
        <v/>
      </c>
      <c r="J193" s="281" t="str">
        <f t="shared" si="21"/>
        <v/>
      </c>
      <c r="K193" s="281" t="str">
        <f t="shared" si="22"/>
        <v/>
      </c>
      <c r="L193" s="281" t="str">
        <f t="shared" si="23"/>
        <v/>
      </c>
      <c r="M193" s="284" t="str">
        <f t="shared" si="24"/>
        <v/>
      </c>
      <c r="N193" s="238" t="str">
        <f>IF($A193="","",IF(ABS(E193)&gt;0.000001,COUNT($N$1:N192)+1,""))</f>
        <v/>
      </c>
      <c r="O193" s="285" t="str">
        <f>IF($A193="","",SUMIFS(Transactions!$R:$R,Transactions!$L:$L,$A193))</f>
        <v/>
      </c>
      <c r="P193" s="285" t="str">
        <f t="shared" si="25"/>
        <v/>
      </c>
      <c r="Q193" s="286" t="str">
        <f t="shared" si="26"/>
        <v/>
      </c>
    </row>
    <row r="194" spans="1:17" ht="15" customHeight="1" x14ac:dyDescent="0.2">
      <c r="A194" s="238" t="str">
        <f>IFERROR(INDEX(Txn[Key],MATCH(0,INDEX(COUNTIF($A$1:A193,Txn[Key])+(Txn[Key]=""),0),0)),"")</f>
        <v/>
      </c>
      <c r="B194" s="238" t="str">
        <f t="shared" ref="B194:B257" si="27">IF($A194="","",LEFT($A194,FIND(":",$A194)-1))</f>
        <v/>
      </c>
      <c r="C194" s="238" t="str">
        <f t="shared" ref="C194:C257" si="28">IF($A194="","",MID($A194,FIND(":",$A194)+1,FIND(":",$A194,FIND(":",$A194)+1)-FIND(":",$A194)-1))</f>
        <v/>
      </c>
      <c r="D194" s="238" t="str">
        <f t="shared" ref="D194:D257" si="29">IF($A194="","",RIGHT($A194,LEN($A194)-FIND(":",$A194,FIND(":",$A194)+1)))</f>
        <v/>
      </c>
      <c r="E194" s="259" t="str">
        <f>IF($A194="","",SUMIFS(Txn[Signed Units],Txn[Key],$A194))</f>
        <v/>
      </c>
      <c r="F194" s="281" t="str">
        <f>IF($A194="","",SUMIFS(Txn[Buy Cost],Txn[Key],$A194))</f>
        <v/>
      </c>
      <c r="G194" s="281" t="str">
        <f>IF($A194="","",SUMIFS(Txn[Sell Proceeds],Txn[Key],$A194))</f>
        <v/>
      </c>
      <c r="H194" s="282" t="str">
        <f>IF($A194="","",IFERROR(INDEX(Prices[Current Price],MATCH($A194,Prices[Key],0)),0))</f>
        <v/>
      </c>
      <c r="I194" s="283" t="str">
        <f>IF($A194="","",IFERROR(INDEX(Prices[FX to SGD],MATCH($A194,Prices[Key],0)),1))</f>
        <v/>
      </c>
      <c r="J194" s="281" t="str">
        <f t="shared" ref="J194:J257" si="30">IF($A194="","",E194*H194)</f>
        <v/>
      </c>
      <c r="K194" s="281" t="str">
        <f t="shared" ref="K194:K257" si="31">IF($A194="","",J194+G194-F194)</f>
        <v/>
      </c>
      <c r="L194" s="281" t="str">
        <f t="shared" ref="L194:L257" si="32">IF($A194="","",K194*I194)</f>
        <v/>
      </c>
      <c r="M194" s="284" t="str">
        <f t="shared" ref="M194:M257" si="33">IF($A194="","",IFERROR(K194/F194,0))</f>
        <v/>
      </c>
      <c r="N194" s="238" t="str">
        <f>IF($A194="","",IF(ABS(E194)&gt;0.000001,COUNT($N$1:N193)+1,""))</f>
        <v/>
      </c>
      <c r="O194" s="285" t="str">
        <f>IF($A194="","",SUMIFS(Transactions!$R:$R,Transactions!$L:$L,$A194))</f>
        <v/>
      </c>
      <c r="P194" s="285" t="str">
        <f t="shared" ref="P194:P257" si="34">IF($A194="","",$L194+$O194)</f>
        <v/>
      </c>
      <c r="Q194" s="286" t="str">
        <f t="shared" ref="Q194:Q257" si="35">IF($A194="","",IFERROR(($L194+$O194)/($F194*$I194),0))</f>
        <v/>
      </c>
    </row>
    <row r="195" spans="1:17" ht="15" customHeight="1" x14ac:dyDescent="0.2">
      <c r="A195" s="238" t="str">
        <f>IFERROR(INDEX(Txn[Key],MATCH(0,INDEX(COUNTIF($A$1:A194,Txn[Key])+(Txn[Key]=""),0),0)),"")</f>
        <v/>
      </c>
      <c r="B195" s="238" t="str">
        <f t="shared" si="27"/>
        <v/>
      </c>
      <c r="C195" s="238" t="str">
        <f t="shared" si="28"/>
        <v/>
      </c>
      <c r="D195" s="238" t="str">
        <f t="shared" si="29"/>
        <v/>
      </c>
      <c r="E195" s="259" t="str">
        <f>IF($A195="","",SUMIFS(Txn[Signed Units],Txn[Key],$A195))</f>
        <v/>
      </c>
      <c r="F195" s="281" t="str">
        <f>IF($A195="","",SUMIFS(Txn[Buy Cost],Txn[Key],$A195))</f>
        <v/>
      </c>
      <c r="G195" s="281" t="str">
        <f>IF($A195="","",SUMIFS(Txn[Sell Proceeds],Txn[Key],$A195))</f>
        <v/>
      </c>
      <c r="H195" s="282" t="str">
        <f>IF($A195="","",IFERROR(INDEX(Prices[Current Price],MATCH($A195,Prices[Key],0)),0))</f>
        <v/>
      </c>
      <c r="I195" s="283" t="str">
        <f>IF($A195="","",IFERROR(INDEX(Prices[FX to SGD],MATCH($A195,Prices[Key],0)),1))</f>
        <v/>
      </c>
      <c r="J195" s="281" t="str">
        <f t="shared" si="30"/>
        <v/>
      </c>
      <c r="K195" s="281" t="str">
        <f t="shared" si="31"/>
        <v/>
      </c>
      <c r="L195" s="281" t="str">
        <f t="shared" si="32"/>
        <v/>
      </c>
      <c r="M195" s="284" t="str">
        <f t="shared" si="33"/>
        <v/>
      </c>
      <c r="N195" s="238" t="str">
        <f>IF($A195="","",IF(ABS(E195)&gt;0.000001,COUNT($N$1:N194)+1,""))</f>
        <v/>
      </c>
      <c r="O195" s="285" t="str">
        <f>IF($A195="","",SUMIFS(Transactions!$R:$R,Transactions!$L:$L,$A195))</f>
        <v/>
      </c>
      <c r="P195" s="285" t="str">
        <f t="shared" si="34"/>
        <v/>
      </c>
      <c r="Q195" s="286" t="str">
        <f t="shared" si="35"/>
        <v/>
      </c>
    </row>
    <row r="196" spans="1:17" ht="15" customHeight="1" x14ac:dyDescent="0.2">
      <c r="A196" s="238" t="str">
        <f>IFERROR(INDEX(Txn[Key],MATCH(0,INDEX(COUNTIF($A$1:A195,Txn[Key])+(Txn[Key]=""),0),0)),"")</f>
        <v/>
      </c>
      <c r="B196" s="238" t="str">
        <f t="shared" si="27"/>
        <v/>
      </c>
      <c r="C196" s="238" t="str">
        <f t="shared" si="28"/>
        <v/>
      </c>
      <c r="D196" s="238" t="str">
        <f t="shared" si="29"/>
        <v/>
      </c>
      <c r="E196" s="259" t="str">
        <f>IF($A196="","",SUMIFS(Txn[Signed Units],Txn[Key],$A196))</f>
        <v/>
      </c>
      <c r="F196" s="281" t="str">
        <f>IF($A196="","",SUMIFS(Txn[Buy Cost],Txn[Key],$A196))</f>
        <v/>
      </c>
      <c r="G196" s="281" t="str">
        <f>IF($A196="","",SUMIFS(Txn[Sell Proceeds],Txn[Key],$A196))</f>
        <v/>
      </c>
      <c r="H196" s="282" t="str">
        <f>IF($A196="","",IFERROR(INDEX(Prices[Current Price],MATCH($A196,Prices[Key],0)),0))</f>
        <v/>
      </c>
      <c r="I196" s="283" t="str">
        <f>IF($A196="","",IFERROR(INDEX(Prices[FX to SGD],MATCH($A196,Prices[Key],0)),1))</f>
        <v/>
      </c>
      <c r="J196" s="281" t="str">
        <f t="shared" si="30"/>
        <v/>
      </c>
      <c r="K196" s="281" t="str">
        <f t="shared" si="31"/>
        <v/>
      </c>
      <c r="L196" s="281" t="str">
        <f t="shared" si="32"/>
        <v/>
      </c>
      <c r="M196" s="284" t="str">
        <f t="shared" si="33"/>
        <v/>
      </c>
      <c r="N196" s="238" t="str">
        <f>IF($A196="","",IF(ABS(E196)&gt;0.000001,COUNT($N$1:N195)+1,""))</f>
        <v/>
      </c>
      <c r="O196" s="285" t="str">
        <f>IF($A196="","",SUMIFS(Transactions!$R:$R,Transactions!$L:$L,$A196))</f>
        <v/>
      </c>
      <c r="P196" s="285" t="str">
        <f t="shared" si="34"/>
        <v/>
      </c>
      <c r="Q196" s="286" t="str">
        <f t="shared" si="35"/>
        <v/>
      </c>
    </row>
    <row r="197" spans="1:17" ht="15" customHeight="1" x14ac:dyDescent="0.2">
      <c r="A197" s="238" t="str">
        <f>IFERROR(INDEX(Txn[Key],MATCH(0,INDEX(COUNTIF($A$1:A196,Txn[Key])+(Txn[Key]=""),0),0)),"")</f>
        <v/>
      </c>
      <c r="B197" s="238" t="str">
        <f t="shared" si="27"/>
        <v/>
      </c>
      <c r="C197" s="238" t="str">
        <f t="shared" si="28"/>
        <v/>
      </c>
      <c r="D197" s="238" t="str">
        <f t="shared" si="29"/>
        <v/>
      </c>
      <c r="E197" s="259" t="str">
        <f>IF($A197="","",SUMIFS(Txn[Signed Units],Txn[Key],$A197))</f>
        <v/>
      </c>
      <c r="F197" s="281" t="str">
        <f>IF($A197="","",SUMIFS(Txn[Buy Cost],Txn[Key],$A197))</f>
        <v/>
      </c>
      <c r="G197" s="281" t="str">
        <f>IF($A197="","",SUMIFS(Txn[Sell Proceeds],Txn[Key],$A197))</f>
        <v/>
      </c>
      <c r="H197" s="282" t="str">
        <f>IF($A197="","",IFERROR(INDEX(Prices[Current Price],MATCH($A197,Prices[Key],0)),0))</f>
        <v/>
      </c>
      <c r="I197" s="283" t="str">
        <f>IF($A197="","",IFERROR(INDEX(Prices[FX to SGD],MATCH($A197,Prices[Key],0)),1))</f>
        <v/>
      </c>
      <c r="J197" s="281" t="str">
        <f t="shared" si="30"/>
        <v/>
      </c>
      <c r="K197" s="281" t="str">
        <f t="shared" si="31"/>
        <v/>
      </c>
      <c r="L197" s="281" t="str">
        <f t="shared" si="32"/>
        <v/>
      </c>
      <c r="M197" s="284" t="str">
        <f t="shared" si="33"/>
        <v/>
      </c>
      <c r="N197" s="238" t="str">
        <f>IF($A197="","",IF(ABS(E197)&gt;0.000001,COUNT($N$1:N196)+1,""))</f>
        <v/>
      </c>
      <c r="O197" s="285" t="str">
        <f>IF($A197="","",SUMIFS(Transactions!$R:$R,Transactions!$L:$L,$A197))</f>
        <v/>
      </c>
      <c r="P197" s="285" t="str">
        <f t="shared" si="34"/>
        <v/>
      </c>
      <c r="Q197" s="286" t="str">
        <f t="shared" si="35"/>
        <v/>
      </c>
    </row>
    <row r="198" spans="1:17" ht="15" customHeight="1" x14ac:dyDescent="0.2">
      <c r="A198" s="238" t="str">
        <f>IFERROR(INDEX(Txn[Key],MATCH(0,INDEX(COUNTIF($A$1:A197,Txn[Key])+(Txn[Key]=""),0),0)),"")</f>
        <v/>
      </c>
      <c r="B198" s="238" t="str">
        <f t="shared" si="27"/>
        <v/>
      </c>
      <c r="C198" s="238" t="str">
        <f t="shared" si="28"/>
        <v/>
      </c>
      <c r="D198" s="238" t="str">
        <f t="shared" si="29"/>
        <v/>
      </c>
      <c r="E198" s="259" t="str">
        <f>IF($A198="","",SUMIFS(Txn[Signed Units],Txn[Key],$A198))</f>
        <v/>
      </c>
      <c r="F198" s="281" t="str">
        <f>IF($A198="","",SUMIFS(Txn[Buy Cost],Txn[Key],$A198))</f>
        <v/>
      </c>
      <c r="G198" s="281" t="str">
        <f>IF($A198="","",SUMIFS(Txn[Sell Proceeds],Txn[Key],$A198))</f>
        <v/>
      </c>
      <c r="H198" s="282" t="str">
        <f>IF($A198="","",IFERROR(INDEX(Prices[Current Price],MATCH($A198,Prices[Key],0)),0))</f>
        <v/>
      </c>
      <c r="I198" s="283" t="str">
        <f>IF($A198="","",IFERROR(INDEX(Prices[FX to SGD],MATCH($A198,Prices[Key],0)),1))</f>
        <v/>
      </c>
      <c r="J198" s="281" t="str">
        <f t="shared" si="30"/>
        <v/>
      </c>
      <c r="K198" s="281" t="str">
        <f t="shared" si="31"/>
        <v/>
      </c>
      <c r="L198" s="281" t="str">
        <f t="shared" si="32"/>
        <v/>
      </c>
      <c r="M198" s="284" t="str">
        <f t="shared" si="33"/>
        <v/>
      </c>
      <c r="N198" s="238" t="str">
        <f>IF($A198="","",IF(ABS(E198)&gt;0.000001,COUNT($N$1:N197)+1,""))</f>
        <v/>
      </c>
      <c r="O198" s="285" t="str">
        <f>IF($A198="","",SUMIFS(Transactions!$R:$R,Transactions!$L:$L,$A198))</f>
        <v/>
      </c>
      <c r="P198" s="285" t="str">
        <f t="shared" si="34"/>
        <v/>
      </c>
      <c r="Q198" s="286" t="str">
        <f t="shared" si="35"/>
        <v/>
      </c>
    </row>
    <row r="199" spans="1:17" ht="15" customHeight="1" x14ac:dyDescent="0.2">
      <c r="A199" s="238" t="str">
        <f>IFERROR(INDEX(Txn[Key],MATCH(0,INDEX(COUNTIF($A$1:A198,Txn[Key])+(Txn[Key]=""),0),0)),"")</f>
        <v/>
      </c>
      <c r="B199" s="238" t="str">
        <f t="shared" si="27"/>
        <v/>
      </c>
      <c r="C199" s="238" t="str">
        <f t="shared" si="28"/>
        <v/>
      </c>
      <c r="D199" s="238" t="str">
        <f t="shared" si="29"/>
        <v/>
      </c>
      <c r="E199" s="259" t="str">
        <f>IF($A199="","",SUMIFS(Txn[Signed Units],Txn[Key],$A199))</f>
        <v/>
      </c>
      <c r="F199" s="281" t="str">
        <f>IF($A199="","",SUMIFS(Txn[Buy Cost],Txn[Key],$A199))</f>
        <v/>
      </c>
      <c r="G199" s="281" t="str">
        <f>IF($A199="","",SUMIFS(Txn[Sell Proceeds],Txn[Key],$A199))</f>
        <v/>
      </c>
      <c r="H199" s="282" t="str">
        <f>IF($A199="","",IFERROR(INDEX(Prices[Current Price],MATCH($A199,Prices[Key],0)),0))</f>
        <v/>
      </c>
      <c r="I199" s="283" t="str">
        <f>IF($A199="","",IFERROR(INDEX(Prices[FX to SGD],MATCH($A199,Prices[Key],0)),1))</f>
        <v/>
      </c>
      <c r="J199" s="281" t="str">
        <f t="shared" si="30"/>
        <v/>
      </c>
      <c r="K199" s="281" t="str">
        <f t="shared" si="31"/>
        <v/>
      </c>
      <c r="L199" s="281" t="str">
        <f t="shared" si="32"/>
        <v/>
      </c>
      <c r="M199" s="284" t="str">
        <f t="shared" si="33"/>
        <v/>
      </c>
      <c r="N199" s="238" t="str">
        <f>IF($A199="","",IF(ABS(E199)&gt;0.000001,COUNT($N$1:N198)+1,""))</f>
        <v/>
      </c>
      <c r="O199" s="285" t="str">
        <f>IF($A199="","",SUMIFS(Transactions!$R:$R,Transactions!$L:$L,$A199))</f>
        <v/>
      </c>
      <c r="P199" s="285" t="str">
        <f t="shared" si="34"/>
        <v/>
      </c>
      <c r="Q199" s="286" t="str">
        <f t="shared" si="35"/>
        <v/>
      </c>
    </row>
    <row r="200" spans="1:17" ht="15" customHeight="1" x14ac:dyDescent="0.2">
      <c r="A200" s="238" t="str">
        <f>IFERROR(INDEX(Txn[Key],MATCH(0,INDEX(COUNTIF($A$1:A199,Txn[Key])+(Txn[Key]=""),0),0)),"")</f>
        <v/>
      </c>
      <c r="B200" s="238" t="str">
        <f t="shared" si="27"/>
        <v/>
      </c>
      <c r="C200" s="238" t="str">
        <f t="shared" si="28"/>
        <v/>
      </c>
      <c r="D200" s="238" t="str">
        <f t="shared" si="29"/>
        <v/>
      </c>
      <c r="E200" s="259" t="str">
        <f>IF($A200="","",SUMIFS(Txn[Signed Units],Txn[Key],$A200))</f>
        <v/>
      </c>
      <c r="F200" s="281" t="str">
        <f>IF($A200="","",SUMIFS(Txn[Buy Cost],Txn[Key],$A200))</f>
        <v/>
      </c>
      <c r="G200" s="281" t="str">
        <f>IF($A200="","",SUMIFS(Txn[Sell Proceeds],Txn[Key],$A200))</f>
        <v/>
      </c>
      <c r="H200" s="282" t="str">
        <f>IF($A200="","",IFERROR(INDEX(Prices[Current Price],MATCH($A200,Prices[Key],0)),0))</f>
        <v/>
      </c>
      <c r="I200" s="283" t="str">
        <f>IF($A200="","",IFERROR(INDEX(Prices[FX to SGD],MATCH($A200,Prices[Key],0)),1))</f>
        <v/>
      </c>
      <c r="J200" s="281" t="str">
        <f t="shared" si="30"/>
        <v/>
      </c>
      <c r="K200" s="281" t="str">
        <f t="shared" si="31"/>
        <v/>
      </c>
      <c r="L200" s="281" t="str">
        <f t="shared" si="32"/>
        <v/>
      </c>
      <c r="M200" s="284" t="str">
        <f t="shared" si="33"/>
        <v/>
      </c>
      <c r="N200" s="238" t="str">
        <f>IF($A200="","",IF(ABS(E200)&gt;0.000001,COUNT($N$1:N199)+1,""))</f>
        <v/>
      </c>
      <c r="O200" s="285" t="str">
        <f>IF($A200="","",SUMIFS(Transactions!$R:$R,Transactions!$L:$L,$A200))</f>
        <v/>
      </c>
      <c r="P200" s="285" t="str">
        <f t="shared" si="34"/>
        <v/>
      </c>
      <c r="Q200" s="286" t="str">
        <f t="shared" si="35"/>
        <v/>
      </c>
    </row>
    <row r="201" spans="1:17" ht="15" customHeight="1" x14ac:dyDescent="0.2">
      <c r="A201" s="238" t="str">
        <f>IFERROR(INDEX(Txn[Key],MATCH(0,INDEX(COUNTIF($A$1:A200,Txn[Key])+(Txn[Key]=""),0),0)),"")</f>
        <v/>
      </c>
      <c r="B201" s="238" t="str">
        <f t="shared" si="27"/>
        <v/>
      </c>
      <c r="C201" s="238" t="str">
        <f t="shared" si="28"/>
        <v/>
      </c>
      <c r="D201" s="238" t="str">
        <f t="shared" si="29"/>
        <v/>
      </c>
      <c r="E201" s="259" t="str">
        <f>IF($A201="","",SUMIFS(Txn[Signed Units],Txn[Key],$A201))</f>
        <v/>
      </c>
      <c r="F201" s="281" t="str">
        <f>IF($A201="","",SUMIFS(Txn[Buy Cost],Txn[Key],$A201))</f>
        <v/>
      </c>
      <c r="G201" s="281" t="str">
        <f>IF($A201="","",SUMIFS(Txn[Sell Proceeds],Txn[Key],$A201))</f>
        <v/>
      </c>
      <c r="H201" s="282" t="str">
        <f>IF($A201="","",IFERROR(INDEX(Prices[Current Price],MATCH($A201,Prices[Key],0)),0))</f>
        <v/>
      </c>
      <c r="I201" s="283" t="str">
        <f>IF($A201="","",IFERROR(INDEX(Prices[FX to SGD],MATCH($A201,Prices[Key],0)),1))</f>
        <v/>
      </c>
      <c r="J201" s="281" t="str">
        <f t="shared" si="30"/>
        <v/>
      </c>
      <c r="K201" s="281" t="str">
        <f t="shared" si="31"/>
        <v/>
      </c>
      <c r="L201" s="281" t="str">
        <f t="shared" si="32"/>
        <v/>
      </c>
      <c r="M201" s="284" t="str">
        <f t="shared" si="33"/>
        <v/>
      </c>
      <c r="N201" s="238" t="str">
        <f>IF($A201="","",IF(ABS(E201)&gt;0.000001,COUNT($N$1:N200)+1,""))</f>
        <v/>
      </c>
      <c r="O201" s="285" t="str">
        <f>IF($A201="","",SUMIFS(Transactions!$R:$R,Transactions!$L:$L,$A201))</f>
        <v/>
      </c>
      <c r="P201" s="285" t="str">
        <f t="shared" si="34"/>
        <v/>
      </c>
      <c r="Q201" s="286" t="str">
        <f t="shared" si="35"/>
        <v/>
      </c>
    </row>
    <row r="202" spans="1:17" ht="15" customHeight="1" x14ac:dyDescent="0.2">
      <c r="A202" s="238" t="str">
        <f>IFERROR(INDEX(Txn[Key],MATCH(0,INDEX(COUNTIF($A$1:A201,Txn[Key])+(Txn[Key]=""),0),0)),"")</f>
        <v/>
      </c>
      <c r="B202" s="238" t="str">
        <f t="shared" si="27"/>
        <v/>
      </c>
      <c r="C202" s="238" t="str">
        <f t="shared" si="28"/>
        <v/>
      </c>
      <c r="D202" s="238" t="str">
        <f t="shared" si="29"/>
        <v/>
      </c>
      <c r="E202" s="259" t="str">
        <f>IF($A202="","",SUMIFS(Txn[Signed Units],Txn[Key],$A202))</f>
        <v/>
      </c>
      <c r="F202" s="281" t="str">
        <f>IF($A202="","",SUMIFS(Txn[Buy Cost],Txn[Key],$A202))</f>
        <v/>
      </c>
      <c r="G202" s="281" t="str">
        <f>IF($A202="","",SUMIFS(Txn[Sell Proceeds],Txn[Key],$A202))</f>
        <v/>
      </c>
      <c r="H202" s="282" t="str">
        <f>IF($A202="","",IFERROR(INDEX(Prices[Current Price],MATCH($A202,Prices[Key],0)),0))</f>
        <v/>
      </c>
      <c r="I202" s="283" t="str">
        <f>IF($A202="","",IFERROR(INDEX(Prices[FX to SGD],MATCH($A202,Prices[Key],0)),1))</f>
        <v/>
      </c>
      <c r="J202" s="281" t="str">
        <f t="shared" si="30"/>
        <v/>
      </c>
      <c r="K202" s="281" t="str">
        <f t="shared" si="31"/>
        <v/>
      </c>
      <c r="L202" s="281" t="str">
        <f t="shared" si="32"/>
        <v/>
      </c>
      <c r="M202" s="284" t="str">
        <f t="shared" si="33"/>
        <v/>
      </c>
      <c r="N202" s="238" t="str">
        <f>IF($A202="","",IF(ABS(E202)&gt;0.000001,COUNT($N$1:N201)+1,""))</f>
        <v/>
      </c>
      <c r="O202" s="285" t="str">
        <f>IF($A202="","",SUMIFS(Transactions!$R:$R,Transactions!$L:$L,$A202))</f>
        <v/>
      </c>
      <c r="P202" s="285" t="str">
        <f t="shared" si="34"/>
        <v/>
      </c>
      <c r="Q202" s="286" t="str">
        <f t="shared" si="35"/>
        <v/>
      </c>
    </row>
    <row r="203" spans="1:17" ht="15" customHeight="1" x14ac:dyDescent="0.2">
      <c r="A203" s="238" t="str">
        <f>IFERROR(INDEX(Txn[Key],MATCH(0,INDEX(COUNTIF($A$1:A202,Txn[Key])+(Txn[Key]=""),0),0)),"")</f>
        <v/>
      </c>
      <c r="B203" s="238" t="str">
        <f t="shared" si="27"/>
        <v/>
      </c>
      <c r="C203" s="238" t="str">
        <f t="shared" si="28"/>
        <v/>
      </c>
      <c r="D203" s="238" t="str">
        <f t="shared" si="29"/>
        <v/>
      </c>
      <c r="E203" s="259" t="str">
        <f>IF($A203="","",SUMIFS(Txn[Signed Units],Txn[Key],$A203))</f>
        <v/>
      </c>
      <c r="F203" s="281" t="str">
        <f>IF($A203="","",SUMIFS(Txn[Buy Cost],Txn[Key],$A203))</f>
        <v/>
      </c>
      <c r="G203" s="281" t="str">
        <f>IF($A203="","",SUMIFS(Txn[Sell Proceeds],Txn[Key],$A203))</f>
        <v/>
      </c>
      <c r="H203" s="282" t="str">
        <f>IF($A203="","",IFERROR(INDEX(Prices[Current Price],MATCH($A203,Prices[Key],0)),0))</f>
        <v/>
      </c>
      <c r="I203" s="283" t="str">
        <f>IF($A203="","",IFERROR(INDEX(Prices[FX to SGD],MATCH($A203,Prices[Key],0)),1))</f>
        <v/>
      </c>
      <c r="J203" s="281" t="str">
        <f t="shared" si="30"/>
        <v/>
      </c>
      <c r="K203" s="281" t="str">
        <f t="shared" si="31"/>
        <v/>
      </c>
      <c r="L203" s="281" t="str">
        <f t="shared" si="32"/>
        <v/>
      </c>
      <c r="M203" s="284" t="str">
        <f t="shared" si="33"/>
        <v/>
      </c>
      <c r="N203" s="238" t="str">
        <f>IF($A203="","",IF(ABS(E203)&gt;0.000001,COUNT($N$1:N202)+1,""))</f>
        <v/>
      </c>
      <c r="O203" s="285" t="str">
        <f>IF($A203="","",SUMIFS(Transactions!$R:$R,Transactions!$L:$L,$A203))</f>
        <v/>
      </c>
      <c r="P203" s="285" t="str">
        <f t="shared" si="34"/>
        <v/>
      </c>
      <c r="Q203" s="286" t="str">
        <f t="shared" si="35"/>
        <v/>
      </c>
    </row>
    <row r="204" spans="1:17" ht="15" customHeight="1" x14ac:dyDescent="0.2">
      <c r="A204" s="238" t="str">
        <f>IFERROR(INDEX(Txn[Key],MATCH(0,INDEX(COUNTIF($A$1:A203,Txn[Key])+(Txn[Key]=""),0),0)),"")</f>
        <v/>
      </c>
      <c r="B204" s="238" t="str">
        <f t="shared" si="27"/>
        <v/>
      </c>
      <c r="C204" s="238" t="str">
        <f t="shared" si="28"/>
        <v/>
      </c>
      <c r="D204" s="238" t="str">
        <f t="shared" si="29"/>
        <v/>
      </c>
      <c r="E204" s="259" t="str">
        <f>IF($A204="","",SUMIFS(Txn[Signed Units],Txn[Key],$A204))</f>
        <v/>
      </c>
      <c r="F204" s="281" t="str">
        <f>IF($A204="","",SUMIFS(Txn[Buy Cost],Txn[Key],$A204))</f>
        <v/>
      </c>
      <c r="G204" s="281" t="str">
        <f>IF($A204="","",SUMIFS(Txn[Sell Proceeds],Txn[Key],$A204))</f>
        <v/>
      </c>
      <c r="H204" s="282" t="str">
        <f>IF($A204="","",IFERROR(INDEX(Prices[Current Price],MATCH($A204,Prices[Key],0)),0))</f>
        <v/>
      </c>
      <c r="I204" s="283" t="str">
        <f>IF($A204="","",IFERROR(INDEX(Prices[FX to SGD],MATCH($A204,Prices[Key],0)),1))</f>
        <v/>
      </c>
      <c r="J204" s="281" t="str">
        <f t="shared" si="30"/>
        <v/>
      </c>
      <c r="K204" s="281" t="str">
        <f t="shared" si="31"/>
        <v/>
      </c>
      <c r="L204" s="281" t="str">
        <f t="shared" si="32"/>
        <v/>
      </c>
      <c r="M204" s="284" t="str">
        <f t="shared" si="33"/>
        <v/>
      </c>
      <c r="N204" s="238" t="str">
        <f>IF($A204="","",IF(ABS(E204)&gt;0.000001,COUNT($N$1:N203)+1,""))</f>
        <v/>
      </c>
      <c r="O204" s="285" t="str">
        <f>IF($A204="","",SUMIFS(Transactions!$R:$R,Transactions!$L:$L,$A204))</f>
        <v/>
      </c>
      <c r="P204" s="285" t="str">
        <f t="shared" si="34"/>
        <v/>
      </c>
      <c r="Q204" s="286" t="str">
        <f t="shared" si="35"/>
        <v/>
      </c>
    </row>
    <row r="205" spans="1:17" ht="15" customHeight="1" x14ac:dyDescent="0.2">
      <c r="A205" s="238" t="str">
        <f>IFERROR(INDEX(Txn[Key],MATCH(0,INDEX(COUNTIF($A$1:A204,Txn[Key])+(Txn[Key]=""),0),0)),"")</f>
        <v/>
      </c>
      <c r="B205" s="238" t="str">
        <f t="shared" si="27"/>
        <v/>
      </c>
      <c r="C205" s="238" t="str">
        <f t="shared" si="28"/>
        <v/>
      </c>
      <c r="D205" s="238" t="str">
        <f t="shared" si="29"/>
        <v/>
      </c>
      <c r="E205" s="259" t="str">
        <f>IF($A205="","",SUMIFS(Txn[Signed Units],Txn[Key],$A205))</f>
        <v/>
      </c>
      <c r="F205" s="281" t="str">
        <f>IF($A205="","",SUMIFS(Txn[Buy Cost],Txn[Key],$A205))</f>
        <v/>
      </c>
      <c r="G205" s="281" t="str">
        <f>IF($A205="","",SUMIFS(Txn[Sell Proceeds],Txn[Key],$A205))</f>
        <v/>
      </c>
      <c r="H205" s="282" t="str">
        <f>IF($A205="","",IFERROR(INDEX(Prices[Current Price],MATCH($A205,Prices[Key],0)),0))</f>
        <v/>
      </c>
      <c r="I205" s="283" t="str">
        <f>IF($A205="","",IFERROR(INDEX(Prices[FX to SGD],MATCH($A205,Prices[Key],0)),1))</f>
        <v/>
      </c>
      <c r="J205" s="281" t="str">
        <f t="shared" si="30"/>
        <v/>
      </c>
      <c r="K205" s="281" t="str">
        <f t="shared" si="31"/>
        <v/>
      </c>
      <c r="L205" s="281" t="str">
        <f t="shared" si="32"/>
        <v/>
      </c>
      <c r="M205" s="284" t="str">
        <f t="shared" si="33"/>
        <v/>
      </c>
      <c r="N205" s="238" t="str">
        <f>IF($A205="","",IF(ABS(E205)&gt;0.000001,COUNT($N$1:N204)+1,""))</f>
        <v/>
      </c>
      <c r="O205" s="285" t="str">
        <f>IF($A205="","",SUMIFS(Transactions!$R:$R,Transactions!$L:$L,$A205))</f>
        <v/>
      </c>
      <c r="P205" s="285" t="str">
        <f t="shared" si="34"/>
        <v/>
      </c>
      <c r="Q205" s="286" t="str">
        <f t="shared" si="35"/>
        <v/>
      </c>
    </row>
    <row r="206" spans="1:17" ht="15" customHeight="1" x14ac:dyDescent="0.2">
      <c r="A206" s="238" t="str">
        <f>IFERROR(INDEX(Txn[Key],MATCH(0,INDEX(COUNTIF($A$1:A205,Txn[Key])+(Txn[Key]=""),0),0)),"")</f>
        <v/>
      </c>
      <c r="B206" s="238" t="str">
        <f t="shared" si="27"/>
        <v/>
      </c>
      <c r="C206" s="238" t="str">
        <f t="shared" si="28"/>
        <v/>
      </c>
      <c r="D206" s="238" t="str">
        <f t="shared" si="29"/>
        <v/>
      </c>
      <c r="E206" s="259" t="str">
        <f>IF($A206="","",SUMIFS(Txn[Signed Units],Txn[Key],$A206))</f>
        <v/>
      </c>
      <c r="F206" s="281" t="str">
        <f>IF($A206="","",SUMIFS(Txn[Buy Cost],Txn[Key],$A206))</f>
        <v/>
      </c>
      <c r="G206" s="281" t="str">
        <f>IF($A206="","",SUMIFS(Txn[Sell Proceeds],Txn[Key],$A206))</f>
        <v/>
      </c>
      <c r="H206" s="282" t="str">
        <f>IF($A206="","",IFERROR(INDEX(Prices[Current Price],MATCH($A206,Prices[Key],0)),0))</f>
        <v/>
      </c>
      <c r="I206" s="283" t="str">
        <f>IF($A206="","",IFERROR(INDEX(Prices[FX to SGD],MATCH($A206,Prices[Key],0)),1))</f>
        <v/>
      </c>
      <c r="J206" s="281" t="str">
        <f t="shared" si="30"/>
        <v/>
      </c>
      <c r="K206" s="281" t="str">
        <f t="shared" si="31"/>
        <v/>
      </c>
      <c r="L206" s="281" t="str">
        <f t="shared" si="32"/>
        <v/>
      </c>
      <c r="M206" s="284" t="str">
        <f t="shared" si="33"/>
        <v/>
      </c>
      <c r="N206" s="238" t="str">
        <f>IF($A206="","",IF(ABS(E206)&gt;0.000001,COUNT($N$1:N205)+1,""))</f>
        <v/>
      </c>
      <c r="O206" s="285" t="str">
        <f>IF($A206="","",SUMIFS(Transactions!$R:$R,Transactions!$L:$L,$A206))</f>
        <v/>
      </c>
      <c r="P206" s="285" t="str">
        <f t="shared" si="34"/>
        <v/>
      </c>
      <c r="Q206" s="286" t="str">
        <f t="shared" si="35"/>
        <v/>
      </c>
    </row>
    <row r="207" spans="1:17" ht="15" customHeight="1" x14ac:dyDescent="0.2">
      <c r="A207" s="238" t="str">
        <f>IFERROR(INDEX(Txn[Key],MATCH(0,INDEX(COUNTIF($A$1:A206,Txn[Key])+(Txn[Key]=""),0),0)),"")</f>
        <v/>
      </c>
      <c r="B207" s="238" t="str">
        <f t="shared" si="27"/>
        <v/>
      </c>
      <c r="C207" s="238" t="str">
        <f t="shared" si="28"/>
        <v/>
      </c>
      <c r="D207" s="238" t="str">
        <f t="shared" si="29"/>
        <v/>
      </c>
      <c r="E207" s="259" t="str">
        <f>IF($A207="","",SUMIFS(Txn[Signed Units],Txn[Key],$A207))</f>
        <v/>
      </c>
      <c r="F207" s="281" t="str">
        <f>IF($A207="","",SUMIFS(Txn[Buy Cost],Txn[Key],$A207))</f>
        <v/>
      </c>
      <c r="G207" s="281" t="str">
        <f>IF($A207="","",SUMIFS(Txn[Sell Proceeds],Txn[Key],$A207))</f>
        <v/>
      </c>
      <c r="H207" s="282" t="str">
        <f>IF($A207="","",IFERROR(INDEX(Prices[Current Price],MATCH($A207,Prices[Key],0)),0))</f>
        <v/>
      </c>
      <c r="I207" s="283" t="str">
        <f>IF($A207="","",IFERROR(INDEX(Prices[FX to SGD],MATCH($A207,Prices[Key],0)),1))</f>
        <v/>
      </c>
      <c r="J207" s="281" t="str">
        <f t="shared" si="30"/>
        <v/>
      </c>
      <c r="K207" s="281" t="str">
        <f t="shared" si="31"/>
        <v/>
      </c>
      <c r="L207" s="281" t="str">
        <f t="shared" si="32"/>
        <v/>
      </c>
      <c r="M207" s="284" t="str">
        <f t="shared" si="33"/>
        <v/>
      </c>
      <c r="N207" s="238" t="str">
        <f>IF($A207="","",IF(ABS(E207)&gt;0.000001,COUNT($N$1:N206)+1,""))</f>
        <v/>
      </c>
      <c r="O207" s="285" t="str">
        <f>IF($A207="","",SUMIFS(Transactions!$R:$R,Transactions!$L:$L,$A207))</f>
        <v/>
      </c>
      <c r="P207" s="285" t="str">
        <f t="shared" si="34"/>
        <v/>
      </c>
      <c r="Q207" s="286" t="str">
        <f t="shared" si="35"/>
        <v/>
      </c>
    </row>
    <row r="208" spans="1:17" ht="15" customHeight="1" x14ac:dyDescent="0.2">
      <c r="A208" s="238" t="str">
        <f>IFERROR(INDEX(Txn[Key],MATCH(0,INDEX(COUNTIF($A$1:A207,Txn[Key])+(Txn[Key]=""),0),0)),"")</f>
        <v/>
      </c>
      <c r="B208" s="238" t="str">
        <f t="shared" si="27"/>
        <v/>
      </c>
      <c r="C208" s="238" t="str">
        <f t="shared" si="28"/>
        <v/>
      </c>
      <c r="D208" s="238" t="str">
        <f t="shared" si="29"/>
        <v/>
      </c>
      <c r="E208" s="259" t="str">
        <f>IF($A208="","",SUMIFS(Txn[Signed Units],Txn[Key],$A208))</f>
        <v/>
      </c>
      <c r="F208" s="281" t="str">
        <f>IF($A208="","",SUMIFS(Txn[Buy Cost],Txn[Key],$A208))</f>
        <v/>
      </c>
      <c r="G208" s="281" t="str">
        <f>IF($A208="","",SUMIFS(Txn[Sell Proceeds],Txn[Key],$A208))</f>
        <v/>
      </c>
      <c r="H208" s="282" t="str">
        <f>IF($A208="","",IFERROR(INDEX(Prices[Current Price],MATCH($A208,Prices[Key],0)),0))</f>
        <v/>
      </c>
      <c r="I208" s="283" t="str">
        <f>IF($A208="","",IFERROR(INDEX(Prices[FX to SGD],MATCH($A208,Prices[Key],0)),1))</f>
        <v/>
      </c>
      <c r="J208" s="281" t="str">
        <f t="shared" si="30"/>
        <v/>
      </c>
      <c r="K208" s="281" t="str">
        <f t="shared" si="31"/>
        <v/>
      </c>
      <c r="L208" s="281" t="str">
        <f t="shared" si="32"/>
        <v/>
      </c>
      <c r="M208" s="284" t="str">
        <f t="shared" si="33"/>
        <v/>
      </c>
      <c r="N208" s="238" t="str">
        <f>IF($A208="","",IF(ABS(E208)&gt;0.000001,COUNT($N$1:N207)+1,""))</f>
        <v/>
      </c>
      <c r="O208" s="285" t="str">
        <f>IF($A208="","",SUMIFS(Transactions!$R:$R,Transactions!$L:$L,$A208))</f>
        <v/>
      </c>
      <c r="P208" s="285" t="str">
        <f t="shared" si="34"/>
        <v/>
      </c>
      <c r="Q208" s="286" t="str">
        <f t="shared" si="35"/>
        <v/>
      </c>
    </row>
    <row r="209" spans="1:17" ht="15" customHeight="1" x14ac:dyDescent="0.2">
      <c r="A209" s="238" t="str">
        <f>IFERROR(INDEX(Txn[Key],MATCH(0,INDEX(COUNTIF($A$1:A208,Txn[Key])+(Txn[Key]=""),0),0)),"")</f>
        <v/>
      </c>
      <c r="B209" s="238" t="str">
        <f t="shared" si="27"/>
        <v/>
      </c>
      <c r="C209" s="238" t="str">
        <f t="shared" si="28"/>
        <v/>
      </c>
      <c r="D209" s="238" t="str">
        <f t="shared" si="29"/>
        <v/>
      </c>
      <c r="E209" s="259" t="str">
        <f>IF($A209="","",SUMIFS(Txn[Signed Units],Txn[Key],$A209))</f>
        <v/>
      </c>
      <c r="F209" s="281" t="str">
        <f>IF($A209="","",SUMIFS(Txn[Buy Cost],Txn[Key],$A209))</f>
        <v/>
      </c>
      <c r="G209" s="281" t="str">
        <f>IF($A209="","",SUMIFS(Txn[Sell Proceeds],Txn[Key],$A209))</f>
        <v/>
      </c>
      <c r="H209" s="282" t="str">
        <f>IF($A209="","",IFERROR(INDEX(Prices[Current Price],MATCH($A209,Prices[Key],0)),0))</f>
        <v/>
      </c>
      <c r="I209" s="283" t="str">
        <f>IF($A209="","",IFERROR(INDEX(Prices[FX to SGD],MATCH($A209,Prices[Key],0)),1))</f>
        <v/>
      </c>
      <c r="J209" s="281" t="str">
        <f t="shared" si="30"/>
        <v/>
      </c>
      <c r="K209" s="281" t="str">
        <f t="shared" si="31"/>
        <v/>
      </c>
      <c r="L209" s="281" t="str">
        <f t="shared" si="32"/>
        <v/>
      </c>
      <c r="M209" s="284" t="str">
        <f t="shared" si="33"/>
        <v/>
      </c>
      <c r="N209" s="238" t="str">
        <f>IF($A209="","",IF(ABS(E209)&gt;0.000001,COUNT($N$1:N208)+1,""))</f>
        <v/>
      </c>
      <c r="O209" s="285" t="str">
        <f>IF($A209="","",SUMIFS(Transactions!$R:$R,Transactions!$L:$L,$A209))</f>
        <v/>
      </c>
      <c r="P209" s="285" t="str">
        <f t="shared" si="34"/>
        <v/>
      </c>
      <c r="Q209" s="286" t="str">
        <f t="shared" si="35"/>
        <v/>
      </c>
    </row>
    <row r="210" spans="1:17" ht="15" customHeight="1" x14ac:dyDescent="0.2">
      <c r="A210" s="238" t="str">
        <f>IFERROR(INDEX(Txn[Key],MATCH(0,INDEX(COUNTIF($A$1:A209,Txn[Key])+(Txn[Key]=""),0),0)),"")</f>
        <v/>
      </c>
      <c r="B210" s="238" t="str">
        <f t="shared" si="27"/>
        <v/>
      </c>
      <c r="C210" s="238" t="str">
        <f t="shared" si="28"/>
        <v/>
      </c>
      <c r="D210" s="238" t="str">
        <f t="shared" si="29"/>
        <v/>
      </c>
      <c r="E210" s="259" t="str">
        <f>IF($A210="","",SUMIFS(Txn[Signed Units],Txn[Key],$A210))</f>
        <v/>
      </c>
      <c r="F210" s="281" t="str">
        <f>IF($A210="","",SUMIFS(Txn[Buy Cost],Txn[Key],$A210))</f>
        <v/>
      </c>
      <c r="G210" s="281" t="str">
        <f>IF($A210="","",SUMIFS(Txn[Sell Proceeds],Txn[Key],$A210))</f>
        <v/>
      </c>
      <c r="H210" s="282" t="str">
        <f>IF($A210="","",IFERROR(INDEX(Prices[Current Price],MATCH($A210,Prices[Key],0)),0))</f>
        <v/>
      </c>
      <c r="I210" s="283" t="str">
        <f>IF($A210="","",IFERROR(INDEX(Prices[FX to SGD],MATCH($A210,Prices[Key],0)),1))</f>
        <v/>
      </c>
      <c r="J210" s="281" t="str">
        <f t="shared" si="30"/>
        <v/>
      </c>
      <c r="K210" s="281" t="str">
        <f t="shared" si="31"/>
        <v/>
      </c>
      <c r="L210" s="281" t="str">
        <f t="shared" si="32"/>
        <v/>
      </c>
      <c r="M210" s="284" t="str">
        <f t="shared" si="33"/>
        <v/>
      </c>
      <c r="N210" s="238" t="str">
        <f>IF($A210="","",IF(ABS(E210)&gt;0.000001,COUNT($N$1:N209)+1,""))</f>
        <v/>
      </c>
      <c r="O210" s="285" t="str">
        <f>IF($A210="","",SUMIFS(Transactions!$R:$R,Transactions!$L:$L,$A210))</f>
        <v/>
      </c>
      <c r="P210" s="285" t="str">
        <f t="shared" si="34"/>
        <v/>
      </c>
      <c r="Q210" s="286" t="str">
        <f t="shared" si="35"/>
        <v/>
      </c>
    </row>
    <row r="211" spans="1:17" ht="15" customHeight="1" x14ac:dyDescent="0.2">
      <c r="A211" s="238" t="str">
        <f>IFERROR(INDEX(Txn[Key],MATCH(0,INDEX(COUNTIF($A$1:A210,Txn[Key])+(Txn[Key]=""),0),0)),"")</f>
        <v/>
      </c>
      <c r="B211" s="238" t="str">
        <f t="shared" si="27"/>
        <v/>
      </c>
      <c r="C211" s="238" t="str">
        <f t="shared" si="28"/>
        <v/>
      </c>
      <c r="D211" s="238" t="str">
        <f t="shared" si="29"/>
        <v/>
      </c>
      <c r="E211" s="259" t="str">
        <f>IF($A211="","",SUMIFS(Txn[Signed Units],Txn[Key],$A211))</f>
        <v/>
      </c>
      <c r="F211" s="281" t="str">
        <f>IF($A211="","",SUMIFS(Txn[Buy Cost],Txn[Key],$A211))</f>
        <v/>
      </c>
      <c r="G211" s="281" t="str">
        <f>IF($A211="","",SUMIFS(Txn[Sell Proceeds],Txn[Key],$A211))</f>
        <v/>
      </c>
      <c r="H211" s="282" t="str">
        <f>IF($A211="","",IFERROR(INDEX(Prices[Current Price],MATCH($A211,Prices[Key],0)),0))</f>
        <v/>
      </c>
      <c r="I211" s="283" t="str">
        <f>IF($A211="","",IFERROR(INDEX(Prices[FX to SGD],MATCH($A211,Prices[Key],0)),1))</f>
        <v/>
      </c>
      <c r="J211" s="281" t="str">
        <f t="shared" si="30"/>
        <v/>
      </c>
      <c r="K211" s="281" t="str">
        <f t="shared" si="31"/>
        <v/>
      </c>
      <c r="L211" s="281" t="str">
        <f t="shared" si="32"/>
        <v/>
      </c>
      <c r="M211" s="284" t="str">
        <f t="shared" si="33"/>
        <v/>
      </c>
      <c r="N211" s="238" t="str">
        <f>IF($A211="","",IF(ABS(E211)&gt;0.000001,COUNT($N$1:N210)+1,""))</f>
        <v/>
      </c>
      <c r="O211" s="285" t="str">
        <f>IF($A211="","",SUMIFS(Transactions!$R:$R,Transactions!$L:$L,$A211))</f>
        <v/>
      </c>
      <c r="P211" s="285" t="str">
        <f t="shared" si="34"/>
        <v/>
      </c>
      <c r="Q211" s="286" t="str">
        <f t="shared" si="35"/>
        <v/>
      </c>
    </row>
    <row r="212" spans="1:17" ht="15" customHeight="1" x14ac:dyDescent="0.2">
      <c r="A212" s="238" t="str">
        <f>IFERROR(INDEX(Txn[Key],MATCH(0,INDEX(COUNTIF($A$1:A211,Txn[Key])+(Txn[Key]=""),0),0)),"")</f>
        <v/>
      </c>
      <c r="B212" s="238" t="str">
        <f t="shared" si="27"/>
        <v/>
      </c>
      <c r="C212" s="238" t="str">
        <f t="shared" si="28"/>
        <v/>
      </c>
      <c r="D212" s="238" t="str">
        <f t="shared" si="29"/>
        <v/>
      </c>
      <c r="E212" s="259" t="str">
        <f>IF($A212="","",SUMIFS(Txn[Signed Units],Txn[Key],$A212))</f>
        <v/>
      </c>
      <c r="F212" s="281" t="str">
        <f>IF($A212="","",SUMIFS(Txn[Buy Cost],Txn[Key],$A212))</f>
        <v/>
      </c>
      <c r="G212" s="281" t="str">
        <f>IF($A212="","",SUMIFS(Txn[Sell Proceeds],Txn[Key],$A212))</f>
        <v/>
      </c>
      <c r="H212" s="282" t="str">
        <f>IF($A212="","",IFERROR(INDEX(Prices[Current Price],MATCH($A212,Prices[Key],0)),0))</f>
        <v/>
      </c>
      <c r="I212" s="283" t="str">
        <f>IF($A212="","",IFERROR(INDEX(Prices[FX to SGD],MATCH($A212,Prices[Key],0)),1))</f>
        <v/>
      </c>
      <c r="J212" s="281" t="str">
        <f t="shared" si="30"/>
        <v/>
      </c>
      <c r="K212" s="281" t="str">
        <f t="shared" si="31"/>
        <v/>
      </c>
      <c r="L212" s="281" t="str">
        <f t="shared" si="32"/>
        <v/>
      </c>
      <c r="M212" s="284" t="str">
        <f t="shared" si="33"/>
        <v/>
      </c>
      <c r="N212" s="238" t="str">
        <f>IF($A212="","",IF(ABS(E212)&gt;0.000001,COUNT($N$1:N211)+1,""))</f>
        <v/>
      </c>
      <c r="O212" s="285" t="str">
        <f>IF($A212="","",SUMIFS(Transactions!$R:$R,Transactions!$L:$L,$A212))</f>
        <v/>
      </c>
      <c r="P212" s="285" t="str">
        <f t="shared" si="34"/>
        <v/>
      </c>
      <c r="Q212" s="286" t="str">
        <f t="shared" si="35"/>
        <v/>
      </c>
    </row>
    <row r="213" spans="1:17" ht="15" customHeight="1" x14ac:dyDescent="0.2">
      <c r="A213" s="238" t="str">
        <f>IFERROR(INDEX(Txn[Key],MATCH(0,INDEX(COUNTIF($A$1:A212,Txn[Key])+(Txn[Key]=""),0),0)),"")</f>
        <v/>
      </c>
      <c r="B213" s="238" t="str">
        <f t="shared" si="27"/>
        <v/>
      </c>
      <c r="C213" s="238" t="str">
        <f t="shared" si="28"/>
        <v/>
      </c>
      <c r="D213" s="238" t="str">
        <f t="shared" si="29"/>
        <v/>
      </c>
      <c r="E213" s="259" t="str">
        <f>IF($A213="","",SUMIFS(Txn[Signed Units],Txn[Key],$A213))</f>
        <v/>
      </c>
      <c r="F213" s="281" t="str">
        <f>IF($A213="","",SUMIFS(Txn[Buy Cost],Txn[Key],$A213))</f>
        <v/>
      </c>
      <c r="G213" s="281" t="str">
        <f>IF($A213="","",SUMIFS(Txn[Sell Proceeds],Txn[Key],$A213))</f>
        <v/>
      </c>
      <c r="H213" s="282" t="str">
        <f>IF($A213="","",IFERROR(INDEX(Prices[Current Price],MATCH($A213,Prices[Key],0)),0))</f>
        <v/>
      </c>
      <c r="I213" s="283" t="str">
        <f>IF($A213="","",IFERROR(INDEX(Prices[FX to SGD],MATCH($A213,Prices[Key],0)),1))</f>
        <v/>
      </c>
      <c r="J213" s="281" t="str">
        <f t="shared" si="30"/>
        <v/>
      </c>
      <c r="K213" s="281" t="str">
        <f t="shared" si="31"/>
        <v/>
      </c>
      <c r="L213" s="281" t="str">
        <f t="shared" si="32"/>
        <v/>
      </c>
      <c r="M213" s="284" t="str">
        <f t="shared" si="33"/>
        <v/>
      </c>
      <c r="N213" s="238" t="str">
        <f>IF($A213="","",IF(ABS(E213)&gt;0.000001,COUNT($N$1:N212)+1,""))</f>
        <v/>
      </c>
      <c r="O213" s="285" t="str">
        <f>IF($A213="","",SUMIFS(Transactions!$R:$R,Transactions!$L:$L,$A213))</f>
        <v/>
      </c>
      <c r="P213" s="285" t="str">
        <f t="shared" si="34"/>
        <v/>
      </c>
      <c r="Q213" s="286" t="str">
        <f t="shared" si="35"/>
        <v/>
      </c>
    </row>
    <row r="214" spans="1:17" ht="15" customHeight="1" x14ac:dyDescent="0.2">
      <c r="A214" s="238" t="str">
        <f>IFERROR(INDEX(Txn[Key],MATCH(0,INDEX(COUNTIF($A$1:A213,Txn[Key])+(Txn[Key]=""),0),0)),"")</f>
        <v/>
      </c>
      <c r="B214" s="238" t="str">
        <f t="shared" si="27"/>
        <v/>
      </c>
      <c r="C214" s="238" t="str">
        <f t="shared" si="28"/>
        <v/>
      </c>
      <c r="D214" s="238" t="str">
        <f t="shared" si="29"/>
        <v/>
      </c>
      <c r="E214" s="259" t="str">
        <f>IF($A214="","",SUMIFS(Txn[Signed Units],Txn[Key],$A214))</f>
        <v/>
      </c>
      <c r="F214" s="281" t="str">
        <f>IF($A214="","",SUMIFS(Txn[Buy Cost],Txn[Key],$A214))</f>
        <v/>
      </c>
      <c r="G214" s="281" t="str">
        <f>IF($A214="","",SUMIFS(Txn[Sell Proceeds],Txn[Key],$A214))</f>
        <v/>
      </c>
      <c r="H214" s="282" t="str">
        <f>IF($A214="","",IFERROR(INDEX(Prices[Current Price],MATCH($A214,Prices[Key],0)),0))</f>
        <v/>
      </c>
      <c r="I214" s="283" t="str">
        <f>IF($A214="","",IFERROR(INDEX(Prices[FX to SGD],MATCH($A214,Prices[Key],0)),1))</f>
        <v/>
      </c>
      <c r="J214" s="281" t="str">
        <f t="shared" si="30"/>
        <v/>
      </c>
      <c r="K214" s="281" t="str">
        <f t="shared" si="31"/>
        <v/>
      </c>
      <c r="L214" s="281" t="str">
        <f t="shared" si="32"/>
        <v/>
      </c>
      <c r="M214" s="284" t="str">
        <f t="shared" si="33"/>
        <v/>
      </c>
      <c r="N214" s="238" t="str">
        <f>IF($A214="","",IF(ABS(E214)&gt;0.000001,COUNT($N$1:N213)+1,""))</f>
        <v/>
      </c>
      <c r="O214" s="285" t="str">
        <f>IF($A214="","",SUMIFS(Transactions!$R:$R,Transactions!$L:$L,$A214))</f>
        <v/>
      </c>
      <c r="P214" s="285" t="str">
        <f t="shared" si="34"/>
        <v/>
      </c>
      <c r="Q214" s="286" t="str">
        <f t="shared" si="35"/>
        <v/>
      </c>
    </row>
    <row r="215" spans="1:17" ht="15" customHeight="1" x14ac:dyDescent="0.2">
      <c r="A215" s="238" t="str">
        <f>IFERROR(INDEX(Txn[Key],MATCH(0,INDEX(COUNTIF($A$1:A214,Txn[Key])+(Txn[Key]=""),0),0)),"")</f>
        <v/>
      </c>
      <c r="B215" s="238" t="str">
        <f t="shared" si="27"/>
        <v/>
      </c>
      <c r="C215" s="238" t="str">
        <f t="shared" si="28"/>
        <v/>
      </c>
      <c r="D215" s="238" t="str">
        <f t="shared" si="29"/>
        <v/>
      </c>
      <c r="E215" s="259" t="str">
        <f>IF($A215="","",SUMIFS(Txn[Signed Units],Txn[Key],$A215))</f>
        <v/>
      </c>
      <c r="F215" s="281" t="str">
        <f>IF($A215="","",SUMIFS(Txn[Buy Cost],Txn[Key],$A215))</f>
        <v/>
      </c>
      <c r="G215" s="281" t="str">
        <f>IF($A215="","",SUMIFS(Txn[Sell Proceeds],Txn[Key],$A215))</f>
        <v/>
      </c>
      <c r="H215" s="282" t="str">
        <f>IF($A215="","",IFERROR(INDEX(Prices[Current Price],MATCH($A215,Prices[Key],0)),0))</f>
        <v/>
      </c>
      <c r="I215" s="283" t="str">
        <f>IF($A215="","",IFERROR(INDEX(Prices[FX to SGD],MATCH($A215,Prices[Key],0)),1))</f>
        <v/>
      </c>
      <c r="J215" s="281" t="str">
        <f t="shared" si="30"/>
        <v/>
      </c>
      <c r="K215" s="281" t="str">
        <f t="shared" si="31"/>
        <v/>
      </c>
      <c r="L215" s="281" t="str">
        <f t="shared" si="32"/>
        <v/>
      </c>
      <c r="M215" s="284" t="str">
        <f t="shared" si="33"/>
        <v/>
      </c>
      <c r="N215" s="238" t="str">
        <f>IF($A215="","",IF(ABS(E215)&gt;0.000001,COUNT($N$1:N214)+1,""))</f>
        <v/>
      </c>
      <c r="O215" s="285" t="str">
        <f>IF($A215="","",SUMIFS(Transactions!$R:$R,Transactions!$L:$L,$A215))</f>
        <v/>
      </c>
      <c r="P215" s="285" t="str">
        <f t="shared" si="34"/>
        <v/>
      </c>
      <c r="Q215" s="286" t="str">
        <f t="shared" si="35"/>
        <v/>
      </c>
    </row>
    <row r="216" spans="1:17" ht="15" customHeight="1" x14ac:dyDescent="0.2">
      <c r="A216" s="238" t="str">
        <f>IFERROR(INDEX(Txn[Key],MATCH(0,INDEX(COUNTIF($A$1:A215,Txn[Key])+(Txn[Key]=""),0),0)),"")</f>
        <v/>
      </c>
      <c r="B216" s="238" t="str">
        <f t="shared" si="27"/>
        <v/>
      </c>
      <c r="C216" s="238" t="str">
        <f t="shared" si="28"/>
        <v/>
      </c>
      <c r="D216" s="238" t="str">
        <f t="shared" si="29"/>
        <v/>
      </c>
      <c r="E216" s="259" t="str">
        <f>IF($A216="","",SUMIFS(Txn[Signed Units],Txn[Key],$A216))</f>
        <v/>
      </c>
      <c r="F216" s="281" t="str">
        <f>IF($A216="","",SUMIFS(Txn[Buy Cost],Txn[Key],$A216))</f>
        <v/>
      </c>
      <c r="G216" s="281" t="str">
        <f>IF($A216="","",SUMIFS(Txn[Sell Proceeds],Txn[Key],$A216))</f>
        <v/>
      </c>
      <c r="H216" s="282" t="str">
        <f>IF($A216="","",IFERROR(INDEX(Prices[Current Price],MATCH($A216,Prices[Key],0)),0))</f>
        <v/>
      </c>
      <c r="I216" s="283" t="str">
        <f>IF($A216="","",IFERROR(INDEX(Prices[FX to SGD],MATCH($A216,Prices[Key],0)),1))</f>
        <v/>
      </c>
      <c r="J216" s="281" t="str">
        <f t="shared" si="30"/>
        <v/>
      </c>
      <c r="K216" s="281" t="str">
        <f t="shared" si="31"/>
        <v/>
      </c>
      <c r="L216" s="281" t="str">
        <f t="shared" si="32"/>
        <v/>
      </c>
      <c r="M216" s="284" t="str">
        <f t="shared" si="33"/>
        <v/>
      </c>
      <c r="N216" s="238" t="str">
        <f>IF($A216="","",IF(ABS(E216)&gt;0.000001,COUNT($N$1:N215)+1,""))</f>
        <v/>
      </c>
      <c r="O216" s="285" t="str">
        <f>IF($A216="","",SUMIFS(Transactions!$R:$R,Transactions!$L:$L,$A216))</f>
        <v/>
      </c>
      <c r="P216" s="285" t="str">
        <f t="shared" si="34"/>
        <v/>
      </c>
      <c r="Q216" s="286" t="str">
        <f t="shared" si="35"/>
        <v/>
      </c>
    </row>
    <row r="217" spans="1:17" ht="15" customHeight="1" x14ac:dyDescent="0.2">
      <c r="A217" s="238" t="str">
        <f>IFERROR(INDEX(Txn[Key],MATCH(0,INDEX(COUNTIF($A$1:A216,Txn[Key])+(Txn[Key]=""),0),0)),"")</f>
        <v/>
      </c>
      <c r="B217" s="238" t="str">
        <f t="shared" si="27"/>
        <v/>
      </c>
      <c r="C217" s="238" t="str">
        <f t="shared" si="28"/>
        <v/>
      </c>
      <c r="D217" s="238" t="str">
        <f t="shared" si="29"/>
        <v/>
      </c>
      <c r="E217" s="259" t="str">
        <f>IF($A217="","",SUMIFS(Txn[Signed Units],Txn[Key],$A217))</f>
        <v/>
      </c>
      <c r="F217" s="281" t="str">
        <f>IF($A217="","",SUMIFS(Txn[Buy Cost],Txn[Key],$A217))</f>
        <v/>
      </c>
      <c r="G217" s="281" t="str">
        <f>IF($A217="","",SUMIFS(Txn[Sell Proceeds],Txn[Key],$A217))</f>
        <v/>
      </c>
      <c r="H217" s="282" t="str">
        <f>IF($A217="","",IFERROR(INDEX(Prices[Current Price],MATCH($A217,Prices[Key],0)),0))</f>
        <v/>
      </c>
      <c r="I217" s="283" t="str">
        <f>IF($A217="","",IFERROR(INDEX(Prices[FX to SGD],MATCH($A217,Prices[Key],0)),1))</f>
        <v/>
      </c>
      <c r="J217" s="281" t="str">
        <f t="shared" si="30"/>
        <v/>
      </c>
      <c r="K217" s="281" t="str">
        <f t="shared" si="31"/>
        <v/>
      </c>
      <c r="L217" s="281" t="str">
        <f t="shared" si="32"/>
        <v/>
      </c>
      <c r="M217" s="284" t="str">
        <f t="shared" si="33"/>
        <v/>
      </c>
      <c r="N217" s="238" t="str">
        <f>IF($A217="","",IF(ABS(E217)&gt;0.000001,COUNT($N$1:N216)+1,""))</f>
        <v/>
      </c>
      <c r="O217" s="285" t="str">
        <f>IF($A217="","",SUMIFS(Transactions!$R:$R,Transactions!$L:$L,$A217))</f>
        <v/>
      </c>
      <c r="P217" s="285" t="str">
        <f t="shared" si="34"/>
        <v/>
      </c>
      <c r="Q217" s="286" t="str">
        <f t="shared" si="35"/>
        <v/>
      </c>
    </row>
    <row r="218" spans="1:17" ht="15" customHeight="1" x14ac:dyDescent="0.2">
      <c r="A218" s="238" t="str">
        <f>IFERROR(INDEX(Txn[Key],MATCH(0,INDEX(COUNTIF($A$1:A217,Txn[Key])+(Txn[Key]=""),0),0)),"")</f>
        <v/>
      </c>
      <c r="B218" s="238" t="str">
        <f t="shared" si="27"/>
        <v/>
      </c>
      <c r="C218" s="238" t="str">
        <f t="shared" si="28"/>
        <v/>
      </c>
      <c r="D218" s="238" t="str">
        <f t="shared" si="29"/>
        <v/>
      </c>
      <c r="E218" s="259" t="str">
        <f>IF($A218="","",SUMIFS(Txn[Signed Units],Txn[Key],$A218))</f>
        <v/>
      </c>
      <c r="F218" s="281" t="str">
        <f>IF($A218="","",SUMIFS(Txn[Buy Cost],Txn[Key],$A218))</f>
        <v/>
      </c>
      <c r="G218" s="281" t="str">
        <f>IF($A218="","",SUMIFS(Txn[Sell Proceeds],Txn[Key],$A218))</f>
        <v/>
      </c>
      <c r="H218" s="282" t="str">
        <f>IF($A218="","",IFERROR(INDEX(Prices[Current Price],MATCH($A218,Prices[Key],0)),0))</f>
        <v/>
      </c>
      <c r="I218" s="283" t="str">
        <f>IF($A218="","",IFERROR(INDEX(Prices[FX to SGD],MATCH($A218,Prices[Key],0)),1))</f>
        <v/>
      </c>
      <c r="J218" s="281" t="str">
        <f t="shared" si="30"/>
        <v/>
      </c>
      <c r="K218" s="281" t="str">
        <f t="shared" si="31"/>
        <v/>
      </c>
      <c r="L218" s="281" t="str">
        <f t="shared" si="32"/>
        <v/>
      </c>
      <c r="M218" s="284" t="str">
        <f t="shared" si="33"/>
        <v/>
      </c>
      <c r="N218" s="238" t="str">
        <f>IF($A218="","",IF(ABS(E218)&gt;0.000001,COUNT($N$1:N217)+1,""))</f>
        <v/>
      </c>
      <c r="O218" s="285" t="str">
        <f>IF($A218="","",SUMIFS(Transactions!$R:$R,Transactions!$L:$L,$A218))</f>
        <v/>
      </c>
      <c r="P218" s="285" t="str">
        <f t="shared" si="34"/>
        <v/>
      </c>
      <c r="Q218" s="286" t="str">
        <f t="shared" si="35"/>
        <v/>
      </c>
    </row>
    <row r="219" spans="1:17" ht="15" customHeight="1" x14ac:dyDescent="0.2">
      <c r="A219" s="238" t="str">
        <f>IFERROR(INDEX(Txn[Key],MATCH(0,INDEX(COUNTIF($A$1:A218,Txn[Key])+(Txn[Key]=""),0),0)),"")</f>
        <v/>
      </c>
      <c r="B219" s="238" t="str">
        <f t="shared" si="27"/>
        <v/>
      </c>
      <c r="C219" s="238" t="str">
        <f t="shared" si="28"/>
        <v/>
      </c>
      <c r="D219" s="238" t="str">
        <f t="shared" si="29"/>
        <v/>
      </c>
      <c r="E219" s="259" t="str">
        <f>IF($A219="","",SUMIFS(Txn[Signed Units],Txn[Key],$A219))</f>
        <v/>
      </c>
      <c r="F219" s="281" t="str">
        <f>IF($A219="","",SUMIFS(Txn[Buy Cost],Txn[Key],$A219))</f>
        <v/>
      </c>
      <c r="G219" s="281" t="str">
        <f>IF($A219="","",SUMIFS(Txn[Sell Proceeds],Txn[Key],$A219))</f>
        <v/>
      </c>
      <c r="H219" s="282" t="str">
        <f>IF($A219="","",IFERROR(INDEX(Prices[Current Price],MATCH($A219,Prices[Key],0)),0))</f>
        <v/>
      </c>
      <c r="I219" s="283" t="str">
        <f>IF($A219="","",IFERROR(INDEX(Prices[FX to SGD],MATCH($A219,Prices[Key],0)),1))</f>
        <v/>
      </c>
      <c r="J219" s="281" t="str">
        <f t="shared" si="30"/>
        <v/>
      </c>
      <c r="K219" s="281" t="str">
        <f t="shared" si="31"/>
        <v/>
      </c>
      <c r="L219" s="281" t="str">
        <f t="shared" si="32"/>
        <v/>
      </c>
      <c r="M219" s="284" t="str">
        <f t="shared" si="33"/>
        <v/>
      </c>
      <c r="N219" s="238" t="str">
        <f>IF($A219="","",IF(ABS(E219)&gt;0.000001,COUNT($N$1:N218)+1,""))</f>
        <v/>
      </c>
      <c r="O219" s="285" t="str">
        <f>IF($A219="","",SUMIFS(Transactions!$R:$R,Transactions!$L:$L,$A219))</f>
        <v/>
      </c>
      <c r="P219" s="285" t="str">
        <f t="shared" si="34"/>
        <v/>
      </c>
      <c r="Q219" s="286" t="str">
        <f t="shared" si="35"/>
        <v/>
      </c>
    </row>
    <row r="220" spans="1:17" ht="15" customHeight="1" x14ac:dyDescent="0.2">
      <c r="A220" s="238" t="str">
        <f>IFERROR(INDEX(Txn[Key],MATCH(0,INDEX(COUNTIF($A$1:A219,Txn[Key])+(Txn[Key]=""),0),0)),"")</f>
        <v/>
      </c>
      <c r="B220" s="238" t="str">
        <f t="shared" si="27"/>
        <v/>
      </c>
      <c r="C220" s="238" t="str">
        <f t="shared" si="28"/>
        <v/>
      </c>
      <c r="D220" s="238" t="str">
        <f t="shared" si="29"/>
        <v/>
      </c>
      <c r="E220" s="259" t="str">
        <f>IF($A220="","",SUMIFS(Txn[Signed Units],Txn[Key],$A220))</f>
        <v/>
      </c>
      <c r="F220" s="281" t="str">
        <f>IF($A220="","",SUMIFS(Txn[Buy Cost],Txn[Key],$A220))</f>
        <v/>
      </c>
      <c r="G220" s="281" t="str">
        <f>IF($A220="","",SUMIFS(Txn[Sell Proceeds],Txn[Key],$A220))</f>
        <v/>
      </c>
      <c r="H220" s="282" t="str">
        <f>IF($A220="","",IFERROR(INDEX(Prices[Current Price],MATCH($A220,Prices[Key],0)),0))</f>
        <v/>
      </c>
      <c r="I220" s="283" t="str">
        <f>IF($A220="","",IFERROR(INDEX(Prices[FX to SGD],MATCH($A220,Prices[Key],0)),1))</f>
        <v/>
      </c>
      <c r="J220" s="281" t="str">
        <f t="shared" si="30"/>
        <v/>
      </c>
      <c r="K220" s="281" t="str">
        <f t="shared" si="31"/>
        <v/>
      </c>
      <c r="L220" s="281" t="str">
        <f t="shared" si="32"/>
        <v/>
      </c>
      <c r="M220" s="284" t="str">
        <f t="shared" si="33"/>
        <v/>
      </c>
      <c r="N220" s="238" t="str">
        <f>IF($A220="","",IF(ABS(E220)&gt;0.000001,COUNT($N$1:N219)+1,""))</f>
        <v/>
      </c>
      <c r="O220" s="285" t="str">
        <f>IF($A220="","",SUMIFS(Transactions!$R:$R,Transactions!$L:$L,$A220))</f>
        <v/>
      </c>
      <c r="P220" s="285" t="str">
        <f t="shared" si="34"/>
        <v/>
      </c>
      <c r="Q220" s="286" t="str">
        <f t="shared" si="35"/>
        <v/>
      </c>
    </row>
    <row r="221" spans="1:17" ht="15" customHeight="1" x14ac:dyDescent="0.2">
      <c r="A221" s="238" t="str">
        <f>IFERROR(INDEX(Txn[Key],MATCH(0,INDEX(COUNTIF($A$1:A220,Txn[Key])+(Txn[Key]=""),0),0)),"")</f>
        <v/>
      </c>
      <c r="B221" s="238" t="str">
        <f t="shared" si="27"/>
        <v/>
      </c>
      <c r="C221" s="238" t="str">
        <f t="shared" si="28"/>
        <v/>
      </c>
      <c r="D221" s="238" t="str">
        <f t="shared" si="29"/>
        <v/>
      </c>
      <c r="E221" s="259" t="str">
        <f>IF($A221="","",SUMIFS(Txn[Signed Units],Txn[Key],$A221))</f>
        <v/>
      </c>
      <c r="F221" s="281" t="str">
        <f>IF($A221="","",SUMIFS(Txn[Buy Cost],Txn[Key],$A221))</f>
        <v/>
      </c>
      <c r="G221" s="281" t="str">
        <f>IF($A221="","",SUMIFS(Txn[Sell Proceeds],Txn[Key],$A221))</f>
        <v/>
      </c>
      <c r="H221" s="282" t="str">
        <f>IF($A221="","",IFERROR(INDEX(Prices[Current Price],MATCH($A221,Prices[Key],0)),0))</f>
        <v/>
      </c>
      <c r="I221" s="283" t="str">
        <f>IF($A221="","",IFERROR(INDEX(Prices[FX to SGD],MATCH($A221,Prices[Key],0)),1))</f>
        <v/>
      </c>
      <c r="J221" s="281" t="str">
        <f t="shared" si="30"/>
        <v/>
      </c>
      <c r="K221" s="281" t="str">
        <f t="shared" si="31"/>
        <v/>
      </c>
      <c r="L221" s="281" t="str">
        <f t="shared" si="32"/>
        <v/>
      </c>
      <c r="M221" s="284" t="str">
        <f t="shared" si="33"/>
        <v/>
      </c>
      <c r="N221" s="238" t="str">
        <f>IF($A221="","",IF(ABS(E221)&gt;0.000001,COUNT($N$1:N220)+1,""))</f>
        <v/>
      </c>
      <c r="O221" s="285" t="str">
        <f>IF($A221="","",SUMIFS(Transactions!$R:$R,Transactions!$L:$L,$A221))</f>
        <v/>
      </c>
      <c r="P221" s="285" t="str">
        <f t="shared" si="34"/>
        <v/>
      </c>
      <c r="Q221" s="286" t="str">
        <f t="shared" si="35"/>
        <v/>
      </c>
    </row>
    <row r="222" spans="1:17" ht="15" customHeight="1" x14ac:dyDescent="0.2">
      <c r="A222" s="238" t="str">
        <f>IFERROR(INDEX(Txn[Key],MATCH(0,INDEX(COUNTIF($A$1:A221,Txn[Key])+(Txn[Key]=""),0),0)),"")</f>
        <v/>
      </c>
      <c r="B222" s="238" t="str">
        <f t="shared" si="27"/>
        <v/>
      </c>
      <c r="C222" s="238" t="str">
        <f t="shared" si="28"/>
        <v/>
      </c>
      <c r="D222" s="238" t="str">
        <f t="shared" si="29"/>
        <v/>
      </c>
      <c r="E222" s="259" t="str">
        <f>IF($A222="","",SUMIFS(Txn[Signed Units],Txn[Key],$A222))</f>
        <v/>
      </c>
      <c r="F222" s="281" t="str">
        <f>IF($A222="","",SUMIFS(Txn[Buy Cost],Txn[Key],$A222))</f>
        <v/>
      </c>
      <c r="G222" s="281" t="str">
        <f>IF($A222="","",SUMIFS(Txn[Sell Proceeds],Txn[Key],$A222))</f>
        <v/>
      </c>
      <c r="H222" s="282" t="str">
        <f>IF($A222="","",IFERROR(INDEX(Prices[Current Price],MATCH($A222,Prices[Key],0)),0))</f>
        <v/>
      </c>
      <c r="I222" s="283" t="str">
        <f>IF($A222="","",IFERROR(INDEX(Prices[FX to SGD],MATCH($A222,Prices[Key],0)),1))</f>
        <v/>
      </c>
      <c r="J222" s="281" t="str">
        <f t="shared" si="30"/>
        <v/>
      </c>
      <c r="K222" s="281" t="str">
        <f t="shared" si="31"/>
        <v/>
      </c>
      <c r="L222" s="281" t="str">
        <f t="shared" si="32"/>
        <v/>
      </c>
      <c r="M222" s="284" t="str">
        <f t="shared" si="33"/>
        <v/>
      </c>
      <c r="N222" s="238" t="str">
        <f>IF($A222="","",IF(ABS(E222)&gt;0.000001,COUNT($N$1:N221)+1,""))</f>
        <v/>
      </c>
      <c r="O222" s="285" t="str">
        <f>IF($A222="","",SUMIFS(Transactions!$R:$R,Transactions!$L:$L,$A222))</f>
        <v/>
      </c>
      <c r="P222" s="285" t="str">
        <f t="shared" si="34"/>
        <v/>
      </c>
      <c r="Q222" s="286" t="str">
        <f t="shared" si="35"/>
        <v/>
      </c>
    </row>
    <row r="223" spans="1:17" ht="15" customHeight="1" x14ac:dyDescent="0.2">
      <c r="A223" s="238" t="str">
        <f>IFERROR(INDEX(Txn[Key],MATCH(0,INDEX(COUNTIF($A$1:A222,Txn[Key])+(Txn[Key]=""),0),0)),"")</f>
        <v/>
      </c>
      <c r="B223" s="238" t="str">
        <f t="shared" si="27"/>
        <v/>
      </c>
      <c r="C223" s="238" t="str">
        <f t="shared" si="28"/>
        <v/>
      </c>
      <c r="D223" s="238" t="str">
        <f t="shared" si="29"/>
        <v/>
      </c>
      <c r="E223" s="259" t="str">
        <f>IF($A223="","",SUMIFS(Txn[Signed Units],Txn[Key],$A223))</f>
        <v/>
      </c>
      <c r="F223" s="281" t="str">
        <f>IF($A223="","",SUMIFS(Txn[Buy Cost],Txn[Key],$A223))</f>
        <v/>
      </c>
      <c r="G223" s="281" t="str">
        <f>IF($A223="","",SUMIFS(Txn[Sell Proceeds],Txn[Key],$A223))</f>
        <v/>
      </c>
      <c r="H223" s="282" t="str">
        <f>IF($A223="","",IFERROR(INDEX(Prices[Current Price],MATCH($A223,Prices[Key],0)),0))</f>
        <v/>
      </c>
      <c r="I223" s="283" t="str">
        <f>IF($A223="","",IFERROR(INDEX(Prices[FX to SGD],MATCH($A223,Prices[Key],0)),1))</f>
        <v/>
      </c>
      <c r="J223" s="281" t="str">
        <f t="shared" si="30"/>
        <v/>
      </c>
      <c r="K223" s="281" t="str">
        <f t="shared" si="31"/>
        <v/>
      </c>
      <c r="L223" s="281" t="str">
        <f t="shared" si="32"/>
        <v/>
      </c>
      <c r="M223" s="284" t="str">
        <f t="shared" si="33"/>
        <v/>
      </c>
      <c r="N223" s="238" t="str">
        <f>IF($A223="","",IF(ABS(E223)&gt;0.000001,COUNT($N$1:N222)+1,""))</f>
        <v/>
      </c>
      <c r="O223" s="285" t="str">
        <f>IF($A223="","",SUMIFS(Transactions!$R:$R,Transactions!$L:$L,$A223))</f>
        <v/>
      </c>
      <c r="P223" s="285" t="str">
        <f t="shared" si="34"/>
        <v/>
      </c>
      <c r="Q223" s="286" t="str">
        <f t="shared" si="35"/>
        <v/>
      </c>
    </row>
    <row r="224" spans="1:17" ht="15" customHeight="1" x14ac:dyDescent="0.2">
      <c r="A224" s="238" t="str">
        <f>IFERROR(INDEX(Txn[Key],MATCH(0,INDEX(COUNTIF($A$1:A223,Txn[Key])+(Txn[Key]=""),0),0)),"")</f>
        <v/>
      </c>
      <c r="B224" s="238" t="str">
        <f t="shared" si="27"/>
        <v/>
      </c>
      <c r="C224" s="238" t="str">
        <f t="shared" si="28"/>
        <v/>
      </c>
      <c r="D224" s="238" t="str">
        <f t="shared" si="29"/>
        <v/>
      </c>
      <c r="E224" s="259" t="str">
        <f>IF($A224="","",SUMIFS(Txn[Signed Units],Txn[Key],$A224))</f>
        <v/>
      </c>
      <c r="F224" s="281" t="str">
        <f>IF($A224="","",SUMIFS(Txn[Buy Cost],Txn[Key],$A224))</f>
        <v/>
      </c>
      <c r="G224" s="281" t="str">
        <f>IF($A224="","",SUMIFS(Txn[Sell Proceeds],Txn[Key],$A224))</f>
        <v/>
      </c>
      <c r="H224" s="282" t="str">
        <f>IF($A224="","",IFERROR(INDEX(Prices[Current Price],MATCH($A224,Prices[Key],0)),0))</f>
        <v/>
      </c>
      <c r="I224" s="283" t="str">
        <f>IF($A224="","",IFERROR(INDEX(Prices[FX to SGD],MATCH($A224,Prices[Key],0)),1))</f>
        <v/>
      </c>
      <c r="J224" s="281" t="str">
        <f t="shared" si="30"/>
        <v/>
      </c>
      <c r="K224" s="281" t="str">
        <f t="shared" si="31"/>
        <v/>
      </c>
      <c r="L224" s="281" t="str">
        <f t="shared" si="32"/>
        <v/>
      </c>
      <c r="M224" s="284" t="str">
        <f t="shared" si="33"/>
        <v/>
      </c>
      <c r="N224" s="238" t="str">
        <f>IF($A224="","",IF(ABS(E224)&gt;0.000001,COUNT($N$1:N223)+1,""))</f>
        <v/>
      </c>
      <c r="O224" s="285" t="str">
        <f>IF($A224="","",SUMIFS(Transactions!$R:$R,Transactions!$L:$L,$A224))</f>
        <v/>
      </c>
      <c r="P224" s="285" t="str">
        <f t="shared" si="34"/>
        <v/>
      </c>
      <c r="Q224" s="286" t="str">
        <f t="shared" si="35"/>
        <v/>
      </c>
    </row>
    <row r="225" spans="1:17" ht="15" customHeight="1" x14ac:dyDescent="0.2">
      <c r="A225" s="238" t="str">
        <f>IFERROR(INDEX(Txn[Key],MATCH(0,INDEX(COUNTIF($A$1:A224,Txn[Key])+(Txn[Key]=""),0),0)),"")</f>
        <v/>
      </c>
      <c r="B225" s="238" t="str">
        <f t="shared" si="27"/>
        <v/>
      </c>
      <c r="C225" s="238" t="str">
        <f t="shared" si="28"/>
        <v/>
      </c>
      <c r="D225" s="238" t="str">
        <f t="shared" si="29"/>
        <v/>
      </c>
      <c r="E225" s="259" t="str">
        <f>IF($A225="","",SUMIFS(Txn[Signed Units],Txn[Key],$A225))</f>
        <v/>
      </c>
      <c r="F225" s="281" t="str">
        <f>IF($A225="","",SUMIFS(Txn[Buy Cost],Txn[Key],$A225))</f>
        <v/>
      </c>
      <c r="G225" s="281" t="str">
        <f>IF($A225="","",SUMIFS(Txn[Sell Proceeds],Txn[Key],$A225))</f>
        <v/>
      </c>
      <c r="H225" s="282" t="str">
        <f>IF($A225="","",IFERROR(INDEX(Prices[Current Price],MATCH($A225,Prices[Key],0)),0))</f>
        <v/>
      </c>
      <c r="I225" s="283" t="str">
        <f>IF($A225="","",IFERROR(INDEX(Prices[FX to SGD],MATCH($A225,Prices[Key],0)),1))</f>
        <v/>
      </c>
      <c r="J225" s="281" t="str">
        <f t="shared" si="30"/>
        <v/>
      </c>
      <c r="K225" s="281" t="str">
        <f t="shared" si="31"/>
        <v/>
      </c>
      <c r="L225" s="281" t="str">
        <f t="shared" si="32"/>
        <v/>
      </c>
      <c r="M225" s="284" t="str">
        <f t="shared" si="33"/>
        <v/>
      </c>
      <c r="N225" s="238" t="str">
        <f>IF($A225="","",IF(ABS(E225)&gt;0.000001,COUNT($N$1:N224)+1,""))</f>
        <v/>
      </c>
      <c r="O225" s="285" t="str">
        <f>IF($A225="","",SUMIFS(Transactions!$R:$R,Transactions!$L:$L,$A225))</f>
        <v/>
      </c>
      <c r="P225" s="285" t="str">
        <f t="shared" si="34"/>
        <v/>
      </c>
      <c r="Q225" s="286" t="str">
        <f t="shared" si="35"/>
        <v/>
      </c>
    </row>
    <row r="226" spans="1:17" ht="15" customHeight="1" x14ac:dyDescent="0.2">
      <c r="A226" s="238" t="str">
        <f>IFERROR(INDEX(Txn[Key],MATCH(0,INDEX(COUNTIF($A$1:A225,Txn[Key])+(Txn[Key]=""),0),0)),"")</f>
        <v/>
      </c>
      <c r="B226" s="238" t="str">
        <f t="shared" si="27"/>
        <v/>
      </c>
      <c r="C226" s="238" t="str">
        <f t="shared" si="28"/>
        <v/>
      </c>
      <c r="D226" s="238" t="str">
        <f t="shared" si="29"/>
        <v/>
      </c>
      <c r="E226" s="259" t="str">
        <f>IF($A226="","",SUMIFS(Txn[Signed Units],Txn[Key],$A226))</f>
        <v/>
      </c>
      <c r="F226" s="281" t="str">
        <f>IF($A226="","",SUMIFS(Txn[Buy Cost],Txn[Key],$A226))</f>
        <v/>
      </c>
      <c r="G226" s="281" t="str">
        <f>IF($A226="","",SUMIFS(Txn[Sell Proceeds],Txn[Key],$A226))</f>
        <v/>
      </c>
      <c r="H226" s="282" t="str">
        <f>IF($A226="","",IFERROR(INDEX(Prices[Current Price],MATCH($A226,Prices[Key],0)),0))</f>
        <v/>
      </c>
      <c r="I226" s="283" t="str">
        <f>IF($A226="","",IFERROR(INDEX(Prices[FX to SGD],MATCH($A226,Prices[Key],0)),1))</f>
        <v/>
      </c>
      <c r="J226" s="281" t="str">
        <f t="shared" si="30"/>
        <v/>
      </c>
      <c r="K226" s="281" t="str">
        <f t="shared" si="31"/>
        <v/>
      </c>
      <c r="L226" s="281" t="str">
        <f t="shared" si="32"/>
        <v/>
      </c>
      <c r="M226" s="284" t="str">
        <f t="shared" si="33"/>
        <v/>
      </c>
      <c r="N226" s="238" t="str">
        <f>IF($A226="","",IF(ABS(E226)&gt;0.000001,COUNT($N$1:N225)+1,""))</f>
        <v/>
      </c>
      <c r="O226" s="285" t="str">
        <f>IF($A226="","",SUMIFS(Transactions!$R:$R,Transactions!$L:$L,$A226))</f>
        <v/>
      </c>
      <c r="P226" s="285" t="str">
        <f t="shared" si="34"/>
        <v/>
      </c>
      <c r="Q226" s="286" t="str">
        <f t="shared" si="35"/>
        <v/>
      </c>
    </row>
    <row r="227" spans="1:17" ht="15" customHeight="1" x14ac:dyDescent="0.2">
      <c r="A227" s="238" t="str">
        <f>IFERROR(INDEX(Txn[Key],MATCH(0,INDEX(COUNTIF($A$1:A226,Txn[Key])+(Txn[Key]=""),0),0)),"")</f>
        <v/>
      </c>
      <c r="B227" s="238" t="str">
        <f t="shared" si="27"/>
        <v/>
      </c>
      <c r="C227" s="238" t="str">
        <f t="shared" si="28"/>
        <v/>
      </c>
      <c r="D227" s="238" t="str">
        <f t="shared" si="29"/>
        <v/>
      </c>
      <c r="E227" s="259" t="str">
        <f>IF($A227="","",SUMIFS(Txn[Signed Units],Txn[Key],$A227))</f>
        <v/>
      </c>
      <c r="F227" s="281" t="str">
        <f>IF($A227="","",SUMIFS(Txn[Buy Cost],Txn[Key],$A227))</f>
        <v/>
      </c>
      <c r="G227" s="281" t="str">
        <f>IF($A227="","",SUMIFS(Txn[Sell Proceeds],Txn[Key],$A227))</f>
        <v/>
      </c>
      <c r="H227" s="282" t="str">
        <f>IF($A227="","",IFERROR(INDEX(Prices[Current Price],MATCH($A227,Prices[Key],0)),0))</f>
        <v/>
      </c>
      <c r="I227" s="283" t="str">
        <f>IF($A227="","",IFERROR(INDEX(Prices[FX to SGD],MATCH($A227,Prices[Key],0)),1))</f>
        <v/>
      </c>
      <c r="J227" s="281" t="str">
        <f t="shared" si="30"/>
        <v/>
      </c>
      <c r="K227" s="281" t="str">
        <f t="shared" si="31"/>
        <v/>
      </c>
      <c r="L227" s="281" t="str">
        <f t="shared" si="32"/>
        <v/>
      </c>
      <c r="M227" s="284" t="str">
        <f t="shared" si="33"/>
        <v/>
      </c>
      <c r="N227" s="238" t="str">
        <f>IF($A227="","",IF(ABS(E227)&gt;0.000001,COUNT($N$1:N226)+1,""))</f>
        <v/>
      </c>
      <c r="O227" s="285" t="str">
        <f>IF($A227="","",SUMIFS(Transactions!$R:$R,Transactions!$L:$L,$A227))</f>
        <v/>
      </c>
      <c r="P227" s="285" t="str">
        <f t="shared" si="34"/>
        <v/>
      </c>
      <c r="Q227" s="286" t="str">
        <f t="shared" si="35"/>
        <v/>
      </c>
    </row>
    <row r="228" spans="1:17" ht="15" customHeight="1" x14ac:dyDescent="0.2">
      <c r="A228" s="238" t="str">
        <f>IFERROR(INDEX(Txn[Key],MATCH(0,INDEX(COUNTIF($A$1:A227,Txn[Key])+(Txn[Key]=""),0),0)),"")</f>
        <v/>
      </c>
      <c r="B228" s="238" t="str">
        <f t="shared" si="27"/>
        <v/>
      </c>
      <c r="C228" s="238" t="str">
        <f t="shared" si="28"/>
        <v/>
      </c>
      <c r="D228" s="238" t="str">
        <f t="shared" si="29"/>
        <v/>
      </c>
      <c r="E228" s="259" t="str">
        <f>IF($A228="","",SUMIFS(Txn[Signed Units],Txn[Key],$A228))</f>
        <v/>
      </c>
      <c r="F228" s="281" t="str">
        <f>IF($A228="","",SUMIFS(Txn[Buy Cost],Txn[Key],$A228))</f>
        <v/>
      </c>
      <c r="G228" s="281" t="str">
        <f>IF($A228="","",SUMIFS(Txn[Sell Proceeds],Txn[Key],$A228))</f>
        <v/>
      </c>
      <c r="H228" s="282" t="str">
        <f>IF($A228="","",IFERROR(INDEX(Prices[Current Price],MATCH($A228,Prices[Key],0)),0))</f>
        <v/>
      </c>
      <c r="I228" s="283" t="str">
        <f>IF($A228="","",IFERROR(INDEX(Prices[FX to SGD],MATCH($A228,Prices[Key],0)),1))</f>
        <v/>
      </c>
      <c r="J228" s="281" t="str">
        <f t="shared" si="30"/>
        <v/>
      </c>
      <c r="K228" s="281" t="str">
        <f t="shared" si="31"/>
        <v/>
      </c>
      <c r="L228" s="281" t="str">
        <f t="shared" si="32"/>
        <v/>
      </c>
      <c r="M228" s="284" t="str">
        <f t="shared" si="33"/>
        <v/>
      </c>
      <c r="N228" s="238" t="str">
        <f>IF($A228="","",IF(ABS(E228)&gt;0.000001,COUNT($N$1:N227)+1,""))</f>
        <v/>
      </c>
      <c r="O228" s="285" t="str">
        <f>IF($A228="","",SUMIFS(Transactions!$R:$R,Transactions!$L:$L,$A228))</f>
        <v/>
      </c>
      <c r="P228" s="285" t="str">
        <f t="shared" si="34"/>
        <v/>
      </c>
      <c r="Q228" s="286" t="str">
        <f t="shared" si="35"/>
        <v/>
      </c>
    </row>
    <row r="229" spans="1:17" ht="15" customHeight="1" x14ac:dyDescent="0.2">
      <c r="A229" s="238" t="str">
        <f>IFERROR(INDEX(Txn[Key],MATCH(0,INDEX(COUNTIF($A$1:A228,Txn[Key])+(Txn[Key]=""),0),0)),"")</f>
        <v/>
      </c>
      <c r="B229" s="238" t="str">
        <f t="shared" si="27"/>
        <v/>
      </c>
      <c r="C229" s="238" t="str">
        <f t="shared" si="28"/>
        <v/>
      </c>
      <c r="D229" s="238" t="str">
        <f t="shared" si="29"/>
        <v/>
      </c>
      <c r="E229" s="259" t="str">
        <f>IF($A229="","",SUMIFS(Txn[Signed Units],Txn[Key],$A229))</f>
        <v/>
      </c>
      <c r="F229" s="281" t="str">
        <f>IF($A229="","",SUMIFS(Txn[Buy Cost],Txn[Key],$A229))</f>
        <v/>
      </c>
      <c r="G229" s="281" t="str">
        <f>IF($A229="","",SUMIFS(Txn[Sell Proceeds],Txn[Key],$A229))</f>
        <v/>
      </c>
      <c r="H229" s="282" t="str">
        <f>IF($A229="","",IFERROR(INDEX(Prices[Current Price],MATCH($A229,Prices[Key],0)),0))</f>
        <v/>
      </c>
      <c r="I229" s="283" t="str">
        <f>IF($A229="","",IFERROR(INDEX(Prices[FX to SGD],MATCH($A229,Prices[Key],0)),1))</f>
        <v/>
      </c>
      <c r="J229" s="281" t="str">
        <f t="shared" si="30"/>
        <v/>
      </c>
      <c r="K229" s="281" t="str">
        <f t="shared" si="31"/>
        <v/>
      </c>
      <c r="L229" s="281" t="str">
        <f t="shared" si="32"/>
        <v/>
      </c>
      <c r="M229" s="284" t="str">
        <f t="shared" si="33"/>
        <v/>
      </c>
      <c r="N229" s="238" t="str">
        <f>IF($A229="","",IF(ABS(E229)&gt;0.000001,COUNT($N$1:N228)+1,""))</f>
        <v/>
      </c>
      <c r="O229" s="285" t="str">
        <f>IF($A229="","",SUMIFS(Transactions!$R:$R,Transactions!$L:$L,$A229))</f>
        <v/>
      </c>
      <c r="P229" s="285" t="str">
        <f t="shared" si="34"/>
        <v/>
      </c>
      <c r="Q229" s="286" t="str">
        <f t="shared" si="35"/>
        <v/>
      </c>
    </row>
    <row r="230" spans="1:17" ht="15" customHeight="1" x14ac:dyDescent="0.2">
      <c r="A230" s="238" t="str">
        <f>IFERROR(INDEX(Txn[Key],MATCH(0,INDEX(COUNTIF($A$1:A229,Txn[Key])+(Txn[Key]=""),0),0)),"")</f>
        <v/>
      </c>
      <c r="B230" s="238" t="str">
        <f t="shared" si="27"/>
        <v/>
      </c>
      <c r="C230" s="238" t="str">
        <f t="shared" si="28"/>
        <v/>
      </c>
      <c r="D230" s="238" t="str">
        <f t="shared" si="29"/>
        <v/>
      </c>
      <c r="E230" s="259" t="str">
        <f>IF($A230="","",SUMIFS(Txn[Signed Units],Txn[Key],$A230))</f>
        <v/>
      </c>
      <c r="F230" s="281" t="str">
        <f>IF($A230="","",SUMIFS(Txn[Buy Cost],Txn[Key],$A230))</f>
        <v/>
      </c>
      <c r="G230" s="281" t="str">
        <f>IF($A230="","",SUMIFS(Txn[Sell Proceeds],Txn[Key],$A230))</f>
        <v/>
      </c>
      <c r="H230" s="282" t="str">
        <f>IF($A230="","",IFERROR(INDEX(Prices[Current Price],MATCH($A230,Prices[Key],0)),0))</f>
        <v/>
      </c>
      <c r="I230" s="283" t="str">
        <f>IF($A230="","",IFERROR(INDEX(Prices[FX to SGD],MATCH($A230,Prices[Key],0)),1))</f>
        <v/>
      </c>
      <c r="J230" s="281" t="str">
        <f t="shared" si="30"/>
        <v/>
      </c>
      <c r="K230" s="281" t="str">
        <f t="shared" si="31"/>
        <v/>
      </c>
      <c r="L230" s="281" t="str">
        <f t="shared" si="32"/>
        <v/>
      </c>
      <c r="M230" s="284" t="str">
        <f t="shared" si="33"/>
        <v/>
      </c>
      <c r="N230" s="238" t="str">
        <f>IF($A230="","",IF(ABS(E230)&gt;0.000001,COUNT($N$1:N229)+1,""))</f>
        <v/>
      </c>
      <c r="O230" s="285" t="str">
        <f>IF($A230="","",SUMIFS(Transactions!$R:$R,Transactions!$L:$L,$A230))</f>
        <v/>
      </c>
      <c r="P230" s="285" t="str">
        <f t="shared" si="34"/>
        <v/>
      </c>
      <c r="Q230" s="286" t="str">
        <f t="shared" si="35"/>
        <v/>
      </c>
    </row>
    <row r="231" spans="1:17" ht="15" customHeight="1" x14ac:dyDescent="0.2">
      <c r="A231" s="238" t="str">
        <f>IFERROR(INDEX(Txn[Key],MATCH(0,INDEX(COUNTIF($A$1:A230,Txn[Key])+(Txn[Key]=""),0),0)),"")</f>
        <v/>
      </c>
      <c r="B231" s="238" t="str">
        <f t="shared" si="27"/>
        <v/>
      </c>
      <c r="C231" s="238" t="str">
        <f t="shared" si="28"/>
        <v/>
      </c>
      <c r="D231" s="238" t="str">
        <f t="shared" si="29"/>
        <v/>
      </c>
      <c r="E231" s="259" t="str">
        <f>IF($A231="","",SUMIFS(Txn[Signed Units],Txn[Key],$A231))</f>
        <v/>
      </c>
      <c r="F231" s="281" t="str">
        <f>IF($A231="","",SUMIFS(Txn[Buy Cost],Txn[Key],$A231))</f>
        <v/>
      </c>
      <c r="G231" s="281" t="str">
        <f>IF($A231="","",SUMIFS(Txn[Sell Proceeds],Txn[Key],$A231))</f>
        <v/>
      </c>
      <c r="H231" s="282" t="str">
        <f>IF($A231="","",IFERROR(INDEX(Prices[Current Price],MATCH($A231,Prices[Key],0)),0))</f>
        <v/>
      </c>
      <c r="I231" s="283" t="str">
        <f>IF($A231="","",IFERROR(INDEX(Prices[FX to SGD],MATCH($A231,Prices[Key],0)),1))</f>
        <v/>
      </c>
      <c r="J231" s="281" t="str">
        <f t="shared" si="30"/>
        <v/>
      </c>
      <c r="K231" s="281" t="str">
        <f t="shared" si="31"/>
        <v/>
      </c>
      <c r="L231" s="281" t="str">
        <f t="shared" si="32"/>
        <v/>
      </c>
      <c r="M231" s="284" t="str">
        <f t="shared" si="33"/>
        <v/>
      </c>
      <c r="N231" s="238" t="str">
        <f>IF($A231="","",IF(ABS(E231)&gt;0.000001,COUNT($N$1:N230)+1,""))</f>
        <v/>
      </c>
      <c r="O231" s="285" t="str">
        <f>IF($A231="","",SUMIFS(Transactions!$R:$R,Transactions!$L:$L,$A231))</f>
        <v/>
      </c>
      <c r="P231" s="285" t="str">
        <f t="shared" si="34"/>
        <v/>
      </c>
      <c r="Q231" s="286" t="str">
        <f t="shared" si="35"/>
        <v/>
      </c>
    </row>
    <row r="232" spans="1:17" ht="15" customHeight="1" x14ac:dyDescent="0.2">
      <c r="A232" s="238" t="str">
        <f>IFERROR(INDEX(Txn[Key],MATCH(0,INDEX(COUNTIF($A$1:A231,Txn[Key])+(Txn[Key]=""),0),0)),"")</f>
        <v/>
      </c>
      <c r="B232" s="238" t="str">
        <f t="shared" si="27"/>
        <v/>
      </c>
      <c r="C232" s="238" t="str">
        <f t="shared" si="28"/>
        <v/>
      </c>
      <c r="D232" s="238" t="str">
        <f t="shared" si="29"/>
        <v/>
      </c>
      <c r="E232" s="259" t="str">
        <f>IF($A232="","",SUMIFS(Txn[Signed Units],Txn[Key],$A232))</f>
        <v/>
      </c>
      <c r="F232" s="281" t="str">
        <f>IF($A232="","",SUMIFS(Txn[Buy Cost],Txn[Key],$A232))</f>
        <v/>
      </c>
      <c r="G232" s="281" t="str">
        <f>IF($A232="","",SUMIFS(Txn[Sell Proceeds],Txn[Key],$A232))</f>
        <v/>
      </c>
      <c r="H232" s="282" t="str">
        <f>IF($A232="","",IFERROR(INDEX(Prices[Current Price],MATCH($A232,Prices[Key],0)),0))</f>
        <v/>
      </c>
      <c r="I232" s="283" t="str">
        <f>IF($A232="","",IFERROR(INDEX(Prices[FX to SGD],MATCH($A232,Prices[Key],0)),1))</f>
        <v/>
      </c>
      <c r="J232" s="281" t="str">
        <f t="shared" si="30"/>
        <v/>
      </c>
      <c r="K232" s="281" t="str">
        <f t="shared" si="31"/>
        <v/>
      </c>
      <c r="L232" s="281" t="str">
        <f t="shared" si="32"/>
        <v/>
      </c>
      <c r="M232" s="284" t="str">
        <f t="shared" si="33"/>
        <v/>
      </c>
      <c r="N232" s="238" t="str">
        <f>IF($A232="","",IF(ABS(E232)&gt;0.000001,COUNT($N$1:N231)+1,""))</f>
        <v/>
      </c>
      <c r="O232" s="285" t="str">
        <f>IF($A232="","",SUMIFS(Transactions!$R:$R,Transactions!$L:$L,$A232))</f>
        <v/>
      </c>
      <c r="P232" s="285" t="str">
        <f t="shared" si="34"/>
        <v/>
      </c>
      <c r="Q232" s="286" t="str">
        <f t="shared" si="35"/>
        <v/>
      </c>
    </row>
    <row r="233" spans="1:17" ht="15" customHeight="1" x14ac:dyDescent="0.2">
      <c r="A233" s="238" t="str">
        <f>IFERROR(INDEX(Txn[Key],MATCH(0,INDEX(COUNTIF($A$1:A232,Txn[Key])+(Txn[Key]=""),0),0)),"")</f>
        <v/>
      </c>
      <c r="B233" s="238" t="str">
        <f t="shared" si="27"/>
        <v/>
      </c>
      <c r="C233" s="238" t="str">
        <f t="shared" si="28"/>
        <v/>
      </c>
      <c r="D233" s="238" t="str">
        <f t="shared" si="29"/>
        <v/>
      </c>
      <c r="E233" s="259" t="str">
        <f>IF($A233="","",SUMIFS(Txn[Signed Units],Txn[Key],$A233))</f>
        <v/>
      </c>
      <c r="F233" s="281" t="str">
        <f>IF($A233="","",SUMIFS(Txn[Buy Cost],Txn[Key],$A233))</f>
        <v/>
      </c>
      <c r="G233" s="281" t="str">
        <f>IF($A233="","",SUMIFS(Txn[Sell Proceeds],Txn[Key],$A233))</f>
        <v/>
      </c>
      <c r="H233" s="282" t="str">
        <f>IF($A233="","",IFERROR(INDEX(Prices[Current Price],MATCH($A233,Prices[Key],0)),0))</f>
        <v/>
      </c>
      <c r="I233" s="283" t="str">
        <f>IF($A233="","",IFERROR(INDEX(Prices[FX to SGD],MATCH($A233,Prices[Key],0)),1))</f>
        <v/>
      </c>
      <c r="J233" s="281" t="str">
        <f t="shared" si="30"/>
        <v/>
      </c>
      <c r="K233" s="281" t="str">
        <f t="shared" si="31"/>
        <v/>
      </c>
      <c r="L233" s="281" t="str">
        <f t="shared" si="32"/>
        <v/>
      </c>
      <c r="M233" s="284" t="str">
        <f t="shared" si="33"/>
        <v/>
      </c>
      <c r="N233" s="238" t="str">
        <f>IF($A233="","",IF(ABS(E233)&gt;0.000001,COUNT($N$1:N232)+1,""))</f>
        <v/>
      </c>
      <c r="O233" s="285" t="str">
        <f>IF($A233="","",SUMIFS(Transactions!$R:$R,Transactions!$L:$L,$A233))</f>
        <v/>
      </c>
      <c r="P233" s="285" t="str">
        <f t="shared" si="34"/>
        <v/>
      </c>
      <c r="Q233" s="286" t="str">
        <f t="shared" si="35"/>
        <v/>
      </c>
    </row>
    <row r="234" spans="1:17" ht="15" customHeight="1" x14ac:dyDescent="0.2">
      <c r="A234" s="238" t="str">
        <f>IFERROR(INDEX(Txn[Key],MATCH(0,INDEX(COUNTIF($A$1:A233,Txn[Key])+(Txn[Key]=""),0),0)),"")</f>
        <v/>
      </c>
      <c r="B234" s="238" t="str">
        <f t="shared" si="27"/>
        <v/>
      </c>
      <c r="C234" s="238" t="str">
        <f t="shared" si="28"/>
        <v/>
      </c>
      <c r="D234" s="238" t="str">
        <f t="shared" si="29"/>
        <v/>
      </c>
      <c r="E234" s="259" t="str">
        <f>IF($A234="","",SUMIFS(Txn[Signed Units],Txn[Key],$A234))</f>
        <v/>
      </c>
      <c r="F234" s="281" t="str">
        <f>IF($A234="","",SUMIFS(Txn[Buy Cost],Txn[Key],$A234))</f>
        <v/>
      </c>
      <c r="G234" s="281" t="str">
        <f>IF($A234="","",SUMIFS(Txn[Sell Proceeds],Txn[Key],$A234))</f>
        <v/>
      </c>
      <c r="H234" s="282" t="str">
        <f>IF($A234="","",IFERROR(INDEX(Prices[Current Price],MATCH($A234,Prices[Key],0)),0))</f>
        <v/>
      </c>
      <c r="I234" s="283" t="str">
        <f>IF($A234="","",IFERROR(INDEX(Prices[FX to SGD],MATCH($A234,Prices[Key],0)),1))</f>
        <v/>
      </c>
      <c r="J234" s="281" t="str">
        <f t="shared" si="30"/>
        <v/>
      </c>
      <c r="K234" s="281" t="str">
        <f t="shared" si="31"/>
        <v/>
      </c>
      <c r="L234" s="281" t="str">
        <f t="shared" si="32"/>
        <v/>
      </c>
      <c r="M234" s="284" t="str">
        <f t="shared" si="33"/>
        <v/>
      </c>
      <c r="N234" s="238" t="str">
        <f>IF($A234="","",IF(ABS(E234)&gt;0.000001,COUNT($N$1:N233)+1,""))</f>
        <v/>
      </c>
      <c r="O234" s="285" t="str">
        <f>IF($A234="","",SUMIFS(Transactions!$R:$R,Transactions!$L:$L,$A234))</f>
        <v/>
      </c>
      <c r="P234" s="285" t="str">
        <f t="shared" si="34"/>
        <v/>
      </c>
      <c r="Q234" s="286" t="str">
        <f t="shared" si="35"/>
        <v/>
      </c>
    </row>
    <row r="235" spans="1:17" ht="15" customHeight="1" x14ac:dyDescent="0.2">
      <c r="A235" s="238" t="str">
        <f>IFERROR(INDEX(Txn[Key],MATCH(0,INDEX(COUNTIF($A$1:A234,Txn[Key])+(Txn[Key]=""),0),0)),"")</f>
        <v/>
      </c>
      <c r="B235" s="238" t="str">
        <f t="shared" si="27"/>
        <v/>
      </c>
      <c r="C235" s="238" t="str">
        <f t="shared" si="28"/>
        <v/>
      </c>
      <c r="D235" s="238" t="str">
        <f t="shared" si="29"/>
        <v/>
      </c>
      <c r="E235" s="259" t="str">
        <f>IF($A235="","",SUMIFS(Txn[Signed Units],Txn[Key],$A235))</f>
        <v/>
      </c>
      <c r="F235" s="281" t="str">
        <f>IF($A235="","",SUMIFS(Txn[Buy Cost],Txn[Key],$A235))</f>
        <v/>
      </c>
      <c r="G235" s="281" t="str">
        <f>IF($A235="","",SUMIFS(Txn[Sell Proceeds],Txn[Key],$A235))</f>
        <v/>
      </c>
      <c r="H235" s="282" t="str">
        <f>IF($A235="","",IFERROR(INDEX(Prices[Current Price],MATCH($A235,Prices[Key],0)),0))</f>
        <v/>
      </c>
      <c r="I235" s="283" t="str">
        <f>IF($A235="","",IFERROR(INDEX(Prices[FX to SGD],MATCH($A235,Prices[Key],0)),1))</f>
        <v/>
      </c>
      <c r="J235" s="281" t="str">
        <f t="shared" si="30"/>
        <v/>
      </c>
      <c r="K235" s="281" t="str">
        <f t="shared" si="31"/>
        <v/>
      </c>
      <c r="L235" s="281" t="str">
        <f t="shared" si="32"/>
        <v/>
      </c>
      <c r="M235" s="284" t="str">
        <f t="shared" si="33"/>
        <v/>
      </c>
      <c r="N235" s="238" t="str">
        <f>IF($A235="","",IF(ABS(E235)&gt;0.000001,COUNT($N$1:N234)+1,""))</f>
        <v/>
      </c>
      <c r="O235" s="285" t="str">
        <f>IF($A235="","",SUMIFS(Transactions!$R:$R,Transactions!$L:$L,$A235))</f>
        <v/>
      </c>
      <c r="P235" s="285" t="str">
        <f t="shared" si="34"/>
        <v/>
      </c>
      <c r="Q235" s="286" t="str">
        <f t="shared" si="35"/>
        <v/>
      </c>
    </row>
    <row r="236" spans="1:17" ht="15" customHeight="1" x14ac:dyDescent="0.2">
      <c r="A236" s="238" t="str">
        <f>IFERROR(INDEX(Txn[Key],MATCH(0,INDEX(COUNTIF($A$1:A235,Txn[Key])+(Txn[Key]=""),0),0)),"")</f>
        <v/>
      </c>
      <c r="B236" s="238" t="str">
        <f t="shared" si="27"/>
        <v/>
      </c>
      <c r="C236" s="238" t="str">
        <f t="shared" si="28"/>
        <v/>
      </c>
      <c r="D236" s="238" t="str">
        <f t="shared" si="29"/>
        <v/>
      </c>
      <c r="E236" s="259" t="str">
        <f>IF($A236="","",SUMIFS(Txn[Signed Units],Txn[Key],$A236))</f>
        <v/>
      </c>
      <c r="F236" s="281" t="str">
        <f>IF($A236="","",SUMIFS(Txn[Buy Cost],Txn[Key],$A236))</f>
        <v/>
      </c>
      <c r="G236" s="281" t="str">
        <f>IF($A236="","",SUMIFS(Txn[Sell Proceeds],Txn[Key],$A236))</f>
        <v/>
      </c>
      <c r="H236" s="282" t="str">
        <f>IF($A236="","",IFERROR(INDEX(Prices[Current Price],MATCH($A236,Prices[Key],0)),0))</f>
        <v/>
      </c>
      <c r="I236" s="283" t="str">
        <f>IF($A236="","",IFERROR(INDEX(Prices[FX to SGD],MATCH($A236,Prices[Key],0)),1))</f>
        <v/>
      </c>
      <c r="J236" s="281" t="str">
        <f t="shared" si="30"/>
        <v/>
      </c>
      <c r="K236" s="281" t="str">
        <f t="shared" si="31"/>
        <v/>
      </c>
      <c r="L236" s="281" t="str">
        <f t="shared" si="32"/>
        <v/>
      </c>
      <c r="M236" s="284" t="str">
        <f t="shared" si="33"/>
        <v/>
      </c>
      <c r="N236" s="238" t="str">
        <f>IF($A236="","",IF(ABS(E236)&gt;0.000001,COUNT($N$1:N235)+1,""))</f>
        <v/>
      </c>
      <c r="O236" s="285" t="str">
        <f>IF($A236="","",SUMIFS(Transactions!$R:$R,Transactions!$L:$L,$A236))</f>
        <v/>
      </c>
      <c r="P236" s="285" t="str">
        <f t="shared" si="34"/>
        <v/>
      </c>
      <c r="Q236" s="286" t="str">
        <f t="shared" si="35"/>
        <v/>
      </c>
    </row>
    <row r="237" spans="1:17" ht="15" customHeight="1" x14ac:dyDescent="0.2">
      <c r="A237" s="238" t="str">
        <f>IFERROR(INDEX(Txn[Key],MATCH(0,INDEX(COUNTIF($A$1:A236,Txn[Key])+(Txn[Key]=""),0),0)),"")</f>
        <v/>
      </c>
      <c r="B237" s="238" t="str">
        <f t="shared" si="27"/>
        <v/>
      </c>
      <c r="C237" s="238" t="str">
        <f t="shared" si="28"/>
        <v/>
      </c>
      <c r="D237" s="238" t="str">
        <f t="shared" si="29"/>
        <v/>
      </c>
      <c r="E237" s="259" t="str">
        <f>IF($A237="","",SUMIFS(Txn[Signed Units],Txn[Key],$A237))</f>
        <v/>
      </c>
      <c r="F237" s="281" t="str">
        <f>IF($A237="","",SUMIFS(Txn[Buy Cost],Txn[Key],$A237))</f>
        <v/>
      </c>
      <c r="G237" s="281" t="str">
        <f>IF($A237="","",SUMIFS(Txn[Sell Proceeds],Txn[Key],$A237))</f>
        <v/>
      </c>
      <c r="H237" s="282" t="str">
        <f>IF($A237="","",IFERROR(INDEX(Prices[Current Price],MATCH($A237,Prices[Key],0)),0))</f>
        <v/>
      </c>
      <c r="I237" s="283" t="str">
        <f>IF($A237="","",IFERROR(INDEX(Prices[FX to SGD],MATCH($A237,Prices[Key],0)),1))</f>
        <v/>
      </c>
      <c r="J237" s="281" t="str">
        <f t="shared" si="30"/>
        <v/>
      </c>
      <c r="K237" s="281" t="str">
        <f t="shared" si="31"/>
        <v/>
      </c>
      <c r="L237" s="281" t="str">
        <f t="shared" si="32"/>
        <v/>
      </c>
      <c r="M237" s="284" t="str">
        <f t="shared" si="33"/>
        <v/>
      </c>
      <c r="N237" s="238" t="str">
        <f>IF($A237="","",IF(ABS(E237)&gt;0.000001,COUNT($N$1:N236)+1,""))</f>
        <v/>
      </c>
      <c r="O237" s="285" t="str">
        <f>IF($A237="","",SUMIFS(Transactions!$R:$R,Transactions!$L:$L,$A237))</f>
        <v/>
      </c>
      <c r="P237" s="285" t="str">
        <f t="shared" si="34"/>
        <v/>
      </c>
      <c r="Q237" s="286" t="str">
        <f t="shared" si="35"/>
        <v/>
      </c>
    </row>
    <row r="238" spans="1:17" ht="15" customHeight="1" x14ac:dyDescent="0.2">
      <c r="A238" s="238" t="str">
        <f>IFERROR(INDEX(Txn[Key],MATCH(0,INDEX(COUNTIF($A$1:A237,Txn[Key])+(Txn[Key]=""),0),0)),"")</f>
        <v/>
      </c>
      <c r="B238" s="238" t="str">
        <f t="shared" si="27"/>
        <v/>
      </c>
      <c r="C238" s="238" t="str">
        <f t="shared" si="28"/>
        <v/>
      </c>
      <c r="D238" s="238" t="str">
        <f t="shared" si="29"/>
        <v/>
      </c>
      <c r="E238" s="259" t="str">
        <f>IF($A238="","",SUMIFS(Txn[Signed Units],Txn[Key],$A238))</f>
        <v/>
      </c>
      <c r="F238" s="281" t="str">
        <f>IF($A238="","",SUMIFS(Txn[Buy Cost],Txn[Key],$A238))</f>
        <v/>
      </c>
      <c r="G238" s="281" t="str">
        <f>IF($A238="","",SUMIFS(Txn[Sell Proceeds],Txn[Key],$A238))</f>
        <v/>
      </c>
      <c r="H238" s="282" t="str">
        <f>IF($A238="","",IFERROR(INDEX(Prices[Current Price],MATCH($A238,Prices[Key],0)),0))</f>
        <v/>
      </c>
      <c r="I238" s="283" t="str">
        <f>IF($A238="","",IFERROR(INDEX(Prices[FX to SGD],MATCH($A238,Prices[Key],0)),1))</f>
        <v/>
      </c>
      <c r="J238" s="281" t="str">
        <f t="shared" si="30"/>
        <v/>
      </c>
      <c r="K238" s="281" t="str">
        <f t="shared" si="31"/>
        <v/>
      </c>
      <c r="L238" s="281" t="str">
        <f t="shared" si="32"/>
        <v/>
      </c>
      <c r="M238" s="284" t="str">
        <f t="shared" si="33"/>
        <v/>
      </c>
      <c r="N238" s="238" t="str">
        <f>IF($A238="","",IF(ABS(E238)&gt;0.000001,COUNT($N$1:N237)+1,""))</f>
        <v/>
      </c>
      <c r="O238" s="285" t="str">
        <f>IF($A238="","",SUMIFS(Transactions!$R:$R,Transactions!$L:$L,$A238))</f>
        <v/>
      </c>
      <c r="P238" s="285" t="str">
        <f t="shared" si="34"/>
        <v/>
      </c>
      <c r="Q238" s="286" t="str">
        <f t="shared" si="35"/>
        <v/>
      </c>
    </row>
    <row r="239" spans="1:17" ht="15" customHeight="1" x14ac:dyDescent="0.2">
      <c r="A239" s="238" t="str">
        <f>IFERROR(INDEX(Txn[Key],MATCH(0,INDEX(COUNTIF($A$1:A238,Txn[Key])+(Txn[Key]=""),0),0)),"")</f>
        <v/>
      </c>
      <c r="B239" s="238" t="str">
        <f t="shared" si="27"/>
        <v/>
      </c>
      <c r="C239" s="238" t="str">
        <f t="shared" si="28"/>
        <v/>
      </c>
      <c r="D239" s="238" t="str">
        <f t="shared" si="29"/>
        <v/>
      </c>
      <c r="E239" s="259" t="str">
        <f>IF($A239="","",SUMIFS(Txn[Signed Units],Txn[Key],$A239))</f>
        <v/>
      </c>
      <c r="F239" s="281" t="str">
        <f>IF($A239="","",SUMIFS(Txn[Buy Cost],Txn[Key],$A239))</f>
        <v/>
      </c>
      <c r="G239" s="281" t="str">
        <f>IF($A239="","",SUMIFS(Txn[Sell Proceeds],Txn[Key],$A239))</f>
        <v/>
      </c>
      <c r="H239" s="282" t="str">
        <f>IF($A239="","",IFERROR(INDEX(Prices[Current Price],MATCH($A239,Prices[Key],0)),0))</f>
        <v/>
      </c>
      <c r="I239" s="283" t="str">
        <f>IF($A239="","",IFERROR(INDEX(Prices[FX to SGD],MATCH($A239,Prices[Key],0)),1))</f>
        <v/>
      </c>
      <c r="J239" s="281" t="str">
        <f t="shared" si="30"/>
        <v/>
      </c>
      <c r="K239" s="281" t="str">
        <f t="shared" si="31"/>
        <v/>
      </c>
      <c r="L239" s="281" t="str">
        <f t="shared" si="32"/>
        <v/>
      </c>
      <c r="M239" s="284" t="str">
        <f t="shared" si="33"/>
        <v/>
      </c>
      <c r="N239" s="238" t="str">
        <f>IF($A239="","",IF(ABS(E239)&gt;0.000001,COUNT($N$1:N238)+1,""))</f>
        <v/>
      </c>
      <c r="O239" s="285" t="str">
        <f>IF($A239="","",SUMIFS(Transactions!$R:$R,Transactions!$L:$L,$A239))</f>
        <v/>
      </c>
      <c r="P239" s="285" t="str">
        <f t="shared" si="34"/>
        <v/>
      </c>
      <c r="Q239" s="286" t="str">
        <f t="shared" si="35"/>
        <v/>
      </c>
    </row>
    <row r="240" spans="1:17" ht="15" customHeight="1" x14ac:dyDescent="0.2">
      <c r="A240" s="238" t="str">
        <f>IFERROR(INDEX(Txn[Key],MATCH(0,INDEX(COUNTIF($A$1:A239,Txn[Key])+(Txn[Key]=""),0),0)),"")</f>
        <v/>
      </c>
      <c r="B240" s="238" t="str">
        <f t="shared" si="27"/>
        <v/>
      </c>
      <c r="C240" s="238" t="str">
        <f t="shared" si="28"/>
        <v/>
      </c>
      <c r="D240" s="238" t="str">
        <f t="shared" si="29"/>
        <v/>
      </c>
      <c r="E240" s="259" t="str">
        <f>IF($A240="","",SUMIFS(Txn[Signed Units],Txn[Key],$A240))</f>
        <v/>
      </c>
      <c r="F240" s="281" t="str">
        <f>IF($A240="","",SUMIFS(Txn[Buy Cost],Txn[Key],$A240))</f>
        <v/>
      </c>
      <c r="G240" s="281" t="str">
        <f>IF($A240="","",SUMIFS(Txn[Sell Proceeds],Txn[Key],$A240))</f>
        <v/>
      </c>
      <c r="H240" s="282" t="str">
        <f>IF($A240="","",IFERROR(INDEX(Prices[Current Price],MATCH($A240,Prices[Key],0)),0))</f>
        <v/>
      </c>
      <c r="I240" s="283" t="str">
        <f>IF($A240="","",IFERROR(INDEX(Prices[FX to SGD],MATCH($A240,Prices[Key],0)),1))</f>
        <v/>
      </c>
      <c r="J240" s="281" t="str">
        <f t="shared" si="30"/>
        <v/>
      </c>
      <c r="K240" s="281" t="str">
        <f t="shared" si="31"/>
        <v/>
      </c>
      <c r="L240" s="281" t="str">
        <f t="shared" si="32"/>
        <v/>
      </c>
      <c r="M240" s="284" t="str">
        <f t="shared" si="33"/>
        <v/>
      </c>
      <c r="N240" s="238" t="str">
        <f>IF($A240="","",IF(ABS(E240)&gt;0.000001,COUNT($N$1:N239)+1,""))</f>
        <v/>
      </c>
      <c r="O240" s="285" t="str">
        <f>IF($A240="","",SUMIFS(Transactions!$R:$R,Transactions!$L:$L,$A240))</f>
        <v/>
      </c>
      <c r="P240" s="285" t="str">
        <f t="shared" si="34"/>
        <v/>
      </c>
      <c r="Q240" s="286" t="str">
        <f t="shared" si="35"/>
        <v/>
      </c>
    </row>
    <row r="241" spans="1:17" ht="15" customHeight="1" x14ac:dyDescent="0.2">
      <c r="A241" s="238" t="str">
        <f>IFERROR(INDEX(Txn[Key],MATCH(0,INDEX(COUNTIF($A$1:A240,Txn[Key])+(Txn[Key]=""),0),0)),"")</f>
        <v/>
      </c>
      <c r="B241" s="238" t="str">
        <f t="shared" si="27"/>
        <v/>
      </c>
      <c r="C241" s="238" t="str">
        <f t="shared" si="28"/>
        <v/>
      </c>
      <c r="D241" s="238" t="str">
        <f t="shared" si="29"/>
        <v/>
      </c>
      <c r="E241" s="259" t="str">
        <f>IF($A241="","",SUMIFS(Txn[Signed Units],Txn[Key],$A241))</f>
        <v/>
      </c>
      <c r="F241" s="281" t="str">
        <f>IF($A241="","",SUMIFS(Txn[Buy Cost],Txn[Key],$A241))</f>
        <v/>
      </c>
      <c r="G241" s="281" t="str">
        <f>IF($A241="","",SUMIFS(Txn[Sell Proceeds],Txn[Key],$A241))</f>
        <v/>
      </c>
      <c r="H241" s="282" t="str">
        <f>IF($A241="","",IFERROR(INDEX(Prices[Current Price],MATCH($A241,Prices[Key],0)),0))</f>
        <v/>
      </c>
      <c r="I241" s="283" t="str">
        <f>IF($A241="","",IFERROR(INDEX(Prices[FX to SGD],MATCH($A241,Prices[Key],0)),1))</f>
        <v/>
      </c>
      <c r="J241" s="281" t="str">
        <f t="shared" si="30"/>
        <v/>
      </c>
      <c r="K241" s="281" t="str">
        <f t="shared" si="31"/>
        <v/>
      </c>
      <c r="L241" s="281" t="str">
        <f t="shared" si="32"/>
        <v/>
      </c>
      <c r="M241" s="284" t="str">
        <f t="shared" si="33"/>
        <v/>
      </c>
      <c r="N241" s="238" t="str">
        <f>IF($A241="","",IF(ABS(E241)&gt;0.000001,COUNT($N$1:N240)+1,""))</f>
        <v/>
      </c>
      <c r="O241" s="285" t="str">
        <f>IF($A241="","",SUMIFS(Transactions!$R:$R,Transactions!$L:$L,$A241))</f>
        <v/>
      </c>
      <c r="P241" s="285" t="str">
        <f t="shared" si="34"/>
        <v/>
      </c>
      <c r="Q241" s="286" t="str">
        <f t="shared" si="35"/>
        <v/>
      </c>
    </row>
    <row r="242" spans="1:17" ht="15" customHeight="1" x14ac:dyDescent="0.2">
      <c r="A242" s="238" t="str">
        <f>IFERROR(INDEX(Txn[Key],MATCH(0,INDEX(COUNTIF($A$1:A241,Txn[Key])+(Txn[Key]=""),0),0)),"")</f>
        <v/>
      </c>
      <c r="B242" s="238" t="str">
        <f t="shared" si="27"/>
        <v/>
      </c>
      <c r="C242" s="238" t="str">
        <f t="shared" si="28"/>
        <v/>
      </c>
      <c r="D242" s="238" t="str">
        <f t="shared" si="29"/>
        <v/>
      </c>
      <c r="E242" s="259" t="str">
        <f>IF($A242="","",SUMIFS(Txn[Signed Units],Txn[Key],$A242))</f>
        <v/>
      </c>
      <c r="F242" s="281" t="str">
        <f>IF($A242="","",SUMIFS(Txn[Buy Cost],Txn[Key],$A242))</f>
        <v/>
      </c>
      <c r="G242" s="281" t="str">
        <f>IF($A242="","",SUMIFS(Txn[Sell Proceeds],Txn[Key],$A242))</f>
        <v/>
      </c>
      <c r="H242" s="282" t="str">
        <f>IF($A242="","",IFERROR(INDEX(Prices[Current Price],MATCH($A242,Prices[Key],0)),0))</f>
        <v/>
      </c>
      <c r="I242" s="283" t="str">
        <f>IF($A242="","",IFERROR(INDEX(Prices[FX to SGD],MATCH($A242,Prices[Key],0)),1))</f>
        <v/>
      </c>
      <c r="J242" s="281" t="str">
        <f t="shared" si="30"/>
        <v/>
      </c>
      <c r="K242" s="281" t="str">
        <f t="shared" si="31"/>
        <v/>
      </c>
      <c r="L242" s="281" t="str">
        <f t="shared" si="32"/>
        <v/>
      </c>
      <c r="M242" s="284" t="str">
        <f t="shared" si="33"/>
        <v/>
      </c>
      <c r="N242" s="238" t="str">
        <f>IF($A242="","",IF(ABS(E242)&gt;0.000001,COUNT($N$1:N241)+1,""))</f>
        <v/>
      </c>
      <c r="O242" s="285" t="str">
        <f>IF($A242="","",SUMIFS(Transactions!$R:$R,Transactions!$L:$L,$A242))</f>
        <v/>
      </c>
      <c r="P242" s="285" t="str">
        <f t="shared" si="34"/>
        <v/>
      </c>
      <c r="Q242" s="286" t="str">
        <f t="shared" si="35"/>
        <v/>
      </c>
    </row>
    <row r="243" spans="1:17" ht="15" customHeight="1" x14ac:dyDescent="0.2">
      <c r="A243" s="238" t="str">
        <f>IFERROR(INDEX(Txn[Key],MATCH(0,INDEX(COUNTIF($A$1:A242,Txn[Key])+(Txn[Key]=""),0),0)),"")</f>
        <v/>
      </c>
      <c r="B243" s="238" t="str">
        <f t="shared" si="27"/>
        <v/>
      </c>
      <c r="C243" s="238" t="str">
        <f t="shared" si="28"/>
        <v/>
      </c>
      <c r="D243" s="238" t="str">
        <f t="shared" si="29"/>
        <v/>
      </c>
      <c r="E243" s="259" t="str">
        <f>IF($A243="","",SUMIFS(Txn[Signed Units],Txn[Key],$A243))</f>
        <v/>
      </c>
      <c r="F243" s="281" t="str">
        <f>IF($A243="","",SUMIFS(Txn[Buy Cost],Txn[Key],$A243))</f>
        <v/>
      </c>
      <c r="G243" s="281" t="str">
        <f>IF($A243="","",SUMIFS(Txn[Sell Proceeds],Txn[Key],$A243))</f>
        <v/>
      </c>
      <c r="H243" s="282" t="str">
        <f>IF($A243="","",IFERROR(INDEX(Prices[Current Price],MATCH($A243,Prices[Key],0)),0))</f>
        <v/>
      </c>
      <c r="I243" s="283" t="str">
        <f>IF($A243="","",IFERROR(INDEX(Prices[FX to SGD],MATCH($A243,Prices[Key],0)),1))</f>
        <v/>
      </c>
      <c r="J243" s="281" t="str">
        <f t="shared" si="30"/>
        <v/>
      </c>
      <c r="K243" s="281" t="str">
        <f t="shared" si="31"/>
        <v/>
      </c>
      <c r="L243" s="281" t="str">
        <f t="shared" si="32"/>
        <v/>
      </c>
      <c r="M243" s="284" t="str">
        <f t="shared" si="33"/>
        <v/>
      </c>
      <c r="N243" s="238" t="str">
        <f>IF($A243="","",IF(ABS(E243)&gt;0.000001,COUNT($N$1:N242)+1,""))</f>
        <v/>
      </c>
      <c r="O243" s="285" t="str">
        <f>IF($A243="","",SUMIFS(Transactions!$R:$R,Transactions!$L:$L,$A243))</f>
        <v/>
      </c>
      <c r="P243" s="285" t="str">
        <f t="shared" si="34"/>
        <v/>
      </c>
      <c r="Q243" s="286" t="str">
        <f t="shared" si="35"/>
        <v/>
      </c>
    </row>
    <row r="244" spans="1:17" ht="15" customHeight="1" x14ac:dyDescent="0.2">
      <c r="A244" s="238" t="str">
        <f>IFERROR(INDEX(Txn[Key],MATCH(0,INDEX(COUNTIF($A$1:A243,Txn[Key])+(Txn[Key]=""),0),0)),"")</f>
        <v/>
      </c>
      <c r="B244" s="238" t="str">
        <f t="shared" si="27"/>
        <v/>
      </c>
      <c r="C244" s="238" t="str">
        <f t="shared" si="28"/>
        <v/>
      </c>
      <c r="D244" s="238" t="str">
        <f t="shared" si="29"/>
        <v/>
      </c>
      <c r="E244" s="259" t="str">
        <f>IF($A244="","",SUMIFS(Txn[Signed Units],Txn[Key],$A244))</f>
        <v/>
      </c>
      <c r="F244" s="281" t="str">
        <f>IF($A244="","",SUMIFS(Txn[Buy Cost],Txn[Key],$A244))</f>
        <v/>
      </c>
      <c r="G244" s="281" t="str">
        <f>IF($A244="","",SUMIFS(Txn[Sell Proceeds],Txn[Key],$A244))</f>
        <v/>
      </c>
      <c r="H244" s="282" t="str">
        <f>IF($A244="","",IFERROR(INDEX(Prices[Current Price],MATCH($A244,Prices[Key],0)),0))</f>
        <v/>
      </c>
      <c r="I244" s="283" t="str">
        <f>IF($A244="","",IFERROR(INDEX(Prices[FX to SGD],MATCH($A244,Prices[Key],0)),1))</f>
        <v/>
      </c>
      <c r="J244" s="281" t="str">
        <f t="shared" si="30"/>
        <v/>
      </c>
      <c r="K244" s="281" t="str">
        <f t="shared" si="31"/>
        <v/>
      </c>
      <c r="L244" s="281" t="str">
        <f t="shared" si="32"/>
        <v/>
      </c>
      <c r="M244" s="284" t="str">
        <f t="shared" si="33"/>
        <v/>
      </c>
      <c r="N244" s="238" t="str">
        <f>IF($A244="","",IF(ABS(E244)&gt;0.000001,COUNT($N$1:N243)+1,""))</f>
        <v/>
      </c>
      <c r="O244" s="285" t="str">
        <f>IF($A244="","",SUMIFS(Transactions!$R:$R,Transactions!$L:$L,$A244))</f>
        <v/>
      </c>
      <c r="P244" s="285" t="str">
        <f t="shared" si="34"/>
        <v/>
      </c>
      <c r="Q244" s="286" t="str">
        <f t="shared" si="35"/>
        <v/>
      </c>
    </row>
    <row r="245" spans="1:17" ht="15" customHeight="1" x14ac:dyDescent="0.2">
      <c r="A245" s="238" t="str">
        <f>IFERROR(INDEX(Txn[Key],MATCH(0,INDEX(COUNTIF($A$1:A244,Txn[Key])+(Txn[Key]=""),0),0)),"")</f>
        <v/>
      </c>
      <c r="B245" s="238" t="str">
        <f t="shared" si="27"/>
        <v/>
      </c>
      <c r="C245" s="238" t="str">
        <f t="shared" si="28"/>
        <v/>
      </c>
      <c r="D245" s="238" t="str">
        <f t="shared" si="29"/>
        <v/>
      </c>
      <c r="E245" s="259" t="str">
        <f>IF($A245="","",SUMIFS(Txn[Signed Units],Txn[Key],$A245))</f>
        <v/>
      </c>
      <c r="F245" s="281" t="str">
        <f>IF($A245="","",SUMIFS(Txn[Buy Cost],Txn[Key],$A245))</f>
        <v/>
      </c>
      <c r="G245" s="281" t="str">
        <f>IF($A245="","",SUMIFS(Txn[Sell Proceeds],Txn[Key],$A245))</f>
        <v/>
      </c>
      <c r="H245" s="282" t="str">
        <f>IF($A245="","",IFERROR(INDEX(Prices[Current Price],MATCH($A245,Prices[Key],0)),0))</f>
        <v/>
      </c>
      <c r="I245" s="283" t="str">
        <f>IF($A245="","",IFERROR(INDEX(Prices[FX to SGD],MATCH($A245,Prices[Key],0)),1))</f>
        <v/>
      </c>
      <c r="J245" s="281" t="str">
        <f t="shared" si="30"/>
        <v/>
      </c>
      <c r="K245" s="281" t="str">
        <f t="shared" si="31"/>
        <v/>
      </c>
      <c r="L245" s="281" t="str">
        <f t="shared" si="32"/>
        <v/>
      </c>
      <c r="M245" s="284" t="str">
        <f t="shared" si="33"/>
        <v/>
      </c>
      <c r="N245" s="238" t="str">
        <f>IF($A245="","",IF(ABS(E245)&gt;0.000001,COUNT($N$1:N244)+1,""))</f>
        <v/>
      </c>
      <c r="O245" s="285" t="str">
        <f>IF($A245="","",SUMIFS(Transactions!$R:$R,Transactions!$L:$L,$A245))</f>
        <v/>
      </c>
      <c r="P245" s="285" t="str">
        <f t="shared" si="34"/>
        <v/>
      </c>
      <c r="Q245" s="286" t="str">
        <f t="shared" si="35"/>
        <v/>
      </c>
    </row>
    <row r="246" spans="1:17" ht="15" customHeight="1" x14ac:dyDescent="0.2">
      <c r="A246" s="238" t="str">
        <f>IFERROR(INDEX(Txn[Key],MATCH(0,INDEX(COUNTIF($A$1:A245,Txn[Key])+(Txn[Key]=""),0),0)),"")</f>
        <v/>
      </c>
      <c r="B246" s="238" t="str">
        <f t="shared" si="27"/>
        <v/>
      </c>
      <c r="C246" s="238" t="str">
        <f t="shared" si="28"/>
        <v/>
      </c>
      <c r="D246" s="238" t="str">
        <f t="shared" si="29"/>
        <v/>
      </c>
      <c r="E246" s="259" t="str">
        <f>IF($A246="","",SUMIFS(Txn[Signed Units],Txn[Key],$A246))</f>
        <v/>
      </c>
      <c r="F246" s="281" t="str">
        <f>IF($A246="","",SUMIFS(Txn[Buy Cost],Txn[Key],$A246))</f>
        <v/>
      </c>
      <c r="G246" s="281" t="str">
        <f>IF($A246="","",SUMIFS(Txn[Sell Proceeds],Txn[Key],$A246))</f>
        <v/>
      </c>
      <c r="H246" s="282" t="str">
        <f>IF($A246="","",IFERROR(INDEX(Prices[Current Price],MATCH($A246,Prices[Key],0)),0))</f>
        <v/>
      </c>
      <c r="I246" s="283" t="str">
        <f>IF($A246="","",IFERROR(INDEX(Prices[FX to SGD],MATCH($A246,Prices[Key],0)),1))</f>
        <v/>
      </c>
      <c r="J246" s="281" t="str">
        <f t="shared" si="30"/>
        <v/>
      </c>
      <c r="K246" s="281" t="str">
        <f t="shared" si="31"/>
        <v/>
      </c>
      <c r="L246" s="281" t="str">
        <f t="shared" si="32"/>
        <v/>
      </c>
      <c r="M246" s="284" t="str">
        <f t="shared" si="33"/>
        <v/>
      </c>
      <c r="N246" s="238" t="str">
        <f>IF($A246="","",IF(ABS(E246)&gt;0.000001,COUNT($N$1:N245)+1,""))</f>
        <v/>
      </c>
      <c r="O246" s="285" t="str">
        <f>IF($A246="","",SUMIFS(Transactions!$R:$R,Transactions!$L:$L,$A246))</f>
        <v/>
      </c>
      <c r="P246" s="285" t="str">
        <f t="shared" si="34"/>
        <v/>
      </c>
      <c r="Q246" s="286" t="str">
        <f t="shared" si="35"/>
        <v/>
      </c>
    </row>
    <row r="247" spans="1:17" ht="15" customHeight="1" x14ac:dyDescent="0.2">
      <c r="A247" s="238" t="str">
        <f>IFERROR(INDEX(Txn[Key],MATCH(0,INDEX(COUNTIF($A$1:A246,Txn[Key])+(Txn[Key]=""),0),0)),"")</f>
        <v/>
      </c>
      <c r="B247" s="238" t="str">
        <f t="shared" si="27"/>
        <v/>
      </c>
      <c r="C247" s="238" t="str">
        <f t="shared" si="28"/>
        <v/>
      </c>
      <c r="D247" s="238" t="str">
        <f t="shared" si="29"/>
        <v/>
      </c>
      <c r="E247" s="259" t="str">
        <f>IF($A247="","",SUMIFS(Txn[Signed Units],Txn[Key],$A247))</f>
        <v/>
      </c>
      <c r="F247" s="281" t="str">
        <f>IF($A247="","",SUMIFS(Txn[Buy Cost],Txn[Key],$A247))</f>
        <v/>
      </c>
      <c r="G247" s="281" t="str">
        <f>IF($A247="","",SUMIFS(Txn[Sell Proceeds],Txn[Key],$A247))</f>
        <v/>
      </c>
      <c r="H247" s="282" t="str">
        <f>IF($A247="","",IFERROR(INDEX(Prices[Current Price],MATCH($A247,Prices[Key],0)),0))</f>
        <v/>
      </c>
      <c r="I247" s="283" t="str">
        <f>IF($A247="","",IFERROR(INDEX(Prices[FX to SGD],MATCH($A247,Prices[Key],0)),1))</f>
        <v/>
      </c>
      <c r="J247" s="281" t="str">
        <f t="shared" si="30"/>
        <v/>
      </c>
      <c r="K247" s="281" t="str">
        <f t="shared" si="31"/>
        <v/>
      </c>
      <c r="L247" s="281" t="str">
        <f t="shared" si="32"/>
        <v/>
      </c>
      <c r="M247" s="284" t="str">
        <f t="shared" si="33"/>
        <v/>
      </c>
      <c r="N247" s="238" t="str">
        <f>IF($A247="","",IF(ABS(E247)&gt;0.000001,COUNT($N$1:N246)+1,""))</f>
        <v/>
      </c>
      <c r="O247" s="285" t="str">
        <f>IF($A247="","",SUMIFS(Transactions!$R:$R,Transactions!$L:$L,$A247))</f>
        <v/>
      </c>
      <c r="P247" s="285" t="str">
        <f t="shared" si="34"/>
        <v/>
      </c>
      <c r="Q247" s="286" t="str">
        <f t="shared" si="35"/>
        <v/>
      </c>
    </row>
    <row r="248" spans="1:17" ht="15" customHeight="1" x14ac:dyDescent="0.2">
      <c r="A248" s="238" t="str">
        <f>IFERROR(INDEX(Txn[Key],MATCH(0,INDEX(COUNTIF($A$1:A247,Txn[Key])+(Txn[Key]=""),0),0)),"")</f>
        <v/>
      </c>
      <c r="B248" s="238" t="str">
        <f t="shared" si="27"/>
        <v/>
      </c>
      <c r="C248" s="238" t="str">
        <f t="shared" si="28"/>
        <v/>
      </c>
      <c r="D248" s="238" t="str">
        <f t="shared" si="29"/>
        <v/>
      </c>
      <c r="E248" s="259" t="str">
        <f>IF($A248="","",SUMIFS(Txn[Signed Units],Txn[Key],$A248))</f>
        <v/>
      </c>
      <c r="F248" s="281" t="str">
        <f>IF($A248="","",SUMIFS(Txn[Buy Cost],Txn[Key],$A248))</f>
        <v/>
      </c>
      <c r="G248" s="281" t="str">
        <f>IF($A248="","",SUMIFS(Txn[Sell Proceeds],Txn[Key],$A248))</f>
        <v/>
      </c>
      <c r="H248" s="282" t="str">
        <f>IF($A248="","",IFERROR(INDEX(Prices[Current Price],MATCH($A248,Prices[Key],0)),0))</f>
        <v/>
      </c>
      <c r="I248" s="283" t="str">
        <f>IF($A248="","",IFERROR(INDEX(Prices[FX to SGD],MATCH($A248,Prices[Key],0)),1))</f>
        <v/>
      </c>
      <c r="J248" s="281" t="str">
        <f t="shared" si="30"/>
        <v/>
      </c>
      <c r="K248" s="281" t="str">
        <f t="shared" si="31"/>
        <v/>
      </c>
      <c r="L248" s="281" t="str">
        <f t="shared" si="32"/>
        <v/>
      </c>
      <c r="M248" s="284" t="str">
        <f t="shared" si="33"/>
        <v/>
      </c>
      <c r="N248" s="238" t="str">
        <f>IF($A248="","",IF(ABS(E248)&gt;0.000001,COUNT($N$1:N247)+1,""))</f>
        <v/>
      </c>
      <c r="O248" s="285" t="str">
        <f>IF($A248="","",SUMIFS(Transactions!$R:$R,Transactions!$L:$L,$A248))</f>
        <v/>
      </c>
      <c r="P248" s="285" t="str">
        <f t="shared" si="34"/>
        <v/>
      </c>
      <c r="Q248" s="286" t="str">
        <f t="shared" si="35"/>
        <v/>
      </c>
    </row>
    <row r="249" spans="1:17" ht="15" customHeight="1" x14ac:dyDescent="0.2">
      <c r="A249" s="238" t="str">
        <f>IFERROR(INDEX(Txn[Key],MATCH(0,INDEX(COUNTIF($A$1:A248,Txn[Key])+(Txn[Key]=""),0),0)),"")</f>
        <v/>
      </c>
      <c r="B249" s="238" t="str">
        <f t="shared" si="27"/>
        <v/>
      </c>
      <c r="C249" s="238" t="str">
        <f t="shared" si="28"/>
        <v/>
      </c>
      <c r="D249" s="238" t="str">
        <f t="shared" si="29"/>
        <v/>
      </c>
      <c r="E249" s="259" t="str">
        <f>IF($A249="","",SUMIFS(Txn[Signed Units],Txn[Key],$A249))</f>
        <v/>
      </c>
      <c r="F249" s="281" t="str">
        <f>IF($A249="","",SUMIFS(Txn[Buy Cost],Txn[Key],$A249))</f>
        <v/>
      </c>
      <c r="G249" s="281" t="str">
        <f>IF($A249="","",SUMIFS(Txn[Sell Proceeds],Txn[Key],$A249))</f>
        <v/>
      </c>
      <c r="H249" s="282" t="str">
        <f>IF($A249="","",IFERROR(INDEX(Prices[Current Price],MATCH($A249,Prices[Key],0)),0))</f>
        <v/>
      </c>
      <c r="I249" s="283" t="str">
        <f>IF($A249="","",IFERROR(INDEX(Prices[FX to SGD],MATCH($A249,Prices[Key],0)),1))</f>
        <v/>
      </c>
      <c r="J249" s="281" t="str">
        <f t="shared" si="30"/>
        <v/>
      </c>
      <c r="K249" s="281" t="str">
        <f t="shared" si="31"/>
        <v/>
      </c>
      <c r="L249" s="281" t="str">
        <f t="shared" si="32"/>
        <v/>
      </c>
      <c r="M249" s="284" t="str">
        <f t="shared" si="33"/>
        <v/>
      </c>
      <c r="N249" s="238" t="str">
        <f>IF($A249="","",IF(ABS(E249)&gt;0.000001,COUNT($N$1:N248)+1,""))</f>
        <v/>
      </c>
      <c r="O249" s="285" t="str">
        <f>IF($A249="","",SUMIFS(Transactions!$R:$R,Transactions!$L:$L,$A249))</f>
        <v/>
      </c>
      <c r="P249" s="285" t="str">
        <f t="shared" si="34"/>
        <v/>
      </c>
      <c r="Q249" s="286" t="str">
        <f t="shared" si="35"/>
        <v/>
      </c>
    </row>
    <row r="250" spans="1:17" ht="15" customHeight="1" x14ac:dyDescent="0.2">
      <c r="A250" s="238" t="str">
        <f>IFERROR(INDEX(Txn[Key],MATCH(0,INDEX(COUNTIF($A$1:A249,Txn[Key])+(Txn[Key]=""),0),0)),"")</f>
        <v/>
      </c>
      <c r="B250" s="238" t="str">
        <f t="shared" si="27"/>
        <v/>
      </c>
      <c r="C250" s="238" t="str">
        <f t="shared" si="28"/>
        <v/>
      </c>
      <c r="D250" s="238" t="str">
        <f t="shared" si="29"/>
        <v/>
      </c>
      <c r="E250" s="259" t="str">
        <f>IF($A250="","",SUMIFS(Txn[Signed Units],Txn[Key],$A250))</f>
        <v/>
      </c>
      <c r="F250" s="281" t="str">
        <f>IF($A250="","",SUMIFS(Txn[Buy Cost],Txn[Key],$A250))</f>
        <v/>
      </c>
      <c r="G250" s="281" t="str">
        <f>IF($A250="","",SUMIFS(Txn[Sell Proceeds],Txn[Key],$A250))</f>
        <v/>
      </c>
      <c r="H250" s="282" t="str">
        <f>IF($A250="","",IFERROR(INDEX(Prices[Current Price],MATCH($A250,Prices[Key],0)),0))</f>
        <v/>
      </c>
      <c r="I250" s="283" t="str">
        <f>IF($A250="","",IFERROR(INDEX(Prices[FX to SGD],MATCH($A250,Prices[Key],0)),1))</f>
        <v/>
      </c>
      <c r="J250" s="281" t="str">
        <f t="shared" si="30"/>
        <v/>
      </c>
      <c r="K250" s="281" t="str">
        <f t="shared" si="31"/>
        <v/>
      </c>
      <c r="L250" s="281" t="str">
        <f t="shared" si="32"/>
        <v/>
      </c>
      <c r="M250" s="284" t="str">
        <f t="shared" si="33"/>
        <v/>
      </c>
      <c r="N250" s="238" t="str">
        <f>IF($A250="","",IF(ABS(E250)&gt;0.000001,COUNT($N$1:N249)+1,""))</f>
        <v/>
      </c>
      <c r="O250" s="285" t="str">
        <f>IF($A250="","",SUMIFS(Transactions!$R:$R,Transactions!$L:$L,$A250))</f>
        <v/>
      </c>
      <c r="P250" s="285" t="str">
        <f t="shared" si="34"/>
        <v/>
      </c>
      <c r="Q250" s="286" t="str">
        <f t="shared" si="35"/>
        <v/>
      </c>
    </row>
    <row r="251" spans="1:17" ht="15" customHeight="1" x14ac:dyDescent="0.2">
      <c r="A251" s="238" t="str">
        <f>IFERROR(INDEX(Txn[Key],MATCH(0,INDEX(COUNTIF($A$1:A250,Txn[Key])+(Txn[Key]=""),0),0)),"")</f>
        <v/>
      </c>
      <c r="B251" s="238" t="str">
        <f t="shared" si="27"/>
        <v/>
      </c>
      <c r="C251" s="238" t="str">
        <f t="shared" si="28"/>
        <v/>
      </c>
      <c r="D251" s="238" t="str">
        <f t="shared" si="29"/>
        <v/>
      </c>
      <c r="E251" s="259" t="str">
        <f>IF($A251="","",SUMIFS(Txn[Signed Units],Txn[Key],$A251))</f>
        <v/>
      </c>
      <c r="F251" s="281" t="str">
        <f>IF($A251="","",SUMIFS(Txn[Buy Cost],Txn[Key],$A251))</f>
        <v/>
      </c>
      <c r="G251" s="281" t="str">
        <f>IF($A251="","",SUMIFS(Txn[Sell Proceeds],Txn[Key],$A251))</f>
        <v/>
      </c>
      <c r="H251" s="282" t="str">
        <f>IF($A251="","",IFERROR(INDEX(Prices[Current Price],MATCH($A251,Prices[Key],0)),0))</f>
        <v/>
      </c>
      <c r="I251" s="283" t="str">
        <f>IF($A251="","",IFERROR(INDEX(Prices[FX to SGD],MATCH($A251,Prices[Key],0)),1))</f>
        <v/>
      </c>
      <c r="J251" s="281" t="str">
        <f t="shared" si="30"/>
        <v/>
      </c>
      <c r="K251" s="281" t="str">
        <f t="shared" si="31"/>
        <v/>
      </c>
      <c r="L251" s="281" t="str">
        <f t="shared" si="32"/>
        <v/>
      </c>
      <c r="M251" s="284" t="str">
        <f t="shared" si="33"/>
        <v/>
      </c>
      <c r="N251" s="238" t="str">
        <f>IF($A251="","",IF(ABS(E251)&gt;0.000001,COUNT($N$1:N250)+1,""))</f>
        <v/>
      </c>
      <c r="O251" s="285" t="str">
        <f>IF($A251="","",SUMIFS(Transactions!$R:$R,Transactions!$L:$L,$A251))</f>
        <v/>
      </c>
      <c r="P251" s="285" t="str">
        <f t="shared" si="34"/>
        <v/>
      </c>
      <c r="Q251" s="286" t="str">
        <f t="shared" si="35"/>
        <v/>
      </c>
    </row>
    <row r="252" spans="1:17" ht="15" customHeight="1" x14ac:dyDescent="0.2">
      <c r="A252" s="238" t="str">
        <f>IFERROR(INDEX(Txn[Key],MATCH(0,INDEX(COUNTIF($A$1:A251,Txn[Key])+(Txn[Key]=""),0),0)),"")</f>
        <v/>
      </c>
      <c r="B252" s="238" t="str">
        <f t="shared" si="27"/>
        <v/>
      </c>
      <c r="C252" s="238" t="str">
        <f t="shared" si="28"/>
        <v/>
      </c>
      <c r="D252" s="238" t="str">
        <f t="shared" si="29"/>
        <v/>
      </c>
      <c r="E252" s="259" t="str">
        <f>IF($A252="","",SUMIFS(Txn[Signed Units],Txn[Key],$A252))</f>
        <v/>
      </c>
      <c r="F252" s="281" t="str">
        <f>IF($A252="","",SUMIFS(Txn[Buy Cost],Txn[Key],$A252))</f>
        <v/>
      </c>
      <c r="G252" s="281" t="str">
        <f>IF($A252="","",SUMIFS(Txn[Sell Proceeds],Txn[Key],$A252))</f>
        <v/>
      </c>
      <c r="H252" s="282" t="str">
        <f>IF($A252="","",IFERROR(INDEX(Prices[Current Price],MATCH($A252,Prices[Key],0)),0))</f>
        <v/>
      </c>
      <c r="I252" s="283" t="str">
        <f>IF($A252="","",IFERROR(INDEX(Prices[FX to SGD],MATCH($A252,Prices[Key],0)),1))</f>
        <v/>
      </c>
      <c r="J252" s="281" t="str">
        <f t="shared" si="30"/>
        <v/>
      </c>
      <c r="K252" s="281" t="str">
        <f t="shared" si="31"/>
        <v/>
      </c>
      <c r="L252" s="281" t="str">
        <f t="shared" si="32"/>
        <v/>
      </c>
      <c r="M252" s="284" t="str">
        <f t="shared" si="33"/>
        <v/>
      </c>
      <c r="N252" s="238" t="str">
        <f>IF($A252="","",IF(ABS(E252)&gt;0.000001,COUNT($N$1:N251)+1,""))</f>
        <v/>
      </c>
      <c r="O252" s="285" t="str">
        <f>IF($A252="","",SUMIFS(Transactions!$R:$R,Transactions!$L:$L,$A252))</f>
        <v/>
      </c>
      <c r="P252" s="285" t="str">
        <f t="shared" si="34"/>
        <v/>
      </c>
      <c r="Q252" s="286" t="str">
        <f t="shared" si="35"/>
        <v/>
      </c>
    </row>
    <row r="253" spans="1:17" ht="15" customHeight="1" x14ac:dyDescent="0.2">
      <c r="A253" s="238" t="str">
        <f>IFERROR(INDEX(Txn[Key],MATCH(0,INDEX(COUNTIF($A$1:A252,Txn[Key])+(Txn[Key]=""),0),0)),"")</f>
        <v/>
      </c>
      <c r="B253" s="238" t="str">
        <f t="shared" si="27"/>
        <v/>
      </c>
      <c r="C253" s="238" t="str">
        <f t="shared" si="28"/>
        <v/>
      </c>
      <c r="D253" s="238" t="str">
        <f t="shared" si="29"/>
        <v/>
      </c>
      <c r="E253" s="259" t="str">
        <f>IF($A253="","",SUMIFS(Txn[Signed Units],Txn[Key],$A253))</f>
        <v/>
      </c>
      <c r="F253" s="281" t="str">
        <f>IF($A253="","",SUMIFS(Txn[Buy Cost],Txn[Key],$A253))</f>
        <v/>
      </c>
      <c r="G253" s="281" t="str">
        <f>IF($A253="","",SUMIFS(Txn[Sell Proceeds],Txn[Key],$A253))</f>
        <v/>
      </c>
      <c r="H253" s="282" t="str">
        <f>IF($A253="","",IFERROR(INDEX(Prices[Current Price],MATCH($A253,Prices[Key],0)),0))</f>
        <v/>
      </c>
      <c r="I253" s="283" t="str">
        <f>IF($A253="","",IFERROR(INDEX(Prices[FX to SGD],MATCH($A253,Prices[Key],0)),1))</f>
        <v/>
      </c>
      <c r="J253" s="281" t="str">
        <f t="shared" si="30"/>
        <v/>
      </c>
      <c r="K253" s="281" t="str">
        <f t="shared" si="31"/>
        <v/>
      </c>
      <c r="L253" s="281" t="str">
        <f t="shared" si="32"/>
        <v/>
      </c>
      <c r="M253" s="284" t="str">
        <f t="shared" si="33"/>
        <v/>
      </c>
      <c r="N253" s="238" t="str">
        <f>IF($A253="","",IF(ABS(E253)&gt;0.000001,COUNT($N$1:N252)+1,""))</f>
        <v/>
      </c>
      <c r="O253" s="285" t="str">
        <f>IF($A253="","",SUMIFS(Transactions!$R:$R,Transactions!$L:$L,$A253))</f>
        <v/>
      </c>
      <c r="P253" s="285" t="str">
        <f t="shared" si="34"/>
        <v/>
      </c>
      <c r="Q253" s="286" t="str">
        <f t="shared" si="35"/>
        <v/>
      </c>
    </row>
    <row r="254" spans="1:17" ht="15" customHeight="1" x14ac:dyDescent="0.2">
      <c r="A254" s="238" t="str">
        <f>IFERROR(INDEX(Txn[Key],MATCH(0,INDEX(COUNTIF($A$1:A253,Txn[Key])+(Txn[Key]=""),0),0)),"")</f>
        <v/>
      </c>
      <c r="B254" s="238" t="str">
        <f t="shared" si="27"/>
        <v/>
      </c>
      <c r="C254" s="238" t="str">
        <f t="shared" si="28"/>
        <v/>
      </c>
      <c r="D254" s="238" t="str">
        <f t="shared" si="29"/>
        <v/>
      </c>
      <c r="E254" s="259" t="str">
        <f>IF($A254="","",SUMIFS(Txn[Signed Units],Txn[Key],$A254))</f>
        <v/>
      </c>
      <c r="F254" s="281" t="str">
        <f>IF($A254="","",SUMIFS(Txn[Buy Cost],Txn[Key],$A254))</f>
        <v/>
      </c>
      <c r="G254" s="281" t="str">
        <f>IF($A254="","",SUMIFS(Txn[Sell Proceeds],Txn[Key],$A254))</f>
        <v/>
      </c>
      <c r="H254" s="282" t="str">
        <f>IF($A254="","",IFERROR(INDEX(Prices[Current Price],MATCH($A254,Prices[Key],0)),0))</f>
        <v/>
      </c>
      <c r="I254" s="283" t="str">
        <f>IF($A254="","",IFERROR(INDEX(Prices[FX to SGD],MATCH($A254,Prices[Key],0)),1))</f>
        <v/>
      </c>
      <c r="J254" s="281" t="str">
        <f t="shared" si="30"/>
        <v/>
      </c>
      <c r="K254" s="281" t="str">
        <f t="shared" si="31"/>
        <v/>
      </c>
      <c r="L254" s="281" t="str">
        <f t="shared" si="32"/>
        <v/>
      </c>
      <c r="M254" s="284" t="str">
        <f t="shared" si="33"/>
        <v/>
      </c>
      <c r="N254" s="238" t="str">
        <f>IF($A254="","",IF(ABS(E254)&gt;0.000001,COUNT($N$1:N253)+1,""))</f>
        <v/>
      </c>
      <c r="O254" s="285" t="str">
        <f>IF($A254="","",SUMIFS(Transactions!$R:$R,Transactions!$L:$L,$A254))</f>
        <v/>
      </c>
      <c r="P254" s="285" t="str">
        <f t="shared" si="34"/>
        <v/>
      </c>
      <c r="Q254" s="286" t="str">
        <f t="shared" si="35"/>
        <v/>
      </c>
    </row>
    <row r="255" spans="1:17" ht="15" customHeight="1" x14ac:dyDescent="0.2">
      <c r="A255" s="238" t="str">
        <f>IFERROR(INDEX(Txn[Key],MATCH(0,INDEX(COUNTIF($A$1:A254,Txn[Key])+(Txn[Key]=""),0),0)),"")</f>
        <v/>
      </c>
      <c r="B255" s="238" t="str">
        <f t="shared" si="27"/>
        <v/>
      </c>
      <c r="C255" s="238" t="str">
        <f t="shared" si="28"/>
        <v/>
      </c>
      <c r="D255" s="238" t="str">
        <f t="shared" si="29"/>
        <v/>
      </c>
      <c r="E255" s="259" t="str">
        <f>IF($A255="","",SUMIFS(Txn[Signed Units],Txn[Key],$A255))</f>
        <v/>
      </c>
      <c r="F255" s="281" t="str">
        <f>IF($A255="","",SUMIFS(Txn[Buy Cost],Txn[Key],$A255))</f>
        <v/>
      </c>
      <c r="G255" s="281" t="str">
        <f>IF($A255="","",SUMIFS(Txn[Sell Proceeds],Txn[Key],$A255))</f>
        <v/>
      </c>
      <c r="H255" s="282" t="str">
        <f>IF($A255="","",IFERROR(INDEX(Prices[Current Price],MATCH($A255,Prices[Key],0)),0))</f>
        <v/>
      </c>
      <c r="I255" s="283" t="str">
        <f>IF($A255="","",IFERROR(INDEX(Prices[FX to SGD],MATCH($A255,Prices[Key],0)),1))</f>
        <v/>
      </c>
      <c r="J255" s="281" t="str">
        <f t="shared" si="30"/>
        <v/>
      </c>
      <c r="K255" s="281" t="str">
        <f t="shared" si="31"/>
        <v/>
      </c>
      <c r="L255" s="281" t="str">
        <f t="shared" si="32"/>
        <v/>
      </c>
      <c r="M255" s="284" t="str">
        <f t="shared" si="33"/>
        <v/>
      </c>
      <c r="N255" s="238" t="str">
        <f>IF($A255="","",IF(ABS(E255)&gt;0.000001,COUNT($N$1:N254)+1,""))</f>
        <v/>
      </c>
      <c r="O255" s="285" t="str">
        <f>IF($A255="","",SUMIFS(Transactions!$R:$R,Transactions!$L:$L,$A255))</f>
        <v/>
      </c>
      <c r="P255" s="285" t="str">
        <f t="shared" si="34"/>
        <v/>
      </c>
      <c r="Q255" s="286" t="str">
        <f t="shared" si="35"/>
        <v/>
      </c>
    </row>
    <row r="256" spans="1:17" ht="15" customHeight="1" x14ac:dyDescent="0.2">
      <c r="A256" s="238" t="str">
        <f>IFERROR(INDEX(Txn[Key],MATCH(0,INDEX(COUNTIF($A$1:A255,Txn[Key])+(Txn[Key]=""),0),0)),"")</f>
        <v/>
      </c>
      <c r="B256" s="238" t="str">
        <f t="shared" si="27"/>
        <v/>
      </c>
      <c r="C256" s="238" t="str">
        <f t="shared" si="28"/>
        <v/>
      </c>
      <c r="D256" s="238" t="str">
        <f t="shared" si="29"/>
        <v/>
      </c>
      <c r="E256" s="259" t="str">
        <f>IF($A256="","",SUMIFS(Txn[Signed Units],Txn[Key],$A256))</f>
        <v/>
      </c>
      <c r="F256" s="281" t="str">
        <f>IF($A256="","",SUMIFS(Txn[Buy Cost],Txn[Key],$A256))</f>
        <v/>
      </c>
      <c r="G256" s="281" t="str">
        <f>IF($A256="","",SUMIFS(Txn[Sell Proceeds],Txn[Key],$A256))</f>
        <v/>
      </c>
      <c r="H256" s="282" t="str">
        <f>IF($A256="","",IFERROR(INDEX(Prices[Current Price],MATCH($A256,Prices[Key],0)),0))</f>
        <v/>
      </c>
      <c r="I256" s="283" t="str">
        <f>IF($A256="","",IFERROR(INDEX(Prices[FX to SGD],MATCH($A256,Prices[Key],0)),1))</f>
        <v/>
      </c>
      <c r="J256" s="281" t="str">
        <f t="shared" si="30"/>
        <v/>
      </c>
      <c r="K256" s="281" t="str">
        <f t="shared" si="31"/>
        <v/>
      </c>
      <c r="L256" s="281" t="str">
        <f t="shared" si="32"/>
        <v/>
      </c>
      <c r="M256" s="284" t="str">
        <f t="shared" si="33"/>
        <v/>
      </c>
      <c r="N256" s="238" t="str">
        <f>IF($A256="","",IF(ABS(E256)&gt;0.000001,COUNT($N$1:N255)+1,""))</f>
        <v/>
      </c>
      <c r="O256" s="285" t="str">
        <f>IF($A256="","",SUMIFS(Transactions!$R:$R,Transactions!$L:$L,$A256))</f>
        <v/>
      </c>
      <c r="P256" s="285" t="str">
        <f t="shared" si="34"/>
        <v/>
      </c>
      <c r="Q256" s="286" t="str">
        <f t="shared" si="35"/>
        <v/>
      </c>
    </row>
    <row r="257" spans="1:17" ht="15" customHeight="1" x14ac:dyDescent="0.2">
      <c r="A257" s="238" t="str">
        <f>IFERROR(INDEX(Txn[Key],MATCH(0,INDEX(COUNTIF($A$1:A256,Txn[Key])+(Txn[Key]=""),0),0)),"")</f>
        <v/>
      </c>
      <c r="B257" s="238" t="str">
        <f t="shared" si="27"/>
        <v/>
      </c>
      <c r="C257" s="238" t="str">
        <f t="shared" si="28"/>
        <v/>
      </c>
      <c r="D257" s="238" t="str">
        <f t="shared" si="29"/>
        <v/>
      </c>
      <c r="E257" s="259" t="str">
        <f>IF($A257="","",SUMIFS(Txn[Signed Units],Txn[Key],$A257))</f>
        <v/>
      </c>
      <c r="F257" s="281" t="str">
        <f>IF($A257="","",SUMIFS(Txn[Buy Cost],Txn[Key],$A257))</f>
        <v/>
      </c>
      <c r="G257" s="281" t="str">
        <f>IF($A257="","",SUMIFS(Txn[Sell Proceeds],Txn[Key],$A257))</f>
        <v/>
      </c>
      <c r="H257" s="282" t="str">
        <f>IF($A257="","",IFERROR(INDEX(Prices[Current Price],MATCH($A257,Prices[Key],0)),0))</f>
        <v/>
      </c>
      <c r="I257" s="283" t="str">
        <f>IF($A257="","",IFERROR(INDEX(Prices[FX to SGD],MATCH($A257,Prices[Key],0)),1))</f>
        <v/>
      </c>
      <c r="J257" s="281" t="str">
        <f t="shared" si="30"/>
        <v/>
      </c>
      <c r="K257" s="281" t="str">
        <f t="shared" si="31"/>
        <v/>
      </c>
      <c r="L257" s="281" t="str">
        <f t="shared" si="32"/>
        <v/>
      </c>
      <c r="M257" s="284" t="str">
        <f t="shared" si="33"/>
        <v/>
      </c>
      <c r="N257" s="238" t="str">
        <f>IF($A257="","",IF(ABS(E257)&gt;0.000001,COUNT($N$1:N256)+1,""))</f>
        <v/>
      </c>
      <c r="O257" s="285" t="str">
        <f>IF($A257="","",SUMIFS(Transactions!$R:$R,Transactions!$L:$L,$A257))</f>
        <v/>
      </c>
      <c r="P257" s="285" t="str">
        <f t="shared" si="34"/>
        <v/>
      </c>
      <c r="Q257" s="286" t="str">
        <f t="shared" si="35"/>
        <v/>
      </c>
    </row>
    <row r="258" spans="1:17" ht="15" customHeight="1" x14ac:dyDescent="0.2">
      <c r="A258" s="238" t="str">
        <f>IFERROR(INDEX(Txn[Key],MATCH(0,INDEX(COUNTIF($A$1:A257,Txn[Key])+(Txn[Key]=""),0),0)),"")</f>
        <v/>
      </c>
      <c r="B258" s="238" t="str">
        <f t="shared" ref="B258:B321" si="36">IF($A258="","",LEFT($A258,FIND(":",$A258)-1))</f>
        <v/>
      </c>
      <c r="C258" s="238" t="str">
        <f t="shared" ref="C258:C321" si="37">IF($A258="","",MID($A258,FIND(":",$A258)+1,FIND(":",$A258,FIND(":",$A258)+1)-FIND(":",$A258)-1))</f>
        <v/>
      </c>
      <c r="D258" s="238" t="str">
        <f t="shared" ref="D258:D321" si="38">IF($A258="","",RIGHT($A258,LEN($A258)-FIND(":",$A258,FIND(":",$A258)+1)))</f>
        <v/>
      </c>
      <c r="E258" s="259" t="str">
        <f>IF($A258="","",SUMIFS(Txn[Signed Units],Txn[Key],$A258))</f>
        <v/>
      </c>
      <c r="F258" s="281" t="str">
        <f>IF($A258="","",SUMIFS(Txn[Buy Cost],Txn[Key],$A258))</f>
        <v/>
      </c>
      <c r="G258" s="281" t="str">
        <f>IF($A258="","",SUMIFS(Txn[Sell Proceeds],Txn[Key],$A258))</f>
        <v/>
      </c>
      <c r="H258" s="282" t="str">
        <f>IF($A258="","",IFERROR(INDEX(Prices[Current Price],MATCH($A258,Prices[Key],0)),0))</f>
        <v/>
      </c>
      <c r="I258" s="283" t="str">
        <f>IF($A258="","",IFERROR(INDEX(Prices[FX to SGD],MATCH($A258,Prices[Key],0)),1))</f>
        <v/>
      </c>
      <c r="J258" s="281" t="str">
        <f t="shared" ref="J258:J321" si="39">IF($A258="","",E258*H258)</f>
        <v/>
      </c>
      <c r="K258" s="281" t="str">
        <f t="shared" ref="K258:K321" si="40">IF($A258="","",J258+G258-F258)</f>
        <v/>
      </c>
      <c r="L258" s="281" t="str">
        <f t="shared" ref="L258:L321" si="41">IF($A258="","",K258*I258)</f>
        <v/>
      </c>
      <c r="M258" s="284" t="str">
        <f t="shared" ref="M258:M321" si="42">IF($A258="","",IFERROR(K258/F258,0))</f>
        <v/>
      </c>
      <c r="N258" s="238" t="str">
        <f>IF($A258="","",IF(ABS(E258)&gt;0.000001,COUNT($N$1:N257)+1,""))</f>
        <v/>
      </c>
      <c r="O258" s="285" t="str">
        <f>IF($A258="","",SUMIFS(Transactions!$R:$R,Transactions!$L:$L,$A258))</f>
        <v/>
      </c>
      <c r="P258" s="285" t="str">
        <f t="shared" ref="P258:P321" si="43">IF($A258="","",$L258+$O258)</f>
        <v/>
      </c>
      <c r="Q258" s="286" t="str">
        <f t="shared" ref="Q258:Q321" si="44">IF($A258="","",IFERROR(($L258+$O258)/($F258*$I258),0))</f>
        <v/>
      </c>
    </row>
    <row r="259" spans="1:17" ht="15" customHeight="1" x14ac:dyDescent="0.2">
      <c r="A259" s="238" t="str">
        <f>IFERROR(INDEX(Txn[Key],MATCH(0,INDEX(COUNTIF($A$1:A258,Txn[Key])+(Txn[Key]=""),0),0)),"")</f>
        <v/>
      </c>
      <c r="B259" s="238" t="str">
        <f t="shared" si="36"/>
        <v/>
      </c>
      <c r="C259" s="238" t="str">
        <f t="shared" si="37"/>
        <v/>
      </c>
      <c r="D259" s="238" t="str">
        <f t="shared" si="38"/>
        <v/>
      </c>
      <c r="E259" s="259" t="str">
        <f>IF($A259="","",SUMIFS(Txn[Signed Units],Txn[Key],$A259))</f>
        <v/>
      </c>
      <c r="F259" s="281" t="str">
        <f>IF($A259="","",SUMIFS(Txn[Buy Cost],Txn[Key],$A259))</f>
        <v/>
      </c>
      <c r="G259" s="281" t="str">
        <f>IF($A259="","",SUMIFS(Txn[Sell Proceeds],Txn[Key],$A259))</f>
        <v/>
      </c>
      <c r="H259" s="282" t="str">
        <f>IF($A259="","",IFERROR(INDEX(Prices[Current Price],MATCH($A259,Prices[Key],0)),0))</f>
        <v/>
      </c>
      <c r="I259" s="283" t="str">
        <f>IF($A259="","",IFERROR(INDEX(Prices[FX to SGD],MATCH($A259,Prices[Key],0)),1))</f>
        <v/>
      </c>
      <c r="J259" s="281" t="str">
        <f t="shared" si="39"/>
        <v/>
      </c>
      <c r="K259" s="281" t="str">
        <f t="shared" si="40"/>
        <v/>
      </c>
      <c r="L259" s="281" t="str">
        <f t="shared" si="41"/>
        <v/>
      </c>
      <c r="M259" s="284" t="str">
        <f t="shared" si="42"/>
        <v/>
      </c>
      <c r="N259" s="238" t="str">
        <f>IF($A259="","",IF(ABS(E259)&gt;0.000001,COUNT($N$1:N258)+1,""))</f>
        <v/>
      </c>
      <c r="O259" s="285" t="str">
        <f>IF($A259="","",SUMIFS(Transactions!$R:$R,Transactions!$L:$L,$A259))</f>
        <v/>
      </c>
      <c r="P259" s="285" t="str">
        <f t="shared" si="43"/>
        <v/>
      </c>
      <c r="Q259" s="286" t="str">
        <f t="shared" si="44"/>
        <v/>
      </c>
    </row>
    <row r="260" spans="1:17" ht="15" customHeight="1" x14ac:dyDescent="0.2">
      <c r="A260" s="238" t="str">
        <f>IFERROR(INDEX(Txn[Key],MATCH(0,INDEX(COUNTIF($A$1:A259,Txn[Key])+(Txn[Key]=""),0),0)),"")</f>
        <v/>
      </c>
      <c r="B260" s="238" t="str">
        <f t="shared" si="36"/>
        <v/>
      </c>
      <c r="C260" s="238" t="str">
        <f t="shared" si="37"/>
        <v/>
      </c>
      <c r="D260" s="238" t="str">
        <f t="shared" si="38"/>
        <v/>
      </c>
      <c r="E260" s="259" t="str">
        <f>IF($A260="","",SUMIFS(Txn[Signed Units],Txn[Key],$A260))</f>
        <v/>
      </c>
      <c r="F260" s="281" t="str">
        <f>IF($A260="","",SUMIFS(Txn[Buy Cost],Txn[Key],$A260))</f>
        <v/>
      </c>
      <c r="G260" s="281" t="str">
        <f>IF($A260="","",SUMIFS(Txn[Sell Proceeds],Txn[Key],$A260))</f>
        <v/>
      </c>
      <c r="H260" s="282" t="str">
        <f>IF($A260="","",IFERROR(INDEX(Prices[Current Price],MATCH($A260,Prices[Key],0)),0))</f>
        <v/>
      </c>
      <c r="I260" s="283" t="str">
        <f>IF($A260="","",IFERROR(INDEX(Prices[FX to SGD],MATCH($A260,Prices[Key],0)),1))</f>
        <v/>
      </c>
      <c r="J260" s="281" t="str">
        <f t="shared" si="39"/>
        <v/>
      </c>
      <c r="K260" s="281" t="str">
        <f t="shared" si="40"/>
        <v/>
      </c>
      <c r="L260" s="281" t="str">
        <f t="shared" si="41"/>
        <v/>
      </c>
      <c r="M260" s="284" t="str">
        <f t="shared" si="42"/>
        <v/>
      </c>
      <c r="N260" s="238" t="str">
        <f>IF($A260="","",IF(ABS(E260)&gt;0.000001,COUNT($N$1:N259)+1,""))</f>
        <v/>
      </c>
      <c r="O260" s="285" t="str">
        <f>IF($A260="","",SUMIFS(Transactions!$R:$R,Transactions!$L:$L,$A260))</f>
        <v/>
      </c>
      <c r="P260" s="285" t="str">
        <f t="shared" si="43"/>
        <v/>
      </c>
      <c r="Q260" s="286" t="str">
        <f t="shared" si="44"/>
        <v/>
      </c>
    </row>
    <row r="261" spans="1:17" ht="15" customHeight="1" x14ac:dyDescent="0.2">
      <c r="A261" s="238" t="str">
        <f>IFERROR(INDEX(Txn[Key],MATCH(0,INDEX(COUNTIF($A$1:A260,Txn[Key])+(Txn[Key]=""),0),0)),"")</f>
        <v/>
      </c>
      <c r="B261" s="238" t="str">
        <f t="shared" si="36"/>
        <v/>
      </c>
      <c r="C261" s="238" t="str">
        <f t="shared" si="37"/>
        <v/>
      </c>
      <c r="D261" s="238" t="str">
        <f t="shared" si="38"/>
        <v/>
      </c>
      <c r="E261" s="259" t="str">
        <f>IF($A261="","",SUMIFS(Txn[Signed Units],Txn[Key],$A261))</f>
        <v/>
      </c>
      <c r="F261" s="281" t="str">
        <f>IF($A261="","",SUMIFS(Txn[Buy Cost],Txn[Key],$A261))</f>
        <v/>
      </c>
      <c r="G261" s="281" t="str">
        <f>IF($A261="","",SUMIFS(Txn[Sell Proceeds],Txn[Key],$A261))</f>
        <v/>
      </c>
      <c r="H261" s="282" t="str">
        <f>IF($A261="","",IFERROR(INDEX(Prices[Current Price],MATCH($A261,Prices[Key],0)),0))</f>
        <v/>
      </c>
      <c r="I261" s="283" t="str">
        <f>IF($A261="","",IFERROR(INDEX(Prices[FX to SGD],MATCH($A261,Prices[Key],0)),1))</f>
        <v/>
      </c>
      <c r="J261" s="281" t="str">
        <f t="shared" si="39"/>
        <v/>
      </c>
      <c r="K261" s="281" t="str">
        <f t="shared" si="40"/>
        <v/>
      </c>
      <c r="L261" s="281" t="str">
        <f t="shared" si="41"/>
        <v/>
      </c>
      <c r="M261" s="284" t="str">
        <f t="shared" si="42"/>
        <v/>
      </c>
      <c r="N261" s="238" t="str">
        <f>IF($A261="","",IF(ABS(E261)&gt;0.000001,COUNT($N$1:N260)+1,""))</f>
        <v/>
      </c>
      <c r="O261" s="285" t="str">
        <f>IF($A261="","",SUMIFS(Transactions!$R:$R,Transactions!$L:$L,$A261))</f>
        <v/>
      </c>
      <c r="P261" s="285" t="str">
        <f t="shared" si="43"/>
        <v/>
      </c>
      <c r="Q261" s="286" t="str">
        <f t="shared" si="44"/>
        <v/>
      </c>
    </row>
    <row r="262" spans="1:17" ht="15" customHeight="1" x14ac:dyDescent="0.2">
      <c r="A262" s="238" t="str">
        <f>IFERROR(INDEX(Txn[Key],MATCH(0,INDEX(COUNTIF($A$1:A261,Txn[Key])+(Txn[Key]=""),0),0)),"")</f>
        <v/>
      </c>
      <c r="B262" s="238" t="str">
        <f t="shared" si="36"/>
        <v/>
      </c>
      <c r="C262" s="238" t="str">
        <f t="shared" si="37"/>
        <v/>
      </c>
      <c r="D262" s="238" t="str">
        <f t="shared" si="38"/>
        <v/>
      </c>
      <c r="E262" s="259" t="str">
        <f>IF($A262="","",SUMIFS(Txn[Signed Units],Txn[Key],$A262))</f>
        <v/>
      </c>
      <c r="F262" s="281" t="str">
        <f>IF($A262="","",SUMIFS(Txn[Buy Cost],Txn[Key],$A262))</f>
        <v/>
      </c>
      <c r="G262" s="281" t="str">
        <f>IF($A262="","",SUMIFS(Txn[Sell Proceeds],Txn[Key],$A262))</f>
        <v/>
      </c>
      <c r="H262" s="282" t="str">
        <f>IF($A262="","",IFERROR(INDEX(Prices[Current Price],MATCH($A262,Prices[Key],0)),0))</f>
        <v/>
      </c>
      <c r="I262" s="283" t="str">
        <f>IF($A262="","",IFERROR(INDEX(Prices[FX to SGD],MATCH($A262,Prices[Key],0)),1))</f>
        <v/>
      </c>
      <c r="J262" s="281" t="str">
        <f t="shared" si="39"/>
        <v/>
      </c>
      <c r="K262" s="281" t="str">
        <f t="shared" si="40"/>
        <v/>
      </c>
      <c r="L262" s="281" t="str">
        <f t="shared" si="41"/>
        <v/>
      </c>
      <c r="M262" s="284" t="str">
        <f t="shared" si="42"/>
        <v/>
      </c>
      <c r="N262" s="238" t="str">
        <f>IF($A262="","",IF(ABS(E262)&gt;0.000001,COUNT($N$1:N261)+1,""))</f>
        <v/>
      </c>
      <c r="O262" s="285" t="str">
        <f>IF($A262="","",SUMIFS(Transactions!$R:$R,Transactions!$L:$L,$A262))</f>
        <v/>
      </c>
      <c r="P262" s="285" t="str">
        <f t="shared" si="43"/>
        <v/>
      </c>
      <c r="Q262" s="286" t="str">
        <f t="shared" si="44"/>
        <v/>
      </c>
    </row>
    <row r="263" spans="1:17" ht="15" customHeight="1" x14ac:dyDescent="0.2">
      <c r="A263" s="238" t="str">
        <f>IFERROR(INDEX(Txn[Key],MATCH(0,INDEX(COUNTIF($A$1:A262,Txn[Key])+(Txn[Key]=""),0),0)),"")</f>
        <v/>
      </c>
      <c r="B263" s="238" t="str">
        <f t="shared" si="36"/>
        <v/>
      </c>
      <c r="C263" s="238" t="str">
        <f t="shared" si="37"/>
        <v/>
      </c>
      <c r="D263" s="238" t="str">
        <f t="shared" si="38"/>
        <v/>
      </c>
      <c r="E263" s="259" t="str">
        <f>IF($A263="","",SUMIFS(Txn[Signed Units],Txn[Key],$A263))</f>
        <v/>
      </c>
      <c r="F263" s="281" t="str">
        <f>IF($A263="","",SUMIFS(Txn[Buy Cost],Txn[Key],$A263))</f>
        <v/>
      </c>
      <c r="G263" s="281" t="str">
        <f>IF($A263="","",SUMIFS(Txn[Sell Proceeds],Txn[Key],$A263))</f>
        <v/>
      </c>
      <c r="H263" s="282" t="str">
        <f>IF($A263="","",IFERROR(INDEX(Prices[Current Price],MATCH($A263,Prices[Key],0)),0))</f>
        <v/>
      </c>
      <c r="I263" s="283" t="str">
        <f>IF($A263="","",IFERROR(INDEX(Prices[FX to SGD],MATCH($A263,Prices[Key],0)),1))</f>
        <v/>
      </c>
      <c r="J263" s="281" t="str">
        <f t="shared" si="39"/>
        <v/>
      </c>
      <c r="K263" s="281" t="str">
        <f t="shared" si="40"/>
        <v/>
      </c>
      <c r="L263" s="281" t="str">
        <f t="shared" si="41"/>
        <v/>
      </c>
      <c r="M263" s="284" t="str">
        <f t="shared" si="42"/>
        <v/>
      </c>
      <c r="N263" s="238" t="str">
        <f>IF($A263="","",IF(ABS(E263)&gt;0.000001,COUNT($N$1:N262)+1,""))</f>
        <v/>
      </c>
      <c r="O263" s="285" t="str">
        <f>IF($A263="","",SUMIFS(Transactions!$R:$R,Transactions!$L:$L,$A263))</f>
        <v/>
      </c>
      <c r="P263" s="285" t="str">
        <f t="shared" si="43"/>
        <v/>
      </c>
      <c r="Q263" s="286" t="str">
        <f t="shared" si="44"/>
        <v/>
      </c>
    </row>
    <row r="264" spans="1:17" ht="15" customHeight="1" x14ac:dyDescent="0.2">
      <c r="A264" s="238" t="str">
        <f>IFERROR(INDEX(Txn[Key],MATCH(0,INDEX(COUNTIF($A$1:A263,Txn[Key])+(Txn[Key]=""),0),0)),"")</f>
        <v/>
      </c>
      <c r="B264" s="238" t="str">
        <f t="shared" si="36"/>
        <v/>
      </c>
      <c r="C264" s="238" t="str">
        <f t="shared" si="37"/>
        <v/>
      </c>
      <c r="D264" s="238" t="str">
        <f t="shared" si="38"/>
        <v/>
      </c>
      <c r="E264" s="259" t="str">
        <f>IF($A264="","",SUMIFS(Txn[Signed Units],Txn[Key],$A264))</f>
        <v/>
      </c>
      <c r="F264" s="281" t="str">
        <f>IF($A264="","",SUMIFS(Txn[Buy Cost],Txn[Key],$A264))</f>
        <v/>
      </c>
      <c r="G264" s="281" t="str">
        <f>IF($A264="","",SUMIFS(Txn[Sell Proceeds],Txn[Key],$A264))</f>
        <v/>
      </c>
      <c r="H264" s="282" t="str">
        <f>IF($A264="","",IFERROR(INDEX(Prices[Current Price],MATCH($A264,Prices[Key],0)),0))</f>
        <v/>
      </c>
      <c r="I264" s="283" t="str">
        <f>IF($A264="","",IFERROR(INDEX(Prices[FX to SGD],MATCH($A264,Prices[Key],0)),1))</f>
        <v/>
      </c>
      <c r="J264" s="281" t="str">
        <f t="shared" si="39"/>
        <v/>
      </c>
      <c r="K264" s="281" t="str">
        <f t="shared" si="40"/>
        <v/>
      </c>
      <c r="L264" s="281" t="str">
        <f t="shared" si="41"/>
        <v/>
      </c>
      <c r="M264" s="284" t="str">
        <f t="shared" si="42"/>
        <v/>
      </c>
      <c r="N264" s="238" t="str">
        <f>IF($A264="","",IF(ABS(E264)&gt;0.000001,COUNT($N$1:N263)+1,""))</f>
        <v/>
      </c>
      <c r="O264" s="285" t="str">
        <f>IF($A264="","",SUMIFS(Transactions!$R:$R,Transactions!$L:$L,$A264))</f>
        <v/>
      </c>
      <c r="P264" s="285" t="str">
        <f t="shared" si="43"/>
        <v/>
      </c>
      <c r="Q264" s="286" t="str">
        <f t="shared" si="44"/>
        <v/>
      </c>
    </row>
    <row r="265" spans="1:17" ht="15" customHeight="1" x14ac:dyDescent="0.2">
      <c r="A265" s="238" t="str">
        <f>IFERROR(INDEX(Txn[Key],MATCH(0,INDEX(COUNTIF($A$1:A264,Txn[Key])+(Txn[Key]=""),0),0)),"")</f>
        <v/>
      </c>
      <c r="B265" s="238" t="str">
        <f t="shared" si="36"/>
        <v/>
      </c>
      <c r="C265" s="238" t="str">
        <f t="shared" si="37"/>
        <v/>
      </c>
      <c r="D265" s="238" t="str">
        <f t="shared" si="38"/>
        <v/>
      </c>
      <c r="E265" s="259" t="str">
        <f>IF($A265="","",SUMIFS(Txn[Signed Units],Txn[Key],$A265))</f>
        <v/>
      </c>
      <c r="F265" s="281" t="str">
        <f>IF($A265="","",SUMIFS(Txn[Buy Cost],Txn[Key],$A265))</f>
        <v/>
      </c>
      <c r="G265" s="281" t="str">
        <f>IF($A265="","",SUMIFS(Txn[Sell Proceeds],Txn[Key],$A265))</f>
        <v/>
      </c>
      <c r="H265" s="282" t="str">
        <f>IF($A265="","",IFERROR(INDEX(Prices[Current Price],MATCH($A265,Prices[Key],0)),0))</f>
        <v/>
      </c>
      <c r="I265" s="283" t="str">
        <f>IF($A265="","",IFERROR(INDEX(Prices[FX to SGD],MATCH($A265,Prices[Key],0)),1))</f>
        <v/>
      </c>
      <c r="J265" s="281" t="str">
        <f t="shared" si="39"/>
        <v/>
      </c>
      <c r="K265" s="281" t="str">
        <f t="shared" si="40"/>
        <v/>
      </c>
      <c r="L265" s="281" t="str">
        <f t="shared" si="41"/>
        <v/>
      </c>
      <c r="M265" s="284" t="str">
        <f t="shared" si="42"/>
        <v/>
      </c>
      <c r="N265" s="238" t="str">
        <f>IF($A265="","",IF(ABS(E265)&gt;0.000001,COUNT($N$1:N264)+1,""))</f>
        <v/>
      </c>
      <c r="O265" s="285" t="str">
        <f>IF($A265="","",SUMIFS(Transactions!$R:$R,Transactions!$L:$L,$A265))</f>
        <v/>
      </c>
      <c r="P265" s="285" t="str">
        <f t="shared" si="43"/>
        <v/>
      </c>
      <c r="Q265" s="286" t="str">
        <f t="shared" si="44"/>
        <v/>
      </c>
    </row>
    <row r="266" spans="1:17" ht="15" customHeight="1" x14ac:dyDescent="0.2">
      <c r="A266" s="238" t="str">
        <f>IFERROR(INDEX(Txn[Key],MATCH(0,INDEX(COUNTIF($A$1:A265,Txn[Key])+(Txn[Key]=""),0),0)),"")</f>
        <v/>
      </c>
      <c r="B266" s="238" t="str">
        <f t="shared" si="36"/>
        <v/>
      </c>
      <c r="C266" s="238" t="str">
        <f t="shared" si="37"/>
        <v/>
      </c>
      <c r="D266" s="238" t="str">
        <f t="shared" si="38"/>
        <v/>
      </c>
      <c r="E266" s="259" t="str">
        <f>IF($A266="","",SUMIFS(Txn[Signed Units],Txn[Key],$A266))</f>
        <v/>
      </c>
      <c r="F266" s="281" t="str">
        <f>IF($A266="","",SUMIFS(Txn[Buy Cost],Txn[Key],$A266))</f>
        <v/>
      </c>
      <c r="G266" s="281" t="str">
        <f>IF($A266="","",SUMIFS(Txn[Sell Proceeds],Txn[Key],$A266))</f>
        <v/>
      </c>
      <c r="H266" s="282" t="str">
        <f>IF($A266="","",IFERROR(INDEX(Prices[Current Price],MATCH($A266,Prices[Key],0)),0))</f>
        <v/>
      </c>
      <c r="I266" s="283" t="str">
        <f>IF($A266="","",IFERROR(INDEX(Prices[FX to SGD],MATCH($A266,Prices[Key],0)),1))</f>
        <v/>
      </c>
      <c r="J266" s="281" t="str">
        <f t="shared" si="39"/>
        <v/>
      </c>
      <c r="K266" s="281" t="str">
        <f t="shared" si="40"/>
        <v/>
      </c>
      <c r="L266" s="281" t="str">
        <f t="shared" si="41"/>
        <v/>
      </c>
      <c r="M266" s="284" t="str">
        <f t="shared" si="42"/>
        <v/>
      </c>
      <c r="N266" s="238" t="str">
        <f>IF($A266="","",IF(ABS(E266)&gt;0.000001,COUNT($N$1:N265)+1,""))</f>
        <v/>
      </c>
      <c r="O266" s="285" t="str">
        <f>IF($A266="","",SUMIFS(Transactions!$R:$R,Transactions!$L:$L,$A266))</f>
        <v/>
      </c>
      <c r="P266" s="285" t="str">
        <f t="shared" si="43"/>
        <v/>
      </c>
      <c r="Q266" s="286" t="str">
        <f t="shared" si="44"/>
        <v/>
      </c>
    </row>
    <row r="267" spans="1:17" ht="15" customHeight="1" x14ac:dyDescent="0.2">
      <c r="A267" s="238" t="str">
        <f>IFERROR(INDEX(Txn[Key],MATCH(0,INDEX(COUNTIF($A$1:A266,Txn[Key])+(Txn[Key]=""),0),0)),"")</f>
        <v/>
      </c>
      <c r="B267" s="238" t="str">
        <f t="shared" si="36"/>
        <v/>
      </c>
      <c r="C267" s="238" t="str">
        <f t="shared" si="37"/>
        <v/>
      </c>
      <c r="D267" s="238" t="str">
        <f t="shared" si="38"/>
        <v/>
      </c>
      <c r="E267" s="259" t="str">
        <f>IF($A267="","",SUMIFS(Txn[Signed Units],Txn[Key],$A267))</f>
        <v/>
      </c>
      <c r="F267" s="281" t="str">
        <f>IF($A267="","",SUMIFS(Txn[Buy Cost],Txn[Key],$A267))</f>
        <v/>
      </c>
      <c r="G267" s="281" t="str">
        <f>IF($A267="","",SUMIFS(Txn[Sell Proceeds],Txn[Key],$A267))</f>
        <v/>
      </c>
      <c r="H267" s="282" t="str">
        <f>IF($A267="","",IFERROR(INDEX(Prices[Current Price],MATCH($A267,Prices[Key],0)),0))</f>
        <v/>
      </c>
      <c r="I267" s="283" t="str">
        <f>IF($A267="","",IFERROR(INDEX(Prices[FX to SGD],MATCH($A267,Prices[Key],0)),1))</f>
        <v/>
      </c>
      <c r="J267" s="281" t="str">
        <f t="shared" si="39"/>
        <v/>
      </c>
      <c r="K267" s="281" t="str">
        <f t="shared" si="40"/>
        <v/>
      </c>
      <c r="L267" s="281" t="str">
        <f t="shared" si="41"/>
        <v/>
      </c>
      <c r="M267" s="284" t="str">
        <f t="shared" si="42"/>
        <v/>
      </c>
      <c r="N267" s="238" t="str">
        <f>IF($A267="","",IF(ABS(E267)&gt;0.000001,COUNT($N$1:N266)+1,""))</f>
        <v/>
      </c>
      <c r="O267" s="285" t="str">
        <f>IF($A267="","",SUMIFS(Transactions!$R:$R,Transactions!$L:$L,$A267))</f>
        <v/>
      </c>
      <c r="P267" s="285" t="str">
        <f t="shared" si="43"/>
        <v/>
      </c>
      <c r="Q267" s="286" t="str">
        <f t="shared" si="44"/>
        <v/>
      </c>
    </row>
    <row r="268" spans="1:17" ht="15" customHeight="1" x14ac:dyDescent="0.2">
      <c r="A268" s="238" t="str">
        <f>IFERROR(INDEX(Txn[Key],MATCH(0,INDEX(COUNTIF($A$1:A267,Txn[Key])+(Txn[Key]=""),0),0)),"")</f>
        <v/>
      </c>
      <c r="B268" s="238" t="str">
        <f t="shared" si="36"/>
        <v/>
      </c>
      <c r="C268" s="238" t="str">
        <f t="shared" si="37"/>
        <v/>
      </c>
      <c r="D268" s="238" t="str">
        <f t="shared" si="38"/>
        <v/>
      </c>
      <c r="E268" s="259" t="str">
        <f>IF($A268="","",SUMIFS(Txn[Signed Units],Txn[Key],$A268))</f>
        <v/>
      </c>
      <c r="F268" s="281" t="str">
        <f>IF($A268="","",SUMIFS(Txn[Buy Cost],Txn[Key],$A268))</f>
        <v/>
      </c>
      <c r="G268" s="281" t="str">
        <f>IF($A268="","",SUMIFS(Txn[Sell Proceeds],Txn[Key],$A268))</f>
        <v/>
      </c>
      <c r="H268" s="282" t="str">
        <f>IF($A268="","",IFERROR(INDEX(Prices[Current Price],MATCH($A268,Prices[Key],0)),0))</f>
        <v/>
      </c>
      <c r="I268" s="283" t="str">
        <f>IF($A268="","",IFERROR(INDEX(Prices[FX to SGD],MATCH($A268,Prices[Key],0)),1))</f>
        <v/>
      </c>
      <c r="J268" s="281" t="str">
        <f t="shared" si="39"/>
        <v/>
      </c>
      <c r="K268" s="281" t="str">
        <f t="shared" si="40"/>
        <v/>
      </c>
      <c r="L268" s="281" t="str">
        <f t="shared" si="41"/>
        <v/>
      </c>
      <c r="M268" s="284" t="str">
        <f t="shared" si="42"/>
        <v/>
      </c>
      <c r="N268" s="238" t="str">
        <f>IF($A268="","",IF(ABS(E268)&gt;0.000001,COUNT($N$1:N267)+1,""))</f>
        <v/>
      </c>
      <c r="O268" s="285" t="str">
        <f>IF($A268="","",SUMIFS(Transactions!$R:$R,Transactions!$L:$L,$A268))</f>
        <v/>
      </c>
      <c r="P268" s="285" t="str">
        <f t="shared" si="43"/>
        <v/>
      </c>
      <c r="Q268" s="286" t="str">
        <f t="shared" si="44"/>
        <v/>
      </c>
    </row>
    <row r="269" spans="1:17" ht="15" customHeight="1" x14ac:dyDescent="0.2">
      <c r="A269" s="238" t="str">
        <f>IFERROR(INDEX(Txn[Key],MATCH(0,INDEX(COUNTIF($A$1:A268,Txn[Key])+(Txn[Key]=""),0),0)),"")</f>
        <v/>
      </c>
      <c r="B269" s="238" t="str">
        <f t="shared" si="36"/>
        <v/>
      </c>
      <c r="C269" s="238" t="str">
        <f t="shared" si="37"/>
        <v/>
      </c>
      <c r="D269" s="238" t="str">
        <f t="shared" si="38"/>
        <v/>
      </c>
      <c r="E269" s="259" t="str">
        <f>IF($A269="","",SUMIFS(Txn[Signed Units],Txn[Key],$A269))</f>
        <v/>
      </c>
      <c r="F269" s="281" t="str">
        <f>IF($A269="","",SUMIFS(Txn[Buy Cost],Txn[Key],$A269))</f>
        <v/>
      </c>
      <c r="G269" s="281" t="str">
        <f>IF($A269="","",SUMIFS(Txn[Sell Proceeds],Txn[Key],$A269))</f>
        <v/>
      </c>
      <c r="H269" s="282" t="str">
        <f>IF($A269="","",IFERROR(INDEX(Prices[Current Price],MATCH($A269,Prices[Key],0)),0))</f>
        <v/>
      </c>
      <c r="I269" s="283" t="str">
        <f>IF($A269="","",IFERROR(INDEX(Prices[FX to SGD],MATCH($A269,Prices[Key],0)),1))</f>
        <v/>
      </c>
      <c r="J269" s="281" t="str">
        <f t="shared" si="39"/>
        <v/>
      </c>
      <c r="K269" s="281" t="str">
        <f t="shared" si="40"/>
        <v/>
      </c>
      <c r="L269" s="281" t="str">
        <f t="shared" si="41"/>
        <v/>
      </c>
      <c r="M269" s="284" t="str">
        <f t="shared" si="42"/>
        <v/>
      </c>
      <c r="N269" s="238" t="str">
        <f>IF($A269="","",IF(ABS(E269)&gt;0.000001,COUNT($N$1:N268)+1,""))</f>
        <v/>
      </c>
      <c r="O269" s="285" t="str">
        <f>IF($A269="","",SUMIFS(Transactions!$R:$R,Transactions!$L:$L,$A269))</f>
        <v/>
      </c>
      <c r="P269" s="285" t="str">
        <f t="shared" si="43"/>
        <v/>
      </c>
      <c r="Q269" s="286" t="str">
        <f t="shared" si="44"/>
        <v/>
      </c>
    </row>
    <row r="270" spans="1:17" ht="15" customHeight="1" x14ac:dyDescent="0.2">
      <c r="A270" s="238" t="str">
        <f>IFERROR(INDEX(Txn[Key],MATCH(0,INDEX(COUNTIF($A$1:A269,Txn[Key])+(Txn[Key]=""),0),0)),"")</f>
        <v/>
      </c>
      <c r="B270" s="238" t="str">
        <f t="shared" si="36"/>
        <v/>
      </c>
      <c r="C270" s="238" t="str">
        <f t="shared" si="37"/>
        <v/>
      </c>
      <c r="D270" s="238" t="str">
        <f t="shared" si="38"/>
        <v/>
      </c>
      <c r="E270" s="259" t="str">
        <f>IF($A270="","",SUMIFS(Txn[Signed Units],Txn[Key],$A270))</f>
        <v/>
      </c>
      <c r="F270" s="281" t="str">
        <f>IF($A270="","",SUMIFS(Txn[Buy Cost],Txn[Key],$A270))</f>
        <v/>
      </c>
      <c r="G270" s="281" t="str">
        <f>IF($A270="","",SUMIFS(Txn[Sell Proceeds],Txn[Key],$A270))</f>
        <v/>
      </c>
      <c r="H270" s="282" t="str">
        <f>IF($A270="","",IFERROR(INDEX(Prices[Current Price],MATCH($A270,Prices[Key],0)),0))</f>
        <v/>
      </c>
      <c r="I270" s="283" t="str">
        <f>IF($A270="","",IFERROR(INDEX(Prices[FX to SGD],MATCH($A270,Prices[Key],0)),1))</f>
        <v/>
      </c>
      <c r="J270" s="281" t="str">
        <f t="shared" si="39"/>
        <v/>
      </c>
      <c r="K270" s="281" t="str">
        <f t="shared" si="40"/>
        <v/>
      </c>
      <c r="L270" s="281" t="str">
        <f t="shared" si="41"/>
        <v/>
      </c>
      <c r="M270" s="284" t="str">
        <f t="shared" si="42"/>
        <v/>
      </c>
      <c r="N270" s="238" t="str">
        <f>IF($A270="","",IF(ABS(E270)&gt;0.000001,COUNT($N$1:N269)+1,""))</f>
        <v/>
      </c>
      <c r="O270" s="285" t="str">
        <f>IF($A270="","",SUMIFS(Transactions!$R:$R,Transactions!$L:$L,$A270))</f>
        <v/>
      </c>
      <c r="P270" s="285" t="str">
        <f t="shared" si="43"/>
        <v/>
      </c>
      <c r="Q270" s="286" t="str">
        <f t="shared" si="44"/>
        <v/>
      </c>
    </row>
    <row r="271" spans="1:17" ht="15" customHeight="1" x14ac:dyDescent="0.2">
      <c r="A271" s="238" t="str">
        <f>IFERROR(INDEX(Txn[Key],MATCH(0,INDEX(COUNTIF($A$1:A270,Txn[Key])+(Txn[Key]=""),0),0)),"")</f>
        <v/>
      </c>
      <c r="B271" s="238" t="str">
        <f t="shared" si="36"/>
        <v/>
      </c>
      <c r="C271" s="238" t="str">
        <f t="shared" si="37"/>
        <v/>
      </c>
      <c r="D271" s="238" t="str">
        <f t="shared" si="38"/>
        <v/>
      </c>
      <c r="E271" s="259" t="str">
        <f>IF($A271="","",SUMIFS(Txn[Signed Units],Txn[Key],$A271))</f>
        <v/>
      </c>
      <c r="F271" s="281" t="str">
        <f>IF($A271="","",SUMIFS(Txn[Buy Cost],Txn[Key],$A271))</f>
        <v/>
      </c>
      <c r="G271" s="281" t="str">
        <f>IF($A271="","",SUMIFS(Txn[Sell Proceeds],Txn[Key],$A271))</f>
        <v/>
      </c>
      <c r="H271" s="282" t="str">
        <f>IF($A271="","",IFERROR(INDEX(Prices[Current Price],MATCH($A271,Prices[Key],0)),0))</f>
        <v/>
      </c>
      <c r="I271" s="283" t="str">
        <f>IF($A271="","",IFERROR(INDEX(Prices[FX to SGD],MATCH($A271,Prices[Key],0)),1))</f>
        <v/>
      </c>
      <c r="J271" s="281" t="str">
        <f t="shared" si="39"/>
        <v/>
      </c>
      <c r="K271" s="281" t="str">
        <f t="shared" si="40"/>
        <v/>
      </c>
      <c r="L271" s="281" t="str">
        <f t="shared" si="41"/>
        <v/>
      </c>
      <c r="M271" s="284" t="str">
        <f t="shared" si="42"/>
        <v/>
      </c>
      <c r="N271" s="238" t="str">
        <f>IF($A271="","",IF(ABS(E271)&gt;0.000001,COUNT($N$1:N270)+1,""))</f>
        <v/>
      </c>
      <c r="O271" s="285" t="str">
        <f>IF($A271="","",SUMIFS(Transactions!$R:$R,Transactions!$L:$L,$A271))</f>
        <v/>
      </c>
      <c r="P271" s="285" t="str">
        <f t="shared" si="43"/>
        <v/>
      </c>
      <c r="Q271" s="286" t="str">
        <f t="shared" si="44"/>
        <v/>
      </c>
    </row>
    <row r="272" spans="1:17" ht="15" customHeight="1" x14ac:dyDescent="0.2">
      <c r="A272" s="238" t="str">
        <f>IFERROR(INDEX(Txn[Key],MATCH(0,INDEX(COUNTIF($A$1:A271,Txn[Key])+(Txn[Key]=""),0),0)),"")</f>
        <v/>
      </c>
      <c r="B272" s="238" t="str">
        <f t="shared" si="36"/>
        <v/>
      </c>
      <c r="C272" s="238" t="str">
        <f t="shared" si="37"/>
        <v/>
      </c>
      <c r="D272" s="238" t="str">
        <f t="shared" si="38"/>
        <v/>
      </c>
      <c r="E272" s="259" t="str">
        <f>IF($A272="","",SUMIFS(Txn[Signed Units],Txn[Key],$A272))</f>
        <v/>
      </c>
      <c r="F272" s="281" t="str">
        <f>IF($A272="","",SUMIFS(Txn[Buy Cost],Txn[Key],$A272))</f>
        <v/>
      </c>
      <c r="G272" s="281" t="str">
        <f>IF($A272="","",SUMIFS(Txn[Sell Proceeds],Txn[Key],$A272))</f>
        <v/>
      </c>
      <c r="H272" s="282" t="str">
        <f>IF($A272="","",IFERROR(INDEX(Prices[Current Price],MATCH($A272,Prices[Key],0)),0))</f>
        <v/>
      </c>
      <c r="I272" s="283" t="str">
        <f>IF($A272="","",IFERROR(INDEX(Prices[FX to SGD],MATCH($A272,Prices[Key],0)),1))</f>
        <v/>
      </c>
      <c r="J272" s="281" t="str">
        <f t="shared" si="39"/>
        <v/>
      </c>
      <c r="K272" s="281" t="str">
        <f t="shared" si="40"/>
        <v/>
      </c>
      <c r="L272" s="281" t="str">
        <f t="shared" si="41"/>
        <v/>
      </c>
      <c r="M272" s="284" t="str">
        <f t="shared" si="42"/>
        <v/>
      </c>
      <c r="N272" s="238" t="str">
        <f>IF($A272="","",IF(ABS(E272)&gt;0.000001,COUNT($N$1:N271)+1,""))</f>
        <v/>
      </c>
      <c r="O272" s="285" t="str">
        <f>IF($A272="","",SUMIFS(Transactions!$R:$R,Transactions!$L:$L,$A272))</f>
        <v/>
      </c>
      <c r="P272" s="285" t="str">
        <f t="shared" si="43"/>
        <v/>
      </c>
      <c r="Q272" s="286" t="str">
        <f t="shared" si="44"/>
        <v/>
      </c>
    </row>
    <row r="273" spans="1:17" ht="15" customHeight="1" x14ac:dyDescent="0.2">
      <c r="A273" s="238" t="str">
        <f>IFERROR(INDEX(Txn[Key],MATCH(0,INDEX(COUNTIF($A$1:A272,Txn[Key])+(Txn[Key]=""),0),0)),"")</f>
        <v/>
      </c>
      <c r="B273" s="238" t="str">
        <f t="shared" si="36"/>
        <v/>
      </c>
      <c r="C273" s="238" t="str">
        <f t="shared" si="37"/>
        <v/>
      </c>
      <c r="D273" s="238" t="str">
        <f t="shared" si="38"/>
        <v/>
      </c>
      <c r="E273" s="259" t="str">
        <f>IF($A273="","",SUMIFS(Txn[Signed Units],Txn[Key],$A273))</f>
        <v/>
      </c>
      <c r="F273" s="281" t="str">
        <f>IF($A273="","",SUMIFS(Txn[Buy Cost],Txn[Key],$A273))</f>
        <v/>
      </c>
      <c r="G273" s="281" t="str">
        <f>IF($A273="","",SUMIFS(Txn[Sell Proceeds],Txn[Key],$A273))</f>
        <v/>
      </c>
      <c r="H273" s="282" t="str">
        <f>IF($A273="","",IFERROR(INDEX(Prices[Current Price],MATCH($A273,Prices[Key],0)),0))</f>
        <v/>
      </c>
      <c r="I273" s="283" t="str">
        <f>IF($A273="","",IFERROR(INDEX(Prices[FX to SGD],MATCH($A273,Prices[Key],0)),1))</f>
        <v/>
      </c>
      <c r="J273" s="281" t="str">
        <f t="shared" si="39"/>
        <v/>
      </c>
      <c r="K273" s="281" t="str">
        <f t="shared" si="40"/>
        <v/>
      </c>
      <c r="L273" s="281" t="str">
        <f t="shared" si="41"/>
        <v/>
      </c>
      <c r="M273" s="284" t="str">
        <f t="shared" si="42"/>
        <v/>
      </c>
      <c r="N273" s="238" t="str">
        <f>IF($A273="","",IF(ABS(E273)&gt;0.000001,COUNT($N$1:N272)+1,""))</f>
        <v/>
      </c>
      <c r="O273" s="285" t="str">
        <f>IF($A273="","",SUMIFS(Transactions!$R:$R,Transactions!$L:$L,$A273))</f>
        <v/>
      </c>
      <c r="P273" s="285" t="str">
        <f t="shared" si="43"/>
        <v/>
      </c>
      <c r="Q273" s="286" t="str">
        <f t="shared" si="44"/>
        <v/>
      </c>
    </row>
    <row r="274" spans="1:17" ht="15" customHeight="1" x14ac:dyDescent="0.2">
      <c r="A274" s="238" t="str">
        <f>IFERROR(INDEX(Txn[Key],MATCH(0,INDEX(COUNTIF($A$1:A273,Txn[Key])+(Txn[Key]=""),0),0)),"")</f>
        <v/>
      </c>
      <c r="B274" s="238" t="str">
        <f t="shared" si="36"/>
        <v/>
      </c>
      <c r="C274" s="238" t="str">
        <f t="shared" si="37"/>
        <v/>
      </c>
      <c r="D274" s="238" t="str">
        <f t="shared" si="38"/>
        <v/>
      </c>
      <c r="E274" s="259" t="str">
        <f>IF($A274="","",SUMIFS(Txn[Signed Units],Txn[Key],$A274))</f>
        <v/>
      </c>
      <c r="F274" s="281" t="str">
        <f>IF($A274="","",SUMIFS(Txn[Buy Cost],Txn[Key],$A274))</f>
        <v/>
      </c>
      <c r="G274" s="281" t="str">
        <f>IF($A274="","",SUMIFS(Txn[Sell Proceeds],Txn[Key],$A274))</f>
        <v/>
      </c>
      <c r="H274" s="282" t="str">
        <f>IF($A274="","",IFERROR(INDEX(Prices[Current Price],MATCH($A274,Prices[Key],0)),0))</f>
        <v/>
      </c>
      <c r="I274" s="283" t="str">
        <f>IF($A274="","",IFERROR(INDEX(Prices[FX to SGD],MATCH($A274,Prices[Key],0)),1))</f>
        <v/>
      </c>
      <c r="J274" s="281" t="str">
        <f t="shared" si="39"/>
        <v/>
      </c>
      <c r="K274" s="281" t="str">
        <f t="shared" si="40"/>
        <v/>
      </c>
      <c r="L274" s="281" t="str">
        <f t="shared" si="41"/>
        <v/>
      </c>
      <c r="M274" s="284" t="str">
        <f t="shared" si="42"/>
        <v/>
      </c>
      <c r="N274" s="238" t="str">
        <f>IF($A274="","",IF(ABS(E274)&gt;0.000001,COUNT($N$1:N273)+1,""))</f>
        <v/>
      </c>
      <c r="O274" s="285" t="str">
        <f>IF($A274="","",SUMIFS(Transactions!$R:$R,Transactions!$L:$L,$A274))</f>
        <v/>
      </c>
      <c r="P274" s="285" t="str">
        <f t="shared" si="43"/>
        <v/>
      </c>
      <c r="Q274" s="286" t="str">
        <f t="shared" si="44"/>
        <v/>
      </c>
    </row>
    <row r="275" spans="1:17" ht="15" customHeight="1" x14ac:dyDescent="0.2">
      <c r="A275" s="238" t="str">
        <f>IFERROR(INDEX(Txn[Key],MATCH(0,INDEX(COUNTIF($A$1:A274,Txn[Key])+(Txn[Key]=""),0),0)),"")</f>
        <v/>
      </c>
      <c r="B275" s="238" t="str">
        <f t="shared" si="36"/>
        <v/>
      </c>
      <c r="C275" s="238" t="str">
        <f t="shared" si="37"/>
        <v/>
      </c>
      <c r="D275" s="238" t="str">
        <f t="shared" si="38"/>
        <v/>
      </c>
      <c r="E275" s="259" t="str">
        <f>IF($A275="","",SUMIFS(Txn[Signed Units],Txn[Key],$A275))</f>
        <v/>
      </c>
      <c r="F275" s="281" t="str">
        <f>IF($A275="","",SUMIFS(Txn[Buy Cost],Txn[Key],$A275))</f>
        <v/>
      </c>
      <c r="G275" s="281" t="str">
        <f>IF($A275="","",SUMIFS(Txn[Sell Proceeds],Txn[Key],$A275))</f>
        <v/>
      </c>
      <c r="H275" s="282" t="str">
        <f>IF($A275="","",IFERROR(INDEX(Prices[Current Price],MATCH($A275,Prices[Key],0)),0))</f>
        <v/>
      </c>
      <c r="I275" s="283" t="str">
        <f>IF($A275="","",IFERROR(INDEX(Prices[FX to SGD],MATCH($A275,Prices[Key],0)),1))</f>
        <v/>
      </c>
      <c r="J275" s="281" t="str">
        <f t="shared" si="39"/>
        <v/>
      </c>
      <c r="K275" s="281" t="str">
        <f t="shared" si="40"/>
        <v/>
      </c>
      <c r="L275" s="281" t="str">
        <f t="shared" si="41"/>
        <v/>
      </c>
      <c r="M275" s="284" t="str">
        <f t="shared" si="42"/>
        <v/>
      </c>
      <c r="N275" s="238" t="str">
        <f>IF($A275="","",IF(ABS(E275)&gt;0.000001,COUNT($N$1:N274)+1,""))</f>
        <v/>
      </c>
      <c r="O275" s="285" t="str">
        <f>IF($A275="","",SUMIFS(Transactions!$R:$R,Transactions!$L:$L,$A275))</f>
        <v/>
      </c>
      <c r="P275" s="285" t="str">
        <f t="shared" si="43"/>
        <v/>
      </c>
      <c r="Q275" s="286" t="str">
        <f t="shared" si="44"/>
        <v/>
      </c>
    </row>
    <row r="276" spans="1:17" ht="15" customHeight="1" x14ac:dyDescent="0.2">
      <c r="A276" s="238" t="str">
        <f>IFERROR(INDEX(Txn[Key],MATCH(0,INDEX(COUNTIF($A$1:A275,Txn[Key])+(Txn[Key]=""),0),0)),"")</f>
        <v/>
      </c>
      <c r="B276" s="238" t="str">
        <f t="shared" si="36"/>
        <v/>
      </c>
      <c r="C276" s="238" t="str">
        <f t="shared" si="37"/>
        <v/>
      </c>
      <c r="D276" s="238" t="str">
        <f t="shared" si="38"/>
        <v/>
      </c>
      <c r="E276" s="259" t="str">
        <f>IF($A276="","",SUMIFS(Txn[Signed Units],Txn[Key],$A276))</f>
        <v/>
      </c>
      <c r="F276" s="281" t="str">
        <f>IF($A276="","",SUMIFS(Txn[Buy Cost],Txn[Key],$A276))</f>
        <v/>
      </c>
      <c r="G276" s="281" t="str">
        <f>IF($A276="","",SUMIFS(Txn[Sell Proceeds],Txn[Key],$A276))</f>
        <v/>
      </c>
      <c r="H276" s="282" t="str">
        <f>IF($A276="","",IFERROR(INDEX(Prices[Current Price],MATCH($A276,Prices[Key],0)),0))</f>
        <v/>
      </c>
      <c r="I276" s="283" t="str">
        <f>IF($A276="","",IFERROR(INDEX(Prices[FX to SGD],MATCH($A276,Prices[Key],0)),1))</f>
        <v/>
      </c>
      <c r="J276" s="281" t="str">
        <f t="shared" si="39"/>
        <v/>
      </c>
      <c r="K276" s="281" t="str">
        <f t="shared" si="40"/>
        <v/>
      </c>
      <c r="L276" s="281" t="str">
        <f t="shared" si="41"/>
        <v/>
      </c>
      <c r="M276" s="284" t="str">
        <f t="shared" si="42"/>
        <v/>
      </c>
      <c r="N276" s="238" t="str">
        <f>IF($A276="","",IF(ABS(E276)&gt;0.000001,COUNT($N$1:N275)+1,""))</f>
        <v/>
      </c>
      <c r="O276" s="285" t="str">
        <f>IF($A276="","",SUMIFS(Transactions!$R:$R,Transactions!$L:$L,$A276))</f>
        <v/>
      </c>
      <c r="P276" s="285" t="str">
        <f t="shared" si="43"/>
        <v/>
      </c>
      <c r="Q276" s="286" t="str">
        <f t="shared" si="44"/>
        <v/>
      </c>
    </row>
    <row r="277" spans="1:17" ht="15" customHeight="1" x14ac:dyDescent="0.2">
      <c r="A277" s="238" t="str">
        <f>IFERROR(INDEX(Txn[Key],MATCH(0,INDEX(COUNTIF($A$1:A276,Txn[Key])+(Txn[Key]=""),0),0)),"")</f>
        <v/>
      </c>
      <c r="B277" s="238" t="str">
        <f t="shared" si="36"/>
        <v/>
      </c>
      <c r="C277" s="238" t="str">
        <f t="shared" si="37"/>
        <v/>
      </c>
      <c r="D277" s="238" t="str">
        <f t="shared" si="38"/>
        <v/>
      </c>
      <c r="E277" s="259" t="str">
        <f>IF($A277="","",SUMIFS(Txn[Signed Units],Txn[Key],$A277))</f>
        <v/>
      </c>
      <c r="F277" s="281" t="str">
        <f>IF($A277="","",SUMIFS(Txn[Buy Cost],Txn[Key],$A277))</f>
        <v/>
      </c>
      <c r="G277" s="281" t="str">
        <f>IF($A277="","",SUMIFS(Txn[Sell Proceeds],Txn[Key],$A277))</f>
        <v/>
      </c>
      <c r="H277" s="282" t="str">
        <f>IF($A277="","",IFERROR(INDEX(Prices[Current Price],MATCH($A277,Prices[Key],0)),0))</f>
        <v/>
      </c>
      <c r="I277" s="283" t="str">
        <f>IF($A277="","",IFERROR(INDEX(Prices[FX to SGD],MATCH($A277,Prices[Key],0)),1))</f>
        <v/>
      </c>
      <c r="J277" s="281" t="str">
        <f t="shared" si="39"/>
        <v/>
      </c>
      <c r="K277" s="281" t="str">
        <f t="shared" si="40"/>
        <v/>
      </c>
      <c r="L277" s="281" t="str">
        <f t="shared" si="41"/>
        <v/>
      </c>
      <c r="M277" s="284" t="str">
        <f t="shared" si="42"/>
        <v/>
      </c>
      <c r="N277" s="238" t="str">
        <f>IF($A277="","",IF(ABS(E277)&gt;0.000001,COUNT($N$1:N276)+1,""))</f>
        <v/>
      </c>
      <c r="O277" s="285" t="str">
        <f>IF($A277="","",SUMIFS(Transactions!$R:$R,Transactions!$L:$L,$A277))</f>
        <v/>
      </c>
      <c r="P277" s="285" t="str">
        <f t="shared" si="43"/>
        <v/>
      </c>
      <c r="Q277" s="286" t="str">
        <f t="shared" si="44"/>
        <v/>
      </c>
    </row>
    <row r="278" spans="1:17" ht="15" customHeight="1" x14ac:dyDescent="0.2">
      <c r="A278" s="238" t="str">
        <f>IFERROR(INDEX(Txn[Key],MATCH(0,INDEX(COUNTIF($A$1:A277,Txn[Key])+(Txn[Key]=""),0),0)),"")</f>
        <v/>
      </c>
      <c r="B278" s="238" t="str">
        <f t="shared" si="36"/>
        <v/>
      </c>
      <c r="C278" s="238" t="str">
        <f t="shared" si="37"/>
        <v/>
      </c>
      <c r="D278" s="238" t="str">
        <f t="shared" si="38"/>
        <v/>
      </c>
      <c r="E278" s="259" t="str">
        <f>IF($A278="","",SUMIFS(Txn[Signed Units],Txn[Key],$A278))</f>
        <v/>
      </c>
      <c r="F278" s="281" t="str">
        <f>IF($A278="","",SUMIFS(Txn[Buy Cost],Txn[Key],$A278))</f>
        <v/>
      </c>
      <c r="G278" s="281" t="str">
        <f>IF($A278="","",SUMIFS(Txn[Sell Proceeds],Txn[Key],$A278))</f>
        <v/>
      </c>
      <c r="H278" s="282" t="str">
        <f>IF($A278="","",IFERROR(INDEX(Prices[Current Price],MATCH($A278,Prices[Key],0)),0))</f>
        <v/>
      </c>
      <c r="I278" s="283" t="str">
        <f>IF($A278="","",IFERROR(INDEX(Prices[FX to SGD],MATCH($A278,Prices[Key],0)),1))</f>
        <v/>
      </c>
      <c r="J278" s="281" t="str">
        <f t="shared" si="39"/>
        <v/>
      </c>
      <c r="K278" s="281" t="str">
        <f t="shared" si="40"/>
        <v/>
      </c>
      <c r="L278" s="281" t="str">
        <f t="shared" si="41"/>
        <v/>
      </c>
      <c r="M278" s="284" t="str">
        <f t="shared" si="42"/>
        <v/>
      </c>
      <c r="N278" s="238" t="str">
        <f>IF($A278="","",IF(ABS(E278)&gt;0.000001,COUNT($N$1:N277)+1,""))</f>
        <v/>
      </c>
      <c r="O278" s="285" t="str">
        <f>IF($A278="","",SUMIFS(Transactions!$R:$R,Transactions!$L:$L,$A278))</f>
        <v/>
      </c>
      <c r="P278" s="285" t="str">
        <f t="shared" si="43"/>
        <v/>
      </c>
      <c r="Q278" s="286" t="str">
        <f t="shared" si="44"/>
        <v/>
      </c>
    </row>
    <row r="279" spans="1:17" ht="15" customHeight="1" x14ac:dyDescent="0.2">
      <c r="A279" s="238" t="str">
        <f>IFERROR(INDEX(Txn[Key],MATCH(0,INDEX(COUNTIF($A$1:A278,Txn[Key])+(Txn[Key]=""),0),0)),"")</f>
        <v/>
      </c>
      <c r="B279" s="238" t="str">
        <f t="shared" si="36"/>
        <v/>
      </c>
      <c r="C279" s="238" t="str">
        <f t="shared" si="37"/>
        <v/>
      </c>
      <c r="D279" s="238" t="str">
        <f t="shared" si="38"/>
        <v/>
      </c>
      <c r="E279" s="259" t="str">
        <f>IF($A279="","",SUMIFS(Txn[Signed Units],Txn[Key],$A279))</f>
        <v/>
      </c>
      <c r="F279" s="281" t="str">
        <f>IF($A279="","",SUMIFS(Txn[Buy Cost],Txn[Key],$A279))</f>
        <v/>
      </c>
      <c r="G279" s="281" t="str">
        <f>IF($A279="","",SUMIFS(Txn[Sell Proceeds],Txn[Key],$A279))</f>
        <v/>
      </c>
      <c r="H279" s="282" t="str">
        <f>IF($A279="","",IFERROR(INDEX(Prices[Current Price],MATCH($A279,Prices[Key],0)),0))</f>
        <v/>
      </c>
      <c r="I279" s="283" t="str">
        <f>IF($A279="","",IFERROR(INDEX(Prices[FX to SGD],MATCH($A279,Prices[Key],0)),1))</f>
        <v/>
      </c>
      <c r="J279" s="281" t="str">
        <f t="shared" si="39"/>
        <v/>
      </c>
      <c r="K279" s="281" t="str">
        <f t="shared" si="40"/>
        <v/>
      </c>
      <c r="L279" s="281" t="str">
        <f t="shared" si="41"/>
        <v/>
      </c>
      <c r="M279" s="284" t="str">
        <f t="shared" si="42"/>
        <v/>
      </c>
      <c r="N279" s="238" t="str">
        <f>IF($A279="","",IF(ABS(E279)&gt;0.000001,COUNT($N$1:N278)+1,""))</f>
        <v/>
      </c>
      <c r="O279" s="285" t="str">
        <f>IF($A279="","",SUMIFS(Transactions!$R:$R,Transactions!$L:$L,$A279))</f>
        <v/>
      </c>
      <c r="P279" s="285" t="str">
        <f t="shared" si="43"/>
        <v/>
      </c>
      <c r="Q279" s="286" t="str">
        <f t="shared" si="44"/>
        <v/>
      </c>
    </row>
    <row r="280" spans="1:17" ht="15" customHeight="1" x14ac:dyDescent="0.2">
      <c r="A280" s="238" t="str">
        <f>IFERROR(INDEX(Txn[Key],MATCH(0,INDEX(COUNTIF($A$1:A279,Txn[Key])+(Txn[Key]=""),0),0)),"")</f>
        <v/>
      </c>
      <c r="B280" s="238" t="str">
        <f t="shared" si="36"/>
        <v/>
      </c>
      <c r="C280" s="238" t="str">
        <f t="shared" si="37"/>
        <v/>
      </c>
      <c r="D280" s="238" t="str">
        <f t="shared" si="38"/>
        <v/>
      </c>
      <c r="E280" s="259" t="str">
        <f>IF($A280="","",SUMIFS(Txn[Signed Units],Txn[Key],$A280))</f>
        <v/>
      </c>
      <c r="F280" s="281" t="str">
        <f>IF($A280="","",SUMIFS(Txn[Buy Cost],Txn[Key],$A280))</f>
        <v/>
      </c>
      <c r="G280" s="281" t="str">
        <f>IF($A280="","",SUMIFS(Txn[Sell Proceeds],Txn[Key],$A280))</f>
        <v/>
      </c>
      <c r="H280" s="282" t="str">
        <f>IF($A280="","",IFERROR(INDEX(Prices[Current Price],MATCH($A280,Prices[Key],0)),0))</f>
        <v/>
      </c>
      <c r="I280" s="283" t="str">
        <f>IF($A280="","",IFERROR(INDEX(Prices[FX to SGD],MATCH($A280,Prices[Key],0)),1))</f>
        <v/>
      </c>
      <c r="J280" s="281" t="str">
        <f t="shared" si="39"/>
        <v/>
      </c>
      <c r="K280" s="281" t="str">
        <f t="shared" si="40"/>
        <v/>
      </c>
      <c r="L280" s="281" t="str">
        <f t="shared" si="41"/>
        <v/>
      </c>
      <c r="M280" s="284" t="str">
        <f t="shared" si="42"/>
        <v/>
      </c>
      <c r="N280" s="238" t="str">
        <f>IF($A280="","",IF(ABS(E280)&gt;0.000001,COUNT($N$1:N279)+1,""))</f>
        <v/>
      </c>
      <c r="O280" s="285" t="str">
        <f>IF($A280="","",SUMIFS(Transactions!$R:$R,Transactions!$L:$L,$A280))</f>
        <v/>
      </c>
      <c r="P280" s="285" t="str">
        <f t="shared" si="43"/>
        <v/>
      </c>
      <c r="Q280" s="286" t="str">
        <f t="shared" si="44"/>
        <v/>
      </c>
    </row>
    <row r="281" spans="1:17" ht="15" customHeight="1" x14ac:dyDescent="0.2">
      <c r="A281" s="238" t="str">
        <f>IFERROR(INDEX(Txn[Key],MATCH(0,INDEX(COUNTIF($A$1:A280,Txn[Key])+(Txn[Key]=""),0),0)),"")</f>
        <v/>
      </c>
      <c r="B281" s="238" t="str">
        <f t="shared" si="36"/>
        <v/>
      </c>
      <c r="C281" s="238" t="str">
        <f t="shared" si="37"/>
        <v/>
      </c>
      <c r="D281" s="238" t="str">
        <f t="shared" si="38"/>
        <v/>
      </c>
      <c r="E281" s="259" t="str">
        <f>IF($A281="","",SUMIFS(Txn[Signed Units],Txn[Key],$A281))</f>
        <v/>
      </c>
      <c r="F281" s="281" t="str">
        <f>IF($A281="","",SUMIFS(Txn[Buy Cost],Txn[Key],$A281))</f>
        <v/>
      </c>
      <c r="G281" s="281" t="str">
        <f>IF($A281="","",SUMIFS(Txn[Sell Proceeds],Txn[Key],$A281))</f>
        <v/>
      </c>
      <c r="H281" s="282" t="str">
        <f>IF($A281="","",IFERROR(INDEX(Prices[Current Price],MATCH($A281,Prices[Key],0)),0))</f>
        <v/>
      </c>
      <c r="I281" s="283" t="str">
        <f>IF($A281="","",IFERROR(INDEX(Prices[FX to SGD],MATCH($A281,Prices[Key],0)),1))</f>
        <v/>
      </c>
      <c r="J281" s="281" t="str">
        <f t="shared" si="39"/>
        <v/>
      </c>
      <c r="K281" s="281" t="str">
        <f t="shared" si="40"/>
        <v/>
      </c>
      <c r="L281" s="281" t="str">
        <f t="shared" si="41"/>
        <v/>
      </c>
      <c r="M281" s="284" t="str">
        <f t="shared" si="42"/>
        <v/>
      </c>
      <c r="N281" s="238" t="str">
        <f>IF($A281="","",IF(ABS(E281)&gt;0.000001,COUNT($N$1:N280)+1,""))</f>
        <v/>
      </c>
      <c r="O281" s="285" t="str">
        <f>IF($A281="","",SUMIFS(Transactions!$R:$R,Transactions!$L:$L,$A281))</f>
        <v/>
      </c>
      <c r="P281" s="285" t="str">
        <f t="shared" si="43"/>
        <v/>
      </c>
      <c r="Q281" s="286" t="str">
        <f t="shared" si="44"/>
        <v/>
      </c>
    </row>
    <row r="282" spans="1:17" ht="15" customHeight="1" x14ac:dyDescent="0.2">
      <c r="A282" s="238" t="str">
        <f>IFERROR(INDEX(Txn[Key],MATCH(0,INDEX(COUNTIF($A$1:A281,Txn[Key])+(Txn[Key]=""),0),0)),"")</f>
        <v/>
      </c>
      <c r="B282" s="238" t="str">
        <f t="shared" si="36"/>
        <v/>
      </c>
      <c r="C282" s="238" t="str">
        <f t="shared" si="37"/>
        <v/>
      </c>
      <c r="D282" s="238" t="str">
        <f t="shared" si="38"/>
        <v/>
      </c>
      <c r="E282" s="259" t="str">
        <f>IF($A282="","",SUMIFS(Txn[Signed Units],Txn[Key],$A282))</f>
        <v/>
      </c>
      <c r="F282" s="281" t="str">
        <f>IF($A282="","",SUMIFS(Txn[Buy Cost],Txn[Key],$A282))</f>
        <v/>
      </c>
      <c r="G282" s="281" t="str">
        <f>IF($A282="","",SUMIFS(Txn[Sell Proceeds],Txn[Key],$A282))</f>
        <v/>
      </c>
      <c r="H282" s="282" t="str">
        <f>IF($A282="","",IFERROR(INDEX(Prices[Current Price],MATCH($A282,Prices[Key],0)),0))</f>
        <v/>
      </c>
      <c r="I282" s="283" t="str">
        <f>IF($A282="","",IFERROR(INDEX(Prices[FX to SGD],MATCH($A282,Prices[Key],0)),1))</f>
        <v/>
      </c>
      <c r="J282" s="281" t="str">
        <f t="shared" si="39"/>
        <v/>
      </c>
      <c r="K282" s="281" t="str">
        <f t="shared" si="40"/>
        <v/>
      </c>
      <c r="L282" s="281" t="str">
        <f t="shared" si="41"/>
        <v/>
      </c>
      <c r="M282" s="284" t="str">
        <f t="shared" si="42"/>
        <v/>
      </c>
      <c r="N282" s="238" t="str">
        <f>IF($A282="","",IF(ABS(E282)&gt;0.000001,COUNT($N$1:N281)+1,""))</f>
        <v/>
      </c>
      <c r="O282" s="285" t="str">
        <f>IF($A282="","",SUMIFS(Transactions!$R:$R,Transactions!$L:$L,$A282))</f>
        <v/>
      </c>
      <c r="P282" s="285" t="str">
        <f t="shared" si="43"/>
        <v/>
      </c>
      <c r="Q282" s="286" t="str">
        <f t="shared" si="44"/>
        <v/>
      </c>
    </row>
    <row r="283" spans="1:17" ht="15" customHeight="1" x14ac:dyDescent="0.2">
      <c r="A283" s="238" t="str">
        <f>IFERROR(INDEX(Txn[Key],MATCH(0,INDEX(COUNTIF($A$1:A282,Txn[Key])+(Txn[Key]=""),0),0)),"")</f>
        <v/>
      </c>
      <c r="B283" s="238" t="str">
        <f t="shared" si="36"/>
        <v/>
      </c>
      <c r="C283" s="238" t="str">
        <f t="shared" si="37"/>
        <v/>
      </c>
      <c r="D283" s="238" t="str">
        <f t="shared" si="38"/>
        <v/>
      </c>
      <c r="E283" s="259" t="str">
        <f>IF($A283="","",SUMIFS(Txn[Signed Units],Txn[Key],$A283))</f>
        <v/>
      </c>
      <c r="F283" s="281" t="str">
        <f>IF($A283="","",SUMIFS(Txn[Buy Cost],Txn[Key],$A283))</f>
        <v/>
      </c>
      <c r="G283" s="281" t="str">
        <f>IF($A283="","",SUMIFS(Txn[Sell Proceeds],Txn[Key],$A283))</f>
        <v/>
      </c>
      <c r="H283" s="282" t="str">
        <f>IF($A283="","",IFERROR(INDEX(Prices[Current Price],MATCH($A283,Prices[Key],0)),0))</f>
        <v/>
      </c>
      <c r="I283" s="283" t="str">
        <f>IF($A283="","",IFERROR(INDEX(Prices[FX to SGD],MATCH($A283,Prices[Key],0)),1))</f>
        <v/>
      </c>
      <c r="J283" s="281" t="str">
        <f t="shared" si="39"/>
        <v/>
      </c>
      <c r="K283" s="281" t="str">
        <f t="shared" si="40"/>
        <v/>
      </c>
      <c r="L283" s="281" t="str">
        <f t="shared" si="41"/>
        <v/>
      </c>
      <c r="M283" s="284" t="str">
        <f t="shared" si="42"/>
        <v/>
      </c>
      <c r="N283" s="238" t="str">
        <f>IF($A283="","",IF(ABS(E283)&gt;0.000001,COUNT($N$1:N282)+1,""))</f>
        <v/>
      </c>
      <c r="O283" s="285" t="str">
        <f>IF($A283="","",SUMIFS(Transactions!$R:$R,Transactions!$L:$L,$A283))</f>
        <v/>
      </c>
      <c r="P283" s="285" t="str">
        <f t="shared" si="43"/>
        <v/>
      </c>
      <c r="Q283" s="286" t="str">
        <f t="shared" si="44"/>
        <v/>
      </c>
    </row>
    <row r="284" spans="1:17" ht="15" customHeight="1" x14ac:dyDescent="0.2">
      <c r="A284" s="238" t="str">
        <f>IFERROR(INDEX(Txn[Key],MATCH(0,INDEX(COUNTIF($A$1:A283,Txn[Key])+(Txn[Key]=""),0),0)),"")</f>
        <v/>
      </c>
      <c r="B284" s="238" t="str">
        <f t="shared" si="36"/>
        <v/>
      </c>
      <c r="C284" s="238" t="str">
        <f t="shared" si="37"/>
        <v/>
      </c>
      <c r="D284" s="238" t="str">
        <f t="shared" si="38"/>
        <v/>
      </c>
      <c r="E284" s="259" t="str">
        <f>IF($A284="","",SUMIFS(Txn[Signed Units],Txn[Key],$A284))</f>
        <v/>
      </c>
      <c r="F284" s="281" t="str">
        <f>IF($A284="","",SUMIFS(Txn[Buy Cost],Txn[Key],$A284))</f>
        <v/>
      </c>
      <c r="G284" s="281" t="str">
        <f>IF($A284="","",SUMIFS(Txn[Sell Proceeds],Txn[Key],$A284))</f>
        <v/>
      </c>
      <c r="H284" s="282" t="str">
        <f>IF($A284="","",IFERROR(INDEX(Prices[Current Price],MATCH($A284,Prices[Key],0)),0))</f>
        <v/>
      </c>
      <c r="I284" s="283" t="str">
        <f>IF($A284="","",IFERROR(INDEX(Prices[FX to SGD],MATCH($A284,Prices[Key],0)),1))</f>
        <v/>
      </c>
      <c r="J284" s="281" t="str">
        <f t="shared" si="39"/>
        <v/>
      </c>
      <c r="K284" s="281" t="str">
        <f t="shared" si="40"/>
        <v/>
      </c>
      <c r="L284" s="281" t="str">
        <f t="shared" si="41"/>
        <v/>
      </c>
      <c r="M284" s="284" t="str">
        <f t="shared" si="42"/>
        <v/>
      </c>
      <c r="N284" s="238" t="str">
        <f>IF($A284="","",IF(ABS(E284)&gt;0.000001,COUNT($N$1:N283)+1,""))</f>
        <v/>
      </c>
      <c r="O284" s="285" t="str">
        <f>IF($A284="","",SUMIFS(Transactions!$R:$R,Transactions!$L:$L,$A284))</f>
        <v/>
      </c>
      <c r="P284" s="285" t="str">
        <f t="shared" si="43"/>
        <v/>
      </c>
      <c r="Q284" s="286" t="str">
        <f t="shared" si="44"/>
        <v/>
      </c>
    </row>
    <row r="285" spans="1:17" ht="15" customHeight="1" x14ac:dyDescent="0.2">
      <c r="A285" s="238" t="str">
        <f>IFERROR(INDEX(Txn[Key],MATCH(0,INDEX(COUNTIF($A$1:A284,Txn[Key])+(Txn[Key]=""),0),0)),"")</f>
        <v/>
      </c>
      <c r="B285" s="238" t="str">
        <f t="shared" si="36"/>
        <v/>
      </c>
      <c r="C285" s="238" t="str">
        <f t="shared" si="37"/>
        <v/>
      </c>
      <c r="D285" s="238" t="str">
        <f t="shared" si="38"/>
        <v/>
      </c>
      <c r="E285" s="259" t="str">
        <f>IF($A285="","",SUMIFS(Txn[Signed Units],Txn[Key],$A285))</f>
        <v/>
      </c>
      <c r="F285" s="281" t="str">
        <f>IF($A285="","",SUMIFS(Txn[Buy Cost],Txn[Key],$A285))</f>
        <v/>
      </c>
      <c r="G285" s="281" t="str">
        <f>IF($A285="","",SUMIFS(Txn[Sell Proceeds],Txn[Key],$A285))</f>
        <v/>
      </c>
      <c r="H285" s="282" t="str">
        <f>IF($A285="","",IFERROR(INDEX(Prices[Current Price],MATCH($A285,Prices[Key],0)),0))</f>
        <v/>
      </c>
      <c r="I285" s="283" t="str">
        <f>IF($A285="","",IFERROR(INDEX(Prices[FX to SGD],MATCH($A285,Prices[Key],0)),1))</f>
        <v/>
      </c>
      <c r="J285" s="281" t="str">
        <f t="shared" si="39"/>
        <v/>
      </c>
      <c r="K285" s="281" t="str">
        <f t="shared" si="40"/>
        <v/>
      </c>
      <c r="L285" s="281" t="str">
        <f t="shared" si="41"/>
        <v/>
      </c>
      <c r="M285" s="284" t="str">
        <f t="shared" si="42"/>
        <v/>
      </c>
      <c r="N285" s="238" t="str">
        <f>IF($A285="","",IF(ABS(E285)&gt;0.000001,COUNT($N$1:N284)+1,""))</f>
        <v/>
      </c>
      <c r="O285" s="285" t="str">
        <f>IF($A285="","",SUMIFS(Transactions!$R:$R,Transactions!$L:$L,$A285))</f>
        <v/>
      </c>
      <c r="P285" s="285" t="str">
        <f t="shared" si="43"/>
        <v/>
      </c>
      <c r="Q285" s="286" t="str">
        <f t="shared" si="44"/>
        <v/>
      </c>
    </row>
    <row r="286" spans="1:17" ht="15" customHeight="1" x14ac:dyDescent="0.2">
      <c r="A286" s="238" t="str">
        <f>IFERROR(INDEX(Txn[Key],MATCH(0,INDEX(COUNTIF($A$1:A285,Txn[Key])+(Txn[Key]=""),0),0)),"")</f>
        <v/>
      </c>
      <c r="B286" s="238" t="str">
        <f t="shared" si="36"/>
        <v/>
      </c>
      <c r="C286" s="238" t="str">
        <f t="shared" si="37"/>
        <v/>
      </c>
      <c r="D286" s="238" t="str">
        <f t="shared" si="38"/>
        <v/>
      </c>
      <c r="E286" s="259" t="str">
        <f>IF($A286="","",SUMIFS(Txn[Signed Units],Txn[Key],$A286))</f>
        <v/>
      </c>
      <c r="F286" s="281" t="str">
        <f>IF($A286="","",SUMIFS(Txn[Buy Cost],Txn[Key],$A286))</f>
        <v/>
      </c>
      <c r="G286" s="281" t="str">
        <f>IF($A286="","",SUMIFS(Txn[Sell Proceeds],Txn[Key],$A286))</f>
        <v/>
      </c>
      <c r="H286" s="282" t="str">
        <f>IF($A286="","",IFERROR(INDEX(Prices[Current Price],MATCH($A286,Prices[Key],0)),0))</f>
        <v/>
      </c>
      <c r="I286" s="283" t="str">
        <f>IF($A286="","",IFERROR(INDEX(Prices[FX to SGD],MATCH($A286,Prices[Key],0)),1))</f>
        <v/>
      </c>
      <c r="J286" s="281" t="str">
        <f t="shared" si="39"/>
        <v/>
      </c>
      <c r="K286" s="281" t="str">
        <f t="shared" si="40"/>
        <v/>
      </c>
      <c r="L286" s="281" t="str">
        <f t="shared" si="41"/>
        <v/>
      </c>
      <c r="M286" s="284" t="str">
        <f t="shared" si="42"/>
        <v/>
      </c>
      <c r="N286" s="238" t="str">
        <f>IF($A286="","",IF(ABS(E286)&gt;0.000001,COUNT($N$1:N285)+1,""))</f>
        <v/>
      </c>
      <c r="O286" s="285" t="str">
        <f>IF($A286="","",SUMIFS(Transactions!$R:$R,Transactions!$L:$L,$A286))</f>
        <v/>
      </c>
      <c r="P286" s="285" t="str">
        <f t="shared" si="43"/>
        <v/>
      </c>
      <c r="Q286" s="286" t="str">
        <f t="shared" si="44"/>
        <v/>
      </c>
    </row>
    <row r="287" spans="1:17" ht="15" customHeight="1" x14ac:dyDescent="0.2">
      <c r="A287" s="238" t="str">
        <f>IFERROR(INDEX(Txn[Key],MATCH(0,INDEX(COUNTIF($A$1:A286,Txn[Key])+(Txn[Key]=""),0),0)),"")</f>
        <v/>
      </c>
      <c r="B287" s="238" t="str">
        <f t="shared" si="36"/>
        <v/>
      </c>
      <c r="C287" s="238" t="str">
        <f t="shared" si="37"/>
        <v/>
      </c>
      <c r="D287" s="238" t="str">
        <f t="shared" si="38"/>
        <v/>
      </c>
      <c r="E287" s="259" t="str">
        <f>IF($A287="","",SUMIFS(Txn[Signed Units],Txn[Key],$A287))</f>
        <v/>
      </c>
      <c r="F287" s="281" t="str">
        <f>IF($A287="","",SUMIFS(Txn[Buy Cost],Txn[Key],$A287))</f>
        <v/>
      </c>
      <c r="G287" s="281" t="str">
        <f>IF($A287="","",SUMIFS(Txn[Sell Proceeds],Txn[Key],$A287))</f>
        <v/>
      </c>
      <c r="H287" s="282" t="str">
        <f>IF($A287="","",IFERROR(INDEX(Prices[Current Price],MATCH($A287,Prices[Key],0)),0))</f>
        <v/>
      </c>
      <c r="I287" s="283" t="str">
        <f>IF($A287="","",IFERROR(INDEX(Prices[FX to SGD],MATCH($A287,Prices[Key],0)),1))</f>
        <v/>
      </c>
      <c r="J287" s="281" t="str">
        <f t="shared" si="39"/>
        <v/>
      </c>
      <c r="K287" s="281" t="str">
        <f t="shared" si="40"/>
        <v/>
      </c>
      <c r="L287" s="281" t="str">
        <f t="shared" si="41"/>
        <v/>
      </c>
      <c r="M287" s="284" t="str">
        <f t="shared" si="42"/>
        <v/>
      </c>
      <c r="N287" s="238" t="str">
        <f>IF($A287="","",IF(ABS(E287)&gt;0.000001,COUNT($N$1:N286)+1,""))</f>
        <v/>
      </c>
      <c r="O287" s="285" t="str">
        <f>IF($A287="","",SUMIFS(Transactions!$R:$R,Transactions!$L:$L,$A287))</f>
        <v/>
      </c>
      <c r="P287" s="285" t="str">
        <f t="shared" si="43"/>
        <v/>
      </c>
      <c r="Q287" s="286" t="str">
        <f t="shared" si="44"/>
        <v/>
      </c>
    </row>
    <row r="288" spans="1:17" ht="15" customHeight="1" x14ac:dyDescent="0.2">
      <c r="A288" s="238" t="str">
        <f>IFERROR(INDEX(Txn[Key],MATCH(0,INDEX(COUNTIF($A$1:A287,Txn[Key])+(Txn[Key]=""),0),0)),"")</f>
        <v/>
      </c>
      <c r="B288" s="238" t="str">
        <f t="shared" si="36"/>
        <v/>
      </c>
      <c r="C288" s="238" t="str">
        <f t="shared" si="37"/>
        <v/>
      </c>
      <c r="D288" s="238" t="str">
        <f t="shared" si="38"/>
        <v/>
      </c>
      <c r="E288" s="259" t="str">
        <f>IF($A288="","",SUMIFS(Txn[Signed Units],Txn[Key],$A288))</f>
        <v/>
      </c>
      <c r="F288" s="281" t="str">
        <f>IF($A288="","",SUMIFS(Txn[Buy Cost],Txn[Key],$A288))</f>
        <v/>
      </c>
      <c r="G288" s="281" t="str">
        <f>IF($A288="","",SUMIFS(Txn[Sell Proceeds],Txn[Key],$A288))</f>
        <v/>
      </c>
      <c r="H288" s="282" t="str">
        <f>IF($A288="","",IFERROR(INDEX(Prices[Current Price],MATCH($A288,Prices[Key],0)),0))</f>
        <v/>
      </c>
      <c r="I288" s="283" t="str">
        <f>IF($A288="","",IFERROR(INDEX(Prices[FX to SGD],MATCH($A288,Prices[Key],0)),1))</f>
        <v/>
      </c>
      <c r="J288" s="281" t="str">
        <f t="shared" si="39"/>
        <v/>
      </c>
      <c r="K288" s="281" t="str">
        <f t="shared" si="40"/>
        <v/>
      </c>
      <c r="L288" s="281" t="str">
        <f t="shared" si="41"/>
        <v/>
      </c>
      <c r="M288" s="284" t="str">
        <f t="shared" si="42"/>
        <v/>
      </c>
      <c r="N288" s="238" t="str">
        <f>IF($A288="","",IF(ABS(E288)&gt;0.000001,COUNT($N$1:N287)+1,""))</f>
        <v/>
      </c>
      <c r="O288" s="285" t="str">
        <f>IF($A288="","",SUMIFS(Transactions!$R:$R,Transactions!$L:$L,$A288))</f>
        <v/>
      </c>
      <c r="P288" s="285" t="str">
        <f t="shared" si="43"/>
        <v/>
      </c>
      <c r="Q288" s="286" t="str">
        <f t="shared" si="44"/>
        <v/>
      </c>
    </row>
    <row r="289" spans="1:17" ht="15" customHeight="1" x14ac:dyDescent="0.2">
      <c r="A289" s="238" t="str">
        <f>IFERROR(INDEX(Txn[Key],MATCH(0,INDEX(COUNTIF($A$1:A288,Txn[Key])+(Txn[Key]=""),0),0)),"")</f>
        <v/>
      </c>
      <c r="B289" s="238" t="str">
        <f t="shared" si="36"/>
        <v/>
      </c>
      <c r="C289" s="238" t="str">
        <f t="shared" si="37"/>
        <v/>
      </c>
      <c r="D289" s="238" t="str">
        <f t="shared" si="38"/>
        <v/>
      </c>
      <c r="E289" s="259" t="str">
        <f>IF($A289="","",SUMIFS(Txn[Signed Units],Txn[Key],$A289))</f>
        <v/>
      </c>
      <c r="F289" s="281" t="str">
        <f>IF($A289="","",SUMIFS(Txn[Buy Cost],Txn[Key],$A289))</f>
        <v/>
      </c>
      <c r="G289" s="281" t="str">
        <f>IF($A289="","",SUMIFS(Txn[Sell Proceeds],Txn[Key],$A289))</f>
        <v/>
      </c>
      <c r="H289" s="282" t="str">
        <f>IF($A289="","",IFERROR(INDEX(Prices[Current Price],MATCH($A289,Prices[Key],0)),0))</f>
        <v/>
      </c>
      <c r="I289" s="283" t="str">
        <f>IF($A289="","",IFERROR(INDEX(Prices[FX to SGD],MATCH($A289,Prices[Key],0)),1))</f>
        <v/>
      </c>
      <c r="J289" s="281" t="str">
        <f t="shared" si="39"/>
        <v/>
      </c>
      <c r="K289" s="281" t="str">
        <f t="shared" si="40"/>
        <v/>
      </c>
      <c r="L289" s="281" t="str">
        <f t="shared" si="41"/>
        <v/>
      </c>
      <c r="M289" s="284" t="str">
        <f t="shared" si="42"/>
        <v/>
      </c>
      <c r="N289" s="238" t="str">
        <f>IF($A289="","",IF(ABS(E289)&gt;0.000001,COUNT($N$1:N288)+1,""))</f>
        <v/>
      </c>
      <c r="O289" s="285" t="str">
        <f>IF($A289="","",SUMIFS(Transactions!$R:$R,Transactions!$L:$L,$A289))</f>
        <v/>
      </c>
      <c r="P289" s="285" t="str">
        <f t="shared" si="43"/>
        <v/>
      </c>
      <c r="Q289" s="286" t="str">
        <f t="shared" si="44"/>
        <v/>
      </c>
    </row>
    <row r="290" spans="1:17" ht="15" customHeight="1" x14ac:dyDescent="0.2">
      <c r="A290" s="238" t="str">
        <f>IFERROR(INDEX(Txn[Key],MATCH(0,INDEX(COUNTIF($A$1:A289,Txn[Key])+(Txn[Key]=""),0),0)),"")</f>
        <v/>
      </c>
      <c r="B290" s="238" t="str">
        <f t="shared" si="36"/>
        <v/>
      </c>
      <c r="C290" s="238" t="str">
        <f t="shared" si="37"/>
        <v/>
      </c>
      <c r="D290" s="238" t="str">
        <f t="shared" si="38"/>
        <v/>
      </c>
      <c r="E290" s="259" t="str">
        <f>IF($A290="","",SUMIFS(Txn[Signed Units],Txn[Key],$A290))</f>
        <v/>
      </c>
      <c r="F290" s="281" t="str">
        <f>IF($A290="","",SUMIFS(Txn[Buy Cost],Txn[Key],$A290))</f>
        <v/>
      </c>
      <c r="G290" s="281" t="str">
        <f>IF($A290="","",SUMIFS(Txn[Sell Proceeds],Txn[Key],$A290))</f>
        <v/>
      </c>
      <c r="H290" s="282" t="str">
        <f>IF($A290="","",IFERROR(INDEX(Prices[Current Price],MATCH($A290,Prices[Key],0)),0))</f>
        <v/>
      </c>
      <c r="I290" s="283" t="str">
        <f>IF($A290="","",IFERROR(INDEX(Prices[FX to SGD],MATCH($A290,Prices[Key],0)),1))</f>
        <v/>
      </c>
      <c r="J290" s="281" t="str">
        <f t="shared" si="39"/>
        <v/>
      </c>
      <c r="K290" s="281" t="str">
        <f t="shared" si="40"/>
        <v/>
      </c>
      <c r="L290" s="281" t="str">
        <f t="shared" si="41"/>
        <v/>
      </c>
      <c r="M290" s="284" t="str">
        <f t="shared" si="42"/>
        <v/>
      </c>
      <c r="N290" s="238" t="str">
        <f>IF($A290="","",IF(ABS(E290)&gt;0.000001,COUNT($N$1:N289)+1,""))</f>
        <v/>
      </c>
      <c r="O290" s="285" t="str">
        <f>IF($A290="","",SUMIFS(Transactions!$R:$R,Transactions!$L:$L,$A290))</f>
        <v/>
      </c>
      <c r="P290" s="285" t="str">
        <f t="shared" si="43"/>
        <v/>
      </c>
      <c r="Q290" s="286" t="str">
        <f t="shared" si="44"/>
        <v/>
      </c>
    </row>
    <row r="291" spans="1:17" ht="15" customHeight="1" x14ac:dyDescent="0.2">
      <c r="A291" s="238" t="str">
        <f>IFERROR(INDEX(Txn[Key],MATCH(0,INDEX(COUNTIF($A$1:A290,Txn[Key])+(Txn[Key]=""),0),0)),"")</f>
        <v/>
      </c>
      <c r="B291" s="238" t="str">
        <f t="shared" si="36"/>
        <v/>
      </c>
      <c r="C291" s="238" t="str">
        <f t="shared" si="37"/>
        <v/>
      </c>
      <c r="D291" s="238" t="str">
        <f t="shared" si="38"/>
        <v/>
      </c>
      <c r="E291" s="259" t="str">
        <f>IF($A291="","",SUMIFS(Txn[Signed Units],Txn[Key],$A291))</f>
        <v/>
      </c>
      <c r="F291" s="281" t="str">
        <f>IF($A291="","",SUMIFS(Txn[Buy Cost],Txn[Key],$A291))</f>
        <v/>
      </c>
      <c r="G291" s="281" t="str">
        <f>IF($A291="","",SUMIFS(Txn[Sell Proceeds],Txn[Key],$A291))</f>
        <v/>
      </c>
      <c r="H291" s="282" t="str">
        <f>IF($A291="","",IFERROR(INDEX(Prices[Current Price],MATCH($A291,Prices[Key],0)),0))</f>
        <v/>
      </c>
      <c r="I291" s="283" t="str">
        <f>IF($A291="","",IFERROR(INDEX(Prices[FX to SGD],MATCH($A291,Prices[Key],0)),1))</f>
        <v/>
      </c>
      <c r="J291" s="281" t="str">
        <f t="shared" si="39"/>
        <v/>
      </c>
      <c r="K291" s="281" t="str">
        <f t="shared" si="40"/>
        <v/>
      </c>
      <c r="L291" s="281" t="str">
        <f t="shared" si="41"/>
        <v/>
      </c>
      <c r="M291" s="284" t="str">
        <f t="shared" si="42"/>
        <v/>
      </c>
      <c r="N291" s="238" t="str">
        <f>IF($A291="","",IF(ABS(E291)&gt;0.000001,COUNT($N$1:N290)+1,""))</f>
        <v/>
      </c>
      <c r="O291" s="285" t="str">
        <f>IF($A291="","",SUMIFS(Transactions!$R:$R,Transactions!$L:$L,$A291))</f>
        <v/>
      </c>
      <c r="P291" s="285" t="str">
        <f t="shared" si="43"/>
        <v/>
      </c>
      <c r="Q291" s="286" t="str">
        <f t="shared" si="44"/>
        <v/>
      </c>
    </row>
    <row r="292" spans="1:17" ht="15" customHeight="1" x14ac:dyDescent="0.2">
      <c r="A292" s="238" t="str">
        <f>IFERROR(INDEX(Txn[Key],MATCH(0,INDEX(COUNTIF($A$1:A291,Txn[Key])+(Txn[Key]=""),0),0)),"")</f>
        <v/>
      </c>
      <c r="B292" s="238" t="str">
        <f t="shared" si="36"/>
        <v/>
      </c>
      <c r="C292" s="238" t="str">
        <f t="shared" si="37"/>
        <v/>
      </c>
      <c r="D292" s="238" t="str">
        <f t="shared" si="38"/>
        <v/>
      </c>
      <c r="E292" s="259" t="str">
        <f>IF($A292="","",SUMIFS(Txn[Signed Units],Txn[Key],$A292))</f>
        <v/>
      </c>
      <c r="F292" s="281" t="str">
        <f>IF($A292="","",SUMIFS(Txn[Buy Cost],Txn[Key],$A292))</f>
        <v/>
      </c>
      <c r="G292" s="281" t="str">
        <f>IF($A292="","",SUMIFS(Txn[Sell Proceeds],Txn[Key],$A292))</f>
        <v/>
      </c>
      <c r="H292" s="282" t="str">
        <f>IF($A292="","",IFERROR(INDEX(Prices[Current Price],MATCH($A292,Prices[Key],0)),0))</f>
        <v/>
      </c>
      <c r="I292" s="283" t="str">
        <f>IF($A292="","",IFERROR(INDEX(Prices[FX to SGD],MATCH($A292,Prices[Key],0)),1))</f>
        <v/>
      </c>
      <c r="J292" s="281" t="str">
        <f t="shared" si="39"/>
        <v/>
      </c>
      <c r="K292" s="281" t="str">
        <f t="shared" si="40"/>
        <v/>
      </c>
      <c r="L292" s="281" t="str">
        <f t="shared" si="41"/>
        <v/>
      </c>
      <c r="M292" s="284" t="str">
        <f t="shared" si="42"/>
        <v/>
      </c>
      <c r="N292" s="238" t="str">
        <f>IF($A292="","",IF(ABS(E292)&gt;0.000001,COUNT($N$1:N291)+1,""))</f>
        <v/>
      </c>
      <c r="O292" s="285" t="str">
        <f>IF($A292="","",SUMIFS(Transactions!$R:$R,Transactions!$L:$L,$A292))</f>
        <v/>
      </c>
      <c r="P292" s="285" t="str">
        <f t="shared" si="43"/>
        <v/>
      </c>
      <c r="Q292" s="286" t="str">
        <f t="shared" si="44"/>
        <v/>
      </c>
    </row>
    <row r="293" spans="1:17" ht="15" customHeight="1" x14ac:dyDescent="0.2">
      <c r="A293" s="238" t="str">
        <f>IFERROR(INDEX(Txn[Key],MATCH(0,INDEX(COUNTIF($A$1:A292,Txn[Key])+(Txn[Key]=""),0),0)),"")</f>
        <v/>
      </c>
      <c r="B293" s="238" t="str">
        <f t="shared" si="36"/>
        <v/>
      </c>
      <c r="C293" s="238" t="str">
        <f t="shared" si="37"/>
        <v/>
      </c>
      <c r="D293" s="238" t="str">
        <f t="shared" si="38"/>
        <v/>
      </c>
      <c r="E293" s="259" t="str">
        <f>IF($A293="","",SUMIFS(Txn[Signed Units],Txn[Key],$A293))</f>
        <v/>
      </c>
      <c r="F293" s="281" t="str">
        <f>IF($A293="","",SUMIFS(Txn[Buy Cost],Txn[Key],$A293))</f>
        <v/>
      </c>
      <c r="G293" s="281" t="str">
        <f>IF($A293="","",SUMIFS(Txn[Sell Proceeds],Txn[Key],$A293))</f>
        <v/>
      </c>
      <c r="H293" s="282" t="str">
        <f>IF($A293="","",IFERROR(INDEX(Prices[Current Price],MATCH($A293,Prices[Key],0)),0))</f>
        <v/>
      </c>
      <c r="I293" s="283" t="str">
        <f>IF($A293="","",IFERROR(INDEX(Prices[FX to SGD],MATCH($A293,Prices[Key],0)),1))</f>
        <v/>
      </c>
      <c r="J293" s="281" t="str">
        <f t="shared" si="39"/>
        <v/>
      </c>
      <c r="K293" s="281" t="str">
        <f t="shared" si="40"/>
        <v/>
      </c>
      <c r="L293" s="281" t="str">
        <f t="shared" si="41"/>
        <v/>
      </c>
      <c r="M293" s="284" t="str">
        <f t="shared" si="42"/>
        <v/>
      </c>
      <c r="N293" s="238" t="str">
        <f>IF($A293="","",IF(ABS(E293)&gt;0.000001,COUNT($N$1:N292)+1,""))</f>
        <v/>
      </c>
      <c r="O293" s="285" t="str">
        <f>IF($A293="","",SUMIFS(Transactions!$R:$R,Transactions!$L:$L,$A293))</f>
        <v/>
      </c>
      <c r="P293" s="285" t="str">
        <f t="shared" si="43"/>
        <v/>
      </c>
      <c r="Q293" s="286" t="str">
        <f t="shared" si="44"/>
        <v/>
      </c>
    </row>
    <row r="294" spans="1:17" ht="15" customHeight="1" x14ac:dyDescent="0.2">
      <c r="A294" s="238" t="str">
        <f>IFERROR(INDEX(Txn[Key],MATCH(0,INDEX(COUNTIF($A$1:A293,Txn[Key])+(Txn[Key]=""),0),0)),"")</f>
        <v/>
      </c>
      <c r="B294" s="238" t="str">
        <f t="shared" si="36"/>
        <v/>
      </c>
      <c r="C294" s="238" t="str">
        <f t="shared" si="37"/>
        <v/>
      </c>
      <c r="D294" s="238" t="str">
        <f t="shared" si="38"/>
        <v/>
      </c>
      <c r="E294" s="259" t="str">
        <f>IF($A294="","",SUMIFS(Txn[Signed Units],Txn[Key],$A294))</f>
        <v/>
      </c>
      <c r="F294" s="281" t="str">
        <f>IF($A294="","",SUMIFS(Txn[Buy Cost],Txn[Key],$A294))</f>
        <v/>
      </c>
      <c r="G294" s="281" t="str">
        <f>IF($A294="","",SUMIFS(Txn[Sell Proceeds],Txn[Key],$A294))</f>
        <v/>
      </c>
      <c r="H294" s="282" t="str">
        <f>IF($A294="","",IFERROR(INDEX(Prices[Current Price],MATCH($A294,Prices[Key],0)),0))</f>
        <v/>
      </c>
      <c r="I294" s="283" t="str">
        <f>IF($A294="","",IFERROR(INDEX(Prices[FX to SGD],MATCH($A294,Prices[Key],0)),1))</f>
        <v/>
      </c>
      <c r="J294" s="281" t="str">
        <f t="shared" si="39"/>
        <v/>
      </c>
      <c r="K294" s="281" t="str">
        <f t="shared" si="40"/>
        <v/>
      </c>
      <c r="L294" s="281" t="str">
        <f t="shared" si="41"/>
        <v/>
      </c>
      <c r="M294" s="284" t="str">
        <f t="shared" si="42"/>
        <v/>
      </c>
      <c r="N294" s="238" t="str">
        <f>IF($A294="","",IF(ABS(E294)&gt;0.000001,COUNT($N$1:N293)+1,""))</f>
        <v/>
      </c>
      <c r="O294" s="285" t="str">
        <f>IF($A294="","",SUMIFS(Transactions!$R:$R,Transactions!$L:$L,$A294))</f>
        <v/>
      </c>
      <c r="P294" s="285" t="str">
        <f t="shared" si="43"/>
        <v/>
      </c>
      <c r="Q294" s="286" t="str">
        <f t="shared" si="44"/>
        <v/>
      </c>
    </row>
    <row r="295" spans="1:17" ht="15" customHeight="1" x14ac:dyDescent="0.2">
      <c r="A295" s="238" t="str">
        <f>IFERROR(INDEX(Txn[Key],MATCH(0,INDEX(COUNTIF($A$1:A294,Txn[Key])+(Txn[Key]=""),0),0)),"")</f>
        <v/>
      </c>
      <c r="B295" s="238" t="str">
        <f t="shared" si="36"/>
        <v/>
      </c>
      <c r="C295" s="238" t="str">
        <f t="shared" si="37"/>
        <v/>
      </c>
      <c r="D295" s="238" t="str">
        <f t="shared" si="38"/>
        <v/>
      </c>
      <c r="E295" s="259" t="str">
        <f>IF($A295="","",SUMIFS(Txn[Signed Units],Txn[Key],$A295))</f>
        <v/>
      </c>
      <c r="F295" s="281" t="str">
        <f>IF($A295="","",SUMIFS(Txn[Buy Cost],Txn[Key],$A295))</f>
        <v/>
      </c>
      <c r="G295" s="281" t="str">
        <f>IF($A295="","",SUMIFS(Txn[Sell Proceeds],Txn[Key],$A295))</f>
        <v/>
      </c>
      <c r="H295" s="282" t="str">
        <f>IF($A295="","",IFERROR(INDEX(Prices[Current Price],MATCH($A295,Prices[Key],0)),0))</f>
        <v/>
      </c>
      <c r="I295" s="283" t="str">
        <f>IF($A295="","",IFERROR(INDEX(Prices[FX to SGD],MATCH($A295,Prices[Key],0)),1))</f>
        <v/>
      </c>
      <c r="J295" s="281" t="str">
        <f t="shared" si="39"/>
        <v/>
      </c>
      <c r="K295" s="281" t="str">
        <f t="shared" si="40"/>
        <v/>
      </c>
      <c r="L295" s="281" t="str">
        <f t="shared" si="41"/>
        <v/>
      </c>
      <c r="M295" s="284" t="str">
        <f t="shared" si="42"/>
        <v/>
      </c>
      <c r="N295" s="238" t="str">
        <f>IF($A295="","",IF(ABS(E295)&gt;0.000001,COUNT($N$1:N294)+1,""))</f>
        <v/>
      </c>
      <c r="O295" s="285" t="str">
        <f>IF($A295="","",SUMIFS(Transactions!$R:$R,Transactions!$L:$L,$A295))</f>
        <v/>
      </c>
      <c r="P295" s="285" t="str">
        <f t="shared" si="43"/>
        <v/>
      </c>
      <c r="Q295" s="286" t="str">
        <f t="shared" si="44"/>
        <v/>
      </c>
    </row>
    <row r="296" spans="1:17" ht="15" customHeight="1" x14ac:dyDescent="0.2">
      <c r="A296" s="238" t="str">
        <f>IFERROR(INDEX(Txn[Key],MATCH(0,INDEX(COUNTIF($A$1:A295,Txn[Key])+(Txn[Key]=""),0),0)),"")</f>
        <v/>
      </c>
      <c r="B296" s="238" t="str">
        <f t="shared" si="36"/>
        <v/>
      </c>
      <c r="C296" s="238" t="str">
        <f t="shared" si="37"/>
        <v/>
      </c>
      <c r="D296" s="238" t="str">
        <f t="shared" si="38"/>
        <v/>
      </c>
      <c r="E296" s="259" t="str">
        <f>IF($A296="","",SUMIFS(Txn[Signed Units],Txn[Key],$A296))</f>
        <v/>
      </c>
      <c r="F296" s="281" t="str">
        <f>IF($A296="","",SUMIFS(Txn[Buy Cost],Txn[Key],$A296))</f>
        <v/>
      </c>
      <c r="G296" s="281" t="str">
        <f>IF($A296="","",SUMIFS(Txn[Sell Proceeds],Txn[Key],$A296))</f>
        <v/>
      </c>
      <c r="H296" s="282" t="str">
        <f>IF($A296="","",IFERROR(INDEX(Prices[Current Price],MATCH($A296,Prices[Key],0)),0))</f>
        <v/>
      </c>
      <c r="I296" s="283" t="str">
        <f>IF($A296="","",IFERROR(INDEX(Prices[FX to SGD],MATCH($A296,Prices[Key],0)),1))</f>
        <v/>
      </c>
      <c r="J296" s="281" t="str">
        <f t="shared" si="39"/>
        <v/>
      </c>
      <c r="K296" s="281" t="str">
        <f t="shared" si="40"/>
        <v/>
      </c>
      <c r="L296" s="281" t="str">
        <f t="shared" si="41"/>
        <v/>
      </c>
      <c r="M296" s="284" t="str">
        <f t="shared" si="42"/>
        <v/>
      </c>
      <c r="N296" s="238" t="str">
        <f>IF($A296="","",IF(ABS(E296)&gt;0.000001,COUNT($N$1:N295)+1,""))</f>
        <v/>
      </c>
      <c r="O296" s="285" t="str">
        <f>IF($A296="","",SUMIFS(Transactions!$R:$R,Transactions!$L:$L,$A296))</f>
        <v/>
      </c>
      <c r="P296" s="285" t="str">
        <f t="shared" si="43"/>
        <v/>
      </c>
      <c r="Q296" s="286" t="str">
        <f t="shared" si="44"/>
        <v/>
      </c>
    </row>
    <row r="297" spans="1:17" ht="15" customHeight="1" x14ac:dyDescent="0.2">
      <c r="A297" s="238" t="str">
        <f>IFERROR(INDEX(Txn[Key],MATCH(0,INDEX(COUNTIF($A$1:A296,Txn[Key])+(Txn[Key]=""),0),0)),"")</f>
        <v/>
      </c>
      <c r="B297" s="238" t="str">
        <f t="shared" si="36"/>
        <v/>
      </c>
      <c r="C297" s="238" t="str">
        <f t="shared" si="37"/>
        <v/>
      </c>
      <c r="D297" s="238" t="str">
        <f t="shared" si="38"/>
        <v/>
      </c>
      <c r="E297" s="259" t="str">
        <f>IF($A297="","",SUMIFS(Txn[Signed Units],Txn[Key],$A297))</f>
        <v/>
      </c>
      <c r="F297" s="281" t="str">
        <f>IF($A297="","",SUMIFS(Txn[Buy Cost],Txn[Key],$A297))</f>
        <v/>
      </c>
      <c r="G297" s="281" t="str">
        <f>IF($A297="","",SUMIFS(Txn[Sell Proceeds],Txn[Key],$A297))</f>
        <v/>
      </c>
      <c r="H297" s="282" t="str">
        <f>IF($A297="","",IFERROR(INDEX(Prices[Current Price],MATCH($A297,Prices[Key],0)),0))</f>
        <v/>
      </c>
      <c r="I297" s="283" t="str">
        <f>IF($A297="","",IFERROR(INDEX(Prices[FX to SGD],MATCH($A297,Prices[Key],0)),1))</f>
        <v/>
      </c>
      <c r="J297" s="281" t="str">
        <f t="shared" si="39"/>
        <v/>
      </c>
      <c r="K297" s="281" t="str">
        <f t="shared" si="40"/>
        <v/>
      </c>
      <c r="L297" s="281" t="str">
        <f t="shared" si="41"/>
        <v/>
      </c>
      <c r="M297" s="284" t="str">
        <f t="shared" si="42"/>
        <v/>
      </c>
      <c r="N297" s="238" t="str">
        <f>IF($A297="","",IF(ABS(E297)&gt;0.000001,COUNT($N$1:N296)+1,""))</f>
        <v/>
      </c>
      <c r="O297" s="285" t="str">
        <f>IF($A297="","",SUMIFS(Transactions!$R:$R,Transactions!$L:$L,$A297))</f>
        <v/>
      </c>
      <c r="P297" s="285" t="str">
        <f t="shared" si="43"/>
        <v/>
      </c>
      <c r="Q297" s="286" t="str">
        <f t="shared" si="44"/>
        <v/>
      </c>
    </row>
    <row r="298" spans="1:17" ht="15" customHeight="1" x14ac:dyDescent="0.2">
      <c r="A298" s="238" t="str">
        <f>IFERROR(INDEX(Txn[Key],MATCH(0,INDEX(COUNTIF($A$1:A297,Txn[Key])+(Txn[Key]=""),0),0)),"")</f>
        <v/>
      </c>
      <c r="B298" s="238" t="str">
        <f t="shared" si="36"/>
        <v/>
      </c>
      <c r="C298" s="238" t="str">
        <f t="shared" si="37"/>
        <v/>
      </c>
      <c r="D298" s="238" t="str">
        <f t="shared" si="38"/>
        <v/>
      </c>
      <c r="E298" s="259" t="str">
        <f>IF($A298="","",SUMIFS(Txn[Signed Units],Txn[Key],$A298))</f>
        <v/>
      </c>
      <c r="F298" s="281" t="str">
        <f>IF($A298="","",SUMIFS(Txn[Buy Cost],Txn[Key],$A298))</f>
        <v/>
      </c>
      <c r="G298" s="281" t="str">
        <f>IF($A298="","",SUMIFS(Txn[Sell Proceeds],Txn[Key],$A298))</f>
        <v/>
      </c>
      <c r="H298" s="282" t="str">
        <f>IF($A298="","",IFERROR(INDEX(Prices[Current Price],MATCH($A298,Prices[Key],0)),0))</f>
        <v/>
      </c>
      <c r="I298" s="283" t="str">
        <f>IF($A298="","",IFERROR(INDEX(Prices[FX to SGD],MATCH($A298,Prices[Key],0)),1))</f>
        <v/>
      </c>
      <c r="J298" s="281" t="str">
        <f t="shared" si="39"/>
        <v/>
      </c>
      <c r="K298" s="281" t="str">
        <f t="shared" si="40"/>
        <v/>
      </c>
      <c r="L298" s="281" t="str">
        <f t="shared" si="41"/>
        <v/>
      </c>
      <c r="M298" s="284" t="str">
        <f t="shared" si="42"/>
        <v/>
      </c>
      <c r="N298" s="238" t="str">
        <f>IF($A298="","",IF(ABS(E298)&gt;0.000001,COUNT($N$1:N297)+1,""))</f>
        <v/>
      </c>
      <c r="O298" s="285" t="str">
        <f>IF($A298="","",SUMIFS(Transactions!$R:$R,Transactions!$L:$L,$A298))</f>
        <v/>
      </c>
      <c r="P298" s="285" t="str">
        <f t="shared" si="43"/>
        <v/>
      </c>
      <c r="Q298" s="286" t="str">
        <f t="shared" si="44"/>
        <v/>
      </c>
    </row>
    <row r="299" spans="1:17" ht="15" customHeight="1" x14ac:dyDescent="0.2">
      <c r="A299" s="238" t="str">
        <f>IFERROR(INDEX(Txn[Key],MATCH(0,INDEX(COUNTIF($A$1:A298,Txn[Key])+(Txn[Key]=""),0),0)),"")</f>
        <v/>
      </c>
      <c r="B299" s="238" t="str">
        <f t="shared" si="36"/>
        <v/>
      </c>
      <c r="C299" s="238" t="str">
        <f t="shared" si="37"/>
        <v/>
      </c>
      <c r="D299" s="238" t="str">
        <f t="shared" si="38"/>
        <v/>
      </c>
      <c r="E299" s="259" t="str">
        <f>IF($A299="","",SUMIFS(Txn[Signed Units],Txn[Key],$A299))</f>
        <v/>
      </c>
      <c r="F299" s="281" t="str">
        <f>IF($A299="","",SUMIFS(Txn[Buy Cost],Txn[Key],$A299))</f>
        <v/>
      </c>
      <c r="G299" s="281" t="str">
        <f>IF($A299="","",SUMIFS(Txn[Sell Proceeds],Txn[Key],$A299))</f>
        <v/>
      </c>
      <c r="H299" s="282" t="str">
        <f>IF($A299="","",IFERROR(INDEX(Prices[Current Price],MATCH($A299,Prices[Key],0)),0))</f>
        <v/>
      </c>
      <c r="I299" s="283" t="str">
        <f>IF($A299="","",IFERROR(INDEX(Prices[FX to SGD],MATCH($A299,Prices[Key],0)),1))</f>
        <v/>
      </c>
      <c r="J299" s="281" t="str">
        <f t="shared" si="39"/>
        <v/>
      </c>
      <c r="K299" s="281" t="str">
        <f t="shared" si="40"/>
        <v/>
      </c>
      <c r="L299" s="281" t="str">
        <f t="shared" si="41"/>
        <v/>
      </c>
      <c r="M299" s="284" t="str">
        <f t="shared" si="42"/>
        <v/>
      </c>
      <c r="N299" s="238" t="str">
        <f>IF($A299="","",IF(ABS(E299)&gt;0.000001,COUNT($N$1:N298)+1,""))</f>
        <v/>
      </c>
      <c r="O299" s="285" t="str">
        <f>IF($A299="","",SUMIFS(Transactions!$R:$R,Transactions!$L:$L,$A299))</f>
        <v/>
      </c>
      <c r="P299" s="285" t="str">
        <f t="shared" si="43"/>
        <v/>
      </c>
      <c r="Q299" s="286" t="str">
        <f t="shared" si="44"/>
        <v/>
      </c>
    </row>
    <row r="300" spans="1:17" ht="15" customHeight="1" x14ac:dyDescent="0.2">
      <c r="A300" s="238" t="str">
        <f>IFERROR(INDEX(Txn[Key],MATCH(0,INDEX(COUNTIF($A$1:A299,Txn[Key])+(Txn[Key]=""),0),0)),"")</f>
        <v/>
      </c>
      <c r="B300" s="238" t="str">
        <f t="shared" si="36"/>
        <v/>
      </c>
      <c r="C300" s="238" t="str">
        <f t="shared" si="37"/>
        <v/>
      </c>
      <c r="D300" s="238" t="str">
        <f t="shared" si="38"/>
        <v/>
      </c>
      <c r="E300" s="259" t="str">
        <f>IF($A300="","",SUMIFS(Txn[Signed Units],Txn[Key],$A300))</f>
        <v/>
      </c>
      <c r="F300" s="281" t="str">
        <f>IF($A300="","",SUMIFS(Txn[Buy Cost],Txn[Key],$A300))</f>
        <v/>
      </c>
      <c r="G300" s="281" t="str">
        <f>IF($A300="","",SUMIFS(Txn[Sell Proceeds],Txn[Key],$A300))</f>
        <v/>
      </c>
      <c r="H300" s="282" t="str">
        <f>IF($A300="","",IFERROR(INDEX(Prices[Current Price],MATCH($A300,Prices[Key],0)),0))</f>
        <v/>
      </c>
      <c r="I300" s="283" t="str">
        <f>IF($A300="","",IFERROR(INDEX(Prices[FX to SGD],MATCH($A300,Prices[Key],0)),1))</f>
        <v/>
      </c>
      <c r="J300" s="281" t="str">
        <f t="shared" si="39"/>
        <v/>
      </c>
      <c r="K300" s="281" t="str">
        <f t="shared" si="40"/>
        <v/>
      </c>
      <c r="L300" s="281" t="str">
        <f t="shared" si="41"/>
        <v/>
      </c>
      <c r="M300" s="284" t="str">
        <f t="shared" si="42"/>
        <v/>
      </c>
      <c r="N300" s="238" t="str">
        <f>IF($A300="","",IF(ABS(E300)&gt;0.000001,COUNT($N$1:N299)+1,""))</f>
        <v/>
      </c>
      <c r="O300" s="285" t="str">
        <f>IF($A300="","",SUMIFS(Transactions!$R:$R,Transactions!$L:$L,$A300))</f>
        <v/>
      </c>
      <c r="P300" s="285" t="str">
        <f t="shared" si="43"/>
        <v/>
      </c>
      <c r="Q300" s="286" t="str">
        <f t="shared" si="44"/>
        <v/>
      </c>
    </row>
    <row r="301" spans="1:17" ht="15" customHeight="1" x14ac:dyDescent="0.2">
      <c r="A301" s="238" t="str">
        <f>IFERROR(INDEX(Txn[Key],MATCH(0,INDEX(COUNTIF($A$1:A300,Txn[Key])+(Txn[Key]=""),0),0)),"")</f>
        <v/>
      </c>
      <c r="B301" s="238" t="str">
        <f t="shared" si="36"/>
        <v/>
      </c>
      <c r="C301" s="238" t="str">
        <f t="shared" si="37"/>
        <v/>
      </c>
      <c r="D301" s="238" t="str">
        <f t="shared" si="38"/>
        <v/>
      </c>
      <c r="E301" s="259" t="str">
        <f>IF($A301="","",SUMIFS(Txn[Signed Units],Txn[Key],$A301))</f>
        <v/>
      </c>
      <c r="F301" s="281" t="str">
        <f>IF($A301="","",SUMIFS(Txn[Buy Cost],Txn[Key],$A301))</f>
        <v/>
      </c>
      <c r="G301" s="281" t="str">
        <f>IF($A301="","",SUMIFS(Txn[Sell Proceeds],Txn[Key],$A301))</f>
        <v/>
      </c>
      <c r="H301" s="282" t="str">
        <f>IF($A301="","",IFERROR(INDEX(Prices[Current Price],MATCH($A301,Prices[Key],0)),0))</f>
        <v/>
      </c>
      <c r="I301" s="283" t="str">
        <f>IF($A301="","",IFERROR(INDEX(Prices[FX to SGD],MATCH($A301,Prices[Key],0)),1))</f>
        <v/>
      </c>
      <c r="J301" s="281" t="str">
        <f t="shared" si="39"/>
        <v/>
      </c>
      <c r="K301" s="281" t="str">
        <f t="shared" si="40"/>
        <v/>
      </c>
      <c r="L301" s="281" t="str">
        <f t="shared" si="41"/>
        <v/>
      </c>
      <c r="M301" s="284" t="str">
        <f t="shared" si="42"/>
        <v/>
      </c>
      <c r="N301" s="238" t="str">
        <f>IF($A301="","",IF(ABS(E301)&gt;0.000001,COUNT($N$1:N300)+1,""))</f>
        <v/>
      </c>
      <c r="O301" s="285" t="str">
        <f>IF($A301="","",SUMIFS(Transactions!$R:$R,Transactions!$L:$L,$A301))</f>
        <v/>
      </c>
      <c r="P301" s="285" t="str">
        <f t="shared" si="43"/>
        <v/>
      </c>
      <c r="Q301" s="286" t="str">
        <f t="shared" si="44"/>
        <v/>
      </c>
    </row>
    <row r="302" spans="1:17" ht="15" customHeight="1" x14ac:dyDescent="0.2">
      <c r="A302" s="238" t="str">
        <f>IFERROR(INDEX(Txn[Key],MATCH(0,INDEX(COUNTIF($A$1:A301,Txn[Key])+(Txn[Key]=""),0),0)),"")</f>
        <v/>
      </c>
      <c r="B302" s="238" t="str">
        <f t="shared" si="36"/>
        <v/>
      </c>
      <c r="C302" s="238" t="str">
        <f t="shared" si="37"/>
        <v/>
      </c>
      <c r="D302" s="238" t="str">
        <f t="shared" si="38"/>
        <v/>
      </c>
      <c r="E302" s="259" t="str">
        <f>IF($A302="","",SUMIFS(Txn[Signed Units],Txn[Key],$A302))</f>
        <v/>
      </c>
      <c r="F302" s="281" t="str">
        <f>IF($A302="","",SUMIFS(Txn[Buy Cost],Txn[Key],$A302))</f>
        <v/>
      </c>
      <c r="G302" s="281" t="str">
        <f>IF($A302="","",SUMIFS(Txn[Sell Proceeds],Txn[Key],$A302))</f>
        <v/>
      </c>
      <c r="H302" s="282" t="str">
        <f>IF($A302="","",IFERROR(INDEX(Prices[Current Price],MATCH($A302,Prices[Key],0)),0))</f>
        <v/>
      </c>
      <c r="I302" s="283" t="str">
        <f>IF($A302="","",IFERROR(INDEX(Prices[FX to SGD],MATCH($A302,Prices[Key],0)),1))</f>
        <v/>
      </c>
      <c r="J302" s="281" t="str">
        <f t="shared" si="39"/>
        <v/>
      </c>
      <c r="K302" s="281" t="str">
        <f t="shared" si="40"/>
        <v/>
      </c>
      <c r="L302" s="281" t="str">
        <f t="shared" si="41"/>
        <v/>
      </c>
      <c r="M302" s="284" t="str">
        <f t="shared" si="42"/>
        <v/>
      </c>
      <c r="N302" s="238" t="str">
        <f>IF($A302="","",IF(ABS(E302)&gt;0.000001,COUNT($N$1:N301)+1,""))</f>
        <v/>
      </c>
      <c r="O302" s="285" t="str">
        <f>IF($A302="","",SUMIFS(Transactions!$R:$R,Transactions!$L:$L,$A302))</f>
        <v/>
      </c>
      <c r="P302" s="285" t="str">
        <f t="shared" si="43"/>
        <v/>
      </c>
      <c r="Q302" s="286" t="str">
        <f t="shared" si="44"/>
        <v/>
      </c>
    </row>
    <row r="303" spans="1:17" ht="15" customHeight="1" x14ac:dyDescent="0.2">
      <c r="A303" s="238" t="str">
        <f>IFERROR(INDEX(Txn[Key],MATCH(0,INDEX(COUNTIF($A$1:A302,Txn[Key])+(Txn[Key]=""),0),0)),"")</f>
        <v/>
      </c>
      <c r="B303" s="238" t="str">
        <f t="shared" si="36"/>
        <v/>
      </c>
      <c r="C303" s="238" t="str">
        <f t="shared" si="37"/>
        <v/>
      </c>
      <c r="D303" s="238" t="str">
        <f t="shared" si="38"/>
        <v/>
      </c>
      <c r="E303" s="259" t="str">
        <f>IF($A303="","",SUMIFS(Txn[Signed Units],Txn[Key],$A303))</f>
        <v/>
      </c>
      <c r="F303" s="281" t="str">
        <f>IF($A303="","",SUMIFS(Txn[Buy Cost],Txn[Key],$A303))</f>
        <v/>
      </c>
      <c r="G303" s="281" t="str">
        <f>IF($A303="","",SUMIFS(Txn[Sell Proceeds],Txn[Key],$A303))</f>
        <v/>
      </c>
      <c r="H303" s="282" t="str">
        <f>IF($A303="","",IFERROR(INDEX(Prices[Current Price],MATCH($A303,Prices[Key],0)),0))</f>
        <v/>
      </c>
      <c r="I303" s="283" t="str">
        <f>IF($A303="","",IFERROR(INDEX(Prices[FX to SGD],MATCH($A303,Prices[Key],0)),1))</f>
        <v/>
      </c>
      <c r="J303" s="281" t="str">
        <f t="shared" si="39"/>
        <v/>
      </c>
      <c r="K303" s="281" t="str">
        <f t="shared" si="40"/>
        <v/>
      </c>
      <c r="L303" s="281" t="str">
        <f t="shared" si="41"/>
        <v/>
      </c>
      <c r="M303" s="284" t="str">
        <f t="shared" si="42"/>
        <v/>
      </c>
      <c r="N303" s="238" t="str">
        <f>IF($A303="","",IF(ABS(E303)&gt;0.000001,COUNT($N$1:N302)+1,""))</f>
        <v/>
      </c>
      <c r="O303" s="285" t="str">
        <f>IF($A303="","",SUMIFS(Transactions!$R:$R,Transactions!$L:$L,$A303))</f>
        <v/>
      </c>
      <c r="P303" s="285" t="str">
        <f t="shared" si="43"/>
        <v/>
      </c>
      <c r="Q303" s="286" t="str">
        <f t="shared" si="44"/>
        <v/>
      </c>
    </row>
    <row r="304" spans="1:17" ht="15" customHeight="1" x14ac:dyDescent="0.2">
      <c r="A304" s="238" t="str">
        <f>IFERROR(INDEX(Txn[Key],MATCH(0,INDEX(COUNTIF($A$1:A303,Txn[Key])+(Txn[Key]=""),0),0)),"")</f>
        <v/>
      </c>
      <c r="B304" s="238" t="str">
        <f t="shared" si="36"/>
        <v/>
      </c>
      <c r="C304" s="238" t="str">
        <f t="shared" si="37"/>
        <v/>
      </c>
      <c r="D304" s="238" t="str">
        <f t="shared" si="38"/>
        <v/>
      </c>
      <c r="E304" s="259" t="str">
        <f>IF($A304="","",SUMIFS(Txn[Signed Units],Txn[Key],$A304))</f>
        <v/>
      </c>
      <c r="F304" s="281" t="str">
        <f>IF($A304="","",SUMIFS(Txn[Buy Cost],Txn[Key],$A304))</f>
        <v/>
      </c>
      <c r="G304" s="281" t="str">
        <f>IF($A304="","",SUMIFS(Txn[Sell Proceeds],Txn[Key],$A304))</f>
        <v/>
      </c>
      <c r="H304" s="282" t="str">
        <f>IF($A304="","",IFERROR(INDEX(Prices[Current Price],MATCH($A304,Prices[Key],0)),0))</f>
        <v/>
      </c>
      <c r="I304" s="283" t="str">
        <f>IF($A304="","",IFERROR(INDEX(Prices[FX to SGD],MATCH($A304,Prices[Key],0)),1))</f>
        <v/>
      </c>
      <c r="J304" s="281" t="str">
        <f t="shared" si="39"/>
        <v/>
      </c>
      <c r="K304" s="281" t="str">
        <f t="shared" si="40"/>
        <v/>
      </c>
      <c r="L304" s="281" t="str">
        <f t="shared" si="41"/>
        <v/>
      </c>
      <c r="M304" s="284" t="str">
        <f t="shared" si="42"/>
        <v/>
      </c>
      <c r="N304" s="238" t="str">
        <f>IF($A304="","",IF(ABS(E304)&gt;0.000001,COUNT($N$1:N303)+1,""))</f>
        <v/>
      </c>
      <c r="O304" s="285" t="str">
        <f>IF($A304="","",SUMIFS(Transactions!$R:$R,Transactions!$L:$L,$A304))</f>
        <v/>
      </c>
      <c r="P304" s="285" t="str">
        <f t="shared" si="43"/>
        <v/>
      </c>
      <c r="Q304" s="286" t="str">
        <f t="shared" si="44"/>
        <v/>
      </c>
    </row>
    <row r="305" spans="1:17" ht="15" customHeight="1" x14ac:dyDescent="0.2">
      <c r="A305" s="238" t="str">
        <f>IFERROR(INDEX(Txn[Key],MATCH(0,INDEX(COUNTIF($A$1:A304,Txn[Key])+(Txn[Key]=""),0),0)),"")</f>
        <v/>
      </c>
      <c r="B305" s="238" t="str">
        <f t="shared" si="36"/>
        <v/>
      </c>
      <c r="C305" s="238" t="str">
        <f t="shared" si="37"/>
        <v/>
      </c>
      <c r="D305" s="238" t="str">
        <f t="shared" si="38"/>
        <v/>
      </c>
      <c r="E305" s="259" t="str">
        <f>IF($A305="","",SUMIFS(Txn[Signed Units],Txn[Key],$A305))</f>
        <v/>
      </c>
      <c r="F305" s="281" t="str">
        <f>IF($A305="","",SUMIFS(Txn[Buy Cost],Txn[Key],$A305))</f>
        <v/>
      </c>
      <c r="G305" s="281" t="str">
        <f>IF($A305="","",SUMIFS(Txn[Sell Proceeds],Txn[Key],$A305))</f>
        <v/>
      </c>
      <c r="H305" s="282" t="str">
        <f>IF($A305="","",IFERROR(INDEX(Prices[Current Price],MATCH($A305,Prices[Key],0)),0))</f>
        <v/>
      </c>
      <c r="I305" s="283" t="str">
        <f>IF($A305="","",IFERROR(INDEX(Prices[FX to SGD],MATCH($A305,Prices[Key],0)),1))</f>
        <v/>
      </c>
      <c r="J305" s="281" t="str">
        <f t="shared" si="39"/>
        <v/>
      </c>
      <c r="K305" s="281" t="str">
        <f t="shared" si="40"/>
        <v/>
      </c>
      <c r="L305" s="281" t="str">
        <f t="shared" si="41"/>
        <v/>
      </c>
      <c r="M305" s="284" t="str">
        <f t="shared" si="42"/>
        <v/>
      </c>
      <c r="N305" s="238" t="str">
        <f>IF($A305="","",IF(ABS(E305)&gt;0.000001,COUNT($N$1:N304)+1,""))</f>
        <v/>
      </c>
      <c r="O305" s="285" t="str">
        <f>IF($A305="","",SUMIFS(Transactions!$R:$R,Transactions!$L:$L,$A305))</f>
        <v/>
      </c>
      <c r="P305" s="285" t="str">
        <f t="shared" si="43"/>
        <v/>
      </c>
      <c r="Q305" s="286" t="str">
        <f t="shared" si="44"/>
        <v/>
      </c>
    </row>
    <row r="306" spans="1:17" ht="15" customHeight="1" x14ac:dyDescent="0.2">
      <c r="A306" s="238" t="str">
        <f>IFERROR(INDEX(Txn[Key],MATCH(0,INDEX(COUNTIF($A$1:A305,Txn[Key])+(Txn[Key]=""),0),0)),"")</f>
        <v/>
      </c>
      <c r="B306" s="238" t="str">
        <f t="shared" si="36"/>
        <v/>
      </c>
      <c r="C306" s="238" t="str">
        <f t="shared" si="37"/>
        <v/>
      </c>
      <c r="D306" s="238" t="str">
        <f t="shared" si="38"/>
        <v/>
      </c>
      <c r="E306" s="259" t="str">
        <f>IF($A306="","",SUMIFS(Txn[Signed Units],Txn[Key],$A306))</f>
        <v/>
      </c>
      <c r="F306" s="281" t="str">
        <f>IF($A306="","",SUMIFS(Txn[Buy Cost],Txn[Key],$A306))</f>
        <v/>
      </c>
      <c r="G306" s="281" t="str">
        <f>IF($A306="","",SUMIFS(Txn[Sell Proceeds],Txn[Key],$A306))</f>
        <v/>
      </c>
      <c r="H306" s="282" t="str">
        <f>IF($A306="","",IFERROR(INDEX(Prices[Current Price],MATCH($A306,Prices[Key],0)),0))</f>
        <v/>
      </c>
      <c r="I306" s="283" t="str">
        <f>IF($A306="","",IFERROR(INDEX(Prices[FX to SGD],MATCH($A306,Prices[Key],0)),1))</f>
        <v/>
      </c>
      <c r="J306" s="281" t="str">
        <f t="shared" si="39"/>
        <v/>
      </c>
      <c r="K306" s="281" t="str">
        <f t="shared" si="40"/>
        <v/>
      </c>
      <c r="L306" s="281" t="str">
        <f t="shared" si="41"/>
        <v/>
      </c>
      <c r="M306" s="284" t="str">
        <f t="shared" si="42"/>
        <v/>
      </c>
      <c r="N306" s="238" t="str">
        <f>IF($A306="","",IF(ABS(E306)&gt;0.000001,COUNT($N$1:N305)+1,""))</f>
        <v/>
      </c>
      <c r="O306" s="285" t="str">
        <f>IF($A306="","",SUMIFS(Transactions!$R:$R,Transactions!$L:$L,$A306))</f>
        <v/>
      </c>
      <c r="P306" s="285" t="str">
        <f t="shared" si="43"/>
        <v/>
      </c>
      <c r="Q306" s="286" t="str">
        <f t="shared" si="44"/>
        <v/>
      </c>
    </row>
    <row r="307" spans="1:17" ht="15" customHeight="1" x14ac:dyDescent="0.2">
      <c r="A307" s="238" t="str">
        <f>IFERROR(INDEX(Txn[Key],MATCH(0,INDEX(COUNTIF($A$1:A306,Txn[Key])+(Txn[Key]=""),0),0)),"")</f>
        <v/>
      </c>
      <c r="B307" s="238" t="str">
        <f t="shared" si="36"/>
        <v/>
      </c>
      <c r="C307" s="238" t="str">
        <f t="shared" si="37"/>
        <v/>
      </c>
      <c r="D307" s="238" t="str">
        <f t="shared" si="38"/>
        <v/>
      </c>
      <c r="E307" s="259" t="str">
        <f>IF($A307="","",SUMIFS(Txn[Signed Units],Txn[Key],$A307))</f>
        <v/>
      </c>
      <c r="F307" s="281" t="str">
        <f>IF($A307="","",SUMIFS(Txn[Buy Cost],Txn[Key],$A307))</f>
        <v/>
      </c>
      <c r="G307" s="281" t="str">
        <f>IF($A307="","",SUMIFS(Txn[Sell Proceeds],Txn[Key],$A307))</f>
        <v/>
      </c>
      <c r="H307" s="282" t="str">
        <f>IF($A307="","",IFERROR(INDEX(Prices[Current Price],MATCH($A307,Prices[Key],0)),0))</f>
        <v/>
      </c>
      <c r="I307" s="283" t="str">
        <f>IF($A307="","",IFERROR(INDEX(Prices[FX to SGD],MATCH($A307,Prices[Key],0)),1))</f>
        <v/>
      </c>
      <c r="J307" s="281" t="str">
        <f t="shared" si="39"/>
        <v/>
      </c>
      <c r="K307" s="281" t="str">
        <f t="shared" si="40"/>
        <v/>
      </c>
      <c r="L307" s="281" t="str">
        <f t="shared" si="41"/>
        <v/>
      </c>
      <c r="M307" s="284" t="str">
        <f t="shared" si="42"/>
        <v/>
      </c>
      <c r="N307" s="238" t="str">
        <f>IF($A307="","",IF(ABS(E307)&gt;0.000001,COUNT($N$1:N306)+1,""))</f>
        <v/>
      </c>
      <c r="O307" s="285" t="str">
        <f>IF($A307="","",SUMIFS(Transactions!$R:$R,Transactions!$L:$L,$A307))</f>
        <v/>
      </c>
      <c r="P307" s="285" t="str">
        <f t="shared" si="43"/>
        <v/>
      </c>
      <c r="Q307" s="286" t="str">
        <f t="shared" si="44"/>
        <v/>
      </c>
    </row>
    <row r="308" spans="1:17" ht="15" customHeight="1" x14ac:dyDescent="0.2">
      <c r="A308" s="238" t="str">
        <f>IFERROR(INDEX(Txn[Key],MATCH(0,INDEX(COUNTIF($A$1:A307,Txn[Key])+(Txn[Key]=""),0),0)),"")</f>
        <v/>
      </c>
      <c r="B308" s="238" t="str">
        <f t="shared" si="36"/>
        <v/>
      </c>
      <c r="C308" s="238" t="str">
        <f t="shared" si="37"/>
        <v/>
      </c>
      <c r="D308" s="238" t="str">
        <f t="shared" si="38"/>
        <v/>
      </c>
      <c r="E308" s="259" t="str">
        <f>IF($A308="","",SUMIFS(Txn[Signed Units],Txn[Key],$A308))</f>
        <v/>
      </c>
      <c r="F308" s="281" t="str">
        <f>IF($A308="","",SUMIFS(Txn[Buy Cost],Txn[Key],$A308))</f>
        <v/>
      </c>
      <c r="G308" s="281" t="str">
        <f>IF($A308="","",SUMIFS(Txn[Sell Proceeds],Txn[Key],$A308))</f>
        <v/>
      </c>
      <c r="H308" s="282" t="str">
        <f>IF($A308="","",IFERROR(INDEX(Prices[Current Price],MATCH($A308,Prices[Key],0)),0))</f>
        <v/>
      </c>
      <c r="I308" s="283" t="str">
        <f>IF($A308="","",IFERROR(INDEX(Prices[FX to SGD],MATCH($A308,Prices[Key],0)),1))</f>
        <v/>
      </c>
      <c r="J308" s="281" t="str">
        <f t="shared" si="39"/>
        <v/>
      </c>
      <c r="K308" s="281" t="str">
        <f t="shared" si="40"/>
        <v/>
      </c>
      <c r="L308" s="281" t="str">
        <f t="shared" si="41"/>
        <v/>
      </c>
      <c r="M308" s="284" t="str">
        <f t="shared" si="42"/>
        <v/>
      </c>
      <c r="N308" s="238" t="str">
        <f>IF($A308="","",IF(ABS(E308)&gt;0.000001,COUNT($N$1:N307)+1,""))</f>
        <v/>
      </c>
      <c r="O308" s="285" t="str">
        <f>IF($A308="","",SUMIFS(Transactions!$R:$R,Transactions!$L:$L,$A308))</f>
        <v/>
      </c>
      <c r="P308" s="285" t="str">
        <f t="shared" si="43"/>
        <v/>
      </c>
      <c r="Q308" s="286" t="str">
        <f t="shared" si="44"/>
        <v/>
      </c>
    </row>
    <row r="309" spans="1:17" ht="15" customHeight="1" x14ac:dyDescent="0.2">
      <c r="A309" s="238" t="str">
        <f>IFERROR(INDEX(Txn[Key],MATCH(0,INDEX(COUNTIF($A$1:A308,Txn[Key])+(Txn[Key]=""),0),0)),"")</f>
        <v/>
      </c>
      <c r="B309" s="238" t="str">
        <f t="shared" si="36"/>
        <v/>
      </c>
      <c r="C309" s="238" t="str">
        <f t="shared" si="37"/>
        <v/>
      </c>
      <c r="D309" s="238" t="str">
        <f t="shared" si="38"/>
        <v/>
      </c>
      <c r="E309" s="259" t="str">
        <f>IF($A309="","",SUMIFS(Txn[Signed Units],Txn[Key],$A309))</f>
        <v/>
      </c>
      <c r="F309" s="281" t="str">
        <f>IF($A309="","",SUMIFS(Txn[Buy Cost],Txn[Key],$A309))</f>
        <v/>
      </c>
      <c r="G309" s="281" t="str">
        <f>IF($A309="","",SUMIFS(Txn[Sell Proceeds],Txn[Key],$A309))</f>
        <v/>
      </c>
      <c r="H309" s="282" t="str">
        <f>IF($A309="","",IFERROR(INDEX(Prices[Current Price],MATCH($A309,Prices[Key],0)),0))</f>
        <v/>
      </c>
      <c r="I309" s="283" t="str">
        <f>IF($A309="","",IFERROR(INDEX(Prices[FX to SGD],MATCH($A309,Prices[Key],0)),1))</f>
        <v/>
      </c>
      <c r="J309" s="281" t="str">
        <f t="shared" si="39"/>
        <v/>
      </c>
      <c r="K309" s="281" t="str">
        <f t="shared" si="40"/>
        <v/>
      </c>
      <c r="L309" s="281" t="str">
        <f t="shared" si="41"/>
        <v/>
      </c>
      <c r="M309" s="284" t="str">
        <f t="shared" si="42"/>
        <v/>
      </c>
      <c r="N309" s="238" t="str">
        <f>IF($A309="","",IF(ABS(E309)&gt;0.000001,COUNT($N$1:N308)+1,""))</f>
        <v/>
      </c>
      <c r="O309" s="285" t="str">
        <f>IF($A309="","",SUMIFS(Transactions!$R:$R,Transactions!$L:$L,$A309))</f>
        <v/>
      </c>
      <c r="P309" s="285" t="str">
        <f t="shared" si="43"/>
        <v/>
      </c>
      <c r="Q309" s="286" t="str">
        <f t="shared" si="44"/>
        <v/>
      </c>
    </row>
    <row r="310" spans="1:17" ht="15" customHeight="1" x14ac:dyDescent="0.2">
      <c r="A310" s="238" t="str">
        <f>IFERROR(INDEX(Txn[Key],MATCH(0,INDEX(COUNTIF($A$1:A309,Txn[Key])+(Txn[Key]=""),0),0)),"")</f>
        <v/>
      </c>
      <c r="B310" s="238" t="str">
        <f t="shared" si="36"/>
        <v/>
      </c>
      <c r="C310" s="238" t="str">
        <f t="shared" si="37"/>
        <v/>
      </c>
      <c r="D310" s="238" t="str">
        <f t="shared" si="38"/>
        <v/>
      </c>
      <c r="E310" s="259" t="str">
        <f>IF($A310="","",SUMIFS(Txn[Signed Units],Txn[Key],$A310))</f>
        <v/>
      </c>
      <c r="F310" s="281" t="str">
        <f>IF($A310="","",SUMIFS(Txn[Buy Cost],Txn[Key],$A310))</f>
        <v/>
      </c>
      <c r="G310" s="281" t="str">
        <f>IF($A310="","",SUMIFS(Txn[Sell Proceeds],Txn[Key],$A310))</f>
        <v/>
      </c>
      <c r="H310" s="282" t="str">
        <f>IF($A310="","",IFERROR(INDEX(Prices[Current Price],MATCH($A310,Prices[Key],0)),0))</f>
        <v/>
      </c>
      <c r="I310" s="283" t="str">
        <f>IF($A310="","",IFERROR(INDEX(Prices[FX to SGD],MATCH($A310,Prices[Key],0)),1))</f>
        <v/>
      </c>
      <c r="J310" s="281" t="str">
        <f t="shared" si="39"/>
        <v/>
      </c>
      <c r="K310" s="281" t="str">
        <f t="shared" si="40"/>
        <v/>
      </c>
      <c r="L310" s="281" t="str">
        <f t="shared" si="41"/>
        <v/>
      </c>
      <c r="M310" s="284" t="str">
        <f t="shared" si="42"/>
        <v/>
      </c>
      <c r="N310" s="238" t="str">
        <f>IF($A310="","",IF(ABS(E310)&gt;0.000001,COUNT($N$1:N309)+1,""))</f>
        <v/>
      </c>
      <c r="O310" s="285" t="str">
        <f>IF($A310="","",SUMIFS(Transactions!$R:$R,Transactions!$L:$L,$A310))</f>
        <v/>
      </c>
      <c r="P310" s="285" t="str">
        <f t="shared" si="43"/>
        <v/>
      </c>
      <c r="Q310" s="286" t="str">
        <f t="shared" si="44"/>
        <v/>
      </c>
    </row>
    <row r="311" spans="1:17" ht="15" customHeight="1" x14ac:dyDescent="0.2">
      <c r="A311" s="238" t="str">
        <f>IFERROR(INDEX(Txn[Key],MATCH(0,INDEX(COUNTIF($A$1:A310,Txn[Key])+(Txn[Key]=""),0),0)),"")</f>
        <v/>
      </c>
      <c r="B311" s="238" t="str">
        <f t="shared" si="36"/>
        <v/>
      </c>
      <c r="C311" s="238" t="str">
        <f t="shared" si="37"/>
        <v/>
      </c>
      <c r="D311" s="238" t="str">
        <f t="shared" si="38"/>
        <v/>
      </c>
      <c r="E311" s="259" t="str">
        <f>IF($A311="","",SUMIFS(Txn[Signed Units],Txn[Key],$A311))</f>
        <v/>
      </c>
      <c r="F311" s="281" t="str">
        <f>IF($A311="","",SUMIFS(Txn[Buy Cost],Txn[Key],$A311))</f>
        <v/>
      </c>
      <c r="G311" s="281" t="str">
        <f>IF($A311="","",SUMIFS(Txn[Sell Proceeds],Txn[Key],$A311))</f>
        <v/>
      </c>
      <c r="H311" s="282" t="str">
        <f>IF($A311="","",IFERROR(INDEX(Prices[Current Price],MATCH($A311,Prices[Key],0)),0))</f>
        <v/>
      </c>
      <c r="I311" s="283" t="str">
        <f>IF($A311="","",IFERROR(INDEX(Prices[FX to SGD],MATCH($A311,Prices[Key],0)),1))</f>
        <v/>
      </c>
      <c r="J311" s="281" t="str">
        <f t="shared" si="39"/>
        <v/>
      </c>
      <c r="K311" s="281" t="str">
        <f t="shared" si="40"/>
        <v/>
      </c>
      <c r="L311" s="281" t="str">
        <f t="shared" si="41"/>
        <v/>
      </c>
      <c r="M311" s="284" t="str">
        <f t="shared" si="42"/>
        <v/>
      </c>
      <c r="N311" s="238" t="str">
        <f>IF($A311="","",IF(ABS(E311)&gt;0.000001,COUNT($N$1:N310)+1,""))</f>
        <v/>
      </c>
      <c r="O311" s="285" t="str">
        <f>IF($A311="","",SUMIFS(Transactions!$R:$R,Transactions!$L:$L,$A311))</f>
        <v/>
      </c>
      <c r="P311" s="285" t="str">
        <f t="shared" si="43"/>
        <v/>
      </c>
      <c r="Q311" s="286" t="str">
        <f t="shared" si="44"/>
        <v/>
      </c>
    </row>
    <row r="312" spans="1:17" ht="15" customHeight="1" x14ac:dyDescent="0.2">
      <c r="A312" s="238" t="str">
        <f>IFERROR(INDEX(Txn[Key],MATCH(0,INDEX(COUNTIF($A$1:A311,Txn[Key])+(Txn[Key]=""),0),0)),"")</f>
        <v/>
      </c>
      <c r="B312" s="238" t="str">
        <f t="shared" si="36"/>
        <v/>
      </c>
      <c r="C312" s="238" t="str">
        <f t="shared" si="37"/>
        <v/>
      </c>
      <c r="D312" s="238" t="str">
        <f t="shared" si="38"/>
        <v/>
      </c>
      <c r="E312" s="259" t="str">
        <f>IF($A312="","",SUMIFS(Txn[Signed Units],Txn[Key],$A312))</f>
        <v/>
      </c>
      <c r="F312" s="281" t="str">
        <f>IF($A312="","",SUMIFS(Txn[Buy Cost],Txn[Key],$A312))</f>
        <v/>
      </c>
      <c r="G312" s="281" t="str">
        <f>IF($A312="","",SUMIFS(Txn[Sell Proceeds],Txn[Key],$A312))</f>
        <v/>
      </c>
      <c r="H312" s="282" t="str">
        <f>IF($A312="","",IFERROR(INDEX(Prices[Current Price],MATCH($A312,Prices[Key],0)),0))</f>
        <v/>
      </c>
      <c r="I312" s="283" t="str">
        <f>IF($A312="","",IFERROR(INDEX(Prices[FX to SGD],MATCH($A312,Prices[Key],0)),1))</f>
        <v/>
      </c>
      <c r="J312" s="281" t="str">
        <f t="shared" si="39"/>
        <v/>
      </c>
      <c r="K312" s="281" t="str">
        <f t="shared" si="40"/>
        <v/>
      </c>
      <c r="L312" s="281" t="str">
        <f t="shared" si="41"/>
        <v/>
      </c>
      <c r="M312" s="284" t="str">
        <f t="shared" si="42"/>
        <v/>
      </c>
      <c r="N312" s="238" t="str">
        <f>IF($A312="","",IF(ABS(E312)&gt;0.000001,COUNT($N$1:N311)+1,""))</f>
        <v/>
      </c>
      <c r="O312" s="285" t="str">
        <f>IF($A312="","",SUMIFS(Transactions!$R:$R,Transactions!$L:$L,$A312))</f>
        <v/>
      </c>
      <c r="P312" s="285" t="str">
        <f t="shared" si="43"/>
        <v/>
      </c>
      <c r="Q312" s="286" t="str">
        <f t="shared" si="44"/>
        <v/>
      </c>
    </row>
    <row r="313" spans="1:17" ht="15" customHeight="1" x14ac:dyDescent="0.2">
      <c r="A313" s="238" t="str">
        <f>IFERROR(INDEX(Txn[Key],MATCH(0,INDEX(COUNTIF($A$1:A312,Txn[Key])+(Txn[Key]=""),0),0)),"")</f>
        <v/>
      </c>
      <c r="B313" s="238" t="str">
        <f t="shared" si="36"/>
        <v/>
      </c>
      <c r="C313" s="238" t="str">
        <f t="shared" si="37"/>
        <v/>
      </c>
      <c r="D313" s="238" t="str">
        <f t="shared" si="38"/>
        <v/>
      </c>
      <c r="E313" s="259" t="str">
        <f>IF($A313="","",SUMIFS(Txn[Signed Units],Txn[Key],$A313))</f>
        <v/>
      </c>
      <c r="F313" s="281" t="str">
        <f>IF($A313="","",SUMIFS(Txn[Buy Cost],Txn[Key],$A313))</f>
        <v/>
      </c>
      <c r="G313" s="281" t="str">
        <f>IF($A313="","",SUMIFS(Txn[Sell Proceeds],Txn[Key],$A313))</f>
        <v/>
      </c>
      <c r="H313" s="282" t="str">
        <f>IF($A313="","",IFERROR(INDEX(Prices[Current Price],MATCH($A313,Prices[Key],0)),0))</f>
        <v/>
      </c>
      <c r="I313" s="283" t="str">
        <f>IF($A313="","",IFERROR(INDEX(Prices[FX to SGD],MATCH($A313,Prices[Key],0)),1))</f>
        <v/>
      </c>
      <c r="J313" s="281" t="str">
        <f t="shared" si="39"/>
        <v/>
      </c>
      <c r="K313" s="281" t="str">
        <f t="shared" si="40"/>
        <v/>
      </c>
      <c r="L313" s="281" t="str">
        <f t="shared" si="41"/>
        <v/>
      </c>
      <c r="M313" s="284" t="str">
        <f t="shared" si="42"/>
        <v/>
      </c>
      <c r="N313" s="238" t="str">
        <f>IF($A313="","",IF(ABS(E313)&gt;0.000001,COUNT($N$1:N312)+1,""))</f>
        <v/>
      </c>
      <c r="O313" s="285" t="str">
        <f>IF($A313="","",SUMIFS(Transactions!$R:$R,Transactions!$L:$L,$A313))</f>
        <v/>
      </c>
      <c r="P313" s="285" t="str">
        <f t="shared" si="43"/>
        <v/>
      </c>
      <c r="Q313" s="286" t="str">
        <f t="shared" si="44"/>
        <v/>
      </c>
    </row>
    <row r="314" spans="1:17" ht="15" customHeight="1" x14ac:dyDescent="0.2">
      <c r="A314" s="238" t="str">
        <f>IFERROR(INDEX(Txn[Key],MATCH(0,INDEX(COUNTIF($A$1:A313,Txn[Key])+(Txn[Key]=""),0),0)),"")</f>
        <v/>
      </c>
      <c r="B314" s="238" t="str">
        <f t="shared" si="36"/>
        <v/>
      </c>
      <c r="C314" s="238" t="str">
        <f t="shared" si="37"/>
        <v/>
      </c>
      <c r="D314" s="238" t="str">
        <f t="shared" si="38"/>
        <v/>
      </c>
      <c r="E314" s="259" t="str">
        <f>IF($A314="","",SUMIFS(Txn[Signed Units],Txn[Key],$A314))</f>
        <v/>
      </c>
      <c r="F314" s="281" t="str">
        <f>IF($A314="","",SUMIFS(Txn[Buy Cost],Txn[Key],$A314))</f>
        <v/>
      </c>
      <c r="G314" s="281" t="str">
        <f>IF($A314="","",SUMIFS(Txn[Sell Proceeds],Txn[Key],$A314))</f>
        <v/>
      </c>
      <c r="H314" s="282" t="str">
        <f>IF($A314="","",IFERROR(INDEX(Prices[Current Price],MATCH($A314,Prices[Key],0)),0))</f>
        <v/>
      </c>
      <c r="I314" s="283" t="str">
        <f>IF($A314="","",IFERROR(INDEX(Prices[FX to SGD],MATCH($A314,Prices[Key],0)),1))</f>
        <v/>
      </c>
      <c r="J314" s="281" t="str">
        <f t="shared" si="39"/>
        <v/>
      </c>
      <c r="K314" s="281" t="str">
        <f t="shared" si="40"/>
        <v/>
      </c>
      <c r="L314" s="281" t="str">
        <f t="shared" si="41"/>
        <v/>
      </c>
      <c r="M314" s="284" t="str">
        <f t="shared" si="42"/>
        <v/>
      </c>
      <c r="N314" s="238" t="str">
        <f>IF($A314="","",IF(ABS(E314)&gt;0.000001,COUNT($N$1:N313)+1,""))</f>
        <v/>
      </c>
      <c r="O314" s="285" t="str">
        <f>IF($A314="","",SUMIFS(Transactions!$R:$R,Transactions!$L:$L,$A314))</f>
        <v/>
      </c>
      <c r="P314" s="285" t="str">
        <f t="shared" si="43"/>
        <v/>
      </c>
      <c r="Q314" s="286" t="str">
        <f t="shared" si="44"/>
        <v/>
      </c>
    </row>
    <row r="315" spans="1:17" ht="15" customHeight="1" x14ac:dyDescent="0.2">
      <c r="A315" s="238" t="str">
        <f>IFERROR(INDEX(Txn[Key],MATCH(0,INDEX(COUNTIF($A$1:A314,Txn[Key])+(Txn[Key]=""),0),0)),"")</f>
        <v/>
      </c>
      <c r="B315" s="238" t="str">
        <f t="shared" si="36"/>
        <v/>
      </c>
      <c r="C315" s="238" t="str">
        <f t="shared" si="37"/>
        <v/>
      </c>
      <c r="D315" s="238" t="str">
        <f t="shared" si="38"/>
        <v/>
      </c>
      <c r="E315" s="259" t="str">
        <f>IF($A315="","",SUMIFS(Txn[Signed Units],Txn[Key],$A315))</f>
        <v/>
      </c>
      <c r="F315" s="281" t="str">
        <f>IF($A315="","",SUMIFS(Txn[Buy Cost],Txn[Key],$A315))</f>
        <v/>
      </c>
      <c r="G315" s="281" t="str">
        <f>IF($A315="","",SUMIFS(Txn[Sell Proceeds],Txn[Key],$A315))</f>
        <v/>
      </c>
      <c r="H315" s="282" t="str">
        <f>IF($A315="","",IFERROR(INDEX(Prices[Current Price],MATCH($A315,Prices[Key],0)),0))</f>
        <v/>
      </c>
      <c r="I315" s="283" t="str">
        <f>IF($A315="","",IFERROR(INDEX(Prices[FX to SGD],MATCH($A315,Prices[Key],0)),1))</f>
        <v/>
      </c>
      <c r="J315" s="281" t="str">
        <f t="shared" si="39"/>
        <v/>
      </c>
      <c r="K315" s="281" t="str">
        <f t="shared" si="40"/>
        <v/>
      </c>
      <c r="L315" s="281" t="str">
        <f t="shared" si="41"/>
        <v/>
      </c>
      <c r="M315" s="284" t="str">
        <f t="shared" si="42"/>
        <v/>
      </c>
      <c r="N315" s="238" t="str">
        <f>IF($A315="","",IF(ABS(E315)&gt;0.000001,COUNT($N$1:N314)+1,""))</f>
        <v/>
      </c>
      <c r="O315" s="285" t="str">
        <f>IF($A315="","",SUMIFS(Transactions!$R:$R,Transactions!$L:$L,$A315))</f>
        <v/>
      </c>
      <c r="P315" s="285" t="str">
        <f t="shared" si="43"/>
        <v/>
      </c>
      <c r="Q315" s="286" t="str">
        <f t="shared" si="44"/>
        <v/>
      </c>
    </row>
    <row r="316" spans="1:17" ht="15" customHeight="1" x14ac:dyDescent="0.2">
      <c r="A316" s="238" t="str">
        <f>IFERROR(INDEX(Txn[Key],MATCH(0,INDEX(COUNTIF($A$1:A315,Txn[Key])+(Txn[Key]=""),0),0)),"")</f>
        <v/>
      </c>
      <c r="B316" s="238" t="str">
        <f t="shared" si="36"/>
        <v/>
      </c>
      <c r="C316" s="238" t="str">
        <f t="shared" si="37"/>
        <v/>
      </c>
      <c r="D316" s="238" t="str">
        <f t="shared" si="38"/>
        <v/>
      </c>
      <c r="E316" s="259" t="str">
        <f>IF($A316="","",SUMIFS(Txn[Signed Units],Txn[Key],$A316))</f>
        <v/>
      </c>
      <c r="F316" s="281" t="str">
        <f>IF($A316="","",SUMIFS(Txn[Buy Cost],Txn[Key],$A316))</f>
        <v/>
      </c>
      <c r="G316" s="281" t="str">
        <f>IF($A316="","",SUMIFS(Txn[Sell Proceeds],Txn[Key],$A316))</f>
        <v/>
      </c>
      <c r="H316" s="282" t="str">
        <f>IF($A316="","",IFERROR(INDEX(Prices[Current Price],MATCH($A316,Prices[Key],0)),0))</f>
        <v/>
      </c>
      <c r="I316" s="283" t="str">
        <f>IF($A316="","",IFERROR(INDEX(Prices[FX to SGD],MATCH($A316,Prices[Key],0)),1))</f>
        <v/>
      </c>
      <c r="J316" s="281" t="str">
        <f t="shared" si="39"/>
        <v/>
      </c>
      <c r="K316" s="281" t="str">
        <f t="shared" si="40"/>
        <v/>
      </c>
      <c r="L316" s="281" t="str">
        <f t="shared" si="41"/>
        <v/>
      </c>
      <c r="M316" s="284" t="str">
        <f t="shared" si="42"/>
        <v/>
      </c>
      <c r="N316" s="238" t="str">
        <f>IF($A316="","",IF(ABS(E316)&gt;0.000001,COUNT($N$1:N315)+1,""))</f>
        <v/>
      </c>
      <c r="O316" s="285" t="str">
        <f>IF($A316="","",SUMIFS(Transactions!$R:$R,Transactions!$L:$L,$A316))</f>
        <v/>
      </c>
      <c r="P316" s="285" t="str">
        <f t="shared" si="43"/>
        <v/>
      </c>
      <c r="Q316" s="286" t="str">
        <f t="shared" si="44"/>
        <v/>
      </c>
    </row>
    <row r="317" spans="1:17" ht="15" customHeight="1" x14ac:dyDescent="0.2">
      <c r="A317" s="238" t="str">
        <f>IFERROR(INDEX(Txn[Key],MATCH(0,INDEX(COUNTIF($A$1:A316,Txn[Key])+(Txn[Key]=""),0),0)),"")</f>
        <v/>
      </c>
      <c r="B317" s="238" t="str">
        <f t="shared" si="36"/>
        <v/>
      </c>
      <c r="C317" s="238" t="str">
        <f t="shared" si="37"/>
        <v/>
      </c>
      <c r="D317" s="238" t="str">
        <f t="shared" si="38"/>
        <v/>
      </c>
      <c r="E317" s="259" t="str">
        <f>IF($A317="","",SUMIFS(Txn[Signed Units],Txn[Key],$A317))</f>
        <v/>
      </c>
      <c r="F317" s="281" t="str">
        <f>IF($A317="","",SUMIFS(Txn[Buy Cost],Txn[Key],$A317))</f>
        <v/>
      </c>
      <c r="G317" s="281" t="str">
        <f>IF($A317="","",SUMIFS(Txn[Sell Proceeds],Txn[Key],$A317))</f>
        <v/>
      </c>
      <c r="H317" s="282" t="str">
        <f>IF($A317="","",IFERROR(INDEX(Prices[Current Price],MATCH($A317,Prices[Key],0)),0))</f>
        <v/>
      </c>
      <c r="I317" s="283" t="str">
        <f>IF($A317="","",IFERROR(INDEX(Prices[FX to SGD],MATCH($A317,Prices[Key],0)),1))</f>
        <v/>
      </c>
      <c r="J317" s="281" t="str">
        <f t="shared" si="39"/>
        <v/>
      </c>
      <c r="K317" s="281" t="str">
        <f t="shared" si="40"/>
        <v/>
      </c>
      <c r="L317" s="281" t="str">
        <f t="shared" si="41"/>
        <v/>
      </c>
      <c r="M317" s="284" t="str">
        <f t="shared" si="42"/>
        <v/>
      </c>
      <c r="N317" s="238" t="str">
        <f>IF($A317="","",IF(ABS(E317)&gt;0.000001,COUNT($N$1:N316)+1,""))</f>
        <v/>
      </c>
      <c r="O317" s="285" t="str">
        <f>IF($A317="","",SUMIFS(Transactions!$R:$R,Transactions!$L:$L,$A317))</f>
        <v/>
      </c>
      <c r="P317" s="285" t="str">
        <f t="shared" si="43"/>
        <v/>
      </c>
      <c r="Q317" s="286" t="str">
        <f t="shared" si="44"/>
        <v/>
      </c>
    </row>
    <row r="318" spans="1:17" ht="15" customHeight="1" x14ac:dyDescent="0.2">
      <c r="A318" s="238" t="str">
        <f>IFERROR(INDEX(Txn[Key],MATCH(0,INDEX(COUNTIF($A$1:A317,Txn[Key])+(Txn[Key]=""),0),0)),"")</f>
        <v/>
      </c>
      <c r="B318" s="238" t="str">
        <f t="shared" si="36"/>
        <v/>
      </c>
      <c r="C318" s="238" t="str">
        <f t="shared" si="37"/>
        <v/>
      </c>
      <c r="D318" s="238" t="str">
        <f t="shared" si="38"/>
        <v/>
      </c>
      <c r="E318" s="259" t="str">
        <f>IF($A318="","",SUMIFS(Txn[Signed Units],Txn[Key],$A318))</f>
        <v/>
      </c>
      <c r="F318" s="281" t="str">
        <f>IF($A318="","",SUMIFS(Txn[Buy Cost],Txn[Key],$A318))</f>
        <v/>
      </c>
      <c r="G318" s="281" t="str">
        <f>IF($A318="","",SUMIFS(Txn[Sell Proceeds],Txn[Key],$A318))</f>
        <v/>
      </c>
      <c r="H318" s="282" t="str">
        <f>IF($A318="","",IFERROR(INDEX(Prices[Current Price],MATCH($A318,Prices[Key],0)),0))</f>
        <v/>
      </c>
      <c r="I318" s="283" t="str">
        <f>IF($A318="","",IFERROR(INDEX(Prices[FX to SGD],MATCH($A318,Prices[Key],0)),1))</f>
        <v/>
      </c>
      <c r="J318" s="281" t="str">
        <f t="shared" si="39"/>
        <v/>
      </c>
      <c r="K318" s="281" t="str">
        <f t="shared" si="40"/>
        <v/>
      </c>
      <c r="L318" s="281" t="str">
        <f t="shared" si="41"/>
        <v/>
      </c>
      <c r="M318" s="284" t="str">
        <f t="shared" si="42"/>
        <v/>
      </c>
      <c r="N318" s="238" t="str">
        <f>IF($A318="","",IF(ABS(E318)&gt;0.000001,COUNT($N$1:N317)+1,""))</f>
        <v/>
      </c>
      <c r="O318" s="285" t="str">
        <f>IF($A318="","",SUMIFS(Transactions!$R:$R,Transactions!$L:$L,$A318))</f>
        <v/>
      </c>
      <c r="P318" s="285" t="str">
        <f t="shared" si="43"/>
        <v/>
      </c>
      <c r="Q318" s="286" t="str">
        <f t="shared" si="44"/>
        <v/>
      </c>
    </row>
    <row r="319" spans="1:17" ht="15" customHeight="1" x14ac:dyDescent="0.2">
      <c r="A319" s="238" t="str">
        <f>IFERROR(INDEX(Txn[Key],MATCH(0,INDEX(COUNTIF($A$1:A318,Txn[Key])+(Txn[Key]=""),0),0)),"")</f>
        <v/>
      </c>
      <c r="B319" s="238" t="str">
        <f t="shared" si="36"/>
        <v/>
      </c>
      <c r="C319" s="238" t="str">
        <f t="shared" si="37"/>
        <v/>
      </c>
      <c r="D319" s="238" t="str">
        <f t="shared" si="38"/>
        <v/>
      </c>
      <c r="E319" s="259" t="str">
        <f>IF($A319="","",SUMIFS(Txn[Signed Units],Txn[Key],$A319))</f>
        <v/>
      </c>
      <c r="F319" s="281" t="str">
        <f>IF($A319="","",SUMIFS(Txn[Buy Cost],Txn[Key],$A319))</f>
        <v/>
      </c>
      <c r="G319" s="281" t="str">
        <f>IF($A319="","",SUMIFS(Txn[Sell Proceeds],Txn[Key],$A319))</f>
        <v/>
      </c>
      <c r="H319" s="282" t="str">
        <f>IF($A319="","",IFERROR(INDEX(Prices[Current Price],MATCH($A319,Prices[Key],0)),0))</f>
        <v/>
      </c>
      <c r="I319" s="283" t="str">
        <f>IF($A319="","",IFERROR(INDEX(Prices[FX to SGD],MATCH($A319,Prices[Key],0)),1))</f>
        <v/>
      </c>
      <c r="J319" s="281" t="str">
        <f t="shared" si="39"/>
        <v/>
      </c>
      <c r="K319" s="281" t="str">
        <f t="shared" si="40"/>
        <v/>
      </c>
      <c r="L319" s="281" t="str">
        <f t="shared" si="41"/>
        <v/>
      </c>
      <c r="M319" s="284" t="str">
        <f t="shared" si="42"/>
        <v/>
      </c>
      <c r="N319" s="238" t="str">
        <f>IF($A319="","",IF(ABS(E319)&gt;0.000001,COUNT($N$1:N318)+1,""))</f>
        <v/>
      </c>
      <c r="O319" s="285" t="str">
        <f>IF($A319="","",SUMIFS(Transactions!$R:$R,Transactions!$L:$L,$A319))</f>
        <v/>
      </c>
      <c r="P319" s="285" t="str">
        <f t="shared" si="43"/>
        <v/>
      </c>
      <c r="Q319" s="286" t="str">
        <f t="shared" si="44"/>
        <v/>
      </c>
    </row>
    <row r="320" spans="1:17" ht="15" customHeight="1" x14ac:dyDescent="0.2">
      <c r="A320" s="238" t="str">
        <f>IFERROR(INDEX(Txn[Key],MATCH(0,INDEX(COUNTIF($A$1:A319,Txn[Key])+(Txn[Key]=""),0),0)),"")</f>
        <v/>
      </c>
      <c r="B320" s="238" t="str">
        <f t="shared" si="36"/>
        <v/>
      </c>
      <c r="C320" s="238" t="str">
        <f t="shared" si="37"/>
        <v/>
      </c>
      <c r="D320" s="238" t="str">
        <f t="shared" si="38"/>
        <v/>
      </c>
      <c r="E320" s="259" t="str">
        <f>IF($A320="","",SUMIFS(Txn[Signed Units],Txn[Key],$A320))</f>
        <v/>
      </c>
      <c r="F320" s="281" t="str">
        <f>IF($A320="","",SUMIFS(Txn[Buy Cost],Txn[Key],$A320))</f>
        <v/>
      </c>
      <c r="G320" s="281" t="str">
        <f>IF($A320="","",SUMIFS(Txn[Sell Proceeds],Txn[Key],$A320))</f>
        <v/>
      </c>
      <c r="H320" s="282" t="str">
        <f>IF($A320="","",IFERROR(INDEX(Prices[Current Price],MATCH($A320,Prices[Key],0)),0))</f>
        <v/>
      </c>
      <c r="I320" s="283" t="str">
        <f>IF($A320="","",IFERROR(INDEX(Prices[FX to SGD],MATCH($A320,Prices[Key],0)),1))</f>
        <v/>
      </c>
      <c r="J320" s="281" t="str">
        <f t="shared" si="39"/>
        <v/>
      </c>
      <c r="K320" s="281" t="str">
        <f t="shared" si="40"/>
        <v/>
      </c>
      <c r="L320" s="281" t="str">
        <f t="shared" si="41"/>
        <v/>
      </c>
      <c r="M320" s="284" t="str">
        <f t="shared" si="42"/>
        <v/>
      </c>
      <c r="N320" s="238" t="str">
        <f>IF($A320="","",IF(ABS(E320)&gt;0.000001,COUNT($N$1:N319)+1,""))</f>
        <v/>
      </c>
      <c r="O320" s="285" t="str">
        <f>IF($A320="","",SUMIFS(Transactions!$R:$R,Transactions!$L:$L,$A320))</f>
        <v/>
      </c>
      <c r="P320" s="285" t="str">
        <f t="shared" si="43"/>
        <v/>
      </c>
      <c r="Q320" s="286" t="str">
        <f t="shared" si="44"/>
        <v/>
      </c>
    </row>
    <row r="321" spans="1:17" ht="15" customHeight="1" x14ac:dyDescent="0.2">
      <c r="A321" s="238" t="str">
        <f>IFERROR(INDEX(Txn[Key],MATCH(0,INDEX(COUNTIF($A$1:A320,Txn[Key])+(Txn[Key]=""),0),0)),"")</f>
        <v/>
      </c>
      <c r="B321" s="238" t="str">
        <f t="shared" si="36"/>
        <v/>
      </c>
      <c r="C321" s="238" t="str">
        <f t="shared" si="37"/>
        <v/>
      </c>
      <c r="D321" s="238" t="str">
        <f t="shared" si="38"/>
        <v/>
      </c>
      <c r="E321" s="259" t="str">
        <f>IF($A321="","",SUMIFS(Txn[Signed Units],Txn[Key],$A321))</f>
        <v/>
      </c>
      <c r="F321" s="281" t="str">
        <f>IF($A321="","",SUMIFS(Txn[Buy Cost],Txn[Key],$A321))</f>
        <v/>
      </c>
      <c r="G321" s="281" t="str">
        <f>IF($A321="","",SUMIFS(Txn[Sell Proceeds],Txn[Key],$A321))</f>
        <v/>
      </c>
      <c r="H321" s="282" t="str">
        <f>IF($A321="","",IFERROR(INDEX(Prices[Current Price],MATCH($A321,Prices[Key],0)),0))</f>
        <v/>
      </c>
      <c r="I321" s="283" t="str">
        <f>IF($A321="","",IFERROR(INDEX(Prices[FX to SGD],MATCH($A321,Prices[Key],0)),1))</f>
        <v/>
      </c>
      <c r="J321" s="281" t="str">
        <f t="shared" si="39"/>
        <v/>
      </c>
      <c r="K321" s="281" t="str">
        <f t="shared" si="40"/>
        <v/>
      </c>
      <c r="L321" s="281" t="str">
        <f t="shared" si="41"/>
        <v/>
      </c>
      <c r="M321" s="284" t="str">
        <f t="shared" si="42"/>
        <v/>
      </c>
      <c r="N321" s="238" t="str">
        <f>IF($A321="","",IF(ABS(E321)&gt;0.000001,COUNT($N$1:N320)+1,""))</f>
        <v/>
      </c>
      <c r="O321" s="285" t="str">
        <f>IF($A321="","",SUMIFS(Transactions!$R:$R,Transactions!$L:$L,$A321))</f>
        <v/>
      </c>
      <c r="P321" s="285" t="str">
        <f t="shared" si="43"/>
        <v/>
      </c>
      <c r="Q321" s="286" t="str">
        <f t="shared" si="44"/>
        <v/>
      </c>
    </row>
    <row r="322" spans="1:17" ht="15" customHeight="1" x14ac:dyDescent="0.2">
      <c r="A322" s="238" t="str">
        <f>IFERROR(INDEX(Txn[Key],MATCH(0,INDEX(COUNTIF($A$1:A321,Txn[Key])+(Txn[Key]=""),0),0)),"")</f>
        <v/>
      </c>
      <c r="B322" s="238" t="str">
        <f t="shared" ref="B322:B385" si="45">IF($A322="","",LEFT($A322,FIND(":",$A322)-1))</f>
        <v/>
      </c>
      <c r="C322" s="238" t="str">
        <f t="shared" ref="C322:C385" si="46">IF($A322="","",MID($A322,FIND(":",$A322)+1,FIND(":",$A322,FIND(":",$A322)+1)-FIND(":",$A322)-1))</f>
        <v/>
      </c>
      <c r="D322" s="238" t="str">
        <f t="shared" ref="D322:D385" si="47">IF($A322="","",RIGHT($A322,LEN($A322)-FIND(":",$A322,FIND(":",$A322)+1)))</f>
        <v/>
      </c>
      <c r="E322" s="259" t="str">
        <f>IF($A322="","",SUMIFS(Txn[Signed Units],Txn[Key],$A322))</f>
        <v/>
      </c>
      <c r="F322" s="281" t="str">
        <f>IF($A322="","",SUMIFS(Txn[Buy Cost],Txn[Key],$A322))</f>
        <v/>
      </c>
      <c r="G322" s="281" t="str">
        <f>IF($A322="","",SUMIFS(Txn[Sell Proceeds],Txn[Key],$A322))</f>
        <v/>
      </c>
      <c r="H322" s="282" t="str">
        <f>IF($A322="","",IFERROR(INDEX(Prices[Current Price],MATCH($A322,Prices[Key],0)),0))</f>
        <v/>
      </c>
      <c r="I322" s="283" t="str">
        <f>IF($A322="","",IFERROR(INDEX(Prices[FX to SGD],MATCH($A322,Prices[Key],0)),1))</f>
        <v/>
      </c>
      <c r="J322" s="281" t="str">
        <f t="shared" ref="J322:J385" si="48">IF($A322="","",E322*H322)</f>
        <v/>
      </c>
      <c r="K322" s="281" t="str">
        <f t="shared" ref="K322:K385" si="49">IF($A322="","",J322+G322-F322)</f>
        <v/>
      </c>
      <c r="L322" s="281" t="str">
        <f t="shared" ref="L322:L385" si="50">IF($A322="","",K322*I322)</f>
        <v/>
      </c>
      <c r="M322" s="284" t="str">
        <f t="shared" ref="M322:M385" si="51">IF($A322="","",IFERROR(K322/F322,0))</f>
        <v/>
      </c>
      <c r="N322" s="238" t="str">
        <f>IF($A322="","",IF(ABS(E322)&gt;0.000001,COUNT($N$1:N321)+1,""))</f>
        <v/>
      </c>
      <c r="O322" s="285" t="str">
        <f>IF($A322="","",SUMIFS(Transactions!$R:$R,Transactions!$L:$L,$A322))</f>
        <v/>
      </c>
      <c r="P322" s="285" t="str">
        <f t="shared" ref="P322:P385" si="52">IF($A322="","",$L322+$O322)</f>
        <v/>
      </c>
      <c r="Q322" s="286" t="str">
        <f t="shared" ref="Q322:Q385" si="53">IF($A322="","",IFERROR(($L322+$O322)/($F322*$I322),0))</f>
        <v/>
      </c>
    </row>
    <row r="323" spans="1:17" ht="15" customHeight="1" x14ac:dyDescent="0.2">
      <c r="A323" s="238" t="str">
        <f>IFERROR(INDEX(Txn[Key],MATCH(0,INDEX(COUNTIF($A$1:A322,Txn[Key])+(Txn[Key]=""),0),0)),"")</f>
        <v/>
      </c>
      <c r="B323" s="238" t="str">
        <f t="shared" si="45"/>
        <v/>
      </c>
      <c r="C323" s="238" t="str">
        <f t="shared" si="46"/>
        <v/>
      </c>
      <c r="D323" s="238" t="str">
        <f t="shared" si="47"/>
        <v/>
      </c>
      <c r="E323" s="259" t="str">
        <f>IF($A323="","",SUMIFS(Txn[Signed Units],Txn[Key],$A323))</f>
        <v/>
      </c>
      <c r="F323" s="281" t="str">
        <f>IF($A323="","",SUMIFS(Txn[Buy Cost],Txn[Key],$A323))</f>
        <v/>
      </c>
      <c r="G323" s="281" t="str">
        <f>IF($A323="","",SUMIFS(Txn[Sell Proceeds],Txn[Key],$A323))</f>
        <v/>
      </c>
      <c r="H323" s="282" t="str">
        <f>IF($A323="","",IFERROR(INDEX(Prices[Current Price],MATCH($A323,Prices[Key],0)),0))</f>
        <v/>
      </c>
      <c r="I323" s="283" t="str">
        <f>IF($A323="","",IFERROR(INDEX(Prices[FX to SGD],MATCH($A323,Prices[Key],0)),1))</f>
        <v/>
      </c>
      <c r="J323" s="281" t="str">
        <f t="shared" si="48"/>
        <v/>
      </c>
      <c r="K323" s="281" t="str">
        <f t="shared" si="49"/>
        <v/>
      </c>
      <c r="L323" s="281" t="str">
        <f t="shared" si="50"/>
        <v/>
      </c>
      <c r="M323" s="284" t="str">
        <f t="shared" si="51"/>
        <v/>
      </c>
      <c r="N323" s="238" t="str">
        <f>IF($A323="","",IF(ABS(E323)&gt;0.000001,COUNT($N$1:N322)+1,""))</f>
        <v/>
      </c>
      <c r="O323" s="285" t="str">
        <f>IF($A323="","",SUMIFS(Transactions!$R:$R,Transactions!$L:$L,$A323))</f>
        <v/>
      </c>
      <c r="P323" s="285" t="str">
        <f t="shared" si="52"/>
        <v/>
      </c>
      <c r="Q323" s="286" t="str">
        <f t="shared" si="53"/>
        <v/>
      </c>
    </row>
    <row r="324" spans="1:17" ht="15" customHeight="1" x14ac:dyDescent="0.2">
      <c r="A324" s="238" t="str">
        <f>IFERROR(INDEX(Txn[Key],MATCH(0,INDEX(COUNTIF($A$1:A323,Txn[Key])+(Txn[Key]=""),0),0)),"")</f>
        <v/>
      </c>
      <c r="B324" s="238" t="str">
        <f t="shared" si="45"/>
        <v/>
      </c>
      <c r="C324" s="238" t="str">
        <f t="shared" si="46"/>
        <v/>
      </c>
      <c r="D324" s="238" t="str">
        <f t="shared" si="47"/>
        <v/>
      </c>
      <c r="E324" s="259" t="str">
        <f>IF($A324="","",SUMIFS(Txn[Signed Units],Txn[Key],$A324))</f>
        <v/>
      </c>
      <c r="F324" s="281" t="str">
        <f>IF($A324="","",SUMIFS(Txn[Buy Cost],Txn[Key],$A324))</f>
        <v/>
      </c>
      <c r="G324" s="281" t="str">
        <f>IF($A324="","",SUMIFS(Txn[Sell Proceeds],Txn[Key],$A324))</f>
        <v/>
      </c>
      <c r="H324" s="282" t="str">
        <f>IF($A324="","",IFERROR(INDEX(Prices[Current Price],MATCH($A324,Prices[Key],0)),0))</f>
        <v/>
      </c>
      <c r="I324" s="283" t="str">
        <f>IF($A324="","",IFERROR(INDEX(Prices[FX to SGD],MATCH($A324,Prices[Key],0)),1))</f>
        <v/>
      </c>
      <c r="J324" s="281" t="str">
        <f t="shared" si="48"/>
        <v/>
      </c>
      <c r="K324" s="281" t="str">
        <f t="shared" si="49"/>
        <v/>
      </c>
      <c r="L324" s="281" t="str">
        <f t="shared" si="50"/>
        <v/>
      </c>
      <c r="M324" s="284" t="str">
        <f t="shared" si="51"/>
        <v/>
      </c>
      <c r="N324" s="238" t="str">
        <f>IF($A324="","",IF(ABS(E324)&gt;0.000001,COUNT($N$1:N323)+1,""))</f>
        <v/>
      </c>
      <c r="O324" s="285" t="str">
        <f>IF($A324="","",SUMIFS(Transactions!$R:$R,Transactions!$L:$L,$A324))</f>
        <v/>
      </c>
      <c r="P324" s="285" t="str">
        <f t="shared" si="52"/>
        <v/>
      </c>
      <c r="Q324" s="286" t="str">
        <f t="shared" si="53"/>
        <v/>
      </c>
    </row>
    <row r="325" spans="1:17" ht="15" customHeight="1" x14ac:dyDescent="0.2">
      <c r="A325" s="238" t="str">
        <f>IFERROR(INDEX(Txn[Key],MATCH(0,INDEX(COUNTIF($A$1:A324,Txn[Key])+(Txn[Key]=""),0),0)),"")</f>
        <v/>
      </c>
      <c r="B325" s="238" t="str">
        <f t="shared" si="45"/>
        <v/>
      </c>
      <c r="C325" s="238" t="str">
        <f t="shared" si="46"/>
        <v/>
      </c>
      <c r="D325" s="238" t="str">
        <f t="shared" si="47"/>
        <v/>
      </c>
      <c r="E325" s="259" t="str">
        <f>IF($A325="","",SUMIFS(Txn[Signed Units],Txn[Key],$A325))</f>
        <v/>
      </c>
      <c r="F325" s="281" t="str">
        <f>IF($A325="","",SUMIFS(Txn[Buy Cost],Txn[Key],$A325))</f>
        <v/>
      </c>
      <c r="G325" s="281" t="str">
        <f>IF($A325="","",SUMIFS(Txn[Sell Proceeds],Txn[Key],$A325))</f>
        <v/>
      </c>
      <c r="H325" s="282" t="str">
        <f>IF($A325="","",IFERROR(INDEX(Prices[Current Price],MATCH($A325,Prices[Key],0)),0))</f>
        <v/>
      </c>
      <c r="I325" s="283" t="str">
        <f>IF($A325="","",IFERROR(INDEX(Prices[FX to SGD],MATCH($A325,Prices[Key],0)),1))</f>
        <v/>
      </c>
      <c r="J325" s="281" t="str">
        <f t="shared" si="48"/>
        <v/>
      </c>
      <c r="K325" s="281" t="str">
        <f t="shared" si="49"/>
        <v/>
      </c>
      <c r="L325" s="281" t="str">
        <f t="shared" si="50"/>
        <v/>
      </c>
      <c r="M325" s="284" t="str">
        <f t="shared" si="51"/>
        <v/>
      </c>
      <c r="N325" s="238" t="str">
        <f>IF($A325="","",IF(ABS(E325)&gt;0.000001,COUNT($N$1:N324)+1,""))</f>
        <v/>
      </c>
      <c r="O325" s="285" t="str">
        <f>IF($A325="","",SUMIFS(Transactions!$R:$R,Transactions!$L:$L,$A325))</f>
        <v/>
      </c>
      <c r="P325" s="285" t="str">
        <f t="shared" si="52"/>
        <v/>
      </c>
      <c r="Q325" s="286" t="str">
        <f t="shared" si="53"/>
        <v/>
      </c>
    </row>
    <row r="326" spans="1:17" ht="15" customHeight="1" x14ac:dyDescent="0.2">
      <c r="A326" s="238" t="str">
        <f>IFERROR(INDEX(Txn[Key],MATCH(0,INDEX(COUNTIF($A$1:A325,Txn[Key])+(Txn[Key]=""),0),0)),"")</f>
        <v/>
      </c>
      <c r="B326" s="238" t="str">
        <f t="shared" si="45"/>
        <v/>
      </c>
      <c r="C326" s="238" t="str">
        <f t="shared" si="46"/>
        <v/>
      </c>
      <c r="D326" s="238" t="str">
        <f t="shared" si="47"/>
        <v/>
      </c>
      <c r="E326" s="259" t="str">
        <f>IF($A326="","",SUMIFS(Txn[Signed Units],Txn[Key],$A326))</f>
        <v/>
      </c>
      <c r="F326" s="281" t="str">
        <f>IF($A326="","",SUMIFS(Txn[Buy Cost],Txn[Key],$A326))</f>
        <v/>
      </c>
      <c r="G326" s="281" t="str">
        <f>IF($A326="","",SUMIFS(Txn[Sell Proceeds],Txn[Key],$A326))</f>
        <v/>
      </c>
      <c r="H326" s="282" t="str">
        <f>IF($A326="","",IFERROR(INDEX(Prices[Current Price],MATCH($A326,Prices[Key],0)),0))</f>
        <v/>
      </c>
      <c r="I326" s="283" t="str">
        <f>IF($A326="","",IFERROR(INDEX(Prices[FX to SGD],MATCH($A326,Prices[Key],0)),1))</f>
        <v/>
      </c>
      <c r="J326" s="281" t="str">
        <f t="shared" si="48"/>
        <v/>
      </c>
      <c r="K326" s="281" t="str">
        <f t="shared" si="49"/>
        <v/>
      </c>
      <c r="L326" s="281" t="str">
        <f t="shared" si="50"/>
        <v/>
      </c>
      <c r="M326" s="284" t="str">
        <f t="shared" si="51"/>
        <v/>
      </c>
      <c r="N326" s="238" t="str">
        <f>IF($A326="","",IF(ABS(E326)&gt;0.000001,COUNT($N$1:N325)+1,""))</f>
        <v/>
      </c>
      <c r="O326" s="285" t="str">
        <f>IF($A326="","",SUMIFS(Transactions!$R:$R,Transactions!$L:$L,$A326))</f>
        <v/>
      </c>
      <c r="P326" s="285" t="str">
        <f t="shared" si="52"/>
        <v/>
      </c>
      <c r="Q326" s="286" t="str">
        <f t="shared" si="53"/>
        <v/>
      </c>
    </row>
    <row r="327" spans="1:17" ht="15" customHeight="1" x14ac:dyDescent="0.2">
      <c r="A327" s="238" t="str">
        <f>IFERROR(INDEX(Txn[Key],MATCH(0,INDEX(COUNTIF($A$1:A326,Txn[Key])+(Txn[Key]=""),0),0)),"")</f>
        <v/>
      </c>
      <c r="B327" s="238" t="str">
        <f t="shared" si="45"/>
        <v/>
      </c>
      <c r="C327" s="238" t="str">
        <f t="shared" si="46"/>
        <v/>
      </c>
      <c r="D327" s="238" t="str">
        <f t="shared" si="47"/>
        <v/>
      </c>
      <c r="E327" s="259" t="str">
        <f>IF($A327="","",SUMIFS(Txn[Signed Units],Txn[Key],$A327))</f>
        <v/>
      </c>
      <c r="F327" s="281" t="str">
        <f>IF($A327="","",SUMIFS(Txn[Buy Cost],Txn[Key],$A327))</f>
        <v/>
      </c>
      <c r="G327" s="281" t="str">
        <f>IF($A327="","",SUMIFS(Txn[Sell Proceeds],Txn[Key],$A327))</f>
        <v/>
      </c>
      <c r="H327" s="282" t="str">
        <f>IF($A327="","",IFERROR(INDEX(Prices[Current Price],MATCH($A327,Prices[Key],0)),0))</f>
        <v/>
      </c>
      <c r="I327" s="283" t="str">
        <f>IF($A327="","",IFERROR(INDEX(Prices[FX to SGD],MATCH($A327,Prices[Key],0)),1))</f>
        <v/>
      </c>
      <c r="J327" s="281" t="str">
        <f t="shared" si="48"/>
        <v/>
      </c>
      <c r="K327" s="281" t="str">
        <f t="shared" si="49"/>
        <v/>
      </c>
      <c r="L327" s="281" t="str">
        <f t="shared" si="50"/>
        <v/>
      </c>
      <c r="M327" s="284" t="str">
        <f t="shared" si="51"/>
        <v/>
      </c>
      <c r="N327" s="238" t="str">
        <f>IF($A327="","",IF(ABS(E327)&gt;0.000001,COUNT($N$1:N326)+1,""))</f>
        <v/>
      </c>
      <c r="O327" s="285" t="str">
        <f>IF($A327="","",SUMIFS(Transactions!$R:$R,Transactions!$L:$L,$A327))</f>
        <v/>
      </c>
      <c r="P327" s="285" t="str">
        <f t="shared" si="52"/>
        <v/>
      </c>
      <c r="Q327" s="286" t="str">
        <f t="shared" si="53"/>
        <v/>
      </c>
    </row>
    <row r="328" spans="1:17" ht="15" customHeight="1" x14ac:dyDescent="0.2">
      <c r="A328" s="238" t="str">
        <f>IFERROR(INDEX(Txn[Key],MATCH(0,INDEX(COUNTIF($A$1:A327,Txn[Key])+(Txn[Key]=""),0),0)),"")</f>
        <v/>
      </c>
      <c r="B328" s="238" t="str">
        <f t="shared" si="45"/>
        <v/>
      </c>
      <c r="C328" s="238" t="str">
        <f t="shared" si="46"/>
        <v/>
      </c>
      <c r="D328" s="238" t="str">
        <f t="shared" si="47"/>
        <v/>
      </c>
      <c r="E328" s="259" t="str">
        <f>IF($A328="","",SUMIFS(Txn[Signed Units],Txn[Key],$A328))</f>
        <v/>
      </c>
      <c r="F328" s="281" t="str">
        <f>IF($A328="","",SUMIFS(Txn[Buy Cost],Txn[Key],$A328))</f>
        <v/>
      </c>
      <c r="G328" s="281" t="str">
        <f>IF($A328="","",SUMIFS(Txn[Sell Proceeds],Txn[Key],$A328))</f>
        <v/>
      </c>
      <c r="H328" s="282" t="str">
        <f>IF($A328="","",IFERROR(INDEX(Prices[Current Price],MATCH($A328,Prices[Key],0)),0))</f>
        <v/>
      </c>
      <c r="I328" s="283" t="str">
        <f>IF($A328="","",IFERROR(INDEX(Prices[FX to SGD],MATCH($A328,Prices[Key],0)),1))</f>
        <v/>
      </c>
      <c r="J328" s="281" t="str">
        <f t="shared" si="48"/>
        <v/>
      </c>
      <c r="K328" s="281" t="str">
        <f t="shared" si="49"/>
        <v/>
      </c>
      <c r="L328" s="281" t="str">
        <f t="shared" si="50"/>
        <v/>
      </c>
      <c r="M328" s="284" t="str">
        <f t="shared" si="51"/>
        <v/>
      </c>
      <c r="N328" s="238" t="str">
        <f>IF($A328="","",IF(ABS(E328)&gt;0.000001,COUNT($N$1:N327)+1,""))</f>
        <v/>
      </c>
      <c r="O328" s="285" t="str">
        <f>IF($A328="","",SUMIFS(Transactions!$R:$R,Transactions!$L:$L,$A328))</f>
        <v/>
      </c>
      <c r="P328" s="285" t="str">
        <f t="shared" si="52"/>
        <v/>
      </c>
      <c r="Q328" s="286" t="str">
        <f t="shared" si="53"/>
        <v/>
      </c>
    </row>
    <row r="329" spans="1:17" ht="15" customHeight="1" x14ac:dyDescent="0.2">
      <c r="A329" s="238" t="str">
        <f>IFERROR(INDEX(Txn[Key],MATCH(0,INDEX(COUNTIF($A$1:A328,Txn[Key])+(Txn[Key]=""),0),0)),"")</f>
        <v/>
      </c>
      <c r="B329" s="238" t="str">
        <f t="shared" si="45"/>
        <v/>
      </c>
      <c r="C329" s="238" t="str">
        <f t="shared" si="46"/>
        <v/>
      </c>
      <c r="D329" s="238" t="str">
        <f t="shared" si="47"/>
        <v/>
      </c>
      <c r="E329" s="259" t="str">
        <f>IF($A329="","",SUMIFS(Txn[Signed Units],Txn[Key],$A329))</f>
        <v/>
      </c>
      <c r="F329" s="281" t="str">
        <f>IF($A329="","",SUMIFS(Txn[Buy Cost],Txn[Key],$A329))</f>
        <v/>
      </c>
      <c r="G329" s="281" t="str">
        <f>IF($A329="","",SUMIFS(Txn[Sell Proceeds],Txn[Key],$A329))</f>
        <v/>
      </c>
      <c r="H329" s="282" t="str">
        <f>IF($A329="","",IFERROR(INDEX(Prices[Current Price],MATCH($A329,Prices[Key],0)),0))</f>
        <v/>
      </c>
      <c r="I329" s="283" t="str">
        <f>IF($A329="","",IFERROR(INDEX(Prices[FX to SGD],MATCH($A329,Prices[Key],0)),1))</f>
        <v/>
      </c>
      <c r="J329" s="281" t="str">
        <f t="shared" si="48"/>
        <v/>
      </c>
      <c r="K329" s="281" t="str">
        <f t="shared" si="49"/>
        <v/>
      </c>
      <c r="L329" s="281" t="str">
        <f t="shared" si="50"/>
        <v/>
      </c>
      <c r="M329" s="284" t="str">
        <f t="shared" si="51"/>
        <v/>
      </c>
      <c r="N329" s="238" t="str">
        <f>IF($A329="","",IF(ABS(E329)&gt;0.000001,COUNT($N$1:N328)+1,""))</f>
        <v/>
      </c>
      <c r="O329" s="285" t="str">
        <f>IF($A329="","",SUMIFS(Transactions!$R:$R,Transactions!$L:$L,$A329))</f>
        <v/>
      </c>
      <c r="P329" s="285" t="str">
        <f t="shared" si="52"/>
        <v/>
      </c>
      <c r="Q329" s="286" t="str">
        <f t="shared" si="53"/>
        <v/>
      </c>
    </row>
    <row r="330" spans="1:17" ht="15" customHeight="1" x14ac:dyDescent="0.2">
      <c r="A330" s="238" t="str">
        <f>IFERROR(INDEX(Txn[Key],MATCH(0,INDEX(COUNTIF($A$1:A329,Txn[Key])+(Txn[Key]=""),0),0)),"")</f>
        <v/>
      </c>
      <c r="B330" s="238" t="str">
        <f t="shared" si="45"/>
        <v/>
      </c>
      <c r="C330" s="238" t="str">
        <f t="shared" si="46"/>
        <v/>
      </c>
      <c r="D330" s="238" t="str">
        <f t="shared" si="47"/>
        <v/>
      </c>
      <c r="E330" s="259" t="str">
        <f>IF($A330="","",SUMIFS(Txn[Signed Units],Txn[Key],$A330))</f>
        <v/>
      </c>
      <c r="F330" s="281" t="str">
        <f>IF($A330="","",SUMIFS(Txn[Buy Cost],Txn[Key],$A330))</f>
        <v/>
      </c>
      <c r="G330" s="281" t="str">
        <f>IF($A330="","",SUMIFS(Txn[Sell Proceeds],Txn[Key],$A330))</f>
        <v/>
      </c>
      <c r="H330" s="282" t="str">
        <f>IF($A330="","",IFERROR(INDEX(Prices[Current Price],MATCH($A330,Prices[Key],0)),0))</f>
        <v/>
      </c>
      <c r="I330" s="283" t="str">
        <f>IF($A330="","",IFERROR(INDEX(Prices[FX to SGD],MATCH($A330,Prices[Key],0)),1))</f>
        <v/>
      </c>
      <c r="J330" s="281" t="str">
        <f t="shared" si="48"/>
        <v/>
      </c>
      <c r="K330" s="281" t="str">
        <f t="shared" si="49"/>
        <v/>
      </c>
      <c r="L330" s="281" t="str">
        <f t="shared" si="50"/>
        <v/>
      </c>
      <c r="M330" s="284" t="str">
        <f t="shared" si="51"/>
        <v/>
      </c>
      <c r="N330" s="238" t="str">
        <f>IF($A330="","",IF(ABS(E330)&gt;0.000001,COUNT($N$1:N329)+1,""))</f>
        <v/>
      </c>
      <c r="O330" s="285" t="str">
        <f>IF($A330="","",SUMIFS(Transactions!$R:$R,Transactions!$L:$L,$A330))</f>
        <v/>
      </c>
      <c r="P330" s="285" t="str">
        <f t="shared" si="52"/>
        <v/>
      </c>
      <c r="Q330" s="286" t="str">
        <f t="shared" si="53"/>
        <v/>
      </c>
    </row>
    <row r="331" spans="1:17" ht="15" customHeight="1" x14ac:dyDescent="0.2">
      <c r="A331" s="238" t="str">
        <f>IFERROR(INDEX(Txn[Key],MATCH(0,INDEX(COUNTIF($A$1:A330,Txn[Key])+(Txn[Key]=""),0),0)),"")</f>
        <v/>
      </c>
      <c r="B331" s="238" t="str">
        <f t="shared" si="45"/>
        <v/>
      </c>
      <c r="C331" s="238" t="str">
        <f t="shared" si="46"/>
        <v/>
      </c>
      <c r="D331" s="238" t="str">
        <f t="shared" si="47"/>
        <v/>
      </c>
      <c r="E331" s="259" t="str">
        <f>IF($A331="","",SUMIFS(Txn[Signed Units],Txn[Key],$A331))</f>
        <v/>
      </c>
      <c r="F331" s="281" t="str">
        <f>IF($A331="","",SUMIFS(Txn[Buy Cost],Txn[Key],$A331))</f>
        <v/>
      </c>
      <c r="G331" s="281" t="str">
        <f>IF($A331="","",SUMIFS(Txn[Sell Proceeds],Txn[Key],$A331))</f>
        <v/>
      </c>
      <c r="H331" s="282" t="str">
        <f>IF($A331="","",IFERROR(INDEX(Prices[Current Price],MATCH($A331,Prices[Key],0)),0))</f>
        <v/>
      </c>
      <c r="I331" s="283" t="str">
        <f>IF($A331="","",IFERROR(INDEX(Prices[FX to SGD],MATCH($A331,Prices[Key],0)),1))</f>
        <v/>
      </c>
      <c r="J331" s="281" t="str">
        <f t="shared" si="48"/>
        <v/>
      </c>
      <c r="K331" s="281" t="str">
        <f t="shared" si="49"/>
        <v/>
      </c>
      <c r="L331" s="281" t="str">
        <f t="shared" si="50"/>
        <v/>
      </c>
      <c r="M331" s="284" t="str">
        <f t="shared" si="51"/>
        <v/>
      </c>
      <c r="N331" s="238" t="str">
        <f>IF($A331="","",IF(ABS(E331)&gt;0.000001,COUNT($N$1:N330)+1,""))</f>
        <v/>
      </c>
      <c r="O331" s="285" t="str">
        <f>IF($A331="","",SUMIFS(Transactions!$R:$R,Transactions!$L:$L,$A331))</f>
        <v/>
      </c>
      <c r="P331" s="285" t="str">
        <f t="shared" si="52"/>
        <v/>
      </c>
      <c r="Q331" s="286" t="str">
        <f t="shared" si="53"/>
        <v/>
      </c>
    </row>
    <row r="332" spans="1:17" ht="15" customHeight="1" x14ac:dyDescent="0.2">
      <c r="A332" s="238" t="str">
        <f>IFERROR(INDEX(Txn[Key],MATCH(0,INDEX(COUNTIF($A$1:A331,Txn[Key])+(Txn[Key]=""),0),0)),"")</f>
        <v/>
      </c>
      <c r="B332" s="238" t="str">
        <f t="shared" si="45"/>
        <v/>
      </c>
      <c r="C332" s="238" t="str">
        <f t="shared" si="46"/>
        <v/>
      </c>
      <c r="D332" s="238" t="str">
        <f t="shared" si="47"/>
        <v/>
      </c>
      <c r="E332" s="259" t="str">
        <f>IF($A332="","",SUMIFS(Txn[Signed Units],Txn[Key],$A332))</f>
        <v/>
      </c>
      <c r="F332" s="281" t="str">
        <f>IF($A332="","",SUMIFS(Txn[Buy Cost],Txn[Key],$A332))</f>
        <v/>
      </c>
      <c r="G332" s="281" t="str">
        <f>IF($A332="","",SUMIFS(Txn[Sell Proceeds],Txn[Key],$A332))</f>
        <v/>
      </c>
      <c r="H332" s="282" t="str">
        <f>IF($A332="","",IFERROR(INDEX(Prices[Current Price],MATCH($A332,Prices[Key],0)),0))</f>
        <v/>
      </c>
      <c r="I332" s="283" t="str">
        <f>IF($A332="","",IFERROR(INDEX(Prices[FX to SGD],MATCH($A332,Prices[Key],0)),1))</f>
        <v/>
      </c>
      <c r="J332" s="281" t="str">
        <f t="shared" si="48"/>
        <v/>
      </c>
      <c r="K332" s="281" t="str">
        <f t="shared" si="49"/>
        <v/>
      </c>
      <c r="L332" s="281" t="str">
        <f t="shared" si="50"/>
        <v/>
      </c>
      <c r="M332" s="284" t="str">
        <f t="shared" si="51"/>
        <v/>
      </c>
      <c r="N332" s="238" t="str">
        <f>IF($A332="","",IF(ABS(E332)&gt;0.000001,COUNT($N$1:N331)+1,""))</f>
        <v/>
      </c>
      <c r="O332" s="285" t="str">
        <f>IF($A332="","",SUMIFS(Transactions!$R:$R,Transactions!$L:$L,$A332))</f>
        <v/>
      </c>
      <c r="P332" s="285" t="str">
        <f t="shared" si="52"/>
        <v/>
      </c>
      <c r="Q332" s="286" t="str">
        <f t="shared" si="53"/>
        <v/>
      </c>
    </row>
    <row r="333" spans="1:17" ht="15" customHeight="1" x14ac:dyDescent="0.2">
      <c r="A333" s="238" t="str">
        <f>IFERROR(INDEX(Txn[Key],MATCH(0,INDEX(COUNTIF($A$1:A332,Txn[Key])+(Txn[Key]=""),0),0)),"")</f>
        <v/>
      </c>
      <c r="B333" s="238" t="str">
        <f t="shared" si="45"/>
        <v/>
      </c>
      <c r="C333" s="238" t="str">
        <f t="shared" si="46"/>
        <v/>
      </c>
      <c r="D333" s="238" t="str">
        <f t="shared" si="47"/>
        <v/>
      </c>
      <c r="E333" s="259" t="str">
        <f>IF($A333="","",SUMIFS(Txn[Signed Units],Txn[Key],$A333))</f>
        <v/>
      </c>
      <c r="F333" s="281" t="str">
        <f>IF($A333="","",SUMIFS(Txn[Buy Cost],Txn[Key],$A333))</f>
        <v/>
      </c>
      <c r="G333" s="281" t="str">
        <f>IF($A333="","",SUMIFS(Txn[Sell Proceeds],Txn[Key],$A333))</f>
        <v/>
      </c>
      <c r="H333" s="282" t="str">
        <f>IF($A333="","",IFERROR(INDEX(Prices[Current Price],MATCH($A333,Prices[Key],0)),0))</f>
        <v/>
      </c>
      <c r="I333" s="283" t="str">
        <f>IF($A333="","",IFERROR(INDEX(Prices[FX to SGD],MATCH($A333,Prices[Key],0)),1))</f>
        <v/>
      </c>
      <c r="J333" s="281" t="str">
        <f t="shared" si="48"/>
        <v/>
      </c>
      <c r="K333" s="281" t="str">
        <f t="shared" si="49"/>
        <v/>
      </c>
      <c r="L333" s="281" t="str">
        <f t="shared" si="50"/>
        <v/>
      </c>
      <c r="M333" s="284" t="str">
        <f t="shared" si="51"/>
        <v/>
      </c>
      <c r="N333" s="238" t="str">
        <f>IF($A333="","",IF(ABS(E333)&gt;0.000001,COUNT($N$1:N332)+1,""))</f>
        <v/>
      </c>
      <c r="O333" s="285" t="str">
        <f>IF($A333="","",SUMIFS(Transactions!$R:$R,Transactions!$L:$L,$A333))</f>
        <v/>
      </c>
      <c r="P333" s="285" t="str">
        <f t="shared" si="52"/>
        <v/>
      </c>
      <c r="Q333" s="286" t="str">
        <f t="shared" si="53"/>
        <v/>
      </c>
    </row>
    <row r="334" spans="1:17" ht="15" customHeight="1" x14ac:dyDescent="0.2">
      <c r="A334" s="238" t="str">
        <f>IFERROR(INDEX(Txn[Key],MATCH(0,INDEX(COUNTIF($A$1:A333,Txn[Key])+(Txn[Key]=""),0),0)),"")</f>
        <v/>
      </c>
      <c r="B334" s="238" t="str">
        <f t="shared" si="45"/>
        <v/>
      </c>
      <c r="C334" s="238" t="str">
        <f t="shared" si="46"/>
        <v/>
      </c>
      <c r="D334" s="238" t="str">
        <f t="shared" si="47"/>
        <v/>
      </c>
      <c r="E334" s="259" t="str">
        <f>IF($A334="","",SUMIFS(Txn[Signed Units],Txn[Key],$A334))</f>
        <v/>
      </c>
      <c r="F334" s="281" t="str">
        <f>IF($A334="","",SUMIFS(Txn[Buy Cost],Txn[Key],$A334))</f>
        <v/>
      </c>
      <c r="G334" s="281" t="str">
        <f>IF($A334="","",SUMIFS(Txn[Sell Proceeds],Txn[Key],$A334))</f>
        <v/>
      </c>
      <c r="H334" s="282" t="str">
        <f>IF($A334="","",IFERROR(INDEX(Prices[Current Price],MATCH($A334,Prices[Key],0)),0))</f>
        <v/>
      </c>
      <c r="I334" s="283" t="str">
        <f>IF($A334="","",IFERROR(INDEX(Prices[FX to SGD],MATCH($A334,Prices[Key],0)),1))</f>
        <v/>
      </c>
      <c r="J334" s="281" t="str">
        <f t="shared" si="48"/>
        <v/>
      </c>
      <c r="K334" s="281" t="str">
        <f t="shared" si="49"/>
        <v/>
      </c>
      <c r="L334" s="281" t="str">
        <f t="shared" si="50"/>
        <v/>
      </c>
      <c r="M334" s="284" t="str">
        <f t="shared" si="51"/>
        <v/>
      </c>
      <c r="N334" s="238" t="str">
        <f>IF($A334="","",IF(ABS(E334)&gt;0.000001,COUNT($N$1:N333)+1,""))</f>
        <v/>
      </c>
      <c r="O334" s="285" t="str">
        <f>IF($A334="","",SUMIFS(Transactions!$R:$R,Transactions!$L:$L,$A334))</f>
        <v/>
      </c>
      <c r="P334" s="285" t="str">
        <f t="shared" si="52"/>
        <v/>
      </c>
      <c r="Q334" s="286" t="str">
        <f t="shared" si="53"/>
        <v/>
      </c>
    </row>
    <row r="335" spans="1:17" ht="15" customHeight="1" x14ac:dyDescent="0.2">
      <c r="A335" s="238" t="str">
        <f>IFERROR(INDEX(Txn[Key],MATCH(0,INDEX(COUNTIF($A$1:A334,Txn[Key])+(Txn[Key]=""),0),0)),"")</f>
        <v/>
      </c>
      <c r="B335" s="238" t="str">
        <f t="shared" si="45"/>
        <v/>
      </c>
      <c r="C335" s="238" t="str">
        <f t="shared" si="46"/>
        <v/>
      </c>
      <c r="D335" s="238" t="str">
        <f t="shared" si="47"/>
        <v/>
      </c>
      <c r="E335" s="259" t="str">
        <f>IF($A335="","",SUMIFS(Txn[Signed Units],Txn[Key],$A335))</f>
        <v/>
      </c>
      <c r="F335" s="281" t="str">
        <f>IF($A335="","",SUMIFS(Txn[Buy Cost],Txn[Key],$A335))</f>
        <v/>
      </c>
      <c r="G335" s="281" t="str">
        <f>IF($A335="","",SUMIFS(Txn[Sell Proceeds],Txn[Key],$A335))</f>
        <v/>
      </c>
      <c r="H335" s="282" t="str">
        <f>IF($A335="","",IFERROR(INDEX(Prices[Current Price],MATCH($A335,Prices[Key],0)),0))</f>
        <v/>
      </c>
      <c r="I335" s="283" t="str">
        <f>IF($A335="","",IFERROR(INDEX(Prices[FX to SGD],MATCH($A335,Prices[Key],0)),1))</f>
        <v/>
      </c>
      <c r="J335" s="281" t="str">
        <f t="shared" si="48"/>
        <v/>
      </c>
      <c r="K335" s="281" t="str">
        <f t="shared" si="49"/>
        <v/>
      </c>
      <c r="L335" s="281" t="str">
        <f t="shared" si="50"/>
        <v/>
      </c>
      <c r="M335" s="284" t="str">
        <f t="shared" si="51"/>
        <v/>
      </c>
      <c r="N335" s="238" t="str">
        <f>IF($A335="","",IF(ABS(E335)&gt;0.000001,COUNT($N$1:N334)+1,""))</f>
        <v/>
      </c>
      <c r="O335" s="285" t="str">
        <f>IF($A335="","",SUMIFS(Transactions!$R:$R,Transactions!$L:$L,$A335))</f>
        <v/>
      </c>
      <c r="P335" s="285" t="str">
        <f t="shared" si="52"/>
        <v/>
      </c>
      <c r="Q335" s="286" t="str">
        <f t="shared" si="53"/>
        <v/>
      </c>
    </row>
    <row r="336" spans="1:17" ht="15" customHeight="1" x14ac:dyDescent="0.2">
      <c r="A336" s="238" t="str">
        <f>IFERROR(INDEX(Txn[Key],MATCH(0,INDEX(COUNTIF($A$1:A335,Txn[Key])+(Txn[Key]=""),0),0)),"")</f>
        <v/>
      </c>
      <c r="B336" s="238" t="str">
        <f t="shared" si="45"/>
        <v/>
      </c>
      <c r="C336" s="238" t="str">
        <f t="shared" si="46"/>
        <v/>
      </c>
      <c r="D336" s="238" t="str">
        <f t="shared" si="47"/>
        <v/>
      </c>
      <c r="E336" s="259" t="str">
        <f>IF($A336="","",SUMIFS(Txn[Signed Units],Txn[Key],$A336))</f>
        <v/>
      </c>
      <c r="F336" s="281" t="str">
        <f>IF($A336="","",SUMIFS(Txn[Buy Cost],Txn[Key],$A336))</f>
        <v/>
      </c>
      <c r="G336" s="281" t="str">
        <f>IF($A336="","",SUMIFS(Txn[Sell Proceeds],Txn[Key],$A336))</f>
        <v/>
      </c>
      <c r="H336" s="282" t="str">
        <f>IF($A336="","",IFERROR(INDEX(Prices[Current Price],MATCH($A336,Prices[Key],0)),0))</f>
        <v/>
      </c>
      <c r="I336" s="283" t="str">
        <f>IF($A336="","",IFERROR(INDEX(Prices[FX to SGD],MATCH($A336,Prices[Key],0)),1))</f>
        <v/>
      </c>
      <c r="J336" s="281" t="str">
        <f t="shared" si="48"/>
        <v/>
      </c>
      <c r="K336" s="281" t="str">
        <f t="shared" si="49"/>
        <v/>
      </c>
      <c r="L336" s="281" t="str">
        <f t="shared" si="50"/>
        <v/>
      </c>
      <c r="M336" s="284" t="str">
        <f t="shared" si="51"/>
        <v/>
      </c>
      <c r="N336" s="238" t="str">
        <f>IF($A336="","",IF(ABS(E336)&gt;0.000001,COUNT($N$1:N335)+1,""))</f>
        <v/>
      </c>
      <c r="O336" s="285" t="str">
        <f>IF($A336="","",SUMIFS(Transactions!$R:$R,Transactions!$L:$L,$A336))</f>
        <v/>
      </c>
      <c r="P336" s="285" t="str">
        <f t="shared" si="52"/>
        <v/>
      </c>
      <c r="Q336" s="286" t="str">
        <f t="shared" si="53"/>
        <v/>
      </c>
    </row>
    <row r="337" spans="1:17" ht="15" customHeight="1" x14ac:dyDescent="0.2">
      <c r="A337" s="238" t="str">
        <f>IFERROR(INDEX(Txn[Key],MATCH(0,INDEX(COUNTIF($A$1:A336,Txn[Key])+(Txn[Key]=""),0),0)),"")</f>
        <v/>
      </c>
      <c r="B337" s="238" t="str">
        <f t="shared" si="45"/>
        <v/>
      </c>
      <c r="C337" s="238" t="str">
        <f t="shared" si="46"/>
        <v/>
      </c>
      <c r="D337" s="238" t="str">
        <f t="shared" si="47"/>
        <v/>
      </c>
      <c r="E337" s="259" t="str">
        <f>IF($A337="","",SUMIFS(Txn[Signed Units],Txn[Key],$A337))</f>
        <v/>
      </c>
      <c r="F337" s="281" t="str">
        <f>IF($A337="","",SUMIFS(Txn[Buy Cost],Txn[Key],$A337))</f>
        <v/>
      </c>
      <c r="G337" s="281" t="str">
        <f>IF($A337="","",SUMIFS(Txn[Sell Proceeds],Txn[Key],$A337))</f>
        <v/>
      </c>
      <c r="H337" s="282" t="str">
        <f>IF($A337="","",IFERROR(INDEX(Prices[Current Price],MATCH($A337,Prices[Key],0)),0))</f>
        <v/>
      </c>
      <c r="I337" s="283" t="str">
        <f>IF($A337="","",IFERROR(INDEX(Prices[FX to SGD],MATCH($A337,Prices[Key],0)),1))</f>
        <v/>
      </c>
      <c r="J337" s="281" t="str">
        <f t="shared" si="48"/>
        <v/>
      </c>
      <c r="K337" s="281" t="str">
        <f t="shared" si="49"/>
        <v/>
      </c>
      <c r="L337" s="281" t="str">
        <f t="shared" si="50"/>
        <v/>
      </c>
      <c r="M337" s="284" t="str">
        <f t="shared" si="51"/>
        <v/>
      </c>
      <c r="N337" s="238" t="str">
        <f>IF($A337="","",IF(ABS(E337)&gt;0.000001,COUNT($N$1:N336)+1,""))</f>
        <v/>
      </c>
      <c r="O337" s="285" t="str">
        <f>IF($A337="","",SUMIFS(Transactions!$R:$R,Transactions!$L:$L,$A337))</f>
        <v/>
      </c>
      <c r="P337" s="285" t="str">
        <f t="shared" si="52"/>
        <v/>
      </c>
      <c r="Q337" s="286" t="str">
        <f t="shared" si="53"/>
        <v/>
      </c>
    </row>
    <row r="338" spans="1:17" ht="15" customHeight="1" x14ac:dyDescent="0.2">
      <c r="A338" s="238" t="str">
        <f>IFERROR(INDEX(Txn[Key],MATCH(0,INDEX(COUNTIF($A$1:A337,Txn[Key])+(Txn[Key]=""),0),0)),"")</f>
        <v/>
      </c>
      <c r="B338" s="238" t="str">
        <f t="shared" si="45"/>
        <v/>
      </c>
      <c r="C338" s="238" t="str">
        <f t="shared" si="46"/>
        <v/>
      </c>
      <c r="D338" s="238" t="str">
        <f t="shared" si="47"/>
        <v/>
      </c>
      <c r="E338" s="259" t="str">
        <f>IF($A338="","",SUMIFS(Txn[Signed Units],Txn[Key],$A338))</f>
        <v/>
      </c>
      <c r="F338" s="281" t="str">
        <f>IF($A338="","",SUMIFS(Txn[Buy Cost],Txn[Key],$A338))</f>
        <v/>
      </c>
      <c r="G338" s="281" t="str">
        <f>IF($A338="","",SUMIFS(Txn[Sell Proceeds],Txn[Key],$A338))</f>
        <v/>
      </c>
      <c r="H338" s="282" t="str">
        <f>IF($A338="","",IFERROR(INDEX(Prices[Current Price],MATCH($A338,Prices[Key],0)),0))</f>
        <v/>
      </c>
      <c r="I338" s="283" t="str">
        <f>IF($A338="","",IFERROR(INDEX(Prices[FX to SGD],MATCH($A338,Prices[Key],0)),1))</f>
        <v/>
      </c>
      <c r="J338" s="281" t="str">
        <f t="shared" si="48"/>
        <v/>
      </c>
      <c r="K338" s="281" t="str">
        <f t="shared" si="49"/>
        <v/>
      </c>
      <c r="L338" s="281" t="str">
        <f t="shared" si="50"/>
        <v/>
      </c>
      <c r="M338" s="284" t="str">
        <f t="shared" si="51"/>
        <v/>
      </c>
      <c r="N338" s="238" t="str">
        <f>IF($A338="","",IF(ABS(E338)&gt;0.000001,COUNT($N$1:N337)+1,""))</f>
        <v/>
      </c>
      <c r="O338" s="285" t="str">
        <f>IF($A338="","",SUMIFS(Transactions!$R:$R,Transactions!$L:$L,$A338))</f>
        <v/>
      </c>
      <c r="P338" s="285" t="str">
        <f t="shared" si="52"/>
        <v/>
      </c>
      <c r="Q338" s="286" t="str">
        <f t="shared" si="53"/>
        <v/>
      </c>
    </row>
    <row r="339" spans="1:17" ht="15" customHeight="1" x14ac:dyDescent="0.2">
      <c r="A339" s="238" t="str">
        <f>IFERROR(INDEX(Txn[Key],MATCH(0,INDEX(COUNTIF($A$1:A338,Txn[Key])+(Txn[Key]=""),0),0)),"")</f>
        <v/>
      </c>
      <c r="B339" s="238" t="str">
        <f t="shared" si="45"/>
        <v/>
      </c>
      <c r="C339" s="238" t="str">
        <f t="shared" si="46"/>
        <v/>
      </c>
      <c r="D339" s="238" t="str">
        <f t="shared" si="47"/>
        <v/>
      </c>
      <c r="E339" s="259" t="str">
        <f>IF($A339="","",SUMIFS(Txn[Signed Units],Txn[Key],$A339))</f>
        <v/>
      </c>
      <c r="F339" s="281" t="str">
        <f>IF($A339="","",SUMIFS(Txn[Buy Cost],Txn[Key],$A339))</f>
        <v/>
      </c>
      <c r="G339" s="281" t="str">
        <f>IF($A339="","",SUMIFS(Txn[Sell Proceeds],Txn[Key],$A339))</f>
        <v/>
      </c>
      <c r="H339" s="282" t="str">
        <f>IF($A339="","",IFERROR(INDEX(Prices[Current Price],MATCH($A339,Prices[Key],0)),0))</f>
        <v/>
      </c>
      <c r="I339" s="283" t="str">
        <f>IF($A339="","",IFERROR(INDEX(Prices[FX to SGD],MATCH($A339,Prices[Key],0)),1))</f>
        <v/>
      </c>
      <c r="J339" s="281" t="str">
        <f t="shared" si="48"/>
        <v/>
      </c>
      <c r="K339" s="281" t="str">
        <f t="shared" si="49"/>
        <v/>
      </c>
      <c r="L339" s="281" t="str">
        <f t="shared" si="50"/>
        <v/>
      </c>
      <c r="M339" s="284" t="str">
        <f t="shared" si="51"/>
        <v/>
      </c>
      <c r="N339" s="238" t="str">
        <f>IF($A339="","",IF(ABS(E339)&gt;0.000001,COUNT($N$1:N338)+1,""))</f>
        <v/>
      </c>
      <c r="O339" s="285" t="str">
        <f>IF($A339="","",SUMIFS(Transactions!$R:$R,Transactions!$L:$L,$A339))</f>
        <v/>
      </c>
      <c r="P339" s="285" t="str">
        <f t="shared" si="52"/>
        <v/>
      </c>
      <c r="Q339" s="286" t="str">
        <f t="shared" si="53"/>
        <v/>
      </c>
    </row>
    <row r="340" spans="1:17" ht="15" customHeight="1" x14ac:dyDescent="0.2">
      <c r="A340" s="238" t="str">
        <f>IFERROR(INDEX(Txn[Key],MATCH(0,INDEX(COUNTIF($A$1:A339,Txn[Key])+(Txn[Key]=""),0),0)),"")</f>
        <v/>
      </c>
      <c r="B340" s="238" t="str">
        <f t="shared" si="45"/>
        <v/>
      </c>
      <c r="C340" s="238" t="str">
        <f t="shared" si="46"/>
        <v/>
      </c>
      <c r="D340" s="238" t="str">
        <f t="shared" si="47"/>
        <v/>
      </c>
      <c r="E340" s="259" t="str">
        <f>IF($A340="","",SUMIFS(Txn[Signed Units],Txn[Key],$A340))</f>
        <v/>
      </c>
      <c r="F340" s="281" t="str">
        <f>IF($A340="","",SUMIFS(Txn[Buy Cost],Txn[Key],$A340))</f>
        <v/>
      </c>
      <c r="G340" s="281" t="str">
        <f>IF($A340="","",SUMIFS(Txn[Sell Proceeds],Txn[Key],$A340))</f>
        <v/>
      </c>
      <c r="H340" s="282" t="str">
        <f>IF($A340="","",IFERROR(INDEX(Prices[Current Price],MATCH($A340,Prices[Key],0)),0))</f>
        <v/>
      </c>
      <c r="I340" s="283" t="str">
        <f>IF($A340="","",IFERROR(INDEX(Prices[FX to SGD],MATCH($A340,Prices[Key],0)),1))</f>
        <v/>
      </c>
      <c r="J340" s="281" t="str">
        <f t="shared" si="48"/>
        <v/>
      </c>
      <c r="K340" s="281" t="str">
        <f t="shared" si="49"/>
        <v/>
      </c>
      <c r="L340" s="281" t="str">
        <f t="shared" si="50"/>
        <v/>
      </c>
      <c r="M340" s="284" t="str">
        <f t="shared" si="51"/>
        <v/>
      </c>
      <c r="N340" s="238" t="str">
        <f>IF($A340="","",IF(ABS(E340)&gt;0.000001,COUNT($N$1:N339)+1,""))</f>
        <v/>
      </c>
      <c r="O340" s="285" t="str">
        <f>IF($A340="","",SUMIFS(Transactions!$R:$R,Transactions!$L:$L,$A340))</f>
        <v/>
      </c>
      <c r="P340" s="285" t="str">
        <f t="shared" si="52"/>
        <v/>
      </c>
      <c r="Q340" s="286" t="str">
        <f t="shared" si="53"/>
        <v/>
      </c>
    </row>
    <row r="341" spans="1:17" ht="15" customHeight="1" x14ac:dyDescent="0.2">
      <c r="A341" s="238" t="str">
        <f>IFERROR(INDEX(Txn[Key],MATCH(0,INDEX(COUNTIF($A$1:A340,Txn[Key])+(Txn[Key]=""),0),0)),"")</f>
        <v/>
      </c>
      <c r="B341" s="238" t="str">
        <f t="shared" si="45"/>
        <v/>
      </c>
      <c r="C341" s="238" t="str">
        <f t="shared" si="46"/>
        <v/>
      </c>
      <c r="D341" s="238" t="str">
        <f t="shared" si="47"/>
        <v/>
      </c>
      <c r="E341" s="259" t="str">
        <f>IF($A341="","",SUMIFS(Txn[Signed Units],Txn[Key],$A341))</f>
        <v/>
      </c>
      <c r="F341" s="281" t="str">
        <f>IF($A341="","",SUMIFS(Txn[Buy Cost],Txn[Key],$A341))</f>
        <v/>
      </c>
      <c r="G341" s="281" t="str">
        <f>IF($A341="","",SUMIFS(Txn[Sell Proceeds],Txn[Key],$A341))</f>
        <v/>
      </c>
      <c r="H341" s="282" t="str">
        <f>IF($A341="","",IFERROR(INDEX(Prices[Current Price],MATCH($A341,Prices[Key],0)),0))</f>
        <v/>
      </c>
      <c r="I341" s="283" t="str">
        <f>IF($A341="","",IFERROR(INDEX(Prices[FX to SGD],MATCH($A341,Prices[Key],0)),1))</f>
        <v/>
      </c>
      <c r="J341" s="281" t="str">
        <f t="shared" si="48"/>
        <v/>
      </c>
      <c r="K341" s="281" t="str">
        <f t="shared" si="49"/>
        <v/>
      </c>
      <c r="L341" s="281" t="str">
        <f t="shared" si="50"/>
        <v/>
      </c>
      <c r="M341" s="284" t="str">
        <f t="shared" si="51"/>
        <v/>
      </c>
      <c r="N341" s="238" t="str">
        <f>IF($A341="","",IF(ABS(E341)&gt;0.000001,COUNT($N$1:N340)+1,""))</f>
        <v/>
      </c>
      <c r="O341" s="285" t="str">
        <f>IF($A341="","",SUMIFS(Transactions!$R:$R,Transactions!$L:$L,$A341))</f>
        <v/>
      </c>
      <c r="P341" s="285" t="str">
        <f t="shared" si="52"/>
        <v/>
      </c>
      <c r="Q341" s="286" t="str">
        <f t="shared" si="53"/>
        <v/>
      </c>
    </row>
    <row r="342" spans="1:17" ht="15" customHeight="1" x14ac:dyDescent="0.2">
      <c r="A342" s="238" t="str">
        <f>IFERROR(INDEX(Txn[Key],MATCH(0,INDEX(COUNTIF($A$1:A341,Txn[Key])+(Txn[Key]=""),0),0)),"")</f>
        <v/>
      </c>
      <c r="B342" s="238" t="str">
        <f t="shared" si="45"/>
        <v/>
      </c>
      <c r="C342" s="238" t="str">
        <f t="shared" si="46"/>
        <v/>
      </c>
      <c r="D342" s="238" t="str">
        <f t="shared" si="47"/>
        <v/>
      </c>
      <c r="E342" s="259" t="str">
        <f>IF($A342="","",SUMIFS(Txn[Signed Units],Txn[Key],$A342))</f>
        <v/>
      </c>
      <c r="F342" s="281" t="str">
        <f>IF($A342="","",SUMIFS(Txn[Buy Cost],Txn[Key],$A342))</f>
        <v/>
      </c>
      <c r="G342" s="281" t="str">
        <f>IF($A342="","",SUMIFS(Txn[Sell Proceeds],Txn[Key],$A342))</f>
        <v/>
      </c>
      <c r="H342" s="282" t="str">
        <f>IF($A342="","",IFERROR(INDEX(Prices[Current Price],MATCH($A342,Prices[Key],0)),0))</f>
        <v/>
      </c>
      <c r="I342" s="283" t="str">
        <f>IF($A342="","",IFERROR(INDEX(Prices[FX to SGD],MATCH($A342,Prices[Key],0)),1))</f>
        <v/>
      </c>
      <c r="J342" s="281" t="str">
        <f t="shared" si="48"/>
        <v/>
      </c>
      <c r="K342" s="281" t="str">
        <f t="shared" si="49"/>
        <v/>
      </c>
      <c r="L342" s="281" t="str">
        <f t="shared" si="50"/>
        <v/>
      </c>
      <c r="M342" s="284" t="str">
        <f t="shared" si="51"/>
        <v/>
      </c>
      <c r="N342" s="238" t="str">
        <f>IF($A342="","",IF(ABS(E342)&gt;0.000001,COUNT($N$1:N341)+1,""))</f>
        <v/>
      </c>
      <c r="O342" s="285" t="str">
        <f>IF($A342="","",SUMIFS(Transactions!$R:$R,Transactions!$L:$L,$A342))</f>
        <v/>
      </c>
      <c r="P342" s="285" t="str">
        <f t="shared" si="52"/>
        <v/>
      </c>
      <c r="Q342" s="286" t="str">
        <f t="shared" si="53"/>
        <v/>
      </c>
    </row>
    <row r="343" spans="1:17" ht="15" customHeight="1" x14ac:dyDescent="0.2">
      <c r="A343" s="238" t="str">
        <f>IFERROR(INDEX(Txn[Key],MATCH(0,INDEX(COUNTIF($A$1:A342,Txn[Key])+(Txn[Key]=""),0),0)),"")</f>
        <v/>
      </c>
      <c r="B343" s="238" t="str">
        <f t="shared" si="45"/>
        <v/>
      </c>
      <c r="C343" s="238" t="str">
        <f t="shared" si="46"/>
        <v/>
      </c>
      <c r="D343" s="238" t="str">
        <f t="shared" si="47"/>
        <v/>
      </c>
      <c r="E343" s="259" t="str">
        <f>IF($A343="","",SUMIFS(Txn[Signed Units],Txn[Key],$A343))</f>
        <v/>
      </c>
      <c r="F343" s="281" t="str">
        <f>IF($A343="","",SUMIFS(Txn[Buy Cost],Txn[Key],$A343))</f>
        <v/>
      </c>
      <c r="G343" s="281" t="str">
        <f>IF($A343="","",SUMIFS(Txn[Sell Proceeds],Txn[Key],$A343))</f>
        <v/>
      </c>
      <c r="H343" s="282" t="str">
        <f>IF($A343="","",IFERROR(INDEX(Prices[Current Price],MATCH($A343,Prices[Key],0)),0))</f>
        <v/>
      </c>
      <c r="I343" s="283" t="str">
        <f>IF($A343="","",IFERROR(INDEX(Prices[FX to SGD],MATCH($A343,Prices[Key],0)),1))</f>
        <v/>
      </c>
      <c r="J343" s="281" t="str">
        <f t="shared" si="48"/>
        <v/>
      </c>
      <c r="K343" s="281" t="str">
        <f t="shared" si="49"/>
        <v/>
      </c>
      <c r="L343" s="281" t="str">
        <f t="shared" si="50"/>
        <v/>
      </c>
      <c r="M343" s="284" t="str">
        <f t="shared" si="51"/>
        <v/>
      </c>
      <c r="N343" s="238" t="str">
        <f>IF($A343="","",IF(ABS(E343)&gt;0.000001,COUNT($N$1:N342)+1,""))</f>
        <v/>
      </c>
      <c r="O343" s="285" t="str">
        <f>IF($A343="","",SUMIFS(Transactions!$R:$R,Transactions!$L:$L,$A343))</f>
        <v/>
      </c>
      <c r="P343" s="285" t="str">
        <f t="shared" si="52"/>
        <v/>
      </c>
      <c r="Q343" s="286" t="str">
        <f t="shared" si="53"/>
        <v/>
      </c>
    </row>
    <row r="344" spans="1:17" ht="15" customHeight="1" x14ac:dyDescent="0.2">
      <c r="A344" s="238" t="str">
        <f>IFERROR(INDEX(Txn[Key],MATCH(0,INDEX(COUNTIF($A$1:A343,Txn[Key])+(Txn[Key]=""),0),0)),"")</f>
        <v/>
      </c>
      <c r="B344" s="238" t="str">
        <f t="shared" si="45"/>
        <v/>
      </c>
      <c r="C344" s="238" t="str">
        <f t="shared" si="46"/>
        <v/>
      </c>
      <c r="D344" s="238" t="str">
        <f t="shared" si="47"/>
        <v/>
      </c>
      <c r="E344" s="259" t="str">
        <f>IF($A344="","",SUMIFS(Txn[Signed Units],Txn[Key],$A344))</f>
        <v/>
      </c>
      <c r="F344" s="281" t="str">
        <f>IF($A344="","",SUMIFS(Txn[Buy Cost],Txn[Key],$A344))</f>
        <v/>
      </c>
      <c r="G344" s="281" t="str">
        <f>IF($A344="","",SUMIFS(Txn[Sell Proceeds],Txn[Key],$A344))</f>
        <v/>
      </c>
      <c r="H344" s="282" t="str">
        <f>IF($A344="","",IFERROR(INDEX(Prices[Current Price],MATCH($A344,Prices[Key],0)),0))</f>
        <v/>
      </c>
      <c r="I344" s="283" t="str">
        <f>IF($A344="","",IFERROR(INDEX(Prices[FX to SGD],MATCH($A344,Prices[Key],0)),1))</f>
        <v/>
      </c>
      <c r="J344" s="281" t="str">
        <f t="shared" si="48"/>
        <v/>
      </c>
      <c r="K344" s="281" t="str">
        <f t="shared" si="49"/>
        <v/>
      </c>
      <c r="L344" s="281" t="str">
        <f t="shared" si="50"/>
        <v/>
      </c>
      <c r="M344" s="284" t="str">
        <f t="shared" si="51"/>
        <v/>
      </c>
      <c r="N344" s="238" t="str">
        <f>IF($A344="","",IF(ABS(E344)&gt;0.000001,COUNT($N$1:N343)+1,""))</f>
        <v/>
      </c>
      <c r="O344" s="285" t="str">
        <f>IF($A344="","",SUMIFS(Transactions!$R:$R,Transactions!$L:$L,$A344))</f>
        <v/>
      </c>
      <c r="P344" s="285" t="str">
        <f t="shared" si="52"/>
        <v/>
      </c>
      <c r="Q344" s="286" t="str">
        <f t="shared" si="53"/>
        <v/>
      </c>
    </row>
    <row r="345" spans="1:17" ht="15" customHeight="1" x14ac:dyDescent="0.2">
      <c r="A345" s="238" t="str">
        <f>IFERROR(INDEX(Txn[Key],MATCH(0,INDEX(COUNTIF($A$1:A344,Txn[Key])+(Txn[Key]=""),0),0)),"")</f>
        <v/>
      </c>
      <c r="B345" s="238" t="str">
        <f t="shared" si="45"/>
        <v/>
      </c>
      <c r="C345" s="238" t="str">
        <f t="shared" si="46"/>
        <v/>
      </c>
      <c r="D345" s="238" t="str">
        <f t="shared" si="47"/>
        <v/>
      </c>
      <c r="E345" s="259" t="str">
        <f>IF($A345="","",SUMIFS(Txn[Signed Units],Txn[Key],$A345))</f>
        <v/>
      </c>
      <c r="F345" s="281" t="str">
        <f>IF($A345="","",SUMIFS(Txn[Buy Cost],Txn[Key],$A345))</f>
        <v/>
      </c>
      <c r="G345" s="281" t="str">
        <f>IF($A345="","",SUMIFS(Txn[Sell Proceeds],Txn[Key],$A345))</f>
        <v/>
      </c>
      <c r="H345" s="282" t="str">
        <f>IF($A345="","",IFERROR(INDEX(Prices[Current Price],MATCH($A345,Prices[Key],0)),0))</f>
        <v/>
      </c>
      <c r="I345" s="283" t="str">
        <f>IF($A345="","",IFERROR(INDEX(Prices[FX to SGD],MATCH($A345,Prices[Key],0)),1))</f>
        <v/>
      </c>
      <c r="J345" s="281" t="str">
        <f t="shared" si="48"/>
        <v/>
      </c>
      <c r="K345" s="281" t="str">
        <f t="shared" si="49"/>
        <v/>
      </c>
      <c r="L345" s="281" t="str">
        <f t="shared" si="50"/>
        <v/>
      </c>
      <c r="M345" s="284" t="str">
        <f t="shared" si="51"/>
        <v/>
      </c>
      <c r="N345" s="238" t="str">
        <f>IF($A345="","",IF(ABS(E345)&gt;0.000001,COUNT($N$1:N344)+1,""))</f>
        <v/>
      </c>
      <c r="O345" s="285" t="str">
        <f>IF($A345="","",SUMIFS(Transactions!$R:$R,Transactions!$L:$L,$A345))</f>
        <v/>
      </c>
      <c r="P345" s="285" t="str">
        <f t="shared" si="52"/>
        <v/>
      </c>
      <c r="Q345" s="286" t="str">
        <f t="shared" si="53"/>
        <v/>
      </c>
    </row>
    <row r="346" spans="1:17" ht="15" customHeight="1" x14ac:dyDescent="0.2">
      <c r="A346" s="238" t="str">
        <f>IFERROR(INDEX(Txn[Key],MATCH(0,INDEX(COUNTIF($A$1:A345,Txn[Key])+(Txn[Key]=""),0),0)),"")</f>
        <v/>
      </c>
      <c r="B346" s="238" t="str">
        <f t="shared" si="45"/>
        <v/>
      </c>
      <c r="C346" s="238" t="str">
        <f t="shared" si="46"/>
        <v/>
      </c>
      <c r="D346" s="238" t="str">
        <f t="shared" si="47"/>
        <v/>
      </c>
      <c r="E346" s="259" t="str">
        <f>IF($A346="","",SUMIFS(Txn[Signed Units],Txn[Key],$A346))</f>
        <v/>
      </c>
      <c r="F346" s="281" t="str">
        <f>IF($A346="","",SUMIFS(Txn[Buy Cost],Txn[Key],$A346))</f>
        <v/>
      </c>
      <c r="G346" s="281" t="str">
        <f>IF($A346="","",SUMIFS(Txn[Sell Proceeds],Txn[Key],$A346))</f>
        <v/>
      </c>
      <c r="H346" s="282" t="str">
        <f>IF($A346="","",IFERROR(INDEX(Prices[Current Price],MATCH($A346,Prices[Key],0)),0))</f>
        <v/>
      </c>
      <c r="I346" s="283" t="str">
        <f>IF($A346="","",IFERROR(INDEX(Prices[FX to SGD],MATCH($A346,Prices[Key],0)),1))</f>
        <v/>
      </c>
      <c r="J346" s="281" t="str">
        <f t="shared" si="48"/>
        <v/>
      </c>
      <c r="K346" s="281" t="str">
        <f t="shared" si="49"/>
        <v/>
      </c>
      <c r="L346" s="281" t="str">
        <f t="shared" si="50"/>
        <v/>
      </c>
      <c r="M346" s="284" t="str">
        <f t="shared" si="51"/>
        <v/>
      </c>
      <c r="N346" s="238" t="str">
        <f>IF($A346="","",IF(ABS(E346)&gt;0.000001,COUNT($N$1:N345)+1,""))</f>
        <v/>
      </c>
      <c r="O346" s="285" t="str">
        <f>IF($A346="","",SUMIFS(Transactions!$R:$R,Transactions!$L:$L,$A346))</f>
        <v/>
      </c>
      <c r="P346" s="285" t="str">
        <f t="shared" si="52"/>
        <v/>
      </c>
      <c r="Q346" s="286" t="str">
        <f t="shared" si="53"/>
        <v/>
      </c>
    </row>
    <row r="347" spans="1:17" ht="15" customHeight="1" x14ac:dyDescent="0.2">
      <c r="A347" s="238" t="str">
        <f>IFERROR(INDEX(Txn[Key],MATCH(0,INDEX(COUNTIF($A$1:A346,Txn[Key])+(Txn[Key]=""),0),0)),"")</f>
        <v/>
      </c>
      <c r="B347" s="238" t="str">
        <f t="shared" si="45"/>
        <v/>
      </c>
      <c r="C347" s="238" t="str">
        <f t="shared" si="46"/>
        <v/>
      </c>
      <c r="D347" s="238" t="str">
        <f t="shared" si="47"/>
        <v/>
      </c>
      <c r="E347" s="259" t="str">
        <f>IF($A347="","",SUMIFS(Txn[Signed Units],Txn[Key],$A347))</f>
        <v/>
      </c>
      <c r="F347" s="281" t="str">
        <f>IF($A347="","",SUMIFS(Txn[Buy Cost],Txn[Key],$A347))</f>
        <v/>
      </c>
      <c r="G347" s="281" t="str">
        <f>IF($A347="","",SUMIFS(Txn[Sell Proceeds],Txn[Key],$A347))</f>
        <v/>
      </c>
      <c r="H347" s="282" t="str">
        <f>IF($A347="","",IFERROR(INDEX(Prices[Current Price],MATCH($A347,Prices[Key],0)),0))</f>
        <v/>
      </c>
      <c r="I347" s="283" t="str">
        <f>IF($A347="","",IFERROR(INDEX(Prices[FX to SGD],MATCH($A347,Prices[Key],0)),1))</f>
        <v/>
      </c>
      <c r="J347" s="281" t="str">
        <f t="shared" si="48"/>
        <v/>
      </c>
      <c r="K347" s="281" t="str">
        <f t="shared" si="49"/>
        <v/>
      </c>
      <c r="L347" s="281" t="str">
        <f t="shared" si="50"/>
        <v/>
      </c>
      <c r="M347" s="284" t="str">
        <f t="shared" si="51"/>
        <v/>
      </c>
      <c r="N347" s="238" t="str">
        <f>IF($A347="","",IF(ABS(E347)&gt;0.000001,COUNT($N$1:N346)+1,""))</f>
        <v/>
      </c>
      <c r="O347" s="285" t="str">
        <f>IF($A347="","",SUMIFS(Transactions!$R:$R,Transactions!$L:$L,$A347))</f>
        <v/>
      </c>
      <c r="P347" s="285" t="str">
        <f t="shared" si="52"/>
        <v/>
      </c>
      <c r="Q347" s="286" t="str">
        <f t="shared" si="53"/>
        <v/>
      </c>
    </row>
    <row r="348" spans="1:17" ht="15" customHeight="1" x14ac:dyDescent="0.2">
      <c r="A348" s="238" t="str">
        <f>IFERROR(INDEX(Txn[Key],MATCH(0,INDEX(COUNTIF($A$1:A347,Txn[Key])+(Txn[Key]=""),0),0)),"")</f>
        <v/>
      </c>
      <c r="B348" s="238" t="str">
        <f t="shared" si="45"/>
        <v/>
      </c>
      <c r="C348" s="238" t="str">
        <f t="shared" si="46"/>
        <v/>
      </c>
      <c r="D348" s="238" t="str">
        <f t="shared" si="47"/>
        <v/>
      </c>
      <c r="E348" s="259" t="str">
        <f>IF($A348="","",SUMIFS(Txn[Signed Units],Txn[Key],$A348))</f>
        <v/>
      </c>
      <c r="F348" s="281" t="str">
        <f>IF($A348="","",SUMIFS(Txn[Buy Cost],Txn[Key],$A348))</f>
        <v/>
      </c>
      <c r="G348" s="281" t="str">
        <f>IF($A348="","",SUMIFS(Txn[Sell Proceeds],Txn[Key],$A348))</f>
        <v/>
      </c>
      <c r="H348" s="282" t="str">
        <f>IF($A348="","",IFERROR(INDEX(Prices[Current Price],MATCH($A348,Prices[Key],0)),0))</f>
        <v/>
      </c>
      <c r="I348" s="283" t="str">
        <f>IF($A348="","",IFERROR(INDEX(Prices[FX to SGD],MATCH($A348,Prices[Key],0)),1))</f>
        <v/>
      </c>
      <c r="J348" s="281" t="str">
        <f t="shared" si="48"/>
        <v/>
      </c>
      <c r="K348" s="281" t="str">
        <f t="shared" si="49"/>
        <v/>
      </c>
      <c r="L348" s="281" t="str">
        <f t="shared" si="50"/>
        <v/>
      </c>
      <c r="M348" s="284" t="str">
        <f t="shared" si="51"/>
        <v/>
      </c>
      <c r="N348" s="238" t="str">
        <f>IF($A348="","",IF(ABS(E348)&gt;0.000001,COUNT($N$1:N347)+1,""))</f>
        <v/>
      </c>
      <c r="O348" s="285" t="str">
        <f>IF($A348="","",SUMIFS(Transactions!$R:$R,Transactions!$L:$L,$A348))</f>
        <v/>
      </c>
      <c r="P348" s="285" t="str">
        <f t="shared" si="52"/>
        <v/>
      </c>
      <c r="Q348" s="286" t="str">
        <f t="shared" si="53"/>
        <v/>
      </c>
    </row>
    <row r="349" spans="1:17" ht="15" customHeight="1" x14ac:dyDescent="0.2">
      <c r="A349" s="238" t="str">
        <f>IFERROR(INDEX(Txn[Key],MATCH(0,INDEX(COUNTIF($A$1:A348,Txn[Key])+(Txn[Key]=""),0),0)),"")</f>
        <v/>
      </c>
      <c r="B349" s="238" t="str">
        <f t="shared" si="45"/>
        <v/>
      </c>
      <c r="C349" s="238" t="str">
        <f t="shared" si="46"/>
        <v/>
      </c>
      <c r="D349" s="238" t="str">
        <f t="shared" si="47"/>
        <v/>
      </c>
      <c r="E349" s="259" t="str">
        <f>IF($A349="","",SUMIFS(Txn[Signed Units],Txn[Key],$A349))</f>
        <v/>
      </c>
      <c r="F349" s="281" t="str">
        <f>IF($A349="","",SUMIFS(Txn[Buy Cost],Txn[Key],$A349))</f>
        <v/>
      </c>
      <c r="G349" s="281" t="str">
        <f>IF($A349="","",SUMIFS(Txn[Sell Proceeds],Txn[Key],$A349))</f>
        <v/>
      </c>
      <c r="H349" s="282" t="str">
        <f>IF($A349="","",IFERROR(INDEX(Prices[Current Price],MATCH($A349,Prices[Key],0)),0))</f>
        <v/>
      </c>
      <c r="I349" s="283" t="str">
        <f>IF($A349="","",IFERROR(INDEX(Prices[FX to SGD],MATCH($A349,Prices[Key],0)),1))</f>
        <v/>
      </c>
      <c r="J349" s="281" t="str">
        <f t="shared" si="48"/>
        <v/>
      </c>
      <c r="K349" s="281" t="str">
        <f t="shared" si="49"/>
        <v/>
      </c>
      <c r="L349" s="281" t="str">
        <f t="shared" si="50"/>
        <v/>
      </c>
      <c r="M349" s="284" t="str">
        <f t="shared" si="51"/>
        <v/>
      </c>
      <c r="N349" s="238" t="str">
        <f>IF($A349="","",IF(ABS(E349)&gt;0.000001,COUNT($N$1:N348)+1,""))</f>
        <v/>
      </c>
      <c r="O349" s="285" t="str">
        <f>IF($A349="","",SUMIFS(Transactions!$R:$R,Transactions!$L:$L,$A349))</f>
        <v/>
      </c>
      <c r="P349" s="285" t="str">
        <f t="shared" si="52"/>
        <v/>
      </c>
      <c r="Q349" s="286" t="str">
        <f t="shared" si="53"/>
        <v/>
      </c>
    </row>
    <row r="350" spans="1:17" ht="15" customHeight="1" x14ac:dyDescent="0.2">
      <c r="A350" s="238" t="str">
        <f>IFERROR(INDEX(Txn[Key],MATCH(0,INDEX(COUNTIF($A$1:A349,Txn[Key])+(Txn[Key]=""),0),0)),"")</f>
        <v/>
      </c>
      <c r="B350" s="238" t="str">
        <f t="shared" si="45"/>
        <v/>
      </c>
      <c r="C350" s="238" t="str">
        <f t="shared" si="46"/>
        <v/>
      </c>
      <c r="D350" s="238" t="str">
        <f t="shared" si="47"/>
        <v/>
      </c>
      <c r="E350" s="259" t="str">
        <f>IF($A350="","",SUMIFS(Txn[Signed Units],Txn[Key],$A350))</f>
        <v/>
      </c>
      <c r="F350" s="281" t="str">
        <f>IF($A350="","",SUMIFS(Txn[Buy Cost],Txn[Key],$A350))</f>
        <v/>
      </c>
      <c r="G350" s="281" t="str">
        <f>IF($A350="","",SUMIFS(Txn[Sell Proceeds],Txn[Key],$A350))</f>
        <v/>
      </c>
      <c r="H350" s="282" t="str">
        <f>IF($A350="","",IFERROR(INDEX(Prices[Current Price],MATCH($A350,Prices[Key],0)),0))</f>
        <v/>
      </c>
      <c r="I350" s="283" t="str">
        <f>IF($A350="","",IFERROR(INDEX(Prices[FX to SGD],MATCH($A350,Prices[Key],0)),1))</f>
        <v/>
      </c>
      <c r="J350" s="281" t="str">
        <f t="shared" si="48"/>
        <v/>
      </c>
      <c r="K350" s="281" t="str">
        <f t="shared" si="49"/>
        <v/>
      </c>
      <c r="L350" s="281" t="str">
        <f t="shared" si="50"/>
        <v/>
      </c>
      <c r="M350" s="284" t="str">
        <f t="shared" si="51"/>
        <v/>
      </c>
      <c r="N350" s="238" t="str">
        <f>IF($A350="","",IF(ABS(E350)&gt;0.000001,COUNT($N$1:N349)+1,""))</f>
        <v/>
      </c>
      <c r="O350" s="285" t="str">
        <f>IF($A350="","",SUMIFS(Transactions!$R:$R,Transactions!$L:$L,$A350))</f>
        <v/>
      </c>
      <c r="P350" s="285" t="str">
        <f t="shared" si="52"/>
        <v/>
      </c>
      <c r="Q350" s="286" t="str">
        <f t="shared" si="53"/>
        <v/>
      </c>
    </row>
    <row r="351" spans="1:17" ht="15" customHeight="1" x14ac:dyDescent="0.2">
      <c r="A351" s="238" t="str">
        <f>IFERROR(INDEX(Txn[Key],MATCH(0,INDEX(COUNTIF($A$1:A350,Txn[Key])+(Txn[Key]=""),0),0)),"")</f>
        <v/>
      </c>
      <c r="B351" s="238" t="str">
        <f t="shared" si="45"/>
        <v/>
      </c>
      <c r="C351" s="238" t="str">
        <f t="shared" si="46"/>
        <v/>
      </c>
      <c r="D351" s="238" t="str">
        <f t="shared" si="47"/>
        <v/>
      </c>
      <c r="E351" s="259" t="str">
        <f>IF($A351="","",SUMIFS(Txn[Signed Units],Txn[Key],$A351))</f>
        <v/>
      </c>
      <c r="F351" s="281" t="str">
        <f>IF($A351="","",SUMIFS(Txn[Buy Cost],Txn[Key],$A351))</f>
        <v/>
      </c>
      <c r="G351" s="281" t="str">
        <f>IF($A351="","",SUMIFS(Txn[Sell Proceeds],Txn[Key],$A351))</f>
        <v/>
      </c>
      <c r="H351" s="282" t="str">
        <f>IF($A351="","",IFERROR(INDEX(Prices[Current Price],MATCH($A351,Prices[Key],0)),0))</f>
        <v/>
      </c>
      <c r="I351" s="283" t="str">
        <f>IF($A351="","",IFERROR(INDEX(Prices[FX to SGD],MATCH($A351,Prices[Key],0)),1))</f>
        <v/>
      </c>
      <c r="J351" s="281" t="str">
        <f t="shared" si="48"/>
        <v/>
      </c>
      <c r="K351" s="281" t="str">
        <f t="shared" si="49"/>
        <v/>
      </c>
      <c r="L351" s="281" t="str">
        <f t="shared" si="50"/>
        <v/>
      </c>
      <c r="M351" s="284" t="str">
        <f t="shared" si="51"/>
        <v/>
      </c>
      <c r="N351" s="238" t="str">
        <f>IF($A351="","",IF(ABS(E351)&gt;0.000001,COUNT($N$1:N350)+1,""))</f>
        <v/>
      </c>
      <c r="O351" s="285" t="str">
        <f>IF($A351="","",SUMIFS(Transactions!$R:$R,Transactions!$L:$L,$A351))</f>
        <v/>
      </c>
      <c r="P351" s="285" t="str">
        <f t="shared" si="52"/>
        <v/>
      </c>
      <c r="Q351" s="286" t="str">
        <f t="shared" si="53"/>
        <v/>
      </c>
    </row>
    <row r="352" spans="1:17" ht="15" customHeight="1" x14ac:dyDescent="0.2">
      <c r="A352" s="238" t="str">
        <f>IFERROR(INDEX(Txn[Key],MATCH(0,INDEX(COUNTIF($A$1:A351,Txn[Key])+(Txn[Key]=""),0),0)),"")</f>
        <v/>
      </c>
      <c r="B352" s="238" t="str">
        <f t="shared" si="45"/>
        <v/>
      </c>
      <c r="C352" s="238" t="str">
        <f t="shared" si="46"/>
        <v/>
      </c>
      <c r="D352" s="238" t="str">
        <f t="shared" si="47"/>
        <v/>
      </c>
      <c r="E352" s="259" t="str">
        <f>IF($A352="","",SUMIFS(Txn[Signed Units],Txn[Key],$A352))</f>
        <v/>
      </c>
      <c r="F352" s="281" t="str">
        <f>IF($A352="","",SUMIFS(Txn[Buy Cost],Txn[Key],$A352))</f>
        <v/>
      </c>
      <c r="G352" s="281" t="str">
        <f>IF($A352="","",SUMIFS(Txn[Sell Proceeds],Txn[Key],$A352))</f>
        <v/>
      </c>
      <c r="H352" s="282" t="str">
        <f>IF($A352="","",IFERROR(INDEX(Prices[Current Price],MATCH($A352,Prices[Key],0)),0))</f>
        <v/>
      </c>
      <c r="I352" s="283" t="str">
        <f>IF($A352="","",IFERROR(INDEX(Prices[FX to SGD],MATCH($A352,Prices[Key],0)),1))</f>
        <v/>
      </c>
      <c r="J352" s="281" t="str">
        <f t="shared" si="48"/>
        <v/>
      </c>
      <c r="K352" s="281" t="str">
        <f t="shared" si="49"/>
        <v/>
      </c>
      <c r="L352" s="281" t="str">
        <f t="shared" si="50"/>
        <v/>
      </c>
      <c r="M352" s="284" t="str">
        <f t="shared" si="51"/>
        <v/>
      </c>
      <c r="N352" s="238" t="str">
        <f>IF($A352="","",IF(ABS(E352)&gt;0.000001,COUNT($N$1:N351)+1,""))</f>
        <v/>
      </c>
      <c r="O352" s="285" t="str">
        <f>IF($A352="","",SUMIFS(Transactions!$R:$R,Transactions!$L:$L,$A352))</f>
        <v/>
      </c>
      <c r="P352" s="285" t="str">
        <f t="shared" si="52"/>
        <v/>
      </c>
      <c r="Q352" s="286" t="str">
        <f t="shared" si="53"/>
        <v/>
      </c>
    </row>
    <row r="353" spans="1:17" ht="15" customHeight="1" x14ac:dyDescent="0.2">
      <c r="A353" s="238" t="str">
        <f>IFERROR(INDEX(Txn[Key],MATCH(0,INDEX(COUNTIF($A$1:A352,Txn[Key])+(Txn[Key]=""),0),0)),"")</f>
        <v/>
      </c>
      <c r="B353" s="238" t="str">
        <f t="shared" si="45"/>
        <v/>
      </c>
      <c r="C353" s="238" t="str">
        <f t="shared" si="46"/>
        <v/>
      </c>
      <c r="D353" s="238" t="str">
        <f t="shared" si="47"/>
        <v/>
      </c>
      <c r="E353" s="259" t="str">
        <f>IF($A353="","",SUMIFS(Txn[Signed Units],Txn[Key],$A353))</f>
        <v/>
      </c>
      <c r="F353" s="281" t="str">
        <f>IF($A353="","",SUMIFS(Txn[Buy Cost],Txn[Key],$A353))</f>
        <v/>
      </c>
      <c r="G353" s="281" t="str">
        <f>IF($A353="","",SUMIFS(Txn[Sell Proceeds],Txn[Key],$A353))</f>
        <v/>
      </c>
      <c r="H353" s="282" t="str">
        <f>IF($A353="","",IFERROR(INDEX(Prices[Current Price],MATCH($A353,Prices[Key],0)),0))</f>
        <v/>
      </c>
      <c r="I353" s="283" t="str">
        <f>IF($A353="","",IFERROR(INDEX(Prices[FX to SGD],MATCH($A353,Prices[Key],0)),1))</f>
        <v/>
      </c>
      <c r="J353" s="281" t="str">
        <f t="shared" si="48"/>
        <v/>
      </c>
      <c r="K353" s="281" t="str">
        <f t="shared" si="49"/>
        <v/>
      </c>
      <c r="L353" s="281" t="str">
        <f t="shared" si="50"/>
        <v/>
      </c>
      <c r="M353" s="284" t="str">
        <f t="shared" si="51"/>
        <v/>
      </c>
      <c r="N353" s="238" t="str">
        <f>IF($A353="","",IF(ABS(E353)&gt;0.000001,COUNT($N$1:N352)+1,""))</f>
        <v/>
      </c>
      <c r="O353" s="285" t="str">
        <f>IF($A353="","",SUMIFS(Transactions!$R:$R,Transactions!$L:$L,$A353))</f>
        <v/>
      </c>
      <c r="P353" s="285" t="str">
        <f t="shared" si="52"/>
        <v/>
      </c>
      <c r="Q353" s="286" t="str">
        <f t="shared" si="53"/>
        <v/>
      </c>
    </row>
    <row r="354" spans="1:17" ht="15" customHeight="1" x14ac:dyDescent="0.2">
      <c r="A354" s="238" t="str">
        <f>IFERROR(INDEX(Txn[Key],MATCH(0,INDEX(COUNTIF($A$1:A353,Txn[Key])+(Txn[Key]=""),0),0)),"")</f>
        <v/>
      </c>
      <c r="B354" s="238" t="str">
        <f t="shared" si="45"/>
        <v/>
      </c>
      <c r="C354" s="238" t="str">
        <f t="shared" si="46"/>
        <v/>
      </c>
      <c r="D354" s="238" t="str">
        <f t="shared" si="47"/>
        <v/>
      </c>
      <c r="E354" s="259" t="str">
        <f>IF($A354="","",SUMIFS(Txn[Signed Units],Txn[Key],$A354))</f>
        <v/>
      </c>
      <c r="F354" s="281" t="str">
        <f>IF($A354="","",SUMIFS(Txn[Buy Cost],Txn[Key],$A354))</f>
        <v/>
      </c>
      <c r="G354" s="281" t="str">
        <f>IF($A354="","",SUMIFS(Txn[Sell Proceeds],Txn[Key],$A354))</f>
        <v/>
      </c>
      <c r="H354" s="282" t="str">
        <f>IF($A354="","",IFERROR(INDEX(Prices[Current Price],MATCH($A354,Prices[Key],0)),0))</f>
        <v/>
      </c>
      <c r="I354" s="283" t="str">
        <f>IF($A354="","",IFERROR(INDEX(Prices[FX to SGD],MATCH($A354,Prices[Key],0)),1))</f>
        <v/>
      </c>
      <c r="J354" s="281" t="str">
        <f t="shared" si="48"/>
        <v/>
      </c>
      <c r="K354" s="281" t="str">
        <f t="shared" si="49"/>
        <v/>
      </c>
      <c r="L354" s="281" t="str">
        <f t="shared" si="50"/>
        <v/>
      </c>
      <c r="M354" s="284" t="str">
        <f t="shared" si="51"/>
        <v/>
      </c>
      <c r="N354" s="238" t="str">
        <f>IF($A354="","",IF(ABS(E354)&gt;0.000001,COUNT($N$1:N353)+1,""))</f>
        <v/>
      </c>
      <c r="O354" s="285" t="str">
        <f>IF($A354="","",SUMIFS(Transactions!$R:$R,Transactions!$L:$L,$A354))</f>
        <v/>
      </c>
      <c r="P354" s="285" t="str">
        <f t="shared" si="52"/>
        <v/>
      </c>
      <c r="Q354" s="286" t="str">
        <f t="shared" si="53"/>
        <v/>
      </c>
    </row>
    <row r="355" spans="1:17" ht="15" customHeight="1" x14ac:dyDescent="0.2">
      <c r="A355" s="238" t="str">
        <f>IFERROR(INDEX(Txn[Key],MATCH(0,INDEX(COUNTIF($A$1:A354,Txn[Key])+(Txn[Key]=""),0),0)),"")</f>
        <v/>
      </c>
      <c r="B355" s="238" t="str">
        <f t="shared" si="45"/>
        <v/>
      </c>
      <c r="C355" s="238" t="str">
        <f t="shared" si="46"/>
        <v/>
      </c>
      <c r="D355" s="238" t="str">
        <f t="shared" si="47"/>
        <v/>
      </c>
      <c r="E355" s="259" t="str">
        <f>IF($A355="","",SUMIFS(Txn[Signed Units],Txn[Key],$A355))</f>
        <v/>
      </c>
      <c r="F355" s="281" t="str">
        <f>IF($A355="","",SUMIFS(Txn[Buy Cost],Txn[Key],$A355))</f>
        <v/>
      </c>
      <c r="G355" s="281" t="str">
        <f>IF($A355="","",SUMIFS(Txn[Sell Proceeds],Txn[Key],$A355))</f>
        <v/>
      </c>
      <c r="H355" s="282" t="str">
        <f>IF($A355="","",IFERROR(INDEX(Prices[Current Price],MATCH($A355,Prices[Key],0)),0))</f>
        <v/>
      </c>
      <c r="I355" s="283" t="str">
        <f>IF($A355="","",IFERROR(INDEX(Prices[FX to SGD],MATCH($A355,Prices[Key],0)),1))</f>
        <v/>
      </c>
      <c r="J355" s="281" t="str">
        <f t="shared" si="48"/>
        <v/>
      </c>
      <c r="K355" s="281" t="str">
        <f t="shared" si="49"/>
        <v/>
      </c>
      <c r="L355" s="281" t="str">
        <f t="shared" si="50"/>
        <v/>
      </c>
      <c r="M355" s="284" t="str">
        <f t="shared" si="51"/>
        <v/>
      </c>
      <c r="N355" s="238" t="str">
        <f>IF($A355="","",IF(ABS(E355)&gt;0.000001,COUNT($N$1:N354)+1,""))</f>
        <v/>
      </c>
      <c r="O355" s="285" t="str">
        <f>IF($A355="","",SUMIFS(Transactions!$R:$R,Transactions!$L:$L,$A355))</f>
        <v/>
      </c>
      <c r="P355" s="285" t="str">
        <f t="shared" si="52"/>
        <v/>
      </c>
      <c r="Q355" s="286" t="str">
        <f t="shared" si="53"/>
        <v/>
      </c>
    </row>
    <row r="356" spans="1:17" ht="15" customHeight="1" x14ac:dyDescent="0.2">
      <c r="A356" s="238" t="str">
        <f>IFERROR(INDEX(Txn[Key],MATCH(0,INDEX(COUNTIF($A$1:A355,Txn[Key])+(Txn[Key]=""),0),0)),"")</f>
        <v/>
      </c>
      <c r="B356" s="238" t="str">
        <f t="shared" si="45"/>
        <v/>
      </c>
      <c r="C356" s="238" t="str">
        <f t="shared" si="46"/>
        <v/>
      </c>
      <c r="D356" s="238" t="str">
        <f t="shared" si="47"/>
        <v/>
      </c>
      <c r="E356" s="259" t="str">
        <f>IF($A356="","",SUMIFS(Txn[Signed Units],Txn[Key],$A356))</f>
        <v/>
      </c>
      <c r="F356" s="281" t="str">
        <f>IF($A356="","",SUMIFS(Txn[Buy Cost],Txn[Key],$A356))</f>
        <v/>
      </c>
      <c r="G356" s="281" t="str">
        <f>IF($A356="","",SUMIFS(Txn[Sell Proceeds],Txn[Key],$A356))</f>
        <v/>
      </c>
      <c r="H356" s="282" t="str">
        <f>IF($A356="","",IFERROR(INDEX(Prices[Current Price],MATCH($A356,Prices[Key],0)),0))</f>
        <v/>
      </c>
      <c r="I356" s="283" t="str">
        <f>IF($A356="","",IFERROR(INDEX(Prices[FX to SGD],MATCH($A356,Prices[Key],0)),1))</f>
        <v/>
      </c>
      <c r="J356" s="281" t="str">
        <f t="shared" si="48"/>
        <v/>
      </c>
      <c r="K356" s="281" t="str">
        <f t="shared" si="49"/>
        <v/>
      </c>
      <c r="L356" s="281" t="str">
        <f t="shared" si="50"/>
        <v/>
      </c>
      <c r="M356" s="284" t="str">
        <f t="shared" si="51"/>
        <v/>
      </c>
      <c r="N356" s="238" t="str">
        <f>IF($A356="","",IF(ABS(E356)&gt;0.000001,COUNT($N$1:N355)+1,""))</f>
        <v/>
      </c>
      <c r="O356" s="285" t="str">
        <f>IF($A356="","",SUMIFS(Transactions!$R:$R,Transactions!$L:$L,$A356))</f>
        <v/>
      </c>
      <c r="P356" s="285" t="str">
        <f t="shared" si="52"/>
        <v/>
      </c>
      <c r="Q356" s="286" t="str">
        <f t="shared" si="53"/>
        <v/>
      </c>
    </row>
    <row r="357" spans="1:17" ht="15" customHeight="1" x14ac:dyDescent="0.2">
      <c r="A357" s="238" t="str">
        <f>IFERROR(INDEX(Txn[Key],MATCH(0,INDEX(COUNTIF($A$1:A356,Txn[Key])+(Txn[Key]=""),0),0)),"")</f>
        <v/>
      </c>
      <c r="B357" s="238" t="str">
        <f t="shared" si="45"/>
        <v/>
      </c>
      <c r="C357" s="238" t="str">
        <f t="shared" si="46"/>
        <v/>
      </c>
      <c r="D357" s="238" t="str">
        <f t="shared" si="47"/>
        <v/>
      </c>
      <c r="E357" s="259" t="str">
        <f>IF($A357="","",SUMIFS(Txn[Signed Units],Txn[Key],$A357))</f>
        <v/>
      </c>
      <c r="F357" s="281" t="str">
        <f>IF($A357="","",SUMIFS(Txn[Buy Cost],Txn[Key],$A357))</f>
        <v/>
      </c>
      <c r="G357" s="281" t="str">
        <f>IF($A357="","",SUMIFS(Txn[Sell Proceeds],Txn[Key],$A357))</f>
        <v/>
      </c>
      <c r="H357" s="282" t="str">
        <f>IF($A357="","",IFERROR(INDEX(Prices[Current Price],MATCH($A357,Prices[Key],0)),0))</f>
        <v/>
      </c>
      <c r="I357" s="283" t="str">
        <f>IF($A357="","",IFERROR(INDEX(Prices[FX to SGD],MATCH($A357,Prices[Key],0)),1))</f>
        <v/>
      </c>
      <c r="J357" s="281" t="str">
        <f t="shared" si="48"/>
        <v/>
      </c>
      <c r="K357" s="281" t="str">
        <f t="shared" si="49"/>
        <v/>
      </c>
      <c r="L357" s="281" t="str">
        <f t="shared" si="50"/>
        <v/>
      </c>
      <c r="M357" s="284" t="str">
        <f t="shared" si="51"/>
        <v/>
      </c>
      <c r="N357" s="238" t="str">
        <f>IF($A357="","",IF(ABS(E357)&gt;0.000001,COUNT($N$1:N356)+1,""))</f>
        <v/>
      </c>
      <c r="O357" s="285" t="str">
        <f>IF($A357="","",SUMIFS(Transactions!$R:$R,Transactions!$L:$L,$A357))</f>
        <v/>
      </c>
      <c r="P357" s="285" t="str">
        <f t="shared" si="52"/>
        <v/>
      </c>
      <c r="Q357" s="286" t="str">
        <f t="shared" si="53"/>
        <v/>
      </c>
    </row>
    <row r="358" spans="1:17" ht="15" customHeight="1" x14ac:dyDescent="0.2">
      <c r="A358" s="238" t="str">
        <f>IFERROR(INDEX(Txn[Key],MATCH(0,INDEX(COUNTIF($A$1:A357,Txn[Key])+(Txn[Key]=""),0),0)),"")</f>
        <v/>
      </c>
      <c r="B358" s="238" t="str">
        <f t="shared" si="45"/>
        <v/>
      </c>
      <c r="C358" s="238" t="str">
        <f t="shared" si="46"/>
        <v/>
      </c>
      <c r="D358" s="238" t="str">
        <f t="shared" si="47"/>
        <v/>
      </c>
      <c r="E358" s="259" t="str">
        <f>IF($A358="","",SUMIFS(Txn[Signed Units],Txn[Key],$A358))</f>
        <v/>
      </c>
      <c r="F358" s="281" t="str">
        <f>IF($A358="","",SUMIFS(Txn[Buy Cost],Txn[Key],$A358))</f>
        <v/>
      </c>
      <c r="G358" s="281" t="str">
        <f>IF($A358="","",SUMIFS(Txn[Sell Proceeds],Txn[Key],$A358))</f>
        <v/>
      </c>
      <c r="H358" s="282" t="str">
        <f>IF($A358="","",IFERROR(INDEX(Prices[Current Price],MATCH($A358,Prices[Key],0)),0))</f>
        <v/>
      </c>
      <c r="I358" s="283" t="str">
        <f>IF($A358="","",IFERROR(INDEX(Prices[FX to SGD],MATCH($A358,Prices[Key],0)),1))</f>
        <v/>
      </c>
      <c r="J358" s="281" t="str">
        <f t="shared" si="48"/>
        <v/>
      </c>
      <c r="K358" s="281" t="str">
        <f t="shared" si="49"/>
        <v/>
      </c>
      <c r="L358" s="281" t="str">
        <f t="shared" si="50"/>
        <v/>
      </c>
      <c r="M358" s="284" t="str">
        <f t="shared" si="51"/>
        <v/>
      </c>
      <c r="N358" s="238" t="str">
        <f>IF($A358="","",IF(ABS(E358)&gt;0.000001,COUNT($N$1:N357)+1,""))</f>
        <v/>
      </c>
      <c r="O358" s="285" t="str">
        <f>IF($A358="","",SUMIFS(Transactions!$R:$R,Transactions!$L:$L,$A358))</f>
        <v/>
      </c>
      <c r="P358" s="285" t="str">
        <f t="shared" si="52"/>
        <v/>
      </c>
      <c r="Q358" s="286" t="str">
        <f t="shared" si="53"/>
        <v/>
      </c>
    </row>
    <row r="359" spans="1:17" ht="15" customHeight="1" x14ac:dyDescent="0.2">
      <c r="A359" s="238" t="str">
        <f>IFERROR(INDEX(Txn[Key],MATCH(0,INDEX(COUNTIF($A$1:A358,Txn[Key])+(Txn[Key]=""),0),0)),"")</f>
        <v/>
      </c>
      <c r="B359" s="238" t="str">
        <f t="shared" si="45"/>
        <v/>
      </c>
      <c r="C359" s="238" t="str">
        <f t="shared" si="46"/>
        <v/>
      </c>
      <c r="D359" s="238" t="str">
        <f t="shared" si="47"/>
        <v/>
      </c>
      <c r="E359" s="259" t="str">
        <f>IF($A359="","",SUMIFS(Txn[Signed Units],Txn[Key],$A359))</f>
        <v/>
      </c>
      <c r="F359" s="281" t="str">
        <f>IF($A359="","",SUMIFS(Txn[Buy Cost],Txn[Key],$A359))</f>
        <v/>
      </c>
      <c r="G359" s="281" t="str">
        <f>IF($A359="","",SUMIFS(Txn[Sell Proceeds],Txn[Key],$A359))</f>
        <v/>
      </c>
      <c r="H359" s="282" t="str">
        <f>IF($A359="","",IFERROR(INDEX(Prices[Current Price],MATCH($A359,Prices[Key],0)),0))</f>
        <v/>
      </c>
      <c r="I359" s="283" t="str">
        <f>IF($A359="","",IFERROR(INDEX(Prices[FX to SGD],MATCH($A359,Prices[Key],0)),1))</f>
        <v/>
      </c>
      <c r="J359" s="281" t="str">
        <f t="shared" si="48"/>
        <v/>
      </c>
      <c r="K359" s="281" t="str">
        <f t="shared" si="49"/>
        <v/>
      </c>
      <c r="L359" s="281" t="str">
        <f t="shared" si="50"/>
        <v/>
      </c>
      <c r="M359" s="284" t="str">
        <f t="shared" si="51"/>
        <v/>
      </c>
      <c r="N359" s="238" t="str">
        <f>IF($A359="","",IF(ABS(E359)&gt;0.000001,COUNT($N$1:N358)+1,""))</f>
        <v/>
      </c>
      <c r="O359" s="285" t="str">
        <f>IF($A359="","",SUMIFS(Transactions!$R:$R,Transactions!$L:$L,$A359))</f>
        <v/>
      </c>
      <c r="P359" s="285" t="str">
        <f t="shared" si="52"/>
        <v/>
      </c>
      <c r="Q359" s="286" t="str">
        <f t="shared" si="53"/>
        <v/>
      </c>
    </row>
    <row r="360" spans="1:17" ht="15" customHeight="1" x14ac:dyDescent="0.2">
      <c r="A360" s="238" t="str">
        <f>IFERROR(INDEX(Txn[Key],MATCH(0,INDEX(COUNTIF($A$1:A359,Txn[Key])+(Txn[Key]=""),0),0)),"")</f>
        <v/>
      </c>
      <c r="B360" s="238" t="str">
        <f t="shared" si="45"/>
        <v/>
      </c>
      <c r="C360" s="238" t="str">
        <f t="shared" si="46"/>
        <v/>
      </c>
      <c r="D360" s="238" t="str">
        <f t="shared" si="47"/>
        <v/>
      </c>
      <c r="E360" s="259" t="str">
        <f>IF($A360="","",SUMIFS(Txn[Signed Units],Txn[Key],$A360))</f>
        <v/>
      </c>
      <c r="F360" s="281" t="str">
        <f>IF($A360="","",SUMIFS(Txn[Buy Cost],Txn[Key],$A360))</f>
        <v/>
      </c>
      <c r="G360" s="281" t="str">
        <f>IF($A360="","",SUMIFS(Txn[Sell Proceeds],Txn[Key],$A360))</f>
        <v/>
      </c>
      <c r="H360" s="282" t="str">
        <f>IF($A360="","",IFERROR(INDEX(Prices[Current Price],MATCH($A360,Prices[Key],0)),0))</f>
        <v/>
      </c>
      <c r="I360" s="283" t="str">
        <f>IF($A360="","",IFERROR(INDEX(Prices[FX to SGD],MATCH($A360,Prices[Key],0)),1))</f>
        <v/>
      </c>
      <c r="J360" s="281" t="str">
        <f t="shared" si="48"/>
        <v/>
      </c>
      <c r="K360" s="281" t="str">
        <f t="shared" si="49"/>
        <v/>
      </c>
      <c r="L360" s="281" t="str">
        <f t="shared" si="50"/>
        <v/>
      </c>
      <c r="M360" s="284" t="str">
        <f t="shared" si="51"/>
        <v/>
      </c>
      <c r="N360" s="238" t="str">
        <f>IF($A360="","",IF(ABS(E360)&gt;0.000001,COUNT($N$1:N359)+1,""))</f>
        <v/>
      </c>
      <c r="O360" s="285" t="str">
        <f>IF($A360="","",SUMIFS(Transactions!$R:$R,Transactions!$L:$L,$A360))</f>
        <v/>
      </c>
      <c r="P360" s="285" t="str">
        <f t="shared" si="52"/>
        <v/>
      </c>
      <c r="Q360" s="286" t="str">
        <f t="shared" si="53"/>
        <v/>
      </c>
    </row>
    <row r="361" spans="1:17" ht="15" customHeight="1" x14ac:dyDescent="0.2">
      <c r="A361" s="238" t="str">
        <f>IFERROR(INDEX(Txn[Key],MATCH(0,INDEX(COUNTIF($A$1:A360,Txn[Key])+(Txn[Key]=""),0),0)),"")</f>
        <v/>
      </c>
      <c r="B361" s="238" t="str">
        <f t="shared" si="45"/>
        <v/>
      </c>
      <c r="C361" s="238" t="str">
        <f t="shared" si="46"/>
        <v/>
      </c>
      <c r="D361" s="238" t="str">
        <f t="shared" si="47"/>
        <v/>
      </c>
      <c r="E361" s="259" t="str">
        <f>IF($A361="","",SUMIFS(Txn[Signed Units],Txn[Key],$A361))</f>
        <v/>
      </c>
      <c r="F361" s="281" t="str">
        <f>IF($A361="","",SUMIFS(Txn[Buy Cost],Txn[Key],$A361))</f>
        <v/>
      </c>
      <c r="G361" s="281" t="str">
        <f>IF($A361="","",SUMIFS(Txn[Sell Proceeds],Txn[Key],$A361))</f>
        <v/>
      </c>
      <c r="H361" s="282" t="str">
        <f>IF($A361="","",IFERROR(INDEX(Prices[Current Price],MATCH($A361,Prices[Key],0)),0))</f>
        <v/>
      </c>
      <c r="I361" s="283" t="str">
        <f>IF($A361="","",IFERROR(INDEX(Prices[FX to SGD],MATCH($A361,Prices[Key],0)),1))</f>
        <v/>
      </c>
      <c r="J361" s="281" t="str">
        <f t="shared" si="48"/>
        <v/>
      </c>
      <c r="K361" s="281" t="str">
        <f t="shared" si="49"/>
        <v/>
      </c>
      <c r="L361" s="281" t="str">
        <f t="shared" si="50"/>
        <v/>
      </c>
      <c r="M361" s="284" t="str">
        <f t="shared" si="51"/>
        <v/>
      </c>
      <c r="N361" s="238" t="str">
        <f>IF($A361="","",IF(ABS(E361)&gt;0.000001,COUNT($N$1:N360)+1,""))</f>
        <v/>
      </c>
      <c r="O361" s="285" t="str">
        <f>IF($A361="","",SUMIFS(Transactions!$R:$R,Transactions!$L:$L,$A361))</f>
        <v/>
      </c>
      <c r="P361" s="285" t="str">
        <f t="shared" si="52"/>
        <v/>
      </c>
      <c r="Q361" s="286" t="str">
        <f t="shared" si="53"/>
        <v/>
      </c>
    </row>
    <row r="362" spans="1:17" ht="15" customHeight="1" x14ac:dyDescent="0.2">
      <c r="A362" s="238" t="str">
        <f>IFERROR(INDEX(Txn[Key],MATCH(0,INDEX(COUNTIF($A$1:A361,Txn[Key])+(Txn[Key]=""),0),0)),"")</f>
        <v/>
      </c>
      <c r="B362" s="238" t="str">
        <f t="shared" si="45"/>
        <v/>
      </c>
      <c r="C362" s="238" t="str">
        <f t="shared" si="46"/>
        <v/>
      </c>
      <c r="D362" s="238" t="str">
        <f t="shared" si="47"/>
        <v/>
      </c>
      <c r="E362" s="259" t="str">
        <f>IF($A362="","",SUMIFS(Txn[Signed Units],Txn[Key],$A362))</f>
        <v/>
      </c>
      <c r="F362" s="281" t="str">
        <f>IF($A362="","",SUMIFS(Txn[Buy Cost],Txn[Key],$A362))</f>
        <v/>
      </c>
      <c r="G362" s="281" t="str">
        <f>IF($A362="","",SUMIFS(Txn[Sell Proceeds],Txn[Key],$A362))</f>
        <v/>
      </c>
      <c r="H362" s="282" t="str">
        <f>IF($A362="","",IFERROR(INDEX(Prices[Current Price],MATCH($A362,Prices[Key],0)),0))</f>
        <v/>
      </c>
      <c r="I362" s="283" t="str">
        <f>IF($A362="","",IFERROR(INDEX(Prices[FX to SGD],MATCH($A362,Prices[Key],0)),1))</f>
        <v/>
      </c>
      <c r="J362" s="281" t="str">
        <f t="shared" si="48"/>
        <v/>
      </c>
      <c r="K362" s="281" t="str">
        <f t="shared" si="49"/>
        <v/>
      </c>
      <c r="L362" s="281" t="str">
        <f t="shared" si="50"/>
        <v/>
      </c>
      <c r="M362" s="284" t="str">
        <f t="shared" si="51"/>
        <v/>
      </c>
      <c r="N362" s="238" t="str">
        <f>IF($A362="","",IF(ABS(E362)&gt;0.000001,COUNT($N$1:N361)+1,""))</f>
        <v/>
      </c>
      <c r="O362" s="285" t="str">
        <f>IF($A362="","",SUMIFS(Transactions!$R:$R,Transactions!$L:$L,$A362))</f>
        <v/>
      </c>
      <c r="P362" s="285" t="str">
        <f t="shared" si="52"/>
        <v/>
      </c>
      <c r="Q362" s="286" t="str">
        <f t="shared" si="53"/>
        <v/>
      </c>
    </row>
    <row r="363" spans="1:17" ht="15" customHeight="1" x14ac:dyDescent="0.2">
      <c r="A363" s="238" t="str">
        <f>IFERROR(INDEX(Txn[Key],MATCH(0,INDEX(COUNTIF($A$1:A362,Txn[Key])+(Txn[Key]=""),0),0)),"")</f>
        <v/>
      </c>
      <c r="B363" s="238" t="str">
        <f t="shared" si="45"/>
        <v/>
      </c>
      <c r="C363" s="238" t="str">
        <f t="shared" si="46"/>
        <v/>
      </c>
      <c r="D363" s="238" t="str">
        <f t="shared" si="47"/>
        <v/>
      </c>
      <c r="E363" s="259" t="str">
        <f>IF($A363="","",SUMIFS(Txn[Signed Units],Txn[Key],$A363))</f>
        <v/>
      </c>
      <c r="F363" s="281" t="str">
        <f>IF($A363="","",SUMIFS(Txn[Buy Cost],Txn[Key],$A363))</f>
        <v/>
      </c>
      <c r="G363" s="281" t="str">
        <f>IF($A363="","",SUMIFS(Txn[Sell Proceeds],Txn[Key],$A363))</f>
        <v/>
      </c>
      <c r="H363" s="282" t="str">
        <f>IF($A363="","",IFERROR(INDEX(Prices[Current Price],MATCH($A363,Prices[Key],0)),0))</f>
        <v/>
      </c>
      <c r="I363" s="283" t="str">
        <f>IF($A363="","",IFERROR(INDEX(Prices[FX to SGD],MATCH($A363,Prices[Key],0)),1))</f>
        <v/>
      </c>
      <c r="J363" s="281" t="str">
        <f t="shared" si="48"/>
        <v/>
      </c>
      <c r="K363" s="281" t="str">
        <f t="shared" si="49"/>
        <v/>
      </c>
      <c r="L363" s="281" t="str">
        <f t="shared" si="50"/>
        <v/>
      </c>
      <c r="M363" s="284" t="str">
        <f t="shared" si="51"/>
        <v/>
      </c>
      <c r="N363" s="238" t="str">
        <f>IF($A363="","",IF(ABS(E363)&gt;0.000001,COUNT($N$1:N362)+1,""))</f>
        <v/>
      </c>
      <c r="O363" s="285" t="str">
        <f>IF($A363="","",SUMIFS(Transactions!$R:$R,Transactions!$L:$L,$A363))</f>
        <v/>
      </c>
      <c r="P363" s="285" t="str">
        <f t="shared" si="52"/>
        <v/>
      </c>
      <c r="Q363" s="286" t="str">
        <f t="shared" si="53"/>
        <v/>
      </c>
    </row>
    <row r="364" spans="1:17" ht="15" customHeight="1" x14ac:dyDescent="0.2">
      <c r="A364" s="238" t="str">
        <f>IFERROR(INDEX(Txn[Key],MATCH(0,INDEX(COUNTIF($A$1:A363,Txn[Key])+(Txn[Key]=""),0),0)),"")</f>
        <v/>
      </c>
      <c r="B364" s="238" t="str">
        <f t="shared" si="45"/>
        <v/>
      </c>
      <c r="C364" s="238" t="str">
        <f t="shared" si="46"/>
        <v/>
      </c>
      <c r="D364" s="238" t="str">
        <f t="shared" si="47"/>
        <v/>
      </c>
      <c r="E364" s="259" t="str">
        <f>IF($A364="","",SUMIFS(Txn[Signed Units],Txn[Key],$A364))</f>
        <v/>
      </c>
      <c r="F364" s="281" t="str">
        <f>IF($A364="","",SUMIFS(Txn[Buy Cost],Txn[Key],$A364))</f>
        <v/>
      </c>
      <c r="G364" s="281" t="str">
        <f>IF($A364="","",SUMIFS(Txn[Sell Proceeds],Txn[Key],$A364))</f>
        <v/>
      </c>
      <c r="H364" s="282" t="str">
        <f>IF($A364="","",IFERROR(INDEX(Prices[Current Price],MATCH($A364,Prices[Key],0)),0))</f>
        <v/>
      </c>
      <c r="I364" s="283" t="str">
        <f>IF($A364="","",IFERROR(INDEX(Prices[FX to SGD],MATCH($A364,Prices[Key],0)),1))</f>
        <v/>
      </c>
      <c r="J364" s="281" t="str">
        <f t="shared" si="48"/>
        <v/>
      </c>
      <c r="K364" s="281" t="str">
        <f t="shared" si="49"/>
        <v/>
      </c>
      <c r="L364" s="281" t="str">
        <f t="shared" si="50"/>
        <v/>
      </c>
      <c r="M364" s="284" t="str">
        <f t="shared" si="51"/>
        <v/>
      </c>
      <c r="N364" s="238" t="str">
        <f>IF($A364="","",IF(ABS(E364)&gt;0.000001,COUNT($N$1:N363)+1,""))</f>
        <v/>
      </c>
      <c r="O364" s="285" t="str">
        <f>IF($A364="","",SUMIFS(Transactions!$R:$R,Transactions!$L:$L,$A364))</f>
        <v/>
      </c>
      <c r="P364" s="285" t="str">
        <f t="shared" si="52"/>
        <v/>
      </c>
      <c r="Q364" s="286" t="str">
        <f t="shared" si="53"/>
        <v/>
      </c>
    </row>
    <row r="365" spans="1:17" ht="15" customHeight="1" x14ac:dyDescent="0.2">
      <c r="A365" s="238" t="str">
        <f>IFERROR(INDEX(Txn[Key],MATCH(0,INDEX(COUNTIF($A$1:A364,Txn[Key])+(Txn[Key]=""),0),0)),"")</f>
        <v/>
      </c>
      <c r="B365" s="238" t="str">
        <f t="shared" si="45"/>
        <v/>
      </c>
      <c r="C365" s="238" t="str">
        <f t="shared" si="46"/>
        <v/>
      </c>
      <c r="D365" s="238" t="str">
        <f t="shared" si="47"/>
        <v/>
      </c>
      <c r="E365" s="259" t="str">
        <f>IF($A365="","",SUMIFS(Txn[Signed Units],Txn[Key],$A365))</f>
        <v/>
      </c>
      <c r="F365" s="281" t="str">
        <f>IF($A365="","",SUMIFS(Txn[Buy Cost],Txn[Key],$A365))</f>
        <v/>
      </c>
      <c r="G365" s="281" t="str">
        <f>IF($A365="","",SUMIFS(Txn[Sell Proceeds],Txn[Key],$A365))</f>
        <v/>
      </c>
      <c r="H365" s="282" t="str">
        <f>IF($A365="","",IFERROR(INDEX(Prices[Current Price],MATCH($A365,Prices[Key],0)),0))</f>
        <v/>
      </c>
      <c r="I365" s="283" t="str">
        <f>IF($A365="","",IFERROR(INDEX(Prices[FX to SGD],MATCH($A365,Prices[Key],0)),1))</f>
        <v/>
      </c>
      <c r="J365" s="281" t="str">
        <f t="shared" si="48"/>
        <v/>
      </c>
      <c r="K365" s="281" t="str">
        <f t="shared" si="49"/>
        <v/>
      </c>
      <c r="L365" s="281" t="str">
        <f t="shared" si="50"/>
        <v/>
      </c>
      <c r="M365" s="284" t="str">
        <f t="shared" si="51"/>
        <v/>
      </c>
      <c r="N365" s="238" t="str">
        <f>IF($A365="","",IF(ABS(E365)&gt;0.000001,COUNT($N$1:N364)+1,""))</f>
        <v/>
      </c>
      <c r="O365" s="285" t="str">
        <f>IF($A365="","",SUMIFS(Transactions!$R:$R,Transactions!$L:$L,$A365))</f>
        <v/>
      </c>
      <c r="P365" s="285" t="str">
        <f t="shared" si="52"/>
        <v/>
      </c>
      <c r="Q365" s="286" t="str">
        <f t="shared" si="53"/>
        <v/>
      </c>
    </row>
    <row r="366" spans="1:17" ht="15" customHeight="1" x14ac:dyDescent="0.2">
      <c r="A366" s="238" t="str">
        <f>IFERROR(INDEX(Txn[Key],MATCH(0,INDEX(COUNTIF($A$1:A365,Txn[Key])+(Txn[Key]=""),0),0)),"")</f>
        <v/>
      </c>
      <c r="B366" s="238" t="str">
        <f t="shared" si="45"/>
        <v/>
      </c>
      <c r="C366" s="238" t="str">
        <f t="shared" si="46"/>
        <v/>
      </c>
      <c r="D366" s="238" t="str">
        <f t="shared" si="47"/>
        <v/>
      </c>
      <c r="E366" s="259" t="str">
        <f>IF($A366="","",SUMIFS(Txn[Signed Units],Txn[Key],$A366))</f>
        <v/>
      </c>
      <c r="F366" s="281" t="str">
        <f>IF($A366="","",SUMIFS(Txn[Buy Cost],Txn[Key],$A366))</f>
        <v/>
      </c>
      <c r="G366" s="281" t="str">
        <f>IF($A366="","",SUMIFS(Txn[Sell Proceeds],Txn[Key],$A366))</f>
        <v/>
      </c>
      <c r="H366" s="282" t="str">
        <f>IF($A366="","",IFERROR(INDEX(Prices[Current Price],MATCH($A366,Prices[Key],0)),0))</f>
        <v/>
      </c>
      <c r="I366" s="283" t="str">
        <f>IF($A366="","",IFERROR(INDEX(Prices[FX to SGD],MATCH($A366,Prices[Key],0)),1))</f>
        <v/>
      </c>
      <c r="J366" s="281" t="str">
        <f t="shared" si="48"/>
        <v/>
      </c>
      <c r="K366" s="281" t="str">
        <f t="shared" si="49"/>
        <v/>
      </c>
      <c r="L366" s="281" t="str">
        <f t="shared" si="50"/>
        <v/>
      </c>
      <c r="M366" s="284" t="str">
        <f t="shared" si="51"/>
        <v/>
      </c>
      <c r="N366" s="238" t="str">
        <f>IF($A366="","",IF(ABS(E366)&gt;0.000001,COUNT($N$1:N365)+1,""))</f>
        <v/>
      </c>
      <c r="O366" s="285" t="str">
        <f>IF($A366="","",SUMIFS(Transactions!$R:$R,Transactions!$L:$L,$A366))</f>
        <v/>
      </c>
      <c r="P366" s="285" t="str">
        <f t="shared" si="52"/>
        <v/>
      </c>
      <c r="Q366" s="286" t="str">
        <f t="shared" si="53"/>
        <v/>
      </c>
    </row>
    <row r="367" spans="1:17" ht="15" customHeight="1" x14ac:dyDescent="0.2">
      <c r="A367" s="238" t="str">
        <f>IFERROR(INDEX(Txn[Key],MATCH(0,INDEX(COUNTIF($A$1:A366,Txn[Key])+(Txn[Key]=""),0),0)),"")</f>
        <v/>
      </c>
      <c r="B367" s="238" t="str">
        <f t="shared" si="45"/>
        <v/>
      </c>
      <c r="C367" s="238" t="str">
        <f t="shared" si="46"/>
        <v/>
      </c>
      <c r="D367" s="238" t="str">
        <f t="shared" si="47"/>
        <v/>
      </c>
      <c r="E367" s="259" t="str">
        <f>IF($A367="","",SUMIFS(Txn[Signed Units],Txn[Key],$A367))</f>
        <v/>
      </c>
      <c r="F367" s="281" t="str">
        <f>IF($A367="","",SUMIFS(Txn[Buy Cost],Txn[Key],$A367))</f>
        <v/>
      </c>
      <c r="G367" s="281" t="str">
        <f>IF($A367="","",SUMIFS(Txn[Sell Proceeds],Txn[Key],$A367))</f>
        <v/>
      </c>
      <c r="H367" s="282" t="str">
        <f>IF($A367="","",IFERROR(INDEX(Prices[Current Price],MATCH($A367,Prices[Key],0)),0))</f>
        <v/>
      </c>
      <c r="I367" s="283" t="str">
        <f>IF($A367="","",IFERROR(INDEX(Prices[FX to SGD],MATCH($A367,Prices[Key],0)),1))</f>
        <v/>
      </c>
      <c r="J367" s="281" t="str">
        <f t="shared" si="48"/>
        <v/>
      </c>
      <c r="K367" s="281" t="str">
        <f t="shared" si="49"/>
        <v/>
      </c>
      <c r="L367" s="281" t="str">
        <f t="shared" si="50"/>
        <v/>
      </c>
      <c r="M367" s="284" t="str">
        <f t="shared" si="51"/>
        <v/>
      </c>
      <c r="N367" s="238" t="str">
        <f>IF($A367="","",IF(ABS(E367)&gt;0.000001,COUNT($N$1:N366)+1,""))</f>
        <v/>
      </c>
      <c r="O367" s="285" t="str">
        <f>IF($A367="","",SUMIFS(Transactions!$R:$R,Transactions!$L:$L,$A367))</f>
        <v/>
      </c>
      <c r="P367" s="285" t="str">
        <f t="shared" si="52"/>
        <v/>
      </c>
      <c r="Q367" s="286" t="str">
        <f t="shared" si="53"/>
        <v/>
      </c>
    </row>
    <row r="368" spans="1:17" ht="15" customHeight="1" x14ac:dyDescent="0.2">
      <c r="A368" s="238" t="str">
        <f>IFERROR(INDEX(Txn[Key],MATCH(0,INDEX(COUNTIF($A$1:A367,Txn[Key])+(Txn[Key]=""),0),0)),"")</f>
        <v/>
      </c>
      <c r="B368" s="238" t="str">
        <f t="shared" si="45"/>
        <v/>
      </c>
      <c r="C368" s="238" t="str">
        <f t="shared" si="46"/>
        <v/>
      </c>
      <c r="D368" s="238" t="str">
        <f t="shared" si="47"/>
        <v/>
      </c>
      <c r="E368" s="259" t="str">
        <f>IF($A368="","",SUMIFS(Txn[Signed Units],Txn[Key],$A368))</f>
        <v/>
      </c>
      <c r="F368" s="281" t="str">
        <f>IF($A368="","",SUMIFS(Txn[Buy Cost],Txn[Key],$A368))</f>
        <v/>
      </c>
      <c r="G368" s="281" t="str">
        <f>IF($A368="","",SUMIFS(Txn[Sell Proceeds],Txn[Key],$A368))</f>
        <v/>
      </c>
      <c r="H368" s="282" t="str">
        <f>IF($A368="","",IFERROR(INDEX(Prices[Current Price],MATCH($A368,Prices[Key],0)),0))</f>
        <v/>
      </c>
      <c r="I368" s="283" t="str">
        <f>IF($A368="","",IFERROR(INDEX(Prices[FX to SGD],MATCH($A368,Prices[Key],0)),1))</f>
        <v/>
      </c>
      <c r="J368" s="281" t="str">
        <f t="shared" si="48"/>
        <v/>
      </c>
      <c r="K368" s="281" t="str">
        <f t="shared" si="49"/>
        <v/>
      </c>
      <c r="L368" s="281" t="str">
        <f t="shared" si="50"/>
        <v/>
      </c>
      <c r="M368" s="284" t="str">
        <f t="shared" si="51"/>
        <v/>
      </c>
      <c r="N368" s="238" t="str">
        <f>IF($A368="","",IF(ABS(E368)&gt;0.000001,COUNT($N$1:N367)+1,""))</f>
        <v/>
      </c>
      <c r="O368" s="285" t="str">
        <f>IF($A368="","",SUMIFS(Transactions!$R:$R,Transactions!$L:$L,$A368))</f>
        <v/>
      </c>
      <c r="P368" s="285" t="str">
        <f t="shared" si="52"/>
        <v/>
      </c>
      <c r="Q368" s="286" t="str">
        <f t="shared" si="53"/>
        <v/>
      </c>
    </row>
    <row r="369" spans="1:17" ht="15" customHeight="1" x14ac:dyDescent="0.2">
      <c r="A369" s="238" t="str">
        <f>IFERROR(INDEX(Txn[Key],MATCH(0,INDEX(COUNTIF($A$1:A368,Txn[Key])+(Txn[Key]=""),0),0)),"")</f>
        <v/>
      </c>
      <c r="B369" s="238" t="str">
        <f t="shared" si="45"/>
        <v/>
      </c>
      <c r="C369" s="238" t="str">
        <f t="shared" si="46"/>
        <v/>
      </c>
      <c r="D369" s="238" t="str">
        <f t="shared" si="47"/>
        <v/>
      </c>
      <c r="E369" s="259" t="str">
        <f>IF($A369="","",SUMIFS(Txn[Signed Units],Txn[Key],$A369))</f>
        <v/>
      </c>
      <c r="F369" s="281" t="str">
        <f>IF($A369="","",SUMIFS(Txn[Buy Cost],Txn[Key],$A369))</f>
        <v/>
      </c>
      <c r="G369" s="281" t="str">
        <f>IF($A369="","",SUMIFS(Txn[Sell Proceeds],Txn[Key],$A369))</f>
        <v/>
      </c>
      <c r="H369" s="282" t="str">
        <f>IF($A369="","",IFERROR(INDEX(Prices[Current Price],MATCH($A369,Prices[Key],0)),0))</f>
        <v/>
      </c>
      <c r="I369" s="283" t="str">
        <f>IF($A369="","",IFERROR(INDEX(Prices[FX to SGD],MATCH($A369,Prices[Key],0)),1))</f>
        <v/>
      </c>
      <c r="J369" s="281" t="str">
        <f t="shared" si="48"/>
        <v/>
      </c>
      <c r="K369" s="281" t="str">
        <f t="shared" si="49"/>
        <v/>
      </c>
      <c r="L369" s="281" t="str">
        <f t="shared" si="50"/>
        <v/>
      </c>
      <c r="M369" s="284" t="str">
        <f t="shared" si="51"/>
        <v/>
      </c>
      <c r="N369" s="238" t="str">
        <f>IF($A369="","",IF(ABS(E369)&gt;0.000001,COUNT($N$1:N368)+1,""))</f>
        <v/>
      </c>
      <c r="O369" s="285" t="str">
        <f>IF($A369="","",SUMIFS(Transactions!$R:$R,Transactions!$L:$L,$A369))</f>
        <v/>
      </c>
      <c r="P369" s="285" t="str">
        <f t="shared" si="52"/>
        <v/>
      </c>
      <c r="Q369" s="286" t="str">
        <f t="shared" si="53"/>
        <v/>
      </c>
    </row>
    <row r="370" spans="1:17" ht="15" customHeight="1" x14ac:dyDescent="0.2">
      <c r="A370" s="238" t="str">
        <f>IFERROR(INDEX(Txn[Key],MATCH(0,INDEX(COUNTIF($A$1:A369,Txn[Key])+(Txn[Key]=""),0),0)),"")</f>
        <v/>
      </c>
      <c r="B370" s="238" t="str">
        <f t="shared" si="45"/>
        <v/>
      </c>
      <c r="C370" s="238" t="str">
        <f t="shared" si="46"/>
        <v/>
      </c>
      <c r="D370" s="238" t="str">
        <f t="shared" si="47"/>
        <v/>
      </c>
      <c r="E370" s="259" t="str">
        <f>IF($A370="","",SUMIFS(Txn[Signed Units],Txn[Key],$A370))</f>
        <v/>
      </c>
      <c r="F370" s="281" t="str">
        <f>IF($A370="","",SUMIFS(Txn[Buy Cost],Txn[Key],$A370))</f>
        <v/>
      </c>
      <c r="G370" s="281" t="str">
        <f>IF($A370="","",SUMIFS(Txn[Sell Proceeds],Txn[Key],$A370))</f>
        <v/>
      </c>
      <c r="H370" s="282" t="str">
        <f>IF($A370="","",IFERROR(INDEX(Prices[Current Price],MATCH($A370,Prices[Key],0)),0))</f>
        <v/>
      </c>
      <c r="I370" s="283" t="str">
        <f>IF($A370="","",IFERROR(INDEX(Prices[FX to SGD],MATCH($A370,Prices[Key],0)),1))</f>
        <v/>
      </c>
      <c r="J370" s="281" t="str">
        <f t="shared" si="48"/>
        <v/>
      </c>
      <c r="K370" s="281" t="str">
        <f t="shared" si="49"/>
        <v/>
      </c>
      <c r="L370" s="281" t="str">
        <f t="shared" si="50"/>
        <v/>
      </c>
      <c r="M370" s="284" t="str">
        <f t="shared" si="51"/>
        <v/>
      </c>
      <c r="N370" s="238" t="str">
        <f>IF($A370="","",IF(ABS(E370)&gt;0.000001,COUNT($N$1:N369)+1,""))</f>
        <v/>
      </c>
      <c r="O370" s="285" t="str">
        <f>IF($A370="","",SUMIFS(Transactions!$R:$R,Transactions!$L:$L,$A370))</f>
        <v/>
      </c>
      <c r="P370" s="285" t="str">
        <f t="shared" si="52"/>
        <v/>
      </c>
      <c r="Q370" s="286" t="str">
        <f t="shared" si="53"/>
        <v/>
      </c>
    </row>
    <row r="371" spans="1:17" ht="15" customHeight="1" x14ac:dyDescent="0.2">
      <c r="A371" s="238" t="str">
        <f>IFERROR(INDEX(Txn[Key],MATCH(0,INDEX(COUNTIF($A$1:A370,Txn[Key])+(Txn[Key]=""),0),0)),"")</f>
        <v/>
      </c>
      <c r="B371" s="238" t="str">
        <f t="shared" si="45"/>
        <v/>
      </c>
      <c r="C371" s="238" t="str">
        <f t="shared" si="46"/>
        <v/>
      </c>
      <c r="D371" s="238" t="str">
        <f t="shared" si="47"/>
        <v/>
      </c>
      <c r="E371" s="259" t="str">
        <f>IF($A371="","",SUMIFS(Txn[Signed Units],Txn[Key],$A371))</f>
        <v/>
      </c>
      <c r="F371" s="281" t="str">
        <f>IF($A371="","",SUMIFS(Txn[Buy Cost],Txn[Key],$A371))</f>
        <v/>
      </c>
      <c r="G371" s="281" t="str">
        <f>IF($A371="","",SUMIFS(Txn[Sell Proceeds],Txn[Key],$A371))</f>
        <v/>
      </c>
      <c r="H371" s="282" t="str">
        <f>IF($A371="","",IFERROR(INDEX(Prices[Current Price],MATCH($A371,Prices[Key],0)),0))</f>
        <v/>
      </c>
      <c r="I371" s="283" t="str">
        <f>IF($A371="","",IFERROR(INDEX(Prices[FX to SGD],MATCH($A371,Prices[Key],0)),1))</f>
        <v/>
      </c>
      <c r="J371" s="281" t="str">
        <f t="shared" si="48"/>
        <v/>
      </c>
      <c r="K371" s="281" t="str">
        <f t="shared" si="49"/>
        <v/>
      </c>
      <c r="L371" s="281" t="str">
        <f t="shared" si="50"/>
        <v/>
      </c>
      <c r="M371" s="284" t="str">
        <f t="shared" si="51"/>
        <v/>
      </c>
      <c r="N371" s="238" t="str">
        <f>IF($A371="","",IF(ABS(E371)&gt;0.000001,COUNT($N$1:N370)+1,""))</f>
        <v/>
      </c>
      <c r="O371" s="285" t="str">
        <f>IF($A371="","",SUMIFS(Transactions!$R:$R,Transactions!$L:$L,$A371))</f>
        <v/>
      </c>
      <c r="P371" s="285" t="str">
        <f t="shared" si="52"/>
        <v/>
      </c>
      <c r="Q371" s="286" t="str">
        <f t="shared" si="53"/>
        <v/>
      </c>
    </row>
    <row r="372" spans="1:17" ht="15" customHeight="1" x14ac:dyDescent="0.2">
      <c r="A372" s="238" t="str">
        <f>IFERROR(INDEX(Txn[Key],MATCH(0,INDEX(COUNTIF($A$1:A371,Txn[Key])+(Txn[Key]=""),0),0)),"")</f>
        <v/>
      </c>
      <c r="B372" s="238" t="str">
        <f t="shared" si="45"/>
        <v/>
      </c>
      <c r="C372" s="238" t="str">
        <f t="shared" si="46"/>
        <v/>
      </c>
      <c r="D372" s="238" t="str">
        <f t="shared" si="47"/>
        <v/>
      </c>
      <c r="E372" s="259" t="str">
        <f>IF($A372="","",SUMIFS(Txn[Signed Units],Txn[Key],$A372))</f>
        <v/>
      </c>
      <c r="F372" s="281" t="str">
        <f>IF($A372="","",SUMIFS(Txn[Buy Cost],Txn[Key],$A372))</f>
        <v/>
      </c>
      <c r="G372" s="281" t="str">
        <f>IF($A372="","",SUMIFS(Txn[Sell Proceeds],Txn[Key],$A372))</f>
        <v/>
      </c>
      <c r="H372" s="282" t="str">
        <f>IF($A372="","",IFERROR(INDEX(Prices[Current Price],MATCH($A372,Prices[Key],0)),0))</f>
        <v/>
      </c>
      <c r="I372" s="283" t="str">
        <f>IF($A372="","",IFERROR(INDEX(Prices[FX to SGD],MATCH($A372,Prices[Key],0)),1))</f>
        <v/>
      </c>
      <c r="J372" s="281" t="str">
        <f t="shared" si="48"/>
        <v/>
      </c>
      <c r="K372" s="281" t="str">
        <f t="shared" si="49"/>
        <v/>
      </c>
      <c r="L372" s="281" t="str">
        <f t="shared" si="50"/>
        <v/>
      </c>
      <c r="M372" s="284" t="str">
        <f t="shared" si="51"/>
        <v/>
      </c>
      <c r="N372" s="238" t="str">
        <f>IF($A372="","",IF(ABS(E372)&gt;0.000001,COUNT($N$1:N371)+1,""))</f>
        <v/>
      </c>
      <c r="O372" s="285" t="str">
        <f>IF($A372="","",SUMIFS(Transactions!$R:$R,Transactions!$L:$L,$A372))</f>
        <v/>
      </c>
      <c r="P372" s="285" t="str">
        <f t="shared" si="52"/>
        <v/>
      </c>
      <c r="Q372" s="286" t="str">
        <f t="shared" si="53"/>
        <v/>
      </c>
    </row>
    <row r="373" spans="1:17" ht="15" customHeight="1" x14ac:dyDescent="0.2">
      <c r="A373" s="238" t="str">
        <f>IFERROR(INDEX(Txn[Key],MATCH(0,INDEX(COUNTIF($A$1:A372,Txn[Key])+(Txn[Key]=""),0),0)),"")</f>
        <v/>
      </c>
      <c r="B373" s="238" t="str">
        <f t="shared" si="45"/>
        <v/>
      </c>
      <c r="C373" s="238" t="str">
        <f t="shared" si="46"/>
        <v/>
      </c>
      <c r="D373" s="238" t="str">
        <f t="shared" si="47"/>
        <v/>
      </c>
      <c r="E373" s="259" t="str">
        <f>IF($A373="","",SUMIFS(Txn[Signed Units],Txn[Key],$A373))</f>
        <v/>
      </c>
      <c r="F373" s="281" t="str">
        <f>IF($A373="","",SUMIFS(Txn[Buy Cost],Txn[Key],$A373))</f>
        <v/>
      </c>
      <c r="G373" s="281" t="str">
        <f>IF($A373="","",SUMIFS(Txn[Sell Proceeds],Txn[Key],$A373))</f>
        <v/>
      </c>
      <c r="H373" s="282" t="str">
        <f>IF($A373="","",IFERROR(INDEX(Prices[Current Price],MATCH($A373,Prices[Key],0)),0))</f>
        <v/>
      </c>
      <c r="I373" s="283" t="str">
        <f>IF($A373="","",IFERROR(INDEX(Prices[FX to SGD],MATCH($A373,Prices[Key],0)),1))</f>
        <v/>
      </c>
      <c r="J373" s="281" t="str">
        <f t="shared" si="48"/>
        <v/>
      </c>
      <c r="K373" s="281" t="str">
        <f t="shared" si="49"/>
        <v/>
      </c>
      <c r="L373" s="281" t="str">
        <f t="shared" si="50"/>
        <v/>
      </c>
      <c r="M373" s="284" t="str">
        <f t="shared" si="51"/>
        <v/>
      </c>
      <c r="N373" s="238" t="str">
        <f>IF($A373="","",IF(ABS(E373)&gt;0.000001,COUNT($N$1:N372)+1,""))</f>
        <v/>
      </c>
      <c r="O373" s="285" t="str">
        <f>IF($A373="","",SUMIFS(Transactions!$R:$R,Transactions!$L:$L,$A373))</f>
        <v/>
      </c>
      <c r="P373" s="285" t="str">
        <f t="shared" si="52"/>
        <v/>
      </c>
      <c r="Q373" s="286" t="str">
        <f t="shared" si="53"/>
        <v/>
      </c>
    </row>
    <row r="374" spans="1:17" ht="15" customHeight="1" x14ac:dyDescent="0.2">
      <c r="A374" s="238" t="str">
        <f>IFERROR(INDEX(Txn[Key],MATCH(0,INDEX(COUNTIF($A$1:A373,Txn[Key])+(Txn[Key]=""),0),0)),"")</f>
        <v/>
      </c>
      <c r="B374" s="238" t="str">
        <f t="shared" si="45"/>
        <v/>
      </c>
      <c r="C374" s="238" t="str">
        <f t="shared" si="46"/>
        <v/>
      </c>
      <c r="D374" s="238" t="str">
        <f t="shared" si="47"/>
        <v/>
      </c>
      <c r="E374" s="259" t="str">
        <f>IF($A374="","",SUMIFS(Txn[Signed Units],Txn[Key],$A374))</f>
        <v/>
      </c>
      <c r="F374" s="281" t="str">
        <f>IF($A374="","",SUMIFS(Txn[Buy Cost],Txn[Key],$A374))</f>
        <v/>
      </c>
      <c r="G374" s="281" t="str">
        <f>IF($A374="","",SUMIFS(Txn[Sell Proceeds],Txn[Key],$A374))</f>
        <v/>
      </c>
      <c r="H374" s="282" t="str">
        <f>IF($A374="","",IFERROR(INDEX(Prices[Current Price],MATCH($A374,Prices[Key],0)),0))</f>
        <v/>
      </c>
      <c r="I374" s="283" t="str">
        <f>IF($A374="","",IFERROR(INDEX(Prices[FX to SGD],MATCH($A374,Prices[Key],0)),1))</f>
        <v/>
      </c>
      <c r="J374" s="281" t="str">
        <f t="shared" si="48"/>
        <v/>
      </c>
      <c r="K374" s="281" t="str">
        <f t="shared" si="49"/>
        <v/>
      </c>
      <c r="L374" s="281" t="str">
        <f t="shared" si="50"/>
        <v/>
      </c>
      <c r="M374" s="284" t="str">
        <f t="shared" si="51"/>
        <v/>
      </c>
      <c r="N374" s="238" t="str">
        <f>IF($A374="","",IF(ABS(E374)&gt;0.000001,COUNT($N$1:N373)+1,""))</f>
        <v/>
      </c>
      <c r="O374" s="285" t="str">
        <f>IF($A374="","",SUMIFS(Transactions!$R:$R,Transactions!$L:$L,$A374))</f>
        <v/>
      </c>
      <c r="P374" s="285" t="str">
        <f t="shared" si="52"/>
        <v/>
      </c>
      <c r="Q374" s="286" t="str">
        <f t="shared" si="53"/>
        <v/>
      </c>
    </row>
    <row r="375" spans="1:17" ht="15" customHeight="1" x14ac:dyDescent="0.2">
      <c r="A375" s="238" t="str">
        <f>IFERROR(INDEX(Txn[Key],MATCH(0,INDEX(COUNTIF($A$1:A374,Txn[Key])+(Txn[Key]=""),0),0)),"")</f>
        <v/>
      </c>
      <c r="B375" s="238" t="str">
        <f t="shared" si="45"/>
        <v/>
      </c>
      <c r="C375" s="238" t="str">
        <f t="shared" si="46"/>
        <v/>
      </c>
      <c r="D375" s="238" t="str">
        <f t="shared" si="47"/>
        <v/>
      </c>
      <c r="E375" s="259" t="str">
        <f>IF($A375="","",SUMIFS(Txn[Signed Units],Txn[Key],$A375))</f>
        <v/>
      </c>
      <c r="F375" s="281" t="str">
        <f>IF($A375="","",SUMIFS(Txn[Buy Cost],Txn[Key],$A375))</f>
        <v/>
      </c>
      <c r="G375" s="281" t="str">
        <f>IF($A375="","",SUMIFS(Txn[Sell Proceeds],Txn[Key],$A375))</f>
        <v/>
      </c>
      <c r="H375" s="282" t="str">
        <f>IF($A375="","",IFERROR(INDEX(Prices[Current Price],MATCH($A375,Prices[Key],0)),0))</f>
        <v/>
      </c>
      <c r="I375" s="283" t="str">
        <f>IF($A375="","",IFERROR(INDEX(Prices[FX to SGD],MATCH($A375,Prices[Key],0)),1))</f>
        <v/>
      </c>
      <c r="J375" s="281" t="str">
        <f t="shared" si="48"/>
        <v/>
      </c>
      <c r="K375" s="281" t="str">
        <f t="shared" si="49"/>
        <v/>
      </c>
      <c r="L375" s="281" t="str">
        <f t="shared" si="50"/>
        <v/>
      </c>
      <c r="M375" s="284" t="str">
        <f t="shared" si="51"/>
        <v/>
      </c>
      <c r="N375" s="238" t="str">
        <f>IF($A375="","",IF(ABS(E375)&gt;0.000001,COUNT($N$1:N374)+1,""))</f>
        <v/>
      </c>
      <c r="O375" s="285" t="str">
        <f>IF($A375="","",SUMIFS(Transactions!$R:$R,Transactions!$L:$L,$A375))</f>
        <v/>
      </c>
      <c r="P375" s="285" t="str">
        <f t="shared" si="52"/>
        <v/>
      </c>
      <c r="Q375" s="286" t="str">
        <f t="shared" si="53"/>
        <v/>
      </c>
    </row>
    <row r="376" spans="1:17" ht="15" customHeight="1" x14ac:dyDescent="0.2">
      <c r="A376" s="238" t="str">
        <f>IFERROR(INDEX(Txn[Key],MATCH(0,INDEX(COUNTIF($A$1:A375,Txn[Key])+(Txn[Key]=""),0),0)),"")</f>
        <v/>
      </c>
      <c r="B376" s="238" t="str">
        <f t="shared" si="45"/>
        <v/>
      </c>
      <c r="C376" s="238" t="str">
        <f t="shared" si="46"/>
        <v/>
      </c>
      <c r="D376" s="238" t="str">
        <f t="shared" si="47"/>
        <v/>
      </c>
      <c r="E376" s="259" t="str">
        <f>IF($A376="","",SUMIFS(Txn[Signed Units],Txn[Key],$A376))</f>
        <v/>
      </c>
      <c r="F376" s="281" t="str">
        <f>IF($A376="","",SUMIFS(Txn[Buy Cost],Txn[Key],$A376))</f>
        <v/>
      </c>
      <c r="G376" s="281" t="str">
        <f>IF($A376="","",SUMIFS(Txn[Sell Proceeds],Txn[Key],$A376))</f>
        <v/>
      </c>
      <c r="H376" s="282" t="str">
        <f>IF($A376="","",IFERROR(INDEX(Prices[Current Price],MATCH($A376,Prices[Key],0)),0))</f>
        <v/>
      </c>
      <c r="I376" s="283" t="str">
        <f>IF($A376="","",IFERROR(INDEX(Prices[FX to SGD],MATCH($A376,Prices[Key],0)),1))</f>
        <v/>
      </c>
      <c r="J376" s="281" t="str">
        <f t="shared" si="48"/>
        <v/>
      </c>
      <c r="K376" s="281" t="str">
        <f t="shared" si="49"/>
        <v/>
      </c>
      <c r="L376" s="281" t="str">
        <f t="shared" si="50"/>
        <v/>
      </c>
      <c r="M376" s="284" t="str">
        <f t="shared" si="51"/>
        <v/>
      </c>
      <c r="N376" s="238" t="str">
        <f>IF($A376="","",IF(ABS(E376)&gt;0.000001,COUNT($N$1:N375)+1,""))</f>
        <v/>
      </c>
      <c r="O376" s="285" t="str">
        <f>IF($A376="","",SUMIFS(Transactions!$R:$R,Transactions!$L:$L,$A376))</f>
        <v/>
      </c>
      <c r="P376" s="285" t="str">
        <f t="shared" si="52"/>
        <v/>
      </c>
      <c r="Q376" s="286" t="str">
        <f t="shared" si="53"/>
        <v/>
      </c>
    </row>
    <row r="377" spans="1:17" ht="15" customHeight="1" x14ac:dyDescent="0.2">
      <c r="A377" s="238" t="str">
        <f>IFERROR(INDEX(Txn[Key],MATCH(0,INDEX(COUNTIF($A$1:A376,Txn[Key])+(Txn[Key]=""),0),0)),"")</f>
        <v/>
      </c>
      <c r="B377" s="238" t="str">
        <f t="shared" si="45"/>
        <v/>
      </c>
      <c r="C377" s="238" t="str">
        <f t="shared" si="46"/>
        <v/>
      </c>
      <c r="D377" s="238" t="str">
        <f t="shared" si="47"/>
        <v/>
      </c>
      <c r="E377" s="259" t="str">
        <f>IF($A377="","",SUMIFS(Txn[Signed Units],Txn[Key],$A377))</f>
        <v/>
      </c>
      <c r="F377" s="281" t="str">
        <f>IF($A377="","",SUMIFS(Txn[Buy Cost],Txn[Key],$A377))</f>
        <v/>
      </c>
      <c r="G377" s="281" t="str">
        <f>IF($A377="","",SUMIFS(Txn[Sell Proceeds],Txn[Key],$A377))</f>
        <v/>
      </c>
      <c r="H377" s="282" t="str">
        <f>IF($A377="","",IFERROR(INDEX(Prices[Current Price],MATCH($A377,Prices[Key],0)),0))</f>
        <v/>
      </c>
      <c r="I377" s="283" t="str">
        <f>IF($A377="","",IFERROR(INDEX(Prices[FX to SGD],MATCH($A377,Prices[Key],0)),1))</f>
        <v/>
      </c>
      <c r="J377" s="281" t="str">
        <f t="shared" si="48"/>
        <v/>
      </c>
      <c r="K377" s="281" t="str">
        <f t="shared" si="49"/>
        <v/>
      </c>
      <c r="L377" s="281" t="str">
        <f t="shared" si="50"/>
        <v/>
      </c>
      <c r="M377" s="284" t="str">
        <f t="shared" si="51"/>
        <v/>
      </c>
      <c r="N377" s="238" t="str">
        <f>IF($A377="","",IF(ABS(E377)&gt;0.000001,COUNT($N$1:N376)+1,""))</f>
        <v/>
      </c>
      <c r="O377" s="285" t="str">
        <f>IF($A377="","",SUMIFS(Transactions!$R:$R,Transactions!$L:$L,$A377))</f>
        <v/>
      </c>
      <c r="P377" s="285" t="str">
        <f t="shared" si="52"/>
        <v/>
      </c>
      <c r="Q377" s="286" t="str">
        <f t="shared" si="53"/>
        <v/>
      </c>
    </row>
    <row r="378" spans="1:17" ht="15" customHeight="1" x14ac:dyDescent="0.2">
      <c r="A378" s="238" t="str">
        <f>IFERROR(INDEX(Txn[Key],MATCH(0,INDEX(COUNTIF($A$1:A377,Txn[Key])+(Txn[Key]=""),0),0)),"")</f>
        <v/>
      </c>
      <c r="B378" s="238" t="str">
        <f t="shared" si="45"/>
        <v/>
      </c>
      <c r="C378" s="238" t="str">
        <f t="shared" si="46"/>
        <v/>
      </c>
      <c r="D378" s="238" t="str">
        <f t="shared" si="47"/>
        <v/>
      </c>
      <c r="E378" s="259" t="str">
        <f>IF($A378="","",SUMIFS(Txn[Signed Units],Txn[Key],$A378))</f>
        <v/>
      </c>
      <c r="F378" s="281" t="str">
        <f>IF($A378="","",SUMIFS(Txn[Buy Cost],Txn[Key],$A378))</f>
        <v/>
      </c>
      <c r="G378" s="281" t="str">
        <f>IF($A378="","",SUMIFS(Txn[Sell Proceeds],Txn[Key],$A378))</f>
        <v/>
      </c>
      <c r="H378" s="282" t="str">
        <f>IF($A378="","",IFERROR(INDEX(Prices[Current Price],MATCH($A378,Prices[Key],0)),0))</f>
        <v/>
      </c>
      <c r="I378" s="283" t="str">
        <f>IF($A378="","",IFERROR(INDEX(Prices[FX to SGD],MATCH($A378,Prices[Key],0)),1))</f>
        <v/>
      </c>
      <c r="J378" s="281" t="str">
        <f t="shared" si="48"/>
        <v/>
      </c>
      <c r="K378" s="281" t="str">
        <f t="shared" si="49"/>
        <v/>
      </c>
      <c r="L378" s="281" t="str">
        <f t="shared" si="50"/>
        <v/>
      </c>
      <c r="M378" s="284" t="str">
        <f t="shared" si="51"/>
        <v/>
      </c>
      <c r="N378" s="238" t="str">
        <f>IF($A378="","",IF(ABS(E378)&gt;0.000001,COUNT($N$1:N377)+1,""))</f>
        <v/>
      </c>
      <c r="O378" s="285" t="str">
        <f>IF($A378="","",SUMIFS(Transactions!$R:$R,Transactions!$L:$L,$A378))</f>
        <v/>
      </c>
      <c r="P378" s="285" t="str">
        <f t="shared" si="52"/>
        <v/>
      </c>
      <c r="Q378" s="286" t="str">
        <f t="shared" si="53"/>
        <v/>
      </c>
    </row>
    <row r="379" spans="1:17" ht="15" customHeight="1" x14ac:dyDescent="0.2">
      <c r="A379" s="238" t="str">
        <f>IFERROR(INDEX(Txn[Key],MATCH(0,INDEX(COUNTIF($A$1:A378,Txn[Key])+(Txn[Key]=""),0),0)),"")</f>
        <v/>
      </c>
      <c r="B379" s="238" t="str">
        <f t="shared" si="45"/>
        <v/>
      </c>
      <c r="C379" s="238" t="str">
        <f t="shared" si="46"/>
        <v/>
      </c>
      <c r="D379" s="238" t="str">
        <f t="shared" si="47"/>
        <v/>
      </c>
      <c r="E379" s="259" t="str">
        <f>IF($A379="","",SUMIFS(Txn[Signed Units],Txn[Key],$A379))</f>
        <v/>
      </c>
      <c r="F379" s="281" t="str">
        <f>IF($A379="","",SUMIFS(Txn[Buy Cost],Txn[Key],$A379))</f>
        <v/>
      </c>
      <c r="G379" s="281" t="str">
        <f>IF($A379="","",SUMIFS(Txn[Sell Proceeds],Txn[Key],$A379))</f>
        <v/>
      </c>
      <c r="H379" s="282" t="str">
        <f>IF($A379="","",IFERROR(INDEX(Prices[Current Price],MATCH($A379,Prices[Key],0)),0))</f>
        <v/>
      </c>
      <c r="I379" s="283" t="str">
        <f>IF($A379="","",IFERROR(INDEX(Prices[FX to SGD],MATCH($A379,Prices[Key],0)),1))</f>
        <v/>
      </c>
      <c r="J379" s="281" t="str">
        <f t="shared" si="48"/>
        <v/>
      </c>
      <c r="K379" s="281" t="str">
        <f t="shared" si="49"/>
        <v/>
      </c>
      <c r="L379" s="281" t="str">
        <f t="shared" si="50"/>
        <v/>
      </c>
      <c r="M379" s="284" t="str">
        <f t="shared" si="51"/>
        <v/>
      </c>
      <c r="N379" s="238" t="str">
        <f>IF($A379="","",IF(ABS(E379)&gt;0.000001,COUNT($N$1:N378)+1,""))</f>
        <v/>
      </c>
      <c r="O379" s="285" t="str">
        <f>IF($A379="","",SUMIFS(Transactions!$R:$R,Transactions!$L:$L,$A379))</f>
        <v/>
      </c>
      <c r="P379" s="285" t="str">
        <f t="shared" si="52"/>
        <v/>
      </c>
      <c r="Q379" s="286" t="str">
        <f t="shared" si="53"/>
        <v/>
      </c>
    </row>
    <row r="380" spans="1:17" ht="15" customHeight="1" x14ac:dyDescent="0.2">
      <c r="A380" s="238" t="str">
        <f>IFERROR(INDEX(Txn[Key],MATCH(0,INDEX(COUNTIF($A$1:A379,Txn[Key])+(Txn[Key]=""),0),0)),"")</f>
        <v/>
      </c>
      <c r="B380" s="238" t="str">
        <f t="shared" si="45"/>
        <v/>
      </c>
      <c r="C380" s="238" t="str">
        <f t="shared" si="46"/>
        <v/>
      </c>
      <c r="D380" s="238" t="str">
        <f t="shared" si="47"/>
        <v/>
      </c>
      <c r="E380" s="259" t="str">
        <f>IF($A380="","",SUMIFS(Txn[Signed Units],Txn[Key],$A380))</f>
        <v/>
      </c>
      <c r="F380" s="281" t="str">
        <f>IF($A380="","",SUMIFS(Txn[Buy Cost],Txn[Key],$A380))</f>
        <v/>
      </c>
      <c r="G380" s="281" t="str">
        <f>IF($A380="","",SUMIFS(Txn[Sell Proceeds],Txn[Key],$A380))</f>
        <v/>
      </c>
      <c r="H380" s="282" t="str">
        <f>IF($A380="","",IFERROR(INDEX(Prices[Current Price],MATCH($A380,Prices[Key],0)),0))</f>
        <v/>
      </c>
      <c r="I380" s="283" t="str">
        <f>IF($A380="","",IFERROR(INDEX(Prices[FX to SGD],MATCH($A380,Prices[Key],0)),1))</f>
        <v/>
      </c>
      <c r="J380" s="281" t="str">
        <f t="shared" si="48"/>
        <v/>
      </c>
      <c r="K380" s="281" t="str">
        <f t="shared" si="49"/>
        <v/>
      </c>
      <c r="L380" s="281" t="str">
        <f t="shared" si="50"/>
        <v/>
      </c>
      <c r="M380" s="284" t="str">
        <f t="shared" si="51"/>
        <v/>
      </c>
      <c r="N380" s="238" t="str">
        <f>IF($A380="","",IF(ABS(E380)&gt;0.000001,COUNT($N$1:N379)+1,""))</f>
        <v/>
      </c>
      <c r="O380" s="285" t="str">
        <f>IF($A380="","",SUMIFS(Transactions!$R:$R,Transactions!$L:$L,$A380))</f>
        <v/>
      </c>
      <c r="P380" s="285" t="str">
        <f t="shared" si="52"/>
        <v/>
      </c>
      <c r="Q380" s="286" t="str">
        <f t="shared" si="53"/>
        <v/>
      </c>
    </row>
    <row r="381" spans="1:17" ht="15" customHeight="1" x14ac:dyDescent="0.2">
      <c r="A381" s="238" t="str">
        <f>IFERROR(INDEX(Txn[Key],MATCH(0,INDEX(COUNTIF($A$1:A380,Txn[Key])+(Txn[Key]=""),0),0)),"")</f>
        <v/>
      </c>
      <c r="B381" s="238" t="str">
        <f t="shared" si="45"/>
        <v/>
      </c>
      <c r="C381" s="238" t="str">
        <f t="shared" si="46"/>
        <v/>
      </c>
      <c r="D381" s="238" t="str">
        <f t="shared" si="47"/>
        <v/>
      </c>
      <c r="E381" s="259" t="str">
        <f>IF($A381="","",SUMIFS(Txn[Signed Units],Txn[Key],$A381))</f>
        <v/>
      </c>
      <c r="F381" s="281" t="str">
        <f>IF($A381="","",SUMIFS(Txn[Buy Cost],Txn[Key],$A381))</f>
        <v/>
      </c>
      <c r="G381" s="281" t="str">
        <f>IF($A381="","",SUMIFS(Txn[Sell Proceeds],Txn[Key],$A381))</f>
        <v/>
      </c>
      <c r="H381" s="282" t="str">
        <f>IF($A381="","",IFERROR(INDEX(Prices[Current Price],MATCH($A381,Prices[Key],0)),0))</f>
        <v/>
      </c>
      <c r="I381" s="283" t="str">
        <f>IF($A381="","",IFERROR(INDEX(Prices[FX to SGD],MATCH($A381,Prices[Key],0)),1))</f>
        <v/>
      </c>
      <c r="J381" s="281" t="str">
        <f t="shared" si="48"/>
        <v/>
      </c>
      <c r="K381" s="281" t="str">
        <f t="shared" si="49"/>
        <v/>
      </c>
      <c r="L381" s="281" t="str">
        <f t="shared" si="50"/>
        <v/>
      </c>
      <c r="M381" s="284" t="str">
        <f t="shared" si="51"/>
        <v/>
      </c>
      <c r="N381" s="238" t="str">
        <f>IF($A381="","",IF(ABS(E381)&gt;0.000001,COUNT($N$1:N380)+1,""))</f>
        <v/>
      </c>
      <c r="O381" s="285" t="str">
        <f>IF($A381="","",SUMIFS(Transactions!$R:$R,Transactions!$L:$L,$A381))</f>
        <v/>
      </c>
      <c r="P381" s="285" t="str">
        <f t="shared" si="52"/>
        <v/>
      </c>
      <c r="Q381" s="286" t="str">
        <f t="shared" si="53"/>
        <v/>
      </c>
    </row>
    <row r="382" spans="1:17" ht="15" customHeight="1" x14ac:dyDescent="0.2">
      <c r="A382" s="238" t="str">
        <f>IFERROR(INDEX(Txn[Key],MATCH(0,INDEX(COUNTIF($A$1:A381,Txn[Key])+(Txn[Key]=""),0),0)),"")</f>
        <v/>
      </c>
      <c r="B382" s="238" t="str">
        <f t="shared" si="45"/>
        <v/>
      </c>
      <c r="C382" s="238" t="str">
        <f t="shared" si="46"/>
        <v/>
      </c>
      <c r="D382" s="238" t="str">
        <f t="shared" si="47"/>
        <v/>
      </c>
      <c r="E382" s="259" t="str">
        <f>IF($A382="","",SUMIFS(Txn[Signed Units],Txn[Key],$A382))</f>
        <v/>
      </c>
      <c r="F382" s="281" t="str">
        <f>IF($A382="","",SUMIFS(Txn[Buy Cost],Txn[Key],$A382))</f>
        <v/>
      </c>
      <c r="G382" s="281" t="str">
        <f>IF($A382="","",SUMIFS(Txn[Sell Proceeds],Txn[Key],$A382))</f>
        <v/>
      </c>
      <c r="H382" s="282" t="str">
        <f>IF($A382="","",IFERROR(INDEX(Prices[Current Price],MATCH($A382,Prices[Key],0)),0))</f>
        <v/>
      </c>
      <c r="I382" s="283" t="str">
        <f>IF($A382="","",IFERROR(INDEX(Prices[FX to SGD],MATCH($A382,Prices[Key],0)),1))</f>
        <v/>
      </c>
      <c r="J382" s="281" t="str">
        <f t="shared" si="48"/>
        <v/>
      </c>
      <c r="K382" s="281" t="str">
        <f t="shared" si="49"/>
        <v/>
      </c>
      <c r="L382" s="281" t="str">
        <f t="shared" si="50"/>
        <v/>
      </c>
      <c r="M382" s="284" t="str">
        <f t="shared" si="51"/>
        <v/>
      </c>
      <c r="N382" s="238" t="str">
        <f>IF($A382="","",IF(ABS(E382)&gt;0.000001,COUNT($N$1:N381)+1,""))</f>
        <v/>
      </c>
      <c r="O382" s="285" t="str">
        <f>IF($A382="","",SUMIFS(Transactions!$R:$R,Transactions!$L:$L,$A382))</f>
        <v/>
      </c>
      <c r="P382" s="285" t="str">
        <f t="shared" si="52"/>
        <v/>
      </c>
      <c r="Q382" s="286" t="str">
        <f t="shared" si="53"/>
        <v/>
      </c>
    </row>
    <row r="383" spans="1:17" ht="15" customHeight="1" x14ac:dyDescent="0.2">
      <c r="A383" s="238" t="str">
        <f>IFERROR(INDEX(Txn[Key],MATCH(0,INDEX(COUNTIF($A$1:A382,Txn[Key])+(Txn[Key]=""),0),0)),"")</f>
        <v/>
      </c>
      <c r="B383" s="238" t="str">
        <f t="shared" si="45"/>
        <v/>
      </c>
      <c r="C383" s="238" t="str">
        <f t="shared" si="46"/>
        <v/>
      </c>
      <c r="D383" s="238" t="str">
        <f t="shared" si="47"/>
        <v/>
      </c>
      <c r="E383" s="259" t="str">
        <f>IF($A383="","",SUMIFS(Txn[Signed Units],Txn[Key],$A383))</f>
        <v/>
      </c>
      <c r="F383" s="281" t="str">
        <f>IF($A383="","",SUMIFS(Txn[Buy Cost],Txn[Key],$A383))</f>
        <v/>
      </c>
      <c r="G383" s="281" t="str">
        <f>IF($A383="","",SUMIFS(Txn[Sell Proceeds],Txn[Key],$A383))</f>
        <v/>
      </c>
      <c r="H383" s="282" t="str">
        <f>IF($A383="","",IFERROR(INDEX(Prices[Current Price],MATCH($A383,Prices[Key],0)),0))</f>
        <v/>
      </c>
      <c r="I383" s="283" t="str">
        <f>IF($A383="","",IFERROR(INDEX(Prices[FX to SGD],MATCH($A383,Prices[Key],0)),1))</f>
        <v/>
      </c>
      <c r="J383" s="281" t="str">
        <f t="shared" si="48"/>
        <v/>
      </c>
      <c r="K383" s="281" t="str">
        <f t="shared" si="49"/>
        <v/>
      </c>
      <c r="L383" s="281" t="str">
        <f t="shared" si="50"/>
        <v/>
      </c>
      <c r="M383" s="284" t="str">
        <f t="shared" si="51"/>
        <v/>
      </c>
      <c r="N383" s="238" t="str">
        <f>IF($A383="","",IF(ABS(E383)&gt;0.000001,COUNT($N$1:N382)+1,""))</f>
        <v/>
      </c>
      <c r="O383" s="285" t="str">
        <f>IF($A383="","",SUMIFS(Transactions!$R:$R,Transactions!$L:$L,$A383))</f>
        <v/>
      </c>
      <c r="P383" s="285" t="str">
        <f t="shared" si="52"/>
        <v/>
      </c>
      <c r="Q383" s="286" t="str">
        <f t="shared" si="53"/>
        <v/>
      </c>
    </row>
    <row r="384" spans="1:17" ht="15" customHeight="1" x14ac:dyDescent="0.2">
      <c r="A384" s="238" t="str">
        <f>IFERROR(INDEX(Txn[Key],MATCH(0,INDEX(COUNTIF($A$1:A383,Txn[Key])+(Txn[Key]=""),0),0)),"")</f>
        <v/>
      </c>
      <c r="B384" s="238" t="str">
        <f t="shared" si="45"/>
        <v/>
      </c>
      <c r="C384" s="238" t="str">
        <f t="shared" si="46"/>
        <v/>
      </c>
      <c r="D384" s="238" t="str">
        <f t="shared" si="47"/>
        <v/>
      </c>
      <c r="E384" s="259" t="str">
        <f>IF($A384="","",SUMIFS(Txn[Signed Units],Txn[Key],$A384))</f>
        <v/>
      </c>
      <c r="F384" s="281" t="str">
        <f>IF($A384="","",SUMIFS(Txn[Buy Cost],Txn[Key],$A384))</f>
        <v/>
      </c>
      <c r="G384" s="281" t="str">
        <f>IF($A384="","",SUMIFS(Txn[Sell Proceeds],Txn[Key],$A384))</f>
        <v/>
      </c>
      <c r="H384" s="282" t="str">
        <f>IF($A384="","",IFERROR(INDEX(Prices[Current Price],MATCH($A384,Prices[Key],0)),0))</f>
        <v/>
      </c>
      <c r="I384" s="283" t="str">
        <f>IF($A384="","",IFERROR(INDEX(Prices[FX to SGD],MATCH($A384,Prices[Key],0)),1))</f>
        <v/>
      </c>
      <c r="J384" s="281" t="str">
        <f t="shared" si="48"/>
        <v/>
      </c>
      <c r="K384" s="281" t="str">
        <f t="shared" si="49"/>
        <v/>
      </c>
      <c r="L384" s="281" t="str">
        <f t="shared" si="50"/>
        <v/>
      </c>
      <c r="M384" s="284" t="str">
        <f t="shared" si="51"/>
        <v/>
      </c>
      <c r="N384" s="238" t="str">
        <f>IF($A384="","",IF(ABS(E384)&gt;0.000001,COUNT($N$1:N383)+1,""))</f>
        <v/>
      </c>
      <c r="O384" s="285" t="str">
        <f>IF($A384="","",SUMIFS(Transactions!$R:$R,Transactions!$L:$L,$A384))</f>
        <v/>
      </c>
      <c r="P384" s="285" t="str">
        <f t="shared" si="52"/>
        <v/>
      </c>
      <c r="Q384" s="286" t="str">
        <f t="shared" si="53"/>
        <v/>
      </c>
    </row>
    <row r="385" spans="1:17" ht="15" customHeight="1" x14ac:dyDescent="0.2">
      <c r="A385" s="238" t="str">
        <f>IFERROR(INDEX(Txn[Key],MATCH(0,INDEX(COUNTIF($A$1:A384,Txn[Key])+(Txn[Key]=""),0),0)),"")</f>
        <v/>
      </c>
      <c r="B385" s="238" t="str">
        <f t="shared" si="45"/>
        <v/>
      </c>
      <c r="C385" s="238" t="str">
        <f t="shared" si="46"/>
        <v/>
      </c>
      <c r="D385" s="238" t="str">
        <f t="shared" si="47"/>
        <v/>
      </c>
      <c r="E385" s="259" t="str">
        <f>IF($A385="","",SUMIFS(Txn[Signed Units],Txn[Key],$A385))</f>
        <v/>
      </c>
      <c r="F385" s="281" t="str">
        <f>IF($A385="","",SUMIFS(Txn[Buy Cost],Txn[Key],$A385))</f>
        <v/>
      </c>
      <c r="G385" s="281" t="str">
        <f>IF($A385="","",SUMIFS(Txn[Sell Proceeds],Txn[Key],$A385))</f>
        <v/>
      </c>
      <c r="H385" s="282" t="str">
        <f>IF($A385="","",IFERROR(INDEX(Prices[Current Price],MATCH($A385,Prices[Key],0)),0))</f>
        <v/>
      </c>
      <c r="I385" s="283" t="str">
        <f>IF($A385="","",IFERROR(INDEX(Prices[FX to SGD],MATCH($A385,Prices[Key],0)),1))</f>
        <v/>
      </c>
      <c r="J385" s="281" t="str">
        <f t="shared" si="48"/>
        <v/>
      </c>
      <c r="K385" s="281" t="str">
        <f t="shared" si="49"/>
        <v/>
      </c>
      <c r="L385" s="281" t="str">
        <f t="shared" si="50"/>
        <v/>
      </c>
      <c r="M385" s="284" t="str">
        <f t="shared" si="51"/>
        <v/>
      </c>
      <c r="N385" s="238" t="str">
        <f>IF($A385="","",IF(ABS(E385)&gt;0.000001,COUNT($N$1:N384)+1,""))</f>
        <v/>
      </c>
      <c r="O385" s="285" t="str">
        <f>IF($A385="","",SUMIFS(Transactions!$R:$R,Transactions!$L:$L,$A385))</f>
        <v/>
      </c>
      <c r="P385" s="285" t="str">
        <f t="shared" si="52"/>
        <v/>
      </c>
      <c r="Q385" s="286" t="str">
        <f t="shared" si="53"/>
        <v/>
      </c>
    </row>
    <row r="386" spans="1:17" ht="15" customHeight="1" x14ac:dyDescent="0.2">
      <c r="A386" s="238" t="str">
        <f>IFERROR(INDEX(Txn[Key],MATCH(0,INDEX(COUNTIF($A$1:A385,Txn[Key])+(Txn[Key]=""),0),0)),"")</f>
        <v/>
      </c>
      <c r="B386" s="238" t="str">
        <f t="shared" ref="B386:B449" si="54">IF($A386="","",LEFT($A386,FIND(":",$A386)-1))</f>
        <v/>
      </c>
      <c r="C386" s="238" t="str">
        <f t="shared" ref="C386:C449" si="55">IF($A386="","",MID($A386,FIND(":",$A386)+1,FIND(":",$A386,FIND(":",$A386)+1)-FIND(":",$A386)-1))</f>
        <v/>
      </c>
      <c r="D386" s="238" t="str">
        <f t="shared" ref="D386:D449" si="56">IF($A386="","",RIGHT($A386,LEN($A386)-FIND(":",$A386,FIND(":",$A386)+1)))</f>
        <v/>
      </c>
      <c r="E386" s="259" t="str">
        <f>IF($A386="","",SUMIFS(Txn[Signed Units],Txn[Key],$A386))</f>
        <v/>
      </c>
      <c r="F386" s="281" t="str">
        <f>IF($A386="","",SUMIFS(Txn[Buy Cost],Txn[Key],$A386))</f>
        <v/>
      </c>
      <c r="G386" s="281" t="str">
        <f>IF($A386="","",SUMIFS(Txn[Sell Proceeds],Txn[Key],$A386))</f>
        <v/>
      </c>
      <c r="H386" s="282" t="str">
        <f>IF($A386="","",IFERROR(INDEX(Prices[Current Price],MATCH($A386,Prices[Key],0)),0))</f>
        <v/>
      </c>
      <c r="I386" s="283" t="str">
        <f>IF($A386="","",IFERROR(INDEX(Prices[FX to SGD],MATCH($A386,Prices[Key],0)),1))</f>
        <v/>
      </c>
      <c r="J386" s="281" t="str">
        <f t="shared" ref="J386:J449" si="57">IF($A386="","",E386*H386)</f>
        <v/>
      </c>
      <c r="K386" s="281" t="str">
        <f t="shared" ref="K386:K449" si="58">IF($A386="","",J386+G386-F386)</f>
        <v/>
      </c>
      <c r="L386" s="281" t="str">
        <f t="shared" ref="L386:L449" si="59">IF($A386="","",K386*I386)</f>
        <v/>
      </c>
      <c r="M386" s="284" t="str">
        <f t="shared" ref="M386:M449" si="60">IF($A386="","",IFERROR(K386/F386,0))</f>
        <v/>
      </c>
      <c r="N386" s="238" t="str">
        <f>IF($A386="","",IF(ABS(E386)&gt;0.000001,COUNT($N$1:N385)+1,""))</f>
        <v/>
      </c>
      <c r="O386" s="285" t="str">
        <f>IF($A386="","",SUMIFS(Transactions!$R:$R,Transactions!$L:$L,$A386))</f>
        <v/>
      </c>
      <c r="P386" s="285" t="str">
        <f t="shared" ref="P386:P449" si="61">IF($A386="","",$L386+$O386)</f>
        <v/>
      </c>
      <c r="Q386" s="286" t="str">
        <f t="shared" ref="Q386:Q449" si="62">IF($A386="","",IFERROR(($L386+$O386)/($F386*$I386),0))</f>
        <v/>
      </c>
    </row>
    <row r="387" spans="1:17" ht="15" customHeight="1" x14ac:dyDescent="0.2">
      <c r="A387" s="238" t="str">
        <f>IFERROR(INDEX(Txn[Key],MATCH(0,INDEX(COUNTIF($A$1:A386,Txn[Key])+(Txn[Key]=""),0),0)),"")</f>
        <v/>
      </c>
      <c r="B387" s="238" t="str">
        <f t="shared" si="54"/>
        <v/>
      </c>
      <c r="C387" s="238" t="str">
        <f t="shared" si="55"/>
        <v/>
      </c>
      <c r="D387" s="238" t="str">
        <f t="shared" si="56"/>
        <v/>
      </c>
      <c r="E387" s="259" t="str">
        <f>IF($A387="","",SUMIFS(Txn[Signed Units],Txn[Key],$A387))</f>
        <v/>
      </c>
      <c r="F387" s="281" t="str">
        <f>IF($A387="","",SUMIFS(Txn[Buy Cost],Txn[Key],$A387))</f>
        <v/>
      </c>
      <c r="G387" s="281" t="str">
        <f>IF($A387="","",SUMIFS(Txn[Sell Proceeds],Txn[Key],$A387))</f>
        <v/>
      </c>
      <c r="H387" s="282" t="str">
        <f>IF($A387="","",IFERROR(INDEX(Prices[Current Price],MATCH($A387,Prices[Key],0)),0))</f>
        <v/>
      </c>
      <c r="I387" s="283" t="str">
        <f>IF($A387="","",IFERROR(INDEX(Prices[FX to SGD],MATCH($A387,Prices[Key],0)),1))</f>
        <v/>
      </c>
      <c r="J387" s="281" t="str">
        <f t="shared" si="57"/>
        <v/>
      </c>
      <c r="K387" s="281" t="str">
        <f t="shared" si="58"/>
        <v/>
      </c>
      <c r="L387" s="281" t="str">
        <f t="shared" si="59"/>
        <v/>
      </c>
      <c r="M387" s="284" t="str">
        <f t="shared" si="60"/>
        <v/>
      </c>
      <c r="N387" s="238" t="str">
        <f>IF($A387="","",IF(ABS(E387)&gt;0.000001,COUNT($N$1:N386)+1,""))</f>
        <v/>
      </c>
      <c r="O387" s="285" t="str">
        <f>IF($A387="","",SUMIFS(Transactions!$R:$R,Transactions!$L:$L,$A387))</f>
        <v/>
      </c>
      <c r="P387" s="285" t="str">
        <f t="shared" si="61"/>
        <v/>
      </c>
      <c r="Q387" s="286" t="str">
        <f t="shared" si="62"/>
        <v/>
      </c>
    </row>
    <row r="388" spans="1:17" ht="15" customHeight="1" x14ac:dyDescent="0.2">
      <c r="A388" s="238" t="str">
        <f>IFERROR(INDEX(Txn[Key],MATCH(0,INDEX(COUNTIF($A$1:A387,Txn[Key])+(Txn[Key]=""),0),0)),"")</f>
        <v/>
      </c>
      <c r="B388" s="238" t="str">
        <f t="shared" si="54"/>
        <v/>
      </c>
      <c r="C388" s="238" t="str">
        <f t="shared" si="55"/>
        <v/>
      </c>
      <c r="D388" s="238" t="str">
        <f t="shared" si="56"/>
        <v/>
      </c>
      <c r="E388" s="259" t="str">
        <f>IF($A388="","",SUMIFS(Txn[Signed Units],Txn[Key],$A388))</f>
        <v/>
      </c>
      <c r="F388" s="281" t="str">
        <f>IF($A388="","",SUMIFS(Txn[Buy Cost],Txn[Key],$A388))</f>
        <v/>
      </c>
      <c r="G388" s="281" t="str">
        <f>IF($A388="","",SUMIFS(Txn[Sell Proceeds],Txn[Key],$A388))</f>
        <v/>
      </c>
      <c r="H388" s="282" t="str">
        <f>IF($A388="","",IFERROR(INDEX(Prices[Current Price],MATCH($A388,Prices[Key],0)),0))</f>
        <v/>
      </c>
      <c r="I388" s="283" t="str">
        <f>IF($A388="","",IFERROR(INDEX(Prices[FX to SGD],MATCH($A388,Prices[Key],0)),1))</f>
        <v/>
      </c>
      <c r="J388" s="281" t="str">
        <f t="shared" si="57"/>
        <v/>
      </c>
      <c r="K388" s="281" t="str">
        <f t="shared" si="58"/>
        <v/>
      </c>
      <c r="L388" s="281" t="str">
        <f t="shared" si="59"/>
        <v/>
      </c>
      <c r="M388" s="284" t="str">
        <f t="shared" si="60"/>
        <v/>
      </c>
      <c r="N388" s="238" t="str">
        <f>IF($A388="","",IF(ABS(E388)&gt;0.000001,COUNT($N$1:N387)+1,""))</f>
        <v/>
      </c>
      <c r="O388" s="285" t="str">
        <f>IF($A388="","",SUMIFS(Transactions!$R:$R,Transactions!$L:$L,$A388))</f>
        <v/>
      </c>
      <c r="P388" s="285" t="str">
        <f t="shared" si="61"/>
        <v/>
      </c>
      <c r="Q388" s="286" t="str">
        <f t="shared" si="62"/>
        <v/>
      </c>
    </row>
    <row r="389" spans="1:17" ht="15" customHeight="1" x14ac:dyDescent="0.2">
      <c r="A389" s="238" t="str">
        <f>IFERROR(INDEX(Txn[Key],MATCH(0,INDEX(COUNTIF($A$1:A388,Txn[Key])+(Txn[Key]=""),0),0)),"")</f>
        <v/>
      </c>
      <c r="B389" s="238" t="str">
        <f t="shared" si="54"/>
        <v/>
      </c>
      <c r="C389" s="238" t="str">
        <f t="shared" si="55"/>
        <v/>
      </c>
      <c r="D389" s="238" t="str">
        <f t="shared" si="56"/>
        <v/>
      </c>
      <c r="E389" s="259" t="str">
        <f>IF($A389="","",SUMIFS(Txn[Signed Units],Txn[Key],$A389))</f>
        <v/>
      </c>
      <c r="F389" s="281" t="str">
        <f>IF($A389="","",SUMIFS(Txn[Buy Cost],Txn[Key],$A389))</f>
        <v/>
      </c>
      <c r="G389" s="281" t="str">
        <f>IF($A389="","",SUMIFS(Txn[Sell Proceeds],Txn[Key],$A389))</f>
        <v/>
      </c>
      <c r="H389" s="282" t="str">
        <f>IF($A389="","",IFERROR(INDEX(Prices[Current Price],MATCH($A389,Prices[Key],0)),0))</f>
        <v/>
      </c>
      <c r="I389" s="283" t="str">
        <f>IF($A389="","",IFERROR(INDEX(Prices[FX to SGD],MATCH($A389,Prices[Key],0)),1))</f>
        <v/>
      </c>
      <c r="J389" s="281" t="str">
        <f t="shared" si="57"/>
        <v/>
      </c>
      <c r="K389" s="281" t="str">
        <f t="shared" si="58"/>
        <v/>
      </c>
      <c r="L389" s="281" t="str">
        <f t="shared" si="59"/>
        <v/>
      </c>
      <c r="M389" s="284" t="str">
        <f t="shared" si="60"/>
        <v/>
      </c>
      <c r="N389" s="238" t="str">
        <f>IF($A389="","",IF(ABS(E389)&gt;0.000001,COUNT($N$1:N388)+1,""))</f>
        <v/>
      </c>
      <c r="O389" s="285" t="str">
        <f>IF($A389="","",SUMIFS(Transactions!$R:$R,Transactions!$L:$L,$A389))</f>
        <v/>
      </c>
      <c r="P389" s="285" t="str">
        <f t="shared" si="61"/>
        <v/>
      </c>
      <c r="Q389" s="286" t="str">
        <f t="shared" si="62"/>
        <v/>
      </c>
    </row>
    <row r="390" spans="1:17" ht="15" customHeight="1" x14ac:dyDescent="0.2">
      <c r="A390" s="238" t="str">
        <f>IFERROR(INDEX(Txn[Key],MATCH(0,INDEX(COUNTIF($A$1:A389,Txn[Key])+(Txn[Key]=""),0),0)),"")</f>
        <v/>
      </c>
      <c r="B390" s="238" t="str">
        <f t="shared" si="54"/>
        <v/>
      </c>
      <c r="C390" s="238" t="str">
        <f t="shared" si="55"/>
        <v/>
      </c>
      <c r="D390" s="238" t="str">
        <f t="shared" si="56"/>
        <v/>
      </c>
      <c r="E390" s="259" t="str">
        <f>IF($A390="","",SUMIFS(Txn[Signed Units],Txn[Key],$A390))</f>
        <v/>
      </c>
      <c r="F390" s="281" t="str">
        <f>IF($A390="","",SUMIFS(Txn[Buy Cost],Txn[Key],$A390))</f>
        <v/>
      </c>
      <c r="G390" s="281" t="str">
        <f>IF($A390="","",SUMIFS(Txn[Sell Proceeds],Txn[Key],$A390))</f>
        <v/>
      </c>
      <c r="H390" s="282" t="str">
        <f>IF($A390="","",IFERROR(INDEX(Prices[Current Price],MATCH($A390,Prices[Key],0)),0))</f>
        <v/>
      </c>
      <c r="I390" s="283" t="str">
        <f>IF($A390="","",IFERROR(INDEX(Prices[FX to SGD],MATCH($A390,Prices[Key],0)),1))</f>
        <v/>
      </c>
      <c r="J390" s="281" t="str">
        <f t="shared" si="57"/>
        <v/>
      </c>
      <c r="K390" s="281" t="str">
        <f t="shared" si="58"/>
        <v/>
      </c>
      <c r="L390" s="281" t="str">
        <f t="shared" si="59"/>
        <v/>
      </c>
      <c r="M390" s="284" t="str">
        <f t="shared" si="60"/>
        <v/>
      </c>
      <c r="N390" s="238" t="str">
        <f>IF($A390="","",IF(ABS(E390)&gt;0.000001,COUNT($N$1:N389)+1,""))</f>
        <v/>
      </c>
      <c r="O390" s="285" t="str">
        <f>IF($A390="","",SUMIFS(Transactions!$R:$R,Transactions!$L:$L,$A390))</f>
        <v/>
      </c>
      <c r="P390" s="285" t="str">
        <f t="shared" si="61"/>
        <v/>
      </c>
      <c r="Q390" s="286" t="str">
        <f t="shared" si="62"/>
        <v/>
      </c>
    </row>
    <row r="391" spans="1:17" ht="15" customHeight="1" x14ac:dyDescent="0.2">
      <c r="A391" s="238" t="str">
        <f>IFERROR(INDEX(Txn[Key],MATCH(0,INDEX(COUNTIF($A$1:A390,Txn[Key])+(Txn[Key]=""),0),0)),"")</f>
        <v/>
      </c>
      <c r="B391" s="238" t="str">
        <f t="shared" si="54"/>
        <v/>
      </c>
      <c r="C391" s="238" t="str">
        <f t="shared" si="55"/>
        <v/>
      </c>
      <c r="D391" s="238" t="str">
        <f t="shared" si="56"/>
        <v/>
      </c>
      <c r="E391" s="259" t="str">
        <f>IF($A391="","",SUMIFS(Txn[Signed Units],Txn[Key],$A391))</f>
        <v/>
      </c>
      <c r="F391" s="281" t="str">
        <f>IF($A391="","",SUMIFS(Txn[Buy Cost],Txn[Key],$A391))</f>
        <v/>
      </c>
      <c r="G391" s="281" t="str">
        <f>IF($A391="","",SUMIFS(Txn[Sell Proceeds],Txn[Key],$A391))</f>
        <v/>
      </c>
      <c r="H391" s="282" t="str">
        <f>IF($A391="","",IFERROR(INDEX(Prices[Current Price],MATCH($A391,Prices[Key],0)),0))</f>
        <v/>
      </c>
      <c r="I391" s="283" t="str">
        <f>IF($A391="","",IFERROR(INDEX(Prices[FX to SGD],MATCH($A391,Prices[Key],0)),1))</f>
        <v/>
      </c>
      <c r="J391" s="281" t="str">
        <f t="shared" si="57"/>
        <v/>
      </c>
      <c r="K391" s="281" t="str">
        <f t="shared" si="58"/>
        <v/>
      </c>
      <c r="L391" s="281" t="str">
        <f t="shared" si="59"/>
        <v/>
      </c>
      <c r="M391" s="284" t="str">
        <f t="shared" si="60"/>
        <v/>
      </c>
      <c r="N391" s="238" t="str">
        <f>IF($A391="","",IF(ABS(E391)&gt;0.000001,COUNT($N$1:N390)+1,""))</f>
        <v/>
      </c>
      <c r="O391" s="285" t="str">
        <f>IF($A391="","",SUMIFS(Transactions!$R:$R,Transactions!$L:$L,$A391))</f>
        <v/>
      </c>
      <c r="P391" s="285" t="str">
        <f t="shared" si="61"/>
        <v/>
      </c>
      <c r="Q391" s="286" t="str">
        <f t="shared" si="62"/>
        <v/>
      </c>
    </row>
    <row r="392" spans="1:17" ht="15" customHeight="1" x14ac:dyDescent="0.2">
      <c r="A392" s="238" t="str">
        <f>IFERROR(INDEX(Txn[Key],MATCH(0,INDEX(COUNTIF($A$1:A391,Txn[Key])+(Txn[Key]=""),0),0)),"")</f>
        <v/>
      </c>
      <c r="B392" s="238" t="str">
        <f t="shared" si="54"/>
        <v/>
      </c>
      <c r="C392" s="238" t="str">
        <f t="shared" si="55"/>
        <v/>
      </c>
      <c r="D392" s="238" t="str">
        <f t="shared" si="56"/>
        <v/>
      </c>
      <c r="E392" s="259" t="str">
        <f>IF($A392="","",SUMIFS(Txn[Signed Units],Txn[Key],$A392))</f>
        <v/>
      </c>
      <c r="F392" s="281" t="str">
        <f>IF($A392="","",SUMIFS(Txn[Buy Cost],Txn[Key],$A392))</f>
        <v/>
      </c>
      <c r="G392" s="281" t="str">
        <f>IF($A392="","",SUMIFS(Txn[Sell Proceeds],Txn[Key],$A392))</f>
        <v/>
      </c>
      <c r="H392" s="282" t="str">
        <f>IF($A392="","",IFERROR(INDEX(Prices[Current Price],MATCH($A392,Prices[Key],0)),0))</f>
        <v/>
      </c>
      <c r="I392" s="283" t="str">
        <f>IF($A392="","",IFERROR(INDEX(Prices[FX to SGD],MATCH($A392,Prices[Key],0)),1))</f>
        <v/>
      </c>
      <c r="J392" s="281" t="str">
        <f t="shared" si="57"/>
        <v/>
      </c>
      <c r="K392" s="281" t="str">
        <f t="shared" si="58"/>
        <v/>
      </c>
      <c r="L392" s="281" t="str">
        <f t="shared" si="59"/>
        <v/>
      </c>
      <c r="M392" s="284" t="str">
        <f t="shared" si="60"/>
        <v/>
      </c>
      <c r="N392" s="238" t="str">
        <f>IF($A392="","",IF(ABS(E392)&gt;0.000001,COUNT($N$1:N391)+1,""))</f>
        <v/>
      </c>
      <c r="O392" s="285" t="str">
        <f>IF($A392="","",SUMIFS(Transactions!$R:$R,Transactions!$L:$L,$A392))</f>
        <v/>
      </c>
      <c r="P392" s="285" t="str">
        <f t="shared" si="61"/>
        <v/>
      </c>
      <c r="Q392" s="286" t="str">
        <f t="shared" si="62"/>
        <v/>
      </c>
    </row>
    <row r="393" spans="1:17" ht="15" customHeight="1" x14ac:dyDescent="0.2">
      <c r="A393" s="238" t="str">
        <f>IFERROR(INDEX(Txn[Key],MATCH(0,INDEX(COUNTIF($A$1:A392,Txn[Key])+(Txn[Key]=""),0),0)),"")</f>
        <v/>
      </c>
      <c r="B393" s="238" t="str">
        <f t="shared" si="54"/>
        <v/>
      </c>
      <c r="C393" s="238" t="str">
        <f t="shared" si="55"/>
        <v/>
      </c>
      <c r="D393" s="238" t="str">
        <f t="shared" si="56"/>
        <v/>
      </c>
      <c r="E393" s="259" t="str">
        <f>IF($A393="","",SUMIFS(Txn[Signed Units],Txn[Key],$A393))</f>
        <v/>
      </c>
      <c r="F393" s="281" t="str">
        <f>IF($A393="","",SUMIFS(Txn[Buy Cost],Txn[Key],$A393))</f>
        <v/>
      </c>
      <c r="G393" s="281" t="str">
        <f>IF($A393="","",SUMIFS(Txn[Sell Proceeds],Txn[Key],$A393))</f>
        <v/>
      </c>
      <c r="H393" s="282" t="str">
        <f>IF($A393="","",IFERROR(INDEX(Prices[Current Price],MATCH($A393,Prices[Key],0)),0))</f>
        <v/>
      </c>
      <c r="I393" s="283" t="str">
        <f>IF($A393="","",IFERROR(INDEX(Prices[FX to SGD],MATCH($A393,Prices[Key],0)),1))</f>
        <v/>
      </c>
      <c r="J393" s="281" t="str">
        <f t="shared" si="57"/>
        <v/>
      </c>
      <c r="K393" s="281" t="str">
        <f t="shared" si="58"/>
        <v/>
      </c>
      <c r="L393" s="281" t="str">
        <f t="shared" si="59"/>
        <v/>
      </c>
      <c r="M393" s="284" t="str">
        <f t="shared" si="60"/>
        <v/>
      </c>
      <c r="N393" s="238" t="str">
        <f>IF($A393="","",IF(ABS(E393)&gt;0.000001,COUNT($N$1:N392)+1,""))</f>
        <v/>
      </c>
      <c r="O393" s="285" t="str">
        <f>IF($A393="","",SUMIFS(Transactions!$R:$R,Transactions!$L:$L,$A393))</f>
        <v/>
      </c>
      <c r="P393" s="285" t="str">
        <f t="shared" si="61"/>
        <v/>
      </c>
      <c r="Q393" s="286" t="str">
        <f t="shared" si="62"/>
        <v/>
      </c>
    </row>
    <row r="394" spans="1:17" ht="15" customHeight="1" x14ac:dyDescent="0.2">
      <c r="A394" s="238" t="str">
        <f>IFERROR(INDEX(Txn[Key],MATCH(0,INDEX(COUNTIF($A$1:A393,Txn[Key])+(Txn[Key]=""),0),0)),"")</f>
        <v/>
      </c>
      <c r="B394" s="238" t="str">
        <f t="shared" si="54"/>
        <v/>
      </c>
      <c r="C394" s="238" t="str">
        <f t="shared" si="55"/>
        <v/>
      </c>
      <c r="D394" s="238" t="str">
        <f t="shared" si="56"/>
        <v/>
      </c>
      <c r="E394" s="259" t="str">
        <f>IF($A394="","",SUMIFS(Txn[Signed Units],Txn[Key],$A394))</f>
        <v/>
      </c>
      <c r="F394" s="281" t="str">
        <f>IF($A394="","",SUMIFS(Txn[Buy Cost],Txn[Key],$A394))</f>
        <v/>
      </c>
      <c r="G394" s="281" t="str">
        <f>IF($A394="","",SUMIFS(Txn[Sell Proceeds],Txn[Key],$A394))</f>
        <v/>
      </c>
      <c r="H394" s="282" t="str">
        <f>IF($A394="","",IFERROR(INDEX(Prices[Current Price],MATCH($A394,Prices[Key],0)),0))</f>
        <v/>
      </c>
      <c r="I394" s="283" t="str">
        <f>IF($A394="","",IFERROR(INDEX(Prices[FX to SGD],MATCH($A394,Prices[Key],0)),1))</f>
        <v/>
      </c>
      <c r="J394" s="281" t="str">
        <f t="shared" si="57"/>
        <v/>
      </c>
      <c r="K394" s="281" t="str">
        <f t="shared" si="58"/>
        <v/>
      </c>
      <c r="L394" s="281" t="str">
        <f t="shared" si="59"/>
        <v/>
      </c>
      <c r="M394" s="284" t="str">
        <f t="shared" si="60"/>
        <v/>
      </c>
      <c r="N394" s="238" t="str">
        <f>IF($A394="","",IF(ABS(E394)&gt;0.000001,COUNT($N$1:N393)+1,""))</f>
        <v/>
      </c>
      <c r="O394" s="285" t="str">
        <f>IF($A394="","",SUMIFS(Transactions!$R:$R,Transactions!$L:$L,$A394))</f>
        <v/>
      </c>
      <c r="P394" s="285" t="str">
        <f t="shared" si="61"/>
        <v/>
      </c>
      <c r="Q394" s="286" t="str">
        <f t="shared" si="62"/>
        <v/>
      </c>
    </row>
    <row r="395" spans="1:17" ht="15" customHeight="1" x14ac:dyDescent="0.2">
      <c r="A395" s="238" t="str">
        <f>IFERROR(INDEX(Txn[Key],MATCH(0,INDEX(COUNTIF($A$1:A394,Txn[Key])+(Txn[Key]=""),0),0)),"")</f>
        <v/>
      </c>
      <c r="B395" s="238" t="str">
        <f t="shared" si="54"/>
        <v/>
      </c>
      <c r="C395" s="238" t="str">
        <f t="shared" si="55"/>
        <v/>
      </c>
      <c r="D395" s="238" t="str">
        <f t="shared" si="56"/>
        <v/>
      </c>
      <c r="E395" s="259" t="str">
        <f>IF($A395="","",SUMIFS(Txn[Signed Units],Txn[Key],$A395))</f>
        <v/>
      </c>
      <c r="F395" s="281" t="str">
        <f>IF($A395="","",SUMIFS(Txn[Buy Cost],Txn[Key],$A395))</f>
        <v/>
      </c>
      <c r="G395" s="281" t="str">
        <f>IF($A395="","",SUMIFS(Txn[Sell Proceeds],Txn[Key],$A395))</f>
        <v/>
      </c>
      <c r="H395" s="282" t="str">
        <f>IF($A395="","",IFERROR(INDEX(Prices[Current Price],MATCH($A395,Prices[Key],0)),0))</f>
        <v/>
      </c>
      <c r="I395" s="283" t="str">
        <f>IF($A395="","",IFERROR(INDEX(Prices[FX to SGD],MATCH($A395,Prices[Key],0)),1))</f>
        <v/>
      </c>
      <c r="J395" s="281" t="str">
        <f t="shared" si="57"/>
        <v/>
      </c>
      <c r="K395" s="281" t="str">
        <f t="shared" si="58"/>
        <v/>
      </c>
      <c r="L395" s="281" t="str">
        <f t="shared" si="59"/>
        <v/>
      </c>
      <c r="M395" s="284" t="str">
        <f t="shared" si="60"/>
        <v/>
      </c>
      <c r="N395" s="238" t="str">
        <f>IF($A395="","",IF(ABS(E395)&gt;0.000001,COUNT($N$1:N394)+1,""))</f>
        <v/>
      </c>
      <c r="O395" s="285" t="str">
        <f>IF($A395="","",SUMIFS(Transactions!$R:$R,Transactions!$L:$L,$A395))</f>
        <v/>
      </c>
      <c r="P395" s="285" t="str">
        <f t="shared" si="61"/>
        <v/>
      </c>
      <c r="Q395" s="286" t="str">
        <f t="shared" si="62"/>
        <v/>
      </c>
    </row>
    <row r="396" spans="1:17" ht="15" customHeight="1" x14ac:dyDescent="0.2">
      <c r="A396" s="238" t="str">
        <f>IFERROR(INDEX(Txn[Key],MATCH(0,INDEX(COUNTIF($A$1:A395,Txn[Key])+(Txn[Key]=""),0),0)),"")</f>
        <v/>
      </c>
      <c r="B396" s="238" t="str">
        <f t="shared" si="54"/>
        <v/>
      </c>
      <c r="C396" s="238" t="str">
        <f t="shared" si="55"/>
        <v/>
      </c>
      <c r="D396" s="238" t="str">
        <f t="shared" si="56"/>
        <v/>
      </c>
      <c r="E396" s="259" t="str">
        <f>IF($A396="","",SUMIFS(Txn[Signed Units],Txn[Key],$A396))</f>
        <v/>
      </c>
      <c r="F396" s="281" t="str">
        <f>IF($A396="","",SUMIFS(Txn[Buy Cost],Txn[Key],$A396))</f>
        <v/>
      </c>
      <c r="G396" s="281" t="str">
        <f>IF($A396="","",SUMIFS(Txn[Sell Proceeds],Txn[Key],$A396))</f>
        <v/>
      </c>
      <c r="H396" s="282" t="str">
        <f>IF($A396="","",IFERROR(INDEX(Prices[Current Price],MATCH($A396,Prices[Key],0)),0))</f>
        <v/>
      </c>
      <c r="I396" s="283" t="str">
        <f>IF($A396="","",IFERROR(INDEX(Prices[FX to SGD],MATCH($A396,Prices[Key],0)),1))</f>
        <v/>
      </c>
      <c r="J396" s="281" t="str">
        <f t="shared" si="57"/>
        <v/>
      </c>
      <c r="K396" s="281" t="str">
        <f t="shared" si="58"/>
        <v/>
      </c>
      <c r="L396" s="281" t="str">
        <f t="shared" si="59"/>
        <v/>
      </c>
      <c r="M396" s="284" t="str">
        <f t="shared" si="60"/>
        <v/>
      </c>
      <c r="N396" s="238" t="str">
        <f>IF($A396="","",IF(ABS(E396)&gt;0.000001,COUNT($N$1:N395)+1,""))</f>
        <v/>
      </c>
      <c r="O396" s="285" t="str">
        <f>IF($A396="","",SUMIFS(Transactions!$R:$R,Transactions!$L:$L,$A396))</f>
        <v/>
      </c>
      <c r="P396" s="285" t="str">
        <f t="shared" si="61"/>
        <v/>
      </c>
      <c r="Q396" s="286" t="str">
        <f t="shared" si="62"/>
        <v/>
      </c>
    </row>
    <row r="397" spans="1:17" ht="15" customHeight="1" x14ac:dyDescent="0.2">
      <c r="A397" s="238" t="str">
        <f>IFERROR(INDEX(Txn[Key],MATCH(0,INDEX(COUNTIF($A$1:A396,Txn[Key])+(Txn[Key]=""),0),0)),"")</f>
        <v/>
      </c>
      <c r="B397" s="238" t="str">
        <f t="shared" si="54"/>
        <v/>
      </c>
      <c r="C397" s="238" t="str">
        <f t="shared" si="55"/>
        <v/>
      </c>
      <c r="D397" s="238" t="str">
        <f t="shared" si="56"/>
        <v/>
      </c>
      <c r="E397" s="259" t="str">
        <f>IF($A397="","",SUMIFS(Txn[Signed Units],Txn[Key],$A397))</f>
        <v/>
      </c>
      <c r="F397" s="281" t="str">
        <f>IF($A397="","",SUMIFS(Txn[Buy Cost],Txn[Key],$A397))</f>
        <v/>
      </c>
      <c r="G397" s="281" t="str">
        <f>IF($A397="","",SUMIFS(Txn[Sell Proceeds],Txn[Key],$A397))</f>
        <v/>
      </c>
      <c r="H397" s="282" t="str">
        <f>IF($A397="","",IFERROR(INDEX(Prices[Current Price],MATCH($A397,Prices[Key],0)),0))</f>
        <v/>
      </c>
      <c r="I397" s="283" t="str">
        <f>IF($A397="","",IFERROR(INDEX(Prices[FX to SGD],MATCH($A397,Prices[Key],0)),1))</f>
        <v/>
      </c>
      <c r="J397" s="281" t="str">
        <f t="shared" si="57"/>
        <v/>
      </c>
      <c r="K397" s="281" t="str">
        <f t="shared" si="58"/>
        <v/>
      </c>
      <c r="L397" s="281" t="str">
        <f t="shared" si="59"/>
        <v/>
      </c>
      <c r="M397" s="284" t="str">
        <f t="shared" si="60"/>
        <v/>
      </c>
      <c r="N397" s="238" t="str">
        <f>IF($A397="","",IF(ABS(E397)&gt;0.000001,COUNT($N$1:N396)+1,""))</f>
        <v/>
      </c>
      <c r="O397" s="285" t="str">
        <f>IF($A397="","",SUMIFS(Transactions!$R:$R,Transactions!$L:$L,$A397))</f>
        <v/>
      </c>
      <c r="P397" s="285" t="str">
        <f t="shared" si="61"/>
        <v/>
      </c>
      <c r="Q397" s="286" t="str">
        <f t="shared" si="62"/>
        <v/>
      </c>
    </row>
    <row r="398" spans="1:17" ht="15" customHeight="1" x14ac:dyDescent="0.2">
      <c r="A398" s="238" t="str">
        <f>IFERROR(INDEX(Txn[Key],MATCH(0,INDEX(COUNTIF($A$1:A397,Txn[Key])+(Txn[Key]=""),0),0)),"")</f>
        <v/>
      </c>
      <c r="B398" s="238" t="str">
        <f t="shared" si="54"/>
        <v/>
      </c>
      <c r="C398" s="238" t="str">
        <f t="shared" si="55"/>
        <v/>
      </c>
      <c r="D398" s="238" t="str">
        <f t="shared" si="56"/>
        <v/>
      </c>
      <c r="E398" s="259" t="str">
        <f>IF($A398="","",SUMIFS(Txn[Signed Units],Txn[Key],$A398))</f>
        <v/>
      </c>
      <c r="F398" s="281" t="str">
        <f>IF($A398="","",SUMIFS(Txn[Buy Cost],Txn[Key],$A398))</f>
        <v/>
      </c>
      <c r="G398" s="281" t="str">
        <f>IF($A398="","",SUMIFS(Txn[Sell Proceeds],Txn[Key],$A398))</f>
        <v/>
      </c>
      <c r="H398" s="282" t="str">
        <f>IF($A398="","",IFERROR(INDEX(Prices[Current Price],MATCH($A398,Prices[Key],0)),0))</f>
        <v/>
      </c>
      <c r="I398" s="283" t="str">
        <f>IF($A398="","",IFERROR(INDEX(Prices[FX to SGD],MATCH($A398,Prices[Key],0)),1))</f>
        <v/>
      </c>
      <c r="J398" s="281" t="str">
        <f t="shared" si="57"/>
        <v/>
      </c>
      <c r="K398" s="281" t="str">
        <f t="shared" si="58"/>
        <v/>
      </c>
      <c r="L398" s="281" t="str">
        <f t="shared" si="59"/>
        <v/>
      </c>
      <c r="M398" s="284" t="str">
        <f t="shared" si="60"/>
        <v/>
      </c>
      <c r="N398" s="238" t="str">
        <f>IF($A398="","",IF(ABS(E398)&gt;0.000001,COUNT($N$1:N397)+1,""))</f>
        <v/>
      </c>
      <c r="O398" s="285" t="str">
        <f>IF($A398="","",SUMIFS(Transactions!$R:$R,Transactions!$L:$L,$A398))</f>
        <v/>
      </c>
      <c r="P398" s="285" t="str">
        <f t="shared" si="61"/>
        <v/>
      </c>
      <c r="Q398" s="286" t="str">
        <f t="shared" si="62"/>
        <v/>
      </c>
    </row>
    <row r="399" spans="1:17" ht="15" customHeight="1" x14ac:dyDescent="0.2">
      <c r="A399" s="238" t="str">
        <f>IFERROR(INDEX(Txn[Key],MATCH(0,INDEX(COUNTIF($A$1:A398,Txn[Key])+(Txn[Key]=""),0),0)),"")</f>
        <v/>
      </c>
      <c r="B399" s="238" t="str">
        <f t="shared" si="54"/>
        <v/>
      </c>
      <c r="C399" s="238" t="str">
        <f t="shared" si="55"/>
        <v/>
      </c>
      <c r="D399" s="238" t="str">
        <f t="shared" si="56"/>
        <v/>
      </c>
      <c r="E399" s="259" t="str">
        <f>IF($A399="","",SUMIFS(Txn[Signed Units],Txn[Key],$A399))</f>
        <v/>
      </c>
      <c r="F399" s="281" t="str">
        <f>IF($A399="","",SUMIFS(Txn[Buy Cost],Txn[Key],$A399))</f>
        <v/>
      </c>
      <c r="G399" s="281" t="str">
        <f>IF($A399="","",SUMIFS(Txn[Sell Proceeds],Txn[Key],$A399))</f>
        <v/>
      </c>
      <c r="H399" s="282" t="str">
        <f>IF($A399="","",IFERROR(INDEX(Prices[Current Price],MATCH($A399,Prices[Key],0)),0))</f>
        <v/>
      </c>
      <c r="I399" s="283" t="str">
        <f>IF($A399="","",IFERROR(INDEX(Prices[FX to SGD],MATCH($A399,Prices[Key],0)),1))</f>
        <v/>
      </c>
      <c r="J399" s="281" t="str">
        <f t="shared" si="57"/>
        <v/>
      </c>
      <c r="K399" s="281" t="str">
        <f t="shared" si="58"/>
        <v/>
      </c>
      <c r="L399" s="281" t="str">
        <f t="shared" si="59"/>
        <v/>
      </c>
      <c r="M399" s="284" t="str">
        <f t="shared" si="60"/>
        <v/>
      </c>
      <c r="N399" s="238" t="str">
        <f>IF($A399="","",IF(ABS(E399)&gt;0.000001,COUNT($N$1:N398)+1,""))</f>
        <v/>
      </c>
      <c r="O399" s="285" t="str">
        <f>IF($A399="","",SUMIFS(Transactions!$R:$R,Transactions!$L:$L,$A399))</f>
        <v/>
      </c>
      <c r="P399" s="285" t="str">
        <f t="shared" si="61"/>
        <v/>
      </c>
      <c r="Q399" s="286" t="str">
        <f t="shared" si="62"/>
        <v/>
      </c>
    </row>
    <row r="400" spans="1:17" ht="15" customHeight="1" x14ac:dyDescent="0.2">
      <c r="A400" s="238" t="str">
        <f>IFERROR(INDEX(Txn[Key],MATCH(0,INDEX(COUNTIF($A$1:A399,Txn[Key])+(Txn[Key]=""),0),0)),"")</f>
        <v/>
      </c>
      <c r="B400" s="238" t="str">
        <f t="shared" si="54"/>
        <v/>
      </c>
      <c r="C400" s="238" t="str">
        <f t="shared" si="55"/>
        <v/>
      </c>
      <c r="D400" s="238" t="str">
        <f t="shared" si="56"/>
        <v/>
      </c>
      <c r="E400" s="259" t="str">
        <f>IF($A400="","",SUMIFS(Txn[Signed Units],Txn[Key],$A400))</f>
        <v/>
      </c>
      <c r="F400" s="281" t="str">
        <f>IF($A400="","",SUMIFS(Txn[Buy Cost],Txn[Key],$A400))</f>
        <v/>
      </c>
      <c r="G400" s="281" t="str">
        <f>IF($A400="","",SUMIFS(Txn[Sell Proceeds],Txn[Key],$A400))</f>
        <v/>
      </c>
      <c r="H400" s="282" t="str">
        <f>IF($A400="","",IFERROR(INDEX(Prices[Current Price],MATCH($A400,Prices[Key],0)),0))</f>
        <v/>
      </c>
      <c r="I400" s="283" t="str">
        <f>IF($A400="","",IFERROR(INDEX(Prices[FX to SGD],MATCH($A400,Prices[Key],0)),1))</f>
        <v/>
      </c>
      <c r="J400" s="281" t="str">
        <f t="shared" si="57"/>
        <v/>
      </c>
      <c r="K400" s="281" t="str">
        <f t="shared" si="58"/>
        <v/>
      </c>
      <c r="L400" s="281" t="str">
        <f t="shared" si="59"/>
        <v/>
      </c>
      <c r="M400" s="284" t="str">
        <f t="shared" si="60"/>
        <v/>
      </c>
      <c r="N400" s="238" t="str">
        <f>IF($A400="","",IF(ABS(E400)&gt;0.000001,COUNT($N$1:N399)+1,""))</f>
        <v/>
      </c>
      <c r="O400" s="285" t="str">
        <f>IF($A400="","",SUMIFS(Transactions!$R:$R,Transactions!$L:$L,$A400))</f>
        <v/>
      </c>
      <c r="P400" s="285" t="str">
        <f t="shared" si="61"/>
        <v/>
      </c>
      <c r="Q400" s="286" t="str">
        <f t="shared" si="62"/>
        <v/>
      </c>
    </row>
    <row r="401" spans="1:17" ht="15" customHeight="1" x14ac:dyDescent="0.2">
      <c r="A401" s="238" t="str">
        <f>IFERROR(INDEX(Txn[Key],MATCH(0,INDEX(COUNTIF($A$1:A400,Txn[Key])+(Txn[Key]=""),0),0)),"")</f>
        <v/>
      </c>
      <c r="B401" s="238" t="str">
        <f t="shared" si="54"/>
        <v/>
      </c>
      <c r="C401" s="238" t="str">
        <f t="shared" si="55"/>
        <v/>
      </c>
      <c r="D401" s="238" t="str">
        <f t="shared" si="56"/>
        <v/>
      </c>
      <c r="E401" s="259" t="str">
        <f>IF($A401="","",SUMIFS(Txn[Signed Units],Txn[Key],$A401))</f>
        <v/>
      </c>
      <c r="F401" s="281" t="str">
        <f>IF($A401="","",SUMIFS(Txn[Buy Cost],Txn[Key],$A401))</f>
        <v/>
      </c>
      <c r="G401" s="281" t="str">
        <f>IF($A401="","",SUMIFS(Txn[Sell Proceeds],Txn[Key],$A401))</f>
        <v/>
      </c>
      <c r="H401" s="282" t="str">
        <f>IF($A401="","",IFERROR(INDEX(Prices[Current Price],MATCH($A401,Prices[Key],0)),0))</f>
        <v/>
      </c>
      <c r="I401" s="283" t="str">
        <f>IF($A401="","",IFERROR(INDEX(Prices[FX to SGD],MATCH($A401,Prices[Key],0)),1))</f>
        <v/>
      </c>
      <c r="J401" s="281" t="str">
        <f t="shared" si="57"/>
        <v/>
      </c>
      <c r="K401" s="281" t="str">
        <f t="shared" si="58"/>
        <v/>
      </c>
      <c r="L401" s="281" t="str">
        <f t="shared" si="59"/>
        <v/>
      </c>
      <c r="M401" s="284" t="str">
        <f t="shared" si="60"/>
        <v/>
      </c>
      <c r="N401" s="238" t="str">
        <f>IF($A401="","",IF(ABS(E401)&gt;0.000001,COUNT($N$1:N400)+1,""))</f>
        <v/>
      </c>
      <c r="O401" s="285" t="str">
        <f>IF($A401="","",SUMIFS(Transactions!$R:$R,Transactions!$L:$L,$A401))</f>
        <v/>
      </c>
      <c r="P401" s="285" t="str">
        <f t="shared" si="61"/>
        <v/>
      </c>
      <c r="Q401" s="286" t="str">
        <f t="shared" si="62"/>
        <v/>
      </c>
    </row>
    <row r="402" spans="1:17" ht="15" customHeight="1" x14ac:dyDescent="0.2">
      <c r="A402" s="238" t="str">
        <f>IFERROR(INDEX(Txn[Key],MATCH(0,INDEX(COUNTIF($A$1:A401,Txn[Key])+(Txn[Key]=""),0),0)),"")</f>
        <v/>
      </c>
      <c r="B402" s="238" t="str">
        <f t="shared" si="54"/>
        <v/>
      </c>
      <c r="C402" s="238" t="str">
        <f t="shared" si="55"/>
        <v/>
      </c>
      <c r="D402" s="238" t="str">
        <f t="shared" si="56"/>
        <v/>
      </c>
      <c r="E402" s="259" t="str">
        <f>IF($A402="","",SUMIFS(Txn[Signed Units],Txn[Key],$A402))</f>
        <v/>
      </c>
      <c r="F402" s="281" t="str">
        <f>IF($A402="","",SUMIFS(Txn[Buy Cost],Txn[Key],$A402))</f>
        <v/>
      </c>
      <c r="G402" s="281" t="str">
        <f>IF($A402="","",SUMIFS(Txn[Sell Proceeds],Txn[Key],$A402))</f>
        <v/>
      </c>
      <c r="H402" s="282" t="str">
        <f>IF($A402="","",IFERROR(INDEX(Prices[Current Price],MATCH($A402,Prices[Key],0)),0))</f>
        <v/>
      </c>
      <c r="I402" s="283" t="str">
        <f>IF($A402="","",IFERROR(INDEX(Prices[FX to SGD],MATCH($A402,Prices[Key],0)),1))</f>
        <v/>
      </c>
      <c r="J402" s="281" t="str">
        <f t="shared" si="57"/>
        <v/>
      </c>
      <c r="K402" s="281" t="str">
        <f t="shared" si="58"/>
        <v/>
      </c>
      <c r="L402" s="281" t="str">
        <f t="shared" si="59"/>
        <v/>
      </c>
      <c r="M402" s="284" t="str">
        <f t="shared" si="60"/>
        <v/>
      </c>
      <c r="N402" s="238" t="str">
        <f>IF($A402="","",IF(ABS(E402)&gt;0.000001,COUNT($N$1:N401)+1,""))</f>
        <v/>
      </c>
      <c r="O402" s="285" t="str">
        <f>IF($A402="","",SUMIFS(Transactions!$R:$R,Transactions!$L:$L,$A402))</f>
        <v/>
      </c>
      <c r="P402" s="285" t="str">
        <f t="shared" si="61"/>
        <v/>
      </c>
      <c r="Q402" s="286" t="str">
        <f t="shared" si="62"/>
        <v/>
      </c>
    </row>
    <row r="403" spans="1:17" ht="15" customHeight="1" x14ac:dyDescent="0.2">
      <c r="A403" s="238" t="str">
        <f>IFERROR(INDEX(Txn[Key],MATCH(0,INDEX(COUNTIF($A$1:A402,Txn[Key])+(Txn[Key]=""),0),0)),"")</f>
        <v/>
      </c>
      <c r="B403" s="238" t="str">
        <f t="shared" si="54"/>
        <v/>
      </c>
      <c r="C403" s="238" t="str">
        <f t="shared" si="55"/>
        <v/>
      </c>
      <c r="D403" s="238" t="str">
        <f t="shared" si="56"/>
        <v/>
      </c>
      <c r="E403" s="259" t="str">
        <f>IF($A403="","",SUMIFS(Txn[Signed Units],Txn[Key],$A403))</f>
        <v/>
      </c>
      <c r="F403" s="281" t="str">
        <f>IF($A403="","",SUMIFS(Txn[Buy Cost],Txn[Key],$A403))</f>
        <v/>
      </c>
      <c r="G403" s="281" t="str">
        <f>IF($A403="","",SUMIFS(Txn[Sell Proceeds],Txn[Key],$A403))</f>
        <v/>
      </c>
      <c r="H403" s="282" t="str">
        <f>IF($A403="","",IFERROR(INDEX(Prices[Current Price],MATCH($A403,Prices[Key],0)),0))</f>
        <v/>
      </c>
      <c r="I403" s="283" t="str">
        <f>IF($A403="","",IFERROR(INDEX(Prices[FX to SGD],MATCH($A403,Prices[Key],0)),1))</f>
        <v/>
      </c>
      <c r="J403" s="281" t="str">
        <f t="shared" si="57"/>
        <v/>
      </c>
      <c r="K403" s="281" t="str">
        <f t="shared" si="58"/>
        <v/>
      </c>
      <c r="L403" s="281" t="str">
        <f t="shared" si="59"/>
        <v/>
      </c>
      <c r="M403" s="284" t="str">
        <f t="shared" si="60"/>
        <v/>
      </c>
      <c r="N403" s="238" t="str">
        <f>IF($A403="","",IF(ABS(E403)&gt;0.000001,COUNT($N$1:N402)+1,""))</f>
        <v/>
      </c>
      <c r="O403" s="285" t="str">
        <f>IF($A403="","",SUMIFS(Transactions!$R:$R,Transactions!$L:$L,$A403))</f>
        <v/>
      </c>
      <c r="P403" s="285" t="str">
        <f t="shared" si="61"/>
        <v/>
      </c>
      <c r="Q403" s="286" t="str">
        <f t="shared" si="62"/>
        <v/>
      </c>
    </row>
    <row r="404" spans="1:17" ht="15" customHeight="1" x14ac:dyDescent="0.2">
      <c r="A404" s="238" t="str">
        <f>IFERROR(INDEX(Txn[Key],MATCH(0,INDEX(COUNTIF($A$1:A403,Txn[Key])+(Txn[Key]=""),0),0)),"")</f>
        <v/>
      </c>
      <c r="B404" s="238" t="str">
        <f t="shared" si="54"/>
        <v/>
      </c>
      <c r="C404" s="238" t="str">
        <f t="shared" si="55"/>
        <v/>
      </c>
      <c r="D404" s="238" t="str">
        <f t="shared" si="56"/>
        <v/>
      </c>
      <c r="E404" s="259" t="str">
        <f>IF($A404="","",SUMIFS(Txn[Signed Units],Txn[Key],$A404))</f>
        <v/>
      </c>
      <c r="F404" s="281" t="str">
        <f>IF($A404="","",SUMIFS(Txn[Buy Cost],Txn[Key],$A404))</f>
        <v/>
      </c>
      <c r="G404" s="281" t="str">
        <f>IF($A404="","",SUMIFS(Txn[Sell Proceeds],Txn[Key],$A404))</f>
        <v/>
      </c>
      <c r="H404" s="282" t="str">
        <f>IF($A404="","",IFERROR(INDEX(Prices[Current Price],MATCH($A404,Prices[Key],0)),0))</f>
        <v/>
      </c>
      <c r="I404" s="283" t="str">
        <f>IF($A404="","",IFERROR(INDEX(Prices[FX to SGD],MATCH($A404,Prices[Key],0)),1))</f>
        <v/>
      </c>
      <c r="J404" s="281" t="str">
        <f t="shared" si="57"/>
        <v/>
      </c>
      <c r="K404" s="281" t="str">
        <f t="shared" si="58"/>
        <v/>
      </c>
      <c r="L404" s="281" t="str">
        <f t="shared" si="59"/>
        <v/>
      </c>
      <c r="M404" s="284" t="str">
        <f t="shared" si="60"/>
        <v/>
      </c>
      <c r="N404" s="238" t="str">
        <f>IF($A404="","",IF(ABS(E404)&gt;0.000001,COUNT($N$1:N403)+1,""))</f>
        <v/>
      </c>
      <c r="O404" s="285" t="str">
        <f>IF($A404="","",SUMIFS(Transactions!$R:$R,Transactions!$L:$L,$A404))</f>
        <v/>
      </c>
      <c r="P404" s="285" t="str">
        <f t="shared" si="61"/>
        <v/>
      </c>
      <c r="Q404" s="286" t="str">
        <f t="shared" si="62"/>
        <v/>
      </c>
    </row>
    <row r="405" spans="1:17" ht="15" customHeight="1" x14ac:dyDescent="0.2">
      <c r="A405" s="238" t="str">
        <f>IFERROR(INDEX(Txn[Key],MATCH(0,INDEX(COUNTIF($A$1:A404,Txn[Key])+(Txn[Key]=""),0),0)),"")</f>
        <v/>
      </c>
      <c r="B405" s="238" t="str">
        <f t="shared" si="54"/>
        <v/>
      </c>
      <c r="C405" s="238" t="str">
        <f t="shared" si="55"/>
        <v/>
      </c>
      <c r="D405" s="238" t="str">
        <f t="shared" si="56"/>
        <v/>
      </c>
      <c r="E405" s="259" t="str">
        <f>IF($A405="","",SUMIFS(Txn[Signed Units],Txn[Key],$A405))</f>
        <v/>
      </c>
      <c r="F405" s="281" t="str">
        <f>IF($A405="","",SUMIFS(Txn[Buy Cost],Txn[Key],$A405))</f>
        <v/>
      </c>
      <c r="G405" s="281" t="str">
        <f>IF($A405="","",SUMIFS(Txn[Sell Proceeds],Txn[Key],$A405))</f>
        <v/>
      </c>
      <c r="H405" s="282" t="str">
        <f>IF($A405="","",IFERROR(INDEX(Prices[Current Price],MATCH($A405,Prices[Key],0)),0))</f>
        <v/>
      </c>
      <c r="I405" s="283" t="str">
        <f>IF($A405="","",IFERROR(INDEX(Prices[FX to SGD],MATCH($A405,Prices[Key],0)),1))</f>
        <v/>
      </c>
      <c r="J405" s="281" t="str">
        <f t="shared" si="57"/>
        <v/>
      </c>
      <c r="K405" s="281" t="str">
        <f t="shared" si="58"/>
        <v/>
      </c>
      <c r="L405" s="281" t="str">
        <f t="shared" si="59"/>
        <v/>
      </c>
      <c r="M405" s="284" t="str">
        <f t="shared" si="60"/>
        <v/>
      </c>
      <c r="N405" s="238" t="str">
        <f>IF($A405="","",IF(ABS(E405)&gt;0.000001,COUNT($N$1:N404)+1,""))</f>
        <v/>
      </c>
      <c r="O405" s="285" t="str">
        <f>IF($A405="","",SUMIFS(Transactions!$R:$R,Transactions!$L:$L,$A405))</f>
        <v/>
      </c>
      <c r="P405" s="285" t="str">
        <f t="shared" si="61"/>
        <v/>
      </c>
      <c r="Q405" s="286" t="str">
        <f t="shared" si="62"/>
        <v/>
      </c>
    </row>
    <row r="406" spans="1:17" ht="15" customHeight="1" x14ac:dyDescent="0.2">
      <c r="A406" s="238" t="str">
        <f>IFERROR(INDEX(Txn[Key],MATCH(0,INDEX(COUNTIF($A$1:A405,Txn[Key])+(Txn[Key]=""),0),0)),"")</f>
        <v/>
      </c>
      <c r="B406" s="238" t="str">
        <f t="shared" si="54"/>
        <v/>
      </c>
      <c r="C406" s="238" t="str">
        <f t="shared" si="55"/>
        <v/>
      </c>
      <c r="D406" s="238" t="str">
        <f t="shared" si="56"/>
        <v/>
      </c>
      <c r="E406" s="259" t="str">
        <f>IF($A406="","",SUMIFS(Txn[Signed Units],Txn[Key],$A406))</f>
        <v/>
      </c>
      <c r="F406" s="281" t="str">
        <f>IF($A406="","",SUMIFS(Txn[Buy Cost],Txn[Key],$A406))</f>
        <v/>
      </c>
      <c r="G406" s="281" t="str">
        <f>IF($A406="","",SUMIFS(Txn[Sell Proceeds],Txn[Key],$A406))</f>
        <v/>
      </c>
      <c r="H406" s="282" t="str">
        <f>IF($A406="","",IFERROR(INDEX(Prices[Current Price],MATCH($A406,Prices[Key],0)),0))</f>
        <v/>
      </c>
      <c r="I406" s="283" t="str">
        <f>IF($A406="","",IFERROR(INDEX(Prices[FX to SGD],MATCH($A406,Prices[Key],0)),1))</f>
        <v/>
      </c>
      <c r="J406" s="281" t="str">
        <f t="shared" si="57"/>
        <v/>
      </c>
      <c r="K406" s="281" t="str">
        <f t="shared" si="58"/>
        <v/>
      </c>
      <c r="L406" s="281" t="str">
        <f t="shared" si="59"/>
        <v/>
      </c>
      <c r="M406" s="284" t="str">
        <f t="shared" si="60"/>
        <v/>
      </c>
      <c r="N406" s="238" t="str">
        <f>IF($A406="","",IF(ABS(E406)&gt;0.000001,COUNT($N$1:N405)+1,""))</f>
        <v/>
      </c>
      <c r="O406" s="285" t="str">
        <f>IF($A406="","",SUMIFS(Transactions!$R:$R,Transactions!$L:$L,$A406))</f>
        <v/>
      </c>
      <c r="P406" s="285" t="str">
        <f t="shared" si="61"/>
        <v/>
      </c>
      <c r="Q406" s="286" t="str">
        <f t="shared" si="62"/>
        <v/>
      </c>
    </row>
    <row r="407" spans="1:17" ht="15" customHeight="1" x14ac:dyDescent="0.2">
      <c r="A407" s="238" t="str">
        <f>IFERROR(INDEX(Txn[Key],MATCH(0,INDEX(COUNTIF($A$1:A406,Txn[Key])+(Txn[Key]=""),0),0)),"")</f>
        <v/>
      </c>
      <c r="B407" s="238" t="str">
        <f t="shared" si="54"/>
        <v/>
      </c>
      <c r="C407" s="238" t="str">
        <f t="shared" si="55"/>
        <v/>
      </c>
      <c r="D407" s="238" t="str">
        <f t="shared" si="56"/>
        <v/>
      </c>
      <c r="E407" s="259" t="str">
        <f>IF($A407="","",SUMIFS(Txn[Signed Units],Txn[Key],$A407))</f>
        <v/>
      </c>
      <c r="F407" s="281" t="str">
        <f>IF($A407="","",SUMIFS(Txn[Buy Cost],Txn[Key],$A407))</f>
        <v/>
      </c>
      <c r="G407" s="281" t="str">
        <f>IF($A407="","",SUMIFS(Txn[Sell Proceeds],Txn[Key],$A407))</f>
        <v/>
      </c>
      <c r="H407" s="282" t="str">
        <f>IF($A407="","",IFERROR(INDEX(Prices[Current Price],MATCH($A407,Prices[Key],0)),0))</f>
        <v/>
      </c>
      <c r="I407" s="283" t="str">
        <f>IF($A407="","",IFERROR(INDEX(Prices[FX to SGD],MATCH($A407,Prices[Key],0)),1))</f>
        <v/>
      </c>
      <c r="J407" s="281" t="str">
        <f t="shared" si="57"/>
        <v/>
      </c>
      <c r="K407" s="281" t="str">
        <f t="shared" si="58"/>
        <v/>
      </c>
      <c r="L407" s="281" t="str">
        <f t="shared" si="59"/>
        <v/>
      </c>
      <c r="M407" s="284" t="str">
        <f t="shared" si="60"/>
        <v/>
      </c>
      <c r="N407" s="238" t="str">
        <f>IF($A407="","",IF(ABS(E407)&gt;0.000001,COUNT($N$1:N406)+1,""))</f>
        <v/>
      </c>
      <c r="O407" s="285" t="str">
        <f>IF($A407="","",SUMIFS(Transactions!$R:$R,Transactions!$L:$L,$A407))</f>
        <v/>
      </c>
      <c r="P407" s="285" t="str">
        <f t="shared" si="61"/>
        <v/>
      </c>
      <c r="Q407" s="286" t="str">
        <f t="shared" si="62"/>
        <v/>
      </c>
    </row>
    <row r="408" spans="1:17" ht="15" customHeight="1" x14ac:dyDescent="0.2">
      <c r="A408" s="238" t="str">
        <f>IFERROR(INDEX(Txn[Key],MATCH(0,INDEX(COUNTIF($A$1:A407,Txn[Key])+(Txn[Key]=""),0),0)),"")</f>
        <v/>
      </c>
      <c r="B408" s="238" t="str">
        <f t="shared" si="54"/>
        <v/>
      </c>
      <c r="C408" s="238" t="str">
        <f t="shared" si="55"/>
        <v/>
      </c>
      <c r="D408" s="238" t="str">
        <f t="shared" si="56"/>
        <v/>
      </c>
      <c r="E408" s="259" t="str">
        <f>IF($A408="","",SUMIFS(Txn[Signed Units],Txn[Key],$A408))</f>
        <v/>
      </c>
      <c r="F408" s="281" t="str">
        <f>IF($A408="","",SUMIFS(Txn[Buy Cost],Txn[Key],$A408))</f>
        <v/>
      </c>
      <c r="G408" s="281" t="str">
        <f>IF($A408="","",SUMIFS(Txn[Sell Proceeds],Txn[Key],$A408))</f>
        <v/>
      </c>
      <c r="H408" s="282" t="str">
        <f>IF($A408="","",IFERROR(INDEX(Prices[Current Price],MATCH($A408,Prices[Key],0)),0))</f>
        <v/>
      </c>
      <c r="I408" s="283" t="str">
        <f>IF($A408="","",IFERROR(INDEX(Prices[FX to SGD],MATCH($A408,Prices[Key],0)),1))</f>
        <v/>
      </c>
      <c r="J408" s="281" t="str">
        <f t="shared" si="57"/>
        <v/>
      </c>
      <c r="K408" s="281" t="str">
        <f t="shared" si="58"/>
        <v/>
      </c>
      <c r="L408" s="281" t="str">
        <f t="shared" si="59"/>
        <v/>
      </c>
      <c r="M408" s="284" t="str">
        <f t="shared" si="60"/>
        <v/>
      </c>
      <c r="N408" s="238" t="str">
        <f>IF($A408="","",IF(ABS(E408)&gt;0.000001,COUNT($N$1:N407)+1,""))</f>
        <v/>
      </c>
      <c r="O408" s="285" t="str">
        <f>IF($A408="","",SUMIFS(Transactions!$R:$R,Transactions!$L:$L,$A408))</f>
        <v/>
      </c>
      <c r="P408" s="285" t="str">
        <f t="shared" si="61"/>
        <v/>
      </c>
      <c r="Q408" s="286" t="str">
        <f t="shared" si="62"/>
        <v/>
      </c>
    </row>
    <row r="409" spans="1:17" ht="15" customHeight="1" x14ac:dyDescent="0.2">
      <c r="A409" s="238" t="str">
        <f>IFERROR(INDEX(Txn[Key],MATCH(0,INDEX(COUNTIF($A$1:A408,Txn[Key])+(Txn[Key]=""),0),0)),"")</f>
        <v/>
      </c>
      <c r="B409" s="238" t="str">
        <f t="shared" si="54"/>
        <v/>
      </c>
      <c r="C409" s="238" t="str">
        <f t="shared" si="55"/>
        <v/>
      </c>
      <c r="D409" s="238" t="str">
        <f t="shared" si="56"/>
        <v/>
      </c>
      <c r="E409" s="259" t="str">
        <f>IF($A409="","",SUMIFS(Txn[Signed Units],Txn[Key],$A409))</f>
        <v/>
      </c>
      <c r="F409" s="281" t="str">
        <f>IF($A409="","",SUMIFS(Txn[Buy Cost],Txn[Key],$A409))</f>
        <v/>
      </c>
      <c r="G409" s="281" t="str">
        <f>IF($A409="","",SUMIFS(Txn[Sell Proceeds],Txn[Key],$A409))</f>
        <v/>
      </c>
      <c r="H409" s="282" t="str">
        <f>IF($A409="","",IFERROR(INDEX(Prices[Current Price],MATCH($A409,Prices[Key],0)),0))</f>
        <v/>
      </c>
      <c r="I409" s="283" t="str">
        <f>IF($A409="","",IFERROR(INDEX(Prices[FX to SGD],MATCH($A409,Prices[Key],0)),1))</f>
        <v/>
      </c>
      <c r="J409" s="281" t="str">
        <f t="shared" si="57"/>
        <v/>
      </c>
      <c r="K409" s="281" t="str">
        <f t="shared" si="58"/>
        <v/>
      </c>
      <c r="L409" s="281" t="str">
        <f t="shared" si="59"/>
        <v/>
      </c>
      <c r="M409" s="284" t="str">
        <f t="shared" si="60"/>
        <v/>
      </c>
      <c r="N409" s="238" t="str">
        <f>IF($A409="","",IF(ABS(E409)&gt;0.000001,COUNT($N$1:N408)+1,""))</f>
        <v/>
      </c>
      <c r="O409" s="285" t="str">
        <f>IF($A409="","",SUMIFS(Transactions!$R:$R,Transactions!$L:$L,$A409))</f>
        <v/>
      </c>
      <c r="P409" s="285" t="str">
        <f t="shared" si="61"/>
        <v/>
      </c>
      <c r="Q409" s="286" t="str">
        <f t="shared" si="62"/>
        <v/>
      </c>
    </row>
    <row r="410" spans="1:17" ht="15" customHeight="1" x14ac:dyDescent="0.2">
      <c r="A410" s="238" t="str">
        <f>IFERROR(INDEX(Txn[Key],MATCH(0,INDEX(COUNTIF($A$1:A409,Txn[Key])+(Txn[Key]=""),0),0)),"")</f>
        <v/>
      </c>
      <c r="B410" s="238" t="str">
        <f t="shared" si="54"/>
        <v/>
      </c>
      <c r="C410" s="238" t="str">
        <f t="shared" si="55"/>
        <v/>
      </c>
      <c r="D410" s="238" t="str">
        <f t="shared" si="56"/>
        <v/>
      </c>
      <c r="E410" s="259" t="str">
        <f>IF($A410="","",SUMIFS(Txn[Signed Units],Txn[Key],$A410))</f>
        <v/>
      </c>
      <c r="F410" s="281" t="str">
        <f>IF($A410="","",SUMIFS(Txn[Buy Cost],Txn[Key],$A410))</f>
        <v/>
      </c>
      <c r="G410" s="281" t="str">
        <f>IF($A410="","",SUMIFS(Txn[Sell Proceeds],Txn[Key],$A410))</f>
        <v/>
      </c>
      <c r="H410" s="282" t="str">
        <f>IF($A410="","",IFERROR(INDEX(Prices[Current Price],MATCH($A410,Prices[Key],0)),0))</f>
        <v/>
      </c>
      <c r="I410" s="283" t="str">
        <f>IF($A410="","",IFERROR(INDEX(Prices[FX to SGD],MATCH($A410,Prices[Key],0)),1))</f>
        <v/>
      </c>
      <c r="J410" s="281" t="str">
        <f t="shared" si="57"/>
        <v/>
      </c>
      <c r="K410" s="281" t="str">
        <f t="shared" si="58"/>
        <v/>
      </c>
      <c r="L410" s="281" t="str">
        <f t="shared" si="59"/>
        <v/>
      </c>
      <c r="M410" s="284" t="str">
        <f t="shared" si="60"/>
        <v/>
      </c>
      <c r="N410" s="238" t="str">
        <f>IF($A410="","",IF(ABS(E410)&gt;0.000001,COUNT($N$1:N409)+1,""))</f>
        <v/>
      </c>
      <c r="O410" s="285" t="str">
        <f>IF($A410="","",SUMIFS(Transactions!$R:$R,Transactions!$L:$L,$A410))</f>
        <v/>
      </c>
      <c r="P410" s="285" t="str">
        <f t="shared" si="61"/>
        <v/>
      </c>
      <c r="Q410" s="286" t="str">
        <f t="shared" si="62"/>
        <v/>
      </c>
    </row>
    <row r="411" spans="1:17" ht="15" customHeight="1" x14ac:dyDescent="0.2">
      <c r="A411" s="238" t="str">
        <f>IFERROR(INDEX(Txn[Key],MATCH(0,INDEX(COUNTIF($A$1:A410,Txn[Key])+(Txn[Key]=""),0),0)),"")</f>
        <v/>
      </c>
      <c r="B411" s="238" t="str">
        <f t="shared" si="54"/>
        <v/>
      </c>
      <c r="C411" s="238" t="str">
        <f t="shared" si="55"/>
        <v/>
      </c>
      <c r="D411" s="238" t="str">
        <f t="shared" si="56"/>
        <v/>
      </c>
      <c r="E411" s="259" t="str">
        <f>IF($A411="","",SUMIFS(Txn[Signed Units],Txn[Key],$A411))</f>
        <v/>
      </c>
      <c r="F411" s="281" t="str">
        <f>IF($A411="","",SUMIFS(Txn[Buy Cost],Txn[Key],$A411))</f>
        <v/>
      </c>
      <c r="G411" s="281" t="str">
        <f>IF($A411="","",SUMIFS(Txn[Sell Proceeds],Txn[Key],$A411))</f>
        <v/>
      </c>
      <c r="H411" s="282" t="str">
        <f>IF($A411="","",IFERROR(INDEX(Prices[Current Price],MATCH($A411,Prices[Key],0)),0))</f>
        <v/>
      </c>
      <c r="I411" s="283" t="str">
        <f>IF($A411="","",IFERROR(INDEX(Prices[FX to SGD],MATCH($A411,Prices[Key],0)),1))</f>
        <v/>
      </c>
      <c r="J411" s="281" t="str">
        <f t="shared" si="57"/>
        <v/>
      </c>
      <c r="K411" s="281" t="str">
        <f t="shared" si="58"/>
        <v/>
      </c>
      <c r="L411" s="281" t="str">
        <f t="shared" si="59"/>
        <v/>
      </c>
      <c r="M411" s="284" t="str">
        <f t="shared" si="60"/>
        <v/>
      </c>
      <c r="N411" s="238" t="str">
        <f>IF($A411="","",IF(ABS(E411)&gt;0.000001,COUNT($N$1:N410)+1,""))</f>
        <v/>
      </c>
      <c r="O411" s="285" t="str">
        <f>IF($A411="","",SUMIFS(Transactions!$R:$R,Transactions!$L:$L,$A411))</f>
        <v/>
      </c>
      <c r="P411" s="285" t="str">
        <f t="shared" si="61"/>
        <v/>
      </c>
      <c r="Q411" s="286" t="str">
        <f t="shared" si="62"/>
        <v/>
      </c>
    </row>
    <row r="412" spans="1:17" ht="15" customHeight="1" x14ac:dyDescent="0.2">
      <c r="A412" s="238" t="str">
        <f>IFERROR(INDEX(Txn[Key],MATCH(0,INDEX(COUNTIF($A$1:A411,Txn[Key])+(Txn[Key]=""),0),0)),"")</f>
        <v/>
      </c>
      <c r="B412" s="238" t="str">
        <f t="shared" si="54"/>
        <v/>
      </c>
      <c r="C412" s="238" t="str">
        <f t="shared" si="55"/>
        <v/>
      </c>
      <c r="D412" s="238" t="str">
        <f t="shared" si="56"/>
        <v/>
      </c>
      <c r="E412" s="259" t="str">
        <f>IF($A412="","",SUMIFS(Txn[Signed Units],Txn[Key],$A412))</f>
        <v/>
      </c>
      <c r="F412" s="281" t="str">
        <f>IF($A412="","",SUMIFS(Txn[Buy Cost],Txn[Key],$A412))</f>
        <v/>
      </c>
      <c r="G412" s="281" t="str">
        <f>IF($A412="","",SUMIFS(Txn[Sell Proceeds],Txn[Key],$A412))</f>
        <v/>
      </c>
      <c r="H412" s="282" t="str">
        <f>IF($A412="","",IFERROR(INDEX(Prices[Current Price],MATCH($A412,Prices[Key],0)),0))</f>
        <v/>
      </c>
      <c r="I412" s="283" t="str">
        <f>IF($A412="","",IFERROR(INDEX(Prices[FX to SGD],MATCH($A412,Prices[Key],0)),1))</f>
        <v/>
      </c>
      <c r="J412" s="281" t="str">
        <f t="shared" si="57"/>
        <v/>
      </c>
      <c r="K412" s="281" t="str">
        <f t="shared" si="58"/>
        <v/>
      </c>
      <c r="L412" s="281" t="str">
        <f t="shared" si="59"/>
        <v/>
      </c>
      <c r="M412" s="284" t="str">
        <f t="shared" si="60"/>
        <v/>
      </c>
      <c r="N412" s="238" t="str">
        <f>IF($A412="","",IF(ABS(E412)&gt;0.000001,COUNT($N$1:N411)+1,""))</f>
        <v/>
      </c>
      <c r="O412" s="285" t="str">
        <f>IF($A412="","",SUMIFS(Transactions!$R:$R,Transactions!$L:$L,$A412))</f>
        <v/>
      </c>
      <c r="P412" s="285" t="str">
        <f t="shared" si="61"/>
        <v/>
      </c>
      <c r="Q412" s="286" t="str">
        <f t="shared" si="62"/>
        <v/>
      </c>
    </row>
    <row r="413" spans="1:17" ht="15" customHeight="1" x14ac:dyDescent="0.2">
      <c r="A413" s="238" t="str">
        <f>IFERROR(INDEX(Txn[Key],MATCH(0,INDEX(COUNTIF($A$1:A412,Txn[Key])+(Txn[Key]=""),0),0)),"")</f>
        <v/>
      </c>
      <c r="B413" s="238" t="str">
        <f t="shared" si="54"/>
        <v/>
      </c>
      <c r="C413" s="238" t="str">
        <f t="shared" si="55"/>
        <v/>
      </c>
      <c r="D413" s="238" t="str">
        <f t="shared" si="56"/>
        <v/>
      </c>
      <c r="E413" s="259" t="str">
        <f>IF($A413="","",SUMIFS(Txn[Signed Units],Txn[Key],$A413))</f>
        <v/>
      </c>
      <c r="F413" s="281" t="str">
        <f>IF($A413="","",SUMIFS(Txn[Buy Cost],Txn[Key],$A413))</f>
        <v/>
      </c>
      <c r="G413" s="281" t="str">
        <f>IF($A413="","",SUMIFS(Txn[Sell Proceeds],Txn[Key],$A413))</f>
        <v/>
      </c>
      <c r="H413" s="282" t="str">
        <f>IF($A413="","",IFERROR(INDEX(Prices[Current Price],MATCH($A413,Prices[Key],0)),0))</f>
        <v/>
      </c>
      <c r="I413" s="283" t="str">
        <f>IF($A413="","",IFERROR(INDEX(Prices[FX to SGD],MATCH($A413,Prices[Key],0)),1))</f>
        <v/>
      </c>
      <c r="J413" s="281" t="str">
        <f t="shared" si="57"/>
        <v/>
      </c>
      <c r="K413" s="281" t="str">
        <f t="shared" si="58"/>
        <v/>
      </c>
      <c r="L413" s="281" t="str">
        <f t="shared" si="59"/>
        <v/>
      </c>
      <c r="M413" s="284" t="str">
        <f t="shared" si="60"/>
        <v/>
      </c>
      <c r="N413" s="238" t="str">
        <f>IF($A413="","",IF(ABS(E413)&gt;0.000001,COUNT($N$1:N412)+1,""))</f>
        <v/>
      </c>
      <c r="O413" s="285" t="str">
        <f>IF($A413="","",SUMIFS(Transactions!$R:$R,Transactions!$L:$L,$A413))</f>
        <v/>
      </c>
      <c r="P413" s="285" t="str">
        <f t="shared" si="61"/>
        <v/>
      </c>
      <c r="Q413" s="286" t="str">
        <f t="shared" si="62"/>
        <v/>
      </c>
    </row>
    <row r="414" spans="1:17" ht="15" customHeight="1" x14ac:dyDescent="0.2">
      <c r="A414" s="238" t="str">
        <f>IFERROR(INDEX(Txn[Key],MATCH(0,INDEX(COUNTIF($A$1:A413,Txn[Key])+(Txn[Key]=""),0),0)),"")</f>
        <v/>
      </c>
      <c r="B414" s="238" t="str">
        <f t="shared" si="54"/>
        <v/>
      </c>
      <c r="C414" s="238" t="str">
        <f t="shared" si="55"/>
        <v/>
      </c>
      <c r="D414" s="238" t="str">
        <f t="shared" si="56"/>
        <v/>
      </c>
      <c r="E414" s="259" t="str">
        <f>IF($A414="","",SUMIFS(Txn[Signed Units],Txn[Key],$A414))</f>
        <v/>
      </c>
      <c r="F414" s="281" t="str">
        <f>IF($A414="","",SUMIFS(Txn[Buy Cost],Txn[Key],$A414))</f>
        <v/>
      </c>
      <c r="G414" s="281" t="str">
        <f>IF($A414="","",SUMIFS(Txn[Sell Proceeds],Txn[Key],$A414))</f>
        <v/>
      </c>
      <c r="H414" s="282" t="str">
        <f>IF($A414="","",IFERROR(INDEX(Prices[Current Price],MATCH($A414,Prices[Key],0)),0))</f>
        <v/>
      </c>
      <c r="I414" s="283" t="str">
        <f>IF($A414="","",IFERROR(INDEX(Prices[FX to SGD],MATCH($A414,Prices[Key],0)),1))</f>
        <v/>
      </c>
      <c r="J414" s="281" t="str">
        <f t="shared" si="57"/>
        <v/>
      </c>
      <c r="K414" s="281" t="str">
        <f t="shared" si="58"/>
        <v/>
      </c>
      <c r="L414" s="281" t="str">
        <f t="shared" si="59"/>
        <v/>
      </c>
      <c r="M414" s="284" t="str">
        <f t="shared" si="60"/>
        <v/>
      </c>
      <c r="N414" s="238" t="str">
        <f>IF($A414="","",IF(ABS(E414)&gt;0.000001,COUNT($N$1:N413)+1,""))</f>
        <v/>
      </c>
      <c r="O414" s="285" t="str">
        <f>IF($A414="","",SUMIFS(Transactions!$R:$R,Transactions!$L:$L,$A414))</f>
        <v/>
      </c>
      <c r="P414" s="285" t="str">
        <f t="shared" si="61"/>
        <v/>
      </c>
      <c r="Q414" s="286" t="str">
        <f t="shared" si="62"/>
        <v/>
      </c>
    </row>
    <row r="415" spans="1:17" ht="15" customHeight="1" x14ac:dyDescent="0.2">
      <c r="A415" s="238" t="str">
        <f>IFERROR(INDEX(Txn[Key],MATCH(0,INDEX(COUNTIF($A$1:A414,Txn[Key])+(Txn[Key]=""),0),0)),"")</f>
        <v/>
      </c>
      <c r="B415" s="238" t="str">
        <f t="shared" si="54"/>
        <v/>
      </c>
      <c r="C415" s="238" t="str">
        <f t="shared" si="55"/>
        <v/>
      </c>
      <c r="D415" s="238" t="str">
        <f t="shared" si="56"/>
        <v/>
      </c>
      <c r="E415" s="259" t="str">
        <f>IF($A415="","",SUMIFS(Txn[Signed Units],Txn[Key],$A415))</f>
        <v/>
      </c>
      <c r="F415" s="281" t="str">
        <f>IF($A415="","",SUMIFS(Txn[Buy Cost],Txn[Key],$A415))</f>
        <v/>
      </c>
      <c r="G415" s="281" t="str">
        <f>IF($A415="","",SUMIFS(Txn[Sell Proceeds],Txn[Key],$A415))</f>
        <v/>
      </c>
      <c r="H415" s="282" t="str">
        <f>IF($A415="","",IFERROR(INDEX(Prices[Current Price],MATCH($A415,Prices[Key],0)),0))</f>
        <v/>
      </c>
      <c r="I415" s="283" t="str">
        <f>IF($A415="","",IFERROR(INDEX(Prices[FX to SGD],MATCH($A415,Prices[Key],0)),1))</f>
        <v/>
      </c>
      <c r="J415" s="281" t="str">
        <f t="shared" si="57"/>
        <v/>
      </c>
      <c r="K415" s="281" t="str">
        <f t="shared" si="58"/>
        <v/>
      </c>
      <c r="L415" s="281" t="str">
        <f t="shared" si="59"/>
        <v/>
      </c>
      <c r="M415" s="284" t="str">
        <f t="shared" si="60"/>
        <v/>
      </c>
      <c r="N415" s="238" t="str">
        <f>IF($A415="","",IF(ABS(E415)&gt;0.000001,COUNT($N$1:N414)+1,""))</f>
        <v/>
      </c>
      <c r="O415" s="285" t="str">
        <f>IF($A415="","",SUMIFS(Transactions!$R:$R,Transactions!$L:$L,$A415))</f>
        <v/>
      </c>
      <c r="P415" s="285" t="str">
        <f t="shared" si="61"/>
        <v/>
      </c>
      <c r="Q415" s="286" t="str">
        <f t="shared" si="62"/>
        <v/>
      </c>
    </row>
    <row r="416" spans="1:17" ht="15" customHeight="1" x14ac:dyDescent="0.2">
      <c r="A416" s="238" t="str">
        <f>IFERROR(INDEX(Txn[Key],MATCH(0,INDEX(COUNTIF($A$1:A415,Txn[Key])+(Txn[Key]=""),0),0)),"")</f>
        <v/>
      </c>
      <c r="B416" s="238" t="str">
        <f t="shared" si="54"/>
        <v/>
      </c>
      <c r="C416" s="238" t="str">
        <f t="shared" si="55"/>
        <v/>
      </c>
      <c r="D416" s="238" t="str">
        <f t="shared" si="56"/>
        <v/>
      </c>
      <c r="E416" s="259" t="str">
        <f>IF($A416="","",SUMIFS(Txn[Signed Units],Txn[Key],$A416))</f>
        <v/>
      </c>
      <c r="F416" s="281" t="str">
        <f>IF($A416="","",SUMIFS(Txn[Buy Cost],Txn[Key],$A416))</f>
        <v/>
      </c>
      <c r="G416" s="281" t="str">
        <f>IF($A416="","",SUMIFS(Txn[Sell Proceeds],Txn[Key],$A416))</f>
        <v/>
      </c>
      <c r="H416" s="282" t="str">
        <f>IF($A416="","",IFERROR(INDEX(Prices[Current Price],MATCH($A416,Prices[Key],0)),0))</f>
        <v/>
      </c>
      <c r="I416" s="283" t="str">
        <f>IF($A416="","",IFERROR(INDEX(Prices[FX to SGD],MATCH($A416,Prices[Key],0)),1))</f>
        <v/>
      </c>
      <c r="J416" s="281" t="str">
        <f t="shared" si="57"/>
        <v/>
      </c>
      <c r="K416" s="281" t="str">
        <f t="shared" si="58"/>
        <v/>
      </c>
      <c r="L416" s="281" t="str">
        <f t="shared" si="59"/>
        <v/>
      </c>
      <c r="M416" s="284" t="str">
        <f t="shared" si="60"/>
        <v/>
      </c>
      <c r="N416" s="238" t="str">
        <f>IF($A416="","",IF(ABS(E416)&gt;0.000001,COUNT($N$1:N415)+1,""))</f>
        <v/>
      </c>
      <c r="O416" s="285" t="str">
        <f>IF($A416="","",SUMIFS(Transactions!$R:$R,Transactions!$L:$L,$A416))</f>
        <v/>
      </c>
      <c r="P416" s="285" t="str">
        <f t="shared" si="61"/>
        <v/>
      </c>
      <c r="Q416" s="286" t="str">
        <f t="shared" si="62"/>
        <v/>
      </c>
    </row>
    <row r="417" spans="1:17" ht="15" customHeight="1" x14ac:dyDescent="0.2">
      <c r="A417" s="238" t="str">
        <f>IFERROR(INDEX(Txn[Key],MATCH(0,INDEX(COUNTIF($A$1:A416,Txn[Key])+(Txn[Key]=""),0),0)),"")</f>
        <v/>
      </c>
      <c r="B417" s="238" t="str">
        <f t="shared" si="54"/>
        <v/>
      </c>
      <c r="C417" s="238" t="str">
        <f t="shared" si="55"/>
        <v/>
      </c>
      <c r="D417" s="238" t="str">
        <f t="shared" si="56"/>
        <v/>
      </c>
      <c r="E417" s="259" t="str">
        <f>IF($A417="","",SUMIFS(Txn[Signed Units],Txn[Key],$A417))</f>
        <v/>
      </c>
      <c r="F417" s="281" t="str">
        <f>IF($A417="","",SUMIFS(Txn[Buy Cost],Txn[Key],$A417))</f>
        <v/>
      </c>
      <c r="G417" s="281" t="str">
        <f>IF($A417="","",SUMIFS(Txn[Sell Proceeds],Txn[Key],$A417))</f>
        <v/>
      </c>
      <c r="H417" s="282" t="str">
        <f>IF($A417="","",IFERROR(INDEX(Prices[Current Price],MATCH($A417,Prices[Key],0)),0))</f>
        <v/>
      </c>
      <c r="I417" s="283" t="str">
        <f>IF($A417="","",IFERROR(INDEX(Prices[FX to SGD],MATCH($A417,Prices[Key],0)),1))</f>
        <v/>
      </c>
      <c r="J417" s="281" t="str">
        <f t="shared" si="57"/>
        <v/>
      </c>
      <c r="K417" s="281" t="str">
        <f t="shared" si="58"/>
        <v/>
      </c>
      <c r="L417" s="281" t="str">
        <f t="shared" si="59"/>
        <v/>
      </c>
      <c r="M417" s="284" t="str">
        <f t="shared" si="60"/>
        <v/>
      </c>
      <c r="N417" s="238" t="str">
        <f>IF($A417="","",IF(ABS(E417)&gt;0.000001,COUNT($N$1:N416)+1,""))</f>
        <v/>
      </c>
      <c r="O417" s="285" t="str">
        <f>IF($A417="","",SUMIFS(Transactions!$R:$R,Transactions!$L:$L,$A417))</f>
        <v/>
      </c>
      <c r="P417" s="285" t="str">
        <f t="shared" si="61"/>
        <v/>
      </c>
      <c r="Q417" s="286" t="str">
        <f t="shared" si="62"/>
        <v/>
      </c>
    </row>
    <row r="418" spans="1:17" ht="15" customHeight="1" x14ac:dyDescent="0.2">
      <c r="A418" s="238" t="str">
        <f>IFERROR(INDEX(Txn[Key],MATCH(0,INDEX(COUNTIF($A$1:A417,Txn[Key])+(Txn[Key]=""),0),0)),"")</f>
        <v/>
      </c>
      <c r="B418" s="238" t="str">
        <f t="shared" si="54"/>
        <v/>
      </c>
      <c r="C418" s="238" t="str">
        <f t="shared" si="55"/>
        <v/>
      </c>
      <c r="D418" s="238" t="str">
        <f t="shared" si="56"/>
        <v/>
      </c>
      <c r="E418" s="259" t="str">
        <f>IF($A418="","",SUMIFS(Txn[Signed Units],Txn[Key],$A418))</f>
        <v/>
      </c>
      <c r="F418" s="281" t="str">
        <f>IF($A418="","",SUMIFS(Txn[Buy Cost],Txn[Key],$A418))</f>
        <v/>
      </c>
      <c r="G418" s="281" t="str">
        <f>IF($A418="","",SUMIFS(Txn[Sell Proceeds],Txn[Key],$A418))</f>
        <v/>
      </c>
      <c r="H418" s="282" t="str">
        <f>IF($A418="","",IFERROR(INDEX(Prices[Current Price],MATCH($A418,Prices[Key],0)),0))</f>
        <v/>
      </c>
      <c r="I418" s="283" t="str">
        <f>IF($A418="","",IFERROR(INDEX(Prices[FX to SGD],MATCH($A418,Prices[Key],0)),1))</f>
        <v/>
      </c>
      <c r="J418" s="281" t="str">
        <f t="shared" si="57"/>
        <v/>
      </c>
      <c r="K418" s="281" t="str">
        <f t="shared" si="58"/>
        <v/>
      </c>
      <c r="L418" s="281" t="str">
        <f t="shared" si="59"/>
        <v/>
      </c>
      <c r="M418" s="284" t="str">
        <f t="shared" si="60"/>
        <v/>
      </c>
      <c r="N418" s="238" t="str">
        <f>IF($A418="","",IF(ABS(E418)&gt;0.000001,COUNT($N$1:N417)+1,""))</f>
        <v/>
      </c>
      <c r="O418" s="285" t="str">
        <f>IF($A418="","",SUMIFS(Transactions!$R:$R,Transactions!$L:$L,$A418))</f>
        <v/>
      </c>
      <c r="P418" s="285" t="str">
        <f t="shared" si="61"/>
        <v/>
      </c>
      <c r="Q418" s="286" t="str">
        <f t="shared" si="62"/>
        <v/>
      </c>
    </row>
    <row r="419" spans="1:17" ht="15" customHeight="1" x14ac:dyDescent="0.2">
      <c r="A419" s="238" t="str">
        <f>IFERROR(INDEX(Txn[Key],MATCH(0,INDEX(COUNTIF($A$1:A418,Txn[Key])+(Txn[Key]=""),0),0)),"")</f>
        <v/>
      </c>
      <c r="B419" s="238" t="str">
        <f t="shared" si="54"/>
        <v/>
      </c>
      <c r="C419" s="238" t="str">
        <f t="shared" si="55"/>
        <v/>
      </c>
      <c r="D419" s="238" t="str">
        <f t="shared" si="56"/>
        <v/>
      </c>
      <c r="E419" s="259" t="str">
        <f>IF($A419="","",SUMIFS(Txn[Signed Units],Txn[Key],$A419))</f>
        <v/>
      </c>
      <c r="F419" s="281" t="str">
        <f>IF($A419="","",SUMIFS(Txn[Buy Cost],Txn[Key],$A419))</f>
        <v/>
      </c>
      <c r="G419" s="281" t="str">
        <f>IF($A419="","",SUMIFS(Txn[Sell Proceeds],Txn[Key],$A419))</f>
        <v/>
      </c>
      <c r="H419" s="282" t="str">
        <f>IF($A419="","",IFERROR(INDEX(Prices[Current Price],MATCH($A419,Prices[Key],0)),0))</f>
        <v/>
      </c>
      <c r="I419" s="283" t="str">
        <f>IF($A419="","",IFERROR(INDEX(Prices[FX to SGD],MATCH($A419,Prices[Key],0)),1))</f>
        <v/>
      </c>
      <c r="J419" s="281" t="str">
        <f t="shared" si="57"/>
        <v/>
      </c>
      <c r="K419" s="281" t="str">
        <f t="shared" si="58"/>
        <v/>
      </c>
      <c r="L419" s="281" t="str">
        <f t="shared" si="59"/>
        <v/>
      </c>
      <c r="M419" s="284" t="str">
        <f t="shared" si="60"/>
        <v/>
      </c>
      <c r="N419" s="238" t="str">
        <f>IF($A419="","",IF(ABS(E419)&gt;0.000001,COUNT($N$1:N418)+1,""))</f>
        <v/>
      </c>
      <c r="O419" s="285" t="str">
        <f>IF($A419="","",SUMIFS(Transactions!$R:$R,Transactions!$L:$L,$A419))</f>
        <v/>
      </c>
      <c r="P419" s="285" t="str">
        <f t="shared" si="61"/>
        <v/>
      </c>
      <c r="Q419" s="286" t="str">
        <f t="shared" si="62"/>
        <v/>
      </c>
    </row>
    <row r="420" spans="1:17" ht="15" customHeight="1" x14ac:dyDescent="0.2">
      <c r="A420" s="238" t="str">
        <f>IFERROR(INDEX(Txn[Key],MATCH(0,INDEX(COUNTIF($A$1:A419,Txn[Key])+(Txn[Key]=""),0),0)),"")</f>
        <v/>
      </c>
      <c r="B420" s="238" t="str">
        <f t="shared" si="54"/>
        <v/>
      </c>
      <c r="C420" s="238" t="str">
        <f t="shared" si="55"/>
        <v/>
      </c>
      <c r="D420" s="238" t="str">
        <f t="shared" si="56"/>
        <v/>
      </c>
      <c r="E420" s="259" t="str">
        <f>IF($A420="","",SUMIFS(Txn[Signed Units],Txn[Key],$A420))</f>
        <v/>
      </c>
      <c r="F420" s="281" t="str">
        <f>IF($A420="","",SUMIFS(Txn[Buy Cost],Txn[Key],$A420))</f>
        <v/>
      </c>
      <c r="G420" s="281" t="str">
        <f>IF($A420="","",SUMIFS(Txn[Sell Proceeds],Txn[Key],$A420))</f>
        <v/>
      </c>
      <c r="H420" s="282" t="str">
        <f>IF($A420="","",IFERROR(INDEX(Prices[Current Price],MATCH($A420,Prices[Key],0)),0))</f>
        <v/>
      </c>
      <c r="I420" s="283" t="str">
        <f>IF($A420="","",IFERROR(INDEX(Prices[FX to SGD],MATCH($A420,Prices[Key],0)),1))</f>
        <v/>
      </c>
      <c r="J420" s="281" t="str">
        <f t="shared" si="57"/>
        <v/>
      </c>
      <c r="K420" s="281" t="str">
        <f t="shared" si="58"/>
        <v/>
      </c>
      <c r="L420" s="281" t="str">
        <f t="shared" si="59"/>
        <v/>
      </c>
      <c r="M420" s="284" t="str">
        <f t="shared" si="60"/>
        <v/>
      </c>
      <c r="N420" s="238" t="str">
        <f>IF($A420="","",IF(ABS(E420)&gt;0.000001,COUNT($N$1:N419)+1,""))</f>
        <v/>
      </c>
      <c r="O420" s="285" t="str">
        <f>IF($A420="","",SUMIFS(Transactions!$R:$R,Transactions!$L:$L,$A420))</f>
        <v/>
      </c>
      <c r="P420" s="285" t="str">
        <f t="shared" si="61"/>
        <v/>
      </c>
      <c r="Q420" s="286" t="str">
        <f t="shared" si="62"/>
        <v/>
      </c>
    </row>
    <row r="421" spans="1:17" ht="15" customHeight="1" x14ac:dyDescent="0.2">
      <c r="A421" s="238" t="str">
        <f>IFERROR(INDEX(Txn[Key],MATCH(0,INDEX(COUNTIF($A$1:A420,Txn[Key])+(Txn[Key]=""),0),0)),"")</f>
        <v/>
      </c>
      <c r="B421" s="238" t="str">
        <f t="shared" si="54"/>
        <v/>
      </c>
      <c r="C421" s="238" t="str">
        <f t="shared" si="55"/>
        <v/>
      </c>
      <c r="D421" s="238" t="str">
        <f t="shared" si="56"/>
        <v/>
      </c>
      <c r="E421" s="259" t="str">
        <f>IF($A421="","",SUMIFS(Txn[Signed Units],Txn[Key],$A421))</f>
        <v/>
      </c>
      <c r="F421" s="281" t="str">
        <f>IF($A421="","",SUMIFS(Txn[Buy Cost],Txn[Key],$A421))</f>
        <v/>
      </c>
      <c r="G421" s="281" t="str">
        <f>IF($A421="","",SUMIFS(Txn[Sell Proceeds],Txn[Key],$A421))</f>
        <v/>
      </c>
      <c r="H421" s="282" t="str">
        <f>IF($A421="","",IFERROR(INDEX(Prices[Current Price],MATCH($A421,Prices[Key],0)),0))</f>
        <v/>
      </c>
      <c r="I421" s="283" t="str">
        <f>IF($A421="","",IFERROR(INDEX(Prices[FX to SGD],MATCH($A421,Prices[Key],0)),1))</f>
        <v/>
      </c>
      <c r="J421" s="281" t="str">
        <f t="shared" si="57"/>
        <v/>
      </c>
      <c r="K421" s="281" t="str">
        <f t="shared" si="58"/>
        <v/>
      </c>
      <c r="L421" s="281" t="str">
        <f t="shared" si="59"/>
        <v/>
      </c>
      <c r="M421" s="284" t="str">
        <f t="shared" si="60"/>
        <v/>
      </c>
      <c r="N421" s="238" t="str">
        <f>IF($A421="","",IF(ABS(E421)&gt;0.000001,COUNT($N$1:N420)+1,""))</f>
        <v/>
      </c>
      <c r="O421" s="285" t="str">
        <f>IF($A421="","",SUMIFS(Transactions!$R:$R,Transactions!$L:$L,$A421))</f>
        <v/>
      </c>
      <c r="P421" s="285" t="str">
        <f t="shared" si="61"/>
        <v/>
      </c>
      <c r="Q421" s="286" t="str">
        <f t="shared" si="62"/>
        <v/>
      </c>
    </row>
    <row r="422" spans="1:17" ht="15" customHeight="1" x14ac:dyDescent="0.2">
      <c r="A422" s="238" t="str">
        <f>IFERROR(INDEX(Txn[Key],MATCH(0,INDEX(COUNTIF($A$1:A421,Txn[Key])+(Txn[Key]=""),0),0)),"")</f>
        <v/>
      </c>
      <c r="B422" s="238" t="str">
        <f t="shared" si="54"/>
        <v/>
      </c>
      <c r="C422" s="238" t="str">
        <f t="shared" si="55"/>
        <v/>
      </c>
      <c r="D422" s="238" t="str">
        <f t="shared" si="56"/>
        <v/>
      </c>
      <c r="E422" s="259" t="str">
        <f>IF($A422="","",SUMIFS(Txn[Signed Units],Txn[Key],$A422))</f>
        <v/>
      </c>
      <c r="F422" s="281" t="str">
        <f>IF($A422="","",SUMIFS(Txn[Buy Cost],Txn[Key],$A422))</f>
        <v/>
      </c>
      <c r="G422" s="281" t="str">
        <f>IF($A422="","",SUMIFS(Txn[Sell Proceeds],Txn[Key],$A422))</f>
        <v/>
      </c>
      <c r="H422" s="282" t="str">
        <f>IF($A422="","",IFERROR(INDEX(Prices[Current Price],MATCH($A422,Prices[Key],0)),0))</f>
        <v/>
      </c>
      <c r="I422" s="283" t="str">
        <f>IF($A422="","",IFERROR(INDEX(Prices[FX to SGD],MATCH($A422,Prices[Key],0)),1))</f>
        <v/>
      </c>
      <c r="J422" s="281" t="str">
        <f t="shared" si="57"/>
        <v/>
      </c>
      <c r="K422" s="281" t="str">
        <f t="shared" si="58"/>
        <v/>
      </c>
      <c r="L422" s="281" t="str">
        <f t="shared" si="59"/>
        <v/>
      </c>
      <c r="M422" s="284" t="str">
        <f t="shared" si="60"/>
        <v/>
      </c>
      <c r="N422" s="238" t="str">
        <f>IF($A422="","",IF(ABS(E422)&gt;0.000001,COUNT($N$1:N421)+1,""))</f>
        <v/>
      </c>
      <c r="O422" s="285" t="str">
        <f>IF($A422="","",SUMIFS(Transactions!$R:$R,Transactions!$L:$L,$A422))</f>
        <v/>
      </c>
      <c r="P422" s="285" t="str">
        <f t="shared" si="61"/>
        <v/>
      </c>
      <c r="Q422" s="286" t="str">
        <f t="shared" si="62"/>
        <v/>
      </c>
    </row>
    <row r="423" spans="1:17" ht="15" customHeight="1" x14ac:dyDescent="0.2">
      <c r="A423" s="238" t="str">
        <f>IFERROR(INDEX(Txn[Key],MATCH(0,INDEX(COUNTIF($A$1:A422,Txn[Key])+(Txn[Key]=""),0),0)),"")</f>
        <v/>
      </c>
      <c r="B423" s="238" t="str">
        <f t="shared" si="54"/>
        <v/>
      </c>
      <c r="C423" s="238" t="str">
        <f t="shared" si="55"/>
        <v/>
      </c>
      <c r="D423" s="238" t="str">
        <f t="shared" si="56"/>
        <v/>
      </c>
      <c r="E423" s="259" t="str">
        <f>IF($A423="","",SUMIFS(Txn[Signed Units],Txn[Key],$A423))</f>
        <v/>
      </c>
      <c r="F423" s="281" t="str">
        <f>IF($A423="","",SUMIFS(Txn[Buy Cost],Txn[Key],$A423))</f>
        <v/>
      </c>
      <c r="G423" s="281" t="str">
        <f>IF($A423="","",SUMIFS(Txn[Sell Proceeds],Txn[Key],$A423))</f>
        <v/>
      </c>
      <c r="H423" s="282" t="str">
        <f>IF($A423="","",IFERROR(INDEX(Prices[Current Price],MATCH($A423,Prices[Key],0)),0))</f>
        <v/>
      </c>
      <c r="I423" s="283" t="str">
        <f>IF($A423="","",IFERROR(INDEX(Prices[FX to SGD],MATCH($A423,Prices[Key],0)),1))</f>
        <v/>
      </c>
      <c r="J423" s="281" t="str">
        <f t="shared" si="57"/>
        <v/>
      </c>
      <c r="K423" s="281" t="str">
        <f t="shared" si="58"/>
        <v/>
      </c>
      <c r="L423" s="281" t="str">
        <f t="shared" si="59"/>
        <v/>
      </c>
      <c r="M423" s="284" t="str">
        <f t="shared" si="60"/>
        <v/>
      </c>
      <c r="N423" s="238" t="str">
        <f>IF($A423="","",IF(ABS(E423)&gt;0.000001,COUNT($N$1:N422)+1,""))</f>
        <v/>
      </c>
      <c r="O423" s="285" t="str">
        <f>IF($A423="","",SUMIFS(Transactions!$R:$R,Transactions!$L:$L,$A423))</f>
        <v/>
      </c>
      <c r="P423" s="285" t="str">
        <f t="shared" si="61"/>
        <v/>
      </c>
      <c r="Q423" s="286" t="str">
        <f t="shared" si="62"/>
        <v/>
      </c>
    </row>
    <row r="424" spans="1:17" ht="15" customHeight="1" x14ac:dyDescent="0.2">
      <c r="A424" s="238" t="str">
        <f>IFERROR(INDEX(Txn[Key],MATCH(0,INDEX(COUNTIF($A$1:A423,Txn[Key])+(Txn[Key]=""),0),0)),"")</f>
        <v/>
      </c>
      <c r="B424" s="238" t="str">
        <f t="shared" si="54"/>
        <v/>
      </c>
      <c r="C424" s="238" t="str">
        <f t="shared" si="55"/>
        <v/>
      </c>
      <c r="D424" s="238" t="str">
        <f t="shared" si="56"/>
        <v/>
      </c>
      <c r="E424" s="259" t="str">
        <f>IF($A424="","",SUMIFS(Txn[Signed Units],Txn[Key],$A424))</f>
        <v/>
      </c>
      <c r="F424" s="281" t="str">
        <f>IF($A424="","",SUMIFS(Txn[Buy Cost],Txn[Key],$A424))</f>
        <v/>
      </c>
      <c r="G424" s="281" t="str">
        <f>IF($A424="","",SUMIFS(Txn[Sell Proceeds],Txn[Key],$A424))</f>
        <v/>
      </c>
      <c r="H424" s="282" t="str">
        <f>IF($A424="","",IFERROR(INDEX(Prices[Current Price],MATCH($A424,Prices[Key],0)),0))</f>
        <v/>
      </c>
      <c r="I424" s="283" t="str">
        <f>IF($A424="","",IFERROR(INDEX(Prices[FX to SGD],MATCH($A424,Prices[Key],0)),1))</f>
        <v/>
      </c>
      <c r="J424" s="281" t="str">
        <f t="shared" si="57"/>
        <v/>
      </c>
      <c r="K424" s="281" t="str">
        <f t="shared" si="58"/>
        <v/>
      </c>
      <c r="L424" s="281" t="str">
        <f t="shared" si="59"/>
        <v/>
      </c>
      <c r="M424" s="284" t="str">
        <f t="shared" si="60"/>
        <v/>
      </c>
      <c r="N424" s="238" t="str">
        <f>IF($A424="","",IF(ABS(E424)&gt;0.000001,COUNT($N$1:N423)+1,""))</f>
        <v/>
      </c>
      <c r="O424" s="285" t="str">
        <f>IF($A424="","",SUMIFS(Transactions!$R:$R,Transactions!$L:$L,$A424))</f>
        <v/>
      </c>
      <c r="P424" s="285" t="str">
        <f t="shared" si="61"/>
        <v/>
      </c>
      <c r="Q424" s="286" t="str">
        <f t="shared" si="62"/>
        <v/>
      </c>
    </row>
    <row r="425" spans="1:17" ht="15" customHeight="1" x14ac:dyDescent="0.2">
      <c r="A425" s="238" t="str">
        <f>IFERROR(INDEX(Txn[Key],MATCH(0,INDEX(COUNTIF($A$1:A424,Txn[Key])+(Txn[Key]=""),0),0)),"")</f>
        <v/>
      </c>
      <c r="B425" s="238" t="str">
        <f t="shared" si="54"/>
        <v/>
      </c>
      <c r="C425" s="238" t="str">
        <f t="shared" si="55"/>
        <v/>
      </c>
      <c r="D425" s="238" t="str">
        <f t="shared" si="56"/>
        <v/>
      </c>
      <c r="E425" s="259" t="str">
        <f>IF($A425="","",SUMIFS(Txn[Signed Units],Txn[Key],$A425))</f>
        <v/>
      </c>
      <c r="F425" s="281" t="str">
        <f>IF($A425="","",SUMIFS(Txn[Buy Cost],Txn[Key],$A425))</f>
        <v/>
      </c>
      <c r="G425" s="281" t="str">
        <f>IF($A425="","",SUMIFS(Txn[Sell Proceeds],Txn[Key],$A425))</f>
        <v/>
      </c>
      <c r="H425" s="282" t="str">
        <f>IF($A425="","",IFERROR(INDEX(Prices[Current Price],MATCH($A425,Prices[Key],0)),0))</f>
        <v/>
      </c>
      <c r="I425" s="283" t="str">
        <f>IF($A425="","",IFERROR(INDEX(Prices[FX to SGD],MATCH($A425,Prices[Key],0)),1))</f>
        <v/>
      </c>
      <c r="J425" s="281" t="str">
        <f t="shared" si="57"/>
        <v/>
      </c>
      <c r="K425" s="281" t="str">
        <f t="shared" si="58"/>
        <v/>
      </c>
      <c r="L425" s="281" t="str">
        <f t="shared" si="59"/>
        <v/>
      </c>
      <c r="M425" s="284" t="str">
        <f t="shared" si="60"/>
        <v/>
      </c>
      <c r="N425" s="238" t="str">
        <f>IF($A425="","",IF(ABS(E425)&gt;0.000001,COUNT($N$1:N424)+1,""))</f>
        <v/>
      </c>
      <c r="O425" s="285" t="str">
        <f>IF($A425="","",SUMIFS(Transactions!$R:$R,Transactions!$L:$L,$A425))</f>
        <v/>
      </c>
      <c r="P425" s="285" t="str">
        <f t="shared" si="61"/>
        <v/>
      </c>
      <c r="Q425" s="286" t="str">
        <f t="shared" si="62"/>
        <v/>
      </c>
    </row>
    <row r="426" spans="1:17" ht="15" customHeight="1" x14ac:dyDescent="0.2">
      <c r="A426" s="238" t="str">
        <f>IFERROR(INDEX(Txn[Key],MATCH(0,INDEX(COUNTIF($A$1:A425,Txn[Key])+(Txn[Key]=""),0),0)),"")</f>
        <v/>
      </c>
      <c r="B426" s="238" t="str">
        <f t="shared" si="54"/>
        <v/>
      </c>
      <c r="C426" s="238" t="str">
        <f t="shared" si="55"/>
        <v/>
      </c>
      <c r="D426" s="238" t="str">
        <f t="shared" si="56"/>
        <v/>
      </c>
      <c r="E426" s="259" t="str">
        <f>IF($A426="","",SUMIFS(Txn[Signed Units],Txn[Key],$A426))</f>
        <v/>
      </c>
      <c r="F426" s="281" t="str">
        <f>IF($A426="","",SUMIFS(Txn[Buy Cost],Txn[Key],$A426))</f>
        <v/>
      </c>
      <c r="G426" s="281" t="str">
        <f>IF($A426="","",SUMIFS(Txn[Sell Proceeds],Txn[Key],$A426))</f>
        <v/>
      </c>
      <c r="H426" s="282" t="str">
        <f>IF($A426="","",IFERROR(INDEX(Prices[Current Price],MATCH($A426,Prices[Key],0)),0))</f>
        <v/>
      </c>
      <c r="I426" s="283" t="str">
        <f>IF($A426="","",IFERROR(INDEX(Prices[FX to SGD],MATCH($A426,Prices[Key],0)),1))</f>
        <v/>
      </c>
      <c r="J426" s="281" t="str">
        <f t="shared" si="57"/>
        <v/>
      </c>
      <c r="K426" s="281" t="str">
        <f t="shared" si="58"/>
        <v/>
      </c>
      <c r="L426" s="281" t="str">
        <f t="shared" si="59"/>
        <v/>
      </c>
      <c r="M426" s="284" t="str">
        <f t="shared" si="60"/>
        <v/>
      </c>
      <c r="N426" s="238" t="str">
        <f>IF($A426="","",IF(ABS(E426)&gt;0.000001,COUNT($N$1:N425)+1,""))</f>
        <v/>
      </c>
      <c r="O426" s="285" t="str">
        <f>IF($A426="","",SUMIFS(Transactions!$R:$R,Transactions!$L:$L,$A426))</f>
        <v/>
      </c>
      <c r="P426" s="285" t="str">
        <f t="shared" si="61"/>
        <v/>
      </c>
      <c r="Q426" s="286" t="str">
        <f t="shared" si="62"/>
        <v/>
      </c>
    </row>
    <row r="427" spans="1:17" ht="15" customHeight="1" x14ac:dyDescent="0.2">
      <c r="A427" s="238" t="str">
        <f>IFERROR(INDEX(Txn[Key],MATCH(0,INDEX(COUNTIF($A$1:A426,Txn[Key])+(Txn[Key]=""),0),0)),"")</f>
        <v/>
      </c>
      <c r="B427" s="238" t="str">
        <f t="shared" si="54"/>
        <v/>
      </c>
      <c r="C427" s="238" t="str">
        <f t="shared" si="55"/>
        <v/>
      </c>
      <c r="D427" s="238" t="str">
        <f t="shared" si="56"/>
        <v/>
      </c>
      <c r="E427" s="259" t="str">
        <f>IF($A427="","",SUMIFS(Txn[Signed Units],Txn[Key],$A427))</f>
        <v/>
      </c>
      <c r="F427" s="281" t="str">
        <f>IF($A427="","",SUMIFS(Txn[Buy Cost],Txn[Key],$A427))</f>
        <v/>
      </c>
      <c r="G427" s="281" t="str">
        <f>IF($A427="","",SUMIFS(Txn[Sell Proceeds],Txn[Key],$A427))</f>
        <v/>
      </c>
      <c r="H427" s="282" t="str">
        <f>IF($A427="","",IFERROR(INDEX(Prices[Current Price],MATCH($A427,Prices[Key],0)),0))</f>
        <v/>
      </c>
      <c r="I427" s="283" t="str">
        <f>IF($A427="","",IFERROR(INDEX(Prices[FX to SGD],MATCH($A427,Prices[Key],0)),1))</f>
        <v/>
      </c>
      <c r="J427" s="281" t="str">
        <f t="shared" si="57"/>
        <v/>
      </c>
      <c r="K427" s="281" t="str">
        <f t="shared" si="58"/>
        <v/>
      </c>
      <c r="L427" s="281" t="str">
        <f t="shared" si="59"/>
        <v/>
      </c>
      <c r="M427" s="284" t="str">
        <f t="shared" si="60"/>
        <v/>
      </c>
      <c r="N427" s="238" t="str">
        <f>IF($A427="","",IF(ABS(E427)&gt;0.000001,COUNT($N$1:N426)+1,""))</f>
        <v/>
      </c>
      <c r="O427" s="285" t="str">
        <f>IF($A427="","",SUMIFS(Transactions!$R:$R,Transactions!$L:$L,$A427))</f>
        <v/>
      </c>
      <c r="P427" s="285" t="str">
        <f t="shared" si="61"/>
        <v/>
      </c>
      <c r="Q427" s="286" t="str">
        <f t="shared" si="62"/>
        <v/>
      </c>
    </row>
    <row r="428" spans="1:17" ht="15" customHeight="1" x14ac:dyDescent="0.2">
      <c r="A428" s="238" t="str">
        <f>IFERROR(INDEX(Txn[Key],MATCH(0,INDEX(COUNTIF($A$1:A427,Txn[Key])+(Txn[Key]=""),0),0)),"")</f>
        <v/>
      </c>
      <c r="B428" s="238" t="str">
        <f t="shared" si="54"/>
        <v/>
      </c>
      <c r="C428" s="238" t="str">
        <f t="shared" si="55"/>
        <v/>
      </c>
      <c r="D428" s="238" t="str">
        <f t="shared" si="56"/>
        <v/>
      </c>
      <c r="E428" s="259" t="str">
        <f>IF($A428="","",SUMIFS(Txn[Signed Units],Txn[Key],$A428))</f>
        <v/>
      </c>
      <c r="F428" s="281" t="str">
        <f>IF($A428="","",SUMIFS(Txn[Buy Cost],Txn[Key],$A428))</f>
        <v/>
      </c>
      <c r="G428" s="281" t="str">
        <f>IF($A428="","",SUMIFS(Txn[Sell Proceeds],Txn[Key],$A428))</f>
        <v/>
      </c>
      <c r="H428" s="282" t="str">
        <f>IF($A428="","",IFERROR(INDEX(Prices[Current Price],MATCH($A428,Prices[Key],0)),0))</f>
        <v/>
      </c>
      <c r="I428" s="283" t="str">
        <f>IF($A428="","",IFERROR(INDEX(Prices[FX to SGD],MATCH($A428,Prices[Key],0)),1))</f>
        <v/>
      </c>
      <c r="J428" s="281" t="str">
        <f t="shared" si="57"/>
        <v/>
      </c>
      <c r="K428" s="281" t="str">
        <f t="shared" si="58"/>
        <v/>
      </c>
      <c r="L428" s="281" t="str">
        <f t="shared" si="59"/>
        <v/>
      </c>
      <c r="M428" s="284" t="str">
        <f t="shared" si="60"/>
        <v/>
      </c>
      <c r="N428" s="238" t="str">
        <f>IF($A428="","",IF(ABS(E428)&gt;0.000001,COUNT($N$1:N427)+1,""))</f>
        <v/>
      </c>
      <c r="O428" s="285" t="str">
        <f>IF($A428="","",SUMIFS(Transactions!$R:$R,Transactions!$L:$L,$A428))</f>
        <v/>
      </c>
      <c r="P428" s="285" t="str">
        <f t="shared" si="61"/>
        <v/>
      </c>
      <c r="Q428" s="286" t="str">
        <f t="shared" si="62"/>
        <v/>
      </c>
    </row>
    <row r="429" spans="1:17" ht="15" customHeight="1" x14ac:dyDescent="0.2">
      <c r="A429" s="238" t="str">
        <f>IFERROR(INDEX(Txn[Key],MATCH(0,INDEX(COUNTIF($A$1:A428,Txn[Key])+(Txn[Key]=""),0),0)),"")</f>
        <v/>
      </c>
      <c r="B429" s="238" t="str">
        <f t="shared" si="54"/>
        <v/>
      </c>
      <c r="C429" s="238" t="str">
        <f t="shared" si="55"/>
        <v/>
      </c>
      <c r="D429" s="238" t="str">
        <f t="shared" si="56"/>
        <v/>
      </c>
      <c r="E429" s="259" t="str">
        <f>IF($A429="","",SUMIFS(Txn[Signed Units],Txn[Key],$A429))</f>
        <v/>
      </c>
      <c r="F429" s="281" t="str">
        <f>IF($A429="","",SUMIFS(Txn[Buy Cost],Txn[Key],$A429))</f>
        <v/>
      </c>
      <c r="G429" s="281" t="str">
        <f>IF($A429="","",SUMIFS(Txn[Sell Proceeds],Txn[Key],$A429))</f>
        <v/>
      </c>
      <c r="H429" s="282" t="str">
        <f>IF($A429="","",IFERROR(INDEX(Prices[Current Price],MATCH($A429,Prices[Key],0)),0))</f>
        <v/>
      </c>
      <c r="I429" s="283" t="str">
        <f>IF($A429="","",IFERROR(INDEX(Prices[FX to SGD],MATCH($A429,Prices[Key],0)),1))</f>
        <v/>
      </c>
      <c r="J429" s="281" t="str">
        <f t="shared" si="57"/>
        <v/>
      </c>
      <c r="K429" s="281" t="str">
        <f t="shared" si="58"/>
        <v/>
      </c>
      <c r="L429" s="281" t="str">
        <f t="shared" si="59"/>
        <v/>
      </c>
      <c r="M429" s="284" t="str">
        <f t="shared" si="60"/>
        <v/>
      </c>
      <c r="N429" s="238" t="str">
        <f>IF($A429="","",IF(ABS(E429)&gt;0.000001,COUNT($N$1:N428)+1,""))</f>
        <v/>
      </c>
      <c r="O429" s="285" t="str">
        <f>IF($A429="","",SUMIFS(Transactions!$R:$R,Transactions!$L:$L,$A429))</f>
        <v/>
      </c>
      <c r="P429" s="285" t="str">
        <f t="shared" si="61"/>
        <v/>
      </c>
      <c r="Q429" s="286" t="str">
        <f t="shared" si="62"/>
        <v/>
      </c>
    </row>
    <row r="430" spans="1:17" ht="15" customHeight="1" x14ac:dyDescent="0.2">
      <c r="A430" s="238" t="str">
        <f>IFERROR(INDEX(Txn[Key],MATCH(0,INDEX(COUNTIF($A$1:A429,Txn[Key])+(Txn[Key]=""),0),0)),"")</f>
        <v/>
      </c>
      <c r="B430" s="238" t="str">
        <f t="shared" si="54"/>
        <v/>
      </c>
      <c r="C430" s="238" t="str">
        <f t="shared" si="55"/>
        <v/>
      </c>
      <c r="D430" s="238" t="str">
        <f t="shared" si="56"/>
        <v/>
      </c>
      <c r="E430" s="259" t="str">
        <f>IF($A430="","",SUMIFS(Txn[Signed Units],Txn[Key],$A430))</f>
        <v/>
      </c>
      <c r="F430" s="281" t="str">
        <f>IF($A430="","",SUMIFS(Txn[Buy Cost],Txn[Key],$A430))</f>
        <v/>
      </c>
      <c r="G430" s="281" t="str">
        <f>IF($A430="","",SUMIFS(Txn[Sell Proceeds],Txn[Key],$A430))</f>
        <v/>
      </c>
      <c r="H430" s="282" t="str">
        <f>IF($A430="","",IFERROR(INDEX(Prices[Current Price],MATCH($A430,Prices[Key],0)),0))</f>
        <v/>
      </c>
      <c r="I430" s="283" t="str">
        <f>IF($A430="","",IFERROR(INDEX(Prices[FX to SGD],MATCH($A430,Prices[Key],0)),1))</f>
        <v/>
      </c>
      <c r="J430" s="281" t="str">
        <f t="shared" si="57"/>
        <v/>
      </c>
      <c r="K430" s="281" t="str">
        <f t="shared" si="58"/>
        <v/>
      </c>
      <c r="L430" s="281" t="str">
        <f t="shared" si="59"/>
        <v/>
      </c>
      <c r="M430" s="284" t="str">
        <f t="shared" si="60"/>
        <v/>
      </c>
      <c r="N430" s="238" t="str">
        <f>IF($A430="","",IF(ABS(E430)&gt;0.000001,COUNT($N$1:N429)+1,""))</f>
        <v/>
      </c>
      <c r="O430" s="285" t="str">
        <f>IF($A430="","",SUMIFS(Transactions!$R:$R,Transactions!$L:$L,$A430))</f>
        <v/>
      </c>
      <c r="P430" s="285" t="str">
        <f t="shared" si="61"/>
        <v/>
      </c>
      <c r="Q430" s="286" t="str">
        <f t="shared" si="62"/>
        <v/>
      </c>
    </row>
    <row r="431" spans="1:17" ht="15" customHeight="1" x14ac:dyDescent="0.2">
      <c r="A431" s="238" t="str">
        <f>IFERROR(INDEX(Txn[Key],MATCH(0,INDEX(COUNTIF($A$1:A430,Txn[Key])+(Txn[Key]=""),0),0)),"")</f>
        <v/>
      </c>
      <c r="B431" s="238" t="str">
        <f t="shared" si="54"/>
        <v/>
      </c>
      <c r="C431" s="238" t="str">
        <f t="shared" si="55"/>
        <v/>
      </c>
      <c r="D431" s="238" t="str">
        <f t="shared" si="56"/>
        <v/>
      </c>
      <c r="E431" s="259" t="str">
        <f>IF($A431="","",SUMIFS(Txn[Signed Units],Txn[Key],$A431))</f>
        <v/>
      </c>
      <c r="F431" s="281" t="str">
        <f>IF($A431="","",SUMIFS(Txn[Buy Cost],Txn[Key],$A431))</f>
        <v/>
      </c>
      <c r="G431" s="281" t="str">
        <f>IF($A431="","",SUMIFS(Txn[Sell Proceeds],Txn[Key],$A431))</f>
        <v/>
      </c>
      <c r="H431" s="282" t="str">
        <f>IF($A431="","",IFERROR(INDEX(Prices[Current Price],MATCH($A431,Prices[Key],0)),0))</f>
        <v/>
      </c>
      <c r="I431" s="283" t="str">
        <f>IF($A431="","",IFERROR(INDEX(Prices[FX to SGD],MATCH($A431,Prices[Key],0)),1))</f>
        <v/>
      </c>
      <c r="J431" s="281" t="str">
        <f t="shared" si="57"/>
        <v/>
      </c>
      <c r="K431" s="281" t="str">
        <f t="shared" si="58"/>
        <v/>
      </c>
      <c r="L431" s="281" t="str">
        <f t="shared" si="59"/>
        <v/>
      </c>
      <c r="M431" s="284" t="str">
        <f t="shared" si="60"/>
        <v/>
      </c>
      <c r="N431" s="238" t="str">
        <f>IF($A431="","",IF(ABS(E431)&gt;0.000001,COUNT($N$1:N430)+1,""))</f>
        <v/>
      </c>
      <c r="O431" s="285" t="str">
        <f>IF($A431="","",SUMIFS(Transactions!$R:$R,Transactions!$L:$L,$A431))</f>
        <v/>
      </c>
      <c r="P431" s="285" t="str">
        <f t="shared" si="61"/>
        <v/>
      </c>
      <c r="Q431" s="286" t="str">
        <f t="shared" si="62"/>
        <v/>
      </c>
    </row>
    <row r="432" spans="1:17" ht="15" customHeight="1" x14ac:dyDescent="0.2">
      <c r="A432" s="238" t="str">
        <f>IFERROR(INDEX(Txn[Key],MATCH(0,INDEX(COUNTIF($A$1:A431,Txn[Key])+(Txn[Key]=""),0),0)),"")</f>
        <v/>
      </c>
      <c r="B432" s="238" t="str">
        <f t="shared" si="54"/>
        <v/>
      </c>
      <c r="C432" s="238" t="str">
        <f t="shared" si="55"/>
        <v/>
      </c>
      <c r="D432" s="238" t="str">
        <f t="shared" si="56"/>
        <v/>
      </c>
      <c r="E432" s="259" t="str">
        <f>IF($A432="","",SUMIFS(Txn[Signed Units],Txn[Key],$A432))</f>
        <v/>
      </c>
      <c r="F432" s="281" t="str">
        <f>IF($A432="","",SUMIFS(Txn[Buy Cost],Txn[Key],$A432))</f>
        <v/>
      </c>
      <c r="G432" s="281" t="str">
        <f>IF($A432="","",SUMIFS(Txn[Sell Proceeds],Txn[Key],$A432))</f>
        <v/>
      </c>
      <c r="H432" s="282" t="str">
        <f>IF($A432="","",IFERROR(INDEX(Prices[Current Price],MATCH($A432,Prices[Key],0)),0))</f>
        <v/>
      </c>
      <c r="I432" s="283" t="str">
        <f>IF($A432="","",IFERROR(INDEX(Prices[FX to SGD],MATCH($A432,Prices[Key],0)),1))</f>
        <v/>
      </c>
      <c r="J432" s="281" t="str">
        <f t="shared" si="57"/>
        <v/>
      </c>
      <c r="K432" s="281" t="str">
        <f t="shared" si="58"/>
        <v/>
      </c>
      <c r="L432" s="281" t="str">
        <f t="shared" si="59"/>
        <v/>
      </c>
      <c r="M432" s="284" t="str">
        <f t="shared" si="60"/>
        <v/>
      </c>
      <c r="N432" s="238" t="str">
        <f>IF($A432="","",IF(ABS(E432)&gt;0.000001,COUNT($N$1:N431)+1,""))</f>
        <v/>
      </c>
      <c r="O432" s="285" t="str">
        <f>IF($A432="","",SUMIFS(Transactions!$R:$R,Transactions!$L:$L,$A432))</f>
        <v/>
      </c>
      <c r="P432" s="285" t="str">
        <f t="shared" si="61"/>
        <v/>
      </c>
      <c r="Q432" s="286" t="str">
        <f t="shared" si="62"/>
        <v/>
      </c>
    </row>
    <row r="433" spans="1:17" ht="15" customHeight="1" x14ac:dyDescent="0.2">
      <c r="A433" s="238" t="str">
        <f>IFERROR(INDEX(Txn[Key],MATCH(0,INDEX(COUNTIF($A$1:A432,Txn[Key])+(Txn[Key]=""),0),0)),"")</f>
        <v/>
      </c>
      <c r="B433" s="238" t="str">
        <f t="shared" si="54"/>
        <v/>
      </c>
      <c r="C433" s="238" t="str">
        <f t="shared" si="55"/>
        <v/>
      </c>
      <c r="D433" s="238" t="str">
        <f t="shared" si="56"/>
        <v/>
      </c>
      <c r="E433" s="259" t="str">
        <f>IF($A433="","",SUMIFS(Txn[Signed Units],Txn[Key],$A433))</f>
        <v/>
      </c>
      <c r="F433" s="281" t="str">
        <f>IF($A433="","",SUMIFS(Txn[Buy Cost],Txn[Key],$A433))</f>
        <v/>
      </c>
      <c r="G433" s="281" t="str">
        <f>IF($A433="","",SUMIFS(Txn[Sell Proceeds],Txn[Key],$A433))</f>
        <v/>
      </c>
      <c r="H433" s="282" t="str">
        <f>IF($A433="","",IFERROR(INDEX(Prices[Current Price],MATCH($A433,Prices[Key],0)),0))</f>
        <v/>
      </c>
      <c r="I433" s="283" t="str">
        <f>IF($A433="","",IFERROR(INDEX(Prices[FX to SGD],MATCH($A433,Prices[Key],0)),1))</f>
        <v/>
      </c>
      <c r="J433" s="281" t="str">
        <f t="shared" si="57"/>
        <v/>
      </c>
      <c r="K433" s="281" t="str">
        <f t="shared" si="58"/>
        <v/>
      </c>
      <c r="L433" s="281" t="str">
        <f t="shared" si="59"/>
        <v/>
      </c>
      <c r="M433" s="284" t="str">
        <f t="shared" si="60"/>
        <v/>
      </c>
      <c r="N433" s="238" t="str">
        <f>IF($A433="","",IF(ABS(E433)&gt;0.000001,COUNT($N$1:N432)+1,""))</f>
        <v/>
      </c>
      <c r="O433" s="285" t="str">
        <f>IF($A433="","",SUMIFS(Transactions!$R:$R,Transactions!$L:$L,$A433))</f>
        <v/>
      </c>
      <c r="P433" s="285" t="str">
        <f t="shared" si="61"/>
        <v/>
      </c>
      <c r="Q433" s="286" t="str">
        <f t="shared" si="62"/>
        <v/>
      </c>
    </row>
    <row r="434" spans="1:17" ht="15" customHeight="1" x14ac:dyDescent="0.2">
      <c r="A434" s="238" t="str">
        <f>IFERROR(INDEX(Txn[Key],MATCH(0,INDEX(COUNTIF($A$1:A433,Txn[Key])+(Txn[Key]=""),0),0)),"")</f>
        <v/>
      </c>
      <c r="B434" s="238" t="str">
        <f t="shared" si="54"/>
        <v/>
      </c>
      <c r="C434" s="238" t="str">
        <f t="shared" si="55"/>
        <v/>
      </c>
      <c r="D434" s="238" t="str">
        <f t="shared" si="56"/>
        <v/>
      </c>
      <c r="E434" s="259" t="str">
        <f>IF($A434="","",SUMIFS(Txn[Signed Units],Txn[Key],$A434))</f>
        <v/>
      </c>
      <c r="F434" s="281" t="str">
        <f>IF($A434="","",SUMIFS(Txn[Buy Cost],Txn[Key],$A434))</f>
        <v/>
      </c>
      <c r="G434" s="281" t="str">
        <f>IF($A434="","",SUMIFS(Txn[Sell Proceeds],Txn[Key],$A434))</f>
        <v/>
      </c>
      <c r="H434" s="282" t="str">
        <f>IF($A434="","",IFERROR(INDEX(Prices[Current Price],MATCH($A434,Prices[Key],0)),0))</f>
        <v/>
      </c>
      <c r="I434" s="283" t="str">
        <f>IF($A434="","",IFERROR(INDEX(Prices[FX to SGD],MATCH($A434,Prices[Key],0)),1))</f>
        <v/>
      </c>
      <c r="J434" s="281" t="str">
        <f t="shared" si="57"/>
        <v/>
      </c>
      <c r="K434" s="281" t="str">
        <f t="shared" si="58"/>
        <v/>
      </c>
      <c r="L434" s="281" t="str">
        <f t="shared" si="59"/>
        <v/>
      </c>
      <c r="M434" s="284" t="str">
        <f t="shared" si="60"/>
        <v/>
      </c>
      <c r="N434" s="238" t="str">
        <f>IF($A434="","",IF(ABS(E434)&gt;0.000001,COUNT($N$1:N433)+1,""))</f>
        <v/>
      </c>
      <c r="O434" s="285" t="str">
        <f>IF($A434="","",SUMIFS(Transactions!$R:$R,Transactions!$L:$L,$A434))</f>
        <v/>
      </c>
      <c r="P434" s="285" t="str">
        <f t="shared" si="61"/>
        <v/>
      </c>
      <c r="Q434" s="286" t="str">
        <f t="shared" si="62"/>
        <v/>
      </c>
    </row>
    <row r="435" spans="1:17" ht="15" customHeight="1" x14ac:dyDescent="0.2">
      <c r="A435" s="238" t="str">
        <f>IFERROR(INDEX(Txn[Key],MATCH(0,INDEX(COUNTIF($A$1:A434,Txn[Key])+(Txn[Key]=""),0),0)),"")</f>
        <v/>
      </c>
      <c r="B435" s="238" t="str">
        <f t="shared" si="54"/>
        <v/>
      </c>
      <c r="C435" s="238" t="str">
        <f t="shared" si="55"/>
        <v/>
      </c>
      <c r="D435" s="238" t="str">
        <f t="shared" si="56"/>
        <v/>
      </c>
      <c r="E435" s="259" t="str">
        <f>IF($A435="","",SUMIFS(Txn[Signed Units],Txn[Key],$A435))</f>
        <v/>
      </c>
      <c r="F435" s="281" t="str">
        <f>IF($A435="","",SUMIFS(Txn[Buy Cost],Txn[Key],$A435))</f>
        <v/>
      </c>
      <c r="G435" s="281" t="str">
        <f>IF($A435="","",SUMIFS(Txn[Sell Proceeds],Txn[Key],$A435))</f>
        <v/>
      </c>
      <c r="H435" s="282" t="str">
        <f>IF($A435="","",IFERROR(INDEX(Prices[Current Price],MATCH($A435,Prices[Key],0)),0))</f>
        <v/>
      </c>
      <c r="I435" s="283" t="str">
        <f>IF($A435="","",IFERROR(INDEX(Prices[FX to SGD],MATCH($A435,Prices[Key],0)),1))</f>
        <v/>
      </c>
      <c r="J435" s="281" t="str">
        <f t="shared" si="57"/>
        <v/>
      </c>
      <c r="K435" s="281" t="str">
        <f t="shared" si="58"/>
        <v/>
      </c>
      <c r="L435" s="281" t="str">
        <f t="shared" si="59"/>
        <v/>
      </c>
      <c r="M435" s="284" t="str">
        <f t="shared" si="60"/>
        <v/>
      </c>
      <c r="N435" s="238" t="str">
        <f>IF($A435="","",IF(ABS(E435)&gt;0.000001,COUNT($N$1:N434)+1,""))</f>
        <v/>
      </c>
      <c r="O435" s="285" t="str">
        <f>IF($A435="","",SUMIFS(Transactions!$R:$R,Transactions!$L:$L,$A435))</f>
        <v/>
      </c>
      <c r="P435" s="285" t="str">
        <f t="shared" si="61"/>
        <v/>
      </c>
      <c r="Q435" s="286" t="str">
        <f t="shared" si="62"/>
        <v/>
      </c>
    </row>
    <row r="436" spans="1:17" ht="15" customHeight="1" x14ac:dyDescent="0.2">
      <c r="A436" s="238" t="str">
        <f>IFERROR(INDEX(Txn[Key],MATCH(0,INDEX(COUNTIF($A$1:A435,Txn[Key])+(Txn[Key]=""),0),0)),"")</f>
        <v/>
      </c>
      <c r="B436" s="238" t="str">
        <f t="shared" si="54"/>
        <v/>
      </c>
      <c r="C436" s="238" t="str">
        <f t="shared" si="55"/>
        <v/>
      </c>
      <c r="D436" s="238" t="str">
        <f t="shared" si="56"/>
        <v/>
      </c>
      <c r="E436" s="259" t="str">
        <f>IF($A436="","",SUMIFS(Txn[Signed Units],Txn[Key],$A436))</f>
        <v/>
      </c>
      <c r="F436" s="281" t="str">
        <f>IF($A436="","",SUMIFS(Txn[Buy Cost],Txn[Key],$A436))</f>
        <v/>
      </c>
      <c r="G436" s="281" t="str">
        <f>IF($A436="","",SUMIFS(Txn[Sell Proceeds],Txn[Key],$A436))</f>
        <v/>
      </c>
      <c r="H436" s="282" t="str">
        <f>IF($A436="","",IFERROR(INDEX(Prices[Current Price],MATCH($A436,Prices[Key],0)),0))</f>
        <v/>
      </c>
      <c r="I436" s="283" t="str">
        <f>IF($A436="","",IFERROR(INDEX(Prices[FX to SGD],MATCH($A436,Prices[Key],0)),1))</f>
        <v/>
      </c>
      <c r="J436" s="281" t="str">
        <f t="shared" si="57"/>
        <v/>
      </c>
      <c r="K436" s="281" t="str">
        <f t="shared" si="58"/>
        <v/>
      </c>
      <c r="L436" s="281" t="str">
        <f t="shared" si="59"/>
        <v/>
      </c>
      <c r="M436" s="284" t="str">
        <f t="shared" si="60"/>
        <v/>
      </c>
      <c r="N436" s="238" t="str">
        <f>IF($A436="","",IF(ABS(E436)&gt;0.000001,COUNT($N$1:N435)+1,""))</f>
        <v/>
      </c>
      <c r="O436" s="285" t="str">
        <f>IF($A436="","",SUMIFS(Transactions!$R:$R,Transactions!$L:$L,$A436))</f>
        <v/>
      </c>
      <c r="P436" s="285" t="str">
        <f t="shared" si="61"/>
        <v/>
      </c>
      <c r="Q436" s="286" t="str">
        <f t="shared" si="62"/>
        <v/>
      </c>
    </row>
    <row r="437" spans="1:17" ht="15" customHeight="1" x14ac:dyDescent="0.2">
      <c r="A437" s="238" t="str">
        <f>IFERROR(INDEX(Txn[Key],MATCH(0,INDEX(COUNTIF($A$1:A436,Txn[Key])+(Txn[Key]=""),0),0)),"")</f>
        <v/>
      </c>
      <c r="B437" s="238" t="str">
        <f t="shared" si="54"/>
        <v/>
      </c>
      <c r="C437" s="238" t="str">
        <f t="shared" si="55"/>
        <v/>
      </c>
      <c r="D437" s="238" t="str">
        <f t="shared" si="56"/>
        <v/>
      </c>
      <c r="E437" s="259" t="str">
        <f>IF($A437="","",SUMIFS(Txn[Signed Units],Txn[Key],$A437))</f>
        <v/>
      </c>
      <c r="F437" s="281" t="str">
        <f>IF($A437="","",SUMIFS(Txn[Buy Cost],Txn[Key],$A437))</f>
        <v/>
      </c>
      <c r="G437" s="281" t="str">
        <f>IF($A437="","",SUMIFS(Txn[Sell Proceeds],Txn[Key],$A437))</f>
        <v/>
      </c>
      <c r="H437" s="282" t="str">
        <f>IF($A437="","",IFERROR(INDEX(Prices[Current Price],MATCH($A437,Prices[Key],0)),0))</f>
        <v/>
      </c>
      <c r="I437" s="283" t="str">
        <f>IF($A437="","",IFERROR(INDEX(Prices[FX to SGD],MATCH($A437,Prices[Key],0)),1))</f>
        <v/>
      </c>
      <c r="J437" s="281" t="str">
        <f t="shared" si="57"/>
        <v/>
      </c>
      <c r="K437" s="281" t="str">
        <f t="shared" si="58"/>
        <v/>
      </c>
      <c r="L437" s="281" t="str">
        <f t="shared" si="59"/>
        <v/>
      </c>
      <c r="M437" s="284" t="str">
        <f t="shared" si="60"/>
        <v/>
      </c>
      <c r="N437" s="238" t="str">
        <f>IF($A437="","",IF(ABS(E437)&gt;0.000001,COUNT($N$1:N436)+1,""))</f>
        <v/>
      </c>
      <c r="O437" s="285" t="str">
        <f>IF($A437="","",SUMIFS(Transactions!$R:$R,Transactions!$L:$L,$A437))</f>
        <v/>
      </c>
      <c r="P437" s="285" t="str">
        <f t="shared" si="61"/>
        <v/>
      </c>
      <c r="Q437" s="286" t="str">
        <f t="shared" si="62"/>
        <v/>
      </c>
    </row>
    <row r="438" spans="1:17" ht="15" customHeight="1" x14ac:dyDescent="0.2">
      <c r="A438" s="238" t="str">
        <f>IFERROR(INDEX(Txn[Key],MATCH(0,INDEX(COUNTIF($A$1:A437,Txn[Key])+(Txn[Key]=""),0),0)),"")</f>
        <v/>
      </c>
      <c r="B438" s="238" t="str">
        <f t="shared" si="54"/>
        <v/>
      </c>
      <c r="C438" s="238" t="str">
        <f t="shared" si="55"/>
        <v/>
      </c>
      <c r="D438" s="238" t="str">
        <f t="shared" si="56"/>
        <v/>
      </c>
      <c r="E438" s="259" t="str">
        <f>IF($A438="","",SUMIFS(Txn[Signed Units],Txn[Key],$A438))</f>
        <v/>
      </c>
      <c r="F438" s="281" t="str">
        <f>IF($A438="","",SUMIFS(Txn[Buy Cost],Txn[Key],$A438))</f>
        <v/>
      </c>
      <c r="G438" s="281" t="str">
        <f>IF($A438="","",SUMIFS(Txn[Sell Proceeds],Txn[Key],$A438))</f>
        <v/>
      </c>
      <c r="H438" s="282" t="str">
        <f>IF($A438="","",IFERROR(INDEX(Prices[Current Price],MATCH($A438,Prices[Key],0)),0))</f>
        <v/>
      </c>
      <c r="I438" s="283" t="str">
        <f>IF($A438="","",IFERROR(INDEX(Prices[FX to SGD],MATCH($A438,Prices[Key],0)),1))</f>
        <v/>
      </c>
      <c r="J438" s="281" t="str">
        <f t="shared" si="57"/>
        <v/>
      </c>
      <c r="K438" s="281" t="str">
        <f t="shared" si="58"/>
        <v/>
      </c>
      <c r="L438" s="281" t="str">
        <f t="shared" si="59"/>
        <v/>
      </c>
      <c r="M438" s="284" t="str">
        <f t="shared" si="60"/>
        <v/>
      </c>
      <c r="N438" s="238" t="str">
        <f>IF($A438="","",IF(ABS(E438)&gt;0.000001,COUNT($N$1:N437)+1,""))</f>
        <v/>
      </c>
      <c r="O438" s="285" t="str">
        <f>IF($A438="","",SUMIFS(Transactions!$R:$R,Transactions!$L:$L,$A438))</f>
        <v/>
      </c>
      <c r="P438" s="285" t="str">
        <f t="shared" si="61"/>
        <v/>
      </c>
      <c r="Q438" s="286" t="str">
        <f t="shared" si="62"/>
        <v/>
      </c>
    </row>
    <row r="439" spans="1:17" ht="15" customHeight="1" x14ac:dyDescent="0.2">
      <c r="A439" s="238" t="str">
        <f>IFERROR(INDEX(Txn[Key],MATCH(0,INDEX(COUNTIF($A$1:A438,Txn[Key])+(Txn[Key]=""),0),0)),"")</f>
        <v/>
      </c>
      <c r="B439" s="238" t="str">
        <f t="shared" si="54"/>
        <v/>
      </c>
      <c r="C439" s="238" t="str">
        <f t="shared" si="55"/>
        <v/>
      </c>
      <c r="D439" s="238" t="str">
        <f t="shared" si="56"/>
        <v/>
      </c>
      <c r="E439" s="259" t="str">
        <f>IF($A439="","",SUMIFS(Txn[Signed Units],Txn[Key],$A439))</f>
        <v/>
      </c>
      <c r="F439" s="281" t="str">
        <f>IF($A439="","",SUMIFS(Txn[Buy Cost],Txn[Key],$A439))</f>
        <v/>
      </c>
      <c r="G439" s="281" t="str">
        <f>IF($A439="","",SUMIFS(Txn[Sell Proceeds],Txn[Key],$A439))</f>
        <v/>
      </c>
      <c r="H439" s="282" t="str">
        <f>IF($A439="","",IFERROR(INDEX(Prices[Current Price],MATCH($A439,Prices[Key],0)),0))</f>
        <v/>
      </c>
      <c r="I439" s="283" t="str">
        <f>IF($A439="","",IFERROR(INDEX(Prices[FX to SGD],MATCH($A439,Prices[Key],0)),1))</f>
        <v/>
      </c>
      <c r="J439" s="281" t="str">
        <f t="shared" si="57"/>
        <v/>
      </c>
      <c r="K439" s="281" t="str">
        <f t="shared" si="58"/>
        <v/>
      </c>
      <c r="L439" s="281" t="str">
        <f t="shared" si="59"/>
        <v/>
      </c>
      <c r="M439" s="284" t="str">
        <f t="shared" si="60"/>
        <v/>
      </c>
      <c r="N439" s="238" t="str">
        <f>IF($A439="","",IF(ABS(E439)&gt;0.000001,COUNT($N$1:N438)+1,""))</f>
        <v/>
      </c>
      <c r="O439" s="285" t="str">
        <f>IF($A439="","",SUMIFS(Transactions!$R:$R,Transactions!$L:$L,$A439))</f>
        <v/>
      </c>
      <c r="P439" s="285" t="str">
        <f t="shared" si="61"/>
        <v/>
      </c>
      <c r="Q439" s="286" t="str">
        <f t="shared" si="62"/>
        <v/>
      </c>
    </row>
    <row r="440" spans="1:17" ht="15" customHeight="1" x14ac:dyDescent="0.2">
      <c r="A440" s="238" t="str">
        <f>IFERROR(INDEX(Txn[Key],MATCH(0,INDEX(COUNTIF($A$1:A439,Txn[Key])+(Txn[Key]=""),0),0)),"")</f>
        <v/>
      </c>
      <c r="B440" s="238" t="str">
        <f t="shared" si="54"/>
        <v/>
      </c>
      <c r="C440" s="238" t="str">
        <f t="shared" si="55"/>
        <v/>
      </c>
      <c r="D440" s="238" t="str">
        <f t="shared" si="56"/>
        <v/>
      </c>
      <c r="E440" s="259" t="str">
        <f>IF($A440="","",SUMIFS(Txn[Signed Units],Txn[Key],$A440))</f>
        <v/>
      </c>
      <c r="F440" s="281" t="str">
        <f>IF($A440="","",SUMIFS(Txn[Buy Cost],Txn[Key],$A440))</f>
        <v/>
      </c>
      <c r="G440" s="281" t="str">
        <f>IF($A440="","",SUMIFS(Txn[Sell Proceeds],Txn[Key],$A440))</f>
        <v/>
      </c>
      <c r="H440" s="282" t="str">
        <f>IF($A440="","",IFERROR(INDEX(Prices[Current Price],MATCH($A440,Prices[Key],0)),0))</f>
        <v/>
      </c>
      <c r="I440" s="283" t="str">
        <f>IF($A440="","",IFERROR(INDEX(Prices[FX to SGD],MATCH($A440,Prices[Key],0)),1))</f>
        <v/>
      </c>
      <c r="J440" s="281" t="str">
        <f t="shared" si="57"/>
        <v/>
      </c>
      <c r="K440" s="281" t="str">
        <f t="shared" si="58"/>
        <v/>
      </c>
      <c r="L440" s="281" t="str">
        <f t="shared" si="59"/>
        <v/>
      </c>
      <c r="M440" s="284" t="str">
        <f t="shared" si="60"/>
        <v/>
      </c>
      <c r="N440" s="238" t="str">
        <f>IF($A440="","",IF(ABS(E440)&gt;0.000001,COUNT($N$1:N439)+1,""))</f>
        <v/>
      </c>
      <c r="O440" s="285" t="str">
        <f>IF($A440="","",SUMIFS(Transactions!$R:$R,Transactions!$L:$L,$A440))</f>
        <v/>
      </c>
      <c r="P440" s="285" t="str">
        <f t="shared" si="61"/>
        <v/>
      </c>
      <c r="Q440" s="286" t="str">
        <f t="shared" si="62"/>
        <v/>
      </c>
    </row>
    <row r="441" spans="1:17" ht="15" customHeight="1" x14ac:dyDescent="0.2">
      <c r="A441" s="238" t="str">
        <f>IFERROR(INDEX(Txn[Key],MATCH(0,INDEX(COUNTIF($A$1:A440,Txn[Key])+(Txn[Key]=""),0),0)),"")</f>
        <v/>
      </c>
      <c r="B441" s="238" t="str">
        <f t="shared" si="54"/>
        <v/>
      </c>
      <c r="C441" s="238" t="str">
        <f t="shared" si="55"/>
        <v/>
      </c>
      <c r="D441" s="238" t="str">
        <f t="shared" si="56"/>
        <v/>
      </c>
      <c r="E441" s="259" t="str">
        <f>IF($A441="","",SUMIFS(Txn[Signed Units],Txn[Key],$A441))</f>
        <v/>
      </c>
      <c r="F441" s="281" t="str">
        <f>IF($A441="","",SUMIFS(Txn[Buy Cost],Txn[Key],$A441))</f>
        <v/>
      </c>
      <c r="G441" s="281" t="str">
        <f>IF($A441="","",SUMIFS(Txn[Sell Proceeds],Txn[Key],$A441))</f>
        <v/>
      </c>
      <c r="H441" s="282" t="str">
        <f>IF($A441="","",IFERROR(INDEX(Prices[Current Price],MATCH($A441,Prices[Key],0)),0))</f>
        <v/>
      </c>
      <c r="I441" s="283" t="str">
        <f>IF($A441="","",IFERROR(INDEX(Prices[FX to SGD],MATCH($A441,Prices[Key],0)),1))</f>
        <v/>
      </c>
      <c r="J441" s="281" t="str">
        <f t="shared" si="57"/>
        <v/>
      </c>
      <c r="K441" s="281" t="str">
        <f t="shared" si="58"/>
        <v/>
      </c>
      <c r="L441" s="281" t="str">
        <f t="shared" si="59"/>
        <v/>
      </c>
      <c r="M441" s="284" t="str">
        <f t="shared" si="60"/>
        <v/>
      </c>
      <c r="N441" s="238" t="str">
        <f>IF($A441="","",IF(ABS(E441)&gt;0.000001,COUNT($N$1:N440)+1,""))</f>
        <v/>
      </c>
      <c r="O441" s="285" t="str">
        <f>IF($A441="","",SUMIFS(Transactions!$R:$R,Transactions!$L:$L,$A441))</f>
        <v/>
      </c>
      <c r="P441" s="285" t="str">
        <f t="shared" si="61"/>
        <v/>
      </c>
      <c r="Q441" s="286" t="str">
        <f t="shared" si="62"/>
        <v/>
      </c>
    </row>
    <row r="442" spans="1:17" ht="15" customHeight="1" x14ac:dyDescent="0.2">
      <c r="A442" s="238" t="str">
        <f>IFERROR(INDEX(Txn[Key],MATCH(0,INDEX(COUNTIF($A$1:A441,Txn[Key])+(Txn[Key]=""),0),0)),"")</f>
        <v/>
      </c>
      <c r="B442" s="238" t="str">
        <f t="shared" si="54"/>
        <v/>
      </c>
      <c r="C442" s="238" t="str">
        <f t="shared" si="55"/>
        <v/>
      </c>
      <c r="D442" s="238" t="str">
        <f t="shared" si="56"/>
        <v/>
      </c>
      <c r="E442" s="259" t="str">
        <f>IF($A442="","",SUMIFS(Txn[Signed Units],Txn[Key],$A442))</f>
        <v/>
      </c>
      <c r="F442" s="281" t="str">
        <f>IF($A442="","",SUMIFS(Txn[Buy Cost],Txn[Key],$A442))</f>
        <v/>
      </c>
      <c r="G442" s="281" t="str">
        <f>IF($A442="","",SUMIFS(Txn[Sell Proceeds],Txn[Key],$A442))</f>
        <v/>
      </c>
      <c r="H442" s="282" t="str">
        <f>IF($A442="","",IFERROR(INDEX(Prices[Current Price],MATCH($A442,Prices[Key],0)),0))</f>
        <v/>
      </c>
      <c r="I442" s="283" t="str">
        <f>IF($A442="","",IFERROR(INDEX(Prices[FX to SGD],MATCH($A442,Prices[Key],0)),1))</f>
        <v/>
      </c>
      <c r="J442" s="281" t="str">
        <f t="shared" si="57"/>
        <v/>
      </c>
      <c r="K442" s="281" t="str">
        <f t="shared" si="58"/>
        <v/>
      </c>
      <c r="L442" s="281" t="str">
        <f t="shared" si="59"/>
        <v/>
      </c>
      <c r="M442" s="284" t="str">
        <f t="shared" si="60"/>
        <v/>
      </c>
      <c r="N442" s="238" t="str">
        <f>IF($A442="","",IF(ABS(E442)&gt;0.000001,COUNT($N$1:N441)+1,""))</f>
        <v/>
      </c>
      <c r="O442" s="285" t="str">
        <f>IF($A442="","",SUMIFS(Transactions!$R:$R,Transactions!$L:$L,$A442))</f>
        <v/>
      </c>
      <c r="P442" s="285" t="str">
        <f t="shared" si="61"/>
        <v/>
      </c>
      <c r="Q442" s="286" t="str">
        <f t="shared" si="62"/>
        <v/>
      </c>
    </row>
    <row r="443" spans="1:17" ht="15" customHeight="1" x14ac:dyDescent="0.2">
      <c r="A443" s="238" t="str">
        <f>IFERROR(INDEX(Txn[Key],MATCH(0,INDEX(COUNTIF($A$1:A442,Txn[Key])+(Txn[Key]=""),0),0)),"")</f>
        <v/>
      </c>
      <c r="B443" s="238" t="str">
        <f t="shared" si="54"/>
        <v/>
      </c>
      <c r="C443" s="238" t="str">
        <f t="shared" si="55"/>
        <v/>
      </c>
      <c r="D443" s="238" t="str">
        <f t="shared" si="56"/>
        <v/>
      </c>
      <c r="E443" s="259" t="str">
        <f>IF($A443="","",SUMIFS(Txn[Signed Units],Txn[Key],$A443))</f>
        <v/>
      </c>
      <c r="F443" s="281" t="str">
        <f>IF($A443="","",SUMIFS(Txn[Buy Cost],Txn[Key],$A443))</f>
        <v/>
      </c>
      <c r="G443" s="281" t="str">
        <f>IF($A443="","",SUMIFS(Txn[Sell Proceeds],Txn[Key],$A443))</f>
        <v/>
      </c>
      <c r="H443" s="282" t="str">
        <f>IF($A443="","",IFERROR(INDEX(Prices[Current Price],MATCH($A443,Prices[Key],0)),0))</f>
        <v/>
      </c>
      <c r="I443" s="283" t="str">
        <f>IF($A443="","",IFERROR(INDEX(Prices[FX to SGD],MATCH($A443,Prices[Key],0)),1))</f>
        <v/>
      </c>
      <c r="J443" s="281" t="str">
        <f t="shared" si="57"/>
        <v/>
      </c>
      <c r="K443" s="281" t="str">
        <f t="shared" si="58"/>
        <v/>
      </c>
      <c r="L443" s="281" t="str">
        <f t="shared" si="59"/>
        <v/>
      </c>
      <c r="M443" s="284" t="str">
        <f t="shared" si="60"/>
        <v/>
      </c>
      <c r="N443" s="238" t="str">
        <f>IF($A443="","",IF(ABS(E443)&gt;0.000001,COUNT($N$1:N442)+1,""))</f>
        <v/>
      </c>
      <c r="O443" s="285" t="str">
        <f>IF($A443="","",SUMIFS(Transactions!$R:$R,Transactions!$L:$L,$A443))</f>
        <v/>
      </c>
      <c r="P443" s="285" t="str">
        <f t="shared" si="61"/>
        <v/>
      </c>
      <c r="Q443" s="286" t="str">
        <f t="shared" si="62"/>
        <v/>
      </c>
    </row>
    <row r="444" spans="1:17" ht="15" customHeight="1" x14ac:dyDescent="0.2">
      <c r="A444" s="238" t="str">
        <f>IFERROR(INDEX(Txn[Key],MATCH(0,INDEX(COUNTIF($A$1:A443,Txn[Key])+(Txn[Key]=""),0),0)),"")</f>
        <v/>
      </c>
      <c r="B444" s="238" t="str">
        <f t="shared" si="54"/>
        <v/>
      </c>
      <c r="C444" s="238" t="str">
        <f t="shared" si="55"/>
        <v/>
      </c>
      <c r="D444" s="238" t="str">
        <f t="shared" si="56"/>
        <v/>
      </c>
      <c r="E444" s="259" t="str">
        <f>IF($A444="","",SUMIFS(Txn[Signed Units],Txn[Key],$A444))</f>
        <v/>
      </c>
      <c r="F444" s="281" t="str">
        <f>IF($A444="","",SUMIFS(Txn[Buy Cost],Txn[Key],$A444))</f>
        <v/>
      </c>
      <c r="G444" s="281" t="str">
        <f>IF($A444="","",SUMIFS(Txn[Sell Proceeds],Txn[Key],$A444))</f>
        <v/>
      </c>
      <c r="H444" s="282" t="str">
        <f>IF($A444="","",IFERROR(INDEX(Prices[Current Price],MATCH($A444,Prices[Key],0)),0))</f>
        <v/>
      </c>
      <c r="I444" s="283" t="str">
        <f>IF($A444="","",IFERROR(INDEX(Prices[FX to SGD],MATCH($A444,Prices[Key],0)),1))</f>
        <v/>
      </c>
      <c r="J444" s="281" t="str">
        <f t="shared" si="57"/>
        <v/>
      </c>
      <c r="K444" s="281" t="str">
        <f t="shared" si="58"/>
        <v/>
      </c>
      <c r="L444" s="281" t="str">
        <f t="shared" si="59"/>
        <v/>
      </c>
      <c r="M444" s="284" t="str">
        <f t="shared" si="60"/>
        <v/>
      </c>
      <c r="N444" s="238" t="str">
        <f>IF($A444="","",IF(ABS(E444)&gt;0.000001,COUNT($N$1:N443)+1,""))</f>
        <v/>
      </c>
      <c r="O444" s="285" t="str">
        <f>IF($A444="","",SUMIFS(Transactions!$R:$R,Transactions!$L:$L,$A444))</f>
        <v/>
      </c>
      <c r="P444" s="285" t="str">
        <f t="shared" si="61"/>
        <v/>
      </c>
      <c r="Q444" s="286" t="str">
        <f t="shared" si="62"/>
        <v/>
      </c>
    </row>
    <row r="445" spans="1:17" ht="15" customHeight="1" x14ac:dyDescent="0.2">
      <c r="A445" s="238" t="str">
        <f>IFERROR(INDEX(Txn[Key],MATCH(0,INDEX(COUNTIF($A$1:A444,Txn[Key])+(Txn[Key]=""),0),0)),"")</f>
        <v/>
      </c>
      <c r="B445" s="238" t="str">
        <f t="shared" si="54"/>
        <v/>
      </c>
      <c r="C445" s="238" t="str">
        <f t="shared" si="55"/>
        <v/>
      </c>
      <c r="D445" s="238" t="str">
        <f t="shared" si="56"/>
        <v/>
      </c>
      <c r="E445" s="259" t="str">
        <f>IF($A445="","",SUMIFS(Txn[Signed Units],Txn[Key],$A445))</f>
        <v/>
      </c>
      <c r="F445" s="281" t="str">
        <f>IF($A445="","",SUMIFS(Txn[Buy Cost],Txn[Key],$A445))</f>
        <v/>
      </c>
      <c r="G445" s="281" t="str">
        <f>IF($A445="","",SUMIFS(Txn[Sell Proceeds],Txn[Key],$A445))</f>
        <v/>
      </c>
      <c r="H445" s="282" t="str">
        <f>IF($A445="","",IFERROR(INDEX(Prices[Current Price],MATCH($A445,Prices[Key],0)),0))</f>
        <v/>
      </c>
      <c r="I445" s="283" t="str">
        <f>IF($A445="","",IFERROR(INDEX(Prices[FX to SGD],MATCH($A445,Prices[Key],0)),1))</f>
        <v/>
      </c>
      <c r="J445" s="281" t="str">
        <f t="shared" si="57"/>
        <v/>
      </c>
      <c r="K445" s="281" t="str">
        <f t="shared" si="58"/>
        <v/>
      </c>
      <c r="L445" s="281" t="str">
        <f t="shared" si="59"/>
        <v/>
      </c>
      <c r="M445" s="284" t="str">
        <f t="shared" si="60"/>
        <v/>
      </c>
      <c r="N445" s="238" t="str">
        <f>IF($A445="","",IF(ABS(E445)&gt;0.000001,COUNT($N$1:N444)+1,""))</f>
        <v/>
      </c>
      <c r="O445" s="285" t="str">
        <f>IF($A445="","",SUMIFS(Transactions!$R:$R,Transactions!$L:$L,$A445))</f>
        <v/>
      </c>
      <c r="P445" s="285" t="str">
        <f t="shared" si="61"/>
        <v/>
      </c>
      <c r="Q445" s="286" t="str">
        <f t="shared" si="62"/>
        <v/>
      </c>
    </row>
    <row r="446" spans="1:17" ht="15" customHeight="1" x14ac:dyDescent="0.2">
      <c r="A446" s="238" t="str">
        <f>IFERROR(INDEX(Txn[Key],MATCH(0,INDEX(COUNTIF($A$1:A445,Txn[Key])+(Txn[Key]=""),0),0)),"")</f>
        <v/>
      </c>
      <c r="B446" s="238" t="str">
        <f t="shared" si="54"/>
        <v/>
      </c>
      <c r="C446" s="238" t="str">
        <f t="shared" si="55"/>
        <v/>
      </c>
      <c r="D446" s="238" t="str">
        <f t="shared" si="56"/>
        <v/>
      </c>
      <c r="E446" s="259" t="str">
        <f>IF($A446="","",SUMIFS(Txn[Signed Units],Txn[Key],$A446))</f>
        <v/>
      </c>
      <c r="F446" s="281" t="str">
        <f>IF($A446="","",SUMIFS(Txn[Buy Cost],Txn[Key],$A446))</f>
        <v/>
      </c>
      <c r="G446" s="281" t="str">
        <f>IF($A446="","",SUMIFS(Txn[Sell Proceeds],Txn[Key],$A446))</f>
        <v/>
      </c>
      <c r="H446" s="282" t="str">
        <f>IF($A446="","",IFERROR(INDEX(Prices[Current Price],MATCH($A446,Prices[Key],0)),0))</f>
        <v/>
      </c>
      <c r="I446" s="283" t="str">
        <f>IF($A446="","",IFERROR(INDEX(Prices[FX to SGD],MATCH($A446,Prices[Key],0)),1))</f>
        <v/>
      </c>
      <c r="J446" s="281" t="str">
        <f t="shared" si="57"/>
        <v/>
      </c>
      <c r="K446" s="281" t="str">
        <f t="shared" si="58"/>
        <v/>
      </c>
      <c r="L446" s="281" t="str">
        <f t="shared" si="59"/>
        <v/>
      </c>
      <c r="M446" s="284" t="str">
        <f t="shared" si="60"/>
        <v/>
      </c>
      <c r="N446" s="238" t="str">
        <f>IF($A446="","",IF(ABS(E446)&gt;0.000001,COUNT($N$1:N445)+1,""))</f>
        <v/>
      </c>
      <c r="O446" s="285" t="str">
        <f>IF($A446="","",SUMIFS(Transactions!$R:$R,Transactions!$L:$L,$A446))</f>
        <v/>
      </c>
      <c r="P446" s="285" t="str">
        <f t="shared" si="61"/>
        <v/>
      </c>
      <c r="Q446" s="286" t="str">
        <f t="shared" si="62"/>
        <v/>
      </c>
    </row>
    <row r="447" spans="1:17" ht="15" customHeight="1" x14ac:dyDescent="0.2">
      <c r="A447" s="238" t="str">
        <f>IFERROR(INDEX(Txn[Key],MATCH(0,INDEX(COUNTIF($A$1:A446,Txn[Key])+(Txn[Key]=""),0),0)),"")</f>
        <v/>
      </c>
      <c r="B447" s="238" t="str">
        <f t="shared" si="54"/>
        <v/>
      </c>
      <c r="C447" s="238" t="str">
        <f t="shared" si="55"/>
        <v/>
      </c>
      <c r="D447" s="238" t="str">
        <f t="shared" si="56"/>
        <v/>
      </c>
      <c r="E447" s="259" t="str">
        <f>IF($A447="","",SUMIFS(Txn[Signed Units],Txn[Key],$A447))</f>
        <v/>
      </c>
      <c r="F447" s="281" t="str">
        <f>IF($A447="","",SUMIFS(Txn[Buy Cost],Txn[Key],$A447))</f>
        <v/>
      </c>
      <c r="G447" s="281" t="str">
        <f>IF($A447="","",SUMIFS(Txn[Sell Proceeds],Txn[Key],$A447))</f>
        <v/>
      </c>
      <c r="H447" s="282" t="str">
        <f>IF($A447="","",IFERROR(INDEX(Prices[Current Price],MATCH($A447,Prices[Key],0)),0))</f>
        <v/>
      </c>
      <c r="I447" s="283" t="str">
        <f>IF($A447="","",IFERROR(INDEX(Prices[FX to SGD],MATCH($A447,Prices[Key],0)),1))</f>
        <v/>
      </c>
      <c r="J447" s="281" t="str">
        <f t="shared" si="57"/>
        <v/>
      </c>
      <c r="K447" s="281" t="str">
        <f t="shared" si="58"/>
        <v/>
      </c>
      <c r="L447" s="281" t="str">
        <f t="shared" si="59"/>
        <v/>
      </c>
      <c r="M447" s="284" t="str">
        <f t="shared" si="60"/>
        <v/>
      </c>
      <c r="N447" s="238" t="str">
        <f>IF($A447="","",IF(ABS(E447)&gt;0.000001,COUNT($N$1:N446)+1,""))</f>
        <v/>
      </c>
      <c r="O447" s="285" t="str">
        <f>IF($A447="","",SUMIFS(Transactions!$R:$R,Transactions!$L:$L,$A447))</f>
        <v/>
      </c>
      <c r="P447" s="285" t="str">
        <f t="shared" si="61"/>
        <v/>
      </c>
      <c r="Q447" s="286" t="str">
        <f t="shared" si="62"/>
        <v/>
      </c>
    </row>
    <row r="448" spans="1:17" ht="15" customHeight="1" x14ac:dyDescent="0.2">
      <c r="A448" s="238" t="str">
        <f>IFERROR(INDEX(Txn[Key],MATCH(0,INDEX(COUNTIF($A$1:A447,Txn[Key])+(Txn[Key]=""),0),0)),"")</f>
        <v/>
      </c>
      <c r="B448" s="238" t="str">
        <f t="shared" si="54"/>
        <v/>
      </c>
      <c r="C448" s="238" t="str">
        <f t="shared" si="55"/>
        <v/>
      </c>
      <c r="D448" s="238" t="str">
        <f t="shared" si="56"/>
        <v/>
      </c>
      <c r="E448" s="259" t="str">
        <f>IF($A448="","",SUMIFS(Txn[Signed Units],Txn[Key],$A448))</f>
        <v/>
      </c>
      <c r="F448" s="281" t="str">
        <f>IF($A448="","",SUMIFS(Txn[Buy Cost],Txn[Key],$A448))</f>
        <v/>
      </c>
      <c r="G448" s="281" t="str">
        <f>IF($A448="","",SUMIFS(Txn[Sell Proceeds],Txn[Key],$A448))</f>
        <v/>
      </c>
      <c r="H448" s="282" t="str">
        <f>IF($A448="","",IFERROR(INDEX(Prices[Current Price],MATCH($A448,Prices[Key],0)),0))</f>
        <v/>
      </c>
      <c r="I448" s="283" t="str">
        <f>IF($A448="","",IFERROR(INDEX(Prices[FX to SGD],MATCH($A448,Prices[Key],0)),1))</f>
        <v/>
      </c>
      <c r="J448" s="281" t="str">
        <f t="shared" si="57"/>
        <v/>
      </c>
      <c r="K448" s="281" t="str">
        <f t="shared" si="58"/>
        <v/>
      </c>
      <c r="L448" s="281" t="str">
        <f t="shared" si="59"/>
        <v/>
      </c>
      <c r="M448" s="284" t="str">
        <f t="shared" si="60"/>
        <v/>
      </c>
      <c r="N448" s="238" t="str">
        <f>IF($A448="","",IF(ABS(E448)&gt;0.000001,COUNT($N$1:N447)+1,""))</f>
        <v/>
      </c>
      <c r="O448" s="285" t="str">
        <f>IF($A448="","",SUMIFS(Transactions!$R:$R,Transactions!$L:$L,$A448))</f>
        <v/>
      </c>
      <c r="P448" s="285" t="str">
        <f t="shared" si="61"/>
        <v/>
      </c>
      <c r="Q448" s="286" t="str">
        <f t="shared" si="62"/>
        <v/>
      </c>
    </row>
    <row r="449" spans="1:17" ht="15" customHeight="1" x14ac:dyDescent="0.2">
      <c r="A449" s="238" t="str">
        <f>IFERROR(INDEX(Txn[Key],MATCH(0,INDEX(COUNTIF($A$1:A448,Txn[Key])+(Txn[Key]=""),0),0)),"")</f>
        <v/>
      </c>
      <c r="B449" s="238" t="str">
        <f t="shared" si="54"/>
        <v/>
      </c>
      <c r="C449" s="238" t="str">
        <f t="shared" si="55"/>
        <v/>
      </c>
      <c r="D449" s="238" t="str">
        <f t="shared" si="56"/>
        <v/>
      </c>
      <c r="E449" s="259" t="str">
        <f>IF($A449="","",SUMIFS(Txn[Signed Units],Txn[Key],$A449))</f>
        <v/>
      </c>
      <c r="F449" s="281" t="str">
        <f>IF($A449="","",SUMIFS(Txn[Buy Cost],Txn[Key],$A449))</f>
        <v/>
      </c>
      <c r="G449" s="281" t="str">
        <f>IF($A449="","",SUMIFS(Txn[Sell Proceeds],Txn[Key],$A449))</f>
        <v/>
      </c>
      <c r="H449" s="282" t="str">
        <f>IF($A449="","",IFERROR(INDEX(Prices[Current Price],MATCH($A449,Prices[Key],0)),0))</f>
        <v/>
      </c>
      <c r="I449" s="283" t="str">
        <f>IF($A449="","",IFERROR(INDEX(Prices[FX to SGD],MATCH($A449,Prices[Key],0)),1))</f>
        <v/>
      </c>
      <c r="J449" s="281" t="str">
        <f t="shared" si="57"/>
        <v/>
      </c>
      <c r="K449" s="281" t="str">
        <f t="shared" si="58"/>
        <v/>
      </c>
      <c r="L449" s="281" t="str">
        <f t="shared" si="59"/>
        <v/>
      </c>
      <c r="M449" s="284" t="str">
        <f t="shared" si="60"/>
        <v/>
      </c>
      <c r="N449" s="238" t="str">
        <f>IF($A449="","",IF(ABS(E449)&gt;0.000001,COUNT($N$1:N448)+1,""))</f>
        <v/>
      </c>
      <c r="O449" s="285" t="str">
        <f>IF($A449="","",SUMIFS(Transactions!$R:$R,Transactions!$L:$L,$A449))</f>
        <v/>
      </c>
      <c r="P449" s="285" t="str">
        <f t="shared" si="61"/>
        <v/>
      </c>
      <c r="Q449" s="286" t="str">
        <f t="shared" si="62"/>
        <v/>
      </c>
    </row>
    <row r="450" spans="1:17" ht="15" customHeight="1" x14ac:dyDescent="0.2">
      <c r="A450" s="238" t="str">
        <f>IFERROR(INDEX(Txn[Key],MATCH(0,INDEX(COUNTIF($A$1:A449,Txn[Key])+(Txn[Key]=""),0),0)),"")</f>
        <v/>
      </c>
      <c r="B450" s="238" t="str">
        <f t="shared" ref="B450:B513" si="63">IF($A450="","",LEFT($A450,FIND(":",$A450)-1))</f>
        <v/>
      </c>
      <c r="C450" s="238" t="str">
        <f t="shared" ref="C450:C513" si="64">IF($A450="","",MID($A450,FIND(":",$A450)+1,FIND(":",$A450,FIND(":",$A450)+1)-FIND(":",$A450)-1))</f>
        <v/>
      </c>
      <c r="D450" s="238" t="str">
        <f t="shared" ref="D450:D513" si="65">IF($A450="","",RIGHT($A450,LEN($A450)-FIND(":",$A450,FIND(":",$A450)+1)))</f>
        <v/>
      </c>
      <c r="E450" s="259" t="str">
        <f>IF($A450="","",SUMIFS(Txn[Signed Units],Txn[Key],$A450))</f>
        <v/>
      </c>
      <c r="F450" s="281" t="str">
        <f>IF($A450="","",SUMIFS(Txn[Buy Cost],Txn[Key],$A450))</f>
        <v/>
      </c>
      <c r="G450" s="281" t="str">
        <f>IF($A450="","",SUMIFS(Txn[Sell Proceeds],Txn[Key],$A450))</f>
        <v/>
      </c>
      <c r="H450" s="282" t="str">
        <f>IF($A450="","",IFERROR(INDEX(Prices[Current Price],MATCH($A450,Prices[Key],0)),0))</f>
        <v/>
      </c>
      <c r="I450" s="283" t="str">
        <f>IF($A450="","",IFERROR(INDEX(Prices[FX to SGD],MATCH($A450,Prices[Key],0)),1))</f>
        <v/>
      </c>
      <c r="J450" s="281" t="str">
        <f t="shared" ref="J450:J513" si="66">IF($A450="","",E450*H450)</f>
        <v/>
      </c>
      <c r="K450" s="281" t="str">
        <f t="shared" ref="K450:K513" si="67">IF($A450="","",J450+G450-F450)</f>
        <v/>
      </c>
      <c r="L450" s="281" t="str">
        <f t="shared" ref="L450:L513" si="68">IF($A450="","",K450*I450)</f>
        <v/>
      </c>
      <c r="M450" s="284" t="str">
        <f t="shared" ref="M450:M513" si="69">IF($A450="","",IFERROR(K450/F450,0))</f>
        <v/>
      </c>
      <c r="N450" s="238" t="str">
        <f>IF($A450="","",IF(ABS(E450)&gt;0.000001,COUNT($N$1:N449)+1,""))</f>
        <v/>
      </c>
      <c r="O450" s="285" t="str">
        <f>IF($A450="","",SUMIFS(Transactions!$R:$R,Transactions!$L:$L,$A450))</f>
        <v/>
      </c>
      <c r="P450" s="285" t="str">
        <f t="shared" ref="P450:P513" si="70">IF($A450="","",$L450+$O450)</f>
        <v/>
      </c>
      <c r="Q450" s="286" t="str">
        <f t="shared" ref="Q450:Q513" si="71">IF($A450="","",IFERROR(($L450+$O450)/($F450*$I450),0))</f>
        <v/>
      </c>
    </row>
    <row r="451" spans="1:17" ht="15" customHeight="1" x14ac:dyDescent="0.2">
      <c r="A451" s="238" t="str">
        <f>IFERROR(INDEX(Txn[Key],MATCH(0,INDEX(COUNTIF($A$1:A450,Txn[Key])+(Txn[Key]=""),0),0)),"")</f>
        <v/>
      </c>
      <c r="B451" s="238" t="str">
        <f t="shared" si="63"/>
        <v/>
      </c>
      <c r="C451" s="238" t="str">
        <f t="shared" si="64"/>
        <v/>
      </c>
      <c r="D451" s="238" t="str">
        <f t="shared" si="65"/>
        <v/>
      </c>
      <c r="E451" s="259" t="str">
        <f>IF($A451="","",SUMIFS(Txn[Signed Units],Txn[Key],$A451))</f>
        <v/>
      </c>
      <c r="F451" s="281" t="str">
        <f>IF($A451="","",SUMIFS(Txn[Buy Cost],Txn[Key],$A451))</f>
        <v/>
      </c>
      <c r="G451" s="281" t="str">
        <f>IF($A451="","",SUMIFS(Txn[Sell Proceeds],Txn[Key],$A451))</f>
        <v/>
      </c>
      <c r="H451" s="282" t="str">
        <f>IF($A451="","",IFERROR(INDEX(Prices[Current Price],MATCH($A451,Prices[Key],0)),0))</f>
        <v/>
      </c>
      <c r="I451" s="283" t="str">
        <f>IF($A451="","",IFERROR(INDEX(Prices[FX to SGD],MATCH($A451,Prices[Key],0)),1))</f>
        <v/>
      </c>
      <c r="J451" s="281" t="str">
        <f t="shared" si="66"/>
        <v/>
      </c>
      <c r="K451" s="281" t="str">
        <f t="shared" si="67"/>
        <v/>
      </c>
      <c r="L451" s="281" t="str">
        <f t="shared" si="68"/>
        <v/>
      </c>
      <c r="M451" s="284" t="str">
        <f t="shared" si="69"/>
        <v/>
      </c>
      <c r="N451" s="238" t="str">
        <f>IF($A451="","",IF(ABS(E451)&gt;0.000001,COUNT($N$1:N450)+1,""))</f>
        <v/>
      </c>
      <c r="O451" s="285" t="str">
        <f>IF($A451="","",SUMIFS(Transactions!$R:$R,Transactions!$L:$L,$A451))</f>
        <v/>
      </c>
      <c r="P451" s="285" t="str">
        <f t="shared" si="70"/>
        <v/>
      </c>
      <c r="Q451" s="286" t="str">
        <f t="shared" si="71"/>
        <v/>
      </c>
    </row>
    <row r="452" spans="1:17" ht="15" customHeight="1" x14ac:dyDescent="0.2">
      <c r="A452" s="238" t="str">
        <f>IFERROR(INDEX(Txn[Key],MATCH(0,INDEX(COUNTIF($A$1:A451,Txn[Key])+(Txn[Key]=""),0),0)),"")</f>
        <v/>
      </c>
      <c r="B452" s="238" t="str">
        <f t="shared" si="63"/>
        <v/>
      </c>
      <c r="C452" s="238" t="str">
        <f t="shared" si="64"/>
        <v/>
      </c>
      <c r="D452" s="238" t="str">
        <f t="shared" si="65"/>
        <v/>
      </c>
      <c r="E452" s="259" t="str">
        <f>IF($A452="","",SUMIFS(Txn[Signed Units],Txn[Key],$A452))</f>
        <v/>
      </c>
      <c r="F452" s="281" t="str">
        <f>IF($A452="","",SUMIFS(Txn[Buy Cost],Txn[Key],$A452))</f>
        <v/>
      </c>
      <c r="G452" s="281" t="str">
        <f>IF($A452="","",SUMIFS(Txn[Sell Proceeds],Txn[Key],$A452))</f>
        <v/>
      </c>
      <c r="H452" s="282" t="str">
        <f>IF($A452="","",IFERROR(INDEX(Prices[Current Price],MATCH($A452,Prices[Key],0)),0))</f>
        <v/>
      </c>
      <c r="I452" s="283" t="str">
        <f>IF($A452="","",IFERROR(INDEX(Prices[FX to SGD],MATCH($A452,Prices[Key],0)),1))</f>
        <v/>
      </c>
      <c r="J452" s="281" t="str">
        <f t="shared" si="66"/>
        <v/>
      </c>
      <c r="K452" s="281" t="str">
        <f t="shared" si="67"/>
        <v/>
      </c>
      <c r="L452" s="281" t="str">
        <f t="shared" si="68"/>
        <v/>
      </c>
      <c r="M452" s="284" t="str">
        <f t="shared" si="69"/>
        <v/>
      </c>
      <c r="N452" s="238" t="str">
        <f>IF($A452="","",IF(ABS(E452)&gt;0.000001,COUNT($N$1:N451)+1,""))</f>
        <v/>
      </c>
      <c r="O452" s="285" t="str">
        <f>IF($A452="","",SUMIFS(Transactions!$R:$R,Transactions!$L:$L,$A452))</f>
        <v/>
      </c>
      <c r="P452" s="285" t="str">
        <f t="shared" si="70"/>
        <v/>
      </c>
      <c r="Q452" s="286" t="str">
        <f t="shared" si="71"/>
        <v/>
      </c>
    </row>
    <row r="453" spans="1:17" ht="15" customHeight="1" x14ac:dyDescent="0.2">
      <c r="A453" s="238" t="str">
        <f>IFERROR(INDEX(Txn[Key],MATCH(0,INDEX(COUNTIF($A$1:A452,Txn[Key])+(Txn[Key]=""),0),0)),"")</f>
        <v/>
      </c>
      <c r="B453" s="238" t="str">
        <f t="shared" si="63"/>
        <v/>
      </c>
      <c r="C453" s="238" t="str">
        <f t="shared" si="64"/>
        <v/>
      </c>
      <c r="D453" s="238" t="str">
        <f t="shared" si="65"/>
        <v/>
      </c>
      <c r="E453" s="259" t="str">
        <f>IF($A453="","",SUMIFS(Txn[Signed Units],Txn[Key],$A453))</f>
        <v/>
      </c>
      <c r="F453" s="281" t="str">
        <f>IF($A453="","",SUMIFS(Txn[Buy Cost],Txn[Key],$A453))</f>
        <v/>
      </c>
      <c r="G453" s="281" t="str">
        <f>IF($A453="","",SUMIFS(Txn[Sell Proceeds],Txn[Key],$A453))</f>
        <v/>
      </c>
      <c r="H453" s="282" t="str">
        <f>IF($A453="","",IFERROR(INDEX(Prices[Current Price],MATCH($A453,Prices[Key],0)),0))</f>
        <v/>
      </c>
      <c r="I453" s="283" t="str">
        <f>IF($A453="","",IFERROR(INDEX(Prices[FX to SGD],MATCH($A453,Prices[Key],0)),1))</f>
        <v/>
      </c>
      <c r="J453" s="281" t="str">
        <f t="shared" si="66"/>
        <v/>
      </c>
      <c r="K453" s="281" t="str">
        <f t="shared" si="67"/>
        <v/>
      </c>
      <c r="L453" s="281" t="str">
        <f t="shared" si="68"/>
        <v/>
      </c>
      <c r="M453" s="284" t="str">
        <f t="shared" si="69"/>
        <v/>
      </c>
      <c r="N453" s="238" t="str">
        <f>IF($A453="","",IF(ABS(E453)&gt;0.000001,COUNT($N$1:N452)+1,""))</f>
        <v/>
      </c>
      <c r="O453" s="285" t="str">
        <f>IF($A453="","",SUMIFS(Transactions!$R:$R,Transactions!$L:$L,$A453))</f>
        <v/>
      </c>
      <c r="P453" s="285" t="str">
        <f t="shared" si="70"/>
        <v/>
      </c>
      <c r="Q453" s="286" t="str">
        <f t="shared" si="71"/>
        <v/>
      </c>
    </row>
    <row r="454" spans="1:17" ht="15" customHeight="1" x14ac:dyDescent="0.2">
      <c r="A454" s="238" t="str">
        <f>IFERROR(INDEX(Txn[Key],MATCH(0,INDEX(COUNTIF($A$1:A453,Txn[Key])+(Txn[Key]=""),0),0)),"")</f>
        <v/>
      </c>
      <c r="B454" s="238" t="str">
        <f t="shared" si="63"/>
        <v/>
      </c>
      <c r="C454" s="238" t="str">
        <f t="shared" si="64"/>
        <v/>
      </c>
      <c r="D454" s="238" t="str">
        <f t="shared" si="65"/>
        <v/>
      </c>
      <c r="E454" s="259" t="str">
        <f>IF($A454="","",SUMIFS(Txn[Signed Units],Txn[Key],$A454))</f>
        <v/>
      </c>
      <c r="F454" s="281" t="str">
        <f>IF($A454="","",SUMIFS(Txn[Buy Cost],Txn[Key],$A454))</f>
        <v/>
      </c>
      <c r="G454" s="281" t="str">
        <f>IF($A454="","",SUMIFS(Txn[Sell Proceeds],Txn[Key],$A454))</f>
        <v/>
      </c>
      <c r="H454" s="282" t="str">
        <f>IF($A454="","",IFERROR(INDEX(Prices[Current Price],MATCH($A454,Prices[Key],0)),0))</f>
        <v/>
      </c>
      <c r="I454" s="283" t="str">
        <f>IF($A454="","",IFERROR(INDEX(Prices[FX to SGD],MATCH($A454,Prices[Key],0)),1))</f>
        <v/>
      </c>
      <c r="J454" s="281" t="str">
        <f t="shared" si="66"/>
        <v/>
      </c>
      <c r="K454" s="281" t="str">
        <f t="shared" si="67"/>
        <v/>
      </c>
      <c r="L454" s="281" t="str">
        <f t="shared" si="68"/>
        <v/>
      </c>
      <c r="M454" s="284" t="str">
        <f t="shared" si="69"/>
        <v/>
      </c>
      <c r="N454" s="238" t="str">
        <f>IF($A454="","",IF(ABS(E454)&gt;0.000001,COUNT($N$1:N453)+1,""))</f>
        <v/>
      </c>
      <c r="O454" s="285" t="str">
        <f>IF($A454="","",SUMIFS(Transactions!$R:$R,Transactions!$L:$L,$A454))</f>
        <v/>
      </c>
      <c r="P454" s="285" t="str">
        <f t="shared" si="70"/>
        <v/>
      </c>
      <c r="Q454" s="286" t="str">
        <f t="shared" si="71"/>
        <v/>
      </c>
    </row>
    <row r="455" spans="1:17" ht="15" customHeight="1" x14ac:dyDescent="0.2">
      <c r="A455" s="238" t="str">
        <f>IFERROR(INDEX(Txn[Key],MATCH(0,INDEX(COUNTIF($A$1:A454,Txn[Key])+(Txn[Key]=""),0),0)),"")</f>
        <v/>
      </c>
      <c r="B455" s="238" t="str">
        <f t="shared" si="63"/>
        <v/>
      </c>
      <c r="C455" s="238" t="str">
        <f t="shared" si="64"/>
        <v/>
      </c>
      <c r="D455" s="238" t="str">
        <f t="shared" si="65"/>
        <v/>
      </c>
      <c r="E455" s="259" t="str">
        <f>IF($A455="","",SUMIFS(Txn[Signed Units],Txn[Key],$A455))</f>
        <v/>
      </c>
      <c r="F455" s="281" t="str">
        <f>IF($A455="","",SUMIFS(Txn[Buy Cost],Txn[Key],$A455))</f>
        <v/>
      </c>
      <c r="G455" s="281" t="str">
        <f>IF($A455="","",SUMIFS(Txn[Sell Proceeds],Txn[Key],$A455))</f>
        <v/>
      </c>
      <c r="H455" s="282" t="str">
        <f>IF($A455="","",IFERROR(INDEX(Prices[Current Price],MATCH($A455,Prices[Key],0)),0))</f>
        <v/>
      </c>
      <c r="I455" s="283" t="str">
        <f>IF($A455="","",IFERROR(INDEX(Prices[FX to SGD],MATCH($A455,Prices[Key],0)),1))</f>
        <v/>
      </c>
      <c r="J455" s="281" t="str">
        <f t="shared" si="66"/>
        <v/>
      </c>
      <c r="K455" s="281" t="str">
        <f t="shared" si="67"/>
        <v/>
      </c>
      <c r="L455" s="281" t="str">
        <f t="shared" si="68"/>
        <v/>
      </c>
      <c r="M455" s="284" t="str">
        <f t="shared" si="69"/>
        <v/>
      </c>
      <c r="N455" s="238" t="str">
        <f>IF($A455="","",IF(ABS(E455)&gt;0.000001,COUNT($N$1:N454)+1,""))</f>
        <v/>
      </c>
      <c r="O455" s="285" t="str">
        <f>IF($A455="","",SUMIFS(Transactions!$R:$R,Transactions!$L:$L,$A455))</f>
        <v/>
      </c>
      <c r="P455" s="285" t="str">
        <f t="shared" si="70"/>
        <v/>
      </c>
      <c r="Q455" s="286" t="str">
        <f t="shared" si="71"/>
        <v/>
      </c>
    </row>
    <row r="456" spans="1:17" ht="15" customHeight="1" x14ac:dyDescent="0.2">
      <c r="A456" s="238" t="str">
        <f>IFERROR(INDEX(Txn[Key],MATCH(0,INDEX(COUNTIF($A$1:A455,Txn[Key])+(Txn[Key]=""),0),0)),"")</f>
        <v/>
      </c>
      <c r="B456" s="238" t="str">
        <f t="shared" si="63"/>
        <v/>
      </c>
      <c r="C456" s="238" t="str">
        <f t="shared" si="64"/>
        <v/>
      </c>
      <c r="D456" s="238" t="str">
        <f t="shared" si="65"/>
        <v/>
      </c>
      <c r="E456" s="259" t="str">
        <f>IF($A456="","",SUMIFS(Txn[Signed Units],Txn[Key],$A456))</f>
        <v/>
      </c>
      <c r="F456" s="281" t="str">
        <f>IF($A456="","",SUMIFS(Txn[Buy Cost],Txn[Key],$A456))</f>
        <v/>
      </c>
      <c r="G456" s="281" t="str">
        <f>IF($A456="","",SUMIFS(Txn[Sell Proceeds],Txn[Key],$A456))</f>
        <v/>
      </c>
      <c r="H456" s="282" t="str">
        <f>IF($A456="","",IFERROR(INDEX(Prices[Current Price],MATCH($A456,Prices[Key],0)),0))</f>
        <v/>
      </c>
      <c r="I456" s="283" t="str">
        <f>IF($A456="","",IFERROR(INDEX(Prices[FX to SGD],MATCH($A456,Prices[Key],0)),1))</f>
        <v/>
      </c>
      <c r="J456" s="281" t="str">
        <f t="shared" si="66"/>
        <v/>
      </c>
      <c r="K456" s="281" t="str">
        <f t="shared" si="67"/>
        <v/>
      </c>
      <c r="L456" s="281" t="str">
        <f t="shared" si="68"/>
        <v/>
      </c>
      <c r="M456" s="284" t="str">
        <f t="shared" si="69"/>
        <v/>
      </c>
      <c r="N456" s="238" t="str">
        <f>IF($A456="","",IF(ABS(E456)&gt;0.000001,COUNT($N$1:N455)+1,""))</f>
        <v/>
      </c>
      <c r="O456" s="285" t="str">
        <f>IF($A456="","",SUMIFS(Transactions!$R:$R,Transactions!$L:$L,$A456))</f>
        <v/>
      </c>
      <c r="P456" s="285" t="str">
        <f t="shared" si="70"/>
        <v/>
      </c>
      <c r="Q456" s="286" t="str">
        <f t="shared" si="71"/>
        <v/>
      </c>
    </row>
    <row r="457" spans="1:17" ht="15" customHeight="1" x14ac:dyDescent="0.2">
      <c r="A457" s="238" t="str">
        <f>IFERROR(INDEX(Txn[Key],MATCH(0,INDEX(COUNTIF($A$1:A456,Txn[Key])+(Txn[Key]=""),0),0)),"")</f>
        <v/>
      </c>
      <c r="B457" s="238" t="str">
        <f t="shared" si="63"/>
        <v/>
      </c>
      <c r="C457" s="238" t="str">
        <f t="shared" si="64"/>
        <v/>
      </c>
      <c r="D457" s="238" t="str">
        <f t="shared" si="65"/>
        <v/>
      </c>
      <c r="E457" s="259" t="str">
        <f>IF($A457="","",SUMIFS(Txn[Signed Units],Txn[Key],$A457))</f>
        <v/>
      </c>
      <c r="F457" s="281" t="str">
        <f>IF($A457="","",SUMIFS(Txn[Buy Cost],Txn[Key],$A457))</f>
        <v/>
      </c>
      <c r="G457" s="281" t="str">
        <f>IF($A457="","",SUMIFS(Txn[Sell Proceeds],Txn[Key],$A457))</f>
        <v/>
      </c>
      <c r="H457" s="282" t="str">
        <f>IF($A457="","",IFERROR(INDEX(Prices[Current Price],MATCH($A457,Prices[Key],0)),0))</f>
        <v/>
      </c>
      <c r="I457" s="283" t="str">
        <f>IF($A457="","",IFERROR(INDEX(Prices[FX to SGD],MATCH($A457,Prices[Key],0)),1))</f>
        <v/>
      </c>
      <c r="J457" s="281" t="str">
        <f t="shared" si="66"/>
        <v/>
      </c>
      <c r="K457" s="281" t="str">
        <f t="shared" si="67"/>
        <v/>
      </c>
      <c r="L457" s="281" t="str">
        <f t="shared" si="68"/>
        <v/>
      </c>
      <c r="M457" s="284" t="str">
        <f t="shared" si="69"/>
        <v/>
      </c>
      <c r="N457" s="238" t="str">
        <f>IF($A457="","",IF(ABS(E457)&gt;0.000001,COUNT($N$1:N456)+1,""))</f>
        <v/>
      </c>
      <c r="O457" s="285" t="str">
        <f>IF($A457="","",SUMIFS(Transactions!$R:$R,Transactions!$L:$L,$A457))</f>
        <v/>
      </c>
      <c r="P457" s="285" t="str">
        <f t="shared" si="70"/>
        <v/>
      </c>
      <c r="Q457" s="286" t="str">
        <f t="shared" si="71"/>
        <v/>
      </c>
    </row>
    <row r="458" spans="1:17" ht="15" customHeight="1" x14ac:dyDescent="0.2">
      <c r="A458" s="238" t="str">
        <f>IFERROR(INDEX(Txn[Key],MATCH(0,INDEX(COUNTIF($A$1:A457,Txn[Key])+(Txn[Key]=""),0),0)),"")</f>
        <v/>
      </c>
      <c r="B458" s="238" t="str">
        <f t="shared" si="63"/>
        <v/>
      </c>
      <c r="C458" s="238" t="str">
        <f t="shared" si="64"/>
        <v/>
      </c>
      <c r="D458" s="238" t="str">
        <f t="shared" si="65"/>
        <v/>
      </c>
      <c r="E458" s="259" t="str">
        <f>IF($A458="","",SUMIFS(Txn[Signed Units],Txn[Key],$A458))</f>
        <v/>
      </c>
      <c r="F458" s="281" t="str">
        <f>IF($A458="","",SUMIFS(Txn[Buy Cost],Txn[Key],$A458))</f>
        <v/>
      </c>
      <c r="G458" s="281" t="str">
        <f>IF($A458="","",SUMIFS(Txn[Sell Proceeds],Txn[Key],$A458))</f>
        <v/>
      </c>
      <c r="H458" s="282" t="str">
        <f>IF($A458="","",IFERROR(INDEX(Prices[Current Price],MATCH($A458,Prices[Key],0)),0))</f>
        <v/>
      </c>
      <c r="I458" s="283" t="str">
        <f>IF($A458="","",IFERROR(INDEX(Prices[FX to SGD],MATCH($A458,Prices[Key],0)),1))</f>
        <v/>
      </c>
      <c r="J458" s="281" t="str">
        <f t="shared" si="66"/>
        <v/>
      </c>
      <c r="K458" s="281" t="str">
        <f t="shared" si="67"/>
        <v/>
      </c>
      <c r="L458" s="281" t="str">
        <f t="shared" si="68"/>
        <v/>
      </c>
      <c r="M458" s="284" t="str">
        <f t="shared" si="69"/>
        <v/>
      </c>
      <c r="N458" s="238" t="str">
        <f>IF($A458="","",IF(ABS(E458)&gt;0.000001,COUNT($N$1:N457)+1,""))</f>
        <v/>
      </c>
      <c r="O458" s="285" t="str">
        <f>IF($A458="","",SUMIFS(Transactions!$R:$R,Transactions!$L:$L,$A458))</f>
        <v/>
      </c>
      <c r="P458" s="285" t="str">
        <f t="shared" si="70"/>
        <v/>
      </c>
      <c r="Q458" s="286" t="str">
        <f t="shared" si="71"/>
        <v/>
      </c>
    </row>
    <row r="459" spans="1:17" ht="15" customHeight="1" x14ac:dyDescent="0.2">
      <c r="A459" s="238" t="str">
        <f>IFERROR(INDEX(Txn[Key],MATCH(0,INDEX(COUNTIF($A$1:A458,Txn[Key])+(Txn[Key]=""),0),0)),"")</f>
        <v/>
      </c>
      <c r="B459" s="238" t="str">
        <f t="shared" si="63"/>
        <v/>
      </c>
      <c r="C459" s="238" t="str">
        <f t="shared" si="64"/>
        <v/>
      </c>
      <c r="D459" s="238" t="str">
        <f t="shared" si="65"/>
        <v/>
      </c>
      <c r="E459" s="259" t="str">
        <f>IF($A459="","",SUMIFS(Txn[Signed Units],Txn[Key],$A459))</f>
        <v/>
      </c>
      <c r="F459" s="281" t="str">
        <f>IF($A459="","",SUMIFS(Txn[Buy Cost],Txn[Key],$A459))</f>
        <v/>
      </c>
      <c r="G459" s="281" t="str">
        <f>IF($A459="","",SUMIFS(Txn[Sell Proceeds],Txn[Key],$A459))</f>
        <v/>
      </c>
      <c r="H459" s="282" t="str">
        <f>IF($A459="","",IFERROR(INDEX(Prices[Current Price],MATCH($A459,Prices[Key],0)),0))</f>
        <v/>
      </c>
      <c r="I459" s="283" t="str">
        <f>IF($A459="","",IFERROR(INDEX(Prices[FX to SGD],MATCH($A459,Prices[Key],0)),1))</f>
        <v/>
      </c>
      <c r="J459" s="281" t="str">
        <f t="shared" si="66"/>
        <v/>
      </c>
      <c r="K459" s="281" t="str">
        <f t="shared" si="67"/>
        <v/>
      </c>
      <c r="L459" s="281" t="str">
        <f t="shared" si="68"/>
        <v/>
      </c>
      <c r="M459" s="284" t="str">
        <f t="shared" si="69"/>
        <v/>
      </c>
      <c r="N459" s="238" t="str">
        <f>IF($A459="","",IF(ABS(E459)&gt;0.000001,COUNT($N$1:N458)+1,""))</f>
        <v/>
      </c>
      <c r="O459" s="285" t="str">
        <f>IF($A459="","",SUMIFS(Transactions!$R:$R,Transactions!$L:$L,$A459))</f>
        <v/>
      </c>
      <c r="P459" s="285" t="str">
        <f t="shared" si="70"/>
        <v/>
      </c>
      <c r="Q459" s="286" t="str">
        <f t="shared" si="71"/>
        <v/>
      </c>
    </row>
    <row r="460" spans="1:17" ht="15" customHeight="1" x14ac:dyDescent="0.2">
      <c r="A460" s="238" t="str">
        <f>IFERROR(INDEX(Txn[Key],MATCH(0,INDEX(COUNTIF($A$1:A459,Txn[Key])+(Txn[Key]=""),0),0)),"")</f>
        <v/>
      </c>
      <c r="B460" s="238" t="str">
        <f t="shared" si="63"/>
        <v/>
      </c>
      <c r="C460" s="238" t="str">
        <f t="shared" si="64"/>
        <v/>
      </c>
      <c r="D460" s="238" t="str">
        <f t="shared" si="65"/>
        <v/>
      </c>
      <c r="E460" s="259" t="str">
        <f>IF($A460="","",SUMIFS(Txn[Signed Units],Txn[Key],$A460))</f>
        <v/>
      </c>
      <c r="F460" s="281" t="str">
        <f>IF($A460="","",SUMIFS(Txn[Buy Cost],Txn[Key],$A460))</f>
        <v/>
      </c>
      <c r="G460" s="281" t="str">
        <f>IF($A460="","",SUMIFS(Txn[Sell Proceeds],Txn[Key],$A460))</f>
        <v/>
      </c>
      <c r="H460" s="282" t="str">
        <f>IF($A460="","",IFERROR(INDEX(Prices[Current Price],MATCH($A460,Prices[Key],0)),0))</f>
        <v/>
      </c>
      <c r="I460" s="283" t="str">
        <f>IF($A460="","",IFERROR(INDEX(Prices[FX to SGD],MATCH($A460,Prices[Key],0)),1))</f>
        <v/>
      </c>
      <c r="J460" s="281" t="str">
        <f t="shared" si="66"/>
        <v/>
      </c>
      <c r="K460" s="281" t="str">
        <f t="shared" si="67"/>
        <v/>
      </c>
      <c r="L460" s="281" t="str">
        <f t="shared" si="68"/>
        <v/>
      </c>
      <c r="M460" s="284" t="str">
        <f t="shared" si="69"/>
        <v/>
      </c>
      <c r="N460" s="238" t="str">
        <f>IF($A460="","",IF(ABS(E460)&gt;0.000001,COUNT($N$1:N459)+1,""))</f>
        <v/>
      </c>
      <c r="O460" s="285" t="str">
        <f>IF($A460="","",SUMIFS(Transactions!$R:$R,Transactions!$L:$L,$A460))</f>
        <v/>
      </c>
      <c r="P460" s="285" t="str">
        <f t="shared" si="70"/>
        <v/>
      </c>
      <c r="Q460" s="286" t="str">
        <f t="shared" si="71"/>
        <v/>
      </c>
    </row>
    <row r="461" spans="1:17" ht="15" customHeight="1" x14ac:dyDescent="0.2">
      <c r="A461" s="238" t="str">
        <f>IFERROR(INDEX(Txn[Key],MATCH(0,INDEX(COUNTIF($A$1:A460,Txn[Key])+(Txn[Key]=""),0),0)),"")</f>
        <v/>
      </c>
      <c r="B461" s="238" t="str">
        <f t="shared" si="63"/>
        <v/>
      </c>
      <c r="C461" s="238" t="str">
        <f t="shared" si="64"/>
        <v/>
      </c>
      <c r="D461" s="238" t="str">
        <f t="shared" si="65"/>
        <v/>
      </c>
      <c r="E461" s="259" t="str">
        <f>IF($A461="","",SUMIFS(Txn[Signed Units],Txn[Key],$A461))</f>
        <v/>
      </c>
      <c r="F461" s="281" t="str">
        <f>IF($A461="","",SUMIFS(Txn[Buy Cost],Txn[Key],$A461))</f>
        <v/>
      </c>
      <c r="G461" s="281" t="str">
        <f>IF($A461="","",SUMIFS(Txn[Sell Proceeds],Txn[Key],$A461))</f>
        <v/>
      </c>
      <c r="H461" s="282" t="str">
        <f>IF($A461="","",IFERROR(INDEX(Prices[Current Price],MATCH($A461,Prices[Key],0)),0))</f>
        <v/>
      </c>
      <c r="I461" s="283" t="str">
        <f>IF($A461="","",IFERROR(INDEX(Prices[FX to SGD],MATCH($A461,Prices[Key],0)),1))</f>
        <v/>
      </c>
      <c r="J461" s="281" t="str">
        <f t="shared" si="66"/>
        <v/>
      </c>
      <c r="K461" s="281" t="str">
        <f t="shared" si="67"/>
        <v/>
      </c>
      <c r="L461" s="281" t="str">
        <f t="shared" si="68"/>
        <v/>
      </c>
      <c r="M461" s="284" t="str">
        <f t="shared" si="69"/>
        <v/>
      </c>
      <c r="N461" s="238" t="str">
        <f>IF($A461="","",IF(ABS(E461)&gt;0.000001,COUNT($N$1:N460)+1,""))</f>
        <v/>
      </c>
      <c r="O461" s="285" t="str">
        <f>IF($A461="","",SUMIFS(Transactions!$R:$R,Transactions!$L:$L,$A461))</f>
        <v/>
      </c>
      <c r="P461" s="285" t="str">
        <f t="shared" si="70"/>
        <v/>
      </c>
      <c r="Q461" s="286" t="str">
        <f t="shared" si="71"/>
        <v/>
      </c>
    </row>
    <row r="462" spans="1:17" ht="15" customHeight="1" x14ac:dyDescent="0.2">
      <c r="A462" s="238" t="str">
        <f>IFERROR(INDEX(Txn[Key],MATCH(0,INDEX(COUNTIF($A$1:A461,Txn[Key])+(Txn[Key]=""),0),0)),"")</f>
        <v/>
      </c>
      <c r="B462" s="238" t="str">
        <f t="shared" si="63"/>
        <v/>
      </c>
      <c r="C462" s="238" t="str">
        <f t="shared" si="64"/>
        <v/>
      </c>
      <c r="D462" s="238" t="str">
        <f t="shared" si="65"/>
        <v/>
      </c>
      <c r="E462" s="259" t="str">
        <f>IF($A462="","",SUMIFS(Txn[Signed Units],Txn[Key],$A462))</f>
        <v/>
      </c>
      <c r="F462" s="281" t="str">
        <f>IF($A462="","",SUMIFS(Txn[Buy Cost],Txn[Key],$A462))</f>
        <v/>
      </c>
      <c r="G462" s="281" t="str">
        <f>IF($A462="","",SUMIFS(Txn[Sell Proceeds],Txn[Key],$A462))</f>
        <v/>
      </c>
      <c r="H462" s="282" t="str">
        <f>IF($A462="","",IFERROR(INDEX(Prices[Current Price],MATCH($A462,Prices[Key],0)),0))</f>
        <v/>
      </c>
      <c r="I462" s="283" t="str">
        <f>IF($A462="","",IFERROR(INDEX(Prices[FX to SGD],MATCH($A462,Prices[Key],0)),1))</f>
        <v/>
      </c>
      <c r="J462" s="281" t="str">
        <f t="shared" si="66"/>
        <v/>
      </c>
      <c r="K462" s="281" t="str">
        <f t="shared" si="67"/>
        <v/>
      </c>
      <c r="L462" s="281" t="str">
        <f t="shared" si="68"/>
        <v/>
      </c>
      <c r="M462" s="284" t="str">
        <f t="shared" si="69"/>
        <v/>
      </c>
      <c r="N462" s="238" t="str">
        <f>IF($A462="","",IF(ABS(E462)&gt;0.000001,COUNT($N$1:N461)+1,""))</f>
        <v/>
      </c>
      <c r="O462" s="285" t="str">
        <f>IF($A462="","",SUMIFS(Transactions!$R:$R,Transactions!$L:$L,$A462))</f>
        <v/>
      </c>
      <c r="P462" s="285" t="str">
        <f t="shared" si="70"/>
        <v/>
      </c>
      <c r="Q462" s="286" t="str">
        <f t="shared" si="71"/>
        <v/>
      </c>
    </row>
    <row r="463" spans="1:17" ht="15" customHeight="1" x14ac:dyDescent="0.2">
      <c r="A463" s="238" t="str">
        <f>IFERROR(INDEX(Txn[Key],MATCH(0,INDEX(COUNTIF($A$1:A462,Txn[Key])+(Txn[Key]=""),0),0)),"")</f>
        <v/>
      </c>
      <c r="B463" s="238" t="str">
        <f t="shared" si="63"/>
        <v/>
      </c>
      <c r="C463" s="238" t="str">
        <f t="shared" si="64"/>
        <v/>
      </c>
      <c r="D463" s="238" t="str">
        <f t="shared" si="65"/>
        <v/>
      </c>
      <c r="E463" s="259" t="str">
        <f>IF($A463="","",SUMIFS(Txn[Signed Units],Txn[Key],$A463))</f>
        <v/>
      </c>
      <c r="F463" s="281" t="str">
        <f>IF($A463="","",SUMIFS(Txn[Buy Cost],Txn[Key],$A463))</f>
        <v/>
      </c>
      <c r="G463" s="281" t="str">
        <f>IF($A463="","",SUMIFS(Txn[Sell Proceeds],Txn[Key],$A463))</f>
        <v/>
      </c>
      <c r="H463" s="282" t="str">
        <f>IF($A463="","",IFERROR(INDEX(Prices[Current Price],MATCH($A463,Prices[Key],0)),0))</f>
        <v/>
      </c>
      <c r="I463" s="283" t="str">
        <f>IF($A463="","",IFERROR(INDEX(Prices[FX to SGD],MATCH($A463,Prices[Key],0)),1))</f>
        <v/>
      </c>
      <c r="J463" s="281" t="str">
        <f t="shared" si="66"/>
        <v/>
      </c>
      <c r="K463" s="281" t="str">
        <f t="shared" si="67"/>
        <v/>
      </c>
      <c r="L463" s="281" t="str">
        <f t="shared" si="68"/>
        <v/>
      </c>
      <c r="M463" s="284" t="str">
        <f t="shared" si="69"/>
        <v/>
      </c>
      <c r="N463" s="238" t="str">
        <f>IF($A463="","",IF(ABS(E463)&gt;0.000001,COUNT($N$1:N462)+1,""))</f>
        <v/>
      </c>
      <c r="O463" s="285" t="str">
        <f>IF($A463="","",SUMIFS(Transactions!$R:$R,Transactions!$L:$L,$A463))</f>
        <v/>
      </c>
      <c r="P463" s="285" t="str">
        <f t="shared" si="70"/>
        <v/>
      </c>
      <c r="Q463" s="286" t="str">
        <f t="shared" si="71"/>
        <v/>
      </c>
    </row>
    <row r="464" spans="1:17" ht="15" customHeight="1" x14ac:dyDescent="0.2">
      <c r="A464" s="238" t="str">
        <f>IFERROR(INDEX(Txn[Key],MATCH(0,INDEX(COUNTIF($A$1:A463,Txn[Key])+(Txn[Key]=""),0),0)),"")</f>
        <v/>
      </c>
      <c r="B464" s="238" t="str">
        <f t="shared" si="63"/>
        <v/>
      </c>
      <c r="C464" s="238" t="str">
        <f t="shared" si="64"/>
        <v/>
      </c>
      <c r="D464" s="238" t="str">
        <f t="shared" si="65"/>
        <v/>
      </c>
      <c r="E464" s="259" t="str">
        <f>IF($A464="","",SUMIFS(Txn[Signed Units],Txn[Key],$A464))</f>
        <v/>
      </c>
      <c r="F464" s="281" t="str">
        <f>IF($A464="","",SUMIFS(Txn[Buy Cost],Txn[Key],$A464))</f>
        <v/>
      </c>
      <c r="G464" s="281" t="str">
        <f>IF($A464="","",SUMIFS(Txn[Sell Proceeds],Txn[Key],$A464))</f>
        <v/>
      </c>
      <c r="H464" s="282" t="str">
        <f>IF($A464="","",IFERROR(INDEX(Prices[Current Price],MATCH($A464,Prices[Key],0)),0))</f>
        <v/>
      </c>
      <c r="I464" s="283" t="str">
        <f>IF($A464="","",IFERROR(INDEX(Prices[FX to SGD],MATCH($A464,Prices[Key],0)),1))</f>
        <v/>
      </c>
      <c r="J464" s="281" t="str">
        <f t="shared" si="66"/>
        <v/>
      </c>
      <c r="K464" s="281" t="str">
        <f t="shared" si="67"/>
        <v/>
      </c>
      <c r="L464" s="281" t="str">
        <f t="shared" si="68"/>
        <v/>
      </c>
      <c r="M464" s="284" t="str">
        <f t="shared" si="69"/>
        <v/>
      </c>
      <c r="N464" s="238" t="str">
        <f>IF($A464="","",IF(ABS(E464)&gt;0.000001,COUNT($N$1:N463)+1,""))</f>
        <v/>
      </c>
      <c r="O464" s="285" t="str">
        <f>IF($A464="","",SUMIFS(Transactions!$R:$R,Transactions!$L:$L,$A464))</f>
        <v/>
      </c>
      <c r="P464" s="285" t="str">
        <f t="shared" si="70"/>
        <v/>
      </c>
      <c r="Q464" s="286" t="str">
        <f t="shared" si="71"/>
        <v/>
      </c>
    </row>
    <row r="465" spans="1:17" ht="15" customHeight="1" x14ac:dyDescent="0.2">
      <c r="A465" s="238" t="str">
        <f>IFERROR(INDEX(Txn[Key],MATCH(0,INDEX(COUNTIF($A$1:A464,Txn[Key])+(Txn[Key]=""),0),0)),"")</f>
        <v/>
      </c>
      <c r="B465" s="238" t="str">
        <f t="shared" si="63"/>
        <v/>
      </c>
      <c r="C465" s="238" t="str">
        <f t="shared" si="64"/>
        <v/>
      </c>
      <c r="D465" s="238" t="str">
        <f t="shared" si="65"/>
        <v/>
      </c>
      <c r="E465" s="259" t="str">
        <f>IF($A465="","",SUMIFS(Txn[Signed Units],Txn[Key],$A465))</f>
        <v/>
      </c>
      <c r="F465" s="281" t="str">
        <f>IF($A465="","",SUMIFS(Txn[Buy Cost],Txn[Key],$A465))</f>
        <v/>
      </c>
      <c r="G465" s="281" t="str">
        <f>IF($A465="","",SUMIFS(Txn[Sell Proceeds],Txn[Key],$A465))</f>
        <v/>
      </c>
      <c r="H465" s="282" t="str">
        <f>IF($A465="","",IFERROR(INDEX(Prices[Current Price],MATCH($A465,Prices[Key],0)),0))</f>
        <v/>
      </c>
      <c r="I465" s="283" t="str">
        <f>IF($A465="","",IFERROR(INDEX(Prices[FX to SGD],MATCH($A465,Prices[Key],0)),1))</f>
        <v/>
      </c>
      <c r="J465" s="281" t="str">
        <f t="shared" si="66"/>
        <v/>
      </c>
      <c r="K465" s="281" t="str">
        <f t="shared" si="67"/>
        <v/>
      </c>
      <c r="L465" s="281" t="str">
        <f t="shared" si="68"/>
        <v/>
      </c>
      <c r="M465" s="284" t="str">
        <f t="shared" si="69"/>
        <v/>
      </c>
      <c r="N465" s="238" t="str">
        <f>IF($A465="","",IF(ABS(E465)&gt;0.000001,COUNT($N$1:N464)+1,""))</f>
        <v/>
      </c>
      <c r="O465" s="285" t="str">
        <f>IF($A465="","",SUMIFS(Transactions!$R:$R,Transactions!$L:$L,$A465))</f>
        <v/>
      </c>
      <c r="P465" s="285" t="str">
        <f t="shared" si="70"/>
        <v/>
      </c>
      <c r="Q465" s="286" t="str">
        <f t="shared" si="71"/>
        <v/>
      </c>
    </row>
    <row r="466" spans="1:17" ht="15" customHeight="1" x14ac:dyDescent="0.2">
      <c r="A466" s="238" t="str">
        <f>IFERROR(INDEX(Txn[Key],MATCH(0,INDEX(COUNTIF($A$1:A465,Txn[Key])+(Txn[Key]=""),0),0)),"")</f>
        <v/>
      </c>
      <c r="B466" s="238" t="str">
        <f t="shared" si="63"/>
        <v/>
      </c>
      <c r="C466" s="238" t="str">
        <f t="shared" si="64"/>
        <v/>
      </c>
      <c r="D466" s="238" t="str">
        <f t="shared" si="65"/>
        <v/>
      </c>
      <c r="E466" s="259" t="str">
        <f>IF($A466="","",SUMIFS(Txn[Signed Units],Txn[Key],$A466))</f>
        <v/>
      </c>
      <c r="F466" s="281" t="str">
        <f>IF($A466="","",SUMIFS(Txn[Buy Cost],Txn[Key],$A466))</f>
        <v/>
      </c>
      <c r="G466" s="281" t="str">
        <f>IF($A466="","",SUMIFS(Txn[Sell Proceeds],Txn[Key],$A466))</f>
        <v/>
      </c>
      <c r="H466" s="282" t="str">
        <f>IF($A466="","",IFERROR(INDEX(Prices[Current Price],MATCH($A466,Prices[Key],0)),0))</f>
        <v/>
      </c>
      <c r="I466" s="283" t="str">
        <f>IF($A466="","",IFERROR(INDEX(Prices[FX to SGD],MATCH($A466,Prices[Key],0)),1))</f>
        <v/>
      </c>
      <c r="J466" s="281" t="str">
        <f t="shared" si="66"/>
        <v/>
      </c>
      <c r="K466" s="281" t="str">
        <f t="shared" si="67"/>
        <v/>
      </c>
      <c r="L466" s="281" t="str">
        <f t="shared" si="68"/>
        <v/>
      </c>
      <c r="M466" s="284" t="str">
        <f t="shared" si="69"/>
        <v/>
      </c>
      <c r="N466" s="238" t="str">
        <f>IF($A466="","",IF(ABS(E466)&gt;0.000001,COUNT($N$1:N465)+1,""))</f>
        <v/>
      </c>
      <c r="O466" s="285" t="str">
        <f>IF($A466="","",SUMIFS(Transactions!$R:$R,Transactions!$L:$L,$A466))</f>
        <v/>
      </c>
      <c r="P466" s="285" t="str">
        <f t="shared" si="70"/>
        <v/>
      </c>
      <c r="Q466" s="286" t="str">
        <f t="shared" si="71"/>
        <v/>
      </c>
    </row>
    <row r="467" spans="1:17" ht="15" customHeight="1" x14ac:dyDescent="0.2">
      <c r="A467" s="238" t="str">
        <f>IFERROR(INDEX(Txn[Key],MATCH(0,INDEX(COUNTIF($A$1:A466,Txn[Key])+(Txn[Key]=""),0),0)),"")</f>
        <v/>
      </c>
      <c r="B467" s="238" t="str">
        <f t="shared" si="63"/>
        <v/>
      </c>
      <c r="C467" s="238" t="str">
        <f t="shared" si="64"/>
        <v/>
      </c>
      <c r="D467" s="238" t="str">
        <f t="shared" si="65"/>
        <v/>
      </c>
      <c r="E467" s="259" t="str">
        <f>IF($A467="","",SUMIFS(Txn[Signed Units],Txn[Key],$A467))</f>
        <v/>
      </c>
      <c r="F467" s="281" t="str">
        <f>IF($A467="","",SUMIFS(Txn[Buy Cost],Txn[Key],$A467))</f>
        <v/>
      </c>
      <c r="G467" s="281" t="str">
        <f>IF($A467="","",SUMIFS(Txn[Sell Proceeds],Txn[Key],$A467))</f>
        <v/>
      </c>
      <c r="H467" s="282" t="str">
        <f>IF($A467="","",IFERROR(INDEX(Prices[Current Price],MATCH($A467,Prices[Key],0)),0))</f>
        <v/>
      </c>
      <c r="I467" s="283" t="str">
        <f>IF($A467="","",IFERROR(INDEX(Prices[FX to SGD],MATCH($A467,Prices[Key],0)),1))</f>
        <v/>
      </c>
      <c r="J467" s="281" t="str">
        <f t="shared" si="66"/>
        <v/>
      </c>
      <c r="K467" s="281" t="str">
        <f t="shared" si="67"/>
        <v/>
      </c>
      <c r="L467" s="281" t="str">
        <f t="shared" si="68"/>
        <v/>
      </c>
      <c r="M467" s="284" t="str">
        <f t="shared" si="69"/>
        <v/>
      </c>
      <c r="N467" s="238" t="str">
        <f>IF($A467="","",IF(ABS(E467)&gt;0.000001,COUNT($N$1:N466)+1,""))</f>
        <v/>
      </c>
      <c r="O467" s="285" t="str">
        <f>IF($A467="","",SUMIFS(Transactions!$R:$R,Transactions!$L:$L,$A467))</f>
        <v/>
      </c>
      <c r="P467" s="285" t="str">
        <f t="shared" si="70"/>
        <v/>
      </c>
      <c r="Q467" s="286" t="str">
        <f t="shared" si="71"/>
        <v/>
      </c>
    </row>
    <row r="468" spans="1:17" ht="15" customHeight="1" x14ac:dyDescent="0.2">
      <c r="A468" s="238" t="str">
        <f>IFERROR(INDEX(Txn[Key],MATCH(0,INDEX(COUNTIF($A$1:A467,Txn[Key])+(Txn[Key]=""),0),0)),"")</f>
        <v/>
      </c>
      <c r="B468" s="238" t="str">
        <f t="shared" si="63"/>
        <v/>
      </c>
      <c r="C468" s="238" t="str">
        <f t="shared" si="64"/>
        <v/>
      </c>
      <c r="D468" s="238" t="str">
        <f t="shared" si="65"/>
        <v/>
      </c>
      <c r="E468" s="259" t="str">
        <f>IF($A468="","",SUMIFS(Txn[Signed Units],Txn[Key],$A468))</f>
        <v/>
      </c>
      <c r="F468" s="281" t="str">
        <f>IF($A468="","",SUMIFS(Txn[Buy Cost],Txn[Key],$A468))</f>
        <v/>
      </c>
      <c r="G468" s="281" t="str">
        <f>IF($A468="","",SUMIFS(Txn[Sell Proceeds],Txn[Key],$A468))</f>
        <v/>
      </c>
      <c r="H468" s="282" t="str">
        <f>IF($A468="","",IFERROR(INDEX(Prices[Current Price],MATCH($A468,Prices[Key],0)),0))</f>
        <v/>
      </c>
      <c r="I468" s="283" t="str">
        <f>IF($A468="","",IFERROR(INDEX(Prices[FX to SGD],MATCH($A468,Prices[Key],0)),1))</f>
        <v/>
      </c>
      <c r="J468" s="281" t="str">
        <f t="shared" si="66"/>
        <v/>
      </c>
      <c r="K468" s="281" t="str">
        <f t="shared" si="67"/>
        <v/>
      </c>
      <c r="L468" s="281" t="str">
        <f t="shared" si="68"/>
        <v/>
      </c>
      <c r="M468" s="284" t="str">
        <f t="shared" si="69"/>
        <v/>
      </c>
      <c r="N468" s="238" t="str">
        <f>IF($A468="","",IF(ABS(E468)&gt;0.000001,COUNT($N$1:N467)+1,""))</f>
        <v/>
      </c>
      <c r="O468" s="285" t="str">
        <f>IF($A468="","",SUMIFS(Transactions!$R:$R,Transactions!$L:$L,$A468))</f>
        <v/>
      </c>
      <c r="P468" s="285" t="str">
        <f t="shared" si="70"/>
        <v/>
      </c>
      <c r="Q468" s="286" t="str">
        <f t="shared" si="71"/>
        <v/>
      </c>
    </row>
    <row r="469" spans="1:17" ht="15" customHeight="1" x14ac:dyDescent="0.2">
      <c r="A469" s="238" t="str">
        <f>IFERROR(INDEX(Txn[Key],MATCH(0,INDEX(COUNTIF($A$1:A468,Txn[Key])+(Txn[Key]=""),0),0)),"")</f>
        <v/>
      </c>
      <c r="B469" s="238" t="str">
        <f t="shared" si="63"/>
        <v/>
      </c>
      <c r="C469" s="238" t="str">
        <f t="shared" si="64"/>
        <v/>
      </c>
      <c r="D469" s="238" t="str">
        <f t="shared" si="65"/>
        <v/>
      </c>
      <c r="E469" s="259" t="str">
        <f>IF($A469="","",SUMIFS(Txn[Signed Units],Txn[Key],$A469))</f>
        <v/>
      </c>
      <c r="F469" s="281" t="str">
        <f>IF($A469="","",SUMIFS(Txn[Buy Cost],Txn[Key],$A469))</f>
        <v/>
      </c>
      <c r="G469" s="281" t="str">
        <f>IF($A469="","",SUMIFS(Txn[Sell Proceeds],Txn[Key],$A469))</f>
        <v/>
      </c>
      <c r="H469" s="282" t="str">
        <f>IF($A469="","",IFERROR(INDEX(Prices[Current Price],MATCH($A469,Prices[Key],0)),0))</f>
        <v/>
      </c>
      <c r="I469" s="283" t="str">
        <f>IF($A469="","",IFERROR(INDEX(Prices[FX to SGD],MATCH($A469,Prices[Key],0)),1))</f>
        <v/>
      </c>
      <c r="J469" s="281" t="str">
        <f t="shared" si="66"/>
        <v/>
      </c>
      <c r="K469" s="281" t="str">
        <f t="shared" si="67"/>
        <v/>
      </c>
      <c r="L469" s="281" t="str">
        <f t="shared" si="68"/>
        <v/>
      </c>
      <c r="M469" s="284" t="str">
        <f t="shared" si="69"/>
        <v/>
      </c>
      <c r="N469" s="238" t="str">
        <f>IF($A469="","",IF(ABS(E469)&gt;0.000001,COUNT($N$1:N468)+1,""))</f>
        <v/>
      </c>
      <c r="O469" s="285" t="str">
        <f>IF($A469="","",SUMIFS(Transactions!$R:$R,Transactions!$L:$L,$A469))</f>
        <v/>
      </c>
      <c r="P469" s="285" t="str">
        <f t="shared" si="70"/>
        <v/>
      </c>
      <c r="Q469" s="286" t="str">
        <f t="shared" si="71"/>
        <v/>
      </c>
    </row>
    <row r="470" spans="1:17" ht="15" customHeight="1" x14ac:dyDescent="0.2">
      <c r="A470" s="238" t="str">
        <f>IFERROR(INDEX(Txn[Key],MATCH(0,INDEX(COUNTIF($A$1:A469,Txn[Key])+(Txn[Key]=""),0),0)),"")</f>
        <v/>
      </c>
      <c r="B470" s="238" t="str">
        <f t="shared" si="63"/>
        <v/>
      </c>
      <c r="C470" s="238" t="str">
        <f t="shared" si="64"/>
        <v/>
      </c>
      <c r="D470" s="238" t="str">
        <f t="shared" si="65"/>
        <v/>
      </c>
      <c r="E470" s="259" t="str">
        <f>IF($A470="","",SUMIFS(Txn[Signed Units],Txn[Key],$A470))</f>
        <v/>
      </c>
      <c r="F470" s="281" t="str">
        <f>IF($A470="","",SUMIFS(Txn[Buy Cost],Txn[Key],$A470))</f>
        <v/>
      </c>
      <c r="G470" s="281" t="str">
        <f>IF($A470="","",SUMIFS(Txn[Sell Proceeds],Txn[Key],$A470))</f>
        <v/>
      </c>
      <c r="H470" s="282" t="str">
        <f>IF($A470="","",IFERROR(INDEX(Prices[Current Price],MATCH($A470,Prices[Key],0)),0))</f>
        <v/>
      </c>
      <c r="I470" s="283" t="str">
        <f>IF($A470="","",IFERROR(INDEX(Prices[FX to SGD],MATCH($A470,Prices[Key],0)),1))</f>
        <v/>
      </c>
      <c r="J470" s="281" t="str">
        <f t="shared" si="66"/>
        <v/>
      </c>
      <c r="K470" s="281" t="str">
        <f t="shared" si="67"/>
        <v/>
      </c>
      <c r="L470" s="281" t="str">
        <f t="shared" si="68"/>
        <v/>
      </c>
      <c r="M470" s="284" t="str">
        <f t="shared" si="69"/>
        <v/>
      </c>
      <c r="N470" s="238" t="str">
        <f>IF($A470="","",IF(ABS(E470)&gt;0.000001,COUNT($N$1:N469)+1,""))</f>
        <v/>
      </c>
      <c r="O470" s="285" t="str">
        <f>IF($A470="","",SUMIFS(Transactions!$R:$R,Transactions!$L:$L,$A470))</f>
        <v/>
      </c>
      <c r="P470" s="285" t="str">
        <f t="shared" si="70"/>
        <v/>
      </c>
      <c r="Q470" s="286" t="str">
        <f t="shared" si="71"/>
        <v/>
      </c>
    </row>
    <row r="471" spans="1:17" ht="15" customHeight="1" x14ac:dyDescent="0.2">
      <c r="A471" s="238" t="str">
        <f>IFERROR(INDEX(Txn[Key],MATCH(0,INDEX(COUNTIF($A$1:A470,Txn[Key])+(Txn[Key]=""),0),0)),"")</f>
        <v/>
      </c>
      <c r="B471" s="238" t="str">
        <f t="shared" si="63"/>
        <v/>
      </c>
      <c r="C471" s="238" t="str">
        <f t="shared" si="64"/>
        <v/>
      </c>
      <c r="D471" s="238" t="str">
        <f t="shared" si="65"/>
        <v/>
      </c>
      <c r="E471" s="259" t="str">
        <f>IF($A471="","",SUMIFS(Txn[Signed Units],Txn[Key],$A471))</f>
        <v/>
      </c>
      <c r="F471" s="281" t="str">
        <f>IF($A471="","",SUMIFS(Txn[Buy Cost],Txn[Key],$A471))</f>
        <v/>
      </c>
      <c r="G471" s="281" t="str">
        <f>IF($A471="","",SUMIFS(Txn[Sell Proceeds],Txn[Key],$A471))</f>
        <v/>
      </c>
      <c r="H471" s="282" t="str">
        <f>IF($A471="","",IFERROR(INDEX(Prices[Current Price],MATCH($A471,Prices[Key],0)),0))</f>
        <v/>
      </c>
      <c r="I471" s="283" t="str">
        <f>IF($A471="","",IFERROR(INDEX(Prices[FX to SGD],MATCH($A471,Prices[Key],0)),1))</f>
        <v/>
      </c>
      <c r="J471" s="281" t="str">
        <f t="shared" si="66"/>
        <v/>
      </c>
      <c r="K471" s="281" t="str">
        <f t="shared" si="67"/>
        <v/>
      </c>
      <c r="L471" s="281" t="str">
        <f t="shared" si="68"/>
        <v/>
      </c>
      <c r="M471" s="284" t="str">
        <f t="shared" si="69"/>
        <v/>
      </c>
      <c r="N471" s="238" t="str">
        <f>IF($A471="","",IF(ABS(E471)&gt;0.000001,COUNT($N$1:N470)+1,""))</f>
        <v/>
      </c>
      <c r="O471" s="285" t="str">
        <f>IF($A471="","",SUMIFS(Transactions!$R:$R,Transactions!$L:$L,$A471))</f>
        <v/>
      </c>
      <c r="P471" s="285" t="str">
        <f t="shared" si="70"/>
        <v/>
      </c>
      <c r="Q471" s="286" t="str">
        <f t="shared" si="71"/>
        <v/>
      </c>
    </row>
    <row r="472" spans="1:17" ht="15" customHeight="1" x14ac:dyDescent="0.2">
      <c r="A472" s="238" t="str">
        <f>IFERROR(INDEX(Txn[Key],MATCH(0,INDEX(COUNTIF($A$1:A471,Txn[Key])+(Txn[Key]=""),0),0)),"")</f>
        <v/>
      </c>
      <c r="B472" s="238" t="str">
        <f t="shared" si="63"/>
        <v/>
      </c>
      <c r="C472" s="238" t="str">
        <f t="shared" si="64"/>
        <v/>
      </c>
      <c r="D472" s="238" t="str">
        <f t="shared" si="65"/>
        <v/>
      </c>
      <c r="E472" s="259" t="str">
        <f>IF($A472="","",SUMIFS(Txn[Signed Units],Txn[Key],$A472))</f>
        <v/>
      </c>
      <c r="F472" s="281" t="str">
        <f>IF($A472="","",SUMIFS(Txn[Buy Cost],Txn[Key],$A472))</f>
        <v/>
      </c>
      <c r="G472" s="281" t="str">
        <f>IF($A472="","",SUMIFS(Txn[Sell Proceeds],Txn[Key],$A472))</f>
        <v/>
      </c>
      <c r="H472" s="282" t="str">
        <f>IF($A472="","",IFERROR(INDEX(Prices[Current Price],MATCH($A472,Prices[Key],0)),0))</f>
        <v/>
      </c>
      <c r="I472" s="283" t="str">
        <f>IF($A472="","",IFERROR(INDEX(Prices[FX to SGD],MATCH($A472,Prices[Key],0)),1))</f>
        <v/>
      </c>
      <c r="J472" s="281" t="str">
        <f t="shared" si="66"/>
        <v/>
      </c>
      <c r="K472" s="281" t="str">
        <f t="shared" si="67"/>
        <v/>
      </c>
      <c r="L472" s="281" t="str">
        <f t="shared" si="68"/>
        <v/>
      </c>
      <c r="M472" s="284" t="str">
        <f t="shared" si="69"/>
        <v/>
      </c>
      <c r="N472" s="238" t="str">
        <f>IF($A472="","",IF(ABS(E472)&gt;0.000001,COUNT($N$1:N471)+1,""))</f>
        <v/>
      </c>
      <c r="O472" s="285" t="str">
        <f>IF($A472="","",SUMIFS(Transactions!$R:$R,Transactions!$L:$L,$A472))</f>
        <v/>
      </c>
      <c r="P472" s="285" t="str">
        <f t="shared" si="70"/>
        <v/>
      </c>
      <c r="Q472" s="286" t="str">
        <f t="shared" si="71"/>
        <v/>
      </c>
    </row>
    <row r="473" spans="1:17" ht="15" customHeight="1" x14ac:dyDescent="0.2">
      <c r="A473" s="238" t="str">
        <f>IFERROR(INDEX(Txn[Key],MATCH(0,INDEX(COUNTIF($A$1:A472,Txn[Key])+(Txn[Key]=""),0),0)),"")</f>
        <v/>
      </c>
      <c r="B473" s="238" t="str">
        <f t="shared" si="63"/>
        <v/>
      </c>
      <c r="C473" s="238" t="str">
        <f t="shared" si="64"/>
        <v/>
      </c>
      <c r="D473" s="238" t="str">
        <f t="shared" si="65"/>
        <v/>
      </c>
      <c r="E473" s="259" t="str">
        <f>IF($A473="","",SUMIFS(Txn[Signed Units],Txn[Key],$A473))</f>
        <v/>
      </c>
      <c r="F473" s="281" t="str">
        <f>IF($A473="","",SUMIFS(Txn[Buy Cost],Txn[Key],$A473))</f>
        <v/>
      </c>
      <c r="G473" s="281" t="str">
        <f>IF($A473="","",SUMIFS(Txn[Sell Proceeds],Txn[Key],$A473))</f>
        <v/>
      </c>
      <c r="H473" s="282" t="str">
        <f>IF($A473="","",IFERROR(INDEX(Prices[Current Price],MATCH($A473,Prices[Key],0)),0))</f>
        <v/>
      </c>
      <c r="I473" s="283" t="str">
        <f>IF($A473="","",IFERROR(INDEX(Prices[FX to SGD],MATCH($A473,Prices[Key],0)),1))</f>
        <v/>
      </c>
      <c r="J473" s="281" t="str">
        <f t="shared" si="66"/>
        <v/>
      </c>
      <c r="K473" s="281" t="str">
        <f t="shared" si="67"/>
        <v/>
      </c>
      <c r="L473" s="281" t="str">
        <f t="shared" si="68"/>
        <v/>
      </c>
      <c r="M473" s="284" t="str">
        <f t="shared" si="69"/>
        <v/>
      </c>
      <c r="N473" s="238" t="str">
        <f>IF($A473="","",IF(ABS(E473)&gt;0.000001,COUNT($N$1:N472)+1,""))</f>
        <v/>
      </c>
      <c r="O473" s="285" t="str">
        <f>IF($A473="","",SUMIFS(Transactions!$R:$R,Transactions!$L:$L,$A473))</f>
        <v/>
      </c>
      <c r="P473" s="285" t="str">
        <f t="shared" si="70"/>
        <v/>
      </c>
      <c r="Q473" s="286" t="str">
        <f t="shared" si="71"/>
        <v/>
      </c>
    </row>
    <row r="474" spans="1:17" ht="15" customHeight="1" x14ac:dyDescent="0.2">
      <c r="A474" s="238" t="str">
        <f>IFERROR(INDEX(Txn[Key],MATCH(0,INDEX(COUNTIF($A$1:A473,Txn[Key])+(Txn[Key]=""),0),0)),"")</f>
        <v/>
      </c>
      <c r="B474" s="238" t="str">
        <f t="shared" si="63"/>
        <v/>
      </c>
      <c r="C474" s="238" t="str">
        <f t="shared" si="64"/>
        <v/>
      </c>
      <c r="D474" s="238" t="str">
        <f t="shared" si="65"/>
        <v/>
      </c>
      <c r="E474" s="259" t="str">
        <f>IF($A474="","",SUMIFS(Txn[Signed Units],Txn[Key],$A474))</f>
        <v/>
      </c>
      <c r="F474" s="281" t="str">
        <f>IF($A474="","",SUMIFS(Txn[Buy Cost],Txn[Key],$A474))</f>
        <v/>
      </c>
      <c r="G474" s="281" t="str">
        <f>IF($A474="","",SUMIFS(Txn[Sell Proceeds],Txn[Key],$A474))</f>
        <v/>
      </c>
      <c r="H474" s="282" t="str">
        <f>IF($A474="","",IFERROR(INDEX(Prices[Current Price],MATCH($A474,Prices[Key],0)),0))</f>
        <v/>
      </c>
      <c r="I474" s="283" t="str">
        <f>IF($A474="","",IFERROR(INDEX(Prices[FX to SGD],MATCH($A474,Prices[Key],0)),1))</f>
        <v/>
      </c>
      <c r="J474" s="281" t="str">
        <f t="shared" si="66"/>
        <v/>
      </c>
      <c r="K474" s="281" t="str">
        <f t="shared" si="67"/>
        <v/>
      </c>
      <c r="L474" s="281" t="str">
        <f t="shared" si="68"/>
        <v/>
      </c>
      <c r="M474" s="284" t="str">
        <f t="shared" si="69"/>
        <v/>
      </c>
      <c r="N474" s="238" t="str">
        <f>IF($A474="","",IF(ABS(E474)&gt;0.000001,COUNT($N$1:N473)+1,""))</f>
        <v/>
      </c>
      <c r="O474" s="285" t="str">
        <f>IF($A474="","",SUMIFS(Transactions!$R:$R,Transactions!$L:$L,$A474))</f>
        <v/>
      </c>
      <c r="P474" s="285" t="str">
        <f t="shared" si="70"/>
        <v/>
      </c>
      <c r="Q474" s="286" t="str">
        <f t="shared" si="71"/>
        <v/>
      </c>
    </row>
    <row r="475" spans="1:17" ht="15" customHeight="1" x14ac:dyDescent="0.2">
      <c r="A475" s="238" t="str">
        <f>IFERROR(INDEX(Txn[Key],MATCH(0,INDEX(COUNTIF($A$1:A474,Txn[Key])+(Txn[Key]=""),0),0)),"")</f>
        <v/>
      </c>
      <c r="B475" s="238" t="str">
        <f t="shared" si="63"/>
        <v/>
      </c>
      <c r="C475" s="238" t="str">
        <f t="shared" si="64"/>
        <v/>
      </c>
      <c r="D475" s="238" t="str">
        <f t="shared" si="65"/>
        <v/>
      </c>
      <c r="E475" s="259" t="str">
        <f>IF($A475="","",SUMIFS(Txn[Signed Units],Txn[Key],$A475))</f>
        <v/>
      </c>
      <c r="F475" s="281" t="str">
        <f>IF($A475="","",SUMIFS(Txn[Buy Cost],Txn[Key],$A475))</f>
        <v/>
      </c>
      <c r="G475" s="281" t="str">
        <f>IF($A475="","",SUMIFS(Txn[Sell Proceeds],Txn[Key],$A475))</f>
        <v/>
      </c>
      <c r="H475" s="282" t="str">
        <f>IF($A475="","",IFERROR(INDEX(Prices[Current Price],MATCH($A475,Prices[Key],0)),0))</f>
        <v/>
      </c>
      <c r="I475" s="283" t="str">
        <f>IF($A475="","",IFERROR(INDEX(Prices[FX to SGD],MATCH($A475,Prices[Key],0)),1))</f>
        <v/>
      </c>
      <c r="J475" s="281" t="str">
        <f t="shared" si="66"/>
        <v/>
      </c>
      <c r="K475" s="281" t="str">
        <f t="shared" si="67"/>
        <v/>
      </c>
      <c r="L475" s="281" t="str">
        <f t="shared" si="68"/>
        <v/>
      </c>
      <c r="M475" s="284" t="str">
        <f t="shared" si="69"/>
        <v/>
      </c>
      <c r="N475" s="238" t="str">
        <f>IF($A475="","",IF(ABS(E475)&gt;0.000001,COUNT($N$1:N474)+1,""))</f>
        <v/>
      </c>
      <c r="O475" s="285" t="str">
        <f>IF($A475="","",SUMIFS(Transactions!$R:$R,Transactions!$L:$L,$A475))</f>
        <v/>
      </c>
      <c r="P475" s="285" t="str">
        <f t="shared" si="70"/>
        <v/>
      </c>
      <c r="Q475" s="286" t="str">
        <f t="shared" si="71"/>
        <v/>
      </c>
    </row>
    <row r="476" spans="1:17" ht="15" customHeight="1" x14ac:dyDescent="0.2">
      <c r="A476" s="238" t="str">
        <f>IFERROR(INDEX(Txn[Key],MATCH(0,INDEX(COUNTIF($A$1:A475,Txn[Key])+(Txn[Key]=""),0),0)),"")</f>
        <v/>
      </c>
      <c r="B476" s="238" t="str">
        <f t="shared" si="63"/>
        <v/>
      </c>
      <c r="C476" s="238" t="str">
        <f t="shared" si="64"/>
        <v/>
      </c>
      <c r="D476" s="238" t="str">
        <f t="shared" si="65"/>
        <v/>
      </c>
      <c r="E476" s="259" t="str">
        <f>IF($A476="","",SUMIFS(Txn[Signed Units],Txn[Key],$A476))</f>
        <v/>
      </c>
      <c r="F476" s="281" t="str">
        <f>IF($A476="","",SUMIFS(Txn[Buy Cost],Txn[Key],$A476))</f>
        <v/>
      </c>
      <c r="G476" s="281" t="str">
        <f>IF($A476="","",SUMIFS(Txn[Sell Proceeds],Txn[Key],$A476))</f>
        <v/>
      </c>
      <c r="H476" s="282" t="str">
        <f>IF($A476="","",IFERROR(INDEX(Prices[Current Price],MATCH($A476,Prices[Key],0)),0))</f>
        <v/>
      </c>
      <c r="I476" s="283" t="str">
        <f>IF($A476="","",IFERROR(INDEX(Prices[FX to SGD],MATCH($A476,Prices[Key],0)),1))</f>
        <v/>
      </c>
      <c r="J476" s="281" t="str">
        <f t="shared" si="66"/>
        <v/>
      </c>
      <c r="K476" s="281" t="str">
        <f t="shared" si="67"/>
        <v/>
      </c>
      <c r="L476" s="281" t="str">
        <f t="shared" si="68"/>
        <v/>
      </c>
      <c r="M476" s="284" t="str">
        <f t="shared" si="69"/>
        <v/>
      </c>
      <c r="N476" s="238" t="str">
        <f>IF($A476="","",IF(ABS(E476)&gt;0.000001,COUNT($N$1:N475)+1,""))</f>
        <v/>
      </c>
      <c r="O476" s="285" t="str">
        <f>IF($A476="","",SUMIFS(Transactions!$R:$R,Transactions!$L:$L,$A476))</f>
        <v/>
      </c>
      <c r="P476" s="285" t="str">
        <f t="shared" si="70"/>
        <v/>
      </c>
      <c r="Q476" s="286" t="str">
        <f t="shared" si="71"/>
        <v/>
      </c>
    </row>
    <row r="477" spans="1:17" ht="15" customHeight="1" x14ac:dyDescent="0.2">
      <c r="A477" s="238" t="str">
        <f>IFERROR(INDEX(Txn[Key],MATCH(0,INDEX(COUNTIF($A$1:A476,Txn[Key])+(Txn[Key]=""),0),0)),"")</f>
        <v/>
      </c>
      <c r="B477" s="238" t="str">
        <f t="shared" si="63"/>
        <v/>
      </c>
      <c r="C477" s="238" t="str">
        <f t="shared" si="64"/>
        <v/>
      </c>
      <c r="D477" s="238" t="str">
        <f t="shared" si="65"/>
        <v/>
      </c>
      <c r="E477" s="259" t="str">
        <f>IF($A477="","",SUMIFS(Txn[Signed Units],Txn[Key],$A477))</f>
        <v/>
      </c>
      <c r="F477" s="281" t="str">
        <f>IF($A477="","",SUMIFS(Txn[Buy Cost],Txn[Key],$A477))</f>
        <v/>
      </c>
      <c r="G477" s="281" t="str">
        <f>IF($A477="","",SUMIFS(Txn[Sell Proceeds],Txn[Key],$A477))</f>
        <v/>
      </c>
      <c r="H477" s="282" t="str">
        <f>IF($A477="","",IFERROR(INDEX(Prices[Current Price],MATCH($A477,Prices[Key],0)),0))</f>
        <v/>
      </c>
      <c r="I477" s="283" t="str">
        <f>IF($A477="","",IFERROR(INDEX(Prices[FX to SGD],MATCH($A477,Prices[Key],0)),1))</f>
        <v/>
      </c>
      <c r="J477" s="281" t="str">
        <f t="shared" si="66"/>
        <v/>
      </c>
      <c r="K477" s="281" t="str">
        <f t="shared" si="67"/>
        <v/>
      </c>
      <c r="L477" s="281" t="str">
        <f t="shared" si="68"/>
        <v/>
      </c>
      <c r="M477" s="284" t="str">
        <f t="shared" si="69"/>
        <v/>
      </c>
      <c r="N477" s="238" t="str">
        <f>IF($A477="","",IF(ABS(E477)&gt;0.000001,COUNT($N$1:N476)+1,""))</f>
        <v/>
      </c>
      <c r="O477" s="285" t="str">
        <f>IF($A477="","",SUMIFS(Transactions!$R:$R,Transactions!$L:$L,$A477))</f>
        <v/>
      </c>
      <c r="P477" s="285" t="str">
        <f t="shared" si="70"/>
        <v/>
      </c>
      <c r="Q477" s="286" t="str">
        <f t="shared" si="71"/>
        <v/>
      </c>
    </row>
    <row r="478" spans="1:17" ht="15" customHeight="1" x14ac:dyDescent="0.2">
      <c r="A478" s="238" t="str">
        <f>IFERROR(INDEX(Txn[Key],MATCH(0,INDEX(COUNTIF($A$1:A477,Txn[Key])+(Txn[Key]=""),0),0)),"")</f>
        <v/>
      </c>
      <c r="B478" s="238" t="str">
        <f t="shared" si="63"/>
        <v/>
      </c>
      <c r="C478" s="238" t="str">
        <f t="shared" si="64"/>
        <v/>
      </c>
      <c r="D478" s="238" t="str">
        <f t="shared" si="65"/>
        <v/>
      </c>
      <c r="E478" s="259" t="str">
        <f>IF($A478="","",SUMIFS(Txn[Signed Units],Txn[Key],$A478))</f>
        <v/>
      </c>
      <c r="F478" s="281" t="str">
        <f>IF($A478="","",SUMIFS(Txn[Buy Cost],Txn[Key],$A478))</f>
        <v/>
      </c>
      <c r="G478" s="281" t="str">
        <f>IF($A478="","",SUMIFS(Txn[Sell Proceeds],Txn[Key],$A478))</f>
        <v/>
      </c>
      <c r="H478" s="282" t="str">
        <f>IF($A478="","",IFERROR(INDEX(Prices[Current Price],MATCH($A478,Prices[Key],0)),0))</f>
        <v/>
      </c>
      <c r="I478" s="283" t="str">
        <f>IF($A478="","",IFERROR(INDEX(Prices[FX to SGD],MATCH($A478,Prices[Key],0)),1))</f>
        <v/>
      </c>
      <c r="J478" s="281" t="str">
        <f t="shared" si="66"/>
        <v/>
      </c>
      <c r="K478" s="281" t="str">
        <f t="shared" si="67"/>
        <v/>
      </c>
      <c r="L478" s="281" t="str">
        <f t="shared" si="68"/>
        <v/>
      </c>
      <c r="M478" s="284" t="str">
        <f t="shared" si="69"/>
        <v/>
      </c>
      <c r="N478" s="238" t="str">
        <f>IF($A478="","",IF(ABS(E478)&gt;0.000001,COUNT($N$1:N477)+1,""))</f>
        <v/>
      </c>
      <c r="O478" s="285" t="str">
        <f>IF($A478="","",SUMIFS(Transactions!$R:$R,Transactions!$L:$L,$A478))</f>
        <v/>
      </c>
      <c r="P478" s="285" t="str">
        <f t="shared" si="70"/>
        <v/>
      </c>
      <c r="Q478" s="286" t="str">
        <f t="shared" si="71"/>
        <v/>
      </c>
    </row>
    <row r="479" spans="1:17" ht="15" customHeight="1" x14ac:dyDescent="0.2">
      <c r="A479" s="238" t="str">
        <f>IFERROR(INDEX(Txn[Key],MATCH(0,INDEX(COUNTIF($A$1:A478,Txn[Key])+(Txn[Key]=""),0),0)),"")</f>
        <v/>
      </c>
      <c r="B479" s="238" t="str">
        <f t="shared" si="63"/>
        <v/>
      </c>
      <c r="C479" s="238" t="str">
        <f t="shared" si="64"/>
        <v/>
      </c>
      <c r="D479" s="238" t="str">
        <f t="shared" si="65"/>
        <v/>
      </c>
      <c r="E479" s="259" t="str">
        <f>IF($A479="","",SUMIFS(Txn[Signed Units],Txn[Key],$A479))</f>
        <v/>
      </c>
      <c r="F479" s="281" t="str">
        <f>IF($A479="","",SUMIFS(Txn[Buy Cost],Txn[Key],$A479))</f>
        <v/>
      </c>
      <c r="G479" s="281" t="str">
        <f>IF($A479="","",SUMIFS(Txn[Sell Proceeds],Txn[Key],$A479))</f>
        <v/>
      </c>
      <c r="H479" s="282" t="str">
        <f>IF($A479="","",IFERROR(INDEX(Prices[Current Price],MATCH($A479,Prices[Key],0)),0))</f>
        <v/>
      </c>
      <c r="I479" s="283" t="str">
        <f>IF($A479="","",IFERROR(INDEX(Prices[FX to SGD],MATCH($A479,Prices[Key],0)),1))</f>
        <v/>
      </c>
      <c r="J479" s="281" t="str">
        <f t="shared" si="66"/>
        <v/>
      </c>
      <c r="K479" s="281" t="str">
        <f t="shared" si="67"/>
        <v/>
      </c>
      <c r="L479" s="281" t="str">
        <f t="shared" si="68"/>
        <v/>
      </c>
      <c r="M479" s="284" t="str">
        <f t="shared" si="69"/>
        <v/>
      </c>
      <c r="N479" s="238" t="str">
        <f>IF($A479="","",IF(ABS(E479)&gt;0.000001,COUNT($N$1:N478)+1,""))</f>
        <v/>
      </c>
      <c r="O479" s="285" t="str">
        <f>IF($A479="","",SUMIFS(Transactions!$R:$R,Transactions!$L:$L,$A479))</f>
        <v/>
      </c>
      <c r="P479" s="285" t="str">
        <f t="shared" si="70"/>
        <v/>
      </c>
      <c r="Q479" s="286" t="str">
        <f t="shared" si="71"/>
        <v/>
      </c>
    </row>
    <row r="480" spans="1:17" ht="15" customHeight="1" x14ac:dyDescent="0.2">
      <c r="A480" s="238" t="str">
        <f>IFERROR(INDEX(Txn[Key],MATCH(0,INDEX(COUNTIF($A$1:A479,Txn[Key])+(Txn[Key]=""),0),0)),"")</f>
        <v/>
      </c>
      <c r="B480" s="238" t="str">
        <f t="shared" si="63"/>
        <v/>
      </c>
      <c r="C480" s="238" t="str">
        <f t="shared" si="64"/>
        <v/>
      </c>
      <c r="D480" s="238" t="str">
        <f t="shared" si="65"/>
        <v/>
      </c>
      <c r="E480" s="259" t="str">
        <f>IF($A480="","",SUMIFS(Txn[Signed Units],Txn[Key],$A480))</f>
        <v/>
      </c>
      <c r="F480" s="281" t="str">
        <f>IF($A480="","",SUMIFS(Txn[Buy Cost],Txn[Key],$A480))</f>
        <v/>
      </c>
      <c r="G480" s="281" t="str">
        <f>IF($A480="","",SUMIFS(Txn[Sell Proceeds],Txn[Key],$A480))</f>
        <v/>
      </c>
      <c r="H480" s="282" t="str">
        <f>IF($A480="","",IFERROR(INDEX(Prices[Current Price],MATCH($A480,Prices[Key],0)),0))</f>
        <v/>
      </c>
      <c r="I480" s="283" t="str">
        <f>IF($A480="","",IFERROR(INDEX(Prices[FX to SGD],MATCH($A480,Prices[Key],0)),1))</f>
        <v/>
      </c>
      <c r="J480" s="281" t="str">
        <f t="shared" si="66"/>
        <v/>
      </c>
      <c r="K480" s="281" t="str">
        <f t="shared" si="67"/>
        <v/>
      </c>
      <c r="L480" s="281" t="str">
        <f t="shared" si="68"/>
        <v/>
      </c>
      <c r="M480" s="284" t="str">
        <f t="shared" si="69"/>
        <v/>
      </c>
      <c r="N480" s="238" t="str">
        <f>IF($A480="","",IF(ABS(E480)&gt;0.000001,COUNT($N$1:N479)+1,""))</f>
        <v/>
      </c>
      <c r="O480" s="285" t="str">
        <f>IF($A480="","",SUMIFS(Transactions!$R:$R,Transactions!$L:$L,$A480))</f>
        <v/>
      </c>
      <c r="P480" s="285" t="str">
        <f t="shared" si="70"/>
        <v/>
      </c>
      <c r="Q480" s="286" t="str">
        <f t="shared" si="71"/>
        <v/>
      </c>
    </row>
    <row r="481" spans="1:17" ht="15" customHeight="1" x14ac:dyDescent="0.2">
      <c r="A481" s="238" t="str">
        <f>IFERROR(INDEX(Txn[Key],MATCH(0,INDEX(COUNTIF($A$1:A480,Txn[Key])+(Txn[Key]=""),0),0)),"")</f>
        <v/>
      </c>
      <c r="B481" s="238" t="str">
        <f t="shared" si="63"/>
        <v/>
      </c>
      <c r="C481" s="238" t="str">
        <f t="shared" si="64"/>
        <v/>
      </c>
      <c r="D481" s="238" t="str">
        <f t="shared" si="65"/>
        <v/>
      </c>
      <c r="E481" s="259" t="str">
        <f>IF($A481="","",SUMIFS(Txn[Signed Units],Txn[Key],$A481))</f>
        <v/>
      </c>
      <c r="F481" s="281" t="str">
        <f>IF($A481="","",SUMIFS(Txn[Buy Cost],Txn[Key],$A481))</f>
        <v/>
      </c>
      <c r="G481" s="281" t="str">
        <f>IF($A481="","",SUMIFS(Txn[Sell Proceeds],Txn[Key],$A481))</f>
        <v/>
      </c>
      <c r="H481" s="282" t="str">
        <f>IF($A481="","",IFERROR(INDEX(Prices[Current Price],MATCH($A481,Prices[Key],0)),0))</f>
        <v/>
      </c>
      <c r="I481" s="283" t="str">
        <f>IF($A481="","",IFERROR(INDEX(Prices[FX to SGD],MATCH($A481,Prices[Key],0)),1))</f>
        <v/>
      </c>
      <c r="J481" s="281" t="str">
        <f t="shared" si="66"/>
        <v/>
      </c>
      <c r="K481" s="281" t="str">
        <f t="shared" si="67"/>
        <v/>
      </c>
      <c r="L481" s="281" t="str">
        <f t="shared" si="68"/>
        <v/>
      </c>
      <c r="M481" s="284" t="str">
        <f t="shared" si="69"/>
        <v/>
      </c>
      <c r="N481" s="238" t="str">
        <f>IF($A481="","",IF(ABS(E481)&gt;0.000001,COUNT($N$1:N480)+1,""))</f>
        <v/>
      </c>
      <c r="O481" s="285" t="str">
        <f>IF($A481="","",SUMIFS(Transactions!$R:$R,Transactions!$L:$L,$A481))</f>
        <v/>
      </c>
      <c r="P481" s="285" t="str">
        <f t="shared" si="70"/>
        <v/>
      </c>
      <c r="Q481" s="286" t="str">
        <f t="shared" si="71"/>
        <v/>
      </c>
    </row>
    <row r="482" spans="1:17" ht="15" customHeight="1" x14ac:dyDescent="0.2">
      <c r="A482" s="238" t="str">
        <f>IFERROR(INDEX(Txn[Key],MATCH(0,INDEX(COUNTIF($A$1:A481,Txn[Key])+(Txn[Key]=""),0),0)),"")</f>
        <v/>
      </c>
      <c r="B482" s="238" t="str">
        <f t="shared" si="63"/>
        <v/>
      </c>
      <c r="C482" s="238" t="str">
        <f t="shared" si="64"/>
        <v/>
      </c>
      <c r="D482" s="238" t="str">
        <f t="shared" si="65"/>
        <v/>
      </c>
      <c r="E482" s="259" t="str">
        <f>IF($A482="","",SUMIFS(Txn[Signed Units],Txn[Key],$A482))</f>
        <v/>
      </c>
      <c r="F482" s="281" t="str">
        <f>IF($A482="","",SUMIFS(Txn[Buy Cost],Txn[Key],$A482))</f>
        <v/>
      </c>
      <c r="G482" s="281" t="str">
        <f>IF($A482="","",SUMIFS(Txn[Sell Proceeds],Txn[Key],$A482))</f>
        <v/>
      </c>
      <c r="H482" s="282" t="str">
        <f>IF($A482="","",IFERROR(INDEX(Prices[Current Price],MATCH($A482,Prices[Key],0)),0))</f>
        <v/>
      </c>
      <c r="I482" s="283" t="str">
        <f>IF($A482="","",IFERROR(INDEX(Prices[FX to SGD],MATCH($A482,Prices[Key],0)),1))</f>
        <v/>
      </c>
      <c r="J482" s="281" t="str">
        <f t="shared" si="66"/>
        <v/>
      </c>
      <c r="K482" s="281" t="str">
        <f t="shared" si="67"/>
        <v/>
      </c>
      <c r="L482" s="281" t="str">
        <f t="shared" si="68"/>
        <v/>
      </c>
      <c r="M482" s="284" t="str">
        <f t="shared" si="69"/>
        <v/>
      </c>
      <c r="N482" s="238" t="str">
        <f>IF($A482="","",IF(ABS(E482)&gt;0.000001,COUNT($N$1:N481)+1,""))</f>
        <v/>
      </c>
      <c r="O482" s="285" t="str">
        <f>IF($A482="","",SUMIFS(Transactions!$R:$R,Transactions!$L:$L,$A482))</f>
        <v/>
      </c>
      <c r="P482" s="285" t="str">
        <f t="shared" si="70"/>
        <v/>
      </c>
      <c r="Q482" s="286" t="str">
        <f t="shared" si="71"/>
        <v/>
      </c>
    </row>
    <row r="483" spans="1:17" ht="15" customHeight="1" x14ac:dyDescent="0.2">
      <c r="A483" s="238" t="str">
        <f>IFERROR(INDEX(Txn[Key],MATCH(0,INDEX(COUNTIF($A$1:A482,Txn[Key])+(Txn[Key]=""),0),0)),"")</f>
        <v/>
      </c>
      <c r="B483" s="238" t="str">
        <f t="shared" si="63"/>
        <v/>
      </c>
      <c r="C483" s="238" t="str">
        <f t="shared" si="64"/>
        <v/>
      </c>
      <c r="D483" s="238" t="str">
        <f t="shared" si="65"/>
        <v/>
      </c>
      <c r="E483" s="259" t="str">
        <f>IF($A483="","",SUMIFS(Txn[Signed Units],Txn[Key],$A483))</f>
        <v/>
      </c>
      <c r="F483" s="281" t="str">
        <f>IF($A483="","",SUMIFS(Txn[Buy Cost],Txn[Key],$A483))</f>
        <v/>
      </c>
      <c r="G483" s="281" t="str">
        <f>IF($A483="","",SUMIFS(Txn[Sell Proceeds],Txn[Key],$A483))</f>
        <v/>
      </c>
      <c r="H483" s="282" t="str">
        <f>IF($A483="","",IFERROR(INDEX(Prices[Current Price],MATCH($A483,Prices[Key],0)),0))</f>
        <v/>
      </c>
      <c r="I483" s="283" t="str">
        <f>IF($A483="","",IFERROR(INDEX(Prices[FX to SGD],MATCH($A483,Prices[Key],0)),1))</f>
        <v/>
      </c>
      <c r="J483" s="281" t="str">
        <f t="shared" si="66"/>
        <v/>
      </c>
      <c r="K483" s="281" t="str">
        <f t="shared" si="67"/>
        <v/>
      </c>
      <c r="L483" s="281" t="str">
        <f t="shared" si="68"/>
        <v/>
      </c>
      <c r="M483" s="284" t="str">
        <f t="shared" si="69"/>
        <v/>
      </c>
      <c r="N483" s="238" t="str">
        <f>IF($A483="","",IF(ABS(E483)&gt;0.000001,COUNT($N$1:N482)+1,""))</f>
        <v/>
      </c>
      <c r="O483" s="285" t="str">
        <f>IF($A483="","",SUMIFS(Transactions!$R:$R,Transactions!$L:$L,$A483))</f>
        <v/>
      </c>
      <c r="P483" s="285" t="str">
        <f t="shared" si="70"/>
        <v/>
      </c>
      <c r="Q483" s="286" t="str">
        <f t="shared" si="71"/>
        <v/>
      </c>
    </row>
    <row r="484" spans="1:17" ht="15" customHeight="1" x14ac:dyDescent="0.2">
      <c r="A484" s="238" t="str">
        <f>IFERROR(INDEX(Txn[Key],MATCH(0,INDEX(COUNTIF($A$1:A483,Txn[Key])+(Txn[Key]=""),0),0)),"")</f>
        <v/>
      </c>
      <c r="B484" s="238" t="str">
        <f t="shared" si="63"/>
        <v/>
      </c>
      <c r="C484" s="238" t="str">
        <f t="shared" si="64"/>
        <v/>
      </c>
      <c r="D484" s="238" t="str">
        <f t="shared" si="65"/>
        <v/>
      </c>
      <c r="E484" s="259" t="str">
        <f>IF($A484="","",SUMIFS(Txn[Signed Units],Txn[Key],$A484))</f>
        <v/>
      </c>
      <c r="F484" s="281" t="str">
        <f>IF($A484="","",SUMIFS(Txn[Buy Cost],Txn[Key],$A484))</f>
        <v/>
      </c>
      <c r="G484" s="281" t="str">
        <f>IF($A484="","",SUMIFS(Txn[Sell Proceeds],Txn[Key],$A484))</f>
        <v/>
      </c>
      <c r="H484" s="282" t="str">
        <f>IF($A484="","",IFERROR(INDEX(Prices[Current Price],MATCH($A484,Prices[Key],0)),0))</f>
        <v/>
      </c>
      <c r="I484" s="283" t="str">
        <f>IF($A484="","",IFERROR(INDEX(Prices[FX to SGD],MATCH($A484,Prices[Key],0)),1))</f>
        <v/>
      </c>
      <c r="J484" s="281" t="str">
        <f t="shared" si="66"/>
        <v/>
      </c>
      <c r="K484" s="281" t="str">
        <f t="shared" si="67"/>
        <v/>
      </c>
      <c r="L484" s="281" t="str">
        <f t="shared" si="68"/>
        <v/>
      </c>
      <c r="M484" s="284" t="str">
        <f t="shared" si="69"/>
        <v/>
      </c>
      <c r="N484" s="238" t="str">
        <f>IF($A484="","",IF(ABS(E484)&gt;0.000001,COUNT($N$1:N483)+1,""))</f>
        <v/>
      </c>
      <c r="O484" s="285" t="str">
        <f>IF($A484="","",SUMIFS(Transactions!$R:$R,Transactions!$L:$L,$A484))</f>
        <v/>
      </c>
      <c r="P484" s="285" t="str">
        <f t="shared" si="70"/>
        <v/>
      </c>
      <c r="Q484" s="286" t="str">
        <f t="shared" si="71"/>
        <v/>
      </c>
    </row>
    <row r="485" spans="1:17" ht="15" customHeight="1" x14ac:dyDescent="0.2">
      <c r="A485" s="238" t="str">
        <f>IFERROR(INDEX(Txn[Key],MATCH(0,INDEX(COUNTIF($A$1:A484,Txn[Key])+(Txn[Key]=""),0),0)),"")</f>
        <v/>
      </c>
      <c r="B485" s="238" t="str">
        <f t="shared" si="63"/>
        <v/>
      </c>
      <c r="C485" s="238" t="str">
        <f t="shared" si="64"/>
        <v/>
      </c>
      <c r="D485" s="238" t="str">
        <f t="shared" si="65"/>
        <v/>
      </c>
      <c r="E485" s="259" t="str">
        <f>IF($A485="","",SUMIFS(Txn[Signed Units],Txn[Key],$A485))</f>
        <v/>
      </c>
      <c r="F485" s="281" t="str">
        <f>IF($A485="","",SUMIFS(Txn[Buy Cost],Txn[Key],$A485))</f>
        <v/>
      </c>
      <c r="G485" s="281" t="str">
        <f>IF($A485="","",SUMIFS(Txn[Sell Proceeds],Txn[Key],$A485))</f>
        <v/>
      </c>
      <c r="H485" s="282" t="str">
        <f>IF($A485="","",IFERROR(INDEX(Prices[Current Price],MATCH($A485,Prices[Key],0)),0))</f>
        <v/>
      </c>
      <c r="I485" s="283" t="str">
        <f>IF($A485="","",IFERROR(INDEX(Prices[FX to SGD],MATCH($A485,Prices[Key],0)),1))</f>
        <v/>
      </c>
      <c r="J485" s="281" t="str">
        <f t="shared" si="66"/>
        <v/>
      </c>
      <c r="K485" s="281" t="str">
        <f t="shared" si="67"/>
        <v/>
      </c>
      <c r="L485" s="281" t="str">
        <f t="shared" si="68"/>
        <v/>
      </c>
      <c r="M485" s="284" t="str">
        <f t="shared" si="69"/>
        <v/>
      </c>
      <c r="N485" s="238" t="str">
        <f>IF($A485="","",IF(ABS(E485)&gt;0.000001,COUNT($N$1:N484)+1,""))</f>
        <v/>
      </c>
      <c r="O485" s="285" t="str">
        <f>IF($A485="","",SUMIFS(Transactions!$R:$R,Transactions!$L:$L,$A485))</f>
        <v/>
      </c>
      <c r="P485" s="285" t="str">
        <f t="shared" si="70"/>
        <v/>
      </c>
      <c r="Q485" s="286" t="str">
        <f t="shared" si="71"/>
        <v/>
      </c>
    </row>
    <row r="486" spans="1:17" ht="15" customHeight="1" x14ac:dyDescent="0.2">
      <c r="A486" s="238" t="str">
        <f>IFERROR(INDEX(Txn[Key],MATCH(0,INDEX(COUNTIF($A$1:A485,Txn[Key])+(Txn[Key]=""),0),0)),"")</f>
        <v/>
      </c>
      <c r="B486" s="238" t="str">
        <f t="shared" si="63"/>
        <v/>
      </c>
      <c r="C486" s="238" t="str">
        <f t="shared" si="64"/>
        <v/>
      </c>
      <c r="D486" s="238" t="str">
        <f t="shared" si="65"/>
        <v/>
      </c>
      <c r="E486" s="259" t="str">
        <f>IF($A486="","",SUMIFS(Txn[Signed Units],Txn[Key],$A486))</f>
        <v/>
      </c>
      <c r="F486" s="281" t="str">
        <f>IF($A486="","",SUMIFS(Txn[Buy Cost],Txn[Key],$A486))</f>
        <v/>
      </c>
      <c r="G486" s="281" t="str">
        <f>IF($A486="","",SUMIFS(Txn[Sell Proceeds],Txn[Key],$A486))</f>
        <v/>
      </c>
      <c r="H486" s="282" t="str">
        <f>IF($A486="","",IFERROR(INDEX(Prices[Current Price],MATCH($A486,Prices[Key],0)),0))</f>
        <v/>
      </c>
      <c r="I486" s="283" t="str">
        <f>IF($A486="","",IFERROR(INDEX(Prices[FX to SGD],MATCH($A486,Prices[Key],0)),1))</f>
        <v/>
      </c>
      <c r="J486" s="281" t="str">
        <f t="shared" si="66"/>
        <v/>
      </c>
      <c r="K486" s="281" t="str">
        <f t="shared" si="67"/>
        <v/>
      </c>
      <c r="L486" s="281" t="str">
        <f t="shared" si="68"/>
        <v/>
      </c>
      <c r="M486" s="284" t="str">
        <f t="shared" si="69"/>
        <v/>
      </c>
      <c r="N486" s="238" t="str">
        <f>IF($A486="","",IF(ABS(E486)&gt;0.000001,COUNT($N$1:N485)+1,""))</f>
        <v/>
      </c>
      <c r="O486" s="285" t="str">
        <f>IF($A486="","",SUMIFS(Transactions!$R:$R,Transactions!$L:$L,$A486))</f>
        <v/>
      </c>
      <c r="P486" s="285" t="str">
        <f t="shared" si="70"/>
        <v/>
      </c>
      <c r="Q486" s="286" t="str">
        <f t="shared" si="71"/>
        <v/>
      </c>
    </row>
    <row r="487" spans="1:17" ht="15" customHeight="1" x14ac:dyDescent="0.2">
      <c r="A487" s="238" t="str">
        <f>IFERROR(INDEX(Txn[Key],MATCH(0,INDEX(COUNTIF($A$1:A486,Txn[Key])+(Txn[Key]=""),0),0)),"")</f>
        <v/>
      </c>
      <c r="B487" s="238" t="str">
        <f t="shared" si="63"/>
        <v/>
      </c>
      <c r="C487" s="238" t="str">
        <f t="shared" si="64"/>
        <v/>
      </c>
      <c r="D487" s="238" t="str">
        <f t="shared" si="65"/>
        <v/>
      </c>
      <c r="E487" s="259" t="str">
        <f>IF($A487="","",SUMIFS(Txn[Signed Units],Txn[Key],$A487))</f>
        <v/>
      </c>
      <c r="F487" s="281" t="str">
        <f>IF($A487="","",SUMIFS(Txn[Buy Cost],Txn[Key],$A487))</f>
        <v/>
      </c>
      <c r="G487" s="281" t="str">
        <f>IF($A487="","",SUMIFS(Txn[Sell Proceeds],Txn[Key],$A487))</f>
        <v/>
      </c>
      <c r="H487" s="282" t="str">
        <f>IF($A487="","",IFERROR(INDEX(Prices[Current Price],MATCH($A487,Prices[Key],0)),0))</f>
        <v/>
      </c>
      <c r="I487" s="283" t="str">
        <f>IF($A487="","",IFERROR(INDEX(Prices[FX to SGD],MATCH($A487,Prices[Key],0)),1))</f>
        <v/>
      </c>
      <c r="J487" s="281" t="str">
        <f t="shared" si="66"/>
        <v/>
      </c>
      <c r="K487" s="281" t="str">
        <f t="shared" si="67"/>
        <v/>
      </c>
      <c r="L487" s="281" t="str">
        <f t="shared" si="68"/>
        <v/>
      </c>
      <c r="M487" s="284" t="str">
        <f t="shared" si="69"/>
        <v/>
      </c>
      <c r="N487" s="238" t="str">
        <f>IF($A487="","",IF(ABS(E487)&gt;0.000001,COUNT($N$1:N486)+1,""))</f>
        <v/>
      </c>
      <c r="O487" s="285" t="str">
        <f>IF($A487="","",SUMIFS(Transactions!$R:$R,Transactions!$L:$L,$A487))</f>
        <v/>
      </c>
      <c r="P487" s="285" t="str">
        <f t="shared" si="70"/>
        <v/>
      </c>
      <c r="Q487" s="286" t="str">
        <f t="shared" si="71"/>
        <v/>
      </c>
    </row>
    <row r="488" spans="1:17" ht="15" customHeight="1" x14ac:dyDescent="0.2">
      <c r="A488" s="238" t="str">
        <f>IFERROR(INDEX(Txn[Key],MATCH(0,INDEX(COUNTIF($A$1:A487,Txn[Key])+(Txn[Key]=""),0),0)),"")</f>
        <v/>
      </c>
      <c r="B488" s="238" t="str">
        <f t="shared" si="63"/>
        <v/>
      </c>
      <c r="C488" s="238" t="str">
        <f t="shared" si="64"/>
        <v/>
      </c>
      <c r="D488" s="238" t="str">
        <f t="shared" si="65"/>
        <v/>
      </c>
      <c r="E488" s="259" t="str">
        <f>IF($A488="","",SUMIFS(Txn[Signed Units],Txn[Key],$A488))</f>
        <v/>
      </c>
      <c r="F488" s="281" t="str">
        <f>IF($A488="","",SUMIFS(Txn[Buy Cost],Txn[Key],$A488))</f>
        <v/>
      </c>
      <c r="G488" s="281" t="str">
        <f>IF($A488="","",SUMIFS(Txn[Sell Proceeds],Txn[Key],$A488))</f>
        <v/>
      </c>
      <c r="H488" s="282" t="str">
        <f>IF($A488="","",IFERROR(INDEX(Prices[Current Price],MATCH($A488,Prices[Key],0)),0))</f>
        <v/>
      </c>
      <c r="I488" s="283" t="str">
        <f>IF($A488="","",IFERROR(INDEX(Prices[FX to SGD],MATCH($A488,Prices[Key],0)),1))</f>
        <v/>
      </c>
      <c r="J488" s="281" t="str">
        <f t="shared" si="66"/>
        <v/>
      </c>
      <c r="K488" s="281" t="str">
        <f t="shared" si="67"/>
        <v/>
      </c>
      <c r="L488" s="281" t="str">
        <f t="shared" si="68"/>
        <v/>
      </c>
      <c r="M488" s="284" t="str">
        <f t="shared" si="69"/>
        <v/>
      </c>
      <c r="N488" s="238" t="str">
        <f>IF($A488="","",IF(ABS(E488)&gt;0.000001,COUNT($N$1:N487)+1,""))</f>
        <v/>
      </c>
      <c r="O488" s="285" t="str">
        <f>IF($A488="","",SUMIFS(Transactions!$R:$R,Transactions!$L:$L,$A488))</f>
        <v/>
      </c>
      <c r="P488" s="285" t="str">
        <f t="shared" si="70"/>
        <v/>
      </c>
      <c r="Q488" s="286" t="str">
        <f t="shared" si="71"/>
        <v/>
      </c>
    </row>
    <row r="489" spans="1:17" ht="15" customHeight="1" x14ac:dyDescent="0.2">
      <c r="A489" s="238" t="str">
        <f>IFERROR(INDEX(Txn[Key],MATCH(0,INDEX(COUNTIF($A$1:A488,Txn[Key])+(Txn[Key]=""),0),0)),"")</f>
        <v/>
      </c>
      <c r="B489" s="238" t="str">
        <f t="shared" si="63"/>
        <v/>
      </c>
      <c r="C489" s="238" t="str">
        <f t="shared" si="64"/>
        <v/>
      </c>
      <c r="D489" s="238" t="str">
        <f t="shared" si="65"/>
        <v/>
      </c>
      <c r="E489" s="259" t="str">
        <f>IF($A489="","",SUMIFS(Txn[Signed Units],Txn[Key],$A489))</f>
        <v/>
      </c>
      <c r="F489" s="281" t="str">
        <f>IF($A489="","",SUMIFS(Txn[Buy Cost],Txn[Key],$A489))</f>
        <v/>
      </c>
      <c r="G489" s="281" t="str">
        <f>IF($A489="","",SUMIFS(Txn[Sell Proceeds],Txn[Key],$A489))</f>
        <v/>
      </c>
      <c r="H489" s="282" t="str">
        <f>IF($A489="","",IFERROR(INDEX(Prices[Current Price],MATCH($A489,Prices[Key],0)),0))</f>
        <v/>
      </c>
      <c r="I489" s="283" t="str">
        <f>IF($A489="","",IFERROR(INDEX(Prices[FX to SGD],MATCH($A489,Prices[Key],0)),1))</f>
        <v/>
      </c>
      <c r="J489" s="281" t="str">
        <f t="shared" si="66"/>
        <v/>
      </c>
      <c r="K489" s="281" t="str">
        <f t="shared" si="67"/>
        <v/>
      </c>
      <c r="L489" s="281" t="str">
        <f t="shared" si="68"/>
        <v/>
      </c>
      <c r="M489" s="284" t="str">
        <f t="shared" si="69"/>
        <v/>
      </c>
      <c r="N489" s="238" t="str">
        <f>IF($A489="","",IF(ABS(E489)&gt;0.000001,COUNT($N$1:N488)+1,""))</f>
        <v/>
      </c>
      <c r="O489" s="285" t="str">
        <f>IF($A489="","",SUMIFS(Transactions!$R:$R,Transactions!$L:$L,$A489))</f>
        <v/>
      </c>
      <c r="P489" s="285" t="str">
        <f t="shared" si="70"/>
        <v/>
      </c>
      <c r="Q489" s="286" t="str">
        <f t="shared" si="71"/>
        <v/>
      </c>
    </row>
    <row r="490" spans="1:17" ht="15" customHeight="1" x14ac:dyDescent="0.2">
      <c r="A490" s="238" t="str">
        <f>IFERROR(INDEX(Txn[Key],MATCH(0,INDEX(COUNTIF($A$1:A489,Txn[Key])+(Txn[Key]=""),0),0)),"")</f>
        <v/>
      </c>
      <c r="B490" s="238" t="str">
        <f t="shared" si="63"/>
        <v/>
      </c>
      <c r="C490" s="238" t="str">
        <f t="shared" si="64"/>
        <v/>
      </c>
      <c r="D490" s="238" t="str">
        <f t="shared" si="65"/>
        <v/>
      </c>
      <c r="E490" s="259" t="str">
        <f>IF($A490="","",SUMIFS(Txn[Signed Units],Txn[Key],$A490))</f>
        <v/>
      </c>
      <c r="F490" s="281" t="str">
        <f>IF($A490="","",SUMIFS(Txn[Buy Cost],Txn[Key],$A490))</f>
        <v/>
      </c>
      <c r="G490" s="281" t="str">
        <f>IF($A490="","",SUMIFS(Txn[Sell Proceeds],Txn[Key],$A490))</f>
        <v/>
      </c>
      <c r="H490" s="282" t="str">
        <f>IF($A490="","",IFERROR(INDEX(Prices[Current Price],MATCH($A490,Prices[Key],0)),0))</f>
        <v/>
      </c>
      <c r="I490" s="283" t="str">
        <f>IF($A490="","",IFERROR(INDEX(Prices[FX to SGD],MATCH($A490,Prices[Key],0)),1))</f>
        <v/>
      </c>
      <c r="J490" s="281" t="str">
        <f t="shared" si="66"/>
        <v/>
      </c>
      <c r="K490" s="281" t="str">
        <f t="shared" si="67"/>
        <v/>
      </c>
      <c r="L490" s="281" t="str">
        <f t="shared" si="68"/>
        <v/>
      </c>
      <c r="M490" s="284" t="str">
        <f t="shared" si="69"/>
        <v/>
      </c>
      <c r="N490" s="238" t="str">
        <f>IF($A490="","",IF(ABS(E490)&gt;0.000001,COUNT($N$1:N489)+1,""))</f>
        <v/>
      </c>
      <c r="O490" s="285" t="str">
        <f>IF($A490="","",SUMIFS(Transactions!$R:$R,Transactions!$L:$L,$A490))</f>
        <v/>
      </c>
      <c r="P490" s="285" t="str">
        <f t="shared" si="70"/>
        <v/>
      </c>
      <c r="Q490" s="286" t="str">
        <f t="shared" si="71"/>
        <v/>
      </c>
    </row>
    <row r="491" spans="1:17" ht="15" customHeight="1" x14ac:dyDescent="0.2">
      <c r="A491" s="238" t="str">
        <f>IFERROR(INDEX(Txn[Key],MATCH(0,INDEX(COUNTIF($A$1:A490,Txn[Key])+(Txn[Key]=""),0),0)),"")</f>
        <v/>
      </c>
      <c r="B491" s="238" t="str">
        <f t="shared" si="63"/>
        <v/>
      </c>
      <c r="C491" s="238" t="str">
        <f t="shared" si="64"/>
        <v/>
      </c>
      <c r="D491" s="238" t="str">
        <f t="shared" si="65"/>
        <v/>
      </c>
      <c r="E491" s="259" t="str">
        <f>IF($A491="","",SUMIFS(Txn[Signed Units],Txn[Key],$A491))</f>
        <v/>
      </c>
      <c r="F491" s="281" t="str">
        <f>IF($A491="","",SUMIFS(Txn[Buy Cost],Txn[Key],$A491))</f>
        <v/>
      </c>
      <c r="G491" s="281" t="str">
        <f>IF($A491="","",SUMIFS(Txn[Sell Proceeds],Txn[Key],$A491))</f>
        <v/>
      </c>
      <c r="H491" s="282" t="str">
        <f>IF($A491="","",IFERROR(INDEX(Prices[Current Price],MATCH($A491,Prices[Key],0)),0))</f>
        <v/>
      </c>
      <c r="I491" s="283" t="str">
        <f>IF($A491="","",IFERROR(INDEX(Prices[FX to SGD],MATCH($A491,Prices[Key],0)),1))</f>
        <v/>
      </c>
      <c r="J491" s="281" t="str">
        <f t="shared" si="66"/>
        <v/>
      </c>
      <c r="K491" s="281" t="str">
        <f t="shared" si="67"/>
        <v/>
      </c>
      <c r="L491" s="281" t="str">
        <f t="shared" si="68"/>
        <v/>
      </c>
      <c r="M491" s="284" t="str">
        <f t="shared" si="69"/>
        <v/>
      </c>
      <c r="N491" s="238" t="str">
        <f>IF($A491="","",IF(ABS(E491)&gt;0.000001,COUNT($N$1:N490)+1,""))</f>
        <v/>
      </c>
      <c r="O491" s="285" t="str">
        <f>IF($A491="","",SUMIFS(Transactions!$R:$R,Transactions!$L:$L,$A491))</f>
        <v/>
      </c>
      <c r="P491" s="285" t="str">
        <f t="shared" si="70"/>
        <v/>
      </c>
      <c r="Q491" s="286" t="str">
        <f t="shared" si="71"/>
        <v/>
      </c>
    </row>
    <row r="492" spans="1:17" ht="15" customHeight="1" x14ac:dyDescent="0.2">
      <c r="A492" s="238" t="str">
        <f>IFERROR(INDEX(Txn[Key],MATCH(0,INDEX(COUNTIF($A$1:A491,Txn[Key])+(Txn[Key]=""),0),0)),"")</f>
        <v/>
      </c>
      <c r="B492" s="238" t="str">
        <f t="shared" si="63"/>
        <v/>
      </c>
      <c r="C492" s="238" t="str">
        <f t="shared" si="64"/>
        <v/>
      </c>
      <c r="D492" s="238" t="str">
        <f t="shared" si="65"/>
        <v/>
      </c>
      <c r="E492" s="259" t="str">
        <f>IF($A492="","",SUMIFS(Txn[Signed Units],Txn[Key],$A492))</f>
        <v/>
      </c>
      <c r="F492" s="281" t="str">
        <f>IF($A492="","",SUMIFS(Txn[Buy Cost],Txn[Key],$A492))</f>
        <v/>
      </c>
      <c r="G492" s="281" t="str">
        <f>IF($A492="","",SUMIFS(Txn[Sell Proceeds],Txn[Key],$A492))</f>
        <v/>
      </c>
      <c r="H492" s="282" t="str">
        <f>IF($A492="","",IFERROR(INDEX(Prices[Current Price],MATCH($A492,Prices[Key],0)),0))</f>
        <v/>
      </c>
      <c r="I492" s="283" t="str">
        <f>IF($A492="","",IFERROR(INDEX(Prices[FX to SGD],MATCH($A492,Prices[Key],0)),1))</f>
        <v/>
      </c>
      <c r="J492" s="281" t="str">
        <f t="shared" si="66"/>
        <v/>
      </c>
      <c r="K492" s="281" t="str">
        <f t="shared" si="67"/>
        <v/>
      </c>
      <c r="L492" s="281" t="str">
        <f t="shared" si="68"/>
        <v/>
      </c>
      <c r="M492" s="284" t="str">
        <f t="shared" si="69"/>
        <v/>
      </c>
      <c r="N492" s="238" t="str">
        <f>IF($A492="","",IF(ABS(E492)&gt;0.000001,COUNT($N$1:N491)+1,""))</f>
        <v/>
      </c>
      <c r="O492" s="285" t="str">
        <f>IF($A492="","",SUMIFS(Transactions!$R:$R,Transactions!$L:$L,$A492))</f>
        <v/>
      </c>
      <c r="P492" s="285" t="str">
        <f t="shared" si="70"/>
        <v/>
      </c>
      <c r="Q492" s="286" t="str">
        <f t="shared" si="71"/>
        <v/>
      </c>
    </row>
    <row r="493" spans="1:17" ht="15" customHeight="1" x14ac:dyDescent="0.2">
      <c r="A493" s="238" t="str">
        <f>IFERROR(INDEX(Txn[Key],MATCH(0,INDEX(COUNTIF($A$1:A492,Txn[Key])+(Txn[Key]=""),0),0)),"")</f>
        <v/>
      </c>
      <c r="B493" s="238" t="str">
        <f t="shared" si="63"/>
        <v/>
      </c>
      <c r="C493" s="238" t="str">
        <f t="shared" si="64"/>
        <v/>
      </c>
      <c r="D493" s="238" t="str">
        <f t="shared" si="65"/>
        <v/>
      </c>
      <c r="E493" s="259" t="str">
        <f>IF($A493="","",SUMIFS(Txn[Signed Units],Txn[Key],$A493))</f>
        <v/>
      </c>
      <c r="F493" s="281" t="str">
        <f>IF($A493="","",SUMIFS(Txn[Buy Cost],Txn[Key],$A493))</f>
        <v/>
      </c>
      <c r="G493" s="281" t="str">
        <f>IF($A493="","",SUMIFS(Txn[Sell Proceeds],Txn[Key],$A493))</f>
        <v/>
      </c>
      <c r="H493" s="282" t="str">
        <f>IF($A493="","",IFERROR(INDEX(Prices[Current Price],MATCH($A493,Prices[Key],0)),0))</f>
        <v/>
      </c>
      <c r="I493" s="283" t="str">
        <f>IF($A493="","",IFERROR(INDEX(Prices[FX to SGD],MATCH($A493,Prices[Key],0)),1))</f>
        <v/>
      </c>
      <c r="J493" s="281" t="str">
        <f t="shared" si="66"/>
        <v/>
      </c>
      <c r="K493" s="281" t="str">
        <f t="shared" si="67"/>
        <v/>
      </c>
      <c r="L493" s="281" t="str">
        <f t="shared" si="68"/>
        <v/>
      </c>
      <c r="M493" s="284" t="str">
        <f t="shared" si="69"/>
        <v/>
      </c>
      <c r="N493" s="238" t="str">
        <f>IF($A493="","",IF(ABS(E493)&gt;0.000001,COUNT($N$1:N492)+1,""))</f>
        <v/>
      </c>
      <c r="O493" s="285" t="str">
        <f>IF($A493="","",SUMIFS(Transactions!$R:$R,Transactions!$L:$L,$A493))</f>
        <v/>
      </c>
      <c r="P493" s="285" t="str">
        <f t="shared" si="70"/>
        <v/>
      </c>
      <c r="Q493" s="286" t="str">
        <f t="shared" si="71"/>
        <v/>
      </c>
    </row>
    <row r="494" spans="1:17" ht="15" customHeight="1" x14ac:dyDescent="0.2">
      <c r="A494" s="238" t="str">
        <f>IFERROR(INDEX(Txn[Key],MATCH(0,INDEX(COUNTIF($A$1:A493,Txn[Key])+(Txn[Key]=""),0),0)),"")</f>
        <v/>
      </c>
      <c r="B494" s="238" t="str">
        <f t="shared" si="63"/>
        <v/>
      </c>
      <c r="C494" s="238" t="str">
        <f t="shared" si="64"/>
        <v/>
      </c>
      <c r="D494" s="238" t="str">
        <f t="shared" si="65"/>
        <v/>
      </c>
      <c r="E494" s="259" t="str">
        <f>IF($A494="","",SUMIFS(Txn[Signed Units],Txn[Key],$A494))</f>
        <v/>
      </c>
      <c r="F494" s="281" t="str">
        <f>IF($A494="","",SUMIFS(Txn[Buy Cost],Txn[Key],$A494))</f>
        <v/>
      </c>
      <c r="G494" s="281" t="str">
        <f>IF($A494="","",SUMIFS(Txn[Sell Proceeds],Txn[Key],$A494))</f>
        <v/>
      </c>
      <c r="H494" s="282" t="str">
        <f>IF($A494="","",IFERROR(INDEX(Prices[Current Price],MATCH($A494,Prices[Key],0)),0))</f>
        <v/>
      </c>
      <c r="I494" s="283" t="str">
        <f>IF($A494="","",IFERROR(INDEX(Prices[FX to SGD],MATCH($A494,Prices[Key],0)),1))</f>
        <v/>
      </c>
      <c r="J494" s="281" t="str">
        <f t="shared" si="66"/>
        <v/>
      </c>
      <c r="K494" s="281" t="str">
        <f t="shared" si="67"/>
        <v/>
      </c>
      <c r="L494" s="281" t="str">
        <f t="shared" si="68"/>
        <v/>
      </c>
      <c r="M494" s="284" t="str">
        <f t="shared" si="69"/>
        <v/>
      </c>
      <c r="N494" s="238" t="str">
        <f>IF($A494="","",IF(ABS(E494)&gt;0.000001,COUNT($N$1:N493)+1,""))</f>
        <v/>
      </c>
      <c r="O494" s="285" t="str">
        <f>IF($A494="","",SUMIFS(Transactions!$R:$R,Transactions!$L:$L,$A494))</f>
        <v/>
      </c>
      <c r="P494" s="285" t="str">
        <f t="shared" si="70"/>
        <v/>
      </c>
      <c r="Q494" s="286" t="str">
        <f t="shared" si="71"/>
        <v/>
      </c>
    </row>
    <row r="495" spans="1:17" ht="15" customHeight="1" x14ac:dyDescent="0.2">
      <c r="A495" s="238" t="str">
        <f>IFERROR(INDEX(Txn[Key],MATCH(0,INDEX(COUNTIF($A$1:A494,Txn[Key])+(Txn[Key]=""),0),0)),"")</f>
        <v/>
      </c>
      <c r="B495" s="238" t="str">
        <f t="shared" si="63"/>
        <v/>
      </c>
      <c r="C495" s="238" t="str">
        <f t="shared" si="64"/>
        <v/>
      </c>
      <c r="D495" s="238" t="str">
        <f t="shared" si="65"/>
        <v/>
      </c>
      <c r="E495" s="259" t="str">
        <f>IF($A495="","",SUMIFS(Txn[Signed Units],Txn[Key],$A495))</f>
        <v/>
      </c>
      <c r="F495" s="281" t="str">
        <f>IF($A495="","",SUMIFS(Txn[Buy Cost],Txn[Key],$A495))</f>
        <v/>
      </c>
      <c r="G495" s="281" t="str">
        <f>IF($A495="","",SUMIFS(Txn[Sell Proceeds],Txn[Key],$A495))</f>
        <v/>
      </c>
      <c r="H495" s="282" t="str">
        <f>IF($A495="","",IFERROR(INDEX(Prices[Current Price],MATCH($A495,Prices[Key],0)),0))</f>
        <v/>
      </c>
      <c r="I495" s="283" t="str">
        <f>IF($A495="","",IFERROR(INDEX(Prices[FX to SGD],MATCH($A495,Prices[Key],0)),1))</f>
        <v/>
      </c>
      <c r="J495" s="281" t="str">
        <f t="shared" si="66"/>
        <v/>
      </c>
      <c r="K495" s="281" t="str">
        <f t="shared" si="67"/>
        <v/>
      </c>
      <c r="L495" s="281" t="str">
        <f t="shared" si="68"/>
        <v/>
      </c>
      <c r="M495" s="284" t="str">
        <f t="shared" si="69"/>
        <v/>
      </c>
      <c r="N495" s="238" t="str">
        <f>IF($A495="","",IF(ABS(E495)&gt;0.000001,COUNT($N$1:N494)+1,""))</f>
        <v/>
      </c>
      <c r="O495" s="285" t="str">
        <f>IF($A495="","",SUMIFS(Transactions!$R:$R,Transactions!$L:$L,$A495))</f>
        <v/>
      </c>
      <c r="P495" s="285" t="str">
        <f t="shared" si="70"/>
        <v/>
      </c>
      <c r="Q495" s="286" t="str">
        <f t="shared" si="71"/>
        <v/>
      </c>
    </row>
    <row r="496" spans="1:17" ht="15" customHeight="1" x14ac:dyDescent="0.2">
      <c r="A496" s="238" t="str">
        <f>IFERROR(INDEX(Txn[Key],MATCH(0,INDEX(COUNTIF($A$1:A495,Txn[Key])+(Txn[Key]=""),0),0)),"")</f>
        <v/>
      </c>
      <c r="B496" s="238" t="str">
        <f t="shared" si="63"/>
        <v/>
      </c>
      <c r="C496" s="238" t="str">
        <f t="shared" si="64"/>
        <v/>
      </c>
      <c r="D496" s="238" t="str">
        <f t="shared" si="65"/>
        <v/>
      </c>
      <c r="E496" s="259" t="str">
        <f>IF($A496="","",SUMIFS(Txn[Signed Units],Txn[Key],$A496))</f>
        <v/>
      </c>
      <c r="F496" s="281" t="str">
        <f>IF($A496="","",SUMIFS(Txn[Buy Cost],Txn[Key],$A496))</f>
        <v/>
      </c>
      <c r="G496" s="281" t="str">
        <f>IF($A496="","",SUMIFS(Txn[Sell Proceeds],Txn[Key],$A496))</f>
        <v/>
      </c>
      <c r="H496" s="282" t="str">
        <f>IF($A496="","",IFERROR(INDEX(Prices[Current Price],MATCH($A496,Prices[Key],0)),0))</f>
        <v/>
      </c>
      <c r="I496" s="283" t="str">
        <f>IF($A496="","",IFERROR(INDEX(Prices[FX to SGD],MATCH($A496,Prices[Key],0)),1))</f>
        <v/>
      </c>
      <c r="J496" s="281" t="str">
        <f t="shared" si="66"/>
        <v/>
      </c>
      <c r="K496" s="281" t="str">
        <f t="shared" si="67"/>
        <v/>
      </c>
      <c r="L496" s="281" t="str">
        <f t="shared" si="68"/>
        <v/>
      </c>
      <c r="M496" s="284" t="str">
        <f t="shared" si="69"/>
        <v/>
      </c>
      <c r="N496" s="238" t="str">
        <f>IF($A496="","",IF(ABS(E496)&gt;0.000001,COUNT($N$1:N495)+1,""))</f>
        <v/>
      </c>
      <c r="O496" s="285" t="str">
        <f>IF($A496="","",SUMIFS(Transactions!$R:$R,Transactions!$L:$L,$A496))</f>
        <v/>
      </c>
      <c r="P496" s="285" t="str">
        <f t="shared" si="70"/>
        <v/>
      </c>
      <c r="Q496" s="286" t="str">
        <f t="shared" si="71"/>
        <v/>
      </c>
    </row>
    <row r="497" spans="1:17" ht="15" customHeight="1" x14ac:dyDescent="0.2">
      <c r="A497" s="238" t="str">
        <f>IFERROR(INDEX(Txn[Key],MATCH(0,INDEX(COUNTIF($A$1:A496,Txn[Key])+(Txn[Key]=""),0),0)),"")</f>
        <v/>
      </c>
      <c r="B497" s="238" t="str">
        <f t="shared" si="63"/>
        <v/>
      </c>
      <c r="C497" s="238" t="str">
        <f t="shared" si="64"/>
        <v/>
      </c>
      <c r="D497" s="238" t="str">
        <f t="shared" si="65"/>
        <v/>
      </c>
      <c r="E497" s="259" t="str">
        <f>IF($A497="","",SUMIFS(Txn[Signed Units],Txn[Key],$A497))</f>
        <v/>
      </c>
      <c r="F497" s="281" t="str">
        <f>IF($A497="","",SUMIFS(Txn[Buy Cost],Txn[Key],$A497))</f>
        <v/>
      </c>
      <c r="G497" s="281" t="str">
        <f>IF($A497="","",SUMIFS(Txn[Sell Proceeds],Txn[Key],$A497))</f>
        <v/>
      </c>
      <c r="H497" s="282" t="str">
        <f>IF($A497="","",IFERROR(INDEX(Prices[Current Price],MATCH($A497,Prices[Key],0)),0))</f>
        <v/>
      </c>
      <c r="I497" s="283" t="str">
        <f>IF($A497="","",IFERROR(INDEX(Prices[FX to SGD],MATCH($A497,Prices[Key],0)),1))</f>
        <v/>
      </c>
      <c r="J497" s="281" t="str">
        <f t="shared" si="66"/>
        <v/>
      </c>
      <c r="K497" s="281" t="str">
        <f t="shared" si="67"/>
        <v/>
      </c>
      <c r="L497" s="281" t="str">
        <f t="shared" si="68"/>
        <v/>
      </c>
      <c r="M497" s="284" t="str">
        <f t="shared" si="69"/>
        <v/>
      </c>
      <c r="N497" s="238" t="str">
        <f>IF($A497="","",IF(ABS(E497)&gt;0.000001,COUNT($N$1:N496)+1,""))</f>
        <v/>
      </c>
      <c r="O497" s="285" t="str">
        <f>IF($A497="","",SUMIFS(Transactions!$R:$R,Transactions!$L:$L,$A497))</f>
        <v/>
      </c>
      <c r="P497" s="285" t="str">
        <f t="shared" si="70"/>
        <v/>
      </c>
      <c r="Q497" s="286" t="str">
        <f t="shared" si="71"/>
        <v/>
      </c>
    </row>
    <row r="498" spans="1:17" ht="15" customHeight="1" x14ac:dyDescent="0.2">
      <c r="A498" s="238" t="str">
        <f>IFERROR(INDEX(Txn[Key],MATCH(0,INDEX(COUNTIF($A$1:A497,Txn[Key])+(Txn[Key]=""),0),0)),"")</f>
        <v/>
      </c>
      <c r="B498" s="238" t="str">
        <f t="shared" si="63"/>
        <v/>
      </c>
      <c r="C498" s="238" t="str">
        <f t="shared" si="64"/>
        <v/>
      </c>
      <c r="D498" s="238" t="str">
        <f t="shared" si="65"/>
        <v/>
      </c>
      <c r="E498" s="259" t="str">
        <f>IF($A498="","",SUMIFS(Txn[Signed Units],Txn[Key],$A498))</f>
        <v/>
      </c>
      <c r="F498" s="281" t="str">
        <f>IF($A498="","",SUMIFS(Txn[Buy Cost],Txn[Key],$A498))</f>
        <v/>
      </c>
      <c r="G498" s="281" t="str">
        <f>IF($A498="","",SUMIFS(Txn[Sell Proceeds],Txn[Key],$A498))</f>
        <v/>
      </c>
      <c r="H498" s="282" t="str">
        <f>IF($A498="","",IFERROR(INDEX(Prices[Current Price],MATCH($A498,Prices[Key],0)),0))</f>
        <v/>
      </c>
      <c r="I498" s="283" t="str">
        <f>IF($A498="","",IFERROR(INDEX(Prices[FX to SGD],MATCH($A498,Prices[Key],0)),1))</f>
        <v/>
      </c>
      <c r="J498" s="281" t="str">
        <f t="shared" si="66"/>
        <v/>
      </c>
      <c r="K498" s="281" t="str">
        <f t="shared" si="67"/>
        <v/>
      </c>
      <c r="L498" s="281" t="str">
        <f t="shared" si="68"/>
        <v/>
      </c>
      <c r="M498" s="284" t="str">
        <f t="shared" si="69"/>
        <v/>
      </c>
      <c r="N498" s="238" t="str">
        <f>IF($A498="","",IF(ABS(E498)&gt;0.000001,COUNT($N$1:N497)+1,""))</f>
        <v/>
      </c>
      <c r="O498" s="285" t="str">
        <f>IF($A498="","",SUMIFS(Transactions!$R:$R,Transactions!$L:$L,$A498))</f>
        <v/>
      </c>
      <c r="P498" s="285" t="str">
        <f t="shared" si="70"/>
        <v/>
      </c>
      <c r="Q498" s="286" t="str">
        <f t="shared" si="71"/>
        <v/>
      </c>
    </row>
    <row r="499" spans="1:17" ht="15" customHeight="1" x14ac:dyDescent="0.2">
      <c r="A499" s="238" t="str">
        <f>IFERROR(INDEX(Txn[Key],MATCH(0,INDEX(COUNTIF($A$1:A498,Txn[Key])+(Txn[Key]=""),0),0)),"")</f>
        <v/>
      </c>
      <c r="B499" s="238" t="str">
        <f t="shared" si="63"/>
        <v/>
      </c>
      <c r="C499" s="238" t="str">
        <f t="shared" si="64"/>
        <v/>
      </c>
      <c r="D499" s="238" t="str">
        <f t="shared" si="65"/>
        <v/>
      </c>
      <c r="E499" s="259" t="str">
        <f>IF($A499="","",SUMIFS(Txn[Signed Units],Txn[Key],$A499))</f>
        <v/>
      </c>
      <c r="F499" s="281" t="str">
        <f>IF($A499="","",SUMIFS(Txn[Buy Cost],Txn[Key],$A499))</f>
        <v/>
      </c>
      <c r="G499" s="281" t="str">
        <f>IF($A499="","",SUMIFS(Txn[Sell Proceeds],Txn[Key],$A499))</f>
        <v/>
      </c>
      <c r="H499" s="282" t="str">
        <f>IF($A499="","",IFERROR(INDEX(Prices[Current Price],MATCH($A499,Prices[Key],0)),0))</f>
        <v/>
      </c>
      <c r="I499" s="283" t="str">
        <f>IF($A499="","",IFERROR(INDEX(Prices[FX to SGD],MATCH($A499,Prices[Key],0)),1))</f>
        <v/>
      </c>
      <c r="J499" s="281" t="str">
        <f t="shared" si="66"/>
        <v/>
      </c>
      <c r="K499" s="281" t="str">
        <f t="shared" si="67"/>
        <v/>
      </c>
      <c r="L499" s="281" t="str">
        <f t="shared" si="68"/>
        <v/>
      </c>
      <c r="M499" s="284" t="str">
        <f t="shared" si="69"/>
        <v/>
      </c>
      <c r="N499" s="238" t="str">
        <f>IF($A499="","",IF(ABS(E499)&gt;0.000001,COUNT($N$1:N498)+1,""))</f>
        <v/>
      </c>
      <c r="O499" s="285" t="str">
        <f>IF($A499="","",SUMIFS(Transactions!$R:$R,Transactions!$L:$L,$A499))</f>
        <v/>
      </c>
      <c r="P499" s="285" t="str">
        <f t="shared" si="70"/>
        <v/>
      </c>
      <c r="Q499" s="286" t="str">
        <f t="shared" si="71"/>
        <v/>
      </c>
    </row>
    <row r="500" spans="1:17" ht="15" customHeight="1" x14ac:dyDescent="0.2">
      <c r="A500" s="238" t="str">
        <f>IFERROR(INDEX(Txn[Key],MATCH(0,INDEX(COUNTIF($A$1:A499,Txn[Key])+(Txn[Key]=""),0),0)),"")</f>
        <v/>
      </c>
      <c r="B500" s="238" t="str">
        <f t="shared" si="63"/>
        <v/>
      </c>
      <c r="C500" s="238" t="str">
        <f t="shared" si="64"/>
        <v/>
      </c>
      <c r="D500" s="238" t="str">
        <f t="shared" si="65"/>
        <v/>
      </c>
      <c r="E500" s="259" t="str">
        <f>IF($A500="","",SUMIFS(Txn[Signed Units],Txn[Key],$A500))</f>
        <v/>
      </c>
      <c r="F500" s="281" t="str">
        <f>IF($A500="","",SUMIFS(Txn[Buy Cost],Txn[Key],$A500))</f>
        <v/>
      </c>
      <c r="G500" s="281" t="str">
        <f>IF($A500="","",SUMIFS(Txn[Sell Proceeds],Txn[Key],$A500))</f>
        <v/>
      </c>
      <c r="H500" s="282" t="str">
        <f>IF($A500="","",IFERROR(INDEX(Prices[Current Price],MATCH($A500,Prices[Key],0)),0))</f>
        <v/>
      </c>
      <c r="I500" s="283" t="str">
        <f>IF($A500="","",IFERROR(INDEX(Prices[FX to SGD],MATCH($A500,Prices[Key],0)),1))</f>
        <v/>
      </c>
      <c r="J500" s="281" t="str">
        <f t="shared" si="66"/>
        <v/>
      </c>
      <c r="K500" s="281" t="str">
        <f t="shared" si="67"/>
        <v/>
      </c>
      <c r="L500" s="281" t="str">
        <f t="shared" si="68"/>
        <v/>
      </c>
      <c r="M500" s="284" t="str">
        <f t="shared" si="69"/>
        <v/>
      </c>
      <c r="N500" s="238" t="str">
        <f>IF($A500="","",IF(ABS(E500)&gt;0.000001,COUNT($N$1:N499)+1,""))</f>
        <v/>
      </c>
      <c r="O500" s="285" t="str">
        <f>IF($A500="","",SUMIFS(Transactions!$R:$R,Transactions!$L:$L,$A500))</f>
        <v/>
      </c>
      <c r="P500" s="285" t="str">
        <f t="shared" si="70"/>
        <v/>
      </c>
      <c r="Q500" s="286" t="str">
        <f t="shared" si="71"/>
        <v/>
      </c>
    </row>
    <row r="501" spans="1:17" ht="15" customHeight="1" x14ac:dyDescent="0.2">
      <c r="A501" s="238" t="str">
        <f>IFERROR(INDEX(Txn[Key],MATCH(0,INDEX(COUNTIF($A$1:A500,Txn[Key])+(Txn[Key]=""),0),0)),"")</f>
        <v/>
      </c>
      <c r="B501" s="238" t="str">
        <f t="shared" si="63"/>
        <v/>
      </c>
      <c r="C501" s="238" t="str">
        <f t="shared" si="64"/>
        <v/>
      </c>
      <c r="D501" s="238" t="str">
        <f t="shared" si="65"/>
        <v/>
      </c>
      <c r="E501" s="259" t="str">
        <f>IF($A501="","",SUMIFS(Txn[Signed Units],Txn[Key],$A501))</f>
        <v/>
      </c>
      <c r="F501" s="281" t="str">
        <f>IF($A501="","",SUMIFS(Txn[Buy Cost],Txn[Key],$A501))</f>
        <v/>
      </c>
      <c r="G501" s="281" t="str">
        <f>IF($A501="","",SUMIFS(Txn[Sell Proceeds],Txn[Key],$A501))</f>
        <v/>
      </c>
      <c r="H501" s="282" t="str">
        <f>IF($A501="","",IFERROR(INDEX(Prices[Current Price],MATCH($A501,Prices[Key],0)),0))</f>
        <v/>
      </c>
      <c r="I501" s="283" t="str">
        <f>IF($A501="","",IFERROR(INDEX(Prices[FX to SGD],MATCH($A501,Prices[Key],0)),1))</f>
        <v/>
      </c>
      <c r="J501" s="281" t="str">
        <f t="shared" si="66"/>
        <v/>
      </c>
      <c r="K501" s="281" t="str">
        <f t="shared" si="67"/>
        <v/>
      </c>
      <c r="L501" s="281" t="str">
        <f t="shared" si="68"/>
        <v/>
      </c>
      <c r="M501" s="284" t="str">
        <f t="shared" si="69"/>
        <v/>
      </c>
      <c r="N501" s="238" t="str">
        <f>IF($A501="","",IF(ABS(E501)&gt;0.000001,COUNT($N$1:N500)+1,""))</f>
        <v/>
      </c>
      <c r="O501" s="285" t="str">
        <f>IF($A501="","",SUMIFS(Transactions!$R:$R,Transactions!$L:$L,$A501))</f>
        <v/>
      </c>
      <c r="P501" s="285" t="str">
        <f t="shared" si="70"/>
        <v/>
      </c>
      <c r="Q501" s="286" t="str">
        <f t="shared" si="71"/>
        <v/>
      </c>
    </row>
    <row r="502" spans="1:17" ht="15" customHeight="1" x14ac:dyDescent="0.2">
      <c r="A502" s="238" t="str">
        <f>IFERROR(INDEX(Txn[Key],MATCH(0,INDEX(COUNTIF($A$1:A501,Txn[Key])+(Txn[Key]=""),0),0)),"")</f>
        <v/>
      </c>
      <c r="B502" s="238" t="str">
        <f t="shared" si="63"/>
        <v/>
      </c>
      <c r="C502" s="238" t="str">
        <f t="shared" si="64"/>
        <v/>
      </c>
      <c r="D502" s="238" t="str">
        <f t="shared" si="65"/>
        <v/>
      </c>
      <c r="E502" s="259" t="str">
        <f>IF($A502="","",SUMIFS(Txn[Signed Units],Txn[Key],$A502))</f>
        <v/>
      </c>
      <c r="F502" s="281" t="str">
        <f>IF($A502="","",SUMIFS(Txn[Buy Cost],Txn[Key],$A502))</f>
        <v/>
      </c>
      <c r="G502" s="281" t="str">
        <f>IF($A502="","",SUMIFS(Txn[Sell Proceeds],Txn[Key],$A502))</f>
        <v/>
      </c>
      <c r="H502" s="282" t="str">
        <f>IF($A502="","",IFERROR(INDEX(Prices[Current Price],MATCH($A502,Prices[Key],0)),0))</f>
        <v/>
      </c>
      <c r="I502" s="283" t="str">
        <f>IF($A502="","",IFERROR(INDEX(Prices[FX to SGD],MATCH($A502,Prices[Key],0)),1))</f>
        <v/>
      </c>
      <c r="J502" s="281" t="str">
        <f t="shared" si="66"/>
        <v/>
      </c>
      <c r="K502" s="281" t="str">
        <f t="shared" si="67"/>
        <v/>
      </c>
      <c r="L502" s="281" t="str">
        <f t="shared" si="68"/>
        <v/>
      </c>
      <c r="M502" s="284" t="str">
        <f t="shared" si="69"/>
        <v/>
      </c>
      <c r="N502" s="238" t="str">
        <f>IF($A502="","",IF(ABS(E502)&gt;0.000001,COUNT($N$1:N501)+1,""))</f>
        <v/>
      </c>
      <c r="O502" s="285" t="str">
        <f>IF($A502="","",SUMIFS(Transactions!$R:$R,Transactions!$L:$L,$A502))</f>
        <v/>
      </c>
      <c r="P502" s="285" t="str">
        <f t="shared" si="70"/>
        <v/>
      </c>
      <c r="Q502" s="286" t="str">
        <f t="shared" si="71"/>
        <v/>
      </c>
    </row>
    <row r="503" spans="1:17" ht="15" customHeight="1" x14ac:dyDescent="0.2">
      <c r="A503" s="238" t="str">
        <f>IFERROR(INDEX(Txn[Key],MATCH(0,INDEX(COUNTIF($A$1:A502,Txn[Key])+(Txn[Key]=""),0),0)),"")</f>
        <v/>
      </c>
      <c r="B503" s="238" t="str">
        <f t="shared" si="63"/>
        <v/>
      </c>
      <c r="C503" s="238" t="str">
        <f t="shared" si="64"/>
        <v/>
      </c>
      <c r="D503" s="238" t="str">
        <f t="shared" si="65"/>
        <v/>
      </c>
      <c r="E503" s="259" t="str">
        <f>IF($A503="","",SUMIFS(Txn[Signed Units],Txn[Key],$A503))</f>
        <v/>
      </c>
      <c r="F503" s="281" t="str">
        <f>IF($A503="","",SUMIFS(Txn[Buy Cost],Txn[Key],$A503))</f>
        <v/>
      </c>
      <c r="G503" s="281" t="str">
        <f>IF($A503="","",SUMIFS(Txn[Sell Proceeds],Txn[Key],$A503))</f>
        <v/>
      </c>
      <c r="H503" s="282" t="str">
        <f>IF($A503="","",IFERROR(INDEX(Prices[Current Price],MATCH($A503,Prices[Key],0)),0))</f>
        <v/>
      </c>
      <c r="I503" s="283" t="str">
        <f>IF($A503="","",IFERROR(INDEX(Prices[FX to SGD],MATCH($A503,Prices[Key],0)),1))</f>
        <v/>
      </c>
      <c r="J503" s="281" t="str">
        <f t="shared" si="66"/>
        <v/>
      </c>
      <c r="K503" s="281" t="str">
        <f t="shared" si="67"/>
        <v/>
      </c>
      <c r="L503" s="281" t="str">
        <f t="shared" si="68"/>
        <v/>
      </c>
      <c r="M503" s="284" t="str">
        <f t="shared" si="69"/>
        <v/>
      </c>
      <c r="N503" s="238" t="str">
        <f>IF($A503="","",IF(ABS(E503)&gt;0.000001,COUNT($N$1:N502)+1,""))</f>
        <v/>
      </c>
      <c r="O503" s="285" t="str">
        <f>IF($A503="","",SUMIFS(Transactions!$R:$R,Transactions!$L:$L,$A503))</f>
        <v/>
      </c>
      <c r="P503" s="285" t="str">
        <f t="shared" si="70"/>
        <v/>
      </c>
      <c r="Q503" s="286" t="str">
        <f t="shared" si="71"/>
        <v/>
      </c>
    </row>
    <row r="504" spans="1:17" ht="15" customHeight="1" x14ac:dyDescent="0.2">
      <c r="A504" s="238" t="str">
        <f>IFERROR(INDEX(Txn[Key],MATCH(0,INDEX(COUNTIF($A$1:A503,Txn[Key])+(Txn[Key]=""),0),0)),"")</f>
        <v/>
      </c>
      <c r="B504" s="238" t="str">
        <f t="shared" si="63"/>
        <v/>
      </c>
      <c r="C504" s="238" t="str">
        <f t="shared" si="64"/>
        <v/>
      </c>
      <c r="D504" s="238" t="str">
        <f t="shared" si="65"/>
        <v/>
      </c>
      <c r="E504" s="259" t="str">
        <f>IF($A504="","",SUMIFS(Txn[Signed Units],Txn[Key],$A504))</f>
        <v/>
      </c>
      <c r="F504" s="281" t="str">
        <f>IF($A504="","",SUMIFS(Txn[Buy Cost],Txn[Key],$A504))</f>
        <v/>
      </c>
      <c r="G504" s="281" t="str">
        <f>IF($A504="","",SUMIFS(Txn[Sell Proceeds],Txn[Key],$A504))</f>
        <v/>
      </c>
      <c r="H504" s="282" t="str">
        <f>IF($A504="","",IFERROR(INDEX(Prices[Current Price],MATCH($A504,Prices[Key],0)),0))</f>
        <v/>
      </c>
      <c r="I504" s="283" t="str">
        <f>IF($A504="","",IFERROR(INDEX(Prices[FX to SGD],MATCH($A504,Prices[Key],0)),1))</f>
        <v/>
      </c>
      <c r="J504" s="281" t="str">
        <f t="shared" si="66"/>
        <v/>
      </c>
      <c r="K504" s="281" t="str">
        <f t="shared" si="67"/>
        <v/>
      </c>
      <c r="L504" s="281" t="str">
        <f t="shared" si="68"/>
        <v/>
      </c>
      <c r="M504" s="284" t="str">
        <f t="shared" si="69"/>
        <v/>
      </c>
      <c r="N504" s="238" t="str">
        <f>IF($A504="","",IF(ABS(E504)&gt;0.000001,COUNT($N$1:N503)+1,""))</f>
        <v/>
      </c>
      <c r="O504" s="285" t="str">
        <f>IF($A504="","",SUMIFS(Transactions!$R:$R,Transactions!$L:$L,$A504))</f>
        <v/>
      </c>
      <c r="P504" s="285" t="str">
        <f t="shared" si="70"/>
        <v/>
      </c>
      <c r="Q504" s="286" t="str">
        <f t="shared" si="71"/>
        <v/>
      </c>
    </row>
    <row r="505" spans="1:17" ht="15" customHeight="1" x14ac:dyDescent="0.2">
      <c r="A505" s="238" t="str">
        <f>IFERROR(INDEX(Txn[Key],MATCH(0,INDEX(COUNTIF($A$1:A504,Txn[Key])+(Txn[Key]=""),0),0)),"")</f>
        <v/>
      </c>
      <c r="B505" s="238" t="str">
        <f t="shared" si="63"/>
        <v/>
      </c>
      <c r="C505" s="238" t="str">
        <f t="shared" si="64"/>
        <v/>
      </c>
      <c r="D505" s="238" t="str">
        <f t="shared" si="65"/>
        <v/>
      </c>
      <c r="E505" s="259" t="str">
        <f>IF($A505="","",SUMIFS(Txn[Signed Units],Txn[Key],$A505))</f>
        <v/>
      </c>
      <c r="F505" s="281" t="str">
        <f>IF($A505="","",SUMIFS(Txn[Buy Cost],Txn[Key],$A505))</f>
        <v/>
      </c>
      <c r="G505" s="281" t="str">
        <f>IF($A505="","",SUMIFS(Txn[Sell Proceeds],Txn[Key],$A505))</f>
        <v/>
      </c>
      <c r="H505" s="282" t="str">
        <f>IF($A505="","",IFERROR(INDEX(Prices[Current Price],MATCH($A505,Prices[Key],0)),0))</f>
        <v/>
      </c>
      <c r="I505" s="283" t="str">
        <f>IF($A505="","",IFERROR(INDEX(Prices[FX to SGD],MATCH($A505,Prices[Key],0)),1))</f>
        <v/>
      </c>
      <c r="J505" s="281" t="str">
        <f t="shared" si="66"/>
        <v/>
      </c>
      <c r="K505" s="281" t="str">
        <f t="shared" si="67"/>
        <v/>
      </c>
      <c r="L505" s="281" t="str">
        <f t="shared" si="68"/>
        <v/>
      </c>
      <c r="M505" s="284" t="str">
        <f t="shared" si="69"/>
        <v/>
      </c>
      <c r="N505" s="238" t="str">
        <f>IF($A505="","",IF(ABS(E505)&gt;0.000001,COUNT($N$1:N504)+1,""))</f>
        <v/>
      </c>
      <c r="O505" s="285" t="str">
        <f>IF($A505="","",SUMIFS(Transactions!$R:$R,Transactions!$L:$L,$A505))</f>
        <v/>
      </c>
      <c r="P505" s="285" t="str">
        <f t="shared" si="70"/>
        <v/>
      </c>
      <c r="Q505" s="286" t="str">
        <f t="shared" si="71"/>
        <v/>
      </c>
    </row>
    <row r="506" spans="1:17" ht="15" customHeight="1" x14ac:dyDescent="0.2">
      <c r="A506" s="238" t="str">
        <f>IFERROR(INDEX(Txn[Key],MATCH(0,INDEX(COUNTIF($A$1:A505,Txn[Key])+(Txn[Key]=""),0),0)),"")</f>
        <v/>
      </c>
      <c r="B506" s="238" t="str">
        <f t="shared" si="63"/>
        <v/>
      </c>
      <c r="C506" s="238" t="str">
        <f t="shared" si="64"/>
        <v/>
      </c>
      <c r="D506" s="238" t="str">
        <f t="shared" si="65"/>
        <v/>
      </c>
      <c r="E506" s="259" t="str">
        <f>IF($A506="","",SUMIFS(Txn[Signed Units],Txn[Key],$A506))</f>
        <v/>
      </c>
      <c r="F506" s="281" t="str">
        <f>IF($A506="","",SUMIFS(Txn[Buy Cost],Txn[Key],$A506))</f>
        <v/>
      </c>
      <c r="G506" s="281" t="str">
        <f>IF($A506="","",SUMIFS(Txn[Sell Proceeds],Txn[Key],$A506))</f>
        <v/>
      </c>
      <c r="H506" s="282" t="str">
        <f>IF($A506="","",IFERROR(INDEX(Prices[Current Price],MATCH($A506,Prices[Key],0)),0))</f>
        <v/>
      </c>
      <c r="I506" s="283" t="str">
        <f>IF($A506="","",IFERROR(INDEX(Prices[FX to SGD],MATCH($A506,Prices[Key],0)),1))</f>
        <v/>
      </c>
      <c r="J506" s="281" t="str">
        <f t="shared" si="66"/>
        <v/>
      </c>
      <c r="K506" s="281" t="str">
        <f t="shared" si="67"/>
        <v/>
      </c>
      <c r="L506" s="281" t="str">
        <f t="shared" si="68"/>
        <v/>
      </c>
      <c r="M506" s="284" t="str">
        <f t="shared" si="69"/>
        <v/>
      </c>
      <c r="N506" s="238" t="str">
        <f>IF($A506="","",IF(ABS(E506)&gt;0.000001,COUNT($N$1:N505)+1,""))</f>
        <v/>
      </c>
      <c r="O506" s="285" t="str">
        <f>IF($A506="","",SUMIFS(Transactions!$R:$R,Transactions!$L:$L,$A506))</f>
        <v/>
      </c>
      <c r="P506" s="285" t="str">
        <f t="shared" si="70"/>
        <v/>
      </c>
      <c r="Q506" s="286" t="str">
        <f t="shared" si="71"/>
        <v/>
      </c>
    </row>
    <row r="507" spans="1:17" ht="15" customHeight="1" x14ac:dyDescent="0.2">
      <c r="A507" s="238" t="str">
        <f>IFERROR(INDEX(Txn[Key],MATCH(0,INDEX(COUNTIF($A$1:A506,Txn[Key])+(Txn[Key]=""),0),0)),"")</f>
        <v/>
      </c>
      <c r="B507" s="238" t="str">
        <f t="shared" si="63"/>
        <v/>
      </c>
      <c r="C507" s="238" t="str">
        <f t="shared" si="64"/>
        <v/>
      </c>
      <c r="D507" s="238" t="str">
        <f t="shared" si="65"/>
        <v/>
      </c>
      <c r="E507" s="259" t="str">
        <f>IF($A507="","",SUMIFS(Txn[Signed Units],Txn[Key],$A507))</f>
        <v/>
      </c>
      <c r="F507" s="281" t="str">
        <f>IF($A507="","",SUMIFS(Txn[Buy Cost],Txn[Key],$A507))</f>
        <v/>
      </c>
      <c r="G507" s="281" t="str">
        <f>IF($A507="","",SUMIFS(Txn[Sell Proceeds],Txn[Key],$A507))</f>
        <v/>
      </c>
      <c r="H507" s="282" t="str">
        <f>IF($A507="","",IFERROR(INDEX(Prices[Current Price],MATCH($A507,Prices[Key],0)),0))</f>
        <v/>
      </c>
      <c r="I507" s="283" t="str">
        <f>IF($A507="","",IFERROR(INDEX(Prices[FX to SGD],MATCH($A507,Prices[Key],0)),1))</f>
        <v/>
      </c>
      <c r="J507" s="281" t="str">
        <f t="shared" si="66"/>
        <v/>
      </c>
      <c r="K507" s="281" t="str">
        <f t="shared" si="67"/>
        <v/>
      </c>
      <c r="L507" s="281" t="str">
        <f t="shared" si="68"/>
        <v/>
      </c>
      <c r="M507" s="284" t="str">
        <f t="shared" si="69"/>
        <v/>
      </c>
      <c r="N507" s="238" t="str">
        <f>IF($A507="","",IF(ABS(E507)&gt;0.000001,COUNT($N$1:N506)+1,""))</f>
        <v/>
      </c>
      <c r="O507" s="285" t="str">
        <f>IF($A507="","",SUMIFS(Transactions!$R:$R,Transactions!$L:$L,$A507))</f>
        <v/>
      </c>
      <c r="P507" s="285" t="str">
        <f t="shared" si="70"/>
        <v/>
      </c>
      <c r="Q507" s="286" t="str">
        <f t="shared" si="71"/>
        <v/>
      </c>
    </row>
    <row r="508" spans="1:17" ht="15" customHeight="1" x14ac:dyDescent="0.2">
      <c r="A508" s="238" t="str">
        <f>IFERROR(INDEX(Txn[Key],MATCH(0,INDEX(COUNTIF($A$1:A507,Txn[Key])+(Txn[Key]=""),0),0)),"")</f>
        <v/>
      </c>
      <c r="B508" s="238" t="str">
        <f t="shared" si="63"/>
        <v/>
      </c>
      <c r="C508" s="238" t="str">
        <f t="shared" si="64"/>
        <v/>
      </c>
      <c r="D508" s="238" t="str">
        <f t="shared" si="65"/>
        <v/>
      </c>
      <c r="E508" s="259" t="str">
        <f>IF($A508="","",SUMIFS(Txn[Signed Units],Txn[Key],$A508))</f>
        <v/>
      </c>
      <c r="F508" s="281" t="str">
        <f>IF($A508="","",SUMIFS(Txn[Buy Cost],Txn[Key],$A508))</f>
        <v/>
      </c>
      <c r="G508" s="281" t="str">
        <f>IF($A508="","",SUMIFS(Txn[Sell Proceeds],Txn[Key],$A508))</f>
        <v/>
      </c>
      <c r="H508" s="282" t="str">
        <f>IF($A508="","",IFERROR(INDEX(Prices[Current Price],MATCH($A508,Prices[Key],0)),0))</f>
        <v/>
      </c>
      <c r="I508" s="283" t="str">
        <f>IF($A508="","",IFERROR(INDEX(Prices[FX to SGD],MATCH($A508,Prices[Key],0)),1))</f>
        <v/>
      </c>
      <c r="J508" s="281" t="str">
        <f t="shared" si="66"/>
        <v/>
      </c>
      <c r="K508" s="281" t="str">
        <f t="shared" si="67"/>
        <v/>
      </c>
      <c r="L508" s="281" t="str">
        <f t="shared" si="68"/>
        <v/>
      </c>
      <c r="M508" s="284" t="str">
        <f t="shared" si="69"/>
        <v/>
      </c>
      <c r="N508" s="238" t="str">
        <f>IF($A508="","",IF(ABS(E508)&gt;0.000001,COUNT($N$1:N507)+1,""))</f>
        <v/>
      </c>
      <c r="O508" s="285" t="str">
        <f>IF($A508="","",SUMIFS(Transactions!$R:$R,Transactions!$L:$L,$A508))</f>
        <v/>
      </c>
      <c r="P508" s="285" t="str">
        <f t="shared" si="70"/>
        <v/>
      </c>
      <c r="Q508" s="286" t="str">
        <f t="shared" si="71"/>
        <v/>
      </c>
    </row>
    <row r="509" spans="1:17" ht="15" customHeight="1" x14ac:dyDescent="0.2">
      <c r="A509" s="238" t="str">
        <f>IFERROR(INDEX(Txn[Key],MATCH(0,INDEX(COUNTIF($A$1:A508,Txn[Key])+(Txn[Key]=""),0),0)),"")</f>
        <v/>
      </c>
      <c r="B509" s="238" t="str">
        <f t="shared" si="63"/>
        <v/>
      </c>
      <c r="C509" s="238" t="str">
        <f t="shared" si="64"/>
        <v/>
      </c>
      <c r="D509" s="238" t="str">
        <f t="shared" si="65"/>
        <v/>
      </c>
      <c r="E509" s="259" t="str">
        <f>IF($A509="","",SUMIFS(Txn[Signed Units],Txn[Key],$A509))</f>
        <v/>
      </c>
      <c r="F509" s="281" t="str">
        <f>IF($A509="","",SUMIFS(Txn[Buy Cost],Txn[Key],$A509))</f>
        <v/>
      </c>
      <c r="G509" s="281" t="str">
        <f>IF($A509="","",SUMIFS(Txn[Sell Proceeds],Txn[Key],$A509))</f>
        <v/>
      </c>
      <c r="H509" s="282" t="str">
        <f>IF($A509="","",IFERROR(INDEX(Prices[Current Price],MATCH($A509,Prices[Key],0)),0))</f>
        <v/>
      </c>
      <c r="I509" s="283" t="str">
        <f>IF($A509="","",IFERROR(INDEX(Prices[FX to SGD],MATCH($A509,Prices[Key],0)),1))</f>
        <v/>
      </c>
      <c r="J509" s="281" t="str">
        <f t="shared" si="66"/>
        <v/>
      </c>
      <c r="K509" s="281" t="str">
        <f t="shared" si="67"/>
        <v/>
      </c>
      <c r="L509" s="281" t="str">
        <f t="shared" si="68"/>
        <v/>
      </c>
      <c r="M509" s="284" t="str">
        <f t="shared" si="69"/>
        <v/>
      </c>
      <c r="N509" s="238" t="str">
        <f>IF($A509="","",IF(ABS(E509)&gt;0.000001,COUNT($N$1:N508)+1,""))</f>
        <v/>
      </c>
      <c r="O509" s="285" t="str">
        <f>IF($A509="","",SUMIFS(Transactions!$R:$R,Transactions!$L:$L,$A509))</f>
        <v/>
      </c>
      <c r="P509" s="285" t="str">
        <f t="shared" si="70"/>
        <v/>
      </c>
      <c r="Q509" s="286" t="str">
        <f t="shared" si="71"/>
        <v/>
      </c>
    </row>
    <row r="510" spans="1:17" ht="15" customHeight="1" x14ac:dyDescent="0.2">
      <c r="A510" s="238" t="str">
        <f>IFERROR(INDEX(Txn[Key],MATCH(0,INDEX(COUNTIF($A$1:A509,Txn[Key])+(Txn[Key]=""),0),0)),"")</f>
        <v/>
      </c>
      <c r="B510" s="238" t="str">
        <f t="shared" si="63"/>
        <v/>
      </c>
      <c r="C510" s="238" t="str">
        <f t="shared" si="64"/>
        <v/>
      </c>
      <c r="D510" s="238" t="str">
        <f t="shared" si="65"/>
        <v/>
      </c>
      <c r="E510" s="259" t="str">
        <f>IF($A510="","",SUMIFS(Txn[Signed Units],Txn[Key],$A510))</f>
        <v/>
      </c>
      <c r="F510" s="281" t="str">
        <f>IF($A510="","",SUMIFS(Txn[Buy Cost],Txn[Key],$A510))</f>
        <v/>
      </c>
      <c r="G510" s="281" t="str">
        <f>IF($A510="","",SUMIFS(Txn[Sell Proceeds],Txn[Key],$A510))</f>
        <v/>
      </c>
      <c r="H510" s="282" t="str">
        <f>IF($A510="","",IFERROR(INDEX(Prices[Current Price],MATCH($A510,Prices[Key],0)),0))</f>
        <v/>
      </c>
      <c r="I510" s="283" t="str">
        <f>IF($A510="","",IFERROR(INDEX(Prices[FX to SGD],MATCH($A510,Prices[Key],0)),1))</f>
        <v/>
      </c>
      <c r="J510" s="281" t="str">
        <f t="shared" si="66"/>
        <v/>
      </c>
      <c r="K510" s="281" t="str">
        <f t="shared" si="67"/>
        <v/>
      </c>
      <c r="L510" s="281" t="str">
        <f t="shared" si="68"/>
        <v/>
      </c>
      <c r="M510" s="284" t="str">
        <f t="shared" si="69"/>
        <v/>
      </c>
      <c r="N510" s="238" t="str">
        <f>IF($A510="","",IF(ABS(E510)&gt;0.000001,COUNT($N$1:N509)+1,""))</f>
        <v/>
      </c>
      <c r="O510" s="285" t="str">
        <f>IF($A510="","",SUMIFS(Transactions!$R:$R,Transactions!$L:$L,$A510))</f>
        <v/>
      </c>
      <c r="P510" s="285" t="str">
        <f t="shared" si="70"/>
        <v/>
      </c>
      <c r="Q510" s="286" t="str">
        <f t="shared" si="71"/>
        <v/>
      </c>
    </row>
    <row r="511" spans="1:17" ht="15" customHeight="1" x14ac:dyDescent="0.2">
      <c r="A511" s="238" t="str">
        <f>IFERROR(INDEX(Txn[Key],MATCH(0,INDEX(COUNTIF($A$1:A510,Txn[Key])+(Txn[Key]=""),0),0)),"")</f>
        <v/>
      </c>
      <c r="B511" s="238" t="str">
        <f t="shared" si="63"/>
        <v/>
      </c>
      <c r="C511" s="238" t="str">
        <f t="shared" si="64"/>
        <v/>
      </c>
      <c r="D511" s="238" t="str">
        <f t="shared" si="65"/>
        <v/>
      </c>
      <c r="E511" s="259" t="str">
        <f>IF($A511="","",SUMIFS(Txn[Signed Units],Txn[Key],$A511))</f>
        <v/>
      </c>
      <c r="F511" s="281" t="str">
        <f>IF($A511="","",SUMIFS(Txn[Buy Cost],Txn[Key],$A511))</f>
        <v/>
      </c>
      <c r="G511" s="281" t="str">
        <f>IF($A511="","",SUMIFS(Txn[Sell Proceeds],Txn[Key],$A511))</f>
        <v/>
      </c>
      <c r="H511" s="282" t="str">
        <f>IF($A511="","",IFERROR(INDEX(Prices[Current Price],MATCH($A511,Prices[Key],0)),0))</f>
        <v/>
      </c>
      <c r="I511" s="283" t="str">
        <f>IF($A511="","",IFERROR(INDEX(Prices[FX to SGD],MATCH($A511,Prices[Key],0)),1))</f>
        <v/>
      </c>
      <c r="J511" s="281" t="str">
        <f t="shared" si="66"/>
        <v/>
      </c>
      <c r="K511" s="281" t="str">
        <f t="shared" si="67"/>
        <v/>
      </c>
      <c r="L511" s="281" t="str">
        <f t="shared" si="68"/>
        <v/>
      </c>
      <c r="M511" s="284" t="str">
        <f t="shared" si="69"/>
        <v/>
      </c>
      <c r="N511" s="238" t="str">
        <f>IF($A511="","",IF(ABS(E511)&gt;0.000001,COUNT($N$1:N510)+1,""))</f>
        <v/>
      </c>
      <c r="O511" s="285" t="str">
        <f>IF($A511="","",SUMIFS(Transactions!$R:$R,Transactions!$L:$L,$A511))</f>
        <v/>
      </c>
      <c r="P511" s="285" t="str">
        <f t="shared" si="70"/>
        <v/>
      </c>
      <c r="Q511" s="286" t="str">
        <f t="shared" si="71"/>
        <v/>
      </c>
    </row>
    <row r="512" spans="1:17" ht="15" customHeight="1" x14ac:dyDescent="0.2">
      <c r="A512" s="238" t="str">
        <f>IFERROR(INDEX(Txn[Key],MATCH(0,INDEX(COUNTIF($A$1:A511,Txn[Key])+(Txn[Key]=""),0),0)),"")</f>
        <v/>
      </c>
      <c r="B512" s="238" t="str">
        <f t="shared" si="63"/>
        <v/>
      </c>
      <c r="C512" s="238" t="str">
        <f t="shared" si="64"/>
        <v/>
      </c>
      <c r="D512" s="238" t="str">
        <f t="shared" si="65"/>
        <v/>
      </c>
      <c r="E512" s="259" t="str">
        <f>IF($A512="","",SUMIFS(Txn[Signed Units],Txn[Key],$A512))</f>
        <v/>
      </c>
      <c r="F512" s="281" t="str">
        <f>IF($A512="","",SUMIFS(Txn[Buy Cost],Txn[Key],$A512))</f>
        <v/>
      </c>
      <c r="G512" s="281" t="str">
        <f>IF($A512="","",SUMIFS(Txn[Sell Proceeds],Txn[Key],$A512))</f>
        <v/>
      </c>
      <c r="H512" s="282" t="str">
        <f>IF($A512="","",IFERROR(INDEX(Prices[Current Price],MATCH($A512,Prices[Key],0)),0))</f>
        <v/>
      </c>
      <c r="I512" s="283" t="str">
        <f>IF($A512="","",IFERROR(INDEX(Prices[FX to SGD],MATCH($A512,Prices[Key],0)),1))</f>
        <v/>
      </c>
      <c r="J512" s="281" t="str">
        <f t="shared" si="66"/>
        <v/>
      </c>
      <c r="K512" s="281" t="str">
        <f t="shared" si="67"/>
        <v/>
      </c>
      <c r="L512" s="281" t="str">
        <f t="shared" si="68"/>
        <v/>
      </c>
      <c r="M512" s="284" t="str">
        <f t="shared" si="69"/>
        <v/>
      </c>
      <c r="N512" s="238" t="str">
        <f>IF($A512="","",IF(ABS(E512)&gt;0.000001,COUNT($N$1:N511)+1,""))</f>
        <v/>
      </c>
      <c r="O512" s="285" t="str">
        <f>IF($A512="","",SUMIFS(Transactions!$R:$R,Transactions!$L:$L,$A512))</f>
        <v/>
      </c>
      <c r="P512" s="285" t="str">
        <f t="shared" si="70"/>
        <v/>
      </c>
      <c r="Q512" s="286" t="str">
        <f t="shared" si="71"/>
        <v/>
      </c>
    </row>
    <row r="513" spans="1:17" ht="15" customHeight="1" x14ac:dyDescent="0.2">
      <c r="A513" s="238" t="str">
        <f>IFERROR(INDEX(Txn[Key],MATCH(0,INDEX(COUNTIF($A$1:A512,Txn[Key])+(Txn[Key]=""),0),0)),"")</f>
        <v/>
      </c>
      <c r="B513" s="238" t="str">
        <f t="shared" si="63"/>
        <v/>
      </c>
      <c r="C513" s="238" t="str">
        <f t="shared" si="64"/>
        <v/>
      </c>
      <c r="D513" s="238" t="str">
        <f t="shared" si="65"/>
        <v/>
      </c>
      <c r="E513" s="259" t="str">
        <f>IF($A513="","",SUMIFS(Txn[Signed Units],Txn[Key],$A513))</f>
        <v/>
      </c>
      <c r="F513" s="281" t="str">
        <f>IF($A513="","",SUMIFS(Txn[Buy Cost],Txn[Key],$A513))</f>
        <v/>
      </c>
      <c r="G513" s="281" t="str">
        <f>IF($A513="","",SUMIFS(Txn[Sell Proceeds],Txn[Key],$A513))</f>
        <v/>
      </c>
      <c r="H513" s="282" t="str">
        <f>IF($A513="","",IFERROR(INDEX(Prices[Current Price],MATCH($A513,Prices[Key],0)),0))</f>
        <v/>
      </c>
      <c r="I513" s="283" t="str">
        <f>IF($A513="","",IFERROR(INDEX(Prices[FX to SGD],MATCH($A513,Prices[Key],0)),1))</f>
        <v/>
      </c>
      <c r="J513" s="281" t="str">
        <f t="shared" si="66"/>
        <v/>
      </c>
      <c r="K513" s="281" t="str">
        <f t="shared" si="67"/>
        <v/>
      </c>
      <c r="L513" s="281" t="str">
        <f t="shared" si="68"/>
        <v/>
      </c>
      <c r="M513" s="284" t="str">
        <f t="shared" si="69"/>
        <v/>
      </c>
      <c r="N513" s="238" t="str">
        <f>IF($A513="","",IF(ABS(E513)&gt;0.000001,COUNT($N$1:N512)+1,""))</f>
        <v/>
      </c>
      <c r="O513" s="285" t="str">
        <f>IF($A513="","",SUMIFS(Transactions!$R:$R,Transactions!$L:$L,$A513))</f>
        <v/>
      </c>
      <c r="P513" s="285" t="str">
        <f t="shared" si="70"/>
        <v/>
      </c>
      <c r="Q513" s="286" t="str">
        <f t="shared" si="71"/>
        <v/>
      </c>
    </row>
    <row r="514" spans="1:17" ht="15" customHeight="1" x14ac:dyDescent="0.2">
      <c r="A514" s="238" t="str">
        <f>IFERROR(INDEX(Txn[Key],MATCH(0,INDEX(COUNTIF($A$1:A513,Txn[Key])+(Txn[Key]=""),0),0)),"")</f>
        <v/>
      </c>
      <c r="B514" s="238" t="str">
        <f t="shared" ref="B514:B577" si="72">IF($A514="","",LEFT($A514,FIND(":",$A514)-1))</f>
        <v/>
      </c>
      <c r="C514" s="238" t="str">
        <f t="shared" ref="C514:C577" si="73">IF($A514="","",MID($A514,FIND(":",$A514)+1,FIND(":",$A514,FIND(":",$A514)+1)-FIND(":",$A514)-1))</f>
        <v/>
      </c>
      <c r="D514" s="238" t="str">
        <f t="shared" ref="D514:D577" si="74">IF($A514="","",RIGHT($A514,LEN($A514)-FIND(":",$A514,FIND(":",$A514)+1)))</f>
        <v/>
      </c>
      <c r="E514" s="259" t="str">
        <f>IF($A514="","",SUMIFS(Txn[Signed Units],Txn[Key],$A514))</f>
        <v/>
      </c>
      <c r="F514" s="281" t="str">
        <f>IF($A514="","",SUMIFS(Txn[Buy Cost],Txn[Key],$A514))</f>
        <v/>
      </c>
      <c r="G514" s="281" t="str">
        <f>IF($A514="","",SUMIFS(Txn[Sell Proceeds],Txn[Key],$A514))</f>
        <v/>
      </c>
      <c r="H514" s="282" t="str">
        <f>IF($A514="","",IFERROR(INDEX(Prices[Current Price],MATCH($A514,Prices[Key],0)),0))</f>
        <v/>
      </c>
      <c r="I514" s="283" t="str">
        <f>IF($A514="","",IFERROR(INDEX(Prices[FX to SGD],MATCH($A514,Prices[Key],0)),1))</f>
        <v/>
      </c>
      <c r="J514" s="281" t="str">
        <f t="shared" ref="J514:J577" si="75">IF($A514="","",E514*H514)</f>
        <v/>
      </c>
      <c r="K514" s="281" t="str">
        <f t="shared" ref="K514:K577" si="76">IF($A514="","",J514+G514-F514)</f>
        <v/>
      </c>
      <c r="L514" s="281" t="str">
        <f t="shared" ref="L514:L577" si="77">IF($A514="","",K514*I514)</f>
        <v/>
      </c>
      <c r="M514" s="284" t="str">
        <f t="shared" ref="M514:M577" si="78">IF($A514="","",IFERROR(K514/F514,0))</f>
        <v/>
      </c>
      <c r="N514" s="238" t="str">
        <f>IF($A514="","",IF(ABS(E514)&gt;0.000001,COUNT($N$1:N513)+1,""))</f>
        <v/>
      </c>
      <c r="O514" s="285" t="str">
        <f>IF($A514="","",SUMIFS(Transactions!$R:$R,Transactions!$L:$L,$A514))</f>
        <v/>
      </c>
      <c r="P514" s="285" t="str">
        <f t="shared" ref="P514:P577" si="79">IF($A514="","",$L514+$O514)</f>
        <v/>
      </c>
      <c r="Q514" s="286" t="str">
        <f t="shared" ref="Q514:Q577" si="80">IF($A514="","",IFERROR(($L514+$O514)/($F514*$I514),0))</f>
        <v/>
      </c>
    </row>
    <row r="515" spans="1:17" ht="15" customHeight="1" x14ac:dyDescent="0.2">
      <c r="A515" s="238" t="str">
        <f>IFERROR(INDEX(Txn[Key],MATCH(0,INDEX(COUNTIF($A$1:A514,Txn[Key])+(Txn[Key]=""),0),0)),"")</f>
        <v/>
      </c>
      <c r="B515" s="238" t="str">
        <f t="shared" si="72"/>
        <v/>
      </c>
      <c r="C515" s="238" t="str">
        <f t="shared" si="73"/>
        <v/>
      </c>
      <c r="D515" s="238" t="str">
        <f t="shared" si="74"/>
        <v/>
      </c>
      <c r="E515" s="259" t="str">
        <f>IF($A515="","",SUMIFS(Txn[Signed Units],Txn[Key],$A515))</f>
        <v/>
      </c>
      <c r="F515" s="281" t="str">
        <f>IF($A515="","",SUMIFS(Txn[Buy Cost],Txn[Key],$A515))</f>
        <v/>
      </c>
      <c r="G515" s="281" t="str">
        <f>IF($A515="","",SUMIFS(Txn[Sell Proceeds],Txn[Key],$A515))</f>
        <v/>
      </c>
      <c r="H515" s="282" t="str">
        <f>IF($A515="","",IFERROR(INDEX(Prices[Current Price],MATCH($A515,Prices[Key],0)),0))</f>
        <v/>
      </c>
      <c r="I515" s="283" t="str">
        <f>IF($A515="","",IFERROR(INDEX(Prices[FX to SGD],MATCH($A515,Prices[Key],0)),1))</f>
        <v/>
      </c>
      <c r="J515" s="281" t="str">
        <f t="shared" si="75"/>
        <v/>
      </c>
      <c r="K515" s="281" t="str">
        <f t="shared" si="76"/>
        <v/>
      </c>
      <c r="L515" s="281" t="str">
        <f t="shared" si="77"/>
        <v/>
      </c>
      <c r="M515" s="284" t="str">
        <f t="shared" si="78"/>
        <v/>
      </c>
      <c r="N515" s="238" t="str">
        <f>IF($A515="","",IF(ABS(E515)&gt;0.000001,COUNT($N$1:N514)+1,""))</f>
        <v/>
      </c>
      <c r="O515" s="285" t="str">
        <f>IF($A515="","",SUMIFS(Transactions!$R:$R,Transactions!$L:$L,$A515))</f>
        <v/>
      </c>
      <c r="P515" s="285" t="str">
        <f t="shared" si="79"/>
        <v/>
      </c>
      <c r="Q515" s="286" t="str">
        <f t="shared" si="80"/>
        <v/>
      </c>
    </row>
    <row r="516" spans="1:17" ht="15" customHeight="1" x14ac:dyDescent="0.2">
      <c r="A516" s="238" t="str">
        <f>IFERROR(INDEX(Txn[Key],MATCH(0,INDEX(COUNTIF($A$1:A515,Txn[Key])+(Txn[Key]=""),0),0)),"")</f>
        <v/>
      </c>
      <c r="B516" s="238" t="str">
        <f t="shared" si="72"/>
        <v/>
      </c>
      <c r="C516" s="238" t="str">
        <f t="shared" si="73"/>
        <v/>
      </c>
      <c r="D516" s="238" t="str">
        <f t="shared" si="74"/>
        <v/>
      </c>
      <c r="E516" s="259" t="str">
        <f>IF($A516="","",SUMIFS(Txn[Signed Units],Txn[Key],$A516))</f>
        <v/>
      </c>
      <c r="F516" s="281" t="str">
        <f>IF($A516="","",SUMIFS(Txn[Buy Cost],Txn[Key],$A516))</f>
        <v/>
      </c>
      <c r="G516" s="281" t="str">
        <f>IF($A516="","",SUMIFS(Txn[Sell Proceeds],Txn[Key],$A516))</f>
        <v/>
      </c>
      <c r="H516" s="282" t="str">
        <f>IF($A516="","",IFERROR(INDEX(Prices[Current Price],MATCH($A516,Prices[Key],0)),0))</f>
        <v/>
      </c>
      <c r="I516" s="283" t="str">
        <f>IF($A516="","",IFERROR(INDEX(Prices[FX to SGD],MATCH($A516,Prices[Key],0)),1))</f>
        <v/>
      </c>
      <c r="J516" s="281" t="str">
        <f t="shared" si="75"/>
        <v/>
      </c>
      <c r="K516" s="281" t="str">
        <f t="shared" si="76"/>
        <v/>
      </c>
      <c r="L516" s="281" t="str">
        <f t="shared" si="77"/>
        <v/>
      </c>
      <c r="M516" s="284" t="str">
        <f t="shared" si="78"/>
        <v/>
      </c>
      <c r="N516" s="238" t="str">
        <f>IF($A516="","",IF(ABS(E516)&gt;0.000001,COUNT($N$1:N515)+1,""))</f>
        <v/>
      </c>
      <c r="O516" s="285" t="str">
        <f>IF($A516="","",SUMIFS(Transactions!$R:$R,Transactions!$L:$L,$A516))</f>
        <v/>
      </c>
      <c r="P516" s="285" t="str">
        <f t="shared" si="79"/>
        <v/>
      </c>
      <c r="Q516" s="286" t="str">
        <f t="shared" si="80"/>
        <v/>
      </c>
    </row>
    <row r="517" spans="1:17" ht="15" customHeight="1" x14ac:dyDescent="0.2">
      <c r="A517" s="238" t="str">
        <f>IFERROR(INDEX(Txn[Key],MATCH(0,INDEX(COUNTIF($A$1:A516,Txn[Key])+(Txn[Key]=""),0),0)),"")</f>
        <v/>
      </c>
      <c r="B517" s="238" t="str">
        <f t="shared" si="72"/>
        <v/>
      </c>
      <c r="C517" s="238" t="str">
        <f t="shared" si="73"/>
        <v/>
      </c>
      <c r="D517" s="238" t="str">
        <f t="shared" si="74"/>
        <v/>
      </c>
      <c r="E517" s="259" t="str">
        <f>IF($A517="","",SUMIFS(Txn[Signed Units],Txn[Key],$A517))</f>
        <v/>
      </c>
      <c r="F517" s="281" t="str">
        <f>IF($A517="","",SUMIFS(Txn[Buy Cost],Txn[Key],$A517))</f>
        <v/>
      </c>
      <c r="G517" s="281" t="str">
        <f>IF($A517="","",SUMIFS(Txn[Sell Proceeds],Txn[Key],$A517))</f>
        <v/>
      </c>
      <c r="H517" s="282" t="str">
        <f>IF($A517="","",IFERROR(INDEX(Prices[Current Price],MATCH($A517,Prices[Key],0)),0))</f>
        <v/>
      </c>
      <c r="I517" s="283" t="str">
        <f>IF($A517="","",IFERROR(INDEX(Prices[FX to SGD],MATCH($A517,Prices[Key],0)),1))</f>
        <v/>
      </c>
      <c r="J517" s="281" t="str">
        <f t="shared" si="75"/>
        <v/>
      </c>
      <c r="K517" s="281" t="str">
        <f t="shared" si="76"/>
        <v/>
      </c>
      <c r="L517" s="281" t="str">
        <f t="shared" si="77"/>
        <v/>
      </c>
      <c r="M517" s="284" t="str">
        <f t="shared" si="78"/>
        <v/>
      </c>
      <c r="N517" s="238" t="str">
        <f>IF($A517="","",IF(ABS(E517)&gt;0.000001,COUNT($N$1:N516)+1,""))</f>
        <v/>
      </c>
      <c r="O517" s="285" t="str">
        <f>IF($A517="","",SUMIFS(Transactions!$R:$R,Transactions!$L:$L,$A517))</f>
        <v/>
      </c>
      <c r="P517" s="285" t="str">
        <f t="shared" si="79"/>
        <v/>
      </c>
      <c r="Q517" s="286" t="str">
        <f t="shared" si="80"/>
        <v/>
      </c>
    </row>
    <row r="518" spans="1:17" ht="15" customHeight="1" x14ac:dyDescent="0.2">
      <c r="A518" s="238" t="str">
        <f>IFERROR(INDEX(Txn[Key],MATCH(0,INDEX(COUNTIF($A$1:A517,Txn[Key])+(Txn[Key]=""),0),0)),"")</f>
        <v/>
      </c>
      <c r="B518" s="238" t="str">
        <f t="shared" si="72"/>
        <v/>
      </c>
      <c r="C518" s="238" t="str">
        <f t="shared" si="73"/>
        <v/>
      </c>
      <c r="D518" s="238" t="str">
        <f t="shared" si="74"/>
        <v/>
      </c>
      <c r="E518" s="259" t="str">
        <f>IF($A518="","",SUMIFS(Txn[Signed Units],Txn[Key],$A518))</f>
        <v/>
      </c>
      <c r="F518" s="281" t="str">
        <f>IF($A518="","",SUMIFS(Txn[Buy Cost],Txn[Key],$A518))</f>
        <v/>
      </c>
      <c r="G518" s="281" t="str">
        <f>IF($A518="","",SUMIFS(Txn[Sell Proceeds],Txn[Key],$A518))</f>
        <v/>
      </c>
      <c r="H518" s="282" t="str">
        <f>IF($A518="","",IFERROR(INDEX(Prices[Current Price],MATCH($A518,Prices[Key],0)),0))</f>
        <v/>
      </c>
      <c r="I518" s="283" t="str">
        <f>IF($A518="","",IFERROR(INDEX(Prices[FX to SGD],MATCH($A518,Prices[Key],0)),1))</f>
        <v/>
      </c>
      <c r="J518" s="281" t="str">
        <f t="shared" si="75"/>
        <v/>
      </c>
      <c r="K518" s="281" t="str">
        <f t="shared" si="76"/>
        <v/>
      </c>
      <c r="L518" s="281" t="str">
        <f t="shared" si="77"/>
        <v/>
      </c>
      <c r="M518" s="284" t="str">
        <f t="shared" si="78"/>
        <v/>
      </c>
      <c r="N518" s="238" t="str">
        <f>IF($A518="","",IF(ABS(E518)&gt;0.000001,COUNT($N$1:N517)+1,""))</f>
        <v/>
      </c>
      <c r="O518" s="285" t="str">
        <f>IF($A518="","",SUMIFS(Transactions!$R:$R,Transactions!$L:$L,$A518))</f>
        <v/>
      </c>
      <c r="P518" s="285" t="str">
        <f t="shared" si="79"/>
        <v/>
      </c>
      <c r="Q518" s="286" t="str">
        <f t="shared" si="80"/>
        <v/>
      </c>
    </row>
    <row r="519" spans="1:17" ht="15" customHeight="1" x14ac:dyDescent="0.2">
      <c r="A519" s="238" t="str">
        <f>IFERROR(INDEX(Txn[Key],MATCH(0,INDEX(COUNTIF($A$1:A518,Txn[Key])+(Txn[Key]=""),0),0)),"")</f>
        <v/>
      </c>
      <c r="B519" s="238" t="str">
        <f t="shared" si="72"/>
        <v/>
      </c>
      <c r="C519" s="238" t="str">
        <f t="shared" si="73"/>
        <v/>
      </c>
      <c r="D519" s="238" t="str">
        <f t="shared" si="74"/>
        <v/>
      </c>
      <c r="E519" s="259" t="str">
        <f>IF($A519="","",SUMIFS(Txn[Signed Units],Txn[Key],$A519))</f>
        <v/>
      </c>
      <c r="F519" s="281" t="str">
        <f>IF($A519="","",SUMIFS(Txn[Buy Cost],Txn[Key],$A519))</f>
        <v/>
      </c>
      <c r="G519" s="281" t="str">
        <f>IF($A519="","",SUMIFS(Txn[Sell Proceeds],Txn[Key],$A519))</f>
        <v/>
      </c>
      <c r="H519" s="282" t="str">
        <f>IF($A519="","",IFERROR(INDEX(Prices[Current Price],MATCH($A519,Prices[Key],0)),0))</f>
        <v/>
      </c>
      <c r="I519" s="283" t="str">
        <f>IF($A519="","",IFERROR(INDEX(Prices[FX to SGD],MATCH($A519,Prices[Key],0)),1))</f>
        <v/>
      </c>
      <c r="J519" s="281" t="str">
        <f t="shared" si="75"/>
        <v/>
      </c>
      <c r="K519" s="281" t="str">
        <f t="shared" si="76"/>
        <v/>
      </c>
      <c r="L519" s="281" t="str">
        <f t="shared" si="77"/>
        <v/>
      </c>
      <c r="M519" s="284" t="str">
        <f t="shared" si="78"/>
        <v/>
      </c>
      <c r="N519" s="238" t="str">
        <f>IF($A519="","",IF(ABS(E519)&gt;0.000001,COUNT($N$1:N518)+1,""))</f>
        <v/>
      </c>
      <c r="O519" s="285" t="str">
        <f>IF($A519="","",SUMIFS(Transactions!$R:$R,Transactions!$L:$L,$A519))</f>
        <v/>
      </c>
      <c r="P519" s="285" t="str">
        <f t="shared" si="79"/>
        <v/>
      </c>
      <c r="Q519" s="286" t="str">
        <f t="shared" si="80"/>
        <v/>
      </c>
    </row>
    <row r="520" spans="1:17" ht="15" customHeight="1" x14ac:dyDescent="0.2">
      <c r="A520" s="238" t="str">
        <f>IFERROR(INDEX(Txn[Key],MATCH(0,INDEX(COUNTIF($A$1:A519,Txn[Key])+(Txn[Key]=""),0),0)),"")</f>
        <v/>
      </c>
      <c r="B520" s="238" t="str">
        <f t="shared" si="72"/>
        <v/>
      </c>
      <c r="C520" s="238" t="str">
        <f t="shared" si="73"/>
        <v/>
      </c>
      <c r="D520" s="238" t="str">
        <f t="shared" si="74"/>
        <v/>
      </c>
      <c r="E520" s="259" t="str">
        <f>IF($A520="","",SUMIFS(Txn[Signed Units],Txn[Key],$A520))</f>
        <v/>
      </c>
      <c r="F520" s="281" t="str">
        <f>IF($A520="","",SUMIFS(Txn[Buy Cost],Txn[Key],$A520))</f>
        <v/>
      </c>
      <c r="G520" s="281" t="str">
        <f>IF($A520="","",SUMIFS(Txn[Sell Proceeds],Txn[Key],$A520))</f>
        <v/>
      </c>
      <c r="H520" s="282" t="str">
        <f>IF($A520="","",IFERROR(INDEX(Prices[Current Price],MATCH($A520,Prices[Key],0)),0))</f>
        <v/>
      </c>
      <c r="I520" s="283" t="str">
        <f>IF($A520="","",IFERROR(INDEX(Prices[FX to SGD],MATCH($A520,Prices[Key],0)),1))</f>
        <v/>
      </c>
      <c r="J520" s="281" t="str">
        <f t="shared" si="75"/>
        <v/>
      </c>
      <c r="K520" s="281" t="str">
        <f t="shared" si="76"/>
        <v/>
      </c>
      <c r="L520" s="281" t="str">
        <f t="shared" si="77"/>
        <v/>
      </c>
      <c r="M520" s="284" t="str">
        <f t="shared" si="78"/>
        <v/>
      </c>
      <c r="N520" s="238" t="str">
        <f>IF($A520="","",IF(ABS(E520)&gt;0.000001,COUNT($N$1:N519)+1,""))</f>
        <v/>
      </c>
      <c r="O520" s="285" t="str">
        <f>IF($A520="","",SUMIFS(Transactions!$R:$R,Transactions!$L:$L,$A520))</f>
        <v/>
      </c>
      <c r="P520" s="285" t="str">
        <f t="shared" si="79"/>
        <v/>
      </c>
      <c r="Q520" s="286" t="str">
        <f t="shared" si="80"/>
        <v/>
      </c>
    </row>
    <row r="521" spans="1:17" ht="15" customHeight="1" x14ac:dyDescent="0.2">
      <c r="A521" s="238" t="str">
        <f>IFERROR(INDEX(Txn[Key],MATCH(0,INDEX(COUNTIF($A$1:A520,Txn[Key])+(Txn[Key]=""),0),0)),"")</f>
        <v/>
      </c>
      <c r="B521" s="238" t="str">
        <f t="shared" si="72"/>
        <v/>
      </c>
      <c r="C521" s="238" t="str">
        <f t="shared" si="73"/>
        <v/>
      </c>
      <c r="D521" s="238" t="str">
        <f t="shared" si="74"/>
        <v/>
      </c>
      <c r="E521" s="259" t="str">
        <f>IF($A521="","",SUMIFS(Txn[Signed Units],Txn[Key],$A521))</f>
        <v/>
      </c>
      <c r="F521" s="281" t="str">
        <f>IF($A521="","",SUMIFS(Txn[Buy Cost],Txn[Key],$A521))</f>
        <v/>
      </c>
      <c r="G521" s="281" t="str">
        <f>IF($A521="","",SUMIFS(Txn[Sell Proceeds],Txn[Key],$A521))</f>
        <v/>
      </c>
      <c r="H521" s="282" t="str">
        <f>IF($A521="","",IFERROR(INDEX(Prices[Current Price],MATCH($A521,Prices[Key],0)),0))</f>
        <v/>
      </c>
      <c r="I521" s="283" t="str">
        <f>IF($A521="","",IFERROR(INDEX(Prices[FX to SGD],MATCH($A521,Prices[Key],0)),1))</f>
        <v/>
      </c>
      <c r="J521" s="281" t="str">
        <f t="shared" si="75"/>
        <v/>
      </c>
      <c r="K521" s="281" t="str">
        <f t="shared" si="76"/>
        <v/>
      </c>
      <c r="L521" s="281" t="str">
        <f t="shared" si="77"/>
        <v/>
      </c>
      <c r="M521" s="284" t="str">
        <f t="shared" si="78"/>
        <v/>
      </c>
      <c r="N521" s="238" t="str">
        <f>IF($A521="","",IF(ABS(E521)&gt;0.000001,COUNT($N$1:N520)+1,""))</f>
        <v/>
      </c>
      <c r="O521" s="285" t="str">
        <f>IF($A521="","",SUMIFS(Transactions!$R:$R,Transactions!$L:$L,$A521))</f>
        <v/>
      </c>
      <c r="P521" s="285" t="str">
        <f t="shared" si="79"/>
        <v/>
      </c>
      <c r="Q521" s="286" t="str">
        <f t="shared" si="80"/>
        <v/>
      </c>
    </row>
    <row r="522" spans="1:17" ht="15" customHeight="1" x14ac:dyDescent="0.2">
      <c r="A522" s="238" t="str">
        <f>IFERROR(INDEX(Txn[Key],MATCH(0,INDEX(COUNTIF($A$1:A521,Txn[Key])+(Txn[Key]=""),0),0)),"")</f>
        <v/>
      </c>
      <c r="B522" s="238" t="str">
        <f t="shared" si="72"/>
        <v/>
      </c>
      <c r="C522" s="238" t="str">
        <f t="shared" si="73"/>
        <v/>
      </c>
      <c r="D522" s="238" t="str">
        <f t="shared" si="74"/>
        <v/>
      </c>
      <c r="E522" s="259" t="str">
        <f>IF($A522="","",SUMIFS(Txn[Signed Units],Txn[Key],$A522))</f>
        <v/>
      </c>
      <c r="F522" s="281" t="str">
        <f>IF($A522="","",SUMIFS(Txn[Buy Cost],Txn[Key],$A522))</f>
        <v/>
      </c>
      <c r="G522" s="281" t="str">
        <f>IF($A522="","",SUMIFS(Txn[Sell Proceeds],Txn[Key],$A522))</f>
        <v/>
      </c>
      <c r="H522" s="282" t="str">
        <f>IF($A522="","",IFERROR(INDEX(Prices[Current Price],MATCH($A522,Prices[Key],0)),0))</f>
        <v/>
      </c>
      <c r="I522" s="283" t="str">
        <f>IF($A522="","",IFERROR(INDEX(Prices[FX to SGD],MATCH($A522,Prices[Key],0)),1))</f>
        <v/>
      </c>
      <c r="J522" s="281" t="str">
        <f t="shared" si="75"/>
        <v/>
      </c>
      <c r="K522" s="281" t="str">
        <f t="shared" si="76"/>
        <v/>
      </c>
      <c r="L522" s="281" t="str">
        <f t="shared" si="77"/>
        <v/>
      </c>
      <c r="M522" s="284" t="str">
        <f t="shared" si="78"/>
        <v/>
      </c>
      <c r="N522" s="238" t="str">
        <f>IF($A522="","",IF(ABS(E522)&gt;0.000001,COUNT($N$1:N521)+1,""))</f>
        <v/>
      </c>
      <c r="O522" s="285" t="str">
        <f>IF($A522="","",SUMIFS(Transactions!$R:$R,Transactions!$L:$L,$A522))</f>
        <v/>
      </c>
      <c r="P522" s="285" t="str">
        <f t="shared" si="79"/>
        <v/>
      </c>
      <c r="Q522" s="286" t="str">
        <f t="shared" si="80"/>
        <v/>
      </c>
    </row>
    <row r="523" spans="1:17" ht="15" customHeight="1" x14ac:dyDescent="0.2">
      <c r="A523" s="238" t="str">
        <f>IFERROR(INDEX(Txn[Key],MATCH(0,INDEX(COUNTIF($A$1:A522,Txn[Key])+(Txn[Key]=""),0),0)),"")</f>
        <v/>
      </c>
      <c r="B523" s="238" t="str">
        <f t="shared" si="72"/>
        <v/>
      </c>
      <c r="C523" s="238" t="str">
        <f t="shared" si="73"/>
        <v/>
      </c>
      <c r="D523" s="238" t="str">
        <f t="shared" si="74"/>
        <v/>
      </c>
      <c r="E523" s="259" t="str">
        <f>IF($A523="","",SUMIFS(Txn[Signed Units],Txn[Key],$A523))</f>
        <v/>
      </c>
      <c r="F523" s="281" t="str">
        <f>IF($A523="","",SUMIFS(Txn[Buy Cost],Txn[Key],$A523))</f>
        <v/>
      </c>
      <c r="G523" s="281" t="str">
        <f>IF($A523="","",SUMIFS(Txn[Sell Proceeds],Txn[Key],$A523))</f>
        <v/>
      </c>
      <c r="H523" s="282" t="str">
        <f>IF($A523="","",IFERROR(INDEX(Prices[Current Price],MATCH($A523,Prices[Key],0)),0))</f>
        <v/>
      </c>
      <c r="I523" s="283" t="str">
        <f>IF($A523="","",IFERROR(INDEX(Prices[FX to SGD],MATCH($A523,Prices[Key],0)),1))</f>
        <v/>
      </c>
      <c r="J523" s="281" t="str">
        <f t="shared" si="75"/>
        <v/>
      </c>
      <c r="K523" s="281" t="str">
        <f t="shared" si="76"/>
        <v/>
      </c>
      <c r="L523" s="281" t="str">
        <f t="shared" si="77"/>
        <v/>
      </c>
      <c r="M523" s="284" t="str">
        <f t="shared" si="78"/>
        <v/>
      </c>
      <c r="N523" s="238" t="str">
        <f>IF($A523="","",IF(ABS(E523)&gt;0.000001,COUNT($N$1:N522)+1,""))</f>
        <v/>
      </c>
      <c r="O523" s="285" t="str">
        <f>IF($A523="","",SUMIFS(Transactions!$R:$R,Transactions!$L:$L,$A523))</f>
        <v/>
      </c>
      <c r="P523" s="285" t="str">
        <f t="shared" si="79"/>
        <v/>
      </c>
      <c r="Q523" s="286" t="str">
        <f t="shared" si="80"/>
        <v/>
      </c>
    </row>
    <row r="524" spans="1:17" ht="15" customHeight="1" x14ac:dyDescent="0.2">
      <c r="A524" s="238" t="str">
        <f>IFERROR(INDEX(Txn[Key],MATCH(0,INDEX(COUNTIF($A$1:A523,Txn[Key])+(Txn[Key]=""),0),0)),"")</f>
        <v/>
      </c>
      <c r="B524" s="238" t="str">
        <f t="shared" si="72"/>
        <v/>
      </c>
      <c r="C524" s="238" t="str">
        <f t="shared" si="73"/>
        <v/>
      </c>
      <c r="D524" s="238" t="str">
        <f t="shared" si="74"/>
        <v/>
      </c>
      <c r="E524" s="259" t="str">
        <f>IF($A524="","",SUMIFS(Txn[Signed Units],Txn[Key],$A524))</f>
        <v/>
      </c>
      <c r="F524" s="281" t="str">
        <f>IF($A524="","",SUMIFS(Txn[Buy Cost],Txn[Key],$A524))</f>
        <v/>
      </c>
      <c r="G524" s="281" t="str">
        <f>IF($A524="","",SUMIFS(Txn[Sell Proceeds],Txn[Key],$A524))</f>
        <v/>
      </c>
      <c r="H524" s="282" t="str">
        <f>IF($A524="","",IFERROR(INDEX(Prices[Current Price],MATCH($A524,Prices[Key],0)),0))</f>
        <v/>
      </c>
      <c r="I524" s="283" t="str">
        <f>IF($A524="","",IFERROR(INDEX(Prices[FX to SGD],MATCH($A524,Prices[Key],0)),1))</f>
        <v/>
      </c>
      <c r="J524" s="281" t="str">
        <f t="shared" si="75"/>
        <v/>
      </c>
      <c r="K524" s="281" t="str">
        <f t="shared" si="76"/>
        <v/>
      </c>
      <c r="L524" s="281" t="str">
        <f t="shared" si="77"/>
        <v/>
      </c>
      <c r="M524" s="284" t="str">
        <f t="shared" si="78"/>
        <v/>
      </c>
      <c r="N524" s="238" t="str">
        <f>IF($A524="","",IF(ABS(E524)&gt;0.000001,COUNT($N$1:N523)+1,""))</f>
        <v/>
      </c>
      <c r="O524" s="285" t="str">
        <f>IF($A524="","",SUMIFS(Transactions!$R:$R,Transactions!$L:$L,$A524))</f>
        <v/>
      </c>
      <c r="P524" s="285" t="str">
        <f t="shared" si="79"/>
        <v/>
      </c>
      <c r="Q524" s="286" t="str">
        <f t="shared" si="80"/>
        <v/>
      </c>
    </row>
    <row r="525" spans="1:17" ht="15" customHeight="1" x14ac:dyDescent="0.2">
      <c r="A525" s="238" t="str">
        <f>IFERROR(INDEX(Txn[Key],MATCH(0,INDEX(COUNTIF($A$1:A524,Txn[Key])+(Txn[Key]=""),0),0)),"")</f>
        <v/>
      </c>
      <c r="B525" s="238" t="str">
        <f t="shared" si="72"/>
        <v/>
      </c>
      <c r="C525" s="238" t="str">
        <f t="shared" si="73"/>
        <v/>
      </c>
      <c r="D525" s="238" t="str">
        <f t="shared" si="74"/>
        <v/>
      </c>
      <c r="E525" s="259" t="str">
        <f>IF($A525="","",SUMIFS(Txn[Signed Units],Txn[Key],$A525))</f>
        <v/>
      </c>
      <c r="F525" s="281" t="str">
        <f>IF($A525="","",SUMIFS(Txn[Buy Cost],Txn[Key],$A525))</f>
        <v/>
      </c>
      <c r="G525" s="281" t="str">
        <f>IF($A525="","",SUMIFS(Txn[Sell Proceeds],Txn[Key],$A525))</f>
        <v/>
      </c>
      <c r="H525" s="282" t="str">
        <f>IF($A525="","",IFERROR(INDEX(Prices[Current Price],MATCH($A525,Prices[Key],0)),0))</f>
        <v/>
      </c>
      <c r="I525" s="283" t="str">
        <f>IF($A525="","",IFERROR(INDEX(Prices[FX to SGD],MATCH($A525,Prices[Key],0)),1))</f>
        <v/>
      </c>
      <c r="J525" s="281" t="str">
        <f t="shared" si="75"/>
        <v/>
      </c>
      <c r="K525" s="281" t="str">
        <f t="shared" si="76"/>
        <v/>
      </c>
      <c r="L525" s="281" t="str">
        <f t="shared" si="77"/>
        <v/>
      </c>
      <c r="M525" s="284" t="str">
        <f t="shared" si="78"/>
        <v/>
      </c>
      <c r="N525" s="238" t="str">
        <f>IF($A525="","",IF(ABS(E525)&gt;0.000001,COUNT($N$1:N524)+1,""))</f>
        <v/>
      </c>
      <c r="O525" s="285" t="str">
        <f>IF($A525="","",SUMIFS(Transactions!$R:$R,Transactions!$L:$L,$A525))</f>
        <v/>
      </c>
      <c r="P525" s="285" t="str">
        <f t="shared" si="79"/>
        <v/>
      </c>
      <c r="Q525" s="286" t="str">
        <f t="shared" si="80"/>
        <v/>
      </c>
    </row>
    <row r="526" spans="1:17" ht="15" customHeight="1" x14ac:dyDescent="0.2">
      <c r="A526" s="238" t="str">
        <f>IFERROR(INDEX(Txn[Key],MATCH(0,INDEX(COUNTIF($A$1:A525,Txn[Key])+(Txn[Key]=""),0),0)),"")</f>
        <v/>
      </c>
      <c r="B526" s="238" t="str">
        <f t="shared" si="72"/>
        <v/>
      </c>
      <c r="C526" s="238" t="str">
        <f t="shared" si="73"/>
        <v/>
      </c>
      <c r="D526" s="238" t="str">
        <f t="shared" si="74"/>
        <v/>
      </c>
      <c r="E526" s="259" t="str">
        <f>IF($A526="","",SUMIFS(Txn[Signed Units],Txn[Key],$A526))</f>
        <v/>
      </c>
      <c r="F526" s="281" t="str">
        <f>IF($A526="","",SUMIFS(Txn[Buy Cost],Txn[Key],$A526))</f>
        <v/>
      </c>
      <c r="G526" s="281" t="str">
        <f>IF($A526="","",SUMIFS(Txn[Sell Proceeds],Txn[Key],$A526))</f>
        <v/>
      </c>
      <c r="H526" s="282" t="str">
        <f>IF($A526="","",IFERROR(INDEX(Prices[Current Price],MATCH($A526,Prices[Key],0)),0))</f>
        <v/>
      </c>
      <c r="I526" s="283" t="str">
        <f>IF($A526="","",IFERROR(INDEX(Prices[FX to SGD],MATCH($A526,Prices[Key],0)),1))</f>
        <v/>
      </c>
      <c r="J526" s="281" t="str">
        <f t="shared" si="75"/>
        <v/>
      </c>
      <c r="K526" s="281" t="str">
        <f t="shared" si="76"/>
        <v/>
      </c>
      <c r="L526" s="281" t="str">
        <f t="shared" si="77"/>
        <v/>
      </c>
      <c r="M526" s="284" t="str">
        <f t="shared" si="78"/>
        <v/>
      </c>
      <c r="N526" s="238" t="str">
        <f>IF($A526="","",IF(ABS(E526)&gt;0.000001,COUNT($N$1:N525)+1,""))</f>
        <v/>
      </c>
      <c r="O526" s="285" t="str">
        <f>IF($A526="","",SUMIFS(Transactions!$R:$R,Transactions!$L:$L,$A526))</f>
        <v/>
      </c>
      <c r="P526" s="285" t="str">
        <f t="shared" si="79"/>
        <v/>
      </c>
      <c r="Q526" s="286" t="str">
        <f t="shared" si="80"/>
        <v/>
      </c>
    </row>
    <row r="527" spans="1:17" ht="15" customHeight="1" x14ac:dyDescent="0.2">
      <c r="A527" s="238" t="str">
        <f>IFERROR(INDEX(Txn[Key],MATCH(0,INDEX(COUNTIF($A$1:A526,Txn[Key])+(Txn[Key]=""),0),0)),"")</f>
        <v/>
      </c>
      <c r="B527" s="238" t="str">
        <f t="shared" si="72"/>
        <v/>
      </c>
      <c r="C527" s="238" t="str">
        <f t="shared" si="73"/>
        <v/>
      </c>
      <c r="D527" s="238" t="str">
        <f t="shared" si="74"/>
        <v/>
      </c>
      <c r="E527" s="259" t="str">
        <f>IF($A527="","",SUMIFS(Txn[Signed Units],Txn[Key],$A527))</f>
        <v/>
      </c>
      <c r="F527" s="281" t="str">
        <f>IF($A527="","",SUMIFS(Txn[Buy Cost],Txn[Key],$A527))</f>
        <v/>
      </c>
      <c r="G527" s="281" t="str">
        <f>IF($A527="","",SUMIFS(Txn[Sell Proceeds],Txn[Key],$A527))</f>
        <v/>
      </c>
      <c r="H527" s="282" t="str">
        <f>IF($A527="","",IFERROR(INDEX(Prices[Current Price],MATCH($A527,Prices[Key],0)),0))</f>
        <v/>
      </c>
      <c r="I527" s="283" t="str">
        <f>IF($A527="","",IFERROR(INDEX(Prices[FX to SGD],MATCH($A527,Prices[Key],0)),1))</f>
        <v/>
      </c>
      <c r="J527" s="281" t="str">
        <f t="shared" si="75"/>
        <v/>
      </c>
      <c r="K527" s="281" t="str">
        <f t="shared" si="76"/>
        <v/>
      </c>
      <c r="L527" s="281" t="str">
        <f t="shared" si="77"/>
        <v/>
      </c>
      <c r="M527" s="284" t="str">
        <f t="shared" si="78"/>
        <v/>
      </c>
      <c r="N527" s="238" t="str">
        <f>IF($A527="","",IF(ABS(E527)&gt;0.000001,COUNT($N$1:N526)+1,""))</f>
        <v/>
      </c>
      <c r="O527" s="285" t="str">
        <f>IF($A527="","",SUMIFS(Transactions!$R:$R,Transactions!$L:$L,$A527))</f>
        <v/>
      </c>
      <c r="P527" s="285" t="str">
        <f t="shared" si="79"/>
        <v/>
      </c>
      <c r="Q527" s="286" t="str">
        <f t="shared" si="80"/>
        <v/>
      </c>
    </row>
    <row r="528" spans="1:17" ht="15" customHeight="1" x14ac:dyDescent="0.2">
      <c r="A528" s="238" t="str">
        <f>IFERROR(INDEX(Txn[Key],MATCH(0,INDEX(COUNTIF($A$1:A527,Txn[Key])+(Txn[Key]=""),0),0)),"")</f>
        <v/>
      </c>
      <c r="B528" s="238" t="str">
        <f t="shared" si="72"/>
        <v/>
      </c>
      <c r="C528" s="238" t="str">
        <f t="shared" si="73"/>
        <v/>
      </c>
      <c r="D528" s="238" t="str">
        <f t="shared" si="74"/>
        <v/>
      </c>
      <c r="E528" s="259" t="str">
        <f>IF($A528="","",SUMIFS(Txn[Signed Units],Txn[Key],$A528))</f>
        <v/>
      </c>
      <c r="F528" s="281" t="str">
        <f>IF($A528="","",SUMIFS(Txn[Buy Cost],Txn[Key],$A528))</f>
        <v/>
      </c>
      <c r="G528" s="281" t="str">
        <f>IF($A528="","",SUMIFS(Txn[Sell Proceeds],Txn[Key],$A528))</f>
        <v/>
      </c>
      <c r="H528" s="282" t="str">
        <f>IF($A528="","",IFERROR(INDEX(Prices[Current Price],MATCH($A528,Prices[Key],0)),0))</f>
        <v/>
      </c>
      <c r="I528" s="283" t="str">
        <f>IF($A528="","",IFERROR(INDEX(Prices[FX to SGD],MATCH($A528,Prices[Key],0)),1))</f>
        <v/>
      </c>
      <c r="J528" s="281" t="str">
        <f t="shared" si="75"/>
        <v/>
      </c>
      <c r="K528" s="281" t="str">
        <f t="shared" si="76"/>
        <v/>
      </c>
      <c r="L528" s="281" t="str">
        <f t="shared" si="77"/>
        <v/>
      </c>
      <c r="M528" s="284" t="str">
        <f t="shared" si="78"/>
        <v/>
      </c>
      <c r="N528" s="238" t="str">
        <f>IF($A528="","",IF(ABS(E528)&gt;0.000001,COUNT($N$1:N527)+1,""))</f>
        <v/>
      </c>
      <c r="O528" s="285" t="str">
        <f>IF($A528="","",SUMIFS(Transactions!$R:$R,Transactions!$L:$L,$A528))</f>
        <v/>
      </c>
      <c r="P528" s="285" t="str">
        <f t="shared" si="79"/>
        <v/>
      </c>
      <c r="Q528" s="286" t="str">
        <f t="shared" si="80"/>
        <v/>
      </c>
    </row>
    <row r="529" spans="1:17" ht="15" customHeight="1" x14ac:dyDescent="0.2">
      <c r="A529" s="238" t="str">
        <f>IFERROR(INDEX(Txn[Key],MATCH(0,INDEX(COUNTIF($A$1:A528,Txn[Key])+(Txn[Key]=""),0),0)),"")</f>
        <v/>
      </c>
      <c r="B529" s="238" t="str">
        <f t="shared" si="72"/>
        <v/>
      </c>
      <c r="C529" s="238" t="str">
        <f t="shared" si="73"/>
        <v/>
      </c>
      <c r="D529" s="238" t="str">
        <f t="shared" si="74"/>
        <v/>
      </c>
      <c r="E529" s="259" t="str">
        <f>IF($A529="","",SUMIFS(Txn[Signed Units],Txn[Key],$A529))</f>
        <v/>
      </c>
      <c r="F529" s="281" t="str">
        <f>IF($A529="","",SUMIFS(Txn[Buy Cost],Txn[Key],$A529))</f>
        <v/>
      </c>
      <c r="G529" s="281" t="str">
        <f>IF($A529="","",SUMIFS(Txn[Sell Proceeds],Txn[Key],$A529))</f>
        <v/>
      </c>
      <c r="H529" s="282" t="str">
        <f>IF($A529="","",IFERROR(INDEX(Prices[Current Price],MATCH($A529,Prices[Key],0)),0))</f>
        <v/>
      </c>
      <c r="I529" s="283" t="str">
        <f>IF($A529="","",IFERROR(INDEX(Prices[FX to SGD],MATCH($A529,Prices[Key],0)),1))</f>
        <v/>
      </c>
      <c r="J529" s="281" t="str">
        <f t="shared" si="75"/>
        <v/>
      </c>
      <c r="K529" s="281" t="str">
        <f t="shared" si="76"/>
        <v/>
      </c>
      <c r="L529" s="281" t="str">
        <f t="shared" si="77"/>
        <v/>
      </c>
      <c r="M529" s="284" t="str">
        <f t="shared" si="78"/>
        <v/>
      </c>
      <c r="N529" s="238" t="str">
        <f>IF($A529="","",IF(ABS(E529)&gt;0.000001,COUNT($N$1:N528)+1,""))</f>
        <v/>
      </c>
      <c r="O529" s="285" t="str">
        <f>IF($A529="","",SUMIFS(Transactions!$R:$R,Transactions!$L:$L,$A529))</f>
        <v/>
      </c>
      <c r="P529" s="285" t="str">
        <f t="shared" si="79"/>
        <v/>
      </c>
      <c r="Q529" s="286" t="str">
        <f t="shared" si="80"/>
        <v/>
      </c>
    </row>
    <row r="530" spans="1:17" ht="15" customHeight="1" x14ac:dyDescent="0.2">
      <c r="A530" s="238" t="str">
        <f>IFERROR(INDEX(Txn[Key],MATCH(0,INDEX(COUNTIF($A$1:A529,Txn[Key])+(Txn[Key]=""),0),0)),"")</f>
        <v/>
      </c>
      <c r="B530" s="238" t="str">
        <f t="shared" si="72"/>
        <v/>
      </c>
      <c r="C530" s="238" t="str">
        <f t="shared" si="73"/>
        <v/>
      </c>
      <c r="D530" s="238" t="str">
        <f t="shared" si="74"/>
        <v/>
      </c>
      <c r="E530" s="259" t="str">
        <f>IF($A530="","",SUMIFS(Txn[Signed Units],Txn[Key],$A530))</f>
        <v/>
      </c>
      <c r="F530" s="281" t="str">
        <f>IF($A530="","",SUMIFS(Txn[Buy Cost],Txn[Key],$A530))</f>
        <v/>
      </c>
      <c r="G530" s="281" t="str">
        <f>IF($A530="","",SUMIFS(Txn[Sell Proceeds],Txn[Key],$A530))</f>
        <v/>
      </c>
      <c r="H530" s="282" t="str">
        <f>IF($A530="","",IFERROR(INDEX(Prices[Current Price],MATCH($A530,Prices[Key],0)),0))</f>
        <v/>
      </c>
      <c r="I530" s="283" t="str">
        <f>IF($A530="","",IFERROR(INDEX(Prices[FX to SGD],MATCH($A530,Prices[Key],0)),1))</f>
        <v/>
      </c>
      <c r="J530" s="281" t="str">
        <f t="shared" si="75"/>
        <v/>
      </c>
      <c r="K530" s="281" t="str">
        <f t="shared" si="76"/>
        <v/>
      </c>
      <c r="L530" s="281" t="str">
        <f t="shared" si="77"/>
        <v/>
      </c>
      <c r="M530" s="284" t="str">
        <f t="shared" si="78"/>
        <v/>
      </c>
      <c r="N530" s="238" t="str">
        <f>IF($A530="","",IF(ABS(E530)&gt;0.000001,COUNT($N$1:N529)+1,""))</f>
        <v/>
      </c>
      <c r="O530" s="285" t="str">
        <f>IF($A530="","",SUMIFS(Transactions!$R:$R,Transactions!$L:$L,$A530))</f>
        <v/>
      </c>
      <c r="P530" s="285" t="str">
        <f t="shared" si="79"/>
        <v/>
      </c>
      <c r="Q530" s="286" t="str">
        <f t="shared" si="80"/>
        <v/>
      </c>
    </row>
    <row r="531" spans="1:17" ht="15" customHeight="1" x14ac:dyDescent="0.2">
      <c r="A531" s="238" t="str">
        <f>IFERROR(INDEX(Txn[Key],MATCH(0,INDEX(COUNTIF($A$1:A530,Txn[Key])+(Txn[Key]=""),0),0)),"")</f>
        <v/>
      </c>
      <c r="B531" s="238" t="str">
        <f t="shared" si="72"/>
        <v/>
      </c>
      <c r="C531" s="238" t="str">
        <f t="shared" si="73"/>
        <v/>
      </c>
      <c r="D531" s="238" t="str">
        <f t="shared" si="74"/>
        <v/>
      </c>
      <c r="E531" s="259" t="str">
        <f>IF($A531="","",SUMIFS(Txn[Signed Units],Txn[Key],$A531))</f>
        <v/>
      </c>
      <c r="F531" s="281" t="str">
        <f>IF($A531="","",SUMIFS(Txn[Buy Cost],Txn[Key],$A531))</f>
        <v/>
      </c>
      <c r="G531" s="281" t="str">
        <f>IF($A531="","",SUMIFS(Txn[Sell Proceeds],Txn[Key],$A531))</f>
        <v/>
      </c>
      <c r="H531" s="282" t="str">
        <f>IF($A531="","",IFERROR(INDEX(Prices[Current Price],MATCH($A531,Prices[Key],0)),0))</f>
        <v/>
      </c>
      <c r="I531" s="283" t="str">
        <f>IF($A531="","",IFERROR(INDEX(Prices[FX to SGD],MATCH($A531,Prices[Key],0)),1))</f>
        <v/>
      </c>
      <c r="J531" s="281" t="str">
        <f t="shared" si="75"/>
        <v/>
      </c>
      <c r="K531" s="281" t="str">
        <f t="shared" si="76"/>
        <v/>
      </c>
      <c r="L531" s="281" t="str">
        <f t="shared" si="77"/>
        <v/>
      </c>
      <c r="M531" s="284" t="str">
        <f t="shared" si="78"/>
        <v/>
      </c>
      <c r="N531" s="238" t="str">
        <f>IF($A531="","",IF(ABS(E531)&gt;0.000001,COUNT($N$1:N530)+1,""))</f>
        <v/>
      </c>
      <c r="O531" s="285" t="str">
        <f>IF($A531="","",SUMIFS(Transactions!$R:$R,Transactions!$L:$L,$A531))</f>
        <v/>
      </c>
      <c r="P531" s="285" t="str">
        <f t="shared" si="79"/>
        <v/>
      </c>
      <c r="Q531" s="286" t="str">
        <f t="shared" si="80"/>
        <v/>
      </c>
    </row>
    <row r="532" spans="1:17" ht="15" customHeight="1" x14ac:dyDescent="0.2">
      <c r="A532" s="238" t="str">
        <f>IFERROR(INDEX(Txn[Key],MATCH(0,INDEX(COUNTIF($A$1:A531,Txn[Key])+(Txn[Key]=""),0),0)),"")</f>
        <v/>
      </c>
      <c r="B532" s="238" t="str">
        <f t="shared" si="72"/>
        <v/>
      </c>
      <c r="C532" s="238" t="str">
        <f t="shared" si="73"/>
        <v/>
      </c>
      <c r="D532" s="238" t="str">
        <f t="shared" si="74"/>
        <v/>
      </c>
      <c r="E532" s="259" t="str">
        <f>IF($A532="","",SUMIFS(Txn[Signed Units],Txn[Key],$A532))</f>
        <v/>
      </c>
      <c r="F532" s="281" t="str">
        <f>IF($A532="","",SUMIFS(Txn[Buy Cost],Txn[Key],$A532))</f>
        <v/>
      </c>
      <c r="G532" s="281" t="str">
        <f>IF($A532="","",SUMIFS(Txn[Sell Proceeds],Txn[Key],$A532))</f>
        <v/>
      </c>
      <c r="H532" s="282" t="str">
        <f>IF($A532="","",IFERROR(INDEX(Prices[Current Price],MATCH($A532,Prices[Key],0)),0))</f>
        <v/>
      </c>
      <c r="I532" s="283" t="str">
        <f>IF($A532="","",IFERROR(INDEX(Prices[FX to SGD],MATCH($A532,Prices[Key],0)),1))</f>
        <v/>
      </c>
      <c r="J532" s="281" t="str">
        <f t="shared" si="75"/>
        <v/>
      </c>
      <c r="K532" s="281" t="str">
        <f t="shared" si="76"/>
        <v/>
      </c>
      <c r="L532" s="281" t="str">
        <f t="shared" si="77"/>
        <v/>
      </c>
      <c r="M532" s="284" t="str">
        <f t="shared" si="78"/>
        <v/>
      </c>
      <c r="N532" s="238" t="str">
        <f>IF($A532="","",IF(ABS(E532)&gt;0.000001,COUNT($N$1:N531)+1,""))</f>
        <v/>
      </c>
      <c r="O532" s="285" t="str">
        <f>IF($A532="","",SUMIFS(Transactions!$R:$R,Transactions!$L:$L,$A532))</f>
        <v/>
      </c>
      <c r="P532" s="285" t="str">
        <f t="shared" si="79"/>
        <v/>
      </c>
      <c r="Q532" s="286" t="str">
        <f t="shared" si="80"/>
        <v/>
      </c>
    </row>
    <row r="533" spans="1:17" ht="15" customHeight="1" x14ac:dyDescent="0.2">
      <c r="A533" s="238" t="str">
        <f>IFERROR(INDEX(Txn[Key],MATCH(0,INDEX(COUNTIF($A$1:A532,Txn[Key])+(Txn[Key]=""),0),0)),"")</f>
        <v/>
      </c>
      <c r="B533" s="238" t="str">
        <f t="shared" si="72"/>
        <v/>
      </c>
      <c r="C533" s="238" t="str">
        <f t="shared" si="73"/>
        <v/>
      </c>
      <c r="D533" s="238" t="str">
        <f t="shared" si="74"/>
        <v/>
      </c>
      <c r="E533" s="259" t="str">
        <f>IF($A533="","",SUMIFS(Txn[Signed Units],Txn[Key],$A533))</f>
        <v/>
      </c>
      <c r="F533" s="281" t="str">
        <f>IF($A533="","",SUMIFS(Txn[Buy Cost],Txn[Key],$A533))</f>
        <v/>
      </c>
      <c r="G533" s="281" t="str">
        <f>IF($A533="","",SUMIFS(Txn[Sell Proceeds],Txn[Key],$A533))</f>
        <v/>
      </c>
      <c r="H533" s="282" t="str">
        <f>IF($A533="","",IFERROR(INDEX(Prices[Current Price],MATCH($A533,Prices[Key],0)),0))</f>
        <v/>
      </c>
      <c r="I533" s="283" t="str">
        <f>IF($A533="","",IFERROR(INDEX(Prices[FX to SGD],MATCH($A533,Prices[Key],0)),1))</f>
        <v/>
      </c>
      <c r="J533" s="281" t="str">
        <f t="shared" si="75"/>
        <v/>
      </c>
      <c r="K533" s="281" t="str">
        <f t="shared" si="76"/>
        <v/>
      </c>
      <c r="L533" s="281" t="str">
        <f t="shared" si="77"/>
        <v/>
      </c>
      <c r="M533" s="284" t="str">
        <f t="shared" si="78"/>
        <v/>
      </c>
      <c r="N533" s="238" t="str">
        <f>IF($A533="","",IF(ABS(E533)&gt;0.000001,COUNT($N$1:N532)+1,""))</f>
        <v/>
      </c>
      <c r="O533" s="285" t="str">
        <f>IF($A533="","",SUMIFS(Transactions!$R:$R,Transactions!$L:$L,$A533))</f>
        <v/>
      </c>
      <c r="P533" s="285" t="str">
        <f t="shared" si="79"/>
        <v/>
      </c>
      <c r="Q533" s="286" t="str">
        <f t="shared" si="80"/>
        <v/>
      </c>
    </row>
    <row r="534" spans="1:17" ht="15" customHeight="1" x14ac:dyDescent="0.2">
      <c r="A534" s="238" t="str">
        <f>IFERROR(INDEX(Txn[Key],MATCH(0,INDEX(COUNTIF($A$1:A533,Txn[Key])+(Txn[Key]=""),0),0)),"")</f>
        <v/>
      </c>
      <c r="B534" s="238" t="str">
        <f t="shared" si="72"/>
        <v/>
      </c>
      <c r="C534" s="238" t="str">
        <f t="shared" si="73"/>
        <v/>
      </c>
      <c r="D534" s="238" t="str">
        <f t="shared" si="74"/>
        <v/>
      </c>
      <c r="E534" s="259" t="str">
        <f>IF($A534="","",SUMIFS(Txn[Signed Units],Txn[Key],$A534))</f>
        <v/>
      </c>
      <c r="F534" s="281" t="str">
        <f>IF($A534="","",SUMIFS(Txn[Buy Cost],Txn[Key],$A534))</f>
        <v/>
      </c>
      <c r="G534" s="281" t="str">
        <f>IF($A534="","",SUMIFS(Txn[Sell Proceeds],Txn[Key],$A534))</f>
        <v/>
      </c>
      <c r="H534" s="282" t="str">
        <f>IF($A534="","",IFERROR(INDEX(Prices[Current Price],MATCH($A534,Prices[Key],0)),0))</f>
        <v/>
      </c>
      <c r="I534" s="283" t="str">
        <f>IF($A534="","",IFERROR(INDEX(Prices[FX to SGD],MATCH($A534,Prices[Key],0)),1))</f>
        <v/>
      </c>
      <c r="J534" s="281" t="str">
        <f t="shared" si="75"/>
        <v/>
      </c>
      <c r="K534" s="281" t="str">
        <f t="shared" si="76"/>
        <v/>
      </c>
      <c r="L534" s="281" t="str">
        <f t="shared" si="77"/>
        <v/>
      </c>
      <c r="M534" s="284" t="str">
        <f t="shared" si="78"/>
        <v/>
      </c>
      <c r="N534" s="238" t="str">
        <f>IF($A534="","",IF(ABS(E534)&gt;0.000001,COUNT($N$1:N533)+1,""))</f>
        <v/>
      </c>
      <c r="O534" s="285" t="str">
        <f>IF($A534="","",SUMIFS(Transactions!$R:$R,Transactions!$L:$L,$A534))</f>
        <v/>
      </c>
      <c r="P534" s="285" t="str">
        <f t="shared" si="79"/>
        <v/>
      </c>
      <c r="Q534" s="286" t="str">
        <f t="shared" si="80"/>
        <v/>
      </c>
    </row>
    <row r="535" spans="1:17" ht="15" customHeight="1" x14ac:dyDescent="0.2">
      <c r="A535" s="238" t="str">
        <f>IFERROR(INDEX(Txn[Key],MATCH(0,INDEX(COUNTIF($A$1:A534,Txn[Key])+(Txn[Key]=""),0),0)),"")</f>
        <v/>
      </c>
      <c r="B535" s="238" t="str">
        <f t="shared" si="72"/>
        <v/>
      </c>
      <c r="C535" s="238" t="str">
        <f t="shared" si="73"/>
        <v/>
      </c>
      <c r="D535" s="238" t="str">
        <f t="shared" si="74"/>
        <v/>
      </c>
      <c r="E535" s="259" t="str">
        <f>IF($A535="","",SUMIFS(Txn[Signed Units],Txn[Key],$A535))</f>
        <v/>
      </c>
      <c r="F535" s="281" t="str">
        <f>IF($A535="","",SUMIFS(Txn[Buy Cost],Txn[Key],$A535))</f>
        <v/>
      </c>
      <c r="G535" s="281" t="str">
        <f>IF($A535="","",SUMIFS(Txn[Sell Proceeds],Txn[Key],$A535))</f>
        <v/>
      </c>
      <c r="H535" s="282" t="str">
        <f>IF($A535="","",IFERROR(INDEX(Prices[Current Price],MATCH($A535,Prices[Key],0)),0))</f>
        <v/>
      </c>
      <c r="I535" s="283" t="str">
        <f>IF($A535="","",IFERROR(INDEX(Prices[FX to SGD],MATCH($A535,Prices[Key],0)),1))</f>
        <v/>
      </c>
      <c r="J535" s="281" t="str">
        <f t="shared" si="75"/>
        <v/>
      </c>
      <c r="K535" s="281" t="str">
        <f t="shared" si="76"/>
        <v/>
      </c>
      <c r="L535" s="281" t="str">
        <f t="shared" si="77"/>
        <v/>
      </c>
      <c r="M535" s="284" t="str">
        <f t="shared" si="78"/>
        <v/>
      </c>
      <c r="N535" s="238" t="str">
        <f>IF($A535="","",IF(ABS(E535)&gt;0.000001,COUNT($N$1:N534)+1,""))</f>
        <v/>
      </c>
      <c r="O535" s="285" t="str">
        <f>IF($A535="","",SUMIFS(Transactions!$R:$R,Transactions!$L:$L,$A535))</f>
        <v/>
      </c>
      <c r="P535" s="285" t="str">
        <f t="shared" si="79"/>
        <v/>
      </c>
      <c r="Q535" s="286" t="str">
        <f t="shared" si="80"/>
        <v/>
      </c>
    </row>
    <row r="536" spans="1:17" ht="15" customHeight="1" x14ac:dyDescent="0.2">
      <c r="A536" s="238" t="str">
        <f>IFERROR(INDEX(Txn[Key],MATCH(0,INDEX(COUNTIF($A$1:A535,Txn[Key])+(Txn[Key]=""),0),0)),"")</f>
        <v/>
      </c>
      <c r="B536" s="238" t="str">
        <f t="shared" si="72"/>
        <v/>
      </c>
      <c r="C536" s="238" t="str">
        <f t="shared" si="73"/>
        <v/>
      </c>
      <c r="D536" s="238" t="str">
        <f t="shared" si="74"/>
        <v/>
      </c>
      <c r="E536" s="259" t="str">
        <f>IF($A536="","",SUMIFS(Txn[Signed Units],Txn[Key],$A536))</f>
        <v/>
      </c>
      <c r="F536" s="281" t="str">
        <f>IF($A536="","",SUMIFS(Txn[Buy Cost],Txn[Key],$A536))</f>
        <v/>
      </c>
      <c r="G536" s="281" t="str">
        <f>IF($A536="","",SUMIFS(Txn[Sell Proceeds],Txn[Key],$A536))</f>
        <v/>
      </c>
      <c r="H536" s="282" t="str">
        <f>IF($A536="","",IFERROR(INDEX(Prices[Current Price],MATCH($A536,Prices[Key],0)),0))</f>
        <v/>
      </c>
      <c r="I536" s="283" t="str">
        <f>IF($A536="","",IFERROR(INDEX(Prices[FX to SGD],MATCH($A536,Prices[Key],0)),1))</f>
        <v/>
      </c>
      <c r="J536" s="281" t="str">
        <f t="shared" si="75"/>
        <v/>
      </c>
      <c r="K536" s="281" t="str">
        <f t="shared" si="76"/>
        <v/>
      </c>
      <c r="L536" s="281" t="str">
        <f t="shared" si="77"/>
        <v/>
      </c>
      <c r="M536" s="284" t="str">
        <f t="shared" si="78"/>
        <v/>
      </c>
      <c r="N536" s="238" t="str">
        <f>IF($A536="","",IF(ABS(E536)&gt;0.000001,COUNT($N$1:N535)+1,""))</f>
        <v/>
      </c>
      <c r="O536" s="285" t="str">
        <f>IF($A536="","",SUMIFS(Transactions!$R:$R,Transactions!$L:$L,$A536))</f>
        <v/>
      </c>
      <c r="P536" s="285" t="str">
        <f t="shared" si="79"/>
        <v/>
      </c>
      <c r="Q536" s="286" t="str">
        <f t="shared" si="80"/>
        <v/>
      </c>
    </row>
    <row r="537" spans="1:17" ht="15" customHeight="1" x14ac:dyDescent="0.2">
      <c r="A537" s="238" t="str">
        <f>IFERROR(INDEX(Txn[Key],MATCH(0,INDEX(COUNTIF($A$1:A536,Txn[Key])+(Txn[Key]=""),0),0)),"")</f>
        <v/>
      </c>
      <c r="B537" s="238" t="str">
        <f t="shared" si="72"/>
        <v/>
      </c>
      <c r="C537" s="238" t="str">
        <f t="shared" si="73"/>
        <v/>
      </c>
      <c r="D537" s="238" t="str">
        <f t="shared" si="74"/>
        <v/>
      </c>
      <c r="E537" s="259" t="str">
        <f>IF($A537="","",SUMIFS(Txn[Signed Units],Txn[Key],$A537))</f>
        <v/>
      </c>
      <c r="F537" s="281" t="str">
        <f>IF($A537="","",SUMIFS(Txn[Buy Cost],Txn[Key],$A537))</f>
        <v/>
      </c>
      <c r="G537" s="281" t="str">
        <f>IF($A537="","",SUMIFS(Txn[Sell Proceeds],Txn[Key],$A537))</f>
        <v/>
      </c>
      <c r="H537" s="282" t="str">
        <f>IF($A537="","",IFERROR(INDEX(Prices[Current Price],MATCH($A537,Prices[Key],0)),0))</f>
        <v/>
      </c>
      <c r="I537" s="283" t="str">
        <f>IF($A537="","",IFERROR(INDEX(Prices[FX to SGD],MATCH($A537,Prices[Key],0)),1))</f>
        <v/>
      </c>
      <c r="J537" s="281" t="str">
        <f t="shared" si="75"/>
        <v/>
      </c>
      <c r="K537" s="281" t="str">
        <f t="shared" si="76"/>
        <v/>
      </c>
      <c r="L537" s="281" t="str">
        <f t="shared" si="77"/>
        <v/>
      </c>
      <c r="M537" s="284" t="str">
        <f t="shared" si="78"/>
        <v/>
      </c>
      <c r="N537" s="238" t="str">
        <f>IF($A537="","",IF(ABS(E537)&gt;0.000001,COUNT($N$1:N536)+1,""))</f>
        <v/>
      </c>
      <c r="O537" s="285" t="str">
        <f>IF($A537="","",SUMIFS(Transactions!$R:$R,Transactions!$L:$L,$A537))</f>
        <v/>
      </c>
      <c r="P537" s="285" t="str">
        <f t="shared" si="79"/>
        <v/>
      </c>
      <c r="Q537" s="286" t="str">
        <f t="shared" si="80"/>
        <v/>
      </c>
    </row>
    <row r="538" spans="1:17" ht="15" customHeight="1" x14ac:dyDescent="0.2">
      <c r="A538" s="238" t="str">
        <f>IFERROR(INDEX(Txn[Key],MATCH(0,INDEX(COUNTIF($A$1:A537,Txn[Key])+(Txn[Key]=""),0),0)),"")</f>
        <v/>
      </c>
      <c r="B538" s="238" t="str">
        <f t="shared" si="72"/>
        <v/>
      </c>
      <c r="C538" s="238" t="str">
        <f t="shared" si="73"/>
        <v/>
      </c>
      <c r="D538" s="238" t="str">
        <f t="shared" si="74"/>
        <v/>
      </c>
      <c r="E538" s="259" t="str">
        <f>IF($A538="","",SUMIFS(Txn[Signed Units],Txn[Key],$A538))</f>
        <v/>
      </c>
      <c r="F538" s="281" t="str">
        <f>IF($A538="","",SUMIFS(Txn[Buy Cost],Txn[Key],$A538))</f>
        <v/>
      </c>
      <c r="G538" s="281" t="str">
        <f>IF($A538="","",SUMIFS(Txn[Sell Proceeds],Txn[Key],$A538))</f>
        <v/>
      </c>
      <c r="H538" s="282" t="str">
        <f>IF($A538="","",IFERROR(INDEX(Prices[Current Price],MATCH($A538,Prices[Key],0)),0))</f>
        <v/>
      </c>
      <c r="I538" s="283" t="str">
        <f>IF($A538="","",IFERROR(INDEX(Prices[FX to SGD],MATCH($A538,Prices[Key],0)),1))</f>
        <v/>
      </c>
      <c r="J538" s="281" t="str">
        <f t="shared" si="75"/>
        <v/>
      </c>
      <c r="K538" s="281" t="str">
        <f t="shared" si="76"/>
        <v/>
      </c>
      <c r="L538" s="281" t="str">
        <f t="shared" si="77"/>
        <v/>
      </c>
      <c r="M538" s="284" t="str">
        <f t="shared" si="78"/>
        <v/>
      </c>
      <c r="N538" s="238" t="str">
        <f>IF($A538="","",IF(ABS(E538)&gt;0.000001,COUNT($N$1:N537)+1,""))</f>
        <v/>
      </c>
      <c r="O538" s="285" t="str">
        <f>IF($A538="","",SUMIFS(Transactions!$R:$R,Transactions!$L:$L,$A538))</f>
        <v/>
      </c>
      <c r="P538" s="285" t="str">
        <f t="shared" si="79"/>
        <v/>
      </c>
      <c r="Q538" s="286" t="str">
        <f t="shared" si="80"/>
        <v/>
      </c>
    </row>
    <row r="539" spans="1:17" ht="15" customHeight="1" x14ac:dyDescent="0.2">
      <c r="A539" s="238" t="str">
        <f>IFERROR(INDEX(Txn[Key],MATCH(0,INDEX(COUNTIF($A$1:A538,Txn[Key])+(Txn[Key]=""),0),0)),"")</f>
        <v/>
      </c>
      <c r="B539" s="238" t="str">
        <f t="shared" si="72"/>
        <v/>
      </c>
      <c r="C539" s="238" t="str">
        <f t="shared" si="73"/>
        <v/>
      </c>
      <c r="D539" s="238" t="str">
        <f t="shared" si="74"/>
        <v/>
      </c>
      <c r="E539" s="259" t="str">
        <f>IF($A539="","",SUMIFS(Txn[Signed Units],Txn[Key],$A539))</f>
        <v/>
      </c>
      <c r="F539" s="281" t="str">
        <f>IF($A539="","",SUMIFS(Txn[Buy Cost],Txn[Key],$A539))</f>
        <v/>
      </c>
      <c r="G539" s="281" t="str">
        <f>IF($A539="","",SUMIFS(Txn[Sell Proceeds],Txn[Key],$A539))</f>
        <v/>
      </c>
      <c r="H539" s="282" t="str">
        <f>IF($A539="","",IFERROR(INDEX(Prices[Current Price],MATCH($A539,Prices[Key],0)),0))</f>
        <v/>
      </c>
      <c r="I539" s="283" t="str">
        <f>IF($A539="","",IFERROR(INDEX(Prices[FX to SGD],MATCH($A539,Prices[Key],0)),1))</f>
        <v/>
      </c>
      <c r="J539" s="281" t="str">
        <f t="shared" si="75"/>
        <v/>
      </c>
      <c r="K539" s="281" t="str">
        <f t="shared" si="76"/>
        <v/>
      </c>
      <c r="L539" s="281" t="str">
        <f t="shared" si="77"/>
        <v/>
      </c>
      <c r="M539" s="284" t="str">
        <f t="shared" si="78"/>
        <v/>
      </c>
      <c r="N539" s="238" t="str">
        <f>IF($A539="","",IF(ABS(E539)&gt;0.000001,COUNT($N$1:N538)+1,""))</f>
        <v/>
      </c>
      <c r="O539" s="285" t="str">
        <f>IF($A539="","",SUMIFS(Transactions!$R:$R,Transactions!$L:$L,$A539))</f>
        <v/>
      </c>
      <c r="P539" s="285" t="str">
        <f t="shared" si="79"/>
        <v/>
      </c>
      <c r="Q539" s="286" t="str">
        <f t="shared" si="80"/>
        <v/>
      </c>
    </row>
    <row r="540" spans="1:17" ht="15" customHeight="1" x14ac:dyDescent="0.2">
      <c r="A540" s="238" t="str">
        <f>IFERROR(INDEX(Txn[Key],MATCH(0,INDEX(COUNTIF($A$1:A539,Txn[Key])+(Txn[Key]=""),0),0)),"")</f>
        <v/>
      </c>
      <c r="B540" s="238" t="str">
        <f t="shared" si="72"/>
        <v/>
      </c>
      <c r="C540" s="238" t="str">
        <f t="shared" si="73"/>
        <v/>
      </c>
      <c r="D540" s="238" t="str">
        <f t="shared" si="74"/>
        <v/>
      </c>
      <c r="E540" s="259" t="str">
        <f>IF($A540="","",SUMIFS(Txn[Signed Units],Txn[Key],$A540))</f>
        <v/>
      </c>
      <c r="F540" s="281" t="str">
        <f>IF($A540="","",SUMIFS(Txn[Buy Cost],Txn[Key],$A540))</f>
        <v/>
      </c>
      <c r="G540" s="281" t="str">
        <f>IF($A540="","",SUMIFS(Txn[Sell Proceeds],Txn[Key],$A540))</f>
        <v/>
      </c>
      <c r="H540" s="282" t="str">
        <f>IF($A540="","",IFERROR(INDEX(Prices[Current Price],MATCH($A540,Prices[Key],0)),0))</f>
        <v/>
      </c>
      <c r="I540" s="283" t="str">
        <f>IF($A540="","",IFERROR(INDEX(Prices[FX to SGD],MATCH($A540,Prices[Key],0)),1))</f>
        <v/>
      </c>
      <c r="J540" s="281" t="str">
        <f t="shared" si="75"/>
        <v/>
      </c>
      <c r="K540" s="281" t="str">
        <f t="shared" si="76"/>
        <v/>
      </c>
      <c r="L540" s="281" t="str">
        <f t="shared" si="77"/>
        <v/>
      </c>
      <c r="M540" s="284" t="str">
        <f t="shared" si="78"/>
        <v/>
      </c>
      <c r="N540" s="238" t="str">
        <f>IF($A540="","",IF(ABS(E540)&gt;0.000001,COUNT($N$1:N539)+1,""))</f>
        <v/>
      </c>
      <c r="O540" s="285" t="str">
        <f>IF($A540="","",SUMIFS(Transactions!$R:$R,Transactions!$L:$L,$A540))</f>
        <v/>
      </c>
      <c r="P540" s="285" t="str">
        <f t="shared" si="79"/>
        <v/>
      </c>
      <c r="Q540" s="286" t="str">
        <f t="shared" si="80"/>
        <v/>
      </c>
    </row>
    <row r="541" spans="1:17" ht="15" customHeight="1" x14ac:dyDescent="0.2">
      <c r="A541" s="238" t="str">
        <f>IFERROR(INDEX(Txn[Key],MATCH(0,INDEX(COUNTIF($A$1:A540,Txn[Key])+(Txn[Key]=""),0),0)),"")</f>
        <v/>
      </c>
      <c r="B541" s="238" t="str">
        <f t="shared" si="72"/>
        <v/>
      </c>
      <c r="C541" s="238" t="str">
        <f t="shared" si="73"/>
        <v/>
      </c>
      <c r="D541" s="238" t="str">
        <f t="shared" si="74"/>
        <v/>
      </c>
      <c r="E541" s="259" t="str">
        <f>IF($A541="","",SUMIFS(Txn[Signed Units],Txn[Key],$A541))</f>
        <v/>
      </c>
      <c r="F541" s="281" t="str">
        <f>IF($A541="","",SUMIFS(Txn[Buy Cost],Txn[Key],$A541))</f>
        <v/>
      </c>
      <c r="G541" s="281" t="str">
        <f>IF($A541="","",SUMIFS(Txn[Sell Proceeds],Txn[Key],$A541))</f>
        <v/>
      </c>
      <c r="H541" s="282" t="str">
        <f>IF($A541="","",IFERROR(INDEX(Prices[Current Price],MATCH($A541,Prices[Key],0)),0))</f>
        <v/>
      </c>
      <c r="I541" s="283" t="str">
        <f>IF($A541="","",IFERROR(INDEX(Prices[FX to SGD],MATCH($A541,Prices[Key],0)),1))</f>
        <v/>
      </c>
      <c r="J541" s="281" t="str">
        <f t="shared" si="75"/>
        <v/>
      </c>
      <c r="K541" s="281" t="str">
        <f t="shared" si="76"/>
        <v/>
      </c>
      <c r="L541" s="281" t="str">
        <f t="shared" si="77"/>
        <v/>
      </c>
      <c r="M541" s="284" t="str">
        <f t="shared" si="78"/>
        <v/>
      </c>
      <c r="N541" s="238" t="str">
        <f>IF($A541="","",IF(ABS(E541)&gt;0.000001,COUNT($N$1:N540)+1,""))</f>
        <v/>
      </c>
      <c r="O541" s="285" t="str">
        <f>IF($A541="","",SUMIFS(Transactions!$R:$R,Transactions!$L:$L,$A541))</f>
        <v/>
      </c>
      <c r="P541" s="285" t="str">
        <f t="shared" si="79"/>
        <v/>
      </c>
      <c r="Q541" s="286" t="str">
        <f t="shared" si="80"/>
        <v/>
      </c>
    </row>
    <row r="542" spans="1:17" ht="15" customHeight="1" x14ac:dyDescent="0.2">
      <c r="A542" s="238" t="str">
        <f>IFERROR(INDEX(Txn[Key],MATCH(0,INDEX(COUNTIF($A$1:A541,Txn[Key])+(Txn[Key]=""),0),0)),"")</f>
        <v/>
      </c>
      <c r="B542" s="238" t="str">
        <f t="shared" si="72"/>
        <v/>
      </c>
      <c r="C542" s="238" t="str">
        <f t="shared" si="73"/>
        <v/>
      </c>
      <c r="D542" s="238" t="str">
        <f t="shared" si="74"/>
        <v/>
      </c>
      <c r="E542" s="259" t="str">
        <f>IF($A542="","",SUMIFS(Txn[Signed Units],Txn[Key],$A542))</f>
        <v/>
      </c>
      <c r="F542" s="281" t="str">
        <f>IF($A542="","",SUMIFS(Txn[Buy Cost],Txn[Key],$A542))</f>
        <v/>
      </c>
      <c r="G542" s="281" t="str">
        <f>IF($A542="","",SUMIFS(Txn[Sell Proceeds],Txn[Key],$A542))</f>
        <v/>
      </c>
      <c r="H542" s="282" t="str">
        <f>IF($A542="","",IFERROR(INDEX(Prices[Current Price],MATCH($A542,Prices[Key],0)),0))</f>
        <v/>
      </c>
      <c r="I542" s="283" t="str">
        <f>IF($A542="","",IFERROR(INDEX(Prices[FX to SGD],MATCH($A542,Prices[Key],0)),1))</f>
        <v/>
      </c>
      <c r="J542" s="281" t="str">
        <f t="shared" si="75"/>
        <v/>
      </c>
      <c r="K542" s="281" t="str">
        <f t="shared" si="76"/>
        <v/>
      </c>
      <c r="L542" s="281" t="str">
        <f t="shared" si="77"/>
        <v/>
      </c>
      <c r="M542" s="284" t="str">
        <f t="shared" si="78"/>
        <v/>
      </c>
      <c r="N542" s="238" t="str">
        <f>IF($A542="","",IF(ABS(E542)&gt;0.000001,COUNT($N$1:N541)+1,""))</f>
        <v/>
      </c>
      <c r="O542" s="285" t="str">
        <f>IF($A542="","",SUMIFS(Transactions!$R:$R,Transactions!$L:$L,$A542))</f>
        <v/>
      </c>
      <c r="P542" s="285" t="str">
        <f t="shared" si="79"/>
        <v/>
      </c>
      <c r="Q542" s="286" t="str">
        <f t="shared" si="80"/>
        <v/>
      </c>
    </row>
    <row r="543" spans="1:17" ht="15" customHeight="1" x14ac:dyDescent="0.2">
      <c r="A543" s="238" t="str">
        <f>IFERROR(INDEX(Txn[Key],MATCH(0,INDEX(COUNTIF($A$1:A542,Txn[Key])+(Txn[Key]=""),0),0)),"")</f>
        <v/>
      </c>
      <c r="B543" s="238" t="str">
        <f t="shared" si="72"/>
        <v/>
      </c>
      <c r="C543" s="238" t="str">
        <f t="shared" si="73"/>
        <v/>
      </c>
      <c r="D543" s="238" t="str">
        <f t="shared" si="74"/>
        <v/>
      </c>
      <c r="E543" s="259" t="str">
        <f>IF($A543="","",SUMIFS(Txn[Signed Units],Txn[Key],$A543))</f>
        <v/>
      </c>
      <c r="F543" s="281" t="str">
        <f>IF($A543="","",SUMIFS(Txn[Buy Cost],Txn[Key],$A543))</f>
        <v/>
      </c>
      <c r="G543" s="281" t="str">
        <f>IF($A543="","",SUMIFS(Txn[Sell Proceeds],Txn[Key],$A543))</f>
        <v/>
      </c>
      <c r="H543" s="282" t="str">
        <f>IF($A543="","",IFERROR(INDEX(Prices[Current Price],MATCH($A543,Prices[Key],0)),0))</f>
        <v/>
      </c>
      <c r="I543" s="283" t="str">
        <f>IF($A543="","",IFERROR(INDEX(Prices[FX to SGD],MATCH($A543,Prices[Key],0)),1))</f>
        <v/>
      </c>
      <c r="J543" s="281" t="str">
        <f t="shared" si="75"/>
        <v/>
      </c>
      <c r="K543" s="281" t="str">
        <f t="shared" si="76"/>
        <v/>
      </c>
      <c r="L543" s="281" t="str">
        <f t="shared" si="77"/>
        <v/>
      </c>
      <c r="M543" s="284" t="str">
        <f t="shared" si="78"/>
        <v/>
      </c>
      <c r="N543" s="238" t="str">
        <f>IF($A543="","",IF(ABS(E543)&gt;0.000001,COUNT($N$1:N542)+1,""))</f>
        <v/>
      </c>
      <c r="O543" s="285" t="str">
        <f>IF($A543="","",SUMIFS(Transactions!$R:$R,Transactions!$L:$L,$A543))</f>
        <v/>
      </c>
      <c r="P543" s="285" t="str">
        <f t="shared" si="79"/>
        <v/>
      </c>
      <c r="Q543" s="286" t="str">
        <f t="shared" si="80"/>
        <v/>
      </c>
    </row>
    <row r="544" spans="1:17" ht="15" customHeight="1" x14ac:dyDescent="0.2">
      <c r="A544" s="238" t="str">
        <f>IFERROR(INDEX(Txn[Key],MATCH(0,INDEX(COUNTIF($A$1:A543,Txn[Key])+(Txn[Key]=""),0),0)),"")</f>
        <v/>
      </c>
      <c r="B544" s="238" t="str">
        <f t="shared" si="72"/>
        <v/>
      </c>
      <c r="C544" s="238" t="str">
        <f t="shared" si="73"/>
        <v/>
      </c>
      <c r="D544" s="238" t="str">
        <f t="shared" si="74"/>
        <v/>
      </c>
      <c r="E544" s="259" t="str">
        <f>IF($A544="","",SUMIFS(Txn[Signed Units],Txn[Key],$A544))</f>
        <v/>
      </c>
      <c r="F544" s="281" t="str">
        <f>IF($A544="","",SUMIFS(Txn[Buy Cost],Txn[Key],$A544))</f>
        <v/>
      </c>
      <c r="G544" s="281" t="str">
        <f>IF($A544="","",SUMIFS(Txn[Sell Proceeds],Txn[Key],$A544))</f>
        <v/>
      </c>
      <c r="H544" s="282" t="str">
        <f>IF($A544="","",IFERROR(INDEX(Prices[Current Price],MATCH($A544,Prices[Key],0)),0))</f>
        <v/>
      </c>
      <c r="I544" s="283" t="str">
        <f>IF($A544="","",IFERROR(INDEX(Prices[FX to SGD],MATCH($A544,Prices[Key],0)),1))</f>
        <v/>
      </c>
      <c r="J544" s="281" t="str">
        <f t="shared" si="75"/>
        <v/>
      </c>
      <c r="K544" s="281" t="str">
        <f t="shared" si="76"/>
        <v/>
      </c>
      <c r="L544" s="281" t="str">
        <f t="shared" si="77"/>
        <v/>
      </c>
      <c r="M544" s="284" t="str">
        <f t="shared" si="78"/>
        <v/>
      </c>
      <c r="N544" s="238" t="str">
        <f>IF($A544="","",IF(ABS(E544)&gt;0.000001,COUNT($N$1:N543)+1,""))</f>
        <v/>
      </c>
      <c r="O544" s="285" t="str">
        <f>IF($A544="","",SUMIFS(Transactions!$R:$R,Transactions!$L:$L,$A544))</f>
        <v/>
      </c>
      <c r="P544" s="285" t="str">
        <f t="shared" si="79"/>
        <v/>
      </c>
      <c r="Q544" s="286" t="str">
        <f t="shared" si="80"/>
        <v/>
      </c>
    </row>
    <row r="545" spans="1:17" ht="15" customHeight="1" x14ac:dyDescent="0.2">
      <c r="A545" s="238" t="str">
        <f>IFERROR(INDEX(Txn[Key],MATCH(0,INDEX(COUNTIF($A$1:A544,Txn[Key])+(Txn[Key]=""),0),0)),"")</f>
        <v/>
      </c>
      <c r="B545" s="238" t="str">
        <f t="shared" si="72"/>
        <v/>
      </c>
      <c r="C545" s="238" t="str">
        <f t="shared" si="73"/>
        <v/>
      </c>
      <c r="D545" s="238" t="str">
        <f t="shared" si="74"/>
        <v/>
      </c>
      <c r="E545" s="259" t="str">
        <f>IF($A545="","",SUMIFS(Txn[Signed Units],Txn[Key],$A545))</f>
        <v/>
      </c>
      <c r="F545" s="281" t="str">
        <f>IF($A545="","",SUMIFS(Txn[Buy Cost],Txn[Key],$A545))</f>
        <v/>
      </c>
      <c r="G545" s="281" t="str">
        <f>IF($A545="","",SUMIFS(Txn[Sell Proceeds],Txn[Key],$A545))</f>
        <v/>
      </c>
      <c r="H545" s="282" t="str">
        <f>IF($A545="","",IFERROR(INDEX(Prices[Current Price],MATCH($A545,Prices[Key],0)),0))</f>
        <v/>
      </c>
      <c r="I545" s="283" t="str">
        <f>IF($A545="","",IFERROR(INDEX(Prices[FX to SGD],MATCH($A545,Prices[Key],0)),1))</f>
        <v/>
      </c>
      <c r="J545" s="281" t="str">
        <f t="shared" si="75"/>
        <v/>
      </c>
      <c r="K545" s="281" t="str">
        <f t="shared" si="76"/>
        <v/>
      </c>
      <c r="L545" s="281" t="str">
        <f t="shared" si="77"/>
        <v/>
      </c>
      <c r="M545" s="284" t="str">
        <f t="shared" si="78"/>
        <v/>
      </c>
      <c r="N545" s="238" t="str">
        <f>IF($A545="","",IF(ABS(E545)&gt;0.000001,COUNT($N$1:N544)+1,""))</f>
        <v/>
      </c>
      <c r="O545" s="285" t="str">
        <f>IF($A545="","",SUMIFS(Transactions!$R:$R,Transactions!$L:$L,$A545))</f>
        <v/>
      </c>
      <c r="P545" s="285" t="str">
        <f t="shared" si="79"/>
        <v/>
      </c>
      <c r="Q545" s="286" t="str">
        <f t="shared" si="80"/>
        <v/>
      </c>
    </row>
    <row r="546" spans="1:17" ht="15" customHeight="1" x14ac:dyDescent="0.2">
      <c r="A546" s="238" t="str">
        <f>IFERROR(INDEX(Txn[Key],MATCH(0,INDEX(COUNTIF($A$1:A545,Txn[Key])+(Txn[Key]=""),0),0)),"")</f>
        <v/>
      </c>
      <c r="B546" s="238" t="str">
        <f t="shared" si="72"/>
        <v/>
      </c>
      <c r="C546" s="238" t="str">
        <f t="shared" si="73"/>
        <v/>
      </c>
      <c r="D546" s="238" t="str">
        <f t="shared" si="74"/>
        <v/>
      </c>
      <c r="E546" s="259" t="str">
        <f>IF($A546="","",SUMIFS(Txn[Signed Units],Txn[Key],$A546))</f>
        <v/>
      </c>
      <c r="F546" s="281" t="str">
        <f>IF($A546="","",SUMIFS(Txn[Buy Cost],Txn[Key],$A546))</f>
        <v/>
      </c>
      <c r="G546" s="281" t="str">
        <f>IF($A546="","",SUMIFS(Txn[Sell Proceeds],Txn[Key],$A546))</f>
        <v/>
      </c>
      <c r="H546" s="282" t="str">
        <f>IF($A546="","",IFERROR(INDEX(Prices[Current Price],MATCH($A546,Prices[Key],0)),0))</f>
        <v/>
      </c>
      <c r="I546" s="283" t="str">
        <f>IF($A546="","",IFERROR(INDEX(Prices[FX to SGD],MATCH($A546,Prices[Key],0)),1))</f>
        <v/>
      </c>
      <c r="J546" s="281" t="str">
        <f t="shared" si="75"/>
        <v/>
      </c>
      <c r="K546" s="281" t="str">
        <f t="shared" si="76"/>
        <v/>
      </c>
      <c r="L546" s="281" t="str">
        <f t="shared" si="77"/>
        <v/>
      </c>
      <c r="M546" s="284" t="str">
        <f t="shared" si="78"/>
        <v/>
      </c>
      <c r="N546" s="238" t="str">
        <f>IF($A546="","",IF(ABS(E546)&gt;0.000001,COUNT($N$1:N545)+1,""))</f>
        <v/>
      </c>
      <c r="O546" s="285" t="str">
        <f>IF($A546="","",SUMIFS(Transactions!$R:$R,Transactions!$L:$L,$A546))</f>
        <v/>
      </c>
      <c r="P546" s="285" t="str">
        <f t="shared" si="79"/>
        <v/>
      </c>
      <c r="Q546" s="286" t="str">
        <f t="shared" si="80"/>
        <v/>
      </c>
    </row>
    <row r="547" spans="1:17" ht="15" customHeight="1" x14ac:dyDescent="0.2">
      <c r="A547" s="238" t="str">
        <f>IFERROR(INDEX(Txn[Key],MATCH(0,INDEX(COUNTIF($A$1:A546,Txn[Key])+(Txn[Key]=""),0),0)),"")</f>
        <v/>
      </c>
      <c r="B547" s="238" t="str">
        <f t="shared" si="72"/>
        <v/>
      </c>
      <c r="C547" s="238" t="str">
        <f t="shared" si="73"/>
        <v/>
      </c>
      <c r="D547" s="238" t="str">
        <f t="shared" si="74"/>
        <v/>
      </c>
      <c r="E547" s="259" t="str">
        <f>IF($A547="","",SUMIFS(Txn[Signed Units],Txn[Key],$A547))</f>
        <v/>
      </c>
      <c r="F547" s="281" t="str">
        <f>IF($A547="","",SUMIFS(Txn[Buy Cost],Txn[Key],$A547))</f>
        <v/>
      </c>
      <c r="G547" s="281" t="str">
        <f>IF($A547="","",SUMIFS(Txn[Sell Proceeds],Txn[Key],$A547))</f>
        <v/>
      </c>
      <c r="H547" s="282" t="str">
        <f>IF($A547="","",IFERROR(INDEX(Prices[Current Price],MATCH($A547,Prices[Key],0)),0))</f>
        <v/>
      </c>
      <c r="I547" s="283" t="str">
        <f>IF($A547="","",IFERROR(INDEX(Prices[FX to SGD],MATCH($A547,Prices[Key],0)),1))</f>
        <v/>
      </c>
      <c r="J547" s="281" t="str">
        <f t="shared" si="75"/>
        <v/>
      </c>
      <c r="K547" s="281" t="str">
        <f t="shared" si="76"/>
        <v/>
      </c>
      <c r="L547" s="281" t="str">
        <f t="shared" si="77"/>
        <v/>
      </c>
      <c r="M547" s="284" t="str">
        <f t="shared" si="78"/>
        <v/>
      </c>
      <c r="N547" s="238" t="str">
        <f>IF($A547="","",IF(ABS(E547)&gt;0.000001,COUNT($N$1:N546)+1,""))</f>
        <v/>
      </c>
      <c r="O547" s="285" t="str">
        <f>IF($A547="","",SUMIFS(Transactions!$R:$R,Transactions!$L:$L,$A547))</f>
        <v/>
      </c>
      <c r="P547" s="285" t="str">
        <f t="shared" si="79"/>
        <v/>
      </c>
      <c r="Q547" s="286" t="str">
        <f t="shared" si="80"/>
        <v/>
      </c>
    </row>
    <row r="548" spans="1:17" ht="15" customHeight="1" x14ac:dyDescent="0.2">
      <c r="A548" s="238" t="str">
        <f>IFERROR(INDEX(Txn[Key],MATCH(0,INDEX(COUNTIF($A$1:A547,Txn[Key])+(Txn[Key]=""),0),0)),"")</f>
        <v/>
      </c>
      <c r="B548" s="238" t="str">
        <f t="shared" si="72"/>
        <v/>
      </c>
      <c r="C548" s="238" t="str">
        <f t="shared" si="73"/>
        <v/>
      </c>
      <c r="D548" s="238" t="str">
        <f t="shared" si="74"/>
        <v/>
      </c>
      <c r="E548" s="259" t="str">
        <f>IF($A548="","",SUMIFS(Txn[Signed Units],Txn[Key],$A548))</f>
        <v/>
      </c>
      <c r="F548" s="281" t="str">
        <f>IF($A548="","",SUMIFS(Txn[Buy Cost],Txn[Key],$A548))</f>
        <v/>
      </c>
      <c r="G548" s="281" t="str">
        <f>IF($A548="","",SUMIFS(Txn[Sell Proceeds],Txn[Key],$A548))</f>
        <v/>
      </c>
      <c r="H548" s="282" t="str">
        <f>IF($A548="","",IFERROR(INDEX(Prices[Current Price],MATCH($A548,Prices[Key],0)),0))</f>
        <v/>
      </c>
      <c r="I548" s="283" t="str">
        <f>IF($A548="","",IFERROR(INDEX(Prices[FX to SGD],MATCH($A548,Prices[Key],0)),1))</f>
        <v/>
      </c>
      <c r="J548" s="281" t="str">
        <f t="shared" si="75"/>
        <v/>
      </c>
      <c r="K548" s="281" t="str">
        <f t="shared" si="76"/>
        <v/>
      </c>
      <c r="L548" s="281" t="str">
        <f t="shared" si="77"/>
        <v/>
      </c>
      <c r="M548" s="284" t="str">
        <f t="shared" si="78"/>
        <v/>
      </c>
      <c r="N548" s="238" t="str">
        <f>IF($A548="","",IF(ABS(E548)&gt;0.000001,COUNT($N$1:N547)+1,""))</f>
        <v/>
      </c>
      <c r="O548" s="285" t="str">
        <f>IF($A548="","",SUMIFS(Transactions!$R:$R,Transactions!$L:$L,$A548))</f>
        <v/>
      </c>
      <c r="P548" s="285" t="str">
        <f t="shared" si="79"/>
        <v/>
      </c>
      <c r="Q548" s="286" t="str">
        <f t="shared" si="80"/>
        <v/>
      </c>
    </row>
    <row r="549" spans="1:17" ht="15" customHeight="1" x14ac:dyDescent="0.2">
      <c r="A549" s="238" t="str">
        <f>IFERROR(INDEX(Txn[Key],MATCH(0,INDEX(COUNTIF($A$1:A548,Txn[Key])+(Txn[Key]=""),0),0)),"")</f>
        <v/>
      </c>
      <c r="B549" s="238" t="str">
        <f t="shared" si="72"/>
        <v/>
      </c>
      <c r="C549" s="238" t="str">
        <f t="shared" si="73"/>
        <v/>
      </c>
      <c r="D549" s="238" t="str">
        <f t="shared" si="74"/>
        <v/>
      </c>
      <c r="E549" s="259" t="str">
        <f>IF($A549="","",SUMIFS(Txn[Signed Units],Txn[Key],$A549))</f>
        <v/>
      </c>
      <c r="F549" s="281" t="str">
        <f>IF($A549="","",SUMIFS(Txn[Buy Cost],Txn[Key],$A549))</f>
        <v/>
      </c>
      <c r="G549" s="281" t="str">
        <f>IF($A549="","",SUMIFS(Txn[Sell Proceeds],Txn[Key],$A549))</f>
        <v/>
      </c>
      <c r="H549" s="282" t="str">
        <f>IF($A549="","",IFERROR(INDEX(Prices[Current Price],MATCH($A549,Prices[Key],0)),0))</f>
        <v/>
      </c>
      <c r="I549" s="283" t="str">
        <f>IF($A549="","",IFERROR(INDEX(Prices[FX to SGD],MATCH($A549,Prices[Key],0)),1))</f>
        <v/>
      </c>
      <c r="J549" s="281" t="str">
        <f t="shared" si="75"/>
        <v/>
      </c>
      <c r="K549" s="281" t="str">
        <f t="shared" si="76"/>
        <v/>
      </c>
      <c r="L549" s="281" t="str">
        <f t="shared" si="77"/>
        <v/>
      </c>
      <c r="M549" s="284" t="str">
        <f t="shared" si="78"/>
        <v/>
      </c>
      <c r="N549" s="238" t="str">
        <f>IF($A549="","",IF(ABS(E549)&gt;0.000001,COUNT($N$1:N548)+1,""))</f>
        <v/>
      </c>
      <c r="O549" s="285" t="str">
        <f>IF($A549="","",SUMIFS(Transactions!$R:$R,Transactions!$L:$L,$A549))</f>
        <v/>
      </c>
      <c r="P549" s="285" t="str">
        <f t="shared" si="79"/>
        <v/>
      </c>
      <c r="Q549" s="286" t="str">
        <f t="shared" si="80"/>
        <v/>
      </c>
    </row>
    <row r="550" spans="1:17" ht="15" customHeight="1" x14ac:dyDescent="0.2">
      <c r="A550" s="238" t="str">
        <f>IFERROR(INDEX(Txn[Key],MATCH(0,INDEX(COUNTIF($A$1:A549,Txn[Key])+(Txn[Key]=""),0),0)),"")</f>
        <v/>
      </c>
      <c r="B550" s="238" t="str">
        <f t="shared" si="72"/>
        <v/>
      </c>
      <c r="C550" s="238" t="str">
        <f t="shared" si="73"/>
        <v/>
      </c>
      <c r="D550" s="238" t="str">
        <f t="shared" si="74"/>
        <v/>
      </c>
      <c r="E550" s="259" t="str">
        <f>IF($A550="","",SUMIFS(Txn[Signed Units],Txn[Key],$A550))</f>
        <v/>
      </c>
      <c r="F550" s="281" t="str">
        <f>IF($A550="","",SUMIFS(Txn[Buy Cost],Txn[Key],$A550))</f>
        <v/>
      </c>
      <c r="G550" s="281" t="str">
        <f>IF($A550="","",SUMIFS(Txn[Sell Proceeds],Txn[Key],$A550))</f>
        <v/>
      </c>
      <c r="H550" s="282" t="str">
        <f>IF($A550="","",IFERROR(INDEX(Prices[Current Price],MATCH($A550,Prices[Key],0)),0))</f>
        <v/>
      </c>
      <c r="I550" s="283" t="str">
        <f>IF($A550="","",IFERROR(INDEX(Prices[FX to SGD],MATCH($A550,Prices[Key],0)),1))</f>
        <v/>
      </c>
      <c r="J550" s="281" t="str">
        <f t="shared" si="75"/>
        <v/>
      </c>
      <c r="K550" s="281" t="str">
        <f t="shared" si="76"/>
        <v/>
      </c>
      <c r="L550" s="281" t="str">
        <f t="shared" si="77"/>
        <v/>
      </c>
      <c r="M550" s="284" t="str">
        <f t="shared" si="78"/>
        <v/>
      </c>
      <c r="N550" s="238" t="str">
        <f>IF($A550="","",IF(ABS(E550)&gt;0.000001,COUNT($N$1:N549)+1,""))</f>
        <v/>
      </c>
      <c r="O550" s="285" t="str">
        <f>IF($A550="","",SUMIFS(Transactions!$R:$R,Transactions!$L:$L,$A550))</f>
        <v/>
      </c>
      <c r="P550" s="285" t="str">
        <f t="shared" si="79"/>
        <v/>
      </c>
      <c r="Q550" s="286" t="str">
        <f t="shared" si="80"/>
        <v/>
      </c>
    </row>
    <row r="551" spans="1:17" ht="15" customHeight="1" x14ac:dyDescent="0.2">
      <c r="A551" s="238" t="str">
        <f>IFERROR(INDEX(Txn[Key],MATCH(0,INDEX(COUNTIF($A$1:A550,Txn[Key])+(Txn[Key]=""),0),0)),"")</f>
        <v/>
      </c>
      <c r="B551" s="238" t="str">
        <f t="shared" si="72"/>
        <v/>
      </c>
      <c r="C551" s="238" t="str">
        <f t="shared" si="73"/>
        <v/>
      </c>
      <c r="D551" s="238" t="str">
        <f t="shared" si="74"/>
        <v/>
      </c>
      <c r="E551" s="259" t="str">
        <f>IF($A551="","",SUMIFS(Txn[Signed Units],Txn[Key],$A551))</f>
        <v/>
      </c>
      <c r="F551" s="281" t="str">
        <f>IF($A551="","",SUMIFS(Txn[Buy Cost],Txn[Key],$A551))</f>
        <v/>
      </c>
      <c r="G551" s="281" t="str">
        <f>IF($A551="","",SUMIFS(Txn[Sell Proceeds],Txn[Key],$A551))</f>
        <v/>
      </c>
      <c r="H551" s="282" t="str">
        <f>IF($A551="","",IFERROR(INDEX(Prices[Current Price],MATCH($A551,Prices[Key],0)),0))</f>
        <v/>
      </c>
      <c r="I551" s="283" t="str">
        <f>IF($A551="","",IFERROR(INDEX(Prices[FX to SGD],MATCH($A551,Prices[Key],0)),1))</f>
        <v/>
      </c>
      <c r="J551" s="281" t="str">
        <f t="shared" si="75"/>
        <v/>
      </c>
      <c r="K551" s="281" t="str">
        <f t="shared" si="76"/>
        <v/>
      </c>
      <c r="L551" s="281" t="str">
        <f t="shared" si="77"/>
        <v/>
      </c>
      <c r="M551" s="284" t="str">
        <f t="shared" si="78"/>
        <v/>
      </c>
      <c r="N551" s="238" t="str">
        <f>IF($A551="","",IF(ABS(E551)&gt;0.000001,COUNT($N$1:N550)+1,""))</f>
        <v/>
      </c>
      <c r="O551" s="285" t="str">
        <f>IF($A551="","",SUMIFS(Transactions!$R:$R,Transactions!$L:$L,$A551))</f>
        <v/>
      </c>
      <c r="P551" s="285" t="str">
        <f t="shared" si="79"/>
        <v/>
      </c>
      <c r="Q551" s="286" t="str">
        <f t="shared" si="80"/>
        <v/>
      </c>
    </row>
    <row r="552" spans="1:17" ht="15" customHeight="1" x14ac:dyDescent="0.2">
      <c r="A552" s="238" t="str">
        <f>IFERROR(INDEX(Txn[Key],MATCH(0,INDEX(COUNTIF($A$1:A551,Txn[Key])+(Txn[Key]=""),0),0)),"")</f>
        <v/>
      </c>
      <c r="B552" s="238" t="str">
        <f t="shared" si="72"/>
        <v/>
      </c>
      <c r="C552" s="238" t="str">
        <f t="shared" si="73"/>
        <v/>
      </c>
      <c r="D552" s="238" t="str">
        <f t="shared" si="74"/>
        <v/>
      </c>
      <c r="E552" s="259" t="str">
        <f>IF($A552="","",SUMIFS(Txn[Signed Units],Txn[Key],$A552))</f>
        <v/>
      </c>
      <c r="F552" s="281" t="str">
        <f>IF($A552="","",SUMIFS(Txn[Buy Cost],Txn[Key],$A552))</f>
        <v/>
      </c>
      <c r="G552" s="281" t="str">
        <f>IF($A552="","",SUMIFS(Txn[Sell Proceeds],Txn[Key],$A552))</f>
        <v/>
      </c>
      <c r="H552" s="282" t="str">
        <f>IF($A552="","",IFERROR(INDEX(Prices[Current Price],MATCH($A552,Prices[Key],0)),0))</f>
        <v/>
      </c>
      <c r="I552" s="283" t="str">
        <f>IF($A552="","",IFERROR(INDEX(Prices[FX to SGD],MATCH($A552,Prices[Key],0)),1))</f>
        <v/>
      </c>
      <c r="J552" s="281" t="str">
        <f t="shared" si="75"/>
        <v/>
      </c>
      <c r="K552" s="281" t="str">
        <f t="shared" si="76"/>
        <v/>
      </c>
      <c r="L552" s="281" t="str">
        <f t="shared" si="77"/>
        <v/>
      </c>
      <c r="M552" s="284" t="str">
        <f t="shared" si="78"/>
        <v/>
      </c>
      <c r="N552" s="238" t="str">
        <f>IF($A552="","",IF(ABS(E552)&gt;0.000001,COUNT($N$1:N551)+1,""))</f>
        <v/>
      </c>
      <c r="O552" s="285" t="str">
        <f>IF($A552="","",SUMIFS(Transactions!$R:$R,Transactions!$L:$L,$A552))</f>
        <v/>
      </c>
      <c r="P552" s="285" t="str">
        <f t="shared" si="79"/>
        <v/>
      </c>
      <c r="Q552" s="286" t="str">
        <f t="shared" si="80"/>
        <v/>
      </c>
    </row>
    <row r="553" spans="1:17" ht="15" customHeight="1" x14ac:dyDescent="0.2">
      <c r="A553" s="238" t="str">
        <f>IFERROR(INDEX(Txn[Key],MATCH(0,INDEX(COUNTIF($A$1:A552,Txn[Key])+(Txn[Key]=""),0),0)),"")</f>
        <v/>
      </c>
      <c r="B553" s="238" t="str">
        <f t="shared" si="72"/>
        <v/>
      </c>
      <c r="C553" s="238" t="str">
        <f t="shared" si="73"/>
        <v/>
      </c>
      <c r="D553" s="238" t="str">
        <f t="shared" si="74"/>
        <v/>
      </c>
      <c r="E553" s="259" t="str">
        <f>IF($A553="","",SUMIFS(Txn[Signed Units],Txn[Key],$A553))</f>
        <v/>
      </c>
      <c r="F553" s="281" t="str">
        <f>IF($A553="","",SUMIFS(Txn[Buy Cost],Txn[Key],$A553))</f>
        <v/>
      </c>
      <c r="G553" s="281" t="str">
        <f>IF($A553="","",SUMIFS(Txn[Sell Proceeds],Txn[Key],$A553))</f>
        <v/>
      </c>
      <c r="H553" s="282" t="str">
        <f>IF($A553="","",IFERROR(INDEX(Prices[Current Price],MATCH($A553,Prices[Key],0)),0))</f>
        <v/>
      </c>
      <c r="I553" s="283" t="str">
        <f>IF($A553="","",IFERROR(INDEX(Prices[FX to SGD],MATCH($A553,Prices[Key],0)),1))</f>
        <v/>
      </c>
      <c r="J553" s="281" t="str">
        <f t="shared" si="75"/>
        <v/>
      </c>
      <c r="K553" s="281" t="str">
        <f t="shared" si="76"/>
        <v/>
      </c>
      <c r="L553" s="281" t="str">
        <f t="shared" si="77"/>
        <v/>
      </c>
      <c r="M553" s="284" t="str">
        <f t="shared" si="78"/>
        <v/>
      </c>
      <c r="N553" s="238" t="str">
        <f>IF($A553="","",IF(ABS(E553)&gt;0.000001,COUNT($N$1:N552)+1,""))</f>
        <v/>
      </c>
      <c r="O553" s="285" t="str">
        <f>IF($A553="","",SUMIFS(Transactions!$R:$R,Transactions!$L:$L,$A553))</f>
        <v/>
      </c>
      <c r="P553" s="285" t="str">
        <f t="shared" si="79"/>
        <v/>
      </c>
      <c r="Q553" s="286" t="str">
        <f t="shared" si="80"/>
        <v/>
      </c>
    </row>
    <row r="554" spans="1:17" ht="15" customHeight="1" x14ac:dyDescent="0.2">
      <c r="A554" s="238" t="str">
        <f>IFERROR(INDEX(Txn[Key],MATCH(0,INDEX(COUNTIF($A$1:A553,Txn[Key])+(Txn[Key]=""),0),0)),"")</f>
        <v/>
      </c>
      <c r="B554" s="238" t="str">
        <f t="shared" si="72"/>
        <v/>
      </c>
      <c r="C554" s="238" t="str">
        <f t="shared" si="73"/>
        <v/>
      </c>
      <c r="D554" s="238" t="str">
        <f t="shared" si="74"/>
        <v/>
      </c>
      <c r="E554" s="259" t="str">
        <f>IF($A554="","",SUMIFS(Txn[Signed Units],Txn[Key],$A554))</f>
        <v/>
      </c>
      <c r="F554" s="281" t="str">
        <f>IF($A554="","",SUMIFS(Txn[Buy Cost],Txn[Key],$A554))</f>
        <v/>
      </c>
      <c r="G554" s="281" t="str">
        <f>IF($A554="","",SUMIFS(Txn[Sell Proceeds],Txn[Key],$A554))</f>
        <v/>
      </c>
      <c r="H554" s="282" t="str">
        <f>IF($A554="","",IFERROR(INDEX(Prices[Current Price],MATCH($A554,Prices[Key],0)),0))</f>
        <v/>
      </c>
      <c r="I554" s="283" t="str">
        <f>IF($A554="","",IFERROR(INDEX(Prices[FX to SGD],MATCH($A554,Prices[Key],0)),1))</f>
        <v/>
      </c>
      <c r="J554" s="281" t="str">
        <f t="shared" si="75"/>
        <v/>
      </c>
      <c r="K554" s="281" t="str">
        <f t="shared" si="76"/>
        <v/>
      </c>
      <c r="L554" s="281" t="str">
        <f t="shared" si="77"/>
        <v/>
      </c>
      <c r="M554" s="284" t="str">
        <f t="shared" si="78"/>
        <v/>
      </c>
      <c r="N554" s="238" t="str">
        <f>IF($A554="","",IF(ABS(E554)&gt;0.000001,COUNT($N$1:N553)+1,""))</f>
        <v/>
      </c>
      <c r="O554" s="285" t="str">
        <f>IF($A554="","",SUMIFS(Transactions!$R:$R,Transactions!$L:$L,$A554))</f>
        <v/>
      </c>
      <c r="P554" s="285" t="str">
        <f t="shared" si="79"/>
        <v/>
      </c>
      <c r="Q554" s="286" t="str">
        <f t="shared" si="80"/>
        <v/>
      </c>
    </row>
    <row r="555" spans="1:17" ht="15" customHeight="1" x14ac:dyDescent="0.2">
      <c r="A555" s="238" t="str">
        <f>IFERROR(INDEX(Txn[Key],MATCH(0,INDEX(COUNTIF($A$1:A554,Txn[Key])+(Txn[Key]=""),0),0)),"")</f>
        <v/>
      </c>
      <c r="B555" s="238" t="str">
        <f t="shared" si="72"/>
        <v/>
      </c>
      <c r="C555" s="238" t="str">
        <f t="shared" si="73"/>
        <v/>
      </c>
      <c r="D555" s="238" t="str">
        <f t="shared" si="74"/>
        <v/>
      </c>
      <c r="E555" s="259" t="str">
        <f>IF($A555="","",SUMIFS(Txn[Signed Units],Txn[Key],$A555))</f>
        <v/>
      </c>
      <c r="F555" s="281" t="str">
        <f>IF($A555="","",SUMIFS(Txn[Buy Cost],Txn[Key],$A555))</f>
        <v/>
      </c>
      <c r="G555" s="281" t="str">
        <f>IF($A555="","",SUMIFS(Txn[Sell Proceeds],Txn[Key],$A555))</f>
        <v/>
      </c>
      <c r="H555" s="282" t="str">
        <f>IF($A555="","",IFERROR(INDEX(Prices[Current Price],MATCH($A555,Prices[Key],0)),0))</f>
        <v/>
      </c>
      <c r="I555" s="283" t="str">
        <f>IF($A555="","",IFERROR(INDEX(Prices[FX to SGD],MATCH($A555,Prices[Key],0)),1))</f>
        <v/>
      </c>
      <c r="J555" s="281" t="str">
        <f t="shared" si="75"/>
        <v/>
      </c>
      <c r="K555" s="281" t="str">
        <f t="shared" si="76"/>
        <v/>
      </c>
      <c r="L555" s="281" t="str">
        <f t="shared" si="77"/>
        <v/>
      </c>
      <c r="M555" s="284" t="str">
        <f t="shared" si="78"/>
        <v/>
      </c>
      <c r="N555" s="238" t="str">
        <f>IF($A555="","",IF(ABS(E555)&gt;0.000001,COUNT($N$1:N554)+1,""))</f>
        <v/>
      </c>
      <c r="O555" s="285" t="str">
        <f>IF($A555="","",SUMIFS(Transactions!$R:$R,Transactions!$L:$L,$A555))</f>
        <v/>
      </c>
      <c r="P555" s="285" t="str">
        <f t="shared" si="79"/>
        <v/>
      </c>
      <c r="Q555" s="286" t="str">
        <f t="shared" si="80"/>
        <v/>
      </c>
    </row>
    <row r="556" spans="1:17" ht="15" customHeight="1" x14ac:dyDescent="0.2">
      <c r="A556" s="238" t="str">
        <f>IFERROR(INDEX(Txn[Key],MATCH(0,INDEX(COUNTIF($A$1:A555,Txn[Key])+(Txn[Key]=""),0),0)),"")</f>
        <v/>
      </c>
      <c r="B556" s="238" t="str">
        <f t="shared" si="72"/>
        <v/>
      </c>
      <c r="C556" s="238" t="str">
        <f t="shared" si="73"/>
        <v/>
      </c>
      <c r="D556" s="238" t="str">
        <f t="shared" si="74"/>
        <v/>
      </c>
      <c r="E556" s="259" t="str">
        <f>IF($A556="","",SUMIFS(Txn[Signed Units],Txn[Key],$A556))</f>
        <v/>
      </c>
      <c r="F556" s="281" t="str">
        <f>IF($A556="","",SUMIFS(Txn[Buy Cost],Txn[Key],$A556))</f>
        <v/>
      </c>
      <c r="G556" s="281" t="str">
        <f>IF($A556="","",SUMIFS(Txn[Sell Proceeds],Txn[Key],$A556))</f>
        <v/>
      </c>
      <c r="H556" s="282" t="str">
        <f>IF($A556="","",IFERROR(INDEX(Prices[Current Price],MATCH($A556,Prices[Key],0)),0))</f>
        <v/>
      </c>
      <c r="I556" s="283" t="str">
        <f>IF($A556="","",IFERROR(INDEX(Prices[FX to SGD],MATCH($A556,Prices[Key],0)),1))</f>
        <v/>
      </c>
      <c r="J556" s="281" t="str">
        <f t="shared" si="75"/>
        <v/>
      </c>
      <c r="K556" s="281" t="str">
        <f t="shared" si="76"/>
        <v/>
      </c>
      <c r="L556" s="281" t="str">
        <f t="shared" si="77"/>
        <v/>
      </c>
      <c r="M556" s="284" t="str">
        <f t="shared" si="78"/>
        <v/>
      </c>
      <c r="N556" s="238" t="str">
        <f>IF($A556="","",IF(ABS(E556)&gt;0.000001,COUNT($N$1:N555)+1,""))</f>
        <v/>
      </c>
      <c r="O556" s="285" t="str">
        <f>IF($A556="","",SUMIFS(Transactions!$R:$R,Transactions!$L:$L,$A556))</f>
        <v/>
      </c>
      <c r="P556" s="285" t="str">
        <f t="shared" si="79"/>
        <v/>
      </c>
      <c r="Q556" s="286" t="str">
        <f t="shared" si="80"/>
        <v/>
      </c>
    </row>
    <row r="557" spans="1:17" ht="15" customHeight="1" x14ac:dyDescent="0.2">
      <c r="A557" s="238" t="str">
        <f>IFERROR(INDEX(Txn[Key],MATCH(0,INDEX(COUNTIF($A$1:A556,Txn[Key])+(Txn[Key]=""),0),0)),"")</f>
        <v/>
      </c>
      <c r="B557" s="238" t="str">
        <f t="shared" si="72"/>
        <v/>
      </c>
      <c r="C557" s="238" t="str">
        <f t="shared" si="73"/>
        <v/>
      </c>
      <c r="D557" s="238" t="str">
        <f t="shared" si="74"/>
        <v/>
      </c>
      <c r="E557" s="259" t="str">
        <f>IF($A557="","",SUMIFS(Txn[Signed Units],Txn[Key],$A557))</f>
        <v/>
      </c>
      <c r="F557" s="281" t="str">
        <f>IF($A557="","",SUMIFS(Txn[Buy Cost],Txn[Key],$A557))</f>
        <v/>
      </c>
      <c r="G557" s="281" t="str">
        <f>IF($A557="","",SUMIFS(Txn[Sell Proceeds],Txn[Key],$A557))</f>
        <v/>
      </c>
      <c r="H557" s="282" t="str">
        <f>IF($A557="","",IFERROR(INDEX(Prices[Current Price],MATCH($A557,Prices[Key],0)),0))</f>
        <v/>
      </c>
      <c r="I557" s="283" t="str">
        <f>IF($A557="","",IFERROR(INDEX(Prices[FX to SGD],MATCH($A557,Prices[Key],0)),1))</f>
        <v/>
      </c>
      <c r="J557" s="281" t="str">
        <f t="shared" si="75"/>
        <v/>
      </c>
      <c r="K557" s="281" t="str">
        <f t="shared" si="76"/>
        <v/>
      </c>
      <c r="L557" s="281" t="str">
        <f t="shared" si="77"/>
        <v/>
      </c>
      <c r="M557" s="284" t="str">
        <f t="shared" si="78"/>
        <v/>
      </c>
      <c r="N557" s="238" t="str">
        <f>IF($A557="","",IF(ABS(E557)&gt;0.000001,COUNT($N$1:N556)+1,""))</f>
        <v/>
      </c>
      <c r="O557" s="285" t="str">
        <f>IF($A557="","",SUMIFS(Transactions!$R:$R,Transactions!$L:$L,$A557))</f>
        <v/>
      </c>
      <c r="P557" s="285" t="str">
        <f t="shared" si="79"/>
        <v/>
      </c>
      <c r="Q557" s="286" t="str">
        <f t="shared" si="80"/>
        <v/>
      </c>
    </row>
    <row r="558" spans="1:17" ht="15" customHeight="1" x14ac:dyDescent="0.2">
      <c r="A558" s="238" t="str">
        <f>IFERROR(INDEX(Txn[Key],MATCH(0,INDEX(COUNTIF($A$1:A557,Txn[Key])+(Txn[Key]=""),0),0)),"")</f>
        <v/>
      </c>
      <c r="B558" s="238" t="str">
        <f t="shared" si="72"/>
        <v/>
      </c>
      <c r="C558" s="238" t="str">
        <f t="shared" si="73"/>
        <v/>
      </c>
      <c r="D558" s="238" t="str">
        <f t="shared" si="74"/>
        <v/>
      </c>
      <c r="E558" s="259" t="str">
        <f>IF($A558="","",SUMIFS(Txn[Signed Units],Txn[Key],$A558))</f>
        <v/>
      </c>
      <c r="F558" s="281" t="str">
        <f>IF($A558="","",SUMIFS(Txn[Buy Cost],Txn[Key],$A558))</f>
        <v/>
      </c>
      <c r="G558" s="281" t="str">
        <f>IF($A558="","",SUMIFS(Txn[Sell Proceeds],Txn[Key],$A558))</f>
        <v/>
      </c>
      <c r="H558" s="282" t="str">
        <f>IF($A558="","",IFERROR(INDEX(Prices[Current Price],MATCH($A558,Prices[Key],0)),0))</f>
        <v/>
      </c>
      <c r="I558" s="283" t="str">
        <f>IF($A558="","",IFERROR(INDEX(Prices[FX to SGD],MATCH($A558,Prices[Key],0)),1))</f>
        <v/>
      </c>
      <c r="J558" s="281" t="str">
        <f t="shared" si="75"/>
        <v/>
      </c>
      <c r="K558" s="281" t="str">
        <f t="shared" si="76"/>
        <v/>
      </c>
      <c r="L558" s="281" t="str">
        <f t="shared" si="77"/>
        <v/>
      </c>
      <c r="M558" s="284" t="str">
        <f t="shared" si="78"/>
        <v/>
      </c>
      <c r="N558" s="238" t="str">
        <f>IF($A558="","",IF(ABS(E558)&gt;0.000001,COUNT($N$1:N557)+1,""))</f>
        <v/>
      </c>
      <c r="O558" s="285" t="str">
        <f>IF($A558="","",SUMIFS(Transactions!$R:$R,Transactions!$L:$L,$A558))</f>
        <v/>
      </c>
      <c r="P558" s="285" t="str">
        <f t="shared" si="79"/>
        <v/>
      </c>
      <c r="Q558" s="286" t="str">
        <f t="shared" si="80"/>
        <v/>
      </c>
    </row>
    <row r="559" spans="1:17" ht="15" customHeight="1" x14ac:dyDescent="0.2">
      <c r="A559" s="238" t="str">
        <f>IFERROR(INDEX(Txn[Key],MATCH(0,INDEX(COUNTIF($A$1:A558,Txn[Key])+(Txn[Key]=""),0),0)),"")</f>
        <v/>
      </c>
      <c r="B559" s="238" t="str">
        <f t="shared" si="72"/>
        <v/>
      </c>
      <c r="C559" s="238" t="str">
        <f t="shared" si="73"/>
        <v/>
      </c>
      <c r="D559" s="238" t="str">
        <f t="shared" si="74"/>
        <v/>
      </c>
      <c r="E559" s="259" t="str">
        <f>IF($A559="","",SUMIFS(Txn[Signed Units],Txn[Key],$A559))</f>
        <v/>
      </c>
      <c r="F559" s="281" t="str">
        <f>IF($A559="","",SUMIFS(Txn[Buy Cost],Txn[Key],$A559))</f>
        <v/>
      </c>
      <c r="G559" s="281" t="str">
        <f>IF($A559="","",SUMIFS(Txn[Sell Proceeds],Txn[Key],$A559))</f>
        <v/>
      </c>
      <c r="H559" s="282" t="str">
        <f>IF($A559="","",IFERROR(INDEX(Prices[Current Price],MATCH($A559,Prices[Key],0)),0))</f>
        <v/>
      </c>
      <c r="I559" s="283" t="str">
        <f>IF($A559="","",IFERROR(INDEX(Prices[FX to SGD],MATCH($A559,Prices[Key],0)),1))</f>
        <v/>
      </c>
      <c r="J559" s="281" t="str">
        <f t="shared" si="75"/>
        <v/>
      </c>
      <c r="K559" s="281" t="str">
        <f t="shared" si="76"/>
        <v/>
      </c>
      <c r="L559" s="281" t="str">
        <f t="shared" si="77"/>
        <v/>
      </c>
      <c r="M559" s="284" t="str">
        <f t="shared" si="78"/>
        <v/>
      </c>
      <c r="N559" s="238" t="str">
        <f>IF($A559="","",IF(ABS(E559)&gt;0.000001,COUNT($N$1:N558)+1,""))</f>
        <v/>
      </c>
      <c r="O559" s="285" t="str">
        <f>IF($A559="","",SUMIFS(Transactions!$R:$R,Transactions!$L:$L,$A559))</f>
        <v/>
      </c>
      <c r="P559" s="285" t="str">
        <f t="shared" si="79"/>
        <v/>
      </c>
      <c r="Q559" s="286" t="str">
        <f t="shared" si="80"/>
        <v/>
      </c>
    </row>
    <row r="560" spans="1:17" ht="15" customHeight="1" x14ac:dyDescent="0.2">
      <c r="A560" s="238" t="str">
        <f>IFERROR(INDEX(Txn[Key],MATCH(0,INDEX(COUNTIF($A$1:A559,Txn[Key])+(Txn[Key]=""),0),0)),"")</f>
        <v/>
      </c>
      <c r="B560" s="238" t="str">
        <f t="shared" si="72"/>
        <v/>
      </c>
      <c r="C560" s="238" t="str">
        <f t="shared" si="73"/>
        <v/>
      </c>
      <c r="D560" s="238" t="str">
        <f t="shared" si="74"/>
        <v/>
      </c>
      <c r="E560" s="259" t="str">
        <f>IF($A560="","",SUMIFS(Txn[Signed Units],Txn[Key],$A560))</f>
        <v/>
      </c>
      <c r="F560" s="281" t="str">
        <f>IF($A560="","",SUMIFS(Txn[Buy Cost],Txn[Key],$A560))</f>
        <v/>
      </c>
      <c r="G560" s="281" t="str">
        <f>IF($A560="","",SUMIFS(Txn[Sell Proceeds],Txn[Key],$A560))</f>
        <v/>
      </c>
      <c r="H560" s="282" t="str">
        <f>IF($A560="","",IFERROR(INDEX(Prices[Current Price],MATCH($A560,Prices[Key],0)),0))</f>
        <v/>
      </c>
      <c r="I560" s="283" t="str">
        <f>IF($A560="","",IFERROR(INDEX(Prices[FX to SGD],MATCH($A560,Prices[Key],0)),1))</f>
        <v/>
      </c>
      <c r="J560" s="281" t="str">
        <f t="shared" si="75"/>
        <v/>
      </c>
      <c r="K560" s="281" t="str">
        <f t="shared" si="76"/>
        <v/>
      </c>
      <c r="L560" s="281" t="str">
        <f t="shared" si="77"/>
        <v/>
      </c>
      <c r="M560" s="284" t="str">
        <f t="shared" si="78"/>
        <v/>
      </c>
      <c r="N560" s="238" t="str">
        <f>IF($A560="","",IF(ABS(E560)&gt;0.000001,COUNT($N$1:N559)+1,""))</f>
        <v/>
      </c>
      <c r="O560" s="285" t="str">
        <f>IF($A560="","",SUMIFS(Transactions!$R:$R,Transactions!$L:$L,$A560))</f>
        <v/>
      </c>
      <c r="P560" s="285" t="str">
        <f t="shared" si="79"/>
        <v/>
      </c>
      <c r="Q560" s="286" t="str">
        <f t="shared" si="80"/>
        <v/>
      </c>
    </row>
    <row r="561" spans="1:17" ht="15" customHeight="1" x14ac:dyDescent="0.2">
      <c r="A561" s="238" t="str">
        <f>IFERROR(INDEX(Txn[Key],MATCH(0,INDEX(COUNTIF($A$1:A560,Txn[Key])+(Txn[Key]=""),0),0)),"")</f>
        <v/>
      </c>
      <c r="B561" s="238" t="str">
        <f t="shared" si="72"/>
        <v/>
      </c>
      <c r="C561" s="238" t="str">
        <f t="shared" si="73"/>
        <v/>
      </c>
      <c r="D561" s="238" t="str">
        <f t="shared" si="74"/>
        <v/>
      </c>
      <c r="E561" s="259" t="str">
        <f>IF($A561="","",SUMIFS(Txn[Signed Units],Txn[Key],$A561))</f>
        <v/>
      </c>
      <c r="F561" s="281" t="str">
        <f>IF($A561="","",SUMIFS(Txn[Buy Cost],Txn[Key],$A561))</f>
        <v/>
      </c>
      <c r="G561" s="281" t="str">
        <f>IF($A561="","",SUMIFS(Txn[Sell Proceeds],Txn[Key],$A561))</f>
        <v/>
      </c>
      <c r="H561" s="282" t="str">
        <f>IF($A561="","",IFERROR(INDEX(Prices[Current Price],MATCH($A561,Prices[Key],0)),0))</f>
        <v/>
      </c>
      <c r="I561" s="283" t="str">
        <f>IF($A561="","",IFERROR(INDEX(Prices[FX to SGD],MATCH($A561,Prices[Key],0)),1))</f>
        <v/>
      </c>
      <c r="J561" s="281" t="str">
        <f t="shared" si="75"/>
        <v/>
      </c>
      <c r="K561" s="281" t="str">
        <f t="shared" si="76"/>
        <v/>
      </c>
      <c r="L561" s="281" t="str">
        <f t="shared" si="77"/>
        <v/>
      </c>
      <c r="M561" s="284" t="str">
        <f t="shared" si="78"/>
        <v/>
      </c>
      <c r="N561" s="238" t="str">
        <f>IF($A561="","",IF(ABS(E561)&gt;0.000001,COUNT($N$1:N560)+1,""))</f>
        <v/>
      </c>
      <c r="O561" s="285" t="str">
        <f>IF($A561="","",SUMIFS(Transactions!$R:$R,Transactions!$L:$L,$A561))</f>
        <v/>
      </c>
      <c r="P561" s="285" t="str">
        <f t="shared" si="79"/>
        <v/>
      </c>
      <c r="Q561" s="286" t="str">
        <f t="shared" si="80"/>
        <v/>
      </c>
    </row>
    <row r="562" spans="1:17" ht="15" customHeight="1" x14ac:dyDescent="0.2">
      <c r="A562" s="238" t="str">
        <f>IFERROR(INDEX(Txn[Key],MATCH(0,INDEX(COUNTIF($A$1:A561,Txn[Key])+(Txn[Key]=""),0),0)),"")</f>
        <v/>
      </c>
      <c r="B562" s="238" t="str">
        <f t="shared" si="72"/>
        <v/>
      </c>
      <c r="C562" s="238" t="str">
        <f t="shared" si="73"/>
        <v/>
      </c>
      <c r="D562" s="238" t="str">
        <f t="shared" si="74"/>
        <v/>
      </c>
      <c r="E562" s="259" t="str">
        <f>IF($A562="","",SUMIFS(Txn[Signed Units],Txn[Key],$A562))</f>
        <v/>
      </c>
      <c r="F562" s="281" t="str">
        <f>IF($A562="","",SUMIFS(Txn[Buy Cost],Txn[Key],$A562))</f>
        <v/>
      </c>
      <c r="G562" s="281" t="str">
        <f>IF($A562="","",SUMIFS(Txn[Sell Proceeds],Txn[Key],$A562))</f>
        <v/>
      </c>
      <c r="H562" s="282" t="str">
        <f>IF($A562="","",IFERROR(INDEX(Prices[Current Price],MATCH($A562,Prices[Key],0)),0))</f>
        <v/>
      </c>
      <c r="I562" s="283" t="str">
        <f>IF($A562="","",IFERROR(INDEX(Prices[FX to SGD],MATCH($A562,Prices[Key],0)),1))</f>
        <v/>
      </c>
      <c r="J562" s="281" t="str">
        <f t="shared" si="75"/>
        <v/>
      </c>
      <c r="K562" s="281" t="str">
        <f t="shared" si="76"/>
        <v/>
      </c>
      <c r="L562" s="281" t="str">
        <f t="shared" si="77"/>
        <v/>
      </c>
      <c r="M562" s="284" t="str">
        <f t="shared" si="78"/>
        <v/>
      </c>
      <c r="N562" s="238" t="str">
        <f>IF($A562="","",IF(ABS(E562)&gt;0.000001,COUNT($N$1:N561)+1,""))</f>
        <v/>
      </c>
      <c r="O562" s="285" t="str">
        <f>IF($A562="","",SUMIFS(Transactions!$R:$R,Transactions!$L:$L,$A562))</f>
        <v/>
      </c>
      <c r="P562" s="285" t="str">
        <f t="shared" si="79"/>
        <v/>
      </c>
      <c r="Q562" s="286" t="str">
        <f t="shared" si="80"/>
        <v/>
      </c>
    </row>
    <row r="563" spans="1:17" ht="15" customHeight="1" x14ac:dyDescent="0.2">
      <c r="A563" s="238" t="str">
        <f>IFERROR(INDEX(Txn[Key],MATCH(0,INDEX(COUNTIF($A$1:A562,Txn[Key])+(Txn[Key]=""),0),0)),"")</f>
        <v/>
      </c>
      <c r="B563" s="238" t="str">
        <f t="shared" si="72"/>
        <v/>
      </c>
      <c r="C563" s="238" t="str">
        <f t="shared" si="73"/>
        <v/>
      </c>
      <c r="D563" s="238" t="str">
        <f t="shared" si="74"/>
        <v/>
      </c>
      <c r="E563" s="259" t="str">
        <f>IF($A563="","",SUMIFS(Txn[Signed Units],Txn[Key],$A563))</f>
        <v/>
      </c>
      <c r="F563" s="281" t="str">
        <f>IF($A563="","",SUMIFS(Txn[Buy Cost],Txn[Key],$A563))</f>
        <v/>
      </c>
      <c r="G563" s="281" t="str">
        <f>IF($A563="","",SUMIFS(Txn[Sell Proceeds],Txn[Key],$A563))</f>
        <v/>
      </c>
      <c r="H563" s="282" t="str">
        <f>IF($A563="","",IFERROR(INDEX(Prices[Current Price],MATCH($A563,Prices[Key],0)),0))</f>
        <v/>
      </c>
      <c r="I563" s="283" t="str">
        <f>IF($A563="","",IFERROR(INDEX(Prices[FX to SGD],MATCH($A563,Prices[Key],0)),1))</f>
        <v/>
      </c>
      <c r="J563" s="281" t="str">
        <f t="shared" si="75"/>
        <v/>
      </c>
      <c r="K563" s="281" t="str">
        <f t="shared" si="76"/>
        <v/>
      </c>
      <c r="L563" s="281" t="str">
        <f t="shared" si="77"/>
        <v/>
      </c>
      <c r="M563" s="284" t="str">
        <f t="shared" si="78"/>
        <v/>
      </c>
      <c r="N563" s="238" t="str">
        <f>IF($A563="","",IF(ABS(E563)&gt;0.000001,COUNT($N$1:N562)+1,""))</f>
        <v/>
      </c>
      <c r="O563" s="285" t="str">
        <f>IF($A563="","",SUMIFS(Transactions!$R:$R,Transactions!$L:$L,$A563))</f>
        <v/>
      </c>
      <c r="P563" s="285" t="str">
        <f t="shared" si="79"/>
        <v/>
      </c>
      <c r="Q563" s="286" t="str">
        <f t="shared" si="80"/>
        <v/>
      </c>
    </row>
    <row r="564" spans="1:17" ht="15" customHeight="1" x14ac:dyDescent="0.2">
      <c r="A564" s="238" t="str">
        <f>IFERROR(INDEX(Txn[Key],MATCH(0,INDEX(COUNTIF($A$1:A563,Txn[Key])+(Txn[Key]=""),0),0)),"")</f>
        <v/>
      </c>
      <c r="B564" s="238" t="str">
        <f t="shared" si="72"/>
        <v/>
      </c>
      <c r="C564" s="238" t="str">
        <f t="shared" si="73"/>
        <v/>
      </c>
      <c r="D564" s="238" t="str">
        <f t="shared" si="74"/>
        <v/>
      </c>
      <c r="E564" s="259" t="str">
        <f>IF($A564="","",SUMIFS(Txn[Signed Units],Txn[Key],$A564))</f>
        <v/>
      </c>
      <c r="F564" s="281" t="str">
        <f>IF($A564="","",SUMIFS(Txn[Buy Cost],Txn[Key],$A564))</f>
        <v/>
      </c>
      <c r="G564" s="281" t="str">
        <f>IF($A564="","",SUMIFS(Txn[Sell Proceeds],Txn[Key],$A564))</f>
        <v/>
      </c>
      <c r="H564" s="282" t="str">
        <f>IF($A564="","",IFERROR(INDEX(Prices[Current Price],MATCH($A564,Prices[Key],0)),0))</f>
        <v/>
      </c>
      <c r="I564" s="283" t="str">
        <f>IF($A564="","",IFERROR(INDEX(Prices[FX to SGD],MATCH($A564,Prices[Key],0)),1))</f>
        <v/>
      </c>
      <c r="J564" s="281" t="str">
        <f t="shared" si="75"/>
        <v/>
      </c>
      <c r="K564" s="281" t="str">
        <f t="shared" si="76"/>
        <v/>
      </c>
      <c r="L564" s="281" t="str">
        <f t="shared" si="77"/>
        <v/>
      </c>
      <c r="M564" s="284" t="str">
        <f t="shared" si="78"/>
        <v/>
      </c>
      <c r="N564" s="238" t="str">
        <f>IF($A564="","",IF(ABS(E564)&gt;0.000001,COUNT($N$1:N563)+1,""))</f>
        <v/>
      </c>
      <c r="O564" s="285" t="str">
        <f>IF($A564="","",SUMIFS(Transactions!$R:$R,Transactions!$L:$L,$A564))</f>
        <v/>
      </c>
      <c r="P564" s="285" t="str">
        <f t="shared" si="79"/>
        <v/>
      </c>
      <c r="Q564" s="286" t="str">
        <f t="shared" si="80"/>
        <v/>
      </c>
    </row>
    <row r="565" spans="1:17" ht="15" customHeight="1" x14ac:dyDescent="0.2">
      <c r="A565" s="238" t="str">
        <f>IFERROR(INDEX(Txn[Key],MATCH(0,INDEX(COUNTIF($A$1:A564,Txn[Key])+(Txn[Key]=""),0),0)),"")</f>
        <v/>
      </c>
      <c r="B565" s="238" t="str">
        <f t="shared" si="72"/>
        <v/>
      </c>
      <c r="C565" s="238" t="str">
        <f t="shared" si="73"/>
        <v/>
      </c>
      <c r="D565" s="238" t="str">
        <f t="shared" si="74"/>
        <v/>
      </c>
      <c r="E565" s="259" t="str">
        <f>IF($A565="","",SUMIFS(Txn[Signed Units],Txn[Key],$A565))</f>
        <v/>
      </c>
      <c r="F565" s="281" t="str">
        <f>IF($A565="","",SUMIFS(Txn[Buy Cost],Txn[Key],$A565))</f>
        <v/>
      </c>
      <c r="G565" s="281" t="str">
        <f>IF($A565="","",SUMIFS(Txn[Sell Proceeds],Txn[Key],$A565))</f>
        <v/>
      </c>
      <c r="H565" s="282" t="str">
        <f>IF($A565="","",IFERROR(INDEX(Prices[Current Price],MATCH($A565,Prices[Key],0)),0))</f>
        <v/>
      </c>
      <c r="I565" s="283" t="str">
        <f>IF($A565="","",IFERROR(INDEX(Prices[FX to SGD],MATCH($A565,Prices[Key],0)),1))</f>
        <v/>
      </c>
      <c r="J565" s="281" t="str">
        <f t="shared" si="75"/>
        <v/>
      </c>
      <c r="K565" s="281" t="str">
        <f t="shared" si="76"/>
        <v/>
      </c>
      <c r="L565" s="281" t="str">
        <f t="shared" si="77"/>
        <v/>
      </c>
      <c r="M565" s="284" t="str">
        <f t="shared" si="78"/>
        <v/>
      </c>
      <c r="N565" s="238" t="str">
        <f>IF($A565="","",IF(ABS(E565)&gt;0.000001,COUNT($N$1:N564)+1,""))</f>
        <v/>
      </c>
      <c r="O565" s="285" t="str">
        <f>IF($A565="","",SUMIFS(Transactions!$R:$R,Transactions!$L:$L,$A565))</f>
        <v/>
      </c>
      <c r="P565" s="285" t="str">
        <f t="shared" si="79"/>
        <v/>
      </c>
      <c r="Q565" s="286" t="str">
        <f t="shared" si="80"/>
        <v/>
      </c>
    </row>
    <row r="566" spans="1:17" ht="15" customHeight="1" x14ac:dyDescent="0.2">
      <c r="A566" s="238" t="str">
        <f>IFERROR(INDEX(Txn[Key],MATCH(0,INDEX(COUNTIF($A$1:A565,Txn[Key])+(Txn[Key]=""),0),0)),"")</f>
        <v/>
      </c>
      <c r="B566" s="238" t="str">
        <f t="shared" si="72"/>
        <v/>
      </c>
      <c r="C566" s="238" t="str">
        <f t="shared" si="73"/>
        <v/>
      </c>
      <c r="D566" s="238" t="str">
        <f t="shared" si="74"/>
        <v/>
      </c>
      <c r="E566" s="259" t="str">
        <f>IF($A566="","",SUMIFS(Txn[Signed Units],Txn[Key],$A566))</f>
        <v/>
      </c>
      <c r="F566" s="281" t="str">
        <f>IF($A566="","",SUMIFS(Txn[Buy Cost],Txn[Key],$A566))</f>
        <v/>
      </c>
      <c r="G566" s="281" t="str">
        <f>IF($A566="","",SUMIFS(Txn[Sell Proceeds],Txn[Key],$A566))</f>
        <v/>
      </c>
      <c r="H566" s="282" t="str">
        <f>IF($A566="","",IFERROR(INDEX(Prices[Current Price],MATCH($A566,Prices[Key],0)),0))</f>
        <v/>
      </c>
      <c r="I566" s="283" t="str">
        <f>IF($A566="","",IFERROR(INDEX(Prices[FX to SGD],MATCH($A566,Prices[Key],0)),1))</f>
        <v/>
      </c>
      <c r="J566" s="281" t="str">
        <f t="shared" si="75"/>
        <v/>
      </c>
      <c r="K566" s="281" t="str">
        <f t="shared" si="76"/>
        <v/>
      </c>
      <c r="L566" s="281" t="str">
        <f t="shared" si="77"/>
        <v/>
      </c>
      <c r="M566" s="284" t="str">
        <f t="shared" si="78"/>
        <v/>
      </c>
      <c r="N566" s="238" t="str">
        <f>IF($A566="","",IF(ABS(E566)&gt;0.000001,COUNT($N$1:N565)+1,""))</f>
        <v/>
      </c>
      <c r="O566" s="285" t="str">
        <f>IF($A566="","",SUMIFS(Transactions!$R:$R,Transactions!$L:$L,$A566))</f>
        <v/>
      </c>
      <c r="P566" s="285" t="str">
        <f t="shared" si="79"/>
        <v/>
      </c>
      <c r="Q566" s="286" t="str">
        <f t="shared" si="80"/>
        <v/>
      </c>
    </row>
    <row r="567" spans="1:17" ht="15" customHeight="1" x14ac:dyDescent="0.2">
      <c r="A567" s="238" t="str">
        <f>IFERROR(INDEX(Txn[Key],MATCH(0,INDEX(COUNTIF($A$1:A566,Txn[Key])+(Txn[Key]=""),0),0)),"")</f>
        <v/>
      </c>
      <c r="B567" s="238" t="str">
        <f t="shared" si="72"/>
        <v/>
      </c>
      <c r="C567" s="238" t="str">
        <f t="shared" si="73"/>
        <v/>
      </c>
      <c r="D567" s="238" t="str">
        <f t="shared" si="74"/>
        <v/>
      </c>
      <c r="E567" s="259" t="str">
        <f>IF($A567="","",SUMIFS(Txn[Signed Units],Txn[Key],$A567))</f>
        <v/>
      </c>
      <c r="F567" s="281" t="str">
        <f>IF($A567="","",SUMIFS(Txn[Buy Cost],Txn[Key],$A567))</f>
        <v/>
      </c>
      <c r="G567" s="281" t="str">
        <f>IF($A567="","",SUMIFS(Txn[Sell Proceeds],Txn[Key],$A567))</f>
        <v/>
      </c>
      <c r="H567" s="282" t="str">
        <f>IF($A567="","",IFERROR(INDEX(Prices[Current Price],MATCH($A567,Prices[Key],0)),0))</f>
        <v/>
      </c>
      <c r="I567" s="283" t="str">
        <f>IF($A567="","",IFERROR(INDEX(Prices[FX to SGD],MATCH($A567,Prices[Key],0)),1))</f>
        <v/>
      </c>
      <c r="J567" s="281" t="str">
        <f t="shared" si="75"/>
        <v/>
      </c>
      <c r="K567" s="281" t="str">
        <f t="shared" si="76"/>
        <v/>
      </c>
      <c r="L567" s="281" t="str">
        <f t="shared" si="77"/>
        <v/>
      </c>
      <c r="M567" s="284" t="str">
        <f t="shared" si="78"/>
        <v/>
      </c>
      <c r="N567" s="238" t="str">
        <f>IF($A567="","",IF(ABS(E567)&gt;0.000001,COUNT($N$1:N566)+1,""))</f>
        <v/>
      </c>
      <c r="O567" s="285" t="str">
        <f>IF($A567="","",SUMIFS(Transactions!$R:$R,Transactions!$L:$L,$A567))</f>
        <v/>
      </c>
      <c r="P567" s="285" t="str">
        <f t="shared" si="79"/>
        <v/>
      </c>
      <c r="Q567" s="286" t="str">
        <f t="shared" si="80"/>
        <v/>
      </c>
    </row>
    <row r="568" spans="1:17" ht="15" customHeight="1" x14ac:dyDescent="0.2">
      <c r="A568" s="238" t="str">
        <f>IFERROR(INDEX(Txn[Key],MATCH(0,INDEX(COUNTIF($A$1:A567,Txn[Key])+(Txn[Key]=""),0),0)),"")</f>
        <v/>
      </c>
      <c r="B568" s="238" t="str">
        <f t="shared" si="72"/>
        <v/>
      </c>
      <c r="C568" s="238" t="str">
        <f t="shared" si="73"/>
        <v/>
      </c>
      <c r="D568" s="238" t="str">
        <f t="shared" si="74"/>
        <v/>
      </c>
      <c r="E568" s="259" t="str">
        <f>IF($A568="","",SUMIFS(Txn[Signed Units],Txn[Key],$A568))</f>
        <v/>
      </c>
      <c r="F568" s="281" t="str">
        <f>IF($A568="","",SUMIFS(Txn[Buy Cost],Txn[Key],$A568))</f>
        <v/>
      </c>
      <c r="G568" s="281" t="str">
        <f>IF($A568="","",SUMIFS(Txn[Sell Proceeds],Txn[Key],$A568))</f>
        <v/>
      </c>
      <c r="H568" s="282" t="str">
        <f>IF($A568="","",IFERROR(INDEX(Prices[Current Price],MATCH($A568,Prices[Key],0)),0))</f>
        <v/>
      </c>
      <c r="I568" s="283" t="str">
        <f>IF($A568="","",IFERROR(INDEX(Prices[FX to SGD],MATCH($A568,Prices[Key],0)),1))</f>
        <v/>
      </c>
      <c r="J568" s="281" t="str">
        <f t="shared" si="75"/>
        <v/>
      </c>
      <c r="K568" s="281" t="str">
        <f t="shared" si="76"/>
        <v/>
      </c>
      <c r="L568" s="281" t="str">
        <f t="shared" si="77"/>
        <v/>
      </c>
      <c r="M568" s="284" t="str">
        <f t="shared" si="78"/>
        <v/>
      </c>
      <c r="N568" s="238" t="str">
        <f>IF($A568="","",IF(ABS(E568)&gt;0.000001,COUNT($N$1:N567)+1,""))</f>
        <v/>
      </c>
      <c r="O568" s="285" t="str">
        <f>IF($A568="","",SUMIFS(Transactions!$R:$R,Transactions!$L:$L,$A568))</f>
        <v/>
      </c>
      <c r="P568" s="285" t="str">
        <f t="shared" si="79"/>
        <v/>
      </c>
      <c r="Q568" s="286" t="str">
        <f t="shared" si="80"/>
        <v/>
      </c>
    </row>
    <row r="569" spans="1:17" ht="15" customHeight="1" x14ac:dyDescent="0.2">
      <c r="A569" s="238" t="str">
        <f>IFERROR(INDEX(Txn[Key],MATCH(0,INDEX(COUNTIF($A$1:A568,Txn[Key])+(Txn[Key]=""),0),0)),"")</f>
        <v/>
      </c>
      <c r="B569" s="238" t="str">
        <f t="shared" si="72"/>
        <v/>
      </c>
      <c r="C569" s="238" t="str">
        <f t="shared" si="73"/>
        <v/>
      </c>
      <c r="D569" s="238" t="str">
        <f t="shared" si="74"/>
        <v/>
      </c>
      <c r="E569" s="259" t="str">
        <f>IF($A569="","",SUMIFS(Txn[Signed Units],Txn[Key],$A569))</f>
        <v/>
      </c>
      <c r="F569" s="281" t="str">
        <f>IF($A569="","",SUMIFS(Txn[Buy Cost],Txn[Key],$A569))</f>
        <v/>
      </c>
      <c r="G569" s="281" t="str">
        <f>IF($A569="","",SUMIFS(Txn[Sell Proceeds],Txn[Key],$A569))</f>
        <v/>
      </c>
      <c r="H569" s="282" t="str">
        <f>IF($A569="","",IFERROR(INDEX(Prices[Current Price],MATCH($A569,Prices[Key],0)),0))</f>
        <v/>
      </c>
      <c r="I569" s="283" t="str">
        <f>IF($A569="","",IFERROR(INDEX(Prices[FX to SGD],MATCH($A569,Prices[Key],0)),1))</f>
        <v/>
      </c>
      <c r="J569" s="281" t="str">
        <f t="shared" si="75"/>
        <v/>
      </c>
      <c r="K569" s="281" t="str">
        <f t="shared" si="76"/>
        <v/>
      </c>
      <c r="L569" s="281" t="str">
        <f t="shared" si="77"/>
        <v/>
      </c>
      <c r="M569" s="284" t="str">
        <f t="shared" si="78"/>
        <v/>
      </c>
      <c r="N569" s="238" t="str">
        <f>IF($A569="","",IF(ABS(E569)&gt;0.000001,COUNT($N$1:N568)+1,""))</f>
        <v/>
      </c>
      <c r="O569" s="285" t="str">
        <f>IF($A569="","",SUMIFS(Transactions!$R:$R,Transactions!$L:$L,$A569))</f>
        <v/>
      </c>
      <c r="P569" s="285" t="str">
        <f t="shared" si="79"/>
        <v/>
      </c>
      <c r="Q569" s="286" t="str">
        <f t="shared" si="80"/>
        <v/>
      </c>
    </row>
    <row r="570" spans="1:17" ht="15" customHeight="1" x14ac:dyDescent="0.2">
      <c r="A570" s="238" t="str">
        <f>IFERROR(INDEX(Txn[Key],MATCH(0,INDEX(COUNTIF($A$1:A569,Txn[Key])+(Txn[Key]=""),0),0)),"")</f>
        <v/>
      </c>
      <c r="B570" s="238" t="str">
        <f t="shared" si="72"/>
        <v/>
      </c>
      <c r="C570" s="238" t="str">
        <f t="shared" si="73"/>
        <v/>
      </c>
      <c r="D570" s="238" t="str">
        <f t="shared" si="74"/>
        <v/>
      </c>
      <c r="E570" s="259" t="str">
        <f>IF($A570="","",SUMIFS(Txn[Signed Units],Txn[Key],$A570))</f>
        <v/>
      </c>
      <c r="F570" s="281" t="str">
        <f>IF($A570="","",SUMIFS(Txn[Buy Cost],Txn[Key],$A570))</f>
        <v/>
      </c>
      <c r="G570" s="281" t="str">
        <f>IF($A570="","",SUMIFS(Txn[Sell Proceeds],Txn[Key],$A570))</f>
        <v/>
      </c>
      <c r="H570" s="282" t="str">
        <f>IF($A570="","",IFERROR(INDEX(Prices[Current Price],MATCH($A570,Prices[Key],0)),0))</f>
        <v/>
      </c>
      <c r="I570" s="283" t="str">
        <f>IF($A570="","",IFERROR(INDEX(Prices[FX to SGD],MATCH($A570,Prices[Key],0)),1))</f>
        <v/>
      </c>
      <c r="J570" s="281" t="str">
        <f t="shared" si="75"/>
        <v/>
      </c>
      <c r="K570" s="281" t="str">
        <f t="shared" si="76"/>
        <v/>
      </c>
      <c r="L570" s="281" t="str">
        <f t="shared" si="77"/>
        <v/>
      </c>
      <c r="M570" s="284" t="str">
        <f t="shared" si="78"/>
        <v/>
      </c>
      <c r="N570" s="238" t="str">
        <f>IF($A570="","",IF(ABS(E570)&gt;0.000001,COUNT($N$1:N569)+1,""))</f>
        <v/>
      </c>
      <c r="O570" s="285" t="str">
        <f>IF($A570="","",SUMIFS(Transactions!$R:$R,Transactions!$L:$L,$A570))</f>
        <v/>
      </c>
      <c r="P570" s="285" t="str">
        <f t="shared" si="79"/>
        <v/>
      </c>
      <c r="Q570" s="286" t="str">
        <f t="shared" si="80"/>
        <v/>
      </c>
    </row>
    <row r="571" spans="1:17" ht="15" customHeight="1" x14ac:dyDescent="0.2">
      <c r="A571" s="238" t="str">
        <f>IFERROR(INDEX(Txn[Key],MATCH(0,INDEX(COUNTIF($A$1:A570,Txn[Key])+(Txn[Key]=""),0),0)),"")</f>
        <v/>
      </c>
      <c r="B571" s="238" t="str">
        <f t="shared" si="72"/>
        <v/>
      </c>
      <c r="C571" s="238" t="str">
        <f t="shared" si="73"/>
        <v/>
      </c>
      <c r="D571" s="238" t="str">
        <f t="shared" si="74"/>
        <v/>
      </c>
      <c r="E571" s="259" t="str">
        <f>IF($A571="","",SUMIFS(Txn[Signed Units],Txn[Key],$A571))</f>
        <v/>
      </c>
      <c r="F571" s="281" t="str">
        <f>IF($A571="","",SUMIFS(Txn[Buy Cost],Txn[Key],$A571))</f>
        <v/>
      </c>
      <c r="G571" s="281" t="str">
        <f>IF($A571="","",SUMIFS(Txn[Sell Proceeds],Txn[Key],$A571))</f>
        <v/>
      </c>
      <c r="H571" s="282" t="str">
        <f>IF($A571="","",IFERROR(INDEX(Prices[Current Price],MATCH($A571,Prices[Key],0)),0))</f>
        <v/>
      </c>
      <c r="I571" s="283" t="str">
        <f>IF($A571="","",IFERROR(INDEX(Prices[FX to SGD],MATCH($A571,Prices[Key],0)),1))</f>
        <v/>
      </c>
      <c r="J571" s="281" t="str">
        <f t="shared" si="75"/>
        <v/>
      </c>
      <c r="K571" s="281" t="str">
        <f t="shared" si="76"/>
        <v/>
      </c>
      <c r="L571" s="281" t="str">
        <f t="shared" si="77"/>
        <v/>
      </c>
      <c r="M571" s="284" t="str">
        <f t="shared" si="78"/>
        <v/>
      </c>
      <c r="N571" s="238" t="str">
        <f>IF($A571="","",IF(ABS(E571)&gt;0.000001,COUNT($N$1:N570)+1,""))</f>
        <v/>
      </c>
      <c r="O571" s="285" t="str">
        <f>IF($A571="","",SUMIFS(Transactions!$R:$R,Transactions!$L:$L,$A571))</f>
        <v/>
      </c>
      <c r="P571" s="285" t="str">
        <f t="shared" si="79"/>
        <v/>
      </c>
      <c r="Q571" s="286" t="str">
        <f t="shared" si="80"/>
        <v/>
      </c>
    </row>
    <row r="572" spans="1:17" ht="15" customHeight="1" x14ac:dyDescent="0.2">
      <c r="A572" s="238" t="str">
        <f>IFERROR(INDEX(Txn[Key],MATCH(0,INDEX(COUNTIF($A$1:A571,Txn[Key])+(Txn[Key]=""),0),0)),"")</f>
        <v/>
      </c>
      <c r="B572" s="238" t="str">
        <f t="shared" si="72"/>
        <v/>
      </c>
      <c r="C572" s="238" t="str">
        <f t="shared" si="73"/>
        <v/>
      </c>
      <c r="D572" s="238" t="str">
        <f t="shared" si="74"/>
        <v/>
      </c>
      <c r="E572" s="259" t="str">
        <f>IF($A572="","",SUMIFS(Txn[Signed Units],Txn[Key],$A572))</f>
        <v/>
      </c>
      <c r="F572" s="281" t="str">
        <f>IF($A572="","",SUMIFS(Txn[Buy Cost],Txn[Key],$A572))</f>
        <v/>
      </c>
      <c r="G572" s="281" t="str">
        <f>IF($A572="","",SUMIFS(Txn[Sell Proceeds],Txn[Key],$A572))</f>
        <v/>
      </c>
      <c r="H572" s="282" t="str">
        <f>IF($A572="","",IFERROR(INDEX(Prices[Current Price],MATCH($A572,Prices[Key],0)),0))</f>
        <v/>
      </c>
      <c r="I572" s="283" t="str">
        <f>IF($A572="","",IFERROR(INDEX(Prices[FX to SGD],MATCH($A572,Prices[Key],0)),1))</f>
        <v/>
      </c>
      <c r="J572" s="281" t="str">
        <f t="shared" si="75"/>
        <v/>
      </c>
      <c r="K572" s="281" t="str">
        <f t="shared" si="76"/>
        <v/>
      </c>
      <c r="L572" s="281" t="str">
        <f t="shared" si="77"/>
        <v/>
      </c>
      <c r="M572" s="284" t="str">
        <f t="shared" si="78"/>
        <v/>
      </c>
      <c r="N572" s="238" t="str">
        <f>IF($A572="","",IF(ABS(E572)&gt;0.000001,COUNT($N$1:N571)+1,""))</f>
        <v/>
      </c>
      <c r="O572" s="285" t="str">
        <f>IF($A572="","",SUMIFS(Transactions!$R:$R,Transactions!$L:$L,$A572))</f>
        <v/>
      </c>
      <c r="P572" s="285" t="str">
        <f t="shared" si="79"/>
        <v/>
      </c>
      <c r="Q572" s="286" t="str">
        <f t="shared" si="80"/>
        <v/>
      </c>
    </row>
    <row r="573" spans="1:17" ht="15" customHeight="1" x14ac:dyDescent="0.2">
      <c r="A573" s="238" t="str">
        <f>IFERROR(INDEX(Txn[Key],MATCH(0,INDEX(COUNTIF($A$1:A572,Txn[Key])+(Txn[Key]=""),0),0)),"")</f>
        <v/>
      </c>
      <c r="B573" s="238" t="str">
        <f t="shared" si="72"/>
        <v/>
      </c>
      <c r="C573" s="238" t="str">
        <f t="shared" si="73"/>
        <v/>
      </c>
      <c r="D573" s="238" t="str">
        <f t="shared" si="74"/>
        <v/>
      </c>
      <c r="E573" s="259" t="str">
        <f>IF($A573="","",SUMIFS(Txn[Signed Units],Txn[Key],$A573))</f>
        <v/>
      </c>
      <c r="F573" s="281" t="str">
        <f>IF($A573="","",SUMIFS(Txn[Buy Cost],Txn[Key],$A573))</f>
        <v/>
      </c>
      <c r="G573" s="281" t="str">
        <f>IF($A573="","",SUMIFS(Txn[Sell Proceeds],Txn[Key],$A573))</f>
        <v/>
      </c>
      <c r="H573" s="282" t="str">
        <f>IF($A573="","",IFERROR(INDEX(Prices[Current Price],MATCH($A573,Prices[Key],0)),0))</f>
        <v/>
      </c>
      <c r="I573" s="283" t="str">
        <f>IF($A573="","",IFERROR(INDEX(Prices[FX to SGD],MATCH($A573,Prices[Key],0)),1))</f>
        <v/>
      </c>
      <c r="J573" s="281" t="str">
        <f t="shared" si="75"/>
        <v/>
      </c>
      <c r="K573" s="281" t="str">
        <f t="shared" si="76"/>
        <v/>
      </c>
      <c r="L573" s="281" t="str">
        <f t="shared" si="77"/>
        <v/>
      </c>
      <c r="M573" s="284" t="str">
        <f t="shared" si="78"/>
        <v/>
      </c>
      <c r="N573" s="238" t="str">
        <f>IF($A573="","",IF(ABS(E573)&gt;0.000001,COUNT($N$1:N572)+1,""))</f>
        <v/>
      </c>
      <c r="O573" s="285" t="str">
        <f>IF($A573="","",SUMIFS(Transactions!$R:$R,Transactions!$L:$L,$A573))</f>
        <v/>
      </c>
      <c r="P573" s="285" t="str">
        <f t="shared" si="79"/>
        <v/>
      </c>
      <c r="Q573" s="286" t="str">
        <f t="shared" si="80"/>
        <v/>
      </c>
    </row>
    <row r="574" spans="1:17" ht="15" customHeight="1" x14ac:dyDescent="0.2">
      <c r="A574" s="238" t="str">
        <f>IFERROR(INDEX(Txn[Key],MATCH(0,INDEX(COUNTIF($A$1:A573,Txn[Key])+(Txn[Key]=""),0),0)),"")</f>
        <v/>
      </c>
      <c r="B574" s="238" t="str">
        <f t="shared" si="72"/>
        <v/>
      </c>
      <c r="C574" s="238" t="str">
        <f t="shared" si="73"/>
        <v/>
      </c>
      <c r="D574" s="238" t="str">
        <f t="shared" si="74"/>
        <v/>
      </c>
      <c r="E574" s="259" t="str">
        <f>IF($A574="","",SUMIFS(Txn[Signed Units],Txn[Key],$A574))</f>
        <v/>
      </c>
      <c r="F574" s="281" t="str">
        <f>IF($A574="","",SUMIFS(Txn[Buy Cost],Txn[Key],$A574))</f>
        <v/>
      </c>
      <c r="G574" s="281" t="str">
        <f>IF($A574="","",SUMIFS(Txn[Sell Proceeds],Txn[Key],$A574))</f>
        <v/>
      </c>
      <c r="H574" s="282" t="str">
        <f>IF($A574="","",IFERROR(INDEX(Prices[Current Price],MATCH($A574,Prices[Key],0)),0))</f>
        <v/>
      </c>
      <c r="I574" s="283" t="str">
        <f>IF($A574="","",IFERROR(INDEX(Prices[FX to SGD],MATCH($A574,Prices[Key],0)),1))</f>
        <v/>
      </c>
      <c r="J574" s="281" t="str">
        <f t="shared" si="75"/>
        <v/>
      </c>
      <c r="K574" s="281" t="str">
        <f t="shared" si="76"/>
        <v/>
      </c>
      <c r="L574" s="281" t="str">
        <f t="shared" si="77"/>
        <v/>
      </c>
      <c r="M574" s="284" t="str">
        <f t="shared" si="78"/>
        <v/>
      </c>
      <c r="N574" s="238" t="str">
        <f>IF($A574="","",IF(ABS(E574)&gt;0.000001,COUNT($N$1:N573)+1,""))</f>
        <v/>
      </c>
      <c r="O574" s="285" t="str">
        <f>IF($A574="","",SUMIFS(Transactions!$R:$R,Transactions!$L:$L,$A574))</f>
        <v/>
      </c>
      <c r="P574" s="285" t="str">
        <f t="shared" si="79"/>
        <v/>
      </c>
      <c r="Q574" s="286" t="str">
        <f t="shared" si="80"/>
        <v/>
      </c>
    </row>
    <row r="575" spans="1:17" ht="15" customHeight="1" x14ac:dyDescent="0.2">
      <c r="A575" s="238" t="str">
        <f>IFERROR(INDEX(Txn[Key],MATCH(0,INDEX(COUNTIF($A$1:A574,Txn[Key])+(Txn[Key]=""),0),0)),"")</f>
        <v/>
      </c>
      <c r="B575" s="238" t="str">
        <f t="shared" si="72"/>
        <v/>
      </c>
      <c r="C575" s="238" t="str">
        <f t="shared" si="73"/>
        <v/>
      </c>
      <c r="D575" s="238" t="str">
        <f t="shared" si="74"/>
        <v/>
      </c>
      <c r="E575" s="259" t="str">
        <f>IF($A575="","",SUMIFS(Txn[Signed Units],Txn[Key],$A575))</f>
        <v/>
      </c>
      <c r="F575" s="281" t="str">
        <f>IF($A575="","",SUMIFS(Txn[Buy Cost],Txn[Key],$A575))</f>
        <v/>
      </c>
      <c r="G575" s="281" t="str">
        <f>IF($A575="","",SUMIFS(Txn[Sell Proceeds],Txn[Key],$A575))</f>
        <v/>
      </c>
      <c r="H575" s="282" t="str">
        <f>IF($A575="","",IFERROR(INDEX(Prices[Current Price],MATCH($A575,Prices[Key],0)),0))</f>
        <v/>
      </c>
      <c r="I575" s="283" t="str">
        <f>IF($A575="","",IFERROR(INDEX(Prices[FX to SGD],MATCH($A575,Prices[Key],0)),1))</f>
        <v/>
      </c>
      <c r="J575" s="281" t="str">
        <f t="shared" si="75"/>
        <v/>
      </c>
      <c r="K575" s="281" t="str">
        <f t="shared" si="76"/>
        <v/>
      </c>
      <c r="L575" s="281" t="str">
        <f t="shared" si="77"/>
        <v/>
      </c>
      <c r="M575" s="284" t="str">
        <f t="shared" si="78"/>
        <v/>
      </c>
      <c r="N575" s="238" t="str">
        <f>IF($A575="","",IF(ABS(E575)&gt;0.000001,COUNT($N$1:N574)+1,""))</f>
        <v/>
      </c>
      <c r="O575" s="285" t="str">
        <f>IF($A575="","",SUMIFS(Transactions!$R:$R,Transactions!$L:$L,$A575))</f>
        <v/>
      </c>
      <c r="P575" s="285" t="str">
        <f t="shared" si="79"/>
        <v/>
      </c>
      <c r="Q575" s="286" t="str">
        <f t="shared" si="80"/>
        <v/>
      </c>
    </row>
    <row r="576" spans="1:17" ht="15" customHeight="1" x14ac:dyDescent="0.2">
      <c r="A576" s="238" t="str">
        <f>IFERROR(INDEX(Txn[Key],MATCH(0,INDEX(COUNTIF($A$1:A575,Txn[Key])+(Txn[Key]=""),0),0)),"")</f>
        <v/>
      </c>
      <c r="B576" s="238" t="str">
        <f t="shared" si="72"/>
        <v/>
      </c>
      <c r="C576" s="238" t="str">
        <f t="shared" si="73"/>
        <v/>
      </c>
      <c r="D576" s="238" t="str">
        <f t="shared" si="74"/>
        <v/>
      </c>
      <c r="E576" s="259" t="str">
        <f>IF($A576="","",SUMIFS(Txn[Signed Units],Txn[Key],$A576))</f>
        <v/>
      </c>
      <c r="F576" s="281" t="str">
        <f>IF($A576="","",SUMIFS(Txn[Buy Cost],Txn[Key],$A576))</f>
        <v/>
      </c>
      <c r="G576" s="281" t="str">
        <f>IF($A576="","",SUMIFS(Txn[Sell Proceeds],Txn[Key],$A576))</f>
        <v/>
      </c>
      <c r="H576" s="282" t="str">
        <f>IF($A576="","",IFERROR(INDEX(Prices[Current Price],MATCH($A576,Prices[Key],0)),0))</f>
        <v/>
      </c>
      <c r="I576" s="283" t="str">
        <f>IF($A576="","",IFERROR(INDEX(Prices[FX to SGD],MATCH($A576,Prices[Key],0)),1))</f>
        <v/>
      </c>
      <c r="J576" s="281" t="str">
        <f t="shared" si="75"/>
        <v/>
      </c>
      <c r="K576" s="281" t="str">
        <f t="shared" si="76"/>
        <v/>
      </c>
      <c r="L576" s="281" t="str">
        <f t="shared" si="77"/>
        <v/>
      </c>
      <c r="M576" s="284" t="str">
        <f t="shared" si="78"/>
        <v/>
      </c>
      <c r="N576" s="238" t="str">
        <f>IF($A576="","",IF(ABS(E576)&gt;0.000001,COUNT($N$1:N575)+1,""))</f>
        <v/>
      </c>
      <c r="O576" s="285" t="str">
        <f>IF($A576="","",SUMIFS(Transactions!$R:$R,Transactions!$L:$L,$A576))</f>
        <v/>
      </c>
      <c r="P576" s="285" t="str">
        <f t="shared" si="79"/>
        <v/>
      </c>
      <c r="Q576" s="286" t="str">
        <f t="shared" si="80"/>
        <v/>
      </c>
    </row>
    <row r="577" spans="1:17" ht="15" customHeight="1" x14ac:dyDescent="0.2">
      <c r="A577" s="238" t="str">
        <f>IFERROR(INDEX(Txn[Key],MATCH(0,INDEX(COUNTIF($A$1:A576,Txn[Key])+(Txn[Key]=""),0),0)),"")</f>
        <v/>
      </c>
      <c r="B577" s="238" t="str">
        <f t="shared" si="72"/>
        <v/>
      </c>
      <c r="C577" s="238" t="str">
        <f t="shared" si="73"/>
        <v/>
      </c>
      <c r="D577" s="238" t="str">
        <f t="shared" si="74"/>
        <v/>
      </c>
      <c r="E577" s="259" t="str">
        <f>IF($A577="","",SUMIFS(Txn[Signed Units],Txn[Key],$A577))</f>
        <v/>
      </c>
      <c r="F577" s="281" t="str">
        <f>IF($A577="","",SUMIFS(Txn[Buy Cost],Txn[Key],$A577))</f>
        <v/>
      </c>
      <c r="G577" s="281" t="str">
        <f>IF($A577="","",SUMIFS(Txn[Sell Proceeds],Txn[Key],$A577))</f>
        <v/>
      </c>
      <c r="H577" s="282" t="str">
        <f>IF($A577="","",IFERROR(INDEX(Prices[Current Price],MATCH($A577,Prices[Key],0)),0))</f>
        <v/>
      </c>
      <c r="I577" s="283" t="str">
        <f>IF($A577="","",IFERROR(INDEX(Prices[FX to SGD],MATCH($A577,Prices[Key],0)),1))</f>
        <v/>
      </c>
      <c r="J577" s="281" t="str">
        <f t="shared" si="75"/>
        <v/>
      </c>
      <c r="K577" s="281" t="str">
        <f t="shared" si="76"/>
        <v/>
      </c>
      <c r="L577" s="281" t="str">
        <f t="shared" si="77"/>
        <v/>
      </c>
      <c r="M577" s="284" t="str">
        <f t="shared" si="78"/>
        <v/>
      </c>
      <c r="N577" s="238" t="str">
        <f>IF($A577="","",IF(ABS(E577)&gt;0.000001,COUNT($N$1:N576)+1,""))</f>
        <v/>
      </c>
      <c r="O577" s="285" t="str">
        <f>IF($A577="","",SUMIFS(Transactions!$R:$R,Transactions!$L:$L,$A577))</f>
        <v/>
      </c>
      <c r="P577" s="285" t="str">
        <f t="shared" si="79"/>
        <v/>
      </c>
      <c r="Q577" s="286" t="str">
        <f t="shared" si="80"/>
        <v/>
      </c>
    </row>
    <row r="578" spans="1:17" ht="15" customHeight="1" x14ac:dyDescent="0.2">
      <c r="A578" s="238" t="str">
        <f>IFERROR(INDEX(Txn[Key],MATCH(0,INDEX(COUNTIF($A$1:A577,Txn[Key])+(Txn[Key]=""),0),0)),"")</f>
        <v/>
      </c>
      <c r="B578" s="238" t="str">
        <f t="shared" ref="B578:B641" si="81">IF($A578="","",LEFT($A578,FIND(":",$A578)-1))</f>
        <v/>
      </c>
      <c r="C578" s="238" t="str">
        <f t="shared" ref="C578:C641" si="82">IF($A578="","",MID($A578,FIND(":",$A578)+1,FIND(":",$A578,FIND(":",$A578)+1)-FIND(":",$A578)-1))</f>
        <v/>
      </c>
      <c r="D578" s="238" t="str">
        <f t="shared" ref="D578:D641" si="83">IF($A578="","",RIGHT($A578,LEN($A578)-FIND(":",$A578,FIND(":",$A578)+1)))</f>
        <v/>
      </c>
      <c r="E578" s="259" t="str">
        <f>IF($A578="","",SUMIFS(Txn[Signed Units],Txn[Key],$A578))</f>
        <v/>
      </c>
      <c r="F578" s="281" t="str">
        <f>IF($A578="","",SUMIFS(Txn[Buy Cost],Txn[Key],$A578))</f>
        <v/>
      </c>
      <c r="G578" s="281" t="str">
        <f>IF($A578="","",SUMIFS(Txn[Sell Proceeds],Txn[Key],$A578))</f>
        <v/>
      </c>
      <c r="H578" s="282" t="str">
        <f>IF($A578="","",IFERROR(INDEX(Prices[Current Price],MATCH($A578,Prices[Key],0)),0))</f>
        <v/>
      </c>
      <c r="I578" s="283" t="str">
        <f>IF($A578="","",IFERROR(INDEX(Prices[FX to SGD],MATCH($A578,Prices[Key],0)),1))</f>
        <v/>
      </c>
      <c r="J578" s="281" t="str">
        <f t="shared" ref="J578:J641" si="84">IF($A578="","",E578*H578)</f>
        <v/>
      </c>
      <c r="K578" s="281" t="str">
        <f t="shared" ref="K578:K641" si="85">IF($A578="","",J578+G578-F578)</f>
        <v/>
      </c>
      <c r="L578" s="281" t="str">
        <f t="shared" ref="L578:L641" si="86">IF($A578="","",K578*I578)</f>
        <v/>
      </c>
      <c r="M578" s="284" t="str">
        <f t="shared" ref="M578:M641" si="87">IF($A578="","",IFERROR(K578/F578,0))</f>
        <v/>
      </c>
      <c r="N578" s="238" t="str">
        <f>IF($A578="","",IF(ABS(E578)&gt;0.000001,COUNT($N$1:N577)+1,""))</f>
        <v/>
      </c>
      <c r="O578" s="285" t="str">
        <f>IF($A578="","",SUMIFS(Transactions!$R:$R,Transactions!$L:$L,$A578))</f>
        <v/>
      </c>
      <c r="P578" s="285" t="str">
        <f t="shared" ref="P578:P641" si="88">IF($A578="","",$L578+$O578)</f>
        <v/>
      </c>
      <c r="Q578" s="286" t="str">
        <f t="shared" ref="Q578:Q641" si="89">IF($A578="","",IFERROR(($L578+$O578)/($F578*$I578),0))</f>
        <v/>
      </c>
    </row>
    <row r="579" spans="1:17" ht="15" customHeight="1" x14ac:dyDescent="0.2">
      <c r="A579" s="238" t="str">
        <f>IFERROR(INDEX(Txn[Key],MATCH(0,INDEX(COUNTIF($A$1:A578,Txn[Key])+(Txn[Key]=""),0),0)),"")</f>
        <v/>
      </c>
      <c r="B579" s="238" t="str">
        <f t="shared" si="81"/>
        <v/>
      </c>
      <c r="C579" s="238" t="str">
        <f t="shared" si="82"/>
        <v/>
      </c>
      <c r="D579" s="238" t="str">
        <f t="shared" si="83"/>
        <v/>
      </c>
      <c r="E579" s="259" t="str">
        <f>IF($A579="","",SUMIFS(Txn[Signed Units],Txn[Key],$A579))</f>
        <v/>
      </c>
      <c r="F579" s="281" t="str">
        <f>IF($A579="","",SUMIFS(Txn[Buy Cost],Txn[Key],$A579))</f>
        <v/>
      </c>
      <c r="G579" s="281" t="str">
        <f>IF($A579="","",SUMIFS(Txn[Sell Proceeds],Txn[Key],$A579))</f>
        <v/>
      </c>
      <c r="H579" s="282" t="str">
        <f>IF($A579="","",IFERROR(INDEX(Prices[Current Price],MATCH($A579,Prices[Key],0)),0))</f>
        <v/>
      </c>
      <c r="I579" s="283" t="str">
        <f>IF($A579="","",IFERROR(INDEX(Prices[FX to SGD],MATCH($A579,Prices[Key],0)),1))</f>
        <v/>
      </c>
      <c r="J579" s="281" t="str">
        <f t="shared" si="84"/>
        <v/>
      </c>
      <c r="K579" s="281" t="str">
        <f t="shared" si="85"/>
        <v/>
      </c>
      <c r="L579" s="281" t="str">
        <f t="shared" si="86"/>
        <v/>
      </c>
      <c r="M579" s="284" t="str">
        <f t="shared" si="87"/>
        <v/>
      </c>
      <c r="N579" s="238" t="str">
        <f>IF($A579="","",IF(ABS(E579)&gt;0.000001,COUNT($N$1:N578)+1,""))</f>
        <v/>
      </c>
      <c r="O579" s="285" t="str">
        <f>IF($A579="","",SUMIFS(Transactions!$R:$R,Transactions!$L:$L,$A579))</f>
        <v/>
      </c>
      <c r="P579" s="285" t="str">
        <f t="shared" si="88"/>
        <v/>
      </c>
      <c r="Q579" s="286" t="str">
        <f t="shared" si="89"/>
        <v/>
      </c>
    </row>
    <row r="580" spans="1:17" ht="15" customHeight="1" x14ac:dyDescent="0.2">
      <c r="A580" s="238" t="str">
        <f>IFERROR(INDEX(Txn[Key],MATCH(0,INDEX(COUNTIF($A$1:A579,Txn[Key])+(Txn[Key]=""),0),0)),"")</f>
        <v/>
      </c>
      <c r="B580" s="238" t="str">
        <f t="shared" si="81"/>
        <v/>
      </c>
      <c r="C580" s="238" t="str">
        <f t="shared" si="82"/>
        <v/>
      </c>
      <c r="D580" s="238" t="str">
        <f t="shared" si="83"/>
        <v/>
      </c>
      <c r="E580" s="259" t="str">
        <f>IF($A580="","",SUMIFS(Txn[Signed Units],Txn[Key],$A580))</f>
        <v/>
      </c>
      <c r="F580" s="281" t="str">
        <f>IF($A580="","",SUMIFS(Txn[Buy Cost],Txn[Key],$A580))</f>
        <v/>
      </c>
      <c r="G580" s="281" t="str">
        <f>IF($A580="","",SUMIFS(Txn[Sell Proceeds],Txn[Key],$A580))</f>
        <v/>
      </c>
      <c r="H580" s="282" t="str">
        <f>IF($A580="","",IFERROR(INDEX(Prices[Current Price],MATCH($A580,Prices[Key],0)),0))</f>
        <v/>
      </c>
      <c r="I580" s="283" t="str">
        <f>IF($A580="","",IFERROR(INDEX(Prices[FX to SGD],MATCH($A580,Prices[Key],0)),1))</f>
        <v/>
      </c>
      <c r="J580" s="281" t="str">
        <f t="shared" si="84"/>
        <v/>
      </c>
      <c r="K580" s="281" t="str">
        <f t="shared" si="85"/>
        <v/>
      </c>
      <c r="L580" s="281" t="str">
        <f t="shared" si="86"/>
        <v/>
      </c>
      <c r="M580" s="284" t="str">
        <f t="shared" si="87"/>
        <v/>
      </c>
      <c r="N580" s="238" t="str">
        <f>IF($A580="","",IF(ABS(E580)&gt;0.000001,COUNT($N$1:N579)+1,""))</f>
        <v/>
      </c>
      <c r="O580" s="285" t="str">
        <f>IF($A580="","",SUMIFS(Transactions!$R:$R,Transactions!$L:$L,$A580))</f>
        <v/>
      </c>
      <c r="P580" s="285" t="str">
        <f t="shared" si="88"/>
        <v/>
      </c>
      <c r="Q580" s="286" t="str">
        <f t="shared" si="89"/>
        <v/>
      </c>
    </row>
    <row r="581" spans="1:17" ht="15" customHeight="1" x14ac:dyDescent="0.2">
      <c r="A581" s="238" t="str">
        <f>IFERROR(INDEX(Txn[Key],MATCH(0,INDEX(COUNTIF($A$1:A580,Txn[Key])+(Txn[Key]=""),0),0)),"")</f>
        <v/>
      </c>
      <c r="B581" s="238" t="str">
        <f t="shared" si="81"/>
        <v/>
      </c>
      <c r="C581" s="238" t="str">
        <f t="shared" si="82"/>
        <v/>
      </c>
      <c r="D581" s="238" t="str">
        <f t="shared" si="83"/>
        <v/>
      </c>
      <c r="E581" s="259" t="str">
        <f>IF($A581="","",SUMIFS(Txn[Signed Units],Txn[Key],$A581))</f>
        <v/>
      </c>
      <c r="F581" s="281" t="str">
        <f>IF($A581="","",SUMIFS(Txn[Buy Cost],Txn[Key],$A581))</f>
        <v/>
      </c>
      <c r="G581" s="281" t="str">
        <f>IF($A581="","",SUMIFS(Txn[Sell Proceeds],Txn[Key],$A581))</f>
        <v/>
      </c>
      <c r="H581" s="282" t="str">
        <f>IF($A581="","",IFERROR(INDEX(Prices[Current Price],MATCH($A581,Prices[Key],0)),0))</f>
        <v/>
      </c>
      <c r="I581" s="283" t="str">
        <f>IF($A581="","",IFERROR(INDEX(Prices[FX to SGD],MATCH($A581,Prices[Key],0)),1))</f>
        <v/>
      </c>
      <c r="J581" s="281" t="str">
        <f t="shared" si="84"/>
        <v/>
      </c>
      <c r="K581" s="281" t="str">
        <f t="shared" si="85"/>
        <v/>
      </c>
      <c r="L581" s="281" t="str">
        <f t="shared" si="86"/>
        <v/>
      </c>
      <c r="M581" s="284" t="str">
        <f t="shared" si="87"/>
        <v/>
      </c>
      <c r="N581" s="238" t="str">
        <f>IF($A581="","",IF(ABS(E581)&gt;0.000001,COUNT($N$1:N580)+1,""))</f>
        <v/>
      </c>
      <c r="O581" s="285" t="str">
        <f>IF($A581="","",SUMIFS(Transactions!$R:$R,Transactions!$L:$L,$A581))</f>
        <v/>
      </c>
      <c r="P581" s="285" t="str">
        <f t="shared" si="88"/>
        <v/>
      </c>
      <c r="Q581" s="286" t="str">
        <f t="shared" si="89"/>
        <v/>
      </c>
    </row>
    <row r="582" spans="1:17" ht="15" customHeight="1" x14ac:dyDescent="0.2">
      <c r="A582" s="238" t="str">
        <f>IFERROR(INDEX(Txn[Key],MATCH(0,INDEX(COUNTIF($A$1:A581,Txn[Key])+(Txn[Key]=""),0),0)),"")</f>
        <v/>
      </c>
      <c r="B582" s="238" t="str">
        <f t="shared" si="81"/>
        <v/>
      </c>
      <c r="C582" s="238" t="str">
        <f t="shared" si="82"/>
        <v/>
      </c>
      <c r="D582" s="238" t="str">
        <f t="shared" si="83"/>
        <v/>
      </c>
      <c r="E582" s="259" t="str">
        <f>IF($A582="","",SUMIFS(Txn[Signed Units],Txn[Key],$A582))</f>
        <v/>
      </c>
      <c r="F582" s="281" t="str">
        <f>IF($A582="","",SUMIFS(Txn[Buy Cost],Txn[Key],$A582))</f>
        <v/>
      </c>
      <c r="G582" s="281" t="str">
        <f>IF($A582="","",SUMIFS(Txn[Sell Proceeds],Txn[Key],$A582))</f>
        <v/>
      </c>
      <c r="H582" s="282" t="str">
        <f>IF($A582="","",IFERROR(INDEX(Prices[Current Price],MATCH($A582,Prices[Key],0)),0))</f>
        <v/>
      </c>
      <c r="I582" s="283" t="str">
        <f>IF($A582="","",IFERROR(INDEX(Prices[FX to SGD],MATCH($A582,Prices[Key],0)),1))</f>
        <v/>
      </c>
      <c r="J582" s="281" t="str">
        <f t="shared" si="84"/>
        <v/>
      </c>
      <c r="K582" s="281" t="str">
        <f t="shared" si="85"/>
        <v/>
      </c>
      <c r="L582" s="281" t="str">
        <f t="shared" si="86"/>
        <v/>
      </c>
      <c r="M582" s="284" t="str">
        <f t="shared" si="87"/>
        <v/>
      </c>
      <c r="N582" s="238" t="str">
        <f>IF($A582="","",IF(ABS(E582)&gt;0.000001,COUNT($N$1:N581)+1,""))</f>
        <v/>
      </c>
      <c r="O582" s="285" t="str">
        <f>IF($A582="","",SUMIFS(Transactions!$R:$R,Transactions!$L:$L,$A582))</f>
        <v/>
      </c>
      <c r="P582" s="285" t="str">
        <f t="shared" si="88"/>
        <v/>
      </c>
      <c r="Q582" s="286" t="str">
        <f t="shared" si="89"/>
        <v/>
      </c>
    </row>
    <row r="583" spans="1:17" ht="15" customHeight="1" x14ac:dyDescent="0.2">
      <c r="A583" s="238" t="str">
        <f>IFERROR(INDEX(Txn[Key],MATCH(0,INDEX(COUNTIF($A$1:A582,Txn[Key])+(Txn[Key]=""),0),0)),"")</f>
        <v/>
      </c>
      <c r="B583" s="238" t="str">
        <f t="shared" si="81"/>
        <v/>
      </c>
      <c r="C583" s="238" t="str">
        <f t="shared" si="82"/>
        <v/>
      </c>
      <c r="D583" s="238" t="str">
        <f t="shared" si="83"/>
        <v/>
      </c>
      <c r="E583" s="259" t="str">
        <f>IF($A583="","",SUMIFS(Txn[Signed Units],Txn[Key],$A583))</f>
        <v/>
      </c>
      <c r="F583" s="281" t="str">
        <f>IF($A583="","",SUMIFS(Txn[Buy Cost],Txn[Key],$A583))</f>
        <v/>
      </c>
      <c r="G583" s="281" t="str">
        <f>IF($A583="","",SUMIFS(Txn[Sell Proceeds],Txn[Key],$A583))</f>
        <v/>
      </c>
      <c r="H583" s="282" t="str">
        <f>IF($A583="","",IFERROR(INDEX(Prices[Current Price],MATCH($A583,Prices[Key],0)),0))</f>
        <v/>
      </c>
      <c r="I583" s="283" t="str">
        <f>IF($A583="","",IFERROR(INDEX(Prices[FX to SGD],MATCH($A583,Prices[Key],0)),1))</f>
        <v/>
      </c>
      <c r="J583" s="281" t="str">
        <f t="shared" si="84"/>
        <v/>
      </c>
      <c r="K583" s="281" t="str">
        <f t="shared" si="85"/>
        <v/>
      </c>
      <c r="L583" s="281" t="str">
        <f t="shared" si="86"/>
        <v/>
      </c>
      <c r="M583" s="284" t="str">
        <f t="shared" si="87"/>
        <v/>
      </c>
      <c r="N583" s="238" t="str">
        <f>IF($A583="","",IF(ABS(E583)&gt;0.000001,COUNT($N$1:N582)+1,""))</f>
        <v/>
      </c>
      <c r="O583" s="285" t="str">
        <f>IF($A583="","",SUMIFS(Transactions!$R:$R,Transactions!$L:$L,$A583))</f>
        <v/>
      </c>
      <c r="P583" s="285" t="str">
        <f t="shared" si="88"/>
        <v/>
      </c>
      <c r="Q583" s="286" t="str">
        <f t="shared" si="89"/>
        <v/>
      </c>
    </row>
    <row r="584" spans="1:17" ht="15" customHeight="1" x14ac:dyDescent="0.2">
      <c r="A584" s="238" t="str">
        <f>IFERROR(INDEX(Txn[Key],MATCH(0,INDEX(COUNTIF($A$1:A583,Txn[Key])+(Txn[Key]=""),0),0)),"")</f>
        <v/>
      </c>
      <c r="B584" s="238" t="str">
        <f t="shared" si="81"/>
        <v/>
      </c>
      <c r="C584" s="238" t="str">
        <f t="shared" si="82"/>
        <v/>
      </c>
      <c r="D584" s="238" t="str">
        <f t="shared" si="83"/>
        <v/>
      </c>
      <c r="E584" s="259" t="str">
        <f>IF($A584="","",SUMIFS(Txn[Signed Units],Txn[Key],$A584))</f>
        <v/>
      </c>
      <c r="F584" s="281" t="str">
        <f>IF($A584="","",SUMIFS(Txn[Buy Cost],Txn[Key],$A584))</f>
        <v/>
      </c>
      <c r="G584" s="281" t="str">
        <f>IF($A584="","",SUMIFS(Txn[Sell Proceeds],Txn[Key],$A584))</f>
        <v/>
      </c>
      <c r="H584" s="282" t="str">
        <f>IF($A584="","",IFERROR(INDEX(Prices[Current Price],MATCH($A584,Prices[Key],0)),0))</f>
        <v/>
      </c>
      <c r="I584" s="283" t="str">
        <f>IF($A584="","",IFERROR(INDEX(Prices[FX to SGD],MATCH($A584,Prices[Key],0)),1))</f>
        <v/>
      </c>
      <c r="J584" s="281" t="str">
        <f t="shared" si="84"/>
        <v/>
      </c>
      <c r="K584" s="281" t="str">
        <f t="shared" si="85"/>
        <v/>
      </c>
      <c r="L584" s="281" t="str">
        <f t="shared" si="86"/>
        <v/>
      </c>
      <c r="M584" s="284" t="str">
        <f t="shared" si="87"/>
        <v/>
      </c>
      <c r="N584" s="238" t="str">
        <f>IF($A584="","",IF(ABS(E584)&gt;0.000001,COUNT($N$1:N583)+1,""))</f>
        <v/>
      </c>
      <c r="O584" s="285" t="str">
        <f>IF($A584="","",SUMIFS(Transactions!$R:$R,Transactions!$L:$L,$A584))</f>
        <v/>
      </c>
      <c r="P584" s="285" t="str">
        <f t="shared" si="88"/>
        <v/>
      </c>
      <c r="Q584" s="286" t="str">
        <f t="shared" si="89"/>
        <v/>
      </c>
    </row>
    <row r="585" spans="1:17" ht="15" customHeight="1" x14ac:dyDescent="0.2">
      <c r="A585" s="238" t="str">
        <f>IFERROR(INDEX(Txn[Key],MATCH(0,INDEX(COUNTIF($A$1:A584,Txn[Key])+(Txn[Key]=""),0),0)),"")</f>
        <v/>
      </c>
      <c r="B585" s="238" t="str">
        <f t="shared" si="81"/>
        <v/>
      </c>
      <c r="C585" s="238" t="str">
        <f t="shared" si="82"/>
        <v/>
      </c>
      <c r="D585" s="238" t="str">
        <f t="shared" si="83"/>
        <v/>
      </c>
      <c r="E585" s="259" t="str">
        <f>IF($A585="","",SUMIFS(Txn[Signed Units],Txn[Key],$A585))</f>
        <v/>
      </c>
      <c r="F585" s="281" t="str">
        <f>IF($A585="","",SUMIFS(Txn[Buy Cost],Txn[Key],$A585))</f>
        <v/>
      </c>
      <c r="G585" s="281" t="str">
        <f>IF($A585="","",SUMIFS(Txn[Sell Proceeds],Txn[Key],$A585))</f>
        <v/>
      </c>
      <c r="H585" s="282" t="str">
        <f>IF($A585="","",IFERROR(INDEX(Prices[Current Price],MATCH($A585,Prices[Key],0)),0))</f>
        <v/>
      </c>
      <c r="I585" s="283" t="str">
        <f>IF($A585="","",IFERROR(INDEX(Prices[FX to SGD],MATCH($A585,Prices[Key],0)),1))</f>
        <v/>
      </c>
      <c r="J585" s="281" t="str">
        <f t="shared" si="84"/>
        <v/>
      </c>
      <c r="K585" s="281" t="str">
        <f t="shared" si="85"/>
        <v/>
      </c>
      <c r="L585" s="281" t="str">
        <f t="shared" si="86"/>
        <v/>
      </c>
      <c r="M585" s="284" t="str">
        <f t="shared" si="87"/>
        <v/>
      </c>
      <c r="N585" s="238" t="str">
        <f>IF($A585="","",IF(ABS(E585)&gt;0.000001,COUNT($N$1:N584)+1,""))</f>
        <v/>
      </c>
      <c r="O585" s="285" t="str">
        <f>IF($A585="","",SUMIFS(Transactions!$R:$R,Transactions!$L:$L,$A585))</f>
        <v/>
      </c>
      <c r="P585" s="285" t="str">
        <f t="shared" si="88"/>
        <v/>
      </c>
      <c r="Q585" s="286" t="str">
        <f t="shared" si="89"/>
        <v/>
      </c>
    </row>
    <row r="586" spans="1:17" ht="15" customHeight="1" x14ac:dyDescent="0.2">
      <c r="A586" s="238" t="str">
        <f>IFERROR(INDEX(Txn[Key],MATCH(0,INDEX(COUNTIF($A$1:A585,Txn[Key])+(Txn[Key]=""),0),0)),"")</f>
        <v/>
      </c>
      <c r="B586" s="238" t="str">
        <f t="shared" si="81"/>
        <v/>
      </c>
      <c r="C586" s="238" t="str">
        <f t="shared" si="82"/>
        <v/>
      </c>
      <c r="D586" s="238" t="str">
        <f t="shared" si="83"/>
        <v/>
      </c>
      <c r="E586" s="259" t="str">
        <f>IF($A586="","",SUMIFS(Txn[Signed Units],Txn[Key],$A586))</f>
        <v/>
      </c>
      <c r="F586" s="281" t="str">
        <f>IF($A586="","",SUMIFS(Txn[Buy Cost],Txn[Key],$A586))</f>
        <v/>
      </c>
      <c r="G586" s="281" t="str">
        <f>IF($A586="","",SUMIFS(Txn[Sell Proceeds],Txn[Key],$A586))</f>
        <v/>
      </c>
      <c r="H586" s="282" t="str">
        <f>IF($A586="","",IFERROR(INDEX(Prices[Current Price],MATCH($A586,Prices[Key],0)),0))</f>
        <v/>
      </c>
      <c r="I586" s="283" t="str">
        <f>IF($A586="","",IFERROR(INDEX(Prices[FX to SGD],MATCH($A586,Prices[Key],0)),1))</f>
        <v/>
      </c>
      <c r="J586" s="281" t="str">
        <f t="shared" si="84"/>
        <v/>
      </c>
      <c r="K586" s="281" t="str">
        <f t="shared" si="85"/>
        <v/>
      </c>
      <c r="L586" s="281" t="str">
        <f t="shared" si="86"/>
        <v/>
      </c>
      <c r="M586" s="284" t="str">
        <f t="shared" si="87"/>
        <v/>
      </c>
      <c r="N586" s="238" t="str">
        <f>IF($A586="","",IF(ABS(E586)&gt;0.000001,COUNT($N$1:N585)+1,""))</f>
        <v/>
      </c>
      <c r="O586" s="285" t="str">
        <f>IF($A586="","",SUMIFS(Transactions!$R:$R,Transactions!$L:$L,$A586))</f>
        <v/>
      </c>
      <c r="P586" s="285" t="str">
        <f t="shared" si="88"/>
        <v/>
      </c>
      <c r="Q586" s="286" t="str">
        <f t="shared" si="89"/>
        <v/>
      </c>
    </row>
    <row r="587" spans="1:17" ht="15" customHeight="1" x14ac:dyDescent="0.2">
      <c r="A587" s="238" t="str">
        <f>IFERROR(INDEX(Txn[Key],MATCH(0,INDEX(COUNTIF($A$1:A586,Txn[Key])+(Txn[Key]=""),0),0)),"")</f>
        <v/>
      </c>
      <c r="B587" s="238" t="str">
        <f t="shared" si="81"/>
        <v/>
      </c>
      <c r="C587" s="238" t="str">
        <f t="shared" si="82"/>
        <v/>
      </c>
      <c r="D587" s="238" t="str">
        <f t="shared" si="83"/>
        <v/>
      </c>
      <c r="E587" s="259" t="str">
        <f>IF($A587="","",SUMIFS(Txn[Signed Units],Txn[Key],$A587))</f>
        <v/>
      </c>
      <c r="F587" s="281" t="str">
        <f>IF($A587="","",SUMIFS(Txn[Buy Cost],Txn[Key],$A587))</f>
        <v/>
      </c>
      <c r="G587" s="281" t="str">
        <f>IF($A587="","",SUMIFS(Txn[Sell Proceeds],Txn[Key],$A587))</f>
        <v/>
      </c>
      <c r="H587" s="282" t="str">
        <f>IF($A587="","",IFERROR(INDEX(Prices[Current Price],MATCH($A587,Prices[Key],0)),0))</f>
        <v/>
      </c>
      <c r="I587" s="283" t="str">
        <f>IF($A587="","",IFERROR(INDEX(Prices[FX to SGD],MATCH($A587,Prices[Key],0)),1))</f>
        <v/>
      </c>
      <c r="J587" s="281" t="str">
        <f t="shared" si="84"/>
        <v/>
      </c>
      <c r="K587" s="281" t="str">
        <f t="shared" si="85"/>
        <v/>
      </c>
      <c r="L587" s="281" t="str">
        <f t="shared" si="86"/>
        <v/>
      </c>
      <c r="M587" s="284" t="str">
        <f t="shared" si="87"/>
        <v/>
      </c>
      <c r="N587" s="238" t="str">
        <f>IF($A587="","",IF(ABS(E587)&gt;0.000001,COUNT($N$1:N586)+1,""))</f>
        <v/>
      </c>
      <c r="O587" s="285" t="str">
        <f>IF($A587="","",SUMIFS(Transactions!$R:$R,Transactions!$L:$L,$A587))</f>
        <v/>
      </c>
      <c r="P587" s="285" t="str">
        <f t="shared" si="88"/>
        <v/>
      </c>
      <c r="Q587" s="286" t="str">
        <f t="shared" si="89"/>
        <v/>
      </c>
    </row>
    <row r="588" spans="1:17" ht="15" customHeight="1" x14ac:dyDescent="0.2">
      <c r="A588" s="238" t="str">
        <f>IFERROR(INDEX(Txn[Key],MATCH(0,INDEX(COUNTIF($A$1:A587,Txn[Key])+(Txn[Key]=""),0),0)),"")</f>
        <v/>
      </c>
      <c r="B588" s="238" t="str">
        <f t="shared" si="81"/>
        <v/>
      </c>
      <c r="C588" s="238" t="str">
        <f t="shared" si="82"/>
        <v/>
      </c>
      <c r="D588" s="238" t="str">
        <f t="shared" si="83"/>
        <v/>
      </c>
      <c r="E588" s="259" t="str">
        <f>IF($A588="","",SUMIFS(Txn[Signed Units],Txn[Key],$A588))</f>
        <v/>
      </c>
      <c r="F588" s="281" t="str">
        <f>IF($A588="","",SUMIFS(Txn[Buy Cost],Txn[Key],$A588))</f>
        <v/>
      </c>
      <c r="G588" s="281" t="str">
        <f>IF($A588="","",SUMIFS(Txn[Sell Proceeds],Txn[Key],$A588))</f>
        <v/>
      </c>
      <c r="H588" s="282" t="str">
        <f>IF($A588="","",IFERROR(INDEX(Prices[Current Price],MATCH($A588,Prices[Key],0)),0))</f>
        <v/>
      </c>
      <c r="I588" s="283" t="str">
        <f>IF($A588="","",IFERROR(INDEX(Prices[FX to SGD],MATCH($A588,Prices[Key],0)),1))</f>
        <v/>
      </c>
      <c r="J588" s="281" t="str">
        <f t="shared" si="84"/>
        <v/>
      </c>
      <c r="K588" s="281" t="str">
        <f t="shared" si="85"/>
        <v/>
      </c>
      <c r="L588" s="281" t="str">
        <f t="shared" si="86"/>
        <v/>
      </c>
      <c r="M588" s="284" t="str">
        <f t="shared" si="87"/>
        <v/>
      </c>
      <c r="N588" s="238" t="str">
        <f>IF($A588="","",IF(ABS(E588)&gt;0.000001,COUNT($N$1:N587)+1,""))</f>
        <v/>
      </c>
      <c r="O588" s="285" t="str">
        <f>IF($A588="","",SUMIFS(Transactions!$R:$R,Transactions!$L:$L,$A588))</f>
        <v/>
      </c>
      <c r="P588" s="285" t="str">
        <f t="shared" si="88"/>
        <v/>
      </c>
      <c r="Q588" s="286" t="str">
        <f t="shared" si="89"/>
        <v/>
      </c>
    </row>
    <row r="589" spans="1:17" ht="15" customHeight="1" x14ac:dyDescent="0.2">
      <c r="A589" s="238" t="str">
        <f>IFERROR(INDEX(Txn[Key],MATCH(0,INDEX(COUNTIF($A$1:A588,Txn[Key])+(Txn[Key]=""),0),0)),"")</f>
        <v/>
      </c>
      <c r="B589" s="238" t="str">
        <f t="shared" si="81"/>
        <v/>
      </c>
      <c r="C589" s="238" t="str">
        <f t="shared" si="82"/>
        <v/>
      </c>
      <c r="D589" s="238" t="str">
        <f t="shared" si="83"/>
        <v/>
      </c>
      <c r="E589" s="259" t="str">
        <f>IF($A589="","",SUMIFS(Txn[Signed Units],Txn[Key],$A589))</f>
        <v/>
      </c>
      <c r="F589" s="281" t="str">
        <f>IF($A589="","",SUMIFS(Txn[Buy Cost],Txn[Key],$A589))</f>
        <v/>
      </c>
      <c r="G589" s="281" t="str">
        <f>IF($A589="","",SUMIFS(Txn[Sell Proceeds],Txn[Key],$A589))</f>
        <v/>
      </c>
      <c r="H589" s="282" t="str">
        <f>IF($A589="","",IFERROR(INDEX(Prices[Current Price],MATCH($A589,Prices[Key],0)),0))</f>
        <v/>
      </c>
      <c r="I589" s="283" t="str">
        <f>IF($A589="","",IFERROR(INDEX(Prices[FX to SGD],MATCH($A589,Prices[Key],0)),1))</f>
        <v/>
      </c>
      <c r="J589" s="281" t="str">
        <f t="shared" si="84"/>
        <v/>
      </c>
      <c r="K589" s="281" t="str">
        <f t="shared" si="85"/>
        <v/>
      </c>
      <c r="L589" s="281" t="str">
        <f t="shared" si="86"/>
        <v/>
      </c>
      <c r="M589" s="284" t="str">
        <f t="shared" si="87"/>
        <v/>
      </c>
      <c r="N589" s="238" t="str">
        <f>IF($A589="","",IF(ABS(E589)&gt;0.000001,COUNT($N$1:N588)+1,""))</f>
        <v/>
      </c>
      <c r="O589" s="285" t="str">
        <f>IF($A589="","",SUMIFS(Transactions!$R:$R,Transactions!$L:$L,$A589))</f>
        <v/>
      </c>
      <c r="P589" s="285" t="str">
        <f t="shared" si="88"/>
        <v/>
      </c>
      <c r="Q589" s="286" t="str">
        <f t="shared" si="89"/>
        <v/>
      </c>
    </row>
    <row r="590" spans="1:17" ht="15" customHeight="1" x14ac:dyDescent="0.2">
      <c r="A590" s="238" t="str">
        <f>IFERROR(INDEX(Txn[Key],MATCH(0,INDEX(COUNTIF($A$1:A589,Txn[Key])+(Txn[Key]=""),0),0)),"")</f>
        <v/>
      </c>
      <c r="B590" s="238" t="str">
        <f t="shared" si="81"/>
        <v/>
      </c>
      <c r="C590" s="238" t="str">
        <f t="shared" si="82"/>
        <v/>
      </c>
      <c r="D590" s="238" t="str">
        <f t="shared" si="83"/>
        <v/>
      </c>
      <c r="E590" s="259" t="str">
        <f>IF($A590="","",SUMIFS(Txn[Signed Units],Txn[Key],$A590))</f>
        <v/>
      </c>
      <c r="F590" s="281" t="str">
        <f>IF($A590="","",SUMIFS(Txn[Buy Cost],Txn[Key],$A590))</f>
        <v/>
      </c>
      <c r="G590" s="281" t="str">
        <f>IF($A590="","",SUMIFS(Txn[Sell Proceeds],Txn[Key],$A590))</f>
        <v/>
      </c>
      <c r="H590" s="282" t="str">
        <f>IF($A590="","",IFERROR(INDEX(Prices[Current Price],MATCH($A590,Prices[Key],0)),0))</f>
        <v/>
      </c>
      <c r="I590" s="283" t="str">
        <f>IF($A590="","",IFERROR(INDEX(Prices[FX to SGD],MATCH($A590,Prices[Key],0)),1))</f>
        <v/>
      </c>
      <c r="J590" s="281" t="str">
        <f t="shared" si="84"/>
        <v/>
      </c>
      <c r="K590" s="281" t="str">
        <f t="shared" si="85"/>
        <v/>
      </c>
      <c r="L590" s="281" t="str">
        <f t="shared" si="86"/>
        <v/>
      </c>
      <c r="M590" s="284" t="str">
        <f t="shared" si="87"/>
        <v/>
      </c>
      <c r="N590" s="238" t="str">
        <f>IF($A590="","",IF(ABS(E590)&gt;0.000001,COUNT($N$1:N589)+1,""))</f>
        <v/>
      </c>
      <c r="O590" s="285" t="str">
        <f>IF($A590="","",SUMIFS(Transactions!$R:$R,Transactions!$L:$L,$A590))</f>
        <v/>
      </c>
      <c r="P590" s="285" t="str">
        <f t="shared" si="88"/>
        <v/>
      </c>
      <c r="Q590" s="286" t="str">
        <f t="shared" si="89"/>
        <v/>
      </c>
    </row>
    <row r="591" spans="1:17" ht="15" customHeight="1" x14ac:dyDescent="0.2">
      <c r="A591" s="238" t="str">
        <f>IFERROR(INDEX(Txn[Key],MATCH(0,INDEX(COUNTIF($A$1:A590,Txn[Key])+(Txn[Key]=""),0),0)),"")</f>
        <v/>
      </c>
      <c r="B591" s="238" t="str">
        <f t="shared" si="81"/>
        <v/>
      </c>
      <c r="C591" s="238" t="str">
        <f t="shared" si="82"/>
        <v/>
      </c>
      <c r="D591" s="238" t="str">
        <f t="shared" si="83"/>
        <v/>
      </c>
      <c r="E591" s="259" t="str">
        <f>IF($A591="","",SUMIFS(Txn[Signed Units],Txn[Key],$A591))</f>
        <v/>
      </c>
      <c r="F591" s="281" t="str">
        <f>IF($A591="","",SUMIFS(Txn[Buy Cost],Txn[Key],$A591))</f>
        <v/>
      </c>
      <c r="G591" s="281" t="str">
        <f>IF($A591="","",SUMIFS(Txn[Sell Proceeds],Txn[Key],$A591))</f>
        <v/>
      </c>
      <c r="H591" s="282" t="str">
        <f>IF($A591="","",IFERROR(INDEX(Prices[Current Price],MATCH($A591,Prices[Key],0)),0))</f>
        <v/>
      </c>
      <c r="I591" s="283" t="str">
        <f>IF($A591="","",IFERROR(INDEX(Prices[FX to SGD],MATCH($A591,Prices[Key],0)),1))</f>
        <v/>
      </c>
      <c r="J591" s="281" t="str">
        <f t="shared" si="84"/>
        <v/>
      </c>
      <c r="K591" s="281" t="str">
        <f t="shared" si="85"/>
        <v/>
      </c>
      <c r="L591" s="281" t="str">
        <f t="shared" si="86"/>
        <v/>
      </c>
      <c r="M591" s="284" t="str">
        <f t="shared" si="87"/>
        <v/>
      </c>
      <c r="N591" s="238" t="str">
        <f>IF($A591="","",IF(ABS(E591)&gt;0.000001,COUNT($N$1:N590)+1,""))</f>
        <v/>
      </c>
      <c r="O591" s="285" t="str">
        <f>IF($A591="","",SUMIFS(Transactions!$R:$R,Transactions!$L:$L,$A591))</f>
        <v/>
      </c>
      <c r="P591" s="285" t="str">
        <f t="shared" si="88"/>
        <v/>
      </c>
      <c r="Q591" s="286" t="str">
        <f t="shared" si="89"/>
        <v/>
      </c>
    </row>
    <row r="592" spans="1:17" ht="15" customHeight="1" x14ac:dyDescent="0.2">
      <c r="A592" s="238" t="str">
        <f>IFERROR(INDEX(Txn[Key],MATCH(0,INDEX(COUNTIF($A$1:A591,Txn[Key])+(Txn[Key]=""),0),0)),"")</f>
        <v/>
      </c>
      <c r="B592" s="238" t="str">
        <f t="shared" si="81"/>
        <v/>
      </c>
      <c r="C592" s="238" t="str">
        <f t="shared" si="82"/>
        <v/>
      </c>
      <c r="D592" s="238" t="str">
        <f t="shared" si="83"/>
        <v/>
      </c>
      <c r="E592" s="259" t="str">
        <f>IF($A592="","",SUMIFS(Txn[Signed Units],Txn[Key],$A592))</f>
        <v/>
      </c>
      <c r="F592" s="281" t="str">
        <f>IF($A592="","",SUMIFS(Txn[Buy Cost],Txn[Key],$A592))</f>
        <v/>
      </c>
      <c r="G592" s="281" t="str">
        <f>IF($A592="","",SUMIFS(Txn[Sell Proceeds],Txn[Key],$A592))</f>
        <v/>
      </c>
      <c r="H592" s="282" t="str">
        <f>IF($A592="","",IFERROR(INDEX(Prices[Current Price],MATCH($A592,Prices[Key],0)),0))</f>
        <v/>
      </c>
      <c r="I592" s="283" t="str">
        <f>IF($A592="","",IFERROR(INDEX(Prices[FX to SGD],MATCH($A592,Prices[Key],0)),1))</f>
        <v/>
      </c>
      <c r="J592" s="281" t="str">
        <f t="shared" si="84"/>
        <v/>
      </c>
      <c r="K592" s="281" t="str">
        <f t="shared" si="85"/>
        <v/>
      </c>
      <c r="L592" s="281" t="str">
        <f t="shared" si="86"/>
        <v/>
      </c>
      <c r="M592" s="284" t="str">
        <f t="shared" si="87"/>
        <v/>
      </c>
      <c r="N592" s="238" t="str">
        <f>IF($A592="","",IF(ABS(E592)&gt;0.000001,COUNT($N$1:N591)+1,""))</f>
        <v/>
      </c>
      <c r="O592" s="285" t="str">
        <f>IF($A592="","",SUMIFS(Transactions!$R:$R,Transactions!$L:$L,$A592))</f>
        <v/>
      </c>
      <c r="P592" s="285" t="str">
        <f t="shared" si="88"/>
        <v/>
      </c>
      <c r="Q592" s="286" t="str">
        <f t="shared" si="89"/>
        <v/>
      </c>
    </row>
    <row r="593" spans="1:17" ht="15" customHeight="1" x14ac:dyDescent="0.2">
      <c r="A593" s="238" t="str">
        <f>IFERROR(INDEX(Txn[Key],MATCH(0,INDEX(COUNTIF($A$1:A592,Txn[Key])+(Txn[Key]=""),0),0)),"")</f>
        <v/>
      </c>
      <c r="B593" s="238" t="str">
        <f t="shared" si="81"/>
        <v/>
      </c>
      <c r="C593" s="238" t="str">
        <f t="shared" si="82"/>
        <v/>
      </c>
      <c r="D593" s="238" t="str">
        <f t="shared" si="83"/>
        <v/>
      </c>
      <c r="E593" s="259" t="str">
        <f>IF($A593="","",SUMIFS(Txn[Signed Units],Txn[Key],$A593))</f>
        <v/>
      </c>
      <c r="F593" s="281" t="str">
        <f>IF($A593="","",SUMIFS(Txn[Buy Cost],Txn[Key],$A593))</f>
        <v/>
      </c>
      <c r="G593" s="281" t="str">
        <f>IF($A593="","",SUMIFS(Txn[Sell Proceeds],Txn[Key],$A593))</f>
        <v/>
      </c>
      <c r="H593" s="282" t="str">
        <f>IF($A593="","",IFERROR(INDEX(Prices[Current Price],MATCH($A593,Prices[Key],0)),0))</f>
        <v/>
      </c>
      <c r="I593" s="283" t="str">
        <f>IF($A593="","",IFERROR(INDEX(Prices[FX to SGD],MATCH($A593,Prices[Key],0)),1))</f>
        <v/>
      </c>
      <c r="J593" s="281" t="str">
        <f t="shared" si="84"/>
        <v/>
      </c>
      <c r="K593" s="281" t="str">
        <f t="shared" si="85"/>
        <v/>
      </c>
      <c r="L593" s="281" t="str">
        <f t="shared" si="86"/>
        <v/>
      </c>
      <c r="M593" s="284" t="str">
        <f t="shared" si="87"/>
        <v/>
      </c>
      <c r="N593" s="238" t="str">
        <f>IF($A593="","",IF(ABS(E593)&gt;0.000001,COUNT($N$1:N592)+1,""))</f>
        <v/>
      </c>
      <c r="O593" s="285" t="str">
        <f>IF($A593="","",SUMIFS(Transactions!$R:$R,Transactions!$L:$L,$A593))</f>
        <v/>
      </c>
      <c r="P593" s="285" t="str">
        <f t="shared" si="88"/>
        <v/>
      </c>
      <c r="Q593" s="286" t="str">
        <f t="shared" si="89"/>
        <v/>
      </c>
    </row>
    <row r="594" spans="1:17" ht="15" customHeight="1" x14ac:dyDescent="0.2">
      <c r="A594" s="238" t="str">
        <f>IFERROR(INDEX(Txn[Key],MATCH(0,INDEX(COUNTIF($A$1:A593,Txn[Key])+(Txn[Key]=""),0),0)),"")</f>
        <v/>
      </c>
      <c r="B594" s="238" t="str">
        <f t="shared" si="81"/>
        <v/>
      </c>
      <c r="C594" s="238" t="str">
        <f t="shared" si="82"/>
        <v/>
      </c>
      <c r="D594" s="238" t="str">
        <f t="shared" si="83"/>
        <v/>
      </c>
      <c r="E594" s="259" t="str">
        <f>IF($A594="","",SUMIFS(Txn[Signed Units],Txn[Key],$A594))</f>
        <v/>
      </c>
      <c r="F594" s="281" t="str">
        <f>IF($A594="","",SUMIFS(Txn[Buy Cost],Txn[Key],$A594))</f>
        <v/>
      </c>
      <c r="G594" s="281" t="str">
        <f>IF($A594="","",SUMIFS(Txn[Sell Proceeds],Txn[Key],$A594))</f>
        <v/>
      </c>
      <c r="H594" s="282" t="str">
        <f>IF($A594="","",IFERROR(INDEX(Prices[Current Price],MATCH($A594,Prices[Key],0)),0))</f>
        <v/>
      </c>
      <c r="I594" s="283" t="str">
        <f>IF($A594="","",IFERROR(INDEX(Prices[FX to SGD],MATCH($A594,Prices[Key],0)),1))</f>
        <v/>
      </c>
      <c r="J594" s="281" t="str">
        <f t="shared" si="84"/>
        <v/>
      </c>
      <c r="K594" s="281" t="str">
        <f t="shared" si="85"/>
        <v/>
      </c>
      <c r="L594" s="281" t="str">
        <f t="shared" si="86"/>
        <v/>
      </c>
      <c r="M594" s="284" t="str">
        <f t="shared" si="87"/>
        <v/>
      </c>
      <c r="N594" s="238" t="str">
        <f>IF($A594="","",IF(ABS(E594)&gt;0.000001,COUNT($N$1:N593)+1,""))</f>
        <v/>
      </c>
      <c r="O594" s="285" t="str">
        <f>IF($A594="","",SUMIFS(Transactions!$R:$R,Transactions!$L:$L,$A594))</f>
        <v/>
      </c>
      <c r="P594" s="285" t="str">
        <f t="shared" si="88"/>
        <v/>
      </c>
      <c r="Q594" s="286" t="str">
        <f t="shared" si="89"/>
        <v/>
      </c>
    </row>
    <row r="595" spans="1:17" ht="15" customHeight="1" x14ac:dyDescent="0.2">
      <c r="A595" s="238" t="str">
        <f>IFERROR(INDEX(Txn[Key],MATCH(0,INDEX(COUNTIF($A$1:A594,Txn[Key])+(Txn[Key]=""),0),0)),"")</f>
        <v/>
      </c>
      <c r="B595" s="238" t="str">
        <f t="shared" si="81"/>
        <v/>
      </c>
      <c r="C595" s="238" t="str">
        <f t="shared" si="82"/>
        <v/>
      </c>
      <c r="D595" s="238" t="str">
        <f t="shared" si="83"/>
        <v/>
      </c>
      <c r="E595" s="259" t="str">
        <f>IF($A595="","",SUMIFS(Txn[Signed Units],Txn[Key],$A595))</f>
        <v/>
      </c>
      <c r="F595" s="281" t="str">
        <f>IF($A595="","",SUMIFS(Txn[Buy Cost],Txn[Key],$A595))</f>
        <v/>
      </c>
      <c r="G595" s="281" t="str">
        <f>IF($A595="","",SUMIFS(Txn[Sell Proceeds],Txn[Key],$A595))</f>
        <v/>
      </c>
      <c r="H595" s="282" t="str">
        <f>IF($A595="","",IFERROR(INDEX(Prices[Current Price],MATCH($A595,Prices[Key],0)),0))</f>
        <v/>
      </c>
      <c r="I595" s="283" t="str">
        <f>IF($A595="","",IFERROR(INDEX(Prices[FX to SGD],MATCH($A595,Prices[Key],0)),1))</f>
        <v/>
      </c>
      <c r="J595" s="281" t="str">
        <f t="shared" si="84"/>
        <v/>
      </c>
      <c r="K595" s="281" t="str">
        <f t="shared" si="85"/>
        <v/>
      </c>
      <c r="L595" s="281" t="str">
        <f t="shared" si="86"/>
        <v/>
      </c>
      <c r="M595" s="284" t="str">
        <f t="shared" si="87"/>
        <v/>
      </c>
      <c r="N595" s="238" t="str">
        <f>IF($A595="","",IF(ABS(E595)&gt;0.000001,COUNT($N$1:N594)+1,""))</f>
        <v/>
      </c>
      <c r="O595" s="285" t="str">
        <f>IF($A595="","",SUMIFS(Transactions!$R:$R,Transactions!$L:$L,$A595))</f>
        <v/>
      </c>
      <c r="P595" s="285" t="str">
        <f t="shared" si="88"/>
        <v/>
      </c>
      <c r="Q595" s="286" t="str">
        <f t="shared" si="89"/>
        <v/>
      </c>
    </row>
    <row r="596" spans="1:17" ht="15" customHeight="1" x14ac:dyDescent="0.2">
      <c r="A596" s="238" t="str">
        <f>IFERROR(INDEX(Txn[Key],MATCH(0,INDEX(COUNTIF($A$1:A595,Txn[Key])+(Txn[Key]=""),0),0)),"")</f>
        <v/>
      </c>
      <c r="B596" s="238" t="str">
        <f t="shared" si="81"/>
        <v/>
      </c>
      <c r="C596" s="238" t="str">
        <f t="shared" si="82"/>
        <v/>
      </c>
      <c r="D596" s="238" t="str">
        <f t="shared" si="83"/>
        <v/>
      </c>
      <c r="E596" s="259" t="str">
        <f>IF($A596="","",SUMIFS(Txn[Signed Units],Txn[Key],$A596))</f>
        <v/>
      </c>
      <c r="F596" s="281" t="str">
        <f>IF($A596="","",SUMIFS(Txn[Buy Cost],Txn[Key],$A596))</f>
        <v/>
      </c>
      <c r="G596" s="281" t="str">
        <f>IF($A596="","",SUMIFS(Txn[Sell Proceeds],Txn[Key],$A596))</f>
        <v/>
      </c>
      <c r="H596" s="282" t="str">
        <f>IF($A596="","",IFERROR(INDEX(Prices[Current Price],MATCH($A596,Prices[Key],0)),0))</f>
        <v/>
      </c>
      <c r="I596" s="283" t="str">
        <f>IF($A596="","",IFERROR(INDEX(Prices[FX to SGD],MATCH($A596,Prices[Key],0)),1))</f>
        <v/>
      </c>
      <c r="J596" s="281" t="str">
        <f t="shared" si="84"/>
        <v/>
      </c>
      <c r="K596" s="281" t="str">
        <f t="shared" si="85"/>
        <v/>
      </c>
      <c r="L596" s="281" t="str">
        <f t="shared" si="86"/>
        <v/>
      </c>
      <c r="M596" s="284" t="str">
        <f t="shared" si="87"/>
        <v/>
      </c>
      <c r="N596" s="238" t="str">
        <f>IF($A596="","",IF(ABS(E596)&gt;0.000001,COUNT($N$1:N595)+1,""))</f>
        <v/>
      </c>
      <c r="O596" s="285" t="str">
        <f>IF($A596="","",SUMIFS(Transactions!$R:$R,Transactions!$L:$L,$A596))</f>
        <v/>
      </c>
      <c r="P596" s="285" t="str">
        <f t="shared" si="88"/>
        <v/>
      </c>
      <c r="Q596" s="286" t="str">
        <f t="shared" si="89"/>
        <v/>
      </c>
    </row>
    <row r="597" spans="1:17" ht="15" customHeight="1" x14ac:dyDescent="0.2">
      <c r="A597" s="238" t="str">
        <f>IFERROR(INDEX(Txn[Key],MATCH(0,INDEX(COUNTIF($A$1:A596,Txn[Key])+(Txn[Key]=""),0),0)),"")</f>
        <v/>
      </c>
      <c r="B597" s="238" t="str">
        <f t="shared" si="81"/>
        <v/>
      </c>
      <c r="C597" s="238" t="str">
        <f t="shared" si="82"/>
        <v/>
      </c>
      <c r="D597" s="238" t="str">
        <f t="shared" si="83"/>
        <v/>
      </c>
      <c r="E597" s="259" t="str">
        <f>IF($A597="","",SUMIFS(Txn[Signed Units],Txn[Key],$A597))</f>
        <v/>
      </c>
      <c r="F597" s="281" t="str">
        <f>IF($A597="","",SUMIFS(Txn[Buy Cost],Txn[Key],$A597))</f>
        <v/>
      </c>
      <c r="G597" s="281" t="str">
        <f>IF($A597="","",SUMIFS(Txn[Sell Proceeds],Txn[Key],$A597))</f>
        <v/>
      </c>
      <c r="H597" s="282" t="str">
        <f>IF($A597="","",IFERROR(INDEX(Prices[Current Price],MATCH($A597,Prices[Key],0)),0))</f>
        <v/>
      </c>
      <c r="I597" s="283" t="str">
        <f>IF($A597="","",IFERROR(INDEX(Prices[FX to SGD],MATCH($A597,Prices[Key],0)),1))</f>
        <v/>
      </c>
      <c r="J597" s="281" t="str">
        <f t="shared" si="84"/>
        <v/>
      </c>
      <c r="K597" s="281" t="str">
        <f t="shared" si="85"/>
        <v/>
      </c>
      <c r="L597" s="281" t="str">
        <f t="shared" si="86"/>
        <v/>
      </c>
      <c r="M597" s="284" t="str">
        <f t="shared" si="87"/>
        <v/>
      </c>
      <c r="N597" s="238" t="str">
        <f>IF($A597="","",IF(ABS(E597)&gt;0.000001,COUNT($N$1:N596)+1,""))</f>
        <v/>
      </c>
      <c r="O597" s="285" t="str">
        <f>IF($A597="","",SUMIFS(Transactions!$R:$R,Transactions!$L:$L,$A597))</f>
        <v/>
      </c>
      <c r="P597" s="285" t="str">
        <f t="shared" si="88"/>
        <v/>
      </c>
      <c r="Q597" s="286" t="str">
        <f t="shared" si="89"/>
        <v/>
      </c>
    </row>
    <row r="598" spans="1:17" ht="15" customHeight="1" x14ac:dyDescent="0.2">
      <c r="A598" s="238" t="str">
        <f>IFERROR(INDEX(Txn[Key],MATCH(0,INDEX(COUNTIF($A$1:A597,Txn[Key])+(Txn[Key]=""),0),0)),"")</f>
        <v/>
      </c>
      <c r="B598" s="238" t="str">
        <f t="shared" si="81"/>
        <v/>
      </c>
      <c r="C598" s="238" t="str">
        <f t="shared" si="82"/>
        <v/>
      </c>
      <c r="D598" s="238" t="str">
        <f t="shared" si="83"/>
        <v/>
      </c>
      <c r="E598" s="259" t="str">
        <f>IF($A598="","",SUMIFS(Txn[Signed Units],Txn[Key],$A598))</f>
        <v/>
      </c>
      <c r="F598" s="281" t="str">
        <f>IF($A598="","",SUMIFS(Txn[Buy Cost],Txn[Key],$A598))</f>
        <v/>
      </c>
      <c r="G598" s="281" t="str">
        <f>IF($A598="","",SUMIFS(Txn[Sell Proceeds],Txn[Key],$A598))</f>
        <v/>
      </c>
      <c r="H598" s="282" t="str">
        <f>IF($A598="","",IFERROR(INDEX(Prices[Current Price],MATCH($A598,Prices[Key],0)),0))</f>
        <v/>
      </c>
      <c r="I598" s="283" t="str">
        <f>IF($A598="","",IFERROR(INDEX(Prices[FX to SGD],MATCH($A598,Prices[Key],0)),1))</f>
        <v/>
      </c>
      <c r="J598" s="281" t="str">
        <f t="shared" si="84"/>
        <v/>
      </c>
      <c r="K598" s="281" t="str">
        <f t="shared" si="85"/>
        <v/>
      </c>
      <c r="L598" s="281" t="str">
        <f t="shared" si="86"/>
        <v/>
      </c>
      <c r="M598" s="284" t="str">
        <f t="shared" si="87"/>
        <v/>
      </c>
      <c r="N598" s="238" t="str">
        <f>IF($A598="","",IF(ABS(E598)&gt;0.000001,COUNT($N$1:N597)+1,""))</f>
        <v/>
      </c>
      <c r="O598" s="285" t="str">
        <f>IF($A598="","",SUMIFS(Transactions!$R:$R,Transactions!$L:$L,$A598))</f>
        <v/>
      </c>
      <c r="P598" s="285" t="str">
        <f t="shared" si="88"/>
        <v/>
      </c>
      <c r="Q598" s="286" t="str">
        <f t="shared" si="89"/>
        <v/>
      </c>
    </row>
    <row r="599" spans="1:17" ht="15" customHeight="1" x14ac:dyDescent="0.2">
      <c r="A599" s="238" t="str">
        <f>IFERROR(INDEX(Txn[Key],MATCH(0,INDEX(COUNTIF($A$1:A598,Txn[Key])+(Txn[Key]=""),0),0)),"")</f>
        <v/>
      </c>
      <c r="B599" s="238" t="str">
        <f t="shared" si="81"/>
        <v/>
      </c>
      <c r="C599" s="238" t="str">
        <f t="shared" si="82"/>
        <v/>
      </c>
      <c r="D599" s="238" t="str">
        <f t="shared" si="83"/>
        <v/>
      </c>
      <c r="E599" s="259" t="str">
        <f>IF($A599="","",SUMIFS(Txn[Signed Units],Txn[Key],$A599))</f>
        <v/>
      </c>
      <c r="F599" s="281" t="str">
        <f>IF($A599="","",SUMIFS(Txn[Buy Cost],Txn[Key],$A599))</f>
        <v/>
      </c>
      <c r="G599" s="281" t="str">
        <f>IF($A599="","",SUMIFS(Txn[Sell Proceeds],Txn[Key],$A599))</f>
        <v/>
      </c>
      <c r="H599" s="282" t="str">
        <f>IF($A599="","",IFERROR(INDEX(Prices[Current Price],MATCH($A599,Prices[Key],0)),0))</f>
        <v/>
      </c>
      <c r="I599" s="283" t="str">
        <f>IF($A599="","",IFERROR(INDEX(Prices[FX to SGD],MATCH($A599,Prices[Key],0)),1))</f>
        <v/>
      </c>
      <c r="J599" s="281" t="str">
        <f t="shared" si="84"/>
        <v/>
      </c>
      <c r="K599" s="281" t="str">
        <f t="shared" si="85"/>
        <v/>
      </c>
      <c r="L599" s="281" t="str">
        <f t="shared" si="86"/>
        <v/>
      </c>
      <c r="M599" s="284" t="str">
        <f t="shared" si="87"/>
        <v/>
      </c>
      <c r="N599" s="238" t="str">
        <f>IF($A599="","",IF(ABS(E599)&gt;0.000001,COUNT($N$1:N598)+1,""))</f>
        <v/>
      </c>
      <c r="O599" s="285" t="str">
        <f>IF($A599="","",SUMIFS(Transactions!$R:$R,Transactions!$L:$L,$A599))</f>
        <v/>
      </c>
      <c r="P599" s="285" t="str">
        <f t="shared" si="88"/>
        <v/>
      </c>
      <c r="Q599" s="286" t="str">
        <f t="shared" si="89"/>
        <v/>
      </c>
    </row>
    <row r="600" spans="1:17" ht="15" customHeight="1" x14ac:dyDescent="0.2">
      <c r="A600" s="238" t="str">
        <f>IFERROR(INDEX(Txn[Key],MATCH(0,INDEX(COUNTIF($A$1:A599,Txn[Key])+(Txn[Key]=""),0),0)),"")</f>
        <v/>
      </c>
      <c r="B600" s="238" t="str">
        <f t="shared" si="81"/>
        <v/>
      </c>
      <c r="C600" s="238" t="str">
        <f t="shared" si="82"/>
        <v/>
      </c>
      <c r="D600" s="238" t="str">
        <f t="shared" si="83"/>
        <v/>
      </c>
      <c r="E600" s="259" t="str">
        <f>IF($A600="","",SUMIFS(Txn[Signed Units],Txn[Key],$A600))</f>
        <v/>
      </c>
      <c r="F600" s="281" t="str">
        <f>IF($A600="","",SUMIFS(Txn[Buy Cost],Txn[Key],$A600))</f>
        <v/>
      </c>
      <c r="G600" s="281" t="str">
        <f>IF($A600="","",SUMIFS(Txn[Sell Proceeds],Txn[Key],$A600))</f>
        <v/>
      </c>
      <c r="H600" s="282" t="str">
        <f>IF($A600="","",IFERROR(INDEX(Prices[Current Price],MATCH($A600,Prices[Key],0)),0))</f>
        <v/>
      </c>
      <c r="I600" s="283" t="str">
        <f>IF($A600="","",IFERROR(INDEX(Prices[FX to SGD],MATCH($A600,Prices[Key],0)),1))</f>
        <v/>
      </c>
      <c r="J600" s="281" t="str">
        <f t="shared" si="84"/>
        <v/>
      </c>
      <c r="K600" s="281" t="str">
        <f t="shared" si="85"/>
        <v/>
      </c>
      <c r="L600" s="281" t="str">
        <f t="shared" si="86"/>
        <v/>
      </c>
      <c r="M600" s="284" t="str">
        <f t="shared" si="87"/>
        <v/>
      </c>
      <c r="N600" s="238" t="str">
        <f>IF($A600="","",IF(ABS(E600)&gt;0.000001,COUNT($N$1:N599)+1,""))</f>
        <v/>
      </c>
      <c r="O600" s="285" t="str">
        <f>IF($A600="","",SUMIFS(Transactions!$R:$R,Transactions!$L:$L,$A600))</f>
        <v/>
      </c>
      <c r="P600" s="285" t="str">
        <f t="shared" si="88"/>
        <v/>
      </c>
      <c r="Q600" s="286" t="str">
        <f t="shared" si="89"/>
        <v/>
      </c>
    </row>
    <row r="601" spans="1:17" ht="15" customHeight="1" x14ac:dyDescent="0.2">
      <c r="A601" s="238" t="str">
        <f>IFERROR(INDEX(Txn[Key],MATCH(0,INDEX(COUNTIF($A$1:A600,Txn[Key])+(Txn[Key]=""),0),0)),"")</f>
        <v/>
      </c>
      <c r="B601" s="238" t="str">
        <f t="shared" si="81"/>
        <v/>
      </c>
      <c r="C601" s="238" t="str">
        <f t="shared" si="82"/>
        <v/>
      </c>
      <c r="D601" s="238" t="str">
        <f t="shared" si="83"/>
        <v/>
      </c>
      <c r="E601" s="259" t="str">
        <f>IF($A601="","",SUMIFS(Txn[Signed Units],Txn[Key],$A601))</f>
        <v/>
      </c>
      <c r="F601" s="281" t="str">
        <f>IF($A601="","",SUMIFS(Txn[Buy Cost],Txn[Key],$A601))</f>
        <v/>
      </c>
      <c r="G601" s="281" t="str">
        <f>IF($A601="","",SUMIFS(Txn[Sell Proceeds],Txn[Key],$A601))</f>
        <v/>
      </c>
      <c r="H601" s="282" t="str">
        <f>IF($A601="","",IFERROR(INDEX(Prices[Current Price],MATCH($A601,Prices[Key],0)),0))</f>
        <v/>
      </c>
      <c r="I601" s="283" t="str">
        <f>IF($A601="","",IFERROR(INDEX(Prices[FX to SGD],MATCH($A601,Prices[Key],0)),1))</f>
        <v/>
      </c>
      <c r="J601" s="281" t="str">
        <f t="shared" si="84"/>
        <v/>
      </c>
      <c r="K601" s="281" t="str">
        <f t="shared" si="85"/>
        <v/>
      </c>
      <c r="L601" s="281" t="str">
        <f t="shared" si="86"/>
        <v/>
      </c>
      <c r="M601" s="284" t="str">
        <f t="shared" si="87"/>
        <v/>
      </c>
      <c r="N601" s="238" t="str">
        <f>IF($A601="","",IF(ABS(E601)&gt;0.000001,COUNT($N$1:N600)+1,""))</f>
        <v/>
      </c>
      <c r="O601" s="285" t="str">
        <f>IF($A601="","",SUMIFS(Transactions!$R:$R,Transactions!$L:$L,$A601))</f>
        <v/>
      </c>
      <c r="P601" s="285" t="str">
        <f t="shared" si="88"/>
        <v/>
      </c>
      <c r="Q601" s="286" t="str">
        <f t="shared" si="89"/>
        <v/>
      </c>
    </row>
    <row r="602" spans="1:17" ht="15" customHeight="1" x14ac:dyDescent="0.2">
      <c r="A602" s="238" t="str">
        <f>IFERROR(INDEX(Txn[Key],MATCH(0,INDEX(COUNTIF($A$1:A601,Txn[Key])+(Txn[Key]=""),0),0)),"")</f>
        <v/>
      </c>
      <c r="B602" s="238" t="str">
        <f t="shared" si="81"/>
        <v/>
      </c>
      <c r="C602" s="238" t="str">
        <f t="shared" si="82"/>
        <v/>
      </c>
      <c r="D602" s="238" t="str">
        <f t="shared" si="83"/>
        <v/>
      </c>
      <c r="E602" s="259" t="str">
        <f>IF($A602="","",SUMIFS(Txn[Signed Units],Txn[Key],$A602))</f>
        <v/>
      </c>
      <c r="F602" s="281" t="str">
        <f>IF($A602="","",SUMIFS(Txn[Buy Cost],Txn[Key],$A602))</f>
        <v/>
      </c>
      <c r="G602" s="281" t="str">
        <f>IF($A602="","",SUMIFS(Txn[Sell Proceeds],Txn[Key],$A602))</f>
        <v/>
      </c>
      <c r="H602" s="282" t="str">
        <f>IF($A602="","",IFERROR(INDEX(Prices[Current Price],MATCH($A602,Prices[Key],0)),0))</f>
        <v/>
      </c>
      <c r="I602" s="283" t="str">
        <f>IF($A602="","",IFERROR(INDEX(Prices[FX to SGD],MATCH($A602,Prices[Key],0)),1))</f>
        <v/>
      </c>
      <c r="J602" s="281" t="str">
        <f t="shared" si="84"/>
        <v/>
      </c>
      <c r="K602" s="281" t="str">
        <f t="shared" si="85"/>
        <v/>
      </c>
      <c r="L602" s="281" t="str">
        <f t="shared" si="86"/>
        <v/>
      </c>
      <c r="M602" s="284" t="str">
        <f t="shared" si="87"/>
        <v/>
      </c>
      <c r="N602" s="238" t="str">
        <f>IF($A602="","",IF(ABS(E602)&gt;0.000001,COUNT($N$1:N601)+1,""))</f>
        <v/>
      </c>
      <c r="O602" s="285" t="str">
        <f>IF($A602="","",SUMIFS(Transactions!$R:$R,Transactions!$L:$L,$A602))</f>
        <v/>
      </c>
      <c r="P602" s="285" t="str">
        <f t="shared" si="88"/>
        <v/>
      </c>
      <c r="Q602" s="286" t="str">
        <f t="shared" si="89"/>
        <v/>
      </c>
    </row>
    <row r="603" spans="1:17" ht="15" customHeight="1" x14ac:dyDescent="0.2">
      <c r="A603" s="238" t="str">
        <f>IFERROR(INDEX(Txn[Key],MATCH(0,INDEX(COUNTIF($A$1:A602,Txn[Key])+(Txn[Key]=""),0),0)),"")</f>
        <v/>
      </c>
      <c r="B603" s="238" t="str">
        <f t="shared" si="81"/>
        <v/>
      </c>
      <c r="C603" s="238" t="str">
        <f t="shared" si="82"/>
        <v/>
      </c>
      <c r="D603" s="238" t="str">
        <f t="shared" si="83"/>
        <v/>
      </c>
      <c r="E603" s="259" t="str">
        <f>IF($A603="","",SUMIFS(Txn[Signed Units],Txn[Key],$A603))</f>
        <v/>
      </c>
      <c r="F603" s="281" t="str">
        <f>IF($A603="","",SUMIFS(Txn[Buy Cost],Txn[Key],$A603))</f>
        <v/>
      </c>
      <c r="G603" s="281" t="str">
        <f>IF($A603="","",SUMIFS(Txn[Sell Proceeds],Txn[Key],$A603))</f>
        <v/>
      </c>
      <c r="H603" s="282" t="str">
        <f>IF($A603="","",IFERROR(INDEX(Prices[Current Price],MATCH($A603,Prices[Key],0)),0))</f>
        <v/>
      </c>
      <c r="I603" s="283" t="str">
        <f>IF($A603="","",IFERROR(INDEX(Prices[FX to SGD],MATCH($A603,Prices[Key],0)),1))</f>
        <v/>
      </c>
      <c r="J603" s="281" t="str">
        <f t="shared" si="84"/>
        <v/>
      </c>
      <c r="K603" s="281" t="str">
        <f t="shared" si="85"/>
        <v/>
      </c>
      <c r="L603" s="281" t="str">
        <f t="shared" si="86"/>
        <v/>
      </c>
      <c r="M603" s="284" t="str">
        <f t="shared" si="87"/>
        <v/>
      </c>
      <c r="N603" s="238" t="str">
        <f>IF($A603="","",IF(ABS(E603)&gt;0.000001,COUNT($N$1:N602)+1,""))</f>
        <v/>
      </c>
      <c r="O603" s="285" t="str">
        <f>IF($A603="","",SUMIFS(Transactions!$R:$R,Transactions!$L:$L,$A603))</f>
        <v/>
      </c>
      <c r="P603" s="285" t="str">
        <f t="shared" si="88"/>
        <v/>
      </c>
      <c r="Q603" s="286" t="str">
        <f t="shared" si="89"/>
        <v/>
      </c>
    </row>
    <row r="604" spans="1:17" ht="15" customHeight="1" x14ac:dyDescent="0.2">
      <c r="A604" s="238" t="str">
        <f>IFERROR(INDEX(Txn[Key],MATCH(0,INDEX(COUNTIF($A$1:A603,Txn[Key])+(Txn[Key]=""),0),0)),"")</f>
        <v/>
      </c>
      <c r="B604" s="238" t="str">
        <f t="shared" si="81"/>
        <v/>
      </c>
      <c r="C604" s="238" t="str">
        <f t="shared" si="82"/>
        <v/>
      </c>
      <c r="D604" s="238" t="str">
        <f t="shared" si="83"/>
        <v/>
      </c>
      <c r="E604" s="259" t="str">
        <f>IF($A604="","",SUMIFS(Txn[Signed Units],Txn[Key],$A604))</f>
        <v/>
      </c>
      <c r="F604" s="281" t="str">
        <f>IF($A604="","",SUMIFS(Txn[Buy Cost],Txn[Key],$A604))</f>
        <v/>
      </c>
      <c r="G604" s="281" t="str">
        <f>IF($A604="","",SUMIFS(Txn[Sell Proceeds],Txn[Key],$A604))</f>
        <v/>
      </c>
      <c r="H604" s="282" t="str">
        <f>IF($A604="","",IFERROR(INDEX(Prices[Current Price],MATCH($A604,Prices[Key],0)),0))</f>
        <v/>
      </c>
      <c r="I604" s="283" t="str">
        <f>IF($A604="","",IFERROR(INDEX(Prices[FX to SGD],MATCH($A604,Prices[Key],0)),1))</f>
        <v/>
      </c>
      <c r="J604" s="281" t="str">
        <f t="shared" si="84"/>
        <v/>
      </c>
      <c r="K604" s="281" t="str">
        <f t="shared" si="85"/>
        <v/>
      </c>
      <c r="L604" s="281" t="str">
        <f t="shared" si="86"/>
        <v/>
      </c>
      <c r="M604" s="284" t="str">
        <f t="shared" si="87"/>
        <v/>
      </c>
      <c r="N604" s="238" t="str">
        <f>IF($A604="","",IF(ABS(E604)&gt;0.000001,COUNT($N$1:N603)+1,""))</f>
        <v/>
      </c>
      <c r="O604" s="285" t="str">
        <f>IF($A604="","",SUMIFS(Transactions!$R:$R,Transactions!$L:$L,$A604))</f>
        <v/>
      </c>
      <c r="P604" s="285" t="str">
        <f t="shared" si="88"/>
        <v/>
      </c>
      <c r="Q604" s="286" t="str">
        <f t="shared" si="89"/>
        <v/>
      </c>
    </row>
    <row r="605" spans="1:17" ht="15" customHeight="1" x14ac:dyDescent="0.2">
      <c r="A605" s="238" t="str">
        <f>IFERROR(INDEX(Txn[Key],MATCH(0,INDEX(COUNTIF($A$1:A604,Txn[Key])+(Txn[Key]=""),0),0)),"")</f>
        <v/>
      </c>
      <c r="B605" s="238" t="str">
        <f t="shared" si="81"/>
        <v/>
      </c>
      <c r="C605" s="238" t="str">
        <f t="shared" si="82"/>
        <v/>
      </c>
      <c r="D605" s="238" t="str">
        <f t="shared" si="83"/>
        <v/>
      </c>
      <c r="E605" s="259" t="str">
        <f>IF($A605="","",SUMIFS(Txn[Signed Units],Txn[Key],$A605))</f>
        <v/>
      </c>
      <c r="F605" s="281" t="str">
        <f>IF($A605="","",SUMIFS(Txn[Buy Cost],Txn[Key],$A605))</f>
        <v/>
      </c>
      <c r="G605" s="281" t="str">
        <f>IF($A605="","",SUMIFS(Txn[Sell Proceeds],Txn[Key],$A605))</f>
        <v/>
      </c>
      <c r="H605" s="282" t="str">
        <f>IF($A605="","",IFERROR(INDEX(Prices[Current Price],MATCH($A605,Prices[Key],0)),0))</f>
        <v/>
      </c>
      <c r="I605" s="283" t="str">
        <f>IF($A605="","",IFERROR(INDEX(Prices[FX to SGD],MATCH($A605,Prices[Key],0)),1))</f>
        <v/>
      </c>
      <c r="J605" s="281" t="str">
        <f t="shared" si="84"/>
        <v/>
      </c>
      <c r="K605" s="281" t="str">
        <f t="shared" si="85"/>
        <v/>
      </c>
      <c r="L605" s="281" t="str">
        <f t="shared" si="86"/>
        <v/>
      </c>
      <c r="M605" s="284" t="str">
        <f t="shared" si="87"/>
        <v/>
      </c>
      <c r="N605" s="238" t="str">
        <f>IF($A605="","",IF(ABS(E605)&gt;0.000001,COUNT($N$1:N604)+1,""))</f>
        <v/>
      </c>
      <c r="O605" s="285" t="str">
        <f>IF($A605="","",SUMIFS(Transactions!$R:$R,Transactions!$L:$L,$A605))</f>
        <v/>
      </c>
      <c r="P605" s="285" t="str">
        <f t="shared" si="88"/>
        <v/>
      </c>
      <c r="Q605" s="286" t="str">
        <f t="shared" si="89"/>
        <v/>
      </c>
    </row>
    <row r="606" spans="1:17" ht="15" customHeight="1" x14ac:dyDescent="0.2">
      <c r="A606" s="238" t="str">
        <f>IFERROR(INDEX(Txn[Key],MATCH(0,INDEX(COUNTIF($A$1:A605,Txn[Key])+(Txn[Key]=""),0),0)),"")</f>
        <v/>
      </c>
      <c r="B606" s="238" t="str">
        <f t="shared" si="81"/>
        <v/>
      </c>
      <c r="C606" s="238" t="str">
        <f t="shared" si="82"/>
        <v/>
      </c>
      <c r="D606" s="238" t="str">
        <f t="shared" si="83"/>
        <v/>
      </c>
      <c r="E606" s="259" t="str">
        <f>IF($A606="","",SUMIFS(Txn[Signed Units],Txn[Key],$A606))</f>
        <v/>
      </c>
      <c r="F606" s="281" t="str">
        <f>IF($A606="","",SUMIFS(Txn[Buy Cost],Txn[Key],$A606))</f>
        <v/>
      </c>
      <c r="G606" s="281" t="str">
        <f>IF($A606="","",SUMIFS(Txn[Sell Proceeds],Txn[Key],$A606))</f>
        <v/>
      </c>
      <c r="H606" s="282" t="str">
        <f>IF($A606="","",IFERROR(INDEX(Prices[Current Price],MATCH($A606,Prices[Key],0)),0))</f>
        <v/>
      </c>
      <c r="I606" s="283" t="str">
        <f>IF($A606="","",IFERROR(INDEX(Prices[FX to SGD],MATCH($A606,Prices[Key],0)),1))</f>
        <v/>
      </c>
      <c r="J606" s="281" t="str">
        <f t="shared" si="84"/>
        <v/>
      </c>
      <c r="K606" s="281" t="str">
        <f t="shared" si="85"/>
        <v/>
      </c>
      <c r="L606" s="281" t="str">
        <f t="shared" si="86"/>
        <v/>
      </c>
      <c r="M606" s="284" t="str">
        <f t="shared" si="87"/>
        <v/>
      </c>
      <c r="N606" s="238" t="str">
        <f>IF($A606="","",IF(ABS(E606)&gt;0.000001,COUNT($N$1:N605)+1,""))</f>
        <v/>
      </c>
      <c r="O606" s="285" t="str">
        <f>IF($A606="","",SUMIFS(Transactions!$R:$R,Transactions!$L:$L,$A606))</f>
        <v/>
      </c>
      <c r="P606" s="285" t="str">
        <f t="shared" si="88"/>
        <v/>
      </c>
      <c r="Q606" s="286" t="str">
        <f t="shared" si="89"/>
        <v/>
      </c>
    </row>
    <row r="607" spans="1:17" ht="15" customHeight="1" x14ac:dyDescent="0.2">
      <c r="A607" s="238" t="str">
        <f>IFERROR(INDEX(Txn[Key],MATCH(0,INDEX(COUNTIF($A$1:A606,Txn[Key])+(Txn[Key]=""),0),0)),"")</f>
        <v/>
      </c>
      <c r="B607" s="238" t="str">
        <f t="shared" si="81"/>
        <v/>
      </c>
      <c r="C607" s="238" t="str">
        <f t="shared" si="82"/>
        <v/>
      </c>
      <c r="D607" s="238" t="str">
        <f t="shared" si="83"/>
        <v/>
      </c>
      <c r="E607" s="259" t="str">
        <f>IF($A607="","",SUMIFS(Txn[Signed Units],Txn[Key],$A607))</f>
        <v/>
      </c>
      <c r="F607" s="281" t="str">
        <f>IF($A607="","",SUMIFS(Txn[Buy Cost],Txn[Key],$A607))</f>
        <v/>
      </c>
      <c r="G607" s="281" t="str">
        <f>IF($A607="","",SUMIFS(Txn[Sell Proceeds],Txn[Key],$A607))</f>
        <v/>
      </c>
      <c r="H607" s="282" t="str">
        <f>IF($A607="","",IFERROR(INDEX(Prices[Current Price],MATCH($A607,Prices[Key],0)),0))</f>
        <v/>
      </c>
      <c r="I607" s="283" t="str">
        <f>IF($A607="","",IFERROR(INDEX(Prices[FX to SGD],MATCH($A607,Prices[Key],0)),1))</f>
        <v/>
      </c>
      <c r="J607" s="281" t="str">
        <f t="shared" si="84"/>
        <v/>
      </c>
      <c r="K607" s="281" t="str">
        <f t="shared" si="85"/>
        <v/>
      </c>
      <c r="L607" s="281" t="str">
        <f t="shared" si="86"/>
        <v/>
      </c>
      <c r="M607" s="284" t="str">
        <f t="shared" si="87"/>
        <v/>
      </c>
      <c r="N607" s="238" t="str">
        <f>IF($A607="","",IF(ABS(E607)&gt;0.000001,COUNT($N$1:N606)+1,""))</f>
        <v/>
      </c>
      <c r="O607" s="285" t="str">
        <f>IF($A607="","",SUMIFS(Transactions!$R:$R,Transactions!$L:$L,$A607))</f>
        <v/>
      </c>
      <c r="P607" s="285" t="str">
        <f t="shared" si="88"/>
        <v/>
      </c>
      <c r="Q607" s="286" t="str">
        <f t="shared" si="89"/>
        <v/>
      </c>
    </row>
    <row r="608" spans="1:17" ht="15" customHeight="1" x14ac:dyDescent="0.2">
      <c r="A608" s="238" t="str">
        <f>IFERROR(INDEX(Txn[Key],MATCH(0,INDEX(COUNTIF($A$1:A607,Txn[Key])+(Txn[Key]=""),0),0)),"")</f>
        <v/>
      </c>
      <c r="B608" s="238" t="str">
        <f t="shared" si="81"/>
        <v/>
      </c>
      <c r="C608" s="238" t="str">
        <f t="shared" si="82"/>
        <v/>
      </c>
      <c r="D608" s="238" t="str">
        <f t="shared" si="83"/>
        <v/>
      </c>
      <c r="E608" s="259" t="str">
        <f>IF($A608="","",SUMIFS(Txn[Signed Units],Txn[Key],$A608))</f>
        <v/>
      </c>
      <c r="F608" s="281" t="str">
        <f>IF($A608="","",SUMIFS(Txn[Buy Cost],Txn[Key],$A608))</f>
        <v/>
      </c>
      <c r="G608" s="281" t="str">
        <f>IF($A608="","",SUMIFS(Txn[Sell Proceeds],Txn[Key],$A608))</f>
        <v/>
      </c>
      <c r="H608" s="282" t="str">
        <f>IF($A608="","",IFERROR(INDEX(Prices[Current Price],MATCH($A608,Prices[Key],0)),0))</f>
        <v/>
      </c>
      <c r="I608" s="283" t="str">
        <f>IF($A608="","",IFERROR(INDEX(Prices[FX to SGD],MATCH($A608,Prices[Key],0)),1))</f>
        <v/>
      </c>
      <c r="J608" s="281" t="str">
        <f t="shared" si="84"/>
        <v/>
      </c>
      <c r="K608" s="281" t="str">
        <f t="shared" si="85"/>
        <v/>
      </c>
      <c r="L608" s="281" t="str">
        <f t="shared" si="86"/>
        <v/>
      </c>
      <c r="M608" s="284" t="str">
        <f t="shared" si="87"/>
        <v/>
      </c>
      <c r="N608" s="238" t="str">
        <f>IF($A608="","",IF(ABS(E608)&gt;0.000001,COUNT($N$1:N607)+1,""))</f>
        <v/>
      </c>
      <c r="O608" s="285" t="str">
        <f>IF($A608="","",SUMIFS(Transactions!$R:$R,Transactions!$L:$L,$A608))</f>
        <v/>
      </c>
      <c r="P608" s="285" t="str">
        <f t="shared" si="88"/>
        <v/>
      </c>
      <c r="Q608" s="286" t="str">
        <f t="shared" si="89"/>
        <v/>
      </c>
    </row>
    <row r="609" spans="1:17" ht="15" customHeight="1" x14ac:dyDescent="0.2">
      <c r="A609" s="238" t="str">
        <f>IFERROR(INDEX(Txn[Key],MATCH(0,INDEX(COUNTIF($A$1:A608,Txn[Key])+(Txn[Key]=""),0),0)),"")</f>
        <v/>
      </c>
      <c r="B609" s="238" t="str">
        <f t="shared" si="81"/>
        <v/>
      </c>
      <c r="C609" s="238" t="str">
        <f t="shared" si="82"/>
        <v/>
      </c>
      <c r="D609" s="238" t="str">
        <f t="shared" si="83"/>
        <v/>
      </c>
      <c r="E609" s="259" t="str">
        <f>IF($A609="","",SUMIFS(Txn[Signed Units],Txn[Key],$A609))</f>
        <v/>
      </c>
      <c r="F609" s="281" t="str">
        <f>IF($A609="","",SUMIFS(Txn[Buy Cost],Txn[Key],$A609))</f>
        <v/>
      </c>
      <c r="G609" s="281" t="str">
        <f>IF($A609="","",SUMIFS(Txn[Sell Proceeds],Txn[Key],$A609))</f>
        <v/>
      </c>
      <c r="H609" s="282" t="str">
        <f>IF($A609="","",IFERROR(INDEX(Prices[Current Price],MATCH($A609,Prices[Key],0)),0))</f>
        <v/>
      </c>
      <c r="I609" s="283" t="str">
        <f>IF($A609="","",IFERROR(INDEX(Prices[FX to SGD],MATCH($A609,Prices[Key],0)),1))</f>
        <v/>
      </c>
      <c r="J609" s="281" t="str">
        <f t="shared" si="84"/>
        <v/>
      </c>
      <c r="K609" s="281" t="str">
        <f t="shared" si="85"/>
        <v/>
      </c>
      <c r="L609" s="281" t="str">
        <f t="shared" si="86"/>
        <v/>
      </c>
      <c r="M609" s="284" t="str">
        <f t="shared" si="87"/>
        <v/>
      </c>
      <c r="N609" s="238" t="str">
        <f>IF($A609="","",IF(ABS(E609)&gt;0.000001,COUNT($N$1:N608)+1,""))</f>
        <v/>
      </c>
      <c r="O609" s="285" t="str">
        <f>IF($A609="","",SUMIFS(Transactions!$R:$R,Transactions!$L:$L,$A609))</f>
        <v/>
      </c>
      <c r="P609" s="285" t="str">
        <f t="shared" si="88"/>
        <v/>
      </c>
      <c r="Q609" s="286" t="str">
        <f t="shared" si="89"/>
        <v/>
      </c>
    </row>
    <row r="610" spans="1:17" ht="15" customHeight="1" x14ac:dyDescent="0.2">
      <c r="A610" s="238" t="str">
        <f>IFERROR(INDEX(Txn[Key],MATCH(0,INDEX(COUNTIF($A$1:A609,Txn[Key])+(Txn[Key]=""),0),0)),"")</f>
        <v/>
      </c>
      <c r="B610" s="238" t="str">
        <f t="shared" si="81"/>
        <v/>
      </c>
      <c r="C610" s="238" t="str">
        <f t="shared" si="82"/>
        <v/>
      </c>
      <c r="D610" s="238" t="str">
        <f t="shared" si="83"/>
        <v/>
      </c>
      <c r="E610" s="259" t="str">
        <f>IF($A610="","",SUMIFS(Txn[Signed Units],Txn[Key],$A610))</f>
        <v/>
      </c>
      <c r="F610" s="281" t="str">
        <f>IF($A610="","",SUMIFS(Txn[Buy Cost],Txn[Key],$A610))</f>
        <v/>
      </c>
      <c r="G610" s="281" t="str">
        <f>IF($A610="","",SUMIFS(Txn[Sell Proceeds],Txn[Key],$A610))</f>
        <v/>
      </c>
      <c r="H610" s="282" t="str">
        <f>IF($A610="","",IFERROR(INDEX(Prices[Current Price],MATCH($A610,Prices[Key],0)),0))</f>
        <v/>
      </c>
      <c r="I610" s="283" t="str">
        <f>IF($A610="","",IFERROR(INDEX(Prices[FX to SGD],MATCH($A610,Prices[Key],0)),1))</f>
        <v/>
      </c>
      <c r="J610" s="281" t="str">
        <f t="shared" si="84"/>
        <v/>
      </c>
      <c r="K610" s="281" t="str">
        <f t="shared" si="85"/>
        <v/>
      </c>
      <c r="L610" s="281" t="str">
        <f t="shared" si="86"/>
        <v/>
      </c>
      <c r="M610" s="284" t="str">
        <f t="shared" si="87"/>
        <v/>
      </c>
      <c r="N610" s="238" t="str">
        <f>IF($A610="","",IF(ABS(E610)&gt;0.000001,COUNT($N$1:N609)+1,""))</f>
        <v/>
      </c>
      <c r="O610" s="285" t="str">
        <f>IF($A610="","",SUMIFS(Transactions!$R:$R,Transactions!$L:$L,$A610))</f>
        <v/>
      </c>
      <c r="P610" s="285" t="str">
        <f t="shared" si="88"/>
        <v/>
      </c>
      <c r="Q610" s="286" t="str">
        <f t="shared" si="89"/>
        <v/>
      </c>
    </row>
    <row r="611" spans="1:17" ht="15" customHeight="1" x14ac:dyDescent="0.2">
      <c r="A611" s="238" t="str">
        <f>IFERROR(INDEX(Txn[Key],MATCH(0,INDEX(COUNTIF($A$1:A610,Txn[Key])+(Txn[Key]=""),0),0)),"")</f>
        <v/>
      </c>
      <c r="B611" s="238" t="str">
        <f t="shared" si="81"/>
        <v/>
      </c>
      <c r="C611" s="238" t="str">
        <f t="shared" si="82"/>
        <v/>
      </c>
      <c r="D611" s="238" t="str">
        <f t="shared" si="83"/>
        <v/>
      </c>
      <c r="E611" s="259" t="str">
        <f>IF($A611="","",SUMIFS(Txn[Signed Units],Txn[Key],$A611))</f>
        <v/>
      </c>
      <c r="F611" s="281" t="str">
        <f>IF($A611="","",SUMIFS(Txn[Buy Cost],Txn[Key],$A611))</f>
        <v/>
      </c>
      <c r="G611" s="281" t="str">
        <f>IF($A611="","",SUMIFS(Txn[Sell Proceeds],Txn[Key],$A611))</f>
        <v/>
      </c>
      <c r="H611" s="282" t="str">
        <f>IF($A611="","",IFERROR(INDEX(Prices[Current Price],MATCH($A611,Prices[Key],0)),0))</f>
        <v/>
      </c>
      <c r="I611" s="283" t="str">
        <f>IF($A611="","",IFERROR(INDEX(Prices[FX to SGD],MATCH($A611,Prices[Key],0)),1))</f>
        <v/>
      </c>
      <c r="J611" s="281" t="str">
        <f t="shared" si="84"/>
        <v/>
      </c>
      <c r="K611" s="281" t="str">
        <f t="shared" si="85"/>
        <v/>
      </c>
      <c r="L611" s="281" t="str">
        <f t="shared" si="86"/>
        <v/>
      </c>
      <c r="M611" s="284" t="str">
        <f t="shared" si="87"/>
        <v/>
      </c>
      <c r="N611" s="238" t="str">
        <f>IF($A611="","",IF(ABS(E611)&gt;0.000001,COUNT($N$1:N610)+1,""))</f>
        <v/>
      </c>
      <c r="O611" s="285" t="str">
        <f>IF($A611="","",SUMIFS(Transactions!$R:$R,Transactions!$L:$L,$A611))</f>
        <v/>
      </c>
      <c r="P611" s="285" t="str">
        <f t="shared" si="88"/>
        <v/>
      </c>
      <c r="Q611" s="286" t="str">
        <f t="shared" si="89"/>
        <v/>
      </c>
    </row>
    <row r="612" spans="1:17" ht="15" customHeight="1" x14ac:dyDescent="0.2">
      <c r="A612" s="238" t="str">
        <f>IFERROR(INDEX(Txn[Key],MATCH(0,INDEX(COUNTIF($A$1:A611,Txn[Key])+(Txn[Key]=""),0),0)),"")</f>
        <v/>
      </c>
      <c r="B612" s="238" t="str">
        <f t="shared" si="81"/>
        <v/>
      </c>
      <c r="C612" s="238" t="str">
        <f t="shared" si="82"/>
        <v/>
      </c>
      <c r="D612" s="238" t="str">
        <f t="shared" si="83"/>
        <v/>
      </c>
      <c r="E612" s="259" t="str">
        <f>IF($A612="","",SUMIFS(Txn[Signed Units],Txn[Key],$A612))</f>
        <v/>
      </c>
      <c r="F612" s="281" t="str">
        <f>IF($A612="","",SUMIFS(Txn[Buy Cost],Txn[Key],$A612))</f>
        <v/>
      </c>
      <c r="G612" s="281" t="str">
        <f>IF($A612="","",SUMIFS(Txn[Sell Proceeds],Txn[Key],$A612))</f>
        <v/>
      </c>
      <c r="H612" s="282" t="str">
        <f>IF($A612="","",IFERROR(INDEX(Prices[Current Price],MATCH($A612,Prices[Key],0)),0))</f>
        <v/>
      </c>
      <c r="I612" s="283" t="str">
        <f>IF($A612="","",IFERROR(INDEX(Prices[FX to SGD],MATCH($A612,Prices[Key],0)),1))</f>
        <v/>
      </c>
      <c r="J612" s="281" t="str">
        <f t="shared" si="84"/>
        <v/>
      </c>
      <c r="K612" s="281" t="str">
        <f t="shared" si="85"/>
        <v/>
      </c>
      <c r="L612" s="281" t="str">
        <f t="shared" si="86"/>
        <v/>
      </c>
      <c r="M612" s="284" t="str">
        <f t="shared" si="87"/>
        <v/>
      </c>
      <c r="N612" s="238" t="str">
        <f>IF($A612="","",IF(ABS(E612)&gt;0.000001,COUNT($N$1:N611)+1,""))</f>
        <v/>
      </c>
      <c r="O612" s="285" t="str">
        <f>IF($A612="","",SUMIFS(Transactions!$R:$R,Transactions!$L:$L,$A612))</f>
        <v/>
      </c>
      <c r="P612" s="285" t="str">
        <f t="shared" si="88"/>
        <v/>
      </c>
      <c r="Q612" s="286" t="str">
        <f t="shared" si="89"/>
        <v/>
      </c>
    </row>
    <row r="613" spans="1:17" ht="15" customHeight="1" x14ac:dyDescent="0.2">
      <c r="A613" s="238" t="str">
        <f>IFERROR(INDEX(Txn[Key],MATCH(0,INDEX(COUNTIF($A$1:A612,Txn[Key])+(Txn[Key]=""),0),0)),"")</f>
        <v/>
      </c>
      <c r="B613" s="238" t="str">
        <f t="shared" si="81"/>
        <v/>
      </c>
      <c r="C613" s="238" t="str">
        <f t="shared" si="82"/>
        <v/>
      </c>
      <c r="D613" s="238" t="str">
        <f t="shared" si="83"/>
        <v/>
      </c>
      <c r="E613" s="259" t="str">
        <f>IF($A613="","",SUMIFS(Txn[Signed Units],Txn[Key],$A613))</f>
        <v/>
      </c>
      <c r="F613" s="281" t="str">
        <f>IF($A613="","",SUMIFS(Txn[Buy Cost],Txn[Key],$A613))</f>
        <v/>
      </c>
      <c r="G613" s="281" t="str">
        <f>IF($A613="","",SUMIFS(Txn[Sell Proceeds],Txn[Key],$A613))</f>
        <v/>
      </c>
      <c r="H613" s="282" t="str">
        <f>IF($A613="","",IFERROR(INDEX(Prices[Current Price],MATCH($A613,Prices[Key],0)),0))</f>
        <v/>
      </c>
      <c r="I613" s="283" t="str">
        <f>IF($A613="","",IFERROR(INDEX(Prices[FX to SGD],MATCH($A613,Prices[Key],0)),1))</f>
        <v/>
      </c>
      <c r="J613" s="281" t="str">
        <f t="shared" si="84"/>
        <v/>
      </c>
      <c r="K613" s="281" t="str">
        <f t="shared" si="85"/>
        <v/>
      </c>
      <c r="L613" s="281" t="str">
        <f t="shared" si="86"/>
        <v/>
      </c>
      <c r="M613" s="284" t="str">
        <f t="shared" si="87"/>
        <v/>
      </c>
      <c r="N613" s="238" t="str">
        <f>IF($A613="","",IF(ABS(E613)&gt;0.000001,COUNT($N$1:N612)+1,""))</f>
        <v/>
      </c>
      <c r="O613" s="285" t="str">
        <f>IF($A613="","",SUMIFS(Transactions!$R:$R,Transactions!$L:$L,$A613))</f>
        <v/>
      </c>
      <c r="P613" s="285" t="str">
        <f t="shared" si="88"/>
        <v/>
      </c>
      <c r="Q613" s="286" t="str">
        <f t="shared" si="89"/>
        <v/>
      </c>
    </row>
    <row r="614" spans="1:17" ht="15" customHeight="1" x14ac:dyDescent="0.2">
      <c r="A614" s="238" t="str">
        <f>IFERROR(INDEX(Txn[Key],MATCH(0,INDEX(COUNTIF($A$1:A613,Txn[Key])+(Txn[Key]=""),0),0)),"")</f>
        <v/>
      </c>
      <c r="B614" s="238" t="str">
        <f t="shared" si="81"/>
        <v/>
      </c>
      <c r="C614" s="238" t="str">
        <f t="shared" si="82"/>
        <v/>
      </c>
      <c r="D614" s="238" t="str">
        <f t="shared" si="83"/>
        <v/>
      </c>
      <c r="E614" s="259" t="str">
        <f>IF($A614="","",SUMIFS(Txn[Signed Units],Txn[Key],$A614))</f>
        <v/>
      </c>
      <c r="F614" s="281" t="str">
        <f>IF($A614="","",SUMIFS(Txn[Buy Cost],Txn[Key],$A614))</f>
        <v/>
      </c>
      <c r="G614" s="281" t="str">
        <f>IF($A614="","",SUMIFS(Txn[Sell Proceeds],Txn[Key],$A614))</f>
        <v/>
      </c>
      <c r="H614" s="282" t="str">
        <f>IF($A614="","",IFERROR(INDEX(Prices[Current Price],MATCH($A614,Prices[Key],0)),0))</f>
        <v/>
      </c>
      <c r="I614" s="283" t="str">
        <f>IF($A614="","",IFERROR(INDEX(Prices[FX to SGD],MATCH($A614,Prices[Key],0)),1))</f>
        <v/>
      </c>
      <c r="J614" s="281" t="str">
        <f t="shared" si="84"/>
        <v/>
      </c>
      <c r="K614" s="281" t="str">
        <f t="shared" si="85"/>
        <v/>
      </c>
      <c r="L614" s="281" t="str">
        <f t="shared" si="86"/>
        <v/>
      </c>
      <c r="M614" s="284" t="str">
        <f t="shared" si="87"/>
        <v/>
      </c>
      <c r="N614" s="238" t="str">
        <f>IF($A614="","",IF(ABS(E614)&gt;0.000001,COUNT($N$1:N613)+1,""))</f>
        <v/>
      </c>
      <c r="O614" s="285" t="str">
        <f>IF($A614="","",SUMIFS(Transactions!$R:$R,Transactions!$L:$L,$A614))</f>
        <v/>
      </c>
      <c r="P614" s="285" t="str">
        <f t="shared" si="88"/>
        <v/>
      </c>
      <c r="Q614" s="286" t="str">
        <f t="shared" si="89"/>
        <v/>
      </c>
    </row>
    <row r="615" spans="1:17" ht="15" customHeight="1" x14ac:dyDescent="0.2">
      <c r="A615" s="238" t="str">
        <f>IFERROR(INDEX(Txn[Key],MATCH(0,INDEX(COUNTIF($A$1:A614,Txn[Key])+(Txn[Key]=""),0),0)),"")</f>
        <v/>
      </c>
      <c r="B615" s="238" t="str">
        <f t="shared" si="81"/>
        <v/>
      </c>
      <c r="C615" s="238" t="str">
        <f t="shared" si="82"/>
        <v/>
      </c>
      <c r="D615" s="238" t="str">
        <f t="shared" si="83"/>
        <v/>
      </c>
      <c r="E615" s="259" t="str">
        <f>IF($A615="","",SUMIFS(Txn[Signed Units],Txn[Key],$A615))</f>
        <v/>
      </c>
      <c r="F615" s="281" t="str">
        <f>IF($A615="","",SUMIFS(Txn[Buy Cost],Txn[Key],$A615))</f>
        <v/>
      </c>
      <c r="G615" s="281" t="str">
        <f>IF($A615="","",SUMIFS(Txn[Sell Proceeds],Txn[Key],$A615))</f>
        <v/>
      </c>
      <c r="H615" s="282" t="str">
        <f>IF($A615="","",IFERROR(INDEX(Prices[Current Price],MATCH($A615,Prices[Key],0)),0))</f>
        <v/>
      </c>
      <c r="I615" s="283" t="str">
        <f>IF($A615="","",IFERROR(INDEX(Prices[FX to SGD],MATCH($A615,Prices[Key],0)),1))</f>
        <v/>
      </c>
      <c r="J615" s="281" t="str">
        <f t="shared" si="84"/>
        <v/>
      </c>
      <c r="K615" s="281" t="str">
        <f t="shared" si="85"/>
        <v/>
      </c>
      <c r="L615" s="281" t="str">
        <f t="shared" si="86"/>
        <v/>
      </c>
      <c r="M615" s="284" t="str">
        <f t="shared" si="87"/>
        <v/>
      </c>
      <c r="N615" s="238" t="str">
        <f>IF($A615="","",IF(ABS(E615)&gt;0.000001,COUNT($N$1:N614)+1,""))</f>
        <v/>
      </c>
      <c r="O615" s="285" t="str">
        <f>IF($A615="","",SUMIFS(Transactions!$R:$R,Transactions!$L:$L,$A615))</f>
        <v/>
      </c>
      <c r="P615" s="285" t="str">
        <f t="shared" si="88"/>
        <v/>
      </c>
      <c r="Q615" s="286" t="str">
        <f t="shared" si="89"/>
        <v/>
      </c>
    </row>
    <row r="616" spans="1:17" ht="15" customHeight="1" x14ac:dyDescent="0.2">
      <c r="A616" s="238" t="str">
        <f>IFERROR(INDEX(Txn[Key],MATCH(0,INDEX(COUNTIF($A$1:A615,Txn[Key])+(Txn[Key]=""),0),0)),"")</f>
        <v/>
      </c>
      <c r="B616" s="238" t="str">
        <f t="shared" si="81"/>
        <v/>
      </c>
      <c r="C616" s="238" t="str">
        <f t="shared" si="82"/>
        <v/>
      </c>
      <c r="D616" s="238" t="str">
        <f t="shared" si="83"/>
        <v/>
      </c>
      <c r="E616" s="259" t="str">
        <f>IF($A616="","",SUMIFS(Txn[Signed Units],Txn[Key],$A616))</f>
        <v/>
      </c>
      <c r="F616" s="281" t="str">
        <f>IF($A616="","",SUMIFS(Txn[Buy Cost],Txn[Key],$A616))</f>
        <v/>
      </c>
      <c r="G616" s="281" t="str">
        <f>IF($A616="","",SUMIFS(Txn[Sell Proceeds],Txn[Key],$A616))</f>
        <v/>
      </c>
      <c r="H616" s="282" t="str">
        <f>IF($A616="","",IFERROR(INDEX(Prices[Current Price],MATCH($A616,Prices[Key],0)),0))</f>
        <v/>
      </c>
      <c r="I616" s="283" t="str">
        <f>IF($A616="","",IFERROR(INDEX(Prices[FX to SGD],MATCH($A616,Prices[Key],0)),1))</f>
        <v/>
      </c>
      <c r="J616" s="281" t="str">
        <f t="shared" si="84"/>
        <v/>
      </c>
      <c r="K616" s="281" t="str">
        <f t="shared" si="85"/>
        <v/>
      </c>
      <c r="L616" s="281" t="str">
        <f t="shared" si="86"/>
        <v/>
      </c>
      <c r="M616" s="284" t="str">
        <f t="shared" si="87"/>
        <v/>
      </c>
      <c r="N616" s="238" t="str">
        <f>IF($A616="","",IF(ABS(E616)&gt;0.000001,COUNT($N$1:N615)+1,""))</f>
        <v/>
      </c>
      <c r="O616" s="285" t="str">
        <f>IF($A616="","",SUMIFS(Transactions!$R:$R,Transactions!$L:$L,$A616))</f>
        <v/>
      </c>
      <c r="P616" s="285" t="str">
        <f t="shared" si="88"/>
        <v/>
      </c>
      <c r="Q616" s="286" t="str">
        <f t="shared" si="89"/>
        <v/>
      </c>
    </row>
    <row r="617" spans="1:17" ht="15" customHeight="1" x14ac:dyDescent="0.2">
      <c r="A617" s="238" t="str">
        <f>IFERROR(INDEX(Txn[Key],MATCH(0,INDEX(COUNTIF($A$1:A616,Txn[Key])+(Txn[Key]=""),0),0)),"")</f>
        <v/>
      </c>
      <c r="B617" s="238" t="str">
        <f t="shared" si="81"/>
        <v/>
      </c>
      <c r="C617" s="238" t="str">
        <f t="shared" si="82"/>
        <v/>
      </c>
      <c r="D617" s="238" t="str">
        <f t="shared" si="83"/>
        <v/>
      </c>
      <c r="E617" s="259" t="str">
        <f>IF($A617="","",SUMIFS(Txn[Signed Units],Txn[Key],$A617))</f>
        <v/>
      </c>
      <c r="F617" s="281" t="str">
        <f>IF($A617="","",SUMIFS(Txn[Buy Cost],Txn[Key],$A617))</f>
        <v/>
      </c>
      <c r="G617" s="281" t="str">
        <f>IF($A617="","",SUMIFS(Txn[Sell Proceeds],Txn[Key],$A617))</f>
        <v/>
      </c>
      <c r="H617" s="282" t="str">
        <f>IF($A617="","",IFERROR(INDEX(Prices[Current Price],MATCH($A617,Prices[Key],0)),0))</f>
        <v/>
      </c>
      <c r="I617" s="283" t="str">
        <f>IF($A617="","",IFERROR(INDEX(Prices[FX to SGD],MATCH($A617,Prices[Key],0)),1))</f>
        <v/>
      </c>
      <c r="J617" s="281" t="str">
        <f t="shared" si="84"/>
        <v/>
      </c>
      <c r="K617" s="281" t="str">
        <f t="shared" si="85"/>
        <v/>
      </c>
      <c r="L617" s="281" t="str">
        <f t="shared" si="86"/>
        <v/>
      </c>
      <c r="M617" s="284" t="str">
        <f t="shared" si="87"/>
        <v/>
      </c>
      <c r="N617" s="238" t="str">
        <f>IF($A617="","",IF(ABS(E617)&gt;0.000001,COUNT($N$1:N616)+1,""))</f>
        <v/>
      </c>
      <c r="O617" s="285" t="str">
        <f>IF($A617="","",SUMIFS(Transactions!$R:$R,Transactions!$L:$L,$A617))</f>
        <v/>
      </c>
      <c r="P617" s="285" t="str">
        <f t="shared" si="88"/>
        <v/>
      </c>
      <c r="Q617" s="286" t="str">
        <f t="shared" si="89"/>
        <v/>
      </c>
    </row>
    <row r="618" spans="1:17" ht="15" customHeight="1" x14ac:dyDescent="0.2">
      <c r="A618" s="238" t="str">
        <f>IFERROR(INDEX(Txn[Key],MATCH(0,INDEX(COUNTIF($A$1:A617,Txn[Key])+(Txn[Key]=""),0),0)),"")</f>
        <v/>
      </c>
      <c r="B618" s="238" t="str">
        <f t="shared" si="81"/>
        <v/>
      </c>
      <c r="C618" s="238" t="str">
        <f t="shared" si="82"/>
        <v/>
      </c>
      <c r="D618" s="238" t="str">
        <f t="shared" si="83"/>
        <v/>
      </c>
      <c r="E618" s="259" t="str">
        <f>IF($A618="","",SUMIFS(Txn[Signed Units],Txn[Key],$A618))</f>
        <v/>
      </c>
      <c r="F618" s="281" t="str">
        <f>IF($A618="","",SUMIFS(Txn[Buy Cost],Txn[Key],$A618))</f>
        <v/>
      </c>
      <c r="G618" s="281" t="str">
        <f>IF($A618="","",SUMIFS(Txn[Sell Proceeds],Txn[Key],$A618))</f>
        <v/>
      </c>
      <c r="H618" s="282" t="str">
        <f>IF($A618="","",IFERROR(INDEX(Prices[Current Price],MATCH($A618,Prices[Key],0)),0))</f>
        <v/>
      </c>
      <c r="I618" s="283" t="str">
        <f>IF($A618="","",IFERROR(INDEX(Prices[FX to SGD],MATCH($A618,Prices[Key],0)),1))</f>
        <v/>
      </c>
      <c r="J618" s="281" t="str">
        <f t="shared" si="84"/>
        <v/>
      </c>
      <c r="K618" s="281" t="str">
        <f t="shared" si="85"/>
        <v/>
      </c>
      <c r="L618" s="281" t="str">
        <f t="shared" si="86"/>
        <v/>
      </c>
      <c r="M618" s="284" t="str">
        <f t="shared" si="87"/>
        <v/>
      </c>
      <c r="N618" s="238" t="str">
        <f>IF($A618="","",IF(ABS(E618)&gt;0.000001,COUNT($N$1:N617)+1,""))</f>
        <v/>
      </c>
      <c r="O618" s="285" t="str">
        <f>IF($A618="","",SUMIFS(Transactions!$R:$R,Transactions!$L:$L,$A618))</f>
        <v/>
      </c>
      <c r="P618" s="285" t="str">
        <f t="shared" si="88"/>
        <v/>
      </c>
      <c r="Q618" s="286" t="str">
        <f t="shared" si="89"/>
        <v/>
      </c>
    </row>
    <row r="619" spans="1:17" ht="15" customHeight="1" x14ac:dyDescent="0.2">
      <c r="A619" s="238" t="str">
        <f>IFERROR(INDEX(Txn[Key],MATCH(0,INDEX(COUNTIF($A$1:A618,Txn[Key])+(Txn[Key]=""),0),0)),"")</f>
        <v/>
      </c>
      <c r="B619" s="238" t="str">
        <f t="shared" si="81"/>
        <v/>
      </c>
      <c r="C619" s="238" t="str">
        <f t="shared" si="82"/>
        <v/>
      </c>
      <c r="D619" s="238" t="str">
        <f t="shared" si="83"/>
        <v/>
      </c>
      <c r="E619" s="259" t="str">
        <f>IF($A619="","",SUMIFS(Txn[Signed Units],Txn[Key],$A619))</f>
        <v/>
      </c>
      <c r="F619" s="281" t="str">
        <f>IF($A619="","",SUMIFS(Txn[Buy Cost],Txn[Key],$A619))</f>
        <v/>
      </c>
      <c r="G619" s="281" t="str">
        <f>IF($A619="","",SUMIFS(Txn[Sell Proceeds],Txn[Key],$A619))</f>
        <v/>
      </c>
      <c r="H619" s="282" t="str">
        <f>IF($A619="","",IFERROR(INDEX(Prices[Current Price],MATCH($A619,Prices[Key],0)),0))</f>
        <v/>
      </c>
      <c r="I619" s="283" t="str">
        <f>IF($A619="","",IFERROR(INDEX(Prices[FX to SGD],MATCH($A619,Prices[Key],0)),1))</f>
        <v/>
      </c>
      <c r="J619" s="281" t="str">
        <f t="shared" si="84"/>
        <v/>
      </c>
      <c r="K619" s="281" t="str">
        <f t="shared" si="85"/>
        <v/>
      </c>
      <c r="L619" s="281" t="str">
        <f t="shared" si="86"/>
        <v/>
      </c>
      <c r="M619" s="284" t="str">
        <f t="shared" si="87"/>
        <v/>
      </c>
      <c r="N619" s="238" t="str">
        <f>IF($A619="","",IF(ABS(E619)&gt;0.000001,COUNT($N$1:N618)+1,""))</f>
        <v/>
      </c>
      <c r="O619" s="285" t="str">
        <f>IF($A619="","",SUMIFS(Transactions!$R:$R,Transactions!$L:$L,$A619))</f>
        <v/>
      </c>
      <c r="P619" s="285" t="str">
        <f t="shared" si="88"/>
        <v/>
      </c>
      <c r="Q619" s="286" t="str">
        <f t="shared" si="89"/>
        <v/>
      </c>
    </row>
    <row r="620" spans="1:17" ht="15" customHeight="1" x14ac:dyDescent="0.2">
      <c r="A620" s="238" t="str">
        <f>IFERROR(INDEX(Txn[Key],MATCH(0,INDEX(COUNTIF($A$1:A619,Txn[Key])+(Txn[Key]=""),0),0)),"")</f>
        <v/>
      </c>
      <c r="B620" s="238" t="str">
        <f t="shared" si="81"/>
        <v/>
      </c>
      <c r="C620" s="238" t="str">
        <f t="shared" si="82"/>
        <v/>
      </c>
      <c r="D620" s="238" t="str">
        <f t="shared" si="83"/>
        <v/>
      </c>
      <c r="E620" s="259" t="str">
        <f>IF($A620="","",SUMIFS(Txn[Signed Units],Txn[Key],$A620))</f>
        <v/>
      </c>
      <c r="F620" s="281" t="str">
        <f>IF($A620="","",SUMIFS(Txn[Buy Cost],Txn[Key],$A620))</f>
        <v/>
      </c>
      <c r="G620" s="281" t="str">
        <f>IF($A620="","",SUMIFS(Txn[Sell Proceeds],Txn[Key],$A620))</f>
        <v/>
      </c>
      <c r="H620" s="282" t="str">
        <f>IF($A620="","",IFERROR(INDEX(Prices[Current Price],MATCH($A620,Prices[Key],0)),0))</f>
        <v/>
      </c>
      <c r="I620" s="283" t="str">
        <f>IF($A620="","",IFERROR(INDEX(Prices[FX to SGD],MATCH($A620,Prices[Key],0)),1))</f>
        <v/>
      </c>
      <c r="J620" s="281" t="str">
        <f t="shared" si="84"/>
        <v/>
      </c>
      <c r="K620" s="281" t="str">
        <f t="shared" si="85"/>
        <v/>
      </c>
      <c r="L620" s="281" t="str">
        <f t="shared" si="86"/>
        <v/>
      </c>
      <c r="M620" s="284" t="str">
        <f t="shared" si="87"/>
        <v/>
      </c>
      <c r="N620" s="238" t="str">
        <f>IF($A620="","",IF(ABS(E620)&gt;0.000001,COUNT($N$1:N619)+1,""))</f>
        <v/>
      </c>
      <c r="O620" s="285" t="str">
        <f>IF($A620="","",SUMIFS(Transactions!$R:$R,Transactions!$L:$L,$A620))</f>
        <v/>
      </c>
      <c r="P620" s="285" t="str">
        <f t="shared" si="88"/>
        <v/>
      </c>
      <c r="Q620" s="286" t="str">
        <f t="shared" si="89"/>
        <v/>
      </c>
    </row>
    <row r="621" spans="1:17" ht="15" customHeight="1" x14ac:dyDescent="0.2">
      <c r="A621" s="238" t="str">
        <f>IFERROR(INDEX(Txn[Key],MATCH(0,INDEX(COUNTIF($A$1:A620,Txn[Key])+(Txn[Key]=""),0),0)),"")</f>
        <v/>
      </c>
      <c r="B621" s="238" t="str">
        <f t="shared" si="81"/>
        <v/>
      </c>
      <c r="C621" s="238" t="str">
        <f t="shared" si="82"/>
        <v/>
      </c>
      <c r="D621" s="238" t="str">
        <f t="shared" si="83"/>
        <v/>
      </c>
      <c r="E621" s="259" t="str">
        <f>IF($A621="","",SUMIFS(Txn[Signed Units],Txn[Key],$A621))</f>
        <v/>
      </c>
      <c r="F621" s="281" t="str">
        <f>IF($A621="","",SUMIFS(Txn[Buy Cost],Txn[Key],$A621))</f>
        <v/>
      </c>
      <c r="G621" s="281" t="str">
        <f>IF($A621="","",SUMIFS(Txn[Sell Proceeds],Txn[Key],$A621))</f>
        <v/>
      </c>
      <c r="H621" s="282" t="str">
        <f>IF($A621="","",IFERROR(INDEX(Prices[Current Price],MATCH($A621,Prices[Key],0)),0))</f>
        <v/>
      </c>
      <c r="I621" s="283" t="str">
        <f>IF($A621="","",IFERROR(INDEX(Prices[FX to SGD],MATCH($A621,Prices[Key],0)),1))</f>
        <v/>
      </c>
      <c r="J621" s="281" t="str">
        <f t="shared" si="84"/>
        <v/>
      </c>
      <c r="K621" s="281" t="str">
        <f t="shared" si="85"/>
        <v/>
      </c>
      <c r="L621" s="281" t="str">
        <f t="shared" si="86"/>
        <v/>
      </c>
      <c r="M621" s="284" t="str">
        <f t="shared" si="87"/>
        <v/>
      </c>
      <c r="N621" s="238" t="str">
        <f>IF($A621="","",IF(ABS(E621)&gt;0.000001,COUNT($N$1:N620)+1,""))</f>
        <v/>
      </c>
      <c r="O621" s="285" t="str">
        <f>IF($A621="","",SUMIFS(Transactions!$R:$R,Transactions!$L:$L,$A621))</f>
        <v/>
      </c>
      <c r="P621" s="285" t="str">
        <f t="shared" si="88"/>
        <v/>
      </c>
      <c r="Q621" s="286" t="str">
        <f t="shared" si="89"/>
        <v/>
      </c>
    </row>
    <row r="622" spans="1:17" ht="15" customHeight="1" x14ac:dyDescent="0.2">
      <c r="A622" s="238" t="str">
        <f>IFERROR(INDEX(Txn[Key],MATCH(0,INDEX(COUNTIF($A$1:A621,Txn[Key])+(Txn[Key]=""),0),0)),"")</f>
        <v/>
      </c>
      <c r="B622" s="238" t="str">
        <f t="shared" si="81"/>
        <v/>
      </c>
      <c r="C622" s="238" t="str">
        <f t="shared" si="82"/>
        <v/>
      </c>
      <c r="D622" s="238" t="str">
        <f t="shared" si="83"/>
        <v/>
      </c>
      <c r="E622" s="259" t="str">
        <f>IF($A622="","",SUMIFS(Txn[Signed Units],Txn[Key],$A622))</f>
        <v/>
      </c>
      <c r="F622" s="281" t="str">
        <f>IF($A622="","",SUMIFS(Txn[Buy Cost],Txn[Key],$A622))</f>
        <v/>
      </c>
      <c r="G622" s="281" t="str">
        <f>IF($A622="","",SUMIFS(Txn[Sell Proceeds],Txn[Key],$A622))</f>
        <v/>
      </c>
      <c r="H622" s="282" t="str">
        <f>IF($A622="","",IFERROR(INDEX(Prices[Current Price],MATCH($A622,Prices[Key],0)),0))</f>
        <v/>
      </c>
      <c r="I622" s="283" t="str">
        <f>IF($A622="","",IFERROR(INDEX(Prices[FX to SGD],MATCH($A622,Prices[Key],0)),1))</f>
        <v/>
      </c>
      <c r="J622" s="281" t="str">
        <f t="shared" si="84"/>
        <v/>
      </c>
      <c r="K622" s="281" t="str">
        <f t="shared" si="85"/>
        <v/>
      </c>
      <c r="L622" s="281" t="str">
        <f t="shared" si="86"/>
        <v/>
      </c>
      <c r="M622" s="284" t="str">
        <f t="shared" si="87"/>
        <v/>
      </c>
      <c r="N622" s="238" t="str">
        <f>IF($A622="","",IF(ABS(E622)&gt;0.000001,COUNT($N$1:N621)+1,""))</f>
        <v/>
      </c>
      <c r="O622" s="285" t="str">
        <f>IF($A622="","",SUMIFS(Transactions!$R:$R,Transactions!$L:$L,$A622))</f>
        <v/>
      </c>
      <c r="P622" s="285" t="str">
        <f t="shared" si="88"/>
        <v/>
      </c>
      <c r="Q622" s="286" t="str">
        <f t="shared" si="89"/>
        <v/>
      </c>
    </row>
    <row r="623" spans="1:17" ht="15" customHeight="1" x14ac:dyDescent="0.2">
      <c r="A623" s="238" t="str">
        <f>IFERROR(INDEX(Txn[Key],MATCH(0,INDEX(COUNTIF($A$1:A622,Txn[Key])+(Txn[Key]=""),0),0)),"")</f>
        <v/>
      </c>
      <c r="B623" s="238" t="str">
        <f t="shared" si="81"/>
        <v/>
      </c>
      <c r="C623" s="238" t="str">
        <f t="shared" si="82"/>
        <v/>
      </c>
      <c r="D623" s="238" t="str">
        <f t="shared" si="83"/>
        <v/>
      </c>
      <c r="E623" s="259" t="str">
        <f>IF($A623="","",SUMIFS(Txn[Signed Units],Txn[Key],$A623))</f>
        <v/>
      </c>
      <c r="F623" s="281" t="str">
        <f>IF($A623="","",SUMIFS(Txn[Buy Cost],Txn[Key],$A623))</f>
        <v/>
      </c>
      <c r="G623" s="281" t="str">
        <f>IF($A623="","",SUMIFS(Txn[Sell Proceeds],Txn[Key],$A623))</f>
        <v/>
      </c>
      <c r="H623" s="282" t="str">
        <f>IF($A623="","",IFERROR(INDEX(Prices[Current Price],MATCH($A623,Prices[Key],0)),0))</f>
        <v/>
      </c>
      <c r="I623" s="283" t="str">
        <f>IF($A623="","",IFERROR(INDEX(Prices[FX to SGD],MATCH($A623,Prices[Key],0)),1))</f>
        <v/>
      </c>
      <c r="J623" s="281" t="str">
        <f t="shared" si="84"/>
        <v/>
      </c>
      <c r="K623" s="281" t="str">
        <f t="shared" si="85"/>
        <v/>
      </c>
      <c r="L623" s="281" t="str">
        <f t="shared" si="86"/>
        <v/>
      </c>
      <c r="M623" s="284" t="str">
        <f t="shared" si="87"/>
        <v/>
      </c>
      <c r="N623" s="238" t="str">
        <f>IF($A623="","",IF(ABS(E623)&gt;0.000001,COUNT($N$1:N622)+1,""))</f>
        <v/>
      </c>
      <c r="O623" s="285" t="str">
        <f>IF($A623="","",SUMIFS(Transactions!$R:$R,Transactions!$L:$L,$A623))</f>
        <v/>
      </c>
      <c r="P623" s="285" t="str">
        <f t="shared" si="88"/>
        <v/>
      </c>
      <c r="Q623" s="286" t="str">
        <f t="shared" si="89"/>
        <v/>
      </c>
    </row>
    <row r="624" spans="1:17" ht="15" customHeight="1" x14ac:dyDescent="0.2">
      <c r="A624" s="238" t="str">
        <f>IFERROR(INDEX(Txn[Key],MATCH(0,INDEX(COUNTIF($A$1:A623,Txn[Key])+(Txn[Key]=""),0),0)),"")</f>
        <v/>
      </c>
      <c r="B624" s="238" t="str">
        <f t="shared" si="81"/>
        <v/>
      </c>
      <c r="C624" s="238" t="str">
        <f t="shared" si="82"/>
        <v/>
      </c>
      <c r="D624" s="238" t="str">
        <f t="shared" si="83"/>
        <v/>
      </c>
      <c r="E624" s="259" t="str">
        <f>IF($A624="","",SUMIFS(Txn[Signed Units],Txn[Key],$A624))</f>
        <v/>
      </c>
      <c r="F624" s="281" t="str">
        <f>IF($A624="","",SUMIFS(Txn[Buy Cost],Txn[Key],$A624))</f>
        <v/>
      </c>
      <c r="G624" s="281" t="str">
        <f>IF($A624="","",SUMIFS(Txn[Sell Proceeds],Txn[Key],$A624))</f>
        <v/>
      </c>
      <c r="H624" s="282" t="str">
        <f>IF($A624="","",IFERROR(INDEX(Prices[Current Price],MATCH($A624,Prices[Key],0)),0))</f>
        <v/>
      </c>
      <c r="I624" s="283" t="str">
        <f>IF($A624="","",IFERROR(INDEX(Prices[FX to SGD],MATCH($A624,Prices[Key],0)),1))</f>
        <v/>
      </c>
      <c r="J624" s="281" t="str">
        <f t="shared" si="84"/>
        <v/>
      </c>
      <c r="K624" s="281" t="str">
        <f t="shared" si="85"/>
        <v/>
      </c>
      <c r="L624" s="281" t="str">
        <f t="shared" si="86"/>
        <v/>
      </c>
      <c r="M624" s="284" t="str">
        <f t="shared" si="87"/>
        <v/>
      </c>
      <c r="N624" s="238" t="str">
        <f>IF($A624="","",IF(ABS(E624)&gt;0.000001,COUNT($N$1:N623)+1,""))</f>
        <v/>
      </c>
      <c r="O624" s="285" t="str">
        <f>IF($A624="","",SUMIFS(Transactions!$R:$R,Transactions!$L:$L,$A624))</f>
        <v/>
      </c>
      <c r="P624" s="285" t="str">
        <f t="shared" si="88"/>
        <v/>
      </c>
      <c r="Q624" s="286" t="str">
        <f t="shared" si="89"/>
        <v/>
      </c>
    </row>
    <row r="625" spans="1:17" ht="15" customHeight="1" x14ac:dyDescent="0.2">
      <c r="A625" s="238" t="str">
        <f>IFERROR(INDEX(Txn[Key],MATCH(0,INDEX(COUNTIF($A$1:A624,Txn[Key])+(Txn[Key]=""),0),0)),"")</f>
        <v/>
      </c>
      <c r="B625" s="238" t="str">
        <f t="shared" si="81"/>
        <v/>
      </c>
      <c r="C625" s="238" t="str">
        <f t="shared" si="82"/>
        <v/>
      </c>
      <c r="D625" s="238" t="str">
        <f t="shared" si="83"/>
        <v/>
      </c>
      <c r="E625" s="259" t="str">
        <f>IF($A625="","",SUMIFS(Txn[Signed Units],Txn[Key],$A625))</f>
        <v/>
      </c>
      <c r="F625" s="281" t="str">
        <f>IF($A625="","",SUMIFS(Txn[Buy Cost],Txn[Key],$A625))</f>
        <v/>
      </c>
      <c r="G625" s="281" t="str">
        <f>IF($A625="","",SUMIFS(Txn[Sell Proceeds],Txn[Key],$A625))</f>
        <v/>
      </c>
      <c r="H625" s="282" t="str">
        <f>IF($A625="","",IFERROR(INDEX(Prices[Current Price],MATCH($A625,Prices[Key],0)),0))</f>
        <v/>
      </c>
      <c r="I625" s="283" t="str">
        <f>IF($A625="","",IFERROR(INDEX(Prices[FX to SGD],MATCH($A625,Prices[Key],0)),1))</f>
        <v/>
      </c>
      <c r="J625" s="281" t="str">
        <f t="shared" si="84"/>
        <v/>
      </c>
      <c r="K625" s="281" t="str">
        <f t="shared" si="85"/>
        <v/>
      </c>
      <c r="L625" s="281" t="str">
        <f t="shared" si="86"/>
        <v/>
      </c>
      <c r="M625" s="284" t="str">
        <f t="shared" si="87"/>
        <v/>
      </c>
      <c r="N625" s="238" t="str">
        <f>IF($A625="","",IF(ABS(E625)&gt;0.000001,COUNT($N$1:N624)+1,""))</f>
        <v/>
      </c>
      <c r="O625" s="285" t="str">
        <f>IF($A625="","",SUMIFS(Transactions!$R:$R,Transactions!$L:$L,$A625))</f>
        <v/>
      </c>
      <c r="P625" s="285" t="str">
        <f t="shared" si="88"/>
        <v/>
      </c>
      <c r="Q625" s="286" t="str">
        <f t="shared" si="89"/>
        <v/>
      </c>
    </row>
    <row r="626" spans="1:17" ht="15" customHeight="1" x14ac:dyDescent="0.2">
      <c r="A626" s="238" t="str">
        <f>IFERROR(INDEX(Txn[Key],MATCH(0,INDEX(COUNTIF($A$1:A625,Txn[Key])+(Txn[Key]=""),0),0)),"")</f>
        <v/>
      </c>
      <c r="B626" s="238" t="str">
        <f t="shared" si="81"/>
        <v/>
      </c>
      <c r="C626" s="238" t="str">
        <f t="shared" si="82"/>
        <v/>
      </c>
      <c r="D626" s="238" t="str">
        <f t="shared" si="83"/>
        <v/>
      </c>
      <c r="E626" s="259" t="str">
        <f>IF($A626="","",SUMIFS(Txn[Signed Units],Txn[Key],$A626))</f>
        <v/>
      </c>
      <c r="F626" s="281" t="str">
        <f>IF($A626="","",SUMIFS(Txn[Buy Cost],Txn[Key],$A626))</f>
        <v/>
      </c>
      <c r="G626" s="281" t="str">
        <f>IF($A626="","",SUMIFS(Txn[Sell Proceeds],Txn[Key],$A626))</f>
        <v/>
      </c>
      <c r="H626" s="282" t="str">
        <f>IF($A626="","",IFERROR(INDEX(Prices[Current Price],MATCH($A626,Prices[Key],0)),0))</f>
        <v/>
      </c>
      <c r="I626" s="283" t="str">
        <f>IF($A626="","",IFERROR(INDEX(Prices[FX to SGD],MATCH($A626,Prices[Key],0)),1))</f>
        <v/>
      </c>
      <c r="J626" s="281" t="str">
        <f t="shared" si="84"/>
        <v/>
      </c>
      <c r="K626" s="281" t="str">
        <f t="shared" si="85"/>
        <v/>
      </c>
      <c r="L626" s="281" t="str">
        <f t="shared" si="86"/>
        <v/>
      </c>
      <c r="M626" s="284" t="str">
        <f t="shared" si="87"/>
        <v/>
      </c>
      <c r="N626" s="238" t="str">
        <f>IF($A626="","",IF(ABS(E626)&gt;0.000001,COUNT($N$1:N625)+1,""))</f>
        <v/>
      </c>
      <c r="O626" s="285" t="str">
        <f>IF($A626="","",SUMIFS(Transactions!$R:$R,Transactions!$L:$L,$A626))</f>
        <v/>
      </c>
      <c r="P626" s="285" t="str">
        <f t="shared" si="88"/>
        <v/>
      </c>
      <c r="Q626" s="286" t="str">
        <f t="shared" si="89"/>
        <v/>
      </c>
    </row>
    <row r="627" spans="1:17" ht="15" customHeight="1" x14ac:dyDescent="0.2">
      <c r="A627" s="238" t="str">
        <f>IFERROR(INDEX(Txn[Key],MATCH(0,INDEX(COUNTIF($A$1:A626,Txn[Key])+(Txn[Key]=""),0),0)),"")</f>
        <v/>
      </c>
      <c r="B627" s="238" t="str">
        <f t="shared" si="81"/>
        <v/>
      </c>
      <c r="C627" s="238" t="str">
        <f t="shared" si="82"/>
        <v/>
      </c>
      <c r="D627" s="238" t="str">
        <f t="shared" si="83"/>
        <v/>
      </c>
      <c r="E627" s="259" t="str">
        <f>IF($A627="","",SUMIFS(Txn[Signed Units],Txn[Key],$A627))</f>
        <v/>
      </c>
      <c r="F627" s="281" t="str">
        <f>IF($A627="","",SUMIFS(Txn[Buy Cost],Txn[Key],$A627))</f>
        <v/>
      </c>
      <c r="G627" s="281" t="str">
        <f>IF($A627="","",SUMIFS(Txn[Sell Proceeds],Txn[Key],$A627))</f>
        <v/>
      </c>
      <c r="H627" s="282" t="str">
        <f>IF($A627="","",IFERROR(INDEX(Prices[Current Price],MATCH($A627,Prices[Key],0)),0))</f>
        <v/>
      </c>
      <c r="I627" s="283" t="str">
        <f>IF($A627="","",IFERROR(INDEX(Prices[FX to SGD],MATCH($A627,Prices[Key],0)),1))</f>
        <v/>
      </c>
      <c r="J627" s="281" t="str">
        <f t="shared" si="84"/>
        <v/>
      </c>
      <c r="K627" s="281" t="str">
        <f t="shared" si="85"/>
        <v/>
      </c>
      <c r="L627" s="281" t="str">
        <f t="shared" si="86"/>
        <v/>
      </c>
      <c r="M627" s="284" t="str">
        <f t="shared" si="87"/>
        <v/>
      </c>
      <c r="N627" s="238" t="str">
        <f>IF($A627="","",IF(ABS(E627)&gt;0.000001,COUNT($N$1:N626)+1,""))</f>
        <v/>
      </c>
      <c r="O627" s="285" t="str">
        <f>IF($A627="","",SUMIFS(Transactions!$R:$R,Transactions!$L:$L,$A627))</f>
        <v/>
      </c>
      <c r="P627" s="285" t="str">
        <f t="shared" si="88"/>
        <v/>
      </c>
      <c r="Q627" s="286" t="str">
        <f t="shared" si="89"/>
        <v/>
      </c>
    </row>
    <row r="628" spans="1:17" ht="15" customHeight="1" x14ac:dyDescent="0.2">
      <c r="A628" s="238" t="str">
        <f>IFERROR(INDEX(Txn[Key],MATCH(0,INDEX(COUNTIF($A$1:A627,Txn[Key])+(Txn[Key]=""),0),0)),"")</f>
        <v/>
      </c>
      <c r="B628" s="238" t="str">
        <f t="shared" si="81"/>
        <v/>
      </c>
      <c r="C628" s="238" t="str">
        <f t="shared" si="82"/>
        <v/>
      </c>
      <c r="D628" s="238" t="str">
        <f t="shared" si="83"/>
        <v/>
      </c>
      <c r="E628" s="259" t="str">
        <f>IF($A628="","",SUMIFS(Txn[Signed Units],Txn[Key],$A628))</f>
        <v/>
      </c>
      <c r="F628" s="281" t="str">
        <f>IF($A628="","",SUMIFS(Txn[Buy Cost],Txn[Key],$A628))</f>
        <v/>
      </c>
      <c r="G628" s="281" t="str">
        <f>IF($A628="","",SUMIFS(Txn[Sell Proceeds],Txn[Key],$A628))</f>
        <v/>
      </c>
      <c r="H628" s="282" t="str">
        <f>IF($A628="","",IFERROR(INDEX(Prices[Current Price],MATCH($A628,Prices[Key],0)),0))</f>
        <v/>
      </c>
      <c r="I628" s="283" t="str">
        <f>IF($A628="","",IFERROR(INDEX(Prices[FX to SGD],MATCH($A628,Prices[Key],0)),1))</f>
        <v/>
      </c>
      <c r="J628" s="281" t="str">
        <f t="shared" si="84"/>
        <v/>
      </c>
      <c r="K628" s="281" t="str">
        <f t="shared" si="85"/>
        <v/>
      </c>
      <c r="L628" s="281" t="str">
        <f t="shared" si="86"/>
        <v/>
      </c>
      <c r="M628" s="284" t="str">
        <f t="shared" si="87"/>
        <v/>
      </c>
      <c r="N628" s="238" t="str">
        <f>IF($A628="","",IF(ABS(E628)&gt;0.000001,COUNT($N$1:N627)+1,""))</f>
        <v/>
      </c>
      <c r="O628" s="285" t="str">
        <f>IF($A628="","",SUMIFS(Transactions!$R:$R,Transactions!$L:$L,$A628))</f>
        <v/>
      </c>
      <c r="P628" s="285" t="str">
        <f t="shared" si="88"/>
        <v/>
      </c>
      <c r="Q628" s="286" t="str">
        <f t="shared" si="89"/>
        <v/>
      </c>
    </row>
    <row r="629" spans="1:17" ht="15" customHeight="1" x14ac:dyDescent="0.2">
      <c r="A629" s="238" t="str">
        <f>IFERROR(INDEX(Txn[Key],MATCH(0,INDEX(COUNTIF($A$1:A628,Txn[Key])+(Txn[Key]=""),0),0)),"")</f>
        <v/>
      </c>
      <c r="B629" s="238" t="str">
        <f t="shared" si="81"/>
        <v/>
      </c>
      <c r="C629" s="238" t="str">
        <f t="shared" si="82"/>
        <v/>
      </c>
      <c r="D629" s="238" t="str">
        <f t="shared" si="83"/>
        <v/>
      </c>
      <c r="E629" s="259" t="str">
        <f>IF($A629="","",SUMIFS(Txn[Signed Units],Txn[Key],$A629))</f>
        <v/>
      </c>
      <c r="F629" s="281" t="str">
        <f>IF($A629="","",SUMIFS(Txn[Buy Cost],Txn[Key],$A629))</f>
        <v/>
      </c>
      <c r="G629" s="281" t="str">
        <f>IF($A629="","",SUMIFS(Txn[Sell Proceeds],Txn[Key],$A629))</f>
        <v/>
      </c>
      <c r="H629" s="282" t="str">
        <f>IF($A629="","",IFERROR(INDEX(Prices[Current Price],MATCH($A629,Prices[Key],0)),0))</f>
        <v/>
      </c>
      <c r="I629" s="283" t="str">
        <f>IF($A629="","",IFERROR(INDEX(Prices[FX to SGD],MATCH($A629,Prices[Key],0)),1))</f>
        <v/>
      </c>
      <c r="J629" s="281" t="str">
        <f t="shared" si="84"/>
        <v/>
      </c>
      <c r="K629" s="281" t="str">
        <f t="shared" si="85"/>
        <v/>
      </c>
      <c r="L629" s="281" t="str">
        <f t="shared" si="86"/>
        <v/>
      </c>
      <c r="M629" s="284" t="str">
        <f t="shared" si="87"/>
        <v/>
      </c>
      <c r="N629" s="238" t="str">
        <f>IF($A629="","",IF(ABS(E629)&gt;0.000001,COUNT($N$1:N628)+1,""))</f>
        <v/>
      </c>
      <c r="O629" s="285" t="str">
        <f>IF($A629="","",SUMIFS(Transactions!$R:$R,Transactions!$L:$L,$A629))</f>
        <v/>
      </c>
      <c r="P629" s="285" t="str">
        <f t="shared" si="88"/>
        <v/>
      </c>
      <c r="Q629" s="286" t="str">
        <f t="shared" si="89"/>
        <v/>
      </c>
    </row>
    <row r="630" spans="1:17" ht="15" customHeight="1" x14ac:dyDescent="0.2">
      <c r="A630" s="238" t="str">
        <f>IFERROR(INDEX(Txn[Key],MATCH(0,INDEX(COUNTIF($A$1:A629,Txn[Key])+(Txn[Key]=""),0),0)),"")</f>
        <v/>
      </c>
      <c r="B630" s="238" t="str">
        <f t="shared" si="81"/>
        <v/>
      </c>
      <c r="C630" s="238" t="str">
        <f t="shared" si="82"/>
        <v/>
      </c>
      <c r="D630" s="238" t="str">
        <f t="shared" si="83"/>
        <v/>
      </c>
      <c r="E630" s="259" t="str">
        <f>IF($A630="","",SUMIFS(Txn[Signed Units],Txn[Key],$A630))</f>
        <v/>
      </c>
      <c r="F630" s="281" t="str">
        <f>IF($A630="","",SUMIFS(Txn[Buy Cost],Txn[Key],$A630))</f>
        <v/>
      </c>
      <c r="G630" s="281" t="str">
        <f>IF($A630="","",SUMIFS(Txn[Sell Proceeds],Txn[Key],$A630))</f>
        <v/>
      </c>
      <c r="H630" s="282" t="str">
        <f>IF($A630="","",IFERROR(INDEX(Prices[Current Price],MATCH($A630,Prices[Key],0)),0))</f>
        <v/>
      </c>
      <c r="I630" s="283" t="str">
        <f>IF($A630="","",IFERROR(INDEX(Prices[FX to SGD],MATCH($A630,Prices[Key],0)),1))</f>
        <v/>
      </c>
      <c r="J630" s="281" t="str">
        <f t="shared" si="84"/>
        <v/>
      </c>
      <c r="K630" s="281" t="str">
        <f t="shared" si="85"/>
        <v/>
      </c>
      <c r="L630" s="281" t="str">
        <f t="shared" si="86"/>
        <v/>
      </c>
      <c r="M630" s="284" t="str">
        <f t="shared" si="87"/>
        <v/>
      </c>
      <c r="N630" s="238" t="str">
        <f>IF($A630="","",IF(ABS(E630)&gt;0.000001,COUNT($N$1:N629)+1,""))</f>
        <v/>
      </c>
      <c r="O630" s="285" t="str">
        <f>IF($A630="","",SUMIFS(Transactions!$R:$R,Transactions!$L:$L,$A630))</f>
        <v/>
      </c>
      <c r="P630" s="285" t="str">
        <f t="shared" si="88"/>
        <v/>
      </c>
      <c r="Q630" s="286" t="str">
        <f t="shared" si="89"/>
        <v/>
      </c>
    </row>
    <row r="631" spans="1:17" ht="15" customHeight="1" x14ac:dyDescent="0.2">
      <c r="A631" s="238" t="str">
        <f>IFERROR(INDEX(Txn[Key],MATCH(0,INDEX(COUNTIF($A$1:A630,Txn[Key])+(Txn[Key]=""),0),0)),"")</f>
        <v/>
      </c>
      <c r="B631" s="238" t="str">
        <f t="shared" si="81"/>
        <v/>
      </c>
      <c r="C631" s="238" t="str">
        <f t="shared" si="82"/>
        <v/>
      </c>
      <c r="D631" s="238" t="str">
        <f t="shared" si="83"/>
        <v/>
      </c>
      <c r="E631" s="259" t="str">
        <f>IF($A631="","",SUMIFS(Txn[Signed Units],Txn[Key],$A631))</f>
        <v/>
      </c>
      <c r="F631" s="281" t="str">
        <f>IF($A631="","",SUMIFS(Txn[Buy Cost],Txn[Key],$A631))</f>
        <v/>
      </c>
      <c r="G631" s="281" t="str">
        <f>IF($A631="","",SUMIFS(Txn[Sell Proceeds],Txn[Key],$A631))</f>
        <v/>
      </c>
      <c r="H631" s="282" t="str">
        <f>IF($A631="","",IFERROR(INDEX(Prices[Current Price],MATCH($A631,Prices[Key],0)),0))</f>
        <v/>
      </c>
      <c r="I631" s="283" t="str">
        <f>IF($A631="","",IFERROR(INDEX(Prices[FX to SGD],MATCH($A631,Prices[Key],0)),1))</f>
        <v/>
      </c>
      <c r="J631" s="281" t="str">
        <f t="shared" si="84"/>
        <v/>
      </c>
      <c r="K631" s="281" t="str">
        <f t="shared" si="85"/>
        <v/>
      </c>
      <c r="L631" s="281" t="str">
        <f t="shared" si="86"/>
        <v/>
      </c>
      <c r="M631" s="284" t="str">
        <f t="shared" si="87"/>
        <v/>
      </c>
      <c r="N631" s="238" t="str">
        <f>IF($A631="","",IF(ABS(E631)&gt;0.000001,COUNT($N$1:N630)+1,""))</f>
        <v/>
      </c>
      <c r="O631" s="285" t="str">
        <f>IF($A631="","",SUMIFS(Transactions!$R:$R,Transactions!$L:$L,$A631))</f>
        <v/>
      </c>
      <c r="P631" s="285" t="str">
        <f t="shared" si="88"/>
        <v/>
      </c>
      <c r="Q631" s="286" t="str">
        <f t="shared" si="89"/>
        <v/>
      </c>
    </row>
    <row r="632" spans="1:17" ht="15" customHeight="1" x14ac:dyDescent="0.2">
      <c r="A632" s="238" t="str">
        <f>IFERROR(INDEX(Txn[Key],MATCH(0,INDEX(COUNTIF($A$1:A631,Txn[Key])+(Txn[Key]=""),0),0)),"")</f>
        <v/>
      </c>
      <c r="B632" s="238" t="str">
        <f t="shared" si="81"/>
        <v/>
      </c>
      <c r="C632" s="238" t="str">
        <f t="shared" si="82"/>
        <v/>
      </c>
      <c r="D632" s="238" t="str">
        <f t="shared" si="83"/>
        <v/>
      </c>
      <c r="E632" s="259" t="str">
        <f>IF($A632="","",SUMIFS(Txn[Signed Units],Txn[Key],$A632))</f>
        <v/>
      </c>
      <c r="F632" s="281" t="str">
        <f>IF($A632="","",SUMIFS(Txn[Buy Cost],Txn[Key],$A632))</f>
        <v/>
      </c>
      <c r="G632" s="281" t="str">
        <f>IF($A632="","",SUMIFS(Txn[Sell Proceeds],Txn[Key],$A632))</f>
        <v/>
      </c>
      <c r="H632" s="282" t="str">
        <f>IF($A632="","",IFERROR(INDEX(Prices[Current Price],MATCH($A632,Prices[Key],0)),0))</f>
        <v/>
      </c>
      <c r="I632" s="283" t="str">
        <f>IF($A632="","",IFERROR(INDEX(Prices[FX to SGD],MATCH($A632,Prices[Key],0)),1))</f>
        <v/>
      </c>
      <c r="J632" s="281" t="str">
        <f t="shared" si="84"/>
        <v/>
      </c>
      <c r="K632" s="281" t="str">
        <f t="shared" si="85"/>
        <v/>
      </c>
      <c r="L632" s="281" t="str">
        <f t="shared" si="86"/>
        <v/>
      </c>
      <c r="M632" s="284" t="str">
        <f t="shared" si="87"/>
        <v/>
      </c>
      <c r="N632" s="238" t="str">
        <f>IF($A632="","",IF(ABS(E632)&gt;0.000001,COUNT($N$1:N631)+1,""))</f>
        <v/>
      </c>
      <c r="O632" s="285" t="str">
        <f>IF($A632="","",SUMIFS(Transactions!$R:$R,Transactions!$L:$L,$A632))</f>
        <v/>
      </c>
      <c r="P632" s="285" t="str">
        <f t="shared" si="88"/>
        <v/>
      </c>
      <c r="Q632" s="286" t="str">
        <f t="shared" si="89"/>
        <v/>
      </c>
    </row>
    <row r="633" spans="1:17" ht="15" customHeight="1" x14ac:dyDescent="0.2">
      <c r="A633" s="238" t="str">
        <f>IFERROR(INDEX(Txn[Key],MATCH(0,INDEX(COUNTIF($A$1:A632,Txn[Key])+(Txn[Key]=""),0),0)),"")</f>
        <v/>
      </c>
      <c r="B633" s="238" t="str">
        <f t="shared" si="81"/>
        <v/>
      </c>
      <c r="C633" s="238" t="str">
        <f t="shared" si="82"/>
        <v/>
      </c>
      <c r="D633" s="238" t="str">
        <f t="shared" si="83"/>
        <v/>
      </c>
      <c r="E633" s="259" t="str">
        <f>IF($A633="","",SUMIFS(Txn[Signed Units],Txn[Key],$A633))</f>
        <v/>
      </c>
      <c r="F633" s="281" t="str">
        <f>IF($A633="","",SUMIFS(Txn[Buy Cost],Txn[Key],$A633))</f>
        <v/>
      </c>
      <c r="G633" s="281" t="str">
        <f>IF($A633="","",SUMIFS(Txn[Sell Proceeds],Txn[Key],$A633))</f>
        <v/>
      </c>
      <c r="H633" s="282" t="str">
        <f>IF($A633="","",IFERROR(INDEX(Prices[Current Price],MATCH($A633,Prices[Key],0)),0))</f>
        <v/>
      </c>
      <c r="I633" s="283" t="str">
        <f>IF($A633="","",IFERROR(INDEX(Prices[FX to SGD],MATCH($A633,Prices[Key],0)),1))</f>
        <v/>
      </c>
      <c r="J633" s="281" t="str">
        <f t="shared" si="84"/>
        <v/>
      </c>
      <c r="K633" s="281" t="str">
        <f t="shared" si="85"/>
        <v/>
      </c>
      <c r="L633" s="281" t="str">
        <f t="shared" si="86"/>
        <v/>
      </c>
      <c r="M633" s="284" t="str">
        <f t="shared" si="87"/>
        <v/>
      </c>
      <c r="N633" s="238" t="str">
        <f>IF($A633="","",IF(ABS(E633)&gt;0.000001,COUNT($N$1:N632)+1,""))</f>
        <v/>
      </c>
      <c r="O633" s="285" t="str">
        <f>IF($A633="","",SUMIFS(Transactions!$R:$R,Transactions!$L:$L,$A633))</f>
        <v/>
      </c>
      <c r="P633" s="285" t="str">
        <f t="shared" si="88"/>
        <v/>
      </c>
      <c r="Q633" s="286" t="str">
        <f t="shared" si="89"/>
        <v/>
      </c>
    </row>
    <row r="634" spans="1:17" ht="15" customHeight="1" x14ac:dyDescent="0.2">
      <c r="A634" s="238" t="str">
        <f>IFERROR(INDEX(Txn[Key],MATCH(0,INDEX(COUNTIF($A$1:A633,Txn[Key])+(Txn[Key]=""),0),0)),"")</f>
        <v/>
      </c>
      <c r="B634" s="238" t="str">
        <f t="shared" si="81"/>
        <v/>
      </c>
      <c r="C634" s="238" t="str">
        <f t="shared" si="82"/>
        <v/>
      </c>
      <c r="D634" s="238" t="str">
        <f t="shared" si="83"/>
        <v/>
      </c>
      <c r="E634" s="259" t="str">
        <f>IF($A634="","",SUMIFS(Txn[Signed Units],Txn[Key],$A634))</f>
        <v/>
      </c>
      <c r="F634" s="281" t="str">
        <f>IF($A634="","",SUMIFS(Txn[Buy Cost],Txn[Key],$A634))</f>
        <v/>
      </c>
      <c r="G634" s="281" t="str">
        <f>IF($A634="","",SUMIFS(Txn[Sell Proceeds],Txn[Key],$A634))</f>
        <v/>
      </c>
      <c r="H634" s="282" t="str">
        <f>IF($A634="","",IFERROR(INDEX(Prices[Current Price],MATCH($A634,Prices[Key],0)),0))</f>
        <v/>
      </c>
      <c r="I634" s="283" t="str">
        <f>IF($A634="","",IFERROR(INDEX(Prices[FX to SGD],MATCH($A634,Prices[Key],0)),1))</f>
        <v/>
      </c>
      <c r="J634" s="281" t="str">
        <f t="shared" si="84"/>
        <v/>
      </c>
      <c r="K634" s="281" t="str">
        <f t="shared" si="85"/>
        <v/>
      </c>
      <c r="L634" s="281" t="str">
        <f t="shared" si="86"/>
        <v/>
      </c>
      <c r="M634" s="284" t="str">
        <f t="shared" si="87"/>
        <v/>
      </c>
      <c r="N634" s="238" t="str">
        <f>IF($A634="","",IF(ABS(E634)&gt;0.000001,COUNT($N$1:N633)+1,""))</f>
        <v/>
      </c>
      <c r="O634" s="285" t="str">
        <f>IF($A634="","",SUMIFS(Transactions!$R:$R,Transactions!$L:$L,$A634))</f>
        <v/>
      </c>
      <c r="P634" s="285" t="str">
        <f t="shared" si="88"/>
        <v/>
      </c>
      <c r="Q634" s="286" t="str">
        <f t="shared" si="89"/>
        <v/>
      </c>
    </row>
    <row r="635" spans="1:17" ht="15" customHeight="1" x14ac:dyDescent="0.2">
      <c r="A635" s="238" t="str">
        <f>IFERROR(INDEX(Txn[Key],MATCH(0,INDEX(COUNTIF($A$1:A634,Txn[Key])+(Txn[Key]=""),0),0)),"")</f>
        <v/>
      </c>
      <c r="B635" s="238" t="str">
        <f t="shared" si="81"/>
        <v/>
      </c>
      <c r="C635" s="238" t="str">
        <f t="shared" si="82"/>
        <v/>
      </c>
      <c r="D635" s="238" t="str">
        <f t="shared" si="83"/>
        <v/>
      </c>
      <c r="E635" s="259" t="str">
        <f>IF($A635="","",SUMIFS(Txn[Signed Units],Txn[Key],$A635))</f>
        <v/>
      </c>
      <c r="F635" s="281" t="str">
        <f>IF($A635="","",SUMIFS(Txn[Buy Cost],Txn[Key],$A635))</f>
        <v/>
      </c>
      <c r="G635" s="281" t="str">
        <f>IF($A635="","",SUMIFS(Txn[Sell Proceeds],Txn[Key],$A635))</f>
        <v/>
      </c>
      <c r="H635" s="282" t="str">
        <f>IF($A635="","",IFERROR(INDEX(Prices[Current Price],MATCH($A635,Prices[Key],0)),0))</f>
        <v/>
      </c>
      <c r="I635" s="283" t="str">
        <f>IF($A635="","",IFERROR(INDEX(Prices[FX to SGD],MATCH($A635,Prices[Key],0)),1))</f>
        <v/>
      </c>
      <c r="J635" s="281" t="str">
        <f t="shared" si="84"/>
        <v/>
      </c>
      <c r="K635" s="281" t="str">
        <f t="shared" si="85"/>
        <v/>
      </c>
      <c r="L635" s="281" t="str">
        <f t="shared" si="86"/>
        <v/>
      </c>
      <c r="M635" s="284" t="str">
        <f t="shared" si="87"/>
        <v/>
      </c>
      <c r="N635" s="238" t="str">
        <f>IF($A635="","",IF(ABS(E635)&gt;0.000001,COUNT($N$1:N634)+1,""))</f>
        <v/>
      </c>
      <c r="O635" s="285" t="str">
        <f>IF($A635="","",SUMIFS(Transactions!$R:$R,Transactions!$L:$L,$A635))</f>
        <v/>
      </c>
      <c r="P635" s="285" t="str">
        <f t="shared" si="88"/>
        <v/>
      </c>
      <c r="Q635" s="286" t="str">
        <f t="shared" si="89"/>
        <v/>
      </c>
    </row>
    <row r="636" spans="1:17" ht="15" customHeight="1" x14ac:dyDescent="0.2">
      <c r="A636" s="238" t="str">
        <f>IFERROR(INDEX(Txn[Key],MATCH(0,INDEX(COUNTIF($A$1:A635,Txn[Key])+(Txn[Key]=""),0),0)),"")</f>
        <v/>
      </c>
      <c r="B636" s="238" t="str">
        <f t="shared" si="81"/>
        <v/>
      </c>
      <c r="C636" s="238" t="str">
        <f t="shared" si="82"/>
        <v/>
      </c>
      <c r="D636" s="238" t="str">
        <f t="shared" si="83"/>
        <v/>
      </c>
      <c r="E636" s="259" t="str">
        <f>IF($A636="","",SUMIFS(Txn[Signed Units],Txn[Key],$A636))</f>
        <v/>
      </c>
      <c r="F636" s="281" t="str">
        <f>IF($A636="","",SUMIFS(Txn[Buy Cost],Txn[Key],$A636))</f>
        <v/>
      </c>
      <c r="G636" s="281" t="str">
        <f>IF($A636="","",SUMIFS(Txn[Sell Proceeds],Txn[Key],$A636))</f>
        <v/>
      </c>
      <c r="H636" s="282" t="str">
        <f>IF($A636="","",IFERROR(INDEX(Prices[Current Price],MATCH($A636,Prices[Key],0)),0))</f>
        <v/>
      </c>
      <c r="I636" s="283" t="str">
        <f>IF($A636="","",IFERROR(INDEX(Prices[FX to SGD],MATCH($A636,Prices[Key],0)),1))</f>
        <v/>
      </c>
      <c r="J636" s="281" t="str">
        <f t="shared" si="84"/>
        <v/>
      </c>
      <c r="K636" s="281" t="str">
        <f t="shared" si="85"/>
        <v/>
      </c>
      <c r="L636" s="281" t="str">
        <f t="shared" si="86"/>
        <v/>
      </c>
      <c r="M636" s="284" t="str">
        <f t="shared" si="87"/>
        <v/>
      </c>
      <c r="N636" s="238" t="str">
        <f>IF($A636="","",IF(ABS(E636)&gt;0.000001,COUNT($N$1:N635)+1,""))</f>
        <v/>
      </c>
      <c r="O636" s="285" t="str">
        <f>IF($A636="","",SUMIFS(Transactions!$R:$R,Transactions!$L:$L,$A636))</f>
        <v/>
      </c>
      <c r="P636" s="285" t="str">
        <f t="shared" si="88"/>
        <v/>
      </c>
      <c r="Q636" s="286" t="str">
        <f t="shared" si="89"/>
        <v/>
      </c>
    </row>
    <row r="637" spans="1:17" ht="15" customHeight="1" x14ac:dyDescent="0.2">
      <c r="A637" s="238" t="str">
        <f>IFERROR(INDEX(Txn[Key],MATCH(0,INDEX(COUNTIF($A$1:A636,Txn[Key])+(Txn[Key]=""),0),0)),"")</f>
        <v/>
      </c>
      <c r="B637" s="238" t="str">
        <f t="shared" si="81"/>
        <v/>
      </c>
      <c r="C637" s="238" t="str">
        <f t="shared" si="82"/>
        <v/>
      </c>
      <c r="D637" s="238" t="str">
        <f t="shared" si="83"/>
        <v/>
      </c>
      <c r="E637" s="259" t="str">
        <f>IF($A637="","",SUMIFS(Txn[Signed Units],Txn[Key],$A637))</f>
        <v/>
      </c>
      <c r="F637" s="281" t="str">
        <f>IF($A637="","",SUMIFS(Txn[Buy Cost],Txn[Key],$A637))</f>
        <v/>
      </c>
      <c r="G637" s="281" t="str">
        <f>IF($A637="","",SUMIFS(Txn[Sell Proceeds],Txn[Key],$A637))</f>
        <v/>
      </c>
      <c r="H637" s="282" t="str">
        <f>IF($A637="","",IFERROR(INDEX(Prices[Current Price],MATCH($A637,Prices[Key],0)),0))</f>
        <v/>
      </c>
      <c r="I637" s="283" t="str">
        <f>IF($A637="","",IFERROR(INDEX(Prices[FX to SGD],MATCH($A637,Prices[Key],0)),1))</f>
        <v/>
      </c>
      <c r="J637" s="281" t="str">
        <f t="shared" si="84"/>
        <v/>
      </c>
      <c r="K637" s="281" t="str">
        <f t="shared" si="85"/>
        <v/>
      </c>
      <c r="L637" s="281" t="str">
        <f t="shared" si="86"/>
        <v/>
      </c>
      <c r="M637" s="284" t="str">
        <f t="shared" si="87"/>
        <v/>
      </c>
      <c r="N637" s="238" t="str">
        <f>IF($A637="","",IF(ABS(E637)&gt;0.000001,COUNT($N$1:N636)+1,""))</f>
        <v/>
      </c>
      <c r="O637" s="285" t="str">
        <f>IF($A637="","",SUMIFS(Transactions!$R:$R,Transactions!$L:$L,$A637))</f>
        <v/>
      </c>
      <c r="P637" s="285" t="str">
        <f t="shared" si="88"/>
        <v/>
      </c>
      <c r="Q637" s="286" t="str">
        <f t="shared" si="89"/>
        <v/>
      </c>
    </row>
    <row r="638" spans="1:17" ht="15" customHeight="1" x14ac:dyDescent="0.2">
      <c r="A638" s="238" t="str">
        <f>IFERROR(INDEX(Txn[Key],MATCH(0,INDEX(COUNTIF($A$1:A637,Txn[Key])+(Txn[Key]=""),0),0)),"")</f>
        <v/>
      </c>
      <c r="B638" s="238" t="str">
        <f t="shared" si="81"/>
        <v/>
      </c>
      <c r="C638" s="238" t="str">
        <f t="shared" si="82"/>
        <v/>
      </c>
      <c r="D638" s="238" t="str">
        <f t="shared" si="83"/>
        <v/>
      </c>
      <c r="E638" s="259" t="str">
        <f>IF($A638="","",SUMIFS(Txn[Signed Units],Txn[Key],$A638))</f>
        <v/>
      </c>
      <c r="F638" s="281" t="str">
        <f>IF($A638="","",SUMIFS(Txn[Buy Cost],Txn[Key],$A638))</f>
        <v/>
      </c>
      <c r="G638" s="281" t="str">
        <f>IF($A638="","",SUMIFS(Txn[Sell Proceeds],Txn[Key],$A638))</f>
        <v/>
      </c>
      <c r="H638" s="282" t="str">
        <f>IF($A638="","",IFERROR(INDEX(Prices[Current Price],MATCH($A638,Prices[Key],0)),0))</f>
        <v/>
      </c>
      <c r="I638" s="283" t="str">
        <f>IF($A638="","",IFERROR(INDEX(Prices[FX to SGD],MATCH($A638,Prices[Key],0)),1))</f>
        <v/>
      </c>
      <c r="J638" s="281" t="str">
        <f t="shared" si="84"/>
        <v/>
      </c>
      <c r="K638" s="281" t="str">
        <f t="shared" si="85"/>
        <v/>
      </c>
      <c r="L638" s="281" t="str">
        <f t="shared" si="86"/>
        <v/>
      </c>
      <c r="M638" s="284" t="str">
        <f t="shared" si="87"/>
        <v/>
      </c>
      <c r="N638" s="238" t="str">
        <f>IF($A638="","",IF(ABS(E638)&gt;0.000001,COUNT($N$1:N637)+1,""))</f>
        <v/>
      </c>
      <c r="O638" s="285" t="str">
        <f>IF($A638="","",SUMIFS(Transactions!$R:$R,Transactions!$L:$L,$A638))</f>
        <v/>
      </c>
      <c r="P638" s="285" t="str">
        <f t="shared" si="88"/>
        <v/>
      </c>
      <c r="Q638" s="286" t="str">
        <f t="shared" si="89"/>
        <v/>
      </c>
    </row>
    <row r="639" spans="1:17" ht="15" customHeight="1" x14ac:dyDescent="0.2">
      <c r="A639" s="238" t="str">
        <f>IFERROR(INDEX(Txn[Key],MATCH(0,INDEX(COUNTIF($A$1:A638,Txn[Key])+(Txn[Key]=""),0),0)),"")</f>
        <v/>
      </c>
      <c r="B639" s="238" t="str">
        <f t="shared" si="81"/>
        <v/>
      </c>
      <c r="C639" s="238" t="str">
        <f t="shared" si="82"/>
        <v/>
      </c>
      <c r="D639" s="238" t="str">
        <f t="shared" si="83"/>
        <v/>
      </c>
      <c r="E639" s="259" t="str">
        <f>IF($A639="","",SUMIFS(Txn[Signed Units],Txn[Key],$A639))</f>
        <v/>
      </c>
      <c r="F639" s="281" t="str">
        <f>IF($A639="","",SUMIFS(Txn[Buy Cost],Txn[Key],$A639))</f>
        <v/>
      </c>
      <c r="G639" s="281" t="str">
        <f>IF($A639="","",SUMIFS(Txn[Sell Proceeds],Txn[Key],$A639))</f>
        <v/>
      </c>
      <c r="H639" s="282" t="str">
        <f>IF($A639="","",IFERROR(INDEX(Prices[Current Price],MATCH($A639,Prices[Key],0)),0))</f>
        <v/>
      </c>
      <c r="I639" s="283" t="str">
        <f>IF($A639="","",IFERROR(INDEX(Prices[FX to SGD],MATCH($A639,Prices[Key],0)),1))</f>
        <v/>
      </c>
      <c r="J639" s="281" t="str">
        <f t="shared" si="84"/>
        <v/>
      </c>
      <c r="K639" s="281" t="str">
        <f t="shared" si="85"/>
        <v/>
      </c>
      <c r="L639" s="281" t="str">
        <f t="shared" si="86"/>
        <v/>
      </c>
      <c r="M639" s="284" t="str">
        <f t="shared" si="87"/>
        <v/>
      </c>
      <c r="N639" s="238" t="str">
        <f>IF($A639="","",IF(ABS(E639)&gt;0.000001,COUNT($N$1:N638)+1,""))</f>
        <v/>
      </c>
      <c r="O639" s="285" t="str">
        <f>IF($A639="","",SUMIFS(Transactions!$R:$R,Transactions!$L:$L,$A639))</f>
        <v/>
      </c>
      <c r="P639" s="285" t="str">
        <f t="shared" si="88"/>
        <v/>
      </c>
      <c r="Q639" s="286" t="str">
        <f t="shared" si="89"/>
        <v/>
      </c>
    </row>
    <row r="640" spans="1:17" ht="15" customHeight="1" x14ac:dyDescent="0.2">
      <c r="A640" s="238" t="str">
        <f>IFERROR(INDEX(Txn[Key],MATCH(0,INDEX(COUNTIF($A$1:A639,Txn[Key])+(Txn[Key]=""),0),0)),"")</f>
        <v/>
      </c>
      <c r="B640" s="238" t="str">
        <f t="shared" si="81"/>
        <v/>
      </c>
      <c r="C640" s="238" t="str">
        <f t="shared" si="82"/>
        <v/>
      </c>
      <c r="D640" s="238" t="str">
        <f t="shared" si="83"/>
        <v/>
      </c>
      <c r="E640" s="259" t="str">
        <f>IF($A640="","",SUMIFS(Txn[Signed Units],Txn[Key],$A640))</f>
        <v/>
      </c>
      <c r="F640" s="281" t="str">
        <f>IF($A640="","",SUMIFS(Txn[Buy Cost],Txn[Key],$A640))</f>
        <v/>
      </c>
      <c r="G640" s="281" t="str">
        <f>IF($A640="","",SUMIFS(Txn[Sell Proceeds],Txn[Key],$A640))</f>
        <v/>
      </c>
      <c r="H640" s="282" t="str">
        <f>IF($A640="","",IFERROR(INDEX(Prices[Current Price],MATCH($A640,Prices[Key],0)),0))</f>
        <v/>
      </c>
      <c r="I640" s="283" t="str">
        <f>IF($A640="","",IFERROR(INDEX(Prices[FX to SGD],MATCH($A640,Prices[Key],0)),1))</f>
        <v/>
      </c>
      <c r="J640" s="281" t="str">
        <f t="shared" si="84"/>
        <v/>
      </c>
      <c r="K640" s="281" t="str">
        <f t="shared" si="85"/>
        <v/>
      </c>
      <c r="L640" s="281" t="str">
        <f t="shared" si="86"/>
        <v/>
      </c>
      <c r="M640" s="284" t="str">
        <f t="shared" si="87"/>
        <v/>
      </c>
      <c r="N640" s="238" t="str">
        <f>IF($A640="","",IF(ABS(E640)&gt;0.000001,COUNT($N$1:N639)+1,""))</f>
        <v/>
      </c>
      <c r="O640" s="285" t="str">
        <f>IF($A640="","",SUMIFS(Transactions!$R:$R,Transactions!$L:$L,$A640))</f>
        <v/>
      </c>
      <c r="P640" s="285" t="str">
        <f t="shared" si="88"/>
        <v/>
      </c>
      <c r="Q640" s="286" t="str">
        <f t="shared" si="89"/>
        <v/>
      </c>
    </row>
    <row r="641" spans="1:17" ht="15" customHeight="1" x14ac:dyDescent="0.2">
      <c r="A641" s="238" t="str">
        <f>IFERROR(INDEX(Txn[Key],MATCH(0,INDEX(COUNTIF($A$1:A640,Txn[Key])+(Txn[Key]=""),0),0)),"")</f>
        <v/>
      </c>
      <c r="B641" s="238" t="str">
        <f t="shared" si="81"/>
        <v/>
      </c>
      <c r="C641" s="238" t="str">
        <f t="shared" si="82"/>
        <v/>
      </c>
      <c r="D641" s="238" t="str">
        <f t="shared" si="83"/>
        <v/>
      </c>
      <c r="E641" s="259" t="str">
        <f>IF($A641="","",SUMIFS(Txn[Signed Units],Txn[Key],$A641))</f>
        <v/>
      </c>
      <c r="F641" s="281" t="str">
        <f>IF($A641="","",SUMIFS(Txn[Buy Cost],Txn[Key],$A641))</f>
        <v/>
      </c>
      <c r="G641" s="281" t="str">
        <f>IF($A641="","",SUMIFS(Txn[Sell Proceeds],Txn[Key],$A641))</f>
        <v/>
      </c>
      <c r="H641" s="282" t="str">
        <f>IF($A641="","",IFERROR(INDEX(Prices[Current Price],MATCH($A641,Prices[Key],0)),0))</f>
        <v/>
      </c>
      <c r="I641" s="283" t="str">
        <f>IF($A641="","",IFERROR(INDEX(Prices[FX to SGD],MATCH($A641,Prices[Key],0)),1))</f>
        <v/>
      </c>
      <c r="J641" s="281" t="str">
        <f t="shared" si="84"/>
        <v/>
      </c>
      <c r="K641" s="281" t="str">
        <f t="shared" si="85"/>
        <v/>
      </c>
      <c r="L641" s="281" t="str">
        <f t="shared" si="86"/>
        <v/>
      </c>
      <c r="M641" s="284" t="str">
        <f t="shared" si="87"/>
        <v/>
      </c>
      <c r="N641" s="238" t="str">
        <f>IF($A641="","",IF(ABS(E641)&gt;0.000001,COUNT($N$1:N640)+1,""))</f>
        <v/>
      </c>
      <c r="O641" s="285" t="str">
        <f>IF($A641="","",SUMIFS(Transactions!$R:$R,Transactions!$L:$L,$A641))</f>
        <v/>
      </c>
      <c r="P641" s="285" t="str">
        <f t="shared" si="88"/>
        <v/>
      </c>
      <c r="Q641" s="286" t="str">
        <f t="shared" si="89"/>
        <v/>
      </c>
    </row>
    <row r="642" spans="1:17" ht="15" customHeight="1" x14ac:dyDescent="0.2">
      <c r="A642" s="238" t="str">
        <f>IFERROR(INDEX(Txn[Key],MATCH(0,INDEX(COUNTIF($A$1:A641,Txn[Key])+(Txn[Key]=""),0),0)),"")</f>
        <v/>
      </c>
      <c r="B642" s="238" t="str">
        <f t="shared" ref="B642:B705" si="90">IF($A642="","",LEFT($A642,FIND(":",$A642)-1))</f>
        <v/>
      </c>
      <c r="C642" s="238" t="str">
        <f t="shared" ref="C642:C705" si="91">IF($A642="","",MID($A642,FIND(":",$A642)+1,FIND(":",$A642,FIND(":",$A642)+1)-FIND(":",$A642)-1))</f>
        <v/>
      </c>
      <c r="D642" s="238" t="str">
        <f t="shared" ref="D642:D705" si="92">IF($A642="","",RIGHT($A642,LEN($A642)-FIND(":",$A642,FIND(":",$A642)+1)))</f>
        <v/>
      </c>
      <c r="E642" s="259" t="str">
        <f>IF($A642="","",SUMIFS(Txn[Signed Units],Txn[Key],$A642))</f>
        <v/>
      </c>
      <c r="F642" s="281" t="str">
        <f>IF($A642="","",SUMIFS(Txn[Buy Cost],Txn[Key],$A642))</f>
        <v/>
      </c>
      <c r="G642" s="281" t="str">
        <f>IF($A642="","",SUMIFS(Txn[Sell Proceeds],Txn[Key],$A642))</f>
        <v/>
      </c>
      <c r="H642" s="282" t="str">
        <f>IF($A642="","",IFERROR(INDEX(Prices[Current Price],MATCH($A642,Prices[Key],0)),0))</f>
        <v/>
      </c>
      <c r="I642" s="283" t="str">
        <f>IF($A642="","",IFERROR(INDEX(Prices[FX to SGD],MATCH($A642,Prices[Key],0)),1))</f>
        <v/>
      </c>
      <c r="J642" s="281" t="str">
        <f t="shared" ref="J642:J705" si="93">IF($A642="","",E642*H642)</f>
        <v/>
      </c>
      <c r="K642" s="281" t="str">
        <f t="shared" ref="K642:K705" si="94">IF($A642="","",J642+G642-F642)</f>
        <v/>
      </c>
      <c r="L642" s="281" t="str">
        <f t="shared" ref="L642:L705" si="95">IF($A642="","",K642*I642)</f>
        <v/>
      </c>
      <c r="M642" s="284" t="str">
        <f t="shared" ref="M642:M705" si="96">IF($A642="","",IFERROR(K642/F642,0))</f>
        <v/>
      </c>
      <c r="N642" s="238" t="str">
        <f>IF($A642="","",IF(ABS(E642)&gt;0.000001,COUNT($N$1:N641)+1,""))</f>
        <v/>
      </c>
      <c r="O642" s="285" t="str">
        <f>IF($A642="","",SUMIFS(Transactions!$R:$R,Transactions!$L:$L,$A642))</f>
        <v/>
      </c>
      <c r="P642" s="285" t="str">
        <f t="shared" ref="P642:P705" si="97">IF($A642="","",$L642+$O642)</f>
        <v/>
      </c>
      <c r="Q642" s="286" t="str">
        <f t="shared" ref="Q642:Q705" si="98">IF($A642="","",IFERROR(($L642+$O642)/($F642*$I642),0))</f>
        <v/>
      </c>
    </row>
    <row r="643" spans="1:17" ht="15" customHeight="1" x14ac:dyDescent="0.2">
      <c r="A643" s="238" t="str">
        <f>IFERROR(INDEX(Txn[Key],MATCH(0,INDEX(COUNTIF($A$1:A642,Txn[Key])+(Txn[Key]=""),0),0)),"")</f>
        <v/>
      </c>
      <c r="B643" s="238" t="str">
        <f t="shared" si="90"/>
        <v/>
      </c>
      <c r="C643" s="238" t="str">
        <f t="shared" si="91"/>
        <v/>
      </c>
      <c r="D643" s="238" t="str">
        <f t="shared" si="92"/>
        <v/>
      </c>
      <c r="E643" s="259" t="str">
        <f>IF($A643="","",SUMIFS(Txn[Signed Units],Txn[Key],$A643))</f>
        <v/>
      </c>
      <c r="F643" s="281" t="str">
        <f>IF($A643="","",SUMIFS(Txn[Buy Cost],Txn[Key],$A643))</f>
        <v/>
      </c>
      <c r="G643" s="281" t="str">
        <f>IF($A643="","",SUMIFS(Txn[Sell Proceeds],Txn[Key],$A643))</f>
        <v/>
      </c>
      <c r="H643" s="282" t="str">
        <f>IF($A643="","",IFERROR(INDEX(Prices[Current Price],MATCH($A643,Prices[Key],0)),0))</f>
        <v/>
      </c>
      <c r="I643" s="283" t="str">
        <f>IF($A643="","",IFERROR(INDEX(Prices[FX to SGD],MATCH($A643,Prices[Key],0)),1))</f>
        <v/>
      </c>
      <c r="J643" s="281" t="str">
        <f t="shared" si="93"/>
        <v/>
      </c>
      <c r="K643" s="281" t="str">
        <f t="shared" si="94"/>
        <v/>
      </c>
      <c r="L643" s="281" t="str">
        <f t="shared" si="95"/>
        <v/>
      </c>
      <c r="M643" s="284" t="str">
        <f t="shared" si="96"/>
        <v/>
      </c>
      <c r="N643" s="238" t="str">
        <f>IF($A643="","",IF(ABS(E643)&gt;0.000001,COUNT($N$1:N642)+1,""))</f>
        <v/>
      </c>
      <c r="O643" s="285" t="str">
        <f>IF($A643="","",SUMIFS(Transactions!$R:$R,Transactions!$L:$L,$A643))</f>
        <v/>
      </c>
      <c r="P643" s="285" t="str">
        <f t="shared" si="97"/>
        <v/>
      </c>
      <c r="Q643" s="286" t="str">
        <f t="shared" si="98"/>
        <v/>
      </c>
    </row>
    <row r="644" spans="1:17" ht="15" customHeight="1" x14ac:dyDescent="0.2">
      <c r="A644" s="238" t="str">
        <f>IFERROR(INDEX(Txn[Key],MATCH(0,INDEX(COUNTIF($A$1:A643,Txn[Key])+(Txn[Key]=""),0),0)),"")</f>
        <v/>
      </c>
      <c r="B644" s="238" t="str">
        <f t="shared" si="90"/>
        <v/>
      </c>
      <c r="C644" s="238" t="str">
        <f t="shared" si="91"/>
        <v/>
      </c>
      <c r="D644" s="238" t="str">
        <f t="shared" si="92"/>
        <v/>
      </c>
      <c r="E644" s="259" t="str">
        <f>IF($A644="","",SUMIFS(Txn[Signed Units],Txn[Key],$A644))</f>
        <v/>
      </c>
      <c r="F644" s="281" t="str">
        <f>IF($A644="","",SUMIFS(Txn[Buy Cost],Txn[Key],$A644))</f>
        <v/>
      </c>
      <c r="G644" s="281" t="str">
        <f>IF($A644="","",SUMIFS(Txn[Sell Proceeds],Txn[Key],$A644))</f>
        <v/>
      </c>
      <c r="H644" s="282" t="str">
        <f>IF($A644="","",IFERROR(INDEX(Prices[Current Price],MATCH($A644,Prices[Key],0)),0))</f>
        <v/>
      </c>
      <c r="I644" s="283" t="str">
        <f>IF($A644="","",IFERROR(INDEX(Prices[FX to SGD],MATCH($A644,Prices[Key],0)),1))</f>
        <v/>
      </c>
      <c r="J644" s="281" t="str">
        <f t="shared" si="93"/>
        <v/>
      </c>
      <c r="K644" s="281" t="str">
        <f t="shared" si="94"/>
        <v/>
      </c>
      <c r="L644" s="281" t="str">
        <f t="shared" si="95"/>
        <v/>
      </c>
      <c r="M644" s="284" t="str">
        <f t="shared" si="96"/>
        <v/>
      </c>
      <c r="N644" s="238" t="str">
        <f>IF($A644="","",IF(ABS(E644)&gt;0.000001,COUNT($N$1:N643)+1,""))</f>
        <v/>
      </c>
      <c r="O644" s="285" t="str">
        <f>IF($A644="","",SUMIFS(Transactions!$R:$R,Transactions!$L:$L,$A644))</f>
        <v/>
      </c>
      <c r="P644" s="285" t="str">
        <f t="shared" si="97"/>
        <v/>
      </c>
      <c r="Q644" s="286" t="str">
        <f t="shared" si="98"/>
        <v/>
      </c>
    </row>
    <row r="645" spans="1:17" ht="15" customHeight="1" x14ac:dyDescent="0.2">
      <c r="A645" s="238" t="str">
        <f>IFERROR(INDEX(Txn[Key],MATCH(0,INDEX(COUNTIF($A$1:A644,Txn[Key])+(Txn[Key]=""),0),0)),"")</f>
        <v/>
      </c>
      <c r="B645" s="238" t="str">
        <f t="shared" si="90"/>
        <v/>
      </c>
      <c r="C645" s="238" t="str">
        <f t="shared" si="91"/>
        <v/>
      </c>
      <c r="D645" s="238" t="str">
        <f t="shared" si="92"/>
        <v/>
      </c>
      <c r="E645" s="259" t="str">
        <f>IF($A645="","",SUMIFS(Txn[Signed Units],Txn[Key],$A645))</f>
        <v/>
      </c>
      <c r="F645" s="281" t="str">
        <f>IF($A645="","",SUMIFS(Txn[Buy Cost],Txn[Key],$A645))</f>
        <v/>
      </c>
      <c r="G645" s="281" t="str">
        <f>IF($A645="","",SUMIFS(Txn[Sell Proceeds],Txn[Key],$A645))</f>
        <v/>
      </c>
      <c r="H645" s="282" t="str">
        <f>IF($A645="","",IFERROR(INDEX(Prices[Current Price],MATCH($A645,Prices[Key],0)),0))</f>
        <v/>
      </c>
      <c r="I645" s="283" t="str">
        <f>IF($A645="","",IFERROR(INDEX(Prices[FX to SGD],MATCH($A645,Prices[Key],0)),1))</f>
        <v/>
      </c>
      <c r="J645" s="281" t="str">
        <f t="shared" si="93"/>
        <v/>
      </c>
      <c r="K645" s="281" t="str">
        <f t="shared" si="94"/>
        <v/>
      </c>
      <c r="L645" s="281" t="str">
        <f t="shared" si="95"/>
        <v/>
      </c>
      <c r="M645" s="284" t="str">
        <f t="shared" si="96"/>
        <v/>
      </c>
      <c r="N645" s="238" t="str">
        <f>IF($A645="","",IF(ABS(E645)&gt;0.000001,COUNT($N$1:N644)+1,""))</f>
        <v/>
      </c>
      <c r="O645" s="285" t="str">
        <f>IF($A645="","",SUMIFS(Transactions!$R:$R,Transactions!$L:$L,$A645))</f>
        <v/>
      </c>
      <c r="P645" s="285" t="str">
        <f t="shared" si="97"/>
        <v/>
      </c>
      <c r="Q645" s="286" t="str">
        <f t="shared" si="98"/>
        <v/>
      </c>
    </row>
    <row r="646" spans="1:17" ht="15" customHeight="1" x14ac:dyDescent="0.2">
      <c r="A646" s="238" t="str">
        <f>IFERROR(INDEX(Txn[Key],MATCH(0,INDEX(COUNTIF($A$1:A645,Txn[Key])+(Txn[Key]=""),0),0)),"")</f>
        <v/>
      </c>
      <c r="B646" s="238" t="str">
        <f t="shared" si="90"/>
        <v/>
      </c>
      <c r="C646" s="238" t="str">
        <f t="shared" si="91"/>
        <v/>
      </c>
      <c r="D646" s="238" t="str">
        <f t="shared" si="92"/>
        <v/>
      </c>
      <c r="E646" s="259" t="str">
        <f>IF($A646="","",SUMIFS(Txn[Signed Units],Txn[Key],$A646))</f>
        <v/>
      </c>
      <c r="F646" s="281" t="str">
        <f>IF($A646="","",SUMIFS(Txn[Buy Cost],Txn[Key],$A646))</f>
        <v/>
      </c>
      <c r="G646" s="281" t="str">
        <f>IF($A646="","",SUMIFS(Txn[Sell Proceeds],Txn[Key],$A646))</f>
        <v/>
      </c>
      <c r="H646" s="282" t="str">
        <f>IF($A646="","",IFERROR(INDEX(Prices[Current Price],MATCH($A646,Prices[Key],0)),0))</f>
        <v/>
      </c>
      <c r="I646" s="283" t="str">
        <f>IF($A646="","",IFERROR(INDEX(Prices[FX to SGD],MATCH($A646,Prices[Key],0)),1))</f>
        <v/>
      </c>
      <c r="J646" s="281" t="str">
        <f t="shared" si="93"/>
        <v/>
      </c>
      <c r="K646" s="281" t="str">
        <f t="shared" si="94"/>
        <v/>
      </c>
      <c r="L646" s="281" t="str">
        <f t="shared" si="95"/>
        <v/>
      </c>
      <c r="M646" s="284" t="str">
        <f t="shared" si="96"/>
        <v/>
      </c>
      <c r="N646" s="238" t="str">
        <f>IF($A646="","",IF(ABS(E646)&gt;0.000001,COUNT($N$1:N645)+1,""))</f>
        <v/>
      </c>
      <c r="O646" s="285" t="str">
        <f>IF($A646="","",SUMIFS(Transactions!$R:$R,Transactions!$L:$L,$A646))</f>
        <v/>
      </c>
      <c r="P646" s="285" t="str">
        <f t="shared" si="97"/>
        <v/>
      </c>
      <c r="Q646" s="286" t="str">
        <f t="shared" si="98"/>
        <v/>
      </c>
    </row>
    <row r="647" spans="1:17" ht="15" customHeight="1" x14ac:dyDescent="0.2">
      <c r="A647" s="238" t="str">
        <f>IFERROR(INDEX(Txn[Key],MATCH(0,INDEX(COUNTIF($A$1:A646,Txn[Key])+(Txn[Key]=""),0),0)),"")</f>
        <v/>
      </c>
      <c r="B647" s="238" t="str">
        <f t="shared" si="90"/>
        <v/>
      </c>
      <c r="C647" s="238" t="str">
        <f t="shared" si="91"/>
        <v/>
      </c>
      <c r="D647" s="238" t="str">
        <f t="shared" si="92"/>
        <v/>
      </c>
      <c r="E647" s="259" t="str">
        <f>IF($A647="","",SUMIFS(Txn[Signed Units],Txn[Key],$A647))</f>
        <v/>
      </c>
      <c r="F647" s="281" t="str">
        <f>IF($A647="","",SUMIFS(Txn[Buy Cost],Txn[Key],$A647))</f>
        <v/>
      </c>
      <c r="G647" s="281" t="str">
        <f>IF($A647="","",SUMIFS(Txn[Sell Proceeds],Txn[Key],$A647))</f>
        <v/>
      </c>
      <c r="H647" s="282" t="str">
        <f>IF($A647="","",IFERROR(INDEX(Prices[Current Price],MATCH($A647,Prices[Key],0)),0))</f>
        <v/>
      </c>
      <c r="I647" s="283" t="str">
        <f>IF($A647="","",IFERROR(INDEX(Prices[FX to SGD],MATCH($A647,Prices[Key],0)),1))</f>
        <v/>
      </c>
      <c r="J647" s="281" t="str">
        <f t="shared" si="93"/>
        <v/>
      </c>
      <c r="K647" s="281" t="str">
        <f t="shared" si="94"/>
        <v/>
      </c>
      <c r="L647" s="281" t="str">
        <f t="shared" si="95"/>
        <v/>
      </c>
      <c r="M647" s="284" t="str">
        <f t="shared" si="96"/>
        <v/>
      </c>
      <c r="N647" s="238" t="str">
        <f>IF($A647="","",IF(ABS(E647)&gt;0.000001,COUNT($N$1:N646)+1,""))</f>
        <v/>
      </c>
      <c r="O647" s="285" t="str">
        <f>IF($A647="","",SUMIFS(Transactions!$R:$R,Transactions!$L:$L,$A647))</f>
        <v/>
      </c>
      <c r="P647" s="285" t="str">
        <f t="shared" si="97"/>
        <v/>
      </c>
      <c r="Q647" s="286" t="str">
        <f t="shared" si="98"/>
        <v/>
      </c>
    </row>
    <row r="648" spans="1:17" ht="15" customHeight="1" x14ac:dyDescent="0.2">
      <c r="A648" s="238" t="str">
        <f>IFERROR(INDEX(Txn[Key],MATCH(0,INDEX(COUNTIF($A$1:A647,Txn[Key])+(Txn[Key]=""),0),0)),"")</f>
        <v/>
      </c>
      <c r="B648" s="238" t="str">
        <f t="shared" si="90"/>
        <v/>
      </c>
      <c r="C648" s="238" t="str">
        <f t="shared" si="91"/>
        <v/>
      </c>
      <c r="D648" s="238" t="str">
        <f t="shared" si="92"/>
        <v/>
      </c>
      <c r="E648" s="259" t="str">
        <f>IF($A648="","",SUMIFS(Txn[Signed Units],Txn[Key],$A648))</f>
        <v/>
      </c>
      <c r="F648" s="281" t="str">
        <f>IF($A648="","",SUMIFS(Txn[Buy Cost],Txn[Key],$A648))</f>
        <v/>
      </c>
      <c r="G648" s="281" t="str">
        <f>IF($A648="","",SUMIFS(Txn[Sell Proceeds],Txn[Key],$A648))</f>
        <v/>
      </c>
      <c r="H648" s="282" t="str">
        <f>IF($A648="","",IFERROR(INDEX(Prices[Current Price],MATCH($A648,Prices[Key],0)),0))</f>
        <v/>
      </c>
      <c r="I648" s="283" t="str">
        <f>IF($A648="","",IFERROR(INDEX(Prices[FX to SGD],MATCH($A648,Prices[Key],0)),1))</f>
        <v/>
      </c>
      <c r="J648" s="281" t="str">
        <f t="shared" si="93"/>
        <v/>
      </c>
      <c r="K648" s="281" t="str">
        <f t="shared" si="94"/>
        <v/>
      </c>
      <c r="L648" s="281" t="str">
        <f t="shared" si="95"/>
        <v/>
      </c>
      <c r="M648" s="284" t="str">
        <f t="shared" si="96"/>
        <v/>
      </c>
      <c r="N648" s="238" t="str">
        <f>IF($A648="","",IF(ABS(E648)&gt;0.000001,COUNT($N$1:N647)+1,""))</f>
        <v/>
      </c>
      <c r="O648" s="285" t="str">
        <f>IF($A648="","",SUMIFS(Transactions!$R:$R,Transactions!$L:$L,$A648))</f>
        <v/>
      </c>
      <c r="P648" s="285" t="str">
        <f t="shared" si="97"/>
        <v/>
      </c>
      <c r="Q648" s="286" t="str">
        <f t="shared" si="98"/>
        <v/>
      </c>
    </row>
    <row r="649" spans="1:17" ht="15" customHeight="1" x14ac:dyDescent="0.2">
      <c r="A649" s="238" t="str">
        <f>IFERROR(INDEX(Txn[Key],MATCH(0,INDEX(COUNTIF($A$1:A648,Txn[Key])+(Txn[Key]=""),0),0)),"")</f>
        <v/>
      </c>
      <c r="B649" s="238" t="str">
        <f t="shared" si="90"/>
        <v/>
      </c>
      <c r="C649" s="238" t="str">
        <f t="shared" si="91"/>
        <v/>
      </c>
      <c r="D649" s="238" t="str">
        <f t="shared" si="92"/>
        <v/>
      </c>
      <c r="E649" s="259" t="str">
        <f>IF($A649="","",SUMIFS(Txn[Signed Units],Txn[Key],$A649))</f>
        <v/>
      </c>
      <c r="F649" s="281" t="str">
        <f>IF($A649="","",SUMIFS(Txn[Buy Cost],Txn[Key],$A649))</f>
        <v/>
      </c>
      <c r="G649" s="281" t="str">
        <f>IF($A649="","",SUMIFS(Txn[Sell Proceeds],Txn[Key],$A649))</f>
        <v/>
      </c>
      <c r="H649" s="282" t="str">
        <f>IF($A649="","",IFERROR(INDEX(Prices[Current Price],MATCH($A649,Prices[Key],0)),0))</f>
        <v/>
      </c>
      <c r="I649" s="283" t="str">
        <f>IF($A649="","",IFERROR(INDEX(Prices[FX to SGD],MATCH($A649,Prices[Key],0)),1))</f>
        <v/>
      </c>
      <c r="J649" s="281" t="str">
        <f t="shared" si="93"/>
        <v/>
      </c>
      <c r="K649" s="281" t="str">
        <f t="shared" si="94"/>
        <v/>
      </c>
      <c r="L649" s="281" t="str">
        <f t="shared" si="95"/>
        <v/>
      </c>
      <c r="M649" s="284" t="str">
        <f t="shared" si="96"/>
        <v/>
      </c>
      <c r="N649" s="238" t="str">
        <f>IF($A649="","",IF(ABS(E649)&gt;0.000001,COUNT($N$1:N648)+1,""))</f>
        <v/>
      </c>
      <c r="O649" s="285" t="str">
        <f>IF($A649="","",SUMIFS(Transactions!$R:$R,Transactions!$L:$L,$A649))</f>
        <v/>
      </c>
      <c r="P649" s="285" t="str">
        <f t="shared" si="97"/>
        <v/>
      </c>
      <c r="Q649" s="286" t="str">
        <f t="shared" si="98"/>
        <v/>
      </c>
    </row>
    <row r="650" spans="1:17" ht="15" customHeight="1" x14ac:dyDescent="0.2">
      <c r="A650" s="238" t="str">
        <f>IFERROR(INDEX(Txn[Key],MATCH(0,INDEX(COUNTIF($A$1:A649,Txn[Key])+(Txn[Key]=""),0),0)),"")</f>
        <v/>
      </c>
      <c r="B650" s="238" t="str">
        <f t="shared" si="90"/>
        <v/>
      </c>
      <c r="C650" s="238" t="str">
        <f t="shared" si="91"/>
        <v/>
      </c>
      <c r="D650" s="238" t="str">
        <f t="shared" si="92"/>
        <v/>
      </c>
      <c r="E650" s="259" t="str">
        <f>IF($A650="","",SUMIFS(Txn[Signed Units],Txn[Key],$A650))</f>
        <v/>
      </c>
      <c r="F650" s="281" t="str">
        <f>IF($A650="","",SUMIFS(Txn[Buy Cost],Txn[Key],$A650))</f>
        <v/>
      </c>
      <c r="G650" s="281" t="str">
        <f>IF($A650="","",SUMIFS(Txn[Sell Proceeds],Txn[Key],$A650))</f>
        <v/>
      </c>
      <c r="H650" s="282" t="str">
        <f>IF($A650="","",IFERROR(INDEX(Prices[Current Price],MATCH($A650,Prices[Key],0)),0))</f>
        <v/>
      </c>
      <c r="I650" s="283" t="str">
        <f>IF($A650="","",IFERROR(INDEX(Prices[FX to SGD],MATCH($A650,Prices[Key],0)),1))</f>
        <v/>
      </c>
      <c r="J650" s="281" t="str">
        <f t="shared" si="93"/>
        <v/>
      </c>
      <c r="K650" s="281" t="str">
        <f t="shared" si="94"/>
        <v/>
      </c>
      <c r="L650" s="281" t="str">
        <f t="shared" si="95"/>
        <v/>
      </c>
      <c r="M650" s="284" t="str">
        <f t="shared" si="96"/>
        <v/>
      </c>
      <c r="N650" s="238" t="str">
        <f>IF($A650="","",IF(ABS(E650)&gt;0.000001,COUNT($N$1:N649)+1,""))</f>
        <v/>
      </c>
      <c r="O650" s="285" t="str">
        <f>IF($A650="","",SUMIFS(Transactions!$R:$R,Transactions!$L:$L,$A650))</f>
        <v/>
      </c>
      <c r="P650" s="285" t="str">
        <f t="shared" si="97"/>
        <v/>
      </c>
      <c r="Q650" s="286" t="str">
        <f t="shared" si="98"/>
        <v/>
      </c>
    </row>
    <row r="651" spans="1:17" ht="15" customHeight="1" x14ac:dyDescent="0.2">
      <c r="A651" s="238" t="str">
        <f>IFERROR(INDEX(Txn[Key],MATCH(0,INDEX(COUNTIF($A$1:A650,Txn[Key])+(Txn[Key]=""),0),0)),"")</f>
        <v/>
      </c>
      <c r="B651" s="238" t="str">
        <f t="shared" si="90"/>
        <v/>
      </c>
      <c r="C651" s="238" t="str">
        <f t="shared" si="91"/>
        <v/>
      </c>
      <c r="D651" s="238" t="str">
        <f t="shared" si="92"/>
        <v/>
      </c>
      <c r="E651" s="259" t="str">
        <f>IF($A651="","",SUMIFS(Txn[Signed Units],Txn[Key],$A651))</f>
        <v/>
      </c>
      <c r="F651" s="281" t="str">
        <f>IF($A651="","",SUMIFS(Txn[Buy Cost],Txn[Key],$A651))</f>
        <v/>
      </c>
      <c r="G651" s="281" t="str">
        <f>IF($A651="","",SUMIFS(Txn[Sell Proceeds],Txn[Key],$A651))</f>
        <v/>
      </c>
      <c r="H651" s="282" t="str">
        <f>IF($A651="","",IFERROR(INDEX(Prices[Current Price],MATCH($A651,Prices[Key],0)),0))</f>
        <v/>
      </c>
      <c r="I651" s="283" t="str">
        <f>IF($A651="","",IFERROR(INDEX(Prices[FX to SGD],MATCH($A651,Prices[Key],0)),1))</f>
        <v/>
      </c>
      <c r="J651" s="281" t="str">
        <f t="shared" si="93"/>
        <v/>
      </c>
      <c r="K651" s="281" t="str">
        <f t="shared" si="94"/>
        <v/>
      </c>
      <c r="L651" s="281" t="str">
        <f t="shared" si="95"/>
        <v/>
      </c>
      <c r="M651" s="284" t="str">
        <f t="shared" si="96"/>
        <v/>
      </c>
      <c r="N651" s="238" t="str">
        <f>IF($A651="","",IF(ABS(E651)&gt;0.000001,COUNT($N$1:N650)+1,""))</f>
        <v/>
      </c>
      <c r="O651" s="285" t="str">
        <f>IF($A651="","",SUMIFS(Transactions!$R:$R,Transactions!$L:$L,$A651))</f>
        <v/>
      </c>
      <c r="P651" s="285" t="str">
        <f t="shared" si="97"/>
        <v/>
      </c>
      <c r="Q651" s="286" t="str">
        <f t="shared" si="98"/>
        <v/>
      </c>
    </row>
    <row r="652" spans="1:17" ht="15" customHeight="1" x14ac:dyDescent="0.2">
      <c r="A652" s="238" t="str">
        <f>IFERROR(INDEX(Txn[Key],MATCH(0,INDEX(COUNTIF($A$1:A651,Txn[Key])+(Txn[Key]=""),0),0)),"")</f>
        <v/>
      </c>
      <c r="B652" s="238" t="str">
        <f t="shared" si="90"/>
        <v/>
      </c>
      <c r="C652" s="238" t="str">
        <f t="shared" si="91"/>
        <v/>
      </c>
      <c r="D652" s="238" t="str">
        <f t="shared" si="92"/>
        <v/>
      </c>
      <c r="E652" s="259" t="str">
        <f>IF($A652="","",SUMIFS(Txn[Signed Units],Txn[Key],$A652))</f>
        <v/>
      </c>
      <c r="F652" s="281" t="str">
        <f>IF($A652="","",SUMIFS(Txn[Buy Cost],Txn[Key],$A652))</f>
        <v/>
      </c>
      <c r="G652" s="281" t="str">
        <f>IF($A652="","",SUMIFS(Txn[Sell Proceeds],Txn[Key],$A652))</f>
        <v/>
      </c>
      <c r="H652" s="282" t="str">
        <f>IF($A652="","",IFERROR(INDEX(Prices[Current Price],MATCH($A652,Prices[Key],0)),0))</f>
        <v/>
      </c>
      <c r="I652" s="283" t="str">
        <f>IF($A652="","",IFERROR(INDEX(Prices[FX to SGD],MATCH($A652,Prices[Key],0)),1))</f>
        <v/>
      </c>
      <c r="J652" s="281" t="str">
        <f t="shared" si="93"/>
        <v/>
      </c>
      <c r="K652" s="281" t="str">
        <f t="shared" si="94"/>
        <v/>
      </c>
      <c r="L652" s="281" t="str">
        <f t="shared" si="95"/>
        <v/>
      </c>
      <c r="M652" s="284" t="str">
        <f t="shared" si="96"/>
        <v/>
      </c>
      <c r="N652" s="238" t="str">
        <f>IF($A652="","",IF(ABS(E652)&gt;0.000001,COUNT($N$1:N651)+1,""))</f>
        <v/>
      </c>
      <c r="O652" s="285" t="str">
        <f>IF($A652="","",SUMIFS(Transactions!$R:$R,Transactions!$L:$L,$A652))</f>
        <v/>
      </c>
      <c r="P652" s="285" t="str">
        <f t="shared" si="97"/>
        <v/>
      </c>
      <c r="Q652" s="286" t="str">
        <f t="shared" si="98"/>
        <v/>
      </c>
    </row>
    <row r="653" spans="1:17" ht="15" customHeight="1" x14ac:dyDescent="0.2">
      <c r="A653" s="238" t="str">
        <f>IFERROR(INDEX(Txn[Key],MATCH(0,INDEX(COUNTIF($A$1:A652,Txn[Key])+(Txn[Key]=""),0),0)),"")</f>
        <v/>
      </c>
      <c r="B653" s="238" t="str">
        <f t="shared" si="90"/>
        <v/>
      </c>
      <c r="C653" s="238" t="str">
        <f t="shared" si="91"/>
        <v/>
      </c>
      <c r="D653" s="238" t="str">
        <f t="shared" si="92"/>
        <v/>
      </c>
      <c r="E653" s="259" t="str">
        <f>IF($A653="","",SUMIFS(Txn[Signed Units],Txn[Key],$A653))</f>
        <v/>
      </c>
      <c r="F653" s="281" t="str">
        <f>IF($A653="","",SUMIFS(Txn[Buy Cost],Txn[Key],$A653))</f>
        <v/>
      </c>
      <c r="G653" s="281" t="str">
        <f>IF($A653="","",SUMIFS(Txn[Sell Proceeds],Txn[Key],$A653))</f>
        <v/>
      </c>
      <c r="H653" s="282" t="str">
        <f>IF($A653="","",IFERROR(INDEX(Prices[Current Price],MATCH($A653,Prices[Key],0)),0))</f>
        <v/>
      </c>
      <c r="I653" s="283" t="str">
        <f>IF($A653="","",IFERROR(INDEX(Prices[FX to SGD],MATCH($A653,Prices[Key],0)),1))</f>
        <v/>
      </c>
      <c r="J653" s="281" t="str">
        <f t="shared" si="93"/>
        <v/>
      </c>
      <c r="K653" s="281" t="str">
        <f t="shared" si="94"/>
        <v/>
      </c>
      <c r="L653" s="281" t="str">
        <f t="shared" si="95"/>
        <v/>
      </c>
      <c r="M653" s="284" t="str">
        <f t="shared" si="96"/>
        <v/>
      </c>
      <c r="N653" s="238" t="str">
        <f>IF($A653="","",IF(ABS(E653)&gt;0.000001,COUNT($N$1:N652)+1,""))</f>
        <v/>
      </c>
      <c r="O653" s="285" t="str">
        <f>IF($A653="","",SUMIFS(Transactions!$R:$R,Transactions!$L:$L,$A653))</f>
        <v/>
      </c>
      <c r="P653" s="285" t="str">
        <f t="shared" si="97"/>
        <v/>
      </c>
      <c r="Q653" s="286" t="str">
        <f t="shared" si="98"/>
        <v/>
      </c>
    </row>
    <row r="654" spans="1:17" ht="15" customHeight="1" x14ac:dyDescent="0.2">
      <c r="A654" s="238" t="str">
        <f>IFERROR(INDEX(Txn[Key],MATCH(0,INDEX(COUNTIF($A$1:A653,Txn[Key])+(Txn[Key]=""),0),0)),"")</f>
        <v/>
      </c>
      <c r="B654" s="238" t="str">
        <f t="shared" si="90"/>
        <v/>
      </c>
      <c r="C654" s="238" t="str">
        <f t="shared" si="91"/>
        <v/>
      </c>
      <c r="D654" s="238" t="str">
        <f t="shared" si="92"/>
        <v/>
      </c>
      <c r="E654" s="259" t="str">
        <f>IF($A654="","",SUMIFS(Txn[Signed Units],Txn[Key],$A654))</f>
        <v/>
      </c>
      <c r="F654" s="281" t="str">
        <f>IF($A654="","",SUMIFS(Txn[Buy Cost],Txn[Key],$A654))</f>
        <v/>
      </c>
      <c r="G654" s="281" t="str">
        <f>IF($A654="","",SUMIFS(Txn[Sell Proceeds],Txn[Key],$A654))</f>
        <v/>
      </c>
      <c r="H654" s="282" t="str">
        <f>IF($A654="","",IFERROR(INDEX(Prices[Current Price],MATCH($A654,Prices[Key],0)),0))</f>
        <v/>
      </c>
      <c r="I654" s="283" t="str">
        <f>IF($A654="","",IFERROR(INDEX(Prices[FX to SGD],MATCH($A654,Prices[Key],0)),1))</f>
        <v/>
      </c>
      <c r="J654" s="281" t="str">
        <f t="shared" si="93"/>
        <v/>
      </c>
      <c r="K654" s="281" t="str">
        <f t="shared" si="94"/>
        <v/>
      </c>
      <c r="L654" s="281" t="str">
        <f t="shared" si="95"/>
        <v/>
      </c>
      <c r="M654" s="284" t="str">
        <f t="shared" si="96"/>
        <v/>
      </c>
      <c r="N654" s="238" t="str">
        <f>IF($A654="","",IF(ABS(E654)&gt;0.000001,COUNT($N$1:N653)+1,""))</f>
        <v/>
      </c>
      <c r="O654" s="285" t="str">
        <f>IF($A654="","",SUMIFS(Transactions!$R:$R,Transactions!$L:$L,$A654))</f>
        <v/>
      </c>
      <c r="P654" s="285" t="str">
        <f t="shared" si="97"/>
        <v/>
      </c>
      <c r="Q654" s="286" t="str">
        <f t="shared" si="98"/>
        <v/>
      </c>
    </row>
    <row r="655" spans="1:17" ht="15" customHeight="1" x14ac:dyDescent="0.2">
      <c r="A655" s="238" t="str">
        <f>IFERROR(INDEX(Txn[Key],MATCH(0,INDEX(COUNTIF($A$1:A654,Txn[Key])+(Txn[Key]=""),0),0)),"")</f>
        <v/>
      </c>
      <c r="B655" s="238" t="str">
        <f t="shared" si="90"/>
        <v/>
      </c>
      <c r="C655" s="238" t="str">
        <f t="shared" si="91"/>
        <v/>
      </c>
      <c r="D655" s="238" t="str">
        <f t="shared" si="92"/>
        <v/>
      </c>
      <c r="E655" s="259" t="str">
        <f>IF($A655="","",SUMIFS(Txn[Signed Units],Txn[Key],$A655))</f>
        <v/>
      </c>
      <c r="F655" s="281" t="str">
        <f>IF($A655="","",SUMIFS(Txn[Buy Cost],Txn[Key],$A655))</f>
        <v/>
      </c>
      <c r="G655" s="281" t="str">
        <f>IF($A655="","",SUMIFS(Txn[Sell Proceeds],Txn[Key],$A655))</f>
        <v/>
      </c>
      <c r="H655" s="282" t="str">
        <f>IF($A655="","",IFERROR(INDEX(Prices[Current Price],MATCH($A655,Prices[Key],0)),0))</f>
        <v/>
      </c>
      <c r="I655" s="283" t="str">
        <f>IF($A655="","",IFERROR(INDEX(Prices[FX to SGD],MATCH($A655,Prices[Key],0)),1))</f>
        <v/>
      </c>
      <c r="J655" s="281" t="str">
        <f t="shared" si="93"/>
        <v/>
      </c>
      <c r="K655" s="281" t="str">
        <f t="shared" si="94"/>
        <v/>
      </c>
      <c r="L655" s="281" t="str">
        <f t="shared" si="95"/>
        <v/>
      </c>
      <c r="M655" s="284" t="str">
        <f t="shared" si="96"/>
        <v/>
      </c>
      <c r="N655" s="238" t="str">
        <f>IF($A655="","",IF(ABS(E655)&gt;0.000001,COUNT($N$1:N654)+1,""))</f>
        <v/>
      </c>
      <c r="O655" s="285" t="str">
        <f>IF($A655="","",SUMIFS(Transactions!$R:$R,Transactions!$L:$L,$A655))</f>
        <v/>
      </c>
      <c r="P655" s="285" t="str">
        <f t="shared" si="97"/>
        <v/>
      </c>
      <c r="Q655" s="286" t="str">
        <f t="shared" si="98"/>
        <v/>
      </c>
    </row>
    <row r="656" spans="1:17" ht="15" customHeight="1" x14ac:dyDescent="0.2">
      <c r="A656" s="238" t="str">
        <f>IFERROR(INDEX(Txn[Key],MATCH(0,INDEX(COUNTIF($A$1:A655,Txn[Key])+(Txn[Key]=""),0),0)),"")</f>
        <v/>
      </c>
      <c r="B656" s="238" t="str">
        <f t="shared" si="90"/>
        <v/>
      </c>
      <c r="C656" s="238" t="str">
        <f t="shared" si="91"/>
        <v/>
      </c>
      <c r="D656" s="238" t="str">
        <f t="shared" si="92"/>
        <v/>
      </c>
      <c r="E656" s="259" t="str">
        <f>IF($A656="","",SUMIFS(Txn[Signed Units],Txn[Key],$A656))</f>
        <v/>
      </c>
      <c r="F656" s="281" t="str">
        <f>IF($A656="","",SUMIFS(Txn[Buy Cost],Txn[Key],$A656))</f>
        <v/>
      </c>
      <c r="G656" s="281" t="str">
        <f>IF($A656="","",SUMIFS(Txn[Sell Proceeds],Txn[Key],$A656))</f>
        <v/>
      </c>
      <c r="H656" s="282" t="str">
        <f>IF($A656="","",IFERROR(INDEX(Prices[Current Price],MATCH($A656,Prices[Key],0)),0))</f>
        <v/>
      </c>
      <c r="I656" s="283" t="str">
        <f>IF($A656="","",IFERROR(INDEX(Prices[FX to SGD],MATCH($A656,Prices[Key],0)),1))</f>
        <v/>
      </c>
      <c r="J656" s="281" t="str">
        <f t="shared" si="93"/>
        <v/>
      </c>
      <c r="K656" s="281" t="str">
        <f t="shared" si="94"/>
        <v/>
      </c>
      <c r="L656" s="281" t="str">
        <f t="shared" si="95"/>
        <v/>
      </c>
      <c r="M656" s="284" t="str">
        <f t="shared" si="96"/>
        <v/>
      </c>
      <c r="N656" s="238" t="str">
        <f>IF($A656="","",IF(ABS(E656)&gt;0.000001,COUNT($N$1:N655)+1,""))</f>
        <v/>
      </c>
      <c r="O656" s="285" t="str">
        <f>IF($A656="","",SUMIFS(Transactions!$R:$R,Transactions!$L:$L,$A656))</f>
        <v/>
      </c>
      <c r="P656" s="285" t="str">
        <f t="shared" si="97"/>
        <v/>
      </c>
      <c r="Q656" s="286" t="str">
        <f t="shared" si="98"/>
        <v/>
      </c>
    </row>
    <row r="657" spans="1:17" ht="15" customHeight="1" x14ac:dyDescent="0.2">
      <c r="A657" s="238" t="str">
        <f>IFERROR(INDEX(Txn[Key],MATCH(0,INDEX(COUNTIF($A$1:A656,Txn[Key])+(Txn[Key]=""),0),0)),"")</f>
        <v/>
      </c>
      <c r="B657" s="238" t="str">
        <f t="shared" si="90"/>
        <v/>
      </c>
      <c r="C657" s="238" t="str">
        <f t="shared" si="91"/>
        <v/>
      </c>
      <c r="D657" s="238" t="str">
        <f t="shared" si="92"/>
        <v/>
      </c>
      <c r="E657" s="259" t="str">
        <f>IF($A657="","",SUMIFS(Txn[Signed Units],Txn[Key],$A657))</f>
        <v/>
      </c>
      <c r="F657" s="281" t="str">
        <f>IF($A657="","",SUMIFS(Txn[Buy Cost],Txn[Key],$A657))</f>
        <v/>
      </c>
      <c r="G657" s="281" t="str">
        <f>IF($A657="","",SUMIFS(Txn[Sell Proceeds],Txn[Key],$A657))</f>
        <v/>
      </c>
      <c r="H657" s="282" t="str">
        <f>IF($A657="","",IFERROR(INDEX(Prices[Current Price],MATCH($A657,Prices[Key],0)),0))</f>
        <v/>
      </c>
      <c r="I657" s="283" t="str">
        <f>IF($A657="","",IFERROR(INDEX(Prices[FX to SGD],MATCH($A657,Prices[Key],0)),1))</f>
        <v/>
      </c>
      <c r="J657" s="281" t="str">
        <f t="shared" si="93"/>
        <v/>
      </c>
      <c r="K657" s="281" t="str">
        <f t="shared" si="94"/>
        <v/>
      </c>
      <c r="L657" s="281" t="str">
        <f t="shared" si="95"/>
        <v/>
      </c>
      <c r="M657" s="284" t="str">
        <f t="shared" si="96"/>
        <v/>
      </c>
      <c r="N657" s="238" t="str">
        <f>IF($A657="","",IF(ABS(E657)&gt;0.000001,COUNT($N$1:N656)+1,""))</f>
        <v/>
      </c>
      <c r="O657" s="285" t="str">
        <f>IF($A657="","",SUMIFS(Transactions!$R:$R,Transactions!$L:$L,$A657))</f>
        <v/>
      </c>
      <c r="P657" s="285" t="str">
        <f t="shared" si="97"/>
        <v/>
      </c>
      <c r="Q657" s="286" t="str">
        <f t="shared" si="98"/>
        <v/>
      </c>
    </row>
    <row r="658" spans="1:17" ht="15" customHeight="1" x14ac:dyDescent="0.2">
      <c r="A658" s="238" t="str">
        <f>IFERROR(INDEX(Txn[Key],MATCH(0,INDEX(COUNTIF($A$1:A657,Txn[Key])+(Txn[Key]=""),0),0)),"")</f>
        <v/>
      </c>
      <c r="B658" s="238" t="str">
        <f t="shared" si="90"/>
        <v/>
      </c>
      <c r="C658" s="238" t="str">
        <f t="shared" si="91"/>
        <v/>
      </c>
      <c r="D658" s="238" t="str">
        <f t="shared" si="92"/>
        <v/>
      </c>
      <c r="E658" s="259" t="str">
        <f>IF($A658="","",SUMIFS(Txn[Signed Units],Txn[Key],$A658))</f>
        <v/>
      </c>
      <c r="F658" s="281" t="str">
        <f>IF($A658="","",SUMIFS(Txn[Buy Cost],Txn[Key],$A658))</f>
        <v/>
      </c>
      <c r="G658" s="281" t="str">
        <f>IF($A658="","",SUMIFS(Txn[Sell Proceeds],Txn[Key],$A658))</f>
        <v/>
      </c>
      <c r="H658" s="282" t="str">
        <f>IF($A658="","",IFERROR(INDEX(Prices[Current Price],MATCH($A658,Prices[Key],0)),0))</f>
        <v/>
      </c>
      <c r="I658" s="283" t="str">
        <f>IF($A658="","",IFERROR(INDEX(Prices[FX to SGD],MATCH($A658,Prices[Key],0)),1))</f>
        <v/>
      </c>
      <c r="J658" s="281" t="str">
        <f t="shared" si="93"/>
        <v/>
      </c>
      <c r="K658" s="281" t="str">
        <f t="shared" si="94"/>
        <v/>
      </c>
      <c r="L658" s="281" t="str">
        <f t="shared" si="95"/>
        <v/>
      </c>
      <c r="M658" s="284" t="str">
        <f t="shared" si="96"/>
        <v/>
      </c>
      <c r="N658" s="238" t="str">
        <f>IF($A658="","",IF(ABS(E658)&gt;0.000001,COUNT($N$1:N657)+1,""))</f>
        <v/>
      </c>
      <c r="O658" s="285" t="str">
        <f>IF($A658="","",SUMIFS(Transactions!$R:$R,Transactions!$L:$L,$A658))</f>
        <v/>
      </c>
      <c r="P658" s="285" t="str">
        <f t="shared" si="97"/>
        <v/>
      </c>
      <c r="Q658" s="286" t="str">
        <f t="shared" si="98"/>
        <v/>
      </c>
    </row>
    <row r="659" spans="1:17" ht="15" customHeight="1" x14ac:dyDescent="0.2">
      <c r="A659" s="238" t="str">
        <f>IFERROR(INDEX(Txn[Key],MATCH(0,INDEX(COUNTIF($A$1:A658,Txn[Key])+(Txn[Key]=""),0),0)),"")</f>
        <v/>
      </c>
      <c r="B659" s="238" t="str">
        <f t="shared" si="90"/>
        <v/>
      </c>
      <c r="C659" s="238" t="str">
        <f t="shared" si="91"/>
        <v/>
      </c>
      <c r="D659" s="238" t="str">
        <f t="shared" si="92"/>
        <v/>
      </c>
      <c r="E659" s="259" t="str">
        <f>IF($A659="","",SUMIFS(Txn[Signed Units],Txn[Key],$A659))</f>
        <v/>
      </c>
      <c r="F659" s="281" t="str">
        <f>IF($A659="","",SUMIFS(Txn[Buy Cost],Txn[Key],$A659))</f>
        <v/>
      </c>
      <c r="G659" s="281" t="str">
        <f>IF($A659="","",SUMIFS(Txn[Sell Proceeds],Txn[Key],$A659))</f>
        <v/>
      </c>
      <c r="H659" s="282" t="str">
        <f>IF($A659="","",IFERROR(INDEX(Prices[Current Price],MATCH($A659,Prices[Key],0)),0))</f>
        <v/>
      </c>
      <c r="I659" s="283" t="str">
        <f>IF($A659="","",IFERROR(INDEX(Prices[FX to SGD],MATCH($A659,Prices[Key],0)),1))</f>
        <v/>
      </c>
      <c r="J659" s="281" t="str">
        <f t="shared" si="93"/>
        <v/>
      </c>
      <c r="K659" s="281" t="str">
        <f t="shared" si="94"/>
        <v/>
      </c>
      <c r="L659" s="281" t="str">
        <f t="shared" si="95"/>
        <v/>
      </c>
      <c r="M659" s="284" t="str">
        <f t="shared" si="96"/>
        <v/>
      </c>
      <c r="N659" s="238" t="str">
        <f>IF($A659="","",IF(ABS(E659)&gt;0.000001,COUNT($N$1:N658)+1,""))</f>
        <v/>
      </c>
      <c r="O659" s="285" t="str">
        <f>IF($A659="","",SUMIFS(Transactions!$R:$R,Transactions!$L:$L,$A659))</f>
        <v/>
      </c>
      <c r="P659" s="285" t="str">
        <f t="shared" si="97"/>
        <v/>
      </c>
      <c r="Q659" s="286" t="str">
        <f t="shared" si="98"/>
        <v/>
      </c>
    </row>
    <row r="660" spans="1:17" ht="15" customHeight="1" x14ac:dyDescent="0.2">
      <c r="A660" s="238" t="str">
        <f>IFERROR(INDEX(Txn[Key],MATCH(0,INDEX(COUNTIF($A$1:A659,Txn[Key])+(Txn[Key]=""),0),0)),"")</f>
        <v/>
      </c>
      <c r="B660" s="238" t="str">
        <f t="shared" si="90"/>
        <v/>
      </c>
      <c r="C660" s="238" t="str">
        <f t="shared" si="91"/>
        <v/>
      </c>
      <c r="D660" s="238" t="str">
        <f t="shared" si="92"/>
        <v/>
      </c>
      <c r="E660" s="259" t="str">
        <f>IF($A660="","",SUMIFS(Txn[Signed Units],Txn[Key],$A660))</f>
        <v/>
      </c>
      <c r="F660" s="281" t="str">
        <f>IF($A660="","",SUMIFS(Txn[Buy Cost],Txn[Key],$A660))</f>
        <v/>
      </c>
      <c r="G660" s="281" t="str">
        <f>IF($A660="","",SUMIFS(Txn[Sell Proceeds],Txn[Key],$A660))</f>
        <v/>
      </c>
      <c r="H660" s="282" t="str">
        <f>IF($A660="","",IFERROR(INDEX(Prices[Current Price],MATCH($A660,Prices[Key],0)),0))</f>
        <v/>
      </c>
      <c r="I660" s="283" t="str">
        <f>IF($A660="","",IFERROR(INDEX(Prices[FX to SGD],MATCH($A660,Prices[Key],0)),1))</f>
        <v/>
      </c>
      <c r="J660" s="281" t="str">
        <f t="shared" si="93"/>
        <v/>
      </c>
      <c r="K660" s="281" t="str">
        <f t="shared" si="94"/>
        <v/>
      </c>
      <c r="L660" s="281" t="str">
        <f t="shared" si="95"/>
        <v/>
      </c>
      <c r="M660" s="284" t="str">
        <f t="shared" si="96"/>
        <v/>
      </c>
      <c r="N660" s="238" t="str">
        <f>IF($A660="","",IF(ABS(E660)&gt;0.000001,COUNT($N$1:N659)+1,""))</f>
        <v/>
      </c>
      <c r="O660" s="285" t="str">
        <f>IF($A660="","",SUMIFS(Transactions!$R:$R,Transactions!$L:$L,$A660))</f>
        <v/>
      </c>
      <c r="P660" s="285" t="str">
        <f t="shared" si="97"/>
        <v/>
      </c>
      <c r="Q660" s="286" t="str">
        <f t="shared" si="98"/>
        <v/>
      </c>
    </row>
    <row r="661" spans="1:17" ht="15" customHeight="1" x14ac:dyDescent="0.2">
      <c r="A661" s="238" t="str">
        <f>IFERROR(INDEX(Txn[Key],MATCH(0,INDEX(COUNTIF($A$1:A660,Txn[Key])+(Txn[Key]=""),0),0)),"")</f>
        <v/>
      </c>
      <c r="B661" s="238" t="str">
        <f t="shared" si="90"/>
        <v/>
      </c>
      <c r="C661" s="238" t="str">
        <f t="shared" si="91"/>
        <v/>
      </c>
      <c r="D661" s="238" t="str">
        <f t="shared" si="92"/>
        <v/>
      </c>
      <c r="E661" s="259" t="str">
        <f>IF($A661="","",SUMIFS(Txn[Signed Units],Txn[Key],$A661))</f>
        <v/>
      </c>
      <c r="F661" s="281" t="str">
        <f>IF($A661="","",SUMIFS(Txn[Buy Cost],Txn[Key],$A661))</f>
        <v/>
      </c>
      <c r="G661" s="281" t="str">
        <f>IF($A661="","",SUMIFS(Txn[Sell Proceeds],Txn[Key],$A661))</f>
        <v/>
      </c>
      <c r="H661" s="282" t="str">
        <f>IF($A661="","",IFERROR(INDEX(Prices[Current Price],MATCH($A661,Prices[Key],0)),0))</f>
        <v/>
      </c>
      <c r="I661" s="283" t="str">
        <f>IF($A661="","",IFERROR(INDEX(Prices[FX to SGD],MATCH($A661,Prices[Key],0)),1))</f>
        <v/>
      </c>
      <c r="J661" s="281" t="str">
        <f t="shared" si="93"/>
        <v/>
      </c>
      <c r="K661" s="281" t="str">
        <f t="shared" si="94"/>
        <v/>
      </c>
      <c r="L661" s="281" t="str">
        <f t="shared" si="95"/>
        <v/>
      </c>
      <c r="M661" s="284" t="str">
        <f t="shared" si="96"/>
        <v/>
      </c>
      <c r="N661" s="238" t="str">
        <f>IF($A661="","",IF(ABS(E661)&gt;0.000001,COUNT($N$1:N660)+1,""))</f>
        <v/>
      </c>
      <c r="O661" s="285" t="str">
        <f>IF($A661="","",SUMIFS(Transactions!$R:$R,Transactions!$L:$L,$A661))</f>
        <v/>
      </c>
      <c r="P661" s="285" t="str">
        <f t="shared" si="97"/>
        <v/>
      </c>
      <c r="Q661" s="286" t="str">
        <f t="shared" si="98"/>
        <v/>
      </c>
    </row>
    <row r="662" spans="1:17" ht="15" customHeight="1" x14ac:dyDescent="0.2">
      <c r="A662" s="238" t="str">
        <f>IFERROR(INDEX(Txn[Key],MATCH(0,INDEX(COUNTIF($A$1:A661,Txn[Key])+(Txn[Key]=""),0),0)),"")</f>
        <v/>
      </c>
      <c r="B662" s="238" t="str">
        <f t="shared" si="90"/>
        <v/>
      </c>
      <c r="C662" s="238" t="str">
        <f t="shared" si="91"/>
        <v/>
      </c>
      <c r="D662" s="238" t="str">
        <f t="shared" si="92"/>
        <v/>
      </c>
      <c r="E662" s="259" t="str">
        <f>IF($A662="","",SUMIFS(Txn[Signed Units],Txn[Key],$A662))</f>
        <v/>
      </c>
      <c r="F662" s="281" t="str">
        <f>IF($A662="","",SUMIFS(Txn[Buy Cost],Txn[Key],$A662))</f>
        <v/>
      </c>
      <c r="G662" s="281" t="str">
        <f>IF($A662="","",SUMIFS(Txn[Sell Proceeds],Txn[Key],$A662))</f>
        <v/>
      </c>
      <c r="H662" s="282" t="str">
        <f>IF($A662="","",IFERROR(INDEX(Prices[Current Price],MATCH($A662,Prices[Key],0)),0))</f>
        <v/>
      </c>
      <c r="I662" s="283" t="str">
        <f>IF($A662="","",IFERROR(INDEX(Prices[FX to SGD],MATCH($A662,Prices[Key],0)),1))</f>
        <v/>
      </c>
      <c r="J662" s="281" t="str">
        <f t="shared" si="93"/>
        <v/>
      </c>
      <c r="K662" s="281" t="str">
        <f t="shared" si="94"/>
        <v/>
      </c>
      <c r="L662" s="281" t="str">
        <f t="shared" si="95"/>
        <v/>
      </c>
      <c r="M662" s="284" t="str">
        <f t="shared" si="96"/>
        <v/>
      </c>
      <c r="N662" s="238" t="str">
        <f>IF($A662="","",IF(ABS(E662)&gt;0.000001,COUNT($N$1:N661)+1,""))</f>
        <v/>
      </c>
      <c r="O662" s="285" t="str">
        <f>IF($A662="","",SUMIFS(Transactions!$R:$R,Transactions!$L:$L,$A662))</f>
        <v/>
      </c>
      <c r="P662" s="285" t="str">
        <f t="shared" si="97"/>
        <v/>
      </c>
      <c r="Q662" s="286" t="str">
        <f t="shared" si="98"/>
        <v/>
      </c>
    </row>
    <row r="663" spans="1:17" ht="15" customHeight="1" x14ac:dyDescent="0.2">
      <c r="A663" s="238" t="str">
        <f>IFERROR(INDEX(Txn[Key],MATCH(0,INDEX(COUNTIF($A$1:A662,Txn[Key])+(Txn[Key]=""),0),0)),"")</f>
        <v/>
      </c>
      <c r="B663" s="238" t="str">
        <f t="shared" si="90"/>
        <v/>
      </c>
      <c r="C663" s="238" t="str">
        <f t="shared" si="91"/>
        <v/>
      </c>
      <c r="D663" s="238" t="str">
        <f t="shared" si="92"/>
        <v/>
      </c>
      <c r="E663" s="259" t="str">
        <f>IF($A663="","",SUMIFS(Txn[Signed Units],Txn[Key],$A663))</f>
        <v/>
      </c>
      <c r="F663" s="281" t="str">
        <f>IF($A663="","",SUMIFS(Txn[Buy Cost],Txn[Key],$A663))</f>
        <v/>
      </c>
      <c r="G663" s="281" t="str">
        <f>IF($A663="","",SUMIFS(Txn[Sell Proceeds],Txn[Key],$A663))</f>
        <v/>
      </c>
      <c r="H663" s="282" t="str">
        <f>IF($A663="","",IFERROR(INDEX(Prices[Current Price],MATCH($A663,Prices[Key],0)),0))</f>
        <v/>
      </c>
      <c r="I663" s="283" t="str">
        <f>IF($A663="","",IFERROR(INDEX(Prices[FX to SGD],MATCH($A663,Prices[Key],0)),1))</f>
        <v/>
      </c>
      <c r="J663" s="281" t="str">
        <f t="shared" si="93"/>
        <v/>
      </c>
      <c r="K663" s="281" t="str">
        <f t="shared" si="94"/>
        <v/>
      </c>
      <c r="L663" s="281" t="str">
        <f t="shared" si="95"/>
        <v/>
      </c>
      <c r="M663" s="284" t="str">
        <f t="shared" si="96"/>
        <v/>
      </c>
      <c r="N663" s="238" t="str">
        <f>IF($A663="","",IF(ABS(E663)&gt;0.000001,COUNT($N$1:N662)+1,""))</f>
        <v/>
      </c>
      <c r="O663" s="285" t="str">
        <f>IF($A663="","",SUMIFS(Transactions!$R:$R,Transactions!$L:$L,$A663))</f>
        <v/>
      </c>
      <c r="P663" s="285" t="str">
        <f t="shared" si="97"/>
        <v/>
      </c>
      <c r="Q663" s="286" t="str">
        <f t="shared" si="98"/>
        <v/>
      </c>
    </row>
    <row r="664" spans="1:17" ht="15" customHeight="1" x14ac:dyDescent="0.2">
      <c r="A664" s="238" t="str">
        <f>IFERROR(INDEX(Txn[Key],MATCH(0,INDEX(COUNTIF($A$1:A663,Txn[Key])+(Txn[Key]=""),0),0)),"")</f>
        <v/>
      </c>
      <c r="B664" s="238" t="str">
        <f t="shared" si="90"/>
        <v/>
      </c>
      <c r="C664" s="238" t="str">
        <f t="shared" si="91"/>
        <v/>
      </c>
      <c r="D664" s="238" t="str">
        <f t="shared" si="92"/>
        <v/>
      </c>
      <c r="E664" s="259" t="str">
        <f>IF($A664="","",SUMIFS(Txn[Signed Units],Txn[Key],$A664))</f>
        <v/>
      </c>
      <c r="F664" s="281" t="str">
        <f>IF($A664="","",SUMIFS(Txn[Buy Cost],Txn[Key],$A664))</f>
        <v/>
      </c>
      <c r="G664" s="281" t="str">
        <f>IF($A664="","",SUMIFS(Txn[Sell Proceeds],Txn[Key],$A664))</f>
        <v/>
      </c>
      <c r="H664" s="282" t="str">
        <f>IF($A664="","",IFERROR(INDEX(Prices[Current Price],MATCH($A664,Prices[Key],0)),0))</f>
        <v/>
      </c>
      <c r="I664" s="283" t="str">
        <f>IF($A664="","",IFERROR(INDEX(Prices[FX to SGD],MATCH($A664,Prices[Key],0)),1))</f>
        <v/>
      </c>
      <c r="J664" s="281" t="str">
        <f t="shared" si="93"/>
        <v/>
      </c>
      <c r="K664" s="281" t="str">
        <f t="shared" si="94"/>
        <v/>
      </c>
      <c r="L664" s="281" t="str">
        <f t="shared" si="95"/>
        <v/>
      </c>
      <c r="M664" s="284" t="str">
        <f t="shared" si="96"/>
        <v/>
      </c>
      <c r="N664" s="238" t="str">
        <f>IF($A664="","",IF(ABS(E664)&gt;0.000001,COUNT($N$1:N663)+1,""))</f>
        <v/>
      </c>
      <c r="O664" s="285" t="str">
        <f>IF($A664="","",SUMIFS(Transactions!$R:$R,Transactions!$L:$L,$A664))</f>
        <v/>
      </c>
      <c r="P664" s="285" t="str">
        <f t="shared" si="97"/>
        <v/>
      </c>
      <c r="Q664" s="286" t="str">
        <f t="shared" si="98"/>
        <v/>
      </c>
    </row>
    <row r="665" spans="1:17" ht="15" customHeight="1" x14ac:dyDescent="0.2">
      <c r="A665" s="238" t="str">
        <f>IFERROR(INDEX(Txn[Key],MATCH(0,INDEX(COUNTIF($A$1:A664,Txn[Key])+(Txn[Key]=""),0),0)),"")</f>
        <v/>
      </c>
      <c r="B665" s="238" t="str">
        <f t="shared" si="90"/>
        <v/>
      </c>
      <c r="C665" s="238" t="str">
        <f t="shared" si="91"/>
        <v/>
      </c>
      <c r="D665" s="238" t="str">
        <f t="shared" si="92"/>
        <v/>
      </c>
      <c r="E665" s="259" t="str">
        <f>IF($A665="","",SUMIFS(Txn[Signed Units],Txn[Key],$A665))</f>
        <v/>
      </c>
      <c r="F665" s="281" t="str">
        <f>IF($A665="","",SUMIFS(Txn[Buy Cost],Txn[Key],$A665))</f>
        <v/>
      </c>
      <c r="G665" s="281" t="str">
        <f>IF($A665="","",SUMIFS(Txn[Sell Proceeds],Txn[Key],$A665))</f>
        <v/>
      </c>
      <c r="H665" s="282" t="str">
        <f>IF($A665="","",IFERROR(INDEX(Prices[Current Price],MATCH($A665,Prices[Key],0)),0))</f>
        <v/>
      </c>
      <c r="I665" s="283" t="str">
        <f>IF($A665="","",IFERROR(INDEX(Prices[FX to SGD],MATCH($A665,Prices[Key],0)),1))</f>
        <v/>
      </c>
      <c r="J665" s="281" t="str">
        <f t="shared" si="93"/>
        <v/>
      </c>
      <c r="K665" s="281" t="str">
        <f t="shared" si="94"/>
        <v/>
      </c>
      <c r="L665" s="281" t="str">
        <f t="shared" si="95"/>
        <v/>
      </c>
      <c r="M665" s="284" t="str">
        <f t="shared" si="96"/>
        <v/>
      </c>
      <c r="N665" s="238" t="str">
        <f>IF($A665="","",IF(ABS(E665)&gt;0.000001,COUNT($N$1:N664)+1,""))</f>
        <v/>
      </c>
      <c r="O665" s="285" t="str">
        <f>IF($A665="","",SUMIFS(Transactions!$R:$R,Transactions!$L:$L,$A665))</f>
        <v/>
      </c>
      <c r="P665" s="285" t="str">
        <f t="shared" si="97"/>
        <v/>
      </c>
      <c r="Q665" s="286" t="str">
        <f t="shared" si="98"/>
        <v/>
      </c>
    </row>
    <row r="666" spans="1:17" ht="15" customHeight="1" x14ac:dyDescent="0.2">
      <c r="A666" s="238" t="str">
        <f>IFERROR(INDEX(Txn[Key],MATCH(0,INDEX(COUNTIF($A$1:A665,Txn[Key])+(Txn[Key]=""),0),0)),"")</f>
        <v/>
      </c>
      <c r="B666" s="238" t="str">
        <f t="shared" si="90"/>
        <v/>
      </c>
      <c r="C666" s="238" t="str">
        <f t="shared" si="91"/>
        <v/>
      </c>
      <c r="D666" s="238" t="str">
        <f t="shared" si="92"/>
        <v/>
      </c>
      <c r="E666" s="259" t="str">
        <f>IF($A666="","",SUMIFS(Txn[Signed Units],Txn[Key],$A666))</f>
        <v/>
      </c>
      <c r="F666" s="281" t="str">
        <f>IF($A666="","",SUMIFS(Txn[Buy Cost],Txn[Key],$A666))</f>
        <v/>
      </c>
      <c r="G666" s="281" t="str">
        <f>IF($A666="","",SUMIFS(Txn[Sell Proceeds],Txn[Key],$A666))</f>
        <v/>
      </c>
      <c r="H666" s="282" t="str">
        <f>IF($A666="","",IFERROR(INDEX(Prices[Current Price],MATCH($A666,Prices[Key],0)),0))</f>
        <v/>
      </c>
      <c r="I666" s="283" t="str">
        <f>IF($A666="","",IFERROR(INDEX(Prices[FX to SGD],MATCH($A666,Prices[Key],0)),1))</f>
        <v/>
      </c>
      <c r="J666" s="281" t="str">
        <f t="shared" si="93"/>
        <v/>
      </c>
      <c r="K666" s="281" t="str">
        <f t="shared" si="94"/>
        <v/>
      </c>
      <c r="L666" s="281" t="str">
        <f t="shared" si="95"/>
        <v/>
      </c>
      <c r="M666" s="284" t="str">
        <f t="shared" si="96"/>
        <v/>
      </c>
      <c r="N666" s="238" t="str">
        <f>IF($A666="","",IF(ABS(E666)&gt;0.000001,COUNT($N$1:N665)+1,""))</f>
        <v/>
      </c>
      <c r="O666" s="285" t="str">
        <f>IF($A666="","",SUMIFS(Transactions!$R:$R,Transactions!$L:$L,$A666))</f>
        <v/>
      </c>
      <c r="P666" s="285" t="str">
        <f t="shared" si="97"/>
        <v/>
      </c>
      <c r="Q666" s="286" t="str">
        <f t="shared" si="98"/>
        <v/>
      </c>
    </row>
    <row r="667" spans="1:17" ht="15" customHeight="1" x14ac:dyDescent="0.2">
      <c r="A667" s="238" t="str">
        <f>IFERROR(INDEX(Txn[Key],MATCH(0,INDEX(COUNTIF($A$1:A666,Txn[Key])+(Txn[Key]=""),0),0)),"")</f>
        <v/>
      </c>
      <c r="B667" s="238" t="str">
        <f t="shared" si="90"/>
        <v/>
      </c>
      <c r="C667" s="238" t="str">
        <f t="shared" si="91"/>
        <v/>
      </c>
      <c r="D667" s="238" t="str">
        <f t="shared" si="92"/>
        <v/>
      </c>
      <c r="E667" s="259" t="str">
        <f>IF($A667="","",SUMIFS(Txn[Signed Units],Txn[Key],$A667))</f>
        <v/>
      </c>
      <c r="F667" s="281" t="str">
        <f>IF($A667="","",SUMIFS(Txn[Buy Cost],Txn[Key],$A667))</f>
        <v/>
      </c>
      <c r="G667" s="281" t="str">
        <f>IF($A667="","",SUMIFS(Txn[Sell Proceeds],Txn[Key],$A667))</f>
        <v/>
      </c>
      <c r="H667" s="282" t="str">
        <f>IF($A667="","",IFERROR(INDEX(Prices[Current Price],MATCH($A667,Prices[Key],0)),0))</f>
        <v/>
      </c>
      <c r="I667" s="283" t="str">
        <f>IF($A667="","",IFERROR(INDEX(Prices[FX to SGD],MATCH($A667,Prices[Key],0)),1))</f>
        <v/>
      </c>
      <c r="J667" s="281" t="str">
        <f t="shared" si="93"/>
        <v/>
      </c>
      <c r="K667" s="281" t="str">
        <f t="shared" si="94"/>
        <v/>
      </c>
      <c r="L667" s="281" t="str">
        <f t="shared" si="95"/>
        <v/>
      </c>
      <c r="M667" s="284" t="str">
        <f t="shared" si="96"/>
        <v/>
      </c>
      <c r="N667" s="238" t="str">
        <f>IF($A667="","",IF(ABS(E667)&gt;0.000001,COUNT($N$1:N666)+1,""))</f>
        <v/>
      </c>
      <c r="O667" s="285" t="str">
        <f>IF($A667="","",SUMIFS(Transactions!$R:$R,Transactions!$L:$L,$A667))</f>
        <v/>
      </c>
      <c r="P667" s="285" t="str">
        <f t="shared" si="97"/>
        <v/>
      </c>
      <c r="Q667" s="286" t="str">
        <f t="shared" si="98"/>
        <v/>
      </c>
    </row>
    <row r="668" spans="1:17" ht="15" customHeight="1" x14ac:dyDescent="0.2">
      <c r="A668" s="238" t="str">
        <f>IFERROR(INDEX(Txn[Key],MATCH(0,INDEX(COUNTIF($A$1:A667,Txn[Key])+(Txn[Key]=""),0),0)),"")</f>
        <v/>
      </c>
      <c r="B668" s="238" t="str">
        <f t="shared" si="90"/>
        <v/>
      </c>
      <c r="C668" s="238" t="str">
        <f t="shared" si="91"/>
        <v/>
      </c>
      <c r="D668" s="238" t="str">
        <f t="shared" si="92"/>
        <v/>
      </c>
      <c r="E668" s="259" t="str">
        <f>IF($A668="","",SUMIFS(Txn[Signed Units],Txn[Key],$A668))</f>
        <v/>
      </c>
      <c r="F668" s="281" t="str">
        <f>IF($A668="","",SUMIFS(Txn[Buy Cost],Txn[Key],$A668))</f>
        <v/>
      </c>
      <c r="G668" s="281" t="str">
        <f>IF($A668="","",SUMIFS(Txn[Sell Proceeds],Txn[Key],$A668))</f>
        <v/>
      </c>
      <c r="H668" s="282" t="str">
        <f>IF($A668="","",IFERROR(INDEX(Prices[Current Price],MATCH($A668,Prices[Key],0)),0))</f>
        <v/>
      </c>
      <c r="I668" s="283" t="str">
        <f>IF($A668="","",IFERROR(INDEX(Prices[FX to SGD],MATCH($A668,Prices[Key],0)),1))</f>
        <v/>
      </c>
      <c r="J668" s="281" t="str">
        <f t="shared" si="93"/>
        <v/>
      </c>
      <c r="K668" s="281" t="str">
        <f t="shared" si="94"/>
        <v/>
      </c>
      <c r="L668" s="281" t="str">
        <f t="shared" si="95"/>
        <v/>
      </c>
      <c r="M668" s="284" t="str">
        <f t="shared" si="96"/>
        <v/>
      </c>
      <c r="N668" s="238" t="str">
        <f>IF($A668="","",IF(ABS(E668)&gt;0.000001,COUNT($N$1:N667)+1,""))</f>
        <v/>
      </c>
      <c r="O668" s="285" t="str">
        <f>IF($A668="","",SUMIFS(Transactions!$R:$R,Transactions!$L:$L,$A668))</f>
        <v/>
      </c>
      <c r="P668" s="285" t="str">
        <f t="shared" si="97"/>
        <v/>
      </c>
      <c r="Q668" s="286" t="str">
        <f t="shared" si="98"/>
        <v/>
      </c>
    </row>
    <row r="669" spans="1:17" ht="15" customHeight="1" x14ac:dyDescent="0.2">
      <c r="A669" s="238" t="str">
        <f>IFERROR(INDEX(Txn[Key],MATCH(0,INDEX(COUNTIF($A$1:A668,Txn[Key])+(Txn[Key]=""),0),0)),"")</f>
        <v/>
      </c>
      <c r="B669" s="238" t="str">
        <f t="shared" si="90"/>
        <v/>
      </c>
      <c r="C669" s="238" t="str">
        <f t="shared" si="91"/>
        <v/>
      </c>
      <c r="D669" s="238" t="str">
        <f t="shared" si="92"/>
        <v/>
      </c>
      <c r="E669" s="259" t="str">
        <f>IF($A669="","",SUMIFS(Txn[Signed Units],Txn[Key],$A669))</f>
        <v/>
      </c>
      <c r="F669" s="281" t="str">
        <f>IF($A669="","",SUMIFS(Txn[Buy Cost],Txn[Key],$A669))</f>
        <v/>
      </c>
      <c r="G669" s="281" t="str">
        <f>IF($A669="","",SUMIFS(Txn[Sell Proceeds],Txn[Key],$A669))</f>
        <v/>
      </c>
      <c r="H669" s="282" t="str">
        <f>IF($A669="","",IFERROR(INDEX(Prices[Current Price],MATCH($A669,Prices[Key],0)),0))</f>
        <v/>
      </c>
      <c r="I669" s="283" t="str">
        <f>IF($A669="","",IFERROR(INDEX(Prices[FX to SGD],MATCH($A669,Prices[Key],0)),1))</f>
        <v/>
      </c>
      <c r="J669" s="281" t="str">
        <f t="shared" si="93"/>
        <v/>
      </c>
      <c r="K669" s="281" t="str">
        <f t="shared" si="94"/>
        <v/>
      </c>
      <c r="L669" s="281" t="str">
        <f t="shared" si="95"/>
        <v/>
      </c>
      <c r="M669" s="284" t="str">
        <f t="shared" si="96"/>
        <v/>
      </c>
      <c r="N669" s="238" t="str">
        <f>IF($A669="","",IF(ABS(E669)&gt;0.000001,COUNT($N$1:N668)+1,""))</f>
        <v/>
      </c>
      <c r="O669" s="285" t="str">
        <f>IF($A669="","",SUMIFS(Transactions!$R:$R,Transactions!$L:$L,$A669))</f>
        <v/>
      </c>
      <c r="P669" s="285" t="str">
        <f t="shared" si="97"/>
        <v/>
      </c>
      <c r="Q669" s="286" t="str">
        <f t="shared" si="98"/>
        <v/>
      </c>
    </row>
    <row r="670" spans="1:17" ht="15" customHeight="1" x14ac:dyDescent="0.2">
      <c r="A670" s="238" t="str">
        <f>IFERROR(INDEX(Txn[Key],MATCH(0,INDEX(COUNTIF($A$1:A669,Txn[Key])+(Txn[Key]=""),0),0)),"")</f>
        <v/>
      </c>
      <c r="B670" s="238" t="str">
        <f t="shared" si="90"/>
        <v/>
      </c>
      <c r="C670" s="238" t="str">
        <f t="shared" si="91"/>
        <v/>
      </c>
      <c r="D670" s="238" t="str">
        <f t="shared" si="92"/>
        <v/>
      </c>
      <c r="E670" s="259" t="str">
        <f>IF($A670="","",SUMIFS(Txn[Signed Units],Txn[Key],$A670))</f>
        <v/>
      </c>
      <c r="F670" s="281" t="str">
        <f>IF($A670="","",SUMIFS(Txn[Buy Cost],Txn[Key],$A670))</f>
        <v/>
      </c>
      <c r="G670" s="281" t="str">
        <f>IF($A670="","",SUMIFS(Txn[Sell Proceeds],Txn[Key],$A670))</f>
        <v/>
      </c>
      <c r="H670" s="282" t="str">
        <f>IF($A670="","",IFERROR(INDEX(Prices[Current Price],MATCH($A670,Prices[Key],0)),0))</f>
        <v/>
      </c>
      <c r="I670" s="283" t="str">
        <f>IF($A670="","",IFERROR(INDEX(Prices[FX to SGD],MATCH($A670,Prices[Key],0)),1))</f>
        <v/>
      </c>
      <c r="J670" s="281" t="str">
        <f t="shared" si="93"/>
        <v/>
      </c>
      <c r="K670" s="281" t="str">
        <f t="shared" si="94"/>
        <v/>
      </c>
      <c r="L670" s="281" t="str">
        <f t="shared" si="95"/>
        <v/>
      </c>
      <c r="M670" s="284" t="str">
        <f t="shared" si="96"/>
        <v/>
      </c>
      <c r="N670" s="238" t="str">
        <f>IF($A670="","",IF(ABS(E670)&gt;0.000001,COUNT($N$1:N669)+1,""))</f>
        <v/>
      </c>
      <c r="O670" s="285" t="str">
        <f>IF($A670="","",SUMIFS(Transactions!$R:$R,Transactions!$L:$L,$A670))</f>
        <v/>
      </c>
      <c r="P670" s="285" t="str">
        <f t="shared" si="97"/>
        <v/>
      </c>
      <c r="Q670" s="286" t="str">
        <f t="shared" si="98"/>
        <v/>
      </c>
    </row>
    <row r="671" spans="1:17" ht="15" customHeight="1" x14ac:dyDescent="0.2">
      <c r="A671" s="238" t="str">
        <f>IFERROR(INDEX(Txn[Key],MATCH(0,INDEX(COUNTIF($A$1:A670,Txn[Key])+(Txn[Key]=""),0),0)),"")</f>
        <v/>
      </c>
      <c r="B671" s="238" t="str">
        <f t="shared" si="90"/>
        <v/>
      </c>
      <c r="C671" s="238" t="str">
        <f t="shared" si="91"/>
        <v/>
      </c>
      <c r="D671" s="238" t="str">
        <f t="shared" si="92"/>
        <v/>
      </c>
      <c r="E671" s="259" t="str">
        <f>IF($A671="","",SUMIFS(Txn[Signed Units],Txn[Key],$A671))</f>
        <v/>
      </c>
      <c r="F671" s="281" t="str">
        <f>IF($A671="","",SUMIFS(Txn[Buy Cost],Txn[Key],$A671))</f>
        <v/>
      </c>
      <c r="G671" s="281" t="str">
        <f>IF($A671="","",SUMIFS(Txn[Sell Proceeds],Txn[Key],$A671))</f>
        <v/>
      </c>
      <c r="H671" s="282" t="str">
        <f>IF($A671="","",IFERROR(INDEX(Prices[Current Price],MATCH($A671,Prices[Key],0)),0))</f>
        <v/>
      </c>
      <c r="I671" s="283" t="str">
        <f>IF($A671="","",IFERROR(INDEX(Prices[FX to SGD],MATCH($A671,Prices[Key],0)),1))</f>
        <v/>
      </c>
      <c r="J671" s="281" t="str">
        <f t="shared" si="93"/>
        <v/>
      </c>
      <c r="K671" s="281" t="str">
        <f t="shared" si="94"/>
        <v/>
      </c>
      <c r="L671" s="281" t="str">
        <f t="shared" si="95"/>
        <v/>
      </c>
      <c r="M671" s="284" t="str">
        <f t="shared" si="96"/>
        <v/>
      </c>
      <c r="N671" s="238" t="str">
        <f>IF($A671="","",IF(ABS(E671)&gt;0.000001,COUNT($N$1:N670)+1,""))</f>
        <v/>
      </c>
      <c r="O671" s="285" t="str">
        <f>IF($A671="","",SUMIFS(Transactions!$R:$R,Transactions!$L:$L,$A671))</f>
        <v/>
      </c>
      <c r="P671" s="285" t="str">
        <f t="shared" si="97"/>
        <v/>
      </c>
      <c r="Q671" s="286" t="str">
        <f t="shared" si="98"/>
        <v/>
      </c>
    </row>
    <row r="672" spans="1:17" ht="15" customHeight="1" x14ac:dyDescent="0.2">
      <c r="A672" s="238" t="str">
        <f>IFERROR(INDEX(Txn[Key],MATCH(0,INDEX(COUNTIF($A$1:A671,Txn[Key])+(Txn[Key]=""),0),0)),"")</f>
        <v/>
      </c>
      <c r="B672" s="238" t="str">
        <f t="shared" si="90"/>
        <v/>
      </c>
      <c r="C672" s="238" t="str">
        <f t="shared" si="91"/>
        <v/>
      </c>
      <c r="D672" s="238" t="str">
        <f t="shared" si="92"/>
        <v/>
      </c>
      <c r="E672" s="259" t="str">
        <f>IF($A672="","",SUMIFS(Txn[Signed Units],Txn[Key],$A672))</f>
        <v/>
      </c>
      <c r="F672" s="281" t="str">
        <f>IF($A672="","",SUMIFS(Txn[Buy Cost],Txn[Key],$A672))</f>
        <v/>
      </c>
      <c r="G672" s="281" t="str">
        <f>IF($A672="","",SUMIFS(Txn[Sell Proceeds],Txn[Key],$A672))</f>
        <v/>
      </c>
      <c r="H672" s="282" t="str">
        <f>IF($A672="","",IFERROR(INDEX(Prices[Current Price],MATCH($A672,Prices[Key],0)),0))</f>
        <v/>
      </c>
      <c r="I672" s="283" t="str">
        <f>IF($A672="","",IFERROR(INDEX(Prices[FX to SGD],MATCH($A672,Prices[Key],0)),1))</f>
        <v/>
      </c>
      <c r="J672" s="281" t="str">
        <f t="shared" si="93"/>
        <v/>
      </c>
      <c r="K672" s="281" t="str">
        <f t="shared" si="94"/>
        <v/>
      </c>
      <c r="L672" s="281" t="str">
        <f t="shared" si="95"/>
        <v/>
      </c>
      <c r="M672" s="284" t="str">
        <f t="shared" si="96"/>
        <v/>
      </c>
      <c r="N672" s="238" t="str">
        <f>IF($A672="","",IF(ABS(E672)&gt;0.000001,COUNT($N$1:N671)+1,""))</f>
        <v/>
      </c>
      <c r="O672" s="285" t="str">
        <f>IF($A672="","",SUMIFS(Transactions!$R:$R,Transactions!$L:$L,$A672))</f>
        <v/>
      </c>
      <c r="P672" s="285" t="str">
        <f t="shared" si="97"/>
        <v/>
      </c>
      <c r="Q672" s="286" t="str">
        <f t="shared" si="98"/>
        <v/>
      </c>
    </row>
    <row r="673" spans="1:17" ht="15" customHeight="1" x14ac:dyDescent="0.2">
      <c r="A673" s="238" t="str">
        <f>IFERROR(INDEX(Txn[Key],MATCH(0,INDEX(COUNTIF($A$1:A672,Txn[Key])+(Txn[Key]=""),0),0)),"")</f>
        <v/>
      </c>
      <c r="B673" s="238" t="str">
        <f t="shared" si="90"/>
        <v/>
      </c>
      <c r="C673" s="238" t="str">
        <f t="shared" si="91"/>
        <v/>
      </c>
      <c r="D673" s="238" t="str">
        <f t="shared" si="92"/>
        <v/>
      </c>
      <c r="E673" s="259" t="str">
        <f>IF($A673="","",SUMIFS(Txn[Signed Units],Txn[Key],$A673))</f>
        <v/>
      </c>
      <c r="F673" s="281" t="str">
        <f>IF($A673="","",SUMIFS(Txn[Buy Cost],Txn[Key],$A673))</f>
        <v/>
      </c>
      <c r="G673" s="281" t="str">
        <f>IF($A673="","",SUMIFS(Txn[Sell Proceeds],Txn[Key],$A673))</f>
        <v/>
      </c>
      <c r="H673" s="282" t="str">
        <f>IF($A673="","",IFERROR(INDEX(Prices[Current Price],MATCH($A673,Prices[Key],0)),0))</f>
        <v/>
      </c>
      <c r="I673" s="283" t="str">
        <f>IF($A673="","",IFERROR(INDEX(Prices[FX to SGD],MATCH($A673,Prices[Key],0)),1))</f>
        <v/>
      </c>
      <c r="J673" s="281" t="str">
        <f t="shared" si="93"/>
        <v/>
      </c>
      <c r="K673" s="281" t="str">
        <f t="shared" si="94"/>
        <v/>
      </c>
      <c r="L673" s="281" t="str">
        <f t="shared" si="95"/>
        <v/>
      </c>
      <c r="M673" s="284" t="str">
        <f t="shared" si="96"/>
        <v/>
      </c>
      <c r="N673" s="238" t="str">
        <f>IF($A673="","",IF(ABS(E673)&gt;0.000001,COUNT($N$1:N672)+1,""))</f>
        <v/>
      </c>
      <c r="O673" s="285" t="str">
        <f>IF($A673="","",SUMIFS(Transactions!$R:$R,Transactions!$L:$L,$A673))</f>
        <v/>
      </c>
      <c r="P673" s="285" t="str">
        <f t="shared" si="97"/>
        <v/>
      </c>
      <c r="Q673" s="286" t="str">
        <f t="shared" si="98"/>
        <v/>
      </c>
    </row>
    <row r="674" spans="1:17" ht="15" customHeight="1" x14ac:dyDescent="0.2">
      <c r="A674" s="238" t="str">
        <f>IFERROR(INDEX(Txn[Key],MATCH(0,INDEX(COUNTIF($A$1:A673,Txn[Key])+(Txn[Key]=""),0),0)),"")</f>
        <v/>
      </c>
      <c r="B674" s="238" t="str">
        <f t="shared" si="90"/>
        <v/>
      </c>
      <c r="C674" s="238" t="str">
        <f t="shared" si="91"/>
        <v/>
      </c>
      <c r="D674" s="238" t="str">
        <f t="shared" si="92"/>
        <v/>
      </c>
      <c r="E674" s="259" t="str">
        <f>IF($A674="","",SUMIFS(Txn[Signed Units],Txn[Key],$A674))</f>
        <v/>
      </c>
      <c r="F674" s="281" t="str">
        <f>IF($A674="","",SUMIFS(Txn[Buy Cost],Txn[Key],$A674))</f>
        <v/>
      </c>
      <c r="G674" s="281" t="str">
        <f>IF($A674="","",SUMIFS(Txn[Sell Proceeds],Txn[Key],$A674))</f>
        <v/>
      </c>
      <c r="H674" s="282" t="str">
        <f>IF($A674="","",IFERROR(INDEX(Prices[Current Price],MATCH($A674,Prices[Key],0)),0))</f>
        <v/>
      </c>
      <c r="I674" s="283" t="str">
        <f>IF($A674="","",IFERROR(INDEX(Prices[FX to SGD],MATCH($A674,Prices[Key],0)),1))</f>
        <v/>
      </c>
      <c r="J674" s="281" t="str">
        <f t="shared" si="93"/>
        <v/>
      </c>
      <c r="K674" s="281" t="str">
        <f t="shared" si="94"/>
        <v/>
      </c>
      <c r="L674" s="281" t="str">
        <f t="shared" si="95"/>
        <v/>
      </c>
      <c r="M674" s="284" t="str">
        <f t="shared" si="96"/>
        <v/>
      </c>
      <c r="N674" s="238" t="str">
        <f>IF($A674="","",IF(ABS(E674)&gt;0.000001,COUNT($N$1:N673)+1,""))</f>
        <v/>
      </c>
      <c r="O674" s="285" t="str">
        <f>IF($A674="","",SUMIFS(Transactions!$R:$R,Transactions!$L:$L,$A674))</f>
        <v/>
      </c>
      <c r="P674" s="285" t="str">
        <f t="shared" si="97"/>
        <v/>
      </c>
      <c r="Q674" s="286" t="str">
        <f t="shared" si="98"/>
        <v/>
      </c>
    </row>
    <row r="675" spans="1:17" ht="15" customHeight="1" x14ac:dyDescent="0.2">
      <c r="A675" s="238" t="str">
        <f>IFERROR(INDEX(Txn[Key],MATCH(0,INDEX(COUNTIF($A$1:A674,Txn[Key])+(Txn[Key]=""),0),0)),"")</f>
        <v/>
      </c>
      <c r="B675" s="238" t="str">
        <f t="shared" si="90"/>
        <v/>
      </c>
      <c r="C675" s="238" t="str">
        <f t="shared" si="91"/>
        <v/>
      </c>
      <c r="D675" s="238" t="str">
        <f t="shared" si="92"/>
        <v/>
      </c>
      <c r="E675" s="259" t="str">
        <f>IF($A675="","",SUMIFS(Txn[Signed Units],Txn[Key],$A675))</f>
        <v/>
      </c>
      <c r="F675" s="281" t="str">
        <f>IF($A675="","",SUMIFS(Txn[Buy Cost],Txn[Key],$A675))</f>
        <v/>
      </c>
      <c r="G675" s="281" t="str">
        <f>IF($A675="","",SUMIFS(Txn[Sell Proceeds],Txn[Key],$A675))</f>
        <v/>
      </c>
      <c r="H675" s="282" t="str">
        <f>IF($A675="","",IFERROR(INDEX(Prices[Current Price],MATCH($A675,Prices[Key],0)),0))</f>
        <v/>
      </c>
      <c r="I675" s="283" t="str">
        <f>IF($A675="","",IFERROR(INDEX(Prices[FX to SGD],MATCH($A675,Prices[Key],0)),1))</f>
        <v/>
      </c>
      <c r="J675" s="281" t="str">
        <f t="shared" si="93"/>
        <v/>
      </c>
      <c r="K675" s="281" t="str">
        <f t="shared" si="94"/>
        <v/>
      </c>
      <c r="L675" s="281" t="str">
        <f t="shared" si="95"/>
        <v/>
      </c>
      <c r="M675" s="284" t="str">
        <f t="shared" si="96"/>
        <v/>
      </c>
      <c r="N675" s="238" t="str">
        <f>IF($A675="","",IF(ABS(E675)&gt;0.000001,COUNT($N$1:N674)+1,""))</f>
        <v/>
      </c>
      <c r="O675" s="285" t="str">
        <f>IF($A675="","",SUMIFS(Transactions!$R:$R,Transactions!$L:$L,$A675))</f>
        <v/>
      </c>
      <c r="P675" s="285" t="str">
        <f t="shared" si="97"/>
        <v/>
      </c>
      <c r="Q675" s="286" t="str">
        <f t="shared" si="98"/>
        <v/>
      </c>
    </row>
    <row r="676" spans="1:17" ht="15" customHeight="1" x14ac:dyDescent="0.2">
      <c r="A676" s="238" t="str">
        <f>IFERROR(INDEX(Txn[Key],MATCH(0,INDEX(COUNTIF($A$1:A675,Txn[Key])+(Txn[Key]=""),0),0)),"")</f>
        <v/>
      </c>
      <c r="B676" s="238" t="str">
        <f t="shared" si="90"/>
        <v/>
      </c>
      <c r="C676" s="238" t="str">
        <f t="shared" si="91"/>
        <v/>
      </c>
      <c r="D676" s="238" t="str">
        <f t="shared" si="92"/>
        <v/>
      </c>
      <c r="E676" s="259" t="str">
        <f>IF($A676="","",SUMIFS(Txn[Signed Units],Txn[Key],$A676))</f>
        <v/>
      </c>
      <c r="F676" s="281" t="str">
        <f>IF($A676="","",SUMIFS(Txn[Buy Cost],Txn[Key],$A676))</f>
        <v/>
      </c>
      <c r="G676" s="281" t="str">
        <f>IF($A676="","",SUMIFS(Txn[Sell Proceeds],Txn[Key],$A676))</f>
        <v/>
      </c>
      <c r="H676" s="282" t="str">
        <f>IF($A676="","",IFERROR(INDEX(Prices[Current Price],MATCH($A676,Prices[Key],0)),0))</f>
        <v/>
      </c>
      <c r="I676" s="283" t="str">
        <f>IF($A676="","",IFERROR(INDEX(Prices[FX to SGD],MATCH($A676,Prices[Key],0)),1))</f>
        <v/>
      </c>
      <c r="J676" s="281" t="str">
        <f t="shared" si="93"/>
        <v/>
      </c>
      <c r="K676" s="281" t="str">
        <f t="shared" si="94"/>
        <v/>
      </c>
      <c r="L676" s="281" t="str">
        <f t="shared" si="95"/>
        <v/>
      </c>
      <c r="M676" s="284" t="str">
        <f t="shared" si="96"/>
        <v/>
      </c>
      <c r="N676" s="238" t="str">
        <f>IF($A676="","",IF(ABS(E676)&gt;0.000001,COUNT($N$1:N675)+1,""))</f>
        <v/>
      </c>
      <c r="O676" s="285" t="str">
        <f>IF($A676="","",SUMIFS(Transactions!$R:$R,Transactions!$L:$L,$A676))</f>
        <v/>
      </c>
      <c r="P676" s="285" t="str">
        <f t="shared" si="97"/>
        <v/>
      </c>
      <c r="Q676" s="286" t="str">
        <f t="shared" si="98"/>
        <v/>
      </c>
    </row>
    <row r="677" spans="1:17" ht="15" customHeight="1" x14ac:dyDescent="0.2">
      <c r="A677" s="238" t="str">
        <f>IFERROR(INDEX(Txn[Key],MATCH(0,INDEX(COUNTIF($A$1:A676,Txn[Key])+(Txn[Key]=""),0),0)),"")</f>
        <v/>
      </c>
      <c r="B677" s="238" t="str">
        <f t="shared" si="90"/>
        <v/>
      </c>
      <c r="C677" s="238" t="str">
        <f t="shared" si="91"/>
        <v/>
      </c>
      <c r="D677" s="238" t="str">
        <f t="shared" si="92"/>
        <v/>
      </c>
      <c r="E677" s="259" t="str">
        <f>IF($A677="","",SUMIFS(Txn[Signed Units],Txn[Key],$A677))</f>
        <v/>
      </c>
      <c r="F677" s="281" t="str">
        <f>IF($A677="","",SUMIFS(Txn[Buy Cost],Txn[Key],$A677))</f>
        <v/>
      </c>
      <c r="G677" s="281" t="str">
        <f>IF($A677="","",SUMIFS(Txn[Sell Proceeds],Txn[Key],$A677))</f>
        <v/>
      </c>
      <c r="H677" s="282" t="str">
        <f>IF($A677="","",IFERROR(INDEX(Prices[Current Price],MATCH($A677,Prices[Key],0)),0))</f>
        <v/>
      </c>
      <c r="I677" s="283" t="str">
        <f>IF($A677="","",IFERROR(INDEX(Prices[FX to SGD],MATCH($A677,Prices[Key],0)),1))</f>
        <v/>
      </c>
      <c r="J677" s="281" t="str">
        <f t="shared" si="93"/>
        <v/>
      </c>
      <c r="K677" s="281" t="str">
        <f t="shared" si="94"/>
        <v/>
      </c>
      <c r="L677" s="281" t="str">
        <f t="shared" si="95"/>
        <v/>
      </c>
      <c r="M677" s="284" t="str">
        <f t="shared" si="96"/>
        <v/>
      </c>
      <c r="N677" s="238" t="str">
        <f>IF($A677="","",IF(ABS(E677)&gt;0.000001,COUNT($N$1:N676)+1,""))</f>
        <v/>
      </c>
      <c r="O677" s="285" t="str">
        <f>IF($A677="","",SUMIFS(Transactions!$R:$R,Transactions!$L:$L,$A677))</f>
        <v/>
      </c>
      <c r="P677" s="285" t="str">
        <f t="shared" si="97"/>
        <v/>
      </c>
      <c r="Q677" s="286" t="str">
        <f t="shared" si="98"/>
        <v/>
      </c>
    </row>
    <row r="678" spans="1:17" ht="15" customHeight="1" x14ac:dyDescent="0.2">
      <c r="A678" s="238" t="str">
        <f>IFERROR(INDEX(Txn[Key],MATCH(0,INDEX(COUNTIF($A$1:A677,Txn[Key])+(Txn[Key]=""),0),0)),"")</f>
        <v/>
      </c>
      <c r="B678" s="238" t="str">
        <f t="shared" si="90"/>
        <v/>
      </c>
      <c r="C678" s="238" t="str">
        <f t="shared" si="91"/>
        <v/>
      </c>
      <c r="D678" s="238" t="str">
        <f t="shared" si="92"/>
        <v/>
      </c>
      <c r="E678" s="259" t="str">
        <f>IF($A678="","",SUMIFS(Txn[Signed Units],Txn[Key],$A678))</f>
        <v/>
      </c>
      <c r="F678" s="281" t="str">
        <f>IF($A678="","",SUMIFS(Txn[Buy Cost],Txn[Key],$A678))</f>
        <v/>
      </c>
      <c r="G678" s="281" t="str">
        <f>IF($A678="","",SUMIFS(Txn[Sell Proceeds],Txn[Key],$A678))</f>
        <v/>
      </c>
      <c r="H678" s="282" t="str">
        <f>IF($A678="","",IFERROR(INDEX(Prices[Current Price],MATCH($A678,Prices[Key],0)),0))</f>
        <v/>
      </c>
      <c r="I678" s="283" t="str">
        <f>IF($A678="","",IFERROR(INDEX(Prices[FX to SGD],MATCH($A678,Prices[Key],0)),1))</f>
        <v/>
      </c>
      <c r="J678" s="281" t="str">
        <f t="shared" si="93"/>
        <v/>
      </c>
      <c r="K678" s="281" t="str">
        <f t="shared" si="94"/>
        <v/>
      </c>
      <c r="L678" s="281" t="str">
        <f t="shared" si="95"/>
        <v/>
      </c>
      <c r="M678" s="284" t="str">
        <f t="shared" si="96"/>
        <v/>
      </c>
      <c r="N678" s="238" t="str">
        <f>IF($A678="","",IF(ABS(E678)&gt;0.000001,COUNT($N$1:N677)+1,""))</f>
        <v/>
      </c>
      <c r="O678" s="285" t="str">
        <f>IF($A678="","",SUMIFS(Transactions!$R:$R,Transactions!$L:$L,$A678))</f>
        <v/>
      </c>
      <c r="P678" s="285" t="str">
        <f t="shared" si="97"/>
        <v/>
      </c>
      <c r="Q678" s="286" t="str">
        <f t="shared" si="98"/>
        <v/>
      </c>
    </row>
    <row r="679" spans="1:17" ht="15" customHeight="1" x14ac:dyDescent="0.2">
      <c r="A679" s="238" t="str">
        <f>IFERROR(INDEX(Txn[Key],MATCH(0,INDEX(COUNTIF($A$1:A678,Txn[Key])+(Txn[Key]=""),0),0)),"")</f>
        <v/>
      </c>
      <c r="B679" s="238" t="str">
        <f t="shared" si="90"/>
        <v/>
      </c>
      <c r="C679" s="238" t="str">
        <f t="shared" si="91"/>
        <v/>
      </c>
      <c r="D679" s="238" t="str">
        <f t="shared" si="92"/>
        <v/>
      </c>
      <c r="E679" s="259" t="str">
        <f>IF($A679="","",SUMIFS(Txn[Signed Units],Txn[Key],$A679))</f>
        <v/>
      </c>
      <c r="F679" s="281" t="str">
        <f>IF($A679="","",SUMIFS(Txn[Buy Cost],Txn[Key],$A679))</f>
        <v/>
      </c>
      <c r="G679" s="281" t="str">
        <f>IF($A679="","",SUMIFS(Txn[Sell Proceeds],Txn[Key],$A679))</f>
        <v/>
      </c>
      <c r="H679" s="282" t="str">
        <f>IF($A679="","",IFERROR(INDEX(Prices[Current Price],MATCH($A679,Prices[Key],0)),0))</f>
        <v/>
      </c>
      <c r="I679" s="283" t="str">
        <f>IF($A679="","",IFERROR(INDEX(Prices[FX to SGD],MATCH($A679,Prices[Key],0)),1))</f>
        <v/>
      </c>
      <c r="J679" s="281" t="str">
        <f t="shared" si="93"/>
        <v/>
      </c>
      <c r="K679" s="281" t="str">
        <f t="shared" si="94"/>
        <v/>
      </c>
      <c r="L679" s="281" t="str">
        <f t="shared" si="95"/>
        <v/>
      </c>
      <c r="M679" s="284" t="str">
        <f t="shared" si="96"/>
        <v/>
      </c>
      <c r="N679" s="238" t="str">
        <f>IF($A679="","",IF(ABS(E679)&gt;0.000001,COUNT($N$1:N678)+1,""))</f>
        <v/>
      </c>
      <c r="O679" s="285" t="str">
        <f>IF($A679="","",SUMIFS(Transactions!$R:$R,Transactions!$L:$L,$A679))</f>
        <v/>
      </c>
      <c r="P679" s="285" t="str">
        <f t="shared" si="97"/>
        <v/>
      </c>
      <c r="Q679" s="286" t="str">
        <f t="shared" si="98"/>
        <v/>
      </c>
    </row>
    <row r="680" spans="1:17" ht="15" customHeight="1" x14ac:dyDescent="0.2">
      <c r="A680" s="238" t="str">
        <f>IFERROR(INDEX(Txn[Key],MATCH(0,INDEX(COUNTIF($A$1:A679,Txn[Key])+(Txn[Key]=""),0),0)),"")</f>
        <v/>
      </c>
      <c r="B680" s="238" t="str">
        <f t="shared" si="90"/>
        <v/>
      </c>
      <c r="C680" s="238" t="str">
        <f t="shared" si="91"/>
        <v/>
      </c>
      <c r="D680" s="238" t="str">
        <f t="shared" si="92"/>
        <v/>
      </c>
      <c r="E680" s="259" t="str">
        <f>IF($A680="","",SUMIFS(Txn[Signed Units],Txn[Key],$A680))</f>
        <v/>
      </c>
      <c r="F680" s="281" t="str">
        <f>IF($A680="","",SUMIFS(Txn[Buy Cost],Txn[Key],$A680))</f>
        <v/>
      </c>
      <c r="G680" s="281" t="str">
        <f>IF($A680="","",SUMIFS(Txn[Sell Proceeds],Txn[Key],$A680))</f>
        <v/>
      </c>
      <c r="H680" s="282" t="str">
        <f>IF($A680="","",IFERROR(INDEX(Prices[Current Price],MATCH($A680,Prices[Key],0)),0))</f>
        <v/>
      </c>
      <c r="I680" s="283" t="str">
        <f>IF($A680="","",IFERROR(INDEX(Prices[FX to SGD],MATCH($A680,Prices[Key],0)),1))</f>
        <v/>
      </c>
      <c r="J680" s="281" t="str">
        <f t="shared" si="93"/>
        <v/>
      </c>
      <c r="K680" s="281" t="str">
        <f t="shared" si="94"/>
        <v/>
      </c>
      <c r="L680" s="281" t="str">
        <f t="shared" si="95"/>
        <v/>
      </c>
      <c r="M680" s="284" t="str">
        <f t="shared" si="96"/>
        <v/>
      </c>
      <c r="N680" s="238" t="str">
        <f>IF($A680="","",IF(ABS(E680)&gt;0.000001,COUNT($N$1:N679)+1,""))</f>
        <v/>
      </c>
      <c r="O680" s="285" t="str">
        <f>IF($A680="","",SUMIFS(Transactions!$R:$R,Transactions!$L:$L,$A680))</f>
        <v/>
      </c>
      <c r="P680" s="285" t="str">
        <f t="shared" si="97"/>
        <v/>
      </c>
      <c r="Q680" s="286" t="str">
        <f t="shared" si="98"/>
        <v/>
      </c>
    </row>
    <row r="681" spans="1:17" ht="15" customHeight="1" x14ac:dyDescent="0.2">
      <c r="A681" s="238" t="str">
        <f>IFERROR(INDEX(Txn[Key],MATCH(0,INDEX(COUNTIF($A$1:A680,Txn[Key])+(Txn[Key]=""),0),0)),"")</f>
        <v/>
      </c>
      <c r="B681" s="238" t="str">
        <f t="shared" si="90"/>
        <v/>
      </c>
      <c r="C681" s="238" t="str">
        <f t="shared" si="91"/>
        <v/>
      </c>
      <c r="D681" s="238" t="str">
        <f t="shared" si="92"/>
        <v/>
      </c>
      <c r="E681" s="259" t="str">
        <f>IF($A681="","",SUMIFS(Txn[Signed Units],Txn[Key],$A681))</f>
        <v/>
      </c>
      <c r="F681" s="281" t="str">
        <f>IF($A681="","",SUMIFS(Txn[Buy Cost],Txn[Key],$A681))</f>
        <v/>
      </c>
      <c r="G681" s="281" t="str">
        <f>IF($A681="","",SUMIFS(Txn[Sell Proceeds],Txn[Key],$A681))</f>
        <v/>
      </c>
      <c r="H681" s="282" t="str">
        <f>IF($A681="","",IFERROR(INDEX(Prices[Current Price],MATCH($A681,Prices[Key],0)),0))</f>
        <v/>
      </c>
      <c r="I681" s="283" t="str">
        <f>IF($A681="","",IFERROR(INDEX(Prices[FX to SGD],MATCH($A681,Prices[Key],0)),1))</f>
        <v/>
      </c>
      <c r="J681" s="281" t="str">
        <f t="shared" si="93"/>
        <v/>
      </c>
      <c r="K681" s="281" t="str">
        <f t="shared" si="94"/>
        <v/>
      </c>
      <c r="L681" s="281" t="str">
        <f t="shared" si="95"/>
        <v/>
      </c>
      <c r="M681" s="284" t="str">
        <f t="shared" si="96"/>
        <v/>
      </c>
      <c r="N681" s="238" t="str">
        <f>IF($A681="","",IF(ABS(E681)&gt;0.000001,COUNT($N$1:N680)+1,""))</f>
        <v/>
      </c>
      <c r="O681" s="285" t="str">
        <f>IF($A681="","",SUMIFS(Transactions!$R:$R,Transactions!$L:$L,$A681))</f>
        <v/>
      </c>
      <c r="P681" s="285" t="str">
        <f t="shared" si="97"/>
        <v/>
      </c>
      <c r="Q681" s="286" t="str">
        <f t="shared" si="98"/>
        <v/>
      </c>
    </row>
    <row r="682" spans="1:17" ht="15" customHeight="1" x14ac:dyDescent="0.2">
      <c r="A682" s="238" t="str">
        <f>IFERROR(INDEX(Txn[Key],MATCH(0,INDEX(COUNTIF($A$1:A681,Txn[Key])+(Txn[Key]=""),0),0)),"")</f>
        <v/>
      </c>
      <c r="B682" s="238" t="str">
        <f t="shared" si="90"/>
        <v/>
      </c>
      <c r="C682" s="238" t="str">
        <f t="shared" si="91"/>
        <v/>
      </c>
      <c r="D682" s="238" t="str">
        <f t="shared" si="92"/>
        <v/>
      </c>
      <c r="E682" s="259" t="str">
        <f>IF($A682="","",SUMIFS(Txn[Signed Units],Txn[Key],$A682))</f>
        <v/>
      </c>
      <c r="F682" s="281" t="str">
        <f>IF($A682="","",SUMIFS(Txn[Buy Cost],Txn[Key],$A682))</f>
        <v/>
      </c>
      <c r="G682" s="281" t="str">
        <f>IF($A682="","",SUMIFS(Txn[Sell Proceeds],Txn[Key],$A682))</f>
        <v/>
      </c>
      <c r="H682" s="282" t="str">
        <f>IF($A682="","",IFERROR(INDEX(Prices[Current Price],MATCH($A682,Prices[Key],0)),0))</f>
        <v/>
      </c>
      <c r="I682" s="283" t="str">
        <f>IF($A682="","",IFERROR(INDEX(Prices[FX to SGD],MATCH($A682,Prices[Key],0)),1))</f>
        <v/>
      </c>
      <c r="J682" s="281" t="str">
        <f t="shared" si="93"/>
        <v/>
      </c>
      <c r="K682" s="281" t="str">
        <f t="shared" si="94"/>
        <v/>
      </c>
      <c r="L682" s="281" t="str">
        <f t="shared" si="95"/>
        <v/>
      </c>
      <c r="M682" s="284" t="str">
        <f t="shared" si="96"/>
        <v/>
      </c>
      <c r="N682" s="238" t="str">
        <f>IF($A682="","",IF(ABS(E682)&gt;0.000001,COUNT($N$1:N681)+1,""))</f>
        <v/>
      </c>
      <c r="O682" s="285" t="str">
        <f>IF($A682="","",SUMIFS(Transactions!$R:$R,Transactions!$L:$L,$A682))</f>
        <v/>
      </c>
      <c r="P682" s="285" t="str">
        <f t="shared" si="97"/>
        <v/>
      </c>
      <c r="Q682" s="286" t="str">
        <f t="shared" si="98"/>
        <v/>
      </c>
    </row>
    <row r="683" spans="1:17" ht="15" customHeight="1" x14ac:dyDescent="0.2">
      <c r="A683" s="238" t="str">
        <f>IFERROR(INDEX(Txn[Key],MATCH(0,INDEX(COUNTIF($A$1:A682,Txn[Key])+(Txn[Key]=""),0),0)),"")</f>
        <v/>
      </c>
      <c r="B683" s="238" t="str">
        <f t="shared" si="90"/>
        <v/>
      </c>
      <c r="C683" s="238" t="str">
        <f t="shared" si="91"/>
        <v/>
      </c>
      <c r="D683" s="238" t="str">
        <f t="shared" si="92"/>
        <v/>
      </c>
      <c r="E683" s="259" t="str">
        <f>IF($A683="","",SUMIFS(Txn[Signed Units],Txn[Key],$A683))</f>
        <v/>
      </c>
      <c r="F683" s="281" t="str">
        <f>IF($A683="","",SUMIFS(Txn[Buy Cost],Txn[Key],$A683))</f>
        <v/>
      </c>
      <c r="G683" s="281" t="str">
        <f>IF($A683="","",SUMIFS(Txn[Sell Proceeds],Txn[Key],$A683))</f>
        <v/>
      </c>
      <c r="H683" s="282" t="str">
        <f>IF($A683="","",IFERROR(INDEX(Prices[Current Price],MATCH($A683,Prices[Key],0)),0))</f>
        <v/>
      </c>
      <c r="I683" s="283" t="str">
        <f>IF($A683="","",IFERROR(INDEX(Prices[FX to SGD],MATCH($A683,Prices[Key],0)),1))</f>
        <v/>
      </c>
      <c r="J683" s="281" t="str">
        <f t="shared" si="93"/>
        <v/>
      </c>
      <c r="K683" s="281" t="str">
        <f t="shared" si="94"/>
        <v/>
      </c>
      <c r="L683" s="281" t="str">
        <f t="shared" si="95"/>
        <v/>
      </c>
      <c r="M683" s="284" t="str">
        <f t="shared" si="96"/>
        <v/>
      </c>
      <c r="N683" s="238" t="str">
        <f>IF($A683="","",IF(ABS(E683)&gt;0.000001,COUNT($N$1:N682)+1,""))</f>
        <v/>
      </c>
      <c r="O683" s="285" t="str">
        <f>IF($A683="","",SUMIFS(Transactions!$R:$R,Transactions!$L:$L,$A683))</f>
        <v/>
      </c>
      <c r="P683" s="285" t="str">
        <f t="shared" si="97"/>
        <v/>
      </c>
      <c r="Q683" s="286" t="str">
        <f t="shared" si="98"/>
        <v/>
      </c>
    </row>
    <row r="684" spans="1:17" ht="15" customHeight="1" x14ac:dyDescent="0.2">
      <c r="A684" s="238" t="str">
        <f>IFERROR(INDEX(Txn[Key],MATCH(0,INDEX(COUNTIF($A$1:A683,Txn[Key])+(Txn[Key]=""),0),0)),"")</f>
        <v/>
      </c>
      <c r="B684" s="238" t="str">
        <f t="shared" si="90"/>
        <v/>
      </c>
      <c r="C684" s="238" t="str">
        <f t="shared" si="91"/>
        <v/>
      </c>
      <c r="D684" s="238" t="str">
        <f t="shared" si="92"/>
        <v/>
      </c>
      <c r="E684" s="259" t="str">
        <f>IF($A684="","",SUMIFS(Txn[Signed Units],Txn[Key],$A684))</f>
        <v/>
      </c>
      <c r="F684" s="281" t="str">
        <f>IF($A684="","",SUMIFS(Txn[Buy Cost],Txn[Key],$A684))</f>
        <v/>
      </c>
      <c r="G684" s="281" t="str">
        <f>IF($A684="","",SUMIFS(Txn[Sell Proceeds],Txn[Key],$A684))</f>
        <v/>
      </c>
      <c r="H684" s="282" t="str">
        <f>IF($A684="","",IFERROR(INDEX(Prices[Current Price],MATCH($A684,Prices[Key],0)),0))</f>
        <v/>
      </c>
      <c r="I684" s="283" t="str">
        <f>IF($A684="","",IFERROR(INDEX(Prices[FX to SGD],MATCH($A684,Prices[Key],0)),1))</f>
        <v/>
      </c>
      <c r="J684" s="281" t="str">
        <f t="shared" si="93"/>
        <v/>
      </c>
      <c r="K684" s="281" t="str">
        <f t="shared" si="94"/>
        <v/>
      </c>
      <c r="L684" s="281" t="str">
        <f t="shared" si="95"/>
        <v/>
      </c>
      <c r="M684" s="284" t="str">
        <f t="shared" si="96"/>
        <v/>
      </c>
      <c r="N684" s="238" t="str">
        <f>IF($A684="","",IF(ABS(E684)&gt;0.000001,COUNT($N$1:N683)+1,""))</f>
        <v/>
      </c>
      <c r="O684" s="285" t="str">
        <f>IF($A684="","",SUMIFS(Transactions!$R:$R,Transactions!$L:$L,$A684))</f>
        <v/>
      </c>
      <c r="P684" s="285" t="str">
        <f t="shared" si="97"/>
        <v/>
      </c>
      <c r="Q684" s="286" t="str">
        <f t="shared" si="98"/>
        <v/>
      </c>
    </row>
    <row r="685" spans="1:17" ht="15" customHeight="1" x14ac:dyDescent="0.2">
      <c r="A685" s="238" t="str">
        <f>IFERROR(INDEX(Txn[Key],MATCH(0,INDEX(COUNTIF($A$1:A684,Txn[Key])+(Txn[Key]=""),0),0)),"")</f>
        <v/>
      </c>
      <c r="B685" s="238" t="str">
        <f t="shared" si="90"/>
        <v/>
      </c>
      <c r="C685" s="238" t="str">
        <f t="shared" si="91"/>
        <v/>
      </c>
      <c r="D685" s="238" t="str">
        <f t="shared" si="92"/>
        <v/>
      </c>
      <c r="E685" s="259" t="str">
        <f>IF($A685="","",SUMIFS(Txn[Signed Units],Txn[Key],$A685))</f>
        <v/>
      </c>
      <c r="F685" s="281" t="str">
        <f>IF($A685="","",SUMIFS(Txn[Buy Cost],Txn[Key],$A685))</f>
        <v/>
      </c>
      <c r="G685" s="281" t="str">
        <f>IF($A685="","",SUMIFS(Txn[Sell Proceeds],Txn[Key],$A685))</f>
        <v/>
      </c>
      <c r="H685" s="282" t="str">
        <f>IF($A685="","",IFERROR(INDEX(Prices[Current Price],MATCH($A685,Prices[Key],0)),0))</f>
        <v/>
      </c>
      <c r="I685" s="283" t="str">
        <f>IF($A685="","",IFERROR(INDEX(Prices[FX to SGD],MATCH($A685,Prices[Key],0)),1))</f>
        <v/>
      </c>
      <c r="J685" s="281" t="str">
        <f t="shared" si="93"/>
        <v/>
      </c>
      <c r="K685" s="281" t="str">
        <f t="shared" si="94"/>
        <v/>
      </c>
      <c r="L685" s="281" t="str">
        <f t="shared" si="95"/>
        <v/>
      </c>
      <c r="M685" s="284" t="str">
        <f t="shared" si="96"/>
        <v/>
      </c>
      <c r="N685" s="238" t="str">
        <f>IF($A685="","",IF(ABS(E685)&gt;0.000001,COUNT($N$1:N684)+1,""))</f>
        <v/>
      </c>
      <c r="O685" s="285" t="str">
        <f>IF($A685="","",SUMIFS(Transactions!$R:$R,Transactions!$L:$L,$A685))</f>
        <v/>
      </c>
      <c r="P685" s="285" t="str">
        <f t="shared" si="97"/>
        <v/>
      </c>
      <c r="Q685" s="286" t="str">
        <f t="shared" si="98"/>
        <v/>
      </c>
    </row>
    <row r="686" spans="1:17" ht="15" customHeight="1" x14ac:dyDescent="0.2">
      <c r="A686" s="238" t="str">
        <f>IFERROR(INDEX(Txn[Key],MATCH(0,INDEX(COUNTIF($A$1:A685,Txn[Key])+(Txn[Key]=""),0),0)),"")</f>
        <v/>
      </c>
      <c r="B686" s="238" t="str">
        <f t="shared" si="90"/>
        <v/>
      </c>
      <c r="C686" s="238" t="str">
        <f t="shared" si="91"/>
        <v/>
      </c>
      <c r="D686" s="238" t="str">
        <f t="shared" si="92"/>
        <v/>
      </c>
      <c r="E686" s="259" t="str">
        <f>IF($A686="","",SUMIFS(Txn[Signed Units],Txn[Key],$A686))</f>
        <v/>
      </c>
      <c r="F686" s="281" t="str">
        <f>IF($A686="","",SUMIFS(Txn[Buy Cost],Txn[Key],$A686))</f>
        <v/>
      </c>
      <c r="G686" s="281" t="str">
        <f>IF($A686="","",SUMIFS(Txn[Sell Proceeds],Txn[Key],$A686))</f>
        <v/>
      </c>
      <c r="H686" s="282" t="str">
        <f>IF($A686="","",IFERROR(INDEX(Prices[Current Price],MATCH($A686,Prices[Key],0)),0))</f>
        <v/>
      </c>
      <c r="I686" s="283" t="str">
        <f>IF($A686="","",IFERROR(INDEX(Prices[FX to SGD],MATCH($A686,Prices[Key],0)),1))</f>
        <v/>
      </c>
      <c r="J686" s="281" t="str">
        <f t="shared" si="93"/>
        <v/>
      </c>
      <c r="K686" s="281" t="str">
        <f t="shared" si="94"/>
        <v/>
      </c>
      <c r="L686" s="281" t="str">
        <f t="shared" si="95"/>
        <v/>
      </c>
      <c r="M686" s="284" t="str">
        <f t="shared" si="96"/>
        <v/>
      </c>
      <c r="N686" s="238" t="str">
        <f>IF($A686="","",IF(ABS(E686)&gt;0.000001,COUNT($N$1:N685)+1,""))</f>
        <v/>
      </c>
      <c r="O686" s="285" t="str">
        <f>IF($A686="","",SUMIFS(Transactions!$R:$R,Transactions!$L:$L,$A686))</f>
        <v/>
      </c>
      <c r="P686" s="285" t="str">
        <f t="shared" si="97"/>
        <v/>
      </c>
      <c r="Q686" s="286" t="str">
        <f t="shared" si="98"/>
        <v/>
      </c>
    </row>
    <row r="687" spans="1:17" ht="15" customHeight="1" x14ac:dyDescent="0.2">
      <c r="A687" s="238" t="str">
        <f>IFERROR(INDEX(Txn[Key],MATCH(0,INDEX(COUNTIF($A$1:A686,Txn[Key])+(Txn[Key]=""),0),0)),"")</f>
        <v/>
      </c>
      <c r="B687" s="238" t="str">
        <f t="shared" si="90"/>
        <v/>
      </c>
      <c r="C687" s="238" t="str">
        <f t="shared" si="91"/>
        <v/>
      </c>
      <c r="D687" s="238" t="str">
        <f t="shared" si="92"/>
        <v/>
      </c>
      <c r="E687" s="259" t="str">
        <f>IF($A687="","",SUMIFS(Txn[Signed Units],Txn[Key],$A687))</f>
        <v/>
      </c>
      <c r="F687" s="281" t="str">
        <f>IF($A687="","",SUMIFS(Txn[Buy Cost],Txn[Key],$A687))</f>
        <v/>
      </c>
      <c r="G687" s="281" t="str">
        <f>IF($A687="","",SUMIFS(Txn[Sell Proceeds],Txn[Key],$A687))</f>
        <v/>
      </c>
      <c r="H687" s="282" t="str">
        <f>IF($A687="","",IFERROR(INDEX(Prices[Current Price],MATCH($A687,Prices[Key],0)),0))</f>
        <v/>
      </c>
      <c r="I687" s="283" t="str">
        <f>IF($A687="","",IFERROR(INDEX(Prices[FX to SGD],MATCH($A687,Prices[Key],0)),1))</f>
        <v/>
      </c>
      <c r="J687" s="281" t="str">
        <f t="shared" si="93"/>
        <v/>
      </c>
      <c r="K687" s="281" t="str">
        <f t="shared" si="94"/>
        <v/>
      </c>
      <c r="L687" s="281" t="str">
        <f t="shared" si="95"/>
        <v/>
      </c>
      <c r="M687" s="284" t="str">
        <f t="shared" si="96"/>
        <v/>
      </c>
      <c r="N687" s="238" t="str">
        <f>IF($A687="","",IF(ABS(E687)&gt;0.000001,COUNT($N$1:N686)+1,""))</f>
        <v/>
      </c>
      <c r="O687" s="285" t="str">
        <f>IF($A687="","",SUMIFS(Transactions!$R:$R,Transactions!$L:$L,$A687))</f>
        <v/>
      </c>
      <c r="P687" s="285" t="str">
        <f t="shared" si="97"/>
        <v/>
      </c>
      <c r="Q687" s="286" t="str">
        <f t="shared" si="98"/>
        <v/>
      </c>
    </row>
    <row r="688" spans="1:17" ht="15" customHeight="1" x14ac:dyDescent="0.2">
      <c r="A688" s="238" t="str">
        <f>IFERROR(INDEX(Txn[Key],MATCH(0,INDEX(COUNTIF($A$1:A687,Txn[Key])+(Txn[Key]=""),0),0)),"")</f>
        <v/>
      </c>
      <c r="B688" s="238" t="str">
        <f t="shared" si="90"/>
        <v/>
      </c>
      <c r="C688" s="238" t="str">
        <f t="shared" si="91"/>
        <v/>
      </c>
      <c r="D688" s="238" t="str">
        <f t="shared" si="92"/>
        <v/>
      </c>
      <c r="E688" s="259" t="str">
        <f>IF($A688="","",SUMIFS(Txn[Signed Units],Txn[Key],$A688))</f>
        <v/>
      </c>
      <c r="F688" s="281" t="str">
        <f>IF($A688="","",SUMIFS(Txn[Buy Cost],Txn[Key],$A688))</f>
        <v/>
      </c>
      <c r="G688" s="281" t="str">
        <f>IF($A688="","",SUMIFS(Txn[Sell Proceeds],Txn[Key],$A688))</f>
        <v/>
      </c>
      <c r="H688" s="282" t="str">
        <f>IF($A688="","",IFERROR(INDEX(Prices[Current Price],MATCH($A688,Prices[Key],0)),0))</f>
        <v/>
      </c>
      <c r="I688" s="283" t="str">
        <f>IF($A688="","",IFERROR(INDEX(Prices[FX to SGD],MATCH($A688,Prices[Key],0)),1))</f>
        <v/>
      </c>
      <c r="J688" s="281" t="str">
        <f t="shared" si="93"/>
        <v/>
      </c>
      <c r="K688" s="281" t="str">
        <f t="shared" si="94"/>
        <v/>
      </c>
      <c r="L688" s="281" t="str">
        <f t="shared" si="95"/>
        <v/>
      </c>
      <c r="M688" s="284" t="str">
        <f t="shared" si="96"/>
        <v/>
      </c>
      <c r="N688" s="238" t="str">
        <f>IF($A688="","",IF(ABS(E688)&gt;0.000001,COUNT($N$1:N687)+1,""))</f>
        <v/>
      </c>
      <c r="O688" s="285" t="str">
        <f>IF($A688="","",SUMIFS(Transactions!$R:$R,Transactions!$L:$L,$A688))</f>
        <v/>
      </c>
      <c r="P688" s="285" t="str">
        <f t="shared" si="97"/>
        <v/>
      </c>
      <c r="Q688" s="286" t="str">
        <f t="shared" si="98"/>
        <v/>
      </c>
    </row>
    <row r="689" spans="1:17" ht="15" customHeight="1" x14ac:dyDescent="0.2">
      <c r="A689" s="238" t="str">
        <f>IFERROR(INDEX(Txn[Key],MATCH(0,INDEX(COUNTIF($A$1:A688,Txn[Key])+(Txn[Key]=""),0),0)),"")</f>
        <v/>
      </c>
      <c r="B689" s="238" t="str">
        <f t="shared" si="90"/>
        <v/>
      </c>
      <c r="C689" s="238" t="str">
        <f t="shared" si="91"/>
        <v/>
      </c>
      <c r="D689" s="238" t="str">
        <f t="shared" si="92"/>
        <v/>
      </c>
      <c r="E689" s="259" t="str">
        <f>IF($A689="","",SUMIFS(Txn[Signed Units],Txn[Key],$A689))</f>
        <v/>
      </c>
      <c r="F689" s="281" t="str">
        <f>IF($A689="","",SUMIFS(Txn[Buy Cost],Txn[Key],$A689))</f>
        <v/>
      </c>
      <c r="G689" s="281" t="str">
        <f>IF($A689="","",SUMIFS(Txn[Sell Proceeds],Txn[Key],$A689))</f>
        <v/>
      </c>
      <c r="H689" s="282" t="str">
        <f>IF($A689="","",IFERROR(INDEX(Prices[Current Price],MATCH($A689,Prices[Key],0)),0))</f>
        <v/>
      </c>
      <c r="I689" s="283" t="str">
        <f>IF($A689="","",IFERROR(INDEX(Prices[FX to SGD],MATCH($A689,Prices[Key],0)),1))</f>
        <v/>
      </c>
      <c r="J689" s="281" t="str">
        <f t="shared" si="93"/>
        <v/>
      </c>
      <c r="K689" s="281" t="str">
        <f t="shared" si="94"/>
        <v/>
      </c>
      <c r="L689" s="281" t="str">
        <f t="shared" si="95"/>
        <v/>
      </c>
      <c r="M689" s="284" t="str">
        <f t="shared" si="96"/>
        <v/>
      </c>
      <c r="N689" s="238" t="str">
        <f>IF($A689="","",IF(ABS(E689)&gt;0.000001,COUNT($N$1:N688)+1,""))</f>
        <v/>
      </c>
      <c r="O689" s="285" t="str">
        <f>IF($A689="","",SUMIFS(Transactions!$R:$R,Transactions!$L:$L,$A689))</f>
        <v/>
      </c>
      <c r="P689" s="285" t="str">
        <f t="shared" si="97"/>
        <v/>
      </c>
      <c r="Q689" s="286" t="str">
        <f t="shared" si="98"/>
        <v/>
      </c>
    </row>
    <row r="690" spans="1:17" ht="15" customHeight="1" x14ac:dyDescent="0.2">
      <c r="A690" s="238" t="str">
        <f>IFERROR(INDEX(Txn[Key],MATCH(0,INDEX(COUNTIF($A$1:A689,Txn[Key])+(Txn[Key]=""),0),0)),"")</f>
        <v/>
      </c>
      <c r="B690" s="238" t="str">
        <f t="shared" si="90"/>
        <v/>
      </c>
      <c r="C690" s="238" t="str">
        <f t="shared" si="91"/>
        <v/>
      </c>
      <c r="D690" s="238" t="str">
        <f t="shared" si="92"/>
        <v/>
      </c>
      <c r="E690" s="259" t="str">
        <f>IF($A690="","",SUMIFS(Txn[Signed Units],Txn[Key],$A690))</f>
        <v/>
      </c>
      <c r="F690" s="281" t="str">
        <f>IF($A690="","",SUMIFS(Txn[Buy Cost],Txn[Key],$A690))</f>
        <v/>
      </c>
      <c r="G690" s="281" t="str">
        <f>IF($A690="","",SUMIFS(Txn[Sell Proceeds],Txn[Key],$A690))</f>
        <v/>
      </c>
      <c r="H690" s="282" t="str">
        <f>IF($A690="","",IFERROR(INDEX(Prices[Current Price],MATCH($A690,Prices[Key],0)),0))</f>
        <v/>
      </c>
      <c r="I690" s="283" t="str">
        <f>IF($A690="","",IFERROR(INDEX(Prices[FX to SGD],MATCH($A690,Prices[Key],0)),1))</f>
        <v/>
      </c>
      <c r="J690" s="281" t="str">
        <f t="shared" si="93"/>
        <v/>
      </c>
      <c r="K690" s="281" t="str">
        <f t="shared" si="94"/>
        <v/>
      </c>
      <c r="L690" s="281" t="str">
        <f t="shared" si="95"/>
        <v/>
      </c>
      <c r="M690" s="284" t="str">
        <f t="shared" si="96"/>
        <v/>
      </c>
      <c r="N690" s="238" t="str">
        <f>IF($A690="","",IF(ABS(E690)&gt;0.000001,COUNT($N$1:N689)+1,""))</f>
        <v/>
      </c>
      <c r="O690" s="285" t="str">
        <f>IF($A690="","",SUMIFS(Transactions!$R:$R,Transactions!$L:$L,$A690))</f>
        <v/>
      </c>
      <c r="P690" s="285" t="str">
        <f t="shared" si="97"/>
        <v/>
      </c>
      <c r="Q690" s="286" t="str">
        <f t="shared" si="98"/>
        <v/>
      </c>
    </row>
    <row r="691" spans="1:17" ht="15" customHeight="1" x14ac:dyDescent="0.2">
      <c r="A691" s="238" t="str">
        <f>IFERROR(INDEX(Txn[Key],MATCH(0,INDEX(COUNTIF($A$1:A690,Txn[Key])+(Txn[Key]=""),0),0)),"")</f>
        <v/>
      </c>
      <c r="B691" s="238" t="str">
        <f t="shared" si="90"/>
        <v/>
      </c>
      <c r="C691" s="238" t="str">
        <f t="shared" si="91"/>
        <v/>
      </c>
      <c r="D691" s="238" t="str">
        <f t="shared" si="92"/>
        <v/>
      </c>
      <c r="E691" s="259" t="str">
        <f>IF($A691="","",SUMIFS(Txn[Signed Units],Txn[Key],$A691))</f>
        <v/>
      </c>
      <c r="F691" s="281" t="str">
        <f>IF($A691="","",SUMIFS(Txn[Buy Cost],Txn[Key],$A691))</f>
        <v/>
      </c>
      <c r="G691" s="281" t="str">
        <f>IF($A691="","",SUMIFS(Txn[Sell Proceeds],Txn[Key],$A691))</f>
        <v/>
      </c>
      <c r="H691" s="282" t="str">
        <f>IF($A691="","",IFERROR(INDEX(Prices[Current Price],MATCH($A691,Prices[Key],0)),0))</f>
        <v/>
      </c>
      <c r="I691" s="283" t="str">
        <f>IF($A691="","",IFERROR(INDEX(Prices[FX to SGD],MATCH($A691,Prices[Key],0)),1))</f>
        <v/>
      </c>
      <c r="J691" s="281" t="str">
        <f t="shared" si="93"/>
        <v/>
      </c>
      <c r="K691" s="281" t="str">
        <f t="shared" si="94"/>
        <v/>
      </c>
      <c r="L691" s="281" t="str">
        <f t="shared" si="95"/>
        <v/>
      </c>
      <c r="M691" s="284" t="str">
        <f t="shared" si="96"/>
        <v/>
      </c>
      <c r="N691" s="238" t="str">
        <f>IF($A691="","",IF(ABS(E691)&gt;0.000001,COUNT($N$1:N690)+1,""))</f>
        <v/>
      </c>
      <c r="O691" s="285" t="str">
        <f>IF($A691="","",SUMIFS(Transactions!$R:$R,Transactions!$L:$L,$A691))</f>
        <v/>
      </c>
      <c r="P691" s="285" t="str">
        <f t="shared" si="97"/>
        <v/>
      </c>
      <c r="Q691" s="286" t="str">
        <f t="shared" si="98"/>
        <v/>
      </c>
    </row>
    <row r="692" spans="1:17" ht="15" customHeight="1" x14ac:dyDescent="0.2">
      <c r="A692" s="238" t="str">
        <f>IFERROR(INDEX(Txn[Key],MATCH(0,INDEX(COUNTIF($A$1:A691,Txn[Key])+(Txn[Key]=""),0),0)),"")</f>
        <v/>
      </c>
      <c r="B692" s="238" t="str">
        <f t="shared" si="90"/>
        <v/>
      </c>
      <c r="C692" s="238" t="str">
        <f t="shared" si="91"/>
        <v/>
      </c>
      <c r="D692" s="238" t="str">
        <f t="shared" si="92"/>
        <v/>
      </c>
      <c r="E692" s="259" t="str">
        <f>IF($A692="","",SUMIFS(Txn[Signed Units],Txn[Key],$A692))</f>
        <v/>
      </c>
      <c r="F692" s="281" t="str">
        <f>IF($A692="","",SUMIFS(Txn[Buy Cost],Txn[Key],$A692))</f>
        <v/>
      </c>
      <c r="G692" s="281" t="str">
        <f>IF($A692="","",SUMIFS(Txn[Sell Proceeds],Txn[Key],$A692))</f>
        <v/>
      </c>
      <c r="H692" s="282" t="str">
        <f>IF($A692="","",IFERROR(INDEX(Prices[Current Price],MATCH($A692,Prices[Key],0)),0))</f>
        <v/>
      </c>
      <c r="I692" s="283" t="str">
        <f>IF($A692="","",IFERROR(INDEX(Prices[FX to SGD],MATCH($A692,Prices[Key],0)),1))</f>
        <v/>
      </c>
      <c r="J692" s="281" t="str">
        <f t="shared" si="93"/>
        <v/>
      </c>
      <c r="K692" s="281" t="str">
        <f t="shared" si="94"/>
        <v/>
      </c>
      <c r="L692" s="281" t="str">
        <f t="shared" si="95"/>
        <v/>
      </c>
      <c r="M692" s="284" t="str">
        <f t="shared" si="96"/>
        <v/>
      </c>
      <c r="N692" s="238" t="str">
        <f>IF($A692="","",IF(ABS(E692)&gt;0.000001,COUNT($N$1:N691)+1,""))</f>
        <v/>
      </c>
      <c r="O692" s="285" t="str">
        <f>IF($A692="","",SUMIFS(Transactions!$R:$R,Transactions!$L:$L,$A692))</f>
        <v/>
      </c>
      <c r="P692" s="285" t="str">
        <f t="shared" si="97"/>
        <v/>
      </c>
      <c r="Q692" s="286" t="str">
        <f t="shared" si="98"/>
        <v/>
      </c>
    </row>
    <row r="693" spans="1:17" ht="15" customHeight="1" x14ac:dyDescent="0.2">
      <c r="A693" s="238" t="str">
        <f>IFERROR(INDEX(Txn[Key],MATCH(0,INDEX(COUNTIF($A$1:A692,Txn[Key])+(Txn[Key]=""),0),0)),"")</f>
        <v/>
      </c>
      <c r="B693" s="238" t="str">
        <f t="shared" si="90"/>
        <v/>
      </c>
      <c r="C693" s="238" t="str">
        <f t="shared" si="91"/>
        <v/>
      </c>
      <c r="D693" s="238" t="str">
        <f t="shared" si="92"/>
        <v/>
      </c>
      <c r="E693" s="259" t="str">
        <f>IF($A693="","",SUMIFS(Txn[Signed Units],Txn[Key],$A693))</f>
        <v/>
      </c>
      <c r="F693" s="281" t="str">
        <f>IF($A693="","",SUMIFS(Txn[Buy Cost],Txn[Key],$A693))</f>
        <v/>
      </c>
      <c r="G693" s="281" t="str">
        <f>IF($A693="","",SUMIFS(Txn[Sell Proceeds],Txn[Key],$A693))</f>
        <v/>
      </c>
      <c r="H693" s="282" t="str">
        <f>IF($A693="","",IFERROR(INDEX(Prices[Current Price],MATCH($A693,Prices[Key],0)),0))</f>
        <v/>
      </c>
      <c r="I693" s="283" t="str">
        <f>IF($A693="","",IFERROR(INDEX(Prices[FX to SGD],MATCH($A693,Prices[Key],0)),1))</f>
        <v/>
      </c>
      <c r="J693" s="281" t="str">
        <f t="shared" si="93"/>
        <v/>
      </c>
      <c r="K693" s="281" t="str">
        <f t="shared" si="94"/>
        <v/>
      </c>
      <c r="L693" s="281" t="str">
        <f t="shared" si="95"/>
        <v/>
      </c>
      <c r="M693" s="284" t="str">
        <f t="shared" si="96"/>
        <v/>
      </c>
      <c r="N693" s="238" t="str">
        <f>IF($A693="","",IF(ABS(E693)&gt;0.000001,COUNT($N$1:N692)+1,""))</f>
        <v/>
      </c>
      <c r="O693" s="285" t="str">
        <f>IF($A693="","",SUMIFS(Transactions!$R:$R,Transactions!$L:$L,$A693))</f>
        <v/>
      </c>
      <c r="P693" s="285" t="str">
        <f t="shared" si="97"/>
        <v/>
      </c>
      <c r="Q693" s="286" t="str">
        <f t="shared" si="98"/>
        <v/>
      </c>
    </row>
    <row r="694" spans="1:17" ht="15" customHeight="1" x14ac:dyDescent="0.2">
      <c r="A694" s="238" t="str">
        <f>IFERROR(INDEX(Txn[Key],MATCH(0,INDEX(COUNTIF($A$1:A693,Txn[Key])+(Txn[Key]=""),0),0)),"")</f>
        <v/>
      </c>
      <c r="B694" s="238" t="str">
        <f t="shared" si="90"/>
        <v/>
      </c>
      <c r="C694" s="238" t="str">
        <f t="shared" si="91"/>
        <v/>
      </c>
      <c r="D694" s="238" t="str">
        <f t="shared" si="92"/>
        <v/>
      </c>
      <c r="E694" s="259" t="str">
        <f>IF($A694="","",SUMIFS(Txn[Signed Units],Txn[Key],$A694))</f>
        <v/>
      </c>
      <c r="F694" s="281" t="str">
        <f>IF($A694="","",SUMIFS(Txn[Buy Cost],Txn[Key],$A694))</f>
        <v/>
      </c>
      <c r="G694" s="281" t="str">
        <f>IF($A694="","",SUMIFS(Txn[Sell Proceeds],Txn[Key],$A694))</f>
        <v/>
      </c>
      <c r="H694" s="282" t="str">
        <f>IF($A694="","",IFERROR(INDEX(Prices[Current Price],MATCH($A694,Prices[Key],0)),0))</f>
        <v/>
      </c>
      <c r="I694" s="283" t="str">
        <f>IF($A694="","",IFERROR(INDEX(Prices[FX to SGD],MATCH($A694,Prices[Key],0)),1))</f>
        <v/>
      </c>
      <c r="J694" s="281" t="str">
        <f t="shared" si="93"/>
        <v/>
      </c>
      <c r="K694" s="281" t="str">
        <f t="shared" si="94"/>
        <v/>
      </c>
      <c r="L694" s="281" t="str">
        <f t="shared" si="95"/>
        <v/>
      </c>
      <c r="M694" s="284" t="str">
        <f t="shared" si="96"/>
        <v/>
      </c>
      <c r="N694" s="238" t="str">
        <f>IF($A694="","",IF(ABS(E694)&gt;0.000001,COUNT($N$1:N693)+1,""))</f>
        <v/>
      </c>
      <c r="O694" s="285" t="str">
        <f>IF($A694="","",SUMIFS(Transactions!$R:$R,Transactions!$L:$L,$A694))</f>
        <v/>
      </c>
      <c r="P694" s="285" t="str">
        <f t="shared" si="97"/>
        <v/>
      </c>
      <c r="Q694" s="286" t="str">
        <f t="shared" si="98"/>
        <v/>
      </c>
    </row>
    <row r="695" spans="1:17" ht="15" customHeight="1" x14ac:dyDescent="0.2">
      <c r="A695" s="238" t="str">
        <f>IFERROR(INDEX(Txn[Key],MATCH(0,INDEX(COUNTIF($A$1:A694,Txn[Key])+(Txn[Key]=""),0),0)),"")</f>
        <v/>
      </c>
      <c r="B695" s="238" t="str">
        <f t="shared" si="90"/>
        <v/>
      </c>
      <c r="C695" s="238" t="str">
        <f t="shared" si="91"/>
        <v/>
      </c>
      <c r="D695" s="238" t="str">
        <f t="shared" si="92"/>
        <v/>
      </c>
      <c r="E695" s="259" t="str">
        <f>IF($A695="","",SUMIFS(Txn[Signed Units],Txn[Key],$A695))</f>
        <v/>
      </c>
      <c r="F695" s="281" t="str">
        <f>IF($A695="","",SUMIFS(Txn[Buy Cost],Txn[Key],$A695))</f>
        <v/>
      </c>
      <c r="G695" s="281" t="str">
        <f>IF($A695="","",SUMIFS(Txn[Sell Proceeds],Txn[Key],$A695))</f>
        <v/>
      </c>
      <c r="H695" s="282" t="str">
        <f>IF($A695="","",IFERROR(INDEX(Prices[Current Price],MATCH($A695,Prices[Key],0)),0))</f>
        <v/>
      </c>
      <c r="I695" s="283" t="str">
        <f>IF($A695="","",IFERROR(INDEX(Prices[FX to SGD],MATCH($A695,Prices[Key],0)),1))</f>
        <v/>
      </c>
      <c r="J695" s="281" t="str">
        <f t="shared" si="93"/>
        <v/>
      </c>
      <c r="K695" s="281" t="str">
        <f t="shared" si="94"/>
        <v/>
      </c>
      <c r="L695" s="281" t="str">
        <f t="shared" si="95"/>
        <v/>
      </c>
      <c r="M695" s="284" t="str">
        <f t="shared" si="96"/>
        <v/>
      </c>
      <c r="N695" s="238" t="str">
        <f>IF($A695="","",IF(ABS(E695)&gt;0.000001,COUNT($N$1:N694)+1,""))</f>
        <v/>
      </c>
      <c r="O695" s="285" t="str">
        <f>IF($A695="","",SUMIFS(Transactions!$R:$R,Transactions!$L:$L,$A695))</f>
        <v/>
      </c>
      <c r="P695" s="285" t="str">
        <f t="shared" si="97"/>
        <v/>
      </c>
      <c r="Q695" s="286" t="str">
        <f t="shared" si="98"/>
        <v/>
      </c>
    </row>
    <row r="696" spans="1:17" ht="15" customHeight="1" x14ac:dyDescent="0.2">
      <c r="A696" s="238" t="str">
        <f>IFERROR(INDEX(Txn[Key],MATCH(0,INDEX(COUNTIF($A$1:A695,Txn[Key])+(Txn[Key]=""),0),0)),"")</f>
        <v/>
      </c>
      <c r="B696" s="238" t="str">
        <f t="shared" si="90"/>
        <v/>
      </c>
      <c r="C696" s="238" t="str">
        <f t="shared" si="91"/>
        <v/>
      </c>
      <c r="D696" s="238" t="str">
        <f t="shared" si="92"/>
        <v/>
      </c>
      <c r="E696" s="259" t="str">
        <f>IF($A696="","",SUMIFS(Txn[Signed Units],Txn[Key],$A696))</f>
        <v/>
      </c>
      <c r="F696" s="281" t="str">
        <f>IF($A696="","",SUMIFS(Txn[Buy Cost],Txn[Key],$A696))</f>
        <v/>
      </c>
      <c r="G696" s="281" t="str">
        <f>IF($A696="","",SUMIFS(Txn[Sell Proceeds],Txn[Key],$A696))</f>
        <v/>
      </c>
      <c r="H696" s="282" t="str">
        <f>IF($A696="","",IFERROR(INDEX(Prices[Current Price],MATCH($A696,Prices[Key],0)),0))</f>
        <v/>
      </c>
      <c r="I696" s="283" t="str">
        <f>IF($A696="","",IFERROR(INDEX(Prices[FX to SGD],MATCH($A696,Prices[Key],0)),1))</f>
        <v/>
      </c>
      <c r="J696" s="281" t="str">
        <f t="shared" si="93"/>
        <v/>
      </c>
      <c r="K696" s="281" t="str">
        <f t="shared" si="94"/>
        <v/>
      </c>
      <c r="L696" s="281" t="str">
        <f t="shared" si="95"/>
        <v/>
      </c>
      <c r="M696" s="284" t="str">
        <f t="shared" si="96"/>
        <v/>
      </c>
      <c r="N696" s="238" t="str">
        <f>IF($A696="","",IF(ABS(E696)&gt;0.000001,COUNT($N$1:N695)+1,""))</f>
        <v/>
      </c>
      <c r="O696" s="285" t="str">
        <f>IF($A696="","",SUMIFS(Transactions!$R:$R,Transactions!$L:$L,$A696))</f>
        <v/>
      </c>
      <c r="P696" s="285" t="str">
        <f t="shared" si="97"/>
        <v/>
      </c>
      <c r="Q696" s="286" t="str">
        <f t="shared" si="98"/>
        <v/>
      </c>
    </row>
    <row r="697" spans="1:17" ht="15" customHeight="1" x14ac:dyDescent="0.2">
      <c r="A697" s="238" t="str">
        <f>IFERROR(INDEX(Txn[Key],MATCH(0,INDEX(COUNTIF($A$1:A696,Txn[Key])+(Txn[Key]=""),0),0)),"")</f>
        <v/>
      </c>
      <c r="B697" s="238" t="str">
        <f t="shared" si="90"/>
        <v/>
      </c>
      <c r="C697" s="238" t="str">
        <f t="shared" si="91"/>
        <v/>
      </c>
      <c r="D697" s="238" t="str">
        <f t="shared" si="92"/>
        <v/>
      </c>
      <c r="E697" s="259" t="str">
        <f>IF($A697="","",SUMIFS(Txn[Signed Units],Txn[Key],$A697))</f>
        <v/>
      </c>
      <c r="F697" s="281" t="str">
        <f>IF($A697="","",SUMIFS(Txn[Buy Cost],Txn[Key],$A697))</f>
        <v/>
      </c>
      <c r="G697" s="281" t="str">
        <f>IF($A697="","",SUMIFS(Txn[Sell Proceeds],Txn[Key],$A697))</f>
        <v/>
      </c>
      <c r="H697" s="282" t="str">
        <f>IF($A697="","",IFERROR(INDEX(Prices[Current Price],MATCH($A697,Prices[Key],0)),0))</f>
        <v/>
      </c>
      <c r="I697" s="283" t="str">
        <f>IF($A697="","",IFERROR(INDEX(Prices[FX to SGD],MATCH($A697,Prices[Key],0)),1))</f>
        <v/>
      </c>
      <c r="J697" s="281" t="str">
        <f t="shared" si="93"/>
        <v/>
      </c>
      <c r="K697" s="281" t="str">
        <f t="shared" si="94"/>
        <v/>
      </c>
      <c r="L697" s="281" t="str">
        <f t="shared" si="95"/>
        <v/>
      </c>
      <c r="M697" s="284" t="str">
        <f t="shared" si="96"/>
        <v/>
      </c>
      <c r="N697" s="238" t="str">
        <f>IF($A697="","",IF(ABS(E697)&gt;0.000001,COUNT($N$1:N696)+1,""))</f>
        <v/>
      </c>
      <c r="O697" s="285" t="str">
        <f>IF($A697="","",SUMIFS(Transactions!$R:$R,Transactions!$L:$L,$A697))</f>
        <v/>
      </c>
      <c r="P697" s="285" t="str">
        <f t="shared" si="97"/>
        <v/>
      </c>
      <c r="Q697" s="286" t="str">
        <f t="shared" si="98"/>
        <v/>
      </c>
    </row>
    <row r="698" spans="1:17" ht="15" customHeight="1" x14ac:dyDescent="0.2">
      <c r="A698" s="238" t="str">
        <f>IFERROR(INDEX(Txn[Key],MATCH(0,INDEX(COUNTIF($A$1:A697,Txn[Key])+(Txn[Key]=""),0),0)),"")</f>
        <v/>
      </c>
      <c r="B698" s="238" t="str">
        <f t="shared" si="90"/>
        <v/>
      </c>
      <c r="C698" s="238" t="str">
        <f t="shared" si="91"/>
        <v/>
      </c>
      <c r="D698" s="238" t="str">
        <f t="shared" si="92"/>
        <v/>
      </c>
      <c r="E698" s="259" t="str">
        <f>IF($A698="","",SUMIFS(Txn[Signed Units],Txn[Key],$A698))</f>
        <v/>
      </c>
      <c r="F698" s="281" t="str">
        <f>IF($A698="","",SUMIFS(Txn[Buy Cost],Txn[Key],$A698))</f>
        <v/>
      </c>
      <c r="G698" s="281" t="str">
        <f>IF($A698="","",SUMIFS(Txn[Sell Proceeds],Txn[Key],$A698))</f>
        <v/>
      </c>
      <c r="H698" s="282" t="str">
        <f>IF($A698="","",IFERROR(INDEX(Prices[Current Price],MATCH($A698,Prices[Key],0)),0))</f>
        <v/>
      </c>
      <c r="I698" s="283" t="str">
        <f>IF($A698="","",IFERROR(INDEX(Prices[FX to SGD],MATCH($A698,Prices[Key],0)),1))</f>
        <v/>
      </c>
      <c r="J698" s="281" t="str">
        <f t="shared" si="93"/>
        <v/>
      </c>
      <c r="K698" s="281" t="str">
        <f t="shared" si="94"/>
        <v/>
      </c>
      <c r="L698" s="281" t="str">
        <f t="shared" si="95"/>
        <v/>
      </c>
      <c r="M698" s="284" t="str">
        <f t="shared" si="96"/>
        <v/>
      </c>
      <c r="N698" s="238" t="str">
        <f>IF($A698="","",IF(ABS(E698)&gt;0.000001,COUNT($N$1:N697)+1,""))</f>
        <v/>
      </c>
      <c r="O698" s="285" t="str">
        <f>IF($A698="","",SUMIFS(Transactions!$R:$R,Transactions!$L:$L,$A698))</f>
        <v/>
      </c>
      <c r="P698" s="285" t="str">
        <f t="shared" si="97"/>
        <v/>
      </c>
      <c r="Q698" s="286" t="str">
        <f t="shared" si="98"/>
        <v/>
      </c>
    </row>
    <row r="699" spans="1:17" ht="15" customHeight="1" x14ac:dyDescent="0.2">
      <c r="A699" s="238" t="str">
        <f>IFERROR(INDEX(Txn[Key],MATCH(0,INDEX(COUNTIF($A$1:A698,Txn[Key])+(Txn[Key]=""),0),0)),"")</f>
        <v/>
      </c>
      <c r="B699" s="238" t="str">
        <f t="shared" si="90"/>
        <v/>
      </c>
      <c r="C699" s="238" t="str">
        <f t="shared" si="91"/>
        <v/>
      </c>
      <c r="D699" s="238" t="str">
        <f t="shared" si="92"/>
        <v/>
      </c>
      <c r="E699" s="259" t="str">
        <f>IF($A699="","",SUMIFS(Txn[Signed Units],Txn[Key],$A699))</f>
        <v/>
      </c>
      <c r="F699" s="281" t="str">
        <f>IF($A699="","",SUMIFS(Txn[Buy Cost],Txn[Key],$A699))</f>
        <v/>
      </c>
      <c r="G699" s="281" t="str">
        <f>IF($A699="","",SUMIFS(Txn[Sell Proceeds],Txn[Key],$A699))</f>
        <v/>
      </c>
      <c r="H699" s="282" t="str">
        <f>IF($A699="","",IFERROR(INDEX(Prices[Current Price],MATCH($A699,Prices[Key],0)),0))</f>
        <v/>
      </c>
      <c r="I699" s="283" t="str">
        <f>IF($A699="","",IFERROR(INDEX(Prices[FX to SGD],MATCH($A699,Prices[Key],0)),1))</f>
        <v/>
      </c>
      <c r="J699" s="281" t="str">
        <f t="shared" si="93"/>
        <v/>
      </c>
      <c r="K699" s="281" t="str">
        <f t="shared" si="94"/>
        <v/>
      </c>
      <c r="L699" s="281" t="str">
        <f t="shared" si="95"/>
        <v/>
      </c>
      <c r="M699" s="284" t="str">
        <f t="shared" si="96"/>
        <v/>
      </c>
      <c r="N699" s="238" t="str">
        <f>IF($A699="","",IF(ABS(E699)&gt;0.000001,COUNT($N$1:N698)+1,""))</f>
        <v/>
      </c>
      <c r="O699" s="285" t="str">
        <f>IF($A699="","",SUMIFS(Transactions!$R:$R,Transactions!$L:$L,$A699))</f>
        <v/>
      </c>
      <c r="P699" s="285" t="str">
        <f t="shared" si="97"/>
        <v/>
      </c>
      <c r="Q699" s="286" t="str">
        <f t="shared" si="98"/>
        <v/>
      </c>
    </row>
    <row r="700" spans="1:17" ht="15" customHeight="1" x14ac:dyDescent="0.2">
      <c r="A700" s="238" t="str">
        <f>IFERROR(INDEX(Txn[Key],MATCH(0,INDEX(COUNTIF($A$1:A699,Txn[Key])+(Txn[Key]=""),0),0)),"")</f>
        <v/>
      </c>
      <c r="B700" s="238" t="str">
        <f t="shared" si="90"/>
        <v/>
      </c>
      <c r="C700" s="238" t="str">
        <f t="shared" si="91"/>
        <v/>
      </c>
      <c r="D700" s="238" t="str">
        <f t="shared" si="92"/>
        <v/>
      </c>
      <c r="E700" s="259" t="str">
        <f>IF($A700="","",SUMIFS(Txn[Signed Units],Txn[Key],$A700))</f>
        <v/>
      </c>
      <c r="F700" s="281" t="str">
        <f>IF($A700="","",SUMIFS(Txn[Buy Cost],Txn[Key],$A700))</f>
        <v/>
      </c>
      <c r="G700" s="281" t="str">
        <f>IF($A700="","",SUMIFS(Txn[Sell Proceeds],Txn[Key],$A700))</f>
        <v/>
      </c>
      <c r="H700" s="282" t="str">
        <f>IF($A700="","",IFERROR(INDEX(Prices[Current Price],MATCH($A700,Prices[Key],0)),0))</f>
        <v/>
      </c>
      <c r="I700" s="283" t="str">
        <f>IF($A700="","",IFERROR(INDEX(Prices[FX to SGD],MATCH($A700,Prices[Key],0)),1))</f>
        <v/>
      </c>
      <c r="J700" s="281" t="str">
        <f t="shared" si="93"/>
        <v/>
      </c>
      <c r="K700" s="281" t="str">
        <f t="shared" si="94"/>
        <v/>
      </c>
      <c r="L700" s="281" t="str">
        <f t="shared" si="95"/>
        <v/>
      </c>
      <c r="M700" s="284" t="str">
        <f t="shared" si="96"/>
        <v/>
      </c>
      <c r="N700" s="238" t="str">
        <f>IF($A700="","",IF(ABS(E700)&gt;0.000001,COUNT($N$1:N699)+1,""))</f>
        <v/>
      </c>
      <c r="O700" s="285" t="str">
        <f>IF($A700="","",SUMIFS(Transactions!$R:$R,Transactions!$L:$L,$A700))</f>
        <v/>
      </c>
      <c r="P700" s="285" t="str">
        <f t="shared" si="97"/>
        <v/>
      </c>
      <c r="Q700" s="286" t="str">
        <f t="shared" si="98"/>
        <v/>
      </c>
    </row>
    <row r="701" spans="1:17" ht="15" customHeight="1" x14ac:dyDescent="0.2">
      <c r="A701" s="238" t="str">
        <f>IFERROR(INDEX(Txn[Key],MATCH(0,INDEX(COUNTIF($A$1:A700,Txn[Key])+(Txn[Key]=""),0),0)),"")</f>
        <v/>
      </c>
      <c r="B701" s="238" t="str">
        <f t="shared" si="90"/>
        <v/>
      </c>
      <c r="C701" s="238" t="str">
        <f t="shared" si="91"/>
        <v/>
      </c>
      <c r="D701" s="238" t="str">
        <f t="shared" si="92"/>
        <v/>
      </c>
      <c r="E701" s="259" t="str">
        <f>IF($A701="","",SUMIFS(Txn[Signed Units],Txn[Key],$A701))</f>
        <v/>
      </c>
      <c r="F701" s="281" t="str">
        <f>IF($A701="","",SUMIFS(Txn[Buy Cost],Txn[Key],$A701))</f>
        <v/>
      </c>
      <c r="G701" s="281" t="str">
        <f>IF($A701="","",SUMIFS(Txn[Sell Proceeds],Txn[Key],$A701))</f>
        <v/>
      </c>
      <c r="H701" s="282" t="str">
        <f>IF($A701="","",IFERROR(INDEX(Prices[Current Price],MATCH($A701,Prices[Key],0)),0))</f>
        <v/>
      </c>
      <c r="I701" s="283" t="str">
        <f>IF($A701="","",IFERROR(INDEX(Prices[FX to SGD],MATCH($A701,Prices[Key],0)),1))</f>
        <v/>
      </c>
      <c r="J701" s="281" t="str">
        <f t="shared" si="93"/>
        <v/>
      </c>
      <c r="K701" s="281" t="str">
        <f t="shared" si="94"/>
        <v/>
      </c>
      <c r="L701" s="281" t="str">
        <f t="shared" si="95"/>
        <v/>
      </c>
      <c r="M701" s="284" t="str">
        <f t="shared" si="96"/>
        <v/>
      </c>
      <c r="N701" s="238" t="str">
        <f>IF($A701="","",IF(ABS(E701)&gt;0.000001,COUNT($N$1:N700)+1,""))</f>
        <v/>
      </c>
      <c r="O701" s="285" t="str">
        <f>IF($A701="","",SUMIFS(Transactions!$R:$R,Transactions!$L:$L,$A701))</f>
        <v/>
      </c>
      <c r="P701" s="285" t="str">
        <f t="shared" si="97"/>
        <v/>
      </c>
      <c r="Q701" s="286" t="str">
        <f t="shared" si="98"/>
        <v/>
      </c>
    </row>
    <row r="702" spans="1:17" ht="15" customHeight="1" x14ac:dyDescent="0.2">
      <c r="A702" s="238" t="str">
        <f>IFERROR(INDEX(Txn[Key],MATCH(0,INDEX(COUNTIF($A$1:A701,Txn[Key])+(Txn[Key]=""),0),0)),"")</f>
        <v/>
      </c>
      <c r="B702" s="238" t="str">
        <f t="shared" si="90"/>
        <v/>
      </c>
      <c r="C702" s="238" t="str">
        <f t="shared" si="91"/>
        <v/>
      </c>
      <c r="D702" s="238" t="str">
        <f t="shared" si="92"/>
        <v/>
      </c>
      <c r="E702" s="259" t="str">
        <f>IF($A702="","",SUMIFS(Txn[Signed Units],Txn[Key],$A702))</f>
        <v/>
      </c>
      <c r="F702" s="281" t="str">
        <f>IF($A702="","",SUMIFS(Txn[Buy Cost],Txn[Key],$A702))</f>
        <v/>
      </c>
      <c r="G702" s="281" t="str">
        <f>IF($A702="","",SUMIFS(Txn[Sell Proceeds],Txn[Key],$A702))</f>
        <v/>
      </c>
      <c r="H702" s="282" t="str">
        <f>IF($A702="","",IFERROR(INDEX(Prices[Current Price],MATCH($A702,Prices[Key],0)),0))</f>
        <v/>
      </c>
      <c r="I702" s="283" t="str">
        <f>IF($A702="","",IFERROR(INDEX(Prices[FX to SGD],MATCH($A702,Prices[Key],0)),1))</f>
        <v/>
      </c>
      <c r="J702" s="281" t="str">
        <f t="shared" si="93"/>
        <v/>
      </c>
      <c r="K702" s="281" t="str">
        <f t="shared" si="94"/>
        <v/>
      </c>
      <c r="L702" s="281" t="str">
        <f t="shared" si="95"/>
        <v/>
      </c>
      <c r="M702" s="284" t="str">
        <f t="shared" si="96"/>
        <v/>
      </c>
      <c r="N702" s="238" t="str">
        <f>IF($A702="","",IF(ABS(E702)&gt;0.000001,COUNT($N$1:N701)+1,""))</f>
        <v/>
      </c>
      <c r="O702" s="285" t="str">
        <f>IF($A702="","",SUMIFS(Transactions!$R:$R,Transactions!$L:$L,$A702))</f>
        <v/>
      </c>
      <c r="P702" s="285" t="str">
        <f t="shared" si="97"/>
        <v/>
      </c>
      <c r="Q702" s="286" t="str">
        <f t="shared" si="98"/>
        <v/>
      </c>
    </row>
    <row r="703" spans="1:17" ht="15" customHeight="1" x14ac:dyDescent="0.2">
      <c r="A703" s="238" t="str">
        <f>IFERROR(INDEX(Txn[Key],MATCH(0,INDEX(COUNTIF($A$1:A702,Txn[Key])+(Txn[Key]=""),0),0)),"")</f>
        <v/>
      </c>
      <c r="B703" s="238" t="str">
        <f t="shared" si="90"/>
        <v/>
      </c>
      <c r="C703" s="238" t="str">
        <f t="shared" si="91"/>
        <v/>
      </c>
      <c r="D703" s="238" t="str">
        <f t="shared" si="92"/>
        <v/>
      </c>
      <c r="E703" s="259" t="str">
        <f>IF($A703="","",SUMIFS(Txn[Signed Units],Txn[Key],$A703))</f>
        <v/>
      </c>
      <c r="F703" s="281" t="str">
        <f>IF($A703="","",SUMIFS(Txn[Buy Cost],Txn[Key],$A703))</f>
        <v/>
      </c>
      <c r="G703" s="281" t="str">
        <f>IF($A703="","",SUMIFS(Txn[Sell Proceeds],Txn[Key],$A703))</f>
        <v/>
      </c>
      <c r="H703" s="282" t="str">
        <f>IF($A703="","",IFERROR(INDEX(Prices[Current Price],MATCH($A703,Prices[Key],0)),0))</f>
        <v/>
      </c>
      <c r="I703" s="283" t="str">
        <f>IF($A703="","",IFERROR(INDEX(Prices[FX to SGD],MATCH($A703,Prices[Key],0)),1))</f>
        <v/>
      </c>
      <c r="J703" s="281" t="str">
        <f t="shared" si="93"/>
        <v/>
      </c>
      <c r="K703" s="281" t="str">
        <f t="shared" si="94"/>
        <v/>
      </c>
      <c r="L703" s="281" t="str">
        <f t="shared" si="95"/>
        <v/>
      </c>
      <c r="M703" s="284" t="str">
        <f t="shared" si="96"/>
        <v/>
      </c>
      <c r="N703" s="238" t="str">
        <f>IF($A703="","",IF(ABS(E703)&gt;0.000001,COUNT($N$1:N702)+1,""))</f>
        <v/>
      </c>
      <c r="O703" s="285" t="str">
        <f>IF($A703="","",SUMIFS(Transactions!$R:$R,Transactions!$L:$L,$A703))</f>
        <v/>
      </c>
      <c r="P703" s="285" t="str">
        <f t="shared" si="97"/>
        <v/>
      </c>
      <c r="Q703" s="286" t="str">
        <f t="shared" si="98"/>
        <v/>
      </c>
    </row>
    <row r="704" spans="1:17" ht="15" customHeight="1" x14ac:dyDescent="0.2">
      <c r="A704" s="238" t="str">
        <f>IFERROR(INDEX(Txn[Key],MATCH(0,INDEX(COUNTIF($A$1:A703,Txn[Key])+(Txn[Key]=""),0),0)),"")</f>
        <v/>
      </c>
      <c r="B704" s="238" t="str">
        <f t="shared" si="90"/>
        <v/>
      </c>
      <c r="C704" s="238" t="str">
        <f t="shared" si="91"/>
        <v/>
      </c>
      <c r="D704" s="238" t="str">
        <f t="shared" si="92"/>
        <v/>
      </c>
      <c r="E704" s="259" t="str">
        <f>IF($A704="","",SUMIFS(Txn[Signed Units],Txn[Key],$A704))</f>
        <v/>
      </c>
      <c r="F704" s="281" t="str">
        <f>IF($A704="","",SUMIFS(Txn[Buy Cost],Txn[Key],$A704))</f>
        <v/>
      </c>
      <c r="G704" s="281" t="str">
        <f>IF($A704="","",SUMIFS(Txn[Sell Proceeds],Txn[Key],$A704))</f>
        <v/>
      </c>
      <c r="H704" s="282" t="str">
        <f>IF($A704="","",IFERROR(INDEX(Prices[Current Price],MATCH($A704,Prices[Key],0)),0))</f>
        <v/>
      </c>
      <c r="I704" s="283" t="str">
        <f>IF($A704="","",IFERROR(INDEX(Prices[FX to SGD],MATCH($A704,Prices[Key],0)),1))</f>
        <v/>
      </c>
      <c r="J704" s="281" t="str">
        <f t="shared" si="93"/>
        <v/>
      </c>
      <c r="K704" s="281" t="str">
        <f t="shared" si="94"/>
        <v/>
      </c>
      <c r="L704" s="281" t="str">
        <f t="shared" si="95"/>
        <v/>
      </c>
      <c r="M704" s="284" t="str">
        <f t="shared" si="96"/>
        <v/>
      </c>
      <c r="N704" s="238" t="str">
        <f>IF($A704="","",IF(ABS(E704)&gt;0.000001,COUNT($N$1:N703)+1,""))</f>
        <v/>
      </c>
      <c r="O704" s="285" t="str">
        <f>IF($A704="","",SUMIFS(Transactions!$R:$R,Transactions!$L:$L,$A704))</f>
        <v/>
      </c>
      <c r="P704" s="285" t="str">
        <f t="shared" si="97"/>
        <v/>
      </c>
      <c r="Q704" s="286" t="str">
        <f t="shared" si="98"/>
        <v/>
      </c>
    </row>
    <row r="705" spans="1:17" ht="15" customHeight="1" x14ac:dyDescent="0.2">
      <c r="A705" s="238" t="str">
        <f>IFERROR(INDEX(Txn[Key],MATCH(0,INDEX(COUNTIF($A$1:A704,Txn[Key])+(Txn[Key]=""),0),0)),"")</f>
        <v/>
      </c>
      <c r="B705" s="238" t="str">
        <f t="shared" si="90"/>
        <v/>
      </c>
      <c r="C705" s="238" t="str">
        <f t="shared" si="91"/>
        <v/>
      </c>
      <c r="D705" s="238" t="str">
        <f t="shared" si="92"/>
        <v/>
      </c>
      <c r="E705" s="259" t="str">
        <f>IF($A705="","",SUMIFS(Txn[Signed Units],Txn[Key],$A705))</f>
        <v/>
      </c>
      <c r="F705" s="281" t="str">
        <f>IF($A705="","",SUMIFS(Txn[Buy Cost],Txn[Key],$A705))</f>
        <v/>
      </c>
      <c r="G705" s="281" t="str">
        <f>IF($A705="","",SUMIFS(Txn[Sell Proceeds],Txn[Key],$A705))</f>
        <v/>
      </c>
      <c r="H705" s="282" t="str">
        <f>IF($A705="","",IFERROR(INDEX(Prices[Current Price],MATCH($A705,Prices[Key],0)),0))</f>
        <v/>
      </c>
      <c r="I705" s="283" t="str">
        <f>IF($A705="","",IFERROR(INDEX(Prices[FX to SGD],MATCH($A705,Prices[Key],0)),1))</f>
        <v/>
      </c>
      <c r="J705" s="281" t="str">
        <f t="shared" si="93"/>
        <v/>
      </c>
      <c r="K705" s="281" t="str">
        <f t="shared" si="94"/>
        <v/>
      </c>
      <c r="L705" s="281" t="str">
        <f t="shared" si="95"/>
        <v/>
      </c>
      <c r="M705" s="284" t="str">
        <f t="shared" si="96"/>
        <v/>
      </c>
      <c r="N705" s="238" t="str">
        <f>IF($A705="","",IF(ABS(E705)&gt;0.000001,COUNT($N$1:N704)+1,""))</f>
        <v/>
      </c>
      <c r="O705" s="285" t="str">
        <f>IF($A705="","",SUMIFS(Transactions!$R:$R,Transactions!$L:$L,$A705))</f>
        <v/>
      </c>
      <c r="P705" s="285" t="str">
        <f t="shared" si="97"/>
        <v/>
      </c>
      <c r="Q705" s="286" t="str">
        <f t="shared" si="98"/>
        <v/>
      </c>
    </row>
    <row r="706" spans="1:17" ht="15" customHeight="1" x14ac:dyDescent="0.2">
      <c r="A706" s="238" t="str">
        <f>IFERROR(INDEX(Txn[Key],MATCH(0,INDEX(COUNTIF($A$1:A705,Txn[Key])+(Txn[Key]=""),0),0)),"")</f>
        <v/>
      </c>
      <c r="B706" s="238" t="str">
        <f t="shared" ref="B706:B769" si="99">IF($A706="","",LEFT($A706,FIND(":",$A706)-1))</f>
        <v/>
      </c>
      <c r="C706" s="238" t="str">
        <f t="shared" ref="C706:C769" si="100">IF($A706="","",MID($A706,FIND(":",$A706)+1,FIND(":",$A706,FIND(":",$A706)+1)-FIND(":",$A706)-1))</f>
        <v/>
      </c>
      <c r="D706" s="238" t="str">
        <f t="shared" ref="D706:D769" si="101">IF($A706="","",RIGHT($A706,LEN($A706)-FIND(":",$A706,FIND(":",$A706)+1)))</f>
        <v/>
      </c>
      <c r="E706" s="259" t="str">
        <f>IF($A706="","",SUMIFS(Txn[Signed Units],Txn[Key],$A706))</f>
        <v/>
      </c>
      <c r="F706" s="281" t="str">
        <f>IF($A706="","",SUMIFS(Txn[Buy Cost],Txn[Key],$A706))</f>
        <v/>
      </c>
      <c r="G706" s="281" t="str">
        <f>IF($A706="","",SUMIFS(Txn[Sell Proceeds],Txn[Key],$A706))</f>
        <v/>
      </c>
      <c r="H706" s="282" t="str">
        <f>IF($A706="","",IFERROR(INDEX(Prices[Current Price],MATCH($A706,Prices[Key],0)),0))</f>
        <v/>
      </c>
      <c r="I706" s="283" t="str">
        <f>IF($A706="","",IFERROR(INDEX(Prices[FX to SGD],MATCH($A706,Prices[Key],0)),1))</f>
        <v/>
      </c>
      <c r="J706" s="281" t="str">
        <f t="shared" ref="J706:J769" si="102">IF($A706="","",E706*H706)</f>
        <v/>
      </c>
      <c r="K706" s="281" t="str">
        <f t="shared" ref="K706:K769" si="103">IF($A706="","",J706+G706-F706)</f>
        <v/>
      </c>
      <c r="L706" s="281" t="str">
        <f t="shared" ref="L706:L769" si="104">IF($A706="","",K706*I706)</f>
        <v/>
      </c>
      <c r="M706" s="284" t="str">
        <f t="shared" ref="M706:M769" si="105">IF($A706="","",IFERROR(K706/F706,0))</f>
        <v/>
      </c>
      <c r="N706" s="238" t="str">
        <f>IF($A706="","",IF(ABS(E706)&gt;0.000001,COUNT($N$1:N705)+1,""))</f>
        <v/>
      </c>
      <c r="O706" s="285" t="str">
        <f>IF($A706="","",SUMIFS(Transactions!$R:$R,Transactions!$L:$L,$A706))</f>
        <v/>
      </c>
      <c r="P706" s="285" t="str">
        <f t="shared" ref="P706:P769" si="106">IF($A706="","",$L706+$O706)</f>
        <v/>
      </c>
      <c r="Q706" s="286" t="str">
        <f t="shared" ref="Q706:Q769" si="107">IF($A706="","",IFERROR(($L706+$O706)/($F706*$I706),0))</f>
        <v/>
      </c>
    </row>
    <row r="707" spans="1:17" ht="15" customHeight="1" x14ac:dyDescent="0.2">
      <c r="A707" s="238" t="str">
        <f>IFERROR(INDEX(Txn[Key],MATCH(0,INDEX(COUNTIF($A$1:A706,Txn[Key])+(Txn[Key]=""),0),0)),"")</f>
        <v/>
      </c>
      <c r="B707" s="238" t="str">
        <f t="shared" si="99"/>
        <v/>
      </c>
      <c r="C707" s="238" t="str">
        <f t="shared" si="100"/>
        <v/>
      </c>
      <c r="D707" s="238" t="str">
        <f t="shared" si="101"/>
        <v/>
      </c>
      <c r="E707" s="259" t="str">
        <f>IF($A707="","",SUMIFS(Txn[Signed Units],Txn[Key],$A707))</f>
        <v/>
      </c>
      <c r="F707" s="281" t="str">
        <f>IF($A707="","",SUMIFS(Txn[Buy Cost],Txn[Key],$A707))</f>
        <v/>
      </c>
      <c r="G707" s="281" t="str">
        <f>IF($A707="","",SUMIFS(Txn[Sell Proceeds],Txn[Key],$A707))</f>
        <v/>
      </c>
      <c r="H707" s="282" t="str">
        <f>IF($A707="","",IFERROR(INDEX(Prices[Current Price],MATCH($A707,Prices[Key],0)),0))</f>
        <v/>
      </c>
      <c r="I707" s="283" t="str">
        <f>IF($A707="","",IFERROR(INDEX(Prices[FX to SGD],MATCH($A707,Prices[Key],0)),1))</f>
        <v/>
      </c>
      <c r="J707" s="281" t="str">
        <f t="shared" si="102"/>
        <v/>
      </c>
      <c r="K707" s="281" t="str">
        <f t="shared" si="103"/>
        <v/>
      </c>
      <c r="L707" s="281" t="str">
        <f t="shared" si="104"/>
        <v/>
      </c>
      <c r="M707" s="284" t="str">
        <f t="shared" si="105"/>
        <v/>
      </c>
      <c r="N707" s="238" t="str">
        <f>IF($A707="","",IF(ABS(E707)&gt;0.000001,COUNT($N$1:N706)+1,""))</f>
        <v/>
      </c>
      <c r="O707" s="285" t="str">
        <f>IF($A707="","",SUMIFS(Transactions!$R:$R,Transactions!$L:$L,$A707))</f>
        <v/>
      </c>
      <c r="P707" s="285" t="str">
        <f t="shared" si="106"/>
        <v/>
      </c>
      <c r="Q707" s="286" t="str">
        <f t="shared" si="107"/>
        <v/>
      </c>
    </row>
    <row r="708" spans="1:17" ht="15" customHeight="1" x14ac:dyDescent="0.2">
      <c r="A708" s="238" t="str">
        <f>IFERROR(INDEX(Txn[Key],MATCH(0,INDEX(COUNTIF($A$1:A707,Txn[Key])+(Txn[Key]=""),0),0)),"")</f>
        <v/>
      </c>
      <c r="B708" s="238" t="str">
        <f t="shared" si="99"/>
        <v/>
      </c>
      <c r="C708" s="238" t="str">
        <f t="shared" si="100"/>
        <v/>
      </c>
      <c r="D708" s="238" t="str">
        <f t="shared" si="101"/>
        <v/>
      </c>
      <c r="E708" s="259" t="str">
        <f>IF($A708="","",SUMIFS(Txn[Signed Units],Txn[Key],$A708))</f>
        <v/>
      </c>
      <c r="F708" s="281" t="str">
        <f>IF($A708="","",SUMIFS(Txn[Buy Cost],Txn[Key],$A708))</f>
        <v/>
      </c>
      <c r="G708" s="281" t="str">
        <f>IF($A708="","",SUMIFS(Txn[Sell Proceeds],Txn[Key],$A708))</f>
        <v/>
      </c>
      <c r="H708" s="282" t="str">
        <f>IF($A708="","",IFERROR(INDEX(Prices[Current Price],MATCH($A708,Prices[Key],0)),0))</f>
        <v/>
      </c>
      <c r="I708" s="283" t="str">
        <f>IF($A708="","",IFERROR(INDEX(Prices[FX to SGD],MATCH($A708,Prices[Key],0)),1))</f>
        <v/>
      </c>
      <c r="J708" s="281" t="str">
        <f t="shared" si="102"/>
        <v/>
      </c>
      <c r="K708" s="281" t="str">
        <f t="shared" si="103"/>
        <v/>
      </c>
      <c r="L708" s="281" t="str">
        <f t="shared" si="104"/>
        <v/>
      </c>
      <c r="M708" s="284" t="str">
        <f t="shared" si="105"/>
        <v/>
      </c>
      <c r="N708" s="238" t="str">
        <f>IF($A708="","",IF(ABS(E708)&gt;0.000001,COUNT($N$1:N707)+1,""))</f>
        <v/>
      </c>
      <c r="O708" s="285" t="str">
        <f>IF($A708="","",SUMIFS(Transactions!$R:$R,Transactions!$L:$L,$A708))</f>
        <v/>
      </c>
      <c r="P708" s="285" t="str">
        <f t="shared" si="106"/>
        <v/>
      </c>
      <c r="Q708" s="286" t="str">
        <f t="shared" si="107"/>
        <v/>
      </c>
    </row>
    <row r="709" spans="1:17" ht="15" customHeight="1" x14ac:dyDescent="0.2">
      <c r="A709" s="238" t="str">
        <f>IFERROR(INDEX(Txn[Key],MATCH(0,INDEX(COUNTIF($A$1:A708,Txn[Key])+(Txn[Key]=""),0),0)),"")</f>
        <v/>
      </c>
      <c r="B709" s="238" t="str">
        <f t="shared" si="99"/>
        <v/>
      </c>
      <c r="C709" s="238" t="str">
        <f t="shared" si="100"/>
        <v/>
      </c>
      <c r="D709" s="238" t="str">
        <f t="shared" si="101"/>
        <v/>
      </c>
      <c r="E709" s="259" t="str">
        <f>IF($A709="","",SUMIFS(Txn[Signed Units],Txn[Key],$A709))</f>
        <v/>
      </c>
      <c r="F709" s="281" t="str">
        <f>IF($A709="","",SUMIFS(Txn[Buy Cost],Txn[Key],$A709))</f>
        <v/>
      </c>
      <c r="G709" s="281" t="str">
        <f>IF($A709="","",SUMIFS(Txn[Sell Proceeds],Txn[Key],$A709))</f>
        <v/>
      </c>
      <c r="H709" s="282" t="str">
        <f>IF($A709="","",IFERROR(INDEX(Prices[Current Price],MATCH($A709,Prices[Key],0)),0))</f>
        <v/>
      </c>
      <c r="I709" s="283" t="str">
        <f>IF($A709="","",IFERROR(INDEX(Prices[FX to SGD],MATCH($A709,Prices[Key],0)),1))</f>
        <v/>
      </c>
      <c r="J709" s="281" t="str">
        <f t="shared" si="102"/>
        <v/>
      </c>
      <c r="K709" s="281" t="str">
        <f t="shared" si="103"/>
        <v/>
      </c>
      <c r="L709" s="281" t="str">
        <f t="shared" si="104"/>
        <v/>
      </c>
      <c r="M709" s="284" t="str">
        <f t="shared" si="105"/>
        <v/>
      </c>
      <c r="N709" s="238" t="str">
        <f>IF($A709="","",IF(ABS(E709)&gt;0.000001,COUNT($N$1:N708)+1,""))</f>
        <v/>
      </c>
      <c r="O709" s="285" t="str">
        <f>IF($A709="","",SUMIFS(Transactions!$R:$R,Transactions!$L:$L,$A709))</f>
        <v/>
      </c>
      <c r="P709" s="285" t="str">
        <f t="shared" si="106"/>
        <v/>
      </c>
      <c r="Q709" s="286" t="str">
        <f t="shared" si="107"/>
        <v/>
      </c>
    </row>
    <row r="710" spans="1:17" ht="15" customHeight="1" x14ac:dyDescent="0.2">
      <c r="A710" s="238" t="str">
        <f>IFERROR(INDEX(Txn[Key],MATCH(0,INDEX(COUNTIF($A$1:A709,Txn[Key])+(Txn[Key]=""),0),0)),"")</f>
        <v/>
      </c>
      <c r="B710" s="238" t="str">
        <f t="shared" si="99"/>
        <v/>
      </c>
      <c r="C710" s="238" t="str">
        <f t="shared" si="100"/>
        <v/>
      </c>
      <c r="D710" s="238" t="str">
        <f t="shared" si="101"/>
        <v/>
      </c>
      <c r="E710" s="259" t="str">
        <f>IF($A710="","",SUMIFS(Txn[Signed Units],Txn[Key],$A710))</f>
        <v/>
      </c>
      <c r="F710" s="281" t="str">
        <f>IF($A710="","",SUMIFS(Txn[Buy Cost],Txn[Key],$A710))</f>
        <v/>
      </c>
      <c r="G710" s="281" t="str">
        <f>IF($A710="","",SUMIFS(Txn[Sell Proceeds],Txn[Key],$A710))</f>
        <v/>
      </c>
      <c r="H710" s="282" t="str">
        <f>IF($A710="","",IFERROR(INDEX(Prices[Current Price],MATCH($A710,Prices[Key],0)),0))</f>
        <v/>
      </c>
      <c r="I710" s="283" t="str">
        <f>IF($A710="","",IFERROR(INDEX(Prices[FX to SGD],MATCH($A710,Prices[Key],0)),1))</f>
        <v/>
      </c>
      <c r="J710" s="281" t="str">
        <f t="shared" si="102"/>
        <v/>
      </c>
      <c r="K710" s="281" t="str">
        <f t="shared" si="103"/>
        <v/>
      </c>
      <c r="L710" s="281" t="str">
        <f t="shared" si="104"/>
        <v/>
      </c>
      <c r="M710" s="284" t="str">
        <f t="shared" si="105"/>
        <v/>
      </c>
      <c r="N710" s="238" t="str">
        <f>IF($A710="","",IF(ABS(E710)&gt;0.000001,COUNT($N$1:N709)+1,""))</f>
        <v/>
      </c>
      <c r="O710" s="285" t="str">
        <f>IF($A710="","",SUMIFS(Transactions!$R:$R,Transactions!$L:$L,$A710))</f>
        <v/>
      </c>
      <c r="P710" s="285" t="str">
        <f t="shared" si="106"/>
        <v/>
      </c>
      <c r="Q710" s="286" t="str">
        <f t="shared" si="107"/>
        <v/>
      </c>
    </row>
    <row r="711" spans="1:17" ht="15" customHeight="1" x14ac:dyDescent="0.2">
      <c r="A711" s="238" t="str">
        <f>IFERROR(INDEX(Txn[Key],MATCH(0,INDEX(COUNTIF($A$1:A710,Txn[Key])+(Txn[Key]=""),0),0)),"")</f>
        <v/>
      </c>
      <c r="B711" s="238" t="str">
        <f t="shared" si="99"/>
        <v/>
      </c>
      <c r="C711" s="238" t="str">
        <f t="shared" si="100"/>
        <v/>
      </c>
      <c r="D711" s="238" t="str">
        <f t="shared" si="101"/>
        <v/>
      </c>
      <c r="E711" s="259" t="str">
        <f>IF($A711="","",SUMIFS(Txn[Signed Units],Txn[Key],$A711))</f>
        <v/>
      </c>
      <c r="F711" s="281" t="str">
        <f>IF($A711="","",SUMIFS(Txn[Buy Cost],Txn[Key],$A711))</f>
        <v/>
      </c>
      <c r="G711" s="281" t="str">
        <f>IF($A711="","",SUMIFS(Txn[Sell Proceeds],Txn[Key],$A711))</f>
        <v/>
      </c>
      <c r="H711" s="282" t="str">
        <f>IF($A711="","",IFERROR(INDEX(Prices[Current Price],MATCH($A711,Prices[Key],0)),0))</f>
        <v/>
      </c>
      <c r="I711" s="283" t="str">
        <f>IF($A711="","",IFERROR(INDEX(Prices[FX to SGD],MATCH($A711,Prices[Key],0)),1))</f>
        <v/>
      </c>
      <c r="J711" s="281" t="str">
        <f t="shared" si="102"/>
        <v/>
      </c>
      <c r="K711" s="281" t="str">
        <f t="shared" si="103"/>
        <v/>
      </c>
      <c r="L711" s="281" t="str">
        <f t="shared" si="104"/>
        <v/>
      </c>
      <c r="M711" s="284" t="str">
        <f t="shared" si="105"/>
        <v/>
      </c>
      <c r="N711" s="238" t="str">
        <f>IF($A711="","",IF(ABS(E711)&gt;0.000001,COUNT($N$1:N710)+1,""))</f>
        <v/>
      </c>
      <c r="O711" s="285" t="str">
        <f>IF($A711="","",SUMIFS(Transactions!$R:$R,Transactions!$L:$L,$A711))</f>
        <v/>
      </c>
      <c r="P711" s="285" t="str">
        <f t="shared" si="106"/>
        <v/>
      </c>
      <c r="Q711" s="286" t="str">
        <f t="shared" si="107"/>
        <v/>
      </c>
    </row>
    <row r="712" spans="1:17" ht="15" customHeight="1" x14ac:dyDescent="0.2">
      <c r="A712" s="238" t="str">
        <f>IFERROR(INDEX(Txn[Key],MATCH(0,INDEX(COUNTIF($A$1:A711,Txn[Key])+(Txn[Key]=""),0),0)),"")</f>
        <v/>
      </c>
      <c r="B712" s="238" t="str">
        <f t="shared" si="99"/>
        <v/>
      </c>
      <c r="C712" s="238" t="str">
        <f t="shared" si="100"/>
        <v/>
      </c>
      <c r="D712" s="238" t="str">
        <f t="shared" si="101"/>
        <v/>
      </c>
      <c r="E712" s="259" t="str">
        <f>IF($A712="","",SUMIFS(Txn[Signed Units],Txn[Key],$A712))</f>
        <v/>
      </c>
      <c r="F712" s="281" t="str">
        <f>IF($A712="","",SUMIFS(Txn[Buy Cost],Txn[Key],$A712))</f>
        <v/>
      </c>
      <c r="G712" s="281" t="str">
        <f>IF($A712="","",SUMIFS(Txn[Sell Proceeds],Txn[Key],$A712))</f>
        <v/>
      </c>
      <c r="H712" s="282" t="str">
        <f>IF($A712="","",IFERROR(INDEX(Prices[Current Price],MATCH($A712,Prices[Key],0)),0))</f>
        <v/>
      </c>
      <c r="I712" s="283" t="str">
        <f>IF($A712="","",IFERROR(INDEX(Prices[FX to SGD],MATCH($A712,Prices[Key],0)),1))</f>
        <v/>
      </c>
      <c r="J712" s="281" t="str">
        <f t="shared" si="102"/>
        <v/>
      </c>
      <c r="K712" s="281" t="str">
        <f t="shared" si="103"/>
        <v/>
      </c>
      <c r="L712" s="281" t="str">
        <f t="shared" si="104"/>
        <v/>
      </c>
      <c r="M712" s="284" t="str">
        <f t="shared" si="105"/>
        <v/>
      </c>
      <c r="N712" s="238" t="str">
        <f>IF($A712="","",IF(ABS(E712)&gt;0.000001,COUNT($N$1:N711)+1,""))</f>
        <v/>
      </c>
      <c r="O712" s="285" t="str">
        <f>IF($A712="","",SUMIFS(Transactions!$R:$R,Transactions!$L:$L,$A712))</f>
        <v/>
      </c>
      <c r="P712" s="285" t="str">
        <f t="shared" si="106"/>
        <v/>
      </c>
      <c r="Q712" s="286" t="str">
        <f t="shared" si="107"/>
        <v/>
      </c>
    </row>
    <row r="713" spans="1:17" ht="15" customHeight="1" x14ac:dyDescent="0.2">
      <c r="A713" s="238" t="str">
        <f>IFERROR(INDEX(Txn[Key],MATCH(0,INDEX(COUNTIF($A$1:A712,Txn[Key])+(Txn[Key]=""),0),0)),"")</f>
        <v/>
      </c>
      <c r="B713" s="238" t="str">
        <f t="shared" si="99"/>
        <v/>
      </c>
      <c r="C713" s="238" t="str">
        <f t="shared" si="100"/>
        <v/>
      </c>
      <c r="D713" s="238" t="str">
        <f t="shared" si="101"/>
        <v/>
      </c>
      <c r="E713" s="259" t="str">
        <f>IF($A713="","",SUMIFS(Txn[Signed Units],Txn[Key],$A713))</f>
        <v/>
      </c>
      <c r="F713" s="281" t="str">
        <f>IF($A713="","",SUMIFS(Txn[Buy Cost],Txn[Key],$A713))</f>
        <v/>
      </c>
      <c r="G713" s="281" t="str">
        <f>IF($A713="","",SUMIFS(Txn[Sell Proceeds],Txn[Key],$A713))</f>
        <v/>
      </c>
      <c r="H713" s="282" t="str">
        <f>IF($A713="","",IFERROR(INDEX(Prices[Current Price],MATCH($A713,Prices[Key],0)),0))</f>
        <v/>
      </c>
      <c r="I713" s="283" t="str">
        <f>IF($A713="","",IFERROR(INDEX(Prices[FX to SGD],MATCH($A713,Prices[Key],0)),1))</f>
        <v/>
      </c>
      <c r="J713" s="281" t="str">
        <f t="shared" si="102"/>
        <v/>
      </c>
      <c r="K713" s="281" t="str">
        <f t="shared" si="103"/>
        <v/>
      </c>
      <c r="L713" s="281" t="str">
        <f t="shared" si="104"/>
        <v/>
      </c>
      <c r="M713" s="284" t="str">
        <f t="shared" si="105"/>
        <v/>
      </c>
      <c r="N713" s="238" t="str">
        <f>IF($A713="","",IF(ABS(E713)&gt;0.000001,COUNT($N$1:N712)+1,""))</f>
        <v/>
      </c>
      <c r="O713" s="285" t="str">
        <f>IF($A713="","",SUMIFS(Transactions!$R:$R,Transactions!$L:$L,$A713))</f>
        <v/>
      </c>
      <c r="P713" s="285" t="str">
        <f t="shared" si="106"/>
        <v/>
      </c>
      <c r="Q713" s="286" t="str">
        <f t="shared" si="107"/>
        <v/>
      </c>
    </row>
    <row r="714" spans="1:17" ht="15" customHeight="1" x14ac:dyDescent="0.2">
      <c r="A714" s="238" t="str">
        <f>IFERROR(INDEX(Txn[Key],MATCH(0,INDEX(COUNTIF($A$1:A713,Txn[Key])+(Txn[Key]=""),0),0)),"")</f>
        <v/>
      </c>
      <c r="B714" s="238" t="str">
        <f t="shared" si="99"/>
        <v/>
      </c>
      <c r="C714" s="238" t="str">
        <f t="shared" si="100"/>
        <v/>
      </c>
      <c r="D714" s="238" t="str">
        <f t="shared" si="101"/>
        <v/>
      </c>
      <c r="E714" s="259" t="str">
        <f>IF($A714="","",SUMIFS(Txn[Signed Units],Txn[Key],$A714))</f>
        <v/>
      </c>
      <c r="F714" s="281" t="str">
        <f>IF($A714="","",SUMIFS(Txn[Buy Cost],Txn[Key],$A714))</f>
        <v/>
      </c>
      <c r="G714" s="281" t="str">
        <f>IF($A714="","",SUMIFS(Txn[Sell Proceeds],Txn[Key],$A714))</f>
        <v/>
      </c>
      <c r="H714" s="282" t="str">
        <f>IF($A714="","",IFERROR(INDEX(Prices[Current Price],MATCH($A714,Prices[Key],0)),0))</f>
        <v/>
      </c>
      <c r="I714" s="283" t="str">
        <f>IF($A714="","",IFERROR(INDEX(Prices[FX to SGD],MATCH($A714,Prices[Key],0)),1))</f>
        <v/>
      </c>
      <c r="J714" s="281" t="str">
        <f t="shared" si="102"/>
        <v/>
      </c>
      <c r="K714" s="281" t="str">
        <f t="shared" si="103"/>
        <v/>
      </c>
      <c r="L714" s="281" t="str">
        <f t="shared" si="104"/>
        <v/>
      </c>
      <c r="M714" s="284" t="str">
        <f t="shared" si="105"/>
        <v/>
      </c>
      <c r="N714" s="238" t="str">
        <f>IF($A714="","",IF(ABS(E714)&gt;0.000001,COUNT($N$1:N713)+1,""))</f>
        <v/>
      </c>
      <c r="O714" s="285" t="str">
        <f>IF($A714="","",SUMIFS(Transactions!$R:$R,Transactions!$L:$L,$A714))</f>
        <v/>
      </c>
      <c r="P714" s="285" t="str">
        <f t="shared" si="106"/>
        <v/>
      </c>
      <c r="Q714" s="286" t="str">
        <f t="shared" si="107"/>
        <v/>
      </c>
    </row>
    <row r="715" spans="1:17" ht="15" customHeight="1" x14ac:dyDescent="0.2">
      <c r="A715" s="238" t="str">
        <f>IFERROR(INDEX(Txn[Key],MATCH(0,INDEX(COUNTIF($A$1:A714,Txn[Key])+(Txn[Key]=""),0),0)),"")</f>
        <v/>
      </c>
      <c r="B715" s="238" t="str">
        <f t="shared" si="99"/>
        <v/>
      </c>
      <c r="C715" s="238" t="str">
        <f t="shared" si="100"/>
        <v/>
      </c>
      <c r="D715" s="238" t="str">
        <f t="shared" si="101"/>
        <v/>
      </c>
      <c r="E715" s="259" t="str">
        <f>IF($A715="","",SUMIFS(Txn[Signed Units],Txn[Key],$A715))</f>
        <v/>
      </c>
      <c r="F715" s="281" t="str">
        <f>IF($A715="","",SUMIFS(Txn[Buy Cost],Txn[Key],$A715))</f>
        <v/>
      </c>
      <c r="G715" s="281" t="str">
        <f>IF($A715="","",SUMIFS(Txn[Sell Proceeds],Txn[Key],$A715))</f>
        <v/>
      </c>
      <c r="H715" s="282" t="str">
        <f>IF($A715="","",IFERROR(INDEX(Prices[Current Price],MATCH($A715,Prices[Key],0)),0))</f>
        <v/>
      </c>
      <c r="I715" s="283" t="str">
        <f>IF($A715="","",IFERROR(INDEX(Prices[FX to SGD],MATCH($A715,Prices[Key],0)),1))</f>
        <v/>
      </c>
      <c r="J715" s="281" t="str">
        <f t="shared" si="102"/>
        <v/>
      </c>
      <c r="K715" s="281" t="str">
        <f t="shared" si="103"/>
        <v/>
      </c>
      <c r="L715" s="281" t="str">
        <f t="shared" si="104"/>
        <v/>
      </c>
      <c r="M715" s="284" t="str">
        <f t="shared" si="105"/>
        <v/>
      </c>
      <c r="N715" s="238" t="str">
        <f>IF($A715="","",IF(ABS(E715)&gt;0.000001,COUNT($N$1:N714)+1,""))</f>
        <v/>
      </c>
      <c r="O715" s="285" t="str">
        <f>IF($A715="","",SUMIFS(Transactions!$R:$R,Transactions!$L:$L,$A715))</f>
        <v/>
      </c>
      <c r="P715" s="285" t="str">
        <f t="shared" si="106"/>
        <v/>
      </c>
      <c r="Q715" s="286" t="str">
        <f t="shared" si="107"/>
        <v/>
      </c>
    </row>
    <row r="716" spans="1:17" ht="15" customHeight="1" x14ac:dyDescent="0.2">
      <c r="A716" s="238" t="str">
        <f>IFERROR(INDEX(Txn[Key],MATCH(0,INDEX(COUNTIF($A$1:A715,Txn[Key])+(Txn[Key]=""),0),0)),"")</f>
        <v/>
      </c>
      <c r="B716" s="238" t="str">
        <f t="shared" si="99"/>
        <v/>
      </c>
      <c r="C716" s="238" t="str">
        <f t="shared" si="100"/>
        <v/>
      </c>
      <c r="D716" s="238" t="str">
        <f t="shared" si="101"/>
        <v/>
      </c>
      <c r="E716" s="259" t="str">
        <f>IF($A716="","",SUMIFS(Txn[Signed Units],Txn[Key],$A716))</f>
        <v/>
      </c>
      <c r="F716" s="281" t="str">
        <f>IF($A716="","",SUMIFS(Txn[Buy Cost],Txn[Key],$A716))</f>
        <v/>
      </c>
      <c r="G716" s="281" t="str">
        <f>IF($A716="","",SUMIFS(Txn[Sell Proceeds],Txn[Key],$A716))</f>
        <v/>
      </c>
      <c r="H716" s="282" t="str">
        <f>IF($A716="","",IFERROR(INDEX(Prices[Current Price],MATCH($A716,Prices[Key],0)),0))</f>
        <v/>
      </c>
      <c r="I716" s="283" t="str">
        <f>IF($A716="","",IFERROR(INDEX(Prices[FX to SGD],MATCH($A716,Prices[Key],0)),1))</f>
        <v/>
      </c>
      <c r="J716" s="281" t="str">
        <f t="shared" si="102"/>
        <v/>
      </c>
      <c r="K716" s="281" t="str">
        <f t="shared" si="103"/>
        <v/>
      </c>
      <c r="L716" s="281" t="str">
        <f t="shared" si="104"/>
        <v/>
      </c>
      <c r="M716" s="284" t="str">
        <f t="shared" si="105"/>
        <v/>
      </c>
      <c r="N716" s="238" t="str">
        <f>IF($A716="","",IF(ABS(E716)&gt;0.000001,COUNT($N$1:N715)+1,""))</f>
        <v/>
      </c>
      <c r="O716" s="285" t="str">
        <f>IF($A716="","",SUMIFS(Transactions!$R:$R,Transactions!$L:$L,$A716))</f>
        <v/>
      </c>
      <c r="P716" s="285" t="str">
        <f t="shared" si="106"/>
        <v/>
      </c>
      <c r="Q716" s="286" t="str">
        <f t="shared" si="107"/>
        <v/>
      </c>
    </row>
    <row r="717" spans="1:17" ht="15" customHeight="1" x14ac:dyDescent="0.2">
      <c r="A717" s="238" t="str">
        <f>IFERROR(INDEX(Txn[Key],MATCH(0,INDEX(COUNTIF($A$1:A716,Txn[Key])+(Txn[Key]=""),0),0)),"")</f>
        <v/>
      </c>
      <c r="B717" s="238" t="str">
        <f t="shared" si="99"/>
        <v/>
      </c>
      <c r="C717" s="238" t="str">
        <f t="shared" si="100"/>
        <v/>
      </c>
      <c r="D717" s="238" t="str">
        <f t="shared" si="101"/>
        <v/>
      </c>
      <c r="E717" s="259" t="str">
        <f>IF($A717="","",SUMIFS(Txn[Signed Units],Txn[Key],$A717))</f>
        <v/>
      </c>
      <c r="F717" s="281" t="str">
        <f>IF($A717="","",SUMIFS(Txn[Buy Cost],Txn[Key],$A717))</f>
        <v/>
      </c>
      <c r="G717" s="281" t="str">
        <f>IF($A717="","",SUMIFS(Txn[Sell Proceeds],Txn[Key],$A717))</f>
        <v/>
      </c>
      <c r="H717" s="282" t="str">
        <f>IF($A717="","",IFERROR(INDEX(Prices[Current Price],MATCH($A717,Prices[Key],0)),0))</f>
        <v/>
      </c>
      <c r="I717" s="283" t="str">
        <f>IF($A717="","",IFERROR(INDEX(Prices[FX to SGD],MATCH($A717,Prices[Key],0)),1))</f>
        <v/>
      </c>
      <c r="J717" s="281" t="str">
        <f t="shared" si="102"/>
        <v/>
      </c>
      <c r="K717" s="281" t="str">
        <f t="shared" si="103"/>
        <v/>
      </c>
      <c r="L717" s="281" t="str">
        <f t="shared" si="104"/>
        <v/>
      </c>
      <c r="M717" s="284" t="str">
        <f t="shared" si="105"/>
        <v/>
      </c>
      <c r="N717" s="238" t="str">
        <f>IF($A717="","",IF(ABS(E717)&gt;0.000001,COUNT($N$1:N716)+1,""))</f>
        <v/>
      </c>
      <c r="O717" s="285" t="str">
        <f>IF($A717="","",SUMIFS(Transactions!$R:$R,Transactions!$L:$L,$A717))</f>
        <v/>
      </c>
      <c r="P717" s="285" t="str">
        <f t="shared" si="106"/>
        <v/>
      </c>
      <c r="Q717" s="286" t="str">
        <f t="shared" si="107"/>
        <v/>
      </c>
    </row>
    <row r="718" spans="1:17" ht="15" customHeight="1" x14ac:dyDescent="0.2">
      <c r="A718" s="238" t="str">
        <f>IFERROR(INDEX(Txn[Key],MATCH(0,INDEX(COUNTIF($A$1:A717,Txn[Key])+(Txn[Key]=""),0),0)),"")</f>
        <v/>
      </c>
      <c r="B718" s="238" t="str">
        <f t="shared" si="99"/>
        <v/>
      </c>
      <c r="C718" s="238" t="str">
        <f t="shared" si="100"/>
        <v/>
      </c>
      <c r="D718" s="238" t="str">
        <f t="shared" si="101"/>
        <v/>
      </c>
      <c r="E718" s="259" t="str">
        <f>IF($A718="","",SUMIFS(Txn[Signed Units],Txn[Key],$A718))</f>
        <v/>
      </c>
      <c r="F718" s="281" t="str">
        <f>IF($A718="","",SUMIFS(Txn[Buy Cost],Txn[Key],$A718))</f>
        <v/>
      </c>
      <c r="G718" s="281" t="str">
        <f>IF($A718="","",SUMIFS(Txn[Sell Proceeds],Txn[Key],$A718))</f>
        <v/>
      </c>
      <c r="H718" s="282" t="str">
        <f>IF($A718="","",IFERROR(INDEX(Prices[Current Price],MATCH($A718,Prices[Key],0)),0))</f>
        <v/>
      </c>
      <c r="I718" s="283" t="str">
        <f>IF($A718="","",IFERROR(INDEX(Prices[FX to SGD],MATCH($A718,Prices[Key],0)),1))</f>
        <v/>
      </c>
      <c r="J718" s="281" t="str">
        <f t="shared" si="102"/>
        <v/>
      </c>
      <c r="K718" s="281" t="str">
        <f t="shared" si="103"/>
        <v/>
      </c>
      <c r="L718" s="281" t="str">
        <f t="shared" si="104"/>
        <v/>
      </c>
      <c r="M718" s="284" t="str">
        <f t="shared" si="105"/>
        <v/>
      </c>
      <c r="N718" s="238" t="str">
        <f>IF($A718="","",IF(ABS(E718)&gt;0.000001,COUNT($N$1:N717)+1,""))</f>
        <v/>
      </c>
      <c r="O718" s="285" t="str">
        <f>IF($A718="","",SUMIFS(Transactions!$R:$R,Transactions!$L:$L,$A718))</f>
        <v/>
      </c>
      <c r="P718" s="285" t="str">
        <f t="shared" si="106"/>
        <v/>
      </c>
      <c r="Q718" s="286" t="str">
        <f t="shared" si="107"/>
        <v/>
      </c>
    </row>
    <row r="719" spans="1:17" ht="15" customHeight="1" x14ac:dyDescent="0.2">
      <c r="A719" s="238" t="str">
        <f>IFERROR(INDEX(Txn[Key],MATCH(0,INDEX(COUNTIF($A$1:A718,Txn[Key])+(Txn[Key]=""),0),0)),"")</f>
        <v/>
      </c>
      <c r="B719" s="238" t="str">
        <f t="shared" si="99"/>
        <v/>
      </c>
      <c r="C719" s="238" t="str">
        <f t="shared" si="100"/>
        <v/>
      </c>
      <c r="D719" s="238" t="str">
        <f t="shared" si="101"/>
        <v/>
      </c>
      <c r="E719" s="259" t="str">
        <f>IF($A719="","",SUMIFS(Txn[Signed Units],Txn[Key],$A719))</f>
        <v/>
      </c>
      <c r="F719" s="281" t="str">
        <f>IF($A719="","",SUMIFS(Txn[Buy Cost],Txn[Key],$A719))</f>
        <v/>
      </c>
      <c r="G719" s="281" t="str">
        <f>IF($A719="","",SUMIFS(Txn[Sell Proceeds],Txn[Key],$A719))</f>
        <v/>
      </c>
      <c r="H719" s="282" t="str">
        <f>IF($A719="","",IFERROR(INDEX(Prices[Current Price],MATCH($A719,Prices[Key],0)),0))</f>
        <v/>
      </c>
      <c r="I719" s="283" t="str">
        <f>IF($A719="","",IFERROR(INDEX(Prices[FX to SGD],MATCH($A719,Prices[Key],0)),1))</f>
        <v/>
      </c>
      <c r="J719" s="281" t="str">
        <f t="shared" si="102"/>
        <v/>
      </c>
      <c r="K719" s="281" t="str">
        <f t="shared" si="103"/>
        <v/>
      </c>
      <c r="L719" s="281" t="str">
        <f t="shared" si="104"/>
        <v/>
      </c>
      <c r="M719" s="284" t="str">
        <f t="shared" si="105"/>
        <v/>
      </c>
      <c r="N719" s="238" t="str">
        <f>IF($A719="","",IF(ABS(E719)&gt;0.000001,COUNT($N$1:N718)+1,""))</f>
        <v/>
      </c>
      <c r="O719" s="285" t="str">
        <f>IF($A719="","",SUMIFS(Transactions!$R:$R,Transactions!$L:$L,$A719))</f>
        <v/>
      </c>
      <c r="P719" s="285" t="str">
        <f t="shared" si="106"/>
        <v/>
      </c>
      <c r="Q719" s="286" t="str">
        <f t="shared" si="107"/>
        <v/>
      </c>
    </row>
    <row r="720" spans="1:17" ht="15" customHeight="1" x14ac:dyDescent="0.2">
      <c r="A720" s="238" t="str">
        <f>IFERROR(INDEX(Txn[Key],MATCH(0,INDEX(COUNTIF($A$1:A719,Txn[Key])+(Txn[Key]=""),0),0)),"")</f>
        <v/>
      </c>
      <c r="B720" s="238" t="str">
        <f t="shared" si="99"/>
        <v/>
      </c>
      <c r="C720" s="238" t="str">
        <f t="shared" si="100"/>
        <v/>
      </c>
      <c r="D720" s="238" t="str">
        <f t="shared" si="101"/>
        <v/>
      </c>
      <c r="E720" s="259" t="str">
        <f>IF($A720="","",SUMIFS(Txn[Signed Units],Txn[Key],$A720))</f>
        <v/>
      </c>
      <c r="F720" s="281" t="str">
        <f>IF($A720="","",SUMIFS(Txn[Buy Cost],Txn[Key],$A720))</f>
        <v/>
      </c>
      <c r="G720" s="281" t="str">
        <f>IF($A720="","",SUMIFS(Txn[Sell Proceeds],Txn[Key],$A720))</f>
        <v/>
      </c>
      <c r="H720" s="282" t="str">
        <f>IF($A720="","",IFERROR(INDEX(Prices[Current Price],MATCH($A720,Prices[Key],0)),0))</f>
        <v/>
      </c>
      <c r="I720" s="283" t="str">
        <f>IF($A720="","",IFERROR(INDEX(Prices[FX to SGD],MATCH($A720,Prices[Key],0)),1))</f>
        <v/>
      </c>
      <c r="J720" s="281" t="str">
        <f t="shared" si="102"/>
        <v/>
      </c>
      <c r="K720" s="281" t="str">
        <f t="shared" si="103"/>
        <v/>
      </c>
      <c r="L720" s="281" t="str">
        <f t="shared" si="104"/>
        <v/>
      </c>
      <c r="M720" s="284" t="str">
        <f t="shared" si="105"/>
        <v/>
      </c>
      <c r="N720" s="238" t="str">
        <f>IF($A720="","",IF(ABS(E720)&gt;0.000001,COUNT($N$1:N719)+1,""))</f>
        <v/>
      </c>
      <c r="O720" s="285" t="str">
        <f>IF($A720="","",SUMIFS(Transactions!$R:$R,Transactions!$L:$L,$A720))</f>
        <v/>
      </c>
      <c r="P720" s="285" t="str">
        <f t="shared" si="106"/>
        <v/>
      </c>
      <c r="Q720" s="286" t="str">
        <f t="shared" si="107"/>
        <v/>
      </c>
    </row>
    <row r="721" spans="1:17" ht="15" customHeight="1" x14ac:dyDescent="0.2">
      <c r="A721" s="238" t="str">
        <f>IFERROR(INDEX(Txn[Key],MATCH(0,INDEX(COUNTIF($A$1:A720,Txn[Key])+(Txn[Key]=""),0),0)),"")</f>
        <v/>
      </c>
      <c r="B721" s="238" t="str">
        <f t="shared" si="99"/>
        <v/>
      </c>
      <c r="C721" s="238" t="str">
        <f t="shared" si="100"/>
        <v/>
      </c>
      <c r="D721" s="238" t="str">
        <f t="shared" si="101"/>
        <v/>
      </c>
      <c r="E721" s="259" t="str">
        <f>IF($A721="","",SUMIFS(Txn[Signed Units],Txn[Key],$A721))</f>
        <v/>
      </c>
      <c r="F721" s="281" t="str">
        <f>IF($A721="","",SUMIFS(Txn[Buy Cost],Txn[Key],$A721))</f>
        <v/>
      </c>
      <c r="G721" s="281" t="str">
        <f>IF($A721="","",SUMIFS(Txn[Sell Proceeds],Txn[Key],$A721))</f>
        <v/>
      </c>
      <c r="H721" s="282" t="str">
        <f>IF($A721="","",IFERROR(INDEX(Prices[Current Price],MATCH($A721,Prices[Key],0)),0))</f>
        <v/>
      </c>
      <c r="I721" s="283" t="str">
        <f>IF($A721="","",IFERROR(INDEX(Prices[FX to SGD],MATCH($A721,Prices[Key],0)),1))</f>
        <v/>
      </c>
      <c r="J721" s="281" t="str">
        <f t="shared" si="102"/>
        <v/>
      </c>
      <c r="K721" s="281" t="str">
        <f t="shared" si="103"/>
        <v/>
      </c>
      <c r="L721" s="281" t="str">
        <f t="shared" si="104"/>
        <v/>
      </c>
      <c r="M721" s="284" t="str">
        <f t="shared" si="105"/>
        <v/>
      </c>
      <c r="N721" s="238" t="str">
        <f>IF($A721="","",IF(ABS(E721)&gt;0.000001,COUNT($N$1:N720)+1,""))</f>
        <v/>
      </c>
      <c r="O721" s="285" t="str">
        <f>IF($A721="","",SUMIFS(Transactions!$R:$R,Transactions!$L:$L,$A721))</f>
        <v/>
      </c>
      <c r="P721" s="285" t="str">
        <f t="shared" si="106"/>
        <v/>
      </c>
      <c r="Q721" s="286" t="str">
        <f t="shared" si="107"/>
        <v/>
      </c>
    </row>
    <row r="722" spans="1:17" ht="15" customHeight="1" x14ac:dyDescent="0.2">
      <c r="A722" s="238" t="str">
        <f>IFERROR(INDEX(Txn[Key],MATCH(0,INDEX(COUNTIF($A$1:A721,Txn[Key])+(Txn[Key]=""),0),0)),"")</f>
        <v/>
      </c>
      <c r="B722" s="238" t="str">
        <f t="shared" si="99"/>
        <v/>
      </c>
      <c r="C722" s="238" t="str">
        <f t="shared" si="100"/>
        <v/>
      </c>
      <c r="D722" s="238" t="str">
        <f t="shared" si="101"/>
        <v/>
      </c>
      <c r="E722" s="259" t="str">
        <f>IF($A722="","",SUMIFS(Txn[Signed Units],Txn[Key],$A722))</f>
        <v/>
      </c>
      <c r="F722" s="281" t="str">
        <f>IF($A722="","",SUMIFS(Txn[Buy Cost],Txn[Key],$A722))</f>
        <v/>
      </c>
      <c r="G722" s="281" t="str">
        <f>IF($A722="","",SUMIFS(Txn[Sell Proceeds],Txn[Key],$A722))</f>
        <v/>
      </c>
      <c r="H722" s="282" t="str">
        <f>IF($A722="","",IFERROR(INDEX(Prices[Current Price],MATCH($A722,Prices[Key],0)),0))</f>
        <v/>
      </c>
      <c r="I722" s="283" t="str">
        <f>IF($A722="","",IFERROR(INDEX(Prices[FX to SGD],MATCH($A722,Prices[Key],0)),1))</f>
        <v/>
      </c>
      <c r="J722" s="281" t="str">
        <f t="shared" si="102"/>
        <v/>
      </c>
      <c r="K722" s="281" t="str">
        <f t="shared" si="103"/>
        <v/>
      </c>
      <c r="L722" s="281" t="str">
        <f t="shared" si="104"/>
        <v/>
      </c>
      <c r="M722" s="284" t="str">
        <f t="shared" si="105"/>
        <v/>
      </c>
      <c r="N722" s="238" t="str">
        <f>IF($A722="","",IF(ABS(E722)&gt;0.000001,COUNT($N$1:N721)+1,""))</f>
        <v/>
      </c>
      <c r="O722" s="285" t="str">
        <f>IF($A722="","",SUMIFS(Transactions!$R:$R,Transactions!$L:$L,$A722))</f>
        <v/>
      </c>
      <c r="P722" s="285" t="str">
        <f t="shared" si="106"/>
        <v/>
      </c>
      <c r="Q722" s="286" t="str">
        <f t="shared" si="107"/>
        <v/>
      </c>
    </row>
    <row r="723" spans="1:17" ht="15" customHeight="1" x14ac:dyDescent="0.2">
      <c r="A723" s="238" t="str">
        <f>IFERROR(INDEX(Txn[Key],MATCH(0,INDEX(COUNTIF($A$1:A722,Txn[Key])+(Txn[Key]=""),0),0)),"")</f>
        <v/>
      </c>
      <c r="B723" s="238" t="str">
        <f t="shared" si="99"/>
        <v/>
      </c>
      <c r="C723" s="238" t="str">
        <f t="shared" si="100"/>
        <v/>
      </c>
      <c r="D723" s="238" t="str">
        <f t="shared" si="101"/>
        <v/>
      </c>
      <c r="E723" s="259" t="str">
        <f>IF($A723="","",SUMIFS(Txn[Signed Units],Txn[Key],$A723))</f>
        <v/>
      </c>
      <c r="F723" s="281" t="str">
        <f>IF($A723="","",SUMIFS(Txn[Buy Cost],Txn[Key],$A723))</f>
        <v/>
      </c>
      <c r="G723" s="281" t="str">
        <f>IF($A723="","",SUMIFS(Txn[Sell Proceeds],Txn[Key],$A723))</f>
        <v/>
      </c>
      <c r="H723" s="282" t="str">
        <f>IF($A723="","",IFERROR(INDEX(Prices[Current Price],MATCH($A723,Prices[Key],0)),0))</f>
        <v/>
      </c>
      <c r="I723" s="283" t="str">
        <f>IF($A723="","",IFERROR(INDEX(Prices[FX to SGD],MATCH($A723,Prices[Key],0)),1))</f>
        <v/>
      </c>
      <c r="J723" s="281" t="str">
        <f t="shared" si="102"/>
        <v/>
      </c>
      <c r="K723" s="281" t="str">
        <f t="shared" si="103"/>
        <v/>
      </c>
      <c r="L723" s="281" t="str">
        <f t="shared" si="104"/>
        <v/>
      </c>
      <c r="M723" s="284" t="str">
        <f t="shared" si="105"/>
        <v/>
      </c>
      <c r="N723" s="238" t="str">
        <f>IF($A723="","",IF(ABS(E723)&gt;0.000001,COUNT($N$1:N722)+1,""))</f>
        <v/>
      </c>
      <c r="O723" s="285" t="str">
        <f>IF($A723="","",SUMIFS(Transactions!$R:$R,Transactions!$L:$L,$A723))</f>
        <v/>
      </c>
      <c r="P723" s="285" t="str">
        <f t="shared" si="106"/>
        <v/>
      </c>
      <c r="Q723" s="286" t="str">
        <f t="shared" si="107"/>
        <v/>
      </c>
    </row>
    <row r="724" spans="1:17" ht="15" customHeight="1" x14ac:dyDescent="0.2">
      <c r="A724" s="238" t="str">
        <f>IFERROR(INDEX(Txn[Key],MATCH(0,INDEX(COUNTIF($A$1:A723,Txn[Key])+(Txn[Key]=""),0),0)),"")</f>
        <v/>
      </c>
      <c r="B724" s="238" t="str">
        <f t="shared" si="99"/>
        <v/>
      </c>
      <c r="C724" s="238" t="str">
        <f t="shared" si="100"/>
        <v/>
      </c>
      <c r="D724" s="238" t="str">
        <f t="shared" si="101"/>
        <v/>
      </c>
      <c r="E724" s="259" t="str">
        <f>IF($A724="","",SUMIFS(Txn[Signed Units],Txn[Key],$A724))</f>
        <v/>
      </c>
      <c r="F724" s="281" t="str">
        <f>IF($A724="","",SUMIFS(Txn[Buy Cost],Txn[Key],$A724))</f>
        <v/>
      </c>
      <c r="G724" s="281" t="str">
        <f>IF($A724="","",SUMIFS(Txn[Sell Proceeds],Txn[Key],$A724))</f>
        <v/>
      </c>
      <c r="H724" s="282" t="str">
        <f>IF($A724="","",IFERROR(INDEX(Prices[Current Price],MATCH($A724,Prices[Key],0)),0))</f>
        <v/>
      </c>
      <c r="I724" s="283" t="str">
        <f>IF($A724="","",IFERROR(INDEX(Prices[FX to SGD],MATCH($A724,Prices[Key],0)),1))</f>
        <v/>
      </c>
      <c r="J724" s="281" t="str">
        <f t="shared" si="102"/>
        <v/>
      </c>
      <c r="K724" s="281" t="str">
        <f t="shared" si="103"/>
        <v/>
      </c>
      <c r="L724" s="281" t="str">
        <f t="shared" si="104"/>
        <v/>
      </c>
      <c r="M724" s="284" t="str">
        <f t="shared" si="105"/>
        <v/>
      </c>
      <c r="N724" s="238" t="str">
        <f>IF($A724="","",IF(ABS(E724)&gt;0.000001,COUNT($N$1:N723)+1,""))</f>
        <v/>
      </c>
      <c r="O724" s="285" t="str">
        <f>IF($A724="","",SUMIFS(Transactions!$R:$R,Transactions!$L:$L,$A724))</f>
        <v/>
      </c>
      <c r="P724" s="285" t="str">
        <f t="shared" si="106"/>
        <v/>
      </c>
      <c r="Q724" s="286" t="str">
        <f t="shared" si="107"/>
        <v/>
      </c>
    </row>
    <row r="725" spans="1:17" ht="15" customHeight="1" x14ac:dyDescent="0.2">
      <c r="A725" s="238" t="str">
        <f>IFERROR(INDEX(Txn[Key],MATCH(0,INDEX(COUNTIF($A$1:A724,Txn[Key])+(Txn[Key]=""),0),0)),"")</f>
        <v/>
      </c>
      <c r="B725" s="238" t="str">
        <f t="shared" si="99"/>
        <v/>
      </c>
      <c r="C725" s="238" t="str">
        <f t="shared" si="100"/>
        <v/>
      </c>
      <c r="D725" s="238" t="str">
        <f t="shared" si="101"/>
        <v/>
      </c>
      <c r="E725" s="259" t="str">
        <f>IF($A725="","",SUMIFS(Txn[Signed Units],Txn[Key],$A725))</f>
        <v/>
      </c>
      <c r="F725" s="281" t="str">
        <f>IF($A725="","",SUMIFS(Txn[Buy Cost],Txn[Key],$A725))</f>
        <v/>
      </c>
      <c r="G725" s="281" t="str">
        <f>IF($A725="","",SUMIFS(Txn[Sell Proceeds],Txn[Key],$A725))</f>
        <v/>
      </c>
      <c r="H725" s="282" t="str">
        <f>IF($A725="","",IFERROR(INDEX(Prices[Current Price],MATCH($A725,Prices[Key],0)),0))</f>
        <v/>
      </c>
      <c r="I725" s="283" t="str">
        <f>IF($A725="","",IFERROR(INDEX(Prices[FX to SGD],MATCH($A725,Prices[Key],0)),1))</f>
        <v/>
      </c>
      <c r="J725" s="281" t="str">
        <f t="shared" si="102"/>
        <v/>
      </c>
      <c r="K725" s="281" t="str">
        <f t="shared" si="103"/>
        <v/>
      </c>
      <c r="L725" s="281" t="str">
        <f t="shared" si="104"/>
        <v/>
      </c>
      <c r="M725" s="284" t="str">
        <f t="shared" si="105"/>
        <v/>
      </c>
      <c r="N725" s="238" t="str">
        <f>IF($A725="","",IF(ABS(E725)&gt;0.000001,COUNT($N$1:N724)+1,""))</f>
        <v/>
      </c>
      <c r="O725" s="285" t="str">
        <f>IF($A725="","",SUMIFS(Transactions!$R:$R,Transactions!$L:$L,$A725))</f>
        <v/>
      </c>
      <c r="P725" s="285" t="str">
        <f t="shared" si="106"/>
        <v/>
      </c>
      <c r="Q725" s="286" t="str">
        <f t="shared" si="107"/>
        <v/>
      </c>
    </row>
    <row r="726" spans="1:17" ht="15" customHeight="1" x14ac:dyDescent="0.2">
      <c r="A726" s="238" t="str">
        <f>IFERROR(INDEX(Txn[Key],MATCH(0,INDEX(COUNTIF($A$1:A725,Txn[Key])+(Txn[Key]=""),0),0)),"")</f>
        <v/>
      </c>
      <c r="B726" s="238" t="str">
        <f t="shared" si="99"/>
        <v/>
      </c>
      <c r="C726" s="238" t="str">
        <f t="shared" si="100"/>
        <v/>
      </c>
      <c r="D726" s="238" t="str">
        <f t="shared" si="101"/>
        <v/>
      </c>
      <c r="E726" s="259" t="str">
        <f>IF($A726="","",SUMIFS(Txn[Signed Units],Txn[Key],$A726))</f>
        <v/>
      </c>
      <c r="F726" s="281" t="str">
        <f>IF($A726="","",SUMIFS(Txn[Buy Cost],Txn[Key],$A726))</f>
        <v/>
      </c>
      <c r="G726" s="281" t="str">
        <f>IF($A726="","",SUMIFS(Txn[Sell Proceeds],Txn[Key],$A726))</f>
        <v/>
      </c>
      <c r="H726" s="282" t="str">
        <f>IF($A726="","",IFERROR(INDEX(Prices[Current Price],MATCH($A726,Prices[Key],0)),0))</f>
        <v/>
      </c>
      <c r="I726" s="283" t="str">
        <f>IF($A726="","",IFERROR(INDEX(Prices[FX to SGD],MATCH($A726,Prices[Key],0)),1))</f>
        <v/>
      </c>
      <c r="J726" s="281" t="str">
        <f t="shared" si="102"/>
        <v/>
      </c>
      <c r="K726" s="281" t="str">
        <f t="shared" si="103"/>
        <v/>
      </c>
      <c r="L726" s="281" t="str">
        <f t="shared" si="104"/>
        <v/>
      </c>
      <c r="M726" s="284" t="str">
        <f t="shared" si="105"/>
        <v/>
      </c>
      <c r="N726" s="238" t="str">
        <f>IF($A726="","",IF(ABS(E726)&gt;0.000001,COUNT($N$1:N725)+1,""))</f>
        <v/>
      </c>
      <c r="O726" s="285" t="str">
        <f>IF($A726="","",SUMIFS(Transactions!$R:$R,Transactions!$L:$L,$A726))</f>
        <v/>
      </c>
      <c r="P726" s="285" t="str">
        <f t="shared" si="106"/>
        <v/>
      </c>
      <c r="Q726" s="286" t="str">
        <f t="shared" si="107"/>
        <v/>
      </c>
    </row>
    <row r="727" spans="1:17" ht="15" customHeight="1" x14ac:dyDescent="0.2">
      <c r="A727" s="238" t="str">
        <f>IFERROR(INDEX(Txn[Key],MATCH(0,INDEX(COUNTIF($A$1:A726,Txn[Key])+(Txn[Key]=""),0),0)),"")</f>
        <v/>
      </c>
      <c r="B727" s="238" t="str">
        <f t="shared" si="99"/>
        <v/>
      </c>
      <c r="C727" s="238" t="str">
        <f t="shared" si="100"/>
        <v/>
      </c>
      <c r="D727" s="238" t="str">
        <f t="shared" si="101"/>
        <v/>
      </c>
      <c r="E727" s="259" t="str">
        <f>IF($A727="","",SUMIFS(Txn[Signed Units],Txn[Key],$A727))</f>
        <v/>
      </c>
      <c r="F727" s="281" t="str">
        <f>IF($A727="","",SUMIFS(Txn[Buy Cost],Txn[Key],$A727))</f>
        <v/>
      </c>
      <c r="G727" s="281" t="str">
        <f>IF($A727="","",SUMIFS(Txn[Sell Proceeds],Txn[Key],$A727))</f>
        <v/>
      </c>
      <c r="H727" s="282" t="str">
        <f>IF($A727="","",IFERROR(INDEX(Prices[Current Price],MATCH($A727,Prices[Key],0)),0))</f>
        <v/>
      </c>
      <c r="I727" s="283" t="str">
        <f>IF($A727="","",IFERROR(INDEX(Prices[FX to SGD],MATCH($A727,Prices[Key],0)),1))</f>
        <v/>
      </c>
      <c r="J727" s="281" t="str">
        <f t="shared" si="102"/>
        <v/>
      </c>
      <c r="K727" s="281" t="str">
        <f t="shared" si="103"/>
        <v/>
      </c>
      <c r="L727" s="281" t="str">
        <f t="shared" si="104"/>
        <v/>
      </c>
      <c r="M727" s="284" t="str">
        <f t="shared" si="105"/>
        <v/>
      </c>
      <c r="N727" s="238" t="str">
        <f>IF($A727="","",IF(ABS(E727)&gt;0.000001,COUNT($N$1:N726)+1,""))</f>
        <v/>
      </c>
      <c r="O727" s="285" t="str">
        <f>IF($A727="","",SUMIFS(Transactions!$R:$R,Transactions!$L:$L,$A727))</f>
        <v/>
      </c>
      <c r="P727" s="285" t="str">
        <f t="shared" si="106"/>
        <v/>
      </c>
      <c r="Q727" s="286" t="str">
        <f t="shared" si="107"/>
        <v/>
      </c>
    </row>
    <row r="728" spans="1:17" ht="15" customHeight="1" x14ac:dyDescent="0.2">
      <c r="A728" s="238" t="str">
        <f>IFERROR(INDEX(Txn[Key],MATCH(0,INDEX(COUNTIF($A$1:A727,Txn[Key])+(Txn[Key]=""),0),0)),"")</f>
        <v/>
      </c>
      <c r="B728" s="238" t="str">
        <f t="shared" si="99"/>
        <v/>
      </c>
      <c r="C728" s="238" t="str">
        <f t="shared" si="100"/>
        <v/>
      </c>
      <c r="D728" s="238" t="str">
        <f t="shared" si="101"/>
        <v/>
      </c>
      <c r="E728" s="259" t="str">
        <f>IF($A728="","",SUMIFS(Txn[Signed Units],Txn[Key],$A728))</f>
        <v/>
      </c>
      <c r="F728" s="281" t="str">
        <f>IF($A728="","",SUMIFS(Txn[Buy Cost],Txn[Key],$A728))</f>
        <v/>
      </c>
      <c r="G728" s="281" t="str">
        <f>IF($A728="","",SUMIFS(Txn[Sell Proceeds],Txn[Key],$A728))</f>
        <v/>
      </c>
      <c r="H728" s="282" t="str">
        <f>IF($A728="","",IFERROR(INDEX(Prices[Current Price],MATCH($A728,Prices[Key],0)),0))</f>
        <v/>
      </c>
      <c r="I728" s="283" t="str">
        <f>IF($A728="","",IFERROR(INDEX(Prices[FX to SGD],MATCH($A728,Prices[Key],0)),1))</f>
        <v/>
      </c>
      <c r="J728" s="281" t="str">
        <f t="shared" si="102"/>
        <v/>
      </c>
      <c r="K728" s="281" t="str">
        <f t="shared" si="103"/>
        <v/>
      </c>
      <c r="L728" s="281" t="str">
        <f t="shared" si="104"/>
        <v/>
      </c>
      <c r="M728" s="284" t="str">
        <f t="shared" si="105"/>
        <v/>
      </c>
      <c r="N728" s="238" t="str">
        <f>IF($A728="","",IF(ABS(E728)&gt;0.000001,COUNT($N$1:N727)+1,""))</f>
        <v/>
      </c>
      <c r="O728" s="285" t="str">
        <f>IF($A728="","",SUMIFS(Transactions!$R:$R,Transactions!$L:$L,$A728))</f>
        <v/>
      </c>
      <c r="P728" s="285" t="str">
        <f t="shared" si="106"/>
        <v/>
      </c>
      <c r="Q728" s="286" t="str">
        <f t="shared" si="107"/>
        <v/>
      </c>
    </row>
    <row r="729" spans="1:17" ht="15" customHeight="1" x14ac:dyDescent="0.2">
      <c r="A729" s="238" t="str">
        <f>IFERROR(INDEX(Txn[Key],MATCH(0,INDEX(COUNTIF($A$1:A728,Txn[Key])+(Txn[Key]=""),0),0)),"")</f>
        <v/>
      </c>
      <c r="B729" s="238" t="str">
        <f t="shared" si="99"/>
        <v/>
      </c>
      <c r="C729" s="238" t="str">
        <f t="shared" si="100"/>
        <v/>
      </c>
      <c r="D729" s="238" t="str">
        <f t="shared" si="101"/>
        <v/>
      </c>
      <c r="E729" s="259" t="str">
        <f>IF($A729="","",SUMIFS(Txn[Signed Units],Txn[Key],$A729))</f>
        <v/>
      </c>
      <c r="F729" s="281" t="str">
        <f>IF($A729="","",SUMIFS(Txn[Buy Cost],Txn[Key],$A729))</f>
        <v/>
      </c>
      <c r="G729" s="281" t="str">
        <f>IF($A729="","",SUMIFS(Txn[Sell Proceeds],Txn[Key],$A729))</f>
        <v/>
      </c>
      <c r="H729" s="282" t="str">
        <f>IF($A729="","",IFERROR(INDEX(Prices[Current Price],MATCH($A729,Prices[Key],0)),0))</f>
        <v/>
      </c>
      <c r="I729" s="283" t="str">
        <f>IF($A729="","",IFERROR(INDEX(Prices[FX to SGD],MATCH($A729,Prices[Key],0)),1))</f>
        <v/>
      </c>
      <c r="J729" s="281" t="str">
        <f t="shared" si="102"/>
        <v/>
      </c>
      <c r="K729" s="281" t="str">
        <f t="shared" si="103"/>
        <v/>
      </c>
      <c r="L729" s="281" t="str">
        <f t="shared" si="104"/>
        <v/>
      </c>
      <c r="M729" s="284" t="str">
        <f t="shared" si="105"/>
        <v/>
      </c>
      <c r="N729" s="238" t="str">
        <f>IF($A729="","",IF(ABS(E729)&gt;0.000001,COUNT($N$1:N728)+1,""))</f>
        <v/>
      </c>
      <c r="O729" s="285" t="str">
        <f>IF($A729="","",SUMIFS(Transactions!$R:$R,Transactions!$L:$L,$A729))</f>
        <v/>
      </c>
      <c r="P729" s="285" t="str">
        <f t="shared" si="106"/>
        <v/>
      </c>
      <c r="Q729" s="286" t="str">
        <f t="shared" si="107"/>
        <v/>
      </c>
    </row>
    <row r="730" spans="1:17" ht="15" customHeight="1" x14ac:dyDescent="0.2">
      <c r="A730" s="238" t="str">
        <f>IFERROR(INDEX(Txn[Key],MATCH(0,INDEX(COUNTIF($A$1:A729,Txn[Key])+(Txn[Key]=""),0),0)),"")</f>
        <v/>
      </c>
      <c r="B730" s="238" t="str">
        <f t="shared" si="99"/>
        <v/>
      </c>
      <c r="C730" s="238" t="str">
        <f t="shared" si="100"/>
        <v/>
      </c>
      <c r="D730" s="238" t="str">
        <f t="shared" si="101"/>
        <v/>
      </c>
      <c r="E730" s="259" t="str">
        <f>IF($A730="","",SUMIFS(Txn[Signed Units],Txn[Key],$A730))</f>
        <v/>
      </c>
      <c r="F730" s="281" t="str">
        <f>IF($A730="","",SUMIFS(Txn[Buy Cost],Txn[Key],$A730))</f>
        <v/>
      </c>
      <c r="G730" s="281" t="str">
        <f>IF($A730="","",SUMIFS(Txn[Sell Proceeds],Txn[Key],$A730))</f>
        <v/>
      </c>
      <c r="H730" s="282" t="str">
        <f>IF($A730="","",IFERROR(INDEX(Prices[Current Price],MATCH($A730,Prices[Key],0)),0))</f>
        <v/>
      </c>
      <c r="I730" s="283" t="str">
        <f>IF($A730="","",IFERROR(INDEX(Prices[FX to SGD],MATCH($A730,Prices[Key],0)),1))</f>
        <v/>
      </c>
      <c r="J730" s="281" t="str">
        <f t="shared" si="102"/>
        <v/>
      </c>
      <c r="K730" s="281" t="str">
        <f t="shared" si="103"/>
        <v/>
      </c>
      <c r="L730" s="281" t="str">
        <f t="shared" si="104"/>
        <v/>
      </c>
      <c r="M730" s="284" t="str">
        <f t="shared" si="105"/>
        <v/>
      </c>
      <c r="N730" s="238" t="str">
        <f>IF($A730="","",IF(ABS(E730)&gt;0.000001,COUNT($N$1:N729)+1,""))</f>
        <v/>
      </c>
      <c r="O730" s="285" t="str">
        <f>IF($A730="","",SUMIFS(Transactions!$R:$R,Transactions!$L:$L,$A730))</f>
        <v/>
      </c>
      <c r="P730" s="285" t="str">
        <f t="shared" si="106"/>
        <v/>
      </c>
      <c r="Q730" s="286" t="str">
        <f t="shared" si="107"/>
        <v/>
      </c>
    </row>
    <row r="731" spans="1:17" ht="15" customHeight="1" x14ac:dyDescent="0.2">
      <c r="A731" s="238" t="str">
        <f>IFERROR(INDEX(Txn[Key],MATCH(0,INDEX(COUNTIF($A$1:A730,Txn[Key])+(Txn[Key]=""),0),0)),"")</f>
        <v/>
      </c>
      <c r="B731" s="238" t="str">
        <f t="shared" si="99"/>
        <v/>
      </c>
      <c r="C731" s="238" t="str">
        <f t="shared" si="100"/>
        <v/>
      </c>
      <c r="D731" s="238" t="str">
        <f t="shared" si="101"/>
        <v/>
      </c>
      <c r="E731" s="259" t="str">
        <f>IF($A731="","",SUMIFS(Txn[Signed Units],Txn[Key],$A731))</f>
        <v/>
      </c>
      <c r="F731" s="281" t="str">
        <f>IF($A731="","",SUMIFS(Txn[Buy Cost],Txn[Key],$A731))</f>
        <v/>
      </c>
      <c r="G731" s="281" t="str">
        <f>IF($A731="","",SUMIFS(Txn[Sell Proceeds],Txn[Key],$A731))</f>
        <v/>
      </c>
      <c r="H731" s="282" t="str">
        <f>IF($A731="","",IFERROR(INDEX(Prices[Current Price],MATCH($A731,Prices[Key],0)),0))</f>
        <v/>
      </c>
      <c r="I731" s="283" t="str">
        <f>IF($A731="","",IFERROR(INDEX(Prices[FX to SGD],MATCH($A731,Prices[Key],0)),1))</f>
        <v/>
      </c>
      <c r="J731" s="281" t="str">
        <f t="shared" si="102"/>
        <v/>
      </c>
      <c r="K731" s="281" t="str">
        <f t="shared" si="103"/>
        <v/>
      </c>
      <c r="L731" s="281" t="str">
        <f t="shared" si="104"/>
        <v/>
      </c>
      <c r="M731" s="284" t="str">
        <f t="shared" si="105"/>
        <v/>
      </c>
      <c r="N731" s="238" t="str">
        <f>IF($A731="","",IF(ABS(E731)&gt;0.000001,COUNT($N$1:N730)+1,""))</f>
        <v/>
      </c>
      <c r="O731" s="285" t="str">
        <f>IF($A731="","",SUMIFS(Transactions!$R:$R,Transactions!$L:$L,$A731))</f>
        <v/>
      </c>
      <c r="P731" s="285" t="str">
        <f t="shared" si="106"/>
        <v/>
      </c>
      <c r="Q731" s="286" t="str">
        <f t="shared" si="107"/>
        <v/>
      </c>
    </row>
    <row r="732" spans="1:17" ht="15" customHeight="1" x14ac:dyDescent="0.2">
      <c r="A732" s="238" t="str">
        <f>IFERROR(INDEX(Txn[Key],MATCH(0,INDEX(COUNTIF($A$1:A731,Txn[Key])+(Txn[Key]=""),0),0)),"")</f>
        <v/>
      </c>
      <c r="B732" s="238" t="str">
        <f t="shared" si="99"/>
        <v/>
      </c>
      <c r="C732" s="238" t="str">
        <f t="shared" si="100"/>
        <v/>
      </c>
      <c r="D732" s="238" t="str">
        <f t="shared" si="101"/>
        <v/>
      </c>
      <c r="E732" s="259" t="str">
        <f>IF($A732="","",SUMIFS(Txn[Signed Units],Txn[Key],$A732))</f>
        <v/>
      </c>
      <c r="F732" s="281" t="str">
        <f>IF($A732="","",SUMIFS(Txn[Buy Cost],Txn[Key],$A732))</f>
        <v/>
      </c>
      <c r="G732" s="281" t="str">
        <f>IF($A732="","",SUMIFS(Txn[Sell Proceeds],Txn[Key],$A732))</f>
        <v/>
      </c>
      <c r="H732" s="282" t="str">
        <f>IF($A732="","",IFERROR(INDEX(Prices[Current Price],MATCH($A732,Prices[Key],0)),0))</f>
        <v/>
      </c>
      <c r="I732" s="283" t="str">
        <f>IF($A732="","",IFERROR(INDEX(Prices[FX to SGD],MATCH($A732,Prices[Key],0)),1))</f>
        <v/>
      </c>
      <c r="J732" s="281" t="str">
        <f t="shared" si="102"/>
        <v/>
      </c>
      <c r="K732" s="281" t="str">
        <f t="shared" si="103"/>
        <v/>
      </c>
      <c r="L732" s="281" t="str">
        <f t="shared" si="104"/>
        <v/>
      </c>
      <c r="M732" s="284" t="str">
        <f t="shared" si="105"/>
        <v/>
      </c>
      <c r="N732" s="238" t="str">
        <f>IF($A732="","",IF(ABS(E732)&gt;0.000001,COUNT($N$1:N731)+1,""))</f>
        <v/>
      </c>
      <c r="O732" s="285" t="str">
        <f>IF($A732="","",SUMIFS(Transactions!$R:$R,Transactions!$L:$L,$A732))</f>
        <v/>
      </c>
      <c r="P732" s="285" t="str">
        <f t="shared" si="106"/>
        <v/>
      </c>
      <c r="Q732" s="286" t="str">
        <f t="shared" si="107"/>
        <v/>
      </c>
    </row>
    <row r="733" spans="1:17" ht="15" customHeight="1" x14ac:dyDescent="0.2">
      <c r="A733" s="238" t="str">
        <f>IFERROR(INDEX(Txn[Key],MATCH(0,INDEX(COUNTIF($A$1:A732,Txn[Key])+(Txn[Key]=""),0),0)),"")</f>
        <v/>
      </c>
      <c r="B733" s="238" t="str">
        <f t="shared" si="99"/>
        <v/>
      </c>
      <c r="C733" s="238" t="str">
        <f t="shared" si="100"/>
        <v/>
      </c>
      <c r="D733" s="238" t="str">
        <f t="shared" si="101"/>
        <v/>
      </c>
      <c r="E733" s="259" t="str">
        <f>IF($A733="","",SUMIFS(Txn[Signed Units],Txn[Key],$A733))</f>
        <v/>
      </c>
      <c r="F733" s="281" t="str">
        <f>IF($A733="","",SUMIFS(Txn[Buy Cost],Txn[Key],$A733))</f>
        <v/>
      </c>
      <c r="G733" s="281" t="str">
        <f>IF($A733="","",SUMIFS(Txn[Sell Proceeds],Txn[Key],$A733))</f>
        <v/>
      </c>
      <c r="H733" s="282" t="str">
        <f>IF($A733="","",IFERROR(INDEX(Prices[Current Price],MATCH($A733,Prices[Key],0)),0))</f>
        <v/>
      </c>
      <c r="I733" s="283" t="str">
        <f>IF($A733="","",IFERROR(INDEX(Prices[FX to SGD],MATCH($A733,Prices[Key],0)),1))</f>
        <v/>
      </c>
      <c r="J733" s="281" t="str">
        <f t="shared" si="102"/>
        <v/>
      </c>
      <c r="K733" s="281" t="str">
        <f t="shared" si="103"/>
        <v/>
      </c>
      <c r="L733" s="281" t="str">
        <f t="shared" si="104"/>
        <v/>
      </c>
      <c r="M733" s="284" t="str">
        <f t="shared" si="105"/>
        <v/>
      </c>
      <c r="N733" s="238" t="str">
        <f>IF($A733="","",IF(ABS(E733)&gt;0.000001,COUNT($N$1:N732)+1,""))</f>
        <v/>
      </c>
      <c r="O733" s="285" t="str">
        <f>IF($A733="","",SUMIFS(Transactions!$R:$R,Transactions!$L:$L,$A733))</f>
        <v/>
      </c>
      <c r="P733" s="285" t="str">
        <f t="shared" si="106"/>
        <v/>
      </c>
      <c r="Q733" s="286" t="str">
        <f t="shared" si="107"/>
        <v/>
      </c>
    </row>
    <row r="734" spans="1:17" ht="15" customHeight="1" x14ac:dyDescent="0.2">
      <c r="A734" s="238" t="str">
        <f>IFERROR(INDEX(Txn[Key],MATCH(0,INDEX(COUNTIF($A$1:A733,Txn[Key])+(Txn[Key]=""),0),0)),"")</f>
        <v/>
      </c>
      <c r="B734" s="238" t="str">
        <f t="shared" si="99"/>
        <v/>
      </c>
      <c r="C734" s="238" t="str">
        <f t="shared" si="100"/>
        <v/>
      </c>
      <c r="D734" s="238" t="str">
        <f t="shared" si="101"/>
        <v/>
      </c>
      <c r="E734" s="259" t="str">
        <f>IF($A734="","",SUMIFS(Txn[Signed Units],Txn[Key],$A734))</f>
        <v/>
      </c>
      <c r="F734" s="281" t="str">
        <f>IF($A734="","",SUMIFS(Txn[Buy Cost],Txn[Key],$A734))</f>
        <v/>
      </c>
      <c r="G734" s="281" t="str">
        <f>IF($A734="","",SUMIFS(Txn[Sell Proceeds],Txn[Key],$A734))</f>
        <v/>
      </c>
      <c r="H734" s="282" t="str">
        <f>IF($A734="","",IFERROR(INDEX(Prices[Current Price],MATCH($A734,Prices[Key],0)),0))</f>
        <v/>
      </c>
      <c r="I734" s="283" t="str">
        <f>IF($A734="","",IFERROR(INDEX(Prices[FX to SGD],MATCH($A734,Prices[Key],0)),1))</f>
        <v/>
      </c>
      <c r="J734" s="281" t="str">
        <f t="shared" si="102"/>
        <v/>
      </c>
      <c r="K734" s="281" t="str">
        <f t="shared" si="103"/>
        <v/>
      </c>
      <c r="L734" s="281" t="str">
        <f t="shared" si="104"/>
        <v/>
      </c>
      <c r="M734" s="284" t="str">
        <f t="shared" si="105"/>
        <v/>
      </c>
      <c r="N734" s="238" t="str">
        <f>IF($A734="","",IF(ABS(E734)&gt;0.000001,COUNT($N$1:N733)+1,""))</f>
        <v/>
      </c>
      <c r="O734" s="285" t="str">
        <f>IF($A734="","",SUMIFS(Transactions!$R:$R,Transactions!$L:$L,$A734))</f>
        <v/>
      </c>
      <c r="P734" s="285" t="str">
        <f t="shared" si="106"/>
        <v/>
      </c>
      <c r="Q734" s="286" t="str">
        <f t="shared" si="107"/>
        <v/>
      </c>
    </row>
    <row r="735" spans="1:17" ht="15" customHeight="1" x14ac:dyDescent="0.2">
      <c r="A735" s="238" t="str">
        <f>IFERROR(INDEX(Txn[Key],MATCH(0,INDEX(COUNTIF($A$1:A734,Txn[Key])+(Txn[Key]=""),0),0)),"")</f>
        <v/>
      </c>
      <c r="B735" s="238" t="str">
        <f t="shared" si="99"/>
        <v/>
      </c>
      <c r="C735" s="238" t="str">
        <f t="shared" si="100"/>
        <v/>
      </c>
      <c r="D735" s="238" t="str">
        <f t="shared" si="101"/>
        <v/>
      </c>
      <c r="E735" s="259" t="str">
        <f>IF($A735="","",SUMIFS(Txn[Signed Units],Txn[Key],$A735))</f>
        <v/>
      </c>
      <c r="F735" s="281" t="str">
        <f>IF($A735="","",SUMIFS(Txn[Buy Cost],Txn[Key],$A735))</f>
        <v/>
      </c>
      <c r="G735" s="281" t="str">
        <f>IF($A735="","",SUMIFS(Txn[Sell Proceeds],Txn[Key],$A735))</f>
        <v/>
      </c>
      <c r="H735" s="282" t="str">
        <f>IF($A735="","",IFERROR(INDEX(Prices[Current Price],MATCH($A735,Prices[Key],0)),0))</f>
        <v/>
      </c>
      <c r="I735" s="283" t="str">
        <f>IF($A735="","",IFERROR(INDEX(Prices[FX to SGD],MATCH($A735,Prices[Key],0)),1))</f>
        <v/>
      </c>
      <c r="J735" s="281" t="str">
        <f t="shared" si="102"/>
        <v/>
      </c>
      <c r="K735" s="281" t="str">
        <f t="shared" si="103"/>
        <v/>
      </c>
      <c r="L735" s="281" t="str">
        <f t="shared" si="104"/>
        <v/>
      </c>
      <c r="M735" s="284" t="str">
        <f t="shared" si="105"/>
        <v/>
      </c>
      <c r="N735" s="238" t="str">
        <f>IF($A735="","",IF(ABS(E735)&gt;0.000001,COUNT($N$1:N734)+1,""))</f>
        <v/>
      </c>
      <c r="O735" s="285" t="str">
        <f>IF($A735="","",SUMIFS(Transactions!$R:$R,Transactions!$L:$L,$A735))</f>
        <v/>
      </c>
      <c r="P735" s="285" t="str">
        <f t="shared" si="106"/>
        <v/>
      </c>
      <c r="Q735" s="286" t="str">
        <f t="shared" si="107"/>
        <v/>
      </c>
    </row>
    <row r="736" spans="1:17" ht="15" customHeight="1" x14ac:dyDescent="0.2">
      <c r="A736" s="238" t="str">
        <f>IFERROR(INDEX(Txn[Key],MATCH(0,INDEX(COUNTIF($A$1:A735,Txn[Key])+(Txn[Key]=""),0),0)),"")</f>
        <v/>
      </c>
      <c r="B736" s="238" t="str">
        <f t="shared" si="99"/>
        <v/>
      </c>
      <c r="C736" s="238" t="str">
        <f t="shared" si="100"/>
        <v/>
      </c>
      <c r="D736" s="238" t="str">
        <f t="shared" si="101"/>
        <v/>
      </c>
      <c r="E736" s="259" t="str">
        <f>IF($A736="","",SUMIFS(Txn[Signed Units],Txn[Key],$A736))</f>
        <v/>
      </c>
      <c r="F736" s="281" t="str">
        <f>IF($A736="","",SUMIFS(Txn[Buy Cost],Txn[Key],$A736))</f>
        <v/>
      </c>
      <c r="G736" s="281" t="str">
        <f>IF($A736="","",SUMIFS(Txn[Sell Proceeds],Txn[Key],$A736))</f>
        <v/>
      </c>
      <c r="H736" s="282" t="str">
        <f>IF($A736="","",IFERROR(INDEX(Prices[Current Price],MATCH($A736,Prices[Key],0)),0))</f>
        <v/>
      </c>
      <c r="I736" s="283" t="str">
        <f>IF($A736="","",IFERROR(INDEX(Prices[FX to SGD],MATCH($A736,Prices[Key],0)),1))</f>
        <v/>
      </c>
      <c r="J736" s="281" t="str">
        <f t="shared" si="102"/>
        <v/>
      </c>
      <c r="K736" s="281" t="str">
        <f t="shared" si="103"/>
        <v/>
      </c>
      <c r="L736" s="281" t="str">
        <f t="shared" si="104"/>
        <v/>
      </c>
      <c r="M736" s="284" t="str">
        <f t="shared" si="105"/>
        <v/>
      </c>
      <c r="N736" s="238" t="str">
        <f>IF($A736="","",IF(ABS(E736)&gt;0.000001,COUNT($N$1:N735)+1,""))</f>
        <v/>
      </c>
      <c r="O736" s="285" t="str">
        <f>IF($A736="","",SUMIFS(Transactions!$R:$R,Transactions!$L:$L,$A736))</f>
        <v/>
      </c>
      <c r="P736" s="285" t="str">
        <f t="shared" si="106"/>
        <v/>
      </c>
      <c r="Q736" s="286" t="str">
        <f t="shared" si="107"/>
        <v/>
      </c>
    </row>
    <row r="737" spans="1:17" ht="15" customHeight="1" x14ac:dyDescent="0.2">
      <c r="A737" s="238" t="str">
        <f>IFERROR(INDEX(Txn[Key],MATCH(0,INDEX(COUNTIF($A$1:A736,Txn[Key])+(Txn[Key]=""),0),0)),"")</f>
        <v/>
      </c>
      <c r="B737" s="238" t="str">
        <f t="shared" si="99"/>
        <v/>
      </c>
      <c r="C737" s="238" t="str">
        <f t="shared" si="100"/>
        <v/>
      </c>
      <c r="D737" s="238" t="str">
        <f t="shared" si="101"/>
        <v/>
      </c>
      <c r="E737" s="259" t="str">
        <f>IF($A737="","",SUMIFS(Txn[Signed Units],Txn[Key],$A737))</f>
        <v/>
      </c>
      <c r="F737" s="281" t="str">
        <f>IF($A737="","",SUMIFS(Txn[Buy Cost],Txn[Key],$A737))</f>
        <v/>
      </c>
      <c r="G737" s="281" t="str">
        <f>IF($A737="","",SUMIFS(Txn[Sell Proceeds],Txn[Key],$A737))</f>
        <v/>
      </c>
      <c r="H737" s="282" t="str">
        <f>IF($A737="","",IFERROR(INDEX(Prices[Current Price],MATCH($A737,Prices[Key],0)),0))</f>
        <v/>
      </c>
      <c r="I737" s="283" t="str">
        <f>IF($A737="","",IFERROR(INDEX(Prices[FX to SGD],MATCH($A737,Prices[Key],0)),1))</f>
        <v/>
      </c>
      <c r="J737" s="281" t="str">
        <f t="shared" si="102"/>
        <v/>
      </c>
      <c r="K737" s="281" t="str">
        <f t="shared" si="103"/>
        <v/>
      </c>
      <c r="L737" s="281" t="str">
        <f t="shared" si="104"/>
        <v/>
      </c>
      <c r="M737" s="284" t="str">
        <f t="shared" si="105"/>
        <v/>
      </c>
      <c r="N737" s="238" t="str">
        <f>IF($A737="","",IF(ABS(E737)&gt;0.000001,COUNT($N$1:N736)+1,""))</f>
        <v/>
      </c>
      <c r="O737" s="285" t="str">
        <f>IF($A737="","",SUMIFS(Transactions!$R:$R,Transactions!$L:$L,$A737))</f>
        <v/>
      </c>
      <c r="P737" s="285" t="str">
        <f t="shared" si="106"/>
        <v/>
      </c>
      <c r="Q737" s="286" t="str">
        <f t="shared" si="107"/>
        <v/>
      </c>
    </row>
    <row r="738" spans="1:17" ht="15" customHeight="1" x14ac:dyDescent="0.2">
      <c r="A738" s="238" t="str">
        <f>IFERROR(INDEX(Txn[Key],MATCH(0,INDEX(COUNTIF($A$1:A737,Txn[Key])+(Txn[Key]=""),0),0)),"")</f>
        <v/>
      </c>
      <c r="B738" s="238" t="str">
        <f t="shared" si="99"/>
        <v/>
      </c>
      <c r="C738" s="238" t="str">
        <f t="shared" si="100"/>
        <v/>
      </c>
      <c r="D738" s="238" t="str">
        <f t="shared" si="101"/>
        <v/>
      </c>
      <c r="E738" s="259" t="str">
        <f>IF($A738="","",SUMIFS(Txn[Signed Units],Txn[Key],$A738))</f>
        <v/>
      </c>
      <c r="F738" s="281" t="str">
        <f>IF($A738="","",SUMIFS(Txn[Buy Cost],Txn[Key],$A738))</f>
        <v/>
      </c>
      <c r="G738" s="281" t="str">
        <f>IF($A738="","",SUMIFS(Txn[Sell Proceeds],Txn[Key],$A738))</f>
        <v/>
      </c>
      <c r="H738" s="282" t="str">
        <f>IF($A738="","",IFERROR(INDEX(Prices[Current Price],MATCH($A738,Prices[Key],0)),0))</f>
        <v/>
      </c>
      <c r="I738" s="283" t="str">
        <f>IF($A738="","",IFERROR(INDEX(Prices[FX to SGD],MATCH($A738,Prices[Key],0)),1))</f>
        <v/>
      </c>
      <c r="J738" s="281" t="str">
        <f t="shared" si="102"/>
        <v/>
      </c>
      <c r="K738" s="281" t="str">
        <f t="shared" si="103"/>
        <v/>
      </c>
      <c r="L738" s="281" t="str">
        <f t="shared" si="104"/>
        <v/>
      </c>
      <c r="M738" s="284" t="str">
        <f t="shared" si="105"/>
        <v/>
      </c>
      <c r="N738" s="238" t="str">
        <f>IF($A738="","",IF(ABS(E738)&gt;0.000001,COUNT($N$1:N737)+1,""))</f>
        <v/>
      </c>
      <c r="O738" s="285" t="str">
        <f>IF($A738="","",SUMIFS(Transactions!$R:$R,Transactions!$L:$L,$A738))</f>
        <v/>
      </c>
      <c r="P738" s="285" t="str">
        <f t="shared" si="106"/>
        <v/>
      </c>
      <c r="Q738" s="286" t="str">
        <f t="shared" si="107"/>
        <v/>
      </c>
    </row>
    <row r="739" spans="1:17" ht="15" customHeight="1" x14ac:dyDescent="0.2">
      <c r="A739" s="238" t="str">
        <f>IFERROR(INDEX(Txn[Key],MATCH(0,INDEX(COUNTIF($A$1:A738,Txn[Key])+(Txn[Key]=""),0),0)),"")</f>
        <v/>
      </c>
      <c r="B739" s="238" t="str">
        <f t="shared" si="99"/>
        <v/>
      </c>
      <c r="C739" s="238" t="str">
        <f t="shared" si="100"/>
        <v/>
      </c>
      <c r="D739" s="238" t="str">
        <f t="shared" si="101"/>
        <v/>
      </c>
      <c r="E739" s="259" t="str">
        <f>IF($A739="","",SUMIFS(Txn[Signed Units],Txn[Key],$A739))</f>
        <v/>
      </c>
      <c r="F739" s="281" t="str">
        <f>IF($A739="","",SUMIFS(Txn[Buy Cost],Txn[Key],$A739))</f>
        <v/>
      </c>
      <c r="G739" s="281" t="str">
        <f>IF($A739="","",SUMIFS(Txn[Sell Proceeds],Txn[Key],$A739))</f>
        <v/>
      </c>
      <c r="H739" s="282" t="str">
        <f>IF($A739="","",IFERROR(INDEX(Prices[Current Price],MATCH($A739,Prices[Key],0)),0))</f>
        <v/>
      </c>
      <c r="I739" s="283" t="str">
        <f>IF($A739="","",IFERROR(INDEX(Prices[FX to SGD],MATCH($A739,Prices[Key],0)),1))</f>
        <v/>
      </c>
      <c r="J739" s="281" t="str">
        <f t="shared" si="102"/>
        <v/>
      </c>
      <c r="K739" s="281" t="str">
        <f t="shared" si="103"/>
        <v/>
      </c>
      <c r="L739" s="281" t="str">
        <f t="shared" si="104"/>
        <v/>
      </c>
      <c r="M739" s="284" t="str">
        <f t="shared" si="105"/>
        <v/>
      </c>
      <c r="N739" s="238" t="str">
        <f>IF($A739="","",IF(ABS(E739)&gt;0.000001,COUNT($N$1:N738)+1,""))</f>
        <v/>
      </c>
      <c r="O739" s="285" t="str">
        <f>IF($A739="","",SUMIFS(Transactions!$R:$R,Transactions!$L:$L,$A739))</f>
        <v/>
      </c>
      <c r="P739" s="285" t="str">
        <f t="shared" si="106"/>
        <v/>
      </c>
      <c r="Q739" s="286" t="str">
        <f t="shared" si="107"/>
        <v/>
      </c>
    </row>
    <row r="740" spans="1:17" ht="15" customHeight="1" x14ac:dyDescent="0.2">
      <c r="A740" s="238" t="str">
        <f>IFERROR(INDEX(Txn[Key],MATCH(0,INDEX(COUNTIF($A$1:A739,Txn[Key])+(Txn[Key]=""),0),0)),"")</f>
        <v/>
      </c>
      <c r="B740" s="238" t="str">
        <f t="shared" si="99"/>
        <v/>
      </c>
      <c r="C740" s="238" t="str">
        <f t="shared" si="100"/>
        <v/>
      </c>
      <c r="D740" s="238" t="str">
        <f t="shared" si="101"/>
        <v/>
      </c>
      <c r="E740" s="259" t="str">
        <f>IF($A740="","",SUMIFS(Txn[Signed Units],Txn[Key],$A740))</f>
        <v/>
      </c>
      <c r="F740" s="281" t="str">
        <f>IF($A740="","",SUMIFS(Txn[Buy Cost],Txn[Key],$A740))</f>
        <v/>
      </c>
      <c r="G740" s="281" t="str">
        <f>IF($A740="","",SUMIFS(Txn[Sell Proceeds],Txn[Key],$A740))</f>
        <v/>
      </c>
      <c r="H740" s="282" t="str">
        <f>IF($A740="","",IFERROR(INDEX(Prices[Current Price],MATCH($A740,Prices[Key],0)),0))</f>
        <v/>
      </c>
      <c r="I740" s="283" t="str">
        <f>IF($A740="","",IFERROR(INDEX(Prices[FX to SGD],MATCH($A740,Prices[Key],0)),1))</f>
        <v/>
      </c>
      <c r="J740" s="281" t="str">
        <f t="shared" si="102"/>
        <v/>
      </c>
      <c r="K740" s="281" t="str">
        <f t="shared" si="103"/>
        <v/>
      </c>
      <c r="L740" s="281" t="str">
        <f t="shared" si="104"/>
        <v/>
      </c>
      <c r="M740" s="284" t="str">
        <f t="shared" si="105"/>
        <v/>
      </c>
      <c r="N740" s="238" t="str">
        <f>IF($A740="","",IF(ABS(E740)&gt;0.000001,COUNT($N$1:N739)+1,""))</f>
        <v/>
      </c>
      <c r="O740" s="285" t="str">
        <f>IF($A740="","",SUMIFS(Transactions!$R:$R,Transactions!$L:$L,$A740))</f>
        <v/>
      </c>
      <c r="P740" s="285" t="str">
        <f t="shared" si="106"/>
        <v/>
      </c>
      <c r="Q740" s="286" t="str">
        <f t="shared" si="107"/>
        <v/>
      </c>
    </row>
    <row r="741" spans="1:17" ht="15" customHeight="1" x14ac:dyDescent="0.2">
      <c r="A741" s="238" t="str">
        <f>IFERROR(INDEX(Txn[Key],MATCH(0,INDEX(COUNTIF($A$1:A740,Txn[Key])+(Txn[Key]=""),0),0)),"")</f>
        <v/>
      </c>
      <c r="B741" s="238" t="str">
        <f t="shared" si="99"/>
        <v/>
      </c>
      <c r="C741" s="238" t="str">
        <f t="shared" si="100"/>
        <v/>
      </c>
      <c r="D741" s="238" t="str">
        <f t="shared" si="101"/>
        <v/>
      </c>
      <c r="E741" s="259" t="str">
        <f>IF($A741="","",SUMIFS(Txn[Signed Units],Txn[Key],$A741))</f>
        <v/>
      </c>
      <c r="F741" s="281" t="str">
        <f>IF($A741="","",SUMIFS(Txn[Buy Cost],Txn[Key],$A741))</f>
        <v/>
      </c>
      <c r="G741" s="281" t="str">
        <f>IF($A741="","",SUMIFS(Txn[Sell Proceeds],Txn[Key],$A741))</f>
        <v/>
      </c>
      <c r="H741" s="282" t="str">
        <f>IF($A741="","",IFERROR(INDEX(Prices[Current Price],MATCH($A741,Prices[Key],0)),0))</f>
        <v/>
      </c>
      <c r="I741" s="283" t="str">
        <f>IF($A741="","",IFERROR(INDEX(Prices[FX to SGD],MATCH($A741,Prices[Key],0)),1))</f>
        <v/>
      </c>
      <c r="J741" s="281" t="str">
        <f t="shared" si="102"/>
        <v/>
      </c>
      <c r="K741" s="281" t="str">
        <f t="shared" si="103"/>
        <v/>
      </c>
      <c r="L741" s="281" t="str">
        <f t="shared" si="104"/>
        <v/>
      </c>
      <c r="M741" s="284" t="str">
        <f t="shared" si="105"/>
        <v/>
      </c>
      <c r="N741" s="238" t="str">
        <f>IF($A741="","",IF(ABS(E741)&gt;0.000001,COUNT($N$1:N740)+1,""))</f>
        <v/>
      </c>
      <c r="O741" s="285" t="str">
        <f>IF($A741="","",SUMIFS(Transactions!$R:$R,Transactions!$L:$L,$A741))</f>
        <v/>
      </c>
      <c r="P741" s="285" t="str">
        <f t="shared" si="106"/>
        <v/>
      </c>
      <c r="Q741" s="286" t="str">
        <f t="shared" si="107"/>
        <v/>
      </c>
    </row>
    <row r="742" spans="1:17" ht="15" customHeight="1" x14ac:dyDescent="0.2">
      <c r="A742" s="238" t="str">
        <f>IFERROR(INDEX(Txn[Key],MATCH(0,INDEX(COUNTIF($A$1:A741,Txn[Key])+(Txn[Key]=""),0),0)),"")</f>
        <v/>
      </c>
      <c r="B742" s="238" t="str">
        <f t="shared" si="99"/>
        <v/>
      </c>
      <c r="C742" s="238" t="str">
        <f t="shared" si="100"/>
        <v/>
      </c>
      <c r="D742" s="238" t="str">
        <f t="shared" si="101"/>
        <v/>
      </c>
      <c r="E742" s="259" t="str">
        <f>IF($A742="","",SUMIFS(Txn[Signed Units],Txn[Key],$A742))</f>
        <v/>
      </c>
      <c r="F742" s="281" t="str">
        <f>IF($A742="","",SUMIFS(Txn[Buy Cost],Txn[Key],$A742))</f>
        <v/>
      </c>
      <c r="G742" s="281" t="str">
        <f>IF($A742="","",SUMIFS(Txn[Sell Proceeds],Txn[Key],$A742))</f>
        <v/>
      </c>
      <c r="H742" s="282" t="str">
        <f>IF($A742="","",IFERROR(INDEX(Prices[Current Price],MATCH($A742,Prices[Key],0)),0))</f>
        <v/>
      </c>
      <c r="I742" s="283" t="str">
        <f>IF($A742="","",IFERROR(INDEX(Prices[FX to SGD],MATCH($A742,Prices[Key],0)),1))</f>
        <v/>
      </c>
      <c r="J742" s="281" t="str">
        <f t="shared" si="102"/>
        <v/>
      </c>
      <c r="K742" s="281" t="str">
        <f t="shared" si="103"/>
        <v/>
      </c>
      <c r="L742" s="281" t="str">
        <f t="shared" si="104"/>
        <v/>
      </c>
      <c r="M742" s="284" t="str">
        <f t="shared" si="105"/>
        <v/>
      </c>
      <c r="N742" s="238" t="str">
        <f>IF($A742="","",IF(ABS(E742)&gt;0.000001,COUNT($N$1:N741)+1,""))</f>
        <v/>
      </c>
      <c r="O742" s="285" t="str">
        <f>IF($A742="","",SUMIFS(Transactions!$R:$R,Transactions!$L:$L,$A742))</f>
        <v/>
      </c>
      <c r="P742" s="285" t="str">
        <f t="shared" si="106"/>
        <v/>
      </c>
      <c r="Q742" s="286" t="str">
        <f t="shared" si="107"/>
        <v/>
      </c>
    </row>
    <row r="743" spans="1:17" ht="15" customHeight="1" x14ac:dyDescent="0.2">
      <c r="A743" s="238" t="str">
        <f>IFERROR(INDEX(Txn[Key],MATCH(0,INDEX(COUNTIF($A$1:A742,Txn[Key])+(Txn[Key]=""),0),0)),"")</f>
        <v/>
      </c>
      <c r="B743" s="238" t="str">
        <f t="shared" si="99"/>
        <v/>
      </c>
      <c r="C743" s="238" t="str">
        <f t="shared" si="100"/>
        <v/>
      </c>
      <c r="D743" s="238" t="str">
        <f t="shared" si="101"/>
        <v/>
      </c>
      <c r="E743" s="259" t="str">
        <f>IF($A743="","",SUMIFS(Txn[Signed Units],Txn[Key],$A743))</f>
        <v/>
      </c>
      <c r="F743" s="281" t="str">
        <f>IF($A743="","",SUMIFS(Txn[Buy Cost],Txn[Key],$A743))</f>
        <v/>
      </c>
      <c r="G743" s="281" t="str">
        <f>IF($A743="","",SUMIFS(Txn[Sell Proceeds],Txn[Key],$A743))</f>
        <v/>
      </c>
      <c r="H743" s="282" t="str">
        <f>IF($A743="","",IFERROR(INDEX(Prices[Current Price],MATCH($A743,Prices[Key],0)),0))</f>
        <v/>
      </c>
      <c r="I743" s="283" t="str">
        <f>IF($A743="","",IFERROR(INDEX(Prices[FX to SGD],MATCH($A743,Prices[Key],0)),1))</f>
        <v/>
      </c>
      <c r="J743" s="281" t="str">
        <f t="shared" si="102"/>
        <v/>
      </c>
      <c r="K743" s="281" t="str">
        <f t="shared" si="103"/>
        <v/>
      </c>
      <c r="L743" s="281" t="str">
        <f t="shared" si="104"/>
        <v/>
      </c>
      <c r="M743" s="284" t="str">
        <f t="shared" si="105"/>
        <v/>
      </c>
      <c r="N743" s="238" t="str">
        <f>IF($A743="","",IF(ABS(E743)&gt;0.000001,COUNT($N$1:N742)+1,""))</f>
        <v/>
      </c>
      <c r="O743" s="285" t="str">
        <f>IF($A743="","",SUMIFS(Transactions!$R:$R,Transactions!$L:$L,$A743))</f>
        <v/>
      </c>
      <c r="P743" s="285" t="str">
        <f t="shared" si="106"/>
        <v/>
      </c>
      <c r="Q743" s="286" t="str">
        <f t="shared" si="107"/>
        <v/>
      </c>
    </row>
    <row r="744" spans="1:17" ht="15" customHeight="1" x14ac:dyDescent="0.2">
      <c r="A744" s="238" t="str">
        <f>IFERROR(INDEX(Txn[Key],MATCH(0,INDEX(COUNTIF($A$1:A743,Txn[Key])+(Txn[Key]=""),0),0)),"")</f>
        <v/>
      </c>
      <c r="B744" s="238" t="str">
        <f t="shared" si="99"/>
        <v/>
      </c>
      <c r="C744" s="238" t="str">
        <f t="shared" si="100"/>
        <v/>
      </c>
      <c r="D744" s="238" t="str">
        <f t="shared" si="101"/>
        <v/>
      </c>
      <c r="E744" s="259" t="str">
        <f>IF($A744="","",SUMIFS(Txn[Signed Units],Txn[Key],$A744))</f>
        <v/>
      </c>
      <c r="F744" s="281" t="str">
        <f>IF($A744="","",SUMIFS(Txn[Buy Cost],Txn[Key],$A744))</f>
        <v/>
      </c>
      <c r="G744" s="281" t="str">
        <f>IF($A744="","",SUMIFS(Txn[Sell Proceeds],Txn[Key],$A744))</f>
        <v/>
      </c>
      <c r="H744" s="282" t="str">
        <f>IF($A744="","",IFERROR(INDEX(Prices[Current Price],MATCH($A744,Prices[Key],0)),0))</f>
        <v/>
      </c>
      <c r="I744" s="283" t="str">
        <f>IF($A744="","",IFERROR(INDEX(Prices[FX to SGD],MATCH($A744,Prices[Key],0)),1))</f>
        <v/>
      </c>
      <c r="J744" s="281" t="str">
        <f t="shared" si="102"/>
        <v/>
      </c>
      <c r="K744" s="281" t="str">
        <f t="shared" si="103"/>
        <v/>
      </c>
      <c r="L744" s="281" t="str">
        <f t="shared" si="104"/>
        <v/>
      </c>
      <c r="M744" s="284" t="str">
        <f t="shared" si="105"/>
        <v/>
      </c>
      <c r="N744" s="238" t="str">
        <f>IF($A744="","",IF(ABS(E744)&gt;0.000001,COUNT($N$1:N743)+1,""))</f>
        <v/>
      </c>
      <c r="O744" s="285" t="str">
        <f>IF($A744="","",SUMIFS(Transactions!$R:$R,Transactions!$L:$L,$A744))</f>
        <v/>
      </c>
      <c r="P744" s="285" t="str">
        <f t="shared" si="106"/>
        <v/>
      </c>
      <c r="Q744" s="286" t="str">
        <f t="shared" si="107"/>
        <v/>
      </c>
    </row>
    <row r="745" spans="1:17" ht="15" customHeight="1" x14ac:dyDescent="0.2">
      <c r="A745" s="238" t="str">
        <f>IFERROR(INDEX(Txn[Key],MATCH(0,INDEX(COUNTIF($A$1:A744,Txn[Key])+(Txn[Key]=""),0),0)),"")</f>
        <v/>
      </c>
      <c r="B745" s="238" t="str">
        <f t="shared" si="99"/>
        <v/>
      </c>
      <c r="C745" s="238" t="str">
        <f t="shared" si="100"/>
        <v/>
      </c>
      <c r="D745" s="238" t="str">
        <f t="shared" si="101"/>
        <v/>
      </c>
      <c r="E745" s="259" t="str">
        <f>IF($A745="","",SUMIFS(Txn[Signed Units],Txn[Key],$A745))</f>
        <v/>
      </c>
      <c r="F745" s="281" t="str">
        <f>IF($A745="","",SUMIFS(Txn[Buy Cost],Txn[Key],$A745))</f>
        <v/>
      </c>
      <c r="G745" s="281" t="str">
        <f>IF($A745="","",SUMIFS(Txn[Sell Proceeds],Txn[Key],$A745))</f>
        <v/>
      </c>
      <c r="H745" s="282" t="str">
        <f>IF($A745="","",IFERROR(INDEX(Prices[Current Price],MATCH($A745,Prices[Key],0)),0))</f>
        <v/>
      </c>
      <c r="I745" s="283" t="str">
        <f>IF($A745="","",IFERROR(INDEX(Prices[FX to SGD],MATCH($A745,Prices[Key],0)),1))</f>
        <v/>
      </c>
      <c r="J745" s="281" t="str">
        <f t="shared" si="102"/>
        <v/>
      </c>
      <c r="K745" s="281" t="str">
        <f t="shared" si="103"/>
        <v/>
      </c>
      <c r="L745" s="281" t="str">
        <f t="shared" si="104"/>
        <v/>
      </c>
      <c r="M745" s="284" t="str">
        <f t="shared" si="105"/>
        <v/>
      </c>
      <c r="N745" s="238" t="str">
        <f>IF($A745="","",IF(ABS(E745)&gt;0.000001,COUNT($N$1:N744)+1,""))</f>
        <v/>
      </c>
      <c r="O745" s="285" t="str">
        <f>IF($A745="","",SUMIFS(Transactions!$R:$R,Transactions!$L:$L,$A745))</f>
        <v/>
      </c>
      <c r="P745" s="285" t="str">
        <f t="shared" si="106"/>
        <v/>
      </c>
      <c r="Q745" s="286" t="str">
        <f t="shared" si="107"/>
        <v/>
      </c>
    </row>
    <row r="746" spans="1:17" ht="15" customHeight="1" x14ac:dyDescent="0.2">
      <c r="A746" s="238" t="str">
        <f>IFERROR(INDEX(Txn[Key],MATCH(0,INDEX(COUNTIF($A$1:A745,Txn[Key])+(Txn[Key]=""),0),0)),"")</f>
        <v/>
      </c>
      <c r="B746" s="238" t="str">
        <f t="shared" si="99"/>
        <v/>
      </c>
      <c r="C746" s="238" t="str">
        <f t="shared" si="100"/>
        <v/>
      </c>
      <c r="D746" s="238" t="str">
        <f t="shared" si="101"/>
        <v/>
      </c>
      <c r="E746" s="259" t="str">
        <f>IF($A746="","",SUMIFS(Txn[Signed Units],Txn[Key],$A746))</f>
        <v/>
      </c>
      <c r="F746" s="281" t="str">
        <f>IF($A746="","",SUMIFS(Txn[Buy Cost],Txn[Key],$A746))</f>
        <v/>
      </c>
      <c r="G746" s="281" t="str">
        <f>IF($A746="","",SUMIFS(Txn[Sell Proceeds],Txn[Key],$A746))</f>
        <v/>
      </c>
      <c r="H746" s="282" t="str">
        <f>IF($A746="","",IFERROR(INDEX(Prices[Current Price],MATCH($A746,Prices[Key],0)),0))</f>
        <v/>
      </c>
      <c r="I746" s="283" t="str">
        <f>IF($A746="","",IFERROR(INDEX(Prices[FX to SGD],MATCH($A746,Prices[Key],0)),1))</f>
        <v/>
      </c>
      <c r="J746" s="281" t="str">
        <f t="shared" si="102"/>
        <v/>
      </c>
      <c r="K746" s="281" t="str">
        <f t="shared" si="103"/>
        <v/>
      </c>
      <c r="L746" s="281" t="str">
        <f t="shared" si="104"/>
        <v/>
      </c>
      <c r="M746" s="284" t="str">
        <f t="shared" si="105"/>
        <v/>
      </c>
      <c r="N746" s="238" t="str">
        <f>IF($A746="","",IF(ABS(E746)&gt;0.000001,COUNT($N$1:N745)+1,""))</f>
        <v/>
      </c>
      <c r="O746" s="285" t="str">
        <f>IF($A746="","",SUMIFS(Transactions!$R:$R,Transactions!$L:$L,$A746))</f>
        <v/>
      </c>
      <c r="P746" s="285" t="str">
        <f t="shared" si="106"/>
        <v/>
      </c>
      <c r="Q746" s="286" t="str">
        <f t="shared" si="107"/>
        <v/>
      </c>
    </row>
    <row r="747" spans="1:17" ht="15" customHeight="1" x14ac:dyDescent="0.2">
      <c r="A747" s="238" t="str">
        <f>IFERROR(INDEX(Txn[Key],MATCH(0,INDEX(COUNTIF($A$1:A746,Txn[Key])+(Txn[Key]=""),0),0)),"")</f>
        <v/>
      </c>
      <c r="B747" s="238" t="str">
        <f t="shared" si="99"/>
        <v/>
      </c>
      <c r="C747" s="238" t="str">
        <f t="shared" si="100"/>
        <v/>
      </c>
      <c r="D747" s="238" t="str">
        <f t="shared" si="101"/>
        <v/>
      </c>
      <c r="E747" s="259" t="str">
        <f>IF($A747="","",SUMIFS(Txn[Signed Units],Txn[Key],$A747))</f>
        <v/>
      </c>
      <c r="F747" s="281" t="str">
        <f>IF($A747="","",SUMIFS(Txn[Buy Cost],Txn[Key],$A747))</f>
        <v/>
      </c>
      <c r="G747" s="281" t="str">
        <f>IF($A747="","",SUMIFS(Txn[Sell Proceeds],Txn[Key],$A747))</f>
        <v/>
      </c>
      <c r="H747" s="282" t="str">
        <f>IF($A747="","",IFERROR(INDEX(Prices[Current Price],MATCH($A747,Prices[Key],0)),0))</f>
        <v/>
      </c>
      <c r="I747" s="283" t="str">
        <f>IF($A747="","",IFERROR(INDEX(Prices[FX to SGD],MATCH($A747,Prices[Key],0)),1))</f>
        <v/>
      </c>
      <c r="J747" s="281" t="str">
        <f t="shared" si="102"/>
        <v/>
      </c>
      <c r="K747" s="281" t="str">
        <f t="shared" si="103"/>
        <v/>
      </c>
      <c r="L747" s="281" t="str">
        <f t="shared" si="104"/>
        <v/>
      </c>
      <c r="M747" s="284" t="str">
        <f t="shared" si="105"/>
        <v/>
      </c>
      <c r="N747" s="238" t="str">
        <f>IF($A747="","",IF(ABS(E747)&gt;0.000001,COUNT($N$1:N746)+1,""))</f>
        <v/>
      </c>
      <c r="O747" s="285" t="str">
        <f>IF($A747="","",SUMIFS(Transactions!$R:$R,Transactions!$L:$L,$A747))</f>
        <v/>
      </c>
      <c r="P747" s="285" t="str">
        <f t="shared" si="106"/>
        <v/>
      </c>
      <c r="Q747" s="286" t="str">
        <f t="shared" si="107"/>
        <v/>
      </c>
    </row>
    <row r="748" spans="1:17" ht="15" customHeight="1" x14ac:dyDescent="0.2">
      <c r="A748" s="238" t="str">
        <f>IFERROR(INDEX(Txn[Key],MATCH(0,INDEX(COUNTIF($A$1:A747,Txn[Key])+(Txn[Key]=""),0),0)),"")</f>
        <v/>
      </c>
      <c r="B748" s="238" t="str">
        <f t="shared" si="99"/>
        <v/>
      </c>
      <c r="C748" s="238" t="str">
        <f t="shared" si="100"/>
        <v/>
      </c>
      <c r="D748" s="238" t="str">
        <f t="shared" si="101"/>
        <v/>
      </c>
      <c r="E748" s="259" t="str">
        <f>IF($A748="","",SUMIFS(Txn[Signed Units],Txn[Key],$A748))</f>
        <v/>
      </c>
      <c r="F748" s="281" t="str">
        <f>IF($A748="","",SUMIFS(Txn[Buy Cost],Txn[Key],$A748))</f>
        <v/>
      </c>
      <c r="G748" s="281" t="str">
        <f>IF($A748="","",SUMIFS(Txn[Sell Proceeds],Txn[Key],$A748))</f>
        <v/>
      </c>
      <c r="H748" s="282" t="str">
        <f>IF($A748="","",IFERROR(INDEX(Prices[Current Price],MATCH($A748,Prices[Key],0)),0))</f>
        <v/>
      </c>
      <c r="I748" s="283" t="str">
        <f>IF($A748="","",IFERROR(INDEX(Prices[FX to SGD],MATCH($A748,Prices[Key],0)),1))</f>
        <v/>
      </c>
      <c r="J748" s="281" t="str">
        <f t="shared" si="102"/>
        <v/>
      </c>
      <c r="K748" s="281" t="str">
        <f t="shared" si="103"/>
        <v/>
      </c>
      <c r="L748" s="281" t="str">
        <f t="shared" si="104"/>
        <v/>
      </c>
      <c r="M748" s="284" t="str">
        <f t="shared" si="105"/>
        <v/>
      </c>
      <c r="N748" s="238" t="str">
        <f>IF($A748="","",IF(ABS(E748)&gt;0.000001,COUNT($N$1:N747)+1,""))</f>
        <v/>
      </c>
      <c r="O748" s="285" t="str">
        <f>IF($A748="","",SUMIFS(Transactions!$R:$R,Transactions!$L:$L,$A748))</f>
        <v/>
      </c>
      <c r="P748" s="285" t="str">
        <f t="shared" si="106"/>
        <v/>
      </c>
      <c r="Q748" s="286" t="str">
        <f t="shared" si="107"/>
        <v/>
      </c>
    </row>
    <row r="749" spans="1:17" ht="15" customHeight="1" x14ac:dyDescent="0.2">
      <c r="A749" s="238" t="str">
        <f>IFERROR(INDEX(Txn[Key],MATCH(0,INDEX(COUNTIF($A$1:A748,Txn[Key])+(Txn[Key]=""),0),0)),"")</f>
        <v/>
      </c>
      <c r="B749" s="238" t="str">
        <f t="shared" si="99"/>
        <v/>
      </c>
      <c r="C749" s="238" t="str">
        <f t="shared" si="100"/>
        <v/>
      </c>
      <c r="D749" s="238" t="str">
        <f t="shared" si="101"/>
        <v/>
      </c>
      <c r="E749" s="259" t="str">
        <f>IF($A749="","",SUMIFS(Txn[Signed Units],Txn[Key],$A749))</f>
        <v/>
      </c>
      <c r="F749" s="281" t="str">
        <f>IF($A749="","",SUMIFS(Txn[Buy Cost],Txn[Key],$A749))</f>
        <v/>
      </c>
      <c r="G749" s="281" t="str">
        <f>IF($A749="","",SUMIFS(Txn[Sell Proceeds],Txn[Key],$A749))</f>
        <v/>
      </c>
      <c r="H749" s="282" t="str">
        <f>IF($A749="","",IFERROR(INDEX(Prices[Current Price],MATCH($A749,Prices[Key],0)),0))</f>
        <v/>
      </c>
      <c r="I749" s="283" t="str">
        <f>IF($A749="","",IFERROR(INDEX(Prices[FX to SGD],MATCH($A749,Prices[Key],0)),1))</f>
        <v/>
      </c>
      <c r="J749" s="281" t="str">
        <f t="shared" si="102"/>
        <v/>
      </c>
      <c r="K749" s="281" t="str">
        <f t="shared" si="103"/>
        <v/>
      </c>
      <c r="L749" s="281" t="str">
        <f t="shared" si="104"/>
        <v/>
      </c>
      <c r="M749" s="284" t="str">
        <f t="shared" si="105"/>
        <v/>
      </c>
      <c r="N749" s="238" t="str">
        <f>IF($A749="","",IF(ABS(E749)&gt;0.000001,COUNT($N$1:N748)+1,""))</f>
        <v/>
      </c>
      <c r="O749" s="285" t="str">
        <f>IF($A749="","",SUMIFS(Transactions!$R:$R,Transactions!$L:$L,$A749))</f>
        <v/>
      </c>
      <c r="P749" s="285" t="str">
        <f t="shared" si="106"/>
        <v/>
      </c>
      <c r="Q749" s="286" t="str">
        <f t="shared" si="107"/>
        <v/>
      </c>
    </row>
    <row r="750" spans="1:17" ht="15" customHeight="1" x14ac:dyDescent="0.2">
      <c r="A750" s="238" t="str">
        <f>IFERROR(INDEX(Txn[Key],MATCH(0,INDEX(COUNTIF($A$1:A749,Txn[Key])+(Txn[Key]=""),0),0)),"")</f>
        <v/>
      </c>
      <c r="B750" s="238" t="str">
        <f t="shared" si="99"/>
        <v/>
      </c>
      <c r="C750" s="238" t="str">
        <f t="shared" si="100"/>
        <v/>
      </c>
      <c r="D750" s="238" t="str">
        <f t="shared" si="101"/>
        <v/>
      </c>
      <c r="E750" s="259" t="str">
        <f>IF($A750="","",SUMIFS(Txn[Signed Units],Txn[Key],$A750))</f>
        <v/>
      </c>
      <c r="F750" s="281" t="str">
        <f>IF($A750="","",SUMIFS(Txn[Buy Cost],Txn[Key],$A750))</f>
        <v/>
      </c>
      <c r="G750" s="281" t="str">
        <f>IF($A750="","",SUMIFS(Txn[Sell Proceeds],Txn[Key],$A750))</f>
        <v/>
      </c>
      <c r="H750" s="282" t="str">
        <f>IF($A750="","",IFERROR(INDEX(Prices[Current Price],MATCH($A750,Prices[Key],0)),0))</f>
        <v/>
      </c>
      <c r="I750" s="283" t="str">
        <f>IF($A750="","",IFERROR(INDEX(Prices[FX to SGD],MATCH($A750,Prices[Key],0)),1))</f>
        <v/>
      </c>
      <c r="J750" s="281" t="str">
        <f t="shared" si="102"/>
        <v/>
      </c>
      <c r="K750" s="281" t="str">
        <f t="shared" si="103"/>
        <v/>
      </c>
      <c r="L750" s="281" t="str">
        <f t="shared" si="104"/>
        <v/>
      </c>
      <c r="M750" s="284" t="str">
        <f t="shared" si="105"/>
        <v/>
      </c>
      <c r="N750" s="238" t="str">
        <f>IF($A750="","",IF(ABS(E750)&gt;0.000001,COUNT($N$1:N749)+1,""))</f>
        <v/>
      </c>
      <c r="O750" s="285" t="str">
        <f>IF($A750="","",SUMIFS(Transactions!$R:$R,Transactions!$L:$L,$A750))</f>
        <v/>
      </c>
      <c r="P750" s="285" t="str">
        <f t="shared" si="106"/>
        <v/>
      </c>
      <c r="Q750" s="286" t="str">
        <f t="shared" si="107"/>
        <v/>
      </c>
    </row>
    <row r="751" spans="1:17" ht="15" customHeight="1" x14ac:dyDescent="0.2">
      <c r="A751" s="238" t="str">
        <f>IFERROR(INDEX(Txn[Key],MATCH(0,INDEX(COUNTIF($A$1:A750,Txn[Key])+(Txn[Key]=""),0),0)),"")</f>
        <v/>
      </c>
      <c r="B751" s="238" t="str">
        <f t="shared" si="99"/>
        <v/>
      </c>
      <c r="C751" s="238" t="str">
        <f t="shared" si="100"/>
        <v/>
      </c>
      <c r="D751" s="238" t="str">
        <f t="shared" si="101"/>
        <v/>
      </c>
      <c r="E751" s="259" t="str">
        <f>IF($A751="","",SUMIFS(Txn[Signed Units],Txn[Key],$A751))</f>
        <v/>
      </c>
      <c r="F751" s="281" t="str">
        <f>IF($A751="","",SUMIFS(Txn[Buy Cost],Txn[Key],$A751))</f>
        <v/>
      </c>
      <c r="G751" s="281" t="str">
        <f>IF($A751="","",SUMIFS(Txn[Sell Proceeds],Txn[Key],$A751))</f>
        <v/>
      </c>
      <c r="H751" s="282" t="str">
        <f>IF($A751="","",IFERROR(INDEX(Prices[Current Price],MATCH($A751,Prices[Key],0)),0))</f>
        <v/>
      </c>
      <c r="I751" s="283" t="str">
        <f>IF($A751="","",IFERROR(INDEX(Prices[FX to SGD],MATCH($A751,Prices[Key],0)),1))</f>
        <v/>
      </c>
      <c r="J751" s="281" t="str">
        <f t="shared" si="102"/>
        <v/>
      </c>
      <c r="K751" s="281" t="str">
        <f t="shared" si="103"/>
        <v/>
      </c>
      <c r="L751" s="281" t="str">
        <f t="shared" si="104"/>
        <v/>
      </c>
      <c r="M751" s="284" t="str">
        <f t="shared" si="105"/>
        <v/>
      </c>
      <c r="N751" s="238" t="str">
        <f>IF($A751="","",IF(ABS(E751)&gt;0.000001,COUNT($N$1:N750)+1,""))</f>
        <v/>
      </c>
      <c r="O751" s="285" t="str">
        <f>IF($A751="","",SUMIFS(Transactions!$R:$R,Transactions!$L:$L,$A751))</f>
        <v/>
      </c>
      <c r="P751" s="285" t="str">
        <f t="shared" si="106"/>
        <v/>
      </c>
      <c r="Q751" s="286" t="str">
        <f t="shared" si="107"/>
        <v/>
      </c>
    </row>
    <row r="752" spans="1:17" ht="15" customHeight="1" x14ac:dyDescent="0.2">
      <c r="A752" s="238" t="str">
        <f>IFERROR(INDEX(Txn[Key],MATCH(0,INDEX(COUNTIF($A$1:A751,Txn[Key])+(Txn[Key]=""),0),0)),"")</f>
        <v/>
      </c>
      <c r="B752" s="238" t="str">
        <f t="shared" si="99"/>
        <v/>
      </c>
      <c r="C752" s="238" t="str">
        <f t="shared" si="100"/>
        <v/>
      </c>
      <c r="D752" s="238" t="str">
        <f t="shared" si="101"/>
        <v/>
      </c>
      <c r="E752" s="259" t="str">
        <f>IF($A752="","",SUMIFS(Txn[Signed Units],Txn[Key],$A752))</f>
        <v/>
      </c>
      <c r="F752" s="281" t="str">
        <f>IF($A752="","",SUMIFS(Txn[Buy Cost],Txn[Key],$A752))</f>
        <v/>
      </c>
      <c r="G752" s="281" t="str">
        <f>IF($A752="","",SUMIFS(Txn[Sell Proceeds],Txn[Key],$A752))</f>
        <v/>
      </c>
      <c r="H752" s="282" t="str">
        <f>IF($A752="","",IFERROR(INDEX(Prices[Current Price],MATCH($A752,Prices[Key],0)),0))</f>
        <v/>
      </c>
      <c r="I752" s="283" t="str">
        <f>IF($A752="","",IFERROR(INDEX(Prices[FX to SGD],MATCH($A752,Prices[Key],0)),1))</f>
        <v/>
      </c>
      <c r="J752" s="281" t="str">
        <f t="shared" si="102"/>
        <v/>
      </c>
      <c r="K752" s="281" t="str">
        <f t="shared" si="103"/>
        <v/>
      </c>
      <c r="L752" s="281" t="str">
        <f t="shared" si="104"/>
        <v/>
      </c>
      <c r="M752" s="284" t="str">
        <f t="shared" si="105"/>
        <v/>
      </c>
      <c r="N752" s="238" t="str">
        <f>IF($A752="","",IF(ABS(E752)&gt;0.000001,COUNT($N$1:N751)+1,""))</f>
        <v/>
      </c>
      <c r="O752" s="285" t="str">
        <f>IF($A752="","",SUMIFS(Transactions!$R:$R,Transactions!$L:$L,$A752))</f>
        <v/>
      </c>
      <c r="P752" s="285" t="str">
        <f t="shared" si="106"/>
        <v/>
      </c>
      <c r="Q752" s="286" t="str">
        <f t="shared" si="107"/>
        <v/>
      </c>
    </row>
    <row r="753" spans="1:17" ht="15" customHeight="1" x14ac:dyDescent="0.2">
      <c r="A753" s="238" t="str">
        <f>IFERROR(INDEX(Txn[Key],MATCH(0,INDEX(COUNTIF($A$1:A752,Txn[Key])+(Txn[Key]=""),0),0)),"")</f>
        <v/>
      </c>
      <c r="B753" s="238" t="str">
        <f t="shared" si="99"/>
        <v/>
      </c>
      <c r="C753" s="238" t="str">
        <f t="shared" si="100"/>
        <v/>
      </c>
      <c r="D753" s="238" t="str">
        <f t="shared" si="101"/>
        <v/>
      </c>
      <c r="E753" s="259" t="str">
        <f>IF($A753="","",SUMIFS(Txn[Signed Units],Txn[Key],$A753))</f>
        <v/>
      </c>
      <c r="F753" s="281" t="str">
        <f>IF($A753="","",SUMIFS(Txn[Buy Cost],Txn[Key],$A753))</f>
        <v/>
      </c>
      <c r="G753" s="281" t="str">
        <f>IF($A753="","",SUMIFS(Txn[Sell Proceeds],Txn[Key],$A753))</f>
        <v/>
      </c>
      <c r="H753" s="282" t="str">
        <f>IF($A753="","",IFERROR(INDEX(Prices[Current Price],MATCH($A753,Prices[Key],0)),0))</f>
        <v/>
      </c>
      <c r="I753" s="283" t="str">
        <f>IF($A753="","",IFERROR(INDEX(Prices[FX to SGD],MATCH($A753,Prices[Key],0)),1))</f>
        <v/>
      </c>
      <c r="J753" s="281" t="str">
        <f t="shared" si="102"/>
        <v/>
      </c>
      <c r="K753" s="281" t="str">
        <f t="shared" si="103"/>
        <v/>
      </c>
      <c r="L753" s="281" t="str">
        <f t="shared" si="104"/>
        <v/>
      </c>
      <c r="M753" s="284" t="str">
        <f t="shared" si="105"/>
        <v/>
      </c>
      <c r="N753" s="238" t="str">
        <f>IF($A753="","",IF(ABS(E753)&gt;0.000001,COUNT($N$1:N752)+1,""))</f>
        <v/>
      </c>
      <c r="O753" s="285" t="str">
        <f>IF($A753="","",SUMIFS(Transactions!$R:$R,Transactions!$L:$L,$A753))</f>
        <v/>
      </c>
      <c r="P753" s="285" t="str">
        <f t="shared" si="106"/>
        <v/>
      </c>
      <c r="Q753" s="286" t="str">
        <f t="shared" si="107"/>
        <v/>
      </c>
    </row>
    <row r="754" spans="1:17" ht="15" customHeight="1" x14ac:dyDescent="0.2">
      <c r="A754" s="238" t="str">
        <f>IFERROR(INDEX(Txn[Key],MATCH(0,INDEX(COUNTIF($A$1:A753,Txn[Key])+(Txn[Key]=""),0),0)),"")</f>
        <v/>
      </c>
      <c r="B754" s="238" t="str">
        <f t="shared" si="99"/>
        <v/>
      </c>
      <c r="C754" s="238" t="str">
        <f t="shared" si="100"/>
        <v/>
      </c>
      <c r="D754" s="238" t="str">
        <f t="shared" si="101"/>
        <v/>
      </c>
      <c r="E754" s="259" t="str">
        <f>IF($A754="","",SUMIFS(Txn[Signed Units],Txn[Key],$A754))</f>
        <v/>
      </c>
      <c r="F754" s="281" t="str">
        <f>IF($A754="","",SUMIFS(Txn[Buy Cost],Txn[Key],$A754))</f>
        <v/>
      </c>
      <c r="G754" s="281" t="str">
        <f>IF($A754="","",SUMIFS(Txn[Sell Proceeds],Txn[Key],$A754))</f>
        <v/>
      </c>
      <c r="H754" s="282" t="str">
        <f>IF($A754="","",IFERROR(INDEX(Prices[Current Price],MATCH($A754,Prices[Key],0)),0))</f>
        <v/>
      </c>
      <c r="I754" s="283" t="str">
        <f>IF($A754="","",IFERROR(INDEX(Prices[FX to SGD],MATCH($A754,Prices[Key],0)),1))</f>
        <v/>
      </c>
      <c r="J754" s="281" t="str">
        <f t="shared" si="102"/>
        <v/>
      </c>
      <c r="K754" s="281" t="str">
        <f t="shared" si="103"/>
        <v/>
      </c>
      <c r="L754" s="281" t="str">
        <f t="shared" si="104"/>
        <v/>
      </c>
      <c r="M754" s="284" t="str">
        <f t="shared" si="105"/>
        <v/>
      </c>
      <c r="N754" s="238" t="str">
        <f>IF($A754="","",IF(ABS(E754)&gt;0.000001,COUNT($N$1:N753)+1,""))</f>
        <v/>
      </c>
      <c r="O754" s="285" t="str">
        <f>IF($A754="","",SUMIFS(Transactions!$R:$R,Transactions!$L:$L,$A754))</f>
        <v/>
      </c>
      <c r="P754" s="285" t="str">
        <f t="shared" si="106"/>
        <v/>
      </c>
      <c r="Q754" s="286" t="str">
        <f t="shared" si="107"/>
        <v/>
      </c>
    </row>
    <row r="755" spans="1:17" ht="15" customHeight="1" x14ac:dyDescent="0.2">
      <c r="A755" s="238" t="str">
        <f>IFERROR(INDEX(Txn[Key],MATCH(0,INDEX(COUNTIF($A$1:A754,Txn[Key])+(Txn[Key]=""),0),0)),"")</f>
        <v/>
      </c>
      <c r="B755" s="238" t="str">
        <f t="shared" si="99"/>
        <v/>
      </c>
      <c r="C755" s="238" t="str">
        <f t="shared" si="100"/>
        <v/>
      </c>
      <c r="D755" s="238" t="str">
        <f t="shared" si="101"/>
        <v/>
      </c>
      <c r="E755" s="259" t="str">
        <f>IF($A755="","",SUMIFS(Txn[Signed Units],Txn[Key],$A755))</f>
        <v/>
      </c>
      <c r="F755" s="281" t="str">
        <f>IF($A755="","",SUMIFS(Txn[Buy Cost],Txn[Key],$A755))</f>
        <v/>
      </c>
      <c r="G755" s="281" t="str">
        <f>IF($A755="","",SUMIFS(Txn[Sell Proceeds],Txn[Key],$A755))</f>
        <v/>
      </c>
      <c r="H755" s="282" t="str">
        <f>IF($A755="","",IFERROR(INDEX(Prices[Current Price],MATCH($A755,Prices[Key],0)),0))</f>
        <v/>
      </c>
      <c r="I755" s="283" t="str">
        <f>IF($A755="","",IFERROR(INDEX(Prices[FX to SGD],MATCH($A755,Prices[Key],0)),1))</f>
        <v/>
      </c>
      <c r="J755" s="281" t="str">
        <f t="shared" si="102"/>
        <v/>
      </c>
      <c r="K755" s="281" t="str">
        <f t="shared" si="103"/>
        <v/>
      </c>
      <c r="L755" s="281" t="str">
        <f t="shared" si="104"/>
        <v/>
      </c>
      <c r="M755" s="284" t="str">
        <f t="shared" si="105"/>
        <v/>
      </c>
      <c r="N755" s="238" t="str">
        <f>IF($A755="","",IF(ABS(E755)&gt;0.000001,COUNT($N$1:N754)+1,""))</f>
        <v/>
      </c>
      <c r="O755" s="285" t="str">
        <f>IF($A755="","",SUMIFS(Transactions!$R:$R,Transactions!$L:$L,$A755))</f>
        <v/>
      </c>
      <c r="P755" s="285" t="str">
        <f t="shared" si="106"/>
        <v/>
      </c>
      <c r="Q755" s="286" t="str">
        <f t="shared" si="107"/>
        <v/>
      </c>
    </row>
    <row r="756" spans="1:17" ht="15" customHeight="1" x14ac:dyDescent="0.2">
      <c r="A756" s="238" t="str">
        <f>IFERROR(INDEX(Txn[Key],MATCH(0,INDEX(COUNTIF($A$1:A755,Txn[Key])+(Txn[Key]=""),0),0)),"")</f>
        <v/>
      </c>
      <c r="B756" s="238" t="str">
        <f t="shared" si="99"/>
        <v/>
      </c>
      <c r="C756" s="238" t="str">
        <f t="shared" si="100"/>
        <v/>
      </c>
      <c r="D756" s="238" t="str">
        <f t="shared" si="101"/>
        <v/>
      </c>
      <c r="E756" s="259" t="str">
        <f>IF($A756="","",SUMIFS(Txn[Signed Units],Txn[Key],$A756))</f>
        <v/>
      </c>
      <c r="F756" s="281" t="str">
        <f>IF($A756="","",SUMIFS(Txn[Buy Cost],Txn[Key],$A756))</f>
        <v/>
      </c>
      <c r="G756" s="281" t="str">
        <f>IF($A756="","",SUMIFS(Txn[Sell Proceeds],Txn[Key],$A756))</f>
        <v/>
      </c>
      <c r="H756" s="282" t="str">
        <f>IF($A756="","",IFERROR(INDEX(Prices[Current Price],MATCH($A756,Prices[Key],0)),0))</f>
        <v/>
      </c>
      <c r="I756" s="283" t="str">
        <f>IF($A756="","",IFERROR(INDEX(Prices[FX to SGD],MATCH($A756,Prices[Key],0)),1))</f>
        <v/>
      </c>
      <c r="J756" s="281" t="str">
        <f t="shared" si="102"/>
        <v/>
      </c>
      <c r="K756" s="281" t="str">
        <f t="shared" si="103"/>
        <v/>
      </c>
      <c r="L756" s="281" t="str">
        <f t="shared" si="104"/>
        <v/>
      </c>
      <c r="M756" s="284" t="str">
        <f t="shared" si="105"/>
        <v/>
      </c>
      <c r="N756" s="238" t="str">
        <f>IF($A756="","",IF(ABS(E756)&gt;0.000001,COUNT($N$1:N755)+1,""))</f>
        <v/>
      </c>
      <c r="O756" s="285" t="str">
        <f>IF($A756="","",SUMIFS(Transactions!$R:$R,Transactions!$L:$L,$A756))</f>
        <v/>
      </c>
      <c r="P756" s="285" t="str">
        <f t="shared" si="106"/>
        <v/>
      </c>
      <c r="Q756" s="286" t="str">
        <f t="shared" si="107"/>
        <v/>
      </c>
    </row>
    <row r="757" spans="1:17" ht="15" customHeight="1" x14ac:dyDescent="0.2">
      <c r="A757" s="238" t="str">
        <f>IFERROR(INDEX(Txn[Key],MATCH(0,INDEX(COUNTIF($A$1:A756,Txn[Key])+(Txn[Key]=""),0),0)),"")</f>
        <v/>
      </c>
      <c r="B757" s="238" t="str">
        <f t="shared" si="99"/>
        <v/>
      </c>
      <c r="C757" s="238" t="str">
        <f t="shared" si="100"/>
        <v/>
      </c>
      <c r="D757" s="238" t="str">
        <f t="shared" si="101"/>
        <v/>
      </c>
      <c r="E757" s="259" t="str">
        <f>IF($A757="","",SUMIFS(Txn[Signed Units],Txn[Key],$A757))</f>
        <v/>
      </c>
      <c r="F757" s="281" t="str">
        <f>IF($A757="","",SUMIFS(Txn[Buy Cost],Txn[Key],$A757))</f>
        <v/>
      </c>
      <c r="G757" s="281" t="str">
        <f>IF($A757="","",SUMIFS(Txn[Sell Proceeds],Txn[Key],$A757))</f>
        <v/>
      </c>
      <c r="H757" s="282" t="str">
        <f>IF($A757="","",IFERROR(INDEX(Prices[Current Price],MATCH($A757,Prices[Key],0)),0))</f>
        <v/>
      </c>
      <c r="I757" s="283" t="str">
        <f>IF($A757="","",IFERROR(INDEX(Prices[FX to SGD],MATCH($A757,Prices[Key],0)),1))</f>
        <v/>
      </c>
      <c r="J757" s="281" t="str">
        <f t="shared" si="102"/>
        <v/>
      </c>
      <c r="K757" s="281" t="str">
        <f t="shared" si="103"/>
        <v/>
      </c>
      <c r="L757" s="281" t="str">
        <f t="shared" si="104"/>
        <v/>
      </c>
      <c r="M757" s="284" t="str">
        <f t="shared" si="105"/>
        <v/>
      </c>
      <c r="N757" s="238" t="str">
        <f>IF($A757="","",IF(ABS(E757)&gt;0.000001,COUNT($N$1:N756)+1,""))</f>
        <v/>
      </c>
      <c r="O757" s="285" t="str">
        <f>IF($A757="","",SUMIFS(Transactions!$R:$R,Transactions!$L:$L,$A757))</f>
        <v/>
      </c>
      <c r="P757" s="285" t="str">
        <f t="shared" si="106"/>
        <v/>
      </c>
      <c r="Q757" s="286" t="str">
        <f t="shared" si="107"/>
        <v/>
      </c>
    </row>
    <row r="758" spans="1:17" ht="15" customHeight="1" x14ac:dyDescent="0.2">
      <c r="A758" s="238" t="str">
        <f>IFERROR(INDEX(Txn[Key],MATCH(0,INDEX(COUNTIF($A$1:A757,Txn[Key])+(Txn[Key]=""),0),0)),"")</f>
        <v/>
      </c>
      <c r="B758" s="238" t="str">
        <f t="shared" si="99"/>
        <v/>
      </c>
      <c r="C758" s="238" t="str">
        <f t="shared" si="100"/>
        <v/>
      </c>
      <c r="D758" s="238" t="str">
        <f t="shared" si="101"/>
        <v/>
      </c>
      <c r="E758" s="259" t="str">
        <f>IF($A758="","",SUMIFS(Txn[Signed Units],Txn[Key],$A758))</f>
        <v/>
      </c>
      <c r="F758" s="281" t="str">
        <f>IF($A758="","",SUMIFS(Txn[Buy Cost],Txn[Key],$A758))</f>
        <v/>
      </c>
      <c r="G758" s="281" t="str">
        <f>IF($A758="","",SUMIFS(Txn[Sell Proceeds],Txn[Key],$A758))</f>
        <v/>
      </c>
      <c r="H758" s="282" t="str">
        <f>IF($A758="","",IFERROR(INDEX(Prices[Current Price],MATCH($A758,Prices[Key],0)),0))</f>
        <v/>
      </c>
      <c r="I758" s="283" t="str">
        <f>IF($A758="","",IFERROR(INDEX(Prices[FX to SGD],MATCH($A758,Prices[Key],0)),1))</f>
        <v/>
      </c>
      <c r="J758" s="281" t="str">
        <f t="shared" si="102"/>
        <v/>
      </c>
      <c r="K758" s="281" t="str">
        <f t="shared" si="103"/>
        <v/>
      </c>
      <c r="L758" s="281" t="str">
        <f t="shared" si="104"/>
        <v/>
      </c>
      <c r="M758" s="284" t="str">
        <f t="shared" si="105"/>
        <v/>
      </c>
      <c r="N758" s="238" t="str">
        <f>IF($A758="","",IF(ABS(E758)&gt;0.000001,COUNT($N$1:N757)+1,""))</f>
        <v/>
      </c>
      <c r="O758" s="285" t="str">
        <f>IF($A758="","",SUMIFS(Transactions!$R:$R,Transactions!$L:$L,$A758))</f>
        <v/>
      </c>
      <c r="P758" s="285" t="str">
        <f t="shared" si="106"/>
        <v/>
      </c>
      <c r="Q758" s="286" t="str">
        <f t="shared" si="107"/>
        <v/>
      </c>
    </row>
    <row r="759" spans="1:17" ht="15" customHeight="1" x14ac:dyDescent="0.2">
      <c r="A759" s="238" t="str">
        <f>IFERROR(INDEX(Txn[Key],MATCH(0,INDEX(COUNTIF($A$1:A758,Txn[Key])+(Txn[Key]=""),0),0)),"")</f>
        <v/>
      </c>
      <c r="B759" s="238" t="str">
        <f t="shared" si="99"/>
        <v/>
      </c>
      <c r="C759" s="238" t="str">
        <f t="shared" si="100"/>
        <v/>
      </c>
      <c r="D759" s="238" t="str">
        <f t="shared" si="101"/>
        <v/>
      </c>
      <c r="E759" s="259" t="str">
        <f>IF($A759="","",SUMIFS(Txn[Signed Units],Txn[Key],$A759))</f>
        <v/>
      </c>
      <c r="F759" s="281" t="str">
        <f>IF($A759="","",SUMIFS(Txn[Buy Cost],Txn[Key],$A759))</f>
        <v/>
      </c>
      <c r="G759" s="281" t="str">
        <f>IF($A759="","",SUMIFS(Txn[Sell Proceeds],Txn[Key],$A759))</f>
        <v/>
      </c>
      <c r="H759" s="282" t="str">
        <f>IF($A759="","",IFERROR(INDEX(Prices[Current Price],MATCH($A759,Prices[Key],0)),0))</f>
        <v/>
      </c>
      <c r="I759" s="283" t="str">
        <f>IF($A759="","",IFERROR(INDEX(Prices[FX to SGD],MATCH($A759,Prices[Key],0)),1))</f>
        <v/>
      </c>
      <c r="J759" s="281" t="str">
        <f t="shared" si="102"/>
        <v/>
      </c>
      <c r="K759" s="281" t="str">
        <f t="shared" si="103"/>
        <v/>
      </c>
      <c r="L759" s="281" t="str">
        <f t="shared" si="104"/>
        <v/>
      </c>
      <c r="M759" s="284" t="str">
        <f t="shared" si="105"/>
        <v/>
      </c>
      <c r="N759" s="238" t="str">
        <f>IF($A759="","",IF(ABS(E759)&gt;0.000001,COUNT($N$1:N758)+1,""))</f>
        <v/>
      </c>
      <c r="O759" s="285" t="str">
        <f>IF($A759="","",SUMIFS(Transactions!$R:$R,Transactions!$L:$L,$A759))</f>
        <v/>
      </c>
      <c r="P759" s="285" t="str">
        <f t="shared" si="106"/>
        <v/>
      </c>
      <c r="Q759" s="286" t="str">
        <f t="shared" si="107"/>
        <v/>
      </c>
    </row>
    <row r="760" spans="1:17" ht="15" customHeight="1" x14ac:dyDescent="0.2">
      <c r="A760" s="238" t="str">
        <f>IFERROR(INDEX(Txn[Key],MATCH(0,INDEX(COUNTIF($A$1:A759,Txn[Key])+(Txn[Key]=""),0),0)),"")</f>
        <v/>
      </c>
      <c r="B760" s="238" t="str">
        <f t="shared" si="99"/>
        <v/>
      </c>
      <c r="C760" s="238" t="str">
        <f t="shared" si="100"/>
        <v/>
      </c>
      <c r="D760" s="238" t="str">
        <f t="shared" si="101"/>
        <v/>
      </c>
      <c r="E760" s="259" t="str">
        <f>IF($A760="","",SUMIFS(Txn[Signed Units],Txn[Key],$A760))</f>
        <v/>
      </c>
      <c r="F760" s="281" t="str">
        <f>IF($A760="","",SUMIFS(Txn[Buy Cost],Txn[Key],$A760))</f>
        <v/>
      </c>
      <c r="G760" s="281" t="str">
        <f>IF($A760="","",SUMIFS(Txn[Sell Proceeds],Txn[Key],$A760))</f>
        <v/>
      </c>
      <c r="H760" s="282" t="str">
        <f>IF($A760="","",IFERROR(INDEX(Prices[Current Price],MATCH($A760,Prices[Key],0)),0))</f>
        <v/>
      </c>
      <c r="I760" s="283" t="str">
        <f>IF($A760="","",IFERROR(INDEX(Prices[FX to SGD],MATCH($A760,Prices[Key],0)),1))</f>
        <v/>
      </c>
      <c r="J760" s="281" t="str">
        <f t="shared" si="102"/>
        <v/>
      </c>
      <c r="K760" s="281" t="str">
        <f t="shared" si="103"/>
        <v/>
      </c>
      <c r="L760" s="281" t="str">
        <f t="shared" si="104"/>
        <v/>
      </c>
      <c r="M760" s="284" t="str">
        <f t="shared" si="105"/>
        <v/>
      </c>
      <c r="N760" s="238" t="str">
        <f>IF($A760="","",IF(ABS(E760)&gt;0.000001,COUNT($N$1:N759)+1,""))</f>
        <v/>
      </c>
      <c r="O760" s="285" t="str">
        <f>IF($A760="","",SUMIFS(Transactions!$R:$R,Transactions!$L:$L,$A760))</f>
        <v/>
      </c>
      <c r="P760" s="285" t="str">
        <f t="shared" si="106"/>
        <v/>
      </c>
      <c r="Q760" s="286" t="str">
        <f t="shared" si="107"/>
        <v/>
      </c>
    </row>
    <row r="761" spans="1:17" ht="15" customHeight="1" x14ac:dyDescent="0.2">
      <c r="A761" s="238" t="str">
        <f>IFERROR(INDEX(Txn[Key],MATCH(0,INDEX(COUNTIF($A$1:A760,Txn[Key])+(Txn[Key]=""),0),0)),"")</f>
        <v/>
      </c>
      <c r="B761" s="238" t="str">
        <f t="shared" si="99"/>
        <v/>
      </c>
      <c r="C761" s="238" t="str">
        <f t="shared" si="100"/>
        <v/>
      </c>
      <c r="D761" s="238" t="str">
        <f t="shared" si="101"/>
        <v/>
      </c>
      <c r="E761" s="259" t="str">
        <f>IF($A761="","",SUMIFS(Txn[Signed Units],Txn[Key],$A761))</f>
        <v/>
      </c>
      <c r="F761" s="281" t="str">
        <f>IF($A761="","",SUMIFS(Txn[Buy Cost],Txn[Key],$A761))</f>
        <v/>
      </c>
      <c r="G761" s="281" t="str">
        <f>IF($A761="","",SUMIFS(Txn[Sell Proceeds],Txn[Key],$A761))</f>
        <v/>
      </c>
      <c r="H761" s="282" t="str">
        <f>IF($A761="","",IFERROR(INDEX(Prices[Current Price],MATCH($A761,Prices[Key],0)),0))</f>
        <v/>
      </c>
      <c r="I761" s="283" t="str">
        <f>IF($A761="","",IFERROR(INDEX(Prices[FX to SGD],MATCH($A761,Prices[Key],0)),1))</f>
        <v/>
      </c>
      <c r="J761" s="281" t="str">
        <f t="shared" si="102"/>
        <v/>
      </c>
      <c r="K761" s="281" t="str">
        <f t="shared" si="103"/>
        <v/>
      </c>
      <c r="L761" s="281" t="str">
        <f t="shared" si="104"/>
        <v/>
      </c>
      <c r="M761" s="284" t="str">
        <f t="shared" si="105"/>
        <v/>
      </c>
      <c r="N761" s="238" t="str">
        <f>IF($A761="","",IF(ABS(E761)&gt;0.000001,COUNT($N$1:N760)+1,""))</f>
        <v/>
      </c>
      <c r="O761" s="285" t="str">
        <f>IF($A761="","",SUMIFS(Transactions!$R:$R,Transactions!$L:$L,$A761))</f>
        <v/>
      </c>
      <c r="P761" s="285" t="str">
        <f t="shared" si="106"/>
        <v/>
      </c>
      <c r="Q761" s="286" t="str">
        <f t="shared" si="107"/>
        <v/>
      </c>
    </row>
    <row r="762" spans="1:17" ht="15" customHeight="1" x14ac:dyDescent="0.2">
      <c r="A762" s="238" t="str">
        <f>IFERROR(INDEX(Txn[Key],MATCH(0,INDEX(COUNTIF($A$1:A761,Txn[Key])+(Txn[Key]=""),0),0)),"")</f>
        <v/>
      </c>
      <c r="B762" s="238" t="str">
        <f t="shared" si="99"/>
        <v/>
      </c>
      <c r="C762" s="238" t="str">
        <f t="shared" si="100"/>
        <v/>
      </c>
      <c r="D762" s="238" t="str">
        <f t="shared" si="101"/>
        <v/>
      </c>
      <c r="E762" s="259" t="str">
        <f>IF($A762="","",SUMIFS(Txn[Signed Units],Txn[Key],$A762))</f>
        <v/>
      </c>
      <c r="F762" s="281" t="str">
        <f>IF($A762="","",SUMIFS(Txn[Buy Cost],Txn[Key],$A762))</f>
        <v/>
      </c>
      <c r="G762" s="281" t="str">
        <f>IF($A762="","",SUMIFS(Txn[Sell Proceeds],Txn[Key],$A762))</f>
        <v/>
      </c>
      <c r="H762" s="282" t="str">
        <f>IF($A762="","",IFERROR(INDEX(Prices[Current Price],MATCH($A762,Prices[Key],0)),0))</f>
        <v/>
      </c>
      <c r="I762" s="283" t="str">
        <f>IF($A762="","",IFERROR(INDEX(Prices[FX to SGD],MATCH($A762,Prices[Key],0)),1))</f>
        <v/>
      </c>
      <c r="J762" s="281" t="str">
        <f t="shared" si="102"/>
        <v/>
      </c>
      <c r="K762" s="281" t="str">
        <f t="shared" si="103"/>
        <v/>
      </c>
      <c r="L762" s="281" t="str">
        <f t="shared" si="104"/>
        <v/>
      </c>
      <c r="M762" s="284" t="str">
        <f t="shared" si="105"/>
        <v/>
      </c>
      <c r="N762" s="238" t="str">
        <f>IF($A762="","",IF(ABS(E762)&gt;0.000001,COUNT($N$1:N761)+1,""))</f>
        <v/>
      </c>
      <c r="O762" s="285" t="str">
        <f>IF($A762="","",SUMIFS(Transactions!$R:$R,Transactions!$L:$L,$A762))</f>
        <v/>
      </c>
      <c r="P762" s="285" t="str">
        <f t="shared" si="106"/>
        <v/>
      </c>
      <c r="Q762" s="286" t="str">
        <f t="shared" si="107"/>
        <v/>
      </c>
    </row>
    <row r="763" spans="1:17" ht="15" customHeight="1" x14ac:dyDescent="0.2">
      <c r="A763" s="238" t="str">
        <f>IFERROR(INDEX(Txn[Key],MATCH(0,INDEX(COUNTIF($A$1:A762,Txn[Key])+(Txn[Key]=""),0),0)),"")</f>
        <v/>
      </c>
      <c r="B763" s="238" t="str">
        <f t="shared" si="99"/>
        <v/>
      </c>
      <c r="C763" s="238" t="str">
        <f t="shared" si="100"/>
        <v/>
      </c>
      <c r="D763" s="238" t="str">
        <f t="shared" si="101"/>
        <v/>
      </c>
      <c r="E763" s="259" t="str">
        <f>IF($A763="","",SUMIFS(Txn[Signed Units],Txn[Key],$A763))</f>
        <v/>
      </c>
      <c r="F763" s="281" t="str">
        <f>IF($A763="","",SUMIFS(Txn[Buy Cost],Txn[Key],$A763))</f>
        <v/>
      </c>
      <c r="G763" s="281" t="str">
        <f>IF($A763="","",SUMIFS(Txn[Sell Proceeds],Txn[Key],$A763))</f>
        <v/>
      </c>
      <c r="H763" s="282" t="str">
        <f>IF($A763="","",IFERROR(INDEX(Prices[Current Price],MATCH($A763,Prices[Key],0)),0))</f>
        <v/>
      </c>
      <c r="I763" s="283" t="str">
        <f>IF($A763="","",IFERROR(INDEX(Prices[FX to SGD],MATCH($A763,Prices[Key],0)),1))</f>
        <v/>
      </c>
      <c r="J763" s="281" t="str">
        <f t="shared" si="102"/>
        <v/>
      </c>
      <c r="K763" s="281" t="str">
        <f t="shared" si="103"/>
        <v/>
      </c>
      <c r="L763" s="281" t="str">
        <f t="shared" si="104"/>
        <v/>
      </c>
      <c r="M763" s="284" t="str">
        <f t="shared" si="105"/>
        <v/>
      </c>
      <c r="N763" s="238" t="str">
        <f>IF($A763="","",IF(ABS(E763)&gt;0.000001,COUNT($N$1:N762)+1,""))</f>
        <v/>
      </c>
      <c r="O763" s="285" t="str">
        <f>IF($A763="","",SUMIFS(Transactions!$R:$R,Transactions!$L:$L,$A763))</f>
        <v/>
      </c>
      <c r="P763" s="285" t="str">
        <f t="shared" si="106"/>
        <v/>
      </c>
      <c r="Q763" s="286" t="str">
        <f t="shared" si="107"/>
        <v/>
      </c>
    </row>
    <row r="764" spans="1:17" ht="15" customHeight="1" x14ac:dyDescent="0.2">
      <c r="A764" s="238" t="str">
        <f>IFERROR(INDEX(Txn[Key],MATCH(0,INDEX(COUNTIF($A$1:A763,Txn[Key])+(Txn[Key]=""),0),0)),"")</f>
        <v/>
      </c>
      <c r="B764" s="238" t="str">
        <f t="shared" si="99"/>
        <v/>
      </c>
      <c r="C764" s="238" t="str">
        <f t="shared" si="100"/>
        <v/>
      </c>
      <c r="D764" s="238" t="str">
        <f t="shared" si="101"/>
        <v/>
      </c>
      <c r="E764" s="259" t="str">
        <f>IF($A764="","",SUMIFS(Txn[Signed Units],Txn[Key],$A764))</f>
        <v/>
      </c>
      <c r="F764" s="281" t="str">
        <f>IF($A764="","",SUMIFS(Txn[Buy Cost],Txn[Key],$A764))</f>
        <v/>
      </c>
      <c r="G764" s="281" t="str">
        <f>IF($A764="","",SUMIFS(Txn[Sell Proceeds],Txn[Key],$A764))</f>
        <v/>
      </c>
      <c r="H764" s="282" t="str">
        <f>IF($A764="","",IFERROR(INDEX(Prices[Current Price],MATCH($A764,Prices[Key],0)),0))</f>
        <v/>
      </c>
      <c r="I764" s="283" t="str">
        <f>IF($A764="","",IFERROR(INDEX(Prices[FX to SGD],MATCH($A764,Prices[Key],0)),1))</f>
        <v/>
      </c>
      <c r="J764" s="281" t="str">
        <f t="shared" si="102"/>
        <v/>
      </c>
      <c r="K764" s="281" t="str">
        <f t="shared" si="103"/>
        <v/>
      </c>
      <c r="L764" s="281" t="str">
        <f t="shared" si="104"/>
        <v/>
      </c>
      <c r="M764" s="284" t="str">
        <f t="shared" si="105"/>
        <v/>
      </c>
      <c r="N764" s="238" t="str">
        <f>IF($A764="","",IF(ABS(E764)&gt;0.000001,COUNT($N$1:N763)+1,""))</f>
        <v/>
      </c>
      <c r="O764" s="285" t="str">
        <f>IF($A764="","",SUMIFS(Transactions!$R:$R,Transactions!$L:$L,$A764))</f>
        <v/>
      </c>
      <c r="P764" s="285" t="str">
        <f t="shared" si="106"/>
        <v/>
      </c>
      <c r="Q764" s="286" t="str">
        <f t="shared" si="107"/>
        <v/>
      </c>
    </row>
    <row r="765" spans="1:17" ht="15" customHeight="1" x14ac:dyDescent="0.2">
      <c r="A765" s="238" t="str">
        <f>IFERROR(INDEX(Txn[Key],MATCH(0,INDEX(COUNTIF($A$1:A764,Txn[Key])+(Txn[Key]=""),0),0)),"")</f>
        <v/>
      </c>
      <c r="B765" s="238" t="str">
        <f t="shared" si="99"/>
        <v/>
      </c>
      <c r="C765" s="238" t="str">
        <f t="shared" si="100"/>
        <v/>
      </c>
      <c r="D765" s="238" t="str">
        <f t="shared" si="101"/>
        <v/>
      </c>
      <c r="E765" s="259" t="str">
        <f>IF($A765="","",SUMIFS(Txn[Signed Units],Txn[Key],$A765))</f>
        <v/>
      </c>
      <c r="F765" s="281" t="str">
        <f>IF($A765="","",SUMIFS(Txn[Buy Cost],Txn[Key],$A765))</f>
        <v/>
      </c>
      <c r="G765" s="281" t="str">
        <f>IF($A765="","",SUMIFS(Txn[Sell Proceeds],Txn[Key],$A765))</f>
        <v/>
      </c>
      <c r="H765" s="282" t="str">
        <f>IF($A765="","",IFERROR(INDEX(Prices[Current Price],MATCH($A765,Prices[Key],0)),0))</f>
        <v/>
      </c>
      <c r="I765" s="283" t="str">
        <f>IF($A765="","",IFERROR(INDEX(Prices[FX to SGD],MATCH($A765,Prices[Key],0)),1))</f>
        <v/>
      </c>
      <c r="J765" s="281" t="str">
        <f t="shared" si="102"/>
        <v/>
      </c>
      <c r="K765" s="281" t="str">
        <f t="shared" si="103"/>
        <v/>
      </c>
      <c r="L765" s="281" t="str">
        <f t="shared" si="104"/>
        <v/>
      </c>
      <c r="M765" s="284" t="str">
        <f t="shared" si="105"/>
        <v/>
      </c>
      <c r="N765" s="238" t="str">
        <f>IF($A765="","",IF(ABS(E765)&gt;0.000001,COUNT($N$1:N764)+1,""))</f>
        <v/>
      </c>
      <c r="O765" s="285" t="str">
        <f>IF($A765="","",SUMIFS(Transactions!$R:$R,Transactions!$L:$L,$A765))</f>
        <v/>
      </c>
      <c r="P765" s="285" t="str">
        <f t="shared" si="106"/>
        <v/>
      </c>
      <c r="Q765" s="286" t="str">
        <f t="shared" si="107"/>
        <v/>
      </c>
    </row>
    <row r="766" spans="1:17" ht="15" customHeight="1" x14ac:dyDescent="0.2">
      <c r="A766" s="238" t="str">
        <f>IFERROR(INDEX(Txn[Key],MATCH(0,INDEX(COUNTIF($A$1:A765,Txn[Key])+(Txn[Key]=""),0),0)),"")</f>
        <v/>
      </c>
      <c r="B766" s="238" t="str">
        <f t="shared" si="99"/>
        <v/>
      </c>
      <c r="C766" s="238" t="str">
        <f t="shared" si="100"/>
        <v/>
      </c>
      <c r="D766" s="238" t="str">
        <f t="shared" si="101"/>
        <v/>
      </c>
      <c r="E766" s="259" t="str">
        <f>IF($A766="","",SUMIFS(Txn[Signed Units],Txn[Key],$A766))</f>
        <v/>
      </c>
      <c r="F766" s="281" t="str">
        <f>IF($A766="","",SUMIFS(Txn[Buy Cost],Txn[Key],$A766))</f>
        <v/>
      </c>
      <c r="G766" s="281" t="str">
        <f>IF($A766="","",SUMIFS(Txn[Sell Proceeds],Txn[Key],$A766))</f>
        <v/>
      </c>
      <c r="H766" s="282" t="str">
        <f>IF($A766="","",IFERROR(INDEX(Prices[Current Price],MATCH($A766,Prices[Key],0)),0))</f>
        <v/>
      </c>
      <c r="I766" s="283" t="str">
        <f>IF($A766="","",IFERROR(INDEX(Prices[FX to SGD],MATCH($A766,Prices[Key],0)),1))</f>
        <v/>
      </c>
      <c r="J766" s="281" t="str">
        <f t="shared" si="102"/>
        <v/>
      </c>
      <c r="K766" s="281" t="str">
        <f t="shared" si="103"/>
        <v/>
      </c>
      <c r="L766" s="281" t="str">
        <f t="shared" si="104"/>
        <v/>
      </c>
      <c r="M766" s="284" t="str">
        <f t="shared" si="105"/>
        <v/>
      </c>
      <c r="N766" s="238" t="str">
        <f>IF($A766="","",IF(ABS(E766)&gt;0.000001,COUNT($N$1:N765)+1,""))</f>
        <v/>
      </c>
      <c r="O766" s="285" t="str">
        <f>IF($A766="","",SUMIFS(Transactions!$R:$R,Transactions!$L:$L,$A766))</f>
        <v/>
      </c>
      <c r="P766" s="285" t="str">
        <f t="shared" si="106"/>
        <v/>
      </c>
      <c r="Q766" s="286" t="str">
        <f t="shared" si="107"/>
        <v/>
      </c>
    </row>
    <row r="767" spans="1:17" ht="15" customHeight="1" x14ac:dyDescent="0.2">
      <c r="A767" s="238" t="str">
        <f>IFERROR(INDEX(Txn[Key],MATCH(0,INDEX(COUNTIF($A$1:A766,Txn[Key])+(Txn[Key]=""),0),0)),"")</f>
        <v/>
      </c>
      <c r="B767" s="238" t="str">
        <f t="shared" si="99"/>
        <v/>
      </c>
      <c r="C767" s="238" t="str">
        <f t="shared" si="100"/>
        <v/>
      </c>
      <c r="D767" s="238" t="str">
        <f t="shared" si="101"/>
        <v/>
      </c>
      <c r="E767" s="259" t="str">
        <f>IF($A767="","",SUMIFS(Txn[Signed Units],Txn[Key],$A767))</f>
        <v/>
      </c>
      <c r="F767" s="281" t="str">
        <f>IF($A767="","",SUMIFS(Txn[Buy Cost],Txn[Key],$A767))</f>
        <v/>
      </c>
      <c r="G767" s="281" t="str">
        <f>IF($A767="","",SUMIFS(Txn[Sell Proceeds],Txn[Key],$A767))</f>
        <v/>
      </c>
      <c r="H767" s="282" t="str">
        <f>IF($A767="","",IFERROR(INDEX(Prices[Current Price],MATCH($A767,Prices[Key],0)),0))</f>
        <v/>
      </c>
      <c r="I767" s="283" t="str">
        <f>IF($A767="","",IFERROR(INDEX(Prices[FX to SGD],MATCH($A767,Prices[Key],0)),1))</f>
        <v/>
      </c>
      <c r="J767" s="281" t="str">
        <f t="shared" si="102"/>
        <v/>
      </c>
      <c r="K767" s="281" t="str">
        <f t="shared" si="103"/>
        <v/>
      </c>
      <c r="L767" s="281" t="str">
        <f t="shared" si="104"/>
        <v/>
      </c>
      <c r="M767" s="284" t="str">
        <f t="shared" si="105"/>
        <v/>
      </c>
      <c r="N767" s="238" t="str">
        <f>IF($A767="","",IF(ABS(E767)&gt;0.000001,COUNT($N$1:N766)+1,""))</f>
        <v/>
      </c>
      <c r="O767" s="285" t="str">
        <f>IF($A767="","",SUMIFS(Transactions!$R:$R,Transactions!$L:$L,$A767))</f>
        <v/>
      </c>
      <c r="P767" s="285" t="str">
        <f t="shared" si="106"/>
        <v/>
      </c>
      <c r="Q767" s="286" t="str">
        <f t="shared" si="107"/>
        <v/>
      </c>
    </row>
    <row r="768" spans="1:17" ht="15" customHeight="1" x14ac:dyDescent="0.2">
      <c r="A768" s="238" t="str">
        <f>IFERROR(INDEX(Txn[Key],MATCH(0,INDEX(COUNTIF($A$1:A767,Txn[Key])+(Txn[Key]=""),0),0)),"")</f>
        <v/>
      </c>
      <c r="B768" s="238" t="str">
        <f t="shared" si="99"/>
        <v/>
      </c>
      <c r="C768" s="238" t="str">
        <f t="shared" si="100"/>
        <v/>
      </c>
      <c r="D768" s="238" t="str">
        <f t="shared" si="101"/>
        <v/>
      </c>
      <c r="E768" s="259" t="str">
        <f>IF($A768="","",SUMIFS(Txn[Signed Units],Txn[Key],$A768))</f>
        <v/>
      </c>
      <c r="F768" s="281" t="str">
        <f>IF($A768="","",SUMIFS(Txn[Buy Cost],Txn[Key],$A768))</f>
        <v/>
      </c>
      <c r="G768" s="281" t="str">
        <f>IF($A768="","",SUMIFS(Txn[Sell Proceeds],Txn[Key],$A768))</f>
        <v/>
      </c>
      <c r="H768" s="282" t="str">
        <f>IF($A768="","",IFERROR(INDEX(Prices[Current Price],MATCH($A768,Prices[Key],0)),0))</f>
        <v/>
      </c>
      <c r="I768" s="283" t="str">
        <f>IF($A768="","",IFERROR(INDEX(Prices[FX to SGD],MATCH($A768,Prices[Key],0)),1))</f>
        <v/>
      </c>
      <c r="J768" s="281" t="str">
        <f t="shared" si="102"/>
        <v/>
      </c>
      <c r="K768" s="281" t="str">
        <f t="shared" si="103"/>
        <v/>
      </c>
      <c r="L768" s="281" t="str">
        <f t="shared" si="104"/>
        <v/>
      </c>
      <c r="M768" s="284" t="str">
        <f t="shared" si="105"/>
        <v/>
      </c>
      <c r="N768" s="238" t="str">
        <f>IF($A768="","",IF(ABS(E768)&gt;0.000001,COUNT($N$1:N767)+1,""))</f>
        <v/>
      </c>
      <c r="O768" s="285" t="str">
        <f>IF($A768="","",SUMIFS(Transactions!$R:$R,Transactions!$L:$L,$A768))</f>
        <v/>
      </c>
      <c r="P768" s="285" t="str">
        <f t="shared" si="106"/>
        <v/>
      </c>
      <c r="Q768" s="286" t="str">
        <f t="shared" si="107"/>
        <v/>
      </c>
    </row>
    <row r="769" spans="1:17" ht="15" customHeight="1" x14ac:dyDescent="0.2">
      <c r="A769" s="238" t="str">
        <f>IFERROR(INDEX(Txn[Key],MATCH(0,INDEX(COUNTIF($A$1:A768,Txn[Key])+(Txn[Key]=""),0),0)),"")</f>
        <v/>
      </c>
      <c r="B769" s="238" t="str">
        <f t="shared" si="99"/>
        <v/>
      </c>
      <c r="C769" s="238" t="str">
        <f t="shared" si="100"/>
        <v/>
      </c>
      <c r="D769" s="238" t="str">
        <f t="shared" si="101"/>
        <v/>
      </c>
      <c r="E769" s="259" t="str">
        <f>IF($A769="","",SUMIFS(Txn[Signed Units],Txn[Key],$A769))</f>
        <v/>
      </c>
      <c r="F769" s="281" t="str">
        <f>IF($A769="","",SUMIFS(Txn[Buy Cost],Txn[Key],$A769))</f>
        <v/>
      </c>
      <c r="G769" s="281" t="str">
        <f>IF($A769="","",SUMIFS(Txn[Sell Proceeds],Txn[Key],$A769))</f>
        <v/>
      </c>
      <c r="H769" s="282" t="str">
        <f>IF($A769="","",IFERROR(INDEX(Prices[Current Price],MATCH($A769,Prices[Key],0)),0))</f>
        <v/>
      </c>
      <c r="I769" s="283" t="str">
        <f>IF($A769="","",IFERROR(INDEX(Prices[FX to SGD],MATCH($A769,Prices[Key],0)),1))</f>
        <v/>
      </c>
      <c r="J769" s="281" t="str">
        <f t="shared" si="102"/>
        <v/>
      </c>
      <c r="K769" s="281" t="str">
        <f t="shared" si="103"/>
        <v/>
      </c>
      <c r="L769" s="281" t="str">
        <f t="shared" si="104"/>
        <v/>
      </c>
      <c r="M769" s="284" t="str">
        <f t="shared" si="105"/>
        <v/>
      </c>
      <c r="N769" s="238" t="str">
        <f>IF($A769="","",IF(ABS(E769)&gt;0.000001,COUNT($N$1:N768)+1,""))</f>
        <v/>
      </c>
      <c r="O769" s="285" t="str">
        <f>IF($A769="","",SUMIFS(Transactions!$R:$R,Transactions!$L:$L,$A769))</f>
        <v/>
      </c>
      <c r="P769" s="285" t="str">
        <f t="shared" si="106"/>
        <v/>
      </c>
      <c r="Q769" s="286" t="str">
        <f t="shared" si="107"/>
        <v/>
      </c>
    </row>
    <row r="770" spans="1:17" ht="15" customHeight="1" x14ac:dyDescent="0.2">
      <c r="A770" s="238" t="str">
        <f>IFERROR(INDEX(Txn[Key],MATCH(0,INDEX(COUNTIF($A$1:A769,Txn[Key])+(Txn[Key]=""),0),0)),"")</f>
        <v/>
      </c>
      <c r="B770" s="238" t="str">
        <f t="shared" ref="B770:B833" si="108">IF($A770="","",LEFT($A770,FIND(":",$A770)-1))</f>
        <v/>
      </c>
      <c r="C770" s="238" t="str">
        <f t="shared" ref="C770:C833" si="109">IF($A770="","",MID($A770,FIND(":",$A770)+1,FIND(":",$A770,FIND(":",$A770)+1)-FIND(":",$A770)-1))</f>
        <v/>
      </c>
      <c r="D770" s="238" t="str">
        <f t="shared" ref="D770:D833" si="110">IF($A770="","",RIGHT($A770,LEN($A770)-FIND(":",$A770,FIND(":",$A770)+1)))</f>
        <v/>
      </c>
      <c r="E770" s="259" t="str">
        <f>IF($A770="","",SUMIFS(Txn[Signed Units],Txn[Key],$A770))</f>
        <v/>
      </c>
      <c r="F770" s="281" t="str">
        <f>IF($A770="","",SUMIFS(Txn[Buy Cost],Txn[Key],$A770))</f>
        <v/>
      </c>
      <c r="G770" s="281" t="str">
        <f>IF($A770="","",SUMIFS(Txn[Sell Proceeds],Txn[Key],$A770))</f>
        <v/>
      </c>
      <c r="H770" s="282" t="str">
        <f>IF($A770="","",IFERROR(INDEX(Prices[Current Price],MATCH($A770,Prices[Key],0)),0))</f>
        <v/>
      </c>
      <c r="I770" s="283" t="str">
        <f>IF($A770="","",IFERROR(INDEX(Prices[FX to SGD],MATCH($A770,Prices[Key],0)),1))</f>
        <v/>
      </c>
      <c r="J770" s="281" t="str">
        <f t="shared" ref="J770:J833" si="111">IF($A770="","",E770*H770)</f>
        <v/>
      </c>
      <c r="K770" s="281" t="str">
        <f t="shared" ref="K770:K833" si="112">IF($A770="","",J770+G770-F770)</f>
        <v/>
      </c>
      <c r="L770" s="281" t="str">
        <f t="shared" ref="L770:L833" si="113">IF($A770="","",K770*I770)</f>
        <v/>
      </c>
      <c r="M770" s="284" t="str">
        <f t="shared" ref="M770:M833" si="114">IF($A770="","",IFERROR(K770/F770,0))</f>
        <v/>
      </c>
      <c r="N770" s="238" t="str">
        <f>IF($A770="","",IF(ABS(E770)&gt;0.000001,COUNT($N$1:N769)+1,""))</f>
        <v/>
      </c>
      <c r="O770" s="285" t="str">
        <f>IF($A770="","",SUMIFS(Transactions!$R:$R,Transactions!$L:$L,$A770))</f>
        <v/>
      </c>
      <c r="P770" s="285" t="str">
        <f t="shared" ref="P770:P833" si="115">IF($A770="","",$L770+$O770)</f>
        <v/>
      </c>
      <c r="Q770" s="286" t="str">
        <f t="shared" ref="Q770:Q833" si="116">IF($A770="","",IFERROR(($L770+$O770)/($F770*$I770),0))</f>
        <v/>
      </c>
    </row>
    <row r="771" spans="1:17" ht="15" customHeight="1" x14ac:dyDescent="0.2">
      <c r="A771" s="238" t="str">
        <f>IFERROR(INDEX(Txn[Key],MATCH(0,INDEX(COUNTIF($A$1:A770,Txn[Key])+(Txn[Key]=""),0),0)),"")</f>
        <v/>
      </c>
      <c r="B771" s="238" t="str">
        <f t="shared" si="108"/>
        <v/>
      </c>
      <c r="C771" s="238" t="str">
        <f t="shared" si="109"/>
        <v/>
      </c>
      <c r="D771" s="238" t="str">
        <f t="shared" si="110"/>
        <v/>
      </c>
      <c r="E771" s="259" t="str">
        <f>IF($A771="","",SUMIFS(Txn[Signed Units],Txn[Key],$A771))</f>
        <v/>
      </c>
      <c r="F771" s="281" t="str">
        <f>IF($A771="","",SUMIFS(Txn[Buy Cost],Txn[Key],$A771))</f>
        <v/>
      </c>
      <c r="G771" s="281" t="str">
        <f>IF($A771="","",SUMIFS(Txn[Sell Proceeds],Txn[Key],$A771))</f>
        <v/>
      </c>
      <c r="H771" s="282" t="str">
        <f>IF($A771="","",IFERROR(INDEX(Prices[Current Price],MATCH($A771,Prices[Key],0)),0))</f>
        <v/>
      </c>
      <c r="I771" s="283" t="str">
        <f>IF($A771="","",IFERROR(INDEX(Prices[FX to SGD],MATCH($A771,Prices[Key],0)),1))</f>
        <v/>
      </c>
      <c r="J771" s="281" t="str">
        <f t="shared" si="111"/>
        <v/>
      </c>
      <c r="K771" s="281" t="str">
        <f t="shared" si="112"/>
        <v/>
      </c>
      <c r="L771" s="281" t="str">
        <f t="shared" si="113"/>
        <v/>
      </c>
      <c r="M771" s="284" t="str">
        <f t="shared" si="114"/>
        <v/>
      </c>
      <c r="N771" s="238" t="str">
        <f>IF($A771="","",IF(ABS(E771)&gt;0.000001,COUNT($N$1:N770)+1,""))</f>
        <v/>
      </c>
      <c r="O771" s="285" t="str">
        <f>IF($A771="","",SUMIFS(Transactions!$R:$R,Transactions!$L:$L,$A771))</f>
        <v/>
      </c>
      <c r="P771" s="285" t="str">
        <f t="shared" si="115"/>
        <v/>
      </c>
      <c r="Q771" s="286" t="str">
        <f t="shared" si="116"/>
        <v/>
      </c>
    </row>
    <row r="772" spans="1:17" ht="15" customHeight="1" x14ac:dyDescent="0.2">
      <c r="A772" s="238" t="str">
        <f>IFERROR(INDEX(Txn[Key],MATCH(0,INDEX(COUNTIF($A$1:A771,Txn[Key])+(Txn[Key]=""),0),0)),"")</f>
        <v/>
      </c>
      <c r="B772" s="238" t="str">
        <f t="shared" si="108"/>
        <v/>
      </c>
      <c r="C772" s="238" t="str">
        <f t="shared" si="109"/>
        <v/>
      </c>
      <c r="D772" s="238" t="str">
        <f t="shared" si="110"/>
        <v/>
      </c>
      <c r="E772" s="259" t="str">
        <f>IF($A772="","",SUMIFS(Txn[Signed Units],Txn[Key],$A772))</f>
        <v/>
      </c>
      <c r="F772" s="281" t="str">
        <f>IF($A772="","",SUMIFS(Txn[Buy Cost],Txn[Key],$A772))</f>
        <v/>
      </c>
      <c r="G772" s="281" t="str">
        <f>IF($A772="","",SUMIFS(Txn[Sell Proceeds],Txn[Key],$A772))</f>
        <v/>
      </c>
      <c r="H772" s="282" t="str">
        <f>IF($A772="","",IFERROR(INDEX(Prices[Current Price],MATCH($A772,Prices[Key],0)),0))</f>
        <v/>
      </c>
      <c r="I772" s="283" t="str">
        <f>IF($A772="","",IFERROR(INDEX(Prices[FX to SGD],MATCH($A772,Prices[Key],0)),1))</f>
        <v/>
      </c>
      <c r="J772" s="281" t="str">
        <f t="shared" si="111"/>
        <v/>
      </c>
      <c r="K772" s="281" t="str">
        <f t="shared" si="112"/>
        <v/>
      </c>
      <c r="L772" s="281" t="str">
        <f t="shared" si="113"/>
        <v/>
      </c>
      <c r="M772" s="284" t="str">
        <f t="shared" si="114"/>
        <v/>
      </c>
      <c r="N772" s="238" t="str">
        <f>IF($A772="","",IF(ABS(E772)&gt;0.000001,COUNT($N$1:N771)+1,""))</f>
        <v/>
      </c>
      <c r="O772" s="285" t="str">
        <f>IF($A772="","",SUMIFS(Transactions!$R:$R,Transactions!$L:$L,$A772))</f>
        <v/>
      </c>
      <c r="P772" s="285" t="str">
        <f t="shared" si="115"/>
        <v/>
      </c>
      <c r="Q772" s="286" t="str">
        <f t="shared" si="116"/>
        <v/>
      </c>
    </row>
    <row r="773" spans="1:17" ht="15" customHeight="1" x14ac:dyDescent="0.2">
      <c r="A773" s="238" t="str">
        <f>IFERROR(INDEX(Txn[Key],MATCH(0,INDEX(COUNTIF($A$1:A772,Txn[Key])+(Txn[Key]=""),0),0)),"")</f>
        <v/>
      </c>
      <c r="B773" s="238" t="str">
        <f t="shared" si="108"/>
        <v/>
      </c>
      <c r="C773" s="238" t="str">
        <f t="shared" si="109"/>
        <v/>
      </c>
      <c r="D773" s="238" t="str">
        <f t="shared" si="110"/>
        <v/>
      </c>
      <c r="E773" s="259" t="str">
        <f>IF($A773="","",SUMIFS(Txn[Signed Units],Txn[Key],$A773))</f>
        <v/>
      </c>
      <c r="F773" s="281" t="str">
        <f>IF($A773="","",SUMIFS(Txn[Buy Cost],Txn[Key],$A773))</f>
        <v/>
      </c>
      <c r="G773" s="281" t="str">
        <f>IF($A773="","",SUMIFS(Txn[Sell Proceeds],Txn[Key],$A773))</f>
        <v/>
      </c>
      <c r="H773" s="282" t="str">
        <f>IF($A773="","",IFERROR(INDEX(Prices[Current Price],MATCH($A773,Prices[Key],0)),0))</f>
        <v/>
      </c>
      <c r="I773" s="283" t="str">
        <f>IF($A773="","",IFERROR(INDEX(Prices[FX to SGD],MATCH($A773,Prices[Key],0)),1))</f>
        <v/>
      </c>
      <c r="J773" s="281" t="str">
        <f t="shared" si="111"/>
        <v/>
      </c>
      <c r="K773" s="281" t="str">
        <f t="shared" si="112"/>
        <v/>
      </c>
      <c r="L773" s="281" t="str">
        <f t="shared" si="113"/>
        <v/>
      </c>
      <c r="M773" s="284" t="str">
        <f t="shared" si="114"/>
        <v/>
      </c>
      <c r="N773" s="238" t="str">
        <f>IF($A773="","",IF(ABS(E773)&gt;0.000001,COUNT($N$1:N772)+1,""))</f>
        <v/>
      </c>
      <c r="O773" s="285" t="str">
        <f>IF($A773="","",SUMIFS(Transactions!$R:$R,Transactions!$L:$L,$A773))</f>
        <v/>
      </c>
      <c r="P773" s="285" t="str">
        <f t="shared" si="115"/>
        <v/>
      </c>
      <c r="Q773" s="286" t="str">
        <f t="shared" si="116"/>
        <v/>
      </c>
    </row>
    <row r="774" spans="1:17" ht="15" customHeight="1" x14ac:dyDescent="0.2">
      <c r="A774" s="238" t="str">
        <f>IFERROR(INDEX(Txn[Key],MATCH(0,INDEX(COUNTIF($A$1:A773,Txn[Key])+(Txn[Key]=""),0),0)),"")</f>
        <v/>
      </c>
      <c r="B774" s="238" t="str">
        <f t="shared" si="108"/>
        <v/>
      </c>
      <c r="C774" s="238" t="str">
        <f t="shared" si="109"/>
        <v/>
      </c>
      <c r="D774" s="238" t="str">
        <f t="shared" si="110"/>
        <v/>
      </c>
      <c r="E774" s="259" t="str">
        <f>IF($A774="","",SUMIFS(Txn[Signed Units],Txn[Key],$A774))</f>
        <v/>
      </c>
      <c r="F774" s="281" t="str">
        <f>IF($A774="","",SUMIFS(Txn[Buy Cost],Txn[Key],$A774))</f>
        <v/>
      </c>
      <c r="G774" s="281" t="str">
        <f>IF($A774="","",SUMIFS(Txn[Sell Proceeds],Txn[Key],$A774))</f>
        <v/>
      </c>
      <c r="H774" s="282" t="str">
        <f>IF($A774="","",IFERROR(INDEX(Prices[Current Price],MATCH($A774,Prices[Key],0)),0))</f>
        <v/>
      </c>
      <c r="I774" s="283" t="str">
        <f>IF($A774="","",IFERROR(INDEX(Prices[FX to SGD],MATCH($A774,Prices[Key],0)),1))</f>
        <v/>
      </c>
      <c r="J774" s="281" t="str">
        <f t="shared" si="111"/>
        <v/>
      </c>
      <c r="K774" s="281" t="str">
        <f t="shared" si="112"/>
        <v/>
      </c>
      <c r="L774" s="281" t="str">
        <f t="shared" si="113"/>
        <v/>
      </c>
      <c r="M774" s="284" t="str">
        <f t="shared" si="114"/>
        <v/>
      </c>
      <c r="N774" s="238" t="str">
        <f>IF($A774="","",IF(ABS(E774)&gt;0.000001,COUNT($N$1:N773)+1,""))</f>
        <v/>
      </c>
      <c r="O774" s="285" t="str">
        <f>IF($A774="","",SUMIFS(Transactions!$R:$R,Transactions!$L:$L,$A774))</f>
        <v/>
      </c>
      <c r="P774" s="285" t="str">
        <f t="shared" si="115"/>
        <v/>
      </c>
      <c r="Q774" s="286" t="str">
        <f t="shared" si="116"/>
        <v/>
      </c>
    </row>
    <row r="775" spans="1:17" ht="15" customHeight="1" x14ac:dyDescent="0.2">
      <c r="A775" s="238" t="str">
        <f>IFERROR(INDEX(Txn[Key],MATCH(0,INDEX(COUNTIF($A$1:A774,Txn[Key])+(Txn[Key]=""),0),0)),"")</f>
        <v/>
      </c>
      <c r="B775" s="238" t="str">
        <f t="shared" si="108"/>
        <v/>
      </c>
      <c r="C775" s="238" t="str">
        <f t="shared" si="109"/>
        <v/>
      </c>
      <c r="D775" s="238" t="str">
        <f t="shared" si="110"/>
        <v/>
      </c>
      <c r="E775" s="259" t="str">
        <f>IF($A775="","",SUMIFS(Txn[Signed Units],Txn[Key],$A775))</f>
        <v/>
      </c>
      <c r="F775" s="281" t="str">
        <f>IF($A775="","",SUMIFS(Txn[Buy Cost],Txn[Key],$A775))</f>
        <v/>
      </c>
      <c r="G775" s="281" t="str">
        <f>IF($A775="","",SUMIFS(Txn[Sell Proceeds],Txn[Key],$A775))</f>
        <v/>
      </c>
      <c r="H775" s="282" t="str">
        <f>IF($A775="","",IFERROR(INDEX(Prices[Current Price],MATCH($A775,Prices[Key],0)),0))</f>
        <v/>
      </c>
      <c r="I775" s="283" t="str">
        <f>IF($A775="","",IFERROR(INDEX(Prices[FX to SGD],MATCH($A775,Prices[Key],0)),1))</f>
        <v/>
      </c>
      <c r="J775" s="281" t="str">
        <f t="shared" si="111"/>
        <v/>
      </c>
      <c r="K775" s="281" t="str">
        <f t="shared" si="112"/>
        <v/>
      </c>
      <c r="L775" s="281" t="str">
        <f t="shared" si="113"/>
        <v/>
      </c>
      <c r="M775" s="284" t="str">
        <f t="shared" si="114"/>
        <v/>
      </c>
      <c r="N775" s="238" t="str">
        <f>IF($A775="","",IF(ABS(E775)&gt;0.000001,COUNT($N$1:N774)+1,""))</f>
        <v/>
      </c>
      <c r="O775" s="285" t="str">
        <f>IF($A775="","",SUMIFS(Transactions!$R:$R,Transactions!$L:$L,$A775))</f>
        <v/>
      </c>
      <c r="P775" s="285" t="str">
        <f t="shared" si="115"/>
        <v/>
      </c>
      <c r="Q775" s="286" t="str">
        <f t="shared" si="116"/>
        <v/>
      </c>
    </row>
    <row r="776" spans="1:17" ht="15" customHeight="1" x14ac:dyDescent="0.2">
      <c r="A776" s="238" t="str">
        <f>IFERROR(INDEX(Txn[Key],MATCH(0,INDEX(COUNTIF($A$1:A775,Txn[Key])+(Txn[Key]=""),0),0)),"")</f>
        <v/>
      </c>
      <c r="B776" s="238" t="str">
        <f t="shared" si="108"/>
        <v/>
      </c>
      <c r="C776" s="238" t="str">
        <f t="shared" si="109"/>
        <v/>
      </c>
      <c r="D776" s="238" t="str">
        <f t="shared" si="110"/>
        <v/>
      </c>
      <c r="E776" s="259" t="str">
        <f>IF($A776="","",SUMIFS(Txn[Signed Units],Txn[Key],$A776))</f>
        <v/>
      </c>
      <c r="F776" s="281" t="str">
        <f>IF($A776="","",SUMIFS(Txn[Buy Cost],Txn[Key],$A776))</f>
        <v/>
      </c>
      <c r="G776" s="281" t="str">
        <f>IF($A776="","",SUMIFS(Txn[Sell Proceeds],Txn[Key],$A776))</f>
        <v/>
      </c>
      <c r="H776" s="282" t="str">
        <f>IF($A776="","",IFERROR(INDEX(Prices[Current Price],MATCH($A776,Prices[Key],0)),0))</f>
        <v/>
      </c>
      <c r="I776" s="283" t="str">
        <f>IF($A776="","",IFERROR(INDEX(Prices[FX to SGD],MATCH($A776,Prices[Key],0)),1))</f>
        <v/>
      </c>
      <c r="J776" s="281" t="str">
        <f t="shared" si="111"/>
        <v/>
      </c>
      <c r="K776" s="281" t="str">
        <f t="shared" si="112"/>
        <v/>
      </c>
      <c r="L776" s="281" t="str">
        <f t="shared" si="113"/>
        <v/>
      </c>
      <c r="M776" s="284" t="str">
        <f t="shared" si="114"/>
        <v/>
      </c>
      <c r="N776" s="238" t="str">
        <f>IF($A776="","",IF(ABS(E776)&gt;0.000001,COUNT($N$1:N775)+1,""))</f>
        <v/>
      </c>
      <c r="O776" s="285" t="str">
        <f>IF($A776="","",SUMIFS(Transactions!$R:$R,Transactions!$L:$L,$A776))</f>
        <v/>
      </c>
      <c r="P776" s="285" t="str">
        <f t="shared" si="115"/>
        <v/>
      </c>
      <c r="Q776" s="286" t="str">
        <f t="shared" si="116"/>
        <v/>
      </c>
    </row>
    <row r="777" spans="1:17" ht="15" customHeight="1" x14ac:dyDescent="0.2">
      <c r="A777" s="238" t="str">
        <f>IFERROR(INDEX(Txn[Key],MATCH(0,INDEX(COUNTIF($A$1:A776,Txn[Key])+(Txn[Key]=""),0),0)),"")</f>
        <v/>
      </c>
      <c r="B777" s="238" t="str">
        <f t="shared" si="108"/>
        <v/>
      </c>
      <c r="C777" s="238" t="str">
        <f t="shared" si="109"/>
        <v/>
      </c>
      <c r="D777" s="238" t="str">
        <f t="shared" si="110"/>
        <v/>
      </c>
      <c r="E777" s="259" t="str">
        <f>IF($A777="","",SUMIFS(Txn[Signed Units],Txn[Key],$A777))</f>
        <v/>
      </c>
      <c r="F777" s="281" t="str">
        <f>IF($A777="","",SUMIFS(Txn[Buy Cost],Txn[Key],$A777))</f>
        <v/>
      </c>
      <c r="G777" s="281" t="str">
        <f>IF($A777="","",SUMIFS(Txn[Sell Proceeds],Txn[Key],$A777))</f>
        <v/>
      </c>
      <c r="H777" s="282" t="str">
        <f>IF($A777="","",IFERROR(INDEX(Prices[Current Price],MATCH($A777,Prices[Key],0)),0))</f>
        <v/>
      </c>
      <c r="I777" s="283" t="str">
        <f>IF($A777="","",IFERROR(INDEX(Prices[FX to SGD],MATCH($A777,Prices[Key],0)),1))</f>
        <v/>
      </c>
      <c r="J777" s="281" t="str">
        <f t="shared" si="111"/>
        <v/>
      </c>
      <c r="K777" s="281" t="str">
        <f t="shared" si="112"/>
        <v/>
      </c>
      <c r="L777" s="281" t="str">
        <f t="shared" si="113"/>
        <v/>
      </c>
      <c r="M777" s="284" t="str">
        <f t="shared" si="114"/>
        <v/>
      </c>
      <c r="N777" s="238" t="str">
        <f>IF($A777="","",IF(ABS(E777)&gt;0.000001,COUNT($N$1:N776)+1,""))</f>
        <v/>
      </c>
      <c r="O777" s="285" t="str">
        <f>IF($A777="","",SUMIFS(Transactions!$R:$R,Transactions!$L:$L,$A777))</f>
        <v/>
      </c>
      <c r="P777" s="285" t="str">
        <f t="shared" si="115"/>
        <v/>
      </c>
      <c r="Q777" s="286" t="str">
        <f t="shared" si="116"/>
        <v/>
      </c>
    </row>
    <row r="778" spans="1:17" ht="15" customHeight="1" x14ac:dyDescent="0.2">
      <c r="A778" s="238" t="str">
        <f>IFERROR(INDEX(Txn[Key],MATCH(0,INDEX(COUNTIF($A$1:A777,Txn[Key])+(Txn[Key]=""),0),0)),"")</f>
        <v/>
      </c>
      <c r="B778" s="238" t="str">
        <f t="shared" si="108"/>
        <v/>
      </c>
      <c r="C778" s="238" t="str">
        <f t="shared" si="109"/>
        <v/>
      </c>
      <c r="D778" s="238" t="str">
        <f t="shared" si="110"/>
        <v/>
      </c>
      <c r="E778" s="259" t="str">
        <f>IF($A778="","",SUMIFS(Txn[Signed Units],Txn[Key],$A778))</f>
        <v/>
      </c>
      <c r="F778" s="281" t="str">
        <f>IF($A778="","",SUMIFS(Txn[Buy Cost],Txn[Key],$A778))</f>
        <v/>
      </c>
      <c r="G778" s="281" t="str">
        <f>IF($A778="","",SUMIFS(Txn[Sell Proceeds],Txn[Key],$A778))</f>
        <v/>
      </c>
      <c r="H778" s="282" t="str">
        <f>IF($A778="","",IFERROR(INDEX(Prices[Current Price],MATCH($A778,Prices[Key],0)),0))</f>
        <v/>
      </c>
      <c r="I778" s="283" t="str">
        <f>IF($A778="","",IFERROR(INDEX(Prices[FX to SGD],MATCH($A778,Prices[Key],0)),1))</f>
        <v/>
      </c>
      <c r="J778" s="281" t="str">
        <f t="shared" si="111"/>
        <v/>
      </c>
      <c r="K778" s="281" t="str">
        <f t="shared" si="112"/>
        <v/>
      </c>
      <c r="L778" s="281" t="str">
        <f t="shared" si="113"/>
        <v/>
      </c>
      <c r="M778" s="284" t="str">
        <f t="shared" si="114"/>
        <v/>
      </c>
      <c r="N778" s="238" t="str">
        <f>IF($A778="","",IF(ABS(E778)&gt;0.000001,COUNT($N$1:N777)+1,""))</f>
        <v/>
      </c>
      <c r="O778" s="285" t="str">
        <f>IF($A778="","",SUMIFS(Transactions!$R:$R,Transactions!$L:$L,$A778))</f>
        <v/>
      </c>
      <c r="P778" s="285" t="str">
        <f t="shared" si="115"/>
        <v/>
      </c>
      <c r="Q778" s="286" t="str">
        <f t="shared" si="116"/>
        <v/>
      </c>
    </row>
    <row r="779" spans="1:17" ht="15" customHeight="1" x14ac:dyDescent="0.2">
      <c r="A779" s="238" t="str">
        <f>IFERROR(INDEX(Txn[Key],MATCH(0,INDEX(COUNTIF($A$1:A778,Txn[Key])+(Txn[Key]=""),0),0)),"")</f>
        <v/>
      </c>
      <c r="B779" s="238" t="str">
        <f t="shared" si="108"/>
        <v/>
      </c>
      <c r="C779" s="238" t="str">
        <f t="shared" si="109"/>
        <v/>
      </c>
      <c r="D779" s="238" t="str">
        <f t="shared" si="110"/>
        <v/>
      </c>
      <c r="E779" s="259" t="str">
        <f>IF($A779="","",SUMIFS(Txn[Signed Units],Txn[Key],$A779))</f>
        <v/>
      </c>
      <c r="F779" s="281" t="str">
        <f>IF($A779="","",SUMIFS(Txn[Buy Cost],Txn[Key],$A779))</f>
        <v/>
      </c>
      <c r="G779" s="281" t="str">
        <f>IF($A779="","",SUMIFS(Txn[Sell Proceeds],Txn[Key],$A779))</f>
        <v/>
      </c>
      <c r="H779" s="282" t="str">
        <f>IF($A779="","",IFERROR(INDEX(Prices[Current Price],MATCH($A779,Prices[Key],0)),0))</f>
        <v/>
      </c>
      <c r="I779" s="283" t="str">
        <f>IF($A779="","",IFERROR(INDEX(Prices[FX to SGD],MATCH($A779,Prices[Key],0)),1))</f>
        <v/>
      </c>
      <c r="J779" s="281" t="str">
        <f t="shared" si="111"/>
        <v/>
      </c>
      <c r="K779" s="281" t="str">
        <f t="shared" si="112"/>
        <v/>
      </c>
      <c r="L779" s="281" t="str">
        <f t="shared" si="113"/>
        <v/>
      </c>
      <c r="M779" s="284" t="str">
        <f t="shared" si="114"/>
        <v/>
      </c>
      <c r="N779" s="238" t="str">
        <f>IF($A779="","",IF(ABS(E779)&gt;0.000001,COUNT($N$1:N778)+1,""))</f>
        <v/>
      </c>
      <c r="O779" s="285" t="str">
        <f>IF($A779="","",SUMIFS(Transactions!$R:$R,Transactions!$L:$L,$A779))</f>
        <v/>
      </c>
      <c r="P779" s="285" t="str">
        <f t="shared" si="115"/>
        <v/>
      </c>
      <c r="Q779" s="286" t="str">
        <f t="shared" si="116"/>
        <v/>
      </c>
    </row>
    <row r="780" spans="1:17" ht="15" customHeight="1" x14ac:dyDescent="0.2">
      <c r="A780" s="238" t="str">
        <f>IFERROR(INDEX(Txn[Key],MATCH(0,INDEX(COUNTIF($A$1:A779,Txn[Key])+(Txn[Key]=""),0),0)),"")</f>
        <v/>
      </c>
      <c r="B780" s="238" t="str">
        <f t="shared" si="108"/>
        <v/>
      </c>
      <c r="C780" s="238" t="str">
        <f t="shared" si="109"/>
        <v/>
      </c>
      <c r="D780" s="238" t="str">
        <f t="shared" si="110"/>
        <v/>
      </c>
      <c r="E780" s="259" t="str">
        <f>IF($A780="","",SUMIFS(Txn[Signed Units],Txn[Key],$A780))</f>
        <v/>
      </c>
      <c r="F780" s="281" t="str">
        <f>IF($A780="","",SUMIFS(Txn[Buy Cost],Txn[Key],$A780))</f>
        <v/>
      </c>
      <c r="G780" s="281" t="str">
        <f>IF($A780="","",SUMIFS(Txn[Sell Proceeds],Txn[Key],$A780))</f>
        <v/>
      </c>
      <c r="H780" s="282" t="str">
        <f>IF($A780="","",IFERROR(INDEX(Prices[Current Price],MATCH($A780,Prices[Key],0)),0))</f>
        <v/>
      </c>
      <c r="I780" s="283" t="str">
        <f>IF($A780="","",IFERROR(INDEX(Prices[FX to SGD],MATCH($A780,Prices[Key],0)),1))</f>
        <v/>
      </c>
      <c r="J780" s="281" t="str">
        <f t="shared" si="111"/>
        <v/>
      </c>
      <c r="K780" s="281" t="str">
        <f t="shared" si="112"/>
        <v/>
      </c>
      <c r="L780" s="281" t="str">
        <f t="shared" si="113"/>
        <v/>
      </c>
      <c r="M780" s="284" t="str">
        <f t="shared" si="114"/>
        <v/>
      </c>
      <c r="N780" s="238" t="str">
        <f>IF($A780="","",IF(ABS(E780)&gt;0.000001,COUNT($N$1:N779)+1,""))</f>
        <v/>
      </c>
      <c r="O780" s="285" t="str">
        <f>IF($A780="","",SUMIFS(Transactions!$R:$R,Transactions!$L:$L,$A780))</f>
        <v/>
      </c>
      <c r="P780" s="285" t="str">
        <f t="shared" si="115"/>
        <v/>
      </c>
      <c r="Q780" s="286" t="str">
        <f t="shared" si="116"/>
        <v/>
      </c>
    </row>
    <row r="781" spans="1:17" ht="15" customHeight="1" x14ac:dyDescent="0.2">
      <c r="A781" s="238" t="str">
        <f>IFERROR(INDEX(Txn[Key],MATCH(0,INDEX(COUNTIF($A$1:A780,Txn[Key])+(Txn[Key]=""),0),0)),"")</f>
        <v/>
      </c>
      <c r="B781" s="238" t="str">
        <f t="shared" si="108"/>
        <v/>
      </c>
      <c r="C781" s="238" t="str">
        <f t="shared" si="109"/>
        <v/>
      </c>
      <c r="D781" s="238" t="str">
        <f t="shared" si="110"/>
        <v/>
      </c>
      <c r="E781" s="259" t="str">
        <f>IF($A781="","",SUMIFS(Txn[Signed Units],Txn[Key],$A781))</f>
        <v/>
      </c>
      <c r="F781" s="281" t="str">
        <f>IF($A781="","",SUMIFS(Txn[Buy Cost],Txn[Key],$A781))</f>
        <v/>
      </c>
      <c r="G781" s="281" t="str">
        <f>IF($A781="","",SUMIFS(Txn[Sell Proceeds],Txn[Key],$A781))</f>
        <v/>
      </c>
      <c r="H781" s="282" t="str">
        <f>IF($A781="","",IFERROR(INDEX(Prices[Current Price],MATCH($A781,Prices[Key],0)),0))</f>
        <v/>
      </c>
      <c r="I781" s="283" t="str">
        <f>IF($A781="","",IFERROR(INDEX(Prices[FX to SGD],MATCH($A781,Prices[Key],0)),1))</f>
        <v/>
      </c>
      <c r="J781" s="281" t="str">
        <f t="shared" si="111"/>
        <v/>
      </c>
      <c r="K781" s="281" t="str">
        <f t="shared" si="112"/>
        <v/>
      </c>
      <c r="L781" s="281" t="str">
        <f t="shared" si="113"/>
        <v/>
      </c>
      <c r="M781" s="284" t="str">
        <f t="shared" si="114"/>
        <v/>
      </c>
      <c r="N781" s="238" t="str">
        <f>IF($A781="","",IF(ABS(E781)&gt;0.000001,COUNT($N$1:N780)+1,""))</f>
        <v/>
      </c>
      <c r="O781" s="285" t="str">
        <f>IF($A781="","",SUMIFS(Transactions!$R:$R,Transactions!$L:$L,$A781))</f>
        <v/>
      </c>
      <c r="P781" s="285" t="str">
        <f t="shared" si="115"/>
        <v/>
      </c>
      <c r="Q781" s="286" t="str">
        <f t="shared" si="116"/>
        <v/>
      </c>
    </row>
    <row r="782" spans="1:17" ht="15" customHeight="1" x14ac:dyDescent="0.2">
      <c r="A782" s="238" t="str">
        <f>IFERROR(INDEX(Txn[Key],MATCH(0,INDEX(COUNTIF($A$1:A781,Txn[Key])+(Txn[Key]=""),0),0)),"")</f>
        <v/>
      </c>
      <c r="B782" s="238" t="str">
        <f t="shared" si="108"/>
        <v/>
      </c>
      <c r="C782" s="238" t="str">
        <f t="shared" si="109"/>
        <v/>
      </c>
      <c r="D782" s="238" t="str">
        <f t="shared" si="110"/>
        <v/>
      </c>
      <c r="E782" s="259" t="str">
        <f>IF($A782="","",SUMIFS(Txn[Signed Units],Txn[Key],$A782))</f>
        <v/>
      </c>
      <c r="F782" s="281" t="str">
        <f>IF($A782="","",SUMIFS(Txn[Buy Cost],Txn[Key],$A782))</f>
        <v/>
      </c>
      <c r="G782" s="281" t="str">
        <f>IF($A782="","",SUMIFS(Txn[Sell Proceeds],Txn[Key],$A782))</f>
        <v/>
      </c>
      <c r="H782" s="282" t="str">
        <f>IF($A782="","",IFERROR(INDEX(Prices[Current Price],MATCH($A782,Prices[Key],0)),0))</f>
        <v/>
      </c>
      <c r="I782" s="283" t="str">
        <f>IF($A782="","",IFERROR(INDEX(Prices[FX to SGD],MATCH($A782,Prices[Key],0)),1))</f>
        <v/>
      </c>
      <c r="J782" s="281" t="str">
        <f t="shared" si="111"/>
        <v/>
      </c>
      <c r="K782" s="281" t="str">
        <f t="shared" si="112"/>
        <v/>
      </c>
      <c r="L782" s="281" t="str">
        <f t="shared" si="113"/>
        <v/>
      </c>
      <c r="M782" s="284" t="str">
        <f t="shared" si="114"/>
        <v/>
      </c>
      <c r="N782" s="238" t="str">
        <f>IF($A782="","",IF(ABS(E782)&gt;0.000001,COUNT($N$1:N781)+1,""))</f>
        <v/>
      </c>
      <c r="O782" s="285" t="str">
        <f>IF($A782="","",SUMIFS(Transactions!$R:$R,Transactions!$L:$L,$A782))</f>
        <v/>
      </c>
      <c r="P782" s="285" t="str">
        <f t="shared" si="115"/>
        <v/>
      </c>
      <c r="Q782" s="286" t="str">
        <f t="shared" si="116"/>
        <v/>
      </c>
    </row>
    <row r="783" spans="1:17" ht="15" customHeight="1" x14ac:dyDescent="0.2">
      <c r="A783" s="238" t="str">
        <f>IFERROR(INDEX(Txn[Key],MATCH(0,INDEX(COUNTIF($A$1:A782,Txn[Key])+(Txn[Key]=""),0),0)),"")</f>
        <v/>
      </c>
      <c r="B783" s="238" t="str">
        <f t="shared" si="108"/>
        <v/>
      </c>
      <c r="C783" s="238" t="str">
        <f t="shared" si="109"/>
        <v/>
      </c>
      <c r="D783" s="238" t="str">
        <f t="shared" si="110"/>
        <v/>
      </c>
      <c r="E783" s="259" t="str">
        <f>IF($A783="","",SUMIFS(Txn[Signed Units],Txn[Key],$A783))</f>
        <v/>
      </c>
      <c r="F783" s="281" t="str">
        <f>IF($A783="","",SUMIFS(Txn[Buy Cost],Txn[Key],$A783))</f>
        <v/>
      </c>
      <c r="G783" s="281" t="str">
        <f>IF($A783="","",SUMIFS(Txn[Sell Proceeds],Txn[Key],$A783))</f>
        <v/>
      </c>
      <c r="H783" s="282" t="str">
        <f>IF($A783="","",IFERROR(INDEX(Prices[Current Price],MATCH($A783,Prices[Key],0)),0))</f>
        <v/>
      </c>
      <c r="I783" s="283" t="str">
        <f>IF($A783="","",IFERROR(INDEX(Prices[FX to SGD],MATCH($A783,Prices[Key],0)),1))</f>
        <v/>
      </c>
      <c r="J783" s="281" t="str">
        <f t="shared" si="111"/>
        <v/>
      </c>
      <c r="K783" s="281" t="str">
        <f t="shared" si="112"/>
        <v/>
      </c>
      <c r="L783" s="281" t="str">
        <f t="shared" si="113"/>
        <v/>
      </c>
      <c r="M783" s="284" t="str">
        <f t="shared" si="114"/>
        <v/>
      </c>
      <c r="N783" s="238" t="str">
        <f>IF($A783="","",IF(ABS(E783)&gt;0.000001,COUNT($N$1:N782)+1,""))</f>
        <v/>
      </c>
      <c r="O783" s="285" t="str">
        <f>IF($A783="","",SUMIFS(Transactions!$R:$R,Transactions!$L:$L,$A783))</f>
        <v/>
      </c>
      <c r="P783" s="285" t="str">
        <f t="shared" si="115"/>
        <v/>
      </c>
      <c r="Q783" s="286" t="str">
        <f t="shared" si="116"/>
        <v/>
      </c>
    </row>
    <row r="784" spans="1:17" ht="15" customHeight="1" x14ac:dyDescent="0.2">
      <c r="A784" s="238" t="str">
        <f>IFERROR(INDEX(Txn[Key],MATCH(0,INDEX(COUNTIF($A$1:A783,Txn[Key])+(Txn[Key]=""),0),0)),"")</f>
        <v/>
      </c>
      <c r="B784" s="238" t="str">
        <f t="shared" si="108"/>
        <v/>
      </c>
      <c r="C784" s="238" t="str">
        <f t="shared" si="109"/>
        <v/>
      </c>
      <c r="D784" s="238" t="str">
        <f t="shared" si="110"/>
        <v/>
      </c>
      <c r="E784" s="259" t="str">
        <f>IF($A784="","",SUMIFS(Txn[Signed Units],Txn[Key],$A784))</f>
        <v/>
      </c>
      <c r="F784" s="281" t="str">
        <f>IF($A784="","",SUMIFS(Txn[Buy Cost],Txn[Key],$A784))</f>
        <v/>
      </c>
      <c r="G784" s="281" t="str">
        <f>IF($A784="","",SUMIFS(Txn[Sell Proceeds],Txn[Key],$A784))</f>
        <v/>
      </c>
      <c r="H784" s="282" t="str">
        <f>IF($A784="","",IFERROR(INDEX(Prices[Current Price],MATCH($A784,Prices[Key],0)),0))</f>
        <v/>
      </c>
      <c r="I784" s="283" t="str">
        <f>IF($A784="","",IFERROR(INDEX(Prices[FX to SGD],MATCH($A784,Prices[Key],0)),1))</f>
        <v/>
      </c>
      <c r="J784" s="281" t="str">
        <f t="shared" si="111"/>
        <v/>
      </c>
      <c r="K784" s="281" t="str">
        <f t="shared" si="112"/>
        <v/>
      </c>
      <c r="L784" s="281" t="str">
        <f t="shared" si="113"/>
        <v/>
      </c>
      <c r="M784" s="284" t="str">
        <f t="shared" si="114"/>
        <v/>
      </c>
      <c r="N784" s="238" t="str">
        <f>IF($A784="","",IF(ABS(E784)&gt;0.000001,COUNT($N$1:N783)+1,""))</f>
        <v/>
      </c>
      <c r="O784" s="285" t="str">
        <f>IF($A784="","",SUMIFS(Transactions!$R:$R,Transactions!$L:$L,$A784))</f>
        <v/>
      </c>
      <c r="P784" s="285" t="str">
        <f t="shared" si="115"/>
        <v/>
      </c>
      <c r="Q784" s="286" t="str">
        <f t="shared" si="116"/>
        <v/>
      </c>
    </row>
    <row r="785" spans="1:17" ht="15" customHeight="1" x14ac:dyDescent="0.2">
      <c r="A785" s="238" t="str">
        <f>IFERROR(INDEX(Txn[Key],MATCH(0,INDEX(COUNTIF($A$1:A784,Txn[Key])+(Txn[Key]=""),0),0)),"")</f>
        <v/>
      </c>
      <c r="B785" s="238" t="str">
        <f t="shared" si="108"/>
        <v/>
      </c>
      <c r="C785" s="238" t="str">
        <f t="shared" si="109"/>
        <v/>
      </c>
      <c r="D785" s="238" t="str">
        <f t="shared" si="110"/>
        <v/>
      </c>
      <c r="E785" s="259" t="str">
        <f>IF($A785="","",SUMIFS(Txn[Signed Units],Txn[Key],$A785))</f>
        <v/>
      </c>
      <c r="F785" s="281" t="str">
        <f>IF($A785="","",SUMIFS(Txn[Buy Cost],Txn[Key],$A785))</f>
        <v/>
      </c>
      <c r="G785" s="281" t="str">
        <f>IF($A785="","",SUMIFS(Txn[Sell Proceeds],Txn[Key],$A785))</f>
        <v/>
      </c>
      <c r="H785" s="282" t="str">
        <f>IF($A785="","",IFERROR(INDEX(Prices[Current Price],MATCH($A785,Prices[Key],0)),0))</f>
        <v/>
      </c>
      <c r="I785" s="283" t="str">
        <f>IF($A785="","",IFERROR(INDEX(Prices[FX to SGD],MATCH($A785,Prices[Key],0)),1))</f>
        <v/>
      </c>
      <c r="J785" s="281" t="str">
        <f t="shared" si="111"/>
        <v/>
      </c>
      <c r="K785" s="281" t="str">
        <f t="shared" si="112"/>
        <v/>
      </c>
      <c r="L785" s="281" t="str">
        <f t="shared" si="113"/>
        <v/>
      </c>
      <c r="M785" s="284" t="str">
        <f t="shared" si="114"/>
        <v/>
      </c>
      <c r="N785" s="238" t="str">
        <f>IF($A785="","",IF(ABS(E785)&gt;0.000001,COUNT($N$1:N784)+1,""))</f>
        <v/>
      </c>
      <c r="O785" s="285" t="str">
        <f>IF($A785="","",SUMIFS(Transactions!$R:$R,Transactions!$L:$L,$A785))</f>
        <v/>
      </c>
      <c r="P785" s="285" t="str">
        <f t="shared" si="115"/>
        <v/>
      </c>
      <c r="Q785" s="286" t="str">
        <f t="shared" si="116"/>
        <v/>
      </c>
    </row>
    <row r="786" spans="1:17" ht="15" customHeight="1" x14ac:dyDescent="0.2">
      <c r="A786" s="238" t="str">
        <f>IFERROR(INDEX(Txn[Key],MATCH(0,INDEX(COUNTIF($A$1:A785,Txn[Key])+(Txn[Key]=""),0),0)),"")</f>
        <v/>
      </c>
      <c r="B786" s="238" t="str">
        <f t="shared" si="108"/>
        <v/>
      </c>
      <c r="C786" s="238" t="str">
        <f t="shared" si="109"/>
        <v/>
      </c>
      <c r="D786" s="238" t="str">
        <f t="shared" si="110"/>
        <v/>
      </c>
      <c r="E786" s="259" t="str">
        <f>IF($A786="","",SUMIFS(Txn[Signed Units],Txn[Key],$A786))</f>
        <v/>
      </c>
      <c r="F786" s="281" t="str">
        <f>IF($A786="","",SUMIFS(Txn[Buy Cost],Txn[Key],$A786))</f>
        <v/>
      </c>
      <c r="G786" s="281" t="str">
        <f>IF($A786="","",SUMIFS(Txn[Sell Proceeds],Txn[Key],$A786))</f>
        <v/>
      </c>
      <c r="H786" s="282" t="str">
        <f>IF($A786="","",IFERROR(INDEX(Prices[Current Price],MATCH($A786,Prices[Key],0)),0))</f>
        <v/>
      </c>
      <c r="I786" s="283" t="str">
        <f>IF($A786="","",IFERROR(INDEX(Prices[FX to SGD],MATCH($A786,Prices[Key],0)),1))</f>
        <v/>
      </c>
      <c r="J786" s="281" t="str">
        <f t="shared" si="111"/>
        <v/>
      </c>
      <c r="K786" s="281" t="str">
        <f t="shared" si="112"/>
        <v/>
      </c>
      <c r="L786" s="281" t="str">
        <f t="shared" si="113"/>
        <v/>
      </c>
      <c r="M786" s="284" t="str">
        <f t="shared" si="114"/>
        <v/>
      </c>
      <c r="N786" s="238" t="str">
        <f>IF($A786="","",IF(ABS(E786)&gt;0.000001,COUNT($N$1:N785)+1,""))</f>
        <v/>
      </c>
      <c r="O786" s="285" t="str">
        <f>IF($A786="","",SUMIFS(Transactions!$R:$R,Transactions!$L:$L,$A786))</f>
        <v/>
      </c>
      <c r="P786" s="285" t="str">
        <f t="shared" si="115"/>
        <v/>
      </c>
      <c r="Q786" s="286" t="str">
        <f t="shared" si="116"/>
        <v/>
      </c>
    </row>
    <row r="787" spans="1:17" ht="15" customHeight="1" x14ac:dyDescent="0.2">
      <c r="A787" s="238" t="str">
        <f>IFERROR(INDEX(Txn[Key],MATCH(0,INDEX(COUNTIF($A$1:A786,Txn[Key])+(Txn[Key]=""),0),0)),"")</f>
        <v/>
      </c>
      <c r="B787" s="238" t="str">
        <f t="shared" si="108"/>
        <v/>
      </c>
      <c r="C787" s="238" t="str">
        <f t="shared" si="109"/>
        <v/>
      </c>
      <c r="D787" s="238" t="str">
        <f t="shared" si="110"/>
        <v/>
      </c>
      <c r="E787" s="259" t="str">
        <f>IF($A787="","",SUMIFS(Txn[Signed Units],Txn[Key],$A787))</f>
        <v/>
      </c>
      <c r="F787" s="281" t="str">
        <f>IF($A787="","",SUMIFS(Txn[Buy Cost],Txn[Key],$A787))</f>
        <v/>
      </c>
      <c r="G787" s="281" t="str">
        <f>IF($A787="","",SUMIFS(Txn[Sell Proceeds],Txn[Key],$A787))</f>
        <v/>
      </c>
      <c r="H787" s="282" t="str">
        <f>IF($A787="","",IFERROR(INDEX(Prices[Current Price],MATCH($A787,Prices[Key],0)),0))</f>
        <v/>
      </c>
      <c r="I787" s="283" t="str">
        <f>IF($A787="","",IFERROR(INDEX(Prices[FX to SGD],MATCH($A787,Prices[Key],0)),1))</f>
        <v/>
      </c>
      <c r="J787" s="281" t="str">
        <f t="shared" si="111"/>
        <v/>
      </c>
      <c r="K787" s="281" t="str">
        <f t="shared" si="112"/>
        <v/>
      </c>
      <c r="L787" s="281" t="str">
        <f t="shared" si="113"/>
        <v/>
      </c>
      <c r="M787" s="284" t="str">
        <f t="shared" si="114"/>
        <v/>
      </c>
      <c r="N787" s="238" t="str">
        <f>IF($A787="","",IF(ABS(E787)&gt;0.000001,COUNT($N$1:N786)+1,""))</f>
        <v/>
      </c>
      <c r="O787" s="285" t="str">
        <f>IF($A787="","",SUMIFS(Transactions!$R:$R,Transactions!$L:$L,$A787))</f>
        <v/>
      </c>
      <c r="P787" s="285" t="str">
        <f t="shared" si="115"/>
        <v/>
      </c>
      <c r="Q787" s="286" t="str">
        <f t="shared" si="116"/>
        <v/>
      </c>
    </row>
    <row r="788" spans="1:17" ht="15" customHeight="1" x14ac:dyDescent="0.2">
      <c r="A788" s="238" t="str">
        <f>IFERROR(INDEX(Txn[Key],MATCH(0,INDEX(COUNTIF($A$1:A787,Txn[Key])+(Txn[Key]=""),0),0)),"")</f>
        <v/>
      </c>
      <c r="B788" s="238" t="str">
        <f t="shared" si="108"/>
        <v/>
      </c>
      <c r="C788" s="238" t="str">
        <f t="shared" si="109"/>
        <v/>
      </c>
      <c r="D788" s="238" t="str">
        <f t="shared" si="110"/>
        <v/>
      </c>
      <c r="E788" s="259" t="str">
        <f>IF($A788="","",SUMIFS(Txn[Signed Units],Txn[Key],$A788))</f>
        <v/>
      </c>
      <c r="F788" s="281" t="str">
        <f>IF($A788="","",SUMIFS(Txn[Buy Cost],Txn[Key],$A788))</f>
        <v/>
      </c>
      <c r="G788" s="281" t="str">
        <f>IF($A788="","",SUMIFS(Txn[Sell Proceeds],Txn[Key],$A788))</f>
        <v/>
      </c>
      <c r="H788" s="282" t="str">
        <f>IF($A788="","",IFERROR(INDEX(Prices[Current Price],MATCH($A788,Prices[Key],0)),0))</f>
        <v/>
      </c>
      <c r="I788" s="283" t="str">
        <f>IF($A788="","",IFERROR(INDEX(Prices[FX to SGD],MATCH($A788,Prices[Key],0)),1))</f>
        <v/>
      </c>
      <c r="J788" s="281" t="str">
        <f t="shared" si="111"/>
        <v/>
      </c>
      <c r="K788" s="281" t="str">
        <f t="shared" si="112"/>
        <v/>
      </c>
      <c r="L788" s="281" t="str">
        <f t="shared" si="113"/>
        <v/>
      </c>
      <c r="M788" s="284" t="str">
        <f t="shared" si="114"/>
        <v/>
      </c>
      <c r="N788" s="238" t="str">
        <f>IF($A788="","",IF(ABS(E788)&gt;0.000001,COUNT($N$1:N787)+1,""))</f>
        <v/>
      </c>
      <c r="O788" s="285" t="str">
        <f>IF($A788="","",SUMIFS(Transactions!$R:$R,Transactions!$L:$L,$A788))</f>
        <v/>
      </c>
      <c r="P788" s="285" t="str">
        <f t="shared" si="115"/>
        <v/>
      </c>
      <c r="Q788" s="286" t="str">
        <f t="shared" si="116"/>
        <v/>
      </c>
    </row>
    <row r="789" spans="1:17" ht="15" customHeight="1" x14ac:dyDescent="0.2">
      <c r="A789" s="238" t="str">
        <f>IFERROR(INDEX(Txn[Key],MATCH(0,INDEX(COUNTIF($A$1:A788,Txn[Key])+(Txn[Key]=""),0),0)),"")</f>
        <v/>
      </c>
      <c r="B789" s="238" t="str">
        <f t="shared" si="108"/>
        <v/>
      </c>
      <c r="C789" s="238" t="str">
        <f t="shared" si="109"/>
        <v/>
      </c>
      <c r="D789" s="238" t="str">
        <f t="shared" si="110"/>
        <v/>
      </c>
      <c r="E789" s="259" t="str">
        <f>IF($A789="","",SUMIFS(Txn[Signed Units],Txn[Key],$A789))</f>
        <v/>
      </c>
      <c r="F789" s="281" t="str">
        <f>IF($A789="","",SUMIFS(Txn[Buy Cost],Txn[Key],$A789))</f>
        <v/>
      </c>
      <c r="G789" s="281" t="str">
        <f>IF($A789="","",SUMIFS(Txn[Sell Proceeds],Txn[Key],$A789))</f>
        <v/>
      </c>
      <c r="H789" s="282" t="str">
        <f>IF($A789="","",IFERROR(INDEX(Prices[Current Price],MATCH($A789,Prices[Key],0)),0))</f>
        <v/>
      </c>
      <c r="I789" s="283" t="str">
        <f>IF($A789="","",IFERROR(INDEX(Prices[FX to SGD],MATCH($A789,Prices[Key],0)),1))</f>
        <v/>
      </c>
      <c r="J789" s="281" t="str">
        <f t="shared" si="111"/>
        <v/>
      </c>
      <c r="K789" s="281" t="str">
        <f t="shared" si="112"/>
        <v/>
      </c>
      <c r="L789" s="281" t="str">
        <f t="shared" si="113"/>
        <v/>
      </c>
      <c r="M789" s="284" t="str">
        <f t="shared" si="114"/>
        <v/>
      </c>
      <c r="N789" s="238" t="str">
        <f>IF($A789="","",IF(ABS(E789)&gt;0.000001,COUNT($N$1:N788)+1,""))</f>
        <v/>
      </c>
      <c r="O789" s="285" t="str">
        <f>IF($A789="","",SUMIFS(Transactions!$R:$R,Transactions!$L:$L,$A789))</f>
        <v/>
      </c>
      <c r="P789" s="285" t="str">
        <f t="shared" si="115"/>
        <v/>
      </c>
      <c r="Q789" s="286" t="str">
        <f t="shared" si="116"/>
        <v/>
      </c>
    </row>
    <row r="790" spans="1:17" ht="15" customHeight="1" x14ac:dyDescent="0.2">
      <c r="A790" s="238" t="str">
        <f>IFERROR(INDEX(Txn[Key],MATCH(0,INDEX(COUNTIF($A$1:A789,Txn[Key])+(Txn[Key]=""),0),0)),"")</f>
        <v/>
      </c>
      <c r="B790" s="238" t="str">
        <f t="shared" si="108"/>
        <v/>
      </c>
      <c r="C790" s="238" t="str">
        <f t="shared" si="109"/>
        <v/>
      </c>
      <c r="D790" s="238" t="str">
        <f t="shared" si="110"/>
        <v/>
      </c>
      <c r="E790" s="259" t="str">
        <f>IF($A790="","",SUMIFS(Txn[Signed Units],Txn[Key],$A790))</f>
        <v/>
      </c>
      <c r="F790" s="281" t="str">
        <f>IF($A790="","",SUMIFS(Txn[Buy Cost],Txn[Key],$A790))</f>
        <v/>
      </c>
      <c r="G790" s="281" t="str">
        <f>IF($A790="","",SUMIFS(Txn[Sell Proceeds],Txn[Key],$A790))</f>
        <v/>
      </c>
      <c r="H790" s="282" t="str">
        <f>IF($A790="","",IFERROR(INDEX(Prices[Current Price],MATCH($A790,Prices[Key],0)),0))</f>
        <v/>
      </c>
      <c r="I790" s="283" t="str">
        <f>IF($A790="","",IFERROR(INDEX(Prices[FX to SGD],MATCH($A790,Prices[Key],0)),1))</f>
        <v/>
      </c>
      <c r="J790" s="281" t="str">
        <f t="shared" si="111"/>
        <v/>
      </c>
      <c r="K790" s="281" t="str">
        <f t="shared" si="112"/>
        <v/>
      </c>
      <c r="L790" s="281" t="str">
        <f t="shared" si="113"/>
        <v/>
      </c>
      <c r="M790" s="284" t="str">
        <f t="shared" si="114"/>
        <v/>
      </c>
      <c r="N790" s="238" t="str">
        <f>IF($A790="","",IF(ABS(E790)&gt;0.000001,COUNT($N$1:N789)+1,""))</f>
        <v/>
      </c>
      <c r="O790" s="285" t="str">
        <f>IF($A790="","",SUMIFS(Transactions!$R:$R,Transactions!$L:$L,$A790))</f>
        <v/>
      </c>
      <c r="P790" s="285" t="str">
        <f t="shared" si="115"/>
        <v/>
      </c>
      <c r="Q790" s="286" t="str">
        <f t="shared" si="116"/>
        <v/>
      </c>
    </row>
    <row r="791" spans="1:17" ht="15" customHeight="1" x14ac:dyDescent="0.2">
      <c r="A791" s="238" t="str">
        <f>IFERROR(INDEX(Txn[Key],MATCH(0,INDEX(COUNTIF($A$1:A790,Txn[Key])+(Txn[Key]=""),0),0)),"")</f>
        <v/>
      </c>
      <c r="B791" s="238" t="str">
        <f t="shared" si="108"/>
        <v/>
      </c>
      <c r="C791" s="238" t="str">
        <f t="shared" si="109"/>
        <v/>
      </c>
      <c r="D791" s="238" t="str">
        <f t="shared" si="110"/>
        <v/>
      </c>
      <c r="E791" s="259" t="str">
        <f>IF($A791="","",SUMIFS(Txn[Signed Units],Txn[Key],$A791))</f>
        <v/>
      </c>
      <c r="F791" s="281" t="str">
        <f>IF($A791="","",SUMIFS(Txn[Buy Cost],Txn[Key],$A791))</f>
        <v/>
      </c>
      <c r="G791" s="281" t="str">
        <f>IF($A791="","",SUMIFS(Txn[Sell Proceeds],Txn[Key],$A791))</f>
        <v/>
      </c>
      <c r="H791" s="282" t="str">
        <f>IF($A791="","",IFERROR(INDEX(Prices[Current Price],MATCH($A791,Prices[Key],0)),0))</f>
        <v/>
      </c>
      <c r="I791" s="283" t="str">
        <f>IF($A791="","",IFERROR(INDEX(Prices[FX to SGD],MATCH($A791,Prices[Key],0)),1))</f>
        <v/>
      </c>
      <c r="J791" s="281" t="str">
        <f t="shared" si="111"/>
        <v/>
      </c>
      <c r="K791" s="281" t="str">
        <f t="shared" si="112"/>
        <v/>
      </c>
      <c r="L791" s="281" t="str">
        <f t="shared" si="113"/>
        <v/>
      </c>
      <c r="M791" s="284" t="str">
        <f t="shared" si="114"/>
        <v/>
      </c>
      <c r="N791" s="238" t="str">
        <f>IF($A791="","",IF(ABS(E791)&gt;0.000001,COUNT($N$1:N790)+1,""))</f>
        <v/>
      </c>
      <c r="O791" s="285" t="str">
        <f>IF($A791="","",SUMIFS(Transactions!$R:$R,Transactions!$L:$L,$A791))</f>
        <v/>
      </c>
      <c r="P791" s="285" t="str">
        <f t="shared" si="115"/>
        <v/>
      </c>
      <c r="Q791" s="286" t="str">
        <f t="shared" si="116"/>
        <v/>
      </c>
    </row>
    <row r="792" spans="1:17" ht="15" customHeight="1" x14ac:dyDescent="0.2">
      <c r="A792" s="238" t="str">
        <f>IFERROR(INDEX(Txn[Key],MATCH(0,INDEX(COUNTIF($A$1:A791,Txn[Key])+(Txn[Key]=""),0),0)),"")</f>
        <v/>
      </c>
      <c r="B792" s="238" t="str">
        <f t="shared" si="108"/>
        <v/>
      </c>
      <c r="C792" s="238" t="str">
        <f t="shared" si="109"/>
        <v/>
      </c>
      <c r="D792" s="238" t="str">
        <f t="shared" si="110"/>
        <v/>
      </c>
      <c r="E792" s="259" t="str">
        <f>IF($A792="","",SUMIFS(Txn[Signed Units],Txn[Key],$A792))</f>
        <v/>
      </c>
      <c r="F792" s="281" t="str">
        <f>IF($A792="","",SUMIFS(Txn[Buy Cost],Txn[Key],$A792))</f>
        <v/>
      </c>
      <c r="G792" s="281" t="str">
        <f>IF($A792="","",SUMIFS(Txn[Sell Proceeds],Txn[Key],$A792))</f>
        <v/>
      </c>
      <c r="H792" s="282" t="str">
        <f>IF($A792="","",IFERROR(INDEX(Prices[Current Price],MATCH($A792,Prices[Key],0)),0))</f>
        <v/>
      </c>
      <c r="I792" s="283" t="str">
        <f>IF($A792="","",IFERROR(INDEX(Prices[FX to SGD],MATCH($A792,Prices[Key],0)),1))</f>
        <v/>
      </c>
      <c r="J792" s="281" t="str">
        <f t="shared" si="111"/>
        <v/>
      </c>
      <c r="K792" s="281" t="str">
        <f t="shared" si="112"/>
        <v/>
      </c>
      <c r="L792" s="281" t="str">
        <f t="shared" si="113"/>
        <v/>
      </c>
      <c r="M792" s="284" t="str">
        <f t="shared" si="114"/>
        <v/>
      </c>
      <c r="N792" s="238" t="str">
        <f>IF($A792="","",IF(ABS(E792)&gt;0.000001,COUNT($N$1:N791)+1,""))</f>
        <v/>
      </c>
      <c r="O792" s="285" t="str">
        <f>IF($A792="","",SUMIFS(Transactions!$R:$R,Transactions!$L:$L,$A792))</f>
        <v/>
      </c>
      <c r="P792" s="285" t="str">
        <f t="shared" si="115"/>
        <v/>
      </c>
      <c r="Q792" s="286" t="str">
        <f t="shared" si="116"/>
        <v/>
      </c>
    </row>
    <row r="793" spans="1:17" ht="15" customHeight="1" x14ac:dyDescent="0.2">
      <c r="A793" s="238" t="str">
        <f>IFERROR(INDEX(Txn[Key],MATCH(0,INDEX(COUNTIF($A$1:A792,Txn[Key])+(Txn[Key]=""),0),0)),"")</f>
        <v/>
      </c>
      <c r="B793" s="238" t="str">
        <f t="shared" si="108"/>
        <v/>
      </c>
      <c r="C793" s="238" t="str">
        <f t="shared" si="109"/>
        <v/>
      </c>
      <c r="D793" s="238" t="str">
        <f t="shared" si="110"/>
        <v/>
      </c>
      <c r="E793" s="259" t="str">
        <f>IF($A793="","",SUMIFS(Txn[Signed Units],Txn[Key],$A793))</f>
        <v/>
      </c>
      <c r="F793" s="281" t="str">
        <f>IF($A793="","",SUMIFS(Txn[Buy Cost],Txn[Key],$A793))</f>
        <v/>
      </c>
      <c r="G793" s="281" t="str">
        <f>IF($A793="","",SUMIFS(Txn[Sell Proceeds],Txn[Key],$A793))</f>
        <v/>
      </c>
      <c r="H793" s="282" t="str">
        <f>IF($A793="","",IFERROR(INDEX(Prices[Current Price],MATCH($A793,Prices[Key],0)),0))</f>
        <v/>
      </c>
      <c r="I793" s="283" t="str">
        <f>IF($A793="","",IFERROR(INDEX(Prices[FX to SGD],MATCH($A793,Prices[Key],0)),1))</f>
        <v/>
      </c>
      <c r="J793" s="281" t="str">
        <f t="shared" si="111"/>
        <v/>
      </c>
      <c r="K793" s="281" t="str">
        <f t="shared" si="112"/>
        <v/>
      </c>
      <c r="L793" s="281" t="str">
        <f t="shared" si="113"/>
        <v/>
      </c>
      <c r="M793" s="284" t="str">
        <f t="shared" si="114"/>
        <v/>
      </c>
      <c r="N793" s="238" t="str">
        <f>IF($A793="","",IF(ABS(E793)&gt;0.000001,COUNT($N$1:N792)+1,""))</f>
        <v/>
      </c>
      <c r="O793" s="285" t="str">
        <f>IF($A793="","",SUMIFS(Transactions!$R:$R,Transactions!$L:$L,$A793))</f>
        <v/>
      </c>
      <c r="P793" s="285" t="str">
        <f t="shared" si="115"/>
        <v/>
      </c>
      <c r="Q793" s="286" t="str">
        <f t="shared" si="116"/>
        <v/>
      </c>
    </row>
    <row r="794" spans="1:17" ht="15" customHeight="1" x14ac:dyDescent="0.2">
      <c r="A794" s="238" t="str">
        <f>IFERROR(INDEX(Txn[Key],MATCH(0,INDEX(COUNTIF($A$1:A793,Txn[Key])+(Txn[Key]=""),0),0)),"")</f>
        <v/>
      </c>
      <c r="B794" s="238" t="str">
        <f t="shared" si="108"/>
        <v/>
      </c>
      <c r="C794" s="238" t="str">
        <f t="shared" si="109"/>
        <v/>
      </c>
      <c r="D794" s="238" t="str">
        <f t="shared" si="110"/>
        <v/>
      </c>
      <c r="E794" s="259" t="str">
        <f>IF($A794="","",SUMIFS(Txn[Signed Units],Txn[Key],$A794))</f>
        <v/>
      </c>
      <c r="F794" s="281" t="str">
        <f>IF($A794="","",SUMIFS(Txn[Buy Cost],Txn[Key],$A794))</f>
        <v/>
      </c>
      <c r="G794" s="281" t="str">
        <f>IF($A794="","",SUMIFS(Txn[Sell Proceeds],Txn[Key],$A794))</f>
        <v/>
      </c>
      <c r="H794" s="282" t="str">
        <f>IF($A794="","",IFERROR(INDEX(Prices[Current Price],MATCH($A794,Prices[Key],0)),0))</f>
        <v/>
      </c>
      <c r="I794" s="283" t="str">
        <f>IF($A794="","",IFERROR(INDEX(Prices[FX to SGD],MATCH($A794,Prices[Key],0)),1))</f>
        <v/>
      </c>
      <c r="J794" s="281" t="str">
        <f t="shared" si="111"/>
        <v/>
      </c>
      <c r="K794" s="281" t="str">
        <f t="shared" si="112"/>
        <v/>
      </c>
      <c r="L794" s="281" t="str">
        <f t="shared" si="113"/>
        <v/>
      </c>
      <c r="M794" s="284" t="str">
        <f t="shared" si="114"/>
        <v/>
      </c>
      <c r="N794" s="238" t="str">
        <f>IF($A794="","",IF(ABS(E794)&gt;0.000001,COUNT($N$1:N793)+1,""))</f>
        <v/>
      </c>
      <c r="O794" s="285" t="str">
        <f>IF($A794="","",SUMIFS(Transactions!$R:$R,Transactions!$L:$L,$A794))</f>
        <v/>
      </c>
      <c r="P794" s="285" t="str">
        <f t="shared" si="115"/>
        <v/>
      </c>
      <c r="Q794" s="286" t="str">
        <f t="shared" si="116"/>
        <v/>
      </c>
    </row>
    <row r="795" spans="1:17" ht="15" customHeight="1" x14ac:dyDescent="0.2">
      <c r="A795" s="238" t="str">
        <f>IFERROR(INDEX(Txn[Key],MATCH(0,INDEX(COUNTIF($A$1:A794,Txn[Key])+(Txn[Key]=""),0),0)),"")</f>
        <v/>
      </c>
      <c r="B795" s="238" t="str">
        <f t="shared" si="108"/>
        <v/>
      </c>
      <c r="C795" s="238" t="str">
        <f t="shared" si="109"/>
        <v/>
      </c>
      <c r="D795" s="238" t="str">
        <f t="shared" si="110"/>
        <v/>
      </c>
      <c r="E795" s="259" t="str">
        <f>IF($A795="","",SUMIFS(Txn[Signed Units],Txn[Key],$A795))</f>
        <v/>
      </c>
      <c r="F795" s="281" t="str">
        <f>IF($A795="","",SUMIFS(Txn[Buy Cost],Txn[Key],$A795))</f>
        <v/>
      </c>
      <c r="G795" s="281" t="str">
        <f>IF($A795="","",SUMIFS(Txn[Sell Proceeds],Txn[Key],$A795))</f>
        <v/>
      </c>
      <c r="H795" s="282" t="str">
        <f>IF($A795="","",IFERROR(INDEX(Prices[Current Price],MATCH($A795,Prices[Key],0)),0))</f>
        <v/>
      </c>
      <c r="I795" s="283" t="str">
        <f>IF($A795="","",IFERROR(INDEX(Prices[FX to SGD],MATCH($A795,Prices[Key],0)),1))</f>
        <v/>
      </c>
      <c r="J795" s="281" t="str">
        <f t="shared" si="111"/>
        <v/>
      </c>
      <c r="K795" s="281" t="str">
        <f t="shared" si="112"/>
        <v/>
      </c>
      <c r="L795" s="281" t="str">
        <f t="shared" si="113"/>
        <v/>
      </c>
      <c r="M795" s="284" t="str">
        <f t="shared" si="114"/>
        <v/>
      </c>
      <c r="N795" s="238" t="str">
        <f>IF($A795="","",IF(ABS(E795)&gt;0.000001,COUNT($N$1:N794)+1,""))</f>
        <v/>
      </c>
      <c r="O795" s="285" t="str">
        <f>IF($A795="","",SUMIFS(Transactions!$R:$R,Transactions!$L:$L,$A795))</f>
        <v/>
      </c>
      <c r="P795" s="285" t="str">
        <f t="shared" si="115"/>
        <v/>
      </c>
      <c r="Q795" s="286" t="str">
        <f t="shared" si="116"/>
        <v/>
      </c>
    </row>
    <row r="796" spans="1:17" ht="15" customHeight="1" x14ac:dyDescent="0.2">
      <c r="A796" s="238" t="str">
        <f>IFERROR(INDEX(Txn[Key],MATCH(0,INDEX(COUNTIF($A$1:A795,Txn[Key])+(Txn[Key]=""),0),0)),"")</f>
        <v/>
      </c>
      <c r="B796" s="238" t="str">
        <f t="shared" si="108"/>
        <v/>
      </c>
      <c r="C796" s="238" t="str">
        <f t="shared" si="109"/>
        <v/>
      </c>
      <c r="D796" s="238" t="str">
        <f t="shared" si="110"/>
        <v/>
      </c>
      <c r="E796" s="259" t="str">
        <f>IF($A796="","",SUMIFS(Txn[Signed Units],Txn[Key],$A796))</f>
        <v/>
      </c>
      <c r="F796" s="281" t="str">
        <f>IF($A796="","",SUMIFS(Txn[Buy Cost],Txn[Key],$A796))</f>
        <v/>
      </c>
      <c r="G796" s="281" t="str">
        <f>IF($A796="","",SUMIFS(Txn[Sell Proceeds],Txn[Key],$A796))</f>
        <v/>
      </c>
      <c r="H796" s="282" t="str">
        <f>IF($A796="","",IFERROR(INDEX(Prices[Current Price],MATCH($A796,Prices[Key],0)),0))</f>
        <v/>
      </c>
      <c r="I796" s="283" t="str">
        <f>IF($A796="","",IFERROR(INDEX(Prices[FX to SGD],MATCH($A796,Prices[Key],0)),1))</f>
        <v/>
      </c>
      <c r="J796" s="281" t="str">
        <f t="shared" si="111"/>
        <v/>
      </c>
      <c r="K796" s="281" t="str">
        <f t="shared" si="112"/>
        <v/>
      </c>
      <c r="L796" s="281" t="str">
        <f t="shared" si="113"/>
        <v/>
      </c>
      <c r="M796" s="284" t="str">
        <f t="shared" si="114"/>
        <v/>
      </c>
      <c r="N796" s="238" t="str">
        <f>IF($A796="","",IF(ABS(E796)&gt;0.000001,COUNT($N$1:N795)+1,""))</f>
        <v/>
      </c>
      <c r="O796" s="285" t="str">
        <f>IF($A796="","",SUMIFS(Transactions!$R:$R,Transactions!$L:$L,$A796))</f>
        <v/>
      </c>
      <c r="P796" s="285" t="str">
        <f t="shared" si="115"/>
        <v/>
      </c>
      <c r="Q796" s="286" t="str">
        <f t="shared" si="116"/>
        <v/>
      </c>
    </row>
    <row r="797" spans="1:17" ht="15" customHeight="1" x14ac:dyDescent="0.2">
      <c r="A797" s="238" t="str">
        <f>IFERROR(INDEX(Txn[Key],MATCH(0,INDEX(COUNTIF($A$1:A796,Txn[Key])+(Txn[Key]=""),0),0)),"")</f>
        <v/>
      </c>
      <c r="B797" s="238" t="str">
        <f t="shared" si="108"/>
        <v/>
      </c>
      <c r="C797" s="238" t="str">
        <f t="shared" si="109"/>
        <v/>
      </c>
      <c r="D797" s="238" t="str">
        <f t="shared" si="110"/>
        <v/>
      </c>
      <c r="E797" s="259" t="str">
        <f>IF($A797="","",SUMIFS(Txn[Signed Units],Txn[Key],$A797))</f>
        <v/>
      </c>
      <c r="F797" s="281" t="str">
        <f>IF($A797="","",SUMIFS(Txn[Buy Cost],Txn[Key],$A797))</f>
        <v/>
      </c>
      <c r="G797" s="281" t="str">
        <f>IF($A797="","",SUMIFS(Txn[Sell Proceeds],Txn[Key],$A797))</f>
        <v/>
      </c>
      <c r="H797" s="282" t="str">
        <f>IF($A797="","",IFERROR(INDEX(Prices[Current Price],MATCH($A797,Prices[Key],0)),0))</f>
        <v/>
      </c>
      <c r="I797" s="283" t="str">
        <f>IF($A797="","",IFERROR(INDEX(Prices[FX to SGD],MATCH($A797,Prices[Key],0)),1))</f>
        <v/>
      </c>
      <c r="J797" s="281" t="str">
        <f t="shared" si="111"/>
        <v/>
      </c>
      <c r="K797" s="281" t="str">
        <f t="shared" si="112"/>
        <v/>
      </c>
      <c r="L797" s="281" t="str">
        <f t="shared" si="113"/>
        <v/>
      </c>
      <c r="M797" s="284" t="str">
        <f t="shared" si="114"/>
        <v/>
      </c>
      <c r="N797" s="238" t="str">
        <f>IF($A797="","",IF(ABS(E797)&gt;0.000001,COUNT($N$1:N796)+1,""))</f>
        <v/>
      </c>
      <c r="O797" s="285" t="str">
        <f>IF($A797="","",SUMIFS(Transactions!$R:$R,Transactions!$L:$L,$A797))</f>
        <v/>
      </c>
      <c r="P797" s="285" t="str">
        <f t="shared" si="115"/>
        <v/>
      </c>
      <c r="Q797" s="286" t="str">
        <f t="shared" si="116"/>
        <v/>
      </c>
    </row>
    <row r="798" spans="1:17" ht="15" customHeight="1" x14ac:dyDescent="0.2">
      <c r="A798" s="238" t="str">
        <f>IFERROR(INDEX(Txn[Key],MATCH(0,INDEX(COUNTIF($A$1:A797,Txn[Key])+(Txn[Key]=""),0),0)),"")</f>
        <v/>
      </c>
      <c r="B798" s="238" t="str">
        <f t="shared" si="108"/>
        <v/>
      </c>
      <c r="C798" s="238" t="str">
        <f t="shared" si="109"/>
        <v/>
      </c>
      <c r="D798" s="238" t="str">
        <f t="shared" si="110"/>
        <v/>
      </c>
      <c r="E798" s="259" t="str">
        <f>IF($A798="","",SUMIFS(Txn[Signed Units],Txn[Key],$A798))</f>
        <v/>
      </c>
      <c r="F798" s="281" t="str">
        <f>IF($A798="","",SUMIFS(Txn[Buy Cost],Txn[Key],$A798))</f>
        <v/>
      </c>
      <c r="G798" s="281" t="str">
        <f>IF($A798="","",SUMIFS(Txn[Sell Proceeds],Txn[Key],$A798))</f>
        <v/>
      </c>
      <c r="H798" s="282" t="str">
        <f>IF($A798="","",IFERROR(INDEX(Prices[Current Price],MATCH($A798,Prices[Key],0)),0))</f>
        <v/>
      </c>
      <c r="I798" s="283" t="str">
        <f>IF($A798="","",IFERROR(INDEX(Prices[FX to SGD],MATCH($A798,Prices[Key],0)),1))</f>
        <v/>
      </c>
      <c r="J798" s="281" t="str">
        <f t="shared" si="111"/>
        <v/>
      </c>
      <c r="K798" s="281" t="str">
        <f t="shared" si="112"/>
        <v/>
      </c>
      <c r="L798" s="281" t="str">
        <f t="shared" si="113"/>
        <v/>
      </c>
      <c r="M798" s="284" t="str">
        <f t="shared" si="114"/>
        <v/>
      </c>
      <c r="N798" s="238" t="str">
        <f>IF($A798="","",IF(ABS(E798)&gt;0.000001,COUNT($N$1:N797)+1,""))</f>
        <v/>
      </c>
      <c r="O798" s="285" t="str">
        <f>IF($A798="","",SUMIFS(Transactions!$R:$R,Transactions!$L:$L,$A798))</f>
        <v/>
      </c>
      <c r="P798" s="285" t="str">
        <f t="shared" si="115"/>
        <v/>
      </c>
      <c r="Q798" s="286" t="str">
        <f t="shared" si="116"/>
        <v/>
      </c>
    </row>
    <row r="799" spans="1:17" ht="15" customHeight="1" x14ac:dyDescent="0.2">
      <c r="A799" s="238" t="str">
        <f>IFERROR(INDEX(Txn[Key],MATCH(0,INDEX(COUNTIF($A$1:A798,Txn[Key])+(Txn[Key]=""),0),0)),"")</f>
        <v/>
      </c>
      <c r="B799" s="238" t="str">
        <f t="shared" si="108"/>
        <v/>
      </c>
      <c r="C799" s="238" t="str">
        <f t="shared" si="109"/>
        <v/>
      </c>
      <c r="D799" s="238" t="str">
        <f t="shared" si="110"/>
        <v/>
      </c>
      <c r="E799" s="259" t="str">
        <f>IF($A799="","",SUMIFS(Txn[Signed Units],Txn[Key],$A799))</f>
        <v/>
      </c>
      <c r="F799" s="281" t="str">
        <f>IF($A799="","",SUMIFS(Txn[Buy Cost],Txn[Key],$A799))</f>
        <v/>
      </c>
      <c r="G799" s="281" t="str">
        <f>IF($A799="","",SUMIFS(Txn[Sell Proceeds],Txn[Key],$A799))</f>
        <v/>
      </c>
      <c r="H799" s="282" t="str">
        <f>IF($A799="","",IFERROR(INDEX(Prices[Current Price],MATCH($A799,Prices[Key],0)),0))</f>
        <v/>
      </c>
      <c r="I799" s="283" t="str">
        <f>IF($A799="","",IFERROR(INDEX(Prices[FX to SGD],MATCH($A799,Prices[Key],0)),1))</f>
        <v/>
      </c>
      <c r="J799" s="281" t="str">
        <f t="shared" si="111"/>
        <v/>
      </c>
      <c r="K799" s="281" t="str">
        <f t="shared" si="112"/>
        <v/>
      </c>
      <c r="L799" s="281" t="str">
        <f t="shared" si="113"/>
        <v/>
      </c>
      <c r="M799" s="284" t="str">
        <f t="shared" si="114"/>
        <v/>
      </c>
      <c r="N799" s="238" t="str">
        <f>IF($A799="","",IF(ABS(E799)&gt;0.000001,COUNT($N$1:N798)+1,""))</f>
        <v/>
      </c>
      <c r="O799" s="285" t="str">
        <f>IF($A799="","",SUMIFS(Transactions!$R:$R,Transactions!$L:$L,$A799))</f>
        <v/>
      </c>
      <c r="P799" s="285" t="str">
        <f t="shared" si="115"/>
        <v/>
      </c>
      <c r="Q799" s="286" t="str">
        <f t="shared" si="116"/>
        <v/>
      </c>
    </row>
    <row r="800" spans="1:17" ht="15" customHeight="1" x14ac:dyDescent="0.2">
      <c r="A800" s="238" t="str">
        <f>IFERROR(INDEX(Txn[Key],MATCH(0,INDEX(COUNTIF($A$1:A799,Txn[Key])+(Txn[Key]=""),0),0)),"")</f>
        <v/>
      </c>
      <c r="B800" s="238" t="str">
        <f t="shared" si="108"/>
        <v/>
      </c>
      <c r="C800" s="238" t="str">
        <f t="shared" si="109"/>
        <v/>
      </c>
      <c r="D800" s="238" t="str">
        <f t="shared" si="110"/>
        <v/>
      </c>
      <c r="E800" s="259" t="str">
        <f>IF($A800="","",SUMIFS(Txn[Signed Units],Txn[Key],$A800))</f>
        <v/>
      </c>
      <c r="F800" s="281" t="str">
        <f>IF($A800="","",SUMIFS(Txn[Buy Cost],Txn[Key],$A800))</f>
        <v/>
      </c>
      <c r="G800" s="281" t="str">
        <f>IF($A800="","",SUMIFS(Txn[Sell Proceeds],Txn[Key],$A800))</f>
        <v/>
      </c>
      <c r="H800" s="282" t="str">
        <f>IF($A800="","",IFERROR(INDEX(Prices[Current Price],MATCH($A800,Prices[Key],0)),0))</f>
        <v/>
      </c>
      <c r="I800" s="283" t="str">
        <f>IF($A800="","",IFERROR(INDEX(Prices[FX to SGD],MATCH($A800,Prices[Key],0)),1))</f>
        <v/>
      </c>
      <c r="J800" s="281" t="str">
        <f t="shared" si="111"/>
        <v/>
      </c>
      <c r="K800" s="281" t="str">
        <f t="shared" si="112"/>
        <v/>
      </c>
      <c r="L800" s="281" t="str">
        <f t="shared" si="113"/>
        <v/>
      </c>
      <c r="M800" s="284" t="str">
        <f t="shared" si="114"/>
        <v/>
      </c>
      <c r="N800" s="238" t="str">
        <f>IF($A800="","",IF(ABS(E800)&gt;0.000001,COUNT($N$1:N799)+1,""))</f>
        <v/>
      </c>
      <c r="O800" s="285" t="str">
        <f>IF($A800="","",SUMIFS(Transactions!$R:$R,Transactions!$L:$L,$A800))</f>
        <v/>
      </c>
      <c r="P800" s="285" t="str">
        <f t="shared" si="115"/>
        <v/>
      </c>
      <c r="Q800" s="286" t="str">
        <f t="shared" si="116"/>
        <v/>
      </c>
    </row>
    <row r="801" spans="1:17" ht="15" customHeight="1" x14ac:dyDescent="0.2">
      <c r="A801" s="238" t="str">
        <f>IFERROR(INDEX(Txn[Key],MATCH(0,INDEX(COUNTIF($A$1:A800,Txn[Key])+(Txn[Key]=""),0),0)),"")</f>
        <v/>
      </c>
      <c r="B801" s="238" t="str">
        <f t="shared" si="108"/>
        <v/>
      </c>
      <c r="C801" s="238" t="str">
        <f t="shared" si="109"/>
        <v/>
      </c>
      <c r="D801" s="238" t="str">
        <f t="shared" si="110"/>
        <v/>
      </c>
      <c r="E801" s="259" t="str">
        <f>IF($A801="","",SUMIFS(Txn[Signed Units],Txn[Key],$A801))</f>
        <v/>
      </c>
      <c r="F801" s="281" t="str">
        <f>IF($A801="","",SUMIFS(Txn[Buy Cost],Txn[Key],$A801))</f>
        <v/>
      </c>
      <c r="G801" s="281" t="str">
        <f>IF($A801="","",SUMIFS(Txn[Sell Proceeds],Txn[Key],$A801))</f>
        <v/>
      </c>
      <c r="H801" s="282" t="str">
        <f>IF($A801="","",IFERROR(INDEX(Prices[Current Price],MATCH($A801,Prices[Key],0)),0))</f>
        <v/>
      </c>
      <c r="I801" s="283" t="str">
        <f>IF($A801="","",IFERROR(INDEX(Prices[FX to SGD],MATCH($A801,Prices[Key],0)),1))</f>
        <v/>
      </c>
      <c r="J801" s="281" t="str">
        <f t="shared" si="111"/>
        <v/>
      </c>
      <c r="K801" s="281" t="str">
        <f t="shared" si="112"/>
        <v/>
      </c>
      <c r="L801" s="281" t="str">
        <f t="shared" si="113"/>
        <v/>
      </c>
      <c r="M801" s="284" t="str">
        <f t="shared" si="114"/>
        <v/>
      </c>
      <c r="N801" s="238" t="str">
        <f>IF($A801="","",IF(ABS(E801)&gt;0.000001,COUNT($N$1:N800)+1,""))</f>
        <v/>
      </c>
      <c r="O801" s="285" t="str">
        <f>IF($A801="","",SUMIFS(Transactions!$R:$R,Transactions!$L:$L,$A801))</f>
        <v/>
      </c>
      <c r="P801" s="285" t="str">
        <f t="shared" si="115"/>
        <v/>
      </c>
      <c r="Q801" s="286" t="str">
        <f t="shared" si="116"/>
        <v/>
      </c>
    </row>
    <row r="802" spans="1:17" ht="15" customHeight="1" x14ac:dyDescent="0.2">
      <c r="A802" s="238" t="str">
        <f>IFERROR(INDEX(Txn[Key],MATCH(0,INDEX(COUNTIF($A$1:A801,Txn[Key])+(Txn[Key]=""),0),0)),"")</f>
        <v/>
      </c>
      <c r="B802" s="238" t="str">
        <f t="shared" si="108"/>
        <v/>
      </c>
      <c r="C802" s="238" t="str">
        <f t="shared" si="109"/>
        <v/>
      </c>
      <c r="D802" s="238" t="str">
        <f t="shared" si="110"/>
        <v/>
      </c>
      <c r="E802" s="259" t="str">
        <f>IF($A802="","",SUMIFS(Txn[Signed Units],Txn[Key],$A802))</f>
        <v/>
      </c>
      <c r="F802" s="281" t="str">
        <f>IF($A802="","",SUMIFS(Txn[Buy Cost],Txn[Key],$A802))</f>
        <v/>
      </c>
      <c r="G802" s="281" t="str">
        <f>IF($A802="","",SUMIFS(Txn[Sell Proceeds],Txn[Key],$A802))</f>
        <v/>
      </c>
      <c r="H802" s="282" t="str">
        <f>IF($A802="","",IFERROR(INDEX(Prices[Current Price],MATCH($A802,Prices[Key],0)),0))</f>
        <v/>
      </c>
      <c r="I802" s="283" t="str">
        <f>IF($A802="","",IFERROR(INDEX(Prices[FX to SGD],MATCH($A802,Prices[Key],0)),1))</f>
        <v/>
      </c>
      <c r="J802" s="281" t="str">
        <f t="shared" si="111"/>
        <v/>
      </c>
      <c r="K802" s="281" t="str">
        <f t="shared" si="112"/>
        <v/>
      </c>
      <c r="L802" s="281" t="str">
        <f t="shared" si="113"/>
        <v/>
      </c>
      <c r="M802" s="284" t="str">
        <f t="shared" si="114"/>
        <v/>
      </c>
      <c r="N802" s="238" t="str">
        <f>IF($A802="","",IF(ABS(E802)&gt;0.000001,COUNT($N$1:N801)+1,""))</f>
        <v/>
      </c>
      <c r="O802" s="285" t="str">
        <f>IF($A802="","",SUMIFS(Transactions!$R:$R,Transactions!$L:$L,$A802))</f>
        <v/>
      </c>
      <c r="P802" s="285" t="str">
        <f t="shared" si="115"/>
        <v/>
      </c>
      <c r="Q802" s="286" t="str">
        <f t="shared" si="116"/>
        <v/>
      </c>
    </row>
    <row r="803" spans="1:17" ht="15" customHeight="1" x14ac:dyDescent="0.2">
      <c r="A803" s="238" t="str">
        <f>IFERROR(INDEX(Txn[Key],MATCH(0,INDEX(COUNTIF($A$1:A802,Txn[Key])+(Txn[Key]=""),0),0)),"")</f>
        <v/>
      </c>
      <c r="B803" s="238" t="str">
        <f t="shared" si="108"/>
        <v/>
      </c>
      <c r="C803" s="238" t="str">
        <f t="shared" si="109"/>
        <v/>
      </c>
      <c r="D803" s="238" t="str">
        <f t="shared" si="110"/>
        <v/>
      </c>
      <c r="E803" s="259" t="str">
        <f>IF($A803="","",SUMIFS(Txn[Signed Units],Txn[Key],$A803))</f>
        <v/>
      </c>
      <c r="F803" s="281" t="str">
        <f>IF($A803="","",SUMIFS(Txn[Buy Cost],Txn[Key],$A803))</f>
        <v/>
      </c>
      <c r="G803" s="281" t="str">
        <f>IF($A803="","",SUMIFS(Txn[Sell Proceeds],Txn[Key],$A803))</f>
        <v/>
      </c>
      <c r="H803" s="282" t="str">
        <f>IF($A803="","",IFERROR(INDEX(Prices[Current Price],MATCH($A803,Prices[Key],0)),0))</f>
        <v/>
      </c>
      <c r="I803" s="283" t="str">
        <f>IF($A803="","",IFERROR(INDEX(Prices[FX to SGD],MATCH($A803,Prices[Key],0)),1))</f>
        <v/>
      </c>
      <c r="J803" s="281" t="str">
        <f t="shared" si="111"/>
        <v/>
      </c>
      <c r="K803" s="281" t="str">
        <f t="shared" si="112"/>
        <v/>
      </c>
      <c r="L803" s="281" t="str">
        <f t="shared" si="113"/>
        <v/>
      </c>
      <c r="M803" s="284" t="str">
        <f t="shared" si="114"/>
        <v/>
      </c>
      <c r="N803" s="238" t="str">
        <f>IF($A803="","",IF(ABS(E803)&gt;0.000001,COUNT($N$1:N802)+1,""))</f>
        <v/>
      </c>
      <c r="O803" s="285" t="str">
        <f>IF($A803="","",SUMIFS(Transactions!$R:$R,Transactions!$L:$L,$A803))</f>
        <v/>
      </c>
      <c r="P803" s="285" t="str">
        <f t="shared" si="115"/>
        <v/>
      </c>
      <c r="Q803" s="286" t="str">
        <f t="shared" si="116"/>
        <v/>
      </c>
    </row>
    <row r="804" spans="1:17" ht="15" customHeight="1" x14ac:dyDescent="0.2">
      <c r="A804" s="238" t="str">
        <f>IFERROR(INDEX(Txn[Key],MATCH(0,INDEX(COUNTIF($A$1:A803,Txn[Key])+(Txn[Key]=""),0),0)),"")</f>
        <v/>
      </c>
      <c r="B804" s="238" t="str">
        <f t="shared" si="108"/>
        <v/>
      </c>
      <c r="C804" s="238" t="str">
        <f t="shared" si="109"/>
        <v/>
      </c>
      <c r="D804" s="238" t="str">
        <f t="shared" si="110"/>
        <v/>
      </c>
      <c r="E804" s="259" t="str">
        <f>IF($A804="","",SUMIFS(Txn[Signed Units],Txn[Key],$A804))</f>
        <v/>
      </c>
      <c r="F804" s="281" t="str">
        <f>IF($A804="","",SUMIFS(Txn[Buy Cost],Txn[Key],$A804))</f>
        <v/>
      </c>
      <c r="G804" s="281" t="str">
        <f>IF($A804="","",SUMIFS(Txn[Sell Proceeds],Txn[Key],$A804))</f>
        <v/>
      </c>
      <c r="H804" s="282" t="str">
        <f>IF($A804="","",IFERROR(INDEX(Prices[Current Price],MATCH($A804,Prices[Key],0)),0))</f>
        <v/>
      </c>
      <c r="I804" s="283" t="str">
        <f>IF($A804="","",IFERROR(INDEX(Prices[FX to SGD],MATCH($A804,Prices[Key],0)),1))</f>
        <v/>
      </c>
      <c r="J804" s="281" t="str">
        <f t="shared" si="111"/>
        <v/>
      </c>
      <c r="K804" s="281" t="str">
        <f t="shared" si="112"/>
        <v/>
      </c>
      <c r="L804" s="281" t="str">
        <f t="shared" si="113"/>
        <v/>
      </c>
      <c r="M804" s="284" t="str">
        <f t="shared" si="114"/>
        <v/>
      </c>
      <c r="N804" s="238" t="str">
        <f>IF($A804="","",IF(ABS(E804)&gt;0.000001,COUNT($N$1:N803)+1,""))</f>
        <v/>
      </c>
      <c r="O804" s="285" t="str">
        <f>IF($A804="","",SUMIFS(Transactions!$R:$R,Transactions!$L:$L,$A804))</f>
        <v/>
      </c>
      <c r="P804" s="285" t="str">
        <f t="shared" si="115"/>
        <v/>
      </c>
      <c r="Q804" s="286" t="str">
        <f t="shared" si="116"/>
        <v/>
      </c>
    </row>
    <row r="805" spans="1:17" ht="15" customHeight="1" x14ac:dyDescent="0.2">
      <c r="A805" s="238" t="str">
        <f>IFERROR(INDEX(Txn[Key],MATCH(0,INDEX(COUNTIF($A$1:A804,Txn[Key])+(Txn[Key]=""),0),0)),"")</f>
        <v/>
      </c>
      <c r="B805" s="238" t="str">
        <f t="shared" si="108"/>
        <v/>
      </c>
      <c r="C805" s="238" t="str">
        <f t="shared" si="109"/>
        <v/>
      </c>
      <c r="D805" s="238" t="str">
        <f t="shared" si="110"/>
        <v/>
      </c>
      <c r="E805" s="259" t="str">
        <f>IF($A805="","",SUMIFS(Txn[Signed Units],Txn[Key],$A805))</f>
        <v/>
      </c>
      <c r="F805" s="281" t="str">
        <f>IF($A805="","",SUMIFS(Txn[Buy Cost],Txn[Key],$A805))</f>
        <v/>
      </c>
      <c r="G805" s="281" t="str">
        <f>IF($A805="","",SUMIFS(Txn[Sell Proceeds],Txn[Key],$A805))</f>
        <v/>
      </c>
      <c r="H805" s="282" t="str">
        <f>IF($A805="","",IFERROR(INDEX(Prices[Current Price],MATCH($A805,Prices[Key],0)),0))</f>
        <v/>
      </c>
      <c r="I805" s="283" t="str">
        <f>IF($A805="","",IFERROR(INDEX(Prices[FX to SGD],MATCH($A805,Prices[Key],0)),1))</f>
        <v/>
      </c>
      <c r="J805" s="281" t="str">
        <f t="shared" si="111"/>
        <v/>
      </c>
      <c r="K805" s="281" t="str">
        <f t="shared" si="112"/>
        <v/>
      </c>
      <c r="L805" s="281" t="str">
        <f t="shared" si="113"/>
        <v/>
      </c>
      <c r="M805" s="284" t="str">
        <f t="shared" si="114"/>
        <v/>
      </c>
      <c r="N805" s="238" t="str">
        <f>IF($A805="","",IF(ABS(E805)&gt;0.000001,COUNT($N$1:N804)+1,""))</f>
        <v/>
      </c>
      <c r="O805" s="285" t="str">
        <f>IF($A805="","",SUMIFS(Transactions!$R:$R,Transactions!$L:$L,$A805))</f>
        <v/>
      </c>
      <c r="P805" s="285" t="str">
        <f t="shared" si="115"/>
        <v/>
      </c>
      <c r="Q805" s="286" t="str">
        <f t="shared" si="116"/>
        <v/>
      </c>
    </row>
    <row r="806" spans="1:17" ht="15" customHeight="1" x14ac:dyDescent="0.2">
      <c r="A806" s="238" t="str">
        <f>IFERROR(INDEX(Txn[Key],MATCH(0,INDEX(COUNTIF($A$1:A805,Txn[Key])+(Txn[Key]=""),0),0)),"")</f>
        <v/>
      </c>
      <c r="B806" s="238" t="str">
        <f t="shared" si="108"/>
        <v/>
      </c>
      <c r="C806" s="238" t="str">
        <f t="shared" si="109"/>
        <v/>
      </c>
      <c r="D806" s="238" t="str">
        <f t="shared" si="110"/>
        <v/>
      </c>
      <c r="E806" s="259" t="str">
        <f>IF($A806="","",SUMIFS(Txn[Signed Units],Txn[Key],$A806))</f>
        <v/>
      </c>
      <c r="F806" s="281" t="str">
        <f>IF($A806="","",SUMIFS(Txn[Buy Cost],Txn[Key],$A806))</f>
        <v/>
      </c>
      <c r="G806" s="281" t="str">
        <f>IF($A806="","",SUMIFS(Txn[Sell Proceeds],Txn[Key],$A806))</f>
        <v/>
      </c>
      <c r="H806" s="282" t="str">
        <f>IF($A806="","",IFERROR(INDEX(Prices[Current Price],MATCH($A806,Prices[Key],0)),0))</f>
        <v/>
      </c>
      <c r="I806" s="283" t="str">
        <f>IF($A806="","",IFERROR(INDEX(Prices[FX to SGD],MATCH($A806,Prices[Key],0)),1))</f>
        <v/>
      </c>
      <c r="J806" s="281" t="str">
        <f t="shared" si="111"/>
        <v/>
      </c>
      <c r="K806" s="281" t="str">
        <f t="shared" si="112"/>
        <v/>
      </c>
      <c r="L806" s="281" t="str">
        <f t="shared" si="113"/>
        <v/>
      </c>
      <c r="M806" s="284" t="str">
        <f t="shared" si="114"/>
        <v/>
      </c>
      <c r="N806" s="238" t="str">
        <f>IF($A806="","",IF(ABS(E806)&gt;0.000001,COUNT($N$1:N805)+1,""))</f>
        <v/>
      </c>
      <c r="O806" s="285" t="str">
        <f>IF($A806="","",SUMIFS(Transactions!$R:$R,Transactions!$L:$L,$A806))</f>
        <v/>
      </c>
      <c r="P806" s="285" t="str">
        <f t="shared" si="115"/>
        <v/>
      </c>
      <c r="Q806" s="286" t="str">
        <f t="shared" si="116"/>
        <v/>
      </c>
    </row>
    <row r="807" spans="1:17" ht="15" customHeight="1" x14ac:dyDescent="0.2">
      <c r="A807" s="238" t="str">
        <f>IFERROR(INDEX(Txn[Key],MATCH(0,INDEX(COUNTIF($A$1:A806,Txn[Key])+(Txn[Key]=""),0),0)),"")</f>
        <v/>
      </c>
      <c r="B807" s="238" t="str">
        <f t="shared" si="108"/>
        <v/>
      </c>
      <c r="C807" s="238" t="str">
        <f t="shared" si="109"/>
        <v/>
      </c>
      <c r="D807" s="238" t="str">
        <f t="shared" si="110"/>
        <v/>
      </c>
      <c r="E807" s="259" t="str">
        <f>IF($A807="","",SUMIFS(Txn[Signed Units],Txn[Key],$A807))</f>
        <v/>
      </c>
      <c r="F807" s="281" t="str">
        <f>IF($A807="","",SUMIFS(Txn[Buy Cost],Txn[Key],$A807))</f>
        <v/>
      </c>
      <c r="G807" s="281" t="str">
        <f>IF($A807="","",SUMIFS(Txn[Sell Proceeds],Txn[Key],$A807))</f>
        <v/>
      </c>
      <c r="H807" s="282" t="str">
        <f>IF($A807="","",IFERROR(INDEX(Prices[Current Price],MATCH($A807,Prices[Key],0)),0))</f>
        <v/>
      </c>
      <c r="I807" s="283" t="str">
        <f>IF($A807="","",IFERROR(INDEX(Prices[FX to SGD],MATCH($A807,Prices[Key],0)),1))</f>
        <v/>
      </c>
      <c r="J807" s="281" t="str">
        <f t="shared" si="111"/>
        <v/>
      </c>
      <c r="K807" s="281" t="str">
        <f t="shared" si="112"/>
        <v/>
      </c>
      <c r="L807" s="281" t="str">
        <f t="shared" si="113"/>
        <v/>
      </c>
      <c r="M807" s="284" t="str">
        <f t="shared" si="114"/>
        <v/>
      </c>
      <c r="N807" s="238" t="str">
        <f>IF($A807="","",IF(ABS(E807)&gt;0.000001,COUNT($N$1:N806)+1,""))</f>
        <v/>
      </c>
      <c r="O807" s="285" t="str">
        <f>IF($A807="","",SUMIFS(Transactions!$R:$R,Transactions!$L:$L,$A807))</f>
        <v/>
      </c>
      <c r="P807" s="285" t="str">
        <f t="shared" si="115"/>
        <v/>
      </c>
      <c r="Q807" s="286" t="str">
        <f t="shared" si="116"/>
        <v/>
      </c>
    </row>
    <row r="808" spans="1:17" ht="15" customHeight="1" x14ac:dyDescent="0.2">
      <c r="A808" s="238" t="str">
        <f>IFERROR(INDEX(Txn[Key],MATCH(0,INDEX(COUNTIF($A$1:A807,Txn[Key])+(Txn[Key]=""),0),0)),"")</f>
        <v/>
      </c>
      <c r="B808" s="238" t="str">
        <f t="shared" si="108"/>
        <v/>
      </c>
      <c r="C808" s="238" t="str">
        <f t="shared" si="109"/>
        <v/>
      </c>
      <c r="D808" s="238" t="str">
        <f t="shared" si="110"/>
        <v/>
      </c>
      <c r="E808" s="259" t="str">
        <f>IF($A808="","",SUMIFS(Txn[Signed Units],Txn[Key],$A808))</f>
        <v/>
      </c>
      <c r="F808" s="281" t="str">
        <f>IF($A808="","",SUMIFS(Txn[Buy Cost],Txn[Key],$A808))</f>
        <v/>
      </c>
      <c r="G808" s="281" t="str">
        <f>IF($A808="","",SUMIFS(Txn[Sell Proceeds],Txn[Key],$A808))</f>
        <v/>
      </c>
      <c r="H808" s="282" t="str">
        <f>IF($A808="","",IFERROR(INDEX(Prices[Current Price],MATCH($A808,Prices[Key],0)),0))</f>
        <v/>
      </c>
      <c r="I808" s="283" t="str">
        <f>IF($A808="","",IFERROR(INDEX(Prices[FX to SGD],MATCH($A808,Prices[Key],0)),1))</f>
        <v/>
      </c>
      <c r="J808" s="281" t="str">
        <f t="shared" si="111"/>
        <v/>
      </c>
      <c r="K808" s="281" t="str">
        <f t="shared" si="112"/>
        <v/>
      </c>
      <c r="L808" s="281" t="str">
        <f t="shared" si="113"/>
        <v/>
      </c>
      <c r="M808" s="284" t="str">
        <f t="shared" si="114"/>
        <v/>
      </c>
      <c r="N808" s="238" t="str">
        <f>IF($A808="","",IF(ABS(E808)&gt;0.000001,COUNT($N$1:N807)+1,""))</f>
        <v/>
      </c>
      <c r="O808" s="285" t="str">
        <f>IF($A808="","",SUMIFS(Transactions!$R:$R,Transactions!$L:$L,$A808))</f>
        <v/>
      </c>
      <c r="P808" s="285" t="str">
        <f t="shared" si="115"/>
        <v/>
      </c>
      <c r="Q808" s="286" t="str">
        <f t="shared" si="116"/>
        <v/>
      </c>
    </row>
    <row r="809" spans="1:17" ht="15" customHeight="1" x14ac:dyDescent="0.2">
      <c r="A809" s="238" t="str">
        <f>IFERROR(INDEX(Txn[Key],MATCH(0,INDEX(COUNTIF($A$1:A808,Txn[Key])+(Txn[Key]=""),0),0)),"")</f>
        <v/>
      </c>
      <c r="B809" s="238" t="str">
        <f t="shared" si="108"/>
        <v/>
      </c>
      <c r="C809" s="238" t="str">
        <f t="shared" si="109"/>
        <v/>
      </c>
      <c r="D809" s="238" t="str">
        <f t="shared" si="110"/>
        <v/>
      </c>
      <c r="E809" s="259" t="str">
        <f>IF($A809="","",SUMIFS(Txn[Signed Units],Txn[Key],$A809))</f>
        <v/>
      </c>
      <c r="F809" s="281" t="str">
        <f>IF($A809="","",SUMIFS(Txn[Buy Cost],Txn[Key],$A809))</f>
        <v/>
      </c>
      <c r="G809" s="281" t="str">
        <f>IF($A809="","",SUMIFS(Txn[Sell Proceeds],Txn[Key],$A809))</f>
        <v/>
      </c>
      <c r="H809" s="282" t="str">
        <f>IF($A809="","",IFERROR(INDEX(Prices[Current Price],MATCH($A809,Prices[Key],0)),0))</f>
        <v/>
      </c>
      <c r="I809" s="283" t="str">
        <f>IF($A809="","",IFERROR(INDEX(Prices[FX to SGD],MATCH($A809,Prices[Key],0)),1))</f>
        <v/>
      </c>
      <c r="J809" s="281" t="str">
        <f t="shared" si="111"/>
        <v/>
      </c>
      <c r="K809" s="281" t="str">
        <f t="shared" si="112"/>
        <v/>
      </c>
      <c r="L809" s="281" t="str">
        <f t="shared" si="113"/>
        <v/>
      </c>
      <c r="M809" s="284" t="str">
        <f t="shared" si="114"/>
        <v/>
      </c>
      <c r="N809" s="238" t="str">
        <f>IF($A809="","",IF(ABS(E809)&gt;0.000001,COUNT($N$1:N808)+1,""))</f>
        <v/>
      </c>
      <c r="O809" s="285" t="str">
        <f>IF($A809="","",SUMIFS(Transactions!$R:$R,Transactions!$L:$L,$A809))</f>
        <v/>
      </c>
      <c r="P809" s="285" t="str">
        <f t="shared" si="115"/>
        <v/>
      </c>
      <c r="Q809" s="286" t="str">
        <f t="shared" si="116"/>
        <v/>
      </c>
    </row>
    <row r="810" spans="1:17" ht="15" customHeight="1" x14ac:dyDescent="0.2">
      <c r="A810" s="238" t="str">
        <f>IFERROR(INDEX(Txn[Key],MATCH(0,INDEX(COUNTIF($A$1:A809,Txn[Key])+(Txn[Key]=""),0),0)),"")</f>
        <v/>
      </c>
      <c r="B810" s="238" t="str">
        <f t="shared" si="108"/>
        <v/>
      </c>
      <c r="C810" s="238" t="str">
        <f t="shared" si="109"/>
        <v/>
      </c>
      <c r="D810" s="238" t="str">
        <f t="shared" si="110"/>
        <v/>
      </c>
      <c r="E810" s="259" t="str">
        <f>IF($A810="","",SUMIFS(Txn[Signed Units],Txn[Key],$A810))</f>
        <v/>
      </c>
      <c r="F810" s="281" t="str">
        <f>IF($A810="","",SUMIFS(Txn[Buy Cost],Txn[Key],$A810))</f>
        <v/>
      </c>
      <c r="G810" s="281" t="str">
        <f>IF($A810="","",SUMIFS(Txn[Sell Proceeds],Txn[Key],$A810))</f>
        <v/>
      </c>
      <c r="H810" s="282" t="str">
        <f>IF($A810="","",IFERROR(INDEX(Prices[Current Price],MATCH($A810,Prices[Key],0)),0))</f>
        <v/>
      </c>
      <c r="I810" s="283" t="str">
        <f>IF($A810="","",IFERROR(INDEX(Prices[FX to SGD],MATCH($A810,Prices[Key],0)),1))</f>
        <v/>
      </c>
      <c r="J810" s="281" t="str">
        <f t="shared" si="111"/>
        <v/>
      </c>
      <c r="K810" s="281" t="str">
        <f t="shared" si="112"/>
        <v/>
      </c>
      <c r="L810" s="281" t="str">
        <f t="shared" si="113"/>
        <v/>
      </c>
      <c r="M810" s="284" t="str">
        <f t="shared" si="114"/>
        <v/>
      </c>
      <c r="N810" s="238" t="str">
        <f>IF($A810="","",IF(ABS(E810)&gt;0.000001,COUNT($N$1:N809)+1,""))</f>
        <v/>
      </c>
      <c r="O810" s="285" t="str">
        <f>IF($A810="","",SUMIFS(Transactions!$R:$R,Transactions!$L:$L,$A810))</f>
        <v/>
      </c>
      <c r="P810" s="285" t="str">
        <f t="shared" si="115"/>
        <v/>
      </c>
      <c r="Q810" s="286" t="str">
        <f t="shared" si="116"/>
        <v/>
      </c>
    </row>
    <row r="811" spans="1:17" ht="15" customHeight="1" x14ac:dyDescent="0.2">
      <c r="A811" s="238" t="str">
        <f>IFERROR(INDEX(Txn[Key],MATCH(0,INDEX(COUNTIF($A$1:A810,Txn[Key])+(Txn[Key]=""),0),0)),"")</f>
        <v/>
      </c>
      <c r="B811" s="238" t="str">
        <f t="shared" si="108"/>
        <v/>
      </c>
      <c r="C811" s="238" t="str">
        <f t="shared" si="109"/>
        <v/>
      </c>
      <c r="D811" s="238" t="str">
        <f t="shared" si="110"/>
        <v/>
      </c>
      <c r="E811" s="259" t="str">
        <f>IF($A811="","",SUMIFS(Txn[Signed Units],Txn[Key],$A811))</f>
        <v/>
      </c>
      <c r="F811" s="281" t="str">
        <f>IF($A811="","",SUMIFS(Txn[Buy Cost],Txn[Key],$A811))</f>
        <v/>
      </c>
      <c r="G811" s="281" t="str">
        <f>IF($A811="","",SUMIFS(Txn[Sell Proceeds],Txn[Key],$A811))</f>
        <v/>
      </c>
      <c r="H811" s="282" t="str">
        <f>IF($A811="","",IFERROR(INDEX(Prices[Current Price],MATCH($A811,Prices[Key],0)),0))</f>
        <v/>
      </c>
      <c r="I811" s="283" t="str">
        <f>IF($A811="","",IFERROR(INDEX(Prices[FX to SGD],MATCH($A811,Prices[Key],0)),1))</f>
        <v/>
      </c>
      <c r="J811" s="281" t="str">
        <f t="shared" si="111"/>
        <v/>
      </c>
      <c r="K811" s="281" t="str">
        <f t="shared" si="112"/>
        <v/>
      </c>
      <c r="L811" s="281" t="str">
        <f t="shared" si="113"/>
        <v/>
      </c>
      <c r="M811" s="284" t="str">
        <f t="shared" si="114"/>
        <v/>
      </c>
      <c r="N811" s="238" t="str">
        <f>IF($A811="","",IF(ABS(E811)&gt;0.000001,COUNT($N$1:N810)+1,""))</f>
        <v/>
      </c>
      <c r="O811" s="285" t="str">
        <f>IF($A811="","",SUMIFS(Transactions!$R:$R,Transactions!$L:$L,$A811))</f>
        <v/>
      </c>
      <c r="P811" s="285" t="str">
        <f t="shared" si="115"/>
        <v/>
      </c>
      <c r="Q811" s="286" t="str">
        <f t="shared" si="116"/>
        <v/>
      </c>
    </row>
    <row r="812" spans="1:17" ht="15" customHeight="1" x14ac:dyDescent="0.2">
      <c r="A812" s="238" t="str">
        <f>IFERROR(INDEX(Txn[Key],MATCH(0,INDEX(COUNTIF($A$1:A811,Txn[Key])+(Txn[Key]=""),0),0)),"")</f>
        <v/>
      </c>
      <c r="B812" s="238" t="str">
        <f t="shared" si="108"/>
        <v/>
      </c>
      <c r="C812" s="238" t="str">
        <f t="shared" si="109"/>
        <v/>
      </c>
      <c r="D812" s="238" t="str">
        <f t="shared" si="110"/>
        <v/>
      </c>
      <c r="E812" s="259" t="str">
        <f>IF($A812="","",SUMIFS(Txn[Signed Units],Txn[Key],$A812))</f>
        <v/>
      </c>
      <c r="F812" s="281" t="str">
        <f>IF($A812="","",SUMIFS(Txn[Buy Cost],Txn[Key],$A812))</f>
        <v/>
      </c>
      <c r="G812" s="281" t="str">
        <f>IF($A812="","",SUMIFS(Txn[Sell Proceeds],Txn[Key],$A812))</f>
        <v/>
      </c>
      <c r="H812" s="282" t="str">
        <f>IF($A812="","",IFERROR(INDEX(Prices[Current Price],MATCH($A812,Prices[Key],0)),0))</f>
        <v/>
      </c>
      <c r="I812" s="283" t="str">
        <f>IF($A812="","",IFERROR(INDEX(Prices[FX to SGD],MATCH($A812,Prices[Key],0)),1))</f>
        <v/>
      </c>
      <c r="J812" s="281" t="str">
        <f t="shared" si="111"/>
        <v/>
      </c>
      <c r="K812" s="281" t="str">
        <f t="shared" si="112"/>
        <v/>
      </c>
      <c r="L812" s="281" t="str">
        <f t="shared" si="113"/>
        <v/>
      </c>
      <c r="M812" s="284" t="str">
        <f t="shared" si="114"/>
        <v/>
      </c>
      <c r="N812" s="238" t="str">
        <f>IF($A812="","",IF(ABS(E812)&gt;0.000001,COUNT($N$1:N811)+1,""))</f>
        <v/>
      </c>
      <c r="O812" s="285" t="str">
        <f>IF($A812="","",SUMIFS(Transactions!$R:$R,Transactions!$L:$L,$A812))</f>
        <v/>
      </c>
      <c r="P812" s="285" t="str">
        <f t="shared" si="115"/>
        <v/>
      </c>
      <c r="Q812" s="286" t="str">
        <f t="shared" si="116"/>
        <v/>
      </c>
    </row>
    <row r="813" spans="1:17" ht="15" customHeight="1" x14ac:dyDescent="0.2">
      <c r="A813" s="238" t="str">
        <f>IFERROR(INDEX(Txn[Key],MATCH(0,INDEX(COUNTIF($A$1:A812,Txn[Key])+(Txn[Key]=""),0),0)),"")</f>
        <v/>
      </c>
      <c r="B813" s="238" t="str">
        <f t="shared" si="108"/>
        <v/>
      </c>
      <c r="C813" s="238" t="str">
        <f t="shared" si="109"/>
        <v/>
      </c>
      <c r="D813" s="238" t="str">
        <f t="shared" si="110"/>
        <v/>
      </c>
      <c r="E813" s="259" t="str">
        <f>IF($A813="","",SUMIFS(Txn[Signed Units],Txn[Key],$A813))</f>
        <v/>
      </c>
      <c r="F813" s="281" t="str">
        <f>IF($A813="","",SUMIFS(Txn[Buy Cost],Txn[Key],$A813))</f>
        <v/>
      </c>
      <c r="G813" s="281" t="str">
        <f>IF($A813="","",SUMIFS(Txn[Sell Proceeds],Txn[Key],$A813))</f>
        <v/>
      </c>
      <c r="H813" s="282" t="str">
        <f>IF($A813="","",IFERROR(INDEX(Prices[Current Price],MATCH($A813,Prices[Key],0)),0))</f>
        <v/>
      </c>
      <c r="I813" s="283" t="str">
        <f>IF($A813="","",IFERROR(INDEX(Prices[FX to SGD],MATCH($A813,Prices[Key],0)),1))</f>
        <v/>
      </c>
      <c r="J813" s="281" t="str">
        <f t="shared" si="111"/>
        <v/>
      </c>
      <c r="K813" s="281" t="str">
        <f t="shared" si="112"/>
        <v/>
      </c>
      <c r="L813" s="281" t="str">
        <f t="shared" si="113"/>
        <v/>
      </c>
      <c r="M813" s="284" t="str">
        <f t="shared" si="114"/>
        <v/>
      </c>
      <c r="N813" s="238" t="str">
        <f>IF($A813="","",IF(ABS(E813)&gt;0.000001,COUNT($N$1:N812)+1,""))</f>
        <v/>
      </c>
      <c r="O813" s="285" t="str">
        <f>IF($A813="","",SUMIFS(Transactions!$R:$R,Transactions!$L:$L,$A813))</f>
        <v/>
      </c>
      <c r="P813" s="285" t="str">
        <f t="shared" si="115"/>
        <v/>
      </c>
      <c r="Q813" s="286" t="str">
        <f t="shared" si="116"/>
        <v/>
      </c>
    </row>
    <row r="814" spans="1:17" ht="15" customHeight="1" x14ac:dyDescent="0.2">
      <c r="A814" s="238" t="str">
        <f>IFERROR(INDEX(Txn[Key],MATCH(0,INDEX(COUNTIF($A$1:A813,Txn[Key])+(Txn[Key]=""),0),0)),"")</f>
        <v/>
      </c>
      <c r="B814" s="238" t="str">
        <f t="shared" si="108"/>
        <v/>
      </c>
      <c r="C814" s="238" t="str">
        <f t="shared" si="109"/>
        <v/>
      </c>
      <c r="D814" s="238" t="str">
        <f t="shared" si="110"/>
        <v/>
      </c>
      <c r="E814" s="259" t="str">
        <f>IF($A814="","",SUMIFS(Txn[Signed Units],Txn[Key],$A814))</f>
        <v/>
      </c>
      <c r="F814" s="281" t="str">
        <f>IF($A814="","",SUMIFS(Txn[Buy Cost],Txn[Key],$A814))</f>
        <v/>
      </c>
      <c r="G814" s="281" t="str">
        <f>IF($A814="","",SUMIFS(Txn[Sell Proceeds],Txn[Key],$A814))</f>
        <v/>
      </c>
      <c r="H814" s="282" t="str">
        <f>IF($A814="","",IFERROR(INDEX(Prices[Current Price],MATCH($A814,Prices[Key],0)),0))</f>
        <v/>
      </c>
      <c r="I814" s="283" t="str">
        <f>IF($A814="","",IFERROR(INDEX(Prices[FX to SGD],MATCH($A814,Prices[Key],0)),1))</f>
        <v/>
      </c>
      <c r="J814" s="281" t="str">
        <f t="shared" si="111"/>
        <v/>
      </c>
      <c r="K814" s="281" t="str">
        <f t="shared" si="112"/>
        <v/>
      </c>
      <c r="L814" s="281" t="str">
        <f t="shared" si="113"/>
        <v/>
      </c>
      <c r="M814" s="284" t="str">
        <f t="shared" si="114"/>
        <v/>
      </c>
      <c r="N814" s="238" t="str">
        <f>IF($A814="","",IF(ABS(E814)&gt;0.000001,COUNT($N$1:N813)+1,""))</f>
        <v/>
      </c>
      <c r="O814" s="285" t="str">
        <f>IF($A814="","",SUMIFS(Transactions!$R:$R,Transactions!$L:$L,$A814))</f>
        <v/>
      </c>
      <c r="P814" s="285" t="str">
        <f t="shared" si="115"/>
        <v/>
      </c>
      <c r="Q814" s="286" t="str">
        <f t="shared" si="116"/>
        <v/>
      </c>
    </row>
    <row r="815" spans="1:17" ht="15" customHeight="1" x14ac:dyDescent="0.2">
      <c r="A815" s="238" t="str">
        <f>IFERROR(INDEX(Txn[Key],MATCH(0,INDEX(COUNTIF($A$1:A814,Txn[Key])+(Txn[Key]=""),0),0)),"")</f>
        <v/>
      </c>
      <c r="B815" s="238" t="str">
        <f t="shared" si="108"/>
        <v/>
      </c>
      <c r="C815" s="238" t="str">
        <f t="shared" si="109"/>
        <v/>
      </c>
      <c r="D815" s="238" t="str">
        <f t="shared" si="110"/>
        <v/>
      </c>
      <c r="E815" s="259" t="str">
        <f>IF($A815="","",SUMIFS(Txn[Signed Units],Txn[Key],$A815))</f>
        <v/>
      </c>
      <c r="F815" s="281" t="str">
        <f>IF($A815="","",SUMIFS(Txn[Buy Cost],Txn[Key],$A815))</f>
        <v/>
      </c>
      <c r="G815" s="281" t="str">
        <f>IF($A815="","",SUMIFS(Txn[Sell Proceeds],Txn[Key],$A815))</f>
        <v/>
      </c>
      <c r="H815" s="282" t="str">
        <f>IF($A815="","",IFERROR(INDEX(Prices[Current Price],MATCH($A815,Prices[Key],0)),0))</f>
        <v/>
      </c>
      <c r="I815" s="283" t="str">
        <f>IF($A815="","",IFERROR(INDEX(Prices[FX to SGD],MATCH($A815,Prices[Key],0)),1))</f>
        <v/>
      </c>
      <c r="J815" s="281" t="str">
        <f t="shared" si="111"/>
        <v/>
      </c>
      <c r="K815" s="281" t="str">
        <f t="shared" si="112"/>
        <v/>
      </c>
      <c r="L815" s="281" t="str">
        <f t="shared" si="113"/>
        <v/>
      </c>
      <c r="M815" s="284" t="str">
        <f t="shared" si="114"/>
        <v/>
      </c>
      <c r="N815" s="238" t="str">
        <f>IF($A815="","",IF(ABS(E815)&gt;0.000001,COUNT($N$1:N814)+1,""))</f>
        <v/>
      </c>
      <c r="O815" s="285" t="str">
        <f>IF($A815="","",SUMIFS(Transactions!$R:$R,Transactions!$L:$L,$A815))</f>
        <v/>
      </c>
      <c r="P815" s="285" t="str">
        <f t="shared" si="115"/>
        <v/>
      </c>
      <c r="Q815" s="286" t="str">
        <f t="shared" si="116"/>
        <v/>
      </c>
    </row>
    <row r="816" spans="1:17" ht="15" customHeight="1" x14ac:dyDescent="0.2">
      <c r="A816" s="238" t="str">
        <f>IFERROR(INDEX(Txn[Key],MATCH(0,INDEX(COUNTIF($A$1:A815,Txn[Key])+(Txn[Key]=""),0),0)),"")</f>
        <v/>
      </c>
      <c r="B816" s="238" t="str">
        <f t="shared" si="108"/>
        <v/>
      </c>
      <c r="C816" s="238" t="str">
        <f t="shared" si="109"/>
        <v/>
      </c>
      <c r="D816" s="238" t="str">
        <f t="shared" si="110"/>
        <v/>
      </c>
      <c r="E816" s="259" t="str">
        <f>IF($A816="","",SUMIFS(Txn[Signed Units],Txn[Key],$A816))</f>
        <v/>
      </c>
      <c r="F816" s="281" t="str">
        <f>IF($A816="","",SUMIFS(Txn[Buy Cost],Txn[Key],$A816))</f>
        <v/>
      </c>
      <c r="G816" s="281" t="str">
        <f>IF($A816="","",SUMIFS(Txn[Sell Proceeds],Txn[Key],$A816))</f>
        <v/>
      </c>
      <c r="H816" s="282" t="str">
        <f>IF($A816="","",IFERROR(INDEX(Prices[Current Price],MATCH($A816,Prices[Key],0)),0))</f>
        <v/>
      </c>
      <c r="I816" s="283" t="str">
        <f>IF($A816="","",IFERROR(INDEX(Prices[FX to SGD],MATCH($A816,Prices[Key],0)),1))</f>
        <v/>
      </c>
      <c r="J816" s="281" t="str">
        <f t="shared" si="111"/>
        <v/>
      </c>
      <c r="K816" s="281" t="str">
        <f t="shared" si="112"/>
        <v/>
      </c>
      <c r="L816" s="281" t="str">
        <f t="shared" si="113"/>
        <v/>
      </c>
      <c r="M816" s="284" t="str">
        <f t="shared" si="114"/>
        <v/>
      </c>
      <c r="N816" s="238" t="str">
        <f>IF($A816="","",IF(ABS(E816)&gt;0.000001,COUNT($N$1:N815)+1,""))</f>
        <v/>
      </c>
      <c r="O816" s="285" t="str">
        <f>IF($A816="","",SUMIFS(Transactions!$R:$R,Transactions!$L:$L,$A816))</f>
        <v/>
      </c>
      <c r="P816" s="285" t="str">
        <f t="shared" si="115"/>
        <v/>
      </c>
      <c r="Q816" s="286" t="str">
        <f t="shared" si="116"/>
        <v/>
      </c>
    </row>
    <row r="817" spans="1:17" ht="15" customHeight="1" x14ac:dyDescent="0.2">
      <c r="A817" s="238" t="str">
        <f>IFERROR(INDEX(Txn[Key],MATCH(0,INDEX(COUNTIF($A$1:A816,Txn[Key])+(Txn[Key]=""),0),0)),"")</f>
        <v/>
      </c>
      <c r="B817" s="238" t="str">
        <f t="shared" si="108"/>
        <v/>
      </c>
      <c r="C817" s="238" t="str">
        <f t="shared" si="109"/>
        <v/>
      </c>
      <c r="D817" s="238" t="str">
        <f t="shared" si="110"/>
        <v/>
      </c>
      <c r="E817" s="259" t="str">
        <f>IF($A817="","",SUMIFS(Txn[Signed Units],Txn[Key],$A817))</f>
        <v/>
      </c>
      <c r="F817" s="281" t="str">
        <f>IF($A817="","",SUMIFS(Txn[Buy Cost],Txn[Key],$A817))</f>
        <v/>
      </c>
      <c r="G817" s="281" t="str">
        <f>IF($A817="","",SUMIFS(Txn[Sell Proceeds],Txn[Key],$A817))</f>
        <v/>
      </c>
      <c r="H817" s="282" t="str">
        <f>IF($A817="","",IFERROR(INDEX(Prices[Current Price],MATCH($A817,Prices[Key],0)),0))</f>
        <v/>
      </c>
      <c r="I817" s="283" t="str">
        <f>IF($A817="","",IFERROR(INDEX(Prices[FX to SGD],MATCH($A817,Prices[Key],0)),1))</f>
        <v/>
      </c>
      <c r="J817" s="281" t="str">
        <f t="shared" si="111"/>
        <v/>
      </c>
      <c r="K817" s="281" t="str">
        <f t="shared" si="112"/>
        <v/>
      </c>
      <c r="L817" s="281" t="str">
        <f t="shared" si="113"/>
        <v/>
      </c>
      <c r="M817" s="284" t="str">
        <f t="shared" si="114"/>
        <v/>
      </c>
      <c r="N817" s="238" t="str">
        <f>IF($A817="","",IF(ABS(E817)&gt;0.000001,COUNT($N$1:N816)+1,""))</f>
        <v/>
      </c>
      <c r="O817" s="285" t="str">
        <f>IF($A817="","",SUMIFS(Transactions!$R:$R,Transactions!$L:$L,$A817))</f>
        <v/>
      </c>
      <c r="P817" s="285" t="str">
        <f t="shared" si="115"/>
        <v/>
      </c>
      <c r="Q817" s="286" t="str">
        <f t="shared" si="116"/>
        <v/>
      </c>
    </row>
    <row r="818" spans="1:17" ht="15" customHeight="1" x14ac:dyDescent="0.2">
      <c r="A818" s="238" t="str">
        <f>IFERROR(INDEX(Txn[Key],MATCH(0,INDEX(COUNTIF($A$1:A817,Txn[Key])+(Txn[Key]=""),0),0)),"")</f>
        <v/>
      </c>
      <c r="B818" s="238" t="str">
        <f t="shared" si="108"/>
        <v/>
      </c>
      <c r="C818" s="238" t="str">
        <f t="shared" si="109"/>
        <v/>
      </c>
      <c r="D818" s="238" t="str">
        <f t="shared" si="110"/>
        <v/>
      </c>
      <c r="E818" s="259" t="str">
        <f>IF($A818="","",SUMIFS(Txn[Signed Units],Txn[Key],$A818))</f>
        <v/>
      </c>
      <c r="F818" s="281" t="str">
        <f>IF($A818="","",SUMIFS(Txn[Buy Cost],Txn[Key],$A818))</f>
        <v/>
      </c>
      <c r="G818" s="281" t="str">
        <f>IF($A818="","",SUMIFS(Txn[Sell Proceeds],Txn[Key],$A818))</f>
        <v/>
      </c>
      <c r="H818" s="282" t="str">
        <f>IF($A818="","",IFERROR(INDEX(Prices[Current Price],MATCH($A818,Prices[Key],0)),0))</f>
        <v/>
      </c>
      <c r="I818" s="283" t="str">
        <f>IF($A818="","",IFERROR(INDEX(Prices[FX to SGD],MATCH($A818,Prices[Key],0)),1))</f>
        <v/>
      </c>
      <c r="J818" s="281" t="str">
        <f t="shared" si="111"/>
        <v/>
      </c>
      <c r="K818" s="281" t="str">
        <f t="shared" si="112"/>
        <v/>
      </c>
      <c r="L818" s="281" t="str">
        <f t="shared" si="113"/>
        <v/>
      </c>
      <c r="M818" s="284" t="str">
        <f t="shared" si="114"/>
        <v/>
      </c>
      <c r="N818" s="238" t="str">
        <f>IF($A818="","",IF(ABS(E818)&gt;0.000001,COUNT($N$1:N817)+1,""))</f>
        <v/>
      </c>
      <c r="O818" s="285" t="str">
        <f>IF($A818="","",SUMIFS(Transactions!$R:$R,Transactions!$L:$L,$A818))</f>
        <v/>
      </c>
      <c r="P818" s="285" t="str">
        <f t="shared" si="115"/>
        <v/>
      </c>
      <c r="Q818" s="286" t="str">
        <f t="shared" si="116"/>
        <v/>
      </c>
    </row>
    <row r="819" spans="1:17" ht="15" customHeight="1" x14ac:dyDescent="0.2">
      <c r="A819" s="238" t="str">
        <f>IFERROR(INDEX(Txn[Key],MATCH(0,INDEX(COUNTIF($A$1:A818,Txn[Key])+(Txn[Key]=""),0),0)),"")</f>
        <v/>
      </c>
      <c r="B819" s="238" t="str">
        <f t="shared" si="108"/>
        <v/>
      </c>
      <c r="C819" s="238" t="str">
        <f t="shared" si="109"/>
        <v/>
      </c>
      <c r="D819" s="238" t="str">
        <f t="shared" si="110"/>
        <v/>
      </c>
      <c r="E819" s="259" t="str">
        <f>IF($A819="","",SUMIFS(Txn[Signed Units],Txn[Key],$A819))</f>
        <v/>
      </c>
      <c r="F819" s="281" t="str">
        <f>IF($A819="","",SUMIFS(Txn[Buy Cost],Txn[Key],$A819))</f>
        <v/>
      </c>
      <c r="G819" s="281" t="str">
        <f>IF($A819="","",SUMIFS(Txn[Sell Proceeds],Txn[Key],$A819))</f>
        <v/>
      </c>
      <c r="H819" s="282" t="str">
        <f>IF($A819="","",IFERROR(INDEX(Prices[Current Price],MATCH($A819,Prices[Key],0)),0))</f>
        <v/>
      </c>
      <c r="I819" s="283" t="str">
        <f>IF($A819="","",IFERROR(INDEX(Prices[FX to SGD],MATCH($A819,Prices[Key],0)),1))</f>
        <v/>
      </c>
      <c r="J819" s="281" t="str">
        <f t="shared" si="111"/>
        <v/>
      </c>
      <c r="K819" s="281" t="str">
        <f t="shared" si="112"/>
        <v/>
      </c>
      <c r="L819" s="281" t="str">
        <f t="shared" si="113"/>
        <v/>
      </c>
      <c r="M819" s="284" t="str">
        <f t="shared" si="114"/>
        <v/>
      </c>
      <c r="N819" s="238" t="str">
        <f>IF($A819="","",IF(ABS(E819)&gt;0.000001,COUNT($N$1:N818)+1,""))</f>
        <v/>
      </c>
      <c r="O819" s="285" t="str">
        <f>IF($A819="","",SUMIFS(Transactions!$R:$R,Transactions!$L:$L,$A819))</f>
        <v/>
      </c>
      <c r="P819" s="285" t="str">
        <f t="shared" si="115"/>
        <v/>
      </c>
      <c r="Q819" s="286" t="str">
        <f t="shared" si="116"/>
        <v/>
      </c>
    </row>
    <row r="820" spans="1:17" ht="15" customHeight="1" x14ac:dyDescent="0.2">
      <c r="A820" s="238" t="str">
        <f>IFERROR(INDEX(Txn[Key],MATCH(0,INDEX(COUNTIF($A$1:A819,Txn[Key])+(Txn[Key]=""),0),0)),"")</f>
        <v/>
      </c>
      <c r="B820" s="238" t="str">
        <f t="shared" si="108"/>
        <v/>
      </c>
      <c r="C820" s="238" t="str">
        <f t="shared" si="109"/>
        <v/>
      </c>
      <c r="D820" s="238" t="str">
        <f t="shared" si="110"/>
        <v/>
      </c>
      <c r="E820" s="259" t="str">
        <f>IF($A820="","",SUMIFS(Txn[Signed Units],Txn[Key],$A820))</f>
        <v/>
      </c>
      <c r="F820" s="281" t="str">
        <f>IF($A820="","",SUMIFS(Txn[Buy Cost],Txn[Key],$A820))</f>
        <v/>
      </c>
      <c r="G820" s="281" t="str">
        <f>IF($A820="","",SUMIFS(Txn[Sell Proceeds],Txn[Key],$A820))</f>
        <v/>
      </c>
      <c r="H820" s="282" t="str">
        <f>IF($A820="","",IFERROR(INDEX(Prices[Current Price],MATCH($A820,Prices[Key],0)),0))</f>
        <v/>
      </c>
      <c r="I820" s="283" t="str">
        <f>IF($A820="","",IFERROR(INDEX(Prices[FX to SGD],MATCH($A820,Prices[Key],0)),1))</f>
        <v/>
      </c>
      <c r="J820" s="281" t="str">
        <f t="shared" si="111"/>
        <v/>
      </c>
      <c r="K820" s="281" t="str">
        <f t="shared" si="112"/>
        <v/>
      </c>
      <c r="L820" s="281" t="str">
        <f t="shared" si="113"/>
        <v/>
      </c>
      <c r="M820" s="284" t="str">
        <f t="shared" si="114"/>
        <v/>
      </c>
      <c r="N820" s="238" t="str">
        <f>IF($A820="","",IF(ABS(E820)&gt;0.000001,COUNT($N$1:N819)+1,""))</f>
        <v/>
      </c>
      <c r="O820" s="285" t="str">
        <f>IF($A820="","",SUMIFS(Transactions!$R:$R,Transactions!$L:$L,$A820))</f>
        <v/>
      </c>
      <c r="P820" s="285" t="str">
        <f t="shared" si="115"/>
        <v/>
      </c>
      <c r="Q820" s="286" t="str">
        <f t="shared" si="116"/>
        <v/>
      </c>
    </row>
    <row r="821" spans="1:17" ht="15" customHeight="1" x14ac:dyDescent="0.2">
      <c r="A821" s="238" t="str">
        <f>IFERROR(INDEX(Txn[Key],MATCH(0,INDEX(COUNTIF($A$1:A820,Txn[Key])+(Txn[Key]=""),0),0)),"")</f>
        <v/>
      </c>
      <c r="B821" s="238" t="str">
        <f t="shared" si="108"/>
        <v/>
      </c>
      <c r="C821" s="238" t="str">
        <f t="shared" si="109"/>
        <v/>
      </c>
      <c r="D821" s="238" t="str">
        <f t="shared" si="110"/>
        <v/>
      </c>
      <c r="E821" s="259" t="str">
        <f>IF($A821="","",SUMIFS(Txn[Signed Units],Txn[Key],$A821))</f>
        <v/>
      </c>
      <c r="F821" s="281" t="str">
        <f>IF($A821="","",SUMIFS(Txn[Buy Cost],Txn[Key],$A821))</f>
        <v/>
      </c>
      <c r="G821" s="281" t="str">
        <f>IF($A821="","",SUMIFS(Txn[Sell Proceeds],Txn[Key],$A821))</f>
        <v/>
      </c>
      <c r="H821" s="282" t="str">
        <f>IF($A821="","",IFERROR(INDEX(Prices[Current Price],MATCH($A821,Prices[Key],0)),0))</f>
        <v/>
      </c>
      <c r="I821" s="283" t="str">
        <f>IF($A821="","",IFERROR(INDEX(Prices[FX to SGD],MATCH($A821,Prices[Key],0)),1))</f>
        <v/>
      </c>
      <c r="J821" s="281" t="str">
        <f t="shared" si="111"/>
        <v/>
      </c>
      <c r="K821" s="281" t="str">
        <f t="shared" si="112"/>
        <v/>
      </c>
      <c r="L821" s="281" t="str">
        <f t="shared" si="113"/>
        <v/>
      </c>
      <c r="M821" s="284" t="str">
        <f t="shared" si="114"/>
        <v/>
      </c>
      <c r="N821" s="238" t="str">
        <f>IF($A821="","",IF(ABS(E821)&gt;0.000001,COUNT($N$1:N820)+1,""))</f>
        <v/>
      </c>
      <c r="O821" s="285" t="str">
        <f>IF($A821="","",SUMIFS(Transactions!$R:$R,Transactions!$L:$L,$A821))</f>
        <v/>
      </c>
      <c r="P821" s="285" t="str">
        <f t="shared" si="115"/>
        <v/>
      </c>
      <c r="Q821" s="286" t="str">
        <f t="shared" si="116"/>
        <v/>
      </c>
    </row>
    <row r="822" spans="1:17" ht="15" customHeight="1" x14ac:dyDescent="0.2">
      <c r="A822" s="238" t="str">
        <f>IFERROR(INDEX(Txn[Key],MATCH(0,INDEX(COUNTIF($A$1:A821,Txn[Key])+(Txn[Key]=""),0),0)),"")</f>
        <v/>
      </c>
      <c r="B822" s="238" t="str">
        <f t="shared" si="108"/>
        <v/>
      </c>
      <c r="C822" s="238" t="str">
        <f t="shared" si="109"/>
        <v/>
      </c>
      <c r="D822" s="238" t="str">
        <f t="shared" si="110"/>
        <v/>
      </c>
      <c r="E822" s="259" t="str">
        <f>IF($A822="","",SUMIFS(Txn[Signed Units],Txn[Key],$A822))</f>
        <v/>
      </c>
      <c r="F822" s="281" t="str">
        <f>IF($A822="","",SUMIFS(Txn[Buy Cost],Txn[Key],$A822))</f>
        <v/>
      </c>
      <c r="G822" s="281" t="str">
        <f>IF($A822="","",SUMIFS(Txn[Sell Proceeds],Txn[Key],$A822))</f>
        <v/>
      </c>
      <c r="H822" s="282" t="str">
        <f>IF($A822="","",IFERROR(INDEX(Prices[Current Price],MATCH($A822,Prices[Key],0)),0))</f>
        <v/>
      </c>
      <c r="I822" s="283" t="str">
        <f>IF($A822="","",IFERROR(INDEX(Prices[FX to SGD],MATCH($A822,Prices[Key],0)),1))</f>
        <v/>
      </c>
      <c r="J822" s="281" t="str">
        <f t="shared" si="111"/>
        <v/>
      </c>
      <c r="K822" s="281" t="str">
        <f t="shared" si="112"/>
        <v/>
      </c>
      <c r="L822" s="281" t="str">
        <f t="shared" si="113"/>
        <v/>
      </c>
      <c r="M822" s="284" t="str">
        <f t="shared" si="114"/>
        <v/>
      </c>
      <c r="N822" s="238" t="str">
        <f>IF($A822="","",IF(ABS(E822)&gt;0.000001,COUNT($N$1:N821)+1,""))</f>
        <v/>
      </c>
      <c r="O822" s="285" t="str">
        <f>IF($A822="","",SUMIFS(Transactions!$R:$R,Transactions!$L:$L,$A822))</f>
        <v/>
      </c>
      <c r="P822" s="285" t="str">
        <f t="shared" si="115"/>
        <v/>
      </c>
      <c r="Q822" s="286" t="str">
        <f t="shared" si="116"/>
        <v/>
      </c>
    </row>
    <row r="823" spans="1:17" ht="15" customHeight="1" x14ac:dyDescent="0.2">
      <c r="A823" s="238" t="str">
        <f>IFERROR(INDEX(Txn[Key],MATCH(0,INDEX(COUNTIF($A$1:A822,Txn[Key])+(Txn[Key]=""),0),0)),"")</f>
        <v/>
      </c>
      <c r="B823" s="238" t="str">
        <f t="shared" si="108"/>
        <v/>
      </c>
      <c r="C823" s="238" t="str">
        <f t="shared" si="109"/>
        <v/>
      </c>
      <c r="D823" s="238" t="str">
        <f t="shared" si="110"/>
        <v/>
      </c>
      <c r="E823" s="259" t="str">
        <f>IF($A823="","",SUMIFS(Txn[Signed Units],Txn[Key],$A823))</f>
        <v/>
      </c>
      <c r="F823" s="281" t="str">
        <f>IF($A823="","",SUMIFS(Txn[Buy Cost],Txn[Key],$A823))</f>
        <v/>
      </c>
      <c r="G823" s="281" t="str">
        <f>IF($A823="","",SUMIFS(Txn[Sell Proceeds],Txn[Key],$A823))</f>
        <v/>
      </c>
      <c r="H823" s="282" t="str">
        <f>IF($A823="","",IFERROR(INDEX(Prices[Current Price],MATCH($A823,Prices[Key],0)),0))</f>
        <v/>
      </c>
      <c r="I823" s="283" t="str">
        <f>IF($A823="","",IFERROR(INDEX(Prices[FX to SGD],MATCH($A823,Prices[Key],0)),1))</f>
        <v/>
      </c>
      <c r="J823" s="281" t="str">
        <f t="shared" si="111"/>
        <v/>
      </c>
      <c r="K823" s="281" t="str">
        <f t="shared" si="112"/>
        <v/>
      </c>
      <c r="L823" s="281" t="str">
        <f t="shared" si="113"/>
        <v/>
      </c>
      <c r="M823" s="284" t="str">
        <f t="shared" si="114"/>
        <v/>
      </c>
      <c r="N823" s="238" t="str">
        <f>IF($A823="","",IF(ABS(E823)&gt;0.000001,COUNT($N$1:N822)+1,""))</f>
        <v/>
      </c>
      <c r="O823" s="285" t="str">
        <f>IF($A823="","",SUMIFS(Transactions!$R:$R,Transactions!$L:$L,$A823))</f>
        <v/>
      </c>
      <c r="P823" s="285" t="str">
        <f t="shared" si="115"/>
        <v/>
      </c>
      <c r="Q823" s="286" t="str">
        <f t="shared" si="116"/>
        <v/>
      </c>
    </row>
    <row r="824" spans="1:17" ht="15" customHeight="1" x14ac:dyDescent="0.2">
      <c r="A824" s="238" t="str">
        <f>IFERROR(INDEX(Txn[Key],MATCH(0,INDEX(COUNTIF($A$1:A823,Txn[Key])+(Txn[Key]=""),0),0)),"")</f>
        <v/>
      </c>
      <c r="B824" s="238" t="str">
        <f t="shared" si="108"/>
        <v/>
      </c>
      <c r="C824" s="238" t="str">
        <f t="shared" si="109"/>
        <v/>
      </c>
      <c r="D824" s="238" t="str">
        <f t="shared" si="110"/>
        <v/>
      </c>
      <c r="E824" s="259" t="str">
        <f>IF($A824="","",SUMIFS(Txn[Signed Units],Txn[Key],$A824))</f>
        <v/>
      </c>
      <c r="F824" s="281" t="str">
        <f>IF($A824="","",SUMIFS(Txn[Buy Cost],Txn[Key],$A824))</f>
        <v/>
      </c>
      <c r="G824" s="281" t="str">
        <f>IF($A824="","",SUMIFS(Txn[Sell Proceeds],Txn[Key],$A824))</f>
        <v/>
      </c>
      <c r="H824" s="282" t="str">
        <f>IF($A824="","",IFERROR(INDEX(Prices[Current Price],MATCH($A824,Prices[Key],0)),0))</f>
        <v/>
      </c>
      <c r="I824" s="283" t="str">
        <f>IF($A824="","",IFERROR(INDEX(Prices[FX to SGD],MATCH($A824,Prices[Key],0)),1))</f>
        <v/>
      </c>
      <c r="J824" s="281" t="str">
        <f t="shared" si="111"/>
        <v/>
      </c>
      <c r="K824" s="281" t="str">
        <f t="shared" si="112"/>
        <v/>
      </c>
      <c r="L824" s="281" t="str">
        <f t="shared" si="113"/>
        <v/>
      </c>
      <c r="M824" s="284" t="str">
        <f t="shared" si="114"/>
        <v/>
      </c>
      <c r="N824" s="238" t="str">
        <f>IF($A824="","",IF(ABS(E824)&gt;0.000001,COUNT($N$1:N823)+1,""))</f>
        <v/>
      </c>
      <c r="O824" s="285" t="str">
        <f>IF($A824="","",SUMIFS(Transactions!$R:$R,Transactions!$L:$L,$A824))</f>
        <v/>
      </c>
      <c r="P824" s="285" t="str">
        <f t="shared" si="115"/>
        <v/>
      </c>
      <c r="Q824" s="286" t="str">
        <f t="shared" si="116"/>
        <v/>
      </c>
    </row>
    <row r="825" spans="1:17" ht="15" customHeight="1" x14ac:dyDescent="0.2">
      <c r="A825" s="238" t="str">
        <f>IFERROR(INDEX(Txn[Key],MATCH(0,INDEX(COUNTIF($A$1:A824,Txn[Key])+(Txn[Key]=""),0),0)),"")</f>
        <v/>
      </c>
      <c r="B825" s="238" t="str">
        <f t="shared" si="108"/>
        <v/>
      </c>
      <c r="C825" s="238" t="str">
        <f t="shared" si="109"/>
        <v/>
      </c>
      <c r="D825" s="238" t="str">
        <f t="shared" si="110"/>
        <v/>
      </c>
      <c r="E825" s="259" t="str">
        <f>IF($A825="","",SUMIFS(Txn[Signed Units],Txn[Key],$A825))</f>
        <v/>
      </c>
      <c r="F825" s="281" t="str">
        <f>IF($A825="","",SUMIFS(Txn[Buy Cost],Txn[Key],$A825))</f>
        <v/>
      </c>
      <c r="G825" s="281" t="str">
        <f>IF($A825="","",SUMIFS(Txn[Sell Proceeds],Txn[Key],$A825))</f>
        <v/>
      </c>
      <c r="H825" s="282" t="str">
        <f>IF($A825="","",IFERROR(INDEX(Prices[Current Price],MATCH($A825,Prices[Key],0)),0))</f>
        <v/>
      </c>
      <c r="I825" s="283" t="str">
        <f>IF($A825="","",IFERROR(INDEX(Prices[FX to SGD],MATCH($A825,Prices[Key],0)),1))</f>
        <v/>
      </c>
      <c r="J825" s="281" t="str">
        <f t="shared" si="111"/>
        <v/>
      </c>
      <c r="K825" s="281" t="str">
        <f t="shared" si="112"/>
        <v/>
      </c>
      <c r="L825" s="281" t="str">
        <f t="shared" si="113"/>
        <v/>
      </c>
      <c r="M825" s="284" t="str">
        <f t="shared" si="114"/>
        <v/>
      </c>
      <c r="N825" s="238" t="str">
        <f>IF($A825="","",IF(ABS(E825)&gt;0.000001,COUNT($N$1:N824)+1,""))</f>
        <v/>
      </c>
      <c r="O825" s="285" t="str">
        <f>IF($A825="","",SUMIFS(Transactions!$R:$R,Transactions!$L:$L,$A825))</f>
        <v/>
      </c>
      <c r="P825" s="285" t="str">
        <f t="shared" si="115"/>
        <v/>
      </c>
      <c r="Q825" s="286" t="str">
        <f t="shared" si="116"/>
        <v/>
      </c>
    </row>
    <row r="826" spans="1:17" ht="15" customHeight="1" x14ac:dyDescent="0.2">
      <c r="A826" s="238" t="str">
        <f>IFERROR(INDEX(Txn[Key],MATCH(0,INDEX(COUNTIF($A$1:A825,Txn[Key])+(Txn[Key]=""),0),0)),"")</f>
        <v/>
      </c>
      <c r="B826" s="238" t="str">
        <f t="shared" si="108"/>
        <v/>
      </c>
      <c r="C826" s="238" t="str">
        <f t="shared" si="109"/>
        <v/>
      </c>
      <c r="D826" s="238" t="str">
        <f t="shared" si="110"/>
        <v/>
      </c>
      <c r="E826" s="259" t="str">
        <f>IF($A826="","",SUMIFS(Txn[Signed Units],Txn[Key],$A826))</f>
        <v/>
      </c>
      <c r="F826" s="281" t="str">
        <f>IF($A826="","",SUMIFS(Txn[Buy Cost],Txn[Key],$A826))</f>
        <v/>
      </c>
      <c r="G826" s="281" t="str">
        <f>IF($A826="","",SUMIFS(Txn[Sell Proceeds],Txn[Key],$A826))</f>
        <v/>
      </c>
      <c r="H826" s="282" t="str">
        <f>IF($A826="","",IFERROR(INDEX(Prices[Current Price],MATCH($A826,Prices[Key],0)),0))</f>
        <v/>
      </c>
      <c r="I826" s="283" t="str">
        <f>IF($A826="","",IFERROR(INDEX(Prices[FX to SGD],MATCH($A826,Prices[Key],0)),1))</f>
        <v/>
      </c>
      <c r="J826" s="281" t="str">
        <f t="shared" si="111"/>
        <v/>
      </c>
      <c r="K826" s="281" t="str">
        <f t="shared" si="112"/>
        <v/>
      </c>
      <c r="L826" s="281" t="str">
        <f t="shared" si="113"/>
        <v/>
      </c>
      <c r="M826" s="284" t="str">
        <f t="shared" si="114"/>
        <v/>
      </c>
      <c r="N826" s="238" t="str">
        <f>IF($A826="","",IF(ABS(E826)&gt;0.000001,COUNT($N$1:N825)+1,""))</f>
        <v/>
      </c>
      <c r="O826" s="285" t="str">
        <f>IF($A826="","",SUMIFS(Transactions!$R:$R,Transactions!$L:$L,$A826))</f>
        <v/>
      </c>
      <c r="P826" s="285" t="str">
        <f t="shared" si="115"/>
        <v/>
      </c>
      <c r="Q826" s="286" t="str">
        <f t="shared" si="116"/>
        <v/>
      </c>
    </row>
    <row r="827" spans="1:17" ht="15" customHeight="1" x14ac:dyDescent="0.2">
      <c r="A827" s="238" t="str">
        <f>IFERROR(INDEX(Txn[Key],MATCH(0,INDEX(COUNTIF($A$1:A826,Txn[Key])+(Txn[Key]=""),0),0)),"")</f>
        <v/>
      </c>
      <c r="B827" s="238" t="str">
        <f t="shared" si="108"/>
        <v/>
      </c>
      <c r="C827" s="238" t="str">
        <f t="shared" si="109"/>
        <v/>
      </c>
      <c r="D827" s="238" t="str">
        <f t="shared" si="110"/>
        <v/>
      </c>
      <c r="E827" s="259" t="str">
        <f>IF($A827="","",SUMIFS(Txn[Signed Units],Txn[Key],$A827))</f>
        <v/>
      </c>
      <c r="F827" s="281" t="str">
        <f>IF($A827="","",SUMIFS(Txn[Buy Cost],Txn[Key],$A827))</f>
        <v/>
      </c>
      <c r="G827" s="281" t="str">
        <f>IF($A827="","",SUMIFS(Txn[Sell Proceeds],Txn[Key],$A827))</f>
        <v/>
      </c>
      <c r="H827" s="282" t="str">
        <f>IF($A827="","",IFERROR(INDEX(Prices[Current Price],MATCH($A827,Prices[Key],0)),0))</f>
        <v/>
      </c>
      <c r="I827" s="283" t="str">
        <f>IF($A827="","",IFERROR(INDEX(Prices[FX to SGD],MATCH($A827,Prices[Key],0)),1))</f>
        <v/>
      </c>
      <c r="J827" s="281" t="str">
        <f t="shared" si="111"/>
        <v/>
      </c>
      <c r="K827" s="281" t="str">
        <f t="shared" si="112"/>
        <v/>
      </c>
      <c r="L827" s="281" t="str">
        <f t="shared" si="113"/>
        <v/>
      </c>
      <c r="M827" s="284" t="str">
        <f t="shared" si="114"/>
        <v/>
      </c>
      <c r="N827" s="238" t="str">
        <f>IF($A827="","",IF(ABS(E827)&gt;0.000001,COUNT($N$1:N826)+1,""))</f>
        <v/>
      </c>
      <c r="O827" s="285" t="str">
        <f>IF($A827="","",SUMIFS(Transactions!$R:$R,Transactions!$L:$L,$A827))</f>
        <v/>
      </c>
      <c r="P827" s="285" t="str">
        <f t="shared" si="115"/>
        <v/>
      </c>
      <c r="Q827" s="286" t="str">
        <f t="shared" si="116"/>
        <v/>
      </c>
    </row>
    <row r="828" spans="1:17" ht="15" customHeight="1" x14ac:dyDescent="0.2">
      <c r="A828" s="238" t="str">
        <f>IFERROR(INDEX(Txn[Key],MATCH(0,INDEX(COUNTIF($A$1:A827,Txn[Key])+(Txn[Key]=""),0),0)),"")</f>
        <v/>
      </c>
      <c r="B828" s="238" t="str">
        <f t="shared" si="108"/>
        <v/>
      </c>
      <c r="C828" s="238" t="str">
        <f t="shared" si="109"/>
        <v/>
      </c>
      <c r="D828" s="238" t="str">
        <f t="shared" si="110"/>
        <v/>
      </c>
      <c r="E828" s="259" t="str">
        <f>IF($A828="","",SUMIFS(Txn[Signed Units],Txn[Key],$A828))</f>
        <v/>
      </c>
      <c r="F828" s="281" t="str">
        <f>IF($A828="","",SUMIFS(Txn[Buy Cost],Txn[Key],$A828))</f>
        <v/>
      </c>
      <c r="G828" s="281" t="str">
        <f>IF($A828="","",SUMIFS(Txn[Sell Proceeds],Txn[Key],$A828))</f>
        <v/>
      </c>
      <c r="H828" s="282" t="str">
        <f>IF($A828="","",IFERROR(INDEX(Prices[Current Price],MATCH($A828,Prices[Key],0)),0))</f>
        <v/>
      </c>
      <c r="I828" s="283" t="str">
        <f>IF($A828="","",IFERROR(INDEX(Prices[FX to SGD],MATCH($A828,Prices[Key],0)),1))</f>
        <v/>
      </c>
      <c r="J828" s="281" t="str">
        <f t="shared" si="111"/>
        <v/>
      </c>
      <c r="K828" s="281" t="str">
        <f t="shared" si="112"/>
        <v/>
      </c>
      <c r="L828" s="281" t="str">
        <f t="shared" si="113"/>
        <v/>
      </c>
      <c r="M828" s="284" t="str">
        <f t="shared" si="114"/>
        <v/>
      </c>
      <c r="N828" s="238" t="str">
        <f>IF($A828="","",IF(ABS(E828)&gt;0.000001,COUNT($N$1:N827)+1,""))</f>
        <v/>
      </c>
      <c r="O828" s="285" t="str">
        <f>IF($A828="","",SUMIFS(Transactions!$R:$R,Transactions!$L:$L,$A828))</f>
        <v/>
      </c>
      <c r="P828" s="285" t="str">
        <f t="shared" si="115"/>
        <v/>
      </c>
      <c r="Q828" s="286" t="str">
        <f t="shared" si="116"/>
        <v/>
      </c>
    </row>
    <row r="829" spans="1:17" ht="15" customHeight="1" x14ac:dyDescent="0.2">
      <c r="A829" s="238" t="str">
        <f>IFERROR(INDEX(Txn[Key],MATCH(0,INDEX(COUNTIF($A$1:A828,Txn[Key])+(Txn[Key]=""),0),0)),"")</f>
        <v/>
      </c>
      <c r="B829" s="238" t="str">
        <f t="shared" si="108"/>
        <v/>
      </c>
      <c r="C829" s="238" t="str">
        <f t="shared" si="109"/>
        <v/>
      </c>
      <c r="D829" s="238" t="str">
        <f t="shared" si="110"/>
        <v/>
      </c>
      <c r="E829" s="259" t="str">
        <f>IF($A829="","",SUMIFS(Txn[Signed Units],Txn[Key],$A829))</f>
        <v/>
      </c>
      <c r="F829" s="281" t="str">
        <f>IF($A829="","",SUMIFS(Txn[Buy Cost],Txn[Key],$A829))</f>
        <v/>
      </c>
      <c r="G829" s="281" t="str">
        <f>IF($A829="","",SUMIFS(Txn[Sell Proceeds],Txn[Key],$A829))</f>
        <v/>
      </c>
      <c r="H829" s="282" t="str">
        <f>IF($A829="","",IFERROR(INDEX(Prices[Current Price],MATCH($A829,Prices[Key],0)),0))</f>
        <v/>
      </c>
      <c r="I829" s="283" t="str">
        <f>IF($A829="","",IFERROR(INDEX(Prices[FX to SGD],MATCH($A829,Prices[Key],0)),1))</f>
        <v/>
      </c>
      <c r="J829" s="281" t="str">
        <f t="shared" si="111"/>
        <v/>
      </c>
      <c r="K829" s="281" t="str">
        <f t="shared" si="112"/>
        <v/>
      </c>
      <c r="L829" s="281" t="str">
        <f t="shared" si="113"/>
        <v/>
      </c>
      <c r="M829" s="284" t="str">
        <f t="shared" si="114"/>
        <v/>
      </c>
      <c r="N829" s="238" t="str">
        <f>IF($A829="","",IF(ABS(E829)&gt;0.000001,COUNT($N$1:N828)+1,""))</f>
        <v/>
      </c>
      <c r="O829" s="285" t="str">
        <f>IF($A829="","",SUMIFS(Transactions!$R:$R,Transactions!$L:$L,$A829))</f>
        <v/>
      </c>
      <c r="P829" s="285" t="str">
        <f t="shared" si="115"/>
        <v/>
      </c>
      <c r="Q829" s="286" t="str">
        <f t="shared" si="116"/>
        <v/>
      </c>
    </row>
    <row r="830" spans="1:17" ht="15" customHeight="1" x14ac:dyDescent="0.2">
      <c r="A830" s="238" t="str">
        <f>IFERROR(INDEX(Txn[Key],MATCH(0,INDEX(COUNTIF($A$1:A829,Txn[Key])+(Txn[Key]=""),0),0)),"")</f>
        <v/>
      </c>
      <c r="B830" s="238" t="str">
        <f t="shared" si="108"/>
        <v/>
      </c>
      <c r="C830" s="238" t="str">
        <f t="shared" si="109"/>
        <v/>
      </c>
      <c r="D830" s="238" t="str">
        <f t="shared" si="110"/>
        <v/>
      </c>
      <c r="E830" s="259" t="str">
        <f>IF($A830="","",SUMIFS(Txn[Signed Units],Txn[Key],$A830))</f>
        <v/>
      </c>
      <c r="F830" s="281" t="str">
        <f>IF($A830="","",SUMIFS(Txn[Buy Cost],Txn[Key],$A830))</f>
        <v/>
      </c>
      <c r="G830" s="281" t="str">
        <f>IF($A830="","",SUMIFS(Txn[Sell Proceeds],Txn[Key],$A830))</f>
        <v/>
      </c>
      <c r="H830" s="282" t="str">
        <f>IF($A830="","",IFERROR(INDEX(Prices[Current Price],MATCH($A830,Prices[Key],0)),0))</f>
        <v/>
      </c>
      <c r="I830" s="283" t="str">
        <f>IF($A830="","",IFERROR(INDEX(Prices[FX to SGD],MATCH($A830,Prices[Key],0)),1))</f>
        <v/>
      </c>
      <c r="J830" s="281" t="str">
        <f t="shared" si="111"/>
        <v/>
      </c>
      <c r="K830" s="281" t="str">
        <f t="shared" si="112"/>
        <v/>
      </c>
      <c r="L830" s="281" t="str">
        <f t="shared" si="113"/>
        <v/>
      </c>
      <c r="M830" s="284" t="str">
        <f t="shared" si="114"/>
        <v/>
      </c>
      <c r="N830" s="238" t="str">
        <f>IF($A830="","",IF(ABS(E830)&gt;0.000001,COUNT($N$1:N829)+1,""))</f>
        <v/>
      </c>
      <c r="O830" s="285" t="str">
        <f>IF($A830="","",SUMIFS(Transactions!$R:$R,Transactions!$L:$L,$A830))</f>
        <v/>
      </c>
      <c r="P830" s="285" t="str">
        <f t="shared" si="115"/>
        <v/>
      </c>
      <c r="Q830" s="286" t="str">
        <f t="shared" si="116"/>
        <v/>
      </c>
    </row>
    <row r="831" spans="1:17" ht="15" customHeight="1" x14ac:dyDescent="0.2">
      <c r="A831" s="238" t="str">
        <f>IFERROR(INDEX(Txn[Key],MATCH(0,INDEX(COUNTIF($A$1:A830,Txn[Key])+(Txn[Key]=""),0),0)),"")</f>
        <v/>
      </c>
      <c r="B831" s="238" t="str">
        <f t="shared" si="108"/>
        <v/>
      </c>
      <c r="C831" s="238" t="str">
        <f t="shared" si="109"/>
        <v/>
      </c>
      <c r="D831" s="238" t="str">
        <f t="shared" si="110"/>
        <v/>
      </c>
      <c r="E831" s="259" t="str">
        <f>IF($A831="","",SUMIFS(Txn[Signed Units],Txn[Key],$A831))</f>
        <v/>
      </c>
      <c r="F831" s="281" t="str">
        <f>IF($A831="","",SUMIFS(Txn[Buy Cost],Txn[Key],$A831))</f>
        <v/>
      </c>
      <c r="G831" s="281" t="str">
        <f>IF($A831="","",SUMIFS(Txn[Sell Proceeds],Txn[Key],$A831))</f>
        <v/>
      </c>
      <c r="H831" s="282" t="str">
        <f>IF($A831="","",IFERROR(INDEX(Prices[Current Price],MATCH($A831,Prices[Key],0)),0))</f>
        <v/>
      </c>
      <c r="I831" s="283" t="str">
        <f>IF($A831="","",IFERROR(INDEX(Prices[FX to SGD],MATCH($A831,Prices[Key],0)),1))</f>
        <v/>
      </c>
      <c r="J831" s="281" t="str">
        <f t="shared" si="111"/>
        <v/>
      </c>
      <c r="K831" s="281" t="str">
        <f t="shared" si="112"/>
        <v/>
      </c>
      <c r="L831" s="281" t="str">
        <f t="shared" si="113"/>
        <v/>
      </c>
      <c r="M831" s="284" t="str">
        <f t="shared" si="114"/>
        <v/>
      </c>
      <c r="N831" s="238" t="str">
        <f>IF($A831="","",IF(ABS(E831)&gt;0.000001,COUNT($N$1:N830)+1,""))</f>
        <v/>
      </c>
      <c r="O831" s="285" t="str">
        <f>IF($A831="","",SUMIFS(Transactions!$R:$R,Transactions!$L:$L,$A831))</f>
        <v/>
      </c>
      <c r="P831" s="285" t="str">
        <f t="shared" si="115"/>
        <v/>
      </c>
      <c r="Q831" s="286" t="str">
        <f t="shared" si="116"/>
        <v/>
      </c>
    </row>
    <row r="832" spans="1:17" ht="15" customHeight="1" x14ac:dyDescent="0.2">
      <c r="A832" s="238" t="str">
        <f>IFERROR(INDEX(Txn[Key],MATCH(0,INDEX(COUNTIF($A$1:A831,Txn[Key])+(Txn[Key]=""),0),0)),"")</f>
        <v/>
      </c>
      <c r="B832" s="238" t="str">
        <f t="shared" si="108"/>
        <v/>
      </c>
      <c r="C832" s="238" t="str">
        <f t="shared" si="109"/>
        <v/>
      </c>
      <c r="D832" s="238" t="str">
        <f t="shared" si="110"/>
        <v/>
      </c>
      <c r="E832" s="259" t="str">
        <f>IF($A832="","",SUMIFS(Txn[Signed Units],Txn[Key],$A832))</f>
        <v/>
      </c>
      <c r="F832" s="281" t="str">
        <f>IF($A832="","",SUMIFS(Txn[Buy Cost],Txn[Key],$A832))</f>
        <v/>
      </c>
      <c r="G832" s="281" t="str">
        <f>IF($A832="","",SUMIFS(Txn[Sell Proceeds],Txn[Key],$A832))</f>
        <v/>
      </c>
      <c r="H832" s="282" t="str">
        <f>IF($A832="","",IFERROR(INDEX(Prices[Current Price],MATCH($A832,Prices[Key],0)),0))</f>
        <v/>
      </c>
      <c r="I832" s="283" t="str">
        <f>IF($A832="","",IFERROR(INDEX(Prices[FX to SGD],MATCH($A832,Prices[Key],0)),1))</f>
        <v/>
      </c>
      <c r="J832" s="281" t="str">
        <f t="shared" si="111"/>
        <v/>
      </c>
      <c r="K832" s="281" t="str">
        <f t="shared" si="112"/>
        <v/>
      </c>
      <c r="L832" s="281" t="str">
        <f t="shared" si="113"/>
        <v/>
      </c>
      <c r="M832" s="284" t="str">
        <f t="shared" si="114"/>
        <v/>
      </c>
      <c r="N832" s="238" t="str">
        <f>IF($A832="","",IF(ABS(E832)&gt;0.000001,COUNT($N$1:N831)+1,""))</f>
        <v/>
      </c>
      <c r="O832" s="285" t="str">
        <f>IF($A832="","",SUMIFS(Transactions!$R:$R,Transactions!$L:$L,$A832))</f>
        <v/>
      </c>
      <c r="P832" s="285" t="str">
        <f t="shared" si="115"/>
        <v/>
      </c>
      <c r="Q832" s="286" t="str">
        <f t="shared" si="116"/>
        <v/>
      </c>
    </row>
    <row r="833" spans="1:17" ht="15" customHeight="1" x14ac:dyDescent="0.2">
      <c r="A833" s="238" t="str">
        <f>IFERROR(INDEX(Txn[Key],MATCH(0,INDEX(COUNTIF($A$1:A832,Txn[Key])+(Txn[Key]=""),0),0)),"")</f>
        <v/>
      </c>
      <c r="B833" s="238" t="str">
        <f t="shared" si="108"/>
        <v/>
      </c>
      <c r="C833" s="238" t="str">
        <f t="shared" si="109"/>
        <v/>
      </c>
      <c r="D833" s="238" t="str">
        <f t="shared" si="110"/>
        <v/>
      </c>
      <c r="E833" s="259" t="str">
        <f>IF($A833="","",SUMIFS(Txn[Signed Units],Txn[Key],$A833))</f>
        <v/>
      </c>
      <c r="F833" s="281" t="str">
        <f>IF($A833="","",SUMIFS(Txn[Buy Cost],Txn[Key],$A833))</f>
        <v/>
      </c>
      <c r="G833" s="281" t="str">
        <f>IF($A833="","",SUMIFS(Txn[Sell Proceeds],Txn[Key],$A833))</f>
        <v/>
      </c>
      <c r="H833" s="282" t="str">
        <f>IF($A833="","",IFERROR(INDEX(Prices[Current Price],MATCH($A833,Prices[Key],0)),0))</f>
        <v/>
      </c>
      <c r="I833" s="283" t="str">
        <f>IF($A833="","",IFERROR(INDEX(Prices[FX to SGD],MATCH($A833,Prices[Key],0)),1))</f>
        <v/>
      </c>
      <c r="J833" s="281" t="str">
        <f t="shared" si="111"/>
        <v/>
      </c>
      <c r="K833" s="281" t="str">
        <f t="shared" si="112"/>
        <v/>
      </c>
      <c r="L833" s="281" t="str">
        <f t="shared" si="113"/>
        <v/>
      </c>
      <c r="M833" s="284" t="str">
        <f t="shared" si="114"/>
        <v/>
      </c>
      <c r="N833" s="238" t="str">
        <f>IF($A833="","",IF(ABS(E833)&gt;0.000001,COUNT($N$1:N832)+1,""))</f>
        <v/>
      </c>
      <c r="O833" s="285" t="str">
        <f>IF($A833="","",SUMIFS(Transactions!$R:$R,Transactions!$L:$L,$A833))</f>
        <v/>
      </c>
      <c r="P833" s="285" t="str">
        <f t="shared" si="115"/>
        <v/>
      </c>
      <c r="Q833" s="286" t="str">
        <f t="shared" si="116"/>
        <v/>
      </c>
    </row>
    <row r="834" spans="1:17" ht="15" customHeight="1" x14ac:dyDescent="0.2">
      <c r="A834" s="238" t="str">
        <f>IFERROR(INDEX(Txn[Key],MATCH(0,INDEX(COUNTIF($A$1:A833,Txn[Key])+(Txn[Key]=""),0),0)),"")</f>
        <v/>
      </c>
      <c r="B834" s="238" t="str">
        <f t="shared" ref="B834:B897" si="117">IF($A834="","",LEFT($A834,FIND(":",$A834)-1))</f>
        <v/>
      </c>
      <c r="C834" s="238" t="str">
        <f t="shared" ref="C834:C897" si="118">IF($A834="","",MID($A834,FIND(":",$A834)+1,FIND(":",$A834,FIND(":",$A834)+1)-FIND(":",$A834)-1))</f>
        <v/>
      </c>
      <c r="D834" s="238" t="str">
        <f t="shared" ref="D834:D897" si="119">IF($A834="","",RIGHT($A834,LEN($A834)-FIND(":",$A834,FIND(":",$A834)+1)))</f>
        <v/>
      </c>
      <c r="E834" s="259" t="str">
        <f>IF($A834="","",SUMIFS(Txn[Signed Units],Txn[Key],$A834))</f>
        <v/>
      </c>
      <c r="F834" s="281" t="str">
        <f>IF($A834="","",SUMIFS(Txn[Buy Cost],Txn[Key],$A834))</f>
        <v/>
      </c>
      <c r="G834" s="281" t="str">
        <f>IF($A834="","",SUMIFS(Txn[Sell Proceeds],Txn[Key],$A834))</f>
        <v/>
      </c>
      <c r="H834" s="282" t="str">
        <f>IF($A834="","",IFERROR(INDEX(Prices[Current Price],MATCH($A834,Prices[Key],0)),0))</f>
        <v/>
      </c>
      <c r="I834" s="283" t="str">
        <f>IF($A834="","",IFERROR(INDEX(Prices[FX to SGD],MATCH($A834,Prices[Key],0)),1))</f>
        <v/>
      </c>
      <c r="J834" s="281" t="str">
        <f t="shared" ref="J834:J897" si="120">IF($A834="","",E834*H834)</f>
        <v/>
      </c>
      <c r="K834" s="281" t="str">
        <f t="shared" ref="K834:K897" si="121">IF($A834="","",J834+G834-F834)</f>
        <v/>
      </c>
      <c r="L834" s="281" t="str">
        <f t="shared" ref="L834:L897" si="122">IF($A834="","",K834*I834)</f>
        <v/>
      </c>
      <c r="M834" s="284" t="str">
        <f t="shared" ref="M834:M897" si="123">IF($A834="","",IFERROR(K834/F834,0))</f>
        <v/>
      </c>
      <c r="N834" s="238" t="str">
        <f>IF($A834="","",IF(ABS(E834)&gt;0.000001,COUNT($N$1:N833)+1,""))</f>
        <v/>
      </c>
      <c r="O834" s="285" t="str">
        <f>IF($A834="","",SUMIFS(Transactions!$R:$R,Transactions!$L:$L,$A834))</f>
        <v/>
      </c>
      <c r="P834" s="285" t="str">
        <f t="shared" ref="P834:P897" si="124">IF($A834="","",$L834+$O834)</f>
        <v/>
      </c>
      <c r="Q834" s="286" t="str">
        <f t="shared" ref="Q834:Q897" si="125">IF($A834="","",IFERROR(($L834+$O834)/($F834*$I834),0))</f>
        <v/>
      </c>
    </row>
    <row r="835" spans="1:17" ht="15" customHeight="1" x14ac:dyDescent="0.2">
      <c r="A835" s="238" t="str">
        <f>IFERROR(INDEX(Txn[Key],MATCH(0,INDEX(COUNTIF($A$1:A834,Txn[Key])+(Txn[Key]=""),0),0)),"")</f>
        <v/>
      </c>
      <c r="B835" s="238" t="str">
        <f t="shared" si="117"/>
        <v/>
      </c>
      <c r="C835" s="238" t="str">
        <f t="shared" si="118"/>
        <v/>
      </c>
      <c r="D835" s="238" t="str">
        <f t="shared" si="119"/>
        <v/>
      </c>
      <c r="E835" s="259" t="str">
        <f>IF($A835="","",SUMIFS(Txn[Signed Units],Txn[Key],$A835))</f>
        <v/>
      </c>
      <c r="F835" s="281" t="str">
        <f>IF($A835="","",SUMIFS(Txn[Buy Cost],Txn[Key],$A835))</f>
        <v/>
      </c>
      <c r="G835" s="281" t="str">
        <f>IF($A835="","",SUMIFS(Txn[Sell Proceeds],Txn[Key],$A835))</f>
        <v/>
      </c>
      <c r="H835" s="282" t="str">
        <f>IF($A835="","",IFERROR(INDEX(Prices[Current Price],MATCH($A835,Prices[Key],0)),0))</f>
        <v/>
      </c>
      <c r="I835" s="283" t="str">
        <f>IF($A835="","",IFERROR(INDEX(Prices[FX to SGD],MATCH($A835,Prices[Key],0)),1))</f>
        <v/>
      </c>
      <c r="J835" s="281" t="str">
        <f t="shared" si="120"/>
        <v/>
      </c>
      <c r="K835" s="281" t="str">
        <f t="shared" si="121"/>
        <v/>
      </c>
      <c r="L835" s="281" t="str">
        <f t="shared" si="122"/>
        <v/>
      </c>
      <c r="M835" s="284" t="str">
        <f t="shared" si="123"/>
        <v/>
      </c>
      <c r="N835" s="238" t="str">
        <f>IF($A835="","",IF(ABS(E835)&gt;0.000001,COUNT($N$1:N834)+1,""))</f>
        <v/>
      </c>
      <c r="O835" s="285" t="str">
        <f>IF($A835="","",SUMIFS(Transactions!$R:$R,Transactions!$L:$L,$A835))</f>
        <v/>
      </c>
      <c r="P835" s="285" t="str">
        <f t="shared" si="124"/>
        <v/>
      </c>
      <c r="Q835" s="286" t="str">
        <f t="shared" si="125"/>
        <v/>
      </c>
    </row>
    <row r="836" spans="1:17" ht="15" customHeight="1" x14ac:dyDescent="0.2">
      <c r="A836" s="238" t="str">
        <f>IFERROR(INDEX(Txn[Key],MATCH(0,INDEX(COUNTIF($A$1:A835,Txn[Key])+(Txn[Key]=""),0),0)),"")</f>
        <v/>
      </c>
      <c r="B836" s="238" t="str">
        <f t="shared" si="117"/>
        <v/>
      </c>
      <c r="C836" s="238" t="str">
        <f t="shared" si="118"/>
        <v/>
      </c>
      <c r="D836" s="238" t="str">
        <f t="shared" si="119"/>
        <v/>
      </c>
      <c r="E836" s="259" t="str">
        <f>IF($A836="","",SUMIFS(Txn[Signed Units],Txn[Key],$A836))</f>
        <v/>
      </c>
      <c r="F836" s="281" t="str">
        <f>IF($A836="","",SUMIFS(Txn[Buy Cost],Txn[Key],$A836))</f>
        <v/>
      </c>
      <c r="G836" s="281" t="str">
        <f>IF($A836="","",SUMIFS(Txn[Sell Proceeds],Txn[Key],$A836))</f>
        <v/>
      </c>
      <c r="H836" s="282" t="str">
        <f>IF($A836="","",IFERROR(INDEX(Prices[Current Price],MATCH($A836,Prices[Key],0)),0))</f>
        <v/>
      </c>
      <c r="I836" s="283" t="str">
        <f>IF($A836="","",IFERROR(INDEX(Prices[FX to SGD],MATCH($A836,Prices[Key],0)),1))</f>
        <v/>
      </c>
      <c r="J836" s="281" t="str">
        <f t="shared" si="120"/>
        <v/>
      </c>
      <c r="K836" s="281" t="str">
        <f t="shared" si="121"/>
        <v/>
      </c>
      <c r="L836" s="281" t="str">
        <f t="shared" si="122"/>
        <v/>
      </c>
      <c r="M836" s="284" t="str">
        <f t="shared" si="123"/>
        <v/>
      </c>
      <c r="N836" s="238" t="str">
        <f>IF($A836="","",IF(ABS(E836)&gt;0.000001,COUNT($N$1:N835)+1,""))</f>
        <v/>
      </c>
      <c r="O836" s="285" t="str">
        <f>IF($A836="","",SUMIFS(Transactions!$R:$R,Transactions!$L:$L,$A836))</f>
        <v/>
      </c>
      <c r="P836" s="285" t="str">
        <f t="shared" si="124"/>
        <v/>
      </c>
      <c r="Q836" s="286" t="str">
        <f t="shared" si="125"/>
        <v/>
      </c>
    </row>
    <row r="837" spans="1:17" ht="15" customHeight="1" x14ac:dyDescent="0.2">
      <c r="A837" s="238" t="str">
        <f>IFERROR(INDEX(Txn[Key],MATCH(0,INDEX(COUNTIF($A$1:A836,Txn[Key])+(Txn[Key]=""),0),0)),"")</f>
        <v/>
      </c>
      <c r="B837" s="238" t="str">
        <f t="shared" si="117"/>
        <v/>
      </c>
      <c r="C837" s="238" t="str">
        <f t="shared" si="118"/>
        <v/>
      </c>
      <c r="D837" s="238" t="str">
        <f t="shared" si="119"/>
        <v/>
      </c>
      <c r="E837" s="259" t="str">
        <f>IF($A837="","",SUMIFS(Txn[Signed Units],Txn[Key],$A837))</f>
        <v/>
      </c>
      <c r="F837" s="281" t="str">
        <f>IF($A837="","",SUMIFS(Txn[Buy Cost],Txn[Key],$A837))</f>
        <v/>
      </c>
      <c r="G837" s="281" t="str">
        <f>IF($A837="","",SUMIFS(Txn[Sell Proceeds],Txn[Key],$A837))</f>
        <v/>
      </c>
      <c r="H837" s="282" t="str">
        <f>IF($A837="","",IFERROR(INDEX(Prices[Current Price],MATCH($A837,Prices[Key],0)),0))</f>
        <v/>
      </c>
      <c r="I837" s="283" t="str">
        <f>IF($A837="","",IFERROR(INDEX(Prices[FX to SGD],MATCH($A837,Prices[Key],0)),1))</f>
        <v/>
      </c>
      <c r="J837" s="281" t="str">
        <f t="shared" si="120"/>
        <v/>
      </c>
      <c r="K837" s="281" t="str">
        <f t="shared" si="121"/>
        <v/>
      </c>
      <c r="L837" s="281" t="str">
        <f t="shared" si="122"/>
        <v/>
      </c>
      <c r="M837" s="284" t="str">
        <f t="shared" si="123"/>
        <v/>
      </c>
      <c r="N837" s="238" t="str">
        <f>IF($A837="","",IF(ABS(E837)&gt;0.000001,COUNT($N$1:N836)+1,""))</f>
        <v/>
      </c>
      <c r="O837" s="285" t="str">
        <f>IF($A837="","",SUMIFS(Transactions!$R:$R,Transactions!$L:$L,$A837))</f>
        <v/>
      </c>
      <c r="P837" s="285" t="str">
        <f t="shared" si="124"/>
        <v/>
      </c>
      <c r="Q837" s="286" t="str">
        <f t="shared" si="125"/>
        <v/>
      </c>
    </row>
    <row r="838" spans="1:17" ht="15" customHeight="1" x14ac:dyDescent="0.2">
      <c r="A838" s="238" t="str">
        <f>IFERROR(INDEX(Txn[Key],MATCH(0,INDEX(COUNTIF($A$1:A837,Txn[Key])+(Txn[Key]=""),0),0)),"")</f>
        <v/>
      </c>
      <c r="B838" s="238" t="str">
        <f t="shared" si="117"/>
        <v/>
      </c>
      <c r="C838" s="238" t="str">
        <f t="shared" si="118"/>
        <v/>
      </c>
      <c r="D838" s="238" t="str">
        <f t="shared" si="119"/>
        <v/>
      </c>
      <c r="E838" s="259" t="str">
        <f>IF($A838="","",SUMIFS(Txn[Signed Units],Txn[Key],$A838))</f>
        <v/>
      </c>
      <c r="F838" s="281" t="str">
        <f>IF($A838="","",SUMIFS(Txn[Buy Cost],Txn[Key],$A838))</f>
        <v/>
      </c>
      <c r="G838" s="281" t="str">
        <f>IF($A838="","",SUMIFS(Txn[Sell Proceeds],Txn[Key],$A838))</f>
        <v/>
      </c>
      <c r="H838" s="282" t="str">
        <f>IF($A838="","",IFERROR(INDEX(Prices[Current Price],MATCH($A838,Prices[Key],0)),0))</f>
        <v/>
      </c>
      <c r="I838" s="283" t="str">
        <f>IF($A838="","",IFERROR(INDEX(Prices[FX to SGD],MATCH($A838,Prices[Key],0)),1))</f>
        <v/>
      </c>
      <c r="J838" s="281" t="str">
        <f t="shared" si="120"/>
        <v/>
      </c>
      <c r="K838" s="281" t="str">
        <f t="shared" si="121"/>
        <v/>
      </c>
      <c r="L838" s="281" t="str">
        <f t="shared" si="122"/>
        <v/>
      </c>
      <c r="M838" s="284" t="str">
        <f t="shared" si="123"/>
        <v/>
      </c>
      <c r="N838" s="238" t="str">
        <f>IF($A838="","",IF(ABS(E838)&gt;0.000001,COUNT($N$1:N837)+1,""))</f>
        <v/>
      </c>
      <c r="O838" s="285" t="str">
        <f>IF($A838="","",SUMIFS(Transactions!$R:$R,Transactions!$L:$L,$A838))</f>
        <v/>
      </c>
      <c r="P838" s="285" t="str">
        <f t="shared" si="124"/>
        <v/>
      </c>
      <c r="Q838" s="286" t="str">
        <f t="shared" si="125"/>
        <v/>
      </c>
    </row>
    <row r="839" spans="1:17" ht="15" customHeight="1" x14ac:dyDescent="0.2">
      <c r="A839" s="238" t="str">
        <f>IFERROR(INDEX(Txn[Key],MATCH(0,INDEX(COUNTIF($A$1:A838,Txn[Key])+(Txn[Key]=""),0),0)),"")</f>
        <v/>
      </c>
      <c r="B839" s="238" t="str">
        <f t="shared" si="117"/>
        <v/>
      </c>
      <c r="C839" s="238" t="str">
        <f t="shared" si="118"/>
        <v/>
      </c>
      <c r="D839" s="238" t="str">
        <f t="shared" si="119"/>
        <v/>
      </c>
      <c r="E839" s="259" t="str">
        <f>IF($A839="","",SUMIFS(Txn[Signed Units],Txn[Key],$A839))</f>
        <v/>
      </c>
      <c r="F839" s="281" t="str">
        <f>IF($A839="","",SUMIFS(Txn[Buy Cost],Txn[Key],$A839))</f>
        <v/>
      </c>
      <c r="G839" s="281" t="str">
        <f>IF($A839="","",SUMIFS(Txn[Sell Proceeds],Txn[Key],$A839))</f>
        <v/>
      </c>
      <c r="H839" s="282" t="str">
        <f>IF($A839="","",IFERROR(INDEX(Prices[Current Price],MATCH($A839,Prices[Key],0)),0))</f>
        <v/>
      </c>
      <c r="I839" s="283" t="str">
        <f>IF($A839="","",IFERROR(INDEX(Prices[FX to SGD],MATCH($A839,Prices[Key],0)),1))</f>
        <v/>
      </c>
      <c r="J839" s="281" t="str">
        <f t="shared" si="120"/>
        <v/>
      </c>
      <c r="K839" s="281" t="str">
        <f t="shared" si="121"/>
        <v/>
      </c>
      <c r="L839" s="281" t="str">
        <f t="shared" si="122"/>
        <v/>
      </c>
      <c r="M839" s="284" t="str">
        <f t="shared" si="123"/>
        <v/>
      </c>
      <c r="N839" s="238" t="str">
        <f>IF($A839="","",IF(ABS(E839)&gt;0.000001,COUNT($N$1:N838)+1,""))</f>
        <v/>
      </c>
      <c r="O839" s="285" t="str">
        <f>IF($A839="","",SUMIFS(Transactions!$R:$R,Transactions!$L:$L,$A839))</f>
        <v/>
      </c>
      <c r="P839" s="285" t="str">
        <f t="shared" si="124"/>
        <v/>
      </c>
      <c r="Q839" s="286" t="str">
        <f t="shared" si="125"/>
        <v/>
      </c>
    </row>
    <row r="840" spans="1:17" ht="15" customHeight="1" x14ac:dyDescent="0.2">
      <c r="A840" s="238" t="str">
        <f>IFERROR(INDEX(Txn[Key],MATCH(0,INDEX(COUNTIF($A$1:A839,Txn[Key])+(Txn[Key]=""),0),0)),"")</f>
        <v/>
      </c>
      <c r="B840" s="238" t="str">
        <f t="shared" si="117"/>
        <v/>
      </c>
      <c r="C840" s="238" t="str">
        <f t="shared" si="118"/>
        <v/>
      </c>
      <c r="D840" s="238" t="str">
        <f t="shared" si="119"/>
        <v/>
      </c>
      <c r="E840" s="259" t="str">
        <f>IF($A840="","",SUMIFS(Txn[Signed Units],Txn[Key],$A840))</f>
        <v/>
      </c>
      <c r="F840" s="281" t="str">
        <f>IF($A840="","",SUMIFS(Txn[Buy Cost],Txn[Key],$A840))</f>
        <v/>
      </c>
      <c r="G840" s="281" t="str">
        <f>IF($A840="","",SUMIFS(Txn[Sell Proceeds],Txn[Key],$A840))</f>
        <v/>
      </c>
      <c r="H840" s="282" t="str">
        <f>IF($A840="","",IFERROR(INDEX(Prices[Current Price],MATCH($A840,Prices[Key],0)),0))</f>
        <v/>
      </c>
      <c r="I840" s="283" t="str">
        <f>IF($A840="","",IFERROR(INDEX(Prices[FX to SGD],MATCH($A840,Prices[Key],0)),1))</f>
        <v/>
      </c>
      <c r="J840" s="281" t="str">
        <f t="shared" si="120"/>
        <v/>
      </c>
      <c r="K840" s="281" t="str">
        <f t="shared" si="121"/>
        <v/>
      </c>
      <c r="L840" s="281" t="str">
        <f t="shared" si="122"/>
        <v/>
      </c>
      <c r="M840" s="284" t="str">
        <f t="shared" si="123"/>
        <v/>
      </c>
      <c r="N840" s="238" t="str">
        <f>IF($A840="","",IF(ABS(E840)&gt;0.000001,COUNT($N$1:N839)+1,""))</f>
        <v/>
      </c>
      <c r="O840" s="285" t="str">
        <f>IF($A840="","",SUMIFS(Transactions!$R:$R,Transactions!$L:$L,$A840))</f>
        <v/>
      </c>
      <c r="P840" s="285" t="str">
        <f t="shared" si="124"/>
        <v/>
      </c>
      <c r="Q840" s="286" t="str">
        <f t="shared" si="125"/>
        <v/>
      </c>
    </row>
    <row r="841" spans="1:17" ht="15" customHeight="1" x14ac:dyDescent="0.2">
      <c r="A841" s="238" t="str">
        <f>IFERROR(INDEX(Txn[Key],MATCH(0,INDEX(COUNTIF($A$1:A840,Txn[Key])+(Txn[Key]=""),0),0)),"")</f>
        <v/>
      </c>
      <c r="B841" s="238" t="str">
        <f t="shared" si="117"/>
        <v/>
      </c>
      <c r="C841" s="238" t="str">
        <f t="shared" si="118"/>
        <v/>
      </c>
      <c r="D841" s="238" t="str">
        <f t="shared" si="119"/>
        <v/>
      </c>
      <c r="E841" s="259" t="str">
        <f>IF($A841="","",SUMIFS(Txn[Signed Units],Txn[Key],$A841))</f>
        <v/>
      </c>
      <c r="F841" s="281" t="str">
        <f>IF($A841="","",SUMIFS(Txn[Buy Cost],Txn[Key],$A841))</f>
        <v/>
      </c>
      <c r="G841" s="281" t="str">
        <f>IF($A841="","",SUMIFS(Txn[Sell Proceeds],Txn[Key],$A841))</f>
        <v/>
      </c>
      <c r="H841" s="282" t="str">
        <f>IF($A841="","",IFERROR(INDEX(Prices[Current Price],MATCH($A841,Prices[Key],0)),0))</f>
        <v/>
      </c>
      <c r="I841" s="283" t="str">
        <f>IF($A841="","",IFERROR(INDEX(Prices[FX to SGD],MATCH($A841,Prices[Key],0)),1))</f>
        <v/>
      </c>
      <c r="J841" s="281" t="str">
        <f t="shared" si="120"/>
        <v/>
      </c>
      <c r="K841" s="281" t="str">
        <f t="shared" si="121"/>
        <v/>
      </c>
      <c r="L841" s="281" t="str">
        <f t="shared" si="122"/>
        <v/>
      </c>
      <c r="M841" s="284" t="str">
        <f t="shared" si="123"/>
        <v/>
      </c>
      <c r="N841" s="238" t="str">
        <f>IF($A841="","",IF(ABS(E841)&gt;0.000001,COUNT($N$1:N840)+1,""))</f>
        <v/>
      </c>
      <c r="O841" s="285" t="str">
        <f>IF($A841="","",SUMIFS(Transactions!$R:$R,Transactions!$L:$L,$A841))</f>
        <v/>
      </c>
      <c r="P841" s="285" t="str">
        <f t="shared" si="124"/>
        <v/>
      </c>
      <c r="Q841" s="286" t="str">
        <f t="shared" si="125"/>
        <v/>
      </c>
    </row>
    <row r="842" spans="1:17" ht="15" customHeight="1" x14ac:dyDescent="0.2">
      <c r="A842" s="238" t="str">
        <f>IFERROR(INDEX(Txn[Key],MATCH(0,INDEX(COUNTIF($A$1:A841,Txn[Key])+(Txn[Key]=""),0),0)),"")</f>
        <v/>
      </c>
      <c r="B842" s="238" t="str">
        <f t="shared" si="117"/>
        <v/>
      </c>
      <c r="C842" s="238" t="str">
        <f t="shared" si="118"/>
        <v/>
      </c>
      <c r="D842" s="238" t="str">
        <f t="shared" si="119"/>
        <v/>
      </c>
      <c r="E842" s="259" t="str">
        <f>IF($A842="","",SUMIFS(Txn[Signed Units],Txn[Key],$A842))</f>
        <v/>
      </c>
      <c r="F842" s="281" t="str">
        <f>IF($A842="","",SUMIFS(Txn[Buy Cost],Txn[Key],$A842))</f>
        <v/>
      </c>
      <c r="G842" s="281" t="str">
        <f>IF($A842="","",SUMIFS(Txn[Sell Proceeds],Txn[Key],$A842))</f>
        <v/>
      </c>
      <c r="H842" s="282" t="str">
        <f>IF($A842="","",IFERROR(INDEX(Prices[Current Price],MATCH($A842,Prices[Key],0)),0))</f>
        <v/>
      </c>
      <c r="I842" s="283" t="str">
        <f>IF($A842="","",IFERROR(INDEX(Prices[FX to SGD],MATCH($A842,Prices[Key],0)),1))</f>
        <v/>
      </c>
      <c r="J842" s="281" t="str">
        <f t="shared" si="120"/>
        <v/>
      </c>
      <c r="K842" s="281" t="str">
        <f t="shared" si="121"/>
        <v/>
      </c>
      <c r="L842" s="281" t="str">
        <f t="shared" si="122"/>
        <v/>
      </c>
      <c r="M842" s="284" t="str">
        <f t="shared" si="123"/>
        <v/>
      </c>
      <c r="N842" s="238" t="str">
        <f>IF($A842="","",IF(ABS(E842)&gt;0.000001,COUNT($N$1:N841)+1,""))</f>
        <v/>
      </c>
      <c r="O842" s="285" t="str">
        <f>IF($A842="","",SUMIFS(Transactions!$R:$R,Transactions!$L:$L,$A842))</f>
        <v/>
      </c>
      <c r="P842" s="285" t="str">
        <f t="shared" si="124"/>
        <v/>
      </c>
      <c r="Q842" s="286" t="str">
        <f t="shared" si="125"/>
        <v/>
      </c>
    </row>
    <row r="843" spans="1:17" ht="15" customHeight="1" x14ac:dyDescent="0.2">
      <c r="A843" s="238" t="str">
        <f>IFERROR(INDEX(Txn[Key],MATCH(0,INDEX(COUNTIF($A$1:A842,Txn[Key])+(Txn[Key]=""),0),0)),"")</f>
        <v/>
      </c>
      <c r="B843" s="238" t="str">
        <f t="shared" si="117"/>
        <v/>
      </c>
      <c r="C843" s="238" t="str">
        <f t="shared" si="118"/>
        <v/>
      </c>
      <c r="D843" s="238" t="str">
        <f t="shared" si="119"/>
        <v/>
      </c>
      <c r="E843" s="259" t="str">
        <f>IF($A843="","",SUMIFS(Txn[Signed Units],Txn[Key],$A843))</f>
        <v/>
      </c>
      <c r="F843" s="281" t="str">
        <f>IF($A843="","",SUMIFS(Txn[Buy Cost],Txn[Key],$A843))</f>
        <v/>
      </c>
      <c r="G843" s="281" t="str">
        <f>IF($A843="","",SUMIFS(Txn[Sell Proceeds],Txn[Key],$A843))</f>
        <v/>
      </c>
      <c r="H843" s="282" t="str">
        <f>IF($A843="","",IFERROR(INDEX(Prices[Current Price],MATCH($A843,Prices[Key],0)),0))</f>
        <v/>
      </c>
      <c r="I843" s="283" t="str">
        <f>IF($A843="","",IFERROR(INDEX(Prices[FX to SGD],MATCH($A843,Prices[Key],0)),1))</f>
        <v/>
      </c>
      <c r="J843" s="281" t="str">
        <f t="shared" si="120"/>
        <v/>
      </c>
      <c r="K843" s="281" t="str">
        <f t="shared" si="121"/>
        <v/>
      </c>
      <c r="L843" s="281" t="str">
        <f t="shared" si="122"/>
        <v/>
      </c>
      <c r="M843" s="284" t="str">
        <f t="shared" si="123"/>
        <v/>
      </c>
      <c r="N843" s="238" t="str">
        <f>IF($A843="","",IF(ABS(E843)&gt;0.000001,COUNT($N$1:N842)+1,""))</f>
        <v/>
      </c>
      <c r="O843" s="285" t="str">
        <f>IF($A843="","",SUMIFS(Transactions!$R:$R,Transactions!$L:$L,$A843))</f>
        <v/>
      </c>
      <c r="P843" s="285" t="str">
        <f t="shared" si="124"/>
        <v/>
      </c>
      <c r="Q843" s="286" t="str">
        <f t="shared" si="125"/>
        <v/>
      </c>
    </row>
    <row r="844" spans="1:17" ht="15" customHeight="1" x14ac:dyDescent="0.2">
      <c r="A844" s="238" t="str">
        <f>IFERROR(INDEX(Txn[Key],MATCH(0,INDEX(COUNTIF($A$1:A843,Txn[Key])+(Txn[Key]=""),0),0)),"")</f>
        <v/>
      </c>
      <c r="B844" s="238" t="str">
        <f t="shared" si="117"/>
        <v/>
      </c>
      <c r="C844" s="238" t="str">
        <f t="shared" si="118"/>
        <v/>
      </c>
      <c r="D844" s="238" t="str">
        <f t="shared" si="119"/>
        <v/>
      </c>
      <c r="E844" s="259" t="str">
        <f>IF($A844="","",SUMIFS(Txn[Signed Units],Txn[Key],$A844))</f>
        <v/>
      </c>
      <c r="F844" s="281" t="str">
        <f>IF($A844="","",SUMIFS(Txn[Buy Cost],Txn[Key],$A844))</f>
        <v/>
      </c>
      <c r="G844" s="281" t="str">
        <f>IF($A844="","",SUMIFS(Txn[Sell Proceeds],Txn[Key],$A844))</f>
        <v/>
      </c>
      <c r="H844" s="282" t="str">
        <f>IF($A844="","",IFERROR(INDEX(Prices[Current Price],MATCH($A844,Prices[Key],0)),0))</f>
        <v/>
      </c>
      <c r="I844" s="283" t="str">
        <f>IF($A844="","",IFERROR(INDEX(Prices[FX to SGD],MATCH($A844,Prices[Key],0)),1))</f>
        <v/>
      </c>
      <c r="J844" s="281" t="str">
        <f t="shared" si="120"/>
        <v/>
      </c>
      <c r="K844" s="281" t="str">
        <f t="shared" si="121"/>
        <v/>
      </c>
      <c r="L844" s="281" t="str">
        <f t="shared" si="122"/>
        <v/>
      </c>
      <c r="M844" s="284" t="str">
        <f t="shared" si="123"/>
        <v/>
      </c>
      <c r="N844" s="238" t="str">
        <f>IF($A844="","",IF(ABS(E844)&gt;0.000001,COUNT($N$1:N843)+1,""))</f>
        <v/>
      </c>
      <c r="O844" s="285" t="str">
        <f>IF($A844="","",SUMIFS(Transactions!$R:$R,Transactions!$L:$L,$A844))</f>
        <v/>
      </c>
      <c r="P844" s="285" t="str">
        <f t="shared" si="124"/>
        <v/>
      </c>
      <c r="Q844" s="286" t="str">
        <f t="shared" si="125"/>
        <v/>
      </c>
    </row>
    <row r="845" spans="1:17" ht="15" customHeight="1" x14ac:dyDescent="0.2">
      <c r="A845" s="238" t="str">
        <f>IFERROR(INDEX(Txn[Key],MATCH(0,INDEX(COUNTIF($A$1:A844,Txn[Key])+(Txn[Key]=""),0),0)),"")</f>
        <v/>
      </c>
      <c r="B845" s="238" t="str">
        <f t="shared" si="117"/>
        <v/>
      </c>
      <c r="C845" s="238" t="str">
        <f t="shared" si="118"/>
        <v/>
      </c>
      <c r="D845" s="238" t="str">
        <f t="shared" si="119"/>
        <v/>
      </c>
      <c r="E845" s="259" t="str">
        <f>IF($A845="","",SUMIFS(Txn[Signed Units],Txn[Key],$A845))</f>
        <v/>
      </c>
      <c r="F845" s="281" t="str">
        <f>IF($A845="","",SUMIFS(Txn[Buy Cost],Txn[Key],$A845))</f>
        <v/>
      </c>
      <c r="G845" s="281" t="str">
        <f>IF($A845="","",SUMIFS(Txn[Sell Proceeds],Txn[Key],$A845))</f>
        <v/>
      </c>
      <c r="H845" s="282" t="str">
        <f>IF($A845="","",IFERROR(INDEX(Prices[Current Price],MATCH($A845,Prices[Key],0)),0))</f>
        <v/>
      </c>
      <c r="I845" s="283" t="str">
        <f>IF($A845="","",IFERROR(INDEX(Prices[FX to SGD],MATCH($A845,Prices[Key],0)),1))</f>
        <v/>
      </c>
      <c r="J845" s="281" t="str">
        <f t="shared" si="120"/>
        <v/>
      </c>
      <c r="K845" s="281" t="str">
        <f t="shared" si="121"/>
        <v/>
      </c>
      <c r="L845" s="281" t="str">
        <f t="shared" si="122"/>
        <v/>
      </c>
      <c r="M845" s="284" t="str">
        <f t="shared" si="123"/>
        <v/>
      </c>
      <c r="N845" s="238" t="str">
        <f>IF($A845="","",IF(ABS(E845)&gt;0.000001,COUNT($N$1:N844)+1,""))</f>
        <v/>
      </c>
      <c r="O845" s="285" t="str">
        <f>IF($A845="","",SUMIFS(Transactions!$R:$R,Transactions!$L:$L,$A845))</f>
        <v/>
      </c>
      <c r="P845" s="285" t="str">
        <f t="shared" si="124"/>
        <v/>
      </c>
      <c r="Q845" s="286" t="str">
        <f t="shared" si="125"/>
        <v/>
      </c>
    </row>
    <row r="846" spans="1:17" ht="15" customHeight="1" x14ac:dyDescent="0.2">
      <c r="A846" s="238" t="str">
        <f>IFERROR(INDEX(Txn[Key],MATCH(0,INDEX(COUNTIF($A$1:A845,Txn[Key])+(Txn[Key]=""),0),0)),"")</f>
        <v/>
      </c>
      <c r="B846" s="238" t="str">
        <f t="shared" si="117"/>
        <v/>
      </c>
      <c r="C846" s="238" t="str">
        <f t="shared" si="118"/>
        <v/>
      </c>
      <c r="D846" s="238" t="str">
        <f t="shared" si="119"/>
        <v/>
      </c>
      <c r="E846" s="259" t="str">
        <f>IF($A846="","",SUMIFS(Txn[Signed Units],Txn[Key],$A846))</f>
        <v/>
      </c>
      <c r="F846" s="281" t="str">
        <f>IF($A846="","",SUMIFS(Txn[Buy Cost],Txn[Key],$A846))</f>
        <v/>
      </c>
      <c r="G846" s="281" t="str">
        <f>IF($A846="","",SUMIFS(Txn[Sell Proceeds],Txn[Key],$A846))</f>
        <v/>
      </c>
      <c r="H846" s="282" t="str">
        <f>IF($A846="","",IFERROR(INDEX(Prices[Current Price],MATCH($A846,Prices[Key],0)),0))</f>
        <v/>
      </c>
      <c r="I846" s="283" t="str">
        <f>IF($A846="","",IFERROR(INDEX(Prices[FX to SGD],MATCH($A846,Prices[Key],0)),1))</f>
        <v/>
      </c>
      <c r="J846" s="281" t="str">
        <f t="shared" si="120"/>
        <v/>
      </c>
      <c r="K846" s="281" t="str">
        <f t="shared" si="121"/>
        <v/>
      </c>
      <c r="L846" s="281" t="str">
        <f t="shared" si="122"/>
        <v/>
      </c>
      <c r="M846" s="284" t="str">
        <f t="shared" si="123"/>
        <v/>
      </c>
      <c r="N846" s="238" t="str">
        <f>IF($A846="","",IF(ABS(E846)&gt;0.000001,COUNT($N$1:N845)+1,""))</f>
        <v/>
      </c>
      <c r="O846" s="285" t="str">
        <f>IF($A846="","",SUMIFS(Transactions!$R:$R,Transactions!$L:$L,$A846))</f>
        <v/>
      </c>
      <c r="P846" s="285" t="str">
        <f t="shared" si="124"/>
        <v/>
      </c>
      <c r="Q846" s="286" t="str">
        <f t="shared" si="125"/>
        <v/>
      </c>
    </row>
    <row r="847" spans="1:17" ht="15" customHeight="1" x14ac:dyDescent="0.2">
      <c r="A847" s="238" t="str">
        <f>IFERROR(INDEX(Txn[Key],MATCH(0,INDEX(COUNTIF($A$1:A846,Txn[Key])+(Txn[Key]=""),0),0)),"")</f>
        <v/>
      </c>
      <c r="B847" s="238" t="str">
        <f t="shared" si="117"/>
        <v/>
      </c>
      <c r="C847" s="238" t="str">
        <f t="shared" si="118"/>
        <v/>
      </c>
      <c r="D847" s="238" t="str">
        <f t="shared" si="119"/>
        <v/>
      </c>
      <c r="E847" s="259" t="str">
        <f>IF($A847="","",SUMIFS(Txn[Signed Units],Txn[Key],$A847))</f>
        <v/>
      </c>
      <c r="F847" s="281" t="str">
        <f>IF($A847="","",SUMIFS(Txn[Buy Cost],Txn[Key],$A847))</f>
        <v/>
      </c>
      <c r="G847" s="281" t="str">
        <f>IF($A847="","",SUMIFS(Txn[Sell Proceeds],Txn[Key],$A847))</f>
        <v/>
      </c>
      <c r="H847" s="282" t="str">
        <f>IF($A847="","",IFERROR(INDEX(Prices[Current Price],MATCH($A847,Prices[Key],0)),0))</f>
        <v/>
      </c>
      <c r="I847" s="283" t="str">
        <f>IF($A847="","",IFERROR(INDEX(Prices[FX to SGD],MATCH($A847,Prices[Key],0)),1))</f>
        <v/>
      </c>
      <c r="J847" s="281" t="str">
        <f t="shared" si="120"/>
        <v/>
      </c>
      <c r="K847" s="281" t="str">
        <f t="shared" si="121"/>
        <v/>
      </c>
      <c r="L847" s="281" t="str">
        <f t="shared" si="122"/>
        <v/>
      </c>
      <c r="M847" s="284" t="str">
        <f t="shared" si="123"/>
        <v/>
      </c>
      <c r="N847" s="238" t="str">
        <f>IF($A847="","",IF(ABS(E847)&gt;0.000001,COUNT($N$1:N846)+1,""))</f>
        <v/>
      </c>
      <c r="O847" s="285" t="str">
        <f>IF($A847="","",SUMIFS(Transactions!$R:$R,Transactions!$L:$L,$A847))</f>
        <v/>
      </c>
      <c r="P847" s="285" t="str">
        <f t="shared" si="124"/>
        <v/>
      </c>
      <c r="Q847" s="286" t="str">
        <f t="shared" si="125"/>
        <v/>
      </c>
    </row>
    <row r="848" spans="1:17" ht="15" customHeight="1" x14ac:dyDescent="0.2">
      <c r="A848" s="238" t="str">
        <f>IFERROR(INDEX(Txn[Key],MATCH(0,INDEX(COUNTIF($A$1:A847,Txn[Key])+(Txn[Key]=""),0),0)),"")</f>
        <v/>
      </c>
      <c r="B848" s="238" t="str">
        <f t="shared" si="117"/>
        <v/>
      </c>
      <c r="C848" s="238" t="str">
        <f t="shared" si="118"/>
        <v/>
      </c>
      <c r="D848" s="238" t="str">
        <f t="shared" si="119"/>
        <v/>
      </c>
      <c r="E848" s="259" t="str">
        <f>IF($A848="","",SUMIFS(Txn[Signed Units],Txn[Key],$A848))</f>
        <v/>
      </c>
      <c r="F848" s="281" t="str">
        <f>IF($A848="","",SUMIFS(Txn[Buy Cost],Txn[Key],$A848))</f>
        <v/>
      </c>
      <c r="G848" s="281" t="str">
        <f>IF($A848="","",SUMIFS(Txn[Sell Proceeds],Txn[Key],$A848))</f>
        <v/>
      </c>
      <c r="H848" s="282" t="str">
        <f>IF($A848="","",IFERROR(INDEX(Prices[Current Price],MATCH($A848,Prices[Key],0)),0))</f>
        <v/>
      </c>
      <c r="I848" s="283" t="str">
        <f>IF($A848="","",IFERROR(INDEX(Prices[FX to SGD],MATCH($A848,Prices[Key],0)),1))</f>
        <v/>
      </c>
      <c r="J848" s="281" t="str">
        <f t="shared" si="120"/>
        <v/>
      </c>
      <c r="K848" s="281" t="str">
        <f t="shared" si="121"/>
        <v/>
      </c>
      <c r="L848" s="281" t="str">
        <f t="shared" si="122"/>
        <v/>
      </c>
      <c r="M848" s="284" t="str">
        <f t="shared" si="123"/>
        <v/>
      </c>
      <c r="N848" s="238" t="str">
        <f>IF($A848="","",IF(ABS(E848)&gt;0.000001,COUNT($N$1:N847)+1,""))</f>
        <v/>
      </c>
      <c r="O848" s="285" t="str">
        <f>IF($A848="","",SUMIFS(Transactions!$R:$R,Transactions!$L:$L,$A848))</f>
        <v/>
      </c>
      <c r="P848" s="285" t="str">
        <f t="shared" si="124"/>
        <v/>
      </c>
      <c r="Q848" s="286" t="str">
        <f t="shared" si="125"/>
        <v/>
      </c>
    </row>
    <row r="849" spans="1:17" ht="15" customHeight="1" x14ac:dyDescent="0.2">
      <c r="A849" s="238" t="str">
        <f>IFERROR(INDEX(Txn[Key],MATCH(0,INDEX(COUNTIF($A$1:A848,Txn[Key])+(Txn[Key]=""),0),0)),"")</f>
        <v/>
      </c>
      <c r="B849" s="238" t="str">
        <f t="shared" si="117"/>
        <v/>
      </c>
      <c r="C849" s="238" t="str">
        <f t="shared" si="118"/>
        <v/>
      </c>
      <c r="D849" s="238" t="str">
        <f t="shared" si="119"/>
        <v/>
      </c>
      <c r="E849" s="259" t="str">
        <f>IF($A849="","",SUMIFS(Txn[Signed Units],Txn[Key],$A849))</f>
        <v/>
      </c>
      <c r="F849" s="281" t="str">
        <f>IF($A849="","",SUMIFS(Txn[Buy Cost],Txn[Key],$A849))</f>
        <v/>
      </c>
      <c r="G849" s="281" t="str">
        <f>IF($A849="","",SUMIFS(Txn[Sell Proceeds],Txn[Key],$A849))</f>
        <v/>
      </c>
      <c r="H849" s="282" t="str">
        <f>IF($A849="","",IFERROR(INDEX(Prices[Current Price],MATCH($A849,Prices[Key],0)),0))</f>
        <v/>
      </c>
      <c r="I849" s="283" t="str">
        <f>IF($A849="","",IFERROR(INDEX(Prices[FX to SGD],MATCH($A849,Prices[Key],0)),1))</f>
        <v/>
      </c>
      <c r="J849" s="281" t="str">
        <f t="shared" si="120"/>
        <v/>
      </c>
      <c r="K849" s="281" t="str">
        <f t="shared" si="121"/>
        <v/>
      </c>
      <c r="L849" s="281" t="str">
        <f t="shared" si="122"/>
        <v/>
      </c>
      <c r="M849" s="284" t="str">
        <f t="shared" si="123"/>
        <v/>
      </c>
      <c r="N849" s="238" t="str">
        <f>IF($A849="","",IF(ABS(E849)&gt;0.000001,COUNT($N$1:N848)+1,""))</f>
        <v/>
      </c>
      <c r="O849" s="285" t="str">
        <f>IF($A849="","",SUMIFS(Transactions!$R:$R,Transactions!$L:$L,$A849))</f>
        <v/>
      </c>
      <c r="P849" s="285" t="str">
        <f t="shared" si="124"/>
        <v/>
      </c>
      <c r="Q849" s="286" t="str">
        <f t="shared" si="125"/>
        <v/>
      </c>
    </row>
    <row r="850" spans="1:17" ht="15" customHeight="1" x14ac:dyDescent="0.2">
      <c r="A850" s="238" t="str">
        <f>IFERROR(INDEX(Txn[Key],MATCH(0,INDEX(COUNTIF($A$1:A849,Txn[Key])+(Txn[Key]=""),0),0)),"")</f>
        <v/>
      </c>
      <c r="B850" s="238" t="str">
        <f t="shared" si="117"/>
        <v/>
      </c>
      <c r="C850" s="238" t="str">
        <f t="shared" si="118"/>
        <v/>
      </c>
      <c r="D850" s="238" t="str">
        <f t="shared" si="119"/>
        <v/>
      </c>
      <c r="E850" s="259" t="str">
        <f>IF($A850="","",SUMIFS(Txn[Signed Units],Txn[Key],$A850))</f>
        <v/>
      </c>
      <c r="F850" s="281" t="str">
        <f>IF($A850="","",SUMIFS(Txn[Buy Cost],Txn[Key],$A850))</f>
        <v/>
      </c>
      <c r="G850" s="281" t="str">
        <f>IF($A850="","",SUMIFS(Txn[Sell Proceeds],Txn[Key],$A850))</f>
        <v/>
      </c>
      <c r="H850" s="282" t="str">
        <f>IF($A850="","",IFERROR(INDEX(Prices[Current Price],MATCH($A850,Prices[Key],0)),0))</f>
        <v/>
      </c>
      <c r="I850" s="283" t="str">
        <f>IF($A850="","",IFERROR(INDEX(Prices[FX to SGD],MATCH($A850,Prices[Key],0)),1))</f>
        <v/>
      </c>
      <c r="J850" s="281" t="str">
        <f t="shared" si="120"/>
        <v/>
      </c>
      <c r="K850" s="281" t="str">
        <f t="shared" si="121"/>
        <v/>
      </c>
      <c r="L850" s="281" t="str">
        <f t="shared" si="122"/>
        <v/>
      </c>
      <c r="M850" s="284" t="str">
        <f t="shared" si="123"/>
        <v/>
      </c>
      <c r="N850" s="238" t="str">
        <f>IF($A850="","",IF(ABS(E850)&gt;0.000001,COUNT($N$1:N849)+1,""))</f>
        <v/>
      </c>
      <c r="O850" s="285" t="str">
        <f>IF($A850="","",SUMIFS(Transactions!$R:$R,Transactions!$L:$L,$A850))</f>
        <v/>
      </c>
      <c r="P850" s="285" t="str">
        <f t="shared" si="124"/>
        <v/>
      </c>
      <c r="Q850" s="286" t="str">
        <f t="shared" si="125"/>
        <v/>
      </c>
    </row>
    <row r="851" spans="1:17" ht="15" customHeight="1" x14ac:dyDescent="0.2">
      <c r="A851" s="238" t="str">
        <f>IFERROR(INDEX(Txn[Key],MATCH(0,INDEX(COUNTIF($A$1:A850,Txn[Key])+(Txn[Key]=""),0),0)),"")</f>
        <v/>
      </c>
      <c r="B851" s="238" t="str">
        <f t="shared" si="117"/>
        <v/>
      </c>
      <c r="C851" s="238" t="str">
        <f t="shared" si="118"/>
        <v/>
      </c>
      <c r="D851" s="238" t="str">
        <f t="shared" si="119"/>
        <v/>
      </c>
      <c r="E851" s="259" t="str">
        <f>IF($A851="","",SUMIFS(Txn[Signed Units],Txn[Key],$A851))</f>
        <v/>
      </c>
      <c r="F851" s="281" t="str">
        <f>IF($A851="","",SUMIFS(Txn[Buy Cost],Txn[Key],$A851))</f>
        <v/>
      </c>
      <c r="G851" s="281" t="str">
        <f>IF($A851="","",SUMIFS(Txn[Sell Proceeds],Txn[Key],$A851))</f>
        <v/>
      </c>
      <c r="H851" s="282" t="str">
        <f>IF($A851="","",IFERROR(INDEX(Prices[Current Price],MATCH($A851,Prices[Key],0)),0))</f>
        <v/>
      </c>
      <c r="I851" s="283" t="str">
        <f>IF($A851="","",IFERROR(INDEX(Prices[FX to SGD],MATCH($A851,Prices[Key],0)),1))</f>
        <v/>
      </c>
      <c r="J851" s="281" t="str">
        <f t="shared" si="120"/>
        <v/>
      </c>
      <c r="K851" s="281" t="str">
        <f t="shared" si="121"/>
        <v/>
      </c>
      <c r="L851" s="281" t="str">
        <f t="shared" si="122"/>
        <v/>
      </c>
      <c r="M851" s="284" t="str">
        <f t="shared" si="123"/>
        <v/>
      </c>
      <c r="N851" s="238" t="str">
        <f>IF($A851="","",IF(ABS(E851)&gt;0.000001,COUNT($N$1:N850)+1,""))</f>
        <v/>
      </c>
      <c r="O851" s="285" t="str">
        <f>IF($A851="","",SUMIFS(Transactions!$R:$R,Transactions!$L:$L,$A851))</f>
        <v/>
      </c>
      <c r="P851" s="285" t="str">
        <f t="shared" si="124"/>
        <v/>
      </c>
      <c r="Q851" s="286" t="str">
        <f t="shared" si="125"/>
        <v/>
      </c>
    </row>
    <row r="852" spans="1:17" ht="15" customHeight="1" x14ac:dyDescent="0.2">
      <c r="A852" s="238" t="str">
        <f>IFERROR(INDEX(Txn[Key],MATCH(0,INDEX(COUNTIF($A$1:A851,Txn[Key])+(Txn[Key]=""),0),0)),"")</f>
        <v/>
      </c>
      <c r="B852" s="238" t="str">
        <f t="shared" si="117"/>
        <v/>
      </c>
      <c r="C852" s="238" t="str">
        <f t="shared" si="118"/>
        <v/>
      </c>
      <c r="D852" s="238" t="str">
        <f t="shared" si="119"/>
        <v/>
      </c>
      <c r="E852" s="259" t="str">
        <f>IF($A852="","",SUMIFS(Txn[Signed Units],Txn[Key],$A852))</f>
        <v/>
      </c>
      <c r="F852" s="281" t="str">
        <f>IF($A852="","",SUMIFS(Txn[Buy Cost],Txn[Key],$A852))</f>
        <v/>
      </c>
      <c r="G852" s="281" t="str">
        <f>IF($A852="","",SUMIFS(Txn[Sell Proceeds],Txn[Key],$A852))</f>
        <v/>
      </c>
      <c r="H852" s="282" t="str">
        <f>IF($A852="","",IFERROR(INDEX(Prices[Current Price],MATCH($A852,Prices[Key],0)),0))</f>
        <v/>
      </c>
      <c r="I852" s="283" t="str">
        <f>IF($A852="","",IFERROR(INDEX(Prices[FX to SGD],MATCH($A852,Prices[Key],0)),1))</f>
        <v/>
      </c>
      <c r="J852" s="281" t="str">
        <f t="shared" si="120"/>
        <v/>
      </c>
      <c r="K852" s="281" t="str">
        <f t="shared" si="121"/>
        <v/>
      </c>
      <c r="L852" s="281" t="str">
        <f t="shared" si="122"/>
        <v/>
      </c>
      <c r="M852" s="284" t="str">
        <f t="shared" si="123"/>
        <v/>
      </c>
      <c r="N852" s="238" t="str">
        <f>IF($A852="","",IF(ABS(E852)&gt;0.000001,COUNT($N$1:N851)+1,""))</f>
        <v/>
      </c>
      <c r="O852" s="285" t="str">
        <f>IF($A852="","",SUMIFS(Transactions!$R:$R,Transactions!$L:$L,$A852))</f>
        <v/>
      </c>
      <c r="P852" s="285" t="str">
        <f t="shared" si="124"/>
        <v/>
      </c>
      <c r="Q852" s="286" t="str">
        <f t="shared" si="125"/>
        <v/>
      </c>
    </row>
    <row r="853" spans="1:17" ht="15" customHeight="1" x14ac:dyDescent="0.2">
      <c r="A853" s="238" t="str">
        <f>IFERROR(INDEX(Txn[Key],MATCH(0,INDEX(COUNTIF($A$1:A852,Txn[Key])+(Txn[Key]=""),0),0)),"")</f>
        <v/>
      </c>
      <c r="B853" s="238" t="str">
        <f t="shared" si="117"/>
        <v/>
      </c>
      <c r="C853" s="238" t="str">
        <f t="shared" si="118"/>
        <v/>
      </c>
      <c r="D853" s="238" t="str">
        <f t="shared" si="119"/>
        <v/>
      </c>
      <c r="E853" s="259" t="str">
        <f>IF($A853="","",SUMIFS(Txn[Signed Units],Txn[Key],$A853))</f>
        <v/>
      </c>
      <c r="F853" s="281" t="str">
        <f>IF($A853="","",SUMIFS(Txn[Buy Cost],Txn[Key],$A853))</f>
        <v/>
      </c>
      <c r="G853" s="281" t="str">
        <f>IF($A853="","",SUMIFS(Txn[Sell Proceeds],Txn[Key],$A853))</f>
        <v/>
      </c>
      <c r="H853" s="282" t="str">
        <f>IF($A853="","",IFERROR(INDEX(Prices[Current Price],MATCH($A853,Prices[Key],0)),0))</f>
        <v/>
      </c>
      <c r="I853" s="283" t="str">
        <f>IF($A853="","",IFERROR(INDEX(Prices[FX to SGD],MATCH($A853,Prices[Key],0)),1))</f>
        <v/>
      </c>
      <c r="J853" s="281" t="str">
        <f t="shared" si="120"/>
        <v/>
      </c>
      <c r="K853" s="281" t="str">
        <f t="shared" si="121"/>
        <v/>
      </c>
      <c r="L853" s="281" t="str">
        <f t="shared" si="122"/>
        <v/>
      </c>
      <c r="M853" s="284" t="str">
        <f t="shared" si="123"/>
        <v/>
      </c>
      <c r="N853" s="238" t="str">
        <f>IF($A853="","",IF(ABS(E853)&gt;0.000001,COUNT($N$1:N852)+1,""))</f>
        <v/>
      </c>
      <c r="O853" s="285" t="str">
        <f>IF($A853="","",SUMIFS(Transactions!$R:$R,Transactions!$L:$L,$A853))</f>
        <v/>
      </c>
      <c r="P853" s="285" t="str">
        <f t="shared" si="124"/>
        <v/>
      </c>
      <c r="Q853" s="286" t="str">
        <f t="shared" si="125"/>
        <v/>
      </c>
    </row>
    <row r="854" spans="1:17" ht="15" customHeight="1" x14ac:dyDescent="0.2">
      <c r="A854" s="238" t="str">
        <f>IFERROR(INDEX(Txn[Key],MATCH(0,INDEX(COUNTIF($A$1:A853,Txn[Key])+(Txn[Key]=""),0),0)),"")</f>
        <v/>
      </c>
      <c r="B854" s="238" t="str">
        <f t="shared" si="117"/>
        <v/>
      </c>
      <c r="C854" s="238" t="str">
        <f t="shared" si="118"/>
        <v/>
      </c>
      <c r="D854" s="238" t="str">
        <f t="shared" si="119"/>
        <v/>
      </c>
      <c r="E854" s="259" t="str">
        <f>IF($A854="","",SUMIFS(Txn[Signed Units],Txn[Key],$A854))</f>
        <v/>
      </c>
      <c r="F854" s="281" t="str">
        <f>IF($A854="","",SUMIFS(Txn[Buy Cost],Txn[Key],$A854))</f>
        <v/>
      </c>
      <c r="G854" s="281" t="str">
        <f>IF($A854="","",SUMIFS(Txn[Sell Proceeds],Txn[Key],$A854))</f>
        <v/>
      </c>
      <c r="H854" s="282" t="str">
        <f>IF($A854="","",IFERROR(INDEX(Prices[Current Price],MATCH($A854,Prices[Key],0)),0))</f>
        <v/>
      </c>
      <c r="I854" s="283" t="str">
        <f>IF($A854="","",IFERROR(INDEX(Prices[FX to SGD],MATCH($A854,Prices[Key],0)),1))</f>
        <v/>
      </c>
      <c r="J854" s="281" t="str">
        <f t="shared" si="120"/>
        <v/>
      </c>
      <c r="K854" s="281" t="str">
        <f t="shared" si="121"/>
        <v/>
      </c>
      <c r="L854" s="281" t="str">
        <f t="shared" si="122"/>
        <v/>
      </c>
      <c r="M854" s="284" t="str">
        <f t="shared" si="123"/>
        <v/>
      </c>
      <c r="N854" s="238" t="str">
        <f>IF($A854="","",IF(ABS(E854)&gt;0.000001,COUNT($N$1:N853)+1,""))</f>
        <v/>
      </c>
      <c r="O854" s="285" t="str">
        <f>IF($A854="","",SUMIFS(Transactions!$R:$R,Transactions!$L:$L,$A854))</f>
        <v/>
      </c>
      <c r="P854" s="285" t="str">
        <f t="shared" si="124"/>
        <v/>
      </c>
      <c r="Q854" s="286" t="str">
        <f t="shared" si="125"/>
        <v/>
      </c>
    </row>
    <row r="855" spans="1:17" ht="15" customHeight="1" x14ac:dyDescent="0.2">
      <c r="A855" s="238" t="str">
        <f>IFERROR(INDEX(Txn[Key],MATCH(0,INDEX(COUNTIF($A$1:A854,Txn[Key])+(Txn[Key]=""),0),0)),"")</f>
        <v/>
      </c>
      <c r="B855" s="238" t="str">
        <f t="shared" si="117"/>
        <v/>
      </c>
      <c r="C855" s="238" t="str">
        <f t="shared" si="118"/>
        <v/>
      </c>
      <c r="D855" s="238" t="str">
        <f t="shared" si="119"/>
        <v/>
      </c>
      <c r="E855" s="259" t="str">
        <f>IF($A855="","",SUMIFS(Txn[Signed Units],Txn[Key],$A855))</f>
        <v/>
      </c>
      <c r="F855" s="281" t="str">
        <f>IF($A855="","",SUMIFS(Txn[Buy Cost],Txn[Key],$A855))</f>
        <v/>
      </c>
      <c r="G855" s="281" t="str">
        <f>IF($A855="","",SUMIFS(Txn[Sell Proceeds],Txn[Key],$A855))</f>
        <v/>
      </c>
      <c r="H855" s="282" t="str">
        <f>IF($A855="","",IFERROR(INDEX(Prices[Current Price],MATCH($A855,Prices[Key],0)),0))</f>
        <v/>
      </c>
      <c r="I855" s="283" t="str">
        <f>IF($A855="","",IFERROR(INDEX(Prices[FX to SGD],MATCH($A855,Prices[Key],0)),1))</f>
        <v/>
      </c>
      <c r="J855" s="281" t="str">
        <f t="shared" si="120"/>
        <v/>
      </c>
      <c r="K855" s="281" t="str">
        <f t="shared" si="121"/>
        <v/>
      </c>
      <c r="L855" s="281" t="str">
        <f t="shared" si="122"/>
        <v/>
      </c>
      <c r="M855" s="284" t="str">
        <f t="shared" si="123"/>
        <v/>
      </c>
      <c r="N855" s="238" t="str">
        <f>IF($A855="","",IF(ABS(E855)&gt;0.000001,COUNT($N$1:N854)+1,""))</f>
        <v/>
      </c>
      <c r="O855" s="285" t="str">
        <f>IF($A855="","",SUMIFS(Transactions!$R:$R,Transactions!$L:$L,$A855))</f>
        <v/>
      </c>
      <c r="P855" s="285" t="str">
        <f t="shared" si="124"/>
        <v/>
      </c>
      <c r="Q855" s="286" t="str">
        <f t="shared" si="125"/>
        <v/>
      </c>
    </row>
    <row r="856" spans="1:17" ht="15" customHeight="1" x14ac:dyDescent="0.2">
      <c r="A856" s="238" t="str">
        <f>IFERROR(INDEX(Txn[Key],MATCH(0,INDEX(COUNTIF($A$1:A855,Txn[Key])+(Txn[Key]=""),0),0)),"")</f>
        <v/>
      </c>
      <c r="B856" s="238" t="str">
        <f t="shared" si="117"/>
        <v/>
      </c>
      <c r="C856" s="238" t="str">
        <f t="shared" si="118"/>
        <v/>
      </c>
      <c r="D856" s="238" t="str">
        <f t="shared" si="119"/>
        <v/>
      </c>
      <c r="E856" s="259" t="str">
        <f>IF($A856="","",SUMIFS(Txn[Signed Units],Txn[Key],$A856))</f>
        <v/>
      </c>
      <c r="F856" s="281" t="str">
        <f>IF($A856="","",SUMIFS(Txn[Buy Cost],Txn[Key],$A856))</f>
        <v/>
      </c>
      <c r="G856" s="281" t="str">
        <f>IF($A856="","",SUMIFS(Txn[Sell Proceeds],Txn[Key],$A856))</f>
        <v/>
      </c>
      <c r="H856" s="282" t="str">
        <f>IF($A856="","",IFERROR(INDEX(Prices[Current Price],MATCH($A856,Prices[Key],0)),0))</f>
        <v/>
      </c>
      <c r="I856" s="283" t="str">
        <f>IF($A856="","",IFERROR(INDEX(Prices[FX to SGD],MATCH($A856,Prices[Key],0)),1))</f>
        <v/>
      </c>
      <c r="J856" s="281" t="str">
        <f t="shared" si="120"/>
        <v/>
      </c>
      <c r="K856" s="281" t="str">
        <f t="shared" si="121"/>
        <v/>
      </c>
      <c r="L856" s="281" t="str">
        <f t="shared" si="122"/>
        <v/>
      </c>
      <c r="M856" s="284" t="str">
        <f t="shared" si="123"/>
        <v/>
      </c>
      <c r="N856" s="238" t="str">
        <f>IF($A856="","",IF(ABS(E856)&gt;0.000001,COUNT($N$1:N855)+1,""))</f>
        <v/>
      </c>
      <c r="O856" s="285" t="str">
        <f>IF($A856="","",SUMIFS(Transactions!$R:$R,Transactions!$L:$L,$A856))</f>
        <v/>
      </c>
      <c r="P856" s="285" t="str">
        <f t="shared" si="124"/>
        <v/>
      </c>
      <c r="Q856" s="286" t="str">
        <f t="shared" si="125"/>
        <v/>
      </c>
    </row>
    <row r="857" spans="1:17" ht="15" customHeight="1" x14ac:dyDescent="0.2">
      <c r="A857" s="238" t="str">
        <f>IFERROR(INDEX(Txn[Key],MATCH(0,INDEX(COUNTIF($A$1:A856,Txn[Key])+(Txn[Key]=""),0),0)),"")</f>
        <v/>
      </c>
      <c r="B857" s="238" t="str">
        <f t="shared" si="117"/>
        <v/>
      </c>
      <c r="C857" s="238" t="str">
        <f t="shared" si="118"/>
        <v/>
      </c>
      <c r="D857" s="238" t="str">
        <f t="shared" si="119"/>
        <v/>
      </c>
      <c r="E857" s="259" t="str">
        <f>IF($A857="","",SUMIFS(Txn[Signed Units],Txn[Key],$A857))</f>
        <v/>
      </c>
      <c r="F857" s="281" t="str">
        <f>IF($A857="","",SUMIFS(Txn[Buy Cost],Txn[Key],$A857))</f>
        <v/>
      </c>
      <c r="G857" s="281" t="str">
        <f>IF($A857="","",SUMIFS(Txn[Sell Proceeds],Txn[Key],$A857))</f>
        <v/>
      </c>
      <c r="H857" s="282" t="str">
        <f>IF($A857="","",IFERROR(INDEX(Prices[Current Price],MATCH($A857,Prices[Key],0)),0))</f>
        <v/>
      </c>
      <c r="I857" s="283" t="str">
        <f>IF($A857="","",IFERROR(INDEX(Prices[FX to SGD],MATCH($A857,Prices[Key],0)),1))</f>
        <v/>
      </c>
      <c r="J857" s="281" t="str">
        <f t="shared" si="120"/>
        <v/>
      </c>
      <c r="K857" s="281" t="str">
        <f t="shared" si="121"/>
        <v/>
      </c>
      <c r="L857" s="281" t="str">
        <f t="shared" si="122"/>
        <v/>
      </c>
      <c r="M857" s="284" t="str">
        <f t="shared" si="123"/>
        <v/>
      </c>
      <c r="N857" s="238" t="str">
        <f>IF($A857="","",IF(ABS(E857)&gt;0.000001,COUNT($N$1:N856)+1,""))</f>
        <v/>
      </c>
      <c r="O857" s="285" t="str">
        <f>IF($A857="","",SUMIFS(Transactions!$R:$R,Transactions!$L:$L,$A857))</f>
        <v/>
      </c>
      <c r="P857" s="285" t="str">
        <f t="shared" si="124"/>
        <v/>
      </c>
      <c r="Q857" s="286" t="str">
        <f t="shared" si="125"/>
        <v/>
      </c>
    </row>
    <row r="858" spans="1:17" ht="15" customHeight="1" x14ac:dyDescent="0.2">
      <c r="A858" s="238" t="str">
        <f>IFERROR(INDEX(Txn[Key],MATCH(0,INDEX(COUNTIF($A$1:A857,Txn[Key])+(Txn[Key]=""),0),0)),"")</f>
        <v/>
      </c>
      <c r="B858" s="238" t="str">
        <f t="shared" si="117"/>
        <v/>
      </c>
      <c r="C858" s="238" t="str">
        <f t="shared" si="118"/>
        <v/>
      </c>
      <c r="D858" s="238" t="str">
        <f t="shared" si="119"/>
        <v/>
      </c>
      <c r="E858" s="259" t="str">
        <f>IF($A858="","",SUMIFS(Txn[Signed Units],Txn[Key],$A858))</f>
        <v/>
      </c>
      <c r="F858" s="281" t="str">
        <f>IF($A858="","",SUMIFS(Txn[Buy Cost],Txn[Key],$A858))</f>
        <v/>
      </c>
      <c r="G858" s="281" t="str">
        <f>IF($A858="","",SUMIFS(Txn[Sell Proceeds],Txn[Key],$A858))</f>
        <v/>
      </c>
      <c r="H858" s="282" t="str">
        <f>IF($A858="","",IFERROR(INDEX(Prices[Current Price],MATCH($A858,Prices[Key],0)),0))</f>
        <v/>
      </c>
      <c r="I858" s="283" t="str">
        <f>IF($A858="","",IFERROR(INDEX(Prices[FX to SGD],MATCH($A858,Prices[Key],0)),1))</f>
        <v/>
      </c>
      <c r="J858" s="281" t="str">
        <f t="shared" si="120"/>
        <v/>
      </c>
      <c r="K858" s="281" t="str">
        <f t="shared" si="121"/>
        <v/>
      </c>
      <c r="L858" s="281" t="str">
        <f t="shared" si="122"/>
        <v/>
      </c>
      <c r="M858" s="284" t="str">
        <f t="shared" si="123"/>
        <v/>
      </c>
      <c r="N858" s="238" t="str">
        <f>IF($A858="","",IF(ABS(E858)&gt;0.000001,COUNT($N$1:N857)+1,""))</f>
        <v/>
      </c>
      <c r="O858" s="285" t="str">
        <f>IF($A858="","",SUMIFS(Transactions!$R:$R,Transactions!$L:$L,$A858))</f>
        <v/>
      </c>
      <c r="P858" s="285" t="str">
        <f t="shared" si="124"/>
        <v/>
      </c>
      <c r="Q858" s="286" t="str">
        <f t="shared" si="125"/>
        <v/>
      </c>
    </row>
    <row r="859" spans="1:17" ht="15" customHeight="1" x14ac:dyDescent="0.2">
      <c r="A859" s="238" t="str">
        <f>IFERROR(INDEX(Txn[Key],MATCH(0,INDEX(COUNTIF($A$1:A858,Txn[Key])+(Txn[Key]=""),0),0)),"")</f>
        <v/>
      </c>
      <c r="B859" s="238" t="str">
        <f t="shared" si="117"/>
        <v/>
      </c>
      <c r="C859" s="238" t="str">
        <f t="shared" si="118"/>
        <v/>
      </c>
      <c r="D859" s="238" t="str">
        <f t="shared" si="119"/>
        <v/>
      </c>
      <c r="E859" s="259" t="str">
        <f>IF($A859="","",SUMIFS(Txn[Signed Units],Txn[Key],$A859))</f>
        <v/>
      </c>
      <c r="F859" s="281" t="str">
        <f>IF($A859="","",SUMIFS(Txn[Buy Cost],Txn[Key],$A859))</f>
        <v/>
      </c>
      <c r="G859" s="281" t="str">
        <f>IF($A859="","",SUMIFS(Txn[Sell Proceeds],Txn[Key],$A859))</f>
        <v/>
      </c>
      <c r="H859" s="282" t="str">
        <f>IF($A859="","",IFERROR(INDEX(Prices[Current Price],MATCH($A859,Prices[Key],0)),0))</f>
        <v/>
      </c>
      <c r="I859" s="283" t="str">
        <f>IF($A859="","",IFERROR(INDEX(Prices[FX to SGD],MATCH($A859,Prices[Key],0)),1))</f>
        <v/>
      </c>
      <c r="J859" s="281" t="str">
        <f t="shared" si="120"/>
        <v/>
      </c>
      <c r="K859" s="281" t="str">
        <f t="shared" si="121"/>
        <v/>
      </c>
      <c r="L859" s="281" t="str">
        <f t="shared" si="122"/>
        <v/>
      </c>
      <c r="M859" s="284" t="str">
        <f t="shared" si="123"/>
        <v/>
      </c>
      <c r="N859" s="238" t="str">
        <f>IF($A859="","",IF(ABS(E859)&gt;0.000001,COUNT($N$1:N858)+1,""))</f>
        <v/>
      </c>
      <c r="O859" s="285" t="str">
        <f>IF($A859="","",SUMIFS(Transactions!$R:$R,Transactions!$L:$L,$A859))</f>
        <v/>
      </c>
      <c r="P859" s="285" t="str">
        <f t="shared" si="124"/>
        <v/>
      </c>
      <c r="Q859" s="286" t="str">
        <f t="shared" si="125"/>
        <v/>
      </c>
    </row>
    <row r="860" spans="1:17" ht="15" customHeight="1" x14ac:dyDescent="0.2">
      <c r="A860" s="238" t="str">
        <f>IFERROR(INDEX(Txn[Key],MATCH(0,INDEX(COUNTIF($A$1:A859,Txn[Key])+(Txn[Key]=""),0),0)),"")</f>
        <v/>
      </c>
      <c r="B860" s="238" t="str">
        <f t="shared" si="117"/>
        <v/>
      </c>
      <c r="C860" s="238" t="str">
        <f t="shared" si="118"/>
        <v/>
      </c>
      <c r="D860" s="238" t="str">
        <f t="shared" si="119"/>
        <v/>
      </c>
      <c r="E860" s="259" t="str">
        <f>IF($A860="","",SUMIFS(Txn[Signed Units],Txn[Key],$A860))</f>
        <v/>
      </c>
      <c r="F860" s="281" t="str">
        <f>IF($A860="","",SUMIFS(Txn[Buy Cost],Txn[Key],$A860))</f>
        <v/>
      </c>
      <c r="G860" s="281" t="str">
        <f>IF($A860="","",SUMIFS(Txn[Sell Proceeds],Txn[Key],$A860))</f>
        <v/>
      </c>
      <c r="H860" s="282" t="str">
        <f>IF($A860="","",IFERROR(INDEX(Prices[Current Price],MATCH($A860,Prices[Key],0)),0))</f>
        <v/>
      </c>
      <c r="I860" s="283" t="str">
        <f>IF($A860="","",IFERROR(INDEX(Prices[FX to SGD],MATCH($A860,Prices[Key],0)),1))</f>
        <v/>
      </c>
      <c r="J860" s="281" t="str">
        <f t="shared" si="120"/>
        <v/>
      </c>
      <c r="K860" s="281" t="str">
        <f t="shared" si="121"/>
        <v/>
      </c>
      <c r="L860" s="281" t="str">
        <f t="shared" si="122"/>
        <v/>
      </c>
      <c r="M860" s="284" t="str">
        <f t="shared" si="123"/>
        <v/>
      </c>
      <c r="N860" s="238" t="str">
        <f>IF($A860="","",IF(ABS(E860)&gt;0.000001,COUNT($N$1:N859)+1,""))</f>
        <v/>
      </c>
      <c r="O860" s="285" t="str">
        <f>IF($A860="","",SUMIFS(Transactions!$R:$R,Transactions!$L:$L,$A860))</f>
        <v/>
      </c>
      <c r="P860" s="285" t="str">
        <f t="shared" si="124"/>
        <v/>
      </c>
      <c r="Q860" s="286" t="str">
        <f t="shared" si="125"/>
        <v/>
      </c>
    </row>
    <row r="861" spans="1:17" ht="15" customHeight="1" x14ac:dyDescent="0.2">
      <c r="A861" s="238" t="str">
        <f>IFERROR(INDEX(Txn[Key],MATCH(0,INDEX(COUNTIF($A$1:A860,Txn[Key])+(Txn[Key]=""),0),0)),"")</f>
        <v/>
      </c>
      <c r="B861" s="238" t="str">
        <f t="shared" si="117"/>
        <v/>
      </c>
      <c r="C861" s="238" t="str">
        <f t="shared" si="118"/>
        <v/>
      </c>
      <c r="D861" s="238" t="str">
        <f t="shared" si="119"/>
        <v/>
      </c>
      <c r="E861" s="259" t="str">
        <f>IF($A861="","",SUMIFS(Txn[Signed Units],Txn[Key],$A861))</f>
        <v/>
      </c>
      <c r="F861" s="281" t="str">
        <f>IF($A861="","",SUMIFS(Txn[Buy Cost],Txn[Key],$A861))</f>
        <v/>
      </c>
      <c r="G861" s="281" t="str">
        <f>IF($A861="","",SUMIFS(Txn[Sell Proceeds],Txn[Key],$A861))</f>
        <v/>
      </c>
      <c r="H861" s="282" t="str">
        <f>IF($A861="","",IFERROR(INDEX(Prices[Current Price],MATCH($A861,Prices[Key],0)),0))</f>
        <v/>
      </c>
      <c r="I861" s="283" t="str">
        <f>IF($A861="","",IFERROR(INDEX(Prices[FX to SGD],MATCH($A861,Prices[Key],0)),1))</f>
        <v/>
      </c>
      <c r="J861" s="281" t="str">
        <f t="shared" si="120"/>
        <v/>
      </c>
      <c r="K861" s="281" t="str">
        <f t="shared" si="121"/>
        <v/>
      </c>
      <c r="L861" s="281" t="str">
        <f t="shared" si="122"/>
        <v/>
      </c>
      <c r="M861" s="284" t="str">
        <f t="shared" si="123"/>
        <v/>
      </c>
      <c r="N861" s="238" t="str">
        <f>IF($A861="","",IF(ABS(E861)&gt;0.000001,COUNT($N$1:N860)+1,""))</f>
        <v/>
      </c>
      <c r="O861" s="285" t="str">
        <f>IF($A861="","",SUMIFS(Transactions!$R:$R,Transactions!$L:$L,$A861))</f>
        <v/>
      </c>
      <c r="P861" s="285" t="str">
        <f t="shared" si="124"/>
        <v/>
      </c>
      <c r="Q861" s="286" t="str">
        <f t="shared" si="125"/>
        <v/>
      </c>
    </row>
    <row r="862" spans="1:17" ht="15" customHeight="1" x14ac:dyDescent="0.2">
      <c r="A862" s="238" t="str">
        <f>IFERROR(INDEX(Txn[Key],MATCH(0,INDEX(COUNTIF($A$1:A861,Txn[Key])+(Txn[Key]=""),0),0)),"")</f>
        <v/>
      </c>
      <c r="B862" s="238" t="str">
        <f t="shared" si="117"/>
        <v/>
      </c>
      <c r="C862" s="238" t="str">
        <f t="shared" si="118"/>
        <v/>
      </c>
      <c r="D862" s="238" t="str">
        <f t="shared" si="119"/>
        <v/>
      </c>
      <c r="E862" s="259" t="str">
        <f>IF($A862="","",SUMIFS(Txn[Signed Units],Txn[Key],$A862))</f>
        <v/>
      </c>
      <c r="F862" s="281" t="str">
        <f>IF($A862="","",SUMIFS(Txn[Buy Cost],Txn[Key],$A862))</f>
        <v/>
      </c>
      <c r="G862" s="281" t="str">
        <f>IF($A862="","",SUMIFS(Txn[Sell Proceeds],Txn[Key],$A862))</f>
        <v/>
      </c>
      <c r="H862" s="282" t="str">
        <f>IF($A862="","",IFERROR(INDEX(Prices[Current Price],MATCH($A862,Prices[Key],0)),0))</f>
        <v/>
      </c>
      <c r="I862" s="283" t="str">
        <f>IF($A862="","",IFERROR(INDEX(Prices[FX to SGD],MATCH($A862,Prices[Key],0)),1))</f>
        <v/>
      </c>
      <c r="J862" s="281" t="str">
        <f t="shared" si="120"/>
        <v/>
      </c>
      <c r="K862" s="281" t="str">
        <f t="shared" si="121"/>
        <v/>
      </c>
      <c r="L862" s="281" t="str">
        <f t="shared" si="122"/>
        <v/>
      </c>
      <c r="M862" s="284" t="str">
        <f t="shared" si="123"/>
        <v/>
      </c>
      <c r="N862" s="238" t="str">
        <f>IF($A862="","",IF(ABS(E862)&gt;0.000001,COUNT($N$1:N861)+1,""))</f>
        <v/>
      </c>
      <c r="O862" s="285" t="str">
        <f>IF($A862="","",SUMIFS(Transactions!$R:$R,Transactions!$L:$L,$A862))</f>
        <v/>
      </c>
      <c r="P862" s="285" t="str">
        <f t="shared" si="124"/>
        <v/>
      </c>
      <c r="Q862" s="286" t="str">
        <f t="shared" si="125"/>
        <v/>
      </c>
    </row>
    <row r="863" spans="1:17" ht="15" customHeight="1" x14ac:dyDescent="0.2">
      <c r="A863" s="238" t="str">
        <f>IFERROR(INDEX(Txn[Key],MATCH(0,INDEX(COUNTIF($A$1:A862,Txn[Key])+(Txn[Key]=""),0),0)),"")</f>
        <v/>
      </c>
      <c r="B863" s="238" t="str">
        <f t="shared" si="117"/>
        <v/>
      </c>
      <c r="C863" s="238" t="str">
        <f t="shared" si="118"/>
        <v/>
      </c>
      <c r="D863" s="238" t="str">
        <f t="shared" si="119"/>
        <v/>
      </c>
      <c r="E863" s="259" t="str">
        <f>IF($A863="","",SUMIFS(Txn[Signed Units],Txn[Key],$A863))</f>
        <v/>
      </c>
      <c r="F863" s="281" t="str">
        <f>IF($A863="","",SUMIFS(Txn[Buy Cost],Txn[Key],$A863))</f>
        <v/>
      </c>
      <c r="G863" s="281" t="str">
        <f>IF($A863="","",SUMIFS(Txn[Sell Proceeds],Txn[Key],$A863))</f>
        <v/>
      </c>
      <c r="H863" s="282" t="str">
        <f>IF($A863="","",IFERROR(INDEX(Prices[Current Price],MATCH($A863,Prices[Key],0)),0))</f>
        <v/>
      </c>
      <c r="I863" s="283" t="str">
        <f>IF($A863="","",IFERROR(INDEX(Prices[FX to SGD],MATCH($A863,Prices[Key],0)),1))</f>
        <v/>
      </c>
      <c r="J863" s="281" t="str">
        <f t="shared" si="120"/>
        <v/>
      </c>
      <c r="K863" s="281" t="str">
        <f t="shared" si="121"/>
        <v/>
      </c>
      <c r="L863" s="281" t="str">
        <f t="shared" si="122"/>
        <v/>
      </c>
      <c r="M863" s="284" t="str">
        <f t="shared" si="123"/>
        <v/>
      </c>
      <c r="N863" s="238" t="str">
        <f>IF($A863="","",IF(ABS(E863)&gt;0.000001,COUNT($N$1:N862)+1,""))</f>
        <v/>
      </c>
      <c r="O863" s="285" t="str">
        <f>IF($A863="","",SUMIFS(Transactions!$R:$R,Transactions!$L:$L,$A863))</f>
        <v/>
      </c>
      <c r="P863" s="285" t="str">
        <f t="shared" si="124"/>
        <v/>
      </c>
      <c r="Q863" s="286" t="str">
        <f t="shared" si="125"/>
        <v/>
      </c>
    </row>
    <row r="864" spans="1:17" ht="15" customHeight="1" x14ac:dyDescent="0.2">
      <c r="A864" s="238" t="str">
        <f>IFERROR(INDEX(Txn[Key],MATCH(0,INDEX(COUNTIF($A$1:A863,Txn[Key])+(Txn[Key]=""),0),0)),"")</f>
        <v/>
      </c>
      <c r="B864" s="238" t="str">
        <f t="shared" si="117"/>
        <v/>
      </c>
      <c r="C864" s="238" t="str">
        <f t="shared" si="118"/>
        <v/>
      </c>
      <c r="D864" s="238" t="str">
        <f t="shared" si="119"/>
        <v/>
      </c>
      <c r="E864" s="259" t="str">
        <f>IF($A864="","",SUMIFS(Txn[Signed Units],Txn[Key],$A864))</f>
        <v/>
      </c>
      <c r="F864" s="281" t="str">
        <f>IF($A864="","",SUMIFS(Txn[Buy Cost],Txn[Key],$A864))</f>
        <v/>
      </c>
      <c r="G864" s="281" t="str">
        <f>IF($A864="","",SUMIFS(Txn[Sell Proceeds],Txn[Key],$A864))</f>
        <v/>
      </c>
      <c r="H864" s="282" t="str">
        <f>IF($A864="","",IFERROR(INDEX(Prices[Current Price],MATCH($A864,Prices[Key],0)),0))</f>
        <v/>
      </c>
      <c r="I864" s="283" t="str">
        <f>IF($A864="","",IFERROR(INDEX(Prices[FX to SGD],MATCH($A864,Prices[Key],0)),1))</f>
        <v/>
      </c>
      <c r="J864" s="281" t="str">
        <f t="shared" si="120"/>
        <v/>
      </c>
      <c r="K864" s="281" t="str">
        <f t="shared" si="121"/>
        <v/>
      </c>
      <c r="L864" s="281" t="str">
        <f t="shared" si="122"/>
        <v/>
      </c>
      <c r="M864" s="284" t="str">
        <f t="shared" si="123"/>
        <v/>
      </c>
      <c r="N864" s="238" t="str">
        <f>IF($A864="","",IF(ABS(E864)&gt;0.000001,COUNT($N$1:N863)+1,""))</f>
        <v/>
      </c>
      <c r="O864" s="285" t="str">
        <f>IF($A864="","",SUMIFS(Transactions!$R:$R,Transactions!$L:$L,$A864))</f>
        <v/>
      </c>
      <c r="P864" s="285" t="str">
        <f t="shared" si="124"/>
        <v/>
      </c>
      <c r="Q864" s="286" t="str">
        <f t="shared" si="125"/>
        <v/>
      </c>
    </row>
    <row r="865" spans="1:17" ht="15" customHeight="1" x14ac:dyDescent="0.2">
      <c r="A865" s="238" t="str">
        <f>IFERROR(INDEX(Txn[Key],MATCH(0,INDEX(COUNTIF($A$1:A864,Txn[Key])+(Txn[Key]=""),0),0)),"")</f>
        <v/>
      </c>
      <c r="B865" s="238" t="str">
        <f t="shared" si="117"/>
        <v/>
      </c>
      <c r="C865" s="238" t="str">
        <f t="shared" si="118"/>
        <v/>
      </c>
      <c r="D865" s="238" t="str">
        <f t="shared" si="119"/>
        <v/>
      </c>
      <c r="E865" s="259" t="str">
        <f>IF($A865="","",SUMIFS(Txn[Signed Units],Txn[Key],$A865))</f>
        <v/>
      </c>
      <c r="F865" s="281" t="str">
        <f>IF($A865="","",SUMIFS(Txn[Buy Cost],Txn[Key],$A865))</f>
        <v/>
      </c>
      <c r="G865" s="281" t="str">
        <f>IF($A865="","",SUMIFS(Txn[Sell Proceeds],Txn[Key],$A865))</f>
        <v/>
      </c>
      <c r="H865" s="282" t="str">
        <f>IF($A865="","",IFERROR(INDEX(Prices[Current Price],MATCH($A865,Prices[Key],0)),0))</f>
        <v/>
      </c>
      <c r="I865" s="283" t="str">
        <f>IF($A865="","",IFERROR(INDEX(Prices[FX to SGD],MATCH($A865,Prices[Key],0)),1))</f>
        <v/>
      </c>
      <c r="J865" s="281" t="str">
        <f t="shared" si="120"/>
        <v/>
      </c>
      <c r="K865" s="281" t="str">
        <f t="shared" si="121"/>
        <v/>
      </c>
      <c r="L865" s="281" t="str">
        <f t="shared" si="122"/>
        <v/>
      </c>
      <c r="M865" s="284" t="str">
        <f t="shared" si="123"/>
        <v/>
      </c>
      <c r="N865" s="238" t="str">
        <f>IF($A865="","",IF(ABS(E865)&gt;0.000001,COUNT($N$1:N864)+1,""))</f>
        <v/>
      </c>
      <c r="O865" s="285" t="str">
        <f>IF($A865="","",SUMIFS(Transactions!$R:$R,Transactions!$L:$L,$A865))</f>
        <v/>
      </c>
      <c r="P865" s="285" t="str">
        <f t="shared" si="124"/>
        <v/>
      </c>
      <c r="Q865" s="286" t="str">
        <f t="shared" si="125"/>
        <v/>
      </c>
    </row>
    <row r="866" spans="1:17" ht="15" customHeight="1" x14ac:dyDescent="0.2">
      <c r="A866" s="238" t="str">
        <f>IFERROR(INDEX(Txn[Key],MATCH(0,INDEX(COUNTIF($A$1:A865,Txn[Key])+(Txn[Key]=""),0),0)),"")</f>
        <v/>
      </c>
      <c r="B866" s="238" t="str">
        <f t="shared" si="117"/>
        <v/>
      </c>
      <c r="C866" s="238" t="str">
        <f t="shared" si="118"/>
        <v/>
      </c>
      <c r="D866" s="238" t="str">
        <f t="shared" si="119"/>
        <v/>
      </c>
      <c r="E866" s="259" t="str">
        <f>IF($A866="","",SUMIFS(Txn[Signed Units],Txn[Key],$A866))</f>
        <v/>
      </c>
      <c r="F866" s="281" t="str">
        <f>IF($A866="","",SUMIFS(Txn[Buy Cost],Txn[Key],$A866))</f>
        <v/>
      </c>
      <c r="G866" s="281" t="str">
        <f>IF($A866="","",SUMIFS(Txn[Sell Proceeds],Txn[Key],$A866))</f>
        <v/>
      </c>
      <c r="H866" s="282" t="str">
        <f>IF($A866="","",IFERROR(INDEX(Prices[Current Price],MATCH($A866,Prices[Key],0)),0))</f>
        <v/>
      </c>
      <c r="I866" s="283" t="str">
        <f>IF($A866="","",IFERROR(INDEX(Prices[FX to SGD],MATCH($A866,Prices[Key],0)),1))</f>
        <v/>
      </c>
      <c r="J866" s="281" t="str">
        <f t="shared" si="120"/>
        <v/>
      </c>
      <c r="K866" s="281" t="str">
        <f t="shared" si="121"/>
        <v/>
      </c>
      <c r="L866" s="281" t="str">
        <f t="shared" si="122"/>
        <v/>
      </c>
      <c r="M866" s="284" t="str">
        <f t="shared" si="123"/>
        <v/>
      </c>
      <c r="N866" s="238" t="str">
        <f>IF($A866="","",IF(ABS(E866)&gt;0.000001,COUNT($N$1:N865)+1,""))</f>
        <v/>
      </c>
      <c r="O866" s="285" t="str">
        <f>IF($A866="","",SUMIFS(Transactions!$R:$R,Transactions!$L:$L,$A866))</f>
        <v/>
      </c>
      <c r="P866" s="285" t="str">
        <f t="shared" si="124"/>
        <v/>
      </c>
      <c r="Q866" s="286" t="str">
        <f t="shared" si="125"/>
        <v/>
      </c>
    </row>
    <row r="867" spans="1:17" ht="15" customHeight="1" x14ac:dyDescent="0.2">
      <c r="A867" s="238" t="str">
        <f>IFERROR(INDEX(Txn[Key],MATCH(0,INDEX(COUNTIF($A$1:A866,Txn[Key])+(Txn[Key]=""),0),0)),"")</f>
        <v/>
      </c>
      <c r="B867" s="238" t="str">
        <f t="shared" si="117"/>
        <v/>
      </c>
      <c r="C867" s="238" t="str">
        <f t="shared" si="118"/>
        <v/>
      </c>
      <c r="D867" s="238" t="str">
        <f t="shared" si="119"/>
        <v/>
      </c>
      <c r="E867" s="259" t="str">
        <f>IF($A867="","",SUMIFS(Txn[Signed Units],Txn[Key],$A867))</f>
        <v/>
      </c>
      <c r="F867" s="281" t="str">
        <f>IF($A867="","",SUMIFS(Txn[Buy Cost],Txn[Key],$A867))</f>
        <v/>
      </c>
      <c r="G867" s="281" t="str">
        <f>IF($A867="","",SUMIFS(Txn[Sell Proceeds],Txn[Key],$A867))</f>
        <v/>
      </c>
      <c r="H867" s="282" t="str">
        <f>IF($A867="","",IFERROR(INDEX(Prices[Current Price],MATCH($A867,Prices[Key],0)),0))</f>
        <v/>
      </c>
      <c r="I867" s="283" t="str">
        <f>IF($A867="","",IFERROR(INDEX(Prices[FX to SGD],MATCH($A867,Prices[Key],0)),1))</f>
        <v/>
      </c>
      <c r="J867" s="281" t="str">
        <f t="shared" si="120"/>
        <v/>
      </c>
      <c r="K867" s="281" t="str">
        <f t="shared" si="121"/>
        <v/>
      </c>
      <c r="L867" s="281" t="str">
        <f t="shared" si="122"/>
        <v/>
      </c>
      <c r="M867" s="284" t="str">
        <f t="shared" si="123"/>
        <v/>
      </c>
      <c r="N867" s="238" t="str">
        <f>IF($A867="","",IF(ABS(E867)&gt;0.000001,COUNT($N$1:N866)+1,""))</f>
        <v/>
      </c>
      <c r="O867" s="285" t="str">
        <f>IF($A867="","",SUMIFS(Transactions!$R:$R,Transactions!$L:$L,$A867))</f>
        <v/>
      </c>
      <c r="P867" s="285" t="str">
        <f t="shared" si="124"/>
        <v/>
      </c>
      <c r="Q867" s="286" t="str">
        <f t="shared" si="125"/>
        <v/>
      </c>
    </row>
    <row r="868" spans="1:17" ht="15" customHeight="1" x14ac:dyDescent="0.2">
      <c r="A868" s="238" t="str">
        <f>IFERROR(INDEX(Txn[Key],MATCH(0,INDEX(COUNTIF($A$1:A867,Txn[Key])+(Txn[Key]=""),0),0)),"")</f>
        <v/>
      </c>
      <c r="B868" s="238" t="str">
        <f t="shared" si="117"/>
        <v/>
      </c>
      <c r="C868" s="238" t="str">
        <f t="shared" si="118"/>
        <v/>
      </c>
      <c r="D868" s="238" t="str">
        <f t="shared" si="119"/>
        <v/>
      </c>
      <c r="E868" s="259" t="str">
        <f>IF($A868="","",SUMIFS(Txn[Signed Units],Txn[Key],$A868))</f>
        <v/>
      </c>
      <c r="F868" s="281" t="str">
        <f>IF($A868="","",SUMIFS(Txn[Buy Cost],Txn[Key],$A868))</f>
        <v/>
      </c>
      <c r="G868" s="281" t="str">
        <f>IF($A868="","",SUMIFS(Txn[Sell Proceeds],Txn[Key],$A868))</f>
        <v/>
      </c>
      <c r="H868" s="282" t="str">
        <f>IF($A868="","",IFERROR(INDEX(Prices[Current Price],MATCH($A868,Prices[Key],0)),0))</f>
        <v/>
      </c>
      <c r="I868" s="283" t="str">
        <f>IF($A868="","",IFERROR(INDEX(Prices[FX to SGD],MATCH($A868,Prices[Key],0)),1))</f>
        <v/>
      </c>
      <c r="J868" s="281" t="str">
        <f t="shared" si="120"/>
        <v/>
      </c>
      <c r="K868" s="281" t="str">
        <f t="shared" si="121"/>
        <v/>
      </c>
      <c r="L868" s="281" t="str">
        <f t="shared" si="122"/>
        <v/>
      </c>
      <c r="M868" s="284" t="str">
        <f t="shared" si="123"/>
        <v/>
      </c>
      <c r="N868" s="238" t="str">
        <f>IF($A868="","",IF(ABS(E868)&gt;0.000001,COUNT($N$1:N867)+1,""))</f>
        <v/>
      </c>
      <c r="O868" s="285" t="str">
        <f>IF($A868="","",SUMIFS(Transactions!$R:$R,Transactions!$L:$L,$A868))</f>
        <v/>
      </c>
      <c r="P868" s="285" t="str">
        <f t="shared" si="124"/>
        <v/>
      </c>
      <c r="Q868" s="286" t="str">
        <f t="shared" si="125"/>
        <v/>
      </c>
    </row>
    <row r="869" spans="1:17" ht="15" customHeight="1" x14ac:dyDescent="0.2">
      <c r="A869" s="238" t="str">
        <f>IFERROR(INDEX(Txn[Key],MATCH(0,INDEX(COUNTIF($A$1:A868,Txn[Key])+(Txn[Key]=""),0),0)),"")</f>
        <v/>
      </c>
      <c r="B869" s="238" t="str">
        <f t="shared" si="117"/>
        <v/>
      </c>
      <c r="C869" s="238" t="str">
        <f t="shared" si="118"/>
        <v/>
      </c>
      <c r="D869" s="238" t="str">
        <f t="shared" si="119"/>
        <v/>
      </c>
      <c r="E869" s="259" t="str">
        <f>IF($A869="","",SUMIFS(Txn[Signed Units],Txn[Key],$A869))</f>
        <v/>
      </c>
      <c r="F869" s="281" t="str">
        <f>IF($A869="","",SUMIFS(Txn[Buy Cost],Txn[Key],$A869))</f>
        <v/>
      </c>
      <c r="G869" s="281" t="str">
        <f>IF($A869="","",SUMIFS(Txn[Sell Proceeds],Txn[Key],$A869))</f>
        <v/>
      </c>
      <c r="H869" s="282" t="str">
        <f>IF($A869="","",IFERROR(INDEX(Prices[Current Price],MATCH($A869,Prices[Key],0)),0))</f>
        <v/>
      </c>
      <c r="I869" s="283" t="str">
        <f>IF($A869="","",IFERROR(INDEX(Prices[FX to SGD],MATCH($A869,Prices[Key],0)),1))</f>
        <v/>
      </c>
      <c r="J869" s="281" t="str">
        <f t="shared" si="120"/>
        <v/>
      </c>
      <c r="K869" s="281" t="str">
        <f t="shared" si="121"/>
        <v/>
      </c>
      <c r="L869" s="281" t="str">
        <f t="shared" si="122"/>
        <v/>
      </c>
      <c r="M869" s="284" t="str">
        <f t="shared" si="123"/>
        <v/>
      </c>
      <c r="N869" s="238" t="str">
        <f>IF($A869="","",IF(ABS(E869)&gt;0.000001,COUNT($N$1:N868)+1,""))</f>
        <v/>
      </c>
      <c r="O869" s="285" t="str">
        <f>IF($A869="","",SUMIFS(Transactions!$R:$R,Transactions!$L:$L,$A869))</f>
        <v/>
      </c>
      <c r="P869" s="285" t="str">
        <f t="shared" si="124"/>
        <v/>
      </c>
      <c r="Q869" s="286" t="str">
        <f t="shared" si="125"/>
        <v/>
      </c>
    </row>
    <row r="870" spans="1:17" ht="15" customHeight="1" x14ac:dyDescent="0.2">
      <c r="A870" s="238" t="str">
        <f>IFERROR(INDEX(Txn[Key],MATCH(0,INDEX(COUNTIF($A$1:A869,Txn[Key])+(Txn[Key]=""),0),0)),"")</f>
        <v/>
      </c>
      <c r="B870" s="238" t="str">
        <f t="shared" si="117"/>
        <v/>
      </c>
      <c r="C870" s="238" t="str">
        <f t="shared" si="118"/>
        <v/>
      </c>
      <c r="D870" s="238" t="str">
        <f t="shared" si="119"/>
        <v/>
      </c>
      <c r="E870" s="259" t="str">
        <f>IF($A870="","",SUMIFS(Txn[Signed Units],Txn[Key],$A870))</f>
        <v/>
      </c>
      <c r="F870" s="281" t="str">
        <f>IF($A870="","",SUMIFS(Txn[Buy Cost],Txn[Key],$A870))</f>
        <v/>
      </c>
      <c r="G870" s="281" t="str">
        <f>IF($A870="","",SUMIFS(Txn[Sell Proceeds],Txn[Key],$A870))</f>
        <v/>
      </c>
      <c r="H870" s="282" t="str">
        <f>IF($A870="","",IFERROR(INDEX(Prices[Current Price],MATCH($A870,Prices[Key],0)),0))</f>
        <v/>
      </c>
      <c r="I870" s="283" t="str">
        <f>IF($A870="","",IFERROR(INDEX(Prices[FX to SGD],MATCH($A870,Prices[Key],0)),1))</f>
        <v/>
      </c>
      <c r="J870" s="281" t="str">
        <f t="shared" si="120"/>
        <v/>
      </c>
      <c r="K870" s="281" t="str">
        <f t="shared" si="121"/>
        <v/>
      </c>
      <c r="L870" s="281" t="str">
        <f t="shared" si="122"/>
        <v/>
      </c>
      <c r="M870" s="284" t="str">
        <f t="shared" si="123"/>
        <v/>
      </c>
      <c r="N870" s="238" t="str">
        <f>IF($A870="","",IF(ABS(E870)&gt;0.000001,COUNT($N$1:N869)+1,""))</f>
        <v/>
      </c>
      <c r="O870" s="285" t="str">
        <f>IF($A870="","",SUMIFS(Transactions!$R:$R,Transactions!$L:$L,$A870))</f>
        <v/>
      </c>
      <c r="P870" s="285" t="str">
        <f t="shared" si="124"/>
        <v/>
      </c>
      <c r="Q870" s="286" t="str">
        <f t="shared" si="125"/>
        <v/>
      </c>
    </row>
    <row r="871" spans="1:17" ht="15" customHeight="1" x14ac:dyDescent="0.2">
      <c r="A871" s="238" t="str">
        <f>IFERROR(INDEX(Txn[Key],MATCH(0,INDEX(COUNTIF($A$1:A870,Txn[Key])+(Txn[Key]=""),0),0)),"")</f>
        <v/>
      </c>
      <c r="B871" s="238" t="str">
        <f t="shared" si="117"/>
        <v/>
      </c>
      <c r="C871" s="238" t="str">
        <f t="shared" si="118"/>
        <v/>
      </c>
      <c r="D871" s="238" t="str">
        <f t="shared" si="119"/>
        <v/>
      </c>
      <c r="E871" s="259" t="str">
        <f>IF($A871="","",SUMIFS(Txn[Signed Units],Txn[Key],$A871))</f>
        <v/>
      </c>
      <c r="F871" s="281" t="str">
        <f>IF($A871="","",SUMIFS(Txn[Buy Cost],Txn[Key],$A871))</f>
        <v/>
      </c>
      <c r="G871" s="281" t="str">
        <f>IF($A871="","",SUMIFS(Txn[Sell Proceeds],Txn[Key],$A871))</f>
        <v/>
      </c>
      <c r="H871" s="282" t="str">
        <f>IF($A871="","",IFERROR(INDEX(Prices[Current Price],MATCH($A871,Prices[Key],0)),0))</f>
        <v/>
      </c>
      <c r="I871" s="283" t="str">
        <f>IF($A871="","",IFERROR(INDEX(Prices[FX to SGD],MATCH($A871,Prices[Key],0)),1))</f>
        <v/>
      </c>
      <c r="J871" s="281" t="str">
        <f t="shared" si="120"/>
        <v/>
      </c>
      <c r="K871" s="281" t="str">
        <f t="shared" si="121"/>
        <v/>
      </c>
      <c r="L871" s="281" t="str">
        <f t="shared" si="122"/>
        <v/>
      </c>
      <c r="M871" s="284" t="str">
        <f t="shared" si="123"/>
        <v/>
      </c>
      <c r="N871" s="238" t="str">
        <f>IF($A871="","",IF(ABS(E871)&gt;0.000001,COUNT($N$1:N870)+1,""))</f>
        <v/>
      </c>
      <c r="O871" s="285" t="str">
        <f>IF($A871="","",SUMIFS(Transactions!$R:$R,Transactions!$L:$L,$A871))</f>
        <v/>
      </c>
      <c r="P871" s="285" t="str">
        <f t="shared" si="124"/>
        <v/>
      </c>
      <c r="Q871" s="286" t="str">
        <f t="shared" si="125"/>
        <v/>
      </c>
    </row>
    <row r="872" spans="1:17" ht="15" customHeight="1" x14ac:dyDescent="0.2">
      <c r="A872" s="238" t="str">
        <f>IFERROR(INDEX(Txn[Key],MATCH(0,INDEX(COUNTIF($A$1:A871,Txn[Key])+(Txn[Key]=""),0),0)),"")</f>
        <v/>
      </c>
      <c r="B872" s="238" t="str">
        <f t="shared" si="117"/>
        <v/>
      </c>
      <c r="C872" s="238" t="str">
        <f t="shared" si="118"/>
        <v/>
      </c>
      <c r="D872" s="238" t="str">
        <f t="shared" si="119"/>
        <v/>
      </c>
      <c r="E872" s="259" t="str">
        <f>IF($A872="","",SUMIFS(Txn[Signed Units],Txn[Key],$A872))</f>
        <v/>
      </c>
      <c r="F872" s="281" t="str">
        <f>IF($A872="","",SUMIFS(Txn[Buy Cost],Txn[Key],$A872))</f>
        <v/>
      </c>
      <c r="G872" s="281" t="str">
        <f>IF($A872="","",SUMIFS(Txn[Sell Proceeds],Txn[Key],$A872))</f>
        <v/>
      </c>
      <c r="H872" s="282" t="str">
        <f>IF($A872="","",IFERROR(INDEX(Prices[Current Price],MATCH($A872,Prices[Key],0)),0))</f>
        <v/>
      </c>
      <c r="I872" s="283" t="str">
        <f>IF($A872="","",IFERROR(INDEX(Prices[FX to SGD],MATCH($A872,Prices[Key],0)),1))</f>
        <v/>
      </c>
      <c r="J872" s="281" t="str">
        <f t="shared" si="120"/>
        <v/>
      </c>
      <c r="K872" s="281" t="str">
        <f t="shared" si="121"/>
        <v/>
      </c>
      <c r="L872" s="281" t="str">
        <f t="shared" si="122"/>
        <v/>
      </c>
      <c r="M872" s="284" t="str">
        <f t="shared" si="123"/>
        <v/>
      </c>
      <c r="N872" s="238" t="str">
        <f>IF($A872="","",IF(ABS(E872)&gt;0.000001,COUNT($N$1:N871)+1,""))</f>
        <v/>
      </c>
      <c r="O872" s="285" t="str">
        <f>IF($A872="","",SUMIFS(Transactions!$R:$R,Transactions!$L:$L,$A872))</f>
        <v/>
      </c>
      <c r="P872" s="285" t="str">
        <f t="shared" si="124"/>
        <v/>
      </c>
      <c r="Q872" s="286" t="str">
        <f t="shared" si="125"/>
        <v/>
      </c>
    </row>
    <row r="873" spans="1:17" ht="15" customHeight="1" x14ac:dyDescent="0.2">
      <c r="A873" s="238" t="str">
        <f>IFERROR(INDEX(Txn[Key],MATCH(0,INDEX(COUNTIF($A$1:A872,Txn[Key])+(Txn[Key]=""),0),0)),"")</f>
        <v/>
      </c>
      <c r="B873" s="238" t="str">
        <f t="shared" si="117"/>
        <v/>
      </c>
      <c r="C873" s="238" t="str">
        <f t="shared" si="118"/>
        <v/>
      </c>
      <c r="D873" s="238" t="str">
        <f t="shared" si="119"/>
        <v/>
      </c>
      <c r="E873" s="259" t="str">
        <f>IF($A873="","",SUMIFS(Txn[Signed Units],Txn[Key],$A873))</f>
        <v/>
      </c>
      <c r="F873" s="281" t="str">
        <f>IF($A873="","",SUMIFS(Txn[Buy Cost],Txn[Key],$A873))</f>
        <v/>
      </c>
      <c r="G873" s="281" t="str">
        <f>IF($A873="","",SUMIFS(Txn[Sell Proceeds],Txn[Key],$A873))</f>
        <v/>
      </c>
      <c r="H873" s="282" t="str">
        <f>IF($A873="","",IFERROR(INDEX(Prices[Current Price],MATCH($A873,Prices[Key],0)),0))</f>
        <v/>
      </c>
      <c r="I873" s="283" t="str">
        <f>IF($A873="","",IFERROR(INDEX(Prices[FX to SGD],MATCH($A873,Prices[Key],0)),1))</f>
        <v/>
      </c>
      <c r="J873" s="281" t="str">
        <f t="shared" si="120"/>
        <v/>
      </c>
      <c r="K873" s="281" t="str">
        <f t="shared" si="121"/>
        <v/>
      </c>
      <c r="L873" s="281" t="str">
        <f t="shared" si="122"/>
        <v/>
      </c>
      <c r="M873" s="284" t="str">
        <f t="shared" si="123"/>
        <v/>
      </c>
      <c r="N873" s="238" t="str">
        <f>IF($A873="","",IF(ABS(E873)&gt;0.000001,COUNT($N$1:N872)+1,""))</f>
        <v/>
      </c>
      <c r="O873" s="285" t="str">
        <f>IF($A873="","",SUMIFS(Transactions!$R:$R,Transactions!$L:$L,$A873))</f>
        <v/>
      </c>
      <c r="P873" s="285" t="str">
        <f t="shared" si="124"/>
        <v/>
      </c>
      <c r="Q873" s="286" t="str">
        <f t="shared" si="125"/>
        <v/>
      </c>
    </row>
    <row r="874" spans="1:17" ht="15" customHeight="1" x14ac:dyDescent="0.2">
      <c r="A874" s="238" t="str">
        <f>IFERROR(INDEX(Txn[Key],MATCH(0,INDEX(COUNTIF($A$1:A873,Txn[Key])+(Txn[Key]=""),0),0)),"")</f>
        <v/>
      </c>
      <c r="B874" s="238" t="str">
        <f t="shared" si="117"/>
        <v/>
      </c>
      <c r="C874" s="238" t="str">
        <f t="shared" si="118"/>
        <v/>
      </c>
      <c r="D874" s="238" t="str">
        <f t="shared" si="119"/>
        <v/>
      </c>
      <c r="E874" s="259" t="str">
        <f>IF($A874="","",SUMIFS(Txn[Signed Units],Txn[Key],$A874))</f>
        <v/>
      </c>
      <c r="F874" s="281" t="str">
        <f>IF($A874="","",SUMIFS(Txn[Buy Cost],Txn[Key],$A874))</f>
        <v/>
      </c>
      <c r="G874" s="281" t="str">
        <f>IF($A874="","",SUMIFS(Txn[Sell Proceeds],Txn[Key],$A874))</f>
        <v/>
      </c>
      <c r="H874" s="282" t="str">
        <f>IF($A874="","",IFERROR(INDEX(Prices[Current Price],MATCH($A874,Prices[Key],0)),0))</f>
        <v/>
      </c>
      <c r="I874" s="283" t="str">
        <f>IF($A874="","",IFERROR(INDEX(Prices[FX to SGD],MATCH($A874,Prices[Key],0)),1))</f>
        <v/>
      </c>
      <c r="J874" s="281" t="str">
        <f t="shared" si="120"/>
        <v/>
      </c>
      <c r="K874" s="281" t="str">
        <f t="shared" si="121"/>
        <v/>
      </c>
      <c r="L874" s="281" t="str">
        <f t="shared" si="122"/>
        <v/>
      </c>
      <c r="M874" s="284" t="str">
        <f t="shared" si="123"/>
        <v/>
      </c>
      <c r="N874" s="238" t="str">
        <f>IF($A874="","",IF(ABS(E874)&gt;0.000001,COUNT($N$1:N873)+1,""))</f>
        <v/>
      </c>
      <c r="O874" s="285" t="str">
        <f>IF($A874="","",SUMIFS(Transactions!$R:$R,Transactions!$L:$L,$A874))</f>
        <v/>
      </c>
      <c r="P874" s="285" t="str">
        <f t="shared" si="124"/>
        <v/>
      </c>
      <c r="Q874" s="286" t="str">
        <f t="shared" si="125"/>
        <v/>
      </c>
    </row>
    <row r="875" spans="1:17" ht="15" customHeight="1" x14ac:dyDescent="0.2">
      <c r="A875" s="238" t="str">
        <f>IFERROR(INDEX(Txn[Key],MATCH(0,INDEX(COUNTIF($A$1:A874,Txn[Key])+(Txn[Key]=""),0),0)),"")</f>
        <v/>
      </c>
      <c r="B875" s="238" t="str">
        <f t="shared" si="117"/>
        <v/>
      </c>
      <c r="C875" s="238" t="str">
        <f t="shared" si="118"/>
        <v/>
      </c>
      <c r="D875" s="238" t="str">
        <f t="shared" si="119"/>
        <v/>
      </c>
      <c r="E875" s="259" t="str">
        <f>IF($A875="","",SUMIFS(Txn[Signed Units],Txn[Key],$A875))</f>
        <v/>
      </c>
      <c r="F875" s="281" t="str">
        <f>IF($A875="","",SUMIFS(Txn[Buy Cost],Txn[Key],$A875))</f>
        <v/>
      </c>
      <c r="G875" s="281" t="str">
        <f>IF($A875="","",SUMIFS(Txn[Sell Proceeds],Txn[Key],$A875))</f>
        <v/>
      </c>
      <c r="H875" s="282" t="str">
        <f>IF($A875="","",IFERROR(INDEX(Prices[Current Price],MATCH($A875,Prices[Key],0)),0))</f>
        <v/>
      </c>
      <c r="I875" s="283" t="str">
        <f>IF($A875="","",IFERROR(INDEX(Prices[FX to SGD],MATCH($A875,Prices[Key],0)),1))</f>
        <v/>
      </c>
      <c r="J875" s="281" t="str">
        <f t="shared" si="120"/>
        <v/>
      </c>
      <c r="K875" s="281" t="str">
        <f t="shared" si="121"/>
        <v/>
      </c>
      <c r="L875" s="281" t="str">
        <f t="shared" si="122"/>
        <v/>
      </c>
      <c r="M875" s="284" t="str">
        <f t="shared" si="123"/>
        <v/>
      </c>
      <c r="N875" s="238" t="str">
        <f>IF($A875="","",IF(ABS(E875)&gt;0.000001,COUNT($N$1:N874)+1,""))</f>
        <v/>
      </c>
      <c r="O875" s="285" t="str">
        <f>IF($A875="","",SUMIFS(Transactions!$R:$R,Transactions!$L:$L,$A875))</f>
        <v/>
      </c>
      <c r="P875" s="285" t="str">
        <f t="shared" si="124"/>
        <v/>
      </c>
      <c r="Q875" s="286" t="str">
        <f t="shared" si="125"/>
        <v/>
      </c>
    </row>
    <row r="876" spans="1:17" ht="15" customHeight="1" x14ac:dyDescent="0.2">
      <c r="A876" s="238" t="str">
        <f>IFERROR(INDEX(Txn[Key],MATCH(0,INDEX(COUNTIF($A$1:A875,Txn[Key])+(Txn[Key]=""),0),0)),"")</f>
        <v/>
      </c>
      <c r="B876" s="238" t="str">
        <f t="shared" si="117"/>
        <v/>
      </c>
      <c r="C876" s="238" t="str">
        <f t="shared" si="118"/>
        <v/>
      </c>
      <c r="D876" s="238" t="str">
        <f t="shared" si="119"/>
        <v/>
      </c>
      <c r="E876" s="259" t="str">
        <f>IF($A876="","",SUMIFS(Txn[Signed Units],Txn[Key],$A876))</f>
        <v/>
      </c>
      <c r="F876" s="281" t="str">
        <f>IF($A876="","",SUMIFS(Txn[Buy Cost],Txn[Key],$A876))</f>
        <v/>
      </c>
      <c r="G876" s="281" t="str">
        <f>IF($A876="","",SUMIFS(Txn[Sell Proceeds],Txn[Key],$A876))</f>
        <v/>
      </c>
      <c r="H876" s="282" t="str">
        <f>IF($A876="","",IFERROR(INDEX(Prices[Current Price],MATCH($A876,Prices[Key],0)),0))</f>
        <v/>
      </c>
      <c r="I876" s="283" t="str">
        <f>IF($A876="","",IFERROR(INDEX(Prices[FX to SGD],MATCH($A876,Prices[Key],0)),1))</f>
        <v/>
      </c>
      <c r="J876" s="281" t="str">
        <f t="shared" si="120"/>
        <v/>
      </c>
      <c r="K876" s="281" t="str">
        <f t="shared" si="121"/>
        <v/>
      </c>
      <c r="L876" s="281" t="str">
        <f t="shared" si="122"/>
        <v/>
      </c>
      <c r="M876" s="284" t="str">
        <f t="shared" si="123"/>
        <v/>
      </c>
      <c r="N876" s="238" t="str">
        <f>IF($A876="","",IF(ABS(E876)&gt;0.000001,COUNT($N$1:N875)+1,""))</f>
        <v/>
      </c>
      <c r="O876" s="285" t="str">
        <f>IF($A876="","",SUMIFS(Transactions!$R:$R,Transactions!$L:$L,$A876))</f>
        <v/>
      </c>
      <c r="P876" s="285" t="str">
        <f t="shared" si="124"/>
        <v/>
      </c>
      <c r="Q876" s="286" t="str">
        <f t="shared" si="125"/>
        <v/>
      </c>
    </row>
    <row r="877" spans="1:17" ht="15" customHeight="1" x14ac:dyDescent="0.2">
      <c r="A877" s="238" t="str">
        <f>IFERROR(INDEX(Txn[Key],MATCH(0,INDEX(COUNTIF($A$1:A876,Txn[Key])+(Txn[Key]=""),0),0)),"")</f>
        <v/>
      </c>
      <c r="B877" s="238" t="str">
        <f t="shared" si="117"/>
        <v/>
      </c>
      <c r="C877" s="238" t="str">
        <f t="shared" si="118"/>
        <v/>
      </c>
      <c r="D877" s="238" t="str">
        <f t="shared" si="119"/>
        <v/>
      </c>
      <c r="E877" s="259" t="str">
        <f>IF($A877="","",SUMIFS(Txn[Signed Units],Txn[Key],$A877))</f>
        <v/>
      </c>
      <c r="F877" s="281" t="str">
        <f>IF($A877="","",SUMIFS(Txn[Buy Cost],Txn[Key],$A877))</f>
        <v/>
      </c>
      <c r="G877" s="281" t="str">
        <f>IF($A877="","",SUMIFS(Txn[Sell Proceeds],Txn[Key],$A877))</f>
        <v/>
      </c>
      <c r="H877" s="282" t="str">
        <f>IF($A877="","",IFERROR(INDEX(Prices[Current Price],MATCH($A877,Prices[Key],0)),0))</f>
        <v/>
      </c>
      <c r="I877" s="283" t="str">
        <f>IF($A877="","",IFERROR(INDEX(Prices[FX to SGD],MATCH($A877,Prices[Key],0)),1))</f>
        <v/>
      </c>
      <c r="J877" s="281" t="str">
        <f t="shared" si="120"/>
        <v/>
      </c>
      <c r="K877" s="281" t="str">
        <f t="shared" si="121"/>
        <v/>
      </c>
      <c r="L877" s="281" t="str">
        <f t="shared" si="122"/>
        <v/>
      </c>
      <c r="M877" s="284" t="str">
        <f t="shared" si="123"/>
        <v/>
      </c>
      <c r="N877" s="238" t="str">
        <f>IF($A877="","",IF(ABS(E877)&gt;0.000001,COUNT($N$1:N876)+1,""))</f>
        <v/>
      </c>
      <c r="O877" s="285" t="str">
        <f>IF($A877="","",SUMIFS(Transactions!$R:$R,Transactions!$L:$L,$A877))</f>
        <v/>
      </c>
      <c r="P877" s="285" t="str">
        <f t="shared" si="124"/>
        <v/>
      </c>
      <c r="Q877" s="286" t="str">
        <f t="shared" si="125"/>
        <v/>
      </c>
    </row>
    <row r="878" spans="1:17" ht="15" customHeight="1" x14ac:dyDescent="0.2">
      <c r="A878" s="238" t="str">
        <f>IFERROR(INDEX(Txn[Key],MATCH(0,INDEX(COUNTIF($A$1:A877,Txn[Key])+(Txn[Key]=""),0),0)),"")</f>
        <v/>
      </c>
      <c r="B878" s="238" t="str">
        <f t="shared" si="117"/>
        <v/>
      </c>
      <c r="C878" s="238" t="str">
        <f t="shared" si="118"/>
        <v/>
      </c>
      <c r="D878" s="238" t="str">
        <f t="shared" si="119"/>
        <v/>
      </c>
      <c r="E878" s="259" t="str">
        <f>IF($A878="","",SUMIFS(Txn[Signed Units],Txn[Key],$A878))</f>
        <v/>
      </c>
      <c r="F878" s="281" t="str">
        <f>IF($A878="","",SUMIFS(Txn[Buy Cost],Txn[Key],$A878))</f>
        <v/>
      </c>
      <c r="G878" s="281" t="str">
        <f>IF($A878="","",SUMIFS(Txn[Sell Proceeds],Txn[Key],$A878))</f>
        <v/>
      </c>
      <c r="H878" s="282" t="str">
        <f>IF($A878="","",IFERROR(INDEX(Prices[Current Price],MATCH($A878,Prices[Key],0)),0))</f>
        <v/>
      </c>
      <c r="I878" s="283" t="str">
        <f>IF($A878="","",IFERROR(INDEX(Prices[FX to SGD],MATCH($A878,Prices[Key],0)),1))</f>
        <v/>
      </c>
      <c r="J878" s="281" t="str">
        <f t="shared" si="120"/>
        <v/>
      </c>
      <c r="K878" s="281" t="str">
        <f t="shared" si="121"/>
        <v/>
      </c>
      <c r="L878" s="281" t="str">
        <f t="shared" si="122"/>
        <v/>
      </c>
      <c r="M878" s="284" t="str">
        <f t="shared" si="123"/>
        <v/>
      </c>
      <c r="N878" s="238" t="str">
        <f>IF($A878="","",IF(ABS(E878)&gt;0.000001,COUNT($N$1:N877)+1,""))</f>
        <v/>
      </c>
      <c r="O878" s="285" t="str">
        <f>IF($A878="","",SUMIFS(Transactions!$R:$R,Transactions!$L:$L,$A878))</f>
        <v/>
      </c>
      <c r="P878" s="285" t="str">
        <f t="shared" si="124"/>
        <v/>
      </c>
      <c r="Q878" s="286" t="str">
        <f t="shared" si="125"/>
        <v/>
      </c>
    </row>
    <row r="879" spans="1:17" ht="15" customHeight="1" x14ac:dyDescent="0.2">
      <c r="A879" s="238" t="str">
        <f>IFERROR(INDEX(Txn[Key],MATCH(0,INDEX(COUNTIF($A$1:A878,Txn[Key])+(Txn[Key]=""),0),0)),"")</f>
        <v/>
      </c>
      <c r="B879" s="238" t="str">
        <f t="shared" si="117"/>
        <v/>
      </c>
      <c r="C879" s="238" t="str">
        <f t="shared" si="118"/>
        <v/>
      </c>
      <c r="D879" s="238" t="str">
        <f t="shared" si="119"/>
        <v/>
      </c>
      <c r="E879" s="259" t="str">
        <f>IF($A879="","",SUMIFS(Txn[Signed Units],Txn[Key],$A879))</f>
        <v/>
      </c>
      <c r="F879" s="281" t="str">
        <f>IF($A879="","",SUMIFS(Txn[Buy Cost],Txn[Key],$A879))</f>
        <v/>
      </c>
      <c r="G879" s="281" t="str">
        <f>IF($A879="","",SUMIFS(Txn[Sell Proceeds],Txn[Key],$A879))</f>
        <v/>
      </c>
      <c r="H879" s="282" t="str">
        <f>IF($A879="","",IFERROR(INDEX(Prices[Current Price],MATCH($A879,Prices[Key],0)),0))</f>
        <v/>
      </c>
      <c r="I879" s="283" t="str">
        <f>IF($A879="","",IFERROR(INDEX(Prices[FX to SGD],MATCH($A879,Prices[Key],0)),1))</f>
        <v/>
      </c>
      <c r="J879" s="281" t="str">
        <f t="shared" si="120"/>
        <v/>
      </c>
      <c r="K879" s="281" t="str">
        <f t="shared" si="121"/>
        <v/>
      </c>
      <c r="L879" s="281" t="str">
        <f t="shared" si="122"/>
        <v/>
      </c>
      <c r="M879" s="284" t="str">
        <f t="shared" si="123"/>
        <v/>
      </c>
      <c r="N879" s="238" t="str">
        <f>IF($A879="","",IF(ABS(E879)&gt;0.000001,COUNT($N$1:N878)+1,""))</f>
        <v/>
      </c>
      <c r="O879" s="285" t="str">
        <f>IF($A879="","",SUMIFS(Transactions!$R:$R,Transactions!$L:$L,$A879))</f>
        <v/>
      </c>
      <c r="P879" s="285" t="str">
        <f t="shared" si="124"/>
        <v/>
      </c>
      <c r="Q879" s="286" t="str">
        <f t="shared" si="125"/>
        <v/>
      </c>
    </row>
    <row r="880" spans="1:17" ht="15" customHeight="1" x14ac:dyDescent="0.2">
      <c r="A880" s="238" t="str">
        <f>IFERROR(INDEX(Txn[Key],MATCH(0,INDEX(COUNTIF($A$1:A879,Txn[Key])+(Txn[Key]=""),0),0)),"")</f>
        <v/>
      </c>
      <c r="B880" s="238" t="str">
        <f t="shared" si="117"/>
        <v/>
      </c>
      <c r="C880" s="238" t="str">
        <f t="shared" si="118"/>
        <v/>
      </c>
      <c r="D880" s="238" t="str">
        <f t="shared" si="119"/>
        <v/>
      </c>
      <c r="E880" s="259" t="str">
        <f>IF($A880="","",SUMIFS(Txn[Signed Units],Txn[Key],$A880))</f>
        <v/>
      </c>
      <c r="F880" s="281" t="str">
        <f>IF($A880="","",SUMIFS(Txn[Buy Cost],Txn[Key],$A880))</f>
        <v/>
      </c>
      <c r="G880" s="281" t="str">
        <f>IF($A880="","",SUMIFS(Txn[Sell Proceeds],Txn[Key],$A880))</f>
        <v/>
      </c>
      <c r="H880" s="282" t="str">
        <f>IF($A880="","",IFERROR(INDEX(Prices[Current Price],MATCH($A880,Prices[Key],0)),0))</f>
        <v/>
      </c>
      <c r="I880" s="283" t="str">
        <f>IF($A880="","",IFERROR(INDEX(Prices[FX to SGD],MATCH($A880,Prices[Key],0)),1))</f>
        <v/>
      </c>
      <c r="J880" s="281" t="str">
        <f t="shared" si="120"/>
        <v/>
      </c>
      <c r="K880" s="281" t="str">
        <f t="shared" si="121"/>
        <v/>
      </c>
      <c r="L880" s="281" t="str">
        <f t="shared" si="122"/>
        <v/>
      </c>
      <c r="M880" s="284" t="str">
        <f t="shared" si="123"/>
        <v/>
      </c>
      <c r="N880" s="238" t="str">
        <f>IF($A880="","",IF(ABS(E880)&gt;0.000001,COUNT($N$1:N879)+1,""))</f>
        <v/>
      </c>
      <c r="O880" s="285" t="str">
        <f>IF($A880="","",SUMIFS(Transactions!$R:$R,Transactions!$L:$L,$A880))</f>
        <v/>
      </c>
      <c r="P880" s="285" t="str">
        <f t="shared" si="124"/>
        <v/>
      </c>
      <c r="Q880" s="286" t="str">
        <f t="shared" si="125"/>
        <v/>
      </c>
    </row>
    <row r="881" spans="1:17" ht="15" customHeight="1" x14ac:dyDescent="0.2">
      <c r="A881" s="238" t="str">
        <f>IFERROR(INDEX(Txn[Key],MATCH(0,INDEX(COUNTIF($A$1:A880,Txn[Key])+(Txn[Key]=""),0),0)),"")</f>
        <v/>
      </c>
      <c r="B881" s="238" t="str">
        <f t="shared" si="117"/>
        <v/>
      </c>
      <c r="C881" s="238" t="str">
        <f t="shared" si="118"/>
        <v/>
      </c>
      <c r="D881" s="238" t="str">
        <f t="shared" si="119"/>
        <v/>
      </c>
      <c r="E881" s="259" t="str">
        <f>IF($A881="","",SUMIFS(Txn[Signed Units],Txn[Key],$A881))</f>
        <v/>
      </c>
      <c r="F881" s="281" t="str">
        <f>IF($A881="","",SUMIFS(Txn[Buy Cost],Txn[Key],$A881))</f>
        <v/>
      </c>
      <c r="G881" s="281" t="str">
        <f>IF($A881="","",SUMIFS(Txn[Sell Proceeds],Txn[Key],$A881))</f>
        <v/>
      </c>
      <c r="H881" s="282" t="str">
        <f>IF($A881="","",IFERROR(INDEX(Prices[Current Price],MATCH($A881,Prices[Key],0)),0))</f>
        <v/>
      </c>
      <c r="I881" s="283" t="str">
        <f>IF($A881="","",IFERROR(INDEX(Prices[FX to SGD],MATCH($A881,Prices[Key],0)),1))</f>
        <v/>
      </c>
      <c r="J881" s="281" t="str">
        <f t="shared" si="120"/>
        <v/>
      </c>
      <c r="K881" s="281" t="str">
        <f t="shared" si="121"/>
        <v/>
      </c>
      <c r="L881" s="281" t="str">
        <f t="shared" si="122"/>
        <v/>
      </c>
      <c r="M881" s="284" t="str">
        <f t="shared" si="123"/>
        <v/>
      </c>
      <c r="N881" s="238" t="str">
        <f>IF($A881="","",IF(ABS(E881)&gt;0.000001,COUNT($N$1:N880)+1,""))</f>
        <v/>
      </c>
      <c r="O881" s="285" t="str">
        <f>IF($A881="","",SUMIFS(Transactions!$R:$R,Transactions!$L:$L,$A881))</f>
        <v/>
      </c>
      <c r="P881" s="285" t="str">
        <f t="shared" si="124"/>
        <v/>
      </c>
      <c r="Q881" s="286" t="str">
        <f t="shared" si="125"/>
        <v/>
      </c>
    </row>
    <row r="882" spans="1:17" ht="15" customHeight="1" x14ac:dyDescent="0.2">
      <c r="A882" s="238" t="str">
        <f>IFERROR(INDEX(Txn[Key],MATCH(0,INDEX(COUNTIF($A$1:A881,Txn[Key])+(Txn[Key]=""),0),0)),"")</f>
        <v/>
      </c>
      <c r="B882" s="238" t="str">
        <f t="shared" si="117"/>
        <v/>
      </c>
      <c r="C882" s="238" t="str">
        <f t="shared" si="118"/>
        <v/>
      </c>
      <c r="D882" s="238" t="str">
        <f t="shared" si="119"/>
        <v/>
      </c>
      <c r="E882" s="259" t="str">
        <f>IF($A882="","",SUMIFS(Txn[Signed Units],Txn[Key],$A882))</f>
        <v/>
      </c>
      <c r="F882" s="281" t="str">
        <f>IF($A882="","",SUMIFS(Txn[Buy Cost],Txn[Key],$A882))</f>
        <v/>
      </c>
      <c r="G882" s="281" t="str">
        <f>IF($A882="","",SUMIFS(Txn[Sell Proceeds],Txn[Key],$A882))</f>
        <v/>
      </c>
      <c r="H882" s="282" t="str">
        <f>IF($A882="","",IFERROR(INDEX(Prices[Current Price],MATCH($A882,Prices[Key],0)),0))</f>
        <v/>
      </c>
      <c r="I882" s="283" t="str">
        <f>IF($A882="","",IFERROR(INDEX(Prices[FX to SGD],MATCH($A882,Prices[Key],0)),1))</f>
        <v/>
      </c>
      <c r="J882" s="281" t="str">
        <f t="shared" si="120"/>
        <v/>
      </c>
      <c r="K882" s="281" t="str">
        <f t="shared" si="121"/>
        <v/>
      </c>
      <c r="L882" s="281" t="str">
        <f t="shared" si="122"/>
        <v/>
      </c>
      <c r="M882" s="284" t="str">
        <f t="shared" si="123"/>
        <v/>
      </c>
      <c r="N882" s="238" t="str">
        <f>IF($A882="","",IF(ABS(E882)&gt;0.000001,COUNT($N$1:N881)+1,""))</f>
        <v/>
      </c>
      <c r="O882" s="285" t="str">
        <f>IF($A882="","",SUMIFS(Transactions!$R:$R,Transactions!$L:$L,$A882))</f>
        <v/>
      </c>
      <c r="P882" s="285" t="str">
        <f t="shared" si="124"/>
        <v/>
      </c>
      <c r="Q882" s="286" t="str">
        <f t="shared" si="125"/>
        <v/>
      </c>
    </row>
    <row r="883" spans="1:17" ht="15" customHeight="1" x14ac:dyDescent="0.2">
      <c r="A883" s="238" t="str">
        <f>IFERROR(INDEX(Txn[Key],MATCH(0,INDEX(COUNTIF($A$1:A882,Txn[Key])+(Txn[Key]=""),0),0)),"")</f>
        <v/>
      </c>
      <c r="B883" s="238" t="str">
        <f t="shared" si="117"/>
        <v/>
      </c>
      <c r="C883" s="238" t="str">
        <f t="shared" si="118"/>
        <v/>
      </c>
      <c r="D883" s="238" t="str">
        <f t="shared" si="119"/>
        <v/>
      </c>
      <c r="E883" s="259" t="str">
        <f>IF($A883="","",SUMIFS(Txn[Signed Units],Txn[Key],$A883))</f>
        <v/>
      </c>
      <c r="F883" s="281" t="str">
        <f>IF($A883="","",SUMIFS(Txn[Buy Cost],Txn[Key],$A883))</f>
        <v/>
      </c>
      <c r="G883" s="281" t="str">
        <f>IF($A883="","",SUMIFS(Txn[Sell Proceeds],Txn[Key],$A883))</f>
        <v/>
      </c>
      <c r="H883" s="282" t="str">
        <f>IF($A883="","",IFERROR(INDEX(Prices[Current Price],MATCH($A883,Prices[Key],0)),0))</f>
        <v/>
      </c>
      <c r="I883" s="283" t="str">
        <f>IF($A883="","",IFERROR(INDEX(Prices[FX to SGD],MATCH($A883,Prices[Key],0)),1))</f>
        <v/>
      </c>
      <c r="J883" s="281" t="str">
        <f t="shared" si="120"/>
        <v/>
      </c>
      <c r="K883" s="281" t="str">
        <f t="shared" si="121"/>
        <v/>
      </c>
      <c r="L883" s="281" t="str">
        <f t="shared" si="122"/>
        <v/>
      </c>
      <c r="M883" s="284" t="str">
        <f t="shared" si="123"/>
        <v/>
      </c>
      <c r="N883" s="238" t="str">
        <f>IF($A883="","",IF(ABS(E883)&gt;0.000001,COUNT($N$1:N882)+1,""))</f>
        <v/>
      </c>
      <c r="O883" s="285" t="str">
        <f>IF($A883="","",SUMIFS(Transactions!$R:$R,Transactions!$L:$L,$A883))</f>
        <v/>
      </c>
      <c r="P883" s="285" t="str">
        <f t="shared" si="124"/>
        <v/>
      </c>
      <c r="Q883" s="286" t="str">
        <f t="shared" si="125"/>
        <v/>
      </c>
    </row>
    <row r="884" spans="1:17" ht="15" customHeight="1" x14ac:dyDescent="0.2">
      <c r="A884" s="238" t="str">
        <f>IFERROR(INDEX(Txn[Key],MATCH(0,INDEX(COUNTIF($A$1:A883,Txn[Key])+(Txn[Key]=""),0),0)),"")</f>
        <v/>
      </c>
      <c r="B884" s="238" t="str">
        <f t="shared" si="117"/>
        <v/>
      </c>
      <c r="C884" s="238" t="str">
        <f t="shared" si="118"/>
        <v/>
      </c>
      <c r="D884" s="238" t="str">
        <f t="shared" si="119"/>
        <v/>
      </c>
      <c r="E884" s="259" t="str">
        <f>IF($A884="","",SUMIFS(Txn[Signed Units],Txn[Key],$A884))</f>
        <v/>
      </c>
      <c r="F884" s="281" t="str">
        <f>IF($A884="","",SUMIFS(Txn[Buy Cost],Txn[Key],$A884))</f>
        <v/>
      </c>
      <c r="G884" s="281" t="str">
        <f>IF($A884="","",SUMIFS(Txn[Sell Proceeds],Txn[Key],$A884))</f>
        <v/>
      </c>
      <c r="H884" s="282" t="str">
        <f>IF($A884="","",IFERROR(INDEX(Prices[Current Price],MATCH($A884,Prices[Key],0)),0))</f>
        <v/>
      </c>
      <c r="I884" s="283" t="str">
        <f>IF($A884="","",IFERROR(INDEX(Prices[FX to SGD],MATCH($A884,Prices[Key],0)),1))</f>
        <v/>
      </c>
      <c r="J884" s="281" t="str">
        <f t="shared" si="120"/>
        <v/>
      </c>
      <c r="K884" s="281" t="str">
        <f t="shared" si="121"/>
        <v/>
      </c>
      <c r="L884" s="281" t="str">
        <f t="shared" si="122"/>
        <v/>
      </c>
      <c r="M884" s="284" t="str">
        <f t="shared" si="123"/>
        <v/>
      </c>
      <c r="N884" s="238" t="str">
        <f>IF($A884="","",IF(ABS(E884)&gt;0.000001,COUNT($N$1:N883)+1,""))</f>
        <v/>
      </c>
      <c r="O884" s="285" t="str">
        <f>IF($A884="","",SUMIFS(Transactions!$R:$R,Transactions!$L:$L,$A884))</f>
        <v/>
      </c>
      <c r="P884" s="285" t="str">
        <f t="shared" si="124"/>
        <v/>
      </c>
      <c r="Q884" s="286" t="str">
        <f t="shared" si="125"/>
        <v/>
      </c>
    </row>
    <row r="885" spans="1:17" ht="15" customHeight="1" x14ac:dyDescent="0.2">
      <c r="A885" s="238" t="str">
        <f>IFERROR(INDEX(Txn[Key],MATCH(0,INDEX(COUNTIF($A$1:A884,Txn[Key])+(Txn[Key]=""),0),0)),"")</f>
        <v/>
      </c>
      <c r="B885" s="238" t="str">
        <f t="shared" si="117"/>
        <v/>
      </c>
      <c r="C885" s="238" t="str">
        <f t="shared" si="118"/>
        <v/>
      </c>
      <c r="D885" s="238" t="str">
        <f t="shared" si="119"/>
        <v/>
      </c>
      <c r="E885" s="259" t="str">
        <f>IF($A885="","",SUMIFS(Txn[Signed Units],Txn[Key],$A885))</f>
        <v/>
      </c>
      <c r="F885" s="281" t="str">
        <f>IF($A885="","",SUMIFS(Txn[Buy Cost],Txn[Key],$A885))</f>
        <v/>
      </c>
      <c r="G885" s="281" t="str">
        <f>IF($A885="","",SUMIFS(Txn[Sell Proceeds],Txn[Key],$A885))</f>
        <v/>
      </c>
      <c r="H885" s="282" t="str">
        <f>IF($A885="","",IFERROR(INDEX(Prices[Current Price],MATCH($A885,Prices[Key],0)),0))</f>
        <v/>
      </c>
      <c r="I885" s="283" t="str">
        <f>IF($A885="","",IFERROR(INDEX(Prices[FX to SGD],MATCH($A885,Prices[Key],0)),1))</f>
        <v/>
      </c>
      <c r="J885" s="281" t="str">
        <f t="shared" si="120"/>
        <v/>
      </c>
      <c r="K885" s="281" t="str">
        <f t="shared" si="121"/>
        <v/>
      </c>
      <c r="L885" s="281" t="str">
        <f t="shared" si="122"/>
        <v/>
      </c>
      <c r="M885" s="284" t="str">
        <f t="shared" si="123"/>
        <v/>
      </c>
      <c r="N885" s="238" t="str">
        <f>IF($A885="","",IF(ABS(E885)&gt;0.000001,COUNT($N$1:N884)+1,""))</f>
        <v/>
      </c>
      <c r="O885" s="285" t="str">
        <f>IF($A885="","",SUMIFS(Transactions!$R:$R,Transactions!$L:$L,$A885))</f>
        <v/>
      </c>
      <c r="P885" s="285" t="str">
        <f t="shared" si="124"/>
        <v/>
      </c>
      <c r="Q885" s="286" t="str">
        <f t="shared" si="125"/>
        <v/>
      </c>
    </row>
    <row r="886" spans="1:17" ht="15" customHeight="1" x14ac:dyDescent="0.2">
      <c r="A886" s="238" t="str">
        <f>IFERROR(INDEX(Txn[Key],MATCH(0,INDEX(COUNTIF($A$1:A885,Txn[Key])+(Txn[Key]=""),0),0)),"")</f>
        <v/>
      </c>
      <c r="B886" s="238" t="str">
        <f t="shared" si="117"/>
        <v/>
      </c>
      <c r="C886" s="238" t="str">
        <f t="shared" si="118"/>
        <v/>
      </c>
      <c r="D886" s="238" t="str">
        <f t="shared" si="119"/>
        <v/>
      </c>
      <c r="E886" s="259" t="str">
        <f>IF($A886="","",SUMIFS(Txn[Signed Units],Txn[Key],$A886))</f>
        <v/>
      </c>
      <c r="F886" s="281" t="str">
        <f>IF($A886="","",SUMIFS(Txn[Buy Cost],Txn[Key],$A886))</f>
        <v/>
      </c>
      <c r="G886" s="281" t="str">
        <f>IF($A886="","",SUMIFS(Txn[Sell Proceeds],Txn[Key],$A886))</f>
        <v/>
      </c>
      <c r="H886" s="282" t="str">
        <f>IF($A886="","",IFERROR(INDEX(Prices[Current Price],MATCH($A886,Prices[Key],0)),0))</f>
        <v/>
      </c>
      <c r="I886" s="283" t="str">
        <f>IF($A886="","",IFERROR(INDEX(Prices[FX to SGD],MATCH($A886,Prices[Key],0)),1))</f>
        <v/>
      </c>
      <c r="J886" s="281" t="str">
        <f t="shared" si="120"/>
        <v/>
      </c>
      <c r="K886" s="281" t="str">
        <f t="shared" si="121"/>
        <v/>
      </c>
      <c r="L886" s="281" t="str">
        <f t="shared" si="122"/>
        <v/>
      </c>
      <c r="M886" s="284" t="str">
        <f t="shared" si="123"/>
        <v/>
      </c>
      <c r="N886" s="238" t="str">
        <f>IF($A886="","",IF(ABS(E886)&gt;0.000001,COUNT($N$1:N885)+1,""))</f>
        <v/>
      </c>
      <c r="O886" s="285" t="str">
        <f>IF($A886="","",SUMIFS(Transactions!$R:$R,Transactions!$L:$L,$A886))</f>
        <v/>
      </c>
      <c r="P886" s="285" t="str">
        <f t="shared" si="124"/>
        <v/>
      </c>
      <c r="Q886" s="286" t="str">
        <f t="shared" si="125"/>
        <v/>
      </c>
    </row>
    <row r="887" spans="1:17" ht="15" customHeight="1" x14ac:dyDescent="0.2">
      <c r="A887" s="238" t="str">
        <f>IFERROR(INDEX(Txn[Key],MATCH(0,INDEX(COUNTIF($A$1:A886,Txn[Key])+(Txn[Key]=""),0),0)),"")</f>
        <v/>
      </c>
      <c r="B887" s="238" t="str">
        <f t="shared" si="117"/>
        <v/>
      </c>
      <c r="C887" s="238" t="str">
        <f t="shared" si="118"/>
        <v/>
      </c>
      <c r="D887" s="238" t="str">
        <f t="shared" si="119"/>
        <v/>
      </c>
      <c r="E887" s="259" t="str">
        <f>IF($A887="","",SUMIFS(Txn[Signed Units],Txn[Key],$A887))</f>
        <v/>
      </c>
      <c r="F887" s="281" t="str">
        <f>IF($A887="","",SUMIFS(Txn[Buy Cost],Txn[Key],$A887))</f>
        <v/>
      </c>
      <c r="G887" s="281" t="str">
        <f>IF($A887="","",SUMIFS(Txn[Sell Proceeds],Txn[Key],$A887))</f>
        <v/>
      </c>
      <c r="H887" s="282" t="str">
        <f>IF($A887="","",IFERROR(INDEX(Prices[Current Price],MATCH($A887,Prices[Key],0)),0))</f>
        <v/>
      </c>
      <c r="I887" s="283" t="str">
        <f>IF($A887="","",IFERROR(INDEX(Prices[FX to SGD],MATCH($A887,Prices[Key],0)),1))</f>
        <v/>
      </c>
      <c r="J887" s="281" t="str">
        <f t="shared" si="120"/>
        <v/>
      </c>
      <c r="K887" s="281" t="str">
        <f t="shared" si="121"/>
        <v/>
      </c>
      <c r="L887" s="281" t="str">
        <f t="shared" si="122"/>
        <v/>
      </c>
      <c r="M887" s="284" t="str">
        <f t="shared" si="123"/>
        <v/>
      </c>
      <c r="N887" s="238" t="str">
        <f>IF($A887="","",IF(ABS(E887)&gt;0.000001,COUNT($N$1:N886)+1,""))</f>
        <v/>
      </c>
      <c r="O887" s="285" t="str">
        <f>IF($A887="","",SUMIFS(Transactions!$R:$R,Transactions!$L:$L,$A887))</f>
        <v/>
      </c>
      <c r="P887" s="285" t="str">
        <f t="shared" si="124"/>
        <v/>
      </c>
      <c r="Q887" s="286" t="str">
        <f t="shared" si="125"/>
        <v/>
      </c>
    </row>
    <row r="888" spans="1:17" ht="15" customHeight="1" x14ac:dyDescent="0.2">
      <c r="A888" s="238" t="str">
        <f>IFERROR(INDEX(Txn[Key],MATCH(0,INDEX(COUNTIF($A$1:A887,Txn[Key])+(Txn[Key]=""),0),0)),"")</f>
        <v/>
      </c>
      <c r="B888" s="238" t="str">
        <f t="shared" si="117"/>
        <v/>
      </c>
      <c r="C888" s="238" t="str">
        <f t="shared" si="118"/>
        <v/>
      </c>
      <c r="D888" s="238" t="str">
        <f t="shared" si="119"/>
        <v/>
      </c>
      <c r="E888" s="259" t="str">
        <f>IF($A888="","",SUMIFS(Txn[Signed Units],Txn[Key],$A888))</f>
        <v/>
      </c>
      <c r="F888" s="281" t="str">
        <f>IF($A888="","",SUMIFS(Txn[Buy Cost],Txn[Key],$A888))</f>
        <v/>
      </c>
      <c r="G888" s="281" t="str">
        <f>IF($A888="","",SUMIFS(Txn[Sell Proceeds],Txn[Key],$A888))</f>
        <v/>
      </c>
      <c r="H888" s="282" t="str">
        <f>IF($A888="","",IFERROR(INDEX(Prices[Current Price],MATCH($A888,Prices[Key],0)),0))</f>
        <v/>
      </c>
      <c r="I888" s="283" t="str">
        <f>IF($A888="","",IFERROR(INDEX(Prices[FX to SGD],MATCH($A888,Prices[Key],0)),1))</f>
        <v/>
      </c>
      <c r="J888" s="281" t="str">
        <f t="shared" si="120"/>
        <v/>
      </c>
      <c r="K888" s="281" t="str">
        <f t="shared" si="121"/>
        <v/>
      </c>
      <c r="L888" s="281" t="str">
        <f t="shared" si="122"/>
        <v/>
      </c>
      <c r="M888" s="284" t="str">
        <f t="shared" si="123"/>
        <v/>
      </c>
      <c r="N888" s="238" t="str">
        <f>IF($A888="","",IF(ABS(E888)&gt;0.000001,COUNT($N$1:N887)+1,""))</f>
        <v/>
      </c>
      <c r="O888" s="285" t="str">
        <f>IF($A888="","",SUMIFS(Transactions!$R:$R,Transactions!$L:$L,$A888))</f>
        <v/>
      </c>
      <c r="P888" s="285" t="str">
        <f t="shared" si="124"/>
        <v/>
      </c>
      <c r="Q888" s="286" t="str">
        <f t="shared" si="125"/>
        <v/>
      </c>
    </row>
    <row r="889" spans="1:17" ht="15" customHeight="1" x14ac:dyDescent="0.2">
      <c r="A889" s="238" t="str">
        <f>IFERROR(INDEX(Txn[Key],MATCH(0,INDEX(COUNTIF($A$1:A888,Txn[Key])+(Txn[Key]=""),0),0)),"")</f>
        <v/>
      </c>
      <c r="B889" s="238" t="str">
        <f t="shared" si="117"/>
        <v/>
      </c>
      <c r="C889" s="238" t="str">
        <f t="shared" si="118"/>
        <v/>
      </c>
      <c r="D889" s="238" t="str">
        <f t="shared" si="119"/>
        <v/>
      </c>
      <c r="E889" s="259" t="str">
        <f>IF($A889="","",SUMIFS(Txn[Signed Units],Txn[Key],$A889))</f>
        <v/>
      </c>
      <c r="F889" s="281" t="str">
        <f>IF($A889="","",SUMIFS(Txn[Buy Cost],Txn[Key],$A889))</f>
        <v/>
      </c>
      <c r="G889" s="281" t="str">
        <f>IF($A889="","",SUMIFS(Txn[Sell Proceeds],Txn[Key],$A889))</f>
        <v/>
      </c>
      <c r="H889" s="282" t="str">
        <f>IF($A889="","",IFERROR(INDEX(Prices[Current Price],MATCH($A889,Prices[Key],0)),0))</f>
        <v/>
      </c>
      <c r="I889" s="283" t="str">
        <f>IF($A889="","",IFERROR(INDEX(Prices[FX to SGD],MATCH($A889,Prices[Key],0)),1))</f>
        <v/>
      </c>
      <c r="J889" s="281" t="str">
        <f t="shared" si="120"/>
        <v/>
      </c>
      <c r="K889" s="281" t="str">
        <f t="shared" si="121"/>
        <v/>
      </c>
      <c r="L889" s="281" t="str">
        <f t="shared" si="122"/>
        <v/>
      </c>
      <c r="M889" s="284" t="str">
        <f t="shared" si="123"/>
        <v/>
      </c>
      <c r="N889" s="238" t="str">
        <f>IF($A889="","",IF(ABS(E889)&gt;0.000001,COUNT($N$1:N888)+1,""))</f>
        <v/>
      </c>
      <c r="O889" s="285" t="str">
        <f>IF($A889="","",SUMIFS(Transactions!$R:$R,Transactions!$L:$L,$A889))</f>
        <v/>
      </c>
      <c r="P889" s="285" t="str">
        <f t="shared" si="124"/>
        <v/>
      </c>
      <c r="Q889" s="286" t="str">
        <f t="shared" si="125"/>
        <v/>
      </c>
    </row>
    <row r="890" spans="1:17" ht="15" customHeight="1" x14ac:dyDescent="0.2">
      <c r="A890" s="238" t="str">
        <f>IFERROR(INDEX(Txn[Key],MATCH(0,INDEX(COUNTIF($A$1:A889,Txn[Key])+(Txn[Key]=""),0),0)),"")</f>
        <v/>
      </c>
      <c r="B890" s="238" t="str">
        <f t="shared" si="117"/>
        <v/>
      </c>
      <c r="C890" s="238" t="str">
        <f t="shared" si="118"/>
        <v/>
      </c>
      <c r="D890" s="238" t="str">
        <f t="shared" si="119"/>
        <v/>
      </c>
      <c r="E890" s="259" t="str">
        <f>IF($A890="","",SUMIFS(Txn[Signed Units],Txn[Key],$A890))</f>
        <v/>
      </c>
      <c r="F890" s="281" t="str">
        <f>IF($A890="","",SUMIFS(Txn[Buy Cost],Txn[Key],$A890))</f>
        <v/>
      </c>
      <c r="G890" s="281" t="str">
        <f>IF($A890="","",SUMIFS(Txn[Sell Proceeds],Txn[Key],$A890))</f>
        <v/>
      </c>
      <c r="H890" s="282" t="str">
        <f>IF($A890="","",IFERROR(INDEX(Prices[Current Price],MATCH($A890,Prices[Key],0)),0))</f>
        <v/>
      </c>
      <c r="I890" s="283" t="str">
        <f>IF($A890="","",IFERROR(INDEX(Prices[FX to SGD],MATCH($A890,Prices[Key],0)),1))</f>
        <v/>
      </c>
      <c r="J890" s="281" t="str">
        <f t="shared" si="120"/>
        <v/>
      </c>
      <c r="K890" s="281" t="str">
        <f t="shared" si="121"/>
        <v/>
      </c>
      <c r="L890" s="281" t="str">
        <f t="shared" si="122"/>
        <v/>
      </c>
      <c r="M890" s="284" t="str">
        <f t="shared" si="123"/>
        <v/>
      </c>
      <c r="N890" s="238" t="str">
        <f>IF($A890="","",IF(ABS(E890)&gt;0.000001,COUNT($N$1:N889)+1,""))</f>
        <v/>
      </c>
      <c r="O890" s="285" t="str">
        <f>IF($A890="","",SUMIFS(Transactions!$R:$R,Transactions!$L:$L,$A890))</f>
        <v/>
      </c>
      <c r="P890" s="285" t="str">
        <f t="shared" si="124"/>
        <v/>
      </c>
      <c r="Q890" s="286" t="str">
        <f t="shared" si="125"/>
        <v/>
      </c>
    </row>
    <row r="891" spans="1:17" ht="15" customHeight="1" x14ac:dyDescent="0.2">
      <c r="A891" s="238" t="str">
        <f>IFERROR(INDEX(Txn[Key],MATCH(0,INDEX(COUNTIF($A$1:A890,Txn[Key])+(Txn[Key]=""),0),0)),"")</f>
        <v/>
      </c>
      <c r="B891" s="238" t="str">
        <f t="shared" si="117"/>
        <v/>
      </c>
      <c r="C891" s="238" t="str">
        <f t="shared" si="118"/>
        <v/>
      </c>
      <c r="D891" s="238" t="str">
        <f t="shared" si="119"/>
        <v/>
      </c>
      <c r="E891" s="259" t="str">
        <f>IF($A891="","",SUMIFS(Txn[Signed Units],Txn[Key],$A891))</f>
        <v/>
      </c>
      <c r="F891" s="281" t="str">
        <f>IF($A891="","",SUMIFS(Txn[Buy Cost],Txn[Key],$A891))</f>
        <v/>
      </c>
      <c r="G891" s="281" t="str">
        <f>IF($A891="","",SUMIFS(Txn[Sell Proceeds],Txn[Key],$A891))</f>
        <v/>
      </c>
      <c r="H891" s="282" t="str">
        <f>IF($A891="","",IFERROR(INDEX(Prices[Current Price],MATCH($A891,Prices[Key],0)),0))</f>
        <v/>
      </c>
      <c r="I891" s="283" t="str">
        <f>IF($A891="","",IFERROR(INDEX(Prices[FX to SGD],MATCH($A891,Prices[Key],0)),1))</f>
        <v/>
      </c>
      <c r="J891" s="281" t="str">
        <f t="shared" si="120"/>
        <v/>
      </c>
      <c r="K891" s="281" t="str">
        <f t="shared" si="121"/>
        <v/>
      </c>
      <c r="L891" s="281" t="str">
        <f t="shared" si="122"/>
        <v/>
      </c>
      <c r="M891" s="284" t="str">
        <f t="shared" si="123"/>
        <v/>
      </c>
      <c r="N891" s="238" t="str">
        <f>IF($A891="","",IF(ABS(E891)&gt;0.000001,COUNT($N$1:N890)+1,""))</f>
        <v/>
      </c>
      <c r="O891" s="285" t="str">
        <f>IF($A891="","",SUMIFS(Transactions!$R:$R,Transactions!$L:$L,$A891))</f>
        <v/>
      </c>
      <c r="P891" s="285" t="str">
        <f t="shared" si="124"/>
        <v/>
      </c>
      <c r="Q891" s="286" t="str">
        <f t="shared" si="125"/>
        <v/>
      </c>
    </row>
    <row r="892" spans="1:17" ht="15" customHeight="1" x14ac:dyDescent="0.2">
      <c r="A892" s="238" t="str">
        <f>IFERROR(INDEX(Txn[Key],MATCH(0,INDEX(COUNTIF($A$1:A891,Txn[Key])+(Txn[Key]=""),0),0)),"")</f>
        <v/>
      </c>
      <c r="B892" s="238" t="str">
        <f t="shared" si="117"/>
        <v/>
      </c>
      <c r="C892" s="238" t="str">
        <f t="shared" si="118"/>
        <v/>
      </c>
      <c r="D892" s="238" t="str">
        <f t="shared" si="119"/>
        <v/>
      </c>
      <c r="E892" s="259" t="str">
        <f>IF($A892="","",SUMIFS(Txn[Signed Units],Txn[Key],$A892))</f>
        <v/>
      </c>
      <c r="F892" s="281" t="str">
        <f>IF($A892="","",SUMIFS(Txn[Buy Cost],Txn[Key],$A892))</f>
        <v/>
      </c>
      <c r="G892" s="281" t="str">
        <f>IF($A892="","",SUMIFS(Txn[Sell Proceeds],Txn[Key],$A892))</f>
        <v/>
      </c>
      <c r="H892" s="282" t="str">
        <f>IF($A892="","",IFERROR(INDEX(Prices[Current Price],MATCH($A892,Prices[Key],0)),0))</f>
        <v/>
      </c>
      <c r="I892" s="283" t="str">
        <f>IF($A892="","",IFERROR(INDEX(Prices[FX to SGD],MATCH($A892,Prices[Key],0)),1))</f>
        <v/>
      </c>
      <c r="J892" s="281" t="str">
        <f t="shared" si="120"/>
        <v/>
      </c>
      <c r="K892" s="281" t="str">
        <f t="shared" si="121"/>
        <v/>
      </c>
      <c r="L892" s="281" t="str">
        <f t="shared" si="122"/>
        <v/>
      </c>
      <c r="M892" s="284" t="str">
        <f t="shared" si="123"/>
        <v/>
      </c>
      <c r="N892" s="238" t="str">
        <f>IF($A892="","",IF(ABS(E892)&gt;0.000001,COUNT($N$1:N891)+1,""))</f>
        <v/>
      </c>
      <c r="O892" s="285" t="str">
        <f>IF($A892="","",SUMIFS(Transactions!$R:$R,Transactions!$L:$L,$A892))</f>
        <v/>
      </c>
      <c r="P892" s="285" t="str">
        <f t="shared" si="124"/>
        <v/>
      </c>
      <c r="Q892" s="286" t="str">
        <f t="shared" si="125"/>
        <v/>
      </c>
    </row>
    <row r="893" spans="1:17" ht="15" customHeight="1" x14ac:dyDescent="0.2">
      <c r="A893" s="238" t="str">
        <f>IFERROR(INDEX(Txn[Key],MATCH(0,INDEX(COUNTIF($A$1:A892,Txn[Key])+(Txn[Key]=""),0),0)),"")</f>
        <v/>
      </c>
      <c r="B893" s="238" t="str">
        <f t="shared" si="117"/>
        <v/>
      </c>
      <c r="C893" s="238" t="str">
        <f t="shared" si="118"/>
        <v/>
      </c>
      <c r="D893" s="238" t="str">
        <f t="shared" si="119"/>
        <v/>
      </c>
      <c r="E893" s="259" t="str">
        <f>IF($A893="","",SUMIFS(Txn[Signed Units],Txn[Key],$A893))</f>
        <v/>
      </c>
      <c r="F893" s="281" t="str">
        <f>IF($A893="","",SUMIFS(Txn[Buy Cost],Txn[Key],$A893))</f>
        <v/>
      </c>
      <c r="G893" s="281" t="str">
        <f>IF($A893="","",SUMIFS(Txn[Sell Proceeds],Txn[Key],$A893))</f>
        <v/>
      </c>
      <c r="H893" s="282" t="str">
        <f>IF($A893="","",IFERROR(INDEX(Prices[Current Price],MATCH($A893,Prices[Key],0)),0))</f>
        <v/>
      </c>
      <c r="I893" s="283" t="str">
        <f>IF($A893="","",IFERROR(INDEX(Prices[FX to SGD],MATCH($A893,Prices[Key],0)),1))</f>
        <v/>
      </c>
      <c r="J893" s="281" t="str">
        <f t="shared" si="120"/>
        <v/>
      </c>
      <c r="K893" s="281" t="str">
        <f t="shared" si="121"/>
        <v/>
      </c>
      <c r="L893" s="281" t="str">
        <f t="shared" si="122"/>
        <v/>
      </c>
      <c r="M893" s="284" t="str">
        <f t="shared" si="123"/>
        <v/>
      </c>
      <c r="N893" s="238" t="str">
        <f>IF($A893="","",IF(ABS(E893)&gt;0.000001,COUNT($N$1:N892)+1,""))</f>
        <v/>
      </c>
      <c r="O893" s="285" t="str">
        <f>IF($A893="","",SUMIFS(Transactions!$R:$R,Transactions!$L:$L,$A893))</f>
        <v/>
      </c>
      <c r="P893" s="285" t="str">
        <f t="shared" si="124"/>
        <v/>
      </c>
      <c r="Q893" s="286" t="str">
        <f t="shared" si="125"/>
        <v/>
      </c>
    </row>
    <row r="894" spans="1:17" ht="15" customHeight="1" x14ac:dyDescent="0.2">
      <c r="A894" s="238" t="str">
        <f>IFERROR(INDEX(Txn[Key],MATCH(0,INDEX(COUNTIF($A$1:A893,Txn[Key])+(Txn[Key]=""),0),0)),"")</f>
        <v/>
      </c>
      <c r="B894" s="238" t="str">
        <f t="shared" si="117"/>
        <v/>
      </c>
      <c r="C894" s="238" t="str">
        <f t="shared" si="118"/>
        <v/>
      </c>
      <c r="D894" s="238" t="str">
        <f t="shared" si="119"/>
        <v/>
      </c>
      <c r="E894" s="259" t="str">
        <f>IF($A894="","",SUMIFS(Txn[Signed Units],Txn[Key],$A894))</f>
        <v/>
      </c>
      <c r="F894" s="281" t="str">
        <f>IF($A894="","",SUMIFS(Txn[Buy Cost],Txn[Key],$A894))</f>
        <v/>
      </c>
      <c r="G894" s="281" t="str">
        <f>IF($A894="","",SUMIFS(Txn[Sell Proceeds],Txn[Key],$A894))</f>
        <v/>
      </c>
      <c r="H894" s="282" t="str">
        <f>IF($A894="","",IFERROR(INDEX(Prices[Current Price],MATCH($A894,Prices[Key],0)),0))</f>
        <v/>
      </c>
      <c r="I894" s="283" t="str">
        <f>IF($A894="","",IFERROR(INDEX(Prices[FX to SGD],MATCH($A894,Prices[Key],0)),1))</f>
        <v/>
      </c>
      <c r="J894" s="281" t="str">
        <f t="shared" si="120"/>
        <v/>
      </c>
      <c r="K894" s="281" t="str">
        <f t="shared" si="121"/>
        <v/>
      </c>
      <c r="L894" s="281" t="str">
        <f t="shared" si="122"/>
        <v/>
      </c>
      <c r="M894" s="284" t="str">
        <f t="shared" si="123"/>
        <v/>
      </c>
      <c r="N894" s="238" t="str">
        <f>IF($A894="","",IF(ABS(E894)&gt;0.000001,COUNT($N$1:N893)+1,""))</f>
        <v/>
      </c>
      <c r="O894" s="285" t="str">
        <f>IF($A894="","",SUMIFS(Transactions!$R:$R,Transactions!$L:$L,$A894))</f>
        <v/>
      </c>
      <c r="P894" s="285" t="str">
        <f t="shared" si="124"/>
        <v/>
      </c>
      <c r="Q894" s="286" t="str">
        <f t="shared" si="125"/>
        <v/>
      </c>
    </row>
    <row r="895" spans="1:17" ht="15" customHeight="1" x14ac:dyDescent="0.2">
      <c r="A895" s="238" t="str">
        <f>IFERROR(INDEX(Txn[Key],MATCH(0,INDEX(COUNTIF($A$1:A894,Txn[Key])+(Txn[Key]=""),0),0)),"")</f>
        <v/>
      </c>
      <c r="B895" s="238" t="str">
        <f t="shared" si="117"/>
        <v/>
      </c>
      <c r="C895" s="238" t="str">
        <f t="shared" si="118"/>
        <v/>
      </c>
      <c r="D895" s="238" t="str">
        <f t="shared" si="119"/>
        <v/>
      </c>
      <c r="E895" s="259" t="str">
        <f>IF($A895="","",SUMIFS(Txn[Signed Units],Txn[Key],$A895))</f>
        <v/>
      </c>
      <c r="F895" s="281" t="str">
        <f>IF($A895="","",SUMIFS(Txn[Buy Cost],Txn[Key],$A895))</f>
        <v/>
      </c>
      <c r="G895" s="281" t="str">
        <f>IF($A895="","",SUMIFS(Txn[Sell Proceeds],Txn[Key],$A895))</f>
        <v/>
      </c>
      <c r="H895" s="282" t="str">
        <f>IF($A895="","",IFERROR(INDEX(Prices[Current Price],MATCH($A895,Prices[Key],0)),0))</f>
        <v/>
      </c>
      <c r="I895" s="283" t="str">
        <f>IF($A895="","",IFERROR(INDEX(Prices[FX to SGD],MATCH($A895,Prices[Key],0)),1))</f>
        <v/>
      </c>
      <c r="J895" s="281" t="str">
        <f t="shared" si="120"/>
        <v/>
      </c>
      <c r="K895" s="281" t="str">
        <f t="shared" si="121"/>
        <v/>
      </c>
      <c r="L895" s="281" t="str">
        <f t="shared" si="122"/>
        <v/>
      </c>
      <c r="M895" s="284" t="str">
        <f t="shared" si="123"/>
        <v/>
      </c>
      <c r="N895" s="238" t="str">
        <f>IF($A895="","",IF(ABS(E895)&gt;0.000001,COUNT($N$1:N894)+1,""))</f>
        <v/>
      </c>
      <c r="O895" s="285" t="str">
        <f>IF($A895="","",SUMIFS(Transactions!$R:$R,Transactions!$L:$L,$A895))</f>
        <v/>
      </c>
      <c r="P895" s="285" t="str">
        <f t="shared" si="124"/>
        <v/>
      </c>
      <c r="Q895" s="286" t="str">
        <f t="shared" si="125"/>
        <v/>
      </c>
    </row>
    <row r="896" spans="1:17" ht="15" customHeight="1" x14ac:dyDescent="0.2">
      <c r="A896" s="238" t="str">
        <f>IFERROR(INDEX(Txn[Key],MATCH(0,INDEX(COUNTIF($A$1:A895,Txn[Key])+(Txn[Key]=""),0),0)),"")</f>
        <v/>
      </c>
      <c r="B896" s="238" t="str">
        <f t="shared" si="117"/>
        <v/>
      </c>
      <c r="C896" s="238" t="str">
        <f t="shared" si="118"/>
        <v/>
      </c>
      <c r="D896" s="238" t="str">
        <f t="shared" si="119"/>
        <v/>
      </c>
      <c r="E896" s="259" t="str">
        <f>IF($A896="","",SUMIFS(Txn[Signed Units],Txn[Key],$A896))</f>
        <v/>
      </c>
      <c r="F896" s="281" t="str">
        <f>IF($A896="","",SUMIFS(Txn[Buy Cost],Txn[Key],$A896))</f>
        <v/>
      </c>
      <c r="G896" s="281" t="str">
        <f>IF($A896="","",SUMIFS(Txn[Sell Proceeds],Txn[Key],$A896))</f>
        <v/>
      </c>
      <c r="H896" s="282" t="str">
        <f>IF($A896="","",IFERROR(INDEX(Prices[Current Price],MATCH($A896,Prices[Key],0)),0))</f>
        <v/>
      </c>
      <c r="I896" s="283" t="str">
        <f>IF($A896="","",IFERROR(INDEX(Prices[FX to SGD],MATCH($A896,Prices[Key],0)),1))</f>
        <v/>
      </c>
      <c r="J896" s="281" t="str">
        <f t="shared" si="120"/>
        <v/>
      </c>
      <c r="K896" s="281" t="str">
        <f t="shared" si="121"/>
        <v/>
      </c>
      <c r="L896" s="281" t="str">
        <f t="shared" si="122"/>
        <v/>
      </c>
      <c r="M896" s="284" t="str">
        <f t="shared" si="123"/>
        <v/>
      </c>
      <c r="N896" s="238" t="str">
        <f>IF($A896="","",IF(ABS(E896)&gt;0.000001,COUNT($N$1:N895)+1,""))</f>
        <v/>
      </c>
      <c r="O896" s="285" t="str">
        <f>IF($A896="","",SUMIFS(Transactions!$R:$R,Transactions!$L:$L,$A896))</f>
        <v/>
      </c>
      <c r="P896" s="285" t="str">
        <f t="shared" si="124"/>
        <v/>
      </c>
      <c r="Q896" s="286" t="str">
        <f t="shared" si="125"/>
        <v/>
      </c>
    </row>
    <row r="897" spans="1:17" ht="15" customHeight="1" x14ac:dyDescent="0.2">
      <c r="A897" s="238" t="str">
        <f>IFERROR(INDEX(Txn[Key],MATCH(0,INDEX(COUNTIF($A$1:A896,Txn[Key])+(Txn[Key]=""),0),0)),"")</f>
        <v/>
      </c>
      <c r="B897" s="238" t="str">
        <f t="shared" si="117"/>
        <v/>
      </c>
      <c r="C897" s="238" t="str">
        <f t="shared" si="118"/>
        <v/>
      </c>
      <c r="D897" s="238" t="str">
        <f t="shared" si="119"/>
        <v/>
      </c>
      <c r="E897" s="259" t="str">
        <f>IF($A897="","",SUMIFS(Txn[Signed Units],Txn[Key],$A897))</f>
        <v/>
      </c>
      <c r="F897" s="281" t="str">
        <f>IF($A897="","",SUMIFS(Txn[Buy Cost],Txn[Key],$A897))</f>
        <v/>
      </c>
      <c r="G897" s="281" t="str">
        <f>IF($A897="","",SUMIFS(Txn[Sell Proceeds],Txn[Key],$A897))</f>
        <v/>
      </c>
      <c r="H897" s="282" t="str">
        <f>IF($A897="","",IFERROR(INDEX(Prices[Current Price],MATCH($A897,Prices[Key],0)),0))</f>
        <v/>
      </c>
      <c r="I897" s="283" t="str">
        <f>IF($A897="","",IFERROR(INDEX(Prices[FX to SGD],MATCH($A897,Prices[Key],0)),1))</f>
        <v/>
      </c>
      <c r="J897" s="281" t="str">
        <f t="shared" si="120"/>
        <v/>
      </c>
      <c r="K897" s="281" t="str">
        <f t="shared" si="121"/>
        <v/>
      </c>
      <c r="L897" s="281" t="str">
        <f t="shared" si="122"/>
        <v/>
      </c>
      <c r="M897" s="284" t="str">
        <f t="shared" si="123"/>
        <v/>
      </c>
      <c r="N897" s="238" t="str">
        <f>IF($A897="","",IF(ABS(E897)&gt;0.000001,COUNT($N$1:N896)+1,""))</f>
        <v/>
      </c>
      <c r="O897" s="285" t="str">
        <f>IF($A897="","",SUMIFS(Transactions!$R:$R,Transactions!$L:$L,$A897))</f>
        <v/>
      </c>
      <c r="P897" s="285" t="str">
        <f t="shared" si="124"/>
        <v/>
      </c>
      <c r="Q897" s="286" t="str">
        <f t="shared" si="125"/>
        <v/>
      </c>
    </row>
    <row r="898" spans="1:17" ht="15" customHeight="1" x14ac:dyDescent="0.2">
      <c r="A898" s="238" t="str">
        <f>IFERROR(INDEX(Txn[Key],MATCH(0,INDEX(COUNTIF($A$1:A897,Txn[Key])+(Txn[Key]=""),0),0)),"")</f>
        <v/>
      </c>
      <c r="B898" s="238" t="str">
        <f t="shared" ref="B898:B961" si="126">IF($A898="","",LEFT($A898,FIND(":",$A898)-1))</f>
        <v/>
      </c>
      <c r="C898" s="238" t="str">
        <f t="shared" ref="C898:C961" si="127">IF($A898="","",MID($A898,FIND(":",$A898)+1,FIND(":",$A898,FIND(":",$A898)+1)-FIND(":",$A898)-1))</f>
        <v/>
      </c>
      <c r="D898" s="238" t="str">
        <f t="shared" ref="D898:D961" si="128">IF($A898="","",RIGHT($A898,LEN($A898)-FIND(":",$A898,FIND(":",$A898)+1)))</f>
        <v/>
      </c>
      <c r="E898" s="259" t="str">
        <f>IF($A898="","",SUMIFS(Txn[Signed Units],Txn[Key],$A898))</f>
        <v/>
      </c>
      <c r="F898" s="281" t="str">
        <f>IF($A898="","",SUMIFS(Txn[Buy Cost],Txn[Key],$A898))</f>
        <v/>
      </c>
      <c r="G898" s="281" t="str">
        <f>IF($A898="","",SUMIFS(Txn[Sell Proceeds],Txn[Key],$A898))</f>
        <v/>
      </c>
      <c r="H898" s="282" t="str">
        <f>IF($A898="","",IFERROR(INDEX(Prices[Current Price],MATCH($A898,Prices[Key],0)),0))</f>
        <v/>
      </c>
      <c r="I898" s="283" t="str">
        <f>IF($A898="","",IFERROR(INDEX(Prices[FX to SGD],MATCH($A898,Prices[Key],0)),1))</f>
        <v/>
      </c>
      <c r="J898" s="281" t="str">
        <f t="shared" ref="J898:J961" si="129">IF($A898="","",E898*H898)</f>
        <v/>
      </c>
      <c r="K898" s="281" t="str">
        <f t="shared" ref="K898:K961" si="130">IF($A898="","",J898+G898-F898)</f>
        <v/>
      </c>
      <c r="L898" s="281" t="str">
        <f t="shared" ref="L898:L961" si="131">IF($A898="","",K898*I898)</f>
        <v/>
      </c>
      <c r="M898" s="284" t="str">
        <f t="shared" ref="M898:M961" si="132">IF($A898="","",IFERROR(K898/F898,0))</f>
        <v/>
      </c>
      <c r="N898" s="238" t="str">
        <f>IF($A898="","",IF(ABS(E898)&gt;0.000001,COUNT($N$1:N897)+1,""))</f>
        <v/>
      </c>
      <c r="O898" s="285" t="str">
        <f>IF($A898="","",SUMIFS(Transactions!$R:$R,Transactions!$L:$L,$A898))</f>
        <v/>
      </c>
      <c r="P898" s="285" t="str">
        <f t="shared" ref="P898:P961" si="133">IF($A898="","",$L898+$O898)</f>
        <v/>
      </c>
      <c r="Q898" s="286" t="str">
        <f t="shared" ref="Q898:Q961" si="134">IF($A898="","",IFERROR(($L898+$O898)/($F898*$I898),0))</f>
        <v/>
      </c>
    </row>
    <row r="899" spans="1:17" ht="15" customHeight="1" x14ac:dyDescent="0.2">
      <c r="A899" s="238" t="str">
        <f>IFERROR(INDEX(Txn[Key],MATCH(0,INDEX(COUNTIF($A$1:A898,Txn[Key])+(Txn[Key]=""),0),0)),"")</f>
        <v/>
      </c>
      <c r="B899" s="238" t="str">
        <f t="shared" si="126"/>
        <v/>
      </c>
      <c r="C899" s="238" t="str">
        <f t="shared" si="127"/>
        <v/>
      </c>
      <c r="D899" s="238" t="str">
        <f t="shared" si="128"/>
        <v/>
      </c>
      <c r="E899" s="259" t="str">
        <f>IF($A899="","",SUMIFS(Txn[Signed Units],Txn[Key],$A899))</f>
        <v/>
      </c>
      <c r="F899" s="281" t="str">
        <f>IF($A899="","",SUMIFS(Txn[Buy Cost],Txn[Key],$A899))</f>
        <v/>
      </c>
      <c r="G899" s="281" t="str">
        <f>IF($A899="","",SUMIFS(Txn[Sell Proceeds],Txn[Key],$A899))</f>
        <v/>
      </c>
      <c r="H899" s="282" t="str">
        <f>IF($A899="","",IFERROR(INDEX(Prices[Current Price],MATCH($A899,Prices[Key],0)),0))</f>
        <v/>
      </c>
      <c r="I899" s="283" t="str">
        <f>IF($A899="","",IFERROR(INDEX(Prices[FX to SGD],MATCH($A899,Prices[Key],0)),1))</f>
        <v/>
      </c>
      <c r="J899" s="281" t="str">
        <f t="shared" si="129"/>
        <v/>
      </c>
      <c r="K899" s="281" t="str">
        <f t="shared" si="130"/>
        <v/>
      </c>
      <c r="L899" s="281" t="str">
        <f t="shared" si="131"/>
        <v/>
      </c>
      <c r="M899" s="284" t="str">
        <f t="shared" si="132"/>
        <v/>
      </c>
      <c r="N899" s="238" t="str">
        <f>IF($A899="","",IF(ABS(E899)&gt;0.000001,COUNT($N$1:N898)+1,""))</f>
        <v/>
      </c>
      <c r="O899" s="285" t="str">
        <f>IF($A899="","",SUMIFS(Transactions!$R:$R,Transactions!$L:$L,$A899))</f>
        <v/>
      </c>
      <c r="P899" s="285" t="str">
        <f t="shared" si="133"/>
        <v/>
      </c>
      <c r="Q899" s="286" t="str">
        <f t="shared" si="134"/>
        <v/>
      </c>
    </row>
    <row r="900" spans="1:17" ht="15" customHeight="1" x14ac:dyDescent="0.2">
      <c r="A900" s="238" t="str">
        <f>IFERROR(INDEX(Txn[Key],MATCH(0,INDEX(COUNTIF($A$1:A899,Txn[Key])+(Txn[Key]=""),0),0)),"")</f>
        <v/>
      </c>
      <c r="B900" s="238" t="str">
        <f t="shared" si="126"/>
        <v/>
      </c>
      <c r="C900" s="238" t="str">
        <f t="shared" si="127"/>
        <v/>
      </c>
      <c r="D900" s="238" t="str">
        <f t="shared" si="128"/>
        <v/>
      </c>
      <c r="E900" s="259" t="str">
        <f>IF($A900="","",SUMIFS(Txn[Signed Units],Txn[Key],$A900))</f>
        <v/>
      </c>
      <c r="F900" s="281" t="str">
        <f>IF($A900="","",SUMIFS(Txn[Buy Cost],Txn[Key],$A900))</f>
        <v/>
      </c>
      <c r="G900" s="281" t="str">
        <f>IF($A900="","",SUMIFS(Txn[Sell Proceeds],Txn[Key],$A900))</f>
        <v/>
      </c>
      <c r="H900" s="282" t="str">
        <f>IF($A900="","",IFERROR(INDEX(Prices[Current Price],MATCH($A900,Prices[Key],0)),0))</f>
        <v/>
      </c>
      <c r="I900" s="283" t="str">
        <f>IF($A900="","",IFERROR(INDEX(Prices[FX to SGD],MATCH($A900,Prices[Key],0)),1))</f>
        <v/>
      </c>
      <c r="J900" s="281" t="str">
        <f t="shared" si="129"/>
        <v/>
      </c>
      <c r="K900" s="281" t="str">
        <f t="shared" si="130"/>
        <v/>
      </c>
      <c r="L900" s="281" t="str">
        <f t="shared" si="131"/>
        <v/>
      </c>
      <c r="M900" s="284" t="str">
        <f t="shared" si="132"/>
        <v/>
      </c>
      <c r="N900" s="238" t="str">
        <f>IF($A900="","",IF(ABS(E900)&gt;0.000001,COUNT($N$1:N899)+1,""))</f>
        <v/>
      </c>
      <c r="O900" s="285" t="str">
        <f>IF($A900="","",SUMIFS(Transactions!$R:$R,Transactions!$L:$L,$A900))</f>
        <v/>
      </c>
      <c r="P900" s="285" t="str">
        <f t="shared" si="133"/>
        <v/>
      </c>
      <c r="Q900" s="286" t="str">
        <f t="shared" si="134"/>
        <v/>
      </c>
    </row>
    <row r="901" spans="1:17" ht="15" customHeight="1" x14ac:dyDescent="0.2">
      <c r="A901" s="238" t="str">
        <f>IFERROR(INDEX(Txn[Key],MATCH(0,INDEX(COUNTIF($A$1:A900,Txn[Key])+(Txn[Key]=""),0),0)),"")</f>
        <v/>
      </c>
      <c r="B901" s="238" t="str">
        <f t="shared" si="126"/>
        <v/>
      </c>
      <c r="C901" s="238" t="str">
        <f t="shared" si="127"/>
        <v/>
      </c>
      <c r="D901" s="238" t="str">
        <f t="shared" si="128"/>
        <v/>
      </c>
      <c r="E901" s="259" t="str">
        <f>IF($A901="","",SUMIFS(Txn[Signed Units],Txn[Key],$A901))</f>
        <v/>
      </c>
      <c r="F901" s="281" t="str">
        <f>IF($A901="","",SUMIFS(Txn[Buy Cost],Txn[Key],$A901))</f>
        <v/>
      </c>
      <c r="G901" s="281" t="str">
        <f>IF($A901="","",SUMIFS(Txn[Sell Proceeds],Txn[Key],$A901))</f>
        <v/>
      </c>
      <c r="H901" s="282" t="str">
        <f>IF($A901="","",IFERROR(INDEX(Prices[Current Price],MATCH($A901,Prices[Key],0)),0))</f>
        <v/>
      </c>
      <c r="I901" s="283" t="str">
        <f>IF($A901="","",IFERROR(INDEX(Prices[FX to SGD],MATCH($A901,Prices[Key],0)),1))</f>
        <v/>
      </c>
      <c r="J901" s="281" t="str">
        <f t="shared" si="129"/>
        <v/>
      </c>
      <c r="K901" s="281" t="str">
        <f t="shared" si="130"/>
        <v/>
      </c>
      <c r="L901" s="281" t="str">
        <f t="shared" si="131"/>
        <v/>
      </c>
      <c r="M901" s="284" t="str">
        <f t="shared" si="132"/>
        <v/>
      </c>
      <c r="N901" s="238" t="str">
        <f>IF($A901="","",IF(ABS(E901)&gt;0.000001,COUNT($N$1:N900)+1,""))</f>
        <v/>
      </c>
      <c r="O901" s="285" t="str">
        <f>IF($A901="","",SUMIFS(Transactions!$R:$R,Transactions!$L:$L,$A901))</f>
        <v/>
      </c>
      <c r="P901" s="285" t="str">
        <f t="shared" si="133"/>
        <v/>
      </c>
      <c r="Q901" s="286" t="str">
        <f t="shared" si="134"/>
        <v/>
      </c>
    </row>
    <row r="902" spans="1:17" ht="15" customHeight="1" x14ac:dyDescent="0.2">
      <c r="A902" s="238" t="str">
        <f>IFERROR(INDEX(Txn[Key],MATCH(0,INDEX(COUNTIF($A$1:A901,Txn[Key])+(Txn[Key]=""),0),0)),"")</f>
        <v/>
      </c>
      <c r="B902" s="238" t="str">
        <f t="shared" si="126"/>
        <v/>
      </c>
      <c r="C902" s="238" t="str">
        <f t="shared" si="127"/>
        <v/>
      </c>
      <c r="D902" s="238" t="str">
        <f t="shared" si="128"/>
        <v/>
      </c>
      <c r="E902" s="259" t="str">
        <f>IF($A902="","",SUMIFS(Txn[Signed Units],Txn[Key],$A902))</f>
        <v/>
      </c>
      <c r="F902" s="281" t="str">
        <f>IF($A902="","",SUMIFS(Txn[Buy Cost],Txn[Key],$A902))</f>
        <v/>
      </c>
      <c r="G902" s="281" t="str">
        <f>IF($A902="","",SUMIFS(Txn[Sell Proceeds],Txn[Key],$A902))</f>
        <v/>
      </c>
      <c r="H902" s="282" t="str">
        <f>IF($A902="","",IFERROR(INDEX(Prices[Current Price],MATCH($A902,Prices[Key],0)),0))</f>
        <v/>
      </c>
      <c r="I902" s="283" t="str">
        <f>IF($A902="","",IFERROR(INDEX(Prices[FX to SGD],MATCH($A902,Prices[Key],0)),1))</f>
        <v/>
      </c>
      <c r="J902" s="281" t="str">
        <f t="shared" si="129"/>
        <v/>
      </c>
      <c r="K902" s="281" t="str">
        <f t="shared" si="130"/>
        <v/>
      </c>
      <c r="L902" s="281" t="str">
        <f t="shared" si="131"/>
        <v/>
      </c>
      <c r="M902" s="284" t="str">
        <f t="shared" si="132"/>
        <v/>
      </c>
      <c r="N902" s="238" t="str">
        <f>IF($A902="","",IF(ABS(E902)&gt;0.000001,COUNT($N$1:N901)+1,""))</f>
        <v/>
      </c>
      <c r="O902" s="285" t="str">
        <f>IF($A902="","",SUMIFS(Transactions!$R:$R,Transactions!$L:$L,$A902))</f>
        <v/>
      </c>
      <c r="P902" s="285" t="str">
        <f t="shared" si="133"/>
        <v/>
      </c>
      <c r="Q902" s="286" t="str">
        <f t="shared" si="134"/>
        <v/>
      </c>
    </row>
    <row r="903" spans="1:17" ht="15" customHeight="1" x14ac:dyDescent="0.2">
      <c r="A903" s="238" t="str">
        <f>IFERROR(INDEX(Txn[Key],MATCH(0,INDEX(COUNTIF($A$1:A902,Txn[Key])+(Txn[Key]=""),0),0)),"")</f>
        <v/>
      </c>
      <c r="B903" s="238" t="str">
        <f t="shared" si="126"/>
        <v/>
      </c>
      <c r="C903" s="238" t="str">
        <f t="shared" si="127"/>
        <v/>
      </c>
      <c r="D903" s="238" t="str">
        <f t="shared" si="128"/>
        <v/>
      </c>
      <c r="E903" s="259" t="str">
        <f>IF($A903="","",SUMIFS(Txn[Signed Units],Txn[Key],$A903))</f>
        <v/>
      </c>
      <c r="F903" s="281" t="str">
        <f>IF($A903="","",SUMIFS(Txn[Buy Cost],Txn[Key],$A903))</f>
        <v/>
      </c>
      <c r="G903" s="281" t="str">
        <f>IF($A903="","",SUMIFS(Txn[Sell Proceeds],Txn[Key],$A903))</f>
        <v/>
      </c>
      <c r="H903" s="282" t="str">
        <f>IF($A903="","",IFERROR(INDEX(Prices[Current Price],MATCH($A903,Prices[Key],0)),0))</f>
        <v/>
      </c>
      <c r="I903" s="283" t="str">
        <f>IF($A903="","",IFERROR(INDEX(Prices[FX to SGD],MATCH($A903,Prices[Key],0)),1))</f>
        <v/>
      </c>
      <c r="J903" s="281" t="str">
        <f t="shared" si="129"/>
        <v/>
      </c>
      <c r="K903" s="281" t="str">
        <f t="shared" si="130"/>
        <v/>
      </c>
      <c r="L903" s="281" t="str">
        <f t="shared" si="131"/>
        <v/>
      </c>
      <c r="M903" s="284" t="str">
        <f t="shared" si="132"/>
        <v/>
      </c>
      <c r="N903" s="238" t="str">
        <f>IF($A903="","",IF(ABS(E903)&gt;0.000001,COUNT($N$1:N902)+1,""))</f>
        <v/>
      </c>
      <c r="O903" s="285" t="str">
        <f>IF($A903="","",SUMIFS(Transactions!$R:$R,Transactions!$L:$L,$A903))</f>
        <v/>
      </c>
      <c r="P903" s="285" t="str">
        <f t="shared" si="133"/>
        <v/>
      </c>
      <c r="Q903" s="286" t="str">
        <f t="shared" si="134"/>
        <v/>
      </c>
    </row>
    <row r="904" spans="1:17" ht="15" customHeight="1" x14ac:dyDescent="0.2">
      <c r="A904" s="238" t="str">
        <f>IFERROR(INDEX(Txn[Key],MATCH(0,INDEX(COUNTIF($A$1:A903,Txn[Key])+(Txn[Key]=""),0),0)),"")</f>
        <v/>
      </c>
      <c r="B904" s="238" t="str">
        <f t="shared" si="126"/>
        <v/>
      </c>
      <c r="C904" s="238" t="str">
        <f t="shared" si="127"/>
        <v/>
      </c>
      <c r="D904" s="238" t="str">
        <f t="shared" si="128"/>
        <v/>
      </c>
      <c r="E904" s="259" t="str">
        <f>IF($A904="","",SUMIFS(Txn[Signed Units],Txn[Key],$A904))</f>
        <v/>
      </c>
      <c r="F904" s="281" t="str">
        <f>IF($A904="","",SUMIFS(Txn[Buy Cost],Txn[Key],$A904))</f>
        <v/>
      </c>
      <c r="G904" s="281" t="str">
        <f>IF($A904="","",SUMIFS(Txn[Sell Proceeds],Txn[Key],$A904))</f>
        <v/>
      </c>
      <c r="H904" s="282" t="str">
        <f>IF($A904="","",IFERROR(INDEX(Prices[Current Price],MATCH($A904,Prices[Key],0)),0))</f>
        <v/>
      </c>
      <c r="I904" s="283" t="str">
        <f>IF($A904="","",IFERROR(INDEX(Prices[FX to SGD],MATCH($A904,Prices[Key],0)),1))</f>
        <v/>
      </c>
      <c r="J904" s="281" t="str">
        <f t="shared" si="129"/>
        <v/>
      </c>
      <c r="K904" s="281" t="str">
        <f t="shared" si="130"/>
        <v/>
      </c>
      <c r="L904" s="281" t="str">
        <f t="shared" si="131"/>
        <v/>
      </c>
      <c r="M904" s="284" t="str">
        <f t="shared" si="132"/>
        <v/>
      </c>
      <c r="N904" s="238" t="str">
        <f>IF($A904="","",IF(ABS(E904)&gt;0.000001,COUNT($N$1:N903)+1,""))</f>
        <v/>
      </c>
      <c r="O904" s="285" t="str">
        <f>IF($A904="","",SUMIFS(Transactions!$R:$R,Transactions!$L:$L,$A904))</f>
        <v/>
      </c>
      <c r="P904" s="285" t="str">
        <f t="shared" si="133"/>
        <v/>
      </c>
      <c r="Q904" s="286" t="str">
        <f t="shared" si="134"/>
        <v/>
      </c>
    </row>
    <row r="905" spans="1:17" ht="15" customHeight="1" x14ac:dyDescent="0.2">
      <c r="A905" s="238" t="str">
        <f>IFERROR(INDEX(Txn[Key],MATCH(0,INDEX(COUNTIF($A$1:A904,Txn[Key])+(Txn[Key]=""),0),0)),"")</f>
        <v/>
      </c>
      <c r="B905" s="238" t="str">
        <f t="shared" si="126"/>
        <v/>
      </c>
      <c r="C905" s="238" t="str">
        <f t="shared" si="127"/>
        <v/>
      </c>
      <c r="D905" s="238" t="str">
        <f t="shared" si="128"/>
        <v/>
      </c>
      <c r="E905" s="259" t="str">
        <f>IF($A905="","",SUMIFS(Txn[Signed Units],Txn[Key],$A905))</f>
        <v/>
      </c>
      <c r="F905" s="281" t="str">
        <f>IF($A905="","",SUMIFS(Txn[Buy Cost],Txn[Key],$A905))</f>
        <v/>
      </c>
      <c r="G905" s="281" t="str">
        <f>IF($A905="","",SUMIFS(Txn[Sell Proceeds],Txn[Key],$A905))</f>
        <v/>
      </c>
      <c r="H905" s="282" t="str">
        <f>IF($A905="","",IFERROR(INDEX(Prices[Current Price],MATCH($A905,Prices[Key],0)),0))</f>
        <v/>
      </c>
      <c r="I905" s="283" t="str">
        <f>IF($A905="","",IFERROR(INDEX(Prices[FX to SGD],MATCH($A905,Prices[Key],0)),1))</f>
        <v/>
      </c>
      <c r="J905" s="281" t="str">
        <f t="shared" si="129"/>
        <v/>
      </c>
      <c r="K905" s="281" t="str">
        <f t="shared" si="130"/>
        <v/>
      </c>
      <c r="L905" s="281" t="str">
        <f t="shared" si="131"/>
        <v/>
      </c>
      <c r="M905" s="284" t="str">
        <f t="shared" si="132"/>
        <v/>
      </c>
      <c r="N905" s="238" t="str">
        <f>IF($A905="","",IF(ABS(E905)&gt;0.000001,COUNT($N$1:N904)+1,""))</f>
        <v/>
      </c>
      <c r="O905" s="285" t="str">
        <f>IF($A905="","",SUMIFS(Transactions!$R:$R,Transactions!$L:$L,$A905))</f>
        <v/>
      </c>
      <c r="P905" s="285" t="str">
        <f t="shared" si="133"/>
        <v/>
      </c>
      <c r="Q905" s="286" t="str">
        <f t="shared" si="134"/>
        <v/>
      </c>
    </row>
    <row r="906" spans="1:17" ht="15" customHeight="1" x14ac:dyDescent="0.2">
      <c r="A906" s="238" t="str">
        <f>IFERROR(INDEX(Txn[Key],MATCH(0,INDEX(COUNTIF($A$1:A905,Txn[Key])+(Txn[Key]=""),0),0)),"")</f>
        <v/>
      </c>
      <c r="B906" s="238" t="str">
        <f t="shared" si="126"/>
        <v/>
      </c>
      <c r="C906" s="238" t="str">
        <f t="shared" si="127"/>
        <v/>
      </c>
      <c r="D906" s="238" t="str">
        <f t="shared" si="128"/>
        <v/>
      </c>
      <c r="E906" s="259" t="str">
        <f>IF($A906="","",SUMIFS(Txn[Signed Units],Txn[Key],$A906))</f>
        <v/>
      </c>
      <c r="F906" s="281" t="str">
        <f>IF($A906="","",SUMIFS(Txn[Buy Cost],Txn[Key],$A906))</f>
        <v/>
      </c>
      <c r="G906" s="281" t="str">
        <f>IF($A906="","",SUMIFS(Txn[Sell Proceeds],Txn[Key],$A906))</f>
        <v/>
      </c>
      <c r="H906" s="282" t="str">
        <f>IF($A906="","",IFERROR(INDEX(Prices[Current Price],MATCH($A906,Prices[Key],0)),0))</f>
        <v/>
      </c>
      <c r="I906" s="283" t="str">
        <f>IF($A906="","",IFERROR(INDEX(Prices[FX to SGD],MATCH($A906,Prices[Key],0)),1))</f>
        <v/>
      </c>
      <c r="J906" s="281" t="str">
        <f t="shared" si="129"/>
        <v/>
      </c>
      <c r="K906" s="281" t="str">
        <f t="shared" si="130"/>
        <v/>
      </c>
      <c r="L906" s="281" t="str">
        <f t="shared" si="131"/>
        <v/>
      </c>
      <c r="M906" s="284" t="str">
        <f t="shared" si="132"/>
        <v/>
      </c>
      <c r="N906" s="238" t="str">
        <f>IF($A906="","",IF(ABS(E906)&gt;0.000001,COUNT($N$1:N905)+1,""))</f>
        <v/>
      </c>
      <c r="O906" s="285" t="str">
        <f>IF($A906="","",SUMIFS(Transactions!$R:$R,Transactions!$L:$L,$A906))</f>
        <v/>
      </c>
      <c r="P906" s="285" t="str">
        <f t="shared" si="133"/>
        <v/>
      </c>
      <c r="Q906" s="286" t="str">
        <f t="shared" si="134"/>
        <v/>
      </c>
    </row>
    <row r="907" spans="1:17" ht="15" customHeight="1" x14ac:dyDescent="0.2">
      <c r="A907" s="238" t="str">
        <f>IFERROR(INDEX(Txn[Key],MATCH(0,INDEX(COUNTIF($A$1:A906,Txn[Key])+(Txn[Key]=""),0),0)),"")</f>
        <v/>
      </c>
      <c r="B907" s="238" t="str">
        <f t="shared" si="126"/>
        <v/>
      </c>
      <c r="C907" s="238" t="str">
        <f t="shared" si="127"/>
        <v/>
      </c>
      <c r="D907" s="238" t="str">
        <f t="shared" si="128"/>
        <v/>
      </c>
      <c r="E907" s="259" t="str">
        <f>IF($A907="","",SUMIFS(Txn[Signed Units],Txn[Key],$A907))</f>
        <v/>
      </c>
      <c r="F907" s="281" t="str">
        <f>IF($A907="","",SUMIFS(Txn[Buy Cost],Txn[Key],$A907))</f>
        <v/>
      </c>
      <c r="G907" s="281" t="str">
        <f>IF($A907="","",SUMIFS(Txn[Sell Proceeds],Txn[Key],$A907))</f>
        <v/>
      </c>
      <c r="H907" s="282" t="str">
        <f>IF($A907="","",IFERROR(INDEX(Prices[Current Price],MATCH($A907,Prices[Key],0)),0))</f>
        <v/>
      </c>
      <c r="I907" s="283" t="str">
        <f>IF($A907="","",IFERROR(INDEX(Prices[FX to SGD],MATCH($A907,Prices[Key],0)),1))</f>
        <v/>
      </c>
      <c r="J907" s="281" t="str">
        <f t="shared" si="129"/>
        <v/>
      </c>
      <c r="K907" s="281" t="str">
        <f t="shared" si="130"/>
        <v/>
      </c>
      <c r="L907" s="281" t="str">
        <f t="shared" si="131"/>
        <v/>
      </c>
      <c r="M907" s="284" t="str">
        <f t="shared" si="132"/>
        <v/>
      </c>
      <c r="N907" s="238" t="str">
        <f>IF($A907="","",IF(ABS(E907)&gt;0.000001,COUNT($N$1:N906)+1,""))</f>
        <v/>
      </c>
      <c r="O907" s="285" t="str">
        <f>IF($A907="","",SUMIFS(Transactions!$R:$R,Transactions!$L:$L,$A907))</f>
        <v/>
      </c>
      <c r="P907" s="285" t="str">
        <f t="shared" si="133"/>
        <v/>
      </c>
      <c r="Q907" s="286" t="str">
        <f t="shared" si="134"/>
        <v/>
      </c>
    </row>
    <row r="908" spans="1:17" ht="15" customHeight="1" x14ac:dyDescent="0.2">
      <c r="A908" s="238" t="str">
        <f>IFERROR(INDEX(Txn[Key],MATCH(0,INDEX(COUNTIF($A$1:A907,Txn[Key])+(Txn[Key]=""),0),0)),"")</f>
        <v/>
      </c>
      <c r="B908" s="238" t="str">
        <f t="shared" si="126"/>
        <v/>
      </c>
      <c r="C908" s="238" t="str">
        <f t="shared" si="127"/>
        <v/>
      </c>
      <c r="D908" s="238" t="str">
        <f t="shared" si="128"/>
        <v/>
      </c>
      <c r="E908" s="259" t="str">
        <f>IF($A908="","",SUMIFS(Txn[Signed Units],Txn[Key],$A908))</f>
        <v/>
      </c>
      <c r="F908" s="281" t="str">
        <f>IF($A908="","",SUMIFS(Txn[Buy Cost],Txn[Key],$A908))</f>
        <v/>
      </c>
      <c r="G908" s="281" t="str">
        <f>IF($A908="","",SUMIFS(Txn[Sell Proceeds],Txn[Key],$A908))</f>
        <v/>
      </c>
      <c r="H908" s="282" t="str">
        <f>IF($A908="","",IFERROR(INDEX(Prices[Current Price],MATCH($A908,Prices[Key],0)),0))</f>
        <v/>
      </c>
      <c r="I908" s="283" t="str">
        <f>IF($A908="","",IFERROR(INDEX(Prices[FX to SGD],MATCH($A908,Prices[Key],0)),1))</f>
        <v/>
      </c>
      <c r="J908" s="281" t="str">
        <f t="shared" si="129"/>
        <v/>
      </c>
      <c r="K908" s="281" t="str">
        <f t="shared" si="130"/>
        <v/>
      </c>
      <c r="L908" s="281" t="str">
        <f t="shared" si="131"/>
        <v/>
      </c>
      <c r="M908" s="284" t="str">
        <f t="shared" si="132"/>
        <v/>
      </c>
      <c r="N908" s="238" t="str">
        <f>IF($A908="","",IF(ABS(E908)&gt;0.000001,COUNT($N$1:N907)+1,""))</f>
        <v/>
      </c>
      <c r="O908" s="285" t="str">
        <f>IF($A908="","",SUMIFS(Transactions!$R:$R,Transactions!$L:$L,$A908))</f>
        <v/>
      </c>
      <c r="P908" s="285" t="str">
        <f t="shared" si="133"/>
        <v/>
      </c>
      <c r="Q908" s="286" t="str">
        <f t="shared" si="134"/>
        <v/>
      </c>
    </row>
    <row r="909" spans="1:17" ht="15" customHeight="1" x14ac:dyDescent="0.2">
      <c r="A909" s="238" t="str">
        <f>IFERROR(INDEX(Txn[Key],MATCH(0,INDEX(COUNTIF($A$1:A908,Txn[Key])+(Txn[Key]=""),0),0)),"")</f>
        <v/>
      </c>
      <c r="B909" s="238" t="str">
        <f t="shared" si="126"/>
        <v/>
      </c>
      <c r="C909" s="238" t="str">
        <f t="shared" si="127"/>
        <v/>
      </c>
      <c r="D909" s="238" t="str">
        <f t="shared" si="128"/>
        <v/>
      </c>
      <c r="E909" s="259" t="str">
        <f>IF($A909="","",SUMIFS(Txn[Signed Units],Txn[Key],$A909))</f>
        <v/>
      </c>
      <c r="F909" s="281" t="str">
        <f>IF($A909="","",SUMIFS(Txn[Buy Cost],Txn[Key],$A909))</f>
        <v/>
      </c>
      <c r="G909" s="281" t="str">
        <f>IF($A909="","",SUMIFS(Txn[Sell Proceeds],Txn[Key],$A909))</f>
        <v/>
      </c>
      <c r="H909" s="282" t="str">
        <f>IF($A909="","",IFERROR(INDEX(Prices[Current Price],MATCH($A909,Prices[Key],0)),0))</f>
        <v/>
      </c>
      <c r="I909" s="283" t="str">
        <f>IF($A909="","",IFERROR(INDEX(Prices[FX to SGD],MATCH($A909,Prices[Key],0)),1))</f>
        <v/>
      </c>
      <c r="J909" s="281" t="str">
        <f t="shared" si="129"/>
        <v/>
      </c>
      <c r="K909" s="281" t="str">
        <f t="shared" si="130"/>
        <v/>
      </c>
      <c r="L909" s="281" t="str">
        <f t="shared" si="131"/>
        <v/>
      </c>
      <c r="M909" s="284" t="str">
        <f t="shared" si="132"/>
        <v/>
      </c>
      <c r="N909" s="238" t="str">
        <f>IF($A909="","",IF(ABS(E909)&gt;0.000001,COUNT($N$1:N908)+1,""))</f>
        <v/>
      </c>
      <c r="O909" s="285" t="str">
        <f>IF($A909="","",SUMIFS(Transactions!$R:$R,Transactions!$L:$L,$A909))</f>
        <v/>
      </c>
      <c r="P909" s="285" t="str">
        <f t="shared" si="133"/>
        <v/>
      </c>
      <c r="Q909" s="286" t="str">
        <f t="shared" si="134"/>
        <v/>
      </c>
    </row>
    <row r="910" spans="1:17" ht="15" customHeight="1" x14ac:dyDescent="0.2">
      <c r="A910" s="238" t="str">
        <f>IFERROR(INDEX(Txn[Key],MATCH(0,INDEX(COUNTIF($A$1:A909,Txn[Key])+(Txn[Key]=""),0),0)),"")</f>
        <v/>
      </c>
      <c r="B910" s="238" t="str">
        <f t="shared" si="126"/>
        <v/>
      </c>
      <c r="C910" s="238" t="str">
        <f t="shared" si="127"/>
        <v/>
      </c>
      <c r="D910" s="238" t="str">
        <f t="shared" si="128"/>
        <v/>
      </c>
      <c r="E910" s="259" t="str">
        <f>IF($A910="","",SUMIFS(Txn[Signed Units],Txn[Key],$A910))</f>
        <v/>
      </c>
      <c r="F910" s="281" t="str">
        <f>IF($A910="","",SUMIFS(Txn[Buy Cost],Txn[Key],$A910))</f>
        <v/>
      </c>
      <c r="G910" s="281" t="str">
        <f>IF($A910="","",SUMIFS(Txn[Sell Proceeds],Txn[Key],$A910))</f>
        <v/>
      </c>
      <c r="H910" s="282" t="str">
        <f>IF($A910="","",IFERROR(INDEX(Prices[Current Price],MATCH($A910,Prices[Key],0)),0))</f>
        <v/>
      </c>
      <c r="I910" s="283" t="str">
        <f>IF($A910="","",IFERROR(INDEX(Prices[FX to SGD],MATCH($A910,Prices[Key],0)),1))</f>
        <v/>
      </c>
      <c r="J910" s="281" t="str">
        <f t="shared" si="129"/>
        <v/>
      </c>
      <c r="K910" s="281" t="str">
        <f t="shared" si="130"/>
        <v/>
      </c>
      <c r="L910" s="281" t="str">
        <f t="shared" si="131"/>
        <v/>
      </c>
      <c r="M910" s="284" t="str">
        <f t="shared" si="132"/>
        <v/>
      </c>
      <c r="N910" s="238" t="str">
        <f>IF($A910="","",IF(ABS(E910)&gt;0.000001,COUNT($N$1:N909)+1,""))</f>
        <v/>
      </c>
      <c r="O910" s="285" t="str">
        <f>IF($A910="","",SUMIFS(Transactions!$R:$R,Transactions!$L:$L,$A910))</f>
        <v/>
      </c>
      <c r="P910" s="285" t="str">
        <f t="shared" si="133"/>
        <v/>
      </c>
      <c r="Q910" s="286" t="str">
        <f t="shared" si="134"/>
        <v/>
      </c>
    </row>
    <row r="911" spans="1:17" ht="15" customHeight="1" x14ac:dyDescent="0.2">
      <c r="A911" s="238" t="str">
        <f>IFERROR(INDEX(Txn[Key],MATCH(0,INDEX(COUNTIF($A$1:A910,Txn[Key])+(Txn[Key]=""),0),0)),"")</f>
        <v/>
      </c>
      <c r="B911" s="238" t="str">
        <f t="shared" si="126"/>
        <v/>
      </c>
      <c r="C911" s="238" t="str">
        <f t="shared" si="127"/>
        <v/>
      </c>
      <c r="D911" s="238" t="str">
        <f t="shared" si="128"/>
        <v/>
      </c>
      <c r="E911" s="259" t="str">
        <f>IF($A911="","",SUMIFS(Txn[Signed Units],Txn[Key],$A911))</f>
        <v/>
      </c>
      <c r="F911" s="281" t="str">
        <f>IF($A911="","",SUMIFS(Txn[Buy Cost],Txn[Key],$A911))</f>
        <v/>
      </c>
      <c r="G911" s="281" t="str">
        <f>IF($A911="","",SUMIFS(Txn[Sell Proceeds],Txn[Key],$A911))</f>
        <v/>
      </c>
      <c r="H911" s="282" t="str">
        <f>IF($A911="","",IFERROR(INDEX(Prices[Current Price],MATCH($A911,Prices[Key],0)),0))</f>
        <v/>
      </c>
      <c r="I911" s="283" t="str">
        <f>IF($A911="","",IFERROR(INDEX(Prices[FX to SGD],MATCH($A911,Prices[Key],0)),1))</f>
        <v/>
      </c>
      <c r="J911" s="281" t="str">
        <f t="shared" si="129"/>
        <v/>
      </c>
      <c r="K911" s="281" t="str">
        <f t="shared" si="130"/>
        <v/>
      </c>
      <c r="L911" s="281" t="str">
        <f t="shared" si="131"/>
        <v/>
      </c>
      <c r="M911" s="284" t="str">
        <f t="shared" si="132"/>
        <v/>
      </c>
      <c r="N911" s="238" t="str">
        <f>IF($A911="","",IF(ABS(E911)&gt;0.000001,COUNT($N$1:N910)+1,""))</f>
        <v/>
      </c>
      <c r="O911" s="285" t="str">
        <f>IF($A911="","",SUMIFS(Transactions!$R:$R,Transactions!$L:$L,$A911))</f>
        <v/>
      </c>
      <c r="P911" s="285" t="str">
        <f t="shared" si="133"/>
        <v/>
      </c>
      <c r="Q911" s="286" t="str">
        <f t="shared" si="134"/>
        <v/>
      </c>
    </row>
    <row r="912" spans="1:17" ht="15" customHeight="1" x14ac:dyDescent="0.2">
      <c r="A912" s="238" t="str">
        <f>IFERROR(INDEX(Txn[Key],MATCH(0,INDEX(COUNTIF($A$1:A911,Txn[Key])+(Txn[Key]=""),0),0)),"")</f>
        <v/>
      </c>
      <c r="B912" s="238" t="str">
        <f t="shared" si="126"/>
        <v/>
      </c>
      <c r="C912" s="238" t="str">
        <f t="shared" si="127"/>
        <v/>
      </c>
      <c r="D912" s="238" t="str">
        <f t="shared" si="128"/>
        <v/>
      </c>
      <c r="E912" s="259" t="str">
        <f>IF($A912="","",SUMIFS(Txn[Signed Units],Txn[Key],$A912))</f>
        <v/>
      </c>
      <c r="F912" s="281" t="str">
        <f>IF($A912="","",SUMIFS(Txn[Buy Cost],Txn[Key],$A912))</f>
        <v/>
      </c>
      <c r="G912" s="281" t="str">
        <f>IF($A912="","",SUMIFS(Txn[Sell Proceeds],Txn[Key],$A912))</f>
        <v/>
      </c>
      <c r="H912" s="282" t="str">
        <f>IF($A912="","",IFERROR(INDEX(Prices[Current Price],MATCH($A912,Prices[Key],0)),0))</f>
        <v/>
      </c>
      <c r="I912" s="283" t="str">
        <f>IF($A912="","",IFERROR(INDEX(Prices[FX to SGD],MATCH($A912,Prices[Key],0)),1))</f>
        <v/>
      </c>
      <c r="J912" s="281" t="str">
        <f t="shared" si="129"/>
        <v/>
      </c>
      <c r="K912" s="281" t="str">
        <f t="shared" si="130"/>
        <v/>
      </c>
      <c r="L912" s="281" t="str">
        <f t="shared" si="131"/>
        <v/>
      </c>
      <c r="M912" s="284" t="str">
        <f t="shared" si="132"/>
        <v/>
      </c>
      <c r="N912" s="238" t="str">
        <f>IF($A912="","",IF(ABS(E912)&gt;0.000001,COUNT($N$1:N911)+1,""))</f>
        <v/>
      </c>
      <c r="O912" s="285" t="str">
        <f>IF($A912="","",SUMIFS(Transactions!$R:$R,Transactions!$L:$L,$A912))</f>
        <v/>
      </c>
      <c r="P912" s="285" t="str">
        <f t="shared" si="133"/>
        <v/>
      </c>
      <c r="Q912" s="286" t="str">
        <f t="shared" si="134"/>
        <v/>
      </c>
    </row>
    <row r="913" spans="1:17" ht="15" customHeight="1" x14ac:dyDescent="0.2">
      <c r="A913" s="238" t="str">
        <f>IFERROR(INDEX(Txn[Key],MATCH(0,INDEX(COUNTIF($A$1:A912,Txn[Key])+(Txn[Key]=""),0),0)),"")</f>
        <v/>
      </c>
      <c r="B913" s="238" t="str">
        <f t="shared" si="126"/>
        <v/>
      </c>
      <c r="C913" s="238" t="str">
        <f t="shared" si="127"/>
        <v/>
      </c>
      <c r="D913" s="238" t="str">
        <f t="shared" si="128"/>
        <v/>
      </c>
      <c r="E913" s="259" t="str">
        <f>IF($A913="","",SUMIFS(Txn[Signed Units],Txn[Key],$A913))</f>
        <v/>
      </c>
      <c r="F913" s="281" t="str">
        <f>IF($A913="","",SUMIFS(Txn[Buy Cost],Txn[Key],$A913))</f>
        <v/>
      </c>
      <c r="G913" s="281" t="str">
        <f>IF($A913="","",SUMIFS(Txn[Sell Proceeds],Txn[Key],$A913))</f>
        <v/>
      </c>
      <c r="H913" s="282" t="str">
        <f>IF($A913="","",IFERROR(INDEX(Prices[Current Price],MATCH($A913,Prices[Key],0)),0))</f>
        <v/>
      </c>
      <c r="I913" s="283" t="str">
        <f>IF($A913="","",IFERROR(INDEX(Prices[FX to SGD],MATCH($A913,Prices[Key],0)),1))</f>
        <v/>
      </c>
      <c r="J913" s="281" t="str">
        <f t="shared" si="129"/>
        <v/>
      </c>
      <c r="K913" s="281" t="str">
        <f t="shared" si="130"/>
        <v/>
      </c>
      <c r="L913" s="281" t="str">
        <f t="shared" si="131"/>
        <v/>
      </c>
      <c r="M913" s="284" t="str">
        <f t="shared" si="132"/>
        <v/>
      </c>
      <c r="N913" s="238" t="str">
        <f>IF($A913="","",IF(ABS(E913)&gt;0.000001,COUNT($N$1:N912)+1,""))</f>
        <v/>
      </c>
      <c r="O913" s="285" t="str">
        <f>IF($A913="","",SUMIFS(Transactions!$R:$R,Transactions!$L:$L,$A913))</f>
        <v/>
      </c>
      <c r="P913" s="285" t="str">
        <f t="shared" si="133"/>
        <v/>
      </c>
      <c r="Q913" s="286" t="str">
        <f t="shared" si="134"/>
        <v/>
      </c>
    </row>
    <row r="914" spans="1:17" ht="15" customHeight="1" x14ac:dyDescent="0.2">
      <c r="A914" s="238" t="str">
        <f>IFERROR(INDEX(Txn[Key],MATCH(0,INDEX(COUNTIF($A$1:A913,Txn[Key])+(Txn[Key]=""),0),0)),"")</f>
        <v/>
      </c>
      <c r="B914" s="238" t="str">
        <f t="shared" si="126"/>
        <v/>
      </c>
      <c r="C914" s="238" t="str">
        <f t="shared" si="127"/>
        <v/>
      </c>
      <c r="D914" s="238" t="str">
        <f t="shared" si="128"/>
        <v/>
      </c>
      <c r="E914" s="259" t="str">
        <f>IF($A914="","",SUMIFS(Txn[Signed Units],Txn[Key],$A914))</f>
        <v/>
      </c>
      <c r="F914" s="281" t="str">
        <f>IF($A914="","",SUMIFS(Txn[Buy Cost],Txn[Key],$A914))</f>
        <v/>
      </c>
      <c r="G914" s="281" t="str">
        <f>IF($A914="","",SUMIFS(Txn[Sell Proceeds],Txn[Key],$A914))</f>
        <v/>
      </c>
      <c r="H914" s="282" t="str">
        <f>IF($A914="","",IFERROR(INDEX(Prices[Current Price],MATCH($A914,Prices[Key],0)),0))</f>
        <v/>
      </c>
      <c r="I914" s="283" t="str">
        <f>IF($A914="","",IFERROR(INDEX(Prices[FX to SGD],MATCH($A914,Prices[Key],0)),1))</f>
        <v/>
      </c>
      <c r="J914" s="281" t="str">
        <f t="shared" si="129"/>
        <v/>
      </c>
      <c r="K914" s="281" t="str">
        <f t="shared" si="130"/>
        <v/>
      </c>
      <c r="L914" s="281" t="str">
        <f t="shared" si="131"/>
        <v/>
      </c>
      <c r="M914" s="284" t="str">
        <f t="shared" si="132"/>
        <v/>
      </c>
      <c r="N914" s="238" t="str">
        <f>IF($A914="","",IF(ABS(E914)&gt;0.000001,COUNT($N$1:N913)+1,""))</f>
        <v/>
      </c>
      <c r="O914" s="285" t="str">
        <f>IF($A914="","",SUMIFS(Transactions!$R:$R,Transactions!$L:$L,$A914))</f>
        <v/>
      </c>
      <c r="P914" s="285" t="str">
        <f t="shared" si="133"/>
        <v/>
      </c>
      <c r="Q914" s="286" t="str">
        <f t="shared" si="134"/>
        <v/>
      </c>
    </row>
    <row r="915" spans="1:17" ht="15" customHeight="1" x14ac:dyDescent="0.2">
      <c r="A915" s="238" t="str">
        <f>IFERROR(INDEX(Txn[Key],MATCH(0,INDEX(COUNTIF($A$1:A914,Txn[Key])+(Txn[Key]=""),0),0)),"")</f>
        <v/>
      </c>
      <c r="B915" s="238" t="str">
        <f t="shared" si="126"/>
        <v/>
      </c>
      <c r="C915" s="238" t="str">
        <f t="shared" si="127"/>
        <v/>
      </c>
      <c r="D915" s="238" t="str">
        <f t="shared" si="128"/>
        <v/>
      </c>
      <c r="E915" s="259" t="str">
        <f>IF($A915="","",SUMIFS(Txn[Signed Units],Txn[Key],$A915))</f>
        <v/>
      </c>
      <c r="F915" s="281" t="str">
        <f>IF($A915="","",SUMIFS(Txn[Buy Cost],Txn[Key],$A915))</f>
        <v/>
      </c>
      <c r="G915" s="281" t="str">
        <f>IF($A915="","",SUMIFS(Txn[Sell Proceeds],Txn[Key],$A915))</f>
        <v/>
      </c>
      <c r="H915" s="282" t="str">
        <f>IF($A915="","",IFERROR(INDEX(Prices[Current Price],MATCH($A915,Prices[Key],0)),0))</f>
        <v/>
      </c>
      <c r="I915" s="283" t="str">
        <f>IF($A915="","",IFERROR(INDEX(Prices[FX to SGD],MATCH($A915,Prices[Key],0)),1))</f>
        <v/>
      </c>
      <c r="J915" s="281" t="str">
        <f t="shared" si="129"/>
        <v/>
      </c>
      <c r="K915" s="281" t="str">
        <f t="shared" si="130"/>
        <v/>
      </c>
      <c r="L915" s="281" t="str">
        <f t="shared" si="131"/>
        <v/>
      </c>
      <c r="M915" s="284" t="str">
        <f t="shared" si="132"/>
        <v/>
      </c>
      <c r="N915" s="238" t="str">
        <f>IF($A915="","",IF(ABS(E915)&gt;0.000001,COUNT($N$1:N914)+1,""))</f>
        <v/>
      </c>
      <c r="O915" s="285" t="str">
        <f>IF($A915="","",SUMIFS(Transactions!$R:$R,Transactions!$L:$L,$A915))</f>
        <v/>
      </c>
      <c r="P915" s="285" t="str">
        <f t="shared" si="133"/>
        <v/>
      </c>
      <c r="Q915" s="286" t="str">
        <f t="shared" si="134"/>
        <v/>
      </c>
    </row>
    <row r="916" spans="1:17" ht="15" customHeight="1" x14ac:dyDescent="0.2">
      <c r="A916" s="238" t="str">
        <f>IFERROR(INDEX(Txn[Key],MATCH(0,INDEX(COUNTIF($A$1:A915,Txn[Key])+(Txn[Key]=""),0),0)),"")</f>
        <v/>
      </c>
      <c r="B916" s="238" t="str">
        <f t="shared" si="126"/>
        <v/>
      </c>
      <c r="C916" s="238" t="str">
        <f t="shared" si="127"/>
        <v/>
      </c>
      <c r="D916" s="238" t="str">
        <f t="shared" si="128"/>
        <v/>
      </c>
      <c r="E916" s="259" t="str">
        <f>IF($A916="","",SUMIFS(Txn[Signed Units],Txn[Key],$A916))</f>
        <v/>
      </c>
      <c r="F916" s="281" t="str">
        <f>IF($A916="","",SUMIFS(Txn[Buy Cost],Txn[Key],$A916))</f>
        <v/>
      </c>
      <c r="G916" s="281" t="str">
        <f>IF($A916="","",SUMIFS(Txn[Sell Proceeds],Txn[Key],$A916))</f>
        <v/>
      </c>
      <c r="H916" s="282" t="str">
        <f>IF($A916="","",IFERROR(INDEX(Prices[Current Price],MATCH($A916,Prices[Key],0)),0))</f>
        <v/>
      </c>
      <c r="I916" s="283" t="str">
        <f>IF($A916="","",IFERROR(INDEX(Prices[FX to SGD],MATCH($A916,Prices[Key],0)),1))</f>
        <v/>
      </c>
      <c r="J916" s="281" t="str">
        <f t="shared" si="129"/>
        <v/>
      </c>
      <c r="K916" s="281" t="str">
        <f t="shared" si="130"/>
        <v/>
      </c>
      <c r="L916" s="281" t="str">
        <f t="shared" si="131"/>
        <v/>
      </c>
      <c r="M916" s="284" t="str">
        <f t="shared" si="132"/>
        <v/>
      </c>
      <c r="N916" s="238" t="str">
        <f>IF($A916="","",IF(ABS(E916)&gt;0.000001,COUNT($N$1:N915)+1,""))</f>
        <v/>
      </c>
      <c r="O916" s="285" t="str">
        <f>IF($A916="","",SUMIFS(Transactions!$R:$R,Transactions!$L:$L,$A916))</f>
        <v/>
      </c>
      <c r="P916" s="285" t="str">
        <f t="shared" si="133"/>
        <v/>
      </c>
      <c r="Q916" s="286" t="str">
        <f t="shared" si="134"/>
        <v/>
      </c>
    </row>
    <row r="917" spans="1:17" ht="15" customHeight="1" x14ac:dyDescent="0.2">
      <c r="A917" s="238" t="str">
        <f>IFERROR(INDEX(Txn[Key],MATCH(0,INDEX(COUNTIF($A$1:A916,Txn[Key])+(Txn[Key]=""),0),0)),"")</f>
        <v/>
      </c>
      <c r="B917" s="238" t="str">
        <f t="shared" si="126"/>
        <v/>
      </c>
      <c r="C917" s="238" t="str">
        <f t="shared" si="127"/>
        <v/>
      </c>
      <c r="D917" s="238" t="str">
        <f t="shared" si="128"/>
        <v/>
      </c>
      <c r="E917" s="259" t="str">
        <f>IF($A917="","",SUMIFS(Txn[Signed Units],Txn[Key],$A917))</f>
        <v/>
      </c>
      <c r="F917" s="281" t="str">
        <f>IF($A917="","",SUMIFS(Txn[Buy Cost],Txn[Key],$A917))</f>
        <v/>
      </c>
      <c r="G917" s="281" t="str">
        <f>IF($A917="","",SUMIFS(Txn[Sell Proceeds],Txn[Key],$A917))</f>
        <v/>
      </c>
      <c r="H917" s="282" t="str">
        <f>IF($A917="","",IFERROR(INDEX(Prices[Current Price],MATCH($A917,Prices[Key],0)),0))</f>
        <v/>
      </c>
      <c r="I917" s="283" t="str">
        <f>IF($A917="","",IFERROR(INDEX(Prices[FX to SGD],MATCH($A917,Prices[Key],0)),1))</f>
        <v/>
      </c>
      <c r="J917" s="281" t="str">
        <f t="shared" si="129"/>
        <v/>
      </c>
      <c r="K917" s="281" t="str">
        <f t="shared" si="130"/>
        <v/>
      </c>
      <c r="L917" s="281" t="str">
        <f t="shared" si="131"/>
        <v/>
      </c>
      <c r="M917" s="284" t="str">
        <f t="shared" si="132"/>
        <v/>
      </c>
      <c r="N917" s="238" t="str">
        <f>IF($A917="","",IF(ABS(E917)&gt;0.000001,COUNT($N$1:N916)+1,""))</f>
        <v/>
      </c>
      <c r="O917" s="285" t="str">
        <f>IF($A917="","",SUMIFS(Transactions!$R:$R,Transactions!$L:$L,$A917))</f>
        <v/>
      </c>
      <c r="P917" s="285" t="str">
        <f t="shared" si="133"/>
        <v/>
      </c>
      <c r="Q917" s="286" t="str">
        <f t="shared" si="134"/>
        <v/>
      </c>
    </row>
    <row r="918" spans="1:17" ht="15" customHeight="1" x14ac:dyDescent="0.2">
      <c r="A918" s="238" t="str">
        <f>IFERROR(INDEX(Txn[Key],MATCH(0,INDEX(COUNTIF($A$1:A917,Txn[Key])+(Txn[Key]=""),0),0)),"")</f>
        <v/>
      </c>
      <c r="B918" s="238" t="str">
        <f t="shared" si="126"/>
        <v/>
      </c>
      <c r="C918" s="238" t="str">
        <f t="shared" si="127"/>
        <v/>
      </c>
      <c r="D918" s="238" t="str">
        <f t="shared" si="128"/>
        <v/>
      </c>
      <c r="E918" s="259" t="str">
        <f>IF($A918="","",SUMIFS(Txn[Signed Units],Txn[Key],$A918))</f>
        <v/>
      </c>
      <c r="F918" s="281" t="str">
        <f>IF($A918="","",SUMIFS(Txn[Buy Cost],Txn[Key],$A918))</f>
        <v/>
      </c>
      <c r="G918" s="281" t="str">
        <f>IF($A918="","",SUMIFS(Txn[Sell Proceeds],Txn[Key],$A918))</f>
        <v/>
      </c>
      <c r="H918" s="282" t="str">
        <f>IF($A918="","",IFERROR(INDEX(Prices[Current Price],MATCH($A918,Prices[Key],0)),0))</f>
        <v/>
      </c>
      <c r="I918" s="283" t="str">
        <f>IF($A918="","",IFERROR(INDEX(Prices[FX to SGD],MATCH($A918,Prices[Key],0)),1))</f>
        <v/>
      </c>
      <c r="J918" s="281" t="str">
        <f t="shared" si="129"/>
        <v/>
      </c>
      <c r="K918" s="281" t="str">
        <f t="shared" si="130"/>
        <v/>
      </c>
      <c r="L918" s="281" t="str">
        <f t="shared" si="131"/>
        <v/>
      </c>
      <c r="M918" s="284" t="str">
        <f t="shared" si="132"/>
        <v/>
      </c>
      <c r="N918" s="238" t="str">
        <f>IF($A918="","",IF(ABS(E918)&gt;0.000001,COUNT($N$1:N917)+1,""))</f>
        <v/>
      </c>
      <c r="O918" s="285" t="str">
        <f>IF($A918="","",SUMIFS(Transactions!$R:$R,Transactions!$L:$L,$A918))</f>
        <v/>
      </c>
      <c r="P918" s="285" t="str">
        <f t="shared" si="133"/>
        <v/>
      </c>
      <c r="Q918" s="286" t="str">
        <f t="shared" si="134"/>
        <v/>
      </c>
    </row>
    <row r="919" spans="1:17" ht="15" customHeight="1" x14ac:dyDescent="0.2">
      <c r="A919" s="238" t="str">
        <f>IFERROR(INDEX(Txn[Key],MATCH(0,INDEX(COUNTIF($A$1:A918,Txn[Key])+(Txn[Key]=""),0),0)),"")</f>
        <v/>
      </c>
      <c r="B919" s="238" t="str">
        <f t="shared" si="126"/>
        <v/>
      </c>
      <c r="C919" s="238" t="str">
        <f t="shared" si="127"/>
        <v/>
      </c>
      <c r="D919" s="238" t="str">
        <f t="shared" si="128"/>
        <v/>
      </c>
      <c r="E919" s="259" t="str">
        <f>IF($A919="","",SUMIFS(Txn[Signed Units],Txn[Key],$A919))</f>
        <v/>
      </c>
      <c r="F919" s="281" t="str">
        <f>IF($A919="","",SUMIFS(Txn[Buy Cost],Txn[Key],$A919))</f>
        <v/>
      </c>
      <c r="G919" s="281" t="str">
        <f>IF($A919="","",SUMIFS(Txn[Sell Proceeds],Txn[Key],$A919))</f>
        <v/>
      </c>
      <c r="H919" s="282" t="str">
        <f>IF($A919="","",IFERROR(INDEX(Prices[Current Price],MATCH($A919,Prices[Key],0)),0))</f>
        <v/>
      </c>
      <c r="I919" s="283" t="str">
        <f>IF($A919="","",IFERROR(INDEX(Prices[FX to SGD],MATCH($A919,Prices[Key],0)),1))</f>
        <v/>
      </c>
      <c r="J919" s="281" t="str">
        <f t="shared" si="129"/>
        <v/>
      </c>
      <c r="K919" s="281" t="str">
        <f t="shared" si="130"/>
        <v/>
      </c>
      <c r="L919" s="281" t="str">
        <f t="shared" si="131"/>
        <v/>
      </c>
      <c r="M919" s="284" t="str">
        <f t="shared" si="132"/>
        <v/>
      </c>
      <c r="N919" s="238" t="str">
        <f>IF($A919="","",IF(ABS(E919)&gt;0.000001,COUNT($N$1:N918)+1,""))</f>
        <v/>
      </c>
      <c r="O919" s="285" t="str">
        <f>IF($A919="","",SUMIFS(Transactions!$R:$R,Transactions!$L:$L,$A919))</f>
        <v/>
      </c>
      <c r="P919" s="285" t="str">
        <f t="shared" si="133"/>
        <v/>
      </c>
      <c r="Q919" s="286" t="str">
        <f t="shared" si="134"/>
        <v/>
      </c>
    </row>
    <row r="920" spans="1:17" ht="15" customHeight="1" x14ac:dyDescent="0.2">
      <c r="A920" s="238" t="str">
        <f>IFERROR(INDEX(Txn[Key],MATCH(0,INDEX(COUNTIF($A$1:A919,Txn[Key])+(Txn[Key]=""),0),0)),"")</f>
        <v/>
      </c>
      <c r="B920" s="238" t="str">
        <f t="shared" si="126"/>
        <v/>
      </c>
      <c r="C920" s="238" t="str">
        <f t="shared" si="127"/>
        <v/>
      </c>
      <c r="D920" s="238" t="str">
        <f t="shared" si="128"/>
        <v/>
      </c>
      <c r="E920" s="259" t="str">
        <f>IF($A920="","",SUMIFS(Txn[Signed Units],Txn[Key],$A920))</f>
        <v/>
      </c>
      <c r="F920" s="281" t="str">
        <f>IF($A920="","",SUMIFS(Txn[Buy Cost],Txn[Key],$A920))</f>
        <v/>
      </c>
      <c r="G920" s="281" t="str">
        <f>IF($A920="","",SUMIFS(Txn[Sell Proceeds],Txn[Key],$A920))</f>
        <v/>
      </c>
      <c r="H920" s="282" t="str">
        <f>IF($A920="","",IFERROR(INDEX(Prices[Current Price],MATCH($A920,Prices[Key],0)),0))</f>
        <v/>
      </c>
      <c r="I920" s="283" t="str">
        <f>IF($A920="","",IFERROR(INDEX(Prices[FX to SGD],MATCH($A920,Prices[Key],0)),1))</f>
        <v/>
      </c>
      <c r="J920" s="281" t="str">
        <f t="shared" si="129"/>
        <v/>
      </c>
      <c r="K920" s="281" t="str">
        <f t="shared" si="130"/>
        <v/>
      </c>
      <c r="L920" s="281" t="str">
        <f t="shared" si="131"/>
        <v/>
      </c>
      <c r="M920" s="284" t="str">
        <f t="shared" si="132"/>
        <v/>
      </c>
      <c r="N920" s="238" t="str">
        <f>IF($A920="","",IF(ABS(E920)&gt;0.000001,COUNT($N$1:N919)+1,""))</f>
        <v/>
      </c>
      <c r="O920" s="285" t="str">
        <f>IF($A920="","",SUMIFS(Transactions!$R:$R,Transactions!$L:$L,$A920))</f>
        <v/>
      </c>
      <c r="P920" s="285" t="str">
        <f t="shared" si="133"/>
        <v/>
      </c>
      <c r="Q920" s="286" t="str">
        <f t="shared" si="134"/>
        <v/>
      </c>
    </row>
    <row r="921" spans="1:17" ht="15" customHeight="1" x14ac:dyDescent="0.2">
      <c r="A921" s="238" t="str">
        <f>IFERROR(INDEX(Txn[Key],MATCH(0,INDEX(COUNTIF($A$1:A920,Txn[Key])+(Txn[Key]=""),0),0)),"")</f>
        <v/>
      </c>
      <c r="B921" s="238" t="str">
        <f t="shared" si="126"/>
        <v/>
      </c>
      <c r="C921" s="238" t="str">
        <f t="shared" si="127"/>
        <v/>
      </c>
      <c r="D921" s="238" t="str">
        <f t="shared" si="128"/>
        <v/>
      </c>
      <c r="E921" s="259" t="str">
        <f>IF($A921="","",SUMIFS(Txn[Signed Units],Txn[Key],$A921))</f>
        <v/>
      </c>
      <c r="F921" s="281" t="str">
        <f>IF($A921="","",SUMIFS(Txn[Buy Cost],Txn[Key],$A921))</f>
        <v/>
      </c>
      <c r="G921" s="281" t="str">
        <f>IF($A921="","",SUMIFS(Txn[Sell Proceeds],Txn[Key],$A921))</f>
        <v/>
      </c>
      <c r="H921" s="282" t="str">
        <f>IF($A921="","",IFERROR(INDEX(Prices[Current Price],MATCH($A921,Prices[Key],0)),0))</f>
        <v/>
      </c>
      <c r="I921" s="283" t="str">
        <f>IF($A921="","",IFERROR(INDEX(Prices[FX to SGD],MATCH($A921,Prices[Key],0)),1))</f>
        <v/>
      </c>
      <c r="J921" s="281" t="str">
        <f t="shared" si="129"/>
        <v/>
      </c>
      <c r="K921" s="281" t="str">
        <f t="shared" si="130"/>
        <v/>
      </c>
      <c r="L921" s="281" t="str">
        <f t="shared" si="131"/>
        <v/>
      </c>
      <c r="M921" s="284" t="str">
        <f t="shared" si="132"/>
        <v/>
      </c>
      <c r="N921" s="238" t="str">
        <f>IF($A921="","",IF(ABS(E921)&gt;0.000001,COUNT($N$1:N920)+1,""))</f>
        <v/>
      </c>
      <c r="O921" s="285" t="str">
        <f>IF($A921="","",SUMIFS(Transactions!$R:$R,Transactions!$L:$L,$A921))</f>
        <v/>
      </c>
      <c r="P921" s="285" t="str">
        <f t="shared" si="133"/>
        <v/>
      </c>
      <c r="Q921" s="286" t="str">
        <f t="shared" si="134"/>
        <v/>
      </c>
    </row>
    <row r="922" spans="1:17" ht="15" customHeight="1" x14ac:dyDescent="0.2">
      <c r="A922" s="238" t="str">
        <f>IFERROR(INDEX(Txn[Key],MATCH(0,INDEX(COUNTIF($A$1:A921,Txn[Key])+(Txn[Key]=""),0),0)),"")</f>
        <v/>
      </c>
      <c r="B922" s="238" t="str">
        <f t="shared" si="126"/>
        <v/>
      </c>
      <c r="C922" s="238" t="str">
        <f t="shared" si="127"/>
        <v/>
      </c>
      <c r="D922" s="238" t="str">
        <f t="shared" si="128"/>
        <v/>
      </c>
      <c r="E922" s="259" t="str">
        <f>IF($A922="","",SUMIFS(Txn[Signed Units],Txn[Key],$A922))</f>
        <v/>
      </c>
      <c r="F922" s="281" t="str">
        <f>IF($A922="","",SUMIFS(Txn[Buy Cost],Txn[Key],$A922))</f>
        <v/>
      </c>
      <c r="G922" s="281" t="str">
        <f>IF($A922="","",SUMIFS(Txn[Sell Proceeds],Txn[Key],$A922))</f>
        <v/>
      </c>
      <c r="H922" s="282" t="str">
        <f>IF($A922="","",IFERROR(INDEX(Prices[Current Price],MATCH($A922,Prices[Key],0)),0))</f>
        <v/>
      </c>
      <c r="I922" s="283" t="str">
        <f>IF($A922="","",IFERROR(INDEX(Prices[FX to SGD],MATCH($A922,Prices[Key],0)),1))</f>
        <v/>
      </c>
      <c r="J922" s="281" t="str">
        <f t="shared" si="129"/>
        <v/>
      </c>
      <c r="K922" s="281" t="str">
        <f t="shared" si="130"/>
        <v/>
      </c>
      <c r="L922" s="281" t="str">
        <f t="shared" si="131"/>
        <v/>
      </c>
      <c r="M922" s="284" t="str">
        <f t="shared" si="132"/>
        <v/>
      </c>
      <c r="N922" s="238" t="str">
        <f>IF($A922="","",IF(ABS(E922)&gt;0.000001,COUNT($N$1:N921)+1,""))</f>
        <v/>
      </c>
      <c r="O922" s="285" t="str">
        <f>IF($A922="","",SUMIFS(Transactions!$R:$R,Transactions!$L:$L,$A922))</f>
        <v/>
      </c>
      <c r="P922" s="285" t="str">
        <f t="shared" si="133"/>
        <v/>
      </c>
      <c r="Q922" s="286" t="str">
        <f t="shared" si="134"/>
        <v/>
      </c>
    </row>
    <row r="923" spans="1:17" ht="15" customHeight="1" x14ac:dyDescent="0.2">
      <c r="A923" s="238" t="str">
        <f>IFERROR(INDEX(Txn[Key],MATCH(0,INDEX(COUNTIF($A$1:A922,Txn[Key])+(Txn[Key]=""),0),0)),"")</f>
        <v/>
      </c>
      <c r="B923" s="238" t="str">
        <f t="shared" si="126"/>
        <v/>
      </c>
      <c r="C923" s="238" t="str">
        <f t="shared" si="127"/>
        <v/>
      </c>
      <c r="D923" s="238" t="str">
        <f t="shared" si="128"/>
        <v/>
      </c>
      <c r="E923" s="259" t="str">
        <f>IF($A923="","",SUMIFS(Txn[Signed Units],Txn[Key],$A923))</f>
        <v/>
      </c>
      <c r="F923" s="281" t="str">
        <f>IF($A923="","",SUMIFS(Txn[Buy Cost],Txn[Key],$A923))</f>
        <v/>
      </c>
      <c r="G923" s="281" t="str">
        <f>IF($A923="","",SUMIFS(Txn[Sell Proceeds],Txn[Key],$A923))</f>
        <v/>
      </c>
      <c r="H923" s="282" t="str">
        <f>IF($A923="","",IFERROR(INDEX(Prices[Current Price],MATCH($A923,Prices[Key],0)),0))</f>
        <v/>
      </c>
      <c r="I923" s="283" t="str">
        <f>IF($A923="","",IFERROR(INDEX(Prices[FX to SGD],MATCH($A923,Prices[Key],0)),1))</f>
        <v/>
      </c>
      <c r="J923" s="281" t="str">
        <f t="shared" si="129"/>
        <v/>
      </c>
      <c r="K923" s="281" t="str">
        <f t="shared" si="130"/>
        <v/>
      </c>
      <c r="L923" s="281" t="str">
        <f t="shared" si="131"/>
        <v/>
      </c>
      <c r="M923" s="284" t="str">
        <f t="shared" si="132"/>
        <v/>
      </c>
      <c r="N923" s="238" t="str">
        <f>IF($A923="","",IF(ABS(E923)&gt;0.000001,COUNT($N$1:N922)+1,""))</f>
        <v/>
      </c>
      <c r="O923" s="285" t="str">
        <f>IF($A923="","",SUMIFS(Transactions!$R:$R,Transactions!$L:$L,$A923))</f>
        <v/>
      </c>
      <c r="P923" s="285" t="str">
        <f t="shared" si="133"/>
        <v/>
      </c>
      <c r="Q923" s="286" t="str">
        <f t="shared" si="134"/>
        <v/>
      </c>
    </row>
    <row r="924" spans="1:17" ht="15" customHeight="1" x14ac:dyDescent="0.2">
      <c r="A924" s="238" t="str">
        <f>IFERROR(INDEX(Txn[Key],MATCH(0,INDEX(COUNTIF($A$1:A923,Txn[Key])+(Txn[Key]=""),0),0)),"")</f>
        <v/>
      </c>
      <c r="B924" s="238" t="str">
        <f t="shared" si="126"/>
        <v/>
      </c>
      <c r="C924" s="238" t="str">
        <f t="shared" si="127"/>
        <v/>
      </c>
      <c r="D924" s="238" t="str">
        <f t="shared" si="128"/>
        <v/>
      </c>
      <c r="E924" s="259" t="str">
        <f>IF($A924="","",SUMIFS(Txn[Signed Units],Txn[Key],$A924))</f>
        <v/>
      </c>
      <c r="F924" s="281" t="str">
        <f>IF($A924="","",SUMIFS(Txn[Buy Cost],Txn[Key],$A924))</f>
        <v/>
      </c>
      <c r="G924" s="281" t="str">
        <f>IF($A924="","",SUMIFS(Txn[Sell Proceeds],Txn[Key],$A924))</f>
        <v/>
      </c>
      <c r="H924" s="282" t="str">
        <f>IF($A924="","",IFERROR(INDEX(Prices[Current Price],MATCH($A924,Prices[Key],0)),0))</f>
        <v/>
      </c>
      <c r="I924" s="283" t="str">
        <f>IF($A924="","",IFERROR(INDEX(Prices[FX to SGD],MATCH($A924,Prices[Key],0)),1))</f>
        <v/>
      </c>
      <c r="J924" s="281" t="str">
        <f t="shared" si="129"/>
        <v/>
      </c>
      <c r="K924" s="281" t="str">
        <f t="shared" si="130"/>
        <v/>
      </c>
      <c r="L924" s="281" t="str">
        <f t="shared" si="131"/>
        <v/>
      </c>
      <c r="M924" s="284" t="str">
        <f t="shared" si="132"/>
        <v/>
      </c>
      <c r="N924" s="238" t="str">
        <f>IF($A924="","",IF(ABS(E924)&gt;0.000001,COUNT($N$1:N923)+1,""))</f>
        <v/>
      </c>
      <c r="O924" s="285" t="str">
        <f>IF($A924="","",SUMIFS(Transactions!$R:$R,Transactions!$L:$L,$A924))</f>
        <v/>
      </c>
      <c r="P924" s="285" t="str">
        <f t="shared" si="133"/>
        <v/>
      </c>
      <c r="Q924" s="286" t="str">
        <f t="shared" si="134"/>
        <v/>
      </c>
    </row>
    <row r="925" spans="1:17" ht="15" customHeight="1" x14ac:dyDescent="0.2">
      <c r="A925" s="238" t="str">
        <f>IFERROR(INDEX(Txn[Key],MATCH(0,INDEX(COUNTIF($A$1:A924,Txn[Key])+(Txn[Key]=""),0),0)),"")</f>
        <v/>
      </c>
      <c r="B925" s="238" t="str">
        <f t="shared" si="126"/>
        <v/>
      </c>
      <c r="C925" s="238" t="str">
        <f t="shared" si="127"/>
        <v/>
      </c>
      <c r="D925" s="238" t="str">
        <f t="shared" si="128"/>
        <v/>
      </c>
      <c r="E925" s="259" t="str">
        <f>IF($A925="","",SUMIFS(Txn[Signed Units],Txn[Key],$A925))</f>
        <v/>
      </c>
      <c r="F925" s="281" t="str">
        <f>IF($A925="","",SUMIFS(Txn[Buy Cost],Txn[Key],$A925))</f>
        <v/>
      </c>
      <c r="G925" s="281" t="str">
        <f>IF($A925="","",SUMIFS(Txn[Sell Proceeds],Txn[Key],$A925))</f>
        <v/>
      </c>
      <c r="H925" s="282" t="str">
        <f>IF($A925="","",IFERROR(INDEX(Prices[Current Price],MATCH($A925,Prices[Key],0)),0))</f>
        <v/>
      </c>
      <c r="I925" s="283" t="str">
        <f>IF($A925="","",IFERROR(INDEX(Prices[FX to SGD],MATCH($A925,Prices[Key],0)),1))</f>
        <v/>
      </c>
      <c r="J925" s="281" t="str">
        <f t="shared" si="129"/>
        <v/>
      </c>
      <c r="K925" s="281" t="str">
        <f t="shared" si="130"/>
        <v/>
      </c>
      <c r="L925" s="281" t="str">
        <f t="shared" si="131"/>
        <v/>
      </c>
      <c r="M925" s="284" t="str">
        <f t="shared" si="132"/>
        <v/>
      </c>
      <c r="N925" s="238" t="str">
        <f>IF($A925="","",IF(ABS(E925)&gt;0.000001,COUNT($N$1:N924)+1,""))</f>
        <v/>
      </c>
      <c r="O925" s="285" t="str">
        <f>IF($A925="","",SUMIFS(Transactions!$R:$R,Transactions!$L:$L,$A925))</f>
        <v/>
      </c>
      <c r="P925" s="285" t="str">
        <f t="shared" si="133"/>
        <v/>
      </c>
      <c r="Q925" s="286" t="str">
        <f t="shared" si="134"/>
        <v/>
      </c>
    </row>
    <row r="926" spans="1:17" ht="15" customHeight="1" x14ac:dyDescent="0.2">
      <c r="A926" s="238" t="str">
        <f>IFERROR(INDEX(Txn[Key],MATCH(0,INDEX(COUNTIF($A$1:A925,Txn[Key])+(Txn[Key]=""),0),0)),"")</f>
        <v/>
      </c>
      <c r="B926" s="238" t="str">
        <f t="shared" si="126"/>
        <v/>
      </c>
      <c r="C926" s="238" t="str">
        <f t="shared" si="127"/>
        <v/>
      </c>
      <c r="D926" s="238" t="str">
        <f t="shared" si="128"/>
        <v/>
      </c>
      <c r="E926" s="259" t="str">
        <f>IF($A926="","",SUMIFS(Txn[Signed Units],Txn[Key],$A926))</f>
        <v/>
      </c>
      <c r="F926" s="281" t="str">
        <f>IF($A926="","",SUMIFS(Txn[Buy Cost],Txn[Key],$A926))</f>
        <v/>
      </c>
      <c r="G926" s="281" t="str">
        <f>IF($A926="","",SUMIFS(Txn[Sell Proceeds],Txn[Key],$A926))</f>
        <v/>
      </c>
      <c r="H926" s="282" t="str">
        <f>IF($A926="","",IFERROR(INDEX(Prices[Current Price],MATCH($A926,Prices[Key],0)),0))</f>
        <v/>
      </c>
      <c r="I926" s="283" t="str">
        <f>IF($A926="","",IFERROR(INDEX(Prices[FX to SGD],MATCH($A926,Prices[Key],0)),1))</f>
        <v/>
      </c>
      <c r="J926" s="281" t="str">
        <f t="shared" si="129"/>
        <v/>
      </c>
      <c r="K926" s="281" t="str">
        <f t="shared" si="130"/>
        <v/>
      </c>
      <c r="L926" s="281" t="str">
        <f t="shared" si="131"/>
        <v/>
      </c>
      <c r="M926" s="284" t="str">
        <f t="shared" si="132"/>
        <v/>
      </c>
      <c r="N926" s="238" t="str">
        <f>IF($A926="","",IF(ABS(E926)&gt;0.000001,COUNT($N$1:N925)+1,""))</f>
        <v/>
      </c>
      <c r="O926" s="285" t="str">
        <f>IF($A926="","",SUMIFS(Transactions!$R:$R,Transactions!$L:$L,$A926))</f>
        <v/>
      </c>
      <c r="P926" s="285" t="str">
        <f t="shared" si="133"/>
        <v/>
      </c>
      <c r="Q926" s="286" t="str">
        <f t="shared" si="134"/>
        <v/>
      </c>
    </row>
    <row r="927" spans="1:17" ht="15" customHeight="1" x14ac:dyDescent="0.2">
      <c r="A927" s="238" t="str">
        <f>IFERROR(INDEX(Txn[Key],MATCH(0,INDEX(COUNTIF($A$1:A926,Txn[Key])+(Txn[Key]=""),0),0)),"")</f>
        <v/>
      </c>
      <c r="B927" s="238" t="str">
        <f t="shared" si="126"/>
        <v/>
      </c>
      <c r="C927" s="238" t="str">
        <f t="shared" si="127"/>
        <v/>
      </c>
      <c r="D927" s="238" t="str">
        <f t="shared" si="128"/>
        <v/>
      </c>
      <c r="E927" s="259" t="str">
        <f>IF($A927="","",SUMIFS(Txn[Signed Units],Txn[Key],$A927))</f>
        <v/>
      </c>
      <c r="F927" s="281" t="str">
        <f>IF($A927="","",SUMIFS(Txn[Buy Cost],Txn[Key],$A927))</f>
        <v/>
      </c>
      <c r="G927" s="281" t="str">
        <f>IF($A927="","",SUMIFS(Txn[Sell Proceeds],Txn[Key],$A927))</f>
        <v/>
      </c>
      <c r="H927" s="282" t="str">
        <f>IF($A927="","",IFERROR(INDEX(Prices[Current Price],MATCH($A927,Prices[Key],0)),0))</f>
        <v/>
      </c>
      <c r="I927" s="283" t="str">
        <f>IF($A927="","",IFERROR(INDEX(Prices[FX to SGD],MATCH($A927,Prices[Key],0)),1))</f>
        <v/>
      </c>
      <c r="J927" s="281" t="str">
        <f t="shared" si="129"/>
        <v/>
      </c>
      <c r="K927" s="281" t="str">
        <f t="shared" si="130"/>
        <v/>
      </c>
      <c r="L927" s="281" t="str">
        <f t="shared" si="131"/>
        <v/>
      </c>
      <c r="M927" s="284" t="str">
        <f t="shared" si="132"/>
        <v/>
      </c>
      <c r="N927" s="238" t="str">
        <f>IF($A927="","",IF(ABS(E927)&gt;0.000001,COUNT($N$1:N926)+1,""))</f>
        <v/>
      </c>
      <c r="O927" s="285" t="str">
        <f>IF($A927="","",SUMIFS(Transactions!$R:$R,Transactions!$L:$L,$A927))</f>
        <v/>
      </c>
      <c r="P927" s="285" t="str">
        <f t="shared" si="133"/>
        <v/>
      </c>
      <c r="Q927" s="286" t="str">
        <f t="shared" si="134"/>
        <v/>
      </c>
    </row>
    <row r="928" spans="1:17" ht="15" customHeight="1" x14ac:dyDescent="0.2">
      <c r="A928" s="238" t="str">
        <f>IFERROR(INDEX(Txn[Key],MATCH(0,INDEX(COUNTIF($A$1:A927,Txn[Key])+(Txn[Key]=""),0),0)),"")</f>
        <v/>
      </c>
      <c r="B928" s="238" t="str">
        <f t="shared" si="126"/>
        <v/>
      </c>
      <c r="C928" s="238" t="str">
        <f t="shared" si="127"/>
        <v/>
      </c>
      <c r="D928" s="238" t="str">
        <f t="shared" si="128"/>
        <v/>
      </c>
      <c r="E928" s="259" t="str">
        <f>IF($A928="","",SUMIFS(Txn[Signed Units],Txn[Key],$A928))</f>
        <v/>
      </c>
      <c r="F928" s="281" t="str">
        <f>IF($A928="","",SUMIFS(Txn[Buy Cost],Txn[Key],$A928))</f>
        <v/>
      </c>
      <c r="G928" s="281" t="str">
        <f>IF($A928="","",SUMIFS(Txn[Sell Proceeds],Txn[Key],$A928))</f>
        <v/>
      </c>
      <c r="H928" s="282" t="str">
        <f>IF($A928="","",IFERROR(INDEX(Prices[Current Price],MATCH($A928,Prices[Key],0)),0))</f>
        <v/>
      </c>
      <c r="I928" s="283" t="str">
        <f>IF($A928="","",IFERROR(INDEX(Prices[FX to SGD],MATCH($A928,Prices[Key],0)),1))</f>
        <v/>
      </c>
      <c r="J928" s="281" t="str">
        <f t="shared" si="129"/>
        <v/>
      </c>
      <c r="K928" s="281" t="str">
        <f t="shared" si="130"/>
        <v/>
      </c>
      <c r="L928" s="281" t="str">
        <f t="shared" si="131"/>
        <v/>
      </c>
      <c r="M928" s="284" t="str">
        <f t="shared" si="132"/>
        <v/>
      </c>
      <c r="N928" s="238" t="str">
        <f>IF($A928="","",IF(ABS(E928)&gt;0.000001,COUNT($N$1:N927)+1,""))</f>
        <v/>
      </c>
      <c r="O928" s="285" t="str">
        <f>IF($A928="","",SUMIFS(Transactions!$R:$R,Transactions!$L:$L,$A928))</f>
        <v/>
      </c>
      <c r="P928" s="285" t="str">
        <f t="shared" si="133"/>
        <v/>
      </c>
      <c r="Q928" s="286" t="str">
        <f t="shared" si="134"/>
        <v/>
      </c>
    </row>
    <row r="929" spans="1:17" ht="15" customHeight="1" x14ac:dyDescent="0.2">
      <c r="A929" s="238" t="str">
        <f>IFERROR(INDEX(Txn[Key],MATCH(0,INDEX(COUNTIF($A$1:A928,Txn[Key])+(Txn[Key]=""),0),0)),"")</f>
        <v/>
      </c>
      <c r="B929" s="238" t="str">
        <f t="shared" si="126"/>
        <v/>
      </c>
      <c r="C929" s="238" t="str">
        <f t="shared" si="127"/>
        <v/>
      </c>
      <c r="D929" s="238" t="str">
        <f t="shared" si="128"/>
        <v/>
      </c>
      <c r="E929" s="259" t="str">
        <f>IF($A929="","",SUMIFS(Txn[Signed Units],Txn[Key],$A929))</f>
        <v/>
      </c>
      <c r="F929" s="281" t="str">
        <f>IF($A929="","",SUMIFS(Txn[Buy Cost],Txn[Key],$A929))</f>
        <v/>
      </c>
      <c r="G929" s="281" t="str">
        <f>IF($A929="","",SUMIFS(Txn[Sell Proceeds],Txn[Key],$A929))</f>
        <v/>
      </c>
      <c r="H929" s="282" t="str">
        <f>IF($A929="","",IFERROR(INDEX(Prices[Current Price],MATCH($A929,Prices[Key],0)),0))</f>
        <v/>
      </c>
      <c r="I929" s="283" t="str">
        <f>IF($A929="","",IFERROR(INDEX(Prices[FX to SGD],MATCH($A929,Prices[Key],0)),1))</f>
        <v/>
      </c>
      <c r="J929" s="281" t="str">
        <f t="shared" si="129"/>
        <v/>
      </c>
      <c r="K929" s="281" t="str">
        <f t="shared" si="130"/>
        <v/>
      </c>
      <c r="L929" s="281" t="str">
        <f t="shared" si="131"/>
        <v/>
      </c>
      <c r="M929" s="284" t="str">
        <f t="shared" si="132"/>
        <v/>
      </c>
      <c r="N929" s="238" t="str">
        <f>IF($A929="","",IF(ABS(E929)&gt;0.000001,COUNT($N$1:N928)+1,""))</f>
        <v/>
      </c>
      <c r="O929" s="285" t="str">
        <f>IF($A929="","",SUMIFS(Transactions!$R:$R,Transactions!$L:$L,$A929))</f>
        <v/>
      </c>
      <c r="P929" s="285" t="str">
        <f t="shared" si="133"/>
        <v/>
      </c>
      <c r="Q929" s="286" t="str">
        <f t="shared" si="134"/>
        <v/>
      </c>
    </row>
    <row r="930" spans="1:17" ht="15" customHeight="1" x14ac:dyDescent="0.2">
      <c r="A930" s="238" t="str">
        <f>IFERROR(INDEX(Txn[Key],MATCH(0,INDEX(COUNTIF($A$1:A929,Txn[Key])+(Txn[Key]=""),0),0)),"")</f>
        <v/>
      </c>
      <c r="B930" s="238" t="str">
        <f t="shared" si="126"/>
        <v/>
      </c>
      <c r="C930" s="238" t="str">
        <f t="shared" si="127"/>
        <v/>
      </c>
      <c r="D930" s="238" t="str">
        <f t="shared" si="128"/>
        <v/>
      </c>
      <c r="E930" s="259" t="str">
        <f>IF($A930="","",SUMIFS(Txn[Signed Units],Txn[Key],$A930))</f>
        <v/>
      </c>
      <c r="F930" s="281" t="str">
        <f>IF($A930="","",SUMIFS(Txn[Buy Cost],Txn[Key],$A930))</f>
        <v/>
      </c>
      <c r="G930" s="281" t="str">
        <f>IF($A930="","",SUMIFS(Txn[Sell Proceeds],Txn[Key],$A930))</f>
        <v/>
      </c>
      <c r="H930" s="282" t="str">
        <f>IF($A930="","",IFERROR(INDEX(Prices[Current Price],MATCH($A930,Prices[Key],0)),0))</f>
        <v/>
      </c>
      <c r="I930" s="283" t="str">
        <f>IF($A930="","",IFERROR(INDEX(Prices[FX to SGD],MATCH($A930,Prices[Key],0)),1))</f>
        <v/>
      </c>
      <c r="J930" s="281" t="str">
        <f t="shared" si="129"/>
        <v/>
      </c>
      <c r="K930" s="281" t="str">
        <f t="shared" si="130"/>
        <v/>
      </c>
      <c r="L930" s="281" t="str">
        <f t="shared" si="131"/>
        <v/>
      </c>
      <c r="M930" s="284" t="str">
        <f t="shared" si="132"/>
        <v/>
      </c>
      <c r="N930" s="238" t="str">
        <f>IF($A930="","",IF(ABS(E930)&gt;0.000001,COUNT($N$1:N929)+1,""))</f>
        <v/>
      </c>
      <c r="O930" s="285" t="str">
        <f>IF($A930="","",SUMIFS(Transactions!$R:$R,Transactions!$L:$L,$A930))</f>
        <v/>
      </c>
      <c r="P930" s="285" t="str">
        <f t="shared" si="133"/>
        <v/>
      </c>
      <c r="Q930" s="286" t="str">
        <f t="shared" si="134"/>
        <v/>
      </c>
    </row>
    <row r="931" spans="1:17" ht="15" customHeight="1" x14ac:dyDescent="0.2">
      <c r="A931" s="238" t="str">
        <f>IFERROR(INDEX(Txn[Key],MATCH(0,INDEX(COUNTIF($A$1:A930,Txn[Key])+(Txn[Key]=""),0),0)),"")</f>
        <v/>
      </c>
      <c r="B931" s="238" t="str">
        <f t="shared" si="126"/>
        <v/>
      </c>
      <c r="C931" s="238" t="str">
        <f t="shared" si="127"/>
        <v/>
      </c>
      <c r="D931" s="238" t="str">
        <f t="shared" si="128"/>
        <v/>
      </c>
      <c r="E931" s="259" t="str">
        <f>IF($A931="","",SUMIFS(Txn[Signed Units],Txn[Key],$A931))</f>
        <v/>
      </c>
      <c r="F931" s="281" t="str">
        <f>IF($A931="","",SUMIFS(Txn[Buy Cost],Txn[Key],$A931))</f>
        <v/>
      </c>
      <c r="G931" s="281" t="str">
        <f>IF($A931="","",SUMIFS(Txn[Sell Proceeds],Txn[Key],$A931))</f>
        <v/>
      </c>
      <c r="H931" s="282" t="str">
        <f>IF($A931="","",IFERROR(INDEX(Prices[Current Price],MATCH($A931,Prices[Key],0)),0))</f>
        <v/>
      </c>
      <c r="I931" s="283" t="str">
        <f>IF($A931="","",IFERROR(INDEX(Prices[FX to SGD],MATCH($A931,Prices[Key],0)),1))</f>
        <v/>
      </c>
      <c r="J931" s="281" t="str">
        <f t="shared" si="129"/>
        <v/>
      </c>
      <c r="K931" s="281" t="str">
        <f t="shared" si="130"/>
        <v/>
      </c>
      <c r="L931" s="281" t="str">
        <f t="shared" si="131"/>
        <v/>
      </c>
      <c r="M931" s="284" t="str">
        <f t="shared" si="132"/>
        <v/>
      </c>
      <c r="N931" s="238" t="str">
        <f>IF($A931="","",IF(ABS(E931)&gt;0.000001,COUNT($N$1:N930)+1,""))</f>
        <v/>
      </c>
      <c r="O931" s="285" t="str">
        <f>IF($A931="","",SUMIFS(Transactions!$R:$R,Transactions!$L:$L,$A931))</f>
        <v/>
      </c>
      <c r="P931" s="285" t="str">
        <f t="shared" si="133"/>
        <v/>
      </c>
      <c r="Q931" s="286" t="str">
        <f t="shared" si="134"/>
        <v/>
      </c>
    </row>
    <row r="932" spans="1:17" ht="15" customHeight="1" x14ac:dyDescent="0.2">
      <c r="A932" s="238" t="str">
        <f>IFERROR(INDEX(Txn[Key],MATCH(0,INDEX(COUNTIF($A$1:A931,Txn[Key])+(Txn[Key]=""),0),0)),"")</f>
        <v/>
      </c>
      <c r="B932" s="238" t="str">
        <f t="shared" si="126"/>
        <v/>
      </c>
      <c r="C932" s="238" t="str">
        <f t="shared" si="127"/>
        <v/>
      </c>
      <c r="D932" s="238" t="str">
        <f t="shared" si="128"/>
        <v/>
      </c>
      <c r="E932" s="259" t="str">
        <f>IF($A932="","",SUMIFS(Txn[Signed Units],Txn[Key],$A932))</f>
        <v/>
      </c>
      <c r="F932" s="281" t="str">
        <f>IF($A932="","",SUMIFS(Txn[Buy Cost],Txn[Key],$A932))</f>
        <v/>
      </c>
      <c r="G932" s="281" t="str">
        <f>IF($A932="","",SUMIFS(Txn[Sell Proceeds],Txn[Key],$A932))</f>
        <v/>
      </c>
      <c r="H932" s="282" t="str">
        <f>IF($A932="","",IFERROR(INDEX(Prices[Current Price],MATCH($A932,Prices[Key],0)),0))</f>
        <v/>
      </c>
      <c r="I932" s="283" t="str">
        <f>IF($A932="","",IFERROR(INDEX(Prices[FX to SGD],MATCH($A932,Prices[Key],0)),1))</f>
        <v/>
      </c>
      <c r="J932" s="281" t="str">
        <f t="shared" si="129"/>
        <v/>
      </c>
      <c r="K932" s="281" t="str">
        <f t="shared" si="130"/>
        <v/>
      </c>
      <c r="L932" s="281" t="str">
        <f t="shared" si="131"/>
        <v/>
      </c>
      <c r="M932" s="284" t="str">
        <f t="shared" si="132"/>
        <v/>
      </c>
      <c r="N932" s="238" t="str">
        <f>IF($A932="","",IF(ABS(E932)&gt;0.000001,COUNT($N$1:N931)+1,""))</f>
        <v/>
      </c>
      <c r="O932" s="285" t="str">
        <f>IF($A932="","",SUMIFS(Transactions!$R:$R,Transactions!$L:$L,$A932))</f>
        <v/>
      </c>
      <c r="P932" s="285" t="str">
        <f t="shared" si="133"/>
        <v/>
      </c>
      <c r="Q932" s="286" t="str">
        <f t="shared" si="134"/>
        <v/>
      </c>
    </row>
    <row r="933" spans="1:17" ht="15" customHeight="1" x14ac:dyDescent="0.2">
      <c r="A933" s="238" t="str">
        <f>IFERROR(INDEX(Txn[Key],MATCH(0,INDEX(COUNTIF($A$1:A932,Txn[Key])+(Txn[Key]=""),0),0)),"")</f>
        <v/>
      </c>
      <c r="B933" s="238" t="str">
        <f t="shared" si="126"/>
        <v/>
      </c>
      <c r="C933" s="238" t="str">
        <f t="shared" si="127"/>
        <v/>
      </c>
      <c r="D933" s="238" t="str">
        <f t="shared" si="128"/>
        <v/>
      </c>
      <c r="E933" s="259" t="str">
        <f>IF($A933="","",SUMIFS(Txn[Signed Units],Txn[Key],$A933))</f>
        <v/>
      </c>
      <c r="F933" s="281" t="str">
        <f>IF($A933="","",SUMIFS(Txn[Buy Cost],Txn[Key],$A933))</f>
        <v/>
      </c>
      <c r="G933" s="281" t="str">
        <f>IF($A933="","",SUMIFS(Txn[Sell Proceeds],Txn[Key],$A933))</f>
        <v/>
      </c>
      <c r="H933" s="282" t="str">
        <f>IF($A933="","",IFERROR(INDEX(Prices[Current Price],MATCH($A933,Prices[Key],0)),0))</f>
        <v/>
      </c>
      <c r="I933" s="283" t="str">
        <f>IF($A933="","",IFERROR(INDEX(Prices[FX to SGD],MATCH($A933,Prices[Key],0)),1))</f>
        <v/>
      </c>
      <c r="J933" s="281" t="str">
        <f t="shared" si="129"/>
        <v/>
      </c>
      <c r="K933" s="281" t="str">
        <f t="shared" si="130"/>
        <v/>
      </c>
      <c r="L933" s="281" t="str">
        <f t="shared" si="131"/>
        <v/>
      </c>
      <c r="M933" s="284" t="str">
        <f t="shared" si="132"/>
        <v/>
      </c>
      <c r="N933" s="238" t="str">
        <f>IF($A933="","",IF(ABS(E933)&gt;0.000001,COUNT($N$1:N932)+1,""))</f>
        <v/>
      </c>
      <c r="O933" s="285" t="str">
        <f>IF($A933="","",SUMIFS(Transactions!$R:$R,Transactions!$L:$L,$A933))</f>
        <v/>
      </c>
      <c r="P933" s="285" t="str">
        <f t="shared" si="133"/>
        <v/>
      </c>
      <c r="Q933" s="286" t="str">
        <f t="shared" si="134"/>
        <v/>
      </c>
    </row>
    <row r="934" spans="1:17" ht="15" customHeight="1" x14ac:dyDescent="0.2">
      <c r="A934" s="238" t="str">
        <f>IFERROR(INDEX(Txn[Key],MATCH(0,INDEX(COUNTIF($A$1:A933,Txn[Key])+(Txn[Key]=""),0),0)),"")</f>
        <v/>
      </c>
      <c r="B934" s="238" t="str">
        <f t="shared" si="126"/>
        <v/>
      </c>
      <c r="C934" s="238" t="str">
        <f t="shared" si="127"/>
        <v/>
      </c>
      <c r="D934" s="238" t="str">
        <f t="shared" si="128"/>
        <v/>
      </c>
      <c r="E934" s="259" t="str">
        <f>IF($A934="","",SUMIFS(Txn[Signed Units],Txn[Key],$A934))</f>
        <v/>
      </c>
      <c r="F934" s="281" t="str">
        <f>IF($A934="","",SUMIFS(Txn[Buy Cost],Txn[Key],$A934))</f>
        <v/>
      </c>
      <c r="G934" s="281" t="str">
        <f>IF($A934="","",SUMIFS(Txn[Sell Proceeds],Txn[Key],$A934))</f>
        <v/>
      </c>
      <c r="H934" s="282" t="str">
        <f>IF($A934="","",IFERROR(INDEX(Prices[Current Price],MATCH($A934,Prices[Key],0)),0))</f>
        <v/>
      </c>
      <c r="I934" s="283" t="str">
        <f>IF($A934="","",IFERROR(INDEX(Prices[FX to SGD],MATCH($A934,Prices[Key],0)),1))</f>
        <v/>
      </c>
      <c r="J934" s="281" t="str">
        <f t="shared" si="129"/>
        <v/>
      </c>
      <c r="K934" s="281" t="str">
        <f t="shared" si="130"/>
        <v/>
      </c>
      <c r="L934" s="281" t="str">
        <f t="shared" si="131"/>
        <v/>
      </c>
      <c r="M934" s="284" t="str">
        <f t="shared" si="132"/>
        <v/>
      </c>
      <c r="N934" s="238" t="str">
        <f>IF($A934="","",IF(ABS(E934)&gt;0.000001,COUNT($N$1:N933)+1,""))</f>
        <v/>
      </c>
      <c r="O934" s="285" t="str">
        <f>IF($A934="","",SUMIFS(Transactions!$R:$R,Transactions!$L:$L,$A934))</f>
        <v/>
      </c>
      <c r="P934" s="285" t="str">
        <f t="shared" si="133"/>
        <v/>
      </c>
      <c r="Q934" s="286" t="str">
        <f t="shared" si="134"/>
        <v/>
      </c>
    </row>
    <row r="935" spans="1:17" ht="15" customHeight="1" x14ac:dyDescent="0.2">
      <c r="A935" s="238" t="str">
        <f>IFERROR(INDEX(Txn[Key],MATCH(0,INDEX(COUNTIF($A$1:A934,Txn[Key])+(Txn[Key]=""),0),0)),"")</f>
        <v/>
      </c>
      <c r="B935" s="238" t="str">
        <f t="shared" si="126"/>
        <v/>
      </c>
      <c r="C935" s="238" t="str">
        <f t="shared" si="127"/>
        <v/>
      </c>
      <c r="D935" s="238" t="str">
        <f t="shared" si="128"/>
        <v/>
      </c>
      <c r="E935" s="259" t="str">
        <f>IF($A935="","",SUMIFS(Txn[Signed Units],Txn[Key],$A935))</f>
        <v/>
      </c>
      <c r="F935" s="281" t="str">
        <f>IF($A935="","",SUMIFS(Txn[Buy Cost],Txn[Key],$A935))</f>
        <v/>
      </c>
      <c r="G935" s="281" t="str">
        <f>IF($A935="","",SUMIFS(Txn[Sell Proceeds],Txn[Key],$A935))</f>
        <v/>
      </c>
      <c r="H935" s="282" t="str">
        <f>IF($A935="","",IFERROR(INDEX(Prices[Current Price],MATCH($A935,Prices[Key],0)),0))</f>
        <v/>
      </c>
      <c r="I935" s="283" t="str">
        <f>IF($A935="","",IFERROR(INDEX(Prices[FX to SGD],MATCH($A935,Prices[Key],0)),1))</f>
        <v/>
      </c>
      <c r="J935" s="281" t="str">
        <f t="shared" si="129"/>
        <v/>
      </c>
      <c r="K935" s="281" t="str">
        <f t="shared" si="130"/>
        <v/>
      </c>
      <c r="L935" s="281" t="str">
        <f t="shared" si="131"/>
        <v/>
      </c>
      <c r="M935" s="284" t="str">
        <f t="shared" si="132"/>
        <v/>
      </c>
      <c r="N935" s="238" t="str">
        <f>IF($A935="","",IF(ABS(E935)&gt;0.000001,COUNT($N$1:N934)+1,""))</f>
        <v/>
      </c>
      <c r="O935" s="285" t="str">
        <f>IF($A935="","",SUMIFS(Transactions!$R:$R,Transactions!$L:$L,$A935))</f>
        <v/>
      </c>
      <c r="P935" s="285" t="str">
        <f t="shared" si="133"/>
        <v/>
      </c>
      <c r="Q935" s="286" t="str">
        <f t="shared" si="134"/>
        <v/>
      </c>
    </row>
    <row r="936" spans="1:17" ht="15" customHeight="1" x14ac:dyDescent="0.2">
      <c r="A936" s="238" t="str">
        <f>IFERROR(INDEX(Txn[Key],MATCH(0,INDEX(COUNTIF($A$1:A935,Txn[Key])+(Txn[Key]=""),0),0)),"")</f>
        <v/>
      </c>
      <c r="B936" s="238" t="str">
        <f t="shared" si="126"/>
        <v/>
      </c>
      <c r="C936" s="238" t="str">
        <f t="shared" si="127"/>
        <v/>
      </c>
      <c r="D936" s="238" t="str">
        <f t="shared" si="128"/>
        <v/>
      </c>
      <c r="E936" s="259" t="str">
        <f>IF($A936="","",SUMIFS(Txn[Signed Units],Txn[Key],$A936))</f>
        <v/>
      </c>
      <c r="F936" s="281" t="str">
        <f>IF($A936="","",SUMIFS(Txn[Buy Cost],Txn[Key],$A936))</f>
        <v/>
      </c>
      <c r="G936" s="281" t="str">
        <f>IF($A936="","",SUMIFS(Txn[Sell Proceeds],Txn[Key],$A936))</f>
        <v/>
      </c>
      <c r="H936" s="282" t="str">
        <f>IF($A936="","",IFERROR(INDEX(Prices[Current Price],MATCH($A936,Prices[Key],0)),0))</f>
        <v/>
      </c>
      <c r="I936" s="283" t="str">
        <f>IF($A936="","",IFERROR(INDEX(Prices[FX to SGD],MATCH($A936,Prices[Key],0)),1))</f>
        <v/>
      </c>
      <c r="J936" s="281" t="str">
        <f t="shared" si="129"/>
        <v/>
      </c>
      <c r="K936" s="281" t="str">
        <f t="shared" si="130"/>
        <v/>
      </c>
      <c r="L936" s="281" t="str">
        <f t="shared" si="131"/>
        <v/>
      </c>
      <c r="M936" s="284" t="str">
        <f t="shared" si="132"/>
        <v/>
      </c>
      <c r="N936" s="238" t="str">
        <f>IF($A936="","",IF(ABS(E936)&gt;0.000001,COUNT($N$1:N935)+1,""))</f>
        <v/>
      </c>
      <c r="O936" s="285" t="str">
        <f>IF($A936="","",SUMIFS(Transactions!$R:$R,Transactions!$L:$L,$A936))</f>
        <v/>
      </c>
      <c r="P936" s="285" t="str">
        <f t="shared" si="133"/>
        <v/>
      </c>
      <c r="Q936" s="286" t="str">
        <f t="shared" si="134"/>
        <v/>
      </c>
    </row>
    <row r="937" spans="1:17" ht="15" customHeight="1" x14ac:dyDescent="0.2">
      <c r="A937" s="238" t="str">
        <f>IFERROR(INDEX(Txn[Key],MATCH(0,INDEX(COUNTIF($A$1:A936,Txn[Key])+(Txn[Key]=""),0),0)),"")</f>
        <v/>
      </c>
      <c r="B937" s="238" t="str">
        <f t="shared" si="126"/>
        <v/>
      </c>
      <c r="C937" s="238" t="str">
        <f t="shared" si="127"/>
        <v/>
      </c>
      <c r="D937" s="238" t="str">
        <f t="shared" si="128"/>
        <v/>
      </c>
      <c r="E937" s="259" t="str">
        <f>IF($A937="","",SUMIFS(Txn[Signed Units],Txn[Key],$A937))</f>
        <v/>
      </c>
      <c r="F937" s="281" t="str">
        <f>IF($A937="","",SUMIFS(Txn[Buy Cost],Txn[Key],$A937))</f>
        <v/>
      </c>
      <c r="G937" s="281" t="str">
        <f>IF($A937="","",SUMIFS(Txn[Sell Proceeds],Txn[Key],$A937))</f>
        <v/>
      </c>
      <c r="H937" s="282" t="str">
        <f>IF($A937="","",IFERROR(INDEX(Prices[Current Price],MATCH($A937,Prices[Key],0)),0))</f>
        <v/>
      </c>
      <c r="I937" s="283" t="str">
        <f>IF($A937="","",IFERROR(INDEX(Prices[FX to SGD],MATCH($A937,Prices[Key],0)),1))</f>
        <v/>
      </c>
      <c r="J937" s="281" t="str">
        <f t="shared" si="129"/>
        <v/>
      </c>
      <c r="K937" s="281" t="str">
        <f t="shared" si="130"/>
        <v/>
      </c>
      <c r="L937" s="281" t="str">
        <f t="shared" si="131"/>
        <v/>
      </c>
      <c r="M937" s="284" t="str">
        <f t="shared" si="132"/>
        <v/>
      </c>
      <c r="N937" s="238" t="str">
        <f>IF($A937="","",IF(ABS(E937)&gt;0.000001,COUNT($N$1:N936)+1,""))</f>
        <v/>
      </c>
      <c r="O937" s="285" t="str">
        <f>IF($A937="","",SUMIFS(Transactions!$R:$R,Transactions!$L:$L,$A937))</f>
        <v/>
      </c>
      <c r="P937" s="285" t="str">
        <f t="shared" si="133"/>
        <v/>
      </c>
      <c r="Q937" s="286" t="str">
        <f t="shared" si="134"/>
        <v/>
      </c>
    </row>
    <row r="938" spans="1:17" ht="15" customHeight="1" x14ac:dyDescent="0.2">
      <c r="A938" s="238" t="str">
        <f>IFERROR(INDEX(Txn[Key],MATCH(0,INDEX(COUNTIF($A$1:A937,Txn[Key])+(Txn[Key]=""),0),0)),"")</f>
        <v/>
      </c>
      <c r="B938" s="238" t="str">
        <f t="shared" si="126"/>
        <v/>
      </c>
      <c r="C938" s="238" t="str">
        <f t="shared" si="127"/>
        <v/>
      </c>
      <c r="D938" s="238" t="str">
        <f t="shared" si="128"/>
        <v/>
      </c>
      <c r="E938" s="259" t="str">
        <f>IF($A938="","",SUMIFS(Txn[Signed Units],Txn[Key],$A938))</f>
        <v/>
      </c>
      <c r="F938" s="281" t="str">
        <f>IF($A938="","",SUMIFS(Txn[Buy Cost],Txn[Key],$A938))</f>
        <v/>
      </c>
      <c r="G938" s="281" t="str">
        <f>IF($A938="","",SUMIFS(Txn[Sell Proceeds],Txn[Key],$A938))</f>
        <v/>
      </c>
      <c r="H938" s="282" t="str">
        <f>IF($A938="","",IFERROR(INDEX(Prices[Current Price],MATCH($A938,Prices[Key],0)),0))</f>
        <v/>
      </c>
      <c r="I938" s="283" t="str">
        <f>IF($A938="","",IFERROR(INDEX(Prices[FX to SGD],MATCH($A938,Prices[Key],0)),1))</f>
        <v/>
      </c>
      <c r="J938" s="281" t="str">
        <f t="shared" si="129"/>
        <v/>
      </c>
      <c r="K938" s="281" t="str">
        <f t="shared" si="130"/>
        <v/>
      </c>
      <c r="L938" s="281" t="str">
        <f t="shared" si="131"/>
        <v/>
      </c>
      <c r="M938" s="284" t="str">
        <f t="shared" si="132"/>
        <v/>
      </c>
      <c r="N938" s="238" t="str">
        <f>IF($A938="","",IF(ABS(E938)&gt;0.000001,COUNT($N$1:N937)+1,""))</f>
        <v/>
      </c>
      <c r="O938" s="285" t="str">
        <f>IF($A938="","",SUMIFS(Transactions!$R:$R,Transactions!$L:$L,$A938))</f>
        <v/>
      </c>
      <c r="P938" s="285" t="str">
        <f t="shared" si="133"/>
        <v/>
      </c>
      <c r="Q938" s="286" t="str">
        <f t="shared" si="134"/>
        <v/>
      </c>
    </row>
    <row r="939" spans="1:17" ht="15" customHeight="1" x14ac:dyDescent="0.2">
      <c r="A939" s="238" t="str">
        <f>IFERROR(INDEX(Txn[Key],MATCH(0,INDEX(COUNTIF($A$1:A938,Txn[Key])+(Txn[Key]=""),0),0)),"")</f>
        <v/>
      </c>
      <c r="B939" s="238" t="str">
        <f t="shared" si="126"/>
        <v/>
      </c>
      <c r="C939" s="238" t="str">
        <f t="shared" si="127"/>
        <v/>
      </c>
      <c r="D939" s="238" t="str">
        <f t="shared" si="128"/>
        <v/>
      </c>
      <c r="E939" s="259" t="str">
        <f>IF($A939="","",SUMIFS(Txn[Signed Units],Txn[Key],$A939))</f>
        <v/>
      </c>
      <c r="F939" s="281" t="str">
        <f>IF($A939="","",SUMIFS(Txn[Buy Cost],Txn[Key],$A939))</f>
        <v/>
      </c>
      <c r="G939" s="281" t="str">
        <f>IF($A939="","",SUMIFS(Txn[Sell Proceeds],Txn[Key],$A939))</f>
        <v/>
      </c>
      <c r="H939" s="282" t="str">
        <f>IF($A939="","",IFERROR(INDEX(Prices[Current Price],MATCH($A939,Prices[Key],0)),0))</f>
        <v/>
      </c>
      <c r="I939" s="283" t="str">
        <f>IF($A939="","",IFERROR(INDEX(Prices[FX to SGD],MATCH($A939,Prices[Key],0)),1))</f>
        <v/>
      </c>
      <c r="J939" s="281" t="str">
        <f t="shared" si="129"/>
        <v/>
      </c>
      <c r="K939" s="281" t="str">
        <f t="shared" si="130"/>
        <v/>
      </c>
      <c r="L939" s="281" t="str">
        <f t="shared" si="131"/>
        <v/>
      </c>
      <c r="M939" s="284" t="str">
        <f t="shared" si="132"/>
        <v/>
      </c>
      <c r="N939" s="238" t="str">
        <f>IF($A939="","",IF(ABS(E939)&gt;0.000001,COUNT($N$1:N938)+1,""))</f>
        <v/>
      </c>
      <c r="O939" s="285" t="str">
        <f>IF($A939="","",SUMIFS(Transactions!$R:$R,Transactions!$L:$L,$A939))</f>
        <v/>
      </c>
      <c r="P939" s="285" t="str">
        <f t="shared" si="133"/>
        <v/>
      </c>
      <c r="Q939" s="286" t="str">
        <f t="shared" si="134"/>
        <v/>
      </c>
    </row>
    <row r="940" spans="1:17" ht="15" customHeight="1" x14ac:dyDescent="0.2">
      <c r="A940" s="238" t="str">
        <f>IFERROR(INDEX(Txn[Key],MATCH(0,INDEX(COUNTIF($A$1:A939,Txn[Key])+(Txn[Key]=""),0),0)),"")</f>
        <v/>
      </c>
      <c r="B940" s="238" t="str">
        <f t="shared" si="126"/>
        <v/>
      </c>
      <c r="C940" s="238" t="str">
        <f t="shared" si="127"/>
        <v/>
      </c>
      <c r="D940" s="238" t="str">
        <f t="shared" si="128"/>
        <v/>
      </c>
      <c r="E940" s="259" t="str">
        <f>IF($A940="","",SUMIFS(Txn[Signed Units],Txn[Key],$A940))</f>
        <v/>
      </c>
      <c r="F940" s="281" t="str">
        <f>IF($A940="","",SUMIFS(Txn[Buy Cost],Txn[Key],$A940))</f>
        <v/>
      </c>
      <c r="G940" s="281" t="str">
        <f>IF($A940="","",SUMIFS(Txn[Sell Proceeds],Txn[Key],$A940))</f>
        <v/>
      </c>
      <c r="H940" s="282" t="str">
        <f>IF($A940="","",IFERROR(INDEX(Prices[Current Price],MATCH($A940,Prices[Key],0)),0))</f>
        <v/>
      </c>
      <c r="I940" s="283" t="str">
        <f>IF($A940="","",IFERROR(INDEX(Prices[FX to SGD],MATCH($A940,Prices[Key],0)),1))</f>
        <v/>
      </c>
      <c r="J940" s="281" t="str">
        <f t="shared" si="129"/>
        <v/>
      </c>
      <c r="K940" s="281" t="str">
        <f t="shared" si="130"/>
        <v/>
      </c>
      <c r="L940" s="281" t="str">
        <f t="shared" si="131"/>
        <v/>
      </c>
      <c r="M940" s="284" t="str">
        <f t="shared" si="132"/>
        <v/>
      </c>
      <c r="N940" s="238" t="str">
        <f>IF($A940="","",IF(ABS(E940)&gt;0.000001,COUNT($N$1:N939)+1,""))</f>
        <v/>
      </c>
      <c r="O940" s="285" t="str">
        <f>IF($A940="","",SUMIFS(Transactions!$R:$R,Transactions!$L:$L,$A940))</f>
        <v/>
      </c>
      <c r="P940" s="285" t="str">
        <f t="shared" si="133"/>
        <v/>
      </c>
      <c r="Q940" s="286" t="str">
        <f t="shared" si="134"/>
        <v/>
      </c>
    </row>
    <row r="941" spans="1:17" ht="15" customHeight="1" x14ac:dyDescent="0.2">
      <c r="A941" s="238" t="str">
        <f>IFERROR(INDEX(Txn[Key],MATCH(0,INDEX(COUNTIF($A$1:A940,Txn[Key])+(Txn[Key]=""),0),0)),"")</f>
        <v/>
      </c>
      <c r="B941" s="238" t="str">
        <f t="shared" si="126"/>
        <v/>
      </c>
      <c r="C941" s="238" t="str">
        <f t="shared" si="127"/>
        <v/>
      </c>
      <c r="D941" s="238" t="str">
        <f t="shared" si="128"/>
        <v/>
      </c>
      <c r="E941" s="259" t="str">
        <f>IF($A941="","",SUMIFS(Txn[Signed Units],Txn[Key],$A941))</f>
        <v/>
      </c>
      <c r="F941" s="281" t="str">
        <f>IF($A941="","",SUMIFS(Txn[Buy Cost],Txn[Key],$A941))</f>
        <v/>
      </c>
      <c r="G941" s="281" t="str">
        <f>IF($A941="","",SUMIFS(Txn[Sell Proceeds],Txn[Key],$A941))</f>
        <v/>
      </c>
      <c r="H941" s="282" t="str">
        <f>IF($A941="","",IFERROR(INDEX(Prices[Current Price],MATCH($A941,Prices[Key],0)),0))</f>
        <v/>
      </c>
      <c r="I941" s="283" t="str">
        <f>IF($A941="","",IFERROR(INDEX(Prices[FX to SGD],MATCH($A941,Prices[Key],0)),1))</f>
        <v/>
      </c>
      <c r="J941" s="281" t="str">
        <f t="shared" si="129"/>
        <v/>
      </c>
      <c r="K941" s="281" t="str">
        <f t="shared" si="130"/>
        <v/>
      </c>
      <c r="L941" s="281" t="str">
        <f t="shared" si="131"/>
        <v/>
      </c>
      <c r="M941" s="284" t="str">
        <f t="shared" si="132"/>
        <v/>
      </c>
      <c r="N941" s="238" t="str">
        <f>IF($A941="","",IF(ABS(E941)&gt;0.000001,COUNT($N$1:N940)+1,""))</f>
        <v/>
      </c>
      <c r="O941" s="285" t="str">
        <f>IF($A941="","",SUMIFS(Transactions!$R:$R,Transactions!$L:$L,$A941))</f>
        <v/>
      </c>
      <c r="P941" s="285" t="str">
        <f t="shared" si="133"/>
        <v/>
      </c>
      <c r="Q941" s="286" t="str">
        <f t="shared" si="134"/>
        <v/>
      </c>
    </row>
    <row r="942" spans="1:17" ht="15" customHeight="1" x14ac:dyDescent="0.2">
      <c r="A942" s="238" t="str">
        <f>IFERROR(INDEX(Txn[Key],MATCH(0,INDEX(COUNTIF($A$1:A941,Txn[Key])+(Txn[Key]=""),0),0)),"")</f>
        <v/>
      </c>
      <c r="B942" s="238" t="str">
        <f t="shared" si="126"/>
        <v/>
      </c>
      <c r="C942" s="238" t="str">
        <f t="shared" si="127"/>
        <v/>
      </c>
      <c r="D942" s="238" t="str">
        <f t="shared" si="128"/>
        <v/>
      </c>
      <c r="E942" s="259" t="str">
        <f>IF($A942="","",SUMIFS(Txn[Signed Units],Txn[Key],$A942))</f>
        <v/>
      </c>
      <c r="F942" s="281" t="str">
        <f>IF($A942="","",SUMIFS(Txn[Buy Cost],Txn[Key],$A942))</f>
        <v/>
      </c>
      <c r="G942" s="281" t="str">
        <f>IF($A942="","",SUMIFS(Txn[Sell Proceeds],Txn[Key],$A942))</f>
        <v/>
      </c>
      <c r="H942" s="282" t="str">
        <f>IF($A942="","",IFERROR(INDEX(Prices[Current Price],MATCH($A942,Prices[Key],0)),0))</f>
        <v/>
      </c>
      <c r="I942" s="283" t="str">
        <f>IF($A942="","",IFERROR(INDEX(Prices[FX to SGD],MATCH($A942,Prices[Key],0)),1))</f>
        <v/>
      </c>
      <c r="J942" s="281" t="str">
        <f t="shared" si="129"/>
        <v/>
      </c>
      <c r="K942" s="281" t="str">
        <f t="shared" si="130"/>
        <v/>
      </c>
      <c r="L942" s="281" t="str">
        <f t="shared" si="131"/>
        <v/>
      </c>
      <c r="M942" s="284" t="str">
        <f t="shared" si="132"/>
        <v/>
      </c>
      <c r="N942" s="238" t="str">
        <f>IF($A942="","",IF(ABS(E942)&gt;0.000001,COUNT($N$1:N941)+1,""))</f>
        <v/>
      </c>
      <c r="O942" s="285" t="str">
        <f>IF($A942="","",SUMIFS(Transactions!$R:$R,Transactions!$L:$L,$A942))</f>
        <v/>
      </c>
      <c r="P942" s="285" t="str">
        <f t="shared" si="133"/>
        <v/>
      </c>
      <c r="Q942" s="286" t="str">
        <f t="shared" si="134"/>
        <v/>
      </c>
    </row>
    <row r="943" spans="1:17" ht="15" customHeight="1" x14ac:dyDescent="0.2">
      <c r="A943" s="238" t="str">
        <f>IFERROR(INDEX(Txn[Key],MATCH(0,INDEX(COUNTIF($A$1:A942,Txn[Key])+(Txn[Key]=""),0),0)),"")</f>
        <v/>
      </c>
      <c r="B943" s="238" t="str">
        <f t="shared" si="126"/>
        <v/>
      </c>
      <c r="C943" s="238" t="str">
        <f t="shared" si="127"/>
        <v/>
      </c>
      <c r="D943" s="238" t="str">
        <f t="shared" si="128"/>
        <v/>
      </c>
      <c r="E943" s="259" t="str">
        <f>IF($A943="","",SUMIFS(Txn[Signed Units],Txn[Key],$A943))</f>
        <v/>
      </c>
      <c r="F943" s="281" t="str">
        <f>IF($A943="","",SUMIFS(Txn[Buy Cost],Txn[Key],$A943))</f>
        <v/>
      </c>
      <c r="G943" s="281" t="str">
        <f>IF($A943="","",SUMIFS(Txn[Sell Proceeds],Txn[Key],$A943))</f>
        <v/>
      </c>
      <c r="H943" s="282" t="str">
        <f>IF($A943="","",IFERROR(INDEX(Prices[Current Price],MATCH($A943,Prices[Key],0)),0))</f>
        <v/>
      </c>
      <c r="I943" s="283" t="str">
        <f>IF($A943="","",IFERROR(INDEX(Prices[FX to SGD],MATCH($A943,Prices[Key],0)),1))</f>
        <v/>
      </c>
      <c r="J943" s="281" t="str">
        <f t="shared" si="129"/>
        <v/>
      </c>
      <c r="K943" s="281" t="str">
        <f t="shared" si="130"/>
        <v/>
      </c>
      <c r="L943" s="281" t="str">
        <f t="shared" si="131"/>
        <v/>
      </c>
      <c r="M943" s="284" t="str">
        <f t="shared" si="132"/>
        <v/>
      </c>
      <c r="N943" s="238" t="str">
        <f>IF($A943="","",IF(ABS(E943)&gt;0.000001,COUNT($N$1:N942)+1,""))</f>
        <v/>
      </c>
      <c r="O943" s="285" t="str">
        <f>IF($A943="","",SUMIFS(Transactions!$R:$R,Transactions!$L:$L,$A943))</f>
        <v/>
      </c>
      <c r="P943" s="285" t="str">
        <f t="shared" si="133"/>
        <v/>
      </c>
      <c r="Q943" s="286" t="str">
        <f t="shared" si="134"/>
        <v/>
      </c>
    </row>
    <row r="944" spans="1:17" ht="15" customHeight="1" x14ac:dyDescent="0.2">
      <c r="A944" s="238" t="str">
        <f>IFERROR(INDEX(Txn[Key],MATCH(0,INDEX(COUNTIF($A$1:A943,Txn[Key])+(Txn[Key]=""),0),0)),"")</f>
        <v/>
      </c>
      <c r="B944" s="238" t="str">
        <f t="shared" si="126"/>
        <v/>
      </c>
      <c r="C944" s="238" t="str">
        <f t="shared" si="127"/>
        <v/>
      </c>
      <c r="D944" s="238" t="str">
        <f t="shared" si="128"/>
        <v/>
      </c>
      <c r="E944" s="259" t="str">
        <f>IF($A944="","",SUMIFS(Txn[Signed Units],Txn[Key],$A944))</f>
        <v/>
      </c>
      <c r="F944" s="281" t="str">
        <f>IF($A944="","",SUMIFS(Txn[Buy Cost],Txn[Key],$A944))</f>
        <v/>
      </c>
      <c r="G944" s="281" t="str">
        <f>IF($A944="","",SUMIFS(Txn[Sell Proceeds],Txn[Key],$A944))</f>
        <v/>
      </c>
      <c r="H944" s="282" t="str">
        <f>IF($A944="","",IFERROR(INDEX(Prices[Current Price],MATCH($A944,Prices[Key],0)),0))</f>
        <v/>
      </c>
      <c r="I944" s="283" t="str">
        <f>IF($A944="","",IFERROR(INDEX(Prices[FX to SGD],MATCH($A944,Prices[Key],0)),1))</f>
        <v/>
      </c>
      <c r="J944" s="281" t="str">
        <f t="shared" si="129"/>
        <v/>
      </c>
      <c r="K944" s="281" t="str">
        <f t="shared" si="130"/>
        <v/>
      </c>
      <c r="L944" s="281" t="str">
        <f t="shared" si="131"/>
        <v/>
      </c>
      <c r="M944" s="284" t="str">
        <f t="shared" si="132"/>
        <v/>
      </c>
      <c r="N944" s="238" t="str">
        <f>IF($A944="","",IF(ABS(E944)&gt;0.000001,COUNT($N$1:N943)+1,""))</f>
        <v/>
      </c>
      <c r="O944" s="285" t="str">
        <f>IF($A944="","",SUMIFS(Transactions!$R:$R,Transactions!$L:$L,$A944))</f>
        <v/>
      </c>
      <c r="P944" s="285" t="str">
        <f t="shared" si="133"/>
        <v/>
      </c>
      <c r="Q944" s="286" t="str">
        <f t="shared" si="134"/>
        <v/>
      </c>
    </row>
    <row r="945" spans="1:17" ht="15" customHeight="1" x14ac:dyDescent="0.2">
      <c r="A945" s="238" t="str">
        <f>IFERROR(INDEX(Txn[Key],MATCH(0,INDEX(COUNTIF($A$1:A944,Txn[Key])+(Txn[Key]=""),0),0)),"")</f>
        <v/>
      </c>
      <c r="B945" s="238" t="str">
        <f t="shared" si="126"/>
        <v/>
      </c>
      <c r="C945" s="238" t="str">
        <f t="shared" si="127"/>
        <v/>
      </c>
      <c r="D945" s="238" t="str">
        <f t="shared" si="128"/>
        <v/>
      </c>
      <c r="E945" s="259" t="str">
        <f>IF($A945="","",SUMIFS(Txn[Signed Units],Txn[Key],$A945))</f>
        <v/>
      </c>
      <c r="F945" s="281" t="str">
        <f>IF($A945="","",SUMIFS(Txn[Buy Cost],Txn[Key],$A945))</f>
        <v/>
      </c>
      <c r="G945" s="281" t="str">
        <f>IF($A945="","",SUMIFS(Txn[Sell Proceeds],Txn[Key],$A945))</f>
        <v/>
      </c>
      <c r="H945" s="282" t="str">
        <f>IF($A945="","",IFERROR(INDEX(Prices[Current Price],MATCH($A945,Prices[Key],0)),0))</f>
        <v/>
      </c>
      <c r="I945" s="283" t="str">
        <f>IF($A945="","",IFERROR(INDEX(Prices[FX to SGD],MATCH($A945,Prices[Key],0)),1))</f>
        <v/>
      </c>
      <c r="J945" s="281" t="str">
        <f t="shared" si="129"/>
        <v/>
      </c>
      <c r="K945" s="281" t="str">
        <f t="shared" si="130"/>
        <v/>
      </c>
      <c r="L945" s="281" t="str">
        <f t="shared" si="131"/>
        <v/>
      </c>
      <c r="M945" s="284" t="str">
        <f t="shared" si="132"/>
        <v/>
      </c>
      <c r="N945" s="238" t="str">
        <f>IF($A945="","",IF(ABS(E945)&gt;0.000001,COUNT($N$1:N944)+1,""))</f>
        <v/>
      </c>
      <c r="O945" s="285" t="str">
        <f>IF($A945="","",SUMIFS(Transactions!$R:$R,Transactions!$L:$L,$A945))</f>
        <v/>
      </c>
      <c r="P945" s="285" t="str">
        <f t="shared" si="133"/>
        <v/>
      </c>
      <c r="Q945" s="286" t="str">
        <f t="shared" si="134"/>
        <v/>
      </c>
    </row>
    <row r="946" spans="1:17" ht="15" customHeight="1" x14ac:dyDescent="0.2">
      <c r="A946" s="238" t="str">
        <f>IFERROR(INDEX(Txn[Key],MATCH(0,INDEX(COUNTIF($A$1:A945,Txn[Key])+(Txn[Key]=""),0),0)),"")</f>
        <v/>
      </c>
      <c r="B946" s="238" t="str">
        <f t="shared" si="126"/>
        <v/>
      </c>
      <c r="C946" s="238" t="str">
        <f t="shared" si="127"/>
        <v/>
      </c>
      <c r="D946" s="238" t="str">
        <f t="shared" si="128"/>
        <v/>
      </c>
      <c r="E946" s="259" t="str">
        <f>IF($A946="","",SUMIFS(Txn[Signed Units],Txn[Key],$A946))</f>
        <v/>
      </c>
      <c r="F946" s="281" t="str">
        <f>IF($A946="","",SUMIFS(Txn[Buy Cost],Txn[Key],$A946))</f>
        <v/>
      </c>
      <c r="G946" s="281" t="str">
        <f>IF($A946="","",SUMIFS(Txn[Sell Proceeds],Txn[Key],$A946))</f>
        <v/>
      </c>
      <c r="H946" s="282" t="str">
        <f>IF($A946="","",IFERROR(INDEX(Prices[Current Price],MATCH($A946,Prices[Key],0)),0))</f>
        <v/>
      </c>
      <c r="I946" s="283" t="str">
        <f>IF($A946="","",IFERROR(INDEX(Prices[FX to SGD],MATCH($A946,Prices[Key],0)),1))</f>
        <v/>
      </c>
      <c r="J946" s="281" t="str">
        <f t="shared" si="129"/>
        <v/>
      </c>
      <c r="K946" s="281" t="str">
        <f t="shared" si="130"/>
        <v/>
      </c>
      <c r="L946" s="281" t="str">
        <f t="shared" si="131"/>
        <v/>
      </c>
      <c r="M946" s="284" t="str">
        <f t="shared" si="132"/>
        <v/>
      </c>
      <c r="N946" s="238" t="str">
        <f>IF($A946="","",IF(ABS(E946)&gt;0.000001,COUNT($N$1:N945)+1,""))</f>
        <v/>
      </c>
      <c r="O946" s="285" t="str">
        <f>IF($A946="","",SUMIFS(Transactions!$R:$R,Transactions!$L:$L,$A946))</f>
        <v/>
      </c>
      <c r="P946" s="285" t="str">
        <f t="shared" si="133"/>
        <v/>
      </c>
      <c r="Q946" s="286" t="str">
        <f t="shared" si="134"/>
        <v/>
      </c>
    </row>
    <row r="947" spans="1:17" ht="15" customHeight="1" x14ac:dyDescent="0.2">
      <c r="A947" s="238" t="str">
        <f>IFERROR(INDEX(Txn[Key],MATCH(0,INDEX(COUNTIF($A$1:A946,Txn[Key])+(Txn[Key]=""),0),0)),"")</f>
        <v/>
      </c>
      <c r="B947" s="238" t="str">
        <f t="shared" si="126"/>
        <v/>
      </c>
      <c r="C947" s="238" t="str">
        <f t="shared" si="127"/>
        <v/>
      </c>
      <c r="D947" s="238" t="str">
        <f t="shared" si="128"/>
        <v/>
      </c>
      <c r="E947" s="259" t="str">
        <f>IF($A947="","",SUMIFS(Txn[Signed Units],Txn[Key],$A947))</f>
        <v/>
      </c>
      <c r="F947" s="281" t="str">
        <f>IF($A947="","",SUMIFS(Txn[Buy Cost],Txn[Key],$A947))</f>
        <v/>
      </c>
      <c r="G947" s="281" t="str">
        <f>IF($A947="","",SUMIFS(Txn[Sell Proceeds],Txn[Key],$A947))</f>
        <v/>
      </c>
      <c r="H947" s="282" t="str">
        <f>IF($A947="","",IFERROR(INDEX(Prices[Current Price],MATCH($A947,Prices[Key],0)),0))</f>
        <v/>
      </c>
      <c r="I947" s="283" t="str">
        <f>IF($A947="","",IFERROR(INDEX(Prices[FX to SGD],MATCH($A947,Prices[Key],0)),1))</f>
        <v/>
      </c>
      <c r="J947" s="281" t="str">
        <f t="shared" si="129"/>
        <v/>
      </c>
      <c r="K947" s="281" t="str">
        <f t="shared" si="130"/>
        <v/>
      </c>
      <c r="L947" s="281" t="str">
        <f t="shared" si="131"/>
        <v/>
      </c>
      <c r="M947" s="284" t="str">
        <f t="shared" si="132"/>
        <v/>
      </c>
      <c r="N947" s="238" t="str">
        <f>IF($A947="","",IF(ABS(E947)&gt;0.000001,COUNT($N$1:N946)+1,""))</f>
        <v/>
      </c>
      <c r="O947" s="285" t="str">
        <f>IF($A947="","",SUMIFS(Transactions!$R:$R,Transactions!$L:$L,$A947))</f>
        <v/>
      </c>
      <c r="P947" s="285" t="str">
        <f t="shared" si="133"/>
        <v/>
      </c>
      <c r="Q947" s="286" t="str">
        <f t="shared" si="134"/>
        <v/>
      </c>
    </row>
    <row r="948" spans="1:17" ht="15" customHeight="1" x14ac:dyDescent="0.2">
      <c r="A948" s="238" t="str">
        <f>IFERROR(INDEX(Txn[Key],MATCH(0,INDEX(COUNTIF($A$1:A947,Txn[Key])+(Txn[Key]=""),0),0)),"")</f>
        <v/>
      </c>
      <c r="B948" s="238" t="str">
        <f t="shared" si="126"/>
        <v/>
      </c>
      <c r="C948" s="238" t="str">
        <f t="shared" si="127"/>
        <v/>
      </c>
      <c r="D948" s="238" t="str">
        <f t="shared" si="128"/>
        <v/>
      </c>
      <c r="E948" s="259" t="str">
        <f>IF($A948="","",SUMIFS(Txn[Signed Units],Txn[Key],$A948))</f>
        <v/>
      </c>
      <c r="F948" s="281" t="str">
        <f>IF($A948="","",SUMIFS(Txn[Buy Cost],Txn[Key],$A948))</f>
        <v/>
      </c>
      <c r="G948" s="281" t="str">
        <f>IF($A948="","",SUMIFS(Txn[Sell Proceeds],Txn[Key],$A948))</f>
        <v/>
      </c>
      <c r="H948" s="282" t="str">
        <f>IF($A948="","",IFERROR(INDEX(Prices[Current Price],MATCH($A948,Prices[Key],0)),0))</f>
        <v/>
      </c>
      <c r="I948" s="283" t="str">
        <f>IF($A948="","",IFERROR(INDEX(Prices[FX to SGD],MATCH($A948,Prices[Key],0)),1))</f>
        <v/>
      </c>
      <c r="J948" s="281" t="str">
        <f t="shared" si="129"/>
        <v/>
      </c>
      <c r="K948" s="281" t="str">
        <f t="shared" si="130"/>
        <v/>
      </c>
      <c r="L948" s="281" t="str">
        <f t="shared" si="131"/>
        <v/>
      </c>
      <c r="M948" s="284" t="str">
        <f t="shared" si="132"/>
        <v/>
      </c>
      <c r="N948" s="238" t="str">
        <f>IF($A948="","",IF(ABS(E948)&gt;0.000001,COUNT($N$1:N947)+1,""))</f>
        <v/>
      </c>
      <c r="O948" s="285" t="str">
        <f>IF($A948="","",SUMIFS(Transactions!$R:$R,Transactions!$L:$L,$A948))</f>
        <v/>
      </c>
      <c r="P948" s="285" t="str">
        <f t="shared" si="133"/>
        <v/>
      </c>
      <c r="Q948" s="286" t="str">
        <f t="shared" si="134"/>
        <v/>
      </c>
    </row>
    <row r="949" spans="1:17" ht="15" customHeight="1" x14ac:dyDescent="0.2">
      <c r="A949" s="238" t="str">
        <f>IFERROR(INDEX(Txn[Key],MATCH(0,INDEX(COUNTIF($A$1:A948,Txn[Key])+(Txn[Key]=""),0),0)),"")</f>
        <v/>
      </c>
      <c r="B949" s="238" t="str">
        <f t="shared" si="126"/>
        <v/>
      </c>
      <c r="C949" s="238" t="str">
        <f t="shared" si="127"/>
        <v/>
      </c>
      <c r="D949" s="238" t="str">
        <f t="shared" si="128"/>
        <v/>
      </c>
      <c r="E949" s="259" t="str">
        <f>IF($A949="","",SUMIFS(Txn[Signed Units],Txn[Key],$A949))</f>
        <v/>
      </c>
      <c r="F949" s="281" t="str">
        <f>IF($A949="","",SUMIFS(Txn[Buy Cost],Txn[Key],$A949))</f>
        <v/>
      </c>
      <c r="G949" s="281" t="str">
        <f>IF($A949="","",SUMIFS(Txn[Sell Proceeds],Txn[Key],$A949))</f>
        <v/>
      </c>
      <c r="H949" s="282" t="str">
        <f>IF($A949="","",IFERROR(INDEX(Prices[Current Price],MATCH($A949,Prices[Key],0)),0))</f>
        <v/>
      </c>
      <c r="I949" s="283" t="str">
        <f>IF($A949="","",IFERROR(INDEX(Prices[FX to SGD],MATCH($A949,Prices[Key],0)),1))</f>
        <v/>
      </c>
      <c r="J949" s="281" t="str">
        <f t="shared" si="129"/>
        <v/>
      </c>
      <c r="K949" s="281" t="str">
        <f t="shared" si="130"/>
        <v/>
      </c>
      <c r="L949" s="281" t="str">
        <f t="shared" si="131"/>
        <v/>
      </c>
      <c r="M949" s="284" t="str">
        <f t="shared" si="132"/>
        <v/>
      </c>
      <c r="N949" s="238" t="str">
        <f>IF($A949="","",IF(ABS(E949)&gt;0.000001,COUNT($N$1:N948)+1,""))</f>
        <v/>
      </c>
      <c r="O949" s="285" t="str">
        <f>IF($A949="","",SUMIFS(Transactions!$R:$R,Transactions!$L:$L,$A949))</f>
        <v/>
      </c>
      <c r="P949" s="285" t="str">
        <f t="shared" si="133"/>
        <v/>
      </c>
      <c r="Q949" s="286" t="str">
        <f t="shared" si="134"/>
        <v/>
      </c>
    </row>
    <row r="950" spans="1:17" ht="15" customHeight="1" x14ac:dyDescent="0.2">
      <c r="A950" s="238" t="str">
        <f>IFERROR(INDEX(Txn[Key],MATCH(0,INDEX(COUNTIF($A$1:A949,Txn[Key])+(Txn[Key]=""),0),0)),"")</f>
        <v/>
      </c>
      <c r="B950" s="238" t="str">
        <f t="shared" si="126"/>
        <v/>
      </c>
      <c r="C950" s="238" t="str">
        <f t="shared" si="127"/>
        <v/>
      </c>
      <c r="D950" s="238" t="str">
        <f t="shared" si="128"/>
        <v/>
      </c>
      <c r="E950" s="259" t="str">
        <f>IF($A950="","",SUMIFS(Txn[Signed Units],Txn[Key],$A950))</f>
        <v/>
      </c>
      <c r="F950" s="281" t="str">
        <f>IF($A950="","",SUMIFS(Txn[Buy Cost],Txn[Key],$A950))</f>
        <v/>
      </c>
      <c r="G950" s="281" t="str">
        <f>IF($A950="","",SUMIFS(Txn[Sell Proceeds],Txn[Key],$A950))</f>
        <v/>
      </c>
      <c r="H950" s="282" t="str">
        <f>IF($A950="","",IFERROR(INDEX(Prices[Current Price],MATCH($A950,Prices[Key],0)),0))</f>
        <v/>
      </c>
      <c r="I950" s="283" t="str">
        <f>IF($A950="","",IFERROR(INDEX(Prices[FX to SGD],MATCH($A950,Prices[Key],0)),1))</f>
        <v/>
      </c>
      <c r="J950" s="281" t="str">
        <f t="shared" si="129"/>
        <v/>
      </c>
      <c r="K950" s="281" t="str">
        <f t="shared" si="130"/>
        <v/>
      </c>
      <c r="L950" s="281" t="str">
        <f t="shared" si="131"/>
        <v/>
      </c>
      <c r="M950" s="284" t="str">
        <f t="shared" si="132"/>
        <v/>
      </c>
      <c r="N950" s="238" t="str">
        <f>IF($A950="","",IF(ABS(E950)&gt;0.000001,COUNT($N$1:N949)+1,""))</f>
        <v/>
      </c>
      <c r="O950" s="285" t="str">
        <f>IF($A950="","",SUMIFS(Transactions!$R:$R,Transactions!$L:$L,$A950))</f>
        <v/>
      </c>
      <c r="P950" s="285" t="str">
        <f t="shared" si="133"/>
        <v/>
      </c>
      <c r="Q950" s="286" t="str">
        <f t="shared" si="134"/>
        <v/>
      </c>
    </row>
    <row r="951" spans="1:17" ht="15" customHeight="1" x14ac:dyDescent="0.2">
      <c r="A951" s="238" t="str">
        <f>IFERROR(INDEX(Txn[Key],MATCH(0,INDEX(COUNTIF($A$1:A950,Txn[Key])+(Txn[Key]=""),0),0)),"")</f>
        <v/>
      </c>
      <c r="B951" s="238" t="str">
        <f t="shared" si="126"/>
        <v/>
      </c>
      <c r="C951" s="238" t="str">
        <f t="shared" si="127"/>
        <v/>
      </c>
      <c r="D951" s="238" t="str">
        <f t="shared" si="128"/>
        <v/>
      </c>
      <c r="E951" s="259" t="str">
        <f>IF($A951="","",SUMIFS(Txn[Signed Units],Txn[Key],$A951))</f>
        <v/>
      </c>
      <c r="F951" s="281" t="str">
        <f>IF($A951="","",SUMIFS(Txn[Buy Cost],Txn[Key],$A951))</f>
        <v/>
      </c>
      <c r="G951" s="281" t="str">
        <f>IF($A951="","",SUMIFS(Txn[Sell Proceeds],Txn[Key],$A951))</f>
        <v/>
      </c>
      <c r="H951" s="282" t="str">
        <f>IF($A951="","",IFERROR(INDEX(Prices[Current Price],MATCH($A951,Prices[Key],0)),0))</f>
        <v/>
      </c>
      <c r="I951" s="283" t="str">
        <f>IF($A951="","",IFERROR(INDEX(Prices[FX to SGD],MATCH($A951,Prices[Key],0)),1))</f>
        <v/>
      </c>
      <c r="J951" s="281" t="str">
        <f t="shared" si="129"/>
        <v/>
      </c>
      <c r="K951" s="281" t="str">
        <f t="shared" si="130"/>
        <v/>
      </c>
      <c r="L951" s="281" t="str">
        <f t="shared" si="131"/>
        <v/>
      </c>
      <c r="M951" s="284" t="str">
        <f t="shared" si="132"/>
        <v/>
      </c>
      <c r="N951" s="238" t="str">
        <f>IF($A951="","",IF(ABS(E951)&gt;0.000001,COUNT($N$1:N950)+1,""))</f>
        <v/>
      </c>
      <c r="O951" s="285" t="str">
        <f>IF($A951="","",SUMIFS(Transactions!$R:$R,Transactions!$L:$L,$A951))</f>
        <v/>
      </c>
      <c r="P951" s="285" t="str">
        <f t="shared" si="133"/>
        <v/>
      </c>
      <c r="Q951" s="286" t="str">
        <f t="shared" si="134"/>
        <v/>
      </c>
    </row>
    <row r="952" spans="1:17" ht="15" customHeight="1" x14ac:dyDescent="0.2">
      <c r="A952" s="238" t="str">
        <f>IFERROR(INDEX(Txn[Key],MATCH(0,INDEX(COUNTIF($A$1:A951,Txn[Key])+(Txn[Key]=""),0),0)),"")</f>
        <v/>
      </c>
      <c r="B952" s="238" t="str">
        <f t="shared" si="126"/>
        <v/>
      </c>
      <c r="C952" s="238" t="str">
        <f t="shared" si="127"/>
        <v/>
      </c>
      <c r="D952" s="238" t="str">
        <f t="shared" si="128"/>
        <v/>
      </c>
      <c r="E952" s="259" t="str">
        <f>IF($A952="","",SUMIFS(Txn[Signed Units],Txn[Key],$A952))</f>
        <v/>
      </c>
      <c r="F952" s="281" t="str">
        <f>IF($A952="","",SUMIFS(Txn[Buy Cost],Txn[Key],$A952))</f>
        <v/>
      </c>
      <c r="G952" s="281" t="str">
        <f>IF($A952="","",SUMIFS(Txn[Sell Proceeds],Txn[Key],$A952))</f>
        <v/>
      </c>
      <c r="H952" s="282" t="str">
        <f>IF($A952="","",IFERROR(INDEX(Prices[Current Price],MATCH($A952,Prices[Key],0)),0))</f>
        <v/>
      </c>
      <c r="I952" s="283" t="str">
        <f>IF($A952="","",IFERROR(INDEX(Prices[FX to SGD],MATCH($A952,Prices[Key],0)),1))</f>
        <v/>
      </c>
      <c r="J952" s="281" t="str">
        <f t="shared" si="129"/>
        <v/>
      </c>
      <c r="K952" s="281" t="str">
        <f t="shared" si="130"/>
        <v/>
      </c>
      <c r="L952" s="281" t="str">
        <f t="shared" si="131"/>
        <v/>
      </c>
      <c r="M952" s="284" t="str">
        <f t="shared" si="132"/>
        <v/>
      </c>
      <c r="N952" s="238" t="str">
        <f>IF($A952="","",IF(ABS(E952)&gt;0.000001,COUNT($N$1:N951)+1,""))</f>
        <v/>
      </c>
      <c r="O952" s="285" t="str">
        <f>IF($A952="","",SUMIFS(Transactions!$R:$R,Transactions!$L:$L,$A952))</f>
        <v/>
      </c>
      <c r="P952" s="285" t="str">
        <f t="shared" si="133"/>
        <v/>
      </c>
      <c r="Q952" s="286" t="str">
        <f t="shared" si="134"/>
        <v/>
      </c>
    </row>
    <row r="953" spans="1:17" ht="15" customHeight="1" x14ac:dyDescent="0.2">
      <c r="A953" s="238" t="str">
        <f>IFERROR(INDEX(Txn[Key],MATCH(0,INDEX(COUNTIF($A$1:A952,Txn[Key])+(Txn[Key]=""),0),0)),"")</f>
        <v/>
      </c>
      <c r="B953" s="238" t="str">
        <f t="shared" si="126"/>
        <v/>
      </c>
      <c r="C953" s="238" t="str">
        <f t="shared" si="127"/>
        <v/>
      </c>
      <c r="D953" s="238" t="str">
        <f t="shared" si="128"/>
        <v/>
      </c>
      <c r="E953" s="259" t="str">
        <f>IF($A953="","",SUMIFS(Txn[Signed Units],Txn[Key],$A953))</f>
        <v/>
      </c>
      <c r="F953" s="281" t="str">
        <f>IF($A953="","",SUMIFS(Txn[Buy Cost],Txn[Key],$A953))</f>
        <v/>
      </c>
      <c r="G953" s="281" t="str">
        <f>IF($A953="","",SUMIFS(Txn[Sell Proceeds],Txn[Key],$A953))</f>
        <v/>
      </c>
      <c r="H953" s="282" t="str">
        <f>IF($A953="","",IFERROR(INDEX(Prices[Current Price],MATCH($A953,Prices[Key],0)),0))</f>
        <v/>
      </c>
      <c r="I953" s="283" t="str">
        <f>IF($A953="","",IFERROR(INDEX(Prices[FX to SGD],MATCH($A953,Prices[Key],0)),1))</f>
        <v/>
      </c>
      <c r="J953" s="281" t="str">
        <f t="shared" si="129"/>
        <v/>
      </c>
      <c r="K953" s="281" t="str">
        <f t="shared" si="130"/>
        <v/>
      </c>
      <c r="L953" s="281" t="str">
        <f t="shared" si="131"/>
        <v/>
      </c>
      <c r="M953" s="284" t="str">
        <f t="shared" si="132"/>
        <v/>
      </c>
      <c r="N953" s="238" t="str">
        <f>IF($A953="","",IF(ABS(E953)&gt;0.000001,COUNT($N$1:N952)+1,""))</f>
        <v/>
      </c>
      <c r="O953" s="285" t="str">
        <f>IF($A953="","",SUMIFS(Transactions!$R:$R,Transactions!$L:$L,$A953))</f>
        <v/>
      </c>
      <c r="P953" s="285" t="str">
        <f t="shared" si="133"/>
        <v/>
      </c>
      <c r="Q953" s="286" t="str">
        <f t="shared" si="134"/>
        <v/>
      </c>
    </row>
    <row r="954" spans="1:17" ht="15" customHeight="1" x14ac:dyDescent="0.2">
      <c r="A954" s="238" t="str">
        <f>IFERROR(INDEX(Txn[Key],MATCH(0,INDEX(COUNTIF($A$1:A953,Txn[Key])+(Txn[Key]=""),0),0)),"")</f>
        <v/>
      </c>
      <c r="B954" s="238" t="str">
        <f t="shared" si="126"/>
        <v/>
      </c>
      <c r="C954" s="238" t="str">
        <f t="shared" si="127"/>
        <v/>
      </c>
      <c r="D954" s="238" t="str">
        <f t="shared" si="128"/>
        <v/>
      </c>
      <c r="E954" s="259" t="str">
        <f>IF($A954="","",SUMIFS(Txn[Signed Units],Txn[Key],$A954))</f>
        <v/>
      </c>
      <c r="F954" s="281" t="str">
        <f>IF($A954="","",SUMIFS(Txn[Buy Cost],Txn[Key],$A954))</f>
        <v/>
      </c>
      <c r="G954" s="281" t="str">
        <f>IF($A954="","",SUMIFS(Txn[Sell Proceeds],Txn[Key],$A954))</f>
        <v/>
      </c>
      <c r="H954" s="282" t="str">
        <f>IF($A954="","",IFERROR(INDEX(Prices[Current Price],MATCH($A954,Prices[Key],0)),0))</f>
        <v/>
      </c>
      <c r="I954" s="283" t="str">
        <f>IF($A954="","",IFERROR(INDEX(Prices[FX to SGD],MATCH($A954,Prices[Key],0)),1))</f>
        <v/>
      </c>
      <c r="J954" s="281" t="str">
        <f t="shared" si="129"/>
        <v/>
      </c>
      <c r="K954" s="281" t="str">
        <f t="shared" si="130"/>
        <v/>
      </c>
      <c r="L954" s="281" t="str">
        <f t="shared" si="131"/>
        <v/>
      </c>
      <c r="M954" s="284" t="str">
        <f t="shared" si="132"/>
        <v/>
      </c>
      <c r="N954" s="238" t="str">
        <f>IF($A954="","",IF(ABS(E954)&gt;0.000001,COUNT($N$1:N953)+1,""))</f>
        <v/>
      </c>
      <c r="O954" s="285" t="str">
        <f>IF($A954="","",SUMIFS(Transactions!$R:$R,Transactions!$L:$L,$A954))</f>
        <v/>
      </c>
      <c r="P954" s="285" t="str">
        <f t="shared" si="133"/>
        <v/>
      </c>
      <c r="Q954" s="286" t="str">
        <f t="shared" si="134"/>
        <v/>
      </c>
    </row>
    <row r="955" spans="1:17" ht="15" customHeight="1" x14ac:dyDescent="0.2">
      <c r="A955" s="238" t="str">
        <f>IFERROR(INDEX(Txn[Key],MATCH(0,INDEX(COUNTIF($A$1:A954,Txn[Key])+(Txn[Key]=""),0),0)),"")</f>
        <v/>
      </c>
      <c r="B955" s="238" t="str">
        <f t="shared" si="126"/>
        <v/>
      </c>
      <c r="C955" s="238" t="str">
        <f t="shared" si="127"/>
        <v/>
      </c>
      <c r="D955" s="238" t="str">
        <f t="shared" si="128"/>
        <v/>
      </c>
      <c r="E955" s="259" t="str">
        <f>IF($A955="","",SUMIFS(Txn[Signed Units],Txn[Key],$A955))</f>
        <v/>
      </c>
      <c r="F955" s="281" t="str">
        <f>IF($A955="","",SUMIFS(Txn[Buy Cost],Txn[Key],$A955))</f>
        <v/>
      </c>
      <c r="G955" s="281" t="str">
        <f>IF($A955="","",SUMIFS(Txn[Sell Proceeds],Txn[Key],$A955))</f>
        <v/>
      </c>
      <c r="H955" s="282" t="str">
        <f>IF($A955="","",IFERROR(INDEX(Prices[Current Price],MATCH($A955,Prices[Key],0)),0))</f>
        <v/>
      </c>
      <c r="I955" s="283" t="str">
        <f>IF($A955="","",IFERROR(INDEX(Prices[FX to SGD],MATCH($A955,Prices[Key],0)),1))</f>
        <v/>
      </c>
      <c r="J955" s="281" t="str">
        <f t="shared" si="129"/>
        <v/>
      </c>
      <c r="K955" s="281" t="str">
        <f t="shared" si="130"/>
        <v/>
      </c>
      <c r="L955" s="281" t="str">
        <f t="shared" si="131"/>
        <v/>
      </c>
      <c r="M955" s="284" t="str">
        <f t="shared" si="132"/>
        <v/>
      </c>
      <c r="N955" s="238" t="str">
        <f>IF($A955="","",IF(ABS(E955)&gt;0.000001,COUNT($N$1:N954)+1,""))</f>
        <v/>
      </c>
      <c r="O955" s="285" t="str">
        <f>IF($A955="","",SUMIFS(Transactions!$R:$R,Transactions!$L:$L,$A955))</f>
        <v/>
      </c>
      <c r="P955" s="285" t="str">
        <f t="shared" si="133"/>
        <v/>
      </c>
      <c r="Q955" s="286" t="str">
        <f t="shared" si="134"/>
        <v/>
      </c>
    </row>
    <row r="956" spans="1:17" ht="15" customHeight="1" x14ac:dyDescent="0.2">
      <c r="A956" s="238" t="str">
        <f>IFERROR(INDEX(Txn[Key],MATCH(0,INDEX(COUNTIF($A$1:A955,Txn[Key])+(Txn[Key]=""),0),0)),"")</f>
        <v/>
      </c>
      <c r="B956" s="238" t="str">
        <f t="shared" si="126"/>
        <v/>
      </c>
      <c r="C956" s="238" t="str">
        <f t="shared" si="127"/>
        <v/>
      </c>
      <c r="D956" s="238" t="str">
        <f t="shared" si="128"/>
        <v/>
      </c>
      <c r="E956" s="259" t="str">
        <f>IF($A956="","",SUMIFS(Txn[Signed Units],Txn[Key],$A956))</f>
        <v/>
      </c>
      <c r="F956" s="281" t="str">
        <f>IF($A956="","",SUMIFS(Txn[Buy Cost],Txn[Key],$A956))</f>
        <v/>
      </c>
      <c r="G956" s="281" t="str">
        <f>IF($A956="","",SUMIFS(Txn[Sell Proceeds],Txn[Key],$A956))</f>
        <v/>
      </c>
      <c r="H956" s="282" t="str">
        <f>IF($A956="","",IFERROR(INDEX(Prices[Current Price],MATCH($A956,Prices[Key],0)),0))</f>
        <v/>
      </c>
      <c r="I956" s="283" t="str">
        <f>IF($A956="","",IFERROR(INDEX(Prices[FX to SGD],MATCH($A956,Prices[Key],0)),1))</f>
        <v/>
      </c>
      <c r="J956" s="281" t="str">
        <f t="shared" si="129"/>
        <v/>
      </c>
      <c r="K956" s="281" t="str">
        <f t="shared" si="130"/>
        <v/>
      </c>
      <c r="L956" s="281" t="str">
        <f t="shared" si="131"/>
        <v/>
      </c>
      <c r="M956" s="284" t="str">
        <f t="shared" si="132"/>
        <v/>
      </c>
      <c r="N956" s="238" t="str">
        <f>IF($A956="","",IF(ABS(E956)&gt;0.000001,COUNT($N$1:N955)+1,""))</f>
        <v/>
      </c>
      <c r="O956" s="285" t="str">
        <f>IF($A956="","",SUMIFS(Transactions!$R:$R,Transactions!$L:$L,$A956))</f>
        <v/>
      </c>
      <c r="P956" s="285" t="str">
        <f t="shared" si="133"/>
        <v/>
      </c>
      <c r="Q956" s="286" t="str">
        <f t="shared" si="134"/>
        <v/>
      </c>
    </row>
    <row r="957" spans="1:17" ht="15" customHeight="1" x14ac:dyDescent="0.2">
      <c r="A957" s="238" t="str">
        <f>IFERROR(INDEX(Txn[Key],MATCH(0,INDEX(COUNTIF($A$1:A956,Txn[Key])+(Txn[Key]=""),0),0)),"")</f>
        <v/>
      </c>
      <c r="B957" s="238" t="str">
        <f t="shared" si="126"/>
        <v/>
      </c>
      <c r="C957" s="238" t="str">
        <f t="shared" si="127"/>
        <v/>
      </c>
      <c r="D957" s="238" t="str">
        <f t="shared" si="128"/>
        <v/>
      </c>
      <c r="E957" s="259" t="str">
        <f>IF($A957="","",SUMIFS(Txn[Signed Units],Txn[Key],$A957))</f>
        <v/>
      </c>
      <c r="F957" s="281" t="str">
        <f>IF($A957="","",SUMIFS(Txn[Buy Cost],Txn[Key],$A957))</f>
        <v/>
      </c>
      <c r="G957" s="281" t="str">
        <f>IF($A957="","",SUMIFS(Txn[Sell Proceeds],Txn[Key],$A957))</f>
        <v/>
      </c>
      <c r="H957" s="282" t="str">
        <f>IF($A957="","",IFERROR(INDEX(Prices[Current Price],MATCH($A957,Prices[Key],0)),0))</f>
        <v/>
      </c>
      <c r="I957" s="283" t="str">
        <f>IF($A957="","",IFERROR(INDEX(Prices[FX to SGD],MATCH($A957,Prices[Key],0)),1))</f>
        <v/>
      </c>
      <c r="J957" s="281" t="str">
        <f t="shared" si="129"/>
        <v/>
      </c>
      <c r="K957" s="281" t="str">
        <f t="shared" si="130"/>
        <v/>
      </c>
      <c r="L957" s="281" t="str">
        <f t="shared" si="131"/>
        <v/>
      </c>
      <c r="M957" s="284" t="str">
        <f t="shared" si="132"/>
        <v/>
      </c>
      <c r="N957" s="238" t="str">
        <f>IF($A957="","",IF(ABS(E957)&gt;0.000001,COUNT($N$1:N956)+1,""))</f>
        <v/>
      </c>
      <c r="O957" s="285" t="str">
        <f>IF($A957="","",SUMIFS(Transactions!$R:$R,Transactions!$L:$L,$A957))</f>
        <v/>
      </c>
      <c r="P957" s="285" t="str">
        <f t="shared" si="133"/>
        <v/>
      </c>
      <c r="Q957" s="286" t="str">
        <f t="shared" si="134"/>
        <v/>
      </c>
    </row>
    <row r="958" spans="1:17" ht="15" customHeight="1" x14ac:dyDescent="0.2">
      <c r="A958" s="238" t="str">
        <f>IFERROR(INDEX(Txn[Key],MATCH(0,INDEX(COUNTIF($A$1:A957,Txn[Key])+(Txn[Key]=""),0),0)),"")</f>
        <v/>
      </c>
      <c r="B958" s="238" t="str">
        <f t="shared" si="126"/>
        <v/>
      </c>
      <c r="C958" s="238" t="str">
        <f t="shared" si="127"/>
        <v/>
      </c>
      <c r="D958" s="238" t="str">
        <f t="shared" si="128"/>
        <v/>
      </c>
      <c r="E958" s="259" t="str">
        <f>IF($A958="","",SUMIFS(Txn[Signed Units],Txn[Key],$A958))</f>
        <v/>
      </c>
      <c r="F958" s="281" t="str">
        <f>IF($A958="","",SUMIFS(Txn[Buy Cost],Txn[Key],$A958))</f>
        <v/>
      </c>
      <c r="G958" s="281" t="str">
        <f>IF($A958="","",SUMIFS(Txn[Sell Proceeds],Txn[Key],$A958))</f>
        <v/>
      </c>
      <c r="H958" s="282" t="str">
        <f>IF($A958="","",IFERROR(INDEX(Prices[Current Price],MATCH($A958,Prices[Key],0)),0))</f>
        <v/>
      </c>
      <c r="I958" s="283" t="str">
        <f>IF($A958="","",IFERROR(INDEX(Prices[FX to SGD],MATCH($A958,Prices[Key],0)),1))</f>
        <v/>
      </c>
      <c r="J958" s="281" t="str">
        <f t="shared" si="129"/>
        <v/>
      </c>
      <c r="K958" s="281" t="str">
        <f t="shared" si="130"/>
        <v/>
      </c>
      <c r="L958" s="281" t="str">
        <f t="shared" si="131"/>
        <v/>
      </c>
      <c r="M958" s="284" t="str">
        <f t="shared" si="132"/>
        <v/>
      </c>
      <c r="N958" s="238" t="str">
        <f>IF($A958="","",IF(ABS(E958)&gt;0.000001,COUNT($N$1:N957)+1,""))</f>
        <v/>
      </c>
      <c r="O958" s="285" t="str">
        <f>IF($A958="","",SUMIFS(Transactions!$R:$R,Transactions!$L:$L,$A958))</f>
        <v/>
      </c>
      <c r="P958" s="285" t="str">
        <f t="shared" si="133"/>
        <v/>
      </c>
      <c r="Q958" s="286" t="str">
        <f t="shared" si="134"/>
        <v/>
      </c>
    </row>
    <row r="959" spans="1:17" ht="15" customHeight="1" x14ac:dyDescent="0.2">
      <c r="A959" s="238" t="str">
        <f>IFERROR(INDEX(Txn[Key],MATCH(0,INDEX(COUNTIF($A$1:A958,Txn[Key])+(Txn[Key]=""),0),0)),"")</f>
        <v/>
      </c>
      <c r="B959" s="238" t="str">
        <f t="shared" si="126"/>
        <v/>
      </c>
      <c r="C959" s="238" t="str">
        <f t="shared" si="127"/>
        <v/>
      </c>
      <c r="D959" s="238" t="str">
        <f t="shared" si="128"/>
        <v/>
      </c>
      <c r="E959" s="259" t="str">
        <f>IF($A959="","",SUMIFS(Txn[Signed Units],Txn[Key],$A959))</f>
        <v/>
      </c>
      <c r="F959" s="281" t="str">
        <f>IF($A959="","",SUMIFS(Txn[Buy Cost],Txn[Key],$A959))</f>
        <v/>
      </c>
      <c r="G959" s="281" t="str">
        <f>IF($A959="","",SUMIFS(Txn[Sell Proceeds],Txn[Key],$A959))</f>
        <v/>
      </c>
      <c r="H959" s="282" t="str">
        <f>IF($A959="","",IFERROR(INDEX(Prices[Current Price],MATCH($A959,Prices[Key],0)),0))</f>
        <v/>
      </c>
      <c r="I959" s="283" t="str">
        <f>IF($A959="","",IFERROR(INDEX(Prices[FX to SGD],MATCH($A959,Prices[Key],0)),1))</f>
        <v/>
      </c>
      <c r="J959" s="281" t="str">
        <f t="shared" si="129"/>
        <v/>
      </c>
      <c r="K959" s="281" t="str">
        <f t="shared" si="130"/>
        <v/>
      </c>
      <c r="L959" s="281" t="str">
        <f t="shared" si="131"/>
        <v/>
      </c>
      <c r="M959" s="284" t="str">
        <f t="shared" si="132"/>
        <v/>
      </c>
      <c r="N959" s="238" t="str">
        <f>IF($A959="","",IF(ABS(E959)&gt;0.000001,COUNT($N$1:N958)+1,""))</f>
        <v/>
      </c>
      <c r="O959" s="285" t="str">
        <f>IF($A959="","",SUMIFS(Transactions!$R:$R,Transactions!$L:$L,$A959))</f>
        <v/>
      </c>
      <c r="P959" s="285" t="str">
        <f t="shared" si="133"/>
        <v/>
      </c>
      <c r="Q959" s="286" t="str">
        <f t="shared" si="134"/>
        <v/>
      </c>
    </row>
    <row r="960" spans="1:17" ht="15" customHeight="1" x14ac:dyDescent="0.2">
      <c r="A960" s="238" t="str">
        <f>IFERROR(INDEX(Txn[Key],MATCH(0,INDEX(COUNTIF($A$1:A959,Txn[Key])+(Txn[Key]=""),0),0)),"")</f>
        <v/>
      </c>
      <c r="B960" s="238" t="str">
        <f t="shared" si="126"/>
        <v/>
      </c>
      <c r="C960" s="238" t="str">
        <f t="shared" si="127"/>
        <v/>
      </c>
      <c r="D960" s="238" t="str">
        <f t="shared" si="128"/>
        <v/>
      </c>
      <c r="E960" s="259" t="str">
        <f>IF($A960="","",SUMIFS(Txn[Signed Units],Txn[Key],$A960))</f>
        <v/>
      </c>
      <c r="F960" s="281" t="str">
        <f>IF($A960="","",SUMIFS(Txn[Buy Cost],Txn[Key],$A960))</f>
        <v/>
      </c>
      <c r="G960" s="281" t="str">
        <f>IF($A960="","",SUMIFS(Txn[Sell Proceeds],Txn[Key],$A960))</f>
        <v/>
      </c>
      <c r="H960" s="282" t="str">
        <f>IF($A960="","",IFERROR(INDEX(Prices[Current Price],MATCH($A960,Prices[Key],0)),0))</f>
        <v/>
      </c>
      <c r="I960" s="283" t="str">
        <f>IF($A960="","",IFERROR(INDEX(Prices[FX to SGD],MATCH($A960,Prices[Key],0)),1))</f>
        <v/>
      </c>
      <c r="J960" s="281" t="str">
        <f t="shared" si="129"/>
        <v/>
      </c>
      <c r="K960" s="281" t="str">
        <f t="shared" si="130"/>
        <v/>
      </c>
      <c r="L960" s="281" t="str">
        <f t="shared" si="131"/>
        <v/>
      </c>
      <c r="M960" s="284" t="str">
        <f t="shared" si="132"/>
        <v/>
      </c>
      <c r="N960" s="238" t="str">
        <f>IF($A960="","",IF(ABS(E960)&gt;0.000001,COUNT($N$1:N959)+1,""))</f>
        <v/>
      </c>
      <c r="O960" s="285" t="str">
        <f>IF($A960="","",SUMIFS(Transactions!$R:$R,Transactions!$L:$L,$A960))</f>
        <v/>
      </c>
      <c r="P960" s="285" t="str">
        <f t="shared" si="133"/>
        <v/>
      </c>
      <c r="Q960" s="286" t="str">
        <f t="shared" si="134"/>
        <v/>
      </c>
    </row>
    <row r="961" spans="1:17" ht="15" customHeight="1" x14ac:dyDescent="0.2">
      <c r="A961" s="238" t="str">
        <f>IFERROR(INDEX(Txn[Key],MATCH(0,INDEX(COUNTIF($A$1:A960,Txn[Key])+(Txn[Key]=""),0),0)),"")</f>
        <v/>
      </c>
      <c r="B961" s="238" t="str">
        <f t="shared" si="126"/>
        <v/>
      </c>
      <c r="C961" s="238" t="str">
        <f t="shared" si="127"/>
        <v/>
      </c>
      <c r="D961" s="238" t="str">
        <f t="shared" si="128"/>
        <v/>
      </c>
      <c r="E961" s="259" t="str">
        <f>IF($A961="","",SUMIFS(Txn[Signed Units],Txn[Key],$A961))</f>
        <v/>
      </c>
      <c r="F961" s="281" t="str">
        <f>IF($A961="","",SUMIFS(Txn[Buy Cost],Txn[Key],$A961))</f>
        <v/>
      </c>
      <c r="G961" s="281" t="str">
        <f>IF($A961="","",SUMIFS(Txn[Sell Proceeds],Txn[Key],$A961))</f>
        <v/>
      </c>
      <c r="H961" s="282" t="str">
        <f>IF($A961="","",IFERROR(INDEX(Prices[Current Price],MATCH($A961,Prices[Key],0)),0))</f>
        <v/>
      </c>
      <c r="I961" s="283" t="str">
        <f>IF($A961="","",IFERROR(INDEX(Prices[FX to SGD],MATCH($A961,Prices[Key],0)),1))</f>
        <v/>
      </c>
      <c r="J961" s="281" t="str">
        <f t="shared" si="129"/>
        <v/>
      </c>
      <c r="K961" s="281" t="str">
        <f t="shared" si="130"/>
        <v/>
      </c>
      <c r="L961" s="281" t="str">
        <f t="shared" si="131"/>
        <v/>
      </c>
      <c r="M961" s="284" t="str">
        <f t="shared" si="132"/>
        <v/>
      </c>
      <c r="N961" s="238" t="str">
        <f>IF($A961="","",IF(ABS(E961)&gt;0.000001,COUNT($N$1:N960)+1,""))</f>
        <v/>
      </c>
      <c r="O961" s="285" t="str">
        <f>IF($A961="","",SUMIFS(Transactions!$R:$R,Transactions!$L:$L,$A961))</f>
        <v/>
      </c>
      <c r="P961" s="285" t="str">
        <f t="shared" si="133"/>
        <v/>
      </c>
      <c r="Q961" s="286" t="str">
        <f t="shared" si="134"/>
        <v/>
      </c>
    </row>
    <row r="962" spans="1:17" ht="15" customHeight="1" x14ac:dyDescent="0.2">
      <c r="A962" s="238" t="str">
        <f>IFERROR(INDEX(Txn[Key],MATCH(0,INDEX(COUNTIF($A$1:A961,Txn[Key])+(Txn[Key]=""),0),0)),"")</f>
        <v/>
      </c>
      <c r="B962" s="238" t="str">
        <f t="shared" ref="B962:B1001" si="135">IF($A962="","",LEFT($A962,FIND(":",$A962)-1))</f>
        <v/>
      </c>
      <c r="C962" s="238" t="str">
        <f t="shared" ref="C962:C1001" si="136">IF($A962="","",MID($A962,FIND(":",$A962)+1,FIND(":",$A962,FIND(":",$A962)+1)-FIND(":",$A962)-1))</f>
        <v/>
      </c>
      <c r="D962" s="238" t="str">
        <f t="shared" ref="D962:D1001" si="137">IF($A962="","",RIGHT($A962,LEN($A962)-FIND(":",$A962,FIND(":",$A962)+1)))</f>
        <v/>
      </c>
      <c r="E962" s="259" t="str">
        <f>IF($A962="","",SUMIFS(Txn[Signed Units],Txn[Key],$A962))</f>
        <v/>
      </c>
      <c r="F962" s="281" t="str">
        <f>IF($A962="","",SUMIFS(Txn[Buy Cost],Txn[Key],$A962))</f>
        <v/>
      </c>
      <c r="G962" s="281" t="str">
        <f>IF($A962="","",SUMIFS(Txn[Sell Proceeds],Txn[Key],$A962))</f>
        <v/>
      </c>
      <c r="H962" s="282" t="str">
        <f>IF($A962="","",IFERROR(INDEX(Prices[Current Price],MATCH($A962,Prices[Key],0)),0))</f>
        <v/>
      </c>
      <c r="I962" s="283" t="str">
        <f>IF($A962="","",IFERROR(INDEX(Prices[FX to SGD],MATCH($A962,Prices[Key],0)),1))</f>
        <v/>
      </c>
      <c r="J962" s="281" t="str">
        <f t="shared" ref="J962:J1001" si="138">IF($A962="","",E962*H962)</f>
        <v/>
      </c>
      <c r="K962" s="281" t="str">
        <f t="shared" ref="K962:K1001" si="139">IF($A962="","",J962+G962-F962)</f>
        <v/>
      </c>
      <c r="L962" s="281" t="str">
        <f t="shared" ref="L962:L1001" si="140">IF($A962="","",K962*I962)</f>
        <v/>
      </c>
      <c r="M962" s="284" t="str">
        <f t="shared" ref="M962:M1001" si="141">IF($A962="","",IFERROR(K962/F962,0))</f>
        <v/>
      </c>
      <c r="N962" s="238" t="str">
        <f>IF($A962="","",IF(ABS(E962)&gt;0.000001,COUNT($N$1:N961)+1,""))</f>
        <v/>
      </c>
      <c r="O962" s="285" t="str">
        <f>IF($A962="","",SUMIFS(Transactions!$R:$R,Transactions!$L:$L,$A962))</f>
        <v/>
      </c>
      <c r="P962" s="285" t="str">
        <f t="shared" ref="P962:P1001" si="142">IF($A962="","",$L962+$O962)</f>
        <v/>
      </c>
      <c r="Q962" s="286" t="str">
        <f t="shared" ref="Q962:Q1001" si="143">IF($A962="","",IFERROR(($L962+$O962)/($F962*$I962),0))</f>
        <v/>
      </c>
    </row>
    <row r="963" spans="1:17" ht="15" customHeight="1" x14ac:dyDescent="0.2">
      <c r="A963" s="238" t="str">
        <f>IFERROR(INDEX(Txn[Key],MATCH(0,INDEX(COUNTIF($A$1:A962,Txn[Key])+(Txn[Key]=""),0),0)),"")</f>
        <v/>
      </c>
      <c r="B963" s="238" t="str">
        <f t="shared" si="135"/>
        <v/>
      </c>
      <c r="C963" s="238" t="str">
        <f t="shared" si="136"/>
        <v/>
      </c>
      <c r="D963" s="238" t="str">
        <f t="shared" si="137"/>
        <v/>
      </c>
      <c r="E963" s="259" t="str">
        <f>IF($A963="","",SUMIFS(Txn[Signed Units],Txn[Key],$A963))</f>
        <v/>
      </c>
      <c r="F963" s="281" t="str">
        <f>IF($A963="","",SUMIFS(Txn[Buy Cost],Txn[Key],$A963))</f>
        <v/>
      </c>
      <c r="G963" s="281" t="str">
        <f>IF($A963="","",SUMIFS(Txn[Sell Proceeds],Txn[Key],$A963))</f>
        <v/>
      </c>
      <c r="H963" s="282" t="str">
        <f>IF($A963="","",IFERROR(INDEX(Prices[Current Price],MATCH($A963,Prices[Key],0)),0))</f>
        <v/>
      </c>
      <c r="I963" s="283" t="str">
        <f>IF($A963="","",IFERROR(INDEX(Prices[FX to SGD],MATCH($A963,Prices[Key],0)),1))</f>
        <v/>
      </c>
      <c r="J963" s="281" t="str">
        <f t="shared" si="138"/>
        <v/>
      </c>
      <c r="K963" s="281" t="str">
        <f t="shared" si="139"/>
        <v/>
      </c>
      <c r="L963" s="281" t="str">
        <f t="shared" si="140"/>
        <v/>
      </c>
      <c r="M963" s="284" t="str">
        <f t="shared" si="141"/>
        <v/>
      </c>
      <c r="N963" s="238" t="str">
        <f>IF($A963="","",IF(ABS(E963)&gt;0.000001,COUNT($N$1:N962)+1,""))</f>
        <v/>
      </c>
      <c r="O963" s="285" t="str">
        <f>IF($A963="","",SUMIFS(Transactions!$R:$R,Transactions!$L:$L,$A963))</f>
        <v/>
      </c>
      <c r="P963" s="285" t="str">
        <f t="shared" si="142"/>
        <v/>
      </c>
      <c r="Q963" s="286" t="str">
        <f t="shared" si="143"/>
        <v/>
      </c>
    </row>
    <row r="964" spans="1:17" ht="15" customHeight="1" x14ac:dyDescent="0.2">
      <c r="A964" s="238" t="str">
        <f>IFERROR(INDEX(Txn[Key],MATCH(0,INDEX(COUNTIF($A$1:A963,Txn[Key])+(Txn[Key]=""),0),0)),"")</f>
        <v/>
      </c>
      <c r="B964" s="238" t="str">
        <f t="shared" si="135"/>
        <v/>
      </c>
      <c r="C964" s="238" t="str">
        <f t="shared" si="136"/>
        <v/>
      </c>
      <c r="D964" s="238" t="str">
        <f t="shared" si="137"/>
        <v/>
      </c>
      <c r="E964" s="259" t="str">
        <f>IF($A964="","",SUMIFS(Txn[Signed Units],Txn[Key],$A964))</f>
        <v/>
      </c>
      <c r="F964" s="281" t="str">
        <f>IF($A964="","",SUMIFS(Txn[Buy Cost],Txn[Key],$A964))</f>
        <v/>
      </c>
      <c r="G964" s="281" t="str">
        <f>IF($A964="","",SUMIFS(Txn[Sell Proceeds],Txn[Key],$A964))</f>
        <v/>
      </c>
      <c r="H964" s="282" t="str">
        <f>IF($A964="","",IFERROR(INDEX(Prices[Current Price],MATCH($A964,Prices[Key],0)),0))</f>
        <v/>
      </c>
      <c r="I964" s="283" t="str">
        <f>IF($A964="","",IFERROR(INDEX(Prices[FX to SGD],MATCH($A964,Prices[Key],0)),1))</f>
        <v/>
      </c>
      <c r="J964" s="281" t="str">
        <f t="shared" si="138"/>
        <v/>
      </c>
      <c r="K964" s="281" t="str">
        <f t="shared" si="139"/>
        <v/>
      </c>
      <c r="L964" s="281" t="str">
        <f t="shared" si="140"/>
        <v/>
      </c>
      <c r="M964" s="284" t="str">
        <f t="shared" si="141"/>
        <v/>
      </c>
      <c r="N964" s="238" t="str">
        <f>IF($A964="","",IF(ABS(E964)&gt;0.000001,COUNT($N$1:N963)+1,""))</f>
        <v/>
      </c>
      <c r="O964" s="285" t="str">
        <f>IF($A964="","",SUMIFS(Transactions!$R:$R,Transactions!$L:$L,$A964))</f>
        <v/>
      </c>
      <c r="P964" s="285" t="str">
        <f t="shared" si="142"/>
        <v/>
      </c>
      <c r="Q964" s="286" t="str">
        <f t="shared" si="143"/>
        <v/>
      </c>
    </row>
    <row r="965" spans="1:17" ht="15" customHeight="1" x14ac:dyDescent="0.2">
      <c r="A965" s="238" t="str">
        <f>IFERROR(INDEX(Txn[Key],MATCH(0,INDEX(COUNTIF($A$1:A964,Txn[Key])+(Txn[Key]=""),0),0)),"")</f>
        <v/>
      </c>
      <c r="B965" s="238" t="str">
        <f t="shared" si="135"/>
        <v/>
      </c>
      <c r="C965" s="238" t="str">
        <f t="shared" si="136"/>
        <v/>
      </c>
      <c r="D965" s="238" t="str">
        <f t="shared" si="137"/>
        <v/>
      </c>
      <c r="E965" s="259" t="str">
        <f>IF($A965="","",SUMIFS(Txn[Signed Units],Txn[Key],$A965))</f>
        <v/>
      </c>
      <c r="F965" s="281" t="str">
        <f>IF($A965="","",SUMIFS(Txn[Buy Cost],Txn[Key],$A965))</f>
        <v/>
      </c>
      <c r="G965" s="281" t="str">
        <f>IF($A965="","",SUMIFS(Txn[Sell Proceeds],Txn[Key],$A965))</f>
        <v/>
      </c>
      <c r="H965" s="282" t="str">
        <f>IF($A965="","",IFERROR(INDEX(Prices[Current Price],MATCH($A965,Prices[Key],0)),0))</f>
        <v/>
      </c>
      <c r="I965" s="283" t="str">
        <f>IF($A965="","",IFERROR(INDEX(Prices[FX to SGD],MATCH($A965,Prices[Key],0)),1))</f>
        <v/>
      </c>
      <c r="J965" s="281" t="str">
        <f t="shared" si="138"/>
        <v/>
      </c>
      <c r="K965" s="281" t="str">
        <f t="shared" si="139"/>
        <v/>
      </c>
      <c r="L965" s="281" t="str">
        <f t="shared" si="140"/>
        <v/>
      </c>
      <c r="M965" s="284" t="str">
        <f t="shared" si="141"/>
        <v/>
      </c>
      <c r="N965" s="238" t="str">
        <f>IF($A965="","",IF(ABS(E965)&gt;0.000001,COUNT($N$1:N964)+1,""))</f>
        <v/>
      </c>
      <c r="O965" s="285" t="str">
        <f>IF($A965="","",SUMIFS(Transactions!$R:$R,Transactions!$L:$L,$A965))</f>
        <v/>
      </c>
      <c r="P965" s="285" t="str">
        <f t="shared" si="142"/>
        <v/>
      </c>
      <c r="Q965" s="286" t="str">
        <f t="shared" si="143"/>
        <v/>
      </c>
    </row>
    <row r="966" spans="1:17" ht="15" customHeight="1" x14ac:dyDescent="0.2">
      <c r="A966" s="238" t="str">
        <f>IFERROR(INDEX(Txn[Key],MATCH(0,INDEX(COUNTIF($A$1:A965,Txn[Key])+(Txn[Key]=""),0),0)),"")</f>
        <v/>
      </c>
      <c r="B966" s="238" t="str">
        <f t="shared" si="135"/>
        <v/>
      </c>
      <c r="C966" s="238" t="str">
        <f t="shared" si="136"/>
        <v/>
      </c>
      <c r="D966" s="238" t="str">
        <f t="shared" si="137"/>
        <v/>
      </c>
      <c r="E966" s="259" t="str">
        <f>IF($A966="","",SUMIFS(Txn[Signed Units],Txn[Key],$A966))</f>
        <v/>
      </c>
      <c r="F966" s="281" t="str">
        <f>IF($A966="","",SUMIFS(Txn[Buy Cost],Txn[Key],$A966))</f>
        <v/>
      </c>
      <c r="G966" s="281" t="str">
        <f>IF($A966="","",SUMIFS(Txn[Sell Proceeds],Txn[Key],$A966))</f>
        <v/>
      </c>
      <c r="H966" s="282" t="str">
        <f>IF($A966="","",IFERROR(INDEX(Prices[Current Price],MATCH($A966,Prices[Key],0)),0))</f>
        <v/>
      </c>
      <c r="I966" s="283" t="str">
        <f>IF($A966="","",IFERROR(INDEX(Prices[FX to SGD],MATCH($A966,Prices[Key],0)),1))</f>
        <v/>
      </c>
      <c r="J966" s="281" t="str">
        <f t="shared" si="138"/>
        <v/>
      </c>
      <c r="K966" s="281" t="str">
        <f t="shared" si="139"/>
        <v/>
      </c>
      <c r="L966" s="281" t="str">
        <f t="shared" si="140"/>
        <v/>
      </c>
      <c r="M966" s="284" t="str">
        <f t="shared" si="141"/>
        <v/>
      </c>
      <c r="N966" s="238" t="str">
        <f>IF($A966="","",IF(ABS(E966)&gt;0.000001,COUNT($N$1:N965)+1,""))</f>
        <v/>
      </c>
      <c r="O966" s="285" t="str">
        <f>IF($A966="","",SUMIFS(Transactions!$R:$R,Transactions!$L:$L,$A966))</f>
        <v/>
      </c>
      <c r="P966" s="285" t="str">
        <f t="shared" si="142"/>
        <v/>
      </c>
      <c r="Q966" s="286" t="str">
        <f t="shared" si="143"/>
        <v/>
      </c>
    </row>
    <row r="967" spans="1:17" ht="15" customHeight="1" x14ac:dyDescent="0.2">
      <c r="A967" s="238" t="str">
        <f>IFERROR(INDEX(Txn[Key],MATCH(0,INDEX(COUNTIF($A$1:A966,Txn[Key])+(Txn[Key]=""),0),0)),"")</f>
        <v/>
      </c>
      <c r="B967" s="238" t="str">
        <f t="shared" si="135"/>
        <v/>
      </c>
      <c r="C967" s="238" t="str">
        <f t="shared" si="136"/>
        <v/>
      </c>
      <c r="D967" s="238" t="str">
        <f t="shared" si="137"/>
        <v/>
      </c>
      <c r="E967" s="259" t="str">
        <f>IF($A967="","",SUMIFS(Txn[Signed Units],Txn[Key],$A967))</f>
        <v/>
      </c>
      <c r="F967" s="281" t="str">
        <f>IF($A967="","",SUMIFS(Txn[Buy Cost],Txn[Key],$A967))</f>
        <v/>
      </c>
      <c r="G967" s="281" t="str">
        <f>IF($A967="","",SUMIFS(Txn[Sell Proceeds],Txn[Key],$A967))</f>
        <v/>
      </c>
      <c r="H967" s="282" t="str">
        <f>IF($A967="","",IFERROR(INDEX(Prices[Current Price],MATCH($A967,Prices[Key],0)),0))</f>
        <v/>
      </c>
      <c r="I967" s="283" t="str">
        <f>IF($A967="","",IFERROR(INDEX(Prices[FX to SGD],MATCH($A967,Prices[Key],0)),1))</f>
        <v/>
      </c>
      <c r="J967" s="281" t="str">
        <f t="shared" si="138"/>
        <v/>
      </c>
      <c r="K967" s="281" t="str">
        <f t="shared" si="139"/>
        <v/>
      </c>
      <c r="L967" s="281" t="str">
        <f t="shared" si="140"/>
        <v/>
      </c>
      <c r="M967" s="284" t="str">
        <f t="shared" si="141"/>
        <v/>
      </c>
      <c r="N967" s="238" t="str">
        <f>IF($A967="","",IF(ABS(E967)&gt;0.000001,COUNT($N$1:N966)+1,""))</f>
        <v/>
      </c>
      <c r="O967" s="285" t="str">
        <f>IF($A967="","",SUMIFS(Transactions!$R:$R,Transactions!$L:$L,$A967))</f>
        <v/>
      </c>
      <c r="P967" s="285" t="str">
        <f t="shared" si="142"/>
        <v/>
      </c>
      <c r="Q967" s="286" t="str">
        <f t="shared" si="143"/>
        <v/>
      </c>
    </row>
    <row r="968" spans="1:17" ht="15" customHeight="1" x14ac:dyDescent="0.2">
      <c r="A968" s="238" t="str">
        <f>IFERROR(INDEX(Txn[Key],MATCH(0,INDEX(COUNTIF($A$1:A967,Txn[Key])+(Txn[Key]=""),0),0)),"")</f>
        <v/>
      </c>
      <c r="B968" s="238" t="str">
        <f t="shared" si="135"/>
        <v/>
      </c>
      <c r="C968" s="238" t="str">
        <f t="shared" si="136"/>
        <v/>
      </c>
      <c r="D968" s="238" t="str">
        <f t="shared" si="137"/>
        <v/>
      </c>
      <c r="E968" s="259" t="str">
        <f>IF($A968="","",SUMIFS(Txn[Signed Units],Txn[Key],$A968))</f>
        <v/>
      </c>
      <c r="F968" s="281" t="str">
        <f>IF($A968="","",SUMIFS(Txn[Buy Cost],Txn[Key],$A968))</f>
        <v/>
      </c>
      <c r="G968" s="281" t="str">
        <f>IF($A968="","",SUMIFS(Txn[Sell Proceeds],Txn[Key],$A968))</f>
        <v/>
      </c>
      <c r="H968" s="282" t="str">
        <f>IF($A968="","",IFERROR(INDEX(Prices[Current Price],MATCH($A968,Prices[Key],0)),0))</f>
        <v/>
      </c>
      <c r="I968" s="283" t="str">
        <f>IF($A968="","",IFERROR(INDEX(Prices[FX to SGD],MATCH($A968,Prices[Key],0)),1))</f>
        <v/>
      </c>
      <c r="J968" s="281" t="str">
        <f t="shared" si="138"/>
        <v/>
      </c>
      <c r="K968" s="281" t="str">
        <f t="shared" si="139"/>
        <v/>
      </c>
      <c r="L968" s="281" t="str">
        <f t="shared" si="140"/>
        <v/>
      </c>
      <c r="M968" s="284" t="str">
        <f t="shared" si="141"/>
        <v/>
      </c>
      <c r="N968" s="238" t="str">
        <f>IF($A968="","",IF(ABS(E968)&gt;0.000001,COUNT($N$1:N967)+1,""))</f>
        <v/>
      </c>
      <c r="O968" s="285" t="str">
        <f>IF($A968="","",SUMIFS(Transactions!$R:$R,Transactions!$L:$L,$A968))</f>
        <v/>
      </c>
      <c r="P968" s="285" t="str">
        <f t="shared" si="142"/>
        <v/>
      </c>
      <c r="Q968" s="286" t="str">
        <f t="shared" si="143"/>
        <v/>
      </c>
    </row>
    <row r="969" spans="1:17" ht="15" customHeight="1" x14ac:dyDescent="0.2">
      <c r="A969" s="238" t="str">
        <f>IFERROR(INDEX(Txn[Key],MATCH(0,INDEX(COUNTIF($A$1:A968,Txn[Key])+(Txn[Key]=""),0),0)),"")</f>
        <v/>
      </c>
      <c r="B969" s="238" t="str">
        <f t="shared" si="135"/>
        <v/>
      </c>
      <c r="C969" s="238" t="str">
        <f t="shared" si="136"/>
        <v/>
      </c>
      <c r="D969" s="238" t="str">
        <f t="shared" si="137"/>
        <v/>
      </c>
      <c r="E969" s="259" t="str">
        <f>IF($A969="","",SUMIFS(Txn[Signed Units],Txn[Key],$A969))</f>
        <v/>
      </c>
      <c r="F969" s="281" t="str">
        <f>IF($A969="","",SUMIFS(Txn[Buy Cost],Txn[Key],$A969))</f>
        <v/>
      </c>
      <c r="G969" s="281" t="str">
        <f>IF($A969="","",SUMIFS(Txn[Sell Proceeds],Txn[Key],$A969))</f>
        <v/>
      </c>
      <c r="H969" s="282" t="str">
        <f>IF($A969="","",IFERROR(INDEX(Prices[Current Price],MATCH($A969,Prices[Key],0)),0))</f>
        <v/>
      </c>
      <c r="I969" s="283" t="str">
        <f>IF($A969="","",IFERROR(INDEX(Prices[FX to SGD],MATCH($A969,Prices[Key],0)),1))</f>
        <v/>
      </c>
      <c r="J969" s="281" t="str">
        <f t="shared" si="138"/>
        <v/>
      </c>
      <c r="K969" s="281" t="str">
        <f t="shared" si="139"/>
        <v/>
      </c>
      <c r="L969" s="281" t="str">
        <f t="shared" si="140"/>
        <v/>
      </c>
      <c r="M969" s="284" t="str">
        <f t="shared" si="141"/>
        <v/>
      </c>
      <c r="N969" s="238" t="str">
        <f>IF($A969="","",IF(ABS(E969)&gt;0.000001,COUNT($N$1:N968)+1,""))</f>
        <v/>
      </c>
      <c r="O969" s="285" t="str">
        <f>IF($A969="","",SUMIFS(Transactions!$R:$R,Transactions!$L:$L,$A969))</f>
        <v/>
      </c>
      <c r="P969" s="285" t="str">
        <f t="shared" si="142"/>
        <v/>
      </c>
      <c r="Q969" s="286" t="str">
        <f t="shared" si="143"/>
        <v/>
      </c>
    </row>
    <row r="970" spans="1:17" ht="15" customHeight="1" x14ac:dyDescent="0.2">
      <c r="A970" s="238" t="str">
        <f>IFERROR(INDEX(Txn[Key],MATCH(0,INDEX(COUNTIF($A$1:A969,Txn[Key])+(Txn[Key]=""),0),0)),"")</f>
        <v/>
      </c>
      <c r="B970" s="238" t="str">
        <f t="shared" si="135"/>
        <v/>
      </c>
      <c r="C970" s="238" t="str">
        <f t="shared" si="136"/>
        <v/>
      </c>
      <c r="D970" s="238" t="str">
        <f t="shared" si="137"/>
        <v/>
      </c>
      <c r="E970" s="259" t="str">
        <f>IF($A970="","",SUMIFS(Txn[Signed Units],Txn[Key],$A970))</f>
        <v/>
      </c>
      <c r="F970" s="281" t="str">
        <f>IF($A970="","",SUMIFS(Txn[Buy Cost],Txn[Key],$A970))</f>
        <v/>
      </c>
      <c r="G970" s="281" t="str">
        <f>IF($A970="","",SUMIFS(Txn[Sell Proceeds],Txn[Key],$A970))</f>
        <v/>
      </c>
      <c r="H970" s="282" t="str">
        <f>IF($A970="","",IFERROR(INDEX(Prices[Current Price],MATCH($A970,Prices[Key],0)),0))</f>
        <v/>
      </c>
      <c r="I970" s="283" t="str">
        <f>IF($A970="","",IFERROR(INDEX(Prices[FX to SGD],MATCH($A970,Prices[Key],0)),1))</f>
        <v/>
      </c>
      <c r="J970" s="281" t="str">
        <f t="shared" si="138"/>
        <v/>
      </c>
      <c r="K970" s="281" t="str">
        <f t="shared" si="139"/>
        <v/>
      </c>
      <c r="L970" s="281" t="str">
        <f t="shared" si="140"/>
        <v/>
      </c>
      <c r="M970" s="284" t="str">
        <f t="shared" si="141"/>
        <v/>
      </c>
      <c r="N970" s="238" t="str">
        <f>IF($A970="","",IF(ABS(E970)&gt;0.000001,COUNT($N$1:N969)+1,""))</f>
        <v/>
      </c>
      <c r="O970" s="285" t="str">
        <f>IF($A970="","",SUMIFS(Transactions!$R:$R,Transactions!$L:$L,$A970))</f>
        <v/>
      </c>
      <c r="P970" s="285" t="str">
        <f t="shared" si="142"/>
        <v/>
      </c>
      <c r="Q970" s="286" t="str">
        <f t="shared" si="143"/>
        <v/>
      </c>
    </row>
    <row r="971" spans="1:17" ht="15" customHeight="1" x14ac:dyDescent="0.2">
      <c r="A971" s="238" t="str">
        <f>IFERROR(INDEX(Txn[Key],MATCH(0,INDEX(COUNTIF($A$1:A970,Txn[Key])+(Txn[Key]=""),0),0)),"")</f>
        <v/>
      </c>
      <c r="B971" s="238" t="str">
        <f t="shared" si="135"/>
        <v/>
      </c>
      <c r="C971" s="238" t="str">
        <f t="shared" si="136"/>
        <v/>
      </c>
      <c r="D971" s="238" t="str">
        <f t="shared" si="137"/>
        <v/>
      </c>
      <c r="E971" s="259" t="str">
        <f>IF($A971="","",SUMIFS(Txn[Signed Units],Txn[Key],$A971))</f>
        <v/>
      </c>
      <c r="F971" s="281" t="str">
        <f>IF($A971="","",SUMIFS(Txn[Buy Cost],Txn[Key],$A971))</f>
        <v/>
      </c>
      <c r="G971" s="281" t="str">
        <f>IF($A971="","",SUMIFS(Txn[Sell Proceeds],Txn[Key],$A971))</f>
        <v/>
      </c>
      <c r="H971" s="282" t="str">
        <f>IF($A971="","",IFERROR(INDEX(Prices[Current Price],MATCH($A971,Prices[Key],0)),0))</f>
        <v/>
      </c>
      <c r="I971" s="283" t="str">
        <f>IF($A971="","",IFERROR(INDEX(Prices[FX to SGD],MATCH($A971,Prices[Key],0)),1))</f>
        <v/>
      </c>
      <c r="J971" s="281" t="str">
        <f t="shared" si="138"/>
        <v/>
      </c>
      <c r="K971" s="281" t="str">
        <f t="shared" si="139"/>
        <v/>
      </c>
      <c r="L971" s="281" t="str">
        <f t="shared" si="140"/>
        <v/>
      </c>
      <c r="M971" s="284" t="str">
        <f t="shared" si="141"/>
        <v/>
      </c>
      <c r="N971" s="238" t="str">
        <f>IF($A971="","",IF(ABS(E971)&gt;0.000001,COUNT($N$1:N970)+1,""))</f>
        <v/>
      </c>
      <c r="O971" s="285" t="str">
        <f>IF($A971="","",SUMIFS(Transactions!$R:$R,Transactions!$L:$L,$A971))</f>
        <v/>
      </c>
      <c r="P971" s="285" t="str">
        <f t="shared" si="142"/>
        <v/>
      </c>
      <c r="Q971" s="286" t="str">
        <f t="shared" si="143"/>
        <v/>
      </c>
    </row>
    <row r="972" spans="1:17" ht="15" customHeight="1" x14ac:dyDescent="0.2">
      <c r="A972" s="238" t="str">
        <f>IFERROR(INDEX(Txn[Key],MATCH(0,INDEX(COUNTIF($A$1:A971,Txn[Key])+(Txn[Key]=""),0),0)),"")</f>
        <v/>
      </c>
      <c r="B972" s="238" t="str">
        <f t="shared" si="135"/>
        <v/>
      </c>
      <c r="C972" s="238" t="str">
        <f t="shared" si="136"/>
        <v/>
      </c>
      <c r="D972" s="238" t="str">
        <f t="shared" si="137"/>
        <v/>
      </c>
      <c r="E972" s="259" t="str">
        <f>IF($A972="","",SUMIFS(Txn[Signed Units],Txn[Key],$A972))</f>
        <v/>
      </c>
      <c r="F972" s="281" t="str">
        <f>IF($A972="","",SUMIFS(Txn[Buy Cost],Txn[Key],$A972))</f>
        <v/>
      </c>
      <c r="G972" s="281" t="str">
        <f>IF($A972="","",SUMIFS(Txn[Sell Proceeds],Txn[Key],$A972))</f>
        <v/>
      </c>
      <c r="H972" s="282" t="str">
        <f>IF($A972="","",IFERROR(INDEX(Prices[Current Price],MATCH($A972,Prices[Key],0)),0))</f>
        <v/>
      </c>
      <c r="I972" s="283" t="str">
        <f>IF($A972="","",IFERROR(INDEX(Prices[FX to SGD],MATCH($A972,Prices[Key],0)),1))</f>
        <v/>
      </c>
      <c r="J972" s="281" t="str">
        <f t="shared" si="138"/>
        <v/>
      </c>
      <c r="K972" s="281" t="str">
        <f t="shared" si="139"/>
        <v/>
      </c>
      <c r="L972" s="281" t="str">
        <f t="shared" si="140"/>
        <v/>
      </c>
      <c r="M972" s="284" t="str">
        <f t="shared" si="141"/>
        <v/>
      </c>
      <c r="N972" s="238" t="str">
        <f>IF($A972="","",IF(ABS(E972)&gt;0.000001,COUNT($N$1:N971)+1,""))</f>
        <v/>
      </c>
      <c r="O972" s="285" t="str">
        <f>IF($A972="","",SUMIFS(Transactions!$R:$R,Transactions!$L:$L,$A972))</f>
        <v/>
      </c>
      <c r="P972" s="285" t="str">
        <f t="shared" si="142"/>
        <v/>
      </c>
      <c r="Q972" s="286" t="str">
        <f t="shared" si="143"/>
        <v/>
      </c>
    </row>
    <row r="973" spans="1:17" ht="15" customHeight="1" x14ac:dyDescent="0.2">
      <c r="A973" s="238" t="str">
        <f>IFERROR(INDEX(Txn[Key],MATCH(0,INDEX(COUNTIF($A$1:A972,Txn[Key])+(Txn[Key]=""),0),0)),"")</f>
        <v/>
      </c>
      <c r="B973" s="238" t="str">
        <f t="shared" si="135"/>
        <v/>
      </c>
      <c r="C973" s="238" t="str">
        <f t="shared" si="136"/>
        <v/>
      </c>
      <c r="D973" s="238" t="str">
        <f t="shared" si="137"/>
        <v/>
      </c>
      <c r="E973" s="259" t="str">
        <f>IF($A973="","",SUMIFS(Txn[Signed Units],Txn[Key],$A973))</f>
        <v/>
      </c>
      <c r="F973" s="281" t="str">
        <f>IF($A973="","",SUMIFS(Txn[Buy Cost],Txn[Key],$A973))</f>
        <v/>
      </c>
      <c r="G973" s="281" t="str">
        <f>IF($A973="","",SUMIFS(Txn[Sell Proceeds],Txn[Key],$A973))</f>
        <v/>
      </c>
      <c r="H973" s="282" t="str">
        <f>IF($A973="","",IFERROR(INDEX(Prices[Current Price],MATCH($A973,Prices[Key],0)),0))</f>
        <v/>
      </c>
      <c r="I973" s="283" t="str">
        <f>IF($A973="","",IFERROR(INDEX(Prices[FX to SGD],MATCH($A973,Prices[Key],0)),1))</f>
        <v/>
      </c>
      <c r="J973" s="281" t="str">
        <f t="shared" si="138"/>
        <v/>
      </c>
      <c r="K973" s="281" t="str">
        <f t="shared" si="139"/>
        <v/>
      </c>
      <c r="L973" s="281" t="str">
        <f t="shared" si="140"/>
        <v/>
      </c>
      <c r="M973" s="284" t="str">
        <f t="shared" si="141"/>
        <v/>
      </c>
      <c r="N973" s="238" t="str">
        <f>IF($A973="","",IF(ABS(E973)&gt;0.000001,COUNT($N$1:N972)+1,""))</f>
        <v/>
      </c>
      <c r="O973" s="285" t="str">
        <f>IF($A973="","",SUMIFS(Transactions!$R:$R,Transactions!$L:$L,$A973))</f>
        <v/>
      </c>
      <c r="P973" s="285" t="str">
        <f t="shared" si="142"/>
        <v/>
      </c>
      <c r="Q973" s="286" t="str">
        <f t="shared" si="143"/>
        <v/>
      </c>
    </row>
    <row r="974" spans="1:17" ht="15" customHeight="1" x14ac:dyDescent="0.2">
      <c r="A974" s="238" t="str">
        <f>IFERROR(INDEX(Txn[Key],MATCH(0,INDEX(COUNTIF($A$1:A973,Txn[Key])+(Txn[Key]=""),0),0)),"")</f>
        <v/>
      </c>
      <c r="B974" s="238" t="str">
        <f t="shared" si="135"/>
        <v/>
      </c>
      <c r="C974" s="238" t="str">
        <f t="shared" si="136"/>
        <v/>
      </c>
      <c r="D974" s="238" t="str">
        <f t="shared" si="137"/>
        <v/>
      </c>
      <c r="E974" s="259" t="str">
        <f>IF($A974="","",SUMIFS(Txn[Signed Units],Txn[Key],$A974))</f>
        <v/>
      </c>
      <c r="F974" s="281" t="str">
        <f>IF($A974="","",SUMIFS(Txn[Buy Cost],Txn[Key],$A974))</f>
        <v/>
      </c>
      <c r="G974" s="281" t="str">
        <f>IF($A974="","",SUMIFS(Txn[Sell Proceeds],Txn[Key],$A974))</f>
        <v/>
      </c>
      <c r="H974" s="282" t="str">
        <f>IF($A974="","",IFERROR(INDEX(Prices[Current Price],MATCH($A974,Prices[Key],0)),0))</f>
        <v/>
      </c>
      <c r="I974" s="283" t="str">
        <f>IF($A974="","",IFERROR(INDEX(Prices[FX to SGD],MATCH($A974,Prices[Key],0)),1))</f>
        <v/>
      </c>
      <c r="J974" s="281" t="str">
        <f t="shared" si="138"/>
        <v/>
      </c>
      <c r="K974" s="281" t="str">
        <f t="shared" si="139"/>
        <v/>
      </c>
      <c r="L974" s="281" t="str">
        <f t="shared" si="140"/>
        <v/>
      </c>
      <c r="M974" s="284" t="str">
        <f t="shared" si="141"/>
        <v/>
      </c>
      <c r="N974" s="238" t="str">
        <f>IF($A974="","",IF(ABS(E974)&gt;0.000001,COUNT($N$1:N973)+1,""))</f>
        <v/>
      </c>
      <c r="O974" s="285" t="str">
        <f>IF($A974="","",SUMIFS(Transactions!$R:$R,Transactions!$L:$L,$A974))</f>
        <v/>
      </c>
      <c r="P974" s="285" t="str">
        <f t="shared" si="142"/>
        <v/>
      </c>
      <c r="Q974" s="286" t="str">
        <f t="shared" si="143"/>
        <v/>
      </c>
    </row>
    <row r="975" spans="1:17" ht="15" customHeight="1" x14ac:dyDescent="0.2">
      <c r="A975" s="238" t="str">
        <f>IFERROR(INDEX(Txn[Key],MATCH(0,INDEX(COUNTIF($A$1:A974,Txn[Key])+(Txn[Key]=""),0),0)),"")</f>
        <v/>
      </c>
      <c r="B975" s="238" t="str">
        <f t="shared" si="135"/>
        <v/>
      </c>
      <c r="C975" s="238" t="str">
        <f t="shared" si="136"/>
        <v/>
      </c>
      <c r="D975" s="238" t="str">
        <f t="shared" si="137"/>
        <v/>
      </c>
      <c r="E975" s="259" t="str">
        <f>IF($A975="","",SUMIFS(Txn[Signed Units],Txn[Key],$A975))</f>
        <v/>
      </c>
      <c r="F975" s="281" t="str">
        <f>IF($A975="","",SUMIFS(Txn[Buy Cost],Txn[Key],$A975))</f>
        <v/>
      </c>
      <c r="G975" s="281" t="str">
        <f>IF($A975="","",SUMIFS(Txn[Sell Proceeds],Txn[Key],$A975))</f>
        <v/>
      </c>
      <c r="H975" s="282" t="str">
        <f>IF($A975="","",IFERROR(INDEX(Prices[Current Price],MATCH($A975,Prices[Key],0)),0))</f>
        <v/>
      </c>
      <c r="I975" s="283" t="str">
        <f>IF($A975="","",IFERROR(INDEX(Prices[FX to SGD],MATCH($A975,Prices[Key],0)),1))</f>
        <v/>
      </c>
      <c r="J975" s="281" t="str">
        <f t="shared" si="138"/>
        <v/>
      </c>
      <c r="K975" s="281" t="str">
        <f t="shared" si="139"/>
        <v/>
      </c>
      <c r="L975" s="281" t="str">
        <f t="shared" si="140"/>
        <v/>
      </c>
      <c r="M975" s="284" t="str">
        <f t="shared" si="141"/>
        <v/>
      </c>
      <c r="N975" s="238" t="str">
        <f>IF($A975="","",IF(ABS(E975)&gt;0.000001,COUNT($N$1:N974)+1,""))</f>
        <v/>
      </c>
      <c r="O975" s="285" t="str">
        <f>IF($A975="","",SUMIFS(Transactions!$R:$R,Transactions!$L:$L,$A975))</f>
        <v/>
      </c>
      <c r="P975" s="285" t="str">
        <f t="shared" si="142"/>
        <v/>
      </c>
      <c r="Q975" s="286" t="str">
        <f t="shared" si="143"/>
        <v/>
      </c>
    </row>
    <row r="976" spans="1:17" ht="15" customHeight="1" x14ac:dyDescent="0.2">
      <c r="A976" s="238" t="str">
        <f>IFERROR(INDEX(Txn[Key],MATCH(0,INDEX(COUNTIF($A$1:A975,Txn[Key])+(Txn[Key]=""),0),0)),"")</f>
        <v/>
      </c>
      <c r="B976" s="238" t="str">
        <f t="shared" si="135"/>
        <v/>
      </c>
      <c r="C976" s="238" t="str">
        <f t="shared" si="136"/>
        <v/>
      </c>
      <c r="D976" s="238" t="str">
        <f t="shared" si="137"/>
        <v/>
      </c>
      <c r="E976" s="259" t="str">
        <f>IF($A976="","",SUMIFS(Txn[Signed Units],Txn[Key],$A976))</f>
        <v/>
      </c>
      <c r="F976" s="281" t="str">
        <f>IF($A976="","",SUMIFS(Txn[Buy Cost],Txn[Key],$A976))</f>
        <v/>
      </c>
      <c r="G976" s="281" t="str">
        <f>IF($A976="","",SUMIFS(Txn[Sell Proceeds],Txn[Key],$A976))</f>
        <v/>
      </c>
      <c r="H976" s="282" t="str">
        <f>IF($A976="","",IFERROR(INDEX(Prices[Current Price],MATCH($A976,Prices[Key],0)),0))</f>
        <v/>
      </c>
      <c r="I976" s="283" t="str">
        <f>IF($A976="","",IFERROR(INDEX(Prices[FX to SGD],MATCH($A976,Prices[Key],0)),1))</f>
        <v/>
      </c>
      <c r="J976" s="281" t="str">
        <f t="shared" si="138"/>
        <v/>
      </c>
      <c r="K976" s="281" t="str">
        <f t="shared" si="139"/>
        <v/>
      </c>
      <c r="L976" s="281" t="str">
        <f t="shared" si="140"/>
        <v/>
      </c>
      <c r="M976" s="284" t="str">
        <f t="shared" si="141"/>
        <v/>
      </c>
      <c r="N976" s="238" t="str">
        <f>IF($A976="","",IF(ABS(E976)&gt;0.000001,COUNT($N$1:N975)+1,""))</f>
        <v/>
      </c>
      <c r="O976" s="285" t="str">
        <f>IF($A976="","",SUMIFS(Transactions!$R:$R,Transactions!$L:$L,$A976))</f>
        <v/>
      </c>
      <c r="P976" s="285" t="str">
        <f t="shared" si="142"/>
        <v/>
      </c>
      <c r="Q976" s="286" t="str">
        <f t="shared" si="143"/>
        <v/>
      </c>
    </row>
    <row r="977" spans="1:17" ht="15" customHeight="1" x14ac:dyDescent="0.2">
      <c r="A977" s="238" t="str">
        <f>IFERROR(INDEX(Txn[Key],MATCH(0,INDEX(COUNTIF($A$1:A976,Txn[Key])+(Txn[Key]=""),0),0)),"")</f>
        <v/>
      </c>
      <c r="B977" s="238" t="str">
        <f t="shared" si="135"/>
        <v/>
      </c>
      <c r="C977" s="238" t="str">
        <f t="shared" si="136"/>
        <v/>
      </c>
      <c r="D977" s="238" t="str">
        <f t="shared" si="137"/>
        <v/>
      </c>
      <c r="E977" s="259" t="str">
        <f>IF($A977="","",SUMIFS(Txn[Signed Units],Txn[Key],$A977))</f>
        <v/>
      </c>
      <c r="F977" s="281" t="str">
        <f>IF($A977="","",SUMIFS(Txn[Buy Cost],Txn[Key],$A977))</f>
        <v/>
      </c>
      <c r="G977" s="281" t="str">
        <f>IF($A977="","",SUMIFS(Txn[Sell Proceeds],Txn[Key],$A977))</f>
        <v/>
      </c>
      <c r="H977" s="282" t="str">
        <f>IF($A977="","",IFERROR(INDEX(Prices[Current Price],MATCH($A977,Prices[Key],0)),0))</f>
        <v/>
      </c>
      <c r="I977" s="283" t="str">
        <f>IF($A977="","",IFERROR(INDEX(Prices[FX to SGD],MATCH($A977,Prices[Key],0)),1))</f>
        <v/>
      </c>
      <c r="J977" s="281" t="str">
        <f t="shared" si="138"/>
        <v/>
      </c>
      <c r="K977" s="281" t="str">
        <f t="shared" si="139"/>
        <v/>
      </c>
      <c r="L977" s="281" t="str">
        <f t="shared" si="140"/>
        <v/>
      </c>
      <c r="M977" s="284" t="str">
        <f t="shared" si="141"/>
        <v/>
      </c>
      <c r="N977" s="238" t="str">
        <f>IF($A977="","",IF(ABS(E977)&gt;0.000001,COUNT($N$1:N976)+1,""))</f>
        <v/>
      </c>
      <c r="O977" s="285" t="str">
        <f>IF($A977="","",SUMIFS(Transactions!$R:$R,Transactions!$L:$L,$A977))</f>
        <v/>
      </c>
      <c r="P977" s="285" t="str">
        <f t="shared" si="142"/>
        <v/>
      </c>
      <c r="Q977" s="286" t="str">
        <f t="shared" si="143"/>
        <v/>
      </c>
    </row>
    <row r="978" spans="1:17" ht="15" customHeight="1" x14ac:dyDescent="0.2">
      <c r="A978" s="238" t="str">
        <f>IFERROR(INDEX(Txn[Key],MATCH(0,INDEX(COUNTIF($A$1:A977,Txn[Key])+(Txn[Key]=""),0),0)),"")</f>
        <v/>
      </c>
      <c r="B978" s="238" t="str">
        <f t="shared" si="135"/>
        <v/>
      </c>
      <c r="C978" s="238" t="str">
        <f t="shared" si="136"/>
        <v/>
      </c>
      <c r="D978" s="238" t="str">
        <f t="shared" si="137"/>
        <v/>
      </c>
      <c r="E978" s="259" t="str">
        <f>IF($A978="","",SUMIFS(Txn[Signed Units],Txn[Key],$A978))</f>
        <v/>
      </c>
      <c r="F978" s="281" t="str">
        <f>IF($A978="","",SUMIFS(Txn[Buy Cost],Txn[Key],$A978))</f>
        <v/>
      </c>
      <c r="G978" s="281" t="str">
        <f>IF($A978="","",SUMIFS(Txn[Sell Proceeds],Txn[Key],$A978))</f>
        <v/>
      </c>
      <c r="H978" s="282" t="str">
        <f>IF($A978="","",IFERROR(INDEX(Prices[Current Price],MATCH($A978,Prices[Key],0)),0))</f>
        <v/>
      </c>
      <c r="I978" s="283" t="str">
        <f>IF($A978="","",IFERROR(INDEX(Prices[FX to SGD],MATCH($A978,Prices[Key],0)),1))</f>
        <v/>
      </c>
      <c r="J978" s="281" t="str">
        <f t="shared" si="138"/>
        <v/>
      </c>
      <c r="K978" s="281" t="str">
        <f t="shared" si="139"/>
        <v/>
      </c>
      <c r="L978" s="281" t="str">
        <f t="shared" si="140"/>
        <v/>
      </c>
      <c r="M978" s="284" t="str">
        <f t="shared" si="141"/>
        <v/>
      </c>
      <c r="N978" s="238" t="str">
        <f>IF($A978="","",IF(ABS(E978)&gt;0.000001,COUNT($N$1:N977)+1,""))</f>
        <v/>
      </c>
      <c r="O978" s="285" t="str">
        <f>IF($A978="","",SUMIFS(Transactions!$R:$R,Transactions!$L:$L,$A978))</f>
        <v/>
      </c>
      <c r="P978" s="285" t="str">
        <f t="shared" si="142"/>
        <v/>
      </c>
      <c r="Q978" s="286" t="str">
        <f t="shared" si="143"/>
        <v/>
      </c>
    </row>
    <row r="979" spans="1:17" ht="15" customHeight="1" x14ac:dyDescent="0.2">
      <c r="A979" s="238" t="str">
        <f>IFERROR(INDEX(Txn[Key],MATCH(0,INDEX(COUNTIF($A$1:A978,Txn[Key])+(Txn[Key]=""),0),0)),"")</f>
        <v/>
      </c>
      <c r="B979" s="238" t="str">
        <f t="shared" si="135"/>
        <v/>
      </c>
      <c r="C979" s="238" t="str">
        <f t="shared" si="136"/>
        <v/>
      </c>
      <c r="D979" s="238" t="str">
        <f t="shared" si="137"/>
        <v/>
      </c>
      <c r="E979" s="259" t="str">
        <f>IF($A979="","",SUMIFS(Txn[Signed Units],Txn[Key],$A979))</f>
        <v/>
      </c>
      <c r="F979" s="281" t="str">
        <f>IF($A979="","",SUMIFS(Txn[Buy Cost],Txn[Key],$A979))</f>
        <v/>
      </c>
      <c r="G979" s="281" t="str">
        <f>IF($A979="","",SUMIFS(Txn[Sell Proceeds],Txn[Key],$A979))</f>
        <v/>
      </c>
      <c r="H979" s="282" t="str">
        <f>IF($A979="","",IFERROR(INDEX(Prices[Current Price],MATCH($A979,Prices[Key],0)),0))</f>
        <v/>
      </c>
      <c r="I979" s="283" t="str">
        <f>IF($A979="","",IFERROR(INDEX(Prices[FX to SGD],MATCH($A979,Prices[Key],0)),1))</f>
        <v/>
      </c>
      <c r="J979" s="281" t="str">
        <f t="shared" si="138"/>
        <v/>
      </c>
      <c r="K979" s="281" t="str">
        <f t="shared" si="139"/>
        <v/>
      </c>
      <c r="L979" s="281" t="str">
        <f t="shared" si="140"/>
        <v/>
      </c>
      <c r="M979" s="284" t="str">
        <f t="shared" si="141"/>
        <v/>
      </c>
      <c r="N979" s="238" t="str">
        <f>IF($A979="","",IF(ABS(E979)&gt;0.000001,COUNT($N$1:N978)+1,""))</f>
        <v/>
      </c>
      <c r="O979" s="285" t="str">
        <f>IF($A979="","",SUMIFS(Transactions!$R:$R,Transactions!$L:$L,$A979))</f>
        <v/>
      </c>
      <c r="P979" s="285" t="str">
        <f t="shared" si="142"/>
        <v/>
      </c>
      <c r="Q979" s="286" t="str">
        <f t="shared" si="143"/>
        <v/>
      </c>
    </row>
    <row r="980" spans="1:17" ht="15" customHeight="1" x14ac:dyDescent="0.2">
      <c r="A980" s="238" t="str">
        <f>IFERROR(INDEX(Txn[Key],MATCH(0,INDEX(COUNTIF($A$1:A979,Txn[Key])+(Txn[Key]=""),0),0)),"")</f>
        <v/>
      </c>
      <c r="B980" s="238" t="str">
        <f t="shared" si="135"/>
        <v/>
      </c>
      <c r="C980" s="238" t="str">
        <f t="shared" si="136"/>
        <v/>
      </c>
      <c r="D980" s="238" t="str">
        <f t="shared" si="137"/>
        <v/>
      </c>
      <c r="E980" s="259" t="str">
        <f>IF($A980="","",SUMIFS(Txn[Signed Units],Txn[Key],$A980))</f>
        <v/>
      </c>
      <c r="F980" s="281" t="str">
        <f>IF($A980="","",SUMIFS(Txn[Buy Cost],Txn[Key],$A980))</f>
        <v/>
      </c>
      <c r="G980" s="281" t="str">
        <f>IF($A980="","",SUMIFS(Txn[Sell Proceeds],Txn[Key],$A980))</f>
        <v/>
      </c>
      <c r="H980" s="282" t="str">
        <f>IF($A980="","",IFERROR(INDEX(Prices[Current Price],MATCH($A980,Prices[Key],0)),0))</f>
        <v/>
      </c>
      <c r="I980" s="283" t="str">
        <f>IF($A980="","",IFERROR(INDEX(Prices[FX to SGD],MATCH($A980,Prices[Key],0)),1))</f>
        <v/>
      </c>
      <c r="J980" s="281" t="str">
        <f t="shared" si="138"/>
        <v/>
      </c>
      <c r="K980" s="281" t="str">
        <f t="shared" si="139"/>
        <v/>
      </c>
      <c r="L980" s="281" t="str">
        <f t="shared" si="140"/>
        <v/>
      </c>
      <c r="M980" s="284" t="str">
        <f t="shared" si="141"/>
        <v/>
      </c>
      <c r="N980" s="238" t="str">
        <f>IF($A980="","",IF(ABS(E980)&gt;0.000001,COUNT($N$1:N979)+1,""))</f>
        <v/>
      </c>
      <c r="O980" s="285" t="str">
        <f>IF($A980="","",SUMIFS(Transactions!$R:$R,Transactions!$L:$L,$A980))</f>
        <v/>
      </c>
      <c r="P980" s="285" t="str">
        <f t="shared" si="142"/>
        <v/>
      </c>
      <c r="Q980" s="286" t="str">
        <f t="shared" si="143"/>
        <v/>
      </c>
    </row>
    <row r="981" spans="1:17" ht="15" customHeight="1" x14ac:dyDescent="0.2">
      <c r="A981" s="238" t="str">
        <f>IFERROR(INDEX(Txn[Key],MATCH(0,INDEX(COUNTIF($A$1:A980,Txn[Key])+(Txn[Key]=""),0),0)),"")</f>
        <v/>
      </c>
      <c r="B981" s="238" t="str">
        <f t="shared" si="135"/>
        <v/>
      </c>
      <c r="C981" s="238" t="str">
        <f t="shared" si="136"/>
        <v/>
      </c>
      <c r="D981" s="238" t="str">
        <f t="shared" si="137"/>
        <v/>
      </c>
      <c r="E981" s="259" t="str">
        <f>IF($A981="","",SUMIFS(Txn[Signed Units],Txn[Key],$A981))</f>
        <v/>
      </c>
      <c r="F981" s="281" t="str">
        <f>IF($A981="","",SUMIFS(Txn[Buy Cost],Txn[Key],$A981))</f>
        <v/>
      </c>
      <c r="G981" s="281" t="str">
        <f>IF($A981="","",SUMIFS(Txn[Sell Proceeds],Txn[Key],$A981))</f>
        <v/>
      </c>
      <c r="H981" s="282" t="str">
        <f>IF($A981="","",IFERROR(INDEX(Prices[Current Price],MATCH($A981,Prices[Key],0)),0))</f>
        <v/>
      </c>
      <c r="I981" s="283" t="str">
        <f>IF($A981="","",IFERROR(INDEX(Prices[FX to SGD],MATCH($A981,Prices[Key],0)),1))</f>
        <v/>
      </c>
      <c r="J981" s="281" t="str">
        <f t="shared" si="138"/>
        <v/>
      </c>
      <c r="K981" s="281" t="str">
        <f t="shared" si="139"/>
        <v/>
      </c>
      <c r="L981" s="281" t="str">
        <f t="shared" si="140"/>
        <v/>
      </c>
      <c r="M981" s="284" t="str">
        <f t="shared" si="141"/>
        <v/>
      </c>
      <c r="N981" s="238" t="str">
        <f>IF($A981="","",IF(ABS(E981)&gt;0.000001,COUNT($N$1:N980)+1,""))</f>
        <v/>
      </c>
      <c r="O981" s="285" t="str">
        <f>IF($A981="","",SUMIFS(Transactions!$R:$R,Transactions!$L:$L,$A981))</f>
        <v/>
      </c>
      <c r="P981" s="285" t="str">
        <f t="shared" si="142"/>
        <v/>
      </c>
      <c r="Q981" s="286" t="str">
        <f t="shared" si="143"/>
        <v/>
      </c>
    </row>
    <row r="982" spans="1:17" ht="15" customHeight="1" x14ac:dyDescent="0.2">
      <c r="A982" s="238" t="str">
        <f>IFERROR(INDEX(Txn[Key],MATCH(0,INDEX(COUNTIF($A$1:A981,Txn[Key])+(Txn[Key]=""),0),0)),"")</f>
        <v/>
      </c>
      <c r="B982" s="238" t="str">
        <f t="shared" si="135"/>
        <v/>
      </c>
      <c r="C982" s="238" t="str">
        <f t="shared" si="136"/>
        <v/>
      </c>
      <c r="D982" s="238" t="str">
        <f t="shared" si="137"/>
        <v/>
      </c>
      <c r="E982" s="259" t="str">
        <f>IF($A982="","",SUMIFS(Txn[Signed Units],Txn[Key],$A982))</f>
        <v/>
      </c>
      <c r="F982" s="281" t="str">
        <f>IF($A982="","",SUMIFS(Txn[Buy Cost],Txn[Key],$A982))</f>
        <v/>
      </c>
      <c r="G982" s="281" t="str">
        <f>IF($A982="","",SUMIFS(Txn[Sell Proceeds],Txn[Key],$A982))</f>
        <v/>
      </c>
      <c r="H982" s="282" t="str">
        <f>IF($A982="","",IFERROR(INDEX(Prices[Current Price],MATCH($A982,Prices[Key],0)),0))</f>
        <v/>
      </c>
      <c r="I982" s="283" t="str">
        <f>IF($A982="","",IFERROR(INDEX(Prices[FX to SGD],MATCH($A982,Prices[Key],0)),1))</f>
        <v/>
      </c>
      <c r="J982" s="281" t="str">
        <f t="shared" si="138"/>
        <v/>
      </c>
      <c r="K982" s="281" t="str">
        <f t="shared" si="139"/>
        <v/>
      </c>
      <c r="L982" s="281" t="str">
        <f t="shared" si="140"/>
        <v/>
      </c>
      <c r="M982" s="284" t="str">
        <f t="shared" si="141"/>
        <v/>
      </c>
      <c r="N982" s="238" t="str">
        <f>IF($A982="","",IF(ABS(E982)&gt;0.000001,COUNT($N$1:N981)+1,""))</f>
        <v/>
      </c>
      <c r="O982" s="285" t="str">
        <f>IF($A982="","",SUMIFS(Transactions!$R:$R,Transactions!$L:$L,$A982))</f>
        <v/>
      </c>
      <c r="P982" s="285" t="str">
        <f t="shared" si="142"/>
        <v/>
      </c>
      <c r="Q982" s="286" t="str">
        <f t="shared" si="143"/>
        <v/>
      </c>
    </row>
    <row r="983" spans="1:17" ht="15" customHeight="1" x14ac:dyDescent="0.2">
      <c r="A983" s="238" t="str">
        <f>IFERROR(INDEX(Txn[Key],MATCH(0,INDEX(COUNTIF($A$1:A982,Txn[Key])+(Txn[Key]=""),0),0)),"")</f>
        <v/>
      </c>
      <c r="B983" s="238" t="str">
        <f t="shared" si="135"/>
        <v/>
      </c>
      <c r="C983" s="238" t="str">
        <f t="shared" si="136"/>
        <v/>
      </c>
      <c r="D983" s="238" t="str">
        <f t="shared" si="137"/>
        <v/>
      </c>
      <c r="E983" s="259" t="str">
        <f>IF($A983="","",SUMIFS(Txn[Signed Units],Txn[Key],$A983))</f>
        <v/>
      </c>
      <c r="F983" s="281" t="str">
        <f>IF($A983="","",SUMIFS(Txn[Buy Cost],Txn[Key],$A983))</f>
        <v/>
      </c>
      <c r="G983" s="281" t="str">
        <f>IF($A983="","",SUMIFS(Txn[Sell Proceeds],Txn[Key],$A983))</f>
        <v/>
      </c>
      <c r="H983" s="282" t="str">
        <f>IF($A983="","",IFERROR(INDEX(Prices[Current Price],MATCH($A983,Prices[Key],0)),0))</f>
        <v/>
      </c>
      <c r="I983" s="283" t="str">
        <f>IF($A983="","",IFERROR(INDEX(Prices[FX to SGD],MATCH($A983,Prices[Key],0)),1))</f>
        <v/>
      </c>
      <c r="J983" s="281" t="str">
        <f t="shared" si="138"/>
        <v/>
      </c>
      <c r="K983" s="281" t="str">
        <f t="shared" si="139"/>
        <v/>
      </c>
      <c r="L983" s="281" t="str">
        <f t="shared" si="140"/>
        <v/>
      </c>
      <c r="M983" s="284" t="str">
        <f t="shared" si="141"/>
        <v/>
      </c>
      <c r="N983" s="238" t="str">
        <f>IF($A983="","",IF(ABS(E983)&gt;0.000001,COUNT($N$1:N982)+1,""))</f>
        <v/>
      </c>
      <c r="O983" s="285" t="str">
        <f>IF($A983="","",SUMIFS(Transactions!$R:$R,Transactions!$L:$L,$A983))</f>
        <v/>
      </c>
      <c r="P983" s="285" t="str">
        <f t="shared" si="142"/>
        <v/>
      </c>
      <c r="Q983" s="286" t="str">
        <f t="shared" si="143"/>
        <v/>
      </c>
    </row>
    <row r="984" spans="1:17" ht="15" customHeight="1" x14ac:dyDescent="0.2">
      <c r="A984" s="238" t="str">
        <f>IFERROR(INDEX(Txn[Key],MATCH(0,INDEX(COUNTIF($A$1:A983,Txn[Key])+(Txn[Key]=""),0),0)),"")</f>
        <v/>
      </c>
      <c r="B984" s="238" t="str">
        <f t="shared" si="135"/>
        <v/>
      </c>
      <c r="C984" s="238" t="str">
        <f t="shared" si="136"/>
        <v/>
      </c>
      <c r="D984" s="238" t="str">
        <f t="shared" si="137"/>
        <v/>
      </c>
      <c r="E984" s="259" t="str">
        <f>IF($A984="","",SUMIFS(Txn[Signed Units],Txn[Key],$A984))</f>
        <v/>
      </c>
      <c r="F984" s="281" t="str">
        <f>IF($A984="","",SUMIFS(Txn[Buy Cost],Txn[Key],$A984))</f>
        <v/>
      </c>
      <c r="G984" s="281" t="str">
        <f>IF($A984="","",SUMIFS(Txn[Sell Proceeds],Txn[Key],$A984))</f>
        <v/>
      </c>
      <c r="H984" s="282" t="str">
        <f>IF($A984="","",IFERROR(INDEX(Prices[Current Price],MATCH($A984,Prices[Key],0)),0))</f>
        <v/>
      </c>
      <c r="I984" s="283" t="str">
        <f>IF($A984="","",IFERROR(INDEX(Prices[FX to SGD],MATCH($A984,Prices[Key],0)),1))</f>
        <v/>
      </c>
      <c r="J984" s="281" t="str">
        <f t="shared" si="138"/>
        <v/>
      </c>
      <c r="K984" s="281" t="str">
        <f t="shared" si="139"/>
        <v/>
      </c>
      <c r="L984" s="281" t="str">
        <f t="shared" si="140"/>
        <v/>
      </c>
      <c r="M984" s="284" t="str">
        <f t="shared" si="141"/>
        <v/>
      </c>
      <c r="N984" s="238" t="str">
        <f>IF($A984="","",IF(ABS(E984)&gt;0.000001,COUNT($N$1:N983)+1,""))</f>
        <v/>
      </c>
      <c r="O984" s="285" t="str">
        <f>IF($A984="","",SUMIFS(Transactions!$R:$R,Transactions!$L:$L,$A984))</f>
        <v/>
      </c>
      <c r="P984" s="285" t="str">
        <f t="shared" si="142"/>
        <v/>
      </c>
      <c r="Q984" s="286" t="str">
        <f t="shared" si="143"/>
        <v/>
      </c>
    </row>
    <row r="985" spans="1:17" ht="15" customHeight="1" x14ac:dyDescent="0.2">
      <c r="A985" s="238" t="str">
        <f>IFERROR(INDEX(Txn[Key],MATCH(0,INDEX(COUNTIF($A$1:A984,Txn[Key])+(Txn[Key]=""),0),0)),"")</f>
        <v/>
      </c>
      <c r="B985" s="238" t="str">
        <f t="shared" si="135"/>
        <v/>
      </c>
      <c r="C985" s="238" t="str">
        <f t="shared" si="136"/>
        <v/>
      </c>
      <c r="D985" s="238" t="str">
        <f t="shared" si="137"/>
        <v/>
      </c>
      <c r="E985" s="259" t="str">
        <f>IF($A985="","",SUMIFS(Txn[Signed Units],Txn[Key],$A985))</f>
        <v/>
      </c>
      <c r="F985" s="281" t="str">
        <f>IF($A985="","",SUMIFS(Txn[Buy Cost],Txn[Key],$A985))</f>
        <v/>
      </c>
      <c r="G985" s="281" t="str">
        <f>IF($A985="","",SUMIFS(Txn[Sell Proceeds],Txn[Key],$A985))</f>
        <v/>
      </c>
      <c r="H985" s="282" t="str">
        <f>IF($A985="","",IFERROR(INDEX(Prices[Current Price],MATCH($A985,Prices[Key],0)),0))</f>
        <v/>
      </c>
      <c r="I985" s="283" t="str">
        <f>IF($A985="","",IFERROR(INDEX(Prices[FX to SGD],MATCH($A985,Prices[Key],0)),1))</f>
        <v/>
      </c>
      <c r="J985" s="281" t="str">
        <f t="shared" si="138"/>
        <v/>
      </c>
      <c r="K985" s="281" t="str">
        <f t="shared" si="139"/>
        <v/>
      </c>
      <c r="L985" s="281" t="str">
        <f t="shared" si="140"/>
        <v/>
      </c>
      <c r="M985" s="284" t="str">
        <f t="shared" si="141"/>
        <v/>
      </c>
      <c r="N985" s="238" t="str">
        <f>IF($A985="","",IF(ABS(E985)&gt;0.000001,COUNT($N$1:N984)+1,""))</f>
        <v/>
      </c>
      <c r="O985" s="285" t="str">
        <f>IF($A985="","",SUMIFS(Transactions!$R:$R,Transactions!$L:$L,$A985))</f>
        <v/>
      </c>
      <c r="P985" s="285" t="str">
        <f t="shared" si="142"/>
        <v/>
      </c>
      <c r="Q985" s="286" t="str">
        <f t="shared" si="143"/>
        <v/>
      </c>
    </row>
    <row r="986" spans="1:17" ht="15" customHeight="1" x14ac:dyDescent="0.2">
      <c r="A986" s="238" t="str">
        <f>IFERROR(INDEX(Txn[Key],MATCH(0,INDEX(COUNTIF($A$1:A985,Txn[Key])+(Txn[Key]=""),0),0)),"")</f>
        <v/>
      </c>
      <c r="B986" s="238" t="str">
        <f t="shared" si="135"/>
        <v/>
      </c>
      <c r="C986" s="238" t="str">
        <f t="shared" si="136"/>
        <v/>
      </c>
      <c r="D986" s="238" t="str">
        <f t="shared" si="137"/>
        <v/>
      </c>
      <c r="E986" s="259" t="str">
        <f>IF($A986="","",SUMIFS(Txn[Signed Units],Txn[Key],$A986))</f>
        <v/>
      </c>
      <c r="F986" s="281" t="str">
        <f>IF($A986="","",SUMIFS(Txn[Buy Cost],Txn[Key],$A986))</f>
        <v/>
      </c>
      <c r="G986" s="281" t="str">
        <f>IF($A986="","",SUMIFS(Txn[Sell Proceeds],Txn[Key],$A986))</f>
        <v/>
      </c>
      <c r="H986" s="282" t="str">
        <f>IF($A986="","",IFERROR(INDEX(Prices[Current Price],MATCH($A986,Prices[Key],0)),0))</f>
        <v/>
      </c>
      <c r="I986" s="283" t="str">
        <f>IF($A986="","",IFERROR(INDEX(Prices[FX to SGD],MATCH($A986,Prices[Key],0)),1))</f>
        <v/>
      </c>
      <c r="J986" s="281" t="str">
        <f t="shared" si="138"/>
        <v/>
      </c>
      <c r="K986" s="281" t="str">
        <f t="shared" si="139"/>
        <v/>
      </c>
      <c r="L986" s="281" t="str">
        <f t="shared" si="140"/>
        <v/>
      </c>
      <c r="M986" s="284" t="str">
        <f t="shared" si="141"/>
        <v/>
      </c>
      <c r="N986" s="238" t="str">
        <f>IF($A986="","",IF(ABS(E986)&gt;0.000001,COUNT($N$1:N985)+1,""))</f>
        <v/>
      </c>
      <c r="O986" s="285" t="str">
        <f>IF($A986="","",SUMIFS(Transactions!$R:$R,Transactions!$L:$L,$A986))</f>
        <v/>
      </c>
      <c r="P986" s="285" t="str">
        <f t="shared" si="142"/>
        <v/>
      </c>
      <c r="Q986" s="286" t="str">
        <f t="shared" si="143"/>
        <v/>
      </c>
    </row>
    <row r="987" spans="1:17" ht="15" customHeight="1" x14ac:dyDescent="0.2">
      <c r="A987" s="238" t="str">
        <f>IFERROR(INDEX(Txn[Key],MATCH(0,INDEX(COUNTIF($A$1:A986,Txn[Key])+(Txn[Key]=""),0),0)),"")</f>
        <v/>
      </c>
      <c r="B987" s="238" t="str">
        <f t="shared" si="135"/>
        <v/>
      </c>
      <c r="C987" s="238" t="str">
        <f t="shared" si="136"/>
        <v/>
      </c>
      <c r="D987" s="238" t="str">
        <f t="shared" si="137"/>
        <v/>
      </c>
      <c r="E987" s="259" t="str">
        <f>IF($A987="","",SUMIFS(Txn[Signed Units],Txn[Key],$A987))</f>
        <v/>
      </c>
      <c r="F987" s="281" t="str">
        <f>IF($A987="","",SUMIFS(Txn[Buy Cost],Txn[Key],$A987))</f>
        <v/>
      </c>
      <c r="G987" s="281" t="str">
        <f>IF($A987="","",SUMIFS(Txn[Sell Proceeds],Txn[Key],$A987))</f>
        <v/>
      </c>
      <c r="H987" s="282" t="str">
        <f>IF($A987="","",IFERROR(INDEX(Prices[Current Price],MATCH($A987,Prices[Key],0)),0))</f>
        <v/>
      </c>
      <c r="I987" s="283" t="str">
        <f>IF($A987="","",IFERROR(INDEX(Prices[FX to SGD],MATCH($A987,Prices[Key],0)),1))</f>
        <v/>
      </c>
      <c r="J987" s="281" t="str">
        <f t="shared" si="138"/>
        <v/>
      </c>
      <c r="K987" s="281" t="str">
        <f t="shared" si="139"/>
        <v/>
      </c>
      <c r="L987" s="281" t="str">
        <f t="shared" si="140"/>
        <v/>
      </c>
      <c r="M987" s="284" t="str">
        <f t="shared" si="141"/>
        <v/>
      </c>
      <c r="N987" s="238" t="str">
        <f>IF($A987="","",IF(ABS(E987)&gt;0.000001,COUNT($N$1:N986)+1,""))</f>
        <v/>
      </c>
      <c r="O987" s="285" t="str">
        <f>IF($A987="","",SUMIFS(Transactions!$R:$R,Transactions!$L:$L,$A987))</f>
        <v/>
      </c>
      <c r="P987" s="285" t="str">
        <f t="shared" si="142"/>
        <v/>
      </c>
      <c r="Q987" s="286" t="str">
        <f t="shared" si="143"/>
        <v/>
      </c>
    </row>
    <row r="988" spans="1:17" ht="15" customHeight="1" x14ac:dyDescent="0.2">
      <c r="A988" s="238" t="str">
        <f>IFERROR(INDEX(Txn[Key],MATCH(0,INDEX(COUNTIF($A$1:A987,Txn[Key])+(Txn[Key]=""),0),0)),"")</f>
        <v/>
      </c>
      <c r="B988" s="238" t="str">
        <f t="shared" si="135"/>
        <v/>
      </c>
      <c r="C988" s="238" t="str">
        <f t="shared" si="136"/>
        <v/>
      </c>
      <c r="D988" s="238" t="str">
        <f t="shared" si="137"/>
        <v/>
      </c>
      <c r="E988" s="259" t="str">
        <f>IF($A988="","",SUMIFS(Txn[Signed Units],Txn[Key],$A988))</f>
        <v/>
      </c>
      <c r="F988" s="281" t="str">
        <f>IF($A988="","",SUMIFS(Txn[Buy Cost],Txn[Key],$A988))</f>
        <v/>
      </c>
      <c r="G988" s="281" t="str">
        <f>IF($A988="","",SUMIFS(Txn[Sell Proceeds],Txn[Key],$A988))</f>
        <v/>
      </c>
      <c r="H988" s="282" t="str">
        <f>IF($A988="","",IFERROR(INDEX(Prices[Current Price],MATCH($A988,Prices[Key],0)),0))</f>
        <v/>
      </c>
      <c r="I988" s="283" t="str">
        <f>IF($A988="","",IFERROR(INDEX(Prices[FX to SGD],MATCH($A988,Prices[Key],0)),1))</f>
        <v/>
      </c>
      <c r="J988" s="281" t="str">
        <f t="shared" si="138"/>
        <v/>
      </c>
      <c r="K988" s="281" t="str">
        <f t="shared" si="139"/>
        <v/>
      </c>
      <c r="L988" s="281" t="str">
        <f t="shared" si="140"/>
        <v/>
      </c>
      <c r="M988" s="284" t="str">
        <f t="shared" si="141"/>
        <v/>
      </c>
      <c r="N988" s="238" t="str">
        <f>IF($A988="","",IF(ABS(E988)&gt;0.000001,COUNT($N$1:N987)+1,""))</f>
        <v/>
      </c>
      <c r="O988" s="285" t="str">
        <f>IF($A988="","",SUMIFS(Transactions!$R:$R,Transactions!$L:$L,$A988))</f>
        <v/>
      </c>
      <c r="P988" s="285" t="str">
        <f t="shared" si="142"/>
        <v/>
      </c>
      <c r="Q988" s="286" t="str">
        <f t="shared" si="143"/>
        <v/>
      </c>
    </row>
    <row r="989" spans="1:17" ht="15" customHeight="1" x14ac:dyDescent="0.2">
      <c r="A989" s="238" t="str">
        <f>IFERROR(INDEX(Txn[Key],MATCH(0,INDEX(COUNTIF($A$1:A988,Txn[Key])+(Txn[Key]=""),0),0)),"")</f>
        <v/>
      </c>
      <c r="B989" s="238" t="str">
        <f t="shared" si="135"/>
        <v/>
      </c>
      <c r="C989" s="238" t="str">
        <f t="shared" si="136"/>
        <v/>
      </c>
      <c r="D989" s="238" t="str">
        <f t="shared" si="137"/>
        <v/>
      </c>
      <c r="E989" s="259" t="str">
        <f>IF($A989="","",SUMIFS(Txn[Signed Units],Txn[Key],$A989))</f>
        <v/>
      </c>
      <c r="F989" s="281" t="str">
        <f>IF($A989="","",SUMIFS(Txn[Buy Cost],Txn[Key],$A989))</f>
        <v/>
      </c>
      <c r="G989" s="281" t="str">
        <f>IF($A989="","",SUMIFS(Txn[Sell Proceeds],Txn[Key],$A989))</f>
        <v/>
      </c>
      <c r="H989" s="282" t="str">
        <f>IF($A989="","",IFERROR(INDEX(Prices[Current Price],MATCH($A989,Prices[Key],0)),0))</f>
        <v/>
      </c>
      <c r="I989" s="283" t="str">
        <f>IF($A989="","",IFERROR(INDEX(Prices[FX to SGD],MATCH($A989,Prices[Key],0)),1))</f>
        <v/>
      </c>
      <c r="J989" s="281" t="str">
        <f t="shared" si="138"/>
        <v/>
      </c>
      <c r="K989" s="281" t="str">
        <f t="shared" si="139"/>
        <v/>
      </c>
      <c r="L989" s="281" t="str">
        <f t="shared" si="140"/>
        <v/>
      </c>
      <c r="M989" s="284" t="str">
        <f t="shared" si="141"/>
        <v/>
      </c>
      <c r="N989" s="238" t="str">
        <f>IF($A989="","",IF(ABS(E989)&gt;0.000001,COUNT($N$1:N988)+1,""))</f>
        <v/>
      </c>
      <c r="O989" s="285" t="str">
        <f>IF($A989="","",SUMIFS(Transactions!$R:$R,Transactions!$L:$L,$A989))</f>
        <v/>
      </c>
      <c r="P989" s="285" t="str">
        <f t="shared" si="142"/>
        <v/>
      </c>
      <c r="Q989" s="286" t="str">
        <f t="shared" si="143"/>
        <v/>
      </c>
    </row>
    <row r="990" spans="1:17" ht="15" customHeight="1" x14ac:dyDescent="0.2">
      <c r="A990" s="238" t="str">
        <f>IFERROR(INDEX(Txn[Key],MATCH(0,INDEX(COUNTIF($A$1:A989,Txn[Key])+(Txn[Key]=""),0),0)),"")</f>
        <v/>
      </c>
      <c r="B990" s="238" t="str">
        <f t="shared" si="135"/>
        <v/>
      </c>
      <c r="C990" s="238" t="str">
        <f t="shared" si="136"/>
        <v/>
      </c>
      <c r="D990" s="238" t="str">
        <f t="shared" si="137"/>
        <v/>
      </c>
      <c r="E990" s="259" t="str">
        <f>IF($A990="","",SUMIFS(Txn[Signed Units],Txn[Key],$A990))</f>
        <v/>
      </c>
      <c r="F990" s="281" t="str">
        <f>IF($A990="","",SUMIFS(Txn[Buy Cost],Txn[Key],$A990))</f>
        <v/>
      </c>
      <c r="G990" s="281" t="str">
        <f>IF($A990="","",SUMIFS(Txn[Sell Proceeds],Txn[Key],$A990))</f>
        <v/>
      </c>
      <c r="H990" s="282" t="str">
        <f>IF($A990="","",IFERROR(INDEX(Prices[Current Price],MATCH($A990,Prices[Key],0)),0))</f>
        <v/>
      </c>
      <c r="I990" s="283" t="str">
        <f>IF($A990="","",IFERROR(INDEX(Prices[FX to SGD],MATCH($A990,Prices[Key],0)),1))</f>
        <v/>
      </c>
      <c r="J990" s="281" t="str">
        <f t="shared" si="138"/>
        <v/>
      </c>
      <c r="K990" s="281" t="str">
        <f t="shared" si="139"/>
        <v/>
      </c>
      <c r="L990" s="281" t="str">
        <f t="shared" si="140"/>
        <v/>
      </c>
      <c r="M990" s="284" t="str">
        <f t="shared" si="141"/>
        <v/>
      </c>
      <c r="N990" s="238" t="str">
        <f>IF($A990="","",IF(ABS(E990)&gt;0.000001,COUNT($N$1:N989)+1,""))</f>
        <v/>
      </c>
      <c r="O990" s="285" t="str">
        <f>IF($A990="","",SUMIFS(Transactions!$R:$R,Transactions!$L:$L,$A990))</f>
        <v/>
      </c>
      <c r="P990" s="285" t="str">
        <f t="shared" si="142"/>
        <v/>
      </c>
      <c r="Q990" s="286" t="str">
        <f t="shared" si="143"/>
        <v/>
      </c>
    </row>
    <row r="991" spans="1:17" ht="15" customHeight="1" x14ac:dyDescent="0.2">
      <c r="A991" s="238" t="str">
        <f>IFERROR(INDEX(Txn[Key],MATCH(0,INDEX(COUNTIF($A$1:A990,Txn[Key])+(Txn[Key]=""),0),0)),"")</f>
        <v/>
      </c>
      <c r="B991" s="238" t="str">
        <f t="shared" si="135"/>
        <v/>
      </c>
      <c r="C991" s="238" t="str">
        <f t="shared" si="136"/>
        <v/>
      </c>
      <c r="D991" s="238" t="str">
        <f t="shared" si="137"/>
        <v/>
      </c>
      <c r="E991" s="259" t="str">
        <f>IF($A991="","",SUMIFS(Txn[Signed Units],Txn[Key],$A991))</f>
        <v/>
      </c>
      <c r="F991" s="281" t="str">
        <f>IF($A991="","",SUMIFS(Txn[Buy Cost],Txn[Key],$A991))</f>
        <v/>
      </c>
      <c r="G991" s="281" t="str">
        <f>IF($A991="","",SUMIFS(Txn[Sell Proceeds],Txn[Key],$A991))</f>
        <v/>
      </c>
      <c r="H991" s="282" t="str">
        <f>IF($A991="","",IFERROR(INDEX(Prices[Current Price],MATCH($A991,Prices[Key],0)),0))</f>
        <v/>
      </c>
      <c r="I991" s="283" t="str">
        <f>IF($A991="","",IFERROR(INDEX(Prices[FX to SGD],MATCH($A991,Prices[Key],0)),1))</f>
        <v/>
      </c>
      <c r="J991" s="281" t="str">
        <f t="shared" si="138"/>
        <v/>
      </c>
      <c r="K991" s="281" t="str">
        <f t="shared" si="139"/>
        <v/>
      </c>
      <c r="L991" s="281" t="str">
        <f t="shared" si="140"/>
        <v/>
      </c>
      <c r="M991" s="284" t="str">
        <f t="shared" si="141"/>
        <v/>
      </c>
      <c r="N991" s="238" t="str">
        <f>IF($A991="","",IF(ABS(E991)&gt;0.000001,COUNT($N$1:N990)+1,""))</f>
        <v/>
      </c>
      <c r="O991" s="285" t="str">
        <f>IF($A991="","",SUMIFS(Transactions!$R:$R,Transactions!$L:$L,$A991))</f>
        <v/>
      </c>
      <c r="P991" s="285" t="str">
        <f t="shared" si="142"/>
        <v/>
      </c>
      <c r="Q991" s="286" t="str">
        <f t="shared" si="143"/>
        <v/>
      </c>
    </row>
    <row r="992" spans="1:17" ht="15" customHeight="1" x14ac:dyDescent="0.2">
      <c r="A992" s="238" t="str">
        <f>IFERROR(INDEX(Txn[Key],MATCH(0,INDEX(COUNTIF($A$1:A991,Txn[Key])+(Txn[Key]=""),0),0)),"")</f>
        <v/>
      </c>
      <c r="B992" s="238" t="str">
        <f t="shared" si="135"/>
        <v/>
      </c>
      <c r="C992" s="238" t="str">
        <f t="shared" si="136"/>
        <v/>
      </c>
      <c r="D992" s="238" t="str">
        <f t="shared" si="137"/>
        <v/>
      </c>
      <c r="E992" s="259" t="str">
        <f>IF($A992="","",SUMIFS(Txn[Signed Units],Txn[Key],$A992))</f>
        <v/>
      </c>
      <c r="F992" s="281" t="str">
        <f>IF($A992="","",SUMIFS(Txn[Buy Cost],Txn[Key],$A992))</f>
        <v/>
      </c>
      <c r="G992" s="281" t="str">
        <f>IF($A992="","",SUMIFS(Txn[Sell Proceeds],Txn[Key],$A992))</f>
        <v/>
      </c>
      <c r="H992" s="282" t="str">
        <f>IF($A992="","",IFERROR(INDEX(Prices[Current Price],MATCH($A992,Prices[Key],0)),0))</f>
        <v/>
      </c>
      <c r="I992" s="283" t="str">
        <f>IF($A992="","",IFERROR(INDEX(Prices[FX to SGD],MATCH($A992,Prices[Key],0)),1))</f>
        <v/>
      </c>
      <c r="J992" s="281" t="str">
        <f t="shared" si="138"/>
        <v/>
      </c>
      <c r="K992" s="281" t="str">
        <f t="shared" si="139"/>
        <v/>
      </c>
      <c r="L992" s="281" t="str">
        <f t="shared" si="140"/>
        <v/>
      </c>
      <c r="M992" s="284" t="str">
        <f t="shared" si="141"/>
        <v/>
      </c>
      <c r="N992" s="238" t="str">
        <f>IF($A992="","",IF(ABS(E992)&gt;0.000001,COUNT($N$1:N991)+1,""))</f>
        <v/>
      </c>
      <c r="O992" s="285" t="str">
        <f>IF($A992="","",SUMIFS(Transactions!$R:$R,Transactions!$L:$L,$A992))</f>
        <v/>
      </c>
      <c r="P992" s="285" t="str">
        <f t="shared" si="142"/>
        <v/>
      </c>
      <c r="Q992" s="286" t="str">
        <f t="shared" si="143"/>
        <v/>
      </c>
    </row>
    <row r="993" spans="1:17" ht="15" customHeight="1" x14ac:dyDescent="0.2">
      <c r="A993" s="238" t="str">
        <f>IFERROR(INDEX(Txn[Key],MATCH(0,INDEX(COUNTIF($A$1:A992,Txn[Key])+(Txn[Key]=""),0),0)),"")</f>
        <v/>
      </c>
      <c r="B993" s="238" t="str">
        <f t="shared" si="135"/>
        <v/>
      </c>
      <c r="C993" s="238" t="str">
        <f t="shared" si="136"/>
        <v/>
      </c>
      <c r="D993" s="238" t="str">
        <f t="shared" si="137"/>
        <v/>
      </c>
      <c r="E993" s="259" t="str">
        <f>IF($A993="","",SUMIFS(Txn[Signed Units],Txn[Key],$A993))</f>
        <v/>
      </c>
      <c r="F993" s="281" t="str">
        <f>IF($A993="","",SUMIFS(Txn[Buy Cost],Txn[Key],$A993))</f>
        <v/>
      </c>
      <c r="G993" s="281" t="str">
        <f>IF($A993="","",SUMIFS(Txn[Sell Proceeds],Txn[Key],$A993))</f>
        <v/>
      </c>
      <c r="H993" s="282" t="str">
        <f>IF($A993="","",IFERROR(INDEX(Prices[Current Price],MATCH($A993,Prices[Key],0)),0))</f>
        <v/>
      </c>
      <c r="I993" s="283" t="str">
        <f>IF($A993="","",IFERROR(INDEX(Prices[FX to SGD],MATCH($A993,Prices[Key],0)),1))</f>
        <v/>
      </c>
      <c r="J993" s="281" t="str">
        <f t="shared" si="138"/>
        <v/>
      </c>
      <c r="K993" s="281" t="str">
        <f t="shared" si="139"/>
        <v/>
      </c>
      <c r="L993" s="281" t="str">
        <f t="shared" si="140"/>
        <v/>
      </c>
      <c r="M993" s="284" t="str">
        <f t="shared" si="141"/>
        <v/>
      </c>
      <c r="N993" s="238" t="str">
        <f>IF($A993="","",IF(ABS(E993)&gt;0.000001,COUNT($N$1:N992)+1,""))</f>
        <v/>
      </c>
      <c r="O993" s="285" t="str">
        <f>IF($A993="","",SUMIFS(Transactions!$R:$R,Transactions!$L:$L,$A993))</f>
        <v/>
      </c>
      <c r="P993" s="285" t="str">
        <f t="shared" si="142"/>
        <v/>
      </c>
      <c r="Q993" s="286" t="str">
        <f t="shared" si="143"/>
        <v/>
      </c>
    </row>
    <row r="994" spans="1:17" ht="15" customHeight="1" x14ac:dyDescent="0.2">
      <c r="A994" s="238" t="str">
        <f>IFERROR(INDEX(Txn[Key],MATCH(0,INDEX(COUNTIF($A$1:A993,Txn[Key])+(Txn[Key]=""),0),0)),"")</f>
        <v/>
      </c>
      <c r="B994" s="238" t="str">
        <f t="shared" si="135"/>
        <v/>
      </c>
      <c r="C994" s="238" t="str">
        <f t="shared" si="136"/>
        <v/>
      </c>
      <c r="D994" s="238" t="str">
        <f t="shared" si="137"/>
        <v/>
      </c>
      <c r="E994" s="259" t="str">
        <f>IF($A994="","",SUMIFS(Txn[Signed Units],Txn[Key],$A994))</f>
        <v/>
      </c>
      <c r="F994" s="281" t="str">
        <f>IF($A994="","",SUMIFS(Txn[Buy Cost],Txn[Key],$A994))</f>
        <v/>
      </c>
      <c r="G994" s="281" t="str">
        <f>IF($A994="","",SUMIFS(Txn[Sell Proceeds],Txn[Key],$A994))</f>
        <v/>
      </c>
      <c r="H994" s="282" t="str">
        <f>IF($A994="","",IFERROR(INDEX(Prices[Current Price],MATCH($A994,Prices[Key],0)),0))</f>
        <v/>
      </c>
      <c r="I994" s="283" t="str">
        <f>IF($A994="","",IFERROR(INDEX(Prices[FX to SGD],MATCH($A994,Prices[Key],0)),1))</f>
        <v/>
      </c>
      <c r="J994" s="281" t="str">
        <f t="shared" si="138"/>
        <v/>
      </c>
      <c r="K994" s="281" t="str">
        <f t="shared" si="139"/>
        <v/>
      </c>
      <c r="L994" s="281" t="str">
        <f t="shared" si="140"/>
        <v/>
      </c>
      <c r="M994" s="284" t="str">
        <f t="shared" si="141"/>
        <v/>
      </c>
      <c r="N994" s="238" t="str">
        <f>IF($A994="","",IF(ABS(E994)&gt;0.000001,COUNT($N$1:N993)+1,""))</f>
        <v/>
      </c>
      <c r="O994" s="285" t="str">
        <f>IF($A994="","",SUMIFS(Transactions!$R:$R,Transactions!$L:$L,$A994))</f>
        <v/>
      </c>
      <c r="P994" s="285" t="str">
        <f t="shared" si="142"/>
        <v/>
      </c>
      <c r="Q994" s="286" t="str">
        <f t="shared" si="143"/>
        <v/>
      </c>
    </row>
    <row r="995" spans="1:17" ht="15" customHeight="1" x14ac:dyDescent="0.2">
      <c r="A995" s="238" t="str">
        <f>IFERROR(INDEX(Txn[Key],MATCH(0,INDEX(COUNTIF($A$1:A994,Txn[Key])+(Txn[Key]=""),0),0)),"")</f>
        <v/>
      </c>
      <c r="B995" s="238" t="str">
        <f t="shared" si="135"/>
        <v/>
      </c>
      <c r="C995" s="238" t="str">
        <f t="shared" si="136"/>
        <v/>
      </c>
      <c r="D995" s="238" t="str">
        <f t="shared" si="137"/>
        <v/>
      </c>
      <c r="E995" s="259" t="str">
        <f>IF($A995="","",SUMIFS(Txn[Signed Units],Txn[Key],$A995))</f>
        <v/>
      </c>
      <c r="F995" s="281" t="str">
        <f>IF($A995="","",SUMIFS(Txn[Buy Cost],Txn[Key],$A995))</f>
        <v/>
      </c>
      <c r="G995" s="281" t="str">
        <f>IF($A995="","",SUMIFS(Txn[Sell Proceeds],Txn[Key],$A995))</f>
        <v/>
      </c>
      <c r="H995" s="282" t="str">
        <f>IF($A995="","",IFERROR(INDEX(Prices[Current Price],MATCH($A995,Prices[Key],0)),0))</f>
        <v/>
      </c>
      <c r="I995" s="283" t="str">
        <f>IF($A995="","",IFERROR(INDEX(Prices[FX to SGD],MATCH($A995,Prices[Key],0)),1))</f>
        <v/>
      </c>
      <c r="J995" s="281" t="str">
        <f t="shared" si="138"/>
        <v/>
      </c>
      <c r="K995" s="281" t="str">
        <f t="shared" si="139"/>
        <v/>
      </c>
      <c r="L995" s="281" t="str">
        <f t="shared" si="140"/>
        <v/>
      </c>
      <c r="M995" s="284" t="str">
        <f t="shared" si="141"/>
        <v/>
      </c>
      <c r="N995" s="238" t="str">
        <f>IF($A995="","",IF(ABS(E995)&gt;0.000001,COUNT($N$1:N994)+1,""))</f>
        <v/>
      </c>
      <c r="O995" s="285" t="str">
        <f>IF($A995="","",SUMIFS(Transactions!$R:$R,Transactions!$L:$L,$A995))</f>
        <v/>
      </c>
      <c r="P995" s="285" t="str">
        <f t="shared" si="142"/>
        <v/>
      </c>
      <c r="Q995" s="286" t="str">
        <f t="shared" si="143"/>
        <v/>
      </c>
    </row>
    <row r="996" spans="1:17" ht="15" customHeight="1" x14ac:dyDescent="0.2">
      <c r="A996" s="238" t="str">
        <f>IFERROR(INDEX(Txn[Key],MATCH(0,INDEX(COUNTIF($A$1:A995,Txn[Key])+(Txn[Key]=""),0),0)),"")</f>
        <v/>
      </c>
      <c r="B996" s="238" t="str">
        <f t="shared" si="135"/>
        <v/>
      </c>
      <c r="C996" s="238" t="str">
        <f t="shared" si="136"/>
        <v/>
      </c>
      <c r="D996" s="238" t="str">
        <f t="shared" si="137"/>
        <v/>
      </c>
      <c r="E996" s="259" t="str">
        <f>IF($A996="","",SUMIFS(Txn[Signed Units],Txn[Key],$A996))</f>
        <v/>
      </c>
      <c r="F996" s="281" t="str">
        <f>IF($A996="","",SUMIFS(Txn[Buy Cost],Txn[Key],$A996))</f>
        <v/>
      </c>
      <c r="G996" s="281" t="str">
        <f>IF($A996="","",SUMIFS(Txn[Sell Proceeds],Txn[Key],$A996))</f>
        <v/>
      </c>
      <c r="H996" s="282" t="str">
        <f>IF($A996="","",IFERROR(INDEX(Prices[Current Price],MATCH($A996,Prices[Key],0)),0))</f>
        <v/>
      </c>
      <c r="I996" s="283" t="str">
        <f>IF($A996="","",IFERROR(INDEX(Prices[FX to SGD],MATCH($A996,Prices[Key],0)),1))</f>
        <v/>
      </c>
      <c r="J996" s="281" t="str">
        <f t="shared" si="138"/>
        <v/>
      </c>
      <c r="K996" s="281" t="str">
        <f t="shared" si="139"/>
        <v/>
      </c>
      <c r="L996" s="281" t="str">
        <f t="shared" si="140"/>
        <v/>
      </c>
      <c r="M996" s="284" t="str">
        <f t="shared" si="141"/>
        <v/>
      </c>
      <c r="N996" s="238" t="str">
        <f>IF($A996="","",IF(ABS(E996)&gt;0.000001,COUNT($N$1:N995)+1,""))</f>
        <v/>
      </c>
      <c r="O996" s="285" t="str">
        <f>IF($A996="","",SUMIFS(Transactions!$R:$R,Transactions!$L:$L,$A996))</f>
        <v/>
      </c>
      <c r="P996" s="285" t="str">
        <f t="shared" si="142"/>
        <v/>
      </c>
      <c r="Q996" s="286" t="str">
        <f t="shared" si="143"/>
        <v/>
      </c>
    </row>
    <row r="997" spans="1:17" ht="15" customHeight="1" x14ac:dyDescent="0.2">
      <c r="A997" s="238" t="str">
        <f>IFERROR(INDEX(Txn[Key],MATCH(0,INDEX(COUNTIF($A$1:A996,Txn[Key])+(Txn[Key]=""),0),0)),"")</f>
        <v/>
      </c>
      <c r="B997" s="238" t="str">
        <f t="shared" si="135"/>
        <v/>
      </c>
      <c r="C997" s="238" t="str">
        <f t="shared" si="136"/>
        <v/>
      </c>
      <c r="D997" s="238" t="str">
        <f t="shared" si="137"/>
        <v/>
      </c>
      <c r="E997" s="259" t="str">
        <f>IF($A997="","",SUMIFS(Txn[Signed Units],Txn[Key],$A997))</f>
        <v/>
      </c>
      <c r="F997" s="281" t="str">
        <f>IF($A997="","",SUMIFS(Txn[Buy Cost],Txn[Key],$A997))</f>
        <v/>
      </c>
      <c r="G997" s="281" t="str">
        <f>IF($A997="","",SUMIFS(Txn[Sell Proceeds],Txn[Key],$A997))</f>
        <v/>
      </c>
      <c r="H997" s="282" t="str">
        <f>IF($A997="","",IFERROR(INDEX(Prices[Current Price],MATCH($A997,Prices[Key],0)),0))</f>
        <v/>
      </c>
      <c r="I997" s="283" t="str">
        <f>IF($A997="","",IFERROR(INDEX(Prices[FX to SGD],MATCH($A997,Prices[Key],0)),1))</f>
        <v/>
      </c>
      <c r="J997" s="281" t="str">
        <f t="shared" si="138"/>
        <v/>
      </c>
      <c r="K997" s="281" t="str">
        <f t="shared" si="139"/>
        <v/>
      </c>
      <c r="L997" s="281" t="str">
        <f t="shared" si="140"/>
        <v/>
      </c>
      <c r="M997" s="284" t="str">
        <f t="shared" si="141"/>
        <v/>
      </c>
      <c r="N997" s="238" t="str">
        <f>IF($A997="","",IF(ABS(E997)&gt;0.000001,COUNT($N$1:N996)+1,""))</f>
        <v/>
      </c>
      <c r="O997" s="285" t="str">
        <f>IF($A997="","",SUMIFS(Transactions!$R:$R,Transactions!$L:$L,$A997))</f>
        <v/>
      </c>
      <c r="P997" s="285" t="str">
        <f t="shared" si="142"/>
        <v/>
      </c>
      <c r="Q997" s="286" t="str">
        <f t="shared" si="143"/>
        <v/>
      </c>
    </row>
    <row r="998" spans="1:17" ht="15" customHeight="1" x14ac:dyDescent="0.2">
      <c r="A998" s="238" t="str">
        <f>IFERROR(INDEX(Txn[Key],MATCH(0,INDEX(COUNTIF($A$1:A997,Txn[Key])+(Txn[Key]=""),0),0)),"")</f>
        <v/>
      </c>
      <c r="B998" s="238" t="str">
        <f t="shared" si="135"/>
        <v/>
      </c>
      <c r="C998" s="238" t="str">
        <f t="shared" si="136"/>
        <v/>
      </c>
      <c r="D998" s="238" t="str">
        <f t="shared" si="137"/>
        <v/>
      </c>
      <c r="E998" s="259" t="str">
        <f>IF($A998="","",SUMIFS(Txn[Signed Units],Txn[Key],$A998))</f>
        <v/>
      </c>
      <c r="F998" s="281" t="str">
        <f>IF($A998="","",SUMIFS(Txn[Buy Cost],Txn[Key],$A998))</f>
        <v/>
      </c>
      <c r="G998" s="281" t="str">
        <f>IF($A998="","",SUMIFS(Txn[Sell Proceeds],Txn[Key],$A998))</f>
        <v/>
      </c>
      <c r="H998" s="282" t="str">
        <f>IF($A998="","",IFERROR(INDEX(Prices[Current Price],MATCH($A998,Prices[Key],0)),0))</f>
        <v/>
      </c>
      <c r="I998" s="283" t="str">
        <f>IF($A998="","",IFERROR(INDEX(Prices[FX to SGD],MATCH($A998,Prices[Key],0)),1))</f>
        <v/>
      </c>
      <c r="J998" s="281" t="str">
        <f t="shared" si="138"/>
        <v/>
      </c>
      <c r="K998" s="281" t="str">
        <f t="shared" si="139"/>
        <v/>
      </c>
      <c r="L998" s="281" t="str">
        <f t="shared" si="140"/>
        <v/>
      </c>
      <c r="M998" s="284" t="str">
        <f t="shared" si="141"/>
        <v/>
      </c>
      <c r="N998" s="238" t="str">
        <f>IF($A998="","",IF(ABS(E998)&gt;0.000001,COUNT($N$1:N997)+1,""))</f>
        <v/>
      </c>
      <c r="O998" s="285" t="str">
        <f>IF($A998="","",SUMIFS(Transactions!$R:$R,Transactions!$L:$L,$A998))</f>
        <v/>
      </c>
      <c r="P998" s="285" t="str">
        <f t="shared" si="142"/>
        <v/>
      </c>
      <c r="Q998" s="286" t="str">
        <f t="shared" si="143"/>
        <v/>
      </c>
    </row>
    <row r="999" spans="1:17" ht="15" customHeight="1" x14ac:dyDescent="0.2">
      <c r="A999" s="238" t="str">
        <f>IFERROR(INDEX(Txn[Key],MATCH(0,INDEX(COUNTIF($A$1:A998,Txn[Key])+(Txn[Key]=""),0),0)),"")</f>
        <v/>
      </c>
      <c r="B999" s="238" t="str">
        <f t="shared" si="135"/>
        <v/>
      </c>
      <c r="C999" s="238" t="str">
        <f t="shared" si="136"/>
        <v/>
      </c>
      <c r="D999" s="238" t="str">
        <f t="shared" si="137"/>
        <v/>
      </c>
      <c r="E999" s="259" t="str">
        <f>IF($A999="","",SUMIFS(Txn[Signed Units],Txn[Key],$A999))</f>
        <v/>
      </c>
      <c r="F999" s="281" t="str">
        <f>IF($A999="","",SUMIFS(Txn[Buy Cost],Txn[Key],$A999))</f>
        <v/>
      </c>
      <c r="G999" s="281" t="str">
        <f>IF($A999="","",SUMIFS(Txn[Sell Proceeds],Txn[Key],$A999))</f>
        <v/>
      </c>
      <c r="H999" s="282" t="str">
        <f>IF($A999="","",IFERROR(INDEX(Prices[Current Price],MATCH($A999,Prices[Key],0)),0))</f>
        <v/>
      </c>
      <c r="I999" s="283" t="str">
        <f>IF($A999="","",IFERROR(INDEX(Prices[FX to SGD],MATCH($A999,Prices[Key],0)),1))</f>
        <v/>
      </c>
      <c r="J999" s="281" t="str">
        <f t="shared" si="138"/>
        <v/>
      </c>
      <c r="K999" s="281" t="str">
        <f t="shared" si="139"/>
        <v/>
      </c>
      <c r="L999" s="281" t="str">
        <f t="shared" si="140"/>
        <v/>
      </c>
      <c r="M999" s="284" t="str">
        <f t="shared" si="141"/>
        <v/>
      </c>
      <c r="N999" s="238" t="str">
        <f>IF($A999="","",IF(ABS(E999)&gt;0.000001,COUNT($N$1:N998)+1,""))</f>
        <v/>
      </c>
      <c r="O999" s="285" t="str">
        <f>IF($A999="","",SUMIFS(Transactions!$R:$R,Transactions!$L:$L,$A999))</f>
        <v/>
      </c>
      <c r="P999" s="285" t="str">
        <f t="shared" si="142"/>
        <v/>
      </c>
      <c r="Q999" s="286" t="str">
        <f t="shared" si="143"/>
        <v/>
      </c>
    </row>
    <row r="1000" spans="1:17" ht="15" customHeight="1" x14ac:dyDescent="0.2">
      <c r="A1000" s="238" t="str">
        <f>IFERROR(INDEX(Txn[Key],MATCH(0,INDEX(COUNTIF($A$1:A999,Txn[Key])+(Txn[Key]=""),0),0)),"")</f>
        <v/>
      </c>
      <c r="B1000" s="238" t="str">
        <f t="shared" si="135"/>
        <v/>
      </c>
      <c r="C1000" s="238" t="str">
        <f t="shared" si="136"/>
        <v/>
      </c>
      <c r="D1000" s="238" t="str">
        <f t="shared" si="137"/>
        <v/>
      </c>
      <c r="E1000" s="259" t="str">
        <f>IF($A1000="","",SUMIFS(Txn[Signed Units],Txn[Key],$A1000))</f>
        <v/>
      </c>
      <c r="F1000" s="281" t="str">
        <f>IF($A1000="","",SUMIFS(Txn[Buy Cost],Txn[Key],$A1000))</f>
        <v/>
      </c>
      <c r="G1000" s="281" t="str">
        <f>IF($A1000="","",SUMIFS(Txn[Sell Proceeds],Txn[Key],$A1000))</f>
        <v/>
      </c>
      <c r="H1000" s="282" t="str">
        <f>IF($A1000="","",IFERROR(INDEX(Prices[Current Price],MATCH($A1000,Prices[Key],0)),0))</f>
        <v/>
      </c>
      <c r="I1000" s="283" t="str">
        <f>IF($A1000="","",IFERROR(INDEX(Prices[FX to SGD],MATCH($A1000,Prices[Key],0)),1))</f>
        <v/>
      </c>
      <c r="J1000" s="281" t="str">
        <f t="shared" si="138"/>
        <v/>
      </c>
      <c r="K1000" s="281" t="str">
        <f t="shared" si="139"/>
        <v/>
      </c>
      <c r="L1000" s="281" t="str">
        <f t="shared" si="140"/>
        <v/>
      </c>
      <c r="M1000" s="284" t="str">
        <f t="shared" si="141"/>
        <v/>
      </c>
      <c r="N1000" s="238" t="str">
        <f>IF($A1000="","",IF(ABS(E1000)&gt;0.000001,COUNT($N$1:N999)+1,""))</f>
        <v/>
      </c>
      <c r="O1000" s="285" t="str">
        <f>IF($A1000="","",SUMIFS(Transactions!$R:$R,Transactions!$L:$L,$A1000))</f>
        <v/>
      </c>
      <c r="P1000" s="285" t="str">
        <f t="shared" si="142"/>
        <v/>
      </c>
      <c r="Q1000" s="286" t="str">
        <f t="shared" si="143"/>
        <v/>
      </c>
    </row>
    <row r="1001" spans="1:17" ht="15" customHeight="1" x14ac:dyDescent="0.2">
      <c r="A1001" s="238" t="str">
        <f>IFERROR(INDEX(Txn[Key],MATCH(0,INDEX(COUNTIF($A$1:A1000,Txn[Key])+(Txn[Key]=""),0),0)),"")</f>
        <v/>
      </c>
      <c r="B1001" s="238" t="str">
        <f t="shared" si="135"/>
        <v/>
      </c>
      <c r="C1001" s="238" t="str">
        <f t="shared" si="136"/>
        <v/>
      </c>
      <c r="D1001" s="238" t="str">
        <f t="shared" si="137"/>
        <v/>
      </c>
      <c r="E1001" s="259" t="str">
        <f>IF($A1001="","",SUMIFS(Txn[Signed Units],Txn[Key],$A1001))</f>
        <v/>
      </c>
      <c r="F1001" s="281" t="str">
        <f>IF($A1001="","",SUMIFS(Txn[Buy Cost],Txn[Key],$A1001))</f>
        <v/>
      </c>
      <c r="G1001" s="281" t="str">
        <f>IF($A1001="","",SUMIFS(Txn[Sell Proceeds],Txn[Key],$A1001))</f>
        <v/>
      </c>
      <c r="H1001" s="282" t="str">
        <f>IF($A1001="","",IFERROR(INDEX(Prices[Current Price],MATCH($A1001,Prices[Key],0)),0))</f>
        <v/>
      </c>
      <c r="I1001" s="283" t="str">
        <f>IF($A1001="","",IFERROR(INDEX(Prices[FX to SGD],MATCH($A1001,Prices[Key],0)),1))</f>
        <v/>
      </c>
      <c r="J1001" s="281" t="str">
        <f t="shared" si="138"/>
        <v/>
      </c>
      <c r="K1001" s="281" t="str">
        <f t="shared" si="139"/>
        <v/>
      </c>
      <c r="L1001" s="281" t="str">
        <f t="shared" si="140"/>
        <v/>
      </c>
      <c r="M1001" s="284" t="str">
        <f t="shared" si="141"/>
        <v/>
      </c>
      <c r="N1001" s="238" t="str">
        <f>IF($A1001="","",IF(ABS(E1001)&gt;0.000001,COUNT($N$1:N1000)+1,""))</f>
        <v/>
      </c>
      <c r="O1001" s="285" t="str">
        <f>IF($A1001="","",SUMIFS(Transactions!$R:$R,Transactions!$L:$L,$A1001))</f>
        <v/>
      </c>
      <c r="P1001" s="285" t="str">
        <f t="shared" si="142"/>
        <v/>
      </c>
      <c r="Q1001" s="286" t="str">
        <f t="shared" si="143"/>
        <v/>
      </c>
    </row>
  </sheetData>
  <sheetProtection sheet="1" formatColumns="0" formatRows="0"/>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A6A6A6"/>
  </sheetPr>
  <dimension ref="A1:G10010"/>
  <sheetViews>
    <sheetView zoomScaleNormal="100" workbookViewId="0">
      <pane ySplit="9" topLeftCell="A10" activePane="bottomLeft" state="frozen"/>
      <selection pane="bottomLeft"/>
    </sheetView>
  </sheetViews>
  <sheetFormatPr baseColWidth="10" defaultColWidth="8.6640625" defaultRowHeight="13" x14ac:dyDescent="0.15"/>
  <cols>
    <col min="1" max="1" width="42" customWidth="1"/>
    <col min="2" max="2" width="12" customWidth="1"/>
    <col min="3" max="3" width="8" customWidth="1"/>
    <col min="4" max="4" width="14" customWidth="1"/>
    <col min="5" max="5" width="10" customWidth="1"/>
    <col min="6" max="6" width="14" customWidth="1"/>
    <col min="7" max="7" width="13" customWidth="1"/>
  </cols>
  <sheetData>
    <row r="1" spans="1:7" ht="15" customHeight="1" x14ac:dyDescent="0.2">
      <c r="A1" s="73" t="s">
        <v>515</v>
      </c>
    </row>
    <row r="2" spans="1:7" ht="15" customHeight="1" x14ac:dyDescent="0.15">
      <c r="A2" s="35" t="s">
        <v>516</v>
      </c>
    </row>
    <row r="3" spans="1:7" ht="15" customHeight="1" x14ac:dyDescent="0.15">
      <c r="A3" s="108" t="s">
        <v>517</v>
      </c>
      <c r="B3" s="110">
        <f ca="1">IFERROR(XIRR($F$10:$F$10010,$B$10:$B$10010,0.1),"n/a")</f>
        <v>7.5031766295433067E-2</v>
      </c>
    </row>
    <row r="4" spans="1:7" ht="15" customHeight="1" x14ac:dyDescent="0.15">
      <c r="A4" s="108" t="s">
        <v>471</v>
      </c>
      <c r="B4" s="125">
        <f>SUM(Txn[Dividend SGD])</f>
        <v>1090</v>
      </c>
    </row>
    <row r="5" spans="1:7" ht="15" customHeight="1" x14ac:dyDescent="0.15">
      <c r="A5" s="108" t="s">
        <v>518</v>
      </c>
      <c r="B5" s="125">
        <f>'Stock Dashboard'!$B$5</f>
        <v>177864.44309718916</v>
      </c>
    </row>
    <row r="9" spans="1:7" ht="15" customHeight="1" x14ac:dyDescent="0.15">
      <c r="A9" s="108" t="s">
        <v>383</v>
      </c>
      <c r="B9" s="108" t="s">
        <v>194</v>
      </c>
      <c r="C9" s="108" t="s">
        <v>519</v>
      </c>
      <c r="D9" s="108" t="s">
        <v>520</v>
      </c>
      <c r="E9" s="108" t="s">
        <v>412</v>
      </c>
      <c r="F9" s="108" t="s">
        <v>521</v>
      </c>
      <c r="G9" s="108" t="s">
        <v>522</v>
      </c>
    </row>
    <row r="10" spans="1:7" ht="15" customHeight="1" x14ac:dyDescent="0.15">
      <c r="A10" t="str">
        <f>IF(INDEX(Transactions!$L:$L,ROW()-8)="","",INDEX(Transactions!$L:$L,ROW()-8))</f>
        <v>CA:GOLD:SGD</v>
      </c>
      <c r="B10" s="291">
        <f ca="1">IF($A10="",TODAY(),INDEX(Transactions!$G:$G,ROW()-8))</f>
        <v>43525</v>
      </c>
      <c r="C10" s="292">
        <f>IF($A10="","",INDEX(Transactions!$A:$A,ROW()-8))</f>
        <v>1</v>
      </c>
      <c r="D10" s="27">
        <f>IF($A10="",0,INDEX(Transactions!$J:$J,ROW()-8))</f>
        <v>30000</v>
      </c>
      <c r="E10" s="293">
        <f>IF($A10="",1,INDEX(Transactions!$P:$P,ROW()-8))</f>
        <v>1</v>
      </c>
      <c r="F10" s="27">
        <f>IF($A10="",0,INDEX(Transactions!$Q:$Q,ROW()-8))</f>
        <v>-30000</v>
      </c>
      <c r="G10" s="27">
        <f>IF($A10="",0,INDEX(Transactions!$R:$R,ROW()-8))</f>
        <v>0</v>
      </c>
    </row>
    <row r="11" spans="1:7" ht="15" customHeight="1" x14ac:dyDescent="0.15">
      <c r="A11" t="str">
        <f>IF(INDEX(Transactions!$L:$L,ROW()-8)="","",INDEX(Transactions!$L:$L,ROW()-8))</f>
        <v>SGX:Z74:SGD</v>
      </c>
      <c r="B11" s="291">
        <f ca="1">IF($A11="",TODAY(),INDEX(Transactions!$G:$G,ROW()-8))</f>
        <v>43770</v>
      </c>
      <c r="C11" s="292">
        <f>IF($A11="","",INDEX(Transactions!$A:$A,ROW()-8))</f>
        <v>1</v>
      </c>
      <c r="D11" s="27">
        <f>IF($A11="",0,INDEX(Transactions!$J:$J,ROW()-8))</f>
        <v>9325</v>
      </c>
      <c r="E11" s="293">
        <f>IF($A11="",1,INDEX(Transactions!$P:$P,ROW()-8))</f>
        <v>1</v>
      </c>
      <c r="F11" s="27">
        <f>IF($A11="",0,INDEX(Transactions!$Q:$Q,ROW()-8))</f>
        <v>-9325</v>
      </c>
      <c r="G11" s="27">
        <f>IF($A11="",0,INDEX(Transactions!$R:$R,ROW()-8))</f>
        <v>0</v>
      </c>
    </row>
    <row r="12" spans="1:7" ht="15" customHeight="1" x14ac:dyDescent="0.15">
      <c r="A12" t="str">
        <f>IF(INDEX(Transactions!$L:$L,ROW()-8)="","",INDEX(Transactions!$L:$L,ROW()-8))</f>
        <v>USX:AAPL:USD</v>
      </c>
      <c r="B12" s="291">
        <f ca="1">IF($A12="",TODAY(),INDEX(Transactions!$G:$G,ROW()-8))</f>
        <v>43966</v>
      </c>
      <c r="C12" s="292">
        <f>IF($A12="","",INDEX(Transactions!$A:$A,ROW()-8))</f>
        <v>1</v>
      </c>
      <c r="D12" s="27">
        <f>IF($A12="",0,INDEX(Transactions!$J:$J,ROW()-8))</f>
        <v>4005</v>
      </c>
      <c r="E12" s="293">
        <f>IF($A12="",1,INDEX(Transactions!$P:$P,ROW()-8))</f>
        <v>1.2928081084924601</v>
      </c>
      <c r="F12" s="27">
        <f>IF($A12="",0,INDEX(Transactions!$Q:$Q,ROW()-8))</f>
        <v>-5177.6964745123023</v>
      </c>
      <c r="G12" s="27">
        <f>IF($A12="",0,INDEX(Transactions!$R:$R,ROW()-8))</f>
        <v>0</v>
      </c>
    </row>
    <row r="13" spans="1:7" ht="15" customHeight="1" x14ac:dyDescent="0.15">
      <c r="A13" t="str">
        <f>IF(INDEX(Transactions!$L:$L,ROW()-8)="","",INDEX(Transactions!$L:$L,ROW()-8))</f>
        <v>SGX:C38U:SGD</v>
      </c>
      <c r="B13" s="291">
        <f ca="1">IF($A13="",TODAY(),INDEX(Transactions!$G:$G,ROW()-8))</f>
        <v>44046</v>
      </c>
      <c r="C13" s="292">
        <f>IF($A13="","",INDEX(Transactions!$A:$A,ROW()-8))</f>
        <v>1</v>
      </c>
      <c r="D13" s="27">
        <f>IF($A13="",0,INDEX(Transactions!$J:$J,ROW()-8))</f>
        <v>9525</v>
      </c>
      <c r="E13" s="293">
        <f>IF($A13="",1,INDEX(Transactions!$P:$P,ROW()-8))</f>
        <v>1</v>
      </c>
      <c r="F13" s="27">
        <f>IF($A13="",0,INDEX(Transactions!$Q:$Q,ROW()-8))</f>
        <v>-9525</v>
      </c>
      <c r="G13" s="27">
        <f>IF($A13="",0,INDEX(Transactions!$R:$R,ROW()-8))</f>
        <v>0</v>
      </c>
    </row>
    <row r="14" spans="1:7" ht="15" customHeight="1" x14ac:dyDescent="0.15">
      <c r="A14" t="str">
        <f>IF(INDEX(Transactions!$L:$L,ROW()-8)="","",INDEX(Transactions!$L:$L,ROW()-8))</f>
        <v>CG:BITCOIN:USD</v>
      </c>
      <c r="B14" s="291">
        <f ca="1">IF($A14="",TODAY(),INDEX(Transactions!$G:$G,ROW()-8))</f>
        <v>44166</v>
      </c>
      <c r="C14" s="292">
        <f>IF($A14="","",INDEX(Transactions!$A:$A,ROW()-8))</f>
        <v>1</v>
      </c>
      <c r="D14" s="27">
        <f>IF($A14="",0,INDEX(Transactions!$J:$J,ROW()-8))</f>
        <v>1000</v>
      </c>
      <c r="E14" s="293">
        <f>IF($A14="",1,INDEX(Transactions!$P:$P,ROW()-8))</f>
        <v>1.2928081084924601</v>
      </c>
      <c r="F14" s="27">
        <f>IF($A14="",0,INDEX(Transactions!$Q:$Q,ROW()-8))</f>
        <v>-1292.8081084924602</v>
      </c>
      <c r="G14" s="27">
        <f>IF($A14="",0,INDEX(Transactions!$R:$R,ROW()-8))</f>
        <v>0</v>
      </c>
    </row>
    <row r="15" spans="1:7" ht="15" customHeight="1" x14ac:dyDescent="0.15">
      <c r="A15" t="str">
        <f>IF(INDEX(Transactions!$L:$L,ROW()-8)="","",INDEX(Transactions!$L:$L,ROW()-8))</f>
        <v>HKEX:700:HKD</v>
      </c>
      <c r="B15" s="291">
        <f ca="1">IF($A15="",TODAY(),INDEX(Transactions!$G:$G,ROW()-8))</f>
        <v>44228</v>
      </c>
      <c r="C15" s="292">
        <f>IF($A15="","",INDEX(Transactions!$A:$A,ROW()-8))</f>
        <v>1</v>
      </c>
      <c r="D15" s="27">
        <f>IF($A15="",0,INDEX(Transactions!$J:$J,ROW()-8))</f>
        <v>60100</v>
      </c>
      <c r="E15" s="293">
        <f>IF($A15="",1,INDEX(Transactions!$P:$P,ROW()-8))</f>
        <v>0.16489949375855401</v>
      </c>
      <c r="F15" s="27">
        <f>IF($A15="",0,INDEX(Transactions!$Q:$Q,ROW()-8))</f>
        <v>-9910.4595748890952</v>
      </c>
      <c r="G15" s="27">
        <f>IF($A15="",0,INDEX(Transactions!$R:$R,ROW()-8))</f>
        <v>0</v>
      </c>
    </row>
    <row r="16" spans="1:7" ht="15" customHeight="1" x14ac:dyDescent="0.15">
      <c r="A16" t="str">
        <f>IF(INDEX(Transactions!$L:$L,ROW()-8)="","",INDEX(Transactions!$L:$L,ROW()-8))</f>
        <v>USX:MSFT:USD</v>
      </c>
      <c r="B16" s="291">
        <f ca="1">IF($A16="",TODAY(),INDEX(Transactions!$G:$G,ROW()-8))</f>
        <v>44256</v>
      </c>
      <c r="C16" s="292">
        <f>IF($A16="","",INDEX(Transactions!$A:$A,ROW()-8))</f>
        <v>1</v>
      </c>
      <c r="D16" s="27">
        <f>IF($A16="",0,INDEX(Transactions!$J:$J,ROW()-8))</f>
        <v>4605</v>
      </c>
      <c r="E16" s="293">
        <f>IF($A16="",1,INDEX(Transactions!$P:$P,ROW()-8))</f>
        <v>1.2928081084924601</v>
      </c>
      <c r="F16" s="27">
        <f>IF($A16="",0,INDEX(Transactions!$Q:$Q,ROW()-8))</f>
        <v>-5953.3813396077785</v>
      </c>
      <c r="G16" s="27">
        <f>IF($A16="",0,INDEX(Transactions!$R:$R,ROW()-8))</f>
        <v>0</v>
      </c>
    </row>
    <row r="17" spans="1:7" ht="15" customHeight="1" x14ac:dyDescent="0.15">
      <c r="A17" t="str">
        <f>IF(INDEX(Transactions!$L:$L,ROW()-8)="","",INDEX(Transactions!$L:$L,ROW()-8))</f>
        <v>SGX:A17U:SGD</v>
      </c>
      <c r="B17" s="291">
        <f ca="1">IF($A17="",TODAY(),INDEX(Transactions!$G:$G,ROW()-8))</f>
        <v>44326</v>
      </c>
      <c r="C17" s="292">
        <f>IF($A17="","",INDEX(Transactions!$A:$A,ROW()-8))</f>
        <v>1</v>
      </c>
      <c r="D17" s="27">
        <f>IF($A17="",0,INDEX(Transactions!$J:$J,ROW()-8))</f>
        <v>11825</v>
      </c>
      <c r="E17" s="293">
        <f>IF($A17="",1,INDEX(Transactions!$P:$P,ROW()-8))</f>
        <v>1</v>
      </c>
      <c r="F17" s="27">
        <f>IF($A17="",0,INDEX(Transactions!$Q:$Q,ROW()-8))</f>
        <v>-11825</v>
      </c>
      <c r="G17" s="27">
        <f>IF($A17="",0,INDEX(Transactions!$R:$R,ROW()-8))</f>
        <v>0</v>
      </c>
    </row>
    <row r="18" spans="1:7" ht="15" customHeight="1" x14ac:dyDescent="0.15">
      <c r="A18" t="str">
        <f>IF(INDEX(Transactions!$L:$L,ROW()-8)="","",INDEX(Transactions!$L:$L,ROW()-8))</f>
        <v>SGX:A17U:SGD</v>
      </c>
      <c r="B18" s="291">
        <f ca="1">IF($A18="",TODAY(),INDEX(Transactions!$G:$G,ROW()-8))</f>
        <v>44326</v>
      </c>
      <c r="C18" s="292">
        <f>IF($A18="","",INDEX(Transactions!$A:$A,ROW()-8))</f>
        <v>0</v>
      </c>
      <c r="D18" s="27">
        <f>IF($A18="",0,INDEX(Transactions!$J:$J,ROW()-8))</f>
        <v>25</v>
      </c>
      <c r="E18" s="293">
        <f>IF($A18="",1,INDEX(Transactions!$P:$P,ROW()-8))</f>
        <v>1</v>
      </c>
      <c r="F18" s="27">
        <f>IF($A18="",0,INDEX(Transactions!$Q:$Q,ROW()-8))</f>
        <v>-25</v>
      </c>
      <c r="G18" s="27">
        <f>IF($A18="",0,INDEX(Transactions!$R:$R,ROW()-8))</f>
        <v>0</v>
      </c>
    </row>
    <row r="19" spans="1:7" ht="15" customHeight="1" x14ac:dyDescent="0.15">
      <c r="A19" t="str">
        <f>IF(INDEX(Transactions!$L:$L,ROW()-8)="","",INDEX(Transactions!$L:$L,ROW()-8))</f>
        <v>CA:GOLD:SGD</v>
      </c>
      <c r="B19" s="291">
        <f ca="1">IF($A19="",TODAY(),INDEX(Transactions!$G:$G,ROW()-8))</f>
        <v>44348</v>
      </c>
      <c r="C19" s="292">
        <f>IF($A19="","",INDEX(Transactions!$A:$A,ROW()-8))</f>
        <v>1</v>
      </c>
      <c r="D19" s="27">
        <f>IF($A19="",0,INDEX(Transactions!$J:$J,ROW()-8))</f>
        <v>25500</v>
      </c>
      <c r="E19" s="293">
        <f>IF($A19="",1,INDEX(Transactions!$P:$P,ROW()-8))</f>
        <v>1</v>
      </c>
      <c r="F19" s="27">
        <f>IF($A19="",0,INDEX(Transactions!$Q:$Q,ROW()-8))</f>
        <v>-25500</v>
      </c>
      <c r="G19" s="27">
        <f>IF($A19="",0,INDEX(Transactions!$R:$R,ROW()-8))</f>
        <v>0</v>
      </c>
    </row>
    <row r="20" spans="1:7" ht="15" customHeight="1" x14ac:dyDescent="0.15">
      <c r="A20" t="str">
        <f>IF(INDEX(Transactions!$L:$L,ROW()-8)="","",INDEX(Transactions!$L:$L,ROW()-8))</f>
        <v>USX:AAPL:USD</v>
      </c>
      <c r="B20" s="291">
        <f ca="1">IF($A20="",TODAY(),INDEX(Transactions!$G:$G,ROW()-8))</f>
        <v>44571</v>
      </c>
      <c r="C20" s="292">
        <f>IF($A20="","",INDEX(Transactions!$A:$A,ROW()-8))</f>
        <v>1</v>
      </c>
      <c r="D20" s="27">
        <f>IF($A20="",0,INDEX(Transactions!$J:$J,ROW()-8))</f>
        <v>5105</v>
      </c>
      <c r="E20" s="293">
        <f>IF($A20="",1,INDEX(Transactions!$P:$P,ROW()-8))</f>
        <v>1.2928081084924601</v>
      </c>
      <c r="F20" s="27">
        <f>IF($A20="",0,INDEX(Transactions!$Q:$Q,ROW()-8))</f>
        <v>-6599.7853938540084</v>
      </c>
      <c r="G20" s="27">
        <f>IF($A20="",0,INDEX(Transactions!$R:$R,ROW()-8))</f>
        <v>0</v>
      </c>
    </row>
    <row r="21" spans="1:7" ht="15" customHeight="1" x14ac:dyDescent="0.15">
      <c r="A21" t="str">
        <f>IF(INDEX(Transactions!$L:$L,ROW()-8)="","",INDEX(Transactions!$L:$L,ROW()-8))</f>
        <v>SGX:C38U:SGD</v>
      </c>
      <c r="B21" s="291">
        <f ca="1">IF($A21="",TODAY(),INDEX(Transactions!$G:$G,ROW()-8))</f>
        <v>44621</v>
      </c>
      <c r="C21" s="292">
        <f>IF($A21="","",INDEX(Transactions!$A:$A,ROW()-8))</f>
        <v>1</v>
      </c>
      <c r="D21" s="27">
        <f>IF($A21="",0,INDEX(Transactions!$J:$J,ROW()-8))</f>
        <v>6625</v>
      </c>
      <c r="E21" s="293">
        <f>IF($A21="",1,INDEX(Transactions!$P:$P,ROW()-8))</f>
        <v>1</v>
      </c>
      <c r="F21" s="27">
        <f>IF($A21="",0,INDEX(Transactions!$Q:$Q,ROW()-8))</f>
        <v>-6625</v>
      </c>
      <c r="G21" s="27">
        <f>IF($A21="",0,INDEX(Transactions!$R:$R,ROW()-8))</f>
        <v>0</v>
      </c>
    </row>
    <row r="22" spans="1:7" ht="15" customHeight="1" x14ac:dyDescent="0.15">
      <c r="A22" t="str">
        <f>IF(INDEX(Transactions!$L:$L,ROW()-8)="","",INDEX(Transactions!$L:$L,ROW()-8))</f>
        <v>USX:NVDA:USD</v>
      </c>
      <c r="B22" s="291">
        <f ca="1">IF($A22="",TODAY(),INDEX(Transactions!$G:$G,ROW()-8))</f>
        <v>44837</v>
      </c>
      <c r="C22" s="292">
        <f>IF($A22="","",INDEX(Transactions!$A:$A,ROW()-8))</f>
        <v>1</v>
      </c>
      <c r="D22" s="27">
        <f>IF($A22="",0,INDEX(Transactions!$J:$J,ROW()-8))</f>
        <v>4805</v>
      </c>
      <c r="E22" s="293">
        <f>IF($A22="",1,INDEX(Transactions!$P:$P,ROW()-8))</f>
        <v>1.2928081084924601</v>
      </c>
      <c r="F22" s="27">
        <f>IF($A22="",0,INDEX(Transactions!$Q:$Q,ROW()-8))</f>
        <v>-6211.9429613062703</v>
      </c>
      <c r="G22" s="27">
        <f>IF($A22="",0,INDEX(Transactions!$R:$R,ROW()-8))</f>
        <v>0</v>
      </c>
    </row>
    <row r="23" spans="1:7" ht="15" customHeight="1" x14ac:dyDescent="0.15">
      <c r="A23" t="str">
        <f>IF(INDEX(Transactions!$L:$L,ROW()-8)="","",INDEX(Transactions!$L:$L,ROW()-8))</f>
        <v>CG:BITCOIN:USD</v>
      </c>
      <c r="B23" s="291">
        <f ca="1">IF($A23="",TODAY(),INDEX(Transactions!$G:$G,ROW()-8))</f>
        <v>44942</v>
      </c>
      <c r="C23" s="292">
        <f>IF($A23="","",INDEX(Transactions!$A:$A,ROW()-8))</f>
        <v>1</v>
      </c>
      <c r="D23" s="27">
        <f>IF($A23="",0,INDEX(Transactions!$J:$J,ROW()-8))</f>
        <v>850</v>
      </c>
      <c r="E23" s="293">
        <f>IF($A23="",1,INDEX(Transactions!$P:$P,ROW()-8))</f>
        <v>1.2928081084924601</v>
      </c>
      <c r="F23" s="27">
        <f>IF($A23="",0,INDEX(Transactions!$Q:$Q,ROW()-8))</f>
        <v>-1098.8868922185911</v>
      </c>
      <c r="G23" s="27">
        <f>IF($A23="",0,INDEX(Transactions!$R:$R,ROW()-8))</f>
        <v>0</v>
      </c>
    </row>
    <row r="24" spans="1:7" ht="15" customHeight="1" x14ac:dyDescent="0.15">
      <c r="A24" t="str">
        <f>IF(INDEX(Transactions!$L:$L,ROW()-8)="","",INDEX(Transactions!$L:$L,ROW()-8))</f>
        <v>SGX:CLR:SGD</v>
      </c>
      <c r="B24" s="291">
        <f ca="1">IF($A24="",TODAY(),INDEX(Transactions!$G:$G,ROW()-8))</f>
        <v>45019</v>
      </c>
      <c r="C24" s="292">
        <f>IF($A24="","",INDEX(Transactions!$A:$A,ROW()-8))</f>
        <v>1</v>
      </c>
      <c r="D24" s="27">
        <f>IF($A24="",0,INDEX(Transactions!$J:$J,ROW()-8))</f>
        <v>7025</v>
      </c>
      <c r="E24" s="293">
        <f>IF($A24="",1,INDEX(Transactions!$P:$P,ROW()-8))</f>
        <v>1</v>
      </c>
      <c r="F24" s="27">
        <f>IF($A24="",0,INDEX(Transactions!$Q:$Q,ROW()-8))</f>
        <v>-7025</v>
      </c>
      <c r="G24" s="27">
        <f>IF($A24="",0,INDEX(Transactions!$R:$R,ROW()-8))</f>
        <v>0</v>
      </c>
    </row>
    <row r="25" spans="1:7" ht="15" customHeight="1" x14ac:dyDescent="0.15">
      <c r="A25" t="str">
        <f>IF(INDEX(Transactions!$L:$L,ROW()-8)="","",INDEX(Transactions!$L:$L,ROW()-8))</f>
        <v>USX:NVDA:USD</v>
      </c>
      <c r="B25" s="291">
        <f ca="1">IF($A25="",TODAY(),INDEX(Transactions!$G:$G,ROW()-8))</f>
        <v>45446</v>
      </c>
      <c r="C25" s="292">
        <f>IF($A25="","",INDEX(Transactions!$A:$A,ROW()-8))</f>
        <v>-1</v>
      </c>
      <c r="D25" s="27">
        <f>IF($A25="",0,INDEX(Transactions!$J:$J,ROW()-8))</f>
        <v>17995</v>
      </c>
      <c r="E25" s="294">
        <f>IF($A25="",1,INDEX(Transactions!$P:$P,ROW()-8))</f>
        <v>1.2928081084924601</v>
      </c>
      <c r="F25" s="27">
        <f>IF($A25="",0,INDEX(Transactions!$Q:$Q,ROW()-8))</f>
        <v>23264.081912321821</v>
      </c>
      <c r="G25" s="27">
        <f>IF($A25="",0,INDEX(Transactions!$R:$R,ROW()-8))</f>
        <v>0</v>
      </c>
    </row>
    <row r="26" spans="1:7" ht="15" customHeight="1" x14ac:dyDescent="0.15">
      <c r="A26" t="str">
        <f>IF(INDEX(Transactions!$L:$L,ROW()-8)="","",INDEX(Transactions!$L:$L,ROW()-8))</f>
        <v>SGX:C38U:SGD</v>
      </c>
      <c r="B26" s="291">
        <f ca="1">IF($A26="",TODAY(),INDEX(Transactions!$G:$G,ROW()-8))</f>
        <v>45889</v>
      </c>
      <c r="C26" s="292">
        <f>IF($A26="","",INDEX(Transactions!$A:$A,ROW()-8))</f>
        <v>2</v>
      </c>
      <c r="D26" s="27">
        <f>IF($A26="",0,INDEX(Transactions!$J:$J,ROW()-8))</f>
        <v>280</v>
      </c>
      <c r="E26" s="294">
        <f>IF($A26="",1,INDEX(Transactions!$P:$P,ROW()-8))</f>
        <v>1</v>
      </c>
      <c r="F26" s="27">
        <f>IF($A26="",0,INDEX(Transactions!$Q:$Q,ROW()-8))</f>
        <v>280</v>
      </c>
      <c r="G26" s="27">
        <f>IF($A26="",0,INDEX(Transactions!$R:$R,ROW()-8))</f>
        <v>280</v>
      </c>
    </row>
    <row r="27" spans="1:7" ht="15" customHeight="1" x14ac:dyDescent="0.15">
      <c r="A27" t="str">
        <f>IF(INDEX(Transactions!$L:$L,ROW()-8)="","",INDEX(Transactions!$L:$L,ROW()-8))</f>
        <v>SGX:Z74:SGD</v>
      </c>
      <c r="B27" s="291">
        <f ca="1">IF($A27="",TODAY(),INDEX(Transactions!$G:$G,ROW()-8))</f>
        <v>46037</v>
      </c>
      <c r="C27" s="292">
        <f>IF($A27="","",INDEX(Transactions!$A:$A,ROW()-8))</f>
        <v>2</v>
      </c>
      <c r="D27" s="27">
        <f>IF($A27="",0,INDEX(Transactions!$J:$J,ROW()-8))</f>
        <v>200</v>
      </c>
      <c r="E27" s="293">
        <f>IF($A27="",1,INDEX(Transactions!$P:$P,ROW()-8))</f>
        <v>1</v>
      </c>
      <c r="F27" s="27">
        <f>IF($A27="",0,INDEX(Transactions!$Q:$Q,ROW()-8))</f>
        <v>200</v>
      </c>
      <c r="G27" s="27">
        <f>IF($A27="",0,INDEX(Transactions!$R:$R,ROW()-8))</f>
        <v>200</v>
      </c>
    </row>
    <row r="28" spans="1:7" ht="15" customHeight="1" x14ac:dyDescent="0.15">
      <c r="A28" t="str">
        <f>IF(INDEX(Transactions!$L:$L,ROW()-8)="","",INDEX(Transactions!$L:$L,ROW()-8))</f>
        <v>SGX:C38U:SGD</v>
      </c>
      <c r="B28" s="291">
        <f ca="1">IF($A28="",TODAY(),INDEX(Transactions!$G:$G,ROW()-8))</f>
        <v>46073</v>
      </c>
      <c r="C28" s="292">
        <f>IF($A28="","",INDEX(Transactions!$A:$A,ROW()-8))</f>
        <v>2</v>
      </c>
      <c r="D28" s="27">
        <f>IF($A28="",0,INDEX(Transactions!$J:$J,ROW()-8))</f>
        <v>300</v>
      </c>
      <c r="E28" s="293">
        <f>IF($A28="",1,INDEX(Transactions!$P:$P,ROW()-8))</f>
        <v>1</v>
      </c>
      <c r="F28" s="27">
        <f>IF($A28="",0,INDEX(Transactions!$Q:$Q,ROW()-8))</f>
        <v>300</v>
      </c>
      <c r="G28" s="27">
        <f>IF($A28="",0,INDEX(Transactions!$R:$R,ROW()-8))</f>
        <v>300</v>
      </c>
    </row>
    <row r="29" spans="1:7" ht="15" customHeight="1" x14ac:dyDescent="0.15">
      <c r="A29" t="str">
        <f>IF(INDEX(Transactions!$L:$L,ROW()-8)="","",INDEX(Transactions!$L:$L,ROW()-8))</f>
        <v>SGX:A17U:SGD</v>
      </c>
      <c r="B29" s="291">
        <f ca="1">IF($A29="",TODAY(),INDEX(Transactions!$G:$G,ROW()-8))</f>
        <v>46203</v>
      </c>
      <c r="C29" s="292">
        <f>IF($A29="","",INDEX(Transactions!$A:$A,ROW()-8))</f>
        <v>2</v>
      </c>
      <c r="D29" s="27">
        <f>IF($A29="",0,INDEX(Transactions!$J:$J,ROW()-8))</f>
        <v>310</v>
      </c>
      <c r="E29" s="293">
        <f>IF($A29="",1,INDEX(Transactions!$P:$P,ROW()-8))</f>
        <v>1</v>
      </c>
      <c r="F29" s="27">
        <f>IF($A29="",0,INDEX(Transactions!$Q:$Q,ROW()-8))</f>
        <v>310</v>
      </c>
      <c r="G29" s="27">
        <f>IF($A29="",0,INDEX(Transactions!$R:$R,ROW()-8))</f>
        <v>310</v>
      </c>
    </row>
    <row r="30" spans="1:7" ht="15" customHeight="1" x14ac:dyDescent="0.15">
      <c r="A30" t="str">
        <f>IF(INDEX(Transactions!$L:$L,ROW()-8)="","",INDEX(Transactions!$L:$L,ROW()-8))</f>
        <v/>
      </c>
      <c r="B30" s="291">
        <f ca="1">IF($A30="",TODAY(),INDEX(Transactions!$G:$G,ROW()-8))</f>
        <v>46238</v>
      </c>
      <c r="C30" s="292" t="str">
        <f>IF($A30="","",INDEX(Transactions!$A:$A,ROW()-8))</f>
        <v/>
      </c>
      <c r="D30" s="27">
        <f>IF($A30="",0,INDEX(Transactions!$J:$J,ROW()-8))</f>
        <v>0</v>
      </c>
      <c r="E30" s="293">
        <f>IF($A30="",1,INDEX(Transactions!$P:$P,ROW()-8))</f>
        <v>1</v>
      </c>
      <c r="F30" s="27">
        <f>IF($A30="",0,INDEX(Transactions!$Q:$Q,ROW()-8))</f>
        <v>0</v>
      </c>
      <c r="G30" s="27">
        <f>IF($A30="",0,INDEX(Transactions!$R:$R,ROW()-8))</f>
        <v>0</v>
      </c>
    </row>
    <row r="31" spans="1:7" ht="15" customHeight="1" x14ac:dyDescent="0.15">
      <c r="A31" t="str">
        <f>IF(INDEX(Transactions!$L:$L,ROW()-8)="","",INDEX(Transactions!$L:$L,ROW()-8))</f>
        <v/>
      </c>
      <c r="B31" s="291">
        <f ca="1">IF($A31="",TODAY(),INDEX(Transactions!$G:$G,ROW()-8))</f>
        <v>46238</v>
      </c>
      <c r="C31" s="292" t="str">
        <f>IF($A31="","",INDEX(Transactions!$A:$A,ROW()-8))</f>
        <v/>
      </c>
      <c r="D31" s="27">
        <f>IF($A31="",0,INDEX(Transactions!$J:$J,ROW()-8))</f>
        <v>0</v>
      </c>
      <c r="E31" s="293">
        <f>IF($A31="",1,INDEX(Transactions!$P:$P,ROW()-8))</f>
        <v>1</v>
      </c>
      <c r="F31" s="27">
        <f>IF($A31="",0,INDEX(Transactions!$Q:$Q,ROW()-8))</f>
        <v>0</v>
      </c>
      <c r="G31" s="27">
        <f>IF($A31="",0,INDEX(Transactions!$R:$R,ROW()-8))</f>
        <v>0</v>
      </c>
    </row>
    <row r="32" spans="1:7" ht="15" customHeight="1" x14ac:dyDescent="0.15">
      <c r="A32" t="str">
        <f>IF(INDEX(Transactions!$L:$L,ROW()-8)="","",INDEX(Transactions!$L:$L,ROW()-8))</f>
        <v/>
      </c>
      <c r="B32" s="291">
        <f ca="1">IF($A32="",TODAY(),INDEX(Transactions!$G:$G,ROW()-8))</f>
        <v>46238</v>
      </c>
      <c r="C32" s="292" t="str">
        <f>IF($A32="","",INDEX(Transactions!$A:$A,ROW()-8))</f>
        <v/>
      </c>
      <c r="D32" s="27">
        <f>IF($A32="",0,INDEX(Transactions!$J:$J,ROW()-8))</f>
        <v>0</v>
      </c>
      <c r="E32" s="293">
        <f>IF($A32="",1,INDEX(Transactions!$P:$P,ROW()-8))</f>
        <v>1</v>
      </c>
      <c r="F32" s="27">
        <f>IF($A32="",0,INDEX(Transactions!$Q:$Q,ROW()-8))</f>
        <v>0</v>
      </c>
      <c r="G32" s="27">
        <f>IF($A32="",0,INDEX(Transactions!$R:$R,ROW()-8))</f>
        <v>0</v>
      </c>
    </row>
    <row r="33" spans="1:7" ht="15" customHeight="1" x14ac:dyDescent="0.15">
      <c r="A33" t="str">
        <f>IF(INDEX(Transactions!$L:$L,ROW()-8)="","",INDEX(Transactions!$L:$L,ROW()-8))</f>
        <v/>
      </c>
      <c r="B33" s="291">
        <f ca="1">IF($A33="",TODAY(),INDEX(Transactions!$G:$G,ROW()-8))</f>
        <v>46238</v>
      </c>
      <c r="C33" s="292" t="str">
        <f>IF($A33="","",INDEX(Transactions!$A:$A,ROW()-8))</f>
        <v/>
      </c>
      <c r="D33" s="27">
        <f>IF($A33="",0,INDEX(Transactions!$J:$J,ROW()-8))</f>
        <v>0</v>
      </c>
      <c r="E33" s="294">
        <f>IF($A33="",1,INDEX(Transactions!$P:$P,ROW()-8))</f>
        <v>1</v>
      </c>
      <c r="F33" s="27">
        <f>IF($A33="",0,INDEX(Transactions!$Q:$Q,ROW()-8))</f>
        <v>0</v>
      </c>
      <c r="G33" s="27">
        <f>IF($A33="",0,INDEX(Transactions!$R:$R,ROW()-8))</f>
        <v>0</v>
      </c>
    </row>
    <row r="34" spans="1:7" ht="15" customHeight="1" x14ac:dyDescent="0.15">
      <c r="A34" t="str">
        <f>IF(INDEX(Transactions!$L:$L,ROW()-8)="","",INDEX(Transactions!$L:$L,ROW()-8))</f>
        <v/>
      </c>
      <c r="B34" s="291">
        <f ca="1">IF($A34="",TODAY(),INDEX(Transactions!$G:$G,ROW()-8))</f>
        <v>46238</v>
      </c>
      <c r="C34" s="292" t="str">
        <f>IF($A34="","",INDEX(Transactions!$A:$A,ROW()-8))</f>
        <v/>
      </c>
      <c r="D34" s="27">
        <f>IF($A34="",0,INDEX(Transactions!$J:$J,ROW()-8))</f>
        <v>0</v>
      </c>
      <c r="E34" s="293">
        <f>IF($A34="",1,INDEX(Transactions!$P:$P,ROW()-8))</f>
        <v>1</v>
      </c>
      <c r="F34" s="27">
        <f>IF($A34="",0,INDEX(Transactions!$Q:$Q,ROW()-8))</f>
        <v>0</v>
      </c>
      <c r="G34" s="27">
        <f>IF($A34="",0,INDEX(Transactions!$R:$R,ROW()-8))</f>
        <v>0</v>
      </c>
    </row>
    <row r="35" spans="1:7" ht="15" customHeight="1" x14ac:dyDescent="0.15">
      <c r="A35" t="str">
        <f>IF(INDEX(Transactions!$L:$L,ROW()-8)="","",INDEX(Transactions!$L:$L,ROW()-8))</f>
        <v/>
      </c>
      <c r="B35" s="291">
        <f ca="1">IF($A35="",TODAY(),INDEX(Transactions!$G:$G,ROW()-8))</f>
        <v>46238</v>
      </c>
      <c r="C35" s="292" t="str">
        <f>IF($A35="","",INDEX(Transactions!$A:$A,ROW()-8))</f>
        <v/>
      </c>
      <c r="D35" s="27">
        <f>IF($A35="",0,INDEX(Transactions!$J:$J,ROW()-8))</f>
        <v>0</v>
      </c>
      <c r="E35" s="293">
        <f>IF($A35="",1,INDEX(Transactions!$P:$P,ROW()-8))</f>
        <v>1</v>
      </c>
      <c r="F35" s="27">
        <f>IF($A35="",0,INDEX(Transactions!$Q:$Q,ROW()-8))</f>
        <v>0</v>
      </c>
      <c r="G35" s="27">
        <f>IF($A35="",0,INDEX(Transactions!$R:$R,ROW()-8))</f>
        <v>0</v>
      </c>
    </row>
    <row r="36" spans="1:7" ht="15" customHeight="1" x14ac:dyDescent="0.15">
      <c r="A36" t="str">
        <f>IF(INDEX(Transactions!$L:$L,ROW()-8)="","",INDEX(Transactions!$L:$L,ROW()-8))</f>
        <v/>
      </c>
      <c r="B36" s="291">
        <f ca="1">IF($A36="",TODAY(),INDEX(Transactions!$G:$G,ROW()-8))</f>
        <v>46238</v>
      </c>
      <c r="C36" s="292" t="str">
        <f>IF($A36="","",INDEX(Transactions!$A:$A,ROW()-8))</f>
        <v/>
      </c>
      <c r="D36" s="27">
        <f>IF($A36="",0,INDEX(Transactions!$J:$J,ROW()-8))</f>
        <v>0</v>
      </c>
      <c r="E36" s="293">
        <f>IF($A36="",1,INDEX(Transactions!$P:$P,ROW()-8))</f>
        <v>1</v>
      </c>
      <c r="F36" s="27">
        <f>IF($A36="",0,INDEX(Transactions!$Q:$Q,ROW()-8))</f>
        <v>0</v>
      </c>
      <c r="G36" s="27">
        <f>IF($A36="",0,INDEX(Transactions!$R:$R,ROW()-8))</f>
        <v>0</v>
      </c>
    </row>
    <row r="37" spans="1:7" ht="15" customHeight="1" x14ac:dyDescent="0.15">
      <c r="A37" t="str">
        <f>IF(INDEX(Transactions!$L:$L,ROW()-8)="","",INDEX(Transactions!$L:$L,ROW()-8))</f>
        <v/>
      </c>
      <c r="B37" s="291">
        <f ca="1">IF($A37="",TODAY(),INDEX(Transactions!$G:$G,ROW()-8))</f>
        <v>46238</v>
      </c>
      <c r="C37" s="292" t="str">
        <f>IF($A37="","",INDEX(Transactions!$A:$A,ROW()-8))</f>
        <v/>
      </c>
      <c r="D37" s="27">
        <f>IF($A37="",0,INDEX(Transactions!$J:$J,ROW()-8))</f>
        <v>0</v>
      </c>
      <c r="E37" s="294">
        <f>IF($A37="",1,INDEX(Transactions!$P:$P,ROW()-8))</f>
        <v>1</v>
      </c>
      <c r="F37" s="27">
        <f>IF($A37="",0,INDEX(Transactions!$Q:$Q,ROW()-8))</f>
        <v>0</v>
      </c>
      <c r="G37" s="27">
        <f>IF($A37="",0,INDEX(Transactions!$R:$R,ROW()-8))</f>
        <v>0</v>
      </c>
    </row>
    <row r="38" spans="1:7" ht="15" customHeight="1" x14ac:dyDescent="0.15">
      <c r="A38" t="str">
        <f>IF(INDEX(Transactions!$L:$L,ROW()-8)="","",INDEX(Transactions!$L:$L,ROW()-8))</f>
        <v/>
      </c>
      <c r="B38" s="291">
        <f ca="1">IF($A38="",TODAY(),INDEX(Transactions!$G:$G,ROW()-8))</f>
        <v>46238</v>
      </c>
      <c r="C38" s="292" t="str">
        <f>IF($A38="","",INDEX(Transactions!$A:$A,ROW()-8))</f>
        <v/>
      </c>
      <c r="D38" s="27">
        <f>IF($A38="",0,INDEX(Transactions!$J:$J,ROW()-8))</f>
        <v>0</v>
      </c>
      <c r="E38" s="294">
        <f>IF($A38="",1,INDEX(Transactions!$P:$P,ROW()-8))</f>
        <v>1</v>
      </c>
      <c r="F38" s="27">
        <f>IF($A38="",0,INDEX(Transactions!$Q:$Q,ROW()-8))</f>
        <v>0</v>
      </c>
      <c r="G38" s="27">
        <f>IF($A38="",0,INDEX(Transactions!$R:$R,ROW()-8))</f>
        <v>0</v>
      </c>
    </row>
    <row r="39" spans="1:7" ht="15" customHeight="1" x14ac:dyDescent="0.15">
      <c r="A39" t="str">
        <f>IF(INDEX(Transactions!$L:$L,ROW()-8)="","",INDEX(Transactions!$L:$L,ROW()-8))</f>
        <v/>
      </c>
      <c r="B39" s="291">
        <f ca="1">IF($A39="",TODAY(),INDEX(Transactions!$G:$G,ROW()-8))</f>
        <v>46238</v>
      </c>
      <c r="C39" s="292" t="str">
        <f>IF($A39="","",INDEX(Transactions!$A:$A,ROW()-8))</f>
        <v/>
      </c>
      <c r="D39" s="27">
        <f>IF($A39="",0,INDEX(Transactions!$J:$J,ROW()-8))</f>
        <v>0</v>
      </c>
      <c r="E39" s="293">
        <f>IF($A39="",1,INDEX(Transactions!$P:$P,ROW()-8))</f>
        <v>1</v>
      </c>
      <c r="F39" s="27">
        <f>IF($A39="",0,INDEX(Transactions!$Q:$Q,ROW()-8))</f>
        <v>0</v>
      </c>
      <c r="G39" s="27">
        <f>IF($A39="",0,INDEX(Transactions!$R:$R,ROW()-8))</f>
        <v>0</v>
      </c>
    </row>
    <row r="40" spans="1:7" ht="15" customHeight="1" x14ac:dyDescent="0.15">
      <c r="A40" t="str">
        <f>IF(INDEX(Transactions!$L:$L,ROW()-8)="","",INDEX(Transactions!$L:$L,ROW()-8))</f>
        <v/>
      </c>
      <c r="B40" s="291">
        <f ca="1">IF($A40="",TODAY(),INDEX(Transactions!$G:$G,ROW()-8))</f>
        <v>46238</v>
      </c>
      <c r="C40" s="292" t="str">
        <f>IF($A40="","",INDEX(Transactions!$A:$A,ROW()-8))</f>
        <v/>
      </c>
      <c r="D40" s="27">
        <f>IF($A40="",0,INDEX(Transactions!$J:$J,ROW()-8))</f>
        <v>0</v>
      </c>
      <c r="E40" s="294">
        <f>IF($A40="",1,INDEX(Transactions!$P:$P,ROW()-8))</f>
        <v>1</v>
      </c>
      <c r="F40" s="27">
        <f>IF($A40="",0,INDEX(Transactions!$Q:$Q,ROW()-8))</f>
        <v>0</v>
      </c>
      <c r="G40" s="27">
        <f>IF($A40="",0,INDEX(Transactions!$R:$R,ROW()-8))</f>
        <v>0</v>
      </c>
    </row>
    <row r="41" spans="1:7" ht="15" customHeight="1" x14ac:dyDescent="0.15">
      <c r="A41" t="str">
        <f>IF(INDEX(Transactions!$L:$L,ROW()-8)="","",INDEX(Transactions!$L:$L,ROW()-8))</f>
        <v/>
      </c>
      <c r="B41" s="291">
        <f ca="1">IF($A41="",TODAY(),INDEX(Transactions!$G:$G,ROW()-8))</f>
        <v>46238</v>
      </c>
      <c r="C41" s="292" t="str">
        <f>IF($A41="","",INDEX(Transactions!$A:$A,ROW()-8))</f>
        <v/>
      </c>
      <c r="D41" s="27">
        <f>IF($A41="",0,INDEX(Transactions!$J:$J,ROW()-8))</f>
        <v>0</v>
      </c>
      <c r="E41" s="293">
        <f>IF($A41="",1,INDEX(Transactions!$P:$P,ROW()-8))</f>
        <v>1</v>
      </c>
      <c r="F41" s="27">
        <f>IF($A41="",0,INDEX(Transactions!$Q:$Q,ROW()-8))</f>
        <v>0</v>
      </c>
      <c r="G41" s="27">
        <f>IF($A41="",0,INDEX(Transactions!$R:$R,ROW()-8))</f>
        <v>0</v>
      </c>
    </row>
    <row r="42" spans="1:7" ht="15" customHeight="1" x14ac:dyDescent="0.15">
      <c r="A42" t="str">
        <f>IF(INDEX(Transactions!$L:$L,ROW()-8)="","",INDEX(Transactions!$L:$L,ROW()-8))</f>
        <v/>
      </c>
      <c r="B42" s="291">
        <f ca="1">IF($A42="",TODAY(),INDEX(Transactions!$G:$G,ROW()-8))</f>
        <v>46238</v>
      </c>
      <c r="C42" s="292" t="str">
        <f>IF($A42="","",INDEX(Transactions!$A:$A,ROW()-8))</f>
        <v/>
      </c>
      <c r="D42" s="27">
        <f>IF($A42="",0,INDEX(Transactions!$J:$J,ROW()-8))</f>
        <v>0</v>
      </c>
      <c r="E42" s="293">
        <f>IF($A42="",1,INDEX(Transactions!$P:$P,ROW()-8))</f>
        <v>1</v>
      </c>
      <c r="F42" s="27">
        <f>IF($A42="",0,INDEX(Transactions!$Q:$Q,ROW()-8))</f>
        <v>0</v>
      </c>
      <c r="G42" s="27">
        <f>IF($A42="",0,INDEX(Transactions!$R:$R,ROW()-8))</f>
        <v>0</v>
      </c>
    </row>
    <row r="43" spans="1:7" ht="15" customHeight="1" x14ac:dyDescent="0.15">
      <c r="A43" t="str">
        <f>IF(INDEX(Transactions!$L:$L,ROW()-8)="","",INDEX(Transactions!$L:$L,ROW()-8))</f>
        <v/>
      </c>
      <c r="B43" s="291">
        <f ca="1">IF($A43="",TODAY(),INDEX(Transactions!$G:$G,ROW()-8))</f>
        <v>46238</v>
      </c>
      <c r="C43" s="292" t="str">
        <f>IF($A43="","",INDEX(Transactions!$A:$A,ROW()-8))</f>
        <v/>
      </c>
      <c r="D43" s="27">
        <f>IF($A43="",0,INDEX(Transactions!$J:$J,ROW()-8))</f>
        <v>0</v>
      </c>
      <c r="E43" s="294">
        <f>IF($A43="",1,INDEX(Transactions!$P:$P,ROW()-8))</f>
        <v>1</v>
      </c>
      <c r="F43" s="27">
        <f>IF($A43="",0,INDEX(Transactions!$Q:$Q,ROW()-8))</f>
        <v>0</v>
      </c>
      <c r="G43" s="27">
        <f>IF($A43="",0,INDEX(Transactions!$R:$R,ROW()-8))</f>
        <v>0</v>
      </c>
    </row>
    <row r="44" spans="1:7" ht="15" customHeight="1" x14ac:dyDescent="0.15">
      <c r="A44" t="str">
        <f>IF(INDEX(Transactions!$L:$L,ROW()-8)="","",INDEX(Transactions!$L:$L,ROW()-8))</f>
        <v/>
      </c>
      <c r="B44" s="291">
        <f ca="1">IF($A44="",TODAY(),INDEX(Transactions!$G:$G,ROW()-8))</f>
        <v>46238</v>
      </c>
      <c r="C44" s="292" t="str">
        <f>IF($A44="","",INDEX(Transactions!$A:$A,ROW()-8))</f>
        <v/>
      </c>
      <c r="D44" s="27">
        <f>IF($A44="",0,INDEX(Transactions!$J:$J,ROW()-8))</f>
        <v>0</v>
      </c>
      <c r="E44" s="294">
        <f>IF($A44="",1,INDEX(Transactions!$P:$P,ROW()-8))</f>
        <v>1</v>
      </c>
      <c r="F44" s="27">
        <f>IF($A44="",0,INDEX(Transactions!$Q:$Q,ROW()-8))</f>
        <v>0</v>
      </c>
      <c r="G44" s="27">
        <f>IF($A44="",0,INDEX(Transactions!$R:$R,ROW()-8))</f>
        <v>0</v>
      </c>
    </row>
    <row r="45" spans="1:7" ht="15" customHeight="1" x14ac:dyDescent="0.15">
      <c r="A45" t="str">
        <f>IF(INDEX(Transactions!$L:$L,ROW()-8)="","",INDEX(Transactions!$L:$L,ROW()-8))</f>
        <v/>
      </c>
      <c r="B45" s="291">
        <f ca="1">IF($A45="",TODAY(),INDEX(Transactions!$G:$G,ROW()-8))</f>
        <v>46238</v>
      </c>
      <c r="C45" s="292" t="str">
        <f>IF($A45="","",INDEX(Transactions!$A:$A,ROW()-8))</f>
        <v/>
      </c>
      <c r="D45" s="27">
        <f>IF($A45="",0,INDEX(Transactions!$J:$J,ROW()-8))</f>
        <v>0</v>
      </c>
      <c r="E45" s="293">
        <f>IF($A45="",1,INDEX(Transactions!$P:$P,ROW()-8))</f>
        <v>1</v>
      </c>
      <c r="F45" s="27">
        <f>IF($A45="",0,INDEX(Transactions!$Q:$Q,ROW()-8))</f>
        <v>0</v>
      </c>
      <c r="G45" s="27">
        <f>IF($A45="",0,INDEX(Transactions!$R:$R,ROW()-8))</f>
        <v>0</v>
      </c>
    </row>
    <row r="46" spans="1:7" ht="15" customHeight="1" x14ac:dyDescent="0.15">
      <c r="A46" t="str">
        <f>IF(INDEX(Transactions!$L:$L,ROW()-8)="","",INDEX(Transactions!$L:$L,ROW()-8))</f>
        <v/>
      </c>
      <c r="B46" s="291">
        <f ca="1">IF($A46="",TODAY(),INDEX(Transactions!$G:$G,ROW()-8))</f>
        <v>46238</v>
      </c>
      <c r="C46" s="292" t="str">
        <f>IF($A46="","",INDEX(Transactions!$A:$A,ROW()-8))</f>
        <v/>
      </c>
      <c r="D46" s="27">
        <f>IF($A46="",0,INDEX(Transactions!$J:$J,ROW()-8))</f>
        <v>0</v>
      </c>
      <c r="E46" s="294">
        <f>IF($A46="",1,INDEX(Transactions!$P:$P,ROW()-8))</f>
        <v>1</v>
      </c>
      <c r="F46" s="27">
        <f>IF($A46="",0,INDEX(Transactions!$Q:$Q,ROW()-8))</f>
        <v>0</v>
      </c>
      <c r="G46" s="27">
        <f>IF($A46="",0,INDEX(Transactions!$R:$R,ROW()-8))</f>
        <v>0</v>
      </c>
    </row>
    <row r="47" spans="1:7" ht="15" customHeight="1" x14ac:dyDescent="0.15">
      <c r="A47" t="str">
        <f>IF(INDEX(Transactions!$L:$L,ROW()-8)="","",INDEX(Transactions!$L:$L,ROW()-8))</f>
        <v/>
      </c>
      <c r="B47" s="291">
        <f ca="1">IF($A47="",TODAY(),INDEX(Transactions!$G:$G,ROW()-8))</f>
        <v>46238</v>
      </c>
      <c r="C47" s="292" t="str">
        <f>IF($A47="","",INDEX(Transactions!$A:$A,ROW()-8))</f>
        <v/>
      </c>
      <c r="D47" s="27">
        <f>IF($A47="",0,INDEX(Transactions!$J:$J,ROW()-8))</f>
        <v>0</v>
      </c>
      <c r="E47" s="293">
        <f>IF($A47="",1,INDEX(Transactions!$P:$P,ROW()-8))</f>
        <v>1</v>
      </c>
      <c r="F47" s="27">
        <f>IF($A47="",0,INDEX(Transactions!$Q:$Q,ROW()-8))</f>
        <v>0</v>
      </c>
      <c r="G47" s="27">
        <f>IF($A47="",0,INDEX(Transactions!$R:$R,ROW()-8))</f>
        <v>0</v>
      </c>
    </row>
    <row r="48" spans="1:7" ht="15" customHeight="1" x14ac:dyDescent="0.15">
      <c r="A48" t="str">
        <f>IF(INDEX(Transactions!$L:$L,ROW()-8)="","",INDEX(Transactions!$L:$L,ROW()-8))</f>
        <v/>
      </c>
      <c r="B48" s="291">
        <f ca="1">IF($A48="",TODAY(),INDEX(Transactions!$G:$G,ROW()-8))</f>
        <v>46238</v>
      </c>
      <c r="C48" s="292" t="str">
        <f>IF($A48="","",INDEX(Transactions!$A:$A,ROW()-8))</f>
        <v/>
      </c>
      <c r="D48" s="27">
        <f>IF($A48="",0,INDEX(Transactions!$J:$J,ROW()-8))</f>
        <v>0</v>
      </c>
      <c r="E48" s="294">
        <f>IF($A48="",1,INDEX(Transactions!$P:$P,ROW()-8))</f>
        <v>1</v>
      </c>
      <c r="F48" s="27">
        <f>IF($A48="",0,INDEX(Transactions!$Q:$Q,ROW()-8))</f>
        <v>0</v>
      </c>
      <c r="G48" s="27">
        <f>IF($A48="",0,INDEX(Transactions!$R:$R,ROW()-8))</f>
        <v>0</v>
      </c>
    </row>
    <row r="49" spans="1:7" ht="15" customHeight="1" x14ac:dyDescent="0.15">
      <c r="A49" t="str">
        <f>IF(INDEX(Transactions!$L:$L,ROW()-8)="","",INDEX(Transactions!$L:$L,ROW()-8))</f>
        <v/>
      </c>
      <c r="B49" s="291">
        <f ca="1">IF($A49="",TODAY(),INDEX(Transactions!$G:$G,ROW()-8))</f>
        <v>46238</v>
      </c>
      <c r="C49" s="292" t="str">
        <f>IF($A49="","",INDEX(Transactions!$A:$A,ROW()-8))</f>
        <v/>
      </c>
      <c r="D49" s="27">
        <f>IF($A49="",0,INDEX(Transactions!$J:$J,ROW()-8))</f>
        <v>0</v>
      </c>
      <c r="E49" s="293">
        <f>IF($A49="",1,INDEX(Transactions!$P:$P,ROW()-8))</f>
        <v>1</v>
      </c>
      <c r="F49" s="27">
        <f>IF($A49="",0,INDEX(Transactions!$Q:$Q,ROW()-8))</f>
        <v>0</v>
      </c>
      <c r="G49" s="27">
        <f>IF($A49="",0,INDEX(Transactions!$R:$R,ROW()-8))</f>
        <v>0</v>
      </c>
    </row>
    <row r="50" spans="1:7" ht="15" customHeight="1" x14ac:dyDescent="0.15">
      <c r="A50" t="str">
        <f>IF(INDEX(Transactions!$L:$L,ROW()-8)="","",INDEX(Transactions!$L:$L,ROW()-8))</f>
        <v/>
      </c>
      <c r="B50" s="291">
        <f ca="1">IF($A50="",TODAY(),INDEX(Transactions!$G:$G,ROW()-8))</f>
        <v>46238</v>
      </c>
      <c r="C50" s="292" t="str">
        <f>IF($A50="","",INDEX(Transactions!$A:$A,ROW()-8))</f>
        <v/>
      </c>
      <c r="D50" s="27">
        <f>IF($A50="",0,INDEX(Transactions!$J:$J,ROW()-8))</f>
        <v>0</v>
      </c>
      <c r="E50" s="293">
        <f>IF($A50="",1,INDEX(Transactions!$P:$P,ROW()-8))</f>
        <v>1</v>
      </c>
      <c r="F50" s="27">
        <f>IF($A50="",0,INDEX(Transactions!$Q:$Q,ROW()-8))</f>
        <v>0</v>
      </c>
      <c r="G50" s="27">
        <f>IF($A50="",0,INDEX(Transactions!$R:$R,ROW()-8))</f>
        <v>0</v>
      </c>
    </row>
    <row r="51" spans="1:7" ht="15" customHeight="1" x14ac:dyDescent="0.15">
      <c r="A51" t="str">
        <f>IF(INDEX(Transactions!$L:$L,ROW()-8)="","",INDEX(Transactions!$L:$L,ROW()-8))</f>
        <v/>
      </c>
      <c r="B51" s="291">
        <f ca="1">IF($A51="",TODAY(),INDEX(Transactions!$G:$G,ROW()-8))</f>
        <v>46238</v>
      </c>
      <c r="C51" s="292" t="str">
        <f>IF($A51="","",INDEX(Transactions!$A:$A,ROW()-8))</f>
        <v/>
      </c>
      <c r="D51" s="27">
        <f>IF($A51="",0,INDEX(Transactions!$J:$J,ROW()-8))</f>
        <v>0</v>
      </c>
      <c r="E51" s="293">
        <f>IF($A51="",1,INDEX(Transactions!$P:$P,ROW()-8))</f>
        <v>1</v>
      </c>
      <c r="F51" s="27">
        <f>IF($A51="",0,INDEX(Transactions!$Q:$Q,ROW()-8))</f>
        <v>0</v>
      </c>
      <c r="G51" s="27">
        <f>IF($A51="",0,INDEX(Transactions!$R:$R,ROW()-8))</f>
        <v>0</v>
      </c>
    </row>
    <row r="52" spans="1:7" ht="15" customHeight="1" x14ac:dyDescent="0.15">
      <c r="A52" t="str">
        <f>IF(INDEX(Transactions!$L:$L,ROW()-8)="","",INDEX(Transactions!$L:$L,ROW()-8))</f>
        <v/>
      </c>
      <c r="B52" s="291">
        <f ca="1">IF($A52="",TODAY(),INDEX(Transactions!$G:$G,ROW()-8))</f>
        <v>46238</v>
      </c>
      <c r="C52" s="292" t="str">
        <f>IF($A52="","",INDEX(Transactions!$A:$A,ROW()-8))</f>
        <v/>
      </c>
      <c r="D52" s="27">
        <f>IF($A52="",0,INDEX(Transactions!$J:$J,ROW()-8))</f>
        <v>0</v>
      </c>
      <c r="E52" s="293">
        <f>IF($A52="",1,INDEX(Transactions!$P:$P,ROW()-8))</f>
        <v>1</v>
      </c>
      <c r="F52" s="27">
        <f>IF($A52="",0,INDEX(Transactions!$Q:$Q,ROW()-8))</f>
        <v>0</v>
      </c>
      <c r="G52" s="27">
        <f>IF($A52="",0,INDEX(Transactions!$R:$R,ROW()-8))</f>
        <v>0</v>
      </c>
    </row>
    <row r="53" spans="1:7" ht="15" customHeight="1" x14ac:dyDescent="0.15">
      <c r="A53" t="str">
        <f>IF(INDEX(Transactions!$L:$L,ROW()-8)="","",INDEX(Transactions!$L:$L,ROW()-8))</f>
        <v/>
      </c>
      <c r="B53" s="291">
        <f ca="1">IF($A53="",TODAY(),INDEX(Transactions!$G:$G,ROW()-8))</f>
        <v>46238</v>
      </c>
      <c r="C53" s="292" t="str">
        <f>IF($A53="","",INDEX(Transactions!$A:$A,ROW()-8))</f>
        <v/>
      </c>
      <c r="D53" s="27">
        <f>IF($A53="",0,INDEX(Transactions!$J:$J,ROW()-8))</f>
        <v>0</v>
      </c>
      <c r="E53" s="294">
        <f>IF($A53="",1,INDEX(Transactions!$P:$P,ROW()-8))</f>
        <v>1</v>
      </c>
      <c r="F53" s="27">
        <f>IF($A53="",0,INDEX(Transactions!$Q:$Q,ROW()-8))</f>
        <v>0</v>
      </c>
      <c r="G53" s="27">
        <f>IF($A53="",0,INDEX(Transactions!$R:$R,ROW()-8))</f>
        <v>0</v>
      </c>
    </row>
    <row r="54" spans="1:7" ht="15" customHeight="1" x14ac:dyDescent="0.15">
      <c r="A54" t="str">
        <f>IF(INDEX(Transactions!$L:$L,ROW()-8)="","",INDEX(Transactions!$L:$L,ROW()-8))</f>
        <v/>
      </c>
      <c r="B54" s="291">
        <f ca="1">IF($A54="",TODAY(),INDEX(Transactions!$G:$G,ROW()-8))</f>
        <v>46238</v>
      </c>
      <c r="C54" s="292" t="str">
        <f>IF($A54="","",INDEX(Transactions!$A:$A,ROW()-8))</f>
        <v/>
      </c>
      <c r="D54" s="27">
        <f>IF($A54="",0,INDEX(Transactions!$J:$J,ROW()-8))</f>
        <v>0</v>
      </c>
      <c r="E54" s="294">
        <f>IF($A54="",1,INDEX(Transactions!$P:$P,ROW()-8))</f>
        <v>1</v>
      </c>
      <c r="F54" s="27">
        <f>IF($A54="",0,INDEX(Transactions!$Q:$Q,ROW()-8))</f>
        <v>0</v>
      </c>
      <c r="G54" s="27">
        <f>IF($A54="",0,INDEX(Transactions!$R:$R,ROW()-8))</f>
        <v>0</v>
      </c>
    </row>
    <row r="55" spans="1:7" ht="15" customHeight="1" x14ac:dyDescent="0.15">
      <c r="A55" t="str">
        <f>IF(INDEX(Transactions!$L:$L,ROW()-8)="","",INDEX(Transactions!$L:$L,ROW()-8))</f>
        <v/>
      </c>
      <c r="B55" s="291">
        <f ca="1">IF($A55="",TODAY(),INDEX(Transactions!$G:$G,ROW()-8))</f>
        <v>46238</v>
      </c>
      <c r="C55" s="292" t="str">
        <f>IF($A55="","",INDEX(Transactions!$A:$A,ROW()-8))</f>
        <v/>
      </c>
      <c r="D55" s="27">
        <f>IF($A55="",0,INDEX(Transactions!$J:$J,ROW()-8))</f>
        <v>0</v>
      </c>
      <c r="E55" s="293">
        <f>IF($A55="",1,INDEX(Transactions!$P:$P,ROW()-8))</f>
        <v>1</v>
      </c>
      <c r="F55" s="27">
        <f>IF($A55="",0,INDEX(Transactions!$Q:$Q,ROW()-8))</f>
        <v>0</v>
      </c>
      <c r="G55" s="27">
        <f>IF($A55="",0,INDEX(Transactions!$R:$R,ROW()-8))</f>
        <v>0</v>
      </c>
    </row>
    <row r="56" spans="1:7" ht="15" customHeight="1" x14ac:dyDescent="0.15">
      <c r="A56" t="str">
        <f>IF(INDEX(Transactions!$L:$L,ROW()-8)="","",INDEX(Transactions!$L:$L,ROW()-8))</f>
        <v/>
      </c>
      <c r="B56" s="291">
        <f ca="1">IF($A56="",TODAY(),INDEX(Transactions!$G:$G,ROW()-8))</f>
        <v>46238</v>
      </c>
      <c r="C56" s="292" t="str">
        <f>IF($A56="","",INDEX(Transactions!$A:$A,ROW()-8))</f>
        <v/>
      </c>
      <c r="D56" s="27">
        <f>IF($A56="",0,INDEX(Transactions!$J:$J,ROW()-8))</f>
        <v>0</v>
      </c>
      <c r="E56" s="294">
        <f>IF($A56="",1,INDEX(Transactions!$P:$P,ROW()-8))</f>
        <v>1</v>
      </c>
      <c r="F56" s="27">
        <f>IF($A56="",0,INDEX(Transactions!$Q:$Q,ROW()-8))</f>
        <v>0</v>
      </c>
      <c r="G56" s="27">
        <f>IF($A56="",0,INDEX(Transactions!$R:$R,ROW()-8))</f>
        <v>0</v>
      </c>
    </row>
    <row r="57" spans="1:7" ht="15" customHeight="1" x14ac:dyDescent="0.15">
      <c r="A57" t="str">
        <f>IF(INDEX(Transactions!$L:$L,ROW()-8)="","",INDEX(Transactions!$L:$L,ROW()-8))</f>
        <v/>
      </c>
      <c r="B57" s="291">
        <f ca="1">IF($A57="",TODAY(),INDEX(Transactions!$G:$G,ROW()-8))</f>
        <v>46238</v>
      </c>
      <c r="C57" s="292" t="str">
        <f>IF($A57="","",INDEX(Transactions!$A:$A,ROW()-8))</f>
        <v/>
      </c>
      <c r="D57" s="27">
        <f>IF($A57="",0,INDEX(Transactions!$J:$J,ROW()-8))</f>
        <v>0</v>
      </c>
      <c r="E57" s="293">
        <f>IF($A57="",1,INDEX(Transactions!$P:$P,ROW()-8))</f>
        <v>1</v>
      </c>
      <c r="F57" s="27">
        <f>IF($A57="",0,INDEX(Transactions!$Q:$Q,ROW()-8))</f>
        <v>0</v>
      </c>
      <c r="G57" s="27">
        <f>IF($A57="",0,INDEX(Transactions!$R:$R,ROW()-8))</f>
        <v>0</v>
      </c>
    </row>
    <row r="58" spans="1:7" ht="15" customHeight="1" x14ac:dyDescent="0.15">
      <c r="A58" t="str">
        <f>IF(INDEX(Transactions!$L:$L,ROW()-8)="","",INDEX(Transactions!$L:$L,ROW()-8))</f>
        <v/>
      </c>
      <c r="B58" s="291">
        <f ca="1">IF($A58="",TODAY(),INDEX(Transactions!$G:$G,ROW()-8))</f>
        <v>46238</v>
      </c>
      <c r="C58" s="292" t="str">
        <f>IF($A58="","",INDEX(Transactions!$A:$A,ROW()-8))</f>
        <v/>
      </c>
      <c r="D58" s="27">
        <f>IF($A58="",0,INDEX(Transactions!$J:$J,ROW()-8))</f>
        <v>0</v>
      </c>
      <c r="E58" s="294">
        <f>IF($A58="",1,INDEX(Transactions!$P:$P,ROW()-8))</f>
        <v>1</v>
      </c>
      <c r="F58" s="27">
        <f>IF($A58="",0,INDEX(Transactions!$Q:$Q,ROW()-8))</f>
        <v>0</v>
      </c>
      <c r="G58" s="27">
        <f>IF($A58="",0,INDEX(Transactions!$R:$R,ROW()-8))</f>
        <v>0</v>
      </c>
    </row>
    <row r="59" spans="1:7" ht="15" customHeight="1" x14ac:dyDescent="0.15">
      <c r="A59" t="str">
        <f>IF(INDEX(Transactions!$L:$L,ROW()-8)="","",INDEX(Transactions!$L:$L,ROW()-8))</f>
        <v/>
      </c>
      <c r="B59" s="291">
        <f ca="1">IF($A59="",TODAY(),INDEX(Transactions!$G:$G,ROW()-8))</f>
        <v>46238</v>
      </c>
      <c r="C59" s="292" t="str">
        <f>IF($A59="","",INDEX(Transactions!$A:$A,ROW()-8))</f>
        <v/>
      </c>
      <c r="D59" s="27">
        <f>IF($A59="",0,INDEX(Transactions!$J:$J,ROW()-8))</f>
        <v>0</v>
      </c>
      <c r="E59" s="294">
        <f>IF($A59="",1,INDEX(Transactions!$P:$P,ROW()-8))</f>
        <v>1</v>
      </c>
      <c r="F59" s="27">
        <f>IF($A59="",0,INDEX(Transactions!$Q:$Q,ROW()-8))</f>
        <v>0</v>
      </c>
      <c r="G59" s="27">
        <f>IF($A59="",0,INDEX(Transactions!$R:$R,ROW()-8))</f>
        <v>0</v>
      </c>
    </row>
    <row r="60" spans="1:7" ht="15" customHeight="1" x14ac:dyDescent="0.15">
      <c r="A60" t="str">
        <f>IF(INDEX(Transactions!$L:$L,ROW()-8)="","",INDEX(Transactions!$L:$L,ROW()-8))</f>
        <v/>
      </c>
      <c r="B60" s="291">
        <f ca="1">IF($A60="",TODAY(),INDEX(Transactions!$G:$G,ROW()-8))</f>
        <v>46238</v>
      </c>
      <c r="C60" s="292" t="str">
        <f>IF($A60="","",INDEX(Transactions!$A:$A,ROW()-8))</f>
        <v/>
      </c>
      <c r="D60" s="27">
        <f>IF($A60="",0,INDEX(Transactions!$J:$J,ROW()-8))</f>
        <v>0</v>
      </c>
      <c r="E60" s="294">
        <f>IF($A60="",1,INDEX(Transactions!$P:$P,ROW()-8))</f>
        <v>1</v>
      </c>
      <c r="F60" s="27">
        <f>IF($A60="",0,INDEX(Transactions!$Q:$Q,ROW()-8))</f>
        <v>0</v>
      </c>
      <c r="G60" s="27">
        <f>IF($A60="",0,INDEX(Transactions!$R:$R,ROW()-8))</f>
        <v>0</v>
      </c>
    </row>
    <row r="61" spans="1:7" ht="15" customHeight="1" x14ac:dyDescent="0.15">
      <c r="A61" t="str">
        <f>IF(INDEX(Transactions!$L:$L,ROW()-8)="","",INDEX(Transactions!$L:$L,ROW()-8))</f>
        <v/>
      </c>
      <c r="B61" s="291">
        <f ca="1">IF($A61="",TODAY(),INDEX(Transactions!$G:$G,ROW()-8))</f>
        <v>46238</v>
      </c>
      <c r="C61" s="292" t="str">
        <f>IF($A61="","",INDEX(Transactions!$A:$A,ROW()-8))</f>
        <v/>
      </c>
      <c r="D61" s="27">
        <f>IF($A61="",0,INDEX(Transactions!$J:$J,ROW()-8))</f>
        <v>0</v>
      </c>
      <c r="E61" s="294">
        <f>IF($A61="",1,INDEX(Transactions!$P:$P,ROW()-8))</f>
        <v>1</v>
      </c>
      <c r="F61" s="27">
        <f>IF($A61="",0,INDEX(Transactions!$Q:$Q,ROW()-8))</f>
        <v>0</v>
      </c>
      <c r="G61" s="27">
        <f>IF($A61="",0,INDEX(Transactions!$R:$R,ROW()-8))</f>
        <v>0</v>
      </c>
    </row>
    <row r="62" spans="1:7" ht="15" customHeight="1" x14ac:dyDescent="0.15">
      <c r="A62" t="str">
        <f>IF(INDEX(Transactions!$L:$L,ROW()-8)="","",INDEX(Transactions!$L:$L,ROW()-8))</f>
        <v/>
      </c>
      <c r="B62" s="291">
        <f ca="1">IF($A62="",TODAY(),INDEX(Transactions!$G:$G,ROW()-8))</f>
        <v>46238</v>
      </c>
      <c r="C62" s="292" t="str">
        <f>IF($A62="","",INDEX(Transactions!$A:$A,ROW()-8))</f>
        <v/>
      </c>
      <c r="D62" s="27">
        <f>IF($A62="",0,INDEX(Transactions!$J:$J,ROW()-8))</f>
        <v>0</v>
      </c>
      <c r="E62" s="294">
        <f>IF($A62="",1,INDEX(Transactions!$P:$P,ROW()-8))</f>
        <v>1</v>
      </c>
      <c r="F62" s="27">
        <f>IF($A62="",0,INDEX(Transactions!$Q:$Q,ROW()-8))</f>
        <v>0</v>
      </c>
      <c r="G62" s="27">
        <f>IF($A62="",0,INDEX(Transactions!$R:$R,ROW()-8))</f>
        <v>0</v>
      </c>
    </row>
    <row r="63" spans="1:7" ht="15" customHeight="1" x14ac:dyDescent="0.15">
      <c r="A63" t="str">
        <f>IF(INDEX(Transactions!$L:$L,ROW()-8)="","",INDEX(Transactions!$L:$L,ROW()-8))</f>
        <v/>
      </c>
      <c r="B63" s="291">
        <f ca="1">IF($A63="",TODAY(),INDEX(Transactions!$G:$G,ROW()-8))</f>
        <v>46238</v>
      </c>
      <c r="C63" s="292" t="str">
        <f>IF($A63="","",INDEX(Transactions!$A:$A,ROW()-8))</f>
        <v/>
      </c>
      <c r="D63" s="27">
        <f>IF($A63="",0,INDEX(Transactions!$J:$J,ROW()-8))</f>
        <v>0</v>
      </c>
      <c r="E63" s="294">
        <f>IF($A63="",1,INDEX(Transactions!$P:$P,ROW()-8))</f>
        <v>1</v>
      </c>
      <c r="F63" s="27">
        <f>IF($A63="",0,INDEX(Transactions!$Q:$Q,ROW()-8))</f>
        <v>0</v>
      </c>
      <c r="G63" s="27">
        <f>IF($A63="",0,INDEX(Transactions!$R:$R,ROW()-8))</f>
        <v>0</v>
      </c>
    </row>
    <row r="64" spans="1:7" ht="15" customHeight="1" x14ac:dyDescent="0.15">
      <c r="A64" t="str">
        <f>IF(INDEX(Transactions!$L:$L,ROW()-8)="","",INDEX(Transactions!$L:$L,ROW()-8))</f>
        <v/>
      </c>
      <c r="B64" s="291">
        <f ca="1">IF($A64="",TODAY(),INDEX(Transactions!$G:$G,ROW()-8))</f>
        <v>46238</v>
      </c>
      <c r="C64" s="292" t="str">
        <f>IF($A64="","",INDEX(Transactions!$A:$A,ROW()-8))</f>
        <v/>
      </c>
      <c r="D64" s="27">
        <f>IF($A64="",0,INDEX(Transactions!$J:$J,ROW()-8))</f>
        <v>0</v>
      </c>
      <c r="E64" s="293">
        <f>IF($A64="",1,INDEX(Transactions!$P:$P,ROW()-8))</f>
        <v>1</v>
      </c>
      <c r="F64" s="27">
        <f>IF($A64="",0,INDEX(Transactions!$Q:$Q,ROW()-8))</f>
        <v>0</v>
      </c>
      <c r="G64" s="27">
        <f>IF($A64="",0,INDEX(Transactions!$R:$R,ROW()-8))</f>
        <v>0</v>
      </c>
    </row>
    <row r="65" spans="1:7" ht="15" customHeight="1" x14ac:dyDescent="0.15">
      <c r="A65" t="str">
        <f>IF(INDEX(Transactions!$L:$L,ROW()-8)="","",INDEX(Transactions!$L:$L,ROW()-8))</f>
        <v/>
      </c>
      <c r="B65" s="291">
        <f ca="1">IF($A65="",TODAY(),INDEX(Transactions!$G:$G,ROW()-8))</f>
        <v>46238</v>
      </c>
      <c r="C65" s="292" t="str">
        <f>IF($A65="","",INDEX(Transactions!$A:$A,ROW()-8))</f>
        <v/>
      </c>
      <c r="D65" s="27">
        <f>IF($A65="",0,INDEX(Transactions!$J:$J,ROW()-8))</f>
        <v>0</v>
      </c>
      <c r="E65" s="293">
        <f>IF($A65="",1,INDEX(Transactions!$P:$P,ROW()-8))</f>
        <v>1</v>
      </c>
      <c r="F65" s="27">
        <f>IF($A65="",0,INDEX(Transactions!$Q:$Q,ROW()-8))</f>
        <v>0</v>
      </c>
      <c r="G65" s="27">
        <f>IF($A65="",0,INDEX(Transactions!$R:$R,ROW()-8))</f>
        <v>0</v>
      </c>
    </row>
    <row r="66" spans="1:7" ht="15" customHeight="1" x14ac:dyDescent="0.15">
      <c r="A66" t="str">
        <f>IF(INDEX(Transactions!$L:$L,ROW()-8)="","",INDEX(Transactions!$L:$L,ROW()-8))</f>
        <v/>
      </c>
      <c r="B66" s="291">
        <f ca="1">IF($A66="",TODAY(),INDEX(Transactions!$G:$G,ROW()-8))</f>
        <v>46238</v>
      </c>
      <c r="C66" s="292" t="str">
        <f>IF($A66="","",INDEX(Transactions!$A:$A,ROW()-8))</f>
        <v/>
      </c>
      <c r="D66" s="27">
        <f>IF($A66="",0,INDEX(Transactions!$J:$J,ROW()-8))</f>
        <v>0</v>
      </c>
      <c r="E66" s="294">
        <f>IF($A66="",1,INDEX(Transactions!$P:$P,ROW()-8))</f>
        <v>1</v>
      </c>
      <c r="F66" s="27">
        <f>IF($A66="",0,INDEX(Transactions!$Q:$Q,ROW()-8))</f>
        <v>0</v>
      </c>
      <c r="G66" s="27">
        <f>IF($A66="",0,INDEX(Transactions!$R:$R,ROW()-8))</f>
        <v>0</v>
      </c>
    </row>
    <row r="67" spans="1:7" ht="15" customHeight="1" x14ac:dyDescent="0.15">
      <c r="A67" t="str">
        <f>IF(INDEX(Transactions!$L:$L,ROW()-8)="","",INDEX(Transactions!$L:$L,ROW()-8))</f>
        <v/>
      </c>
      <c r="B67" s="291">
        <f ca="1">IF($A67="",TODAY(),INDEX(Transactions!$G:$G,ROW()-8))</f>
        <v>46238</v>
      </c>
      <c r="C67" s="292" t="str">
        <f>IF($A67="","",INDEX(Transactions!$A:$A,ROW()-8))</f>
        <v/>
      </c>
      <c r="D67" s="27">
        <f>IF($A67="",0,INDEX(Transactions!$J:$J,ROW()-8))</f>
        <v>0</v>
      </c>
      <c r="E67" s="293">
        <f>IF($A67="",1,INDEX(Transactions!$P:$P,ROW()-8))</f>
        <v>1</v>
      </c>
      <c r="F67" s="27">
        <f>IF($A67="",0,INDEX(Transactions!$Q:$Q,ROW()-8))</f>
        <v>0</v>
      </c>
      <c r="G67" s="27">
        <f>IF($A67="",0,INDEX(Transactions!$R:$R,ROW()-8))</f>
        <v>0</v>
      </c>
    </row>
    <row r="68" spans="1:7" ht="15" customHeight="1" x14ac:dyDescent="0.15">
      <c r="A68" t="str">
        <f>IF(INDEX(Transactions!$L:$L,ROW()-8)="","",INDEX(Transactions!$L:$L,ROW()-8))</f>
        <v/>
      </c>
      <c r="B68" s="291">
        <f ca="1">IF($A68="",TODAY(),INDEX(Transactions!$G:$G,ROW()-8))</f>
        <v>46238</v>
      </c>
      <c r="C68" s="292" t="str">
        <f>IF($A68="","",INDEX(Transactions!$A:$A,ROW()-8))</f>
        <v/>
      </c>
      <c r="D68" s="27">
        <f>IF($A68="",0,INDEX(Transactions!$J:$J,ROW()-8))</f>
        <v>0</v>
      </c>
      <c r="E68" s="294">
        <f>IF($A68="",1,INDEX(Transactions!$P:$P,ROW()-8))</f>
        <v>1</v>
      </c>
      <c r="F68" s="27">
        <f>IF($A68="",0,INDEX(Transactions!$Q:$Q,ROW()-8))</f>
        <v>0</v>
      </c>
      <c r="G68" s="27">
        <f>IF($A68="",0,INDEX(Transactions!$R:$R,ROW()-8))</f>
        <v>0</v>
      </c>
    </row>
    <row r="69" spans="1:7" ht="15" customHeight="1" x14ac:dyDescent="0.15">
      <c r="A69" t="str">
        <f>IF(INDEX(Transactions!$L:$L,ROW()-8)="","",INDEX(Transactions!$L:$L,ROW()-8))</f>
        <v/>
      </c>
      <c r="B69" s="291">
        <f ca="1">IF($A69="",TODAY(),INDEX(Transactions!$G:$G,ROW()-8))</f>
        <v>46238</v>
      </c>
      <c r="C69" s="292" t="str">
        <f>IF($A69="","",INDEX(Transactions!$A:$A,ROW()-8))</f>
        <v/>
      </c>
      <c r="D69" s="27">
        <f>IF($A69="",0,INDEX(Transactions!$J:$J,ROW()-8))</f>
        <v>0</v>
      </c>
      <c r="E69" s="294">
        <f>IF($A69="",1,INDEX(Transactions!$P:$P,ROW()-8))</f>
        <v>1</v>
      </c>
      <c r="F69" s="27">
        <f>IF($A69="",0,INDEX(Transactions!$Q:$Q,ROW()-8))</f>
        <v>0</v>
      </c>
      <c r="G69" s="27">
        <f>IF($A69="",0,INDEX(Transactions!$R:$R,ROW()-8))</f>
        <v>0</v>
      </c>
    </row>
    <row r="70" spans="1:7" ht="15" customHeight="1" x14ac:dyDescent="0.15">
      <c r="A70" t="str">
        <f>IF(INDEX(Transactions!$L:$L,ROW()-8)="","",INDEX(Transactions!$L:$L,ROW()-8))</f>
        <v/>
      </c>
      <c r="B70" s="291">
        <f ca="1">IF($A70="",TODAY(),INDEX(Transactions!$G:$G,ROW()-8))</f>
        <v>46238</v>
      </c>
      <c r="C70" s="292" t="str">
        <f>IF($A70="","",INDEX(Transactions!$A:$A,ROW()-8))</f>
        <v/>
      </c>
      <c r="D70" s="27">
        <f>IF($A70="",0,INDEX(Transactions!$J:$J,ROW()-8))</f>
        <v>0</v>
      </c>
      <c r="E70" s="294">
        <f>IF($A70="",1,INDEX(Transactions!$P:$P,ROW()-8))</f>
        <v>1</v>
      </c>
      <c r="F70" s="27">
        <f>IF($A70="",0,INDEX(Transactions!$Q:$Q,ROW()-8))</f>
        <v>0</v>
      </c>
      <c r="G70" s="27">
        <f>IF($A70="",0,INDEX(Transactions!$R:$R,ROW()-8))</f>
        <v>0</v>
      </c>
    </row>
    <row r="71" spans="1:7" ht="15" customHeight="1" x14ac:dyDescent="0.15">
      <c r="A71" t="str">
        <f>IF(INDEX(Transactions!$L:$L,ROW()-8)="","",INDEX(Transactions!$L:$L,ROW()-8))</f>
        <v/>
      </c>
      <c r="B71" s="291">
        <f ca="1">IF($A71="",TODAY(),INDEX(Transactions!$G:$G,ROW()-8))</f>
        <v>46238</v>
      </c>
      <c r="C71" s="292" t="str">
        <f>IF($A71="","",INDEX(Transactions!$A:$A,ROW()-8))</f>
        <v/>
      </c>
      <c r="D71" s="27">
        <f>IF($A71="",0,INDEX(Transactions!$J:$J,ROW()-8))</f>
        <v>0</v>
      </c>
      <c r="E71" s="293">
        <f>IF($A71="",1,INDEX(Transactions!$P:$P,ROW()-8))</f>
        <v>1</v>
      </c>
      <c r="F71" s="27">
        <f>IF($A71="",0,INDEX(Transactions!$Q:$Q,ROW()-8))</f>
        <v>0</v>
      </c>
      <c r="G71" s="27">
        <f>IF($A71="",0,INDEX(Transactions!$R:$R,ROW()-8))</f>
        <v>0</v>
      </c>
    </row>
    <row r="72" spans="1:7" ht="15" customHeight="1" x14ac:dyDescent="0.15">
      <c r="A72" t="str">
        <f>IF(INDEX(Transactions!$L:$L,ROW()-8)="","",INDEX(Transactions!$L:$L,ROW()-8))</f>
        <v/>
      </c>
      <c r="B72" s="291">
        <f ca="1">IF($A72="",TODAY(),INDEX(Transactions!$G:$G,ROW()-8))</f>
        <v>46238</v>
      </c>
      <c r="C72" s="292" t="str">
        <f>IF($A72="","",INDEX(Transactions!$A:$A,ROW()-8))</f>
        <v/>
      </c>
      <c r="D72" s="27">
        <f>IF($A72="",0,INDEX(Transactions!$J:$J,ROW()-8))</f>
        <v>0</v>
      </c>
      <c r="E72" s="293">
        <f>IF($A72="",1,INDEX(Transactions!$P:$P,ROW()-8))</f>
        <v>1</v>
      </c>
      <c r="F72" s="27">
        <f>IF($A72="",0,INDEX(Transactions!$Q:$Q,ROW()-8))</f>
        <v>0</v>
      </c>
      <c r="G72" s="27">
        <f>IF($A72="",0,INDEX(Transactions!$R:$R,ROW()-8))</f>
        <v>0</v>
      </c>
    </row>
    <row r="73" spans="1:7" ht="15" customHeight="1" x14ac:dyDescent="0.15">
      <c r="A73" t="str">
        <f>IF(INDEX(Transactions!$L:$L,ROW()-8)="","",INDEX(Transactions!$L:$L,ROW()-8))</f>
        <v/>
      </c>
      <c r="B73" s="291">
        <f ca="1">IF($A73="",TODAY(),INDEX(Transactions!$G:$G,ROW()-8))</f>
        <v>46238</v>
      </c>
      <c r="C73" s="292" t="str">
        <f>IF($A73="","",INDEX(Transactions!$A:$A,ROW()-8))</f>
        <v/>
      </c>
      <c r="D73" s="27">
        <f>IF($A73="",0,INDEX(Transactions!$J:$J,ROW()-8))</f>
        <v>0</v>
      </c>
      <c r="E73" s="293">
        <f>IF($A73="",1,INDEX(Transactions!$P:$P,ROW()-8))</f>
        <v>1</v>
      </c>
      <c r="F73" s="27">
        <f>IF($A73="",0,INDEX(Transactions!$Q:$Q,ROW()-8))</f>
        <v>0</v>
      </c>
      <c r="G73" s="27">
        <f>IF($A73="",0,INDEX(Transactions!$R:$R,ROW()-8))</f>
        <v>0</v>
      </c>
    </row>
    <row r="74" spans="1:7" ht="15" customHeight="1" x14ac:dyDescent="0.15">
      <c r="A74" t="str">
        <f>IF(INDEX(Transactions!$L:$L,ROW()-8)="","",INDEX(Transactions!$L:$L,ROW()-8))</f>
        <v/>
      </c>
      <c r="B74" s="291">
        <f ca="1">IF($A74="",TODAY(),INDEX(Transactions!$G:$G,ROW()-8))</f>
        <v>46238</v>
      </c>
      <c r="C74" s="292" t="str">
        <f>IF($A74="","",INDEX(Transactions!$A:$A,ROW()-8))</f>
        <v/>
      </c>
      <c r="D74" s="27">
        <f>IF($A74="",0,INDEX(Transactions!$J:$J,ROW()-8))</f>
        <v>0</v>
      </c>
      <c r="E74" s="293">
        <f>IF($A74="",1,INDEX(Transactions!$P:$P,ROW()-8))</f>
        <v>1</v>
      </c>
      <c r="F74" s="27">
        <f>IF($A74="",0,INDEX(Transactions!$Q:$Q,ROW()-8))</f>
        <v>0</v>
      </c>
      <c r="G74" s="27">
        <f>IF($A74="",0,INDEX(Transactions!$R:$R,ROW()-8))</f>
        <v>0</v>
      </c>
    </row>
    <row r="75" spans="1:7" ht="15" customHeight="1" x14ac:dyDescent="0.15">
      <c r="A75" t="str">
        <f>IF(INDEX(Transactions!$L:$L,ROW()-8)="","",INDEX(Transactions!$L:$L,ROW()-8))</f>
        <v/>
      </c>
      <c r="B75" s="291">
        <f ca="1">IF($A75="",TODAY(),INDEX(Transactions!$G:$G,ROW()-8))</f>
        <v>46238</v>
      </c>
      <c r="C75" s="292" t="str">
        <f>IF($A75="","",INDEX(Transactions!$A:$A,ROW()-8))</f>
        <v/>
      </c>
      <c r="D75" s="27">
        <f>IF($A75="",0,INDEX(Transactions!$J:$J,ROW()-8))</f>
        <v>0</v>
      </c>
      <c r="E75" s="293">
        <f>IF($A75="",1,INDEX(Transactions!$P:$P,ROW()-8))</f>
        <v>1</v>
      </c>
      <c r="F75" s="27">
        <f>IF($A75="",0,INDEX(Transactions!$Q:$Q,ROW()-8))</f>
        <v>0</v>
      </c>
      <c r="G75" s="27">
        <f>IF($A75="",0,INDEX(Transactions!$R:$R,ROW()-8))</f>
        <v>0</v>
      </c>
    </row>
    <row r="76" spans="1:7" ht="15" customHeight="1" x14ac:dyDescent="0.15">
      <c r="A76" t="str">
        <f>IF(INDEX(Transactions!$L:$L,ROW()-8)="","",INDEX(Transactions!$L:$L,ROW()-8))</f>
        <v/>
      </c>
      <c r="B76" s="291">
        <f ca="1">IF($A76="",TODAY(),INDEX(Transactions!$G:$G,ROW()-8))</f>
        <v>46238</v>
      </c>
      <c r="C76" s="292" t="str">
        <f>IF($A76="","",INDEX(Transactions!$A:$A,ROW()-8))</f>
        <v/>
      </c>
      <c r="D76" s="27">
        <f>IF($A76="",0,INDEX(Transactions!$J:$J,ROW()-8))</f>
        <v>0</v>
      </c>
      <c r="E76" s="293">
        <f>IF($A76="",1,INDEX(Transactions!$P:$P,ROW()-8))</f>
        <v>1</v>
      </c>
      <c r="F76" s="27">
        <f>IF($A76="",0,INDEX(Transactions!$Q:$Q,ROW()-8))</f>
        <v>0</v>
      </c>
      <c r="G76" s="27">
        <f>IF($A76="",0,INDEX(Transactions!$R:$R,ROW()-8))</f>
        <v>0</v>
      </c>
    </row>
    <row r="77" spans="1:7" ht="15" customHeight="1" x14ac:dyDescent="0.15">
      <c r="A77" t="str">
        <f>IF(INDEX(Transactions!$L:$L,ROW()-8)="","",INDEX(Transactions!$L:$L,ROW()-8))</f>
        <v/>
      </c>
      <c r="B77" s="291">
        <f ca="1">IF($A77="",TODAY(),INDEX(Transactions!$G:$G,ROW()-8))</f>
        <v>46238</v>
      </c>
      <c r="C77" s="292" t="str">
        <f>IF($A77="","",INDEX(Transactions!$A:$A,ROW()-8))</f>
        <v/>
      </c>
      <c r="D77" s="27">
        <f>IF($A77="",0,INDEX(Transactions!$J:$J,ROW()-8))</f>
        <v>0</v>
      </c>
      <c r="E77" s="293">
        <f>IF($A77="",1,INDEX(Transactions!$P:$P,ROW()-8))</f>
        <v>1</v>
      </c>
      <c r="F77" s="27">
        <f>IF($A77="",0,INDEX(Transactions!$Q:$Q,ROW()-8))</f>
        <v>0</v>
      </c>
      <c r="G77" s="27">
        <f>IF($A77="",0,INDEX(Transactions!$R:$R,ROW()-8))</f>
        <v>0</v>
      </c>
    </row>
    <row r="78" spans="1:7" ht="15" customHeight="1" x14ac:dyDescent="0.15">
      <c r="A78" t="str">
        <f>IF(INDEX(Transactions!$L:$L,ROW()-8)="","",INDEX(Transactions!$L:$L,ROW()-8))</f>
        <v/>
      </c>
      <c r="B78" s="291">
        <f ca="1">IF($A78="",TODAY(),INDEX(Transactions!$G:$G,ROW()-8))</f>
        <v>46238</v>
      </c>
      <c r="C78" s="292" t="str">
        <f>IF($A78="","",INDEX(Transactions!$A:$A,ROW()-8))</f>
        <v/>
      </c>
      <c r="D78" s="27">
        <f>IF($A78="",0,INDEX(Transactions!$J:$J,ROW()-8))</f>
        <v>0</v>
      </c>
      <c r="E78" s="293">
        <f>IF($A78="",1,INDEX(Transactions!$P:$P,ROW()-8))</f>
        <v>1</v>
      </c>
      <c r="F78" s="27">
        <f>IF($A78="",0,INDEX(Transactions!$Q:$Q,ROW()-8))</f>
        <v>0</v>
      </c>
      <c r="G78" s="27">
        <f>IF($A78="",0,INDEX(Transactions!$R:$R,ROW()-8))</f>
        <v>0</v>
      </c>
    </row>
    <row r="79" spans="1:7" ht="15" customHeight="1" x14ac:dyDescent="0.15">
      <c r="A79" t="str">
        <f>IF(INDEX(Transactions!$L:$L,ROW()-8)="","",INDEX(Transactions!$L:$L,ROW()-8))</f>
        <v/>
      </c>
      <c r="B79" s="291">
        <f ca="1">IF($A79="",TODAY(),INDEX(Transactions!$G:$G,ROW()-8))</f>
        <v>46238</v>
      </c>
      <c r="C79" s="292" t="str">
        <f>IF($A79="","",INDEX(Transactions!$A:$A,ROW()-8))</f>
        <v/>
      </c>
      <c r="D79" s="27">
        <f>IF($A79="",0,INDEX(Transactions!$J:$J,ROW()-8))</f>
        <v>0</v>
      </c>
      <c r="E79" s="293">
        <f>IF($A79="",1,INDEX(Transactions!$P:$P,ROW()-8))</f>
        <v>1</v>
      </c>
      <c r="F79" s="27">
        <f>IF($A79="",0,INDEX(Transactions!$Q:$Q,ROW()-8))</f>
        <v>0</v>
      </c>
      <c r="G79" s="27">
        <f>IF($A79="",0,INDEX(Transactions!$R:$R,ROW()-8))</f>
        <v>0</v>
      </c>
    </row>
    <row r="80" spans="1:7" ht="15" customHeight="1" x14ac:dyDescent="0.15">
      <c r="A80" t="str">
        <f>IF(INDEX(Transactions!$L:$L,ROW()-8)="","",INDEX(Transactions!$L:$L,ROW()-8))</f>
        <v/>
      </c>
      <c r="B80" s="291">
        <f ca="1">IF($A80="",TODAY(),INDEX(Transactions!$G:$G,ROW()-8))</f>
        <v>46238</v>
      </c>
      <c r="C80" s="292" t="str">
        <f>IF($A80="","",INDEX(Transactions!$A:$A,ROW()-8))</f>
        <v/>
      </c>
      <c r="D80" s="27">
        <f>IF($A80="",0,INDEX(Transactions!$J:$J,ROW()-8))</f>
        <v>0</v>
      </c>
      <c r="E80" s="293">
        <f>IF($A80="",1,INDEX(Transactions!$P:$P,ROW()-8))</f>
        <v>1</v>
      </c>
      <c r="F80" s="27">
        <f>IF($A80="",0,INDEX(Transactions!$Q:$Q,ROW()-8))</f>
        <v>0</v>
      </c>
      <c r="G80" s="27">
        <f>IF($A80="",0,INDEX(Transactions!$R:$R,ROW()-8))</f>
        <v>0</v>
      </c>
    </row>
    <row r="81" spans="1:7" ht="15" customHeight="1" x14ac:dyDescent="0.15">
      <c r="A81" t="str">
        <f>IF(INDEX(Transactions!$L:$L,ROW()-8)="","",INDEX(Transactions!$L:$L,ROW()-8))</f>
        <v/>
      </c>
      <c r="B81" s="291">
        <f ca="1">IF($A81="",TODAY(),INDEX(Transactions!$G:$G,ROW()-8))</f>
        <v>46238</v>
      </c>
      <c r="C81" s="292" t="str">
        <f>IF($A81="","",INDEX(Transactions!$A:$A,ROW()-8))</f>
        <v/>
      </c>
      <c r="D81" s="27">
        <f>IF($A81="",0,INDEX(Transactions!$J:$J,ROW()-8))</f>
        <v>0</v>
      </c>
      <c r="E81" s="293">
        <f>IF($A81="",1,INDEX(Transactions!$P:$P,ROW()-8))</f>
        <v>1</v>
      </c>
      <c r="F81" s="27">
        <f>IF($A81="",0,INDEX(Transactions!$Q:$Q,ROW()-8))</f>
        <v>0</v>
      </c>
      <c r="G81" s="27">
        <f>IF($A81="",0,INDEX(Transactions!$R:$R,ROW()-8))</f>
        <v>0</v>
      </c>
    </row>
    <row r="82" spans="1:7" ht="15" customHeight="1" x14ac:dyDescent="0.15">
      <c r="A82" t="str">
        <f>IF(INDEX(Transactions!$L:$L,ROW()-8)="","",INDEX(Transactions!$L:$L,ROW()-8))</f>
        <v/>
      </c>
      <c r="B82" s="291">
        <f ca="1">IF($A82="",TODAY(),INDEX(Transactions!$G:$G,ROW()-8))</f>
        <v>46238</v>
      </c>
      <c r="C82" s="292" t="str">
        <f>IF($A82="","",INDEX(Transactions!$A:$A,ROW()-8))</f>
        <v/>
      </c>
      <c r="D82" s="27">
        <f>IF($A82="",0,INDEX(Transactions!$J:$J,ROW()-8))</f>
        <v>0</v>
      </c>
      <c r="E82" s="293">
        <f>IF($A82="",1,INDEX(Transactions!$P:$P,ROW()-8))</f>
        <v>1</v>
      </c>
      <c r="F82" s="27">
        <f>IF($A82="",0,INDEX(Transactions!$Q:$Q,ROW()-8))</f>
        <v>0</v>
      </c>
      <c r="G82" s="27">
        <f>IF($A82="",0,INDEX(Transactions!$R:$R,ROW()-8))</f>
        <v>0</v>
      </c>
    </row>
    <row r="83" spans="1:7" ht="15" customHeight="1" x14ac:dyDescent="0.15">
      <c r="A83" t="str">
        <f>IF(INDEX(Transactions!$L:$L,ROW()-8)="","",INDEX(Transactions!$L:$L,ROW()-8))</f>
        <v/>
      </c>
      <c r="B83" s="291">
        <f ca="1">IF($A83="",TODAY(),INDEX(Transactions!$G:$G,ROW()-8))</f>
        <v>46238</v>
      </c>
      <c r="C83" s="292" t="str">
        <f>IF($A83="","",INDEX(Transactions!$A:$A,ROW()-8))</f>
        <v/>
      </c>
      <c r="D83" s="27">
        <f>IF($A83="",0,INDEX(Transactions!$J:$J,ROW()-8))</f>
        <v>0</v>
      </c>
      <c r="E83" s="293">
        <f>IF($A83="",1,INDEX(Transactions!$P:$P,ROW()-8))</f>
        <v>1</v>
      </c>
      <c r="F83" s="27">
        <f>IF($A83="",0,INDEX(Transactions!$Q:$Q,ROW()-8))</f>
        <v>0</v>
      </c>
      <c r="G83" s="27">
        <f>IF($A83="",0,INDEX(Transactions!$R:$R,ROW()-8))</f>
        <v>0</v>
      </c>
    </row>
    <row r="84" spans="1:7" ht="15" customHeight="1" x14ac:dyDescent="0.15">
      <c r="A84" t="str">
        <f>IF(INDEX(Transactions!$L:$L,ROW()-8)="","",INDEX(Transactions!$L:$L,ROW()-8))</f>
        <v/>
      </c>
      <c r="B84" s="291">
        <f ca="1">IF($A84="",TODAY(),INDEX(Transactions!$G:$G,ROW()-8))</f>
        <v>46238</v>
      </c>
      <c r="C84" s="292" t="str">
        <f>IF($A84="","",INDEX(Transactions!$A:$A,ROW()-8))</f>
        <v/>
      </c>
      <c r="D84" s="27">
        <f>IF($A84="",0,INDEX(Transactions!$J:$J,ROW()-8))</f>
        <v>0</v>
      </c>
      <c r="E84" s="293">
        <f>IF($A84="",1,INDEX(Transactions!$P:$P,ROW()-8))</f>
        <v>1</v>
      </c>
      <c r="F84" s="27">
        <f>IF($A84="",0,INDEX(Transactions!$Q:$Q,ROW()-8))</f>
        <v>0</v>
      </c>
      <c r="G84" s="27">
        <f>IF($A84="",0,INDEX(Transactions!$R:$R,ROW()-8))</f>
        <v>0</v>
      </c>
    </row>
    <row r="85" spans="1:7" ht="15" customHeight="1" x14ac:dyDescent="0.15">
      <c r="A85" t="str">
        <f>IF(INDEX(Transactions!$L:$L,ROW()-8)="","",INDEX(Transactions!$L:$L,ROW()-8))</f>
        <v/>
      </c>
      <c r="B85" s="291">
        <f ca="1">IF($A85="",TODAY(),INDEX(Transactions!$G:$G,ROW()-8))</f>
        <v>46238</v>
      </c>
      <c r="C85" s="292" t="str">
        <f>IF($A85="","",INDEX(Transactions!$A:$A,ROW()-8))</f>
        <v/>
      </c>
      <c r="D85" s="27">
        <f>IF($A85="",0,INDEX(Transactions!$J:$J,ROW()-8))</f>
        <v>0</v>
      </c>
      <c r="E85" s="293">
        <f>IF($A85="",1,INDEX(Transactions!$P:$P,ROW()-8))</f>
        <v>1</v>
      </c>
      <c r="F85" s="27">
        <f>IF($A85="",0,INDEX(Transactions!$Q:$Q,ROW()-8))</f>
        <v>0</v>
      </c>
      <c r="G85" s="27">
        <f>IF($A85="",0,INDEX(Transactions!$R:$R,ROW()-8))</f>
        <v>0</v>
      </c>
    </row>
    <row r="86" spans="1:7" ht="15" customHeight="1" x14ac:dyDescent="0.15">
      <c r="A86" t="str">
        <f>IF(INDEX(Transactions!$L:$L,ROW()-8)="","",INDEX(Transactions!$L:$L,ROW()-8))</f>
        <v/>
      </c>
      <c r="B86" s="291">
        <f ca="1">IF($A86="",TODAY(),INDEX(Transactions!$G:$G,ROW()-8))</f>
        <v>46238</v>
      </c>
      <c r="C86" s="292" t="str">
        <f>IF($A86="","",INDEX(Transactions!$A:$A,ROW()-8))</f>
        <v/>
      </c>
      <c r="D86" s="27">
        <f>IF($A86="",0,INDEX(Transactions!$J:$J,ROW()-8))</f>
        <v>0</v>
      </c>
      <c r="E86" s="294">
        <f>IF($A86="",1,INDEX(Transactions!$P:$P,ROW()-8))</f>
        <v>1</v>
      </c>
      <c r="F86" s="27">
        <f>IF($A86="",0,INDEX(Transactions!$Q:$Q,ROW()-8))</f>
        <v>0</v>
      </c>
      <c r="G86" s="27">
        <f>IF($A86="",0,INDEX(Transactions!$R:$R,ROW()-8))</f>
        <v>0</v>
      </c>
    </row>
    <row r="87" spans="1:7" ht="15" customHeight="1" x14ac:dyDescent="0.15">
      <c r="A87" t="str">
        <f>IF(INDEX(Transactions!$L:$L,ROW()-8)="","",INDEX(Transactions!$L:$L,ROW()-8))</f>
        <v/>
      </c>
      <c r="B87" s="291">
        <f ca="1">IF($A87="",TODAY(),INDEX(Transactions!$G:$G,ROW()-8))</f>
        <v>46238</v>
      </c>
      <c r="C87" s="292" t="str">
        <f>IF($A87="","",INDEX(Transactions!$A:$A,ROW()-8))</f>
        <v/>
      </c>
      <c r="D87" s="27">
        <f>IF($A87="",0,INDEX(Transactions!$J:$J,ROW()-8))</f>
        <v>0</v>
      </c>
      <c r="E87" s="294">
        <f>IF($A87="",1,INDEX(Transactions!$P:$P,ROW()-8))</f>
        <v>1</v>
      </c>
      <c r="F87" s="27">
        <f>IF($A87="",0,INDEX(Transactions!$Q:$Q,ROW()-8))</f>
        <v>0</v>
      </c>
      <c r="G87" s="27">
        <f>IF($A87="",0,INDEX(Transactions!$R:$R,ROW()-8))</f>
        <v>0</v>
      </c>
    </row>
    <row r="88" spans="1:7" ht="15" customHeight="1" x14ac:dyDescent="0.15">
      <c r="A88" t="str">
        <f>IF(INDEX(Transactions!$L:$L,ROW()-8)="","",INDEX(Transactions!$L:$L,ROW()-8))</f>
        <v/>
      </c>
      <c r="B88" s="291">
        <f ca="1">IF($A88="",TODAY(),INDEX(Transactions!$G:$G,ROW()-8))</f>
        <v>46238</v>
      </c>
      <c r="C88" s="292" t="str">
        <f>IF($A88="","",INDEX(Transactions!$A:$A,ROW()-8))</f>
        <v/>
      </c>
      <c r="D88" s="27">
        <f>IF($A88="",0,INDEX(Transactions!$J:$J,ROW()-8))</f>
        <v>0</v>
      </c>
      <c r="E88" s="293">
        <f>IF($A88="",1,INDEX(Transactions!$P:$P,ROW()-8))</f>
        <v>1</v>
      </c>
      <c r="F88" s="27">
        <f>IF($A88="",0,INDEX(Transactions!$Q:$Q,ROW()-8))</f>
        <v>0</v>
      </c>
      <c r="G88" s="27">
        <f>IF($A88="",0,INDEX(Transactions!$R:$R,ROW()-8))</f>
        <v>0</v>
      </c>
    </row>
    <row r="89" spans="1:7" ht="15" customHeight="1" x14ac:dyDescent="0.15">
      <c r="A89" t="str">
        <f>IF(INDEX(Transactions!$L:$L,ROW()-8)="","",INDEX(Transactions!$L:$L,ROW()-8))</f>
        <v/>
      </c>
      <c r="B89" s="291">
        <f ca="1">IF($A89="",TODAY(),INDEX(Transactions!$G:$G,ROW()-8))</f>
        <v>46238</v>
      </c>
      <c r="C89" s="292" t="str">
        <f>IF($A89="","",INDEX(Transactions!$A:$A,ROW()-8))</f>
        <v/>
      </c>
      <c r="D89" s="27">
        <f>IF($A89="",0,INDEX(Transactions!$J:$J,ROW()-8))</f>
        <v>0</v>
      </c>
      <c r="E89" s="294">
        <f>IF($A89="",1,INDEX(Transactions!$P:$P,ROW()-8))</f>
        <v>1</v>
      </c>
      <c r="F89" s="27">
        <f>IF($A89="",0,INDEX(Transactions!$Q:$Q,ROW()-8))</f>
        <v>0</v>
      </c>
      <c r="G89" s="27">
        <f>IF($A89="",0,INDEX(Transactions!$R:$R,ROW()-8))</f>
        <v>0</v>
      </c>
    </row>
    <row r="90" spans="1:7" ht="15" customHeight="1" x14ac:dyDescent="0.15">
      <c r="A90" t="str">
        <f>IF(INDEX(Transactions!$L:$L,ROW()-8)="","",INDEX(Transactions!$L:$L,ROW()-8))</f>
        <v/>
      </c>
      <c r="B90" s="291">
        <f ca="1">IF($A90="",TODAY(),INDEX(Transactions!$G:$G,ROW()-8))</f>
        <v>46238</v>
      </c>
      <c r="C90" s="292" t="str">
        <f>IF($A90="","",INDEX(Transactions!$A:$A,ROW()-8))</f>
        <v/>
      </c>
      <c r="D90" s="27">
        <f>IF($A90="",0,INDEX(Transactions!$J:$J,ROW()-8))</f>
        <v>0</v>
      </c>
      <c r="E90" s="293">
        <f>IF($A90="",1,INDEX(Transactions!$P:$P,ROW()-8))</f>
        <v>1</v>
      </c>
      <c r="F90" s="27">
        <f>IF($A90="",0,INDEX(Transactions!$Q:$Q,ROW()-8))</f>
        <v>0</v>
      </c>
      <c r="G90" s="27">
        <f>IF($A90="",0,INDEX(Transactions!$R:$R,ROW()-8))</f>
        <v>0</v>
      </c>
    </row>
    <row r="91" spans="1:7" ht="15" customHeight="1" x14ac:dyDescent="0.15">
      <c r="A91" t="str">
        <f>IF(INDEX(Transactions!$L:$L,ROW()-8)="","",INDEX(Transactions!$L:$L,ROW()-8))</f>
        <v/>
      </c>
      <c r="B91" s="291">
        <f ca="1">IF($A91="",TODAY(),INDEX(Transactions!$G:$G,ROW()-8))</f>
        <v>46238</v>
      </c>
      <c r="C91" s="292" t="str">
        <f>IF($A91="","",INDEX(Transactions!$A:$A,ROW()-8))</f>
        <v/>
      </c>
      <c r="D91" s="27">
        <f>IF($A91="",0,INDEX(Transactions!$J:$J,ROW()-8))</f>
        <v>0</v>
      </c>
      <c r="E91" s="293">
        <f>IF($A91="",1,INDEX(Transactions!$P:$P,ROW()-8))</f>
        <v>1</v>
      </c>
      <c r="F91" s="27">
        <f>IF($A91="",0,INDEX(Transactions!$Q:$Q,ROW()-8))</f>
        <v>0</v>
      </c>
      <c r="G91" s="27">
        <f>IF($A91="",0,INDEX(Transactions!$R:$R,ROW()-8))</f>
        <v>0</v>
      </c>
    </row>
    <row r="92" spans="1:7" ht="15" customHeight="1" x14ac:dyDescent="0.15">
      <c r="A92" t="str">
        <f>IF(INDEX(Transactions!$L:$L,ROW()-8)="","",INDEX(Transactions!$L:$L,ROW()-8))</f>
        <v/>
      </c>
      <c r="B92" s="291">
        <f ca="1">IF($A92="",TODAY(),INDEX(Transactions!$G:$G,ROW()-8))</f>
        <v>46238</v>
      </c>
      <c r="C92" s="292" t="str">
        <f>IF($A92="","",INDEX(Transactions!$A:$A,ROW()-8))</f>
        <v/>
      </c>
      <c r="D92" s="27">
        <f>IF($A92="",0,INDEX(Transactions!$J:$J,ROW()-8))</f>
        <v>0</v>
      </c>
      <c r="E92" s="293">
        <f>IF($A92="",1,INDEX(Transactions!$P:$P,ROW()-8))</f>
        <v>1</v>
      </c>
      <c r="F92" s="27">
        <f>IF($A92="",0,INDEX(Transactions!$Q:$Q,ROW()-8))</f>
        <v>0</v>
      </c>
      <c r="G92" s="27">
        <f>IF($A92="",0,INDEX(Transactions!$R:$R,ROW()-8))</f>
        <v>0</v>
      </c>
    </row>
    <row r="93" spans="1:7" ht="15" customHeight="1" x14ac:dyDescent="0.15">
      <c r="A93" t="str">
        <f>IF(INDEX(Transactions!$L:$L,ROW()-8)="","",INDEX(Transactions!$L:$L,ROW()-8))</f>
        <v/>
      </c>
      <c r="B93" s="291">
        <f ca="1">IF($A93="",TODAY(),INDEX(Transactions!$G:$G,ROW()-8))</f>
        <v>46238</v>
      </c>
      <c r="C93" s="292" t="str">
        <f>IF($A93="","",INDEX(Transactions!$A:$A,ROW()-8))</f>
        <v/>
      </c>
      <c r="D93" s="27">
        <f>IF($A93="",0,INDEX(Transactions!$J:$J,ROW()-8))</f>
        <v>0</v>
      </c>
      <c r="E93" s="294">
        <f>IF($A93="",1,INDEX(Transactions!$P:$P,ROW()-8))</f>
        <v>1</v>
      </c>
      <c r="F93" s="27">
        <f>IF($A93="",0,INDEX(Transactions!$Q:$Q,ROW()-8))</f>
        <v>0</v>
      </c>
      <c r="G93" s="27">
        <f>IF($A93="",0,INDEX(Transactions!$R:$R,ROW()-8))</f>
        <v>0</v>
      </c>
    </row>
    <row r="94" spans="1:7" ht="15" customHeight="1" x14ac:dyDescent="0.15">
      <c r="A94" t="str">
        <f>IF(INDEX(Transactions!$L:$L,ROW()-8)="","",INDEX(Transactions!$L:$L,ROW()-8))</f>
        <v/>
      </c>
      <c r="B94" s="291">
        <f ca="1">IF($A94="",TODAY(),INDEX(Transactions!$G:$G,ROW()-8))</f>
        <v>46238</v>
      </c>
      <c r="C94" s="292" t="str">
        <f>IF($A94="","",INDEX(Transactions!$A:$A,ROW()-8))</f>
        <v/>
      </c>
      <c r="D94" s="27">
        <f>IF($A94="",0,INDEX(Transactions!$J:$J,ROW()-8))</f>
        <v>0</v>
      </c>
      <c r="E94" s="294">
        <f>IF($A94="",1,INDEX(Transactions!$P:$P,ROW()-8))</f>
        <v>1</v>
      </c>
      <c r="F94" s="27">
        <f>IF($A94="",0,INDEX(Transactions!$Q:$Q,ROW()-8))</f>
        <v>0</v>
      </c>
      <c r="G94" s="27">
        <f>IF($A94="",0,INDEX(Transactions!$R:$R,ROW()-8))</f>
        <v>0</v>
      </c>
    </row>
    <row r="95" spans="1:7" ht="15" customHeight="1" x14ac:dyDescent="0.15">
      <c r="A95" t="str">
        <f>IF(INDEX(Transactions!$L:$L,ROW()-8)="","",INDEX(Transactions!$L:$L,ROW()-8))</f>
        <v/>
      </c>
      <c r="B95" s="291">
        <f ca="1">IF($A95="",TODAY(),INDEX(Transactions!$G:$G,ROW()-8))</f>
        <v>46238</v>
      </c>
      <c r="C95" s="292" t="str">
        <f>IF($A95="","",INDEX(Transactions!$A:$A,ROW()-8))</f>
        <v/>
      </c>
      <c r="D95" s="27">
        <f>IF($A95="",0,INDEX(Transactions!$J:$J,ROW()-8))</f>
        <v>0</v>
      </c>
      <c r="E95" s="293">
        <f>IF($A95="",1,INDEX(Transactions!$P:$P,ROW()-8))</f>
        <v>1</v>
      </c>
      <c r="F95" s="27">
        <f>IF($A95="",0,INDEX(Transactions!$Q:$Q,ROW()-8))</f>
        <v>0</v>
      </c>
      <c r="G95" s="27">
        <f>IF($A95="",0,INDEX(Transactions!$R:$R,ROW()-8))</f>
        <v>0</v>
      </c>
    </row>
    <row r="96" spans="1:7" ht="15" customHeight="1" x14ac:dyDescent="0.15">
      <c r="A96" t="str">
        <f>IF(INDEX(Transactions!$L:$L,ROW()-8)="","",INDEX(Transactions!$L:$L,ROW()-8))</f>
        <v/>
      </c>
      <c r="B96" s="291">
        <f ca="1">IF($A96="",TODAY(),INDEX(Transactions!$G:$G,ROW()-8))</f>
        <v>46238</v>
      </c>
      <c r="C96" s="292" t="str">
        <f>IF($A96="","",INDEX(Transactions!$A:$A,ROW()-8))</f>
        <v/>
      </c>
      <c r="D96" s="27">
        <f>IF($A96="",0,INDEX(Transactions!$J:$J,ROW()-8))</f>
        <v>0</v>
      </c>
      <c r="E96" s="293">
        <f>IF($A96="",1,INDEX(Transactions!$P:$P,ROW()-8))</f>
        <v>1</v>
      </c>
      <c r="F96" s="27">
        <f>IF($A96="",0,INDEX(Transactions!$Q:$Q,ROW()-8))</f>
        <v>0</v>
      </c>
      <c r="G96" s="27">
        <f>IF($A96="",0,INDEX(Transactions!$R:$R,ROW()-8))</f>
        <v>0</v>
      </c>
    </row>
    <row r="97" spans="1:7" ht="15" customHeight="1" x14ac:dyDescent="0.15">
      <c r="A97" t="str">
        <f>IF(INDEX(Transactions!$L:$L,ROW()-8)="","",INDEX(Transactions!$L:$L,ROW()-8))</f>
        <v/>
      </c>
      <c r="B97" s="291">
        <f ca="1">IF($A97="",TODAY(),INDEX(Transactions!$G:$G,ROW()-8))</f>
        <v>46238</v>
      </c>
      <c r="C97" s="292" t="str">
        <f>IF($A97="","",INDEX(Transactions!$A:$A,ROW()-8))</f>
        <v/>
      </c>
      <c r="D97" s="27">
        <f>IF($A97="",0,INDEX(Transactions!$J:$J,ROW()-8))</f>
        <v>0</v>
      </c>
      <c r="E97" s="293">
        <f>IF($A97="",1,INDEX(Transactions!$P:$P,ROW()-8))</f>
        <v>1</v>
      </c>
      <c r="F97" s="27">
        <f>IF($A97="",0,INDEX(Transactions!$Q:$Q,ROW()-8))</f>
        <v>0</v>
      </c>
      <c r="G97" s="27">
        <f>IF($A97="",0,INDEX(Transactions!$R:$R,ROW()-8))</f>
        <v>0</v>
      </c>
    </row>
    <row r="98" spans="1:7" ht="15" customHeight="1" x14ac:dyDescent="0.15">
      <c r="A98" t="str">
        <f>IF(INDEX(Transactions!$L:$L,ROW()-8)="","",INDEX(Transactions!$L:$L,ROW()-8))</f>
        <v/>
      </c>
      <c r="B98" s="291">
        <f ca="1">IF($A98="",TODAY(),INDEX(Transactions!$G:$G,ROW()-8))</f>
        <v>46238</v>
      </c>
      <c r="C98" s="292" t="str">
        <f>IF($A98="","",INDEX(Transactions!$A:$A,ROW()-8))</f>
        <v/>
      </c>
      <c r="D98" s="27">
        <f>IF($A98="",0,INDEX(Transactions!$J:$J,ROW()-8))</f>
        <v>0</v>
      </c>
      <c r="E98" s="293">
        <f>IF($A98="",1,INDEX(Transactions!$P:$P,ROW()-8))</f>
        <v>1</v>
      </c>
      <c r="F98" s="27">
        <f>IF($A98="",0,INDEX(Transactions!$Q:$Q,ROW()-8))</f>
        <v>0</v>
      </c>
      <c r="G98" s="27">
        <f>IF($A98="",0,INDEX(Transactions!$R:$R,ROW()-8))</f>
        <v>0</v>
      </c>
    </row>
    <row r="99" spans="1:7" ht="15" customHeight="1" x14ac:dyDescent="0.15">
      <c r="A99" t="str">
        <f>IF(INDEX(Transactions!$L:$L,ROW()-8)="","",INDEX(Transactions!$L:$L,ROW()-8))</f>
        <v/>
      </c>
      <c r="B99" s="291">
        <f ca="1">IF($A99="",TODAY(),INDEX(Transactions!$G:$G,ROW()-8))</f>
        <v>46238</v>
      </c>
      <c r="C99" s="292" t="str">
        <f>IF($A99="","",INDEX(Transactions!$A:$A,ROW()-8))</f>
        <v/>
      </c>
      <c r="D99" s="27">
        <f>IF($A99="",0,INDEX(Transactions!$J:$J,ROW()-8))</f>
        <v>0</v>
      </c>
      <c r="E99" s="293">
        <f>IF($A99="",1,INDEX(Transactions!$P:$P,ROW()-8))</f>
        <v>1</v>
      </c>
      <c r="F99" s="27">
        <f>IF($A99="",0,INDEX(Transactions!$Q:$Q,ROW()-8))</f>
        <v>0</v>
      </c>
      <c r="G99" s="27">
        <f>IF($A99="",0,INDEX(Transactions!$R:$R,ROW()-8))</f>
        <v>0</v>
      </c>
    </row>
    <row r="100" spans="1:7" ht="15" customHeight="1" x14ac:dyDescent="0.15">
      <c r="A100" t="str">
        <f>IF(INDEX(Transactions!$L:$L,ROW()-8)="","",INDEX(Transactions!$L:$L,ROW()-8))</f>
        <v/>
      </c>
      <c r="B100" s="291">
        <f ca="1">IF($A100="",TODAY(),INDEX(Transactions!$G:$G,ROW()-8))</f>
        <v>46238</v>
      </c>
      <c r="C100" s="292" t="str">
        <f>IF($A100="","",INDEX(Transactions!$A:$A,ROW()-8))</f>
        <v/>
      </c>
      <c r="D100" s="27">
        <f>IF($A100="",0,INDEX(Transactions!$J:$J,ROW()-8))</f>
        <v>0</v>
      </c>
      <c r="E100" s="293">
        <f>IF($A100="",1,INDEX(Transactions!$P:$P,ROW()-8))</f>
        <v>1</v>
      </c>
      <c r="F100" s="27">
        <f>IF($A100="",0,INDEX(Transactions!$Q:$Q,ROW()-8))</f>
        <v>0</v>
      </c>
      <c r="G100" s="27">
        <f>IF($A100="",0,INDEX(Transactions!$R:$R,ROW()-8))</f>
        <v>0</v>
      </c>
    </row>
    <row r="101" spans="1:7" ht="15" customHeight="1" x14ac:dyDescent="0.15">
      <c r="A101" t="str">
        <f>IF(INDEX(Transactions!$L:$L,ROW()-8)="","",INDEX(Transactions!$L:$L,ROW()-8))</f>
        <v/>
      </c>
      <c r="B101" s="291">
        <f ca="1">IF($A101="",TODAY(),INDEX(Transactions!$G:$G,ROW()-8))</f>
        <v>46238</v>
      </c>
      <c r="C101" s="292" t="str">
        <f>IF($A101="","",INDEX(Transactions!$A:$A,ROW()-8))</f>
        <v/>
      </c>
      <c r="D101" s="27">
        <f>IF($A101="",0,INDEX(Transactions!$J:$J,ROW()-8))</f>
        <v>0</v>
      </c>
      <c r="E101" s="293">
        <f>IF($A101="",1,INDEX(Transactions!$P:$P,ROW()-8))</f>
        <v>1</v>
      </c>
      <c r="F101" s="27">
        <f>IF($A101="",0,INDEX(Transactions!$Q:$Q,ROW()-8))</f>
        <v>0</v>
      </c>
      <c r="G101" s="27">
        <f>IF($A101="",0,INDEX(Transactions!$R:$R,ROW()-8))</f>
        <v>0</v>
      </c>
    </row>
    <row r="102" spans="1:7" ht="15" customHeight="1" x14ac:dyDescent="0.15">
      <c r="A102" t="str">
        <f>IF(INDEX(Transactions!$L:$L,ROW()-8)="","",INDEX(Transactions!$L:$L,ROW()-8))</f>
        <v/>
      </c>
      <c r="B102" s="291">
        <f ca="1">IF($A102="",TODAY(),INDEX(Transactions!$G:$G,ROW()-8))</f>
        <v>46238</v>
      </c>
      <c r="C102" s="292" t="str">
        <f>IF($A102="","",INDEX(Transactions!$A:$A,ROW()-8))</f>
        <v/>
      </c>
      <c r="D102" s="27">
        <f>IF($A102="",0,INDEX(Transactions!$J:$J,ROW()-8))</f>
        <v>0</v>
      </c>
      <c r="E102" s="293">
        <f>IF($A102="",1,INDEX(Transactions!$P:$P,ROW()-8))</f>
        <v>1</v>
      </c>
      <c r="F102" s="27">
        <f>IF($A102="",0,INDEX(Transactions!$Q:$Q,ROW()-8))</f>
        <v>0</v>
      </c>
      <c r="G102" s="27">
        <f>IF($A102="",0,INDEX(Transactions!$R:$R,ROW()-8))</f>
        <v>0</v>
      </c>
    </row>
    <row r="103" spans="1:7" ht="15" customHeight="1" x14ac:dyDescent="0.15">
      <c r="A103" t="str">
        <f>IF(INDEX(Transactions!$L:$L,ROW()-8)="","",INDEX(Transactions!$L:$L,ROW()-8))</f>
        <v/>
      </c>
      <c r="B103" s="291">
        <f ca="1">IF($A103="",TODAY(),INDEX(Transactions!$G:$G,ROW()-8))</f>
        <v>46238</v>
      </c>
      <c r="C103" s="292" t="str">
        <f>IF($A103="","",INDEX(Transactions!$A:$A,ROW()-8))</f>
        <v/>
      </c>
      <c r="D103" s="27">
        <f>IF($A103="",0,INDEX(Transactions!$J:$J,ROW()-8))</f>
        <v>0</v>
      </c>
      <c r="E103" s="293">
        <f>IF($A103="",1,INDEX(Transactions!$P:$P,ROW()-8))</f>
        <v>1</v>
      </c>
      <c r="F103" s="27">
        <f>IF($A103="",0,INDEX(Transactions!$Q:$Q,ROW()-8))</f>
        <v>0</v>
      </c>
      <c r="G103" s="27">
        <f>IF($A103="",0,INDEX(Transactions!$R:$R,ROW()-8))</f>
        <v>0</v>
      </c>
    </row>
    <row r="104" spans="1:7" ht="15" customHeight="1" x14ac:dyDescent="0.15">
      <c r="A104" t="str">
        <f>IF(INDEX(Transactions!$L:$L,ROW()-8)="","",INDEX(Transactions!$L:$L,ROW()-8))</f>
        <v/>
      </c>
      <c r="B104" s="291">
        <f ca="1">IF($A104="",TODAY(),INDEX(Transactions!$G:$G,ROW()-8))</f>
        <v>46238</v>
      </c>
      <c r="C104" s="292" t="str">
        <f>IF($A104="","",INDEX(Transactions!$A:$A,ROW()-8))</f>
        <v/>
      </c>
      <c r="D104" s="27">
        <f>IF($A104="",0,INDEX(Transactions!$J:$J,ROW()-8))</f>
        <v>0</v>
      </c>
      <c r="E104" s="293">
        <f>IF($A104="",1,INDEX(Transactions!$P:$P,ROW()-8))</f>
        <v>1</v>
      </c>
      <c r="F104" s="27">
        <f>IF($A104="",0,INDEX(Transactions!$Q:$Q,ROW()-8))</f>
        <v>0</v>
      </c>
      <c r="G104" s="27">
        <f>IF($A104="",0,INDEX(Transactions!$R:$R,ROW()-8))</f>
        <v>0</v>
      </c>
    </row>
    <row r="105" spans="1:7" ht="15" customHeight="1" x14ac:dyDescent="0.15">
      <c r="A105" t="str">
        <f>IF(INDEX(Transactions!$L:$L,ROW()-8)="","",INDEX(Transactions!$L:$L,ROW()-8))</f>
        <v/>
      </c>
      <c r="B105" s="291">
        <f ca="1">IF($A105="",TODAY(),INDEX(Transactions!$G:$G,ROW()-8))</f>
        <v>46238</v>
      </c>
      <c r="C105" s="292" t="str">
        <f>IF($A105="","",INDEX(Transactions!$A:$A,ROW()-8))</f>
        <v/>
      </c>
      <c r="D105" s="27">
        <f>IF($A105="",0,INDEX(Transactions!$J:$J,ROW()-8))</f>
        <v>0</v>
      </c>
      <c r="E105" s="293">
        <f>IF($A105="",1,INDEX(Transactions!$P:$P,ROW()-8))</f>
        <v>1</v>
      </c>
      <c r="F105" s="27">
        <f>IF($A105="",0,INDEX(Transactions!$Q:$Q,ROW()-8))</f>
        <v>0</v>
      </c>
      <c r="G105" s="27">
        <f>IF($A105="",0,INDEX(Transactions!$R:$R,ROW()-8))</f>
        <v>0</v>
      </c>
    </row>
    <row r="106" spans="1:7" ht="15" customHeight="1" x14ac:dyDescent="0.15">
      <c r="A106" t="str">
        <f>IF(INDEX(Transactions!$L:$L,ROW()-8)="","",INDEX(Transactions!$L:$L,ROW()-8))</f>
        <v/>
      </c>
      <c r="B106" s="291">
        <f ca="1">IF($A106="",TODAY(),INDEX(Transactions!$G:$G,ROW()-8))</f>
        <v>46238</v>
      </c>
      <c r="C106" s="292" t="str">
        <f>IF($A106="","",INDEX(Transactions!$A:$A,ROW()-8))</f>
        <v/>
      </c>
      <c r="D106" s="27">
        <f>IF($A106="",0,INDEX(Transactions!$J:$J,ROW()-8))</f>
        <v>0</v>
      </c>
      <c r="E106" s="293">
        <f>IF($A106="",1,INDEX(Transactions!$P:$P,ROW()-8))</f>
        <v>1</v>
      </c>
      <c r="F106" s="27">
        <f>IF($A106="",0,INDEX(Transactions!$Q:$Q,ROW()-8))</f>
        <v>0</v>
      </c>
      <c r="G106" s="27">
        <f>IF($A106="",0,INDEX(Transactions!$R:$R,ROW()-8))</f>
        <v>0</v>
      </c>
    </row>
    <row r="107" spans="1:7" ht="15" customHeight="1" x14ac:dyDescent="0.15">
      <c r="A107" t="str">
        <f>IF(INDEX(Transactions!$L:$L,ROW()-8)="","",INDEX(Transactions!$L:$L,ROW()-8))</f>
        <v/>
      </c>
      <c r="B107" s="291">
        <f ca="1">IF($A107="",TODAY(),INDEX(Transactions!$G:$G,ROW()-8))</f>
        <v>46238</v>
      </c>
      <c r="C107" s="292" t="str">
        <f>IF($A107="","",INDEX(Transactions!$A:$A,ROW()-8))</f>
        <v/>
      </c>
      <c r="D107" s="27">
        <f>IF($A107="",0,INDEX(Transactions!$J:$J,ROW()-8))</f>
        <v>0</v>
      </c>
      <c r="E107" s="293">
        <f>IF($A107="",1,INDEX(Transactions!$P:$P,ROW()-8))</f>
        <v>1</v>
      </c>
      <c r="F107" s="27">
        <f>IF($A107="",0,INDEX(Transactions!$Q:$Q,ROW()-8))</f>
        <v>0</v>
      </c>
      <c r="G107" s="27">
        <f>IF($A107="",0,INDEX(Transactions!$R:$R,ROW()-8))</f>
        <v>0</v>
      </c>
    </row>
    <row r="108" spans="1:7" ht="15" customHeight="1" x14ac:dyDescent="0.15">
      <c r="A108" t="str">
        <f>IF(INDEX(Transactions!$L:$L,ROW()-8)="","",INDEX(Transactions!$L:$L,ROW()-8))</f>
        <v/>
      </c>
      <c r="B108" s="291">
        <f ca="1">IF($A108="",TODAY(),INDEX(Transactions!$G:$G,ROW()-8))</f>
        <v>46238</v>
      </c>
      <c r="C108" s="292" t="str">
        <f>IF($A108="","",INDEX(Transactions!$A:$A,ROW()-8))</f>
        <v/>
      </c>
      <c r="D108" s="27">
        <f>IF($A108="",0,INDEX(Transactions!$J:$J,ROW()-8))</f>
        <v>0</v>
      </c>
      <c r="E108" s="293">
        <f>IF($A108="",1,INDEX(Transactions!$P:$P,ROW()-8))</f>
        <v>1</v>
      </c>
      <c r="F108" s="27">
        <f>IF($A108="",0,INDEX(Transactions!$Q:$Q,ROW()-8))</f>
        <v>0</v>
      </c>
      <c r="G108" s="27">
        <f>IF($A108="",0,INDEX(Transactions!$R:$R,ROW()-8))</f>
        <v>0</v>
      </c>
    </row>
    <row r="109" spans="1:7" ht="15" customHeight="1" x14ac:dyDescent="0.15">
      <c r="A109" t="str">
        <f>IF(INDEX(Transactions!$L:$L,ROW()-8)="","",INDEX(Transactions!$L:$L,ROW()-8))</f>
        <v/>
      </c>
      <c r="B109" s="291">
        <f ca="1">IF($A109="",TODAY(),INDEX(Transactions!$G:$G,ROW()-8))</f>
        <v>46238</v>
      </c>
      <c r="C109" s="292" t="str">
        <f>IF($A109="","",INDEX(Transactions!$A:$A,ROW()-8))</f>
        <v/>
      </c>
      <c r="D109" s="27">
        <f>IF($A109="",0,INDEX(Transactions!$J:$J,ROW()-8))</f>
        <v>0</v>
      </c>
      <c r="E109" s="294">
        <f>IF($A109="",1,INDEX(Transactions!$P:$P,ROW()-8))</f>
        <v>1</v>
      </c>
      <c r="F109" s="27">
        <f>IF($A109="",0,INDEX(Transactions!$Q:$Q,ROW()-8))</f>
        <v>0</v>
      </c>
      <c r="G109" s="27">
        <f>IF($A109="",0,INDEX(Transactions!$R:$R,ROW()-8))</f>
        <v>0</v>
      </c>
    </row>
    <row r="110" spans="1:7" ht="15" customHeight="1" x14ac:dyDescent="0.15">
      <c r="A110" t="str">
        <f>IF(INDEX(Transactions!$L:$L,ROW()-8)="","",INDEX(Transactions!$L:$L,ROW()-8))</f>
        <v/>
      </c>
      <c r="B110" s="291">
        <f ca="1">IF($A110="",TODAY(),INDEX(Transactions!$G:$G,ROW()-8))</f>
        <v>46238</v>
      </c>
      <c r="C110" s="292" t="str">
        <f>IF($A110="","",INDEX(Transactions!$A:$A,ROW()-8))</f>
        <v/>
      </c>
      <c r="D110" s="27">
        <f>IF($A110="",0,INDEX(Transactions!$J:$J,ROW()-8))</f>
        <v>0</v>
      </c>
      <c r="E110" s="294">
        <f>IF($A110="",1,INDEX(Transactions!$P:$P,ROW()-8))</f>
        <v>1</v>
      </c>
      <c r="F110" s="27">
        <f>IF($A110="",0,INDEX(Transactions!$Q:$Q,ROW()-8))</f>
        <v>0</v>
      </c>
      <c r="G110" s="27">
        <f>IF($A110="",0,INDEX(Transactions!$R:$R,ROW()-8))</f>
        <v>0</v>
      </c>
    </row>
    <row r="111" spans="1:7" ht="15" customHeight="1" x14ac:dyDescent="0.15">
      <c r="A111" t="str">
        <f>IF(INDEX(Transactions!$L:$L,ROW()-8)="","",INDEX(Transactions!$L:$L,ROW()-8))</f>
        <v/>
      </c>
      <c r="B111" s="291">
        <f ca="1">IF($A111="",TODAY(),INDEX(Transactions!$G:$G,ROW()-8))</f>
        <v>46238</v>
      </c>
      <c r="C111" s="292" t="str">
        <f>IF($A111="","",INDEX(Transactions!$A:$A,ROW()-8))</f>
        <v/>
      </c>
      <c r="D111" s="27">
        <f>IF($A111="",0,INDEX(Transactions!$J:$J,ROW()-8))</f>
        <v>0</v>
      </c>
      <c r="E111" s="294">
        <f>IF($A111="",1,INDEX(Transactions!$P:$P,ROW()-8))</f>
        <v>1</v>
      </c>
      <c r="F111" s="27">
        <f>IF($A111="",0,INDEX(Transactions!$Q:$Q,ROW()-8))</f>
        <v>0</v>
      </c>
      <c r="G111" s="27">
        <f>IF($A111="",0,INDEX(Transactions!$R:$R,ROW()-8))</f>
        <v>0</v>
      </c>
    </row>
    <row r="112" spans="1:7" ht="15" customHeight="1" x14ac:dyDescent="0.15">
      <c r="A112" t="str">
        <f>IF(INDEX(Transactions!$L:$L,ROW()-8)="","",INDEX(Transactions!$L:$L,ROW()-8))</f>
        <v/>
      </c>
      <c r="B112" s="291">
        <f ca="1">IF($A112="",TODAY(),INDEX(Transactions!$G:$G,ROW()-8))</f>
        <v>46238</v>
      </c>
      <c r="C112" s="292" t="str">
        <f>IF($A112="","",INDEX(Transactions!$A:$A,ROW()-8))</f>
        <v/>
      </c>
      <c r="D112" s="27">
        <f>IF($A112="",0,INDEX(Transactions!$J:$J,ROW()-8))</f>
        <v>0</v>
      </c>
      <c r="E112" s="294">
        <f>IF($A112="",1,INDEX(Transactions!$P:$P,ROW()-8))</f>
        <v>1</v>
      </c>
      <c r="F112" s="27">
        <f>IF($A112="",0,INDEX(Transactions!$Q:$Q,ROW()-8))</f>
        <v>0</v>
      </c>
      <c r="G112" s="27">
        <f>IF($A112="",0,INDEX(Transactions!$R:$R,ROW()-8))</f>
        <v>0</v>
      </c>
    </row>
    <row r="113" spans="1:7" ht="15" customHeight="1" x14ac:dyDescent="0.15">
      <c r="A113" t="str">
        <f>IF(INDEX(Transactions!$L:$L,ROW()-8)="","",INDEX(Transactions!$L:$L,ROW()-8))</f>
        <v/>
      </c>
      <c r="B113" s="291">
        <f ca="1">IF($A113="",TODAY(),INDEX(Transactions!$G:$G,ROW()-8))</f>
        <v>46238</v>
      </c>
      <c r="C113" s="292" t="str">
        <f>IF($A113="","",INDEX(Transactions!$A:$A,ROW()-8))</f>
        <v/>
      </c>
      <c r="D113" s="27">
        <f>IF($A113="",0,INDEX(Transactions!$J:$J,ROW()-8))</f>
        <v>0</v>
      </c>
      <c r="E113" s="294">
        <f>IF($A113="",1,INDEX(Transactions!$P:$P,ROW()-8))</f>
        <v>1</v>
      </c>
      <c r="F113" s="27">
        <f>IF($A113="",0,INDEX(Transactions!$Q:$Q,ROW()-8))</f>
        <v>0</v>
      </c>
      <c r="G113" s="27">
        <f>IF($A113="",0,INDEX(Transactions!$R:$R,ROW()-8))</f>
        <v>0</v>
      </c>
    </row>
    <row r="114" spans="1:7" ht="15" customHeight="1" x14ac:dyDescent="0.15">
      <c r="A114" t="str">
        <f>IF(INDEX(Transactions!$L:$L,ROW()-8)="","",INDEX(Transactions!$L:$L,ROW()-8))</f>
        <v/>
      </c>
      <c r="B114" s="291">
        <f ca="1">IF($A114="",TODAY(),INDEX(Transactions!$G:$G,ROW()-8))</f>
        <v>46238</v>
      </c>
      <c r="C114" s="292" t="str">
        <f>IF($A114="","",INDEX(Transactions!$A:$A,ROW()-8))</f>
        <v/>
      </c>
      <c r="D114" s="27">
        <f>IF($A114="",0,INDEX(Transactions!$J:$J,ROW()-8))</f>
        <v>0</v>
      </c>
      <c r="E114" s="293">
        <f>IF($A114="",1,INDEX(Transactions!$P:$P,ROW()-8))</f>
        <v>1</v>
      </c>
      <c r="F114" s="27">
        <f>IF($A114="",0,INDEX(Transactions!$Q:$Q,ROW()-8))</f>
        <v>0</v>
      </c>
      <c r="G114" s="27">
        <f>IF($A114="",0,INDEX(Transactions!$R:$R,ROW()-8))</f>
        <v>0</v>
      </c>
    </row>
    <row r="115" spans="1:7" ht="15" customHeight="1" x14ac:dyDescent="0.15">
      <c r="A115" t="str">
        <f>IF(INDEX(Transactions!$L:$L,ROW()-8)="","",INDEX(Transactions!$L:$L,ROW()-8))</f>
        <v/>
      </c>
      <c r="B115" s="291">
        <f ca="1">IF($A115="",TODAY(),INDEX(Transactions!$G:$G,ROW()-8))</f>
        <v>46238</v>
      </c>
      <c r="C115" s="292" t="str">
        <f>IF($A115="","",INDEX(Transactions!$A:$A,ROW()-8))</f>
        <v/>
      </c>
      <c r="D115" s="27">
        <f>IF($A115="",0,INDEX(Transactions!$J:$J,ROW()-8))</f>
        <v>0</v>
      </c>
      <c r="E115" s="294">
        <f>IF($A115="",1,INDEX(Transactions!$P:$P,ROW()-8))</f>
        <v>1</v>
      </c>
      <c r="F115" s="27">
        <f>IF($A115="",0,INDEX(Transactions!$Q:$Q,ROW()-8))</f>
        <v>0</v>
      </c>
      <c r="G115" s="27">
        <f>IF($A115="",0,INDEX(Transactions!$R:$R,ROW()-8))</f>
        <v>0</v>
      </c>
    </row>
    <row r="116" spans="1:7" ht="15" customHeight="1" x14ac:dyDescent="0.15">
      <c r="A116" t="str">
        <f>IF(INDEX(Transactions!$L:$L,ROW()-8)="","",INDEX(Transactions!$L:$L,ROW()-8))</f>
        <v/>
      </c>
      <c r="B116" s="291">
        <f ca="1">IF($A116="",TODAY(),INDEX(Transactions!$G:$G,ROW()-8))</f>
        <v>46238</v>
      </c>
      <c r="C116" s="292" t="str">
        <f>IF($A116="","",INDEX(Transactions!$A:$A,ROW()-8))</f>
        <v/>
      </c>
      <c r="D116" s="27">
        <f>IF($A116="",0,INDEX(Transactions!$J:$J,ROW()-8))</f>
        <v>0</v>
      </c>
      <c r="E116" s="294">
        <f>IF($A116="",1,INDEX(Transactions!$P:$P,ROW()-8))</f>
        <v>1</v>
      </c>
      <c r="F116" s="27">
        <f>IF($A116="",0,INDEX(Transactions!$Q:$Q,ROW()-8))</f>
        <v>0</v>
      </c>
      <c r="G116" s="27">
        <f>IF($A116="",0,INDEX(Transactions!$R:$R,ROW()-8))</f>
        <v>0</v>
      </c>
    </row>
    <row r="117" spans="1:7" ht="15" customHeight="1" x14ac:dyDescent="0.15">
      <c r="A117" t="str">
        <f>IF(INDEX(Transactions!$L:$L,ROW()-8)="","",INDEX(Transactions!$L:$L,ROW()-8))</f>
        <v/>
      </c>
      <c r="B117" s="291">
        <f ca="1">IF($A117="",TODAY(),INDEX(Transactions!$G:$G,ROW()-8))</f>
        <v>46238</v>
      </c>
      <c r="C117" s="292" t="str">
        <f>IF($A117="","",INDEX(Transactions!$A:$A,ROW()-8))</f>
        <v/>
      </c>
      <c r="D117" s="27">
        <f>IF($A117="",0,INDEX(Transactions!$J:$J,ROW()-8))</f>
        <v>0</v>
      </c>
      <c r="E117" s="294">
        <f>IF($A117="",1,INDEX(Transactions!$P:$P,ROW()-8))</f>
        <v>1</v>
      </c>
      <c r="F117" s="27">
        <f>IF($A117="",0,INDEX(Transactions!$Q:$Q,ROW()-8))</f>
        <v>0</v>
      </c>
      <c r="G117" s="27">
        <f>IF($A117="",0,INDEX(Transactions!$R:$R,ROW()-8))</f>
        <v>0</v>
      </c>
    </row>
    <row r="118" spans="1:7" ht="15" customHeight="1" x14ac:dyDescent="0.15">
      <c r="A118" t="str">
        <f>IF(INDEX(Transactions!$L:$L,ROW()-8)="","",INDEX(Transactions!$L:$L,ROW()-8))</f>
        <v/>
      </c>
      <c r="B118" s="291">
        <f ca="1">IF($A118="",TODAY(),INDEX(Transactions!$G:$G,ROW()-8))</f>
        <v>46238</v>
      </c>
      <c r="C118" s="292" t="str">
        <f>IF($A118="","",INDEX(Transactions!$A:$A,ROW()-8))</f>
        <v/>
      </c>
      <c r="D118" s="27">
        <f>IF($A118="",0,INDEX(Transactions!$J:$J,ROW()-8))</f>
        <v>0</v>
      </c>
      <c r="E118" s="293">
        <f>IF($A118="",1,INDEX(Transactions!$P:$P,ROW()-8))</f>
        <v>1</v>
      </c>
      <c r="F118" s="27">
        <f>IF($A118="",0,INDEX(Transactions!$Q:$Q,ROW()-8))</f>
        <v>0</v>
      </c>
      <c r="G118" s="27">
        <f>IF($A118="",0,INDEX(Transactions!$R:$R,ROW()-8))</f>
        <v>0</v>
      </c>
    </row>
    <row r="119" spans="1:7" ht="15" customHeight="1" x14ac:dyDescent="0.15">
      <c r="A119" t="str">
        <f>IF(INDEX(Transactions!$L:$L,ROW()-8)="","",INDEX(Transactions!$L:$L,ROW()-8))</f>
        <v/>
      </c>
      <c r="B119" s="291">
        <f ca="1">IF($A119="",TODAY(),INDEX(Transactions!$G:$G,ROW()-8))</f>
        <v>46238</v>
      </c>
      <c r="C119" s="292" t="str">
        <f>IF($A119="","",INDEX(Transactions!$A:$A,ROW()-8))</f>
        <v/>
      </c>
      <c r="D119" s="27">
        <f>IF($A119="",0,INDEX(Transactions!$J:$J,ROW()-8))</f>
        <v>0</v>
      </c>
      <c r="E119" s="294">
        <f>IF($A119="",1,INDEX(Transactions!$P:$P,ROW()-8))</f>
        <v>1</v>
      </c>
      <c r="F119" s="27">
        <f>IF($A119="",0,INDEX(Transactions!$Q:$Q,ROW()-8))</f>
        <v>0</v>
      </c>
      <c r="G119" s="27">
        <f>IF($A119="",0,INDEX(Transactions!$R:$R,ROW()-8))</f>
        <v>0</v>
      </c>
    </row>
    <row r="120" spans="1:7" ht="15" customHeight="1" x14ac:dyDescent="0.15">
      <c r="A120" t="str">
        <f>IF(INDEX(Transactions!$L:$L,ROW()-8)="","",INDEX(Transactions!$L:$L,ROW()-8))</f>
        <v/>
      </c>
      <c r="B120" s="291">
        <f ca="1">IF($A120="",TODAY(),INDEX(Transactions!$G:$G,ROW()-8))</f>
        <v>46238</v>
      </c>
      <c r="C120" s="292" t="str">
        <f>IF($A120="","",INDEX(Transactions!$A:$A,ROW()-8))</f>
        <v/>
      </c>
      <c r="D120" s="27">
        <f>IF($A120="",0,INDEX(Transactions!$J:$J,ROW()-8))</f>
        <v>0</v>
      </c>
      <c r="E120" s="293">
        <f>IF($A120="",1,INDEX(Transactions!$P:$P,ROW()-8))</f>
        <v>1</v>
      </c>
      <c r="F120" s="27">
        <f>IF($A120="",0,INDEX(Transactions!$Q:$Q,ROW()-8))</f>
        <v>0</v>
      </c>
      <c r="G120" s="27">
        <f>IF($A120="",0,INDEX(Transactions!$R:$R,ROW()-8))</f>
        <v>0</v>
      </c>
    </row>
    <row r="121" spans="1:7" ht="15" customHeight="1" x14ac:dyDescent="0.15">
      <c r="A121" t="str">
        <f>IF(INDEX(Transactions!$L:$L,ROW()-8)="","",INDEX(Transactions!$L:$L,ROW()-8))</f>
        <v/>
      </c>
      <c r="B121" s="291">
        <f ca="1">IF($A121="",TODAY(),INDEX(Transactions!$G:$G,ROW()-8))</f>
        <v>46238</v>
      </c>
      <c r="C121" s="292" t="str">
        <f>IF($A121="","",INDEX(Transactions!$A:$A,ROW()-8))</f>
        <v/>
      </c>
      <c r="D121" s="27">
        <f>IF($A121="",0,INDEX(Transactions!$J:$J,ROW()-8))</f>
        <v>0</v>
      </c>
      <c r="E121" s="294">
        <f>IF($A121="",1,INDEX(Transactions!$P:$P,ROW()-8))</f>
        <v>1</v>
      </c>
      <c r="F121" s="27">
        <f>IF($A121="",0,INDEX(Transactions!$Q:$Q,ROW()-8))</f>
        <v>0</v>
      </c>
      <c r="G121" s="27">
        <f>IF($A121="",0,INDEX(Transactions!$R:$R,ROW()-8))</f>
        <v>0</v>
      </c>
    </row>
    <row r="122" spans="1:7" ht="15" customHeight="1" x14ac:dyDescent="0.15">
      <c r="A122" t="str">
        <f>IF(INDEX(Transactions!$L:$L,ROW()-8)="","",INDEX(Transactions!$L:$L,ROW()-8))</f>
        <v/>
      </c>
      <c r="B122" s="291">
        <f ca="1">IF($A122="",TODAY(),INDEX(Transactions!$G:$G,ROW()-8))</f>
        <v>46238</v>
      </c>
      <c r="C122" s="292" t="str">
        <f>IF($A122="","",INDEX(Transactions!$A:$A,ROW()-8))</f>
        <v/>
      </c>
      <c r="D122" s="27">
        <f>IF($A122="",0,INDEX(Transactions!$J:$J,ROW()-8))</f>
        <v>0</v>
      </c>
      <c r="E122" s="294">
        <f>IF($A122="",1,INDEX(Transactions!$P:$P,ROW()-8))</f>
        <v>1</v>
      </c>
      <c r="F122" s="27">
        <f>IF($A122="",0,INDEX(Transactions!$Q:$Q,ROW()-8))</f>
        <v>0</v>
      </c>
      <c r="G122" s="27">
        <f>IF($A122="",0,INDEX(Transactions!$R:$R,ROW()-8))</f>
        <v>0</v>
      </c>
    </row>
    <row r="123" spans="1:7" ht="15" customHeight="1" x14ac:dyDescent="0.15">
      <c r="A123" t="str">
        <f>IF(INDEX(Transactions!$L:$L,ROW()-8)="","",INDEX(Transactions!$L:$L,ROW()-8))</f>
        <v/>
      </c>
      <c r="B123" s="291">
        <f ca="1">IF($A123="",TODAY(),INDEX(Transactions!$G:$G,ROW()-8))</f>
        <v>46238</v>
      </c>
      <c r="C123" s="292" t="str">
        <f>IF($A123="","",INDEX(Transactions!$A:$A,ROW()-8))</f>
        <v/>
      </c>
      <c r="D123" s="27">
        <f>IF($A123="",0,INDEX(Transactions!$J:$J,ROW()-8))</f>
        <v>0</v>
      </c>
      <c r="E123" s="293">
        <f>IF($A123="",1,INDEX(Transactions!$P:$P,ROW()-8))</f>
        <v>1</v>
      </c>
      <c r="F123" s="27">
        <f>IF($A123="",0,INDEX(Transactions!$Q:$Q,ROW()-8))</f>
        <v>0</v>
      </c>
      <c r="G123" s="27">
        <f>IF($A123="",0,INDEX(Transactions!$R:$R,ROW()-8))</f>
        <v>0</v>
      </c>
    </row>
    <row r="124" spans="1:7" ht="15" customHeight="1" x14ac:dyDescent="0.15">
      <c r="A124" t="str">
        <f>IF(INDEX(Transactions!$L:$L,ROW()-8)="","",INDEX(Transactions!$L:$L,ROW()-8))</f>
        <v/>
      </c>
      <c r="B124" s="291">
        <f ca="1">IF($A124="",TODAY(),INDEX(Transactions!$G:$G,ROW()-8))</f>
        <v>46238</v>
      </c>
      <c r="C124" s="292" t="str">
        <f>IF($A124="","",INDEX(Transactions!$A:$A,ROW()-8))</f>
        <v/>
      </c>
      <c r="D124" s="27">
        <f>IF($A124="",0,INDEX(Transactions!$J:$J,ROW()-8))</f>
        <v>0</v>
      </c>
      <c r="E124" s="294">
        <f>IF($A124="",1,INDEX(Transactions!$P:$P,ROW()-8))</f>
        <v>1</v>
      </c>
      <c r="F124" s="27">
        <f>IF($A124="",0,INDEX(Transactions!$Q:$Q,ROW()-8))</f>
        <v>0</v>
      </c>
      <c r="G124" s="27">
        <f>IF($A124="",0,INDEX(Transactions!$R:$R,ROW()-8))</f>
        <v>0</v>
      </c>
    </row>
    <row r="125" spans="1:7" ht="15" customHeight="1" x14ac:dyDescent="0.15">
      <c r="A125" t="str">
        <f>IF(INDEX(Transactions!$L:$L,ROW()-8)="","",INDEX(Transactions!$L:$L,ROW()-8))</f>
        <v/>
      </c>
      <c r="B125" s="291">
        <f ca="1">IF($A125="",TODAY(),INDEX(Transactions!$G:$G,ROW()-8))</f>
        <v>46238</v>
      </c>
      <c r="C125" s="292" t="str">
        <f>IF($A125="","",INDEX(Transactions!$A:$A,ROW()-8))</f>
        <v/>
      </c>
      <c r="D125" s="27">
        <f>IF($A125="",0,INDEX(Transactions!$J:$J,ROW()-8))</f>
        <v>0</v>
      </c>
      <c r="E125" s="294">
        <f>IF($A125="",1,INDEX(Transactions!$P:$P,ROW()-8))</f>
        <v>1</v>
      </c>
      <c r="F125" s="27">
        <f>IF($A125="",0,INDEX(Transactions!$Q:$Q,ROW()-8))</f>
        <v>0</v>
      </c>
      <c r="G125" s="27">
        <f>IF($A125="",0,INDEX(Transactions!$R:$R,ROW()-8))</f>
        <v>0</v>
      </c>
    </row>
    <row r="126" spans="1:7" ht="15" customHeight="1" x14ac:dyDescent="0.15">
      <c r="A126" t="str">
        <f>IF(INDEX(Transactions!$L:$L,ROW()-8)="","",INDEX(Transactions!$L:$L,ROW()-8))</f>
        <v/>
      </c>
      <c r="B126" s="291">
        <f ca="1">IF($A126="",TODAY(),INDEX(Transactions!$G:$G,ROW()-8))</f>
        <v>46238</v>
      </c>
      <c r="C126" s="292" t="str">
        <f>IF($A126="","",INDEX(Transactions!$A:$A,ROW()-8))</f>
        <v/>
      </c>
      <c r="D126" s="27">
        <f>IF($A126="",0,INDEX(Transactions!$J:$J,ROW()-8))</f>
        <v>0</v>
      </c>
      <c r="E126" s="294">
        <f>IF($A126="",1,INDEX(Transactions!$P:$P,ROW()-8))</f>
        <v>1</v>
      </c>
      <c r="F126" s="27">
        <f>IF($A126="",0,INDEX(Transactions!$Q:$Q,ROW()-8))</f>
        <v>0</v>
      </c>
      <c r="G126" s="27">
        <f>IF($A126="",0,INDEX(Transactions!$R:$R,ROW()-8))</f>
        <v>0</v>
      </c>
    </row>
    <row r="127" spans="1:7" ht="15" customHeight="1" x14ac:dyDescent="0.15">
      <c r="A127" t="str">
        <f>IF(INDEX(Transactions!$L:$L,ROW()-8)="","",INDEX(Transactions!$L:$L,ROW()-8))</f>
        <v/>
      </c>
      <c r="B127" s="291">
        <f ca="1">IF($A127="",TODAY(),INDEX(Transactions!$G:$G,ROW()-8))</f>
        <v>46238</v>
      </c>
      <c r="C127" s="292" t="str">
        <f>IF($A127="","",INDEX(Transactions!$A:$A,ROW()-8))</f>
        <v/>
      </c>
      <c r="D127" s="27">
        <f>IF($A127="",0,INDEX(Transactions!$J:$J,ROW()-8))</f>
        <v>0</v>
      </c>
      <c r="E127" s="293">
        <f>IF($A127="",1,INDEX(Transactions!$P:$P,ROW()-8))</f>
        <v>1</v>
      </c>
      <c r="F127" s="27">
        <f>IF($A127="",0,INDEX(Transactions!$Q:$Q,ROW()-8))</f>
        <v>0</v>
      </c>
      <c r="G127" s="27">
        <f>IF($A127="",0,INDEX(Transactions!$R:$R,ROW()-8))</f>
        <v>0</v>
      </c>
    </row>
    <row r="128" spans="1:7" ht="15" customHeight="1" x14ac:dyDescent="0.15">
      <c r="A128" t="str">
        <f>IF(INDEX(Transactions!$L:$L,ROW()-8)="","",INDEX(Transactions!$L:$L,ROW()-8))</f>
        <v/>
      </c>
      <c r="B128" s="291">
        <f ca="1">IF($A128="",TODAY(),INDEX(Transactions!$G:$G,ROW()-8))</f>
        <v>46238</v>
      </c>
      <c r="C128" s="292" t="str">
        <f>IF($A128="","",INDEX(Transactions!$A:$A,ROW()-8))</f>
        <v/>
      </c>
      <c r="D128" s="27">
        <f>IF($A128="",0,INDEX(Transactions!$J:$J,ROW()-8))</f>
        <v>0</v>
      </c>
      <c r="E128" s="294">
        <f>IF($A128="",1,INDEX(Transactions!$P:$P,ROW()-8))</f>
        <v>1</v>
      </c>
      <c r="F128" s="27">
        <f>IF($A128="",0,INDEX(Transactions!$Q:$Q,ROW()-8))</f>
        <v>0</v>
      </c>
      <c r="G128" s="27">
        <f>IF($A128="",0,INDEX(Transactions!$R:$R,ROW()-8))</f>
        <v>0</v>
      </c>
    </row>
    <row r="129" spans="1:7" ht="15" customHeight="1" x14ac:dyDescent="0.15">
      <c r="A129" t="str">
        <f>IF(INDEX(Transactions!$L:$L,ROW()-8)="","",INDEX(Transactions!$L:$L,ROW()-8))</f>
        <v/>
      </c>
      <c r="B129" s="291">
        <f ca="1">IF($A129="",TODAY(),INDEX(Transactions!$G:$G,ROW()-8))</f>
        <v>46238</v>
      </c>
      <c r="C129" s="292" t="str">
        <f>IF($A129="","",INDEX(Transactions!$A:$A,ROW()-8))</f>
        <v/>
      </c>
      <c r="D129" s="27">
        <f>IF($A129="",0,INDEX(Transactions!$J:$J,ROW()-8))</f>
        <v>0</v>
      </c>
      <c r="E129" s="294">
        <f>IF($A129="",1,INDEX(Transactions!$P:$P,ROW()-8))</f>
        <v>1</v>
      </c>
      <c r="F129" s="27">
        <f>IF($A129="",0,INDEX(Transactions!$Q:$Q,ROW()-8))</f>
        <v>0</v>
      </c>
      <c r="G129" s="27">
        <f>IF($A129="",0,INDEX(Transactions!$R:$R,ROW()-8))</f>
        <v>0</v>
      </c>
    </row>
    <row r="130" spans="1:7" ht="15" customHeight="1" x14ac:dyDescent="0.15">
      <c r="A130" t="str">
        <f>IF(INDEX(Transactions!$L:$L,ROW()-8)="","",INDEX(Transactions!$L:$L,ROW()-8))</f>
        <v/>
      </c>
      <c r="B130" s="291">
        <f ca="1">IF($A130="",TODAY(),INDEX(Transactions!$G:$G,ROW()-8))</f>
        <v>46238</v>
      </c>
      <c r="C130" s="292" t="str">
        <f>IF($A130="","",INDEX(Transactions!$A:$A,ROW()-8))</f>
        <v/>
      </c>
      <c r="D130" s="27">
        <f>IF($A130="",0,INDEX(Transactions!$J:$J,ROW()-8))</f>
        <v>0</v>
      </c>
      <c r="E130" s="293">
        <f>IF($A130="",1,INDEX(Transactions!$P:$P,ROW()-8))</f>
        <v>1</v>
      </c>
      <c r="F130" s="27">
        <f>IF($A130="",0,INDEX(Transactions!$Q:$Q,ROW()-8))</f>
        <v>0</v>
      </c>
      <c r="G130" s="27">
        <f>IF($A130="",0,INDEX(Transactions!$R:$R,ROW()-8))</f>
        <v>0</v>
      </c>
    </row>
    <row r="131" spans="1:7" ht="15" customHeight="1" x14ac:dyDescent="0.15">
      <c r="A131" t="str">
        <f>IF(INDEX(Transactions!$L:$L,ROW()-8)="","",INDEX(Transactions!$L:$L,ROW()-8))</f>
        <v/>
      </c>
      <c r="B131" s="291">
        <f ca="1">IF($A131="",TODAY(),INDEX(Transactions!$G:$G,ROW()-8))</f>
        <v>46238</v>
      </c>
      <c r="C131" s="292" t="str">
        <f>IF($A131="","",INDEX(Transactions!$A:$A,ROW()-8))</f>
        <v/>
      </c>
      <c r="D131" s="27">
        <f>IF($A131="",0,INDEX(Transactions!$J:$J,ROW()-8))</f>
        <v>0</v>
      </c>
      <c r="E131" s="294">
        <f>IF($A131="",1,INDEX(Transactions!$P:$P,ROW()-8))</f>
        <v>1</v>
      </c>
      <c r="F131" s="27">
        <f>IF($A131="",0,INDEX(Transactions!$Q:$Q,ROW()-8))</f>
        <v>0</v>
      </c>
      <c r="G131" s="27">
        <f>IF($A131="",0,INDEX(Transactions!$R:$R,ROW()-8))</f>
        <v>0</v>
      </c>
    </row>
    <row r="132" spans="1:7" ht="15" customHeight="1" x14ac:dyDescent="0.15">
      <c r="A132" t="str">
        <f>IF(INDEX(Transactions!$L:$L,ROW()-8)="","",INDEX(Transactions!$L:$L,ROW()-8))</f>
        <v/>
      </c>
      <c r="B132" s="291">
        <f ca="1">IF($A132="",TODAY(),INDEX(Transactions!$G:$G,ROW()-8))</f>
        <v>46238</v>
      </c>
      <c r="C132" s="292" t="str">
        <f>IF($A132="","",INDEX(Transactions!$A:$A,ROW()-8))</f>
        <v/>
      </c>
      <c r="D132" s="27">
        <f>IF($A132="",0,INDEX(Transactions!$J:$J,ROW()-8))</f>
        <v>0</v>
      </c>
      <c r="E132" s="294">
        <f>IF($A132="",1,INDEX(Transactions!$P:$P,ROW()-8))</f>
        <v>1</v>
      </c>
      <c r="F132" s="27">
        <f>IF($A132="",0,INDEX(Transactions!$Q:$Q,ROW()-8))</f>
        <v>0</v>
      </c>
      <c r="G132" s="27">
        <f>IF($A132="",0,INDEX(Transactions!$R:$R,ROW()-8))</f>
        <v>0</v>
      </c>
    </row>
    <row r="133" spans="1:7" ht="15" customHeight="1" x14ac:dyDescent="0.15">
      <c r="A133" t="str">
        <f>IF(INDEX(Transactions!$L:$L,ROW()-8)="","",INDEX(Transactions!$L:$L,ROW()-8))</f>
        <v/>
      </c>
      <c r="B133" s="291">
        <f ca="1">IF($A133="",TODAY(),INDEX(Transactions!$G:$G,ROW()-8))</f>
        <v>46238</v>
      </c>
      <c r="C133" s="292" t="str">
        <f>IF($A133="","",INDEX(Transactions!$A:$A,ROW()-8))</f>
        <v/>
      </c>
      <c r="D133" s="27">
        <f>IF($A133="",0,INDEX(Transactions!$J:$J,ROW()-8))</f>
        <v>0</v>
      </c>
      <c r="E133" s="294">
        <f>IF($A133="",1,INDEX(Transactions!$P:$P,ROW()-8))</f>
        <v>1</v>
      </c>
      <c r="F133" s="27">
        <f>IF($A133="",0,INDEX(Transactions!$Q:$Q,ROW()-8))</f>
        <v>0</v>
      </c>
      <c r="G133" s="27">
        <f>IF($A133="",0,INDEX(Transactions!$R:$R,ROW()-8))</f>
        <v>0</v>
      </c>
    </row>
    <row r="134" spans="1:7" ht="15" customHeight="1" x14ac:dyDescent="0.15">
      <c r="A134" t="str">
        <f>IF(INDEX(Transactions!$L:$L,ROW()-8)="","",INDEX(Transactions!$L:$L,ROW()-8))</f>
        <v/>
      </c>
      <c r="B134" s="291">
        <f ca="1">IF($A134="",TODAY(),INDEX(Transactions!$G:$G,ROW()-8))</f>
        <v>46238</v>
      </c>
      <c r="C134" s="292" t="str">
        <f>IF($A134="","",INDEX(Transactions!$A:$A,ROW()-8))</f>
        <v/>
      </c>
      <c r="D134" s="27">
        <f>IF($A134="",0,INDEX(Transactions!$J:$J,ROW()-8))</f>
        <v>0</v>
      </c>
      <c r="E134" s="294">
        <f>IF($A134="",1,INDEX(Transactions!$P:$P,ROW()-8))</f>
        <v>1</v>
      </c>
      <c r="F134" s="27">
        <f>IF($A134="",0,INDEX(Transactions!$Q:$Q,ROW()-8))</f>
        <v>0</v>
      </c>
      <c r="G134" s="27">
        <f>IF($A134="",0,INDEX(Transactions!$R:$R,ROW()-8))</f>
        <v>0</v>
      </c>
    </row>
    <row r="135" spans="1:7" ht="15" customHeight="1" x14ac:dyDescent="0.15">
      <c r="A135" t="str">
        <f>IF(INDEX(Transactions!$L:$L,ROW()-8)="","",INDEX(Transactions!$L:$L,ROW()-8))</f>
        <v/>
      </c>
      <c r="B135" s="291">
        <f ca="1">IF($A135="",TODAY(),INDEX(Transactions!$G:$G,ROW()-8))</f>
        <v>46238</v>
      </c>
      <c r="C135" s="292" t="str">
        <f>IF($A135="","",INDEX(Transactions!$A:$A,ROW()-8))</f>
        <v/>
      </c>
      <c r="D135" s="27">
        <f>IF($A135="",0,INDEX(Transactions!$J:$J,ROW()-8))</f>
        <v>0</v>
      </c>
      <c r="E135" s="294">
        <f>IF($A135="",1,INDEX(Transactions!$P:$P,ROW()-8))</f>
        <v>1</v>
      </c>
      <c r="F135" s="27">
        <f>IF($A135="",0,INDEX(Transactions!$Q:$Q,ROW()-8))</f>
        <v>0</v>
      </c>
      <c r="G135" s="27">
        <f>IF($A135="",0,INDEX(Transactions!$R:$R,ROW()-8))</f>
        <v>0</v>
      </c>
    </row>
    <row r="136" spans="1:7" ht="15" customHeight="1" x14ac:dyDescent="0.15">
      <c r="A136" t="str">
        <f>IF(INDEX(Transactions!$L:$L,ROW()-8)="","",INDEX(Transactions!$L:$L,ROW()-8))</f>
        <v/>
      </c>
      <c r="B136" s="291">
        <f ca="1">IF($A136="",TODAY(),INDEX(Transactions!$G:$G,ROW()-8))</f>
        <v>46238</v>
      </c>
      <c r="C136" s="292" t="str">
        <f>IF($A136="","",INDEX(Transactions!$A:$A,ROW()-8))</f>
        <v/>
      </c>
      <c r="D136" s="27">
        <f>IF($A136="",0,INDEX(Transactions!$J:$J,ROW()-8))</f>
        <v>0</v>
      </c>
      <c r="E136" s="294">
        <f>IF($A136="",1,INDEX(Transactions!$P:$P,ROW()-8))</f>
        <v>1</v>
      </c>
      <c r="F136" s="27">
        <f>IF($A136="",0,INDEX(Transactions!$Q:$Q,ROW()-8))</f>
        <v>0</v>
      </c>
      <c r="G136" s="27">
        <f>IF($A136="",0,INDEX(Transactions!$R:$R,ROW()-8))</f>
        <v>0</v>
      </c>
    </row>
    <row r="137" spans="1:7" ht="15" customHeight="1" x14ac:dyDescent="0.15">
      <c r="A137" t="str">
        <f>IF(INDEX(Transactions!$L:$L,ROW()-8)="","",INDEX(Transactions!$L:$L,ROW()-8))</f>
        <v/>
      </c>
      <c r="B137" s="291">
        <f ca="1">IF($A137="",TODAY(),INDEX(Transactions!$G:$G,ROW()-8))</f>
        <v>46238</v>
      </c>
      <c r="C137" s="292" t="str">
        <f>IF($A137="","",INDEX(Transactions!$A:$A,ROW()-8))</f>
        <v/>
      </c>
      <c r="D137" s="27">
        <f>IF($A137="",0,INDEX(Transactions!$J:$J,ROW()-8))</f>
        <v>0</v>
      </c>
      <c r="E137" s="294">
        <f>IF($A137="",1,INDEX(Transactions!$P:$P,ROW()-8))</f>
        <v>1</v>
      </c>
      <c r="F137" s="27">
        <f>IF($A137="",0,INDEX(Transactions!$Q:$Q,ROW()-8))</f>
        <v>0</v>
      </c>
      <c r="G137" s="27">
        <f>IF($A137="",0,INDEX(Transactions!$R:$R,ROW()-8))</f>
        <v>0</v>
      </c>
    </row>
    <row r="138" spans="1:7" ht="15" customHeight="1" x14ac:dyDescent="0.15">
      <c r="A138" t="str">
        <f>IF(INDEX(Transactions!$L:$L,ROW()-8)="","",INDEX(Transactions!$L:$L,ROW()-8))</f>
        <v/>
      </c>
      <c r="B138" s="291">
        <f ca="1">IF($A138="",TODAY(),INDEX(Transactions!$G:$G,ROW()-8))</f>
        <v>46238</v>
      </c>
      <c r="C138" s="292" t="str">
        <f>IF($A138="","",INDEX(Transactions!$A:$A,ROW()-8))</f>
        <v/>
      </c>
      <c r="D138" s="27">
        <f>IF($A138="",0,INDEX(Transactions!$J:$J,ROW()-8))</f>
        <v>0</v>
      </c>
      <c r="E138" s="294">
        <f>IF($A138="",1,INDEX(Transactions!$P:$P,ROW()-8))</f>
        <v>1</v>
      </c>
      <c r="F138" s="27">
        <f>IF($A138="",0,INDEX(Transactions!$Q:$Q,ROW()-8))</f>
        <v>0</v>
      </c>
      <c r="G138" s="27">
        <f>IF($A138="",0,INDEX(Transactions!$R:$R,ROW()-8))</f>
        <v>0</v>
      </c>
    </row>
    <row r="139" spans="1:7" ht="15" customHeight="1" x14ac:dyDescent="0.15">
      <c r="A139" t="str">
        <f>IF(INDEX(Transactions!$L:$L,ROW()-8)="","",INDEX(Transactions!$L:$L,ROW()-8))</f>
        <v/>
      </c>
      <c r="B139" s="291">
        <f ca="1">IF($A139="",TODAY(),INDEX(Transactions!$G:$G,ROW()-8))</f>
        <v>46238</v>
      </c>
      <c r="C139" s="292" t="str">
        <f>IF($A139="","",INDEX(Transactions!$A:$A,ROW()-8))</f>
        <v/>
      </c>
      <c r="D139" s="27">
        <f>IF($A139="",0,INDEX(Transactions!$J:$J,ROW()-8))</f>
        <v>0</v>
      </c>
      <c r="E139" s="294">
        <f>IF($A139="",1,INDEX(Transactions!$P:$P,ROW()-8))</f>
        <v>1</v>
      </c>
      <c r="F139" s="27">
        <f>IF($A139="",0,INDEX(Transactions!$Q:$Q,ROW()-8))</f>
        <v>0</v>
      </c>
      <c r="G139" s="27">
        <f>IF($A139="",0,INDEX(Transactions!$R:$R,ROW()-8))</f>
        <v>0</v>
      </c>
    </row>
    <row r="140" spans="1:7" ht="15" customHeight="1" x14ac:dyDescent="0.15">
      <c r="A140" t="str">
        <f>IF(INDEX(Transactions!$L:$L,ROW()-8)="","",INDEX(Transactions!$L:$L,ROW()-8))</f>
        <v/>
      </c>
      <c r="B140" s="291">
        <f ca="1">IF($A140="",TODAY(),INDEX(Transactions!$G:$G,ROW()-8))</f>
        <v>46238</v>
      </c>
      <c r="C140" s="292" t="str">
        <f>IF($A140="","",INDEX(Transactions!$A:$A,ROW()-8))</f>
        <v/>
      </c>
      <c r="D140" s="27">
        <f>IF($A140="",0,INDEX(Transactions!$J:$J,ROW()-8))</f>
        <v>0</v>
      </c>
      <c r="E140" s="293">
        <f>IF($A140="",1,INDEX(Transactions!$P:$P,ROW()-8))</f>
        <v>1</v>
      </c>
      <c r="F140" s="27">
        <f>IF($A140="",0,INDEX(Transactions!$Q:$Q,ROW()-8))</f>
        <v>0</v>
      </c>
      <c r="G140" s="27">
        <f>IF($A140="",0,INDEX(Transactions!$R:$R,ROW()-8))</f>
        <v>0</v>
      </c>
    </row>
    <row r="141" spans="1:7" ht="15" customHeight="1" x14ac:dyDescent="0.15">
      <c r="A141" t="str">
        <f>IF(INDEX(Transactions!$L:$L,ROW()-8)="","",INDEX(Transactions!$L:$L,ROW()-8))</f>
        <v/>
      </c>
      <c r="B141" s="291">
        <f ca="1">IF($A141="",TODAY(),INDEX(Transactions!$G:$G,ROW()-8))</f>
        <v>46238</v>
      </c>
      <c r="C141" s="292" t="str">
        <f>IF($A141="","",INDEX(Transactions!$A:$A,ROW()-8))</f>
        <v/>
      </c>
      <c r="D141" s="27">
        <f>IF($A141="",0,INDEX(Transactions!$J:$J,ROW()-8))</f>
        <v>0</v>
      </c>
      <c r="E141" s="293">
        <f>IF($A141="",1,INDEX(Transactions!$P:$P,ROW()-8))</f>
        <v>1</v>
      </c>
      <c r="F141" s="27">
        <f>IF($A141="",0,INDEX(Transactions!$Q:$Q,ROW()-8))</f>
        <v>0</v>
      </c>
      <c r="G141" s="27">
        <f>IF($A141="",0,INDEX(Transactions!$R:$R,ROW()-8))</f>
        <v>0</v>
      </c>
    </row>
    <row r="142" spans="1:7" ht="15" customHeight="1" x14ac:dyDescent="0.15">
      <c r="A142" t="str">
        <f>IF(INDEX(Transactions!$L:$L,ROW()-8)="","",INDEX(Transactions!$L:$L,ROW()-8))</f>
        <v/>
      </c>
      <c r="B142" s="291">
        <f ca="1">IF($A142="",TODAY(),INDEX(Transactions!$G:$G,ROW()-8))</f>
        <v>46238</v>
      </c>
      <c r="C142" s="292" t="str">
        <f>IF($A142="","",INDEX(Transactions!$A:$A,ROW()-8))</f>
        <v/>
      </c>
      <c r="D142" s="27">
        <f>IF($A142="",0,INDEX(Transactions!$J:$J,ROW()-8))</f>
        <v>0</v>
      </c>
      <c r="E142" s="294">
        <f>IF($A142="",1,INDEX(Transactions!$P:$P,ROW()-8))</f>
        <v>1</v>
      </c>
      <c r="F142" s="27">
        <f>IF($A142="",0,INDEX(Transactions!$Q:$Q,ROW()-8))</f>
        <v>0</v>
      </c>
      <c r="G142" s="27">
        <f>IF($A142="",0,INDEX(Transactions!$R:$R,ROW()-8))</f>
        <v>0</v>
      </c>
    </row>
    <row r="143" spans="1:7" ht="15" customHeight="1" x14ac:dyDescent="0.15">
      <c r="A143" t="str">
        <f>IF(INDEX(Transactions!$L:$L,ROW()-8)="","",INDEX(Transactions!$L:$L,ROW()-8))</f>
        <v/>
      </c>
      <c r="B143" s="291">
        <f ca="1">IF($A143="",TODAY(),INDEX(Transactions!$G:$G,ROW()-8))</f>
        <v>46238</v>
      </c>
      <c r="C143" s="292" t="str">
        <f>IF($A143="","",INDEX(Transactions!$A:$A,ROW()-8))</f>
        <v/>
      </c>
      <c r="D143" s="27">
        <f>IF($A143="",0,INDEX(Transactions!$J:$J,ROW()-8))</f>
        <v>0</v>
      </c>
      <c r="E143" s="293">
        <f>IF($A143="",1,INDEX(Transactions!$P:$P,ROW()-8))</f>
        <v>1</v>
      </c>
      <c r="F143" s="27">
        <f>IF($A143="",0,INDEX(Transactions!$Q:$Q,ROW()-8))</f>
        <v>0</v>
      </c>
      <c r="G143" s="27">
        <f>IF($A143="",0,INDEX(Transactions!$R:$R,ROW()-8))</f>
        <v>0</v>
      </c>
    </row>
    <row r="144" spans="1:7" ht="15" customHeight="1" x14ac:dyDescent="0.15">
      <c r="A144" t="str">
        <f>IF(INDEX(Transactions!$L:$L,ROW()-8)="","",INDEX(Transactions!$L:$L,ROW()-8))</f>
        <v/>
      </c>
      <c r="B144" s="291">
        <f ca="1">IF($A144="",TODAY(),INDEX(Transactions!$G:$G,ROW()-8))</f>
        <v>46238</v>
      </c>
      <c r="C144" s="292" t="str">
        <f>IF($A144="","",INDEX(Transactions!$A:$A,ROW()-8))</f>
        <v/>
      </c>
      <c r="D144" s="27">
        <f>IF($A144="",0,INDEX(Transactions!$J:$J,ROW()-8))</f>
        <v>0</v>
      </c>
      <c r="E144" s="293">
        <f>IF($A144="",1,INDEX(Transactions!$P:$P,ROW()-8))</f>
        <v>1</v>
      </c>
      <c r="F144" s="27">
        <f>IF($A144="",0,INDEX(Transactions!$Q:$Q,ROW()-8))</f>
        <v>0</v>
      </c>
      <c r="G144" s="27">
        <f>IF($A144="",0,INDEX(Transactions!$R:$R,ROW()-8))</f>
        <v>0</v>
      </c>
    </row>
    <row r="145" spans="1:7" ht="15" customHeight="1" x14ac:dyDescent="0.15">
      <c r="A145" t="str">
        <f>IF(INDEX(Transactions!$L:$L,ROW()-8)="","",INDEX(Transactions!$L:$L,ROW()-8))</f>
        <v/>
      </c>
      <c r="B145" s="291">
        <f ca="1">IF($A145="",TODAY(),INDEX(Transactions!$G:$G,ROW()-8))</f>
        <v>46238</v>
      </c>
      <c r="C145" s="292" t="str">
        <f>IF($A145="","",INDEX(Transactions!$A:$A,ROW()-8))</f>
        <v/>
      </c>
      <c r="D145" s="27">
        <f>IF($A145="",0,INDEX(Transactions!$J:$J,ROW()-8))</f>
        <v>0</v>
      </c>
      <c r="E145" s="293">
        <f>IF($A145="",1,INDEX(Transactions!$P:$P,ROW()-8))</f>
        <v>1</v>
      </c>
      <c r="F145" s="27">
        <f>IF($A145="",0,INDEX(Transactions!$Q:$Q,ROW()-8))</f>
        <v>0</v>
      </c>
      <c r="G145" s="27">
        <f>IF($A145="",0,INDEX(Transactions!$R:$R,ROW()-8))</f>
        <v>0</v>
      </c>
    </row>
    <row r="146" spans="1:7" ht="15" customHeight="1" x14ac:dyDescent="0.15">
      <c r="A146" t="str">
        <f>IF(INDEX(Transactions!$L:$L,ROW()-8)="","",INDEX(Transactions!$L:$L,ROW()-8))</f>
        <v/>
      </c>
      <c r="B146" s="291">
        <f ca="1">IF($A146="",TODAY(),INDEX(Transactions!$G:$G,ROW()-8))</f>
        <v>46238</v>
      </c>
      <c r="C146" s="292" t="str">
        <f>IF($A146="","",INDEX(Transactions!$A:$A,ROW()-8))</f>
        <v/>
      </c>
      <c r="D146" s="27">
        <f>IF($A146="",0,INDEX(Transactions!$J:$J,ROW()-8))</f>
        <v>0</v>
      </c>
      <c r="E146" s="294">
        <f>IF($A146="",1,INDEX(Transactions!$P:$P,ROW()-8))</f>
        <v>1</v>
      </c>
      <c r="F146" s="27">
        <f>IF($A146="",0,INDEX(Transactions!$Q:$Q,ROW()-8))</f>
        <v>0</v>
      </c>
      <c r="G146" s="27">
        <f>IF($A146="",0,INDEX(Transactions!$R:$R,ROW()-8))</f>
        <v>0</v>
      </c>
    </row>
    <row r="147" spans="1:7" ht="15" customHeight="1" x14ac:dyDescent="0.15">
      <c r="A147" t="str">
        <f>IF(INDEX(Transactions!$L:$L,ROW()-8)="","",INDEX(Transactions!$L:$L,ROW()-8))</f>
        <v/>
      </c>
      <c r="B147" s="291">
        <f ca="1">IF($A147="",TODAY(),INDEX(Transactions!$G:$G,ROW()-8))</f>
        <v>46238</v>
      </c>
      <c r="C147" s="292" t="str">
        <f>IF($A147="","",INDEX(Transactions!$A:$A,ROW()-8))</f>
        <v/>
      </c>
      <c r="D147" s="27">
        <f>IF($A147="",0,INDEX(Transactions!$J:$J,ROW()-8))</f>
        <v>0</v>
      </c>
      <c r="E147" s="294">
        <f>IF($A147="",1,INDEX(Transactions!$P:$P,ROW()-8))</f>
        <v>1</v>
      </c>
      <c r="F147" s="27">
        <f>IF($A147="",0,INDEX(Transactions!$Q:$Q,ROW()-8))</f>
        <v>0</v>
      </c>
      <c r="G147" s="27">
        <f>IF($A147="",0,INDEX(Transactions!$R:$R,ROW()-8))</f>
        <v>0</v>
      </c>
    </row>
    <row r="148" spans="1:7" ht="15" customHeight="1" x14ac:dyDescent="0.15">
      <c r="A148" t="str">
        <f>IF(INDEX(Transactions!$L:$L,ROW()-8)="","",INDEX(Transactions!$L:$L,ROW()-8))</f>
        <v/>
      </c>
      <c r="B148" s="291">
        <f ca="1">IF($A148="",TODAY(),INDEX(Transactions!$G:$G,ROW()-8))</f>
        <v>46238</v>
      </c>
      <c r="C148" s="292" t="str">
        <f>IF($A148="","",INDEX(Transactions!$A:$A,ROW()-8))</f>
        <v/>
      </c>
      <c r="D148" s="27">
        <f>IF($A148="",0,INDEX(Transactions!$J:$J,ROW()-8))</f>
        <v>0</v>
      </c>
      <c r="E148" s="294">
        <f>IF($A148="",1,INDEX(Transactions!$P:$P,ROW()-8))</f>
        <v>1</v>
      </c>
      <c r="F148" s="27">
        <f>IF($A148="",0,INDEX(Transactions!$Q:$Q,ROW()-8))</f>
        <v>0</v>
      </c>
      <c r="G148" s="27">
        <f>IF($A148="",0,INDEX(Transactions!$R:$R,ROW()-8))</f>
        <v>0</v>
      </c>
    </row>
    <row r="149" spans="1:7" ht="15" customHeight="1" x14ac:dyDescent="0.15">
      <c r="A149" t="str">
        <f>IF(INDEX(Transactions!$L:$L,ROW()-8)="","",INDEX(Transactions!$L:$L,ROW()-8))</f>
        <v/>
      </c>
      <c r="B149" s="291">
        <f ca="1">IF($A149="",TODAY(),INDEX(Transactions!$G:$G,ROW()-8))</f>
        <v>46238</v>
      </c>
      <c r="C149" s="292" t="str">
        <f>IF($A149="","",INDEX(Transactions!$A:$A,ROW()-8))</f>
        <v/>
      </c>
      <c r="D149" s="27">
        <f>IF($A149="",0,INDEX(Transactions!$J:$J,ROW()-8))</f>
        <v>0</v>
      </c>
      <c r="E149" s="294">
        <f>IF($A149="",1,INDEX(Transactions!$P:$P,ROW()-8))</f>
        <v>1</v>
      </c>
      <c r="F149" s="27">
        <f>IF($A149="",0,INDEX(Transactions!$Q:$Q,ROW()-8))</f>
        <v>0</v>
      </c>
      <c r="G149" s="27">
        <f>IF($A149="",0,INDEX(Transactions!$R:$R,ROW()-8))</f>
        <v>0</v>
      </c>
    </row>
    <row r="150" spans="1:7" ht="15" customHeight="1" x14ac:dyDescent="0.15">
      <c r="A150" t="str">
        <f>IF(INDEX(Transactions!$L:$L,ROW()-8)="","",INDEX(Transactions!$L:$L,ROW()-8))</f>
        <v/>
      </c>
      <c r="B150" s="291">
        <f ca="1">IF($A150="",TODAY(),INDEX(Transactions!$G:$G,ROW()-8))</f>
        <v>46238</v>
      </c>
      <c r="C150" s="292" t="str">
        <f>IF($A150="","",INDEX(Transactions!$A:$A,ROW()-8))</f>
        <v/>
      </c>
      <c r="D150" s="27">
        <f>IF($A150="",0,INDEX(Transactions!$J:$J,ROW()-8))</f>
        <v>0</v>
      </c>
      <c r="E150" s="294">
        <f>IF($A150="",1,INDEX(Transactions!$P:$P,ROW()-8))</f>
        <v>1</v>
      </c>
      <c r="F150" s="27">
        <f>IF($A150="",0,INDEX(Transactions!$Q:$Q,ROW()-8))</f>
        <v>0</v>
      </c>
      <c r="G150" s="27">
        <f>IF($A150="",0,INDEX(Transactions!$R:$R,ROW()-8))</f>
        <v>0</v>
      </c>
    </row>
    <row r="151" spans="1:7" ht="15" customHeight="1" x14ac:dyDescent="0.15">
      <c r="A151" t="str">
        <f>IF(INDEX(Transactions!$L:$L,ROW()-8)="","",INDEX(Transactions!$L:$L,ROW()-8))</f>
        <v/>
      </c>
      <c r="B151" s="291">
        <f ca="1">IF($A151="",TODAY(),INDEX(Transactions!$G:$G,ROW()-8))</f>
        <v>46238</v>
      </c>
      <c r="C151" s="292" t="str">
        <f>IF($A151="","",INDEX(Transactions!$A:$A,ROW()-8))</f>
        <v/>
      </c>
      <c r="D151" s="27">
        <f>IF($A151="",0,INDEX(Transactions!$J:$J,ROW()-8))</f>
        <v>0</v>
      </c>
      <c r="E151" s="294">
        <f>IF($A151="",1,INDEX(Transactions!$P:$P,ROW()-8))</f>
        <v>1</v>
      </c>
      <c r="F151" s="27">
        <f>IF($A151="",0,INDEX(Transactions!$Q:$Q,ROW()-8))</f>
        <v>0</v>
      </c>
      <c r="G151" s="27">
        <f>IF($A151="",0,INDEX(Transactions!$R:$R,ROW()-8))</f>
        <v>0</v>
      </c>
    </row>
    <row r="152" spans="1:7" ht="15" customHeight="1" x14ac:dyDescent="0.15">
      <c r="A152" t="str">
        <f>IF(INDEX(Transactions!$L:$L,ROW()-8)="","",INDEX(Transactions!$L:$L,ROW()-8))</f>
        <v/>
      </c>
      <c r="B152" s="291">
        <f ca="1">IF($A152="",TODAY(),INDEX(Transactions!$G:$G,ROW()-8))</f>
        <v>46238</v>
      </c>
      <c r="C152" s="292" t="str">
        <f>IF($A152="","",INDEX(Transactions!$A:$A,ROW()-8))</f>
        <v/>
      </c>
      <c r="D152" s="27">
        <f>IF($A152="",0,INDEX(Transactions!$J:$J,ROW()-8))</f>
        <v>0</v>
      </c>
      <c r="E152" s="294">
        <f>IF($A152="",1,INDEX(Transactions!$P:$P,ROW()-8))</f>
        <v>1</v>
      </c>
      <c r="F152" s="27">
        <f>IF($A152="",0,INDEX(Transactions!$Q:$Q,ROW()-8))</f>
        <v>0</v>
      </c>
      <c r="G152" s="27">
        <f>IF($A152="",0,INDEX(Transactions!$R:$R,ROW()-8))</f>
        <v>0</v>
      </c>
    </row>
    <row r="153" spans="1:7" ht="15" customHeight="1" x14ac:dyDescent="0.15">
      <c r="A153" t="str">
        <f>IF(INDEX(Transactions!$L:$L,ROW()-8)="","",INDEX(Transactions!$L:$L,ROW()-8))</f>
        <v/>
      </c>
      <c r="B153" s="291">
        <f ca="1">IF($A153="",TODAY(),INDEX(Transactions!$G:$G,ROW()-8))</f>
        <v>46238</v>
      </c>
      <c r="C153" s="292" t="str">
        <f>IF($A153="","",INDEX(Transactions!$A:$A,ROW()-8))</f>
        <v/>
      </c>
      <c r="D153" s="27">
        <f>IF($A153="",0,INDEX(Transactions!$J:$J,ROW()-8))</f>
        <v>0</v>
      </c>
      <c r="E153" s="293">
        <f>IF($A153="",1,INDEX(Transactions!$P:$P,ROW()-8))</f>
        <v>1</v>
      </c>
      <c r="F153" s="27">
        <f>IF($A153="",0,INDEX(Transactions!$Q:$Q,ROW()-8))</f>
        <v>0</v>
      </c>
      <c r="G153" s="27">
        <f>IF($A153="",0,INDEX(Transactions!$R:$R,ROW()-8))</f>
        <v>0</v>
      </c>
    </row>
    <row r="154" spans="1:7" ht="15" customHeight="1" x14ac:dyDescent="0.15">
      <c r="A154" t="str">
        <f>IF(INDEX(Transactions!$L:$L,ROW()-8)="","",INDEX(Transactions!$L:$L,ROW()-8))</f>
        <v/>
      </c>
      <c r="B154" s="291">
        <f ca="1">IF($A154="",TODAY(),INDEX(Transactions!$G:$G,ROW()-8))</f>
        <v>46238</v>
      </c>
      <c r="C154" s="292" t="str">
        <f>IF($A154="","",INDEX(Transactions!$A:$A,ROW()-8))</f>
        <v/>
      </c>
      <c r="D154" s="27">
        <f>IF($A154="",0,INDEX(Transactions!$J:$J,ROW()-8))</f>
        <v>0</v>
      </c>
      <c r="E154" s="294">
        <f>IF($A154="",1,INDEX(Transactions!$P:$P,ROW()-8))</f>
        <v>1</v>
      </c>
      <c r="F154" s="27">
        <f>IF($A154="",0,INDEX(Transactions!$Q:$Q,ROW()-8))</f>
        <v>0</v>
      </c>
      <c r="G154" s="27">
        <f>IF($A154="",0,INDEX(Transactions!$R:$R,ROW()-8))</f>
        <v>0</v>
      </c>
    </row>
    <row r="155" spans="1:7" ht="15" customHeight="1" x14ac:dyDescent="0.15">
      <c r="A155" t="str">
        <f>IF(INDEX(Transactions!$L:$L,ROW()-8)="","",INDEX(Transactions!$L:$L,ROW()-8))</f>
        <v/>
      </c>
      <c r="B155" s="291">
        <f ca="1">IF($A155="",TODAY(),INDEX(Transactions!$G:$G,ROW()-8))</f>
        <v>46238</v>
      </c>
      <c r="C155" s="292" t="str">
        <f>IF($A155="","",INDEX(Transactions!$A:$A,ROW()-8))</f>
        <v/>
      </c>
      <c r="D155" s="27">
        <f>IF($A155="",0,INDEX(Transactions!$J:$J,ROW()-8))</f>
        <v>0</v>
      </c>
      <c r="E155" s="293">
        <f>IF($A155="",1,INDEX(Transactions!$P:$P,ROW()-8))</f>
        <v>1</v>
      </c>
      <c r="F155" s="27">
        <f>IF($A155="",0,INDEX(Transactions!$Q:$Q,ROW()-8))</f>
        <v>0</v>
      </c>
      <c r="G155" s="27">
        <f>IF($A155="",0,INDEX(Transactions!$R:$R,ROW()-8))</f>
        <v>0</v>
      </c>
    </row>
    <row r="156" spans="1:7" ht="15" customHeight="1" x14ac:dyDescent="0.15">
      <c r="A156" t="str">
        <f>IF(INDEX(Transactions!$L:$L,ROW()-8)="","",INDEX(Transactions!$L:$L,ROW()-8))</f>
        <v/>
      </c>
      <c r="B156" s="291">
        <f ca="1">IF($A156="",TODAY(),INDEX(Transactions!$G:$G,ROW()-8))</f>
        <v>46238</v>
      </c>
      <c r="C156" s="292" t="str">
        <f>IF($A156="","",INDEX(Transactions!$A:$A,ROW()-8))</f>
        <v/>
      </c>
      <c r="D156" s="27">
        <f>IF($A156="",0,INDEX(Transactions!$J:$J,ROW()-8))</f>
        <v>0</v>
      </c>
      <c r="E156" s="293">
        <f>IF($A156="",1,INDEX(Transactions!$P:$P,ROW()-8))</f>
        <v>1</v>
      </c>
      <c r="F156" s="27">
        <f>IF($A156="",0,INDEX(Transactions!$Q:$Q,ROW()-8))</f>
        <v>0</v>
      </c>
      <c r="G156" s="27">
        <f>IF($A156="",0,INDEX(Transactions!$R:$R,ROW()-8))</f>
        <v>0</v>
      </c>
    </row>
    <row r="157" spans="1:7" ht="15" customHeight="1" x14ac:dyDescent="0.15">
      <c r="A157" t="str">
        <f>IF(INDEX(Transactions!$L:$L,ROW()-8)="","",INDEX(Transactions!$L:$L,ROW()-8))</f>
        <v/>
      </c>
      <c r="B157" s="291">
        <f ca="1">IF($A157="",TODAY(),INDEX(Transactions!$G:$G,ROW()-8))</f>
        <v>46238</v>
      </c>
      <c r="C157" s="292" t="str">
        <f>IF($A157="","",INDEX(Transactions!$A:$A,ROW()-8))</f>
        <v/>
      </c>
      <c r="D157" s="27">
        <f>IF($A157="",0,INDEX(Transactions!$J:$J,ROW()-8))</f>
        <v>0</v>
      </c>
      <c r="E157" s="293">
        <f>IF($A157="",1,INDEX(Transactions!$P:$P,ROW()-8))</f>
        <v>1</v>
      </c>
      <c r="F157" s="27">
        <f>IF($A157="",0,INDEX(Transactions!$Q:$Q,ROW()-8))</f>
        <v>0</v>
      </c>
      <c r="G157" s="27">
        <f>IF($A157="",0,INDEX(Transactions!$R:$R,ROW()-8))</f>
        <v>0</v>
      </c>
    </row>
    <row r="158" spans="1:7" ht="15" customHeight="1" x14ac:dyDescent="0.15">
      <c r="A158" t="str">
        <f>IF(INDEX(Transactions!$L:$L,ROW()-8)="","",INDEX(Transactions!$L:$L,ROW()-8))</f>
        <v/>
      </c>
      <c r="B158" s="291">
        <f ca="1">IF($A158="",TODAY(),INDEX(Transactions!$G:$G,ROW()-8))</f>
        <v>46238</v>
      </c>
      <c r="C158" s="292" t="str">
        <f>IF($A158="","",INDEX(Transactions!$A:$A,ROW()-8))</f>
        <v/>
      </c>
      <c r="D158" s="27">
        <f>IF($A158="",0,INDEX(Transactions!$J:$J,ROW()-8))</f>
        <v>0</v>
      </c>
      <c r="E158" s="293">
        <f>IF($A158="",1,INDEX(Transactions!$P:$P,ROW()-8))</f>
        <v>1</v>
      </c>
      <c r="F158" s="27">
        <f>IF($A158="",0,INDEX(Transactions!$Q:$Q,ROW()-8))</f>
        <v>0</v>
      </c>
      <c r="G158" s="27">
        <f>IF($A158="",0,INDEX(Transactions!$R:$R,ROW()-8))</f>
        <v>0</v>
      </c>
    </row>
    <row r="159" spans="1:7" ht="15" customHeight="1" x14ac:dyDescent="0.15">
      <c r="A159" t="str">
        <f>IF(INDEX(Transactions!$L:$L,ROW()-8)="","",INDEX(Transactions!$L:$L,ROW()-8))</f>
        <v/>
      </c>
      <c r="B159" s="291">
        <f ca="1">IF($A159="",TODAY(),INDEX(Transactions!$G:$G,ROW()-8))</f>
        <v>46238</v>
      </c>
      <c r="C159" s="292" t="str">
        <f>IF($A159="","",INDEX(Transactions!$A:$A,ROW()-8))</f>
        <v/>
      </c>
      <c r="D159" s="27">
        <f>IF($A159="",0,INDEX(Transactions!$J:$J,ROW()-8))</f>
        <v>0</v>
      </c>
      <c r="E159" s="293">
        <f>IF($A159="",1,INDEX(Transactions!$P:$P,ROW()-8))</f>
        <v>1</v>
      </c>
      <c r="F159" s="27">
        <f>IF($A159="",0,INDEX(Transactions!$Q:$Q,ROW()-8))</f>
        <v>0</v>
      </c>
      <c r="G159" s="27">
        <f>IF($A159="",0,INDEX(Transactions!$R:$R,ROW()-8))</f>
        <v>0</v>
      </c>
    </row>
    <row r="160" spans="1:7" ht="15" customHeight="1" x14ac:dyDescent="0.15">
      <c r="A160" t="str">
        <f>IF(INDEX(Transactions!$L:$L,ROW()-8)="","",INDEX(Transactions!$L:$L,ROW()-8))</f>
        <v/>
      </c>
      <c r="B160" s="291">
        <f ca="1">IF($A160="",TODAY(),INDEX(Transactions!$G:$G,ROW()-8))</f>
        <v>46238</v>
      </c>
      <c r="C160" s="292" t="str">
        <f>IF($A160="","",INDEX(Transactions!$A:$A,ROW()-8))</f>
        <v/>
      </c>
      <c r="D160" s="27">
        <f>IF($A160="",0,INDEX(Transactions!$J:$J,ROW()-8))</f>
        <v>0</v>
      </c>
      <c r="E160" s="293">
        <f>IF($A160="",1,INDEX(Transactions!$P:$P,ROW()-8))</f>
        <v>1</v>
      </c>
      <c r="F160" s="27">
        <f>IF($A160="",0,INDEX(Transactions!$Q:$Q,ROW()-8))</f>
        <v>0</v>
      </c>
      <c r="G160" s="27">
        <f>IF($A160="",0,INDEX(Transactions!$R:$R,ROW()-8))</f>
        <v>0</v>
      </c>
    </row>
    <row r="161" spans="1:7" ht="15" customHeight="1" x14ac:dyDescent="0.15">
      <c r="A161" t="str">
        <f>IF(INDEX(Transactions!$L:$L,ROW()-8)="","",INDEX(Transactions!$L:$L,ROW()-8))</f>
        <v/>
      </c>
      <c r="B161" s="291">
        <f ca="1">IF($A161="",TODAY(),INDEX(Transactions!$G:$G,ROW()-8))</f>
        <v>46238</v>
      </c>
      <c r="C161" s="292" t="str">
        <f>IF($A161="","",INDEX(Transactions!$A:$A,ROW()-8))</f>
        <v/>
      </c>
      <c r="D161" s="27">
        <f>IF($A161="",0,INDEX(Transactions!$J:$J,ROW()-8))</f>
        <v>0</v>
      </c>
      <c r="E161" s="294">
        <f>IF($A161="",1,INDEX(Transactions!$P:$P,ROW()-8))</f>
        <v>1</v>
      </c>
      <c r="F161" s="27">
        <f>IF($A161="",0,INDEX(Transactions!$Q:$Q,ROW()-8))</f>
        <v>0</v>
      </c>
      <c r="G161" s="27">
        <f>IF($A161="",0,INDEX(Transactions!$R:$R,ROW()-8))</f>
        <v>0</v>
      </c>
    </row>
    <row r="162" spans="1:7" ht="15" customHeight="1" x14ac:dyDescent="0.15">
      <c r="A162" t="str">
        <f>IF(INDEX(Transactions!$L:$L,ROW()-8)="","",INDEX(Transactions!$L:$L,ROW()-8))</f>
        <v/>
      </c>
      <c r="B162" s="291">
        <f ca="1">IF($A162="",TODAY(),INDEX(Transactions!$G:$G,ROW()-8))</f>
        <v>46238</v>
      </c>
      <c r="C162" s="292" t="str">
        <f>IF($A162="","",INDEX(Transactions!$A:$A,ROW()-8))</f>
        <v/>
      </c>
      <c r="D162" s="27">
        <f>IF($A162="",0,INDEX(Transactions!$J:$J,ROW()-8))</f>
        <v>0</v>
      </c>
      <c r="E162" s="294">
        <f>IF($A162="",1,INDEX(Transactions!$P:$P,ROW()-8))</f>
        <v>1</v>
      </c>
      <c r="F162" s="27">
        <f>IF($A162="",0,INDEX(Transactions!$Q:$Q,ROW()-8))</f>
        <v>0</v>
      </c>
      <c r="G162" s="27">
        <f>IF($A162="",0,INDEX(Transactions!$R:$R,ROW()-8))</f>
        <v>0</v>
      </c>
    </row>
    <row r="163" spans="1:7" ht="15" customHeight="1" x14ac:dyDescent="0.15">
      <c r="A163" t="str">
        <f>IF(INDEX(Transactions!$L:$L,ROW()-8)="","",INDEX(Transactions!$L:$L,ROW()-8))</f>
        <v/>
      </c>
      <c r="B163" s="291">
        <f ca="1">IF($A163="",TODAY(),INDEX(Transactions!$G:$G,ROW()-8))</f>
        <v>46238</v>
      </c>
      <c r="C163" s="292" t="str">
        <f>IF($A163="","",INDEX(Transactions!$A:$A,ROW()-8))</f>
        <v/>
      </c>
      <c r="D163" s="27">
        <f>IF($A163="",0,INDEX(Transactions!$J:$J,ROW()-8))</f>
        <v>0</v>
      </c>
      <c r="E163" s="294">
        <f>IF($A163="",1,INDEX(Transactions!$P:$P,ROW()-8))</f>
        <v>1</v>
      </c>
      <c r="F163" s="27">
        <f>IF($A163="",0,INDEX(Transactions!$Q:$Q,ROW()-8))</f>
        <v>0</v>
      </c>
      <c r="G163" s="27">
        <f>IF($A163="",0,INDEX(Transactions!$R:$R,ROW()-8))</f>
        <v>0</v>
      </c>
    </row>
    <row r="164" spans="1:7" ht="15" customHeight="1" x14ac:dyDescent="0.15">
      <c r="A164" t="str">
        <f>IF(INDEX(Transactions!$L:$L,ROW()-8)="","",INDEX(Transactions!$L:$L,ROW()-8))</f>
        <v/>
      </c>
      <c r="B164" s="291">
        <f ca="1">IF($A164="",TODAY(),INDEX(Transactions!$G:$G,ROW()-8))</f>
        <v>46238</v>
      </c>
      <c r="C164" s="292" t="str">
        <f>IF($A164="","",INDEX(Transactions!$A:$A,ROW()-8))</f>
        <v/>
      </c>
      <c r="D164" s="27">
        <f>IF($A164="",0,INDEX(Transactions!$J:$J,ROW()-8))</f>
        <v>0</v>
      </c>
      <c r="E164" s="294">
        <f>IF($A164="",1,INDEX(Transactions!$P:$P,ROW()-8))</f>
        <v>1</v>
      </c>
      <c r="F164" s="27">
        <f>IF($A164="",0,INDEX(Transactions!$Q:$Q,ROW()-8))</f>
        <v>0</v>
      </c>
      <c r="G164" s="27">
        <f>IF($A164="",0,INDEX(Transactions!$R:$R,ROW()-8))</f>
        <v>0</v>
      </c>
    </row>
    <row r="165" spans="1:7" ht="15" customHeight="1" x14ac:dyDescent="0.15">
      <c r="A165" t="str">
        <f>IF(INDEX(Transactions!$L:$L,ROW()-8)="","",INDEX(Transactions!$L:$L,ROW()-8))</f>
        <v/>
      </c>
      <c r="B165" s="291">
        <f ca="1">IF($A165="",TODAY(),INDEX(Transactions!$G:$G,ROW()-8))</f>
        <v>46238</v>
      </c>
      <c r="C165" s="292" t="str">
        <f>IF($A165="","",INDEX(Transactions!$A:$A,ROW()-8))</f>
        <v/>
      </c>
      <c r="D165" s="27">
        <f>IF($A165="",0,INDEX(Transactions!$J:$J,ROW()-8))</f>
        <v>0</v>
      </c>
      <c r="E165" s="294">
        <f>IF($A165="",1,INDEX(Transactions!$P:$P,ROW()-8))</f>
        <v>1</v>
      </c>
      <c r="F165" s="27">
        <f>IF($A165="",0,INDEX(Transactions!$Q:$Q,ROW()-8))</f>
        <v>0</v>
      </c>
      <c r="G165" s="27">
        <f>IF($A165="",0,INDEX(Transactions!$R:$R,ROW()-8))</f>
        <v>0</v>
      </c>
    </row>
    <row r="166" spans="1:7" ht="15" customHeight="1" x14ac:dyDescent="0.15">
      <c r="A166" t="str">
        <f>IF(INDEX(Transactions!$L:$L,ROW()-8)="","",INDEX(Transactions!$L:$L,ROW()-8))</f>
        <v/>
      </c>
      <c r="B166" s="291">
        <f ca="1">IF($A166="",TODAY(),INDEX(Transactions!$G:$G,ROW()-8))</f>
        <v>46238</v>
      </c>
      <c r="C166" s="292" t="str">
        <f>IF($A166="","",INDEX(Transactions!$A:$A,ROW()-8))</f>
        <v/>
      </c>
      <c r="D166" s="27">
        <f>IF($A166="",0,INDEX(Transactions!$J:$J,ROW()-8))</f>
        <v>0</v>
      </c>
      <c r="E166" s="294">
        <f>IF($A166="",1,INDEX(Transactions!$P:$P,ROW()-8))</f>
        <v>1</v>
      </c>
      <c r="F166" s="27">
        <f>IF($A166="",0,INDEX(Transactions!$Q:$Q,ROW()-8))</f>
        <v>0</v>
      </c>
      <c r="G166" s="27">
        <f>IF($A166="",0,INDEX(Transactions!$R:$R,ROW()-8))</f>
        <v>0</v>
      </c>
    </row>
    <row r="167" spans="1:7" ht="15" customHeight="1" x14ac:dyDescent="0.15">
      <c r="A167" t="str">
        <f>IF(INDEX(Transactions!$L:$L,ROW()-8)="","",INDEX(Transactions!$L:$L,ROW()-8))</f>
        <v/>
      </c>
      <c r="B167" s="291">
        <f ca="1">IF($A167="",TODAY(),INDEX(Transactions!$G:$G,ROW()-8))</f>
        <v>46238</v>
      </c>
      <c r="C167" s="292" t="str">
        <f>IF($A167="","",INDEX(Transactions!$A:$A,ROW()-8))</f>
        <v/>
      </c>
      <c r="D167" s="27">
        <f>IF($A167="",0,INDEX(Transactions!$J:$J,ROW()-8))</f>
        <v>0</v>
      </c>
      <c r="E167" s="294">
        <f>IF($A167="",1,INDEX(Transactions!$P:$P,ROW()-8))</f>
        <v>1</v>
      </c>
      <c r="F167" s="27">
        <f>IF($A167="",0,INDEX(Transactions!$Q:$Q,ROW()-8))</f>
        <v>0</v>
      </c>
      <c r="G167" s="27">
        <f>IF($A167="",0,INDEX(Transactions!$R:$R,ROW()-8))</f>
        <v>0</v>
      </c>
    </row>
    <row r="168" spans="1:7" ht="15" customHeight="1" x14ac:dyDescent="0.15">
      <c r="A168" t="str">
        <f>IF(INDEX(Transactions!$L:$L,ROW()-8)="","",INDEX(Transactions!$L:$L,ROW()-8))</f>
        <v/>
      </c>
      <c r="B168" s="291">
        <f ca="1">IF($A168="",TODAY(),INDEX(Transactions!$G:$G,ROW()-8))</f>
        <v>46238</v>
      </c>
      <c r="C168" s="292" t="str">
        <f>IF($A168="","",INDEX(Transactions!$A:$A,ROW()-8))</f>
        <v/>
      </c>
      <c r="D168" s="27">
        <f>IF($A168="",0,INDEX(Transactions!$J:$J,ROW()-8))</f>
        <v>0</v>
      </c>
      <c r="E168" s="294">
        <f>IF($A168="",1,INDEX(Transactions!$P:$P,ROW()-8))</f>
        <v>1</v>
      </c>
      <c r="F168" s="27">
        <f>IF($A168="",0,INDEX(Transactions!$Q:$Q,ROW()-8))</f>
        <v>0</v>
      </c>
      <c r="G168" s="27">
        <f>IF($A168="",0,INDEX(Transactions!$R:$R,ROW()-8))</f>
        <v>0</v>
      </c>
    </row>
    <row r="169" spans="1:7" ht="15" customHeight="1" x14ac:dyDescent="0.15">
      <c r="A169" t="str">
        <f>IF(INDEX(Transactions!$L:$L,ROW()-8)="","",INDEX(Transactions!$L:$L,ROW()-8))</f>
        <v/>
      </c>
      <c r="B169" s="291">
        <f ca="1">IF($A169="",TODAY(),INDEX(Transactions!$G:$G,ROW()-8))</f>
        <v>46238</v>
      </c>
      <c r="C169" s="292" t="str">
        <f>IF($A169="","",INDEX(Transactions!$A:$A,ROW()-8))</f>
        <v/>
      </c>
      <c r="D169" s="27">
        <f>IF($A169="",0,INDEX(Transactions!$J:$J,ROW()-8))</f>
        <v>0</v>
      </c>
      <c r="E169" s="294">
        <f>IF($A169="",1,INDEX(Transactions!$P:$P,ROW()-8))</f>
        <v>1</v>
      </c>
      <c r="F169" s="27">
        <f>IF($A169="",0,INDEX(Transactions!$Q:$Q,ROW()-8))</f>
        <v>0</v>
      </c>
      <c r="G169" s="27">
        <f>IF($A169="",0,INDEX(Transactions!$R:$R,ROW()-8))</f>
        <v>0</v>
      </c>
    </row>
    <row r="170" spans="1:7" ht="15" customHeight="1" x14ac:dyDescent="0.15">
      <c r="A170" t="str">
        <f>IF(INDEX(Transactions!$L:$L,ROW()-8)="","",INDEX(Transactions!$L:$L,ROW()-8))</f>
        <v/>
      </c>
      <c r="B170" s="291">
        <f ca="1">IF($A170="",TODAY(),INDEX(Transactions!$G:$G,ROW()-8))</f>
        <v>46238</v>
      </c>
      <c r="C170" s="292" t="str">
        <f>IF($A170="","",INDEX(Transactions!$A:$A,ROW()-8))</f>
        <v/>
      </c>
      <c r="D170" s="27">
        <f>IF($A170="",0,INDEX(Transactions!$J:$J,ROW()-8))</f>
        <v>0</v>
      </c>
      <c r="E170" s="294">
        <f>IF($A170="",1,INDEX(Transactions!$P:$P,ROW()-8))</f>
        <v>1</v>
      </c>
      <c r="F170" s="27">
        <f>IF($A170="",0,INDEX(Transactions!$Q:$Q,ROW()-8))</f>
        <v>0</v>
      </c>
      <c r="G170" s="27">
        <f>IF($A170="",0,INDEX(Transactions!$R:$R,ROW()-8))</f>
        <v>0</v>
      </c>
    </row>
    <row r="171" spans="1:7" ht="15" customHeight="1" x14ac:dyDescent="0.15">
      <c r="A171" t="str">
        <f>IF(INDEX(Transactions!$L:$L,ROW()-8)="","",INDEX(Transactions!$L:$L,ROW()-8))</f>
        <v/>
      </c>
      <c r="B171" s="291">
        <f ca="1">IF($A171="",TODAY(),INDEX(Transactions!$G:$G,ROW()-8))</f>
        <v>46238</v>
      </c>
      <c r="C171" s="292" t="str">
        <f>IF($A171="","",INDEX(Transactions!$A:$A,ROW()-8))</f>
        <v/>
      </c>
      <c r="D171" s="27">
        <f>IF($A171="",0,INDEX(Transactions!$J:$J,ROW()-8))</f>
        <v>0</v>
      </c>
      <c r="E171" s="293">
        <f>IF($A171="",1,INDEX(Transactions!$P:$P,ROW()-8))</f>
        <v>1</v>
      </c>
      <c r="F171" s="27">
        <f>IF($A171="",0,INDEX(Transactions!$Q:$Q,ROW()-8))</f>
        <v>0</v>
      </c>
      <c r="G171" s="27">
        <f>IF($A171="",0,INDEX(Transactions!$R:$R,ROW()-8))</f>
        <v>0</v>
      </c>
    </row>
    <row r="172" spans="1:7" ht="15" customHeight="1" x14ac:dyDescent="0.15">
      <c r="A172" t="str">
        <f>IF(INDEX(Transactions!$L:$L,ROW()-8)="","",INDEX(Transactions!$L:$L,ROW()-8))</f>
        <v/>
      </c>
      <c r="B172" s="291">
        <f ca="1">IF($A172="",TODAY(),INDEX(Transactions!$G:$G,ROW()-8))</f>
        <v>46238</v>
      </c>
      <c r="C172" s="292" t="str">
        <f>IF($A172="","",INDEX(Transactions!$A:$A,ROW()-8))</f>
        <v/>
      </c>
      <c r="D172" s="27">
        <f>IF($A172="",0,INDEX(Transactions!$J:$J,ROW()-8))</f>
        <v>0</v>
      </c>
      <c r="E172" s="293">
        <f>IF($A172="",1,INDEX(Transactions!$P:$P,ROW()-8))</f>
        <v>1</v>
      </c>
      <c r="F172" s="27">
        <f>IF($A172="",0,INDEX(Transactions!$Q:$Q,ROW()-8))</f>
        <v>0</v>
      </c>
      <c r="G172" s="27">
        <f>IF($A172="",0,INDEX(Transactions!$R:$R,ROW()-8))</f>
        <v>0</v>
      </c>
    </row>
    <row r="173" spans="1:7" ht="15" customHeight="1" x14ac:dyDescent="0.15">
      <c r="A173" t="str">
        <f>IF(INDEX(Transactions!$L:$L,ROW()-8)="","",INDEX(Transactions!$L:$L,ROW()-8))</f>
        <v/>
      </c>
      <c r="B173" s="291">
        <f ca="1">IF($A173="",TODAY(),INDEX(Transactions!$G:$G,ROW()-8))</f>
        <v>46238</v>
      </c>
      <c r="C173" s="292" t="str">
        <f>IF($A173="","",INDEX(Transactions!$A:$A,ROW()-8))</f>
        <v/>
      </c>
      <c r="D173" s="27">
        <f>IF($A173="",0,INDEX(Transactions!$J:$J,ROW()-8))</f>
        <v>0</v>
      </c>
      <c r="E173" s="293">
        <f>IF($A173="",1,INDEX(Transactions!$P:$P,ROW()-8))</f>
        <v>1</v>
      </c>
      <c r="F173" s="27">
        <f>IF($A173="",0,INDEX(Transactions!$Q:$Q,ROW()-8))</f>
        <v>0</v>
      </c>
      <c r="G173" s="27">
        <f>IF($A173="",0,INDEX(Transactions!$R:$R,ROW()-8))</f>
        <v>0</v>
      </c>
    </row>
    <row r="174" spans="1:7" ht="15" customHeight="1" x14ac:dyDescent="0.15">
      <c r="A174" t="str">
        <f>IF(INDEX(Transactions!$L:$L,ROW()-8)="","",INDEX(Transactions!$L:$L,ROW()-8))</f>
        <v/>
      </c>
      <c r="B174" s="291">
        <f ca="1">IF($A174="",TODAY(),INDEX(Transactions!$G:$G,ROW()-8))</f>
        <v>46238</v>
      </c>
      <c r="C174" s="292" t="str">
        <f>IF($A174="","",INDEX(Transactions!$A:$A,ROW()-8))</f>
        <v/>
      </c>
      <c r="D174" s="27">
        <f>IF($A174="",0,INDEX(Transactions!$J:$J,ROW()-8))</f>
        <v>0</v>
      </c>
      <c r="E174" s="294">
        <f>IF($A174="",1,INDEX(Transactions!$P:$P,ROW()-8))</f>
        <v>1</v>
      </c>
      <c r="F174" s="27">
        <f>IF($A174="",0,INDEX(Transactions!$Q:$Q,ROW()-8))</f>
        <v>0</v>
      </c>
      <c r="G174" s="27">
        <f>IF($A174="",0,INDEX(Transactions!$R:$R,ROW()-8))</f>
        <v>0</v>
      </c>
    </row>
    <row r="175" spans="1:7" ht="15" customHeight="1" x14ac:dyDescent="0.15">
      <c r="A175" t="str">
        <f>IF(INDEX(Transactions!$L:$L,ROW()-8)="","",INDEX(Transactions!$L:$L,ROW()-8))</f>
        <v/>
      </c>
      <c r="B175" s="291">
        <f ca="1">IF($A175="",TODAY(),INDEX(Transactions!$G:$G,ROW()-8))</f>
        <v>46238</v>
      </c>
      <c r="C175" s="292" t="str">
        <f>IF($A175="","",INDEX(Transactions!$A:$A,ROW()-8))</f>
        <v/>
      </c>
      <c r="D175" s="27">
        <f>IF($A175="",0,INDEX(Transactions!$J:$J,ROW()-8))</f>
        <v>0</v>
      </c>
      <c r="E175" s="294">
        <f>IF($A175="",1,INDEX(Transactions!$P:$P,ROW()-8))</f>
        <v>1</v>
      </c>
      <c r="F175" s="27">
        <f>IF($A175="",0,INDEX(Transactions!$Q:$Q,ROW()-8))</f>
        <v>0</v>
      </c>
      <c r="G175" s="27">
        <f>IF($A175="",0,INDEX(Transactions!$R:$R,ROW()-8))</f>
        <v>0</v>
      </c>
    </row>
    <row r="176" spans="1:7" ht="15" customHeight="1" x14ac:dyDescent="0.15">
      <c r="A176" t="str">
        <f>IF(INDEX(Transactions!$L:$L,ROW()-8)="","",INDEX(Transactions!$L:$L,ROW()-8))</f>
        <v/>
      </c>
      <c r="B176" s="291">
        <f ca="1">IF($A176="",TODAY(),INDEX(Transactions!$G:$G,ROW()-8))</f>
        <v>46238</v>
      </c>
      <c r="C176" s="292" t="str">
        <f>IF($A176="","",INDEX(Transactions!$A:$A,ROW()-8))</f>
        <v/>
      </c>
      <c r="D176" s="27">
        <f>IF($A176="",0,INDEX(Transactions!$J:$J,ROW()-8))</f>
        <v>0</v>
      </c>
      <c r="E176" s="294">
        <f>IF($A176="",1,INDEX(Transactions!$P:$P,ROW()-8))</f>
        <v>1</v>
      </c>
      <c r="F176" s="27">
        <f>IF($A176="",0,INDEX(Transactions!$Q:$Q,ROW()-8))</f>
        <v>0</v>
      </c>
      <c r="G176" s="27">
        <f>IF($A176="",0,INDEX(Transactions!$R:$R,ROW()-8))</f>
        <v>0</v>
      </c>
    </row>
    <row r="177" spans="1:7" ht="15" customHeight="1" x14ac:dyDescent="0.15">
      <c r="A177" t="str">
        <f>IF(INDEX(Transactions!$L:$L,ROW()-8)="","",INDEX(Transactions!$L:$L,ROW()-8))</f>
        <v/>
      </c>
      <c r="B177" s="291">
        <f ca="1">IF($A177="",TODAY(),INDEX(Transactions!$G:$G,ROW()-8))</f>
        <v>46238</v>
      </c>
      <c r="C177" s="292" t="str">
        <f>IF($A177="","",INDEX(Transactions!$A:$A,ROW()-8))</f>
        <v/>
      </c>
      <c r="D177" s="27">
        <f>IF($A177="",0,INDEX(Transactions!$J:$J,ROW()-8))</f>
        <v>0</v>
      </c>
      <c r="E177" s="294">
        <f>IF($A177="",1,INDEX(Transactions!$P:$P,ROW()-8))</f>
        <v>1</v>
      </c>
      <c r="F177" s="27">
        <f>IF($A177="",0,INDEX(Transactions!$Q:$Q,ROW()-8))</f>
        <v>0</v>
      </c>
      <c r="G177" s="27">
        <f>IF($A177="",0,INDEX(Transactions!$R:$R,ROW()-8))</f>
        <v>0</v>
      </c>
    </row>
    <row r="178" spans="1:7" ht="15" customHeight="1" x14ac:dyDescent="0.15">
      <c r="A178" t="str">
        <f>IF(INDEX(Transactions!$L:$L,ROW()-8)="","",INDEX(Transactions!$L:$L,ROW()-8))</f>
        <v/>
      </c>
      <c r="B178" s="291">
        <f ca="1">IF($A178="",TODAY(),INDEX(Transactions!$G:$G,ROW()-8))</f>
        <v>46238</v>
      </c>
      <c r="C178" s="292" t="str">
        <f>IF($A178="","",INDEX(Transactions!$A:$A,ROW()-8))</f>
        <v/>
      </c>
      <c r="D178" s="27">
        <f>IF($A178="",0,INDEX(Transactions!$J:$J,ROW()-8))</f>
        <v>0</v>
      </c>
      <c r="E178" s="294">
        <f>IF($A178="",1,INDEX(Transactions!$P:$P,ROW()-8))</f>
        <v>1</v>
      </c>
      <c r="F178" s="27">
        <f>IF($A178="",0,INDEX(Transactions!$Q:$Q,ROW()-8))</f>
        <v>0</v>
      </c>
      <c r="G178" s="27">
        <f>IF($A178="",0,INDEX(Transactions!$R:$R,ROW()-8))</f>
        <v>0</v>
      </c>
    </row>
    <row r="179" spans="1:7" ht="15" customHeight="1" x14ac:dyDescent="0.15">
      <c r="A179" t="str">
        <f>IF(INDEX(Transactions!$L:$L,ROW()-8)="","",INDEX(Transactions!$L:$L,ROW()-8))</f>
        <v/>
      </c>
      <c r="B179" s="291">
        <f ca="1">IF($A179="",TODAY(),INDEX(Transactions!$G:$G,ROW()-8))</f>
        <v>46238</v>
      </c>
      <c r="C179" s="292" t="str">
        <f>IF($A179="","",INDEX(Transactions!$A:$A,ROW()-8))</f>
        <v/>
      </c>
      <c r="D179" s="27">
        <f>IF($A179="",0,INDEX(Transactions!$J:$J,ROW()-8))</f>
        <v>0</v>
      </c>
      <c r="E179" s="294">
        <f>IF($A179="",1,INDEX(Transactions!$P:$P,ROW()-8))</f>
        <v>1</v>
      </c>
      <c r="F179" s="27">
        <f>IF($A179="",0,INDEX(Transactions!$Q:$Q,ROW()-8))</f>
        <v>0</v>
      </c>
      <c r="G179" s="27">
        <f>IF($A179="",0,INDEX(Transactions!$R:$R,ROW()-8))</f>
        <v>0</v>
      </c>
    </row>
    <row r="180" spans="1:7" ht="15" customHeight="1" x14ac:dyDescent="0.15">
      <c r="A180" t="str">
        <f>IF(INDEX(Transactions!$L:$L,ROW()-8)="","",INDEX(Transactions!$L:$L,ROW()-8))</f>
        <v/>
      </c>
      <c r="B180" s="291">
        <f ca="1">IF($A180="",TODAY(),INDEX(Transactions!$G:$G,ROW()-8))</f>
        <v>46238</v>
      </c>
      <c r="C180" s="292" t="str">
        <f>IF($A180="","",INDEX(Transactions!$A:$A,ROW()-8))</f>
        <v/>
      </c>
      <c r="D180" s="27">
        <f>IF($A180="",0,INDEX(Transactions!$J:$J,ROW()-8))</f>
        <v>0</v>
      </c>
      <c r="E180" s="293">
        <f>IF($A180="",1,INDEX(Transactions!$P:$P,ROW()-8))</f>
        <v>1</v>
      </c>
      <c r="F180" s="27">
        <f>IF($A180="",0,INDEX(Transactions!$Q:$Q,ROW()-8))</f>
        <v>0</v>
      </c>
      <c r="G180" s="27">
        <f>IF($A180="",0,INDEX(Transactions!$R:$R,ROW()-8))</f>
        <v>0</v>
      </c>
    </row>
    <row r="181" spans="1:7" ht="15" customHeight="1" x14ac:dyDescent="0.15">
      <c r="A181" t="str">
        <f>IF(INDEX(Transactions!$L:$L,ROW()-8)="","",INDEX(Transactions!$L:$L,ROW()-8))</f>
        <v/>
      </c>
      <c r="B181" s="291">
        <f ca="1">IF($A181="",TODAY(),INDEX(Transactions!$G:$G,ROW()-8))</f>
        <v>46238</v>
      </c>
      <c r="C181" s="292" t="str">
        <f>IF($A181="","",INDEX(Transactions!$A:$A,ROW()-8))</f>
        <v/>
      </c>
      <c r="D181" s="27">
        <f>IF($A181="",0,INDEX(Transactions!$J:$J,ROW()-8))</f>
        <v>0</v>
      </c>
      <c r="E181" s="294">
        <f>IF($A181="",1,INDEX(Transactions!$P:$P,ROW()-8))</f>
        <v>1</v>
      </c>
      <c r="F181" s="27">
        <f>IF($A181="",0,INDEX(Transactions!$Q:$Q,ROW()-8))</f>
        <v>0</v>
      </c>
      <c r="G181" s="27">
        <f>IF($A181="",0,INDEX(Transactions!$R:$R,ROW()-8))</f>
        <v>0</v>
      </c>
    </row>
    <row r="182" spans="1:7" ht="15" customHeight="1" x14ac:dyDescent="0.15">
      <c r="A182" t="str">
        <f>IF(INDEX(Transactions!$L:$L,ROW()-8)="","",INDEX(Transactions!$L:$L,ROW()-8))</f>
        <v/>
      </c>
      <c r="B182" s="291">
        <f ca="1">IF($A182="",TODAY(),INDEX(Transactions!$G:$G,ROW()-8))</f>
        <v>46238</v>
      </c>
      <c r="C182" s="292" t="str">
        <f>IF($A182="","",INDEX(Transactions!$A:$A,ROW()-8))</f>
        <v/>
      </c>
      <c r="D182" s="27">
        <f>IF($A182="",0,INDEX(Transactions!$J:$J,ROW()-8))</f>
        <v>0</v>
      </c>
      <c r="E182" s="294">
        <f>IF($A182="",1,INDEX(Transactions!$P:$P,ROW()-8))</f>
        <v>1</v>
      </c>
      <c r="F182" s="27">
        <f>IF($A182="",0,INDEX(Transactions!$Q:$Q,ROW()-8))</f>
        <v>0</v>
      </c>
      <c r="G182" s="27">
        <f>IF($A182="",0,INDEX(Transactions!$R:$R,ROW()-8))</f>
        <v>0</v>
      </c>
    </row>
    <row r="183" spans="1:7" ht="15" customHeight="1" x14ac:dyDescent="0.15">
      <c r="A183" t="str">
        <f>IF(INDEX(Transactions!$L:$L,ROW()-8)="","",INDEX(Transactions!$L:$L,ROW()-8))</f>
        <v/>
      </c>
      <c r="B183" s="291">
        <f ca="1">IF($A183="",TODAY(),INDEX(Transactions!$G:$G,ROW()-8))</f>
        <v>46238</v>
      </c>
      <c r="C183" s="292" t="str">
        <f>IF($A183="","",INDEX(Transactions!$A:$A,ROW()-8))</f>
        <v/>
      </c>
      <c r="D183" s="27">
        <f>IF($A183="",0,INDEX(Transactions!$J:$J,ROW()-8))</f>
        <v>0</v>
      </c>
      <c r="E183" s="294">
        <f>IF($A183="",1,INDEX(Transactions!$P:$P,ROW()-8))</f>
        <v>1</v>
      </c>
      <c r="F183" s="27">
        <f>IF($A183="",0,INDEX(Transactions!$Q:$Q,ROW()-8))</f>
        <v>0</v>
      </c>
      <c r="G183" s="27">
        <f>IF($A183="",0,INDEX(Transactions!$R:$R,ROW()-8))</f>
        <v>0</v>
      </c>
    </row>
    <row r="184" spans="1:7" ht="15" customHeight="1" x14ac:dyDescent="0.15">
      <c r="A184" t="str">
        <f>IF(INDEX(Transactions!$L:$L,ROW()-8)="","",INDEX(Transactions!$L:$L,ROW()-8))</f>
        <v/>
      </c>
      <c r="B184" s="291">
        <f ca="1">IF($A184="",TODAY(),INDEX(Transactions!$G:$G,ROW()-8))</f>
        <v>46238</v>
      </c>
      <c r="C184" s="292" t="str">
        <f>IF($A184="","",INDEX(Transactions!$A:$A,ROW()-8))</f>
        <v/>
      </c>
      <c r="D184" s="27">
        <f>IF($A184="",0,INDEX(Transactions!$J:$J,ROW()-8))</f>
        <v>0</v>
      </c>
      <c r="E184" s="293">
        <f>IF($A184="",1,INDEX(Transactions!$P:$P,ROW()-8))</f>
        <v>1</v>
      </c>
      <c r="F184" s="27">
        <f>IF($A184="",0,INDEX(Transactions!$Q:$Q,ROW()-8))</f>
        <v>0</v>
      </c>
      <c r="G184" s="27">
        <f>IF($A184="",0,INDEX(Transactions!$R:$R,ROW()-8))</f>
        <v>0</v>
      </c>
    </row>
    <row r="185" spans="1:7" ht="15" customHeight="1" x14ac:dyDescent="0.15">
      <c r="A185" t="str">
        <f>IF(INDEX(Transactions!$L:$L,ROW()-8)="","",INDEX(Transactions!$L:$L,ROW()-8))</f>
        <v/>
      </c>
      <c r="B185" s="291">
        <f ca="1">IF($A185="",TODAY(),INDEX(Transactions!$G:$G,ROW()-8))</f>
        <v>46238</v>
      </c>
      <c r="C185" s="292" t="str">
        <f>IF($A185="","",INDEX(Transactions!$A:$A,ROW()-8))</f>
        <v/>
      </c>
      <c r="D185" s="27">
        <f>IF($A185="",0,INDEX(Transactions!$J:$J,ROW()-8))</f>
        <v>0</v>
      </c>
      <c r="E185" s="293">
        <f>IF($A185="",1,INDEX(Transactions!$P:$P,ROW()-8))</f>
        <v>1</v>
      </c>
      <c r="F185" s="27">
        <f>IF($A185="",0,INDEX(Transactions!$Q:$Q,ROW()-8))</f>
        <v>0</v>
      </c>
      <c r="G185" s="27">
        <f>IF($A185="",0,INDEX(Transactions!$R:$R,ROW()-8))</f>
        <v>0</v>
      </c>
    </row>
    <row r="186" spans="1:7" ht="15" customHeight="1" x14ac:dyDescent="0.15">
      <c r="A186" t="str">
        <f>IF(INDEX(Transactions!$L:$L,ROW()-8)="","",INDEX(Transactions!$L:$L,ROW()-8))</f>
        <v/>
      </c>
      <c r="B186" s="291">
        <f ca="1">IF($A186="",TODAY(),INDEX(Transactions!$G:$G,ROW()-8))</f>
        <v>46238</v>
      </c>
      <c r="C186" s="292" t="str">
        <f>IF($A186="","",INDEX(Transactions!$A:$A,ROW()-8))</f>
        <v/>
      </c>
      <c r="D186" s="27">
        <f>IF($A186="",0,INDEX(Transactions!$J:$J,ROW()-8))</f>
        <v>0</v>
      </c>
      <c r="E186" s="293">
        <f>IF($A186="",1,INDEX(Transactions!$P:$P,ROW()-8))</f>
        <v>1</v>
      </c>
      <c r="F186" s="27">
        <f>IF($A186="",0,INDEX(Transactions!$Q:$Q,ROW()-8))</f>
        <v>0</v>
      </c>
      <c r="G186" s="27">
        <f>IF($A186="",0,INDEX(Transactions!$R:$R,ROW()-8))</f>
        <v>0</v>
      </c>
    </row>
    <row r="187" spans="1:7" ht="15" customHeight="1" x14ac:dyDescent="0.15">
      <c r="A187" t="str">
        <f>IF(INDEX(Transactions!$L:$L,ROW()-8)="","",INDEX(Transactions!$L:$L,ROW()-8))</f>
        <v/>
      </c>
      <c r="B187" s="291">
        <f ca="1">IF($A187="",TODAY(),INDEX(Transactions!$G:$G,ROW()-8))</f>
        <v>46238</v>
      </c>
      <c r="C187" s="292" t="str">
        <f>IF($A187="","",INDEX(Transactions!$A:$A,ROW()-8))</f>
        <v/>
      </c>
      <c r="D187" s="27">
        <f>IF($A187="",0,INDEX(Transactions!$J:$J,ROW()-8))</f>
        <v>0</v>
      </c>
      <c r="E187" s="293">
        <f>IF($A187="",1,INDEX(Transactions!$P:$P,ROW()-8))</f>
        <v>1</v>
      </c>
      <c r="F187" s="27">
        <f>IF($A187="",0,INDEX(Transactions!$Q:$Q,ROW()-8))</f>
        <v>0</v>
      </c>
      <c r="G187" s="27">
        <f>IF($A187="",0,INDEX(Transactions!$R:$R,ROW()-8))</f>
        <v>0</v>
      </c>
    </row>
    <row r="188" spans="1:7" ht="15" customHeight="1" x14ac:dyDescent="0.15">
      <c r="A188" t="str">
        <f>IF(INDEX(Transactions!$L:$L,ROW()-8)="","",INDEX(Transactions!$L:$L,ROW()-8))</f>
        <v/>
      </c>
      <c r="B188" s="291">
        <f ca="1">IF($A188="",TODAY(),INDEX(Transactions!$G:$G,ROW()-8))</f>
        <v>46238</v>
      </c>
      <c r="C188" s="292" t="str">
        <f>IF($A188="","",INDEX(Transactions!$A:$A,ROW()-8))</f>
        <v/>
      </c>
      <c r="D188" s="27">
        <f>IF($A188="",0,INDEX(Transactions!$J:$J,ROW()-8))</f>
        <v>0</v>
      </c>
      <c r="E188" s="293">
        <f>IF($A188="",1,INDEX(Transactions!$P:$P,ROW()-8))</f>
        <v>1</v>
      </c>
      <c r="F188" s="27">
        <f>IF($A188="",0,INDEX(Transactions!$Q:$Q,ROW()-8))</f>
        <v>0</v>
      </c>
      <c r="G188" s="27">
        <f>IF($A188="",0,INDEX(Transactions!$R:$R,ROW()-8))</f>
        <v>0</v>
      </c>
    </row>
    <row r="189" spans="1:7" ht="15" customHeight="1" x14ac:dyDescent="0.15">
      <c r="A189" t="str">
        <f>IF(INDEX(Transactions!$L:$L,ROW()-8)="","",INDEX(Transactions!$L:$L,ROW()-8))</f>
        <v/>
      </c>
      <c r="B189" s="291">
        <f ca="1">IF($A189="",TODAY(),INDEX(Transactions!$G:$G,ROW()-8))</f>
        <v>46238</v>
      </c>
      <c r="C189" s="292" t="str">
        <f>IF($A189="","",INDEX(Transactions!$A:$A,ROW()-8))</f>
        <v/>
      </c>
      <c r="D189" s="27">
        <f>IF($A189="",0,INDEX(Transactions!$J:$J,ROW()-8))</f>
        <v>0</v>
      </c>
      <c r="E189" s="293">
        <f>IF($A189="",1,INDEX(Transactions!$P:$P,ROW()-8))</f>
        <v>1</v>
      </c>
      <c r="F189" s="27">
        <f>IF($A189="",0,INDEX(Transactions!$Q:$Q,ROW()-8))</f>
        <v>0</v>
      </c>
      <c r="G189" s="27">
        <f>IF($A189="",0,INDEX(Transactions!$R:$R,ROW()-8))</f>
        <v>0</v>
      </c>
    </row>
    <row r="190" spans="1:7" ht="15" customHeight="1" x14ac:dyDescent="0.15">
      <c r="A190" t="str">
        <f>IF(INDEX(Transactions!$L:$L,ROW()-8)="","",INDEX(Transactions!$L:$L,ROW()-8))</f>
        <v/>
      </c>
      <c r="B190" s="291">
        <f ca="1">IF($A190="",TODAY(),INDEX(Transactions!$G:$G,ROW()-8))</f>
        <v>46238</v>
      </c>
      <c r="C190" s="292" t="str">
        <f>IF($A190="","",INDEX(Transactions!$A:$A,ROW()-8))</f>
        <v/>
      </c>
      <c r="D190" s="27">
        <f>IF($A190="",0,INDEX(Transactions!$J:$J,ROW()-8))</f>
        <v>0</v>
      </c>
      <c r="E190" s="294">
        <f>IF($A190="",1,INDEX(Transactions!$P:$P,ROW()-8))</f>
        <v>1</v>
      </c>
      <c r="F190" s="27">
        <f>IF($A190="",0,INDEX(Transactions!$Q:$Q,ROW()-8))</f>
        <v>0</v>
      </c>
      <c r="G190" s="27">
        <f>IF($A190="",0,INDEX(Transactions!$R:$R,ROW()-8))</f>
        <v>0</v>
      </c>
    </row>
    <row r="191" spans="1:7" ht="15" customHeight="1" x14ac:dyDescent="0.15">
      <c r="A191" t="str">
        <f>IF(INDEX(Transactions!$L:$L,ROW()-8)="","",INDEX(Transactions!$L:$L,ROW()-8))</f>
        <v/>
      </c>
      <c r="B191" s="291">
        <f ca="1">IF($A191="",TODAY(),INDEX(Transactions!$G:$G,ROW()-8))</f>
        <v>46238</v>
      </c>
      <c r="C191" s="292" t="str">
        <f>IF($A191="","",INDEX(Transactions!$A:$A,ROW()-8))</f>
        <v/>
      </c>
      <c r="D191" s="27">
        <f>IF($A191="",0,INDEX(Transactions!$J:$J,ROW()-8))</f>
        <v>0</v>
      </c>
      <c r="E191" s="294">
        <f>IF($A191="",1,INDEX(Transactions!$P:$P,ROW()-8))</f>
        <v>1</v>
      </c>
      <c r="F191" s="27">
        <f>IF($A191="",0,INDEX(Transactions!$Q:$Q,ROW()-8))</f>
        <v>0</v>
      </c>
      <c r="G191" s="27">
        <f>IF($A191="",0,INDEX(Transactions!$R:$R,ROW()-8))</f>
        <v>0</v>
      </c>
    </row>
    <row r="192" spans="1:7" ht="15" customHeight="1" x14ac:dyDescent="0.15">
      <c r="A192" t="str">
        <f>IF(INDEX(Transactions!$L:$L,ROW()-8)="","",INDEX(Transactions!$L:$L,ROW()-8))</f>
        <v/>
      </c>
      <c r="B192" s="291">
        <f ca="1">IF($A192="",TODAY(),INDEX(Transactions!$G:$G,ROW()-8))</f>
        <v>46238</v>
      </c>
      <c r="C192" s="292" t="str">
        <f>IF($A192="","",INDEX(Transactions!$A:$A,ROW()-8))</f>
        <v/>
      </c>
      <c r="D192" s="27">
        <f>IF($A192="",0,INDEX(Transactions!$J:$J,ROW()-8))</f>
        <v>0</v>
      </c>
      <c r="E192" s="293">
        <f>IF($A192="",1,INDEX(Transactions!$P:$P,ROW()-8))</f>
        <v>1</v>
      </c>
      <c r="F192" s="27">
        <f>IF($A192="",0,INDEX(Transactions!$Q:$Q,ROW()-8))</f>
        <v>0</v>
      </c>
      <c r="G192" s="27">
        <f>IF($A192="",0,INDEX(Transactions!$R:$R,ROW()-8))</f>
        <v>0</v>
      </c>
    </row>
    <row r="193" spans="1:7" ht="15" customHeight="1" x14ac:dyDescent="0.15">
      <c r="A193" t="str">
        <f>IF(INDEX(Transactions!$L:$L,ROW()-8)="","",INDEX(Transactions!$L:$L,ROW()-8))</f>
        <v/>
      </c>
      <c r="B193" s="291">
        <f ca="1">IF($A193="",TODAY(),INDEX(Transactions!$G:$G,ROW()-8))</f>
        <v>46238</v>
      </c>
      <c r="C193" s="292" t="str">
        <f>IF($A193="","",INDEX(Transactions!$A:$A,ROW()-8))</f>
        <v/>
      </c>
      <c r="D193" s="27">
        <f>IF($A193="",0,INDEX(Transactions!$J:$J,ROW()-8))</f>
        <v>0</v>
      </c>
      <c r="E193" s="294">
        <f>IF($A193="",1,INDEX(Transactions!$P:$P,ROW()-8))</f>
        <v>1</v>
      </c>
      <c r="F193" s="27">
        <f>IF($A193="",0,INDEX(Transactions!$Q:$Q,ROW()-8))</f>
        <v>0</v>
      </c>
      <c r="G193" s="27">
        <f>IF($A193="",0,INDEX(Transactions!$R:$R,ROW()-8))</f>
        <v>0</v>
      </c>
    </row>
    <row r="194" spans="1:7" ht="15" customHeight="1" x14ac:dyDescent="0.15">
      <c r="A194" t="str">
        <f>IF(INDEX(Transactions!$L:$L,ROW()-8)="","",INDEX(Transactions!$L:$L,ROW()-8))</f>
        <v/>
      </c>
      <c r="B194" s="291">
        <f ca="1">IF($A194="",TODAY(),INDEX(Transactions!$G:$G,ROW()-8))</f>
        <v>46238</v>
      </c>
      <c r="C194" s="292" t="str">
        <f>IF($A194="","",INDEX(Transactions!$A:$A,ROW()-8))</f>
        <v/>
      </c>
      <c r="D194" s="27">
        <f>IF($A194="",0,INDEX(Transactions!$J:$J,ROW()-8))</f>
        <v>0</v>
      </c>
      <c r="E194" s="294">
        <f>IF($A194="",1,INDEX(Transactions!$P:$P,ROW()-8))</f>
        <v>1</v>
      </c>
      <c r="F194" s="27">
        <f>IF($A194="",0,INDEX(Transactions!$Q:$Q,ROW()-8))</f>
        <v>0</v>
      </c>
      <c r="G194" s="27">
        <f>IF($A194="",0,INDEX(Transactions!$R:$R,ROW()-8))</f>
        <v>0</v>
      </c>
    </row>
    <row r="195" spans="1:7" ht="15" customHeight="1" x14ac:dyDescent="0.15">
      <c r="A195" t="str">
        <f>IF(INDEX(Transactions!$L:$L,ROW()-8)="","",INDEX(Transactions!$L:$L,ROW()-8))</f>
        <v/>
      </c>
      <c r="B195" s="291">
        <f ca="1">IF($A195="",TODAY(),INDEX(Transactions!$G:$G,ROW()-8))</f>
        <v>46238</v>
      </c>
      <c r="C195" s="292" t="str">
        <f>IF($A195="","",INDEX(Transactions!$A:$A,ROW()-8))</f>
        <v/>
      </c>
      <c r="D195" s="27">
        <f>IF($A195="",0,INDEX(Transactions!$J:$J,ROW()-8))</f>
        <v>0</v>
      </c>
      <c r="E195" s="294">
        <f>IF($A195="",1,INDEX(Transactions!$P:$P,ROW()-8))</f>
        <v>1</v>
      </c>
      <c r="F195" s="27">
        <f>IF($A195="",0,INDEX(Transactions!$Q:$Q,ROW()-8))</f>
        <v>0</v>
      </c>
      <c r="G195" s="27">
        <f>IF($A195="",0,INDEX(Transactions!$R:$R,ROW()-8))</f>
        <v>0</v>
      </c>
    </row>
    <row r="196" spans="1:7" ht="15" customHeight="1" x14ac:dyDescent="0.15">
      <c r="A196" t="str">
        <f>IF(INDEX(Transactions!$L:$L,ROW()-8)="","",INDEX(Transactions!$L:$L,ROW()-8))</f>
        <v/>
      </c>
      <c r="B196" s="291">
        <f ca="1">IF($A196="",TODAY(),INDEX(Transactions!$G:$G,ROW()-8))</f>
        <v>46238</v>
      </c>
      <c r="C196" s="292" t="str">
        <f>IF($A196="","",INDEX(Transactions!$A:$A,ROW()-8))</f>
        <v/>
      </c>
      <c r="D196" s="27">
        <f>IF($A196="",0,INDEX(Transactions!$J:$J,ROW()-8))</f>
        <v>0</v>
      </c>
      <c r="E196" s="293">
        <f>IF($A196="",1,INDEX(Transactions!$P:$P,ROW()-8))</f>
        <v>1</v>
      </c>
      <c r="F196" s="27">
        <f>IF($A196="",0,INDEX(Transactions!$Q:$Q,ROW()-8))</f>
        <v>0</v>
      </c>
      <c r="G196" s="27">
        <f>IF($A196="",0,INDEX(Transactions!$R:$R,ROW()-8))</f>
        <v>0</v>
      </c>
    </row>
    <row r="197" spans="1:7" ht="15" customHeight="1" x14ac:dyDescent="0.15">
      <c r="A197" t="str">
        <f>IF(INDEX(Transactions!$L:$L,ROW()-8)="","",INDEX(Transactions!$L:$L,ROW()-8))</f>
        <v/>
      </c>
      <c r="B197" s="291">
        <f ca="1">IF($A197="",TODAY(),INDEX(Transactions!$G:$G,ROW()-8))</f>
        <v>46238</v>
      </c>
      <c r="C197" s="292" t="str">
        <f>IF($A197="","",INDEX(Transactions!$A:$A,ROW()-8))</f>
        <v/>
      </c>
      <c r="D197" s="27">
        <f>IF($A197="",0,INDEX(Transactions!$J:$J,ROW()-8))</f>
        <v>0</v>
      </c>
      <c r="E197" s="294">
        <f>IF($A197="",1,INDEX(Transactions!$P:$P,ROW()-8))</f>
        <v>1</v>
      </c>
      <c r="F197" s="27">
        <f>IF($A197="",0,INDEX(Transactions!$Q:$Q,ROW()-8))</f>
        <v>0</v>
      </c>
      <c r="G197" s="27">
        <f>IF($A197="",0,INDEX(Transactions!$R:$R,ROW()-8))</f>
        <v>0</v>
      </c>
    </row>
    <row r="198" spans="1:7" ht="15" customHeight="1" x14ac:dyDescent="0.15">
      <c r="A198" t="str">
        <f>IF(INDEX(Transactions!$L:$L,ROW()-8)="","",INDEX(Transactions!$L:$L,ROW()-8))</f>
        <v/>
      </c>
      <c r="B198" s="291">
        <f ca="1">IF($A198="",TODAY(),INDEX(Transactions!$G:$G,ROW()-8))</f>
        <v>46238</v>
      </c>
      <c r="C198" s="292" t="str">
        <f>IF($A198="","",INDEX(Transactions!$A:$A,ROW()-8))</f>
        <v/>
      </c>
      <c r="D198" s="27">
        <f>IF($A198="",0,INDEX(Transactions!$J:$J,ROW()-8))</f>
        <v>0</v>
      </c>
      <c r="E198" s="294">
        <f>IF($A198="",1,INDEX(Transactions!$P:$P,ROW()-8))</f>
        <v>1</v>
      </c>
      <c r="F198" s="27">
        <f>IF($A198="",0,INDEX(Transactions!$Q:$Q,ROW()-8))</f>
        <v>0</v>
      </c>
      <c r="G198" s="27">
        <f>IF($A198="",0,INDEX(Transactions!$R:$R,ROW()-8))</f>
        <v>0</v>
      </c>
    </row>
    <row r="199" spans="1:7" ht="15" customHeight="1" x14ac:dyDescent="0.15">
      <c r="A199" t="str">
        <f>IF(INDEX(Transactions!$L:$L,ROW()-8)="","",INDEX(Transactions!$L:$L,ROW()-8))</f>
        <v/>
      </c>
      <c r="B199" s="291">
        <f ca="1">IF($A199="",TODAY(),INDEX(Transactions!$G:$G,ROW()-8))</f>
        <v>46238</v>
      </c>
      <c r="C199" s="292" t="str">
        <f>IF($A199="","",INDEX(Transactions!$A:$A,ROW()-8))</f>
        <v/>
      </c>
      <c r="D199" s="27">
        <f>IF($A199="",0,INDEX(Transactions!$J:$J,ROW()-8))</f>
        <v>0</v>
      </c>
      <c r="E199" s="294">
        <f>IF($A199="",1,INDEX(Transactions!$P:$P,ROW()-8))</f>
        <v>1</v>
      </c>
      <c r="F199" s="27">
        <f>IF($A199="",0,INDEX(Transactions!$Q:$Q,ROW()-8))</f>
        <v>0</v>
      </c>
      <c r="G199" s="27">
        <f>IF($A199="",0,INDEX(Transactions!$R:$R,ROW()-8))</f>
        <v>0</v>
      </c>
    </row>
    <row r="200" spans="1:7" ht="15" customHeight="1" x14ac:dyDescent="0.15">
      <c r="A200" t="str">
        <f>IF(INDEX(Transactions!$L:$L,ROW()-8)="","",INDEX(Transactions!$L:$L,ROW()-8))</f>
        <v/>
      </c>
      <c r="B200" s="291">
        <f ca="1">IF($A200="",TODAY(),INDEX(Transactions!$G:$G,ROW()-8))</f>
        <v>46238</v>
      </c>
      <c r="C200" s="292" t="str">
        <f>IF($A200="","",INDEX(Transactions!$A:$A,ROW()-8))</f>
        <v/>
      </c>
      <c r="D200" s="27">
        <f>IF($A200="",0,INDEX(Transactions!$J:$J,ROW()-8))</f>
        <v>0</v>
      </c>
      <c r="E200" s="293">
        <f>IF($A200="",1,INDEX(Transactions!$P:$P,ROW()-8))</f>
        <v>1</v>
      </c>
      <c r="F200" s="27">
        <f>IF($A200="",0,INDEX(Transactions!$Q:$Q,ROW()-8))</f>
        <v>0</v>
      </c>
      <c r="G200" s="27">
        <f>IF($A200="",0,INDEX(Transactions!$R:$R,ROW()-8))</f>
        <v>0</v>
      </c>
    </row>
    <row r="201" spans="1:7" ht="15" customHeight="1" x14ac:dyDescent="0.15">
      <c r="A201" t="str">
        <f>IF(INDEX(Transactions!$L:$L,ROW()-8)="","",INDEX(Transactions!$L:$L,ROW()-8))</f>
        <v/>
      </c>
      <c r="B201" s="291">
        <f ca="1">IF($A201="",TODAY(),INDEX(Transactions!$G:$G,ROW()-8))</f>
        <v>46238</v>
      </c>
      <c r="C201" s="292" t="str">
        <f>IF($A201="","",INDEX(Transactions!$A:$A,ROW()-8))</f>
        <v/>
      </c>
      <c r="D201" s="27">
        <f>IF($A201="",0,INDEX(Transactions!$J:$J,ROW()-8))</f>
        <v>0</v>
      </c>
      <c r="E201" s="294">
        <f>IF($A201="",1,INDEX(Transactions!$P:$P,ROW()-8))</f>
        <v>1</v>
      </c>
      <c r="F201" s="27">
        <f>IF($A201="",0,INDEX(Transactions!$Q:$Q,ROW()-8))</f>
        <v>0</v>
      </c>
      <c r="G201" s="27">
        <f>IF($A201="",0,INDEX(Transactions!$R:$R,ROW()-8))</f>
        <v>0</v>
      </c>
    </row>
    <row r="202" spans="1:7" ht="15" customHeight="1" x14ac:dyDescent="0.15">
      <c r="A202" t="str">
        <f>IF(INDEX(Transactions!$L:$L,ROW()-8)="","",INDEX(Transactions!$L:$L,ROW()-8))</f>
        <v/>
      </c>
      <c r="B202" s="291">
        <f ca="1">IF($A202="",TODAY(),INDEX(Transactions!$G:$G,ROW()-8))</f>
        <v>46238</v>
      </c>
      <c r="C202" s="292" t="str">
        <f>IF($A202="","",INDEX(Transactions!$A:$A,ROW()-8))</f>
        <v/>
      </c>
      <c r="D202" s="27">
        <f>IF($A202="",0,INDEX(Transactions!$J:$J,ROW()-8))</f>
        <v>0</v>
      </c>
      <c r="E202" s="294">
        <f>IF($A202="",1,INDEX(Transactions!$P:$P,ROW()-8))</f>
        <v>1</v>
      </c>
      <c r="F202" s="27">
        <f>IF($A202="",0,INDEX(Transactions!$Q:$Q,ROW()-8))</f>
        <v>0</v>
      </c>
      <c r="G202" s="27">
        <f>IF($A202="",0,INDEX(Transactions!$R:$R,ROW()-8))</f>
        <v>0</v>
      </c>
    </row>
    <row r="203" spans="1:7" ht="15" customHeight="1" x14ac:dyDescent="0.15">
      <c r="A203" t="str">
        <f>IF(INDEX(Transactions!$L:$L,ROW()-8)="","",INDEX(Transactions!$L:$L,ROW()-8))</f>
        <v/>
      </c>
      <c r="B203" s="291">
        <f ca="1">IF($A203="",TODAY(),INDEX(Transactions!$G:$G,ROW()-8))</f>
        <v>46238</v>
      </c>
      <c r="C203" s="292" t="str">
        <f>IF($A203="","",INDEX(Transactions!$A:$A,ROW()-8))</f>
        <v/>
      </c>
      <c r="D203" s="27">
        <f>IF($A203="",0,INDEX(Transactions!$J:$J,ROW()-8))</f>
        <v>0</v>
      </c>
      <c r="E203" s="294">
        <f>IF($A203="",1,INDEX(Transactions!$P:$P,ROW()-8))</f>
        <v>1</v>
      </c>
      <c r="F203" s="27">
        <f>IF($A203="",0,INDEX(Transactions!$Q:$Q,ROW()-8))</f>
        <v>0</v>
      </c>
      <c r="G203" s="27">
        <f>IF($A203="",0,INDEX(Transactions!$R:$R,ROW()-8))</f>
        <v>0</v>
      </c>
    </row>
    <row r="204" spans="1:7" ht="15" customHeight="1" x14ac:dyDescent="0.15">
      <c r="A204" t="str">
        <f>IF(INDEX(Transactions!$L:$L,ROW()-8)="","",INDEX(Transactions!$L:$L,ROW()-8))</f>
        <v/>
      </c>
      <c r="B204" s="291">
        <f ca="1">IF($A204="",TODAY(),INDEX(Transactions!$G:$G,ROW()-8))</f>
        <v>46238</v>
      </c>
      <c r="C204" s="292" t="str">
        <f>IF($A204="","",INDEX(Transactions!$A:$A,ROW()-8))</f>
        <v/>
      </c>
      <c r="D204" s="27">
        <f>IF($A204="",0,INDEX(Transactions!$J:$J,ROW()-8))</f>
        <v>0</v>
      </c>
      <c r="E204" s="294">
        <f>IF($A204="",1,INDEX(Transactions!$P:$P,ROW()-8))</f>
        <v>1</v>
      </c>
      <c r="F204" s="27">
        <f>IF($A204="",0,INDEX(Transactions!$Q:$Q,ROW()-8))</f>
        <v>0</v>
      </c>
      <c r="G204" s="27">
        <f>IF($A204="",0,INDEX(Transactions!$R:$R,ROW()-8))</f>
        <v>0</v>
      </c>
    </row>
    <row r="205" spans="1:7" ht="15" customHeight="1" x14ac:dyDescent="0.15">
      <c r="A205" t="str">
        <f>IF(INDEX(Transactions!$L:$L,ROW()-8)="","",INDEX(Transactions!$L:$L,ROW()-8))</f>
        <v/>
      </c>
      <c r="B205" s="291">
        <f ca="1">IF($A205="",TODAY(),INDEX(Transactions!$G:$G,ROW()-8))</f>
        <v>46238</v>
      </c>
      <c r="C205" s="292" t="str">
        <f>IF($A205="","",INDEX(Transactions!$A:$A,ROW()-8))</f>
        <v/>
      </c>
      <c r="D205" s="27">
        <f>IF($A205="",0,INDEX(Transactions!$J:$J,ROW()-8))</f>
        <v>0</v>
      </c>
      <c r="E205" s="294">
        <f>IF($A205="",1,INDEX(Transactions!$P:$P,ROW()-8))</f>
        <v>1</v>
      </c>
      <c r="F205" s="27">
        <f>IF($A205="",0,INDEX(Transactions!$Q:$Q,ROW()-8))</f>
        <v>0</v>
      </c>
      <c r="G205" s="27">
        <f>IF($A205="",0,INDEX(Transactions!$R:$R,ROW()-8))</f>
        <v>0</v>
      </c>
    </row>
    <row r="206" spans="1:7" ht="15" customHeight="1" x14ac:dyDescent="0.15">
      <c r="A206" t="str">
        <f>IF(INDEX(Transactions!$L:$L,ROW()-8)="","",INDEX(Transactions!$L:$L,ROW()-8))</f>
        <v/>
      </c>
      <c r="B206" s="291">
        <f ca="1">IF($A206="",TODAY(),INDEX(Transactions!$G:$G,ROW()-8))</f>
        <v>46238</v>
      </c>
      <c r="C206" s="292" t="str">
        <f>IF($A206="","",INDEX(Transactions!$A:$A,ROW()-8))</f>
        <v/>
      </c>
      <c r="D206" s="27">
        <f>IF($A206="",0,INDEX(Transactions!$J:$J,ROW()-8))</f>
        <v>0</v>
      </c>
      <c r="E206" s="294">
        <f>IF($A206="",1,INDEX(Transactions!$P:$P,ROW()-8))</f>
        <v>1</v>
      </c>
      <c r="F206" s="27">
        <f>IF($A206="",0,INDEX(Transactions!$Q:$Q,ROW()-8))</f>
        <v>0</v>
      </c>
      <c r="G206" s="27">
        <f>IF($A206="",0,INDEX(Transactions!$R:$R,ROW()-8))</f>
        <v>0</v>
      </c>
    </row>
    <row r="207" spans="1:7" ht="15" customHeight="1" x14ac:dyDescent="0.15">
      <c r="A207" t="str">
        <f>IF(INDEX(Transactions!$L:$L,ROW()-8)="","",INDEX(Transactions!$L:$L,ROW()-8))</f>
        <v/>
      </c>
      <c r="B207" s="291">
        <f ca="1">IF($A207="",TODAY(),INDEX(Transactions!$G:$G,ROW()-8))</f>
        <v>46238</v>
      </c>
      <c r="C207" s="292" t="str">
        <f>IF($A207="","",INDEX(Transactions!$A:$A,ROW()-8))</f>
        <v/>
      </c>
      <c r="D207" s="27">
        <f>IF($A207="",0,INDEX(Transactions!$J:$J,ROW()-8))</f>
        <v>0</v>
      </c>
      <c r="E207" s="293">
        <f>IF($A207="",1,INDEX(Transactions!$P:$P,ROW()-8))</f>
        <v>1</v>
      </c>
      <c r="F207" s="27">
        <f>IF($A207="",0,INDEX(Transactions!$Q:$Q,ROW()-8))</f>
        <v>0</v>
      </c>
      <c r="G207" s="27">
        <f>IF($A207="",0,INDEX(Transactions!$R:$R,ROW()-8))</f>
        <v>0</v>
      </c>
    </row>
    <row r="208" spans="1:7" ht="15" customHeight="1" x14ac:dyDescent="0.15">
      <c r="A208" t="str">
        <f>IF(INDEX(Transactions!$L:$L,ROW()-8)="","",INDEX(Transactions!$L:$L,ROW()-8))</f>
        <v/>
      </c>
      <c r="B208" s="291">
        <f ca="1">IF($A208="",TODAY(),INDEX(Transactions!$G:$G,ROW()-8))</f>
        <v>46238</v>
      </c>
      <c r="C208" s="292" t="str">
        <f>IF($A208="","",INDEX(Transactions!$A:$A,ROW()-8))</f>
        <v/>
      </c>
      <c r="D208" s="27">
        <f>IF($A208="",0,INDEX(Transactions!$J:$J,ROW()-8))</f>
        <v>0</v>
      </c>
      <c r="E208" s="294">
        <f>IF($A208="",1,INDEX(Transactions!$P:$P,ROW()-8))</f>
        <v>1</v>
      </c>
      <c r="F208" s="27">
        <f>IF($A208="",0,INDEX(Transactions!$Q:$Q,ROW()-8))</f>
        <v>0</v>
      </c>
      <c r="G208" s="27">
        <f>IF($A208="",0,INDEX(Transactions!$R:$R,ROW()-8))</f>
        <v>0</v>
      </c>
    </row>
    <row r="209" spans="1:7" ht="15" customHeight="1" x14ac:dyDescent="0.15">
      <c r="A209" t="str">
        <f>IF(INDEX(Transactions!$L:$L,ROW()-8)="","",INDEX(Transactions!$L:$L,ROW()-8))</f>
        <v/>
      </c>
      <c r="B209" s="291">
        <f ca="1">IF($A209="",TODAY(),INDEX(Transactions!$G:$G,ROW()-8))</f>
        <v>46238</v>
      </c>
      <c r="C209" s="292" t="str">
        <f>IF($A209="","",INDEX(Transactions!$A:$A,ROW()-8))</f>
        <v/>
      </c>
      <c r="D209" s="27">
        <f>IF($A209="",0,INDEX(Transactions!$J:$J,ROW()-8))</f>
        <v>0</v>
      </c>
      <c r="E209" s="293">
        <f>IF($A209="",1,INDEX(Transactions!$P:$P,ROW()-8))</f>
        <v>1</v>
      </c>
      <c r="F209" s="27">
        <f>IF($A209="",0,INDEX(Transactions!$Q:$Q,ROW()-8))</f>
        <v>0</v>
      </c>
      <c r="G209" s="27">
        <f>IF($A209="",0,INDEX(Transactions!$R:$R,ROW()-8))</f>
        <v>0</v>
      </c>
    </row>
    <row r="210" spans="1:7" ht="15" customHeight="1" x14ac:dyDescent="0.15">
      <c r="A210" t="str">
        <f>IF(INDEX(Transactions!$L:$L,ROW()-8)="","",INDEX(Transactions!$L:$L,ROW()-8))</f>
        <v/>
      </c>
      <c r="B210" s="291">
        <f ca="1">IF($A210="",TODAY(),INDEX(Transactions!$G:$G,ROW()-8))</f>
        <v>46238</v>
      </c>
      <c r="C210" s="292" t="str">
        <f>IF($A210="","",INDEX(Transactions!$A:$A,ROW()-8))</f>
        <v/>
      </c>
      <c r="D210" s="27">
        <f>IF($A210="",0,INDEX(Transactions!$J:$J,ROW()-8))</f>
        <v>0</v>
      </c>
      <c r="E210" s="293">
        <f>IF($A210="",1,INDEX(Transactions!$P:$P,ROW()-8))</f>
        <v>1</v>
      </c>
      <c r="F210" s="27">
        <f>IF($A210="",0,INDEX(Transactions!$Q:$Q,ROW()-8))</f>
        <v>0</v>
      </c>
      <c r="G210" s="27">
        <f>IF($A210="",0,INDEX(Transactions!$R:$R,ROW()-8))</f>
        <v>0</v>
      </c>
    </row>
    <row r="211" spans="1:7" ht="15" customHeight="1" x14ac:dyDescent="0.15">
      <c r="A211" t="str">
        <f>IF(INDEX(Transactions!$L:$L,ROW()-8)="","",INDEX(Transactions!$L:$L,ROW()-8))</f>
        <v/>
      </c>
      <c r="B211" s="291">
        <f ca="1">IF($A211="",TODAY(),INDEX(Transactions!$G:$G,ROW()-8))</f>
        <v>46238</v>
      </c>
      <c r="C211" s="292" t="str">
        <f>IF($A211="","",INDEX(Transactions!$A:$A,ROW()-8))</f>
        <v/>
      </c>
      <c r="D211" s="27">
        <f>IF($A211="",0,INDEX(Transactions!$J:$J,ROW()-8))</f>
        <v>0</v>
      </c>
      <c r="E211" s="294">
        <f>IF($A211="",1,INDEX(Transactions!$P:$P,ROW()-8))</f>
        <v>1</v>
      </c>
      <c r="F211" s="27">
        <f>IF($A211="",0,INDEX(Transactions!$Q:$Q,ROW()-8))</f>
        <v>0</v>
      </c>
      <c r="G211" s="27">
        <f>IF($A211="",0,INDEX(Transactions!$R:$R,ROW()-8))</f>
        <v>0</v>
      </c>
    </row>
    <row r="212" spans="1:7" ht="15" customHeight="1" x14ac:dyDescent="0.15">
      <c r="A212" t="str">
        <f>IF(INDEX(Transactions!$L:$L,ROW()-8)="","",INDEX(Transactions!$L:$L,ROW()-8))</f>
        <v/>
      </c>
      <c r="B212" s="291">
        <f ca="1">IF($A212="",TODAY(),INDEX(Transactions!$G:$G,ROW()-8))</f>
        <v>46238</v>
      </c>
      <c r="C212" s="292" t="str">
        <f>IF($A212="","",INDEX(Transactions!$A:$A,ROW()-8))</f>
        <v/>
      </c>
      <c r="D212" s="27">
        <f>IF($A212="",0,INDEX(Transactions!$J:$J,ROW()-8))</f>
        <v>0</v>
      </c>
      <c r="E212" s="293">
        <f>IF($A212="",1,INDEX(Transactions!$P:$P,ROW()-8))</f>
        <v>1</v>
      </c>
      <c r="F212" s="27">
        <f>IF($A212="",0,INDEX(Transactions!$Q:$Q,ROW()-8))</f>
        <v>0</v>
      </c>
      <c r="G212" s="27">
        <f>IF($A212="",0,INDEX(Transactions!$R:$R,ROW()-8))</f>
        <v>0</v>
      </c>
    </row>
    <row r="213" spans="1:7" ht="15" customHeight="1" x14ac:dyDescent="0.15">
      <c r="A213" t="str">
        <f>IF(INDEX(Transactions!$L:$L,ROW()-8)="","",INDEX(Transactions!$L:$L,ROW()-8))</f>
        <v/>
      </c>
      <c r="B213" s="291">
        <f ca="1">IF($A213="",TODAY(),INDEX(Transactions!$G:$G,ROW()-8))</f>
        <v>46238</v>
      </c>
      <c r="C213" s="292" t="str">
        <f>IF($A213="","",INDEX(Transactions!$A:$A,ROW()-8))</f>
        <v/>
      </c>
      <c r="D213" s="27">
        <f>IF($A213="",0,INDEX(Transactions!$J:$J,ROW()-8))</f>
        <v>0</v>
      </c>
      <c r="E213" s="294">
        <f>IF($A213="",1,INDEX(Transactions!$P:$P,ROW()-8))</f>
        <v>1</v>
      </c>
      <c r="F213" s="27">
        <f>IF($A213="",0,INDEX(Transactions!$Q:$Q,ROW()-8))</f>
        <v>0</v>
      </c>
      <c r="G213" s="27">
        <f>IF($A213="",0,INDEX(Transactions!$R:$R,ROW()-8))</f>
        <v>0</v>
      </c>
    </row>
    <row r="214" spans="1:7" ht="15" customHeight="1" x14ac:dyDescent="0.15">
      <c r="A214" t="str">
        <f>IF(INDEX(Transactions!$L:$L,ROW()-8)="","",INDEX(Transactions!$L:$L,ROW()-8))</f>
        <v/>
      </c>
      <c r="B214" s="291">
        <f ca="1">IF($A214="",TODAY(),INDEX(Transactions!$G:$G,ROW()-8))</f>
        <v>46238</v>
      </c>
      <c r="C214" s="292" t="str">
        <f>IF($A214="","",INDEX(Transactions!$A:$A,ROW()-8))</f>
        <v/>
      </c>
      <c r="D214" s="27">
        <f>IF($A214="",0,INDEX(Transactions!$J:$J,ROW()-8))</f>
        <v>0</v>
      </c>
      <c r="E214" s="294">
        <f>IF($A214="",1,INDEX(Transactions!$P:$P,ROW()-8))</f>
        <v>1</v>
      </c>
      <c r="F214" s="27">
        <f>IF($A214="",0,INDEX(Transactions!$Q:$Q,ROW()-8))</f>
        <v>0</v>
      </c>
      <c r="G214" s="27">
        <f>IF($A214="",0,INDEX(Transactions!$R:$R,ROW()-8))</f>
        <v>0</v>
      </c>
    </row>
    <row r="215" spans="1:7" ht="15" customHeight="1" x14ac:dyDescent="0.15">
      <c r="A215" t="str">
        <f>IF(INDEX(Transactions!$L:$L,ROW()-8)="","",INDEX(Transactions!$L:$L,ROW()-8))</f>
        <v/>
      </c>
      <c r="B215" s="291">
        <f ca="1">IF($A215="",TODAY(),INDEX(Transactions!$G:$G,ROW()-8))</f>
        <v>46238</v>
      </c>
      <c r="C215" s="292" t="str">
        <f>IF($A215="","",INDEX(Transactions!$A:$A,ROW()-8))</f>
        <v/>
      </c>
      <c r="D215" s="27">
        <f>IF($A215="",0,INDEX(Transactions!$J:$J,ROW()-8))</f>
        <v>0</v>
      </c>
      <c r="E215" s="294">
        <f>IF($A215="",1,INDEX(Transactions!$P:$P,ROW()-8))</f>
        <v>1</v>
      </c>
      <c r="F215" s="27">
        <f>IF($A215="",0,INDEX(Transactions!$Q:$Q,ROW()-8))</f>
        <v>0</v>
      </c>
      <c r="G215" s="27">
        <f>IF($A215="",0,INDEX(Transactions!$R:$R,ROW()-8))</f>
        <v>0</v>
      </c>
    </row>
    <row r="216" spans="1:7" ht="15" customHeight="1" x14ac:dyDescent="0.15">
      <c r="A216" t="str">
        <f>IF(INDEX(Transactions!$L:$L,ROW()-8)="","",INDEX(Transactions!$L:$L,ROW()-8))</f>
        <v/>
      </c>
      <c r="B216" s="291">
        <f ca="1">IF($A216="",TODAY(),INDEX(Transactions!$G:$G,ROW()-8))</f>
        <v>46238</v>
      </c>
      <c r="C216" s="292" t="str">
        <f>IF($A216="","",INDEX(Transactions!$A:$A,ROW()-8))</f>
        <v/>
      </c>
      <c r="D216" s="27">
        <f>IF($A216="",0,INDEX(Transactions!$J:$J,ROW()-8))</f>
        <v>0</v>
      </c>
      <c r="E216" s="294">
        <f>IF($A216="",1,INDEX(Transactions!$P:$P,ROW()-8))</f>
        <v>1</v>
      </c>
      <c r="F216" s="27">
        <f>IF($A216="",0,INDEX(Transactions!$Q:$Q,ROW()-8))</f>
        <v>0</v>
      </c>
      <c r="G216" s="27">
        <f>IF($A216="",0,INDEX(Transactions!$R:$R,ROW()-8))</f>
        <v>0</v>
      </c>
    </row>
    <row r="217" spans="1:7" ht="15" customHeight="1" x14ac:dyDescent="0.15">
      <c r="A217" t="str">
        <f>IF(INDEX(Transactions!$L:$L,ROW()-8)="","",INDEX(Transactions!$L:$L,ROW()-8))</f>
        <v/>
      </c>
      <c r="B217" s="291">
        <f ca="1">IF($A217="",TODAY(),INDEX(Transactions!$G:$G,ROW()-8))</f>
        <v>46238</v>
      </c>
      <c r="C217" s="292" t="str">
        <f>IF($A217="","",INDEX(Transactions!$A:$A,ROW()-8))</f>
        <v/>
      </c>
      <c r="D217" s="27">
        <f>IF($A217="",0,INDEX(Transactions!$J:$J,ROW()-8))</f>
        <v>0</v>
      </c>
      <c r="E217" s="294">
        <f>IF($A217="",1,INDEX(Transactions!$P:$P,ROW()-8))</f>
        <v>1</v>
      </c>
      <c r="F217" s="27">
        <f>IF($A217="",0,INDEX(Transactions!$Q:$Q,ROW()-8))</f>
        <v>0</v>
      </c>
      <c r="G217" s="27">
        <f>IF($A217="",0,INDEX(Transactions!$R:$R,ROW()-8))</f>
        <v>0</v>
      </c>
    </row>
    <row r="218" spans="1:7" ht="15" customHeight="1" x14ac:dyDescent="0.15">
      <c r="A218" t="str">
        <f>IF(INDEX(Transactions!$L:$L,ROW()-8)="","",INDEX(Transactions!$L:$L,ROW()-8))</f>
        <v/>
      </c>
      <c r="B218" s="291">
        <f ca="1">IF($A218="",TODAY(),INDEX(Transactions!$G:$G,ROW()-8))</f>
        <v>46238</v>
      </c>
      <c r="C218" s="292" t="str">
        <f>IF($A218="","",INDEX(Transactions!$A:$A,ROW()-8))</f>
        <v/>
      </c>
      <c r="D218" s="27">
        <f>IF($A218="",0,INDEX(Transactions!$J:$J,ROW()-8))</f>
        <v>0</v>
      </c>
      <c r="E218" s="294">
        <f>IF($A218="",1,INDEX(Transactions!$P:$P,ROW()-8))</f>
        <v>1</v>
      </c>
      <c r="F218" s="27">
        <f>IF($A218="",0,INDEX(Transactions!$Q:$Q,ROW()-8))</f>
        <v>0</v>
      </c>
      <c r="G218" s="27">
        <f>IF($A218="",0,INDEX(Transactions!$R:$R,ROW()-8))</f>
        <v>0</v>
      </c>
    </row>
    <row r="219" spans="1:7" ht="15" customHeight="1" x14ac:dyDescent="0.15">
      <c r="A219" t="str">
        <f>IF(INDEX(Transactions!$L:$L,ROW()-8)="","",INDEX(Transactions!$L:$L,ROW()-8))</f>
        <v/>
      </c>
      <c r="B219" s="291">
        <f ca="1">IF($A219="",TODAY(),INDEX(Transactions!$G:$G,ROW()-8))</f>
        <v>46238</v>
      </c>
      <c r="C219" s="292" t="str">
        <f>IF($A219="","",INDEX(Transactions!$A:$A,ROW()-8))</f>
        <v/>
      </c>
      <c r="D219" s="27">
        <f>IF($A219="",0,INDEX(Transactions!$J:$J,ROW()-8))</f>
        <v>0</v>
      </c>
      <c r="E219" s="294">
        <f>IF($A219="",1,INDEX(Transactions!$P:$P,ROW()-8))</f>
        <v>1</v>
      </c>
      <c r="F219" s="27">
        <f>IF($A219="",0,INDEX(Transactions!$Q:$Q,ROW()-8))</f>
        <v>0</v>
      </c>
      <c r="G219" s="27">
        <f>IF($A219="",0,INDEX(Transactions!$R:$R,ROW()-8))</f>
        <v>0</v>
      </c>
    </row>
    <row r="220" spans="1:7" ht="15" customHeight="1" x14ac:dyDescent="0.15">
      <c r="A220" t="str">
        <f>IF(INDEX(Transactions!$L:$L,ROW()-8)="","",INDEX(Transactions!$L:$L,ROW()-8))</f>
        <v/>
      </c>
      <c r="B220" s="291">
        <f ca="1">IF($A220="",TODAY(),INDEX(Transactions!$G:$G,ROW()-8))</f>
        <v>46238</v>
      </c>
      <c r="C220" s="292" t="str">
        <f>IF($A220="","",INDEX(Transactions!$A:$A,ROW()-8))</f>
        <v/>
      </c>
      <c r="D220" s="27">
        <f>IF($A220="",0,INDEX(Transactions!$J:$J,ROW()-8))</f>
        <v>0</v>
      </c>
      <c r="E220" s="293">
        <f>IF($A220="",1,INDEX(Transactions!$P:$P,ROW()-8))</f>
        <v>1</v>
      </c>
      <c r="F220" s="27">
        <f>IF($A220="",0,INDEX(Transactions!$Q:$Q,ROW()-8))</f>
        <v>0</v>
      </c>
      <c r="G220" s="27">
        <f>IF($A220="",0,INDEX(Transactions!$R:$R,ROW()-8))</f>
        <v>0</v>
      </c>
    </row>
    <row r="221" spans="1:7" ht="15" customHeight="1" x14ac:dyDescent="0.15">
      <c r="A221" t="str">
        <f>IF(INDEX(Transactions!$L:$L,ROW()-8)="","",INDEX(Transactions!$L:$L,ROW()-8))</f>
        <v/>
      </c>
      <c r="B221" s="291">
        <f ca="1">IF($A221="",TODAY(),INDEX(Transactions!$G:$G,ROW()-8))</f>
        <v>46238</v>
      </c>
      <c r="C221" s="292" t="str">
        <f>IF($A221="","",INDEX(Transactions!$A:$A,ROW()-8))</f>
        <v/>
      </c>
      <c r="D221" s="27">
        <f>IF($A221="",0,INDEX(Transactions!$J:$J,ROW()-8))</f>
        <v>0</v>
      </c>
      <c r="E221" s="293">
        <f>IF($A221="",1,INDEX(Transactions!$P:$P,ROW()-8))</f>
        <v>1</v>
      </c>
      <c r="F221" s="27">
        <f>IF($A221="",0,INDEX(Transactions!$Q:$Q,ROW()-8))</f>
        <v>0</v>
      </c>
      <c r="G221" s="27">
        <f>IF($A221="",0,INDEX(Transactions!$R:$R,ROW()-8))</f>
        <v>0</v>
      </c>
    </row>
    <row r="222" spans="1:7" ht="15" customHeight="1" x14ac:dyDescent="0.15">
      <c r="A222" t="str">
        <f>IF(INDEX(Transactions!$L:$L,ROW()-8)="","",INDEX(Transactions!$L:$L,ROW()-8))</f>
        <v/>
      </c>
      <c r="B222" s="291">
        <f ca="1">IF($A222="",TODAY(),INDEX(Transactions!$G:$G,ROW()-8))</f>
        <v>46238</v>
      </c>
      <c r="C222" s="292" t="str">
        <f>IF($A222="","",INDEX(Transactions!$A:$A,ROW()-8))</f>
        <v/>
      </c>
      <c r="D222" s="27">
        <f>IF($A222="",0,INDEX(Transactions!$J:$J,ROW()-8))</f>
        <v>0</v>
      </c>
      <c r="E222" s="294">
        <f>IF($A222="",1,INDEX(Transactions!$P:$P,ROW()-8))</f>
        <v>1</v>
      </c>
      <c r="F222" s="27">
        <f>IF($A222="",0,INDEX(Transactions!$Q:$Q,ROW()-8))</f>
        <v>0</v>
      </c>
      <c r="G222" s="27">
        <f>IF($A222="",0,INDEX(Transactions!$R:$R,ROW()-8))</f>
        <v>0</v>
      </c>
    </row>
    <row r="223" spans="1:7" ht="15" customHeight="1" x14ac:dyDescent="0.15">
      <c r="A223" t="str">
        <f>IF(INDEX(Transactions!$L:$L,ROW()-8)="","",INDEX(Transactions!$L:$L,ROW()-8))</f>
        <v/>
      </c>
      <c r="B223" s="291">
        <f ca="1">IF($A223="",TODAY(),INDEX(Transactions!$G:$G,ROW()-8))</f>
        <v>46238</v>
      </c>
      <c r="C223" s="292" t="str">
        <f>IF($A223="","",INDEX(Transactions!$A:$A,ROW()-8))</f>
        <v/>
      </c>
      <c r="D223" s="27">
        <f>IF($A223="",0,INDEX(Transactions!$J:$J,ROW()-8))</f>
        <v>0</v>
      </c>
      <c r="E223" s="294">
        <f>IF($A223="",1,INDEX(Transactions!$P:$P,ROW()-8))</f>
        <v>1</v>
      </c>
      <c r="F223" s="27">
        <f>IF($A223="",0,INDEX(Transactions!$Q:$Q,ROW()-8))</f>
        <v>0</v>
      </c>
      <c r="G223" s="27">
        <f>IF($A223="",0,INDEX(Transactions!$R:$R,ROW()-8))</f>
        <v>0</v>
      </c>
    </row>
    <row r="224" spans="1:7" ht="15" customHeight="1" x14ac:dyDescent="0.15">
      <c r="A224" t="str">
        <f>IF(INDEX(Transactions!$L:$L,ROW()-8)="","",INDEX(Transactions!$L:$L,ROW()-8))</f>
        <v/>
      </c>
      <c r="B224" s="291">
        <f ca="1">IF($A224="",TODAY(),INDEX(Transactions!$G:$G,ROW()-8))</f>
        <v>46238</v>
      </c>
      <c r="C224" s="292" t="str">
        <f>IF($A224="","",INDEX(Transactions!$A:$A,ROW()-8))</f>
        <v/>
      </c>
      <c r="D224" s="27">
        <f>IF($A224="",0,INDEX(Transactions!$J:$J,ROW()-8))</f>
        <v>0</v>
      </c>
      <c r="E224" s="293">
        <f>IF($A224="",1,INDEX(Transactions!$P:$P,ROW()-8))</f>
        <v>1</v>
      </c>
      <c r="F224" s="27">
        <f>IF($A224="",0,INDEX(Transactions!$Q:$Q,ROW()-8))</f>
        <v>0</v>
      </c>
      <c r="G224" s="27">
        <f>IF($A224="",0,INDEX(Transactions!$R:$R,ROW()-8))</f>
        <v>0</v>
      </c>
    </row>
    <row r="225" spans="1:7" ht="15" customHeight="1" x14ac:dyDescent="0.15">
      <c r="A225" t="str">
        <f>IF(INDEX(Transactions!$L:$L,ROW()-8)="","",INDEX(Transactions!$L:$L,ROW()-8))</f>
        <v/>
      </c>
      <c r="B225" s="291">
        <f ca="1">IF($A225="",TODAY(),INDEX(Transactions!$G:$G,ROW()-8))</f>
        <v>46238</v>
      </c>
      <c r="C225" s="292" t="str">
        <f>IF($A225="","",INDEX(Transactions!$A:$A,ROW()-8))</f>
        <v/>
      </c>
      <c r="D225" s="27">
        <f>IF($A225="",0,INDEX(Transactions!$J:$J,ROW()-8))</f>
        <v>0</v>
      </c>
      <c r="E225" s="294">
        <f>IF($A225="",1,INDEX(Transactions!$P:$P,ROW()-8))</f>
        <v>1</v>
      </c>
      <c r="F225" s="27">
        <f>IF($A225="",0,INDEX(Transactions!$Q:$Q,ROW()-8))</f>
        <v>0</v>
      </c>
      <c r="G225" s="27">
        <f>IF($A225="",0,INDEX(Transactions!$R:$R,ROW()-8))</f>
        <v>0</v>
      </c>
    </row>
    <row r="226" spans="1:7" ht="15" customHeight="1" x14ac:dyDescent="0.15">
      <c r="A226" t="str">
        <f>IF(INDEX(Transactions!$L:$L,ROW()-8)="","",INDEX(Transactions!$L:$L,ROW()-8))</f>
        <v/>
      </c>
      <c r="B226" s="291">
        <f ca="1">IF($A226="",TODAY(),INDEX(Transactions!$G:$G,ROW()-8))</f>
        <v>46238</v>
      </c>
      <c r="C226" s="292" t="str">
        <f>IF($A226="","",INDEX(Transactions!$A:$A,ROW()-8))</f>
        <v/>
      </c>
      <c r="D226" s="27">
        <f>IF($A226="",0,INDEX(Transactions!$J:$J,ROW()-8))</f>
        <v>0</v>
      </c>
      <c r="E226" s="294">
        <f>IF($A226="",1,INDEX(Transactions!$P:$P,ROW()-8))</f>
        <v>1</v>
      </c>
      <c r="F226" s="27">
        <f>IF($A226="",0,INDEX(Transactions!$Q:$Q,ROW()-8))</f>
        <v>0</v>
      </c>
      <c r="G226" s="27">
        <f>IF($A226="",0,INDEX(Transactions!$R:$R,ROW()-8))</f>
        <v>0</v>
      </c>
    </row>
    <row r="227" spans="1:7" ht="15" customHeight="1" x14ac:dyDescent="0.15">
      <c r="A227" t="str">
        <f>IF(INDEX(Transactions!$L:$L,ROW()-8)="","",INDEX(Transactions!$L:$L,ROW()-8))</f>
        <v/>
      </c>
      <c r="B227" s="291">
        <f ca="1">IF($A227="",TODAY(),INDEX(Transactions!$G:$G,ROW()-8))</f>
        <v>46238</v>
      </c>
      <c r="C227" s="292" t="str">
        <f>IF($A227="","",INDEX(Transactions!$A:$A,ROW()-8))</f>
        <v/>
      </c>
      <c r="D227" s="27">
        <f>IF($A227="",0,INDEX(Transactions!$J:$J,ROW()-8))</f>
        <v>0</v>
      </c>
      <c r="E227" s="294">
        <f>IF($A227="",1,INDEX(Transactions!$P:$P,ROW()-8))</f>
        <v>1</v>
      </c>
      <c r="F227" s="27">
        <f>IF($A227="",0,INDEX(Transactions!$Q:$Q,ROW()-8))</f>
        <v>0</v>
      </c>
      <c r="G227" s="27">
        <f>IF($A227="",0,INDEX(Transactions!$R:$R,ROW()-8))</f>
        <v>0</v>
      </c>
    </row>
    <row r="228" spans="1:7" ht="15" customHeight="1" x14ac:dyDescent="0.15">
      <c r="A228" t="str">
        <f>IF(INDEX(Transactions!$L:$L,ROW()-8)="","",INDEX(Transactions!$L:$L,ROW()-8))</f>
        <v/>
      </c>
      <c r="B228" s="291">
        <f ca="1">IF($A228="",TODAY(),INDEX(Transactions!$G:$G,ROW()-8))</f>
        <v>46238</v>
      </c>
      <c r="C228" s="292" t="str">
        <f>IF($A228="","",INDEX(Transactions!$A:$A,ROW()-8))</f>
        <v/>
      </c>
      <c r="D228" s="27">
        <f>IF($A228="",0,INDEX(Transactions!$J:$J,ROW()-8))</f>
        <v>0</v>
      </c>
      <c r="E228" s="294">
        <f>IF($A228="",1,INDEX(Transactions!$P:$P,ROW()-8))</f>
        <v>1</v>
      </c>
      <c r="F228" s="27">
        <f>IF($A228="",0,INDEX(Transactions!$Q:$Q,ROW()-8))</f>
        <v>0</v>
      </c>
      <c r="G228" s="27">
        <f>IF($A228="",0,INDEX(Transactions!$R:$R,ROW()-8))</f>
        <v>0</v>
      </c>
    </row>
    <row r="229" spans="1:7" ht="15" customHeight="1" x14ac:dyDescent="0.15">
      <c r="A229" t="str">
        <f>IF(INDEX(Transactions!$L:$L,ROW()-8)="","",INDEX(Transactions!$L:$L,ROW()-8))</f>
        <v/>
      </c>
      <c r="B229" s="291">
        <f ca="1">IF($A229="",TODAY(),INDEX(Transactions!$G:$G,ROW()-8))</f>
        <v>46238</v>
      </c>
      <c r="C229" s="292" t="str">
        <f>IF($A229="","",INDEX(Transactions!$A:$A,ROW()-8))</f>
        <v/>
      </c>
      <c r="D229" s="27">
        <f>IF($A229="",0,INDEX(Transactions!$J:$J,ROW()-8))</f>
        <v>0</v>
      </c>
      <c r="E229" s="294">
        <f>IF($A229="",1,INDEX(Transactions!$P:$P,ROW()-8))</f>
        <v>1</v>
      </c>
      <c r="F229" s="27">
        <f>IF($A229="",0,INDEX(Transactions!$Q:$Q,ROW()-8))</f>
        <v>0</v>
      </c>
      <c r="G229" s="27">
        <f>IF($A229="",0,INDEX(Transactions!$R:$R,ROW()-8))</f>
        <v>0</v>
      </c>
    </row>
    <row r="230" spans="1:7" ht="15" customHeight="1" x14ac:dyDescent="0.15">
      <c r="A230" t="str">
        <f>IF(INDEX(Transactions!$L:$L,ROW()-8)="","",INDEX(Transactions!$L:$L,ROW()-8))</f>
        <v/>
      </c>
      <c r="B230" s="291">
        <f ca="1">IF($A230="",TODAY(),INDEX(Transactions!$G:$G,ROW()-8))</f>
        <v>46238</v>
      </c>
      <c r="C230" s="292" t="str">
        <f>IF($A230="","",INDEX(Transactions!$A:$A,ROW()-8))</f>
        <v/>
      </c>
      <c r="D230" s="27">
        <f>IF($A230="",0,INDEX(Transactions!$J:$J,ROW()-8))</f>
        <v>0</v>
      </c>
      <c r="E230" s="294">
        <f>IF($A230="",1,INDEX(Transactions!$P:$P,ROW()-8))</f>
        <v>1</v>
      </c>
      <c r="F230" s="27">
        <f>IF($A230="",0,INDEX(Transactions!$Q:$Q,ROW()-8))</f>
        <v>0</v>
      </c>
      <c r="G230" s="27">
        <f>IF($A230="",0,INDEX(Transactions!$R:$R,ROW()-8))</f>
        <v>0</v>
      </c>
    </row>
    <row r="231" spans="1:7" ht="15" customHeight="1" x14ac:dyDescent="0.15">
      <c r="A231" t="str">
        <f>IF(INDEX(Transactions!$L:$L,ROW()-8)="","",INDEX(Transactions!$L:$L,ROW()-8))</f>
        <v/>
      </c>
      <c r="B231" s="291">
        <f ca="1">IF($A231="",TODAY(),INDEX(Transactions!$G:$G,ROW()-8))</f>
        <v>46238</v>
      </c>
      <c r="C231" s="292" t="str">
        <f>IF($A231="","",INDEX(Transactions!$A:$A,ROW()-8))</f>
        <v/>
      </c>
      <c r="D231" s="27">
        <f>IF($A231="",0,INDEX(Transactions!$J:$J,ROW()-8))</f>
        <v>0</v>
      </c>
      <c r="E231" s="294">
        <f>IF($A231="",1,INDEX(Transactions!$P:$P,ROW()-8))</f>
        <v>1</v>
      </c>
      <c r="F231" s="27">
        <f>IF($A231="",0,INDEX(Transactions!$Q:$Q,ROW()-8))</f>
        <v>0</v>
      </c>
      <c r="G231" s="27">
        <f>IF($A231="",0,INDEX(Transactions!$R:$R,ROW()-8))</f>
        <v>0</v>
      </c>
    </row>
    <row r="232" spans="1:7" ht="15" customHeight="1" x14ac:dyDescent="0.15">
      <c r="A232" t="str">
        <f>IF(INDEX(Transactions!$L:$L,ROW()-8)="","",INDEX(Transactions!$L:$L,ROW()-8))</f>
        <v/>
      </c>
      <c r="B232" s="291">
        <f ca="1">IF($A232="",TODAY(),INDEX(Transactions!$G:$G,ROW()-8))</f>
        <v>46238</v>
      </c>
      <c r="C232" s="292" t="str">
        <f>IF($A232="","",INDEX(Transactions!$A:$A,ROW()-8))</f>
        <v/>
      </c>
      <c r="D232" s="27">
        <f>IF($A232="",0,INDEX(Transactions!$J:$J,ROW()-8))</f>
        <v>0</v>
      </c>
      <c r="E232" s="294">
        <f>IF($A232="",1,INDEX(Transactions!$P:$P,ROW()-8))</f>
        <v>1</v>
      </c>
      <c r="F232" s="27">
        <f>IF($A232="",0,INDEX(Transactions!$Q:$Q,ROW()-8))</f>
        <v>0</v>
      </c>
      <c r="G232" s="27">
        <f>IF($A232="",0,INDEX(Transactions!$R:$R,ROW()-8))</f>
        <v>0</v>
      </c>
    </row>
    <row r="233" spans="1:7" ht="15" customHeight="1" x14ac:dyDescent="0.15">
      <c r="A233" t="str">
        <f>IF(INDEX(Transactions!$L:$L,ROW()-8)="","",INDEX(Transactions!$L:$L,ROW()-8))</f>
        <v/>
      </c>
      <c r="B233" s="291">
        <f ca="1">IF($A233="",TODAY(),INDEX(Transactions!$G:$G,ROW()-8))</f>
        <v>46238</v>
      </c>
      <c r="C233" s="292" t="str">
        <f>IF($A233="","",INDEX(Transactions!$A:$A,ROW()-8))</f>
        <v/>
      </c>
      <c r="D233" s="27">
        <f>IF($A233="",0,INDEX(Transactions!$J:$J,ROW()-8))</f>
        <v>0</v>
      </c>
      <c r="E233" s="294">
        <f>IF($A233="",1,INDEX(Transactions!$P:$P,ROW()-8))</f>
        <v>1</v>
      </c>
      <c r="F233" s="27">
        <f>IF($A233="",0,INDEX(Transactions!$Q:$Q,ROW()-8))</f>
        <v>0</v>
      </c>
      <c r="G233" s="27">
        <f>IF($A233="",0,INDEX(Transactions!$R:$R,ROW()-8))</f>
        <v>0</v>
      </c>
    </row>
    <row r="234" spans="1:7" ht="15" customHeight="1" x14ac:dyDescent="0.15">
      <c r="A234" t="str">
        <f>IF(INDEX(Transactions!$L:$L,ROW()-8)="","",INDEX(Transactions!$L:$L,ROW()-8))</f>
        <v/>
      </c>
      <c r="B234" s="291">
        <f ca="1">IF($A234="",TODAY(),INDEX(Transactions!$G:$G,ROW()-8))</f>
        <v>46238</v>
      </c>
      <c r="C234" s="292" t="str">
        <f>IF($A234="","",INDEX(Transactions!$A:$A,ROW()-8))</f>
        <v/>
      </c>
      <c r="D234" s="27">
        <f>IF($A234="",0,INDEX(Transactions!$J:$J,ROW()-8))</f>
        <v>0</v>
      </c>
      <c r="E234" s="294">
        <f>IF($A234="",1,INDEX(Transactions!$P:$P,ROW()-8))</f>
        <v>1</v>
      </c>
      <c r="F234" s="27">
        <f>IF($A234="",0,INDEX(Transactions!$Q:$Q,ROW()-8))</f>
        <v>0</v>
      </c>
      <c r="G234" s="27">
        <f>IF($A234="",0,INDEX(Transactions!$R:$R,ROW()-8))</f>
        <v>0</v>
      </c>
    </row>
    <row r="235" spans="1:7" ht="15" customHeight="1" x14ac:dyDescent="0.15">
      <c r="A235" t="str">
        <f>IF(INDEX(Transactions!$L:$L,ROW()-8)="","",INDEX(Transactions!$L:$L,ROW()-8))</f>
        <v/>
      </c>
      <c r="B235" s="291">
        <f ca="1">IF($A235="",TODAY(),INDEX(Transactions!$G:$G,ROW()-8))</f>
        <v>46238</v>
      </c>
      <c r="C235" s="292" t="str">
        <f>IF($A235="","",INDEX(Transactions!$A:$A,ROW()-8))</f>
        <v/>
      </c>
      <c r="D235" s="27">
        <f>IF($A235="",0,INDEX(Transactions!$J:$J,ROW()-8))</f>
        <v>0</v>
      </c>
      <c r="E235" s="294">
        <f>IF($A235="",1,INDEX(Transactions!$P:$P,ROW()-8))</f>
        <v>1</v>
      </c>
      <c r="F235" s="27">
        <f>IF($A235="",0,INDEX(Transactions!$Q:$Q,ROW()-8))</f>
        <v>0</v>
      </c>
      <c r="G235" s="27">
        <f>IF($A235="",0,INDEX(Transactions!$R:$R,ROW()-8))</f>
        <v>0</v>
      </c>
    </row>
    <row r="236" spans="1:7" ht="15" customHeight="1" x14ac:dyDescent="0.15">
      <c r="A236" t="str">
        <f>IF(INDEX(Transactions!$L:$L,ROW()-8)="","",INDEX(Transactions!$L:$L,ROW()-8))</f>
        <v/>
      </c>
      <c r="B236" s="291">
        <f ca="1">IF($A236="",TODAY(),INDEX(Transactions!$G:$G,ROW()-8))</f>
        <v>46238</v>
      </c>
      <c r="C236" s="292" t="str">
        <f>IF($A236="","",INDEX(Transactions!$A:$A,ROW()-8))</f>
        <v/>
      </c>
      <c r="D236" s="27">
        <f>IF($A236="",0,INDEX(Transactions!$J:$J,ROW()-8))</f>
        <v>0</v>
      </c>
      <c r="E236" s="294">
        <f>IF($A236="",1,INDEX(Transactions!$P:$P,ROW()-8))</f>
        <v>1</v>
      </c>
      <c r="F236" s="27">
        <f>IF($A236="",0,INDEX(Transactions!$Q:$Q,ROW()-8))</f>
        <v>0</v>
      </c>
      <c r="G236" s="27">
        <f>IF($A236="",0,INDEX(Transactions!$R:$R,ROW()-8))</f>
        <v>0</v>
      </c>
    </row>
    <row r="237" spans="1:7" ht="15" customHeight="1" x14ac:dyDescent="0.15">
      <c r="A237" t="str">
        <f>IF(INDEX(Transactions!$L:$L,ROW()-8)="","",INDEX(Transactions!$L:$L,ROW()-8))</f>
        <v/>
      </c>
      <c r="B237" s="291">
        <f ca="1">IF($A237="",TODAY(),INDEX(Transactions!$G:$G,ROW()-8))</f>
        <v>46238</v>
      </c>
      <c r="C237" s="292" t="str">
        <f>IF($A237="","",INDEX(Transactions!$A:$A,ROW()-8))</f>
        <v/>
      </c>
      <c r="D237" s="27">
        <f>IF($A237="",0,INDEX(Transactions!$J:$J,ROW()-8))</f>
        <v>0</v>
      </c>
      <c r="E237" s="294">
        <f>IF($A237="",1,INDEX(Transactions!$P:$P,ROW()-8))</f>
        <v>1</v>
      </c>
      <c r="F237" s="27">
        <f>IF($A237="",0,INDEX(Transactions!$Q:$Q,ROW()-8))</f>
        <v>0</v>
      </c>
      <c r="G237" s="27">
        <f>IF($A237="",0,INDEX(Transactions!$R:$R,ROW()-8))</f>
        <v>0</v>
      </c>
    </row>
    <row r="238" spans="1:7" ht="15" customHeight="1" x14ac:dyDescent="0.15">
      <c r="A238" t="str">
        <f>IF(INDEX(Transactions!$L:$L,ROW()-8)="","",INDEX(Transactions!$L:$L,ROW()-8))</f>
        <v/>
      </c>
      <c r="B238" s="291">
        <f ca="1">IF($A238="",TODAY(),INDEX(Transactions!$G:$G,ROW()-8))</f>
        <v>46238</v>
      </c>
      <c r="C238" s="292" t="str">
        <f>IF($A238="","",INDEX(Transactions!$A:$A,ROW()-8))</f>
        <v/>
      </c>
      <c r="D238" s="27">
        <f>IF($A238="",0,INDEX(Transactions!$J:$J,ROW()-8))</f>
        <v>0</v>
      </c>
      <c r="E238" s="294">
        <f>IF($A238="",1,INDEX(Transactions!$P:$P,ROW()-8))</f>
        <v>1</v>
      </c>
      <c r="F238" s="27">
        <f>IF($A238="",0,INDEX(Transactions!$Q:$Q,ROW()-8))</f>
        <v>0</v>
      </c>
      <c r="G238" s="27">
        <f>IF($A238="",0,INDEX(Transactions!$R:$R,ROW()-8))</f>
        <v>0</v>
      </c>
    </row>
    <row r="239" spans="1:7" ht="15" customHeight="1" x14ac:dyDescent="0.15">
      <c r="A239" t="str">
        <f>IF(INDEX(Transactions!$L:$L,ROW()-8)="","",INDEX(Transactions!$L:$L,ROW()-8))</f>
        <v/>
      </c>
      <c r="B239" s="291">
        <f ca="1">IF($A239="",TODAY(),INDEX(Transactions!$G:$G,ROW()-8))</f>
        <v>46238</v>
      </c>
      <c r="C239" s="292" t="str">
        <f>IF($A239="","",INDEX(Transactions!$A:$A,ROW()-8))</f>
        <v/>
      </c>
      <c r="D239" s="27">
        <f>IF($A239="",0,INDEX(Transactions!$J:$J,ROW()-8))</f>
        <v>0</v>
      </c>
      <c r="E239" s="294">
        <f>IF($A239="",1,INDEX(Transactions!$P:$P,ROW()-8))</f>
        <v>1</v>
      </c>
      <c r="F239" s="27">
        <f>IF($A239="",0,INDEX(Transactions!$Q:$Q,ROW()-8))</f>
        <v>0</v>
      </c>
      <c r="G239" s="27">
        <f>IF($A239="",0,INDEX(Transactions!$R:$R,ROW()-8))</f>
        <v>0</v>
      </c>
    </row>
    <row r="240" spans="1:7" ht="15" customHeight="1" x14ac:dyDescent="0.15">
      <c r="A240" t="str">
        <f>IF(INDEX(Transactions!$L:$L,ROW()-8)="","",INDEX(Transactions!$L:$L,ROW()-8))</f>
        <v/>
      </c>
      <c r="B240" s="291">
        <f ca="1">IF($A240="",TODAY(),INDEX(Transactions!$G:$G,ROW()-8))</f>
        <v>46238</v>
      </c>
      <c r="C240" s="292" t="str">
        <f>IF($A240="","",INDEX(Transactions!$A:$A,ROW()-8))</f>
        <v/>
      </c>
      <c r="D240" s="27">
        <f>IF($A240="",0,INDEX(Transactions!$J:$J,ROW()-8))</f>
        <v>0</v>
      </c>
      <c r="E240" s="294">
        <f>IF($A240="",1,INDEX(Transactions!$P:$P,ROW()-8))</f>
        <v>1</v>
      </c>
      <c r="F240" s="27">
        <f>IF($A240="",0,INDEX(Transactions!$Q:$Q,ROW()-8))</f>
        <v>0</v>
      </c>
      <c r="G240" s="27">
        <f>IF($A240="",0,INDEX(Transactions!$R:$R,ROW()-8))</f>
        <v>0</v>
      </c>
    </row>
    <row r="241" spans="1:7" ht="15" customHeight="1" x14ac:dyDescent="0.15">
      <c r="A241" t="str">
        <f>IF(INDEX(Transactions!$L:$L,ROW()-8)="","",INDEX(Transactions!$L:$L,ROW()-8))</f>
        <v/>
      </c>
      <c r="B241" s="291">
        <f ca="1">IF($A241="",TODAY(),INDEX(Transactions!$G:$G,ROW()-8))</f>
        <v>46238</v>
      </c>
      <c r="C241" s="292" t="str">
        <f>IF($A241="","",INDEX(Transactions!$A:$A,ROW()-8))</f>
        <v/>
      </c>
      <c r="D241" s="27">
        <f>IF($A241="",0,INDEX(Transactions!$J:$J,ROW()-8))</f>
        <v>0</v>
      </c>
      <c r="E241" s="294">
        <f>IF($A241="",1,INDEX(Transactions!$P:$P,ROW()-8))</f>
        <v>1</v>
      </c>
      <c r="F241" s="27">
        <f>IF($A241="",0,INDEX(Transactions!$Q:$Q,ROW()-8))</f>
        <v>0</v>
      </c>
      <c r="G241" s="27">
        <f>IF($A241="",0,INDEX(Transactions!$R:$R,ROW()-8))</f>
        <v>0</v>
      </c>
    </row>
    <row r="242" spans="1:7" ht="15" customHeight="1" x14ac:dyDescent="0.15">
      <c r="A242" t="str">
        <f>IF(INDEX(Transactions!$L:$L,ROW()-8)="","",INDEX(Transactions!$L:$L,ROW()-8))</f>
        <v/>
      </c>
      <c r="B242" s="291">
        <f ca="1">IF($A242="",TODAY(),INDEX(Transactions!$G:$G,ROW()-8))</f>
        <v>46238</v>
      </c>
      <c r="C242" s="292" t="str">
        <f>IF($A242="","",INDEX(Transactions!$A:$A,ROW()-8))</f>
        <v/>
      </c>
      <c r="D242" s="27">
        <f>IF($A242="",0,INDEX(Transactions!$J:$J,ROW()-8))</f>
        <v>0</v>
      </c>
      <c r="E242" s="294">
        <f>IF($A242="",1,INDEX(Transactions!$P:$P,ROW()-8))</f>
        <v>1</v>
      </c>
      <c r="F242" s="27">
        <f>IF($A242="",0,INDEX(Transactions!$Q:$Q,ROW()-8))</f>
        <v>0</v>
      </c>
      <c r="G242" s="27">
        <f>IF($A242="",0,INDEX(Transactions!$R:$R,ROW()-8))</f>
        <v>0</v>
      </c>
    </row>
    <row r="243" spans="1:7" ht="15" customHeight="1" x14ac:dyDescent="0.15">
      <c r="A243" t="str">
        <f>IF(INDEX(Transactions!$L:$L,ROW()-8)="","",INDEX(Transactions!$L:$L,ROW()-8))</f>
        <v/>
      </c>
      <c r="B243" s="291">
        <f ca="1">IF($A243="",TODAY(),INDEX(Transactions!$G:$G,ROW()-8))</f>
        <v>46238</v>
      </c>
      <c r="C243" s="292" t="str">
        <f>IF($A243="","",INDEX(Transactions!$A:$A,ROW()-8))</f>
        <v/>
      </c>
      <c r="D243" s="27">
        <f>IF($A243="",0,INDEX(Transactions!$J:$J,ROW()-8))</f>
        <v>0</v>
      </c>
      <c r="E243" s="294">
        <f>IF($A243="",1,INDEX(Transactions!$P:$P,ROW()-8))</f>
        <v>1</v>
      </c>
      <c r="F243" s="27">
        <f>IF($A243="",0,INDEX(Transactions!$Q:$Q,ROW()-8))</f>
        <v>0</v>
      </c>
      <c r="G243" s="27">
        <f>IF($A243="",0,INDEX(Transactions!$R:$R,ROW()-8))</f>
        <v>0</v>
      </c>
    </row>
    <row r="244" spans="1:7" ht="15" customHeight="1" x14ac:dyDescent="0.15">
      <c r="A244" t="str">
        <f>IF(INDEX(Transactions!$L:$L,ROW()-8)="","",INDEX(Transactions!$L:$L,ROW()-8))</f>
        <v/>
      </c>
      <c r="B244" s="291">
        <f ca="1">IF($A244="",TODAY(),INDEX(Transactions!$G:$G,ROW()-8))</f>
        <v>46238</v>
      </c>
      <c r="C244" s="292" t="str">
        <f>IF($A244="","",INDEX(Transactions!$A:$A,ROW()-8))</f>
        <v/>
      </c>
      <c r="D244" s="27">
        <f>IF($A244="",0,INDEX(Transactions!$J:$J,ROW()-8))</f>
        <v>0</v>
      </c>
      <c r="E244" s="294">
        <f>IF($A244="",1,INDEX(Transactions!$P:$P,ROW()-8))</f>
        <v>1</v>
      </c>
      <c r="F244" s="27">
        <f>IF($A244="",0,INDEX(Transactions!$Q:$Q,ROW()-8))</f>
        <v>0</v>
      </c>
      <c r="G244" s="27">
        <f>IF($A244="",0,INDEX(Transactions!$R:$R,ROW()-8))</f>
        <v>0</v>
      </c>
    </row>
    <row r="245" spans="1:7" ht="15" customHeight="1" x14ac:dyDescent="0.15">
      <c r="A245" t="str">
        <f>IF(INDEX(Transactions!$L:$L,ROW()-8)="","",INDEX(Transactions!$L:$L,ROW()-8))</f>
        <v/>
      </c>
      <c r="B245" s="291">
        <f ca="1">IF($A245="",TODAY(),INDEX(Transactions!$G:$G,ROW()-8))</f>
        <v>46238</v>
      </c>
      <c r="C245" s="292" t="str">
        <f>IF($A245="","",INDEX(Transactions!$A:$A,ROW()-8))</f>
        <v/>
      </c>
      <c r="D245" s="27">
        <f>IF($A245="",0,INDEX(Transactions!$J:$J,ROW()-8))</f>
        <v>0</v>
      </c>
      <c r="E245" s="294">
        <f>IF($A245="",1,INDEX(Transactions!$P:$P,ROW()-8))</f>
        <v>1</v>
      </c>
      <c r="F245" s="27">
        <f>IF($A245="",0,INDEX(Transactions!$Q:$Q,ROW()-8))</f>
        <v>0</v>
      </c>
      <c r="G245" s="27">
        <f>IF($A245="",0,INDEX(Transactions!$R:$R,ROW()-8))</f>
        <v>0</v>
      </c>
    </row>
    <row r="246" spans="1:7" ht="15" customHeight="1" x14ac:dyDescent="0.15">
      <c r="A246" t="str">
        <f>IF(INDEX(Transactions!$L:$L,ROW()-8)="","",INDEX(Transactions!$L:$L,ROW()-8))</f>
        <v/>
      </c>
      <c r="B246" s="291">
        <f ca="1">IF($A246="",TODAY(),INDEX(Transactions!$G:$G,ROW()-8))</f>
        <v>46238</v>
      </c>
      <c r="C246" s="292" t="str">
        <f>IF($A246="","",INDEX(Transactions!$A:$A,ROW()-8))</f>
        <v/>
      </c>
      <c r="D246" s="27">
        <f>IF($A246="",0,INDEX(Transactions!$J:$J,ROW()-8))</f>
        <v>0</v>
      </c>
      <c r="E246" s="294">
        <f>IF($A246="",1,INDEX(Transactions!$P:$P,ROW()-8))</f>
        <v>1</v>
      </c>
      <c r="F246" s="27">
        <f>IF($A246="",0,INDEX(Transactions!$Q:$Q,ROW()-8))</f>
        <v>0</v>
      </c>
      <c r="G246" s="27">
        <f>IF($A246="",0,INDEX(Transactions!$R:$R,ROW()-8))</f>
        <v>0</v>
      </c>
    </row>
    <row r="247" spans="1:7" ht="15" customHeight="1" x14ac:dyDescent="0.15">
      <c r="A247" t="str">
        <f>IF(INDEX(Transactions!$L:$L,ROW()-8)="","",INDEX(Transactions!$L:$L,ROW()-8))</f>
        <v/>
      </c>
      <c r="B247" s="291">
        <f ca="1">IF($A247="",TODAY(),INDEX(Transactions!$G:$G,ROW()-8))</f>
        <v>46238</v>
      </c>
      <c r="C247" s="292" t="str">
        <f>IF($A247="","",INDEX(Transactions!$A:$A,ROW()-8))</f>
        <v/>
      </c>
      <c r="D247" s="27">
        <f>IF($A247="",0,INDEX(Transactions!$J:$J,ROW()-8))</f>
        <v>0</v>
      </c>
      <c r="E247" s="294">
        <f>IF($A247="",1,INDEX(Transactions!$P:$P,ROW()-8))</f>
        <v>1</v>
      </c>
      <c r="F247" s="27">
        <f>IF($A247="",0,INDEX(Transactions!$Q:$Q,ROW()-8))</f>
        <v>0</v>
      </c>
      <c r="G247" s="27">
        <f>IF($A247="",0,INDEX(Transactions!$R:$R,ROW()-8))</f>
        <v>0</v>
      </c>
    </row>
    <row r="248" spans="1:7" ht="15" customHeight="1" x14ac:dyDescent="0.15">
      <c r="A248" t="str">
        <f>IF(INDEX(Transactions!$L:$L,ROW()-8)="","",INDEX(Transactions!$L:$L,ROW()-8))</f>
        <v/>
      </c>
      <c r="B248" s="291">
        <f ca="1">IF($A248="",TODAY(),INDEX(Transactions!$G:$G,ROW()-8))</f>
        <v>46238</v>
      </c>
      <c r="C248" s="292" t="str">
        <f>IF($A248="","",INDEX(Transactions!$A:$A,ROW()-8))</f>
        <v/>
      </c>
      <c r="D248" s="27">
        <f>IF($A248="",0,INDEX(Transactions!$J:$J,ROW()-8))</f>
        <v>0</v>
      </c>
      <c r="E248" s="294">
        <f>IF($A248="",1,INDEX(Transactions!$P:$P,ROW()-8))</f>
        <v>1</v>
      </c>
      <c r="F248" s="27">
        <f>IF($A248="",0,INDEX(Transactions!$Q:$Q,ROW()-8))</f>
        <v>0</v>
      </c>
      <c r="G248" s="27">
        <f>IF($A248="",0,INDEX(Transactions!$R:$R,ROW()-8))</f>
        <v>0</v>
      </c>
    </row>
    <row r="249" spans="1:7" ht="15" customHeight="1" x14ac:dyDescent="0.15">
      <c r="A249" t="str">
        <f>IF(INDEX(Transactions!$L:$L,ROW()-8)="","",INDEX(Transactions!$L:$L,ROW()-8))</f>
        <v/>
      </c>
      <c r="B249" s="291">
        <f ca="1">IF($A249="",TODAY(),INDEX(Transactions!$G:$G,ROW()-8))</f>
        <v>46238</v>
      </c>
      <c r="C249" s="292" t="str">
        <f>IF($A249="","",INDEX(Transactions!$A:$A,ROW()-8))</f>
        <v/>
      </c>
      <c r="D249" s="27">
        <f>IF($A249="",0,INDEX(Transactions!$J:$J,ROW()-8))</f>
        <v>0</v>
      </c>
      <c r="E249" s="294">
        <f>IF($A249="",1,INDEX(Transactions!$P:$P,ROW()-8))</f>
        <v>1</v>
      </c>
      <c r="F249" s="27">
        <f>IF($A249="",0,INDEX(Transactions!$Q:$Q,ROW()-8))</f>
        <v>0</v>
      </c>
      <c r="G249" s="27">
        <f>IF($A249="",0,INDEX(Transactions!$R:$R,ROW()-8))</f>
        <v>0</v>
      </c>
    </row>
    <row r="250" spans="1:7" ht="15" customHeight="1" x14ac:dyDescent="0.15">
      <c r="A250" t="str">
        <f>IF(INDEX(Transactions!$L:$L,ROW()-8)="","",INDEX(Transactions!$L:$L,ROW()-8))</f>
        <v/>
      </c>
      <c r="B250" s="291">
        <f ca="1">IF($A250="",TODAY(),INDEX(Transactions!$G:$G,ROW()-8))</f>
        <v>46238</v>
      </c>
      <c r="C250" s="292" t="str">
        <f>IF($A250="","",INDEX(Transactions!$A:$A,ROW()-8))</f>
        <v/>
      </c>
      <c r="D250" s="27">
        <f>IF($A250="",0,INDEX(Transactions!$J:$J,ROW()-8))</f>
        <v>0</v>
      </c>
      <c r="E250" s="294">
        <f>IF($A250="",1,INDEX(Transactions!$P:$P,ROW()-8))</f>
        <v>1</v>
      </c>
      <c r="F250" s="27">
        <f>IF($A250="",0,INDEX(Transactions!$Q:$Q,ROW()-8))</f>
        <v>0</v>
      </c>
      <c r="G250" s="27">
        <f>IF($A250="",0,INDEX(Transactions!$R:$R,ROW()-8))</f>
        <v>0</v>
      </c>
    </row>
    <row r="251" spans="1:7" ht="15" customHeight="1" x14ac:dyDescent="0.15">
      <c r="A251" t="str">
        <f>IF(INDEX(Transactions!$L:$L,ROW()-8)="","",INDEX(Transactions!$L:$L,ROW()-8))</f>
        <v/>
      </c>
      <c r="B251" s="291">
        <f ca="1">IF($A251="",TODAY(),INDEX(Transactions!$G:$G,ROW()-8))</f>
        <v>46238</v>
      </c>
      <c r="C251" s="292" t="str">
        <f>IF($A251="","",INDEX(Transactions!$A:$A,ROW()-8))</f>
        <v/>
      </c>
      <c r="D251" s="27">
        <f>IF($A251="",0,INDEX(Transactions!$J:$J,ROW()-8))</f>
        <v>0</v>
      </c>
      <c r="E251" s="294">
        <f>IF($A251="",1,INDEX(Transactions!$P:$P,ROW()-8))</f>
        <v>1</v>
      </c>
      <c r="F251" s="27">
        <f>IF($A251="",0,INDEX(Transactions!$Q:$Q,ROW()-8))</f>
        <v>0</v>
      </c>
      <c r="G251" s="27">
        <f>IF($A251="",0,INDEX(Transactions!$R:$R,ROW()-8))</f>
        <v>0</v>
      </c>
    </row>
    <row r="252" spans="1:7" ht="15" customHeight="1" x14ac:dyDescent="0.15">
      <c r="A252" t="str">
        <f>IF(INDEX(Transactions!$L:$L,ROW()-8)="","",INDEX(Transactions!$L:$L,ROW()-8))</f>
        <v/>
      </c>
      <c r="B252" s="291">
        <f ca="1">IF($A252="",TODAY(),INDEX(Transactions!$G:$G,ROW()-8))</f>
        <v>46238</v>
      </c>
      <c r="C252" s="292" t="str">
        <f>IF($A252="","",INDEX(Transactions!$A:$A,ROW()-8))</f>
        <v/>
      </c>
      <c r="D252" s="27">
        <f>IF($A252="",0,INDEX(Transactions!$J:$J,ROW()-8))</f>
        <v>0</v>
      </c>
      <c r="E252" s="294">
        <f>IF($A252="",1,INDEX(Transactions!$P:$P,ROW()-8))</f>
        <v>1</v>
      </c>
      <c r="F252" s="27">
        <f>IF($A252="",0,INDEX(Transactions!$Q:$Q,ROW()-8))</f>
        <v>0</v>
      </c>
      <c r="G252" s="27">
        <f>IF($A252="",0,INDEX(Transactions!$R:$R,ROW()-8))</f>
        <v>0</v>
      </c>
    </row>
    <row r="253" spans="1:7" ht="15" customHeight="1" x14ac:dyDescent="0.15">
      <c r="A253" t="str">
        <f>IF(INDEX(Transactions!$L:$L,ROW()-8)="","",INDEX(Transactions!$L:$L,ROW()-8))</f>
        <v/>
      </c>
      <c r="B253" s="291">
        <f ca="1">IF($A253="",TODAY(),INDEX(Transactions!$G:$G,ROW()-8))</f>
        <v>46238</v>
      </c>
      <c r="C253" s="292" t="str">
        <f>IF($A253="","",INDEX(Transactions!$A:$A,ROW()-8))</f>
        <v/>
      </c>
      <c r="D253" s="27">
        <f>IF($A253="",0,INDEX(Transactions!$J:$J,ROW()-8))</f>
        <v>0</v>
      </c>
      <c r="E253" s="294">
        <f>IF($A253="",1,INDEX(Transactions!$P:$P,ROW()-8))</f>
        <v>1</v>
      </c>
      <c r="F253" s="27">
        <f>IF($A253="",0,INDEX(Transactions!$Q:$Q,ROW()-8))</f>
        <v>0</v>
      </c>
      <c r="G253" s="27">
        <f>IF($A253="",0,INDEX(Transactions!$R:$R,ROW()-8))</f>
        <v>0</v>
      </c>
    </row>
    <row r="254" spans="1:7" ht="15" customHeight="1" x14ac:dyDescent="0.15">
      <c r="A254" t="str">
        <f>IF(INDEX(Transactions!$L:$L,ROW()-8)="","",INDEX(Transactions!$L:$L,ROW()-8))</f>
        <v/>
      </c>
      <c r="B254" s="291">
        <f ca="1">IF($A254="",TODAY(),INDEX(Transactions!$G:$G,ROW()-8))</f>
        <v>46238</v>
      </c>
      <c r="C254" s="292" t="str">
        <f>IF($A254="","",INDEX(Transactions!$A:$A,ROW()-8))</f>
        <v/>
      </c>
      <c r="D254" s="27">
        <f>IF($A254="",0,INDEX(Transactions!$J:$J,ROW()-8))</f>
        <v>0</v>
      </c>
      <c r="E254" s="294">
        <f>IF($A254="",1,INDEX(Transactions!$P:$P,ROW()-8))</f>
        <v>1</v>
      </c>
      <c r="F254" s="27">
        <f>IF($A254="",0,INDEX(Transactions!$Q:$Q,ROW()-8))</f>
        <v>0</v>
      </c>
      <c r="G254" s="27">
        <f>IF($A254="",0,INDEX(Transactions!$R:$R,ROW()-8))</f>
        <v>0</v>
      </c>
    </row>
    <row r="255" spans="1:7" ht="15" customHeight="1" x14ac:dyDescent="0.15">
      <c r="A255" t="str">
        <f>IF(INDEX(Transactions!$L:$L,ROW()-8)="","",INDEX(Transactions!$L:$L,ROW()-8))</f>
        <v/>
      </c>
      <c r="B255" s="291">
        <f ca="1">IF($A255="",TODAY(),INDEX(Transactions!$G:$G,ROW()-8))</f>
        <v>46238</v>
      </c>
      <c r="C255" s="292" t="str">
        <f>IF($A255="","",INDEX(Transactions!$A:$A,ROW()-8))</f>
        <v/>
      </c>
      <c r="D255" s="27">
        <f>IF($A255="",0,INDEX(Transactions!$J:$J,ROW()-8))</f>
        <v>0</v>
      </c>
      <c r="E255" s="294">
        <f>IF($A255="",1,INDEX(Transactions!$P:$P,ROW()-8))</f>
        <v>1</v>
      </c>
      <c r="F255" s="27">
        <f>IF($A255="",0,INDEX(Transactions!$Q:$Q,ROW()-8))</f>
        <v>0</v>
      </c>
      <c r="G255" s="27">
        <f>IF($A255="",0,INDEX(Transactions!$R:$R,ROW()-8))</f>
        <v>0</v>
      </c>
    </row>
    <row r="256" spans="1:7" ht="15" customHeight="1" x14ac:dyDescent="0.15">
      <c r="A256" t="str">
        <f>IF(INDEX(Transactions!$L:$L,ROW()-8)="","",INDEX(Transactions!$L:$L,ROW()-8))</f>
        <v/>
      </c>
      <c r="B256" s="291">
        <f ca="1">IF($A256="",TODAY(),INDEX(Transactions!$G:$G,ROW()-8))</f>
        <v>46238</v>
      </c>
      <c r="C256" s="292" t="str">
        <f>IF($A256="","",INDEX(Transactions!$A:$A,ROW()-8))</f>
        <v/>
      </c>
      <c r="D256" s="27">
        <f>IF($A256="",0,INDEX(Transactions!$J:$J,ROW()-8))</f>
        <v>0</v>
      </c>
      <c r="E256" s="294">
        <f>IF($A256="",1,INDEX(Transactions!$P:$P,ROW()-8))</f>
        <v>1</v>
      </c>
      <c r="F256" s="27">
        <f>IF($A256="",0,INDEX(Transactions!$Q:$Q,ROW()-8))</f>
        <v>0</v>
      </c>
      <c r="G256" s="27">
        <f>IF($A256="",0,INDEX(Transactions!$R:$R,ROW()-8))</f>
        <v>0</v>
      </c>
    </row>
    <row r="257" spans="1:7" ht="15" customHeight="1" x14ac:dyDescent="0.15">
      <c r="A257" t="str">
        <f>IF(INDEX(Transactions!$L:$L,ROW()-8)="","",INDEX(Transactions!$L:$L,ROW()-8))</f>
        <v/>
      </c>
      <c r="B257" s="291">
        <f ca="1">IF($A257="",TODAY(),INDEX(Transactions!$G:$G,ROW()-8))</f>
        <v>46238</v>
      </c>
      <c r="C257" s="292" t="str">
        <f>IF($A257="","",INDEX(Transactions!$A:$A,ROW()-8))</f>
        <v/>
      </c>
      <c r="D257" s="27">
        <f>IF($A257="",0,INDEX(Transactions!$J:$J,ROW()-8))</f>
        <v>0</v>
      </c>
      <c r="E257" s="294">
        <f>IF($A257="",1,INDEX(Transactions!$P:$P,ROW()-8))</f>
        <v>1</v>
      </c>
      <c r="F257" s="27">
        <f>IF($A257="",0,INDEX(Transactions!$Q:$Q,ROW()-8))</f>
        <v>0</v>
      </c>
      <c r="G257" s="27">
        <f>IF($A257="",0,INDEX(Transactions!$R:$R,ROW()-8))</f>
        <v>0</v>
      </c>
    </row>
    <row r="258" spans="1:7" ht="15" customHeight="1" x14ac:dyDescent="0.15">
      <c r="A258" t="str">
        <f>IF(INDEX(Transactions!$L:$L,ROW()-8)="","",INDEX(Transactions!$L:$L,ROW()-8))</f>
        <v/>
      </c>
      <c r="B258" s="291">
        <f ca="1">IF($A258="",TODAY(),INDEX(Transactions!$G:$G,ROW()-8))</f>
        <v>46238</v>
      </c>
      <c r="C258" s="292" t="str">
        <f>IF($A258="","",INDEX(Transactions!$A:$A,ROW()-8))</f>
        <v/>
      </c>
      <c r="D258" s="27">
        <f>IF($A258="",0,INDEX(Transactions!$J:$J,ROW()-8))</f>
        <v>0</v>
      </c>
      <c r="E258" s="294">
        <f>IF($A258="",1,INDEX(Transactions!$P:$P,ROW()-8))</f>
        <v>1</v>
      </c>
      <c r="F258" s="27">
        <f>IF($A258="",0,INDEX(Transactions!$Q:$Q,ROW()-8))</f>
        <v>0</v>
      </c>
      <c r="G258" s="27">
        <f>IF($A258="",0,INDEX(Transactions!$R:$R,ROW()-8))</f>
        <v>0</v>
      </c>
    </row>
    <row r="259" spans="1:7" ht="15" customHeight="1" x14ac:dyDescent="0.15">
      <c r="A259" t="str">
        <f>IF(INDEX(Transactions!$L:$L,ROW()-8)="","",INDEX(Transactions!$L:$L,ROW()-8))</f>
        <v/>
      </c>
      <c r="B259" s="291">
        <f ca="1">IF($A259="",TODAY(),INDEX(Transactions!$G:$G,ROW()-8))</f>
        <v>46238</v>
      </c>
      <c r="C259" s="292" t="str">
        <f>IF($A259="","",INDEX(Transactions!$A:$A,ROW()-8))</f>
        <v/>
      </c>
      <c r="D259" s="27">
        <f>IF($A259="",0,INDEX(Transactions!$J:$J,ROW()-8))</f>
        <v>0</v>
      </c>
      <c r="E259" s="294">
        <f>IF($A259="",1,INDEX(Transactions!$P:$P,ROW()-8))</f>
        <v>1</v>
      </c>
      <c r="F259" s="27">
        <f>IF($A259="",0,INDEX(Transactions!$Q:$Q,ROW()-8))</f>
        <v>0</v>
      </c>
      <c r="G259" s="27">
        <f>IF($A259="",0,INDEX(Transactions!$R:$R,ROW()-8))</f>
        <v>0</v>
      </c>
    </row>
    <row r="260" spans="1:7" ht="15" customHeight="1" x14ac:dyDescent="0.15">
      <c r="A260" t="str">
        <f>IF(INDEX(Transactions!$L:$L,ROW()-8)="","",INDEX(Transactions!$L:$L,ROW()-8))</f>
        <v/>
      </c>
      <c r="B260" s="291">
        <f ca="1">IF($A260="",TODAY(),INDEX(Transactions!$G:$G,ROW()-8))</f>
        <v>46238</v>
      </c>
      <c r="C260" s="292" t="str">
        <f>IF($A260="","",INDEX(Transactions!$A:$A,ROW()-8))</f>
        <v/>
      </c>
      <c r="D260" s="27">
        <f>IF($A260="",0,INDEX(Transactions!$J:$J,ROW()-8))</f>
        <v>0</v>
      </c>
      <c r="E260" s="294">
        <f>IF($A260="",1,INDEX(Transactions!$P:$P,ROW()-8))</f>
        <v>1</v>
      </c>
      <c r="F260" s="27">
        <f>IF($A260="",0,INDEX(Transactions!$Q:$Q,ROW()-8))</f>
        <v>0</v>
      </c>
      <c r="G260" s="27">
        <f>IF($A260="",0,INDEX(Transactions!$R:$R,ROW()-8))</f>
        <v>0</v>
      </c>
    </row>
    <row r="261" spans="1:7" ht="15" customHeight="1" x14ac:dyDescent="0.15">
      <c r="A261" t="str">
        <f>IF(INDEX(Transactions!$L:$L,ROW()-8)="","",INDEX(Transactions!$L:$L,ROW()-8))</f>
        <v/>
      </c>
      <c r="B261" s="291">
        <f ca="1">IF($A261="",TODAY(),INDEX(Transactions!$G:$G,ROW()-8))</f>
        <v>46238</v>
      </c>
      <c r="C261" s="292" t="str">
        <f>IF($A261="","",INDEX(Transactions!$A:$A,ROW()-8))</f>
        <v/>
      </c>
      <c r="D261" s="27">
        <f>IF($A261="",0,INDEX(Transactions!$J:$J,ROW()-8))</f>
        <v>0</v>
      </c>
      <c r="E261" s="294">
        <f>IF($A261="",1,INDEX(Transactions!$P:$P,ROW()-8))</f>
        <v>1</v>
      </c>
      <c r="F261" s="27">
        <f>IF($A261="",0,INDEX(Transactions!$Q:$Q,ROW()-8))</f>
        <v>0</v>
      </c>
      <c r="G261" s="27">
        <f>IF($A261="",0,INDEX(Transactions!$R:$R,ROW()-8))</f>
        <v>0</v>
      </c>
    </row>
    <row r="262" spans="1:7" ht="15" customHeight="1" x14ac:dyDescent="0.15">
      <c r="A262" t="str">
        <f>IF(INDEX(Transactions!$L:$L,ROW()-8)="","",INDEX(Transactions!$L:$L,ROW()-8))</f>
        <v/>
      </c>
      <c r="B262" s="291">
        <f ca="1">IF($A262="",TODAY(),INDEX(Transactions!$G:$G,ROW()-8))</f>
        <v>46238</v>
      </c>
      <c r="C262" s="292" t="str">
        <f>IF($A262="","",INDEX(Transactions!$A:$A,ROW()-8))</f>
        <v/>
      </c>
      <c r="D262" s="27">
        <f>IF($A262="",0,INDEX(Transactions!$J:$J,ROW()-8))</f>
        <v>0</v>
      </c>
      <c r="E262" s="294">
        <f>IF($A262="",1,INDEX(Transactions!$P:$P,ROW()-8))</f>
        <v>1</v>
      </c>
      <c r="F262" s="27">
        <f>IF($A262="",0,INDEX(Transactions!$Q:$Q,ROW()-8))</f>
        <v>0</v>
      </c>
      <c r="G262" s="27">
        <f>IF($A262="",0,INDEX(Transactions!$R:$R,ROW()-8))</f>
        <v>0</v>
      </c>
    </row>
    <row r="263" spans="1:7" ht="15" customHeight="1" x14ac:dyDescent="0.15">
      <c r="A263" t="str">
        <f>IF(INDEX(Transactions!$L:$L,ROW()-8)="","",INDEX(Transactions!$L:$L,ROW()-8))</f>
        <v/>
      </c>
      <c r="B263" s="291">
        <f ca="1">IF($A263="",TODAY(),INDEX(Transactions!$G:$G,ROW()-8))</f>
        <v>46238</v>
      </c>
      <c r="C263" s="292" t="str">
        <f>IF($A263="","",INDEX(Transactions!$A:$A,ROW()-8))</f>
        <v/>
      </c>
      <c r="D263" s="27">
        <f>IF($A263="",0,INDEX(Transactions!$J:$J,ROW()-8))</f>
        <v>0</v>
      </c>
      <c r="E263" s="294">
        <f>IF($A263="",1,INDEX(Transactions!$P:$P,ROW()-8))</f>
        <v>1</v>
      </c>
      <c r="F263" s="27">
        <f>IF($A263="",0,INDEX(Transactions!$Q:$Q,ROW()-8))</f>
        <v>0</v>
      </c>
      <c r="G263" s="27">
        <f>IF($A263="",0,INDEX(Transactions!$R:$R,ROW()-8))</f>
        <v>0</v>
      </c>
    </row>
    <row r="264" spans="1:7" ht="15" customHeight="1" x14ac:dyDescent="0.15">
      <c r="A264" t="str">
        <f>IF(INDEX(Transactions!$L:$L,ROW()-8)="","",INDEX(Transactions!$L:$L,ROW()-8))</f>
        <v/>
      </c>
      <c r="B264" s="291">
        <f ca="1">IF($A264="",TODAY(),INDEX(Transactions!$G:$G,ROW()-8))</f>
        <v>46238</v>
      </c>
      <c r="C264" s="292" t="str">
        <f>IF($A264="","",INDEX(Transactions!$A:$A,ROW()-8))</f>
        <v/>
      </c>
      <c r="D264" s="27">
        <f>IF($A264="",0,INDEX(Transactions!$J:$J,ROW()-8))</f>
        <v>0</v>
      </c>
      <c r="E264" s="294">
        <f>IF($A264="",1,INDEX(Transactions!$P:$P,ROW()-8))</f>
        <v>1</v>
      </c>
      <c r="F264" s="27">
        <f>IF($A264="",0,INDEX(Transactions!$Q:$Q,ROW()-8))</f>
        <v>0</v>
      </c>
      <c r="G264" s="27">
        <f>IF($A264="",0,INDEX(Transactions!$R:$R,ROW()-8))</f>
        <v>0</v>
      </c>
    </row>
    <row r="265" spans="1:7" ht="15" customHeight="1" x14ac:dyDescent="0.15">
      <c r="A265" t="str">
        <f>IF(INDEX(Transactions!$L:$L,ROW()-8)="","",INDEX(Transactions!$L:$L,ROW()-8))</f>
        <v/>
      </c>
      <c r="B265" s="291">
        <f ca="1">IF($A265="",TODAY(),INDEX(Transactions!$G:$G,ROW()-8))</f>
        <v>46238</v>
      </c>
      <c r="C265" s="292" t="str">
        <f>IF($A265="","",INDEX(Transactions!$A:$A,ROW()-8))</f>
        <v/>
      </c>
      <c r="D265" s="27">
        <f>IF($A265="",0,INDEX(Transactions!$J:$J,ROW()-8))</f>
        <v>0</v>
      </c>
      <c r="E265" s="294">
        <f>IF($A265="",1,INDEX(Transactions!$P:$P,ROW()-8))</f>
        <v>1</v>
      </c>
      <c r="F265" s="27">
        <f>IF($A265="",0,INDEX(Transactions!$Q:$Q,ROW()-8))</f>
        <v>0</v>
      </c>
      <c r="G265" s="27">
        <f>IF($A265="",0,INDEX(Transactions!$R:$R,ROW()-8))</f>
        <v>0</v>
      </c>
    </row>
    <row r="266" spans="1:7" ht="15" customHeight="1" x14ac:dyDescent="0.15">
      <c r="A266" t="str">
        <f>IF(INDEX(Transactions!$L:$L,ROW()-8)="","",INDEX(Transactions!$L:$L,ROW()-8))</f>
        <v/>
      </c>
      <c r="B266" s="291">
        <f ca="1">IF($A266="",TODAY(),INDEX(Transactions!$G:$G,ROW()-8))</f>
        <v>46238</v>
      </c>
      <c r="C266" s="292" t="str">
        <f>IF($A266="","",INDEX(Transactions!$A:$A,ROW()-8))</f>
        <v/>
      </c>
      <c r="D266" s="27">
        <f>IF($A266="",0,INDEX(Transactions!$J:$J,ROW()-8))</f>
        <v>0</v>
      </c>
      <c r="E266" s="294">
        <f>IF($A266="",1,INDEX(Transactions!$P:$P,ROW()-8))</f>
        <v>1</v>
      </c>
      <c r="F266" s="27">
        <f>IF($A266="",0,INDEX(Transactions!$Q:$Q,ROW()-8))</f>
        <v>0</v>
      </c>
      <c r="G266" s="27">
        <f>IF($A266="",0,INDEX(Transactions!$R:$R,ROW()-8))</f>
        <v>0</v>
      </c>
    </row>
    <row r="267" spans="1:7" ht="15" customHeight="1" x14ac:dyDescent="0.15">
      <c r="A267" t="str">
        <f>IF(INDEX(Transactions!$L:$L,ROW()-8)="","",INDEX(Transactions!$L:$L,ROW()-8))</f>
        <v/>
      </c>
      <c r="B267" s="291">
        <f ca="1">IF($A267="",TODAY(),INDEX(Transactions!$G:$G,ROW()-8))</f>
        <v>46238</v>
      </c>
      <c r="C267" s="292" t="str">
        <f>IF($A267="","",INDEX(Transactions!$A:$A,ROW()-8))</f>
        <v/>
      </c>
      <c r="D267" s="27">
        <f>IF($A267="",0,INDEX(Transactions!$J:$J,ROW()-8))</f>
        <v>0</v>
      </c>
      <c r="E267" s="294">
        <f>IF($A267="",1,INDEX(Transactions!$P:$P,ROW()-8))</f>
        <v>1</v>
      </c>
      <c r="F267" s="27">
        <f>IF($A267="",0,INDEX(Transactions!$Q:$Q,ROW()-8))</f>
        <v>0</v>
      </c>
      <c r="G267" s="27">
        <f>IF($A267="",0,INDEX(Transactions!$R:$R,ROW()-8))</f>
        <v>0</v>
      </c>
    </row>
    <row r="268" spans="1:7" ht="15" customHeight="1" x14ac:dyDescent="0.15">
      <c r="A268" t="str">
        <f>IF(INDEX(Transactions!$L:$L,ROW()-8)="","",INDEX(Transactions!$L:$L,ROW()-8))</f>
        <v/>
      </c>
      <c r="B268" s="291">
        <f ca="1">IF($A268="",TODAY(),INDEX(Transactions!$G:$G,ROW()-8))</f>
        <v>46238</v>
      </c>
      <c r="C268" s="292" t="str">
        <f>IF($A268="","",INDEX(Transactions!$A:$A,ROW()-8))</f>
        <v/>
      </c>
      <c r="D268" s="27">
        <f>IF($A268="",0,INDEX(Transactions!$J:$J,ROW()-8))</f>
        <v>0</v>
      </c>
      <c r="E268" s="294">
        <f>IF($A268="",1,INDEX(Transactions!$P:$P,ROW()-8))</f>
        <v>1</v>
      </c>
      <c r="F268" s="27">
        <f>IF($A268="",0,INDEX(Transactions!$Q:$Q,ROW()-8))</f>
        <v>0</v>
      </c>
      <c r="G268" s="27">
        <f>IF($A268="",0,INDEX(Transactions!$R:$R,ROW()-8))</f>
        <v>0</v>
      </c>
    </row>
    <row r="269" spans="1:7" ht="15" customHeight="1" x14ac:dyDescent="0.15">
      <c r="A269" t="str">
        <f>IF(INDEX(Transactions!$L:$L,ROW()-8)="","",INDEX(Transactions!$L:$L,ROW()-8))</f>
        <v/>
      </c>
      <c r="B269" s="291">
        <f ca="1">IF($A269="",TODAY(),INDEX(Transactions!$G:$G,ROW()-8))</f>
        <v>46238</v>
      </c>
      <c r="C269" s="292" t="str">
        <f>IF($A269="","",INDEX(Transactions!$A:$A,ROW()-8))</f>
        <v/>
      </c>
      <c r="D269" s="27">
        <f>IF($A269="",0,INDEX(Transactions!$J:$J,ROW()-8))</f>
        <v>0</v>
      </c>
      <c r="E269" s="294">
        <f>IF($A269="",1,INDEX(Transactions!$P:$P,ROW()-8))</f>
        <v>1</v>
      </c>
      <c r="F269" s="27">
        <f>IF($A269="",0,INDEX(Transactions!$Q:$Q,ROW()-8))</f>
        <v>0</v>
      </c>
      <c r="G269" s="27">
        <f>IF($A269="",0,INDEX(Transactions!$R:$R,ROW()-8))</f>
        <v>0</v>
      </c>
    </row>
    <row r="270" spans="1:7" ht="15" customHeight="1" x14ac:dyDescent="0.15">
      <c r="A270" t="str">
        <f>IF(INDEX(Transactions!$L:$L,ROW()-8)="","",INDEX(Transactions!$L:$L,ROW()-8))</f>
        <v/>
      </c>
      <c r="B270" s="291">
        <f ca="1">IF($A270="",TODAY(),INDEX(Transactions!$G:$G,ROW()-8))</f>
        <v>46238</v>
      </c>
      <c r="C270" s="292" t="str">
        <f>IF($A270="","",INDEX(Transactions!$A:$A,ROW()-8))</f>
        <v/>
      </c>
      <c r="D270" s="27">
        <f>IF($A270="",0,INDEX(Transactions!$J:$J,ROW()-8))</f>
        <v>0</v>
      </c>
      <c r="E270" s="294">
        <f>IF($A270="",1,INDEX(Transactions!$P:$P,ROW()-8))</f>
        <v>1</v>
      </c>
      <c r="F270" s="27">
        <f>IF($A270="",0,INDEX(Transactions!$Q:$Q,ROW()-8))</f>
        <v>0</v>
      </c>
      <c r="G270" s="27">
        <f>IF($A270="",0,INDEX(Transactions!$R:$R,ROW()-8))</f>
        <v>0</v>
      </c>
    </row>
    <row r="271" spans="1:7" ht="15" customHeight="1" x14ac:dyDescent="0.15">
      <c r="A271" t="str">
        <f>IF(INDEX(Transactions!$L:$L,ROW()-8)="","",INDEX(Transactions!$L:$L,ROW()-8))</f>
        <v/>
      </c>
      <c r="B271" s="291">
        <f ca="1">IF($A271="",TODAY(),INDEX(Transactions!$G:$G,ROW()-8))</f>
        <v>46238</v>
      </c>
      <c r="C271" s="292" t="str">
        <f>IF($A271="","",INDEX(Transactions!$A:$A,ROW()-8))</f>
        <v/>
      </c>
      <c r="D271" s="27">
        <f>IF($A271="",0,INDEX(Transactions!$J:$J,ROW()-8))</f>
        <v>0</v>
      </c>
      <c r="E271" s="294">
        <f>IF($A271="",1,INDEX(Transactions!$P:$P,ROW()-8))</f>
        <v>1</v>
      </c>
      <c r="F271" s="27">
        <f>IF($A271="",0,INDEX(Transactions!$Q:$Q,ROW()-8))</f>
        <v>0</v>
      </c>
      <c r="G271" s="27">
        <f>IF($A271="",0,INDEX(Transactions!$R:$R,ROW()-8))</f>
        <v>0</v>
      </c>
    </row>
    <row r="272" spans="1:7" ht="15" customHeight="1" x14ac:dyDescent="0.15">
      <c r="A272" t="str">
        <f>IF(INDEX(Transactions!$L:$L,ROW()-8)="","",INDEX(Transactions!$L:$L,ROW()-8))</f>
        <v/>
      </c>
      <c r="B272" s="291">
        <f ca="1">IF($A272="",TODAY(),INDEX(Transactions!$G:$G,ROW()-8))</f>
        <v>46238</v>
      </c>
      <c r="C272" s="292" t="str">
        <f>IF($A272="","",INDEX(Transactions!$A:$A,ROW()-8))</f>
        <v/>
      </c>
      <c r="D272" s="27">
        <f>IF($A272="",0,INDEX(Transactions!$J:$J,ROW()-8))</f>
        <v>0</v>
      </c>
      <c r="E272" s="294">
        <f>IF($A272="",1,INDEX(Transactions!$P:$P,ROW()-8))</f>
        <v>1</v>
      </c>
      <c r="F272" s="27">
        <f>IF($A272="",0,INDEX(Transactions!$Q:$Q,ROW()-8))</f>
        <v>0</v>
      </c>
      <c r="G272" s="27">
        <f>IF($A272="",0,INDEX(Transactions!$R:$R,ROW()-8))</f>
        <v>0</v>
      </c>
    </row>
    <row r="273" spans="1:7" ht="15" customHeight="1" x14ac:dyDescent="0.15">
      <c r="A273" t="str">
        <f>IF(INDEX(Transactions!$L:$L,ROW()-8)="","",INDEX(Transactions!$L:$L,ROW()-8))</f>
        <v/>
      </c>
      <c r="B273" s="291">
        <f ca="1">IF($A273="",TODAY(),INDEX(Transactions!$G:$G,ROW()-8))</f>
        <v>46238</v>
      </c>
      <c r="C273" s="292" t="str">
        <f>IF($A273="","",INDEX(Transactions!$A:$A,ROW()-8))</f>
        <v/>
      </c>
      <c r="D273" s="27">
        <f>IF($A273="",0,INDEX(Transactions!$J:$J,ROW()-8))</f>
        <v>0</v>
      </c>
      <c r="E273" s="294">
        <f>IF($A273="",1,INDEX(Transactions!$P:$P,ROW()-8))</f>
        <v>1</v>
      </c>
      <c r="F273" s="27">
        <f>IF($A273="",0,INDEX(Transactions!$Q:$Q,ROW()-8))</f>
        <v>0</v>
      </c>
      <c r="G273" s="27">
        <f>IF($A273="",0,INDEX(Transactions!$R:$R,ROW()-8))</f>
        <v>0</v>
      </c>
    </row>
    <row r="274" spans="1:7" ht="15" customHeight="1" x14ac:dyDescent="0.15">
      <c r="A274" t="str">
        <f>IF(INDEX(Transactions!$L:$L,ROW()-8)="","",INDEX(Transactions!$L:$L,ROW()-8))</f>
        <v/>
      </c>
      <c r="B274" s="291">
        <f ca="1">IF($A274="",TODAY(),INDEX(Transactions!$G:$G,ROW()-8))</f>
        <v>46238</v>
      </c>
      <c r="C274" s="292" t="str">
        <f>IF($A274="","",INDEX(Transactions!$A:$A,ROW()-8))</f>
        <v/>
      </c>
      <c r="D274" s="27">
        <f>IF($A274="",0,INDEX(Transactions!$J:$J,ROW()-8))</f>
        <v>0</v>
      </c>
      <c r="E274" s="294">
        <f>IF($A274="",1,INDEX(Transactions!$P:$P,ROW()-8))</f>
        <v>1</v>
      </c>
      <c r="F274" s="27">
        <f>IF($A274="",0,INDEX(Transactions!$Q:$Q,ROW()-8))</f>
        <v>0</v>
      </c>
      <c r="G274" s="27">
        <f>IF($A274="",0,INDEX(Transactions!$R:$R,ROW()-8))</f>
        <v>0</v>
      </c>
    </row>
    <row r="275" spans="1:7" ht="15" customHeight="1" x14ac:dyDescent="0.15">
      <c r="A275" t="str">
        <f>IF(INDEX(Transactions!$L:$L,ROW()-8)="","",INDEX(Transactions!$L:$L,ROW()-8))</f>
        <v/>
      </c>
      <c r="B275" s="291">
        <f ca="1">IF($A275="",TODAY(),INDEX(Transactions!$G:$G,ROW()-8))</f>
        <v>46238</v>
      </c>
      <c r="C275" s="292" t="str">
        <f>IF($A275="","",INDEX(Transactions!$A:$A,ROW()-8))</f>
        <v/>
      </c>
      <c r="D275" s="27">
        <f>IF($A275="",0,INDEX(Transactions!$J:$J,ROW()-8))</f>
        <v>0</v>
      </c>
      <c r="E275" s="294">
        <f>IF($A275="",1,INDEX(Transactions!$P:$P,ROW()-8))</f>
        <v>1</v>
      </c>
      <c r="F275" s="27">
        <f>IF($A275="",0,INDEX(Transactions!$Q:$Q,ROW()-8))</f>
        <v>0</v>
      </c>
      <c r="G275" s="27">
        <f>IF($A275="",0,INDEX(Transactions!$R:$R,ROW()-8))</f>
        <v>0</v>
      </c>
    </row>
    <row r="276" spans="1:7" ht="15" customHeight="1" x14ac:dyDescent="0.15">
      <c r="A276" t="str">
        <f>IF(INDEX(Transactions!$L:$L,ROW()-8)="","",INDEX(Transactions!$L:$L,ROW()-8))</f>
        <v/>
      </c>
      <c r="B276" s="291">
        <f ca="1">IF($A276="",TODAY(),INDEX(Transactions!$G:$G,ROW()-8))</f>
        <v>46238</v>
      </c>
      <c r="C276" s="292" t="str">
        <f>IF($A276="","",INDEX(Transactions!$A:$A,ROW()-8))</f>
        <v/>
      </c>
      <c r="D276" s="27">
        <f>IF($A276="",0,INDEX(Transactions!$J:$J,ROW()-8))</f>
        <v>0</v>
      </c>
      <c r="E276" s="294">
        <f>IF($A276="",1,INDEX(Transactions!$P:$P,ROW()-8))</f>
        <v>1</v>
      </c>
      <c r="F276" s="27">
        <f>IF($A276="",0,INDEX(Transactions!$Q:$Q,ROW()-8))</f>
        <v>0</v>
      </c>
      <c r="G276" s="27">
        <f>IF($A276="",0,INDEX(Transactions!$R:$R,ROW()-8))</f>
        <v>0</v>
      </c>
    </row>
    <row r="277" spans="1:7" ht="15" customHeight="1" x14ac:dyDescent="0.15">
      <c r="A277" t="str">
        <f>IF(INDEX(Transactions!$L:$L,ROW()-8)="","",INDEX(Transactions!$L:$L,ROW()-8))</f>
        <v/>
      </c>
      <c r="B277" s="291">
        <f ca="1">IF($A277="",TODAY(),INDEX(Transactions!$G:$G,ROW()-8))</f>
        <v>46238</v>
      </c>
      <c r="C277" s="292" t="str">
        <f>IF($A277="","",INDEX(Transactions!$A:$A,ROW()-8))</f>
        <v/>
      </c>
      <c r="D277" s="27">
        <f>IF($A277="",0,INDEX(Transactions!$J:$J,ROW()-8))</f>
        <v>0</v>
      </c>
      <c r="E277" s="294">
        <f>IF($A277="",1,INDEX(Transactions!$P:$P,ROW()-8))</f>
        <v>1</v>
      </c>
      <c r="F277" s="27">
        <f>IF($A277="",0,INDEX(Transactions!$Q:$Q,ROW()-8))</f>
        <v>0</v>
      </c>
      <c r="G277" s="27">
        <f>IF($A277="",0,INDEX(Transactions!$R:$R,ROW()-8))</f>
        <v>0</v>
      </c>
    </row>
    <row r="278" spans="1:7" ht="15" customHeight="1" x14ac:dyDescent="0.15">
      <c r="A278" t="str">
        <f>IF(INDEX(Transactions!$L:$L,ROW()-8)="","",INDEX(Transactions!$L:$L,ROW()-8))</f>
        <v/>
      </c>
      <c r="B278" s="291">
        <f ca="1">IF($A278="",TODAY(),INDEX(Transactions!$G:$G,ROW()-8))</f>
        <v>46238</v>
      </c>
      <c r="C278" s="292" t="str">
        <f>IF($A278="","",INDEX(Transactions!$A:$A,ROW()-8))</f>
        <v/>
      </c>
      <c r="D278" s="27">
        <f>IF($A278="",0,INDEX(Transactions!$J:$J,ROW()-8))</f>
        <v>0</v>
      </c>
      <c r="E278" s="294">
        <f>IF($A278="",1,INDEX(Transactions!$P:$P,ROW()-8))</f>
        <v>1</v>
      </c>
      <c r="F278" s="27">
        <f>IF($A278="",0,INDEX(Transactions!$Q:$Q,ROW()-8))</f>
        <v>0</v>
      </c>
      <c r="G278" s="27">
        <f>IF($A278="",0,INDEX(Transactions!$R:$R,ROW()-8))</f>
        <v>0</v>
      </c>
    </row>
    <row r="279" spans="1:7" ht="15" customHeight="1" x14ac:dyDescent="0.15">
      <c r="A279" t="str">
        <f>IF(INDEX(Transactions!$L:$L,ROW()-8)="","",INDEX(Transactions!$L:$L,ROW()-8))</f>
        <v/>
      </c>
      <c r="B279" s="291">
        <f ca="1">IF($A279="",TODAY(),INDEX(Transactions!$G:$G,ROW()-8))</f>
        <v>46238</v>
      </c>
      <c r="C279" s="292" t="str">
        <f>IF($A279="","",INDEX(Transactions!$A:$A,ROW()-8))</f>
        <v/>
      </c>
      <c r="D279" s="27">
        <f>IF($A279="",0,INDEX(Transactions!$J:$J,ROW()-8))</f>
        <v>0</v>
      </c>
      <c r="E279" s="294">
        <f>IF($A279="",1,INDEX(Transactions!$P:$P,ROW()-8))</f>
        <v>1</v>
      </c>
      <c r="F279" s="27">
        <f>IF($A279="",0,INDEX(Transactions!$Q:$Q,ROW()-8))</f>
        <v>0</v>
      </c>
      <c r="G279" s="27">
        <f>IF($A279="",0,INDEX(Transactions!$R:$R,ROW()-8))</f>
        <v>0</v>
      </c>
    </row>
    <row r="280" spans="1:7" ht="15" customHeight="1" x14ac:dyDescent="0.15">
      <c r="A280" t="str">
        <f>IF(INDEX(Transactions!$L:$L,ROW()-8)="","",INDEX(Transactions!$L:$L,ROW()-8))</f>
        <v/>
      </c>
      <c r="B280" s="291">
        <f ca="1">IF($A280="",TODAY(),INDEX(Transactions!$G:$G,ROW()-8))</f>
        <v>46238</v>
      </c>
      <c r="C280" s="292" t="str">
        <f>IF($A280="","",INDEX(Transactions!$A:$A,ROW()-8))</f>
        <v/>
      </c>
      <c r="D280" s="27">
        <f>IF($A280="",0,INDEX(Transactions!$J:$J,ROW()-8))</f>
        <v>0</v>
      </c>
      <c r="E280" s="294">
        <f>IF($A280="",1,INDEX(Transactions!$P:$P,ROW()-8))</f>
        <v>1</v>
      </c>
      <c r="F280" s="27">
        <f>IF($A280="",0,INDEX(Transactions!$Q:$Q,ROW()-8))</f>
        <v>0</v>
      </c>
      <c r="G280" s="27">
        <f>IF($A280="",0,INDEX(Transactions!$R:$R,ROW()-8))</f>
        <v>0</v>
      </c>
    </row>
    <row r="281" spans="1:7" ht="15" customHeight="1" x14ac:dyDescent="0.15">
      <c r="A281" t="str">
        <f>IF(INDEX(Transactions!$L:$L,ROW()-8)="","",INDEX(Transactions!$L:$L,ROW()-8))</f>
        <v/>
      </c>
      <c r="B281" s="291">
        <f ca="1">IF($A281="",TODAY(),INDEX(Transactions!$G:$G,ROW()-8))</f>
        <v>46238</v>
      </c>
      <c r="C281" s="292" t="str">
        <f>IF($A281="","",INDEX(Transactions!$A:$A,ROW()-8))</f>
        <v/>
      </c>
      <c r="D281" s="27">
        <f>IF($A281="",0,INDEX(Transactions!$J:$J,ROW()-8))</f>
        <v>0</v>
      </c>
      <c r="E281" s="294">
        <f>IF($A281="",1,INDEX(Transactions!$P:$P,ROW()-8))</f>
        <v>1</v>
      </c>
      <c r="F281" s="27">
        <f>IF($A281="",0,INDEX(Transactions!$Q:$Q,ROW()-8))</f>
        <v>0</v>
      </c>
      <c r="G281" s="27">
        <f>IF($A281="",0,INDEX(Transactions!$R:$R,ROW()-8))</f>
        <v>0</v>
      </c>
    </row>
    <row r="282" spans="1:7" ht="15" customHeight="1" x14ac:dyDescent="0.15">
      <c r="A282" t="str">
        <f>IF(INDEX(Transactions!$L:$L,ROW()-8)="","",INDEX(Transactions!$L:$L,ROW()-8))</f>
        <v/>
      </c>
      <c r="B282" s="291">
        <f ca="1">IF($A282="",TODAY(),INDEX(Transactions!$G:$G,ROW()-8))</f>
        <v>46238</v>
      </c>
      <c r="C282" s="292" t="str">
        <f>IF($A282="","",INDEX(Transactions!$A:$A,ROW()-8))</f>
        <v/>
      </c>
      <c r="D282" s="27">
        <f>IF($A282="",0,INDEX(Transactions!$J:$J,ROW()-8))</f>
        <v>0</v>
      </c>
      <c r="E282" s="294">
        <f>IF($A282="",1,INDEX(Transactions!$P:$P,ROW()-8))</f>
        <v>1</v>
      </c>
      <c r="F282" s="27">
        <f>IF($A282="",0,INDEX(Transactions!$Q:$Q,ROW()-8))</f>
        <v>0</v>
      </c>
      <c r="G282" s="27">
        <f>IF($A282="",0,INDEX(Transactions!$R:$R,ROW()-8))</f>
        <v>0</v>
      </c>
    </row>
    <row r="283" spans="1:7" ht="15" customHeight="1" x14ac:dyDescent="0.15">
      <c r="A283" t="str">
        <f>IF(INDEX(Transactions!$L:$L,ROW()-8)="","",INDEX(Transactions!$L:$L,ROW()-8))</f>
        <v/>
      </c>
      <c r="B283" s="291">
        <f ca="1">IF($A283="",TODAY(),INDEX(Transactions!$G:$G,ROW()-8))</f>
        <v>46238</v>
      </c>
      <c r="C283" s="292" t="str">
        <f>IF($A283="","",INDEX(Transactions!$A:$A,ROW()-8))</f>
        <v/>
      </c>
      <c r="D283" s="27">
        <f>IF($A283="",0,INDEX(Transactions!$J:$J,ROW()-8))</f>
        <v>0</v>
      </c>
      <c r="E283" s="294">
        <f>IF($A283="",1,INDEX(Transactions!$P:$P,ROW()-8))</f>
        <v>1</v>
      </c>
      <c r="F283" s="27">
        <f>IF($A283="",0,INDEX(Transactions!$Q:$Q,ROW()-8))</f>
        <v>0</v>
      </c>
      <c r="G283" s="27">
        <f>IF($A283="",0,INDEX(Transactions!$R:$R,ROW()-8))</f>
        <v>0</v>
      </c>
    </row>
    <row r="284" spans="1:7" ht="15" customHeight="1" x14ac:dyDescent="0.15">
      <c r="A284" t="str">
        <f>IF(INDEX(Transactions!$L:$L,ROW()-8)="","",INDEX(Transactions!$L:$L,ROW()-8))</f>
        <v/>
      </c>
      <c r="B284" s="291">
        <f ca="1">IF($A284="",TODAY(),INDEX(Transactions!$G:$G,ROW()-8))</f>
        <v>46238</v>
      </c>
      <c r="C284" s="292" t="str">
        <f>IF($A284="","",INDEX(Transactions!$A:$A,ROW()-8))</f>
        <v/>
      </c>
      <c r="D284" s="27">
        <f>IF($A284="",0,INDEX(Transactions!$J:$J,ROW()-8))</f>
        <v>0</v>
      </c>
      <c r="E284" s="294">
        <f>IF($A284="",1,INDEX(Transactions!$P:$P,ROW()-8))</f>
        <v>1</v>
      </c>
      <c r="F284" s="27">
        <f>IF($A284="",0,INDEX(Transactions!$Q:$Q,ROW()-8))</f>
        <v>0</v>
      </c>
      <c r="G284" s="27">
        <f>IF($A284="",0,INDEX(Transactions!$R:$R,ROW()-8))</f>
        <v>0</v>
      </c>
    </row>
    <row r="285" spans="1:7" ht="15" customHeight="1" x14ac:dyDescent="0.15">
      <c r="A285" t="str">
        <f>IF(INDEX(Transactions!$L:$L,ROW()-8)="","",INDEX(Transactions!$L:$L,ROW()-8))</f>
        <v/>
      </c>
      <c r="B285" s="291">
        <f ca="1">IF($A285="",TODAY(),INDEX(Transactions!$G:$G,ROW()-8))</f>
        <v>46238</v>
      </c>
      <c r="C285" s="292" t="str">
        <f>IF($A285="","",INDEX(Transactions!$A:$A,ROW()-8))</f>
        <v/>
      </c>
      <c r="D285" s="27">
        <f>IF($A285="",0,INDEX(Transactions!$J:$J,ROW()-8))</f>
        <v>0</v>
      </c>
      <c r="E285" s="294">
        <f>IF($A285="",1,INDEX(Transactions!$P:$P,ROW()-8))</f>
        <v>1</v>
      </c>
      <c r="F285" s="27">
        <f>IF($A285="",0,INDEX(Transactions!$Q:$Q,ROW()-8))</f>
        <v>0</v>
      </c>
      <c r="G285" s="27">
        <f>IF($A285="",0,INDEX(Transactions!$R:$R,ROW()-8))</f>
        <v>0</v>
      </c>
    </row>
    <row r="286" spans="1:7" ht="15" customHeight="1" x14ac:dyDescent="0.15">
      <c r="A286" t="str">
        <f>IF(INDEX(Transactions!$L:$L,ROW()-8)="","",INDEX(Transactions!$L:$L,ROW()-8))</f>
        <v/>
      </c>
      <c r="B286" s="291">
        <f ca="1">IF($A286="",TODAY(),INDEX(Transactions!$G:$G,ROW()-8))</f>
        <v>46238</v>
      </c>
      <c r="C286" s="292" t="str">
        <f>IF($A286="","",INDEX(Transactions!$A:$A,ROW()-8))</f>
        <v/>
      </c>
      <c r="D286" s="27">
        <f>IF($A286="",0,INDEX(Transactions!$J:$J,ROW()-8))</f>
        <v>0</v>
      </c>
      <c r="E286" s="294">
        <f>IF($A286="",1,INDEX(Transactions!$P:$P,ROW()-8))</f>
        <v>1</v>
      </c>
      <c r="F286" s="27">
        <f>IF($A286="",0,INDEX(Transactions!$Q:$Q,ROW()-8))</f>
        <v>0</v>
      </c>
      <c r="G286" s="27">
        <f>IF($A286="",0,INDEX(Transactions!$R:$R,ROW()-8))</f>
        <v>0</v>
      </c>
    </row>
    <row r="287" spans="1:7" ht="15" customHeight="1" x14ac:dyDescent="0.15">
      <c r="A287" t="str">
        <f>IF(INDEX(Transactions!$L:$L,ROW()-8)="","",INDEX(Transactions!$L:$L,ROW()-8))</f>
        <v/>
      </c>
      <c r="B287" s="291">
        <f ca="1">IF($A287="",TODAY(),INDEX(Transactions!$G:$G,ROW()-8))</f>
        <v>46238</v>
      </c>
      <c r="C287" s="292" t="str">
        <f>IF($A287="","",INDEX(Transactions!$A:$A,ROW()-8))</f>
        <v/>
      </c>
      <c r="D287" s="27">
        <f>IF($A287="",0,INDEX(Transactions!$J:$J,ROW()-8))</f>
        <v>0</v>
      </c>
      <c r="E287" s="294">
        <f>IF($A287="",1,INDEX(Transactions!$P:$P,ROW()-8))</f>
        <v>1</v>
      </c>
      <c r="F287" s="27">
        <f>IF($A287="",0,INDEX(Transactions!$Q:$Q,ROW()-8))</f>
        <v>0</v>
      </c>
      <c r="G287" s="27">
        <f>IF($A287="",0,INDEX(Transactions!$R:$R,ROW()-8))</f>
        <v>0</v>
      </c>
    </row>
    <row r="288" spans="1:7" ht="15" customHeight="1" x14ac:dyDescent="0.15">
      <c r="A288" t="str">
        <f>IF(INDEX(Transactions!$L:$L,ROW()-8)="","",INDEX(Transactions!$L:$L,ROW()-8))</f>
        <v/>
      </c>
      <c r="B288" s="291">
        <f ca="1">IF($A288="",TODAY(),INDEX(Transactions!$G:$G,ROW()-8))</f>
        <v>46238</v>
      </c>
      <c r="C288" s="292" t="str">
        <f>IF($A288="","",INDEX(Transactions!$A:$A,ROW()-8))</f>
        <v/>
      </c>
      <c r="D288" s="27">
        <f>IF($A288="",0,INDEX(Transactions!$J:$J,ROW()-8))</f>
        <v>0</v>
      </c>
      <c r="E288" s="294">
        <f>IF($A288="",1,INDEX(Transactions!$P:$P,ROW()-8))</f>
        <v>1</v>
      </c>
      <c r="F288" s="27">
        <f>IF($A288="",0,INDEX(Transactions!$Q:$Q,ROW()-8))</f>
        <v>0</v>
      </c>
      <c r="G288" s="27">
        <f>IF($A288="",0,INDEX(Transactions!$R:$R,ROW()-8))</f>
        <v>0</v>
      </c>
    </row>
    <row r="289" spans="1:7" ht="15" customHeight="1" x14ac:dyDescent="0.15">
      <c r="A289" t="str">
        <f>IF(INDEX(Transactions!$L:$L,ROW()-8)="","",INDEX(Transactions!$L:$L,ROW()-8))</f>
        <v/>
      </c>
      <c r="B289" s="291">
        <f ca="1">IF($A289="",TODAY(),INDEX(Transactions!$G:$G,ROW()-8))</f>
        <v>46238</v>
      </c>
      <c r="C289" s="292" t="str">
        <f>IF($A289="","",INDEX(Transactions!$A:$A,ROW()-8))</f>
        <v/>
      </c>
      <c r="D289" s="27">
        <f>IF($A289="",0,INDEX(Transactions!$J:$J,ROW()-8))</f>
        <v>0</v>
      </c>
      <c r="E289" s="294">
        <f>IF($A289="",1,INDEX(Transactions!$P:$P,ROW()-8))</f>
        <v>1</v>
      </c>
      <c r="F289" s="27">
        <f>IF($A289="",0,INDEX(Transactions!$Q:$Q,ROW()-8))</f>
        <v>0</v>
      </c>
      <c r="G289" s="27">
        <f>IF($A289="",0,INDEX(Transactions!$R:$R,ROW()-8))</f>
        <v>0</v>
      </c>
    </row>
    <row r="290" spans="1:7" ht="15" customHeight="1" x14ac:dyDescent="0.15">
      <c r="A290" t="str">
        <f>IF(INDEX(Transactions!$L:$L,ROW()-8)="","",INDEX(Transactions!$L:$L,ROW()-8))</f>
        <v/>
      </c>
      <c r="B290" s="291">
        <f ca="1">IF($A290="",TODAY(),INDEX(Transactions!$G:$G,ROW()-8))</f>
        <v>46238</v>
      </c>
      <c r="C290" s="292" t="str">
        <f>IF($A290="","",INDEX(Transactions!$A:$A,ROW()-8))</f>
        <v/>
      </c>
      <c r="D290" s="27">
        <f>IF($A290="",0,INDEX(Transactions!$J:$J,ROW()-8))</f>
        <v>0</v>
      </c>
      <c r="E290" s="294">
        <f>IF($A290="",1,INDEX(Transactions!$P:$P,ROW()-8))</f>
        <v>1</v>
      </c>
      <c r="F290" s="27">
        <f>IF($A290="",0,INDEX(Transactions!$Q:$Q,ROW()-8))</f>
        <v>0</v>
      </c>
      <c r="G290" s="27">
        <f>IF($A290="",0,INDEX(Transactions!$R:$R,ROW()-8))</f>
        <v>0</v>
      </c>
    </row>
    <row r="291" spans="1:7" ht="15" customHeight="1" x14ac:dyDescent="0.15">
      <c r="A291" t="str">
        <f>IF(INDEX(Transactions!$L:$L,ROW()-8)="","",INDEX(Transactions!$L:$L,ROW()-8))</f>
        <v/>
      </c>
      <c r="B291" s="291">
        <f ca="1">IF($A291="",TODAY(),INDEX(Transactions!$G:$G,ROW()-8))</f>
        <v>46238</v>
      </c>
      <c r="C291" s="292" t="str">
        <f>IF($A291="","",INDEX(Transactions!$A:$A,ROW()-8))</f>
        <v/>
      </c>
      <c r="D291" s="27">
        <f>IF($A291="",0,INDEX(Transactions!$J:$J,ROW()-8))</f>
        <v>0</v>
      </c>
      <c r="E291" s="293">
        <f>IF($A291="",1,INDEX(Transactions!$P:$P,ROW()-8))</f>
        <v>1</v>
      </c>
      <c r="F291" s="27">
        <f>IF($A291="",0,INDEX(Transactions!$Q:$Q,ROW()-8))</f>
        <v>0</v>
      </c>
      <c r="G291" s="27">
        <f>IF($A291="",0,INDEX(Transactions!$R:$R,ROW()-8))</f>
        <v>0</v>
      </c>
    </row>
    <row r="292" spans="1:7" ht="15" customHeight="1" x14ac:dyDescent="0.15">
      <c r="A292" t="str">
        <f>IF(INDEX(Transactions!$L:$L,ROW()-8)="","",INDEX(Transactions!$L:$L,ROW()-8))</f>
        <v/>
      </c>
      <c r="B292" s="291">
        <f ca="1">IF($A292="",TODAY(),INDEX(Transactions!$G:$G,ROW()-8))</f>
        <v>46238</v>
      </c>
      <c r="C292" s="292" t="str">
        <f>IF($A292="","",INDEX(Transactions!$A:$A,ROW()-8))</f>
        <v/>
      </c>
      <c r="D292" s="27">
        <f>IF($A292="",0,INDEX(Transactions!$J:$J,ROW()-8))</f>
        <v>0</v>
      </c>
      <c r="E292" s="293">
        <f>IF($A292="",1,INDEX(Transactions!$P:$P,ROW()-8))</f>
        <v>1</v>
      </c>
      <c r="F292" s="27">
        <f>IF($A292="",0,INDEX(Transactions!$Q:$Q,ROW()-8))</f>
        <v>0</v>
      </c>
      <c r="G292" s="27">
        <f>IF($A292="",0,INDEX(Transactions!$R:$R,ROW()-8))</f>
        <v>0</v>
      </c>
    </row>
    <row r="293" spans="1:7" ht="15" customHeight="1" x14ac:dyDescent="0.15">
      <c r="A293" t="str">
        <f>IF(INDEX(Transactions!$L:$L,ROW()-8)="","",INDEX(Transactions!$L:$L,ROW()-8))</f>
        <v/>
      </c>
      <c r="B293" s="291">
        <f ca="1">IF($A293="",TODAY(),INDEX(Transactions!$G:$G,ROW()-8))</f>
        <v>46238</v>
      </c>
      <c r="C293" s="292" t="str">
        <f>IF($A293="","",INDEX(Transactions!$A:$A,ROW()-8))</f>
        <v/>
      </c>
      <c r="D293" s="27">
        <f>IF($A293="",0,INDEX(Transactions!$J:$J,ROW()-8))</f>
        <v>0</v>
      </c>
      <c r="E293" s="294">
        <f>IF($A293="",1,INDEX(Transactions!$P:$P,ROW()-8))</f>
        <v>1</v>
      </c>
      <c r="F293" s="27">
        <f>IF($A293="",0,INDEX(Transactions!$Q:$Q,ROW()-8))</f>
        <v>0</v>
      </c>
      <c r="G293" s="27">
        <f>IF($A293="",0,INDEX(Transactions!$R:$R,ROW()-8))</f>
        <v>0</v>
      </c>
    </row>
    <row r="294" spans="1:7" ht="15" customHeight="1" x14ac:dyDescent="0.15">
      <c r="A294" t="str">
        <f>IF(INDEX(Transactions!$L:$L,ROW()-8)="","",INDEX(Transactions!$L:$L,ROW()-8))</f>
        <v/>
      </c>
      <c r="B294" s="291">
        <f ca="1">IF($A294="",TODAY(),INDEX(Transactions!$G:$G,ROW()-8))</f>
        <v>46238</v>
      </c>
      <c r="C294" t="str">
        <f>IF($A294="","",INDEX(Transactions!$A:$A,ROW()-8))</f>
        <v/>
      </c>
      <c r="D294" s="27">
        <f>IF($A294="",0,INDEX(Transactions!$J:$J,ROW()-8))</f>
        <v>0</v>
      </c>
      <c r="E294">
        <f>IF($A294="",1,INDEX(Transactions!$P:$P,ROW()-8))</f>
        <v>1</v>
      </c>
      <c r="F294" s="27">
        <f>IF($A294="",0,INDEX(Transactions!$Q:$Q,ROW()-8))</f>
        <v>0</v>
      </c>
      <c r="G294" s="27">
        <f>IF($A294="",0,INDEX(Transactions!$R:$R,ROW()-8))</f>
        <v>0</v>
      </c>
    </row>
    <row r="295" spans="1:7" ht="15" customHeight="1" x14ac:dyDescent="0.15">
      <c r="A295" t="str">
        <f>IF(INDEX(Transactions!$L:$L,ROW()-8)="","",INDEX(Transactions!$L:$L,ROW()-8))</f>
        <v/>
      </c>
      <c r="B295" s="291">
        <f ca="1">IF($A295="",TODAY(),INDEX(Transactions!$G:$G,ROW()-8))</f>
        <v>46238</v>
      </c>
      <c r="C295" t="str">
        <f>IF($A295="","",INDEX(Transactions!$A:$A,ROW()-8))</f>
        <v/>
      </c>
      <c r="D295" s="27">
        <f>IF($A295="",0,INDEX(Transactions!$J:$J,ROW()-8))</f>
        <v>0</v>
      </c>
      <c r="E295">
        <f>IF($A295="",1,INDEX(Transactions!$P:$P,ROW()-8))</f>
        <v>1</v>
      </c>
      <c r="F295" s="27">
        <f>IF($A295="",0,INDEX(Transactions!$Q:$Q,ROW()-8))</f>
        <v>0</v>
      </c>
      <c r="G295" s="27">
        <f>IF($A295="",0,INDEX(Transactions!$R:$R,ROW()-8))</f>
        <v>0</v>
      </c>
    </row>
    <row r="296" spans="1:7" ht="15" customHeight="1" x14ac:dyDescent="0.15">
      <c r="A296" t="str">
        <f>IF(INDEX(Transactions!$L:$L,ROW()-8)="","",INDEX(Transactions!$L:$L,ROW()-8))</f>
        <v/>
      </c>
      <c r="B296" s="291">
        <f ca="1">IF($A296="",TODAY(),INDEX(Transactions!$G:$G,ROW()-8))</f>
        <v>46238</v>
      </c>
      <c r="C296" t="str">
        <f>IF($A296="","",INDEX(Transactions!$A:$A,ROW()-8))</f>
        <v/>
      </c>
      <c r="D296" s="27">
        <f>IF($A296="",0,INDEX(Transactions!$J:$J,ROW()-8))</f>
        <v>0</v>
      </c>
      <c r="E296">
        <f>IF($A296="",1,INDEX(Transactions!$P:$P,ROW()-8))</f>
        <v>1</v>
      </c>
      <c r="F296" s="27">
        <f>IF($A296="",0,INDEX(Transactions!$Q:$Q,ROW()-8))</f>
        <v>0</v>
      </c>
      <c r="G296" s="27">
        <f>IF($A296="",0,INDEX(Transactions!$R:$R,ROW()-8))</f>
        <v>0</v>
      </c>
    </row>
    <row r="297" spans="1:7" ht="15" customHeight="1" x14ac:dyDescent="0.15">
      <c r="A297" t="str">
        <f>IF(INDEX(Transactions!$L:$L,ROW()-8)="","",INDEX(Transactions!$L:$L,ROW()-8))</f>
        <v/>
      </c>
      <c r="B297" s="291">
        <f ca="1">IF($A297="",TODAY(),INDEX(Transactions!$G:$G,ROW()-8))</f>
        <v>46238</v>
      </c>
      <c r="C297" t="str">
        <f>IF($A297="","",INDEX(Transactions!$A:$A,ROW()-8))</f>
        <v/>
      </c>
      <c r="D297" s="27">
        <f>IF($A297="",0,INDEX(Transactions!$J:$J,ROW()-8))</f>
        <v>0</v>
      </c>
      <c r="E297">
        <f>IF($A297="",1,INDEX(Transactions!$P:$P,ROW()-8))</f>
        <v>1</v>
      </c>
      <c r="F297" s="27">
        <f>IF($A297="",0,INDEX(Transactions!$Q:$Q,ROW()-8))</f>
        <v>0</v>
      </c>
      <c r="G297" s="27">
        <f>IF($A297="",0,INDEX(Transactions!$R:$R,ROW()-8))</f>
        <v>0</v>
      </c>
    </row>
    <row r="298" spans="1:7" ht="15" customHeight="1" x14ac:dyDescent="0.15">
      <c r="A298" t="str">
        <f>IF(INDEX(Transactions!$L:$L,ROW()-8)="","",INDEX(Transactions!$L:$L,ROW()-8))</f>
        <v/>
      </c>
      <c r="B298" s="291">
        <f ca="1">IF($A298="",TODAY(),INDEX(Transactions!$G:$G,ROW()-8))</f>
        <v>46238</v>
      </c>
      <c r="C298" t="str">
        <f>IF($A298="","",INDEX(Transactions!$A:$A,ROW()-8))</f>
        <v/>
      </c>
      <c r="D298" s="27">
        <f>IF($A298="",0,INDEX(Transactions!$J:$J,ROW()-8))</f>
        <v>0</v>
      </c>
      <c r="E298">
        <f>IF($A298="",1,INDEX(Transactions!$P:$P,ROW()-8))</f>
        <v>1</v>
      </c>
      <c r="F298" s="27">
        <f>IF($A298="",0,INDEX(Transactions!$Q:$Q,ROW()-8))</f>
        <v>0</v>
      </c>
      <c r="G298" s="27">
        <f>IF($A298="",0,INDEX(Transactions!$R:$R,ROW()-8))</f>
        <v>0</v>
      </c>
    </row>
    <row r="299" spans="1:7" ht="15" customHeight="1" x14ac:dyDescent="0.15">
      <c r="A299" t="str">
        <f>IF(INDEX(Transactions!$L:$L,ROW()-8)="","",INDEX(Transactions!$L:$L,ROW()-8))</f>
        <v/>
      </c>
      <c r="B299" s="291">
        <f ca="1">IF($A299="",TODAY(),INDEX(Transactions!$G:$G,ROW()-8))</f>
        <v>46238</v>
      </c>
      <c r="C299" t="str">
        <f>IF($A299="","",INDEX(Transactions!$A:$A,ROW()-8))</f>
        <v/>
      </c>
      <c r="D299" s="27">
        <f>IF($A299="",0,INDEX(Transactions!$J:$J,ROW()-8))</f>
        <v>0</v>
      </c>
      <c r="E299">
        <f>IF($A299="",1,INDEX(Transactions!$P:$P,ROW()-8))</f>
        <v>1</v>
      </c>
      <c r="F299" s="27">
        <f>IF($A299="",0,INDEX(Transactions!$Q:$Q,ROW()-8))</f>
        <v>0</v>
      </c>
      <c r="G299" s="27">
        <f>IF($A299="",0,INDEX(Transactions!$R:$R,ROW()-8))</f>
        <v>0</v>
      </c>
    </row>
    <row r="300" spans="1:7" ht="15" customHeight="1" x14ac:dyDescent="0.15">
      <c r="A300" t="str">
        <f>IF(INDEX(Transactions!$L:$L,ROW()-8)="","",INDEX(Transactions!$L:$L,ROW()-8))</f>
        <v/>
      </c>
      <c r="B300" s="291">
        <f ca="1">IF($A300="",TODAY(),INDEX(Transactions!$G:$G,ROW()-8))</f>
        <v>46238</v>
      </c>
      <c r="C300" t="str">
        <f>IF($A300="","",INDEX(Transactions!$A:$A,ROW()-8))</f>
        <v/>
      </c>
      <c r="D300" s="27">
        <f>IF($A300="",0,INDEX(Transactions!$J:$J,ROW()-8))</f>
        <v>0</v>
      </c>
      <c r="E300">
        <f>IF($A300="",1,INDEX(Transactions!$P:$P,ROW()-8))</f>
        <v>1</v>
      </c>
      <c r="F300" s="27">
        <f>IF($A300="",0,INDEX(Transactions!$Q:$Q,ROW()-8))</f>
        <v>0</v>
      </c>
      <c r="G300" s="27">
        <f>IF($A300="",0,INDEX(Transactions!$R:$R,ROW()-8))</f>
        <v>0</v>
      </c>
    </row>
    <row r="301" spans="1:7" ht="15" customHeight="1" x14ac:dyDescent="0.15">
      <c r="A301" t="str">
        <f>IF(INDEX(Transactions!$L:$L,ROW()-8)="","",INDEX(Transactions!$L:$L,ROW()-8))</f>
        <v/>
      </c>
      <c r="B301" s="291">
        <f ca="1">IF($A301="",TODAY(),INDEX(Transactions!$G:$G,ROW()-8))</f>
        <v>46238</v>
      </c>
      <c r="C301" t="str">
        <f>IF($A301="","",INDEX(Transactions!$A:$A,ROW()-8))</f>
        <v/>
      </c>
      <c r="D301" s="27">
        <f>IF($A301="",0,INDEX(Transactions!$J:$J,ROW()-8))</f>
        <v>0</v>
      </c>
      <c r="E301">
        <f>IF($A301="",1,INDEX(Transactions!$P:$P,ROW()-8))</f>
        <v>1</v>
      </c>
      <c r="F301" s="27">
        <f>IF($A301="",0,INDEX(Transactions!$Q:$Q,ROW()-8))</f>
        <v>0</v>
      </c>
      <c r="G301" s="27">
        <f>IF($A301="",0,INDEX(Transactions!$R:$R,ROW()-8))</f>
        <v>0</v>
      </c>
    </row>
    <row r="302" spans="1:7" ht="15" customHeight="1" x14ac:dyDescent="0.15">
      <c r="A302" t="str">
        <f>IF(INDEX(Transactions!$L:$L,ROW()-8)="","",INDEX(Transactions!$L:$L,ROW()-8))</f>
        <v/>
      </c>
      <c r="B302" s="291">
        <f ca="1">IF($A302="",TODAY(),INDEX(Transactions!$G:$G,ROW()-8))</f>
        <v>46238</v>
      </c>
      <c r="C302" t="str">
        <f>IF($A302="","",INDEX(Transactions!$A:$A,ROW()-8))</f>
        <v/>
      </c>
      <c r="D302" s="27">
        <f>IF($A302="",0,INDEX(Transactions!$J:$J,ROW()-8))</f>
        <v>0</v>
      </c>
      <c r="E302">
        <f>IF($A302="",1,INDEX(Transactions!$P:$P,ROW()-8))</f>
        <v>1</v>
      </c>
      <c r="F302" s="27">
        <f>IF($A302="",0,INDEX(Transactions!$Q:$Q,ROW()-8))</f>
        <v>0</v>
      </c>
      <c r="G302" s="27">
        <f>IF($A302="",0,INDEX(Transactions!$R:$R,ROW()-8))</f>
        <v>0</v>
      </c>
    </row>
    <row r="303" spans="1:7" ht="15" customHeight="1" x14ac:dyDescent="0.15">
      <c r="A303" t="str">
        <f>IF(INDEX(Transactions!$L:$L,ROW()-8)="","",INDEX(Transactions!$L:$L,ROW()-8))</f>
        <v/>
      </c>
      <c r="B303" s="291">
        <f ca="1">IF($A303="",TODAY(),INDEX(Transactions!$G:$G,ROW()-8))</f>
        <v>46238</v>
      </c>
      <c r="C303" t="str">
        <f>IF($A303="","",INDEX(Transactions!$A:$A,ROW()-8))</f>
        <v/>
      </c>
      <c r="D303" s="27">
        <f>IF($A303="",0,INDEX(Transactions!$J:$J,ROW()-8))</f>
        <v>0</v>
      </c>
      <c r="E303">
        <f>IF($A303="",1,INDEX(Transactions!$P:$P,ROW()-8))</f>
        <v>1</v>
      </c>
      <c r="F303" s="27">
        <f>IF($A303="",0,INDEX(Transactions!$Q:$Q,ROW()-8))</f>
        <v>0</v>
      </c>
      <c r="G303" s="27">
        <f>IF($A303="",0,INDEX(Transactions!$R:$R,ROW()-8))</f>
        <v>0</v>
      </c>
    </row>
    <row r="304" spans="1:7" ht="15" customHeight="1" x14ac:dyDescent="0.15">
      <c r="A304" t="str">
        <f>IF(INDEX(Transactions!$L:$L,ROW()-8)="","",INDEX(Transactions!$L:$L,ROW()-8))</f>
        <v/>
      </c>
      <c r="B304" s="291">
        <f ca="1">IF($A304="",TODAY(),INDEX(Transactions!$G:$G,ROW()-8))</f>
        <v>46238</v>
      </c>
      <c r="C304" t="str">
        <f>IF($A304="","",INDEX(Transactions!$A:$A,ROW()-8))</f>
        <v/>
      </c>
      <c r="D304" s="27">
        <f>IF($A304="",0,INDEX(Transactions!$J:$J,ROW()-8))</f>
        <v>0</v>
      </c>
      <c r="E304">
        <f>IF($A304="",1,INDEX(Transactions!$P:$P,ROW()-8))</f>
        <v>1</v>
      </c>
      <c r="F304" s="27">
        <f>IF($A304="",0,INDEX(Transactions!$Q:$Q,ROW()-8))</f>
        <v>0</v>
      </c>
      <c r="G304" s="27">
        <f>IF($A304="",0,INDEX(Transactions!$R:$R,ROW()-8))</f>
        <v>0</v>
      </c>
    </row>
    <row r="305" spans="1:7" ht="15" customHeight="1" x14ac:dyDescent="0.15">
      <c r="A305" t="str">
        <f>IF(INDEX(Transactions!$L:$L,ROW()-8)="","",INDEX(Transactions!$L:$L,ROW()-8))</f>
        <v/>
      </c>
      <c r="B305" s="291">
        <f ca="1">IF($A305="",TODAY(),INDEX(Transactions!$G:$G,ROW()-8))</f>
        <v>46238</v>
      </c>
      <c r="C305" t="str">
        <f>IF($A305="","",INDEX(Transactions!$A:$A,ROW()-8))</f>
        <v/>
      </c>
      <c r="D305" s="27">
        <f>IF($A305="",0,INDEX(Transactions!$J:$J,ROW()-8))</f>
        <v>0</v>
      </c>
      <c r="E305">
        <f>IF($A305="",1,INDEX(Transactions!$P:$P,ROW()-8))</f>
        <v>1</v>
      </c>
      <c r="F305" s="27">
        <f>IF($A305="",0,INDEX(Transactions!$Q:$Q,ROW()-8))</f>
        <v>0</v>
      </c>
      <c r="G305" s="27">
        <f>IF($A305="",0,INDEX(Transactions!$R:$R,ROW()-8))</f>
        <v>0</v>
      </c>
    </row>
    <row r="306" spans="1:7" ht="15" customHeight="1" x14ac:dyDescent="0.15">
      <c r="A306" t="str">
        <f>IF(INDEX(Transactions!$L:$L,ROW()-8)="","",INDEX(Transactions!$L:$L,ROW()-8))</f>
        <v/>
      </c>
      <c r="B306" s="291">
        <f ca="1">IF($A306="",TODAY(),INDEX(Transactions!$G:$G,ROW()-8))</f>
        <v>46238</v>
      </c>
      <c r="C306" t="str">
        <f>IF($A306="","",INDEX(Transactions!$A:$A,ROW()-8))</f>
        <v/>
      </c>
      <c r="D306" s="27">
        <f>IF($A306="",0,INDEX(Transactions!$J:$J,ROW()-8))</f>
        <v>0</v>
      </c>
      <c r="E306">
        <f>IF($A306="",1,INDEX(Transactions!$P:$P,ROW()-8))</f>
        <v>1</v>
      </c>
      <c r="F306" s="27">
        <f>IF($A306="",0,INDEX(Transactions!$Q:$Q,ROW()-8))</f>
        <v>0</v>
      </c>
      <c r="G306" s="27">
        <f>IF($A306="",0,INDEX(Transactions!$R:$R,ROW()-8))</f>
        <v>0</v>
      </c>
    </row>
    <row r="307" spans="1:7" ht="15" customHeight="1" x14ac:dyDescent="0.15">
      <c r="A307" t="str">
        <f>IF(INDEX(Transactions!$L:$L,ROW()-8)="","",INDEX(Transactions!$L:$L,ROW()-8))</f>
        <v/>
      </c>
      <c r="B307" s="291">
        <f ca="1">IF($A307="",TODAY(),INDEX(Transactions!$G:$G,ROW()-8))</f>
        <v>46238</v>
      </c>
      <c r="C307" t="str">
        <f>IF($A307="","",INDEX(Transactions!$A:$A,ROW()-8))</f>
        <v/>
      </c>
      <c r="D307" s="27">
        <f>IF($A307="",0,INDEX(Transactions!$J:$J,ROW()-8))</f>
        <v>0</v>
      </c>
      <c r="E307">
        <f>IF($A307="",1,INDEX(Transactions!$P:$P,ROW()-8))</f>
        <v>1</v>
      </c>
      <c r="F307" s="27">
        <f>IF($A307="",0,INDEX(Transactions!$Q:$Q,ROW()-8))</f>
        <v>0</v>
      </c>
      <c r="G307" s="27">
        <f>IF($A307="",0,INDEX(Transactions!$R:$R,ROW()-8))</f>
        <v>0</v>
      </c>
    </row>
    <row r="308" spans="1:7" ht="15" customHeight="1" x14ac:dyDescent="0.15">
      <c r="A308" t="str">
        <f>IF(INDEX(Transactions!$L:$L,ROW()-8)="","",INDEX(Transactions!$L:$L,ROW()-8))</f>
        <v/>
      </c>
      <c r="B308" s="291">
        <f ca="1">IF($A308="",TODAY(),INDEX(Transactions!$G:$G,ROW()-8))</f>
        <v>46238</v>
      </c>
      <c r="C308" t="str">
        <f>IF($A308="","",INDEX(Transactions!$A:$A,ROW()-8))</f>
        <v/>
      </c>
      <c r="D308" s="27">
        <f>IF($A308="",0,INDEX(Transactions!$J:$J,ROW()-8))</f>
        <v>0</v>
      </c>
      <c r="E308">
        <f>IF($A308="",1,INDEX(Transactions!$P:$P,ROW()-8))</f>
        <v>1</v>
      </c>
      <c r="F308" s="27">
        <f>IF($A308="",0,INDEX(Transactions!$Q:$Q,ROW()-8))</f>
        <v>0</v>
      </c>
      <c r="G308" s="27">
        <f>IF($A308="",0,INDEX(Transactions!$R:$R,ROW()-8))</f>
        <v>0</v>
      </c>
    </row>
    <row r="309" spans="1:7" ht="15" customHeight="1" x14ac:dyDescent="0.15">
      <c r="A309" t="str">
        <f>IF(INDEX(Transactions!$L:$L,ROW()-8)="","",INDEX(Transactions!$L:$L,ROW()-8))</f>
        <v/>
      </c>
      <c r="B309" s="291">
        <f ca="1">IF($A309="",TODAY(),INDEX(Transactions!$G:$G,ROW()-8))</f>
        <v>46238</v>
      </c>
      <c r="C309" t="str">
        <f>IF($A309="","",INDEX(Transactions!$A:$A,ROW()-8))</f>
        <v/>
      </c>
      <c r="D309" s="27">
        <f>IF($A309="",0,INDEX(Transactions!$J:$J,ROW()-8))</f>
        <v>0</v>
      </c>
      <c r="E309">
        <f>IF($A309="",1,INDEX(Transactions!$P:$P,ROW()-8))</f>
        <v>1</v>
      </c>
      <c r="F309" s="27">
        <f>IF($A309="",0,INDEX(Transactions!$Q:$Q,ROW()-8))</f>
        <v>0</v>
      </c>
      <c r="G309" s="27">
        <f>IF($A309="",0,INDEX(Transactions!$R:$R,ROW()-8))</f>
        <v>0</v>
      </c>
    </row>
    <row r="310" spans="1:7" ht="15" customHeight="1" x14ac:dyDescent="0.15">
      <c r="A310" t="str">
        <f>IF(INDEX(Transactions!$L:$L,ROW()-8)="","",INDEX(Transactions!$L:$L,ROW()-8))</f>
        <v/>
      </c>
      <c r="B310" s="291">
        <f ca="1">IF($A310="",TODAY(),INDEX(Transactions!$G:$G,ROW()-8))</f>
        <v>46238</v>
      </c>
      <c r="C310" t="str">
        <f>IF($A310="","",INDEX(Transactions!$A:$A,ROW()-8))</f>
        <v/>
      </c>
      <c r="D310" s="27">
        <f>IF($A310="",0,INDEX(Transactions!$J:$J,ROW()-8))</f>
        <v>0</v>
      </c>
      <c r="E310">
        <f>IF($A310="",1,INDEX(Transactions!$P:$P,ROW()-8))</f>
        <v>1</v>
      </c>
      <c r="F310" s="27">
        <f>IF($A310="",0,INDEX(Transactions!$Q:$Q,ROW()-8))</f>
        <v>0</v>
      </c>
      <c r="G310" s="27">
        <f>IF($A310="",0,INDEX(Transactions!$R:$R,ROW()-8))</f>
        <v>0</v>
      </c>
    </row>
    <row r="311" spans="1:7" ht="15" customHeight="1" x14ac:dyDescent="0.15">
      <c r="A311" t="str">
        <f>IF(INDEX(Transactions!$L:$L,ROW()-8)="","",INDEX(Transactions!$L:$L,ROW()-8))</f>
        <v/>
      </c>
      <c r="B311" s="291">
        <f ca="1">IF($A311="",TODAY(),INDEX(Transactions!$G:$G,ROW()-8))</f>
        <v>46238</v>
      </c>
      <c r="C311" t="str">
        <f>IF($A311="","",INDEX(Transactions!$A:$A,ROW()-8))</f>
        <v/>
      </c>
      <c r="D311" s="27">
        <f>IF($A311="",0,INDEX(Transactions!$J:$J,ROW()-8))</f>
        <v>0</v>
      </c>
      <c r="E311">
        <f>IF($A311="",1,INDEX(Transactions!$P:$P,ROW()-8))</f>
        <v>1</v>
      </c>
      <c r="F311" s="27">
        <f>IF($A311="",0,INDEX(Transactions!$Q:$Q,ROW()-8))</f>
        <v>0</v>
      </c>
      <c r="G311" s="27">
        <f>IF($A311="",0,INDEX(Transactions!$R:$R,ROW()-8))</f>
        <v>0</v>
      </c>
    </row>
    <row r="312" spans="1:7" ht="15" customHeight="1" x14ac:dyDescent="0.15">
      <c r="A312" t="str">
        <f>IF(INDEX(Transactions!$L:$L,ROW()-8)="","",INDEX(Transactions!$L:$L,ROW()-8))</f>
        <v/>
      </c>
      <c r="B312" s="291">
        <f ca="1">IF($A312="",TODAY(),INDEX(Transactions!$G:$G,ROW()-8))</f>
        <v>46238</v>
      </c>
      <c r="C312" t="str">
        <f>IF($A312="","",INDEX(Transactions!$A:$A,ROW()-8))</f>
        <v/>
      </c>
      <c r="D312" s="27">
        <f>IF($A312="",0,INDEX(Transactions!$J:$J,ROW()-8))</f>
        <v>0</v>
      </c>
      <c r="E312">
        <f>IF($A312="",1,INDEX(Transactions!$P:$P,ROW()-8))</f>
        <v>1</v>
      </c>
      <c r="F312" s="27">
        <f>IF($A312="",0,INDEX(Transactions!$Q:$Q,ROW()-8))</f>
        <v>0</v>
      </c>
      <c r="G312" s="27">
        <f>IF($A312="",0,INDEX(Transactions!$R:$R,ROW()-8))</f>
        <v>0</v>
      </c>
    </row>
    <row r="313" spans="1:7" ht="15" customHeight="1" x14ac:dyDescent="0.15">
      <c r="A313" t="str">
        <f>IF(INDEX(Transactions!$L:$L,ROW()-8)="","",INDEX(Transactions!$L:$L,ROW()-8))</f>
        <v/>
      </c>
      <c r="B313" s="291">
        <f ca="1">IF($A313="",TODAY(),INDEX(Transactions!$G:$G,ROW()-8))</f>
        <v>46238</v>
      </c>
      <c r="C313" t="str">
        <f>IF($A313="","",INDEX(Transactions!$A:$A,ROW()-8))</f>
        <v/>
      </c>
      <c r="D313" s="27">
        <f>IF($A313="",0,INDEX(Transactions!$J:$J,ROW()-8))</f>
        <v>0</v>
      </c>
      <c r="E313">
        <f>IF($A313="",1,INDEX(Transactions!$P:$P,ROW()-8))</f>
        <v>1</v>
      </c>
      <c r="F313" s="27">
        <f>IF($A313="",0,INDEX(Transactions!$Q:$Q,ROW()-8))</f>
        <v>0</v>
      </c>
      <c r="G313" s="27">
        <f>IF($A313="",0,INDEX(Transactions!$R:$R,ROW()-8))</f>
        <v>0</v>
      </c>
    </row>
    <row r="314" spans="1:7" ht="15" customHeight="1" x14ac:dyDescent="0.15">
      <c r="A314" t="str">
        <f>IF(INDEX(Transactions!$L:$L,ROW()-8)="","",INDEX(Transactions!$L:$L,ROW()-8))</f>
        <v/>
      </c>
      <c r="B314" s="291">
        <f ca="1">IF($A314="",TODAY(),INDEX(Transactions!$G:$G,ROW()-8))</f>
        <v>46238</v>
      </c>
      <c r="C314" t="str">
        <f>IF($A314="","",INDEX(Transactions!$A:$A,ROW()-8))</f>
        <v/>
      </c>
      <c r="D314" s="27">
        <f>IF($A314="",0,INDEX(Transactions!$J:$J,ROW()-8))</f>
        <v>0</v>
      </c>
      <c r="E314">
        <f>IF($A314="",1,INDEX(Transactions!$P:$P,ROW()-8))</f>
        <v>1</v>
      </c>
      <c r="F314" s="27">
        <f>IF($A314="",0,INDEX(Transactions!$Q:$Q,ROW()-8))</f>
        <v>0</v>
      </c>
      <c r="G314" s="27">
        <f>IF($A314="",0,INDEX(Transactions!$R:$R,ROW()-8))</f>
        <v>0</v>
      </c>
    </row>
    <row r="315" spans="1:7" ht="15" customHeight="1" x14ac:dyDescent="0.15">
      <c r="A315" t="str">
        <f>IF(INDEX(Transactions!$L:$L,ROW()-8)="","",INDEX(Transactions!$L:$L,ROW()-8))</f>
        <v/>
      </c>
      <c r="B315" s="291">
        <f ca="1">IF($A315="",TODAY(),INDEX(Transactions!$G:$G,ROW()-8))</f>
        <v>46238</v>
      </c>
      <c r="C315" t="str">
        <f>IF($A315="","",INDEX(Transactions!$A:$A,ROW()-8))</f>
        <v/>
      </c>
      <c r="D315" s="27">
        <f>IF($A315="",0,INDEX(Transactions!$J:$J,ROW()-8))</f>
        <v>0</v>
      </c>
      <c r="E315">
        <f>IF($A315="",1,INDEX(Transactions!$P:$P,ROW()-8))</f>
        <v>1</v>
      </c>
      <c r="F315" s="27">
        <f>IF($A315="",0,INDEX(Transactions!$Q:$Q,ROW()-8))</f>
        <v>0</v>
      </c>
      <c r="G315" s="27">
        <f>IF($A315="",0,INDEX(Transactions!$R:$R,ROW()-8))</f>
        <v>0</v>
      </c>
    </row>
    <row r="316" spans="1:7" ht="15" customHeight="1" x14ac:dyDescent="0.15">
      <c r="A316" t="str">
        <f>IF(INDEX(Transactions!$L:$L,ROW()-8)="","",INDEX(Transactions!$L:$L,ROW()-8))</f>
        <v/>
      </c>
      <c r="B316" s="291">
        <f ca="1">IF($A316="",TODAY(),INDEX(Transactions!$G:$G,ROW()-8))</f>
        <v>46238</v>
      </c>
      <c r="C316" t="str">
        <f>IF($A316="","",INDEX(Transactions!$A:$A,ROW()-8))</f>
        <v/>
      </c>
      <c r="D316" s="27">
        <f>IF($A316="",0,INDEX(Transactions!$J:$J,ROW()-8))</f>
        <v>0</v>
      </c>
      <c r="E316">
        <f>IF($A316="",1,INDEX(Transactions!$P:$P,ROW()-8))</f>
        <v>1</v>
      </c>
      <c r="F316" s="27">
        <f>IF($A316="",0,INDEX(Transactions!$Q:$Q,ROW()-8))</f>
        <v>0</v>
      </c>
      <c r="G316" s="27">
        <f>IF($A316="",0,INDEX(Transactions!$R:$R,ROW()-8))</f>
        <v>0</v>
      </c>
    </row>
    <row r="317" spans="1:7" ht="15" customHeight="1" x14ac:dyDescent="0.15">
      <c r="A317" t="str">
        <f>IF(INDEX(Transactions!$L:$L,ROW()-8)="","",INDEX(Transactions!$L:$L,ROW()-8))</f>
        <v/>
      </c>
      <c r="B317" s="291">
        <f ca="1">IF($A317="",TODAY(),INDEX(Transactions!$G:$G,ROW()-8))</f>
        <v>46238</v>
      </c>
      <c r="C317" t="str">
        <f>IF($A317="","",INDEX(Transactions!$A:$A,ROW()-8))</f>
        <v/>
      </c>
      <c r="D317" s="27">
        <f>IF($A317="",0,INDEX(Transactions!$J:$J,ROW()-8))</f>
        <v>0</v>
      </c>
      <c r="E317">
        <f>IF($A317="",1,INDEX(Transactions!$P:$P,ROW()-8))</f>
        <v>1</v>
      </c>
      <c r="F317" s="27">
        <f>IF($A317="",0,INDEX(Transactions!$Q:$Q,ROW()-8))</f>
        <v>0</v>
      </c>
      <c r="G317" s="27">
        <f>IF($A317="",0,INDEX(Transactions!$R:$R,ROW()-8))</f>
        <v>0</v>
      </c>
    </row>
    <row r="318" spans="1:7" ht="15" customHeight="1" x14ac:dyDescent="0.15">
      <c r="A318" t="str">
        <f>IF(INDEX(Transactions!$L:$L,ROW()-8)="","",INDEX(Transactions!$L:$L,ROW()-8))</f>
        <v/>
      </c>
      <c r="B318" s="291">
        <f ca="1">IF($A318="",TODAY(),INDEX(Transactions!$G:$G,ROW()-8))</f>
        <v>46238</v>
      </c>
      <c r="C318" t="str">
        <f>IF($A318="","",INDEX(Transactions!$A:$A,ROW()-8))</f>
        <v/>
      </c>
      <c r="D318" s="27">
        <f>IF($A318="",0,INDEX(Transactions!$J:$J,ROW()-8))</f>
        <v>0</v>
      </c>
      <c r="E318">
        <f>IF($A318="",1,INDEX(Transactions!$P:$P,ROW()-8))</f>
        <v>1</v>
      </c>
      <c r="F318" s="27">
        <f>IF($A318="",0,INDEX(Transactions!$Q:$Q,ROW()-8))</f>
        <v>0</v>
      </c>
      <c r="G318" s="27">
        <f>IF($A318="",0,INDEX(Transactions!$R:$R,ROW()-8))</f>
        <v>0</v>
      </c>
    </row>
    <row r="319" spans="1:7" ht="15" customHeight="1" x14ac:dyDescent="0.15">
      <c r="A319" t="str">
        <f>IF(INDEX(Transactions!$L:$L,ROW()-8)="","",INDEX(Transactions!$L:$L,ROW()-8))</f>
        <v/>
      </c>
      <c r="B319" s="291">
        <f ca="1">IF($A319="",TODAY(),INDEX(Transactions!$G:$G,ROW()-8))</f>
        <v>46238</v>
      </c>
      <c r="C319" t="str">
        <f>IF($A319="","",INDEX(Transactions!$A:$A,ROW()-8))</f>
        <v/>
      </c>
      <c r="D319" s="27">
        <f>IF($A319="",0,INDEX(Transactions!$J:$J,ROW()-8))</f>
        <v>0</v>
      </c>
      <c r="E319">
        <f>IF($A319="",1,INDEX(Transactions!$P:$P,ROW()-8))</f>
        <v>1</v>
      </c>
      <c r="F319" s="27">
        <f>IF($A319="",0,INDEX(Transactions!$Q:$Q,ROW()-8))</f>
        <v>0</v>
      </c>
      <c r="G319" s="27">
        <f>IF($A319="",0,INDEX(Transactions!$R:$R,ROW()-8))</f>
        <v>0</v>
      </c>
    </row>
    <row r="320" spans="1:7" ht="15" customHeight="1" x14ac:dyDescent="0.15">
      <c r="A320" t="str">
        <f>IF(INDEX(Transactions!$L:$L,ROW()-8)="","",INDEX(Transactions!$L:$L,ROW()-8))</f>
        <v/>
      </c>
      <c r="B320" s="291">
        <f ca="1">IF($A320="",TODAY(),INDEX(Transactions!$G:$G,ROW()-8))</f>
        <v>46238</v>
      </c>
      <c r="C320" t="str">
        <f>IF($A320="","",INDEX(Transactions!$A:$A,ROW()-8))</f>
        <v/>
      </c>
      <c r="D320" s="27">
        <f>IF($A320="",0,INDEX(Transactions!$J:$J,ROW()-8))</f>
        <v>0</v>
      </c>
      <c r="E320">
        <f>IF($A320="",1,INDEX(Transactions!$P:$P,ROW()-8))</f>
        <v>1</v>
      </c>
      <c r="F320" s="27">
        <f>IF($A320="",0,INDEX(Transactions!$Q:$Q,ROW()-8))</f>
        <v>0</v>
      </c>
      <c r="G320" s="27">
        <f>IF($A320="",0,INDEX(Transactions!$R:$R,ROW()-8))</f>
        <v>0</v>
      </c>
    </row>
    <row r="321" spans="1:7" ht="15" customHeight="1" x14ac:dyDescent="0.15">
      <c r="A321" t="str">
        <f>IF(INDEX(Transactions!$L:$L,ROW()-8)="","",INDEX(Transactions!$L:$L,ROW()-8))</f>
        <v/>
      </c>
      <c r="B321" s="291">
        <f ca="1">IF($A321="",TODAY(),INDEX(Transactions!$G:$G,ROW()-8))</f>
        <v>46238</v>
      </c>
      <c r="C321" t="str">
        <f>IF($A321="","",INDEX(Transactions!$A:$A,ROW()-8))</f>
        <v/>
      </c>
      <c r="D321" s="27">
        <f>IF($A321="",0,INDEX(Transactions!$J:$J,ROW()-8))</f>
        <v>0</v>
      </c>
      <c r="E321">
        <f>IF($A321="",1,INDEX(Transactions!$P:$P,ROW()-8))</f>
        <v>1</v>
      </c>
      <c r="F321" s="27">
        <f>IF($A321="",0,INDEX(Transactions!$Q:$Q,ROW()-8))</f>
        <v>0</v>
      </c>
      <c r="G321" s="27">
        <f>IF($A321="",0,INDEX(Transactions!$R:$R,ROW()-8))</f>
        <v>0</v>
      </c>
    </row>
    <row r="322" spans="1:7" ht="15" customHeight="1" x14ac:dyDescent="0.15">
      <c r="A322" t="str">
        <f>IF(INDEX(Transactions!$L:$L,ROW()-8)="","",INDEX(Transactions!$L:$L,ROW()-8))</f>
        <v/>
      </c>
      <c r="B322" s="291">
        <f ca="1">IF($A322="",TODAY(),INDEX(Transactions!$G:$G,ROW()-8))</f>
        <v>46238</v>
      </c>
      <c r="C322" t="str">
        <f>IF($A322="","",INDEX(Transactions!$A:$A,ROW()-8))</f>
        <v/>
      </c>
      <c r="D322" s="27">
        <f>IF($A322="",0,INDEX(Transactions!$J:$J,ROW()-8))</f>
        <v>0</v>
      </c>
      <c r="E322">
        <f>IF($A322="",1,INDEX(Transactions!$P:$P,ROW()-8))</f>
        <v>1</v>
      </c>
      <c r="F322" s="27">
        <f>IF($A322="",0,INDEX(Transactions!$Q:$Q,ROW()-8))</f>
        <v>0</v>
      </c>
      <c r="G322" s="27">
        <f>IF($A322="",0,INDEX(Transactions!$R:$R,ROW()-8))</f>
        <v>0</v>
      </c>
    </row>
    <row r="323" spans="1:7" ht="15" customHeight="1" x14ac:dyDescent="0.15">
      <c r="A323" t="str">
        <f>IF(INDEX(Transactions!$L:$L,ROW()-8)="","",INDEX(Transactions!$L:$L,ROW()-8))</f>
        <v/>
      </c>
      <c r="B323" s="291">
        <f ca="1">IF($A323="",TODAY(),INDEX(Transactions!$G:$G,ROW()-8))</f>
        <v>46238</v>
      </c>
      <c r="C323" t="str">
        <f>IF($A323="","",INDEX(Transactions!$A:$A,ROW()-8))</f>
        <v/>
      </c>
      <c r="D323" s="27">
        <f>IF($A323="",0,INDEX(Transactions!$J:$J,ROW()-8))</f>
        <v>0</v>
      </c>
      <c r="E323">
        <f>IF($A323="",1,INDEX(Transactions!$P:$P,ROW()-8))</f>
        <v>1</v>
      </c>
      <c r="F323" s="27">
        <f>IF($A323="",0,INDEX(Transactions!$Q:$Q,ROW()-8))</f>
        <v>0</v>
      </c>
      <c r="G323" s="27">
        <f>IF($A323="",0,INDEX(Transactions!$R:$R,ROW()-8))</f>
        <v>0</v>
      </c>
    </row>
    <row r="324" spans="1:7" ht="15" customHeight="1" x14ac:dyDescent="0.15">
      <c r="A324" t="str">
        <f>IF(INDEX(Transactions!$L:$L,ROW()-8)="","",INDEX(Transactions!$L:$L,ROW()-8))</f>
        <v/>
      </c>
      <c r="B324" s="291">
        <f ca="1">IF($A324="",TODAY(),INDEX(Transactions!$G:$G,ROW()-8))</f>
        <v>46238</v>
      </c>
      <c r="C324" t="str">
        <f>IF($A324="","",INDEX(Transactions!$A:$A,ROW()-8))</f>
        <v/>
      </c>
      <c r="D324" s="27">
        <f>IF($A324="",0,INDEX(Transactions!$J:$J,ROW()-8))</f>
        <v>0</v>
      </c>
      <c r="E324">
        <f>IF($A324="",1,INDEX(Transactions!$P:$P,ROW()-8))</f>
        <v>1</v>
      </c>
      <c r="F324" s="27">
        <f>IF($A324="",0,INDEX(Transactions!$Q:$Q,ROW()-8))</f>
        <v>0</v>
      </c>
      <c r="G324" s="27">
        <f>IF($A324="",0,INDEX(Transactions!$R:$R,ROW()-8))</f>
        <v>0</v>
      </c>
    </row>
    <row r="325" spans="1:7" ht="15" customHeight="1" x14ac:dyDescent="0.15">
      <c r="A325" t="str">
        <f>IF(INDEX(Transactions!$L:$L,ROW()-8)="","",INDEX(Transactions!$L:$L,ROW()-8))</f>
        <v/>
      </c>
      <c r="B325" s="291">
        <f ca="1">IF($A325="",TODAY(),INDEX(Transactions!$G:$G,ROW()-8))</f>
        <v>46238</v>
      </c>
      <c r="C325" t="str">
        <f>IF($A325="","",INDEX(Transactions!$A:$A,ROW()-8))</f>
        <v/>
      </c>
      <c r="D325" s="27">
        <f>IF($A325="",0,INDEX(Transactions!$J:$J,ROW()-8))</f>
        <v>0</v>
      </c>
      <c r="E325">
        <f>IF($A325="",1,INDEX(Transactions!$P:$P,ROW()-8))</f>
        <v>1</v>
      </c>
      <c r="F325" s="27">
        <f>IF($A325="",0,INDEX(Transactions!$Q:$Q,ROW()-8))</f>
        <v>0</v>
      </c>
      <c r="G325" s="27">
        <f>IF($A325="",0,INDEX(Transactions!$R:$R,ROW()-8))</f>
        <v>0</v>
      </c>
    </row>
    <row r="326" spans="1:7" ht="15" customHeight="1" x14ac:dyDescent="0.15">
      <c r="A326" t="str">
        <f>IF(INDEX(Transactions!$L:$L,ROW()-8)="","",INDEX(Transactions!$L:$L,ROW()-8))</f>
        <v/>
      </c>
      <c r="B326" s="291">
        <f ca="1">IF($A326="",TODAY(),INDEX(Transactions!$G:$G,ROW()-8))</f>
        <v>46238</v>
      </c>
      <c r="C326" t="str">
        <f>IF($A326="","",INDEX(Transactions!$A:$A,ROW()-8))</f>
        <v/>
      </c>
      <c r="D326" s="27">
        <f>IF($A326="",0,INDEX(Transactions!$J:$J,ROW()-8))</f>
        <v>0</v>
      </c>
      <c r="E326">
        <f>IF($A326="",1,INDEX(Transactions!$P:$P,ROW()-8))</f>
        <v>1</v>
      </c>
      <c r="F326" s="27">
        <f>IF($A326="",0,INDEX(Transactions!$Q:$Q,ROW()-8))</f>
        <v>0</v>
      </c>
      <c r="G326" s="27">
        <f>IF($A326="",0,INDEX(Transactions!$R:$R,ROW()-8))</f>
        <v>0</v>
      </c>
    </row>
    <row r="327" spans="1:7" ht="15" customHeight="1" x14ac:dyDescent="0.15">
      <c r="A327" t="str">
        <f>IF(INDEX(Transactions!$L:$L,ROW()-8)="","",INDEX(Transactions!$L:$L,ROW()-8))</f>
        <v/>
      </c>
      <c r="B327" s="291">
        <f ca="1">IF($A327="",TODAY(),INDEX(Transactions!$G:$G,ROW()-8))</f>
        <v>46238</v>
      </c>
      <c r="C327" t="str">
        <f>IF($A327="","",INDEX(Transactions!$A:$A,ROW()-8))</f>
        <v/>
      </c>
      <c r="D327" s="27">
        <f>IF($A327="",0,INDEX(Transactions!$J:$J,ROW()-8))</f>
        <v>0</v>
      </c>
      <c r="E327">
        <f>IF($A327="",1,INDEX(Transactions!$P:$P,ROW()-8))</f>
        <v>1</v>
      </c>
      <c r="F327" s="27">
        <f>IF($A327="",0,INDEX(Transactions!$Q:$Q,ROW()-8))</f>
        <v>0</v>
      </c>
      <c r="G327" s="27">
        <f>IF($A327="",0,INDEX(Transactions!$R:$R,ROW()-8))</f>
        <v>0</v>
      </c>
    </row>
    <row r="328" spans="1:7" ht="15" customHeight="1" x14ac:dyDescent="0.15">
      <c r="A328" t="str">
        <f>IF(INDEX(Transactions!$L:$L,ROW()-8)="","",INDEX(Transactions!$L:$L,ROW()-8))</f>
        <v/>
      </c>
      <c r="B328" s="291">
        <f ca="1">IF($A328="",TODAY(),INDEX(Transactions!$G:$G,ROW()-8))</f>
        <v>46238</v>
      </c>
      <c r="C328" t="str">
        <f>IF($A328="","",INDEX(Transactions!$A:$A,ROW()-8))</f>
        <v/>
      </c>
      <c r="D328" s="27">
        <f>IF($A328="",0,INDEX(Transactions!$J:$J,ROW()-8))</f>
        <v>0</v>
      </c>
      <c r="E328">
        <f>IF($A328="",1,INDEX(Transactions!$P:$P,ROW()-8))</f>
        <v>1</v>
      </c>
      <c r="F328" s="27">
        <f>IF($A328="",0,INDEX(Transactions!$Q:$Q,ROW()-8))</f>
        <v>0</v>
      </c>
      <c r="G328" s="27">
        <f>IF($A328="",0,INDEX(Transactions!$R:$R,ROW()-8))</f>
        <v>0</v>
      </c>
    </row>
    <row r="329" spans="1:7" ht="15" customHeight="1" x14ac:dyDescent="0.15">
      <c r="A329" t="str">
        <f>IF(INDEX(Transactions!$L:$L,ROW()-8)="","",INDEX(Transactions!$L:$L,ROW()-8))</f>
        <v/>
      </c>
      <c r="B329" s="291">
        <f ca="1">IF($A329="",TODAY(),INDEX(Transactions!$G:$G,ROW()-8))</f>
        <v>46238</v>
      </c>
      <c r="C329" t="str">
        <f>IF($A329="","",INDEX(Transactions!$A:$A,ROW()-8))</f>
        <v/>
      </c>
      <c r="D329" s="27">
        <f>IF($A329="",0,INDEX(Transactions!$J:$J,ROW()-8))</f>
        <v>0</v>
      </c>
      <c r="E329">
        <f>IF($A329="",1,INDEX(Transactions!$P:$P,ROW()-8))</f>
        <v>1</v>
      </c>
      <c r="F329" s="27">
        <f>IF($A329="",0,INDEX(Transactions!$Q:$Q,ROW()-8))</f>
        <v>0</v>
      </c>
      <c r="G329" s="27">
        <f>IF($A329="",0,INDEX(Transactions!$R:$R,ROW()-8))</f>
        <v>0</v>
      </c>
    </row>
    <row r="330" spans="1:7" ht="15" customHeight="1" x14ac:dyDescent="0.15">
      <c r="A330" t="str">
        <f>IF(INDEX(Transactions!$L:$L,ROW()-8)="","",INDEX(Transactions!$L:$L,ROW()-8))</f>
        <v/>
      </c>
      <c r="B330" s="291">
        <f ca="1">IF($A330="",TODAY(),INDEX(Transactions!$G:$G,ROW()-8))</f>
        <v>46238</v>
      </c>
      <c r="C330" t="str">
        <f>IF($A330="","",INDEX(Transactions!$A:$A,ROW()-8))</f>
        <v/>
      </c>
      <c r="D330" s="27">
        <f>IF($A330="",0,INDEX(Transactions!$J:$J,ROW()-8))</f>
        <v>0</v>
      </c>
      <c r="E330">
        <f>IF($A330="",1,INDEX(Transactions!$P:$P,ROW()-8))</f>
        <v>1</v>
      </c>
      <c r="F330" s="27">
        <f>IF($A330="",0,INDEX(Transactions!$Q:$Q,ROW()-8))</f>
        <v>0</v>
      </c>
      <c r="G330" s="27">
        <f>IF($A330="",0,INDEX(Transactions!$R:$R,ROW()-8))</f>
        <v>0</v>
      </c>
    </row>
    <row r="331" spans="1:7" ht="15" customHeight="1" x14ac:dyDescent="0.15">
      <c r="A331" t="str">
        <f>IF(INDEX(Transactions!$L:$L,ROW()-8)="","",INDEX(Transactions!$L:$L,ROW()-8))</f>
        <v/>
      </c>
      <c r="B331" s="291">
        <f ca="1">IF($A331="",TODAY(),INDEX(Transactions!$G:$G,ROW()-8))</f>
        <v>46238</v>
      </c>
      <c r="C331" t="str">
        <f>IF($A331="","",INDEX(Transactions!$A:$A,ROW()-8))</f>
        <v/>
      </c>
      <c r="D331" s="27">
        <f>IF($A331="",0,INDEX(Transactions!$J:$J,ROW()-8))</f>
        <v>0</v>
      </c>
      <c r="E331">
        <f>IF($A331="",1,INDEX(Transactions!$P:$P,ROW()-8))</f>
        <v>1</v>
      </c>
      <c r="F331" s="27">
        <f>IF($A331="",0,INDEX(Transactions!$Q:$Q,ROW()-8))</f>
        <v>0</v>
      </c>
      <c r="G331" s="27">
        <f>IF($A331="",0,INDEX(Transactions!$R:$R,ROW()-8))</f>
        <v>0</v>
      </c>
    </row>
    <row r="332" spans="1:7" ht="15" customHeight="1" x14ac:dyDescent="0.15">
      <c r="A332" t="str">
        <f>IF(INDEX(Transactions!$L:$L,ROW()-8)="","",INDEX(Transactions!$L:$L,ROW()-8))</f>
        <v/>
      </c>
      <c r="B332" s="291">
        <f ca="1">IF($A332="",TODAY(),INDEX(Transactions!$G:$G,ROW()-8))</f>
        <v>46238</v>
      </c>
      <c r="C332" t="str">
        <f>IF($A332="","",INDEX(Transactions!$A:$A,ROW()-8))</f>
        <v/>
      </c>
      <c r="D332" s="27">
        <f>IF($A332="",0,INDEX(Transactions!$J:$J,ROW()-8))</f>
        <v>0</v>
      </c>
      <c r="E332">
        <f>IF($A332="",1,INDEX(Transactions!$P:$P,ROW()-8))</f>
        <v>1</v>
      </c>
      <c r="F332" s="27">
        <f>IF($A332="",0,INDEX(Transactions!$Q:$Q,ROW()-8))</f>
        <v>0</v>
      </c>
      <c r="G332" s="27">
        <f>IF($A332="",0,INDEX(Transactions!$R:$R,ROW()-8))</f>
        <v>0</v>
      </c>
    </row>
    <row r="333" spans="1:7" ht="15" customHeight="1" x14ac:dyDescent="0.15">
      <c r="A333" t="str">
        <f>IF(INDEX(Transactions!$L:$L,ROW()-8)="","",INDEX(Transactions!$L:$L,ROW()-8))</f>
        <v/>
      </c>
      <c r="B333" s="291">
        <f ca="1">IF($A333="",TODAY(),INDEX(Transactions!$G:$G,ROW()-8))</f>
        <v>46238</v>
      </c>
      <c r="C333" t="str">
        <f>IF($A333="","",INDEX(Transactions!$A:$A,ROW()-8))</f>
        <v/>
      </c>
      <c r="D333" s="27">
        <f>IF($A333="",0,INDEX(Transactions!$J:$J,ROW()-8))</f>
        <v>0</v>
      </c>
      <c r="E333">
        <f>IF($A333="",1,INDEX(Transactions!$P:$P,ROW()-8))</f>
        <v>1</v>
      </c>
      <c r="F333" s="27">
        <f>IF($A333="",0,INDEX(Transactions!$Q:$Q,ROW()-8))</f>
        <v>0</v>
      </c>
      <c r="G333" s="27">
        <f>IF($A333="",0,INDEX(Transactions!$R:$R,ROW()-8))</f>
        <v>0</v>
      </c>
    </row>
    <row r="334" spans="1:7" ht="15" customHeight="1" x14ac:dyDescent="0.15">
      <c r="A334" t="str">
        <f>IF(INDEX(Transactions!$L:$L,ROW()-8)="","",INDEX(Transactions!$L:$L,ROW()-8))</f>
        <v/>
      </c>
      <c r="B334" s="291">
        <f ca="1">IF($A334="",TODAY(),INDEX(Transactions!$G:$G,ROW()-8))</f>
        <v>46238</v>
      </c>
      <c r="C334" t="str">
        <f>IF($A334="","",INDEX(Transactions!$A:$A,ROW()-8))</f>
        <v/>
      </c>
      <c r="D334" s="27">
        <f>IF($A334="",0,INDEX(Transactions!$J:$J,ROW()-8))</f>
        <v>0</v>
      </c>
      <c r="E334">
        <f>IF($A334="",1,INDEX(Transactions!$P:$P,ROW()-8))</f>
        <v>1</v>
      </c>
      <c r="F334" s="27">
        <f>IF($A334="",0,INDEX(Transactions!$Q:$Q,ROW()-8))</f>
        <v>0</v>
      </c>
      <c r="G334" s="27">
        <f>IF($A334="",0,INDEX(Transactions!$R:$R,ROW()-8))</f>
        <v>0</v>
      </c>
    </row>
    <row r="335" spans="1:7" ht="15" customHeight="1" x14ac:dyDescent="0.15">
      <c r="A335" t="str">
        <f>IF(INDEX(Transactions!$L:$L,ROW()-8)="","",INDEX(Transactions!$L:$L,ROW()-8))</f>
        <v/>
      </c>
      <c r="B335" s="291">
        <f ca="1">IF($A335="",TODAY(),INDEX(Transactions!$G:$G,ROW()-8))</f>
        <v>46238</v>
      </c>
      <c r="C335" t="str">
        <f>IF($A335="","",INDEX(Transactions!$A:$A,ROW()-8))</f>
        <v/>
      </c>
      <c r="D335" s="27">
        <f>IF($A335="",0,INDEX(Transactions!$J:$J,ROW()-8))</f>
        <v>0</v>
      </c>
      <c r="E335">
        <f>IF($A335="",1,INDEX(Transactions!$P:$P,ROW()-8))</f>
        <v>1</v>
      </c>
      <c r="F335" s="27">
        <f>IF($A335="",0,INDEX(Transactions!$Q:$Q,ROW()-8))</f>
        <v>0</v>
      </c>
      <c r="G335" s="27">
        <f>IF($A335="",0,INDEX(Transactions!$R:$R,ROW()-8))</f>
        <v>0</v>
      </c>
    </row>
    <row r="336" spans="1:7" ht="15" customHeight="1" x14ac:dyDescent="0.15">
      <c r="A336" t="str">
        <f>IF(INDEX(Transactions!$L:$L,ROW()-8)="","",INDEX(Transactions!$L:$L,ROW()-8))</f>
        <v/>
      </c>
      <c r="B336" s="291">
        <f ca="1">IF($A336="",TODAY(),INDEX(Transactions!$G:$G,ROW()-8))</f>
        <v>46238</v>
      </c>
      <c r="C336" t="str">
        <f>IF($A336="","",INDEX(Transactions!$A:$A,ROW()-8))</f>
        <v/>
      </c>
      <c r="D336" s="27">
        <f>IF($A336="",0,INDEX(Transactions!$J:$J,ROW()-8))</f>
        <v>0</v>
      </c>
      <c r="E336">
        <f>IF($A336="",1,INDEX(Transactions!$P:$P,ROW()-8))</f>
        <v>1</v>
      </c>
      <c r="F336" s="27">
        <f>IF($A336="",0,INDEX(Transactions!$Q:$Q,ROW()-8))</f>
        <v>0</v>
      </c>
      <c r="G336" s="27">
        <f>IF($A336="",0,INDEX(Transactions!$R:$R,ROW()-8))</f>
        <v>0</v>
      </c>
    </row>
    <row r="337" spans="1:7" ht="15" customHeight="1" x14ac:dyDescent="0.15">
      <c r="A337" t="str">
        <f>IF(INDEX(Transactions!$L:$L,ROW()-8)="","",INDEX(Transactions!$L:$L,ROW()-8))</f>
        <v/>
      </c>
      <c r="B337" s="291">
        <f ca="1">IF($A337="",TODAY(),INDEX(Transactions!$G:$G,ROW()-8))</f>
        <v>46238</v>
      </c>
      <c r="C337" t="str">
        <f>IF($A337="","",INDEX(Transactions!$A:$A,ROW()-8))</f>
        <v/>
      </c>
      <c r="D337" s="27">
        <f>IF($A337="",0,INDEX(Transactions!$J:$J,ROW()-8))</f>
        <v>0</v>
      </c>
      <c r="E337">
        <f>IF($A337="",1,INDEX(Transactions!$P:$P,ROW()-8))</f>
        <v>1</v>
      </c>
      <c r="F337" s="27">
        <f>IF($A337="",0,INDEX(Transactions!$Q:$Q,ROW()-8))</f>
        <v>0</v>
      </c>
      <c r="G337" s="27">
        <f>IF($A337="",0,INDEX(Transactions!$R:$R,ROW()-8))</f>
        <v>0</v>
      </c>
    </row>
    <row r="338" spans="1:7" ht="15" customHeight="1" x14ac:dyDescent="0.15">
      <c r="A338" t="str">
        <f>IF(INDEX(Transactions!$L:$L,ROW()-8)="","",INDEX(Transactions!$L:$L,ROW()-8))</f>
        <v/>
      </c>
      <c r="B338" s="291">
        <f ca="1">IF($A338="",TODAY(),INDEX(Transactions!$G:$G,ROW()-8))</f>
        <v>46238</v>
      </c>
      <c r="C338" t="str">
        <f>IF($A338="","",INDEX(Transactions!$A:$A,ROW()-8))</f>
        <v/>
      </c>
      <c r="D338" s="27">
        <f>IF($A338="",0,INDEX(Transactions!$J:$J,ROW()-8))</f>
        <v>0</v>
      </c>
      <c r="E338">
        <f>IF($A338="",1,INDEX(Transactions!$P:$P,ROW()-8))</f>
        <v>1</v>
      </c>
      <c r="F338" s="27">
        <f>IF($A338="",0,INDEX(Transactions!$Q:$Q,ROW()-8))</f>
        <v>0</v>
      </c>
      <c r="G338" s="27">
        <f>IF($A338="",0,INDEX(Transactions!$R:$R,ROW()-8))</f>
        <v>0</v>
      </c>
    </row>
    <row r="339" spans="1:7" ht="15" customHeight="1" x14ac:dyDescent="0.15">
      <c r="A339" t="str">
        <f>IF(INDEX(Transactions!$L:$L,ROW()-8)="","",INDEX(Transactions!$L:$L,ROW()-8))</f>
        <v/>
      </c>
      <c r="B339" s="291">
        <f ca="1">IF($A339="",TODAY(),INDEX(Transactions!$G:$G,ROW()-8))</f>
        <v>46238</v>
      </c>
      <c r="C339" t="str">
        <f>IF($A339="","",INDEX(Transactions!$A:$A,ROW()-8))</f>
        <v/>
      </c>
      <c r="D339" s="27">
        <f>IF($A339="",0,INDEX(Transactions!$J:$J,ROW()-8))</f>
        <v>0</v>
      </c>
      <c r="E339">
        <f>IF($A339="",1,INDEX(Transactions!$P:$P,ROW()-8))</f>
        <v>1</v>
      </c>
      <c r="F339" s="27">
        <f>IF($A339="",0,INDEX(Transactions!$Q:$Q,ROW()-8))</f>
        <v>0</v>
      </c>
      <c r="G339" s="27">
        <f>IF($A339="",0,INDEX(Transactions!$R:$R,ROW()-8))</f>
        <v>0</v>
      </c>
    </row>
    <row r="340" spans="1:7" ht="15" customHeight="1" x14ac:dyDescent="0.15">
      <c r="A340" t="str">
        <f>IF(INDEX(Transactions!$L:$L,ROW()-8)="","",INDEX(Transactions!$L:$L,ROW()-8))</f>
        <v/>
      </c>
      <c r="B340" s="291">
        <f ca="1">IF($A340="",TODAY(),INDEX(Transactions!$G:$G,ROW()-8))</f>
        <v>46238</v>
      </c>
      <c r="C340" t="str">
        <f>IF($A340="","",INDEX(Transactions!$A:$A,ROW()-8))</f>
        <v/>
      </c>
      <c r="D340" s="27">
        <f>IF($A340="",0,INDEX(Transactions!$J:$J,ROW()-8))</f>
        <v>0</v>
      </c>
      <c r="E340">
        <f>IF($A340="",1,INDEX(Transactions!$P:$P,ROW()-8))</f>
        <v>1</v>
      </c>
      <c r="F340" s="27">
        <f>IF($A340="",0,INDEX(Transactions!$Q:$Q,ROW()-8))</f>
        <v>0</v>
      </c>
      <c r="G340" s="27">
        <f>IF($A340="",0,INDEX(Transactions!$R:$R,ROW()-8))</f>
        <v>0</v>
      </c>
    </row>
    <row r="341" spans="1:7" ht="15" customHeight="1" x14ac:dyDescent="0.15">
      <c r="A341" t="str">
        <f>IF(INDEX(Transactions!$L:$L,ROW()-8)="","",INDEX(Transactions!$L:$L,ROW()-8))</f>
        <v/>
      </c>
      <c r="B341" s="291">
        <f ca="1">IF($A341="",TODAY(),INDEX(Transactions!$G:$G,ROW()-8))</f>
        <v>46238</v>
      </c>
      <c r="C341" t="str">
        <f>IF($A341="","",INDEX(Transactions!$A:$A,ROW()-8))</f>
        <v/>
      </c>
      <c r="D341" s="27">
        <f>IF($A341="",0,INDEX(Transactions!$J:$J,ROW()-8))</f>
        <v>0</v>
      </c>
      <c r="E341">
        <f>IF($A341="",1,INDEX(Transactions!$P:$P,ROW()-8))</f>
        <v>1</v>
      </c>
      <c r="F341" s="27">
        <f>IF($A341="",0,INDEX(Transactions!$Q:$Q,ROW()-8))</f>
        <v>0</v>
      </c>
      <c r="G341" s="27">
        <f>IF($A341="",0,INDEX(Transactions!$R:$R,ROW()-8))</f>
        <v>0</v>
      </c>
    </row>
    <row r="342" spans="1:7" ht="15" customHeight="1" x14ac:dyDescent="0.15">
      <c r="A342" t="str">
        <f>IF(INDEX(Transactions!$L:$L,ROW()-8)="","",INDEX(Transactions!$L:$L,ROW()-8))</f>
        <v/>
      </c>
      <c r="B342" s="291">
        <f ca="1">IF($A342="",TODAY(),INDEX(Transactions!$G:$G,ROW()-8))</f>
        <v>46238</v>
      </c>
      <c r="C342" t="str">
        <f>IF($A342="","",INDEX(Transactions!$A:$A,ROW()-8))</f>
        <v/>
      </c>
      <c r="D342" s="27">
        <f>IF($A342="",0,INDEX(Transactions!$J:$J,ROW()-8))</f>
        <v>0</v>
      </c>
      <c r="E342">
        <f>IF($A342="",1,INDEX(Transactions!$P:$P,ROW()-8))</f>
        <v>1</v>
      </c>
      <c r="F342" s="27">
        <f>IF($A342="",0,INDEX(Transactions!$Q:$Q,ROW()-8))</f>
        <v>0</v>
      </c>
      <c r="G342" s="27">
        <f>IF($A342="",0,INDEX(Transactions!$R:$R,ROW()-8))</f>
        <v>0</v>
      </c>
    </row>
    <row r="343" spans="1:7" ht="15" customHeight="1" x14ac:dyDescent="0.15">
      <c r="A343" t="str">
        <f>IF(INDEX(Transactions!$L:$L,ROW()-8)="","",INDEX(Transactions!$L:$L,ROW()-8))</f>
        <v/>
      </c>
      <c r="B343" s="291">
        <f ca="1">IF($A343="",TODAY(),INDEX(Transactions!$G:$G,ROW()-8))</f>
        <v>46238</v>
      </c>
      <c r="C343" t="str">
        <f>IF($A343="","",INDEX(Transactions!$A:$A,ROW()-8))</f>
        <v/>
      </c>
      <c r="D343" s="27">
        <f>IF($A343="",0,INDEX(Transactions!$J:$J,ROW()-8))</f>
        <v>0</v>
      </c>
      <c r="E343">
        <f>IF($A343="",1,INDEX(Transactions!$P:$P,ROW()-8))</f>
        <v>1</v>
      </c>
      <c r="F343" s="27">
        <f>IF($A343="",0,INDEX(Transactions!$Q:$Q,ROW()-8))</f>
        <v>0</v>
      </c>
      <c r="G343" s="27">
        <f>IF($A343="",0,INDEX(Transactions!$R:$R,ROW()-8))</f>
        <v>0</v>
      </c>
    </row>
    <row r="344" spans="1:7" ht="15" customHeight="1" x14ac:dyDescent="0.15">
      <c r="A344" t="str">
        <f>IF(INDEX(Transactions!$L:$L,ROW()-8)="","",INDEX(Transactions!$L:$L,ROW()-8))</f>
        <v/>
      </c>
      <c r="B344" s="291">
        <f ca="1">IF($A344="",TODAY(),INDEX(Transactions!$G:$G,ROW()-8))</f>
        <v>46238</v>
      </c>
      <c r="C344" t="str">
        <f>IF($A344="","",INDEX(Transactions!$A:$A,ROW()-8))</f>
        <v/>
      </c>
      <c r="D344" s="27">
        <f>IF($A344="",0,INDEX(Transactions!$J:$J,ROW()-8))</f>
        <v>0</v>
      </c>
      <c r="E344">
        <f>IF($A344="",1,INDEX(Transactions!$P:$P,ROW()-8))</f>
        <v>1</v>
      </c>
      <c r="F344" s="27">
        <f>IF($A344="",0,INDEX(Transactions!$Q:$Q,ROW()-8))</f>
        <v>0</v>
      </c>
      <c r="G344" s="27">
        <f>IF($A344="",0,INDEX(Transactions!$R:$R,ROW()-8))</f>
        <v>0</v>
      </c>
    </row>
    <row r="345" spans="1:7" ht="15" customHeight="1" x14ac:dyDescent="0.15">
      <c r="A345" t="str">
        <f>IF(INDEX(Transactions!$L:$L,ROW()-8)="","",INDEX(Transactions!$L:$L,ROW()-8))</f>
        <v/>
      </c>
      <c r="B345" s="291">
        <f ca="1">IF($A345="",TODAY(),INDEX(Transactions!$G:$G,ROW()-8))</f>
        <v>46238</v>
      </c>
      <c r="C345" t="str">
        <f>IF($A345="","",INDEX(Transactions!$A:$A,ROW()-8))</f>
        <v/>
      </c>
      <c r="D345" s="27">
        <f>IF($A345="",0,INDEX(Transactions!$J:$J,ROW()-8))</f>
        <v>0</v>
      </c>
      <c r="E345">
        <f>IF($A345="",1,INDEX(Transactions!$P:$P,ROW()-8))</f>
        <v>1</v>
      </c>
      <c r="F345" s="27">
        <f>IF($A345="",0,INDEX(Transactions!$Q:$Q,ROW()-8))</f>
        <v>0</v>
      </c>
      <c r="G345" s="27">
        <f>IF($A345="",0,INDEX(Transactions!$R:$R,ROW()-8))</f>
        <v>0</v>
      </c>
    </row>
    <row r="346" spans="1:7" ht="15" customHeight="1" x14ac:dyDescent="0.15">
      <c r="A346" t="str">
        <f>IF(INDEX(Transactions!$L:$L,ROW()-8)="","",INDEX(Transactions!$L:$L,ROW()-8))</f>
        <v/>
      </c>
      <c r="B346" s="291">
        <f ca="1">IF($A346="",TODAY(),INDEX(Transactions!$G:$G,ROW()-8))</f>
        <v>46238</v>
      </c>
      <c r="C346" t="str">
        <f>IF($A346="","",INDEX(Transactions!$A:$A,ROW()-8))</f>
        <v/>
      </c>
      <c r="D346" s="27">
        <f>IF($A346="",0,INDEX(Transactions!$J:$J,ROW()-8))</f>
        <v>0</v>
      </c>
      <c r="E346">
        <f>IF($A346="",1,INDEX(Transactions!$P:$P,ROW()-8))</f>
        <v>1</v>
      </c>
      <c r="F346" s="27">
        <f>IF($A346="",0,INDEX(Transactions!$Q:$Q,ROW()-8))</f>
        <v>0</v>
      </c>
      <c r="G346" s="27">
        <f>IF($A346="",0,INDEX(Transactions!$R:$R,ROW()-8))</f>
        <v>0</v>
      </c>
    </row>
    <row r="347" spans="1:7" ht="15" customHeight="1" x14ac:dyDescent="0.15">
      <c r="A347" t="str">
        <f>IF(INDEX(Transactions!$L:$L,ROW()-8)="","",INDEX(Transactions!$L:$L,ROW()-8))</f>
        <v/>
      </c>
      <c r="B347" s="291">
        <f ca="1">IF($A347="",TODAY(),INDEX(Transactions!$G:$G,ROW()-8))</f>
        <v>46238</v>
      </c>
      <c r="C347" t="str">
        <f>IF($A347="","",INDEX(Transactions!$A:$A,ROW()-8))</f>
        <v/>
      </c>
      <c r="D347" s="27">
        <f>IF($A347="",0,INDEX(Transactions!$J:$J,ROW()-8))</f>
        <v>0</v>
      </c>
      <c r="E347">
        <f>IF($A347="",1,INDEX(Transactions!$P:$P,ROW()-8))</f>
        <v>1</v>
      </c>
      <c r="F347" s="27">
        <f>IF($A347="",0,INDEX(Transactions!$Q:$Q,ROW()-8))</f>
        <v>0</v>
      </c>
      <c r="G347" s="27">
        <f>IF($A347="",0,INDEX(Transactions!$R:$R,ROW()-8))</f>
        <v>0</v>
      </c>
    </row>
    <row r="348" spans="1:7" ht="15" customHeight="1" x14ac:dyDescent="0.15">
      <c r="A348" t="str">
        <f>IF(INDEX(Transactions!$L:$L,ROW()-8)="","",INDEX(Transactions!$L:$L,ROW()-8))</f>
        <v/>
      </c>
      <c r="B348" s="291">
        <f ca="1">IF($A348="",TODAY(),INDEX(Transactions!$G:$G,ROW()-8))</f>
        <v>46238</v>
      </c>
      <c r="C348" t="str">
        <f>IF($A348="","",INDEX(Transactions!$A:$A,ROW()-8))</f>
        <v/>
      </c>
      <c r="D348" s="27">
        <f>IF($A348="",0,INDEX(Transactions!$J:$J,ROW()-8))</f>
        <v>0</v>
      </c>
      <c r="E348">
        <f>IF($A348="",1,INDEX(Transactions!$P:$P,ROW()-8))</f>
        <v>1</v>
      </c>
      <c r="F348" s="27">
        <f>IF($A348="",0,INDEX(Transactions!$Q:$Q,ROW()-8))</f>
        <v>0</v>
      </c>
      <c r="G348" s="27">
        <f>IF($A348="",0,INDEX(Transactions!$R:$R,ROW()-8))</f>
        <v>0</v>
      </c>
    </row>
    <row r="349" spans="1:7" ht="15" customHeight="1" x14ac:dyDescent="0.15">
      <c r="A349" t="str">
        <f>IF(INDEX(Transactions!$L:$L,ROW()-8)="","",INDEX(Transactions!$L:$L,ROW()-8))</f>
        <v/>
      </c>
      <c r="B349" s="291">
        <f ca="1">IF($A349="",TODAY(),INDEX(Transactions!$G:$G,ROW()-8))</f>
        <v>46238</v>
      </c>
      <c r="C349" t="str">
        <f>IF($A349="","",INDEX(Transactions!$A:$A,ROW()-8))</f>
        <v/>
      </c>
      <c r="D349" s="27">
        <f>IF($A349="",0,INDEX(Transactions!$J:$J,ROW()-8))</f>
        <v>0</v>
      </c>
      <c r="E349">
        <f>IF($A349="",1,INDEX(Transactions!$P:$P,ROW()-8))</f>
        <v>1</v>
      </c>
      <c r="F349" s="27">
        <f>IF($A349="",0,INDEX(Transactions!$Q:$Q,ROW()-8))</f>
        <v>0</v>
      </c>
      <c r="G349" s="27">
        <f>IF($A349="",0,INDEX(Transactions!$R:$R,ROW()-8))</f>
        <v>0</v>
      </c>
    </row>
    <row r="350" spans="1:7" ht="15" customHeight="1" x14ac:dyDescent="0.15">
      <c r="A350" t="str">
        <f>IF(INDEX(Transactions!$L:$L,ROW()-8)="","",INDEX(Transactions!$L:$L,ROW()-8))</f>
        <v/>
      </c>
      <c r="B350" s="291">
        <f ca="1">IF($A350="",TODAY(),INDEX(Transactions!$G:$G,ROW()-8))</f>
        <v>46238</v>
      </c>
      <c r="C350" t="str">
        <f>IF($A350="","",INDEX(Transactions!$A:$A,ROW()-8))</f>
        <v/>
      </c>
      <c r="D350" s="27">
        <f>IF($A350="",0,INDEX(Transactions!$J:$J,ROW()-8))</f>
        <v>0</v>
      </c>
      <c r="E350">
        <f>IF($A350="",1,INDEX(Transactions!$P:$P,ROW()-8))</f>
        <v>1</v>
      </c>
      <c r="F350" s="27">
        <f>IF($A350="",0,INDEX(Transactions!$Q:$Q,ROW()-8))</f>
        <v>0</v>
      </c>
      <c r="G350" s="27">
        <f>IF($A350="",0,INDEX(Transactions!$R:$R,ROW()-8))</f>
        <v>0</v>
      </c>
    </row>
    <row r="351" spans="1:7" ht="15" customHeight="1" x14ac:dyDescent="0.15">
      <c r="A351" t="str">
        <f>IF(INDEX(Transactions!$L:$L,ROW()-8)="","",INDEX(Transactions!$L:$L,ROW()-8))</f>
        <v/>
      </c>
      <c r="B351" s="291">
        <f ca="1">IF($A351="",TODAY(),INDEX(Transactions!$G:$G,ROW()-8))</f>
        <v>46238</v>
      </c>
      <c r="C351" t="str">
        <f>IF($A351="","",INDEX(Transactions!$A:$A,ROW()-8))</f>
        <v/>
      </c>
      <c r="D351" s="27">
        <f>IF($A351="",0,INDEX(Transactions!$J:$J,ROW()-8))</f>
        <v>0</v>
      </c>
      <c r="E351">
        <f>IF($A351="",1,INDEX(Transactions!$P:$P,ROW()-8))</f>
        <v>1</v>
      </c>
      <c r="F351" s="27">
        <f>IF($A351="",0,INDEX(Transactions!$Q:$Q,ROW()-8))</f>
        <v>0</v>
      </c>
      <c r="G351" s="27">
        <f>IF($A351="",0,INDEX(Transactions!$R:$R,ROW()-8))</f>
        <v>0</v>
      </c>
    </row>
    <row r="352" spans="1:7" ht="15" customHeight="1" x14ac:dyDescent="0.15">
      <c r="A352" t="str">
        <f>IF(INDEX(Transactions!$L:$L,ROW()-8)="","",INDEX(Transactions!$L:$L,ROW()-8))</f>
        <v/>
      </c>
      <c r="B352" s="291">
        <f ca="1">IF($A352="",TODAY(),INDEX(Transactions!$G:$G,ROW()-8))</f>
        <v>46238</v>
      </c>
      <c r="C352" t="str">
        <f>IF($A352="","",INDEX(Transactions!$A:$A,ROW()-8))</f>
        <v/>
      </c>
      <c r="D352" s="27">
        <f>IF($A352="",0,INDEX(Transactions!$J:$J,ROW()-8))</f>
        <v>0</v>
      </c>
      <c r="E352">
        <f>IF($A352="",1,INDEX(Transactions!$P:$P,ROW()-8))</f>
        <v>1</v>
      </c>
      <c r="F352" s="27">
        <f>IF($A352="",0,INDEX(Transactions!$Q:$Q,ROW()-8))</f>
        <v>0</v>
      </c>
      <c r="G352" s="27">
        <f>IF($A352="",0,INDEX(Transactions!$R:$R,ROW()-8))</f>
        <v>0</v>
      </c>
    </row>
    <row r="353" spans="1:7" ht="15" customHeight="1" x14ac:dyDescent="0.15">
      <c r="A353" t="str">
        <f>IF(INDEX(Transactions!$L:$L,ROW()-8)="","",INDEX(Transactions!$L:$L,ROW()-8))</f>
        <v/>
      </c>
      <c r="B353" s="291">
        <f ca="1">IF($A353="",TODAY(),INDEX(Transactions!$G:$G,ROW()-8))</f>
        <v>46238</v>
      </c>
      <c r="C353" t="str">
        <f>IF($A353="","",INDEX(Transactions!$A:$A,ROW()-8))</f>
        <v/>
      </c>
      <c r="D353" s="27">
        <f>IF($A353="",0,INDEX(Transactions!$J:$J,ROW()-8))</f>
        <v>0</v>
      </c>
      <c r="E353">
        <f>IF($A353="",1,INDEX(Transactions!$P:$P,ROW()-8))</f>
        <v>1</v>
      </c>
      <c r="F353" s="27">
        <f>IF($A353="",0,INDEX(Transactions!$Q:$Q,ROW()-8))</f>
        <v>0</v>
      </c>
      <c r="G353" s="27">
        <f>IF($A353="",0,INDEX(Transactions!$R:$R,ROW()-8))</f>
        <v>0</v>
      </c>
    </row>
    <row r="354" spans="1:7" ht="15" customHeight="1" x14ac:dyDescent="0.15">
      <c r="A354" t="str">
        <f>IF(INDEX(Transactions!$L:$L,ROW()-8)="","",INDEX(Transactions!$L:$L,ROW()-8))</f>
        <v/>
      </c>
      <c r="B354" s="291">
        <f ca="1">IF($A354="",TODAY(),INDEX(Transactions!$G:$G,ROW()-8))</f>
        <v>46238</v>
      </c>
      <c r="C354" t="str">
        <f>IF($A354="","",INDEX(Transactions!$A:$A,ROW()-8))</f>
        <v/>
      </c>
      <c r="D354" s="27">
        <f>IF($A354="",0,INDEX(Transactions!$J:$J,ROW()-8))</f>
        <v>0</v>
      </c>
      <c r="E354">
        <f>IF($A354="",1,INDEX(Transactions!$P:$P,ROW()-8))</f>
        <v>1</v>
      </c>
      <c r="F354" s="27">
        <f>IF($A354="",0,INDEX(Transactions!$Q:$Q,ROW()-8))</f>
        <v>0</v>
      </c>
      <c r="G354" s="27">
        <f>IF($A354="",0,INDEX(Transactions!$R:$R,ROW()-8))</f>
        <v>0</v>
      </c>
    </row>
    <row r="355" spans="1:7" ht="15" customHeight="1" x14ac:dyDescent="0.15">
      <c r="A355" t="str">
        <f>IF(INDEX(Transactions!$L:$L,ROW()-8)="","",INDEX(Transactions!$L:$L,ROW()-8))</f>
        <v/>
      </c>
      <c r="B355" s="291">
        <f ca="1">IF($A355="",TODAY(),INDEX(Transactions!$G:$G,ROW()-8))</f>
        <v>46238</v>
      </c>
      <c r="C355" t="str">
        <f>IF($A355="","",INDEX(Transactions!$A:$A,ROW()-8))</f>
        <v/>
      </c>
      <c r="D355" s="27">
        <f>IF($A355="",0,INDEX(Transactions!$J:$J,ROW()-8))</f>
        <v>0</v>
      </c>
      <c r="E355">
        <f>IF($A355="",1,INDEX(Transactions!$P:$P,ROW()-8))</f>
        <v>1</v>
      </c>
      <c r="F355" s="27">
        <f>IF($A355="",0,INDEX(Transactions!$Q:$Q,ROW()-8))</f>
        <v>0</v>
      </c>
      <c r="G355" s="27">
        <f>IF($A355="",0,INDEX(Transactions!$R:$R,ROW()-8))</f>
        <v>0</v>
      </c>
    </row>
    <row r="356" spans="1:7" ht="15" customHeight="1" x14ac:dyDescent="0.15">
      <c r="A356" t="str">
        <f>IF(INDEX(Transactions!$L:$L,ROW()-8)="","",INDEX(Transactions!$L:$L,ROW()-8))</f>
        <v/>
      </c>
      <c r="B356" s="291">
        <f ca="1">IF($A356="",TODAY(),INDEX(Transactions!$G:$G,ROW()-8))</f>
        <v>46238</v>
      </c>
      <c r="C356" t="str">
        <f>IF($A356="","",INDEX(Transactions!$A:$A,ROW()-8))</f>
        <v/>
      </c>
      <c r="D356" s="27">
        <f>IF($A356="",0,INDEX(Transactions!$J:$J,ROW()-8))</f>
        <v>0</v>
      </c>
      <c r="E356">
        <f>IF($A356="",1,INDEX(Transactions!$P:$P,ROW()-8))</f>
        <v>1</v>
      </c>
      <c r="F356" s="27">
        <f>IF($A356="",0,INDEX(Transactions!$Q:$Q,ROW()-8))</f>
        <v>0</v>
      </c>
      <c r="G356" s="27">
        <f>IF($A356="",0,INDEX(Transactions!$R:$R,ROW()-8))</f>
        <v>0</v>
      </c>
    </row>
    <row r="357" spans="1:7" ht="15" customHeight="1" x14ac:dyDescent="0.15">
      <c r="A357" t="str">
        <f>IF(INDEX(Transactions!$L:$L,ROW()-8)="","",INDEX(Transactions!$L:$L,ROW()-8))</f>
        <v/>
      </c>
      <c r="B357" s="291">
        <f ca="1">IF($A357="",TODAY(),INDEX(Transactions!$G:$G,ROW()-8))</f>
        <v>46238</v>
      </c>
      <c r="C357" t="str">
        <f>IF($A357="","",INDEX(Transactions!$A:$A,ROW()-8))</f>
        <v/>
      </c>
      <c r="D357" s="27">
        <f>IF($A357="",0,INDEX(Transactions!$J:$J,ROW()-8))</f>
        <v>0</v>
      </c>
      <c r="E357">
        <f>IF($A357="",1,INDEX(Transactions!$P:$P,ROW()-8))</f>
        <v>1</v>
      </c>
      <c r="F357" s="27">
        <f>IF($A357="",0,INDEX(Transactions!$Q:$Q,ROW()-8))</f>
        <v>0</v>
      </c>
      <c r="G357" s="27">
        <f>IF($A357="",0,INDEX(Transactions!$R:$R,ROW()-8))</f>
        <v>0</v>
      </c>
    </row>
    <row r="358" spans="1:7" ht="15" customHeight="1" x14ac:dyDescent="0.15">
      <c r="A358" t="str">
        <f>IF(INDEX(Transactions!$L:$L,ROW()-8)="","",INDEX(Transactions!$L:$L,ROW()-8))</f>
        <v/>
      </c>
      <c r="B358" s="291">
        <f ca="1">IF($A358="",TODAY(),INDEX(Transactions!$G:$G,ROW()-8))</f>
        <v>46238</v>
      </c>
      <c r="C358" t="str">
        <f>IF($A358="","",INDEX(Transactions!$A:$A,ROW()-8))</f>
        <v/>
      </c>
      <c r="D358" s="27">
        <f>IF($A358="",0,INDEX(Transactions!$J:$J,ROW()-8))</f>
        <v>0</v>
      </c>
      <c r="E358">
        <f>IF($A358="",1,INDEX(Transactions!$P:$P,ROW()-8))</f>
        <v>1</v>
      </c>
      <c r="F358" s="27">
        <f>IF($A358="",0,INDEX(Transactions!$Q:$Q,ROW()-8))</f>
        <v>0</v>
      </c>
      <c r="G358" s="27">
        <f>IF($A358="",0,INDEX(Transactions!$R:$R,ROW()-8))</f>
        <v>0</v>
      </c>
    </row>
    <row r="359" spans="1:7" ht="15" customHeight="1" x14ac:dyDescent="0.15">
      <c r="A359" t="str">
        <f>IF(INDEX(Transactions!$L:$L,ROW()-8)="","",INDEX(Transactions!$L:$L,ROW()-8))</f>
        <v/>
      </c>
      <c r="B359" s="291">
        <f ca="1">IF($A359="",TODAY(),INDEX(Transactions!$G:$G,ROW()-8))</f>
        <v>46238</v>
      </c>
      <c r="C359" t="str">
        <f>IF($A359="","",INDEX(Transactions!$A:$A,ROW()-8))</f>
        <v/>
      </c>
      <c r="D359" s="27">
        <f>IF($A359="",0,INDEX(Transactions!$J:$J,ROW()-8))</f>
        <v>0</v>
      </c>
      <c r="E359">
        <f>IF($A359="",1,INDEX(Transactions!$P:$P,ROW()-8))</f>
        <v>1</v>
      </c>
      <c r="F359" s="27">
        <f>IF($A359="",0,INDEX(Transactions!$Q:$Q,ROW()-8))</f>
        <v>0</v>
      </c>
      <c r="G359" s="27">
        <f>IF($A359="",0,INDEX(Transactions!$R:$R,ROW()-8))</f>
        <v>0</v>
      </c>
    </row>
    <row r="360" spans="1:7" ht="15" customHeight="1" x14ac:dyDescent="0.15">
      <c r="A360" t="str">
        <f>IF(INDEX(Transactions!$L:$L,ROW()-8)="","",INDEX(Transactions!$L:$L,ROW()-8))</f>
        <v/>
      </c>
      <c r="B360" s="291">
        <f ca="1">IF($A360="",TODAY(),INDEX(Transactions!$G:$G,ROW()-8))</f>
        <v>46238</v>
      </c>
      <c r="C360" t="str">
        <f>IF($A360="","",INDEX(Transactions!$A:$A,ROW()-8))</f>
        <v/>
      </c>
      <c r="D360" s="27">
        <f>IF($A360="",0,INDEX(Transactions!$J:$J,ROW()-8))</f>
        <v>0</v>
      </c>
      <c r="E360">
        <f>IF($A360="",1,INDEX(Transactions!$P:$P,ROW()-8))</f>
        <v>1</v>
      </c>
      <c r="F360" s="27">
        <f>IF($A360="",0,INDEX(Transactions!$Q:$Q,ROW()-8))</f>
        <v>0</v>
      </c>
      <c r="G360" s="27">
        <f>IF($A360="",0,INDEX(Transactions!$R:$R,ROW()-8))</f>
        <v>0</v>
      </c>
    </row>
    <row r="361" spans="1:7" ht="15" customHeight="1" x14ac:dyDescent="0.15">
      <c r="A361" t="str">
        <f>IF(INDEX(Transactions!$L:$L,ROW()-8)="","",INDEX(Transactions!$L:$L,ROW()-8))</f>
        <v/>
      </c>
      <c r="B361" s="291">
        <f ca="1">IF($A361="",TODAY(),INDEX(Transactions!$G:$G,ROW()-8))</f>
        <v>46238</v>
      </c>
      <c r="C361" t="str">
        <f>IF($A361="","",INDEX(Transactions!$A:$A,ROW()-8))</f>
        <v/>
      </c>
      <c r="D361" s="27">
        <f>IF($A361="",0,INDEX(Transactions!$J:$J,ROW()-8))</f>
        <v>0</v>
      </c>
      <c r="E361">
        <f>IF($A361="",1,INDEX(Transactions!$P:$P,ROW()-8))</f>
        <v>1</v>
      </c>
      <c r="F361" s="27">
        <f>IF($A361="",0,INDEX(Transactions!$Q:$Q,ROW()-8))</f>
        <v>0</v>
      </c>
      <c r="G361" s="27">
        <f>IF($A361="",0,INDEX(Transactions!$R:$R,ROW()-8))</f>
        <v>0</v>
      </c>
    </row>
    <row r="362" spans="1:7" ht="15" customHeight="1" x14ac:dyDescent="0.15">
      <c r="A362" t="str">
        <f>IF(INDEX(Transactions!$L:$L,ROW()-8)="","",INDEX(Transactions!$L:$L,ROW()-8))</f>
        <v/>
      </c>
      <c r="B362" s="291">
        <f ca="1">IF($A362="",TODAY(),INDEX(Transactions!$G:$G,ROW()-8))</f>
        <v>46238</v>
      </c>
      <c r="C362" t="str">
        <f>IF($A362="","",INDEX(Transactions!$A:$A,ROW()-8))</f>
        <v/>
      </c>
      <c r="D362" s="27">
        <f>IF($A362="",0,INDEX(Transactions!$J:$J,ROW()-8))</f>
        <v>0</v>
      </c>
      <c r="E362">
        <f>IF($A362="",1,INDEX(Transactions!$P:$P,ROW()-8))</f>
        <v>1</v>
      </c>
      <c r="F362" s="27">
        <f>IF($A362="",0,INDEX(Transactions!$Q:$Q,ROW()-8))</f>
        <v>0</v>
      </c>
      <c r="G362" s="27">
        <f>IF($A362="",0,INDEX(Transactions!$R:$R,ROW()-8))</f>
        <v>0</v>
      </c>
    </row>
    <row r="363" spans="1:7" ht="15" customHeight="1" x14ac:dyDescent="0.15">
      <c r="A363" t="str">
        <f>IF(INDEX(Transactions!$L:$L,ROW()-8)="","",INDEX(Transactions!$L:$L,ROW()-8))</f>
        <v/>
      </c>
      <c r="B363" s="291">
        <f ca="1">IF($A363="",TODAY(),INDEX(Transactions!$G:$G,ROW()-8))</f>
        <v>46238</v>
      </c>
      <c r="C363" t="str">
        <f>IF($A363="","",INDEX(Transactions!$A:$A,ROW()-8))</f>
        <v/>
      </c>
      <c r="D363" s="27">
        <f>IF($A363="",0,INDEX(Transactions!$J:$J,ROW()-8))</f>
        <v>0</v>
      </c>
      <c r="E363">
        <f>IF($A363="",1,INDEX(Transactions!$P:$P,ROW()-8))</f>
        <v>1</v>
      </c>
      <c r="F363" s="27">
        <f>IF($A363="",0,INDEX(Transactions!$Q:$Q,ROW()-8))</f>
        <v>0</v>
      </c>
      <c r="G363" s="27">
        <f>IF($A363="",0,INDEX(Transactions!$R:$R,ROW()-8))</f>
        <v>0</v>
      </c>
    </row>
    <row r="364" spans="1:7" ht="15" customHeight="1" x14ac:dyDescent="0.15">
      <c r="A364" t="str">
        <f>IF(INDEX(Transactions!$L:$L,ROW()-8)="","",INDEX(Transactions!$L:$L,ROW()-8))</f>
        <v/>
      </c>
      <c r="B364" s="291">
        <f ca="1">IF($A364="",TODAY(),INDEX(Transactions!$G:$G,ROW()-8))</f>
        <v>46238</v>
      </c>
      <c r="C364" t="str">
        <f>IF($A364="","",INDEX(Transactions!$A:$A,ROW()-8))</f>
        <v/>
      </c>
      <c r="D364" s="27">
        <f>IF($A364="",0,INDEX(Transactions!$J:$J,ROW()-8))</f>
        <v>0</v>
      </c>
      <c r="E364">
        <f>IF($A364="",1,INDEX(Transactions!$P:$P,ROW()-8))</f>
        <v>1</v>
      </c>
      <c r="F364" s="27">
        <f>IF($A364="",0,INDEX(Transactions!$Q:$Q,ROW()-8))</f>
        <v>0</v>
      </c>
      <c r="G364" s="27">
        <f>IF($A364="",0,INDEX(Transactions!$R:$R,ROW()-8))</f>
        <v>0</v>
      </c>
    </row>
    <row r="365" spans="1:7" ht="15" customHeight="1" x14ac:dyDescent="0.15">
      <c r="A365" t="str">
        <f>IF(INDEX(Transactions!$L:$L,ROW()-8)="","",INDEX(Transactions!$L:$L,ROW()-8))</f>
        <v/>
      </c>
      <c r="B365" s="291">
        <f ca="1">IF($A365="",TODAY(),INDEX(Transactions!$G:$G,ROW()-8))</f>
        <v>46238</v>
      </c>
      <c r="C365" t="str">
        <f>IF($A365="","",INDEX(Transactions!$A:$A,ROW()-8))</f>
        <v/>
      </c>
      <c r="D365" s="27">
        <f>IF($A365="",0,INDEX(Transactions!$J:$J,ROW()-8))</f>
        <v>0</v>
      </c>
      <c r="E365">
        <f>IF($A365="",1,INDEX(Transactions!$P:$P,ROW()-8))</f>
        <v>1</v>
      </c>
      <c r="F365" s="27">
        <f>IF($A365="",0,INDEX(Transactions!$Q:$Q,ROW()-8))</f>
        <v>0</v>
      </c>
      <c r="G365" s="27">
        <f>IF($A365="",0,INDEX(Transactions!$R:$R,ROW()-8))</f>
        <v>0</v>
      </c>
    </row>
    <row r="366" spans="1:7" ht="15" customHeight="1" x14ac:dyDescent="0.15">
      <c r="A366" t="str">
        <f>IF(INDEX(Transactions!$L:$L,ROW()-8)="","",INDEX(Transactions!$L:$L,ROW()-8))</f>
        <v/>
      </c>
      <c r="B366" s="291">
        <f ca="1">IF($A366="",TODAY(),INDEX(Transactions!$G:$G,ROW()-8))</f>
        <v>46238</v>
      </c>
      <c r="C366" t="str">
        <f>IF($A366="","",INDEX(Transactions!$A:$A,ROW()-8))</f>
        <v/>
      </c>
      <c r="D366" s="27">
        <f>IF($A366="",0,INDEX(Transactions!$J:$J,ROW()-8))</f>
        <v>0</v>
      </c>
      <c r="E366">
        <f>IF($A366="",1,INDEX(Transactions!$P:$P,ROW()-8))</f>
        <v>1</v>
      </c>
      <c r="F366" s="27">
        <f>IF($A366="",0,INDEX(Transactions!$Q:$Q,ROW()-8))</f>
        <v>0</v>
      </c>
      <c r="G366" s="27">
        <f>IF($A366="",0,INDEX(Transactions!$R:$R,ROW()-8))</f>
        <v>0</v>
      </c>
    </row>
    <row r="367" spans="1:7" ht="15" customHeight="1" x14ac:dyDescent="0.15">
      <c r="A367" t="str">
        <f>IF(INDEX(Transactions!$L:$L,ROW()-8)="","",INDEX(Transactions!$L:$L,ROW()-8))</f>
        <v/>
      </c>
      <c r="B367" s="291">
        <f ca="1">IF($A367="",TODAY(),INDEX(Transactions!$G:$G,ROW()-8))</f>
        <v>46238</v>
      </c>
      <c r="C367" t="str">
        <f>IF($A367="","",INDEX(Transactions!$A:$A,ROW()-8))</f>
        <v/>
      </c>
      <c r="D367" s="27">
        <f>IF($A367="",0,INDEX(Transactions!$J:$J,ROW()-8))</f>
        <v>0</v>
      </c>
      <c r="E367">
        <f>IF($A367="",1,INDEX(Transactions!$P:$P,ROW()-8))</f>
        <v>1</v>
      </c>
      <c r="F367" s="27">
        <f>IF($A367="",0,INDEX(Transactions!$Q:$Q,ROW()-8))</f>
        <v>0</v>
      </c>
      <c r="G367" s="27">
        <f>IF($A367="",0,INDEX(Transactions!$R:$R,ROW()-8))</f>
        <v>0</v>
      </c>
    </row>
    <row r="368" spans="1:7" ht="15" customHeight="1" x14ac:dyDescent="0.15">
      <c r="A368" t="str">
        <f>IF(INDEX(Transactions!$L:$L,ROW()-8)="","",INDEX(Transactions!$L:$L,ROW()-8))</f>
        <v/>
      </c>
      <c r="B368" s="291">
        <f ca="1">IF($A368="",TODAY(),INDEX(Transactions!$G:$G,ROW()-8))</f>
        <v>46238</v>
      </c>
      <c r="C368" t="str">
        <f>IF($A368="","",INDEX(Transactions!$A:$A,ROW()-8))</f>
        <v/>
      </c>
      <c r="D368" s="27">
        <f>IF($A368="",0,INDEX(Transactions!$J:$J,ROW()-8))</f>
        <v>0</v>
      </c>
      <c r="E368">
        <f>IF($A368="",1,INDEX(Transactions!$P:$P,ROW()-8))</f>
        <v>1</v>
      </c>
      <c r="F368" s="27">
        <f>IF($A368="",0,INDEX(Transactions!$Q:$Q,ROW()-8))</f>
        <v>0</v>
      </c>
      <c r="G368" s="27">
        <f>IF($A368="",0,INDEX(Transactions!$R:$R,ROW()-8))</f>
        <v>0</v>
      </c>
    </row>
    <row r="369" spans="1:7" ht="15" customHeight="1" x14ac:dyDescent="0.15">
      <c r="A369" t="str">
        <f>IF(INDEX(Transactions!$L:$L,ROW()-8)="","",INDEX(Transactions!$L:$L,ROW()-8))</f>
        <v/>
      </c>
      <c r="B369" s="291">
        <f ca="1">IF($A369="",TODAY(),INDEX(Transactions!$G:$G,ROW()-8))</f>
        <v>46238</v>
      </c>
      <c r="C369" t="str">
        <f>IF($A369="","",INDEX(Transactions!$A:$A,ROW()-8))</f>
        <v/>
      </c>
      <c r="D369" s="27">
        <f>IF($A369="",0,INDEX(Transactions!$J:$J,ROW()-8))</f>
        <v>0</v>
      </c>
      <c r="E369">
        <f>IF($A369="",1,INDEX(Transactions!$P:$P,ROW()-8))</f>
        <v>1</v>
      </c>
      <c r="F369" s="27">
        <f>IF($A369="",0,INDEX(Transactions!$Q:$Q,ROW()-8))</f>
        <v>0</v>
      </c>
      <c r="G369" s="27">
        <f>IF($A369="",0,INDEX(Transactions!$R:$R,ROW()-8))</f>
        <v>0</v>
      </c>
    </row>
    <row r="370" spans="1:7" ht="15" customHeight="1" x14ac:dyDescent="0.15">
      <c r="A370" t="str">
        <f>IF(INDEX(Transactions!$L:$L,ROW()-8)="","",INDEX(Transactions!$L:$L,ROW()-8))</f>
        <v/>
      </c>
      <c r="B370" s="291">
        <f ca="1">IF($A370="",TODAY(),INDEX(Transactions!$G:$G,ROW()-8))</f>
        <v>46238</v>
      </c>
      <c r="C370" t="str">
        <f>IF($A370="","",INDEX(Transactions!$A:$A,ROW()-8))</f>
        <v/>
      </c>
      <c r="D370" s="27">
        <f>IF($A370="",0,INDEX(Transactions!$J:$J,ROW()-8))</f>
        <v>0</v>
      </c>
      <c r="E370">
        <f>IF($A370="",1,INDEX(Transactions!$P:$P,ROW()-8))</f>
        <v>1</v>
      </c>
      <c r="F370" s="27">
        <f>IF($A370="",0,INDEX(Transactions!$Q:$Q,ROW()-8))</f>
        <v>0</v>
      </c>
      <c r="G370" s="27">
        <f>IF($A370="",0,INDEX(Transactions!$R:$R,ROW()-8))</f>
        <v>0</v>
      </c>
    </row>
    <row r="371" spans="1:7" ht="15" customHeight="1" x14ac:dyDescent="0.15">
      <c r="A371" t="str">
        <f>IF(INDEX(Transactions!$L:$L,ROW()-8)="","",INDEX(Transactions!$L:$L,ROW()-8))</f>
        <v/>
      </c>
      <c r="B371" s="291">
        <f ca="1">IF($A371="",TODAY(),INDEX(Transactions!$G:$G,ROW()-8))</f>
        <v>46238</v>
      </c>
      <c r="C371" t="str">
        <f>IF($A371="","",INDEX(Transactions!$A:$A,ROW()-8))</f>
        <v/>
      </c>
      <c r="D371" s="27">
        <f>IF($A371="",0,INDEX(Transactions!$J:$J,ROW()-8))</f>
        <v>0</v>
      </c>
      <c r="E371">
        <f>IF($A371="",1,INDEX(Transactions!$P:$P,ROW()-8))</f>
        <v>1</v>
      </c>
      <c r="F371" s="27">
        <f>IF($A371="",0,INDEX(Transactions!$Q:$Q,ROW()-8))</f>
        <v>0</v>
      </c>
      <c r="G371" s="27">
        <f>IF($A371="",0,INDEX(Transactions!$R:$R,ROW()-8))</f>
        <v>0</v>
      </c>
    </row>
    <row r="372" spans="1:7" ht="15" customHeight="1" x14ac:dyDescent="0.15">
      <c r="A372" t="str">
        <f>IF(INDEX(Transactions!$L:$L,ROW()-8)="","",INDEX(Transactions!$L:$L,ROW()-8))</f>
        <v/>
      </c>
      <c r="B372" s="291">
        <f ca="1">IF($A372="",TODAY(),INDEX(Transactions!$G:$G,ROW()-8))</f>
        <v>46238</v>
      </c>
      <c r="C372" t="str">
        <f>IF($A372="","",INDEX(Transactions!$A:$A,ROW()-8))</f>
        <v/>
      </c>
      <c r="D372" s="27">
        <f>IF($A372="",0,INDEX(Transactions!$J:$J,ROW()-8))</f>
        <v>0</v>
      </c>
      <c r="E372">
        <f>IF($A372="",1,INDEX(Transactions!$P:$P,ROW()-8))</f>
        <v>1</v>
      </c>
      <c r="F372" s="27">
        <f>IF($A372="",0,INDEX(Transactions!$Q:$Q,ROW()-8))</f>
        <v>0</v>
      </c>
      <c r="G372" s="27">
        <f>IF($A372="",0,INDEX(Transactions!$R:$R,ROW()-8))</f>
        <v>0</v>
      </c>
    </row>
    <row r="373" spans="1:7" ht="15" customHeight="1" x14ac:dyDescent="0.15">
      <c r="A373" t="str">
        <f>IF(INDEX(Transactions!$L:$L,ROW()-8)="","",INDEX(Transactions!$L:$L,ROW()-8))</f>
        <v/>
      </c>
      <c r="B373" s="291">
        <f ca="1">IF($A373="",TODAY(),INDEX(Transactions!$G:$G,ROW()-8))</f>
        <v>46238</v>
      </c>
      <c r="C373" t="str">
        <f>IF($A373="","",INDEX(Transactions!$A:$A,ROW()-8))</f>
        <v/>
      </c>
      <c r="D373" s="27">
        <f>IF($A373="",0,INDEX(Transactions!$J:$J,ROW()-8))</f>
        <v>0</v>
      </c>
      <c r="E373">
        <f>IF($A373="",1,INDEX(Transactions!$P:$P,ROW()-8))</f>
        <v>1</v>
      </c>
      <c r="F373" s="27">
        <f>IF($A373="",0,INDEX(Transactions!$Q:$Q,ROW()-8))</f>
        <v>0</v>
      </c>
      <c r="G373" s="27">
        <f>IF($A373="",0,INDEX(Transactions!$R:$R,ROW()-8))</f>
        <v>0</v>
      </c>
    </row>
    <row r="374" spans="1:7" ht="15" customHeight="1" x14ac:dyDescent="0.15">
      <c r="A374" t="str">
        <f>IF(INDEX(Transactions!$L:$L,ROW()-8)="","",INDEX(Transactions!$L:$L,ROW()-8))</f>
        <v/>
      </c>
      <c r="B374" s="291">
        <f ca="1">IF($A374="",TODAY(),INDEX(Transactions!$G:$G,ROW()-8))</f>
        <v>46238</v>
      </c>
      <c r="C374" t="str">
        <f>IF($A374="","",INDEX(Transactions!$A:$A,ROW()-8))</f>
        <v/>
      </c>
      <c r="D374" s="27">
        <f>IF($A374="",0,INDEX(Transactions!$J:$J,ROW()-8))</f>
        <v>0</v>
      </c>
      <c r="E374">
        <f>IF($A374="",1,INDEX(Transactions!$P:$P,ROW()-8))</f>
        <v>1</v>
      </c>
      <c r="F374" s="27">
        <f>IF($A374="",0,INDEX(Transactions!$Q:$Q,ROW()-8))</f>
        <v>0</v>
      </c>
      <c r="G374" s="27">
        <f>IF($A374="",0,INDEX(Transactions!$R:$R,ROW()-8))</f>
        <v>0</v>
      </c>
    </row>
    <row r="375" spans="1:7" ht="15" customHeight="1" x14ac:dyDescent="0.15">
      <c r="A375" t="str">
        <f>IF(INDEX(Transactions!$L:$L,ROW()-8)="","",INDEX(Transactions!$L:$L,ROW()-8))</f>
        <v/>
      </c>
      <c r="B375" s="291">
        <f ca="1">IF($A375="",TODAY(),INDEX(Transactions!$G:$G,ROW()-8))</f>
        <v>46238</v>
      </c>
      <c r="C375" t="str">
        <f>IF($A375="","",INDEX(Transactions!$A:$A,ROW()-8))</f>
        <v/>
      </c>
      <c r="D375" s="27">
        <f>IF($A375="",0,INDEX(Transactions!$J:$J,ROW()-8))</f>
        <v>0</v>
      </c>
      <c r="E375">
        <f>IF($A375="",1,INDEX(Transactions!$P:$P,ROW()-8))</f>
        <v>1</v>
      </c>
      <c r="F375" s="27">
        <f>IF($A375="",0,INDEX(Transactions!$Q:$Q,ROW()-8))</f>
        <v>0</v>
      </c>
      <c r="G375" s="27">
        <f>IF($A375="",0,INDEX(Transactions!$R:$R,ROW()-8))</f>
        <v>0</v>
      </c>
    </row>
    <row r="376" spans="1:7" ht="15" customHeight="1" x14ac:dyDescent="0.15">
      <c r="A376" t="str">
        <f>IF(INDEX(Transactions!$L:$L,ROW()-8)="","",INDEX(Transactions!$L:$L,ROW()-8))</f>
        <v/>
      </c>
      <c r="B376" s="291">
        <f ca="1">IF($A376="",TODAY(),INDEX(Transactions!$G:$G,ROW()-8))</f>
        <v>46238</v>
      </c>
      <c r="C376" t="str">
        <f>IF($A376="","",INDEX(Transactions!$A:$A,ROW()-8))</f>
        <v/>
      </c>
      <c r="D376" s="27">
        <f>IF($A376="",0,INDEX(Transactions!$J:$J,ROW()-8))</f>
        <v>0</v>
      </c>
      <c r="E376">
        <f>IF($A376="",1,INDEX(Transactions!$P:$P,ROW()-8))</f>
        <v>1</v>
      </c>
      <c r="F376" s="27">
        <f>IF($A376="",0,INDEX(Transactions!$Q:$Q,ROW()-8))</f>
        <v>0</v>
      </c>
      <c r="G376" s="27">
        <f>IF($A376="",0,INDEX(Transactions!$R:$R,ROW()-8))</f>
        <v>0</v>
      </c>
    </row>
    <row r="377" spans="1:7" ht="15" customHeight="1" x14ac:dyDescent="0.15">
      <c r="A377" t="str">
        <f>IF(INDEX(Transactions!$L:$L,ROW()-8)="","",INDEX(Transactions!$L:$L,ROW()-8))</f>
        <v/>
      </c>
      <c r="B377" s="291">
        <f ca="1">IF($A377="",TODAY(),INDEX(Transactions!$G:$G,ROW()-8))</f>
        <v>46238</v>
      </c>
      <c r="C377" t="str">
        <f>IF($A377="","",INDEX(Transactions!$A:$A,ROW()-8))</f>
        <v/>
      </c>
      <c r="D377" s="27">
        <f>IF($A377="",0,INDEX(Transactions!$J:$J,ROW()-8))</f>
        <v>0</v>
      </c>
      <c r="E377">
        <f>IF($A377="",1,INDEX(Transactions!$P:$P,ROW()-8))</f>
        <v>1</v>
      </c>
      <c r="F377" s="27">
        <f>IF($A377="",0,INDEX(Transactions!$Q:$Q,ROW()-8))</f>
        <v>0</v>
      </c>
      <c r="G377" s="27">
        <f>IF($A377="",0,INDEX(Transactions!$R:$R,ROW()-8))</f>
        <v>0</v>
      </c>
    </row>
    <row r="378" spans="1:7" ht="15" customHeight="1" x14ac:dyDescent="0.15">
      <c r="A378" t="str">
        <f>IF(INDEX(Transactions!$L:$L,ROW()-8)="","",INDEX(Transactions!$L:$L,ROW()-8))</f>
        <v/>
      </c>
      <c r="B378" s="291">
        <f ca="1">IF($A378="",TODAY(),INDEX(Transactions!$G:$G,ROW()-8))</f>
        <v>46238</v>
      </c>
      <c r="C378" t="str">
        <f>IF($A378="","",INDEX(Transactions!$A:$A,ROW()-8))</f>
        <v/>
      </c>
      <c r="D378" s="27">
        <f>IF($A378="",0,INDEX(Transactions!$J:$J,ROW()-8))</f>
        <v>0</v>
      </c>
      <c r="E378">
        <f>IF($A378="",1,INDEX(Transactions!$P:$P,ROW()-8))</f>
        <v>1</v>
      </c>
      <c r="F378" s="27">
        <f>IF($A378="",0,INDEX(Transactions!$Q:$Q,ROW()-8))</f>
        <v>0</v>
      </c>
      <c r="G378" s="27">
        <f>IF($A378="",0,INDEX(Transactions!$R:$R,ROW()-8))</f>
        <v>0</v>
      </c>
    </row>
    <row r="379" spans="1:7" ht="15" customHeight="1" x14ac:dyDescent="0.15">
      <c r="A379" t="str">
        <f>IF(INDEX(Transactions!$L:$L,ROW()-8)="","",INDEX(Transactions!$L:$L,ROW()-8))</f>
        <v/>
      </c>
      <c r="B379" s="291">
        <f ca="1">IF($A379="",TODAY(),INDEX(Transactions!$G:$G,ROW()-8))</f>
        <v>46238</v>
      </c>
      <c r="C379" t="str">
        <f>IF($A379="","",INDEX(Transactions!$A:$A,ROW()-8))</f>
        <v/>
      </c>
      <c r="D379" s="27">
        <f>IF($A379="",0,INDEX(Transactions!$J:$J,ROW()-8))</f>
        <v>0</v>
      </c>
      <c r="E379">
        <f>IF($A379="",1,INDEX(Transactions!$P:$P,ROW()-8))</f>
        <v>1</v>
      </c>
      <c r="F379" s="27">
        <f>IF($A379="",0,INDEX(Transactions!$Q:$Q,ROW()-8))</f>
        <v>0</v>
      </c>
      <c r="G379" s="27">
        <f>IF($A379="",0,INDEX(Transactions!$R:$R,ROW()-8))</f>
        <v>0</v>
      </c>
    </row>
    <row r="380" spans="1:7" ht="15" customHeight="1" x14ac:dyDescent="0.15">
      <c r="A380" t="str">
        <f>IF(INDEX(Transactions!$L:$L,ROW()-8)="","",INDEX(Transactions!$L:$L,ROW()-8))</f>
        <v/>
      </c>
      <c r="B380" s="291">
        <f ca="1">IF($A380="",TODAY(),INDEX(Transactions!$G:$G,ROW()-8))</f>
        <v>46238</v>
      </c>
      <c r="C380" t="str">
        <f>IF($A380="","",INDEX(Transactions!$A:$A,ROW()-8))</f>
        <v/>
      </c>
      <c r="D380" s="27">
        <f>IF($A380="",0,INDEX(Transactions!$J:$J,ROW()-8))</f>
        <v>0</v>
      </c>
      <c r="E380">
        <f>IF($A380="",1,INDEX(Transactions!$P:$P,ROW()-8))</f>
        <v>1</v>
      </c>
      <c r="F380" s="27">
        <f>IF($A380="",0,INDEX(Transactions!$Q:$Q,ROW()-8))</f>
        <v>0</v>
      </c>
      <c r="G380" s="27">
        <f>IF($A380="",0,INDEX(Transactions!$R:$R,ROW()-8))</f>
        <v>0</v>
      </c>
    </row>
    <row r="381" spans="1:7" ht="15" customHeight="1" x14ac:dyDescent="0.15">
      <c r="A381" t="str">
        <f>IF(INDEX(Transactions!$L:$L,ROW()-8)="","",INDEX(Transactions!$L:$L,ROW()-8))</f>
        <v/>
      </c>
      <c r="B381" s="291">
        <f ca="1">IF($A381="",TODAY(),INDEX(Transactions!$G:$G,ROW()-8))</f>
        <v>46238</v>
      </c>
      <c r="C381" t="str">
        <f>IF($A381="","",INDEX(Transactions!$A:$A,ROW()-8))</f>
        <v/>
      </c>
      <c r="D381" s="27">
        <f>IF($A381="",0,INDEX(Transactions!$J:$J,ROW()-8))</f>
        <v>0</v>
      </c>
      <c r="E381">
        <f>IF($A381="",1,INDEX(Transactions!$P:$P,ROW()-8))</f>
        <v>1</v>
      </c>
      <c r="F381" s="27">
        <f>IF($A381="",0,INDEX(Transactions!$Q:$Q,ROW()-8))</f>
        <v>0</v>
      </c>
      <c r="G381" s="27">
        <f>IF($A381="",0,INDEX(Transactions!$R:$R,ROW()-8))</f>
        <v>0</v>
      </c>
    </row>
    <row r="382" spans="1:7" ht="15" customHeight="1" x14ac:dyDescent="0.15">
      <c r="A382" t="str">
        <f>IF(INDEX(Transactions!$L:$L,ROW()-8)="","",INDEX(Transactions!$L:$L,ROW()-8))</f>
        <v/>
      </c>
      <c r="B382" s="291">
        <f ca="1">IF($A382="",TODAY(),INDEX(Transactions!$G:$G,ROW()-8))</f>
        <v>46238</v>
      </c>
      <c r="C382" t="str">
        <f>IF($A382="","",INDEX(Transactions!$A:$A,ROW()-8))</f>
        <v/>
      </c>
      <c r="D382" s="27">
        <f>IF($A382="",0,INDEX(Transactions!$J:$J,ROW()-8))</f>
        <v>0</v>
      </c>
      <c r="E382">
        <f>IF($A382="",1,INDEX(Transactions!$P:$P,ROW()-8))</f>
        <v>1</v>
      </c>
      <c r="F382" s="27">
        <f>IF($A382="",0,INDEX(Transactions!$Q:$Q,ROW()-8))</f>
        <v>0</v>
      </c>
      <c r="G382" s="27">
        <f>IF($A382="",0,INDEX(Transactions!$R:$R,ROW()-8))</f>
        <v>0</v>
      </c>
    </row>
    <row r="383" spans="1:7" ht="15" customHeight="1" x14ac:dyDescent="0.15">
      <c r="A383" t="str">
        <f>IF(INDEX(Transactions!$L:$L,ROW()-8)="","",INDEX(Transactions!$L:$L,ROW()-8))</f>
        <v/>
      </c>
      <c r="B383" s="291">
        <f ca="1">IF($A383="",TODAY(),INDEX(Transactions!$G:$G,ROW()-8))</f>
        <v>46238</v>
      </c>
      <c r="C383" t="str">
        <f>IF($A383="","",INDEX(Transactions!$A:$A,ROW()-8))</f>
        <v/>
      </c>
      <c r="D383" s="27">
        <f>IF($A383="",0,INDEX(Transactions!$J:$J,ROW()-8))</f>
        <v>0</v>
      </c>
      <c r="E383">
        <f>IF($A383="",1,INDEX(Transactions!$P:$P,ROW()-8))</f>
        <v>1</v>
      </c>
      <c r="F383" s="27">
        <f>IF($A383="",0,INDEX(Transactions!$Q:$Q,ROW()-8))</f>
        <v>0</v>
      </c>
      <c r="G383" s="27">
        <f>IF($A383="",0,INDEX(Transactions!$R:$R,ROW()-8))</f>
        <v>0</v>
      </c>
    </row>
    <row r="384" spans="1:7" ht="15" customHeight="1" x14ac:dyDescent="0.15">
      <c r="A384" t="str">
        <f>IF(INDEX(Transactions!$L:$L,ROW()-8)="","",INDEX(Transactions!$L:$L,ROW()-8))</f>
        <v/>
      </c>
      <c r="B384" s="291">
        <f ca="1">IF($A384="",TODAY(),INDEX(Transactions!$G:$G,ROW()-8))</f>
        <v>46238</v>
      </c>
      <c r="C384" t="str">
        <f>IF($A384="","",INDEX(Transactions!$A:$A,ROW()-8))</f>
        <v/>
      </c>
      <c r="D384" s="27">
        <f>IF($A384="",0,INDEX(Transactions!$J:$J,ROW()-8))</f>
        <v>0</v>
      </c>
      <c r="E384">
        <f>IF($A384="",1,INDEX(Transactions!$P:$P,ROW()-8))</f>
        <v>1</v>
      </c>
      <c r="F384" s="27">
        <f>IF($A384="",0,INDEX(Transactions!$Q:$Q,ROW()-8))</f>
        <v>0</v>
      </c>
      <c r="G384" s="27">
        <f>IF($A384="",0,INDEX(Transactions!$R:$R,ROW()-8))</f>
        <v>0</v>
      </c>
    </row>
    <row r="385" spans="1:7" ht="15" customHeight="1" x14ac:dyDescent="0.15">
      <c r="A385" t="str">
        <f>IF(INDEX(Transactions!$L:$L,ROW()-8)="","",INDEX(Transactions!$L:$L,ROW()-8))</f>
        <v/>
      </c>
      <c r="B385" s="291">
        <f ca="1">IF($A385="",TODAY(),INDEX(Transactions!$G:$G,ROW()-8))</f>
        <v>46238</v>
      </c>
      <c r="C385" t="str">
        <f>IF($A385="","",INDEX(Transactions!$A:$A,ROW()-8))</f>
        <v/>
      </c>
      <c r="D385" s="27">
        <f>IF($A385="",0,INDEX(Transactions!$J:$J,ROW()-8))</f>
        <v>0</v>
      </c>
      <c r="E385">
        <f>IF($A385="",1,INDEX(Transactions!$P:$P,ROW()-8))</f>
        <v>1</v>
      </c>
      <c r="F385" s="27">
        <f>IF($A385="",0,INDEX(Transactions!$Q:$Q,ROW()-8))</f>
        <v>0</v>
      </c>
      <c r="G385" s="27">
        <f>IF($A385="",0,INDEX(Transactions!$R:$R,ROW()-8))</f>
        <v>0</v>
      </c>
    </row>
    <row r="386" spans="1:7" ht="15" customHeight="1" x14ac:dyDescent="0.15">
      <c r="A386" t="str">
        <f>IF(INDEX(Transactions!$L:$L,ROW()-8)="","",INDEX(Transactions!$L:$L,ROW()-8))</f>
        <v/>
      </c>
      <c r="B386" s="291">
        <f ca="1">IF($A386="",TODAY(),INDEX(Transactions!$G:$G,ROW()-8))</f>
        <v>46238</v>
      </c>
      <c r="C386" t="str">
        <f>IF($A386="","",INDEX(Transactions!$A:$A,ROW()-8))</f>
        <v/>
      </c>
      <c r="D386" s="27">
        <f>IF($A386="",0,INDEX(Transactions!$J:$J,ROW()-8))</f>
        <v>0</v>
      </c>
      <c r="E386">
        <f>IF($A386="",1,INDEX(Transactions!$P:$P,ROW()-8))</f>
        <v>1</v>
      </c>
      <c r="F386" s="27">
        <f>IF($A386="",0,INDEX(Transactions!$Q:$Q,ROW()-8))</f>
        <v>0</v>
      </c>
      <c r="G386" s="27">
        <f>IF($A386="",0,INDEX(Transactions!$R:$R,ROW()-8))</f>
        <v>0</v>
      </c>
    </row>
    <row r="387" spans="1:7" ht="15" customHeight="1" x14ac:dyDescent="0.15">
      <c r="A387" t="str">
        <f>IF(INDEX(Transactions!$L:$L,ROW()-8)="","",INDEX(Transactions!$L:$L,ROW()-8))</f>
        <v/>
      </c>
      <c r="B387" s="291">
        <f ca="1">IF($A387="",TODAY(),INDEX(Transactions!$G:$G,ROW()-8))</f>
        <v>46238</v>
      </c>
      <c r="C387" t="str">
        <f>IF($A387="","",INDEX(Transactions!$A:$A,ROW()-8))</f>
        <v/>
      </c>
      <c r="D387" s="27">
        <f>IF($A387="",0,INDEX(Transactions!$J:$J,ROW()-8))</f>
        <v>0</v>
      </c>
      <c r="E387">
        <f>IF($A387="",1,INDEX(Transactions!$P:$P,ROW()-8))</f>
        <v>1</v>
      </c>
      <c r="F387" s="27">
        <f>IF($A387="",0,INDEX(Transactions!$Q:$Q,ROW()-8))</f>
        <v>0</v>
      </c>
      <c r="G387" s="27">
        <f>IF($A387="",0,INDEX(Transactions!$R:$R,ROW()-8))</f>
        <v>0</v>
      </c>
    </row>
    <row r="388" spans="1:7" ht="15" customHeight="1" x14ac:dyDescent="0.15">
      <c r="A388" t="str">
        <f>IF(INDEX(Transactions!$L:$L,ROW()-8)="","",INDEX(Transactions!$L:$L,ROW()-8))</f>
        <v/>
      </c>
      <c r="B388" s="291">
        <f ca="1">IF($A388="",TODAY(),INDEX(Transactions!$G:$G,ROW()-8))</f>
        <v>46238</v>
      </c>
      <c r="C388" t="str">
        <f>IF($A388="","",INDEX(Transactions!$A:$A,ROW()-8))</f>
        <v/>
      </c>
      <c r="D388" s="27">
        <f>IF($A388="",0,INDEX(Transactions!$J:$J,ROW()-8))</f>
        <v>0</v>
      </c>
      <c r="E388">
        <f>IF($A388="",1,INDEX(Transactions!$P:$P,ROW()-8))</f>
        <v>1</v>
      </c>
      <c r="F388" s="27">
        <f>IF($A388="",0,INDEX(Transactions!$Q:$Q,ROW()-8))</f>
        <v>0</v>
      </c>
      <c r="G388" s="27">
        <f>IF($A388="",0,INDEX(Transactions!$R:$R,ROW()-8))</f>
        <v>0</v>
      </c>
    </row>
    <row r="389" spans="1:7" ht="15" customHeight="1" x14ac:dyDescent="0.15">
      <c r="A389" t="str">
        <f>IF(INDEX(Transactions!$L:$L,ROW()-8)="","",INDEX(Transactions!$L:$L,ROW()-8))</f>
        <v/>
      </c>
      <c r="B389" s="291">
        <f ca="1">IF($A389="",TODAY(),INDEX(Transactions!$G:$G,ROW()-8))</f>
        <v>46238</v>
      </c>
      <c r="C389" t="str">
        <f>IF($A389="","",INDEX(Transactions!$A:$A,ROW()-8))</f>
        <v/>
      </c>
      <c r="D389" s="27">
        <f>IF($A389="",0,INDEX(Transactions!$J:$J,ROW()-8))</f>
        <v>0</v>
      </c>
      <c r="E389">
        <f>IF($A389="",1,INDEX(Transactions!$P:$P,ROW()-8))</f>
        <v>1</v>
      </c>
      <c r="F389" s="27">
        <f>IF($A389="",0,INDEX(Transactions!$Q:$Q,ROW()-8))</f>
        <v>0</v>
      </c>
      <c r="G389" s="27">
        <f>IF($A389="",0,INDEX(Transactions!$R:$R,ROW()-8))</f>
        <v>0</v>
      </c>
    </row>
    <row r="390" spans="1:7" ht="15" customHeight="1" x14ac:dyDescent="0.15">
      <c r="A390" t="str">
        <f>IF(INDEX(Transactions!$L:$L,ROW()-8)="","",INDEX(Transactions!$L:$L,ROW()-8))</f>
        <v/>
      </c>
      <c r="B390" s="291">
        <f ca="1">IF($A390="",TODAY(),INDEX(Transactions!$G:$G,ROW()-8))</f>
        <v>46238</v>
      </c>
      <c r="C390" t="str">
        <f>IF($A390="","",INDEX(Transactions!$A:$A,ROW()-8))</f>
        <v/>
      </c>
      <c r="D390" s="27">
        <f>IF($A390="",0,INDEX(Transactions!$J:$J,ROW()-8))</f>
        <v>0</v>
      </c>
      <c r="E390">
        <f>IF($A390="",1,INDEX(Transactions!$P:$P,ROW()-8))</f>
        <v>1</v>
      </c>
      <c r="F390" s="27">
        <f>IF($A390="",0,INDEX(Transactions!$Q:$Q,ROW()-8))</f>
        <v>0</v>
      </c>
      <c r="G390" s="27">
        <f>IF($A390="",0,INDEX(Transactions!$R:$R,ROW()-8))</f>
        <v>0</v>
      </c>
    </row>
    <row r="391" spans="1:7" ht="15" customHeight="1" x14ac:dyDescent="0.15">
      <c r="A391" t="str">
        <f>IF(INDEX(Transactions!$L:$L,ROW()-8)="","",INDEX(Transactions!$L:$L,ROW()-8))</f>
        <v/>
      </c>
      <c r="B391" s="291">
        <f ca="1">IF($A391="",TODAY(),INDEX(Transactions!$G:$G,ROW()-8))</f>
        <v>46238</v>
      </c>
      <c r="C391" t="str">
        <f>IF($A391="","",INDEX(Transactions!$A:$A,ROW()-8))</f>
        <v/>
      </c>
      <c r="D391" s="27">
        <f>IF($A391="",0,INDEX(Transactions!$J:$J,ROW()-8))</f>
        <v>0</v>
      </c>
      <c r="E391">
        <f>IF($A391="",1,INDEX(Transactions!$P:$P,ROW()-8))</f>
        <v>1</v>
      </c>
      <c r="F391" s="27">
        <f>IF($A391="",0,INDEX(Transactions!$Q:$Q,ROW()-8))</f>
        <v>0</v>
      </c>
      <c r="G391" s="27">
        <f>IF($A391="",0,INDEX(Transactions!$R:$R,ROW()-8))</f>
        <v>0</v>
      </c>
    </row>
    <row r="392" spans="1:7" ht="15" customHeight="1" x14ac:dyDescent="0.15">
      <c r="A392" t="str">
        <f>IF(INDEX(Transactions!$L:$L,ROW()-8)="","",INDEX(Transactions!$L:$L,ROW()-8))</f>
        <v/>
      </c>
      <c r="B392" s="291">
        <f ca="1">IF($A392="",TODAY(),INDEX(Transactions!$G:$G,ROW()-8))</f>
        <v>46238</v>
      </c>
      <c r="C392" t="str">
        <f>IF($A392="","",INDEX(Transactions!$A:$A,ROW()-8))</f>
        <v/>
      </c>
      <c r="D392" s="27">
        <f>IF($A392="",0,INDEX(Transactions!$J:$J,ROW()-8))</f>
        <v>0</v>
      </c>
      <c r="E392">
        <f>IF($A392="",1,INDEX(Transactions!$P:$P,ROW()-8))</f>
        <v>1</v>
      </c>
      <c r="F392" s="27">
        <f>IF($A392="",0,INDEX(Transactions!$Q:$Q,ROW()-8))</f>
        <v>0</v>
      </c>
      <c r="G392" s="27">
        <f>IF($A392="",0,INDEX(Transactions!$R:$R,ROW()-8))</f>
        <v>0</v>
      </c>
    </row>
    <row r="393" spans="1:7" ht="15" customHeight="1" x14ac:dyDescent="0.15">
      <c r="A393" t="str">
        <f>IF(INDEX(Transactions!$L:$L,ROW()-8)="","",INDEX(Transactions!$L:$L,ROW()-8))</f>
        <v/>
      </c>
      <c r="B393" s="291">
        <f ca="1">IF($A393="",TODAY(),INDEX(Transactions!$G:$G,ROW()-8))</f>
        <v>46238</v>
      </c>
      <c r="C393" t="str">
        <f>IF($A393="","",INDEX(Transactions!$A:$A,ROW()-8))</f>
        <v/>
      </c>
      <c r="D393" s="27">
        <f>IF($A393="",0,INDEX(Transactions!$J:$J,ROW()-8))</f>
        <v>0</v>
      </c>
      <c r="E393">
        <f>IF($A393="",1,INDEX(Transactions!$P:$P,ROW()-8))</f>
        <v>1</v>
      </c>
      <c r="F393" s="27">
        <f>IF($A393="",0,INDEX(Transactions!$Q:$Q,ROW()-8))</f>
        <v>0</v>
      </c>
      <c r="G393" s="27">
        <f>IF($A393="",0,INDEX(Transactions!$R:$R,ROW()-8))</f>
        <v>0</v>
      </c>
    </row>
    <row r="394" spans="1:7" ht="15" customHeight="1" x14ac:dyDescent="0.15">
      <c r="A394" t="str">
        <f>IF(INDEX(Transactions!$L:$L,ROW()-8)="","",INDEX(Transactions!$L:$L,ROW()-8))</f>
        <v/>
      </c>
      <c r="B394" s="291">
        <f ca="1">IF($A394="",TODAY(),INDEX(Transactions!$G:$G,ROW()-8))</f>
        <v>46238</v>
      </c>
      <c r="C394" t="str">
        <f>IF($A394="","",INDEX(Transactions!$A:$A,ROW()-8))</f>
        <v/>
      </c>
      <c r="D394" s="27">
        <f>IF($A394="",0,INDEX(Transactions!$J:$J,ROW()-8))</f>
        <v>0</v>
      </c>
      <c r="E394">
        <f>IF($A394="",1,INDEX(Transactions!$P:$P,ROW()-8))</f>
        <v>1</v>
      </c>
      <c r="F394" s="27">
        <f>IF($A394="",0,INDEX(Transactions!$Q:$Q,ROW()-8))</f>
        <v>0</v>
      </c>
      <c r="G394" s="27">
        <f>IF($A394="",0,INDEX(Transactions!$R:$R,ROW()-8))</f>
        <v>0</v>
      </c>
    </row>
    <row r="395" spans="1:7" ht="15" customHeight="1" x14ac:dyDescent="0.15">
      <c r="A395" t="str">
        <f>IF(INDEX(Transactions!$L:$L,ROW()-8)="","",INDEX(Transactions!$L:$L,ROW()-8))</f>
        <v/>
      </c>
      <c r="B395" s="291">
        <f ca="1">IF($A395="",TODAY(),INDEX(Transactions!$G:$G,ROW()-8))</f>
        <v>46238</v>
      </c>
      <c r="C395" t="str">
        <f>IF($A395="","",INDEX(Transactions!$A:$A,ROW()-8))</f>
        <v/>
      </c>
      <c r="D395" s="27">
        <f>IF($A395="",0,INDEX(Transactions!$J:$J,ROW()-8))</f>
        <v>0</v>
      </c>
      <c r="E395">
        <f>IF($A395="",1,INDEX(Transactions!$P:$P,ROW()-8))</f>
        <v>1</v>
      </c>
      <c r="F395" s="27">
        <f>IF($A395="",0,INDEX(Transactions!$Q:$Q,ROW()-8))</f>
        <v>0</v>
      </c>
      <c r="G395" s="27">
        <f>IF($A395="",0,INDEX(Transactions!$R:$R,ROW()-8))</f>
        <v>0</v>
      </c>
    </row>
    <row r="396" spans="1:7" ht="15" customHeight="1" x14ac:dyDescent="0.15">
      <c r="A396" t="str">
        <f>IF(INDEX(Transactions!$L:$L,ROW()-8)="","",INDEX(Transactions!$L:$L,ROW()-8))</f>
        <v/>
      </c>
      <c r="B396" s="291">
        <f ca="1">IF($A396="",TODAY(),INDEX(Transactions!$G:$G,ROW()-8))</f>
        <v>46238</v>
      </c>
      <c r="C396" t="str">
        <f>IF($A396="","",INDEX(Transactions!$A:$A,ROW()-8))</f>
        <v/>
      </c>
      <c r="D396" s="27">
        <f>IF($A396="",0,INDEX(Transactions!$J:$J,ROW()-8))</f>
        <v>0</v>
      </c>
      <c r="E396">
        <f>IF($A396="",1,INDEX(Transactions!$P:$P,ROW()-8))</f>
        <v>1</v>
      </c>
      <c r="F396" s="27">
        <f>IF($A396="",0,INDEX(Transactions!$Q:$Q,ROW()-8))</f>
        <v>0</v>
      </c>
      <c r="G396" s="27">
        <f>IF($A396="",0,INDEX(Transactions!$R:$R,ROW()-8))</f>
        <v>0</v>
      </c>
    </row>
    <row r="397" spans="1:7" ht="15" customHeight="1" x14ac:dyDescent="0.15">
      <c r="A397" t="str">
        <f>IF(INDEX(Transactions!$L:$L,ROW()-8)="","",INDEX(Transactions!$L:$L,ROW()-8))</f>
        <v/>
      </c>
      <c r="B397" s="291">
        <f ca="1">IF($A397="",TODAY(),INDEX(Transactions!$G:$G,ROW()-8))</f>
        <v>46238</v>
      </c>
      <c r="C397" t="str">
        <f>IF($A397="","",INDEX(Transactions!$A:$A,ROW()-8))</f>
        <v/>
      </c>
      <c r="D397" s="27">
        <f>IF($A397="",0,INDEX(Transactions!$J:$J,ROW()-8))</f>
        <v>0</v>
      </c>
      <c r="E397">
        <f>IF($A397="",1,INDEX(Transactions!$P:$P,ROW()-8))</f>
        <v>1</v>
      </c>
      <c r="F397" s="27">
        <f>IF($A397="",0,INDEX(Transactions!$Q:$Q,ROW()-8))</f>
        <v>0</v>
      </c>
      <c r="G397" s="27">
        <f>IF($A397="",0,INDEX(Transactions!$R:$R,ROW()-8))</f>
        <v>0</v>
      </c>
    </row>
    <row r="398" spans="1:7" ht="15" customHeight="1" x14ac:dyDescent="0.15">
      <c r="A398" t="str">
        <f>IF(INDEX(Transactions!$L:$L,ROW()-8)="","",INDEX(Transactions!$L:$L,ROW()-8))</f>
        <v/>
      </c>
      <c r="B398" s="291">
        <f ca="1">IF($A398="",TODAY(),INDEX(Transactions!$G:$G,ROW()-8))</f>
        <v>46238</v>
      </c>
      <c r="C398" t="str">
        <f>IF($A398="","",INDEX(Transactions!$A:$A,ROW()-8))</f>
        <v/>
      </c>
      <c r="D398" s="27">
        <f>IF($A398="",0,INDEX(Transactions!$J:$J,ROW()-8))</f>
        <v>0</v>
      </c>
      <c r="E398">
        <f>IF($A398="",1,INDEX(Transactions!$P:$P,ROW()-8))</f>
        <v>1</v>
      </c>
      <c r="F398" s="27">
        <f>IF($A398="",0,INDEX(Transactions!$Q:$Q,ROW()-8))</f>
        <v>0</v>
      </c>
      <c r="G398" s="27">
        <f>IF($A398="",0,INDEX(Transactions!$R:$R,ROW()-8))</f>
        <v>0</v>
      </c>
    </row>
    <row r="399" spans="1:7" ht="15" customHeight="1" x14ac:dyDescent="0.15">
      <c r="A399" t="str">
        <f>IF(INDEX(Transactions!$L:$L,ROW()-8)="","",INDEX(Transactions!$L:$L,ROW()-8))</f>
        <v/>
      </c>
      <c r="B399" s="291">
        <f ca="1">IF($A399="",TODAY(),INDEX(Transactions!$G:$G,ROW()-8))</f>
        <v>46238</v>
      </c>
      <c r="C399" t="str">
        <f>IF($A399="","",INDEX(Transactions!$A:$A,ROW()-8))</f>
        <v/>
      </c>
      <c r="D399" s="27">
        <f>IF($A399="",0,INDEX(Transactions!$J:$J,ROW()-8))</f>
        <v>0</v>
      </c>
      <c r="E399">
        <f>IF($A399="",1,INDEX(Transactions!$P:$P,ROW()-8))</f>
        <v>1</v>
      </c>
      <c r="F399" s="27">
        <f>IF($A399="",0,INDEX(Transactions!$Q:$Q,ROW()-8))</f>
        <v>0</v>
      </c>
      <c r="G399" s="27">
        <f>IF($A399="",0,INDEX(Transactions!$R:$R,ROW()-8))</f>
        <v>0</v>
      </c>
    </row>
    <row r="400" spans="1:7" ht="15" customHeight="1" x14ac:dyDescent="0.15">
      <c r="A400" t="str">
        <f>IF(INDEX(Transactions!$L:$L,ROW()-8)="","",INDEX(Transactions!$L:$L,ROW()-8))</f>
        <v/>
      </c>
      <c r="B400" s="291">
        <f ca="1">IF($A400="",TODAY(),INDEX(Transactions!$G:$G,ROW()-8))</f>
        <v>46238</v>
      </c>
      <c r="C400" t="str">
        <f>IF($A400="","",INDEX(Transactions!$A:$A,ROW()-8))</f>
        <v/>
      </c>
      <c r="D400" s="27">
        <f>IF($A400="",0,INDEX(Transactions!$J:$J,ROW()-8))</f>
        <v>0</v>
      </c>
      <c r="E400">
        <f>IF($A400="",1,INDEX(Transactions!$P:$P,ROW()-8))</f>
        <v>1</v>
      </c>
      <c r="F400" s="27">
        <f>IF($A400="",0,INDEX(Transactions!$Q:$Q,ROW()-8))</f>
        <v>0</v>
      </c>
      <c r="G400" s="27">
        <f>IF($A400="",0,INDEX(Transactions!$R:$R,ROW()-8))</f>
        <v>0</v>
      </c>
    </row>
    <row r="401" spans="1:7" ht="15" customHeight="1" x14ac:dyDescent="0.15">
      <c r="A401" t="str">
        <f>IF(INDEX(Transactions!$L:$L,ROW()-8)="","",INDEX(Transactions!$L:$L,ROW()-8))</f>
        <v/>
      </c>
      <c r="B401" s="291">
        <f ca="1">IF($A401="",TODAY(),INDEX(Transactions!$G:$G,ROW()-8))</f>
        <v>46238</v>
      </c>
      <c r="C401" t="str">
        <f>IF($A401="","",INDEX(Transactions!$A:$A,ROW()-8))</f>
        <v/>
      </c>
      <c r="D401" s="27">
        <f>IF($A401="",0,INDEX(Transactions!$J:$J,ROW()-8))</f>
        <v>0</v>
      </c>
      <c r="E401">
        <f>IF($A401="",1,INDEX(Transactions!$P:$P,ROW()-8))</f>
        <v>1</v>
      </c>
      <c r="F401" s="27">
        <f>IF($A401="",0,INDEX(Transactions!$Q:$Q,ROW()-8))</f>
        <v>0</v>
      </c>
      <c r="G401" s="27">
        <f>IF($A401="",0,INDEX(Transactions!$R:$R,ROW()-8))</f>
        <v>0</v>
      </c>
    </row>
    <row r="402" spans="1:7" ht="15" customHeight="1" x14ac:dyDescent="0.15">
      <c r="A402" t="str">
        <f>IF(INDEX(Transactions!$L:$L,ROW()-8)="","",INDEX(Transactions!$L:$L,ROW()-8))</f>
        <v/>
      </c>
      <c r="B402" s="291">
        <f ca="1">IF($A402="",TODAY(),INDEX(Transactions!$G:$G,ROW()-8))</f>
        <v>46238</v>
      </c>
      <c r="C402" t="str">
        <f>IF($A402="","",INDEX(Transactions!$A:$A,ROW()-8))</f>
        <v/>
      </c>
      <c r="D402" s="27">
        <f>IF($A402="",0,INDEX(Transactions!$J:$J,ROW()-8))</f>
        <v>0</v>
      </c>
      <c r="E402">
        <f>IF($A402="",1,INDEX(Transactions!$P:$P,ROW()-8))</f>
        <v>1</v>
      </c>
      <c r="F402" s="27">
        <f>IF($A402="",0,INDEX(Transactions!$Q:$Q,ROW()-8))</f>
        <v>0</v>
      </c>
      <c r="G402" s="27">
        <f>IF($A402="",0,INDEX(Transactions!$R:$R,ROW()-8))</f>
        <v>0</v>
      </c>
    </row>
    <row r="403" spans="1:7" ht="15" customHeight="1" x14ac:dyDescent="0.15">
      <c r="A403" t="str">
        <f>IF(INDEX(Transactions!$L:$L,ROW()-8)="","",INDEX(Transactions!$L:$L,ROW()-8))</f>
        <v/>
      </c>
      <c r="B403" s="291">
        <f ca="1">IF($A403="",TODAY(),INDEX(Transactions!$G:$G,ROW()-8))</f>
        <v>46238</v>
      </c>
      <c r="C403" t="str">
        <f>IF($A403="","",INDEX(Transactions!$A:$A,ROW()-8))</f>
        <v/>
      </c>
      <c r="D403" s="27">
        <f>IF($A403="",0,INDEX(Transactions!$J:$J,ROW()-8))</f>
        <v>0</v>
      </c>
      <c r="E403">
        <f>IF($A403="",1,INDEX(Transactions!$P:$P,ROW()-8))</f>
        <v>1</v>
      </c>
      <c r="F403" s="27">
        <f>IF($A403="",0,INDEX(Transactions!$Q:$Q,ROW()-8))</f>
        <v>0</v>
      </c>
      <c r="G403" s="27">
        <f>IF($A403="",0,INDEX(Transactions!$R:$R,ROW()-8))</f>
        <v>0</v>
      </c>
    </row>
    <row r="404" spans="1:7" ht="15" customHeight="1" x14ac:dyDescent="0.15">
      <c r="A404" t="str">
        <f>IF(INDEX(Transactions!$L:$L,ROW()-8)="","",INDEX(Transactions!$L:$L,ROW()-8))</f>
        <v/>
      </c>
      <c r="B404" s="291">
        <f ca="1">IF($A404="",TODAY(),INDEX(Transactions!$G:$G,ROW()-8))</f>
        <v>46238</v>
      </c>
      <c r="C404" t="str">
        <f>IF($A404="","",INDEX(Transactions!$A:$A,ROW()-8))</f>
        <v/>
      </c>
      <c r="D404" s="27">
        <f>IF($A404="",0,INDEX(Transactions!$J:$J,ROW()-8))</f>
        <v>0</v>
      </c>
      <c r="E404">
        <f>IF($A404="",1,INDEX(Transactions!$P:$P,ROW()-8))</f>
        <v>1</v>
      </c>
      <c r="F404" s="27">
        <f>IF($A404="",0,INDEX(Transactions!$Q:$Q,ROW()-8))</f>
        <v>0</v>
      </c>
      <c r="G404" s="27">
        <f>IF($A404="",0,INDEX(Transactions!$R:$R,ROW()-8))</f>
        <v>0</v>
      </c>
    </row>
    <row r="405" spans="1:7" ht="15" customHeight="1" x14ac:dyDescent="0.15">
      <c r="A405" t="str">
        <f>IF(INDEX(Transactions!$L:$L,ROW()-8)="","",INDEX(Transactions!$L:$L,ROW()-8))</f>
        <v/>
      </c>
      <c r="B405" s="291">
        <f ca="1">IF($A405="",TODAY(),INDEX(Transactions!$G:$G,ROW()-8))</f>
        <v>46238</v>
      </c>
      <c r="C405" t="str">
        <f>IF($A405="","",INDEX(Transactions!$A:$A,ROW()-8))</f>
        <v/>
      </c>
      <c r="D405" s="27">
        <f>IF($A405="",0,INDEX(Transactions!$J:$J,ROW()-8))</f>
        <v>0</v>
      </c>
      <c r="E405">
        <f>IF($A405="",1,INDEX(Transactions!$P:$P,ROW()-8))</f>
        <v>1</v>
      </c>
      <c r="F405" s="27">
        <f>IF($A405="",0,INDEX(Transactions!$Q:$Q,ROW()-8))</f>
        <v>0</v>
      </c>
      <c r="G405" s="27">
        <f>IF($A405="",0,INDEX(Transactions!$R:$R,ROW()-8))</f>
        <v>0</v>
      </c>
    </row>
    <row r="406" spans="1:7" ht="15" customHeight="1" x14ac:dyDescent="0.15">
      <c r="A406" t="str">
        <f>IF(INDEX(Transactions!$L:$L,ROW()-8)="","",INDEX(Transactions!$L:$L,ROW()-8))</f>
        <v/>
      </c>
      <c r="B406" s="291">
        <f ca="1">IF($A406="",TODAY(),INDEX(Transactions!$G:$G,ROW()-8))</f>
        <v>46238</v>
      </c>
      <c r="C406" t="str">
        <f>IF($A406="","",INDEX(Transactions!$A:$A,ROW()-8))</f>
        <v/>
      </c>
      <c r="D406" s="27">
        <f>IF($A406="",0,INDEX(Transactions!$J:$J,ROW()-8))</f>
        <v>0</v>
      </c>
      <c r="E406">
        <f>IF($A406="",1,INDEX(Transactions!$P:$P,ROW()-8))</f>
        <v>1</v>
      </c>
      <c r="F406" s="27">
        <f>IF($A406="",0,INDEX(Transactions!$Q:$Q,ROW()-8))</f>
        <v>0</v>
      </c>
      <c r="G406" s="27">
        <f>IF($A406="",0,INDEX(Transactions!$R:$R,ROW()-8))</f>
        <v>0</v>
      </c>
    </row>
    <row r="407" spans="1:7" ht="15" customHeight="1" x14ac:dyDescent="0.15">
      <c r="A407" t="str">
        <f>IF(INDEX(Transactions!$L:$L,ROW()-8)="","",INDEX(Transactions!$L:$L,ROW()-8))</f>
        <v/>
      </c>
      <c r="B407" s="291">
        <f ca="1">IF($A407="",TODAY(),INDEX(Transactions!$G:$G,ROW()-8))</f>
        <v>46238</v>
      </c>
      <c r="C407" t="str">
        <f>IF($A407="","",INDEX(Transactions!$A:$A,ROW()-8))</f>
        <v/>
      </c>
      <c r="D407" s="27">
        <f>IF($A407="",0,INDEX(Transactions!$J:$J,ROW()-8))</f>
        <v>0</v>
      </c>
      <c r="E407">
        <f>IF($A407="",1,INDEX(Transactions!$P:$P,ROW()-8))</f>
        <v>1</v>
      </c>
      <c r="F407" s="27">
        <f>IF($A407="",0,INDEX(Transactions!$Q:$Q,ROW()-8))</f>
        <v>0</v>
      </c>
      <c r="G407" s="27">
        <f>IF($A407="",0,INDEX(Transactions!$R:$R,ROW()-8))</f>
        <v>0</v>
      </c>
    </row>
    <row r="408" spans="1:7" ht="15" customHeight="1" x14ac:dyDescent="0.15">
      <c r="A408" t="str">
        <f>IF(INDEX(Transactions!$L:$L,ROW()-8)="","",INDEX(Transactions!$L:$L,ROW()-8))</f>
        <v/>
      </c>
      <c r="B408" s="291">
        <f ca="1">IF($A408="",TODAY(),INDEX(Transactions!$G:$G,ROW()-8))</f>
        <v>46238</v>
      </c>
      <c r="C408" t="str">
        <f>IF($A408="","",INDEX(Transactions!$A:$A,ROW()-8))</f>
        <v/>
      </c>
      <c r="D408" s="27">
        <f>IF($A408="",0,INDEX(Transactions!$J:$J,ROW()-8))</f>
        <v>0</v>
      </c>
      <c r="E408">
        <f>IF($A408="",1,INDEX(Transactions!$P:$P,ROW()-8))</f>
        <v>1</v>
      </c>
      <c r="F408" s="27">
        <f>IF($A408="",0,INDEX(Transactions!$Q:$Q,ROW()-8))</f>
        <v>0</v>
      </c>
      <c r="G408" s="27">
        <f>IF($A408="",0,INDEX(Transactions!$R:$R,ROW()-8))</f>
        <v>0</v>
      </c>
    </row>
    <row r="409" spans="1:7" ht="15" customHeight="1" x14ac:dyDescent="0.15">
      <c r="A409" t="str">
        <f>IF(INDEX(Transactions!$L:$L,ROW()-8)="","",INDEX(Transactions!$L:$L,ROW()-8))</f>
        <v/>
      </c>
      <c r="B409" s="291">
        <f ca="1">IF($A409="",TODAY(),INDEX(Transactions!$G:$G,ROW()-8))</f>
        <v>46238</v>
      </c>
      <c r="C409" t="str">
        <f>IF($A409="","",INDEX(Transactions!$A:$A,ROW()-8))</f>
        <v/>
      </c>
      <c r="D409" s="27">
        <f>IF($A409="",0,INDEX(Transactions!$J:$J,ROW()-8))</f>
        <v>0</v>
      </c>
      <c r="E409">
        <f>IF($A409="",1,INDEX(Transactions!$P:$P,ROW()-8))</f>
        <v>1</v>
      </c>
      <c r="F409" s="27">
        <f>IF($A409="",0,INDEX(Transactions!$Q:$Q,ROW()-8))</f>
        <v>0</v>
      </c>
      <c r="G409" s="27">
        <f>IF($A409="",0,INDEX(Transactions!$R:$R,ROW()-8))</f>
        <v>0</v>
      </c>
    </row>
    <row r="410" spans="1:7" ht="15" customHeight="1" x14ac:dyDescent="0.15">
      <c r="A410" t="str">
        <f>IF(INDEX(Transactions!$L:$L,ROW()-8)="","",INDEX(Transactions!$L:$L,ROW()-8))</f>
        <v/>
      </c>
      <c r="B410" s="291">
        <f ca="1">IF($A410="",TODAY(),INDEX(Transactions!$G:$G,ROW()-8))</f>
        <v>46238</v>
      </c>
      <c r="C410" t="str">
        <f>IF($A410="","",INDEX(Transactions!$A:$A,ROW()-8))</f>
        <v/>
      </c>
      <c r="D410" s="27">
        <f>IF($A410="",0,INDEX(Transactions!$J:$J,ROW()-8))</f>
        <v>0</v>
      </c>
      <c r="E410">
        <f>IF($A410="",1,INDEX(Transactions!$P:$P,ROW()-8))</f>
        <v>1</v>
      </c>
      <c r="F410" s="27">
        <f>IF($A410="",0,INDEX(Transactions!$Q:$Q,ROW()-8))</f>
        <v>0</v>
      </c>
      <c r="G410" s="27">
        <f>IF($A410="",0,INDEX(Transactions!$R:$R,ROW()-8))</f>
        <v>0</v>
      </c>
    </row>
    <row r="411" spans="1:7" ht="15" customHeight="1" x14ac:dyDescent="0.15">
      <c r="A411" t="str">
        <f>IF(INDEX(Transactions!$L:$L,ROW()-8)="","",INDEX(Transactions!$L:$L,ROW()-8))</f>
        <v/>
      </c>
      <c r="B411" s="291">
        <f ca="1">IF($A411="",TODAY(),INDEX(Transactions!$G:$G,ROW()-8))</f>
        <v>46238</v>
      </c>
      <c r="C411" t="str">
        <f>IF($A411="","",INDEX(Transactions!$A:$A,ROW()-8))</f>
        <v/>
      </c>
      <c r="D411" s="27">
        <f>IF($A411="",0,INDEX(Transactions!$J:$J,ROW()-8))</f>
        <v>0</v>
      </c>
      <c r="E411">
        <f>IF($A411="",1,INDEX(Transactions!$P:$P,ROW()-8))</f>
        <v>1</v>
      </c>
      <c r="F411" s="27">
        <f>IF($A411="",0,INDEX(Transactions!$Q:$Q,ROW()-8))</f>
        <v>0</v>
      </c>
      <c r="G411" s="27">
        <f>IF($A411="",0,INDEX(Transactions!$R:$R,ROW()-8))</f>
        <v>0</v>
      </c>
    </row>
    <row r="412" spans="1:7" ht="15" customHeight="1" x14ac:dyDescent="0.15">
      <c r="A412" t="str">
        <f>IF(INDEX(Transactions!$L:$L,ROW()-8)="","",INDEX(Transactions!$L:$L,ROW()-8))</f>
        <v/>
      </c>
      <c r="B412" s="291">
        <f ca="1">IF($A412="",TODAY(),INDEX(Transactions!$G:$G,ROW()-8))</f>
        <v>46238</v>
      </c>
      <c r="C412" t="str">
        <f>IF($A412="","",INDEX(Transactions!$A:$A,ROW()-8))</f>
        <v/>
      </c>
      <c r="D412" s="27">
        <f>IF($A412="",0,INDEX(Transactions!$J:$J,ROW()-8))</f>
        <v>0</v>
      </c>
      <c r="E412">
        <f>IF($A412="",1,INDEX(Transactions!$P:$P,ROW()-8))</f>
        <v>1</v>
      </c>
      <c r="F412" s="27">
        <f>IF($A412="",0,INDEX(Transactions!$Q:$Q,ROW()-8))</f>
        <v>0</v>
      </c>
      <c r="G412" s="27">
        <f>IF($A412="",0,INDEX(Transactions!$R:$R,ROW()-8))</f>
        <v>0</v>
      </c>
    </row>
    <row r="413" spans="1:7" ht="15" customHeight="1" x14ac:dyDescent="0.15">
      <c r="A413" t="str">
        <f>IF(INDEX(Transactions!$L:$L,ROW()-8)="","",INDEX(Transactions!$L:$L,ROW()-8))</f>
        <v/>
      </c>
      <c r="B413" s="291">
        <f ca="1">IF($A413="",TODAY(),INDEX(Transactions!$G:$G,ROW()-8))</f>
        <v>46238</v>
      </c>
      <c r="C413" t="str">
        <f>IF($A413="","",INDEX(Transactions!$A:$A,ROW()-8))</f>
        <v/>
      </c>
      <c r="D413" s="27">
        <f>IF($A413="",0,INDEX(Transactions!$J:$J,ROW()-8))</f>
        <v>0</v>
      </c>
      <c r="E413">
        <f>IF($A413="",1,INDEX(Transactions!$P:$P,ROW()-8))</f>
        <v>1</v>
      </c>
      <c r="F413" s="27">
        <f>IF($A413="",0,INDEX(Transactions!$Q:$Q,ROW()-8))</f>
        <v>0</v>
      </c>
      <c r="G413" s="27">
        <f>IF($A413="",0,INDEX(Transactions!$R:$R,ROW()-8))</f>
        <v>0</v>
      </c>
    </row>
    <row r="414" spans="1:7" ht="15" customHeight="1" x14ac:dyDescent="0.15">
      <c r="A414" t="str">
        <f>IF(INDEX(Transactions!$L:$L,ROW()-8)="","",INDEX(Transactions!$L:$L,ROW()-8))</f>
        <v/>
      </c>
      <c r="B414" s="291">
        <f ca="1">IF($A414="",TODAY(),INDEX(Transactions!$G:$G,ROW()-8))</f>
        <v>46238</v>
      </c>
      <c r="C414" t="str">
        <f>IF($A414="","",INDEX(Transactions!$A:$A,ROW()-8))</f>
        <v/>
      </c>
      <c r="D414" s="27">
        <f>IF($A414="",0,INDEX(Transactions!$J:$J,ROW()-8))</f>
        <v>0</v>
      </c>
      <c r="E414">
        <f>IF($A414="",1,INDEX(Transactions!$P:$P,ROW()-8))</f>
        <v>1</v>
      </c>
      <c r="F414" s="27">
        <f>IF($A414="",0,INDEX(Transactions!$Q:$Q,ROW()-8))</f>
        <v>0</v>
      </c>
      <c r="G414" s="27">
        <f>IF($A414="",0,INDEX(Transactions!$R:$R,ROW()-8))</f>
        <v>0</v>
      </c>
    </row>
    <row r="415" spans="1:7" ht="15" customHeight="1" x14ac:dyDescent="0.15">
      <c r="A415" t="str">
        <f>IF(INDEX(Transactions!$L:$L,ROW()-8)="","",INDEX(Transactions!$L:$L,ROW()-8))</f>
        <v/>
      </c>
      <c r="B415" s="291">
        <f ca="1">IF($A415="",TODAY(),INDEX(Transactions!$G:$G,ROW()-8))</f>
        <v>46238</v>
      </c>
      <c r="C415" t="str">
        <f>IF($A415="","",INDEX(Transactions!$A:$A,ROW()-8))</f>
        <v/>
      </c>
      <c r="D415" s="27">
        <f>IF($A415="",0,INDEX(Transactions!$J:$J,ROW()-8))</f>
        <v>0</v>
      </c>
      <c r="E415">
        <f>IF($A415="",1,INDEX(Transactions!$P:$P,ROW()-8))</f>
        <v>1</v>
      </c>
      <c r="F415" s="27">
        <f>IF($A415="",0,INDEX(Transactions!$Q:$Q,ROW()-8))</f>
        <v>0</v>
      </c>
      <c r="G415" s="27">
        <f>IF($A415="",0,INDEX(Transactions!$R:$R,ROW()-8))</f>
        <v>0</v>
      </c>
    </row>
    <row r="416" spans="1:7" ht="15" customHeight="1" x14ac:dyDescent="0.15">
      <c r="A416" t="str">
        <f>IF(INDEX(Transactions!$L:$L,ROW()-8)="","",INDEX(Transactions!$L:$L,ROW()-8))</f>
        <v/>
      </c>
      <c r="B416" s="291">
        <f ca="1">IF($A416="",TODAY(),INDEX(Transactions!$G:$G,ROW()-8))</f>
        <v>46238</v>
      </c>
      <c r="C416" t="str">
        <f>IF($A416="","",INDEX(Transactions!$A:$A,ROW()-8))</f>
        <v/>
      </c>
      <c r="D416" s="27">
        <f>IF($A416="",0,INDEX(Transactions!$J:$J,ROW()-8))</f>
        <v>0</v>
      </c>
      <c r="E416">
        <f>IF($A416="",1,INDEX(Transactions!$P:$P,ROW()-8))</f>
        <v>1</v>
      </c>
      <c r="F416" s="27">
        <f>IF($A416="",0,INDEX(Transactions!$Q:$Q,ROW()-8))</f>
        <v>0</v>
      </c>
      <c r="G416" s="27">
        <f>IF($A416="",0,INDEX(Transactions!$R:$R,ROW()-8))</f>
        <v>0</v>
      </c>
    </row>
    <row r="417" spans="1:7" ht="15" customHeight="1" x14ac:dyDescent="0.15">
      <c r="A417" t="str">
        <f>IF(INDEX(Transactions!$L:$L,ROW()-8)="","",INDEX(Transactions!$L:$L,ROW()-8))</f>
        <v/>
      </c>
      <c r="B417" s="291">
        <f ca="1">IF($A417="",TODAY(),INDEX(Transactions!$G:$G,ROW()-8))</f>
        <v>46238</v>
      </c>
      <c r="C417" t="str">
        <f>IF($A417="","",INDEX(Transactions!$A:$A,ROW()-8))</f>
        <v/>
      </c>
      <c r="D417" s="27">
        <f>IF($A417="",0,INDEX(Transactions!$J:$J,ROW()-8))</f>
        <v>0</v>
      </c>
      <c r="E417">
        <f>IF($A417="",1,INDEX(Transactions!$P:$P,ROW()-8))</f>
        <v>1</v>
      </c>
      <c r="F417" s="27">
        <f>IF($A417="",0,INDEX(Transactions!$Q:$Q,ROW()-8))</f>
        <v>0</v>
      </c>
      <c r="G417" s="27">
        <f>IF($A417="",0,INDEX(Transactions!$R:$R,ROW()-8))</f>
        <v>0</v>
      </c>
    </row>
    <row r="418" spans="1:7" ht="15" customHeight="1" x14ac:dyDescent="0.15">
      <c r="A418" t="str">
        <f>IF(INDEX(Transactions!$L:$L,ROW()-8)="","",INDEX(Transactions!$L:$L,ROW()-8))</f>
        <v/>
      </c>
      <c r="B418" s="291">
        <f ca="1">IF($A418="",TODAY(),INDEX(Transactions!$G:$G,ROW()-8))</f>
        <v>46238</v>
      </c>
      <c r="C418" t="str">
        <f>IF($A418="","",INDEX(Transactions!$A:$A,ROW()-8))</f>
        <v/>
      </c>
      <c r="D418" s="27">
        <f>IF($A418="",0,INDEX(Transactions!$J:$J,ROW()-8))</f>
        <v>0</v>
      </c>
      <c r="E418">
        <f>IF($A418="",1,INDEX(Transactions!$P:$P,ROW()-8))</f>
        <v>1</v>
      </c>
      <c r="F418" s="27">
        <f>IF($A418="",0,INDEX(Transactions!$Q:$Q,ROW()-8))</f>
        <v>0</v>
      </c>
      <c r="G418" s="27">
        <f>IF($A418="",0,INDEX(Transactions!$R:$R,ROW()-8))</f>
        <v>0</v>
      </c>
    </row>
    <row r="419" spans="1:7" ht="15" customHeight="1" x14ac:dyDescent="0.15">
      <c r="A419" t="str">
        <f>IF(INDEX(Transactions!$L:$L,ROW()-8)="","",INDEX(Transactions!$L:$L,ROW()-8))</f>
        <v/>
      </c>
      <c r="B419" s="291">
        <f ca="1">IF($A419="",TODAY(),INDEX(Transactions!$G:$G,ROW()-8))</f>
        <v>46238</v>
      </c>
      <c r="C419" t="str">
        <f>IF($A419="","",INDEX(Transactions!$A:$A,ROW()-8))</f>
        <v/>
      </c>
      <c r="D419" s="27">
        <f>IF($A419="",0,INDEX(Transactions!$J:$J,ROW()-8))</f>
        <v>0</v>
      </c>
      <c r="E419">
        <f>IF($A419="",1,INDEX(Transactions!$P:$P,ROW()-8))</f>
        <v>1</v>
      </c>
      <c r="F419" s="27">
        <f>IF($A419="",0,INDEX(Transactions!$Q:$Q,ROW()-8))</f>
        <v>0</v>
      </c>
      <c r="G419" s="27">
        <f>IF($A419="",0,INDEX(Transactions!$R:$R,ROW()-8))</f>
        <v>0</v>
      </c>
    </row>
    <row r="420" spans="1:7" ht="15" customHeight="1" x14ac:dyDescent="0.15">
      <c r="A420" t="str">
        <f>IF(INDEX(Transactions!$L:$L,ROW()-8)="","",INDEX(Transactions!$L:$L,ROW()-8))</f>
        <v/>
      </c>
      <c r="B420" s="291">
        <f ca="1">IF($A420="",TODAY(),INDEX(Transactions!$G:$G,ROW()-8))</f>
        <v>46238</v>
      </c>
      <c r="C420" t="str">
        <f>IF($A420="","",INDEX(Transactions!$A:$A,ROW()-8))</f>
        <v/>
      </c>
      <c r="D420" s="27">
        <f>IF($A420="",0,INDEX(Transactions!$J:$J,ROW()-8))</f>
        <v>0</v>
      </c>
      <c r="E420">
        <f>IF($A420="",1,INDEX(Transactions!$P:$P,ROW()-8))</f>
        <v>1</v>
      </c>
      <c r="F420" s="27">
        <f>IF($A420="",0,INDEX(Transactions!$Q:$Q,ROW()-8))</f>
        <v>0</v>
      </c>
      <c r="G420" s="27">
        <f>IF($A420="",0,INDEX(Transactions!$R:$R,ROW()-8))</f>
        <v>0</v>
      </c>
    </row>
    <row r="421" spans="1:7" ht="15" customHeight="1" x14ac:dyDescent="0.15">
      <c r="A421" t="str">
        <f>IF(INDEX(Transactions!$L:$L,ROW()-8)="","",INDEX(Transactions!$L:$L,ROW()-8))</f>
        <v/>
      </c>
      <c r="B421" s="291">
        <f ca="1">IF($A421="",TODAY(),INDEX(Transactions!$G:$G,ROW()-8))</f>
        <v>46238</v>
      </c>
      <c r="C421" t="str">
        <f>IF($A421="","",INDEX(Transactions!$A:$A,ROW()-8))</f>
        <v/>
      </c>
      <c r="D421" s="27">
        <f>IF($A421="",0,INDEX(Transactions!$J:$J,ROW()-8))</f>
        <v>0</v>
      </c>
      <c r="E421">
        <f>IF($A421="",1,INDEX(Transactions!$P:$P,ROW()-8))</f>
        <v>1</v>
      </c>
      <c r="F421" s="27">
        <f>IF($A421="",0,INDEX(Transactions!$Q:$Q,ROW()-8))</f>
        <v>0</v>
      </c>
      <c r="G421" s="27">
        <f>IF($A421="",0,INDEX(Transactions!$R:$R,ROW()-8))</f>
        <v>0</v>
      </c>
    </row>
    <row r="422" spans="1:7" ht="15" customHeight="1" x14ac:dyDescent="0.15">
      <c r="A422" t="str">
        <f>IF(INDEX(Transactions!$L:$L,ROW()-8)="","",INDEX(Transactions!$L:$L,ROW()-8))</f>
        <v/>
      </c>
      <c r="B422" s="291">
        <f ca="1">IF($A422="",TODAY(),INDEX(Transactions!$G:$G,ROW()-8))</f>
        <v>46238</v>
      </c>
      <c r="C422" t="str">
        <f>IF($A422="","",INDEX(Transactions!$A:$A,ROW()-8))</f>
        <v/>
      </c>
      <c r="D422" s="27">
        <f>IF($A422="",0,INDEX(Transactions!$J:$J,ROW()-8))</f>
        <v>0</v>
      </c>
      <c r="E422">
        <f>IF($A422="",1,INDEX(Transactions!$P:$P,ROW()-8))</f>
        <v>1</v>
      </c>
      <c r="F422" s="27">
        <f>IF($A422="",0,INDEX(Transactions!$Q:$Q,ROW()-8))</f>
        <v>0</v>
      </c>
      <c r="G422" s="27">
        <f>IF($A422="",0,INDEX(Transactions!$R:$R,ROW()-8))</f>
        <v>0</v>
      </c>
    </row>
    <row r="423" spans="1:7" ht="15" customHeight="1" x14ac:dyDescent="0.15">
      <c r="A423" t="str">
        <f>IF(INDEX(Transactions!$L:$L,ROW()-8)="","",INDEX(Transactions!$L:$L,ROW()-8))</f>
        <v/>
      </c>
      <c r="B423" s="291">
        <f ca="1">IF($A423="",TODAY(),INDEX(Transactions!$G:$G,ROW()-8))</f>
        <v>46238</v>
      </c>
      <c r="C423" t="str">
        <f>IF($A423="","",INDEX(Transactions!$A:$A,ROW()-8))</f>
        <v/>
      </c>
      <c r="D423" s="27">
        <f>IF($A423="",0,INDEX(Transactions!$J:$J,ROW()-8))</f>
        <v>0</v>
      </c>
      <c r="E423">
        <f>IF($A423="",1,INDEX(Transactions!$P:$P,ROW()-8))</f>
        <v>1</v>
      </c>
      <c r="F423" s="27">
        <f>IF($A423="",0,INDEX(Transactions!$Q:$Q,ROW()-8))</f>
        <v>0</v>
      </c>
      <c r="G423" s="27">
        <f>IF($A423="",0,INDEX(Transactions!$R:$R,ROW()-8))</f>
        <v>0</v>
      </c>
    </row>
    <row r="424" spans="1:7" ht="15" customHeight="1" x14ac:dyDescent="0.15">
      <c r="A424" t="str">
        <f>IF(INDEX(Transactions!$L:$L,ROW()-8)="","",INDEX(Transactions!$L:$L,ROW()-8))</f>
        <v/>
      </c>
      <c r="B424" s="291">
        <f ca="1">IF($A424="",TODAY(),INDEX(Transactions!$G:$G,ROW()-8))</f>
        <v>46238</v>
      </c>
      <c r="C424" t="str">
        <f>IF($A424="","",INDEX(Transactions!$A:$A,ROW()-8))</f>
        <v/>
      </c>
      <c r="D424" s="27">
        <f>IF($A424="",0,INDEX(Transactions!$J:$J,ROW()-8))</f>
        <v>0</v>
      </c>
      <c r="E424">
        <f>IF($A424="",1,INDEX(Transactions!$P:$P,ROW()-8))</f>
        <v>1</v>
      </c>
      <c r="F424" s="27">
        <f>IF($A424="",0,INDEX(Transactions!$Q:$Q,ROW()-8))</f>
        <v>0</v>
      </c>
      <c r="G424" s="27">
        <f>IF($A424="",0,INDEX(Transactions!$R:$R,ROW()-8))</f>
        <v>0</v>
      </c>
    </row>
    <row r="425" spans="1:7" ht="15" customHeight="1" x14ac:dyDescent="0.15">
      <c r="A425" t="str">
        <f>IF(INDEX(Transactions!$L:$L,ROW()-8)="","",INDEX(Transactions!$L:$L,ROW()-8))</f>
        <v/>
      </c>
      <c r="B425" s="291">
        <f ca="1">IF($A425="",TODAY(),INDEX(Transactions!$G:$G,ROW()-8))</f>
        <v>46238</v>
      </c>
      <c r="C425" t="str">
        <f>IF($A425="","",INDEX(Transactions!$A:$A,ROW()-8))</f>
        <v/>
      </c>
      <c r="D425" s="27">
        <f>IF($A425="",0,INDEX(Transactions!$J:$J,ROW()-8))</f>
        <v>0</v>
      </c>
      <c r="E425">
        <f>IF($A425="",1,INDEX(Transactions!$P:$P,ROW()-8))</f>
        <v>1</v>
      </c>
      <c r="F425" s="27">
        <f>IF($A425="",0,INDEX(Transactions!$Q:$Q,ROW()-8))</f>
        <v>0</v>
      </c>
      <c r="G425" s="27">
        <f>IF($A425="",0,INDEX(Transactions!$R:$R,ROW()-8))</f>
        <v>0</v>
      </c>
    </row>
    <row r="426" spans="1:7" ht="15" customHeight="1" x14ac:dyDescent="0.15">
      <c r="A426" t="str">
        <f>IF(INDEX(Transactions!$L:$L,ROW()-8)="","",INDEX(Transactions!$L:$L,ROW()-8))</f>
        <v/>
      </c>
      <c r="B426" s="291">
        <f ca="1">IF($A426="",TODAY(),INDEX(Transactions!$G:$G,ROW()-8))</f>
        <v>46238</v>
      </c>
      <c r="C426" t="str">
        <f>IF($A426="","",INDEX(Transactions!$A:$A,ROW()-8))</f>
        <v/>
      </c>
      <c r="D426" s="27">
        <f>IF($A426="",0,INDEX(Transactions!$J:$J,ROW()-8))</f>
        <v>0</v>
      </c>
      <c r="E426">
        <f>IF($A426="",1,INDEX(Transactions!$P:$P,ROW()-8))</f>
        <v>1</v>
      </c>
      <c r="F426" s="27">
        <f>IF($A426="",0,INDEX(Transactions!$Q:$Q,ROW()-8))</f>
        <v>0</v>
      </c>
      <c r="G426" s="27">
        <f>IF($A426="",0,INDEX(Transactions!$R:$R,ROW()-8))</f>
        <v>0</v>
      </c>
    </row>
    <row r="427" spans="1:7" ht="15" customHeight="1" x14ac:dyDescent="0.15">
      <c r="A427" t="str">
        <f>IF(INDEX(Transactions!$L:$L,ROW()-8)="","",INDEX(Transactions!$L:$L,ROW()-8))</f>
        <v/>
      </c>
      <c r="B427" s="291">
        <f ca="1">IF($A427="",TODAY(),INDEX(Transactions!$G:$G,ROW()-8))</f>
        <v>46238</v>
      </c>
      <c r="C427" t="str">
        <f>IF($A427="","",INDEX(Transactions!$A:$A,ROW()-8))</f>
        <v/>
      </c>
      <c r="D427" s="27">
        <f>IF($A427="",0,INDEX(Transactions!$J:$J,ROW()-8))</f>
        <v>0</v>
      </c>
      <c r="E427">
        <f>IF($A427="",1,INDEX(Transactions!$P:$P,ROW()-8))</f>
        <v>1</v>
      </c>
      <c r="F427" s="27">
        <f>IF($A427="",0,INDEX(Transactions!$Q:$Q,ROW()-8))</f>
        <v>0</v>
      </c>
      <c r="G427" s="27">
        <f>IF($A427="",0,INDEX(Transactions!$R:$R,ROW()-8))</f>
        <v>0</v>
      </c>
    </row>
    <row r="428" spans="1:7" ht="15" customHeight="1" x14ac:dyDescent="0.15">
      <c r="A428" t="str">
        <f>IF(INDEX(Transactions!$L:$L,ROW()-8)="","",INDEX(Transactions!$L:$L,ROW()-8))</f>
        <v/>
      </c>
      <c r="B428" s="291">
        <f ca="1">IF($A428="",TODAY(),INDEX(Transactions!$G:$G,ROW()-8))</f>
        <v>46238</v>
      </c>
      <c r="C428" t="str">
        <f>IF($A428="","",INDEX(Transactions!$A:$A,ROW()-8))</f>
        <v/>
      </c>
      <c r="D428" s="27">
        <f>IF($A428="",0,INDEX(Transactions!$J:$J,ROW()-8))</f>
        <v>0</v>
      </c>
      <c r="E428">
        <f>IF($A428="",1,INDEX(Transactions!$P:$P,ROW()-8))</f>
        <v>1</v>
      </c>
      <c r="F428" s="27">
        <f>IF($A428="",0,INDEX(Transactions!$Q:$Q,ROW()-8))</f>
        <v>0</v>
      </c>
      <c r="G428" s="27">
        <f>IF($A428="",0,INDEX(Transactions!$R:$R,ROW()-8))</f>
        <v>0</v>
      </c>
    </row>
    <row r="429" spans="1:7" ht="15" customHeight="1" x14ac:dyDescent="0.15">
      <c r="A429" t="str">
        <f>IF(INDEX(Transactions!$L:$L,ROW()-8)="","",INDEX(Transactions!$L:$L,ROW()-8))</f>
        <v/>
      </c>
      <c r="B429" s="291">
        <f ca="1">IF($A429="",TODAY(),INDEX(Transactions!$G:$G,ROW()-8))</f>
        <v>46238</v>
      </c>
      <c r="C429" t="str">
        <f>IF($A429="","",INDEX(Transactions!$A:$A,ROW()-8))</f>
        <v/>
      </c>
      <c r="D429" s="27">
        <f>IF($A429="",0,INDEX(Transactions!$J:$J,ROW()-8))</f>
        <v>0</v>
      </c>
      <c r="E429">
        <f>IF($A429="",1,INDEX(Transactions!$P:$P,ROW()-8))</f>
        <v>1</v>
      </c>
      <c r="F429" s="27">
        <f>IF($A429="",0,INDEX(Transactions!$Q:$Q,ROW()-8))</f>
        <v>0</v>
      </c>
      <c r="G429" s="27">
        <f>IF($A429="",0,INDEX(Transactions!$R:$R,ROW()-8))</f>
        <v>0</v>
      </c>
    </row>
    <row r="430" spans="1:7" ht="15" customHeight="1" x14ac:dyDescent="0.15">
      <c r="A430" t="str">
        <f>IF(INDEX(Transactions!$L:$L,ROW()-8)="","",INDEX(Transactions!$L:$L,ROW()-8))</f>
        <v/>
      </c>
      <c r="B430" s="291">
        <f ca="1">IF($A430="",TODAY(),INDEX(Transactions!$G:$G,ROW()-8))</f>
        <v>46238</v>
      </c>
      <c r="C430" t="str">
        <f>IF($A430="","",INDEX(Transactions!$A:$A,ROW()-8))</f>
        <v/>
      </c>
      <c r="D430" s="27">
        <f>IF($A430="",0,INDEX(Transactions!$J:$J,ROW()-8))</f>
        <v>0</v>
      </c>
      <c r="E430">
        <f>IF($A430="",1,INDEX(Transactions!$P:$P,ROW()-8))</f>
        <v>1</v>
      </c>
      <c r="F430" s="27">
        <f>IF($A430="",0,INDEX(Transactions!$Q:$Q,ROW()-8))</f>
        <v>0</v>
      </c>
      <c r="G430" s="27">
        <f>IF($A430="",0,INDEX(Transactions!$R:$R,ROW()-8))</f>
        <v>0</v>
      </c>
    </row>
    <row r="431" spans="1:7" ht="15" customHeight="1" x14ac:dyDescent="0.15">
      <c r="A431" t="str">
        <f>IF(INDEX(Transactions!$L:$L,ROW()-8)="","",INDEX(Transactions!$L:$L,ROW()-8))</f>
        <v/>
      </c>
      <c r="B431" s="291">
        <f ca="1">IF($A431="",TODAY(),INDEX(Transactions!$G:$G,ROW()-8))</f>
        <v>46238</v>
      </c>
      <c r="C431" t="str">
        <f>IF($A431="","",INDEX(Transactions!$A:$A,ROW()-8))</f>
        <v/>
      </c>
      <c r="D431" s="27">
        <f>IF($A431="",0,INDEX(Transactions!$J:$J,ROW()-8))</f>
        <v>0</v>
      </c>
      <c r="E431">
        <f>IF($A431="",1,INDEX(Transactions!$P:$P,ROW()-8))</f>
        <v>1</v>
      </c>
      <c r="F431" s="27">
        <f>IF($A431="",0,INDEX(Transactions!$Q:$Q,ROW()-8))</f>
        <v>0</v>
      </c>
      <c r="G431" s="27">
        <f>IF($A431="",0,INDEX(Transactions!$R:$R,ROW()-8))</f>
        <v>0</v>
      </c>
    </row>
    <row r="432" spans="1:7" ht="15" customHeight="1" x14ac:dyDescent="0.15">
      <c r="A432" t="str">
        <f>IF(INDEX(Transactions!$L:$L,ROW()-8)="","",INDEX(Transactions!$L:$L,ROW()-8))</f>
        <v/>
      </c>
      <c r="B432" s="291">
        <f ca="1">IF($A432="",TODAY(),INDEX(Transactions!$G:$G,ROW()-8))</f>
        <v>46238</v>
      </c>
      <c r="C432" t="str">
        <f>IF($A432="","",INDEX(Transactions!$A:$A,ROW()-8))</f>
        <v/>
      </c>
      <c r="D432" s="27">
        <f>IF($A432="",0,INDEX(Transactions!$J:$J,ROW()-8))</f>
        <v>0</v>
      </c>
      <c r="E432">
        <f>IF($A432="",1,INDEX(Transactions!$P:$P,ROW()-8))</f>
        <v>1</v>
      </c>
      <c r="F432" s="27">
        <f>IF($A432="",0,INDEX(Transactions!$Q:$Q,ROW()-8))</f>
        <v>0</v>
      </c>
      <c r="G432" s="27">
        <f>IF($A432="",0,INDEX(Transactions!$R:$R,ROW()-8))</f>
        <v>0</v>
      </c>
    </row>
    <row r="433" spans="1:7" ht="15" customHeight="1" x14ac:dyDescent="0.15">
      <c r="A433" t="str">
        <f>IF(INDEX(Transactions!$L:$L,ROW()-8)="","",INDEX(Transactions!$L:$L,ROW()-8))</f>
        <v/>
      </c>
      <c r="B433" s="291">
        <f ca="1">IF($A433="",TODAY(),INDEX(Transactions!$G:$G,ROW()-8))</f>
        <v>46238</v>
      </c>
      <c r="C433" t="str">
        <f>IF($A433="","",INDEX(Transactions!$A:$A,ROW()-8))</f>
        <v/>
      </c>
      <c r="D433" s="27">
        <f>IF($A433="",0,INDEX(Transactions!$J:$J,ROW()-8))</f>
        <v>0</v>
      </c>
      <c r="E433">
        <f>IF($A433="",1,INDEX(Transactions!$P:$P,ROW()-8))</f>
        <v>1</v>
      </c>
      <c r="F433" s="27">
        <f>IF($A433="",0,INDEX(Transactions!$Q:$Q,ROW()-8))</f>
        <v>0</v>
      </c>
      <c r="G433" s="27">
        <f>IF($A433="",0,INDEX(Transactions!$R:$R,ROW()-8))</f>
        <v>0</v>
      </c>
    </row>
    <row r="434" spans="1:7" ht="15" customHeight="1" x14ac:dyDescent="0.15">
      <c r="A434" t="str">
        <f>IF(INDEX(Transactions!$L:$L,ROW()-8)="","",INDEX(Transactions!$L:$L,ROW()-8))</f>
        <v/>
      </c>
      <c r="B434" s="291">
        <f ca="1">IF($A434="",TODAY(),INDEX(Transactions!$G:$G,ROW()-8))</f>
        <v>46238</v>
      </c>
      <c r="C434" t="str">
        <f>IF($A434="","",INDEX(Transactions!$A:$A,ROW()-8))</f>
        <v/>
      </c>
      <c r="D434" s="27">
        <f>IF($A434="",0,INDEX(Transactions!$J:$J,ROW()-8))</f>
        <v>0</v>
      </c>
      <c r="E434">
        <f>IF($A434="",1,INDEX(Transactions!$P:$P,ROW()-8))</f>
        <v>1</v>
      </c>
      <c r="F434" s="27">
        <f>IF($A434="",0,INDEX(Transactions!$Q:$Q,ROW()-8))</f>
        <v>0</v>
      </c>
      <c r="G434" s="27">
        <f>IF($A434="",0,INDEX(Transactions!$R:$R,ROW()-8))</f>
        <v>0</v>
      </c>
    </row>
    <row r="435" spans="1:7" ht="15" customHeight="1" x14ac:dyDescent="0.15">
      <c r="A435" t="str">
        <f>IF(INDEX(Transactions!$L:$L,ROW()-8)="","",INDEX(Transactions!$L:$L,ROW()-8))</f>
        <v/>
      </c>
      <c r="B435" s="291">
        <f ca="1">IF($A435="",TODAY(),INDEX(Transactions!$G:$G,ROW()-8))</f>
        <v>46238</v>
      </c>
      <c r="C435" t="str">
        <f>IF($A435="","",INDEX(Transactions!$A:$A,ROW()-8))</f>
        <v/>
      </c>
      <c r="D435" s="27">
        <f>IF($A435="",0,INDEX(Transactions!$J:$J,ROW()-8))</f>
        <v>0</v>
      </c>
      <c r="E435">
        <f>IF($A435="",1,INDEX(Transactions!$P:$P,ROW()-8))</f>
        <v>1</v>
      </c>
      <c r="F435" s="27">
        <f>IF($A435="",0,INDEX(Transactions!$Q:$Q,ROW()-8))</f>
        <v>0</v>
      </c>
      <c r="G435" s="27">
        <f>IF($A435="",0,INDEX(Transactions!$R:$R,ROW()-8))</f>
        <v>0</v>
      </c>
    </row>
    <row r="436" spans="1:7" ht="15" customHeight="1" x14ac:dyDescent="0.15">
      <c r="A436" t="str">
        <f>IF(INDEX(Transactions!$L:$L,ROW()-8)="","",INDEX(Transactions!$L:$L,ROW()-8))</f>
        <v/>
      </c>
      <c r="B436" s="291">
        <f ca="1">IF($A436="",TODAY(),INDEX(Transactions!$G:$G,ROW()-8))</f>
        <v>46238</v>
      </c>
      <c r="C436" t="str">
        <f>IF($A436="","",INDEX(Transactions!$A:$A,ROW()-8))</f>
        <v/>
      </c>
      <c r="D436" s="27">
        <f>IF($A436="",0,INDEX(Transactions!$J:$J,ROW()-8))</f>
        <v>0</v>
      </c>
      <c r="E436">
        <f>IF($A436="",1,INDEX(Transactions!$P:$P,ROW()-8))</f>
        <v>1</v>
      </c>
      <c r="F436" s="27">
        <f>IF($A436="",0,INDEX(Transactions!$Q:$Q,ROW()-8))</f>
        <v>0</v>
      </c>
      <c r="G436" s="27">
        <f>IF($A436="",0,INDEX(Transactions!$R:$R,ROW()-8))</f>
        <v>0</v>
      </c>
    </row>
    <row r="437" spans="1:7" ht="15" customHeight="1" x14ac:dyDescent="0.15">
      <c r="A437" t="str">
        <f>IF(INDEX(Transactions!$L:$L,ROW()-8)="","",INDEX(Transactions!$L:$L,ROW()-8))</f>
        <v/>
      </c>
      <c r="B437" s="291">
        <f ca="1">IF($A437="",TODAY(),INDEX(Transactions!$G:$G,ROW()-8))</f>
        <v>46238</v>
      </c>
      <c r="C437" t="str">
        <f>IF($A437="","",INDEX(Transactions!$A:$A,ROW()-8))</f>
        <v/>
      </c>
      <c r="D437" s="27">
        <f>IF($A437="",0,INDEX(Transactions!$J:$J,ROW()-8))</f>
        <v>0</v>
      </c>
      <c r="E437">
        <f>IF($A437="",1,INDEX(Transactions!$P:$P,ROW()-8))</f>
        <v>1</v>
      </c>
      <c r="F437" s="27">
        <f>IF($A437="",0,INDEX(Transactions!$Q:$Q,ROW()-8))</f>
        <v>0</v>
      </c>
      <c r="G437" s="27">
        <f>IF($A437="",0,INDEX(Transactions!$R:$R,ROW()-8))</f>
        <v>0</v>
      </c>
    </row>
    <row r="438" spans="1:7" ht="15" customHeight="1" x14ac:dyDescent="0.15">
      <c r="A438" t="str">
        <f>IF(INDEX(Transactions!$L:$L,ROW()-8)="","",INDEX(Transactions!$L:$L,ROW()-8))</f>
        <v/>
      </c>
      <c r="B438" s="291">
        <f ca="1">IF($A438="",TODAY(),INDEX(Transactions!$G:$G,ROW()-8))</f>
        <v>46238</v>
      </c>
      <c r="C438" t="str">
        <f>IF($A438="","",INDEX(Transactions!$A:$A,ROW()-8))</f>
        <v/>
      </c>
      <c r="D438" s="27">
        <f>IF($A438="",0,INDEX(Transactions!$J:$J,ROW()-8))</f>
        <v>0</v>
      </c>
      <c r="E438">
        <f>IF($A438="",1,INDEX(Transactions!$P:$P,ROW()-8))</f>
        <v>1</v>
      </c>
      <c r="F438" s="27">
        <f>IF($A438="",0,INDEX(Transactions!$Q:$Q,ROW()-8))</f>
        <v>0</v>
      </c>
      <c r="G438" s="27">
        <f>IF($A438="",0,INDEX(Transactions!$R:$R,ROW()-8))</f>
        <v>0</v>
      </c>
    </row>
    <row r="439" spans="1:7" ht="15" customHeight="1" x14ac:dyDescent="0.15">
      <c r="A439" t="str">
        <f>IF(INDEX(Transactions!$L:$L,ROW()-8)="","",INDEX(Transactions!$L:$L,ROW()-8))</f>
        <v/>
      </c>
      <c r="B439" s="291">
        <f ca="1">IF($A439="",TODAY(),INDEX(Transactions!$G:$G,ROW()-8))</f>
        <v>46238</v>
      </c>
      <c r="C439" t="str">
        <f>IF($A439="","",INDEX(Transactions!$A:$A,ROW()-8))</f>
        <v/>
      </c>
      <c r="D439" s="27">
        <f>IF($A439="",0,INDEX(Transactions!$J:$J,ROW()-8))</f>
        <v>0</v>
      </c>
      <c r="E439">
        <f>IF($A439="",1,INDEX(Transactions!$P:$P,ROW()-8))</f>
        <v>1</v>
      </c>
      <c r="F439" s="27">
        <f>IF($A439="",0,INDEX(Transactions!$Q:$Q,ROW()-8))</f>
        <v>0</v>
      </c>
      <c r="G439" s="27">
        <f>IF($A439="",0,INDEX(Transactions!$R:$R,ROW()-8))</f>
        <v>0</v>
      </c>
    </row>
    <row r="440" spans="1:7" ht="15" customHeight="1" x14ac:dyDescent="0.15">
      <c r="A440" t="str">
        <f>IF(INDEX(Transactions!$L:$L,ROW()-8)="","",INDEX(Transactions!$L:$L,ROW()-8))</f>
        <v/>
      </c>
      <c r="B440" s="291">
        <f ca="1">IF($A440="",TODAY(),INDEX(Transactions!$G:$G,ROW()-8))</f>
        <v>46238</v>
      </c>
      <c r="C440" t="str">
        <f>IF($A440="","",INDEX(Transactions!$A:$A,ROW()-8))</f>
        <v/>
      </c>
      <c r="D440" s="27">
        <f>IF($A440="",0,INDEX(Transactions!$J:$J,ROW()-8))</f>
        <v>0</v>
      </c>
      <c r="E440">
        <f>IF($A440="",1,INDEX(Transactions!$P:$P,ROW()-8))</f>
        <v>1</v>
      </c>
      <c r="F440" s="27">
        <f>IF($A440="",0,INDEX(Transactions!$Q:$Q,ROW()-8))</f>
        <v>0</v>
      </c>
      <c r="G440" s="27">
        <f>IF($A440="",0,INDEX(Transactions!$R:$R,ROW()-8))</f>
        <v>0</v>
      </c>
    </row>
    <row r="441" spans="1:7" ht="15" customHeight="1" x14ac:dyDescent="0.15">
      <c r="A441" t="str">
        <f>IF(INDEX(Transactions!$L:$L,ROW()-8)="","",INDEX(Transactions!$L:$L,ROW()-8))</f>
        <v/>
      </c>
      <c r="B441" s="291">
        <f ca="1">IF($A441="",TODAY(),INDEX(Transactions!$G:$G,ROW()-8))</f>
        <v>46238</v>
      </c>
      <c r="C441" t="str">
        <f>IF($A441="","",INDEX(Transactions!$A:$A,ROW()-8))</f>
        <v/>
      </c>
      <c r="D441" s="27">
        <f>IF($A441="",0,INDEX(Transactions!$J:$J,ROW()-8))</f>
        <v>0</v>
      </c>
      <c r="E441">
        <f>IF($A441="",1,INDEX(Transactions!$P:$P,ROW()-8))</f>
        <v>1</v>
      </c>
      <c r="F441" s="27">
        <f>IF($A441="",0,INDEX(Transactions!$Q:$Q,ROW()-8))</f>
        <v>0</v>
      </c>
      <c r="G441" s="27">
        <f>IF($A441="",0,INDEX(Transactions!$R:$R,ROW()-8))</f>
        <v>0</v>
      </c>
    </row>
    <row r="442" spans="1:7" ht="15" customHeight="1" x14ac:dyDescent="0.15">
      <c r="A442" t="str">
        <f>IF(INDEX(Transactions!$L:$L,ROW()-8)="","",INDEX(Transactions!$L:$L,ROW()-8))</f>
        <v/>
      </c>
      <c r="B442" s="291">
        <f ca="1">IF($A442="",TODAY(),INDEX(Transactions!$G:$G,ROW()-8))</f>
        <v>46238</v>
      </c>
      <c r="C442" t="str">
        <f>IF($A442="","",INDEX(Transactions!$A:$A,ROW()-8))</f>
        <v/>
      </c>
      <c r="D442" s="27">
        <f>IF($A442="",0,INDEX(Transactions!$J:$J,ROW()-8))</f>
        <v>0</v>
      </c>
      <c r="E442">
        <f>IF($A442="",1,INDEX(Transactions!$P:$P,ROW()-8))</f>
        <v>1</v>
      </c>
      <c r="F442" s="27">
        <f>IF($A442="",0,INDEX(Transactions!$Q:$Q,ROW()-8))</f>
        <v>0</v>
      </c>
      <c r="G442" s="27">
        <f>IF($A442="",0,INDEX(Transactions!$R:$R,ROW()-8))</f>
        <v>0</v>
      </c>
    </row>
    <row r="443" spans="1:7" ht="15" customHeight="1" x14ac:dyDescent="0.15">
      <c r="A443" t="str">
        <f>IF(INDEX(Transactions!$L:$L,ROW()-8)="","",INDEX(Transactions!$L:$L,ROW()-8))</f>
        <v/>
      </c>
      <c r="B443" s="291">
        <f ca="1">IF($A443="",TODAY(),INDEX(Transactions!$G:$G,ROW()-8))</f>
        <v>46238</v>
      </c>
      <c r="C443" t="str">
        <f>IF($A443="","",INDEX(Transactions!$A:$A,ROW()-8))</f>
        <v/>
      </c>
      <c r="D443" s="27">
        <f>IF($A443="",0,INDEX(Transactions!$J:$J,ROW()-8))</f>
        <v>0</v>
      </c>
      <c r="E443">
        <f>IF($A443="",1,INDEX(Transactions!$P:$P,ROW()-8))</f>
        <v>1</v>
      </c>
      <c r="F443" s="27">
        <f>IF($A443="",0,INDEX(Transactions!$Q:$Q,ROW()-8))</f>
        <v>0</v>
      </c>
      <c r="G443" s="27">
        <f>IF($A443="",0,INDEX(Transactions!$R:$R,ROW()-8))</f>
        <v>0</v>
      </c>
    </row>
    <row r="444" spans="1:7" ht="15" customHeight="1" x14ac:dyDescent="0.15">
      <c r="A444" t="str">
        <f>IF(INDEX(Transactions!$L:$L,ROW()-8)="","",INDEX(Transactions!$L:$L,ROW()-8))</f>
        <v/>
      </c>
      <c r="B444" s="291">
        <f ca="1">IF($A444="",TODAY(),INDEX(Transactions!$G:$G,ROW()-8))</f>
        <v>46238</v>
      </c>
      <c r="C444" t="str">
        <f>IF($A444="","",INDEX(Transactions!$A:$A,ROW()-8))</f>
        <v/>
      </c>
      <c r="D444" s="27">
        <f>IF($A444="",0,INDEX(Transactions!$J:$J,ROW()-8))</f>
        <v>0</v>
      </c>
      <c r="E444">
        <f>IF($A444="",1,INDEX(Transactions!$P:$P,ROW()-8))</f>
        <v>1</v>
      </c>
      <c r="F444" s="27">
        <f>IF($A444="",0,INDEX(Transactions!$Q:$Q,ROW()-8))</f>
        <v>0</v>
      </c>
      <c r="G444" s="27">
        <f>IF($A444="",0,INDEX(Transactions!$R:$R,ROW()-8))</f>
        <v>0</v>
      </c>
    </row>
    <row r="445" spans="1:7" ht="15" customHeight="1" x14ac:dyDescent="0.15">
      <c r="A445" t="str">
        <f>IF(INDEX(Transactions!$L:$L,ROW()-8)="","",INDEX(Transactions!$L:$L,ROW()-8))</f>
        <v/>
      </c>
      <c r="B445" s="291">
        <f ca="1">IF($A445="",TODAY(),INDEX(Transactions!$G:$G,ROW()-8))</f>
        <v>46238</v>
      </c>
      <c r="C445" t="str">
        <f>IF($A445="","",INDEX(Transactions!$A:$A,ROW()-8))</f>
        <v/>
      </c>
      <c r="D445" s="27">
        <f>IF($A445="",0,INDEX(Transactions!$J:$J,ROW()-8))</f>
        <v>0</v>
      </c>
      <c r="E445">
        <f>IF($A445="",1,INDEX(Transactions!$P:$P,ROW()-8))</f>
        <v>1</v>
      </c>
      <c r="F445" s="27">
        <f>IF($A445="",0,INDEX(Transactions!$Q:$Q,ROW()-8))</f>
        <v>0</v>
      </c>
      <c r="G445" s="27">
        <f>IF($A445="",0,INDEX(Transactions!$R:$R,ROW()-8))</f>
        <v>0</v>
      </c>
    </row>
    <row r="446" spans="1:7" ht="15" customHeight="1" x14ac:dyDescent="0.15">
      <c r="A446" t="str">
        <f>IF(INDEX(Transactions!$L:$L,ROW()-8)="","",INDEX(Transactions!$L:$L,ROW()-8))</f>
        <v/>
      </c>
      <c r="B446" s="291">
        <f ca="1">IF($A446="",TODAY(),INDEX(Transactions!$G:$G,ROW()-8))</f>
        <v>46238</v>
      </c>
      <c r="C446" t="str">
        <f>IF($A446="","",INDEX(Transactions!$A:$A,ROW()-8))</f>
        <v/>
      </c>
      <c r="D446" s="27">
        <f>IF($A446="",0,INDEX(Transactions!$J:$J,ROW()-8))</f>
        <v>0</v>
      </c>
      <c r="E446">
        <f>IF($A446="",1,INDEX(Transactions!$P:$P,ROW()-8))</f>
        <v>1</v>
      </c>
      <c r="F446" s="27">
        <f>IF($A446="",0,INDEX(Transactions!$Q:$Q,ROW()-8))</f>
        <v>0</v>
      </c>
      <c r="G446" s="27">
        <f>IF($A446="",0,INDEX(Transactions!$R:$R,ROW()-8))</f>
        <v>0</v>
      </c>
    </row>
    <row r="447" spans="1:7" ht="15" customHeight="1" x14ac:dyDescent="0.15">
      <c r="A447" t="str">
        <f>IF(INDEX(Transactions!$L:$L,ROW()-8)="","",INDEX(Transactions!$L:$L,ROW()-8))</f>
        <v/>
      </c>
      <c r="B447" s="291">
        <f ca="1">IF($A447="",TODAY(),INDEX(Transactions!$G:$G,ROW()-8))</f>
        <v>46238</v>
      </c>
      <c r="C447" t="str">
        <f>IF($A447="","",INDEX(Transactions!$A:$A,ROW()-8))</f>
        <v/>
      </c>
      <c r="D447" s="27">
        <f>IF($A447="",0,INDEX(Transactions!$J:$J,ROW()-8))</f>
        <v>0</v>
      </c>
      <c r="E447">
        <f>IF($A447="",1,INDEX(Transactions!$P:$P,ROW()-8))</f>
        <v>1</v>
      </c>
      <c r="F447" s="27">
        <f>IF($A447="",0,INDEX(Transactions!$Q:$Q,ROW()-8))</f>
        <v>0</v>
      </c>
      <c r="G447" s="27">
        <f>IF($A447="",0,INDEX(Transactions!$R:$R,ROW()-8))</f>
        <v>0</v>
      </c>
    </row>
    <row r="448" spans="1:7" ht="15" customHeight="1" x14ac:dyDescent="0.15">
      <c r="A448" t="str">
        <f>IF(INDEX(Transactions!$L:$L,ROW()-8)="","",INDEX(Transactions!$L:$L,ROW()-8))</f>
        <v/>
      </c>
      <c r="B448" s="291">
        <f ca="1">IF($A448="",TODAY(),INDEX(Transactions!$G:$G,ROW()-8))</f>
        <v>46238</v>
      </c>
      <c r="C448" t="str">
        <f>IF($A448="","",INDEX(Transactions!$A:$A,ROW()-8))</f>
        <v/>
      </c>
      <c r="D448" s="27">
        <f>IF($A448="",0,INDEX(Transactions!$J:$J,ROW()-8))</f>
        <v>0</v>
      </c>
      <c r="E448">
        <f>IF($A448="",1,INDEX(Transactions!$P:$P,ROW()-8))</f>
        <v>1</v>
      </c>
      <c r="F448" s="27">
        <f>IF($A448="",0,INDEX(Transactions!$Q:$Q,ROW()-8))</f>
        <v>0</v>
      </c>
      <c r="G448" s="27">
        <f>IF($A448="",0,INDEX(Transactions!$R:$R,ROW()-8))</f>
        <v>0</v>
      </c>
    </row>
    <row r="449" spans="1:7" ht="15" customHeight="1" x14ac:dyDescent="0.15">
      <c r="A449" t="str">
        <f>IF(INDEX(Transactions!$L:$L,ROW()-8)="","",INDEX(Transactions!$L:$L,ROW()-8))</f>
        <v/>
      </c>
      <c r="B449" s="291">
        <f ca="1">IF($A449="",TODAY(),INDEX(Transactions!$G:$G,ROW()-8))</f>
        <v>46238</v>
      </c>
      <c r="C449" t="str">
        <f>IF($A449="","",INDEX(Transactions!$A:$A,ROW()-8))</f>
        <v/>
      </c>
      <c r="D449" s="27">
        <f>IF($A449="",0,INDEX(Transactions!$J:$J,ROW()-8))</f>
        <v>0</v>
      </c>
      <c r="E449">
        <f>IF($A449="",1,INDEX(Transactions!$P:$P,ROW()-8))</f>
        <v>1</v>
      </c>
      <c r="F449" s="27">
        <f>IF($A449="",0,INDEX(Transactions!$Q:$Q,ROW()-8))</f>
        <v>0</v>
      </c>
      <c r="G449" s="27">
        <f>IF($A449="",0,INDEX(Transactions!$R:$R,ROW()-8))</f>
        <v>0</v>
      </c>
    </row>
    <row r="450" spans="1:7" ht="15" customHeight="1" x14ac:dyDescent="0.15">
      <c r="A450" t="str">
        <f>IF(INDEX(Transactions!$L:$L,ROW()-8)="","",INDEX(Transactions!$L:$L,ROW()-8))</f>
        <v/>
      </c>
      <c r="B450" s="291">
        <f ca="1">IF($A450="",TODAY(),INDEX(Transactions!$G:$G,ROW()-8))</f>
        <v>46238</v>
      </c>
      <c r="C450" t="str">
        <f>IF($A450="","",INDEX(Transactions!$A:$A,ROW()-8))</f>
        <v/>
      </c>
      <c r="D450" s="27">
        <f>IF($A450="",0,INDEX(Transactions!$J:$J,ROW()-8))</f>
        <v>0</v>
      </c>
      <c r="E450">
        <f>IF($A450="",1,INDEX(Transactions!$P:$P,ROW()-8))</f>
        <v>1</v>
      </c>
      <c r="F450" s="27">
        <f>IF($A450="",0,INDEX(Transactions!$Q:$Q,ROW()-8))</f>
        <v>0</v>
      </c>
      <c r="G450" s="27">
        <f>IF($A450="",0,INDEX(Transactions!$R:$R,ROW()-8))</f>
        <v>0</v>
      </c>
    </row>
    <row r="451" spans="1:7" ht="15" customHeight="1" x14ac:dyDescent="0.15">
      <c r="A451" t="str">
        <f>IF(INDEX(Transactions!$L:$L,ROW()-8)="","",INDEX(Transactions!$L:$L,ROW()-8))</f>
        <v/>
      </c>
      <c r="B451" s="291">
        <f ca="1">IF($A451="",TODAY(),INDEX(Transactions!$G:$G,ROW()-8))</f>
        <v>46238</v>
      </c>
      <c r="C451" t="str">
        <f>IF($A451="","",INDEX(Transactions!$A:$A,ROW()-8))</f>
        <v/>
      </c>
      <c r="D451" s="27">
        <f>IF($A451="",0,INDEX(Transactions!$J:$J,ROW()-8))</f>
        <v>0</v>
      </c>
      <c r="E451">
        <f>IF($A451="",1,INDEX(Transactions!$P:$P,ROW()-8))</f>
        <v>1</v>
      </c>
      <c r="F451" s="27">
        <f>IF($A451="",0,INDEX(Transactions!$Q:$Q,ROW()-8))</f>
        <v>0</v>
      </c>
      <c r="G451" s="27">
        <f>IF($A451="",0,INDEX(Transactions!$R:$R,ROW()-8))</f>
        <v>0</v>
      </c>
    </row>
    <row r="452" spans="1:7" ht="15" customHeight="1" x14ac:dyDescent="0.15">
      <c r="A452" t="str">
        <f>IF(INDEX(Transactions!$L:$L,ROW()-8)="","",INDEX(Transactions!$L:$L,ROW()-8))</f>
        <v/>
      </c>
      <c r="B452" s="291">
        <f ca="1">IF($A452="",TODAY(),INDEX(Transactions!$G:$G,ROW()-8))</f>
        <v>46238</v>
      </c>
      <c r="C452" t="str">
        <f>IF($A452="","",INDEX(Transactions!$A:$A,ROW()-8))</f>
        <v/>
      </c>
      <c r="D452" s="27">
        <f>IF($A452="",0,INDEX(Transactions!$J:$J,ROW()-8))</f>
        <v>0</v>
      </c>
      <c r="E452">
        <f>IF($A452="",1,INDEX(Transactions!$P:$P,ROW()-8))</f>
        <v>1</v>
      </c>
      <c r="F452" s="27">
        <f>IF($A452="",0,INDEX(Transactions!$Q:$Q,ROW()-8))</f>
        <v>0</v>
      </c>
      <c r="G452" s="27">
        <f>IF($A452="",0,INDEX(Transactions!$R:$R,ROW()-8))</f>
        <v>0</v>
      </c>
    </row>
    <row r="453" spans="1:7" ht="15" customHeight="1" x14ac:dyDescent="0.15">
      <c r="A453" t="str">
        <f>IF(INDEX(Transactions!$L:$L,ROW()-8)="","",INDEX(Transactions!$L:$L,ROW()-8))</f>
        <v/>
      </c>
      <c r="B453" s="291">
        <f ca="1">IF($A453="",TODAY(),INDEX(Transactions!$G:$G,ROW()-8))</f>
        <v>46238</v>
      </c>
      <c r="C453" t="str">
        <f>IF($A453="","",INDEX(Transactions!$A:$A,ROW()-8))</f>
        <v/>
      </c>
      <c r="D453" s="27">
        <f>IF($A453="",0,INDEX(Transactions!$J:$J,ROW()-8))</f>
        <v>0</v>
      </c>
      <c r="E453">
        <f>IF($A453="",1,INDEX(Transactions!$P:$P,ROW()-8))</f>
        <v>1</v>
      </c>
      <c r="F453" s="27">
        <f>IF($A453="",0,INDEX(Transactions!$Q:$Q,ROW()-8))</f>
        <v>0</v>
      </c>
      <c r="G453" s="27">
        <f>IF($A453="",0,INDEX(Transactions!$R:$R,ROW()-8))</f>
        <v>0</v>
      </c>
    </row>
    <row r="454" spans="1:7" ht="15" customHeight="1" x14ac:dyDescent="0.15">
      <c r="A454" t="str">
        <f>IF(INDEX(Transactions!$L:$L,ROW()-8)="","",INDEX(Transactions!$L:$L,ROW()-8))</f>
        <v/>
      </c>
      <c r="B454" s="291">
        <f ca="1">IF($A454="",TODAY(),INDEX(Transactions!$G:$G,ROW()-8))</f>
        <v>46238</v>
      </c>
      <c r="C454" t="str">
        <f>IF($A454="","",INDEX(Transactions!$A:$A,ROW()-8))</f>
        <v/>
      </c>
      <c r="D454" s="27">
        <f>IF($A454="",0,INDEX(Transactions!$J:$J,ROW()-8))</f>
        <v>0</v>
      </c>
      <c r="E454">
        <f>IF($A454="",1,INDEX(Transactions!$P:$P,ROW()-8))</f>
        <v>1</v>
      </c>
      <c r="F454" s="27">
        <f>IF($A454="",0,INDEX(Transactions!$Q:$Q,ROW()-8))</f>
        <v>0</v>
      </c>
      <c r="G454" s="27">
        <f>IF($A454="",0,INDEX(Transactions!$R:$R,ROW()-8))</f>
        <v>0</v>
      </c>
    </row>
    <row r="455" spans="1:7" ht="15" customHeight="1" x14ac:dyDescent="0.15">
      <c r="A455" t="str">
        <f>IF(INDEX(Transactions!$L:$L,ROW()-8)="","",INDEX(Transactions!$L:$L,ROW()-8))</f>
        <v/>
      </c>
      <c r="B455" s="291">
        <f ca="1">IF($A455="",TODAY(),INDEX(Transactions!$G:$G,ROW()-8))</f>
        <v>46238</v>
      </c>
      <c r="C455" t="str">
        <f>IF($A455="","",INDEX(Transactions!$A:$A,ROW()-8))</f>
        <v/>
      </c>
      <c r="D455" s="27">
        <f>IF($A455="",0,INDEX(Transactions!$J:$J,ROW()-8))</f>
        <v>0</v>
      </c>
      <c r="E455">
        <f>IF($A455="",1,INDEX(Transactions!$P:$P,ROW()-8))</f>
        <v>1</v>
      </c>
      <c r="F455" s="27">
        <f>IF($A455="",0,INDEX(Transactions!$Q:$Q,ROW()-8))</f>
        <v>0</v>
      </c>
      <c r="G455" s="27">
        <f>IF($A455="",0,INDEX(Transactions!$R:$R,ROW()-8))</f>
        <v>0</v>
      </c>
    </row>
    <row r="456" spans="1:7" ht="15" customHeight="1" x14ac:dyDescent="0.15">
      <c r="A456" t="str">
        <f>IF(INDEX(Transactions!$L:$L,ROW()-8)="","",INDEX(Transactions!$L:$L,ROW()-8))</f>
        <v/>
      </c>
      <c r="B456" s="291">
        <f ca="1">IF($A456="",TODAY(),INDEX(Transactions!$G:$G,ROW()-8))</f>
        <v>46238</v>
      </c>
      <c r="C456" t="str">
        <f>IF($A456="","",INDEX(Transactions!$A:$A,ROW()-8))</f>
        <v/>
      </c>
      <c r="D456" s="27">
        <f>IF($A456="",0,INDEX(Transactions!$J:$J,ROW()-8))</f>
        <v>0</v>
      </c>
      <c r="E456">
        <f>IF($A456="",1,INDEX(Transactions!$P:$P,ROW()-8))</f>
        <v>1</v>
      </c>
      <c r="F456" s="27">
        <f>IF($A456="",0,INDEX(Transactions!$Q:$Q,ROW()-8))</f>
        <v>0</v>
      </c>
      <c r="G456" s="27">
        <f>IF($A456="",0,INDEX(Transactions!$R:$R,ROW()-8))</f>
        <v>0</v>
      </c>
    </row>
    <row r="457" spans="1:7" ht="15" customHeight="1" x14ac:dyDescent="0.15">
      <c r="A457" t="str">
        <f>IF(INDEX(Transactions!$L:$L,ROW()-8)="","",INDEX(Transactions!$L:$L,ROW()-8))</f>
        <v/>
      </c>
      <c r="B457" s="291">
        <f ca="1">IF($A457="",TODAY(),INDEX(Transactions!$G:$G,ROW()-8))</f>
        <v>46238</v>
      </c>
      <c r="C457" t="str">
        <f>IF($A457="","",INDEX(Transactions!$A:$A,ROW()-8))</f>
        <v/>
      </c>
      <c r="D457" s="27">
        <f>IF($A457="",0,INDEX(Transactions!$J:$J,ROW()-8))</f>
        <v>0</v>
      </c>
      <c r="E457">
        <f>IF($A457="",1,INDEX(Transactions!$P:$P,ROW()-8))</f>
        <v>1</v>
      </c>
      <c r="F457" s="27">
        <f>IF($A457="",0,INDEX(Transactions!$Q:$Q,ROW()-8))</f>
        <v>0</v>
      </c>
      <c r="G457" s="27">
        <f>IF($A457="",0,INDEX(Transactions!$R:$R,ROW()-8))</f>
        <v>0</v>
      </c>
    </row>
    <row r="458" spans="1:7" ht="15" customHeight="1" x14ac:dyDescent="0.15">
      <c r="A458" t="str">
        <f>IF(INDEX(Transactions!$L:$L,ROW()-8)="","",INDEX(Transactions!$L:$L,ROW()-8))</f>
        <v/>
      </c>
      <c r="B458" s="291">
        <f ca="1">IF($A458="",TODAY(),INDEX(Transactions!$G:$G,ROW()-8))</f>
        <v>46238</v>
      </c>
      <c r="C458" t="str">
        <f>IF($A458="","",INDEX(Transactions!$A:$A,ROW()-8))</f>
        <v/>
      </c>
      <c r="D458" s="27">
        <f>IF($A458="",0,INDEX(Transactions!$J:$J,ROW()-8))</f>
        <v>0</v>
      </c>
      <c r="E458">
        <f>IF($A458="",1,INDEX(Transactions!$P:$P,ROW()-8))</f>
        <v>1</v>
      </c>
      <c r="F458" s="27">
        <f>IF($A458="",0,INDEX(Transactions!$Q:$Q,ROW()-8))</f>
        <v>0</v>
      </c>
      <c r="G458" s="27">
        <f>IF($A458="",0,INDEX(Transactions!$R:$R,ROW()-8))</f>
        <v>0</v>
      </c>
    </row>
    <row r="459" spans="1:7" ht="15" customHeight="1" x14ac:dyDescent="0.15">
      <c r="A459" t="str">
        <f>IF(INDEX(Transactions!$L:$L,ROW()-8)="","",INDEX(Transactions!$L:$L,ROW()-8))</f>
        <v/>
      </c>
      <c r="B459" s="291">
        <f ca="1">IF($A459="",TODAY(),INDEX(Transactions!$G:$G,ROW()-8))</f>
        <v>46238</v>
      </c>
      <c r="C459" t="str">
        <f>IF($A459="","",INDEX(Transactions!$A:$A,ROW()-8))</f>
        <v/>
      </c>
      <c r="D459" s="27">
        <f>IF($A459="",0,INDEX(Transactions!$J:$J,ROW()-8))</f>
        <v>0</v>
      </c>
      <c r="E459">
        <f>IF($A459="",1,INDEX(Transactions!$P:$P,ROW()-8))</f>
        <v>1</v>
      </c>
      <c r="F459" s="27">
        <f>IF($A459="",0,INDEX(Transactions!$Q:$Q,ROW()-8))</f>
        <v>0</v>
      </c>
      <c r="G459" s="27">
        <f>IF($A459="",0,INDEX(Transactions!$R:$R,ROW()-8))</f>
        <v>0</v>
      </c>
    </row>
    <row r="460" spans="1:7" ht="15" customHeight="1" x14ac:dyDescent="0.15">
      <c r="A460" t="str">
        <f>IF(INDEX(Transactions!$L:$L,ROW()-8)="","",INDEX(Transactions!$L:$L,ROW()-8))</f>
        <v/>
      </c>
      <c r="B460" s="291">
        <f ca="1">IF($A460="",TODAY(),INDEX(Transactions!$G:$G,ROW()-8))</f>
        <v>46238</v>
      </c>
      <c r="C460" t="str">
        <f>IF($A460="","",INDEX(Transactions!$A:$A,ROW()-8))</f>
        <v/>
      </c>
      <c r="D460" s="27">
        <f>IF($A460="",0,INDEX(Transactions!$J:$J,ROW()-8))</f>
        <v>0</v>
      </c>
      <c r="E460">
        <f>IF($A460="",1,INDEX(Transactions!$P:$P,ROW()-8))</f>
        <v>1</v>
      </c>
      <c r="F460" s="27">
        <f>IF($A460="",0,INDEX(Transactions!$Q:$Q,ROW()-8))</f>
        <v>0</v>
      </c>
      <c r="G460" s="27">
        <f>IF($A460="",0,INDEX(Transactions!$R:$R,ROW()-8))</f>
        <v>0</v>
      </c>
    </row>
    <row r="461" spans="1:7" ht="15" customHeight="1" x14ac:dyDescent="0.15">
      <c r="A461" t="str">
        <f>IF(INDEX(Transactions!$L:$L,ROW()-8)="","",INDEX(Transactions!$L:$L,ROW()-8))</f>
        <v/>
      </c>
      <c r="B461" s="291">
        <f ca="1">IF($A461="",TODAY(),INDEX(Transactions!$G:$G,ROW()-8))</f>
        <v>46238</v>
      </c>
      <c r="C461" t="str">
        <f>IF($A461="","",INDEX(Transactions!$A:$A,ROW()-8))</f>
        <v/>
      </c>
      <c r="D461" s="27">
        <f>IF($A461="",0,INDEX(Transactions!$J:$J,ROW()-8))</f>
        <v>0</v>
      </c>
      <c r="E461">
        <f>IF($A461="",1,INDEX(Transactions!$P:$P,ROW()-8))</f>
        <v>1</v>
      </c>
      <c r="F461" s="27">
        <f>IF($A461="",0,INDEX(Transactions!$Q:$Q,ROW()-8))</f>
        <v>0</v>
      </c>
      <c r="G461" s="27">
        <f>IF($A461="",0,INDEX(Transactions!$R:$R,ROW()-8))</f>
        <v>0</v>
      </c>
    </row>
    <row r="462" spans="1:7" ht="15" customHeight="1" x14ac:dyDescent="0.15">
      <c r="A462" t="str">
        <f>IF(INDEX(Transactions!$L:$L,ROW()-8)="","",INDEX(Transactions!$L:$L,ROW()-8))</f>
        <v/>
      </c>
      <c r="B462" s="291">
        <f ca="1">IF($A462="",TODAY(),INDEX(Transactions!$G:$G,ROW()-8))</f>
        <v>46238</v>
      </c>
      <c r="C462" t="str">
        <f>IF($A462="","",INDEX(Transactions!$A:$A,ROW()-8))</f>
        <v/>
      </c>
      <c r="D462" s="27">
        <f>IF($A462="",0,INDEX(Transactions!$J:$J,ROW()-8))</f>
        <v>0</v>
      </c>
      <c r="E462">
        <f>IF($A462="",1,INDEX(Transactions!$P:$P,ROW()-8))</f>
        <v>1</v>
      </c>
      <c r="F462" s="27">
        <f>IF($A462="",0,INDEX(Transactions!$Q:$Q,ROW()-8))</f>
        <v>0</v>
      </c>
      <c r="G462" s="27">
        <f>IF($A462="",0,INDEX(Transactions!$R:$R,ROW()-8))</f>
        <v>0</v>
      </c>
    </row>
    <row r="463" spans="1:7" ht="15" customHeight="1" x14ac:dyDescent="0.15">
      <c r="A463" t="str">
        <f>IF(INDEX(Transactions!$L:$L,ROW()-8)="","",INDEX(Transactions!$L:$L,ROW()-8))</f>
        <v/>
      </c>
      <c r="B463" s="291">
        <f ca="1">IF($A463="",TODAY(),INDEX(Transactions!$G:$G,ROW()-8))</f>
        <v>46238</v>
      </c>
      <c r="C463" t="str">
        <f>IF($A463="","",INDEX(Transactions!$A:$A,ROW()-8))</f>
        <v/>
      </c>
      <c r="D463" s="27">
        <f>IF($A463="",0,INDEX(Transactions!$J:$J,ROW()-8))</f>
        <v>0</v>
      </c>
      <c r="E463">
        <f>IF($A463="",1,INDEX(Transactions!$P:$P,ROW()-8))</f>
        <v>1</v>
      </c>
      <c r="F463" s="27">
        <f>IF($A463="",0,INDEX(Transactions!$Q:$Q,ROW()-8))</f>
        <v>0</v>
      </c>
      <c r="G463" s="27">
        <f>IF($A463="",0,INDEX(Transactions!$R:$R,ROW()-8))</f>
        <v>0</v>
      </c>
    </row>
    <row r="464" spans="1:7" ht="15" customHeight="1" x14ac:dyDescent="0.15">
      <c r="A464" t="str">
        <f>IF(INDEX(Transactions!$L:$L,ROW()-8)="","",INDEX(Transactions!$L:$L,ROW()-8))</f>
        <v/>
      </c>
      <c r="B464" s="291">
        <f ca="1">IF($A464="",TODAY(),INDEX(Transactions!$G:$G,ROW()-8))</f>
        <v>46238</v>
      </c>
      <c r="C464" t="str">
        <f>IF($A464="","",INDEX(Transactions!$A:$A,ROW()-8))</f>
        <v/>
      </c>
      <c r="D464" s="27">
        <f>IF($A464="",0,INDEX(Transactions!$J:$J,ROW()-8))</f>
        <v>0</v>
      </c>
      <c r="E464">
        <f>IF($A464="",1,INDEX(Transactions!$P:$P,ROW()-8))</f>
        <v>1</v>
      </c>
      <c r="F464" s="27">
        <f>IF($A464="",0,INDEX(Transactions!$Q:$Q,ROW()-8))</f>
        <v>0</v>
      </c>
      <c r="G464" s="27">
        <f>IF($A464="",0,INDEX(Transactions!$R:$R,ROW()-8))</f>
        <v>0</v>
      </c>
    </row>
    <row r="465" spans="1:7" ht="15" customHeight="1" x14ac:dyDescent="0.15">
      <c r="A465" t="str">
        <f>IF(INDEX(Transactions!$L:$L,ROW()-8)="","",INDEX(Transactions!$L:$L,ROW()-8))</f>
        <v/>
      </c>
      <c r="B465" s="291">
        <f ca="1">IF($A465="",TODAY(),INDEX(Transactions!$G:$G,ROW()-8))</f>
        <v>46238</v>
      </c>
      <c r="C465" t="str">
        <f>IF($A465="","",INDEX(Transactions!$A:$A,ROW()-8))</f>
        <v/>
      </c>
      <c r="D465" s="27">
        <f>IF($A465="",0,INDEX(Transactions!$J:$J,ROW()-8))</f>
        <v>0</v>
      </c>
      <c r="E465">
        <f>IF($A465="",1,INDEX(Transactions!$P:$P,ROW()-8))</f>
        <v>1</v>
      </c>
      <c r="F465" s="27">
        <f>IF($A465="",0,INDEX(Transactions!$Q:$Q,ROW()-8))</f>
        <v>0</v>
      </c>
      <c r="G465" s="27">
        <f>IF($A465="",0,INDEX(Transactions!$R:$R,ROW()-8))</f>
        <v>0</v>
      </c>
    </row>
    <row r="466" spans="1:7" ht="15" customHeight="1" x14ac:dyDescent="0.15">
      <c r="A466" t="str">
        <f>IF(INDEX(Transactions!$L:$L,ROW()-8)="","",INDEX(Transactions!$L:$L,ROW()-8))</f>
        <v/>
      </c>
      <c r="B466" s="291">
        <f ca="1">IF($A466="",TODAY(),INDEX(Transactions!$G:$G,ROW()-8))</f>
        <v>46238</v>
      </c>
      <c r="C466" t="str">
        <f>IF($A466="","",INDEX(Transactions!$A:$A,ROW()-8))</f>
        <v/>
      </c>
      <c r="D466" s="27">
        <f>IF($A466="",0,INDEX(Transactions!$J:$J,ROW()-8))</f>
        <v>0</v>
      </c>
      <c r="E466">
        <f>IF($A466="",1,INDEX(Transactions!$P:$P,ROW()-8))</f>
        <v>1</v>
      </c>
      <c r="F466" s="27">
        <f>IF($A466="",0,INDEX(Transactions!$Q:$Q,ROW()-8))</f>
        <v>0</v>
      </c>
      <c r="G466" s="27">
        <f>IF($A466="",0,INDEX(Transactions!$R:$R,ROW()-8))</f>
        <v>0</v>
      </c>
    </row>
    <row r="467" spans="1:7" ht="15" customHeight="1" x14ac:dyDescent="0.15">
      <c r="A467" t="str">
        <f>IF(INDEX(Transactions!$L:$L,ROW()-8)="","",INDEX(Transactions!$L:$L,ROW()-8))</f>
        <v/>
      </c>
      <c r="B467" s="291">
        <f ca="1">IF($A467="",TODAY(),INDEX(Transactions!$G:$G,ROW()-8))</f>
        <v>46238</v>
      </c>
      <c r="C467" t="str">
        <f>IF($A467="","",INDEX(Transactions!$A:$A,ROW()-8))</f>
        <v/>
      </c>
      <c r="D467" s="27">
        <f>IF($A467="",0,INDEX(Transactions!$J:$J,ROW()-8))</f>
        <v>0</v>
      </c>
      <c r="E467">
        <f>IF($A467="",1,INDEX(Transactions!$P:$P,ROW()-8))</f>
        <v>1</v>
      </c>
      <c r="F467" s="27">
        <f>IF($A467="",0,INDEX(Transactions!$Q:$Q,ROW()-8))</f>
        <v>0</v>
      </c>
      <c r="G467" s="27">
        <f>IF($A467="",0,INDEX(Transactions!$R:$R,ROW()-8))</f>
        <v>0</v>
      </c>
    </row>
    <row r="468" spans="1:7" ht="15" customHeight="1" x14ac:dyDescent="0.15">
      <c r="A468" t="str">
        <f>IF(INDEX(Transactions!$L:$L,ROW()-8)="","",INDEX(Transactions!$L:$L,ROW()-8))</f>
        <v/>
      </c>
      <c r="B468" s="291">
        <f ca="1">IF($A468="",TODAY(),INDEX(Transactions!$G:$G,ROW()-8))</f>
        <v>46238</v>
      </c>
      <c r="C468" t="str">
        <f>IF($A468="","",INDEX(Transactions!$A:$A,ROW()-8))</f>
        <v/>
      </c>
      <c r="D468" s="27">
        <f>IF($A468="",0,INDEX(Transactions!$J:$J,ROW()-8))</f>
        <v>0</v>
      </c>
      <c r="E468">
        <f>IF($A468="",1,INDEX(Transactions!$P:$P,ROW()-8))</f>
        <v>1</v>
      </c>
      <c r="F468" s="27">
        <f>IF($A468="",0,INDEX(Transactions!$Q:$Q,ROW()-8))</f>
        <v>0</v>
      </c>
      <c r="G468" s="27">
        <f>IF($A468="",0,INDEX(Transactions!$R:$R,ROW()-8))</f>
        <v>0</v>
      </c>
    </row>
    <row r="469" spans="1:7" ht="15" customHeight="1" x14ac:dyDescent="0.15">
      <c r="A469" t="str">
        <f>IF(INDEX(Transactions!$L:$L,ROW()-8)="","",INDEX(Transactions!$L:$L,ROW()-8))</f>
        <v/>
      </c>
      <c r="B469" s="291">
        <f ca="1">IF($A469="",TODAY(),INDEX(Transactions!$G:$G,ROW()-8))</f>
        <v>46238</v>
      </c>
      <c r="C469" t="str">
        <f>IF($A469="","",INDEX(Transactions!$A:$A,ROW()-8))</f>
        <v/>
      </c>
      <c r="D469" s="27">
        <f>IF($A469="",0,INDEX(Transactions!$J:$J,ROW()-8))</f>
        <v>0</v>
      </c>
      <c r="E469">
        <f>IF($A469="",1,INDEX(Transactions!$P:$P,ROW()-8))</f>
        <v>1</v>
      </c>
      <c r="F469" s="27">
        <f>IF($A469="",0,INDEX(Transactions!$Q:$Q,ROW()-8))</f>
        <v>0</v>
      </c>
      <c r="G469" s="27">
        <f>IF($A469="",0,INDEX(Transactions!$R:$R,ROW()-8))</f>
        <v>0</v>
      </c>
    </row>
    <row r="470" spans="1:7" ht="15" customHeight="1" x14ac:dyDescent="0.15">
      <c r="A470" t="str">
        <f>IF(INDEX(Transactions!$L:$L,ROW()-8)="","",INDEX(Transactions!$L:$L,ROW()-8))</f>
        <v/>
      </c>
      <c r="B470" s="291">
        <f ca="1">IF($A470="",TODAY(),INDEX(Transactions!$G:$G,ROW()-8))</f>
        <v>46238</v>
      </c>
      <c r="C470" t="str">
        <f>IF($A470="","",INDEX(Transactions!$A:$A,ROW()-8))</f>
        <v/>
      </c>
      <c r="D470" s="27">
        <f>IF($A470="",0,INDEX(Transactions!$J:$J,ROW()-8))</f>
        <v>0</v>
      </c>
      <c r="E470">
        <f>IF($A470="",1,INDEX(Transactions!$P:$P,ROW()-8))</f>
        <v>1</v>
      </c>
      <c r="F470" s="27">
        <f>IF($A470="",0,INDEX(Transactions!$Q:$Q,ROW()-8))</f>
        <v>0</v>
      </c>
      <c r="G470" s="27">
        <f>IF($A470="",0,INDEX(Transactions!$R:$R,ROW()-8))</f>
        <v>0</v>
      </c>
    </row>
    <row r="471" spans="1:7" ht="15" customHeight="1" x14ac:dyDescent="0.15">
      <c r="A471" t="str">
        <f>IF(INDEX(Transactions!$L:$L,ROW()-8)="","",INDEX(Transactions!$L:$L,ROW()-8))</f>
        <v/>
      </c>
      <c r="B471" s="291">
        <f ca="1">IF($A471="",TODAY(),INDEX(Transactions!$G:$G,ROW()-8))</f>
        <v>46238</v>
      </c>
      <c r="C471" t="str">
        <f>IF($A471="","",INDEX(Transactions!$A:$A,ROW()-8))</f>
        <v/>
      </c>
      <c r="D471" s="27">
        <f>IF($A471="",0,INDEX(Transactions!$J:$J,ROW()-8))</f>
        <v>0</v>
      </c>
      <c r="E471">
        <f>IF($A471="",1,INDEX(Transactions!$P:$P,ROW()-8))</f>
        <v>1</v>
      </c>
      <c r="F471" s="27">
        <f>IF($A471="",0,INDEX(Transactions!$Q:$Q,ROW()-8))</f>
        <v>0</v>
      </c>
      <c r="G471" s="27">
        <f>IF($A471="",0,INDEX(Transactions!$R:$R,ROW()-8))</f>
        <v>0</v>
      </c>
    </row>
    <row r="472" spans="1:7" ht="15" customHeight="1" x14ac:dyDescent="0.15">
      <c r="A472" t="str">
        <f>IF(INDEX(Transactions!$L:$L,ROW()-8)="","",INDEX(Transactions!$L:$L,ROW()-8))</f>
        <v/>
      </c>
      <c r="B472" s="291">
        <f ca="1">IF($A472="",TODAY(),INDEX(Transactions!$G:$G,ROW()-8))</f>
        <v>46238</v>
      </c>
      <c r="C472" t="str">
        <f>IF($A472="","",INDEX(Transactions!$A:$A,ROW()-8))</f>
        <v/>
      </c>
      <c r="D472" s="27">
        <f>IF($A472="",0,INDEX(Transactions!$J:$J,ROW()-8))</f>
        <v>0</v>
      </c>
      <c r="E472">
        <f>IF($A472="",1,INDEX(Transactions!$P:$P,ROW()-8))</f>
        <v>1</v>
      </c>
      <c r="F472" s="27">
        <f>IF($A472="",0,INDEX(Transactions!$Q:$Q,ROW()-8))</f>
        <v>0</v>
      </c>
      <c r="G472" s="27">
        <f>IF($A472="",0,INDEX(Transactions!$R:$R,ROW()-8))</f>
        <v>0</v>
      </c>
    </row>
    <row r="473" spans="1:7" ht="15" customHeight="1" x14ac:dyDescent="0.15">
      <c r="A473" t="str">
        <f>IF(INDEX(Transactions!$L:$L,ROW()-8)="","",INDEX(Transactions!$L:$L,ROW()-8))</f>
        <v/>
      </c>
      <c r="B473" s="291">
        <f ca="1">IF($A473="",TODAY(),INDEX(Transactions!$G:$G,ROW()-8))</f>
        <v>46238</v>
      </c>
      <c r="C473" t="str">
        <f>IF($A473="","",INDEX(Transactions!$A:$A,ROW()-8))</f>
        <v/>
      </c>
      <c r="D473" s="27">
        <f>IF($A473="",0,INDEX(Transactions!$J:$J,ROW()-8))</f>
        <v>0</v>
      </c>
      <c r="E473">
        <f>IF($A473="",1,INDEX(Transactions!$P:$P,ROW()-8))</f>
        <v>1</v>
      </c>
      <c r="F473" s="27">
        <f>IF($A473="",0,INDEX(Transactions!$Q:$Q,ROW()-8))</f>
        <v>0</v>
      </c>
      <c r="G473" s="27">
        <f>IF($A473="",0,INDEX(Transactions!$R:$R,ROW()-8))</f>
        <v>0</v>
      </c>
    </row>
    <row r="474" spans="1:7" ht="15" customHeight="1" x14ac:dyDescent="0.15">
      <c r="A474" t="str">
        <f>IF(INDEX(Transactions!$L:$L,ROW()-8)="","",INDEX(Transactions!$L:$L,ROW()-8))</f>
        <v/>
      </c>
      <c r="B474" s="291">
        <f ca="1">IF($A474="",TODAY(),INDEX(Transactions!$G:$G,ROW()-8))</f>
        <v>46238</v>
      </c>
      <c r="C474" t="str">
        <f>IF($A474="","",INDEX(Transactions!$A:$A,ROW()-8))</f>
        <v/>
      </c>
      <c r="D474" s="27">
        <f>IF($A474="",0,INDEX(Transactions!$J:$J,ROW()-8))</f>
        <v>0</v>
      </c>
      <c r="E474">
        <f>IF($A474="",1,INDEX(Transactions!$P:$P,ROW()-8))</f>
        <v>1</v>
      </c>
      <c r="F474" s="27">
        <f>IF($A474="",0,INDEX(Transactions!$Q:$Q,ROW()-8))</f>
        <v>0</v>
      </c>
      <c r="G474" s="27">
        <f>IF($A474="",0,INDEX(Transactions!$R:$R,ROW()-8))</f>
        <v>0</v>
      </c>
    </row>
    <row r="475" spans="1:7" ht="15" customHeight="1" x14ac:dyDescent="0.15">
      <c r="A475" t="str">
        <f>IF(INDEX(Transactions!$L:$L,ROW()-8)="","",INDEX(Transactions!$L:$L,ROW()-8))</f>
        <v/>
      </c>
      <c r="B475" s="291">
        <f ca="1">IF($A475="",TODAY(),INDEX(Transactions!$G:$G,ROW()-8))</f>
        <v>46238</v>
      </c>
      <c r="C475" t="str">
        <f>IF($A475="","",INDEX(Transactions!$A:$A,ROW()-8))</f>
        <v/>
      </c>
      <c r="D475" s="27">
        <f>IF($A475="",0,INDEX(Transactions!$J:$J,ROW()-8))</f>
        <v>0</v>
      </c>
      <c r="E475">
        <f>IF($A475="",1,INDEX(Transactions!$P:$P,ROW()-8))</f>
        <v>1</v>
      </c>
      <c r="F475" s="27">
        <f>IF($A475="",0,INDEX(Transactions!$Q:$Q,ROW()-8))</f>
        <v>0</v>
      </c>
      <c r="G475" s="27">
        <f>IF($A475="",0,INDEX(Transactions!$R:$R,ROW()-8))</f>
        <v>0</v>
      </c>
    </row>
    <row r="476" spans="1:7" ht="15" customHeight="1" x14ac:dyDescent="0.15">
      <c r="A476" t="str">
        <f>IF(INDEX(Transactions!$L:$L,ROW()-8)="","",INDEX(Transactions!$L:$L,ROW()-8))</f>
        <v/>
      </c>
      <c r="B476" s="291">
        <f ca="1">IF($A476="",TODAY(),INDEX(Transactions!$G:$G,ROW()-8))</f>
        <v>46238</v>
      </c>
      <c r="C476" t="str">
        <f>IF($A476="","",INDEX(Transactions!$A:$A,ROW()-8))</f>
        <v/>
      </c>
      <c r="D476" s="27">
        <f>IF($A476="",0,INDEX(Transactions!$J:$J,ROW()-8))</f>
        <v>0</v>
      </c>
      <c r="E476">
        <f>IF($A476="",1,INDEX(Transactions!$P:$P,ROW()-8))</f>
        <v>1</v>
      </c>
      <c r="F476" s="27">
        <f>IF($A476="",0,INDEX(Transactions!$Q:$Q,ROW()-8))</f>
        <v>0</v>
      </c>
      <c r="G476" s="27">
        <f>IF($A476="",0,INDEX(Transactions!$R:$R,ROW()-8))</f>
        <v>0</v>
      </c>
    </row>
    <row r="477" spans="1:7" ht="15" customHeight="1" x14ac:dyDescent="0.15">
      <c r="A477" t="str">
        <f>IF(INDEX(Transactions!$L:$L,ROW()-8)="","",INDEX(Transactions!$L:$L,ROW()-8))</f>
        <v/>
      </c>
      <c r="B477" s="291">
        <f ca="1">IF($A477="",TODAY(),INDEX(Transactions!$G:$G,ROW()-8))</f>
        <v>46238</v>
      </c>
      <c r="C477" t="str">
        <f>IF($A477="","",INDEX(Transactions!$A:$A,ROW()-8))</f>
        <v/>
      </c>
      <c r="D477" s="27">
        <f>IF($A477="",0,INDEX(Transactions!$J:$J,ROW()-8))</f>
        <v>0</v>
      </c>
      <c r="E477">
        <f>IF($A477="",1,INDEX(Transactions!$P:$P,ROW()-8))</f>
        <v>1</v>
      </c>
      <c r="F477" s="27">
        <f>IF($A477="",0,INDEX(Transactions!$Q:$Q,ROW()-8))</f>
        <v>0</v>
      </c>
      <c r="G477" s="27">
        <f>IF($A477="",0,INDEX(Transactions!$R:$R,ROW()-8))</f>
        <v>0</v>
      </c>
    </row>
    <row r="478" spans="1:7" ht="15" customHeight="1" x14ac:dyDescent="0.15">
      <c r="A478" t="str">
        <f>IF(INDEX(Transactions!$L:$L,ROW()-8)="","",INDEX(Transactions!$L:$L,ROW()-8))</f>
        <v/>
      </c>
      <c r="B478" s="291">
        <f ca="1">IF($A478="",TODAY(),INDEX(Transactions!$G:$G,ROW()-8))</f>
        <v>46238</v>
      </c>
      <c r="C478" t="str">
        <f>IF($A478="","",INDEX(Transactions!$A:$A,ROW()-8))</f>
        <v/>
      </c>
      <c r="D478" s="27">
        <f>IF($A478="",0,INDEX(Transactions!$J:$J,ROW()-8))</f>
        <v>0</v>
      </c>
      <c r="E478">
        <f>IF($A478="",1,INDEX(Transactions!$P:$P,ROW()-8))</f>
        <v>1</v>
      </c>
      <c r="F478" s="27">
        <f>IF($A478="",0,INDEX(Transactions!$Q:$Q,ROW()-8))</f>
        <v>0</v>
      </c>
      <c r="G478" s="27">
        <f>IF($A478="",0,INDEX(Transactions!$R:$R,ROW()-8))</f>
        <v>0</v>
      </c>
    </row>
    <row r="479" spans="1:7" ht="15" customHeight="1" x14ac:dyDescent="0.15">
      <c r="A479" t="str">
        <f>IF(INDEX(Transactions!$L:$L,ROW()-8)="","",INDEX(Transactions!$L:$L,ROW()-8))</f>
        <v/>
      </c>
      <c r="B479" s="291">
        <f ca="1">IF($A479="",TODAY(),INDEX(Transactions!$G:$G,ROW()-8))</f>
        <v>46238</v>
      </c>
      <c r="C479" t="str">
        <f>IF($A479="","",INDEX(Transactions!$A:$A,ROW()-8))</f>
        <v/>
      </c>
      <c r="D479" s="27">
        <f>IF($A479="",0,INDEX(Transactions!$J:$J,ROW()-8))</f>
        <v>0</v>
      </c>
      <c r="E479">
        <f>IF($A479="",1,INDEX(Transactions!$P:$P,ROW()-8))</f>
        <v>1</v>
      </c>
      <c r="F479" s="27">
        <f>IF($A479="",0,INDEX(Transactions!$Q:$Q,ROW()-8))</f>
        <v>0</v>
      </c>
      <c r="G479" s="27">
        <f>IF($A479="",0,INDEX(Transactions!$R:$R,ROW()-8))</f>
        <v>0</v>
      </c>
    </row>
    <row r="480" spans="1:7" ht="15" customHeight="1" x14ac:dyDescent="0.15">
      <c r="A480" t="str">
        <f>IF(INDEX(Transactions!$L:$L,ROW()-8)="","",INDEX(Transactions!$L:$L,ROW()-8))</f>
        <v/>
      </c>
      <c r="B480" s="291">
        <f ca="1">IF($A480="",TODAY(),INDEX(Transactions!$G:$G,ROW()-8))</f>
        <v>46238</v>
      </c>
      <c r="C480" t="str">
        <f>IF($A480="","",INDEX(Transactions!$A:$A,ROW()-8))</f>
        <v/>
      </c>
      <c r="D480" s="27">
        <f>IF($A480="",0,INDEX(Transactions!$J:$J,ROW()-8))</f>
        <v>0</v>
      </c>
      <c r="E480">
        <f>IF($A480="",1,INDEX(Transactions!$P:$P,ROW()-8))</f>
        <v>1</v>
      </c>
      <c r="F480" s="27">
        <f>IF($A480="",0,INDEX(Transactions!$Q:$Q,ROW()-8))</f>
        <v>0</v>
      </c>
      <c r="G480" s="27">
        <f>IF($A480="",0,INDEX(Transactions!$R:$R,ROW()-8))</f>
        <v>0</v>
      </c>
    </row>
    <row r="481" spans="1:7" ht="15" customHeight="1" x14ac:dyDescent="0.15">
      <c r="A481" t="str">
        <f>IF(INDEX(Transactions!$L:$L,ROW()-8)="","",INDEX(Transactions!$L:$L,ROW()-8))</f>
        <v/>
      </c>
      <c r="B481" s="291">
        <f ca="1">IF($A481="",TODAY(),INDEX(Transactions!$G:$G,ROW()-8))</f>
        <v>46238</v>
      </c>
      <c r="C481" t="str">
        <f>IF($A481="","",INDEX(Transactions!$A:$A,ROW()-8))</f>
        <v/>
      </c>
      <c r="D481" s="27">
        <f>IF($A481="",0,INDEX(Transactions!$J:$J,ROW()-8))</f>
        <v>0</v>
      </c>
      <c r="E481">
        <f>IF($A481="",1,INDEX(Transactions!$P:$P,ROW()-8))</f>
        <v>1</v>
      </c>
      <c r="F481" s="27">
        <f>IF($A481="",0,INDEX(Transactions!$Q:$Q,ROW()-8))</f>
        <v>0</v>
      </c>
      <c r="G481" s="27">
        <f>IF($A481="",0,INDEX(Transactions!$R:$R,ROW()-8))</f>
        <v>0</v>
      </c>
    </row>
    <row r="482" spans="1:7" ht="15" customHeight="1" x14ac:dyDescent="0.15">
      <c r="A482" t="str">
        <f>IF(INDEX(Transactions!$L:$L,ROW()-8)="","",INDEX(Transactions!$L:$L,ROW()-8))</f>
        <v/>
      </c>
      <c r="B482" s="291">
        <f ca="1">IF($A482="",TODAY(),INDEX(Transactions!$G:$G,ROW()-8))</f>
        <v>46238</v>
      </c>
      <c r="C482" t="str">
        <f>IF($A482="","",INDEX(Transactions!$A:$A,ROW()-8))</f>
        <v/>
      </c>
      <c r="D482" s="27">
        <f>IF($A482="",0,INDEX(Transactions!$J:$J,ROW()-8))</f>
        <v>0</v>
      </c>
      <c r="E482">
        <f>IF($A482="",1,INDEX(Transactions!$P:$P,ROW()-8))</f>
        <v>1</v>
      </c>
      <c r="F482" s="27">
        <f>IF($A482="",0,INDEX(Transactions!$Q:$Q,ROW()-8))</f>
        <v>0</v>
      </c>
      <c r="G482" s="27">
        <f>IF($A482="",0,INDEX(Transactions!$R:$R,ROW()-8))</f>
        <v>0</v>
      </c>
    </row>
    <row r="483" spans="1:7" ht="15" customHeight="1" x14ac:dyDescent="0.15">
      <c r="A483" t="str">
        <f>IF(INDEX(Transactions!$L:$L,ROW()-8)="","",INDEX(Transactions!$L:$L,ROW()-8))</f>
        <v/>
      </c>
      <c r="B483" s="291">
        <f ca="1">IF($A483="",TODAY(),INDEX(Transactions!$G:$G,ROW()-8))</f>
        <v>46238</v>
      </c>
      <c r="C483" t="str">
        <f>IF($A483="","",INDEX(Transactions!$A:$A,ROW()-8))</f>
        <v/>
      </c>
      <c r="D483" s="27">
        <f>IF($A483="",0,INDEX(Transactions!$J:$J,ROW()-8))</f>
        <v>0</v>
      </c>
      <c r="E483">
        <f>IF($A483="",1,INDEX(Transactions!$P:$P,ROW()-8))</f>
        <v>1</v>
      </c>
      <c r="F483" s="27">
        <f>IF($A483="",0,INDEX(Transactions!$Q:$Q,ROW()-8))</f>
        <v>0</v>
      </c>
      <c r="G483" s="27">
        <f>IF($A483="",0,INDEX(Transactions!$R:$R,ROW()-8))</f>
        <v>0</v>
      </c>
    </row>
    <row r="484" spans="1:7" ht="15" customHeight="1" x14ac:dyDescent="0.15">
      <c r="A484" t="str">
        <f>IF(INDEX(Transactions!$L:$L,ROW()-8)="","",INDEX(Transactions!$L:$L,ROW()-8))</f>
        <v/>
      </c>
      <c r="B484" s="291">
        <f ca="1">IF($A484="",TODAY(),INDEX(Transactions!$G:$G,ROW()-8))</f>
        <v>46238</v>
      </c>
      <c r="C484" t="str">
        <f>IF($A484="","",INDEX(Transactions!$A:$A,ROW()-8))</f>
        <v/>
      </c>
      <c r="D484" s="27">
        <f>IF($A484="",0,INDEX(Transactions!$J:$J,ROW()-8))</f>
        <v>0</v>
      </c>
      <c r="E484">
        <f>IF($A484="",1,INDEX(Transactions!$P:$P,ROW()-8))</f>
        <v>1</v>
      </c>
      <c r="F484" s="27">
        <f>IF($A484="",0,INDEX(Transactions!$Q:$Q,ROW()-8))</f>
        <v>0</v>
      </c>
      <c r="G484" s="27">
        <f>IF($A484="",0,INDEX(Transactions!$R:$R,ROW()-8))</f>
        <v>0</v>
      </c>
    </row>
    <row r="485" spans="1:7" ht="15" customHeight="1" x14ac:dyDescent="0.15">
      <c r="A485" t="str">
        <f>IF(INDEX(Transactions!$L:$L,ROW()-8)="","",INDEX(Transactions!$L:$L,ROW()-8))</f>
        <v/>
      </c>
      <c r="B485" s="291">
        <f ca="1">IF($A485="",TODAY(),INDEX(Transactions!$G:$G,ROW()-8))</f>
        <v>46238</v>
      </c>
      <c r="C485" t="str">
        <f>IF($A485="","",INDEX(Transactions!$A:$A,ROW()-8))</f>
        <v/>
      </c>
      <c r="D485" s="27">
        <f>IF($A485="",0,INDEX(Transactions!$J:$J,ROW()-8))</f>
        <v>0</v>
      </c>
      <c r="E485">
        <f>IF($A485="",1,INDEX(Transactions!$P:$P,ROW()-8))</f>
        <v>1</v>
      </c>
      <c r="F485" s="27">
        <f>IF($A485="",0,INDEX(Transactions!$Q:$Q,ROW()-8))</f>
        <v>0</v>
      </c>
      <c r="G485" s="27">
        <f>IF($A485="",0,INDEX(Transactions!$R:$R,ROW()-8))</f>
        <v>0</v>
      </c>
    </row>
    <row r="486" spans="1:7" ht="15" customHeight="1" x14ac:dyDescent="0.15">
      <c r="A486" t="str">
        <f>IF(INDEX(Transactions!$L:$L,ROW()-8)="","",INDEX(Transactions!$L:$L,ROW()-8))</f>
        <v/>
      </c>
      <c r="B486" s="291">
        <f ca="1">IF($A486="",TODAY(),INDEX(Transactions!$G:$G,ROW()-8))</f>
        <v>46238</v>
      </c>
      <c r="C486" t="str">
        <f>IF($A486="","",INDEX(Transactions!$A:$A,ROW()-8))</f>
        <v/>
      </c>
      <c r="D486" s="27">
        <f>IF($A486="",0,INDEX(Transactions!$J:$J,ROW()-8))</f>
        <v>0</v>
      </c>
      <c r="E486">
        <f>IF($A486="",1,INDEX(Transactions!$P:$P,ROW()-8))</f>
        <v>1</v>
      </c>
      <c r="F486" s="27">
        <f>IF($A486="",0,INDEX(Transactions!$Q:$Q,ROW()-8))</f>
        <v>0</v>
      </c>
      <c r="G486" s="27">
        <f>IF($A486="",0,INDEX(Transactions!$R:$R,ROW()-8))</f>
        <v>0</v>
      </c>
    </row>
    <row r="487" spans="1:7" ht="15" customHeight="1" x14ac:dyDescent="0.15">
      <c r="A487" t="str">
        <f>IF(INDEX(Transactions!$L:$L,ROW()-8)="","",INDEX(Transactions!$L:$L,ROW()-8))</f>
        <v/>
      </c>
      <c r="B487" s="291">
        <f ca="1">IF($A487="",TODAY(),INDEX(Transactions!$G:$G,ROW()-8))</f>
        <v>46238</v>
      </c>
      <c r="C487" t="str">
        <f>IF($A487="","",INDEX(Transactions!$A:$A,ROW()-8))</f>
        <v/>
      </c>
      <c r="D487" s="27">
        <f>IF($A487="",0,INDEX(Transactions!$J:$J,ROW()-8))</f>
        <v>0</v>
      </c>
      <c r="E487">
        <f>IF($A487="",1,INDEX(Transactions!$P:$P,ROW()-8))</f>
        <v>1</v>
      </c>
      <c r="F487" s="27">
        <f>IF($A487="",0,INDEX(Transactions!$Q:$Q,ROW()-8))</f>
        <v>0</v>
      </c>
      <c r="G487" s="27">
        <f>IF($A487="",0,INDEX(Transactions!$R:$R,ROW()-8))</f>
        <v>0</v>
      </c>
    </row>
    <row r="488" spans="1:7" ht="15" customHeight="1" x14ac:dyDescent="0.15">
      <c r="A488" t="str">
        <f>IF(INDEX(Transactions!$L:$L,ROW()-8)="","",INDEX(Transactions!$L:$L,ROW()-8))</f>
        <v/>
      </c>
      <c r="B488" s="291">
        <f ca="1">IF($A488="",TODAY(),INDEX(Transactions!$G:$G,ROW()-8))</f>
        <v>46238</v>
      </c>
      <c r="C488" t="str">
        <f>IF($A488="","",INDEX(Transactions!$A:$A,ROW()-8))</f>
        <v/>
      </c>
      <c r="D488" s="27">
        <f>IF($A488="",0,INDEX(Transactions!$J:$J,ROW()-8))</f>
        <v>0</v>
      </c>
      <c r="E488">
        <f>IF($A488="",1,INDEX(Transactions!$P:$P,ROW()-8))</f>
        <v>1</v>
      </c>
      <c r="F488" s="27">
        <f>IF($A488="",0,INDEX(Transactions!$Q:$Q,ROW()-8))</f>
        <v>0</v>
      </c>
      <c r="G488" s="27">
        <f>IF($A488="",0,INDEX(Transactions!$R:$R,ROW()-8))</f>
        <v>0</v>
      </c>
    </row>
    <row r="489" spans="1:7" ht="15" customHeight="1" x14ac:dyDescent="0.15">
      <c r="A489" t="str">
        <f>IF(INDEX(Transactions!$L:$L,ROW()-8)="","",INDEX(Transactions!$L:$L,ROW()-8))</f>
        <v/>
      </c>
      <c r="B489" s="291">
        <f ca="1">IF($A489="",TODAY(),INDEX(Transactions!$G:$G,ROW()-8))</f>
        <v>46238</v>
      </c>
      <c r="C489" t="str">
        <f>IF($A489="","",INDEX(Transactions!$A:$A,ROW()-8))</f>
        <v/>
      </c>
      <c r="D489" s="27">
        <f>IF($A489="",0,INDEX(Transactions!$J:$J,ROW()-8))</f>
        <v>0</v>
      </c>
      <c r="E489">
        <f>IF($A489="",1,INDEX(Transactions!$P:$P,ROW()-8))</f>
        <v>1</v>
      </c>
      <c r="F489" s="27">
        <f>IF($A489="",0,INDEX(Transactions!$Q:$Q,ROW()-8))</f>
        <v>0</v>
      </c>
      <c r="G489" s="27">
        <f>IF($A489="",0,INDEX(Transactions!$R:$R,ROW()-8))</f>
        <v>0</v>
      </c>
    </row>
    <row r="490" spans="1:7" ht="15" customHeight="1" x14ac:dyDescent="0.15">
      <c r="A490" t="str">
        <f>IF(INDEX(Transactions!$L:$L,ROW()-8)="","",INDEX(Transactions!$L:$L,ROW()-8))</f>
        <v/>
      </c>
      <c r="B490" s="291">
        <f ca="1">IF($A490="",TODAY(),INDEX(Transactions!$G:$G,ROW()-8))</f>
        <v>46238</v>
      </c>
      <c r="C490" t="str">
        <f>IF($A490="","",INDEX(Transactions!$A:$A,ROW()-8))</f>
        <v/>
      </c>
      <c r="D490" s="27">
        <f>IF($A490="",0,INDEX(Transactions!$J:$J,ROW()-8))</f>
        <v>0</v>
      </c>
      <c r="E490">
        <f>IF($A490="",1,INDEX(Transactions!$P:$P,ROW()-8))</f>
        <v>1</v>
      </c>
      <c r="F490" s="27">
        <f>IF($A490="",0,INDEX(Transactions!$Q:$Q,ROW()-8))</f>
        <v>0</v>
      </c>
      <c r="G490" s="27">
        <f>IF($A490="",0,INDEX(Transactions!$R:$R,ROW()-8))</f>
        <v>0</v>
      </c>
    </row>
    <row r="491" spans="1:7" ht="15" customHeight="1" x14ac:dyDescent="0.15">
      <c r="A491" t="str">
        <f>IF(INDEX(Transactions!$L:$L,ROW()-8)="","",INDEX(Transactions!$L:$L,ROW()-8))</f>
        <v/>
      </c>
      <c r="B491" s="291">
        <f ca="1">IF($A491="",TODAY(),INDEX(Transactions!$G:$G,ROW()-8))</f>
        <v>46238</v>
      </c>
      <c r="C491" t="str">
        <f>IF($A491="","",INDEX(Transactions!$A:$A,ROW()-8))</f>
        <v/>
      </c>
      <c r="D491" s="27">
        <f>IF($A491="",0,INDEX(Transactions!$J:$J,ROW()-8))</f>
        <v>0</v>
      </c>
      <c r="E491">
        <f>IF($A491="",1,INDEX(Transactions!$P:$P,ROW()-8))</f>
        <v>1</v>
      </c>
      <c r="F491" s="27">
        <f>IF($A491="",0,INDEX(Transactions!$Q:$Q,ROW()-8))</f>
        <v>0</v>
      </c>
      <c r="G491" s="27">
        <f>IF($A491="",0,INDEX(Transactions!$R:$R,ROW()-8))</f>
        <v>0</v>
      </c>
    </row>
    <row r="492" spans="1:7" ht="15" customHeight="1" x14ac:dyDescent="0.15">
      <c r="A492" t="str">
        <f>IF(INDEX(Transactions!$L:$L,ROW()-8)="","",INDEX(Transactions!$L:$L,ROW()-8))</f>
        <v/>
      </c>
      <c r="B492" s="291">
        <f ca="1">IF($A492="",TODAY(),INDEX(Transactions!$G:$G,ROW()-8))</f>
        <v>46238</v>
      </c>
      <c r="C492" t="str">
        <f>IF($A492="","",INDEX(Transactions!$A:$A,ROW()-8))</f>
        <v/>
      </c>
      <c r="D492" s="27">
        <f>IF($A492="",0,INDEX(Transactions!$J:$J,ROW()-8))</f>
        <v>0</v>
      </c>
      <c r="E492">
        <f>IF($A492="",1,INDEX(Transactions!$P:$P,ROW()-8))</f>
        <v>1</v>
      </c>
      <c r="F492" s="27">
        <f>IF($A492="",0,INDEX(Transactions!$Q:$Q,ROW()-8))</f>
        <v>0</v>
      </c>
      <c r="G492" s="27">
        <f>IF($A492="",0,INDEX(Transactions!$R:$R,ROW()-8))</f>
        <v>0</v>
      </c>
    </row>
    <row r="493" spans="1:7" ht="15" customHeight="1" x14ac:dyDescent="0.15">
      <c r="A493" t="str">
        <f>IF(INDEX(Transactions!$L:$L,ROW()-8)="","",INDEX(Transactions!$L:$L,ROW()-8))</f>
        <v/>
      </c>
      <c r="B493" s="291">
        <f ca="1">IF($A493="",TODAY(),INDEX(Transactions!$G:$G,ROW()-8))</f>
        <v>46238</v>
      </c>
      <c r="C493" t="str">
        <f>IF($A493="","",INDEX(Transactions!$A:$A,ROW()-8))</f>
        <v/>
      </c>
      <c r="D493" s="27">
        <f>IF($A493="",0,INDEX(Transactions!$J:$J,ROW()-8))</f>
        <v>0</v>
      </c>
      <c r="E493">
        <f>IF($A493="",1,INDEX(Transactions!$P:$P,ROW()-8))</f>
        <v>1</v>
      </c>
      <c r="F493" s="27">
        <f>IF($A493="",0,INDEX(Transactions!$Q:$Q,ROW()-8))</f>
        <v>0</v>
      </c>
      <c r="G493" s="27">
        <f>IF($A493="",0,INDEX(Transactions!$R:$R,ROW()-8))</f>
        <v>0</v>
      </c>
    </row>
    <row r="494" spans="1:7" ht="15" customHeight="1" x14ac:dyDescent="0.15">
      <c r="A494" t="str">
        <f>IF(INDEX(Transactions!$L:$L,ROW()-8)="","",INDEX(Transactions!$L:$L,ROW()-8))</f>
        <v/>
      </c>
      <c r="B494" s="291">
        <f ca="1">IF($A494="",TODAY(),INDEX(Transactions!$G:$G,ROW()-8))</f>
        <v>46238</v>
      </c>
      <c r="C494" t="str">
        <f>IF($A494="","",INDEX(Transactions!$A:$A,ROW()-8))</f>
        <v/>
      </c>
      <c r="D494" s="27">
        <f>IF($A494="",0,INDEX(Transactions!$J:$J,ROW()-8))</f>
        <v>0</v>
      </c>
      <c r="E494">
        <f>IF($A494="",1,INDEX(Transactions!$P:$P,ROW()-8))</f>
        <v>1</v>
      </c>
      <c r="F494" s="27">
        <f>IF($A494="",0,INDEX(Transactions!$Q:$Q,ROW()-8))</f>
        <v>0</v>
      </c>
      <c r="G494" s="27">
        <f>IF($A494="",0,INDEX(Transactions!$R:$R,ROW()-8))</f>
        <v>0</v>
      </c>
    </row>
    <row r="495" spans="1:7" ht="15" customHeight="1" x14ac:dyDescent="0.15">
      <c r="A495" t="str">
        <f>IF(INDEX(Transactions!$L:$L,ROW()-8)="","",INDEX(Transactions!$L:$L,ROW()-8))</f>
        <v/>
      </c>
      <c r="B495" s="291">
        <f ca="1">IF($A495="",TODAY(),INDEX(Transactions!$G:$G,ROW()-8))</f>
        <v>46238</v>
      </c>
      <c r="C495" t="str">
        <f>IF($A495="","",INDEX(Transactions!$A:$A,ROW()-8))</f>
        <v/>
      </c>
      <c r="D495" s="27">
        <f>IF($A495="",0,INDEX(Transactions!$J:$J,ROW()-8))</f>
        <v>0</v>
      </c>
      <c r="E495">
        <f>IF($A495="",1,INDEX(Transactions!$P:$P,ROW()-8))</f>
        <v>1</v>
      </c>
      <c r="F495" s="27">
        <f>IF($A495="",0,INDEX(Transactions!$Q:$Q,ROW()-8))</f>
        <v>0</v>
      </c>
      <c r="G495" s="27">
        <f>IF($A495="",0,INDEX(Transactions!$R:$R,ROW()-8))</f>
        <v>0</v>
      </c>
    </row>
    <row r="496" spans="1:7" ht="15" customHeight="1" x14ac:dyDescent="0.15">
      <c r="A496" t="str">
        <f>IF(INDEX(Transactions!$L:$L,ROW()-8)="","",INDEX(Transactions!$L:$L,ROW()-8))</f>
        <v/>
      </c>
      <c r="B496" s="291">
        <f ca="1">IF($A496="",TODAY(),INDEX(Transactions!$G:$G,ROW()-8))</f>
        <v>46238</v>
      </c>
      <c r="C496" t="str">
        <f>IF($A496="","",INDEX(Transactions!$A:$A,ROW()-8))</f>
        <v/>
      </c>
      <c r="D496" s="27">
        <f>IF($A496="",0,INDEX(Transactions!$J:$J,ROW()-8))</f>
        <v>0</v>
      </c>
      <c r="E496">
        <f>IF($A496="",1,INDEX(Transactions!$P:$P,ROW()-8))</f>
        <v>1</v>
      </c>
      <c r="F496" s="27">
        <f>IF($A496="",0,INDEX(Transactions!$Q:$Q,ROW()-8))</f>
        <v>0</v>
      </c>
      <c r="G496" s="27">
        <f>IF($A496="",0,INDEX(Transactions!$R:$R,ROW()-8))</f>
        <v>0</v>
      </c>
    </row>
    <row r="497" spans="1:7" ht="15" customHeight="1" x14ac:dyDescent="0.15">
      <c r="A497" t="str">
        <f>IF(INDEX(Transactions!$L:$L,ROW()-8)="","",INDEX(Transactions!$L:$L,ROW()-8))</f>
        <v/>
      </c>
      <c r="B497" s="291">
        <f ca="1">IF($A497="",TODAY(),INDEX(Transactions!$G:$G,ROW()-8))</f>
        <v>46238</v>
      </c>
      <c r="C497" t="str">
        <f>IF($A497="","",INDEX(Transactions!$A:$A,ROW()-8))</f>
        <v/>
      </c>
      <c r="D497" s="27">
        <f>IF($A497="",0,INDEX(Transactions!$J:$J,ROW()-8))</f>
        <v>0</v>
      </c>
      <c r="E497">
        <f>IF($A497="",1,INDEX(Transactions!$P:$P,ROW()-8))</f>
        <v>1</v>
      </c>
      <c r="F497" s="27">
        <f>IF($A497="",0,INDEX(Transactions!$Q:$Q,ROW()-8))</f>
        <v>0</v>
      </c>
      <c r="G497" s="27">
        <f>IF($A497="",0,INDEX(Transactions!$R:$R,ROW()-8))</f>
        <v>0</v>
      </c>
    </row>
    <row r="498" spans="1:7" ht="15" customHeight="1" x14ac:dyDescent="0.15">
      <c r="A498" t="str">
        <f>IF(INDEX(Transactions!$L:$L,ROW()-8)="","",INDEX(Transactions!$L:$L,ROW()-8))</f>
        <v/>
      </c>
      <c r="B498" s="291">
        <f ca="1">IF($A498="",TODAY(),INDEX(Transactions!$G:$G,ROW()-8))</f>
        <v>46238</v>
      </c>
      <c r="C498" t="str">
        <f>IF($A498="","",INDEX(Transactions!$A:$A,ROW()-8))</f>
        <v/>
      </c>
      <c r="D498" s="27">
        <f>IF($A498="",0,INDEX(Transactions!$J:$J,ROW()-8))</f>
        <v>0</v>
      </c>
      <c r="E498">
        <f>IF($A498="",1,INDEX(Transactions!$P:$P,ROW()-8))</f>
        <v>1</v>
      </c>
      <c r="F498" s="27">
        <f>IF($A498="",0,INDEX(Transactions!$Q:$Q,ROW()-8))</f>
        <v>0</v>
      </c>
      <c r="G498" s="27">
        <f>IF($A498="",0,INDEX(Transactions!$R:$R,ROW()-8))</f>
        <v>0</v>
      </c>
    </row>
    <row r="499" spans="1:7" ht="15" customHeight="1" x14ac:dyDescent="0.15">
      <c r="A499" t="str">
        <f>IF(INDEX(Transactions!$L:$L,ROW()-8)="","",INDEX(Transactions!$L:$L,ROW()-8))</f>
        <v/>
      </c>
      <c r="B499" s="291">
        <f ca="1">IF($A499="",TODAY(),INDEX(Transactions!$G:$G,ROW()-8))</f>
        <v>46238</v>
      </c>
      <c r="C499" t="str">
        <f>IF($A499="","",INDEX(Transactions!$A:$A,ROW()-8))</f>
        <v/>
      </c>
      <c r="D499" s="27">
        <f>IF($A499="",0,INDEX(Transactions!$J:$J,ROW()-8))</f>
        <v>0</v>
      </c>
      <c r="E499">
        <f>IF($A499="",1,INDEX(Transactions!$P:$P,ROW()-8))</f>
        <v>1</v>
      </c>
      <c r="F499" s="27">
        <f>IF($A499="",0,INDEX(Transactions!$Q:$Q,ROW()-8))</f>
        <v>0</v>
      </c>
      <c r="G499" s="27">
        <f>IF($A499="",0,INDEX(Transactions!$R:$R,ROW()-8))</f>
        <v>0</v>
      </c>
    </row>
    <row r="500" spans="1:7" ht="15" customHeight="1" x14ac:dyDescent="0.15">
      <c r="A500" t="str">
        <f>IF(INDEX(Transactions!$L:$L,ROW()-8)="","",INDEX(Transactions!$L:$L,ROW()-8))</f>
        <v/>
      </c>
      <c r="B500" s="291">
        <f ca="1">IF($A500="",TODAY(),INDEX(Transactions!$G:$G,ROW()-8))</f>
        <v>46238</v>
      </c>
      <c r="C500" t="str">
        <f>IF($A500="","",INDEX(Transactions!$A:$A,ROW()-8))</f>
        <v/>
      </c>
      <c r="D500" s="27">
        <f>IF($A500="",0,INDEX(Transactions!$J:$J,ROW()-8))</f>
        <v>0</v>
      </c>
      <c r="E500">
        <f>IF($A500="",1,INDEX(Transactions!$P:$P,ROW()-8))</f>
        <v>1</v>
      </c>
      <c r="F500" s="27">
        <f>IF($A500="",0,INDEX(Transactions!$Q:$Q,ROW()-8))</f>
        <v>0</v>
      </c>
      <c r="G500" s="27">
        <f>IF($A500="",0,INDEX(Transactions!$R:$R,ROW()-8))</f>
        <v>0</v>
      </c>
    </row>
    <row r="501" spans="1:7" ht="15" customHeight="1" x14ac:dyDescent="0.15">
      <c r="A501" t="str">
        <f>IF(INDEX(Transactions!$L:$L,ROW()-8)="","",INDEX(Transactions!$L:$L,ROW()-8))</f>
        <v/>
      </c>
      <c r="B501" s="291">
        <f ca="1">IF($A501="",TODAY(),INDEX(Transactions!$G:$G,ROW()-8))</f>
        <v>46238</v>
      </c>
      <c r="C501" t="str">
        <f>IF($A501="","",INDEX(Transactions!$A:$A,ROW()-8))</f>
        <v/>
      </c>
      <c r="D501" s="27">
        <f>IF($A501="",0,INDEX(Transactions!$J:$J,ROW()-8))</f>
        <v>0</v>
      </c>
      <c r="E501">
        <f>IF($A501="",1,INDEX(Transactions!$P:$P,ROW()-8))</f>
        <v>1</v>
      </c>
      <c r="F501" s="27">
        <f>IF($A501="",0,INDEX(Transactions!$Q:$Q,ROW()-8))</f>
        <v>0</v>
      </c>
      <c r="G501" s="27">
        <f>IF($A501="",0,INDEX(Transactions!$R:$R,ROW()-8))</f>
        <v>0</v>
      </c>
    </row>
    <row r="502" spans="1:7" ht="15" customHeight="1" x14ac:dyDescent="0.15">
      <c r="A502" t="str">
        <f>IF(INDEX(Transactions!$L:$L,ROW()-8)="","",INDEX(Transactions!$L:$L,ROW()-8))</f>
        <v/>
      </c>
      <c r="B502" s="291">
        <f ca="1">IF($A502="",TODAY(),INDEX(Transactions!$G:$G,ROW()-8))</f>
        <v>46238</v>
      </c>
      <c r="C502" t="str">
        <f>IF($A502="","",INDEX(Transactions!$A:$A,ROW()-8))</f>
        <v/>
      </c>
      <c r="D502" s="27">
        <f>IF($A502="",0,INDEX(Transactions!$J:$J,ROW()-8))</f>
        <v>0</v>
      </c>
      <c r="E502">
        <f>IF($A502="",1,INDEX(Transactions!$P:$P,ROW()-8))</f>
        <v>1</v>
      </c>
      <c r="F502" s="27">
        <f>IF($A502="",0,INDEX(Transactions!$Q:$Q,ROW()-8))</f>
        <v>0</v>
      </c>
      <c r="G502" s="27">
        <f>IF($A502="",0,INDEX(Transactions!$R:$R,ROW()-8))</f>
        <v>0</v>
      </c>
    </row>
    <row r="503" spans="1:7" ht="15" customHeight="1" x14ac:dyDescent="0.15">
      <c r="A503" t="str">
        <f>IF(INDEX(Transactions!$L:$L,ROW()-8)="","",INDEX(Transactions!$L:$L,ROW()-8))</f>
        <v/>
      </c>
      <c r="B503" s="291">
        <f ca="1">IF($A503="",TODAY(),INDEX(Transactions!$G:$G,ROW()-8))</f>
        <v>46238</v>
      </c>
      <c r="C503" t="str">
        <f>IF($A503="","",INDEX(Transactions!$A:$A,ROW()-8))</f>
        <v/>
      </c>
      <c r="D503" s="27">
        <f>IF($A503="",0,INDEX(Transactions!$J:$J,ROW()-8))</f>
        <v>0</v>
      </c>
      <c r="E503">
        <f>IF($A503="",1,INDEX(Transactions!$P:$P,ROW()-8))</f>
        <v>1</v>
      </c>
      <c r="F503" s="27">
        <f>IF($A503="",0,INDEX(Transactions!$Q:$Q,ROW()-8))</f>
        <v>0</v>
      </c>
      <c r="G503" s="27">
        <f>IF($A503="",0,INDEX(Transactions!$R:$R,ROW()-8))</f>
        <v>0</v>
      </c>
    </row>
    <row r="504" spans="1:7" ht="15" customHeight="1" x14ac:dyDescent="0.15">
      <c r="A504" t="str">
        <f>IF(INDEX(Transactions!$L:$L,ROW()-8)="","",INDEX(Transactions!$L:$L,ROW()-8))</f>
        <v/>
      </c>
      <c r="B504" s="291">
        <f ca="1">IF($A504="",TODAY(),INDEX(Transactions!$G:$G,ROW()-8))</f>
        <v>46238</v>
      </c>
      <c r="C504" t="str">
        <f>IF($A504="","",INDEX(Transactions!$A:$A,ROW()-8))</f>
        <v/>
      </c>
      <c r="D504" s="27">
        <f>IF($A504="",0,INDEX(Transactions!$J:$J,ROW()-8))</f>
        <v>0</v>
      </c>
      <c r="E504">
        <f>IF($A504="",1,INDEX(Transactions!$P:$P,ROW()-8))</f>
        <v>1</v>
      </c>
      <c r="F504" s="27">
        <f>IF($A504="",0,INDEX(Transactions!$Q:$Q,ROW()-8))</f>
        <v>0</v>
      </c>
      <c r="G504" s="27">
        <f>IF($A504="",0,INDEX(Transactions!$R:$R,ROW()-8))</f>
        <v>0</v>
      </c>
    </row>
    <row r="505" spans="1:7" ht="15" customHeight="1" x14ac:dyDescent="0.15">
      <c r="A505" t="str">
        <f>IF(INDEX(Transactions!$L:$L,ROW()-8)="","",INDEX(Transactions!$L:$L,ROW()-8))</f>
        <v/>
      </c>
      <c r="B505" s="291">
        <f ca="1">IF($A505="",TODAY(),INDEX(Transactions!$G:$G,ROW()-8))</f>
        <v>46238</v>
      </c>
      <c r="C505" t="str">
        <f>IF($A505="","",INDEX(Transactions!$A:$A,ROW()-8))</f>
        <v/>
      </c>
      <c r="D505" s="27">
        <f>IF($A505="",0,INDEX(Transactions!$J:$J,ROW()-8))</f>
        <v>0</v>
      </c>
      <c r="E505">
        <f>IF($A505="",1,INDEX(Transactions!$P:$P,ROW()-8))</f>
        <v>1</v>
      </c>
      <c r="F505" s="27">
        <f>IF($A505="",0,INDEX(Transactions!$Q:$Q,ROW()-8))</f>
        <v>0</v>
      </c>
      <c r="G505" s="27">
        <f>IF($A505="",0,INDEX(Transactions!$R:$R,ROW()-8))</f>
        <v>0</v>
      </c>
    </row>
    <row r="506" spans="1:7" ht="15" customHeight="1" x14ac:dyDescent="0.15">
      <c r="A506" t="str">
        <f>IF(INDEX(Transactions!$L:$L,ROW()-8)="","",INDEX(Transactions!$L:$L,ROW()-8))</f>
        <v/>
      </c>
      <c r="B506" s="291">
        <f ca="1">IF($A506="",TODAY(),INDEX(Transactions!$G:$G,ROW()-8))</f>
        <v>46238</v>
      </c>
      <c r="C506" t="str">
        <f>IF($A506="","",INDEX(Transactions!$A:$A,ROW()-8))</f>
        <v/>
      </c>
      <c r="D506" s="27">
        <f>IF($A506="",0,INDEX(Transactions!$J:$J,ROW()-8))</f>
        <v>0</v>
      </c>
      <c r="E506">
        <f>IF($A506="",1,INDEX(Transactions!$P:$P,ROW()-8))</f>
        <v>1</v>
      </c>
      <c r="F506" s="27">
        <f>IF($A506="",0,INDEX(Transactions!$Q:$Q,ROW()-8))</f>
        <v>0</v>
      </c>
      <c r="G506" s="27">
        <f>IF($A506="",0,INDEX(Transactions!$R:$R,ROW()-8))</f>
        <v>0</v>
      </c>
    </row>
    <row r="507" spans="1:7" ht="15" customHeight="1" x14ac:dyDescent="0.15">
      <c r="A507" t="str">
        <f>IF(INDEX(Transactions!$L:$L,ROW()-8)="","",INDEX(Transactions!$L:$L,ROW()-8))</f>
        <v/>
      </c>
      <c r="B507" s="291">
        <f ca="1">IF($A507="",TODAY(),INDEX(Transactions!$G:$G,ROW()-8))</f>
        <v>46238</v>
      </c>
      <c r="C507" t="str">
        <f>IF($A507="","",INDEX(Transactions!$A:$A,ROW()-8))</f>
        <v/>
      </c>
      <c r="D507" s="27">
        <f>IF($A507="",0,INDEX(Transactions!$J:$J,ROW()-8))</f>
        <v>0</v>
      </c>
      <c r="E507">
        <f>IF($A507="",1,INDEX(Transactions!$P:$P,ROW()-8))</f>
        <v>1</v>
      </c>
      <c r="F507" s="27">
        <f>IF($A507="",0,INDEX(Transactions!$Q:$Q,ROW()-8))</f>
        <v>0</v>
      </c>
      <c r="G507" s="27">
        <f>IF($A507="",0,INDEX(Transactions!$R:$R,ROW()-8))</f>
        <v>0</v>
      </c>
    </row>
    <row r="508" spans="1:7" ht="15" customHeight="1" x14ac:dyDescent="0.15">
      <c r="A508" t="str">
        <f>IF(INDEX(Transactions!$L:$L,ROW()-8)="","",INDEX(Transactions!$L:$L,ROW()-8))</f>
        <v/>
      </c>
      <c r="B508" s="291">
        <f ca="1">IF($A508="",TODAY(),INDEX(Transactions!$G:$G,ROW()-8))</f>
        <v>46238</v>
      </c>
      <c r="C508" t="str">
        <f>IF($A508="","",INDEX(Transactions!$A:$A,ROW()-8))</f>
        <v/>
      </c>
      <c r="D508" s="27">
        <f>IF($A508="",0,INDEX(Transactions!$J:$J,ROW()-8))</f>
        <v>0</v>
      </c>
      <c r="E508">
        <f>IF($A508="",1,INDEX(Transactions!$P:$P,ROW()-8))</f>
        <v>1</v>
      </c>
      <c r="F508" s="27">
        <f>IF($A508="",0,INDEX(Transactions!$Q:$Q,ROW()-8))</f>
        <v>0</v>
      </c>
      <c r="G508" s="27">
        <f>IF($A508="",0,INDEX(Transactions!$R:$R,ROW()-8))</f>
        <v>0</v>
      </c>
    </row>
    <row r="509" spans="1:7" ht="15" customHeight="1" x14ac:dyDescent="0.15">
      <c r="A509" t="str">
        <f>IF(INDEX(Transactions!$L:$L,ROW()-8)="","",INDEX(Transactions!$L:$L,ROW()-8))</f>
        <v/>
      </c>
      <c r="B509" s="291">
        <f ca="1">IF($A509="",TODAY(),INDEX(Transactions!$G:$G,ROW()-8))</f>
        <v>46238</v>
      </c>
      <c r="C509" t="str">
        <f>IF($A509="","",INDEX(Transactions!$A:$A,ROW()-8))</f>
        <v/>
      </c>
      <c r="D509" s="27">
        <f>IF($A509="",0,INDEX(Transactions!$J:$J,ROW()-8))</f>
        <v>0</v>
      </c>
      <c r="E509">
        <f>IF($A509="",1,INDEX(Transactions!$P:$P,ROW()-8))</f>
        <v>1</v>
      </c>
      <c r="F509" s="27">
        <f>IF($A509="",0,INDEX(Transactions!$Q:$Q,ROW()-8))</f>
        <v>0</v>
      </c>
      <c r="G509" s="27">
        <f>IF($A509="",0,INDEX(Transactions!$R:$R,ROW()-8))</f>
        <v>0</v>
      </c>
    </row>
    <row r="510" spans="1:7" ht="15" customHeight="1" x14ac:dyDescent="0.15">
      <c r="A510" t="str">
        <f>IF(INDEX(Transactions!$L:$L,ROW()-8)="","",INDEX(Transactions!$L:$L,ROW()-8))</f>
        <v/>
      </c>
      <c r="B510" s="291">
        <f ca="1">IF($A510="",TODAY(),INDEX(Transactions!$G:$G,ROW()-8))</f>
        <v>46238</v>
      </c>
      <c r="C510" t="str">
        <f>IF($A510="","",INDEX(Transactions!$A:$A,ROW()-8))</f>
        <v/>
      </c>
      <c r="D510" s="27">
        <f>IF($A510="",0,INDEX(Transactions!$J:$J,ROW()-8))</f>
        <v>0</v>
      </c>
      <c r="E510">
        <f>IF($A510="",1,INDEX(Transactions!$P:$P,ROW()-8))</f>
        <v>1</v>
      </c>
      <c r="F510" s="27">
        <f>IF($A510="",0,INDEX(Transactions!$Q:$Q,ROW()-8))</f>
        <v>0</v>
      </c>
      <c r="G510" s="27">
        <f>IF($A510="",0,INDEX(Transactions!$R:$R,ROW()-8))</f>
        <v>0</v>
      </c>
    </row>
    <row r="511" spans="1:7" ht="15" customHeight="1" x14ac:dyDescent="0.15">
      <c r="A511" t="str">
        <f>IF(INDEX(Transactions!$L:$L,ROW()-8)="","",INDEX(Transactions!$L:$L,ROW()-8))</f>
        <v/>
      </c>
      <c r="B511" s="291">
        <f ca="1">IF($A511="",TODAY(),INDEX(Transactions!$G:$G,ROW()-8))</f>
        <v>46238</v>
      </c>
      <c r="C511" t="str">
        <f>IF($A511="","",INDEX(Transactions!$A:$A,ROW()-8))</f>
        <v/>
      </c>
      <c r="D511" s="27">
        <f>IF($A511="",0,INDEX(Transactions!$J:$J,ROW()-8))</f>
        <v>0</v>
      </c>
      <c r="E511">
        <f>IF($A511="",1,INDEX(Transactions!$P:$P,ROW()-8))</f>
        <v>1</v>
      </c>
      <c r="F511" s="27">
        <f>IF($A511="",0,INDEX(Transactions!$Q:$Q,ROW()-8))</f>
        <v>0</v>
      </c>
      <c r="G511" s="27">
        <f>IF($A511="",0,INDEX(Transactions!$R:$R,ROW()-8))</f>
        <v>0</v>
      </c>
    </row>
    <row r="512" spans="1:7" ht="15" customHeight="1" x14ac:dyDescent="0.15">
      <c r="A512" t="str">
        <f>IF(INDEX(Transactions!$L:$L,ROW()-8)="","",INDEX(Transactions!$L:$L,ROW()-8))</f>
        <v/>
      </c>
      <c r="B512" s="291">
        <f ca="1">IF($A512="",TODAY(),INDEX(Transactions!$G:$G,ROW()-8))</f>
        <v>46238</v>
      </c>
      <c r="C512" t="str">
        <f>IF($A512="","",INDEX(Transactions!$A:$A,ROW()-8))</f>
        <v/>
      </c>
      <c r="D512" s="27">
        <f>IF($A512="",0,INDEX(Transactions!$J:$J,ROW()-8))</f>
        <v>0</v>
      </c>
      <c r="E512">
        <f>IF($A512="",1,INDEX(Transactions!$P:$P,ROW()-8))</f>
        <v>1</v>
      </c>
      <c r="F512" s="27">
        <f>IF($A512="",0,INDEX(Transactions!$Q:$Q,ROW()-8))</f>
        <v>0</v>
      </c>
      <c r="G512" s="27">
        <f>IF($A512="",0,INDEX(Transactions!$R:$R,ROW()-8))</f>
        <v>0</v>
      </c>
    </row>
    <row r="513" spans="1:7" ht="15" customHeight="1" x14ac:dyDescent="0.15">
      <c r="A513" t="str">
        <f>IF(INDEX(Transactions!$L:$L,ROW()-8)="","",INDEX(Transactions!$L:$L,ROW()-8))</f>
        <v/>
      </c>
      <c r="B513" s="291">
        <f ca="1">IF($A513="",TODAY(),INDEX(Transactions!$G:$G,ROW()-8))</f>
        <v>46238</v>
      </c>
      <c r="C513" t="str">
        <f>IF($A513="","",INDEX(Transactions!$A:$A,ROW()-8))</f>
        <v/>
      </c>
      <c r="D513" s="27">
        <f>IF($A513="",0,INDEX(Transactions!$J:$J,ROW()-8))</f>
        <v>0</v>
      </c>
      <c r="E513">
        <f>IF($A513="",1,INDEX(Transactions!$P:$P,ROW()-8))</f>
        <v>1</v>
      </c>
      <c r="F513" s="27">
        <f>IF($A513="",0,INDEX(Transactions!$Q:$Q,ROW()-8))</f>
        <v>0</v>
      </c>
      <c r="G513" s="27">
        <f>IF($A513="",0,INDEX(Transactions!$R:$R,ROW()-8))</f>
        <v>0</v>
      </c>
    </row>
    <row r="514" spans="1:7" ht="15" customHeight="1" x14ac:dyDescent="0.15">
      <c r="A514" t="str">
        <f>IF(INDEX(Transactions!$L:$L,ROW()-8)="","",INDEX(Transactions!$L:$L,ROW()-8))</f>
        <v/>
      </c>
      <c r="B514" s="291">
        <f ca="1">IF($A514="",TODAY(),INDEX(Transactions!$G:$G,ROW()-8))</f>
        <v>46238</v>
      </c>
      <c r="C514" t="str">
        <f>IF($A514="","",INDEX(Transactions!$A:$A,ROW()-8))</f>
        <v/>
      </c>
      <c r="D514" s="27">
        <f>IF($A514="",0,INDEX(Transactions!$J:$J,ROW()-8))</f>
        <v>0</v>
      </c>
      <c r="E514">
        <f>IF($A514="",1,INDEX(Transactions!$P:$P,ROW()-8))</f>
        <v>1</v>
      </c>
      <c r="F514" s="27">
        <f>IF($A514="",0,INDEX(Transactions!$Q:$Q,ROW()-8))</f>
        <v>0</v>
      </c>
      <c r="G514" s="27">
        <f>IF($A514="",0,INDEX(Transactions!$R:$R,ROW()-8))</f>
        <v>0</v>
      </c>
    </row>
    <row r="515" spans="1:7" ht="15" customHeight="1" x14ac:dyDescent="0.15">
      <c r="A515" t="str">
        <f>IF(INDEX(Transactions!$L:$L,ROW()-8)="","",INDEX(Transactions!$L:$L,ROW()-8))</f>
        <v/>
      </c>
      <c r="B515" s="291">
        <f ca="1">IF($A515="",TODAY(),INDEX(Transactions!$G:$G,ROW()-8))</f>
        <v>46238</v>
      </c>
      <c r="C515" t="str">
        <f>IF($A515="","",INDEX(Transactions!$A:$A,ROW()-8))</f>
        <v/>
      </c>
      <c r="D515" s="27">
        <f>IF($A515="",0,INDEX(Transactions!$J:$J,ROW()-8))</f>
        <v>0</v>
      </c>
      <c r="E515">
        <f>IF($A515="",1,INDEX(Transactions!$P:$P,ROW()-8))</f>
        <v>1</v>
      </c>
      <c r="F515" s="27">
        <f>IF($A515="",0,INDEX(Transactions!$Q:$Q,ROW()-8))</f>
        <v>0</v>
      </c>
      <c r="G515" s="27">
        <f>IF($A515="",0,INDEX(Transactions!$R:$R,ROW()-8))</f>
        <v>0</v>
      </c>
    </row>
    <row r="516" spans="1:7" ht="15" customHeight="1" x14ac:dyDescent="0.15">
      <c r="A516" t="str">
        <f>IF(INDEX(Transactions!$L:$L,ROW()-8)="","",INDEX(Transactions!$L:$L,ROW()-8))</f>
        <v/>
      </c>
      <c r="B516" s="291">
        <f ca="1">IF($A516="",TODAY(),INDEX(Transactions!$G:$G,ROW()-8))</f>
        <v>46238</v>
      </c>
      <c r="C516" t="str">
        <f>IF($A516="","",INDEX(Transactions!$A:$A,ROW()-8))</f>
        <v/>
      </c>
      <c r="D516" s="27">
        <f>IF($A516="",0,INDEX(Transactions!$J:$J,ROW()-8))</f>
        <v>0</v>
      </c>
      <c r="E516">
        <f>IF($A516="",1,INDEX(Transactions!$P:$P,ROW()-8))</f>
        <v>1</v>
      </c>
      <c r="F516" s="27">
        <f>IF($A516="",0,INDEX(Transactions!$Q:$Q,ROW()-8))</f>
        <v>0</v>
      </c>
      <c r="G516" s="27">
        <f>IF($A516="",0,INDEX(Transactions!$R:$R,ROW()-8))</f>
        <v>0</v>
      </c>
    </row>
    <row r="517" spans="1:7" ht="15" customHeight="1" x14ac:dyDescent="0.15">
      <c r="A517" t="str">
        <f>IF(INDEX(Transactions!$L:$L,ROW()-8)="","",INDEX(Transactions!$L:$L,ROW()-8))</f>
        <v/>
      </c>
      <c r="B517" s="291">
        <f ca="1">IF($A517="",TODAY(),INDEX(Transactions!$G:$G,ROW()-8))</f>
        <v>46238</v>
      </c>
      <c r="C517" t="str">
        <f>IF($A517="","",INDEX(Transactions!$A:$A,ROW()-8))</f>
        <v/>
      </c>
      <c r="D517" s="27">
        <f>IF($A517="",0,INDEX(Transactions!$J:$J,ROW()-8))</f>
        <v>0</v>
      </c>
      <c r="E517">
        <f>IF($A517="",1,INDEX(Transactions!$P:$P,ROW()-8))</f>
        <v>1</v>
      </c>
      <c r="F517" s="27">
        <f>IF($A517="",0,INDEX(Transactions!$Q:$Q,ROW()-8))</f>
        <v>0</v>
      </c>
      <c r="G517" s="27">
        <f>IF($A517="",0,INDEX(Transactions!$R:$R,ROW()-8))</f>
        <v>0</v>
      </c>
    </row>
    <row r="518" spans="1:7" ht="15" customHeight="1" x14ac:dyDescent="0.15">
      <c r="A518" t="str">
        <f>IF(INDEX(Transactions!$L:$L,ROW()-8)="","",INDEX(Transactions!$L:$L,ROW()-8))</f>
        <v/>
      </c>
      <c r="B518" s="291">
        <f ca="1">IF($A518="",TODAY(),INDEX(Transactions!$G:$G,ROW()-8))</f>
        <v>46238</v>
      </c>
      <c r="C518" t="str">
        <f>IF($A518="","",INDEX(Transactions!$A:$A,ROW()-8))</f>
        <v/>
      </c>
      <c r="D518" s="27">
        <f>IF($A518="",0,INDEX(Transactions!$J:$J,ROW()-8))</f>
        <v>0</v>
      </c>
      <c r="E518">
        <f>IF($A518="",1,INDEX(Transactions!$P:$P,ROW()-8))</f>
        <v>1</v>
      </c>
      <c r="F518" s="27">
        <f>IF($A518="",0,INDEX(Transactions!$Q:$Q,ROW()-8))</f>
        <v>0</v>
      </c>
      <c r="G518" s="27">
        <f>IF($A518="",0,INDEX(Transactions!$R:$R,ROW()-8))</f>
        <v>0</v>
      </c>
    </row>
    <row r="519" spans="1:7" ht="15" customHeight="1" x14ac:dyDescent="0.15">
      <c r="A519" t="str">
        <f>IF(INDEX(Transactions!$L:$L,ROW()-8)="","",INDEX(Transactions!$L:$L,ROW()-8))</f>
        <v/>
      </c>
      <c r="B519" s="291">
        <f ca="1">IF($A519="",TODAY(),INDEX(Transactions!$G:$G,ROW()-8))</f>
        <v>46238</v>
      </c>
      <c r="C519" t="str">
        <f>IF($A519="","",INDEX(Transactions!$A:$A,ROW()-8))</f>
        <v/>
      </c>
      <c r="D519" s="27">
        <f>IF($A519="",0,INDEX(Transactions!$J:$J,ROW()-8))</f>
        <v>0</v>
      </c>
      <c r="E519">
        <f>IF($A519="",1,INDEX(Transactions!$P:$P,ROW()-8))</f>
        <v>1</v>
      </c>
      <c r="F519" s="27">
        <f>IF($A519="",0,INDEX(Transactions!$Q:$Q,ROW()-8))</f>
        <v>0</v>
      </c>
      <c r="G519" s="27">
        <f>IF($A519="",0,INDEX(Transactions!$R:$R,ROW()-8))</f>
        <v>0</v>
      </c>
    </row>
    <row r="520" spans="1:7" ht="15" customHeight="1" x14ac:dyDescent="0.15">
      <c r="A520" t="str">
        <f>IF(INDEX(Transactions!$L:$L,ROW()-8)="","",INDEX(Transactions!$L:$L,ROW()-8))</f>
        <v/>
      </c>
      <c r="B520" s="291">
        <f ca="1">IF($A520="",TODAY(),INDEX(Transactions!$G:$G,ROW()-8))</f>
        <v>46238</v>
      </c>
      <c r="C520" t="str">
        <f>IF($A520="","",INDEX(Transactions!$A:$A,ROW()-8))</f>
        <v/>
      </c>
      <c r="D520" s="27">
        <f>IF($A520="",0,INDEX(Transactions!$J:$J,ROW()-8))</f>
        <v>0</v>
      </c>
      <c r="E520">
        <f>IF($A520="",1,INDEX(Transactions!$P:$P,ROW()-8))</f>
        <v>1</v>
      </c>
      <c r="F520" s="27">
        <f>IF($A520="",0,INDEX(Transactions!$Q:$Q,ROW()-8))</f>
        <v>0</v>
      </c>
      <c r="G520" s="27">
        <f>IF($A520="",0,INDEX(Transactions!$R:$R,ROW()-8))</f>
        <v>0</v>
      </c>
    </row>
    <row r="521" spans="1:7" ht="15" customHeight="1" x14ac:dyDescent="0.15">
      <c r="A521" t="str">
        <f>IF(INDEX(Transactions!$L:$L,ROW()-8)="","",INDEX(Transactions!$L:$L,ROW()-8))</f>
        <v/>
      </c>
      <c r="B521" s="291">
        <f ca="1">IF($A521="",TODAY(),INDEX(Transactions!$G:$G,ROW()-8))</f>
        <v>46238</v>
      </c>
      <c r="C521" t="str">
        <f>IF($A521="","",INDEX(Transactions!$A:$A,ROW()-8))</f>
        <v/>
      </c>
      <c r="D521" s="27">
        <f>IF($A521="",0,INDEX(Transactions!$J:$J,ROW()-8))</f>
        <v>0</v>
      </c>
      <c r="E521">
        <f>IF($A521="",1,INDEX(Transactions!$P:$P,ROW()-8))</f>
        <v>1</v>
      </c>
      <c r="F521" s="27">
        <f>IF($A521="",0,INDEX(Transactions!$Q:$Q,ROW()-8))</f>
        <v>0</v>
      </c>
      <c r="G521" s="27">
        <f>IF($A521="",0,INDEX(Transactions!$R:$R,ROW()-8))</f>
        <v>0</v>
      </c>
    </row>
    <row r="522" spans="1:7" ht="15" customHeight="1" x14ac:dyDescent="0.15">
      <c r="A522" t="str">
        <f>IF(INDEX(Transactions!$L:$L,ROW()-8)="","",INDEX(Transactions!$L:$L,ROW()-8))</f>
        <v/>
      </c>
      <c r="B522" s="291">
        <f ca="1">IF($A522="",TODAY(),INDEX(Transactions!$G:$G,ROW()-8))</f>
        <v>46238</v>
      </c>
      <c r="C522" t="str">
        <f>IF($A522="","",INDEX(Transactions!$A:$A,ROW()-8))</f>
        <v/>
      </c>
      <c r="D522" s="27">
        <f>IF($A522="",0,INDEX(Transactions!$J:$J,ROW()-8))</f>
        <v>0</v>
      </c>
      <c r="E522">
        <f>IF($A522="",1,INDEX(Transactions!$P:$P,ROW()-8))</f>
        <v>1</v>
      </c>
      <c r="F522" s="27">
        <f>IF($A522="",0,INDEX(Transactions!$Q:$Q,ROW()-8))</f>
        <v>0</v>
      </c>
      <c r="G522" s="27">
        <f>IF($A522="",0,INDEX(Transactions!$R:$R,ROW()-8))</f>
        <v>0</v>
      </c>
    </row>
    <row r="523" spans="1:7" ht="15" customHeight="1" x14ac:dyDescent="0.15">
      <c r="A523" t="str">
        <f>IF(INDEX(Transactions!$L:$L,ROW()-8)="","",INDEX(Transactions!$L:$L,ROW()-8))</f>
        <v/>
      </c>
      <c r="B523" s="291">
        <f ca="1">IF($A523="",TODAY(),INDEX(Transactions!$G:$G,ROW()-8))</f>
        <v>46238</v>
      </c>
      <c r="C523" t="str">
        <f>IF($A523="","",INDEX(Transactions!$A:$A,ROW()-8))</f>
        <v/>
      </c>
      <c r="D523" s="27">
        <f>IF($A523="",0,INDEX(Transactions!$J:$J,ROW()-8))</f>
        <v>0</v>
      </c>
      <c r="E523">
        <f>IF($A523="",1,INDEX(Transactions!$P:$P,ROW()-8))</f>
        <v>1</v>
      </c>
      <c r="F523" s="27">
        <f>IF($A523="",0,INDEX(Transactions!$Q:$Q,ROW()-8))</f>
        <v>0</v>
      </c>
      <c r="G523" s="27">
        <f>IF($A523="",0,INDEX(Transactions!$R:$R,ROW()-8))</f>
        <v>0</v>
      </c>
    </row>
    <row r="524" spans="1:7" ht="15" customHeight="1" x14ac:dyDescent="0.15">
      <c r="A524" t="str">
        <f>IF(INDEX(Transactions!$L:$L,ROW()-8)="","",INDEX(Transactions!$L:$L,ROW()-8))</f>
        <v/>
      </c>
      <c r="B524" s="291">
        <f ca="1">IF($A524="",TODAY(),INDEX(Transactions!$G:$G,ROW()-8))</f>
        <v>46238</v>
      </c>
      <c r="C524" t="str">
        <f>IF($A524="","",INDEX(Transactions!$A:$A,ROW()-8))</f>
        <v/>
      </c>
      <c r="D524" s="27">
        <f>IF($A524="",0,INDEX(Transactions!$J:$J,ROW()-8))</f>
        <v>0</v>
      </c>
      <c r="E524">
        <f>IF($A524="",1,INDEX(Transactions!$P:$P,ROW()-8))</f>
        <v>1</v>
      </c>
      <c r="F524" s="27">
        <f>IF($A524="",0,INDEX(Transactions!$Q:$Q,ROW()-8))</f>
        <v>0</v>
      </c>
      <c r="G524" s="27">
        <f>IF($A524="",0,INDEX(Transactions!$R:$R,ROW()-8))</f>
        <v>0</v>
      </c>
    </row>
    <row r="525" spans="1:7" ht="15" customHeight="1" x14ac:dyDescent="0.15">
      <c r="A525" t="str">
        <f>IF(INDEX(Transactions!$L:$L,ROW()-8)="","",INDEX(Transactions!$L:$L,ROW()-8))</f>
        <v/>
      </c>
      <c r="B525" s="291">
        <f ca="1">IF($A525="",TODAY(),INDEX(Transactions!$G:$G,ROW()-8))</f>
        <v>46238</v>
      </c>
      <c r="C525" t="str">
        <f>IF($A525="","",INDEX(Transactions!$A:$A,ROW()-8))</f>
        <v/>
      </c>
      <c r="D525" s="27">
        <f>IF($A525="",0,INDEX(Transactions!$J:$J,ROW()-8))</f>
        <v>0</v>
      </c>
      <c r="E525">
        <f>IF($A525="",1,INDEX(Transactions!$P:$P,ROW()-8))</f>
        <v>1</v>
      </c>
      <c r="F525" s="27">
        <f>IF($A525="",0,INDEX(Transactions!$Q:$Q,ROW()-8))</f>
        <v>0</v>
      </c>
      <c r="G525" s="27">
        <f>IF($A525="",0,INDEX(Transactions!$R:$R,ROW()-8))</f>
        <v>0</v>
      </c>
    </row>
    <row r="526" spans="1:7" ht="15" customHeight="1" x14ac:dyDescent="0.15">
      <c r="A526" t="str">
        <f>IF(INDEX(Transactions!$L:$L,ROW()-8)="","",INDEX(Transactions!$L:$L,ROW()-8))</f>
        <v/>
      </c>
      <c r="B526" s="291">
        <f ca="1">IF($A526="",TODAY(),INDEX(Transactions!$G:$G,ROW()-8))</f>
        <v>46238</v>
      </c>
      <c r="C526" t="str">
        <f>IF($A526="","",INDEX(Transactions!$A:$A,ROW()-8))</f>
        <v/>
      </c>
      <c r="D526" s="27">
        <f>IF($A526="",0,INDEX(Transactions!$J:$J,ROW()-8))</f>
        <v>0</v>
      </c>
      <c r="E526">
        <f>IF($A526="",1,INDEX(Transactions!$P:$P,ROW()-8))</f>
        <v>1</v>
      </c>
      <c r="F526" s="27">
        <f>IF($A526="",0,INDEX(Transactions!$Q:$Q,ROW()-8))</f>
        <v>0</v>
      </c>
      <c r="G526" s="27">
        <f>IF($A526="",0,INDEX(Transactions!$R:$R,ROW()-8))</f>
        <v>0</v>
      </c>
    </row>
    <row r="527" spans="1:7" ht="15" customHeight="1" x14ac:dyDescent="0.15">
      <c r="A527" t="str">
        <f>IF(INDEX(Transactions!$L:$L,ROW()-8)="","",INDEX(Transactions!$L:$L,ROW()-8))</f>
        <v/>
      </c>
      <c r="B527" s="291">
        <f ca="1">IF($A527="",TODAY(),INDEX(Transactions!$G:$G,ROW()-8))</f>
        <v>46238</v>
      </c>
      <c r="C527" t="str">
        <f>IF($A527="","",INDEX(Transactions!$A:$A,ROW()-8))</f>
        <v/>
      </c>
      <c r="D527" s="27">
        <f>IF($A527="",0,INDEX(Transactions!$J:$J,ROW()-8))</f>
        <v>0</v>
      </c>
      <c r="E527">
        <f>IF($A527="",1,INDEX(Transactions!$P:$P,ROW()-8))</f>
        <v>1</v>
      </c>
      <c r="F527" s="27">
        <f>IF($A527="",0,INDEX(Transactions!$Q:$Q,ROW()-8))</f>
        <v>0</v>
      </c>
      <c r="G527" s="27">
        <f>IF($A527="",0,INDEX(Transactions!$R:$R,ROW()-8))</f>
        <v>0</v>
      </c>
    </row>
    <row r="528" spans="1:7" ht="15" customHeight="1" x14ac:dyDescent="0.15">
      <c r="A528" t="str">
        <f>IF(INDEX(Transactions!$L:$L,ROW()-8)="","",INDEX(Transactions!$L:$L,ROW()-8))</f>
        <v/>
      </c>
      <c r="B528" s="291">
        <f ca="1">IF($A528="",TODAY(),INDEX(Transactions!$G:$G,ROW()-8))</f>
        <v>46238</v>
      </c>
      <c r="C528" t="str">
        <f>IF($A528="","",INDEX(Transactions!$A:$A,ROW()-8))</f>
        <v/>
      </c>
      <c r="D528" s="27">
        <f>IF($A528="",0,INDEX(Transactions!$J:$J,ROW()-8))</f>
        <v>0</v>
      </c>
      <c r="E528">
        <f>IF($A528="",1,INDEX(Transactions!$P:$P,ROW()-8))</f>
        <v>1</v>
      </c>
      <c r="F528" s="27">
        <f>IF($A528="",0,INDEX(Transactions!$Q:$Q,ROW()-8))</f>
        <v>0</v>
      </c>
      <c r="G528" s="27">
        <f>IF($A528="",0,INDEX(Transactions!$R:$R,ROW()-8))</f>
        <v>0</v>
      </c>
    </row>
    <row r="529" spans="1:7" ht="15" customHeight="1" x14ac:dyDescent="0.15">
      <c r="A529" t="str">
        <f>IF(INDEX(Transactions!$L:$L,ROW()-8)="","",INDEX(Transactions!$L:$L,ROW()-8))</f>
        <v/>
      </c>
      <c r="B529" s="291">
        <f ca="1">IF($A529="",TODAY(),INDEX(Transactions!$G:$G,ROW()-8))</f>
        <v>46238</v>
      </c>
      <c r="C529" t="str">
        <f>IF($A529="","",INDEX(Transactions!$A:$A,ROW()-8))</f>
        <v/>
      </c>
      <c r="D529" s="27">
        <f>IF($A529="",0,INDEX(Transactions!$J:$J,ROW()-8))</f>
        <v>0</v>
      </c>
      <c r="E529">
        <f>IF($A529="",1,INDEX(Transactions!$P:$P,ROW()-8))</f>
        <v>1</v>
      </c>
      <c r="F529" s="27">
        <f>IF($A529="",0,INDEX(Transactions!$Q:$Q,ROW()-8))</f>
        <v>0</v>
      </c>
      <c r="G529" s="27">
        <f>IF($A529="",0,INDEX(Transactions!$R:$R,ROW()-8))</f>
        <v>0</v>
      </c>
    </row>
    <row r="530" spans="1:7" ht="15" customHeight="1" x14ac:dyDescent="0.15">
      <c r="A530" t="str">
        <f>IF(INDEX(Transactions!$L:$L,ROW()-8)="","",INDEX(Transactions!$L:$L,ROW()-8))</f>
        <v/>
      </c>
      <c r="B530" s="291">
        <f ca="1">IF($A530="",TODAY(),INDEX(Transactions!$G:$G,ROW()-8))</f>
        <v>46238</v>
      </c>
      <c r="C530" t="str">
        <f>IF($A530="","",INDEX(Transactions!$A:$A,ROW()-8))</f>
        <v/>
      </c>
      <c r="D530" s="27">
        <f>IF($A530="",0,INDEX(Transactions!$J:$J,ROW()-8))</f>
        <v>0</v>
      </c>
      <c r="E530">
        <f>IF($A530="",1,INDEX(Transactions!$P:$P,ROW()-8))</f>
        <v>1</v>
      </c>
      <c r="F530" s="27">
        <f>IF($A530="",0,INDEX(Transactions!$Q:$Q,ROW()-8))</f>
        <v>0</v>
      </c>
      <c r="G530" s="27">
        <f>IF($A530="",0,INDEX(Transactions!$R:$R,ROW()-8))</f>
        <v>0</v>
      </c>
    </row>
    <row r="531" spans="1:7" ht="15" customHeight="1" x14ac:dyDescent="0.15">
      <c r="A531" t="str">
        <f>IF(INDEX(Transactions!$L:$L,ROW()-8)="","",INDEX(Transactions!$L:$L,ROW()-8))</f>
        <v/>
      </c>
      <c r="B531" s="291">
        <f ca="1">IF($A531="",TODAY(),INDEX(Transactions!$G:$G,ROW()-8))</f>
        <v>46238</v>
      </c>
      <c r="C531" t="str">
        <f>IF($A531="","",INDEX(Transactions!$A:$A,ROW()-8))</f>
        <v/>
      </c>
      <c r="D531" s="27">
        <f>IF($A531="",0,INDEX(Transactions!$J:$J,ROW()-8))</f>
        <v>0</v>
      </c>
      <c r="E531">
        <f>IF($A531="",1,INDEX(Transactions!$P:$P,ROW()-8))</f>
        <v>1</v>
      </c>
      <c r="F531" s="27">
        <f>IF($A531="",0,INDEX(Transactions!$Q:$Q,ROW()-8))</f>
        <v>0</v>
      </c>
      <c r="G531" s="27">
        <f>IF($A531="",0,INDEX(Transactions!$R:$R,ROW()-8))</f>
        <v>0</v>
      </c>
    </row>
    <row r="532" spans="1:7" ht="15" customHeight="1" x14ac:dyDescent="0.15">
      <c r="A532" t="str">
        <f>IF(INDEX(Transactions!$L:$L,ROW()-8)="","",INDEX(Transactions!$L:$L,ROW()-8))</f>
        <v/>
      </c>
      <c r="B532" s="291">
        <f ca="1">IF($A532="",TODAY(),INDEX(Transactions!$G:$G,ROW()-8))</f>
        <v>46238</v>
      </c>
      <c r="C532" t="str">
        <f>IF($A532="","",INDEX(Transactions!$A:$A,ROW()-8))</f>
        <v/>
      </c>
      <c r="D532" s="27">
        <f>IF($A532="",0,INDEX(Transactions!$J:$J,ROW()-8))</f>
        <v>0</v>
      </c>
      <c r="E532">
        <f>IF($A532="",1,INDEX(Transactions!$P:$P,ROW()-8))</f>
        <v>1</v>
      </c>
      <c r="F532" s="27">
        <f>IF($A532="",0,INDEX(Transactions!$Q:$Q,ROW()-8))</f>
        <v>0</v>
      </c>
      <c r="G532" s="27">
        <f>IF($A532="",0,INDEX(Transactions!$R:$R,ROW()-8))</f>
        <v>0</v>
      </c>
    </row>
    <row r="533" spans="1:7" ht="15" customHeight="1" x14ac:dyDescent="0.15">
      <c r="A533" t="str">
        <f>IF(INDEX(Transactions!$L:$L,ROW()-8)="","",INDEX(Transactions!$L:$L,ROW()-8))</f>
        <v/>
      </c>
      <c r="B533" s="291">
        <f ca="1">IF($A533="",TODAY(),INDEX(Transactions!$G:$G,ROW()-8))</f>
        <v>46238</v>
      </c>
      <c r="C533" t="str">
        <f>IF($A533="","",INDEX(Transactions!$A:$A,ROW()-8))</f>
        <v/>
      </c>
      <c r="D533" s="27">
        <f>IF($A533="",0,INDEX(Transactions!$J:$J,ROW()-8))</f>
        <v>0</v>
      </c>
      <c r="E533">
        <f>IF($A533="",1,INDEX(Transactions!$P:$P,ROW()-8))</f>
        <v>1</v>
      </c>
      <c r="F533" s="27">
        <f>IF($A533="",0,INDEX(Transactions!$Q:$Q,ROW()-8))</f>
        <v>0</v>
      </c>
      <c r="G533" s="27">
        <f>IF($A533="",0,INDEX(Transactions!$R:$R,ROW()-8))</f>
        <v>0</v>
      </c>
    </row>
    <row r="534" spans="1:7" ht="15" customHeight="1" x14ac:dyDescent="0.15">
      <c r="A534" t="str">
        <f>IF(INDEX(Transactions!$L:$L,ROW()-8)="","",INDEX(Transactions!$L:$L,ROW()-8))</f>
        <v/>
      </c>
      <c r="B534" s="291">
        <f ca="1">IF($A534="",TODAY(),INDEX(Transactions!$G:$G,ROW()-8))</f>
        <v>46238</v>
      </c>
      <c r="C534" t="str">
        <f>IF($A534="","",INDEX(Transactions!$A:$A,ROW()-8))</f>
        <v/>
      </c>
      <c r="D534" s="27">
        <f>IF($A534="",0,INDEX(Transactions!$J:$J,ROW()-8))</f>
        <v>0</v>
      </c>
      <c r="E534">
        <f>IF($A534="",1,INDEX(Transactions!$P:$P,ROW()-8))</f>
        <v>1</v>
      </c>
      <c r="F534" s="27">
        <f>IF($A534="",0,INDEX(Transactions!$Q:$Q,ROW()-8))</f>
        <v>0</v>
      </c>
      <c r="G534" s="27">
        <f>IF($A534="",0,INDEX(Transactions!$R:$R,ROW()-8))</f>
        <v>0</v>
      </c>
    </row>
    <row r="535" spans="1:7" ht="15" customHeight="1" x14ac:dyDescent="0.15">
      <c r="A535" t="str">
        <f>IF(INDEX(Transactions!$L:$L,ROW()-8)="","",INDEX(Transactions!$L:$L,ROW()-8))</f>
        <v/>
      </c>
      <c r="B535" s="291">
        <f ca="1">IF($A535="",TODAY(),INDEX(Transactions!$G:$G,ROW()-8))</f>
        <v>46238</v>
      </c>
      <c r="C535" t="str">
        <f>IF($A535="","",INDEX(Transactions!$A:$A,ROW()-8))</f>
        <v/>
      </c>
      <c r="D535" s="27">
        <f>IF($A535="",0,INDEX(Transactions!$J:$J,ROW()-8))</f>
        <v>0</v>
      </c>
      <c r="E535">
        <f>IF($A535="",1,INDEX(Transactions!$P:$P,ROW()-8))</f>
        <v>1</v>
      </c>
      <c r="F535" s="27">
        <f>IF($A535="",0,INDEX(Transactions!$Q:$Q,ROW()-8))</f>
        <v>0</v>
      </c>
      <c r="G535" s="27">
        <f>IF($A535="",0,INDEX(Transactions!$R:$R,ROW()-8))</f>
        <v>0</v>
      </c>
    </row>
    <row r="536" spans="1:7" ht="15" customHeight="1" x14ac:dyDescent="0.15">
      <c r="A536" t="str">
        <f>IF(INDEX(Transactions!$L:$L,ROW()-8)="","",INDEX(Transactions!$L:$L,ROW()-8))</f>
        <v/>
      </c>
      <c r="B536" s="291">
        <f ca="1">IF($A536="",TODAY(),INDEX(Transactions!$G:$G,ROW()-8))</f>
        <v>46238</v>
      </c>
      <c r="C536" t="str">
        <f>IF($A536="","",INDEX(Transactions!$A:$A,ROW()-8))</f>
        <v/>
      </c>
      <c r="D536" s="27">
        <f>IF($A536="",0,INDEX(Transactions!$J:$J,ROW()-8))</f>
        <v>0</v>
      </c>
      <c r="E536">
        <f>IF($A536="",1,INDEX(Transactions!$P:$P,ROW()-8))</f>
        <v>1</v>
      </c>
      <c r="F536" s="27">
        <f>IF($A536="",0,INDEX(Transactions!$Q:$Q,ROW()-8))</f>
        <v>0</v>
      </c>
      <c r="G536" s="27">
        <f>IF($A536="",0,INDEX(Transactions!$R:$R,ROW()-8))</f>
        <v>0</v>
      </c>
    </row>
    <row r="537" spans="1:7" ht="15" customHeight="1" x14ac:dyDescent="0.15">
      <c r="A537" t="str">
        <f>IF(INDEX(Transactions!$L:$L,ROW()-8)="","",INDEX(Transactions!$L:$L,ROW()-8))</f>
        <v/>
      </c>
      <c r="B537" s="291">
        <f ca="1">IF($A537="",TODAY(),INDEX(Transactions!$G:$G,ROW()-8))</f>
        <v>46238</v>
      </c>
      <c r="C537" t="str">
        <f>IF($A537="","",INDEX(Transactions!$A:$A,ROW()-8))</f>
        <v/>
      </c>
      <c r="D537" s="27">
        <f>IF($A537="",0,INDEX(Transactions!$J:$J,ROW()-8))</f>
        <v>0</v>
      </c>
      <c r="E537">
        <f>IF($A537="",1,INDEX(Transactions!$P:$P,ROW()-8))</f>
        <v>1</v>
      </c>
      <c r="F537" s="27">
        <f>IF($A537="",0,INDEX(Transactions!$Q:$Q,ROW()-8))</f>
        <v>0</v>
      </c>
      <c r="G537" s="27">
        <f>IF($A537="",0,INDEX(Transactions!$R:$R,ROW()-8))</f>
        <v>0</v>
      </c>
    </row>
    <row r="538" spans="1:7" ht="15" customHeight="1" x14ac:dyDescent="0.15">
      <c r="A538" t="str">
        <f>IF(INDEX(Transactions!$L:$L,ROW()-8)="","",INDEX(Transactions!$L:$L,ROW()-8))</f>
        <v/>
      </c>
      <c r="B538" s="291">
        <f ca="1">IF($A538="",TODAY(),INDEX(Transactions!$G:$G,ROW()-8))</f>
        <v>46238</v>
      </c>
      <c r="C538" t="str">
        <f>IF($A538="","",INDEX(Transactions!$A:$A,ROW()-8))</f>
        <v/>
      </c>
      <c r="D538" s="27">
        <f>IF($A538="",0,INDEX(Transactions!$J:$J,ROW()-8))</f>
        <v>0</v>
      </c>
      <c r="E538">
        <f>IF($A538="",1,INDEX(Transactions!$P:$P,ROW()-8))</f>
        <v>1</v>
      </c>
      <c r="F538" s="27">
        <f>IF($A538="",0,INDEX(Transactions!$Q:$Q,ROW()-8))</f>
        <v>0</v>
      </c>
      <c r="G538" s="27">
        <f>IF($A538="",0,INDEX(Transactions!$R:$R,ROW()-8))</f>
        <v>0</v>
      </c>
    </row>
    <row r="539" spans="1:7" ht="15" customHeight="1" x14ac:dyDescent="0.15">
      <c r="A539" t="str">
        <f>IF(INDEX(Transactions!$L:$L,ROW()-8)="","",INDEX(Transactions!$L:$L,ROW()-8))</f>
        <v/>
      </c>
      <c r="B539" s="291">
        <f ca="1">IF($A539="",TODAY(),INDEX(Transactions!$G:$G,ROW()-8))</f>
        <v>46238</v>
      </c>
      <c r="C539" t="str">
        <f>IF($A539="","",INDEX(Transactions!$A:$A,ROW()-8))</f>
        <v/>
      </c>
      <c r="D539" s="27">
        <f>IF($A539="",0,INDEX(Transactions!$J:$J,ROW()-8))</f>
        <v>0</v>
      </c>
      <c r="E539">
        <f>IF($A539="",1,INDEX(Transactions!$P:$P,ROW()-8))</f>
        <v>1</v>
      </c>
      <c r="F539" s="27">
        <f>IF($A539="",0,INDEX(Transactions!$Q:$Q,ROW()-8))</f>
        <v>0</v>
      </c>
      <c r="G539" s="27">
        <f>IF($A539="",0,INDEX(Transactions!$R:$R,ROW()-8))</f>
        <v>0</v>
      </c>
    </row>
    <row r="540" spans="1:7" ht="15" customHeight="1" x14ac:dyDescent="0.15">
      <c r="A540" t="str">
        <f>IF(INDEX(Transactions!$L:$L,ROW()-8)="","",INDEX(Transactions!$L:$L,ROW()-8))</f>
        <v/>
      </c>
      <c r="B540" s="291">
        <f ca="1">IF($A540="",TODAY(),INDEX(Transactions!$G:$G,ROW()-8))</f>
        <v>46238</v>
      </c>
      <c r="C540" t="str">
        <f>IF($A540="","",INDEX(Transactions!$A:$A,ROW()-8))</f>
        <v/>
      </c>
      <c r="D540" s="27">
        <f>IF($A540="",0,INDEX(Transactions!$J:$J,ROW()-8))</f>
        <v>0</v>
      </c>
      <c r="E540">
        <f>IF($A540="",1,INDEX(Transactions!$P:$P,ROW()-8))</f>
        <v>1</v>
      </c>
      <c r="F540" s="27">
        <f>IF($A540="",0,INDEX(Transactions!$Q:$Q,ROW()-8))</f>
        <v>0</v>
      </c>
      <c r="G540" s="27">
        <f>IF($A540="",0,INDEX(Transactions!$R:$R,ROW()-8))</f>
        <v>0</v>
      </c>
    </row>
    <row r="541" spans="1:7" ht="15" customHeight="1" x14ac:dyDescent="0.15">
      <c r="A541" t="str">
        <f>IF(INDEX(Transactions!$L:$L,ROW()-8)="","",INDEX(Transactions!$L:$L,ROW()-8))</f>
        <v/>
      </c>
      <c r="B541" s="291">
        <f ca="1">IF($A541="",TODAY(),INDEX(Transactions!$G:$G,ROW()-8))</f>
        <v>46238</v>
      </c>
      <c r="C541" t="str">
        <f>IF($A541="","",INDEX(Transactions!$A:$A,ROW()-8))</f>
        <v/>
      </c>
      <c r="D541" s="27">
        <f>IF($A541="",0,INDEX(Transactions!$J:$J,ROW()-8))</f>
        <v>0</v>
      </c>
      <c r="E541">
        <f>IF($A541="",1,INDEX(Transactions!$P:$P,ROW()-8))</f>
        <v>1</v>
      </c>
      <c r="F541" s="27">
        <f>IF($A541="",0,INDEX(Transactions!$Q:$Q,ROW()-8))</f>
        <v>0</v>
      </c>
      <c r="G541" s="27">
        <f>IF($A541="",0,INDEX(Transactions!$R:$R,ROW()-8))</f>
        <v>0</v>
      </c>
    </row>
    <row r="542" spans="1:7" ht="15" customHeight="1" x14ac:dyDescent="0.15">
      <c r="A542" t="str">
        <f>IF(INDEX(Transactions!$L:$L,ROW()-8)="","",INDEX(Transactions!$L:$L,ROW()-8))</f>
        <v/>
      </c>
      <c r="B542" s="291">
        <f ca="1">IF($A542="",TODAY(),INDEX(Transactions!$G:$G,ROW()-8))</f>
        <v>46238</v>
      </c>
      <c r="C542" t="str">
        <f>IF($A542="","",INDEX(Transactions!$A:$A,ROW()-8))</f>
        <v/>
      </c>
      <c r="D542" s="27">
        <f>IF($A542="",0,INDEX(Transactions!$J:$J,ROW()-8))</f>
        <v>0</v>
      </c>
      <c r="E542">
        <f>IF($A542="",1,INDEX(Transactions!$P:$P,ROW()-8))</f>
        <v>1</v>
      </c>
      <c r="F542" s="27">
        <f>IF($A542="",0,INDEX(Transactions!$Q:$Q,ROW()-8))</f>
        <v>0</v>
      </c>
      <c r="G542" s="27">
        <f>IF($A542="",0,INDEX(Transactions!$R:$R,ROW()-8))</f>
        <v>0</v>
      </c>
    </row>
    <row r="543" spans="1:7" ht="15" customHeight="1" x14ac:dyDescent="0.15">
      <c r="A543" t="str">
        <f>IF(INDEX(Transactions!$L:$L,ROW()-8)="","",INDEX(Transactions!$L:$L,ROW()-8))</f>
        <v/>
      </c>
      <c r="B543" s="291">
        <f ca="1">IF($A543="",TODAY(),INDEX(Transactions!$G:$G,ROW()-8))</f>
        <v>46238</v>
      </c>
      <c r="C543" t="str">
        <f>IF($A543="","",INDEX(Transactions!$A:$A,ROW()-8))</f>
        <v/>
      </c>
      <c r="D543" s="27">
        <f>IF($A543="",0,INDEX(Transactions!$J:$J,ROW()-8))</f>
        <v>0</v>
      </c>
      <c r="E543">
        <f>IF($A543="",1,INDEX(Transactions!$P:$P,ROW()-8))</f>
        <v>1</v>
      </c>
      <c r="F543" s="27">
        <f>IF($A543="",0,INDEX(Transactions!$Q:$Q,ROW()-8))</f>
        <v>0</v>
      </c>
      <c r="G543" s="27">
        <f>IF($A543="",0,INDEX(Transactions!$R:$R,ROW()-8))</f>
        <v>0</v>
      </c>
    </row>
    <row r="544" spans="1:7" ht="15" customHeight="1" x14ac:dyDescent="0.15">
      <c r="A544" t="str">
        <f>IF(INDEX(Transactions!$L:$L,ROW()-8)="","",INDEX(Transactions!$L:$L,ROW()-8))</f>
        <v/>
      </c>
      <c r="B544" s="291">
        <f ca="1">IF($A544="",TODAY(),INDEX(Transactions!$G:$G,ROW()-8))</f>
        <v>46238</v>
      </c>
      <c r="C544" t="str">
        <f>IF($A544="","",INDEX(Transactions!$A:$A,ROW()-8))</f>
        <v/>
      </c>
      <c r="D544" s="27">
        <f>IF($A544="",0,INDEX(Transactions!$J:$J,ROW()-8))</f>
        <v>0</v>
      </c>
      <c r="E544">
        <f>IF($A544="",1,INDEX(Transactions!$P:$P,ROW()-8))</f>
        <v>1</v>
      </c>
      <c r="F544" s="27">
        <f>IF($A544="",0,INDEX(Transactions!$Q:$Q,ROW()-8))</f>
        <v>0</v>
      </c>
      <c r="G544" s="27">
        <f>IF($A544="",0,INDEX(Transactions!$R:$R,ROW()-8))</f>
        <v>0</v>
      </c>
    </row>
    <row r="545" spans="1:7" ht="15" customHeight="1" x14ac:dyDescent="0.15">
      <c r="A545" t="str">
        <f>IF(INDEX(Transactions!$L:$L,ROW()-8)="","",INDEX(Transactions!$L:$L,ROW()-8))</f>
        <v/>
      </c>
      <c r="B545" s="291">
        <f ca="1">IF($A545="",TODAY(),INDEX(Transactions!$G:$G,ROW()-8))</f>
        <v>46238</v>
      </c>
      <c r="C545" t="str">
        <f>IF($A545="","",INDEX(Transactions!$A:$A,ROW()-8))</f>
        <v/>
      </c>
      <c r="D545" s="27">
        <f>IF($A545="",0,INDEX(Transactions!$J:$J,ROW()-8))</f>
        <v>0</v>
      </c>
      <c r="E545">
        <f>IF($A545="",1,INDEX(Transactions!$P:$P,ROW()-8))</f>
        <v>1</v>
      </c>
      <c r="F545" s="27">
        <f>IF($A545="",0,INDEX(Transactions!$Q:$Q,ROW()-8))</f>
        <v>0</v>
      </c>
      <c r="G545" s="27">
        <f>IF($A545="",0,INDEX(Transactions!$R:$R,ROW()-8))</f>
        <v>0</v>
      </c>
    </row>
    <row r="546" spans="1:7" ht="15" customHeight="1" x14ac:dyDescent="0.15">
      <c r="A546" t="str">
        <f>IF(INDEX(Transactions!$L:$L,ROW()-8)="","",INDEX(Transactions!$L:$L,ROW()-8))</f>
        <v/>
      </c>
      <c r="B546" s="291">
        <f ca="1">IF($A546="",TODAY(),INDEX(Transactions!$G:$G,ROW()-8))</f>
        <v>46238</v>
      </c>
      <c r="C546" t="str">
        <f>IF($A546="","",INDEX(Transactions!$A:$A,ROW()-8))</f>
        <v/>
      </c>
      <c r="D546" s="27">
        <f>IF($A546="",0,INDEX(Transactions!$J:$J,ROW()-8))</f>
        <v>0</v>
      </c>
      <c r="E546">
        <f>IF($A546="",1,INDEX(Transactions!$P:$P,ROW()-8))</f>
        <v>1</v>
      </c>
      <c r="F546" s="27">
        <f>IF($A546="",0,INDEX(Transactions!$Q:$Q,ROW()-8))</f>
        <v>0</v>
      </c>
      <c r="G546" s="27">
        <f>IF($A546="",0,INDEX(Transactions!$R:$R,ROW()-8))</f>
        <v>0</v>
      </c>
    </row>
    <row r="547" spans="1:7" ht="15" customHeight="1" x14ac:dyDescent="0.15">
      <c r="A547" t="str">
        <f>IF(INDEX(Transactions!$L:$L,ROW()-8)="","",INDEX(Transactions!$L:$L,ROW()-8))</f>
        <v/>
      </c>
      <c r="B547" s="291">
        <f ca="1">IF($A547="",TODAY(),INDEX(Transactions!$G:$G,ROW()-8))</f>
        <v>46238</v>
      </c>
      <c r="C547" t="str">
        <f>IF($A547="","",INDEX(Transactions!$A:$A,ROW()-8))</f>
        <v/>
      </c>
      <c r="D547" s="27">
        <f>IF($A547="",0,INDEX(Transactions!$J:$J,ROW()-8))</f>
        <v>0</v>
      </c>
      <c r="E547">
        <f>IF($A547="",1,INDEX(Transactions!$P:$P,ROW()-8))</f>
        <v>1</v>
      </c>
      <c r="F547" s="27">
        <f>IF($A547="",0,INDEX(Transactions!$Q:$Q,ROW()-8))</f>
        <v>0</v>
      </c>
      <c r="G547" s="27">
        <f>IF($A547="",0,INDEX(Transactions!$R:$R,ROW()-8))</f>
        <v>0</v>
      </c>
    </row>
    <row r="548" spans="1:7" ht="15" customHeight="1" x14ac:dyDescent="0.15">
      <c r="A548" t="str">
        <f>IF(INDEX(Transactions!$L:$L,ROW()-8)="","",INDEX(Transactions!$L:$L,ROW()-8))</f>
        <v/>
      </c>
      <c r="B548" s="291">
        <f ca="1">IF($A548="",TODAY(),INDEX(Transactions!$G:$G,ROW()-8))</f>
        <v>46238</v>
      </c>
      <c r="C548" t="str">
        <f>IF($A548="","",INDEX(Transactions!$A:$A,ROW()-8))</f>
        <v/>
      </c>
      <c r="D548" s="27">
        <f>IF($A548="",0,INDEX(Transactions!$J:$J,ROW()-8))</f>
        <v>0</v>
      </c>
      <c r="E548">
        <f>IF($A548="",1,INDEX(Transactions!$P:$P,ROW()-8))</f>
        <v>1</v>
      </c>
      <c r="F548" s="27">
        <f>IF($A548="",0,INDEX(Transactions!$Q:$Q,ROW()-8))</f>
        <v>0</v>
      </c>
      <c r="G548" s="27">
        <f>IF($A548="",0,INDEX(Transactions!$R:$R,ROW()-8))</f>
        <v>0</v>
      </c>
    </row>
    <row r="549" spans="1:7" ht="15" customHeight="1" x14ac:dyDescent="0.15">
      <c r="A549" t="str">
        <f>IF(INDEX(Transactions!$L:$L,ROW()-8)="","",INDEX(Transactions!$L:$L,ROW()-8))</f>
        <v/>
      </c>
      <c r="B549" s="291">
        <f ca="1">IF($A549="",TODAY(),INDEX(Transactions!$G:$G,ROW()-8))</f>
        <v>46238</v>
      </c>
      <c r="C549" t="str">
        <f>IF($A549="","",INDEX(Transactions!$A:$A,ROW()-8))</f>
        <v/>
      </c>
      <c r="D549" s="27">
        <f>IF($A549="",0,INDEX(Transactions!$J:$J,ROW()-8))</f>
        <v>0</v>
      </c>
      <c r="E549">
        <f>IF($A549="",1,INDEX(Transactions!$P:$P,ROW()-8))</f>
        <v>1</v>
      </c>
      <c r="F549" s="27">
        <f>IF($A549="",0,INDEX(Transactions!$Q:$Q,ROW()-8))</f>
        <v>0</v>
      </c>
      <c r="G549" s="27">
        <f>IF($A549="",0,INDEX(Transactions!$R:$R,ROW()-8))</f>
        <v>0</v>
      </c>
    </row>
    <row r="550" spans="1:7" ht="15" customHeight="1" x14ac:dyDescent="0.15">
      <c r="A550" t="str">
        <f>IF(INDEX(Transactions!$L:$L,ROW()-8)="","",INDEX(Transactions!$L:$L,ROW()-8))</f>
        <v/>
      </c>
      <c r="B550" s="291">
        <f ca="1">IF($A550="",TODAY(),INDEX(Transactions!$G:$G,ROW()-8))</f>
        <v>46238</v>
      </c>
      <c r="C550" t="str">
        <f>IF($A550="","",INDEX(Transactions!$A:$A,ROW()-8))</f>
        <v/>
      </c>
      <c r="D550" s="27">
        <f>IF($A550="",0,INDEX(Transactions!$J:$J,ROW()-8))</f>
        <v>0</v>
      </c>
      <c r="E550">
        <f>IF($A550="",1,INDEX(Transactions!$P:$P,ROW()-8))</f>
        <v>1</v>
      </c>
      <c r="F550" s="27">
        <f>IF($A550="",0,INDEX(Transactions!$Q:$Q,ROW()-8))</f>
        <v>0</v>
      </c>
      <c r="G550" s="27">
        <f>IF($A550="",0,INDEX(Transactions!$R:$R,ROW()-8))</f>
        <v>0</v>
      </c>
    </row>
    <row r="551" spans="1:7" ht="15" customHeight="1" x14ac:dyDescent="0.15">
      <c r="A551" t="str">
        <f>IF(INDEX(Transactions!$L:$L,ROW()-8)="","",INDEX(Transactions!$L:$L,ROW()-8))</f>
        <v/>
      </c>
      <c r="B551" s="291">
        <f ca="1">IF($A551="",TODAY(),INDEX(Transactions!$G:$G,ROW()-8))</f>
        <v>46238</v>
      </c>
      <c r="C551" t="str">
        <f>IF($A551="","",INDEX(Transactions!$A:$A,ROW()-8))</f>
        <v/>
      </c>
      <c r="D551" s="27">
        <f>IF($A551="",0,INDEX(Transactions!$J:$J,ROW()-8))</f>
        <v>0</v>
      </c>
      <c r="E551">
        <f>IF($A551="",1,INDEX(Transactions!$P:$P,ROW()-8))</f>
        <v>1</v>
      </c>
      <c r="F551" s="27">
        <f>IF($A551="",0,INDEX(Transactions!$Q:$Q,ROW()-8))</f>
        <v>0</v>
      </c>
      <c r="G551" s="27">
        <f>IF($A551="",0,INDEX(Transactions!$R:$R,ROW()-8))</f>
        <v>0</v>
      </c>
    </row>
    <row r="552" spans="1:7" ht="15" customHeight="1" x14ac:dyDescent="0.15">
      <c r="A552" t="str">
        <f>IF(INDEX(Transactions!$L:$L,ROW()-8)="","",INDEX(Transactions!$L:$L,ROW()-8))</f>
        <v/>
      </c>
      <c r="B552" s="291">
        <f ca="1">IF($A552="",TODAY(),INDEX(Transactions!$G:$G,ROW()-8))</f>
        <v>46238</v>
      </c>
      <c r="C552" t="str">
        <f>IF($A552="","",INDEX(Transactions!$A:$A,ROW()-8))</f>
        <v/>
      </c>
      <c r="D552" s="27">
        <f>IF($A552="",0,INDEX(Transactions!$J:$J,ROW()-8))</f>
        <v>0</v>
      </c>
      <c r="E552">
        <f>IF($A552="",1,INDEX(Transactions!$P:$P,ROW()-8))</f>
        <v>1</v>
      </c>
      <c r="F552" s="27">
        <f>IF($A552="",0,INDEX(Transactions!$Q:$Q,ROW()-8))</f>
        <v>0</v>
      </c>
      <c r="G552" s="27">
        <f>IF($A552="",0,INDEX(Transactions!$R:$R,ROW()-8))</f>
        <v>0</v>
      </c>
    </row>
    <row r="553" spans="1:7" ht="15" customHeight="1" x14ac:dyDescent="0.15">
      <c r="A553" t="str">
        <f>IF(INDEX(Transactions!$L:$L,ROW()-8)="","",INDEX(Transactions!$L:$L,ROW()-8))</f>
        <v/>
      </c>
      <c r="B553" s="291">
        <f ca="1">IF($A553="",TODAY(),INDEX(Transactions!$G:$G,ROW()-8))</f>
        <v>46238</v>
      </c>
      <c r="C553" t="str">
        <f>IF($A553="","",INDEX(Transactions!$A:$A,ROW()-8))</f>
        <v/>
      </c>
      <c r="D553" s="27">
        <f>IF($A553="",0,INDEX(Transactions!$J:$J,ROW()-8))</f>
        <v>0</v>
      </c>
      <c r="E553">
        <f>IF($A553="",1,INDEX(Transactions!$P:$P,ROW()-8))</f>
        <v>1</v>
      </c>
      <c r="F553" s="27">
        <f>IF($A553="",0,INDEX(Transactions!$Q:$Q,ROW()-8))</f>
        <v>0</v>
      </c>
      <c r="G553" s="27">
        <f>IF($A553="",0,INDEX(Transactions!$R:$R,ROW()-8))</f>
        <v>0</v>
      </c>
    </row>
    <row r="554" spans="1:7" ht="15" customHeight="1" x14ac:dyDescent="0.15">
      <c r="A554" t="str">
        <f>IF(INDEX(Transactions!$L:$L,ROW()-8)="","",INDEX(Transactions!$L:$L,ROW()-8))</f>
        <v/>
      </c>
      <c r="B554" s="291">
        <f ca="1">IF($A554="",TODAY(),INDEX(Transactions!$G:$G,ROW()-8))</f>
        <v>46238</v>
      </c>
      <c r="C554" t="str">
        <f>IF($A554="","",INDEX(Transactions!$A:$A,ROW()-8))</f>
        <v/>
      </c>
      <c r="D554" s="27">
        <f>IF($A554="",0,INDEX(Transactions!$J:$J,ROW()-8))</f>
        <v>0</v>
      </c>
      <c r="E554">
        <f>IF($A554="",1,INDEX(Transactions!$P:$P,ROW()-8))</f>
        <v>1</v>
      </c>
      <c r="F554" s="27">
        <f>IF($A554="",0,INDEX(Transactions!$Q:$Q,ROW()-8))</f>
        <v>0</v>
      </c>
      <c r="G554" s="27">
        <f>IF($A554="",0,INDEX(Transactions!$R:$R,ROW()-8))</f>
        <v>0</v>
      </c>
    </row>
    <row r="555" spans="1:7" ht="15" customHeight="1" x14ac:dyDescent="0.15">
      <c r="A555" t="str">
        <f>IF(INDEX(Transactions!$L:$L,ROW()-8)="","",INDEX(Transactions!$L:$L,ROW()-8))</f>
        <v/>
      </c>
      <c r="B555" s="291">
        <f ca="1">IF($A555="",TODAY(),INDEX(Transactions!$G:$G,ROW()-8))</f>
        <v>46238</v>
      </c>
      <c r="C555" t="str">
        <f>IF($A555="","",INDEX(Transactions!$A:$A,ROW()-8))</f>
        <v/>
      </c>
      <c r="D555" s="27">
        <f>IF($A555="",0,INDEX(Transactions!$J:$J,ROW()-8))</f>
        <v>0</v>
      </c>
      <c r="E555">
        <f>IF($A555="",1,INDEX(Transactions!$P:$P,ROW()-8))</f>
        <v>1</v>
      </c>
      <c r="F555" s="27">
        <f>IF($A555="",0,INDEX(Transactions!$Q:$Q,ROW()-8))</f>
        <v>0</v>
      </c>
      <c r="G555" s="27">
        <f>IF($A555="",0,INDEX(Transactions!$R:$R,ROW()-8))</f>
        <v>0</v>
      </c>
    </row>
    <row r="556" spans="1:7" ht="15" customHeight="1" x14ac:dyDescent="0.15">
      <c r="A556" t="str">
        <f>IF(INDEX(Transactions!$L:$L,ROW()-8)="","",INDEX(Transactions!$L:$L,ROW()-8))</f>
        <v/>
      </c>
      <c r="B556" s="291">
        <f ca="1">IF($A556="",TODAY(),INDEX(Transactions!$G:$G,ROW()-8))</f>
        <v>46238</v>
      </c>
      <c r="C556" t="str">
        <f>IF($A556="","",INDEX(Transactions!$A:$A,ROW()-8))</f>
        <v/>
      </c>
      <c r="D556" s="27">
        <f>IF($A556="",0,INDEX(Transactions!$J:$J,ROW()-8))</f>
        <v>0</v>
      </c>
      <c r="E556">
        <f>IF($A556="",1,INDEX(Transactions!$P:$P,ROW()-8))</f>
        <v>1</v>
      </c>
      <c r="F556" s="27">
        <f>IF($A556="",0,INDEX(Transactions!$Q:$Q,ROW()-8))</f>
        <v>0</v>
      </c>
      <c r="G556" s="27">
        <f>IF($A556="",0,INDEX(Transactions!$R:$R,ROW()-8))</f>
        <v>0</v>
      </c>
    </row>
    <row r="557" spans="1:7" ht="15" customHeight="1" x14ac:dyDescent="0.15">
      <c r="A557" t="str">
        <f>IF(INDEX(Transactions!$L:$L,ROW()-8)="","",INDEX(Transactions!$L:$L,ROW()-8))</f>
        <v/>
      </c>
      <c r="B557" s="291">
        <f ca="1">IF($A557="",TODAY(),INDEX(Transactions!$G:$G,ROW()-8))</f>
        <v>46238</v>
      </c>
      <c r="C557" t="str">
        <f>IF($A557="","",INDEX(Transactions!$A:$A,ROW()-8))</f>
        <v/>
      </c>
      <c r="D557" s="27">
        <f>IF($A557="",0,INDEX(Transactions!$J:$J,ROW()-8))</f>
        <v>0</v>
      </c>
      <c r="E557">
        <f>IF($A557="",1,INDEX(Transactions!$P:$P,ROW()-8))</f>
        <v>1</v>
      </c>
      <c r="F557" s="27">
        <f>IF($A557="",0,INDEX(Transactions!$Q:$Q,ROW()-8))</f>
        <v>0</v>
      </c>
      <c r="G557" s="27">
        <f>IF($A557="",0,INDEX(Transactions!$R:$R,ROW()-8))</f>
        <v>0</v>
      </c>
    </row>
    <row r="558" spans="1:7" ht="15" customHeight="1" x14ac:dyDescent="0.15">
      <c r="A558" t="str">
        <f>IF(INDEX(Transactions!$L:$L,ROW()-8)="","",INDEX(Transactions!$L:$L,ROW()-8))</f>
        <v/>
      </c>
      <c r="B558" s="291">
        <f ca="1">IF($A558="",TODAY(),INDEX(Transactions!$G:$G,ROW()-8))</f>
        <v>46238</v>
      </c>
      <c r="C558" t="str">
        <f>IF($A558="","",INDEX(Transactions!$A:$A,ROW()-8))</f>
        <v/>
      </c>
      <c r="D558" s="27">
        <f>IF($A558="",0,INDEX(Transactions!$J:$J,ROW()-8))</f>
        <v>0</v>
      </c>
      <c r="E558">
        <f>IF($A558="",1,INDEX(Transactions!$P:$P,ROW()-8))</f>
        <v>1</v>
      </c>
      <c r="F558" s="27">
        <f>IF($A558="",0,INDEX(Transactions!$Q:$Q,ROW()-8))</f>
        <v>0</v>
      </c>
      <c r="G558" s="27">
        <f>IF($A558="",0,INDEX(Transactions!$R:$R,ROW()-8))</f>
        <v>0</v>
      </c>
    </row>
    <row r="559" spans="1:7" ht="15" customHeight="1" x14ac:dyDescent="0.15">
      <c r="A559" t="str">
        <f>IF(INDEX(Transactions!$L:$L,ROW()-8)="","",INDEX(Transactions!$L:$L,ROW()-8))</f>
        <v/>
      </c>
      <c r="B559" s="291">
        <f ca="1">IF($A559="",TODAY(),INDEX(Transactions!$G:$G,ROW()-8))</f>
        <v>46238</v>
      </c>
      <c r="C559" t="str">
        <f>IF($A559="","",INDEX(Transactions!$A:$A,ROW()-8))</f>
        <v/>
      </c>
      <c r="D559" s="27">
        <f>IF($A559="",0,INDEX(Transactions!$J:$J,ROW()-8))</f>
        <v>0</v>
      </c>
      <c r="E559">
        <f>IF($A559="",1,INDEX(Transactions!$P:$P,ROW()-8))</f>
        <v>1</v>
      </c>
      <c r="F559" s="27">
        <f>IF($A559="",0,INDEX(Transactions!$Q:$Q,ROW()-8))</f>
        <v>0</v>
      </c>
      <c r="G559" s="27">
        <f>IF($A559="",0,INDEX(Transactions!$R:$R,ROW()-8))</f>
        <v>0</v>
      </c>
    </row>
    <row r="560" spans="1:7" ht="15" customHeight="1" x14ac:dyDescent="0.15">
      <c r="A560" t="str">
        <f>IF(INDEX(Transactions!$L:$L,ROW()-8)="","",INDEX(Transactions!$L:$L,ROW()-8))</f>
        <v/>
      </c>
      <c r="B560" s="291">
        <f ca="1">IF($A560="",TODAY(),INDEX(Transactions!$G:$G,ROW()-8))</f>
        <v>46238</v>
      </c>
      <c r="C560" t="str">
        <f>IF($A560="","",INDEX(Transactions!$A:$A,ROW()-8))</f>
        <v/>
      </c>
      <c r="D560" s="27">
        <f>IF($A560="",0,INDEX(Transactions!$J:$J,ROW()-8))</f>
        <v>0</v>
      </c>
      <c r="E560">
        <f>IF($A560="",1,INDEX(Transactions!$P:$P,ROW()-8))</f>
        <v>1</v>
      </c>
      <c r="F560" s="27">
        <f>IF($A560="",0,INDEX(Transactions!$Q:$Q,ROW()-8))</f>
        <v>0</v>
      </c>
      <c r="G560" s="27">
        <f>IF($A560="",0,INDEX(Transactions!$R:$R,ROW()-8))</f>
        <v>0</v>
      </c>
    </row>
    <row r="561" spans="1:7" ht="15" customHeight="1" x14ac:dyDescent="0.15">
      <c r="A561" t="str">
        <f>IF(INDEX(Transactions!$L:$L,ROW()-8)="","",INDEX(Transactions!$L:$L,ROW()-8))</f>
        <v/>
      </c>
      <c r="B561" s="291">
        <f ca="1">IF($A561="",TODAY(),INDEX(Transactions!$G:$G,ROW()-8))</f>
        <v>46238</v>
      </c>
      <c r="C561" t="str">
        <f>IF($A561="","",INDEX(Transactions!$A:$A,ROW()-8))</f>
        <v/>
      </c>
      <c r="D561" s="27">
        <f>IF($A561="",0,INDEX(Transactions!$J:$J,ROW()-8))</f>
        <v>0</v>
      </c>
      <c r="E561">
        <f>IF($A561="",1,INDEX(Transactions!$P:$P,ROW()-8))</f>
        <v>1</v>
      </c>
      <c r="F561" s="27">
        <f>IF($A561="",0,INDEX(Transactions!$Q:$Q,ROW()-8))</f>
        <v>0</v>
      </c>
      <c r="G561" s="27">
        <f>IF($A561="",0,INDEX(Transactions!$R:$R,ROW()-8))</f>
        <v>0</v>
      </c>
    </row>
    <row r="562" spans="1:7" ht="15" customHeight="1" x14ac:dyDescent="0.15">
      <c r="A562" t="str">
        <f>IF(INDEX(Transactions!$L:$L,ROW()-8)="","",INDEX(Transactions!$L:$L,ROW()-8))</f>
        <v/>
      </c>
      <c r="B562" s="291">
        <f ca="1">IF($A562="",TODAY(),INDEX(Transactions!$G:$G,ROW()-8))</f>
        <v>46238</v>
      </c>
      <c r="C562" t="str">
        <f>IF($A562="","",INDEX(Transactions!$A:$A,ROW()-8))</f>
        <v/>
      </c>
      <c r="D562" s="27">
        <f>IF($A562="",0,INDEX(Transactions!$J:$J,ROW()-8))</f>
        <v>0</v>
      </c>
      <c r="E562">
        <f>IF($A562="",1,INDEX(Transactions!$P:$P,ROW()-8))</f>
        <v>1</v>
      </c>
      <c r="F562" s="27">
        <f>IF($A562="",0,INDEX(Transactions!$Q:$Q,ROW()-8))</f>
        <v>0</v>
      </c>
      <c r="G562" s="27">
        <f>IF($A562="",0,INDEX(Transactions!$R:$R,ROW()-8))</f>
        <v>0</v>
      </c>
    </row>
    <row r="563" spans="1:7" ht="15" customHeight="1" x14ac:dyDescent="0.15">
      <c r="A563" t="str">
        <f>IF(INDEX(Transactions!$L:$L,ROW()-8)="","",INDEX(Transactions!$L:$L,ROW()-8))</f>
        <v/>
      </c>
      <c r="B563" s="291">
        <f ca="1">IF($A563="",TODAY(),INDEX(Transactions!$G:$G,ROW()-8))</f>
        <v>46238</v>
      </c>
      <c r="C563" t="str">
        <f>IF($A563="","",INDEX(Transactions!$A:$A,ROW()-8))</f>
        <v/>
      </c>
      <c r="D563" s="27">
        <f>IF($A563="",0,INDEX(Transactions!$J:$J,ROW()-8))</f>
        <v>0</v>
      </c>
      <c r="E563">
        <f>IF($A563="",1,INDEX(Transactions!$P:$P,ROW()-8))</f>
        <v>1</v>
      </c>
      <c r="F563" s="27">
        <f>IF($A563="",0,INDEX(Transactions!$Q:$Q,ROW()-8))</f>
        <v>0</v>
      </c>
      <c r="G563" s="27">
        <f>IF($A563="",0,INDEX(Transactions!$R:$R,ROW()-8))</f>
        <v>0</v>
      </c>
    </row>
    <row r="564" spans="1:7" ht="15" customHeight="1" x14ac:dyDescent="0.15">
      <c r="A564" t="str">
        <f>IF(INDEX(Transactions!$L:$L,ROW()-8)="","",INDEX(Transactions!$L:$L,ROW()-8))</f>
        <v/>
      </c>
      <c r="B564" s="291">
        <f ca="1">IF($A564="",TODAY(),INDEX(Transactions!$G:$G,ROW()-8))</f>
        <v>46238</v>
      </c>
      <c r="C564" t="str">
        <f>IF($A564="","",INDEX(Transactions!$A:$A,ROW()-8))</f>
        <v/>
      </c>
      <c r="D564" s="27">
        <f>IF($A564="",0,INDEX(Transactions!$J:$J,ROW()-8))</f>
        <v>0</v>
      </c>
      <c r="E564">
        <f>IF($A564="",1,INDEX(Transactions!$P:$P,ROW()-8))</f>
        <v>1</v>
      </c>
      <c r="F564" s="27">
        <f>IF($A564="",0,INDEX(Transactions!$Q:$Q,ROW()-8))</f>
        <v>0</v>
      </c>
      <c r="G564" s="27">
        <f>IF($A564="",0,INDEX(Transactions!$R:$R,ROW()-8))</f>
        <v>0</v>
      </c>
    </row>
    <row r="565" spans="1:7" ht="15" customHeight="1" x14ac:dyDescent="0.15">
      <c r="A565" t="str">
        <f>IF(INDEX(Transactions!$L:$L,ROW()-8)="","",INDEX(Transactions!$L:$L,ROW()-8))</f>
        <v/>
      </c>
      <c r="B565" s="291">
        <f ca="1">IF($A565="",TODAY(),INDEX(Transactions!$G:$G,ROW()-8))</f>
        <v>46238</v>
      </c>
      <c r="C565" t="str">
        <f>IF($A565="","",INDEX(Transactions!$A:$A,ROW()-8))</f>
        <v/>
      </c>
      <c r="D565" s="27">
        <f>IF($A565="",0,INDEX(Transactions!$J:$J,ROW()-8))</f>
        <v>0</v>
      </c>
      <c r="E565">
        <f>IF($A565="",1,INDEX(Transactions!$P:$P,ROW()-8))</f>
        <v>1</v>
      </c>
      <c r="F565" s="27">
        <f>IF($A565="",0,INDEX(Transactions!$Q:$Q,ROW()-8))</f>
        <v>0</v>
      </c>
      <c r="G565" s="27">
        <f>IF($A565="",0,INDEX(Transactions!$R:$R,ROW()-8))</f>
        <v>0</v>
      </c>
    </row>
    <row r="566" spans="1:7" ht="15" customHeight="1" x14ac:dyDescent="0.15">
      <c r="A566" t="str">
        <f>IF(INDEX(Transactions!$L:$L,ROW()-8)="","",INDEX(Transactions!$L:$L,ROW()-8))</f>
        <v/>
      </c>
      <c r="B566" s="291">
        <f ca="1">IF($A566="",TODAY(),INDEX(Transactions!$G:$G,ROW()-8))</f>
        <v>46238</v>
      </c>
      <c r="C566" t="str">
        <f>IF($A566="","",INDEX(Transactions!$A:$A,ROW()-8))</f>
        <v/>
      </c>
      <c r="D566" s="27">
        <f>IF($A566="",0,INDEX(Transactions!$J:$J,ROW()-8))</f>
        <v>0</v>
      </c>
      <c r="E566">
        <f>IF($A566="",1,INDEX(Transactions!$P:$P,ROW()-8))</f>
        <v>1</v>
      </c>
      <c r="F566" s="27">
        <f>IF($A566="",0,INDEX(Transactions!$Q:$Q,ROW()-8))</f>
        <v>0</v>
      </c>
      <c r="G566" s="27">
        <f>IF($A566="",0,INDEX(Transactions!$R:$R,ROW()-8))</f>
        <v>0</v>
      </c>
    </row>
    <row r="567" spans="1:7" ht="15" customHeight="1" x14ac:dyDescent="0.15">
      <c r="A567" t="str">
        <f>IF(INDEX(Transactions!$L:$L,ROW()-8)="","",INDEX(Transactions!$L:$L,ROW()-8))</f>
        <v/>
      </c>
      <c r="B567" s="291">
        <f ca="1">IF($A567="",TODAY(),INDEX(Transactions!$G:$G,ROW()-8))</f>
        <v>46238</v>
      </c>
      <c r="C567" t="str">
        <f>IF($A567="","",INDEX(Transactions!$A:$A,ROW()-8))</f>
        <v/>
      </c>
      <c r="D567" s="27">
        <f>IF($A567="",0,INDEX(Transactions!$J:$J,ROW()-8))</f>
        <v>0</v>
      </c>
      <c r="E567">
        <f>IF($A567="",1,INDEX(Transactions!$P:$P,ROW()-8))</f>
        <v>1</v>
      </c>
      <c r="F567" s="27">
        <f>IF($A567="",0,INDEX(Transactions!$Q:$Q,ROW()-8))</f>
        <v>0</v>
      </c>
      <c r="G567" s="27">
        <f>IF($A567="",0,INDEX(Transactions!$R:$R,ROW()-8))</f>
        <v>0</v>
      </c>
    </row>
    <row r="568" spans="1:7" ht="15" customHeight="1" x14ac:dyDescent="0.15">
      <c r="A568" t="str">
        <f>IF(INDEX(Transactions!$L:$L,ROW()-8)="","",INDEX(Transactions!$L:$L,ROW()-8))</f>
        <v/>
      </c>
      <c r="B568" s="291">
        <f ca="1">IF($A568="",TODAY(),INDEX(Transactions!$G:$G,ROW()-8))</f>
        <v>46238</v>
      </c>
      <c r="C568" t="str">
        <f>IF($A568="","",INDEX(Transactions!$A:$A,ROW()-8))</f>
        <v/>
      </c>
      <c r="D568" s="27">
        <f>IF($A568="",0,INDEX(Transactions!$J:$J,ROW()-8))</f>
        <v>0</v>
      </c>
      <c r="E568">
        <f>IF($A568="",1,INDEX(Transactions!$P:$P,ROW()-8))</f>
        <v>1</v>
      </c>
      <c r="F568" s="27">
        <f>IF($A568="",0,INDEX(Transactions!$Q:$Q,ROW()-8))</f>
        <v>0</v>
      </c>
      <c r="G568" s="27">
        <f>IF($A568="",0,INDEX(Transactions!$R:$R,ROW()-8))</f>
        <v>0</v>
      </c>
    </row>
    <row r="569" spans="1:7" ht="15" customHeight="1" x14ac:dyDescent="0.15">
      <c r="A569" t="str">
        <f>IF(INDEX(Transactions!$L:$L,ROW()-8)="","",INDEX(Transactions!$L:$L,ROW()-8))</f>
        <v/>
      </c>
      <c r="B569" s="291">
        <f ca="1">IF($A569="",TODAY(),INDEX(Transactions!$G:$G,ROW()-8))</f>
        <v>46238</v>
      </c>
      <c r="C569" t="str">
        <f>IF($A569="","",INDEX(Transactions!$A:$A,ROW()-8))</f>
        <v/>
      </c>
      <c r="D569" s="27">
        <f>IF($A569="",0,INDEX(Transactions!$J:$J,ROW()-8))</f>
        <v>0</v>
      </c>
      <c r="E569">
        <f>IF($A569="",1,INDEX(Transactions!$P:$P,ROW()-8))</f>
        <v>1</v>
      </c>
      <c r="F569" s="27">
        <f>IF($A569="",0,INDEX(Transactions!$Q:$Q,ROW()-8))</f>
        <v>0</v>
      </c>
      <c r="G569" s="27">
        <f>IF($A569="",0,INDEX(Transactions!$R:$R,ROW()-8))</f>
        <v>0</v>
      </c>
    </row>
    <row r="570" spans="1:7" ht="15" customHeight="1" x14ac:dyDescent="0.15">
      <c r="A570" t="str">
        <f>IF(INDEX(Transactions!$L:$L,ROW()-8)="","",INDEX(Transactions!$L:$L,ROW()-8))</f>
        <v/>
      </c>
      <c r="B570" s="291">
        <f ca="1">IF($A570="",TODAY(),INDEX(Transactions!$G:$G,ROW()-8))</f>
        <v>46238</v>
      </c>
      <c r="C570" t="str">
        <f>IF($A570="","",INDEX(Transactions!$A:$A,ROW()-8))</f>
        <v/>
      </c>
      <c r="D570" s="27">
        <f>IF($A570="",0,INDEX(Transactions!$J:$J,ROW()-8))</f>
        <v>0</v>
      </c>
      <c r="E570">
        <f>IF($A570="",1,INDEX(Transactions!$P:$P,ROW()-8))</f>
        <v>1</v>
      </c>
      <c r="F570" s="27">
        <f>IF($A570="",0,INDEX(Transactions!$Q:$Q,ROW()-8))</f>
        <v>0</v>
      </c>
      <c r="G570" s="27">
        <f>IF($A570="",0,INDEX(Transactions!$R:$R,ROW()-8))</f>
        <v>0</v>
      </c>
    </row>
    <row r="571" spans="1:7" ht="15" customHeight="1" x14ac:dyDescent="0.15">
      <c r="A571" t="str">
        <f>IF(INDEX(Transactions!$L:$L,ROW()-8)="","",INDEX(Transactions!$L:$L,ROW()-8))</f>
        <v/>
      </c>
      <c r="B571" s="291">
        <f ca="1">IF($A571="",TODAY(),INDEX(Transactions!$G:$G,ROW()-8))</f>
        <v>46238</v>
      </c>
      <c r="C571" t="str">
        <f>IF($A571="","",INDEX(Transactions!$A:$A,ROW()-8))</f>
        <v/>
      </c>
      <c r="D571" s="27">
        <f>IF($A571="",0,INDEX(Transactions!$J:$J,ROW()-8))</f>
        <v>0</v>
      </c>
      <c r="E571">
        <f>IF($A571="",1,INDEX(Transactions!$P:$P,ROW()-8))</f>
        <v>1</v>
      </c>
      <c r="F571" s="27">
        <f>IF($A571="",0,INDEX(Transactions!$Q:$Q,ROW()-8))</f>
        <v>0</v>
      </c>
      <c r="G571" s="27">
        <f>IF($A571="",0,INDEX(Transactions!$R:$R,ROW()-8))</f>
        <v>0</v>
      </c>
    </row>
    <row r="572" spans="1:7" ht="15" customHeight="1" x14ac:dyDescent="0.15">
      <c r="A572" t="str">
        <f>IF(INDEX(Transactions!$L:$L,ROW()-8)="","",INDEX(Transactions!$L:$L,ROW()-8))</f>
        <v/>
      </c>
      <c r="B572" s="291">
        <f ca="1">IF($A572="",TODAY(),INDEX(Transactions!$G:$G,ROW()-8))</f>
        <v>46238</v>
      </c>
      <c r="C572" t="str">
        <f>IF($A572="","",INDEX(Transactions!$A:$A,ROW()-8))</f>
        <v/>
      </c>
      <c r="D572" s="27">
        <f>IF($A572="",0,INDEX(Transactions!$J:$J,ROW()-8))</f>
        <v>0</v>
      </c>
      <c r="E572">
        <f>IF($A572="",1,INDEX(Transactions!$P:$P,ROW()-8))</f>
        <v>1</v>
      </c>
      <c r="F572" s="27">
        <f>IF($A572="",0,INDEX(Transactions!$Q:$Q,ROW()-8))</f>
        <v>0</v>
      </c>
      <c r="G572" s="27">
        <f>IF($A572="",0,INDEX(Transactions!$R:$R,ROW()-8))</f>
        <v>0</v>
      </c>
    </row>
    <row r="573" spans="1:7" ht="15" customHeight="1" x14ac:dyDescent="0.15">
      <c r="A573" t="str">
        <f>IF(INDEX(Transactions!$L:$L,ROW()-8)="","",INDEX(Transactions!$L:$L,ROW()-8))</f>
        <v/>
      </c>
      <c r="B573" s="291">
        <f ca="1">IF($A573="",TODAY(),INDEX(Transactions!$G:$G,ROW()-8))</f>
        <v>46238</v>
      </c>
      <c r="C573" t="str">
        <f>IF($A573="","",INDEX(Transactions!$A:$A,ROW()-8))</f>
        <v/>
      </c>
      <c r="D573" s="27">
        <f>IF($A573="",0,INDEX(Transactions!$J:$J,ROW()-8))</f>
        <v>0</v>
      </c>
      <c r="E573">
        <f>IF($A573="",1,INDEX(Transactions!$P:$P,ROW()-8))</f>
        <v>1</v>
      </c>
      <c r="F573" s="27">
        <f>IF($A573="",0,INDEX(Transactions!$Q:$Q,ROW()-8))</f>
        <v>0</v>
      </c>
      <c r="G573" s="27">
        <f>IF($A573="",0,INDEX(Transactions!$R:$R,ROW()-8))</f>
        <v>0</v>
      </c>
    </row>
    <row r="574" spans="1:7" ht="15" customHeight="1" x14ac:dyDescent="0.15">
      <c r="A574" t="str">
        <f>IF(INDEX(Transactions!$L:$L,ROW()-8)="","",INDEX(Transactions!$L:$L,ROW()-8))</f>
        <v/>
      </c>
      <c r="B574" s="291">
        <f ca="1">IF($A574="",TODAY(),INDEX(Transactions!$G:$G,ROW()-8))</f>
        <v>46238</v>
      </c>
      <c r="C574" t="str">
        <f>IF($A574="","",INDEX(Transactions!$A:$A,ROW()-8))</f>
        <v/>
      </c>
      <c r="D574" s="27">
        <f>IF($A574="",0,INDEX(Transactions!$J:$J,ROW()-8))</f>
        <v>0</v>
      </c>
      <c r="E574">
        <f>IF($A574="",1,INDEX(Transactions!$P:$P,ROW()-8))</f>
        <v>1</v>
      </c>
      <c r="F574" s="27">
        <f>IF($A574="",0,INDEX(Transactions!$Q:$Q,ROW()-8))</f>
        <v>0</v>
      </c>
      <c r="G574" s="27">
        <f>IF($A574="",0,INDEX(Transactions!$R:$R,ROW()-8))</f>
        <v>0</v>
      </c>
    </row>
    <row r="575" spans="1:7" ht="15" customHeight="1" x14ac:dyDescent="0.15">
      <c r="A575" t="str">
        <f>IF(INDEX(Transactions!$L:$L,ROW()-8)="","",INDEX(Transactions!$L:$L,ROW()-8))</f>
        <v/>
      </c>
      <c r="B575" s="291">
        <f ca="1">IF($A575="",TODAY(),INDEX(Transactions!$G:$G,ROW()-8))</f>
        <v>46238</v>
      </c>
      <c r="C575" t="str">
        <f>IF($A575="","",INDEX(Transactions!$A:$A,ROW()-8))</f>
        <v/>
      </c>
      <c r="D575" s="27">
        <f>IF($A575="",0,INDEX(Transactions!$J:$J,ROW()-8))</f>
        <v>0</v>
      </c>
      <c r="E575">
        <f>IF($A575="",1,INDEX(Transactions!$P:$P,ROW()-8))</f>
        <v>1</v>
      </c>
      <c r="F575" s="27">
        <f>IF($A575="",0,INDEX(Transactions!$Q:$Q,ROW()-8))</f>
        <v>0</v>
      </c>
      <c r="G575" s="27">
        <f>IF($A575="",0,INDEX(Transactions!$R:$R,ROW()-8))</f>
        <v>0</v>
      </c>
    </row>
    <row r="576" spans="1:7" ht="15" customHeight="1" x14ac:dyDescent="0.15">
      <c r="A576" t="str">
        <f>IF(INDEX(Transactions!$L:$L,ROW()-8)="","",INDEX(Transactions!$L:$L,ROW()-8))</f>
        <v/>
      </c>
      <c r="B576" s="291">
        <f ca="1">IF($A576="",TODAY(),INDEX(Transactions!$G:$G,ROW()-8))</f>
        <v>46238</v>
      </c>
      <c r="C576" t="str">
        <f>IF($A576="","",INDEX(Transactions!$A:$A,ROW()-8))</f>
        <v/>
      </c>
      <c r="D576" s="27">
        <f>IF($A576="",0,INDEX(Transactions!$J:$J,ROW()-8))</f>
        <v>0</v>
      </c>
      <c r="E576">
        <f>IF($A576="",1,INDEX(Transactions!$P:$P,ROW()-8))</f>
        <v>1</v>
      </c>
      <c r="F576" s="27">
        <f>IF($A576="",0,INDEX(Transactions!$Q:$Q,ROW()-8))</f>
        <v>0</v>
      </c>
      <c r="G576" s="27">
        <f>IF($A576="",0,INDEX(Transactions!$R:$R,ROW()-8))</f>
        <v>0</v>
      </c>
    </row>
    <row r="577" spans="1:7" ht="15" customHeight="1" x14ac:dyDescent="0.15">
      <c r="A577" t="str">
        <f>IF(INDEX(Transactions!$L:$L,ROW()-8)="","",INDEX(Transactions!$L:$L,ROW()-8))</f>
        <v/>
      </c>
      <c r="B577" s="291">
        <f ca="1">IF($A577="",TODAY(),INDEX(Transactions!$G:$G,ROW()-8))</f>
        <v>46238</v>
      </c>
      <c r="C577" t="str">
        <f>IF($A577="","",INDEX(Transactions!$A:$A,ROW()-8))</f>
        <v/>
      </c>
      <c r="D577" s="27">
        <f>IF($A577="",0,INDEX(Transactions!$J:$J,ROW()-8))</f>
        <v>0</v>
      </c>
      <c r="E577">
        <f>IF($A577="",1,INDEX(Transactions!$P:$P,ROW()-8))</f>
        <v>1</v>
      </c>
      <c r="F577" s="27">
        <f>IF($A577="",0,INDEX(Transactions!$Q:$Q,ROW()-8))</f>
        <v>0</v>
      </c>
      <c r="G577" s="27">
        <f>IF($A577="",0,INDEX(Transactions!$R:$R,ROW()-8))</f>
        <v>0</v>
      </c>
    </row>
    <row r="578" spans="1:7" ht="15" customHeight="1" x14ac:dyDescent="0.15">
      <c r="A578" t="str">
        <f>IF(INDEX(Transactions!$L:$L,ROW()-8)="","",INDEX(Transactions!$L:$L,ROW()-8))</f>
        <v/>
      </c>
      <c r="B578" s="291">
        <f ca="1">IF($A578="",TODAY(),INDEX(Transactions!$G:$G,ROW()-8))</f>
        <v>46238</v>
      </c>
      <c r="C578" t="str">
        <f>IF($A578="","",INDEX(Transactions!$A:$A,ROW()-8))</f>
        <v/>
      </c>
      <c r="D578" s="27">
        <f>IF($A578="",0,INDEX(Transactions!$J:$J,ROW()-8))</f>
        <v>0</v>
      </c>
      <c r="E578">
        <f>IF($A578="",1,INDEX(Transactions!$P:$P,ROW()-8))</f>
        <v>1</v>
      </c>
      <c r="F578" s="27">
        <f>IF($A578="",0,INDEX(Transactions!$Q:$Q,ROW()-8))</f>
        <v>0</v>
      </c>
      <c r="G578" s="27">
        <f>IF($A578="",0,INDEX(Transactions!$R:$R,ROW()-8))</f>
        <v>0</v>
      </c>
    </row>
    <row r="579" spans="1:7" ht="15" customHeight="1" x14ac:dyDescent="0.15">
      <c r="A579" t="str">
        <f>IF(INDEX(Transactions!$L:$L,ROW()-8)="","",INDEX(Transactions!$L:$L,ROW()-8))</f>
        <v/>
      </c>
      <c r="B579" s="291">
        <f ca="1">IF($A579="",TODAY(),INDEX(Transactions!$G:$G,ROW()-8))</f>
        <v>46238</v>
      </c>
      <c r="C579" t="str">
        <f>IF($A579="","",INDEX(Transactions!$A:$A,ROW()-8))</f>
        <v/>
      </c>
      <c r="D579" s="27">
        <f>IF($A579="",0,INDEX(Transactions!$J:$J,ROW()-8))</f>
        <v>0</v>
      </c>
      <c r="E579">
        <f>IF($A579="",1,INDEX(Transactions!$P:$P,ROW()-8))</f>
        <v>1</v>
      </c>
      <c r="F579" s="27">
        <f>IF($A579="",0,INDEX(Transactions!$Q:$Q,ROW()-8))</f>
        <v>0</v>
      </c>
      <c r="G579" s="27">
        <f>IF($A579="",0,INDEX(Transactions!$R:$R,ROW()-8))</f>
        <v>0</v>
      </c>
    </row>
    <row r="580" spans="1:7" ht="15" customHeight="1" x14ac:dyDescent="0.15">
      <c r="A580" t="str">
        <f>IF(INDEX(Transactions!$L:$L,ROW()-8)="","",INDEX(Transactions!$L:$L,ROW()-8))</f>
        <v/>
      </c>
      <c r="B580" s="291">
        <f ca="1">IF($A580="",TODAY(),INDEX(Transactions!$G:$G,ROW()-8))</f>
        <v>46238</v>
      </c>
      <c r="C580" t="str">
        <f>IF($A580="","",INDEX(Transactions!$A:$A,ROW()-8))</f>
        <v/>
      </c>
      <c r="D580" s="27">
        <f>IF($A580="",0,INDEX(Transactions!$J:$J,ROW()-8))</f>
        <v>0</v>
      </c>
      <c r="E580">
        <f>IF($A580="",1,INDEX(Transactions!$P:$P,ROW()-8))</f>
        <v>1</v>
      </c>
      <c r="F580" s="27">
        <f>IF($A580="",0,INDEX(Transactions!$Q:$Q,ROW()-8))</f>
        <v>0</v>
      </c>
      <c r="G580" s="27">
        <f>IF($A580="",0,INDEX(Transactions!$R:$R,ROW()-8))</f>
        <v>0</v>
      </c>
    </row>
    <row r="581" spans="1:7" ht="15" customHeight="1" x14ac:dyDescent="0.15">
      <c r="A581" t="str">
        <f>IF(INDEX(Transactions!$L:$L,ROW()-8)="","",INDEX(Transactions!$L:$L,ROW()-8))</f>
        <v/>
      </c>
      <c r="B581" s="291">
        <f ca="1">IF($A581="",TODAY(),INDEX(Transactions!$G:$G,ROW()-8))</f>
        <v>46238</v>
      </c>
      <c r="C581" t="str">
        <f>IF($A581="","",INDEX(Transactions!$A:$A,ROW()-8))</f>
        <v/>
      </c>
      <c r="D581" s="27">
        <f>IF($A581="",0,INDEX(Transactions!$J:$J,ROW()-8))</f>
        <v>0</v>
      </c>
      <c r="E581">
        <f>IF($A581="",1,INDEX(Transactions!$P:$P,ROW()-8))</f>
        <v>1</v>
      </c>
      <c r="F581" s="27">
        <f>IF($A581="",0,INDEX(Transactions!$Q:$Q,ROW()-8))</f>
        <v>0</v>
      </c>
      <c r="G581" s="27">
        <f>IF($A581="",0,INDEX(Transactions!$R:$R,ROW()-8))</f>
        <v>0</v>
      </c>
    </row>
    <row r="582" spans="1:7" ht="15" customHeight="1" x14ac:dyDescent="0.15">
      <c r="A582" t="str">
        <f>IF(INDEX(Transactions!$L:$L,ROW()-8)="","",INDEX(Transactions!$L:$L,ROW()-8))</f>
        <v/>
      </c>
      <c r="B582" s="291">
        <f ca="1">IF($A582="",TODAY(),INDEX(Transactions!$G:$G,ROW()-8))</f>
        <v>46238</v>
      </c>
      <c r="C582" t="str">
        <f>IF($A582="","",INDEX(Transactions!$A:$A,ROW()-8))</f>
        <v/>
      </c>
      <c r="D582" s="27">
        <f>IF($A582="",0,INDEX(Transactions!$J:$J,ROW()-8))</f>
        <v>0</v>
      </c>
      <c r="E582">
        <f>IF($A582="",1,INDEX(Transactions!$P:$P,ROW()-8))</f>
        <v>1</v>
      </c>
      <c r="F582" s="27">
        <f>IF($A582="",0,INDEX(Transactions!$Q:$Q,ROW()-8))</f>
        <v>0</v>
      </c>
      <c r="G582" s="27">
        <f>IF($A582="",0,INDEX(Transactions!$R:$R,ROW()-8))</f>
        <v>0</v>
      </c>
    </row>
    <row r="583" spans="1:7" ht="15" customHeight="1" x14ac:dyDescent="0.15">
      <c r="A583" t="str">
        <f>IF(INDEX(Transactions!$L:$L,ROW()-8)="","",INDEX(Transactions!$L:$L,ROW()-8))</f>
        <v/>
      </c>
      <c r="B583" s="291">
        <f ca="1">IF($A583="",TODAY(),INDEX(Transactions!$G:$G,ROW()-8))</f>
        <v>46238</v>
      </c>
      <c r="C583" t="str">
        <f>IF($A583="","",INDEX(Transactions!$A:$A,ROW()-8))</f>
        <v/>
      </c>
      <c r="D583" s="27">
        <f>IF($A583="",0,INDEX(Transactions!$J:$J,ROW()-8))</f>
        <v>0</v>
      </c>
      <c r="E583">
        <f>IF($A583="",1,INDEX(Transactions!$P:$P,ROW()-8))</f>
        <v>1</v>
      </c>
      <c r="F583" s="27">
        <f>IF($A583="",0,INDEX(Transactions!$Q:$Q,ROW()-8))</f>
        <v>0</v>
      </c>
      <c r="G583" s="27">
        <f>IF($A583="",0,INDEX(Transactions!$R:$R,ROW()-8))</f>
        <v>0</v>
      </c>
    </row>
    <row r="584" spans="1:7" ht="15" customHeight="1" x14ac:dyDescent="0.15">
      <c r="A584" t="str">
        <f>IF(INDEX(Transactions!$L:$L,ROW()-8)="","",INDEX(Transactions!$L:$L,ROW()-8))</f>
        <v/>
      </c>
      <c r="B584" s="291">
        <f ca="1">IF($A584="",TODAY(),INDEX(Transactions!$G:$G,ROW()-8))</f>
        <v>46238</v>
      </c>
      <c r="C584" t="str">
        <f>IF($A584="","",INDEX(Transactions!$A:$A,ROW()-8))</f>
        <v/>
      </c>
      <c r="D584" s="27">
        <f>IF($A584="",0,INDEX(Transactions!$J:$J,ROW()-8))</f>
        <v>0</v>
      </c>
      <c r="E584">
        <f>IF($A584="",1,INDEX(Transactions!$P:$P,ROW()-8))</f>
        <v>1</v>
      </c>
      <c r="F584" s="27">
        <f>IF($A584="",0,INDEX(Transactions!$Q:$Q,ROW()-8))</f>
        <v>0</v>
      </c>
      <c r="G584" s="27">
        <f>IF($A584="",0,INDEX(Transactions!$R:$R,ROW()-8))</f>
        <v>0</v>
      </c>
    </row>
    <row r="585" spans="1:7" ht="15" customHeight="1" x14ac:dyDescent="0.15">
      <c r="A585" t="str">
        <f>IF(INDEX(Transactions!$L:$L,ROW()-8)="","",INDEX(Transactions!$L:$L,ROW()-8))</f>
        <v/>
      </c>
      <c r="B585" s="291">
        <f ca="1">IF($A585="",TODAY(),INDEX(Transactions!$G:$G,ROW()-8))</f>
        <v>46238</v>
      </c>
      <c r="C585" t="str">
        <f>IF($A585="","",INDEX(Transactions!$A:$A,ROW()-8))</f>
        <v/>
      </c>
      <c r="D585" s="27">
        <f>IF($A585="",0,INDEX(Transactions!$J:$J,ROW()-8))</f>
        <v>0</v>
      </c>
      <c r="E585">
        <f>IF($A585="",1,INDEX(Transactions!$P:$P,ROW()-8))</f>
        <v>1</v>
      </c>
      <c r="F585" s="27">
        <f>IF($A585="",0,INDEX(Transactions!$Q:$Q,ROW()-8))</f>
        <v>0</v>
      </c>
      <c r="G585" s="27">
        <f>IF($A585="",0,INDEX(Transactions!$R:$R,ROW()-8))</f>
        <v>0</v>
      </c>
    </row>
    <row r="586" spans="1:7" ht="15" customHeight="1" x14ac:dyDescent="0.15">
      <c r="A586" t="str">
        <f>IF(INDEX(Transactions!$L:$L,ROW()-8)="","",INDEX(Transactions!$L:$L,ROW()-8))</f>
        <v/>
      </c>
      <c r="B586" s="291">
        <f ca="1">IF($A586="",TODAY(),INDEX(Transactions!$G:$G,ROW()-8))</f>
        <v>46238</v>
      </c>
      <c r="C586" t="str">
        <f>IF($A586="","",INDEX(Transactions!$A:$A,ROW()-8))</f>
        <v/>
      </c>
      <c r="D586" s="27">
        <f>IF($A586="",0,INDEX(Transactions!$J:$J,ROW()-8))</f>
        <v>0</v>
      </c>
      <c r="E586">
        <f>IF($A586="",1,INDEX(Transactions!$P:$P,ROW()-8))</f>
        <v>1</v>
      </c>
      <c r="F586" s="27">
        <f>IF($A586="",0,INDEX(Transactions!$Q:$Q,ROW()-8))</f>
        <v>0</v>
      </c>
      <c r="G586" s="27">
        <f>IF($A586="",0,INDEX(Transactions!$R:$R,ROW()-8))</f>
        <v>0</v>
      </c>
    </row>
    <row r="587" spans="1:7" ht="15" customHeight="1" x14ac:dyDescent="0.15">
      <c r="A587" t="str">
        <f>IF(INDEX(Transactions!$L:$L,ROW()-8)="","",INDEX(Transactions!$L:$L,ROW()-8))</f>
        <v/>
      </c>
      <c r="B587" s="291">
        <f ca="1">IF($A587="",TODAY(),INDEX(Transactions!$G:$G,ROW()-8))</f>
        <v>46238</v>
      </c>
      <c r="C587" t="str">
        <f>IF($A587="","",INDEX(Transactions!$A:$A,ROW()-8))</f>
        <v/>
      </c>
      <c r="D587" s="27">
        <f>IF($A587="",0,INDEX(Transactions!$J:$J,ROW()-8))</f>
        <v>0</v>
      </c>
      <c r="E587">
        <f>IF($A587="",1,INDEX(Transactions!$P:$P,ROW()-8))</f>
        <v>1</v>
      </c>
      <c r="F587" s="27">
        <f>IF($A587="",0,INDEX(Transactions!$Q:$Q,ROW()-8))</f>
        <v>0</v>
      </c>
      <c r="G587" s="27">
        <f>IF($A587="",0,INDEX(Transactions!$R:$R,ROW()-8))</f>
        <v>0</v>
      </c>
    </row>
    <row r="588" spans="1:7" ht="15" customHeight="1" x14ac:dyDescent="0.15">
      <c r="A588" t="str">
        <f>IF(INDEX(Transactions!$L:$L,ROW()-8)="","",INDEX(Transactions!$L:$L,ROW()-8))</f>
        <v/>
      </c>
      <c r="B588" s="291">
        <f ca="1">IF($A588="",TODAY(),INDEX(Transactions!$G:$G,ROW()-8))</f>
        <v>46238</v>
      </c>
      <c r="C588" t="str">
        <f>IF($A588="","",INDEX(Transactions!$A:$A,ROW()-8))</f>
        <v/>
      </c>
      <c r="D588" s="27">
        <f>IF($A588="",0,INDEX(Transactions!$J:$J,ROW()-8))</f>
        <v>0</v>
      </c>
      <c r="E588">
        <f>IF($A588="",1,INDEX(Transactions!$P:$P,ROW()-8))</f>
        <v>1</v>
      </c>
      <c r="F588" s="27">
        <f>IF($A588="",0,INDEX(Transactions!$Q:$Q,ROW()-8))</f>
        <v>0</v>
      </c>
      <c r="G588" s="27">
        <f>IF($A588="",0,INDEX(Transactions!$R:$R,ROW()-8))</f>
        <v>0</v>
      </c>
    </row>
    <row r="589" spans="1:7" ht="15" customHeight="1" x14ac:dyDescent="0.15">
      <c r="A589" t="str">
        <f>IF(INDEX(Transactions!$L:$L,ROW()-8)="","",INDEX(Transactions!$L:$L,ROW()-8))</f>
        <v/>
      </c>
      <c r="B589" s="291">
        <f ca="1">IF($A589="",TODAY(),INDEX(Transactions!$G:$G,ROW()-8))</f>
        <v>46238</v>
      </c>
      <c r="C589" t="str">
        <f>IF($A589="","",INDEX(Transactions!$A:$A,ROW()-8))</f>
        <v/>
      </c>
      <c r="D589" s="27">
        <f>IF($A589="",0,INDEX(Transactions!$J:$J,ROW()-8))</f>
        <v>0</v>
      </c>
      <c r="E589">
        <f>IF($A589="",1,INDEX(Transactions!$P:$P,ROW()-8))</f>
        <v>1</v>
      </c>
      <c r="F589" s="27">
        <f>IF($A589="",0,INDEX(Transactions!$Q:$Q,ROW()-8))</f>
        <v>0</v>
      </c>
      <c r="G589" s="27">
        <f>IF($A589="",0,INDEX(Transactions!$R:$R,ROW()-8))</f>
        <v>0</v>
      </c>
    </row>
    <row r="590" spans="1:7" ht="15" customHeight="1" x14ac:dyDescent="0.15">
      <c r="A590" t="str">
        <f>IF(INDEX(Transactions!$L:$L,ROW()-8)="","",INDEX(Transactions!$L:$L,ROW()-8))</f>
        <v/>
      </c>
      <c r="B590" s="291">
        <f ca="1">IF($A590="",TODAY(),INDEX(Transactions!$G:$G,ROW()-8))</f>
        <v>46238</v>
      </c>
      <c r="C590" t="str">
        <f>IF($A590="","",INDEX(Transactions!$A:$A,ROW()-8))</f>
        <v/>
      </c>
      <c r="D590" s="27">
        <f>IF($A590="",0,INDEX(Transactions!$J:$J,ROW()-8))</f>
        <v>0</v>
      </c>
      <c r="E590">
        <f>IF($A590="",1,INDEX(Transactions!$P:$P,ROW()-8))</f>
        <v>1</v>
      </c>
      <c r="F590" s="27">
        <f>IF($A590="",0,INDEX(Transactions!$Q:$Q,ROW()-8))</f>
        <v>0</v>
      </c>
      <c r="G590" s="27">
        <f>IF($A590="",0,INDEX(Transactions!$R:$R,ROW()-8))</f>
        <v>0</v>
      </c>
    </row>
    <row r="591" spans="1:7" ht="15" customHeight="1" x14ac:dyDescent="0.15">
      <c r="A591" t="str">
        <f>IF(INDEX(Transactions!$L:$L,ROW()-8)="","",INDEX(Transactions!$L:$L,ROW()-8))</f>
        <v/>
      </c>
      <c r="B591" s="291">
        <f ca="1">IF($A591="",TODAY(),INDEX(Transactions!$G:$G,ROW()-8))</f>
        <v>46238</v>
      </c>
      <c r="C591" t="str">
        <f>IF($A591="","",INDEX(Transactions!$A:$A,ROW()-8))</f>
        <v/>
      </c>
      <c r="D591" s="27">
        <f>IF($A591="",0,INDEX(Transactions!$J:$J,ROW()-8))</f>
        <v>0</v>
      </c>
      <c r="E591">
        <f>IF($A591="",1,INDEX(Transactions!$P:$P,ROW()-8))</f>
        <v>1</v>
      </c>
      <c r="F591" s="27">
        <f>IF($A591="",0,INDEX(Transactions!$Q:$Q,ROW()-8))</f>
        <v>0</v>
      </c>
      <c r="G591" s="27">
        <f>IF($A591="",0,INDEX(Transactions!$R:$R,ROW()-8))</f>
        <v>0</v>
      </c>
    </row>
    <row r="592" spans="1:7" ht="15" customHeight="1" x14ac:dyDescent="0.15">
      <c r="A592" t="str">
        <f>IF(INDEX(Transactions!$L:$L,ROW()-8)="","",INDEX(Transactions!$L:$L,ROW()-8))</f>
        <v/>
      </c>
      <c r="B592" s="291">
        <f ca="1">IF($A592="",TODAY(),INDEX(Transactions!$G:$G,ROW()-8))</f>
        <v>46238</v>
      </c>
      <c r="C592" t="str">
        <f>IF($A592="","",INDEX(Transactions!$A:$A,ROW()-8))</f>
        <v/>
      </c>
      <c r="D592" s="27">
        <f>IF($A592="",0,INDEX(Transactions!$J:$J,ROW()-8))</f>
        <v>0</v>
      </c>
      <c r="E592">
        <f>IF($A592="",1,INDEX(Transactions!$P:$P,ROW()-8))</f>
        <v>1</v>
      </c>
      <c r="F592" s="27">
        <f>IF($A592="",0,INDEX(Transactions!$Q:$Q,ROW()-8))</f>
        <v>0</v>
      </c>
      <c r="G592" s="27">
        <f>IF($A592="",0,INDEX(Transactions!$R:$R,ROW()-8))</f>
        <v>0</v>
      </c>
    </row>
    <row r="593" spans="1:7" ht="15" customHeight="1" x14ac:dyDescent="0.15">
      <c r="A593" t="str">
        <f>IF(INDEX(Transactions!$L:$L,ROW()-8)="","",INDEX(Transactions!$L:$L,ROW()-8))</f>
        <v/>
      </c>
      <c r="B593" s="291">
        <f ca="1">IF($A593="",TODAY(),INDEX(Transactions!$G:$G,ROW()-8))</f>
        <v>46238</v>
      </c>
      <c r="C593" t="str">
        <f>IF($A593="","",INDEX(Transactions!$A:$A,ROW()-8))</f>
        <v/>
      </c>
      <c r="D593" s="27">
        <f>IF($A593="",0,INDEX(Transactions!$J:$J,ROW()-8))</f>
        <v>0</v>
      </c>
      <c r="E593">
        <f>IF($A593="",1,INDEX(Transactions!$P:$P,ROW()-8))</f>
        <v>1</v>
      </c>
      <c r="F593" s="27">
        <f>IF($A593="",0,INDEX(Transactions!$Q:$Q,ROW()-8))</f>
        <v>0</v>
      </c>
      <c r="G593" s="27">
        <f>IF($A593="",0,INDEX(Transactions!$R:$R,ROW()-8))</f>
        <v>0</v>
      </c>
    </row>
    <row r="594" spans="1:7" ht="15" customHeight="1" x14ac:dyDescent="0.15">
      <c r="A594" t="str">
        <f>IF(INDEX(Transactions!$L:$L,ROW()-8)="","",INDEX(Transactions!$L:$L,ROW()-8))</f>
        <v/>
      </c>
      <c r="B594" s="291">
        <f ca="1">IF($A594="",TODAY(),INDEX(Transactions!$G:$G,ROW()-8))</f>
        <v>46238</v>
      </c>
      <c r="C594" t="str">
        <f>IF($A594="","",INDEX(Transactions!$A:$A,ROW()-8))</f>
        <v/>
      </c>
      <c r="D594" s="27">
        <f>IF($A594="",0,INDEX(Transactions!$J:$J,ROW()-8))</f>
        <v>0</v>
      </c>
      <c r="E594">
        <f>IF($A594="",1,INDEX(Transactions!$P:$P,ROW()-8))</f>
        <v>1</v>
      </c>
      <c r="F594" s="27">
        <f>IF($A594="",0,INDEX(Transactions!$Q:$Q,ROW()-8))</f>
        <v>0</v>
      </c>
      <c r="G594" s="27">
        <f>IF($A594="",0,INDEX(Transactions!$R:$R,ROW()-8))</f>
        <v>0</v>
      </c>
    </row>
    <row r="595" spans="1:7" ht="15" customHeight="1" x14ac:dyDescent="0.15">
      <c r="A595" t="str">
        <f>IF(INDEX(Transactions!$L:$L,ROW()-8)="","",INDEX(Transactions!$L:$L,ROW()-8))</f>
        <v/>
      </c>
      <c r="B595" s="291">
        <f ca="1">IF($A595="",TODAY(),INDEX(Transactions!$G:$G,ROW()-8))</f>
        <v>46238</v>
      </c>
      <c r="C595" t="str">
        <f>IF($A595="","",INDEX(Transactions!$A:$A,ROW()-8))</f>
        <v/>
      </c>
      <c r="D595" s="27">
        <f>IF($A595="",0,INDEX(Transactions!$J:$J,ROW()-8))</f>
        <v>0</v>
      </c>
      <c r="E595">
        <f>IF($A595="",1,INDEX(Transactions!$P:$P,ROW()-8))</f>
        <v>1</v>
      </c>
      <c r="F595" s="27">
        <f>IF($A595="",0,INDEX(Transactions!$Q:$Q,ROW()-8))</f>
        <v>0</v>
      </c>
      <c r="G595" s="27">
        <f>IF($A595="",0,INDEX(Transactions!$R:$R,ROW()-8))</f>
        <v>0</v>
      </c>
    </row>
    <row r="596" spans="1:7" ht="15" customHeight="1" x14ac:dyDescent="0.15">
      <c r="A596" t="str">
        <f>IF(INDEX(Transactions!$L:$L,ROW()-8)="","",INDEX(Transactions!$L:$L,ROW()-8))</f>
        <v/>
      </c>
      <c r="B596" s="291">
        <f ca="1">IF($A596="",TODAY(),INDEX(Transactions!$G:$G,ROW()-8))</f>
        <v>46238</v>
      </c>
      <c r="C596" t="str">
        <f>IF($A596="","",INDEX(Transactions!$A:$A,ROW()-8))</f>
        <v/>
      </c>
      <c r="D596" s="27">
        <f>IF($A596="",0,INDEX(Transactions!$J:$J,ROW()-8))</f>
        <v>0</v>
      </c>
      <c r="E596">
        <f>IF($A596="",1,INDEX(Transactions!$P:$P,ROW()-8))</f>
        <v>1</v>
      </c>
      <c r="F596" s="27">
        <f>IF($A596="",0,INDEX(Transactions!$Q:$Q,ROW()-8))</f>
        <v>0</v>
      </c>
      <c r="G596" s="27">
        <f>IF($A596="",0,INDEX(Transactions!$R:$R,ROW()-8))</f>
        <v>0</v>
      </c>
    </row>
    <row r="597" spans="1:7" ht="15" customHeight="1" x14ac:dyDescent="0.15">
      <c r="A597" t="str">
        <f>IF(INDEX(Transactions!$L:$L,ROW()-8)="","",INDEX(Transactions!$L:$L,ROW()-8))</f>
        <v/>
      </c>
      <c r="B597" s="291">
        <f ca="1">IF($A597="",TODAY(),INDEX(Transactions!$G:$G,ROW()-8))</f>
        <v>46238</v>
      </c>
      <c r="C597" t="str">
        <f>IF($A597="","",INDEX(Transactions!$A:$A,ROW()-8))</f>
        <v/>
      </c>
      <c r="D597" s="27">
        <f>IF($A597="",0,INDEX(Transactions!$J:$J,ROW()-8))</f>
        <v>0</v>
      </c>
      <c r="E597">
        <f>IF($A597="",1,INDEX(Transactions!$P:$P,ROW()-8))</f>
        <v>1</v>
      </c>
      <c r="F597" s="27">
        <f>IF($A597="",0,INDEX(Transactions!$Q:$Q,ROW()-8))</f>
        <v>0</v>
      </c>
      <c r="G597" s="27">
        <f>IF($A597="",0,INDEX(Transactions!$R:$R,ROW()-8))</f>
        <v>0</v>
      </c>
    </row>
    <row r="598" spans="1:7" ht="15" customHeight="1" x14ac:dyDescent="0.15">
      <c r="A598" t="str">
        <f>IF(INDEX(Transactions!$L:$L,ROW()-8)="","",INDEX(Transactions!$L:$L,ROW()-8))</f>
        <v/>
      </c>
      <c r="B598" s="291">
        <f ca="1">IF($A598="",TODAY(),INDEX(Transactions!$G:$G,ROW()-8))</f>
        <v>46238</v>
      </c>
      <c r="C598" t="str">
        <f>IF($A598="","",INDEX(Transactions!$A:$A,ROW()-8))</f>
        <v/>
      </c>
      <c r="D598" s="27">
        <f>IF($A598="",0,INDEX(Transactions!$J:$J,ROW()-8))</f>
        <v>0</v>
      </c>
      <c r="E598">
        <f>IF($A598="",1,INDEX(Transactions!$P:$P,ROW()-8))</f>
        <v>1</v>
      </c>
      <c r="F598" s="27">
        <f>IF($A598="",0,INDEX(Transactions!$Q:$Q,ROW()-8))</f>
        <v>0</v>
      </c>
      <c r="G598" s="27">
        <f>IF($A598="",0,INDEX(Transactions!$R:$R,ROW()-8))</f>
        <v>0</v>
      </c>
    </row>
    <row r="599" spans="1:7" ht="15" customHeight="1" x14ac:dyDescent="0.15">
      <c r="A599" t="str">
        <f>IF(INDEX(Transactions!$L:$L,ROW()-8)="","",INDEX(Transactions!$L:$L,ROW()-8))</f>
        <v/>
      </c>
      <c r="B599" s="291">
        <f ca="1">IF($A599="",TODAY(),INDEX(Transactions!$G:$G,ROW()-8))</f>
        <v>46238</v>
      </c>
      <c r="C599" t="str">
        <f>IF($A599="","",INDEX(Transactions!$A:$A,ROW()-8))</f>
        <v/>
      </c>
      <c r="D599" s="27">
        <f>IF($A599="",0,INDEX(Transactions!$J:$J,ROW()-8))</f>
        <v>0</v>
      </c>
      <c r="E599">
        <f>IF($A599="",1,INDEX(Transactions!$P:$P,ROW()-8))</f>
        <v>1</v>
      </c>
      <c r="F599" s="27">
        <f>IF($A599="",0,INDEX(Transactions!$Q:$Q,ROW()-8))</f>
        <v>0</v>
      </c>
      <c r="G599" s="27">
        <f>IF($A599="",0,INDEX(Transactions!$R:$R,ROW()-8))</f>
        <v>0</v>
      </c>
    </row>
    <row r="600" spans="1:7" ht="15" customHeight="1" x14ac:dyDescent="0.15">
      <c r="A600" t="str">
        <f>IF(INDEX(Transactions!$L:$L,ROW()-8)="","",INDEX(Transactions!$L:$L,ROW()-8))</f>
        <v/>
      </c>
      <c r="B600" s="291">
        <f ca="1">IF($A600="",TODAY(),INDEX(Transactions!$G:$G,ROW()-8))</f>
        <v>46238</v>
      </c>
      <c r="C600" t="str">
        <f>IF($A600="","",INDEX(Transactions!$A:$A,ROW()-8))</f>
        <v/>
      </c>
      <c r="D600" s="27">
        <f>IF($A600="",0,INDEX(Transactions!$J:$J,ROW()-8))</f>
        <v>0</v>
      </c>
      <c r="E600">
        <f>IF($A600="",1,INDEX(Transactions!$P:$P,ROW()-8))</f>
        <v>1</v>
      </c>
      <c r="F600" s="27">
        <f>IF($A600="",0,INDEX(Transactions!$Q:$Q,ROW()-8))</f>
        <v>0</v>
      </c>
      <c r="G600" s="27">
        <f>IF($A600="",0,INDEX(Transactions!$R:$R,ROW()-8))</f>
        <v>0</v>
      </c>
    </row>
    <row r="601" spans="1:7" ht="15" customHeight="1" x14ac:dyDescent="0.15">
      <c r="A601" t="str">
        <f>IF(INDEX(Transactions!$L:$L,ROW()-8)="","",INDEX(Transactions!$L:$L,ROW()-8))</f>
        <v/>
      </c>
      <c r="B601" s="291">
        <f ca="1">IF($A601="",TODAY(),INDEX(Transactions!$G:$G,ROW()-8))</f>
        <v>46238</v>
      </c>
      <c r="C601" t="str">
        <f>IF($A601="","",INDEX(Transactions!$A:$A,ROW()-8))</f>
        <v/>
      </c>
      <c r="D601" s="27">
        <f>IF($A601="",0,INDEX(Transactions!$J:$J,ROW()-8))</f>
        <v>0</v>
      </c>
      <c r="E601">
        <f>IF($A601="",1,INDEX(Transactions!$P:$P,ROW()-8))</f>
        <v>1</v>
      </c>
      <c r="F601" s="27">
        <f>IF($A601="",0,INDEX(Transactions!$Q:$Q,ROW()-8))</f>
        <v>0</v>
      </c>
      <c r="G601" s="27">
        <f>IF($A601="",0,INDEX(Transactions!$R:$R,ROW()-8))</f>
        <v>0</v>
      </c>
    </row>
    <row r="602" spans="1:7" ht="15" customHeight="1" x14ac:dyDescent="0.15">
      <c r="A602" t="str">
        <f>IF(INDEX(Transactions!$L:$L,ROW()-8)="","",INDEX(Transactions!$L:$L,ROW()-8))</f>
        <v/>
      </c>
      <c r="B602" s="291">
        <f ca="1">IF($A602="",TODAY(),INDEX(Transactions!$G:$G,ROW()-8))</f>
        <v>46238</v>
      </c>
      <c r="C602" t="str">
        <f>IF($A602="","",INDEX(Transactions!$A:$A,ROW()-8))</f>
        <v/>
      </c>
      <c r="D602" s="27">
        <f>IF($A602="",0,INDEX(Transactions!$J:$J,ROW()-8))</f>
        <v>0</v>
      </c>
      <c r="E602">
        <f>IF($A602="",1,INDEX(Transactions!$P:$P,ROW()-8))</f>
        <v>1</v>
      </c>
      <c r="F602" s="27">
        <f>IF($A602="",0,INDEX(Transactions!$Q:$Q,ROW()-8))</f>
        <v>0</v>
      </c>
      <c r="G602" s="27">
        <f>IF($A602="",0,INDEX(Transactions!$R:$R,ROW()-8))</f>
        <v>0</v>
      </c>
    </row>
    <row r="603" spans="1:7" ht="15" customHeight="1" x14ac:dyDescent="0.15">
      <c r="A603" t="str">
        <f>IF(INDEX(Transactions!$L:$L,ROW()-8)="","",INDEX(Transactions!$L:$L,ROW()-8))</f>
        <v/>
      </c>
      <c r="B603" s="291">
        <f ca="1">IF($A603="",TODAY(),INDEX(Transactions!$G:$G,ROW()-8))</f>
        <v>46238</v>
      </c>
      <c r="C603" t="str">
        <f>IF($A603="","",INDEX(Transactions!$A:$A,ROW()-8))</f>
        <v/>
      </c>
      <c r="D603" s="27">
        <f>IF($A603="",0,INDEX(Transactions!$J:$J,ROW()-8))</f>
        <v>0</v>
      </c>
      <c r="E603">
        <f>IF($A603="",1,INDEX(Transactions!$P:$P,ROW()-8))</f>
        <v>1</v>
      </c>
      <c r="F603" s="27">
        <f>IF($A603="",0,INDEX(Transactions!$Q:$Q,ROW()-8))</f>
        <v>0</v>
      </c>
      <c r="G603" s="27">
        <f>IF($A603="",0,INDEX(Transactions!$R:$R,ROW()-8))</f>
        <v>0</v>
      </c>
    </row>
    <row r="604" spans="1:7" ht="15" customHeight="1" x14ac:dyDescent="0.15">
      <c r="A604" t="str">
        <f>IF(INDEX(Transactions!$L:$L,ROW()-8)="","",INDEX(Transactions!$L:$L,ROW()-8))</f>
        <v/>
      </c>
      <c r="B604" s="291">
        <f ca="1">IF($A604="",TODAY(),INDEX(Transactions!$G:$G,ROW()-8))</f>
        <v>46238</v>
      </c>
      <c r="C604" t="str">
        <f>IF($A604="","",INDEX(Transactions!$A:$A,ROW()-8))</f>
        <v/>
      </c>
      <c r="D604" s="27">
        <f>IF($A604="",0,INDEX(Transactions!$J:$J,ROW()-8))</f>
        <v>0</v>
      </c>
      <c r="E604">
        <f>IF($A604="",1,INDEX(Transactions!$P:$P,ROW()-8))</f>
        <v>1</v>
      </c>
      <c r="F604" s="27">
        <f>IF($A604="",0,INDEX(Transactions!$Q:$Q,ROW()-8))</f>
        <v>0</v>
      </c>
      <c r="G604" s="27">
        <f>IF($A604="",0,INDEX(Transactions!$R:$R,ROW()-8))</f>
        <v>0</v>
      </c>
    </row>
    <row r="605" spans="1:7" ht="15" customHeight="1" x14ac:dyDescent="0.15">
      <c r="A605" t="str">
        <f>IF(INDEX(Transactions!$L:$L,ROW()-8)="","",INDEX(Transactions!$L:$L,ROW()-8))</f>
        <v/>
      </c>
      <c r="B605" s="291">
        <f ca="1">IF($A605="",TODAY(),INDEX(Transactions!$G:$G,ROW()-8))</f>
        <v>46238</v>
      </c>
      <c r="C605" t="str">
        <f>IF($A605="","",INDEX(Transactions!$A:$A,ROW()-8))</f>
        <v/>
      </c>
      <c r="D605" s="27">
        <f>IF($A605="",0,INDEX(Transactions!$J:$J,ROW()-8))</f>
        <v>0</v>
      </c>
      <c r="E605">
        <f>IF($A605="",1,INDEX(Transactions!$P:$P,ROW()-8))</f>
        <v>1</v>
      </c>
      <c r="F605" s="27">
        <f>IF($A605="",0,INDEX(Transactions!$Q:$Q,ROW()-8))</f>
        <v>0</v>
      </c>
      <c r="G605" s="27">
        <f>IF($A605="",0,INDEX(Transactions!$R:$R,ROW()-8))</f>
        <v>0</v>
      </c>
    </row>
    <row r="606" spans="1:7" ht="15" customHeight="1" x14ac:dyDescent="0.15">
      <c r="A606" t="str">
        <f>IF(INDEX(Transactions!$L:$L,ROW()-8)="","",INDEX(Transactions!$L:$L,ROW()-8))</f>
        <v/>
      </c>
      <c r="B606" s="291">
        <f ca="1">IF($A606="",TODAY(),INDEX(Transactions!$G:$G,ROW()-8))</f>
        <v>46238</v>
      </c>
      <c r="C606" t="str">
        <f>IF($A606="","",INDEX(Transactions!$A:$A,ROW()-8))</f>
        <v/>
      </c>
      <c r="D606" s="27">
        <f>IF($A606="",0,INDEX(Transactions!$J:$J,ROW()-8))</f>
        <v>0</v>
      </c>
      <c r="E606">
        <f>IF($A606="",1,INDEX(Transactions!$P:$P,ROW()-8))</f>
        <v>1</v>
      </c>
      <c r="F606" s="27">
        <f>IF($A606="",0,INDEX(Transactions!$Q:$Q,ROW()-8))</f>
        <v>0</v>
      </c>
      <c r="G606" s="27">
        <f>IF($A606="",0,INDEX(Transactions!$R:$R,ROW()-8))</f>
        <v>0</v>
      </c>
    </row>
    <row r="607" spans="1:7" ht="15" customHeight="1" x14ac:dyDescent="0.15">
      <c r="A607" t="str">
        <f>IF(INDEX(Transactions!$L:$L,ROW()-8)="","",INDEX(Transactions!$L:$L,ROW()-8))</f>
        <v/>
      </c>
      <c r="B607" s="291">
        <f ca="1">IF($A607="",TODAY(),INDEX(Transactions!$G:$G,ROW()-8))</f>
        <v>46238</v>
      </c>
      <c r="C607" t="str">
        <f>IF($A607="","",INDEX(Transactions!$A:$A,ROW()-8))</f>
        <v/>
      </c>
      <c r="D607" s="27">
        <f>IF($A607="",0,INDEX(Transactions!$J:$J,ROW()-8))</f>
        <v>0</v>
      </c>
      <c r="E607">
        <f>IF($A607="",1,INDEX(Transactions!$P:$P,ROW()-8))</f>
        <v>1</v>
      </c>
      <c r="F607" s="27">
        <f>IF($A607="",0,INDEX(Transactions!$Q:$Q,ROW()-8))</f>
        <v>0</v>
      </c>
      <c r="G607" s="27">
        <f>IF($A607="",0,INDEX(Transactions!$R:$R,ROW()-8))</f>
        <v>0</v>
      </c>
    </row>
    <row r="608" spans="1:7" ht="15" customHeight="1" x14ac:dyDescent="0.15">
      <c r="A608" t="str">
        <f>IF(INDEX(Transactions!$L:$L,ROW()-8)="","",INDEX(Transactions!$L:$L,ROW()-8))</f>
        <v/>
      </c>
      <c r="B608" s="291">
        <f ca="1">IF($A608="",TODAY(),INDEX(Transactions!$G:$G,ROW()-8))</f>
        <v>46238</v>
      </c>
      <c r="C608" t="str">
        <f>IF($A608="","",INDEX(Transactions!$A:$A,ROW()-8))</f>
        <v/>
      </c>
      <c r="D608" s="27">
        <f>IF($A608="",0,INDEX(Transactions!$J:$J,ROW()-8))</f>
        <v>0</v>
      </c>
      <c r="E608">
        <f>IF($A608="",1,INDEX(Transactions!$P:$P,ROW()-8))</f>
        <v>1</v>
      </c>
      <c r="F608" s="27">
        <f>IF($A608="",0,INDEX(Transactions!$Q:$Q,ROW()-8))</f>
        <v>0</v>
      </c>
      <c r="G608" s="27">
        <f>IF($A608="",0,INDEX(Transactions!$R:$R,ROW()-8))</f>
        <v>0</v>
      </c>
    </row>
    <row r="609" spans="1:7" ht="15" customHeight="1" x14ac:dyDescent="0.15">
      <c r="A609" t="str">
        <f>IF(INDEX(Transactions!$L:$L,ROW()-8)="","",INDEX(Transactions!$L:$L,ROW()-8))</f>
        <v/>
      </c>
      <c r="B609" s="291">
        <f ca="1">IF($A609="",TODAY(),INDEX(Transactions!$G:$G,ROW()-8))</f>
        <v>46238</v>
      </c>
      <c r="C609" t="str">
        <f>IF($A609="","",INDEX(Transactions!$A:$A,ROW()-8))</f>
        <v/>
      </c>
      <c r="D609" s="27">
        <f>IF($A609="",0,INDEX(Transactions!$J:$J,ROW()-8))</f>
        <v>0</v>
      </c>
      <c r="E609">
        <f>IF($A609="",1,INDEX(Transactions!$P:$P,ROW()-8))</f>
        <v>1</v>
      </c>
      <c r="F609" s="27">
        <f>IF($A609="",0,INDEX(Transactions!$Q:$Q,ROW()-8))</f>
        <v>0</v>
      </c>
      <c r="G609" s="27">
        <f>IF($A609="",0,INDEX(Transactions!$R:$R,ROW()-8))</f>
        <v>0</v>
      </c>
    </row>
    <row r="610" spans="1:7" ht="15" customHeight="1" x14ac:dyDescent="0.15">
      <c r="A610" t="str">
        <f>IF(INDEX(Transactions!$L:$L,ROW()-8)="","",INDEX(Transactions!$L:$L,ROW()-8))</f>
        <v/>
      </c>
      <c r="B610" s="291">
        <f ca="1">IF($A610="",TODAY(),INDEX(Transactions!$G:$G,ROW()-8))</f>
        <v>46238</v>
      </c>
      <c r="C610" t="str">
        <f>IF($A610="","",INDEX(Transactions!$A:$A,ROW()-8))</f>
        <v/>
      </c>
      <c r="D610" s="27">
        <f>IF($A610="",0,INDEX(Transactions!$J:$J,ROW()-8))</f>
        <v>0</v>
      </c>
      <c r="E610">
        <f>IF($A610="",1,INDEX(Transactions!$P:$P,ROW()-8))</f>
        <v>1</v>
      </c>
      <c r="F610" s="27">
        <f>IF($A610="",0,INDEX(Transactions!$Q:$Q,ROW()-8))</f>
        <v>0</v>
      </c>
      <c r="G610" s="27">
        <f>IF($A610="",0,INDEX(Transactions!$R:$R,ROW()-8))</f>
        <v>0</v>
      </c>
    </row>
    <row r="611" spans="1:7" ht="15" customHeight="1" x14ac:dyDescent="0.15">
      <c r="A611" t="str">
        <f>IF(INDEX(Transactions!$L:$L,ROW()-8)="","",INDEX(Transactions!$L:$L,ROW()-8))</f>
        <v/>
      </c>
      <c r="B611" s="291">
        <f ca="1">IF($A611="",TODAY(),INDEX(Transactions!$G:$G,ROW()-8))</f>
        <v>46238</v>
      </c>
      <c r="C611" t="str">
        <f>IF($A611="","",INDEX(Transactions!$A:$A,ROW()-8))</f>
        <v/>
      </c>
      <c r="D611" s="27">
        <f>IF($A611="",0,INDEX(Transactions!$J:$J,ROW()-8))</f>
        <v>0</v>
      </c>
      <c r="E611">
        <f>IF($A611="",1,INDEX(Transactions!$P:$P,ROW()-8))</f>
        <v>1</v>
      </c>
      <c r="F611" s="27">
        <f>IF($A611="",0,INDEX(Transactions!$Q:$Q,ROW()-8))</f>
        <v>0</v>
      </c>
      <c r="G611" s="27">
        <f>IF($A611="",0,INDEX(Transactions!$R:$R,ROW()-8))</f>
        <v>0</v>
      </c>
    </row>
    <row r="612" spans="1:7" ht="15" customHeight="1" x14ac:dyDescent="0.15">
      <c r="A612" t="str">
        <f>IF(INDEX(Transactions!$L:$L,ROW()-8)="","",INDEX(Transactions!$L:$L,ROW()-8))</f>
        <v/>
      </c>
      <c r="B612" s="291">
        <f ca="1">IF($A612="",TODAY(),INDEX(Transactions!$G:$G,ROW()-8))</f>
        <v>46238</v>
      </c>
      <c r="C612" t="str">
        <f>IF($A612="","",INDEX(Transactions!$A:$A,ROW()-8))</f>
        <v/>
      </c>
      <c r="D612" s="27">
        <f>IF($A612="",0,INDEX(Transactions!$J:$J,ROW()-8))</f>
        <v>0</v>
      </c>
      <c r="E612">
        <f>IF($A612="",1,INDEX(Transactions!$P:$P,ROW()-8))</f>
        <v>1</v>
      </c>
      <c r="F612" s="27">
        <f>IF($A612="",0,INDEX(Transactions!$Q:$Q,ROW()-8))</f>
        <v>0</v>
      </c>
      <c r="G612" s="27">
        <f>IF($A612="",0,INDEX(Transactions!$R:$R,ROW()-8))</f>
        <v>0</v>
      </c>
    </row>
    <row r="613" spans="1:7" ht="15" customHeight="1" x14ac:dyDescent="0.15">
      <c r="A613" t="str">
        <f>IF(INDEX(Transactions!$L:$L,ROW()-8)="","",INDEX(Transactions!$L:$L,ROW()-8))</f>
        <v/>
      </c>
      <c r="B613" s="291">
        <f ca="1">IF($A613="",TODAY(),INDEX(Transactions!$G:$G,ROW()-8))</f>
        <v>46238</v>
      </c>
      <c r="C613" t="str">
        <f>IF($A613="","",INDEX(Transactions!$A:$A,ROW()-8))</f>
        <v/>
      </c>
      <c r="D613" s="27">
        <f>IF($A613="",0,INDEX(Transactions!$J:$J,ROW()-8))</f>
        <v>0</v>
      </c>
      <c r="E613">
        <f>IF($A613="",1,INDEX(Transactions!$P:$P,ROW()-8))</f>
        <v>1</v>
      </c>
      <c r="F613" s="27">
        <f>IF($A613="",0,INDEX(Transactions!$Q:$Q,ROW()-8))</f>
        <v>0</v>
      </c>
      <c r="G613" s="27">
        <f>IF($A613="",0,INDEX(Transactions!$R:$R,ROW()-8))</f>
        <v>0</v>
      </c>
    </row>
    <row r="614" spans="1:7" ht="15" customHeight="1" x14ac:dyDescent="0.15">
      <c r="A614" t="str">
        <f>IF(INDEX(Transactions!$L:$L,ROW()-8)="","",INDEX(Transactions!$L:$L,ROW()-8))</f>
        <v/>
      </c>
      <c r="B614" s="291">
        <f ca="1">IF($A614="",TODAY(),INDEX(Transactions!$G:$G,ROW()-8))</f>
        <v>46238</v>
      </c>
      <c r="C614" t="str">
        <f>IF($A614="","",INDEX(Transactions!$A:$A,ROW()-8))</f>
        <v/>
      </c>
      <c r="D614" s="27">
        <f>IF($A614="",0,INDEX(Transactions!$J:$J,ROW()-8))</f>
        <v>0</v>
      </c>
      <c r="E614">
        <f>IF($A614="",1,INDEX(Transactions!$P:$P,ROW()-8))</f>
        <v>1</v>
      </c>
      <c r="F614" s="27">
        <f>IF($A614="",0,INDEX(Transactions!$Q:$Q,ROW()-8))</f>
        <v>0</v>
      </c>
      <c r="G614" s="27">
        <f>IF($A614="",0,INDEX(Transactions!$R:$R,ROW()-8))</f>
        <v>0</v>
      </c>
    </row>
    <row r="615" spans="1:7" ht="15" customHeight="1" x14ac:dyDescent="0.15">
      <c r="A615" t="str">
        <f>IF(INDEX(Transactions!$L:$L,ROW()-8)="","",INDEX(Transactions!$L:$L,ROW()-8))</f>
        <v/>
      </c>
      <c r="B615" s="291">
        <f ca="1">IF($A615="",TODAY(),INDEX(Transactions!$G:$G,ROW()-8))</f>
        <v>46238</v>
      </c>
      <c r="C615" t="str">
        <f>IF($A615="","",INDEX(Transactions!$A:$A,ROW()-8))</f>
        <v/>
      </c>
      <c r="D615" s="27">
        <f>IF($A615="",0,INDEX(Transactions!$J:$J,ROW()-8))</f>
        <v>0</v>
      </c>
      <c r="E615">
        <f>IF($A615="",1,INDEX(Transactions!$P:$P,ROW()-8))</f>
        <v>1</v>
      </c>
      <c r="F615" s="27">
        <f>IF($A615="",0,INDEX(Transactions!$Q:$Q,ROW()-8))</f>
        <v>0</v>
      </c>
      <c r="G615" s="27">
        <f>IF($A615="",0,INDEX(Transactions!$R:$R,ROW()-8))</f>
        <v>0</v>
      </c>
    </row>
    <row r="616" spans="1:7" ht="15" customHeight="1" x14ac:dyDescent="0.15">
      <c r="A616" t="str">
        <f>IF(INDEX(Transactions!$L:$L,ROW()-8)="","",INDEX(Transactions!$L:$L,ROW()-8))</f>
        <v/>
      </c>
      <c r="B616" s="291">
        <f ca="1">IF($A616="",TODAY(),INDEX(Transactions!$G:$G,ROW()-8))</f>
        <v>46238</v>
      </c>
      <c r="C616" t="str">
        <f>IF($A616="","",INDEX(Transactions!$A:$A,ROW()-8))</f>
        <v/>
      </c>
      <c r="D616" s="27">
        <f>IF($A616="",0,INDEX(Transactions!$J:$J,ROW()-8))</f>
        <v>0</v>
      </c>
      <c r="E616">
        <f>IF($A616="",1,INDEX(Transactions!$P:$P,ROW()-8))</f>
        <v>1</v>
      </c>
      <c r="F616" s="27">
        <f>IF($A616="",0,INDEX(Transactions!$Q:$Q,ROW()-8))</f>
        <v>0</v>
      </c>
      <c r="G616" s="27">
        <f>IF($A616="",0,INDEX(Transactions!$R:$R,ROW()-8))</f>
        <v>0</v>
      </c>
    </row>
    <row r="617" spans="1:7" ht="15" customHeight="1" x14ac:dyDescent="0.15">
      <c r="A617" t="str">
        <f>IF(INDEX(Transactions!$L:$L,ROW()-8)="","",INDEX(Transactions!$L:$L,ROW()-8))</f>
        <v/>
      </c>
      <c r="B617" s="291">
        <f ca="1">IF($A617="",TODAY(),INDEX(Transactions!$G:$G,ROW()-8))</f>
        <v>46238</v>
      </c>
      <c r="C617" t="str">
        <f>IF($A617="","",INDEX(Transactions!$A:$A,ROW()-8))</f>
        <v/>
      </c>
      <c r="D617" s="27">
        <f>IF($A617="",0,INDEX(Transactions!$J:$J,ROW()-8))</f>
        <v>0</v>
      </c>
      <c r="E617">
        <f>IF($A617="",1,INDEX(Transactions!$P:$P,ROW()-8))</f>
        <v>1</v>
      </c>
      <c r="F617" s="27">
        <f>IF($A617="",0,INDEX(Transactions!$Q:$Q,ROW()-8))</f>
        <v>0</v>
      </c>
      <c r="G617" s="27">
        <f>IF($A617="",0,INDEX(Transactions!$R:$R,ROW()-8))</f>
        <v>0</v>
      </c>
    </row>
    <row r="618" spans="1:7" ht="15" customHeight="1" x14ac:dyDescent="0.15">
      <c r="A618" t="str">
        <f>IF(INDEX(Transactions!$L:$L,ROW()-8)="","",INDEX(Transactions!$L:$L,ROW()-8))</f>
        <v/>
      </c>
      <c r="B618" s="291">
        <f ca="1">IF($A618="",TODAY(),INDEX(Transactions!$G:$G,ROW()-8))</f>
        <v>46238</v>
      </c>
      <c r="C618" t="str">
        <f>IF($A618="","",INDEX(Transactions!$A:$A,ROW()-8))</f>
        <v/>
      </c>
      <c r="D618" s="27">
        <f>IF($A618="",0,INDEX(Transactions!$J:$J,ROW()-8))</f>
        <v>0</v>
      </c>
      <c r="E618">
        <f>IF($A618="",1,INDEX(Transactions!$P:$P,ROW()-8))</f>
        <v>1</v>
      </c>
      <c r="F618" s="27">
        <f>IF($A618="",0,INDEX(Transactions!$Q:$Q,ROW()-8))</f>
        <v>0</v>
      </c>
      <c r="G618" s="27">
        <f>IF($A618="",0,INDEX(Transactions!$R:$R,ROW()-8))</f>
        <v>0</v>
      </c>
    </row>
    <row r="619" spans="1:7" ht="15" customHeight="1" x14ac:dyDescent="0.15">
      <c r="A619" t="str">
        <f>IF(INDEX(Transactions!$L:$L,ROW()-8)="","",INDEX(Transactions!$L:$L,ROW()-8))</f>
        <v/>
      </c>
      <c r="B619" s="291">
        <f ca="1">IF($A619="",TODAY(),INDEX(Transactions!$G:$G,ROW()-8))</f>
        <v>46238</v>
      </c>
      <c r="C619" t="str">
        <f>IF($A619="","",INDEX(Transactions!$A:$A,ROW()-8))</f>
        <v/>
      </c>
      <c r="D619" s="27">
        <f>IF($A619="",0,INDEX(Transactions!$J:$J,ROW()-8))</f>
        <v>0</v>
      </c>
      <c r="E619">
        <f>IF($A619="",1,INDEX(Transactions!$P:$P,ROW()-8))</f>
        <v>1</v>
      </c>
      <c r="F619" s="27">
        <f>IF($A619="",0,INDEX(Transactions!$Q:$Q,ROW()-8))</f>
        <v>0</v>
      </c>
      <c r="G619" s="27">
        <f>IF($A619="",0,INDEX(Transactions!$R:$R,ROW()-8))</f>
        <v>0</v>
      </c>
    </row>
    <row r="620" spans="1:7" ht="15" customHeight="1" x14ac:dyDescent="0.15">
      <c r="A620" t="str">
        <f>IF(INDEX(Transactions!$L:$L,ROW()-8)="","",INDEX(Transactions!$L:$L,ROW()-8))</f>
        <v/>
      </c>
      <c r="B620" s="291">
        <f ca="1">IF($A620="",TODAY(),INDEX(Transactions!$G:$G,ROW()-8))</f>
        <v>46238</v>
      </c>
      <c r="C620" t="str">
        <f>IF($A620="","",INDEX(Transactions!$A:$A,ROW()-8))</f>
        <v/>
      </c>
      <c r="D620" s="27">
        <f>IF($A620="",0,INDEX(Transactions!$J:$J,ROW()-8))</f>
        <v>0</v>
      </c>
      <c r="E620">
        <f>IF($A620="",1,INDEX(Transactions!$P:$P,ROW()-8))</f>
        <v>1</v>
      </c>
      <c r="F620" s="27">
        <f>IF($A620="",0,INDEX(Transactions!$Q:$Q,ROW()-8))</f>
        <v>0</v>
      </c>
      <c r="G620" s="27">
        <f>IF($A620="",0,INDEX(Transactions!$R:$R,ROW()-8))</f>
        <v>0</v>
      </c>
    </row>
    <row r="621" spans="1:7" ht="15" customHeight="1" x14ac:dyDescent="0.15">
      <c r="A621" t="str">
        <f>IF(INDEX(Transactions!$L:$L,ROW()-8)="","",INDEX(Transactions!$L:$L,ROW()-8))</f>
        <v/>
      </c>
      <c r="B621" s="291">
        <f ca="1">IF($A621="",TODAY(),INDEX(Transactions!$G:$G,ROW()-8))</f>
        <v>46238</v>
      </c>
      <c r="C621" t="str">
        <f>IF($A621="","",INDEX(Transactions!$A:$A,ROW()-8))</f>
        <v/>
      </c>
      <c r="D621" s="27">
        <f>IF($A621="",0,INDEX(Transactions!$J:$J,ROW()-8))</f>
        <v>0</v>
      </c>
      <c r="E621">
        <f>IF($A621="",1,INDEX(Transactions!$P:$P,ROW()-8))</f>
        <v>1</v>
      </c>
      <c r="F621" s="27">
        <f>IF($A621="",0,INDEX(Transactions!$Q:$Q,ROW()-8))</f>
        <v>0</v>
      </c>
      <c r="G621" s="27">
        <f>IF($A621="",0,INDEX(Transactions!$R:$R,ROW()-8))</f>
        <v>0</v>
      </c>
    </row>
    <row r="622" spans="1:7" ht="15" customHeight="1" x14ac:dyDescent="0.15">
      <c r="A622" t="str">
        <f>IF(INDEX(Transactions!$L:$L,ROW()-8)="","",INDEX(Transactions!$L:$L,ROW()-8))</f>
        <v/>
      </c>
      <c r="B622" s="291">
        <f ca="1">IF($A622="",TODAY(),INDEX(Transactions!$G:$G,ROW()-8))</f>
        <v>46238</v>
      </c>
      <c r="C622" t="str">
        <f>IF($A622="","",INDEX(Transactions!$A:$A,ROW()-8))</f>
        <v/>
      </c>
      <c r="D622" s="27">
        <f>IF($A622="",0,INDEX(Transactions!$J:$J,ROW()-8))</f>
        <v>0</v>
      </c>
      <c r="E622">
        <f>IF($A622="",1,INDEX(Transactions!$P:$P,ROW()-8))</f>
        <v>1</v>
      </c>
      <c r="F622" s="27">
        <f>IF($A622="",0,INDEX(Transactions!$Q:$Q,ROW()-8))</f>
        <v>0</v>
      </c>
      <c r="G622" s="27">
        <f>IF($A622="",0,INDEX(Transactions!$R:$R,ROW()-8))</f>
        <v>0</v>
      </c>
    </row>
    <row r="623" spans="1:7" ht="15" customHeight="1" x14ac:dyDescent="0.15">
      <c r="A623" t="str">
        <f>IF(INDEX(Transactions!$L:$L,ROW()-8)="","",INDEX(Transactions!$L:$L,ROW()-8))</f>
        <v/>
      </c>
      <c r="B623" s="291">
        <f ca="1">IF($A623="",TODAY(),INDEX(Transactions!$G:$G,ROW()-8))</f>
        <v>46238</v>
      </c>
      <c r="C623" t="str">
        <f>IF($A623="","",INDEX(Transactions!$A:$A,ROW()-8))</f>
        <v/>
      </c>
      <c r="D623" s="27">
        <f>IF($A623="",0,INDEX(Transactions!$J:$J,ROW()-8))</f>
        <v>0</v>
      </c>
      <c r="E623">
        <f>IF($A623="",1,INDEX(Transactions!$P:$P,ROW()-8))</f>
        <v>1</v>
      </c>
      <c r="F623" s="27">
        <f>IF($A623="",0,INDEX(Transactions!$Q:$Q,ROW()-8))</f>
        <v>0</v>
      </c>
      <c r="G623" s="27">
        <f>IF($A623="",0,INDEX(Transactions!$R:$R,ROW()-8))</f>
        <v>0</v>
      </c>
    </row>
    <row r="624" spans="1:7" ht="15" customHeight="1" x14ac:dyDescent="0.15">
      <c r="A624" t="str">
        <f>IF(INDEX(Transactions!$L:$L,ROW()-8)="","",INDEX(Transactions!$L:$L,ROW()-8))</f>
        <v/>
      </c>
      <c r="B624" s="291">
        <f ca="1">IF($A624="",TODAY(),INDEX(Transactions!$G:$G,ROW()-8))</f>
        <v>46238</v>
      </c>
      <c r="C624" t="str">
        <f>IF($A624="","",INDEX(Transactions!$A:$A,ROW()-8))</f>
        <v/>
      </c>
      <c r="D624" s="27">
        <f>IF($A624="",0,INDEX(Transactions!$J:$J,ROW()-8))</f>
        <v>0</v>
      </c>
      <c r="E624">
        <f>IF($A624="",1,INDEX(Transactions!$P:$P,ROW()-8))</f>
        <v>1</v>
      </c>
      <c r="F624" s="27">
        <f>IF($A624="",0,INDEX(Transactions!$Q:$Q,ROW()-8))</f>
        <v>0</v>
      </c>
      <c r="G624" s="27">
        <f>IF($A624="",0,INDEX(Transactions!$R:$R,ROW()-8))</f>
        <v>0</v>
      </c>
    </row>
    <row r="625" spans="1:7" ht="15" customHeight="1" x14ac:dyDescent="0.15">
      <c r="A625" t="str">
        <f>IF(INDEX(Transactions!$L:$L,ROW()-8)="","",INDEX(Transactions!$L:$L,ROW()-8))</f>
        <v/>
      </c>
      <c r="B625" s="291">
        <f ca="1">IF($A625="",TODAY(),INDEX(Transactions!$G:$G,ROW()-8))</f>
        <v>46238</v>
      </c>
      <c r="C625" t="str">
        <f>IF($A625="","",INDEX(Transactions!$A:$A,ROW()-8))</f>
        <v/>
      </c>
      <c r="D625" s="27">
        <f>IF($A625="",0,INDEX(Transactions!$J:$J,ROW()-8))</f>
        <v>0</v>
      </c>
      <c r="E625">
        <f>IF($A625="",1,INDEX(Transactions!$P:$P,ROW()-8))</f>
        <v>1</v>
      </c>
      <c r="F625" s="27">
        <f>IF($A625="",0,INDEX(Transactions!$Q:$Q,ROW()-8))</f>
        <v>0</v>
      </c>
      <c r="G625" s="27">
        <f>IF($A625="",0,INDEX(Transactions!$R:$R,ROW()-8))</f>
        <v>0</v>
      </c>
    </row>
    <row r="626" spans="1:7" ht="15" customHeight="1" x14ac:dyDescent="0.15">
      <c r="A626" t="str">
        <f>IF(INDEX(Transactions!$L:$L,ROW()-8)="","",INDEX(Transactions!$L:$L,ROW()-8))</f>
        <v/>
      </c>
      <c r="B626" s="291">
        <f ca="1">IF($A626="",TODAY(),INDEX(Transactions!$G:$G,ROW()-8))</f>
        <v>46238</v>
      </c>
      <c r="C626" t="str">
        <f>IF($A626="","",INDEX(Transactions!$A:$A,ROW()-8))</f>
        <v/>
      </c>
      <c r="D626" s="27">
        <f>IF($A626="",0,INDEX(Transactions!$J:$J,ROW()-8))</f>
        <v>0</v>
      </c>
      <c r="E626">
        <f>IF($A626="",1,INDEX(Transactions!$P:$P,ROW()-8))</f>
        <v>1</v>
      </c>
      <c r="F626" s="27">
        <f>IF($A626="",0,INDEX(Transactions!$Q:$Q,ROW()-8))</f>
        <v>0</v>
      </c>
      <c r="G626" s="27">
        <f>IF($A626="",0,INDEX(Transactions!$R:$R,ROW()-8))</f>
        <v>0</v>
      </c>
    </row>
    <row r="627" spans="1:7" ht="15" customHeight="1" x14ac:dyDescent="0.15">
      <c r="A627" t="str">
        <f>IF(INDEX(Transactions!$L:$L,ROW()-8)="","",INDEX(Transactions!$L:$L,ROW()-8))</f>
        <v/>
      </c>
      <c r="B627" s="291">
        <f ca="1">IF($A627="",TODAY(),INDEX(Transactions!$G:$G,ROW()-8))</f>
        <v>46238</v>
      </c>
      <c r="C627" t="str">
        <f>IF($A627="","",INDEX(Transactions!$A:$A,ROW()-8))</f>
        <v/>
      </c>
      <c r="D627" s="27">
        <f>IF($A627="",0,INDEX(Transactions!$J:$J,ROW()-8))</f>
        <v>0</v>
      </c>
      <c r="E627">
        <f>IF($A627="",1,INDEX(Transactions!$P:$P,ROW()-8))</f>
        <v>1</v>
      </c>
      <c r="F627" s="27">
        <f>IF($A627="",0,INDEX(Transactions!$Q:$Q,ROW()-8))</f>
        <v>0</v>
      </c>
      <c r="G627" s="27">
        <f>IF($A627="",0,INDEX(Transactions!$R:$R,ROW()-8))</f>
        <v>0</v>
      </c>
    </row>
    <row r="628" spans="1:7" ht="15" customHeight="1" x14ac:dyDescent="0.15">
      <c r="A628" t="str">
        <f>IF(INDEX(Transactions!$L:$L,ROW()-8)="","",INDEX(Transactions!$L:$L,ROW()-8))</f>
        <v/>
      </c>
      <c r="B628" s="291">
        <f ca="1">IF($A628="",TODAY(),INDEX(Transactions!$G:$G,ROW()-8))</f>
        <v>46238</v>
      </c>
      <c r="C628" t="str">
        <f>IF($A628="","",INDEX(Transactions!$A:$A,ROW()-8))</f>
        <v/>
      </c>
      <c r="D628" s="27">
        <f>IF($A628="",0,INDEX(Transactions!$J:$J,ROW()-8))</f>
        <v>0</v>
      </c>
      <c r="E628">
        <f>IF($A628="",1,INDEX(Transactions!$P:$P,ROW()-8))</f>
        <v>1</v>
      </c>
      <c r="F628" s="27">
        <f>IF($A628="",0,INDEX(Transactions!$Q:$Q,ROW()-8))</f>
        <v>0</v>
      </c>
      <c r="G628" s="27">
        <f>IF($A628="",0,INDEX(Transactions!$R:$R,ROW()-8))</f>
        <v>0</v>
      </c>
    </row>
    <row r="629" spans="1:7" ht="15" customHeight="1" x14ac:dyDescent="0.15">
      <c r="A629" t="str">
        <f>IF(INDEX(Transactions!$L:$L,ROW()-8)="","",INDEX(Transactions!$L:$L,ROW()-8))</f>
        <v/>
      </c>
      <c r="B629" s="291">
        <f ca="1">IF($A629="",TODAY(),INDEX(Transactions!$G:$G,ROW()-8))</f>
        <v>46238</v>
      </c>
      <c r="C629" t="str">
        <f>IF($A629="","",INDEX(Transactions!$A:$A,ROW()-8))</f>
        <v/>
      </c>
      <c r="D629" s="27">
        <f>IF($A629="",0,INDEX(Transactions!$J:$J,ROW()-8))</f>
        <v>0</v>
      </c>
      <c r="E629">
        <f>IF($A629="",1,INDEX(Transactions!$P:$P,ROW()-8))</f>
        <v>1</v>
      </c>
      <c r="F629" s="27">
        <f>IF($A629="",0,INDEX(Transactions!$Q:$Q,ROW()-8))</f>
        <v>0</v>
      </c>
      <c r="G629" s="27">
        <f>IF($A629="",0,INDEX(Transactions!$R:$R,ROW()-8))</f>
        <v>0</v>
      </c>
    </row>
    <row r="630" spans="1:7" ht="15" customHeight="1" x14ac:dyDescent="0.15">
      <c r="A630" t="str">
        <f>IF(INDEX(Transactions!$L:$L,ROW()-8)="","",INDEX(Transactions!$L:$L,ROW()-8))</f>
        <v/>
      </c>
      <c r="B630" s="291">
        <f ca="1">IF($A630="",TODAY(),INDEX(Transactions!$G:$G,ROW()-8))</f>
        <v>46238</v>
      </c>
      <c r="C630" t="str">
        <f>IF($A630="","",INDEX(Transactions!$A:$A,ROW()-8))</f>
        <v/>
      </c>
      <c r="D630" s="27">
        <f>IF($A630="",0,INDEX(Transactions!$J:$J,ROW()-8))</f>
        <v>0</v>
      </c>
      <c r="E630">
        <f>IF($A630="",1,INDEX(Transactions!$P:$P,ROW()-8))</f>
        <v>1</v>
      </c>
      <c r="F630" s="27">
        <f>IF($A630="",0,INDEX(Transactions!$Q:$Q,ROW()-8))</f>
        <v>0</v>
      </c>
      <c r="G630" s="27">
        <f>IF($A630="",0,INDEX(Transactions!$R:$R,ROW()-8))</f>
        <v>0</v>
      </c>
    </row>
    <row r="631" spans="1:7" ht="15" customHeight="1" x14ac:dyDescent="0.15">
      <c r="A631" t="str">
        <f>IF(INDEX(Transactions!$L:$L,ROW()-8)="","",INDEX(Transactions!$L:$L,ROW()-8))</f>
        <v/>
      </c>
      <c r="B631" s="291">
        <f ca="1">IF($A631="",TODAY(),INDEX(Transactions!$G:$G,ROW()-8))</f>
        <v>46238</v>
      </c>
      <c r="C631" t="str">
        <f>IF($A631="","",INDEX(Transactions!$A:$A,ROW()-8))</f>
        <v/>
      </c>
      <c r="D631" s="27">
        <f>IF($A631="",0,INDEX(Transactions!$J:$J,ROW()-8))</f>
        <v>0</v>
      </c>
      <c r="E631">
        <f>IF($A631="",1,INDEX(Transactions!$P:$P,ROW()-8))</f>
        <v>1</v>
      </c>
      <c r="F631" s="27">
        <f>IF($A631="",0,INDEX(Transactions!$Q:$Q,ROW()-8))</f>
        <v>0</v>
      </c>
      <c r="G631" s="27">
        <f>IF($A631="",0,INDEX(Transactions!$R:$R,ROW()-8))</f>
        <v>0</v>
      </c>
    </row>
    <row r="632" spans="1:7" ht="15" customHeight="1" x14ac:dyDescent="0.15">
      <c r="A632" t="str">
        <f>IF(INDEX(Transactions!$L:$L,ROW()-8)="","",INDEX(Transactions!$L:$L,ROW()-8))</f>
        <v/>
      </c>
      <c r="B632" s="291">
        <f ca="1">IF($A632="",TODAY(),INDEX(Transactions!$G:$G,ROW()-8))</f>
        <v>46238</v>
      </c>
      <c r="C632" t="str">
        <f>IF($A632="","",INDEX(Transactions!$A:$A,ROW()-8))</f>
        <v/>
      </c>
      <c r="D632" s="27">
        <f>IF($A632="",0,INDEX(Transactions!$J:$J,ROW()-8))</f>
        <v>0</v>
      </c>
      <c r="E632">
        <f>IF($A632="",1,INDEX(Transactions!$P:$P,ROW()-8))</f>
        <v>1</v>
      </c>
      <c r="F632" s="27">
        <f>IF($A632="",0,INDEX(Transactions!$Q:$Q,ROW()-8))</f>
        <v>0</v>
      </c>
      <c r="G632" s="27">
        <f>IF($A632="",0,INDEX(Transactions!$R:$R,ROW()-8))</f>
        <v>0</v>
      </c>
    </row>
    <row r="633" spans="1:7" ht="15" customHeight="1" x14ac:dyDescent="0.15">
      <c r="A633" t="str">
        <f>IF(INDEX(Transactions!$L:$L,ROW()-8)="","",INDEX(Transactions!$L:$L,ROW()-8))</f>
        <v/>
      </c>
      <c r="B633" s="291">
        <f ca="1">IF($A633="",TODAY(),INDEX(Transactions!$G:$G,ROW()-8))</f>
        <v>46238</v>
      </c>
      <c r="C633" t="str">
        <f>IF($A633="","",INDEX(Transactions!$A:$A,ROW()-8))</f>
        <v/>
      </c>
      <c r="D633" s="27">
        <f>IF($A633="",0,INDEX(Transactions!$J:$J,ROW()-8))</f>
        <v>0</v>
      </c>
      <c r="E633">
        <f>IF($A633="",1,INDEX(Transactions!$P:$P,ROW()-8))</f>
        <v>1</v>
      </c>
      <c r="F633" s="27">
        <f>IF($A633="",0,INDEX(Transactions!$Q:$Q,ROW()-8))</f>
        <v>0</v>
      </c>
      <c r="G633" s="27">
        <f>IF($A633="",0,INDEX(Transactions!$R:$R,ROW()-8))</f>
        <v>0</v>
      </c>
    </row>
    <row r="634" spans="1:7" ht="15" customHeight="1" x14ac:dyDescent="0.15">
      <c r="A634" t="str">
        <f>IF(INDEX(Transactions!$L:$L,ROW()-8)="","",INDEX(Transactions!$L:$L,ROW()-8))</f>
        <v/>
      </c>
      <c r="B634" s="291">
        <f ca="1">IF($A634="",TODAY(),INDEX(Transactions!$G:$G,ROW()-8))</f>
        <v>46238</v>
      </c>
      <c r="C634" t="str">
        <f>IF($A634="","",INDEX(Transactions!$A:$A,ROW()-8))</f>
        <v/>
      </c>
      <c r="D634" s="27">
        <f>IF($A634="",0,INDEX(Transactions!$J:$J,ROW()-8))</f>
        <v>0</v>
      </c>
      <c r="E634">
        <f>IF($A634="",1,INDEX(Transactions!$P:$P,ROW()-8))</f>
        <v>1</v>
      </c>
      <c r="F634" s="27">
        <f>IF($A634="",0,INDEX(Transactions!$Q:$Q,ROW()-8))</f>
        <v>0</v>
      </c>
      <c r="G634" s="27">
        <f>IF($A634="",0,INDEX(Transactions!$R:$R,ROW()-8))</f>
        <v>0</v>
      </c>
    </row>
    <row r="635" spans="1:7" ht="15" customHeight="1" x14ac:dyDescent="0.15">
      <c r="A635" t="str">
        <f>IF(INDEX(Transactions!$L:$L,ROW()-8)="","",INDEX(Transactions!$L:$L,ROW()-8))</f>
        <v/>
      </c>
      <c r="B635" s="291">
        <f ca="1">IF($A635="",TODAY(),INDEX(Transactions!$G:$G,ROW()-8))</f>
        <v>46238</v>
      </c>
      <c r="C635" t="str">
        <f>IF($A635="","",INDEX(Transactions!$A:$A,ROW()-8))</f>
        <v/>
      </c>
      <c r="D635" s="27">
        <f>IF($A635="",0,INDEX(Transactions!$J:$J,ROW()-8))</f>
        <v>0</v>
      </c>
      <c r="E635">
        <f>IF($A635="",1,INDEX(Transactions!$P:$P,ROW()-8))</f>
        <v>1</v>
      </c>
      <c r="F635" s="27">
        <f>IF($A635="",0,INDEX(Transactions!$Q:$Q,ROW()-8))</f>
        <v>0</v>
      </c>
      <c r="G635" s="27">
        <f>IF($A635="",0,INDEX(Transactions!$R:$R,ROW()-8))</f>
        <v>0</v>
      </c>
    </row>
    <row r="636" spans="1:7" ht="15" customHeight="1" x14ac:dyDescent="0.15">
      <c r="A636" t="str">
        <f>IF(INDEX(Transactions!$L:$L,ROW()-8)="","",INDEX(Transactions!$L:$L,ROW()-8))</f>
        <v/>
      </c>
      <c r="B636" s="291">
        <f ca="1">IF($A636="",TODAY(),INDEX(Transactions!$G:$G,ROW()-8))</f>
        <v>46238</v>
      </c>
      <c r="C636" t="str">
        <f>IF($A636="","",INDEX(Transactions!$A:$A,ROW()-8))</f>
        <v/>
      </c>
      <c r="D636" s="27">
        <f>IF($A636="",0,INDEX(Transactions!$J:$J,ROW()-8))</f>
        <v>0</v>
      </c>
      <c r="E636">
        <f>IF($A636="",1,INDEX(Transactions!$P:$P,ROW()-8))</f>
        <v>1</v>
      </c>
      <c r="F636" s="27">
        <f>IF($A636="",0,INDEX(Transactions!$Q:$Q,ROW()-8))</f>
        <v>0</v>
      </c>
      <c r="G636" s="27">
        <f>IF($A636="",0,INDEX(Transactions!$R:$R,ROW()-8))</f>
        <v>0</v>
      </c>
    </row>
    <row r="637" spans="1:7" ht="15" customHeight="1" x14ac:dyDescent="0.15">
      <c r="A637" t="str">
        <f>IF(INDEX(Transactions!$L:$L,ROW()-8)="","",INDEX(Transactions!$L:$L,ROW()-8))</f>
        <v/>
      </c>
      <c r="B637" s="291">
        <f ca="1">IF($A637="",TODAY(),INDEX(Transactions!$G:$G,ROW()-8))</f>
        <v>46238</v>
      </c>
      <c r="C637" t="str">
        <f>IF($A637="","",INDEX(Transactions!$A:$A,ROW()-8))</f>
        <v/>
      </c>
      <c r="D637" s="27">
        <f>IF($A637="",0,INDEX(Transactions!$J:$J,ROW()-8))</f>
        <v>0</v>
      </c>
      <c r="E637">
        <f>IF($A637="",1,INDEX(Transactions!$P:$P,ROW()-8))</f>
        <v>1</v>
      </c>
      <c r="F637" s="27">
        <f>IF($A637="",0,INDEX(Transactions!$Q:$Q,ROW()-8))</f>
        <v>0</v>
      </c>
      <c r="G637" s="27">
        <f>IF($A637="",0,INDEX(Transactions!$R:$R,ROW()-8))</f>
        <v>0</v>
      </c>
    </row>
    <row r="638" spans="1:7" ht="15" customHeight="1" x14ac:dyDescent="0.15">
      <c r="A638" t="str">
        <f>IF(INDEX(Transactions!$L:$L,ROW()-8)="","",INDEX(Transactions!$L:$L,ROW()-8))</f>
        <v/>
      </c>
      <c r="B638" s="291">
        <f ca="1">IF($A638="",TODAY(),INDEX(Transactions!$G:$G,ROW()-8))</f>
        <v>46238</v>
      </c>
      <c r="C638" t="str">
        <f>IF($A638="","",INDEX(Transactions!$A:$A,ROW()-8))</f>
        <v/>
      </c>
      <c r="D638" s="27">
        <f>IF($A638="",0,INDEX(Transactions!$J:$J,ROW()-8))</f>
        <v>0</v>
      </c>
      <c r="E638">
        <f>IF($A638="",1,INDEX(Transactions!$P:$P,ROW()-8))</f>
        <v>1</v>
      </c>
      <c r="F638" s="27">
        <f>IF($A638="",0,INDEX(Transactions!$Q:$Q,ROW()-8))</f>
        <v>0</v>
      </c>
      <c r="G638" s="27">
        <f>IF($A638="",0,INDEX(Transactions!$R:$R,ROW()-8))</f>
        <v>0</v>
      </c>
    </row>
    <row r="639" spans="1:7" ht="15" customHeight="1" x14ac:dyDescent="0.15">
      <c r="A639" t="str">
        <f>IF(INDEX(Transactions!$L:$L,ROW()-8)="","",INDEX(Transactions!$L:$L,ROW()-8))</f>
        <v/>
      </c>
      <c r="B639" s="291">
        <f ca="1">IF($A639="",TODAY(),INDEX(Transactions!$G:$G,ROW()-8))</f>
        <v>46238</v>
      </c>
      <c r="C639" t="str">
        <f>IF($A639="","",INDEX(Transactions!$A:$A,ROW()-8))</f>
        <v/>
      </c>
      <c r="D639" s="27">
        <f>IF($A639="",0,INDEX(Transactions!$J:$J,ROW()-8))</f>
        <v>0</v>
      </c>
      <c r="E639">
        <f>IF($A639="",1,INDEX(Transactions!$P:$P,ROW()-8))</f>
        <v>1</v>
      </c>
      <c r="F639" s="27">
        <f>IF($A639="",0,INDEX(Transactions!$Q:$Q,ROW()-8))</f>
        <v>0</v>
      </c>
      <c r="G639" s="27">
        <f>IF($A639="",0,INDEX(Transactions!$R:$R,ROW()-8))</f>
        <v>0</v>
      </c>
    </row>
    <row r="640" spans="1:7" ht="15" customHeight="1" x14ac:dyDescent="0.15">
      <c r="A640" t="str">
        <f>IF(INDEX(Transactions!$L:$L,ROW()-8)="","",INDEX(Transactions!$L:$L,ROW()-8))</f>
        <v/>
      </c>
      <c r="B640" s="291">
        <f ca="1">IF($A640="",TODAY(),INDEX(Transactions!$G:$G,ROW()-8))</f>
        <v>46238</v>
      </c>
      <c r="C640" t="str">
        <f>IF($A640="","",INDEX(Transactions!$A:$A,ROW()-8))</f>
        <v/>
      </c>
      <c r="D640" s="27">
        <f>IF($A640="",0,INDEX(Transactions!$J:$J,ROW()-8))</f>
        <v>0</v>
      </c>
      <c r="E640">
        <f>IF($A640="",1,INDEX(Transactions!$P:$P,ROW()-8))</f>
        <v>1</v>
      </c>
      <c r="F640" s="27">
        <f>IF($A640="",0,INDEX(Transactions!$Q:$Q,ROW()-8))</f>
        <v>0</v>
      </c>
      <c r="G640" s="27">
        <f>IF($A640="",0,INDEX(Transactions!$R:$R,ROW()-8))</f>
        <v>0</v>
      </c>
    </row>
    <row r="641" spans="1:7" ht="15" customHeight="1" x14ac:dyDescent="0.15">
      <c r="A641" t="str">
        <f>IF(INDEX(Transactions!$L:$L,ROW()-8)="","",INDEX(Transactions!$L:$L,ROW()-8))</f>
        <v/>
      </c>
      <c r="B641" s="291">
        <f ca="1">IF($A641="",TODAY(),INDEX(Transactions!$G:$G,ROW()-8))</f>
        <v>46238</v>
      </c>
      <c r="C641" t="str">
        <f>IF($A641="","",INDEX(Transactions!$A:$A,ROW()-8))</f>
        <v/>
      </c>
      <c r="D641" s="27">
        <f>IF($A641="",0,INDEX(Transactions!$J:$J,ROW()-8))</f>
        <v>0</v>
      </c>
      <c r="E641">
        <f>IF($A641="",1,INDEX(Transactions!$P:$P,ROW()-8))</f>
        <v>1</v>
      </c>
      <c r="F641" s="27">
        <f>IF($A641="",0,INDEX(Transactions!$Q:$Q,ROW()-8))</f>
        <v>0</v>
      </c>
      <c r="G641" s="27">
        <f>IF($A641="",0,INDEX(Transactions!$R:$R,ROW()-8))</f>
        <v>0</v>
      </c>
    </row>
    <row r="642" spans="1:7" ht="15" customHeight="1" x14ac:dyDescent="0.15">
      <c r="A642" t="str">
        <f>IF(INDEX(Transactions!$L:$L,ROW()-8)="","",INDEX(Transactions!$L:$L,ROW()-8))</f>
        <v/>
      </c>
      <c r="B642" s="291">
        <f ca="1">IF($A642="",TODAY(),INDEX(Transactions!$G:$G,ROW()-8))</f>
        <v>46238</v>
      </c>
      <c r="C642" t="str">
        <f>IF($A642="","",INDEX(Transactions!$A:$A,ROW()-8))</f>
        <v/>
      </c>
      <c r="D642" s="27">
        <f>IF($A642="",0,INDEX(Transactions!$J:$J,ROW()-8))</f>
        <v>0</v>
      </c>
      <c r="E642">
        <f>IF($A642="",1,INDEX(Transactions!$P:$P,ROW()-8))</f>
        <v>1</v>
      </c>
      <c r="F642" s="27">
        <f>IF($A642="",0,INDEX(Transactions!$Q:$Q,ROW()-8))</f>
        <v>0</v>
      </c>
      <c r="G642" s="27">
        <f>IF($A642="",0,INDEX(Transactions!$R:$R,ROW()-8))</f>
        <v>0</v>
      </c>
    </row>
    <row r="643" spans="1:7" ht="15" customHeight="1" x14ac:dyDescent="0.15">
      <c r="A643" t="str">
        <f>IF(INDEX(Transactions!$L:$L,ROW()-8)="","",INDEX(Transactions!$L:$L,ROW()-8))</f>
        <v/>
      </c>
      <c r="B643" s="291">
        <f ca="1">IF($A643="",TODAY(),INDEX(Transactions!$G:$G,ROW()-8))</f>
        <v>46238</v>
      </c>
      <c r="C643" t="str">
        <f>IF($A643="","",INDEX(Transactions!$A:$A,ROW()-8))</f>
        <v/>
      </c>
      <c r="D643" s="27">
        <f>IF($A643="",0,INDEX(Transactions!$J:$J,ROW()-8))</f>
        <v>0</v>
      </c>
      <c r="E643">
        <f>IF($A643="",1,INDEX(Transactions!$P:$P,ROW()-8))</f>
        <v>1</v>
      </c>
      <c r="F643" s="27">
        <f>IF($A643="",0,INDEX(Transactions!$Q:$Q,ROW()-8))</f>
        <v>0</v>
      </c>
      <c r="G643" s="27">
        <f>IF($A643="",0,INDEX(Transactions!$R:$R,ROW()-8))</f>
        <v>0</v>
      </c>
    </row>
    <row r="644" spans="1:7" ht="15" customHeight="1" x14ac:dyDescent="0.15">
      <c r="A644" t="str">
        <f>IF(INDEX(Transactions!$L:$L,ROW()-8)="","",INDEX(Transactions!$L:$L,ROW()-8))</f>
        <v/>
      </c>
      <c r="B644" s="291">
        <f ca="1">IF($A644="",TODAY(),INDEX(Transactions!$G:$G,ROW()-8))</f>
        <v>46238</v>
      </c>
      <c r="C644" t="str">
        <f>IF($A644="","",INDEX(Transactions!$A:$A,ROW()-8))</f>
        <v/>
      </c>
      <c r="D644" s="27">
        <f>IF($A644="",0,INDEX(Transactions!$J:$J,ROW()-8))</f>
        <v>0</v>
      </c>
      <c r="E644">
        <f>IF($A644="",1,INDEX(Transactions!$P:$P,ROW()-8))</f>
        <v>1</v>
      </c>
      <c r="F644" s="27">
        <f>IF($A644="",0,INDEX(Transactions!$Q:$Q,ROW()-8))</f>
        <v>0</v>
      </c>
      <c r="G644" s="27">
        <f>IF($A644="",0,INDEX(Transactions!$R:$R,ROW()-8))</f>
        <v>0</v>
      </c>
    </row>
    <row r="645" spans="1:7" ht="15" customHeight="1" x14ac:dyDescent="0.15">
      <c r="A645" t="str">
        <f>IF(INDEX(Transactions!$L:$L,ROW()-8)="","",INDEX(Transactions!$L:$L,ROW()-8))</f>
        <v/>
      </c>
      <c r="B645" s="291">
        <f ca="1">IF($A645="",TODAY(),INDEX(Transactions!$G:$G,ROW()-8))</f>
        <v>46238</v>
      </c>
      <c r="C645" t="str">
        <f>IF($A645="","",INDEX(Transactions!$A:$A,ROW()-8))</f>
        <v/>
      </c>
      <c r="D645" s="27">
        <f>IF($A645="",0,INDEX(Transactions!$J:$J,ROW()-8))</f>
        <v>0</v>
      </c>
      <c r="E645">
        <f>IF($A645="",1,INDEX(Transactions!$P:$P,ROW()-8))</f>
        <v>1</v>
      </c>
      <c r="F645" s="27">
        <f>IF($A645="",0,INDEX(Transactions!$Q:$Q,ROW()-8))</f>
        <v>0</v>
      </c>
      <c r="G645" s="27">
        <f>IF($A645="",0,INDEX(Transactions!$R:$R,ROW()-8))</f>
        <v>0</v>
      </c>
    </row>
    <row r="646" spans="1:7" ht="15" customHeight="1" x14ac:dyDescent="0.15">
      <c r="A646" t="str">
        <f>IF(INDEX(Transactions!$L:$L,ROW()-8)="","",INDEX(Transactions!$L:$L,ROW()-8))</f>
        <v/>
      </c>
      <c r="B646" s="291">
        <f ca="1">IF($A646="",TODAY(),INDEX(Transactions!$G:$G,ROW()-8))</f>
        <v>46238</v>
      </c>
      <c r="C646" t="str">
        <f>IF($A646="","",INDEX(Transactions!$A:$A,ROW()-8))</f>
        <v/>
      </c>
      <c r="D646" s="27">
        <f>IF($A646="",0,INDEX(Transactions!$J:$J,ROW()-8))</f>
        <v>0</v>
      </c>
      <c r="E646">
        <f>IF($A646="",1,INDEX(Transactions!$P:$P,ROW()-8))</f>
        <v>1</v>
      </c>
      <c r="F646" s="27">
        <f>IF($A646="",0,INDEX(Transactions!$Q:$Q,ROW()-8))</f>
        <v>0</v>
      </c>
      <c r="G646" s="27">
        <f>IF($A646="",0,INDEX(Transactions!$R:$R,ROW()-8))</f>
        <v>0</v>
      </c>
    </row>
    <row r="647" spans="1:7" ht="15" customHeight="1" x14ac:dyDescent="0.15">
      <c r="A647" t="str">
        <f>IF(INDEX(Transactions!$L:$L,ROW()-8)="","",INDEX(Transactions!$L:$L,ROW()-8))</f>
        <v/>
      </c>
      <c r="B647" s="291">
        <f ca="1">IF($A647="",TODAY(),INDEX(Transactions!$G:$G,ROW()-8))</f>
        <v>46238</v>
      </c>
      <c r="C647" t="str">
        <f>IF($A647="","",INDEX(Transactions!$A:$A,ROW()-8))</f>
        <v/>
      </c>
      <c r="D647" s="27">
        <f>IF($A647="",0,INDEX(Transactions!$J:$J,ROW()-8))</f>
        <v>0</v>
      </c>
      <c r="E647">
        <f>IF($A647="",1,INDEX(Transactions!$P:$P,ROW()-8))</f>
        <v>1</v>
      </c>
      <c r="F647" s="27">
        <f>IF($A647="",0,INDEX(Transactions!$Q:$Q,ROW()-8))</f>
        <v>0</v>
      </c>
      <c r="G647" s="27">
        <f>IF($A647="",0,INDEX(Transactions!$R:$R,ROW()-8))</f>
        <v>0</v>
      </c>
    </row>
    <row r="648" spans="1:7" ht="15" customHeight="1" x14ac:dyDescent="0.15">
      <c r="A648" t="str">
        <f>IF(INDEX(Transactions!$L:$L,ROW()-8)="","",INDEX(Transactions!$L:$L,ROW()-8))</f>
        <v/>
      </c>
      <c r="B648" s="291">
        <f ca="1">IF($A648="",TODAY(),INDEX(Transactions!$G:$G,ROW()-8))</f>
        <v>46238</v>
      </c>
      <c r="C648" t="str">
        <f>IF($A648="","",INDEX(Transactions!$A:$A,ROW()-8))</f>
        <v/>
      </c>
      <c r="D648" s="27">
        <f>IF($A648="",0,INDEX(Transactions!$J:$J,ROW()-8))</f>
        <v>0</v>
      </c>
      <c r="E648">
        <f>IF($A648="",1,INDEX(Transactions!$P:$P,ROW()-8))</f>
        <v>1</v>
      </c>
      <c r="F648" s="27">
        <f>IF($A648="",0,INDEX(Transactions!$Q:$Q,ROW()-8))</f>
        <v>0</v>
      </c>
      <c r="G648" s="27">
        <f>IF($A648="",0,INDEX(Transactions!$R:$R,ROW()-8))</f>
        <v>0</v>
      </c>
    </row>
    <row r="649" spans="1:7" ht="15" customHeight="1" x14ac:dyDescent="0.15">
      <c r="A649" t="str">
        <f>IF(INDEX(Transactions!$L:$L,ROW()-8)="","",INDEX(Transactions!$L:$L,ROW()-8))</f>
        <v/>
      </c>
      <c r="B649" s="291">
        <f ca="1">IF($A649="",TODAY(),INDEX(Transactions!$G:$G,ROW()-8))</f>
        <v>46238</v>
      </c>
      <c r="C649" t="str">
        <f>IF($A649="","",INDEX(Transactions!$A:$A,ROW()-8))</f>
        <v/>
      </c>
      <c r="D649" s="27">
        <f>IF($A649="",0,INDEX(Transactions!$J:$J,ROW()-8))</f>
        <v>0</v>
      </c>
      <c r="E649">
        <f>IF($A649="",1,INDEX(Transactions!$P:$P,ROW()-8))</f>
        <v>1</v>
      </c>
      <c r="F649" s="27">
        <f>IF($A649="",0,INDEX(Transactions!$Q:$Q,ROW()-8))</f>
        <v>0</v>
      </c>
      <c r="G649" s="27">
        <f>IF($A649="",0,INDEX(Transactions!$R:$R,ROW()-8))</f>
        <v>0</v>
      </c>
    </row>
    <row r="650" spans="1:7" ht="15" customHeight="1" x14ac:dyDescent="0.15">
      <c r="A650" t="str">
        <f>IF(INDEX(Transactions!$L:$L,ROW()-8)="","",INDEX(Transactions!$L:$L,ROW()-8))</f>
        <v/>
      </c>
      <c r="B650" s="291">
        <f ca="1">IF($A650="",TODAY(),INDEX(Transactions!$G:$G,ROW()-8))</f>
        <v>46238</v>
      </c>
      <c r="C650" t="str">
        <f>IF($A650="","",INDEX(Transactions!$A:$A,ROW()-8))</f>
        <v/>
      </c>
      <c r="D650" s="27">
        <f>IF($A650="",0,INDEX(Transactions!$J:$J,ROW()-8))</f>
        <v>0</v>
      </c>
      <c r="E650">
        <f>IF($A650="",1,INDEX(Transactions!$P:$P,ROW()-8))</f>
        <v>1</v>
      </c>
      <c r="F650" s="27">
        <f>IF($A650="",0,INDEX(Transactions!$Q:$Q,ROW()-8))</f>
        <v>0</v>
      </c>
      <c r="G650" s="27">
        <f>IF($A650="",0,INDEX(Transactions!$R:$R,ROW()-8))</f>
        <v>0</v>
      </c>
    </row>
    <row r="651" spans="1:7" ht="15" customHeight="1" x14ac:dyDescent="0.15">
      <c r="A651" t="str">
        <f>IF(INDEX(Transactions!$L:$L,ROW()-8)="","",INDEX(Transactions!$L:$L,ROW()-8))</f>
        <v/>
      </c>
      <c r="B651" s="291">
        <f ca="1">IF($A651="",TODAY(),INDEX(Transactions!$G:$G,ROW()-8))</f>
        <v>46238</v>
      </c>
      <c r="C651" t="str">
        <f>IF($A651="","",INDEX(Transactions!$A:$A,ROW()-8))</f>
        <v/>
      </c>
      <c r="D651" s="27">
        <f>IF($A651="",0,INDEX(Transactions!$J:$J,ROW()-8))</f>
        <v>0</v>
      </c>
      <c r="E651">
        <f>IF($A651="",1,INDEX(Transactions!$P:$P,ROW()-8))</f>
        <v>1</v>
      </c>
      <c r="F651" s="27">
        <f>IF($A651="",0,INDEX(Transactions!$Q:$Q,ROW()-8))</f>
        <v>0</v>
      </c>
      <c r="G651" s="27">
        <f>IF($A651="",0,INDEX(Transactions!$R:$R,ROW()-8))</f>
        <v>0</v>
      </c>
    </row>
    <row r="652" spans="1:7" ht="15" customHeight="1" x14ac:dyDescent="0.15">
      <c r="A652" t="str">
        <f>IF(INDEX(Transactions!$L:$L,ROW()-8)="","",INDEX(Transactions!$L:$L,ROW()-8))</f>
        <v/>
      </c>
      <c r="B652" s="291">
        <f ca="1">IF($A652="",TODAY(),INDEX(Transactions!$G:$G,ROW()-8))</f>
        <v>46238</v>
      </c>
      <c r="C652" t="str">
        <f>IF($A652="","",INDEX(Transactions!$A:$A,ROW()-8))</f>
        <v/>
      </c>
      <c r="D652" s="27">
        <f>IF($A652="",0,INDEX(Transactions!$J:$J,ROW()-8))</f>
        <v>0</v>
      </c>
      <c r="E652">
        <f>IF($A652="",1,INDEX(Transactions!$P:$P,ROW()-8))</f>
        <v>1</v>
      </c>
      <c r="F652" s="27">
        <f>IF($A652="",0,INDEX(Transactions!$Q:$Q,ROW()-8))</f>
        <v>0</v>
      </c>
      <c r="G652" s="27">
        <f>IF($A652="",0,INDEX(Transactions!$R:$R,ROW()-8))</f>
        <v>0</v>
      </c>
    </row>
    <row r="653" spans="1:7" ht="15" customHeight="1" x14ac:dyDescent="0.15">
      <c r="A653" t="str">
        <f>IF(INDEX(Transactions!$L:$L,ROW()-8)="","",INDEX(Transactions!$L:$L,ROW()-8))</f>
        <v/>
      </c>
      <c r="B653" s="291">
        <f ca="1">IF($A653="",TODAY(),INDEX(Transactions!$G:$G,ROW()-8))</f>
        <v>46238</v>
      </c>
      <c r="C653" t="str">
        <f>IF($A653="","",INDEX(Transactions!$A:$A,ROW()-8))</f>
        <v/>
      </c>
      <c r="D653" s="27">
        <f>IF($A653="",0,INDEX(Transactions!$J:$J,ROW()-8))</f>
        <v>0</v>
      </c>
      <c r="E653">
        <f>IF($A653="",1,INDEX(Transactions!$P:$P,ROW()-8))</f>
        <v>1</v>
      </c>
      <c r="F653" s="27">
        <f>IF($A653="",0,INDEX(Transactions!$Q:$Q,ROW()-8))</f>
        <v>0</v>
      </c>
      <c r="G653" s="27">
        <f>IF($A653="",0,INDEX(Transactions!$R:$R,ROW()-8))</f>
        <v>0</v>
      </c>
    </row>
    <row r="654" spans="1:7" ht="15" customHeight="1" x14ac:dyDescent="0.15">
      <c r="A654" t="str">
        <f>IF(INDEX(Transactions!$L:$L,ROW()-8)="","",INDEX(Transactions!$L:$L,ROW()-8))</f>
        <v/>
      </c>
      <c r="B654" s="291">
        <f ca="1">IF($A654="",TODAY(),INDEX(Transactions!$G:$G,ROW()-8))</f>
        <v>46238</v>
      </c>
      <c r="C654" t="str">
        <f>IF($A654="","",INDEX(Transactions!$A:$A,ROW()-8))</f>
        <v/>
      </c>
      <c r="D654" s="27">
        <f>IF($A654="",0,INDEX(Transactions!$J:$J,ROW()-8))</f>
        <v>0</v>
      </c>
      <c r="E654">
        <f>IF($A654="",1,INDEX(Transactions!$P:$P,ROW()-8))</f>
        <v>1</v>
      </c>
      <c r="F654" s="27">
        <f>IF($A654="",0,INDEX(Transactions!$Q:$Q,ROW()-8))</f>
        <v>0</v>
      </c>
      <c r="G654" s="27">
        <f>IF($A654="",0,INDEX(Transactions!$R:$R,ROW()-8))</f>
        <v>0</v>
      </c>
    </row>
    <row r="655" spans="1:7" ht="15" customHeight="1" x14ac:dyDescent="0.15">
      <c r="A655" t="str">
        <f>IF(INDEX(Transactions!$L:$L,ROW()-8)="","",INDEX(Transactions!$L:$L,ROW()-8))</f>
        <v/>
      </c>
      <c r="B655" s="291">
        <f ca="1">IF($A655="",TODAY(),INDEX(Transactions!$G:$G,ROW()-8))</f>
        <v>46238</v>
      </c>
      <c r="C655" t="str">
        <f>IF($A655="","",INDEX(Transactions!$A:$A,ROW()-8))</f>
        <v/>
      </c>
      <c r="D655" s="27">
        <f>IF($A655="",0,INDEX(Transactions!$J:$J,ROW()-8))</f>
        <v>0</v>
      </c>
      <c r="E655">
        <f>IF($A655="",1,INDEX(Transactions!$P:$P,ROW()-8))</f>
        <v>1</v>
      </c>
      <c r="F655" s="27">
        <f>IF($A655="",0,INDEX(Transactions!$Q:$Q,ROW()-8))</f>
        <v>0</v>
      </c>
      <c r="G655" s="27">
        <f>IF($A655="",0,INDEX(Transactions!$R:$R,ROW()-8))</f>
        <v>0</v>
      </c>
    </row>
    <row r="656" spans="1:7" ht="15" customHeight="1" x14ac:dyDescent="0.15">
      <c r="A656" t="str">
        <f>IF(INDEX(Transactions!$L:$L,ROW()-8)="","",INDEX(Transactions!$L:$L,ROW()-8))</f>
        <v/>
      </c>
      <c r="B656" s="291">
        <f ca="1">IF($A656="",TODAY(),INDEX(Transactions!$G:$G,ROW()-8))</f>
        <v>46238</v>
      </c>
      <c r="C656" t="str">
        <f>IF($A656="","",INDEX(Transactions!$A:$A,ROW()-8))</f>
        <v/>
      </c>
      <c r="D656" s="27">
        <f>IF($A656="",0,INDEX(Transactions!$J:$J,ROW()-8))</f>
        <v>0</v>
      </c>
      <c r="E656">
        <f>IF($A656="",1,INDEX(Transactions!$P:$P,ROW()-8))</f>
        <v>1</v>
      </c>
      <c r="F656" s="27">
        <f>IF($A656="",0,INDEX(Transactions!$Q:$Q,ROW()-8))</f>
        <v>0</v>
      </c>
      <c r="G656" s="27">
        <f>IF($A656="",0,INDEX(Transactions!$R:$R,ROW()-8))</f>
        <v>0</v>
      </c>
    </row>
    <row r="657" spans="1:7" ht="15" customHeight="1" x14ac:dyDescent="0.15">
      <c r="A657" t="str">
        <f>IF(INDEX(Transactions!$L:$L,ROW()-8)="","",INDEX(Transactions!$L:$L,ROW()-8))</f>
        <v/>
      </c>
      <c r="B657" s="291">
        <f ca="1">IF($A657="",TODAY(),INDEX(Transactions!$G:$G,ROW()-8))</f>
        <v>46238</v>
      </c>
      <c r="C657" t="str">
        <f>IF($A657="","",INDEX(Transactions!$A:$A,ROW()-8))</f>
        <v/>
      </c>
      <c r="D657" s="27">
        <f>IF($A657="",0,INDEX(Transactions!$J:$J,ROW()-8))</f>
        <v>0</v>
      </c>
      <c r="E657">
        <f>IF($A657="",1,INDEX(Transactions!$P:$P,ROW()-8))</f>
        <v>1</v>
      </c>
      <c r="F657" s="27">
        <f>IF($A657="",0,INDEX(Transactions!$Q:$Q,ROW()-8))</f>
        <v>0</v>
      </c>
      <c r="G657" s="27">
        <f>IF($A657="",0,INDEX(Transactions!$R:$R,ROW()-8))</f>
        <v>0</v>
      </c>
    </row>
    <row r="658" spans="1:7" ht="15" customHeight="1" x14ac:dyDescent="0.15">
      <c r="A658" t="str">
        <f>IF(INDEX(Transactions!$L:$L,ROW()-8)="","",INDEX(Transactions!$L:$L,ROW()-8))</f>
        <v/>
      </c>
      <c r="B658" s="291">
        <f ca="1">IF($A658="",TODAY(),INDEX(Transactions!$G:$G,ROW()-8))</f>
        <v>46238</v>
      </c>
      <c r="C658" t="str">
        <f>IF($A658="","",INDEX(Transactions!$A:$A,ROW()-8))</f>
        <v/>
      </c>
      <c r="D658" s="27">
        <f>IF($A658="",0,INDEX(Transactions!$J:$J,ROW()-8))</f>
        <v>0</v>
      </c>
      <c r="E658">
        <f>IF($A658="",1,INDEX(Transactions!$P:$P,ROW()-8))</f>
        <v>1</v>
      </c>
      <c r="F658" s="27">
        <f>IF($A658="",0,INDEX(Transactions!$Q:$Q,ROW()-8))</f>
        <v>0</v>
      </c>
      <c r="G658" s="27">
        <f>IF($A658="",0,INDEX(Transactions!$R:$R,ROW()-8))</f>
        <v>0</v>
      </c>
    </row>
    <row r="659" spans="1:7" ht="15" customHeight="1" x14ac:dyDescent="0.15">
      <c r="A659" t="str">
        <f>IF(INDEX(Transactions!$L:$L,ROW()-8)="","",INDEX(Transactions!$L:$L,ROW()-8))</f>
        <v/>
      </c>
      <c r="B659" s="291">
        <f ca="1">IF($A659="",TODAY(),INDEX(Transactions!$G:$G,ROW()-8))</f>
        <v>46238</v>
      </c>
      <c r="C659" t="str">
        <f>IF($A659="","",INDEX(Transactions!$A:$A,ROW()-8))</f>
        <v/>
      </c>
      <c r="D659" s="27">
        <f>IF($A659="",0,INDEX(Transactions!$J:$J,ROW()-8))</f>
        <v>0</v>
      </c>
      <c r="E659">
        <f>IF($A659="",1,INDEX(Transactions!$P:$P,ROW()-8))</f>
        <v>1</v>
      </c>
      <c r="F659" s="27">
        <f>IF($A659="",0,INDEX(Transactions!$Q:$Q,ROW()-8))</f>
        <v>0</v>
      </c>
      <c r="G659" s="27">
        <f>IF($A659="",0,INDEX(Transactions!$R:$R,ROW()-8))</f>
        <v>0</v>
      </c>
    </row>
    <row r="660" spans="1:7" ht="15" customHeight="1" x14ac:dyDescent="0.15">
      <c r="A660" t="str">
        <f>IF(INDEX(Transactions!$L:$L,ROW()-8)="","",INDEX(Transactions!$L:$L,ROW()-8))</f>
        <v/>
      </c>
      <c r="B660" s="291">
        <f ca="1">IF($A660="",TODAY(),INDEX(Transactions!$G:$G,ROW()-8))</f>
        <v>46238</v>
      </c>
      <c r="C660" t="str">
        <f>IF($A660="","",INDEX(Transactions!$A:$A,ROW()-8))</f>
        <v/>
      </c>
      <c r="D660" s="27">
        <f>IF($A660="",0,INDEX(Transactions!$J:$J,ROW()-8))</f>
        <v>0</v>
      </c>
      <c r="E660">
        <f>IF($A660="",1,INDEX(Transactions!$P:$P,ROW()-8))</f>
        <v>1</v>
      </c>
      <c r="F660" s="27">
        <f>IF($A660="",0,INDEX(Transactions!$Q:$Q,ROW()-8))</f>
        <v>0</v>
      </c>
      <c r="G660" s="27">
        <f>IF($A660="",0,INDEX(Transactions!$R:$R,ROW()-8))</f>
        <v>0</v>
      </c>
    </row>
    <row r="661" spans="1:7" ht="15" customHeight="1" x14ac:dyDescent="0.15">
      <c r="A661" t="str">
        <f>IF(INDEX(Transactions!$L:$L,ROW()-8)="","",INDEX(Transactions!$L:$L,ROW()-8))</f>
        <v/>
      </c>
      <c r="B661" s="291">
        <f ca="1">IF($A661="",TODAY(),INDEX(Transactions!$G:$G,ROW()-8))</f>
        <v>46238</v>
      </c>
      <c r="C661" t="str">
        <f>IF($A661="","",INDEX(Transactions!$A:$A,ROW()-8))</f>
        <v/>
      </c>
      <c r="D661" s="27">
        <f>IF($A661="",0,INDEX(Transactions!$J:$J,ROW()-8))</f>
        <v>0</v>
      </c>
      <c r="E661">
        <f>IF($A661="",1,INDEX(Transactions!$P:$P,ROW()-8))</f>
        <v>1</v>
      </c>
      <c r="F661" s="27">
        <f>IF($A661="",0,INDEX(Transactions!$Q:$Q,ROW()-8))</f>
        <v>0</v>
      </c>
      <c r="G661" s="27">
        <f>IF($A661="",0,INDEX(Transactions!$R:$R,ROW()-8))</f>
        <v>0</v>
      </c>
    </row>
    <row r="662" spans="1:7" ht="15" customHeight="1" x14ac:dyDescent="0.15">
      <c r="A662" t="str">
        <f>IF(INDEX(Transactions!$L:$L,ROW()-8)="","",INDEX(Transactions!$L:$L,ROW()-8))</f>
        <v/>
      </c>
      <c r="B662" s="291">
        <f ca="1">IF($A662="",TODAY(),INDEX(Transactions!$G:$G,ROW()-8))</f>
        <v>46238</v>
      </c>
      <c r="C662" t="str">
        <f>IF($A662="","",INDEX(Transactions!$A:$A,ROW()-8))</f>
        <v/>
      </c>
      <c r="D662" s="27">
        <f>IF($A662="",0,INDEX(Transactions!$J:$J,ROW()-8))</f>
        <v>0</v>
      </c>
      <c r="E662">
        <f>IF($A662="",1,INDEX(Transactions!$P:$P,ROW()-8))</f>
        <v>1</v>
      </c>
      <c r="F662" s="27">
        <f>IF($A662="",0,INDEX(Transactions!$Q:$Q,ROW()-8))</f>
        <v>0</v>
      </c>
      <c r="G662" s="27">
        <f>IF($A662="",0,INDEX(Transactions!$R:$R,ROW()-8))</f>
        <v>0</v>
      </c>
    </row>
    <row r="663" spans="1:7" ht="15" customHeight="1" x14ac:dyDescent="0.15">
      <c r="A663" t="str">
        <f>IF(INDEX(Transactions!$L:$L,ROW()-8)="","",INDEX(Transactions!$L:$L,ROW()-8))</f>
        <v/>
      </c>
      <c r="B663" s="291">
        <f ca="1">IF($A663="",TODAY(),INDEX(Transactions!$G:$G,ROW()-8))</f>
        <v>46238</v>
      </c>
      <c r="C663" t="str">
        <f>IF($A663="","",INDEX(Transactions!$A:$A,ROW()-8))</f>
        <v/>
      </c>
      <c r="D663" s="27">
        <f>IF($A663="",0,INDEX(Transactions!$J:$J,ROW()-8))</f>
        <v>0</v>
      </c>
      <c r="E663">
        <f>IF($A663="",1,INDEX(Transactions!$P:$P,ROW()-8))</f>
        <v>1</v>
      </c>
      <c r="F663" s="27">
        <f>IF($A663="",0,INDEX(Transactions!$Q:$Q,ROW()-8))</f>
        <v>0</v>
      </c>
      <c r="G663" s="27">
        <f>IF($A663="",0,INDEX(Transactions!$R:$R,ROW()-8))</f>
        <v>0</v>
      </c>
    </row>
    <row r="664" spans="1:7" ht="15" customHeight="1" x14ac:dyDescent="0.15">
      <c r="A664" t="str">
        <f>IF(INDEX(Transactions!$L:$L,ROW()-8)="","",INDEX(Transactions!$L:$L,ROW()-8))</f>
        <v/>
      </c>
      <c r="B664" s="291">
        <f ca="1">IF($A664="",TODAY(),INDEX(Transactions!$G:$G,ROW()-8))</f>
        <v>46238</v>
      </c>
      <c r="C664" t="str">
        <f>IF($A664="","",INDEX(Transactions!$A:$A,ROW()-8))</f>
        <v/>
      </c>
      <c r="D664" s="27">
        <f>IF($A664="",0,INDEX(Transactions!$J:$J,ROW()-8))</f>
        <v>0</v>
      </c>
      <c r="E664">
        <f>IF($A664="",1,INDEX(Transactions!$P:$P,ROW()-8))</f>
        <v>1</v>
      </c>
      <c r="F664" s="27">
        <f>IF($A664="",0,INDEX(Transactions!$Q:$Q,ROW()-8))</f>
        <v>0</v>
      </c>
      <c r="G664" s="27">
        <f>IF($A664="",0,INDEX(Transactions!$R:$R,ROW()-8))</f>
        <v>0</v>
      </c>
    </row>
    <row r="665" spans="1:7" ht="15" customHeight="1" x14ac:dyDescent="0.15">
      <c r="A665" t="str">
        <f>IF(INDEX(Transactions!$L:$L,ROW()-8)="","",INDEX(Transactions!$L:$L,ROW()-8))</f>
        <v/>
      </c>
      <c r="B665" s="291">
        <f ca="1">IF($A665="",TODAY(),INDEX(Transactions!$G:$G,ROW()-8))</f>
        <v>46238</v>
      </c>
      <c r="C665" t="str">
        <f>IF($A665="","",INDEX(Transactions!$A:$A,ROW()-8))</f>
        <v/>
      </c>
      <c r="D665" s="27">
        <f>IF($A665="",0,INDEX(Transactions!$J:$J,ROW()-8))</f>
        <v>0</v>
      </c>
      <c r="E665">
        <f>IF($A665="",1,INDEX(Transactions!$P:$P,ROW()-8))</f>
        <v>1</v>
      </c>
      <c r="F665" s="27">
        <f>IF($A665="",0,INDEX(Transactions!$Q:$Q,ROW()-8))</f>
        <v>0</v>
      </c>
      <c r="G665" s="27">
        <f>IF($A665="",0,INDEX(Transactions!$R:$R,ROW()-8))</f>
        <v>0</v>
      </c>
    </row>
    <row r="666" spans="1:7" ht="15" customHeight="1" x14ac:dyDescent="0.15">
      <c r="A666" t="str">
        <f>IF(INDEX(Transactions!$L:$L,ROW()-8)="","",INDEX(Transactions!$L:$L,ROW()-8))</f>
        <v/>
      </c>
      <c r="B666" s="291">
        <f ca="1">IF($A666="",TODAY(),INDEX(Transactions!$G:$G,ROW()-8))</f>
        <v>46238</v>
      </c>
      <c r="C666" t="str">
        <f>IF($A666="","",INDEX(Transactions!$A:$A,ROW()-8))</f>
        <v/>
      </c>
      <c r="D666" s="27">
        <f>IF($A666="",0,INDEX(Transactions!$J:$J,ROW()-8))</f>
        <v>0</v>
      </c>
      <c r="E666">
        <f>IF($A666="",1,INDEX(Transactions!$P:$P,ROW()-8))</f>
        <v>1</v>
      </c>
      <c r="F666" s="27">
        <f>IF($A666="",0,INDEX(Transactions!$Q:$Q,ROW()-8))</f>
        <v>0</v>
      </c>
      <c r="G666" s="27">
        <f>IF($A666="",0,INDEX(Transactions!$R:$R,ROW()-8))</f>
        <v>0</v>
      </c>
    </row>
    <row r="667" spans="1:7" ht="15" customHeight="1" x14ac:dyDescent="0.15">
      <c r="A667" t="str">
        <f>IF(INDEX(Transactions!$L:$L,ROW()-8)="","",INDEX(Transactions!$L:$L,ROW()-8))</f>
        <v/>
      </c>
      <c r="B667" s="291">
        <f ca="1">IF($A667="",TODAY(),INDEX(Transactions!$G:$G,ROW()-8))</f>
        <v>46238</v>
      </c>
      <c r="C667" t="str">
        <f>IF($A667="","",INDEX(Transactions!$A:$A,ROW()-8))</f>
        <v/>
      </c>
      <c r="D667" s="27">
        <f>IF($A667="",0,INDEX(Transactions!$J:$J,ROW()-8))</f>
        <v>0</v>
      </c>
      <c r="E667">
        <f>IF($A667="",1,INDEX(Transactions!$P:$P,ROW()-8))</f>
        <v>1</v>
      </c>
      <c r="F667" s="27">
        <f>IF($A667="",0,INDEX(Transactions!$Q:$Q,ROW()-8))</f>
        <v>0</v>
      </c>
      <c r="G667" s="27">
        <f>IF($A667="",0,INDEX(Transactions!$R:$R,ROW()-8))</f>
        <v>0</v>
      </c>
    </row>
    <row r="668" spans="1:7" ht="15" customHeight="1" x14ac:dyDescent="0.15">
      <c r="A668" t="str">
        <f>IF(INDEX(Transactions!$L:$L,ROW()-8)="","",INDEX(Transactions!$L:$L,ROW()-8))</f>
        <v/>
      </c>
      <c r="B668" s="291">
        <f ca="1">IF($A668="",TODAY(),INDEX(Transactions!$G:$G,ROW()-8))</f>
        <v>46238</v>
      </c>
      <c r="C668" t="str">
        <f>IF($A668="","",INDEX(Transactions!$A:$A,ROW()-8))</f>
        <v/>
      </c>
      <c r="D668" s="27">
        <f>IF($A668="",0,INDEX(Transactions!$J:$J,ROW()-8))</f>
        <v>0</v>
      </c>
      <c r="E668">
        <f>IF($A668="",1,INDEX(Transactions!$P:$P,ROW()-8))</f>
        <v>1</v>
      </c>
      <c r="F668" s="27">
        <f>IF($A668="",0,INDEX(Transactions!$Q:$Q,ROW()-8))</f>
        <v>0</v>
      </c>
      <c r="G668" s="27">
        <f>IF($A668="",0,INDEX(Transactions!$R:$R,ROW()-8))</f>
        <v>0</v>
      </c>
    </row>
    <row r="669" spans="1:7" ht="15" customHeight="1" x14ac:dyDescent="0.15">
      <c r="A669" t="str">
        <f>IF(INDEX(Transactions!$L:$L,ROW()-8)="","",INDEX(Transactions!$L:$L,ROW()-8))</f>
        <v/>
      </c>
      <c r="B669" s="291">
        <f ca="1">IF($A669="",TODAY(),INDEX(Transactions!$G:$G,ROW()-8))</f>
        <v>46238</v>
      </c>
      <c r="C669" t="str">
        <f>IF($A669="","",INDEX(Transactions!$A:$A,ROW()-8))</f>
        <v/>
      </c>
      <c r="D669" s="27">
        <f>IF($A669="",0,INDEX(Transactions!$J:$J,ROW()-8))</f>
        <v>0</v>
      </c>
      <c r="E669">
        <f>IF($A669="",1,INDEX(Transactions!$P:$P,ROW()-8))</f>
        <v>1</v>
      </c>
      <c r="F669" s="27">
        <f>IF($A669="",0,INDEX(Transactions!$Q:$Q,ROW()-8))</f>
        <v>0</v>
      </c>
      <c r="G669" s="27">
        <f>IF($A669="",0,INDEX(Transactions!$R:$R,ROW()-8))</f>
        <v>0</v>
      </c>
    </row>
    <row r="670" spans="1:7" ht="15" customHeight="1" x14ac:dyDescent="0.15">
      <c r="A670" t="str">
        <f>IF(INDEX(Transactions!$L:$L,ROW()-8)="","",INDEX(Transactions!$L:$L,ROW()-8))</f>
        <v/>
      </c>
      <c r="B670" s="291">
        <f ca="1">IF($A670="",TODAY(),INDEX(Transactions!$G:$G,ROW()-8))</f>
        <v>46238</v>
      </c>
      <c r="C670" t="str">
        <f>IF($A670="","",INDEX(Transactions!$A:$A,ROW()-8))</f>
        <v/>
      </c>
      <c r="D670" s="27">
        <f>IF($A670="",0,INDEX(Transactions!$J:$J,ROW()-8))</f>
        <v>0</v>
      </c>
      <c r="E670">
        <f>IF($A670="",1,INDEX(Transactions!$P:$P,ROW()-8))</f>
        <v>1</v>
      </c>
      <c r="F670" s="27">
        <f>IF($A670="",0,INDEX(Transactions!$Q:$Q,ROW()-8))</f>
        <v>0</v>
      </c>
      <c r="G670" s="27">
        <f>IF($A670="",0,INDEX(Transactions!$R:$R,ROW()-8))</f>
        <v>0</v>
      </c>
    </row>
    <row r="671" spans="1:7" ht="15" customHeight="1" x14ac:dyDescent="0.15">
      <c r="A671" t="str">
        <f>IF(INDEX(Transactions!$L:$L,ROW()-8)="","",INDEX(Transactions!$L:$L,ROW()-8))</f>
        <v/>
      </c>
      <c r="B671" s="291">
        <f ca="1">IF($A671="",TODAY(),INDEX(Transactions!$G:$G,ROW()-8))</f>
        <v>46238</v>
      </c>
      <c r="C671" t="str">
        <f>IF($A671="","",INDEX(Transactions!$A:$A,ROW()-8))</f>
        <v/>
      </c>
      <c r="D671" s="27">
        <f>IF($A671="",0,INDEX(Transactions!$J:$J,ROW()-8))</f>
        <v>0</v>
      </c>
      <c r="E671">
        <f>IF($A671="",1,INDEX(Transactions!$P:$P,ROW()-8))</f>
        <v>1</v>
      </c>
      <c r="F671" s="27">
        <f>IF($A671="",0,INDEX(Transactions!$Q:$Q,ROW()-8))</f>
        <v>0</v>
      </c>
      <c r="G671" s="27">
        <f>IF($A671="",0,INDEX(Transactions!$R:$R,ROW()-8))</f>
        <v>0</v>
      </c>
    </row>
    <row r="672" spans="1:7" ht="15" customHeight="1" x14ac:dyDescent="0.15">
      <c r="A672" t="str">
        <f>IF(INDEX(Transactions!$L:$L,ROW()-8)="","",INDEX(Transactions!$L:$L,ROW()-8))</f>
        <v/>
      </c>
      <c r="B672" s="291">
        <f ca="1">IF($A672="",TODAY(),INDEX(Transactions!$G:$G,ROW()-8))</f>
        <v>46238</v>
      </c>
      <c r="C672" t="str">
        <f>IF($A672="","",INDEX(Transactions!$A:$A,ROW()-8))</f>
        <v/>
      </c>
      <c r="D672" s="27">
        <f>IF($A672="",0,INDEX(Transactions!$J:$J,ROW()-8))</f>
        <v>0</v>
      </c>
      <c r="E672">
        <f>IF($A672="",1,INDEX(Transactions!$P:$P,ROW()-8))</f>
        <v>1</v>
      </c>
      <c r="F672" s="27">
        <f>IF($A672="",0,INDEX(Transactions!$Q:$Q,ROW()-8))</f>
        <v>0</v>
      </c>
      <c r="G672" s="27">
        <f>IF($A672="",0,INDEX(Transactions!$R:$R,ROW()-8))</f>
        <v>0</v>
      </c>
    </row>
    <row r="673" spans="1:7" ht="15" customHeight="1" x14ac:dyDescent="0.15">
      <c r="A673" t="str">
        <f>IF(INDEX(Transactions!$L:$L,ROW()-8)="","",INDEX(Transactions!$L:$L,ROW()-8))</f>
        <v/>
      </c>
      <c r="B673" s="291">
        <f ca="1">IF($A673="",TODAY(),INDEX(Transactions!$G:$G,ROW()-8))</f>
        <v>46238</v>
      </c>
      <c r="C673" t="str">
        <f>IF($A673="","",INDEX(Transactions!$A:$A,ROW()-8))</f>
        <v/>
      </c>
      <c r="D673" s="27">
        <f>IF($A673="",0,INDEX(Transactions!$J:$J,ROW()-8))</f>
        <v>0</v>
      </c>
      <c r="E673">
        <f>IF($A673="",1,INDEX(Transactions!$P:$P,ROW()-8))</f>
        <v>1</v>
      </c>
      <c r="F673" s="27">
        <f>IF($A673="",0,INDEX(Transactions!$Q:$Q,ROW()-8))</f>
        <v>0</v>
      </c>
      <c r="G673" s="27">
        <f>IF($A673="",0,INDEX(Transactions!$R:$R,ROW()-8))</f>
        <v>0</v>
      </c>
    </row>
    <row r="674" spans="1:7" ht="15" customHeight="1" x14ac:dyDescent="0.15">
      <c r="A674" t="str">
        <f>IF(INDEX(Transactions!$L:$L,ROW()-8)="","",INDEX(Transactions!$L:$L,ROW()-8))</f>
        <v/>
      </c>
      <c r="B674" s="291">
        <f ca="1">IF($A674="",TODAY(),INDEX(Transactions!$G:$G,ROW()-8))</f>
        <v>46238</v>
      </c>
      <c r="C674" t="str">
        <f>IF($A674="","",INDEX(Transactions!$A:$A,ROW()-8))</f>
        <v/>
      </c>
      <c r="D674" s="27">
        <f>IF($A674="",0,INDEX(Transactions!$J:$J,ROW()-8))</f>
        <v>0</v>
      </c>
      <c r="E674">
        <f>IF($A674="",1,INDEX(Transactions!$P:$P,ROW()-8))</f>
        <v>1</v>
      </c>
      <c r="F674" s="27">
        <f>IF($A674="",0,INDEX(Transactions!$Q:$Q,ROW()-8))</f>
        <v>0</v>
      </c>
      <c r="G674" s="27">
        <f>IF($A674="",0,INDEX(Transactions!$R:$R,ROW()-8))</f>
        <v>0</v>
      </c>
    </row>
    <row r="675" spans="1:7" ht="15" customHeight="1" x14ac:dyDescent="0.15">
      <c r="A675" t="str">
        <f>IF(INDEX(Transactions!$L:$L,ROW()-8)="","",INDEX(Transactions!$L:$L,ROW()-8))</f>
        <v/>
      </c>
      <c r="B675" s="291">
        <f ca="1">IF($A675="",TODAY(),INDEX(Transactions!$G:$G,ROW()-8))</f>
        <v>46238</v>
      </c>
      <c r="C675" t="str">
        <f>IF($A675="","",INDEX(Transactions!$A:$A,ROW()-8))</f>
        <v/>
      </c>
      <c r="D675" s="27">
        <f>IF($A675="",0,INDEX(Transactions!$J:$J,ROW()-8))</f>
        <v>0</v>
      </c>
      <c r="E675">
        <f>IF($A675="",1,INDEX(Transactions!$P:$P,ROW()-8))</f>
        <v>1</v>
      </c>
      <c r="F675" s="27">
        <f>IF($A675="",0,INDEX(Transactions!$Q:$Q,ROW()-8))</f>
        <v>0</v>
      </c>
      <c r="G675" s="27">
        <f>IF($A675="",0,INDEX(Transactions!$R:$R,ROW()-8))</f>
        <v>0</v>
      </c>
    </row>
    <row r="676" spans="1:7" ht="15" customHeight="1" x14ac:dyDescent="0.15">
      <c r="A676" t="str">
        <f>IF(INDEX(Transactions!$L:$L,ROW()-8)="","",INDEX(Transactions!$L:$L,ROW()-8))</f>
        <v/>
      </c>
      <c r="B676" s="291">
        <f ca="1">IF($A676="",TODAY(),INDEX(Transactions!$G:$G,ROW()-8))</f>
        <v>46238</v>
      </c>
      <c r="C676" t="str">
        <f>IF($A676="","",INDEX(Transactions!$A:$A,ROW()-8))</f>
        <v/>
      </c>
      <c r="D676" s="27">
        <f>IF($A676="",0,INDEX(Transactions!$J:$J,ROW()-8))</f>
        <v>0</v>
      </c>
      <c r="E676">
        <f>IF($A676="",1,INDEX(Transactions!$P:$P,ROW()-8))</f>
        <v>1</v>
      </c>
      <c r="F676" s="27">
        <f>IF($A676="",0,INDEX(Transactions!$Q:$Q,ROW()-8))</f>
        <v>0</v>
      </c>
      <c r="G676" s="27">
        <f>IF($A676="",0,INDEX(Transactions!$R:$R,ROW()-8))</f>
        <v>0</v>
      </c>
    </row>
    <row r="677" spans="1:7" ht="15" customHeight="1" x14ac:dyDescent="0.15">
      <c r="A677" t="str">
        <f>IF(INDEX(Transactions!$L:$L,ROW()-8)="","",INDEX(Transactions!$L:$L,ROW()-8))</f>
        <v/>
      </c>
      <c r="B677" s="291">
        <f ca="1">IF($A677="",TODAY(),INDEX(Transactions!$G:$G,ROW()-8))</f>
        <v>46238</v>
      </c>
      <c r="C677" t="str">
        <f>IF($A677="","",INDEX(Transactions!$A:$A,ROW()-8))</f>
        <v/>
      </c>
      <c r="D677" s="27">
        <f>IF($A677="",0,INDEX(Transactions!$J:$J,ROW()-8))</f>
        <v>0</v>
      </c>
      <c r="E677">
        <f>IF($A677="",1,INDEX(Transactions!$P:$P,ROW()-8))</f>
        <v>1</v>
      </c>
      <c r="F677" s="27">
        <f>IF($A677="",0,INDEX(Transactions!$Q:$Q,ROW()-8))</f>
        <v>0</v>
      </c>
      <c r="G677" s="27">
        <f>IF($A677="",0,INDEX(Transactions!$R:$R,ROW()-8))</f>
        <v>0</v>
      </c>
    </row>
    <row r="678" spans="1:7" ht="15" customHeight="1" x14ac:dyDescent="0.15">
      <c r="A678" t="str">
        <f>IF(INDEX(Transactions!$L:$L,ROW()-8)="","",INDEX(Transactions!$L:$L,ROW()-8))</f>
        <v/>
      </c>
      <c r="B678" s="291">
        <f ca="1">IF($A678="",TODAY(),INDEX(Transactions!$G:$G,ROW()-8))</f>
        <v>46238</v>
      </c>
      <c r="C678" t="str">
        <f>IF($A678="","",INDEX(Transactions!$A:$A,ROW()-8))</f>
        <v/>
      </c>
      <c r="D678" s="27">
        <f>IF($A678="",0,INDEX(Transactions!$J:$J,ROW()-8))</f>
        <v>0</v>
      </c>
      <c r="E678">
        <f>IF($A678="",1,INDEX(Transactions!$P:$P,ROW()-8))</f>
        <v>1</v>
      </c>
      <c r="F678" s="27">
        <f>IF($A678="",0,INDEX(Transactions!$Q:$Q,ROW()-8))</f>
        <v>0</v>
      </c>
      <c r="G678" s="27">
        <f>IF($A678="",0,INDEX(Transactions!$R:$R,ROW()-8))</f>
        <v>0</v>
      </c>
    </row>
    <row r="679" spans="1:7" ht="15" customHeight="1" x14ac:dyDescent="0.15">
      <c r="A679" t="str">
        <f>IF(INDEX(Transactions!$L:$L,ROW()-8)="","",INDEX(Transactions!$L:$L,ROW()-8))</f>
        <v/>
      </c>
      <c r="B679" s="291">
        <f ca="1">IF($A679="",TODAY(),INDEX(Transactions!$G:$G,ROW()-8))</f>
        <v>46238</v>
      </c>
      <c r="C679" t="str">
        <f>IF($A679="","",INDEX(Transactions!$A:$A,ROW()-8))</f>
        <v/>
      </c>
      <c r="D679" s="27">
        <f>IF($A679="",0,INDEX(Transactions!$J:$J,ROW()-8))</f>
        <v>0</v>
      </c>
      <c r="E679">
        <f>IF($A679="",1,INDEX(Transactions!$P:$P,ROW()-8))</f>
        <v>1</v>
      </c>
      <c r="F679" s="27">
        <f>IF($A679="",0,INDEX(Transactions!$Q:$Q,ROW()-8))</f>
        <v>0</v>
      </c>
      <c r="G679" s="27">
        <f>IF($A679="",0,INDEX(Transactions!$R:$R,ROW()-8))</f>
        <v>0</v>
      </c>
    </row>
    <row r="680" spans="1:7" ht="15" customHeight="1" x14ac:dyDescent="0.15">
      <c r="A680" t="str">
        <f>IF(INDEX(Transactions!$L:$L,ROW()-8)="","",INDEX(Transactions!$L:$L,ROW()-8))</f>
        <v/>
      </c>
      <c r="B680" s="291">
        <f ca="1">IF($A680="",TODAY(),INDEX(Transactions!$G:$G,ROW()-8))</f>
        <v>46238</v>
      </c>
      <c r="C680" t="str">
        <f>IF($A680="","",INDEX(Transactions!$A:$A,ROW()-8))</f>
        <v/>
      </c>
      <c r="D680" s="27">
        <f>IF($A680="",0,INDEX(Transactions!$J:$J,ROW()-8))</f>
        <v>0</v>
      </c>
      <c r="E680">
        <f>IF($A680="",1,INDEX(Transactions!$P:$P,ROW()-8))</f>
        <v>1</v>
      </c>
      <c r="F680" s="27">
        <f>IF($A680="",0,INDEX(Transactions!$Q:$Q,ROW()-8))</f>
        <v>0</v>
      </c>
      <c r="G680" s="27">
        <f>IF($A680="",0,INDEX(Transactions!$R:$R,ROW()-8))</f>
        <v>0</v>
      </c>
    </row>
    <row r="681" spans="1:7" ht="15" customHeight="1" x14ac:dyDescent="0.15">
      <c r="A681" t="str">
        <f>IF(INDEX(Transactions!$L:$L,ROW()-8)="","",INDEX(Transactions!$L:$L,ROW()-8))</f>
        <v/>
      </c>
      <c r="B681" s="291">
        <f ca="1">IF($A681="",TODAY(),INDEX(Transactions!$G:$G,ROW()-8))</f>
        <v>46238</v>
      </c>
      <c r="C681" t="str">
        <f>IF($A681="","",INDEX(Transactions!$A:$A,ROW()-8))</f>
        <v/>
      </c>
      <c r="D681" s="27">
        <f>IF($A681="",0,INDEX(Transactions!$J:$J,ROW()-8))</f>
        <v>0</v>
      </c>
      <c r="E681">
        <f>IF($A681="",1,INDEX(Transactions!$P:$P,ROW()-8))</f>
        <v>1</v>
      </c>
      <c r="F681" s="27">
        <f>IF($A681="",0,INDEX(Transactions!$Q:$Q,ROW()-8))</f>
        <v>0</v>
      </c>
      <c r="G681" s="27">
        <f>IF($A681="",0,INDEX(Transactions!$R:$R,ROW()-8))</f>
        <v>0</v>
      </c>
    </row>
    <row r="682" spans="1:7" ht="15" customHeight="1" x14ac:dyDescent="0.15">
      <c r="A682" t="str">
        <f>IF(INDEX(Transactions!$L:$L,ROW()-8)="","",INDEX(Transactions!$L:$L,ROW()-8))</f>
        <v/>
      </c>
      <c r="B682" s="291">
        <f ca="1">IF($A682="",TODAY(),INDEX(Transactions!$G:$G,ROW()-8))</f>
        <v>46238</v>
      </c>
      <c r="C682" t="str">
        <f>IF($A682="","",INDEX(Transactions!$A:$A,ROW()-8))</f>
        <v/>
      </c>
      <c r="D682" s="27">
        <f>IF($A682="",0,INDEX(Transactions!$J:$J,ROW()-8))</f>
        <v>0</v>
      </c>
      <c r="E682">
        <f>IF($A682="",1,INDEX(Transactions!$P:$P,ROW()-8))</f>
        <v>1</v>
      </c>
      <c r="F682" s="27">
        <f>IF($A682="",0,INDEX(Transactions!$Q:$Q,ROW()-8))</f>
        <v>0</v>
      </c>
      <c r="G682" s="27">
        <f>IF($A682="",0,INDEX(Transactions!$R:$R,ROW()-8))</f>
        <v>0</v>
      </c>
    </row>
    <row r="683" spans="1:7" ht="15" customHeight="1" x14ac:dyDescent="0.15">
      <c r="A683" t="str">
        <f>IF(INDEX(Transactions!$L:$L,ROW()-8)="","",INDEX(Transactions!$L:$L,ROW()-8))</f>
        <v/>
      </c>
      <c r="B683" s="291">
        <f ca="1">IF($A683="",TODAY(),INDEX(Transactions!$G:$G,ROW()-8))</f>
        <v>46238</v>
      </c>
      <c r="C683" t="str">
        <f>IF($A683="","",INDEX(Transactions!$A:$A,ROW()-8))</f>
        <v/>
      </c>
      <c r="D683" s="27">
        <f>IF($A683="",0,INDEX(Transactions!$J:$J,ROW()-8))</f>
        <v>0</v>
      </c>
      <c r="E683">
        <f>IF($A683="",1,INDEX(Transactions!$P:$P,ROW()-8))</f>
        <v>1</v>
      </c>
      <c r="F683" s="27">
        <f>IF($A683="",0,INDEX(Transactions!$Q:$Q,ROW()-8))</f>
        <v>0</v>
      </c>
      <c r="G683" s="27">
        <f>IF($A683="",0,INDEX(Transactions!$R:$R,ROW()-8))</f>
        <v>0</v>
      </c>
    </row>
    <row r="684" spans="1:7" ht="15" customHeight="1" x14ac:dyDescent="0.15">
      <c r="A684" t="str">
        <f>IF(INDEX(Transactions!$L:$L,ROW()-8)="","",INDEX(Transactions!$L:$L,ROW()-8))</f>
        <v/>
      </c>
      <c r="B684" s="291">
        <f ca="1">IF($A684="",TODAY(),INDEX(Transactions!$G:$G,ROW()-8))</f>
        <v>46238</v>
      </c>
      <c r="C684" t="str">
        <f>IF($A684="","",INDEX(Transactions!$A:$A,ROW()-8))</f>
        <v/>
      </c>
      <c r="D684" s="27">
        <f>IF($A684="",0,INDEX(Transactions!$J:$J,ROW()-8))</f>
        <v>0</v>
      </c>
      <c r="E684">
        <f>IF($A684="",1,INDEX(Transactions!$P:$P,ROW()-8))</f>
        <v>1</v>
      </c>
      <c r="F684" s="27">
        <f>IF($A684="",0,INDEX(Transactions!$Q:$Q,ROW()-8))</f>
        <v>0</v>
      </c>
      <c r="G684" s="27">
        <f>IF($A684="",0,INDEX(Transactions!$R:$R,ROW()-8))</f>
        <v>0</v>
      </c>
    </row>
    <row r="685" spans="1:7" ht="15" customHeight="1" x14ac:dyDescent="0.15">
      <c r="A685" t="str">
        <f>IF(INDEX(Transactions!$L:$L,ROW()-8)="","",INDEX(Transactions!$L:$L,ROW()-8))</f>
        <v/>
      </c>
      <c r="B685" s="291">
        <f ca="1">IF($A685="",TODAY(),INDEX(Transactions!$G:$G,ROW()-8))</f>
        <v>46238</v>
      </c>
      <c r="C685" t="str">
        <f>IF($A685="","",INDEX(Transactions!$A:$A,ROW()-8))</f>
        <v/>
      </c>
      <c r="D685" s="27">
        <f>IF($A685="",0,INDEX(Transactions!$J:$J,ROW()-8))</f>
        <v>0</v>
      </c>
      <c r="E685">
        <f>IF($A685="",1,INDEX(Transactions!$P:$P,ROW()-8))</f>
        <v>1</v>
      </c>
      <c r="F685" s="27">
        <f>IF($A685="",0,INDEX(Transactions!$Q:$Q,ROW()-8))</f>
        <v>0</v>
      </c>
      <c r="G685" s="27">
        <f>IF($A685="",0,INDEX(Transactions!$R:$R,ROW()-8))</f>
        <v>0</v>
      </c>
    </row>
    <row r="686" spans="1:7" ht="15" customHeight="1" x14ac:dyDescent="0.15">
      <c r="A686" t="str">
        <f>IF(INDEX(Transactions!$L:$L,ROW()-8)="","",INDEX(Transactions!$L:$L,ROW()-8))</f>
        <v/>
      </c>
      <c r="B686" s="291">
        <f ca="1">IF($A686="",TODAY(),INDEX(Transactions!$G:$G,ROW()-8))</f>
        <v>46238</v>
      </c>
      <c r="C686" t="str">
        <f>IF($A686="","",INDEX(Transactions!$A:$A,ROW()-8))</f>
        <v/>
      </c>
      <c r="D686" s="27">
        <f>IF($A686="",0,INDEX(Transactions!$J:$J,ROW()-8))</f>
        <v>0</v>
      </c>
      <c r="E686">
        <f>IF($A686="",1,INDEX(Transactions!$P:$P,ROW()-8))</f>
        <v>1</v>
      </c>
      <c r="F686" s="27">
        <f>IF($A686="",0,INDEX(Transactions!$Q:$Q,ROW()-8))</f>
        <v>0</v>
      </c>
      <c r="G686" s="27">
        <f>IF($A686="",0,INDEX(Transactions!$R:$R,ROW()-8))</f>
        <v>0</v>
      </c>
    </row>
    <row r="687" spans="1:7" ht="15" customHeight="1" x14ac:dyDescent="0.15">
      <c r="A687" t="str">
        <f>IF(INDEX(Transactions!$L:$L,ROW()-8)="","",INDEX(Transactions!$L:$L,ROW()-8))</f>
        <v/>
      </c>
      <c r="B687" s="291">
        <f ca="1">IF($A687="",TODAY(),INDEX(Transactions!$G:$G,ROW()-8))</f>
        <v>46238</v>
      </c>
      <c r="C687" t="str">
        <f>IF($A687="","",INDEX(Transactions!$A:$A,ROW()-8))</f>
        <v/>
      </c>
      <c r="D687" s="27">
        <f>IF($A687="",0,INDEX(Transactions!$J:$J,ROW()-8))</f>
        <v>0</v>
      </c>
      <c r="E687">
        <f>IF($A687="",1,INDEX(Transactions!$P:$P,ROW()-8))</f>
        <v>1</v>
      </c>
      <c r="F687" s="27">
        <f>IF($A687="",0,INDEX(Transactions!$Q:$Q,ROW()-8))</f>
        <v>0</v>
      </c>
      <c r="G687" s="27">
        <f>IF($A687="",0,INDEX(Transactions!$R:$R,ROW()-8))</f>
        <v>0</v>
      </c>
    </row>
    <row r="688" spans="1:7" ht="15" customHeight="1" x14ac:dyDescent="0.15">
      <c r="A688" t="str">
        <f>IF(INDEX(Transactions!$L:$L,ROW()-8)="","",INDEX(Transactions!$L:$L,ROW()-8))</f>
        <v/>
      </c>
      <c r="B688" s="291">
        <f ca="1">IF($A688="",TODAY(),INDEX(Transactions!$G:$G,ROW()-8))</f>
        <v>46238</v>
      </c>
      <c r="C688" t="str">
        <f>IF($A688="","",INDEX(Transactions!$A:$A,ROW()-8))</f>
        <v/>
      </c>
      <c r="D688" s="27">
        <f>IF($A688="",0,INDEX(Transactions!$J:$J,ROW()-8))</f>
        <v>0</v>
      </c>
      <c r="E688">
        <f>IF($A688="",1,INDEX(Transactions!$P:$P,ROW()-8))</f>
        <v>1</v>
      </c>
      <c r="F688" s="27">
        <f>IF($A688="",0,INDEX(Transactions!$Q:$Q,ROW()-8))</f>
        <v>0</v>
      </c>
      <c r="G688" s="27">
        <f>IF($A688="",0,INDEX(Transactions!$R:$R,ROW()-8))</f>
        <v>0</v>
      </c>
    </row>
    <row r="689" spans="1:7" ht="15" customHeight="1" x14ac:dyDescent="0.15">
      <c r="A689" t="str">
        <f>IF(INDEX(Transactions!$L:$L,ROW()-8)="","",INDEX(Transactions!$L:$L,ROW()-8))</f>
        <v/>
      </c>
      <c r="B689" s="291">
        <f ca="1">IF($A689="",TODAY(),INDEX(Transactions!$G:$G,ROW()-8))</f>
        <v>46238</v>
      </c>
      <c r="C689" t="str">
        <f>IF($A689="","",INDEX(Transactions!$A:$A,ROW()-8))</f>
        <v/>
      </c>
      <c r="D689" s="27">
        <f>IF($A689="",0,INDEX(Transactions!$J:$J,ROW()-8))</f>
        <v>0</v>
      </c>
      <c r="E689">
        <f>IF($A689="",1,INDEX(Transactions!$P:$P,ROW()-8))</f>
        <v>1</v>
      </c>
      <c r="F689" s="27">
        <f>IF($A689="",0,INDEX(Transactions!$Q:$Q,ROW()-8))</f>
        <v>0</v>
      </c>
      <c r="G689" s="27">
        <f>IF($A689="",0,INDEX(Transactions!$R:$R,ROW()-8))</f>
        <v>0</v>
      </c>
    </row>
    <row r="690" spans="1:7" ht="15" customHeight="1" x14ac:dyDescent="0.15">
      <c r="A690" t="str">
        <f>IF(INDEX(Transactions!$L:$L,ROW()-8)="","",INDEX(Transactions!$L:$L,ROW()-8))</f>
        <v/>
      </c>
      <c r="B690" s="291">
        <f ca="1">IF($A690="",TODAY(),INDEX(Transactions!$G:$G,ROW()-8))</f>
        <v>46238</v>
      </c>
      <c r="C690" t="str">
        <f>IF($A690="","",INDEX(Transactions!$A:$A,ROW()-8))</f>
        <v/>
      </c>
      <c r="D690" s="27">
        <f>IF($A690="",0,INDEX(Transactions!$J:$J,ROW()-8))</f>
        <v>0</v>
      </c>
      <c r="E690">
        <f>IF($A690="",1,INDEX(Transactions!$P:$P,ROW()-8))</f>
        <v>1</v>
      </c>
      <c r="F690" s="27">
        <f>IF($A690="",0,INDEX(Transactions!$Q:$Q,ROW()-8))</f>
        <v>0</v>
      </c>
      <c r="G690" s="27">
        <f>IF($A690="",0,INDEX(Transactions!$R:$R,ROW()-8))</f>
        <v>0</v>
      </c>
    </row>
    <row r="691" spans="1:7" ht="15" customHeight="1" x14ac:dyDescent="0.15">
      <c r="A691" t="str">
        <f>IF(INDEX(Transactions!$L:$L,ROW()-8)="","",INDEX(Transactions!$L:$L,ROW()-8))</f>
        <v/>
      </c>
      <c r="B691" s="291">
        <f ca="1">IF($A691="",TODAY(),INDEX(Transactions!$G:$G,ROW()-8))</f>
        <v>46238</v>
      </c>
      <c r="C691" t="str">
        <f>IF($A691="","",INDEX(Transactions!$A:$A,ROW()-8))</f>
        <v/>
      </c>
      <c r="D691" s="27">
        <f>IF($A691="",0,INDEX(Transactions!$J:$J,ROW()-8))</f>
        <v>0</v>
      </c>
      <c r="E691">
        <f>IF($A691="",1,INDEX(Transactions!$P:$P,ROW()-8))</f>
        <v>1</v>
      </c>
      <c r="F691" s="27">
        <f>IF($A691="",0,INDEX(Transactions!$Q:$Q,ROW()-8))</f>
        <v>0</v>
      </c>
      <c r="G691" s="27">
        <f>IF($A691="",0,INDEX(Transactions!$R:$R,ROW()-8))</f>
        <v>0</v>
      </c>
    </row>
    <row r="692" spans="1:7" ht="15" customHeight="1" x14ac:dyDescent="0.15">
      <c r="A692" t="str">
        <f>IF(INDEX(Transactions!$L:$L,ROW()-8)="","",INDEX(Transactions!$L:$L,ROW()-8))</f>
        <v/>
      </c>
      <c r="B692" s="291">
        <f ca="1">IF($A692="",TODAY(),INDEX(Transactions!$G:$G,ROW()-8))</f>
        <v>46238</v>
      </c>
      <c r="C692" t="str">
        <f>IF($A692="","",INDEX(Transactions!$A:$A,ROW()-8))</f>
        <v/>
      </c>
      <c r="D692" s="27">
        <f>IF($A692="",0,INDEX(Transactions!$J:$J,ROW()-8))</f>
        <v>0</v>
      </c>
      <c r="E692">
        <f>IF($A692="",1,INDEX(Transactions!$P:$P,ROW()-8))</f>
        <v>1</v>
      </c>
      <c r="F692" s="27">
        <f>IF($A692="",0,INDEX(Transactions!$Q:$Q,ROW()-8))</f>
        <v>0</v>
      </c>
      <c r="G692" s="27">
        <f>IF($A692="",0,INDEX(Transactions!$R:$R,ROW()-8))</f>
        <v>0</v>
      </c>
    </row>
    <row r="693" spans="1:7" ht="15" customHeight="1" x14ac:dyDescent="0.15">
      <c r="A693" t="str">
        <f>IF(INDEX(Transactions!$L:$L,ROW()-8)="","",INDEX(Transactions!$L:$L,ROW()-8))</f>
        <v/>
      </c>
      <c r="B693" s="291">
        <f ca="1">IF($A693="",TODAY(),INDEX(Transactions!$G:$G,ROW()-8))</f>
        <v>46238</v>
      </c>
      <c r="C693" t="str">
        <f>IF($A693="","",INDEX(Transactions!$A:$A,ROW()-8))</f>
        <v/>
      </c>
      <c r="D693" s="27">
        <f>IF($A693="",0,INDEX(Transactions!$J:$J,ROW()-8))</f>
        <v>0</v>
      </c>
      <c r="E693">
        <f>IF($A693="",1,INDEX(Transactions!$P:$P,ROW()-8))</f>
        <v>1</v>
      </c>
      <c r="F693" s="27">
        <f>IF($A693="",0,INDEX(Transactions!$Q:$Q,ROW()-8))</f>
        <v>0</v>
      </c>
      <c r="G693" s="27">
        <f>IF($A693="",0,INDEX(Transactions!$R:$R,ROW()-8))</f>
        <v>0</v>
      </c>
    </row>
    <row r="694" spans="1:7" ht="15" customHeight="1" x14ac:dyDescent="0.15">
      <c r="A694" t="str">
        <f>IF(INDEX(Transactions!$L:$L,ROW()-8)="","",INDEX(Transactions!$L:$L,ROW()-8))</f>
        <v/>
      </c>
      <c r="B694" s="291">
        <f ca="1">IF($A694="",TODAY(),INDEX(Transactions!$G:$G,ROW()-8))</f>
        <v>46238</v>
      </c>
      <c r="C694" t="str">
        <f>IF($A694="","",INDEX(Transactions!$A:$A,ROW()-8))</f>
        <v/>
      </c>
      <c r="D694" s="27">
        <f>IF($A694="",0,INDEX(Transactions!$J:$J,ROW()-8))</f>
        <v>0</v>
      </c>
      <c r="E694">
        <f>IF($A694="",1,INDEX(Transactions!$P:$P,ROW()-8))</f>
        <v>1</v>
      </c>
      <c r="F694" s="27">
        <f>IF($A694="",0,INDEX(Transactions!$Q:$Q,ROW()-8))</f>
        <v>0</v>
      </c>
      <c r="G694" s="27">
        <f>IF($A694="",0,INDEX(Transactions!$R:$R,ROW()-8))</f>
        <v>0</v>
      </c>
    </row>
    <row r="695" spans="1:7" ht="15" customHeight="1" x14ac:dyDescent="0.15">
      <c r="A695" t="str">
        <f>IF(INDEX(Transactions!$L:$L,ROW()-8)="","",INDEX(Transactions!$L:$L,ROW()-8))</f>
        <v/>
      </c>
      <c r="B695" s="291">
        <f ca="1">IF($A695="",TODAY(),INDEX(Transactions!$G:$G,ROW()-8))</f>
        <v>46238</v>
      </c>
      <c r="C695" t="str">
        <f>IF($A695="","",INDEX(Transactions!$A:$A,ROW()-8))</f>
        <v/>
      </c>
      <c r="D695" s="27">
        <f>IF($A695="",0,INDEX(Transactions!$J:$J,ROW()-8))</f>
        <v>0</v>
      </c>
      <c r="E695">
        <f>IF($A695="",1,INDEX(Transactions!$P:$P,ROW()-8))</f>
        <v>1</v>
      </c>
      <c r="F695" s="27">
        <f>IF($A695="",0,INDEX(Transactions!$Q:$Q,ROW()-8))</f>
        <v>0</v>
      </c>
      <c r="G695" s="27">
        <f>IF($A695="",0,INDEX(Transactions!$R:$R,ROW()-8))</f>
        <v>0</v>
      </c>
    </row>
    <row r="696" spans="1:7" ht="15" customHeight="1" x14ac:dyDescent="0.15">
      <c r="A696" t="str">
        <f>IF(INDEX(Transactions!$L:$L,ROW()-8)="","",INDEX(Transactions!$L:$L,ROW()-8))</f>
        <v/>
      </c>
      <c r="B696" s="291">
        <f ca="1">IF($A696="",TODAY(),INDEX(Transactions!$G:$G,ROW()-8))</f>
        <v>46238</v>
      </c>
      <c r="C696" t="str">
        <f>IF($A696="","",INDEX(Transactions!$A:$A,ROW()-8))</f>
        <v/>
      </c>
      <c r="D696" s="27">
        <f>IF($A696="",0,INDEX(Transactions!$J:$J,ROW()-8))</f>
        <v>0</v>
      </c>
      <c r="E696">
        <f>IF($A696="",1,INDEX(Transactions!$P:$P,ROW()-8))</f>
        <v>1</v>
      </c>
      <c r="F696" s="27">
        <f>IF($A696="",0,INDEX(Transactions!$Q:$Q,ROW()-8))</f>
        <v>0</v>
      </c>
      <c r="G696" s="27">
        <f>IF($A696="",0,INDEX(Transactions!$R:$R,ROW()-8))</f>
        <v>0</v>
      </c>
    </row>
    <row r="697" spans="1:7" ht="15" customHeight="1" x14ac:dyDescent="0.15">
      <c r="A697" t="str">
        <f>IF(INDEX(Transactions!$L:$L,ROW()-8)="","",INDEX(Transactions!$L:$L,ROW()-8))</f>
        <v/>
      </c>
      <c r="B697" s="291">
        <f ca="1">IF($A697="",TODAY(),INDEX(Transactions!$G:$G,ROW()-8))</f>
        <v>46238</v>
      </c>
      <c r="C697" t="str">
        <f>IF($A697="","",INDEX(Transactions!$A:$A,ROW()-8))</f>
        <v/>
      </c>
      <c r="D697" s="27">
        <f>IF($A697="",0,INDEX(Transactions!$J:$J,ROW()-8))</f>
        <v>0</v>
      </c>
      <c r="E697">
        <f>IF($A697="",1,INDEX(Transactions!$P:$P,ROW()-8))</f>
        <v>1</v>
      </c>
      <c r="F697" s="27">
        <f>IF($A697="",0,INDEX(Transactions!$Q:$Q,ROW()-8))</f>
        <v>0</v>
      </c>
      <c r="G697" s="27">
        <f>IF($A697="",0,INDEX(Transactions!$R:$R,ROW()-8))</f>
        <v>0</v>
      </c>
    </row>
    <row r="698" spans="1:7" ht="15" customHeight="1" x14ac:dyDescent="0.15">
      <c r="A698" t="str">
        <f>IF(INDEX(Transactions!$L:$L,ROW()-8)="","",INDEX(Transactions!$L:$L,ROW()-8))</f>
        <v/>
      </c>
      <c r="B698" s="291">
        <f ca="1">IF($A698="",TODAY(),INDEX(Transactions!$G:$G,ROW()-8))</f>
        <v>46238</v>
      </c>
      <c r="C698" t="str">
        <f>IF($A698="","",INDEX(Transactions!$A:$A,ROW()-8))</f>
        <v/>
      </c>
      <c r="D698" s="27">
        <f>IF($A698="",0,INDEX(Transactions!$J:$J,ROW()-8))</f>
        <v>0</v>
      </c>
      <c r="E698">
        <f>IF($A698="",1,INDEX(Transactions!$P:$P,ROW()-8))</f>
        <v>1</v>
      </c>
      <c r="F698" s="27">
        <f>IF($A698="",0,INDEX(Transactions!$Q:$Q,ROW()-8))</f>
        <v>0</v>
      </c>
      <c r="G698" s="27">
        <f>IF($A698="",0,INDEX(Transactions!$R:$R,ROW()-8))</f>
        <v>0</v>
      </c>
    </row>
    <row r="699" spans="1:7" ht="15" customHeight="1" x14ac:dyDescent="0.15">
      <c r="A699" t="str">
        <f>IF(INDEX(Transactions!$L:$L,ROW()-8)="","",INDEX(Transactions!$L:$L,ROW()-8))</f>
        <v/>
      </c>
      <c r="B699" s="291">
        <f ca="1">IF($A699="",TODAY(),INDEX(Transactions!$G:$G,ROW()-8))</f>
        <v>46238</v>
      </c>
      <c r="C699" t="str">
        <f>IF($A699="","",INDEX(Transactions!$A:$A,ROW()-8))</f>
        <v/>
      </c>
      <c r="D699" s="27">
        <f>IF($A699="",0,INDEX(Transactions!$J:$J,ROW()-8))</f>
        <v>0</v>
      </c>
      <c r="E699">
        <f>IF($A699="",1,INDEX(Transactions!$P:$P,ROW()-8))</f>
        <v>1</v>
      </c>
      <c r="F699" s="27">
        <f>IF($A699="",0,INDEX(Transactions!$Q:$Q,ROW()-8))</f>
        <v>0</v>
      </c>
      <c r="G699" s="27">
        <f>IF($A699="",0,INDEX(Transactions!$R:$R,ROW()-8))</f>
        <v>0</v>
      </c>
    </row>
    <row r="700" spans="1:7" ht="15" customHeight="1" x14ac:dyDescent="0.15">
      <c r="A700" t="str">
        <f>IF(INDEX(Transactions!$L:$L,ROW()-8)="","",INDEX(Transactions!$L:$L,ROW()-8))</f>
        <v/>
      </c>
      <c r="B700" s="291">
        <f ca="1">IF($A700="",TODAY(),INDEX(Transactions!$G:$G,ROW()-8))</f>
        <v>46238</v>
      </c>
      <c r="C700" t="str">
        <f>IF($A700="","",INDEX(Transactions!$A:$A,ROW()-8))</f>
        <v/>
      </c>
      <c r="D700" s="27">
        <f>IF($A700="",0,INDEX(Transactions!$J:$J,ROW()-8))</f>
        <v>0</v>
      </c>
      <c r="E700">
        <f>IF($A700="",1,INDEX(Transactions!$P:$P,ROW()-8))</f>
        <v>1</v>
      </c>
      <c r="F700" s="27">
        <f>IF($A700="",0,INDEX(Transactions!$Q:$Q,ROW()-8))</f>
        <v>0</v>
      </c>
      <c r="G700" s="27">
        <f>IF($A700="",0,INDEX(Transactions!$R:$R,ROW()-8))</f>
        <v>0</v>
      </c>
    </row>
    <row r="701" spans="1:7" ht="15" customHeight="1" x14ac:dyDescent="0.15">
      <c r="A701" t="str">
        <f>IF(INDEX(Transactions!$L:$L,ROW()-8)="","",INDEX(Transactions!$L:$L,ROW()-8))</f>
        <v/>
      </c>
      <c r="B701" s="291">
        <f ca="1">IF($A701="",TODAY(),INDEX(Transactions!$G:$G,ROW()-8))</f>
        <v>46238</v>
      </c>
      <c r="C701" t="str">
        <f>IF($A701="","",INDEX(Transactions!$A:$A,ROW()-8))</f>
        <v/>
      </c>
      <c r="D701" s="27">
        <f>IF($A701="",0,INDEX(Transactions!$J:$J,ROW()-8))</f>
        <v>0</v>
      </c>
      <c r="E701">
        <f>IF($A701="",1,INDEX(Transactions!$P:$P,ROW()-8))</f>
        <v>1</v>
      </c>
      <c r="F701" s="27">
        <f>IF($A701="",0,INDEX(Transactions!$Q:$Q,ROW()-8))</f>
        <v>0</v>
      </c>
      <c r="G701" s="27">
        <f>IF($A701="",0,INDEX(Transactions!$R:$R,ROW()-8))</f>
        <v>0</v>
      </c>
    </row>
    <row r="702" spans="1:7" ht="15" customHeight="1" x14ac:dyDescent="0.15">
      <c r="A702" t="str">
        <f>IF(INDEX(Transactions!$L:$L,ROW()-8)="","",INDEX(Transactions!$L:$L,ROW()-8))</f>
        <v/>
      </c>
      <c r="B702" s="291">
        <f ca="1">IF($A702="",TODAY(),INDEX(Transactions!$G:$G,ROW()-8))</f>
        <v>46238</v>
      </c>
      <c r="C702" t="str">
        <f>IF($A702="","",INDEX(Transactions!$A:$A,ROW()-8))</f>
        <v/>
      </c>
      <c r="D702" s="27">
        <f>IF($A702="",0,INDEX(Transactions!$J:$J,ROW()-8))</f>
        <v>0</v>
      </c>
      <c r="E702">
        <f>IF($A702="",1,INDEX(Transactions!$P:$P,ROW()-8))</f>
        <v>1</v>
      </c>
      <c r="F702" s="27">
        <f>IF($A702="",0,INDEX(Transactions!$Q:$Q,ROW()-8))</f>
        <v>0</v>
      </c>
      <c r="G702" s="27">
        <f>IF($A702="",0,INDEX(Transactions!$R:$R,ROW()-8))</f>
        <v>0</v>
      </c>
    </row>
    <row r="703" spans="1:7" ht="15" customHeight="1" x14ac:dyDescent="0.15">
      <c r="A703" t="str">
        <f>IF(INDEX(Transactions!$L:$L,ROW()-8)="","",INDEX(Transactions!$L:$L,ROW()-8))</f>
        <v/>
      </c>
      <c r="B703" s="291">
        <f ca="1">IF($A703="",TODAY(),INDEX(Transactions!$G:$G,ROW()-8))</f>
        <v>46238</v>
      </c>
      <c r="C703" t="str">
        <f>IF($A703="","",INDEX(Transactions!$A:$A,ROW()-8))</f>
        <v/>
      </c>
      <c r="D703" s="27">
        <f>IF($A703="",0,INDEX(Transactions!$J:$J,ROW()-8))</f>
        <v>0</v>
      </c>
      <c r="E703">
        <f>IF($A703="",1,INDEX(Transactions!$P:$P,ROW()-8))</f>
        <v>1</v>
      </c>
      <c r="F703" s="27">
        <f>IF($A703="",0,INDEX(Transactions!$Q:$Q,ROW()-8))</f>
        <v>0</v>
      </c>
      <c r="G703" s="27">
        <f>IF($A703="",0,INDEX(Transactions!$R:$R,ROW()-8))</f>
        <v>0</v>
      </c>
    </row>
    <row r="704" spans="1:7" ht="15" customHeight="1" x14ac:dyDescent="0.15">
      <c r="A704" t="str">
        <f>IF(INDEX(Transactions!$L:$L,ROW()-8)="","",INDEX(Transactions!$L:$L,ROW()-8))</f>
        <v/>
      </c>
      <c r="B704" s="291">
        <f ca="1">IF($A704="",TODAY(),INDEX(Transactions!$G:$G,ROW()-8))</f>
        <v>46238</v>
      </c>
      <c r="C704" t="str">
        <f>IF($A704="","",INDEX(Transactions!$A:$A,ROW()-8))</f>
        <v/>
      </c>
      <c r="D704" s="27">
        <f>IF($A704="",0,INDEX(Transactions!$J:$J,ROW()-8))</f>
        <v>0</v>
      </c>
      <c r="E704">
        <f>IF($A704="",1,INDEX(Transactions!$P:$P,ROW()-8))</f>
        <v>1</v>
      </c>
      <c r="F704" s="27">
        <f>IF($A704="",0,INDEX(Transactions!$Q:$Q,ROW()-8))</f>
        <v>0</v>
      </c>
      <c r="G704" s="27">
        <f>IF($A704="",0,INDEX(Transactions!$R:$R,ROW()-8))</f>
        <v>0</v>
      </c>
    </row>
    <row r="705" spans="1:7" ht="15" customHeight="1" x14ac:dyDescent="0.15">
      <c r="A705" t="str">
        <f>IF(INDEX(Transactions!$L:$L,ROW()-8)="","",INDEX(Transactions!$L:$L,ROW()-8))</f>
        <v/>
      </c>
      <c r="B705" s="291">
        <f ca="1">IF($A705="",TODAY(),INDEX(Transactions!$G:$G,ROW()-8))</f>
        <v>46238</v>
      </c>
      <c r="C705" t="str">
        <f>IF($A705="","",INDEX(Transactions!$A:$A,ROW()-8))</f>
        <v/>
      </c>
      <c r="D705" s="27">
        <f>IF($A705="",0,INDEX(Transactions!$J:$J,ROW()-8))</f>
        <v>0</v>
      </c>
      <c r="E705">
        <f>IF($A705="",1,INDEX(Transactions!$P:$P,ROW()-8))</f>
        <v>1</v>
      </c>
      <c r="F705" s="27">
        <f>IF($A705="",0,INDEX(Transactions!$Q:$Q,ROW()-8))</f>
        <v>0</v>
      </c>
      <c r="G705" s="27">
        <f>IF($A705="",0,INDEX(Transactions!$R:$R,ROW()-8))</f>
        <v>0</v>
      </c>
    </row>
    <row r="706" spans="1:7" ht="15" customHeight="1" x14ac:dyDescent="0.15">
      <c r="A706" t="str">
        <f>IF(INDEX(Transactions!$L:$L,ROW()-8)="","",INDEX(Transactions!$L:$L,ROW()-8))</f>
        <v/>
      </c>
      <c r="B706" s="291">
        <f ca="1">IF($A706="",TODAY(),INDEX(Transactions!$G:$G,ROW()-8))</f>
        <v>46238</v>
      </c>
      <c r="C706" t="str">
        <f>IF($A706="","",INDEX(Transactions!$A:$A,ROW()-8))</f>
        <v/>
      </c>
      <c r="D706" s="27">
        <f>IF($A706="",0,INDEX(Transactions!$J:$J,ROW()-8))</f>
        <v>0</v>
      </c>
      <c r="E706">
        <f>IF($A706="",1,INDEX(Transactions!$P:$P,ROW()-8))</f>
        <v>1</v>
      </c>
      <c r="F706" s="27">
        <f>IF($A706="",0,INDEX(Transactions!$Q:$Q,ROW()-8))</f>
        <v>0</v>
      </c>
      <c r="G706" s="27">
        <f>IF($A706="",0,INDEX(Transactions!$R:$R,ROW()-8))</f>
        <v>0</v>
      </c>
    </row>
    <row r="707" spans="1:7" ht="15" customHeight="1" x14ac:dyDescent="0.15">
      <c r="A707" t="str">
        <f>IF(INDEX(Transactions!$L:$L,ROW()-8)="","",INDEX(Transactions!$L:$L,ROW()-8))</f>
        <v/>
      </c>
      <c r="B707" s="291">
        <f ca="1">IF($A707="",TODAY(),INDEX(Transactions!$G:$G,ROW()-8))</f>
        <v>46238</v>
      </c>
      <c r="C707" t="str">
        <f>IF($A707="","",INDEX(Transactions!$A:$A,ROW()-8))</f>
        <v/>
      </c>
      <c r="D707" s="27">
        <f>IF($A707="",0,INDEX(Transactions!$J:$J,ROW()-8))</f>
        <v>0</v>
      </c>
      <c r="E707">
        <f>IF($A707="",1,INDEX(Transactions!$P:$P,ROW()-8))</f>
        <v>1</v>
      </c>
      <c r="F707" s="27">
        <f>IF($A707="",0,INDEX(Transactions!$Q:$Q,ROW()-8))</f>
        <v>0</v>
      </c>
      <c r="G707" s="27">
        <f>IF($A707="",0,INDEX(Transactions!$R:$R,ROW()-8))</f>
        <v>0</v>
      </c>
    </row>
    <row r="708" spans="1:7" ht="15" customHeight="1" x14ac:dyDescent="0.15">
      <c r="A708" t="str">
        <f>IF(INDEX(Transactions!$L:$L,ROW()-8)="","",INDEX(Transactions!$L:$L,ROW()-8))</f>
        <v/>
      </c>
      <c r="B708" s="291">
        <f ca="1">IF($A708="",TODAY(),INDEX(Transactions!$G:$G,ROW()-8))</f>
        <v>46238</v>
      </c>
      <c r="C708" t="str">
        <f>IF($A708="","",INDEX(Transactions!$A:$A,ROW()-8))</f>
        <v/>
      </c>
      <c r="D708" s="27">
        <f>IF($A708="",0,INDEX(Transactions!$J:$J,ROW()-8))</f>
        <v>0</v>
      </c>
      <c r="E708">
        <f>IF($A708="",1,INDEX(Transactions!$P:$P,ROW()-8))</f>
        <v>1</v>
      </c>
      <c r="F708" s="27">
        <f>IF($A708="",0,INDEX(Transactions!$Q:$Q,ROW()-8))</f>
        <v>0</v>
      </c>
      <c r="G708" s="27">
        <f>IF($A708="",0,INDEX(Transactions!$R:$R,ROW()-8))</f>
        <v>0</v>
      </c>
    </row>
    <row r="709" spans="1:7" ht="15" customHeight="1" x14ac:dyDescent="0.15">
      <c r="A709" t="str">
        <f>IF(INDEX(Transactions!$L:$L,ROW()-8)="","",INDEX(Transactions!$L:$L,ROW()-8))</f>
        <v/>
      </c>
      <c r="B709" s="291">
        <f ca="1">IF($A709="",TODAY(),INDEX(Transactions!$G:$G,ROW()-8))</f>
        <v>46238</v>
      </c>
      <c r="C709" t="str">
        <f>IF($A709="","",INDEX(Transactions!$A:$A,ROW()-8))</f>
        <v/>
      </c>
      <c r="D709" s="27">
        <f>IF($A709="",0,INDEX(Transactions!$J:$J,ROW()-8))</f>
        <v>0</v>
      </c>
      <c r="E709">
        <f>IF($A709="",1,INDEX(Transactions!$P:$P,ROW()-8))</f>
        <v>1</v>
      </c>
      <c r="F709" s="27">
        <f>IF($A709="",0,INDEX(Transactions!$Q:$Q,ROW()-8))</f>
        <v>0</v>
      </c>
      <c r="G709" s="27">
        <f>IF($A709="",0,INDEX(Transactions!$R:$R,ROW()-8))</f>
        <v>0</v>
      </c>
    </row>
    <row r="710" spans="1:7" ht="15" customHeight="1" x14ac:dyDescent="0.15">
      <c r="A710" t="str">
        <f>IF(INDEX(Transactions!$L:$L,ROW()-8)="","",INDEX(Transactions!$L:$L,ROW()-8))</f>
        <v/>
      </c>
      <c r="B710" s="291">
        <f ca="1">IF($A710="",TODAY(),INDEX(Transactions!$G:$G,ROW()-8))</f>
        <v>46238</v>
      </c>
      <c r="C710" t="str">
        <f>IF($A710="","",INDEX(Transactions!$A:$A,ROW()-8))</f>
        <v/>
      </c>
      <c r="D710" s="27">
        <f>IF($A710="",0,INDEX(Transactions!$J:$J,ROW()-8))</f>
        <v>0</v>
      </c>
      <c r="E710">
        <f>IF($A710="",1,INDEX(Transactions!$P:$P,ROW()-8))</f>
        <v>1</v>
      </c>
      <c r="F710" s="27">
        <f>IF($A710="",0,INDEX(Transactions!$Q:$Q,ROW()-8))</f>
        <v>0</v>
      </c>
      <c r="G710" s="27">
        <f>IF($A710="",0,INDEX(Transactions!$R:$R,ROW()-8))</f>
        <v>0</v>
      </c>
    </row>
    <row r="711" spans="1:7" ht="15" customHeight="1" x14ac:dyDescent="0.15">
      <c r="A711" t="str">
        <f>IF(INDEX(Transactions!$L:$L,ROW()-8)="","",INDEX(Transactions!$L:$L,ROW()-8))</f>
        <v/>
      </c>
      <c r="B711" s="291">
        <f ca="1">IF($A711="",TODAY(),INDEX(Transactions!$G:$G,ROW()-8))</f>
        <v>46238</v>
      </c>
      <c r="C711" t="str">
        <f>IF($A711="","",INDEX(Transactions!$A:$A,ROW()-8))</f>
        <v/>
      </c>
      <c r="D711" s="27">
        <f>IF($A711="",0,INDEX(Transactions!$J:$J,ROW()-8))</f>
        <v>0</v>
      </c>
      <c r="E711">
        <f>IF($A711="",1,INDEX(Transactions!$P:$P,ROW()-8))</f>
        <v>1</v>
      </c>
      <c r="F711" s="27">
        <f>IF($A711="",0,INDEX(Transactions!$Q:$Q,ROW()-8))</f>
        <v>0</v>
      </c>
      <c r="G711" s="27">
        <f>IF($A711="",0,INDEX(Transactions!$R:$R,ROW()-8))</f>
        <v>0</v>
      </c>
    </row>
    <row r="712" spans="1:7" ht="15" customHeight="1" x14ac:dyDescent="0.15">
      <c r="A712" t="str">
        <f>IF(INDEX(Transactions!$L:$L,ROW()-8)="","",INDEX(Transactions!$L:$L,ROW()-8))</f>
        <v/>
      </c>
      <c r="B712" s="291">
        <f ca="1">IF($A712="",TODAY(),INDEX(Transactions!$G:$G,ROW()-8))</f>
        <v>46238</v>
      </c>
      <c r="C712" t="str">
        <f>IF($A712="","",INDEX(Transactions!$A:$A,ROW()-8))</f>
        <v/>
      </c>
      <c r="D712" s="27">
        <f>IF($A712="",0,INDEX(Transactions!$J:$J,ROW()-8))</f>
        <v>0</v>
      </c>
      <c r="E712">
        <f>IF($A712="",1,INDEX(Transactions!$P:$P,ROW()-8))</f>
        <v>1</v>
      </c>
      <c r="F712" s="27">
        <f>IF($A712="",0,INDEX(Transactions!$Q:$Q,ROW()-8))</f>
        <v>0</v>
      </c>
      <c r="G712" s="27">
        <f>IF($A712="",0,INDEX(Transactions!$R:$R,ROW()-8))</f>
        <v>0</v>
      </c>
    </row>
    <row r="713" spans="1:7" ht="15" customHeight="1" x14ac:dyDescent="0.15">
      <c r="A713" t="str">
        <f>IF(INDEX(Transactions!$L:$L,ROW()-8)="","",INDEX(Transactions!$L:$L,ROW()-8))</f>
        <v/>
      </c>
      <c r="B713" s="291">
        <f ca="1">IF($A713="",TODAY(),INDEX(Transactions!$G:$G,ROW()-8))</f>
        <v>46238</v>
      </c>
      <c r="C713" t="str">
        <f>IF($A713="","",INDEX(Transactions!$A:$A,ROW()-8))</f>
        <v/>
      </c>
      <c r="D713" s="27">
        <f>IF($A713="",0,INDEX(Transactions!$J:$J,ROW()-8))</f>
        <v>0</v>
      </c>
      <c r="E713">
        <f>IF($A713="",1,INDEX(Transactions!$P:$P,ROW()-8))</f>
        <v>1</v>
      </c>
      <c r="F713" s="27">
        <f>IF($A713="",0,INDEX(Transactions!$Q:$Q,ROW()-8))</f>
        <v>0</v>
      </c>
      <c r="G713" s="27">
        <f>IF($A713="",0,INDEX(Transactions!$R:$R,ROW()-8))</f>
        <v>0</v>
      </c>
    </row>
    <row r="714" spans="1:7" ht="15" customHeight="1" x14ac:dyDescent="0.15">
      <c r="A714" t="str">
        <f>IF(INDEX(Transactions!$L:$L,ROW()-8)="","",INDEX(Transactions!$L:$L,ROW()-8))</f>
        <v/>
      </c>
      <c r="B714" s="291">
        <f ca="1">IF($A714="",TODAY(),INDEX(Transactions!$G:$G,ROW()-8))</f>
        <v>46238</v>
      </c>
      <c r="C714" t="str">
        <f>IF($A714="","",INDEX(Transactions!$A:$A,ROW()-8))</f>
        <v/>
      </c>
      <c r="D714" s="27">
        <f>IF($A714="",0,INDEX(Transactions!$J:$J,ROW()-8))</f>
        <v>0</v>
      </c>
      <c r="E714">
        <f>IF($A714="",1,INDEX(Transactions!$P:$P,ROW()-8))</f>
        <v>1</v>
      </c>
      <c r="F714" s="27">
        <f>IF($A714="",0,INDEX(Transactions!$Q:$Q,ROW()-8))</f>
        <v>0</v>
      </c>
      <c r="G714" s="27">
        <f>IF($A714="",0,INDEX(Transactions!$R:$R,ROW()-8))</f>
        <v>0</v>
      </c>
    </row>
    <row r="715" spans="1:7" ht="15" customHeight="1" x14ac:dyDescent="0.15">
      <c r="A715" t="str">
        <f>IF(INDEX(Transactions!$L:$L,ROW()-8)="","",INDEX(Transactions!$L:$L,ROW()-8))</f>
        <v/>
      </c>
      <c r="B715" s="291">
        <f ca="1">IF($A715="",TODAY(),INDEX(Transactions!$G:$G,ROW()-8))</f>
        <v>46238</v>
      </c>
      <c r="C715" t="str">
        <f>IF($A715="","",INDEX(Transactions!$A:$A,ROW()-8))</f>
        <v/>
      </c>
      <c r="D715" s="27">
        <f>IF($A715="",0,INDEX(Transactions!$J:$J,ROW()-8))</f>
        <v>0</v>
      </c>
      <c r="E715">
        <f>IF($A715="",1,INDEX(Transactions!$P:$P,ROW()-8))</f>
        <v>1</v>
      </c>
      <c r="F715" s="27">
        <f>IF($A715="",0,INDEX(Transactions!$Q:$Q,ROW()-8))</f>
        <v>0</v>
      </c>
      <c r="G715" s="27">
        <f>IF($A715="",0,INDEX(Transactions!$R:$R,ROW()-8))</f>
        <v>0</v>
      </c>
    </row>
    <row r="716" spans="1:7" ht="15" customHeight="1" x14ac:dyDescent="0.15">
      <c r="A716" t="str">
        <f>IF(INDEX(Transactions!$L:$L,ROW()-8)="","",INDEX(Transactions!$L:$L,ROW()-8))</f>
        <v/>
      </c>
      <c r="B716" s="291">
        <f ca="1">IF($A716="",TODAY(),INDEX(Transactions!$G:$G,ROW()-8))</f>
        <v>46238</v>
      </c>
      <c r="C716" t="str">
        <f>IF($A716="","",INDEX(Transactions!$A:$A,ROW()-8))</f>
        <v/>
      </c>
      <c r="D716" s="27">
        <f>IF($A716="",0,INDEX(Transactions!$J:$J,ROW()-8))</f>
        <v>0</v>
      </c>
      <c r="E716">
        <f>IF($A716="",1,INDEX(Transactions!$P:$P,ROW()-8))</f>
        <v>1</v>
      </c>
      <c r="F716" s="27">
        <f>IF($A716="",0,INDEX(Transactions!$Q:$Q,ROW()-8))</f>
        <v>0</v>
      </c>
      <c r="G716" s="27">
        <f>IF($A716="",0,INDEX(Transactions!$R:$R,ROW()-8))</f>
        <v>0</v>
      </c>
    </row>
    <row r="717" spans="1:7" ht="15" customHeight="1" x14ac:dyDescent="0.15">
      <c r="A717" t="str">
        <f>IF(INDEX(Transactions!$L:$L,ROW()-8)="","",INDEX(Transactions!$L:$L,ROW()-8))</f>
        <v/>
      </c>
      <c r="B717" s="291">
        <f ca="1">IF($A717="",TODAY(),INDEX(Transactions!$G:$G,ROW()-8))</f>
        <v>46238</v>
      </c>
      <c r="C717" t="str">
        <f>IF($A717="","",INDEX(Transactions!$A:$A,ROW()-8))</f>
        <v/>
      </c>
      <c r="D717" s="27">
        <f>IF($A717="",0,INDEX(Transactions!$J:$J,ROW()-8))</f>
        <v>0</v>
      </c>
      <c r="E717">
        <f>IF($A717="",1,INDEX(Transactions!$P:$P,ROW()-8))</f>
        <v>1</v>
      </c>
      <c r="F717" s="27">
        <f>IF($A717="",0,INDEX(Transactions!$Q:$Q,ROW()-8))</f>
        <v>0</v>
      </c>
      <c r="G717" s="27">
        <f>IF($A717="",0,INDEX(Transactions!$R:$R,ROW()-8))</f>
        <v>0</v>
      </c>
    </row>
    <row r="718" spans="1:7" ht="15" customHeight="1" x14ac:dyDescent="0.15">
      <c r="A718" t="str">
        <f>IF(INDEX(Transactions!$L:$L,ROW()-8)="","",INDEX(Transactions!$L:$L,ROW()-8))</f>
        <v/>
      </c>
      <c r="B718" s="291">
        <f ca="1">IF($A718="",TODAY(),INDEX(Transactions!$G:$G,ROW()-8))</f>
        <v>46238</v>
      </c>
      <c r="C718" t="str">
        <f>IF($A718="","",INDEX(Transactions!$A:$A,ROW()-8))</f>
        <v/>
      </c>
      <c r="D718" s="27">
        <f>IF($A718="",0,INDEX(Transactions!$J:$J,ROW()-8))</f>
        <v>0</v>
      </c>
      <c r="E718">
        <f>IF($A718="",1,INDEX(Transactions!$P:$P,ROW()-8))</f>
        <v>1</v>
      </c>
      <c r="F718" s="27">
        <f>IF($A718="",0,INDEX(Transactions!$Q:$Q,ROW()-8))</f>
        <v>0</v>
      </c>
      <c r="G718" s="27">
        <f>IF($A718="",0,INDEX(Transactions!$R:$R,ROW()-8))</f>
        <v>0</v>
      </c>
    </row>
    <row r="719" spans="1:7" ht="15" customHeight="1" x14ac:dyDescent="0.15">
      <c r="A719" t="str">
        <f>IF(INDEX(Transactions!$L:$L,ROW()-8)="","",INDEX(Transactions!$L:$L,ROW()-8))</f>
        <v/>
      </c>
      <c r="B719" s="291">
        <f ca="1">IF($A719="",TODAY(),INDEX(Transactions!$G:$G,ROW()-8))</f>
        <v>46238</v>
      </c>
      <c r="C719" t="str">
        <f>IF($A719="","",INDEX(Transactions!$A:$A,ROW()-8))</f>
        <v/>
      </c>
      <c r="D719" s="27">
        <f>IF($A719="",0,INDEX(Transactions!$J:$J,ROW()-8))</f>
        <v>0</v>
      </c>
      <c r="E719">
        <f>IF($A719="",1,INDEX(Transactions!$P:$P,ROW()-8))</f>
        <v>1</v>
      </c>
      <c r="F719" s="27">
        <f>IF($A719="",0,INDEX(Transactions!$Q:$Q,ROW()-8))</f>
        <v>0</v>
      </c>
      <c r="G719" s="27">
        <f>IF($A719="",0,INDEX(Transactions!$R:$R,ROW()-8))</f>
        <v>0</v>
      </c>
    </row>
    <row r="720" spans="1:7" ht="15" customHeight="1" x14ac:dyDescent="0.15">
      <c r="A720" t="str">
        <f>IF(INDEX(Transactions!$L:$L,ROW()-8)="","",INDEX(Transactions!$L:$L,ROW()-8))</f>
        <v/>
      </c>
      <c r="B720" s="291">
        <f ca="1">IF($A720="",TODAY(),INDEX(Transactions!$G:$G,ROW()-8))</f>
        <v>46238</v>
      </c>
      <c r="C720" t="str">
        <f>IF($A720="","",INDEX(Transactions!$A:$A,ROW()-8))</f>
        <v/>
      </c>
      <c r="D720" s="27">
        <f>IF($A720="",0,INDEX(Transactions!$J:$J,ROW()-8))</f>
        <v>0</v>
      </c>
      <c r="E720">
        <f>IF($A720="",1,INDEX(Transactions!$P:$P,ROW()-8))</f>
        <v>1</v>
      </c>
      <c r="F720" s="27">
        <f>IF($A720="",0,INDEX(Transactions!$Q:$Q,ROW()-8))</f>
        <v>0</v>
      </c>
      <c r="G720" s="27">
        <f>IF($A720="",0,INDEX(Transactions!$R:$R,ROW()-8))</f>
        <v>0</v>
      </c>
    </row>
    <row r="721" spans="1:7" ht="15" customHeight="1" x14ac:dyDescent="0.15">
      <c r="A721" t="str">
        <f>IF(INDEX(Transactions!$L:$L,ROW()-8)="","",INDEX(Transactions!$L:$L,ROW()-8))</f>
        <v/>
      </c>
      <c r="B721" s="291">
        <f ca="1">IF($A721="",TODAY(),INDEX(Transactions!$G:$G,ROW()-8))</f>
        <v>46238</v>
      </c>
      <c r="C721" t="str">
        <f>IF($A721="","",INDEX(Transactions!$A:$A,ROW()-8))</f>
        <v/>
      </c>
      <c r="D721" s="27">
        <f>IF($A721="",0,INDEX(Transactions!$J:$J,ROW()-8))</f>
        <v>0</v>
      </c>
      <c r="E721">
        <f>IF($A721="",1,INDEX(Transactions!$P:$P,ROW()-8))</f>
        <v>1</v>
      </c>
      <c r="F721" s="27">
        <f>IF($A721="",0,INDEX(Transactions!$Q:$Q,ROW()-8))</f>
        <v>0</v>
      </c>
      <c r="G721" s="27">
        <f>IF($A721="",0,INDEX(Transactions!$R:$R,ROW()-8))</f>
        <v>0</v>
      </c>
    </row>
    <row r="722" spans="1:7" ht="15" customHeight="1" x14ac:dyDescent="0.15">
      <c r="A722" t="str">
        <f>IF(INDEX(Transactions!$L:$L,ROW()-8)="","",INDEX(Transactions!$L:$L,ROW()-8))</f>
        <v/>
      </c>
      <c r="B722" s="291">
        <f ca="1">IF($A722="",TODAY(),INDEX(Transactions!$G:$G,ROW()-8))</f>
        <v>46238</v>
      </c>
      <c r="C722" t="str">
        <f>IF($A722="","",INDEX(Transactions!$A:$A,ROW()-8))</f>
        <v/>
      </c>
      <c r="D722" s="27">
        <f>IF($A722="",0,INDEX(Transactions!$J:$J,ROW()-8))</f>
        <v>0</v>
      </c>
      <c r="E722">
        <f>IF($A722="",1,INDEX(Transactions!$P:$P,ROW()-8))</f>
        <v>1</v>
      </c>
      <c r="F722" s="27">
        <f>IF($A722="",0,INDEX(Transactions!$Q:$Q,ROW()-8))</f>
        <v>0</v>
      </c>
      <c r="G722" s="27">
        <f>IF($A722="",0,INDEX(Transactions!$R:$R,ROW()-8))</f>
        <v>0</v>
      </c>
    </row>
    <row r="723" spans="1:7" ht="15" customHeight="1" x14ac:dyDescent="0.15">
      <c r="A723" t="str">
        <f>IF(INDEX(Transactions!$L:$L,ROW()-8)="","",INDEX(Transactions!$L:$L,ROW()-8))</f>
        <v/>
      </c>
      <c r="B723" s="291">
        <f ca="1">IF($A723="",TODAY(),INDEX(Transactions!$G:$G,ROW()-8))</f>
        <v>46238</v>
      </c>
      <c r="C723" t="str">
        <f>IF($A723="","",INDEX(Transactions!$A:$A,ROW()-8))</f>
        <v/>
      </c>
      <c r="D723" s="27">
        <f>IF($A723="",0,INDEX(Transactions!$J:$J,ROW()-8))</f>
        <v>0</v>
      </c>
      <c r="E723">
        <f>IF($A723="",1,INDEX(Transactions!$P:$P,ROW()-8))</f>
        <v>1</v>
      </c>
      <c r="F723" s="27">
        <f>IF($A723="",0,INDEX(Transactions!$Q:$Q,ROW()-8))</f>
        <v>0</v>
      </c>
      <c r="G723" s="27">
        <f>IF($A723="",0,INDEX(Transactions!$R:$R,ROW()-8))</f>
        <v>0</v>
      </c>
    </row>
    <row r="724" spans="1:7" ht="15" customHeight="1" x14ac:dyDescent="0.15">
      <c r="A724" t="str">
        <f>IF(INDEX(Transactions!$L:$L,ROW()-8)="","",INDEX(Transactions!$L:$L,ROW()-8))</f>
        <v/>
      </c>
      <c r="B724" s="291">
        <f ca="1">IF($A724="",TODAY(),INDEX(Transactions!$G:$G,ROW()-8))</f>
        <v>46238</v>
      </c>
      <c r="C724" t="str">
        <f>IF($A724="","",INDEX(Transactions!$A:$A,ROW()-8))</f>
        <v/>
      </c>
      <c r="D724" s="27">
        <f>IF($A724="",0,INDEX(Transactions!$J:$J,ROW()-8))</f>
        <v>0</v>
      </c>
      <c r="E724">
        <f>IF($A724="",1,INDEX(Transactions!$P:$P,ROW()-8))</f>
        <v>1</v>
      </c>
      <c r="F724" s="27">
        <f>IF($A724="",0,INDEX(Transactions!$Q:$Q,ROW()-8))</f>
        <v>0</v>
      </c>
      <c r="G724" s="27">
        <f>IF($A724="",0,INDEX(Transactions!$R:$R,ROW()-8))</f>
        <v>0</v>
      </c>
    </row>
    <row r="725" spans="1:7" ht="15" customHeight="1" x14ac:dyDescent="0.15">
      <c r="A725" t="str">
        <f>IF(INDEX(Transactions!$L:$L,ROW()-8)="","",INDEX(Transactions!$L:$L,ROW()-8))</f>
        <v/>
      </c>
      <c r="B725" s="291">
        <f ca="1">IF($A725="",TODAY(),INDEX(Transactions!$G:$G,ROW()-8))</f>
        <v>46238</v>
      </c>
      <c r="C725" t="str">
        <f>IF($A725="","",INDEX(Transactions!$A:$A,ROW()-8))</f>
        <v/>
      </c>
      <c r="D725" s="27">
        <f>IF($A725="",0,INDEX(Transactions!$J:$J,ROW()-8))</f>
        <v>0</v>
      </c>
      <c r="E725">
        <f>IF($A725="",1,INDEX(Transactions!$P:$P,ROW()-8))</f>
        <v>1</v>
      </c>
      <c r="F725" s="27">
        <f>IF($A725="",0,INDEX(Transactions!$Q:$Q,ROW()-8))</f>
        <v>0</v>
      </c>
      <c r="G725" s="27">
        <f>IF($A725="",0,INDEX(Transactions!$R:$R,ROW()-8))</f>
        <v>0</v>
      </c>
    </row>
    <row r="726" spans="1:7" ht="15" customHeight="1" x14ac:dyDescent="0.15">
      <c r="A726" t="str">
        <f>IF(INDEX(Transactions!$L:$L,ROW()-8)="","",INDEX(Transactions!$L:$L,ROW()-8))</f>
        <v/>
      </c>
      <c r="B726" s="291">
        <f ca="1">IF($A726="",TODAY(),INDEX(Transactions!$G:$G,ROW()-8))</f>
        <v>46238</v>
      </c>
      <c r="C726" t="str">
        <f>IF($A726="","",INDEX(Transactions!$A:$A,ROW()-8))</f>
        <v/>
      </c>
      <c r="D726" s="27">
        <f>IF($A726="",0,INDEX(Transactions!$J:$J,ROW()-8))</f>
        <v>0</v>
      </c>
      <c r="E726">
        <f>IF($A726="",1,INDEX(Transactions!$P:$P,ROW()-8))</f>
        <v>1</v>
      </c>
      <c r="F726" s="27">
        <f>IF($A726="",0,INDEX(Transactions!$Q:$Q,ROW()-8))</f>
        <v>0</v>
      </c>
      <c r="G726" s="27">
        <f>IF($A726="",0,INDEX(Transactions!$R:$R,ROW()-8))</f>
        <v>0</v>
      </c>
    </row>
    <row r="727" spans="1:7" ht="15" customHeight="1" x14ac:dyDescent="0.15">
      <c r="A727" t="str">
        <f>IF(INDEX(Transactions!$L:$L,ROW()-8)="","",INDEX(Transactions!$L:$L,ROW()-8))</f>
        <v/>
      </c>
      <c r="B727" s="291">
        <f ca="1">IF($A727="",TODAY(),INDEX(Transactions!$G:$G,ROW()-8))</f>
        <v>46238</v>
      </c>
      <c r="C727" t="str">
        <f>IF($A727="","",INDEX(Transactions!$A:$A,ROW()-8))</f>
        <v/>
      </c>
      <c r="D727" s="27">
        <f>IF($A727="",0,INDEX(Transactions!$J:$J,ROW()-8))</f>
        <v>0</v>
      </c>
      <c r="E727">
        <f>IF($A727="",1,INDEX(Transactions!$P:$P,ROW()-8))</f>
        <v>1</v>
      </c>
      <c r="F727" s="27">
        <f>IF($A727="",0,INDEX(Transactions!$Q:$Q,ROW()-8))</f>
        <v>0</v>
      </c>
      <c r="G727" s="27">
        <f>IF($A727="",0,INDEX(Transactions!$R:$R,ROW()-8))</f>
        <v>0</v>
      </c>
    </row>
    <row r="728" spans="1:7" ht="15" customHeight="1" x14ac:dyDescent="0.15">
      <c r="A728" t="str">
        <f>IF(INDEX(Transactions!$L:$L,ROW()-8)="","",INDEX(Transactions!$L:$L,ROW()-8))</f>
        <v/>
      </c>
      <c r="B728" s="291">
        <f ca="1">IF($A728="",TODAY(),INDEX(Transactions!$G:$G,ROW()-8))</f>
        <v>46238</v>
      </c>
      <c r="C728" t="str">
        <f>IF($A728="","",INDEX(Transactions!$A:$A,ROW()-8))</f>
        <v/>
      </c>
      <c r="D728" s="27">
        <f>IF($A728="",0,INDEX(Transactions!$J:$J,ROW()-8))</f>
        <v>0</v>
      </c>
      <c r="E728">
        <f>IF($A728="",1,INDEX(Transactions!$P:$P,ROW()-8))</f>
        <v>1</v>
      </c>
      <c r="F728" s="27">
        <f>IF($A728="",0,INDEX(Transactions!$Q:$Q,ROW()-8))</f>
        <v>0</v>
      </c>
      <c r="G728" s="27">
        <f>IF($A728="",0,INDEX(Transactions!$R:$R,ROW()-8))</f>
        <v>0</v>
      </c>
    </row>
    <row r="729" spans="1:7" ht="15" customHeight="1" x14ac:dyDescent="0.15">
      <c r="A729" t="str">
        <f>IF(INDEX(Transactions!$L:$L,ROW()-8)="","",INDEX(Transactions!$L:$L,ROW()-8))</f>
        <v/>
      </c>
      <c r="B729" s="291">
        <f ca="1">IF($A729="",TODAY(),INDEX(Transactions!$G:$G,ROW()-8))</f>
        <v>46238</v>
      </c>
      <c r="C729" t="str">
        <f>IF($A729="","",INDEX(Transactions!$A:$A,ROW()-8))</f>
        <v/>
      </c>
      <c r="D729" s="27">
        <f>IF($A729="",0,INDEX(Transactions!$J:$J,ROW()-8))</f>
        <v>0</v>
      </c>
      <c r="E729">
        <f>IF($A729="",1,INDEX(Transactions!$P:$P,ROW()-8))</f>
        <v>1</v>
      </c>
      <c r="F729" s="27">
        <f>IF($A729="",0,INDEX(Transactions!$Q:$Q,ROW()-8))</f>
        <v>0</v>
      </c>
      <c r="G729" s="27">
        <f>IF($A729="",0,INDEX(Transactions!$R:$R,ROW()-8))</f>
        <v>0</v>
      </c>
    </row>
    <row r="730" spans="1:7" ht="15" customHeight="1" x14ac:dyDescent="0.15">
      <c r="A730" t="str">
        <f>IF(INDEX(Transactions!$L:$L,ROW()-8)="","",INDEX(Transactions!$L:$L,ROW()-8))</f>
        <v/>
      </c>
      <c r="B730" s="291">
        <f ca="1">IF($A730="",TODAY(),INDEX(Transactions!$G:$G,ROW()-8))</f>
        <v>46238</v>
      </c>
      <c r="C730" t="str">
        <f>IF($A730="","",INDEX(Transactions!$A:$A,ROW()-8))</f>
        <v/>
      </c>
      <c r="D730" s="27">
        <f>IF($A730="",0,INDEX(Transactions!$J:$J,ROW()-8))</f>
        <v>0</v>
      </c>
      <c r="E730">
        <f>IF($A730="",1,INDEX(Transactions!$P:$P,ROW()-8))</f>
        <v>1</v>
      </c>
      <c r="F730" s="27">
        <f>IF($A730="",0,INDEX(Transactions!$Q:$Q,ROW()-8))</f>
        <v>0</v>
      </c>
      <c r="G730" s="27">
        <f>IF($A730="",0,INDEX(Transactions!$R:$R,ROW()-8))</f>
        <v>0</v>
      </c>
    </row>
    <row r="731" spans="1:7" ht="15" customHeight="1" x14ac:dyDescent="0.15">
      <c r="A731" t="str">
        <f>IF(INDEX(Transactions!$L:$L,ROW()-8)="","",INDEX(Transactions!$L:$L,ROW()-8))</f>
        <v/>
      </c>
      <c r="B731" s="291">
        <f ca="1">IF($A731="",TODAY(),INDEX(Transactions!$G:$G,ROW()-8))</f>
        <v>46238</v>
      </c>
      <c r="C731" t="str">
        <f>IF($A731="","",INDEX(Transactions!$A:$A,ROW()-8))</f>
        <v/>
      </c>
      <c r="D731" s="27">
        <f>IF($A731="",0,INDEX(Transactions!$J:$J,ROW()-8))</f>
        <v>0</v>
      </c>
      <c r="E731">
        <f>IF($A731="",1,INDEX(Transactions!$P:$P,ROW()-8))</f>
        <v>1</v>
      </c>
      <c r="F731" s="27">
        <f>IF($A731="",0,INDEX(Transactions!$Q:$Q,ROW()-8))</f>
        <v>0</v>
      </c>
      <c r="G731" s="27">
        <f>IF($A731="",0,INDEX(Transactions!$R:$R,ROW()-8))</f>
        <v>0</v>
      </c>
    </row>
    <row r="732" spans="1:7" ht="15" customHeight="1" x14ac:dyDescent="0.15">
      <c r="A732" t="str">
        <f>IF(INDEX(Transactions!$L:$L,ROW()-8)="","",INDEX(Transactions!$L:$L,ROW()-8))</f>
        <v/>
      </c>
      <c r="B732" s="291">
        <f ca="1">IF($A732="",TODAY(),INDEX(Transactions!$G:$G,ROW()-8))</f>
        <v>46238</v>
      </c>
      <c r="C732" t="str">
        <f>IF($A732="","",INDEX(Transactions!$A:$A,ROW()-8))</f>
        <v/>
      </c>
      <c r="D732" s="27">
        <f>IF($A732="",0,INDEX(Transactions!$J:$J,ROW()-8))</f>
        <v>0</v>
      </c>
      <c r="E732">
        <f>IF($A732="",1,INDEX(Transactions!$P:$P,ROW()-8))</f>
        <v>1</v>
      </c>
      <c r="F732" s="27">
        <f>IF($A732="",0,INDEX(Transactions!$Q:$Q,ROW()-8))</f>
        <v>0</v>
      </c>
      <c r="G732" s="27">
        <f>IF($A732="",0,INDEX(Transactions!$R:$R,ROW()-8))</f>
        <v>0</v>
      </c>
    </row>
    <row r="733" spans="1:7" ht="15" customHeight="1" x14ac:dyDescent="0.15">
      <c r="A733" t="str">
        <f>IF(INDEX(Transactions!$L:$L,ROW()-8)="","",INDEX(Transactions!$L:$L,ROW()-8))</f>
        <v/>
      </c>
      <c r="B733" s="291">
        <f ca="1">IF($A733="",TODAY(),INDEX(Transactions!$G:$G,ROW()-8))</f>
        <v>46238</v>
      </c>
      <c r="C733" t="str">
        <f>IF($A733="","",INDEX(Transactions!$A:$A,ROW()-8))</f>
        <v/>
      </c>
      <c r="D733" s="27">
        <f>IF($A733="",0,INDEX(Transactions!$J:$J,ROW()-8))</f>
        <v>0</v>
      </c>
      <c r="E733">
        <f>IF($A733="",1,INDEX(Transactions!$P:$P,ROW()-8))</f>
        <v>1</v>
      </c>
      <c r="F733" s="27">
        <f>IF($A733="",0,INDEX(Transactions!$Q:$Q,ROW()-8))</f>
        <v>0</v>
      </c>
      <c r="G733" s="27">
        <f>IF($A733="",0,INDEX(Transactions!$R:$R,ROW()-8))</f>
        <v>0</v>
      </c>
    </row>
    <row r="734" spans="1:7" ht="15" customHeight="1" x14ac:dyDescent="0.15">
      <c r="A734" t="str">
        <f>IF(INDEX(Transactions!$L:$L,ROW()-8)="","",INDEX(Transactions!$L:$L,ROW()-8))</f>
        <v/>
      </c>
      <c r="B734" s="291">
        <f ca="1">IF($A734="",TODAY(),INDEX(Transactions!$G:$G,ROW()-8))</f>
        <v>46238</v>
      </c>
      <c r="C734" t="str">
        <f>IF($A734="","",INDEX(Transactions!$A:$A,ROW()-8))</f>
        <v/>
      </c>
      <c r="D734" s="27">
        <f>IF($A734="",0,INDEX(Transactions!$J:$J,ROW()-8))</f>
        <v>0</v>
      </c>
      <c r="E734">
        <f>IF($A734="",1,INDEX(Transactions!$P:$P,ROW()-8))</f>
        <v>1</v>
      </c>
      <c r="F734" s="27">
        <f>IF($A734="",0,INDEX(Transactions!$Q:$Q,ROW()-8))</f>
        <v>0</v>
      </c>
      <c r="G734" s="27">
        <f>IF($A734="",0,INDEX(Transactions!$R:$R,ROW()-8))</f>
        <v>0</v>
      </c>
    </row>
    <row r="735" spans="1:7" ht="15" customHeight="1" x14ac:dyDescent="0.15">
      <c r="A735" t="str">
        <f>IF(INDEX(Transactions!$L:$L,ROW()-8)="","",INDEX(Transactions!$L:$L,ROW()-8))</f>
        <v/>
      </c>
      <c r="B735" s="291">
        <f ca="1">IF($A735="",TODAY(),INDEX(Transactions!$G:$G,ROW()-8))</f>
        <v>46238</v>
      </c>
      <c r="C735" t="str">
        <f>IF($A735="","",INDEX(Transactions!$A:$A,ROW()-8))</f>
        <v/>
      </c>
      <c r="D735" s="27">
        <f>IF($A735="",0,INDEX(Transactions!$J:$J,ROW()-8))</f>
        <v>0</v>
      </c>
      <c r="E735">
        <f>IF($A735="",1,INDEX(Transactions!$P:$P,ROW()-8))</f>
        <v>1</v>
      </c>
      <c r="F735" s="27">
        <f>IF($A735="",0,INDEX(Transactions!$Q:$Q,ROW()-8))</f>
        <v>0</v>
      </c>
      <c r="G735" s="27">
        <f>IF($A735="",0,INDEX(Transactions!$R:$R,ROW()-8))</f>
        <v>0</v>
      </c>
    </row>
    <row r="736" spans="1:7" ht="15" customHeight="1" x14ac:dyDescent="0.15">
      <c r="A736" t="str">
        <f>IF(INDEX(Transactions!$L:$L,ROW()-8)="","",INDEX(Transactions!$L:$L,ROW()-8))</f>
        <v/>
      </c>
      <c r="B736" s="291">
        <f ca="1">IF($A736="",TODAY(),INDEX(Transactions!$G:$G,ROW()-8))</f>
        <v>46238</v>
      </c>
      <c r="C736" t="str">
        <f>IF($A736="","",INDEX(Transactions!$A:$A,ROW()-8))</f>
        <v/>
      </c>
      <c r="D736" s="27">
        <f>IF($A736="",0,INDEX(Transactions!$J:$J,ROW()-8))</f>
        <v>0</v>
      </c>
      <c r="E736">
        <f>IF($A736="",1,INDEX(Transactions!$P:$P,ROW()-8))</f>
        <v>1</v>
      </c>
      <c r="F736" s="27">
        <f>IF($A736="",0,INDEX(Transactions!$Q:$Q,ROW()-8))</f>
        <v>0</v>
      </c>
      <c r="G736" s="27">
        <f>IF($A736="",0,INDEX(Transactions!$R:$R,ROW()-8))</f>
        <v>0</v>
      </c>
    </row>
    <row r="737" spans="1:7" ht="15" customHeight="1" x14ac:dyDescent="0.15">
      <c r="A737" t="str">
        <f>IF(INDEX(Transactions!$L:$L,ROW()-8)="","",INDEX(Transactions!$L:$L,ROW()-8))</f>
        <v/>
      </c>
      <c r="B737" s="291">
        <f ca="1">IF($A737="",TODAY(),INDEX(Transactions!$G:$G,ROW()-8))</f>
        <v>46238</v>
      </c>
      <c r="C737" t="str">
        <f>IF($A737="","",INDEX(Transactions!$A:$A,ROW()-8))</f>
        <v/>
      </c>
      <c r="D737" s="27">
        <f>IF($A737="",0,INDEX(Transactions!$J:$J,ROW()-8))</f>
        <v>0</v>
      </c>
      <c r="E737">
        <f>IF($A737="",1,INDEX(Transactions!$P:$P,ROW()-8))</f>
        <v>1</v>
      </c>
      <c r="F737" s="27">
        <f>IF($A737="",0,INDEX(Transactions!$Q:$Q,ROW()-8))</f>
        <v>0</v>
      </c>
      <c r="G737" s="27">
        <f>IF($A737="",0,INDEX(Transactions!$R:$R,ROW()-8))</f>
        <v>0</v>
      </c>
    </row>
    <row r="738" spans="1:7" ht="15" customHeight="1" x14ac:dyDescent="0.15">
      <c r="A738" t="str">
        <f>IF(INDEX(Transactions!$L:$L,ROW()-8)="","",INDEX(Transactions!$L:$L,ROW()-8))</f>
        <v/>
      </c>
      <c r="B738" s="291">
        <f ca="1">IF($A738="",TODAY(),INDEX(Transactions!$G:$G,ROW()-8))</f>
        <v>46238</v>
      </c>
      <c r="C738" t="str">
        <f>IF($A738="","",INDEX(Transactions!$A:$A,ROW()-8))</f>
        <v/>
      </c>
      <c r="D738" s="27">
        <f>IF($A738="",0,INDEX(Transactions!$J:$J,ROW()-8))</f>
        <v>0</v>
      </c>
      <c r="E738">
        <f>IF($A738="",1,INDEX(Transactions!$P:$P,ROW()-8))</f>
        <v>1</v>
      </c>
      <c r="F738" s="27">
        <f>IF($A738="",0,INDEX(Transactions!$Q:$Q,ROW()-8))</f>
        <v>0</v>
      </c>
      <c r="G738" s="27">
        <f>IF($A738="",0,INDEX(Transactions!$R:$R,ROW()-8))</f>
        <v>0</v>
      </c>
    </row>
    <row r="739" spans="1:7" ht="15" customHeight="1" x14ac:dyDescent="0.15">
      <c r="A739" t="str">
        <f>IF(INDEX(Transactions!$L:$L,ROW()-8)="","",INDEX(Transactions!$L:$L,ROW()-8))</f>
        <v/>
      </c>
      <c r="B739" s="291">
        <f ca="1">IF($A739="",TODAY(),INDEX(Transactions!$G:$G,ROW()-8))</f>
        <v>46238</v>
      </c>
      <c r="C739" t="str">
        <f>IF($A739="","",INDEX(Transactions!$A:$A,ROW()-8))</f>
        <v/>
      </c>
      <c r="D739" s="27">
        <f>IF($A739="",0,INDEX(Transactions!$J:$J,ROW()-8))</f>
        <v>0</v>
      </c>
      <c r="E739">
        <f>IF($A739="",1,INDEX(Transactions!$P:$P,ROW()-8))</f>
        <v>1</v>
      </c>
      <c r="F739" s="27">
        <f>IF($A739="",0,INDEX(Transactions!$Q:$Q,ROW()-8))</f>
        <v>0</v>
      </c>
      <c r="G739" s="27">
        <f>IF($A739="",0,INDEX(Transactions!$R:$R,ROW()-8))</f>
        <v>0</v>
      </c>
    </row>
    <row r="740" spans="1:7" ht="15" customHeight="1" x14ac:dyDescent="0.15">
      <c r="A740" t="str">
        <f>IF(INDEX(Transactions!$L:$L,ROW()-8)="","",INDEX(Transactions!$L:$L,ROW()-8))</f>
        <v/>
      </c>
      <c r="B740" s="291">
        <f ca="1">IF($A740="",TODAY(),INDEX(Transactions!$G:$G,ROW()-8))</f>
        <v>46238</v>
      </c>
      <c r="C740" t="str">
        <f>IF($A740="","",INDEX(Transactions!$A:$A,ROW()-8))</f>
        <v/>
      </c>
      <c r="D740" s="27">
        <f>IF($A740="",0,INDEX(Transactions!$J:$J,ROW()-8))</f>
        <v>0</v>
      </c>
      <c r="E740">
        <f>IF($A740="",1,INDEX(Transactions!$P:$P,ROW()-8))</f>
        <v>1</v>
      </c>
      <c r="F740" s="27">
        <f>IF($A740="",0,INDEX(Transactions!$Q:$Q,ROW()-8))</f>
        <v>0</v>
      </c>
      <c r="G740" s="27">
        <f>IF($A740="",0,INDEX(Transactions!$R:$R,ROW()-8))</f>
        <v>0</v>
      </c>
    </row>
    <row r="741" spans="1:7" ht="15" customHeight="1" x14ac:dyDescent="0.15">
      <c r="A741" t="str">
        <f>IF(INDEX(Transactions!$L:$L,ROW()-8)="","",INDEX(Transactions!$L:$L,ROW()-8))</f>
        <v/>
      </c>
      <c r="B741" s="291">
        <f ca="1">IF($A741="",TODAY(),INDEX(Transactions!$G:$G,ROW()-8))</f>
        <v>46238</v>
      </c>
      <c r="C741" t="str">
        <f>IF($A741="","",INDEX(Transactions!$A:$A,ROW()-8))</f>
        <v/>
      </c>
      <c r="D741" s="27">
        <f>IF($A741="",0,INDEX(Transactions!$J:$J,ROW()-8))</f>
        <v>0</v>
      </c>
      <c r="E741">
        <f>IF($A741="",1,INDEX(Transactions!$P:$P,ROW()-8))</f>
        <v>1</v>
      </c>
      <c r="F741" s="27">
        <f>IF($A741="",0,INDEX(Transactions!$Q:$Q,ROW()-8))</f>
        <v>0</v>
      </c>
      <c r="G741" s="27">
        <f>IF($A741="",0,INDEX(Transactions!$R:$R,ROW()-8))</f>
        <v>0</v>
      </c>
    </row>
    <row r="742" spans="1:7" ht="15" customHeight="1" x14ac:dyDescent="0.15">
      <c r="A742" t="str">
        <f>IF(INDEX(Transactions!$L:$L,ROW()-8)="","",INDEX(Transactions!$L:$L,ROW()-8))</f>
        <v/>
      </c>
      <c r="B742" s="291">
        <f ca="1">IF($A742="",TODAY(),INDEX(Transactions!$G:$G,ROW()-8))</f>
        <v>46238</v>
      </c>
      <c r="C742" t="str">
        <f>IF($A742="","",INDEX(Transactions!$A:$A,ROW()-8))</f>
        <v/>
      </c>
      <c r="D742" s="27">
        <f>IF($A742="",0,INDEX(Transactions!$J:$J,ROW()-8))</f>
        <v>0</v>
      </c>
      <c r="E742">
        <f>IF($A742="",1,INDEX(Transactions!$P:$P,ROW()-8))</f>
        <v>1</v>
      </c>
      <c r="F742" s="27">
        <f>IF($A742="",0,INDEX(Transactions!$Q:$Q,ROW()-8))</f>
        <v>0</v>
      </c>
      <c r="G742" s="27">
        <f>IF($A742="",0,INDEX(Transactions!$R:$R,ROW()-8))</f>
        <v>0</v>
      </c>
    </row>
    <row r="743" spans="1:7" ht="15" customHeight="1" x14ac:dyDescent="0.15">
      <c r="A743" t="str">
        <f>IF(INDEX(Transactions!$L:$L,ROW()-8)="","",INDEX(Transactions!$L:$L,ROW()-8))</f>
        <v/>
      </c>
      <c r="B743" s="291">
        <f ca="1">IF($A743="",TODAY(),INDEX(Transactions!$G:$G,ROW()-8))</f>
        <v>46238</v>
      </c>
      <c r="C743" t="str">
        <f>IF($A743="","",INDEX(Transactions!$A:$A,ROW()-8))</f>
        <v/>
      </c>
      <c r="D743" s="27">
        <f>IF($A743="",0,INDEX(Transactions!$J:$J,ROW()-8))</f>
        <v>0</v>
      </c>
      <c r="E743">
        <f>IF($A743="",1,INDEX(Transactions!$P:$P,ROW()-8))</f>
        <v>1</v>
      </c>
      <c r="F743" s="27">
        <f>IF($A743="",0,INDEX(Transactions!$Q:$Q,ROW()-8))</f>
        <v>0</v>
      </c>
      <c r="G743" s="27">
        <f>IF($A743="",0,INDEX(Transactions!$R:$R,ROW()-8))</f>
        <v>0</v>
      </c>
    </row>
    <row r="744" spans="1:7" ht="15" customHeight="1" x14ac:dyDescent="0.15">
      <c r="A744" t="str">
        <f>IF(INDEX(Transactions!$L:$L,ROW()-8)="","",INDEX(Transactions!$L:$L,ROW()-8))</f>
        <v/>
      </c>
      <c r="B744" s="291">
        <f ca="1">IF($A744="",TODAY(),INDEX(Transactions!$G:$G,ROW()-8))</f>
        <v>46238</v>
      </c>
      <c r="C744" t="str">
        <f>IF($A744="","",INDEX(Transactions!$A:$A,ROW()-8))</f>
        <v/>
      </c>
      <c r="D744" s="27">
        <f>IF($A744="",0,INDEX(Transactions!$J:$J,ROW()-8))</f>
        <v>0</v>
      </c>
      <c r="E744">
        <f>IF($A744="",1,INDEX(Transactions!$P:$P,ROW()-8))</f>
        <v>1</v>
      </c>
      <c r="F744" s="27">
        <f>IF($A744="",0,INDEX(Transactions!$Q:$Q,ROW()-8))</f>
        <v>0</v>
      </c>
      <c r="G744" s="27">
        <f>IF($A744="",0,INDEX(Transactions!$R:$R,ROW()-8))</f>
        <v>0</v>
      </c>
    </row>
    <row r="745" spans="1:7" ht="15" customHeight="1" x14ac:dyDescent="0.15">
      <c r="A745" t="str">
        <f>IF(INDEX(Transactions!$L:$L,ROW()-8)="","",INDEX(Transactions!$L:$L,ROW()-8))</f>
        <v/>
      </c>
      <c r="B745" s="291">
        <f ca="1">IF($A745="",TODAY(),INDEX(Transactions!$G:$G,ROW()-8))</f>
        <v>46238</v>
      </c>
      <c r="C745" t="str">
        <f>IF($A745="","",INDEX(Transactions!$A:$A,ROW()-8))</f>
        <v/>
      </c>
      <c r="D745" s="27">
        <f>IF($A745="",0,INDEX(Transactions!$J:$J,ROW()-8))</f>
        <v>0</v>
      </c>
      <c r="E745">
        <f>IF($A745="",1,INDEX(Transactions!$P:$P,ROW()-8))</f>
        <v>1</v>
      </c>
      <c r="F745" s="27">
        <f>IF($A745="",0,INDEX(Transactions!$Q:$Q,ROW()-8))</f>
        <v>0</v>
      </c>
      <c r="G745" s="27">
        <f>IF($A745="",0,INDEX(Transactions!$R:$R,ROW()-8))</f>
        <v>0</v>
      </c>
    </row>
    <row r="746" spans="1:7" ht="15" customHeight="1" x14ac:dyDescent="0.15">
      <c r="A746" t="str">
        <f>IF(INDEX(Transactions!$L:$L,ROW()-8)="","",INDEX(Transactions!$L:$L,ROW()-8))</f>
        <v/>
      </c>
      <c r="B746" s="291">
        <f ca="1">IF($A746="",TODAY(),INDEX(Transactions!$G:$G,ROW()-8))</f>
        <v>46238</v>
      </c>
      <c r="C746" t="str">
        <f>IF($A746="","",INDEX(Transactions!$A:$A,ROW()-8))</f>
        <v/>
      </c>
      <c r="D746" s="27">
        <f>IF($A746="",0,INDEX(Transactions!$J:$J,ROW()-8))</f>
        <v>0</v>
      </c>
      <c r="E746">
        <f>IF($A746="",1,INDEX(Transactions!$P:$P,ROW()-8))</f>
        <v>1</v>
      </c>
      <c r="F746" s="27">
        <f>IF($A746="",0,INDEX(Transactions!$Q:$Q,ROW()-8))</f>
        <v>0</v>
      </c>
      <c r="G746" s="27">
        <f>IF($A746="",0,INDEX(Transactions!$R:$R,ROW()-8))</f>
        <v>0</v>
      </c>
    </row>
    <row r="747" spans="1:7" ht="15" customHeight="1" x14ac:dyDescent="0.15">
      <c r="A747" t="str">
        <f>IF(INDEX(Transactions!$L:$L,ROW()-8)="","",INDEX(Transactions!$L:$L,ROW()-8))</f>
        <v/>
      </c>
      <c r="B747" s="291">
        <f ca="1">IF($A747="",TODAY(),INDEX(Transactions!$G:$G,ROW()-8))</f>
        <v>46238</v>
      </c>
      <c r="C747" t="str">
        <f>IF($A747="","",INDEX(Transactions!$A:$A,ROW()-8))</f>
        <v/>
      </c>
      <c r="D747" s="27">
        <f>IF($A747="",0,INDEX(Transactions!$J:$J,ROW()-8))</f>
        <v>0</v>
      </c>
      <c r="E747">
        <f>IF($A747="",1,INDEX(Transactions!$P:$P,ROW()-8))</f>
        <v>1</v>
      </c>
      <c r="F747" s="27">
        <f>IF($A747="",0,INDEX(Transactions!$Q:$Q,ROW()-8))</f>
        <v>0</v>
      </c>
      <c r="G747" s="27">
        <f>IF($A747="",0,INDEX(Transactions!$R:$R,ROW()-8))</f>
        <v>0</v>
      </c>
    </row>
    <row r="748" spans="1:7" ht="15" customHeight="1" x14ac:dyDescent="0.15">
      <c r="A748" t="str">
        <f>IF(INDEX(Transactions!$L:$L,ROW()-8)="","",INDEX(Transactions!$L:$L,ROW()-8))</f>
        <v/>
      </c>
      <c r="B748" s="291">
        <f ca="1">IF($A748="",TODAY(),INDEX(Transactions!$G:$G,ROW()-8))</f>
        <v>46238</v>
      </c>
      <c r="C748" t="str">
        <f>IF($A748="","",INDEX(Transactions!$A:$A,ROW()-8))</f>
        <v/>
      </c>
      <c r="D748" s="27">
        <f>IF($A748="",0,INDEX(Transactions!$J:$J,ROW()-8))</f>
        <v>0</v>
      </c>
      <c r="E748">
        <f>IF($A748="",1,INDEX(Transactions!$P:$P,ROW()-8))</f>
        <v>1</v>
      </c>
      <c r="F748" s="27">
        <f>IF($A748="",0,INDEX(Transactions!$Q:$Q,ROW()-8))</f>
        <v>0</v>
      </c>
      <c r="G748" s="27">
        <f>IF($A748="",0,INDEX(Transactions!$R:$R,ROW()-8))</f>
        <v>0</v>
      </c>
    </row>
    <row r="749" spans="1:7" ht="15" customHeight="1" x14ac:dyDescent="0.15">
      <c r="A749" t="str">
        <f>IF(INDEX(Transactions!$L:$L,ROW()-8)="","",INDEX(Transactions!$L:$L,ROW()-8))</f>
        <v/>
      </c>
      <c r="B749" s="291">
        <f ca="1">IF($A749="",TODAY(),INDEX(Transactions!$G:$G,ROW()-8))</f>
        <v>46238</v>
      </c>
      <c r="C749" t="str">
        <f>IF($A749="","",INDEX(Transactions!$A:$A,ROW()-8))</f>
        <v/>
      </c>
      <c r="D749" s="27">
        <f>IF($A749="",0,INDEX(Transactions!$J:$J,ROW()-8))</f>
        <v>0</v>
      </c>
      <c r="E749">
        <f>IF($A749="",1,INDEX(Transactions!$P:$P,ROW()-8))</f>
        <v>1</v>
      </c>
      <c r="F749" s="27">
        <f>IF($A749="",0,INDEX(Transactions!$Q:$Q,ROW()-8))</f>
        <v>0</v>
      </c>
      <c r="G749" s="27">
        <f>IF($A749="",0,INDEX(Transactions!$R:$R,ROW()-8))</f>
        <v>0</v>
      </c>
    </row>
    <row r="750" spans="1:7" ht="15" customHeight="1" x14ac:dyDescent="0.15">
      <c r="A750" t="str">
        <f>IF(INDEX(Transactions!$L:$L,ROW()-8)="","",INDEX(Transactions!$L:$L,ROW()-8))</f>
        <v/>
      </c>
      <c r="B750" s="291">
        <f ca="1">IF($A750="",TODAY(),INDEX(Transactions!$G:$G,ROW()-8))</f>
        <v>46238</v>
      </c>
      <c r="C750" t="str">
        <f>IF($A750="","",INDEX(Transactions!$A:$A,ROW()-8))</f>
        <v/>
      </c>
      <c r="D750" s="27">
        <f>IF($A750="",0,INDEX(Transactions!$J:$J,ROW()-8))</f>
        <v>0</v>
      </c>
      <c r="E750">
        <f>IF($A750="",1,INDEX(Transactions!$P:$P,ROW()-8))</f>
        <v>1</v>
      </c>
      <c r="F750" s="27">
        <f>IF($A750="",0,INDEX(Transactions!$Q:$Q,ROW()-8))</f>
        <v>0</v>
      </c>
      <c r="G750" s="27">
        <f>IF($A750="",0,INDEX(Transactions!$R:$R,ROW()-8))</f>
        <v>0</v>
      </c>
    </row>
    <row r="751" spans="1:7" ht="15" customHeight="1" x14ac:dyDescent="0.15">
      <c r="A751" t="str">
        <f>IF(INDEX(Transactions!$L:$L,ROW()-8)="","",INDEX(Transactions!$L:$L,ROW()-8))</f>
        <v/>
      </c>
      <c r="B751" s="291">
        <f ca="1">IF($A751="",TODAY(),INDEX(Transactions!$G:$G,ROW()-8))</f>
        <v>46238</v>
      </c>
      <c r="C751" t="str">
        <f>IF($A751="","",INDEX(Transactions!$A:$A,ROW()-8))</f>
        <v/>
      </c>
      <c r="D751" s="27">
        <f>IF($A751="",0,INDEX(Transactions!$J:$J,ROW()-8))</f>
        <v>0</v>
      </c>
      <c r="E751">
        <f>IF($A751="",1,INDEX(Transactions!$P:$P,ROW()-8))</f>
        <v>1</v>
      </c>
      <c r="F751" s="27">
        <f>IF($A751="",0,INDEX(Transactions!$Q:$Q,ROW()-8))</f>
        <v>0</v>
      </c>
      <c r="G751" s="27">
        <f>IF($A751="",0,INDEX(Transactions!$R:$R,ROW()-8))</f>
        <v>0</v>
      </c>
    </row>
    <row r="752" spans="1:7" ht="15" customHeight="1" x14ac:dyDescent="0.15">
      <c r="A752" t="str">
        <f>IF(INDEX(Transactions!$L:$L,ROW()-8)="","",INDEX(Transactions!$L:$L,ROW()-8))</f>
        <v/>
      </c>
      <c r="B752" s="291">
        <f ca="1">IF($A752="",TODAY(),INDEX(Transactions!$G:$G,ROW()-8))</f>
        <v>46238</v>
      </c>
      <c r="C752" t="str">
        <f>IF($A752="","",INDEX(Transactions!$A:$A,ROW()-8))</f>
        <v/>
      </c>
      <c r="D752" s="27">
        <f>IF($A752="",0,INDEX(Transactions!$J:$J,ROW()-8))</f>
        <v>0</v>
      </c>
      <c r="E752">
        <f>IF($A752="",1,INDEX(Transactions!$P:$P,ROW()-8))</f>
        <v>1</v>
      </c>
      <c r="F752" s="27">
        <f>IF($A752="",0,INDEX(Transactions!$Q:$Q,ROW()-8))</f>
        <v>0</v>
      </c>
      <c r="G752" s="27">
        <f>IF($A752="",0,INDEX(Transactions!$R:$R,ROW()-8))</f>
        <v>0</v>
      </c>
    </row>
    <row r="753" spans="1:7" ht="15" customHeight="1" x14ac:dyDescent="0.15">
      <c r="A753" t="str">
        <f>IF(INDEX(Transactions!$L:$L,ROW()-8)="","",INDEX(Transactions!$L:$L,ROW()-8))</f>
        <v/>
      </c>
      <c r="B753" s="291">
        <f ca="1">IF($A753="",TODAY(),INDEX(Transactions!$G:$G,ROW()-8))</f>
        <v>46238</v>
      </c>
      <c r="C753" t="str">
        <f>IF($A753="","",INDEX(Transactions!$A:$A,ROW()-8))</f>
        <v/>
      </c>
      <c r="D753" s="27">
        <f>IF($A753="",0,INDEX(Transactions!$J:$J,ROW()-8))</f>
        <v>0</v>
      </c>
      <c r="E753">
        <f>IF($A753="",1,INDEX(Transactions!$P:$P,ROW()-8))</f>
        <v>1</v>
      </c>
      <c r="F753" s="27">
        <f>IF($A753="",0,INDEX(Transactions!$Q:$Q,ROW()-8))</f>
        <v>0</v>
      </c>
      <c r="G753" s="27">
        <f>IF($A753="",0,INDEX(Transactions!$R:$R,ROW()-8))</f>
        <v>0</v>
      </c>
    </row>
    <row r="754" spans="1:7" ht="15" customHeight="1" x14ac:dyDescent="0.15">
      <c r="A754" t="str">
        <f>IF(INDEX(Transactions!$L:$L,ROW()-8)="","",INDEX(Transactions!$L:$L,ROW()-8))</f>
        <v/>
      </c>
      <c r="B754" s="291">
        <f ca="1">IF($A754="",TODAY(),INDEX(Transactions!$G:$G,ROW()-8))</f>
        <v>46238</v>
      </c>
      <c r="C754" t="str">
        <f>IF($A754="","",INDEX(Transactions!$A:$A,ROW()-8))</f>
        <v/>
      </c>
      <c r="D754" s="27">
        <f>IF($A754="",0,INDEX(Transactions!$J:$J,ROW()-8))</f>
        <v>0</v>
      </c>
      <c r="E754">
        <f>IF($A754="",1,INDEX(Transactions!$P:$P,ROW()-8))</f>
        <v>1</v>
      </c>
      <c r="F754" s="27">
        <f>IF($A754="",0,INDEX(Transactions!$Q:$Q,ROW()-8))</f>
        <v>0</v>
      </c>
      <c r="G754" s="27">
        <f>IF($A754="",0,INDEX(Transactions!$R:$R,ROW()-8))</f>
        <v>0</v>
      </c>
    </row>
    <row r="755" spans="1:7" ht="15" customHeight="1" x14ac:dyDescent="0.15">
      <c r="A755" t="str">
        <f>IF(INDEX(Transactions!$L:$L,ROW()-8)="","",INDEX(Transactions!$L:$L,ROW()-8))</f>
        <v/>
      </c>
      <c r="B755" s="291">
        <f ca="1">IF($A755="",TODAY(),INDEX(Transactions!$G:$G,ROW()-8))</f>
        <v>46238</v>
      </c>
      <c r="C755" t="str">
        <f>IF($A755="","",INDEX(Transactions!$A:$A,ROW()-8))</f>
        <v/>
      </c>
      <c r="D755" s="27">
        <f>IF($A755="",0,INDEX(Transactions!$J:$J,ROW()-8))</f>
        <v>0</v>
      </c>
      <c r="E755">
        <f>IF($A755="",1,INDEX(Transactions!$P:$P,ROW()-8))</f>
        <v>1</v>
      </c>
      <c r="F755" s="27">
        <f>IF($A755="",0,INDEX(Transactions!$Q:$Q,ROW()-8))</f>
        <v>0</v>
      </c>
      <c r="G755" s="27">
        <f>IF($A755="",0,INDEX(Transactions!$R:$R,ROW()-8))</f>
        <v>0</v>
      </c>
    </row>
    <row r="756" spans="1:7" ht="15" customHeight="1" x14ac:dyDescent="0.15">
      <c r="A756" t="str">
        <f>IF(INDEX(Transactions!$L:$L,ROW()-8)="","",INDEX(Transactions!$L:$L,ROW()-8))</f>
        <v/>
      </c>
      <c r="B756" s="291">
        <f ca="1">IF($A756="",TODAY(),INDEX(Transactions!$G:$G,ROW()-8))</f>
        <v>46238</v>
      </c>
      <c r="C756" t="str">
        <f>IF($A756="","",INDEX(Transactions!$A:$A,ROW()-8))</f>
        <v/>
      </c>
      <c r="D756" s="27">
        <f>IF($A756="",0,INDEX(Transactions!$J:$J,ROW()-8))</f>
        <v>0</v>
      </c>
      <c r="E756">
        <f>IF($A756="",1,INDEX(Transactions!$P:$P,ROW()-8))</f>
        <v>1</v>
      </c>
      <c r="F756" s="27">
        <f>IF($A756="",0,INDEX(Transactions!$Q:$Q,ROW()-8))</f>
        <v>0</v>
      </c>
      <c r="G756" s="27">
        <f>IF($A756="",0,INDEX(Transactions!$R:$R,ROW()-8))</f>
        <v>0</v>
      </c>
    </row>
    <row r="757" spans="1:7" ht="15" customHeight="1" x14ac:dyDescent="0.15">
      <c r="A757" t="str">
        <f>IF(INDEX(Transactions!$L:$L,ROW()-8)="","",INDEX(Transactions!$L:$L,ROW()-8))</f>
        <v/>
      </c>
      <c r="B757" s="291">
        <f ca="1">IF($A757="",TODAY(),INDEX(Transactions!$G:$G,ROW()-8))</f>
        <v>46238</v>
      </c>
      <c r="C757" t="str">
        <f>IF($A757="","",INDEX(Transactions!$A:$A,ROW()-8))</f>
        <v/>
      </c>
      <c r="D757" s="27">
        <f>IF($A757="",0,INDEX(Transactions!$J:$J,ROW()-8))</f>
        <v>0</v>
      </c>
      <c r="E757">
        <f>IF($A757="",1,INDEX(Transactions!$P:$P,ROW()-8))</f>
        <v>1</v>
      </c>
      <c r="F757" s="27">
        <f>IF($A757="",0,INDEX(Transactions!$Q:$Q,ROW()-8))</f>
        <v>0</v>
      </c>
      <c r="G757" s="27">
        <f>IF($A757="",0,INDEX(Transactions!$R:$R,ROW()-8))</f>
        <v>0</v>
      </c>
    </row>
    <row r="758" spans="1:7" ht="15" customHeight="1" x14ac:dyDescent="0.15">
      <c r="A758" t="str">
        <f>IF(INDEX(Transactions!$L:$L,ROW()-8)="","",INDEX(Transactions!$L:$L,ROW()-8))</f>
        <v/>
      </c>
      <c r="B758" s="291">
        <f ca="1">IF($A758="",TODAY(),INDEX(Transactions!$G:$G,ROW()-8))</f>
        <v>46238</v>
      </c>
      <c r="C758" t="str">
        <f>IF($A758="","",INDEX(Transactions!$A:$A,ROW()-8))</f>
        <v/>
      </c>
      <c r="D758" s="27">
        <f>IF($A758="",0,INDEX(Transactions!$J:$J,ROW()-8))</f>
        <v>0</v>
      </c>
      <c r="E758">
        <f>IF($A758="",1,INDEX(Transactions!$P:$P,ROW()-8))</f>
        <v>1</v>
      </c>
      <c r="F758" s="27">
        <f>IF($A758="",0,INDEX(Transactions!$Q:$Q,ROW()-8))</f>
        <v>0</v>
      </c>
      <c r="G758" s="27">
        <f>IF($A758="",0,INDEX(Transactions!$R:$R,ROW()-8))</f>
        <v>0</v>
      </c>
    </row>
    <row r="759" spans="1:7" ht="15" customHeight="1" x14ac:dyDescent="0.15">
      <c r="A759" t="str">
        <f>IF(INDEX(Transactions!$L:$L,ROW()-8)="","",INDEX(Transactions!$L:$L,ROW()-8))</f>
        <v/>
      </c>
      <c r="B759" s="291">
        <f ca="1">IF($A759="",TODAY(),INDEX(Transactions!$G:$G,ROW()-8))</f>
        <v>46238</v>
      </c>
      <c r="C759" t="str">
        <f>IF($A759="","",INDEX(Transactions!$A:$A,ROW()-8))</f>
        <v/>
      </c>
      <c r="D759" s="27">
        <f>IF($A759="",0,INDEX(Transactions!$J:$J,ROW()-8))</f>
        <v>0</v>
      </c>
      <c r="E759">
        <f>IF($A759="",1,INDEX(Transactions!$P:$P,ROW()-8))</f>
        <v>1</v>
      </c>
      <c r="F759" s="27">
        <f>IF($A759="",0,INDEX(Transactions!$Q:$Q,ROW()-8))</f>
        <v>0</v>
      </c>
      <c r="G759" s="27">
        <f>IF($A759="",0,INDEX(Transactions!$R:$R,ROW()-8))</f>
        <v>0</v>
      </c>
    </row>
    <row r="760" spans="1:7" ht="15" customHeight="1" x14ac:dyDescent="0.15">
      <c r="A760" t="str">
        <f>IF(INDEX(Transactions!$L:$L,ROW()-8)="","",INDEX(Transactions!$L:$L,ROW()-8))</f>
        <v/>
      </c>
      <c r="B760" s="291">
        <f ca="1">IF($A760="",TODAY(),INDEX(Transactions!$G:$G,ROW()-8))</f>
        <v>46238</v>
      </c>
      <c r="C760" t="str">
        <f>IF($A760="","",INDEX(Transactions!$A:$A,ROW()-8))</f>
        <v/>
      </c>
      <c r="D760" s="27">
        <f>IF($A760="",0,INDEX(Transactions!$J:$J,ROW()-8))</f>
        <v>0</v>
      </c>
      <c r="E760">
        <f>IF($A760="",1,INDEX(Transactions!$P:$P,ROW()-8))</f>
        <v>1</v>
      </c>
      <c r="F760" s="27">
        <f>IF($A760="",0,INDEX(Transactions!$Q:$Q,ROW()-8))</f>
        <v>0</v>
      </c>
      <c r="G760" s="27">
        <f>IF($A760="",0,INDEX(Transactions!$R:$R,ROW()-8))</f>
        <v>0</v>
      </c>
    </row>
    <row r="761" spans="1:7" ht="15" customHeight="1" x14ac:dyDescent="0.15">
      <c r="A761" t="str">
        <f>IF(INDEX(Transactions!$L:$L,ROW()-8)="","",INDEX(Transactions!$L:$L,ROW()-8))</f>
        <v/>
      </c>
      <c r="B761" s="291">
        <f ca="1">IF($A761="",TODAY(),INDEX(Transactions!$G:$G,ROW()-8))</f>
        <v>46238</v>
      </c>
      <c r="C761" t="str">
        <f>IF($A761="","",INDEX(Transactions!$A:$A,ROW()-8))</f>
        <v/>
      </c>
      <c r="D761" s="27">
        <f>IF($A761="",0,INDEX(Transactions!$J:$J,ROW()-8))</f>
        <v>0</v>
      </c>
      <c r="E761">
        <f>IF($A761="",1,INDEX(Transactions!$P:$P,ROW()-8))</f>
        <v>1</v>
      </c>
      <c r="F761" s="27">
        <f>IF($A761="",0,INDEX(Transactions!$Q:$Q,ROW()-8))</f>
        <v>0</v>
      </c>
      <c r="G761" s="27">
        <f>IF($A761="",0,INDEX(Transactions!$R:$R,ROW()-8))</f>
        <v>0</v>
      </c>
    </row>
    <row r="762" spans="1:7" ht="15" customHeight="1" x14ac:dyDescent="0.15">
      <c r="A762" t="str">
        <f>IF(INDEX(Transactions!$L:$L,ROW()-8)="","",INDEX(Transactions!$L:$L,ROW()-8))</f>
        <v/>
      </c>
      <c r="B762" s="291">
        <f ca="1">IF($A762="",TODAY(),INDEX(Transactions!$G:$G,ROW()-8))</f>
        <v>46238</v>
      </c>
      <c r="C762" t="str">
        <f>IF($A762="","",INDEX(Transactions!$A:$A,ROW()-8))</f>
        <v/>
      </c>
      <c r="D762" s="27">
        <f>IF($A762="",0,INDEX(Transactions!$J:$J,ROW()-8))</f>
        <v>0</v>
      </c>
      <c r="E762">
        <f>IF($A762="",1,INDEX(Transactions!$P:$P,ROW()-8))</f>
        <v>1</v>
      </c>
      <c r="F762" s="27">
        <f>IF($A762="",0,INDEX(Transactions!$Q:$Q,ROW()-8))</f>
        <v>0</v>
      </c>
      <c r="G762" s="27">
        <f>IF($A762="",0,INDEX(Transactions!$R:$R,ROW()-8))</f>
        <v>0</v>
      </c>
    </row>
    <row r="763" spans="1:7" ht="15" customHeight="1" x14ac:dyDescent="0.15">
      <c r="A763" t="str">
        <f>IF(INDEX(Transactions!$L:$L,ROW()-8)="","",INDEX(Transactions!$L:$L,ROW()-8))</f>
        <v/>
      </c>
      <c r="B763" s="291">
        <f ca="1">IF($A763="",TODAY(),INDEX(Transactions!$G:$G,ROW()-8))</f>
        <v>46238</v>
      </c>
      <c r="C763" t="str">
        <f>IF($A763="","",INDEX(Transactions!$A:$A,ROW()-8))</f>
        <v/>
      </c>
      <c r="D763" s="27">
        <f>IF($A763="",0,INDEX(Transactions!$J:$J,ROW()-8))</f>
        <v>0</v>
      </c>
      <c r="E763">
        <f>IF($A763="",1,INDEX(Transactions!$P:$P,ROW()-8))</f>
        <v>1</v>
      </c>
      <c r="F763" s="27">
        <f>IF($A763="",0,INDEX(Transactions!$Q:$Q,ROW()-8))</f>
        <v>0</v>
      </c>
      <c r="G763" s="27">
        <f>IF($A763="",0,INDEX(Transactions!$R:$R,ROW()-8))</f>
        <v>0</v>
      </c>
    </row>
    <row r="764" spans="1:7" ht="15" customHeight="1" x14ac:dyDescent="0.15">
      <c r="A764" t="str">
        <f>IF(INDEX(Transactions!$L:$L,ROW()-8)="","",INDEX(Transactions!$L:$L,ROW()-8))</f>
        <v/>
      </c>
      <c r="B764" s="291">
        <f ca="1">IF($A764="",TODAY(),INDEX(Transactions!$G:$G,ROW()-8))</f>
        <v>46238</v>
      </c>
      <c r="C764" t="str">
        <f>IF($A764="","",INDEX(Transactions!$A:$A,ROW()-8))</f>
        <v/>
      </c>
      <c r="D764" s="27">
        <f>IF($A764="",0,INDEX(Transactions!$J:$J,ROW()-8))</f>
        <v>0</v>
      </c>
      <c r="E764">
        <f>IF($A764="",1,INDEX(Transactions!$P:$P,ROW()-8))</f>
        <v>1</v>
      </c>
      <c r="F764" s="27">
        <f>IF($A764="",0,INDEX(Transactions!$Q:$Q,ROW()-8))</f>
        <v>0</v>
      </c>
      <c r="G764" s="27">
        <f>IF($A764="",0,INDEX(Transactions!$R:$R,ROW()-8))</f>
        <v>0</v>
      </c>
    </row>
    <row r="765" spans="1:7" ht="15" customHeight="1" x14ac:dyDescent="0.15">
      <c r="A765" t="str">
        <f>IF(INDEX(Transactions!$L:$L,ROW()-8)="","",INDEX(Transactions!$L:$L,ROW()-8))</f>
        <v/>
      </c>
      <c r="B765" s="291">
        <f ca="1">IF($A765="",TODAY(),INDEX(Transactions!$G:$G,ROW()-8))</f>
        <v>46238</v>
      </c>
      <c r="C765" t="str">
        <f>IF($A765="","",INDEX(Transactions!$A:$A,ROW()-8))</f>
        <v/>
      </c>
      <c r="D765" s="27">
        <f>IF($A765="",0,INDEX(Transactions!$J:$J,ROW()-8))</f>
        <v>0</v>
      </c>
      <c r="E765">
        <f>IF($A765="",1,INDEX(Transactions!$P:$P,ROW()-8))</f>
        <v>1</v>
      </c>
      <c r="F765" s="27">
        <f>IF($A765="",0,INDEX(Transactions!$Q:$Q,ROW()-8))</f>
        <v>0</v>
      </c>
      <c r="G765" s="27">
        <f>IF($A765="",0,INDEX(Transactions!$R:$R,ROW()-8))</f>
        <v>0</v>
      </c>
    </row>
    <row r="766" spans="1:7" ht="15" customHeight="1" x14ac:dyDescent="0.15">
      <c r="A766" t="str">
        <f>IF(INDEX(Transactions!$L:$L,ROW()-8)="","",INDEX(Transactions!$L:$L,ROW()-8))</f>
        <v/>
      </c>
      <c r="B766" s="291">
        <f ca="1">IF($A766="",TODAY(),INDEX(Transactions!$G:$G,ROW()-8))</f>
        <v>46238</v>
      </c>
      <c r="C766" t="str">
        <f>IF($A766="","",INDEX(Transactions!$A:$A,ROW()-8))</f>
        <v/>
      </c>
      <c r="D766" s="27">
        <f>IF($A766="",0,INDEX(Transactions!$J:$J,ROW()-8))</f>
        <v>0</v>
      </c>
      <c r="E766">
        <f>IF($A766="",1,INDEX(Transactions!$P:$P,ROW()-8))</f>
        <v>1</v>
      </c>
      <c r="F766" s="27">
        <f>IF($A766="",0,INDEX(Transactions!$Q:$Q,ROW()-8))</f>
        <v>0</v>
      </c>
      <c r="G766" s="27">
        <f>IF($A766="",0,INDEX(Transactions!$R:$R,ROW()-8))</f>
        <v>0</v>
      </c>
    </row>
    <row r="767" spans="1:7" ht="15" customHeight="1" x14ac:dyDescent="0.15">
      <c r="A767" t="str">
        <f>IF(INDEX(Transactions!$L:$L,ROW()-8)="","",INDEX(Transactions!$L:$L,ROW()-8))</f>
        <v/>
      </c>
      <c r="B767" s="291">
        <f ca="1">IF($A767="",TODAY(),INDEX(Transactions!$G:$G,ROW()-8))</f>
        <v>46238</v>
      </c>
      <c r="C767" t="str">
        <f>IF($A767="","",INDEX(Transactions!$A:$A,ROW()-8))</f>
        <v/>
      </c>
      <c r="D767" s="27">
        <f>IF($A767="",0,INDEX(Transactions!$J:$J,ROW()-8))</f>
        <v>0</v>
      </c>
      <c r="E767">
        <f>IF($A767="",1,INDEX(Transactions!$P:$P,ROW()-8))</f>
        <v>1</v>
      </c>
      <c r="F767" s="27">
        <f>IF($A767="",0,INDEX(Transactions!$Q:$Q,ROW()-8))</f>
        <v>0</v>
      </c>
      <c r="G767" s="27">
        <f>IF($A767="",0,INDEX(Transactions!$R:$R,ROW()-8))</f>
        <v>0</v>
      </c>
    </row>
    <row r="768" spans="1:7" ht="15" customHeight="1" x14ac:dyDescent="0.15">
      <c r="A768" t="str">
        <f>IF(INDEX(Transactions!$L:$L,ROW()-8)="","",INDEX(Transactions!$L:$L,ROW()-8))</f>
        <v/>
      </c>
      <c r="B768" s="291">
        <f ca="1">IF($A768="",TODAY(),INDEX(Transactions!$G:$G,ROW()-8))</f>
        <v>46238</v>
      </c>
      <c r="C768" t="str">
        <f>IF($A768="","",INDEX(Transactions!$A:$A,ROW()-8))</f>
        <v/>
      </c>
      <c r="D768" s="27">
        <f>IF($A768="",0,INDEX(Transactions!$J:$J,ROW()-8))</f>
        <v>0</v>
      </c>
      <c r="E768">
        <f>IF($A768="",1,INDEX(Transactions!$P:$P,ROW()-8))</f>
        <v>1</v>
      </c>
      <c r="F768" s="27">
        <f>IF($A768="",0,INDEX(Transactions!$Q:$Q,ROW()-8))</f>
        <v>0</v>
      </c>
      <c r="G768" s="27">
        <f>IF($A768="",0,INDEX(Transactions!$R:$R,ROW()-8))</f>
        <v>0</v>
      </c>
    </row>
    <row r="769" spans="1:7" ht="15" customHeight="1" x14ac:dyDescent="0.15">
      <c r="A769" t="str">
        <f>IF(INDEX(Transactions!$L:$L,ROW()-8)="","",INDEX(Transactions!$L:$L,ROW()-8))</f>
        <v/>
      </c>
      <c r="B769" s="291">
        <f ca="1">IF($A769="",TODAY(),INDEX(Transactions!$G:$G,ROW()-8))</f>
        <v>46238</v>
      </c>
      <c r="C769" t="str">
        <f>IF($A769="","",INDEX(Transactions!$A:$A,ROW()-8))</f>
        <v/>
      </c>
      <c r="D769" s="27">
        <f>IF($A769="",0,INDEX(Transactions!$J:$J,ROW()-8))</f>
        <v>0</v>
      </c>
      <c r="E769">
        <f>IF($A769="",1,INDEX(Transactions!$P:$P,ROW()-8))</f>
        <v>1</v>
      </c>
      <c r="F769" s="27">
        <f>IF($A769="",0,INDEX(Transactions!$Q:$Q,ROW()-8))</f>
        <v>0</v>
      </c>
      <c r="G769" s="27">
        <f>IF($A769="",0,INDEX(Transactions!$R:$R,ROW()-8))</f>
        <v>0</v>
      </c>
    </row>
    <row r="770" spans="1:7" ht="15" customHeight="1" x14ac:dyDescent="0.15">
      <c r="A770" t="str">
        <f>IF(INDEX(Transactions!$L:$L,ROW()-8)="","",INDEX(Transactions!$L:$L,ROW()-8))</f>
        <v/>
      </c>
      <c r="B770" s="291">
        <f ca="1">IF($A770="",TODAY(),INDEX(Transactions!$G:$G,ROW()-8))</f>
        <v>46238</v>
      </c>
      <c r="C770" t="str">
        <f>IF($A770="","",INDEX(Transactions!$A:$A,ROW()-8))</f>
        <v/>
      </c>
      <c r="D770" s="27">
        <f>IF($A770="",0,INDEX(Transactions!$J:$J,ROW()-8))</f>
        <v>0</v>
      </c>
      <c r="E770">
        <f>IF($A770="",1,INDEX(Transactions!$P:$P,ROW()-8))</f>
        <v>1</v>
      </c>
      <c r="F770" s="27">
        <f>IF($A770="",0,INDEX(Transactions!$Q:$Q,ROW()-8))</f>
        <v>0</v>
      </c>
      <c r="G770" s="27">
        <f>IF($A770="",0,INDEX(Transactions!$R:$R,ROW()-8))</f>
        <v>0</v>
      </c>
    </row>
    <row r="771" spans="1:7" ht="15" customHeight="1" x14ac:dyDescent="0.15">
      <c r="A771" t="str">
        <f>IF(INDEX(Transactions!$L:$L,ROW()-8)="","",INDEX(Transactions!$L:$L,ROW()-8))</f>
        <v/>
      </c>
      <c r="B771" s="291">
        <f ca="1">IF($A771="",TODAY(),INDEX(Transactions!$G:$G,ROW()-8))</f>
        <v>46238</v>
      </c>
      <c r="C771" t="str">
        <f>IF($A771="","",INDEX(Transactions!$A:$A,ROW()-8))</f>
        <v/>
      </c>
      <c r="D771" s="27">
        <f>IF($A771="",0,INDEX(Transactions!$J:$J,ROW()-8))</f>
        <v>0</v>
      </c>
      <c r="E771">
        <f>IF($A771="",1,INDEX(Transactions!$P:$P,ROW()-8))</f>
        <v>1</v>
      </c>
      <c r="F771" s="27">
        <f>IF($A771="",0,INDEX(Transactions!$Q:$Q,ROW()-8))</f>
        <v>0</v>
      </c>
      <c r="G771" s="27">
        <f>IF($A771="",0,INDEX(Transactions!$R:$R,ROW()-8))</f>
        <v>0</v>
      </c>
    </row>
    <row r="772" spans="1:7" ht="15" customHeight="1" x14ac:dyDescent="0.15">
      <c r="A772" t="str">
        <f>IF(INDEX(Transactions!$L:$L,ROW()-8)="","",INDEX(Transactions!$L:$L,ROW()-8))</f>
        <v/>
      </c>
      <c r="B772" s="291">
        <f ca="1">IF($A772="",TODAY(),INDEX(Transactions!$G:$G,ROW()-8))</f>
        <v>46238</v>
      </c>
      <c r="C772" t="str">
        <f>IF($A772="","",INDEX(Transactions!$A:$A,ROW()-8))</f>
        <v/>
      </c>
      <c r="D772" s="27">
        <f>IF($A772="",0,INDEX(Transactions!$J:$J,ROW()-8))</f>
        <v>0</v>
      </c>
      <c r="E772">
        <f>IF($A772="",1,INDEX(Transactions!$P:$P,ROW()-8))</f>
        <v>1</v>
      </c>
      <c r="F772" s="27">
        <f>IF($A772="",0,INDEX(Transactions!$Q:$Q,ROW()-8))</f>
        <v>0</v>
      </c>
      <c r="G772" s="27">
        <f>IF($A772="",0,INDEX(Transactions!$R:$R,ROW()-8))</f>
        <v>0</v>
      </c>
    </row>
    <row r="773" spans="1:7" ht="15" customHeight="1" x14ac:dyDescent="0.15">
      <c r="A773" t="str">
        <f>IF(INDEX(Transactions!$L:$L,ROW()-8)="","",INDEX(Transactions!$L:$L,ROW()-8))</f>
        <v/>
      </c>
      <c r="B773" s="291">
        <f ca="1">IF($A773="",TODAY(),INDEX(Transactions!$G:$G,ROW()-8))</f>
        <v>46238</v>
      </c>
      <c r="C773" t="str">
        <f>IF($A773="","",INDEX(Transactions!$A:$A,ROW()-8))</f>
        <v/>
      </c>
      <c r="D773" s="27">
        <f>IF($A773="",0,INDEX(Transactions!$J:$J,ROW()-8))</f>
        <v>0</v>
      </c>
      <c r="E773">
        <f>IF($A773="",1,INDEX(Transactions!$P:$P,ROW()-8))</f>
        <v>1</v>
      </c>
      <c r="F773" s="27">
        <f>IF($A773="",0,INDEX(Transactions!$Q:$Q,ROW()-8))</f>
        <v>0</v>
      </c>
      <c r="G773" s="27">
        <f>IF($A773="",0,INDEX(Transactions!$R:$R,ROW()-8))</f>
        <v>0</v>
      </c>
    </row>
    <row r="774" spans="1:7" ht="15" customHeight="1" x14ac:dyDescent="0.15">
      <c r="A774" t="str">
        <f>IF(INDEX(Transactions!$L:$L,ROW()-8)="","",INDEX(Transactions!$L:$L,ROW()-8))</f>
        <v/>
      </c>
      <c r="B774" s="291">
        <f ca="1">IF($A774="",TODAY(),INDEX(Transactions!$G:$G,ROW()-8))</f>
        <v>46238</v>
      </c>
      <c r="C774" t="str">
        <f>IF($A774="","",INDEX(Transactions!$A:$A,ROW()-8))</f>
        <v/>
      </c>
      <c r="D774" s="27">
        <f>IF($A774="",0,INDEX(Transactions!$J:$J,ROW()-8))</f>
        <v>0</v>
      </c>
      <c r="E774">
        <f>IF($A774="",1,INDEX(Transactions!$P:$P,ROW()-8))</f>
        <v>1</v>
      </c>
      <c r="F774" s="27">
        <f>IF($A774="",0,INDEX(Transactions!$Q:$Q,ROW()-8))</f>
        <v>0</v>
      </c>
      <c r="G774" s="27">
        <f>IF($A774="",0,INDEX(Transactions!$R:$R,ROW()-8))</f>
        <v>0</v>
      </c>
    </row>
    <row r="775" spans="1:7" ht="15" customHeight="1" x14ac:dyDescent="0.15">
      <c r="A775" t="str">
        <f>IF(INDEX(Transactions!$L:$L,ROW()-8)="","",INDEX(Transactions!$L:$L,ROW()-8))</f>
        <v/>
      </c>
      <c r="B775" s="291">
        <f ca="1">IF($A775="",TODAY(),INDEX(Transactions!$G:$G,ROW()-8))</f>
        <v>46238</v>
      </c>
      <c r="C775" t="str">
        <f>IF($A775="","",INDEX(Transactions!$A:$A,ROW()-8))</f>
        <v/>
      </c>
      <c r="D775" s="27">
        <f>IF($A775="",0,INDEX(Transactions!$J:$J,ROW()-8))</f>
        <v>0</v>
      </c>
      <c r="E775">
        <f>IF($A775="",1,INDEX(Transactions!$P:$P,ROW()-8))</f>
        <v>1</v>
      </c>
      <c r="F775" s="27">
        <f>IF($A775="",0,INDEX(Transactions!$Q:$Q,ROW()-8))</f>
        <v>0</v>
      </c>
      <c r="G775" s="27">
        <f>IF($A775="",0,INDEX(Transactions!$R:$R,ROW()-8))</f>
        <v>0</v>
      </c>
    </row>
    <row r="776" spans="1:7" ht="15" customHeight="1" x14ac:dyDescent="0.15">
      <c r="A776" t="str">
        <f>IF(INDEX(Transactions!$L:$L,ROW()-8)="","",INDEX(Transactions!$L:$L,ROW()-8))</f>
        <v/>
      </c>
      <c r="B776" s="291">
        <f ca="1">IF($A776="",TODAY(),INDEX(Transactions!$G:$G,ROW()-8))</f>
        <v>46238</v>
      </c>
      <c r="C776" t="str">
        <f>IF($A776="","",INDEX(Transactions!$A:$A,ROW()-8))</f>
        <v/>
      </c>
      <c r="D776" s="27">
        <f>IF($A776="",0,INDEX(Transactions!$J:$J,ROW()-8))</f>
        <v>0</v>
      </c>
      <c r="E776">
        <f>IF($A776="",1,INDEX(Transactions!$P:$P,ROW()-8))</f>
        <v>1</v>
      </c>
      <c r="F776" s="27">
        <f>IF($A776="",0,INDEX(Transactions!$Q:$Q,ROW()-8))</f>
        <v>0</v>
      </c>
      <c r="G776" s="27">
        <f>IF($A776="",0,INDEX(Transactions!$R:$R,ROW()-8))</f>
        <v>0</v>
      </c>
    </row>
    <row r="777" spans="1:7" ht="15" customHeight="1" x14ac:dyDescent="0.15">
      <c r="A777" t="str">
        <f>IF(INDEX(Transactions!$L:$L,ROW()-8)="","",INDEX(Transactions!$L:$L,ROW()-8))</f>
        <v/>
      </c>
      <c r="B777" s="291">
        <f ca="1">IF($A777="",TODAY(),INDEX(Transactions!$G:$G,ROW()-8))</f>
        <v>46238</v>
      </c>
      <c r="C777" t="str">
        <f>IF($A777="","",INDEX(Transactions!$A:$A,ROW()-8))</f>
        <v/>
      </c>
      <c r="D777" s="27">
        <f>IF($A777="",0,INDEX(Transactions!$J:$J,ROW()-8))</f>
        <v>0</v>
      </c>
      <c r="E777">
        <f>IF($A777="",1,INDEX(Transactions!$P:$P,ROW()-8))</f>
        <v>1</v>
      </c>
      <c r="F777" s="27">
        <f>IF($A777="",0,INDEX(Transactions!$Q:$Q,ROW()-8))</f>
        <v>0</v>
      </c>
      <c r="G777" s="27">
        <f>IF($A777="",0,INDEX(Transactions!$R:$R,ROW()-8))</f>
        <v>0</v>
      </c>
    </row>
    <row r="778" spans="1:7" ht="15" customHeight="1" x14ac:dyDescent="0.15">
      <c r="A778" t="str">
        <f>IF(INDEX(Transactions!$L:$L,ROW()-8)="","",INDEX(Transactions!$L:$L,ROW()-8))</f>
        <v/>
      </c>
      <c r="B778" s="291">
        <f ca="1">IF($A778="",TODAY(),INDEX(Transactions!$G:$G,ROW()-8))</f>
        <v>46238</v>
      </c>
      <c r="C778" t="str">
        <f>IF($A778="","",INDEX(Transactions!$A:$A,ROW()-8))</f>
        <v/>
      </c>
      <c r="D778" s="27">
        <f>IF($A778="",0,INDEX(Transactions!$J:$J,ROW()-8))</f>
        <v>0</v>
      </c>
      <c r="E778">
        <f>IF($A778="",1,INDEX(Transactions!$P:$P,ROW()-8))</f>
        <v>1</v>
      </c>
      <c r="F778" s="27">
        <f>IF($A778="",0,INDEX(Transactions!$Q:$Q,ROW()-8))</f>
        <v>0</v>
      </c>
      <c r="G778" s="27">
        <f>IF($A778="",0,INDEX(Transactions!$R:$R,ROW()-8))</f>
        <v>0</v>
      </c>
    </row>
    <row r="779" spans="1:7" ht="15" customHeight="1" x14ac:dyDescent="0.15">
      <c r="A779" t="str">
        <f>IF(INDEX(Transactions!$L:$L,ROW()-8)="","",INDEX(Transactions!$L:$L,ROW()-8))</f>
        <v/>
      </c>
      <c r="B779" s="291">
        <f ca="1">IF($A779="",TODAY(),INDEX(Transactions!$G:$G,ROW()-8))</f>
        <v>46238</v>
      </c>
      <c r="C779" t="str">
        <f>IF($A779="","",INDEX(Transactions!$A:$A,ROW()-8))</f>
        <v/>
      </c>
      <c r="D779" s="27">
        <f>IF($A779="",0,INDEX(Transactions!$J:$J,ROW()-8))</f>
        <v>0</v>
      </c>
      <c r="E779">
        <f>IF($A779="",1,INDEX(Transactions!$P:$P,ROW()-8))</f>
        <v>1</v>
      </c>
      <c r="F779" s="27">
        <f>IF($A779="",0,INDEX(Transactions!$Q:$Q,ROW()-8))</f>
        <v>0</v>
      </c>
      <c r="G779" s="27">
        <f>IF($A779="",0,INDEX(Transactions!$R:$R,ROW()-8))</f>
        <v>0</v>
      </c>
    </row>
    <row r="780" spans="1:7" ht="15" customHeight="1" x14ac:dyDescent="0.15">
      <c r="A780" t="str">
        <f>IF(INDEX(Transactions!$L:$L,ROW()-8)="","",INDEX(Transactions!$L:$L,ROW()-8))</f>
        <v/>
      </c>
      <c r="B780" s="291">
        <f ca="1">IF($A780="",TODAY(),INDEX(Transactions!$G:$G,ROW()-8))</f>
        <v>46238</v>
      </c>
      <c r="C780" t="str">
        <f>IF($A780="","",INDEX(Transactions!$A:$A,ROW()-8))</f>
        <v/>
      </c>
      <c r="D780" s="27">
        <f>IF($A780="",0,INDEX(Transactions!$J:$J,ROW()-8))</f>
        <v>0</v>
      </c>
      <c r="E780">
        <f>IF($A780="",1,INDEX(Transactions!$P:$P,ROW()-8))</f>
        <v>1</v>
      </c>
      <c r="F780" s="27">
        <f>IF($A780="",0,INDEX(Transactions!$Q:$Q,ROW()-8))</f>
        <v>0</v>
      </c>
      <c r="G780" s="27">
        <f>IF($A780="",0,INDEX(Transactions!$R:$R,ROW()-8))</f>
        <v>0</v>
      </c>
    </row>
    <row r="781" spans="1:7" ht="15" customHeight="1" x14ac:dyDescent="0.15">
      <c r="A781" t="str">
        <f>IF(INDEX(Transactions!$L:$L,ROW()-8)="","",INDEX(Transactions!$L:$L,ROW()-8))</f>
        <v/>
      </c>
      <c r="B781" s="291">
        <f ca="1">IF($A781="",TODAY(),INDEX(Transactions!$G:$G,ROW()-8))</f>
        <v>46238</v>
      </c>
      <c r="C781" t="str">
        <f>IF($A781="","",INDEX(Transactions!$A:$A,ROW()-8))</f>
        <v/>
      </c>
      <c r="D781" s="27">
        <f>IF($A781="",0,INDEX(Transactions!$J:$J,ROW()-8))</f>
        <v>0</v>
      </c>
      <c r="E781">
        <f>IF($A781="",1,INDEX(Transactions!$P:$P,ROW()-8))</f>
        <v>1</v>
      </c>
      <c r="F781" s="27">
        <f>IF($A781="",0,INDEX(Transactions!$Q:$Q,ROW()-8))</f>
        <v>0</v>
      </c>
      <c r="G781" s="27">
        <f>IF($A781="",0,INDEX(Transactions!$R:$R,ROW()-8))</f>
        <v>0</v>
      </c>
    </row>
    <row r="782" spans="1:7" ht="15" customHeight="1" x14ac:dyDescent="0.15">
      <c r="A782" t="str">
        <f>IF(INDEX(Transactions!$L:$L,ROW()-8)="","",INDEX(Transactions!$L:$L,ROW()-8))</f>
        <v/>
      </c>
      <c r="B782" s="291">
        <f ca="1">IF($A782="",TODAY(),INDEX(Transactions!$G:$G,ROW()-8))</f>
        <v>46238</v>
      </c>
      <c r="C782" t="str">
        <f>IF($A782="","",INDEX(Transactions!$A:$A,ROW()-8))</f>
        <v/>
      </c>
      <c r="D782" s="27">
        <f>IF($A782="",0,INDEX(Transactions!$J:$J,ROW()-8))</f>
        <v>0</v>
      </c>
      <c r="E782">
        <f>IF($A782="",1,INDEX(Transactions!$P:$P,ROW()-8))</f>
        <v>1</v>
      </c>
      <c r="F782" s="27">
        <f>IF($A782="",0,INDEX(Transactions!$Q:$Q,ROW()-8))</f>
        <v>0</v>
      </c>
      <c r="G782" s="27">
        <f>IF($A782="",0,INDEX(Transactions!$R:$R,ROW()-8))</f>
        <v>0</v>
      </c>
    </row>
    <row r="783" spans="1:7" ht="15" customHeight="1" x14ac:dyDescent="0.15">
      <c r="A783" t="str">
        <f>IF(INDEX(Transactions!$L:$L,ROW()-8)="","",INDEX(Transactions!$L:$L,ROW()-8))</f>
        <v/>
      </c>
      <c r="B783" s="291">
        <f ca="1">IF($A783="",TODAY(),INDEX(Transactions!$G:$G,ROW()-8))</f>
        <v>46238</v>
      </c>
      <c r="C783" t="str">
        <f>IF($A783="","",INDEX(Transactions!$A:$A,ROW()-8))</f>
        <v/>
      </c>
      <c r="D783" s="27">
        <f>IF($A783="",0,INDEX(Transactions!$J:$J,ROW()-8))</f>
        <v>0</v>
      </c>
      <c r="E783">
        <f>IF($A783="",1,INDEX(Transactions!$P:$P,ROW()-8))</f>
        <v>1</v>
      </c>
      <c r="F783" s="27">
        <f>IF($A783="",0,INDEX(Transactions!$Q:$Q,ROW()-8))</f>
        <v>0</v>
      </c>
      <c r="G783" s="27">
        <f>IF($A783="",0,INDEX(Transactions!$R:$R,ROW()-8))</f>
        <v>0</v>
      </c>
    </row>
    <row r="784" spans="1:7" ht="15" customHeight="1" x14ac:dyDescent="0.15">
      <c r="A784" t="str">
        <f>IF(INDEX(Transactions!$L:$L,ROW()-8)="","",INDEX(Transactions!$L:$L,ROW()-8))</f>
        <v/>
      </c>
      <c r="B784" s="291">
        <f ca="1">IF($A784="",TODAY(),INDEX(Transactions!$G:$G,ROW()-8))</f>
        <v>46238</v>
      </c>
      <c r="C784" t="str">
        <f>IF($A784="","",INDEX(Transactions!$A:$A,ROW()-8))</f>
        <v/>
      </c>
      <c r="D784" s="27">
        <f>IF($A784="",0,INDEX(Transactions!$J:$J,ROW()-8))</f>
        <v>0</v>
      </c>
      <c r="E784">
        <f>IF($A784="",1,INDEX(Transactions!$P:$P,ROW()-8))</f>
        <v>1</v>
      </c>
      <c r="F784" s="27">
        <f>IF($A784="",0,INDEX(Transactions!$Q:$Q,ROW()-8))</f>
        <v>0</v>
      </c>
      <c r="G784" s="27">
        <f>IF($A784="",0,INDEX(Transactions!$R:$R,ROW()-8))</f>
        <v>0</v>
      </c>
    </row>
    <row r="785" spans="1:7" ht="15" customHeight="1" x14ac:dyDescent="0.15">
      <c r="A785" t="str">
        <f>IF(INDEX(Transactions!$L:$L,ROW()-8)="","",INDEX(Transactions!$L:$L,ROW()-8))</f>
        <v/>
      </c>
      <c r="B785" s="291">
        <f ca="1">IF($A785="",TODAY(),INDEX(Transactions!$G:$G,ROW()-8))</f>
        <v>46238</v>
      </c>
      <c r="C785" t="str">
        <f>IF($A785="","",INDEX(Transactions!$A:$A,ROW()-8))</f>
        <v/>
      </c>
      <c r="D785" s="27">
        <f>IF($A785="",0,INDEX(Transactions!$J:$J,ROW()-8))</f>
        <v>0</v>
      </c>
      <c r="E785">
        <f>IF($A785="",1,INDEX(Transactions!$P:$P,ROW()-8))</f>
        <v>1</v>
      </c>
      <c r="F785" s="27">
        <f>IF($A785="",0,INDEX(Transactions!$Q:$Q,ROW()-8))</f>
        <v>0</v>
      </c>
      <c r="G785" s="27">
        <f>IF($A785="",0,INDEX(Transactions!$R:$R,ROW()-8))</f>
        <v>0</v>
      </c>
    </row>
    <row r="786" spans="1:7" ht="15" customHeight="1" x14ac:dyDescent="0.15">
      <c r="A786" t="str">
        <f>IF(INDEX(Transactions!$L:$L,ROW()-8)="","",INDEX(Transactions!$L:$L,ROW()-8))</f>
        <v/>
      </c>
      <c r="B786" s="291">
        <f ca="1">IF($A786="",TODAY(),INDEX(Transactions!$G:$G,ROW()-8))</f>
        <v>46238</v>
      </c>
      <c r="C786" t="str">
        <f>IF($A786="","",INDEX(Transactions!$A:$A,ROW()-8))</f>
        <v/>
      </c>
      <c r="D786" s="27">
        <f>IF($A786="",0,INDEX(Transactions!$J:$J,ROW()-8))</f>
        <v>0</v>
      </c>
      <c r="E786">
        <f>IF($A786="",1,INDEX(Transactions!$P:$P,ROW()-8))</f>
        <v>1</v>
      </c>
      <c r="F786" s="27">
        <f>IF($A786="",0,INDEX(Transactions!$Q:$Q,ROW()-8))</f>
        <v>0</v>
      </c>
      <c r="G786" s="27">
        <f>IF($A786="",0,INDEX(Transactions!$R:$R,ROW()-8))</f>
        <v>0</v>
      </c>
    </row>
    <row r="787" spans="1:7" ht="15" customHeight="1" x14ac:dyDescent="0.15">
      <c r="A787" t="str">
        <f>IF(INDEX(Transactions!$L:$L,ROW()-8)="","",INDEX(Transactions!$L:$L,ROW()-8))</f>
        <v/>
      </c>
      <c r="B787" s="291">
        <f ca="1">IF($A787="",TODAY(),INDEX(Transactions!$G:$G,ROW()-8))</f>
        <v>46238</v>
      </c>
      <c r="C787" t="str">
        <f>IF($A787="","",INDEX(Transactions!$A:$A,ROW()-8))</f>
        <v/>
      </c>
      <c r="D787" s="27">
        <f>IF($A787="",0,INDEX(Transactions!$J:$J,ROW()-8))</f>
        <v>0</v>
      </c>
      <c r="E787">
        <f>IF($A787="",1,INDEX(Transactions!$P:$P,ROW()-8))</f>
        <v>1</v>
      </c>
      <c r="F787" s="27">
        <f>IF($A787="",0,INDEX(Transactions!$Q:$Q,ROW()-8))</f>
        <v>0</v>
      </c>
      <c r="G787" s="27">
        <f>IF($A787="",0,INDEX(Transactions!$R:$R,ROW()-8))</f>
        <v>0</v>
      </c>
    </row>
    <row r="788" spans="1:7" ht="15" customHeight="1" x14ac:dyDescent="0.15">
      <c r="A788" t="str">
        <f>IF(INDEX(Transactions!$L:$L,ROW()-8)="","",INDEX(Transactions!$L:$L,ROW()-8))</f>
        <v/>
      </c>
      <c r="B788" s="291">
        <f ca="1">IF($A788="",TODAY(),INDEX(Transactions!$G:$G,ROW()-8))</f>
        <v>46238</v>
      </c>
      <c r="C788" t="str">
        <f>IF($A788="","",INDEX(Transactions!$A:$A,ROW()-8))</f>
        <v/>
      </c>
      <c r="D788" s="27">
        <f>IF($A788="",0,INDEX(Transactions!$J:$J,ROW()-8))</f>
        <v>0</v>
      </c>
      <c r="E788">
        <f>IF($A788="",1,INDEX(Transactions!$P:$P,ROW()-8))</f>
        <v>1</v>
      </c>
      <c r="F788" s="27">
        <f>IF($A788="",0,INDEX(Transactions!$Q:$Q,ROW()-8))</f>
        <v>0</v>
      </c>
      <c r="G788" s="27">
        <f>IF($A788="",0,INDEX(Transactions!$R:$R,ROW()-8))</f>
        <v>0</v>
      </c>
    </row>
    <row r="789" spans="1:7" ht="15" customHeight="1" x14ac:dyDescent="0.15">
      <c r="A789" t="str">
        <f>IF(INDEX(Transactions!$L:$L,ROW()-8)="","",INDEX(Transactions!$L:$L,ROW()-8))</f>
        <v/>
      </c>
      <c r="B789" s="291">
        <f ca="1">IF($A789="",TODAY(),INDEX(Transactions!$G:$G,ROW()-8))</f>
        <v>46238</v>
      </c>
      <c r="C789" t="str">
        <f>IF($A789="","",INDEX(Transactions!$A:$A,ROW()-8))</f>
        <v/>
      </c>
      <c r="D789" s="27">
        <f>IF($A789="",0,INDEX(Transactions!$J:$J,ROW()-8))</f>
        <v>0</v>
      </c>
      <c r="E789">
        <f>IF($A789="",1,INDEX(Transactions!$P:$P,ROW()-8))</f>
        <v>1</v>
      </c>
      <c r="F789" s="27">
        <f>IF($A789="",0,INDEX(Transactions!$Q:$Q,ROW()-8))</f>
        <v>0</v>
      </c>
      <c r="G789" s="27">
        <f>IF($A789="",0,INDEX(Transactions!$R:$R,ROW()-8))</f>
        <v>0</v>
      </c>
    </row>
    <row r="790" spans="1:7" ht="15" customHeight="1" x14ac:dyDescent="0.15">
      <c r="A790" t="str">
        <f>IF(INDEX(Transactions!$L:$L,ROW()-8)="","",INDEX(Transactions!$L:$L,ROW()-8))</f>
        <v/>
      </c>
      <c r="B790" s="291">
        <f ca="1">IF($A790="",TODAY(),INDEX(Transactions!$G:$G,ROW()-8))</f>
        <v>46238</v>
      </c>
      <c r="C790" t="str">
        <f>IF($A790="","",INDEX(Transactions!$A:$A,ROW()-8))</f>
        <v/>
      </c>
      <c r="D790" s="27">
        <f>IF($A790="",0,INDEX(Transactions!$J:$J,ROW()-8))</f>
        <v>0</v>
      </c>
      <c r="E790">
        <f>IF($A790="",1,INDEX(Transactions!$P:$P,ROW()-8))</f>
        <v>1</v>
      </c>
      <c r="F790" s="27">
        <f>IF($A790="",0,INDEX(Transactions!$Q:$Q,ROW()-8))</f>
        <v>0</v>
      </c>
      <c r="G790" s="27">
        <f>IF($A790="",0,INDEX(Transactions!$R:$R,ROW()-8))</f>
        <v>0</v>
      </c>
    </row>
    <row r="791" spans="1:7" ht="15" customHeight="1" x14ac:dyDescent="0.15">
      <c r="A791" t="str">
        <f>IF(INDEX(Transactions!$L:$L,ROW()-8)="","",INDEX(Transactions!$L:$L,ROW()-8))</f>
        <v/>
      </c>
      <c r="B791" s="291">
        <f ca="1">IF($A791="",TODAY(),INDEX(Transactions!$G:$G,ROW()-8))</f>
        <v>46238</v>
      </c>
      <c r="C791" t="str">
        <f>IF($A791="","",INDEX(Transactions!$A:$A,ROW()-8))</f>
        <v/>
      </c>
      <c r="D791" s="27">
        <f>IF($A791="",0,INDEX(Transactions!$J:$J,ROW()-8))</f>
        <v>0</v>
      </c>
      <c r="E791">
        <f>IF($A791="",1,INDEX(Transactions!$P:$P,ROW()-8))</f>
        <v>1</v>
      </c>
      <c r="F791" s="27">
        <f>IF($A791="",0,INDEX(Transactions!$Q:$Q,ROW()-8))</f>
        <v>0</v>
      </c>
      <c r="G791" s="27">
        <f>IF($A791="",0,INDEX(Transactions!$R:$R,ROW()-8))</f>
        <v>0</v>
      </c>
    </row>
    <row r="792" spans="1:7" ht="15" customHeight="1" x14ac:dyDescent="0.15">
      <c r="A792" t="str">
        <f>IF(INDEX(Transactions!$L:$L,ROW()-8)="","",INDEX(Transactions!$L:$L,ROW()-8))</f>
        <v/>
      </c>
      <c r="B792" s="291">
        <f ca="1">IF($A792="",TODAY(),INDEX(Transactions!$G:$G,ROW()-8))</f>
        <v>46238</v>
      </c>
      <c r="C792" t="str">
        <f>IF($A792="","",INDEX(Transactions!$A:$A,ROW()-8))</f>
        <v/>
      </c>
      <c r="D792" s="27">
        <f>IF($A792="",0,INDEX(Transactions!$J:$J,ROW()-8))</f>
        <v>0</v>
      </c>
      <c r="E792">
        <f>IF($A792="",1,INDEX(Transactions!$P:$P,ROW()-8))</f>
        <v>1</v>
      </c>
      <c r="F792" s="27">
        <f>IF($A792="",0,INDEX(Transactions!$Q:$Q,ROW()-8))</f>
        <v>0</v>
      </c>
      <c r="G792" s="27">
        <f>IF($A792="",0,INDEX(Transactions!$R:$R,ROW()-8))</f>
        <v>0</v>
      </c>
    </row>
    <row r="793" spans="1:7" ht="15" customHeight="1" x14ac:dyDescent="0.15">
      <c r="A793" t="str">
        <f>IF(INDEX(Transactions!$L:$L,ROW()-8)="","",INDEX(Transactions!$L:$L,ROW()-8))</f>
        <v/>
      </c>
      <c r="B793" s="291">
        <f ca="1">IF($A793="",TODAY(),INDEX(Transactions!$G:$G,ROW()-8))</f>
        <v>46238</v>
      </c>
      <c r="C793" t="str">
        <f>IF($A793="","",INDEX(Transactions!$A:$A,ROW()-8))</f>
        <v/>
      </c>
      <c r="D793" s="27">
        <f>IF($A793="",0,INDEX(Transactions!$J:$J,ROW()-8))</f>
        <v>0</v>
      </c>
      <c r="E793">
        <f>IF($A793="",1,INDEX(Transactions!$P:$P,ROW()-8))</f>
        <v>1</v>
      </c>
      <c r="F793" s="27">
        <f>IF($A793="",0,INDEX(Transactions!$Q:$Q,ROW()-8))</f>
        <v>0</v>
      </c>
      <c r="G793" s="27">
        <f>IF($A793="",0,INDEX(Transactions!$R:$R,ROW()-8))</f>
        <v>0</v>
      </c>
    </row>
    <row r="794" spans="1:7" ht="15" customHeight="1" x14ac:dyDescent="0.15">
      <c r="A794" t="str">
        <f>IF(INDEX(Transactions!$L:$L,ROW()-8)="","",INDEX(Transactions!$L:$L,ROW()-8))</f>
        <v/>
      </c>
      <c r="B794" s="291">
        <f ca="1">IF($A794="",TODAY(),INDEX(Transactions!$G:$G,ROW()-8))</f>
        <v>46238</v>
      </c>
      <c r="C794" t="str">
        <f>IF($A794="","",INDEX(Transactions!$A:$A,ROW()-8))</f>
        <v/>
      </c>
      <c r="D794" s="27">
        <f>IF($A794="",0,INDEX(Transactions!$J:$J,ROW()-8))</f>
        <v>0</v>
      </c>
      <c r="E794">
        <f>IF($A794="",1,INDEX(Transactions!$P:$P,ROW()-8))</f>
        <v>1</v>
      </c>
      <c r="F794" s="27">
        <f>IF($A794="",0,INDEX(Transactions!$Q:$Q,ROW()-8))</f>
        <v>0</v>
      </c>
      <c r="G794" s="27">
        <f>IF($A794="",0,INDEX(Transactions!$R:$R,ROW()-8))</f>
        <v>0</v>
      </c>
    </row>
    <row r="795" spans="1:7" ht="15" customHeight="1" x14ac:dyDescent="0.15">
      <c r="A795" t="str">
        <f>IF(INDEX(Transactions!$L:$L,ROW()-8)="","",INDEX(Transactions!$L:$L,ROW()-8))</f>
        <v/>
      </c>
      <c r="B795" s="291">
        <f ca="1">IF($A795="",TODAY(),INDEX(Transactions!$G:$G,ROW()-8))</f>
        <v>46238</v>
      </c>
      <c r="C795" t="str">
        <f>IF($A795="","",INDEX(Transactions!$A:$A,ROW()-8))</f>
        <v/>
      </c>
      <c r="D795" s="27">
        <f>IF($A795="",0,INDEX(Transactions!$J:$J,ROW()-8))</f>
        <v>0</v>
      </c>
      <c r="E795">
        <f>IF($A795="",1,INDEX(Transactions!$P:$P,ROW()-8))</f>
        <v>1</v>
      </c>
      <c r="F795" s="27">
        <f>IF($A795="",0,INDEX(Transactions!$Q:$Q,ROW()-8))</f>
        <v>0</v>
      </c>
      <c r="G795" s="27">
        <f>IF($A795="",0,INDEX(Transactions!$R:$R,ROW()-8))</f>
        <v>0</v>
      </c>
    </row>
    <row r="796" spans="1:7" ht="15" customHeight="1" x14ac:dyDescent="0.15">
      <c r="A796" t="str">
        <f>IF(INDEX(Transactions!$L:$L,ROW()-8)="","",INDEX(Transactions!$L:$L,ROW()-8))</f>
        <v/>
      </c>
      <c r="B796" s="291">
        <f ca="1">IF($A796="",TODAY(),INDEX(Transactions!$G:$G,ROW()-8))</f>
        <v>46238</v>
      </c>
      <c r="C796" t="str">
        <f>IF($A796="","",INDEX(Transactions!$A:$A,ROW()-8))</f>
        <v/>
      </c>
      <c r="D796" s="27">
        <f>IF($A796="",0,INDEX(Transactions!$J:$J,ROW()-8))</f>
        <v>0</v>
      </c>
      <c r="E796">
        <f>IF($A796="",1,INDEX(Transactions!$P:$P,ROW()-8))</f>
        <v>1</v>
      </c>
      <c r="F796" s="27">
        <f>IF($A796="",0,INDEX(Transactions!$Q:$Q,ROW()-8))</f>
        <v>0</v>
      </c>
      <c r="G796" s="27">
        <f>IF($A796="",0,INDEX(Transactions!$R:$R,ROW()-8))</f>
        <v>0</v>
      </c>
    </row>
    <row r="797" spans="1:7" ht="15" customHeight="1" x14ac:dyDescent="0.15">
      <c r="A797" t="str">
        <f>IF(INDEX(Transactions!$L:$L,ROW()-8)="","",INDEX(Transactions!$L:$L,ROW()-8))</f>
        <v/>
      </c>
      <c r="B797" s="291">
        <f ca="1">IF($A797="",TODAY(),INDEX(Transactions!$G:$G,ROW()-8))</f>
        <v>46238</v>
      </c>
      <c r="C797" t="str">
        <f>IF($A797="","",INDEX(Transactions!$A:$A,ROW()-8))</f>
        <v/>
      </c>
      <c r="D797" s="27">
        <f>IF($A797="",0,INDEX(Transactions!$J:$J,ROW()-8))</f>
        <v>0</v>
      </c>
      <c r="E797">
        <f>IF($A797="",1,INDEX(Transactions!$P:$P,ROW()-8))</f>
        <v>1</v>
      </c>
      <c r="F797" s="27">
        <f>IF($A797="",0,INDEX(Transactions!$Q:$Q,ROW()-8))</f>
        <v>0</v>
      </c>
      <c r="G797" s="27">
        <f>IF($A797="",0,INDEX(Transactions!$R:$R,ROW()-8))</f>
        <v>0</v>
      </c>
    </row>
    <row r="798" spans="1:7" ht="15" customHeight="1" x14ac:dyDescent="0.15">
      <c r="A798" t="str">
        <f>IF(INDEX(Transactions!$L:$L,ROW()-8)="","",INDEX(Transactions!$L:$L,ROW()-8))</f>
        <v/>
      </c>
      <c r="B798" s="291">
        <f ca="1">IF($A798="",TODAY(),INDEX(Transactions!$G:$G,ROW()-8))</f>
        <v>46238</v>
      </c>
      <c r="C798" t="str">
        <f>IF($A798="","",INDEX(Transactions!$A:$A,ROW()-8))</f>
        <v/>
      </c>
      <c r="D798" s="27">
        <f>IF($A798="",0,INDEX(Transactions!$J:$J,ROW()-8))</f>
        <v>0</v>
      </c>
      <c r="E798">
        <f>IF($A798="",1,INDEX(Transactions!$P:$P,ROW()-8))</f>
        <v>1</v>
      </c>
      <c r="F798" s="27">
        <f>IF($A798="",0,INDEX(Transactions!$Q:$Q,ROW()-8))</f>
        <v>0</v>
      </c>
      <c r="G798" s="27">
        <f>IF($A798="",0,INDEX(Transactions!$R:$R,ROW()-8))</f>
        <v>0</v>
      </c>
    </row>
    <row r="799" spans="1:7" ht="15" customHeight="1" x14ac:dyDescent="0.15">
      <c r="A799" t="str">
        <f>IF(INDEX(Transactions!$L:$L,ROW()-8)="","",INDEX(Transactions!$L:$L,ROW()-8))</f>
        <v/>
      </c>
      <c r="B799" s="291">
        <f ca="1">IF($A799="",TODAY(),INDEX(Transactions!$G:$G,ROW()-8))</f>
        <v>46238</v>
      </c>
      <c r="C799" t="str">
        <f>IF($A799="","",INDEX(Transactions!$A:$A,ROW()-8))</f>
        <v/>
      </c>
      <c r="D799" s="27">
        <f>IF($A799="",0,INDEX(Transactions!$J:$J,ROW()-8))</f>
        <v>0</v>
      </c>
      <c r="E799">
        <f>IF($A799="",1,INDEX(Transactions!$P:$P,ROW()-8))</f>
        <v>1</v>
      </c>
      <c r="F799" s="27">
        <f>IF($A799="",0,INDEX(Transactions!$Q:$Q,ROW()-8))</f>
        <v>0</v>
      </c>
      <c r="G799" s="27">
        <f>IF($A799="",0,INDEX(Transactions!$R:$R,ROW()-8))</f>
        <v>0</v>
      </c>
    </row>
    <row r="800" spans="1:7" ht="15" customHeight="1" x14ac:dyDescent="0.15">
      <c r="A800" t="str">
        <f>IF(INDEX(Transactions!$L:$L,ROW()-8)="","",INDEX(Transactions!$L:$L,ROW()-8))</f>
        <v/>
      </c>
      <c r="B800" s="291">
        <f ca="1">IF($A800="",TODAY(),INDEX(Transactions!$G:$G,ROW()-8))</f>
        <v>46238</v>
      </c>
      <c r="C800" t="str">
        <f>IF($A800="","",INDEX(Transactions!$A:$A,ROW()-8))</f>
        <v/>
      </c>
      <c r="D800" s="27">
        <f>IF($A800="",0,INDEX(Transactions!$J:$J,ROW()-8))</f>
        <v>0</v>
      </c>
      <c r="E800">
        <f>IF($A800="",1,INDEX(Transactions!$P:$P,ROW()-8))</f>
        <v>1</v>
      </c>
      <c r="F800" s="27">
        <f>IF($A800="",0,INDEX(Transactions!$Q:$Q,ROW()-8))</f>
        <v>0</v>
      </c>
      <c r="G800" s="27">
        <f>IF($A800="",0,INDEX(Transactions!$R:$R,ROW()-8))</f>
        <v>0</v>
      </c>
    </row>
    <row r="801" spans="1:7" ht="15" customHeight="1" x14ac:dyDescent="0.15">
      <c r="A801" t="str">
        <f>IF(INDEX(Transactions!$L:$L,ROW()-8)="","",INDEX(Transactions!$L:$L,ROW()-8))</f>
        <v/>
      </c>
      <c r="B801" s="291">
        <f ca="1">IF($A801="",TODAY(),INDEX(Transactions!$G:$G,ROW()-8))</f>
        <v>46238</v>
      </c>
      <c r="C801" t="str">
        <f>IF($A801="","",INDEX(Transactions!$A:$A,ROW()-8))</f>
        <v/>
      </c>
      <c r="D801" s="27">
        <f>IF($A801="",0,INDEX(Transactions!$J:$J,ROW()-8))</f>
        <v>0</v>
      </c>
      <c r="E801">
        <f>IF($A801="",1,INDEX(Transactions!$P:$P,ROW()-8))</f>
        <v>1</v>
      </c>
      <c r="F801" s="27">
        <f>IF($A801="",0,INDEX(Transactions!$Q:$Q,ROW()-8))</f>
        <v>0</v>
      </c>
      <c r="G801" s="27">
        <f>IF($A801="",0,INDEX(Transactions!$R:$R,ROW()-8))</f>
        <v>0</v>
      </c>
    </row>
    <row r="802" spans="1:7" ht="15" customHeight="1" x14ac:dyDescent="0.15">
      <c r="A802" t="str">
        <f>IF(INDEX(Transactions!$L:$L,ROW()-8)="","",INDEX(Transactions!$L:$L,ROW()-8))</f>
        <v/>
      </c>
      <c r="B802" s="291">
        <f ca="1">IF($A802="",TODAY(),INDEX(Transactions!$G:$G,ROW()-8))</f>
        <v>46238</v>
      </c>
      <c r="C802" t="str">
        <f>IF($A802="","",INDEX(Transactions!$A:$A,ROW()-8))</f>
        <v/>
      </c>
      <c r="D802" s="27">
        <f>IF($A802="",0,INDEX(Transactions!$J:$J,ROW()-8))</f>
        <v>0</v>
      </c>
      <c r="E802">
        <f>IF($A802="",1,INDEX(Transactions!$P:$P,ROW()-8))</f>
        <v>1</v>
      </c>
      <c r="F802" s="27">
        <f>IF($A802="",0,INDEX(Transactions!$Q:$Q,ROW()-8))</f>
        <v>0</v>
      </c>
      <c r="G802" s="27">
        <f>IF($A802="",0,INDEX(Transactions!$R:$R,ROW()-8))</f>
        <v>0</v>
      </c>
    </row>
    <row r="803" spans="1:7" ht="15" customHeight="1" x14ac:dyDescent="0.15">
      <c r="A803" t="str">
        <f>IF(INDEX(Transactions!$L:$L,ROW()-8)="","",INDEX(Transactions!$L:$L,ROW()-8))</f>
        <v/>
      </c>
      <c r="B803" s="291">
        <f ca="1">IF($A803="",TODAY(),INDEX(Transactions!$G:$G,ROW()-8))</f>
        <v>46238</v>
      </c>
      <c r="C803" t="str">
        <f>IF($A803="","",INDEX(Transactions!$A:$A,ROW()-8))</f>
        <v/>
      </c>
      <c r="D803" s="27">
        <f>IF($A803="",0,INDEX(Transactions!$J:$J,ROW()-8))</f>
        <v>0</v>
      </c>
      <c r="E803">
        <f>IF($A803="",1,INDEX(Transactions!$P:$P,ROW()-8))</f>
        <v>1</v>
      </c>
      <c r="F803" s="27">
        <f>IF($A803="",0,INDEX(Transactions!$Q:$Q,ROW()-8))</f>
        <v>0</v>
      </c>
      <c r="G803" s="27">
        <f>IF($A803="",0,INDEX(Transactions!$R:$R,ROW()-8))</f>
        <v>0</v>
      </c>
    </row>
    <row r="804" spans="1:7" ht="15" customHeight="1" x14ac:dyDescent="0.15">
      <c r="A804" t="str">
        <f>IF(INDEX(Transactions!$L:$L,ROW()-8)="","",INDEX(Transactions!$L:$L,ROW()-8))</f>
        <v/>
      </c>
      <c r="B804" s="291">
        <f ca="1">IF($A804="",TODAY(),INDEX(Transactions!$G:$G,ROW()-8))</f>
        <v>46238</v>
      </c>
      <c r="C804" t="str">
        <f>IF($A804="","",INDEX(Transactions!$A:$A,ROW()-8))</f>
        <v/>
      </c>
      <c r="D804" s="27">
        <f>IF($A804="",0,INDEX(Transactions!$J:$J,ROW()-8))</f>
        <v>0</v>
      </c>
      <c r="E804">
        <f>IF($A804="",1,INDEX(Transactions!$P:$P,ROW()-8))</f>
        <v>1</v>
      </c>
      <c r="F804" s="27">
        <f>IF($A804="",0,INDEX(Transactions!$Q:$Q,ROW()-8))</f>
        <v>0</v>
      </c>
      <c r="G804" s="27">
        <f>IF($A804="",0,INDEX(Transactions!$R:$R,ROW()-8))</f>
        <v>0</v>
      </c>
    </row>
    <row r="805" spans="1:7" ht="15" customHeight="1" x14ac:dyDescent="0.15">
      <c r="A805" t="str">
        <f>IF(INDEX(Transactions!$L:$L,ROW()-8)="","",INDEX(Transactions!$L:$L,ROW()-8))</f>
        <v/>
      </c>
      <c r="B805" s="291">
        <f ca="1">IF($A805="",TODAY(),INDEX(Transactions!$G:$G,ROW()-8))</f>
        <v>46238</v>
      </c>
      <c r="C805" t="str">
        <f>IF($A805="","",INDEX(Transactions!$A:$A,ROW()-8))</f>
        <v/>
      </c>
      <c r="D805" s="27">
        <f>IF($A805="",0,INDEX(Transactions!$J:$J,ROW()-8))</f>
        <v>0</v>
      </c>
      <c r="E805">
        <f>IF($A805="",1,INDEX(Transactions!$P:$P,ROW()-8))</f>
        <v>1</v>
      </c>
      <c r="F805" s="27">
        <f>IF($A805="",0,INDEX(Transactions!$Q:$Q,ROW()-8))</f>
        <v>0</v>
      </c>
      <c r="G805" s="27">
        <f>IF($A805="",0,INDEX(Transactions!$R:$R,ROW()-8))</f>
        <v>0</v>
      </c>
    </row>
    <row r="806" spans="1:7" ht="15" customHeight="1" x14ac:dyDescent="0.15">
      <c r="A806" t="str">
        <f>IF(INDEX(Transactions!$L:$L,ROW()-8)="","",INDEX(Transactions!$L:$L,ROW()-8))</f>
        <v/>
      </c>
      <c r="B806" s="291">
        <f ca="1">IF($A806="",TODAY(),INDEX(Transactions!$G:$G,ROW()-8))</f>
        <v>46238</v>
      </c>
      <c r="C806" t="str">
        <f>IF($A806="","",INDEX(Transactions!$A:$A,ROW()-8))</f>
        <v/>
      </c>
      <c r="D806" s="27">
        <f>IF($A806="",0,INDEX(Transactions!$J:$J,ROW()-8))</f>
        <v>0</v>
      </c>
      <c r="E806">
        <f>IF($A806="",1,INDEX(Transactions!$P:$P,ROW()-8))</f>
        <v>1</v>
      </c>
      <c r="F806" s="27">
        <f>IF($A806="",0,INDEX(Transactions!$Q:$Q,ROW()-8))</f>
        <v>0</v>
      </c>
      <c r="G806" s="27">
        <f>IF($A806="",0,INDEX(Transactions!$R:$R,ROW()-8))</f>
        <v>0</v>
      </c>
    </row>
    <row r="807" spans="1:7" ht="15" customHeight="1" x14ac:dyDescent="0.15">
      <c r="A807" t="str">
        <f>IF(INDEX(Transactions!$L:$L,ROW()-8)="","",INDEX(Transactions!$L:$L,ROW()-8))</f>
        <v/>
      </c>
      <c r="B807" s="291">
        <f ca="1">IF($A807="",TODAY(),INDEX(Transactions!$G:$G,ROW()-8))</f>
        <v>46238</v>
      </c>
      <c r="C807" t="str">
        <f>IF($A807="","",INDEX(Transactions!$A:$A,ROW()-8))</f>
        <v/>
      </c>
      <c r="D807" s="27">
        <f>IF($A807="",0,INDEX(Transactions!$J:$J,ROW()-8))</f>
        <v>0</v>
      </c>
      <c r="E807">
        <f>IF($A807="",1,INDEX(Transactions!$P:$P,ROW()-8))</f>
        <v>1</v>
      </c>
      <c r="F807" s="27">
        <f>IF($A807="",0,INDEX(Transactions!$Q:$Q,ROW()-8))</f>
        <v>0</v>
      </c>
      <c r="G807" s="27">
        <f>IF($A807="",0,INDEX(Transactions!$R:$R,ROW()-8))</f>
        <v>0</v>
      </c>
    </row>
    <row r="808" spans="1:7" ht="15" customHeight="1" x14ac:dyDescent="0.15">
      <c r="A808" t="str">
        <f>IF(INDEX(Transactions!$L:$L,ROW()-8)="","",INDEX(Transactions!$L:$L,ROW()-8))</f>
        <v/>
      </c>
      <c r="B808" s="291">
        <f ca="1">IF($A808="",TODAY(),INDEX(Transactions!$G:$G,ROW()-8))</f>
        <v>46238</v>
      </c>
      <c r="C808" t="str">
        <f>IF($A808="","",INDEX(Transactions!$A:$A,ROW()-8))</f>
        <v/>
      </c>
      <c r="D808" s="27">
        <f>IF($A808="",0,INDEX(Transactions!$J:$J,ROW()-8))</f>
        <v>0</v>
      </c>
      <c r="E808">
        <f>IF($A808="",1,INDEX(Transactions!$P:$P,ROW()-8))</f>
        <v>1</v>
      </c>
      <c r="F808" s="27">
        <f>IF($A808="",0,INDEX(Transactions!$Q:$Q,ROW()-8))</f>
        <v>0</v>
      </c>
      <c r="G808" s="27">
        <f>IF($A808="",0,INDEX(Transactions!$R:$R,ROW()-8))</f>
        <v>0</v>
      </c>
    </row>
    <row r="809" spans="1:7" ht="15" customHeight="1" x14ac:dyDescent="0.15">
      <c r="A809" t="str">
        <f>IF(INDEX(Transactions!$L:$L,ROW()-8)="","",INDEX(Transactions!$L:$L,ROW()-8))</f>
        <v/>
      </c>
      <c r="B809" s="291">
        <f ca="1">IF($A809="",TODAY(),INDEX(Transactions!$G:$G,ROW()-8))</f>
        <v>46238</v>
      </c>
      <c r="C809" t="str">
        <f>IF($A809="","",INDEX(Transactions!$A:$A,ROW()-8))</f>
        <v/>
      </c>
      <c r="D809" s="27">
        <f>IF($A809="",0,INDEX(Transactions!$J:$J,ROW()-8))</f>
        <v>0</v>
      </c>
      <c r="E809">
        <f>IF($A809="",1,INDEX(Transactions!$P:$P,ROW()-8))</f>
        <v>1</v>
      </c>
      <c r="F809" s="27">
        <f>IF($A809="",0,INDEX(Transactions!$Q:$Q,ROW()-8))</f>
        <v>0</v>
      </c>
      <c r="G809" s="27">
        <f>IF($A809="",0,INDEX(Transactions!$R:$R,ROW()-8))</f>
        <v>0</v>
      </c>
    </row>
    <row r="810" spans="1:7" ht="15" customHeight="1" x14ac:dyDescent="0.15">
      <c r="A810" t="str">
        <f>IF(INDEX(Transactions!$L:$L,ROW()-8)="","",INDEX(Transactions!$L:$L,ROW()-8))</f>
        <v/>
      </c>
      <c r="B810" s="291">
        <f ca="1">IF($A810="",TODAY(),INDEX(Transactions!$G:$G,ROW()-8))</f>
        <v>46238</v>
      </c>
      <c r="C810" t="str">
        <f>IF($A810="","",INDEX(Transactions!$A:$A,ROW()-8))</f>
        <v/>
      </c>
      <c r="D810" s="27">
        <f>IF($A810="",0,INDEX(Transactions!$J:$J,ROW()-8))</f>
        <v>0</v>
      </c>
      <c r="E810">
        <f>IF($A810="",1,INDEX(Transactions!$P:$P,ROW()-8))</f>
        <v>1</v>
      </c>
      <c r="F810" s="27">
        <f>IF($A810="",0,INDEX(Transactions!$Q:$Q,ROW()-8))</f>
        <v>0</v>
      </c>
      <c r="G810" s="27">
        <f>IF($A810="",0,INDEX(Transactions!$R:$R,ROW()-8))</f>
        <v>0</v>
      </c>
    </row>
    <row r="811" spans="1:7" ht="15" customHeight="1" x14ac:dyDescent="0.15">
      <c r="A811" t="str">
        <f>IF(INDEX(Transactions!$L:$L,ROW()-8)="","",INDEX(Transactions!$L:$L,ROW()-8))</f>
        <v/>
      </c>
      <c r="B811" s="291">
        <f ca="1">IF($A811="",TODAY(),INDEX(Transactions!$G:$G,ROW()-8))</f>
        <v>46238</v>
      </c>
      <c r="C811" t="str">
        <f>IF($A811="","",INDEX(Transactions!$A:$A,ROW()-8))</f>
        <v/>
      </c>
      <c r="D811" s="27">
        <f>IF($A811="",0,INDEX(Transactions!$J:$J,ROW()-8))</f>
        <v>0</v>
      </c>
      <c r="E811">
        <f>IF($A811="",1,INDEX(Transactions!$P:$P,ROW()-8))</f>
        <v>1</v>
      </c>
      <c r="F811" s="27">
        <f>IF($A811="",0,INDEX(Transactions!$Q:$Q,ROW()-8))</f>
        <v>0</v>
      </c>
      <c r="G811" s="27">
        <f>IF($A811="",0,INDEX(Transactions!$R:$R,ROW()-8))</f>
        <v>0</v>
      </c>
    </row>
    <row r="812" spans="1:7" ht="15" customHeight="1" x14ac:dyDescent="0.15">
      <c r="A812" t="str">
        <f>IF(INDEX(Transactions!$L:$L,ROW()-8)="","",INDEX(Transactions!$L:$L,ROW()-8))</f>
        <v/>
      </c>
      <c r="B812" s="291">
        <f ca="1">IF($A812="",TODAY(),INDEX(Transactions!$G:$G,ROW()-8))</f>
        <v>46238</v>
      </c>
      <c r="C812" t="str">
        <f>IF($A812="","",INDEX(Transactions!$A:$A,ROW()-8))</f>
        <v/>
      </c>
      <c r="D812" s="27">
        <f>IF($A812="",0,INDEX(Transactions!$J:$J,ROW()-8))</f>
        <v>0</v>
      </c>
      <c r="E812">
        <f>IF($A812="",1,INDEX(Transactions!$P:$P,ROW()-8))</f>
        <v>1</v>
      </c>
      <c r="F812" s="27">
        <f>IF($A812="",0,INDEX(Transactions!$Q:$Q,ROW()-8))</f>
        <v>0</v>
      </c>
      <c r="G812" s="27">
        <f>IF($A812="",0,INDEX(Transactions!$R:$R,ROW()-8))</f>
        <v>0</v>
      </c>
    </row>
    <row r="813" spans="1:7" ht="15" customHeight="1" x14ac:dyDescent="0.15">
      <c r="A813" t="str">
        <f>IF(INDEX(Transactions!$L:$L,ROW()-8)="","",INDEX(Transactions!$L:$L,ROW()-8))</f>
        <v/>
      </c>
      <c r="B813" s="291">
        <f ca="1">IF($A813="",TODAY(),INDEX(Transactions!$G:$G,ROW()-8))</f>
        <v>46238</v>
      </c>
      <c r="C813" t="str">
        <f>IF($A813="","",INDEX(Transactions!$A:$A,ROW()-8))</f>
        <v/>
      </c>
      <c r="D813" s="27">
        <f>IF($A813="",0,INDEX(Transactions!$J:$J,ROW()-8))</f>
        <v>0</v>
      </c>
      <c r="E813">
        <f>IF($A813="",1,INDEX(Transactions!$P:$P,ROW()-8))</f>
        <v>1</v>
      </c>
      <c r="F813" s="27">
        <f>IF($A813="",0,INDEX(Transactions!$Q:$Q,ROW()-8))</f>
        <v>0</v>
      </c>
      <c r="G813" s="27">
        <f>IF($A813="",0,INDEX(Transactions!$R:$R,ROW()-8))</f>
        <v>0</v>
      </c>
    </row>
    <row r="814" spans="1:7" ht="15" customHeight="1" x14ac:dyDescent="0.15">
      <c r="A814" t="str">
        <f>IF(INDEX(Transactions!$L:$L,ROW()-8)="","",INDEX(Transactions!$L:$L,ROW()-8))</f>
        <v/>
      </c>
      <c r="B814" s="291">
        <f ca="1">IF($A814="",TODAY(),INDEX(Transactions!$G:$G,ROW()-8))</f>
        <v>46238</v>
      </c>
      <c r="C814" t="str">
        <f>IF($A814="","",INDEX(Transactions!$A:$A,ROW()-8))</f>
        <v/>
      </c>
      <c r="D814" s="27">
        <f>IF($A814="",0,INDEX(Transactions!$J:$J,ROW()-8))</f>
        <v>0</v>
      </c>
      <c r="E814">
        <f>IF($A814="",1,INDEX(Transactions!$P:$P,ROW()-8))</f>
        <v>1</v>
      </c>
      <c r="F814" s="27">
        <f>IF($A814="",0,INDEX(Transactions!$Q:$Q,ROW()-8))</f>
        <v>0</v>
      </c>
      <c r="G814" s="27">
        <f>IF($A814="",0,INDEX(Transactions!$R:$R,ROW()-8))</f>
        <v>0</v>
      </c>
    </row>
    <row r="815" spans="1:7" ht="15" customHeight="1" x14ac:dyDescent="0.15">
      <c r="A815" t="str">
        <f>IF(INDEX(Transactions!$L:$L,ROW()-8)="","",INDEX(Transactions!$L:$L,ROW()-8))</f>
        <v/>
      </c>
      <c r="B815" s="291">
        <f ca="1">IF($A815="",TODAY(),INDEX(Transactions!$G:$G,ROW()-8))</f>
        <v>46238</v>
      </c>
      <c r="C815" t="str">
        <f>IF($A815="","",INDEX(Transactions!$A:$A,ROW()-8))</f>
        <v/>
      </c>
      <c r="D815" s="27">
        <f>IF($A815="",0,INDEX(Transactions!$J:$J,ROW()-8))</f>
        <v>0</v>
      </c>
      <c r="E815">
        <f>IF($A815="",1,INDEX(Transactions!$P:$P,ROW()-8))</f>
        <v>1</v>
      </c>
      <c r="F815" s="27">
        <f>IF($A815="",0,INDEX(Transactions!$Q:$Q,ROW()-8))</f>
        <v>0</v>
      </c>
      <c r="G815" s="27">
        <f>IF($A815="",0,INDEX(Transactions!$R:$R,ROW()-8))</f>
        <v>0</v>
      </c>
    </row>
    <row r="816" spans="1:7" ht="15" customHeight="1" x14ac:dyDescent="0.15">
      <c r="A816" t="str">
        <f>IF(INDEX(Transactions!$L:$L,ROW()-8)="","",INDEX(Transactions!$L:$L,ROW()-8))</f>
        <v/>
      </c>
      <c r="B816" s="291">
        <f ca="1">IF($A816="",TODAY(),INDEX(Transactions!$G:$G,ROW()-8))</f>
        <v>46238</v>
      </c>
      <c r="C816" t="str">
        <f>IF($A816="","",INDEX(Transactions!$A:$A,ROW()-8))</f>
        <v/>
      </c>
      <c r="D816" s="27">
        <f>IF($A816="",0,INDEX(Transactions!$J:$J,ROW()-8))</f>
        <v>0</v>
      </c>
      <c r="E816">
        <f>IF($A816="",1,INDEX(Transactions!$P:$P,ROW()-8))</f>
        <v>1</v>
      </c>
      <c r="F816" s="27">
        <f>IF($A816="",0,INDEX(Transactions!$Q:$Q,ROW()-8))</f>
        <v>0</v>
      </c>
      <c r="G816" s="27">
        <f>IF($A816="",0,INDEX(Transactions!$R:$R,ROW()-8))</f>
        <v>0</v>
      </c>
    </row>
    <row r="817" spans="1:7" ht="15" customHeight="1" x14ac:dyDescent="0.15">
      <c r="A817" t="str">
        <f>IF(INDEX(Transactions!$L:$L,ROW()-8)="","",INDEX(Transactions!$L:$L,ROW()-8))</f>
        <v/>
      </c>
      <c r="B817" s="291">
        <f ca="1">IF($A817="",TODAY(),INDEX(Transactions!$G:$G,ROW()-8))</f>
        <v>46238</v>
      </c>
      <c r="C817" t="str">
        <f>IF($A817="","",INDEX(Transactions!$A:$A,ROW()-8))</f>
        <v/>
      </c>
      <c r="D817" s="27">
        <f>IF($A817="",0,INDEX(Transactions!$J:$J,ROW()-8))</f>
        <v>0</v>
      </c>
      <c r="E817">
        <f>IF($A817="",1,INDEX(Transactions!$P:$P,ROW()-8))</f>
        <v>1</v>
      </c>
      <c r="F817" s="27">
        <f>IF($A817="",0,INDEX(Transactions!$Q:$Q,ROW()-8))</f>
        <v>0</v>
      </c>
      <c r="G817" s="27">
        <f>IF($A817="",0,INDEX(Transactions!$R:$R,ROW()-8))</f>
        <v>0</v>
      </c>
    </row>
    <row r="818" spans="1:7" ht="15" customHeight="1" x14ac:dyDescent="0.15">
      <c r="A818" t="str">
        <f>IF(INDEX(Transactions!$L:$L,ROW()-8)="","",INDEX(Transactions!$L:$L,ROW()-8))</f>
        <v/>
      </c>
      <c r="B818" s="291">
        <f ca="1">IF($A818="",TODAY(),INDEX(Transactions!$G:$G,ROW()-8))</f>
        <v>46238</v>
      </c>
      <c r="C818" t="str">
        <f>IF($A818="","",INDEX(Transactions!$A:$A,ROW()-8))</f>
        <v/>
      </c>
      <c r="D818" s="27">
        <f>IF($A818="",0,INDEX(Transactions!$J:$J,ROW()-8))</f>
        <v>0</v>
      </c>
      <c r="E818">
        <f>IF($A818="",1,INDEX(Transactions!$P:$P,ROW()-8))</f>
        <v>1</v>
      </c>
      <c r="F818" s="27">
        <f>IF($A818="",0,INDEX(Transactions!$Q:$Q,ROW()-8))</f>
        <v>0</v>
      </c>
      <c r="G818" s="27">
        <f>IF($A818="",0,INDEX(Transactions!$R:$R,ROW()-8))</f>
        <v>0</v>
      </c>
    </row>
    <row r="819" spans="1:7" ht="15" customHeight="1" x14ac:dyDescent="0.15">
      <c r="A819" t="str">
        <f>IF(INDEX(Transactions!$L:$L,ROW()-8)="","",INDEX(Transactions!$L:$L,ROW()-8))</f>
        <v/>
      </c>
      <c r="B819" s="291">
        <f ca="1">IF($A819="",TODAY(),INDEX(Transactions!$G:$G,ROW()-8))</f>
        <v>46238</v>
      </c>
      <c r="C819" t="str">
        <f>IF($A819="","",INDEX(Transactions!$A:$A,ROW()-8))</f>
        <v/>
      </c>
      <c r="D819" s="27">
        <f>IF($A819="",0,INDEX(Transactions!$J:$J,ROW()-8))</f>
        <v>0</v>
      </c>
      <c r="E819">
        <f>IF($A819="",1,INDEX(Transactions!$P:$P,ROW()-8))</f>
        <v>1</v>
      </c>
      <c r="F819" s="27">
        <f>IF($A819="",0,INDEX(Transactions!$Q:$Q,ROW()-8))</f>
        <v>0</v>
      </c>
      <c r="G819" s="27">
        <f>IF($A819="",0,INDEX(Transactions!$R:$R,ROW()-8))</f>
        <v>0</v>
      </c>
    </row>
    <row r="820" spans="1:7" ht="15" customHeight="1" x14ac:dyDescent="0.15">
      <c r="A820" t="str">
        <f>IF(INDEX(Transactions!$L:$L,ROW()-8)="","",INDEX(Transactions!$L:$L,ROW()-8))</f>
        <v/>
      </c>
      <c r="B820" s="291">
        <f ca="1">IF($A820="",TODAY(),INDEX(Transactions!$G:$G,ROW()-8))</f>
        <v>46238</v>
      </c>
      <c r="C820" t="str">
        <f>IF($A820="","",INDEX(Transactions!$A:$A,ROW()-8))</f>
        <v/>
      </c>
      <c r="D820" s="27">
        <f>IF($A820="",0,INDEX(Transactions!$J:$J,ROW()-8))</f>
        <v>0</v>
      </c>
      <c r="E820">
        <f>IF($A820="",1,INDEX(Transactions!$P:$P,ROW()-8))</f>
        <v>1</v>
      </c>
      <c r="F820" s="27">
        <f>IF($A820="",0,INDEX(Transactions!$Q:$Q,ROW()-8))</f>
        <v>0</v>
      </c>
      <c r="G820" s="27">
        <f>IF($A820="",0,INDEX(Transactions!$R:$R,ROW()-8))</f>
        <v>0</v>
      </c>
    </row>
    <row r="821" spans="1:7" ht="15" customHeight="1" x14ac:dyDescent="0.15">
      <c r="A821" t="str">
        <f>IF(INDEX(Transactions!$L:$L,ROW()-8)="","",INDEX(Transactions!$L:$L,ROW()-8))</f>
        <v/>
      </c>
      <c r="B821" s="291">
        <f ca="1">IF($A821="",TODAY(),INDEX(Transactions!$G:$G,ROW()-8))</f>
        <v>46238</v>
      </c>
      <c r="C821" t="str">
        <f>IF($A821="","",INDEX(Transactions!$A:$A,ROW()-8))</f>
        <v/>
      </c>
      <c r="D821" s="27">
        <f>IF($A821="",0,INDEX(Transactions!$J:$J,ROW()-8))</f>
        <v>0</v>
      </c>
      <c r="E821">
        <f>IF($A821="",1,INDEX(Transactions!$P:$P,ROW()-8))</f>
        <v>1</v>
      </c>
      <c r="F821" s="27">
        <f>IF($A821="",0,INDEX(Transactions!$Q:$Q,ROW()-8))</f>
        <v>0</v>
      </c>
      <c r="G821" s="27">
        <f>IF($A821="",0,INDEX(Transactions!$R:$R,ROW()-8))</f>
        <v>0</v>
      </c>
    </row>
    <row r="822" spans="1:7" ht="15" customHeight="1" x14ac:dyDescent="0.15">
      <c r="A822" t="str">
        <f>IF(INDEX(Transactions!$L:$L,ROW()-8)="","",INDEX(Transactions!$L:$L,ROW()-8))</f>
        <v/>
      </c>
      <c r="B822" s="291">
        <f ca="1">IF($A822="",TODAY(),INDEX(Transactions!$G:$G,ROW()-8))</f>
        <v>46238</v>
      </c>
      <c r="C822" t="str">
        <f>IF($A822="","",INDEX(Transactions!$A:$A,ROW()-8))</f>
        <v/>
      </c>
      <c r="D822" s="27">
        <f>IF($A822="",0,INDEX(Transactions!$J:$J,ROW()-8))</f>
        <v>0</v>
      </c>
      <c r="E822">
        <f>IF($A822="",1,INDEX(Transactions!$P:$P,ROW()-8))</f>
        <v>1</v>
      </c>
      <c r="F822" s="27">
        <f>IF($A822="",0,INDEX(Transactions!$Q:$Q,ROW()-8))</f>
        <v>0</v>
      </c>
      <c r="G822" s="27">
        <f>IF($A822="",0,INDEX(Transactions!$R:$R,ROW()-8))</f>
        <v>0</v>
      </c>
    </row>
    <row r="823" spans="1:7" ht="15" customHeight="1" x14ac:dyDescent="0.15">
      <c r="A823" t="str">
        <f>IF(INDEX(Transactions!$L:$L,ROW()-8)="","",INDEX(Transactions!$L:$L,ROW()-8))</f>
        <v/>
      </c>
      <c r="B823" s="291">
        <f ca="1">IF($A823="",TODAY(),INDEX(Transactions!$G:$G,ROW()-8))</f>
        <v>46238</v>
      </c>
      <c r="C823" t="str">
        <f>IF($A823="","",INDEX(Transactions!$A:$A,ROW()-8))</f>
        <v/>
      </c>
      <c r="D823" s="27">
        <f>IF($A823="",0,INDEX(Transactions!$J:$J,ROW()-8))</f>
        <v>0</v>
      </c>
      <c r="E823">
        <f>IF($A823="",1,INDEX(Transactions!$P:$P,ROW()-8))</f>
        <v>1</v>
      </c>
      <c r="F823" s="27">
        <f>IF($A823="",0,INDEX(Transactions!$Q:$Q,ROW()-8))</f>
        <v>0</v>
      </c>
      <c r="G823" s="27">
        <f>IF($A823="",0,INDEX(Transactions!$R:$R,ROW()-8))</f>
        <v>0</v>
      </c>
    </row>
    <row r="824" spans="1:7" ht="15" customHeight="1" x14ac:dyDescent="0.15">
      <c r="A824" t="str">
        <f>IF(INDEX(Transactions!$L:$L,ROW()-8)="","",INDEX(Transactions!$L:$L,ROW()-8))</f>
        <v/>
      </c>
      <c r="B824" s="291">
        <f ca="1">IF($A824="",TODAY(),INDEX(Transactions!$G:$G,ROW()-8))</f>
        <v>46238</v>
      </c>
      <c r="C824" t="str">
        <f>IF($A824="","",INDEX(Transactions!$A:$A,ROW()-8))</f>
        <v/>
      </c>
      <c r="D824" s="27">
        <f>IF($A824="",0,INDEX(Transactions!$J:$J,ROW()-8))</f>
        <v>0</v>
      </c>
      <c r="E824">
        <f>IF($A824="",1,INDEX(Transactions!$P:$P,ROW()-8))</f>
        <v>1</v>
      </c>
      <c r="F824" s="27">
        <f>IF($A824="",0,INDEX(Transactions!$Q:$Q,ROW()-8))</f>
        <v>0</v>
      </c>
      <c r="G824" s="27">
        <f>IF($A824="",0,INDEX(Transactions!$R:$R,ROW()-8))</f>
        <v>0</v>
      </c>
    </row>
    <row r="825" spans="1:7" ht="15" customHeight="1" x14ac:dyDescent="0.15">
      <c r="A825" t="str">
        <f>IF(INDEX(Transactions!$L:$L,ROW()-8)="","",INDEX(Transactions!$L:$L,ROW()-8))</f>
        <v/>
      </c>
      <c r="B825" s="291">
        <f ca="1">IF($A825="",TODAY(),INDEX(Transactions!$G:$G,ROW()-8))</f>
        <v>46238</v>
      </c>
      <c r="C825" t="str">
        <f>IF($A825="","",INDEX(Transactions!$A:$A,ROW()-8))</f>
        <v/>
      </c>
      <c r="D825" s="27">
        <f>IF($A825="",0,INDEX(Transactions!$J:$J,ROW()-8))</f>
        <v>0</v>
      </c>
      <c r="E825">
        <f>IF($A825="",1,INDEX(Transactions!$P:$P,ROW()-8))</f>
        <v>1</v>
      </c>
      <c r="F825" s="27">
        <f>IF($A825="",0,INDEX(Transactions!$Q:$Q,ROW()-8))</f>
        <v>0</v>
      </c>
      <c r="G825" s="27">
        <f>IF($A825="",0,INDEX(Transactions!$R:$R,ROW()-8))</f>
        <v>0</v>
      </c>
    </row>
    <row r="826" spans="1:7" ht="15" customHeight="1" x14ac:dyDescent="0.15">
      <c r="A826" t="str">
        <f>IF(INDEX(Transactions!$L:$L,ROW()-8)="","",INDEX(Transactions!$L:$L,ROW()-8))</f>
        <v/>
      </c>
      <c r="B826" s="291">
        <f ca="1">IF($A826="",TODAY(),INDEX(Transactions!$G:$G,ROW()-8))</f>
        <v>46238</v>
      </c>
      <c r="C826" t="str">
        <f>IF($A826="","",INDEX(Transactions!$A:$A,ROW()-8))</f>
        <v/>
      </c>
      <c r="D826" s="27">
        <f>IF($A826="",0,INDEX(Transactions!$J:$J,ROW()-8))</f>
        <v>0</v>
      </c>
      <c r="E826">
        <f>IF($A826="",1,INDEX(Transactions!$P:$P,ROW()-8))</f>
        <v>1</v>
      </c>
      <c r="F826" s="27">
        <f>IF($A826="",0,INDEX(Transactions!$Q:$Q,ROW()-8))</f>
        <v>0</v>
      </c>
      <c r="G826" s="27">
        <f>IF($A826="",0,INDEX(Transactions!$R:$R,ROW()-8))</f>
        <v>0</v>
      </c>
    </row>
    <row r="827" spans="1:7" ht="15" customHeight="1" x14ac:dyDescent="0.15">
      <c r="A827" t="str">
        <f>IF(INDEX(Transactions!$L:$L,ROW()-8)="","",INDEX(Transactions!$L:$L,ROW()-8))</f>
        <v/>
      </c>
      <c r="B827" s="291">
        <f ca="1">IF($A827="",TODAY(),INDEX(Transactions!$G:$G,ROW()-8))</f>
        <v>46238</v>
      </c>
      <c r="C827" t="str">
        <f>IF($A827="","",INDEX(Transactions!$A:$A,ROW()-8))</f>
        <v/>
      </c>
      <c r="D827" s="27">
        <f>IF($A827="",0,INDEX(Transactions!$J:$J,ROW()-8))</f>
        <v>0</v>
      </c>
      <c r="E827">
        <f>IF($A827="",1,INDEX(Transactions!$P:$P,ROW()-8))</f>
        <v>1</v>
      </c>
      <c r="F827" s="27">
        <f>IF($A827="",0,INDEX(Transactions!$Q:$Q,ROW()-8))</f>
        <v>0</v>
      </c>
      <c r="G827" s="27">
        <f>IF($A827="",0,INDEX(Transactions!$R:$R,ROW()-8))</f>
        <v>0</v>
      </c>
    </row>
    <row r="828" spans="1:7" ht="15" customHeight="1" x14ac:dyDescent="0.15">
      <c r="A828" t="str">
        <f>IF(INDEX(Transactions!$L:$L,ROW()-8)="","",INDEX(Transactions!$L:$L,ROW()-8))</f>
        <v/>
      </c>
      <c r="B828" s="291">
        <f ca="1">IF($A828="",TODAY(),INDEX(Transactions!$G:$G,ROW()-8))</f>
        <v>46238</v>
      </c>
      <c r="C828" t="str">
        <f>IF($A828="","",INDEX(Transactions!$A:$A,ROW()-8))</f>
        <v/>
      </c>
      <c r="D828" s="27">
        <f>IF($A828="",0,INDEX(Transactions!$J:$J,ROW()-8))</f>
        <v>0</v>
      </c>
      <c r="E828">
        <f>IF($A828="",1,INDEX(Transactions!$P:$P,ROW()-8))</f>
        <v>1</v>
      </c>
      <c r="F828" s="27">
        <f>IF($A828="",0,INDEX(Transactions!$Q:$Q,ROW()-8))</f>
        <v>0</v>
      </c>
      <c r="G828" s="27">
        <f>IF($A828="",0,INDEX(Transactions!$R:$R,ROW()-8))</f>
        <v>0</v>
      </c>
    </row>
    <row r="829" spans="1:7" ht="15" customHeight="1" x14ac:dyDescent="0.15">
      <c r="A829" t="str">
        <f>IF(INDEX(Transactions!$L:$L,ROW()-8)="","",INDEX(Transactions!$L:$L,ROW()-8))</f>
        <v/>
      </c>
      <c r="B829" s="291">
        <f ca="1">IF($A829="",TODAY(),INDEX(Transactions!$G:$G,ROW()-8))</f>
        <v>46238</v>
      </c>
      <c r="C829" t="str">
        <f>IF($A829="","",INDEX(Transactions!$A:$A,ROW()-8))</f>
        <v/>
      </c>
      <c r="D829" s="27">
        <f>IF($A829="",0,INDEX(Transactions!$J:$J,ROW()-8))</f>
        <v>0</v>
      </c>
      <c r="E829">
        <f>IF($A829="",1,INDEX(Transactions!$P:$P,ROW()-8))</f>
        <v>1</v>
      </c>
      <c r="F829" s="27">
        <f>IF($A829="",0,INDEX(Transactions!$Q:$Q,ROW()-8))</f>
        <v>0</v>
      </c>
      <c r="G829" s="27">
        <f>IF($A829="",0,INDEX(Transactions!$R:$R,ROW()-8))</f>
        <v>0</v>
      </c>
    </row>
    <row r="830" spans="1:7" ht="15" customHeight="1" x14ac:dyDescent="0.15">
      <c r="A830" t="str">
        <f>IF(INDEX(Transactions!$L:$L,ROW()-8)="","",INDEX(Transactions!$L:$L,ROW()-8))</f>
        <v/>
      </c>
      <c r="B830" s="291">
        <f ca="1">IF($A830="",TODAY(),INDEX(Transactions!$G:$G,ROW()-8))</f>
        <v>46238</v>
      </c>
      <c r="C830" t="str">
        <f>IF($A830="","",INDEX(Transactions!$A:$A,ROW()-8))</f>
        <v/>
      </c>
      <c r="D830" s="27">
        <f>IF($A830="",0,INDEX(Transactions!$J:$J,ROW()-8))</f>
        <v>0</v>
      </c>
      <c r="E830">
        <f>IF($A830="",1,INDEX(Transactions!$P:$P,ROW()-8))</f>
        <v>1</v>
      </c>
      <c r="F830" s="27">
        <f>IF($A830="",0,INDEX(Transactions!$Q:$Q,ROW()-8))</f>
        <v>0</v>
      </c>
      <c r="G830" s="27">
        <f>IF($A830="",0,INDEX(Transactions!$R:$R,ROW()-8))</f>
        <v>0</v>
      </c>
    </row>
    <row r="831" spans="1:7" ht="15" customHeight="1" x14ac:dyDescent="0.15">
      <c r="A831" t="str">
        <f>IF(INDEX(Transactions!$L:$L,ROW()-8)="","",INDEX(Transactions!$L:$L,ROW()-8))</f>
        <v/>
      </c>
      <c r="B831" s="291">
        <f ca="1">IF($A831="",TODAY(),INDEX(Transactions!$G:$G,ROW()-8))</f>
        <v>46238</v>
      </c>
      <c r="C831" t="str">
        <f>IF($A831="","",INDEX(Transactions!$A:$A,ROW()-8))</f>
        <v/>
      </c>
      <c r="D831" s="27">
        <f>IF($A831="",0,INDEX(Transactions!$J:$J,ROW()-8))</f>
        <v>0</v>
      </c>
      <c r="E831">
        <f>IF($A831="",1,INDEX(Transactions!$P:$P,ROW()-8))</f>
        <v>1</v>
      </c>
      <c r="F831" s="27">
        <f>IF($A831="",0,INDEX(Transactions!$Q:$Q,ROW()-8))</f>
        <v>0</v>
      </c>
      <c r="G831" s="27">
        <f>IF($A831="",0,INDEX(Transactions!$R:$R,ROW()-8))</f>
        <v>0</v>
      </c>
    </row>
    <row r="832" spans="1:7" ht="15" customHeight="1" x14ac:dyDescent="0.15">
      <c r="A832" t="str">
        <f>IF(INDEX(Transactions!$L:$L,ROW()-8)="","",INDEX(Transactions!$L:$L,ROW()-8))</f>
        <v/>
      </c>
      <c r="B832" s="291">
        <f ca="1">IF($A832="",TODAY(),INDEX(Transactions!$G:$G,ROW()-8))</f>
        <v>46238</v>
      </c>
      <c r="C832" t="str">
        <f>IF($A832="","",INDEX(Transactions!$A:$A,ROW()-8))</f>
        <v/>
      </c>
      <c r="D832" s="27">
        <f>IF($A832="",0,INDEX(Transactions!$J:$J,ROW()-8))</f>
        <v>0</v>
      </c>
      <c r="E832">
        <f>IF($A832="",1,INDEX(Transactions!$P:$P,ROW()-8))</f>
        <v>1</v>
      </c>
      <c r="F832" s="27">
        <f>IF($A832="",0,INDEX(Transactions!$Q:$Q,ROW()-8))</f>
        <v>0</v>
      </c>
      <c r="G832" s="27">
        <f>IF($A832="",0,INDEX(Transactions!$R:$R,ROW()-8))</f>
        <v>0</v>
      </c>
    </row>
    <row r="833" spans="1:7" ht="15" customHeight="1" x14ac:dyDescent="0.15">
      <c r="A833" t="str">
        <f>IF(INDEX(Transactions!$L:$L,ROW()-8)="","",INDEX(Transactions!$L:$L,ROW()-8))</f>
        <v/>
      </c>
      <c r="B833" s="291">
        <f ca="1">IF($A833="",TODAY(),INDEX(Transactions!$G:$G,ROW()-8))</f>
        <v>46238</v>
      </c>
      <c r="C833" t="str">
        <f>IF($A833="","",INDEX(Transactions!$A:$A,ROW()-8))</f>
        <v/>
      </c>
      <c r="D833" s="27">
        <f>IF($A833="",0,INDEX(Transactions!$J:$J,ROW()-8))</f>
        <v>0</v>
      </c>
      <c r="E833">
        <f>IF($A833="",1,INDEX(Transactions!$P:$P,ROW()-8))</f>
        <v>1</v>
      </c>
      <c r="F833" s="27">
        <f>IF($A833="",0,INDEX(Transactions!$Q:$Q,ROW()-8))</f>
        <v>0</v>
      </c>
      <c r="G833" s="27">
        <f>IF($A833="",0,INDEX(Transactions!$R:$R,ROW()-8))</f>
        <v>0</v>
      </c>
    </row>
    <row r="834" spans="1:7" ht="15" customHeight="1" x14ac:dyDescent="0.15">
      <c r="A834" t="str">
        <f>IF(INDEX(Transactions!$L:$L,ROW()-8)="","",INDEX(Transactions!$L:$L,ROW()-8))</f>
        <v/>
      </c>
      <c r="B834" s="291">
        <f ca="1">IF($A834="",TODAY(),INDEX(Transactions!$G:$G,ROW()-8))</f>
        <v>46238</v>
      </c>
      <c r="C834" t="str">
        <f>IF($A834="","",INDEX(Transactions!$A:$A,ROW()-8))</f>
        <v/>
      </c>
      <c r="D834" s="27">
        <f>IF($A834="",0,INDEX(Transactions!$J:$J,ROW()-8))</f>
        <v>0</v>
      </c>
      <c r="E834">
        <f>IF($A834="",1,INDEX(Transactions!$P:$P,ROW()-8))</f>
        <v>1</v>
      </c>
      <c r="F834" s="27">
        <f>IF($A834="",0,INDEX(Transactions!$Q:$Q,ROW()-8))</f>
        <v>0</v>
      </c>
      <c r="G834" s="27">
        <f>IF($A834="",0,INDEX(Transactions!$R:$R,ROW()-8))</f>
        <v>0</v>
      </c>
    </row>
    <row r="835" spans="1:7" ht="15" customHeight="1" x14ac:dyDescent="0.15">
      <c r="A835" t="str">
        <f>IF(INDEX(Transactions!$L:$L,ROW()-8)="","",INDEX(Transactions!$L:$L,ROW()-8))</f>
        <v/>
      </c>
      <c r="B835" s="291">
        <f ca="1">IF($A835="",TODAY(),INDEX(Transactions!$G:$G,ROW()-8))</f>
        <v>46238</v>
      </c>
      <c r="C835" t="str">
        <f>IF($A835="","",INDEX(Transactions!$A:$A,ROW()-8))</f>
        <v/>
      </c>
      <c r="D835" s="27">
        <f>IF($A835="",0,INDEX(Transactions!$J:$J,ROW()-8))</f>
        <v>0</v>
      </c>
      <c r="E835">
        <f>IF($A835="",1,INDEX(Transactions!$P:$P,ROW()-8))</f>
        <v>1</v>
      </c>
      <c r="F835" s="27">
        <f>IF($A835="",0,INDEX(Transactions!$Q:$Q,ROW()-8))</f>
        <v>0</v>
      </c>
      <c r="G835" s="27">
        <f>IF($A835="",0,INDEX(Transactions!$R:$R,ROW()-8))</f>
        <v>0</v>
      </c>
    </row>
    <row r="836" spans="1:7" ht="15" customHeight="1" x14ac:dyDescent="0.15">
      <c r="A836" t="str">
        <f>IF(INDEX(Transactions!$L:$L,ROW()-8)="","",INDEX(Transactions!$L:$L,ROW()-8))</f>
        <v/>
      </c>
      <c r="B836" s="291">
        <f ca="1">IF($A836="",TODAY(),INDEX(Transactions!$G:$G,ROW()-8))</f>
        <v>46238</v>
      </c>
      <c r="C836" t="str">
        <f>IF($A836="","",INDEX(Transactions!$A:$A,ROW()-8))</f>
        <v/>
      </c>
      <c r="D836" s="27">
        <f>IF($A836="",0,INDEX(Transactions!$J:$J,ROW()-8))</f>
        <v>0</v>
      </c>
      <c r="E836">
        <f>IF($A836="",1,INDEX(Transactions!$P:$P,ROW()-8))</f>
        <v>1</v>
      </c>
      <c r="F836" s="27">
        <f>IF($A836="",0,INDEX(Transactions!$Q:$Q,ROW()-8))</f>
        <v>0</v>
      </c>
      <c r="G836" s="27">
        <f>IF($A836="",0,INDEX(Transactions!$R:$R,ROW()-8))</f>
        <v>0</v>
      </c>
    </row>
    <row r="837" spans="1:7" ht="15" customHeight="1" x14ac:dyDescent="0.15">
      <c r="A837" t="str">
        <f>IF(INDEX(Transactions!$L:$L,ROW()-8)="","",INDEX(Transactions!$L:$L,ROW()-8))</f>
        <v/>
      </c>
      <c r="B837" s="291">
        <f ca="1">IF($A837="",TODAY(),INDEX(Transactions!$G:$G,ROW()-8))</f>
        <v>46238</v>
      </c>
      <c r="C837" t="str">
        <f>IF($A837="","",INDEX(Transactions!$A:$A,ROW()-8))</f>
        <v/>
      </c>
      <c r="D837" s="27">
        <f>IF($A837="",0,INDEX(Transactions!$J:$J,ROW()-8))</f>
        <v>0</v>
      </c>
      <c r="E837">
        <f>IF($A837="",1,INDEX(Transactions!$P:$P,ROW()-8))</f>
        <v>1</v>
      </c>
      <c r="F837" s="27">
        <f>IF($A837="",0,INDEX(Transactions!$Q:$Q,ROW()-8))</f>
        <v>0</v>
      </c>
      <c r="G837" s="27">
        <f>IF($A837="",0,INDEX(Transactions!$R:$R,ROW()-8))</f>
        <v>0</v>
      </c>
    </row>
    <row r="838" spans="1:7" ht="15" customHeight="1" x14ac:dyDescent="0.15">
      <c r="A838" t="str">
        <f>IF(INDEX(Transactions!$L:$L,ROW()-8)="","",INDEX(Transactions!$L:$L,ROW()-8))</f>
        <v/>
      </c>
      <c r="B838" s="291">
        <f ca="1">IF($A838="",TODAY(),INDEX(Transactions!$G:$G,ROW()-8))</f>
        <v>46238</v>
      </c>
      <c r="C838" t="str">
        <f>IF($A838="","",INDEX(Transactions!$A:$A,ROW()-8))</f>
        <v/>
      </c>
      <c r="D838" s="27">
        <f>IF($A838="",0,INDEX(Transactions!$J:$J,ROW()-8))</f>
        <v>0</v>
      </c>
      <c r="E838">
        <f>IF($A838="",1,INDEX(Transactions!$P:$P,ROW()-8))</f>
        <v>1</v>
      </c>
      <c r="F838" s="27">
        <f>IF($A838="",0,INDEX(Transactions!$Q:$Q,ROW()-8))</f>
        <v>0</v>
      </c>
      <c r="G838" s="27">
        <f>IF($A838="",0,INDEX(Transactions!$R:$R,ROW()-8))</f>
        <v>0</v>
      </c>
    </row>
    <row r="839" spans="1:7" ht="15" customHeight="1" x14ac:dyDescent="0.15">
      <c r="A839" t="str">
        <f>IF(INDEX(Transactions!$L:$L,ROW()-8)="","",INDEX(Transactions!$L:$L,ROW()-8))</f>
        <v/>
      </c>
      <c r="B839" s="291">
        <f ca="1">IF($A839="",TODAY(),INDEX(Transactions!$G:$G,ROW()-8))</f>
        <v>46238</v>
      </c>
      <c r="C839" t="str">
        <f>IF($A839="","",INDEX(Transactions!$A:$A,ROW()-8))</f>
        <v/>
      </c>
      <c r="D839" s="27">
        <f>IF($A839="",0,INDEX(Transactions!$J:$J,ROW()-8))</f>
        <v>0</v>
      </c>
      <c r="E839">
        <f>IF($A839="",1,INDEX(Transactions!$P:$P,ROW()-8))</f>
        <v>1</v>
      </c>
      <c r="F839" s="27">
        <f>IF($A839="",0,INDEX(Transactions!$Q:$Q,ROW()-8))</f>
        <v>0</v>
      </c>
      <c r="G839" s="27">
        <f>IF($A839="",0,INDEX(Transactions!$R:$R,ROW()-8))</f>
        <v>0</v>
      </c>
    </row>
    <row r="840" spans="1:7" ht="15" customHeight="1" x14ac:dyDescent="0.15">
      <c r="A840" t="str">
        <f>IF(INDEX(Transactions!$L:$L,ROW()-8)="","",INDEX(Transactions!$L:$L,ROW()-8))</f>
        <v/>
      </c>
      <c r="B840" s="291">
        <f ca="1">IF($A840="",TODAY(),INDEX(Transactions!$G:$G,ROW()-8))</f>
        <v>46238</v>
      </c>
      <c r="C840" t="str">
        <f>IF($A840="","",INDEX(Transactions!$A:$A,ROW()-8))</f>
        <v/>
      </c>
      <c r="D840" s="27">
        <f>IF($A840="",0,INDEX(Transactions!$J:$J,ROW()-8))</f>
        <v>0</v>
      </c>
      <c r="E840">
        <f>IF($A840="",1,INDEX(Transactions!$P:$P,ROW()-8))</f>
        <v>1</v>
      </c>
      <c r="F840" s="27">
        <f>IF($A840="",0,INDEX(Transactions!$Q:$Q,ROW()-8))</f>
        <v>0</v>
      </c>
      <c r="G840" s="27">
        <f>IF($A840="",0,INDEX(Transactions!$R:$R,ROW()-8))</f>
        <v>0</v>
      </c>
    </row>
    <row r="841" spans="1:7" ht="15" customHeight="1" x14ac:dyDescent="0.15">
      <c r="A841" t="str">
        <f>IF(INDEX(Transactions!$L:$L,ROW()-8)="","",INDEX(Transactions!$L:$L,ROW()-8))</f>
        <v/>
      </c>
      <c r="B841" s="291">
        <f ca="1">IF($A841="",TODAY(),INDEX(Transactions!$G:$G,ROW()-8))</f>
        <v>46238</v>
      </c>
      <c r="C841" t="str">
        <f>IF($A841="","",INDEX(Transactions!$A:$A,ROW()-8))</f>
        <v/>
      </c>
      <c r="D841" s="27">
        <f>IF($A841="",0,INDEX(Transactions!$J:$J,ROW()-8))</f>
        <v>0</v>
      </c>
      <c r="E841">
        <f>IF($A841="",1,INDEX(Transactions!$P:$P,ROW()-8))</f>
        <v>1</v>
      </c>
      <c r="F841" s="27">
        <f>IF($A841="",0,INDEX(Transactions!$Q:$Q,ROW()-8))</f>
        <v>0</v>
      </c>
      <c r="G841" s="27">
        <f>IF($A841="",0,INDEX(Transactions!$R:$R,ROW()-8))</f>
        <v>0</v>
      </c>
    </row>
    <row r="842" spans="1:7" ht="15" customHeight="1" x14ac:dyDescent="0.15">
      <c r="A842" t="str">
        <f>IF(INDEX(Transactions!$L:$L,ROW()-8)="","",INDEX(Transactions!$L:$L,ROW()-8))</f>
        <v/>
      </c>
      <c r="B842" s="291">
        <f ca="1">IF($A842="",TODAY(),INDEX(Transactions!$G:$G,ROW()-8))</f>
        <v>46238</v>
      </c>
      <c r="C842" t="str">
        <f>IF($A842="","",INDEX(Transactions!$A:$A,ROW()-8))</f>
        <v/>
      </c>
      <c r="D842" s="27">
        <f>IF($A842="",0,INDEX(Transactions!$J:$J,ROW()-8))</f>
        <v>0</v>
      </c>
      <c r="E842">
        <f>IF($A842="",1,INDEX(Transactions!$P:$P,ROW()-8))</f>
        <v>1</v>
      </c>
      <c r="F842" s="27">
        <f>IF($A842="",0,INDEX(Transactions!$Q:$Q,ROW()-8))</f>
        <v>0</v>
      </c>
      <c r="G842" s="27">
        <f>IF($A842="",0,INDEX(Transactions!$R:$R,ROW()-8))</f>
        <v>0</v>
      </c>
    </row>
    <row r="843" spans="1:7" ht="15" customHeight="1" x14ac:dyDescent="0.15">
      <c r="A843" t="str">
        <f>IF(INDEX(Transactions!$L:$L,ROW()-8)="","",INDEX(Transactions!$L:$L,ROW()-8))</f>
        <v/>
      </c>
      <c r="B843" s="291">
        <f ca="1">IF($A843="",TODAY(),INDEX(Transactions!$G:$G,ROW()-8))</f>
        <v>46238</v>
      </c>
      <c r="C843" t="str">
        <f>IF($A843="","",INDEX(Transactions!$A:$A,ROW()-8))</f>
        <v/>
      </c>
      <c r="D843" s="27">
        <f>IF($A843="",0,INDEX(Transactions!$J:$J,ROW()-8))</f>
        <v>0</v>
      </c>
      <c r="E843">
        <f>IF($A843="",1,INDEX(Transactions!$P:$P,ROW()-8))</f>
        <v>1</v>
      </c>
      <c r="F843" s="27">
        <f>IF($A843="",0,INDEX(Transactions!$Q:$Q,ROW()-8))</f>
        <v>0</v>
      </c>
      <c r="G843" s="27">
        <f>IF($A843="",0,INDEX(Transactions!$R:$R,ROW()-8))</f>
        <v>0</v>
      </c>
    </row>
    <row r="844" spans="1:7" ht="15" customHeight="1" x14ac:dyDescent="0.15">
      <c r="A844" t="str">
        <f>IF(INDEX(Transactions!$L:$L,ROW()-8)="","",INDEX(Transactions!$L:$L,ROW()-8))</f>
        <v/>
      </c>
      <c r="B844" s="291">
        <f ca="1">IF($A844="",TODAY(),INDEX(Transactions!$G:$G,ROW()-8))</f>
        <v>46238</v>
      </c>
      <c r="C844" t="str">
        <f>IF($A844="","",INDEX(Transactions!$A:$A,ROW()-8))</f>
        <v/>
      </c>
      <c r="D844" s="27">
        <f>IF($A844="",0,INDEX(Transactions!$J:$J,ROW()-8))</f>
        <v>0</v>
      </c>
      <c r="E844">
        <f>IF($A844="",1,INDEX(Transactions!$P:$P,ROW()-8))</f>
        <v>1</v>
      </c>
      <c r="F844" s="27">
        <f>IF($A844="",0,INDEX(Transactions!$Q:$Q,ROW()-8))</f>
        <v>0</v>
      </c>
      <c r="G844" s="27">
        <f>IF($A844="",0,INDEX(Transactions!$R:$R,ROW()-8))</f>
        <v>0</v>
      </c>
    </row>
    <row r="845" spans="1:7" ht="15" customHeight="1" x14ac:dyDescent="0.15">
      <c r="A845" t="str">
        <f>IF(INDEX(Transactions!$L:$L,ROW()-8)="","",INDEX(Transactions!$L:$L,ROW()-8))</f>
        <v/>
      </c>
      <c r="B845" s="291">
        <f ca="1">IF($A845="",TODAY(),INDEX(Transactions!$G:$G,ROW()-8))</f>
        <v>46238</v>
      </c>
      <c r="C845" t="str">
        <f>IF($A845="","",INDEX(Transactions!$A:$A,ROW()-8))</f>
        <v/>
      </c>
      <c r="D845" s="27">
        <f>IF($A845="",0,INDEX(Transactions!$J:$J,ROW()-8))</f>
        <v>0</v>
      </c>
      <c r="E845">
        <f>IF($A845="",1,INDEX(Transactions!$P:$P,ROW()-8))</f>
        <v>1</v>
      </c>
      <c r="F845" s="27">
        <f>IF($A845="",0,INDEX(Transactions!$Q:$Q,ROW()-8))</f>
        <v>0</v>
      </c>
      <c r="G845" s="27">
        <f>IF($A845="",0,INDEX(Transactions!$R:$R,ROW()-8))</f>
        <v>0</v>
      </c>
    </row>
    <row r="846" spans="1:7" ht="15" customHeight="1" x14ac:dyDescent="0.15">
      <c r="A846" t="str">
        <f>IF(INDEX(Transactions!$L:$L,ROW()-8)="","",INDEX(Transactions!$L:$L,ROW()-8))</f>
        <v/>
      </c>
      <c r="B846" s="291">
        <f ca="1">IF($A846="",TODAY(),INDEX(Transactions!$G:$G,ROW()-8))</f>
        <v>46238</v>
      </c>
      <c r="C846" t="str">
        <f>IF($A846="","",INDEX(Transactions!$A:$A,ROW()-8))</f>
        <v/>
      </c>
      <c r="D846" s="27">
        <f>IF($A846="",0,INDEX(Transactions!$J:$J,ROW()-8))</f>
        <v>0</v>
      </c>
      <c r="E846">
        <f>IF($A846="",1,INDEX(Transactions!$P:$P,ROW()-8))</f>
        <v>1</v>
      </c>
      <c r="F846" s="27">
        <f>IF($A846="",0,INDEX(Transactions!$Q:$Q,ROW()-8))</f>
        <v>0</v>
      </c>
      <c r="G846" s="27">
        <f>IF($A846="",0,INDEX(Transactions!$R:$R,ROW()-8))</f>
        <v>0</v>
      </c>
    </row>
    <row r="847" spans="1:7" ht="15" customHeight="1" x14ac:dyDescent="0.15">
      <c r="A847" t="str">
        <f>IF(INDEX(Transactions!$L:$L,ROW()-8)="","",INDEX(Transactions!$L:$L,ROW()-8))</f>
        <v/>
      </c>
      <c r="B847" s="291">
        <f ca="1">IF($A847="",TODAY(),INDEX(Transactions!$G:$G,ROW()-8))</f>
        <v>46238</v>
      </c>
      <c r="C847" t="str">
        <f>IF($A847="","",INDEX(Transactions!$A:$A,ROW()-8))</f>
        <v/>
      </c>
      <c r="D847" s="27">
        <f>IF($A847="",0,INDEX(Transactions!$J:$J,ROW()-8))</f>
        <v>0</v>
      </c>
      <c r="E847">
        <f>IF($A847="",1,INDEX(Transactions!$P:$P,ROW()-8))</f>
        <v>1</v>
      </c>
      <c r="F847" s="27">
        <f>IF($A847="",0,INDEX(Transactions!$Q:$Q,ROW()-8))</f>
        <v>0</v>
      </c>
      <c r="G847" s="27">
        <f>IF($A847="",0,INDEX(Transactions!$R:$R,ROW()-8))</f>
        <v>0</v>
      </c>
    </row>
    <row r="848" spans="1:7" ht="15" customHeight="1" x14ac:dyDescent="0.15">
      <c r="A848" t="str">
        <f>IF(INDEX(Transactions!$L:$L,ROW()-8)="","",INDEX(Transactions!$L:$L,ROW()-8))</f>
        <v/>
      </c>
      <c r="B848" s="291">
        <f ca="1">IF($A848="",TODAY(),INDEX(Transactions!$G:$G,ROW()-8))</f>
        <v>46238</v>
      </c>
      <c r="C848" t="str">
        <f>IF($A848="","",INDEX(Transactions!$A:$A,ROW()-8))</f>
        <v/>
      </c>
      <c r="D848" s="27">
        <f>IF($A848="",0,INDEX(Transactions!$J:$J,ROW()-8))</f>
        <v>0</v>
      </c>
      <c r="E848">
        <f>IF($A848="",1,INDEX(Transactions!$P:$P,ROW()-8))</f>
        <v>1</v>
      </c>
      <c r="F848" s="27">
        <f>IF($A848="",0,INDEX(Transactions!$Q:$Q,ROW()-8))</f>
        <v>0</v>
      </c>
      <c r="G848" s="27">
        <f>IF($A848="",0,INDEX(Transactions!$R:$R,ROW()-8))</f>
        <v>0</v>
      </c>
    </row>
    <row r="849" spans="1:7" ht="15" customHeight="1" x14ac:dyDescent="0.15">
      <c r="A849" t="str">
        <f>IF(INDEX(Transactions!$L:$L,ROW()-8)="","",INDEX(Transactions!$L:$L,ROW()-8))</f>
        <v/>
      </c>
      <c r="B849" s="291">
        <f ca="1">IF($A849="",TODAY(),INDEX(Transactions!$G:$G,ROW()-8))</f>
        <v>46238</v>
      </c>
      <c r="C849" t="str">
        <f>IF($A849="","",INDEX(Transactions!$A:$A,ROW()-8))</f>
        <v/>
      </c>
      <c r="D849" s="27">
        <f>IF($A849="",0,INDEX(Transactions!$J:$J,ROW()-8))</f>
        <v>0</v>
      </c>
      <c r="E849">
        <f>IF($A849="",1,INDEX(Transactions!$P:$P,ROW()-8))</f>
        <v>1</v>
      </c>
      <c r="F849" s="27">
        <f>IF($A849="",0,INDEX(Transactions!$Q:$Q,ROW()-8))</f>
        <v>0</v>
      </c>
      <c r="G849" s="27">
        <f>IF($A849="",0,INDEX(Transactions!$R:$R,ROW()-8))</f>
        <v>0</v>
      </c>
    </row>
    <row r="850" spans="1:7" ht="15" customHeight="1" x14ac:dyDescent="0.15">
      <c r="A850" t="str">
        <f>IF(INDEX(Transactions!$L:$L,ROW()-8)="","",INDEX(Transactions!$L:$L,ROW()-8))</f>
        <v/>
      </c>
      <c r="B850" s="291">
        <f ca="1">IF($A850="",TODAY(),INDEX(Transactions!$G:$G,ROW()-8))</f>
        <v>46238</v>
      </c>
      <c r="C850" t="str">
        <f>IF($A850="","",INDEX(Transactions!$A:$A,ROW()-8))</f>
        <v/>
      </c>
      <c r="D850" s="27">
        <f>IF($A850="",0,INDEX(Transactions!$J:$J,ROW()-8))</f>
        <v>0</v>
      </c>
      <c r="E850">
        <f>IF($A850="",1,INDEX(Transactions!$P:$P,ROW()-8))</f>
        <v>1</v>
      </c>
      <c r="F850" s="27">
        <f>IF($A850="",0,INDEX(Transactions!$Q:$Q,ROW()-8))</f>
        <v>0</v>
      </c>
      <c r="G850" s="27">
        <f>IF($A850="",0,INDEX(Transactions!$R:$R,ROW()-8))</f>
        <v>0</v>
      </c>
    </row>
    <row r="851" spans="1:7" ht="15" customHeight="1" x14ac:dyDescent="0.15">
      <c r="A851" t="str">
        <f>IF(INDEX(Transactions!$L:$L,ROW()-8)="","",INDEX(Transactions!$L:$L,ROW()-8))</f>
        <v/>
      </c>
      <c r="B851" s="291">
        <f ca="1">IF($A851="",TODAY(),INDEX(Transactions!$G:$G,ROW()-8))</f>
        <v>46238</v>
      </c>
      <c r="C851" t="str">
        <f>IF($A851="","",INDEX(Transactions!$A:$A,ROW()-8))</f>
        <v/>
      </c>
      <c r="D851" s="27">
        <f>IF($A851="",0,INDEX(Transactions!$J:$J,ROW()-8))</f>
        <v>0</v>
      </c>
      <c r="E851">
        <f>IF($A851="",1,INDEX(Transactions!$P:$P,ROW()-8))</f>
        <v>1</v>
      </c>
      <c r="F851" s="27">
        <f>IF($A851="",0,INDEX(Transactions!$Q:$Q,ROW()-8))</f>
        <v>0</v>
      </c>
      <c r="G851" s="27">
        <f>IF($A851="",0,INDEX(Transactions!$R:$R,ROW()-8))</f>
        <v>0</v>
      </c>
    </row>
    <row r="852" spans="1:7" ht="15" customHeight="1" x14ac:dyDescent="0.15">
      <c r="A852" t="str">
        <f>IF(INDEX(Transactions!$L:$L,ROW()-8)="","",INDEX(Transactions!$L:$L,ROW()-8))</f>
        <v/>
      </c>
      <c r="B852" s="291">
        <f ca="1">IF($A852="",TODAY(),INDEX(Transactions!$G:$G,ROW()-8))</f>
        <v>46238</v>
      </c>
      <c r="C852" t="str">
        <f>IF($A852="","",INDEX(Transactions!$A:$A,ROW()-8))</f>
        <v/>
      </c>
      <c r="D852" s="27">
        <f>IF($A852="",0,INDEX(Transactions!$J:$J,ROW()-8))</f>
        <v>0</v>
      </c>
      <c r="E852">
        <f>IF($A852="",1,INDEX(Transactions!$P:$P,ROW()-8))</f>
        <v>1</v>
      </c>
      <c r="F852" s="27">
        <f>IF($A852="",0,INDEX(Transactions!$Q:$Q,ROW()-8))</f>
        <v>0</v>
      </c>
      <c r="G852" s="27">
        <f>IF($A852="",0,INDEX(Transactions!$R:$R,ROW()-8))</f>
        <v>0</v>
      </c>
    </row>
    <row r="853" spans="1:7" ht="15" customHeight="1" x14ac:dyDescent="0.15">
      <c r="A853" t="str">
        <f>IF(INDEX(Transactions!$L:$L,ROW()-8)="","",INDEX(Transactions!$L:$L,ROW()-8))</f>
        <v/>
      </c>
      <c r="B853" s="291">
        <f ca="1">IF($A853="",TODAY(),INDEX(Transactions!$G:$G,ROW()-8))</f>
        <v>46238</v>
      </c>
      <c r="C853" t="str">
        <f>IF($A853="","",INDEX(Transactions!$A:$A,ROW()-8))</f>
        <v/>
      </c>
      <c r="D853" s="27">
        <f>IF($A853="",0,INDEX(Transactions!$J:$J,ROW()-8))</f>
        <v>0</v>
      </c>
      <c r="E853">
        <f>IF($A853="",1,INDEX(Transactions!$P:$P,ROW()-8))</f>
        <v>1</v>
      </c>
      <c r="F853" s="27">
        <f>IF($A853="",0,INDEX(Transactions!$Q:$Q,ROW()-8))</f>
        <v>0</v>
      </c>
      <c r="G853" s="27">
        <f>IF($A853="",0,INDEX(Transactions!$R:$R,ROW()-8))</f>
        <v>0</v>
      </c>
    </row>
    <row r="854" spans="1:7" ht="15" customHeight="1" x14ac:dyDescent="0.15">
      <c r="A854" t="str">
        <f>IF(INDEX(Transactions!$L:$L,ROW()-8)="","",INDEX(Transactions!$L:$L,ROW()-8))</f>
        <v/>
      </c>
      <c r="B854" s="291">
        <f ca="1">IF($A854="",TODAY(),INDEX(Transactions!$G:$G,ROW()-8))</f>
        <v>46238</v>
      </c>
      <c r="C854" t="str">
        <f>IF($A854="","",INDEX(Transactions!$A:$A,ROW()-8))</f>
        <v/>
      </c>
      <c r="D854" s="27">
        <f>IF($A854="",0,INDEX(Transactions!$J:$J,ROW()-8))</f>
        <v>0</v>
      </c>
      <c r="E854">
        <f>IF($A854="",1,INDEX(Transactions!$P:$P,ROW()-8))</f>
        <v>1</v>
      </c>
      <c r="F854" s="27">
        <f>IF($A854="",0,INDEX(Transactions!$Q:$Q,ROW()-8))</f>
        <v>0</v>
      </c>
      <c r="G854" s="27">
        <f>IF($A854="",0,INDEX(Transactions!$R:$R,ROW()-8))</f>
        <v>0</v>
      </c>
    </row>
    <row r="855" spans="1:7" ht="15" customHeight="1" x14ac:dyDescent="0.15">
      <c r="A855" t="str">
        <f>IF(INDEX(Transactions!$L:$L,ROW()-8)="","",INDEX(Transactions!$L:$L,ROW()-8))</f>
        <v/>
      </c>
      <c r="B855" s="291">
        <f ca="1">IF($A855="",TODAY(),INDEX(Transactions!$G:$G,ROW()-8))</f>
        <v>46238</v>
      </c>
      <c r="C855" t="str">
        <f>IF($A855="","",INDEX(Transactions!$A:$A,ROW()-8))</f>
        <v/>
      </c>
      <c r="D855" s="27">
        <f>IF($A855="",0,INDEX(Transactions!$J:$J,ROW()-8))</f>
        <v>0</v>
      </c>
      <c r="E855">
        <f>IF($A855="",1,INDEX(Transactions!$P:$P,ROW()-8))</f>
        <v>1</v>
      </c>
      <c r="F855" s="27">
        <f>IF($A855="",0,INDEX(Transactions!$Q:$Q,ROW()-8))</f>
        <v>0</v>
      </c>
      <c r="G855" s="27">
        <f>IF($A855="",0,INDEX(Transactions!$R:$R,ROW()-8))</f>
        <v>0</v>
      </c>
    </row>
    <row r="856" spans="1:7" ht="15" customHeight="1" x14ac:dyDescent="0.15">
      <c r="A856" t="str">
        <f>IF(INDEX(Transactions!$L:$L,ROW()-8)="","",INDEX(Transactions!$L:$L,ROW()-8))</f>
        <v/>
      </c>
      <c r="B856" s="291">
        <f ca="1">IF($A856="",TODAY(),INDEX(Transactions!$G:$G,ROW()-8))</f>
        <v>46238</v>
      </c>
      <c r="C856" t="str">
        <f>IF($A856="","",INDEX(Transactions!$A:$A,ROW()-8))</f>
        <v/>
      </c>
      <c r="D856" s="27">
        <f>IF($A856="",0,INDEX(Transactions!$J:$J,ROW()-8))</f>
        <v>0</v>
      </c>
      <c r="E856">
        <f>IF($A856="",1,INDEX(Transactions!$P:$P,ROW()-8))</f>
        <v>1</v>
      </c>
      <c r="F856" s="27">
        <f>IF($A856="",0,INDEX(Transactions!$Q:$Q,ROW()-8))</f>
        <v>0</v>
      </c>
      <c r="G856" s="27">
        <f>IF($A856="",0,INDEX(Transactions!$R:$R,ROW()-8))</f>
        <v>0</v>
      </c>
    </row>
    <row r="857" spans="1:7" ht="15" customHeight="1" x14ac:dyDescent="0.15">
      <c r="A857" t="str">
        <f>IF(INDEX(Transactions!$L:$L,ROW()-8)="","",INDEX(Transactions!$L:$L,ROW()-8))</f>
        <v/>
      </c>
      <c r="B857" s="291">
        <f ca="1">IF($A857="",TODAY(),INDEX(Transactions!$G:$G,ROW()-8))</f>
        <v>46238</v>
      </c>
      <c r="C857" t="str">
        <f>IF($A857="","",INDEX(Transactions!$A:$A,ROW()-8))</f>
        <v/>
      </c>
      <c r="D857" s="27">
        <f>IF($A857="",0,INDEX(Transactions!$J:$J,ROW()-8))</f>
        <v>0</v>
      </c>
      <c r="E857">
        <f>IF($A857="",1,INDEX(Transactions!$P:$P,ROW()-8))</f>
        <v>1</v>
      </c>
      <c r="F857" s="27">
        <f>IF($A857="",0,INDEX(Transactions!$Q:$Q,ROW()-8))</f>
        <v>0</v>
      </c>
      <c r="G857" s="27">
        <f>IF($A857="",0,INDEX(Transactions!$R:$R,ROW()-8))</f>
        <v>0</v>
      </c>
    </row>
    <row r="858" spans="1:7" ht="15" customHeight="1" x14ac:dyDescent="0.15">
      <c r="A858" t="str">
        <f>IF(INDEX(Transactions!$L:$L,ROW()-8)="","",INDEX(Transactions!$L:$L,ROW()-8))</f>
        <v/>
      </c>
      <c r="B858" s="291">
        <f ca="1">IF($A858="",TODAY(),INDEX(Transactions!$G:$G,ROW()-8))</f>
        <v>46238</v>
      </c>
      <c r="C858" t="str">
        <f>IF($A858="","",INDEX(Transactions!$A:$A,ROW()-8))</f>
        <v/>
      </c>
      <c r="D858" s="27">
        <f>IF($A858="",0,INDEX(Transactions!$J:$J,ROW()-8))</f>
        <v>0</v>
      </c>
      <c r="E858">
        <f>IF($A858="",1,INDEX(Transactions!$P:$P,ROW()-8))</f>
        <v>1</v>
      </c>
      <c r="F858" s="27">
        <f>IF($A858="",0,INDEX(Transactions!$Q:$Q,ROW()-8))</f>
        <v>0</v>
      </c>
      <c r="G858" s="27">
        <f>IF($A858="",0,INDEX(Transactions!$R:$R,ROW()-8))</f>
        <v>0</v>
      </c>
    </row>
    <row r="859" spans="1:7" ht="15" customHeight="1" x14ac:dyDescent="0.15">
      <c r="A859" t="str">
        <f>IF(INDEX(Transactions!$L:$L,ROW()-8)="","",INDEX(Transactions!$L:$L,ROW()-8))</f>
        <v/>
      </c>
      <c r="B859" s="291">
        <f ca="1">IF($A859="",TODAY(),INDEX(Transactions!$G:$G,ROW()-8))</f>
        <v>46238</v>
      </c>
      <c r="C859" t="str">
        <f>IF($A859="","",INDEX(Transactions!$A:$A,ROW()-8))</f>
        <v/>
      </c>
      <c r="D859" s="27">
        <f>IF($A859="",0,INDEX(Transactions!$J:$J,ROW()-8))</f>
        <v>0</v>
      </c>
      <c r="E859">
        <f>IF($A859="",1,INDEX(Transactions!$P:$P,ROW()-8))</f>
        <v>1</v>
      </c>
      <c r="F859" s="27">
        <f>IF($A859="",0,INDEX(Transactions!$Q:$Q,ROW()-8))</f>
        <v>0</v>
      </c>
      <c r="G859" s="27">
        <f>IF($A859="",0,INDEX(Transactions!$R:$R,ROW()-8))</f>
        <v>0</v>
      </c>
    </row>
    <row r="860" spans="1:7" ht="15" customHeight="1" x14ac:dyDescent="0.15">
      <c r="A860" t="str">
        <f>IF(INDEX(Transactions!$L:$L,ROW()-8)="","",INDEX(Transactions!$L:$L,ROW()-8))</f>
        <v/>
      </c>
      <c r="B860" s="291">
        <f ca="1">IF($A860="",TODAY(),INDEX(Transactions!$G:$G,ROW()-8))</f>
        <v>46238</v>
      </c>
      <c r="C860" t="str">
        <f>IF($A860="","",INDEX(Transactions!$A:$A,ROW()-8))</f>
        <v/>
      </c>
      <c r="D860" s="27">
        <f>IF($A860="",0,INDEX(Transactions!$J:$J,ROW()-8))</f>
        <v>0</v>
      </c>
      <c r="E860">
        <f>IF($A860="",1,INDEX(Transactions!$P:$P,ROW()-8))</f>
        <v>1</v>
      </c>
      <c r="F860" s="27">
        <f>IF($A860="",0,INDEX(Transactions!$Q:$Q,ROW()-8))</f>
        <v>0</v>
      </c>
      <c r="G860" s="27">
        <f>IF($A860="",0,INDEX(Transactions!$R:$R,ROW()-8))</f>
        <v>0</v>
      </c>
    </row>
    <row r="861" spans="1:7" ht="15" customHeight="1" x14ac:dyDescent="0.15">
      <c r="A861" t="str">
        <f>IF(INDEX(Transactions!$L:$L,ROW()-8)="","",INDEX(Transactions!$L:$L,ROW()-8))</f>
        <v/>
      </c>
      <c r="B861" s="291">
        <f ca="1">IF($A861="",TODAY(),INDEX(Transactions!$G:$G,ROW()-8))</f>
        <v>46238</v>
      </c>
      <c r="C861" t="str">
        <f>IF($A861="","",INDEX(Transactions!$A:$A,ROW()-8))</f>
        <v/>
      </c>
      <c r="D861" s="27">
        <f>IF($A861="",0,INDEX(Transactions!$J:$J,ROW()-8))</f>
        <v>0</v>
      </c>
      <c r="E861">
        <f>IF($A861="",1,INDEX(Transactions!$P:$P,ROW()-8))</f>
        <v>1</v>
      </c>
      <c r="F861" s="27">
        <f>IF($A861="",0,INDEX(Transactions!$Q:$Q,ROW()-8))</f>
        <v>0</v>
      </c>
      <c r="G861" s="27">
        <f>IF($A861="",0,INDEX(Transactions!$R:$R,ROW()-8))</f>
        <v>0</v>
      </c>
    </row>
    <row r="862" spans="1:7" ht="15" customHeight="1" x14ac:dyDescent="0.15">
      <c r="A862" t="str">
        <f>IF(INDEX(Transactions!$L:$L,ROW()-8)="","",INDEX(Transactions!$L:$L,ROW()-8))</f>
        <v/>
      </c>
      <c r="B862" s="291">
        <f ca="1">IF($A862="",TODAY(),INDEX(Transactions!$G:$G,ROW()-8))</f>
        <v>46238</v>
      </c>
      <c r="C862" t="str">
        <f>IF($A862="","",INDEX(Transactions!$A:$A,ROW()-8))</f>
        <v/>
      </c>
      <c r="D862" s="27">
        <f>IF($A862="",0,INDEX(Transactions!$J:$J,ROW()-8))</f>
        <v>0</v>
      </c>
      <c r="E862">
        <f>IF($A862="",1,INDEX(Transactions!$P:$P,ROW()-8))</f>
        <v>1</v>
      </c>
      <c r="F862" s="27">
        <f>IF($A862="",0,INDEX(Transactions!$Q:$Q,ROW()-8))</f>
        <v>0</v>
      </c>
      <c r="G862" s="27">
        <f>IF($A862="",0,INDEX(Transactions!$R:$R,ROW()-8))</f>
        <v>0</v>
      </c>
    </row>
    <row r="863" spans="1:7" ht="15" customHeight="1" x14ac:dyDescent="0.15">
      <c r="A863" t="str">
        <f>IF(INDEX(Transactions!$L:$L,ROW()-8)="","",INDEX(Transactions!$L:$L,ROW()-8))</f>
        <v/>
      </c>
      <c r="B863" s="291">
        <f ca="1">IF($A863="",TODAY(),INDEX(Transactions!$G:$G,ROW()-8))</f>
        <v>46238</v>
      </c>
      <c r="C863" t="str">
        <f>IF($A863="","",INDEX(Transactions!$A:$A,ROW()-8))</f>
        <v/>
      </c>
      <c r="D863" s="27">
        <f>IF($A863="",0,INDEX(Transactions!$J:$J,ROW()-8))</f>
        <v>0</v>
      </c>
      <c r="E863">
        <f>IF($A863="",1,INDEX(Transactions!$P:$P,ROW()-8))</f>
        <v>1</v>
      </c>
      <c r="F863" s="27">
        <f>IF($A863="",0,INDEX(Transactions!$Q:$Q,ROW()-8))</f>
        <v>0</v>
      </c>
      <c r="G863" s="27">
        <f>IF($A863="",0,INDEX(Transactions!$R:$R,ROW()-8))</f>
        <v>0</v>
      </c>
    </row>
    <row r="864" spans="1:7" ht="15" customHeight="1" x14ac:dyDescent="0.15">
      <c r="A864" t="str">
        <f>IF(INDEX(Transactions!$L:$L,ROW()-8)="","",INDEX(Transactions!$L:$L,ROW()-8))</f>
        <v/>
      </c>
      <c r="B864" s="291">
        <f ca="1">IF($A864="",TODAY(),INDEX(Transactions!$G:$G,ROW()-8))</f>
        <v>46238</v>
      </c>
      <c r="C864" t="str">
        <f>IF($A864="","",INDEX(Transactions!$A:$A,ROW()-8))</f>
        <v/>
      </c>
      <c r="D864" s="27">
        <f>IF($A864="",0,INDEX(Transactions!$J:$J,ROW()-8))</f>
        <v>0</v>
      </c>
      <c r="E864">
        <f>IF($A864="",1,INDEX(Transactions!$P:$P,ROW()-8))</f>
        <v>1</v>
      </c>
      <c r="F864" s="27">
        <f>IF($A864="",0,INDEX(Transactions!$Q:$Q,ROW()-8))</f>
        <v>0</v>
      </c>
      <c r="G864" s="27">
        <f>IF($A864="",0,INDEX(Transactions!$R:$R,ROW()-8))</f>
        <v>0</v>
      </c>
    </row>
    <row r="865" spans="1:7" ht="15" customHeight="1" x14ac:dyDescent="0.15">
      <c r="A865" t="str">
        <f>IF(INDEX(Transactions!$L:$L,ROW()-8)="","",INDEX(Transactions!$L:$L,ROW()-8))</f>
        <v/>
      </c>
      <c r="B865" s="291">
        <f ca="1">IF($A865="",TODAY(),INDEX(Transactions!$G:$G,ROW()-8))</f>
        <v>46238</v>
      </c>
      <c r="C865" t="str">
        <f>IF($A865="","",INDEX(Transactions!$A:$A,ROW()-8))</f>
        <v/>
      </c>
      <c r="D865" s="27">
        <f>IF($A865="",0,INDEX(Transactions!$J:$J,ROW()-8))</f>
        <v>0</v>
      </c>
      <c r="E865">
        <f>IF($A865="",1,INDEX(Transactions!$P:$P,ROW()-8))</f>
        <v>1</v>
      </c>
      <c r="F865" s="27">
        <f>IF($A865="",0,INDEX(Transactions!$Q:$Q,ROW()-8))</f>
        <v>0</v>
      </c>
      <c r="G865" s="27">
        <f>IF($A865="",0,INDEX(Transactions!$R:$R,ROW()-8))</f>
        <v>0</v>
      </c>
    </row>
    <row r="866" spans="1:7" ht="15" customHeight="1" x14ac:dyDescent="0.15">
      <c r="A866" t="str">
        <f>IF(INDEX(Transactions!$L:$L,ROW()-8)="","",INDEX(Transactions!$L:$L,ROW()-8))</f>
        <v/>
      </c>
      <c r="B866" s="291">
        <f ca="1">IF($A866="",TODAY(),INDEX(Transactions!$G:$G,ROW()-8))</f>
        <v>46238</v>
      </c>
      <c r="C866" t="str">
        <f>IF($A866="","",INDEX(Transactions!$A:$A,ROW()-8))</f>
        <v/>
      </c>
      <c r="D866" s="27">
        <f>IF($A866="",0,INDEX(Transactions!$J:$J,ROW()-8))</f>
        <v>0</v>
      </c>
      <c r="E866">
        <f>IF($A866="",1,INDEX(Transactions!$P:$P,ROW()-8))</f>
        <v>1</v>
      </c>
      <c r="F866" s="27">
        <f>IF($A866="",0,INDEX(Transactions!$Q:$Q,ROW()-8))</f>
        <v>0</v>
      </c>
      <c r="G866" s="27">
        <f>IF($A866="",0,INDEX(Transactions!$R:$R,ROW()-8))</f>
        <v>0</v>
      </c>
    </row>
    <row r="867" spans="1:7" ht="15" customHeight="1" x14ac:dyDescent="0.15">
      <c r="A867" t="str">
        <f>IF(INDEX(Transactions!$L:$L,ROW()-8)="","",INDEX(Transactions!$L:$L,ROW()-8))</f>
        <v/>
      </c>
      <c r="B867" s="291">
        <f ca="1">IF($A867="",TODAY(),INDEX(Transactions!$G:$G,ROW()-8))</f>
        <v>46238</v>
      </c>
      <c r="C867" t="str">
        <f>IF($A867="","",INDEX(Transactions!$A:$A,ROW()-8))</f>
        <v/>
      </c>
      <c r="D867" s="27">
        <f>IF($A867="",0,INDEX(Transactions!$J:$J,ROW()-8))</f>
        <v>0</v>
      </c>
      <c r="E867">
        <f>IF($A867="",1,INDEX(Transactions!$P:$P,ROW()-8))</f>
        <v>1</v>
      </c>
      <c r="F867" s="27">
        <f>IF($A867="",0,INDEX(Transactions!$Q:$Q,ROW()-8))</f>
        <v>0</v>
      </c>
      <c r="G867" s="27">
        <f>IF($A867="",0,INDEX(Transactions!$R:$R,ROW()-8))</f>
        <v>0</v>
      </c>
    </row>
    <row r="868" spans="1:7" ht="15" customHeight="1" x14ac:dyDescent="0.15">
      <c r="A868" t="str">
        <f>IF(INDEX(Transactions!$L:$L,ROW()-8)="","",INDEX(Transactions!$L:$L,ROW()-8))</f>
        <v/>
      </c>
      <c r="B868" s="291">
        <f ca="1">IF($A868="",TODAY(),INDEX(Transactions!$G:$G,ROW()-8))</f>
        <v>46238</v>
      </c>
      <c r="C868" t="str">
        <f>IF($A868="","",INDEX(Transactions!$A:$A,ROW()-8))</f>
        <v/>
      </c>
      <c r="D868" s="27">
        <f>IF($A868="",0,INDEX(Transactions!$J:$J,ROW()-8))</f>
        <v>0</v>
      </c>
      <c r="E868">
        <f>IF($A868="",1,INDEX(Transactions!$P:$P,ROW()-8))</f>
        <v>1</v>
      </c>
      <c r="F868" s="27">
        <f>IF($A868="",0,INDEX(Transactions!$Q:$Q,ROW()-8))</f>
        <v>0</v>
      </c>
      <c r="G868" s="27">
        <f>IF($A868="",0,INDEX(Transactions!$R:$R,ROW()-8))</f>
        <v>0</v>
      </c>
    </row>
    <row r="869" spans="1:7" ht="15" customHeight="1" x14ac:dyDescent="0.15">
      <c r="A869" t="str">
        <f>IF(INDEX(Transactions!$L:$L,ROW()-8)="","",INDEX(Transactions!$L:$L,ROW()-8))</f>
        <v/>
      </c>
      <c r="B869" s="291">
        <f ca="1">IF($A869="",TODAY(),INDEX(Transactions!$G:$G,ROW()-8))</f>
        <v>46238</v>
      </c>
      <c r="C869" t="str">
        <f>IF($A869="","",INDEX(Transactions!$A:$A,ROW()-8))</f>
        <v/>
      </c>
      <c r="D869" s="27">
        <f>IF($A869="",0,INDEX(Transactions!$J:$J,ROW()-8))</f>
        <v>0</v>
      </c>
      <c r="E869">
        <f>IF($A869="",1,INDEX(Transactions!$P:$P,ROW()-8))</f>
        <v>1</v>
      </c>
      <c r="F869" s="27">
        <f>IF($A869="",0,INDEX(Transactions!$Q:$Q,ROW()-8))</f>
        <v>0</v>
      </c>
      <c r="G869" s="27">
        <f>IF($A869="",0,INDEX(Transactions!$R:$R,ROW()-8))</f>
        <v>0</v>
      </c>
    </row>
    <row r="870" spans="1:7" ht="15" customHeight="1" x14ac:dyDescent="0.15">
      <c r="A870" t="str">
        <f>IF(INDEX(Transactions!$L:$L,ROW()-8)="","",INDEX(Transactions!$L:$L,ROW()-8))</f>
        <v/>
      </c>
      <c r="B870" s="291">
        <f ca="1">IF($A870="",TODAY(),INDEX(Transactions!$G:$G,ROW()-8))</f>
        <v>46238</v>
      </c>
      <c r="C870" t="str">
        <f>IF($A870="","",INDEX(Transactions!$A:$A,ROW()-8))</f>
        <v/>
      </c>
      <c r="D870" s="27">
        <f>IF($A870="",0,INDEX(Transactions!$J:$J,ROW()-8))</f>
        <v>0</v>
      </c>
      <c r="E870">
        <f>IF($A870="",1,INDEX(Transactions!$P:$P,ROW()-8))</f>
        <v>1</v>
      </c>
      <c r="F870" s="27">
        <f>IF($A870="",0,INDEX(Transactions!$Q:$Q,ROW()-8))</f>
        <v>0</v>
      </c>
      <c r="G870" s="27">
        <f>IF($A870="",0,INDEX(Transactions!$R:$R,ROW()-8))</f>
        <v>0</v>
      </c>
    </row>
    <row r="871" spans="1:7" ht="15" customHeight="1" x14ac:dyDescent="0.15">
      <c r="A871" t="str">
        <f>IF(INDEX(Transactions!$L:$L,ROW()-8)="","",INDEX(Transactions!$L:$L,ROW()-8))</f>
        <v/>
      </c>
      <c r="B871" s="291">
        <f ca="1">IF($A871="",TODAY(),INDEX(Transactions!$G:$G,ROW()-8))</f>
        <v>46238</v>
      </c>
      <c r="C871" t="str">
        <f>IF($A871="","",INDEX(Transactions!$A:$A,ROW()-8))</f>
        <v/>
      </c>
      <c r="D871" s="27">
        <f>IF($A871="",0,INDEX(Transactions!$J:$J,ROW()-8))</f>
        <v>0</v>
      </c>
      <c r="E871">
        <f>IF($A871="",1,INDEX(Transactions!$P:$P,ROW()-8))</f>
        <v>1</v>
      </c>
      <c r="F871" s="27">
        <f>IF($A871="",0,INDEX(Transactions!$Q:$Q,ROW()-8))</f>
        <v>0</v>
      </c>
      <c r="G871" s="27">
        <f>IF($A871="",0,INDEX(Transactions!$R:$R,ROW()-8))</f>
        <v>0</v>
      </c>
    </row>
    <row r="872" spans="1:7" ht="15" customHeight="1" x14ac:dyDescent="0.15">
      <c r="A872" t="str">
        <f>IF(INDEX(Transactions!$L:$L,ROW()-8)="","",INDEX(Transactions!$L:$L,ROW()-8))</f>
        <v/>
      </c>
      <c r="B872" s="291">
        <f ca="1">IF($A872="",TODAY(),INDEX(Transactions!$G:$G,ROW()-8))</f>
        <v>46238</v>
      </c>
      <c r="C872" t="str">
        <f>IF($A872="","",INDEX(Transactions!$A:$A,ROW()-8))</f>
        <v/>
      </c>
      <c r="D872" s="27">
        <f>IF($A872="",0,INDEX(Transactions!$J:$J,ROW()-8))</f>
        <v>0</v>
      </c>
      <c r="E872">
        <f>IF($A872="",1,INDEX(Transactions!$P:$P,ROW()-8))</f>
        <v>1</v>
      </c>
      <c r="F872" s="27">
        <f>IF($A872="",0,INDEX(Transactions!$Q:$Q,ROW()-8))</f>
        <v>0</v>
      </c>
      <c r="G872" s="27">
        <f>IF($A872="",0,INDEX(Transactions!$R:$R,ROW()-8))</f>
        <v>0</v>
      </c>
    </row>
    <row r="873" spans="1:7" ht="15" customHeight="1" x14ac:dyDescent="0.15">
      <c r="A873" t="str">
        <f>IF(INDEX(Transactions!$L:$L,ROW()-8)="","",INDEX(Transactions!$L:$L,ROW()-8))</f>
        <v/>
      </c>
      <c r="B873" s="291">
        <f ca="1">IF($A873="",TODAY(),INDEX(Transactions!$G:$G,ROW()-8))</f>
        <v>46238</v>
      </c>
      <c r="C873" t="str">
        <f>IF($A873="","",INDEX(Transactions!$A:$A,ROW()-8))</f>
        <v/>
      </c>
      <c r="D873" s="27">
        <f>IF($A873="",0,INDEX(Transactions!$J:$J,ROW()-8))</f>
        <v>0</v>
      </c>
      <c r="E873">
        <f>IF($A873="",1,INDEX(Transactions!$P:$P,ROW()-8))</f>
        <v>1</v>
      </c>
      <c r="F873" s="27">
        <f>IF($A873="",0,INDEX(Transactions!$Q:$Q,ROW()-8))</f>
        <v>0</v>
      </c>
      <c r="G873" s="27">
        <f>IF($A873="",0,INDEX(Transactions!$R:$R,ROW()-8))</f>
        <v>0</v>
      </c>
    </row>
    <row r="874" spans="1:7" ht="15" customHeight="1" x14ac:dyDescent="0.15">
      <c r="A874" t="str">
        <f>IF(INDEX(Transactions!$L:$L,ROW()-8)="","",INDEX(Transactions!$L:$L,ROW()-8))</f>
        <v/>
      </c>
      <c r="B874" s="291">
        <f ca="1">IF($A874="",TODAY(),INDEX(Transactions!$G:$G,ROW()-8))</f>
        <v>46238</v>
      </c>
      <c r="C874" t="str">
        <f>IF($A874="","",INDEX(Transactions!$A:$A,ROW()-8))</f>
        <v/>
      </c>
      <c r="D874" s="27">
        <f>IF($A874="",0,INDEX(Transactions!$J:$J,ROW()-8))</f>
        <v>0</v>
      </c>
      <c r="E874">
        <f>IF($A874="",1,INDEX(Transactions!$P:$P,ROW()-8))</f>
        <v>1</v>
      </c>
      <c r="F874" s="27">
        <f>IF($A874="",0,INDEX(Transactions!$Q:$Q,ROW()-8))</f>
        <v>0</v>
      </c>
      <c r="G874" s="27">
        <f>IF($A874="",0,INDEX(Transactions!$R:$R,ROW()-8))</f>
        <v>0</v>
      </c>
    </row>
    <row r="875" spans="1:7" ht="15" customHeight="1" x14ac:dyDescent="0.15">
      <c r="A875" t="str">
        <f>IF(INDEX(Transactions!$L:$L,ROW()-8)="","",INDEX(Transactions!$L:$L,ROW()-8))</f>
        <v/>
      </c>
      <c r="B875" s="291">
        <f ca="1">IF($A875="",TODAY(),INDEX(Transactions!$G:$G,ROW()-8))</f>
        <v>46238</v>
      </c>
      <c r="C875" t="str">
        <f>IF($A875="","",INDEX(Transactions!$A:$A,ROW()-8))</f>
        <v/>
      </c>
      <c r="D875" s="27">
        <f>IF($A875="",0,INDEX(Transactions!$J:$J,ROW()-8))</f>
        <v>0</v>
      </c>
      <c r="E875">
        <f>IF($A875="",1,INDEX(Transactions!$P:$P,ROW()-8))</f>
        <v>1</v>
      </c>
      <c r="F875" s="27">
        <f>IF($A875="",0,INDEX(Transactions!$Q:$Q,ROW()-8))</f>
        <v>0</v>
      </c>
      <c r="G875" s="27">
        <f>IF($A875="",0,INDEX(Transactions!$R:$R,ROW()-8))</f>
        <v>0</v>
      </c>
    </row>
    <row r="876" spans="1:7" ht="15" customHeight="1" x14ac:dyDescent="0.15">
      <c r="A876" t="str">
        <f>IF(INDEX(Transactions!$L:$L,ROW()-8)="","",INDEX(Transactions!$L:$L,ROW()-8))</f>
        <v/>
      </c>
      <c r="B876" s="291">
        <f ca="1">IF($A876="",TODAY(),INDEX(Transactions!$G:$G,ROW()-8))</f>
        <v>46238</v>
      </c>
      <c r="C876" t="str">
        <f>IF($A876="","",INDEX(Transactions!$A:$A,ROW()-8))</f>
        <v/>
      </c>
      <c r="D876" s="27">
        <f>IF($A876="",0,INDEX(Transactions!$J:$J,ROW()-8))</f>
        <v>0</v>
      </c>
      <c r="E876">
        <f>IF($A876="",1,INDEX(Transactions!$P:$P,ROW()-8))</f>
        <v>1</v>
      </c>
      <c r="F876" s="27">
        <f>IF($A876="",0,INDEX(Transactions!$Q:$Q,ROW()-8))</f>
        <v>0</v>
      </c>
      <c r="G876" s="27">
        <f>IF($A876="",0,INDEX(Transactions!$R:$R,ROW()-8))</f>
        <v>0</v>
      </c>
    </row>
    <row r="877" spans="1:7" ht="15" customHeight="1" x14ac:dyDescent="0.15">
      <c r="A877" t="str">
        <f>IF(INDEX(Transactions!$L:$L,ROW()-8)="","",INDEX(Transactions!$L:$L,ROW()-8))</f>
        <v/>
      </c>
      <c r="B877" s="291">
        <f ca="1">IF($A877="",TODAY(),INDEX(Transactions!$G:$G,ROW()-8))</f>
        <v>46238</v>
      </c>
      <c r="C877" t="str">
        <f>IF($A877="","",INDEX(Transactions!$A:$A,ROW()-8))</f>
        <v/>
      </c>
      <c r="D877" s="27">
        <f>IF($A877="",0,INDEX(Transactions!$J:$J,ROW()-8))</f>
        <v>0</v>
      </c>
      <c r="E877">
        <f>IF($A877="",1,INDEX(Transactions!$P:$P,ROW()-8))</f>
        <v>1</v>
      </c>
      <c r="F877" s="27">
        <f>IF($A877="",0,INDEX(Transactions!$Q:$Q,ROW()-8))</f>
        <v>0</v>
      </c>
      <c r="G877" s="27">
        <f>IF($A877="",0,INDEX(Transactions!$R:$R,ROW()-8))</f>
        <v>0</v>
      </c>
    </row>
    <row r="878" spans="1:7" ht="15" customHeight="1" x14ac:dyDescent="0.15">
      <c r="A878" t="str">
        <f>IF(INDEX(Transactions!$L:$L,ROW()-8)="","",INDEX(Transactions!$L:$L,ROW()-8))</f>
        <v/>
      </c>
      <c r="B878" s="291">
        <f ca="1">IF($A878="",TODAY(),INDEX(Transactions!$G:$G,ROW()-8))</f>
        <v>46238</v>
      </c>
      <c r="C878" t="str">
        <f>IF($A878="","",INDEX(Transactions!$A:$A,ROW()-8))</f>
        <v/>
      </c>
      <c r="D878" s="27">
        <f>IF($A878="",0,INDEX(Transactions!$J:$J,ROW()-8))</f>
        <v>0</v>
      </c>
      <c r="E878">
        <f>IF($A878="",1,INDEX(Transactions!$P:$P,ROW()-8))</f>
        <v>1</v>
      </c>
      <c r="F878" s="27">
        <f>IF($A878="",0,INDEX(Transactions!$Q:$Q,ROW()-8))</f>
        <v>0</v>
      </c>
      <c r="G878" s="27">
        <f>IF($A878="",0,INDEX(Transactions!$R:$R,ROW()-8))</f>
        <v>0</v>
      </c>
    </row>
    <row r="879" spans="1:7" ht="15" customHeight="1" x14ac:dyDescent="0.15">
      <c r="A879" t="str">
        <f>IF(INDEX(Transactions!$L:$L,ROW()-8)="","",INDEX(Transactions!$L:$L,ROW()-8))</f>
        <v/>
      </c>
      <c r="B879" s="291">
        <f ca="1">IF($A879="",TODAY(),INDEX(Transactions!$G:$G,ROW()-8))</f>
        <v>46238</v>
      </c>
      <c r="C879" t="str">
        <f>IF($A879="","",INDEX(Transactions!$A:$A,ROW()-8))</f>
        <v/>
      </c>
      <c r="D879" s="27">
        <f>IF($A879="",0,INDEX(Transactions!$J:$J,ROW()-8))</f>
        <v>0</v>
      </c>
      <c r="E879">
        <f>IF($A879="",1,INDEX(Transactions!$P:$P,ROW()-8))</f>
        <v>1</v>
      </c>
      <c r="F879" s="27">
        <f>IF($A879="",0,INDEX(Transactions!$Q:$Q,ROW()-8))</f>
        <v>0</v>
      </c>
      <c r="G879" s="27">
        <f>IF($A879="",0,INDEX(Transactions!$R:$R,ROW()-8))</f>
        <v>0</v>
      </c>
    </row>
    <row r="880" spans="1:7" ht="15" customHeight="1" x14ac:dyDescent="0.15">
      <c r="A880" t="str">
        <f>IF(INDEX(Transactions!$L:$L,ROW()-8)="","",INDEX(Transactions!$L:$L,ROW()-8))</f>
        <v/>
      </c>
      <c r="B880" s="291">
        <f ca="1">IF($A880="",TODAY(),INDEX(Transactions!$G:$G,ROW()-8))</f>
        <v>46238</v>
      </c>
      <c r="C880" t="str">
        <f>IF($A880="","",INDEX(Transactions!$A:$A,ROW()-8))</f>
        <v/>
      </c>
      <c r="D880" s="27">
        <f>IF($A880="",0,INDEX(Transactions!$J:$J,ROW()-8))</f>
        <v>0</v>
      </c>
      <c r="E880">
        <f>IF($A880="",1,INDEX(Transactions!$P:$P,ROW()-8))</f>
        <v>1</v>
      </c>
      <c r="F880" s="27">
        <f>IF($A880="",0,INDEX(Transactions!$Q:$Q,ROW()-8))</f>
        <v>0</v>
      </c>
      <c r="G880" s="27">
        <f>IF($A880="",0,INDEX(Transactions!$R:$R,ROW()-8))</f>
        <v>0</v>
      </c>
    </row>
    <row r="881" spans="1:7" ht="15" customHeight="1" x14ac:dyDescent="0.15">
      <c r="A881" t="str">
        <f>IF(INDEX(Transactions!$L:$L,ROW()-8)="","",INDEX(Transactions!$L:$L,ROW()-8))</f>
        <v/>
      </c>
      <c r="B881" s="291">
        <f ca="1">IF($A881="",TODAY(),INDEX(Transactions!$G:$G,ROW()-8))</f>
        <v>46238</v>
      </c>
      <c r="C881" t="str">
        <f>IF($A881="","",INDEX(Transactions!$A:$A,ROW()-8))</f>
        <v/>
      </c>
      <c r="D881" s="27">
        <f>IF($A881="",0,INDEX(Transactions!$J:$J,ROW()-8))</f>
        <v>0</v>
      </c>
      <c r="E881">
        <f>IF($A881="",1,INDEX(Transactions!$P:$P,ROW()-8))</f>
        <v>1</v>
      </c>
      <c r="F881" s="27">
        <f>IF($A881="",0,INDEX(Transactions!$Q:$Q,ROW()-8))</f>
        <v>0</v>
      </c>
      <c r="G881" s="27">
        <f>IF($A881="",0,INDEX(Transactions!$R:$R,ROW()-8))</f>
        <v>0</v>
      </c>
    </row>
    <row r="882" spans="1:7" ht="15" customHeight="1" x14ac:dyDescent="0.15">
      <c r="A882" t="str">
        <f>IF(INDEX(Transactions!$L:$L,ROW()-8)="","",INDEX(Transactions!$L:$L,ROW()-8))</f>
        <v/>
      </c>
      <c r="B882" s="291">
        <f ca="1">IF($A882="",TODAY(),INDEX(Transactions!$G:$G,ROW()-8))</f>
        <v>46238</v>
      </c>
      <c r="C882" t="str">
        <f>IF($A882="","",INDEX(Transactions!$A:$A,ROW()-8))</f>
        <v/>
      </c>
      <c r="D882" s="27">
        <f>IF($A882="",0,INDEX(Transactions!$J:$J,ROW()-8))</f>
        <v>0</v>
      </c>
      <c r="E882">
        <f>IF($A882="",1,INDEX(Transactions!$P:$P,ROW()-8))</f>
        <v>1</v>
      </c>
      <c r="F882" s="27">
        <f>IF($A882="",0,INDEX(Transactions!$Q:$Q,ROW()-8))</f>
        <v>0</v>
      </c>
      <c r="G882" s="27">
        <f>IF($A882="",0,INDEX(Transactions!$R:$R,ROW()-8))</f>
        <v>0</v>
      </c>
    </row>
    <row r="883" spans="1:7" ht="15" customHeight="1" x14ac:dyDescent="0.15">
      <c r="A883" t="str">
        <f>IF(INDEX(Transactions!$L:$L,ROW()-8)="","",INDEX(Transactions!$L:$L,ROW()-8))</f>
        <v/>
      </c>
      <c r="B883" s="291">
        <f ca="1">IF($A883="",TODAY(),INDEX(Transactions!$G:$G,ROW()-8))</f>
        <v>46238</v>
      </c>
      <c r="C883" t="str">
        <f>IF($A883="","",INDEX(Transactions!$A:$A,ROW()-8))</f>
        <v/>
      </c>
      <c r="D883" s="27">
        <f>IF($A883="",0,INDEX(Transactions!$J:$J,ROW()-8))</f>
        <v>0</v>
      </c>
      <c r="E883">
        <f>IF($A883="",1,INDEX(Transactions!$P:$P,ROW()-8))</f>
        <v>1</v>
      </c>
      <c r="F883" s="27">
        <f>IF($A883="",0,INDEX(Transactions!$Q:$Q,ROW()-8))</f>
        <v>0</v>
      </c>
      <c r="G883" s="27">
        <f>IF($A883="",0,INDEX(Transactions!$R:$R,ROW()-8))</f>
        <v>0</v>
      </c>
    </row>
    <row r="884" spans="1:7" ht="15" customHeight="1" x14ac:dyDescent="0.15">
      <c r="A884" t="str">
        <f>IF(INDEX(Transactions!$L:$L,ROW()-8)="","",INDEX(Transactions!$L:$L,ROW()-8))</f>
        <v/>
      </c>
      <c r="B884" s="291">
        <f ca="1">IF($A884="",TODAY(),INDEX(Transactions!$G:$G,ROW()-8))</f>
        <v>46238</v>
      </c>
      <c r="C884" t="str">
        <f>IF($A884="","",INDEX(Transactions!$A:$A,ROW()-8))</f>
        <v/>
      </c>
      <c r="D884" s="27">
        <f>IF($A884="",0,INDEX(Transactions!$J:$J,ROW()-8))</f>
        <v>0</v>
      </c>
      <c r="E884">
        <f>IF($A884="",1,INDEX(Transactions!$P:$P,ROW()-8))</f>
        <v>1</v>
      </c>
      <c r="F884" s="27">
        <f>IF($A884="",0,INDEX(Transactions!$Q:$Q,ROW()-8))</f>
        <v>0</v>
      </c>
      <c r="G884" s="27">
        <f>IF($A884="",0,INDEX(Transactions!$R:$R,ROW()-8))</f>
        <v>0</v>
      </c>
    </row>
    <row r="885" spans="1:7" ht="15" customHeight="1" x14ac:dyDescent="0.15">
      <c r="A885" t="str">
        <f>IF(INDEX(Transactions!$L:$L,ROW()-8)="","",INDEX(Transactions!$L:$L,ROW()-8))</f>
        <v/>
      </c>
      <c r="B885" s="291">
        <f ca="1">IF($A885="",TODAY(),INDEX(Transactions!$G:$G,ROW()-8))</f>
        <v>46238</v>
      </c>
      <c r="C885" t="str">
        <f>IF($A885="","",INDEX(Transactions!$A:$A,ROW()-8))</f>
        <v/>
      </c>
      <c r="D885" s="27">
        <f>IF($A885="",0,INDEX(Transactions!$J:$J,ROW()-8))</f>
        <v>0</v>
      </c>
      <c r="E885">
        <f>IF($A885="",1,INDEX(Transactions!$P:$P,ROW()-8))</f>
        <v>1</v>
      </c>
      <c r="F885" s="27">
        <f>IF($A885="",0,INDEX(Transactions!$Q:$Q,ROW()-8))</f>
        <v>0</v>
      </c>
      <c r="G885" s="27">
        <f>IF($A885="",0,INDEX(Transactions!$R:$R,ROW()-8))</f>
        <v>0</v>
      </c>
    </row>
    <row r="886" spans="1:7" ht="15" customHeight="1" x14ac:dyDescent="0.15">
      <c r="A886" t="str">
        <f>IF(INDEX(Transactions!$L:$L,ROW()-8)="","",INDEX(Transactions!$L:$L,ROW()-8))</f>
        <v/>
      </c>
      <c r="B886" s="291">
        <f ca="1">IF($A886="",TODAY(),INDEX(Transactions!$G:$G,ROW()-8))</f>
        <v>46238</v>
      </c>
      <c r="C886" t="str">
        <f>IF($A886="","",INDEX(Transactions!$A:$A,ROW()-8))</f>
        <v/>
      </c>
      <c r="D886" s="27">
        <f>IF($A886="",0,INDEX(Transactions!$J:$J,ROW()-8))</f>
        <v>0</v>
      </c>
      <c r="E886">
        <f>IF($A886="",1,INDEX(Transactions!$P:$P,ROW()-8))</f>
        <v>1</v>
      </c>
      <c r="F886" s="27">
        <f>IF($A886="",0,INDEX(Transactions!$Q:$Q,ROW()-8))</f>
        <v>0</v>
      </c>
      <c r="G886" s="27">
        <f>IF($A886="",0,INDEX(Transactions!$R:$R,ROW()-8))</f>
        <v>0</v>
      </c>
    </row>
    <row r="887" spans="1:7" ht="15" customHeight="1" x14ac:dyDescent="0.15">
      <c r="A887" t="str">
        <f>IF(INDEX(Transactions!$L:$L,ROW()-8)="","",INDEX(Transactions!$L:$L,ROW()-8))</f>
        <v/>
      </c>
      <c r="B887" s="291">
        <f ca="1">IF($A887="",TODAY(),INDEX(Transactions!$G:$G,ROW()-8))</f>
        <v>46238</v>
      </c>
      <c r="C887" t="str">
        <f>IF($A887="","",INDEX(Transactions!$A:$A,ROW()-8))</f>
        <v/>
      </c>
      <c r="D887" s="27">
        <f>IF($A887="",0,INDEX(Transactions!$J:$J,ROW()-8))</f>
        <v>0</v>
      </c>
      <c r="E887">
        <f>IF($A887="",1,INDEX(Transactions!$P:$P,ROW()-8))</f>
        <v>1</v>
      </c>
      <c r="F887" s="27">
        <f>IF($A887="",0,INDEX(Transactions!$Q:$Q,ROW()-8))</f>
        <v>0</v>
      </c>
      <c r="G887" s="27">
        <f>IF($A887="",0,INDEX(Transactions!$R:$R,ROW()-8))</f>
        <v>0</v>
      </c>
    </row>
    <row r="888" spans="1:7" ht="15" customHeight="1" x14ac:dyDescent="0.15">
      <c r="A888" t="str">
        <f>IF(INDEX(Transactions!$L:$L,ROW()-8)="","",INDEX(Transactions!$L:$L,ROW()-8))</f>
        <v/>
      </c>
      <c r="B888" s="291">
        <f ca="1">IF($A888="",TODAY(),INDEX(Transactions!$G:$G,ROW()-8))</f>
        <v>46238</v>
      </c>
      <c r="C888" t="str">
        <f>IF($A888="","",INDEX(Transactions!$A:$A,ROW()-8))</f>
        <v/>
      </c>
      <c r="D888" s="27">
        <f>IF($A888="",0,INDEX(Transactions!$J:$J,ROW()-8))</f>
        <v>0</v>
      </c>
      <c r="E888">
        <f>IF($A888="",1,INDEX(Transactions!$P:$P,ROW()-8))</f>
        <v>1</v>
      </c>
      <c r="F888" s="27">
        <f>IF($A888="",0,INDEX(Transactions!$Q:$Q,ROW()-8))</f>
        <v>0</v>
      </c>
      <c r="G888" s="27">
        <f>IF($A888="",0,INDEX(Transactions!$R:$R,ROW()-8))</f>
        <v>0</v>
      </c>
    </row>
    <row r="889" spans="1:7" ht="15" customHeight="1" x14ac:dyDescent="0.15">
      <c r="A889" t="str">
        <f>IF(INDEX(Transactions!$L:$L,ROW()-8)="","",INDEX(Transactions!$L:$L,ROW()-8))</f>
        <v/>
      </c>
      <c r="B889" s="291">
        <f ca="1">IF($A889="",TODAY(),INDEX(Transactions!$G:$G,ROW()-8))</f>
        <v>46238</v>
      </c>
      <c r="C889" t="str">
        <f>IF($A889="","",INDEX(Transactions!$A:$A,ROW()-8))</f>
        <v/>
      </c>
      <c r="D889" s="27">
        <f>IF($A889="",0,INDEX(Transactions!$J:$J,ROW()-8))</f>
        <v>0</v>
      </c>
      <c r="E889">
        <f>IF($A889="",1,INDEX(Transactions!$P:$P,ROW()-8))</f>
        <v>1</v>
      </c>
      <c r="F889" s="27">
        <f>IF($A889="",0,INDEX(Transactions!$Q:$Q,ROW()-8))</f>
        <v>0</v>
      </c>
      <c r="G889" s="27">
        <f>IF($A889="",0,INDEX(Transactions!$R:$R,ROW()-8))</f>
        <v>0</v>
      </c>
    </row>
    <row r="890" spans="1:7" ht="15" customHeight="1" x14ac:dyDescent="0.15">
      <c r="A890" t="str">
        <f>IF(INDEX(Transactions!$L:$L,ROW()-8)="","",INDEX(Transactions!$L:$L,ROW()-8))</f>
        <v/>
      </c>
      <c r="B890" s="291">
        <f ca="1">IF($A890="",TODAY(),INDEX(Transactions!$G:$G,ROW()-8))</f>
        <v>46238</v>
      </c>
      <c r="C890" t="str">
        <f>IF($A890="","",INDEX(Transactions!$A:$A,ROW()-8))</f>
        <v/>
      </c>
      <c r="D890" s="27">
        <f>IF($A890="",0,INDEX(Transactions!$J:$J,ROW()-8))</f>
        <v>0</v>
      </c>
      <c r="E890">
        <f>IF($A890="",1,INDEX(Transactions!$P:$P,ROW()-8))</f>
        <v>1</v>
      </c>
      <c r="F890" s="27">
        <f>IF($A890="",0,INDEX(Transactions!$Q:$Q,ROW()-8))</f>
        <v>0</v>
      </c>
      <c r="G890" s="27">
        <f>IF($A890="",0,INDEX(Transactions!$R:$R,ROW()-8))</f>
        <v>0</v>
      </c>
    </row>
    <row r="891" spans="1:7" ht="15" customHeight="1" x14ac:dyDescent="0.15">
      <c r="A891" t="str">
        <f>IF(INDEX(Transactions!$L:$L,ROW()-8)="","",INDEX(Transactions!$L:$L,ROW()-8))</f>
        <v/>
      </c>
      <c r="B891" s="291">
        <f ca="1">IF($A891="",TODAY(),INDEX(Transactions!$G:$G,ROW()-8))</f>
        <v>46238</v>
      </c>
      <c r="C891" t="str">
        <f>IF($A891="","",INDEX(Transactions!$A:$A,ROW()-8))</f>
        <v/>
      </c>
      <c r="D891" s="27">
        <f>IF($A891="",0,INDEX(Transactions!$J:$J,ROW()-8))</f>
        <v>0</v>
      </c>
      <c r="E891">
        <f>IF($A891="",1,INDEX(Transactions!$P:$P,ROW()-8))</f>
        <v>1</v>
      </c>
      <c r="F891" s="27">
        <f>IF($A891="",0,INDEX(Transactions!$Q:$Q,ROW()-8))</f>
        <v>0</v>
      </c>
      <c r="G891" s="27">
        <f>IF($A891="",0,INDEX(Transactions!$R:$R,ROW()-8))</f>
        <v>0</v>
      </c>
    </row>
    <row r="892" spans="1:7" ht="15" customHeight="1" x14ac:dyDescent="0.15">
      <c r="A892" t="str">
        <f>IF(INDEX(Transactions!$L:$L,ROW()-8)="","",INDEX(Transactions!$L:$L,ROW()-8))</f>
        <v/>
      </c>
      <c r="B892" s="291">
        <f ca="1">IF($A892="",TODAY(),INDEX(Transactions!$G:$G,ROW()-8))</f>
        <v>46238</v>
      </c>
      <c r="C892" t="str">
        <f>IF($A892="","",INDEX(Transactions!$A:$A,ROW()-8))</f>
        <v/>
      </c>
      <c r="D892" s="27">
        <f>IF($A892="",0,INDEX(Transactions!$J:$J,ROW()-8))</f>
        <v>0</v>
      </c>
      <c r="E892">
        <f>IF($A892="",1,INDEX(Transactions!$P:$P,ROW()-8))</f>
        <v>1</v>
      </c>
      <c r="F892" s="27">
        <f>IF($A892="",0,INDEX(Transactions!$Q:$Q,ROW()-8))</f>
        <v>0</v>
      </c>
      <c r="G892" s="27">
        <f>IF($A892="",0,INDEX(Transactions!$R:$R,ROW()-8))</f>
        <v>0</v>
      </c>
    </row>
    <row r="893" spans="1:7" ht="15" customHeight="1" x14ac:dyDescent="0.15">
      <c r="A893" t="str">
        <f>IF(INDEX(Transactions!$L:$L,ROW()-8)="","",INDEX(Transactions!$L:$L,ROW()-8))</f>
        <v/>
      </c>
      <c r="B893" s="291">
        <f ca="1">IF($A893="",TODAY(),INDEX(Transactions!$G:$G,ROW()-8))</f>
        <v>46238</v>
      </c>
      <c r="C893" t="str">
        <f>IF($A893="","",INDEX(Transactions!$A:$A,ROW()-8))</f>
        <v/>
      </c>
      <c r="D893" s="27">
        <f>IF($A893="",0,INDEX(Transactions!$J:$J,ROW()-8))</f>
        <v>0</v>
      </c>
      <c r="E893">
        <f>IF($A893="",1,INDEX(Transactions!$P:$P,ROW()-8))</f>
        <v>1</v>
      </c>
      <c r="F893" s="27">
        <f>IF($A893="",0,INDEX(Transactions!$Q:$Q,ROW()-8))</f>
        <v>0</v>
      </c>
      <c r="G893" s="27">
        <f>IF($A893="",0,INDEX(Transactions!$R:$R,ROW()-8))</f>
        <v>0</v>
      </c>
    </row>
    <row r="894" spans="1:7" ht="15" customHeight="1" x14ac:dyDescent="0.15">
      <c r="A894" t="str">
        <f>IF(INDEX(Transactions!$L:$L,ROW()-8)="","",INDEX(Transactions!$L:$L,ROW()-8))</f>
        <v/>
      </c>
      <c r="B894" s="291">
        <f ca="1">IF($A894="",TODAY(),INDEX(Transactions!$G:$G,ROW()-8))</f>
        <v>46238</v>
      </c>
      <c r="C894" t="str">
        <f>IF($A894="","",INDEX(Transactions!$A:$A,ROW()-8))</f>
        <v/>
      </c>
      <c r="D894" s="27">
        <f>IF($A894="",0,INDEX(Transactions!$J:$J,ROW()-8))</f>
        <v>0</v>
      </c>
      <c r="E894">
        <f>IF($A894="",1,INDEX(Transactions!$P:$P,ROW()-8))</f>
        <v>1</v>
      </c>
      <c r="F894" s="27">
        <f>IF($A894="",0,INDEX(Transactions!$Q:$Q,ROW()-8))</f>
        <v>0</v>
      </c>
      <c r="G894" s="27">
        <f>IF($A894="",0,INDEX(Transactions!$R:$R,ROW()-8))</f>
        <v>0</v>
      </c>
    </row>
    <row r="895" spans="1:7" ht="15" customHeight="1" x14ac:dyDescent="0.15">
      <c r="A895" t="str">
        <f>IF(INDEX(Transactions!$L:$L,ROW()-8)="","",INDEX(Transactions!$L:$L,ROW()-8))</f>
        <v/>
      </c>
      <c r="B895" s="291">
        <f ca="1">IF($A895="",TODAY(),INDEX(Transactions!$G:$G,ROW()-8))</f>
        <v>46238</v>
      </c>
      <c r="C895" t="str">
        <f>IF($A895="","",INDEX(Transactions!$A:$A,ROW()-8))</f>
        <v/>
      </c>
      <c r="D895" s="27">
        <f>IF($A895="",0,INDEX(Transactions!$J:$J,ROW()-8))</f>
        <v>0</v>
      </c>
      <c r="E895">
        <f>IF($A895="",1,INDEX(Transactions!$P:$P,ROW()-8))</f>
        <v>1</v>
      </c>
      <c r="F895" s="27">
        <f>IF($A895="",0,INDEX(Transactions!$Q:$Q,ROW()-8))</f>
        <v>0</v>
      </c>
      <c r="G895" s="27">
        <f>IF($A895="",0,INDEX(Transactions!$R:$R,ROW()-8))</f>
        <v>0</v>
      </c>
    </row>
    <row r="896" spans="1:7" ht="15" customHeight="1" x14ac:dyDescent="0.15">
      <c r="A896" t="str">
        <f>IF(INDEX(Transactions!$L:$L,ROW()-8)="","",INDEX(Transactions!$L:$L,ROW()-8))</f>
        <v/>
      </c>
      <c r="B896" s="291">
        <f ca="1">IF($A896="",TODAY(),INDEX(Transactions!$G:$G,ROW()-8))</f>
        <v>46238</v>
      </c>
      <c r="C896" t="str">
        <f>IF($A896="","",INDEX(Transactions!$A:$A,ROW()-8))</f>
        <v/>
      </c>
      <c r="D896" s="27">
        <f>IF($A896="",0,INDEX(Transactions!$J:$J,ROW()-8))</f>
        <v>0</v>
      </c>
      <c r="E896">
        <f>IF($A896="",1,INDEX(Transactions!$P:$P,ROW()-8))</f>
        <v>1</v>
      </c>
      <c r="F896" s="27">
        <f>IF($A896="",0,INDEX(Transactions!$Q:$Q,ROW()-8))</f>
        <v>0</v>
      </c>
      <c r="G896" s="27">
        <f>IF($A896="",0,INDEX(Transactions!$R:$R,ROW()-8))</f>
        <v>0</v>
      </c>
    </row>
    <row r="897" spans="1:7" ht="15" customHeight="1" x14ac:dyDescent="0.15">
      <c r="A897" t="str">
        <f>IF(INDEX(Transactions!$L:$L,ROW()-8)="","",INDEX(Transactions!$L:$L,ROW()-8))</f>
        <v/>
      </c>
      <c r="B897" s="291">
        <f ca="1">IF($A897="",TODAY(),INDEX(Transactions!$G:$G,ROW()-8))</f>
        <v>46238</v>
      </c>
      <c r="C897" t="str">
        <f>IF($A897="","",INDEX(Transactions!$A:$A,ROW()-8))</f>
        <v/>
      </c>
      <c r="D897" s="27">
        <f>IF($A897="",0,INDEX(Transactions!$J:$J,ROW()-8))</f>
        <v>0</v>
      </c>
      <c r="E897">
        <f>IF($A897="",1,INDEX(Transactions!$P:$P,ROW()-8))</f>
        <v>1</v>
      </c>
      <c r="F897" s="27">
        <f>IF($A897="",0,INDEX(Transactions!$Q:$Q,ROW()-8))</f>
        <v>0</v>
      </c>
      <c r="G897" s="27">
        <f>IF($A897="",0,INDEX(Transactions!$R:$R,ROW()-8))</f>
        <v>0</v>
      </c>
    </row>
    <row r="898" spans="1:7" ht="15" customHeight="1" x14ac:dyDescent="0.15">
      <c r="A898" t="str">
        <f>IF(INDEX(Transactions!$L:$L,ROW()-8)="","",INDEX(Transactions!$L:$L,ROW()-8))</f>
        <v/>
      </c>
      <c r="B898" s="291">
        <f ca="1">IF($A898="",TODAY(),INDEX(Transactions!$G:$G,ROW()-8))</f>
        <v>46238</v>
      </c>
      <c r="C898" t="str">
        <f>IF($A898="","",INDEX(Transactions!$A:$A,ROW()-8))</f>
        <v/>
      </c>
      <c r="D898" s="27">
        <f>IF($A898="",0,INDEX(Transactions!$J:$J,ROW()-8))</f>
        <v>0</v>
      </c>
      <c r="E898">
        <f>IF($A898="",1,INDEX(Transactions!$P:$P,ROW()-8))</f>
        <v>1</v>
      </c>
      <c r="F898" s="27">
        <f>IF($A898="",0,INDEX(Transactions!$Q:$Q,ROW()-8))</f>
        <v>0</v>
      </c>
      <c r="G898" s="27">
        <f>IF($A898="",0,INDEX(Transactions!$R:$R,ROW()-8))</f>
        <v>0</v>
      </c>
    </row>
    <row r="899" spans="1:7" ht="15" customHeight="1" x14ac:dyDescent="0.15">
      <c r="A899" t="str">
        <f>IF(INDEX(Transactions!$L:$L,ROW()-8)="","",INDEX(Transactions!$L:$L,ROW()-8))</f>
        <v/>
      </c>
      <c r="B899" s="291">
        <f ca="1">IF($A899="",TODAY(),INDEX(Transactions!$G:$G,ROW()-8))</f>
        <v>46238</v>
      </c>
      <c r="C899" t="str">
        <f>IF($A899="","",INDEX(Transactions!$A:$A,ROW()-8))</f>
        <v/>
      </c>
      <c r="D899" s="27">
        <f>IF($A899="",0,INDEX(Transactions!$J:$J,ROW()-8))</f>
        <v>0</v>
      </c>
      <c r="E899">
        <f>IF($A899="",1,INDEX(Transactions!$P:$P,ROW()-8))</f>
        <v>1</v>
      </c>
      <c r="F899" s="27">
        <f>IF($A899="",0,INDEX(Transactions!$Q:$Q,ROW()-8))</f>
        <v>0</v>
      </c>
      <c r="G899" s="27">
        <f>IF($A899="",0,INDEX(Transactions!$R:$R,ROW()-8))</f>
        <v>0</v>
      </c>
    </row>
    <row r="900" spans="1:7" ht="15" customHeight="1" x14ac:dyDescent="0.15">
      <c r="A900" t="str">
        <f>IF(INDEX(Transactions!$L:$L,ROW()-8)="","",INDEX(Transactions!$L:$L,ROW()-8))</f>
        <v/>
      </c>
      <c r="B900" s="291">
        <f ca="1">IF($A900="",TODAY(),INDEX(Transactions!$G:$G,ROW()-8))</f>
        <v>46238</v>
      </c>
      <c r="C900" t="str">
        <f>IF($A900="","",INDEX(Transactions!$A:$A,ROW()-8))</f>
        <v/>
      </c>
      <c r="D900" s="27">
        <f>IF($A900="",0,INDEX(Transactions!$J:$J,ROW()-8))</f>
        <v>0</v>
      </c>
      <c r="E900">
        <f>IF($A900="",1,INDEX(Transactions!$P:$P,ROW()-8))</f>
        <v>1</v>
      </c>
      <c r="F900" s="27">
        <f>IF($A900="",0,INDEX(Transactions!$Q:$Q,ROW()-8))</f>
        <v>0</v>
      </c>
      <c r="G900" s="27">
        <f>IF($A900="",0,INDEX(Transactions!$R:$R,ROW()-8))</f>
        <v>0</v>
      </c>
    </row>
    <row r="901" spans="1:7" ht="15" customHeight="1" x14ac:dyDescent="0.15">
      <c r="A901" t="str">
        <f>IF(INDEX(Transactions!$L:$L,ROW()-8)="","",INDEX(Transactions!$L:$L,ROW()-8))</f>
        <v/>
      </c>
      <c r="B901" s="291">
        <f ca="1">IF($A901="",TODAY(),INDEX(Transactions!$G:$G,ROW()-8))</f>
        <v>46238</v>
      </c>
      <c r="C901" t="str">
        <f>IF($A901="","",INDEX(Transactions!$A:$A,ROW()-8))</f>
        <v/>
      </c>
      <c r="D901" s="27">
        <f>IF($A901="",0,INDEX(Transactions!$J:$J,ROW()-8))</f>
        <v>0</v>
      </c>
      <c r="E901">
        <f>IF($A901="",1,INDEX(Transactions!$P:$P,ROW()-8))</f>
        <v>1</v>
      </c>
      <c r="F901" s="27">
        <f>IF($A901="",0,INDEX(Transactions!$Q:$Q,ROW()-8))</f>
        <v>0</v>
      </c>
      <c r="G901" s="27">
        <f>IF($A901="",0,INDEX(Transactions!$R:$R,ROW()-8))</f>
        <v>0</v>
      </c>
    </row>
    <row r="902" spans="1:7" ht="15" customHeight="1" x14ac:dyDescent="0.15">
      <c r="A902" t="str">
        <f>IF(INDEX(Transactions!$L:$L,ROW()-8)="","",INDEX(Transactions!$L:$L,ROW()-8))</f>
        <v/>
      </c>
      <c r="B902" s="291">
        <f ca="1">IF($A902="",TODAY(),INDEX(Transactions!$G:$G,ROW()-8))</f>
        <v>46238</v>
      </c>
      <c r="C902" t="str">
        <f>IF($A902="","",INDEX(Transactions!$A:$A,ROW()-8))</f>
        <v/>
      </c>
      <c r="D902" s="27">
        <f>IF($A902="",0,INDEX(Transactions!$J:$J,ROW()-8))</f>
        <v>0</v>
      </c>
      <c r="E902">
        <f>IF($A902="",1,INDEX(Transactions!$P:$P,ROW()-8))</f>
        <v>1</v>
      </c>
      <c r="F902" s="27">
        <f>IF($A902="",0,INDEX(Transactions!$Q:$Q,ROW()-8))</f>
        <v>0</v>
      </c>
      <c r="G902" s="27">
        <f>IF($A902="",0,INDEX(Transactions!$R:$R,ROW()-8))</f>
        <v>0</v>
      </c>
    </row>
    <row r="903" spans="1:7" ht="15" customHeight="1" x14ac:dyDescent="0.15">
      <c r="A903" t="str">
        <f>IF(INDEX(Transactions!$L:$L,ROW()-8)="","",INDEX(Transactions!$L:$L,ROW()-8))</f>
        <v/>
      </c>
      <c r="B903" s="291">
        <f ca="1">IF($A903="",TODAY(),INDEX(Transactions!$G:$G,ROW()-8))</f>
        <v>46238</v>
      </c>
      <c r="C903" t="str">
        <f>IF($A903="","",INDEX(Transactions!$A:$A,ROW()-8))</f>
        <v/>
      </c>
      <c r="D903" s="27">
        <f>IF($A903="",0,INDEX(Transactions!$J:$J,ROW()-8))</f>
        <v>0</v>
      </c>
      <c r="E903">
        <f>IF($A903="",1,INDEX(Transactions!$P:$P,ROW()-8))</f>
        <v>1</v>
      </c>
      <c r="F903" s="27">
        <f>IF($A903="",0,INDEX(Transactions!$Q:$Q,ROW()-8))</f>
        <v>0</v>
      </c>
      <c r="G903" s="27">
        <f>IF($A903="",0,INDEX(Transactions!$R:$R,ROW()-8))</f>
        <v>0</v>
      </c>
    </row>
    <row r="904" spans="1:7" ht="15" customHeight="1" x14ac:dyDescent="0.15">
      <c r="A904" t="str">
        <f>IF(INDEX(Transactions!$L:$L,ROW()-8)="","",INDEX(Transactions!$L:$L,ROW()-8))</f>
        <v/>
      </c>
      <c r="B904" s="291">
        <f ca="1">IF($A904="",TODAY(),INDEX(Transactions!$G:$G,ROW()-8))</f>
        <v>46238</v>
      </c>
      <c r="C904" t="str">
        <f>IF($A904="","",INDEX(Transactions!$A:$A,ROW()-8))</f>
        <v/>
      </c>
      <c r="D904" s="27">
        <f>IF($A904="",0,INDEX(Transactions!$J:$J,ROW()-8))</f>
        <v>0</v>
      </c>
      <c r="E904">
        <f>IF($A904="",1,INDEX(Transactions!$P:$P,ROW()-8))</f>
        <v>1</v>
      </c>
      <c r="F904" s="27">
        <f>IF($A904="",0,INDEX(Transactions!$Q:$Q,ROW()-8))</f>
        <v>0</v>
      </c>
      <c r="G904" s="27">
        <f>IF($A904="",0,INDEX(Transactions!$R:$R,ROW()-8))</f>
        <v>0</v>
      </c>
    </row>
    <row r="905" spans="1:7" ht="15" customHeight="1" x14ac:dyDescent="0.15">
      <c r="A905" t="str">
        <f>IF(INDEX(Transactions!$L:$L,ROW()-8)="","",INDEX(Transactions!$L:$L,ROW()-8))</f>
        <v/>
      </c>
      <c r="B905" s="291">
        <f ca="1">IF($A905="",TODAY(),INDEX(Transactions!$G:$G,ROW()-8))</f>
        <v>46238</v>
      </c>
      <c r="C905" t="str">
        <f>IF($A905="","",INDEX(Transactions!$A:$A,ROW()-8))</f>
        <v/>
      </c>
      <c r="D905" s="27">
        <f>IF($A905="",0,INDEX(Transactions!$J:$J,ROW()-8))</f>
        <v>0</v>
      </c>
      <c r="E905">
        <f>IF($A905="",1,INDEX(Transactions!$P:$P,ROW()-8))</f>
        <v>1</v>
      </c>
      <c r="F905" s="27">
        <f>IF($A905="",0,INDEX(Transactions!$Q:$Q,ROW()-8))</f>
        <v>0</v>
      </c>
      <c r="G905" s="27">
        <f>IF($A905="",0,INDEX(Transactions!$R:$R,ROW()-8))</f>
        <v>0</v>
      </c>
    </row>
    <row r="906" spans="1:7" ht="15" customHeight="1" x14ac:dyDescent="0.15">
      <c r="A906" t="str">
        <f>IF(INDEX(Transactions!$L:$L,ROW()-8)="","",INDEX(Transactions!$L:$L,ROW()-8))</f>
        <v/>
      </c>
      <c r="B906" s="291">
        <f ca="1">IF($A906="",TODAY(),INDEX(Transactions!$G:$G,ROW()-8))</f>
        <v>46238</v>
      </c>
      <c r="C906" t="str">
        <f>IF($A906="","",INDEX(Transactions!$A:$A,ROW()-8))</f>
        <v/>
      </c>
      <c r="D906" s="27">
        <f>IF($A906="",0,INDEX(Transactions!$J:$J,ROW()-8))</f>
        <v>0</v>
      </c>
      <c r="E906">
        <f>IF($A906="",1,INDEX(Transactions!$P:$P,ROW()-8))</f>
        <v>1</v>
      </c>
      <c r="F906" s="27">
        <f>IF($A906="",0,INDEX(Transactions!$Q:$Q,ROW()-8))</f>
        <v>0</v>
      </c>
      <c r="G906" s="27">
        <f>IF($A906="",0,INDEX(Transactions!$R:$R,ROW()-8))</f>
        <v>0</v>
      </c>
    </row>
    <row r="907" spans="1:7" ht="15" customHeight="1" x14ac:dyDescent="0.15">
      <c r="A907" t="str">
        <f>IF(INDEX(Transactions!$L:$L,ROW()-8)="","",INDEX(Transactions!$L:$L,ROW()-8))</f>
        <v/>
      </c>
      <c r="B907" s="291">
        <f ca="1">IF($A907="",TODAY(),INDEX(Transactions!$G:$G,ROW()-8))</f>
        <v>46238</v>
      </c>
      <c r="C907" t="str">
        <f>IF($A907="","",INDEX(Transactions!$A:$A,ROW()-8))</f>
        <v/>
      </c>
      <c r="D907" s="27">
        <f>IF($A907="",0,INDEX(Transactions!$J:$J,ROW()-8))</f>
        <v>0</v>
      </c>
      <c r="E907">
        <f>IF($A907="",1,INDEX(Transactions!$P:$P,ROW()-8))</f>
        <v>1</v>
      </c>
      <c r="F907" s="27">
        <f>IF($A907="",0,INDEX(Transactions!$Q:$Q,ROW()-8))</f>
        <v>0</v>
      </c>
      <c r="G907" s="27">
        <f>IF($A907="",0,INDEX(Transactions!$R:$R,ROW()-8))</f>
        <v>0</v>
      </c>
    </row>
    <row r="908" spans="1:7" ht="15" customHeight="1" x14ac:dyDescent="0.15">
      <c r="A908" t="str">
        <f>IF(INDEX(Transactions!$L:$L,ROW()-8)="","",INDEX(Transactions!$L:$L,ROW()-8))</f>
        <v/>
      </c>
      <c r="B908" s="291">
        <f ca="1">IF($A908="",TODAY(),INDEX(Transactions!$G:$G,ROW()-8))</f>
        <v>46238</v>
      </c>
      <c r="C908" t="str">
        <f>IF($A908="","",INDEX(Transactions!$A:$A,ROW()-8))</f>
        <v/>
      </c>
      <c r="D908" s="27">
        <f>IF($A908="",0,INDEX(Transactions!$J:$J,ROW()-8))</f>
        <v>0</v>
      </c>
      <c r="E908">
        <f>IF($A908="",1,INDEX(Transactions!$P:$P,ROW()-8))</f>
        <v>1</v>
      </c>
      <c r="F908" s="27">
        <f>IF($A908="",0,INDEX(Transactions!$Q:$Q,ROW()-8))</f>
        <v>0</v>
      </c>
      <c r="G908" s="27">
        <f>IF($A908="",0,INDEX(Transactions!$R:$R,ROW()-8))</f>
        <v>0</v>
      </c>
    </row>
    <row r="909" spans="1:7" ht="15" customHeight="1" x14ac:dyDescent="0.15">
      <c r="A909" t="str">
        <f>IF(INDEX(Transactions!$L:$L,ROW()-8)="","",INDEX(Transactions!$L:$L,ROW()-8))</f>
        <v/>
      </c>
      <c r="B909" s="291">
        <f ca="1">IF($A909="",TODAY(),INDEX(Transactions!$G:$G,ROW()-8))</f>
        <v>46238</v>
      </c>
      <c r="C909" t="str">
        <f>IF($A909="","",INDEX(Transactions!$A:$A,ROW()-8))</f>
        <v/>
      </c>
      <c r="D909" s="27">
        <f>IF($A909="",0,INDEX(Transactions!$J:$J,ROW()-8))</f>
        <v>0</v>
      </c>
      <c r="E909">
        <f>IF($A909="",1,INDEX(Transactions!$P:$P,ROW()-8))</f>
        <v>1</v>
      </c>
      <c r="F909" s="27">
        <f>IF($A909="",0,INDEX(Transactions!$Q:$Q,ROW()-8))</f>
        <v>0</v>
      </c>
      <c r="G909" s="27">
        <f>IF($A909="",0,INDEX(Transactions!$R:$R,ROW()-8))</f>
        <v>0</v>
      </c>
    </row>
    <row r="910" spans="1:7" ht="15" customHeight="1" x14ac:dyDescent="0.15">
      <c r="A910" t="str">
        <f>IF(INDEX(Transactions!$L:$L,ROW()-8)="","",INDEX(Transactions!$L:$L,ROW()-8))</f>
        <v/>
      </c>
      <c r="B910" s="291">
        <f ca="1">IF($A910="",TODAY(),INDEX(Transactions!$G:$G,ROW()-8))</f>
        <v>46238</v>
      </c>
      <c r="C910" t="str">
        <f>IF($A910="","",INDEX(Transactions!$A:$A,ROW()-8))</f>
        <v/>
      </c>
      <c r="D910" s="27">
        <f>IF($A910="",0,INDEX(Transactions!$J:$J,ROW()-8))</f>
        <v>0</v>
      </c>
      <c r="E910">
        <f>IF($A910="",1,INDEX(Transactions!$P:$P,ROW()-8))</f>
        <v>1</v>
      </c>
      <c r="F910" s="27">
        <f>IF($A910="",0,INDEX(Transactions!$Q:$Q,ROW()-8))</f>
        <v>0</v>
      </c>
      <c r="G910" s="27">
        <f>IF($A910="",0,INDEX(Transactions!$R:$R,ROW()-8))</f>
        <v>0</v>
      </c>
    </row>
    <row r="911" spans="1:7" ht="15" customHeight="1" x14ac:dyDescent="0.15">
      <c r="A911" t="str">
        <f>IF(INDEX(Transactions!$L:$L,ROW()-8)="","",INDEX(Transactions!$L:$L,ROW()-8))</f>
        <v/>
      </c>
      <c r="B911" s="291">
        <f ca="1">IF($A911="",TODAY(),INDEX(Transactions!$G:$G,ROW()-8))</f>
        <v>46238</v>
      </c>
      <c r="C911" t="str">
        <f>IF($A911="","",INDEX(Transactions!$A:$A,ROW()-8))</f>
        <v/>
      </c>
      <c r="D911" s="27">
        <f>IF($A911="",0,INDEX(Transactions!$J:$J,ROW()-8))</f>
        <v>0</v>
      </c>
      <c r="E911">
        <f>IF($A911="",1,INDEX(Transactions!$P:$P,ROW()-8))</f>
        <v>1</v>
      </c>
      <c r="F911" s="27">
        <f>IF($A911="",0,INDEX(Transactions!$Q:$Q,ROW()-8))</f>
        <v>0</v>
      </c>
      <c r="G911" s="27">
        <f>IF($A911="",0,INDEX(Transactions!$R:$R,ROW()-8))</f>
        <v>0</v>
      </c>
    </row>
    <row r="912" spans="1:7" ht="15" customHeight="1" x14ac:dyDescent="0.15">
      <c r="A912" t="str">
        <f>IF(INDEX(Transactions!$L:$L,ROW()-8)="","",INDEX(Transactions!$L:$L,ROW()-8))</f>
        <v/>
      </c>
      <c r="B912" s="291">
        <f ca="1">IF($A912="",TODAY(),INDEX(Transactions!$G:$G,ROW()-8))</f>
        <v>46238</v>
      </c>
      <c r="C912" t="str">
        <f>IF($A912="","",INDEX(Transactions!$A:$A,ROW()-8))</f>
        <v/>
      </c>
      <c r="D912" s="27">
        <f>IF($A912="",0,INDEX(Transactions!$J:$J,ROW()-8))</f>
        <v>0</v>
      </c>
      <c r="E912">
        <f>IF($A912="",1,INDEX(Transactions!$P:$P,ROW()-8))</f>
        <v>1</v>
      </c>
      <c r="F912" s="27">
        <f>IF($A912="",0,INDEX(Transactions!$Q:$Q,ROW()-8))</f>
        <v>0</v>
      </c>
      <c r="G912" s="27">
        <f>IF($A912="",0,INDEX(Transactions!$R:$R,ROW()-8))</f>
        <v>0</v>
      </c>
    </row>
    <row r="913" spans="1:7" ht="15" customHeight="1" x14ac:dyDescent="0.15">
      <c r="A913" t="str">
        <f>IF(INDEX(Transactions!$L:$L,ROW()-8)="","",INDEX(Transactions!$L:$L,ROW()-8))</f>
        <v/>
      </c>
      <c r="B913" s="291">
        <f ca="1">IF($A913="",TODAY(),INDEX(Transactions!$G:$G,ROW()-8))</f>
        <v>46238</v>
      </c>
      <c r="C913" t="str">
        <f>IF($A913="","",INDEX(Transactions!$A:$A,ROW()-8))</f>
        <v/>
      </c>
      <c r="D913" s="27">
        <f>IF($A913="",0,INDEX(Transactions!$J:$J,ROW()-8))</f>
        <v>0</v>
      </c>
      <c r="E913">
        <f>IF($A913="",1,INDEX(Transactions!$P:$P,ROW()-8))</f>
        <v>1</v>
      </c>
      <c r="F913" s="27">
        <f>IF($A913="",0,INDEX(Transactions!$Q:$Q,ROW()-8))</f>
        <v>0</v>
      </c>
      <c r="G913" s="27">
        <f>IF($A913="",0,INDEX(Transactions!$R:$R,ROW()-8))</f>
        <v>0</v>
      </c>
    </row>
    <row r="914" spans="1:7" ht="15" customHeight="1" x14ac:dyDescent="0.15">
      <c r="A914" t="str">
        <f>IF(INDEX(Transactions!$L:$L,ROW()-8)="","",INDEX(Transactions!$L:$L,ROW()-8))</f>
        <v/>
      </c>
      <c r="B914" s="291">
        <f ca="1">IF($A914="",TODAY(),INDEX(Transactions!$G:$G,ROW()-8))</f>
        <v>46238</v>
      </c>
      <c r="C914" t="str">
        <f>IF($A914="","",INDEX(Transactions!$A:$A,ROW()-8))</f>
        <v/>
      </c>
      <c r="D914" s="27">
        <f>IF($A914="",0,INDEX(Transactions!$J:$J,ROW()-8))</f>
        <v>0</v>
      </c>
      <c r="E914">
        <f>IF($A914="",1,INDEX(Transactions!$P:$P,ROW()-8))</f>
        <v>1</v>
      </c>
      <c r="F914" s="27">
        <f>IF($A914="",0,INDEX(Transactions!$Q:$Q,ROW()-8))</f>
        <v>0</v>
      </c>
      <c r="G914" s="27">
        <f>IF($A914="",0,INDEX(Transactions!$R:$R,ROW()-8))</f>
        <v>0</v>
      </c>
    </row>
    <row r="915" spans="1:7" ht="15" customHeight="1" x14ac:dyDescent="0.15">
      <c r="A915" t="str">
        <f>IF(INDEX(Transactions!$L:$L,ROW()-8)="","",INDEX(Transactions!$L:$L,ROW()-8))</f>
        <v/>
      </c>
      <c r="B915" s="291">
        <f ca="1">IF($A915="",TODAY(),INDEX(Transactions!$G:$G,ROW()-8))</f>
        <v>46238</v>
      </c>
      <c r="C915" t="str">
        <f>IF($A915="","",INDEX(Transactions!$A:$A,ROW()-8))</f>
        <v/>
      </c>
      <c r="D915" s="27">
        <f>IF($A915="",0,INDEX(Transactions!$J:$J,ROW()-8))</f>
        <v>0</v>
      </c>
      <c r="E915">
        <f>IF($A915="",1,INDEX(Transactions!$P:$P,ROW()-8))</f>
        <v>1</v>
      </c>
      <c r="F915" s="27">
        <f>IF($A915="",0,INDEX(Transactions!$Q:$Q,ROW()-8))</f>
        <v>0</v>
      </c>
      <c r="G915" s="27">
        <f>IF($A915="",0,INDEX(Transactions!$R:$R,ROW()-8))</f>
        <v>0</v>
      </c>
    </row>
    <row r="916" spans="1:7" ht="15" customHeight="1" x14ac:dyDescent="0.15">
      <c r="A916" t="str">
        <f>IF(INDEX(Transactions!$L:$L,ROW()-8)="","",INDEX(Transactions!$L:$L,ROW()-8))</f>
        <v/>
      </c>
      <c r="B916" s="291">
        <f ca="1">IF($A916="",TODAY(),INDEX(Transactions!$G:$G,ROW()-8))</f>
        <v>46238</v>
      </c>
      <c r="C916" t="str">
        <f>IF($A916="","",INDEX(Transactions!$A:$A,ROW()-8))</f>
        <v/>
      </c>
      <c r="D916" s="27">
        <f>IF($A916="",0,INDEX(Transactions!$J:$J,ROW()-8))</f>
        <v>0</v>
      </c>
      <c r="E916">
        <f>IF($A916="",1,INDEX(Transactions!$P:$P,ROW()-8))</f>
        <v>1</v>
      </c>
      <c r="F916" s="27">
        <f>IF($A916="",0,INDEX(Transactions!$Q:$Q,ROW()-8))</f>
        <v>0</v>
      </c>
      <c r="G916" s="27">
        <f>IF($A916="",0,INDEX(Transactions!$R:$R,ROW()-8))</f>
        <v>0</v>
      </c>
    </row>
    <row r="917" spans="1:7" ht="15" customHeight="1" x14ac:dyDescent="0.15">
      <c r="A917" t="str">
        <f>IF(INDEX(Transactions!$L:$L,ROW()-8)="","",INDEX(Transactions!$L:$L,ROW()-8))</f>
        <v/>
      </c>
      <c r="B917" s="291">
        <f ca="1">IF($A917="",TODAY(),INDEX(Transactions!$G:$G,ROW()-8))</f>
        <v>46238</v>
      </c>
      <c r="C917" t="str">
        <f>IF($A917="","",INDEX(Transactions!$A:$A,ROW()-8))</f>
        <v/>
      </c>
      <c r="D917" s="27">
        <f>IF($A917="",0,INDEX(Transactions!$J:$J,ROW()-8))</f>
        <v>0</v>
      </c>
      <c r="E917">
        <f>IF($A917="",1,INDEX(Transactions!$P:$P,ROW()-8))</f>
        <v>1</v>
      </c>
      <c r="F917" s="27">
        <f>IF($A917="",0,INDEX(Transactions!$Q:$Q,ROW()-8))</f>
        <v>0</v>
      </c>
      <c r="G917" s="27">
        <f>IF($A917="",0,INDEX(Transactions!$R:$R,ROW()-8))</f>
        <v>0</v>
      </c>
    </row>
    <row r="918" spans="1:7" ht="15" customHeight="1" x14ac:dyDescent="0.15">
      <c r="A918" t="str">
        <f>IF(INDEX(Transactions!$L:$L,ROW()-8)="","",INDEX(Transactions!$L:$L,ROW()-8))</f>
        <v/>
      </c>
      <c r="B918" s="291">
        <f ca="1">IF($A918="",TODAY(),INDEX(Transactions!$G:$G,ROW()-8))</f>
        <v>46238</v>
      </c>
      <c r="C918" t="str">
        <f>IF($A918="","",INDEX(Transactions!$A:$A,ROW()-8))</f>
        <v/>
      </c>
      <c r="D918" s="27">
        <f>IF($A918="",0,INDEX(Transactions!$J:$J,ROW()-8))</f>
        <v>0</v>
      </c>
      <c r="E918">
        <f>IF($A918="",1,INDEX(Transactions!$P:$P,ROW()-8))</f>
        <v>1</v>
      </c>
      <c r="F918" s="27">
        <f>IF($A918="",0,INDEX(Transactions!$Q:$Q,ROW()-8))</f>
        <v>0</v>
      </c>
      <c r="G918" s="27">
        <f>IF($A918="",0,INDEX(Transactions!$R:$R,ROW()-8))</f>
        <v>0</v>
      </c>
    </row>
    <row r="919" spans="1:7" ht="15" customHeight="1" x14ac:dyDescent="0.15">
      <c r="A919" t="str">
        <f>IF(INDEX(Transactions!$L:$L,ROW()-8)="","",INDEX(Transactions!$L:$L,ROW()-8))</f>
        <v/>
      </c>
      <c r="B919" s="291">
        <f ca="1">IF($A919="",TODAY(),INDEX(Transactions!$G:$G,ROW()-8))</f>
        <v>46238</v>
      </c>
      <c r="C919" t="str">
        <f>IF($A919="","",INDEX(Transactions!$A:$A,ROW()-8))</f>
        <v/>
      </c>
      <c r="D919" s="27">
        <f>IF($A919="",0,INDEX(Transactions!$J:$J,ROW()-8))</f>
        <v>0</v>
      </c>
      <c r="E919">
        <f>IF($A919="",1,INDEX(Transactions!$P:$P,ROW()-8))</f>
        <v>1</v>
      </c>
      <c r="F919" s="27">
        <f>IF($A919="",0,INDEX(Transactions!$Q:$Q,ROW()-8))</f>
        <v>0</v>
      </c>
      <c r="G919" s="27">
        <f>IF($A919="",0,INDEX(Transactions!$R:$R,ROW()-8))</f>
        <v>0</v>
      </c>
    </row>
    <row r="920" spans="1:7" ht="15" customHeight="1" x14ac:dyDescent="0.15">
      <c r="A920" t="str">
        <f>IF(INDEX(Transactions!$L:$L,ROW()-8)="","",INDEX(Transactions!$L:$L,ROW()-8))</f>
        <v/>
      </c>
      <c r="B920" s="291">
        <f ca="1">IF($A920="",TODAY(),INDEX(Transactions!$G:$G,ROW()-8))</f>
        <v>46238</v>
      </c>
      <c r="C920" t="str">
        <f>IF($A920="","",INDEX(Transactions!$A:$A,ROW()-8))</f>
        <v/>
      </c>
      <c r="D920" s="27">
        <f>IF($A920="",0,INDEX(Transactions!$J:$J,ROW()-8))</f>
        <v>0</v>
      </c>
      <c r="E920">
        <f>IF($A920="",1,INDEX(Transactions!$P:$P,ROW()-8))</f>
        <v>1</v>
      </c>
      <c r="F920" s="27">
        <f>IF($A920="",0,INDEX(Transactions!$Q:$Q,ROW()-8))</f>
        <v>0</v>
      </c>
      <c r="G920" s="27">
        <f>IF($A920="",0,INDEX(Transactions!$R:$R,ROW()-8))</f>
        <v>0</v>
      </c>
    </row>
    <row r="921" spans="1:7" ht="15" customHeight="1" x14ac:dyDescent="0.15">
      <c r="A921" t="str">
        <f>IF(INDEX(Transactions!$L:$L,ROW()-8)="","",INDEX(Transactions!$L:$L,ROW()-8))</f>
        <v/>
      </c>
      <c r="B921" s="291">
        <f ca="1">IF($A921="",TODAY(),INDEX(Transactions!$G:$G,ROW()-8))</f>
        <v>46238</v>
      </c>
      <c r="C921" t="str">
        <f>IF($A921="","",INDEX(Transactions!$A:$A,ROW()-8))</f>
        <v/>
      </c>
      <c r="D921" s="27">
        <f>IF($A921="",0,INDEX(Transactions!$J:$J,ROW()-8))</f>
        <v>0</v>
      </c>
      <c r="E921">
        <f>IF($A921="",1,INDEX(Transactions!$P:$P,ROW()-8))</f>
        <v>1</v>
      </c>
      <c r="F921" s="27">
        <f>IF($A921="",0,INDEX(Transactions!$Q:$Q,ROW()-8))</f>
        <v>0</v>
      </c>
      <c r="G921" s="27">
        <f>IF($A921="",0,INDEX(Transactions!$R:$R,ROW()-8))</f>
        <v>0</v>
      </c>
    </row>
    <row r="922" spans="1:7" ht="15" customHeight="1" x14ac:dyDescent="0.15">
      <c r="A922" t="str">
        <f>IF(INDEX(Transactions!$L:$L,ROW()-8)="","",INDEX(Transactions!$L:$L,ROW()-8))</f>
        <v/>
      </c>
      <c r="B922" s="291">
        <f ca="1">IF($A922="",TODAY(),INDEX(Transactions!$G:$G,ROW()-8))</f>
        <v>46238</v>
      </c>
      <c r="C922" t="str">
        <f>IF($A922="","",INDEX(Transactions!$A:$A,ROW()-8))</f>
        <v/>
      </c>
      <c r="D922" s="27">
        <f>IF($A922="",0,INDEX(Transactions!$J:$J,ROW()-8))</f>
        <v>0</v>
      </c>
      <c r="E922">
        <f>IF($A922="",1,INDEX(Transactions!$P:$P,ROW()-8))</f>
        <v>1</v>
      </c>
      <c r="F922" s="27">
        <f>IF($A922="",0,INDEX(Transactions!$Q:$Q,ROW()-8))</f>
        <v>0</v>
      </c>
      <c r="G922" s="27">
        <f>IF($A922="",0,INDEX(Transactions!$R:$R,ROW()-8))</f>
        <v>0</v>
      </c>
    </row>
    <row r="923" spans="1:7" ht="15" customHeight="1" x14ac:dyDescent="0.15">
      <c r="A923" t="str">
        <f>IF(INDEX(Transactions!$L:$L,ROW()-8)="","",INDEX(Transactions!$L:$L,ROW()-8))</f>
        <v/>
      </c>
      <c r="B923" s="291">
        <f ca="1">IF($A923="",TODAY(),INDEX(Transactions!$G:$G,ROW()-8))</f>
        <v>46238</v>
      </c>
      <c r="C923" t="str">
        <f>IF($A923="","",INDEX(Transactions!$A:$A,ROW()-8))</f>
        <v/>
      </c>
      <c r="D923" s="27">
        <f>IF($A923="",0,INDEX(Transactions!$J:$J,ROW()-8))</f>
        <v>0</v>
      </c>
      <c r="E923">
        <f>IF($A923="",1,INDEX(Transactions!$P:$P,ROW()-8))</f>
        <v>1</v>
      </c>
      <c r="F923" s="27">
        <f>IF($A923="",0,INDEX(Transactions!$Q:$Q,ROW()-8))</f>
        <v>0</v>
      </c>
      <c r="G923" s="27">
        <f>IF($A923="",0,INDEX(Transactions!$R:$R,ROW()-8))</f>
        <v>0</v>
      </c>
    </row>
    <row r="924" spans="1:7" ht="15" customHeight="1" x14ac:dyDescent="0.15">
      <c r="A924" t="str">
        <f>IF(INDEX(Transactions!$L:$L,ROW()-8)="","",INDEX(Transactions!$L:$L,ROW()-8))</f>
        <v/>
      </c>
      <c r="B924" s="291">
        <f ca="1">IF($A924="",TODAY(),INDEX(Transactions!$G:$G,ROW()-8))</f>
        <v>46238</v>
      </c>
      <c r="C924" t="str">
        <f>IF($A924="","",INDEX(Transactions!$A:$A,ROW()-8))</f>
        <v/>
      </c>
      <c r="D924" s="27">
        <f>IF($A924="",0,INDEX(Transactions!$J:$J,ROW()-8))</f>
        <v>0</v>
      </c>
      <c r="E924">
        <f>IF($A924="",1,INDEX(Transactions!$P:$P,ROW()-8))</f>
        <v>1</v>
      </c>
      <c r="F924" s="27">
        <f>IF($A924="",0,INDEX(Transactions!$Q:$Q,ROW()-8))</f>
        <v>0</v>
      </c>
      <c r="G924" s="27">
        <f>IF($A924="",0,INDEX(Transactions!$R:$R,ROW()-8))</f>
        <v>0</v>
      </c>
    </row>
    <row r="925" spans="1:7" ht="15" customHeight="1" x14ac:dyDescent="0.15">
      <c r="A925" t="str">
        <f>IF(INDEX(Transactions!$L:$L,ROW()-8)="","",INDEX(Transactions!$L:$L,ROW()-8))</f>
        <v/>
      </c>
      <c r="B925" s="291">
        <f ca="1">IF($A925="",TODAY(),INDEX(Transactions!$G:$G,ROW()-8))</f>
        <v>46238</v>
      </c>
      <c r="C925" t="str">
        <f>IF($A925="","",INDEX(Transactions!$A:$A,ROW()-8))</f>
        <v/>
      </c>
      <c r="D925" s="27">
        <f>IF($A925="",0,INDEX(Transactions!$J:$J,ROW()-8))</f>
        <v>0</v>
      </c>
      <c r="E925">
        <f>IF($A925="",1,INDEX(Transactions!$P:$P,ROW()-8))</f>
        <v>1</v>
      </c>
      <c r="F925" s="27">
        <f>IF($A925="",0,INDEX(Transactions!$Q:$Q,ROW()-8))</f>
        <v>0</v>
      </c>
      <c r="G925" s="27">
        <f>IF($A925="",0,INDEX(Transactions!$R:$R,ROW()-8))</f>
        <v>0</v>
      </c>
    </row>
    <row r="926" spans="1:7" ht="15" customHeight="1" x14ac:dyDescent="0.15">
      <c r="A926" t="str">
        <f>IF(INDEX(Transactions!$L:$L,ROW()-8)="","",INDEX(Transactions!$L:$L,ROW()-8))</f>
        <v/>
      </c>
      <c r="B926" s="291">
        <f ca="1">IF($A926="",TODAY(),INDEX(Transactions!$G:$G,ROW()-8))</f>
        <v>46238</v>
      </c>
      <c r="C926" t="str">
        <f>IF($A926="","",INDEX(Transactions!$A:$A,ROW()-8))</f>
        <v/>
      </c>
      <c r="D926" s="27">
        <f>IF($A926="",0,INDEX(Transactions!$J:$J,ROW()-8))</f>
        <v>0</v>
      </c>
      <c r="E926">
        <f>IF($A926="",1,INDEX(Transactions!$P:$P,ROW()-8))</f>
        <v>1</v>
      </c>
      <c r="F926" s="27">
        <f>IF($A926="",0,INDEX(Transactions!$Q:$Q,ROW()-8))</f>
        <v>0</v>
      </c>
      <c r="G926" s="27">
        <f>IF($A926="",0,INDEX(Transactions!$R:$R,ROW()-8))</f>
        <v>0</v>
      </c>
    </row>
    <row r="927" spans="1:7" ht="15" customHeight="1" x14ac:dyDescent="0.15">
      <c r="A927" t="str">
        <f>IF(INDEX(Transactions!$L:$L,ROW()-8)="","",INDEX(Transactions!$L:$L,ROW()-8))</f>
        <v/>
      </c>
      <c r="B927" s="291">
        <f ca="1">IF($A927="",TODAY(),INDEX(Transactions!$G:$G,ROW()-8))</f>
        <v>46238</v>
      </c>
      <c r="C927" t="str">
        <f>IF($A927="","",INDEX(Transactions!$A:$A,ROW()-8))</f>
        <v/>
      </c>
      <c r="D927" s="27">
        <f>IF($A927="",0,INDEX(Transactions!$J:$J,ROW()-8))</f>
        <v>0</v>
      </c>
      <c r="E927">
        <f>IF($A927="",1,INDEX(Transactions!$P:$P,ROW()-8))</f>
        <v>1</v>
      </c>
      <c r="F927" s="27">
        <f>IF($A927="",0,INDEX(Transactions!$Q:$Q,ROW()-8))</f>
        <v>0</v>
      </c>
      <c r="G927" s="27">
        <f>IF($A927="",0,INDEX(Transactions!$R:$R,ROW()-8))</f>
        <v>0</v>
      </c>
    </row>
    <row r="928" spans="1:7" ht="15" customHeight="1" x14ac:dyDescent="0.15">
      <c r="A928" t="str">
        <f>IF(INDEX(Transactions!$L:$L,ROW()-8)="","",INDEX(Transactions!$L:$L,ROW()-8))</f>
        <v/>
      </c>
      <c r="B928" s="291">
        <f ca="1">IF($A928="",TODAY(),INDEX(Transactions!$G:$G,ROW()-8))</f>
        <v>46238</v>
      </c>
      <c r="C928" t="str">
        <f>IF($A928="","",INDEX(Transactions!$A:$A,ROW()-8))</f>
        <v/>
      </c>
      <c r="D928" s="27">
        <f>IF($A928="",0,INDEX(Transactions!$J:$J,ROW()-8))</f>
        <v>0</v>
      </c>
      <c r="E928">
        <f>IF($A928="",1,INDEX(Transactions!$P:$P,ROW()-8))</f>
        <v>1</v>
      </c>
      <c r="F928" s="27">
        <f>IF($A928="",0,INDEX(Transactions!$Q:$Q,ROW()-8))</f>
        <v>0</v>
      </c>
      <c r="G928" s="27">
        <f>IF($A928="",0,INDEX(Transactions!$R:$R,ROW()-8))</f>
        <v>0</v>
      </c>
    </row>
    <row r="929" spans="1:7" ht="15" customHeight="1" x14ac:dyDescent="0.15">
      <c r="A929" t="str">
        <f>IF(INDEX(Transactions!$L:$L,ROW()-8)="","",INDEX(Transactions!$L:$L,ROW()-8))</f>
        <v/>
      </c>
      <c r="B929" s="291">
        <f ca="1">IF($A929="",TODAY(),INDEX(Transactions!$G:$G,ROW()-8))</f>
        <v>46238</v>
      </c>
      <c r="C929" t="str">
        <f>IF($A929="","",INDEX(Transactions!$A:$A,ROW()-8))</f>
        <v/>
      </c>
      <c r="D929" s="27">
        <f>IF($A929="",0,INDEX(Transactions!$J:$J,ROW()-8))</f>
        <v>0</v>
      </c>
      <c r="E929">
        <f>IF($A929="",1,INDEX(Transactions!$P:$P,ROW()-8))</f>
        <v>1</v>
      </c>
      <c r="F929" s="27">
        <f>IF($A929="",0,INDEX(Transactions!$Q:$Q,ROW()-8))</f>
        <v>0</v>
      </c>
      <c r="G929" s="27">
        <f>IF($A929="",0,INDEX(Transactions!$R:$R,ROW()-8))</f>
        <v>0</v>
      </c>
    </row>
    <row r="930" spans="1:7" ht="15" customHeight="1" x14ac:dyDescent="0.15">
      <c r="A930" t="str">
        <f>IF(INDEX(Transactions!$L:$L,ROW()-8)="","",INDEX(Transactions!$L:$L,ROW()-8))</f>
        <v/>
      </c>
      <c r="B930" s="291">
        <f ca="1">IF($A930="",TODAY(),INDEX(Transactions!$G:$G,ROW()-8))</f>
        <v>46238</v>
      </c>
      <c r="C930" t="str">
        <f>IF($A930="","",INDEX(Transactions!$A:$A,ROW()-8))</f>
        <v/>
      </c>
      <c r="D930" s="27">
        <f>IF($A930="",0,INDEX(Transactions!$J:$J,ROW()-8))</f>
        <v>0</v>
      </c>
      <c r="E930">
        <f>IF($A930="",1,INDEX(Transactions!$P:$P,ROW()-8))</f>
        <v>1</v>
      </c>
      <c r="F930" s="27">
        <f>IF($A930="",0,INDEX(Transactions!$Q:$Q,ROW()-8))</f>
        <v>0</v>
      </c>
      <c r="G930" s="27">
        <f>IF($A930="",0,INDEX(Transactions!$R:$R,ROW()-8))</f>
        <v>0</v>
      </c>
    </row>
    <row r="931" spans="1:7" ht="15" customHeight="1" x14ac:dyDescent="0.15">
      <c r="A931" t="str">
        <f>IF(INDEX(Transactions!$L:$L,ROW()-8)="","",INDEX(Transactions!$L:$L,ROW()-8))</f>
        <v/>
      </c>
      <c r="B931" s="291">
        <f ca="1">IF($A931="",TODAY(),INDEX(Transactions!$G:$G,ROW()-8))</f>
        <v>46238</v>
      </c>
      <c r="C931" t="str">
        <f>IF($A931="","",INDEX(Transactions!$A:$A,ROW()-8))</f>
        <v/>
      </c>
      <c r="D931" s="27">
        <f>IF($A931="",0,INDEX(Transactions!$J:$J,ROW()-8))</f>
        <v>0</v>
      </c>
      <c r="E931">
        <f>IF($A931="",1,INDEX(Transactions!$P:$P,ROW()-8))</f>
        <v>1</v>
      </c>
      <c r="F931" s="27">
        <f>IF($A931="",0,INDEX(Transactions!$Q:$Q,ROW()-8))</f>
        <v>0</v>
      </c>
      <c r="G931" s="27">
        <f>IF($A931="",0,INDEX(Transactions!$R:$R,ROW()-8))</f>
        <v>0</v>
      </c>
    </row>
    <row r="932" spans="1:7" ht="15" customHeight="1" x14ac:dyDescent="0.15">
      <c r="A932" t="str">
        <f>IF(INDEX(Transactions!$L:$L,ROW()-8)="","",INDEX(Transactions!$L:$L,ROW()-8))</f>
        <v/>
      </c>
      <c r="B932" s="291">
        <f ca="1">IF($A932="",TODAY(),INDEX(Transactions!$G:$G,ROW()-8))</f>
        <v>46238</v>
      </c>
      <c r="C932" t="str">
        <f>IF($A932="","",INDEX(Transactions!$A:$A,ROW()-8))</f>
        <v/>
      </c>
      <c r="D932" s="27">
        <f>IF($A932="",0,INDEX(Transactions!$J:$J,ROW()-8))</f>
        <v>0</v>
      </c>
      <c r="E932">
        <f>IF($A932="",1,INDEX(Transactions!$P:$P,ROW()-8))</f>
        <v>1</v>
      </c>
      <c r="F932" s="27">
        <f>IF($A932="",0,INDEX(Transactions!$Q:$Q,ROW()-8))</f>
        <v>0</v>
      </c>
      <c r="G932" s="27">
        <f>IF($A932="",0,INDEX(Transactions!$R:$R,ROW()-8))</f>
        <v>0</v>
      </c>
    </row>
    <row r="933" spans="1:7" ht="15" customHeight="1" x14ac:dyDescent="0.15">
      <c r="A933" t="str">
        <f>IF(INDEX(Transactions!$L:$L,ROW()-8)="","",INDEX(Transactions!$L:$L,ROW()-8))</f>
        <v/>
      </c>
      <c r="B933" s="291">
        <f ca="1">IF($A933="",TODAY(),INDEX(Transactions!$G:$G,ROW()-8))</f>
        <v>46238</v>
      </c>
      <c r="C933" t="str">
        <f>IF($A933="","",INDEX(Transactions!$A:$A,ROW()-8))</f>
        <v/>
      </c>
      <c r="D933" s="27">
        <f>IF($A933="",0,INDEX(Transactions!$J:$J,ROW()-8))</f>
        <v>0</v>
      </c>
      <c r="E933">
        <f>IF($A933="",1,INDEX(Transactions!$P:$P,ROW()-8))</f>
        <v>1</v>
      </c>
      <c r="F933" s="27">
        <f>IF($A933="",0,INDEX(Transactions!$Q:$Q,ROW()-8))</f>
        <v>0</v>
      </c>
      <c r="G933" s="27">
        <f>IF($A933="",0,INDEX(Transactions!$R:$R,ROW()-8))</f>
        <v>0</v>
      </c>
    </row>
    <row r="934" spans="1:7" ht="15" customHeight="1" x14ac:dyDescent="0.15">
      <c r="A934" t="str">
        <f>IF(INDEX(Transactions!$L:$L,ROW()-8)="","",INDEX(Transactions!$L:$L,ROW()-8))</f>
        <v/>
      </c>
      <c r="B934" s="291">
        <f ca="1">IF($A934="",TODAY(),INDEX(Transactions!$G:$G,ROW()-8))</f>
        <v>46238</v>
      </c>
      <c r="C934" t="str">
        <f>IF($A934="","",INDEX(Transactions!$A:$A,ROW()-8))</f>
        <v/>
      </c>
      <c r="D934" s="27">
        <f>IF($A934="",0,INDEX(Transactions!$J:$J,ROW()-8))</f>
        <v>0</v>
      </c>
      <c r="E934">
        <f>IF($A934="",1,INDEX(Transactions!$P:$P,ROW()-8))</f>
        <v>1</v>
      </c>
      <c r="F934" s="27">
        <f>IF($A934="",0,INDEX(Transactions!$Q:$Q,ROW()-8))</f>
        <v>0</v>
      </c>
      <c r="G934" s="27">
        <f>IF($A934="",0,INDEX(Transactions!$R:$R,ROW()-8))</f>
        <v>0</v>
      </c>
    </row>
    <row r="935" spans="1:7" ht="15" customHeight="1" x14ac:dyDescent="0.15">
      <c r="A935" t="str">
        <f>IF(INDEX(Transactions!$L:$L,ROW()-8)="","",INDEX(Transactions!$L:$L,ROW()-8))</f>
        <v/>
      </c>
      <c r="B935" s="291">
        <f ca="1">IF($A935="",TODAY(),INDEX(Transactions!$G:$G,ROW()-8))</f>
        <v>46238</v>
      </c>
      <c r="C935" t="str">
        <f>IF($A935="","",INDEX(Transactions!$A:$A,ROW()-8))</f>
        <v/>
      </c>
      <c r="D935" s="27">
        <f>IF($A935="",0,INDEX(Transactions!$J:$J,ROW()-8))</f>
        <v>0</v>
      </c>
      <c r="E935">
        <f>IF($A935="",1,INDEX(Transactions!$P:$P,ROW()-8))</f>
        <v>1</v>
      </c>
      <c r="F935" s="27">
        <f>IF($A935="",0,INDEX(Transactions!$Q:$Q,ROW()-8))</f>
        <v>0</v>
      </c>
      <c r="G935" s="27">
        <f>IF($A935="",0,INDEX(Transactions!$R:$R,ROW()-8))</f>
        <v>0</v>
      </c>
    </row>
    <row r="936" spans="1:7" ht="15" customHeight="1" x14ac:dyDescent="0.15">
      <c r="A936" t="str">
        <f>IF(INDEX(Transactions!$L:$L,ROW()-8)="","",INDEX(Transactions!$L:$L,ROW()-8))</f>
        <v/>
      </c>
      <c r="B936" s="291">
        <f ca="1">IF($A936="",TODAY(),INDEX(Transactions!$G:$G,ROW()-8))</f>
        <v>46238</v>
      </c>
      <c r="C936" t="str">
        <f>IF($A936="","",INDEX(Transactions!$A:$A,ROW()-8))</f>
        <v/>
      </c>
      <c r="D936" s="27">
        <f>IF($A936="",0,INDEX(Transactions!$J:$J,ROW()-8))</f>
        <v>0</v>
      </c>
      <c r="E936">
        <f>IF($A936="",1,INDEX(Transactions!$P:$P,ROW()-8))</f>
        <v>1</v>
      </c>
      <c r="F936" s="27">
        <f>IF($A936="",0,INDEX(Transactions!$Q:$Q,ROW()-8))</f>
        <v>0</v>
      </c>
      <c r="G936" s="27">
        <f>IF($A936="",0,INDEX(Transactions!$R:$R,ROW()-8))</f>
        <v>0</v>
      </c>
    </row>
    <row r="937" spans="1:7" ht="15" customHeight="1" x14ac:dyDescent="0.15">
      <c r="A937" t="str">
        <f>IF(INDEX(Transactions!$L:$L,ROW()-8)="","",INDEX(Transactions!$L:$L,ROW()-8))</f>
        <v/>
      </c>
      <c r="B937" s="291">
        <f ca="1">IF($A937="",TODAY(),INDEX(Transactions!$G:$G,ROW()-8))</f>
        <v>46238</v>
      </c>
      <c r="C937" t="str">
        <f>IF($A937="","",INDEX(Transactions!$A:$A,ROW()-8))</f>
        <v/>
      </c>
      <c r="D937" s="27">
        <f>IF($A937="",0,INDEX(Transactions!$J:$J,ROW()-8))</f>
        <v>0</v>
      </c>
      <c r="E937">
        <f>IF($A937="",1,INDEX(Transactions!$P:$P,ROW()-8))</f>
        <v>1</v>
      </c>
      <c r="F937" s="27">
        <f>IF($A937="",0,INDEX(Transactions!$Q:$Q,ROW()-8))</f>
        <v>0</v>
      </c>
      <c r="G937" s="27">
        <f>IF($A937="",0,INDEX(Transactions!$R:$R,ROW()-8))</f>
        <v>0</v>
      </c>
    </row>
    <row r="938" spans="1:7" ht="15" customHeight="1" x14ac:dyDescent="0.15">
      <c r="A938" t="str">
        <f>IF(INDEX(Transactions!$L:$L,ROW()-8)="","",INDEX(Transactions!$L:$L,ROW()-8))</f>
        <v/>
      </c>
      <c r="B938" s="291">
        <f ca="1">IF($A938="",TODAY(),INDEX(Transactions!$G:$G,ROW()-8))</f>
        <v>46238</v>
      </c>
      <c r="C938" t="str">
        <f>IF($A938="","",INDEX(Transactions!$A:$A,ROW()-8))</f>
        <v/>
      </c>
      <c r="D938" s="27">
        <f>IF($A938="",0,INDEX(Transactions!$J:$J,ROW()-8))</f>
        <v>0</v>
      </c>
      <c r="E938">
        <f>IF($A938="",1,INDEX(Transactions!$P:$P,ROW()-8))</f>
        <v>1</v>
      </c>
      <c r="F938" s="27">
        <f>IF($A938="",0,INDEX(Transactions!$Q:$Q,ROW()-8))</f>
        <v>0</v>
      </c>
      <c r="G938" s="27">
        <f>IF($A938="",0,INDEX(Transactions!$R:$R,ROW()-8))</f>
        <v>0</v>
      </c>
    </row>
    <row r="939" spans="1:7" ht="15" customHeight="1" x14ac:dyDescent="0.15">
      <c r="A939" t="str">
        <f>IF(INDEX(Transactions!$L:$L,ROW()-8)="","",INDEX(Transactions!$L:$L,ROW()-8))</f>
        <v/>
      </c>
      <c r="B939" s="291">
        <f ca="1">IF($A939="",TODAY(),INDEX(Transactions!$G:$G,ROW()-8))</f>
        <v>46238</v>
      </c>
      <c r="C939" t="str">
        <f>IF($A939="","",INDEX(Transactions!$A:$A,ROW()-8))</f>
        <v/>
      </c>
      <c r="D939" s="27">
        <f>IF($A939="",0,INDEX(Transactions!$J:$J,ROW()-8))</f>
        <v>0</v>
      </c>
      <c r="E939">
        <f>IF($A939="",1,INDEX(Transactions!$P:$P,ROW()-8))</f>
        <v>1</v>
      </c>
      <c r="F939" s="27">
        <f>IF($A939="",0,INDEX(Transactions!$Q:$Q,ROW()-8))</f>
        <v>0</v>
      </c>
      <c r="G939" s="27">
        <f>IF($A939="",0,INDEX(Transactions!$R:$R,ROW()-8))</f>
        <v>0</v>
      </c>
    </row>
    <row r="940" spans="1:7" ht="15" customHeight="1" x14ac:dyDescent="0.15">
      <c r="A940" t="str">
        <f>IF(INDEX(Transactions!$L:$L,ROW()-8)="","",INDEX(Transactions!$L:$L,ROW()-8))</f>
        <v/>
      </c>
      <c r="B940" s="291">
        <f ca="1">IF($A940="",TODAY(),INDEX(Transactions!$G:$G,ROW()-8))</f>
        <v>46238</v>
      </c>
      <c r="C940" t="str">
        <f>IF($A940="","",INDEX(Transactions!$A:$A,ROW()-8))</f>
        <v/>
      </c>
      <c r="D940" s="27">
        <f>IF($A940="",0,INDEX(Transactions!$J:$J,ROW()-8))</f>
        <v>0</v>
      </c>
      <c r="E940">
        <f>IF($A940="",1,INDEX(Transactions!$P:$P,ROW()-8))</f>
        <v>1</v>
      </c>
      <c r="F940" s="27">
        <f>IF($A940="",0,INDEX(Transactions!$Q:$Q,ROW()-8))</f>
        <v>0</v>
      </c>
      <c r="G940" s="27">
        <f>IF($A940="",0,INDEX(Transactions!$R:$R,ROW()-8))</f>
        <v>0</v>
      </c>
    </row>
    <row r="941" spans="1:7" ht="15" customHeight="1" x14ac:dyDescent="0.15">
      <c r="A941" t="str">
        <f>IF(INDEX(Transactions!$L:$L,ROW()-8)="","",INDEX(Transactions!$L:$L,ROW()-8))</f>
        <v/>
      </c>
      <c r="B941" s="291">
        <f ca="1">IF($A941="",TODAY(),INDEX(Transactions!$G:$G,ROW()-8))</f>
        <v>46238</v>
      </c>
      <c r="C941" t="str">
        <f>IF($A941="","",INDEX(Transactions!$A:$A,ROW()-8))</f>
        <v/>
      </c>
      <c r="D941" s="27">
        <f>IF($A941="",0,INDEX(Transactions!$J:$J,ROW()-8))</f>
        <v>0</v>
      </c>
      <c r="E941">
        <f>IF($A941="",1,INDEX(Transactions!$P:$P,ROW()-8))</f>
        <v>1</v>
      </c>
      <c r="F941" s="27">
        <f>IF($A941="",0,INDEX(Transactions!$Q:$Q,ROW()-8))</f>
        <v>0</v>
      </c>
      <c r="G941" s="27">
        <f>IF($A941="",0,INDEX(Transactions!$R:$R,ROW()-8))</f>
        <v>0</v>
      </c>
    </row>
    <row r="942" spans="1:7" ht="15" customHeight="1" x14ac:dyDescent="0.15">
      <c r="A942" t="str">
        <f>IF(INDEX(Transactions!$L:$L,ROW()-8)="","",INDEX(Transactions!$L:$L,ROW()-8))</f>
        <v/>
      </c>
      <c r="B942" s="291">
        <f ca="1">IF($A942="",TODAY(),INDEX(Transactions!$G:$G,ROW()-8))</f>
        <v>46238</v>
      </c>
      <c r="C942" t="str">
        <f>IF($A942="","",INDEX(Transactions!$A:$A,ROW()-8))</f>
        <v/>
      </c>
      <c r="D942" s="27">
        <f>IF($A942="",0,INDEX(Transactions!$J:$J,ROW()-8))</f>
        <v>0</v>
      </c>
      <c r="E942">
        <f>IF($A942="",1,INDEX(Transactions!$P:$P,ROW()-8))</f>
        <v>1</v>
      </c>
      <c r="F942" s="27">
        <f>IF($A942="",0,INDEX(Transactions!$Q:$Q,ROW()-8))</f>
        <v>0</v>
      </c>
      <c r="G942" s="27">
        <f>IF($A942="",0,INDEX(Transactions!$R:$R,ROW()-8))</f>
        <v>0</v>
      </c>
    </row>
    <row r="943" spans="1:7" ht="15" customHeight="1" x14ac:dyDescent="0.15">
      <c r="A943" t="str">
        <f>IF(INDEX(Transactions!$L:$L,ROW()-8)="","",INDEX(Transactions!$L:$L,ROW()-8))</f>
        <v/>
      </c>
      <c r="B943" s="291">
        <f ca="1">IF($A943="",TODAY(),INDEX(Transactions!$G:$G,ROW()-8))</f>
        <v>46238</v>
      </c>
      <c r="C943" t="str">
        <f>IF($A943="","",INDEX(Transactions!$A:$A,ROW()-8))</f>
        <v/>
      </c>
      <c r="D943" s="27">
        <f>IF($A943="",0,INDEX(Transactions!$J:$J,ROW()-8))</f>
        <v>0</v>
      </c>
      <c r="E943">
        <f>IF($A943="",1,INDEX(Transactions!$P:$P,ROW()-8))</f>
        <v>1</v>
      </c>
      <c r="F943" s="27">
        <f>IF($A943="",0,INDEX(Transactions!$Q:$Q,ROW()-8))</f>
        <v>0</v>
      </c>
      <c r="G943" s="27">
        <f>IF($A943="",0,INDEX(Transactions!$R:$R,ROW()-8))</f>
        <v>0</v>
      </c>
    </row>
    <row r="944" spans="1:7" ht="15" customHeight="1" x14ac:dyDescent="0.15">
      <c r="A944" t="str">
        <f>IF(INDEX(Transactions!$L:$L,ROW()-8)="","",INDEX(Transactions!$L:$L,ROW()-8))</f>
        <v/>
      </c>
      <c r="B944" s="291">
        <f ca="1">IF($A944="",TODAY(),INDEX(Transactions!$G:$G,ROW()-8))</f>
        <v>46238</v>
      </c>
      <c r="C944" t="str">
        <f>IF($A944="","",INDEX(Transactions!$A:$A,ROW()-8))</f>
        <v/>
      </c>
      <c r="D944" s="27">
        <f>IF($A944="",0,INDEX(Transactions!$J:$J,ROW()-8))</f>
        <v>0</v>
      </c>
      <c r="E944">
        <f>IF($A944="",1,INDEX(Transactions!$P:$P,ROW()-8))</f>
        <v>1</v>
      </c>
      <c r="F944" s="27">
        <f>IF($A944="",0,INDEX(Transactions!$Q:$Q,ROW()-8))</f>
        <v>0</v>
      </c>
      <c r="G944" s="27">
        <f>IF($A944="",0,INDEX(Transactions!$R:$R,ROW()-8))</f>
        <v>0</v>
      </c>
    </row>
    <row r="945" spans="1:7" ht="15" customHeight="1" x14ac:dyDescent="0.15">
      <c r="A945" t="str">
        <f>IF(INDEX(Transactions!$L:$L,ROW()-8)="","",INDEX(Transactions!$L:$L,ROW()-8))</f>
        <v/>
      </c>
      <c r="B945" s="291">
        <f ca="1">IF($A945="",TODAY(),INDEX(Transactions!$G:$G,ROW()-8))</f>
        <v>46238</v>
      </c>
      <c r="C945" t="str">
        <f>IF($A945="","",INDEX(Transactions!$A:$A,ROW()-8))</f>
        <v/>
      </c>
      <c r="D945" s="27">
        <f>IF($A945="",0,INDEX(Transactions!$J:$J,ROW()-8))</f>
        <v>0</v>
      </c>
      <c r="E945">
        <f>IF($A945="",1,INDEX(Transactions!$P:$P,ROW()-8))</f>
        <v>1</v>
      </c>
      <c r="F945" s="27">
        <f>IF($A945="",0,INDEX(Transactions!$Q:$Q,ROW()-8))</f>
        <v>0</v>
      </c>
      <c r="G945" s="27">
        <f>IF($A945="",0,INDEX(Transactions!$R:$R,ROW()-8))</f>
        <v>0</v>
      </c>
    </row>
    <row r="946" spans="1:7" ht="15" customHeight="1" x14ac:dyDescent="0.15">
      <c r="A946" t="str">
        <f>IF(INDEX(Transactions!$L:$L,ROW()-8)="","",INDEX(Transactions!$L:$L,ROW()-8))</f>
        <v/>
      </c>
      <c r="B946" s="291">
        <f ca="1">IF($A946="",TODAY(),INDEX(Transactions!$G:$G,ROW()-8))</f>
        <v>46238</v>
      </c>
      <c r="C946" t="str">
        <f>IF($A946="","",INDEX(Transactions!$A:$A,ROW()-8))</f>
        <v/>
      </c>
      <c r="D946" s="27">
        <f>IF($A946="",0,INDEX(Transactions!$J:$J,ROW()-8))</f>
        <v>0</v>
      </c>
      <c r="E946">
        <f>IF($A946="",1,INDEX(Transactions!$P:$P,ROW()-8))</f>
        <v>1</v>
      </c>
      <c r="F946" s="27">
        <f>IF($A946="",0,INDEX(Transactions!$Q:$Q,ROW()-8))</f>
        <v>0</v>
      </c>
      <c r="G946" s="27">
        <f>IF($A946="",0,INDEX(Transactions!$R:$R,ROW()-8))</f>
        <v>0</v>
      </c>
    </row>
    <row r="947" spans="1:7" ht="15" customHeight="1" x14ac:dyDescent="0.15">
      <c r="A947" t="str">
        <f>IF(INDEX(Transactions!$L:$L,ROW()-8)="","",INDEX(Transactions!$L:$L,ROW()-8))</f>
        <v/>
      </c>
      <c r="B947" s="291">
        <f ca="1">IF($A947="",TODAY(),INDEX(Transactions!$G:$G,ROW()-8))</f>
        <v>46238</v>
      </c>
      <c r="C947" t="str">
        <f>IF($A947="","",INDEX(Transactions!$A:$A,ROW()-8))</f>
        <v/>
      </c>
      <c r="D947" s="27">
        <f>IF($A947="",0,INDEX(Transactions!$J:$J,ROW()-8))</f>
        <v>0</v>
      </c>
      <c r="E947">
        <f>IF($A947="",1,INDEX(Transactions!$P:$P,ROW()-8))</f>
        <v>1</v>
      </c>
      <c r="F947" s="27">
        <f>IF($A947="",0,INDEX(Transactions!$Q:$Q,ROW()-8))</f>
        <v>0</v>
      </c>
      <c r="G947" s="27">
        <f>IF($A947="",0,INDEX(Transactions!$R:$R,ROW()-8))</f>
        <v>0</v>
      </c>
    </row>
    <row r="948" spans="1:7" ht="15" customHeight="1" x14ac:dyDescent="0.15">
      <c r="A948" t="str">
        <f>IF(INDEX(Transactions!$L:$L,ROW()-8)="","",INDEX(Transactions!$L:$L,ROW()-8))</f>
        <v/>
      </c>
      <c r="B948" s="291">
        <f ca="1">IF($A948="",TODAY(),INDEX(Transactions!$G:$G,ROW()-8))</f>
        <v>46238</v>
      </c>
      <c r="C948" t="str">
        <f>IF($A948="","",INDEX(Transactions!$A:$A,ROW()-8))</f>
        <v/>
      </c>
      <c r="D948" s="27">
        <f>IF($A948="",0,INDEX(Transactions!$J:$J,ROW()-8))</f>
        <v>0</v>
      </c>
      <c r="E948">
        <f>IF($A948="",1,INDEX(Transactions!$P:$P,ROW()-8))</f>
        <v>1</v>
      </c>
      <c r="F948" s="27">
        <f>IF($A948="",0,INDEX(Transactions!$Q:$Q,ROW()-8))</f>
        <v>0</v>
      </c>
      <c r="G948" s="27">
        <f>IF($A948="",0,INDEX(Transactions!$R:$R,ROW()-8))</f>
        <v>0</v>
      </c>
    </row>
    <row r="949" spans="1:7" ht="15" customHeight="1" x14ac:dyDescent="0.15">
      <c r="A949" t="str">
        <f>IF(INDEX(Transactions!$L:$L,ROW()-8)="","",INDEX(Transactions!$L:$L,ROW()-8))</f>
        <v/>
      </c>
      <c r="B949" s="291">
        <f ca="1">IF($A949="",TODAY(),INDEX(Transactions!$G:$G,ROW()-8))</f>
        <v>46238</v>
      </c>
      <c r="C949" t="str">
        <f>IF($A949="","",INDEX(Transactions!$A:$A,ROW()-8))</f>
        <v/>
      </c>
      <c r="D949" s="27">
        <f>IF($A949="",0,INDEX(Transactions!$J:$J,ROW()-8))</f>
        <v>0</v>
      </c>
      <c r="E949">
        <f>IF($A949="",1,INDEX(Transactions!$P:$P,ROW()-8))</f>
        <v>1</v>
      </c>
      <c r="F949" s="27">
        <f>IF($A949="",0,INDEX(Transactions!$Q:$Q,ROW()-8))</f>
        <v>0</v>
      </c>
      <c r="G949" s="27">
        <f>IF($A949="",0,INDEX(Transactions!$R:$R,ROW()-8))</f>
        <v>0</v>
      </c>
    </row>
    <row r="950" spans="1:7" ht="15" customHeight="1" x14ac:dyDescent="0.15">
      <c r="A950" t="str">
        <f>IF(INDEX(Transactions!$L:$L,ROW()-8)="","",INDEX(Transactions!$L:$L,ROW()-8))</f>
        <v/>
      </c>
      <c r="B950" s="291">
        <f ca="1">IF($A950="",TODAY(),INDEX(Transactions!$G:$G,ROW()-8))</f>
        <v>46238</v>
      </c>
      <c r="C950" t="str">
        <f>IF($A950="","",INDEX(Transactions!$A:$A,ROW()-8))</f>
        <v/>
      </c>
      <c r="D950" s="27">
        <f>IF($A950="",0,INDEX(Transactions!$J:$J,ROW()-8))</f>
        <v>0</v>
      </c>
      <c r="E950">
        <f>IF($A950="",1,INDEX(Transactions!$P:$P,ROW()-8))</f>
        <v>1</v>
      </c>
      <c r="F950" s="27">
        <f>IF($A950="",0,INDEX(Transactions!$Q:$Q,ROW()-8))</f>
        <v>0</v>
      </c>
      <c r="G950" s="27">
        <f>IF($A950="",0,INDEX(Transactions!$R:$R,ROW()-8))</f>
        <v>0</v>
      </c>
    </row>
    <row r="951" spans="1:7" ht="15" customHeight="1" x14ac:dyDescent="0.15">
      <c r="A951" t="str">
        <f>IF(INDEX(Transactions!$L:$L,ROW()-8)="","",INDEX(Transactions!$L:$L,ROW()-8))</f>
        <v/>
      </c>
      <c r="B951" s="291">
        <f ca="1">IF($A951="",TODAY(),INDEX(Transactions!$G:$G,ROW()-8))</f>
        <v>46238</v>
      </c>
      <c r="C951" t="str">
        <f>IF($A951="","",INDEX(Transactions!$A:$A,ROW()-8))</f>
        <v/>
      </c>
      <c r="D951" s="27">
        <f>IF($A951="",0,INDEX(Transactions!$J:$J,ROW()-8))</f>
        <v>0</v>
      </c>
      <c r="E951">
        <f>IF($A951="",1,INDEX(Transactions!$P:$P,ROW()-8))</f>
        <v>1</v>
      </c>
      <c r="F951" s="27">
        <f>IF($A951="",0,INDEX(Transactions!$Q:$Q,ROW()-8))</f>
        <v>0</v>
      </c>
      <c r="G951" s="27">
        <f>IF($A951="",0,INDEX(Transactions!$R:$R,ROW()-8))</f>
        <v>0</v>
      </c>
    </row>
    <row r="952" spans="1:7" ht="15" customHeight="1" x14ac:dyDescent="0.15">
      <c r="A952" t="str">
        <f>IF(INDEX(Transactions!$L:$L,ROW()-8)="","",INDEX(Transactions!$L:$L,ROW()-8))</f>
        <v/>
      </c>
      <c r="B952" s="291">
        <f ca="1">IF($A952="",TODAY(),INDEX(Transactions!$G:$G,ROW()-8))</f>
        <v>46238</v>
      </c>
      <c r="C952" t="str">
        <f>IF($A952="","",INDEX(Transactions!$A:$A,ROW()-8))</f>
        <v/>
      </c>
      <c r="D952" s="27">
        <f>IF($A952="",0,INDEX(Transactions!$J:$J,ROW()-8))</f>
        <v>0</v>
      </c>
      <c r="E952">
        <f>IF($A952="",1,INDEX(Transactions!$P:$P,ROW()-8))</f>
        <v>1</v>
      </c>
      <c r="F952" s="27">
        <f>IF($A952="",0,INDEX(Transactions!$Q:$Q,ROW()-8))</f>
        <v>0</v>
      </c>
      <c r="G952" s="27">
        <f>IF($A952="",0,INDEX(Transactions!$R:$R,ROW()-8))</f>
        <v>0</v>
      </c>
    </row>
    <row r="953" spans="1:7" ht="15" customHeight="1" x14ac:dyDescent="0.15">
      <c r="A953" t="str">
        <f>IF(INDEX(Transactions!$L:$L,ROW()-8)="","",INDEX(Transactions!$L:$L,ROW()-8))</f>
        <v/>
      </c>
      <c r="B953" s="291">
        <f ca="1">IF($A953="",TODAY(),INDEX(Transactions!$G:$G,ROW()-8))</f>
        <v>46238</v>
      </c>
      <c r="C953" t="str">
        <f>IF($A953="","",INDEX(Transactions!$A:$A,ROW()-8))</f>
        <v/>
      </c>
      <c r="D953" s="27">
        <f>IF($A953="",0,INDEX(Transactions!$J:$J,ROW()-8))</f>
        <v>0</v>
      </c>
      <c r="E953">
        <f>IF($A953="",1,INDEX(Transactions!$P:$P,ROW()-8))</f>
        <v>1</v>
      </c>
      <c r="F953" s="27">
        <f>IF($A953="",0,INDEX(Transactions!$Q:$Q,ROW()-8))</f>
        <v>0</v>
      </c>
      <c r="G953" s="27">
        <f>IF($A953="",0,INDEX(Transactions!$R:$R,ROW()-8))</f>
        <v>0</v>
      </c>
    </row>
    <row r="954" spans="1:7" ht="15" customHeight="1" x14ac:dyDescent="0.15">
      <c r="A954" t="str">
        <f>IF(INDEX(Transactions!$L:$L,ROW()-8)="","",INDEX(Transactions!$L:$L,ROW()-8))</f>
        <v/>
      </c>
      <c r="B954" s="291">
        <f ca="1">IF($A954="",TODAY(),INDEX(Transactions!$G:$G,ROW()-8))</f>
        <v>46238</v>
      </c>
      <c r="C954" t="str">
        <f>IF($A954="","",INDEX(Transactions!$A:$A,ROW()-8))</f>
        <v/>
      </c>
      <c r="D954" s="27">
        <f>IF($A954="",0,INDEX(Transactions!$J:$J,ROW()-8))</f>
        <v>0</v>
      </c>
      <c r="E954">
        <f>IF($A954="",1,INDEX(Transactions!$P:$P,ROW()-8))</f>
        <v>1</v>
      </c>
      <c r="F954" s="27">
        <f>IF($A954="",0,INDEX(Transactions!$Q:$Q,ROW()-8))</f>
        <v>0</v>
      </c>
      <c r="G954" s="27">
        <f>IF($A954="",0,INDEX(Transactions!$R:$R,ROW()-8))</f>
        <v>0</v>
      </c>
    </row>
    <row r="955" spans="1:7" ht="15" customHeight="1" x14ac:dyDescent="0.15">
      <c r="A955" t="str">
        <f>IF(INDEX(Transactions!$L:$L,ROW()-8)="","",INDEX(Transactions!$L:$L,ROW()-8))</f>
        <v/>
      </c>
      <c r="B955" s="291">
        <f ca="1">IF($A955="",TODAY(),INDEX(Transactions!$G:$G,ROW()-8))</f>
        <v>46238</v>
      </c>
      <c r="C955" t="str">
        <f>IF($A955="","",INDEX(Transactions!$A:$A,ROW()-8))</f>
        <v/>
      </c>
      <c r="D955" s="27">
        <f>IF($A955="",0,INDEX(Transactions!$J:$J,ROW()-8))</f>
        <v>0</v>
      </c>
      <c r="E955">
        <f>IF($A955="",1,INDEX(Transactions!$P:$P,ROW()-8))</f>
        <v>1</v>
      </c>
      <c r="F955" s="27">
        <f>IF($A955="",0,INDEX(Transactions!$Q:$Q,ROW()-8))</f>
        <v>0</v>
      </c>
      <c r="G955" s="27">
        <f>IF($A955="",0,INDEX(Transactions!$R:$R,ROW()-8))</f>
        <v>0</v>
      </c>
    </row>
    <row r="956" spans="1:7" ht="15" customHeight="1" x14ac:dyDescent="0.15">
      <c r="A956" t="str">
        <f>IF(INDEX(Transactions!$L:$L,ROW()-8)="","",INDEX(Transactions!$L:$L,ROW()-8))</f>
        <v/>
      </c>
      <c r="B956" s="291">
        <f ca="1">IF($A956="",TODAY(),INDEX(Transactions!$G:$G,ROW()-8))</f>
        <v>46238</v>
      </c>
      <c r="C956" t="str">
        <f>IF($A956="","",INDEX(Transactions!$A:$A,ROW()-8))</f>
        <v/>
      </c>
      <c r="D956" s="27">
        <f>IF($A956="",0,INDEX(Transactions!$J:$J,ROW()-8))</f>
        <v>0</v>
      </c>
      <c r="E956">
        <f>IF($A956="",1,INDEX(Transactions!$P:$P,ROW()-8))</f>
        <v>1</v>
      </c>
      <c r="F956" s="27">
        <f>IF($A956="",0,INDEX(Transactions!$Q:$Q,ROW()-8))</f>
        <v>0</v>
      </c>
      <c r="G956" s="27">
        <f>IF($A956="",0,INDEX(Transactions!$R:$R,ROW()-8))</f>
        <v>0</v>
      </c>
    </row>
    <row r="957" spans="1:7" ht="15" customHeight="1" x14ac:dyDescent="0.15">
      <c r="A957" t="str">
        <f>IF(INDEX(Transactions!$L:$L,ROW()-8)="","",INDEX(Transactions!$L:$L,ROW()-8))</f>
        <v/>
      </c>
      <c r="B957" s="291">
        <f ca="1">IF($A957="",TODAY(),INDEX(Transactions!$G:$G,ROW()-8))</f>
        <v>46238</v>
      </c>
      <c r="C957" t="str">
        <f>IF($A957="","",INDEX(Transactions!$A:$A,ROW()-8))</f>
        <v/>
      </c>
      <c r="D957" s="27">
        <f>IF($A957="",0,INDEX(Transactions!$J:$J,ROW()-8))</f>
        <v>0</v>
      </c>
      <c r="E957">
        <f>IF($A957="",1,INDEX(Transactions!$P:$P,ROW()-8))</f>
        <v>1</v>
      </c>
      <c r="F957" s="27">
        <f>IF($A957="",0,INDEX(Transactions!$Q:$Q,ROW()-8))</f>
        <v>0</v>
      </c>
      <c r="G957" s="27">
        <f>IF($A957="",0,INDEX(Transactions!$R:$R,ROW()-8))</f>
        <v>0</v>
      </c>
    </row>
    <row r="958" spans="1:7" ht="15" customHeight="1" x14ac:dyDescent="0.15">
      <c r="A958" t="str">
        <f>IF(INDEX(Transactions!$L:$L,ROW()-8)="","",INDEX(Transactions!$L:$L,ROW()-8))</f>
        <v/>
      </c>
      <c r="B958" s="291">
        <f ca="1">IF($A958="",TODAY(),INDEX(Transactions!$G:$G,ROW()-8))</f>
        <v>46238</v>
      </c>
      <c r="C958" t="str">
        <f>IF($A958="","",INDEX(Transactions!$A:$A,ROW()-8))</f>
        <v/>
      </c>
      <c r="D958" s="27">
        <f>IF($A958="",0,INDEX(Transactions!$J:$J,ROW()-8))</f>
        <v>0</v>
      </c>
      <c r="E958">
        <f>IF($A958="",1,INDEX(Transactions!$P:$P,ROW()-8))</f>
        <v>1</v>
      </c>
      <c r="F958" s="27">
        <f>IF($A958="",0,INDEX(Transactions!$Q:$Q,ROW()-8))</f>
        <v>0</v>
      </c>
      <c r="G958" s="27">
        <f>IF($A958="",0,INDEX(Transactions!$R:$R,ROW()-8))</f>
        <v>0</v>
      </c>
    </row>
    <row r="959" spans="1:7" ht="15" customHeight="1" x14ac:dyDescent="0.15">
      <c r="A959" t="str">
        <f>IF(INDEX(Transactions!$L:$L,ROW()-8)="","",INDEX(Transactions!$L:$L,ROW()-8))</f>
        <v/>
      </c>
      <c r="B959" s="291">
        <f ca="1">IF($A959="",TODAY(),INDEX(Transactions!$G:$G,ROW()-8))</f>
        <v>46238</v>
      </c>
      <c r="C959" t="str">
        <f>IF($A959="","",INDEX(Transactions!$A:$A,ROW()-8))</f>
        <v/>
      </c>
      <c r="D959" s="27">
        <f>IF($A959="",0,INDEX(Transactions!$J:$J,ROW()-8))</f>
        <v>0</v>
      </c>
      <c r="E959">
        <f>IF($A959="",1,INDEX(Transactions!$P:$P,ROW()-8))</f>
        <v>1</v>
      </c>
      <c r="F959" s="27">
        <f>IF($A959="",0,INDEX(Transactions!$Q:$Q,ROW()-8))</f>
        <v>0</v>
      </c>
      <c r="G959" s="27">
        <f>IF($A959="",0,INDEX(Transactions!$R:$R,ROW()-8))</f>
        <v>0</v>
      </c>
    </row>
    <row r="960" spans="1:7" ht="15" customHeight="1" x14ac:dyDescent="0.15">
      <c r="A960" t="str">
        <f>IF(INDEX(Transactions!$L:$L,ROW()-8)="","",INDEX(Transactions!$L:$L,ROW()-8))</f>
        <v/>
      </c>
      <c r="B960" s="291">
        <f ca="1">IF($A960="",TODAY(),INDEX(Transactions!$G:$G,ROW()-8))</f>
        <v>46238</v>
      </c>
      <c r="C960" t="str">
        <f>IF($A960="","",INDEX(Transactions!$A:$A,ROW()-8))</f>
        <v/>
      </c>
      <c r="D960" s="27">
        <f>IF($A960="",0,INDEX(Transactions!$J:$J,ROW()-8))</f>
        <v>0</v>
      </c>
      <c r="E960">
        <f>IF($A960="",1,INDEX(Transactions!$P:$P,ROW()-8))</f>
        <v>1</v>
      </c>
      <c r="F960" s="27">
        <f>IF($A960="",0,INDEX(Transactions!$Q:$Q,ROW()-8))</f>
        <v>0</v>
      </c>
      <c r="G960" s="27">
        <f>IF($A960="",0,INDEX(Transactions!$R:$R,ROW()-8))</f>
        <v>0</v>
      </c>
    </row>
    <row r="961" spans="1:7" ht="15" customHeight="1" x14ac:dyDescent="0.15">
      <c r="A961" t="str">
        <f>IF(INDEX(Transactions!$L:$L,ROW()-8)="","",INDEX(Transactions!$L:$L,ROW()-8))</f>
        <v/>
      </c>
      <c r="B961" s="291">
        <f ca="1">IF($A961="",TODAY(),INDEX(Transactions!$G:$G,ROW()-8))</f>
        <v>46238</v>
      </c>
      <c r="C961" t="str">
        <f>IF($A961="","",INDEX(Transactions!$A:$A,ROW()-8))</f>
        <v/>
      </c>
      <c r="D961" s="27">
        <f>IF($A961="",0,INDEX(Transactions!$J:$J,ROW()-8))</f>
        <v>0</v>
      </c>
      <c r="E961">
        <f>IF($A961="",1,INDEX(Transactions!$P:$P,ROW()-8))</f>
        <v>1</v>
      </c>
      <c r="F961" s="27">
        <f>IF($A961="",0,INDEX(Transactions!$Q:$Q,ROW()-8))</f>
        <v>0</v>
      </c>
      <c r="G961" s="27">
        <f>IF($A961="",0,INDEX(Transactions!$R:$R,ROW()-8))</f>
        <v>0</v>
      </c>
    </row>
    <row r="962" spans="1:7" ht="15" customHeight="1" x14ac:dyDescent="0.15">
      <c r="A962" t="str">
        <f>IF(INDEX(Transactions!$L:$L,ROW()-8)="","",INDEX(Transactions!$L:$L,ROW()-8))</f>
        <v/>
      </c>
      <c r="B962" s="291">
        <f ca="1">IF($A962="",TODAY(),INDEX(Transactions!$G:$G,ROW()-8))</f>
        <v>46238</v>
      </c>
      <c r="C962" t="str">
        <f>IF($A962="","",INDEX(Transactions!$A:$A,ROW()-8))</f>
        <v/>
      </c>
      <c r="D962" s="27">
        <f>IF($A962="",0,INDEX(Transactions!$J:$J,ROW()-8))</f>
        <v>0</v>
      </c>
      <c r="E962">
        <f>IF($A962="",1,INDEX(Transactions!$P:$P,ROW()-8))</f>
        <v>1</v>
      </c>
      <c r="F962" s="27">
        <f>IF($A962="",0,INDEX(Transactions!$Q:$Q,ROW()-8))</f>
        <v>0</v>
      </c>
      <c r="G962" s="27">
        <f>IF($A962="",0,INDEX(Transactions!$R:$R,ROW()-8))</f>
        <v>0</v>
      </c>
    </row>
    <row r="963" spans="1:7" ht="15" customHeight="1" x14ac:dyDescent="0.15">
      <c r="A963" t="str">
        <f>IF(INDEX(Transactions!$L:$L,ROW()-8)="","",INDEX(Transactions!$L:$L,ROW()-8))</f>
        <v/>
      </c>
      <c r="B963" s="291">
        <f ca="1">IF($A963="",TODAY(),INDEX(Transactions!$G:$G,ROW()-8))</f>
        <v>46238</v>
      </c>
      <c r="C963" t="str">
        <f>IF($A963="","",INDEX(Transactions!$A:$A,ROW()-8))</f>
        <v/>
      </c>
      <c r="D963" s="27">
        <f>IF($A963="",0,INDEX(Transactions!$J:$J,ROW()-8))</f>
        <v>0</v>
      </c>
      <c r="E963">
        <f>IF($A963="",1,INDEX(Transactions!$P:$P,ROW()-8))</f>
        <v>1</v>
      </c>
      <c r="F963" s="27">
        <f>IF($A963="",0,INDEX(Transactions!$Q:$Q,ROW()-8))</f>
        <v>0</v>
      </c>
      <c r="G963" s="27">
        <f>IF($A963="",0,INDEX(Transactions!$R:$R,ROW()-8))</f>
        <v>0</v>
      </c>
    </row>
    <row r="964" spans="1:7" ht="15" customHeight="1" x14ac:dyDescent="0.15">
      <c r="A964" t="str">
        <f>IF(INDEX(Transactions!$L:$L,ROW()-8)="","",INDEX(Transactions!$L:$L,ROW()-8))</f>
        <v/>
      </c>
      <c r="B964" s="291">
        <f ca="1">IF($A964="",TODAY(),INDEX(Transactions!$G:$G,ROW()-8))</f>
        <v>46238</v>
      </c>
      <c r="C964" t="str">
        <f>IF($A964="","",INDEX(Transactions!$A:$A,ROW()-8))</f>
        <v/>
      </c>
      <c r="D964" s="27">
        <f>IF($A964="",0,INDEX(Transactions!$J:$J,ROW()-8))</f>
        <v>0</v>
      </c>
      <c r="E964">
        <f>IF($A964="",1,INDEX(Transactions!$P:$P,ROW()-8))</f>
        <v>1</v>
      </c>
      <c r="F964" s="27">
        <f>IF($A964="",0,INDEX(Transactions!$Q:$Q,ROW()-8))</f>
        <v>0</v>
      </c>
      <c r="G964" s="27">
        <f>IF($A964="",0,INDEX(Transactions!$R:$R,ROW()-8))</f>
        <v>0</v>
      </c>
    </row>
    <row r="965" spans="1:7" ht="15" customHeight="1" x14ac:dyDescent="0.15">
      <c r="A965" t="str">
        <f>IF(INDEX(Transactions!$L:$L,ROW()-8)="","",INDEX(Transactions!$L:$L,ROW()-8))</f>
        <v/>
      </c>
      <c r="B965" s="291">
        <f ca="1">IF($A965="",TODAY(),INDEX(Transactions!$G:$G,ROW()-8))</f>
        <v>46238</v>
      </c>
      <c r="C965" t="str">
        <f>IF($A965="","",INDEX(Transactions!$A:$A,ROW()-8))</f>
        <v/>
      </c>
      <c r="D965" s="27">
        <f>IF($A965="",0,INDEX(Transactions!$J:$J,ROW()-8))</f>
        <v>0</v>
      </c>
      <c r="E965">
        <f>IF($A965="",1,INDEX(Transactions!$P:$P,ROW()-8))</f>
        <v>1</v>
      </c>
      <c r="F965" s="27">
        <f>IF($A965="",0,INDEX(Transactions!$Q:$Q,ROW()-8))</f>
        <v>0</v>
      </c>
      <c r="G965" s="27">
        <f>IF($A965="",0,INDEX(Transactions!$R:$R,ROW()-8))</f>
        <v>0</v>
      </c>
    </row>
    <row r="966" spans="1:7" ht="15" customHeight="1" x14ac:dyDescent="0.15">
      <c r="A966" t="str">
        <f>IF(INDEX(Transactions!$L:$L,ROW()-8)="","",INDEX(Transactions!$L:$L,ROW()-8))</f>
        <v/>
      </c>
      <c r="B966" s="291">
        <f ca="1">IF($A966="",TODAY(),INDEX(Transactions!$G:$G,ROW()-8))</f>
        <v>46238</v>
      </c>
      <c r="C966" t="str">
        <f>IF($A966="","",INDEX(Transactions!$A:$A,ROW()-8))</f>
        <v/>
      </c>
      <c r="D966" s="27">
        <f>IF($A966="",0,INDEX(Transactions!$J:$J,ROW()-8))</f>
        <v>0</v>
      </c>
      <c r="E966">
        <f>IF($A966="",1,INDEX(Transactions!$P:$P,ROW()-8))</f>
        <v>1</v>
      </c>
      <c r="F966" s="27">
        <f>IF($A966="",0,INDEX(Transactions!$Q:$Q,ROW()-8))</f>
        <v>0</v>
      </c>
      <c r="G966" s="27">
        <f>IF($A966="",0,INDEX(Transactions!$R:$R,ROW()-8))</f>
        <v>0</v>
      </c>
    </row>
    <row r="967" spans="1:7" ht="15" customHeight="1" x14ac:dyDescent="0.15">
      <c r="A967" t="str">
        <f>IF(INDEX(Transactions!$L:$L,ROW()-8)="","",INDEX(Transactions!$L:$L,ROW()-8))</f>
        <v/>
      </c>
      <c r="B967" s="291">
        <f ca="1">IF($A967="",TODAY(),INDEX(Transactions!$G:$G,ROW()-8))</f>
        <v>46238</v>
      </c>
      <c r="C967" t="str">
        <f>IF($A967="","",INDEX(Transactions!$A:$A,ROW()-8))</f>
        <v/>
      </c>
      <c r="D967" s="27">
        <f>IF($A967="",0,INDEX(Transactions!$J:$J,ROW()-8))</f>
        <v>0</v>
      </c>
      <c r="E967">
        <f>IF($A967="",1,INDEX(Transactions!$P:$P,ROW()-8))</f>
        <v>1</v>
      </c>
      <c r="F967" s="27">
        <f>IF($A967="",0,INDEX(Transactions!$Q:$Q,ROW()-8))</f>
        <v>0</v>
      </c>
      <c r="G967" s="27">
        <f>IF($A967="",0,INDEX(Transactions!$R:$R,ROW()-8))</f>
        <v>0</v>
      </c>
    </row>
    <row r="968" spans="1:7" ht="15" customHeight="1" x14ac:dyDescent="0.15">
      <c r="A968" t="str">
        <f>IF(INDEX(Transactions!$L:$L,ROW()-8)="","",INDEX(Transactions!$L:$L,ROW()-8))</f>
        <v/>
      </c>
      <c r="B968" s="291">
        <f ca="1">IF($A968="",TODAY(),INDEX(Transactions!$G:$G,ROW()-8))</f>
        <v>46238</v>
      </c>
      <c r="C968" t="str">
        <f>IF($A968="","",INDEX(Transactions!$A:$A,ROW()-8))</f>
        <v/>
      </c>
      <c r="D968" s="27">
        <f>IF($A968="",0,INDEX(Transactions!$J:$J,ROW()-8))</f>
        <v>0</v>
      </c>
      <c r="E968">
        <f>IF($A968="",1,INDEX(Transactions!$P:$P,ROW()-8))</f>
        <v>1</v>
      </c>
      <c r="F968" s="27">
        <f>IF($A968="",0,INDEX(Transactions!$Q:$Q,ROW()-8))</f>
        <v>0</v>
      </c>
      <c r="G968" s="27">
        <f>IF($A968="",0,INDEX(Transactions!$R:$R,ROW()-8))</f>
        <v>0</v>
      </c>
    </row>
    <row r="969" spans="1:7" ht="15" customHeight="1" x14ac:dyDescent="0.15">
      <c r="A969" t="str">
        <f>IF(INDEX(Transactions!$L:$L,ROW()-8)="","",INDEX(Transactions!$L:$L,ROW()-8))</f>
        <v/>
      </c>
      <c r="B969" s="291">
        <f ca="1">IF($A969="",TODAY(),INDEX(Transactions!$G:$G,ROW()-8))</f>
        <v>46238</v>
      </c>
      <c r="C969" t="str">
        <f>IF($A969="","",INDEX(Transactions!$A:$A,ROW()-8))</f>
        <v/>
      </c>
      <c r="D969" s="27">
        <f>IF($A969="",0,INDEX(Transactions!$J:$J,ROW()-8))</f>
        <v>0</v>
      </c>
      <c r="E969">
        <f>IF($A969="",1,INDEX(Transactions!$P:$P,ROW()-8))</f>
        <v>1</v>
      </c>
      <c r="F969" s="27">
        <f>IF($A969="",0,INDEX(Transactions!$Q:$Q,ROW()-8))</f>
        <v>0</v>
      </c>
      <c r="G969" s="27">
        <f>IF($A969="",0,INDEX(Transactions!$R:$R,ROW()-8))</f>
        <v>0</v>
      </c>
    </row>
    <row r="970" spans="1:7" ht="15" customHeight="1" x14ac:dyDescent="0.15">
      <c r="A970" t="str">
        <f>IF(INDEX(Transactions!$L:$L,ROW()-8)="","",INDEX(Transactions!$L:$L,ROW()-8))</f>
        <v/>
      </c>
      <c r="B970" s="291">
        <f ca="1">IF($A970="",TODAY(),INDEX(Transactions!$G:$G,ROW()-8))</f>
        <v>46238</v>
      </c>
      <c r="C970" t="str">
        <f>IF($A970="","",INDEX(Transactions!$A:$A,ROW()-8))</f>
        <v/>
      </c>
      <c r="D970" s="27">
        <f>IF($A970="",0,INDEX(Transactions!$J:$J,ROW()-8))</f>
        <v>0</v>
      </c>
      <c r="E970">
        <f>IF($A970="",1,INDEX(Transactions!$P:$P,ROW()-8))</f>
        <v>1</v>
      </c>
      <c r="F970" s="27">
        <f>IF($A970="",0,INDEX(Transactions!$Q:$Q,ROW()-8))</f>
        <v>0</v>
      </c>
      <c r="G970" s="27">
        <f>IF($A970="",0,INDEX(Transactions!$R:$R,ROW()-8))</f>
        <v>0</v>
      </c>
    </row>
    <row r="971" spans="1:7" ht="15" customHeight="1" x14ac:dyDescent="0.15">
      <c r="A971" t="str">
        <f>IF(INDEX(Transactions!$L:$L,ROW()-8)="","",INDEX(Transactions!$L:$L,ROW()-8))</f>
        <v/>
      </c>
      <c r="B971" s="291">
        <f ca="1">IF($A971="",TODAY(),INDEX(Transactions!$G:$G,ROW()-8))</f>
        <v>46238</v>
      </c>
      <c r="C971" t="str">
        <f>IF($A971="","",INDEX(Transactions!$A:$A,ROW()-8))</f>
        <v/>
      </c>
      <c r="D971" s="27">
        <f>IF($A971="",0,INDEX(Transactions!$J:$J,ROW()-8))</f>
        <v>0</v>
      </c>
      <c r="E971">
        <f>IF($A971="",1,INDEX(Transactions!$P:$P,ROW()-8))</f>
        <v>1</v>
      </c>
      <c r="F971" s="27">
        <f>IF($A971="",0,INDEX(Transactions!$Q:$Q,ROW()-8))</f>
        <v>0</v>
      </c>
      <c r="G971" s="27">
        <f>IF($A971="",0,INDEX(Transactions!$R:$R,ROW()-8))</f>
        <v>0</v>
      </c>
    </row>
    <row r="972" spans="1:7" ht="15" customHeight="1" x14ac:dyDescent="0.15">
      <c r="A972" t="str">
        <f>IF(INDEX(Transactions!$L:$L,ROW()-8)="","",INDEX(Transactions!$L:$L,ROW()-8))</f>
        <v/>
      </c>
      <c r="B972" s="291">
        <f ca="1">IF($A972="",TODAY(),INDEX(Transactions!$G:$G,ROW()-8))</f>
        <v>46238</v>
      </c>
      <c r="C972" t="str">
        <f>IF($A972="","",INDEX(Transactions!$A:$A,ROW()-8))</f>
        <v/>
      </c>
      <c r="D972" s="27">
        <f>IF($A972="",0,INDEX(Transactions!$J:$J,ROW()-8))</f>
        <v>0</v>
      </c>
      <c r="E972">
        <f>IF($A972="",1,INDEX(Transactions!$P:$P,ROW()-8))</f>
        <v>1</v>
      </c>
      <c r="F972" s="27">
        <f>IF($A972="",0,INDEX(Transactions!$Q:$Q,ROW()-8))</f>
        <v>0</v>
      </c>
      <c r="G972" s="27">
        <f>IF($A972="",0,INDEX(Transactions!$R:$R,ROW()-8))</f>
        <v>0</v>
      </c>
    </row>
    <row r="973" spans="1:7" ht="15" customHeight="1" x14ac:dyDescent="0.15">
      <c r="A973" t="str">
        <f>IF(INDEX(Transactions!$L:$L,ROW()-8)="","",INDEX(Transactions!$L:$L,ROW()-8))</f>
        <v/>
      </c>
      <c r="B973" s="291">
        <f ca="1">IF($A973="",TODAY(),INDEX(Transactions!$G:$G,ROW()-8))</f>
        <v>46238</v>
      </c>
      <c r="C973" t="str">
        <f>IF($A973="","",INDEX(Transactions!$A:$A,ROW()-8))</f>
        <v/>
      </c>
      <c r="D973" s="27">
        <f>IF($A973="",0,INDEX(Transactions!$J:$J,ROW()-8))</f>
        <v>0</v>
      </c>
      <c r="E973">
        <f>IF($A973="",1,INDEX(Transactions!$P:$P,ROW()-8))</f>
        <v>1</v>
      </c>
      <c r="F973" s="27">
        <f>IF($A973="",0,INDEX(Transactions!$Q:$Q,ROW()-8))</f>
        <v>0</v>
      </c>
      <c r="G973" s="27">
        <f>IF($A973="",0,INDEX(Transactions!$R:$R,ROW()-8))</f>
        <v>0</v>
      </c>
    </row>
    <row r="974" spans="1:7" ht="15" customHeight="1" x14ac:dyDescent="0.15">
      <c r="A974" t="str">
        <f>IF(INDEX(Transactions!$L:$L,ROW()-8)="","",INDEX(Transactions!$L:$L,ROW()-8))</f>
        <v/>
      </c>
      <c r="B974" s="291">
        <f ca="1">IF($A974="",TODAY(),INDEX(Transactions!$G:$G,ROW()-8))</f>
        <v>46238</v>
      </c>
      <c r="C974" t="str">
        <f>IF($A974="","",INDEX(Transactions!$A:$A,ROW()-8))</f>
        <v/>
      </c>
      <c r="D974" s="27">
        <f>IF($A974="",0,INDEX(Transactions!$J:$J,ROW()-8))</f>
        <v>0</v>
      </c>
      <c r="E974">
        <f>IF($A974="",1,INDEX(Transactions!$P:$P,ROW()-8))</f>
        <v>1</v>
      </c>
      <c r="F974" s="27">
        <f>IF($A974="",0,INDEX(Transactions!$Q:$Q,ROW()-8))</f>
        <v>0</v>
      </c>
      <c r="G974" s="27">
        <f>IF($A974="",0,INDEX(Transactions!$R:$R,ROW()-8))</f>
        <v>0</v>
      </c>
    </row>
    <row r="975" spans="1:7" ht="15" customHeight="1" x14ac:dyDescent="0.15">
      <c r="A975" t="str">
        <f>IF(INDEX(Transactions!$L:$L,ROW()-8)="","",INDEX(Transactions!$L:$L,ROW()-8))</f>
        <v/>
      </c>
      <c r="B975" s="291">
        <f ca="1">IF($A975="",TODAY(),INDEX(Transactions!$G:$G,ROW()-8))</f>
        <v>46238</v>
      </c>
      <c r="C975" t="str">
        <f>IF($A975="","",INDEX(Transactions!$A:$A,ROW()-8))</f>
        <v/>
      </c>
      <c r="D975" s="27">
        <f>IF($A975="",0,INDEX(Transactions!$J:$J,ROW()-8))</f>
        <v>0</v>
      </c>
      <c r="E975">
        <f>IF($A975="",1,INDEX(Transactions!$P:$P,ROW()-8))</f>
        <v>1</v>
      </c>
      <c r="F975" s="27">
        <f>IF($A975="",0,INDEX(Transactions!$Q:$Q,ROW()-8))</f>
        <v>0</v>
      </c>
      <c r="G975" s="27">
        <f>IF($A975="",0,INDEX(Transactions!$R:$R,ROW()-8))</f>
        <v>0</v>
      </c>
    </row>
    <row r="976" spans="1:7" ht="15" customHeight="1" x14ac:dyDescent="0.15">
      <c r="A976" t="str">
        <f>IF(INDEX(Transactions!$L:$L,ROW()-8)="","",INDEX(Transactions!$L:$L,ROW()-8))</f>
        <v/>
      </c>
      <c r="B976" s="291">
        <f ca="1">IF($A976="",TODAY(),INDEX(Transactions!$G:$G,ROW()-8))</f>
        <v>46238</v>
      </c>
      <c r="C976" t="str">
        <f>IF($A976="","",INDEX(Transactions!$A:$A,ROW()-8))</f>
        <v/>
      </c>
      <c r="D976" s="27">
        <f>IF($A976="",0,INDEX(Transactions!$J:$J,ROW()-8))</f>
        <v>0</v>
      </c>
      <c r="E976">
        <f>IF($A976="",1,INDEX(Transactions!$P:$P,ROW()-8))</f>
        <v>1</v>
      </c>
      <c r="F976" s="27">
        <f>IF($A976="",0,INDEX(Transactions!$Q:$Q,ROW()-8))</f>
        <v>0</v>
      </c>
      <c r="G976" s="27">
        <f>IF($A976="",0,INDEX(Transactions!$R:$R,ROW()-8))</f>
        <v>0</v>
      </c>
    </row>
    <row r="977" spans="1:7" ht="15" customHeight="1" x14ac:dyDescent="0.15">
      <c r="A977" t="str">
        <f>IF(INDEX(Transactions!$L:$L,ROW()-8)="","",INDEX(Transactions!$L:$L,ROW()-8))</f>
        <v/>
      </c>
      <c r="B977" s="291">
        <f ca="1">IF($A977="",TODAY(),INDEX(Transactions!$G:$G,ROW()-8))</f>
        <v>46238</v>
      </c>
      <c r="C977" t="str">
        <f>IF($A977="","",INDEX(Transactions!$A:$A,ROW()-8))</f>
        <v/>
      </c>
      <c r="D977" s="27">
        <f>IF($A977="",0,INDEX(Transactions!$J:$J,ROW()-8))</f>
        <v>0</v>
      </c>
      <c r="E977">
        <f>IF($A977="",1,INDEX(Transactions!$P:$P,ROW()-8))</f>
        <v>1</v>
      </c>
      <c r="F977" s="27">
        <f>IF($A977="",0,INDEX(Transactions!$Q:$Q,ROW()-8))</f>
        <v>0</v>
      </c>
      <c r="G977" s="27">
        <f>IF($A977="",0,INDEX(Transactions!$R:$R,ROW()-8))</f>
        <v>0</v>
      </c>
    </row>
    <row r="978" spans="1:7" ht="15" customHeight="1" x14ac:dyDescent="0.15">
      <c r="A978" t="str">
        <f>IF(INDEX(Transactions!$L:$L,ROW()-8)="","",INDEX(Transactions!$L:$L,ROW()-8))</f>
        <v/>
      </c>
      <c r="B978" s="291">
        <f ca="1">IF($A978="",TODAY(),INDEX(Transactions!$G:$G,ROW()-8))</f>
        <v>46238</v>
      </c>
      <c r="C978" t="str">
        <f>IF($A978="","",INDEX(Transactions!$A:$A,ROW()-8))</f>
        <v/>
      </c>
      <c r="D978" s="27">
        <f>IF($A978="",0,INDEX(Transactions!$J:$J,ROW()-8))</f>
        <v>0</v>
      </c>
      <c r="E978">
        <f>IF($A978="",1,INDEX(Transactions!$P:$P,ROW()-8))</f>
        <v>1</v>
      </c>
      <c r="F978" s="27">
        <f>IF($A978="",0,INDEX(Transactions!$Q:$Q,ROW()-8))</f>
        <v>0</v>
      </c>
      <c r="G978" s="27">
        <f>IF($A978="",0,INDEX(Transactions!$R:$R,ROW()-8))</f>
        <v>0</v>
      </c>
    </row>
    <row r="979" spans="1:7" ht="15" customHeight="1" x14ac:dyDescent="0.15">
      <c r="A979" t="str">
        <f>IF(INDEX(Transactions!$L:$L,ROW()-8)="","",INDEX(Transactions!$L:$L,ROW()-8))</f>
        <v/>
      </c>
      <c r="B979" s="291">
        <f ca="1">IF($A979="",TODAY(),INDEX(Transactions!$G:$G,ROW()-8))</f>
        <v>46238</v>
      </c>
      <c r="C979" t="str">
        <f>IF($A979="","",INDEX(Transactions!$A:$A,ROW()-8))</f>
        <v/>
      </c>
      <c r="D979" s="27">
        <f>IF($A979="",0,INDEX(Transactions!$J:$J,ROW()-8))</f>
        <v>0</v>
      </c>
      <c r="E979">
        <f>IF($A979="",1,INDEX(Transactions!$P:$P,ROW()-8))</f>
        <v>1</v>
      </c>
      <c r="F979" s="27">
        <f>IF($A979="",0,INDEX(Transactions!$Q:$Q,ROW()-8))</f>
        <v>0</v>
      </c>
      <c r="G979" s="27">
        <f>IF($A979="",0,INDEX(Transactions!$R:$R,ROW()-8))</f>
        <v>0</v>
      </c>
    </row>
    <row r="980" spans="1:7" ht="15" customHeight="1" x14ac:dyDescent="0.15">
      <c r="A980" t="str">
        <f>IF(INDEX(Transactions!$L:$L,ROW()-8)="","",INDEX(Transactions!$L:$L,ROW()-8))</f>
        <v/>
      </c>
      <c r="B980" s="291">
        <f ca="1">IF($A980="",TODAY(),INDEX(Transactions!$G:$G,ROW()-8))</f>
        <v>46238</v>
      </c>
      <c r="C980" t="str">
        <f>IF($A980="","",INDEX(Transactions!$A:$A,ROW()-8))</f>
        <v/>
      </c>
      <c r="D980" s="27">
        <f>IF($A980="",0,INDEX(Transactions!$J:$J,ROW()-8))</f>
        <v>0</v>
      </c>
      <c r="E980">
        <f>IF($A980="",1,INDEX(Transactions!$P:$P,ROW()-8))</f>
        <v>1</v>
      </c>
      <c r="F980" s="27">
        <f>IF($A980="",0,INDEX(Transactions!$Q:$Q,ROW()-8))</f>
        <v>0</v>
      </c>
      <c r="G980" s="27">
        <f>IF($A980="",0,INDEX(Transactions!$R:$R,ROW()-8))</f>
        <v>0</v>
      </c>
    </row>
    <row r="981" spans="1:7" ht="15" customHeight="1" x14ac:dyDescent="0.15">
      <c r="A981" t="str">
        <f>IF(INDEX(Transactions!$L:$L,ROW()-8)="","",INDEX(Transactions!$L:$L,ROW()-8))</f>
        <v/>
      </c>
      <c r="B981" s="291">
        <f ca="1">IF($A981="",TODAY(),INDEX(Transactions!$G:$G,ROW()-8))</f>
        <v>46238</v>
      </c>
      <c r="C981" t="str">
        <f>IF($A981="","",INDEX(Transactions!$A:$A,ROW()-8))</f>
        <v/>
      </c>
      <c r="D981" s="27">
        <f>IF($A981="",0,INDEX(Transactions!$J:$J,ROW()-8))</f>
        <v>0</v>
      </c>
      <c r="E981">
        <f>IF($A981="",1,INDEX(Transactions!$P:$P,ROW()-8))</f>
        <v>1</v>
      </c>
      <c r="F981" s="27">
        <f>IF($A981="",0,INDEX(Transactions!$Q:$Q,ROW()-8))</f>
        <v>0</v>
      </c>
      <c r="G981" s="27">
        <f>IF($A981="",0,INDEX(Transactions!$R:$R,ROW()-8))</f>
        <v>0</v>
      </c>
    </row>
    <row r="982" spans="1:7" ht="15" customHeight="1" x14ac:dyDescent="0.15">
      <c r="A982" t="str">
        <f>IF(INDEX(Transactions!$L:$L,ROW()-8)="","",INDEX(Transactions!$L:$L,ROW()-8))</f>
        <v/>
      </c>
      <c r="B982" s="291">
        <f ca="1">IF($A982="",TODAY(),INDEX(Transactions!$G:$G,ROW()-8))</f>
        <v>46238</v>
      </c>
      <c r="C982" t="str">
        <f>IF($A982="","",INDEX(Transactions!$A:$A,ROW()-8))</f>
        <v/>
      </c>
      <c r="D982" s="27">
        <f>IF($A982="",0,INDEX(Transactions!$J:$J,ROW()-8))</f>
        <v>0</v>
      </c>
      <c r="E982">
        <f>IF($A982="",1,INDEX(Transactions!$P:$P,ROW()-8))</f>
        <v>1</v>
      </c>
      <c r="F982" s="27">
        <f>IF($A982="",0,INDEX(Transactions!$Q:$Q,ROW()-8))</f>
        <v>0</v>
      </c>
      <c r="G982" s="27">
        <f>IF($A982="",0,INDEX(Transactions!$R:$R,ROW()-8))</f>
        <v>0</v>
      </c>
    </row>
    <row r="983" spans="1:7" ht="15" customHeight="1" x14ac:dyDescent="0.15">
      <c r="A983" t="str">
        <f>IF(INDEX(Transactions!$L:$L,ROW()-8)="","",INDEX(Transactions!$L:$L,ROW()-8))</f>
        <v/>
      </c>
      <c r="B983" s="291">
        <f ca="1">IF($A983="",TODAY(),INDEX(Transactions!$G:$G,ROW()-8))</f>
        <v>46238</v>
      </c>
      <c r="C983" t="str">
        <f>IF($A983="","",INDEX(Transactions!$A:$A,ROW()-8))</f>
        <v/>
      </c>
      <c r="D983" s="27">
        <f>IF($A983="",0,INDEX(Transactions!$J:$J,ROW()-8))</f>
        <v>0</v>
      </c>
      <c r="E983">
        <f>IF($A983="",1,INDEX(Transactions!$P:$P,ROW()-8))</f>
        <v>1</v>
      </c>
      <c r="F983" s="27">
        <f>IF($A983="",0,INDEX(Transactions!$Q:$Q,ROW()-8))</f>
        <v>0</v>
      </c>
      <c r="G983" s="27">
        <f>IF($A983="",0,INDEX(Transactions!$R:$R,ROW()-8))</f>
        <v>0</v>
      </c>
    </row>
    <row r="984" spans="1:7" ht="15" customHeight="1" x14ac:dyDescent="0.15">
      <c r="A984" t="str">
        <f>IF(INDEX(Transactions!$L:$L,ROW()-8)="","",INDEX(Transactions!$L:$L,ROW()-8))</f>
        <v/>
      </c>
      <c r="B984" s="291">
        <f ca="1">IF($A984="",TODAY(),INDEX(Transactions!$G:$G,ROW()-8))</f>
        <v>46238</v>
      </c>
      <c r="C984" t="str">
        <f>IF($A984="","",INDEX(Transactions!$A:$A,ROW()-8))</f>
        <v/>
      </c>
      <c r="D984" s="27">
        <f>IF($A984="",0,INDEX(Transactions!$J:$J,ROW()-8))</f>
        <v>0</v>
      </c>
      <c r="E984">
        <f>IF($A984="",1,INDEX(Transactions!$P:$P,ROW()-8))</f>
        <v>1</v>
      </c>
      <c r="F984" s="27">
        <f>IF($A984="",0,INDEX(Transactions!$Q:$Q,ROW()-8))</f>
        <v>0</v>
      </c>
      <c r="G984" s="27">
        <f>IF($A984="",0,INDEX(Transactions!$R:$R,ROW()-8))</f>
        <v>0</v>
      </c>
    </row>
    <row r="985" spans="1:7" ht="15" customHeight="1" x14ac:dyDescent="0.15">
      <c r="A985" t="str">
        <f>IF(INDEX(Transactions!$L:$L,ROW()-8)="","",INDEX(Transactions!$L:$L,ROW()-8))</f>
        <v/>
      </c>
      <c r="B985" s="291">
        <f ca="1">IF($A985="",TODAY(),INDEX(Transactions!$G:$G,ROW()-8))</f>
        <v>46238</v>
      </c>
      <c r="C985" t="str">
        <f>IF($A985="","",INDEX(Transactions!$A:$A,ROW()-8))</f>
        <v/>
      </c>
      <c r="D985" s="27">
        <f>IF($A985="",0,INDEX(Transactions!$J:$J,ROW()-8))</f>
        <v>0</v>
      </c>
      <c r="E985">
        <f>IF($A985="",1,INDEX(Transactions!$P:$P,ROW()-8))</f>
        <v>1</v>
      </c>
      <c r="F985" s="27">
        <f>IF($A985="",0,INDEX(Transactions!$Q:$Q,ROW()-8))</f>
        <v>0</v>
      </c>
      <c r="G985" s="27">
        <f>IF($A985="",0,INDEX(Transactions!$R:$R,ROW()-8))</f>
        <v>0</v>
      </c>
    </row>
    <row r="986" spans="1:7" ht="15" customHeight="1" x14ac:dyDescent="0.15">
      <c r="A986" t="str">
        <f>IF(INDEX(Transactions!$L:$L,ROW()-8)="","",INDEX(Transactions!$L:$L,ROW()-8))</f>
        <v/>
      </c>
      <c r="B986" s="291">
        <f ca="1">IF($A986="",TODAY(),INDEX(Transactions!$G:$G,ROW()-8))</f>
        <v>46238</v>
      </c>
      <c r="C986" t="str">
        <f>IF($A986="","",INDEX(Transactions!$A:$A,ROW()-8))</f>
        <v/>
      </c>
      <c r="D986" s="27">
        <f>IF($A986="",0,INDEX(Transactions!$J:$J,ROW()-8))</f>
        <v>0</v>
      </c>
      <c r="E986">
        <f>IF($A986="",1,INDEX(Transactions!$P:$P,ROW()-8))</f>
        <v>1</v>
      </c>
      <c r="F986" s="27">
        <f>IF($A986="",0,INDEX(Transactions!$Q:$Q,ROW()-8))</f>
        <v>0</v>
      </c>
      <c r="G986" s="27">
        <f>IF($A986="",0,INDEX(Transactions!$R:$R,ROW()-8))</f>
        <v>0</v>
      </c>
    </row>
    <row r="987" spans="1:7" ht="15" customHeight="1" x14ac:dyDescent="0.15">
      <c r="A987" t="str">
        <f>IF(INDEX(Transactions!$L:$L,ROW()-8)="","",INDEX(Transactions!$L:$L,ROW()-8))</f>
        <v/>
      </c>
      <c r="B987" s="291">
        <f ca="1">IF($A987="",TODAY(),INDEX(Transactions!$G:$G,ROW()-8))</f>
        <v>46238</v>
      </c>
      <c r="C987" t="str">
        <f>IF($A987="","",INDEX(Transactions!$A:$A,ROW()-8))</f>
        <v/>
      </c>
      <c r="D987" s="27">
        <f>IF($A987="",0,INDEX(Transactions!$J:$J,ROW()-8))</f>
        <v>0</v>
      </c>
      <c r="E987">
        <f>IF($A987="",1,INDEX(Transactions!$P:$P,ROW()-8))</f>
        <v>1</v>
      </c>
      <c r="F987" s="27">
        <f>IF($A987="",0,INDEX(Transactions!$Q:$Q,ROW()-8))</f>
        <v>0</v>
      </c>
      <c r="G987" s="27">
        <f>IF($A987="",0,INDEX(Transactions!$R:$R,ROW()-8))</f>
        <v>0</v>
      </c>
    </row>
    <row r="988" spans="1:7" ht="15" customHeight="1" x14ac:dyDescent="0.15">
      <c r="A988" t="str">
        <f>IF(INDEX(Transactions!$L:$L,ROW()-8)="","",INDEX(Transactions!$L:$L,ROW()-8))</f>
        <v/>
      </c>
      <c r="B988" s="291">
        <f ca="1">IF($A988="",TODAY(),INDEX(Transactions!$G:$G,ROW()-8))</f>
        <v>46238</v>
      </c>
      <c r="C988" t="str">
        <f>IF($A988="","",INDEX(Transactions!$A:$A,ROW()-8))</f>
        <v/>
      </c>
      <c r="D988" s="27">
        <f>IF($A988="",0,INDEX(Transactions!$J:$J,ROW()-8))</f>
        <v>0</v>
      </c>
      <c r="E988">
        <f>IF($A988="",1,INDEX(Transactions!$P:$P,ROW()-8))</f>
        <v>1</v>
      </c>
      <c r="F988" s="27">
        <f>IF($A988="",0,INDEX(Transactions!$Q:$Q,ROW()-8))</f>
        <v>0</v>
      </c>
      <c r="G988" s="27">
        <f>IF($A988="",0,INDEX(Transactions!$R:$R,ROW()-8))</f>
        <v>0</v>
      </c>
    </row>
    <row r="989" spans="1:7" ht="15" customHeight="1" x14ac:dyDescent="0.15">
      <c r="A989" t="str">
        <f>IF(INDEX(Transactions!$L:$L,ROW()-8)="","",INDEX(Transactions!$L:$L,ROW()-8))</f>
        <v/>
      </c>
      <c r="B989" s="291">
        <f ca="1">IF($A989="",TODAY(),INDEX(Transactions!$G:$G,ROW()-8))</f>
        <v>46238</v>
      </c>
      <c r="C989" t="str">
        <f>IF($A989="","",INDEX(Transactions!$A:$A,ROW()-8))</f>
        <v/>
      </c>
      <c r="D989" s="27">
        <f>IF($A989="",0,INDEX(Transactions!$J:$J,ROW()-8))</f>
        <v>0</v>
      </c>
      <c r="E989">
        <f>IF($A989="",1,INDEX(Transactions!$P:$P,ROW()-8))</f>
        <v>1</v>
      </c>
      <c r="F989" s="27">
        <f>IF($A989="",0,INDEX(Transactions!$Q:$Q,ROW()-8))</f>
        <v>0</v>
      </c>
      <c r="G989" s="27">
        <f>IF($A989="",0,INDEX(Transactions!$R:$R,ROW()-8))</f>
        <v>0</v>
      </c>
    </row>
    <row r="990" spans="1:7" ht="15" customHeight="1" x14ac:dyDescent="0.15">
      <c r="A990" t="str">
        <f>IF(INDEX(Transactions!$L:$L,ROW()-8)="","",INDEX(Transactions!$L:$L,ROW()-8))</f>
        <v/>
      </c>
      <c r="B990" s="291">
        <f ca="1">IF($A990="",TODAY(),INDEX(Transactions!$G:$G,ROW()-8))</f>
        <v>46238</v>
      </c>
      <c r="C990" t="str">
        <f>IF($A990="","",INDEX(Transactions!$A:$A,ROW()-8))</f>
        <v/>
      </c>
      <c r="D990" s="27">
        <f>IF($A990="",0,INDEX(Transactions!$J:$J,ROW()-8))</f>
        <v>0</v>
      </c>
      <c r="E990">
        <f>IF($A990="",1,INDEX(Transactions!$P:$P,ROW()-8))</f>
        <v>1</v>
      </c>
      <c r="F990" s="27">
        <f>IF($A990="",0,INDEX(Transactions!$Q:$Q,ROW()-8))</f>
        <v>0</v>
      </c>
      <c r="G990" s="27">
        <f>IF($A990="",0,INDEX(Transactions!$R:$R,ROW()-8))</f>
        <v>0</v>
      </c>
    </row>
    <row r="991" spans="1:7" ht="15" customHeight="1" x14ac:dyDescent="0.15">
      <c r="A991" t="str">
        <f>IF(INDEX(Transactions!$L:$L,ROW()-8)="","",INDEX(Transactions!$L:$L,ROW()-8))</f>
        <v/>
      </c>
      <c r="B991" s="291">
        <f ca="1">IF($A991="",TODAY(),INDEX(Transactions!$G:$G,ROW()-8))</f>
        <v>46238</v>
      </c>
      <c r="C991" t="str">
        <f>IF($A991="","",INDEX(Transactions!$A:$A,ROW()-8))</f>
        <v/>
      </c>
      <c r="D991" s="27">
        <f>IF($A991="",0,INDEX(Transactions!$J:$J,ROW()-8))</f>
        <v>0</v>
      </c>
      <c r="E991">
        <f>IF($A991="",1,INDEX(Transactions!$P:$P,ROW()-8))</f>
        <v>1</v>
      </c>
      <c r="F991" s="27">
        <f>IF($A991="",0,INDEX(Transactions!$Q:$Q,ROW()-8))</f>
        <v>0</v>
      </c>
      <c r="G991" s="27">
        <f>IF($A991="",0,INDEX(Transactions!$R:$R,ROW()-8))</f>
        <v>0</v>
      </c>
    </row>
    <row r="992" spans="1:7" ht="15" customHeight="1" x14ac:dyDescent="0.15">
      <c r="A992" t="str">
        <f>IF(INDEX(Transactions!$L:$L,ROW()-8)="","",INDEX(Transactions!$L:$L,ROW()-8))</f>
        <v/>
      </c>
      <c r="B992" s="291">
        <f ca="1">IF($A992="",TODAY(),INDEX(Transactions!$G:$G,ROW()-8))</f>
        <v>46238</v>
      </c>
      <c r="C992" t="str">
        <f>IF($A992="","",INDEX(Transactions!$A:$A,ROW()-8))</f>
        <v/>
      </c>
      <c r="D992" s="27">
        <f>IF($A992="",0,INDEX(Transactions!$J:$J,ROW()-8))</f>
        <v>0</v>
      </c>
      <c r="E992">
        <f>IF($A992="",1,INDEX(Transactions!$P:$P,ROW()-8))</f>
        <v>1</v>
      </c>
      <c r="F992" s="27">
        <f>IF($A992="",0,INDEX(Transactions!$Q:$Q,ROW()-8))</f>
        <v>0</v>
      </c>
      <c r="G992" s="27">
        <f>IF($A992="",0,INDEX(Transactions!$R:$R,ROW()-8))</f>
        <v>0</v>
      </c>
    </row>
    <row r="993" spans="1:7" ht="15" customHeight="1" x14ac:dyDescent="0.15">
      <c r="A993" t="str">
        <f>IF(INDEX(Transactions!$L:$L,ROW()-8)="","",INDEX(Transactions!$L:$L,ROW()-8))</f>
        <v/>
      </c>
      <c r="B993" s="291">
        <f ca="1">IF($A993="",TODAY(),INDEX(Transactions!$G:$G,ROW()-8))</f>
        <v>46238</v>
      </c>
      <c r="C993" t="str">
        <f>IF($A993="","",INDEX(Transactions!$A:$A,ROW()-8))</f>
        <v/>
      </c>
      <c r="D993" s="27">
        <f>IF($A993="",0,INDEX(Transactions!$J:$J,ROW()-8))</f>
        <v>0</v>
      </c>
      <c r="E993">
        <f>IF($A993="",1,INDEX(Transactions!$P:$P,ROW()-8))</f>
        <v>1</v>
      </c>
      <c r="F993" s="27">
        <f>IF($A993="",0,INDEX(Transactions!$Q:$Q,ROW()-8))</f>
        <v>0</v>
      </c>
      <c r="G993" s="27">
        <f>IF($A993="",0,INDEX(Transactions!$R:$R,ROW()-8))</f>
        <v>0</v>
      </c>
    </row>
    <row r="994" spans="1:7" ht="15" customHeight="1" x14ac:dyDescent="0.15">
      <c r="A994" t="str">
        <f>IF(INDEX(Transactions!$L:$L,ROW()-8)="","",INDEX(Transactions!$L:$L,ROW()-8))</f>
        <v/>
      </c>
      <c r="B994" s="291">
        <f ca="1">IF($A994="",TODAY(),INDEX(Transactions!$G:$G,ROW()-8))</f>
        <v>46238</v>
      </c>
      <c r="C994" t="str">
        <f>IF($A994="","",INDEX(Transactions!$A:$A,ROW()-8))</f>
        <v/>
      </c>
      <c r="D994" s="27">
        <f>IF($A994="",0,INDEX(Transactions!$J:$J,ROW()-8))</f>
        <v>0</v>
      </c>
      <c r="E994">
        <f>IF($A994="",1,INDEX(Transactions!$P:$P,ROW()-8))</f>
        <v>1</v>
      </c>
      <c r="F994" s="27">
        <f>IF($A994="",0,INDEX(Transactions!$Q:$Q,ROW()-8))</f>
        <v>0</v>
      </c>
      <c r="G994" s="27">
        <f>IF($A994="",0,INDEX(Transactions!$R:$R,ROW()-8))</f>
        <v>0</v>
      </c>
    </row>
    <row r="995" spans="1:7" ht="15" customHeight="1" x14ac:dyDescent="0.15">
      <c r="A995" t="str">
        <f>IF(INDEX(Transactions!$L:$L,ROW()-8)="","",INDEX(Transactions!$L:$L,ROW()-8))</f>
        <v/>
      </c>
      <c r="B995" s="291">
        <f ca="1">IF($A995="",TODAY(),INDEX(Transactions!$G:$G,ROW()-8))</f>
        <v>46238</v>
      </c>
      <c r="C995" t="str">
        <f>IF($A995="","",INDEX(Transactions!$A:$A,ROW()-8))</f>
        <v/>
      </c>
      <c r="D995" s="27">
        <f>IF($A995="",0,INDEX(Transactions!$J:$J,ROW()-8))</f>
        <v>0</v>
      </c>
      <c r="E995">
        <f>IF($A995="",1,INDEX(Transactions!$P:$P,ROW()-8))</f>
        <v>1</v>
      </c>
      <c r="F995" s="27">
        <f>IF($A995="",0,INDEX(Transactions!$Q:$Q,ROW()-8))</f>
        <v>0</v>
      </c>
      <c r="G995" s="27">
        <f>IF($A995="",0,INDEX(Transactions!$R:$R,ROW()-8))</f>
        <v>0</v>
      </c>
    </row>
    <row r="996" spans="1:7" ht="15" customHeight="1" x14ac:dyDescent="0.15">
      <c r="A996" t="str">
        <f>IF(INDEX(Transactions!$L:$L,ROW()-8)="","",INDEX(Transactions!$L:$L,ROW()-8))</f>
        <v/>
      </c>
      <c r="B996" s="291">
        <f ca="1">IF($A996="",TODAY(),INDEX(Transactions!$G:$G,ROW()-8))</f>
        <v>46238</v>
      </c>
      <c r="C996" t="str">
        <f>IF($A996="","",INDEX(Transactions!$A:$A,ROW()-8))</f>
        <v/>
      </c>
      <c r="D996" s="27">
        <f>IF($A996="",0,INDEX(Transactions!$J:$J,ROW()-8))</f>
        <v>0</v>
      </c>
      <c r="E996">
        <f>IF($A996="",1,INDEX(Transactions!$P:$P,ROW()-8))</f>
        <v>1</v>
      </c>
      <c r="F996" s="27">
        <f>IF($A996="",0,INDEX(Transactions!$Q:$Q,ROW()-8))</f>
        <v>0</v>
      </c>
      <c r="G996" s="27">
        <f>IF($A996="",0,INDEX(Transactions!$R:$R,ROW()-8))</f>
        <v>0</v>
      </c>
    </row>
    <row r="997" spans="1:7" ht="15" customHeight="1" x14ac:dyDescent="0.15">
      <c r="A997" t="str">
        <f>IF(INDEX(Transactions!$L:$L,ROW()-8)="","",INDEX(Transactions!$L:$L,ROW()-8))</f>
        <v/>
      </c>
      <c r="B997" s="291">
        <f ca="1">IF($A997="",TODAY(),INDEX(Transactions!$G:$G,ROW()-8))</f>
        <v>46238</v>
      </c>
      <c r="C997" t="str">
        <f>IF($A997="","",INDEX(Transactions!$A:$A,ROW()-8))</f>
        <v/>
      </c>
      <c r="D997" s="27">
        <f>IF($A997="",0,INDEX(Transactions!$J:$J,ROW()-8))</f>
        <v>0</v>
      </c>
      <c r="E997">
        <f>IF($A997="",1,INDEX(Transactions!$P:$P,ROW()-8))</f>
        <v>1</v>
      </c>
      <c r="F997" s="27">
        <f>IF($A997="",0,INDEX(Transactions!$Q:$Q,ROW()-8))</f>
        <v>0</v>
      </c>
      <c r="G997" s="27">
        <f>IF($A997="",0,INDEX(Transactions!$R:$R,ROW()-8))</f>
        <v>0</v>
      </c>
    </row>
    <row r="998" spans="1:7" ht="15" customHeight="1" x14ac:dyDescent="0.15">
      <c r="A998" t="str">
        <f>IF(INDEX(Transactions!$L:$L,ROW()-8)="","",INDEX(Transactions!$L:$L,ROW()-8))</f>
        <v/>
      </c>
      <c r="B998" s="291">
        <f ca="1">IF($A998="",TODAY(),INDEX(Transactions!$G:$G,ROW()-8))</f>
        <v>46238</v>
      </c>
      <c r="C998" t="str">
        <f>IF($A998="","",INDEX(Transactions!$A:$A,ROW()-8))</f>
        <v/>
      </c>
      <c r="D998" s="27">
        <f>IF($A998="",0,INDEX(Transactions!$J:$J,ROW()-8))</f>
        <v>0</v>
      </c>
      <c r="E998">
        <f>IF($A998="",1,INDEX(Transactions!$P:$P,ROW()-8))</f>
        <v>1</v>
      </c>
      <c r="F998" s="27">
        <f>IF($A998="",0,INDEX(Transactions!$Q:$Q,ROW()-8))</f>
        <v>0</v>
      </c>
      <c r="G998" s="27">
        <f>IF($A998="",0,INDEX(Transactions!$R:$R,ROW()-8))</f>
        <v>0</v>
      </c>
    </row>
    <row r="999" spans="1:7" ht="15" customHeight="1" x14ac:dyDescent="0.15">
      <c r="A999" t="str">
        <f>IF(INDEX(Transactions!$L:$L,ROW()-8)="","",INDEX(Transactions!$L:$L,ROW()-8))</f>
        <v/>
      </c>
      <c r="B999" s="291">
        <f ca="1">IF($A999="",TODAY(),INDEX(Transactions!$G:$G,ROW()-8))</f>
        <v>46238</v>
      </c>
      <c r="C999" t="str">
        <f>IF($A999="","",INDEX(Transactions!$A:$A,ROW()-8))</f>
        <v/>
      </c>
      <c r="D999" s="27">
        <f>IF($A999="",0,INDEX(Transactions!$J:$J,ROW()-8))</f>
        <v>0</v>
      </c>
      <c r="E999">
        <f>IF($A999="",1,INDEX(Transactions!$P:$P,ROW()-8))</f>
        <v>1</v>
      </c>
      <c r="F999" s="27">
        <f>IF($A999="",0,INDEX(Transactions!$Q:$Q,ROW()-8))</f>
        <v>0</v>
      </c>
      <c r="G999" s="27">
        <f>IF($A999="",0,INDEX(Transactions!$R:$R,ROW()-8))</f>
        <v>0</v>
      </c>
    </row>
    <row r="1000" spans="1:7" ht="15" customHeight="1" x14ac:dyDescent="0.15">
      <c r="A1000" t="str">
        <f>IF(INDEX(Transactions!$L:$L,ROW()-8)="","",INDEX(Transactions!$L:$L,ROW()-8))</f>
        <v/>
      </c>
      <c r="B1000" s="291">
        <f ca="1">IF($A1000="",TODAY(),INDEX(Transactions!$G:$G,ROW()-8))</f>
        <v>46238</v>
      </c>
      <c r="C1000" t="str">
        <f>IF($A1000="","",INDEX(Transactions!$A:$A,ROW()-8))</f>
        <v/>
      </c>
      <c r="D1000" s="27">
        <f>IF($A1000="",0,INDEX(Transactions!$J:$J,ROW()-8))</f>
        <v>0</v>
      </c>
      <c r="E1000">
        <f>IF($A1000="",1,INDEX(Transactions!$P:$P,ROW()-8))</f>
        <v>1</v>
      </c>
      <c r="F1000" s="27">
        <f>IF($A1000="",0,INDEX(Transactions!$Q:$Q,ROW()-8))</f>
        <v>0</v>
      </c>
      <c r="G1000" s="27">
        <f>IF($A1000="",0,INDEX(Transactions!$R:$R,ROW()-8))</f>
        <v>0</v>
      </c>
    </row>
    <row r="1001" spans="1:7" ht="15" customHeight="1" x14ac:dyDescent="0.15">
      <c r="A1001" t="str">
        <f>IF(INDEX(Transactions!$L:$L,ROW()-8)="","",INDEX(Transactions!$L:$L,ROW()-8))</f>
        <v/>
      </c>
      <c r="B1001" s="291">
        <f ca="1">IF($A1001="",TODAY(),INDEX(Transactions!$G:$G,ROW()-8))</f>
        <v>46238</v>
      </c>
      <c r="C1001" t="str">
        <f>IF($A1001="","",INDEX(Transactions!$A:$A,ROW()-8))</f>
        <v/>
      </c>
      <c r="D1001" s="27">
        <f>IF($A1001="",0,INDEX(Transactions!$J:$J,ROW()-8))</f>
        <v>0</v>
      </c>
      <c r="E1001">
        <f>IF($A1001="",1,INDEX(Transactions!$P:$P,ROW()-8))</f>
        <v>1</v>
      </c>
      <c r="F1001" s="27">
        <f>IF($A1001="",0,INDEX(Transactions!$Q:$Q,ROW()-8))</f>
        <v>0</v>
      </c>
      <c r="G1001" s="27">
        <f>IF($A1001="",0,INDEX(Transactions!$R:$R,ROW()-8))</f>
        <v>0</v>
      </c>
    </row>
    <row r="1002" spans="1:7" ht="15" customHeight="1" x14ac:dyDescent="0.15">
      <c r="A1002" t="str">
        <f>IF(INDEX(Transactions!$L:$L,ROW()-8)="","",INDEX(Transactions!$L:$L,ROW()-8))</f>
        <v/>
      </c>
      <c r="B1002" s="291">
        <f ca="1">IF($A1002="",TODAY(),INDEX(Transactions!$G:$G,ROW()-8))</f>
        <v>46238</v>
      </c>
      <c r="C1002" t="str">
        <f>IF($A1002="","",INDEX(Transactions!$A:$A,ROW()-8))</f>
        <v/>
      </c>
      <c r="D1002" s="27">
        <f>IF($A1002="",0,INDEX(Transactions!$J:$J,ROW()-8))</f>
        <v>0</v>
      </c>
      <c r="E1002">
        <f>IF($A1002="",1,INDEX(Transactions!$P:$P,ROW()-8))</f>
        <v>1</v>
      </c>
      <c r="F1002" s="27">
        <f>IF($A1002="",0,INDEX(Transactions!$Q:$Q,ROW()-8))</f>
        <v>0</v>
      </c>
      <c r="G1002" s="27">
        <f>IF($A1002="",0,INDEX(Transactions!$R:$R,ROW()-8))</f>
        <v>0</v>
      </c>
    </row>
    <row r="1003" spans="1:7" ht="15" customHeight="1" x14ac:dyDescent="0.15">
      <c r="A1003" t="str">
        <f>IF(INDEX(Transactions!$L:$L,ROW()-8)="","",INDEX(Transactions!$L:$L,ROW()-8))</f>
        <v/>
      </c>
      <c r="B1003" s="291">
        <f ca="1">IF($A1003="",TODAY(),INDEX(Transactions!$G:$G,ROW()-8))</f>
        <v>46238</v>
      </c>
      <c r="C1003" t="str">
        <f>IF($A1003="","",INDEX(Transactions!$A:$A,ROW()-8))</f>
        <v/>
      </c>
      <c r="D1003" s="27">
        <f>IF($A1003="",0,INDEX(Transactions!$J:$J,ROW()-8))</f>
        <v>0</v>
      </c>
      <c r="E1003">
        <f>IF($A1003="",1,INDEX(Transactions!$P:$P,ROW()-8))</f>
        <v>1</v>
      </c>
      <c r="F1003" s="27">
        <f>IF($A1003="",0,INDEX(Transactions!$Q:$Q,ROW()-8))</f>
        <v>0</v>
      </c>
      <c r="G1003" s="27">
        <f>IF($A1003="",0,INDEX(Transactions!$R:$R,ROW()-8))</f>
        <v>0</v>
      </c>
    </row>
    <row r="1004" spans="1:7" ht="15" customHeight="1" x14ac:dyDescent="0.15">
      <c r="A1004" t="str">
        <f>IF(INDEX(Transactions!$L:$L,ROW()-8)="","",INDEX(Transactions!$L:$L,ROW()-8))</f>
        <v/>
      </c>
      <c r="B1004" s="291">
        <f ca="1">IF($A1004="",TODAY(),INDEX(Transactions!$G:$G,ROW()-8))</f>
        <v>46238</v>
      </c>
      <c r="C1004" t="str">
        <f>IF($A1004="","",INDEX(Transactions!$A:$A,ROW()-8))</f>
        <v/>
      </c>
      <c r="D1004" s="27">
        <f>IF($A1004="",0,INDEX(Transactions!$J:$J,ROW()-8))</f>
        <v>0</v>
      </c>
      <c r="E1004">
        <f>IF($A1004="",1,INDEX(Transactions!$P:$P,ROW()-8))</f>
        <v>1</v>
      </c>
      <c r="F1004" s="27">
        <f>IF($A1004="",0,INDEX(Transactions!$Q:$Q,ROW()-8))</f>
        <v>0</v>
      </c>
      <c r="G1004" s="27">
        <f>IF($A1004="",0,INDEX(Transactions!$R:$R,ROW()-8))</f>
        <v>0</v>
      </c>
    </row>
    <row r="1005" spans="1:7" ht="15" customHeight="1" x14ac:dyDescent="0.15">
      <c r="A1005" t="str">
        <f>IF(INDEX(Transactions!$L:$L,ROW()-8)="","",INDEX(Transactions!$L:$L,ROW()-8))</f>
        <v/>
      </c>
      <c r="B1005" s="291">
        <f ca="1">IF($A1005="",TODAY(),INDEX(Transactions!$G:$G,ROW()-8))</f>
        <v>46238</v>
      </c>
      <c r="C1005" t="str">
        <f>IF($A1005="","",INDEX(Transactions!$A:$A,ROW()-8))</f>
        <v/>
      </c>
      <c r="D1005" s="27">
        <f>IF($A1005="",0,INDEX(Transactions!$J:$J,ROW()-8))</f>
        <v>0</v>
      </c>
      <c r="E1005">
        <f>IF($A1005="",1,INDEX(Transactions!$P:$P,ROW()-8))</f>
        <v>1</v>
      </c>
      <c r="F1005" s="27">
        <f>IF($A1005="",0,INDEX(Transactions!$Q:$Q,ROW()-8))</f>
        <v>0</v>
      </c>
      <c r="G1005" s="27">
        <f>IF($A1005="",0,INDEX(Transactions!$R:$R,ROW()-8))</f>
        <v>0</v>
      </c>
    </row>
    <row r="1006" spans="1:7" ht="15" customHeight="1" x14ac:dyDescent="0.15">
      <c r="A1006" t="str">
        <f>IF(INDEX(Transactions!$L:$L,ROW()-8)="","",INDEX(Transactions!$L:$L,ROW()-8))</f>
        <v/>
      </c>
      <c r="B1006" s="291">
        <f ca="1">IF($A1006="",TODAY(),INDEX(Transactions!$G:$G,ROW()-8))</f>
        <v>46238</v>
      </c>
      <c r="C1006" t="str">
        <f>IF($A1006="","",INDEX(Transactions!$A:$A,ROW()-8))</f>
        <v/>
      </c>
      <c r="D1006" s="27">
        <f>IF($A1006="",0,INDEX(Transactions!$J:$J,ROW()-8))</f>
        <v>0</v>
      </c>
      <c r="E1006">
        <f>IF($A1006="",1,INDEX(Transactions!$P:$P,ROW()-8))</f>
        <v>1</v>
      </c>
      <c r="F1006" s="27">
        <f>IF($A1006="",0,INDEX(Transactions!$Q:$Q,ROW()-8))</f>
        <v>0</v>
      </c>
      <c r="G1006" s="27">
        <f>IF($A1006="",0,INDEX(Transactions!$R:$R,ROW()-8))</f>
        <v>0</v>
      </c>
    </row>
    <row r="1007" spans="1:7" ht="15" customHeight="1" x14ac:dyDescent="0.15">
      <c r="A1007" t="str">
        <f>IF(INDEX(Transactions!$L:$L,ROW()-8)="","",INDEX(Transactions!$L:$L,ROW()-8))</f>
        <v/>
      </c>
      <c r="B1007" s="291">
        <f ca="1">IF($A1007="",TODAY(),INDEX(Transactions!$G:$G,ROW()-8))</f>
        <v>46238</v>
      </c>
      <c r="C1007" t="str">
        <f>IF($A1007="","",INDEX(Transactions!$A:$A,ROW()-8))</f>
        <v/>
      </c>
      <c r="D1007" s="27">
        <f>IF($A1007="",0,INDEX(Transactions!$J:$J,ROW()-8))</f>
        <v>0</v>
      </c>
      <c r="E1007">
        <f>IF($A1007="",1,INDEX(Transactions!$P:$P,ROW()-8))</f>
        <v>1</v>
      </c>
      <c r="F1007" s="27">
        <f>IF($A1007="",0,INDEX(Transactions!$Q:$Q,ROW()-8))</f>
        <v>0</v>
      </c>
      <c r="G1007" s="27">
        <f>IF($A1007="",0,INDEX(Transactions!$R:$R,ROW()-8))</f>
        <v>0</v>
      </c>
    </row>
    <row r="1008" spans="1:7" ht="15" customHeight="1" x14ac:dyDescent="0.15">
      <c r="A1008" t="str">
        <f>IF(INDEX(Transactions!$L:$L,ROW()-8)="","",INDEX(Transactions!$L:$L,ROW()-8))</f>
        <v/>
      </c>
      <c r="B1008" s="291">
        <f ca="1">IF($A1008="",TODAY(),INDEX(Transactions!$G:$G,ROW()-8))</f>
        <v>46238</v>
      </c>
      <c r="C1008" t="str">
        <f>IF($A1008="","",INDEX(Transactions!$A:$A,ROW()-8))</f>
        <v/>
      </c>
      <c r="D1008" s="27">
        <f>IF($A1008="",0,INDEX(Transactions!$J:$J,ROW()-8))</f>
        <v>0</v>
      </c>
      <c r="E1008">
        <f>IF($A1008="",1,INDEX(Transactions!$P:$P,ROW()-8))</f>
        <v>1</v>
      </c>
      <c r="F1008" s="27">
        <f>IF($A1008="",0,INDEX(Transactions!$Q:$Q,ROW()-8))</f>
        <v>0</v>
      </c>
      <c r="G1008" s="27">
        <f>IF($A1008="",0,INDEX(Transactions!$R:$R,ROW()-8))</f>
        <v>0</v>
      </c>
    </row>
    <row r="1009" spans="1:7" ht="15" customHeight="1" x14ac:dyDescent="0.15">
      <c r="A1009" t="str">
        <f>IF(INDEX(Transactions!$L:$L,ROW()-8)="","",INDEX(Transactions!$L:$L,ROW()-8))</f>
        <v/>
      </c>
      <c r="B1009" s="291">
        <f ca="1">IF($A1009="",TODAY(),INDEX(Transactions!$G:$G,ROW()-8))</f>
        <v>46238</v>
      </c>
      <c r="C1009" t="str">
        <f>IF($A1009="","",INDEX(Transactions!$A:$A,ROW()-8))</f>
        <v/>
      </c>
      <c r="D1009" s="27">
        <f>IF($A1009="",0,INDEX(Transactions!$J:$J,ROW()-8))</f>
        <v>0</v>
      </c>
      <c r="E1009">
        <f>IF($A1009="",1,INDEX(Transactions!$P:$P,ROW()-8))</f>
        <v>1</v>
      </c>
      <c r="F1009" s="27">
        <f>IF($A1009="",0,INDEX(Transactions!$Q:$Q,ROW()-8))</f>
        <v>0</v>
      </c>
      <c r="G1009" s="27">
        <f>IF($A1009="",0,INDEX(Transactions!$R:$R,ROW()-8))</f>
        <v>0</v>
      </c>
    </row>
    <row r="1010" spans="1:7" x14ac:dyDescent="0.15">
      <c r="B1010">
        <f ca="1">IF(INDEX(Transactions!$L:$L,ROW()-8)="",TODAY(),INDEX(Transactions!$G:$G,ROW()-8))</f>
        <v>46238</v>
      </c>
      <c r="F1010">
        <f>IF(INDEX(Transactions!$L:$L,ROW()-8)="",0,INDEX(Transactions!$Q:$Q,ROW()-8))</f>
        <v>0</v>
      </c>
    </row>
    <row r="1011" spans="1:7" x14ac:dyDescent="0.15">
      <c r="B1011">
        <f ca="1">IF(INDEX(Transactions!$L:$L,ROW()-8)="",TODAY(),INDEX(Transactions!$G:$G,ROW()-8))</f>
        <v>46238</v>
      </c>
      <c r="F1011">
        <f>IF(INDEX(Transactions!$L:$L,ROW()-8)="",0,INDEX(Transactions!$Q:$Q,ROW()-8))</f>
        <v>0</v>
      </c>
    </row>
    <row r="1012" spans="1:7" x14ac:dyDescent="0.15">
      <c r="B1012">
        <f ca="1">IF(INDEX(Transactions!$L:$L,ROW()-8)="",TODAY(),INDEX(Transactions!$G:$G,ROW()-8))</f>
        <v>46238</v>
      </c>
      <c r="F1012">
        <f>IF(INDEX(Transactions!$L:$L,ROW()-8)="",0,INDEX(Transactions!$Q:$Q,ROW()-8))</f>
        <v>0</v>
      </c>
    </row>
    <row r="1013" spans="1:7" x14ac:dyDescent="0.15">
      <c r="B1013">
        <f ca="1">IF(INDEX(Transactions!$L:$L,ROW()-8)="",TODAY(),INDEX(Transactions!$G:$G,ROW()-8))</f>
        <v>46238</v>
      </c>
      <c r="F1013">
        <f>IF(INDEX(Transactions!$L:$L,ROW()-8)="",0,INDEX(Transactions!$Q:$Q,ROW()-8))</f>
        <v>0</v>
      </c>
    </row>
    <row r="1014" spans="1:7" x14ac:dyDescent="0.15">
      <c r="B1014">
        <f ca="1">IF(INDEX(Transactions!$L:$L,ROW()-8)="",TODAY(),INDEX(Transactions!$G:$G,ROW()-8))</f>
        <v>46238</v>
      </c>
      <c r="F1014">
        <f>IF(INDEX(Transactions!$L:$L,ROW()-8)="",0,INDEX(Transactions!$Q:$Q,ROW()-8))</f>
        <v>0</v>
      </c>
    </row>
    <row r="1015" spans="1:7" x14ac:dyDescent="0.15">
      <c r="B1015">
        <f ca="1">IF(INDEX(Transactions!$L:$L,ROW()-8)="",TODAY(),INDEX(Transactions!$G:$G,ROW()-8))</f>
        <v>46238</v>
      </c>
      <c r="F1015">
        <f>IF(INDEX(Transactions!$L:$L,ROW()-8)="",0,INDEX(Transactions!$Q:$Q,ROW()-8))</f>
        <v>0</v>
      </c>
    </row>
    <row r="1016" spans="1:7" x14ac:dyDescent="0.15">
      <c r="B1016">
        <f ca="1">IF(INDEX(Transactions!$L:$L,ROW()-8)="",TODAY(),INDEX(Transactions!$G:$G,ROW()-8))</f>
        <v>46238</v>
      </c>
      <c r="F1016">
        <f>IF(INDEX(Transactions!$L:$L,ROW()-8)="",0,INDEX(Transactions!$Q:$Q,ROW()-8))</f>
        <v>0</v>
      </c>
    </row>
    <row r="1017" spans="1:7" x14ac:dyDescent="0.15">
      <c r="B1017">
        <f ca="1">IF(INDEX(Transactions!$L:$L,ROW()-8)="",TODAY(),INDEX(Transactions!$G:$G,ROW()-8))</f>
        <v>46238</v>
      </c>
      <c r="F1017">
        <f>IF(INDEX(Transactions!$L:$L,ROW()-8)="",0,INDEX(Transactions!$Q:$Q,ROW()-8))</f>
        <v>0</v>
      </c>
    </row>
    <row r="1018" spans="1:7" x14ac:dyDescent="0.15">
      <c r="B1018">
        <f ca="1">IF(INDEX(Transactions!$L:$L,ROW()-8)="",TODAY(),INDEX(Transactions!$G:$G,ROW()-8))</f>
        <v>46238</v>
      </c>
      <c r="F1018">
        <f>IF(INDEX(Transactions!$L:$L,ROW()-8)="",0,INDEX(Transactions!$Q:$Q,ROW()-8))</f>
        <v>0</v>
      </c>
    </row>
    <row r="1019" spans="1:7" x14ac:dyDescent="0.15">
      <c r="B1019">
        <f ca="1">IF(INDEX(Transactions!$L:$L,ROW()-8)="",TODAY(),INDEX(Transactions!$G:$G,ROW()-8))</f>
        <v>46238</v>
      </c>
      <c r="F1019">
        <f>IF(INDEX(Transactions!$L:$L,ROW()-8)="",0,INDEX(Transactions!$Q:$Q,ROW()-8))</f>
        <v>0</v>
      </c>
    </row>
    <row r="1020" spans="1:7" x14ac:dyDescent="0.15">
      <c r="B1020">
        <f ca="1">IF(INDEX(Transactions!$L:$L,ROW()-8)="",TODAY(),INDEX(Transactions!$G:$G,ROW()-8))</f>
        <v>46238</v>
      </c>
      <c r="F1020">
        <f>IF(INDEX(Transactions!$L:$L,ROW()-8)="",0,INDEX(Transactions!$Q:$Q,ROW()-8))</f>
        <v>0</v>
      </c>
    </row>
    <row r="1021" spans="1:7" x14ac:dyDescent="0.15">
      <c r="B1021">
        <f ca="1">IF(INDEX(Transactions!$L:$L,ROW()-8)="",TODAY(),INDEX(Transactions!$G:$G,ROW()-8))</f>
        <v>46238</v>
      </c>
      <c r="F1021">
        <f>IF(INDEX(Transactions!$L:$L,ROW()-8)="",0,INDEX(Transactions!$Q:$Q,ROW()-8))</f>
        <v>0</v>
      </c>
    </row>
    <row r="1022" spans="1:7" x14ac:dyDescent="0.15">
      <c r="B1022">
        <f ca="1">IF(INDEX(Transactions!$L:$L,ROW()-8)="",TODAY(),INDEX(Transactions!$G:$G,ROW()-8))</f>
        <v>46238</v>
      </c>
      <c r="F1022">
        <f>IF(INDEX(Transactions!$L:$L,ROW()-8)="",0,INDEX(Transactions!$Q:$Q,ROW()-8))</f>
        <v>0</v>
      </c>
    </row>
    <row r="1023" spans="1:7" x14ac:dyDescent="0.15">
      <c r="B1023">
        <f ca="1">IF(INDEX(Transactions!$L:$L,ROW()-8)="",TODAY(),INDEX(Transactions!$G:$G,ROW()-8))</f>
        <v>46238</v>
      </c>
      <c r="F1023">
        <f>IF(INDEX(Transactions!$L:$L,ROW()-8)="",0,INDEX(Transactions!$Q:$Q,ROW()-8))</f>
        <v>0</v>
      </c>
    </row>
    <row r="1024" spans="1:7" x14ac:dyDescent="0.15">
      <c r="B1024">
        <f ca="1">IF(INDEX(Transactions!$L:$L,ROW()-8)="",TODAY(),INDEX(Transactions!$G:$G,ROW()-8))</f>
        <v>46238</v>
      </c>
      <c r="F1024">
        <f>IF(INDEX(Transactions!$L:$L,ROW()-8)="",0,INDEX(Transactions!$Q:$Q,ROW()-8))</f>
        <v>0</v>
      </c>
    </row>
    <row r="1025" spans="2:6" x14ac:dyDescent="0.15">
      <c r="B1025">
        <f ca="1">IF(INDEX(Transactions!$L:$L,ROW()-8)="",TODAY(),INDEX(Transactions!$G:$G,ROW()-8))</f>
        <v>46238</v>
      </c>
      <c r="F1025">
        <f>IF(INDEX(Transactions!$L:$L,ROW()-8)="",0,INDEX(Transactions!$Q:$Q,ROW()-8))</f>
        <v>0</v>
      </c>
    </row>
    <row r="1026" spans="2:6" x14ac:dyDescent="0.15">
      <c r="B1026">
        <f ca="1">IF(INDEX(Transactions!$L:$L,ROW()-8)="",TODAY(),INDEX(Transactions!$G:$G,ROW()-8))</f>
        <v>46238</v>
      </c>
      <c r="F1026">
        <f>IF(INDEX(Transactions!$L:$L,ROW()-8)="",0,INDEX(Transactions!$Q:$Q,ROW()-8))</f>
        <v>0</v>
      </c>
    </row>
    <row r="1027" spans="2:6" x14ac:dyDescent="0.15">
      <c r="B1027">
        <f ca="1">IF(INDEX(Transactions!$L:$L,ROW()-8)="",TODAY(),INDEX(Transactions!$G:$G,ROW()-8))</f>
        <v>46238</v>
      </c>
      <c r="F1027">
        <f>IF(INDEX(Transactions!$L:$L,ROW()-8)="",0,INDEX(Transactions!$Q:$Q,ROW()-8))</f>
        <v>0</v>
      </c>
    </row>
    <row r="1028" spans="2:6" x14ac:dyDescent="0.15">
      <c r="B1028">
        <f ca="1">IF(INDEX(Transactions!$L:$L,ROW()-8)="",TODAY(),INDEX(Transactions!$G:$G,ROW()-8))</f>
        <v>46238</v>
      </c>
      <c r="F1028">
        <f>IF(INDEX(Transactions!$L:$L,ROW()-8)="",0,INDEX(Transactions!$Q:$Q,ROW()-8))</f>
        <v>0</v>
      </c>
    </row>
    <row r="1029" spans="2:6" x14ac:dyDescent="0.15">
      <c r="B1029">
        <f ca="1">IF(INDEX(Transactions!$L:$L,ROW()-8)="",TODAY(),INDEX(Transactions!$G:$G,ROW()-8))</f>
        <v>46238</v>
      </c>
      <c r="F1029">
        <f>IF(INDEX(Transactions!$L:$L,ROW()-8)="",0,INDEX(Transactions!$Q:$Q,ROW()-8))</f>
        <v>0</v>
      </c>
    </row>
    <row r="1030" spans="2:6" x14ac:dyDescent="0.15">
      <c r="B1030">
        <f ca="1">IF(INDEX(Transactions!$L:$L,ROW()-8)="",TODAY(),INDEX(Transactions!$G:$G,ROW()-8))</f>
        <v>46238</v>
      </c>
      <c r="F1030">
        <f>IF(INDEX(Transactions!$L:$L,ROW()-8)="",0,INDEX(Transactions!$Q:$Q,ROW()-8))</f>
        <v>0</v>
      </c>
    </row>
    <row r="1031" spans="2:6" x14ac:dyDescent="0.15">
      <c r="B1031">
        <f ca="1">IF(INDEX(Transactions!$L:$L,ROW()-8)="",TODAY(),INDEX(Transactions!$G:$G,ROW()-8))</f>
        <v>46238</v>
      </c>
      <c r="F1031">
        <f>IF(INDEX(Transactions!$L:$L,ROW()-8)="",0,INDEX(Transactions!$Q:$Q,ROW()-8))</f>
        <v>0</v>
      </c>
    </row>
    <row r="1032" spans="2:6" x14ac:dyDescent="0.15">
      <c r="B1032">
        <f ca="1">IF(INDEX(Transactions!$L:$L,ROW()-8)="",TODAY(),INDEX(Transactions!$G:$G,ROW()-8))</f>
        <v>46238</v>
      </c>
      <c r="F1032">
        <f>IF(INDEX(Transactions!$L:$L,ROW()-8)="",0,INDEX(Transactions!$Q:$Q,ROW()-8))</f>
        <v>0</v>
      </c>
    </row>
    <row r="1033" spans="2:6" x14ac:dyDescent="0.15">
      <c r="B1033">
        <f ca="1">IF(INDEX(Transactions!$L:$L,ROW()-8)="",TODAY(),INDEX(Transactions!$G:$G,ROW()-8))</f>
        <v>46238</v>
      </c>
      <c r="F1033">
        <f>IF(INDEX(Transactions!$L:$L,ROW()-8)="",0,INDEX(Transactions!$Q:$Q,ROW()-8))</f>
        <v>0</v>
      </c>
    </row>
    <row r="1034" spans="2:6" x14ac:dyDescent="0.15">
      <c r="B1034">
        <f ca="1">IF(INDEX(Transactions!$L:$L,ROW()-8)="",TODAY(),INDEX(Transactions!$G:$G,ROW()-8))</f>
        <v>46238</v>
      </c>
      <c r="F1034">
        <f>IF(INDEX(Transactions!$L:$L,ROW()-8)="",0,INDEX(Transactions!$Q:$Q,ROW()-8))</f>
        <v>0</v>
      </c>
    </row>
    <row r="1035" spans="2:6" x14ac:dyDescent="0.15">
      <c r="B1035">
        <f ca="1">IF(INDEX(Transactions!$L:$L,ROW()-8)="",TODAY(),INDEX(Transactions!$G:$G,ROW()-8))</f>
        <v>46238</v>
      </c>
      <c r="F1035">
        <f>IF(INDEX(Transactions!$L:$L,ROW()-8)="",0,INDEX(Transactions!$Q:$Q,ROW()-8))</f>
        <v>0</v>
      </c>
    </row>
    <row r="1036" spans="2:6" x14ac:dyDescent="0.15">
      <c r="B1036">
        <f ca="1">IF(INDEX(Transactions!$L:$L,ROW()-8)="",TODAY(),INDEX(Transactions!$G:$G,ROW()-8))</f>
        <v>46238</v>
      </c>
      <c r="F1036">
        <f>IF(INDEX(Transactions!$L:$L,ROW()-8)="",0,INDEX(Transactions!$Q:$Q,ROW()-8))</f>
        <v>0</v>
      </c>
    </row>
    <row r="1037" spans="2:6" x14ac:dyDescent="0.15">
      <c r="B1037">
        <f ca="1">IF(INDEX(Transactions!$L:$L,ROW()-8)="",TODAY(),INDEX(Transactions!$G:$G,ROW()-8))</f>
        <v>46238</v>
      </c>
      <c r="F1037">
        <f>IF(INDEX(Transactions!$L:$L,ROW()-8)="",0,INDEX(Transactions!$Q:$Q,ROW()-8))</f>
        <v>0</v>
      </c>
    </row>
    <row r="1038" spans="2:6" x14ac:dyDescent="0.15">
      <c r="B1038">
        <f ca="1">IF(INDEX(Transactions!$L:$L,ROW()-8)="",TODAY(),INDEX(Transactions!$G:$G,ROW()-8))</f>
        <v>46238</v>
      </c>
      <c r="F1038">
        <f>IF(INDEX(Transactions!$L:$L,ROW()-8)="",0,INDEX(Transactions!$Q:$Q,ROW()-8))</f>
        <v>0</v>
      </c>
    </row>
    <row r="1039" spans="2:6" x14ac:dyDescent="0.15">
      <c r="B1039">
        <f ca="1">IF(INDEX(Transactions!$L:$L,ROW()-8)="",TODAY(),INDEX(Transactions!$G:$G,ROW()-8))</f>
        <v>46238</v>
      </c>
      <c r="F1039">
        <f>IF(INDEX(Transactions!$L:$L,ROW()-8)="",0,INDEX(Transactions!$Q:$Q,ROW()-8))</f>
        <v>0</v>
      </c>
    </row>
    <row r="1040" spans="2:6" x14ac:dyDescent="0.15">
      <c r="B1040">
        <f ca="1">IF(INDEX(Transactions!$L:$L,ROW()-8)="",TODAY(),INDEX(Transactions!$G:$G,ROW()-8))</f>
        <v>46238</v>
      </c>
      <c r="F1040">
        <f>IF(INDEX(Transactions!$L:$L,ROW()-8)="",0,INDEX(Transactions!$Q:$Q,ROW()-8))</f>
        <v>0</v>
      </c>
    </row>
    <row r="1041" spans="2:6" x14ac:dyDescent="0.15">
      <c r="B1041">
        <f ca="1">IF(INDEX(Transactions!$L:$L,ROW()-8)="",TODAY(),INDEX(Transactions!$G:$G,ROW()-8))</f>
        <v>46238</v>
      </c>
      <c r="F1041">
        <f>IF(INDEX(Transactions!$L:$L,ROW()-8)="",0,INDEX(Transactions!$Q:$Q,ROW()-8))</f>
        <v>0</v>
      </c>
    </row>
    <row r="1042" spans="2:6" x14ac:dyDescent="0.15">
      <c r="B1042">
        <f ca="1">IF(INDEX(Transactions!$L:$L,ROW()-8)="",TODAY(),INDEX(Transactions!$G:$G,ROW()-8))</f>
        <v>46238</v>
      </c>
      <c r="F1042">
        <f>IF(INDEX(Transactions!$L:$L,ROW()-8)="",0,INDEX(Transactions!$Q:$Q,ROW()-8))</f>
        <v>0</v>
      </c>
    </row>
    <row r="1043" spans="2:6" x14ac:dyDescent="0.15">
      <c r="B1043">
        <f ca="1">IF(INDEX(Transactions!$L:$L,ROW()-8)="",TODAY(),INDEX(Transactions!$G:$G,ROW()-8))</f>
        <v>46238</v>
      </c>
      <c r="F1043">
        <f>IF(INDEX(Transactions!$L:$L,ROW()-8)="",0,INDEX(Transactions!$Q:$Q,ROW()-8))</f>
        <v>0</v>
      </c>
    </row>
    <row r="1044" spans="2:6" x14ac:dyDescent="0.15">
      <c r="B1044">
        <f ca="1">IF(INDEX(Transactions!$L:$L,ROW()-8)="",TODAY(),INDEX(Transactions!$G:$G,ROW()-8))</f>
        <v>46238</v>
      </c>
      <c r="F1044">
        <f>IF(INDEX(Transactions!$L:$L,ROW()-8)="",0,INDEX(Transactions!$Q:$Q,ROW()-8))</f>
        <v>0</v>
      </c>
    </row>
    <row r="1045" spans="2:6" x14ac:dyDescent="0.15">
      <c r="B1045">
        <f ca="1">IF(INDEX(Transactions!$L:$L,ROW()-8)="",TODAY(),INDEX(Transactions!$G:$G,ROW()-8))</f>
        <v>46238</v>
      </c>
      <c r="F1045">
        <f>IF(INDEX(Transactions!$L:$L,ROW()-8)="",0,INDEX(Transactions!$Q:$Q,ROW()-8))</f>
        <v>0</v>
      </c>
    </row>
    <row r="1046" spans="2:6" x14ac:dyDescent="0.15">
      <c r="B1046">
        <f ca="1">IF(INDEX(Transactions!$L:$L,ROW()-8)="",TODAY(),INDEX(Transactions!$G:$G,ROW()-8))</f>
        <v>46238</v>
      </c>
      <c r="F1046">
        <f>IF(INDEX(Transactions!$L:$L,ROW()-8)="",0,INDEX(Transactions!$Q:$Q,ROW()-8))</f>
        <v>0</v>
      </c>
    </row>
    <row r="1047" spans="2:6" x14ac:dyDescent="0.15">
      <c r="B1047">
        <f ca="1">IF(INDEX(Transactions!$L:$L,ROW()-8)="",TODAY(),INDEX(Transactions!$G:$G,ROW()-8))</f>
        <v>46238</v>
      </c>
      <c r="F1047">
        <f>IF(INDEX(Transactions!$L:$L,ROW()-8)="",0,INDEX(Transactions!$Q:$Q,ROW()-8))</f>
        <v>0</v>
      </c>
    </row>
    <row r="1048" spans="2:6" x14ac:dyDescent="0.15">
      <c r="B1048">
        <f ca="1">IF(INDEX(Transactions!$L:$L,ROW()-8)="",TODAY(),INDEX(Transactions!$G:$G,ROW()-8))</f>
        <v>46238</v>
      </c>
      <c r="F1048">
        <f>IF(INDEX(Transactions!$L:$L,ROW()-8)="",0,INDEX(Transactions!$Q:$Q,ROW()-8))</f>
        <v>0</v>
      </c>
    </row>
    <row r="1049" spans="2:6" x14ac:dyDescent="0.15">
      <c r="B1049">
        <f ca="1">IF(INDEX(Transactions!$L:$L,ROW()-8)="",TODAY(),INDEX(Transactions!$G:$G,ROW()-8))</f>
        <v>46238</v>
      </c>
      <c r="F1049">
        <f>IF(INDEX(Transactions!$L:$L,ROW()-8)="",0,INDEX(Transactions!$Q:$Q,ROW()-8))</f>
        <v>0</v>
      </c>
    </row>
    <row r="1050" spans="2:6" x14ac:dyDescent="0.15">
      <c r="B1050">
        <f ca="1">IF(INDEX(Transactions!$L:$L,ROW()-8)="",TODAY(),INDEX(Transactions!$G:$G,ROW()-8))</f>
        <v>46238</v>
      </c>
      <c r="F1050">
        <f>IF(INDEX(Transactions!$L:$L,ROW()-8)="",0,INDEX(Transactions!$Q:$Q,ROW()-8))</f>
        <v>0</v>
      </c>
    </row>
    <row r="1051" spans="2:6" x14ac:dyDescent="0.15">
      <c r="B1051">
        <f ca="1">IF(INDEX(Transactions!$L:$L,ROW()-8)="",TODAY(),INDEX(Transactions!$G:$G,ROW()-8))</f>
        <v>46238</v>
      </c>
      <c r="F1051">
        <f>IF(INDEX(Transactions!$L:$L,ROW()-8)="",0,INDEX(Transactions!$Q:$Q,ROW()-8))</f>
        <v>0</v>
      </c>
    </row>
    <row r="1052" spans="2:6" x14ac:dyDescent="0.15">
      <c r="B1052">
        <f ca="1">IF(INDEX(Transactions!$L:$L,ROW()-8)="",TODAY(),INDEX(Transactions!$G:$G,ROW()-8))</f>
        <v>46238</v>
      </c>
      <c r="F1052">
        <f>IF(INDEX(Transactions!$L:$L,ROW()-8)="",0,INDEX(Transactions!$Q:$Q,ROW()-8))</f>
        <v>0</v>
      </c>
    </row>
    <row r="1053" spans="2:6" x14ac:dyDescent="0.15">
      <c r="B1053">
        <f ca="1">IF(INDEX(Transactions!$L:$L,ROW()-8)="",TODAY(),INDEX(Transactions!$G:$G,ROW()-8))</f>
        <v>46238</v>
      </c>
      <c r="F1053">
        <f>IF(INDEX(Transactions!$L:$L,ROW()-8)="",0,INDEX(Transactions!$Q:$Q,ROW()-8))</f>
        <v>0</v>
      </c>
    </row>
    <row r="1054" spans="2:6" x14ac:dyDescent="0.15">
      <c r="B1054">
        <f ca="1">IF(INDEX(Transactions!$L:$L,ROW()-8)="",TODAY(),INDEX(Transactions!$G:$G,ROW()-8))</f>
        <v>46238</v>
      </c>
      <c r="F1054">
        <f>IF(INDEX(Transactions!$L:$L,ROW()-8)="",0,INDEX(Transactions!$Q:$Q,ROW()-8))</f>
        <v>0</v>
      </c>
    </row>
    <row r="1055" spans="2:6" x14ac:dyDescent="0.15">
      <c r="B1055">
        <f ca="1">IF(INDEX(Transactions!$L:$L,ROW()-8)="",TODAY(),INDEX(Transactions!$G:$G,ROW()-8))</f>
        <v>46238</v>
      </c>
      <c r="F1055">
        <f>IF(INDEX(Transactions!$L:$L,ROW()-8)="",0,INDEX(Transactions!$Q:$Q,ROW()-8))</f>
        <v>0</v>
      </c>
    </row>
    <row r="1056" spans="2:6" x14ac:dyDescent="0.15">
      <c r="B1056">
        <f ca="1">IF(INDEX(Transactions!$L:$L,ROW()-8)="",TODAY(),INDEX(Transactions!$G:$G,ROW()-8))</f>
        <v>46238</v>
      </c>
      <c r="F1056">
        <f>IF(INDEX(Transactions!$L:$L,ROW()-8)="",0,INDEX(Transactions!$Q:$Q,ROW()-8))</f>
        <v>0</v>
      </c>
    </row>
    <row r="1057" spans="2:6" x14ac:dyDescent="0.15">
      <c r="B1057">
        <f ca="1">IF(INDEX(Transactions!$L:$L,ROW()-8)="",TODAY(),INDEX(Transactions!$G:$G,ROW()-8))</f>
        <v>46238</v>
      </c>
      <c r="F1057">
        <f>IF(INDEX(Transactions!$L:$L,ROW()-8)="",0,INDEX(Transactions!$Q:$Q,ROW()-8))</f>
        <v>0</v>
      </c>
    </row>
    <row r="1058" spans="2:6" x14ac:dyDescent="0.15">
      <c r="B1058">
        <f ca="1">IF(INDEX(Transactions!$L:$L,ROW()-8)="",TODAY(),INDEX(Transactions!$G:$G,ROW()-8))</f>
        <v>46238</v>
      </c>
      <c r="F1058">
        <f>IF(INDEX(Transactions!$L:$L,ROW()-8)="",0,INDEX(Transactions!$Q:$Q,ROW()-8))</f>
        <v>0</v>
      </c>
    </row>
    <row r="1059" spans="2:6" x14ac:dyDescent="0.15">
      <c r="B1059">
        <f ca="1">IF(INDEX(Transactions!$L:$L,ROW()-8)="",TODAY(),INDEX(Transactions!$G:$G,ROW()-8))</f>
        <v>46238</v>
      </c>
      <c r="F1059">
        <f>IF(INDEX(Transactions!$L:$L,ROW()-8)="",0,INDEX(Transactions!$Q:$Q,ROW()-8))</f>
        <v>0</v>
      </c>
    </row>
    <row r="1060" spans="2:6" x14ac:dyDescent="0.15">
      <c r="B1060">
        <f ca="1">IF(INDEX(Transactions!$L:$L,ROW()-8)="",TODAY(),INDEX(Transactions!$G:$G,ROW()-8))</f>
        <v>46238</v>
      </c>
      <c r="F1060">
        <f>IF(INDEX(Transactions!$L:$L,ROW()-8)="",0,INDEX(Transactions!$Q:$Q,ROW()-8))</f>
        <v>0</v>
      </c>
    </row>
    <row r="1061" spans="2:6" x14ac:dyDescent="0.15">
      <c r="B1061">
        <f ca="1">IF(INDEX(Transactions!$L:$L,ROW()-8)="",TODAY(),INDEX(Transactions!$G:$G,ROW()-8))</f>
        <v>46238</v>
      </c>
      <c r="F1061">
        <f>IF(INDEX(Transactions!$L:$L,ROW()-8)="",0,INDEX(Transactions!$Q:$Q,ROW()-8))</f>
        <v>0</v>
      </c>
    </row>
    <row r="1062" spans="2:6" x14ac:dyDescent="0.15">
      <c r="B1062">
        <f ca="1">IF(INDEX(Transactions!$L:$L,ROW()-8)="",TODAY(),INDEX(Transactions!$G:$G,ROW()-8))</f>
        <v>46238</v>
      </c>
      <c r="F1062">
        <f>IF(INDEX(Transactions!$L:$L,ROW()-8)="",0,INDEX(Transactions!$Q:$Q,ROW()-8))</f>
        <v>0</v>
      </c>
    </row>
    <row r="1063" spans="2:6" x14ac:dyDescent="0.15">
      <c r="B1063">
        <f ca="1">IF(INDEX(Transactions!$L:$L,ROW()-8)="",TODAY(),INDEX(Transactions!$G:$G,ROW()-8))</f>
        <v>46238</v>
      </c>
      <c r="F1063">
        <f>IF(INDEX(Transactions!$L:$L,ROW()-8)="",0,INDEX(Transactions!$Q:$Q,ROW()-8))</f>
        <v>0</v>
      </c>
    </row>
    <row r="1064" spans="2:6" x14ac:dyDescent="0.15">
      <c r="B1064">
        <f ca="1">IF(INDEX(Transactions!$L:$L,ROW()-8)="",TODAY(),INDEX(Transactions!$G:$G,ROW()-8))</f>
        <v>46238</v>
      </c>
      <c r="F1064">
        <f>IF(INDEX(Transactions!$L:$L,ROW()-8)="",0,INDEX(Transactions!$Q:$Q,ROW()-8))</f>
        <v>0</v>
      </c>
    </row>
    <row r="1065" spans="2:6" x14ac:dyDescent="0.15">
      <c r="B1065">
        <f ca="1">IF(INDEX(Transactions!$L:$L,ROW()-8)="",TODAY(),INDEX(Transactions!$G:$G,ROW()-8))</f>
        <v>46238</v>
      </c>
      <c r="F1065">
        <f>IF(INDEX(Transactions!$L:$L,ROW()-8)="",0,INDEX(Transactions!$Q:$Q,ROW()-8))</f>
        <v>0</v>
      </c>
    </row>
    <row r="1066" spans="2:6" x14ac:dyDescent="0.15">
      <c r="B1066">
        <f ca="1">IF(INDEX(Transactions!$L:$L,ROW()-8)="",TODAY(),INDEX(Transactions!$G:$G,ROW()-8))</f>
        <v>46238</v>
      </c>
      <c r="F1066">
        <f>IF(INDEX(Transactions!$L:$L,ROW()-8)="",0,INDEX(Transactions!$Q:$Q,ROW()-8))</f>
        <v>0</v>
      </c>
    </row>
    <row r="1067" spans="2:6" x14ac:dyDescent="0.15">
      <c r="B1067">
        <f ca="1">IF(INDEX(Transactions!$L:$L,ROW()-8)="",TODAY(),INDEX(Transactions!$G:$G,ROW()-8))</f>
        <v>46238</v>
      </c>
      <c r="F1067">
        <f>IF(INDEX(Transactions!$L:$L,ROW()-8)="",0,INDEX(Transactions!$Q:$Q,ROW()-8))</f>
        <v>0</v>
      </c>
    </row>
    <row r="1068" spans="2:6" x14ac:dyDescent="0.15">
      <c r="B1068">
        <f ca="1">IF(INDEX(Transactions!$L:$L,ROW()-8)="",TODAY(),INDEX(Transactions!$G:$G,ROW()-8))</f>
        <v>46238</v>
      </c>
      <c r="F1068">
        <f>IF(INDEX(Transactions!$L:$L,ROW()-8)="",0,INDEX(Transactions!$Q:$Q,ROW()-8))</f>
        <v>0</v>
      </c>
    </row>
    <row r="1069" spans="2:6" x14ac:dyDescent="0.15">
      <c r="B1069">
        <f ca="1">IF(INDEX(Transactions!$L:$L,ROW()-8)="",TODAY(),INDEX(Transactions!$G:$G,ROW()-8))</f>
        <v>46238</v>
      </c>
      <c r="F1069">
        <f>IF(INDEX(Transactions!$L:$L,ROW()-8)="",0,INDEX(Transactions!$Q:$Q,ROW()-8))</f>
        <v>0</v>
      </c>
    </row>
    <row r="1070" spans="2:6" x14ac:dyDescent="0.15">
      <c r="B1070">
        <f ca="1">IF(INDEX(Transactions!$L:$L,ROW()-8)="",TODAY(),INDEX(Transactions!$G:$G,ROW()-8))</f>
        <v>46238</v>
      </c>
      <c r="F1070">
        <f>IF(INDEX(Transactions!$L:$L,ROW()-8)="",0,INDEX(Transactions!$Q:$Q,ROW()-8))</f>
        <v>0</v>
      </c>
    </row>
    <row r="1071" spans="2:6" x14ac:dyDescent="0.15">
      <c r="B1071">
        <f ca="1">IF(INDEX(Transactions!$L:$L,ROW()-8)="",TODAY(),INDEX(Transactions!$G:$G,ROW()-8))</f>
        <v>46238</v>
      </c>
      <c r="F1071">
        <f>IF(INDEX(Transactions!$L:$L,ROW()-8)="",0,INDEX(Transactions!$Q:$Q,ROW()-8))</f>
        <v>0</v>
      </c>
    </row>
    <row r="1072" spans="2:6" x14ac:dyDescent="0.15">
      <c r="B1072">
        <f ca="1">IF(INDEX(Transactions!$L:$L,ROW()-8)="",TODAY(),INDEX(Transactions!$G:$G,ROW()-8))</f>
        <v>46238</v>
      </c>
      <c r="F1072">
        <f>IF(INDEX(Transactions!$L:$L,ROW()-8)="",0,INDEX(Transactions!$Q:$Q,ROW()-8))</f>
        <v>0</v>
      </c>
    </row>
    <row r="1073" spans="2:6" x14ac:dyDescent="0.15">
      <c r="B1073">
        <f ca="1">IF(INDEX(Transactions!$L:$L,ROW()-8)="",TODAY(),INDEX(Transactions!$G:$G,ROW()-8))</f>
        <v>46238</v>
      </c>
      <c r="F1073">
        <f>IF(INDEX(Transactions!$L:$L,ROW()-8)="",0,INDEX(Transactions!$Q:$Q,ROW()-8))</f>
        <v>0</v>
      </c>
    </row>
    <row r="1074" spans="2:6" x14ac:dyDescent="0.15">
      <c r="B1074">
        <f ca="1">IF(INDEX(Transactions!$L:$L,ROW()-8)="",TODAY(),INDEX(Transactions!$G:$G,ROW()-8))</f>
        <v>46238</v>
      </c>
      <c r="F1074">
        <f>IF(INDEX(Transactions!$L:$L,ROW()-8)="",0,INDEX(Transactions!$Q:$Q,ROW()-8))</f>
        <v>0</v>
      </c>
    </row>
    <row r="1075" spans="2:6" x14ac:dyDescent="0.15">
      <c r="B1075">
        <f ca="1">IF(INDEX(Transactions!$L:$L,ROW()-8)="",TODAY(),INDEX(Transactions!$G:$G,ROW()-8))</f>
        <v>46238</v>
      </c>
      <c r="F1075">
        <f>IF(INDEX(Transactions!$L:$L,ROW()-8)="",0,INDEX(Transactions!$Q:$Q,ROW()-8))</f>
        <v>0</v>
      </c>
    </row>
    <row r="1076" spans="2:6" x14ac:dyDescent="0.15">
      <c r="B1076">
        <f ca="1">IF(INDEX(Transactions!$L:$L,ROW()-8)="",TODAY(),INDEX(Transactions!$G:$G,ROW()-8))</f>
        <v>46238</v>
      </c>
      <c r="F1076">
        <f>IF(INDEX(Transactions!$L:$L,ROW()-8)="",0,INDEX(Transactions!$Q:$Q,ROW()-8))</f>
        <v>0</v>
      </c>
    </row>
    <row r="1077" spans="2:6" x14ac:dyDescent="0.15">
      <c r="B1077">
        <f ca="1">IF(INDEX(Transactions!$L:$L,ROW()-8)="",TODAY(),INDEX(Transactions!$G:$G,ROW()-8))</f>
        <v>46238</v>
      </c>
      <c r="F1077">
        <f>IF(INDEX(Transactions!$L:$L,ROW()-8)="",0,INDEX(Transactions!$Q:$Q,ROW()-8))</f>
        <v>0</v>
      </c>
    </row>
    <row r="1078" spans="2:6" x14ac:dyDescent="0.15">
      <c r="B1078">
        <f ca="1">IF(INDEX(Transactions!$L:$L,ROW()-8)="",TODAY(),INDEX(Transactions!$G:$G,ROW()-8))</f>
        <v>46238</v>
      </c>
      <c r="F1078">
        <f>IF(INDEX(Transactions!$L:$L,ROW()-8)="",0,INDEX(Transactions!$Q:$Q,ROW()-8))</f>
        <v>0</v>
      </c>
    </row>
    <row r="1079" spans="2:6" x14ac:dyDescent="0.15">
      <c r="B1079">
        <f ca="1">IF(INDEX(Transactions!$L:$L,ROW()-8)="",TODAY(),INDEX(Transactions!$G:$G,ROW()-8))</f>
        <v>46238</v>
      </c>
      <c r="F1079">
        <f>IF(INDEX(Transactions!$L:$L,ROW()-8)="",0,INDEX(Transactions!$Q:$Q,ROW()-8))</f>
        <v>0</v>
      </c>
    </row>
    <row r="1080" spans="2:6" x14ac:dyDescent="0.15">
      <c r="B1080">
        <f ca="1">IF(INDEX(Transactions!$L:$L,ROW()-8)="",TODAY(),INDEX(Transactions!$G:$G,ROW()-8))</f>
        <v>46238</v>
      </c>
      <c r="F1080">
        <f>IF(INDEX(Transactions!$L:$L,ROW()-8)="",0,INDEX(Transactions!$Q:$Q,ROW()-8))</f>
        <v>0</v>
      </c>
    </row>
    <row r="1081" spans="2:6" x14ac:dyDescent="0.15">
      <c r="B1081">
        <f ca="1">IF(INDEX(Transactions!$L:$L,ROW()-8)="",TODAY(),INDEX(Transactions!$G:$G,ROW()-8))</f>
        <v>46238</v>
      </c>
      <c r="F1081">
        <f>IF(INDEX(Transactions!$L:$L,ROW()-8)="",0,INDEX(Transactions!$Q:$Q,ROW()-8))</f>
        <v>0</v>
      </c>
    </row>
    <row r="1082" spans="2:6" x14ac:dyDescent="0.15">
      <c r="B1082">
        <f ca="1">IF(INDEX(Transactions!$L:$L,ROW()-8)="",TODAY(),INDEX(Transactions!$G:$G,ROW()-8))</f>
        <v>46238</v>
      </c>
      <c r="F1082">
        <f>IF(INDEX(Transactions!$L:$L,ROW()-8)="",0,INDEX(Transactions!$Q:$Q,ROW()-8))</f>
        <v>0</v>
      </c>
    </row>
    <row r="1083" spans="2:6" x14ac:dyDescent="0.15">
      <c r="B1083">
        <f ca="1">IF(INDEX(Transactions!$L:$L,ROW()-8)="",TODAY(),INDEX(Transactions!$G:$G,ROW()-8))</f>
        <v>46238</v>
      </c>
      <c r="F1083">
        <f>IF(INDEX(Transactions!$L:$L,ROW()-8)="",0,INDEX(Transactions!$Q:$Q,ROW()-8))</f>
        <v>0</v>
      </c>
    </row>
    <row r="1084" spans="2:6" x14ac:dyDescent="0.15">
      <c r="B1084">
        <f ca="1">IF(INDEX(Transactions!$L:$L,ROW()-8)="",TODAY(),INDEX(Transactions!$G:$G,ROW()-8))</f>
        <v>46238</v>
      </c>
      <c r="F1084">
        <f>IF(INDEX(Transactions!$L:$L,ROW()-8)="",0,INDEX(Transactions!$Q:$Q,ROW()-8))</f>
        <v>0</v>
      </c>
    </row>
    <row r="1085" spans="2:6" x14ac:dyDescent="0.15">
      <c r="B1085">
        <f ca="1">IF(INDEX(Transactions!$L:$L,ROW()-8)="",TODAY(),INDEX(Transactions!$G:$G,ROW()-8))</f>
        <v>46238</v>
      </c>
      <c r="F1085">
        <f>IF(INDEX(Transactions!$L:$L,ROW()-8)="",0,INDEX(Transactions!$Q:$Q,ROW()-8))</f>
        <v>0</v>
      </c>
    </row>
    <row r="1086" spans="2:6" x14ac:dyDescent="0.15">
      <c r="B1086">
        <f ca="1">IF(INDEX(Transactions!$L:$L,ROW()-8)="",TODAY(),INDEX(Transactions!$G:$G,ROW()-8))</f>
        <v>46238</v>
      </c>
      <c r="F1086">
        <f>IF(INDEX(Transactions!$L:$L,ROW()-8)="",0,INDEX(Transactions!$Q:$Q,ROW()-8))</f>
        <v>0</v>
      </c>
    </row>
    <row r="1087" spans="2:6" x14ac:dyDescent="0.15">
      <c r="B1087">
        <f ca="1">IF(INDEX(Transactions!$L:$L,ROW()-8)="",TODAY(),INDEX(Transactions!$G:$G,ROW()-8))</f>
        <v>46238</v>
      </c>
      <c r="F1087">
        <f>IF(INDEX(Transactions!$L:$L,ROW()-8)="",0,INDEX(Transactions!$Q:$Q,ROW()-8))</f>
        <v>0</v>
      </c>
    </row>
    <row r="1088" spans="2:6" x14ac:dyDescent="0.15">
      <c r="B1088">
        <f ca="1">IF(INDEX(Transactions!$L:$L,ROW()-8)="",TODAY(),INDEX(Transactions!$G:$G,ROW()-8))</f>
        <v>46238</v>
      </c>
      <c r="F1088">
        <f>IF(INDEX(Transactions!$L:$L,ROW()-8)="",0,INDEX(Transactions!$Q:$Q,ROW()-8))</f>
        <v>0</v>
      </c>
    </row>
    <row r="1089" spans="2:6" x14ac:dyDescent="0.15">
      <c r="B1089">
        <f ca="1">IF(INDEX(Transactions!$L:$L,ROW()-8)="",TODAY(),INDEX(Transactions!$G:$G,ROW()-8))</f>
        <v>46238</v>
      </c>
      <c r="F1089">
        <f>IF(INDEX(Transactions!$L:$L,ROW()-8)="",0,INDEX(Transactions!$Q:$Q,ROW()-8))</f>
        <v>0</v>
      </c>
    </row>
    <row r="1090" spans="2:6" x14ac:dyDescent="0.15">
      <c r="B1090">
        <f ca="1">IF(INDEX(Transactions!$L:$L,ROW()-8)="",TODAY(),INDEX(Transactions!$G:$G,ROW()-8))</f>
        <v>46238</v>
      </c>
      <c r="F1090">
        <f>IF(INDEX(Transactions!$L:$L,ROW()-8)="",0,INDEX(Transactions!$Q:$Q,ROW()-8))</f>
        <v>0</v>
      </c>
    </row>
    <row r="1091" spans="2:6" x14ac:dyDescent="0.15">
      <c r="B1091">
        <f ca="1">IF(INDEX(Transactions!$L:$L,ROW()-8)="",TODAY(),INDEX(Transactions!$G:$G,ROW()-8))</f>
        <v>46238</v>
      </c>
      <c r="F1091">
        <f>IF(INDEX(Transactions!$L:$L,ROW()-8)="",0,INDEX(Transactions!$Q:$Q,ROW()-8))</f>
        <v>0</v>
      </c>
    </row>
    <row r="1092" spans="2:6" x14ac:dyDescent="0.15">
      <c r="B1092">
        <f ca="1">IF(INDEX(Transactions!$L:$L,ROW()-8)="",TODAY(),INDEX(Transactions!$G:$G,ROW()-8))</f>
        <v>46238</v>
      </c>
      <c r="F1092">
        <f>IF(INDEX(Transactions!$L:$L,ROW()-8)="",0,INDEX(Transactions!$Q:$Q,ROW()-8))</f>
        <v>0</v>
      </c>
    </row>
    <row r="1093" spans="2:6" x14ac:dyDescent="0.15">
      <c r="B1093">
        <f ca="1">IF(INDEX(Transactions!$L:$L,ROW()-8)="",TODAY(),INDEX(Transactions!$G:$G,ROW()-8))</f>
        <v>46238</v>
      </c>
      <c r="F1093">
        <f>IF(INDEX(Transactions!$L:$L,ROW()-8)="",0,INDEX(Transactions!$Q:$Q,ROW()-8))</f>
        <v>0</v>
      </c>
    </row>
    <row r="1094" spans="2:6" x14ac:dyDescent="0.15">
      <c r="B1094">
        <f ca="1">IF(INDEX(Transactions!$L:$L,ROW()-8)="",TODAY(),INDEX(Transactions!$G:$G,ROW()-8))</f>
        <v>46238</v>
      </c>
      <c r="F1094">
        <f>IF(INDEX(Transactions!$L:$L,ROW()-8)="",0,INDEX(Transactions!$Q:$Q,ROW()-8))</f>
        <v>0</v>
      </c>
    </row>
    <row r="1095" spans="2:6" x14ac:dyDescent="0.15">
      <c r="B1095">
        <f ca="1">IF(INDEX(Transactions!$L:$L,ROW()-8)="",TODAY(),INDEX(Transactions!$G:$G,ROW()-8))</f>
        <v>46238</v>
      </c>
      <c r="F1095">
        <f>IF(INDEX(Transactions!$L:$L,ROW()-8)="",0,INDEX(Transactions!$Q:$Q,ROW()-8))</f>
        <v>0</v>
      </c>
    </row>
    <row r="1096" spans="2:6" x14ac:dyDescent="0.15">
      <c r="B1096">
        <f ca="1">IF(INDEX(Transactions!$L:$L,ROW()-8)="",TODAY(),INDEX(Transactions!$G:$G,ROW()-8))</f>
        <v>46238</v>
      </c>
      <c r="F1096">
        <f>IF(INDEX(Transactions!$L:$L,ROW()-8)="",0,INDEX(Transactions!$Q:$Q,ROW()-8))</f>
        <v>0</v>
      </c>
    </row>
    <row r="1097" spans="2:6" x14ac:dyDescent="0.15">
      <c r="B1097">
        <f ca="1">IF(INDEX(Transactions!$L:$L,ROW()-8)="",TODAY(),INDEX(Transactions!$G:$G,ROW()-8))</f>
        <v>46238</v>
      </c>
      <c r="F1097">
        <f>IF(INDEX(Transactions!$L:$L,ROW()-8)="",0,INDEX(Transactions!$Q:$Q,ROW()-8))</f>
        <v>0</v>
      </c>
    </row>
    <row r="1098" spans="2:6" x14ac:dyDescent="0.15">
      <c r="B1098">
        <f ca="1">IF(INDEX(Transactions!$L:$L,ROW()-8)="",TODAY(),INDEX(Transactions!$G:$G,ROW()-8))</f>
        <v>46238</v>
      </c>
      <c r="F1098">
        <f>IF(INDEX(Transactions!$L:$L,ROW()-8)="",0,INDEX(Transactions!$Q:$Q,ROW()-8))</f>
        <v>0</v>
      </c>
    </row>
    <row r="1099" spans="2:6" x14ac:dyDescent="0.15">
      <c r="B1099">
        <f ca="1">IF(INDEX(Transactions!$L:$L,ROW()-8)="",TODAY(),INDEX(Transactions!$G:$G,ROW()-8))</f>
        <v>46238</v>
      </c>
      <c r="F1099">
        <f>IF(INDEX(Transactions!$L:$L,ROW()-8)="",0,INDEX(Transactions!$Q:$Q,ROW()-8))</f>
        <v>0</v>
      </c>
    </row>
    <row r="1100" spans="2:6" x14ac:dyDescent="0.15">
      <c r="B1100">
        <f ca="1">IF(INDEX(Transactions!$L:$L,ROW()-8)="",TODAY(),INDEX(Transactions!$G:$G,ROW()-8))</f>
        <v>46238</v>
      </c>
      <c r="F1100">
        <f>IF(INDEX(Transactions!$L:$L,ROW()-8)="",0,INDEX(Transactions!$Q:$Q,ROW()-8))</f>
        <v>0</v>
      </c>
    </row>
    <row r="1101" spans="2:6" x14ac:dyDescent="0.15">
      <c r="B1101">
        <f ca="1">IF(INDEX(Transactions!$L:$L,ROW()-8)="",TODAY(),INDEX(Transactions!$G:$G,ROW()-8))</f>
        <v>46238</v>
      </c>
      <c r="F1101">
        <f>IF(INDEX(Transactions!$L:$L,ROW()-8)="",0,INDEX(Transactions!$Q:$Q,ROW()-8))</f>
        <v>0</v>
      </c>
    </row>
    <row r="1102" spans="2:6" x14ac:dyDescent="0.15">
      <c r="B1102">
        <f ca="1">IF(INDEX(Transactions!$L:$L,ROW()-8)="",TODAY(),INDEX(Transactions!$G:$G,ROW()-8))</f>
        <v>46238</v>
      </c>
      <c r="F1102">
        <f>IF(INDEX(Transactions!$L:$L,ROW()-8)="",0,INDEX(Transactions!$Q:$Q,ROW()-8))</f>
        <v>0</v>
      </c>
    </row>
    <row r="1103" spans="2:6" x14ac:dyDescent="0.15">
      <c r="B1103">
        <f ca="1">IF(INDEX(Transactions!$L:$L,ROW()-8)="",TODAY(),INDEX(Transactions!$G:$G,ROW()-8))</f>
        <v>46238</v>
      </c>
      <c r="F1103">
        <f>IF(INDEX(Transactions!$L:$L,ROW()-8)="",0,INDEX(Transactions!$Q:$Q,ROW()-8))</f>
        <v>0</v>
      </c>
    </row>
    <row r="1104" spans="2:6" x14ac:dyDescent="0.15">
      <c r="B1104">
        <f ca="1">IF(INDEX(Transactions!$L:$L,ROW()-8)="",TODAY(),INDEX(Transactions!$G:$G,ROW()-8))</f>
        <v>46238</v>
      </c>
      <c r="F1104">
        <f>IF(INDEX(Transactions!$L:$L,ROW()-8)="",0,INDEX(Transactions!$Q:$Q,ROW()-8))</f>
        <v>0</v>
      </c>
    </row>
    <row r="1105" spans="2:6" x14ac:dyDescent="0.15">
      <c r="B1105">
        <f ca="1">IF(INDEX(Transactions!$L:$L,ROW()-8)="",TODAY(),INDEX(Transactions!$G:$G,ROW()-8))</f>
        <v>46238</v>
      </c>
      <c r="F1105">
        <f>IF(INDEX(Transactions!$L:$L,ROW()-8)="",0,INDEX(Transactions!$Q:$Q,ROW()-8))</f>
        <v>0</v>
      </c>
    </row>
    <row r="1106" spans="2:6" x14ac:dyDescent="0.15">
      <c r="B1106">
        <f ca="1">IF(INDEX(Transactions!$L:$L,ROW()-8)="",TODAY(),INDEX(Transactions!$G:$G,ROW()-8))</f>
        <v>46238</v>
      </c>
      <c r="F1106">
        <f>IF(INDEX(Transactions!$L:$L,ROW()-8)="",0,INDEX(Transactions!$Q:$Q,ROW()-8))</f>
        <v>0</v>
      </c>
    </row>
    <row r="1107" spans="2:6" x14ac:dyDescent="0.15">
      <c r="B1107">
        <f ca="1">IF(INDEX(Transactions!$L:$L,ROW()-8)="",TODAY(),INDEX(Transactions!$G:$G,ROW()-8))</f>
        <v>46238</v>
      </c>
      <c r="F1107">
        <f>IF(INDEX(Transactions!$L:$L,ROW()-8)="",0,INDEX(Transactions!$Q:$Q,ROW()-8))</f>
        <v>0</v>
      </c>
    </row>
    <row r="1108" spans="2:6" x14ac:dyDescent="0.15">
      <c r="B1108">
        <f ca="1">IF(INDEX(Transactions!$L:$L,ROW()-8)="",TODAY(),INDEX(Transactions!$G:$G,ROW()-8))</f>
        <v>46238</v>
      </c>
      <c r="F1108">
        <f>IF(INDEX(Transactions!$L:$L,ROW()-8)="",0,INDEX(Transactions!$Q:$Q,ROW()-8))</f>
        <v>0</v>
      </c>
    </row>
    <row r="1109" spans="2:6" x14ac:dyDescent="0.15">
      <c r="B1109">
        <f ca="1">IF(INDEX(Transactions!$L:$L,ROW()-8)="",TODAY(),INDEX(Transactions!$G:$G,ROW()-8))</f>
        <v>46238</v>
      </c>
      <c r="F1109">
        <f>IF(INDEX(Transactions!$L:$L,ROW()-8)="",0,INDEX(Transactions!$Q:$Q,ROW()-8))</f>
        <v>0</v>
      </c>
    </row>
    <row r="1110" spans="2:6" x14ac:dyDescent="0.15">
      <c r="B1110">
        <f ca="1">IF(INDEX(Transactions!$L:$L,ROW()-8)="",TODAY(),INDEX(Transactions!$G:$G,ROW()-8))</f>
        <v>46238</v>
      </c>
      <c r="F1110">
        <f>IF(INDEX(Transactions!$L:$L,ROW()-8)="",0,INDEX(Transactions!$Q:$Q,ROW()-8))</f>
        <v>0</v>
      </c>
    </row>
    <row r="1111" spans="2:6" x14ac:dyDescent="0.15">
      <c r="B1111">
        <f ca="1">IF(INDEX(Transactions!$L:$L,ROW()-8)="",TODAY(),INDEX(Transactions!$G:$G,ROW()-8))</f>
        <v>46238</v>
      </c>
      <c r="F1111">
        <f>IF(INDEX(Transactions!$L:$L,ROW()-8)="",0,INDEX(Transactions!$Q:$Q,ROW()-8))</f>
        <v>0</v>
      </c>
    </row>
    <row r="1112" spans="2:6" x14ac:dyDescent="0.15">
      <c r="B1112">
        <f ca="1">IF(INDEX(Transactions!$L:$L,ROW()-8)="",TODAY(),INDEX(Transactions!$G:$G,ROW()-8))</f>
        <v>46238</v>
      </c>
      <c r="F1112">
        <f>IF(INDEX(Transactions!$L:$L,ROW()-8)="",0,INDEX(Transactions!$Q:$Q,ROW()-8))</f>
        <v>0</v>
      </c>
    </row>
    <row r="1113" spans="2:6" x14ac:dyDescent="0.15">
      <c r="B1113">
        <f ca="1">IF(INDEX(Transactions!$L:$L,ROW()-8)="",TODAY(),INDEX(Transactions!$G:$G,ROW()-8))</f>
        <v>46238</v>
      </c>
      <c r="F1113">
        <f>IF(INDEX(Transactions!$L:$L,ROW()-8)="",0,INDEX(Transactions!$Q:$Q,ROW()-8))</f>
        <v>0</v>
      </c>
    </row>
    <row r="1114" spans="2:6" x14ac:dyDescent="0.15">
      <c r="B1114">
        <f ca="1">IF(INDEX(Transactions!$L:$L,ROW()-8)="",TODAY(),INDEX(Transactions!$G:$G,ROW()-8))</f>
        <v>46238</v>
      </c>
      <c r="F1114">
        <f>IF(INDEX(Transactions!$L:$L,ROW()-8)="",0,INDEX(Transactions!$Q:$Q,ROW()-8))</f>
        <v>0</v>
      </c>
    </row>
    <row r="1115" spans="2:6" x14ac:dyDescent="0.15">
      <c r="B1115">
        <f ca="1">IF(INDEX(Transactions!$L:$L,ROW()-8)="",TODAY(),INDEX(Transactions!$G:$G,ROW()-8))</f>
        <v>46238</v>
      </c>
      <c r="F1115">
        <f>IF(INDEX(Transactions!$L:$L,ROW()-8)="",0,INDEX(Transactions!$Q:$Q,ROW()-8))</f>
        <v>0</v>
      </c>
    </row>
    <row r="1116" spans="2:6" x14ac:dyDescent="0.15">
      <c r="B1116">
        <f ca="1">IF(INDEX(Transactions!$L:$L,ROW()-8)="",TODAY(),INDEX(Transactions!$G:$G,ROW()-8))</f>
        <v>46238</v>
      </c>
      <c r="F1116">
        <f>IF(INDEX(Transactions!$L:$L,ROW()-8)="",0,INDEX(Transactions!$Q:$Q,ROW()-8))</f>
        <v>0</v>
      </c>
    </row>
    <row r="1117" spans="2:6" x14ac:dyDescent="0.15">
      <c r="B1117">
        <f ca="1">IF(INDEX(Transactions!$L:$L,ROW()-8)="",TODAY(),INDEX(Transactions!$G:$G,ROW()-8))</f>
        <v>46238</v>
      </c>
      <c r="F1117">
        <f>IF(INDEX(Transactions!$L:$L,ROW()-8)="",0,INDEX(Transactions!$Q:$Q,ROW()-8))</f>
        <v>0</v>
      </c>
    </row>
    <row r="1118" spans="2:6" x14ac:dyDescent="0.15">
      <c r="B1118">
        <f ca="1">IF(INDEX(Transactions!$L:$L,ROW()-8)="",TODAY(),INDEX(Transactions!$G:$G,ROW()-8))</f>
        <v>46238</v>
      </c>
      <c r="F1118">
        <f>IF(INDEX(Transactions!$L:$L,ROW()-8)="",0,INDEX(Transactions!$Q:$Q,ROW()-8))</f>
        <v>0</v>
      </c>
    </row>
    <row r="1119" spans="2:6" x14ac:dyDescent="0.15">
      <c r="B1119">
        <f ca="1">IF(INDEX(Transactions!$L:$L,ROW()-8)="",TODAY(),INDEX(Transactions!$G:$G,ROW()-8))</f>
        <v>46238</v>
      </c>
      <c r="F1119">
        <f>IF(INDEX(Transactions!$L:$L,ROW()-8)="",0,INDEX(Transactions!$Q:$Q,ROW()-8))</f>
        <v>0</v>
      </c>
    </row>
    <row r="1120" spans="2:6" x14ac:dyDescent="0.15">
      <c r="B1120">
        <f ca="1">IF(INDEX(Transactions!$L:$L,ROW()-8)="",TODAY(),INDEX(Transactions!$G:$G,ROW()-8))</f>
        <v>46238</v>
      </c>
      <c r="F1120">
        <f>IF(INDEX(Transactions!$L:$L,ROW()-8)="",0,INDEX(Transactions!$Q:$Q,ROW()-8))</f>
        <v>0</v>
      </c>
    </row>
    <row r="1121" spans="2:6" x14ac:dyDescent="0.15">
      <c r="B1121">
        <f ca="1">IF(INDEX(Transactions!$L:$L,ROW()-8)="",TODAY(),INDEX(Transactions!$G:$G,ROW()-8))</f>
        <v>46238</v>
      </c>
      <c r="F1121">
        <f>IF(INDEX(Transactions!$L:$L,ROW()-8)="",0,INDEX(Transactions!$Q:$Q,ROW()-8))</f>
        <v>0</v>
      </c>
    </row>
    <row r="1122" spans="2:6" x14ac:dyDescent="0.15">
      <c r="B1122">
        <f ca="1">IF(INDEX(Transactions!$L:$L,ROW()-8)="",TODAY(),INDEX(Transactions!$G:$G,ROW()-8))</f>
        <v>46238</v>
      </c>
      <c r="F1122">
        <f>IF(INDEX(Transactions!$L:$L,ROW()-8)="",0,INDEX(Transactions!$Q:$Q,ROW()-8))</f>
        <v>0</v>
      </c>
    </row>
    <row r="1123" spans="2:6" x14ac:dyDescent="0.15">
      <c r="B1123">
        <f ca="1">IF(INDEX(Transactions!$L:$L,ROW()-8)="",TODAY(),INDEX(Transactions!$G:$G,ROW()-8))</f>
        <v>46238</v>
      </c>
      <c r="F1123">
        <f>IF(INDEX(Transactions!$L:$L,ROW()-8)="",0,INDEX(Transactions!$Q:$Q,ROW()-8))</f>
        <v>0</v>
      </c>
    </row>
    <row r="1124" spans="2:6" x14ac:dyDescent="0.15">
      <c r="B1124">
        <f ca="1">IF(INDEX(Transactions!$L:$L,ROW()-8)="",TODAY(),INDEX(Transactions!$G:$G,ROW()-8))</f>
        <v>46238</v>
      </c>
      <c r="F1124">
        <f>IF(INDEX(Transactions!$L:$L,ROW()-8)="",0,INDEX(Transactions!$Q:$Q,ROW()-8))</f>
        <v>0</v>
      </c>
    </row>
    <row r="1125" spans="2:6" x14ac:dyDescent="0.15">
      <c r="B1125">
        <f ca="1">IF(INDEX(Transactions!$L:$L,ROW()-8)="",TODAY(),INDEX(Transactions!$G:$G,ROW()-8))</f>
        <v>46238</v>
      </c>
      <c r="F1125">
        <f>IF(INDEX(Transactions!$L:$L,ROW()-8)="",0,INDEX(Transactions!$Q:$Q,ROW()-8))</f>
        <v>0</v>
      </c>
    </row>
    <row r="1126" spans="2:6" x14ac:dyDescent="0.15">
      <c r="B1126">
        <f ca="1">IF(INDEX(Transactions!$L:$L,ROW()-8)="",TODAY(),INDEX(Transactions!$G:$G,ROW()-8))</f>
        <v>46238</v>
      </c>
      <c r="F1126">
        <f>IF(INDEX(Transactions!$L:$L,ROW()-8)="",0,INDEX(Transactions!$Q:$Q,ROW()-8))</f>
        <v>0</v>
      </c>
    </row>
    <row r="1127" spans="2:6" x14ac:dyDescent="0.15">
      <c r="B1127">
        <f ca="1">IF(INDEX(Transactions!$L:$L,ROW()-8)="",TODAY(),INDEX(Transactions!$G:$G,ROW()-8))</f>
        <v>46238</v>
      </c>
      <c r="F1127">
        <f>IF(INDEX(Transactions!$L:$L,ROW()-8)="",0,INDEX(Transactions!$Q:$Q,ROW()-8))</f>
        <v>0</v>
      </c>
    </row>
    <row r="1128" spans="2:6" x14ac:dyDescent="0.15">
      <c r="B1128">
        <f ca="1">IF(INDEX(Transactions!$L:$L,ROW()-8)="",TODAY(),INDEX(Transactions!$G:$G,ROW()-8))</f>
        <v>46238</v>
      </c>
      <c r="F1128">
        <f>IF(INDEX(Transactions!$L:$L,ROW()-8)="",0,INDEX(Transactions!$Q:$Q,ROW()-8))</f>
        <v>0</v>
      </c>
    </row>
    <row r="1129" spans="2:6" x14ac:dyDescent="0.15">
      <c r="B1129">
        <f ca="1">IF(INDEX(Transactions!$L:$L,ROW()-8)="",TODAY(),INDEX(Transactions!$G:$G,ROW()-8))</f>
        <v>46238</v>
      </c>
      <c r="F1129">
        <f>IF(INDEX(Transactions!$L:$L,ROW()-8)="",0,INDEX(Transactions!$Q:$Q,ROW()-8))</f>
        <v>0</v>
      </c>
    </row>
    <row r="1130" spans="2:6" x14ac:dyDescent="0.15">
      <c r="B1130">
        <f ca="1">IF(INDEX(Transactions!$L:$L,ROW()-8)="",TODAY(),INDEX(Transactions!$G:$G,ROW()-8))</f>
        <v>46238</v>
      </c>
      <c r="F1130">
        <f>IF(INDEX(Transactions!$L:$L,ROW()-8)="",0,INDEX(Transactions!$Q:$Q,ROW()-8))</f>
        <v>0</v>
      </c>
    </row>
    <row r="1131" spans="2:6" x14ac:dyDescent="0.15">
      <c r="B1131">
        <f ca="1">IF(INDEX(Transactions!$L:$L,ROW()-8)="",TODAY(),INDEX(Transactions!$G:$G,ROW()-8))</f>
        <v>46238</v>
      </c>
      <c r="F1131">
        <f>IF(INDEX(Transactions!$L:$L,ROW()-8)="",0,INDEX(Transactions!$Q:$Q,ROW()-8))</f>
        <v>0</v>
      </c>
    </row>
    <row r="1132" spans="2:6" x14ac:dyDescent="0.15">
      <c r="B1132">
        <f ca="1">IF(INDEX(Transactions!$L:$L,ROW()-8)="",TODAY(),INDEX(Transactions!$G:$G,ROW()-8))</f>
        <v>46238</v>
      </c>
      <c r="F1132">
        <f>IF(INDEX(Transactions!$L:$L,ROW()-8)="",0,INDEX(Transactions!$Q:$Q,ROW()-8))</f>
        <v>0</v>
      </c>
    </row>
    <row r="1133" spans="2:6" x14ac:dyDescent="0.15">
      <c r="B1133">
        <f ca="1">IF(INDEX(Transactions!$L:$L,ROW()-8)="",TODAY(),INDEX(Transactions!$G:$G,ROW()-8))</f>
        <v>46238</v>
      </c>
      <c r="F1133">
        <f>IF(INDEX(Transactions!$L:$L,ROW()-8)="",0,INDEX(Transactions!$Q:$Q,ROW()-8))</f>
        <v>0</v>
      </c>
    </row>
    <row r="1134" spans="2:6" x14ac:dyDescent="0.15">
      <c r="B1134">
        <f ca="1">IF(INDEX(Transactions!$L:$L,ROW()-8)="",TODAY(),INDEX(Transactions!$G:$G,ROW()-8))</f>
        <v>46238</v>
      </c>
      <c r="F1134">
        <f>IF(INDEX(Transactions!$L:$L,ROW()-8)="",0,INDEX(Transactions!$Q:$Q,ROW()-8))</f>
        <v>0</v>
      </c>
    </row>
    <row r="1135" spans="2:6" x14ac:dyDescent="0.15">
      <c r="B1135">
        <f ca="1">IF(INDEX(Transactions!$L:$L,ROW()-8)="",TODAY(),INDEX(Transactions!$G:$G,ROW()-8))</f>
        <v>46238</v>
      </c>
      <c r="F1135">
        <f>IF(INDEX(Transactions!$L:$L,ROW()-8)="",0,INDEX(Transactions!$Q:$Q,ROW()-8))</f>
        <v>0</v>
      </c>
    </row>
    <row r="1136" spans="2:6" x14ac:dyDescent="0.15">
      <c r="B1136">
        <f ca="1">IF(INDEX(Transactions!$L:$L,ROW()-8)="",TODAY(),INDEX(Transactions!$G:$G,ROW()-8))</f>
        <v>46238</v>
      </c>
      <c r="F1136">
        <f>IF(INDEX(Transactions!$L:$L,ROW()-8)="",0,INDEX(Transactions!$Q:$Q,ROW()-8))</f>
        <v>0</v>
      </c>
    </row>
    <row r="1137" spans="2:6" x14ac:dyDescent="0.15">
      <c r="B1137">
        <f ca="1">IF(INDEX(Transactions!$L:$L,ROW()-8)="",TODAY(),INDEX(Transactions!$G:$G,ROW()-8))</f>
        <v>46238</v>
      </c>
      <c r="F1137">
        <f>IF(INDEX(Transactions!$L:$L,ROW()-8)="",0,INDEX(Transactions!$Q:$Q,ROW()-8))</f>
        <v>0</v>
      </c>
    </row>
    <row r="1138" spans="2:6" x14ac:dyDescent="0.15">
      <c r="B1138">
        <f ca="1">IF(INDEX(Transactions!$L:$L,ROW()-8)="",TODAY(),INDEX(Transactions!$G:$G,ROW()-8))</f>
        <v>46238</v>
      </c>
      <c r="F1138">
        <f>IF(INDEX(Transactions!$L:$L,ROW()-8)="",0,INDEX(Transactions!$Q:$Q,ROW()-8))</f>
        <v>0</v>
      </c>
    </row>
    <row r="1139" spans="2:6" x14ac:dyDescent="0.15">
      <c r="B1139">
        <f ca="1">IF(INDEX(Transactions!$L:$L,ROW()-8)="",TODAY(),INDEX(Transactions!$G:$G,ROW()-8))</f>
        <v>46238</v>
      </c>
      <c r="F1139">
        <f>IF(INDEX(Transactions!$L:$L,ROW()-8)="",0,INDEX(Transactions!$Q:$Q,ROW()-8))</f>
        <v>0</v>
      </c>
    </row>
    <row r="1140" spans="2:6" x14ac:dyDescent="0.15">
      <c r="B1140">
        <f ca="1">IF(INDEX(Transactions!$L:$L,ROW()-8)="",TODAY(),INDEX(Transactions!$G:$G,ROW()-8))</f>
        <v>46238</v>
      </c>
      <c r="F1140">
        <f>IF(INDEX(Transactions!$L:$L,ROW()-8)="",0,INDEX(Transactions!$Q:$Q,ROW()-8))</f>
        <v>0</v>
      </c>
    </row>
    <row r="1141" spans="2:6" x14ac:dyDescent="0.15">
      <c r="B1141">
        <f ca="1">IF(INDEX(Transactions!$L:$L,ROW()-8)="",TODAY(),INDEX(Transactions!$G:$G,ROW()-8))</f>
        <v>46238</v>
      </c>
      <c r="F1141">
        <f>IF(INDEX(Transactions!$L:$L,ROW()-8)="",0,INDEX(Transactions!$Q:$Q,ROW()-8))</f>
        <v>0</v>
      </c>
    </row>
    <row r="1142" spans="2:6" x14ac:dyDescent="0.15">
      <c r="B1142">
        <f ca="1">IF(INDEX(Transactions!$L:$L,ROW()-8)="",TODAY(),INDEX(Transactions!$G:$G,ROW()-8))</f>
        <v>46238</v>
      </c>
      <c r="F1142">
        <f>IF(INDEX(Transactions!$L:$L,ROW()-8)="",0,INDEX(Transactions!$Q:$Q,ROW()-8))</f>
        <v>0</v>
      </c>
    </row>
    <row r="1143" spans="2:6" x14ac:dyDescent="0.15">
      <c r="B1143">
        <f ca="1">IF(INDEX(Transactions!$L:$L,ROW()-8)="",TODAY(),INDEX(Transactions!$G:$G,ROW()-8))</f>
        <v>46238</v>
      </c>
      <c r="F1143">
        <f>IF(INDEX(Transactions!$L:$L,ROW()-8)="",0,INDEX(Transactions!$Q:$Q,ROW()-8))</f>
        <v>0</v>
      </c>
    </row>
    <row r="1144" spans="2:6" x14ac:dyDescent="0.15">
      <c r="B1144">
        <f ca="1">IF(INDEX(Transactions!$L:$L,ROW()-8)="",TODAY(),INDEX(Transactions!$G:$G,ROW()-8))</f>
        <v>46238</v>
      </c>
      <c r="F1144">
        <f>IF(INDEX(Transactions!$L:$L,ROW()-8)="",0,INDEX(Transactions!$Q:$Q,ROW()-8))</f>
        <v>0</v>
      </c>
    </row>
    <row r="1145" spans="2:6" x14ac:dyDescent="0.15">
      <c r="B1145">
        <f ca="1">IF(INDEX(Transactions!$L:$L,ROW()-8)="",TODAY(),INDEX(Transactions!$G:$G,ROW()-8))</f>
        <v>46238</v>
      </c>
      <c r="F1145">
        <f>IF(INDEX(Transactions!$L:$L,ROW()-8)="",0,INDEX(Transactions!$Q:$Q,ROW()-8))</f>
        <v>0</v>
      </c>
    </row>
    <row r="1146" spans="2:6" x14ac:dyDescent="0.15">
      <c r="B1146">
        <f ca="1">IF(INDEX(Transactions!$L:$L,ROW()-8)="",TODAY(),INDEX(Transactions!$G:$G,ROW()-8))</f>
        <v>46238</v>
      </c>
      <c r="F1146">
        <f>IF(INDEX(Transactions!$L:$L,ROW()-8)="",0,INDEX(Transactions!$Q:$Q,ROW()-8))</f>
        <v>0</v>
      </c>
    </row>
    <row r="1147" spans="2:6" x14ac:dyDescent="0.15">
      <c r="B1147">
        <f ca="1">IF(INDEX(Transactions!$L:$L,ROW()-8)="",TODAY(),INDEX(Transactions!$G:$G,ROW()-8))</f>
        <v>46238</v>
      </c>
      <c r="F1147">
        <f>IF(INDEX(Transactions!$L:$L,ROW()-8)="",0,INDEX(Transactions!$Q:$Q,ROW()-8))</f>
        <v>0</v>
      </c>
    </row>
    <row r="1148" spans="2:6" x14ac:dyDescent="0.15">
      <c r="B1148">
        <f ca="1">IF(INDEX(Transactions!$L:$L,ROW()-8)="",TODAY(),INDEX(Transactions!$G:$G,ROW()-8))</f>
        <v>46238</v>
      </c>
      <c r="F1148">
        <f>IF(INDEX(Transactions!$L:$L,ROW()-8)="",0,INDEX(Transactions!$Q:$Q,ROW()-8))</f>
        <v>0</v>
      </c>
    </row>
    <row r="1149" spans="2:6" x14ac:dyDescent="0.15">
      <c r="B1149">
        <f ca="1">IF(INDEX(Transactions!$L:$L,ROW()-8)="",TODAY(),INDEX(Transactions!$G:$G,ROW()-8))</f>
        <v>46238</v>
      </c>
      <c r="F1149">
        <f>IF(INDEX(Transactions!$L:$L,ROW()-8)="",0,INDEX(Transactions!$Q:$Q,ROW()-8))</f>
        <v>0</v>
      </c>
    </row>
    <row r="1150" spans="2:6" x14ac:dyDescent="0.15">
      <c r="B1150">
        <f ca="1">IF(INDEX(Transactions!$L:$L,ROW()-8)="",TODAY(),INDEX(Transactions!$G:$G,ROW()-8))</f>
        <v>46238</v>
      </c>
      <c r="F1150">
        <f>IF(INDEX(Transactions!$L:$L,ROW()-8)="",0,INDEX(Transactions!$Q:$Q,ROW()-8))</f>
        <v>0</v>
      </c>
    </row>
    <row r="1151" spans="2:6" x14ac:dyDescent="0.15">
      <c r="B1151">
        <f ca="1">IF(INDEX(Transactions!$L:$L,ROW()-8)="",TODAY(),INDEX(Transactions!$G:$G,ROW()-8))</f>
        <v>46238</v>
      </c>
      <c r="F1151">
        <f>IF(INDEX(Transactions!$L:$L,ROW()-8)="",0,INDEX(Transactions!$Q:$Q,ROW()-8))</f>
        <v>0</v>
      </c>
    </row>
    <row r="1152" spans="2:6" x14ac:dyDescent="0.15">
      <c r="B1152">
        <f ca="1">IF(INDEX(Transactions!$L:$L,ROW()-8)="",TODAY(),INDEX(Transactions!$G:$G,ROW()-8))</f>
        <v>46238</v>
      </c>
      <c r="F1152">
        <f>IF(INDEX(Transactions!$L:$L,ROW()-8)="",0,INDEX(Transactions!$Q:$Q,ROW()-8))</f>
        <v>0</v>
      </c>
    </row>
    <row r="1153" spans="2:6" x14ac:dyDescent="0.15">
      <c r="B1153">
        <f ca="1">IF(INDEX(Transactions!$L:$L,ROW()-8)="",TODAY(),INDEX(Transactions!$G:$G,ROW()-8))</f>
        <v>46238</v>
      </c>
      <c r="F1153">
        <f>IF(INDEX(Transactions!$L:$L,ROW()-8)="",0,INDEX(Transactions!$Q:$Q,ROW()-8))</f>
        <v>0</v>
      </c>
    </row>
    <row r="1154" spans="2:6" x14ac:dyDescent="0.15">
      <c r="B1154">
        <f ca="1">IF(INDEX(Transactions!$L:$L,ROW()-8)="",TODAY(),INDEX(Transactions!$G:$G,ROW()-8))</f>
        <v>46238</v>
      </c>
      <c r="F1154">
        <f>IF(INDEX(Transactions!$L:$L,ROW()-8)="",0,INDEX(Transactions!$Q:$Q,ROW()-8))</f>
        <v>0</v>
      </c>
    </row>
    <row r="1155" spans="2:6" x14ac:dyDescent="0.15">
      <c r="B1155">
        <f ca="1">IF(INDEX(Transactions!$L:$L,ROW()-8)="",TODAY(),INDEX(Transactions!$G:$G,ROW()-8))</f>
        <v>46238</v>
      </c>
      <c r="F1155">
        <f>IF(INDEX(Transactions!$L:$L,ROW()-8)="",0,INDEX(Transactions!$Q:$Q,ROW()-8))</f>
        <v>0</v>
      </c>
    </row>
    <row r="1156" spans="2:6" x14ac:dyDescent="0.15">
      <c r="B1156">
        <f ca="1">IF(INDEX(Transactions!$L:$L,ROW()-8)="",TODAY(),INDEX(Transactions!$G:$G,ROW()-8))</f>
        <v>46238</v>
      </c>
      <c r="F1156">
        <f>IF(INDEX(Transactions!$L:$L,ROW()-8)="",0,INDEX(Transactions!$Q:$Q,ROW()-8))</f>
        <v>0</v>
      </c>
    </row>
    <row r="1157" spans="2:6" x14ac:dyDescent="0.15">
      <c r="B1157">
        <f ca="1">IF(INDEX(Transactions!$L:$L,ROW()-8)="",TODAY(),INDEX(Transactions!$G:$G,ROW()-8))</f>
        <v>46238</v>
      </c>
      <c r="F1157">
        <f>IF(INDEX(Transactions!$L:$L,ROW()-8)="",0,INDEX(Transactions!$Q:$Q,ROW()-8))</f>
        <v>0</v>
      </c>
    </row>
    <row r="1158" spans="2:6" x14ac:dyDescent="0.15">
      <c r="B1158">
        <f ca="1">IF(INDEX(Transactions!$L:$L,ROW()-8)="",TODAY(),INDEX(Transactions!$G:$G,ROW()-8))</f>
        <v>46238</v>
      </c>
      <c r="F1158">
        <f>IF(INDEX(Transactions!$L:$L,ROW()-8)="",0,INDEX(Transactions!$Q:$Q,ROW()-8))</f>
        <v>0</v>
      </c>
    </row>
    <row r="1159" spans="2:6" x14ac:dyDescent="0.15">
      <c r="B1159">
        <f ca="1">IF(INDEX(Transactions!$L:$L,ROW()-8)="",TODAY(),INDEX(Transactions!$G:$G,ROW()-8))</f>
        <v>46238</v>
      </c>
      <c r="F1159">
        <f>IF(INDEX(Transactions!$L:$L,ROW()-8)="",0,INDEX(Transactions!$Q:$Q,ROW()-8))</f>
        <v>0</v>
      </c>
    </row>
    <row r="1160" spans="2:6" x14ac:dyDescent="0.15">
      <c r="B1160">
        <f ca="1">IF(INDEX(Transactions!$L:$L,ROW()-8)="",TODAY(),INDEX(Transactions!$G:$G,ROW()-8))</f>
        <v>46238</v>
      </c>
      <c r="F1160">
        <f>IF(INDEX(Transactions!$L:$L,ROW()-8)="",0,INDEX(Transactions!$Q:$Q,ROW()-8))</f>
        <v>0</v>
      </c>
    </row>
    <row r="1161" spans="2:6" x14ac:dyDescent="0.15">
      <c r="B1161">
        <f ca="1">IF(INDEX(Transactions!$L:$L,ROW()-8)="",TODAY(),INDEX(Transactions!$G:$G,ROW()-8))</f>
        <v>46238</v>
      </c>
      <c r="F1161">
        <f>IF(INDEX(Transactions!$L:$L,ROW()-8)="",0,INDEX(Transactions!$Q:$Q,ROW()-8))</f>
        <v>0</v>
      </c>
    </row>
    <row r="1162" spans="2:6" x14ac:dyDescent="0.15">
      <c r="B1162">
        <f ca="1">IF(INDEX(Transactions!$L:$L,ROW()-8)="",TODAY(),INDEX(Transactions!$G:$G,ROW()-8))</f>
        <v>46238</v>
      </c>
      <c r="F1162">
        <f>IF(INDEX(Transactions!$L:$L,ROW()-8)="",0,INDEX(Transactions!$Q:$Q,ROW()-8))</f>
        <v>0</v>
      </c>
    </row>
    <row r="1163" spans="2:6" x14ac:dyDescent="0.15">
      <c r="B1163">
        <f ca="1">IF(INDEX(Transactions!$L:$L,ROW()-8)="",TODAY(),INDEX(Transactions!$G:$G,ROW()-8))</f>
        <v>46238</v>
      </c>
      <c r="F1163">
        <f>IF(INDEX(Transactions!$L:$L,ROW()-8)="",0,INDEX(Transactions!$Q:$Q,ROW()-8))</f>
        <v>0</v>
      </c>
    </row>
    <row r="1164" spans="2:6" x14ac:dyDescent="0.15">
      <c r="B1164">
        <f ca="1">IF(INDEX(Transactions!$L:$L,ROW()-8)="",TODAY(),INDEX(Transactions!$G:$G,ROW()-8))</f>
        <v>46238</v>
      </c>
      <c r="F1164">
        <f>IF(INDEX(Transactions!$L:$L,ROW()-8)="",0,INDEX(Transactions!$Q:$Q,ROW()-8))</f>
        <v>0</v>
      </c>
    </row>
    <row r="1165" spans="2:6" x14ac:dyDescent="0.15">
      <c r="B1165">
        <f ca="1">IF(INDEX(Transactions!$L:$L,ROW()-8)="",TODAY(),INDEX(Transactions!$G:$G,ROW()-8))</f>
        <v>46238</v>
      </c>
      <c r="F1165">
        <f>IF(INDEX(Transactions!$L:$L,ROW()-8)="",0,INDEX(Transactions!$Q:$Q,ROW()-8))</f>
        <v>0</v>
      </c>
    </row>
    <row r="1166" spans="2:6" x14ac:dyDescent="0.15">
      <c r="B1166">
        <f ca="1">IF(INDEX(Transactions!$L:$L,ROW()-8)="",TODAY(),INDEX(Transactions!$G:$G,ROW()-8))</f>
        <v>46238</v>
      </c>
      <c r="F1166">
        <f>IF(INDEX(Transactions!$L:$L,ROW()-8)="",0,INDEX(Transactions!$Q:$Q,ROW()-8))</f>
        <v>0</v>
      </c>
    </row>
    <row r="1167" spans="2:6" x14ac:dyDescent="0.15">
      <c r="B1167">
        <f ca="1">IF(INDEX(Transactions!$L:$L,ROW()-8)="",TODAY(),INDEX(Transactions!$G:$G,ROW()-8))</f>
        <v>46238</v>
      </c>
      <c r="F1167">
        <f>IF(INDEX(Transactions!$L:$L,ROW()-8)="",0,INDEX(Transactions!$Q:$Q,ROW()-8))</f>
        <v>0</v>
      </c>
    </row>
    <row r="1168" spans="2:6" x14ac:dyDescent="0.15">
      <c r="B1168">
        <f ca="1">IF(INDEX(Transactions!$L:$L,ROW()-8)="",TODAY(),INDEX(Transactions!$G:$G,ROW()-8))</f>
        <v>46238</v>
      </c>
      <c r="F1168">
        <f>IF(INDEX(Transactions!$L:$L,ROW()-8)="",0,INDEX(Transactions!$Q:$Q,ROW()-8))</f>
        <v>0</v>
      </c>
    </row>
    <row r="1169" spans="2:6" x14ac:dyDescent="0.15">
      <c r="B1169">
        <f ca="1">IF(INDEX(Transactions!$L:$L,ROW()-8)="",TODAY(),INDEX(Transactions!$G:$G,ROW()-8))</f>
        <v>46238</v>
      </c>
      <c r="F1169">
        <f>IF(INDEX(Transactions!$L:$L,ROW()-8)="",0,INDEX(Transactions!$Q:$Q,ROW()-8))</f>
        <v>0</v>
      </c>
    </row>
    <row r="1170" spans="2:6" x14ac:dyDescent="0.15">
      <c r="B1170">
        <f ca="1">IF(INDEX(Transactions!$L:$L,ROW()-8)="",TODAY(),INDEX(Transactions!$G:$G,ROW()-8))</f>
        <v>46238</v>
      </c>
      <c r="F1170">
        <f>IF(INDEX(Transactions!$L:$L,ROW()-8)="",0,INDEX(Transactions!$Q:$Q,ROW()-8))</f>
        <v>0</v>
      </c>
    </row>
    <row r="1171" spans="2:6" x14ac:dyDescent="0.15">
      <c r="B1171">
        <f ca="1">IF(INDEX(Transactions!$L:$L,ROW()-8)="",TODAY(),INDEX(Transactions!$G:$G,ROW()-8))</f>
        <v>46238</v>
      </c>
      <c r="F1171">
        <f>IF(INDEX(Transactions!$L:$L,ROW()-8)="",0,INDEX(Transactions!$Q:$Q,ROW()-8))</f>
        <v>0</v>
      </c>
    </row>
    <row r="1172" spans="2:6" x14ac:dyDescent="0.15">
      <c r="B1172">
        <f ca="1">IF(INDEX(Transactions!$L:$L,ROW()-8)="",TODAY(),INDEX(Transactions!$G:$G,ROW()-8))</f>
        <v>46238</v>
      </c>
      <c r="F1172">
        <f>IF(INDEX(Transactions!$L:$L,ROW()-8)="",0,INDEX(Transactions!$Q:$Q,ROW()-8))</f>
        <v>0</v>
      </c>
    </row>
    <row r="1173" spans="2:6" x14ac:dyDescent="0.15">
      <c r="B1173">
        <f ca="1">IF(INDEX(Transactions!$L:$L,ROW()-8)="",TODAY(),INDEX(Transactions!$G:$G,ROW()-8))</f>
        <v>46238</v>
      </c>
      <c r="F1173">
        <f>IF(INDEX(Transactions!$L:$L,ROW()-8)="",0,INDEX(Transactions!$Q:$Q,ROW()-8))</f>
        <v>0</v>
      </c>
    </row>
    <row r="1174" spans="2:6" x14ac:dyDescent="0.15">
      <c r="B1174">
        <f ca="1">IF(INDEX(Transactions!$L:$L,ROW()-8)="",TODAY(),INDEX(Transactions!$G:$G,ROW()-8))</f>
        <v>46238</v>
      </c>
      <c r="F1174">
        <f>IF(INDEX(Transactions!$L:$L,ROW()-8)="",0,INDEX(Transactions!$Q:$Q,ROW()-8))</f>
        <v>0</v>
      </c>
    </row>
    <row r="1175" spans="2:6" x14ac:dyDescent="0.15">
      <c r="B1175">
        <f ca="1">IF(INDEX(Transactions!$L:$L,ROW()-8)="",TODAY(),INDEX(Transactions!$G:$G,ROW()-8))</f>
        <v>46238</v>
      </c>
      <c r="F1175">
        <f>IF(INDEX(Transactions!$L:$L,ROW()-8)="",0,INDEX(Transactions!$Q:$Q,ROW()-8))</f>
        <v>0</v>
      </c>
    </row>
    <row r="1176" spans="2:6" x14ac:dyDescent="0.15">
      <c r="B1176">
        <f ca="1">IF(INDEX(Transactions!$L:$L,ROW()-8)="",TODAY(),INDEX(Transactions!$G:$G,ROW()-8))</f>
        <v>46238</v>
      </c>
      <c r="F1176">
        <f>IF(INDEX(Transactions!$L:$L,ROW()-8)="",0,INDEX(Transactions!$Q:$Q,ROW()-8))</f>
        <v>0</v>
      </c>
    </row>
    <row r="1177" spans="2:6" x14ac:dyDescent="0.15">
      <c r="B1177">
        <f ca="1">IF(INDEX(Transactions!$L:$L,ROW()-8)="",TODAY(),INDEX(Transactions!$G:$G,ROW()-8))</f>
        <v>46238</v>
      </c>
      <c r="F1177">
        <f>IF(INDEX(Transactions!$L:$L,ROW()-8)="",0,INDEX(Transactions!$Q:$Q,ROW()-8))</f>
        <v>0</v>
      </c>
    </row>
    <row r="1178" spans="2:6" x14ac:dyDescent="0.15">
      <c r="B1178">
        <f ca="1">IF(INDEX(Transactions!$L:$L,ROW()-8)="",TODAY(),INDEX(Transactions!$G:$G,ROW()-8))</f>
        <v>46238</v>
      </c>
      <c r="F1178">
        <f>IF(INDEX(Transactions!$L:$L,ROW()-8)="",0,INDEX(Transactions!$Q:$Q,ROW()-8))</f>
        <v>0</v>
      </c>
    </row>
    <row r="1179" spans="2:6" x14ac:dyDescent="0.15">
      <c r="B1179">
        <f ca="1">IF(INDEX(Transactions!$L:$L,ROW()-8)="",TODAY(),INDEX(Transactions!$G:$G,ROW()-8))</f>
        <v>46238</v>
      </c>
      <c r="F1179">
        <f>IF(INDEX(Transactions!$L:$L,ROW()-8)="",0,INDEX(Transactions!$Q:$Q,ROW()-8))</f>
        <v>0</v>
      </c>
    </row>
    <row r="1180" spans="2:6" x14ac:dyDescent="0.15">
      <c r="B1180">
        <f ca="1">IF(INDEX(Transactions!$L:$L,ROW()-8)="",TODAY(),INDEX(Transactions!$G:$G,ROW()-8))</f>
        <v>46238</v>
      </c>
      <c r="F1180">
        <f>IF(INDEX(Transactions!$L:$L,ROW()-8)="",0,INDEX(Transactions!$Q:$Q,ROW()-8))</f>
        <v>0</v>
      </c>
    </row>
    <row r="1181" spans="2:6" x14ac:dyDescent="0.15">
      <c r="B1181">
        <f ca="1">IF(INDEX(Transactions!$L:$L,ROW()-8)="",TODAY(),INDEX(Transactions!$G:$G,ROW()-8))</f>
        <v>46238</v>
      </c>
      <c r="F1181">
        <f>IF(INDEX(Transactions!$L:$L,ROW()-8)="",0,INDEX(Transactions!$Q:$Q,ROW()-8))</f>
        <v>0</v>
      </c>
    </row>
    <row r="1182" spans="2:6" x14ac:dyDescent="0.15">
      <c r="B1182">
        <f ca="1">IF(INDEX(Transactions!$L:$L,ROW()-8)="",TODAY(),INDEX(Transactions!$G:$G,ROW()-8))</f>
        <v>46238</v>
      </c>
      <c r="F1182">
        <f>IF(INDEX(Transactions!$L:$L,ROW()-8)="",0,INDEX(Transactions!$Q:$Q,ROW()-8))</f>
        <v>0</v>
      </c>
    </row>
    <row r="1183" spans="2:6" x14ac:dyDescent="0.15">
      <c r="B1183">
        <f ca="1">IF(INDEX(Transactions!$L:$L,ROW()-8)="",TODAY(),INDEX(Transactions!$G:$G,ROW()-8))</f>
        <v>46238</v>
      </c>
      <c r="F1183">
        <f>IF(INDEX(Transactions!$L:$L,ROW()-8)="",0,INDEX(Transactions!$Q:$Q,ROW()-8))</f>
        <v>0</v>
      </c>
    </row>
    <row r="1184" spans="2:6" x14ac:dyDescent="0.15">
      <c r="B1184">
        <f ca="1">IF(INDEX(Transactions!$L:$L,ROW()-8)="",TODAY(),INDEX(Transactions!$G:$G,ROW()-8))</f>
        <v>46238</v>
      </c>
      <c r="F1184">
        <f>IF(INDEX(Transactions!$L:$L,ROW()-8)="",0,INDEX(Transactions!$Q:$Q,ROW()-8))</f>
        <v>0</v>
      </c>
    </row>
    <row r="1185" spans="2:6" x14ac:dyDescent="0.15">
      <c r="B1185">
        <f ca="1">IF(INDEX(Transactions!$L:$L,ROW()-8)="",TODAY(),INDEX(Transactions!$G:$G,ROW()-8))</f>
        <v>46238</v>
      </c>
      <c r="F1185">
        <f>IF(INDEX(Transactions!$L:$L,ROW()-8)="",0,INDEX(Transactions!$Q:$Q,ROW()-8))</f>
        <v>0</v>
      </c>
    </row>
    <row r="1186" spans="2:6" x14ac:dyDescent="0.15">
      <c r="B1186">
        <f ca="1">IF(INDEX(Transactions!$L:$L,ROW()-8)="",TODAY(),INDEX(Transactions!$G:$G,ROW()-8))</f>
        <v>46238</v>
      </c>
      <c r="F1186">
        <f>IF(INDEX(Transactions!$L:$L,ROW()-8)="",0,INDEX(Transactions!$Q:$Q,ROW()-8))</f>
        <v>0</v>
      </c>
    </row>
    <row r="1187" spans="2:6" x14ac:dyDescent="0.15">
      <c r="B1187">
        <f ca="1">IF(INDEX(Transactions!$L:$L,ROW()-8)="",TODAY(),INDEX(Transactions!$G:$G,ROW()-8))</f>
        <v>46238</v>
      </c>
      <c r="F1187">
        <f>IF(INDEX(Transactions!$L:$L,ROW()-8)="",0,INDEX(Transactions!$Q:$Q,ROW()-8))</f>
        <v>0</v>
      </c>
    </row>
    <row r="1188" spans="2:6" x14ac:dyDescent="0.15">
      <c r="B1188">
        <f ca="1">IF(INDEX(Transactions!$L:$L,ROW()-8)="",TODAY(),INDEX(Transactions!$G:$G,ROW()-8))</f>
        <v>46238</v>
      </c>
      <c r="F1188">
        <f>IF(INDEX(Transactions!$L:$L,ROW()-8)="",0,INDEX(Transactions!$Q:$Q,ROW()-8))</f>
        <v>0</v>
      </c>
    </row>
    <row r="1189" spans="2:6" x14ac:dyDescent="0.15">
      <c r="B1189">
        <f ca="1">IF(INDEX(Transactions!$L:$L,ROW()-8)="",TODAY(),INDEX(Transactions!$G:$G,ROW()-8))</f>
        <v>46238</v>
      </c>
      <c r="F1189">
        <f>IF(INDEX(Transactions!$L:$L,ROW()-8)="",0,INDEX(Transactions!$Q:$Q,ROW()-8))</f>
        <v>0</v>
      </c>
    </row>
    <row r="1190" spans="2:6" x14ac:dyDescent="0.15">
      <c r="B1190">
        <f ca="1">IF(INDEX(Transactions!$L:$L,ROW()-8)="",TODAY(),INDEX(Transactions!$G:$G,ROW()-8))</f>
        <v>46238</v>
      </c>
      <c r="F1190">
        <f>IF(INDEX(Transactions!$L:$L,ROW()-8)="",0,INDEX(Transactions!$Q:$Q,ROW()-8))</f>
        <v>0</v>
      </c>
    </row>
    <row r="1191" spans="2:6" x14ac:dyDescent="0.15">
      <c r="B1191">
        <f ca="1">IF(INDEX(Transactions!$L:$L,ROW()-8)="",TODAY(),INDEX(Transactions!$G:$G,ROW()-8))</f>
        <v>46238</v>
      </c>
      <c r="F1191">
        <f>IF(INDEX(Transactions!$L:$L,ROW()-8)="",0,INDEX(Transactions!$Q:$Q,ROW()-8))</f>
        <v>0</v>
      </c>
    </row>
    <row r="1192" spans="2:6" x14ac:dyDescent="0.15">
      <c r="B1192">
        <f ca="1">IF(INDEX(Transactions!$L:$L,ROW()-8)="",TODAY(),INDEX(Transactions!$G:$G,ROW()-8))</f>
        <v>46238</v>
      </c>
      <c r="F1192">
        <f>IF(INDEX(Transactions!$L:$L,ROW()-8)="",0,INDEX(Transactions!$Q:$Q,ROW()-8))</f>
        <v>0</v>
      </c>
    </row>
    <row r="1193" spans="2:6" x14ac:dyDescent="0.15">
      <c r="B1193">
        <f ca="1">IF(INDEX(Transactions!$L:$L,ROW()-8)="",TODAY(),INDEX(Transactions!$G:$G,ROW()-8))</f>
        <v>46238</v>
      </c>
      <c r="F1193">
        <f>IF(INDEX(Transactions!$L:$L,ROW()-8)="",0,INDEX(Transactions!$Q:$Q,ROW()-8))</f>
        <v>0</v>
      </c>
    </row>
    <row r="1194" spans="2:6" x14ac:dyDescent="0.15">
      <c r="B1194">
        <f ca="1">IF(INDEX(Transactions!$L:$L,ROW()-8)="",TODAY(),INDEX(Transactions!$G:$G,ROW()-8))</f>
        <v>46238</v>
      </c>
      <c r="F1194">
        <f>IF(INDEX(Transactions!$L:$L,ROW()-8)="",0,INDEX(Transactions!$Q:$Q,ROW()-8))</f>
        <v>0</v>
      </c>
    </row>
    <row r="1195" spans="2:6" x14ac:dyDescent="0.15">
      <c r="B1195">
        <f ca="1">IF(INDEX(Transactions!$L:$L,ROW()-8)="",TODAY(),INDEX(Transactions!$G:$G,ROW()-8))</f>
        <v>46238</v>
      </c>
      <c r="F1195">
        <f>IF(INDEX(Transactions!$L:$L,ROW()-8)="",0,INDEX(Transactions!$Q:$Q,ROW()-8))</f>
        <v>0</v>
      </c>
    </row>
    <row r="1196" spans="2:6" x14ac:dyDescent="0.15">
      <c r="B1196">
        <f ca="1">IF(INDEX(Transactions!$L:$L,ROW()-8)="",TODAY(),INDEX(Transactions!$G:$G,ROW()-8))</f>
        <v>46238</v>
      </c>
      <c r="F1196">
        <f>IF(INDEX(Transactions!$L:$L,ROW()-8)="",0,INDEX(Transactions!$Q:$Q,ROW()-8))</f>
        <v>0</v>
      </c>
    </row>
    <row r="1197" spans="2:6" x14ac:dyDescent="0.15">
      <c r="B1197">
        <f ca="1">IF(INDEX(Transactions!$L:$L,ROW()-8)="",TODAY(),INDEX(Transactions!$G:$G,ROW()-8))</f>
        <v>46238</v>
      </c>
      <c r="F1197">
        <f>IF(INDEX(Transactions!$L:$L,ROW()-8)="",0,INDEX(Transactions!$Q:$Q,ROW()-8))</f>
        <v>0</v>
      </c>
    </row>
    <row r="1198" spans="2:6" x14ac:dyDescent="0.15">
      <c r="B1198">
        <f ca="1">IF(INDEX(Transactions!$L:$L,ROW()-8)="",TODAY(),INDEX(Transactions!$G:$G,ROW()-8))</f>
        <v>46238</v>
      </c>
      <c r="F1198">
        <f>IF(INDEX(Transactions!$L:$L,ROW()-8)="",0,INDEX(Transactions!$Q:$Q,ROW()-8))</f>
        <v>0</v>
      </c>
    </row>
    <row r="1199" spans="2:6" x14ac:dyDescent="0.15">
      <c r="B1199">
        <f ca="1">IF(INDEX(Transactions!$L:$L,ROW()-8)="",TODAY(),INDEX(Transactions!$G:$G,ROW()-8))</f>
        <v>46238</v>
      </c>
      <c r="F1199">
        <f>IF(INDEX(Transactions!$L:$L,ROW()-8)="",0,INDEX(Transactions!$Q:$Q,ROW()-8))</f>
        <v>0</v>
      </c>
    </row>
    <row r="1200" spans="2:6" x14ac:dyDescent="0.15">
      <c r="B1200">
        <f ca="1">IF(INDEX(Transactions!$L:$L,ROW()-8)="",TODAY(),INDEX(Transactions!$G:$G,ROW()-8))</f>
        <v>46238</v>
      </c>
      <c r="F1200">
        <f>IF(INDEX(Transactions!$L:$L,ROW()-8)="",0,INDEX(Transactions!$Q:$Q,ROW()-8))</f>
        <v>0</v>
      </c>
    </row>
    <row r="1201" spans="2:6" x14ac:dyDescent="0.15">
      <c r="B1201">
        <f ca="1">IF(INDEX(Transactions!$L:$L,ROW()-8)="",TODAY(),INDEX(Transactions!$G:$G,ROW()-8))</f>
        <v>46238</v>
      </c>
      <c r="F1201">
        <f>IF(INDEX(Transactions!$L:$L,ROW()-8)="",0,INDEX(Transactions!$Q:$Q,ROW()-8))</f>
        <v>0</v>
      </c>
    </row>
    <row r="1202" spans="2:6" x14ac:dyDescent="0.15">
      <c r="B1202">
        <f ca="1">IF(INDEX(Transactions!$L:$L,ROW()-8)="",TODAY(),INDEX(Transactions!$G:$G,ROW()-8))</f>
        <v>46238</v>
      </c>
      <c r="F1202">
        <f>IF(INDEX(Transactions!$L:$L,ROW()-8)="",0,INDEX(Transactions!$Q:$Q,ROW()-8))</f>
        <v>0</v>
      </c>
    </row>
    <row r="1203" spans="2:6" x14ac:dyDescent="0.15">
      <c r="B1203">
        <f ca="1">IF(INDEX(Transactions!$L:$L,ROW()-8)="",TODAY(),INDEX(Transactions!$G:$G,ROW()-8))</f>
        <v>46238</v>
      </c>
      <c r="F1203">
        <f>IF(INDEX(Transactions!$L:$L,ROW()-8)="",0,INDEX(Transactions!$Q:$Q,ROW()-8))</f>
        <v>0</v>
      </c>
    </row>
    <row r="1204" spans="2:6" x14ac:dyDescent="0.15">
      <c r="B1204">
        <f ca="1">IF(INDEX(Transactions!$L:$L,ROW()-8)="",TODAY(),INDEX(Transactions!$G:$G,ROW()-8))</f>
        <v>46238</v>
      </c>
      <c r="F1204">
        <f>IF(INDEX(Transactions!$L:$L,ROW()-8)="",0,INDEX(Transactions!$Q:$Q,ROW()-8))</f>
        <v>0</v>
      </c>
    </row>
    <row r="1205" spans="2:6" x14ac:dyDescent="0.15">
      <c r="B1205">
        <f ca="1">IF(INDEX(Transactions!$L:$L,ROW()-8)="",TODAY(),INDEX(Transactions!$G:$G,ROW()-8))</f>
        <v>46238</v>
      </c>
      <c r="F1205">
        <f>IF(INDEX(Transactions!$L:$L,ROW()-8)="",0,INDEX(Transactions!$Q:$Q,ROW()-8))</f>
        <v>0</v>
      </c>
    </row>
    <row r="1206" spans="2:6" x14ac:dyDescent="0.15">
      <c r="B1206">
        <f ca="1">IF(INDEX(Transactions!$L:$L,ROW()-8)="",TODAY(),INDEX(Transactions!$G:$G,ROW()-8))</f>
        <v>46238</v>
      </c>
      <c r="F1206">
        <f>IF(INDEX(Transactions!$L:$L,ROW()-8)="",0,INDEX(Transactions!$Q:$Q,ROW()-8))</f>
        <v>0</v>
      </c>
    </row>
    <row r="1207" spans="2:6" x14ac:dyDescent="0.15">
      <c r="B1207">
        <f ca="1">IF(INDEX(Transactions!$L:$L,ROW()-8)="",TODAY(),INDEX(Transactions!$G:$G,ROW()-8))</f>
        <v>46238</v>
      </c>
      <c r="F1207">
        <f>IF(INDEX(Transactions!$L:$L,ROW()-8)="",0,INDEX(Transactions!$Q:$Q,ROW()-8))</f>
        <v>0</v>
      </c>
    </row>
    <row r="1208" spans="2:6" x14ac:dyDescent="0.15">
      <c r="B1208">
        <f ca="1">IF(INDEX(Transactions!$L:$L,ROW()-8)="",TODAY(),INDEX(Transactions!$G:$G,ROW()-8))</f>
        <v>46238</v>
      </c>
      <c r="F1208">
        <f>IF(INDEX(Transactions!$L:$L,ROW()-8)="",0,INDEX(Transactions!$Q:$Q,ROW()-8))</f>
        <v>0</v>
      </c>
    </row>
    <row r="1209" spans="2:6" x14ac:dyDescent="0.15">
      <c r="B1209">
        <f ca="1">IF(INDEX(Transactions!$L:$L,ROW()-8)="",TODAY(),INDEX(Transactions!$G:$G,ROW()-8))</f>
        <v>46238</v>
      </c>
      <c r="F1209">
        <f>IF(INDEX(Transactions!$L:$L,ROW()-8)="",0,INDEX(Transactions!$Q:$Q,ROW()-8))</f>
        <v>0</v>
      </c>
    </row>
    <row r="1210" spans="2:6" x14ac:dyDescent="0.15">
      <c r="B1210">
        <f ca="1">IF(INDEX(Transactions!$L:$L,ROW()-8)="",TODAY(),INDEX(Transactions!$G:$G,ROW()-8))</f>
        <v>46238</v>
      </c>
      <c r="F1210">
        <f>IF(INDEX(Transactions!$L:$L,ROW()-8)="",0,INDEX(Transactions!$Q:$Q,ROW()-8))</f>
        <v>0</v>
      </c>
    </row>
    <row r="1211" spans="2:6" x14ac:dyDescent="0.15">
      <c r="B1211">
        <f ca="1">IF(INDEX(Transactions!$L:$L,ROW()-8)="",TODAY(),INDEX(Transactions!$G:$G,ROW()-8))</f>
        <v>46238</v>
      </c>
      <c r="F1211">
        <f>IF(INDEX(Transactions!$L:$L,ROW()-8)="",0,INDEX(Transactions!$Q:$Q,ROW()-8))</f>
        <v>0</v>
      </c>
    </row>
    <row r="1212" spans="2:6" x14ac:dyDescent="0.15">
      <c r="B1212">
        <f ca="1">IF(INDEX(Transactions!$L:$L,ROW()-8)="",TODAY(),INDEX(Transactions!$G:$G,ROW()-8))</f>
        <v>46238</v>
      </c>
      <c r="F1212">
        <f>IF(INDEX(Transactions!$L:$L,ROW()-8)="",0,INDEX(Transactions!$Q:$Q,ROW()-8))</f>
        <v>0</v>
      </c>
    </row>
    <row r="1213" spans="2:6" x14ac:dyDescent="0.15">
      <c r="B1213">
        <f ca="1">IF(INDEX(Transactions!$L:$L,ROW()-8)="",TODAY(),INDEX(Transactions!$G:$G,ROW()-8))</f>
        <v>46238</v>
      </c>
      <c r="F1213">
        <f>IF(INDEX(Transactions!$L:$L,ROW()-8)="",0,INDEX(Transactions!$Q:$Q,ROW()-8))</f>
        <v>0</v>
      </c>
    </row>
    <row r="1214" spans="2:6" x14ac:dyDescent="0.15">
      <c r="B1214">
        <f ca="1">IF(INDEX(Transactions!$L:$L,ROW()-8)="",TODAY(),INDEX(Transactions!$G:$G,ROW()-8))</f>
        <v>46238</v>
      </c>
      <c r="F1214">
        <f>IF(INDEX(Transactions!$L:$L,ROW()-8)="",0,INDEX(Transactions!$Q:$Q,ROW()-8))</f>
        <v>0</v>
      </c>
    </row>
    <row r="1215" spans="2:6" x14ac:dyDescent="0.15">
      <c r="B1215">
        <f ca="1">IF(INDEX(Transactions!$L:$L,ROW()-8)="",TODAY(),INDEX(Transactions!$G:$G,ROW()-8))</f>
        <v>46238</v>
      </c>
      <c r="F1215">
        <f>IF(INDEX(Transactions!$L:$L,ROW()-8)="",0,INDEX(Transactions!$Q:$Q,ROW()-8))</f>
        <v>0</v>
      </c>
    </row>
    <row r="1216" spans="2:6" x14ac:dyDescent="0.15">
      <c r="B1216">
        <f ca="1">IF(INDEX(Transactions!$L:$L,ROW()-8)="",TODAY(),INDEX(Transactions!$G:$G,ROW()-8))</f>
        <v>46238</v>
      </c>
      <c r="F1216">
        <f>IF(INDEX(Transactions!$L:$L,ROW()-8)="",0,INDEX(Transactions!$Q:$Q,ROW()-8))</f>
        <v>0</v>
      </c>
    </row>
    <row r="1217" spans="2:6" x14ac:dyDescent="0.15">
      <c r="B1217">
        <f ca="1">IF(INDEX(Transactions!$L:$L,ROW()-8)="",TODAY(),INDEX(Transactions!$G:$G,ROW()-8))</f>
        <v>46238</v>
      </c>
      <c r="F1217">
        <f>IF(INDEX(Transactions!$L:$L,ROW()-8)="",0,INDEX(Transactions!$Q:$Q,ROW()-8))</f>
        <v>0</v>
      </c>
    </row>
    <row r="1218" spans="2:6" x14ac:dyDescent="0.15">
      <c r="B1218">
        <f ca="1">IF(INDEX(Transactions!$L:$L,ROW()-8)="",TODAY(),INDEX(Transactions!$G:$G,ROW()-8))</f>
        <v>46238</v>
      </c>
      <c r="F1218">
        <f>IF(INDEX(Transactions!$L:$L,ROW()-8)="",0,INDEX(Transactions!$Q:$Q,ROW()-8))</f>
        <v>0</v>
      </c>
    </row>
    <row r="1219" spans="2:6" x14ac:dyDescent="0.15">
      <c r="B1219">
        <f ca="1">IF(INDEX(Transactions!$L:$L,ROW()-8)="",TODAY(),INDEX(Transactions!$G:$G,ROW()-8))</f>
        <v>46238</v>
      </c>
      <c r="F1219">
        <f>IF(INDEX(Transactions!$L:$L,ROW()-8)="",0,INDEX(Transactions!$Q:$Q,ROW()-8))</f>
        <v>0</v>
      </c>
    </row>
    <row r="1220" spans="2:6" x14ac:dyDescent="0.15">
      <c r="B1220">
        <f ca="1">IF(INDEX(Transactions!$L:$L,ROW()-8)="",TODAY(),INDEX(Transactions!$G:$G,ROW()-8))</f>
        <v>46238</v>
      </c>
      <c r="F1220">
        <f>IF(INDEX(Transactions!$L:$L,ROW()-8)="",0,INDEX(Transactions!$Q:$Q,ROW()-8))</f>
        <v>0</v>
      </c>
    </row>
    <row r="1221" spans="2:6" x14ac:dyDescent="0.15">
      <c r="B1221">
        <f ca="1">IF(INDEX(Transactions!$L:$L,ROW()-8)="",TODAY(),INDEX(Transactions!$G:$G,ROW()-8))</f>
        <v>46238</v>
      </c>
      <c r="F1221">
        <f>IF(INDEX(Transactions!$L:$L,ROW()-8)="",0,INDEX(Transactions!$Q:$Q,ROW()-8))</f>
        <v>0</v>
      </c>
    </row>
    <row r="1222" spans="2:6" x14ac:dyDescent="0.15">
      <c r="B1222">
        <f ca="1">IF(INDEX(Transactions!$L:$L,ROW()-8)="",TODAY(),INDEX(Transactions!$G:$G,ROW()-8))</f>
        <v>46238</v>
      </c>
      <c r="F1222">
        <f>IF(INDEX(Transactions!$L:$L,ROW()-8)="",0,INDEX(Transactions!$Q:$Q,ROW()-8))</f>
        <v>0</v>
      </c>
    </row>
    <row r="1223" spans="2:6" x14ac:dyDescent="0.15">
      <c r="B1223">
        <f ca="1">IF(INDEX(Transactions!$L:$L,ROW()-8)="",TODAY(),INDEX(Transactions!$G:$G,ROW()-8))</f>
        <v>46238</v>
      </c>
      <c r="F1223">
        <f>IF(INDEX(Transactions!$L:$L,ROW()-8)="",0,INDEX(Transactions!$Q:$Q,ROW()-8))</f>
        <v>0</v>
      </c>
    </row>
    <row r="1224" spans="2:6" x14ac:dyDescent="0.15">
      <c r="B1224">
        <f ca="1">IF(INDEX(Transactions!$L:$L,ROW()-8)="",TODAY(),INDEX(Transactions!$G:$G,ROW()-8))</f>
        <v>46238</v>
      </c>
      <c r="F1224">
        <f>IF(INDEX(Transactions!$L:$L,ROW()-8)="",0,INDEX(Transactions!$Q:$Q,ROW()-8))</f>
        <v>0</v>
      </c>
    </row>
    <row r="1225" spans="2:6" x14ac:dyDescent="0.15">
      <c r="B1225">
        <f ca="1">IF(INDEX(Transactions!$L:$L,ROW()-8)="",TODAY(),INDEX(Transactions!$G:$G,ROW()-8))</f>
        <v>46238</v>
      </c>
      <c r="F1225">
        <f>IF(INDEX(Transactions!$L:$L,ROW()-8)="",0,INDEX(Transactions!$Q:$Q,ROW()-8))</f>
        <v>0</v>
      </c>
    </row>
    <row r="1226" spans="2:6" x14ac:dyDescent="0.15">
      <c r="B1226">
        <f ca="1">IF(INDEX(Transactions!$L:$L,ROW()-8)="",TODAY(),INDEX(Transactions!$G:$G,ROW()-8))</f>
        <v>46238</v>
      </c>
      <c r="F1226">
        <f>IF(INDEX(Transactions!$L:$L,ROW()-8)="",0,INDEX(Transactions!$Q:$Q,ROW()-8))</f>
        <v>0</v>
      </c>
    </row>
    <row r="1227" spans="2:6" x14ac:dyDescent="0.15">
      <c r="B1227">
        <f ca="1">IF(INDEX(Transactions!$L:$L,ROW()-8)="",TODAY(),INDEX(Transactions!$G:$G,ROW()-8))</f>
        <v>46238</v>
      </c>
      <c r="F1227">
        <f>IF(INDEX(Transactions!$L:$L,ROW()-8)="",0,INDEX(Transactions!$Q:$Q,ROW()-8))</f>
        <v>0</v>
      </c>
    </row>
    <row r="1228" spans="2:6" x14ac:dyDescent="0.15">
      <c r="B1228">
        <f ca="1">IF(INDEX(Transactions!$L:$L,ROW()-8)="",TODAY(),INDEX(Transactions!$G:$G,ROW()-8))</f>
        <v>46238</v>
      </c>
      <c r="F1228">
        <f>IF(INDEX(Transactions!$L:$L,ROW()-8)="",0,INDEX(Transactions!$Q:$Q,ROW()-8))</f>
        <v>0</v>
      </c>
    </row>
    <row r="1229" spans="2:6" x14ac:dyDescent="0.15">
      <c r="B1229">
        <f ca="1">IF(INDEX(Transactions!$L:$L,ROW()-8)="",TODAY(),INDEX(Transactions!$G:$G,ROW()-8))</f>
        <v>46238</v>
      </c>
      <c r="F1229">
        <f>IF(INDEX(Transactions!$L:$L,ROW()-8)="",0,INDEX(Transactions!$Q:$Q,ROW()-8))</f>
        <v>0</v>
      </c>
    </row>
    <row r="1230" spans="2:6" x14ac:dyDescent="0.15">
      <c r="B1230">
        <f ca="1">IF(INDEX(Transactions!$L:$L,ROW()-8)="",TODAY(),INDEX(Transactions!$G:$G,ROW()-8))</f>
        <v>46238</v>
      </c>
      <c r="F1230">
        <f>IF(INDEX(Transactions!$L:$L,ROW()-8)="",0,INDEX(Transactions!$Q:$Q,ROW()-8))</f>
        <v>0</v>
      </c>
    </row>
    <row r="1231" spans="2:6" x14ac:dyDescent="0.15">
      <c r="B1231">
        <f ca="1">IF(INDEX(Transactions!$L:$L,ROW()-8)="",TODAY(),INDEX(Transactions!$G:$G,ROW()-8))</f>
        <v>46238</v>
      </c>
      <c r="F1231">
        <f>IF(INDEX(Transactions!$L:$L,ROW()-8)="",0,INDEX(Transactions!$Q:$Q,ROW()-8))</f>
        <v>0</v>
      </c>
    </row>
    <row r="1232" spans="2:6" x14ac:dyDescent="0.15">
      <c r="B1232">
        <f ca="1">IF(INDEX(Transactions!$L:$L,ROW()-8)="",TODAY(),INDEX(Transactions!$G:$G,ROW()-8))</f>
        <v>46238</v>
      </c>
      <c r="F1232">
        <f>IF(INDEX(Transactions!$L:$L,ROW()-8)="",0,INDEX(Transactions!$Q:$Q,ROW()-8))</f>
        <v>0</v>
      </c>
    </row>
    <row r="1233" spans="2:6" x14ac:dyDescent="0.15">
      <c r="B1233">
        <f ca="1">IF(INDEX(Transactions!$L:$L,ROW()-8)="",TODAY(),INDEX(Transactions!$G:$G,ROW()-8))</f>
        <v>46238</v>
      </c>
      <c r="F1233">
        <f>IF(INDEX(Transactions!$L:$L,ROW()-8)="",0,INDEX(Transactions!$Q:$Q,ROW()-8))</f>
        <v>0</v>
      </c>
    </row>
    <row r="1234" spans="2:6" x14ac:dyDescent="0.15">
      <c r="B1234">
        <f ca="1">IF(INDEX(Transactions!$L:$L,ROW()-8)="",TODAY(),INDEX(Transactions!$G:$G,ROW()-8))</f>
        <v>46238</v>
      </c>
      <c r="F1234">
        <f>IF(INDEX(Transactions!$L:$L,ROW()-8)="",0,INDEX(Transactions!$Q:$Q,ROW()-8))</f>
        <v>0</v>
      </c>
    </row>
    <row r="1235" spans="2:6" x14ac:dyDescent="0.15">
      <c r="B1235">
        <f ca="1">IF(INDEX(Transactions!$L:$L,ROW()-8)="",TODAY(),INDEX(Transactions!$G:$G,ROW()-8))</f>
        <v>46238</v>
      </c>
      <c r="F1235">
        <f>IF(INDEX(Transactions!$L:$L,ROW()-8)="",0,INDEX(Transactions!$Q:$Q,ROW()-8))</f>
        <v>0</v>
      </c>
    </row>
    <row r="1236" spans="2:6" x14ac:dyDescent="0.15">
      <c r="B1236">
        <f ca="1">IF(INDEX(Transactions!$L:$L,ROW()-8)="",TODAY(),INDEX(Transactions!$G:$G,ROW()-8))</f>
        <v>46238</v>
      </c>
      <c r="F1236">
        <f>IF(INDEX(Transactions!$L:$L,ROW()-8)="",0,INDEX(Transactions!$Q:$Q,ROW()-8))</f>
        <v>0</v>
      </c>
    </row>
    <row r="1237" spans="2:6" x14ac:dyDescent="0.15">
      <c r="B1237">
        <f ca="1">IF(INDEX(Transactions!$L:$L,ROW()-8)="",TODAY(),INDEX(Transactions!$G:$G,ROW()-8))</f>
        <v>46238</v>
      </c>
      <c r="F1237">
        <f>IF(INDEX(Transactions!$L:$L,ROW()-8)="",0,INDEX(Transactions!$Q:$Q,ROW()-8))</f>
        <v>0</v>
      </c>
    </row>
    <row r="1238" spans="2:6" x14ac:dyDescent="0.15">
      <c r="B1238">
        <f ca="1">IF(INDEX(Transactions!$L:$L,ROW()-8)="",TODAY(),INDEX(Transactions!$G:$G,ROW()-8))</f>
        <v>46238</v>
      </c>
      <c r="F1238">
        <f>IF(INDEX(Transactions!$L:$L,ROW()-8)="",0,INDEX(Transactions!$Q:$Q,ROW()-8))</f>
        <v>0</v>
      </c>
    </row>
    <row r="1239" spans="2:6" x14ac:dyDescent="0.15">
      <c r="B1239">
        <f ca="1">IF(INDEX(Transactions!$L:$L,ROW()-8)="",TODAY(),INDEX(Transactions!$G:$G,ROW()-8))</f>
        <v>46238</v>
      </c>
      <c r="F1239">
        <f>IF(INDEX(Transactions!$L:$L,ROW()-8)="",0,INDEX(Transactions!$Q:$Q,ROW()-8))</f>
        <v>0</v>
      </c>
    </row>
    <row r="1240" spans="2:6" x14ac:dyDescent="0.15">
      <c r="B1240">
        <f ca="1">IF(INDEX(Transactions!$L:$L,ROW()-8)="",TODAY(),INDEX(Transactions!$G:$G,ROW()-8))</f>
        <v>46238</v>
      </c>
      <c r="F1240">
        <f>IF(INDEX(Transactions!$L:$L,ROW()-8)="",0,INDEX(Transactions!$Q:$Q,ROW()-8))</f>
        <v>0</v>
      </c>
    </row>
    <row r="1241" spans="2:6" x14ac:dyDescent="0.15">
      <c r="B1241">
        <f ca="1">IF(INDEX(Transactions!$L:$L,ROW()-8)="",TODAY(),INDEX(Transactions!$G:$G,ROW()-8))</f>
        <v>46238</v>
      </c>
      <c r="F1241">
        <f>IF(INDEX(Transactions!$L:$L,ROW()-8)="",0,INDEX(Transactions!$Q:$Q,ROW()-8))</f>
        <v>0</v>
      </c>
    </row>
    <row r="1242" spans="2:6" x14ac:dyDescent="0.15">
      <c r="B1242">
        <f ca="1">IF(INDEX(Transactions!$L:$L,ROW()-8)="",TODAY(),INDEX(Transactions!$G:$G,ROW()-8))</f>
        <v>46238</v>
      </c>
      <c r="F1242">
        <f>IF(INDEX(Transactions!$L:$L,ROW()-8)="",0,INDEX(Transactions!$Q:$Q,ROW()-8))</f>
        <v>0</v>
      </c>
    </row>
    <row r="1243" spans="2:6" x14ac:dyDescent="0.15">
      <c r="B1243">
        <f ca="1">IF(INDEX(Transactions!$L:$L,ROW()-8)="",TODAY(),INDEX(Transactions!$G:$G,ROW()-8))</f>
        <v>46238</v>
      </c>
      <c r="F1243">
        <f>IF(INDEX(Transactions!$L:$L,ROW()-8)="",0,INDEX(Transactions!$Q:$Q,ROW()-8))</f>
        <v>0</v>
      </c>
    </row>
    <row r="1244" spans="2:6" x14ac:dyDescent="0.15">
      <c r="B1244">
        <f ca="1">IF(INDEX(Transactions!$L:$L,ROW()-8)="",TODAY(),INDEX(Transactions!$G:$G,ROW()-8))</f>
        <v>46238</v>
      </c>
      <c r="F1244">
        <f>IF(INDEX(Transactions!$L:$L,ROW()-8)="",0,INDEX(Transactions!$Q:$Q,ROW()-8))</f>
        <v>0</v>
      </c>
    </row>
    <row r="1245" spans="2:6" x14ac:dyDescent="0.15">
      <c r="B1245">
        <f ca="1">IF(INDEX(Transactions!$L:$L,ROW()-8)="",TODAY(),INDEX(Transactions!$G:$G,ROW()-8))</f>
        <v>46238</v>
      </c>
      <c r="F1245">
        <f>IF(INDEX(Transactions!$L:$L,ROW()-8)="",0,INDEX(Transactions!$Q:$Q,ROW()-8))</f>
        <v>0</v>
      </c>
    </row>
    <row r="1246" spans="2:6" x14ac:dyDescent="0.15">
      <c r="B1246">
        <f ca="1">IF(INDEX(Transactions!$L:$L,ROW()-8)="",TODAY(),INDEX(Transactions!$G:$G,ROW()-8))</f>
        <v>46238</v>
      </c>
      <c r="F1246">
        <f>IF(INDEX(Transactions!$L:$L,ROW()-8)="",0,INDEX(Transactions!$Q:$Q,ROW()-8))</f>
        <v>0</v>
      </c>
    </row>
    <row r="1247" spans="2:6" x14ac:dyDescent="0.15">
      <c r="B1247">
        <f ca="1">IF(INDEX(Transactions!$L:$L,ROW()-8)="",TODAY(),INDEX(Transactions!$G:$G,ROW()-8))</f>
        <v>46238</v>
      </c>
      <c r="F1247">
        <f>IF(INDEX(Transactions!$L:$L,ROW()-8)="",0,INDEX(Transactions!$Q:$Q,ROW()-8))</f>
        <v>0</v>
      </c>
    </row>
    <row r="1248" spans="2:6" x14ac:dyDescent="0.15">
      <c r="B1248">
        <f ca="1">IF(INDEX(Transactions!$L:$L,ROW()-8)="",TODAY(),INDEX(Transactions!$G:$G,ROW()-8))</f>
        <v>46238</v>
      </c>
      <c r="F1248">
        <f>IF(INDEX(Transactions!$L:$L,ROW()-8)="",0,INDEX(Transactions!$Q:$Q,ROW()-8))</f>
        <v>0</v>
      </c>
    </row>
    <row r="1249" spans="2:6" x14ac:dyDescent="0.15">
      <c r="B1249">
        <f ca="1">IF(INDEX(Transactions!$L:$L,ROW()-8)="",TODAY(),INDEX(Transactions!$G:$G,ROW()-8))</f>
        <v>46238</v>
      </c>
      <c r="F1249">
        <f>IF(INDEX(Transactions!$L:$L,ROW()-8)="",0,INDEX(Transactions!$Q:$Q,ROW()-8))</f>
        <v>0</v>
      </c>
    </row>
    <row r="1250" spans="2:6" x14ac:dyDescent="0.15">
      <c r="B1250">
        <f ca="1">IF(INDEX(Transactions!$L:$L,ROW()-8)="",TODAY(),INDEX(Transactions!$G:$G,ROW()-8))</f>
        <v>46238</v>
      </c>
      <c r="F1250">
        <f>IF(INDEX(Transactions!$L:$L,ROW()-8)="",0,INDEX(Transactions!$Q:$Q,ROW()-8))</f>
        <v>0</v>
      </c>
    </row>
    <row r="1251" spans="2:6" x14ac:dyDescent="0.15">
      <c r="B1251">
        <f ca="1">IF(INDEX(Transactions!$L:$L,ROW()-8)="",TODAY(),INDEX(Transactions!$G:$G,ROW()-8))</f>
        <v>46238</v>
      </c>
      <c r="F1251">
        <f>IF(INDEX(Transactions!$L:$L,ROW()-8)="",0,INDEX(Transactions!$Q:$Q,ROW()-8))</f>
        <v>0</v>
      </c>
    </row>
    <row r="1252" spans="2:6" x14ac:dyDescent="0.15">
      <c r="B1252">
        <f ca="1">IF(INDEX(Transactions!$L:$L,ROW()-8)="",TODAY(),INDEX(Transactions!$G:$G,ROW()-8))</f>
        <v>46238</v>
      </c>
      <c r="F1252">
        <f>IF(INDEX(Transactions!$L:$L,ROW()-8)="",0,INDEX(Transactions!$Q:$Q,ROW()-8))</f>
        <v>0</v>
      </c>
    </row>
    <row r="1253" spans="2:6" x14ac:dyDescent="0.15">
      <c r="B1253">
        <f ca="1">IF(INDEX(Transactions!$L:$L,ROW()-8)="",TODAY(),INDEX(Transactions!$G:$G,ROW()-8))</f>
        <v>46238</v>
      </c>
      <c r="F1253">
        <f>IF(INDEX(Transactions!$L:$L,ROW()-8)="",0,INDEX(Transactions!$Q:$Q,ROW()-8))</f>
        <v>0</v>
      </c>
    </row>
    <row r="1254" spans="2:6" x14ac:dyDescent="0.15">
      <c r="B1254">
        <f ca="1">IF(INDEX(Transactions!$L:$L,ROW()-8)="",TODAY(),INDEX(Transactions!$G:$G,ROW()-8))</f>
        <v>46238</v>
      </c>
      <c r="F1254">
        <f>IF(INDEX(Transactions!$L:$L,ROW()-8)="",0,INDEX(Transactions!$Q:$Q,ROW()-8))</f>
        <v>0</v>
      </c>
    </row>
    <row r="1255" spans="2:6" x14ac:dyDescent="0.15">
      <c r="B1255">
        <f ca="1">IF(INDEX(Transactions!$L:$L,ROW()-8)="",TODAY(),INDEX(Transactions!$G:$G,ROW()-8))</f>
        <v>46238</v>
      </c>
      <c r="F1255">
        <f>IF(INDEX(Transactions!$L:$L,ROW()-8)="",0,INDEX(Transactions!$Q:$Q,ROW()-8))</f>
        <v>0</v>
      </c>
    </row>
    <row r="1256" spans="2:6" x14ac:dyDescent="0.15">
      <c r="B1256">
        <f ca="1">IF(INDEX(Transactions!$L:$L,ROW()-8)="",TODAY(),INDEX(Transactions!$G:$G,ROW()-8))</f>
        <v>46238</v>
      </c>
      <c r="F1256">
        <f>IF(INDEX(Transactions!$L:$L,ROW()-8)="",0,INDEX(Transactions!$Q:$Q,ROW()-8))</f>
        <v>0</v>
      </c>
    </row>
    <row r="1257" spans="2:6" x14ac:dyDescent="0.15">
      <c r="B1257">
        <f ca="1">IF(INDEX(Transactions!$L:$L,ROW()-8)="",TODAY(),INDEX(Transactions!$G:$G,ROW()-8))</f>
        <v>46238</v>
      </c>
      <c r="F1257">
        <f>IF(INDEX(Transactions!$L:$L,ROW()-8)="",0,INDEX(Transactions!$Q:$Q,ROW()-8))</f>
        <v>0</v>
      </c>
    </row>
    <row r="1258" spans="2:6" x14ac:dyDescent="0.15">
      <c r="B1258">
        <f ca="1">IF(INDEX(Transactions!$L:$L,ROW()-8)="",TODAY(),INDEX(Transactions!$G:$G,ROW()-8))</f>
        <v>46238</v>
      </c>
      <c r="F1258">
        <f>IF(INDEX(Transactions!$L:$L,ROW()-8)="",0,INDEX(Transactions!$Q:$Q,ROW()-8))</f>
        <v>0</v>
      </c>
    </row>
    <row r="1259" spans="2:6" x14ac:dyDescent="0.15">
      <c r="B1259">
        <f ca="1">IF(INDEX(Transactions!$L:$L,ROW()-8)="",TODAY(),INDEX(Transactions!$G:$G,ROW()-8))</f>
        <v>46238</v>
      </c>
      <c r="F1259">
        <f>IF(INDEX(Transactions!$L:$L,ROW()-8)="",0,INDEX(Transactions!$Q:$Q,ROW()-8))</f>
        <v>0</v>
      </c>
    </row>
    <row r="1260" spans="2:6" x14ac:dyDescent="0.15">
      <c r="B1260">
        <f ca="1">IF(INDEX(Transactions!$L:$L,ROW()-8)="",TODAY(),INDEX(Transactions!$G:$G,ROW()-8))</f>
        <v>46238</v>
      </c>
      <c r="F1260">
        <f>IF(INDEX(Transactions!$L:$L,ROW()-8)="",0,INDEX(Transactions!$Q:$Q,ROW()-8))</f>
        <v>0</v>
      </c>
    </row>
    <row r="1261" spans="2:6" x14ac:dyDescent="0.15">
      <c r="B1261">
        <f ca="1">IF(INDEX(Transactions!$L:$L,ROW()-8)="",TODAY(),INDEX(Transactions!$G:$G,ROW()-8))</f>
        <v>46238</v>
      </c>
      <c r="F1261">
        <f>IF(INDEX(Transactions!$L:$L,ROW()-8)="",0,INDEX(Transactions!$Q:$Q,ROW()-8))</f>
        <v>0</v>
      </c>
    </row>
    <row r="1262" spans="2:6" x14ac:dyDescent="0.15">
      <c r="B1262">
        <f ca="1">IF(INDEX(Transactions!$L:$L,ROW()-8)="",TODAY(),INDEX(Transactions!$G:$G,ROW()-8))</f>
        <v>46238</v>
      </c>
      <c r="F1262">
        <f>IF(INDEX(Transactions!$L:$L,ROW()-8)="",0,INDEX(Transactions!$Q:$Q,ROW()-8))</f>
        <v>0</v>
      </c>
    </row>
    <row r="1263" spans="2:6" x14ac:dyDescent="0.15">
      <c r="B1263">
        <f ca="1">IF(INDEX(Transactions!$L:$L,ROW()-8)="",TODAY(),INDEX(Transactions!$G:$G,ROW()-8))</f>
        <v>46238</v>
      </c>
      <c r="F1263">
        <f>IF(INDEX(Transactions!$L:$L,ROW()-8)="",0,INDEX(Transactions!$Q:$Q,ROW()-8))</f>
        <v>0</v>
      </c>
    </row>
    <row r="1264" spans="2:6" x14ac:dyDescent="0.15">
      <c r="B1264">
        <f ca="1">IF(INDEX(Transactions!$L:$L,ROW()-8)="",TODAY(),INDEX(Transactions!$G:$G,ROW()-8))</f>
        <v>46238</v>
      </c>
      <c r="F1264">
        <f>IF(INDEX(Transactions!$L:$L,ROW()-8)="",0,INDEX(Transactions!$Q:$Q,ROW()-8))</f>
        <v>0</v>
      </c>
    </row>
    <row r="1265" spans="2:6" x14ac:dyDescent="0.15">
      <c r="B1265">
        <f ca="1">IF(INDEX(Transactions!$L:$L,ROW()-8)="",TODAY(),INDEX(Transactions!$G:$G,ROW()-8))</f>
        <v>46238</v>
      </c>
      <c r="F1265">
        <f>IF(INDEX(Transactions!$L:$L,ROW()-8)="",0,INDEX(Transactions!$Q:$Q,ROW()-8))</f>
        <v>0</v>
      </c>
    </row>
    <row r="1266" spans="2:6" x14ac:dyDescent="0.15">
      <c r="B1266">
        <f ca="1">IF(INDEX(Transactions!$L:$L,ROW()-8)="",TODAY(),INDEX(Transactions!$G:$G,ROW()-8))</f>
        <v>46238</v>
      </c>
      <c r="F1266">
        <f>IF(INDEX(Transactions!$L:$L,ROW()-8)="",0,INDEX(Transactions!$Q:$Q,ROW()-8))</f>
        <v>0</v>
      </c>
    </row>
    <row r="1267" spans="2:6" x14ac:dyDescent="0.15">
      <c r="B1267">
        <f ca="1">IF(INDEX(Transactions!$L:$L,ROW()-8)="",TODAY(),INDEX(Transactions!$G:$G,ROW()-8))</f>
        <v>46238</v>
      </c>
      <c r="F1267">
        <f>IF(INDEX(Transactions!$L:$L,ROW()-8)="",0,INDEX(Transactions!$Q:$Q,ROW()-8))</f>
        <v>0</v>
      </c>
    </row>
    <row r="1268" spans="2:6" x14ac:dyDescent="0.15">
      <c r="B1268">
        <f ca="1">IF(INDEX(Transactions!$L:$L,ROW()-8)="",TODAY(),INDEX(Transactions!$G:$G,ROW()-8))</f>
        <v>46238</v>
      </c>
      <c r="F1268">
        <f>IF(INDEX(Transactions!$L:$L,ROW()-8)="",0,INDEX(Transactions!$Q:$Q,ROW()-8))</f>
        <v>0</v>
      </c>
    </row>
    <row r="1269" spans="2:6" x14ac:dyDescent="0.15">
      <c r="B1269">
        <f ca="1">IF(INDEX(Transactions!$L:$L,ROW()-8)="",TODAY(),INDEX(Transactions!$G:$G,ROW()-8))</f>
        <v>46238</v>
      </c>
      <c r="F1269">
        <f>IF(INDEX(Transactions!$L:$L,ROW()-8)="",0,INDEX(Transactions!$Q:$Q,ROW()-8))</f>
        <v>0</v>
      </c>
    </row>
    <row r="1270" spans="2:6" x14ac:dyDescent="0.15">
      <c r="B1270">
        <f ca="1">IF(INDEX(Transactions!$L:$L,ROW()-8)="",TODAY(),INDEX(Transactions!$G:$G,ROW()-8))</f>
        <v>46238</v>
      </c>
      <c r="F1270">
        <f>IF(INDEX(Transactions!$L:$L,ROW()-8)="",0,INDEX(Transactions!$Q:$Q,ROW()-8))</f>
        <v>0</v>
      </c>
    </row>
    <row r="1271" spans="2:6" x14ac:dyDescent="0.15">
      <c r="B1271">
        <f ca="1">IF(INDEX(Transactions!$L:$L,ROW()-8)="",TODAY(),INDEX(Transactions!$G:$G,ROW()-8))</f>
        <v>46238</v>
      </c>
      <c r="F1271">
        <f>IF(INDEX(Transactions!$L:$L,ROW()-8)="",0,INDEX(Transactions!$Q:$Q,ROW()-8))</f>
        <v>0</v>
      </c>
    </row>
    <row r="1272" spans="2:6" x14ac:dyDescent="0.15">
      <c r="B1272">
        <f ca="1">IF(INDEX(Transactions!$L:$L,ROW()-8)="",TODAY(),INDEX(Transactions!$G:$G,ROW()-8))</f>
        <v>46238</v>
      </c>
      <c r="F1272">
        <f>IF(INDEX(Transactions!$L:$L,ROW()-8)="",0,INDEX(Transactions!$Q:$Q,ROW()-8))</f>
        <v>0</v>
      </c>
    </row>
    <row r="1273" spans="2:6" x14ac:dyDescent="0.15">
      <c r="B1273">
        <f ca="1">IF(INDEX(Transactions!$L:$L,ROW()-8)="",TODAY(),INDEX(Transactions!$G:$G,ROW()-8))</f>
        <v>46238</v>
      </c>
      <c r="F1273">
        <f>IF(INDEX(Transactions!$L:$L,ROW()-8)="",0,INDEX(Transactions!$Q:$Q,ROW()-8))</f>
        <v>0</v>
      </c>
    </row>
    <row r="1274" spans="2:6" x14ac:dyDescent="0.15">
      <c r="B1274">
        <f ca="1">IF(INDEX(Transactions!$L:$L,ROW()-8)="",TODAY(),INDEX(Transactions!$G:$G,ROW()-8))</f>
        <v>46238</v>
      </c>
      <c r="F1274">
        <f>IF(INDEX(Transactions!$L:$L,ROW()-8)="",0,INDEX(Transactions!$Q:$Q,ROW()-8))</f>
        <v>0</v>
      </c>
    </row>
    <row r="1275" spans="2:6" x14ac:dyDescent="0.15">
      <c r="B1275">
        <f ca="1">IF(INDEX(Transactions!$L:$L,ROW()-8)="",TODAY(),INDEX(Transactions!$G:$G,ROW()-8))</f>
        <v>46238</v>
      </c>
      <c r="F1275">
        <f>IF(INDEX(Transactions!$L:$L,ROW()-8)="",0,INDEX(Transactions!$Q:$Q,ROW()-8))</f>
        <v>0</v>
      </c>
    </row>
    <row r="1276" spans="2:6" x14ac:dyDescent="0.15">
      <c r="B1276">
        <f ca="1">IF(INDEX(Transactions!$L:$L,ROW()-8)="",TODAY(),INDEX(Transactions!$G:$G,ROW()-8))</f>
        <v>46238</v>
      </c>
      <c r="F1276">
        <f>IF(INDEX(Transactions!$L:$L,ROW()-8)="",0,INDEX(Transactions!$Q:$Q,ROW()-8))</f>
        <v>0</v>
      </c>
    </row>
    <row r="1277" spans="2:6" x14ac:dyDescent="0.15">
      <c r="B1277">
        <f ca="1">IF(INDEX(Transactions!$L:$L,ROW()-8)="",TODAY(),INDEX(Transactions!$G:$G,ROW()-8))</f>
        <v>46238</v>
      </c>
      <c r="F1277">
        <f>IF(INDEX(Transactions!$L:$L,ROW()-8)="",0,INDEX(Transactions!$Q:$Q,ROW()-8))</f>
        <v>0</v>
      </c>
    </row>
    <row r="1278" spans="2:6" x14ac:dyDescent="0.15">
      <c r="B1278">
        <f ca="1">IF(INDEX(Transactions!$L:$L,ROW()-8)="",TODAY(),INDEX(Transactions!$G:$G,ROW()-8))</f>
        <v>46238</v>
      </c>
      <c r="F1278">
        <f>IF(INDEX(Transactions!$L:$L,ROW()-8)="",0,INDEX(Transactions!$Q:$Q,ROW()-8))</f>
        <v>0</v>
      </c>
    </row>
    <row r="1279" spans="2:6" x14ac:dyDescent="0.15">
      <c r="B1279">
        <f ca="1">IF(INDEX(Transactions!$L:$L,ROW()-8)="",TODAY(),INDEX(Transactions!$G:$G,ROW()-8))</f>
        <v>46238</v>
      </c>
      <c r="F1279">
        <f>IF(INDEX(Transactions!$L:$L,ROW()-8)="",0,INDEX(Transactions!$Q:$Q,ROW()-8))</f>
        <v>0</v>
      </c>
    </row>
    <row r="1280" spans="2:6" x14ac:dyDescent="0.15">
      <c r="B1280">
        <f ca="1">IF(INDEX(Transactions!$L:$L,ROW()-8)="",TODAY(),INDEX(Transactions!$G:$G,ROW()-8))</f>
        <v>46238</v>
      </c>
      <c r="F1280">
        <f>IF(INDEX(Transactions!$L:$L,ROW()-8)="",0,INDEX(Transactions!$Q:$Q,ROW()-8))</f>
        <v>0</v>
      </c>
    </row>
    <row r="1281" spans="2:6" x14ac:dyDescent="0.15">
      <c r="B1281">
        <f ca="1">IF(INDEX(Transactions!$L:$L,ROW()-8)="",TODAY(),INDEX(Transactions!$G:$G,ROW()-8))</f>
        <v>46238</v>
      </c>
      <c r="F1281">
        <f>IF(INDEX(Transactions!$L:$L,ROW()-8)="",0,INDEX(Transactions!$Q:$Q,ROW()-8))</f>
        <v>0</v>
      </c>
    </row>
    <row r="1282" spans="2:6" x14ac:dyDescent="0.15">
      <c r="B1282">
        <f ca="1">IF(INDEX(Transactions!$L:$L,ROW()-8)="",TODAY(),INDEX(Transactions!$G:$G,ROW()-8))</f>
        <v>46238</v>
      </c>
      <c r="F1282">
        <f>IF(INDEX(Transactions!$L:$L,ROW()-8)="",0,INDEX(Transactions!$Q:$Q,ROW()-8))</f>
        <v>0</v>
      </c>
    </row>
    <row r="1283" spans="2:6" x14ac:dyDescent="0.15">
      <c r="B1283">
        <f ca="1">IF(INDEX(Transactions!$L:$L,ROW()-8)="",TODAY(),INDEX(Transactions!$G:$G,ROW()-8))</f>
        <v>46238</v>
      </c>
      <c r="F1283">
        <f>IF(INDEX(Transactions!$L:$L,ROW()-8)="",0,INDEX(Transactions!$Q:$Q,ROW()-8))</f>
        <v>0</v>
      </c>
    </row>
    <row r="1284" spans="2:6" x14ac:dyDescent="0.15">
      <c r="B1284">
        <f ca="1">IF(INDEX(Transactions!$L:$L,ROW()-8)="",TODAY(),INDEX(Transactions!$G:$G,ROW()-8))</f>
        <v>46238</v>
      </c>
      <c r="F1284">
        <f>IF(INDEX(Transactions!$L:$L,ROW()-8)="",0,INDEX(Transactions!$Q:$Q,ROW()-8))</f>
        <v>0</v>
      </c>
    </row>
    <row r="1285" spans="2:6" x14ac:dyDescent="0.15">
      <c r="B1285">
        <f ca="1">IF(INDEX(Transactions!$L:$L,ROW()-8)="",TODAY(),INDEX(Transactions!$G:$G,ROW()-8))</f>
        <v>46238</v>
      </c>
      <c r="F1285">
        <f>IF(INDEX(Transactions!$L:$L,ROW()-8)="",0,INDEX(Transactions!$Q:$Q,ROW()-8))</f>
        <v>0</v>
      </c>
    </row>
    <row r="1286" spans="2:6" x14ac:dyDescent="0.15">
      <c r="B1286">
        <f ca="1">IF(INDEX(Transactions!$L:$L,ROW()-8)="",TODAY(),INDEX(Transactions!$G:$G,ROW()-8))</f>
        <v>46238</v>
      </c>
      <c r="F1286">
        <f>IF(INDEX(Transactions!$L:$L,ROW()-8)="",0,INDEX(Transactions!$Q:$Q,ROW()-8))</f>
        <v>0</v>
      </c>
    </row>
    <row r="1287" spans="2:6" x14ac:dyDescent="0.15">
      <c r="B1287">
        <f ca="1">IF(INDEX(Transactions!$L:$L,ROW()-8)="",TODAY(),INDEX(Transactions!$G:$G,ROW()-8))</f>
        <v>46238</v>
      </c>
      <c r="F1287">
        <f>IF(INDEX(Transactions!$L:$L,ROW()-8)="",0,INDEX(Transactions!$Q:$Q,ROW()-8))</f>
        <v>0</v>
      </c>
    </row>
    <row r="1288" spans="2:6" x14ac:dyDescent="0.15">
      <c r="B1288">
        <f ca="1">IF(INDEX(Transactions!$L:$L,ROW()-8)="",TODAY(),INDEX(Transactions!$G:$G,ROW()-8))</f>
        <v>46238</v>
      </c>
      <c r="F1288">
        <f>IF(INDEX(Transactions!$L:$L,ROW()-8)="",0,INDEX(Transactions!$Q:$Q,ROW()-8))</f>
        <v>0</v>
      </c>
    </row>
    <row r="1289" spans="2:6" x14ac:dyDescent="0.15">
      <c r="B1289">
        <f ca="1">IF(INDEX(Transactions!$L:$L,ROW()-8)="",TODAY(),INDEX(Transactions!$G:$G,ROW()-8))</f>
        <v>46238</v>
      </c>
      <c r="F1289">
        <f>IF(INDEX(Transactions!$L:$L,ROW()-8)="",0,INDEX(Transactions!$Q:$Q,ROW()-8))</f>
        <v>0</v>
      </c>
    </row>
    <row r="1290" spans="2:6" x14ac:dyDescent="0.15">
      <c r="B1290">
        <f ca="1">IF(INDEX(Transactions!$L:$L,ROW()-8)="",TODAY(),INDEX(Transactions!$G:$G,ROW()-8))</f>
        <v>46238</v>
      </c>
      <c r="F1290">
        <f>IF(INDEX(Transactions!$L:$L,ROW()-8)="",0,INDEX(Transactions!$Q:$Q,ROW()-8))</f>
        <v>0</v>
      </c>
    </row>
    <row r="1291" spans="2:6" x14ac:dyDescent="0.15">
      <c r="B1291">
        <f ca="1">IF(INDEX(Transactions!$L:$L,ROW()-8)="",TODAY(),INDEX(Transactions!$G:$G,ROW()-8))</f>
        <v>46238</v>
      </c>
      <c r="F1291">
        <f>IF(INDEX(Transactions!$L:$L,ROW()-8)="",0,INDEX(Transactions!$Q:$Q,ROW()-8))</f>
        <v>0</v>
      </c>
    </row>
    <row r="1292" spans="2:6" x14ac:dyDescent="0.15">
      <c r="B1292">
        <f ca="1">IF(INDEX(Transactions!$L:$L,ROW()-8)="",TODAY(),INDEX(Transactions!$G:$G,ROW()-8))</f>
        <v>46238</v>
      </c>
      <c r="F1292">
        <f>IF(INDEX(Transactions!$L:$L,ROW()-8)="",0,INDEX(Transactions!$Q:$Q,ROW()-8))</f>
        <v>0</v>
      </c>
    </row>
    <row r="1293" spans="2:6" x14ac:dyDescent="0.15">
      <c r="B1293">
        <f ca="1">IF(INDEX(Transactions!$L:$L,ROW()-8)="",TODAY(),INDEX(Transactions!$G:$G,ROW()-8))</f>
        <v>46238</v>
      </c>
      <c r="F1293">
        <f>IF(INDEX(Transactions!$L:$L,ROW()-8)="",0,INDEX(Transactions!$Q:$Q,ROW()-8))</f>
        <v>0</v>
      </c>
    </row>
    <row r="1294" spans="2:6" x14ac:dyDescent="0.15">
      <c r="B1294">
        <f ca="1">IF(INDEX(Transactions!$L:$L,ROW()-8)="",TODAY(),INDEX(Transactions!$G:$G,ROW()-8))</f>
        <v>46238</v>
      </c>
      <c r="F1294">
        <f>IF(INDEX(Transactions!$L:$L,ROW()-8)="",0,INDEX(Transactions!$Q:$Q,ROW()-8))</f>
        <v>0</v>
      </c>
    </row>
    <row r="1295" spans="2:6" x14ac:dyDescent="0.15">
      <c r="B1295">
        <f ca="1">IF(INDEX(Transactions!$L:$L,ROW()-8)="",TODAY(),INDEX(Transactions!$G:$G,ROW()-8))</f>
        <v>46238</v>
      </c>
      <c r="F1295">
        <f>IF(INDEX(Transactions!$L:$L,ROW()-8)="",0,INDEX(Transactions!$Q:$Q,ROW()-8))</f>
        <v>0</v>
      </c>
    </row>
    <row r="1296" spans="2:6" x14ac:dyDescent="0.15">
      <c r="B1296">
        <f ca="1">IF(INDEX(Transactions!$L:$L,ROW()-8)="",TODAY(),INDEX(Transactions!$G:$G,ROW()-8))</f>
        <v>46238</v>
      </c>
      <c r="F1296">
        <f>IF(INDEX(Transactions!$L:$L,ROW()-8)="",0,INDEX(Transactions!$Q:$Q,ROW()-8))</f>
        <v>0</v>
      </c>
    </row>
    <row r="1297" spans="2:6" x14ac:dyDescent="0.15">
      <c r="B1297">
        <f ca="1">IF(INDEX(Transactions!$L:$L,ROW()-8)="",TODAY(),INDEX(Transactions!$G:$G,ROW()-8))</f>
        <v>46238</v>
      </c>
      <c r="F1297">
        <f>IF(INDEX(Transactions!$L:$L,ROW()-8)="",0,INDEX(Transactions!$Q:$Q,ROW()-8))</f>
        <v>0</v>
      </c>
    </row>
    <row r="1298" spans="2:6" x14ac:dyDescent="0.15">
      <c r="B1298">
        <f ca="1">IF(INDEX(Transactions!$L:$L,ROW()-8)="",TODAY(),INDEX(Transactions!$G:$G,ROW()-8))</f>
        <v>46238</v>
      </c>
      <c r="F1298">
        <f>IF(INDEX(Transactions!$L:$L,ROW()-8)="",0,INDEX(Transactions!$Q:$Q,ROW()-8))</f>
        <v>0</v>
      </c>
    </row>
    <row r="1299" spans="2:6" x14ac:dyDescent="0.15">
      <c r="B1299">
        <f ca="1">IF(INDEX(Transactions!$L:$L,ROW()-8)="",TODAY(),INDEX(Transactions!$G:$G,ROW()-8))</f>
        <v>46238</v>
      </c>
      <c r="F1299">
        <f>IF(INDEX(Transactions!$L:$L,ROW()-8)="",0,INDEX(Transactions!$Q:$Q,ROW()-8))</f>
        <v>0</v>
      </c>
    </row>
    <row r="1300" spans="2:6" x14ac:dyDescent="0.15">
      <c r="B1300">
        <f ca="1">IF(INDEX(Transactions!$L:$L,ROW()-8)="",TODAY(),INDEX(Transactions!$G:$G,ROW()-8))</f>
        <v>46238</v>
      </c>
      <c r="F1300">
        <f>IF(INDEX(Transactions!$L:$L,ROW()-8)="",0,INDEX(Transactions!$Q:$Q,ROW()-8))</f>
        <v>0</v>
      </c>
    </row>
    <row r="1301" spans="2:6" x14ac:dyDescent="0.15">
      <c r="B1301">
        <f ca="1">IF(INDEX(Transactions!$L:$L,ROW()-8)="",TODAY(),INDEX(Transactions!$G:$G,ROW()-8))</f>
        <v>46238</v>
      </c>
      <c r="F1301">
        <f>IF(INDEX(Transactions!$L:$L,ROW()-8)="",0,INDEX(Transactions!$Q:$Q,ROW()-8))</f>
        <v>0</v>
      </c>
    </row>
    <row r="1302" spans="2:6" x14ac:dyDescent="0.15">
      <c r="B1302">
        <f ca="1">IF(INDEX(Transactions!$L:$L,ROW()-8)="",TODAY(),INDEX(Transactions!$G:$G,ROW()-8))</f>
        <v>46238</v>
      </c>
      <c r="F1302">
        <f>IF(INDEX(Transactions!$L:$L,ROW()-8)="",0,INDEX(Transactions!$Q:$Q,ROW()-8))</f>
        <v>0</v>
      </c>
    </row>
    <row r="1303" spans="2:6" x14ac:dyDescent="0.15">
      <c r="B1303">
        <f ca="1">IF(INDEX(Transactions!$L:$L,ROW()-8)="",TODAY(),INDEX(Transactions!$G:$G,ROW()-8))</f>
        <v>46238</v>
      </c>
      <c r="F1303">
        <f>IF(INDEX(Transactions!$L:$L,ROW()-8)="",0,INDEX(Transactions!$Q:$Q,ROW()-8))</f>
        <v>0</v>
      </c>
    </row>
    <row r="1304" spans="2:6" x14ac:dyDescent="0.15">
      <c r="B1304">
        <f ca="1">IF(INDEX(Transactions!$L:$L,ROW()-8)="",TODAY(),INDEX(Transactions!$G:$G,ROW()-8))</f>
        <v>46238</v>
      </c>
      <c r="F1304">
        <f>IF(INDEX(Transactions!$L:$L,ROW()-8)="",0,INDEX(Transactions!$Q:$Q,ROW()-8))</f>
        <v>0</v>
      </c>
    </row>
    <row r="1305" spans="2:6" x14ac:dyDescent="0.15">
      <c r="B1305">
        <f ca="1">IF(INDEX(Transactions!$L:$L,ROW()-8)="",TODAY(),INDEX(Transactions!$G:$G,ROW()-8))</f>
        <v>46238</v>
      </c>
      <c r="F1305">
        <f>IF(INDEX(Transactions!$L:$L,ROW()-8)="",0,INDEX(Transactions!$Q:$Q,ROW()-8))</f>
        <v>0</v>
      </c>
    </row>
    <row r="1306" spans="2:6" x14ac:dyDescent="0.15">
      <c r="B1306">
        <f ca="1">IF(INDEX(Transactions!$L:$L,ROW()-8)="",TODAY(),INDEX(Transactions!$G:$G,ROW()-8))</f>
        <v>46238</v>
      </c>
      <c r="F1306">
        <f>IF(INDEX(Transactions!$L:$L,ROW()-8)="",0,INDEX(Transactions!$Q:$Q,ROW()-8))</f>
        <v>0</v>
      </c>
    </row>
    <row r="1307" spans="2:6" x14ac:dyDescent="0.15">
      <c r="B1307">
        <f ca="1">IF(INDEX(Transactions!$L:$L,ROW()-8)="",TODAY(),INDEX(Transactions!$G:$G,ROW()-8))</f>
        <v>46238</v>
      </c>
      <c r="F1307">
        <f>IF(INDEX(Transactions!$L:$L,ROW()-8)="",0,INDEX(Transactions!$Q:$Q,ROW()-8))</f>
        <v>0</v>
      </c>
    </row>
    <row r="1308" spans="2:6" x14ac:dyDescent="0.15">
      <c r="B1308">
        <f ca="1">IF(INDEX(Transactions!$L:$L,ROW()-8)="",TODAY(),INDEX(Transactions!$G:$G,ROW()-8))</f>
        <v>46238</v>
      </c>
      <c r="F1308">
        <f>IF(INDEX(Transactions!$L:$L,ROW()-8)="",0,INDEX(Transactions!$Q:$Q,ROW()-8))</f>
        <v>0</v>
      </c>
    </row>
    <row r="1309" spans="2:6" x14ac:dyDescent="0.15">
      <c r="B1309">
        <f ca="1">IF(INDEX(Transactions!$L:$L,ROW()-8)="",TODAY(),INDEX(Transactions!$G:$G,ROW()-8))</f>
        <v>46238</v>
      </c>
      <c r="F1309">
        <f>IF(INDEX(Transactions!$L:$L,ROW()-8)="",0,INDEX(Transactions!$Q:$Q,ROW()-8))</f>
        <v>0</v>
      </c>
    </row>
    <row r="1310" spans="2:6" x14ac:dyDescent="0.15">
      <c r="B1310">
        <f ca="1">IF(INDEX(Transactions!$L:$L,ROW()-8)="",TODAY(),INDEX(Transactions!$G:$G,ROW()-8))</f>
        <v>46238</v>
      </c>
      <c r="F1310">
        <f>IF(INDEX(Transactions!$L:$L,ROW()-8)="",0,INDEX(Transactions!$Q:$Q,ROW()-8))</f>
        <v>0</v>
      </c>
    </row>
    <row r="1311" spans="2:6" x14ac:dyDescent="0.15">
      <c r="B1311">
        <f ca="1">IF(INDEX(Transactions!$L:$L,ROW()-8)="",TODAY(),INDEX(Transactions!$G:$G,ROW()-8))</f>
        <v>46238</v>
      </c>
      <c r="F1311">
        <f>IF(INDEX(Transactions!$L:$L,ROW()-8)="",0,INDEX(Transactions!$Q:$Q,ROW()-8))</f>
        <v>0</v>
      </c>
    </row>
    <row r="1312" spans="2:6" x14ac:dyDescent="0.15">
      <c r="B1312">
        <f ca="1">IF(INDEX(Transactions!$L:$L,ROW()-8)="",TODAY(),INDEX(Transactions!$G:$G,ROW()-8))</f>
        <v>46238</v>
      </c>
      <c r="F1312">
        <f>IF(INDEX(Transactions!$L:$L,ROW()-8)="",0,INDEX(Transactions!$Q:$Q,ROW()-8))</f>
        <v>0</v>
      </c>
    </row>
    <row r="1313" spans="2:6" x14ac:dyDescent="0.15">
      <c r="B1313">
        <f ca="1">IF(INDEX(Transactions!$L:$L,ROW()-8)="",TODAY(),INDEX(Transactions!$G:$G,ROW()-8))</f>
        <v>46238</v>
      </c>
      <c r="F1313">
        <f>IF(INDEX(Transactions!$L:$L,ROW()-8)="",0,INDEX(Transactions!$Q:$Q,ROW()-8))</f>
        <v>0</v>
      </c>
    </row>
    <row r="1314" spans="2:6" x14ac:dyDescent="0.15">
      <c r="B1314">
        <f ca="1">IF(INDEX(Transactions!$L:$L,ROW()-8)="",TODAY(),INDEX(Transactions!$G:$G,ROW()-8))</f>
        <v>46238</v>
      </c>
      <c r="F1314">
        <f>IF(INDEX(Transactions!$L:$L,ROW()-8)="",0,INDEX(Transactions!$Q:$Q,ROW()-8))</f>
        <v>0</v>
      </c>
    </row>
    <row r="1315" spans="2:6" x14ac:dyDescent="0.15">
      <c r="B1315">
        <f ca="1">IF(INDEX(Transactions!$L:$L,ROW()-8)="",TODAY(),INDEX(Transactions!$G:$G,ROW()-8))</f>
        <v>46238</v>
      </c>
      <c r="F1315">
        <f>IF(INDEX(Transactions!$L:$L,ROW()-8)="",0,INDEX(Transactions!$Q:$Q,ROW()-8))</f>
        <v>0</v>
      </c>
    </row>
    <row r="1316" spans="2:6" x14ac:dyDescent="0.15">
      <c r="B1316">
        <f ca="1">IF(INDEX(Transactions!$L:$L,ROW()-8)="",TODAY(),INDEX(Transactions!$G:$G,ROW()-8))</f>
        <v>46238</v>
      </c>
      <c r="F1316">
        <f>IF(INDEX(Transactions!$L:$L,ROW()-8)="",0,INDEX(Transactions!$Q:$Q,ROW()-8))</f>
        <v>0</v>
      </c>
    </row>
    <row r="1317" spans="2:6" x14ac:dyDescent="0.15">
      <c r="B1317">
        <f ca="1">IF(INDEX(Transactions!$L:$L,ROW()-8)="",TODAY(),INDEX(Transactions!$G:$G,ROW()-8))</f>
        <v>46238</v>
      </c>
      <c r="F1317">
        <f>IF(INDEX(Transactions!$L:$L,ROW()-8)="",0,INDEX(Transactions!$Q:$Q,ROW()-8))</f>
        <v>0</v>
      </c>
    </row>
    <row r="1318" spans="2:6" x14ac:dyDescent="0.15">
      <c r="B1318">
        <f ca="1">IF(INDEX(Transactions!$L:$L,ROW()-8)="",TODAY(),INDEX(Transactions!$G:$G,ROW()-8))</f>
        <v>46238</v>
      </c>
      <c r="F1318">
        <f>IF(INDEX(Transactions!$L:$L,ROW()-8)="",0,INDEX(Transactions!$Q:$Q,ROW()-8))</f>
        <v>0</v>
      </c>
    </row>
    <row r="1319" spans="2:6" x14ac:dyDescent="0.15">
      <c r="B1319">
        <f ca="1">IF(INDEX(Transactions!$L:$L,ROW()-8)="",TODAY(),INDEX(Transactions!$G:$G,ROW()-8))</f>
        <v>46238</v>
      </c>
      <c r="F1319">
        <f>IF(INDEX(Transactions!$L:$L,ROW()-8)="",0,INDEX(Transactions!$Q:$Q,ROW()-8))</f>
        <v>0</v>
      </c>
    </row>
    <row r="1320" spans="2:6" x14ac:dyDescent="0.15">
      <c r="B1320">
        <f ca="1">IF(INDEX(Transactions!$L:$L,ROW()-8)="",TODAY(),INDEX(Transactions!$G:$G,ROW()-8))</f>
        <v>46238</v>
      </c>
      <c r="F1320">
        <f>IF(INDEX(Transactions!$L:$L,ROW()-8)="",0,INDEX(Transactions!$Q:$Q,ROW()-8))</f>
        <v>0</v>
      </c>
    </row>
    <row r="1321" spans="2:6" x14ac:dyDescent="0.15">
      <c r="B1321">
        <f ca="1">IF(INDEX(Transactions!$L:$L,ROW()-8)="",TODAY(),INDEX(Transactions!$G:$G,ROW()-8))</f>
        <v>46238</v>
      </c>
      <c r="F1321">
        <f>IF(INDEX(Transactions!$L:$L,ROW()-8)="",0,INDEX(Transactions!$Q:$Q,ROW()-8))</f>
        <v>0</v>
      </c>
    </row>
    <row r="1322" spans="2:6" x14ac:dyDescent="0.15">
      <c r="B1322">
        <f ca="1">IF(INDEX(Transactions!$L:$L,ROW()-8)="",TODAY(),INDEX(Transactions!$G:$G,ROW()-8))</f>
        <v>46238</v>
      </c>
      <c r="F1322">
        <f>IF(INDEX(Transactions!$L:$L,ROW()-8)="",0,INDEX(Transactions!$Q:$Q,ROW()-8))</f>
        <v>0</v>
      </c>
    </row>
    <row r="1323" spans="2:6" x14ac:dyDescent="0.15">
      <c r="B1323">
        <f ca="1">IF(INDEX(Transactions!$L:$L,ROW()-8)="",TODAY(),INDEX(Transactions!$G:$G,ROW()-8))</f>
        <v>46238</v>
      </c>
      <c r="F1323">
        <f>IF(INDEX(Transactions!$L:$L,ROW()-8)="",0,INDEX(Transactions!$Q:$Q,ROW()-8))</f>
        <v>0</v>
      </c>
    </row>
    <row r="1324" spans="2:6" x14ac:dyDescent="0.15">
      <c r="B1324">
        <f ca="1">IF(INDEX(Transactions!$L:$L,ROW()-8)="",TODAY(),INDEX(Transactions!$G:$G,ROW()-8))</f>
        <v>46238</v>
      </c>
      <c r="F1324">
        <f>IF(INDEX(Transactions!$L:$L,ROW()-8)="",0,INDEX(Transactions!$Q:$Q,ROW()-8))</f>
        <v>0</v>
      </c>
    </row>
    <row r="1325" spans="2:6" x14ac:dyDescent="0.15">
      <c r="B1325">
        <f ca="1">IF(INDEX(Transactions!$L:$L,ROW()-8)="",TODAY(),INDEX(Transactions!$G:$G,ROW()-8))</f>
        <v>46238</v>
      </c>
      <c r="F1325">
        <f>IF(INDEX(Transactions!$L:$L,ROW()-8)="",0,INDEX(Transactions!$Q:$Q,ROW()-8))</f>
        <v>0</v>
      </c>
    </row>
    <row r="1326" spans="2:6" x14ac:dyDescent="0.15">
      <c r="B1326">
        <f ca="1">IF(INDEX(Transactions!$L:$L,ROW()-8)="",TODAY(),INDEX(Transactions!$G:$G,ROW()-8))</f>
        <v>46238</v>
      </c>
      <c r="F1326">
        <f>IF(INDEX(Transactions!$L:$L,ROW()-8)="",0,INDEX(Transactions!$Q:$Q,ROW()-8))</f>
        <v>0</v>
      </c>
    </row>
    <row r="1327" spans="2:6" x14ac:dyDescent="0.15">
      <c r="B1327">
        <f ca="1">IF(INDEX(Transactions!$L:$L,ROW()-8)="",TODAY(),INDEX(Transactions!$G:$G,ROW()-8))</f>
        <v>46238</v>
      </c>
      <c r="F1327">
        <f>IF(INDEX(Transactions!$L:$L,ROW()-8)="",0,INDEX(Transactions!$Q:$Q,ROW()-8))</f>
        <v>0</v>
      </c>
    </row>
    <row r="1328" spans="2:6" x14ac:dyDescent="0.15">
      <c r="B1328">
        <f ca="1">IF(INDEX(Transactions!$L:$L,ROW()-8)="",TODAY(),INDEX(Transactions!$G:$G,ROW()-8))</f>
        <v>46238</v>
      </c>
      <c r="F1328">
        <f>IF(INDEX(Transactions!$L:$L,ROW()-8)="",0,INDEX(Transactions!$Q:$Q,ROW()-8))</f>
        <v>0</v>
      </c>
    </row>
    <row r="1329" spans="2:6" x14ac:dyDescent="0.15">
      <c r="B1329">
        <f ca="1">IF(INDEX(Transactions!$L:$L,ROW()-8)="",TODAY(),INDEX(Transactions!$G:$G,ROW()-8))</f>
        <v>46238</v>
      </c>
      <c r="F1329">
        <f>IF(INDEX(Transactions!$L:$L,ROW()-8)="",0,INDEX(Transactions!$Q:$Q,ROW()-8))</f>
        <v>0</v>
      </c>
    </row>
    <row r="1330" spans="2:6" x14ac:dyDescent="0.15">
      <c r="B1330">
        <f ca="1">IF(INDEX(Transactions!$L:$L,ROW()-8)="",TODAY(),INDEX(Transactions!$G:$G,ROW()-8))</f>
        <v>46238</v>
      </c>
      <c r="F1330">
        <f>IF(INDEX(Transactions!$L:$L,ROW()-8)="",0,INDEX(Transactions!$Q:$Q,ROW()-8))</f>
        <v>0</v>
      </c>
    </row>
    <row r="1331" spans="2:6" x14ac:dyDescent="0.15">
      <c r="B1331">
        <f ca="1">IF(INDEX(Transactions!$L:$L,ROW()-8)="",TODAY(),INDEX(Transactions!$G:$G,ROW()-8))</f>
        <v>46238</v>
      </c>
      <c r="F1331">
        <f>IF(INDEX(Transactions!$L:$L,ROW()-8)="",0,INDEX(Transactions!$Q:$Q,ROW()-8))</f>
        <v>0</v>
      </c>
    </row>
    <row r="1332" spans="2:6" x14ac:dyDescent="0.15">
      <c r="B1332">
        <f ca="1">IF(INDEX(Transactions!$L:$L,ROW()-8)="",TODAY(),INDEX(Transactions!$G:$G,ROW()-8))</f>
        <v>46238</v>
      </c>
      <c r="F1332">
        <f>IF(INDEX(Transactions!$L:$L,ROW()-8)="",0,INDEX(Transactions!$Q:$Q,ROW()-8))</f>
        <v>0</v>
      </c>
    </row>
    <row r="1333" spans="2:6" x14ac:dyDescent="0.15">
      <c r="B1333">
        <f ca="1">IF(INDEX(Transactions!$L:$L,ROW()-8)="",TODAY(),INDEX(Transactions!$G:$G,ROW()-8))</f>
        <v>46238</v>
      </c>
      <c r="F1333">
        <f>IF(INDEX(Transactions!$L:$L,ROW()-8)="",0,INDEX(Transactions!$Q:$Q,ROW()-8))</f>
        <v>0</v>
      </c>
    </row>
    <row r="1334" spans="2:6" x14ac:dyDescent="0.15">
      <c r="B1334">
        <f ca="1">IF(INDEX(Transactions!$L:$L,ROW()-8)="",TODAY(),INDEX(Transactions!$G:$G,ROW()-8))</f>
        <v>46238</v>
      </c>
      <c r="F1334">
        <f>IF(INDEX(Transactions!$L:$L,ROW()-8)="",0,INDEX(Transactions!$Q:$Q,ROW()-8))</f>
        <v>0</v>
      </c>
    </row>
    <row r="1335" spans="2:6" x14ac:dyDescent="0.15">
      <c r="B1335">
        <f ca="1">IF(INDEX(Transactions!$L:$L,ROW()-8)="",TODAY(),INDEX(Transactions!$G:$G,ROW()-8))</f>
        <v>46238</v>
      </c>
      <c r="F1335">
        <f>IF(INDEX(Transactions!$L:$L,ROW()-8)="",0,INDEX(Transactions!$Q:$Q,ROW()-8))</f>
        <v>0</v>
      </c>
    </row>
    <row r="1336" spans="2:6" x14ac:dyDescent="0.15">
      <c r="B1336">
        <f ca="1">IF(INDEX(Transactions!$L:$L,ROW()-8)="",TODAY(),INDEX(Transactions!$G:$G,ROW()-8))</f>
        <v>46238</v>
      </c>
      <c r="F1336">
        <f>IF(INDEX(Transactions!$L:$L,ROW()-8)="",0,INDEX(Transactions!$Q:$Q,ROW()-8))</f>
        <v>0</v>
      </c>
    </row>
    <row r="1337" spans="2:6" x14ac:dyDescent="0.15">
      <c r="B1337">
        <f ca="1">IF(INDEX(Transactions!$L:$L,ROW()-8)="",TODAY(),INDEX(Transactions!$G:$G,ROW()-8))</f>
        <v>46238</v>
      </c>
      <c r="F1337">
        <f>IF(INDEX(Transactions!$L:$L,ROW()-8)="",0,INDEX(Transactions!$Q:$Q,ROW()-8))</f>
        <v>0</v>
      </c>
    </row>
    <row r="1338" spans="2:6" x14ac:dyDescent="0.15">
      <c r="B1338">
        <f ca="1">IF(INDEX(Transactions!$L:$L,ROW()-8)="",TODAY(),INDEX(Transactions!$G:$G,ROW()-8))</f>
        <v>46238</v>
      </c>
      <c r="F1338">
        <f>IF(INDEX(Transactions!$L:$L,ROW()-8)="",0,INDEX(Transactions!$Q:$Q,ROW()-8))</f>
        <v>0</v>
      </c>
    </row>
    <row r="1339" spans="2:6" x14ac:dyDescent="0.15">
      <c r="B1339">
        <f ca="1">IF(INDEX(Transactions!$L:$L,ROW()-8)="",TODAY(),INDEX(Transactions!$G:$G,ROW()-8))</f>
        <v>46238</v>
      </c>
      <c r="F1339">
        <f>IF(INDEX(Transactions!$L:$L,ROW()-8)="",0,INDEX(Transactions!$Q:$Q,ROW()-8))</f>
        <v>0</v>
      </c>
    </row>
    <row r="1340" spans="2:6" x14ac:dyDescent="0.15">
      <c r="B1340">
        <f ca="1">IF(INDEX(Transactions!$L:$L,ROW()-8)="",TODAY(),INDEX(Transactions!$G:$G,ROW()-8))</f>
        <v>46238</v>
      </c>
      <c r="F1340">
        <f>IF(INDEX(Transactions!$L:$L,ROW()-8)="",0,INDEX(Transactions!$Q:$Q,ROW()-8))</f>
        <v>0</v>
      </c>
    </row>
    <row r="1341" spans="2:6" x14ac:dyDescent="0.15">
      <c r="B1341">
        <f ca="1">IF(INDEX(Transactions!$L:$L,ROW()-8)="",TODAY(),INDEX(Transactions!$G:$G,ROW()-8))</f>
        <v>46238</v>
      </c>
      <c r="F1341">
        <f>IF(INDEX(Transactions!$L:$L,ROW()-8)="",0,INDEX(Transactions!$Q:$Q,ROW()-8))</f>
        <v>0</v>
      </c>
    </row>
    <row r="1342" spans="2:6" x14ac:dyDescent="0.15">
      <c r="B1342">
        <f ca="1">IF(INDEX(Transactions!$L:$L,ROW()-8)="",TODAY(),INDEX(Transactions!$G:$G,ROW()-8))</f>
        <v>46238</v>
      </c>
      <c r="F1342">
        <f>IF(INDEX(Transactions!$L:$L,ROW()-8)="",0,INDEX(Transactions!$Q:$Q,ROW()-8))</f>
        <v>0</v>
      </c>
    </row>
    <row r="1343" spans="2:6" x14ac:dyDescent="0.15">
      <c r="B1343">
        <f ca="1">IF(INDEX(Transactions!$L:$L,ROW()-8)="",TODAY(),INDEX(Transactions!$G:$G,ROW()-8))</f>
        <v>46238</v>
      </c>
      <c r="F1343">
        <f>IF(INDEX(Transactions!$L:$L,ROW()-8)="",0,INDEX(Transactions!$Q:$Q,ROW()-8))</f>
        <v>0</v>
      </c>
    </row>
    <row r="1344" spans="2:6" x14ac:dyDescent="0.15">
      <c r="B1344">
        <f ca="1">IF(INDEX(Transactions!$L:$L,ROW()-8)="",TODAY(),INDEX(Transactions!$G:$G,ROW()-8))</f>
        <v>46238</v>
      </c>
      <c r="F1344">
        <f>IF(INDEX(Transactions!$L:$L,ROW()-8)="",0,INDEX(Transactions!$Q:$Q,ROW()-8))</f>
        <v>0</v>
      </c>
    </row>
    <row r="1345" spans="2:6" x14ac:dyDescent="0.15">
      <c r="B1345">
        <f ca="1">IF(INDEX(Transactions!$L:$L,ROW()-8)="",TODAY(),INDEX(Transactions!$G:$G,ROW()-8))</f>
        <v>46238</v>
      </c>
      <c r="F1345">
        <f>IF(INDEX(Transactions!$L:$L,ROW()-8)="",0,INDEX(Transactions!$Q:$Q,ROW()-8))</f>
        <v>0</v>
      </c>
    </row>
    <row r="1346" spans="2:6" x14ac:dyDescent="0.15">
      <c r="B1346">
        <f ca="1">IF(INDEX(Transactions!$L:$L,ROW()-8)="",TODAY(),INDEX(Transactions!$G:$G,ROW()-8))</f>
        <v>46238</v>
      </c>
      <c r="F1346">
        <f>IF(INDEX(Transactions!$L:$L,ROW()-8)="",0,INDEX(Transactions!$Q:$Q,ROW()-8))</f>
        <v>0</v>
      </c>
    </row>
    <row r="1347" spans="2:6" x14ac:dyDescent="0.15">
      <c r="B1347">
        <f ca="1">IF(INDEX(Transactions!$L:$L,ROW()-8)="",TODAY(),INDEX(Transactions!$G:$G,ROW()-8))</f>
        <v>46238</v>
      </c>
      <c r="F1347">
        <f>IF(INDEX(Transactions!$L:$L,ROW()-8)="",0,INDEX(Transactions!$Q:$Q,ROW()-8))</f>
        <v>0</v>
      </c>
    </row>
    <row r="1348" spans="2:6" x14ac:dyDescent="0.15">
      <c r="B1348">
        <f ca="1">IF(INDEX(Transactions!$L:$L,ROW()-8)="",TODAY(),INDEX(Transactions!$G:$G,ROW()-8))</f>
        <v>46238</v>
      </c>
      <c r="F1348">
        <f>IF(INDEX(Transactions!$L:$L,ROW()-8)="",0,INDEX(Transactions!$Q:$Q,ROW()-8))</f>
        <v>0</v>
      </c>
    </row>
    <row r="1349" spans="2:6" x14ac:dyDescent="0.15">
      <c r="B1349">
        <f ca="1">IF(INDEX(Transactions!$L:$L,ROW()-8)="",TODAY(),INDEX(Transactions!$G:$G,ROW()-8))</f>
        <v>46238</v>
      </c>
      <c r="F1349">
        <f>IF(INDEX(Transactions!$L:$L,ROW()-8)="",0,INDEX(Transactions!$Q:$Q,ROW()-8))</f>
        <v>0</v>
      </c>
    </row>
    <row r="1350" spans="2:6" x14ac:dyDescent="0.15">
      <c r="B1350">
        <f ca="1">IF(INDEX(Transactions!$L:$L,ROW()-8)="",TODAY(),INDEX(Transactions!$G:$G,ROW()-8))</f>
        <v>46238</v>
      </c>
      <c r="F1350">
        <f>IF(INDEX(Transactions!$L:$L,ROW()-8)="",0,INDEX(Transactions!$Q:$Q,ROW()-8))</f>
        <v>0</v>
      </c>
    </row>
    <row r="1351" spans="2:6" x14ac:dyDescent="0.15">
      <c r="B1351">
        <f ca="1">IF(INDEX(Transactions!$L:$L,ROW()-8)="",TODAY(),INDEX(Transactions!$G:$G,ROW()-8))</f>
        <v>46238</v>
      </c>
      <c r="F1351">
        <f>IF(INDEX(Transactions!$L:$L,ROW()-8)="",0,INDEX(Transactions!$Q:$Q,ROW()-8))</f>
        <v>0</v>
      </c>
    </row>
    <row r="1352" spans="2:6" x14ac:dyDescent="0.15">
      <c r="B1352">
        <f ca="1">IF(INDEX(Transactions!$L:$L,ROW()-8)="",TODAY(),INDEX(Transactions!$G:$G,ROW()-8))</f>
        <v>46238</v>
      </c>
      <c r="F1352">
        <f>IF(INDEX(Transactions!$L:$L,ROW()-8)="",0,INDEX(Transactions!$Q:$Q,ROW()-8))</f>
        <v>0</v>
      </c>
    </row>
    <row r="1353" spans="2:6" x14ac:dyDescent="0.15">
      <c r="B1353">
        <f ca="1">IF(INDEX(Transactions!$L:$L,ROW()-8)="",TODAY(),INDEX(Transactions!$G:$G,ROW()-8))</f>
        <v>46238</v>
      </c>
      <c r="F1353">
        <f>IF(INDEX(Transactions!$L:$L,ROW()-8)="",0,INDEX(Transactions!$Q:$Q,ROW()-8))</f>
        <v>0</v>
      </c>
    </row>
    <row r="1354" spans="2:6" x14ac:dyDescent="0.15">
      <c r="B1354">
        <f ca="1">IF(INDEX(Transactions!$L:$L,ROW()-8)="",TODAY(),INDEX(Transactions!$G:$G,ROW()-8))</f>
        <v>46238</v>
      </c>
      <c r="F1354">
        <f>IF(INDEX(Transactions!$L:$L,ROW()-8)="",0,INDEX(Transactions!$Q:$Q,ROW()-8))</f>
        <v>0</v>
      </c>
    </row>
    <row r="1355" spans="2:6" x14ac:dyDescent="0.15">
      <c r="B1355">
        <f ca="1">IF(INDEX(Transactions!$L:$L,ROW()-8)="",TODAY(),INDEX(Transactions!$G:$G,ROW()-8))</f>
        <v>46238</v>
      </c>
      <c r="F1355">
        <f>IF(INDEX(Transactions!$L:$L,ROW()-8)="",0,INDEX(Transactions!$Q:$Q,ROW()-8))</f>
        <v>0</v>
      </c>
    </row>
    <row r="1356" spans="2:6" x14ac:dyDescent="0.15">
      <c r="B1356">
        <f ca="1">IF(INDEX(Transactions!$L:$L,ROW()-8)="",TODAY(),INDEX(Transactions!$G:$G,ROW()-8))</f>
        <v>46238</v>
      </c>
      <c r="F1356">
        <f>IF(INDEX(Transactions!$L:$L,ROW()-8)="",0,INDEX(Transactions!$Q:$Q,ROW()-8))</f>
        <v>0</v>
      </c>
    </row>
    <row r="1357" spans="2:6" x14ac:dyDescent="0.15">
      <c r="B1357">
        <f ca="1">IF(INDEX(Transactions!$L:$L,ROW()-8)="",TODAY(),INDEX(Transactions!$G:$G,ROW()-8))</f>
        <v>46238</v>
      </c>
      <c r="F1357">
        <f>IF(INDEX(Transactions!$L:$L,ROW()-8)="",0,INDEX(Transactions!$Q:$Q,ROW()-8))</f>
        <v>0</v>
      </c>
    </row>
    <row r="1358" spans="2:6" x14ac:dyDescent="0.15">
      <c r="B1358">
        <f ca="1">IF(INDEX(Transactions!$L:$L,ROW()-8)="",TODAY(),INDEX(Transactions!$G:$G,ROW()-8))</f>
        <v>46238</v>
      </c>
      <c r="F1358">
        <f>IF(INDEX(Transactions!$L:$L,ROW()-8)="",0,INDEX(Transactions!$Q:$Q,ROW()-8))</f>
        <v>0</v>
      </c>
    </row>
    <row r="1359" spans="2:6" x14ac:dyDescent="0.15">
      <c r="B1359">
        <f ca="1">IF(INDEX(Transactions!$L:$L,ROW()-8)="",TODAY(),INDEX(Transactions!$G:$G,ROW()-8))</f>
        <v>46238</v>
      </c>
      <c r="F1359">
        <f>IF(INDEX(Transactions!$L:$L,ROW()-8)="",0,INDEX(Transactions!$Q:$Q,ROW()-8))</f>
        <v>0</v>
      </c>
    </row>
    <row r="1360" spans="2:6" x14ac:dyDescent="0.15">
      <c r="B1360">
        <f ca="1">IF(INDEX(Transactions!$L:$L,ROW()-8)="",TODAY(),INDEX(Transactions!$G:$G,ROW()-8))</f>
        <v>46238</v>
      </c>
      <c r="F1360">
        <f>IF(INDEX(Transactions!$L:$L,ROW()-8)="",0,INDEX(Transactions!$Q:$Q,ROW()-8))</f>
        <v>0</v>
      </c>
    </row>
    <row r="1361" spans="2:6" x14ac:dyDescent="0.15">
      <c r="B1361">
        <f ca="1">IF(INDEX(Transactions!$L:$L,ROW()-8)="",TODAY(),INDEX(Transactions!$G:$G,ROW()-8))</f>
        <v>46238</v>
      </c>
      <c r="F1361">
        <f>IF(INDEX(Transactions!$L:$L,ROW()-8)="",0,INDEX(Transactions!$Q:$Q,ROW()-8))</f>
        <v>0</v>
      </c>
    </row>
    <row r="1362" spans="2:6" x14ac:dyDescent="0.15">
      <c r="B1362">
        <f ca="1">IF(INDEX(Transactions!$L:$L,ROW()-8)="",TODAY(),INDEX(Transactions!$G:$G,ROW()-8))</f>
        <v>46238</v>
      </c>
      <c r="F1362">
        <f>IF(INDEX(Transactions!$L:$L,ROW()-8)="",0,INDEX(Transactions!$Q:$Q,ROW()-8))</f>
        <v>0</v>
      </c>
    </row>
    <row r="1363" spans="2:6" x14ac:dyDescent="0.15">
      <c r="B1363">
        <f ca="1">IF(INDEX(Transactions!$L:$L,ROW()-8)="",TODAY(),INDEX(Transactions!$G:$G,ROW()-8))</f>
        <v>46238</v>
      </c>
      <c r="F1363">
        <f>IF(INDEX(Transactions!$L:$L,ROW()-8)="",0,INDEX(Transactions!$Q:$Q,ROW()-8))</f>
        <v>0</v>
      </c>
    </row>
    <row r="1364" spans="2:6" x14ac:dyDescent="0.15">
      <c r="B1364">
        <f ca="1">IF(INDEX(Transactions!$L:$L,ROW()-8)="",TODAY(),INDEX(Transactions!$G:$G,ROW()-8))</f>
        <v>46238</v>
      </c>
      <c r="F1364">
        <f>IF(INDEX(Transactions!$L:$L,ROW()-8)="",0,INDEX(Transactions!$Q:$Q,ROW()-8))</f>
        <v>0</v>
      </c>
    </row>
    <row r="1365" spans="2:6" x14ac:dyDescent="0.15">
      <c r="B1365">
        <f ca="1">IF(INDEX(Transactions!$L:$L,ROW()-8)="",TODAY(),INDEX(Transactions!$G:$G,ROW()-8))</f>
        <v>46238</v>
      </c>
      <c r="F1365">
        <f>IF(INDEX(Transactions!$L:$L,ROW()-8)="",0,INDEX(Transactions!$Q:$Q,ROW()-8))</f>
        <v>0</v>
      </c>
    </row>
    <row r="1366" spans="2:6" x14ac:dyDescent="0.15">
      <c r="B1366">
        <f ca="1">IF(INDEX(Transactions!$L:$L,ROW()-8)="",TODAY(),INDEX(Transactions!$G:$G,ROW()-8))</f>
        <v>46238</v>
      </c>
      <c r="F1366">
        <f>IF(INDEX(Transactions!$L:$L,ROW()-8)="",0,INDEX(Transactions!$Q:$Q,ROW()-8))</f>
        <v>0</v>
      </c>
    </row>
    <row r="1367" spans="2:6" x14ac:dyDescent="0.15">
      <c r="B1367">
        <f ca="1">IF(INDEX(Transactions!$L:$L,ROW()-8)="",TODAY(),INDEX(Transactions!$G:$G,ROW()-8))</f>
        <v>46238</v>
      </c>
      <c r="F1367">
        <f>IF(INDEX(Transactions!$L:$L,ROW()-8)="",0,INDEX(Transactions!$Q:$Q,ROW()-8))</f>
        <v>0</v>
      </c>
    </row>
    <row r="1368" spans="2:6" x14ac:dyDescent="0.15">
      <c r="B1368">
        <f ca="1">IF(INDEX(Transactions!$L:$L,ROW()-8)="",TODAY(),INDEX(Transactions!$G:$G,ROW()-8))</f>
        <v>46238</v>
      </c>
      <c r="F1368">
        <f>IF(INDEX(Transactions!$L:$L,ROW()-8)="",0,INDEX(Transactions!$Q:$Q,ROW()-8))</f>
        <v>0</v>
      </c>
    </row>
    <row r="1369" spans="2:6" x14ac:dyDescent="0.15">
      <c r="B1369">
        <f ca="1">IF(INDEX(Transactions!$L:$L,ROW()-8)="",TODAY(),INDEX(Transactions!$G:$G,ROW()-8))</f>
        <v>46238</v>
      </c>
      <c r="F1369">
        <f>IF(INDEX(Transactions!$L:$L,ROW()-8)="",0,INDEX(Transactions!$Q:$Q,ROW()-8))</f>
        <v>0</v>
      </c>
    </row>
    <row r="1370" spans="2:6" x14ac:dyDescent="0.15">
      <c r="B1370">
        <f ca="1">IF(INDEX(Transactions!$L:$L,ROW()-8)="",TODAY(),INDEX(Transactions!$G:$G,ROW()-8))</f>
        <v>46238</v>
      </c>
      <c r="F1370">
        <f>IF(INDEX(Transactions!$L:$L,ROW()-8)="",0,INDEX(Transactions!$Q:$Q,ROW()-8))</f>
        <v>0</v>
      </c>
    </row>
    <row r="1371" spans="2:6" x14ac:dyDescent="0.15">
      <c r="B1371">
        <f ca="1">IF(INDEX(Transactions!$L:$L,ROW()-8)="",TODAY(),INDEX(Transactions!$G:$G,ROW()-8))</f>
        <v>46238</v>
      </c>
      <c r="F1371">
        <f>IF(INDEX(Transactions!$L:$L,ROW()-8)="",0,INDEX(Transactions!$Q:$Q,ROW()-8))</f>
        <v>0</v>
      </c>
    </row>
    <row r="1372" spans="2:6" x14ac:dyDescent="0.15">
      <c r="B1372">
        <f ca="1">IF(INDEX(Transactions!$L:$L,ROW()-8)="",TODAY(),INDEX(Transactions!$G:$G,ROW()-8))</f>
        <v>46238</v>
      </c>
      <c r="F1372">
        <f>IF(INDEX(Transactions!$L:$L,ROW()-8)="",0,INDEX(Transactions!$Q:$Q,ROW()-8))</f>
        <v>0</v>
      </c>
    </row>
    <row r="1373" spans="2:6" x14ac:dyDescent="0.15">
      <c r="B1373">
        <f ca="1">IF(INDEX(Transactions!$L:$L,ROW()-8)="",TODAY(),INDEX(Transactions!$G:$G,ROW()-8))</f>
        <v>46238</v>
      </c>
      <c r="F1373">
        <f>IF(INDEX(Transactions!$L:$L,ROW()-8)="",0,INDEX(Transactions!$Q:$Q,ROW()-8))</f>
        <v>0</v>
      </c>
    </row>
    <row r="1374" spans="2:6" x14ac:dyDescent="0.15">
      <c r="B1374">
        <f ca="1">IF(INDEX(Transactions!$L:$L,ROW()-8)="",TODAY(),INDEX(Transactions!$G:$G,ROW()-8))</f>
        <v>46238</v>
      </c>
      <c r="F1374">
        <f>IF(INDEX(Transactions!$L:$L,ROW()-8)="",0,INDEX(Transactions!$Q:$Q,ROW()-8))</f>
        <v>0</v>
      </c>
    </row>
    <row r="1375" spans="2:6" x14ac:dyDescent="0.15">
      <c r="B1375">
        <f ca="1">IF(INDEX(Transactions!$L:$L,ROW()-8)="",TODAY(),INDEX(Transactions!$G:$G,ROW()-8))</f>
        <v>46238</v>
      </c>
      <c r="F1375">
        <f>IF(INDEX(Transactions!$L:$L,ROW()-8)="",0,INDEX(Transactions!$Q:$Q,ROW()-8))</f>
        <v>0</v>
      </c>
    </row>
    <row r="1376" spans="2:6" x14ac:dyDescent="0.15">
      <c r="B1376">
        <f ca="1">IF(INDEX(Transactions!$L:$L,ROW()-8)="",TODAY(),INDEX(Transactions!$G:$G,ROW()-8))</f>
        <v>46238</v>
      </c>
      <c r="F1376">
        <f>IF(INDEX(Transactions!$L:$L,ROW()-8)="",0,INDEX(Transactions!$Q:$Q,ROW()-8))</f>
        <v>0</v>
      </c>
    </row>
    <row r="1377" spans="2:6" x14ac:dyDescent="0.15">
      <c r="B1377">
        <f ca="1">IF(INDEX(Transactions!$L:$L,ROW()-8)="",TODAY(),INDEX(Transactions!$G:$G,ROW()-8))</f>
        <v>46238</v>
      </c>
      <c r="F1377">
        <f>IF(INDEX(Transactions!$L:$L,ROW()-8)="",0,INDEX(Transactions!$Q:$Q,ROW()-8))</f>
        <v>0</v>
      </c>
    </row>
    <row r="1378" spans="2:6" x14ac:dyDescent="0.15">
      <c r="B1378">
        <f ca="1">IF(INDEX(Transactions!$L:$L,ROW()-8)="",TODAY(),INDEX(Transactions!$G:$G,ROW()-8))</f>
        <v>46238</v>
      </c>
      <c r="F1378">
        <f>IF(INDEX(Transactions!$L:$L,ROW()-8)="",0,INDEX(Transactions!$Q:$Q,ROW()-8))</f>
        <v>0</v>
      </c>
    </row>
    <row r="1379" spans="2:6" x14ac:dyDescent="0.15">
      <c r="B1379">
        <f ca="1">IF(INDEX(Transactions!$L:$L,ROW()-8)="",TODAY(),INDEX(Transactions!$G:$G,ROW()-8))</f>
        <v>46238</v>
      </c>
      <c r="F1379">
        <f>IF(INDEX(Transactions!$L:$L,ROW()-8)="",0,INDEX(Transactions!$Q:$Q,ROW()-8))</f>
        <v>0</v>
      </c>
    </row>
    <row r="1380" spans="2:6" x14ac:dyDescent="0.15">
      <c r="B1380">
        <f ca="1">IF(INDEX(Transactions!$L:$L,ROW()-8)="",TODAY(),INDEX(Transactions!$G:$G,ROW()-8))</f>
        <v>46238</v>
      </c>
      <c r="F1380">
        <f>IF(INDEX(Transactions!$L:$L,ROW()-8)="",0,INDEX(Transactions!$Q:$Q,ROW()-8))</f>
        <v>0</v>
      </c>
    </row>
    <row r="1381" spans="2:6" x14ac:dyDescent="0.15">
      <c r="B1381">
        <f ca="1">IF(INDEX(Transactions!$L:$L,ROW()-8)="",TODAY(),INDEX(Transactions!$G:$G,ROW()-8))</f>
        <v>46238</v>
      </c>
      <c r="F1381">
        <f>IF(INDEX(Transactions!$L:$L,ROW()-8)="",0,INDEX(Transactions!$Q:$Q,ROW()-8))</f>
        <v>0</v>
      </c>
    </row>
    <row r="1382" spans="2:6" x14ac:dyDescent="0.15">
      <c r="B1382">
        <f ca="1">IF(INDEX(Transactions!$L:$L,ROW()-8)="",TODAY(),INDEX(Transactions!$G:$G,ROW()-8))</f>
        <v>46238</v>
      </c>
      <c r="F1382">
        <f>IF(INDEX(Transactions!$L:$L,ROW()-8)="",0,INDEX(Transactions!$Q:$Q,ROW()-8))</f>
        <v>0</v>
      </c>
    </row>
    <row r="1383" spans="2:6" x14ac:dyDescent="0.15">
      <c r="B1383">
        <f ca="1">IF(INDEX(Transactions!$L:$L,ROW()-8)="",TODAY(),INDEX(Transactions!$G:$G,ROW()-8))</f>
        <v>46238</v>
      </c>
      <c r="F1383">
        <f>IF(INDEX(Transactions!$L:$L,ROW()-8)="",0,INDEX(Transactions!$Q:$Q,ROW()-8))</f>
        <v>0</v>
      </c>
    </row>
    <row r="1384" spans="2:6" x14ac:dyDescent="0.15">
      <c r="B1384">
        <f ca="1">IF(INDEX(Transactions!$L:$L,ROW()-8)="",TODAY(),INDEX(Transactions!$G:$G,ROW()-8))</f>
        <v>46238</v>
      </c>
      <c r="F1384">
        <f>IF(INDEX(Transactions!$L:$L,ROW()-8)="",0,INDEX(Transactions!$Q:$Q,ROW()-8))</f>
        <v>0</v>
      </c>
    </row>
    <row r="1385" spans="2:6" x14ac:dyDescent="0.15">
      <c r="B1385">
        <f ca="1">IF(INDEX(Transactions!$L:$L,ROW()-8)="",TODAY(),INDEX(Transactions!$G:$G,ROW()-8))</f>
        <v>46238</v>
      </c>
      <c r="F1385">
        <f>IF(INDEX(Transactions!$L:$L,ROW()-8)="",0,INDEX(Transactions!$Q:$Q,ROW()-8))</f>
        <v>0</v>
      </c>
    </row>
    <row r="1386" spans="2:6" x14ac:dyDescent="0.15">
      <c r="B1386">
        <f ca="1">IF(INDEX(Transactions!$L:$L,ROW()-8)="",TODAY(),INDEX(Transactions!$G:$G,ROW()-8))</f>
        <v>46238</v>
      </c>
      <c r="F1386">
        <f>IF(INDEX(Transactions!$L:$L,ROW()-8)="",0,INDEX(Transactions!$Q:$Q,ROW()-8))</f>
        <v>0</v>
      </c>
    </row>
    <row r="1387" spans="2:6" x14ac:dyDescent="0.15">
      <c r="B1387">
        <f ca="1">IF(INDEX(Transactions!$L:$L,ROW()-8)="",TODAY(),INDEX(Transactions!$G:$G,ROW()-8))</f>
        <v>46238</v>
      </c>
      <c r="F1387">
        <f>IF(INDEX(Transactions!$L:$L,ROW()-8)="",0,INDEX(Transactions!$Q:$Q,ROW()-8))</f>
        <v>0</v>
      </c>
    </row>
    <row r="1388" spans="2:6" x14ac:dyDescent="0.15">
      <c r="B1388">
        <f ca="1">IF(INDEX(Transactions!$L:$L,ROW()-8)="",TODAY(),INDEX(Transactions!$G:$G,ROW()-8))</f>
        <v>46238</v>
      </c>
      <c r="F1388">
        <f>IF(INDEX(Transactions!$L:$L,ROW()-8)="",0,INDEX(Transactions!$Q:$Q,ROW()-8))</f>
        <v>0</v>
      </c>
    </row>
    <row r="1389" spans="2:6" x14ac:dyDescent="0.15">
      <c r="B1389">
        <f ca="1">IF(INDEX(Transactions!$L:$L,ROW()-8)="",TODAY(),INDEX(Transactions!$G:$G,ROW()-8))</f>
        <v>46238</v>
      </c>
      <c r="F1389">
        <f>IF(INDEX(Transactions!$L:$L,ROW()-8)="",0,INDEX(Transactions!$Q:$Q,ROW()-8))</f>
        <v>0</v>
      </c>
    </row>
    <row r="1390" spans="2:6" x14ac:dyDescent="0.15">
      <c r="B1390">
        <f ca="1">IF(INDEX(Transactions!$L:$L,ROW()-8)="",TODAY(),INDEX(Transactions!$G:$G,ROW()-8))</f>
        <v>46238</v>
      </c>
      <c r="F1390">
        <f>IF(INDEX(Transactions!$L:$L,ROW()-8)="",0,INDEX(Transactions!$Q:$Q,ROW()-8))</f>
        <v>0</v>
      </c>
    </row>
    <row r="1391" spans="2:6" x14ac:dyDescent="0.15">
      <c r="B1391">
        <f ca="1">IF(INDEX(Transactions!$L:$L,ROW()-8)="",TODAY(),INDEX(Transactions!$G:$G,ROW()-8))</f>
        <v>46238</v>
      </c>
      <c r="F1391">
        <f>IF(INDEX(Transactions!$L:$L,ROW()-8)="",0,INDEX(Transactions!$Q:$Q,ROW()-8))</f>
        <v>0</v>
      </c>
    </row>
    <row r="1392" spans="2:6" x14ac:dyDescent="0.15">
      <c r="B1392">
        <f ca="1">IF(INDEX(Transactions!$L:$L,ROW()-8)="",TODAY(),INDEX(Transactions!$G:$G,ROW()-8))</f>
        <v>46238</v>
      </c>
      <c r="F1392">
        <f>IF(INDEX(Transactions!$L:$L,ROW()-8)="",0,INDEX(Transactions!$Q:$Q,ROW()-8))</f>
        <v>0</v>
      </c>
    </row>
    <row r="1393" spans="2:6" x14ac:dyDescent="0.15">
      <c r="B1393">
        <f ca="1">IF(INDEX(Transactions!$L:$L,ROW()-8)="",TODAY(),INDEX(Transactions!$G:$G,ROW()-8))</f>
        <v>46238</v>
      </c>
      <c r="F1393">
        <f>IF(INDEX(Transactions!$L:$L,ROW()-8)="",0,INDEX(Transactions!$Q:$Q,ROW()-8))</f>
        <v>0</v>
      </c>
    </row>
    <row r="1394" spans="2:6" x14ac:dyDescent="0.15">
      <c r="B1394">
        <f ca="1">IF(INDEX(Transactions!$L:$L,ROW()-8)="",TODAY(),INDEX(Transactions!$G:$G,ROW()-8))</f>
        <v>46238</v>
      </c>
      <c r="F1394">
        <f>IF(INDEX(Transactions!$L:$L,ROW()-8)="",0,INDEX(Transactions!$Q:$Q,ROW()-8))</f>
        <v>0</v>
      </c>
    </row>
    <row r="1395" spans="2:6" x14ac:dyDescent="0.15">
      <c r="B1395">
        <f ca="1">IF(INDEX(Transactions!$L:$L,ROW()-8)="",TODAY(),INDEX(Transactions!$G:$G,ROW()-8))</f>
        <v>46238</v>
      </c>
      <c r="F1395">
        <f>IF(INDEX(Transactions!$L:$L,ROW()-8)="",0,INDEX(Transactions!$Q:$Q,ROW()-8))</f>
        <v>0</v>
      </c>
    </row>
    <row r="1396" spans="2:6" x14ac:dyDescent="0.15">
      <c r="B1396">
        <f ca="1">IF(INDEX(Transactions!$L:$L,ROW()-8)="",TODAY(),INDEX(Transactions!$G:$G,ROW()-8))</f>
        <v>46238</v>
      </c>
      <c r="F1396">
        <f>IF(INDEX(Transactions!$L:$L,ROW()-8)="",0,INDEX(Transactions!$Q:$Q,ROW()-8))</f>
        <v>0</v>
      </c>
    </row>
    <row r="1397" spans="2:6" x14ac:dyDescent="0.15">
      <c r="B1397">
        <f ca="1">IF(INDEX(Transactions!$L:$L,ROW()-8)="",TODAY(),INDEX(Transactions!$G:$G,ROW()-8))</f>
        <v>46238</v>
      </c>
      <c r="F1397">
        <f>IF(INDEX(Transactions!$L:$L,ROW()-8)="",0,INDEX(Transactions!$Q:$Q,ROW()-8))</f>
        <v>0</v>
      </c>
    </row>
    <row r="1398" spans="2:6" x14ac:dyDescent="0.15">
      <c r="B1398">
        <f ca="1">IF(INDEX(Transactions!$L:$L,ROW()-8)="",TODAY(),INDEX(Transactions!$G:$G,ROW()-8))</f>
        <v>46238</v>
      </c>
      <c r="F1398">
        <f>IF(INDEX(Transactions!$L:$L,ROW()-8)="",0,INDEX(Transactions!$Q:$Q,ROW()-8))</f>
        <v>0</v>
      </c>
    </row>
    <row r="1399" spans="2:6" x14ac:dyDescent="0.15">
      <c r="B1399">
        <f ca="1">IF(INDEX(Transactions!$L:$L,ROW()-8)="",TODAY(),INDEX(Transactions!$G:$G,ROW()-8))</f>
        <v>46238</v>
      </c>
      <c r="F1399">
        <f>IF(INDEX(Transactions!$L:$L,ROW()-8)="",0,INDEX(Transactions!$Q:$Q,ROW()-8))</f>
        <v>0</v>
      </c>
    </row>
    <row r="1400" spans="2:6" x14ac:dyDescent="0.15">
      <c r="B1400">
        <f ca="1">IF(INDEX(Transactions!$L:$L,ROW()-8)="",TODAY(),INDEX(Transactions!$G:$G,ROW()-8))</f>
        <v>46238</v>
      </c>
      <c r="F1400">
        <f>IF(INDEX(Transactions!$L:$L,ROW()-8)="",0,INDEX(Transactions!$Q:$Q,ROW()-8))</f>
        <v>0</v>
      </c>
    </row>
    <row r="1401" spans="2:6" x14ac:dyDescent="0.15">
      <c r="B1401">
        <f ca="1">IF(INDEX(Transactions!$L:$L,ROW()-8)="",TODAY(),INDEX(Transactions!$G:$G,ROW()-8))</f>
        <v>46238</v>
      </c>
      <c r="F1401">
        <f>IF(INDEX(Transactions!$L:$L,ROW()-8)="",0,INDEX(Transactions!$Q:$Q,ROW()-8))</f>
        <v>0</v>
      </c>
    </row>
    <row r="1402" spans="2:6" x14ac:dyDescent="0.15">
      <c r="B1402">
        <f ca="1">IF(INDEX(Transactions!$L:$L,ROW()-8)="",TODAY(),INDEX(Transactions!$G:$G,ROW()-8))</f>
        <v>46238</v>
      </c>
      <c r="F1402">
        <f>IF(INDEX(Transactions!$L:$L,ROW()-8)="",0,INDEX(Transactions!$Q:$Q,ROW()-8))</f>
        <v>0</v>
      </c>
    </row>
    <row r="1403" spans="2:6" x14ac:dyDescent="0.15">
      <c r="B1403">
        <f ca="1">IF(INDEX(Transactions!$L:$L,ROW()-8)="",TODAY(),INDEX(Transactions!$G:$G,ROW()-8))</f>
        <v>46238</v>
      </c>
      <c r="F1403">
        <f>IF(INDEX(Transactions!$L:$L,ROW()-8)="",0,INDEX(Transactions!$Q:$Q,ROW()-8))</f>
        <v>0</v>
      </c>
    </row>
    <row r="1404" spans="2:6" x14ac:dyDescent="0.15">
      <c r="B1404">
        <f ca="1">IF(INDEX(Transactions!$L:$L,ROW()-8)="",TODAY(),INDEX(Transactions!$G:$G,ROW()-8))</f>
        <v>46238</v>
      </c>
      <c r="F1404">
        <f>IF(INDEX(Transactions!$L:$L,ROW()-8)="",0,INDEX(Transactions!$Q:$Q,ROW()-8))</f>
        <v>0</v>
      </c>
    </row>
    <row r="1405" spans="2:6" x14ac:dyDescent="0.15">
      <c r="B1405">
        <f ca="1">IF(INDEX(Transactions!$L:$L,ROW()-8)="",TODAY(),INDEX(Transactions!$G:$G,ROW()-8))</f>
        <v>46238</v>
      </c>
      <c r="F1405">
        <f>IF(INDEX(Transactions!$L:$L,ROW()-8)="",0,INDEX(Transactions!$Q:$Q,ROW()-8))</f>
        <v>0</v>
      </c>
    </row>
    <row r="1406" spans="2:6" x14ac:dyDescent="0.15">
      <c r="B1406">
        <f ca="1">IF(INDEX(Transactions!$L:$L,ROW()-8)="",TODAY(),INDEX(Transactions!$G:$G,ROW()-8))</f>
        <v>46238</v>
      </c>
      <c r="F1406">
        <f>IF(INDEX(Transactions!$L:$L,ROW()-8)="",0,INDEX(Transactions!$Q:$Q,ROW()-8))</f>
        <v>0</v>
      </c>
    </row>
    <row r="1407" spans="2:6" x14ac:dyDescent="0.15">
      <c r="B1407">
        <f ca="1">IF(INDEX(Transactions!$L:$L,ROW()-8)="",TODAY(),INDEX(Transactions!$G:$G,ROW()-8))</f>
        <v>46238</v>
      </c>
      <c r="F1407">
        <f>IF(INDEX(Transactions!$L:$L,ROW()-8)="",0,INDEX(Transactions!$Q:$Q,ROW()-8))</f>
        <v>0</v>
      </c>
    </row>
    <row r="1408" spans="2:6" x14ac:dyDescent="0.15">
      <c r="B1408">
        <f ca="1">IF(INDEX(Transactions!$L:$L,ROW()-8)="",TODAY(),INDEX(Transactions!$G:$G,ROW()-8))</f>
        <v>46238</v>
      </c>
      <c r="F1408">
        <f>IF(INDEX(Transactions!$L:$L,ROW()-8)="",0,INDEX(Transactions!$Q:$Q,ROW()-8))</f>
        <v>0</v>
      </c>
    </row>
    <row r="1409" spans="2:6" x14ac:dyDescent="0.15">
      <c r="B1409">
        <f ca="1">IF(INDEX(Transactions!$L:$L,ROW()-8)="",TODAY(),INDEX(Transactions!$G:$G,ROW()-8))</f>
        <v>46238</v>
      </c>
      <c r="F1409">
        <f>IF(INDEX(Transactions!$L:$L,ROW()-8)="",0,INDEX(Transactions!$Q:$Q,ROW()-8))</f>
        <v>0</v>
      </c>
    </row>
    <row r="1410" spans="2:6" x14ac:dyDescent="0.15">
      <c r="B1410">
        <f ca="1">IF(INDEX(Transactions!$L:$L,ROW()-8)="",TODAY(),INDEX(Transactions!$G:$G,ROW()-8))</f>
        <v>46238</v>
      </c>
      <c r="F1410">
        <f>IF(INDEX(Transactions!$L:$L,ROW()-8)="",0,INDEX(Transactions!$Q:$Q,ROW()-8))</f>
        <v>0</v>
      </c>
    </row>
    <row r="1411" spans="2:6" x14ac:dyDescent="0.15">
      <c r="B1411">
        <f ca="1">IF(INDEX(Transactions!$L:$L,ROW()-8)="",TODAY(),INDEX(Transactions!$G:$G,ROW()-8))</f>
        <v>46238</v>
      </c>
      <c r="F1411">
        <f>IF(INDEX(Transactions!$L:$L,ROW()-8)="",0,INDEX(Transactions!$Q:$Q,ROW()-8))</f>
        <v>0</v>
      </c>
    </row>
    <row r="1412" spans="2:6" x14ac:dyDescent="0.15">
      <c r="B1412">
        <f ca="1">IF(INDEX(Transactions!$L:$L,ROW()-8)="",TODAY(),INDEX(Transactions!$G:$G,ROW()-8))</f>
        <v>46238</v>
      </c>
      <c r="F1412">
        <f>IF(INDEX(Transactions!$L:$L,ROW()-8)="",0,INDEX(Transactions!$Q:$Q,ROW()-8))</f>
        <v>0</v>
      </c>
    </row>
    <row r="1413" spans="2:6" x14ac:dyDescent="0.15">
      <c r="B1413">
        <f ca="1">IF(INDEX(Transactions!$L:$L,ROW()-8)="",TODAY(),INDEX(Transactions!$G:$G,ROW()-8))</f>
        <v>46238</v>
      </c>
      <c r="F1413">
        <f>IF(INDEX(Transactions!$L:$L,ROW()-8)="",0,INDEX(Transactions!$Q:$Q,ROW()-8))</f>
        <v>0</v>
      </c>
    </row>
    <row r="1414" spans="2:6" x14ac:dyDescent="0.15">
      <c r="B1414">
        <f ca="1">IF(INDEX(Transactions!$L:$L,ROW()-8)="",TODAY(),INDEX(Transactions!$G:$G,ROW()-8))</f>
        <v>46238</v>
      </c>
      <c r="F1414">
        <f>IF(INDEX(Transactions!$L:$L,ROW()-8)="",0,INDEX(Transactions!$Q:$Q,ROW()-8))</f>
        <v>0</v>
      </c>
    </row>
    <row r="1415" spans="2:6" x14ac:dyDescent="0.15">
      <c r="B1415">
        <f ca="1">IF(INDEX(Transactions!$L:$L,ROW()-8)="",TODAY(),INDEX(Transactions!$G:$G,ROW()-8))</f>
        <v>46238</v>
      </c>
      <c r="F1415">
        <f>IF(INDEX(Transactions!$L:$L,ROW()-8)="",0,INDEX(Transactions!$Q:$Q,ROW()-8))</f>
        <v>0</v>
      </c>
    </row>
    <row r="1416" spans="2:6" x14ac:dyDescent="0.15">
      <c r="B1416">
        <f ca="1">IF(INDEX(Transactions!$L:$L,ROW()-8)="",TODAY(),INDEX(Transactions!$G:$G,ROW()-8))</f>
        <v>46238</v>
      </c>
      <c r="F1416">
        <f>IF(INDEX(Transactions!$L:$L,ROW()-8)="",0,INDEX(Transactions!$Q:$Q,ROW()-8))</f>
        <v>0</v>
      </c>
    </row>
    <row r="1417" spans="2:6" x14ac:dyDescent="0.15">
      <c r="B1417">
        <f ca="1">IF(INDEX(Transactions!$L:$L,ROW()-8)="",TODAY(),INDEX(Transactions!$G:$G,ROW()-8))</f>
        <v>46238</v>
      </c>
      <c r="F1417">
        <f>IF(INDEX(Transactions!$L:$L,ROW()-8)="",0,INDEX(Transactions!$Q:$Q,ROW()-8))</f>
        <v>0</v>
      </c>
    </row>
    <row r="1418" spans="2:6" x14ac:dyDescent="0.15">
      <c r="B1418">
        <f ca="1">IF(INDEX(Transactions!$L:$L,ROW()-8)="",TODAY(),INDEX(Transactions!$G:$G,ROW()-8))</f>
        <v>46238</v>
      </c>
      <c r="F1418">
        <f>IF(INDEX(Transactions!$L:$L,ROW()-8)="",0,INDEX(Transactions!$Q:$Q,ROW()-8))</f>
        <v>0</v>
      </c>
    </row>
    <row r="1419" spans="2:6" x14ac:dyDescent="0.15">
      <c r="B1419">
        <f ca="1">IF(INDEX(Transactions!$L:$L,ROW()-8)="",TODAY(),INDEX(Transactions!$G:$G,ROW()-8))</f>
        <v>46238</v>
      </c>
      <c r="F1419">
        <f>IF(INDEX(Transactions!$L:$L,ROW()-8)="",0,INDEX(Transactions!$Q:$Q,ROW()-8))</f>
        <v>0</v>
      </c>
    </row>
    <row r="1420" spans="2:6" x14ac:dyDescent="0.15">
      <c r="B1420">
        <f ca="1">IF(INDEX(Transactions!$L:$L,ROW()-8)="",TODAY(),INDEX(Transactions!$G:$G,ROW()-8))</f>
        <v>46238</v>
      </c>
      <c r="F1420">
        <f>IF(INDEX(Transactions!$L:$L,ROW()-8)="",0,INDEX(Transactions!$Q:$Q,ROW()-8))</f>
        <v>0</v>
      </c>
    </row>
    <row r="1421" spans="2:6" x14ac:dyDescent="0.15">
      <c r="B1421">
        <f ca="1">IF(INDEX(Transactions!$L:$L,ROW()-8)="",TODAY(),INDEX(Transactions!$G:$G,ROW()-8))</f>
        <v>46238</v>
      </c>
      <c r="F1421">
        <f>IF(INDEX(Transactions!$L:$L,ROW()-8)="",0,INDEX(Transactions!$Q:$Q,ROW()-8))</f>
        <v>0</v>
      </c>
    </row>
    <row r="1422" spans="2:6" x14ac:dyDescent="0.15">
      <c r="B1422">
        <f ca="1">IF(INDEX(Transactions!$L:$L,ROW()-8)="",TODAY(),INDEX(Transactions!$G:$G,ROW()-8))</f>
        <v>46238</v>
      </c>
      <c r="F1422">
        <f>IF(INDEX(Transactions!$L:$L,ROW()-8)="",0,INDEX(Transactions!$Q:$Q,ROW()-8))</f>
        <v>0</v>
      </c>
    </row>
    <row r="1423" spans="2:6" x14ac:dyDescent="0.15">
      <c r="B1423">
        <f ca="1">IF(INDEX(Transactions!$L:$L,ROW()-8)="",TODAY(),INDEX(Transactions!$G:$G,ROW()-8))</f>
        <v>46238</v>
      </c>
      <c r="F1423">
        <f>IF(INDEX(Transactions!$L:$L,ROW()-8)="",0,INDEX(Transactions!$Q:$Q,ROW()-8))</f>
        <v>0</v>
      </c>
    </row>
    <row r="1424" spans="2:6" x14ac:dyDescent="0.15">
      <c r="B1424">
        <f ca="1">IF(INDEX(Transactions!$L:$L,ROW()-8)="",TODAY(),INDEX(Transactions!$G:$G,ROW()-8))</f>
        <v>46238</v>
      </c>
      <c r="F1424">
        <f>IF(INDEX(Transactions!$L:$L,ROW()-8)="",0,INDEX(Transactions!$Q:$Q,ROW()-8))</f>
        <v>0</v>
      </c>
    </row>
    <row r="1425" spans="2:6" x14ac:dyDescent="0.15">
      <c r="B1425">
        <f ca="1">IF(INDEX(Transactions!$L:$L,ROW()-8)="",TODAY(),INDEX(Transactions!$G:$G,ROW()-8))</f>
        <v>46238</v>
      </c>
      <c r="F1425">
        <f>IF(INDEX(Transactions!$L:$L,ROW()-8)="",0,INDEX(Transactions!$Q:$Q,ROW()-8))</f>
        <v>0</v>
      </c>
    </row>
    <row r="1426" spans="2:6" x14ac:dyDescent="0.15">
      <c r="B1426">
        <f ca="1">IF(INDEX(Transactions!$L:$L,ROW()-8)="",TODAY(),INDEX(Transactions!$G:$G,ROW()-8))</f>
        <v>46238</v>
      </c>
      <c r="F1426">
        <f>IF(INDEX(Transactions!$L:$L,ROW()-8)="",0,INDEX(Transactions!$Q:$Q,ROW()-8))</f>
        <v>0</v>
      </c>
    </row>
    <row r="1427" spans="2:6" x14ac:dyDescent="0.15">
      <c r="B1427">
        <f ca="1">IF(INDEX(Transactions!$L:$L,ROW()-8)="",TODAY(),INDEX(Transactions!$G:$G,ROW()-8))</f>
        <v>46238</v>
      </c>
      <c r="F1427">
        <f>IF(INDEX(Transactions!$L:$L,ROW()-8)="",0,INDEX(Transactions!$Q:$Q,ROW()-8))</f>
        <v>0</v>
      </c>
    </row>
    <row r="1428" spans="2:6" x14ac:dyDescent="0.15">
      <c r="B1428">
        <f ca="1">IF(INDEX(Transactions!$L:$L,ROW()-8)="",TODAY(),INDEX(Transactions!$G:$G,ROW()-8))</f>
        <v>46238</v>
      </c>
      <c r="F1428">
        <f>IF(INDEX(Transactions!$L:$L,ROW()-8)="",0,INDEX(Transactions!$Q:$Q,ROW()-8))</f>
        <v>0</v>
      </c>
    </row>
    <row r="1429" spans="2:6" x14ac:dyDescent="0.15">
      <c r="B1429">
        <f ca="1">IF(INDEX(Transactions!$L:$L,ROW()-8)="",TODAY(),INDEX(Transactions!$G:$G,ROW()-8))</f>
        <v>46238</v>
      </c>
      <c r="F1429">
        <f>IF(INDEX(Transactions!$L:$L,ROW()-8)="",0,INDEX(Transactions!$Q:$Q,ROW()-8))</f>
        <v>0</v>
      </c>
    </row>
    <row r="1430" spans="2:6" x14ac:dyDescent="0.15">
      <c r="B1430">
        <f ca="1">IF(INDEX(Transactions!$L:$L,ROW()-8)="",TODAY(),INDEX(Transactions!$G:$G,ROW()-8))</f>
        <v>46238</v>
      </c>
      <c r="F1430">
        <f>IF(INDEX(Transactions!$L:$L,ROW()-8)="",0,INDEX(Transactions!$Q:$Q,ROW()-8))</f>
        <v>0</v>
      </c>
    </row>
    <row r="1431" spans="2:6" x14ac:dyDescent="0.15">
      <c r="B1431">
        <f ca="1">IF(INDEX(Transactions!$L:$L,ROW()-8)="",TODAY(),INDEX(Transactions!$G:$G,ROW()-8))</f>
        <v>46238</v>
      </c>
      <c r="F1431">
        <f>IF(INDEX(Transactions!$L:$L,ROW()-8)="",0,INDEX(Transactions!$Q:$Q,ROW()-8))</f>
        <v>0</v>
      </c>
    </row>
    <row r="1432" spans="2:6" x14ac:dyDescent="0.15">
      <c r="B1432">
        <f ca="1">IF(INDEX(Transactions!$L:$L,ROW()-8)="",TODAY(),INDEX(Transactions!$G:$G,ROW()-8))</f>
        <v>46238</v>
      </c>
      <c r="F1432">
        <f>IF(INDEX(Transactions!$L:$L,ROW()-8)="",0,INDEX(Transactions!$Q:$Q,ROW()-8))</f>
        <v>0</v>
      </c>
    </row>
    <row r="1433" spans="2:6" x14ac:dyDescent="0.15">
      <c r="B1433">
        <f ca="1">IF(INDEX(Transactions!$L:$L,ROW()-8)="",TODAY(),INDEX(Transactions!$G:$G,ROW()-8))</f>
        <v>46238</v>
      </c>
      <c r="F1433">
        <f>IF(INDEX(Transactions!$L:$L,ROW()-8)="",0,INDEX(Transactions!$Q:$Q,ROW()-8))</f>
        <v>0</v>
      </c>
    </row>
    <row r="1434" spans="2:6" x14ac:dyDescent="0.15">
      <c r="B1434">
        <f ca="1">IF(INDEX(Transactions!$L:$L,ROW()-8)="",TODAY(),INDEX(Transactions!$G:$G,ROW()-8))</f>
        <v>46238</v>
      </c>
      <c r="F1434">
        <f>IF(INDEX(Transactions!$L:$L,ROW()-8)="",0,INDEX(Transactions!$Q:$Q,ROW()-8))</f>
        <v>0</v>
      </c>
    </row>
    <row r="1435" spans="2:6" x14ac:dyDescent="0.15">
      <c r="B1435">
        <f ca="1">IF(INDEX(Transactions!$L:$L,ROW()-8)="",TODAY(),INDEX(Transactions!$G:$G,ROW()-8))</f>
        <v>46238</v>
      </c>
      <c r="F1435">
        <f>IF(INDEX(Transactions!$L:$L,ROW()-8)="",0,INDEX(Transactions!$Q:$Q,ROW()-8))</f>
        <v>0</v>
      </c>
    </row>
    <row r="1436" spans="2:6" x14ac:dyDescent="0.15">
      <c r="B1436">
        <f ca="1">IF(INDEX(Transactions!$L:$L,ROW()-8)="",TODAY(),INDEX(Transactions!$G:$G,ROW()-8))</f>
        <v>46238</v>
      </c>
      <c r="F1436">
        <f>IF(INDEX(Transactions!$L:$L,ROW()-8)="",0,INDEX(Transactions!$Q:$Q,ROW()-8))</f>
        <v>0</v>
      </c>
    </row>
    <row r="1437" spans="2:6" x14ac:dyDescent="0.15">
      <c r="B1437">
        <f ca="1">IF(INDEX(Transactions!$L:$L,ROW()-8)="",TODAY(),INDEX(Transactions!$G:$G,ROW()-8))</f>
        <v>46238</v>
      </c>
      <c r="F1437">
        <f>IF(INDEX(Transactions!$L:$L,ROW()-8)="",0,INDEX(Transactions!$Q:$Q,ROW()-8))</f>
        <v>0</v>
      </c>
    </row>
    <row r="1438" spans="2:6" x14ac:dyDescent="0.15">
      <c r="B1438">
        <f ca="1">IF(INDEX(Transactions!$L:$L,ROW()-8)="",TODAY(),INDEX(Transactions!$G:$G,ROW()-8))</f>
        <v>46238</v>
      </c>
      <c r="F1438">
        <f>IF(INDEX(Transactions!$L:$L,ROW()-8)="",0,INDEX(Transactions!$Q:$Q,ROW()-8))</f>
        <v>0</v>
      </c>
    </row>
    <row r="1439" spans="2:6" x14ac:dyDescent="0.15">
      <c r="B1439">
        <f ca="1">IF(INDEX(Transactions!$L:$L,ROW()-8)="",TODAY(),INDEX(Transactions!$G:$G,ROW()-8))</f>
        <v>46238</v>
      </c>
      <c r="F1439">
        <f>IF(INDEX(Transactions!$L:$L,ROW()-8)="",0,INDEX(Transactions!$Q:$Q,ROW()-8))</f>
        <v>0</v>
      </c>
    </row>
    <row r="1440" spans="2:6" x14ac:dyDescent="0.15">
      <c r="B1440">
        <f ca="1">IF(INDEX(Transactions!$L:$L,ROW()-8)="",TODAY(),INDEX(Transactions!$G:$G,ROW()-8))</f>
        <v>46238</v>
      </c>
      <c r="F1440">
        <f>IF(INDEX(Transactions!$L:$L,ROW()-8)="",0,INDEX(Transactions!$Q:$Q,ROW()-8))</f>
        <v>0</v>
      </c>
    </row>
    <row r="1441" spans="2:6" x14ac:dyDescent="0.15">
      <c r="B1441">
        <f ca="1">IF(INDEX(Transactions!$L:$L,ROW()-8)="",TODAY(),INDEX(Transactions!$G:$G,ROW()-8))</f>
        <v>46238</v>
      </c>
      <c r="F1441">
        <f>IF(INDEX(Transactions!$L:$L,ROW()-8)="",0,INDEX(Transactions!$Q:$Q,ROW()-8))</f>
        <v>0</v>
      </c>
    </row>
    <row r="1442" spans="2:6" x14ac:dyDescent="0.15">
      <c r="B1442">
        <f ca="1">IF(INDEX(Transactions!$L:$L,ROW()-8)="",TODAY(),INDEX(Transactions!$G:$G,ROW()-8))</f>
        <v>46238</v>
      </c>
      <c r="F1442">
        <f>IF(INDEX(Transactions!$L:$L,ROW()-8)="",0,INDEX(Transactions!$Q:$Q,ROW()-8))</f>
        <v>0</v>
      </c>
    </row>
    <row r="1443" spans="2:6" x14ac:dyDescent="0.15">
      <c r="B1443">
        <f ca="1">IF(INDEX(Transactions!$L:$L,ROW()-8)="",TODAY(),INDEX(Transactions!$G:$G,ROW()-8))</f>
        <v>46238</v>
      </c>
      <c r="F1443">
        <f>IF(INDEX(Transactions!$L:$L,ROW()-8)="",0,INDEX(Transactions!$Q:$Q,ROW()-8))</f>
        <v>0</v>
      </c>
    </row>
    <row r="1444" spans="2:6" x14ac:dyDescent="0.15">
      <c r="B1444">
        <f ca="1">IF(INDEX(Transactions!$L:$L,ROW()-8)="",TODAY(),INDEX(Transactions!$G:$G,ROW()-8))</f>
        <v>46238</v>
      </c>
      <c r="F1444">
        <f>IF(INDEX(Transactions!$L:$L,ROW()-8)="",0,INDEX(Transactions!$Q:$Q,ROW()-8))</f>
        <v>0</v>
      </c>
    </row>
    <row r="1445" spans="2:6" x14ac:dyDescent="0.15">
      <c r="B1445">
        <f ca="1">IF(INDEX(Transactions!$L:$L,ROW()-8)="",TODAY(),INDEX(Transactions!$G:$G,ROW()-8))</f>
        <v>46238</v>
      </c>
      <c r="F1445">
        <f>IF(INDEX(Transactions!$L:$L,ROW()-8)="",0,INDEX(Transactions!$Q:$Q,ROW()-8))</f>
        <v>0</v>
      </c>
    </row>
    <row r="1446" spans="2:6" x14ac:dyDescent="0.15">
      <c r="B1446">
        <f ca="1">IF(INDEX(Transactions!$L:$L,ROW()-8)="",TODAY(),INDEX(Transactions!$G:$G,ROW()-8))</f>
        <v>46238</v>
      </c>
      <c r="F1446">
        <f>IF(INDEX(Transactions!$L:$L,ROW()-8)="",0,INDEX(Transactions!$Q:$Q,ROW()-8))</f>
        <v>0</v>
      </c>
    </row>
    <row r="1447" spans="2:6" x14ac:dyDescent="0.15">
      <c r="B1447">
        <f ca="1">IF(INDEX(Transactions!$L:$L,ROW()-8)="",TODAY(),INDEX(Transactions!$G:$G,ROW()-8))</f>
        <v>46238</v>
      </c>
      <c r="F1447">
        <f>IF(INDEX(Transactions!$L:$L,ROW()-8)="",0,INDEX(Transactions!$Q:$Q,ROW()-8))</f>
        <v>0</v>
      </c>
    </row>
    <row r="1448" spans="2:6" x14ac:dyDescent="0.15">
      <c r="B1448">
        <f ca="1">IF(INDEX(Transactions!$L:$L,ROW()-8)="",TODAY(),INDEX(Transactions!$G:$G,ROW()-8))</f>
        <v>46238</v>
      </c>
      <c r="F1448">
        <f>IF(INDEX(Transactions!$L:$L,ROW()-8)="",0,INDEX(Transactions!$Q:$Q,ROW()-8))</f>
        <v>0</v>
      </c>
    </row>
    <row r="1449" spans="2:6" x14ac:dyDescent="0.15">
      <c r="B1449">
        <f ca="1">IF(INDEX(Transactions!$L:$L,ROW()-8)="",TODAY(),INDEX(Transactions!$G:$G,ROW()-8))</f>
        <v>46238</v>
      </c>
      <c r="F1449">
        <f>IF(INDEX(Transactions!$L:$L,ROW()-8)="",0,INDEX(Transactions!$Q:$Q,ROW()-8))</f>
        <v>0</v>
      </c>
    </row>
    <row r="1450" spans="2:6" x14ac:dyDescent="0.15">
      <c r="B1450">
        <f ca="1">IF(INDEX(Transactions!$L:$L,ROW()-8)="",TODAY(),INDEX(Transactions!$G:$G,ROW()-8))</f>
        <v>46238</v>
      </c>
      <c r="F1450">
        <f>IF(INDEX(Transactions!$L:$L,ROW()-8)="",0,INDEX(Transactions!$Q:$Q,ROW()-8))</f>
        <v>0</v>
      </c>
    </row>
    <row r="1451" spans="2:6" x14ac:dyDescent="0.15">
      <c r="B1451">
        <f ca="1">IF(INDEX(Transactions!$L:$L,ROW()-8)="",TODAY(),INDEX(Transactions!$G:$G,ROW()-8))</f>
        <v>46238</v>
      </c>
      <c r="F1451">
        <f>IF(INDEX(Transactions!$L:$L,ROW()-8)="",0,INDEX(Transactions!$Q:$Q,ROW()-8))</f>
        <v>0</v>
      </c>
    </row>
    <row r="1452" spans="2:6" x14ac:dyDescent="0.15">
      <c r="B1452">
        <f ca="1">IF(INDEX(Transactions!$L:$L,ROW()-8)="",TODAY(),INDEX(Transactions!$G:$G,ROW()-8))</f>
        <v>46238</v>
      </c>
      <c r="F1452">
        <f>IF(INDEX(Transactions!$L:$L,ROW()-8)="",0,INDEX(Transactions!$Q:$Q,ROW()-8))</f>
        <v>0</v>
      </c>
    </row>
    <row r="1453" spans="2:6" x14ac:dyDescent="0.15">
      <c r="B1453">
        <f ca="1">IF(INDEX(Transactions!$L:$L,ROW()-8)="",TODAY(),INDEX(Transactions!$G:$G,ROW()-8))</f>
        <v>46238</v>
      </c>
      <c r="F1453">
        <f>IF(INDEX(Transactions!$L:$L,ROW()-8)="",0,INDEX(Transactions!$Q:$Q,ROW()-8))</f>
        <v>0</v>
      </c>
    </row>
    <row r="1454" spans="2:6" x14ac:dyDescent="0.15">
      <c r="B1454">
        <f ca="1">IF(INDEX(Transactions!$L:$L,ROW()-8)="",TODAY(),INDEX(Transactions!$G:$G,ROW()-8))</f>
        <v>46238</v>
      </c>
      <c r="F1454">
        <f>IF(INDEX(Transactions!$L:$L,ROW()-8)="",0,INDEX(Transactions!$Q:$Q,ROW()-8))</f>
        <v>0</v>
      </c>
    </row>
    <row r="1455" spans="2:6" x14ac:dyDescent="0.15">
      <c r="B1455">
        <f ca="1">IF(INDEX(Transactions!$L:$L,ROW()-8)="",TODAY(),INDEX(Transactions!$G:$G,ROW()-8))</f>
        <v>46238</v>
      </c>
      <c r="F1455">
        <f>IF(INDEX(Transactions!$L:$L,ROW()-8)="",0,INDEX(Transactions!$Q:$Q,ROW()-8))</f>
        <v>0</v>
      </c>
    </row>
    <row r="1456" spans="2:6" x14ac:dyDescent="0.15">
      <c r="B1456">
        <f ca="1">IF(INDEX(Transactions!$L:$L,ROW()-8)="",TODAY(),INDEX(Transactions!$G:$G,ROW()-8))</f>
        <v>46238</v>
      </c>
      <c r="F1456">
        <f>IF(INDEX(Transactions!$L:$L,ROW()-8)="",0,INDEX(Transactions!$Q:$Q,ROW()-8))</f>
        <v>0</v>
      </c>
    </row>
    <row r="1457" spans="2:6" x14ac:dyDescent="0.15">
      <c r="B1457">
        <f ca="1">IF(INDEX(Transactions!$L:$L,ROW()-8)="",TODAY(),INDEX(Transactions!$G:$G,ROW()-8))</f>
        <v>46238</v>
      </c>
      <c r="F1457">
        <f>IF(INDEX(Transactions!$L:$L,ROW()-8)="",0,INDEX(Transactions!$Q:$Q,ROW()-8))</f>
        <v>0</v>
      </c>
    </row>
    <row r="1458" spans="2:6" x14ac:dyDescent="0.15">
      <c r="B1458">
        <f ca="1">IF(INDEX(Transactions!$L:$L,ROW()-8)="",TODAY(),INDEX(Transactions!$G:$G,ROW()-8))</f>
        <v>46238</v>
      </c>
      <c r="F1458">
        <f>IF(INDEX(Transactions!$L:$L,ROW()-8)="",0,INDEX(Transactions!$Q:$Q,ROW()-8))</f>
        <v>0</v>
      </c>
    </row>
    <row r="1459" spans="2:6" x14ac:dyDescent="0.15">
      <c r="B1459">
        <f ca="1">IF(INDEX(Transactions!$L:$L,ROW()-8)="",TODAY(),INDEX(Transactions!$G:$G,ROW()-8))</f>
        <v>46238</v>
      </c>
      <c r="F1459">
        <f>IF(INDEX(Transactions!$L:$L,ROW()-8)="",0,INDEX(Transactions!$Q:$Q,ROW()-8))</f>
        <v>0</v>
      </c>
    </row>
    <row r="1460" spans="2:6" x14ac:dyDescent="0.15">
      <c r="B1460">
        <f ca="1">IF(INDEX(Transactions!$L:$L,ROW()-8)="",TODAY(),INDEX(Transactions!$G:$G,ROW()-8))</f>
        <v>46238</v>
      </c>
      <c r="F1460">
        <f>IF(INDEX(Transactions!$L:$L,ROW()-8)="",0,INDEX(Transactions!$Q:$Q,ROW()-8))</f>
        <v>0</v>
      </c>
    </row>
    <row r="1461" spans="2:6" x14ac:dyDescent="0.15">
      <c r="B1461">
        <f ca="1">IF(INDEX(Transactions!$L:$L,ROW()-8)="",TODAY(),INDEX(Transactions!$G:$G,ROW()-8))</f>
        <v>46238</v>
      </c>
      <c r="F1461">
        <f>IF(INDEX(Transactions!$L:$L,ROW()-8)="",0,INDEX(Transactions!$Q:$Q,ROW()-8))</f>
        <v>0</v>
      </c>
    </row>
    <row r="1462" spans="2:6" x14ac:dyDescent="0.15">
      <c r="B1462">
        <f ca="1">IF(INDEX(Transactions!$L:$L,ROW()-8)="",TODAY(),INDEX(Transactions!$G:$G,ROW()-8))</f>
        <v>46238</v>
      </c>
      <c r="F1462">
        <f>IF(INDEX(Transactions!$L:$L,ROW()-8)="",0,INDEX(Transactions!$Q:$Q,ROW()-8))</f>
        <v>0</v>
      </c>
    </row>
    <row r="1463" spans="2:6" x14ac:dyDescent="0.15">
      <c r="B1463">
        <f ca="1">IF(INDEX(Transactions!$L:$L,ROW()-8)="",TODAY(),INDEX(Transactions!$G:$G,ROW()-8))</f>
        <v>46238</v>
      </c>
      <c r="F1463">
        <f>IF(INDEX(Transactions!$L:$L,ROW()-8)="",0,INDEX(Transactions!$Q:$Q,ROW()-8))</f>
        <v>0</v>
      </c>
    </row>
    <row r="1464" spans="2:6" x14ac:dyDescent="0.15">
      <c r="B1464">
        <f ca="1">IF(INDEX(Transactions!$L:$L,ROW()-8)="",TODAY(),INDEX(Transactions!$G:$G,ROW()-8))</f>
        <v>46238</v>
      </c>
      <c r="F1464">
        <f>IF(INDEX(Transactions!$L:$L,ROW()-8)="",0,INDEX(Transactions!$Q:$Q,ROW()-8))</f>
        <v>0</v>
      </c>
    </row>
    <row r="1465" spans="2:6" x14ac:dyDescent="0.15">
      <c r="B1465">
        <f ca="1">IF(INDEX(Transactions!$L:$L,ROW()-8)="",TODAY(),INDEX(Transactions!$G:$G,ROW()-8))</f>
        <v>46238</v>
      </c>
      <c r="F1465">
        <f>IF(INDEX(Transactions!$L:$L,ROW()-8)="",0,INDEX(Transactions!$Q:$Q,ROW()-8))</f>
        <v>0</v>
      </c>
    </row>
    <row r="1466" spans="2:6" x14ac:dyDescent="0.15">
      <c r="B1466">
        <f ca="1">IF(INDEX(Transactions!$L:$L,ROW()-8)="",TODAY(),INDEX(Transactions!$G:$G,ROW()-8))</f>
        <v>46238</v>
      </c>
      <c r="F1466">
        <f>IF(INDEX(Transactions!$L:$L,ROW()-8)="",0,INDEX(Transactions!$Q:$Q,ROW()-8))</f>
        <v>0</v>
      </c>
    </row>
    <row r="1467" spans="2:6" x14ac:dyDescent="0.15">
      <c r="B1467">
        <f ca="1">IF(INDEX(Transactions!$L:$L,ROW()-8)="",TODAY(),INDEX(Transactions!$G:$G,ROW()-8))</f>
        <v>46238</v>
      </c>
      <c r="F1467">
        <f>IF(INDEX(Transactions!$L:$L,ROW()-8)="",0,INDEX(Transactions!$Q:$Q,ROW()-8))</f>
        <v>0</v>
      </c>
    </row>
    <row r="1468" spans="2:6" x14ac:dyDescent="0.15">
      <c r="B1468">
        <f ca="1">IF(INDEX(Transactions!$L:$L,ROW()-8)="",TODAY(),INDEX(Transactions!$G:$G,ROW()-8))</f>
        <v>46238</v>
      </c>
      <c r="F1468">
        <f>IF(INDEX(Transactions!$L:$L,ROW()-8)="",0,INDEX(Transactions!$Q:$Q,ROW()-8))</f>
        <v>0</v>
      </c>
    </row>
    <row r="1469" spans="2:6" x14ac:dyDescent="0.15">
      <c r="B1469">
        <f ca="1">IF(INDEX(Transactions!$L:$L,ROW()-8)="",TODAY(),INDEX(Transactions!$G:$G,ROW()-8))</f>
        <v>46238</v>
      </c>
      <c r="F1469">
        <f>IF(INDEX(Transactions!$L:$L,ROW()-8)="",0,INDEX(Transactions!$Q:$Q,ROW()-8))</f>
        <v>0</v>
      </c>
    </row>
    <row r="1470" spans="2:6" x14ac:dyDescent="0.15">
      <c r="B1470">
        <f ca="1">IF(INDEX(Transactions!$L:$L,ROW()-8)="",TODAY(),INDEX(Transactions!$G:$G,ROW()-8))</f>
        <v>46238</v>
      </c>
      <c r="F1470">
        <f>IF(INDEX(Transactions!$L:$L,ROW()-8)="",0,INDEX(Transactions!$Q:$Q,ROW()-8))</f>
        <v>0</v>
      </c>
    </row>
    <row r="1471" spans="2:6" x14ac:dyDescent="0.15">
      <c r="B1471">
        <f ca="1">IF(INDEX(Transactions!$L:$L,ROW()-8)="",TODAY(),INDEX(Transactions!$G:$G,ROW()-8))</f>
        <v>46238</v>
      </c>
      <c r="F1471">
        <f>IF(INDEX(Transactions!$L:$L,ROW()-8)="",0,INDEX(Transactions!$Q:$Q,ROW()-8))</f>
        <v>0</v>
      </c>
    </row>
    <row r="1472" spans="2:6" x14ac:dyDescent="0.15">
      <c r="B1472">
        <f ca="1">IF(INDEX(Transactions!$L:$L,ROW()-8)="",TODAY(),INDEX(Transactions!$G:$G,ROW()-8))</f>
        <v>46238</v>
      </c>
      <c r="F1472">
        <f>IF(INDEX(Transactions!$L:$L,ROW()-8)="",0,INDEX(Transactions!$Q:$Q,ROW()-8))</f>
        <v>0</v>
      </c>
    </row>
    <row r="1473" spans="2:6" x14ac:dyDescent="0.15">
      <c r="B1473">
        <f ca="1">IF(INDEX(Transactions!$L:$L,ROW()-8)="",TODAY(),INDEX(Transactions!$G:$G,ROW()-8))</f>
        <v>46238</v>
      </c>
      <c r="F1473">
        <f>IF(INDEX(Transactions!$L:$L,ROW()-8)="",0,INDEX(Transactions!$Q:$Q,ROW()-8))</f>
        <v>0</v>
      </c>
    </row>
    <row r="1474" spans="2:6" x14ac:dyDescent="0.15">
      <c r="B1474">
        <f ca="1">IF(INDEX(Transactions!$L:$L,ROW()-8)="",TODAY(),INDEX(Transactions!$G:$G,ROW()-8))</f>
        <v>46238</v>
      </c>
      <c r="F1474">
        <f>IF(INDEX(Transactions!$L:$L,ROW()-8)="",0,INDEX(Transactions!$Q:$Q,ROW()-8))</f>
        <v>0</v>
      </c>
    </row>
    <row r="1475" spans="2:6" x14ac:dyDescent="0.15">
      <c r="B1475">
        <f ca="1">IF(INDEX(Transactions!$L:$L,ROW()-8)="",TODAY(),INDEX(Transactions!$G:$G,ROW()-8))</f>
        <v>46238</v>
      </c>
      <c r="F1475">
        <f>IF(INDEX(Transactions!$L:$L,ROW()-8)="",0,INDEX(Transactions!$Q:$Q,ROW()-8))</f>
        <v>0</v>
      </c>
    </row>
    <row r="1476" spans="2:6" x14ac:dyDescent="0.15">
      <c r="B1476">
        <f ca="1">IF(INDEX(Transactions!$L:$L,ROW()-8)="",TODAY(),INDEX(Transactions!$G:$G,ROW()-8))</f>
        <v>46238</v>
      </c>
      <c r="F1476">
        <f>IF(INDEX(Transactions!$L:$L,ROW()-8)="",0,INDEX(Transactions!$Q:$Q,ROW()-8))</f>
        <v>0</v>
      </c>
    </row>
    <row r="1477" spans="2:6" x14ac:dyDescent="0.15">
      <c r="B1477">
        <f ca="1">IF(INDEX(Transactions!$L:$L,ROW()-8)="",TODAY(),INDEX(Transactions!$G:$G,ROW()-8))</f>
        <v>46238</v>
      </c>
      <c r="F1477">
        <f>IF(INDEX(Transactions!$L:$L,ROW()-8)="",0,INDEX(Transactions!$Q:$Q,ROW()-8))</f>
        <v>0</v>
      </c>
    </row>
    <row r="1478" spans="2:6" x14ac:dyDescent="0.15">
      <c r="B1478">
        <f ca="1">IF(INDEX(Transactions!$L:$L,ROW()-8)="",TODAY(),INDEX(Transactions!$G:$G,ROW()-8))</f>
        <v>46238</v>
      </c>
      <c r="F1478">
        <f>IF(INDEX(Transactions!$L:$L,ROW()-8)="",0,INDEX(Transactions!$Q:$Q,ROW()-8))</f>
        <v>0</v>
      </c>
    </row>
    <row r="1479" spans="2:6" x14ac:dyDescent="0.15">
      <c r="B1479">
        <f ca="1">IF(INDEX(Transactions!$L:$L,ROW()-8)="",TODAY(),INDEX(Transactions!$G:$G,ROW()-8))</f>
        <v>46238</v>
      </c>
      <c r="F1479">
        <f>IF(INDEX(Transactions!$L:$L,ROW()-8)="",0,INDEX(Transactions!$Q:$Q,ROW()-8))</f>
        <v>0</v>
      </c>
    </row>
    <row r="1480" spans="2:6" x14ac:dyDescent="0.15">
      <c r="B1480">
        <f ca="1">IF(INDEX(Transactions!$L:$L,ROW()-8)="",TODAY(),INDEX(Transactions!$G:$G,ROW()-8))</f>
        <v>46238</v>
      </c>
      <c r="F1480">
        <f>IF(INDEX(Transactions!$L:$L,ROW()-8)="",0,INDEX(Transactions!$Q:$Q,ROW()-8))</f>
        <v>0</v>
      </c>
    </row>
    <row r="1481" spans="2:6" x14ac:dyDescent="0.15">
      <c r="B1481">
        <f ca="1">IF(INDEX(Transactions!$L:$L,ROW()-8)="",TODAY(),INDEX(Transactions!$G:$G,ROW()-8))</f>
        <v>46238</v>
      </c>
      <c r="F1481">
        <f>IF(INDEX(Transactions!$L:$L,ROW()-8)="",0,INDEX(Transactions!$Q:$Q,ROW()-8))</f>
        <v>0</v>
      </c>
    </row>
    <row r="1482" spans="2:6" x14ac:dyDescent="0.15">
      <c r="B1482">
        <f ca="1">IF(INDEX(Transactions!$L:$L,ROW()-8)="",TODAY(),INDEX(Transactions!$G:$G,ROW()-8))</f>
        <v>46238</v>
      </c>
      <c r="F1482">
        <f>IF(INDEX(Transactions!$L:$L,ROW()-8)="",0,INDEX(Transactions!$Q:$Q,ROW()-8))</f>
        <v>0</v>
      </c>
    </row>
    <row r="1483" spans="2:6" x14ac:dyDescent="0.15">
      <c r="B1483">
        <f ca="1">IF(INDEX(Transactions!$L:$L,ROW()-8)="",TODAY(),INDEX(Transactions!$G:$G,ROW()-8))</f>
        <v>46238</v>
      </c>
      <c r="F1483">
        <f>IF(INDEX(Transactions!$L:$L,ROW()-8)="",0,INDEX(Transactions!$Q:$Q,ROW()-8))</f>
        <v>0</v>
      </c>
    </row>
    <row r="1484" spans="2:6" x14ac:dyDescent="0.15">
      <c r="B1484">
        <f ca="1">IF(INDEX(Transactions!$L:$L,ROW()-8)="",TODAY(),INDEX(Transactions!$G:$G,ROW()-8))</f>
        <v>46238</v>
      </c>
      <c r="F1484">
        <f>IF(INDEX(Transactions!$L:$L,ROW()-8)="",0,INDEX(Transactions!$Q:$Q,ROW()-8))</f>
        <v>0</v>
      </c>
    </row>
    <row r="1485" spans="2:6" x14ac:dyDescent="0.15">
      <c r="B1485">
        <f ca="1">IF(INDEX(Transactions!$L:$L,ROW()-8)="",TODAY(),INDEX(Transactions!$G:$G,ROW()-8))</f>
        <v>46238</v>
      </c>
      <c r="F1485">
        <f>IF(INDEX(Transactions!$L:$L,ROW()-8)="",0,INDEX(Transactions!$Q:$Q,ROW()-8))</f>
        <v>0</v>
      </c>
    </row>
    <row r="1486" spans="2:6" x14ac:dyDescent="0.15">
      <c r="B1486">
        <f ca="1">IF(INDEX(Transactions!$L:$L,ROW()-8)="",TODAY(),INDEX(Transactions!$G:$G,ROW()-8))</f>
        <v>46238</v>
      </c>
      <c r="F1486">
        <f>IF(INDEX(Transactions!$L:$L,ROW()-8)="",0,INDEX(Transactions!$Q:$Q,ROW()-8))</f>
        <v>0</v>
      </c>
    </row>
    <row r="1487" spans="2:6" x14ac:dyDescent="0.15">
      <c r="B1487">
        <f ca="1">IF(INDEX(Transactions!$L:$L,ROW()-8)="",TODAY(),INDEX(Transactions!$G:$G,ROW()-8))</f>
        <v>46238</v>
      </c>
      <c r="F1487">
        <f>IF(INDEX(Transactions!$L:$L,ROW()-8)="",0,INDEX(Transactions!$Q:$Q,ROW()-8))</f>
        <v>0</v>
      </c>
    </row>
    <row r="1488" spans="2:6" x14ac:dyDescent="0.15">
      <c r="B1488">
        <f ca="1">IF(INDEX(Transactions!$L:$L,ROW()-8)="",TODAY(),INDEX(Transactions!$G:$G,ROW()-8))</f>
        <v>46238</v>
      </c>
      <c r="F1488">
        <f>IF(INDEX(Transactions!$L:$L,ROW()-8)="",0,INDEX(Transactions!$Q:$Q,ROW()-8))</f>
        <v>0</v>
      </c>
    </row>
    <row r="1489" spans="2:6" x14ac:dyDescent="0.15">
      <c r="B1489">
        <f ca="1">IF(INDEX(Transactions!$L:$L,ROW()-8)="",TODAY(),INDEX(Transactions!$G:$G,ROW()-8))</f>
        <v>46238</v>
      </c>
      <c r="F1489">
        <f>IF(INDEX(Transactions!$L:$L,ROW()-8)="",0,INDEX(Transactions!$Q:$Q,ROW()-8))</f>
        <v>0</v>
      </c>
    </row>
    <row r="1490" spans="2:6" x14ac:dyDescent="0.15">
      <c r="B1490">
        <f ca="1">IF(INDEX(Transactions!$L:$L,ROW()-8)="",TODAY(),INDEX(Transactions!$G:$G,ROW()-8))</f>
        <v>46238</v>
      </c>
      <c r="F1490">
        <f>IF(INDEX(Transactions!$L:$L,ROW()-8)="",0,INDEX(Transactions!$Q:$Q,ROW()-8))</f>
        <v>0</v>
      </c>
    </row>
    <row r="1491" spans="2:6" x14ac:dyDescent="0.15">
      <c r="B1491">
        <f ca="1">IF(INDEX(Transactions!$L:$L,ROW()-8)="",TODAY(),INDEX(Transactions!$G:$G,ROW()-8))</f>
        <v>46238</v>
      </c>
      <c r="F1491">
        <f>IF(INDEX(Transactions!$L:$L,ROW()-8)="",0,INDEX(Transactions!$Q:$Q,ROW()-8))</f>
        <v>0</v>
      </c>
    </row>
    <row r="1492" spans="2:6" x14ac:dyDescent="0.15">
      <c r="B1492">
        <f ca="1">IF(INDEX(Transactions!$L:$L,ROW()-8)="",TODAY(),INDEX(Transactions!$G:$G,ROW()-8))</f>
        <v>46238</v>
      </c>
      <c r="F1492">
        <f>IF(INDEX(Transactions!$L:$L,ROW()-8)="",0,INDEX(Transactions!$Q:$Q,ROW()-8))</f>
        <v>0</v>
      </c>
    </row>
    <row r="1493" spans="2:6" x14ac:dyDescent="0.15">
      <c r="B1493">
        <f ca="1">IF(INDEX(Transactions!$L:$L,ROW()-8)="",TODAY(),INDEX(Transactions!$G:$G,ROW()-8))</f>
        <v>46238</v>
      </c>
      <c r="F1493">
        <f>IF(INDEX(Transactions!$L:$L,ROW()-8)="",0,INDEX(Transactions!$Q:$Q,ROW()-8))</f>
        <v>0</v>
      </c>
    </row>
    <row r="1494" spans="2:6" x14ac:dyDescent="0.15">
      <c r="B1494">
        <f ca="1">IF(INDEX(Transactions!$L:$L,ROW()-8)="",TODAY(),INDEX(Transactions!$G:$G,ROW()-8))</f>
        <v>46238</v>
      </c>
      <c r="F1494">
        <f>IF(INDEX(Transactions!$L:$L,ROW()-8)="",0,INDEX(Transactions!$Q:$Q,ROW()-8))</f>
        <v>0</v>
      </c>
    </row>
    <row r="1495" spans="2:6" x14ac:dyDescent="0.15">
      <c r="B1495">
        <f ca="1">IF(INDEX(Transactions!$L:$L,ROW()-8)="",TODAY(),INDEX(Transactions!$G:$G,ROW()-8))</f>
        <v>46238</v>
      </c>
      <c r="F1495">
        <f>IF(INDEX(Transactions!$L:$L,ROW()-8)="",0,INDEX(Transactions!$Q:$Q,ROW()-8))</f>
        <v>0</v>
      </c>
    </row>
    <row r="1496" spans="2:6" x14ac:dyDescent="0.15">
      <c r="B1496">
        <f ca="1">IF(INDEX(Transactions!$L:$L,ROW()-8)="",TODAY(),INDEX(Transactions!$G:$G,ROW()-8))</f>
        <v>46238</v>
      </c>
      <c r="F1496">
        <f>IF(INDEX(Transactions!$L:$L,ROW()-8)="",0,INDEX(Transactions!$Q:$Q,ROW()-8))</f>
        <v>0</v>
      </c>
    </row>
    <row r="1497" spans="2:6" x14ac:dyDescent="0.15">
      <c r="B1497">
        <f ca="1">IF(INDEX(Transactions!$L:$L,ROW()-8)="",TODAY(),INDEX(Transactions!$G:$G,ROW()-8))</f>
        <v>46238</v>
      </c>
      <c r="F1497">
        <f>IF(INDEX(Transactions!$L:$L,ROW()-8)="",0,INDEX(Transactions!$Q:$Q,ROW()-8))</f>
        <v>0</v>
      </c>
    </row>
    <row r="1498" spans="2:6" x14ac:dyDescent="0.15">
      <c r="B1498">
        <f ca="1">IF(INDEX(Transactions!$L:$L,ROW()-8)="",TODAY(),INDEX(Transactions!$G:$G,ROW()-8))</f>
        <v>46238</v>
      </c>
      <c r="F1498">
        <f>IF(INDEX(Transactions!$L:$L,ROW()-8)="",0,INDEX(Transactions!$Q:$Q,ROW()-8))</f>
        <v>0</v>
      </c>
    </row>
    <row r="1499" spans="2:6" x14ac:dyDescent="0.15">
      <c r="B1499">
        <f ca="1">IF(INDEX(Transactions!$L:$L,ROW()-8)="",TODAY(),INDEX(Transactions!$G:$G,ROW()-8))</f>
        <v>46238</v>
      </c>
      <c r="F1499">
        <f>IF(INDEX(Transactions!$L:$L,ROW()-8)="",0,INDEX(Transactions!$Q:$Q,ROW()-8))</f>
        <v>0</v>
      </c>
    </row>
    <row r="1500" spans="2:6" x14ac:dyDescent="0.15">
      <c r="B1500">
        <f ca="1">IF(INDEX(Transactions!$L:$L,ROW()-8)="",TODAY(),INDEX(Transactions!$G:$G,ROW()-8))</f>
        <v>46238</v>
      </c>
      <c r="F1500">
        <f>IF(INDEX(Transactions!$L:$L,ROW()-8)="",0,INDEX(Transactions!$Q:$Q,ROW()-8))</f>
        <v>0</v>
      </c>
    </row>
    <row r="1501" spans="2:6" x14ac:dyDescent="0.15">
      <c r="B1501">
        <f ca="1">IF(INDEX(Transactions!$L:$L,ROW()-8)="",TODAY(),INDEX(Transactions!$G:$G,ROW()-8))</f>
        <v>46238</v>
      </c>
      <c r="F1501">
        <f>IF(INDEX(Transactions!$L:$L,ROW()-8)="",0,INDEX(Transactions!$Q:$Q,ROW()-8))</f>
        <v>0</v>
      </c>
    </row>
    <row r="1502" spans="2:6" x14ac:dyDescent="0.15">
      <c r="B1502">
        <f ca="1">IF(INDEX(Transactions!$L:$L,ROW()-8)="",TODAY(),INDEX(Transactions!$G:$G,ROW()-8))</f>
        <v>46238</v>
      </c>
      <c r="F1502">
        <f>IF(INDEX(Transactions!$L:$L,ROW()-8)="",0,INDEX(Transactions!$Q:$Q,ROW()-8))</f>
        <v>0</v>
      </c>
    </row>
    <row r="1503" spans="2:6" x14ac:dyDescent="0.15">
      <c r="B1503">
        <f ca="1">IF(INDEX(Transactions!$L:$L,ROW()-8)="",TODAY(),INDEX(Transactions!$G:$G,ROW()-8))</f>
        <v>46238</v>
      </c>
      <c r="F1503">
        <f>IF(INDEX(Transactions!$L:$L,ROW()-8)="",0,INDEX(Transactions!$Q:$Q,ROW()-8))</f>
        <v>0</v>
      </c>
    </row>
    <row r="1504" spans="2:6" x14ac:dyDescent="0.15">
      <c r="B1504">
        <f ca="1">IF(INDEX(Transactions!$L:$L,ROW()-8)="",TODAY(),INDEX(Transactions!$G:$G,ROW()-8))</f>
        <v>46238</v>
      </c>
      <c r="F1504">
        <f>IF(INDEX(Transactions!$L:$L,ROW()-8)="",0,INDEX(Transactions!$Q:$Q,ROW()-8))</f>
        <v>0</v>
      </c>
    </row>
    <row r="1505" spans="2:6" x14ac:dyDescent="0.15">
      <c r="B1505">
        <f ca="1">IF(INDEX(Transactions!$L:$L,ROW()-8)="",TODAY(),INDEX(Transactions!$G:$G,ROW()-8))</f>
        <v>46238</v>
      </c>
      <c r="F1505">
        <f>IF(INDEX(Transactions!$L:$L,ROW()-8)="",0,INDEX(Transactions!$Q:$Q,ROW()-8))</f>
        <v>0</v>
      </c>
    </row>
    <row r="1506" spans="2:6" x14ac:dyDescent="0.15">
      <c r="B1506">
        <f ca="1">IF(INDEX(Transactions!$L:$L,ROW()-8)="",TODAY(),INDEX(Transactions!$G:$G,ROW()-8))</f>
        <v>46238</v>
      </c>
      <c r="F1506">
        <f>IF(INDEX(Transactions!$L:$L,ROW()-8)="",0,INDEX(Transactions!$Q:$Q,ROW()-8))</f>
        <v>0</v>
      </c>
    </row>
    <row r="1507" spans="2:6" x14ac:dyDescent="0.15">
      <c r="B1507">
        <f ca="1">IF(INDEX(Transactions!$L:$L,ROW()-8)="",TODAY(),INDEX(Transactions!$G:$G,ROW()-8))</f>
        <v>46238</v>
      </c>
      <c r="F1507">
        <f>IF(INDEX(Transactions!$L:$L,ROW()-8)="",0,INDEX(Transactions!$Q:$Q,ROW()-8))</f>
        <v>0</v>
      </c>
    </row>
    <row r="1508" spans="2:6" x14ac:dyDescent="0.15">
      <c r="B1508">
        <f ca="1">IF(INDEX(Transactions!$L:$L,ROW()-8)="",TODAY(),INDEX(Transactions!$G:$G,ROW()-8))</f>
        <v>46238</v>
      </c>
      <c r="F1508">
        <f>IF(INDEX(Transactions!$L:$L,ROW()-8)="",0,INDEX(Transactions!$Q:$Q,ROW()-8))</f>
        <v>0</v>
      </c>
    </row>
    <row r="1509" spans="2:6" x14ac:dyDescent="0.15">
      <c r="B1509">
        <f ca="1">IF(INDEX(Transactions!$L:$L,ROW()-8)="",TODAY(),INDEX(Transactions!$G:$G,ROW()-8))</f>
        <v>46238</v>
      </c>
      <c r="F1509">
        <f>IF(INDEX(Transactions!$L:$L,ROW()-8)="",0,INDEX(Transactions!$Q:$Q,ROW()-8))</f>
        <v>0</v>
      </c>
    </row>
    <row r="1510" spans="2:6" x14ac:dyDescent="0.15">
      <c r="B1510">
        <f ca="1">IF(INDEX(Transactions!$L:$L,ROW()-8)="",TODAY(),INDEX(Transactions!$G:$G,ROW()-8))</f>
        <v>46238</v>
      </c>
      <c r="F1510">
        <f>IF(INDEX(Transactions!$L:$L,ROW()-8)="",0,INDEX(Transactions!$Q:$Q,ROW()-8))</f>
        <v>0</v>
      </c>
    </row>
    <row r="1511" spans="2:6" x14ac:dyDescent="0.15">
      <c r="B1511">
        <f ca="1">IF(INDEX(Transactions!$L:$L,ROW()-8)="",TODAY(),INDEX(Transactions!$G:$G,ROW()-8))</f>
        <v>46238</v>
      </c>
      <c r="F1511">
        <f>IF(INDEX(Transactions!$L:$L,ROW()-8)="",0,INDEX(Transactions!$Q:$Q,ROW()-8))</f>
        <v>0</v>
      </c>
    </row>
    <row r="1512" spans="2:6" x14ac:dyDescent="0.15">
      <c r="B1512">
        <f ca="1">IF(INDEX(Transactions!$L:$L,ROW()-8)="",TODAY(),INDEX(Transactions!$G:$G,ROW()-8))</f>
        <v>46238</v>
      </c>
      <c r="F1512">
        <f>IF(INDEX(Transactions!$L:$L,ROW()-8)="",0,INDEX(Transactions!$Q:$Q,ROW()-8))</f>
        <v>0</v>
      </c>
    </row>
    <row r="1513" spans="2:6" x14ac:dyDescent="0.15">
      <c r="B1513">
        <f ca="1">IF(INDEX(Transactions!$L:$L,ROW()-8)="",TODAY(),INDEX(Transactions!$G:$G,ROW()-8))</f>
        <v>46238</v>
      </c>
      <c r="F1513">
        <f>IF(INDEX(Transactions!$L:$L,ROW()-8)="",0,INDEX(Transactions!$Q:$Q,ROW()-8))</f>
        <v>0</v>
      </c>
    </row>
    <row r="1514" spans="2:6" x14ac:dyDescent="0.15">
      <c r="B1514">
        <f ca="1">IF(INDEX(Transactions!$L:$L,ROW()-8)="",TODAY(),INDEX(Transactions!$G:$G,ROW()-8))</f>
        <v>46238</v>
      </c>
      <c r="F1514">
        <f>IF(INDEX(Transactions!$L:$L,ROW()-8)="",0,INDEX(Transactions!$Q:$Q,ROW()-8))</f>
        <v>0</v>
      </c>
    </row>
    <row r="1515" spans="2:6" x14ac:dyDescent="0.15">
      <c r="B1515">
        <f ca="1">IF(INDEX(Transactions!$L:$L,ROW()-8)="",TODAY(),INDEX(Transactions!$G:$G,ROW()-8))</f>
        <v>46238</v>
      </c>
      <c r="F1515">
        <f>IF(INDEX(Transactions!$L:$L,ROW()-8)="",0,INDEX(Transactions!$Q:$Q,ROW()-8))</f>
        <v>0</v>
      </c>
    </row>
    <row r="1516" spans="2:6" x14ac:dyDescent="0.15">
      <c r="B1516">
        <f ca="1">IF(INDEX(Transactions!$L:$L,ROW()-8)="",TODAY(),INDEX(Transactions!$G:$G,ROW()-8))</f>
        <v>46238</v>
      </c>
      <c r="F1516">
        <f>IF(INDEX(Transactions!$L:$L,ROW()-8)="",0,INDEX(Transactions!$Q:$Q,ROW()-8))</f>
        <v>0</v>
      </c>
    </row>
    <row r="1517" spans="2:6" x14ac:dyDescent="0.15">
      <c r="B1517">
        <f ca="1">IF(INDEX(Transactions!$L:$L,ROW()-8)="",TODAY(),INDEX(Transactions!$G:$G,ROW()-8))</f>
        <v>46238</v>
      </c>
      <c r="F1517">
        <f>IF(INDEX(Transactions!$L:$L,ROW()-8)="",0,INDEX(Transactions!$Q:$Q,ROW()-8))</f>
        <v>0</v>
      </c>
    </row>
    <row r="1518" spans="2:6" x14ac:dyDescent="0.15">
      <c r="B1518">
        <f ca="1">IF(INDEX(Transactions!$L:$L,ROW()-8)="",TODAY(),INDEX(Transactions!$G:$G,ROW()-8))</f>
        <v>46238</v>
      </c>
      <c r="F1518">
        <f>IF(INDEX(Transactions!$L:$L,ROW()-8)="",0,INDEX(Transactions!$Q:$Q,ROW()-8))</f>
        <v>0</v>
      </c>
    </row>
    <row r="1519" spans="2:6" x14ac:dyDescent="0.15">
      <c r="B1519">
        <f ca="1">IF(INDEX(Transactions!$L:$L,ROW()-8)="",TODAY(),INDEX(Transactions!$G:$G,ROW()-8))</f>
        <v>46238</v>
      </c>
      <c r="F1519">
        <f>IF(INDEX(Transactions!$L:$L,ROW()-8)="",0,INDEX(Transactions!$Q:$Q,ROW()-8))</f>
        <v>0</v>
      </c>
    </row>
    <row r="1520" spans="2:6" x14ac:dyDescent="0.15">
      <c r="B1520">
        <f ca="1">IF(INDEX(Transactions!$L:$L,ROW()-8)="",TODAY(),INDEX(Transactions!$G:$G,ROW()-8))</f>
        <v>46238</v>
      </c>
      <c r="F1520">
        <f>IF(INDEX(Transactions!$L:$L,ROW()-8)="",0,INDEX(Transactions!$Q:$Q,ROW()-8))</f>
        <v>0</v>
      </c>
    </row>
    <row r="1521" spans="2:6" x14ac:dyDescent="0.15">
      <c r="B1521">
        <f ca="1">IF(INDEX(Transactions!$L:$L,ROW()-8)="",TODAY(),INDEX(Transactions!$G:$G,ROW()-8))</f>
        <v>46238</v>
      </c>
      <c r="F1521">
        <f>IF(INDEX(Transactions!$L:$L,ROW()-8)="",0,INDEX(Transactions!$Q:$Q,ROW()-8))</f>
        <v>0</v>
      </c>
    </row>
    <row r="1522" spans="2:6" x14ac:dyDescent="0.15">
      <c r="B1522">
        <f ca="1">IF(INDEX(Transactions!$L:$L,ROW()-8)="",TODAY(),INDEX(Transactions!$G:$G,ROW()-8))</f>
        <v>46238</v>
      </c>
      <c r="F1522">
        <f>IF(INDEX(Transactions!$L:$L,ROW()-8)="",0,INDEX(Transactions!$Q:$Q,ROW()-8))</f>
        <v>0</v>
      </c>
    </row>
    <row r="1523" spans="2:6" x14ac:dyDescent="0.15">
      <c r="B1523">
        <f ca="1">IF(INDEX(Transactions!$L:$L,ROW()-8)="",TODAY(),INDEX(Transactions!$G:$G,ROW()-8))</f>
        <v>46238</v>
      </c>
      <c r="F1523">
        <f>IF(INDEX(Transactions!$L:$L,ROW()-8)="",0,INDEX(Transactions!$Q:$Q,ROW()-8))</f>
        <v>0</v>
      </c>
    </row>
    <row r="1524" spans="2:6" x14ac:dyDescent="0.15">
      <c r="B1524">
        <f ca="1">IF(INDEX(Transactions!$L:$L,ROW()-8)="",TODAY(),INDEX(Transactions!$G:$G,ROW()-8))</f>
        <v>46238</v>
      </c>
      <c r="F1524">
        <f>IF(INDEX(Transactions!$L:$L,ROW()-8)="",0,INDEX(Transactions!$Q:$Q,ROW()-8))</f>
        <v>0</v>
      </c>
    </row>
    <row r="1525" spans="2:6" x14ac:dyDescent="0.15">
      <c r="B1525">
        <f ca="1">IF(INDEX(Transactions!$L:$L,ROW()-8)="",TODAY(),INDEX(Transactions!$G:$G,ROW()-8))</f>
        <v>46238</v>
      </c>
      <c r="F1525">
        <f>IF(INDEX(Transactions!$L:$L,ROW()-8)="",0,INDEX(Transactions!$Q:$Q,ROW()-8))</f>
        <v>0</v>
      </c>
    </row>
    <row r="1526" spans="2:6" x14ac:dyDescent="0.15">
      <c r="B1526">
        <f ca="1">IF(INDEX(Transactions!$L:$L,ROW()-8)="",TODAY(),INDEX(Transactions!$G:$G,ROW()-8))</f>
        <v>46238</v>
      </c>
      <c r="F1526">
        <f>IF(INDEX(Transactions!$L:$L,ROW()-8)="",0,INDEX(Transactions!$Q:$Q,ROW()-8))</f>
        <v>0</v>
      </c>
    </row>
    <row r="1527" spans="2:6" x14ac:dyDescent="0.15">
      <c r="B1527">
        <f ca="1">IF(INDEX(Transactions!$L:$L,ROW()-8)="",TODAY(),INDEX(Transactions!$G:$G,ROW()-8))</f>
        <v>46238</v>
      </c>
      <c r="F1527">
        <f>IF(INDEX(Transactions!$L:$L,ROW()-8)="",0,INDEX(Transactions!$Q:$Q,ROW()-8))</f>
        <v>0</v>
      </c>
    </row>
    <row r="1528" spans="2:6" x14ac:dyDescent="0.15">
      <c r="B1528">
        <f ca="1">IF(INDEX(Transactions!$L:$L,ROW()-8)="",TODAY(),INDEX(Transactions!$G:$G,ROW()-8))</f>
        <v>46238</v>
      </c>
      <c r="F1528">
        <f>IF(INDEX(Transactions!$L:$L,ROW()-8)="",0,INDEX(Transactions!$Q:$Q,ROW()-8))</f>
        <v>0</v>
      </c>
    </row>
    <row r="1529" spans="2:6" x14ac:dyDescent="0.15">
      <c r="B1529">
        <f ca="1">IF(INDEX(Transactions!$L:$L,ROW()-8)="",TODAY(),INDEX(Transactions!$G:$G,ROW()-8))</f>
        <v>46238</v>
      </c>
      <c r="F1529">
        <f>IF(INDEX(Transactions!$L:$L,ROW()-8)="",0,INDEX(Transactions!$Q:$Q,ROW()-8))</f>
        <v>0</v>
      </c>
    </row>
    <row r="1530" spans="2:6" x14ac:dyDescent="0.15">
      <c r="B1530">
        <f ca="1">IF(INDEX(Transactions!$L:$L,ROW()-8)="",TODAY(),INDEX(Transactions!$G:$G,ROW()-8))</f>
        <v>46238</v>
      </c>
      <c r="F1530">
        <f>IF(INDEX(Transactions!$L:$L,ROW()-8)="",0,INDEX(Transactions!$Q:$Q,ROW()-8))</f>
        <v>0</v>
      </c>
    </row>
    <row r="1531" spans="2:6" x14ac:dyDescent="0.15">
      <c r="B1531">
        <f ca="1">IF(INDEX(Transactions!$L:$L,ROW()-8)="",TODAY(),INDEX(Transactions!$G:$G,ROW()-8))</f>
        <v>46238</v>
      </c>
      <c r="F1531">
        <f>IF(INDEX(Transactions!$L:$L,ROW()-8)="",0,INDEX(Transactions!$Q:$Q,ROW()-8))</f>
        <v>0</v>
      </c>
    </row>
    <row r="1532" spans="2:6" x14ac:dyDescent="0.15">
      <c r="B1532">
        <f ca="1">IF(INDEX(Transactions!$L:$L,ROW()-8)="",TODAY(),INDEX(Transactions!$G:$G,ROW()-8))</f>
        <v>46238</v>
      </c>
      <c r="F1532">
        <f>IF(INDEX(Transactions!$L:$L,ROW()-8)="",0,INDEX(Transactions!$Q:$Q,ROW()-8))</f>
        <v>0</v>
      </c>
    </row>
    <row r="1533" spans="2:6" x14ac:dyDescent="0.15">
      <c r="B1533">
        <f ca="1">IF(INDEX(Transactions!$L:$L,ROW()-8)="",TODAY(),INDEX(Transactions!$G:$G,ROW()-8))</f>
        <v>46238</v>
      </c>
      <c r="F1533">
        <f>IF(INDEX(Transactions!$L:$L,ROW()-8)="",0,INDEX(Transactions!$Q:$Q,ROW()-8))</f>
        <v>0</v>
      </c>
    </row>
    <row r="1534" spans="2:6" x14ac:dyDescent="0.15">
      <c r="B1534">
        <f ca="1">IF(INDEX(Transactions!$L:$L,ROW()-8)="",TODAY(),INDEX(Transactions!$G:$G,ROW()-8))</f>
        <v>46238</v>
      </c>
      <c r="F1534">
        <f>IF(INDEX(Transactions!$L:$L,ROW()-8)="",0,INDEX(Transactions!$Q:$Q,ROW()-8))</f>
        <v>0</v>
      </c>
    </row>
    <row r="1535" spans="2:6" x14ac:dyDescent="0.15">
      <c r="B1535">
        <f ca="1">IF(INDEX(Transactions!$L:$L,ROW()-8)="",TODAY(),INDEX(Transactions!$G:$G,ROW()-8))</f>
        <v>46238</v>
      </c>
      <c r="F1535">
        <f>IF(INDEX(Transactions!$L:$L,ROW()-8)="",0,INDEX(Transactions!$Q:$Q,ROW()-8))</f>
        <v>0</v>
      </c>
    </row>
    <row r="1536" spans="2:6" x14ac:dyDescent="0.15">
      <c r="B1536">
        <f ca="1">IF(INDEX(Transactions!$L:$L,ROW()-8)="",TODAY(),INDEX(Transactions!$G:$G,ROW()-8))</f>
        <v>46238</v>
      </c>
      <c r="F1536">
        <f>IF(INDEX(Transactions!$L:$L,ROW()-8)="",0,INDEX(Transactions!$Q:$Q,ROW()-8))</f>
        <v>0</v>
      </c>
    </row>
    <row r="1537" spans="2:6" x14ac:dyDescent="0.15">
      <c r="B1537">
        <f ca="1">IF(INDEX(Transactions!$L:$L,ROW()-8)="",TODAY(),INDEX(Transactions!$G:$G,ROW()-8))</f>
        <v>46238</v>
      </c>
      <c r="F1537">
        <f>IF(INDEX(Transactions!$L:$L,ROW()-8)="",0,INDEX(Transactions!$Q:$Q,ROW()-8))</f>
        <v>0</v>
      </c>
    </row>
    <row r="1538" spans="2:6" x14ac:dyDescent="0.15">
      <c r="B1538">
        <f ca="1">IF(INDEX(Transactions!$L:$L,ROW()-8)="",TODAY(),INDEX(Transactions!$G:$G,ROW()-8))</f>
        <v>46238</v>
      </c>
      <c r="F1538">
        <f>IF(INDEX(Transactions!$L:$L,ROW()-8)="",0,INDEX(Transactions!$Q:$Q,ROW()-8))</f>
        <v>0</v>
      </c>
    </row>
    <row r="1539" spans="2:6" x14ac:dyDescent="0.15">
      <c r="B1539">
        <f ca="1">IF(INDEX(Transactions!$L:$L,ROW()-8)="",TODAY(),INDEX(Transactions!$G:$G,ROW()-8))</f>
        <v>46238</v>
      </c>
      <c r="F1539">
        <f>IF(INDEX(Transactions!$L:$L,ROW()-8)="",0,INDEX(Transactions!$Q:$Q,ROW()-8))</f>
        <v>0</v>
      </c>
    </row>
    <row r="1540" spans="2:6" x14ac:dyDescent="0.15">
      <c r="B1540">
        <f ca="1">IF(INDEX(Transactions!$L:$L,ROW()-8)="",TODAY(),INDEX(Transactions!$G:$G,ROW()-8))</f>
        <v>46238</v>
      </c>
      <c r="F1540">
        <f>IF(INDEX(Transactions!$L:$L,ROW()-8)="",0,INDEX(Transactions!$Q:$Q,ROW()-8))</f>
        <v>0</v>
      </c>
    </row>
    <row r="1541" spans="2:6" x14ac:dyDescent="0.15">
      <c r="B1541">
        <f ca="1">IF(INDEX(Transactions!$L:$L,ROW()-8)="",TODAY(),INDEX(Transactions!$G:$G,ROW()-8))</f>
        <v>46238</v>
      </c>
      <c r="F1541">
        <f>IF(INDEX(Transactions!$L:$L,ROW()-8)="",0,INDEX(Transactions!$Q:$Q,ROW()-8))</f>
        <v>0</v>
      </c>
    </row>
    <row r="1542" spans="2:6" x14ac:dyDescent="0.15">
      <c r="B1542">
        <f ca="1">IF(INDEX(Transactions!$L:$L,ROW()-8)="",TODAY(),INDEX(Transactions!$G:$G,ROW()-8))</f>
        <v>46238</v>
      </c>
      <c r="F1542">
        <f>IF(INDEX(Transactions!$L:$L,ROW()-8)="",0,INDEX(Transactions!$Q:$Q,ROW()-8))</f>
        <v>0</v>
      </c>
    </row>
    <row r="1543" spans="2:6" x14ac:dyDescent="0.15">
      <c r="B1543">
        <f ca="1">IF(INDEX(Transactions!$L:$L,ROW()-8)="",TODAY(),INDEX(Transactions!$G:$G,ROW()-8))</f>
        <v>46238</v>
      </c>
      <c r="F1543">
        <f>IF(INDEX(Transactions!$L:$L,ROW()-8)="",0,INDEX(Transactions!$Q:$Q,ROW()-8))</f>
        <v>0</v>
      </c>
    </row>
    <row r="1544" spans="2:6" x14ac:dyDescent="0.15">
      <c r="B1544">
        <f ca="1">IF(INDEX(Transactions!$L:$L,ROW()-8)="",TODAY(),INDEX(Transactions!$G:$G,ROW()-8))</f>
        <v>46238</v>
      </c>
      <c r="F1544">
        <f>IF(INDEX(Transactions!$L:$L,ROW()-8)="",0,INDEX(Transactions!$Q:$Q,ROW()-8))</f>
        <v>0</v>
      </c>
    </row>
    <row r="1545" spans="2:6" x14ac:dyDescent="0.15">
      <c r="B1545">
        <f ca="1">IF(INDEX(Transactions!$L:$L,ROW()-8)="",TODAY(),INDEX(Transactions!$G:$G,ROW()-8))</f>
        <v>46238</v>
      </c>
      <c r="F1545">
        <f>IF(INDEX(Transactions!$L:$L,ROW()-8)="",0,INDEX(Transactions!$Q:$Q,ROW()-8))</f>
        <v>0</v>
      </c>
    </row>
    <row r="1546" spans="2:6" x14ac:dyDescent="0.15">
      <c r="B1546">
        <f ca="1">IF(INDEX(Transactions!$L:$L,ROW()-8)="",TODAY(),INDEX(Transactions!$G:$G,ROW()-8))</f>
        <v>46238</v>
      </c>
      <c r="F1546">
        <f>IF(INDEX(Transactions!$L:$L,ROW()-8)="",0,INDEX(Transactions!$Q:$Q,ROW()-8))</f>
        <v>0</v>
      </c>
    </row>
    <row r="1547" spans="2:6" x14ac:dyDescent="0.15">
      <c r="B1547">
        <f ca="1">IF(INDEX(Transactions!$L:$L,ROW()-8)="",TODAY(),INDEX(Transactions!$G:$G,ROW()-8))</f>
        <v>46238</v>
      </c>
      <c r="F1547">
        <f>IF(INDEX(Transactions!$L:$L,ROW()-8)="",0,INDEX(Transactions!$Q:$Q,ROW()-8))</f>
        <v>0</v>
      </c>
    </row>
    <row r="1548" spans="2:6" x14ac:dyDescent="0.15">
      <c r="B1548">
        <f ca="1">IF(INDEX(Transactions!$L:$L,ROW()-8)="",TODAY(),INDEX(Transactions!$G:$G,ROW()-8))</f>
        <v>46238</v>
      </c>
      <c r="F1548">
        <f>IF(INDEX(Transactions!$L:$L,ROW()-8)="",0,INDEX(Transactions!$Q:$Q,ROW()-8))</f>
        <v>0</v>
      </c>
    </row>
    <row r="1549" spans="2:6" x14ac:dyDescent="0.15">
      <c r="B1549">
        <f ca="1">IF(INDEX(Transactions!$L:$L,ROW()-8)="",TODAY(),INDEX(Transactions!$G:$G,ROW()-8))</f>
        <v>46238</v>
      </c>
      <c r="F1549">
        <f>IF(INDEX(Transactions!$L:$L,ROW()-8)="",0,INDEX(Transactions!$Q:$Q,ROW()-8))</f>
        <v>0</v>
      </c>
    </row>
    <row r="1550" spans="2:6" x14ac:dyDescent="0.15">
      <c r="B1550">
        <f ca="1">IF(INDEX(Transactions!$L:$L,ROW()-8)="",TODAY(),INDEX(Transactions!$G:$G,ROW()-8))</f>
        <v>46238</v>
      </c>
      <c r="F1550">
        <f>IF(INDEX(Transactions!$L:$L,ROW()-8)="",0,INDEX(Transactions!$Q:$Q,ROW()-8))</f>
        <v>0</v>
      </c>
    </row>
    <row r="1551" spans="2:6" x14ac:dyDescent="0.15">
      <c r="B1551">
        <f ca="1">IF(INDEX(Transactions!$L:$L,ROW()-8)="",TODAY(),INDEX(Transactions!$G:$G,ROW()-8))</f>
        <v>46238</v>
      </c>
      <c r="F1551">
        <f>IF(INDEX(Transactions!$L:$L,ROW()-8)="",0,INDEX(Transactions!$Q:$Q,ROW()-8))</f>
        <v>0</v>
      </c>
    </row>
    <row r="1552" spans="2:6" x14ac:dyDescent="0.15">
      <c r="B1552">
        <f ca="1">IF(INDEX(Transactions!$L:$L,ROW()-8)="",TODAY(),INDEX(Transactions!$G:$G,ROW()-8))</f>
        <v>46238</v>
      </c>
      <c r="F1552">
        <f>IF(INDEX(Transactions!$L:$L,ROW()-8)="",0,INDEX(Transactions!$Q:$Q,ROW()-8))</f>
        <v>0</v>
      </c>
    </row>
    <row r="1553" spans="2:6" x14ac:dyDescent="0.15">
      <c r="B1553">
        <f ca="1">IF(INDEX(Transactions!$L:$L,ROW()-8)="",TODAY(),INDEX(Transactions!$G:$G,ROW()-8))</f>
        <v>46238</v>
      </c>
      <c r="F1553">
        <f>IF(INDEX(Transactions!$L:$L,ROW()-8)="",0,INDEX(Transactions!$Q:$Q,ROW()-8))</f>
        <v>0</v>
      </c>
    </row>
    <row r="1554" spans="2:6" x14ac:dyDescent="0.15">
      <c r="B1554">
        <f ca="1">IF(INDEX(Transactions!$L:$L,ROW()-8)="",TODAY(),INDEX(Transactions!$G:$G,ROW()-8))</f>
        <v>46238</v>
      </c>
      <c r="F1554">
        <f>IF(INDEX(Transactions!$L:$L,ROW()-8)="",0,INDEX(Transactions!$Q:$Q,ROW()-8))</f>
        <v>0</v>
      </c>
    </row>
    <row r="1555" spans="2:6" x14ac:dyDescent="0.15">
      <c r="B1555">
        <f ca="1">IF(INDEX(Transactions!$L:$L,ROW()-8)="",TODAY(),INDEX(Transactions!$G:$G,ROW()-8))</f>
        <v>46238</v>
      </c>
      <c r="F1555">
        <f>IF(INDEX(Transactions!$L:$L,ROW()-8)="",0,INDEX(Transactions!$Q:$Q,ROW()-8))</f>
        <v>0</v>
      </c>
    </row>
    <row r="1556" spans="2:6" x14ac:dyDescent="0.15">
      <c r="B1556">
        <f ca="1">IF(INDEX(Transactions!$L:$L,ROW()-8)="",TODAY(),INDEX(Transactions!$G:$G,ROW()-8))</f>
        <v>46238</v>
      </c>
      <c r="F1556">
        <f>IF(INDEX(Transactions!$L:$L,ROW()-8)="",0,INDEX(Transactions!$Q:$Q,ROW()-8))</f>
        <v>0</v>
      </c>
    </row>
    <row r="1557" spans="2:6" x14ac:dyDescent="0.15">
      <c r="B1557">
        <f ca="1">IF(INDEX(Transactions!$L:$L,ROW()-8)="",TODAY(),INDEX(Transactions!$G:$G,ROW()-8))</f>
        <v>46238</v>
      </c>
      <c r="F1557">
        <f>IF(INDEX(Transactions!$L:$L,ROW()-8)="",0,INDEX(Transactions!$Q:$Q,ROW()-8))</f>
        <v>0</v>
      </c>
    </row>
    <row r="1558" spans="2:6" x14ac:dyDescent="0.15">
      <c r="B1558">
        <f ca="1">IF(INDEX(Transactions!$L:$L,ROW()-8)="",TODAY(),INDEX(Transactions!$G:$G,ROW()-8))</f>
        <v>46238</v>
      </c>
      <c r="F1558">
        <f>IF(INDEX(Transactions!$L:$L,ROW()-8)="",0,INDEX(Transactions!$Q:$Q,ROW()-8))</f>
        <v>0</v>
      </c>
    </row>
    <row r="1559" spans="2:6" x14ac:dyDescent="0.15">
      <c r="B1559">
        <f ca="1">IF(INDEX(Transactions!$L:$L,ROW()-8)="",TODAY(),INDEX(Transactions!$G:$G,ROW()-8))</f>
        <v>46238</v>
      </c>
      <c r="F1559">
        <f>IF(INDEX(Transactions!$L:$L,ROW()-8)="",0,INDEX(Transactions!$Q:$Q,ROW()-8))</f>
        <v>0</v>
      </c>
    </row>
    <row r="1560" spans="2:6" x14ac:dyDescent="0.15">
      <c r="B1560">
        <f ca="1">IF(INDEX(Transactions!$L:$L,ROW()-8)="",TODAY(),INDEX(Transactions!$G:$G,ROW()-8))</f>
        <v>46238</v>
      </c>
      <c r="F1560">
        <f>IF(INDEX(Transactions!$L:$L,ROW()-8)="",0,INDEX(Transactions!$Q:$Q,ROW()-8))</f>
        <v>0</v>
      </c>
    </row>
    <row r="1561" spans="2:6" x14ac:dyDescent="0.15">
      <c r="B1561">
        <f ca="1">IF(INDEX(Transactions!$L:$L,ROW()-8)="",TODAY(),INDEX(Transactions!$G:$G,ROW()-8))</f>
        <v>46238</v>
      </c>
      <c r="F1561">
        <f>IF(INDEX(Transactions!$L:$L,ROW()-8)="",0,INDEX(Transactions!$Q:$Q,ROW()-8))</f>
        <v>0</v>
      </c>
    </row>
    <row r="1562" spans="2:6" x14ac:dyDescent="0.15">
      <c r="B1562">
        <f ca="1">IF(INDEX(Transactions!$L:$L,ROW()-8)="",TODAY(),INDEX(Transactions!$G:$G,ROW()-8))</f>
        <v>46238</v>
      </c>
      <c r="F1562">
        <f>IF(INDEX(Transactions!$L:$L,ROW()-8)="",0,INDEX(Transactions!$Q:$Q,ROW()-8))</f>
        <v>0</v>
      </c>
    </row>
    <row r="1563" spans="2:6" x14ac:dyDescent="0.15">
      <c r="B1563">
        <f ca="1">IF(INDEX(Transactions!$L:$L,ROW()-8)="",TODAY(),INDEX(Transactions!$G:$G,ROW()-8))</f>
        <v>46238</v>
      </c>
      <c r="F1563">
        <f>IF(INDEX(Transactions!$L:$L,ROW()-8)="",0,INDEX(Transactions!$Q:$Q,ROW()-8))</f>
        <v>0</v>
      </c>
    </row>
    <row r="1564" spans="2:6" x14ac:dyDescent="0.15">
      <c r="B1564">
        <f ca="1">IF(INDEX(Transactions!$L:$L,ROW()-8)="",TODAY(),INDEX(Transactions!$G:$G,ROW()-8))</f>
        <v>46238</v>
      </c>
      <c r="F1564">
        <f>IF(INDEX(Transactions!$L:$L,ROW()-8)="",0,INDEX(Transactions!$Q:$Q,ROW()-8))</f>
        <v>0</v>
      </c>
    </row>
    <row r="1565" spans="2:6" x14ac:dyDescent="0.15">
      <c r="B1565">
        <f ca="1">IF(INDEX(Transactions!$L:$L,ROW()-8)="",TODAY(),INDEX(Transactions!$G:$G,ROW()-8))</f>
        <v>46238</v>
      </c>
      <c r="F1565">
        <f>IF(INDEX(Transactions!$L:$L,ROW()-8)="",0,INDEX(Transactions!$Q:$Q,ROW()-8))</f>
        <v>0</v>
      </c>
    </row>
    <row r="1566" spans="2:6" x14ac:dyDescent="0.15">
      <c r="B1566">
        <f ca="1">IF(INDEX(Transactions!$L:$L,ROW()-8)="",TODAY(),INDEX(Transactions!$G:$G,ROW()-8))</f>
        <v>46238</v>
      </c>
      <c r="F1566">
        <f>IF(INDEX(Transactions!$L:$L,ROW()-8)="",0,INDEX(Transactions!$Q:$Q,ROW()-8))</f>
        <v>0</v>
      </c>
    </row>
    <row r="1567" spans="2:6" x14ac:dyDescent="0.15">
      <c r="B1567">
        <f ca="1">IF(INDEX(Transactions!$L:$L,ROW()-8)="",TODAY(),INDEX(Transactions!$G:$G,ROW()-8))</f>
        <v>46238</v>
      </c>
      <c r="F1567">
        <f>IF(INDEX(Transactions!$L:$L,ROW()-8)="",0,INDEX(Transactions!$Q:$Q,ROW()-8))</f>
        <v>0</v>
      </c>
    </row>
    <row r="1568" spans="2:6" x14ac:dyDescent="0.15">
      <c r="B1568">
        <f ca="1">IF(INDEX(Transactions!$L:$L,ROW()-8)="",TODAY(),INDEX(Transactions!$G:$G,ROW()-8))</f>
        <v>46238</v>
      </c>
      <c r="F1568">
        <f>IF(INDEX(Transactions!$L:$L,ROW()-8)="",0,INDEX(Transactions!$Q:$Q,ROW()-8))</f>
        <v>0</v>
      </c>
    </row>
    <row r="1569" spans="2:6" x14ac:dyDescent="0.15">
      <c r="B1569">
        <f ca="1">IF(INDEX(Transactions!$L:$L,ROW()-8)="",TODAY(),INDEX(Transactions!$G:$G,ROW()-8))</f>
        <v>46238</v>
      </c>
      <c r="F1569">
        <f>IF(INDEX(Transactions!$L:$L,ROW()-8)="",0,INDEX(Transactions!$Q:$Q,ROW()-8))</f>
        <v>0</v>
      </c>
    </row>
    <row r="1570" spans="2:6" x14ac:dyDescent="0.15">
      <c r="B1570">
        <f ca="1">IF(INDEX(Transactions!$L:$L,ROW()-8)="",TODAY(),INDEX(Transactions!$G:$G,ROW()-8))</f>
        <v>46238</v>
      </c>
      <c r="F1570">
        <f>IF(INDEX(Transactions!$L:$L,ROW()-8)="",0,INDEX(Transactions!$Q:$Q,ROW()-8))</f>
        <v>0</v>
      </c>
    </row>
    <row r="1571" spans="2:6" x14ac:dyDescent="0.15">
      <c r="B1571">
        <f ca="1">IF(INDEX(Transactions!$L:$L,ROW()-8)="",TODAY(),INDEX(Transactions!$G:$G,ROW()-8))</f>
        <v>46238</v>
      </c>
      <c r="F1571">
        <f>IF(INDEX(Transactions!$L:$L,ROW()-8)="",0,INDEX(Transactions!$Q:$Q,ROW()-8))</f>
        <v>0</v>
      </c>
    </row>
    <row r="1572" spans="2:6" x14ac:dyDescent="0.15">
      <c r="B1572">
        <f ca="1">IF(INDEX(Transactions!$L:$L,ROW()-8)="",TODAY(),INDEX(Transactions!$G:$G,ROW()-8))</f>
        <v>46238</v>
      </c>
      <c r="F1572">
        <f>IF(INDEX(Transactions!$L:$L,ROW()-8)="",0,INDEX(Transactions!$Q:$Q,ROW()-8))</f>
        <v>0</v>
      </c>
    </row>
    <row r="1573" spans="2:6" x14ac:dyDescent="0.15">
      <c r="B1573">
        <f ca="1">IF(INDEX(Transactions!$L:$L,ROW()-8)="",TODAY(),INDEX(Transactions!$G:$G,ROW()-8))</f>
        <v>46238</v>
      </c>
      <c r="F1573">
        <f>IF(INDEX(Transactions!$L:$L,ROW()-8)="",0,INDEX(Transactions!$Q:$Q,ROW()-8))</f>
        <v>0</v>
      </c>
    </row>
    <row r="1574" spans="2:6" x14ac:dyDescent="0.15">
      <c r="B1574">
        <f ca="1">IF(INDEX(Transactions!$L:$L,ROW()-8)="",TODAY(),INDEX(Transactions!$G:$G,ROW()-8))</f>
        <v>46238</v>
      </c>
      <c r="F1574">
        <f>IF(INDEX(Transactions!$L:$L,ROW()-8)="",0,INDEX(Transactions!$Q:$Q,ROW()-8))</f>
        <v>0</v>
      </c>
    </row>
    <row r="1575" spans="2:6" x14ac:dyDescent="0.15">
      <c r="B1575">
        <f ca="1">IF(INDEX(Transactions!$L:$L,ROW()-8)="",TODAY(),INDEX(Transactions!$G:$G,ROW()-8))</f>
        <v>46238</v>
      </c>
      <c r="F1575">
        <f>IF(INDEX(Transactions!$L:$L,ROW()-8)="",0,INDEX(Transactions!$Q:$Q,ROW()-8))</f>
        <v>0</v>
      </c>
    </row>
    <row r="1576" spans="2:6" x14ac:dyDescent="0.15">
      <c r="B1576">
        <f ca="1">IF(INDEX(Transactions!$L:$L,ROW()-8)="",TODAY(),INDEX(Transactions!$G:$G,ROW()-8))</f>
        <v>46238</v>
      </c>
      <c r="F1576">
        <f>IF(INDEX(Transactions!$L:$L,ROW()-8)="",0,INDEX(Transactions!$Q:$Q,ROW()-8))</f>
        <v>0</v>
      </c>
    </row>
    <row r="1577" spans="2:6" x14ac:dyDescent="0.15">
      <c r="B1577">
        <f ca="1">IF(INDEX(Transactions!$L:$L,ROW()-8)="",TODAY(),INDEX(Transactions!$G:$G,ROW()-8))</f>
        <v>46238</v>
      </c>
      <c r="F1577">
        <f>IF(INDEX(Transactions!$L:$L,ROW()-8)="",0,INDEX(Transactions!$Q:$Q,ROW()-8))</f>
        <v>0</v>
      </c>
    </row>
    <row r="1578" spans="2:6" x14ac:dyDescent="0.15">
      <c r="B1578">
        <f ca="1">IF(INDEX(Transactions!$L:$L,ROW()-8)="",TODAY(),INDEX(Transactions!$G:$G,ROW()-8))</f>
        <v>46238</v>
      </c>
      <c r="F1578">
        <f>IF(INDEX(Transactions!$L:$L,ROW()-8)="",0,INDEX(Transactions!$Q:$Q,ROW()-8))</f>
        <v>0</v>
      </c>
    </row>
    <row r="1579" spans="2:6" x14ac:dyDescent="0.15">
      <c r="B1579">
        <f ca="1">IF(INDEX(Transactions!$L:$L,ROW()-8)="",TODAY(),INDEX(Transactions!$G:$G,ROW()-8))</f>
        <v>46238</v>
      </c>
      <c r="F1579">
        <f>IF(INDEX(Transactions!$L:$L,ROW()-8)="",0,INDEX(Transactions!$Q:$Q,ROW()-8))</f>
        <v>0</v>
      </c>
    </row>
    <row r="1580" spans="2:6" x14ac:dyDescent="0.15">
      <c r="B1580">
        <f ca="1">IF(INDEX(Transactions!$L:$L,ROW()-8)="",TODAY(),INDEX(Transactions!$G:$G,ROW()-8))</f>
        <v>46238</v>
      </c>
      <c r="F1580">
        <f>IF(INDEX(Transactions!$L:$L,ROW()-8)="",0,INDEX(Transactions!$Q:$Q,ROW()-8))</f>
        <v>0</v>
      </c>
    </row>
    <row r="1581" spans="2:6" x14ac:dyDescent="0.15">
      <c r="B1581">
        <f ca="1">IF(INDEX(Transactions!$L:$L,ROW()-8)="",TODAY(),INDEX(Transactions!$G:$G,ROW()-8))</f>
        <v>46238</v>
      </c>
      <c r="F1581">
        <f>IF(INDEX(Transactions!$L:$L,ROW()-8)="",0,INDEX(Transactions!$Q:$Q,ROW()-8))</f>
        <v>0</v>
      </c>
    </row>
    <row r="1582" spans="2:6" x14ac:dyDescent="0.15">
      <c r="B1582">
        <f ca="1">IF(INDEX(Transactions!$L:$L,ROW()-8)="",TODAY(),INDEX(Transactions!$G:$G,ROW()-8))</f>
        <v>46238</v>
      </c>
      <c r="F1582">
        <f>IF(INDEX(Transactions!$L:$L,ROW()-8)="",0,INDEX(Transactions!$Q:$Q,ROW()-8))</f>
        <v>0</v>
      </c>
    </row>
    <row r="1583" spans="2:6" x14ac:dyDescent="0.15">
      <c r="B1583">
        <f ca="1">IF(INDEX(Transactions!$L:$L,ROW()-8)="",TODAY(),INDEX(Transactions!$G:$G,ROW()-8))</f>
        <v>46238</v>
      </c>
      <c r="F1583">
        <f>IF(INDEX(Transactions!$L:$L,ROW()-8)="",0,INDEX(Transactions!$Q:$Q,ROW()-8))</f>
        <v>0</v>
      </c>
    </row>
    <row r="1584" spans="2:6" x14ac:dyDescent="0.15">
      <c r="B1584">
        <f ca="1">IF(INDEX(Transactions!$L:$L,ROW()-8)="",TODAY(),INDEX(Transactions!$G:$G,ROW()-8))</f>
        <v>46238</v>
      </c>
      <c r="F1584">
        <f>IF(INDEX(Transactions!$L:$L,ROW()-8)="",0,INDEX(Transactions!$Q:$Q,ROW()-8))</f>
        <v>0</v>
      </c>
    </row>
    <row r="1585" spans="2:6" x14ac:dyDescent="0.15">
      <c r="B1585">
        <f ca="1">IF(INDEX(Transactions!$L:$L,ROW()-8)="",TODAY(),INDEX(Transactions!$G:$G,ROW()-8))</f>
        <v>46238</v>
      </c>
      <c r="F1585">
        <f>IF(INDEX(Transactions!$L:$L,ROW()-8)="",0,INDEX(Transactions!$Q:$Q,ROW()-8))</f>
        <v>0</v>
      </c>
    </row>
    <row r="1586" spans="2:6" x14ac:dyDescent="0.15">
      <c r="B1586">
        <f ca="1">IF(INDEX(Transactions!$L:$L,ROW()-8)="",TODAY(),INDEX(Transactions!$G:$G,ROW()-8))</f>
        <v>46238</v>
      </c>
      <c r="F1586">
        <f>IF(INDEX(Transactions!$L:$L,ROW()-8)="",0,INDEX(Transactions!$Q:$Q,ROW()-8))</f>
        <v>0</v>
      </c>
    </row>
    <row r="1587" spans="2:6" x14ac:dyDescent="0.15">
      <c r="B1587">
        <f ca="1">IF(INDEX(Transactions!$L:$L,ROW()-8)="",TODAY(),INDEX(Transactions!$G:$G,ROW()-8))</f>
        <v>46238</v>
      </c>
      <c r="F1587">
        <f>IF(INDEX(Transactions!$L:$L,ROW()-8)="",0,INDEX(Transactions!$Q:$Q,ROW()-8))</f>
        <v>0</v>
      </c>
    </row>
    <row r="1588" spans="2:6" x14ac:dyDescent="0.15">
      <c r="B1588">
        <f ca="1">IF(INDEX(Transactions!$L:$L,ROW()-8)="",TODAY(),INDEX(Transactions!$G:$G,ROW()-8))</f>
        <v>46238</v>
      </c>
      <c r="F1588">
        <f>IF(INDEX(Transactions!$L:$L,ROW()-8)="",0,INDEX(Transactions!$Q:$Q,ROW()-8))</f>
        <v>0</v>
      </c>
    </row>
    <row r="1589" spans="2:6" x14ac:dyDescent="0.15">
      <c r="B1589">
        <f ca="1">IF(INDEX(Transactions!$L:$L,ROW()-8)="",TODAY(),INDEX(Transactions!$G:$G,ROW()-8))</f>
        <v>46238</v>
      </c>
      <c r="F1589">
        <f>IF(INDEX(Transactions!$L:$L,ROW()-8)="",0,INDEX(Transactions!$Q:$Q,ROW()-8))</f>
        <v>0</v>
      </c>
    </row>
    <row r="1590" spans="2:6" x14ac:dyDescent="0.15">
      <c r="B1590">
        <f ca="1">IF(INDEX(Transactions!$L:$L,ROW()-8)="",TODAY(),INDEX(Transactions!$G:$G,ROW()-8))</f>
        <v>46238</v>
      </c>
      <c r="F1590">
        <f>IF(INDEX(Transactions!$L:$L,ROW()-8)="",0,INDEX(Transactions!$Q:$Q,ROW()-8))</f>
        <v>0</v>
      </c>
    </row>
    <row r="1591" spans="2:6" x14ac:dyDescent="0.15">
      <c r="B1591">
        <f ca="1">IF(INDEX(Transactions!$L:$L,ROW()-8)="",TODAY(),INDEX(Transactions!$G:$G,ROW()-8))</f>
        <v>46238</v>
      </c>
      <c r="F1591">
        <f>IF(INDEX(Transactions!$L:$L,ROW()-8)="",0,INDEX(Transactions!$Q:$Q,ROW()-8))</f>
        <v>0</v>
      </c>
    </row>
    <row r="1592" spans="2:6" x14ac:dyDescent="0.15">
      <c r="B1592">
        <f ca="1">IF(INDEX(Transactions!$L:$L,ROW()-8)="",TODAY(),INDEX(Transactions!$G:$G,ROW()-8))</f>
        <v>46238</v>
      </c>
      <c r="F1592">
        <f>IF(INDEX(Transactions!$L:$L,ROW()-8)="",0,INDEX(Transactions!$Q:$Q,ROW()-8))</f>
        <v>0</v>
      </c>
    </row>
    <row r="1593" spans="2:6" x14ac:dyDescent="0.15">
      <c r="B1593">
        <f ca="1">IF(INDEX(Transactions!$L:$L,ROW()-8)="",TODAY(),INDEX(Transactions!$G:$G,ROW()-8))</f>
        <v>46238</v>
      </c>
      <c r="F1593">
        <f>IF(INDEX(Transactions!$L:$L,ROW()-8)="",0,INDEX(Transactions!$Q:$Q,ROW()-8))</f>
        <v>0</v>
      </c>
    </row>
    <row r="1594" spans="2:6" x14ac:dyDescent="0.15">
      <c r="B1594">
        <f ca="1">IF(INDEX(Transactions!$L:$L,ROW()-8)="",TODAY(),INDEX(Transactions!$G:$G,ROW()-8))</f>
        <v>46238</v>
      </c>
      <c r="F1594">
        <f>IF(INDEX(Transactions!$L:$L,ROW()-8)="",0,INDEX(Transactions!$Q:$Q,ROW()-8))</f>
        <v>0</v>
      </c>
    </row>
    <row r="1595" spans="2:6" x14ac:dyDescent="0.15">
      <c r="B1595">
        <f ca="1">IF(INDEX(Transactions!$L:$L,ROW()-8)="",TODAY(),INDEX(Transactions!$G:$G,ROW()-8))</f>
        <v>46238</v>
      </c>
      <c r="F1595">
        <f>IF(INDEX(Transactions!$L:$L,ROW()-8)="",0,INDEX(Transactions!$Q:$Q,ROW()-8))</f>
        <v>0</v>
      </c>
    </row>
    <row r="1596" spans="2:6" x14ac:dyDescent="0.15">
      <c r="B1596">
        <f ca="1">IF(INDEX(Transactions!$L:$L,ROW()-8)="",TODAY(),INDEX(Transactions!$G:$G,ROW()-8))</f>
        <v>46238</v>
      </c>
      <c r="F1596">
        <f>IF(INDEX(Transactions!$L:$L,ROW()-8)="",0,INDEX(Transactions!$Q:$Q,ROW()-8))</f>
        <v>0</v>
      </c>
    </row>
    <row r="1597" spans="2:6" x14ac:dyDescent="0.15">
      <c r="B1597">
        <f ca="1">IF(INDEX(Transactions!$L:$L,ROW()-8)="",TODAY(),INDEX(Transactions!$G:$G,ROW()-8))</f>
        <v>46238</v>
      </c>
      <c r="F1597">
        <f>IF(INDEX(Transactions!$L:$L,ROW()-8)="",0,INDEX(Transactions!$Q:$Q,ROW()-8))</f>
        <v>0</v>
      </c>
    </row>
    <row r="1598" spans="2:6" x14ac:dyDescent="0.15">
      <c r="B1598">
        <f ca="1">IF(INDEX(Transactions!$L:$L,ROW()-8)="",TODAY(),INDEX(Transactions!$G:$G,ROW()-8))</f>
        <v>46238</v>
      </c>
      <c r="F1598">
        <f>IF(INDEX(Transactions!$L:$L,ROW()-8)="",0,INDEX(Transactions!$Q:$Q,ROW()-8))</f>
        <v>0</v>
      </c>
    </row>
    <row r="1599" spans="2:6" x14ac:dyDescent="0.15">
      <c r="B1599">
        <f ca="1">IF(INDEX(Transactions!$L:$L,ROW()-8)="",TODAY(),INDEX(Transactions!$G:$G,ROW()-8))</f>
        <v>46238</v>
      </c>
      <c r="F1599">
        <f>IF(INDEX(Transactions!$L:$L,ROW()-8)="",0,INDEX(Transactions!$Q:$Q,ROW()-8))</f>
        <v>0</v>
      </c>
    </row>
    <row r="1600" spans="2:6" x14ac:dyDescent="0.15">
      <c r="B1600">
        <f ca="1">IF(INDEX(Transactions!$L:$L,ROW()-8)="",TODAY(),INDEX(Transactions!$G:$G,ROW()-8))</f>
        <v>46238</v>
      </c>
      <c r="F1600">
        <f>IF(INDEX(Transactions!$L:$L,ROW()-8)="",0,INDEX(Transactions!$Q:$Q,ROW()-8))</f>
        <v>0</v>
      </c>
    </row>
    <row r="1601" spans="2:6" x14ac:dyDescent="0.15">
      <c r="B1601">
        <f ca="1">IF(INDEX(Transactions!$L:$L,ROW()-8)="",TODAY(),INDEX(Transactions!$G:$G,ROW()-8))</f>
        <v>46238</v>
      </c>
      <c r="F1601">
        <f>IF(INDEX(Transactions!$L:$L,ROW()-8)="",0,INDEX(Transactions!$Q:$Q,ROW()-8))</f>
        <v>0</v>
      </c>
    </row>
    <row r="1602" spans="2:6" x14ac:dyDescent="0.15">
      <c r="B1602">
        <f ca="1">IF(INDEX(Transactions!$L:$L,ROW()-8)="",TODAY(),INDEX(Transactions!$G:$G,ROW()-8))</f>
        <v>46238</v>
      </c>
      <c r="F1602">
        <f>IF(INDEX(Transactions!$L:$L,ROW()-8)="",0,INDEX(Transactions!$Q:$Q,ROW()-8))</f>
        <v>0</v>
      </c>
    </row>
    <row r="1603" spans="2:6" x14ac:dyDescent="0.15">
      <c r="B1603">
        <f ca="1">IF(INDEX(Transactions!$L:$L,ROW()-8)="",TODAY(),INDEX(Transactions!$G:$G,ROW()-8))</f>
        <v>46238</v>
      </c>
      <c r="F1603">
        <f>IF(INDEX(Transactions!$L:$L,ROW()-8)="",0,INDEX(Transactions!$Q:$Q,ROW()-8))</f>
        <v>0</v>
      </c>
    </row>
    <row r="1604" spans="2:6" x14ac:dyDescent="0.15">
      <c r="B1604">
        <f ca="1">IF(INDEX(Transactions!$L:$L,ROW()-8)="",TODAY(),INDEX(Transactions!$G:$G,ROW()-8))</f>
        <v>46238</v>
      </c>
      <c r="F1604">
        <f>IF(INDEX(Transactions!$L:$L,ROW()-8)="",0,INDEX(Transactions!$Q:$Q,ROW()-8))</f>
        <v>0</v>
      </c>
    </row>
    <row r="1605" spans="2:6" x14ac:dyDescent="0.15">
      <c r="B1605">
        <f ca="1">IF(INDEX(Transactions!$L:$L,ROW()-8)="",TODAY(),INDEX(Transactions!$G:$G,ROW()-8))</f>
        <v>46238</v>
      </c>
      <c r="F1605">
        <f>IF(INDEX(Transactions!$L:$L,ROW()-8)="",0,INDEX(Transactions!$Q:$Q,ROW()-8))</f>
        <v>0</v>
      </c>
    </row>
    <row r="1606" spans="2:6" x14ac:dyDescent="0.15">
      <c r="B1606">
        <f ca="1">IF(INDEX(Transactions!$L:$L,ROW()-8)="",TODAY(),INDEX(Transactions!$G:$G,ROW()-8))</f>
        <v>46238</v>
      </c>
      <c r="F1606">
        <f>IF(INDEX(Transactions!$L:$L,ROW()-8)="",0,INDEX(Transactions!$Q:$Q,ROW()-8))</f>
        <v>0</v>
      </c>
    </row>
    <row r="1607" spans="2:6" x14ac:dyDescent="0.15">
      <c r="B1607">
        <f ca="1">IF(INDEX(Transactions!$L:$L,ROW()-8)="",TODAY(),INDEX(Transactions!$G:$G,ROW()-8))</f>
        <v>46238</v>
      </c>
      <c r="F1607">
        <f>IF(INDEX(Transactions!$L:$L,ROW()-8)="",0,INDEX(Transactions!$Q:$Q,ROW()-8))</f>
        <v>0</v>
      </c>
    </row>
    <row r="1608" spans="2:6" x14ac:dyDescent="0.15">
      <c r="B1608">
        <f ca="1">IF(INDEX(Transactions!$L:$L,ROW()-8)="",TODAY(),INDEX(Transactions!$G:$G,ROW()-8))</f>
        <v>46238</v>
      </c>
      <c r="F1608">
        <f>IF(INDEX(Transactions!$L:$L,ROW()-8)="",0,INDEX(Transactions!$Q:$Q,ROW()-8))</f>
        <v>0</v>
      </c>
    </row>
    <row r="1609" spans="2:6" x14ac:dyDescent="0.15">
      <c r="B1609">
        <f ca="1">IF(INDEX(Transactions!$L:$L,ROW()-8)="",TODAY(),INDEX(Transactions!$G:$G,ROW()-8))</f>
        <v>46238</v>
      </c>
      <c r="F1609">
        <f>IF(INDEX(Transactions!$L:$L,ROW()-8)="",0,INDEX(Transactions!$Q:$Q,ROW()-8))</f>
        <v>0</v>
      </c>
    </row>
    <row r="1610" spans="2:6" x14ac:dyDescent="0.15">
      <c r="B1610">
        <f ca="1">IF(INDEX(Transactions!$L:$L,ROW()-8)="",TODAY(),INDEX(Transactions!$G:$G,ROW()-8))</f>
        <v>46238</v>
      </c>
      <c r="F1610">
        <f>IF(INDEX(Transactions!$L:$L,ROW()-8)="",0,INDEX(Transactions!$Q:$Q,ROW()-8))</f>
        <v>0</v>
      </c>
    </row>
    <row r="1611" spans="2:6" x14ac:dyDescent="0.15">
      <c r="B1611">
        <f ca="1">IF(INDEX(Transactions!$L:$L,ROW()-8)="",TODAY(),INDEX(Transactions!$G:$G,ROW()-8))</f>
        <v>46238</v>
      </c>
      <c r="F1611">
        <f>IF(INDEX(Transactions!$L:$L,ROW()-8)="",0,INDEX(Transactions!$Q:$Q,ROW()-8))</f>
        <v>0</v>
      </c>
    </row>
    <row r="1612" spans="2:6" x14ac:dyDescent="0.15">
      <c r="B1612">
        <f ca="1">IF(INDEX(Transactions!$L:$L,ROW()-8)="",TODAY(),INDEX(Transactions!$G:$G,ROW()-8))</f>
        <v>46238</v>
      </c>
      <c r="F1612">
        <f>IF(INDEX(Transactions!$L:$L,ROW()-8)="",0,INDEX(Transactions!$Q:$Q,ROW()-8))</f>
        <v>0</v>
      </c>
    </row>
    <row r="1613" spans="2:6" x14ac:dyDescent="0.15">
      <c r="B1613">
        <f ca="1">IF(INDEX(Transactions!$L:$L,ROW()-8)="",TODAY(),INDEX(Transactions!$G:$G,ROW()-8))</f>
        <v>46238</v>
      </c>
      <c r="F1613">
        <f>IF(INDEX(Transactions!$L:$L,ROW()-8)="",0,INDEX(Transactions!$Q:$Q,ROW()-8))</f>
        <v>0</v>
      </c>
    </row>
    <row r="1614" spans="2:6" x14ac:dyDescent="0.15">
      <c r="B1614">
        <f ca="1">IF(INDEX(Transactions!$L:$L,ROW()-8)="",TODAY(),INDEX(Transactions!$G:$G,ROW()-8))</f>
        <v>46238</v>
      </c>
      <c r="F1614">
        <f>IF(INDEX(Transactions!$L:$L,ROW()-8)="",0,INDEX(Transactions!$Q:$Q,ROW()-8))</f>
        <v>0</v>
      </c>
    </row>
    <row r="1615" spans="2:6" x14ac:dyDescent="0.15">
      <c r="B1615">
        <f ca="1">IF(INDEX(Transactions!$L:$L,ROW()-8)="",TODAY(),INDEX(Transactions!$G:$G,ROW()-8))</f>
        <v>46238</v>
      </c>
      <c r="F1615">
        <f>IF(INDEX(Transactions!$L:$L,ROW()-8)="",0,INDEX(Transactions!$Q:$Q,ROW()-8))</f>
        <v>0</v>
      </c>
    </row>
    <row r="1616" spans="2:6" x14ac:dyDescent="0.15">
      <c r="B1616">
        <f ca="1">IF(INDEX(Transactions!$L:$L,ROW()-8)="",TODAY(),INDEX(Transactions!$G:$G,ROW()-8))</f>
        <v>46238</v>
      </c>
      <c r="F1616">
        <f>IF(INDEX(Transactions!$L:$L,ROW()-8)="",0,INDEX(Transactions!$Q:$Q,ROW()-8))</f>
        <v>0</v>
      </c>
    </row>
    <row r="1617" spans="2:6" x14ac:dyDescent="0.15">
      <c r="B1617">
        <f ca="1">IF(INDEX(Transactions!$L:$L,ROW()-8)="",TODAY(),INDEX(Transactions!$G:$G,ROW()-8))</f>
        <v>46238</v>
      </c>
      <c r="F1617">
        <f>IF(INDEX(Transactions!$L:$L,ROW()-8)="",0,INDEX(Transactions!$Q:$Q,ROW()-8))</f>
        <v>0</v>
      </c>
    </row>
    <row r="1618" spans="2:6" x14ac:dyDescent="0.15">
      <c r="B1618">
        <f ca="1">IF(INDEX(Transactions!$L:$L,ROW()-8)="",TODAY(),INDEX(Transactions!$G:$G,ROW()-8))</f>
        <v>46238</v>
      </c>
      <c r="F1618">
        <f>IF(INDEX(Transactions!$L:$L,ROW()-8)="",0,INDEX(Transactions!$Q:$Q,ROW()-8))</f>
        <v>0</v>
      </c>
    </row>
    <row r="1619" spans="2:6" x14ac:dyDescent="0.15">
      <c r="B1619">
        <f ca="1">IF(INDEX(Transactions!$L:$L,ROW()-8)="",TODAY(),INDEX(Transactions!$G:$G,ROW()-8))</f>
        <v>46238</v>
      </c>
      <c r="F1619">
        <f>IF(INDEX(Transactions!$L:$L,ROW()-8)="",0,INDEX(Transactions!$Q:$Q,ROW()-8))</f>
        <v>0</v>
      </c>
    </row>
    <row r="1620" spans="2:6" x14ac:dyDescent="0.15">
      <c r="B1620">
        <f ca="1">IF(INDEX(Transactions!$L:$L,ROW()-8)="",TODAY(),INDEX(Transactions!$G:$G,ROW()-8))</f>
        <v>46238</v>
      </c>
      <c r="F1620">
        <f>IF(INDEX(Transactions!$L:$L,ROW()-8)="",0,INDEX(Transactions!$Q:$Q,ROW()-8))</f>
        <v>0</v>
      </c>
    </row>
    <row r="1621" spans="2:6" x14ac:dyDescent="0.15">
      <c r="B1621">
        <f ca="1">IF(INDEX(Transactions!$L:$L,ROW()-8)="",TODAY(),INDEX(Transactions!$G:$G,ROW()-8))</f>
        <v>46238</v>
      </c>
      <c r="F1621">
        <f>IF(INDEX(Transactions!$L:$L,ROW()-8)="",0,INDEX(Transactions!$Q:$Q,ROW()-8))</f>
        <v>0</v>
      </c>
    </row>
    <row r="1622" spans="2:6" x14ac:dyDescent="0.15">
      <c r="B1622">
        <f ca="1">IF(INDEX(Transactions!$L:$L,ROW()-8)="",TODAY(),INDEX(Transactions!$G:$G,ROW()-8))</f>
        <v>46238</v>
      </c>
      <c r="F1622">
        <f>IF(INDEX(Transactions!$L:$L,ROW()-8)="",0,INDEX(Transactions!$Q:$Q,ROW()-8))</f>
        <v>0</v>
      </c>
    </row>
    <row r="1623" spans="2:6" x14ac:dyDescent="0.15">
      <c r="B1623">
        <f ca="1">IF(INDEX(Transactions!$L:$L,ROW()-8)="",TODAY(),INDEX(Transactions!$G:$G,ROW()-8))</f>
        <v>46238</v>
      </c>
      <c r="F1623">
        <f>IF(INDEX(Transactions!$L:$L,ROW()-8)="",0,INDEX(Transactions!$Q:$Q,ROW()-8))</f>
        <v>0</v>
      </c>
    </row>
    <row r="1624" spans="2:6" x14ac:dyDescent="0.15">
      <c r="B1624">
        <f ca="1">IF(INDEX(Transactions!$L:$L,ROW()-8)="",TODAY(),INDEX(Transactions!$G:$G,ROW()-8))</f>
        <v>46238</v>
      </c>
      <c r="F1624">
        <f>IF(INDEX(Transactions!$L:$L,ROW()-8)="",0,INDEX(Transactions!$Q:$Q,ROW()-8))</f>
        <v>0</v>
      </c>
    </row>
    <row r="1625" spans="2:6" x14ac:dyDescent="0.15">
      <c r="B1625">
        <f ca="1">IF(INDEX(Transactions!$L:$L,ROW()-8)="",TODAY(),INDEX(Transactions!$G:$G,ROW()-8))</f>
        <v>46238</v>
      </c>
      <c r="F1625">
        <f>IF(INDEX(Transactions!$L:$L,ROW()-8)="",0,INDEX(Transactions!$Q:$Q,ROW()-8))</f>
        <v>0</v>
      </c>
    </row>
    <row r="1626" spans="2:6" x14ac:dyDescent="0.15">
      <c r="B1626">
        <f ca="1">IF(INDEX(Transactions!$L:$L,ROW()-8)="",TODAY(),INDEX(Transactions!$G:$G,ROW()-8))</f>
        <v>46238</v>
      </c>
      <c r="F1626">
        <f>IF(INDEX(Transactions!$L:$L,ROW()-8)="",0,INDEX(Transactions!$Q:$Q,ROW()-8))</f>
        <v>0</v>
      </c>
    </row>
    <row r="1627" spans="2:6" x14ac:dyDescent="0.15">
      <c r="B1627">
        <f ca="1">IF(INDEX(Transactions!$L:$L,ROW()-8)="",TODAY(),INDEX(Transactions!$G:$G,ROW()-8))</f>
        <v>46238</v>
      </c>
      <c r="F1627">
        <f>IF(INDEX(Transactions!$L:$L,ROW()-8)="",0,INDEX(Transactions!$Q:$Q,ROW()-8))</f>
        <v>0</v>
      </c>
    </row>
    <row r="1628" spans="2:6" x14ac:dyDescent="0.15">
      <c r="B1628">
        <f ca="1">IF(INDEX(Transactions!$L:$L,ROW()-8)="",TODAY(),INDEX(Transactions!$G:$G,ROW()-8))</f>
        <v>46238</v>
      </c>
      <c r="F1628">
        <f>IF(INDEX(Transactions!$L:$L,ROW()-8)="",0,INDEX(Transactions!$Q:$Q,ROW()-8))</f>
        <v>0</v>
      </c>
    </row>
    <row r="1629" spans="2:6" x14ac:dyDescent="0.15">
      <c r="B1629">
        <f ca="1">IF(INDEX(Transactions!$L:$L,ROW()-8)="",TODAY(),INDEX(Transactions!$G:$G,ROW()-8))</f>
        <v>46238</v>
      </c>
      <c r="F1629">
        <f>IF(INDEX(Transactions!$L:$L,ROW()-8)="",0,INDEX(Transactions!$Q:$Q,ROW()-8))</f>
        <v>0</v>
      </c>
    </row>
    <row r="1630" spans="2:6" x14ac:dyDescent="0.15">
      <c r="B1630">
        <f ca="1">IF(INDEX(Transactions!$L:$L,ROW()-8)="",TODAY(),INDEX(Transactions!$G:$G,ROW()-8))</f>
        <v>46238</v>
      </c>
      <c r="F1630">
        <f>IF(INDEX(Transactions!$L:$L,ROW()-8)="",0,INDEX(Transactions!$Q:$Q,ROW()-8))</f>
        <v>0</v>
      </c>
    </row>
    <row r="1631" spans="2:6" x14ac:dyDescent="0.15">
      <c r="B1631">
        <f ca="1">IF(INDEX(Transactions!$L:$L,ROW()-8)="",TODAY(),INDEX(Transactions!$G:$G,ROW()-8))</f>
        <v>46238</v>
      </c>
      <c r="F1631">
        <f>IF(INDEX(Transactions!$L:$L,ROW()-8)="",0,INDEX(Transactions!$Q:$Q,ROW()-8))</f>
        <v>0</v>
      </c>
    </row>
    <row r="1632" spans="2:6" x14ac:dyDescent="0.15">
      <c r="B1632">
        <f ca="1">IF(INDEX(Transactions!$L:$L,ROW()-8)="",TODAY(),INDEX(Transactions!$G:$G,ROW()-8))</f>
        <v>46238</v>
      </c>
      <c r="F1632">
        <f>IF(INDEX(Transactions!$L:$L,ROW()-8)="",0,INDEX(Transactions!$Q:$Q,ROW()-8))</f>
        <v>0</v>
      </c>
    </row>
    <row r="1633" spans="2:6" x14ac:dyDescent="0.15">
      <c r="B1633">
        <f ca="1">IF(INDEX(Transactions!$L:$L,ROW()-8)="",TODAY(),INDEX(Transactions!$G:$G,ROW()-8))</f>
        <v>46238</v>
      </c>
      <c r="F1633">
        <f>IF(INDEX(Transactions!$L:$L,ROW()-8)="",0,INDEX(Transactions!$Q:$Q,ROW()-8))</f>
        <v>0</v>
      </c>
    </row>
    <row r="1634" spans="2:6" x14ac:dyDescent="0.15">
      <c r="B1634">
        <f ca="1">IF(INDEX(Transactions!$L:$L,ROW()-8)="",TODAY(),INDEX(Transactions!$G:$G,ROW()-8))</f>
        <v>46238</v>
      </c>
      <c r="F1634">
        <f>IF(INDEX(Transactions!$L:$L,ROW()-8)="",0,INDEX(Transactions!$Q:$Q,ROW()-8))</f>
        <v>0</v>
      </c>
    </row>
    <row r="1635" spans="2:6" x14ac:dyDescent="0.15">
      <c r="B1635">
        <f ca="1">IF(INDEX(Transactions!$L:$L,ROW()-8)="",TODAY(),INDEX(Transactions!$G:$G,ROW()-8))</f>
        <v>46238</v>
      </c>
      <c r="F1635">
        <f>IF(INDEX(Transactions!$L:$L,ROW()-8)="",0,INDEX(Transactions!$Q:$Q,ROW()-8))</f>
        <v>0</v>
      </c>
    </row>
    <row r="1636" spans="2:6" x14ac:dyDescent="0.15">
      <c r="B1636">
        <f ca="1">IF(INDEX(Transactions!$L:$L,ROW()-8)="",TODAY(),INDEX(Transactions!$G:$G,ROW()-8))</f>
        <v>46238</v>
      </c>
      <c r="F1636">
        <f>IF(INDEX(Transactions!$L:$L,ROW()-8)="",0,INDEX(Transactions!$Q:$Q,ROW()-8))</f>
        <v>0</v>
      </c>
    </row>
    <row r="1637" spans="2:6" x14ac:dyDescent="0.15">
      <c r="B1637">
        <f ca="1">IF(INDEX(Transactions!$L:$L,ROW()-8)="",TODAY(),INDEX(Transactions!$G:$G,ROW()-8))</f>
        <v>46238</v>
      </c>
      <c r="F1637">
        <f>IF(INDEX(Transactions!$L:$L,ROW()-8)="",0,INDEX(Transactions!$Q:$Q,ROW()-8))</f>
        <v>0</v>
      </c>
    </row>
    <row r="1638" spans="2:6" x14ac:dyDescent="0.15">
      <c r="B1638">
        <f ca="1">IF(INDEX(Transactions!$L:$L,ROW()-8)="",TODAY(),INDEX(Transactions!$G:$G,ROW()-8))</f>
        <v>46238</v>
      </c>
      <c r="F1638">
        <f>IF(INDEX(Transactions!$L:$L,ROW()-8)="",0,INDEX(Transactions!$Q:$Q,ROW()-8))</f>
        <v>0</v>
      </c>
    </row>
    <row r="1639" spans="2:6" x14ac:dyDescent="0.15">
      <c r="B1639">
        <f ca="1">IF(INDEX(Transactions!$L:$L,ROW()-8)="",TODAY(),INDEX(Transactions!$G:$G,ROW()-8))</f>
        <v>46238</v>
      </c>
      <c r="F1639">
        <f>IF(INDEX(Transactions!$L:$L,ROW()-8)="",0,INDEX(Transactions!$Q:$Q,ROW()-8))</f>
        <v>0</v>
      </c>
    </row>
    <row r="1640" spans="2:6" x14ac:dyDescent="0.15">
      <c r="B1640">
        <f ca="1">IF(INDEX(Transactions!$L:$L,ROW()-8)="",TODAY(),INDEX(Transactions!$G:$G,ROW()-8))</f>
        <v>46238</v>
      </c>
      <c r="F1640">
        <f>IF(INDEX(Transactions!$L:$L,ROW()-8)="",0,INDEX(Transactions!$Q:$Q,ROW()-8))</f>
        <v>0</v>
      </c>
    </row>
    <row r="1641" spans="2:6" x14ac:dyDescent="0.15">
      <c r="B1641">
        <f ca="1">IF(INDEX(Transactions!$L:$L,ROW()-8)="",TODAY(),INDEX(Transactions!$G:$G,ROW()-8))</f>
        <v>46238</v>
      </c>
      <c r="F1641">
        <f>IF(INDEX(Transactions!$L:$L,ROW()-8)="",0,INDEX(Transactions!$Q:$Q,ROW()-8))</f>
        <v>0</v>
      </c>
    </row>
    <row r="1642" spans="2:6" x14ac:dyDescent="0.15">
      <c r="B1642">
        <f ca="1">IF(INDEX(Transactions!$L:$L,ROW()-8)="",TODAY(),INDEX(Transactions!$G:$G,ROW()-8))</f>
        <v>46238</v>
      </c>
      <c r="F1642">
        <f>IF(INDEX(Transactions!$L:$L,ROW()-8)="",0,INDEX(Transactions!$Q:$Q,ROW()-8))</f>
        <v>0</v>
      </c>
    </row>
    <row r="1643" spans="2:6" x14ac:dyDescent="0.15">
      <c r="B1643">
        <f ca="1">IF(INDEX(Transactions!$L:$L,ROW()-8)="",TODAY(),INDEX(Transactions!$G:$G,ROW()-8))</f>
        <v>46238</v>
      </c>
      <c r="F1643">
        <f>IF(INDEX(Transactions!$L:$L,ROW()-8)="",0,INDEX(Transactions!$Q:$Q,ROW()-8))</f>
        <v>0</v>
      </c>
    </row>
    <row r="1644" spans="2:6" x14ac:dyDescent="0.15">
      <c r="B1644">
        <f ca="1">IF(INDEX(Transactions!$L:$L,ROW()-8)="",TODAY(),INDEX(Transactions!$G:$G,ROW()-8))</f>
        <v>46238</v>
      </c>
      <c r="F1644">
        <f>IF(INDEX(Transactions!$L:$L,ROW()-8)="",0,INDEX(Transactions!$Q:$Q,ROW()-8))</f>
        <v>0</v>
      </c>
    </row>
    <row r="1645" spans="2:6" x14ac:dyDescent="0.15">
      <c r="B1645">
        <f ca="1">IF(INDEX(Transactions!$L:$L,ROW()-8)="",TODAY(),INDEX(Transactions!$G:$G,ROW()-8))</f>
        <v>46238</v>
      </c>
      <c r="F1645">
        <f>IF(INDEX(Transactions!$L:$L,ROW()-8)="",0,INDEX(Transactions!$Q:$Q,ROW()-8))</f>
        <v>0</v>
      </c>
    </row>
    <row r="1646" spans="2:6" x14ac:dyDescent="0.15">
      <c r="B1646">
        <f ca="1">IF(INDEX(Transactions!$L:$L,ROW()-8)="",TODAY(),INDEX(Transactions!$G:$G,ROW()-8))</f>
        <v>46238</v>
      </c>
      <c r="F1646">
        <f>IF(INDEX(Transactions!$L:$L,ROW()-8)="",0,INDEX(Transactions!$Q:$Q,ROW()-8))</f>
        <v>0</v>
      </c>
    </row>
    <row r="1647" spans="2:6" x14ac:dyDescent="0.15">
      <c r="B1647">
        <f ca="1">IF(INDEX(Transactions!$L:$L,ROW()-8)="",TODAY(),INDEX(Transactions!$G:$G,ROW()-8))</f>
        <v>46238</v>
      </c>
      <c r="F1647">
        <f>IF(INDEX(Transactions!$L:$L,ROW()-8)="",0,INDEX(Transactions!$Q:$Q,ROW()-8))</f>
        <v>0</v>
      </c>
    </row>
    <row r="1648" spans="2:6" x14ac:dyDescent="0.15">
      <c r="B1648">
        <f ca="1">IF(INDEX(Transactions!$L:$L,ROW()-8)="",TODAY(),INDEX(Transactions!$G:$G,ROW()-8))</f>
        <v>46238</v>
      </c>
      <c r="F1648">
        <f>IF(INDEX(Transactions!$L:$L,ROW()-8)="",0,INDEX(Transactions!$Q:$Q,ROW()-8))</f>
        <v>0</v>
      </c>
    </row>
    <row r="1649" spans="2:6" x14ac:dyDescent="0.15">
      <c r="B1649">
        <f ca="1">IF(INDEX(Transactions!$L:$L,ROW()-8)="",TODAY(),INDEX(Transactions!$G:$G,ROW()-8))</f>
        <v>46238</v>
      </c>
      <c r="F1649">
        <f>IF(INDEX(Transactions!$L:$L,ROW()-8)="",0,INDEX(Transactions!$Q:$Q,ROW()-8))</f>
        <v>0</v>
      </c>
    </row>
    <row r="1650" spans="2:6" x14ac:dyDescent="0.15">
      <c r="B1650">
        <f ca="1">IF(INDEX(Transactions!$L:$L,ROW()-8)="",TODAY(),INDEX(Transactions!$G:$G,ROW()-8))</f>
        <v>46238</v>
      </c>
      <c r="F1650">
        <f>IF(INDEX(Transactions!$L:$L,ROW()-8)="",0,INDEX(Transactions!$Q:$Q,ROW()-8))</f>
        <v>0</v>
      </c>
    </row>
    <row r="1651" spans="2:6" x14ac:dyDescent="0.15">
      <c r="B1651">
        <f ca="1">IF(INDEX(Transactions!$L:$L,ROW()-8)="",TODAY(),INDEX(Transactions!$G:$G,ROW()-8))</f>
        <v>46238</v>
      </c>
      <c r="F1651">
        <f>IF(INDEX(Transactions!$L:$L,ROW()-8)="",0,INDEX(Transactions!$Q:$Q,ROW()-8))</f>
        <v>0</v>
      </c>
    </row>
    <row r="1652" spans="2:6" x14ac:dyDescent="0.15">
      <c r="B1652">
        <f ca="1">IF(INDEX(Transactions!$L:$L,ROW()-8)="",TODAY(),INDEX(Transactions!$G:$G,ROW()-8))</f>
        <v>46238</v>
      </c>
      <c r="F1652">
        <f>IF(INDEX(Transactions!$L:$L,ROW()-8)="",0,INDEX(Transactions!$Q:$Q,ROW()-8))</f>
        <v>0</v>
      </c>
    </row>
    <row r="1653" spans="2:6" x14ac:dyDescent="0.15">
      <c r="B1653">
        <f ca="1">IF(INDEX(Transactions!$L:$L,ROW()-8)="",TODAY(),INDEX(Transactions!$G:$G,ROW()-8))</f>
        <v>46238</v>
      </c>
      <c r="F1653">
        <f>IF(INDEX(Transactions!$L:$L,ROW()-8)="",0,INDEX(Transactions!$Q:$Q,ROW()-8))</f>
        <v>0</v>
      </c>
    </row>
    <row r="1654" spans="2:6" x14ac:dyDescent="0.15">
      <c r="B1654">
        <f ca="1">IF(INDEX(Transactions!$L:$L,ROW()-8)="",TODAY(),INDEX(Transactions!$G:$G,ROW()-8))</f>
        <v>46238</v>
      </c>
      <c r="F1654">
        <f>IF(INDEX(Transactions!$L:$L,ROW()-8)="",0,INDEX(Transactions!$Q:$Q,ROW()-8))</f>
        <v>0</v>
      </c>
    </row>
    <row r="1655" spans="2:6" x14ac:dyDescent="0.15">
      <c r="B1655">
        <f ca="1">IF(INDEX(Transactions!$L:$L,ROW()-8)="",TODAY(),INDEX(Transactions!$G:$G,ROW()-8))</f>
        <v>46238</v>
      </c>
      <c r="F1655">
        <f>IF(INDEX(Transactions!$L:$L,ROW()-8)="",0,INDEX(Transactions!$Q:$Q,ROW()-8))</f>
        <v>0</v>
      </c>
    </row>
    <row r="1656" spans="2:6" x14ac:dyDescent="0.15">
      <c r="B1656">
        <f ca="1">IF(INDEX(Transactions!$L:$L,ROW()-8)="",TODAY(),INDEX(Transactions!$G:$G,ROW()-8))</f>
        <v>46238</v>
      </c>
      <c r="F1656">
        <f>IF(INDEX(Transactions!$L:$L,ROW()-8)="",0,INDEX(Transactions!$Q:$Q,ROW()-8))</f>
        <v>0</v>
      </c>
    </row>
    <row r="1657" spans="2:6" x14ac:dyDescent="0.15">
      <c r="B1657">
        <f ca="1">IF(INDEX(Transactions!$L:$L,ROW()-8)="",TODAY(),INDEX(Transactions!$G:$G,ROW()-8))</f>
        <v>46238</v>
      </c>
      <c r="F1657">
        <f>IF(INDEX(Transactions!$L:$L,ROW()-8)="",0,INDEX(Transactions!$Q:$Q,ROW()-8))</f>
        <v>0</v>
      </c>
    </row>
    <row r="1658" spans="2:6" x14ac:dyDescent="0.15">
      <c r="B1658">
        <f ca="1">IF(INDEX(Transactions!$L:$L,ROW()-8)="",TODAY(),INDEX(Transactions!$G:$G,ROW()-8))</f>
        <v>46238</v>
      </c>
      <c r="F1658">
        <f>IF(INDEX(Transactions!$L:$L,ROW()-8)="",0,INDEX(Transactions!$Q:$Q,ROW()-8))</f>
        <v>0</v>
      </c>
    </row>
    <row r="1659" spans="2:6" x14ac:dyDescent="0.15">
      <c r="B1659">
        <f ca="1">IF(INDEX(Transactions!$L:$L,ROW()-8)="",TODAY(),INDEX(Transactions!$G:$G,ROW()-8))</f>
        <v>46238</v>
      </c>
      <c r="F1659">
        <f>IF(INDEX(Transactions!$L:$L,ROW()-8)="",0,INDEX(Transactions!$Q:$Q,ROW()-8))</f>
        <v>0</v>
      </c>
    </row>
    <row r="1660" spans="2:6" x14ac:dyDescent="0.15">
      <c r="B1660">
        <f ca="1">IF(INDEX(Transactions!$L:$L,ROW()-8)="",TODAY(),INDEX(Transactions!$G:$G,ROW()-8))</f>
        <v>46238</v>
      </c>
      <c r="F1660">
        <f>IF(INDEX(Transactions!$L:$L,ROW()-8)="",0,INDEX(Transactions!$Q:$Q,ROW()-8))</f>
        <v>0</v>
      </c>
    </row>
    <row r="1661" spans="2:6" x14ac:dyDescent="0.15">
      <c r="B1661">
        <f ca="1">IF(INDEX(Transactions!$L:$L,ROW()-8)="",TODAY(),INDEX(Transactions!$G:$G,ROW()-8))</f>
        <v>46238</v>
      </c>
      <c r="F1661">
        <f>IF(INDEX(Transactions!$L:$L,ROW()-8)="",0,INDEX(Transactions!$Q:$Q,ROW()-8))</f>
        <v>0</v>
      </c>
    </row>
    <row r="1662" spans="2:6" x14ac:dyDescent="0.15">
      <c r="B1662">
        <f ca="1">IF(INDEX(Transactions!$L:$L,ROW()-8)="",TODAY(),INDEX(Transactions!$G:$G,ROW()-8))</f>
        <v>46238</v>
      </c>
      <c r="F1662">
        <f>IF(INDEX(Transactions!$L:$L,ROW()-8)="",0,INDEX(Transactions!$Q:$Q,ROW()-8))</f>
        <v>0</v>
      </c>
    </row>
    <row r="1663" spans="2:6" x14ac:dyDescent="0.15">
      <c r="B1663">
        <f ca="1">IF(INDEX(Transactions!$L:$L,ROW()-8)="",TODAY(),INDEX(Transactions!$G:$G,ROW()-8))</f>
        <v>46238</v>
      </c>
      <c r="F1663">
        <f>IF(INDEX(Transactions!$L:$L,ROW()-8)="",0,INDEX(Transactions!$Q:$Q,ROW()-8))</f>
        <v>0</v>
      </c>
    </row>
    <row r="1664" spans="2:6" x14ac:dyDescent="0.15">
      <c r="B1664">
        <f ca="1">IF(INDEX(Transactions!$L:$L,ROW()-8)="",TODAY(),INDEX(Transactions!$G:$G,ROW()-8))</f>
        <v>46238</v>
      </c>
      <c r="F1664">
        <f>IF(INDEX(Transactions!$L:$L,ROW()-8)="",0,INDEX(Transactions!$Q:$Q,ROW()-8))</f>
        <v>0</v>
      </c>
    </row>
    <row r="1665" spans="2:6" x14ac:dyDescent="0.15">
      <c r="B1665">
        <f ca="1">IF(INDEX(Transactions!$L:$L,ROW()-8)="",TODAY(),INDEX(Transactions!$G:$G,ROW()-8))</f>
        <v>46238</v>
      </c>
      <c r="F1665">
        <f>IF(INDEX(Transactions!$L:$L,ROW()-8)="",0,INDEX(Transactions!$Q:$Q,ROW()-8))</f>
        <v>0</v>
      </c>
    </row>
    <row r="1666" spans="2:6" x14ac:dyDescent="0.15">
      <c r="B1666">
        <f ca="1">IF(INDEX(Transactions!$L:$L,ROW()-8)="",TODAY(),INDEX(Transactions!$G:$G,ROW()-8))</f>
        <v>46238</v>
      </c>
      <c r="F1666">
        <f>IF(INDEX(Transactions!$L:$L,ROW()-8)="",0,INDEX(Transactions!$Q:$Q,ROW()-8))</f>
        <v>0</v>
      </c>
    </row>
    <row r="1667" spans="2:6" x14ac:dyDescent="0.15">
      <c r="B1667">
        <f ca="1">IF(INDEX(Transactions!$L:$L,ROW()-8)="",TODAY(),INDEX(Transactions!$G:$G,ROW()-8))</f>
        <v>46238</v>
      </c>
      <c r="F1667">
        <f>IF(INDEX(Transactions!$L:$L,ROW()-8)="",0,INDEX(Transactions!$Q:$Q,ROW()-8))</f>
        <v>0</v>
      </c>
    </row>
    <row r="1668" spans="2:6" x14ac:dyDescent="0.15">
      <c r="B1668">
        <f ca="1">IF(INDEX(Transactions!$L:$L,ROW()-8)="",TODAY(),INDEX(Transactions!$G:$G,ROW()-8))</f>
        <v>46238</v>
      </c>
      <c r="F1668">
        <f>IF(INDEX(Transactions!$L:$L,ROW()-8)="",0,INDEX(Transactions!$Q:$Q,ROW()-8))</f>
        <v>0</v>
      </c>
    </row>
    <row r="1669" spans="2:6" x14ac:dyDescent="0.15">
      <c r="B1669">
        <f ca="1">IF(INDEX(Transactions!$L:$L,ROW()-8)="",TODAY(),INDEX(Transactions!$G:$G,ROW()-8))</f>
        <v>46238</v>
      </c>
      <c r="F1669">
        <f>IF(INDEX(Transactions!$L:$L,ROW()-8)="",0,INDEX(Transactions!$Q:$Q,ROW()-8))</f>
        <v>0</v>
      </c>
    </row>
    <row r="1670" spans="2:6" x14ac:dyDescent="0.15">
      <c r="B1670">
        <f ca="1">IF(INDEX(Transactions!$L:$L,ROW()-8)="",TODAY(),INDEX(Transactions!$G:$G,ROW()-8))</f>
        <v>46238</v>
      </c>
      <c r="F1670">
        <f>IF(INDEX(Transactions!$L:$L,ROW()-8)="",0,INDEX(Transactions!$Q:$Q,ROW()-8))</f>
        <v>0</v>
      </c>
    </row>
    <row r="1671" spans="2:6" x14ac:dyDescent="0.15">
      <c r="B1671">
        <f ca="1">IF(INDEX(Transactions!$L:$L,ROW()-8)="",TODAY(),INDEX(Transactions!$G:$G,ROW()-8))</f>
        <v>46238</v>
      </c>
      <c r="F1671">
        <f>IF(INDEX(Transactions!$L:$L,ROW()-8)="",0,INDEX(Transactions!$Q:$Q,ROW()-8))</f>
        <v>0</v>
      </c>
    </row>
    <row r="1672" spans="2:6" x14ac:dyDescent="0.15">
      <c r="B1672">
        <f ca="1">IF(INDEX(Transactions!$L:$L,ROW()-8)="",TODAY(),INDEX(Transactions!$G:$G,ROW()-8))</f>
        <v>46238</v>
      </c>
      <c r="F1672">
        <f>IF(INDEX(Transactions!$L:$L,ROW()-8)="",0,INDEX(Transactions!$Q:$Q,ROW()-8))</f>
        <v>0</v>
      </c>
    </row>
    <row r="1673" spans="2:6" x14ac:dyDescent="0.15">
      <c r="B1673">
        <f ca="1">IF(INDEX(Transactions!$L:$L,ROW()-8)="",TODAY(),INDEX(Transactions!$G:$G,ROW()-8))</f>
        <v>46238</v>
      </c>
      <c r="F1673">
        <f>IF(INDEX(Transactions!$L:$L,ROW()-8)="",0,INDEX(Transactions!$Q:$Q,ROW()-8))</f>
        <v>0</v>
      </c>
    </row>
    <row r="1674" spans="2:6" x14ac:dyDescent="0.15">
      <c r="B1674">
        <f ca="1">IF(INDEX(Transactions!$L:$L,ROW()-8)="",TODAY(),INDEX(Transactions!$G:$G,ROW()-8))</f>
        <v>46238</v>
      </c>
      <c r="F1674">
        <f>IF(INDEX(Transactions!$L:$L,ROW()-8)="",0,INDEX(Transactions!$Q:$Q,ROW()-8))</f>
        <v>0</v>
      </c>
    </row>
    <row r="1675" spans="2:6" x14ac:dyDescent="0.15">
      <c r="B1675">
        <f ca="1">IF(INDEX(Transactions!$L:$L,ROW()-8)="",TODAY(),INDEX(Transactions!$G:$G,ROW()-8))</f>
        <v>46238</v>
      </c>
      <c r="F1675">
        <f>IF(INDEX(Transactions!$L:$L,ROW()-8)="",0,INDEX(Transactions!$Q:$Q,ROW()-8))</f>
        <v>0</v>
      </c>
    </row>
    <row r="1676" spans="2:6" x14ac:dyDescent="0.15">
      <c r="B1676">
        <f ca="1">IF(INDEX(Transactions!$L:$L,ROW()-8)="",TODAY(),INDEX(Transactions!$G:$G,ROW()-8))</f>
        <v>46238</v>
      </c>
      <c r="F1676">
        <f>IF(INDEX(Transactions!$L:$L,ROW()-8)="",0,INDEX(Transactions!$Q:$Q,ROW()-8))</f>
        <v>0</v>
      </c>
    </row>
    <row r="1677" spans="2:6" x14ac:dyDescent="0.15">
      <c r="B1677">
        <f ca="1">IF(INDEX(Transactions!$L:$L,ROW()-8)="",TODAY(),INDEX(Transactions!$G:$G,ROW()-8))</f>
        <v>46238</v>
      </c>
      <c r="F1677">
        <f>IF(INDEX(Transactions!$L:$L,ROW()-8)="",0,INDEX(Transactions!$Q:$Q,ROW()-8))</f>
        <v>0</v>
      </c>
    </row>
    <row r="1678" spans="2:6" x14ac:dyDescent="0.15">
      <c r="B1678">
        <f ca="1">IF(INDEX(Transactions!$L:$L,ROW()-8)="",TODAY(),INDEX(Transactions!$G:$G,ROW()-8))</f>
        <v>46238</v>
      </c>
      <c r="F1678">
        <f>IF(INDEX(Transactions!$L:$L,ROW()-8)="",0,INDEX(Transactions!$Q:$Q,ROW()-8))</f>
        <v>0</v>
      </c>
    </row>
    <row r="1679" spans="2:6" x14ac:dyDescent="0.15">
      <c r="B1679">
        <f ca="1">IF(INDEX(Transactions!$L:$L,ROW()-8)="",TODAY(),INDEX(Transactions!$G:$G,ROW()-8))</f>
        <v>46238</v>
      </c>
      <c r="F1679">
        <f>IF(INDEX(Transactions!$L:$L,ROW()-8)="",0,INDEX(Transactions!$Q:$Q,ROW()-8))</f>
        <v>0</v>
      </c>
    </row>
    <row r="1680" spans="2:6" x14ac:dyDescent="0.15">
      <c r="B1680">
        <f ca="1">IF(INDEX(Transactions!$L:$L,ROW()-8)="",TODAY(),INDEX(Transactions!$G:$G,ROW()-8))</f>
        <v>46238</v>
      </c>
      <c r="F1680">
        <f>IF(INDEX(Transactions!$L:$L,ROW()-8)="",0,INDEX(Transactions!$Q:$Q,ROW()-8))</f>
        <v>0</v>
      </c>
    </row>
    <row r="1681" spans="2:6" x14ac:dyDescent="0.15">
      <c r="B1681">
        <f ca="1">IF(INDEX(Transactions!$L:$L,ROW()-8)="",TODAY(),INDEX(Transactions!$G:$G,ROW()-8))</f>
        <v>46238</v>
      </c>
      <c r="F1681">
        <f>IF(INDEX(Transactions!$L:$L,ROW()-8)="",0,INDEX(Transactions!$Q:$Q,ROW()-8))</f>
        <v>0</v>
      </c>
    </row>
    <row r="1682" spans="2:6" x14ac:dyDescent="0.15">
      <c r="B1682">
        <f ca="1">IF(INDEX(Transactions!$L:$L,ROW()-8)="",TODAY(),INDEX(Transactions!$G:$G,ROW()-8))</f>
        <v>46238</v>
      </c>
      <c r="F1682">
        <f>IF(INDEX(Transactions!$L:$L,ROW()-8)="",0,INDEX(Transactions!$Q:$Q,ROW()-8))</f>
        <v>0</v>
      </c>
    </row>
    <row r="1683" spans="2:6" x14ac:dyDescent="0.15">
      <c r="B1683">
        <f ca="1">IF(INDEX(Transactions!$L:$L,ROW()-8)="",TODAY(),INDEX(Transactions!$G:$G,ROW()-8))</f>
        <v>46238</v>
      </c>
      <c r="F1683">
        <f>IF(INDEX(Transactions!$L:$L,ROW()-8)="",0,INDEX(Transactions!$Q:$Q,ROW()-8))</f>
        <v>0</v>
      </c>
    </row>
    <row r="1684" spans="2:6" x14ac:dyDescent="0.15">
      <c r="B1684">
        <f ca="1">IF(INDEX(Transactions!$L:$L,ROW()-8)="",TODAY(),INDEX(Transactions!$G:$G,ROW()-8))</f>
        <v>46238</v>
      </c>
      <c r="F1684">
        <f>IF(INDEX(Transactions!$L:$L,ROW()-8)="",0,INDEX(Transactions!$Q:$Q,ROW()-8))</f>
        <v>0</v>
      </c>
    </row>
    <row r="1685" spans="2:6" x14ac:dyDescent="0.15">
      <c r="B1685">
        <f ca="1">IF(INDEX(Transactions!$L:$L,ROW()-8)="",TODAY(),INDEX(Transactions!$G:$G,ROW()-8))</f>
        <v>46238</v>
      </c>
      <c r="F1685">
        <f>IF(INDEX(Transactions!$L:$L,ROW()-8)="",0,INDEX(Transactions!$Q:$Q,ROW()-8))</f>
        <v>0</v>
      </c>
    </row>
    <row r="1686" spans="2:6" x14ac:dyDescent="0.15">
      <c r="B1686">
        <f ca="1">IF(INDEX(Transactions!$L:$L,ROW()-8)="",TODAY(),INDEX(Transactions!$G:$G,ROW()-8))</f>
        <v>46238</v>
      </c>
      <c r="F1686">
        <f>IF(INDEX(Transactions!$L:$L,ROW()-8)="",0,INDEX(Transactions!$Q:$Q,ROW()-8))</f>
        <v>0</v>
      </c>
    </row>
    <row r="1687" spans="2:6" x14ac:dyDescent="0.15">
      <c r="B1687">
        <f ca="1">IF(INDEX(Transactions!$L:$L,ROW()-8)="",TODAY(),INDEX(Transactions!$G:$G,ROW()-8))</f>
        <v>46238</v>
      </c>
      <c r="F1687">
        <f>IF(INDEX(Transactions!$L:$L,ROW()-8)="",0,INDEX(Transactions!$Q:$Q,ROW()-8))</f>
        <v>0</v>
      </c>
    </row>
    <row r="1688" spans="2:6" x14ac:dyDescent="0.15">
      <c r="B1688">
        <f ca="1">IF(INDEX(Transactions!$L:$L,ROW()-8)="",TODAY(),INDEX(Transactions!$G:$G,ROW()-8))</f>
        <v>46238</v>
      </c>
      <c r="F1688">
        <f>IF(INDEX(Transactions!$L:$L,ROW()-8)="",0,INDEX(Transactions!$Q:$Q,ROW()-8))</f>
        <v>0</v>
      </c>
    </row>
    <row r="1689" spans="2:6" x14ac:dyDescent="0.15">
      <c r="B1689">
        <f ca="1">IF(INDEX(Transactions!$L:$L,ROW()-8)="",TODAY(),INDEX(Transactions!$G:$G,ROW()-8))</f>
        <v>46238</v>
      </c>
      <c r="F1689">
        <f>IF(INDEX(Transactions!$L:$L,ROW()-8)="",0,INDEX(Transactions!$Q:$Q,ROW()-8))</f>
        <v>0</v>
      </c>
    </row>
    <row r="1690" spans="2:6" x14ac:dyDescent="0.15">
      <c r="B1690">
        <f ca="1">IF(INDEX(Transactions!$L:$L,ROW()-8)="",TODAY(),INDEX(Transactions!$G:$G,ROW()-8))</f>
        <v>46238</v>
      </c>
      <c r="F1690">
        <f>IF(INDEX(Transactions!$L:$L,ROW()-8)="",0,INDEX(Transactions!$Q:$Q,ROW()-8))</f>
        <v>0</v>
      </c>
    </row>
    <row r="1691" spans="2:6" x14ac:dyDescent="0.15">
      <c r="B1691">
        <f ca="1">IF(INDEX(Transactions!$L:$L,ROW()-8)="",TODAY(),INDEX(Transactions!$G:$G,ROW()-8))</f>
        <v>46238</v>
      </c>
      <c r="F1691">
        <f>IF(INDEX(Transactions!$L:$L,ROW()-8)="",0,INDEX(Transactions!$Q:$Q,ROW()-8))</f>
        <v>0</v>
      </c>
    </row>
    <row r="1692" spans="2:6" x14ac:dyDescent="0.15">
      <c r="B1692">
        <f ca="1">IF(INDEX(Transactions!$L:$L,ROW()-8)="",TODAY(),INDEX(Transactions!$G:$G,ROW()-8))</f>
        <v>46238</v>
      </c>
      <c r="F1692">
        <f>IF(INDEX(Transactions!$L:$L,ROW()-8)="",0,INDEX(Transactions!$Q:$Q,ROW()-8))</f>
        <v>0</v>
      </c>
    </row>
    <row r="1693" spans="2:6" x14ac:dyDescent="0.15">
      <c r="B1693">
        <f ca="1">IF(INDEX(Transactions!$L:$L,ROW()-8)="",TODAY(),INDEX(Transactions!$G:$G,ROW()-8))</f>
        <v>46238</v>
      </c>
      <c r="F1693">
        <f>IF(INDEX(Transactions!$L:$L,ROW()-8)="",0,INDEX(Transactions!$Q:$Q,ROW()-8))</f>
        <v>0</v>
      </c>
    </row>
    <row r="1694" spans="2:6" x14ac:dyDescent="0.15">
      <c r="B1694">
        <f ca="1">IF(INDEX(Transactions!$L:$L,ROW()-8)="",TODAY(),INDEX(Transactions!$G:$G,ROW()-8))</f>
        <v>46238</v>
      </c>
      <c r="F1694">
        <f>IF(INDEX(Transactions!$L:$L,ROW()-8)="",0,INDEX(Transactions!$Q:$Q,ROW()-8))</f>
        <v>0</v>
      </c>
    </row>
    <row r="1695" spans="2:6" x14ac:dyDescent="0.15">
      <c r="B1695">
        <f ca="1">IF(INDEX(Transactions!$L:$L,ROW()-8)="",TODAY(),INDEX(Transactions!$G:$G,ROW()-8))</f>
        <v>46238</v>
      </c>
      <c r="F1695">
        <f>IF(INDEX(Transactions!$L:$L,ROW()-8)="",0,INDEX(Transactions!$Q:$Q,ROW()-8))</f>
        <v>0</v>
      </c>
    </row>
    <row r="1696" spans="2:6" x14ac:dyDescent="0.15">
      <c r="B1696">
        <f ca="1">IF(INDEX(Transactions!$L:$L,ROW()-8)="",TODAY(),INDEX(Transactions!$G:$G,ROW()-8))</f>
        <v>46238</v>
      </c>
      <c r="F1696">
        <f>IF(INDEX(Transactions!$L:$L,ROW()-8)="",0,INDEX(Transactions!$Q:$Q,ROW()-8))</f>
        <v>0</v>
      </c>
    </row>
    <row r="1697" spans="2:6" x14ac:dyDescent="0.15">
      <c r="B1697">
        <f ca="1">IF(INDEX(Transactions!$L:$L,ROW()-8)="",TODAY(),INDEX(Transactions!$G:$G,ROW()-8))</f>
        <v>46238</v>
      </c>
      <c r="F1697">
        <f>IF(INDEX(Transactions!$L:$L,ROW()-8)="",0,INDEX(Transactions!$Q:$Q,ROW()-8))</f>
        <v>0</v>
      </c>
    </row>
    <row r="1698" spans="2:6" x14ac:dyDescent="0.15">
      <c r="B1698">
        <f ca="1">IF(INDEX(Transactions!$L:$L,ROW()-8)="",TODAY(),INDEX(Transactions!$G:$G,ROW()-8))</f>
        <v>46238</v>
      </c>
      <c r="F1698">
        <f>IF(INDEX(Transactions!$L:$L,ROW()-8)="",0,INDEX(Transactions!$Q:$Q,ROW()-8))</f>
        <v>0</v>
      </c>
    </row>
    <row r="1699" spans="2:6" x14ac:dyDescent="0.15">
      <c r="B1699">
        <f ca="1">IF(INDEX(Transactions!$L:$L,ROW()-8)="",TODAY(),INDEX(Transactions!$G:$G,ROW()-8))</f>
        <v>46238</v>
      </c>
      <c r="F1699">
        <f>IF(INDEX(Transactions!$L:$L,ROW()-8)="",0,INDEX(Transactions!$Q:$Q,ROW()-8))</f>
        <v>0</v>
      </c>
    </row>
    <row r="1700" spans="2:6" x14ac:dyDescent="0.15">
      <c r="B1700">
        <f ca="1">IF(INDEX(Transactions!$L:$L,ROW()-8)="",TODAY(),INDEX(Transactions!$G:$G,ROW()-8))</f>
        <v>46238</v>
      </c>
      <c r="F1700">
        <f>IF(INDEX(Transactions!$L:$L,ROW()-8)="",0,INDEX(Transactions!$Q:$Q,ROW()-8))</f>
        <v>0</v>
      </c>
    </row>
    <row r="1701" spans="2:6" x14ac:dyDescent="0.15">
      <c r="B1701">
        <f ca="1">IF(INDEX(Transactions!$L:$L,ROW()-8)="",TODAY(),INDEX(Transactions!$G:$G,ROW()-8))</f>
        <v>46238</v>
      </c>
      <c r="F1701">
        <f>IF(INDEX(Transactions!$L:$L,ROW()-8)="",0,INDEX(Transactions!$Q:$Q,ROW()-8))</f>
        <v>0</v>
      </c>
    </row>
    <row r="1702" spans="2:6" x14ac:dyDescent="0.15">
      <c r="B1702">
        <f ca="1">IF(INDEX(Transactions!$L:$L,ROW()-8)="",TODAY(),INDEX(Transactions!$G:$G,ROW()-8))</f>
        <v>46238</v>
      </c>
      <c r="F1702">
        <f>IF(INDEX(Transactions!$L:$L,ROW()-8)="",0,INDEX(Transactions!$Q:$Q,ROW()-8))</f>
        <v>0</v>
      </c>
    </row>
    <row r="1703" spans="2:6" x14ac:dyDescent="0.15">
      <c r="B1703">
        <f ca="1">IF(INDEX(Transactions!$L:$L,ROW()-8)="",TODAY(),INDEX(Transactions!$G:$G,ROW()-8))</f>
        <v>46238</v>
      </c>
      <c r="F1703">
        <f>IF(INDEX(Transactions!$L:$L,ROW()-8)="",0,INDEX(Transactions!$Q:$Q,ROW()-8))</f>
        <v>0</v>
      </c>
    </row>
    <row r="1704" spans="2:6" x14ac:dyDescent="0.15">
      <c r="B1704">
        <f ca="1">IF(INDEX(Transactions!$L:$L,ROW()-8)="",TODAY(),INDEX(Transactions!$G:$G,ROW()-8))</f>
        <v>46238</v>
      </c>
      <c r="F1704">
        <f>IF(INDEX(Transactions!$L:$L,ROW()-8)="",0,INDEX(Transactions!$Q:$Q,ROW()-8))</f>
        <v>0</v>
      </c>
    </row>
    <row r="1705" spans="2:6" x14ac:dyDescent="0.15">
      <c r="B1705">
        <f ca="1">IF(INDEX(Transactions!$L:$L,ROW()-8)="",TODAY(),INDEX(Transactions!$G:$G,ROW()-8))</f>
        <v>46238</v>
      </c>
      <c r="F1705">
        <f>IF(INDEX(Transactions!$L:$L,ROW()-8)="",0,INDEX(Transactions!$Q:$Q,ROW()-8))</f>
        <v>0</v>
      </c>
    </row>
    <row r="1706" spans="2:6" x14ac:dyDescent="0.15">
      <c r="B1706">
        <f ca="1">IF(INDEX(Transactions!$L:$L,ROW()-8)="",TODAY(),INDEX(Transactions!$G:$G,ROW()-8))</f>
        <v>46238</v>
      </c>
      <c r="F1706">
        <f>IF(INDEX(Transactions!$L:$L,ROW()-8)="",0,INDEX(Transactions!$Q:$Q,ROW()-8))</f>
        <v>0</v>
      </c>
    </row>
    <row r="1707" spans="2:6" x14ac:dyDescent="0.15">
      <c r="B1707">
        <f ca="1">IF(INDEX(Transactions!$L:$L,ROW()-8)="",TODAY(),INDEX(Transactions!$G:$G,ROW()-8))</f>
        <v>46238</v>
      </c>
      <c r="F1707">
        <f>IF(INDEX(Transactions!$L:$L,ROW()-8)="",0,INDEX(Transactions!$Q:$Q,ROW()-8))</f>
        <v>0</v>
      </c>
    </row>
    <row r="1708" spans="2:6" x14ac:dyDescent="0.15">
      <c r="B1708">
        <f ca="1">IF(INDEX(Transactions!$L:$L,ROW()-8)="",TODAY(),INDEX(Transactions!$G:$G,ROW()-8))</f>
        <v>46238</v>
      </c>
      <c r="F1708">
        <f>IF(INDEX(Transactions!$L:$L,ROW()-8)="",0,INDEX(Transactions!$Q:$Q,ROW()-8))</f>
        <v>0</v>
      </c>
    </row>
    <row r="1709" spans="2:6" x14ac:dyDescent="0.15">
      <c r="B1709">
        <f ca="1">IF(INDEX(Transactions!$L:$L,ROW()-8)="",TODAY(),INDEX(Transactions!$G:$G,ROW()-8))</f>
        <v>46238</v>
      </c>
      <c r="F1709">
        <f>IF(INDEX(Transactions!$L:$L,ROW()-8)="",0,INDEX(Transactions!$Q:$Q,ROW()-8))</f>
        <v>0</v>
      </c>
    </row>
    <row r="1710" spans="2:6" x14ac:dyDescent="0.15">
      <c r="B1710">
        <f ca="1">IF(INDEX(Transactions!$L:$L,ROW()-8)="",TODAY(),INDEX(Transactions!$G:$G,ROW()-8))</f>
        <v>46238</v>
      </c>
      <c r="F1710">
        <f>IF(INDEX(Transactions!$L:$L,ROW()-8)="",0,INDEX(Transactions!$Q:$Q,ROW()-8))</f>
        <v>0</v>
      </c>
    </row>
    <row r="1711" spans="2:6" x14ac:dyDescent="0.15">
      <c r="B1711">
        <f ca="1">IF(INDEX(Transactions!$L:$L,ROW()-8)="",TODAY(),INDEX(Transactions!$G:$G,ROW()-8))</f>
        <v>46238</v>
      </c>
      <c r="F1711">
        <f>IF(INDEX(Transactions!$L:$L,ROW()-8)="",0,INDEX(Transactions!$Q:$Q,ROW()-8))</f>
        <v>0</v>
      </c>
    </row>
    <row r="1712" spans="2:6" x14ac:dyDescent="0.15">
      <c r="B1712">
        <f ca="1">IF(INDEX(Transactions!$L:$L,ROW()-8)="",TODAY(),INDEX(Transactions!$G:$G,ROW()-8))</f>
        <v>46238</v>
      </c>
      <c r="F1712">
        <f>IF(INDEX(Transactions!$L:$L,ROW()-8)="",0,INDEX(Transactions!$Q:$Q,ROW()-8))</f>
        <v>0</v>
      </c>
    </row>
    <row r="1713" spans="2:6" x14ac:dyDescent="0.15">
      <c r="B1713">
        <f ca="1">IF(INDEX(Transactions!$L:$L,ROW()-8)="",TODAY(),INDEX(Transactions!$G:$G,ROW()-8))</f>
        <v>46238</v>
      </c>
      <c r="F1713">
        <f>IF(INDEX(Transactions!$L:$L,ROW()-8)="",0,INDEX(Transactions!$Q:$Q,ROW()-8))</f>
        <v>0</v>
      </c>
    </row>
    <row r="1714" spans="2:6" x14ac:dyDescent="0.15">
      <c r="B1714">
        <f ca="1">IF(INDEX(Transactions!$L:$L,ROW()-8)="",TODAY(),INDEX(Transactions!$G:$G,ROW()-8))</f>
        <v>46238</v>
      </c>
      <c r="F1714">
        <f>IF(INDEX(Transactions!$L:$L,ROW()-8)="",0,INDEX(Transactions!$Q:$Q,ROW()-8))</f>
        <v>0</v>
      </c>
    </row>
    <row r="1715" spans="2:6" x14ac:dyDescent="0.15">
      <c r="B1715">
        <f ca="1">IF(INDEX(Transactions!$L:$L,ROW()-8)="",TODAY(),INDEX(Transactions!$G:$G,ROW()-8))</f>
        <v>46238</v>
      </c>
      <c r="F1715">
        <f>IF(INDEX(Transactions!$L:$L,ROW()-8)="",0,INDEX(Transactions!$Q:$Q,ROW()-8))</f>
        <v>0</v>
      </c>
    </row>
    <row r="1716" spans="2:6" x14ac:dyDescent="0.15">
      <c r="B1716">
        <f ca="1">IF(INDEX(Transactions!$L:$L,ROW()-8)="",TODAY(),INDEX(Transactions!$G:$G,ROW()-8))</f>
        <v>46238</v>
      </c>
      <c r="F1716">
        <f>IF(INDEX(Transactions!$L:$L,ROW()-8)="",0,INDEX(Transactions!$Q:$Q,ROW()-8))</f>
        <v>0</v>
      </c>
    </row>
    <row r="1717" spans="2:6" x14ac:dyDescent="0.15">
      <c r="B1717">
        <f ca="1">IF(INDEX(Transactions!$L:$L,ROW()-8)="",TODAY(),INDEX(Transactions!$G:$G,ROW()-8))</f>
        <v>46238</v>
      </c>
      <c r="F1717">
        <f>IF(INDEX(Transactions!$L:$L,ROW()-8)="",0,INDEX(Transactions!$Q:$Q,ROW()-8))</f>
        <v>0</v>
      </c>
    </row>
    <row r="1718" spans="2:6" x14ac:dyDescent="0.15">
      <c r="B1718">
        <f ca="1">IF(INDEX(Transactions!$L:$L,ROW()-8)="",TODAY(),INDEX(Transactions!$G:$G,ROW()-8))</f>
        <v>46238</v>
      </c>
      <c r="F1718">
        <f>IF(INDEX(Transactions!$L:$L,ROW()-8)="",0,INDEX(Transactions!$Q:$Q,ROW()-8))</f>
        <v>0</v>
      </c>
    </row>
    <row r="1719" spans="2:6" x14ac:dyDescent="0.15">
      <c r="B1719">
        <f ca="1">IF(INDEX(Transactions!$L:$L,ROW()-8)="",TODAY(),INDEX(Transactions!$G:$G,ROW()-8))</f>
        <v>46238</v>
      </c>
      <c r="F1719">
        <f>IF(INDEX(Transactions!$L:$L,ROW()-8)="",0,INDEX(Transactions!$Q:$Q,ROW()-8))</f>
        <v>0</v>
      </c>
    </row>
    <row r="1720" spans="2:6" x14ac:dyDescent="0.15">
      <c r="B1720">
        <f ca="1">IF(INDEX(Transactions!$L:$L,ROW()-8)="",TODAY(),INDEX(Transactions!$G:$G,ROW()-8))</f>
        <v>46238</v>
      </c>
      <c r="F1720">
        <f>IF(INDEX(Transactions!$L:$L,ROW()-8)="",0,INDEX(Transactions!$Q:$Q,ROW()-8))</f>
        <v>0</v>
      </c>
    </row>
    <row r="1721" spans="2:6" x14ac:dyDescent="0.15">
      <c r="B1721">
        <f ca="1">IF(INDEX(Transactions!$L:$L,ROW()-8)="",TODAY(),INDEX(Transactions!$G:$G,ROW()-8))</f>
        <v>46238</v>
      </c>
      <c r="F1721">
        <f>IF(INDEX(Transactions!$L:$L,ROW()-8)="",0,INDEX(Transactions!$Q:$Q,ROW()-8))</f>
        <v>0</v>
      </c>
    </row>
    <row r="1722" spans="2:6" x14ac:dyDescent="0.15">
      <c r="B1722">
        <f ca="1">IF(INDEX(Transactions!$L:$L,ROW()-8)="",TODAY(),INDEX(Transactions!$G:$G,ROW()-8))</f>
        <v>46238</v>
      </c>
      <c r="F1722">
        <f>IF(INDEX(Transactions!$L:$L,ROW()-8)="",0,INDEX(Transactions!$Q:$Q,ROW()-8))</f>
        <v>0</v>
      </c>
    </row>
    <row r="1723" spans="2:6" x14ac:dyDescent="0.15">
      <c r="B1723">
        <f ca="1">IF(INDEX(Transactions!$L:$L,ROW()-8)="",TODAY(),INDEX(Transactions!$G:$G,ROW()-8))</f>
        <v>46238</v>
      </c>
      <c r="F1723">
        <f>IF(INDEX(Transactions!$L:$L,ROW()-8)="",0,INDEX(Transactions!$Q:$Q,ROW()-8))</f>
        <v>0</v>
      </c>
    </row>
    <row r="1724" spans="2:6" x14ac:dyDescent="0.15">
      <c r="B1724">
        <f ca="1">IF(INDEX(Transactions!$L:$L,ROW()-8)="",TODAY(),INDEX(Transactions!$G:$G,ROW()-8))</f>
        <v>46238</v>
      </c>
      <c r="F1724">
        <f>IF(INDEX(Transactions!$L:$L,ROW()-8)="",0,INDEX(Transactions!$Q:$Q,ROW()-8))</f>
        <v>0</v>
      </c>
    </row>
    <row r="1725" spans="2:6" x14ac:dyDescent="0.15">
      <c r="B1725">
        <f ca="1">IF(INDEX(Transactions!$L:$L,ROW()-8)="",TODAY(),INDEX(Transactions!$G:$G,ROW()-8))</f>
        <v>46238</v>
      </c>
      <c r="F1725">
        <f>IF(INDEX(Transactions!$L:$L,ROW()-8)="",0,INDEX(Transactions!$Q:$Q,ROW()-8))</f>
        <v>0</v>
      </c>
    </row>
    <row r="1726" spans="2:6" x14ac:dyDescent="0.15">
      <c r="B1726">
        <f ca="1">IF(INDEX(Transactions!$L:$L,ROW()-8)="",TODAY(),INDEX(Transactions!$G:$G,ROW()-8))</f>
        <v>46238</v>
      </c>
      <c r="F1726">
        <f>IF(INDEX(Transactions!$L:$L,ROW()-8)="",0,INDEX(Transactions!$Q:$Q,ROW()-8))</f>
        <v>0</v>
      </c>
    </row>
    <row r="1727" spans="2:6" x14ac:dyDescent="0.15">
      <c r="B1727">
        <f ca="1">IF(INDEX(Transactions!$L:$L,ROW()-8)="",TODAY(),INDEX(Transactions!$G:$G,ROW()-8))</f>
        <v>46238</v>
      </c>
      <c r="F1727">
        <f>IF(INDEX(Transactions!$L:$L,ROW()-8)="",0,INDEX(Transactions!$Q:$Q,ROW()-8))</f>
        <v>0</v>
      </c>
    </row>
    <row r="1728" spans="2:6" x14ac:dyDescent="0.15">
      <c r="B1728">
        <f ca="1">IF(INDEX(Transactions!$L:$L,ROW()-8)="",TODAY(),INDEX(Transactions!$G:$G,ROW()-8))</f>
        <v>46238</v>
      </c>
      <c r="F1728">
        <f>IF(INDEX(Transactions!$L:$L,ROW()-8)="",0,INDEX(Transactions!$Q:$Q,ROW()-8))</f>
        <v>0</v>
      </c>
    </row>
    <row r="1729" spans="2:6" x14ac:dyDescent="0.15">
      <c r="B1729">
        <f ca="1">IF(INDEX(Transactions!$L:$L,ROW()-8)="",TODAY(),INDEX(Transactions!$G:$G,ROW()-8))</f>
        <v>46238</v>
      </c>
      <c r="F1729">
        <f>IF(INDEX(Transactions!$L:$L,ROW()-8)="",0,INDEX(Transactions!$Q:$Q,ROW()-8))</f>
        <v>0</v>
      </c>
    </row>
    <row r="1730" spans="2:6" x14ac:dyDescent="0.15">
      <c r="B1730">
        <f ca="1">IF(INDEX(Transactions!$L:$L,ROW()-8)="",TODAY(),INDEX(Transactions!$G:$G,ROW()-8))</f>
        <v>46238</v>
      </c>
      <c r="F1730">
        <f>IF(INDEX(Transactions!$L:$L,ROW()-8)="",0,INDEX(Transactions!$Q:$Q,ROW()-8))</f>
        <v>0</v>
      </c>
    </row>
    <row r="1731" spans="2:6" x14ac:dyDescent="0.15">
      <c r="B1731">
        <f ca="1">IF(INDEX(Transactions!$L:$L,ROW()-8)="",TODAY(),INDEX(Transactions!$G:$G,ROW()-8))</f>
        <v>46238</v>
      </c>
      <c r="F1731">
        <f>IF(INDEX(Transactions!$L:$L,ROW()-8)="",0,INDEX(Transactions!$Q:$Q,ROW()-8))</f>
        <v>0</v>
      </c>
    </row>
    <row r="1732" spans="2:6" x14ac:dyDescent="0.15">
      <c r="B1732">
        <f ca="1">IF(INDEX(Transactions!$L:$L,ROW()-8)="",TODAY(),INDEX(Transactions!$G:$G,ROW()-8))</f>
        <v>46238</v>
      </c>
      <c r="F1732">
        <f>IF(INDEX(Transactions!$L:$L,ROW()-8)="",0,INDEX(Transactions!$Q:$Q,ROW()-8))</f>
        <v>0</v>
      </c>
    </row>
    <row r="1733" spans="2:6" x14ac:dyDescent="0.15">
      <c r="B1733">
        <f ca="1">IF(INDEX(Transactions!$L:$L,ROW()-8)="",TODAY(),INDEX(Transactions!$G:$G,ROW()-8))</f>
        <v>46238</v>
      </c>
      <c r="F1733">
        <f>IF(INDEX(Transactions!$L:$L,ROW()-8)="",0,INDEX(Transactions!$Q:$Q,ROW()-8))</f>
        <v>0</v>
      </c>
    </row>
    <row r="1734" spans="2:6" x14ac:dyDescent="0.15">
      <c r="B1734">
        <f ca="1">IF(INDEX(Transactions!$L:$L,ROW()-8)="",TODAY(),INDEX(Transactions!$G:$G,ROW()-8))</f>
        <v>46238</v>
      </c>
      <c r="F1734">
        <f>IF(INDEX(Transactions!$L:$L,ROW()-8)="",0,INDEX(Transactions!$Q:$Q,ROW()-8))</f>
        <v>0</v>
      </c>
    </row>
    <row r="1735" spans="2:6" x14ac:dyDescent="0.15">
      <c r="B1735">
        <f ca="1">IF(INDEX(Transactions!$L:$L,ROW()-8)="",TODAY(),INDEX(Transactions!$G:$G,ROW()-8))</f>
        <v>46238</v>
      </c>
      <c r="F1735">
        <f>IF(INDEX(Transactions!$L:$L,ROW()-8)="",0,INDEX(Transactions!$Q:$Q,ROW()-8))</f>
        <v>0</v>
      </c>
    </row>
    <row r="1736" spans="2:6" x14ac:dyDescent="0.15">
      <c r="B1736">
        <f ca="1">IF(INDEX(Transactions!$L:$L,ROW()-8)="",TODAY(),INDEX(Transactions!$G:$G,ROW()-8))</f>
        <v>46238</v>
      </c>
      <c r="F1736">
        <f>IF(INDEX(Transactions!$L:$L,ROW()-8)="",0,INDEX(Transactions!$Q:$Q,ROW()-8))</f>
        <v>0</v>
      </c>
    </row>
    <row r="1737" spans="2:6" x14ac:dyDescent="0.15">
      <c r="B1737">
        <f ca="1">IF(INDEX(Transactions!$L:$L,ROW()-8)="",TODAY(),INDEX(Transactions!$G:$G,ROW()-8))</f>
        <v>46238</v>
      </c>
      <c r="F1737">
        <f>IF(INDEX(Transactions!$L:$L,ROW()-8)="",0,INDEX(Transactions!$Q:$Q,ROW()-8))</f>
        <v>0</v>
      </c>
    </row>
    <row r="1738" spans="2:6" x14ac:dyDescent="0.15">
      <c r="B1738">
        <f ca="1">IF(INDEX(Transactions!$L:$L,ROW()-8)="",TODAY(),INDEX(Transactions!$G:$G,ROW()-8))</f>
        <v>46238</v>
      </c>
      <c r="F1738">
        <f>IF(INDEX(Transactions!$L:$L,ROW()-8)="",0,INDEX(Transactions!$Q:$Q,ROW()-8))</f>
        <v>0</v>
      </c>
    </row>
    <row r="1739" spans="2:6" x14ac:dyDescent="0.15">
      <c r="B1739">
        <f ca="1">IF(INDEX(Transactions!$L:$L,ROW()-8)="",TODAY(),INDEX(Transactions!$G:$G,ROW()-8))</f>
        <v>46238</v>
      </c>
      <c r="F1739">
        <f>IF(INDEX(Transactions!$L:$L,ROW()-8)="",0,INDEX(Transactions!$Q:$Q,ROW()-8))</f>
        <v>0</v>
      </c>
    </row>
    <row r="1740" spans="2:6" x14ac:dyDescent="0.15">
      <c r="B1740">
        <f ca="1">IF(INDEX(Transactions!$L:$L,ROW()-8)="",TODAY(),INDEX(Transactions!$G:$G,ROW()-8))</f>
        <v>46238</v>
      </c>
      <c r="F1740">
        <f>IF(INDEX(Transactions!$L:$L,ROW()-8)="",0,INDEX(Transactions!$Q:$Q,ROW()-8))</f>
        <v>0</v>
      </c>
    </row>
    <row r="1741" spans="2:6" x14ac:dyDescent="0.15">
      <c r="B1741">
        <f ca="1">IF(INDEX(Transactions!$L:$L,ROW()-8)="",TODAY(),INDEX(Transactions!$G:$G,ROW()-8))</f>
        <v>46238</v>
      </c>
      <c r="F1741">
        <f>IF(INDEX(Transactions!$L:$L,ROW()-8)="",0,INDEX(Transactions!$Q:$Q,ROW()-8))</f>
        <v>0</v>
      </c>
    </row>
    <row r="1742" spans="2:6" x14ac:dyDescent="0.15">
      <c r="B1742">
        <f ca="1">IF(INDEX(Transactions!$L:$L,ROW()-8)="",TODAY(),INDEX(Transactions!$G:$G,ROW()-8))</f>
        <v>46238</v>
      </c>
      <c r="F1742">
        <f>IF(INDEX(Transactions!$L:$L,ROW()-8)="",0,INDEX(Transactions!$Q:$Q,ROW()-8))</f>
        <v>0</v>
      </c>
    </row>
    <row r="1743" spans="2:6" x14ac:dyDescent="0.15">
      <c r="B1743">
        <f ca="1">IF(INDEX(Transactions!$L:$L,ROW()-8)="",TODAY(),INDEX(Transactions!$G:$G,ROW()-8))</f>
        <v>46238</v>
      </c>
      <c r="F1743">
        <f>IF(INDEX(Transactions!$L:$L,ROW()-8)="",0,INDEX(Transactions!$Q:$Q,ROW()-8))</f>
        <v>0</v>
      </c>
    </row>
    <row r="1744" spans="2:6" x14ac:dyDescent="0.15">
      <c r="B1744">
        <f ca="1">IF(INDEX(Transactions!$L:$L,ROW()-8)="",TODAY(),INDEX(Transactions!$G:$G,ROW()-8))</f>
        <v>46238</v>
      </c>
      <c r="F1744">
        <f>IF(INDEX(Transactions!$L:$L,ROW()-8)="",0,INDEX(Transactions!$Q:$Q,ROW()-8))</f>
        <v>0</v>
      </c>
    </row>
    <row r="1745" spans="2:6" x14ac:dyDescent="0.15">
      <c r="B1745">
        <f ca="1">IF(INDEX(Transactions!$L:$L,ROW()-8)="",TODAY(),INDEX(Transactions!$G:$G,ROW()-8))</f>
        <v>46238</v>
      </c>
      <c r="F1745">
        <f>IF(INDEX(Transactions!$L:$L,ROW()-8)="",0,INDEX(Transactions!$Q:$Q,ROW()-8))</f>
        <v>0</v>
      </c>
    </row>
    <row r="1746" spans="2:6" x14ac:dyDescent="0.15">
      <c r="B1746">
        <f ca="1">IF(INDEX(Transactions!$L:$L,ROW()-8)="",TODAY(),INDEX(Transactions!$G:$G,ROW()-8))</f>
        <v>46238</v>
      </c>
      <c r="F1746">
        <f>IF(INDEX(Transactions!$L:$L,ROW()-8)="",0,INDEX(Transactions!$Q:$Q,ROW()-8))</f>
        <v>0</v>
      </c>
    </row>
    <row r="1747" spans="2:6" x14ac:dyDescent="0.15">
      <c r="B1747">
        <f ca="1">IF(INDEX(Transactions!$L:$L,ROW()-8)="",TODAY(),INDEX(Transactions!$G:$G,ROW()-8))</f>
        <v>46238</v>
      </c>
      <c r="F1747">
        <f>IF(INDEX(Transactions!$L:$L,ROW()-8)="",0,INDEX(Transactions!$Q:$Q,ROW()-8))</f>
        <v>0</v>
      </c>
    </row>
    <row r="1748" spans="2:6" x14ac:dyDescent="0.15">
      <c r="B1748">
        <f ca="1">IF(INDEX(Transactions!$L:$L,ROW()-8)="",TODAY(),INDEX(Transactions!$G:$G,ROW()-8))</f>
        <v>46238</v>
      </c>
      <c r="F1748">
        <f>IF(INDEX(Transactions!$L:$L,ROW()-8)="",0,INDEX(Transactions!$Q:$Q,ROW()-8))</f>
        <v>0</v>
      </c>
    </row>
    <row r="1749" spans="2:6" x14ac:dyDescent="0.15">
      <c r="B1749">
        <f ca="1">IF(INDEX(Transactions!$L:$L,ROW()-8)="",TODAY(),INDEX(Transactions!$G:$G,ROW()-8))</f>
        <v>46238</v>
      </c>
      <c r="F1749">
        <f>IF(INDEX(Transactions!$L:$L,ROW()-8)="",0,INDEX(Transactions!$Q:$Q,ROW()-8))</f>
        <v>0</v>
      </c>
    </row>
    <row r="1750" spans="2:6" x14ac:dyDescent="0.15">
      <c r="B1750">
        <f ca="1">IF(INDEX(Transactions!$L:$L,ROW()-8)="",TODAY(),INDEX(Transactions!$G:$G,ROW()-8))</f>
        <v>46238</v>
      </c>
      <c r="F1750">
        <f>IF(INDEX(Transactions!$L:$L,ROW()-8)="",0,INDEX(Transactions!$Q:$Q,ROW()-8))</f>
        <v>0</v>
      </c>
    </row>
    <row r="1751" spans="2:6" x14ac:dyDescent="0.15">
      <c r="B1751">
        <f ca="1">IF(INDEX(Transactions!$L:$L,ROW()-8)="",TODAY(),INDEX(Transactions!$G:$G,ROW()-8))</f>
        <v>46238</v>
      </c>
      <c r="F1751">
        <f>IF(INDEX(Transactions!$L:$L,ROW()-8)="",0,INDEX(Transactions!$Q:$Q,ROW()-8))</f>
        <v>0</v>
      </c>
    </row>
    <row r="1752" spans="2:6" x14ac:dyDescent="0.15">
      <c r="B1752">
        <f ca="1">IF(INDEX(Transactions!$L:$L,ROW()-8)="",TODAY(),INDEX(Transactions!$G:$G,ROW()-8))</f>
        <v>46238</v>
      </c>
      <c r="F1752">
        <f>IF(INDEX(Transactions!$L:$L,ROW()-8)="",0,INDEX(Transactions!$Q:$Q,ROW()-8))</f>
        <v>0</v>
      </c>
    </row>
    <row r="1753" spans="2:6" x14ac:dyDescent="0.15">
      <c r="B1753">
        <f ca="1">IF(INDEX(Transactions!$L:$L,ROW()-8)="",TODAY(),INDEX(Transactions!$G:$G,ROW()-8))</f>
        <v>46238</v>
      </c>
      <c r="F1753">
        <f>IF(INDEX(Transactions!$L:$L,ROW()-8)="",0,INDEX(Transactions!$Q:$Q,ROW()-8))</f>
        <v>0</v>
      </c>
    </row>
    <row r="1754" spans="2:6" x14ac:dyDescent="0.15">
      <c r="B1754">
        <f ca="1">IF(INDEX(Transactions!$L:$L,ROW()-8)="",TODAY(),INDEX(Transactions!$G:$G,ROW()-8))</f>
        <v>46238</v>
      </c>
      <c r="F1754">
        <f>IF(INDEX(Transactions!$L:$L,ROW()-8)="",0,INDEX(Transactions!$Q:$Q,ROW()-8))</f>
        <v>0</v>
      </c>
    </row>
    <row r="1755" spans="2:6" x14ac:dyDescent="0.15">
      <c r="B1755">
        <f ca="1">IF(INDEX(Transactions!$L:$L,ROW()-8)="",TODAY(),INDEX(Transactions!$G:$G,ROW()-8))</f>
        <v>46238</v>
      </c>
      <c r="F1755">
        <f>IF(INDEX(Transactions!$L:$L,ROW()-8)="",0,INDEX(Transactions!$Q:$Q,ROW()-8))</f>
        <v>0</v>
      </c>
    </row>
    <row r="1756" spans="2:6" x14ac:dyDescent="0.15">
      <c r="B1756">
        <f ca="1">IF(INDEX(Transactions!$L:$L,ROW()-8)="",TODAY(),INDEX(Transactions!$G:$G,ROW()-8))</f>
        <v>46238</v>
      </c>
      <c r="F1756">
        <f>IF(INDEX(Transactions!$L:$L,ROW()-8)="",0,INDEX(Transactions!$Q:$Q,ROW()-8))</f>
        <v>0</v>
      </c>
    </row>
    <row r="1757" spans="2:6" x14ac:dyDescent="0.15">
      <c r="B1757">
        <f ca="1">IF(INDEX(Transactions!$L:$L,ROW()-8)="",TODAY(),INDEX(Transactions!$G:$G,ROW()-8))</f>
        <v>46238</v>
      </c>
      <c r="F1757">
        <f>IF(INDEX(Transactions!$L:$L,ROW()-8)="",0,INDEX(Transactions!$Q:$Q,ROW()-8))</f>
        <v>0</v>
      </c>
    </row>
    <row r="1758" spans="2:6" x14ac:dyDescent="0.15">
      <c r="B1758">
        <f ca="1">IF(INDEX(Transactions!$L:$L,ROW()-8)="",TODAY(),INDEX(Transactions!$G:$G,ROW()-8))</f>
        <v>46238</v>
      </c>
      <c r="F1758">
        <f>IF(INDEX(Transactions!$L:$L,ROW()-8)="",0,INDEX(Transactions!$Q:$Q,ROW()-8))</f>
        <v>0</v>
      </c>
    </row>
    <row r="1759" spans="2:6" x14ac:dyDescent="0.15">
      <c r="B1759">
        <f ca="1">IF(INDEX(Transactions!$L:$L,ROW()-8)="",TODAY(),INDEX(Transactions!$G:$G,ROW()-8))</f>
        <v>46238</v>
      </c>
      <c r="F1759">
        <f>IF(INDEX(Transactions!$L:$L,ROW()-8)="",0,INDEX(Transactions!$Q:$Q,ROW()-8))</f>
        <v>0</v>
      </c>
    </row>
    <row r="1760" spans="2:6" x14ac:dyDescent="0.15">
      <c r="B1760">
        <f ca="1">IF(INDEX(Transactions!$L:$L,ROW()-8)="",TODAY(),INDEX(Transactions!$G:$G,ROW()-8))</f>
        <v>46238</v>
      </c>
      <c r="F1760">
        <f>IF(INDEX(Transactions!$L:$L,ROW()-8)="",0,INDEX(Transactions!$Q:$Q,ROW()-8))</f>
        <v>0</v>
      </c>
    </row>
    <row r="1761" spans="2:6" x14ac:dyDescent="0.15">
      <c r="B1761">
        <f ca="1">IF(INDEX(Transactions!$L:$L,ROW()-8)="",TODAY(),INDEX(Transactions!$G:$G,ROW()-8))</f>
        <v>46238</v>
      </c>
      <c r="F1761">
        <f>IF(INDEX(Transactions!$L:$L,ROW()-8)="",0,INDEX(Transactions!$Q:$Q,ROW()-8))</f>
        <v>0</v>
      </c>
    </row>
    <row r="1762" spans="2:6" x14ac:dyDescent="0.15">
      <c r="B1762">
        <f ca="1">IF(INDEX(Transactions!$L:$L,ROW()-8)="",TODAY(),INDEX(Transactions!$G:$G,ROW()-8))</f>
        <v>46238</v>
      </c>
      <c r="F1762">
        <f>IF(INDEX(Transactions!$L:$L,ROW()-8)="",0,INDEX(Transactions!$Q:$Q,ROW()-8))</f>
        <v>0</v>
      </c>
    </row>
    <row r="1763" spans="2:6" x14ac:dyDescent="0.15">
      <c r="B1763">
        <f ca="1">IF(INDEX(Transactions!$L:$L,ROW()-8)="",TODAY(),INDEX(Transactions!$G:$G,ROW()-8))</f>
        <v>46238</v>
      </c>
      <c r="F1763">
        <f>IF(INDEX(Transactions!$L:$L,ROW()-8)="",0,INDEX(Transactions!$Q:$Q,ROW()-8))</f>
        <v>0</v>
      </c>
    </row>
    <row r="1764" spans="2:6" x14ac:dyDescent="0.15">
      <c r="B1764">
        <f ca="1">IF(INDEX(Transactions!$L:$L,ROW()-8)="",TODAY(),INDEX(Transactions!$G:$G,ROW()-8))</f>
        <v>46238</v>
      </c>
      <c r="F1764">
        <f>IF(INDEX(Transactions!$L:$L,ROW()-8)="",0,INDEX(Transactions!$Q:$Q,ROW()-8))</f>
        <v>0</v>
      </c>
    </row>
    <row r="1765" spans="2:6" x14ac:dyDescent="0.15">
      <c r="B1765">
        <f ca="1">IF(INDEX(Transactions!$L:$L,ROW()-8)="",TODAY(),INDEX(Transactions!$G:$G,ROW()-8))</f>
        <v>46238</v>
      </c>
      <c r="F1765">
        <f>IF(INDEX(Transactions!$L:$L,ROW()-8)="",0,INDEX(Transactions!$Q:$Q,ROW()-8))</f>
        <v>0</v>
      </c>
    </row>
    <row r="1766" spans="2:6" x14ac:dyDescent="0.15">
      <c r="B1766">
        <f ca="1">IF(INDEX(Transactions!$L:$L,ROW()-8)="",TODAY(),INDEX(Transactions!$G:$G,ROW()-8))</f>
        <v>46238</v>
      </c>
      <c r="F1766">
        <f>IF(INDEX(Transactions!$L:$L,ROW()-8)="",0,INDEX(Transactions!$Q:$Q,ROW()-8))</f>
        <v>0</v>
      </c>
    </row>
    <row r="1767" spans="2:6" x14ac:dyDescent="0.15">
      <c r="B1767">
        <f ca="1">IF(INDEX(Transactions!$L:$L,ROW()-8)="",TODAY(),INDEX(Transactions!$G:$G,ROW()-8))</f>
        <v>46238</v>
      </c>
      <c r="F1767">
        <f>IF(INDEX(Transactions!$L:$L,ROW()-8)="",0,INDEX(Transactions!$Q:$Q,ROW()-8))</f>
        <v>0</v>
      </c>
    </row>
    <row r="1768" spans="2:6" x14ac:dyDescent="0.15">
      <c r="B1768">
        <f ca="1">IF(INDEX(Transactions!$L:$L,ROW()-8)="",TODAY(),INDEX(Transactions!$G:$G,ROW()-8))</f>
        <v>46238</v>
      </c>
      <c r="F1768">
        <f>IF(INDEX(Transactions!$L:$L,ROW()-8)="",0,INDEX(Transactions!$Q:$Q,ROW()-8))</f>
        <v>0</v>
      </c>
    </row>
    <row r="1769" spans="2:6" x14ac:dyDescent="0.15">
      <c r="B1769">
        <f ca="1">IF(INDEX(Transactions!$L:$L,ROW()-8)="",TODAY(),INDEX(Transactions!$G:$G,ROW()-8))</f>
        <v>46238</v>
      </c>
      <c r="F1769">
        <f>IF(INDEX(Transactions!$L:$L,ROW()-8)="",0,INDEX(Transactions!$Q:$Q,ROW()-8))</f>
        <v>0</v>
      </c>
    </row>
    <row r="1770" spans="2:6" x14ac:dyDescent="0.15">
      <c r="B1770">
        <f ca="1">IF(INDEX(Transactions!$L:$L,ROW()-8)="",TODAY(),INDEX(Transactions!$G:$G,ROW()-8))</f>
        <v>46238</v>
      </c>
      <c r="F1770">
        <f>IF(INDEX(Transactions!$L:$L,ROW()-8)="",0,INDEX(Transactions!$Q:$Q,ROW()-8))</f>
        <v>0</v>
      </c>
    </row>
    <row r="1771" spans="2:6" x14ac:dyDescent="0.15">
      <c r="B1771">
        <f ca="1">IF(INDEX(Transactions!$L:$L,ROW()-8)="",TODAY(),INDEX(Transactions!$G:$G,ROW()-8))</f>
        <v>46238</v>
      </c>
      <c r="F1771">
        <f>IF(INDEX(Transactions!$L:$L,ROW()-8)="",0,INDEX(Transactions!$Q:$Q,ROW()-8))</f>
        <v>0</v>
      </c>
    </row>
    <row r="1772" spans="2:6" x14ac:dyDescent="0.15">
      <c r="B1772">
        <f ca="1">IF(INDEX(Transactions!$L:$L,ROW()-8)="",TODAY(),INDEX(Transactions!$G:$G,ROW()-8))</f>
        <v>46238</v>
      </c>
      <c r="F1772">
        <f>IF(INDEX(Transactions!$L:$L,ROW()-8)="",0,INDEX(Transactions!$Q:$Q,ROW()-8))</f>
        <v>0</v>
      </c>
    </row>
    <row r="1773" spans="2:6" x14ac:dyDescent="0.15">
      <c r="B1773">
        <f ca="1">IF(INDEX(Transactions!$L:$L,ROW()-8)="",TODAY(),INDEX(Transactions!$G:$G,ROW()-8))</f>
        <v>46238</v>
      </c>
      <c r="F1773">
        <f>IF(INDEX(Transactions!$L:$L,ROW()-8)="",0,INDEX(Transactions!$Q:$Q,ROW()-8))</f>
        <v>0</v>
      </c>
    </row>
    <row r="1774" spans="2:6" x14ac:dyDescent="0.15">
      <c r="B1774">
        <f ca="1">IF(INDEX(Transactions!$L:$L,ROW()-8)="",TODAY(),INDEX(Transactions!$G:$G,ROW()-8))</f>
        <v>46238</v>
      </c>
      <c r="F1774">
        <f>IF(INDEX(Transactions!$L:$L,ROW()-8)="",0,INDEX(Transactions!$Q:$Q,ROW()-8))</f>
        <v>0</v>
      </c>
    </row>
    <row r="1775" spans="2:6" x14ac:dyDescent="0.15">
      <c r="B1775">
        <f ca="1">IF(INDEX(Transactions!$L:$L,ROW()-8)="",TODAY(),INDEX(Transactions!$G:$G,ROW()-8))</f>
        <v>46238</v>
      </c>
      <c r="F1775">
        <f>IF(INDEX(Transactions!$L:$L,ROW()-8)="",0,INDEX(Transactions!$Q:$Q,ROW()-8))</f>
        <v>0</v>
      </c>
    </row>
    <row r="1776" spans="2:6" x14ac:dyDescent="0.15">
      <c r="B1776">
        <f ca="1">IF(INDEX(Transactions!$L:$L,ROW()-8)="",TODAY(),INDEX(Transactions!$G:$G,ROW()-8))</f>
        <v>46238</v>
      </c>
      <c r="F1776">
        <f>IF(INDEX(Transactions!$L:$L,ROW()-8)="",0,INDEX(Transactions!$Q:$Q,ROW()-8))</f>
        <v>0</v>
      </c>
    </row>
    <row r="1777" spans="2:6" x14ac:dyDescent="0.15">
      <c r="B1777">
        <f ca="1">IF(INDEX(Transactions!$L:$L,ROW()-8)="",TODAY(),INDEX(Transactions!$G:$G,ROW()-8))</f>
        <v>46238</v>
      </c>
      <c r="F1777">
        <f>IF(INDEX(Transactions!$L:$L,ROW()-8)="",0,INDEX(Transactions!$Q:$Q,ROW()-8))</f>
        <v>0</v>
      </c>
    </row>
    <row r="1778" spans="2:6" x14ac:dyDescent="0.15">
      <c r="B1778">
        <f ca="1">IF(INDEX(Transactions!$L:$L,ROW()-8)="",TODAY(),INDEX(Transactions!$G:$G,ROW()-8))</f>
        <v>46238</v>
      </c>
      <c r="F1778">
        <f>IF(INDEX(Transactions!$L:$L,ROW()-8)="",0,INDEX(Transactions!$Q:$Q,ROW()-8))</f>
        <v>0</v>
      </c>
    </row>
    <row r="1779" spans="2:6" x14ac:dyDescent="0.15">
      <c r="B1779">
        <f ca="1">IF(INDEX(Transactions!$L:$L,ROW()-8)="",TODAY(),INDEX(Transactions!$G:$G,ROW()-8))</f>
        <v>46238</v>
      </c>
      <c r="F1779">
        <f>IF(INDEX(Transactions!$L:$L,ROW()-8)="",0,INDEX(Transactions!$Q:$Q,ROW()-8))</f>
        <v>0</v>
      </c>
    </row>
    <row r="1780" spans="2:6" x14ac:dyDescent="0.15">
      <c r="B1780">
        <f ca="1">IF(INDEX(Transactions!$L:$L,ROW()-8)="",TODAY(),INDEX(Transactions!$G:$G,ROW()-8))</f>
        <v>46238</v>
      </c>
      <c r="F1780">
        <f>IF(INDEX(Transactions!$L:$L,ROW()-8)="",0,INDEX(Transactions!$Q:$Q,ROW()-8))</f>
        <v>0</v>
      </c>
    </row>
    <row r="1781" spans="2:6" x14ac:dyDescent="0.15">
      <c r="B1781">
        <f ca="1">IF(INDEX(Transactions!$L:$L,ROW()-8)="",TODAY(),INDEX(Transactions!$G:$G,ROW()-8))</f>
        <v>46238</v>
      </c>
      <c r="F1781">
        <f>IF(INDEX(Transactions!$L:$L,ROW()-8)="",0,INDEX(Transactions!$Q:$Q,ROW()-8))</f>
        <v>0</v>
      </c>
    </row>
    <row r="1782" spans="2:6" x14ac:dyDescent="0.15">
      <c r="B1782">
        <f ca="1">IF(INDEX(Transactions!$L:$L,ROW()-8)="",TODAY(),INDEX(Transactions!$G:$G,ROW()-8))</f>
        <v>46238</v>
      </c>
      <c r="F1782">
        <f>IF(INDEX(Transactions!$L:$L,ROW()-8)="",0,INDEX(Transactions!$Q:$Q,ROW()-8))</f>
        <v>0</v>
      </c>
    </row>
    <row r="1783" spans="2:6" x14ac:dyDescent="0.15">
      <c r="B1783">
        <f ca="1">IF(INDEX(Transactions!$L:$L,ROW()-8)="",TODAY(),INDEX(Transactions!$G:$G,ROW()-8))</f>
        <v>46238</v>
      </c>
      <c r="F1783">
        <f>IF(INDEX(Transactions!$L:$L,ROW()-8)="",0,INDEX(Transactions!$Q:$Q,ROW()-8))</f>
        <v>0</v>
      </c>
    </row>
    <row r="1784" spans="2:6" x14ac:dyDescent="0.15">
      <c r="B1784">
        <f ca="1">IF(INDEX(Transactions!$L:$L,ROW()-8)="",TODAY(),INDEX(Transactions!$G:$G,ROW()-8))</f>
        <v>46238</v>
      </c>
      <c r="F1784">
        <f>IF(INDEX(Transactions!$L:$L,ROW()-8)="",0,INDEX(Transactions!$Q:$Q,ROW()-8))</f>
        <v>0</v>
      </c>
    </row>
    <row r="1785" spans="2:6" x14ac:dyDescent="0.15">
      <c r="B1785">
        <f ca="1">IF(INDEX(Transactions!$L:$L,ROW()-8)="",TODAY(),INDEX(Transactions!$G:$G,ROW()-8))</f>
        <v>46238</v>
      </c>
      <c r="F1785">
        <f>IF(INDEX(Transactions!$L:$L,ROW()-8)="",0,INDEX(Transactions!$Q:$Q,ROW()-8))</f>
        <v>0</v>
      </c>
    </row>
    <row r="1786" spans="2:6" x14ac:dyDescent="0.15">
      <c r="B1786">
        <f ca="1">IF(INDEX(Transactions!$L:$L,ROW()-8)="",TODAY(),INDEX(Transactions!$G:$G,ROW()-8))</f>
        <v>46238</v>
      </c>
      <c r="F1786">
        <f>IF(INDEX(Transactions!$L:$L,ROW()-8)="",0,INDEX(Transactions!$Q:$Q,ROW()-8))</f>
        <v>0</v>
      </c>
    </row>
    <row r="1787" spans="2:6" x14ac:dyDescent="0.15">
      <c r="B1787">
        <f ca="1">IF(INDEX(Transactions!$L:$L,ROW()-8)="",TODAY(),INDEX(Transactions!$G:$G,ROW()-8))</f>
        <v>46238</v>
      </c>
      <c r="F1787">
        <f>IF(INDEX(Transactions!$L:$L,ROW()-8)="",0,INDEX(Transactions!$Q:$Q,ROW()-8))</f>
        <v>0</v>
      </c>
    </row>
    <row r="1788" spans="2:6" x14ac:dyDescent="0.15">
      <c r="B1788">
        <f ca="1">IF(INDEX(Transactions!$L:$L,ROW()-8)="",TODAY(),INDEX(Transactions!$G:$G,ROW()-8))</f>
        <v>46238</v>
      </c>
      <c r="F1788">
        <f>IF(INDEX(Transactions!$L:$L,ROW()-8)="",0,INDEX(Transactions!$Q:$Q,ROW()-8))</f>
        <v>0</v>
      </c>
    </row>
    <row r="1789" spans="2:6" x14ac:dyDescent="0.15">
      <c r="B1789">
        <f ca="1">IF(INDEX(Transactions!$L:$L,ROW()-8)="",TODAY(),INDEX(Transactions!$G:$G,ROW()-8))</f>
        <v>46238</v>
      </c>
      <c r="F1789">
        <f>IF(INDEX(Transactions!$L:$L,ROW()-8)="",0,INDEX(Transactions!$Q:$Q,ROW()-8))</f>
        <v>0</v>
      </c>
    </row>
    <row r="1790" spans="2:6" x14ac:dyDescent="0.15">
      <c r="B1790">
        <f ca="1">IF(INDEX(Transactions!$L:$L,ROW()-8)="",TODAY(),INDEX(Transactions!$G:$G,ROW()-8))</f>
        <v>46238</v>
      </c>
      <c r="F1790">
        <f>IF(INDEX(Transactions!$L:$L,ROW()-8)="",0,INDEX(Transactions!$Q:$Q,ROW()-8))</f>
        <v>0</v>
      </c>
    </row>
    <row r="1791" spans="2:6" x14ac:dyDescent="0.15">
      <c r="B1791">
        <f ca="1">IF(INDEX(Transactions!$L:$L,ROW()-8)="",TODAY(),INDEX(Transactions!$G:$G,ROW()-8))</f>
        <v>46238</v>
      </c>
      <c r="F1791">
        <f>IF(INDEX(Transactions!$L:$L,ROW()-8)="",0,INDEX(Transactions!$Q:$Q,ROW()-8))</f>
        <v>0</v>
      </c>
    </row>
    <row r="1792" spans="2:6" x14ac:dyDescent="0.15">
      <c r="B1792">
        <f ca="1">IF(INDEX(Transactions!$L:$L,ROW()-8)="",TODAY(),INDEX(Transactions!$G:$G,ROW()-8))</f>
        <v>46238</v>
      </c>
      <c r="F1792">
        <f>IF(INDEX(Transactions!$L:$L,ROW()-8)="",0,INDEX(Transactions!$Q:$Q,ROW()-8))</f>
        <v>0</v>
      </c>
    </row>
    <row r="1793" spans="2:6" x14ac:dyDescent="0.15">
      <c r="B1793">
        <f ca="1">IF(INDEX(Transactions!$L:$L,ROW()-8)="",TODAY(),INDEX(Transactions!$G:$G,ROW()-8))</f>
        <v>46238</v>
      </c>
      <c r="F1793">
        <f>IF(INDEX(Transactions!$L:$L,ROW()-8)="",0,INDEX(Transactions!$Q:$Q,ROW()-8))</f>
        <v>0</v>
      </c>
    </row>
    <row r="1794" spans="2:6" x14ac:dyDescent="0.15">
      <c r="B1794">
        <f ca="1">IF(INDEX(Transactions!$L:$L,ROW()-8)="",TODAY(),INDEX(Transactions!$G:$G,ROW()-8))</f>
        <v>46238</v>
      </c>
      <c r="F1794">
        <f>IF(INDEX(Transactions!$L:$L,ROW()-8)="",0,INDEX(Transactions!$Q:$Q,ROW()-8))</f>
        <v>0</v>
      </c>
    </row>
    <row r="1795" spans="2:6" x14ac:dyDescent="0.15">
      <c r="B1795">
        <f ca="1">IF(INDEX(Transactions!$L:$L,ROW()-8)="",TODAY(),INDEX(Transactions!$G:$G,ROW()-8))</f>
        <v>46238</v>
      </c>
      <c r="F1795">
        <f>IF(INDEX(Transactions!$L:$L,ROW()-8)="",0,INDEX(Transactions!$Q:$Q,ROW()-8))</f>
        <v>0</v>
      </c>
    </row>
    <row r="1796" spans="2:6" x14ac:dyDescent="0.15">
      <c r="B1796">
        <f ca="1">IF(INDEX(Transactions!$L:$L,ROW()-8)="",TODAY(),INDEX(Transactions!$G:$G,ROW()-8))</f>
        <v>46238</v>
      </c>
      <c r="F1796">
        <f>IF(INDEX(Transactions!$L:$L,ROW()-8)="",0,INDEX(Transactions!$Q:$Q,ROW()-8))</f>
        <v>0</v>
      </c>
    </row>
    <row r="1797" spans="2:6" x14ac:dyDescent="0.15">
      <c r="B1797">
        <f ca="1">IF(INDEX(Transactions!$L:$L,ROW()-8)="",TODAY(),INDEX(Transactions!$G:$G,ROW()-8))</f>
        <v>46238</v>
      </c>
      <c r="F1797">
        <f>IF(INDEX(Transactions!$L:$L,ROW()-8)="",0,INDEX(Transactions!$Q:$Q,ROW()-8))</f>
        <v>0</v>
      </c>
    </row>
    <row r="1798" spans="2:6" x14ac:dyDescent="0.15">
      <c r="B1798">
        <f ca="1">IF(INDEX(Transactions!$L:$L,ROW()-8)="",TODAY(),INDEX(Transactions!$G:$G,ROW()-8))</f>
        <v>46238</v>
      </c>
      <c r="F1798">
        <f>IF(INDEX(Transactions!$L:$L,ROW()-8)="",0,INDEX(Transactions!$Q:$Q,ROW()-8))</f>
        <v>0</v>
      </c>
    </row>
    <row r="1799" spans="2:6" x14ac:dyDescent="0.15">
      <c r="B1799">
        <f ca="1">IF(INDEX(Transactions!$L:$L,ROW()-8)="",TODAY(),INDEX(Transactions!$G:$G,ROW()-8))</f>
        <v>46238</v>
      </c>
      <c r="F1799">
        <f>IF(INDEX(Transactions!$L:$L,ROW()-8)="",0,INDEX(Transactions!$Q:$Q,ROW()-8))</f>
        <v>0</v>
      </c>
    </row>
    <row r="1800" spans="2:6" x14ac:dyDescent="0.15">
      <c r="B1800">
        <f ca="1">IF(INDEX(Transactions!$L:$L,ROW()-8)="",TODAY(),INDEX(Transactions!$G:$G,ROW()-8))</f>
        <v>46238</v>
      </c>
      <c r="F1800">
        <f>IF(INDEX(Transactions!$L:$L,ROW()-8)="",0,INDEX(Transactions!$Q:$Q,ROW()-8))</f>
        <v>0</v>
      </c>
    </row>
    <row r="1801" spans="2:6" x14ac:dyDescent="0.15">
      <c r="B1801">
        <f ca="1">IF(INDEX(Transactions!$L:$L,ROW()-8)="",TODAY(),INDEX(Transactions!$G:$G,ROW()-8))</f>
        <v>46238</v>
      </c>
      <c r="F1801">
        <f>IF(INDEX(Transactions!$L:$L,ROW()-8)="",0,INDEX(Transactions!$Q:$Q,ROW()-8))</f>
        <v>0</v>
      </c>
    </row>
    <row r="1802" spans="2:6" x14ac:dyDescent="0.15">
      <c r="B1802">
        <f ca="1">IF(INDEX(Transactions!$L:$L,ROW()-8)="",TODAY(),INDEX(Transactions!$G:$G,ROW()-8))</f>
        <v>46238</v>
      </c>
      <c r="F1802">
        <f>IF(INDEX(Transactions!$L:$L,ROW()-8)="",0,INDEX(Transactions!$Q:$Q,ROW()-8))</f>
        <v>0</v>
      </c>
    </row>
    <row r="1803" spans="2:6" x14ac:dyDescent="0.15">
      <c r="B1803">
        <f ca="1">IF(INDEX(Transactions!$L:$L,ROW()-8)="",TODAY(),INDEX(Transactions!$G:$G,ROW()-8))</f>
        <v>46238</v>
      </c>
      <c r="F1803">
        <f>IF(INDEX(Transactions!$L:$L,ROW()-8)="",0,INDEX(Transactions!$Q:$Q,ROW()-8))</f>
        <v>0</v>
      </c>
    </row>
    <row r="1804" spans="2:6" x14ac:dyDescent="0.15">
      <c r="B1804">
        <f ca="1">IF(INDEX(Transactions!$L:$L,ROW()-8)="",TODAY(),INDEX(Transactions!$G:$G,ROW()-8))</f>
        <v>46238</v>
      </c>
      <c r="F1804">
        <f>IF(INDEX(Transactions!$L:$L,ROW()-8)="",0,INDEX(Transactions!$Q:$Q,ROW()-8))</f>
        <v>0</v>
      </c>
    </row>
    <row r="1805" spans="2:6" x14ac:dyDescent="0.15">
      <c r="B1805">
        <f ca="1">IF(INDEX(Transactions!$L:$L,ROW()-8)="",TODAY(),INDEX(Transactions!$G:$G,ROW()-8))</f>
        <v>46238</v>
      </c>
      <c r="F1805">
        <f>IF(INDEX(Transactions!$L:$L,ROW()-8)="",0,INDEX(Transactions!$Q:$Q,ROW()-8))</f>
        <v>0</v>
      </c>
    </row>
    <row r="1806" spans="2:6" x14ac:dyDescent="0.15">
      <c r="B1806">
        <f ca="1">IF(INDEX(Transactions!$L:$L,ROW()-8)="",TODAY(),INDEX(Transactions!$G:$G,ROW()-8))</f>
        <v>46238</v>
      </c>
      <c r="F1806">
        <f>IF(INDEX(Transactions!$L:$L,ROW()-8)="",0,INDEX(Transactions!$Q:$Q,ROW()-8))</f>
        <v>0</v>
      </c>
    </row>
    <row r="1807" spans="2:6" x14ac:dyDescent="0.15">
      <c r="B1807">
        <f ca="1">IF(INDEX(Transactions!$L:$L,ROW()-8)="",TODAY(),INDEX(Transactions!$G:$G,ROW()-8))</f>
        <v>46238</v>
      </c>
      <c r="F1807">
        <f>IF(INDEX(Transactions!$L:$L,ROW()-8)="",0,INDEX(Transactions!$Q:$Q,ROW()-8))</f>
        <v>0</v>
      </c>
    </row>
    <row r="1808" spans="2:6" x14ac:dyDescent="0.15">
      <c r="B1808">
        <f ca="1">IF(INDEX(Transactions!$L:$L,ROW()-8)="",TODAY(),INDEX(Transactions!$G:$G,ROW()-8))</f>
        <v>46238</v>
      </c>
      <c r="F1808">
        <f>IF(INDEX(Transactions!$L:$L,ROW()-8)="",0,INDEX(Transactions!$Q:$Q,ROW()-8))</f>
        <v>0</v>
      </c>
    </row>
    <row r="1809" spans="2:6" x14ac:dyDescent="0.15">
      <c r="B1809">
        <f ca="1">IF(INDEX(Transactions!$L:$L,ROW()-8)="",TODAY(),INDEX(Transactions!$G:$G,ROW()-8))</f>
        <v>46238</v>
      </c>
      <c r="F1809">
        <f>IF(INDEX(Transactions!$L:$L,ROW()-8)="",0,INDEX(Transactions!$Q:$Q,ROW()-8))</f>
        <v>0</v>
      </c>
    </row>
    <row r="1810" spans="2:6" x14ac:dyDescent="0.15">
      <c r="B1810">
        <f ca="1">IF(INDEX(Transactions!$L:$L,ROW()-8)="",TODAY(),INDEX(Transactions!$G:$G,ROW()-8))</f>
        <v>46238</v>
      </c>
      <c r="F1810">
        <f>IF(INDEX(Transactions!$L:$L,ROW()-8)="",0,INDEX(Transactions!$Q:$Q,ROW()-8))</f>
        <v>0</v>
      </c>
    </row>
    <row r="1811" spans="2:6" x14ac:dyDescent="0.15">
      <c r="B1811">
        <f ca="1">IF(INDEX(Transactions!$L:$L,ROW()-8)="",TODAY(),INDEX(Transactions!$G:$G,ROW()-8))</f>
        <v>46238</v>
      </c>
      <c r="F1811">
        <f>IF(INDEX(Transactions!$L:$L,ROW()-8)="",0,INDEX(Transactions!$Q:$Q,ROW()-8))</f>
        <v>0</v>
      </c>
    </row>
    <row r="1812" spans="2:6" x14ac:dyDescent="0.15">
      <c r="B1812">
        <f ca="1">IF(INDEX(Transactions!$L:$L,ROW()-8)="",TODAY(),INDEX(Transactions!$G:$G,ROW()-8))</f>
        <v>46238</v>
      </c>
      <c r="F1812">
        <f>IF(INDEX(Transactions!$L:$L,ROW()-8)="",0,INDEX(Transactions!$Q:$Q,ROW()-8))</f>
        <v>0</v>
      </c>
    </row>
    <row r="1813" spans="2:6" x14ac:dyDescent="0.15">
      <c r="B1813">
        <f ca="1">IF(INDEX(Transactions!$L:$L,ROW()-8)="",TODAY(),INDEX(Transactions!$G:$G,ROW()-8))</f>
        <v>46238</v>
      </c>
      <c r="F1813">
        <f>IF(INDEX(Transactions!$L:$L,ROW()-8)="",0,INDEX(Transactions!$Q:$Q,ROW()-8))</f>
        <v>0</v>
      </c>
    </row>
    <row r="1814" spans="2:6" x14ac:dyDescent="0.15">
      <c r="B1814">
        <f ca="1">IF(INDEX(Transactions!$L:$L,ROW()-8)="",TODAY(),INDEX(Transactions!$G:$G,ROW()-8))</f>
        <v>46238</v>
      </c>
      <c r="F1814">
        <f>IF(INDEX(Transactions!$L:$L,ROW()-8)="",0,INDEX(Transactions!$Q:$Q,ROW()-8))</f>
        <v>0</v>
      </c>
    </row>
    <row r="1815" spans="2:6" x14ac:dyDescent="0.15">
      <c r="B1815">
        <f ca="1">IF(INDEX(Transactions!$L:$L,ROW()-8)="",TODAY(),INDEX(Transactions!$G:$G,ROW()-8))</f>
        <v>46238</v>
      </c>
      <c r="F1815">
        <f>IF(INDEX(Transactions!$L:$L,ROW()-8)="",0,INDEX(Transactions!$Q:$Q,ROW()-8))</f>
        <v>0</v>
      </c>
    </row>
    <row r="1816" spans="2:6" x14ac:dyDescent="0.15">
      <c r="B1816">
        <f ca="1">IF(INDEX(Transactions!$L:$L,ROW()-8)="",TODAY(),INDEX(Transactions!$G:$G,ROW()-8))</f>
        <v>46238</v>
      </c>
      <c r="F1816">
        <f>IF(INDEX(Transactions!$L:$L,ROW()-8)="",0,INDEX(Transactions!$Q:$Q,ROW()-8))</f>
        <v>0</v>
      </c>
    </row>
    <row r="1817" spans="2:6" x14ac:dyDescent="0.15">
      <c r="B1817">
        <f ca="1">IF(INDEX(Transactions!$L:$L,ROW()-8)="",TODAY(),INDEX(Transactions!$G:$G,ROW()-8))</f>
        <v>46238</v>
      </c>
      <c r="F1817">
        <f>IF(INDEX(Transactions!$L:$L,ROW()-8)="",0,INDEX(Transactions!$Q:$Q,ROW()-8))</f>
        <v>0</v>
      </c>
    </row>
    <row r="1818" spans="2:6" x14ac:dyDescent="0.15">
      <c r="B1818">
        <f ca="1">IF(INDEX(Transactions!$L:$L,ROW()-8)="",TODAY(),INDEX(Transactions!$G:$G,ROW()-8))</f>
        <v>46238</v>
      </c>
      <c r="F1818">
        <f>IF(INDEX(Transactions!$L:$L,ROW()-8)="",0,INDEX(Transactions!$Q:$Q,ROW()-8))</f>
        <v>0</v>
      </c>
    </row>
    <row r="1819" spans="2:6" x14ac:dyDescent="0.15">
      <c r="B1819">
        <f ca="1">IF(INDEX(Transactions!$L:$L,ROW()-8)="",TODAY(),INDEX(Transactions!$G:$G,ROW()-8))</f>
        <v>46238</v>
      </c>
      <c r="F1819">
        <f>IF(INDEX(Transactions!$L:$L,ROW()-8)="",0,INDEX(Transactions!$Q:$Q,ROW()-8))</f>
        <v>0</v>
      </c>
    </row>
    <row r="1820" spans="2:6" x14ac:dyDescent="0.15">
      <c r="B1820">
        <f ca="1">IF(INDEX(Transactions!$L:$L,ROW()-8)="",TODAY(),INDEX(Transactions!$G:$G,ROW()-8))</f>
        <v>46238</v>
      </c>
      <c r="F1820">
        <f>IF(INDEX(Transactions!$L:$L,ROW()-8)="",0,INDEX(Transactions!$Q:$Q,ROW()-8))</f>
        <v>0</v>
      </c>
    </row>
    <row r="1821" spans="2:6" x14ac:dyDescent="0.15">
      <c r="B1821">
        <f ca="1">IF(INDEX(Transactions!$L:$L,ROW()-8)="",TODAY(),INDEX(Transactions!$G:$G,ROW()-8))</f>
        <v>46238</v>
      </c>
      <c r="F1821">
        <f>IF(INDEX(Transactions!$L:$L,ROW()-8)="",0,INDEX(Transactions!$Q:$Q,ROW()-8))</f>
        <v>0</v>
      </c>
    </row>
    <row r="1822" spans="2:6" x14ac:dyDescent="0.15">
      <c r="B1822">
        <f ca="1">IF(INDEX(Transactions!$L:$L,ROW()-8)="",TODAY(),INDEX(Transactions!$G:$G,ROW()-8))</f>
        <v>46238</v>
      </c>
      <c r="F1822">
        <f>IF(INDEX(Transactions!$L:$L,ROW()-8)="",0,INDEX(Transactions!$Q:$Q,ROW()-8))</f>
        <v>0</v>
      </c>
    </row>
    <row r="1823" spans="2:6" x14ac:dyDescent="0.15">
      <c r="B1823">
        <f ca="1">IF(INDEX(Transactions!$L:$L,ROW()-8)="",TODAY(),INDEX(Transactions!$G:$G,ROW()-8))</f>
        <v>46238</v>
      </c>
      <c r="F1823">
        <f>IF(INDEX(Transactions!$L:$L,ROW()-8)="",0,INDEX(Transactions!$Q:$Q,ROW()-8))</f>
        <v>0</v>
      </c>
    </row>
    <row r="1824" spans="2:6" x14ac:dyDescent="0.15">
      <c r="B1824">
        <f ca="1">IF(INDEX(Transactions!$L:$L,ROW()-8)="",TODAY(),INDEX(Transactions!$G:$G,ROW()-8))</f>
        <v>46238</v>
      </c>
      <c r="F1824">
        <f>IF(INDEX(Transactions!$L:$L,ROW()-8)="",0,INDEX(Transactions!$Q:$Q,ROW()-8))</f>
        <v>0</v>
      </c>
    </row>
    <row r="1825" spans="2:6" x14ac:dyDescent="0.15">
      <c r="B1825">
        <f ca="1">IF(INDEX(Transactions!$L:$L,ROW()-8)="",TODAY(),INDEX(Transactions!$G:$G,ROW()-8))</f>
        <v>46238</v>
      </c>
      <c r="F1825">
        <f>IF(INDEX(Transactions!$L:$L,ROW()-8)="",0,INDEX(Transactions!$Q:$Q,ROW()-8))</f>
        <v>0</v>
      </c>
    </row>
    <row r="1826" spans="2:6" x14ac:dyDescent="0.15">
      <c r="B1826">
        <f ca="1">IF(INDEX(Transactions!$L:$L,ROW()-8)="",TODAY(),INDEX(Transactions!$G:$G,ROW()-8))</f>
        <v>46238</v>
      </c>
      <c r="F1826">
        <f>IF(INDEX(Transactions!$L:$L,ROW()-8)="",0,INDEX(Transactions!$Q:$Q,ROW()-8))</f>
        <v>0</v>
      </c>
    </row>
    <row r="1827" spans="2:6" x14ac:dyDescent="0.15">
      <c r="B1827">
        <f ca="1">IF(INDEX(Transactions!$L:$L,ROW()-8)="",TODAY(),INDEX(Transactions!$G:$G,ROW()-8))</f>
        <v>46238</v>
      </c>
      <c r="F1827">
        <f>IF(INDEX(Transactions!$L:$L,ROW()-8)="",0,INDEX(Transactions!$Q:$Q,ROW()-8))</f>
        <v>0</v>
      </c>
    </row>
    <row r="1828" spans="2:6" x14ac:dyDescent="0.15">
      <c r="B1828">
        <f ca="1">IF(INDEX(Transactions!$L:$L,ROW()-8)="",TODAY(),INDEX(Transactions!$G:$G,ROW()-8))</f>
        <v>46238</v>
      </c>
      <c r="F1828">
        <f>IF(INDEX(Transactions!$L:$L,ROW()-8)="",0,INDEX(Transactions!$Q:$Q,ROW()-8))</f>
        <v>0</v>
      </c>
    </row>
    <row r="1829" spans="2:6" x14ac:dyDescent="0.15">
      <c r="B1829">
        <f ca="1">IF(INDEX(Transactions!$L:$L,ROW()-8)="",TODAY(),INDEX(Transactions!$G:$G,ROW()-8))</f>
        <v>46238</v>
      </c>
      <c r="F1829">
        <f>IF(INDEX(Transactions!$L:$L,ROW()-8)="",0,INDEX(Transactions!$Q:$Q,ROW()-8))</f>
        <v>0</v>
      </c>
    </row>
    <row r="1830" spans="2:6" x14ac:dyDescent="0.15">
      <c r="B1830">
        <f ca="1">IF(INDEX(Transactions!$L:$L,ROW()-8)="",TODAY(),INDEX(Transactions!$G:$G,ROW()-8))</f>
        <v>46238</v>
      </c>
      <c r="F1830">
        <f>IF(INDEX(Transactions!$L:$L,ROW()-8)="",0,INDEX(Transactions!$Q:$Q,ROW()-8))</f>
        <v>0</v>
      </c>
    </row>
    <row r="1831" spans="2:6" x14ac:dyDescent="0.15">
      <c r="B1831">
        <f ca="1">IF(INDEX(Transactions!$L:$L,ROW()-8)="",TODAY(),INDEX(Transactions!$G:$G,ROW()-8))</f>
        <v>46238</v>
      </c>
      <c r="F1831">
        <f>IF(INDEX(Transactions!$L:$L,ROW()-8)="",0,INDEX(Transactions!$Q:$Q,ROW()-8))</f>
        <v>0</v>
      </c>
    </row>
    <row r="1832" spans="2:6" x14ac:dyDescent="0.15">
      <c r="B1832">
        <f ca="1">IF(INDEX(Transactions!$L:$L,ROW()-8)="",TODAY(),INDEX(Transactions!$G:$G,ROW()-8))</f>
        <v>46238</v>
      </c>
      <c r="F1832">
        <f>IF(INDEX(Transactions!$L:$L,ROW()-8)="",0,INDEX(Transactions!$Q:$Q,ROW()-8))</f>
        <v>0</v>
      </c>
    </row>
    <row r="1833" spans="2:6" x14ac:dyDescent="0.15">
      <c r="B1833">
        <f ca="1">IF(INDEX(Transactions!$L:$L,ROW()-8)="",TODAY(),INDEX(Transactions!$G:$G,ROW()-8))</f>
        <v>46238</v>
      </c>
      <c r="F1833">
        <f>IF(INDEX(Transactions!$L:$L,ROW()-8)="",0,INDEX(Transactions!$Q:$Q,ROW()-8))</f>
        <v>0</v>
      </c>
    </row>
    <row r="1834" spans="2:6" x14ac:dyDescent="0.15">
      <c r="B1834">
        <f ca="1">IF(INDEX(Transactions!$L:$L,ROW()-8)="",TODAY(),INDEX(Transactions!$G:$G,ROW()-8))</f>
        <v>46238</v>
      </c>
      <c r="F1834">
        <f>IF(INDEX(Transactions!$L:$L,ROW()-8)="",0,INDEX(Transactions!$Q:$Q,ROW()-8))</f>
        <v>0</v>
      </c>
    </row>
    <row r="1835" spans="2:6" x14ac:dyDescent="0.15">
      <c r="B1835">
        <f ca="1">IF(INDEX(Transactions!$L:$L,ROW()-8)="",TODAY(),INDEX(Transactions!$G:$G,ROW()-8))</f>
        <v>46238</v>
      </c>
      <c r="F1835">
        <f>IF(INDEX(Transactions!$L:$L,ROW()-8)="",0,INDEX(Transactions!$Q:$Q,ROW()-8))</f>
        <v>0</v>
      </c>
    </row>
    <row r="1836" spans="2:6" x14ac:dyDescent="0.15">
      <c r="B1836">
        <f ca="1">IF(INDEX(Transactions!$L:$L,ROW()-8)="",TODAY(),INDEX(Transactions!$G:$G,ROW()-8))</f>
        <v>46238</v>
      </c>
      <c r="F1836">
        <f>IF(INDEX(Transactions!$L:$L,ROW()-8)="",0,INDEX(Transactions!$Q:$Q,ROW()-8))</f>
        <v>0</v>
      </c>
    </row>
    <row r="1837" spans="2:6" x14ac:dyDescent="0.15">
      <c r="B1837">
        <f ca="1">IF(INDEX(Transactions!$L:$L,ROW()-8)="",TODAY(),INDEX(Transactions!$G:$G,ROW()-8))</f>
        <v>46238</v>
      </c>
      <c r="F1837">
        <f>IF(INDEX(Transactions!$L:$L,ROW()-8)="",0,INDEX(Transactions!$Q:$Q,ROW()-8))</f>
        <v>0</v>
      </c>
    </row>
    <row r="1838" spans="2:6" x14ac:dyDescent="0.15">
      <c r="B1838">
        <f ca="1">IF(INDEX(Transactions!$L:$L,ROW()-8)="",TODAY(),INDEX(Transactions!$G:$G,ROW()-8))</f>
        <v>46238</v>
      </c>
      <c r="F1838">
        <f>IF(INDEX(Transactions!$L:$L,ROW()-8)="",0,INDEX(Transactions!$Q:$Q,ROW()-8))</f>
        <v>0</v>
      </c>
    </row>
    <row r="1839" spans="2:6" x14ac:dyDescent="0.15">
      <c r="B1839">
        <f ca="1">IF(INDEX(Transactions!$L:$L,ROW()-8)="",TODAY(),INDEX(Transactions!$G:$G,ROW()-8))</f>
        <v>46238</v>
      </c>
      <c r="F1839">
        <f>IF(INDEX(Transactions!$L:$L,ROW()-8)="",0,INDEX(Transactions!$Q:$Q,ROW()-8))</f>
        <v>0</v>
      </c>
    </row>
    <row r="1840" spans="2:6" x14ac:dyDescent="0.15">
      <c r="B1840">
        <f ca="1">IF(INDEX(Transactions!$L:$L,ROW()-8)="",TODAY(),INDEX(Transactions!$G:$G,ROW()-8))</f>
        <v>46238</v>
      </c>
      <c r="F1840">
        <f>IF(INDEX(Transactions!$L:$L,ROW()-8)="",0,INDEX(Transactions!$Q:$Q,ROW()-8))</f>
        <v>0</v>
      </c>
    </row>
    <row r="1841" spans="2:6" x14ac:dyDescent="0.15">
      <c r="B1841">
        <f ca="1">IF(INDEX(Transactions!$L:$L,ROW()-8)="",TODAY(),INDEX(Transactions!$G:$G,ROW()-8))</f>
        <v>46238</v>
      </c>
      <c r="F1841">
        <f>IF(INDEX(Transactions!$L:$L,ROW()-8)="",0,INDEX(Transactions!$Q:$Q,ROW()-8))</f>
        <v>0</v>
      </c>
    </row>
    <row r="1842" spans="2:6" x14ac:dyDescent="0.15">
      <c r="B1842">
        <f ca="1">IF(INDEX(Transactions!$L:$L,ROW()-8)="",TODAY(),INDEX(Transactions!$G:$G,ROW()-8))</f>
        <v>46238</v>
      </c>
      <c r="F1842">
        <f>IF(INDEX(Transactions!$L:$L,ROW()-8)="",0,INDEX(Transactions!$Q:$Q,ROW()-8))</f>
        <v>0</v>
      </c>
    </row>
    <row r="1843" spans="2:6" x14ac:dyDescent="0.15">
      <c r="B1843">
        <f ca="1">IF(INDEX(Transactions!$L:$L,ROW()-8)="",TODAY(),INDEX(Transactions!$G:$G,ROW()-8))</f>
        <v>46238</v>
      </c>
      <c r="F1843">
        <f>IF(INDEX(Transactions!$L:$L,ROW()-8)="",0,INDEX(Transactions!$Q:$Q,ROW()-8))</f>
        <v>0</v>
      </c>
    </row>
    <row r="1844" spans="2:6" x14ac:dyDescent="0.15">
      <c r="B1844">
        <f ca="1">IF(INDEX(Transactions!$L:$L,ROW()-8)="",TODAY(),INDEX(Transactions!$G:$G,ROW()-8))</f>
        <v>46238</v>
      </c>
      <c r="F1844">
        <f>IF(INDEX(Transactions!$L:$L,ROW()-8)="",0,INDEX(Transactions!$Q:$Q,ROW()-8))</f>
        <v>0</v>
      </c>
    </row>
    <row r="1845" spans="2:6" x14ac:dyDescent="0.15">
      <c r="B1845">
        <f ca="1">IF(INDEX(Transactions!$L:$L,ROW()-8)="",TODAY(),INDEX(Transactions!$G:$G,ROW()-8))</f>
        <v>46238</v>
      </c>
      <c r="F1845">
        <f>IF(INDEX(Transactions!$L:$L,ROW()-8)="",0,INDEX(Transactions!$Q:$Q,ROW()-8))</f>
        <v>0</v>
      </c>
    </row>
    <row r="1846" spans="2:6" x14ac:dyDescent="0.15">
      <c r="B1846">
        <f ca="1">IF(INDEX(Transactions!$L:$L,ROW()-8)="",TODAY(),INDEX(Transactions!$G:$G,ROW()-8))</f>
        <v>46238</v>
      </c>
      <c r="F1846">
        <f>IF(INDEX(Transactions!$L:$L,ROW()-8)="",0,INDEX(Transactions!$Q:$Q,ROW()-8))</f>
        <v>0</v>
      </c>
    </row>
    <row r="1847" spans="2:6" x14ac:dyDescent="0.15">
      <c r="B1847">
        <f ca="1">IF(INDEX(Transactions!$L:$L,ROW()-8)="",TODAY(),INDEX(Transactions!$G:$G,ROW()-8))</f>
        <v>46238</v>
      </c>
      <c r="F1847">
        <f>IF(INDEX(Transactions!$L:$L,ROW()-8)="",0,INDEX(Transactions!$Q:$Q,ROW()-8))</f>
        <v>0</v>
      </c>
    </row>
    <row r="1848" spans="2:6" x14ac:dyDescent="0.15">
      <c r="B1848">
        <f ca="1">IF(INDEX(Transactions!$L:$L,ROW()-8)="",TODAY(),INDEX(Transactions!$G:$G,ROW()-8))</f>
        <v>46238</v>
      </c>
      <c r="F1848">
        <f>IF(INDEX(Transactions!$L:$L,ROW()-8)="",0,INDEX(Transactions!$Q:$Q,ROW()-8))</f>
        <v>0</v>
      </c>
    </row>
    <row r="1849" spans="2:6" x14ac:dyDescent="0.15">
      <c r="B1849">
        <f ca="1">IF(INDEX(Transactions!$L:$L,ROW()-8)="",TODAY(),INDEX(Transactions!$G:$G,ROW()-8))</f>
        <v>46238</v>
      </c>
      <c r="F1849">
        <f>IF(INDEX(Transactions!$L:$L,ROW()-8)="",0,INDEX(Transactions!$Q:$Q,ROW()-8))</f>
        <v>0</v>
      </c>
    </row>
    <row r="1850" spans="2:6" x14ac:dyDescent="0.15">
      <c r="B1850">
        <f ca="1">IF(INDEX(Transactions!$L:$L,ROW()-8)="",TODAY(),INDEX(Transactions!$G:$G,ROW()-8))</f>
        <v>46238</v>
      </c>
      <c r="F1850">
        <f>IF(INDEX(Transactions!$L:$L,ROW()-8)="",0,INDEX(Transactions!$Q:$Q,ROW()-8))</f>
        <v>0</v>
      </c>
    </row>
    <row r="1851" spans="2:6" x14ac:dyDescent="0.15">
      <c r="B1851">
        <f ca="1">IF(INDEX(Transactions!$L:$L,ROW()-8)="",TODAY(),INDEX(Transactions!$G:$G,ROW()-8))</f>
        <v>46238</v>
      </c>
      <c r="F1851">
        <f>IF(INDEX(Transactions!$L:$L,ROW()-8)="",0,INDEX(Transactions!$Q:$Q,ROW()-8))</f>
        <v>0</v>
      </c>
    </row>
    <row r="1852" spans="2:6" x14ac:dyDescent="0.15">
      <c r="B1852">
        <f ca="1">IF(INDEX(Transactions!$L:$L,ROW()-8)="",TODAY(),INDEX(Transactions!$G:$G,ROW()-8))</f>
        <v>46238</v>
      </c>
      <c r="F1852">
        <f>IF(INDEX(Transactions!$L:$L,ROW()-8)="",0,INDEX(Transactions!$Q:$Q,ROW()-8))</f>
        <v>0</v>
      </c>
    </row>
    <row r="1853" spans="2:6" x14ac:dyDescent="0.15">
      <c r="B1853">
        <f ca="1">IF(INDEX(Transactions!$L:$L,ROW()-8)="",TODAY(),INDEX(Transactions!$G:$G,ROW()-8))</f>
        <v>46238</v>
      </c>
      <c r="F1853">
        <f>IF(INDEX(Transactions!$L:$L,ROW()-8)="",0,INDEX(Transactions!$Q:$Q,ROW()-8))</f>
        <v>0</v>
      </c>
    </row>
    <row r="1854" spans="2:6" x14ac:dyDescent="0.15">
      <c r="B1854">
        <f ca="1">IF(INDEX(Transactions!$L:$L,ROW()-8)="",TODAY(),INDEX(Transactions!$G:$G,ROW()-8))</f>
        <v>46238</v>
      </c>
      <c r="F1854">
        <f>IF(INDEX(Transactions!$L:$L,ROW()-8)="",0,INDEX(Transactions!$Q:$Q,ROW()-8))</f>
        <v>0</v>
      </c>
    </row>
    <row r="1855" spans="2:6" x14ac:dyDescent="0.15">
      <c r="B1855">
        <f ca="1">IF(INDEX(Transactions!$L:$L,ROW()-8)="",TODAY(),INDEX(Transactions!$G:$G,ROW()-8))</f>
        <v>46238</v>
      </c>
      <c r="F1855">
        <f>IF(INDEX(Transactions!$L:$L,ROW()-8)="",0,INDEX(Transactions!$Q:$Q,ROW()-8))</f>
        <v>0</v>
      </c>
    </row>
    <row r="1856" spans="2:6" x14ac:dyDescent="0.15">
      <c r="B1856">
        <f ca="1">IF(INDEX(Transactions!$L:$L,ROW()-8)="",TODAY(),INDEX(Transactions!$G:$G,ROW()-8))</f>
        <v>46238</v>
      </c>
      <c r="F1856">
        <f>IF(INDEX(Transactions!$L:$L,ROW()-8)="",0,INDEX(Transactions!$Q:$Q,ROW()-8))</f>
        <v>0</v>
      </c>
    </row>
    <row r="1857" spans="2:6" x14ac:dyDescent="0.15">
      <c r="B1857">
        <f ca="1">IF(INDEX(Transactions!$L:$L,ROW()-8)="",TODAY(),INDEX(Transactions!$G:$G,ROW()-8))</f>
        <v>46238</v>
      </c>
      <c r="F1857">
        <f>IF(INDEX(Transactions!$L:$L,ROW()-8)="",0,INDEX(Transactions!$Q:$Q,ROW()-8))</f>
        <v>0</v>
      </c>
    </row>
    <row r="1858" spans="2:6" x14ac:dyDescent="0.15">
      <c r="B1858">
        <f ca="1">IF(INDEX(Transactions!$L:$L,ROW()-8)="",TODAY(),INDEX(Transactions!$G:$G,ROW()-8))</f>
        <v>46238</v>
      </c>
      <c r="F1858">
        <f>IF(INDEX(Transactions!$L:$L,ROW()-8)="",0,INDEX(Transactions!$Q:$Q,ROW()-8))</f>
        <v>0</v>
      </c>
    </row>
    <row r="1859" spans="2:6" x14ac:dyDescent="0.15">
      <c r="B1859">
        <f ca="1">IF(INDEX(Transactions!$L:$L,ROW()-8)="",TODAY(),INDEX(Transactions!$G:$G,ROW()-8))</f>
        <v>46238</v>
      </c>
      <c r="F1859">
        <f>IF(INDEX(Transactions!$L:$L,ROW()-8)="",0,INDEX(Transactions!$Q:$Q,ROW()-8))</f>
        <v>0</v>
      </c>
    </row>
    <row r="1860" spans="2:6" x14ac:dyDescent="0.15">
      <c r="B1860">
        <f ca="1">IF(INDEX(Transactions!$L:$L,ROW()-8)="",TODAY(),INDEX(Transactions!$G:$G,ROW()-8))</f>
        <v>46238</v>
      </c>
      <c r="F1860">
        <f>IF(INDEX(Transactions!$L:$L,ROW()-8)="",0,INDEX(Transactions!$Q:$Q,ROW()-8))</f>
        <v>0</v>
      </c>
    </row>
    <row r="1861" spans="2:6" x14ac:dyDescent="0.15">
      <c r="B1861">
        <f ca="1">IF(INDEX(Transactions!$L:$L,ROW()-8)="",TODAY(),INDEX(Transactions!$G:$G,ROW()-8))</f>
        <v>46238</v>
      </c>
      <c r="F1861">
        <f>IF(INDEX(Transactions!$L:$L,ROW()-8)="",0,INDEX(Transactions!$Q:$Q,ROW()-8))</f>
        <v>0</v>
      </c>
    </row>
    <row r="1862" spans="2:6" x14ac:dyDescent="0.15">
      <c r="B1862">
        <f ca="1">IF(INDEX(Transactions!$L:$L,ROW()-8)="",TODAY(),INDEX(Transactions!$G:$G,ROW()-8))</f>
        <v>46238</v>
      </c>
      <c r="F1862">
        <f>IF(INDEX(Transactions!$L:$L,ROW()-8)="",0,INDEX(Transactions!$Q:$Q,ROW()-8))</f>
        <v>0</v>
      </c>
    </row>
    <row r="1863" spans="2:6" x14ac:dyDescent="0.15">
      <c r="B1863">
        <f ca="1">IF(INDEX(Transactions!$L:$L,ROW()-8)="",TODAY(),INDEX(Transactions!$G:$G,ROW()-8))</f>
        <v>46238</v>
      </c>
      <c r="F1863">
        <f>IF(INDEX(Transactions!$L:$L,ROW()-8)="",0,INDEX(Transactions!$Q:$Q,ROW()-8))</f>
        <v>0</v>
      </c>
    </row>
    <row r="1864" spans="2:6" x14ac:dyDescent="0.15">
      <c r="B1864">
        <f ca="1">IF(INDEX(Transactions!$L:$L,ROW()-8)="",TODAY(),INDEX(Transactions!$G:$G,ROW()-8))</f>
        <v>46238</v>
      </c>
      <c r="F1864">
        <f>IF(INDEX(Transactions!$L:$L,ROW()-8)="",0,INDEX(Transactions!$Q:$Q,ROW()-8))</f>
        <v>0</v>
      </c>
    </row>
    <row r="1865" spans="2:6" x14ac:dyDescent="0.15">
      <c r="B1865">
        <f ca="1">IF(INDEX(Transactions!$L:$L,ROW()-8)="",TODAY(),INDEX(Transactions!$G:$G,ROW()-8))</f>
        <v>46238</v>
      </c>
      <c r="F1865">
        <f>IF(INDEX(Transactions!$L:$L,ROW()-8)="",0,INDEX(Transactions!$Q:$Q,ROW()-8))</f>
        <v>0</v>
      </c>
    </row>
    <row r="1866" spans="2:6" x14ac:dyDescent="0.15">
      <c r="B1866">
        <f ca="1">IF(INDEX(Transactions!$L:$L,ROW()-8)="",TODAY(),INDEX(Transactions!$G:$G,ROW()-8))</f>
        <v>46238</v>
      </c>
      <c r="F1866">
        <f>IF(INDEX(Transactions!$L:$L,ROW()-8)="",0,INDEX(Transactions!$Q:$Q,ROW()-8))</f>
        <v>0</v>
      </c>
    </row>
    <row r="1867" spans="2:6" x14ac:dyDescent="0.15">
      <c r="B1867">
        <f ca="1">IF(INDEX(Transactions!$L:$L,ROW()-8)="",TODAY(),INDEX(Transactions!$G:$G,ROW()-8))</f>
        <v>46238</v>
      </c>
      <c r="F1867">
        <f>IF(INDEX(Transactions!$L:$L,ROW()-8)="",0,INDEX(Transactions!$Q:$Q,ROW()-8))</f>
        <v>0</v>
      </c>
    </row>
    <row r="1868" spans="2:6" x14ac:dyDescent="0.15">
      <c r="B1868">
        <f ca="1">IF(INDEX(Transactions!$L:$L,ROW()-8)="",TODAY(),INDEX(Transactions!$G:$G,ROW()-8))</f>
        <v>46238</v>
      </c>
      <c r="F1868">
        <f>IF(INDEX(Transactions!$L:$L,ROW()-8)="",0,INDEX(Transactions!$Q:$Q,ROW()-8))</f>
        <v>0</v>
      </c>
    </row>
    <row r="1869" spans="2:6" x14ac:dyDescent="0.15">
      <c r="B1869">
        <f ca="1">IF(INDEX(Transactions!$L:$L,ROW()-8)="",TODAY(),INDEX(Transactions!$G:$G,ROW()-8))</f>
        <v>46238</v>
      </c>
      <c r="F1869">
        <f>IF(INDEX(Transactions!$L:$L,ROW()-8)="",0,INDEX(Transactions!$Q:$Q,ROW()-8))</f>
        <v>0</v>
      </c>
    </row>
    <row r="1870" spans="2:6" x14ac:dyDescent="0.15">
      <c r="B1870">
        <f ca="1">IF(INDEX(Transactions!$L:$L,ROW()-8)="",TODAY(),INDEX(Transactions!$G:$G,ROW()-8))</f>
        <v>46238</v>
      </c>
      <c r="F1870">
        <f>IF(INDEX(Transactions!$L:$L,ROW()-8)="",0,INDEX(Transactions!$Q:$Q,ROW()-8))</f>
        <v>0</v>
      </c>
    </row>
    <row r="1871" spans="2:6" x14ac:dyDescent="0.15">
      <c r="B1871">
        <f ca="1">IF(INDEX(Transactions!$L:$L,ROW()-8)="",TODAY(),INDEX(Transactions!$G:$G,ROW()-8))</f>
        <v>46238</v>
      </c>
      <c r="F1871">
        <f>IF(INDEX(Transactions!$L:$L,ROW()-8)="",0,INDEX(Transactions!$Q:$Q,ROW()-8))</f>
        <v>0</v>
      </c>
    </row>
    <row r="1872" spans="2:6" x14ac:dyDescent="0.15">
      <c r="B1872">
        <f ca="1">IF(INDEX(Transactions!$L:$L,ROW()-8)="",TODAY(),INDEX(Transactions!$G:$G,ROW()-8))</f>
        <v>46238</v>
      </c>
      <c r="F1872">
        <f>IF(INDEX(Transactions!$L:$L,ROW()-8)="",0,INDEX(Transactions!$Q:$Q,ROW()-8))</f>
        <v>0</v>
      </c>
    </row>
    <row r="1873" spans="2:6" x14ac:dyDescent="0.15">
      <c r="B1873">
        <f ca="1">IF(INDEX(Transactions!$L:$L,ROW()-8)="",TODAY(),INDEX(Transactions!$G:$G,ROW()-8))</f>
        <v>46238</v>
      </c>
      <c r="F1873">
        <f>IF(INDEX(Transactions!$L:$L,ROW()-8)="",0,INDEX(Transactions!$Q:$Q,ROW()-8))</f>
        <v>0</v>
      </c>
    </row>
    <row r="1874" spans="2:6" x14ac:dyDescent="0.15">
      <c r="B1874">
        <f ca="1">IF(INDEX(Transactions!$L:$L,ROW()-8)="",TODAY(),INDEX(Transactions!$G:$G,ROW()-8))</f>
        <v>46238</v>
      </c>
      <c r="F1874">
        <f>IF(INDEX(Transactions!$L:$L,ROW()-8)="",0,INDEX(Transactions!$Q:$Q,ROW()-8))</f>
        <v>0</v>
      </c>
    </row>
    <row r="1875" spans="2:6" x14ac:dyDescent="0.15">
      <c r="B1875">
        <f ca="1">IF(INDEX(Transactions!$L:$L,ROW()-8)="",TODAY(),INDEX(Transactions!$G:$G,ROW()-8))</f>
        <v>46238</v>
      </c>
      <c r="F1875">
        <f>IF(INDEX(Transactions!$L:$L,ROW()-8)="",0,INDEX(Transactions!$Q:$Q,ROW()-8))</f>
        <v>0</v>
      </c>
    </row>
    <row r="1876" spans="2:6" x14ac:dyDescent="0.15">
      <c r="B1876">
        <f ca="1">IF(INDEX(Transactions!$L:$L,ROW()-8)="",TODAY(),INDEX(Transactions!$G:$G,ROW()-8))</f>
        <v>46238</v>
      </c>
      <c r="F1876">
        <f>IF(INDEX(Transactions!$L:$L,ROW()-8)="",0,INDEX(Transactions!$Q:$Q,ROW()-8))</f>
        <v>0</v>
      </c>
    </row>
    <row r="1877" spans="2:6" x14ac:dyDescent="0.15">
      <c r="B1877">
        <f ca="1">IF(INDEX(Transactions!$L:$L,ROW()-8)="",TODAY(),INDEX(Transactions!$G:$G,ROW()-8))</f>
        <v>46238</v>
      </c>
      <c r="F1877">
        <f>IF(INDEX(Transactions!$L:$L,ROW()-8)="",0,INDEX(Transactions!$Q:$Q,ROW()-8))</f>
        <v>0</v>
      </c>
    </row>
    <row r="1878" spans="2:6" x14ac:dyDescent="0.15">
      <c r="B1878">
        <f ca="1">IF(INDEX(Transactions!$L:$L,ROW()-8)="",TODAY(),INDEX(Transactions!$G:$G,ROW()-8))</f>
        <v>46238</v>
      </c>
      <c r="F1878">
        <f>IF(INDEX(Transactions!$L:$L,ROW()-8)="",0,INDEX(Transactions!$Q:$Q,ROW()-8))</f>
        <v>0</v>
      </c>
    </row>
    <row r="1879" spans="2:6" x14ac:dyDescent="0.15">
      <c r="B1879">
        <f ca="1">IF(INDEX(Transactions!$L:$L,ROW()-8)="",TODAY(),INDEX(Transactions!$G:$G,ROW()-8))</f>
        <v>46238</v>
      </c>
      <c r="F1879">
        <f>IF(INDEX(Transactions!$L:$L,ROW()-8)="",0,INDEX(Transactions!$Q:$Q,ROW()-8))</f>
        <v>0</v>
      </c>
    </row>
    <row r="1880" spans="2:6" x14ac:dyDescent="0.15">
      <c r="B1880">
        <f ca="1">IF(INDEX(Transactions!$L:$L,ROW()-8)="",TODAY(),INDEX(Transactions!$G:$G,ROW()-8))</f>
        <v>46238</v>
      </c>
      <c r="F1880">
        <f>IF(INDEX(Transactions!$L:$L,ROW()-8)="",0,INDEX(Transactions!$Q:$Q,ROW()-8))</f>
        <v>0</v>
      </c>
    </row>
    <row r="1881" spans="2:6" x14ac:dyDescent="0.15">
      <c r="B1881">
        <f ca="1">IF(INDEX(Transactions!$L:$L,ROW()-8)="",TODAY(),INDEX(Transactions!$G:$G,ROW()-8))</f>
        <v>46238</v>
      </c>
      <c r="F1881">
        <f>IF(INDEX(Transactions!$L:$L,ROW()-8)="",0,INDEX(Transactions!$Q:$Q,ROW()-8))</f>
        <v>0</v>
      </c>
    </row>
    <row r="1882" spans="2:6" x14ac:dyDescent="0.15">
      <c r="B1882">
        <f ca="1">IF(INDEX(Transactions!$L:$L,ROW()-8)="",TODAY(),INDEX(Transactions!$G:$G,ROW()-8))</f>
        <v>46238</v>
      </c>
      <c r="F1882">
        <f>IF(INDEX(Transactions!$L:$L,ROW()-8)="",0,INDEX(Transactions!$Q:$Q,ROW()-8))</f>
        <v>0</v>
      </c>
    </row>
    <row r="1883" spans="2:6" x14ac:dyDescent="0.15">
      <c r="B1883">
        <f ca="1">IF(INDEX(Transactions!$L:$L,ROW()-8)="",TODAY(),INDEX(Transactions!$G:$G,ROW()-8))</f>
        <v>46238</v>
      </c>
      <c r="F1883">
        <f>IF(INDEX(Transactions!$L:$L,ROW()-8)="",0,INDEX(Transactions!$Q:$Q,ROW()-8))</f>
        <v>0</v>
      </c>
    </row>
    <row r="1884" spans="2:6" x14ac:dyDescent="0.15">
      <c r="B1884">
        <f ca="1">IF(INDEX(Transactions!$L:$L,ROW()-8)="",TODAY(),INDEX(Transactions!$G:$G,ROW()-8))</f>
        <v>46238</v>
      </c>
      <c r="F1884">
        <f>IF(INDEX(Transactions!$L:$L,ROW()-8)="",0,INDEX(Transactions!$Q:$Q,ROW()-8))</f>
        <v>0</v>
      </c>
    </row>
    <row r="1885" spans="2:6" x14ac:dyDescent="0.15">
      <c r="B1885">
        <f ca="1">IF(INDEX(Transactions!$L:$L,ROW()-8)="",TODAY(),INDEX(Transactions!$G:$G,ROW()-8))</f>
        <v>46238</v>
      </c>
      <c r="F1885">
        <f>IF(INDEX(Transactions!$L:$L,ROW()-8)="",0,INDEX(Transactions!$Q:$Q,ROW()-8))</f>
        <v>0</v>
      </c>
    </row>
    <row r="1886" spans="2:6" x14ac:dyDescent="0.15">
      <c r="B1886">
        <f ca="1">IF(INDEX(Transactions!$L:$L,ROW()-8)="",TODAY(),INDEX(Transactions!$G:$G,ROW()-8))</f>
        <v>46238</v>
      </c>
      <c r="F1886">
        <f>IF(INDEX(Transactions!$L:$L,ROW()-8)="",0,INDEX(Transactions!$Q:$Q,ROW()-8))</f>
        <v>0</v>
      </c>
    </row>
    <row r="1887" spans="2:6" x14ac:dyDescent="0.15">
      <c r="B1887">
        <f ca="1">IF(INDEX(Transactions!$L:$L,ROW()-8)="",TODAY(),INDEX(Transactions!$G:$G,ROW()-8))</f>
        <v>46238</v>
      </c>
      <c r="F1887">
        <f>IF(INDEX(Transactions!$L:$L,ROW()-8)="",0,INDEX(Transactions!$Q:$Q,ROW()-8))</f>
        <v>0</v>
      </c>
    </row>
    <row r="1888" spans="2:6" x14ac:dyDescent="0.15">
      <c r="B1888">
        <f ca="1">IF(INDEX(Transactions!$L:$L,ROW()-8)="",TODAY(),INDEX(Transactions!$G:$G,ROW()-8))</f>
        <v>46238</v>
      </c>
      <c r="F1888">
        <f>IF(INDEX(Transactions!$L:$L,ROW()-8)="",0,INDEX(Transactions!$Q:$Q,ROW()-8))</f>
        <v>0</v>
      </c>
    </row>
    <row r="1889" spans="2:6" x14ac:dyDescent="0.15">
      <c r="B1889">
        <f ca="1">IF(INDEX(Transactions!$L:$L,ROW()-8)="",TODAY(),INDEX(Transactions!$G:$G,ROW()-8))</f>
        <v>46238</v>
      </c>
      <c r="F1889">
        <f>IF(INDEX(Transactions!$L:$L,ROW()-8)="",0,INDEX(Transactions!$Q:$Q,ROW()-8))</f>
        <v>0</v>
      </c>
    </row>
    <row r="1890" spans="2:6" x14ac:dyDescent="0.15">
      <c r="B1890">
        <f ca="1">IF(INDEX(Transactions!$L:$L,ROW()-8)="",TODAY(),INDEX(Transactions!$G:$G,ROW()-8))</f>
        <v>46238</v>
      </c>
      <c r="F1890">
        <f>IF(INDEX(Transactions!$L:$L,ROW()-8)="",0,INDEX(Transactions!$Q:$Q,ROW()-8))</f>
        <v>0</v>
      </c>
    </row>
    <row r="1891" spans="2:6" x14ac:dyDescent="0.15">
      <c r="B1891">
        <f ca="1">IF(INDEX(Transactions!$L:$L,ROW()-8)="",TODAY(),INDEX(Transactions!$G:$G,ROW()-8))</f>
        <v>46238</v>
      </c>
      <c r="F1891">
        <f>IF(INDEX(Transactions!$L:$L,ROW()-8)="",0,INDEX(Transactions!$Q:$Q,ROW()-8))</f>
        <v>0</v>
      </c>
    </row>
    <row r="1892" spans="2:6" x14ac:dyDescent="0.15">
      <c r="B1892">
        <f ca="1">IF(INDEX(Transactions!$L:$L,ROW()-8)="",TODAY(),INDEX(Transactions!$G:$G,ROW()-8))</f>
        <v>46238</v>
      </c>
      <c r="F1892">
        <f>IF(INDEX(Transactions!$L:$L,ROW()-8)="",0,INDEX(Transactions!$Q:$Q,ROW()-8))</f>
        <v>0</v>
      </c>
    </row>
    <row r="1893" spans="2:6" x14ac:dyDescent="0.15">
      <c r="B1893">
        <f ca="1">IF(INDEX(Transactions!$L:$L,ROW()-8)="",TODAY(),INDEX(Transactions!$G:$G,ROW()-8))</f>
        <v>46238</v>
      </c>
      <c r="F1893">
        <f>IF(INDEX(Transactions!$L:$L,ROW()-8)="",0,INDEX(Transactions!$Q:$Q,ROW()-8))</f>
        <v>0</v>
      </c>
    </row>
    <row r="1894" spans="2:6" x14ac:dyDescent="0.15">
      <c r="B1894">
        <f ca="1">IF(INDEX(Transactions!$L:$L,ROW()-8)="",TODAY(),INDEX(Transactions!$G:$G,ROW()-8))</f>
        <v>46238</v>
      </c>
      <c r="F1894">
        <f>IF(INDEX(Transactions!$L:$L,ROW()-8)="",0,INDEX(Transactions!$Q:$Q,ROW()-8))</f>
        <v>0</v>
      </c>
    </row>
    <row r="1895" spans="2:6" x14ac:dyDescent="0.15">
      <c r="B1895">
        <f ca="1">IF(INDEX(Transactions!$L:$L,ROW()-8)="",TODAY(),INDEX(Transactions!$G:$G,ROW()-8))</f>
        <v>46238</v>
      </c>
      <c r="F1895">
        <f>IF(INDEX(Transactions!$L:$L,ROW()-8)="",0,INDEX(Transactions!$Q:$Q,ROW()-8))</f>
        <v>0</v>
      </c>
    </row>
    <row r="1896" spans="2:6" x14ac:dyDescent="0.15">
      <c r="B1896">
        <f ca="1">IF(INDEX(Transactions!$L:$L,ROW()-8)="",TODAY(),INDEX(Transactions!$G:$G,ROW()-8))</f>
        <v>46238</v>
      </c>
      <c r="F1896">
        <f>IF(INDEX(Transactions!$L:$L,ROW()-8)="",0,INDEX(Transactions!$Q:$Q,ROW()-8))</f>
        <v>0</v>
      </c>
    </row>
    <row r="1897" spans="2:6" x14ac:dyDescent="0.15">
      <c r="B1897">
        <f ca="1">IF(INDEX(Transactions!$L:$L,ROW()-8)="",TODAY(),INDEX(Transactions!$G:$G,ROW()-8))</f>
        <v>46238</v>
      </c>
      <c r="F1897">
        <f>IF(INDEX(Transactions!$L:$L,ROW()-8)="",0,INDEX(Transactions!$Q:$Q,ROW()-8))</f>
        <v>0</v>
      </c>
    </row>
    <row r="1898" spans="2:6" x14ac:dyDescent="0.15">
      <c r="B1898">
        <f ca="1">IF(INDEX(Transactions!$L:$L,ROW()-8)="",TODAY(),INDEX(Transactions!$G:$G,ROW()-8))</f>
        <v>46238</v>
      </c>
      <c r="F1898">
        <f>IF(INDEX(Transactions!$L:$L,ROW()-8)="",0,INDEX(Transactions!$Q:$Q,ROW()-8))</f>
        <v>0</v>
      </c>
    </row>
    <row r="1899" spans="2:6" x14ac:dyDescent="0.15">
      <c r="B1899">
        <f ca="1">IF(INDEX(Transactions!$L:$L,ROW()-8)="",TODAY(),INDEX(Transactions!$G:$G,ROW()-8))</f>
        <v>46238</v>
      </c>
      <c r="F1899">
        <f>IF(INDEX(Transactions!$L:$L,ROW()-8)="",0,INDEX(Transactions!$Q:$Q,ROW()-8))</f>
        <v>0</v>
      </c>
    </row>
    <row r="1900" spans="2:6" x14ac:dyDescent="0.15">
      <c r="B1900">
        <f ca="1">IF(INDEX(Transactions!$L:$L,ROW()-8)="",TODAY(),INDEX(Transactions!$G:$G,ROW()-8))</f>
        <v>46238</v>
      </c>
      <c r="F1900">
        <f>IF(INDEX(Transactions!$L:$L,ROW()-8)="",0,INDEX(Transactions!$Q:$Q,ROW()-8))</f>
        <v>0</v>
      </c>
    </row>
    <row r="1901" spans="2:6" x14ac:dyDescent="0.15">
      <c r="B1901">
        <f ca="1">IF(INDEX(Transactions!$L:$L,ROW()-8)="",TODAY(),INDEX(Transactions!$G:$G,ROW()-8))</f>
        <v>46238</v>
      </c>
      <c r="F1901">
        <f>IF(INDEX(Transactions!$L:$L,ROW()-8)="",0,INDEX(Transactions!$Q:$Q,ROW()-8))</f>
        <v>0</v>
      </c>
    </row>
    <row r="1902" spans="2:6" x14ac:dyDescent="0.15">
      <c r="B1902">
        <f ca="1">IF(INDEX(Transactions!$L:$L,ROW()-8)="",TODAY(),INDEX(Transactions!$G:$G,ROW()-8))</f>
        <v>46238</v>
      </c>
      <c r="F1902">
        <f>IF(INDEX(Transactions!$L:$L,ROW()-8)="",0,INDEX(Transactions!$Q:$Q,ROW()-8))</f>
        <v>0</v>
      </c>
    </row>
    <row r="1903" spans="2:6" x14ac:dyDescent="0.15">
      <c r="B1903">
        <f ca="1">IF(INDEX(Transactions!$L:$L,ROW()-8)="",TODAY(),INDEX(Transactions!$G:$G,ROW()-8))</f>
        <v>46238</v>
      </c>
      <c r="F1903">
        <f>IF(INDEX(Transactions!$L:$L,ROW()-8)="",0,INDEX(Transactions!$Q:$Q,ROW()-8))</f>
        <v>0</v>
      </c>
    </row>
    <row r="1904" spans="2:6" x14ac:dyDescent="0.15">
      <c r="B1904">
        <f ca="1">IF(INDEX(Transactions!$L:$L,ROW()-8)="",TODAY(),INDEX(Transactions!$G:$G,ROW()-8))</f>
        <v>46238</v>
      </c>
      <c r="F1904">
        <f>IF(INDEX(Transactions!$L:$L,ROW()-8)="",0,INDEX(Transactions!$Q:$Q,ROW()-8))</f>
        <v>0</v>
      </c>
    </row>
    <row r="1905" spans="2:6" x14ac:dyDescent="0.15">
      <c r="B1905">
        <f ca="1">IF(INDEX(Transactions!$L:$L,ROW()-8)="",TODAY(),INDEX(Transactions!$G:$G,ROW()-8))</f>
        <v>46238</v>
      </c>
      <c r="F1905">
        <f>IF(INDEX(Transactions!$L:$L,ROW()-8)="",0,INDEX(Transactions!$Q:$Q,ROW()-8))</f>
        <v>0</v>
      </c>
    </row>
    <row r="1906" spans="2:6" x14ac:dyDescent="0.15">
      <c r="B1906">
        <f ca="1">IF(INDEX(Transactions!$L:$L,ROW()-8)="",TODAY(),INDEX(Transactions!$G:$G,ROW()-8))</f>
        <v>46238</v>
      </c>
      <c r="F1906">
        <f>IF(INDEX(Transactions!$L:$L,ROW()-8)="",0,INDEX(Transactions!$Q:$Q,ROW()-8))</f>
        <v>0</v>
      </c>
    </row>
    <row r="1907" spans="2:6" x14ac:dyDescent="0.15">
      <c r="B1907">
        <f ca="1">IF(INDEX(Transactions!$L:$L,ROW()-8)="",TODAY(),INDEX(Transactions!$G:$G,ROW()-8))</f>
        <v>46238</v>
      </c>
      <c r="F1907">
        <f>IF(INDEX(Transactions!$L:$L,ROW()-8)="",0,INDEX(Transactions!$Q:$Q,ROW()-8))</f>
        <v>0</v>
      </c>
    </row>
    <row r="1908" spans="2:6" x14ac:dyDescent="0.15">
      <c r="B1908">
        <f ca="1">IF(INDEX(Transactions!$L:$L,ROW()-8)="",TODAY(),INDEX(Transactions!$G:$G,ROW()-8))</f>
        <v>46238</v>
      </c>
      <c r="F1908">
        <f>IF(INDEX(Transactions!$L:$L,ROW()-8)="",0,INDEX(Transactions!$Q:$Q,ROW()-8))</f>
        <v>0</v>
      </c>
    </row>
    <row r="1909" spans="2:6" x14ac:dyDescent="0.15">
      <c r="B1909">
        <f ca="1">IF(INDEX(Transactions!$L:$L,ROW()-8)="",TODAY(),INDEX(Transactions!$G:$G,ROW()-8))</f>
        <v>46238</v>
      </c>
      <c r="F1909">
        <f>IF(INDEX(Transactions!$L:$L,ROW()-8)="",0,INDEX(Transactions!$Q:$Q,ROW()-8))</f>
        <v>0</v>
      </c>
    </row>
    <row r="1910" spans="2:6" x14ac:dyDescent="0.15">
      <c r="B1910">
        <f ca="1">IF(INDEX(Transactions!$L:$L,ROW()-8)="",TODAY(),INDEX(Transactions!$G:$G,ROW()-8))</f>
        <v>46238</v>
      </c>
      <c r="F1910">
        <f>IF(INDEX(Transactions!$L:$L,ROW()-8)="",0,INDEX(Transactions!$Q:$Q,ROW()-8))</f>
        <v>0</v>
      </c>
    </row>
    <row r="1911" spans="2:6" x14ac:dyDescent="0.15">
      <c r="B1911">
        <f ca="1">IF(INDEX(Transactions!$L:$L,ROW()-8)="",TODAY(),INDEX(Transactions!$G:$G,ROW()-8))</f>
        <v>46238</v>
      </c>
      <c r="F1911">
        <f>IF(INDEX(Transactions!$L:$L,ROW()-8)="",0,INDEX(Transactions!$Q:$Q,ROW()-8))</f>
        <v>0</v>
      </c>
    </row>
    <row r="1912" spans="2:6" x14ac:dyDescent="0.15">
      <c r="B1912">
        <f ca="1">IF(INDEX(Transactions!$L:$L,ROW()-8)="",TODAY(),INDEX(Transactions!$G:$G,ROW()-8))</f>
        <v>46238</v>
      </c>
      <c r="F1912">
        <f>IF(INDEX(Transactions!$L:$L,ROW()-8)="",0,INDEX(Transactions!$Q:$Q,ROW()-8))</f>
        <v>0</v>
      </c>
    </row>
    <row r="1913" spans="2:6" x14ac:dyDescent="0.15">
      <c r="B1913">
        <f ca="1">IF(INDEX(Transactions!$L:$L,ROW()-8)="",TODAY(),INDEX(Transactions!$G:$G,ROW()-8))</f>
        <v>46238</v>
      </c>
      <c r="F1913">
        <f>IF(INDEX(Transactions!$L:$L,ROW()-8)="",0,INDEX(Transactions!$Q:$Q,ROW()-8))</f>
        <v>0</v>
      </c>
    </row>
    <row r="1914" spans="2:6" x14ac:dyDescent="0.15">
      <c r="B1914">
        <f ca="1">IF(INDEX(Transactions!$L:$L,ROW()-8)="",TODAY(),INDEX(Transactions!$G:$G,ROW()-8))</f>
        <v>46238</v>
      </c>
      <c r="F1914">
        <f>IF(INDEX(Transactions!$L:$L,ROW()-8)="",0,INDEX(Transactions!$Q:$Q,ROW()-8))</f>
        <v>0</v>
      </c>
    </row>
    <row r="1915" spans="2:6" x14ac:dyDescent="0.15">
      <c r="B1915">
        <f ca="1">IF(INDEX(Transactions!$L:$L,ROW()-8)="",TODAY(),INDEX(Transactions!$G:$G,ROW()-8))</f>
        <v>46238</v>
      </c>
      <c r="F1915">
        <f>IF(INDEX(Transactions!$L:$L,ROW()-8)="",0,INDEX(Transactions!$Q:$Q,ROW()-8))</f>
        <v>0</v>
      </c>
    </row>
    <row r="1916" spans="2:6" x14ac:dyDescent="0.15">
      <c r="B1916">
        <f ca="1">IF(INDEX(Transactions!$L:$L,ROW()-8)="",TODAY(),INDEX(Transactions!$G:$G,ROW()-8))</f>
        <v>46238</v>
      </c>
      <c r="F1916">
        <f>IF(INDEX(Transactions!$L:$L,ROW()-8)="",0,INDEX(Transactions!$Q:$Q,ROW()-8))</f>
        <v>0</v>
      </c>
    </row>
    <row r="1917" spans="2:6" x14ac:dyDescent="0.15">
      <c r="B1917">
        <f ca="1">IF(INDEX(Transactions!$L:$L,ROW()-8)="",TODAY(),INDEX(Transactions!$G:$G,ROW()-8))</f>
        <v>46238</v>
      </c>
      <c r="F1917">
        <f>IF(INDEX(Transactions!$L:$L,ROW()-8)="",0,INDEX(Transactions!$Q:$Q,ROW()-8))</f>
        <v>0</v>
      </c>
    </row>
    <row r="1918" spans="2:6" x14ac:dyDescent="0.15">
      <c r="B1918">
        <f ca="1">IF(INDEX(Transactions!$L:$L,ROW()-8)="",TODAY(),INDEX(Transactions!$G:$G,ROW()-8))</f>
        <v>46238</v>
      </c>
      <c r="F1918">
        <f>IF(INDEX(Transactions!$L:$L,ROW()-8)="",0,INDEX(Transactions!$Q:$Q,ROW()-8))</f>
        <v>0</v>
      </c>
    </row>
    <row r="1919" spans="2:6" x14ac:dyDescent="0.15">
      <c r="B1919">
        <f ca="1">IF(INDEX(Transactions!$L:$L,ROW()-8)="",TODAY(),INDEX(Transactions!$G:$G,ROW()-8))</f>
        <v>46238</v>
      </c>
      <c r="F1919">
        <f>IF(INDEX(Transactions!$L:$L,ROW()-8)="",0,INDEX(Transactions!$Q:$Q,ROW()-8))</f>
        <v>0</v>
      </c>
    </row>
    <row r="1920" spans="2:6" x14ac:dyDescent="0.15">
      <c r="B1920">
        <f ca="1">IF(INDEX(Transactions!$L:$L,ROW()-8)="",TODAY(),INDEX(Transactions!$G:$G,ROW()-8))</f>
        <v>46238</v>
      </c>
      <c r="F1920">
        <f>IF(INDEX(Transactions!$L:$L,ROW()-8)="",0,INDEX(Transactions!$Q:$Q,ROW()-8))</f>
        <v>0</v>
      </c>
    </row>
    <row r="1921" spans="2:6" x14ac:dyDescent="0.15">
      <c r="B1921">
        <f ca="1">IF(INDEX(Transactions!$L:$L,ROW()-8)="",TODAY(),INDEX(Transactions!$G:$G,ROW()-8))</f>
        <v>46238</v>
      </c>
      <c r="F1921">
        <f>IF(INDEX(Transactions!$L:$L,ROW()-8)="",0,INDEX(Transactions!$Q:$Q,ROW()-8))</f>
        <v>0</v>
      </c>
    </row>
    <row r="1922" spans="2:6" x14ac:dyDescent="0.15">
      <c r="B1922">
        <f ca="1">IF(INDEX(Transactions!$L:$L,ROW()-8)="",TODAY(),INDEX(Transactions!$G:$G,ROW()-8))</f>
        <v>46238</v>
      </c>
      <c r="F1922">
        <f>IF(INDEX(Transactions!$L:$L,ROW()-8)="",0,INDEX(Transactions!$Q:$Q,ROW()-8))</f>
        <v>0</v>
      </c>
    </row>
    <row r="1923" spans="2:6" x14ac:dyDescent="0.15">
      <c r="B1923">
        <f ca="1">IF(INDEX(Transactions!$L:$L,ROW()-8)="",TODAY(),INDEX(Transactions!$G:$G,ROW()-8))</f>
        <v>46238</v>
      </c>
      <c r="F1923">
        <f>IF(INDEX(Transactions!$L:$L,ROW()-8)="",0,INDEX(Transactions!$Q:$Q,ROW()-8))</f>
        <v>0</v>
      </c>
    </row>
    <row r="1924" spans="2:6" x14ac:dyDescent="0.15">
      <c r="B1924">
        <f ca="1">IF(INDEX(Transactions!$L:$L,ROW()-8)="",TODAY(),INDEX(Transactions!$G:$G,ROW()-8))</f>
        <v>46238</v>
      </c>
      <c r="F1924">
        <f>IF(INDEX(Transactions!$L:$L,ROW()-8)="",0,INDEX(Transactions!$Q:$Q,ROW()-8))</f>
        <v>0</v>
      </c>
    </row>
    <row r="1925" spans="2:6" x14ac:dyDescent="0.15">
      <c r="B1925">
        <f ca="1">IF(INDEX(Transactions!$L:$L,ROW()-8)="",TODAY(),INDEX(Transactions!$G:$G,ROW()-8))</f>
        <v>46238</v>
      </c>
      <c r="F1925">
        <f>IF(INDEX(Transactions!$L:$L,ROW()-8)="",0,INDEX(Transactions!$Q:$Q,ROW()-8))</f>
        <v>0</v>
      </c>
    </row>
    <row r="1926" spans="2:6" x14ac:dyDescent="0.15">
      <c r="B1926">
        <f ca="1">IF(INDEX(Transactions!$L:$L,ROW()-8)="",TODAY(),INDEX(Transactions!$G:$G,ROW()-8))</f>
        <v>46238</v>
      </c>
      <c r="F1926">
        <f>IF(INDEX(Transactions!$L:$L,ROW()-8)="",0,INDEX(Transactions!$Q:$Q,ROW()-8))</f>
        <v>0</v>
      </c>
    </row>
    <row r="1927" spans="2:6" x14ac:dyDescent="0.15">
      <c r="B1927">
        <f ca="1">IF(INDEX(Transactions!$L:$L,ROW()-8)="",TODAY(),INDEX(Transactions!$G:$G,ROW()-8))</f>
        <v>46238</v>
      </c>
      <c r="F1927">
        <f>IF(INDEX(Transactions!$L:$L,ROW()-8)="",0,INDEX(Transactions!$Q:$Q,ROW()-8))</f>
        <v>0</v>
      </c>
    </row>
    <row r="1928" spans="2:6" x14ac:dyDescent="0.15">
      <c r="B1928">
        <f ca="1">IF(INDEX(Transactions!$L:$L,ROW()-8)="",TODAY(),INDEX(Transactions!$G:$G,ROW()-8))</f>
        <v>46238</v>
      </c>
      <c r="F1928">
        <f>IF(INDEX(Transactions!$L:$L,ROW()-8)="",0,INDEX(Transactions!$Q:$Q,ROW()-8))</f>
        <v>0</v>
      </c>
    </row>
    <row r="1929" spans="2:6" x14ac:dyDescent="0.15">
      <c r="B1929">
        <f ca="1">IF(INDEX(Transactions!$L:$L,ROW()-8)="",TODAY(),INDEX(Transactions!$G:$G,ROW()-8))</f>
        <v>46238</v>
      </c>
      <c r="F1929">
        <f>IF(INDEX(Transactions!$L:$L,ROW()-8)="",0,INDEX(Transactions!$Q:$Q,ROW()-8))</f>
        <v>0</v>
      </c>
    </row>
    <row r="1930" spans="2:6" x14ac:dyDescent="0.15">
      <c r="B1930">
        <f ca="1">IF(INDEX(Transactions!$L:$L,ROW()-8)="",TODAY(),INDEX(Transactions!$G:$G,ROW()-8))</f>
        <v>46238</v>
      </c>
      <c r="F1930">
        <f>IF(INDEX(Transactions!$L:$L,ROW()-8)="",0,INDEX(Transactions!$Q:$Q,ROW()-8))</f>
        <v>0</v>
      </c>
    </row>
    <row r="1931" spans="2:6" x14ac:dyDescent="0.15">
      <c r="B1931">
        <f ca="1">IF(INDEX(Transactions!$L:$L,ROW()-8)="",TODAY(),INDEX(Transactions!$G:$G,ROW()-8))</f>
        <v>46238</v>
      </c>
      <c r="F1931">
        <f>IF(INDEX(Transactions!$L:$L,ROW()-8)="",0,INDEX(Transactions!$Q:$Q,ROW()-8))</f>
        <v>0</v>
      </c>
    </row>
    <row r="1932" spans="2:6" x14ac:dyDescent="0.15">
      <c r="B1932">
        <f ca="1">IF(INDEX(Transactions!$L:$L,ROW()-8)="",TODAY(),INDEX(Transactions!$G:$G,ROW()-8))</f>
        <v>46238</v>
      </c>
      <c r="F1932">
        <f>IF(INDEX(Transactions!$L:$L,ROW()-8)="",0,INDEX(Transactions!$Q:$Q,ROW()-8))</f>
        <v>0</v>
      </c>
    </row>
    <row r="1933" spans="2:6" x14ac:dyDescent="0.15">
      <c r="B1933">
        <f ca="1">IF(INDEX(Transactions!$L:$L,ROW()-8)="",TODAY(),INDEX(Transactions!$G:$G,ROW()-8))</f>
        <v>46238</v>
      </c>
      <c r="F1933">
        <f>IF(INDEX(Transactions!$L:$L,ROW()-8)="",0,INDEX(Transactions!$Q:$Q,ROW()-8))</f>
        <v>0</v>
      </c>
    </row>
    <row r="1934" spans="2:6" x14ac:dyDescent="0.15">
      <c r="B1934">
        <f ca="1">IF(INDEX(Transactions!$L:$L,ROW()-8)="",TODAY(),INDEX(Transactions!$G:$G,ROW()-8))</f>
        <v>46238</v>
      </c>
      <c r="F1934">
        <f>IF(INDEX(Transactions!$L:$L,ROW()-8)="",0,INDEX(Transactions!$Q:$Q,ROW()-8))</f>
        <v>0</v>
      </c>
    </row>
    <row r="1935" spans="2:6" x14ac:dyDescent="0.15">
      <c r="B1935">
        <f ca="1">IF(INDEX(Transactions!$L:$L,ROW()-8)="",TODAY(),INDEX(Transactions!$G:$G,ROW()-8))</f>
        <v>46238</v>
      </c>
      <c r="F1935">
        <f>IF(INDEX(Transactions!$L:$L,ROW()-8)="",0,INDEX(Transactions!$Q:$Q,ROW()-8))</f>
        <v>0</v>
      </c>
    </row>
    <row r="1936" spans="2:6" x14ac:dyDescent="0.15">
      <c r="B1936">
        <f ca="1">IF(INDEX(Transactions!$L:$L,ROW()-8)="",TODAY(),INDEX(Transactions!$G:$G,ROW()-8))</f>
        <v>46238</v>
      </c>
      <c r="F1936">
        <f>IF(INDEX(Transactions!$L:$L,ROW()-8)="",0,INDEX(Transactions!$Q:$Q,ROW()-8))</f>
        <v>0</v>
      </c>
    </row>
    <row r="1937" spans="2:6" x14ac:dyDescent="0.15">
      <c r="B1937">
        <f ca="1">IF(INDEX(Transactions!$L:$L,ROW()-8)="",TODAY(),INDEX(Transactions!$G:$G,ROW()-8))</f>
        <v>46238</v>
      </c>
      <c r="F1937">
        <f>IF(INDEX(Transactions!$L:$L,ROW()-8)="",0,INDEX(Transactions!$Q:$Q,ROW()-8))</f>
        <v>0</v>
      </c>
    </row>
    <row r="1938" spans="2:6" x14ac:dyDescent="0.15">
      <c r="B1938">
        <f ca="1">IF(INDEX(Transactions!$L:$L,ROW()-8)="",TODAY(),INDEX(Transactions!$G:$G,ROW()-8))</f>
        <v>46238</v>
      </c>
      <c r="F1938">
        <f>IF(INDEX(Transactions!$L:$L,ROW()-8)="",0,INDEX(Transactions!$Q:$Q,ROW()-8))</f>
        <v>0</v>
      </c>
    </row>
    <row r="1939" spans="2:6" x14ac:dyDescent="0.15">
      <c r="B1939">
        <f ca="1">IF(INDEX(Transactions!$L:$L,ROW()-8)="",TODAY(),INDEX(Transactions!$G:$G,ROW()-8))</f>
        <v>46238</v>
      </c>
      <c r="F1939">
        <f>IF(INDEX(Transactions!$L:$L,ROW()-8)="",0,INDEX(Transactions!$Q:$Q,ROW()-8))</f>
        <v>0</v>
      </c>
    </row>
    <row r="1940" spans="2:6" x14ac:dyDescent="0.15">
      <c r="B1940">
        <f ca="1">IF(INDEX(Transactions!$L:$L,ROW()-8)="",TODAY(),INDEX(Transactions!$G:$G,ROW()-8))</f>
        <v>46238</v>
      </c>
      <c r="F1940">
        <f>IF(INDEX(Transactions!$L:$L,ROW()-8)="",0,INDEX(Transactions!$Q:$Q,ROW()-8))</f>
        <v>0</v>
      </c>
    </row>
    <row r="1941" spans="2:6" x14ac:dyDescent="0.15">
      <c r="B1941">
        <f ca="1">IF(INDEX(Transactions!$L:$L,ROW()-8)="",TODAY(),INDEX(Transactions!$G:$G,ROW()-8))</f>
        <v>46238</v>
      </c>
      <c r="F1941">
        <f>IF(INDEX(Transactions!$L:$L,ROW()-8)="",0,INDEX(Transactions!$Q:$Q,ROW()-8))</f>
        <v>0</v>
      </c>
    </row>
    <row r="1942" spans="2:6" x14ac:dyDescent="0.15">
      <c r="B1942">
        <f ca="1">IF(INDEX(Transactions!$L:$L,ROW()-8)="",TODAY(),INDEX(Transactions!$G:$G,ROW()-8))</f>
        <v>46238</v>
      </c>
      <c r="F1942">
        <f>IF(INDEX(Transactions!$L:$L,ROW()-8)="",0,INDEX(Transactions!$Q:$Q,ROW()-8))</f>
        <v>0</v>
      </c>
    </row>
    <row r="1943" spans="2:6" x14ac:dyDescent="0.15">
      <c r="B1943">
        <f ca="1">IF(INDEX(Transactions!$L:$L,ROW()-8)="",TODAY(),INDEX(Transactions!$G:$G,ROW()-8))</f>
        <v>46238</v>
      </c>
      <c r="F1943">
        <f>IF(INDEX(Transactions!$L:$L,ROW()-8)="",0,INDEX(Transactions!$Q:$Q,ROW()-8))</f>
        <v>0</v>
      </c>
    </row>
    <row r="1944" spans="2:6" x14ac:dyDescent="0.15">
      <c r="B1944">
        <f ca="1">IF(INDEX(Transactions!$L:$L,ROW()-8)="",TODAY(),INDEX(Transactions!$G:$G,ROW()-8))</f>
        <v>46238</v>
      </c>
      <c r="F1944">
        <f>IF(INDEX(Transactions!$L:$L,ROW()-8)="",0,INDEX(Transactions!$Q:$Q,ROW()-8))</f>
        <v>0</v>
      </c>
    </row>
    <row r="1945" spans="2:6" x14ac:dyDescent="0.15">
      <c r="B1945">
        <f ca="1">IF(INDEX(Transactions!$L:$L,ROW()-8)="",TODAY(),INDEX(Transactions!$G:$G,ROW()-8))</f>
        <v>46238</v>
      </c>
      <c r="F1945">
        <f>IF(INDEX(Transactions!$L:$L,ROW()-8)="",0,INDEX(Transactions!$Q:$Q,ROW()-8))</f>
        <v>0</v>
      </c>
    </row>
    <row r="1946" spans="2:6" x14ac:dyDescent="0.15">
      <c r="B1946">
        <f ca="1">IF(INDEX(Transactions!$L:$L,ROW()-8)="",TODAY(),INDEX(Transactions!$G:$G,ROW()-8))</f>
        <v>46238</v>
      </c>
      <c r="F1946">
        <f>IF(INDEX(Transactions!$L:$L,ROW()-8)="",0,INDEX(Transactions!$Q:$Q,ROW()-8))</f>
        <v>0</v>
      </c>
    </row>
    <row r="1947" spans="2:6" x14ac:dyDescent="0.15">
      <c r="B1947">
        <f ca="1">IF(INDEX(Transactions!$L:$L,ROW()-8)="",TODAY(),INDEX(Transactions!$G:$G,ROW()-8))</f>
        <v>46238</v>
      </c>
      <c r="F1947">
        <f>IF(INDEX(Transactions!$L:$L,ROW()-8)="",0,INDEX(Transactions!$Q:$Q,ROW()-8))</f>
        <v>0</v>
      </c>
    </row>
    <row r="1948" spans="2:6" x14ac:dyDescent="0.15">
      <c r="B1948">
        <f ca="1">IF(INDEX(Transactions!$L:$L,ROW()-8)="",TODAY(),INDEX(Transactions!$G:$G,ROW()-8))</f>
        <v>46238</v>
      </c>
      <c r="F1948">
        <f>IF(INDEX(Transactions!$L:$L,ROW()-8)="",0,INDEX(Transactions!$Q:$Q,ROW()-8))</f>
        <v>0</v>
      </c>
    </row>
    <row r="1949" spans="2:6" x14ac:dyDescent="0.15">
      <c r="B1949">
        <f ca="1">IF(INDEX(Transactions!$L:$L,ROW()-8)="",TODAY(),INDEX(Transactions!$G:$G,ROW()-8))</f>
        <v>46238</v>
      </c>
      <c r="F1949">
        <f>IF(INDEX(Transactions!$L:$L,ROW()-8)="",0,INDEX(Transactions!$Q:$Q,ROW()-8))</f>
        <v>0</v>
      </c>
    </row>
    <row r="1950" spans="2:6" x14ac:dyDescent="0.15">
      <c r="B1950">
        <f ca="1">IF(INDEX(Transactions!$L:$L,ROW()-8)="",TODAY(),INDEX(Transactions!$G:$G,ROW()-8))</f>
        <v>46238</v>
      </c>
      <c r="F1950">
        <f>IF(INDEX(Transactions!$L:$L,ROW()-8)="",0,INDEX(Transactions!$Q:$Q,ROW()-8))</f>
        <v>0</v>
      </c>
    </row>
    <row r="1951" spans="2:6" x14ac:dyDescent="0.15">
      <c r="B1951">
        <f ca="1">IF(INDEX(Transactions!$L:$L,ROW()-8)="",TODAY(),INDEX(Transactions!$G:$G,ROW()-8))</f>
        <v>46238</v>
      </c>
      <c r="F1951">
        <f>IF(INDEX(Transactions!$L:$L,ROW()-8)="",0,INDEX(Transactions!$Q:$Q,ROW()-8))</f>
        <v>0</v>
      </c>
    </row>
    <row r="1952" spans="2:6" x14ac:dyDescent="0.15">
      <c r="B1952">
        <f ca="1">IF(INDEX(Transactions!$L:$L,ROW()-8)="",TODAY(),INDEX(Transactions!$G:$G,ROW()-8))</f>
        <v>46238</v>
      </c>
      <c r="F1952">
        <f>IF(INDEX(Transactions!$L:$L,ROW()-8)="",0,INDEX(Transactions!$Q:$Q,ROW()-8))</f>
        <v>0</v>
      </c>
    </row>
    <row r="1953" spans="2:6" x14ac:dyDescent="0.15">
      <c r="B1953">
        <f ca="1">IF(INDEX(Transactions!$L:$L,ROW()-8)="",TODAY(),INDEX(Transactions!$G:$G,ROW()-8))</f>
        <v>46238</v>
      </c>
      <c r="F1953">
        <f>IF(INDEX(Transactions!$L:$L,ROW()-8)="",0,INDEX(Transactions!$Q:$Q,ROW()-8))</f>
        <v>0</v>
      </c>
    </row>
    <row r="1954" spans="2:6" x14ac:dyDescent="0.15">
      <c r="B1954">
        <f ca="1">IF(INDEX(Transactions!$L:$L,ROW()-8)="",TODAY(),INDEX(Transactions!$G:$G,ROW()-8))</f>
        <v>46238</v>
      </c>
      <c r="F1954">
        <f>IF(INDEX(Transactions!$L:$L,ROW()-8)="",0,INDEX(Transactions!$Q:$Q,ROW()-8))</f>
        <v>0</v>
      </c>
    </row>
    <row r="1955" spans="2:6" x14ac:dyDescent="0.15">
      <c r="B1955">
        <f ca="1">IF(INDEX(Transactions!$L:$L,ROW()-8)="",TODAY(),INDEX(Transactions!$G:$G,ROW()-8))</f>
        <v>46238</v>
      </c>
      <c r="F1955">
        <f>IF(INDEX(Transactions!$L:$L,ROW()-8)="",0,INDEX(Transactions!$Q:$Q,ROW()-8))</f>
        <v>0</v>
      </c>
    </row>
    <row r="1956" spans="2:6" x14ac:dyDescent="0.15">
      <c r="B1956">
        <f ca="1">IF(INDEX(Transactions!$L:$L,ROW()-8)="",TODAY(),INDEX(Transactions!$G:$G,ROW()-8))</f>
        <v>46238</v>
      </c>
      <c r="F1956">
        <f>IF(INDEX(Transactions!$L:$L,ROW()-8)="",0,INDEX(Transactions!$Q:$Q,ROW()-8))</f>
        <v>0</v>
      </c>
    </row>
    <row r="1957" spans="2:6" x14ac:dyDescent="0.15">
      <c r="B1957">
        <f ca="1">IF(INDEX(Transactions!$L:$L,ROW()-8)="",TODAY(),INDEX(Transactions!$G:$G,ROW()-8))</f>
        <v>46238</v>
      </c>
      <c r="F1957">
        <f>IF(INDEX(Transactions!$L:$L,ROW()-8)="",0,INDEX(Transactions!$Q:$Q,ROW()-8))</f>
        <v>0</v>
      </c>
    </row>
    <row r="1958" spans="2:6" x14ac:dyDescent="0.15">
      <c r="B1958">
        <f ca="1">IF(INDEX(Transactions!$L:$L,ROW()-8)="",TODAY(),INDEX(Transactions!$G:$G,ROW()-8))</f>
        <v>46238</v>
      </c>
      <c r="F1958">
        <f>IF(INDEX(Transactions!$L:$L,ROW()-8)="",0,INDEX(Transactions!$Q:$Q,ROW()-8))</f>
        <v>0</v>
      </c>
    </row>
    <row r="1959" spans="2:6" x14ac:dyDescent="0.15">
      <c r="B1959">
        <f ca="1">IF(INDEX(Transactions!$L:$L,ROW()-8)="",TODAY(),INDEX(Transactions!$G:$G,ROW()-8))</f>
        <v>46238</v>
      </c>
      <c r="F1959">
        <f>IF(INDEX(Transactions!$L:$L,ROW()-8)="",0,INDEX(Transactions!$Q:$Q,ROW()-8))</f>
        <v>0</v>
      </c>
    </row>
    <row r="1960" spans="2:6" x14ac:dyDescent="0.15">
      <c r="B1960">
        <f ca="1">IF(INDEX(Transactions!$L:$L,ROW()-8)="",TODAY(),INDEX(Transactions!$G:$G,ROW()-8))</f>
        <v>46238</v>
      </c>
      <c r="F1960">
        <f>IF(INDEX(Transactions!$L:$L,ROW()-8)="",0,INDEX(Transactions!$Q:$Q,ROW()-8))</f>
        <v>0</v>
      </c>
    </row>
    <row r="1961" spans="2:6" x14ac:dyDescent="0.15">
      <c r="B1961">
        <f ca="1">IF(INDEX(Transactions!$L:$L,ROW()-8)="",TODAY(),INDEX(Transactions!$G:$G,ROW()-8))</f>
        <v>46238</v>
      </c>
      <c r="F1961">
        <f>IF(INDEX(Transactions!$L:$L,ROW()-8)="",0,INDEX(Transactions!$Q:$Q,ROW()-8))</f>
        <v>0</v>
      </c>
    </row>
    <row r="1962" spans="2:6" x14ac:dyDescent="0.15">
      <c r="B1962">
        <f ca="1">IF(INDEX(Transactions!$L:$L,ROW()-8)="",TODAY(),INDEX(Transactions!$G:$G,ROW()-8))</f>
        <v>46238</v>
      </c>
      <c r="F1962">
        <f>IF(INDEX(Transactions!$L:$L,ROW()-8)="",0,INDEX(Transactions!$Q:$Q,ROW()-8))</f>
        <v>0</v>
      </c>
    </row>
    <row r="1963" spans="2:6" x14ac:dyDescent="0.15">
      <c r="B1963">
        <f ca="1">IF(INDEX(Transactions!$L:$L,ROW()-8)="",TODAY(),INDEX(Transactions!$G:$G,ROW()-8))</f>
        <v>46238</v>
      </c>
      <c r="F1963">
        <f>IF(INDEX(Transactions!$L:$L,ROW()-8)="",0,INDEX(Transactions!$Q:$Q,ROW()-8))</f>
        <v>0</v>
      </c>
    </row>
    <row r="1964" spans="2:6" x14ac:dyDescent="0.15">
      <c r="B1964">
        <f ca="1">IF(INDEX(Transactions!$L:$L,ROW()-8)="",TODAY(),INDEX(Transactions!$G:$G,ROW()-8))</f>
        <v>46238</v>
      </c>
      <c r="F1964">
        <f>IF(INDEX(Transactions!$L:$L,ROW()-8)="",0,INDEX(Transactions!$Q:$Q,ROW()-8))</f>
        <v>0</v>
      </c>
    </row>
    <row r="1965" spans="2:6" x14ac:dyDescent="0.15">
      <c r="B1965">
        <f ca="1">IF(INDEX(Transactions!$L:$L,ROW()-8)="",TODAY(),INDEX(Transactions!$G:$G,ROW()-8))</f>
        <v>46238</v>
      </c>
      <c r="F1965">
        <f>IF(INDEX(Transactions!$L:$L,ROW()-8)="",0,INDEX(Transactions!$Q:$Q,ROW()-8))</f>
        <v>0</v>
      </c>
    </row>
    <row r="1966" spans="2:6" x14ac:dyDescent="0.15">
      <c r="B1966">
        <f ca="1">IF(INDEX(Transactions!$L:$L,ROW()-8)="",TODAY(),INDEX(Transactions!$G:$G,ROW()-8))</f>
        <v>46238</v>
      </c>
      <c r="F1966">
        <f>IF(INDEX(Transactions!$L:$L,ROW()-8)="",0,INDEX(Transactions!$Q:$Q,ROW()-8))</f>
        <v>0</v>
      </c>
    </row>
    <row r="1967" spans="2:6" x14ac:dyDescent="0.15">
      <c r="B1967">
        <f ca="1">IF(INDEX(Transactions!$L:$L,ROW()-8)="",TODAY(),INDEX(Transactions!$G:$G,ROW()-8))</f>
        <v>46238</v>
      </c>
      <c r="F1967">
        <f>IF(INDEX(Transactions!$L:$L,ROW()-8)="",0,INDEX(Transactions!$Q:$Q,ROW()-8))</f>
        <v>0</v>
      </c>
    </row>
    <row r="1968" spans="2:6" x14ac:dyDescent="0.15">
      <c r="B1968">
        <f ca="1">IF(INDEX(Transactions!$L:$L,ROW()-8)="",TODAY(),INDEX(Transactions!$G:$G,ROW()-8))</f>
        <v>46238</v>
      </c>
      <c r="F1968">
        <f>IF(INDEX(Transactions!$L:$L,ROW()-8)="",0,INDEX(Transactions!$Q:$Q,ROW()-8))</f>
        <v>0</v>
      </c>
    </row>
    <row r="1969" spans="2:6" x14ac:dyDescent="0.15">
      <c r="B1969">
        <f ca="1">IF(INDEX(Transactions!$L:$L,ROW()-8)="",TODAY(),INDEX(Transactions!$G:$G,ROW()-8))</f>
        <v>46238</v>
      </c>
      <c r="F1969">
        <f>IF(INDEX(Transactions!$L:$L,ROW()-8)="",0,INDEX(Transactions!$Q:$Q,ROW()-8))</f>
        <v>0</v>
      </c>
    </row>
    <row r="1970" spans="2:6" x14ac:dyDescent="0.15">
      <c r="B1970">
        <f ca="1">IF(INDEX(Transactions!$L:$L,ROW()-8)="",TODAY(),INDEX(Transactions!$G:$G,ROW()-8))</f>
        <v>46238</v>
      </c>
      <c r="F1970">
        <f>IF(INDEX(Transactions!$L:$L,ROW()-8)="",0,INDEX(Transactions!$Q:$Q,ROW()-8))</f>
        <v>0</v>
      </c>
    </row>
    <row r="1971" spans="2:6" x14ac:dyDescent="0.15">
      <c r="B1971">
        <f ca="1">IF(INDEX(Transactions!$L:$L,ROW()-8)="",TODAY(),INDEX(Transactions!$G:$G,ROW()-8))</f>
        <v>46238</v>
      </c>
      <c r="F1971">
        <f>IF(INDEX(Transactions!$L:$L,ROW()-8)="",0,INDEX(Transactions!$Q:$Q,ROW()-8))</f>
        <v>0</v>
      </c>
    </row>
    <row r="1972" spans="2:6" x14ac:dyDescent="0.15">
      <c r="B1972">
        <f ca="1">IF(INDEX(Transactions!$L:$L,ROW()-8)="",TODAY(),INDEX(Transactions!$G:$G,ROW()-8))</f>
        <v>46238</v>
      </c>
      <c r="F1972">
        <f>IF(INDEX(Transactions!$L:$L,ROW()-8)="",0,INDEX(Transactions!$Q:$Q,ROW()-8))</f>
        <v>0</v>
      </c>
    </row>
    <row r="1973" spans="2:6" x14ac:dyDescent="0.15">
      <c r="B1973">
        <f ca="1">IF(INDEX(Transactions!$L:$L,ROW()-8)="",TODAY(),INDEX(Transactions!$G:$G,ROW()-8))</f>
        <v>46238</v>
      </c>
      <c r="F1973">
        <f>IF(INDEX(Transactions!$L:$L,ROW()-8)="",0,INDEX(Transactions!$Q:$Q,ROW()-8))</f>
        <v>0</v>
      </c>
    </row>
    <row r="1974" spans="2:6" x14ac:dyDescent="0.15">
      <c r="B1974">
        <f ca="1">IF(INDEX(Transactions!$L:$L,ROW()-8)="",TODAY(),INDEX(Transactions!$G:$G,ROW()-8))</f>
        <v>46238</v>
      </c>
      <c r="F1974">
        <f>IF(INDEX(Transactions!$L:$L,ROW()-8)="",0,INDEX(Transactions!$Q:$Q,ROW()-8))</f>
        <v>0</v>
      </c>
    </row>
    <row r="1975" spans="2:6" x14ac:dyDescent="0.15">
      <c r="B1975">
        <f ca="1">IF(INDEX(Transactions!$L:$L,ROW()-8)="",TODAY(),INDEX(Transactions!$G:$G,ROW()-8))</f>
        <v>46238</v>
      </c>
      <c r="F1975">
        <f>IF(INDEX(Transactions!$L:$L,ROW()-8)="",0,INDEX(Transactions!$Q:$Q,ROW()-8))</f>
        <v>0</v>
      </c>
    </row>
    <row r="1976" spans="2:6" x14ac:dyDescent="0.15">
      <c r="B1976">
        <f ca="1">IF(INDEX(Transactions!$L:$L,ROW()-8)="",TODAY(),INDEX(Transactions!$G:$G,ROW()-8))</f>
        <v>46238</v>
      </c>
      <c r="F1976">
        <f>IF(INDEX(Transactions!$L:$L,ROW()-8)="",0,INDEX(Transactions!$Q:$Q,ROW()-8))</f>
        <v>0</v>
      </c>
    </row>
    <row r="1977" spans="2:6" x14ac:dyDescent="0.15">
      <c r="B1977">
        <f ca="1">IF(INDEX(Transactions!$L:$L,ROW()-8)="",TODAY(),INDEX(Transactions!$G:$G,ROW()-8))</f>
        <v>46238</v>
      </c>
      <c r="F1977">
        <f>IF(INDEX(Transactions!$L:$L,ROW()-8)="",0,INDEX(Transactions!$Q:$Q,ROW()-8))</f>
        <v>0</v>
      </c>
    </row>
    <row r="1978" spans="2:6" x14ac:dyDescent="0.15">
      <c r="B1978">
        <f ca="1">IF(INDEX(Transactions!$L:$L,ROW()-8)="",TODAY(),INDEX(Transactions!$G:$G,ROW()-8))</f>
        <v>46238</v>
      </c>
      <c r="F1978">
        <f>IF(INDEX(Transactions!$L:$L,ROW()-8)="",0,INDEX(Transactions!$Q:$Q,ROW()-8))</f>
        <v>0</v>
      </c>
    </row>
    <row r="1979" spans="2:6" x14ac:dyDescent="0.15">
      <c r="B1979">
        <f ca="1">IF(INDEX(Transactions!$L:$L,ROW()-8)="",TODAY(),INDEX(Transactions!$G:$G,ROW()-8))</f>
        <v>46238</v>
      </c>
      <c r="F1979">
        <f>IF(INDEX(Transactions!$L:$L,ROW()-8)="",0,INDEX(Transactions!$Q:$Q,ROW()-8))</f>
        <v>0</v>
      </c>
    </row>
    <row r="1980" spans="2:6" x14ac:dyDescent="0.15">
      <c r="B1980">
        <f ca="1">IF(INDEX(Transactions!$L:$L,ROW()-8)="",TODAY(),INDEX(Transactions!$G:$G,ROW()-8))</f>
        <v>46238</v>
      </c>
      <c r="F1980">
        <f>IF(INDEX(Transactions!$L:$L,ROW()-8)="",0,INDEX(Transactions!$Q:$Q,ROW()-8))</f>
        <v>0</v>
      </c>
    </row>
    <row r="1981" spans="2:6" x14ac:dyDescent="0.15">
      <c r="B1981">
        <f ca="1">IF(INDEX(Transactions!$L:$L,ROW()-8)="",TODAY(),INDEX(Transactions!$G:$G,ROW()-8))</f>
        <v>46238</v>
      </c>
      <c r="F1981">
        <f>IF(INDEX(Transactions!$L:$L,ROW()-8)="",0,INDEX(Transactions!$Q:$Q,ROW()-8))</f>
        <v>0</v>
      </c>
    </row>
    <row r="1982" spans="2:6" x14ac:dyDescent="0.15">
      <c r="B1982">
        <f ca="1">IF(INDEX(Transactions!$L:$L,ROW()-8)="",TODAY(),INDEX(Transactions!$G:$G,ROW()-8))</f>
        <v>46238</v>
      </c>
      <c r="F1982">
        <f>IF(INDEX(Transactions!$L:$L,ROW()-8)="",0,INDEX(Transactions!$Q:$Q,ROW()-8))</f>
        <v>0</v>
      </c>
    </row>
    <row r="1983" spans="2:6" x14ac:dyDescent="0.15">
      <c r="B1983">
        <f ca="1">IF(INDEX(Transactions!$L:$L,ROW()-8)="",TODAY(),INDEX(Transactions!$G:$G,ROW()-8))</f>
        <v>46238</v>
      </c>
      <c r="F1983">
        <f>IF(INDEX(Transactions!$L:$L,ROW()-8)="",0,INDEX(Transactions!$Q:$Q,ROW()-8))</f>
        <v>0</v>
      </c>
    </row>
    <row r="1984" spans="2:6" x14ac:dyDescent="0.15">
      <c r="B1984">
        <f ca="1">IF(INDEX(Transactions!$L:$L,ROW()-8)="",TODAY(),INDEX(Transactions!$G:$G,ROW()-8))</f>
        <v>46238</v>
      </c>
      <c r="F1984">
        <f>IF(INDEX(Transactions!$L:$L,ROW()-8)="",0,INDEX(Transactions!$Q:$Q,ROW()-8))</f>
        <v>0</v>
      </c>
    </row>
    <row r="1985" spans="2:6" x14ac:dyDescent="0.15">
      <c r="B1985">
        <f ca="1">IF(INDEX(Transactions!$L:$L,ROW()-8)="",TODAY(),INDEX(Transactions!$G:$G,ROW()-8))</f>
        <v>46238</v>
      </c>
      <c r="F1985">
        <f>IF(INDEX(Transactions!$L:$L,ROW()-8)="",0,INDEX(Transactions!$Q:$Q,ROW()-8))</f>
        <v>0</v>
      </c>
    </row>
    <row r="1986" spans="2:6" x14ac:dyDescent="0.15">
      <c r="B1986">
        <f ca="1">IF(INDEX(Transactions!$L:$L,ROW()-8)="",TODAY(),INDEX(Transactions!$G:$G,ROW()-8))</f>
        <v>46238</v>
      </c>
      <c r="F1986">
        <f>IF(INDEX(Transactions!$L:$L,ROW()-8)="",0,INDEX(Transactions!$Q:$Q,ROW()-8))</f>
        <v>0</v>
      </c>
    </row>
    <row r="1987" spans="2:6" x14ac:dyDescent="0.15">
      <c r="B1987">
        <f ca="1">IF(INDEX(Transactions!$L:$L,ROW()-8)="",TODAY(),INDEX(Transactions!$G:$G,ROW()-8))</f>
        <v>46238</v>
      </c>
      <c r="F1987">
        <f>IF(INDEX(Transactions!$L:$L,ROW()-8)="",0,INDEX(Transactions!$Q:$Q,ROW()-8))</f>
        <v>0</v>
      </c>
    </row>
    <row r="1988" spans="2:6" x14ac:dyDescent="0.15">
      <c r="B1988">
        <f ca="1">IF(INDEX(Transactions!$L:$L,ROW()-8)="",TODAY(),INDEX(Transactions!$G:$G,ROW()-8))</f>
        <v>46238</v>
      </c>
      <c r="F1988">
        <f>IF(INDEX(Transactions!$L:$L,ROW()-8)="",0,INDEX(Transactions!$Q:$Q,ROW()-8))</f>
        <v>0</v>
      </c>
    </row>
    <row r="1989" spans="2:6" x14ac:dyDescent="0.15">
      <c r="B1989">
        <f ca="1">IF(INDEX(Transactions!$L:$L,ROW()-8)="",TODAY(),INDEX(Transactions!$G:$G,ROW()-8))</f>
        <v>46238</v>
      </c>
      <c r="F1989">
        <f>IF(INDEX(Transactions!$L:$L,ROW()-8)="",0,INDEX(Transactions!$Q:$Q,ROW()-8))</f>
        <v>0</v>
      </c>
    </row>
    <row r="1990" spans="2:6" x14ac:dyDescent="0.15">
      <c r="B1990">
        <f ca="1">IF(INDEX(Transactions!$L:$L,ROW()-8)="",TODAY(),INDEX(Transactions!$G:$G,ROW()-8))</f>
        <v>46238</v>
      </c>
      <c r="F1990">
        <f>IF(INDEX(Transactions!$L:$L,ROW()-8)="",0,INDEX(Transactions!$Q:$Q,ROW()-8))</f>
        <v>0</v>
      </c>
    </row>
    <row r="1991" spans="2:6" x14ac:dyDescent="0.15">
      <c r="B1991">
        <f ca="1">IF(INDEX(Transactions!$L:$L,ROW()-8)="",TODAY(),INDEX(Transactions!$G:$G,ROW()-8))</f>
        <v>46238</v>
      </c>
      <c r="F1991">
        <f>IF(INDEX(Transactions!$L:$L,ROW()-8)="",0,INDEX(Transactions!$Q:$Q,ROW()-8))</f>
        <v>0</v>
      </c>
    </row>
    <row r="1992" spans="2:6" x14ac:dyDescent="0.15">
      <c r="B1992">
        <f ca="1">IF(INDEX(Transactions!$L:$L,ROW()-8)="",TODAY(),INDEX(Transactions!$G:$G,ROW()-8))</f>
        <v>46238</v>
      </c>
      <c r="F1992">
        <f>IF(INDEX(Transactions!$L:$L,ROW()-8)="",0,INDEX(Transactions!$Q:$Q,ROW()-8))</f>
        <v>0</v>
      </c>
    </row>
    <row r="1993" spans="2:6" x14ac:dyDescent="0.15">
      <c r="B1993">
        <f ca="1">IF(INDEX(Transactions!$L:$L,ROW()-8)="",TODAY(),INDEX(Transactions!$G:$G,ROW()-8))</f>
        <v>46238</v>
      </c>
      <c r="F1993">
        <f>IF(INDEX(Transactions!$L:$L,ROW()-8)="",0,INDEX(Transactions!$Q:$Q,ROW()-8))</f>
        <v>0</v>
      </c>
    </row>
    <row r="1994" spans="2:6" x14ac:dyDescent="0.15">
      <c r="B1994">
        <f ca="1">IF(INDEX(Transactions!$L:$L,ROW()-8)="",TODAY(),INDEX(Transactions!$G:$G,ROW()-8))</f>
        <v>46238</v>
      </c>
      <c r="F1994">
        <f>IF(INDEX(Transactions!$L:$L,ROW()-8)="",0,INDEX(Transactions!$Q:$Q,ROW()-8))</f>
        <v>0</v>
      </c>
    </row>
    <row r="1995" spans="2:6" x14ac:dyDescent="0.15">
      <c r="B1995">
        <f ca="1">IF(INDEX(Transactions!$L:$L,ROW()-8)="",TODAY(),INDEX(Transactions!$G:$G,ROW()-8))</f>
        <v>46238</v>
      </c>
      <c r="F1995">
        <f>IF(INDEX(Transactions!$L:$L,ROW()-8)="",0,INDEX(Transactions!$Q:$Q,ROW()-8))</f>
        <v>0</v>
      </c>
    </row>
    <row r="1996" spans="2:6" x14ac:dyDescent="0.15">
      <c r="B1996">
        <f ca="1">IF(INDEX(Transactions!$L:$L,ROW()-8)="",TODAY(),INDEX(Transactions!$G:$G,ROW()-8))</f>
        <v>46238</v>
      </c>
      <c r="F1996">
        <f>IF(INDEX(Transactions!$L:$L,ROW()-8)="",0,INDEX(Transactions!$Q:$Q,ROW()-8))</f>
        <v>0</v>
      </c>
    </row>
    <row r="1997" spans="2:6" x14ac:dyDescent="0.15">
      <c r="B1997">
        <f ca="1">IF(INDEX(Transactions!$L:$L,ROW()-8)="",TODAY(),INDEX(Transactions!$G:$G,ROW()-8))</f>
        <v>46238</v>
      </c>
      <c r="F1997">
        <f>IF(INDEX(Transactions!$L:$L,ROW()-8)="",0,INDEX(Transactions!$Q:$Q,ROW()-8))</f>
        <v>0</v>
      </c>
    </row>
    <row r="1998" spans="2:6" x14ac:dyDescent="0.15">
      <c r="B1998">
        <f ca="1">IF(INDEX(Transactions!$L:$L,ROW()-8)="",TODAY(),INDEX(Transactions!$G:$G,ROW()-8))</f>
        <v>46238</v>
      </c>
      <c r="F1998">
        <f>IF(INDEX(Transactions!$L:$L,ROW()-8)="",0,INDEX(Transactions!$Q:$Q,ROW()-8))</f>
        <v>0</v>
      </c>
    </row>
    <row r="1999" spans="2:6" x14ac:dyDescent="0.15">
      <c r="B1999">
        <f ca="1">IF(INDEX(Transactions!$L:$L,ROW()-8)="",TODAY(),INDEX(Transactions!$G:$G,ROW()-8))</f>
        <v>46238</v>
      </c>
      <c r="F1999">
        <f>IF(INDEX(Transactions!$L:$L,ROW()-8)="",0,INDEX(Transactions!$Q:$Q,ROW()-8))</f>
        <v>0</v>
      </c>
    </row>
    <row r="2000" spans="2:6" x14ac:dyDescent="0.15">
      <c r="B2000">
        <f ca="1">IF(INDEX(Transactions!$L:$L,ROW()-8)="",TODAY(),INDEX(Transactions!$G:$G,ROW()-8))</f>
        <v>46238</v>
      </c>
      <c r="F2000">
        <f>IF(INDEX(Transactions!$L:$L,ROW()-8)="",0,INDEX(Transactions!$Q:$Q,ROW()-8))</f>
        <v>0</v>
      </c>
    </row>
    <row r="2001" spans="2:6" x14ac:dyDescent="0.15">
      <c r="B2001">
        <f ca="1">IF(INDEX(Transactions!$L:$L,ROW()-8)="",TODAY(),INDEX(Transactions!$G:$G,ROW()-8))</f>
        <v>46238</v>
      </c>
      <c r="F2001">
        <f>IF(INDEX(Transactions!$L:$L,ROW()-8)="",0,INDEX(Transactions!$Q:$Q,ROW()-8))</f>
        <v>0</v>
      </c>
    </row>
    <row r="2002" spans="2:6" x14ac:dyDescent="0.15">
      <c r="B2002">
        <f ca="1">IF(INDEX(Transactions!$L:$L,ROW()-8)="",TODAY(),INDEX(Transactions!$G:$G,ROW()-8))</f>
        <v>46238</v>
      </c>
      <c r="F2002">
        <f>IF(INDEX(Transactions!$L:$L,ROW()-8)="",0,INDEX(Transactions!$Q:$Q,ROW()-8))</f>
        <v>0</v>
      </c>
    </row>
    <row r="2003" spans="2:6" x14ac:dyDescent="0.15">
      <c r="B2003">
        <f ca="1">IF(INDEX(Transactions!$L:$L,ROW()-8)="",TODAY(),INDEX(Transactions!$G:$G,ROW()-8))</f>
        <v>46238</v>
      </c>
      <c r="F2003">
        <f>IF(INDEX(Transactions!$L:$L,ROW()-8)="",0,INDEX(Transactions!$Q:$Q,ROW()-8))</f>
        <v>0</v>
      </c>
    </row>
    <row r="2004" spans="2:6" x14ac:dyDescent="0.15">
      <c r="B2004">
        <f ca="1">IF(INDEX(Transactions!$L:$L,ROW()-8)="",TODAY(),INDEX(Transactions!$G:$G,ROW()-8))</f>
        <v>46238</v>
      </c>
      <c r="F2004">
        <f>IF(INDEX(Transactions!$L:$L,ROW()-8)="",0,INDEX(Transactions!$Q:$Q,ROW()-8))</f>
        <v>0</v>
      </c>
    </row>
    <row r="2005" spans="2:6" x14ac:dyDescent="0.15">
      <c r="B2005">
        <f ca="1">IF(INDEX(Transactions!$L:$L,ROW()-8)="",TODAY(),INDEX(Transactions!$G:$G,ROW()-8))</f>
        <v>46238</v>
      </c>
      <c r="F2005">
        <f>IF(INDEX(Transactions!$L:$L,ROW()-8)="",0,INDEX(Transactions!$Q:$Q,ROW()-8))</f>
        <v>0</v>
      </c>
    </row>
    <row r="2006" spans="2:6" x14ac:dyDescent="0.15">
      <c r="B2006">
        <f ca="1">IF(INDEX(Transactions!$L:$L,ROW()-8)="",TODAY(),INDEX(Transactions!$G:$G,ROW()-8))</f>
        <v>46238</v>
      </c>
      <c r="F2006">
        <f>IF(INDEX(Transactions!$L:$L,ROW()-8)="",0,INDEX(Transactions!$Q:$Q,ROW()-8))</f>
        <v>0</v>
      </c>
    </row>
    <row r="2007" spans="2:6" x14ac:dyDescent="0.15">
      <c r="B2007">
        <f ca="1">IF(INDEX(Transactions!$L:$L,ROW()-8)="",TODAY(),INDEX(Transactions!$G:$G,ROW()-8))</f>
        <v>46238</v>
      </c>
      <c r="F2007">
        <f>IF(INDEX(Transactions!$L:$L,ROW()-8)="",0,INDEX(Transactions!$Q:$Q,ROW()-8))</f>
        <v>0</v>
      </c>
    </row>
    <row r="2008" spans="2:6" x14ac:dyDescent="0.15">
      <c r="B2008">
        <f ca="1">IF(INDEX(Transactions!$L:$L,ROW()-8)="",TODAY(),INDEX(Transactions!$G:$G,ROW()-8))</f>
        <v>46238</v>
      </c>
      <c r="F2008">
        <f>IF(INDEX(Transactions!$L:$L,ROW()-8)="",0,INDEX(Transactions!$Q:$Q,ROW()-8))</f>
        <v>0</v>
      </c>
    </row>
    <row r="2009" spans="2:6" x14ac:dyDescent="0.15">
      <c r="B2009">
        <f ca="1">IF(INDEX(Transactions!$L:$L,ROW()-8)="",TODAY(),INDEX(Transactions!$G:$G,ROW()-8))</f>
        <v>46238</v>
      </c>
      <c r="F2009">
        <f>IF(INDEX(Transactions!$L:$L,ROW()-8)="",0,INDEX(Transactions!$Q:$Q,ROW()-8))</f>
        <v>0</v>
      </c>
    </row>
    <row r="2010" spans="2:6" x14ac:dyDescent="0.15">
      <c r="B2010">
        <f ca="1">IF(INDEX(Transactions!$L:$L,ROW()-8)="",TODAY(),INDEX(Transactions!$G:$G,ROW()-8))</f>
        <v>46238</v>
      </c>
      <c r="F2010">
        <f>IF(INDEX(Transactions!$L:$L,ROW()-8)="",0,INDEX(Transactions!$Q:$Q,ROW()-8))</f>
        <v>0</v>
      </c>
    </row>
    <row r="2011" spans="2:6" x14ac:dyDescent="0.15">
      <c r="B2011">
        <f ca="1">IF(INDEX(Transactions!$L:$L,ROW()-8)="",TODAY(),INDEX(Transactions!$G:$G,ROW()-8))</f>
        <v>46238</v>
      </c>
      <c r="F2011">
        <f>IF(INDEX(Transactions!$L:$L,ROW()-8)="",0,INDEX(Transactions!$Q:$Q,ROW()-8))</f>
        <v>0</v>
      </c>
    </row>
    <row r="2012" spans="2:6" x14ac:dyDescent="0.15">
      <c r="B2012">
        <f ca="1">IF(INDEX(Transactions!$L:$L,ROW()-8)="",TODAY(),INDEX(Transactions!$G:$G,ROW()-8))</f>
        <v>46238</v>
      </c>
      <c r="F2012">
        <f>IF(INDEX(Transactions!$L:$L,ROW()-8)="",0,INDEX(Transactions!$Q:$Q,ROW()-8))</f>
        <v>0</v>
      </c>
    </row>
    <row r="2013" spans="2:6" x14ac:dyDescent="0.15">
      <c r="B2013">
        <f ca="1">IF(INDEX(Transactions!$L:$L,ROW()-8)="",TODAY(),INDEX(Transactions!$G:$G,ROW()-8))</f>
        <v>46238</v>
      </c>
      <c r="F2013">
        <f>IF(INDEX(Transactions!$L:$L,ROW()-8)="",0,INDEX(Transactions!$Q:$Q,ROW()-8))</f>
        <v>0</v>
      </c>
    </row>
    <row r="2014" spans="2:6" x14ac:dyDescent="0.15">
      <c r="B2014">
        <f ca="1">IF(INDEX(Transactions!$L:$L,ROW()-8)="",TODAY(),INDEX(Transactions!$G:$G,ROW()-8))</f>
        <v>46238</v>
      </c>
      <c r="F2014">
        <f>IF(INDEX(Transactions!$L:$L,ROW()-8)="",0,INDEX(Transactions!$Q:$Q,ROW()-8))</f>
        <v>0</v>
      </c>
    </row>
    <row r="2015" spans="2:6" x14ac:dyDescent="0.15">
      <c r="B2015">
        <f ca="1">IF(INDEX(Transactions!$L:$L,ROW()-8)="",TODAY(),INDEX(Transactions!$G:$G,ROW()-8))</f>
        <v>46238</v>
      </c>
      <c r="F2015">
        <f>IF(INDEX(Transactions!$L:$L,ROW()-8)="",0,INDEX(Transactions!$Q:$Q,ROW()-8))</f>
        <v>0</v>
      </c>
    </row>
    <row r="2016" spans="2:6" x14ac:dyDescent="0.15">
      <c r="B2016">
        <f ca="1">IF(INDEX(Transactions!$L:$L,ROW()-8)="",TODAY(),INDEX(Transactions!$G:$G,ROW()-8))</f>
        <v>46238</v>
      </c>
      <c r="F2016">
        <f>IF(INDEX(Transactions!$L:$L,ROW()-8)="",0,INDEX(Transactions!$Q:$Q,ROW()-8))</f>
        <v>0</v>
      </c>
    </row>
    <row r="2017" spans="2:6" x14ac:dyDescent="0.15">
      <c r="B2017">
        <f ca="1">IF(INDEX(Transactions!$L:$L,ROW()-8)="",TODAY(),INDEX(Transactions!$G:$G,ROW()-8))</f>
        <v>46238</v>
      </c>
      <c r="F2017">
        <f>IF(INDEX(Transactions!$L:$L,ROW()-8)="",0,INDEX(Transactions!$Q:$Q,ROW()-8))</f>
        <v>0</v>
      </c>
    </row>
    <row r="2018" spans="2:6" x14ac:dyDescent="0.15">
      <c r="B2018">
        <f ca="1">IF(INDEX(Transactions!$L:$L,ROW()-8)="",TODAY(),INDEX(Transactions!$G:$G,ROW()-8))</f>
        <v>46238</v>
      </c>
      <c r="F2018">
        <f>IF(INDEX(Transactions!$L:$L,ROW()-8)="",0,INDEX(Transactions!$Q:$Q,ROW()-8))</f>
        <v>0</v>
      </c>
    </row>
    <row r="2019" spans="2:6" x14ac:dyDescent="0.15">
      <c r="B2019">
        <f ca="1">IF(INDEX(Transactions!$L:$L,ROW()-8)="",TODAY(),INDEX(Transactions!$G:$G,ROW()-8))</f>
        <v>46238</v>
      </c>
      <c r="F2019">
        <f>IF(INDEX(Transactions!$L:$L,ROW()-8)="",0,INDEX(Transactions!$Q:$Q,ROW()-8))</f>
        <v>0</v>
      </c>
    </row>
    <row r="2020" spans="2:6" x14ac:dyDescent="0.15">
      <c r="B2020">
        <f ca="1">IF(INDEX(Transactions!$L:$L,ROW()-8)="",TODAY(),INDEX(Transactions!$G:$G,ROW()-8))</f>
        <v>46238</v>
      </c>
      <c r="F2020">
        <f>IF(INDEX(Transactions!$L:$L,ROW()-8)="",0,INDEX(Transactions!$Q:$Q,ROW()-8))</f>
        <v>0</v>
      </c>
    </row>
    <row r="2021" spans="2:6" x14ac:dyDescent="0.15">
      <c r="B2021">
        <f ca="1">IF(INDEX(Transactions!$L:$L,ROW()-8)="",TODAY(),INDEX(Transactions!$G:$G,ROW()-8))</f>
        <v>46238</v>
      </c>
      <c r="F2021">
        <f>IF(INDEX(Transactions!$L:$L,ROW()-8)="",0,INDEX(Transactions!$Q:$Q,ROW()-8))</f>
        <v>0</v>
      </c>
    </row>
    <row r="2022" spans="2:6" x14ac:dyDescent="0.15">
      <c r="B2022">
        <f ca="1">IF(INDEX(Transactions!$L:$L,ROW()-8)="",TODAY(),INDEX(Transactions!$G:$G,ROW()-8))</f>
        <v>46238</v>
      </c>
      <c r="F2022">
        <f>IF(INDEX(Transactions!$L:$L,ROW()-8)="",0,INDEX(Transactions!$Q:$Q,ROW()-8))</f>
        <v>0</v>
      </c>
    </row>
    <row r="2023" spans="2:6" x14ac:dyDescent="0.15">
      <c r="B2023">
        <f ca="1">IF(INDEX(Transactions!$L:$L,ROW()-8)="",TODAY(),INDEX(Transactions!$G:$G,ROW()-8))</f>
        <v>46238</v>
      </c>
      <c r="F2023">
        <f>IF(INDEX(Transactions!$L:$L,ROW()-8)="",0,INDEX(Transactions!$Q:$Q,ROW()-8))</f>
        <v>0</v>
      </c>
    </row>
    <row r="2024" spans="2:6" x14ac:dyDescent="0.15">
      <c r="B2024">
        <f ca="1">IF(INDEX(Transactions!$L:$L,ROW()-8)="",TODAY(),INDEX(Transactions!$G:$G,ROW()-8))</f>
        <v>46238</v>
      </c>
      <c r="F2024">
        <f>IF(INDEX(Transactions!$L:$L,ROW()-8)="",0,INDEX(Transactions!$Q:$Q,ROW()-8))</f>
        <v>0</v>
      </c>
    </row>
    <row r="2025" spans="2:6" x14ac:dyDescent="0.15">
      <c r="B2025">
        <f ca="1">IF(INDEX(Transactions!$L:$L,ROW()-8)="",TODAY(),INDEX(Transactions!$G:$G,ROW()-8))</f>
        <v>46238</v>
      </c>
      <c r="F2025">
        <f>IF(INDEX(Transactions!$L:$L,ROW()-8)="",0,INDEX(Transactions!$Q:$Q,ROW()-8))</f>
        <v>0</v>
      </c>
    </row>
    <row r="2026" spans="2:6" x14ac:dyDescent="0.15">
      <c r="B2026">
        <f ca="1">IF(INDEX(Transactions!$L:$L,ROW()-8)="",TODAY(),INDEX(Transactions!$G:$G,ROW()-8))</f>
        <v>46238</v>
      </c>
      <c r="F2026">
        <f>IF(INDEX(Transactions!$L:$L,ROW()-8)="",0,INDEX(Transactions!$Q:$Q,ROW()-8))</f>
        <v>0</v>
      </c>
    </row>
    <row r="2027" spans="2:6" x14ac:dyDescent="0.15">
      <c r="B2027">
        <f ca="1">IF(INDEX(Transactions!$L:$L,ROW()-8)="",TODAY(),INDEX(Transactions!$G:$G,ROW()-8))</f>
        <v>46238</v>
      </c>
      <c r="F2027">
        <f>IF(INDEX(Transactions!$L:$L,ROW()-8)="",0,INDEX(Transactions!$Q:$Q,ROW()-8))</f>
        <v>0</v>
      </c>
    </row>
    <row r="2028" spans="2:6" x14ac:dyDescent="0.15">
      <c r="B2028">
        <f ca="1">IF(INDEX(Transactions!$L:$L,ROW()-8)="",TODAY(),INDEX(Transactions!$G:$G,ROW()-8))</f>
        <v>46238</v>
      </c>
      <c r="F2028">
        <f>IF(INDEX(Transactions!$L:$L,ROW()-8)="",0,INDEX(Transactions!$Q:$Q,ROW()-8))</f>
        <v>0</v>
      </c>
    </row>
    <row r="2029" spans="2:6" x14ac:dyDescent="0.15">
      <c r="B2029">
        <f ca="1">IF(INDEX(Transactions!$L:$L,ROW()-8)="",TODAY(),INDEX(Transactions!$G:$G,ROW()-8))</f>
        <v>46238</v>
      </c>
      <c r="F2029">
        <f>IF(INDEX(Transactions!$L:$L,ROW()-8)="",0,INDEX(Transactions!$Q:$Q,ROW()-8))</f>
        <v>0</v>
      </c>
    </row>
    <row r="2030" spans="2:6" x14ac:dyDescent="0.15">
      <c r="B2030">
        <f ca="1">IF(INDEX(Transactions!$L:$L,ROW()-8)="",TODAY(),INDEX(Transactions!$G:$G,ROW()-8))</f>
        <v>46238</v>
      </c>
      <c r="F2030">
        <f>IF(INDEX(Transactions!$L:$L,ROW()-8)="",0,INDEX(Transactions!$Q:$Q,ROW()-8))</f>
        <v>0</v>
      </c>
    </row>
    <row r="2031" spans="2:6" x14ac:dyDescent="0.15">
      <c r="B2031">
        <f ca="1">IF(INDEX(Transactions!$L:$L,ROW()-8)="",TODAY(),INDEX(Transactions!$G:$G,ROW()-8))</f>
        <v>46238</v>
      </c>
      <c r="F2031">
        <f>IF(INDEX(Transactions!$L:$L,ROW()-8)="",0,INDEX(Transactions!$Q:$Q,ROW()-8))</f>
        <v>0</v>
      </c>
    </row>
    <row r="2032" spans="2:6" x14ac:dyDescent="0.15">
      <c r="B2032">
        <f ca="1">IF(INDEX(Transactions!$L:$L,ROW()-8)="",TODAY(),INDEX(Transactions!$G:$G,ROW()-8))</f>
        <v>46238</v>
      </c>
      <c r="F2032">
        <f>IF(INDEX(Transactions!$L:$L,ROW()-8)="",0,INDEX(Transactions!$Q:$Q,ROW()-8))</f>
        <v>0</v>
      </c>
    </row>
    <row r="2033" spans="2:6" x14ac:dyDescent="0.15">
      <c r="B2033">
        <f ca="1">IF(INDEX(Transactions!$L:$L,ROW()-8)="",TODAY(),INDEX(Transactions!$G:$G,ROW()-8))</f>
        <v>46238</v>
      </c>
      <c r="F2033">
        <f>IF(INDEX(Transactions!$L:$L,ROW()-8)="",0,INDEX(Transactions!$Q:$Q,ROW()-8))</f>
        <v>0</v>
      </c>
    </row>
    <row r="2034" spans="2:6" x14ac:dyDescent="0.15">
      <c r="B2034">
        <f ca="1">IF(INDEX(Transactions!$L:$L,ROW()-8)="",TODAY(),INDEX(Transactions!$G:$G,ROW()-8))</f>
        <v>46238</v>
      </c>
      <c r="F2034">
        <f>IF(INDEX(Transactions!$L:$L,ROW()-8)="",0,INDEX(Transactions!$Q:$Q,ROW()-8))</f>
        <v>0</v>
      </c>
    </row>
    <row r="2035" spans="2:6" x14ac:dyDescent="0.15">
      <c r="B2035">
        <f ca="1">IF(INDEX(Transactions!$L:$L,ROW()-8)="",TODAY(),INDEX(Transactions!$G:$G,ROW()-8))</f>
        <v>46238</v>
      </c>
      <c r="F2035">
        <f>IF(INDEX(Transactions!$L:$L,ROW()-8)="",0,INDEX(Transactions!$Q:$Q,ROW()-8))</f>
        <v>0</v>
      </c>
    </row>
    <row r="2036" spans="2:6" x14ac:dyDescent="0.15">
      <c r="B2036">
        <f ca="1">IF(INDEX(Transactions!$L:$L,ROW()-8)="",TODAY(),INDEX(Transactions!$G:$G,ROW()-8))</f>
        <v>46238</v>
      </c>
      <c r="F2036">
        <f>IF(INDEX(Transactions!$L:$L,ROW()-8)="",0,INDEX(Transactions!$Q:$Q,ROW()-8))</f>
        <v>0</v>
      </c>
    </row>
    <row r="2037" spans="2:6" x14ac:dyDescent="0.15">
      <c r="B2037">
        <f ca="1">IF(INDEX(Transactions!$L:$L,ROW()-8)="",TODAY(),INDEX(Transactions!$G:$G,ROW()-8))</f>
        <v>46238</v>
      </c>
      <c r="F2037">
        <f>IF(INDEX(Transactions!$L:$L,ROW()-8)="",0,INDEX(Transactions!$Q:$Q,ROW()-8))</f>
        <v>0</v>
      </c>
    </row>
    <row r="2038" spans="2:6" x14ac:dyDescent="0.15">
      <c r="B2038">
        <f ca="1">IF(INDEX(Transactions!$L:$L,ROW()-8)="",TODAY(),INDEX(Transactions!$G:$G,ROW()-8))</f>
        <v>46238</v>
      </c>
      <c r="F2038">
        <f>IF(INDEX(Transactions!$L:$L,ROW()-8)="",0,INDEX(Transactions!$Q:$Q,ROW()-8))</f>
        <v>0</v>
      </c>
    </row>
    <row r="2039" spans="2:6" x14ac:dyDescent="0.15">
      <c r="B2039">
        <f ca="1">IF(INDEX(Transactions!$L:$L,ROW()-8)="",TODAY(),INDEX(Transactions!$G:$G,ROW()-8))</f>
        <v>46238</v>
      </c>
      <c r="F2039">
        <f>IF(INDEX(Transactions!$L:$L,ROW()-8)="",0,INDEX(Transactions!$Q:$Q,ROW()-8))</f>
        <v>0</v>
      </c>
    </row>
    <row r="2040" spans="2:6" x14ac:dyDescent="0.15">
      <c r="B2040">
        <f ca="1">IF(INDEX(Transactions!$L:$L,ROW()-8)="",TODAY(),INDEX(Transactions!$G:$G,ROW()-8))</f>
        <v>46238</v>
      </c>
      <c r="F2040">
        <f>IF(INDEX(Transactions!$L:$L,ROW()-8)="",0,INDEX(Transactions!$Q:$Q,ROW()-8))</f>
        <v>0</v>
      </c>
    </row>
    <row r="2041" spans="2:6" x14ac:dyDescent="0.15">
      <c r="B2041">
        <f ca="1">IF(INDEX(Transactions!$L:$L,ROW()-8)="",TODAY(),INDEX(Transactions!$G:$G,ROW()-8))</f>
        <v>46238</v>
      </c>
      <c r="F2041">
        <f>IF(INDEX(Transactions!$L:$L,ROW()-8)="",0,INDEX(Transactions!$Q:$Q,ROW()-8))</f>
        <v>0</v>
      </c>
    </row>
    <row r="2042" spans="2:6" x14ac:dyDescent="0.15">
      <c r="B2042">
        <f ca="1">IF(INDEX(Transactions!$L:$L,ROW()-8)="",TODAY(),INDEX(Transactions!$G:$G,ROW()-8))</f>
        <v>46238</v>
      </c>
      <c r="F2042">
        <f>IF(INDEX(Transactions!$L:$L,ROW()-8)="",0,INDEX(Transactions!$Q:$Q,ROW()-8))</f>
        <v>0</v>
      </c>
    </row>
    <row r="2043" spans="2:6" x14ac:dyDescent="0.15">
      <c r="B2043">
        <f ca="1">IF(INDEX(Transactions!$L:$L,ROW()-8)="",TODAY(),INDEX(Transactions!$G:$G,ROW()-8))</f>
        <v>46238</v>
      </c>
      <c r="F2043">
        <f>IF(INDEX(Transactions!$L:$L,ROW()-8)="",0,INDEX(Transactions!$Q:$Q,ROW()-8))</f>
        <v>0</v>
      </c>
    </row>
    <row r="2044" spans="2:6" x14ac:dyDescent="0.15">
      <c r="B2044">
        <f ca="1">IF(INDEX(Transactions!$L:$L,ROW()-8)="",TODAY(),INDEX(Transactions!$G:$G,ROW()-8))</f>
        <v>46238</v>
      </c>
      <c r="F2044">
        <f>IF(INDEX(Transactions!$L:$L,ROW()-8)="",0,INDEX(Transactions!$Q:$Q,ROW()-8))</f>
        <v>0</v>
      </c>
    </row>
    <row r="2045" spans="2:6" x14ac:dyDescent="0.15">
      <c r="B2045">
        <f ca="1">IF(INDEX(Transactions!$L:$L,ROW()-8)="",TODAY(),INDEX(Transactions!$G:$G,ROW()-8))</f>
        <v>46238</v>
      </c>
      <c r="F2045">
        <f>IF(INDEX(Transactions!$L:$L,ROW()-8)="",0,INDEX(Transactions!$Q:$Q,ROW()-8))</f>
        <v>0</v>
      </c>
    </row>
    <row r="2046" spans="2:6" x14ac:dyDescent="0.15">
      <c r="B2046">
        <f ca="1">IF(INDEX(Transactions!$L:$L,ROW()-8)="",TODAY(),INDEX(Transactions!$G:$G,ROW()-8))</f>
        <v>46238</v>
      </c>
      <c r="F2046">
        <f>IF(INDEX(Transactions!$L:$L,ROW()-8)="",0,INDEX(Transactions!$Q:$Q,ROW()-8))</f>
        <v>0</v>
      </c>
    </row>
    <row r="2047" spans="2:6" x14ac:dyDescent="0.15">
      <c r="B2047">
        <f ca="1">IF(INDEX(Transactions!$L:$L,ROW()-8)="",TODAY(),INDEX(Transactions!$G:$G,ROW()-8))</f>
        <v>46238</v>
      </c>
      <c r="F2047">
        <f>IF(INDEX(Transactions!$L:$L,ROW()-8)="",0,INDEX(Transactions!$Q:$Q,ROW()-8))</f>
        <v>0</v>
      </c>
    </row>
    <row r="2048" spans="2:6" x14ac:dyDescent="0.15">
      <c r="B2048">
        <f ca="1">IF(INDEX(Transactions!$L:$L,ROW()-8)="",TODAY(),INDEX(Transactions!$G:$G,ROW()-8))</f>
        <v>46238</v>
      </c>
      <c r="F2048">
        <f>IF(INDEX(Transactions!$L:$L,ROW()-8)="",0,INDEX(Transactions!$Q:$Q,ROW()-8))</f>
        <v>0</v>
      </c>
    </row>
    <row r="2049" spans="2:6" x14ac:dyDescent="0.15">
      <c r="B2049">
        <f ca="1">IF(INDEX(Transactions!$L:$L,ROW()-8)="",TODAY(),INDEX(Transactions!$G:$G,ROW()-8))</f>
        <v>46238</v>
      </c>
      <c r="F2049">
        <f>IF(INDEX(Transactions!$L:$L,ROW()-8)="",0,INDEX(Transactions!$Q:$Q,ROW()-8))</f>
        <v>0</v>
      </c>
    </row>
    <row r="2050" spans="2:6" x14ac:dyDescent="0.15">
      <c r="B2050">
        <f ca="1">IF(INDEX(Transactions!$L:$L,ROW()-8)="",TODAY(),INDEX(Transactions!$G:$G,ROW()-8))</f>
        <v>46238</v>
      </c>
      <c r="F2050">
        <f>IF(INDEX(Transactions!$L:$L,ROW()-8)="",0,INDEX(Transactions!$Q:$Q,ROW()-8))</f>
        <v>0</v>
      </c>
    </row>
    <row r="2051" spans="2:6" x14ac:dyDescent="0.15">
      <c r="B2051">
        <f ca="1">IF(INDEX(Transactions!$L:$L,ROW()-8)="",TODAY(),INDEX(Transactions!$G:$G,ROW()-8))</f>
        <v>46238</v>
      </c>
      <c r="F2051">
        <f>IF(INDEX(Transactions!$L:$L,ROW()-8)="",0,INDEX(Transactions!$Q:$Q,ROW()-8))</f>
        <v>0</v>
      </c>
    </row>
    <row r="2052" spans="2:6" x14ac:dyDescent="0.15">
      <c r="B2052">
        <f ca="1">IF(INDEX(Transactions!$L:$L,ROW()-8)="",TODAY(),INDEX(Transactions!$G:$G,ROW()-8))</f>
        <v>46238</v>
      </c>
      <c r="F2052">
        <f>IF(INDEX(Transactions!$L:$L,ROW()-8)="",0,INDEX(Transactions!$Q:$Q,ROW()-8))</f>
        <v>0</v>
      </c>
    </row>
    <row r="2053" spans="2:6" x14ac:dyDescent="0.15">
      <c r="B2053">
        <f ca="1">IF(INDEX(Transactions!$L:$L,ROW()-8)="",TODAY(),INDEX(Transactions!$G:$G,ROW()-8))</f>
        <v>46238</v>
      </c>
      <c r="F2053">
        <f>IF(INDEX(Transactions!$L:$L,ROW()-8)="",0,INDEX(Transactions!$Q:$Q,ROW()-8))</f>
        <v>0</v>
      </c>
    </row>
    <row r="2054" spans="2:6" x14ac:dyDescent="0.15">
      <c r="B2054">
        <f ca="1">IF(INDEX(Transactions!$L:$L,ROW()-8)="",TODAY(),INDEX(Transactions!$G:$G,ROW()-8))</f>
        <v>46238</v>
      </c>
      <c r="F2054">
        <f>IF(INDEX(Transactions!$L:$L,ROW()-8)="",0,INDEX(Transactions!$Q:$Q,ROW()-8))</f>
        <v>0</v>
      </c>
    </row>
    <row r="2055" spans="2:6" x14ac:dyDescent="0.15">
      <c r="B2055">
        <f ca="1">IF(INDEX(Transactions!$L:$L,ROW()-8)="",TODAY(),INDEX(Transactions!$G:$G,ROW()-8))</f>
        <v>46238</v>
      </c>
      <c r="F2055">
        <f>IF(INDEX(Transactions!$L:$L,ROW()-8)="",0,INDEX(Transactions!$Q:$Q,ROW()-8))</f>
        <v>0</v>
      </c>
    </row>
    <row r="2056" spans="2:6" x14ac:dyDescent="0.15">
      <c r="B2056">
        <f ca="1">IF(INDEX(Transactions!$L:$L,ROW()-8)="",TODAY(),INDEX(Transactions!$G:$G,ROW()-8))</f>
        <v>46238</v>
      </c>
      <c r="F2056">
        <f>IF(INDEX(Transactions!$L:$L,ROW()-8)="",0,INDEX(Transactions!$Q:$Q,ROW()-8))</f>
        <v>0</v>
      </c>
    </row>
    <row r="2057" spans="2:6" x14ac:dyDescent="0.15">
      <c r="B2057">
        <f ca="1">IF(INDEX(Transactions!$L:$L,ROW()-8)="",TODAY(),INDEX(Transactions!$G:$G,ROW()-8))</f>
        <v>46238</v>
      </c>
      <c r="F2057">
        <f>IF(INDEX(Transactions!$L:$L,ROW()-8)="",0,INDEX(Transactions!$Q:$Q,ROW()-8))</f>
        <v>0</v>
      </c>
    </row>
    <row r="2058" spans="2:6" x14ac:dyDescent="0.15">
      <c r="B2058">
        <f ca="1">IF(INDEX(Transactions!$L:$L,ROW()-8)="",TODAY(),INDEX(Transactions!$G:$G,ROW()-8))</f>
        <v>46238</v>
      </c>
      <c r="F2058">
        <f>IF(INDEX(Transactions!$L:$L,ROW()-8)="",0,INDEX(Transactions!$Q:$Q,ROW()-8))</f>
        <v>0</v>
      </c>
    </row>
    <row r="2059" spans="2:6" x14ac:dyDescent="0.15">
      <c r="B2059">
        <f ca="1">IF(INDEX(Transactions!$L:$L,ROW()-8)="",TODAY(),INDEX(Transactions!$G:$G,ROW()-8))</f>
        <v>46238</v>
      </c>
      <c r="F2059">
        <f>IF(INDEX(Transactions!$L:$L,ROW()-8)="",0,INDEX(Transactions!$Q:$Q,ROW()-8))</f>
        <v>0</v>
      </c>
    </row>
    <row r="2060" spans="2:6" x14ac:dyDescent="0.15">
      <c r="B2060">
        <f ca="1">IF(INDEX(Transactions!$L:$L,ROW()-8)="",TODAY(),INDEX(Transactions!$G:$G,ROW()-8))</f>
        <v>46238</v>
      </c>
      <c r="F2060">
        <f>IF(INDEX(Transactions!$L:$L,ROW()-8)="",0,INDEX(Transactions!$Q:$Q,ROW()-8))</f>
        <v>0</v>
      </c>
    </row>
    <row r="2061" spans="2:6" x14ac:dyDescent="0.15">
      <c r="B2061">
        <f ca="1">IF(INDEX(Transactions!$L:$L,ROW()-8)="",TODAY(),INDEX(Transactions!$G:$G,ROW()-8))</f>
        <v>46238</v>
      </c>
      <c r="F2061">
        <f>IF(INDEX(Transactions!$L:$L,ROW()-8)="",0,INDEX(Transactions!$Q:$Q,ROW()-8))</f>
        <v>0</v>
      </c>
    </row>
    <row r="2062" spans="2:6" x14ac:dyDescent="0.15">
      <c r="B2062">
        <f ca="1">IF(INDEX(Transactions!$L:$L,ROW()-8)="",TODAY(),INDEX(Transactions!$G:$G,ROW()-8))</f>
        <v>46238</v>
      </c>
      <c r="F2062">
        <f>IF(INDEX(Transactions!$L:$L,ROW()-8)="",0,INDEX(Transactions!$Q:$Q,ROW()-8))</f>
        <v>0</v>
      </c>
    </row>
    <row r="2063" spans="2:6" x14ac:dyDescent="0.15">
      <c r="B2063">
        <f ca="1">IF(INDEX(Transactions!$L:$L,ROW()-8)="",TODAY(),INDEX(Transactions!$G:$G,ROW()-8))</f>
        <v>46238</v>
      </c>
      <c r="F2063">
        <f>IF(INDEX(Transactions!$L:$L,ROW()-8)="",0,INDEX(Transactions!$Q:$Q,ROW()-8))</f>
        <v>0</v>
      </c>
    </row>
    <row r="2064" spans="2:6" x14ac:dyDescent="0.15">
      <c r="B2064">
        <f ca="1">IF(INDEX(Transactions!$L:$L,ROW()-8)="",TODAY(),INDEX(Transactions!$G:$G,ROW()-8))</f>
        <v>46238</v>
      </c>
      <c r="F2064">
        <f>IF(INDEX(Transactions!$L:$L,ROW()-8)="",0,INDEX(Transactions!$Q:$Q,ROW()-8))</f>
        <v>0</v>
      </c>
    </row>
    <row r="2065" spans="2:6" x14ac:dyDescent="0.15">
      <c r="B2065">
        <f ca="1">IF(INDEX(Transactions!$L:$L,ROW()-8)="",TODAY(),INDEX(Transactions!$G:$G,ROW()-8))</f>
        <v>46238</v>
      </c>
      <c r="F2065">
        <f>IF(INDEX(Transactions!$L:$L,ROW()-8)="",0,INDEX(Transactions!$Q:$Q,ROW()-8))</f>
        <v>0</v>
      </c>
    </row>
    <row r="2066" spans="2:6" x14ac:dyDescent="0.15">
      <c r="B2066">
        <f ca="1">IF(INDEX(Transactions!$L:$L,ROW()-8)="",TODAY(),INDEX(Transactions!$G:$G,ROW()-8))</f>
        <v>46238</v>
      </c>
      <c r="F2066">
        <f>IF(INDEX(Transactions!$L:$L,ROW()-8)="",0,INDEX(Transactions!$Q:$Q,ROW()-8))</f>
        <v>0</v>
      </c>
    </row>
    <row r="2067" spans="2:6" x14ac:dyDescent="0.15">
      <c r="B2067">
        <f ca="1">IF(INDEX(Transactions!$L:$L,ROW()-8)="",TODAY(),INDEX(Transactions!$G:$G,ROW()-8))</f>
        <v>46238</v>
      </c>
      <c r="F2067">
        <f>IF(INDEX(Transactions!$L:$L,ROW()-8)="",0,INDEX(Transactions!$Q:$Q,ROW()-8))</f>
        <v>0</v>
      </c>
    </row>
    <row r="2068" spans="2:6" x14ac:dyDescent="0.15">
      <c r="B2068">
        <f ca="1">IF(INDEX(Transactions!$L:$L,ROW()-8)="",TODAY(),INDEX(Transactions!$G:$G,ROW()-8))</f>
        <v>46238</v>
      </c>
      <c r="F2068">
        <f>IF(INDEX(Transactions!$L:$L,ROW()-8)="",0,INDEX(Transactions!$Q:$Q,ROW()-8))</f>
        <v>0</v>
      </c>
    </row>
    <row r="2069" spans="2:6" x14ac:dyDescent="0.15">
      <c r="B2069">
        <f ca="1">IF(INDEX(Transactions!$L:$L,ROW()-8)="",TODAY(),INDEX(Transactions!$G:$G,ROW()-8))</f>
        <v>46238</v>
      </c>
      <c r="F2069">
        <f>IF(INDEX(Transactions!$L:$L,ROW()-8)="",0,INDEX(Transactions!$Q:$Q,ROW()-8))</f>
        <v>0</v>
      </c>
    </row>
    <row r="2070" spans="2:6" x14ac:dyDescent="0.15">
      <c r="B2070">
        <f ca="1">IF(INDEX(Transactions!$L:$L,ROW()-8)="",TODAY(),INDEX(Transactions!$G:$G,ROW()-8))</f>
        <v>46238</v>
      </c>
      <c r="F2070">
        <f>IF(INDEX(Transactions!$L:$L,ROW()-8)="",0,INDEX(Transactions!$Q:$Q,ROW()-8))</f>
        <v>0</v>
      </c>
    </row>
    <row r="2071" spans="2:6" x14ac:dyDescent="0.15">
      <c r="B2071">
        <f ca="1">IF(INDEX(Transactions!$L:$L,ROW()-8)="",TODAY(),INDEX(Transactions!$G:$G,ROW()-8))</f>
        <v>46238</v>
      </c>
      <c r="F2071">
        <f>IF(INDEX(Transactions!$L:$L,ROW()-8)="",0,INDEX(Transactions!$Q:$Q,ROW()-8))</f>
        <v>0</v>
      </c>
    </row>
    <row r="2072" spans="2:6" x14ac:dyDescent="0.15">
      <c r="B2072">
        <f ca="1">IF(INDEX(Transactions!$L:$L,ROW()-8)="",TODAY(),INDEX(Transactions!$G:$G,ROW()-8))</f>
        <v>46238</v>
      </c>
      <c r="F2072">
        <f>IF(INDEX(Transactions!$L:$L,ROW()-8)="",0,INDEX(Transactions!$Q:$Q,ROW()-8))</f>
        <v>0</v>
      </c>
    </row>
    <row r="2073" spans="2:6" x14ac:dyDescent="0.15">
      <c r="B2073">
        <f ca="1">IF(INDEX(Transactions!$L:$L,ROW()-8)="",TODAY(),INDEX(Transactions!$G:$G,ROW()-8))</f>
        <v>46238</v>
      </c>
      <c r="F2073">
        <f>IF(INDEX(Transactions!$L:$L,ROW()-8)="",0,INDEX(Transactions!$Q:$Q,ROW()-8))</f>
        <v>0</v>
      </c>
    </row>
    <row r="2074" spans="2:6" x14ac:dyDescent="0.15">
      <c r="B2074">
        <f ca="1">IF(INDEX(Transactions!$L:$L,ROW()-8)="",TODAY(),INDEX(Transactions!$G:$G,ROW()-8))</f>
        <v>46238</v>
      </c>
      <c r="F2074">
        <f>IF(INDEX(Transactions!$L:$L,ROW()-8)="",0,INDEX(Transactions!$Q:$Q,ROW()-8))</f>
        <v>0</v>
      </c>
    </row>
    <row r="2075" spans="2:6" x14ac:dyDescent="0.15">
      <c r="B2075">
        <f ca="1">IF(INDEX(Transactions!$L:$L,ROW()-8)="",TODAY(),INDEX(Transactions!$G:$G,ROW()-8))</f>
        <v>46238</v>
      </c>
      <c r="F2075">
        <f>IF(INDEX(Transactions!$L:$L,ROW()-8)="",0,INDEX(Transactions!$Q:$Q,ROW()-8))</f>
        <v>0</v>
      </c>
    </row>
    <row r="2076" spans="2:6" x14ac:dyDescent="0.15">
      <c r="B2076">
        <f ca="1">IF(INDEX(Transactions!$L:$L,ROW()-8)="",TODAY(),INDEX(Transactions!$G:$G,ROW()-8))</f>
        <v>46238</v>
      </c>
      <c r="F2076">
        <f>IF(INDEX(Transactions!$L:$L,ROW()-8)="",0,INDEX(Transactions!$Q:$Q,ROW()-8))</f>
        <v>0</v>
      </c>
    </row>
    <row r="2077" spans="2:6" x14ac:dyDescent="0.15">
      <c r="B2077">
        <f ca="1">IF(INDEX(Transactions!$L:$L,ROW()-8)="",TODAY(),INDEX(Transactions!$G:$G,ROW()-8))</f>
        <v>46238</v>
      </c>
      <c r="F2077">
        <f>IF(INDEX(Transactions!$L:$L,ROW()-8)="",0,INDEX(Transactions!$Q:$Q,ROW()-8))</f>
        <v>0</v>
      </c>
    </row>
    <row r="2078" spans="2:6" x14ac:dyDescent="0.15">
      <c r="B2078">
        <f ca="1">IF(INDEX(Transactions!$L:$L,ROW()-8)="",TODAY(),INDEX(Transactions!$G:$G,ROW()-8))</f>
        <v>46238</v>
      </c>
      <c r="F2078">
        <f>IF(INDEX(Transactions!$L:$L,ROW()-8)="",0,INDEX(Transactions!$Q:$Q,ROW()-8))</f>
        <v>0</v>
      </c>
    </row>
    <row r="2079" spans="2:6" x14ac:dyDescent="0.15">
      <c r="B2079">
        <f ca="1">IF(INDEX(Transactions!$L:$L,ROW()-8)="",TODAY(),INDEX(Transactions!$G:$G,ROW()-8))</f>
        <v>46238</v>
      </c>
      <c r="F2079">
        <f>IF(INDEX(Transactions!$L:$L,ROW()-8)="",0,INDEX(Transactions!$Q:$Q,ROW()-8))</f>
        <v>0</v>
      </c>
    </row>
    <row r="2080" spans="2:6" x14ac:dyDescent="0.15">
      <c r="B2080">
        <f ca="1">IF(INDEX(Transactions!$L:$L,ROW()-8)="",TODAY(),INDEX(Transactions!$G:$G,ROW()-8))</f>
        <v>46238</v>
      </c>
      <c r="F2080">
        <f>IF(INDEX(Transactions!$L:$L,ROW()-8)="",0,INDEX(Transactions!$Q:$Q,ROW()-8))</f>
        <v>0</v>
      </c>
    </row>
    <row r="2081" spans="2:6" x14ac:dyDescent="0.15">
      <c r="B2081">
        <f ca="1">IF(INDEX(Transactions!$L:$L,ROW()-8)="",TODAY(),INDEX(Transactions!$G:$G,ROW()-8))</f>
        <v>46238</v>
      </c>
      <c r="F2081">
        <f>IF(INDEX(Transactions!$L:$L,ROW()-8)="",0,INDEX(Transactions!$Q:$Q,ROW()-8))</f>
        <v>0</v>
      </c>
    </row>
    <row r="2082" spans="2:6" x14ac:dyDescent="0.15">
      <c r="B2082">
        <f ca="1">IF(INDEX(Transactions!$L:$L,ROW()-8)="",TODAY(),INDEX(Transactions!$G:$G,ROW()-8))</f>
        <v>46238</v>
      </c>
      <c r="F2082">
        <f>IF(INDEX(Transactions!$L:$L,ROW()-8)="",0,INDEX(Transactions!$Q:$Q,ROW()-8))</f>
        <v>0</v>
      </c>
    </row>
    <row r="2083" spans="2:6" x14ac:dyDescent="0.15">
      <c r="B2083">
        <f ca="1">IF(INDEX(Transactions!$L:$L,ROW()-8)="",TODAY(),INDEX(Transactions!$G:$G,ROW()-8))</f>
        <v>46238</v>
      </c>
      <c r="F2083">
        <f>IF(INDEX(Transactions!$L:$L,ROW()-8)="",0,INDEX(Transactions!$Q:$Q,ROW()-8))</f>
        <v>0</v>
      </c>
    </row>
    <row r="2084" spans="2:6" x14ac:dyDescent="0.15">
      <c r="B2084">
        <f ca="1">IF(INDEX(Transactions!$L:$L,ROW()-8)="",TODAY(),INDEX(Transactions!$G:$G,ROW()-8))</f>
        <v>46238</v>
      </c>
      <c r="F2084">
        <f>IF(INDEX(Transactions!$L:$L,ROW()-8)="",0,INDEX(Transactions!$Q:$Q,ROW()-8))</f>
        <v>0</v>
      </c>
    </row>
    <row r="2085" spans="2:6" x14ac:dyDescent="0.15">
      <c r="B2085">
        <f ca="1">IF(INDEX(Transactions!$L:$L,ROW()-8)="",TODAY(),INDEX(Transactions!$G:$G,ROW()-8))</f>
        <v>46238</v>
      </c>
      <c r="F2085">
        <f>IF(INDEX(Transactions!$L:$L,ROW()-8)="",0,INDEX(Transactions!$Q:$Q,ROW()-8))</f>
        <v>0</v>
      </c>
    </row>
    <row r="2086" spans="2:6" x14ac:dyDescent="0.15">
      <c r="B2086">
        <f ca="1">IF(INDEX(Transactions!$L:$L,ROW()-8)="",TODAY(),INDEX(Transactions!$G:$G,ROW()-8))</f>
        <v>46238</v>
      </c>
      <c r="F2086">
        <f>IF(INDEX(Transactions!$L:$L,ROW()-8)="",0,INDEX(Transactions!$Q:$Q,ROW()-8))</f>
        <v>0</v>
      </c>
    </row>
    <row r="2087" spans="2:6" x14ac:dyDescent="0.15">
      <c r="B2087">
        <f ca="1">IF(INDEX(Transactions!$L:$L,ROW()-8)="",TODAY(),INDEX(Transactions!$G:$G,ROW()-8))</f>
        <v>46238</v>
      </c>
      <c r="F2087">
        <f>IF(INDEX(Transactions!$L:$L,ROW()-8)="",0,INDEX(Transactions!$Q:$Q,ROW()-8))</f>
        <v>0</v>
      </c>
    </row>
    <row r="2088" spans="2:6" x14ac:dyDescent="0.15">
      <c r="B2088">
        <f ca="1">IF(INDEX(Transactions!$L:$L,ROW()-8)="",TODAY(),INDEX(Transactions!$G:$G,ROW()-8))</f>
        <v>46238</v>
      </c>
      <c r="F2088">
        <f>IF(INDEX(Transactions!$L:$L,ROW()-8)="",0,INDEX(Transactions!$Q:$Q,ROW()-8))</f>
        <v>0</v>
      </c>
    </row>
    <row r="2089" spans="2:6" x14ac:dyDescent="0.15">
      <c r="B2089">
        <f ca="1">IF(INDEX(Transactions!$L:$L,ROW()-8)="",TODAY(),INDEX(Transactions!$G:$G,ROW()-8))</f>
        <v>46238</v>
      </c>
      <c r="F2089">
        <f>IF(INDEX(Transactions!$L:$L,ROW()-8)="",0,INDEX(Transactions!$Q:$Q,ROW()-8))</f>
        <v>0</v>
      </c>
    </row>
    <row r="2090" spans="2:6" x14ac:dyDescent="0.15">
      <c r="B2090">
        <f ca="1">IF(INDEX(Transactions!$L:$L,ROW()-8)="",TODAY(),INDEX(Transactions!$G:$G,ROW()-8))</f>
        <v>46238</v>
      </c>
      <c r="F2090">
        <f>IF(INDEX(Transactions!$L:$L,ROW()-8)="",0,INDEX(Transactions!$Q:$Q,ROW()-8))</f>
        <v>0</v>
      </c>
    </row>
    <row r="2091" spans="2:6" x14ac:dyDescent="0.15">
      <c r="B2091">
        <f ca="1">IF(INDEX(Transactions!$L:$L,ROW()-8)="",TODAY(),INDEX(Transactions!$G:$G,ROW()-8))</f>
        <v>46238</v>
      </c>
      <c r="F2091">
        <f>IF(INDEX(Transactions!$L:$L,ROW()-8)="",0,INDEX(Transactions!$Q:$Q,ROW()-8))</f>
        <v>0</v>
      </c>
    </row>
    <row r="2092" spans="2:6" x14ac:dyDescent="0.15">
      <c r="B2092">
        <f ca="1">IF(INDEX(Transactions!$L:$L,ROW()-8)="",TODAY(),INDEX(Transactions!$G:$G,ROW()-8))</f>
        <v>46238</v>
      </c>
      <c r="F2092">
        <f>IF(INDEX(Transactions!$L:$L,ROW()-8)="",0,INDEX(Transactions!$Q:$Q,ROW()-8))</f>
        <v>0</v>
      </c>
    </row>
    <row r="2093" spans="2:6" x14ac:dyDescent="0.15">
      <c r="B2093">
        <f ca="1">IF(INDEX(Transactions!$L:$L,ROW()-8)="",TODAY(),INDEX(Transactions!$G:$G,ROW()-8))</f>
        <v>46238</v>
      </c>
      <c r="F2093">
        <f>IF(INDEX(Transactions!$L:$L,ROW()-8)="",0,INDEX(Transactions!$Q:$Q,ROW()-8))</f>
        <v>0</v>
      </c>
    </row>
    <row r="2094" spans="2:6" x14ac:dyDescent="0.15">
      <c r="B2094">
        <f ca="1">IF(INDEX(Transactions!$L:$L,ROW()-8)="",TODAY(),INDEX(Transactions!$G:$G,ROW()-8))</f>
        <v>46238</v>
      </c>
      <c r="F2094">
        <f>IF(INDEX(Transactions!$L:$L,ROW()-8)="",0,INDEX(Transactions!$Q:$Q,ROW()-8))</f>
        <v>0</v>
      </c>
    </row>
    <row r="2095" spans="2:6" x14ac:dyDescent="0.15">
      <c r="B2095">
        <f ca="1">IF(INDEX(Transactions!$L:$L,ROW()-8)="",TODAY(),INDEX(Transactions!$G:$G,ROW()-8))</f>
        <v>46238</v>
      </c>
      <c r="F2095">
        <f>IF(INDEX(Transactions!$L:$L,ROW()-8)="",0,INDEX(Transactions!$Q:$Q,ROW()-8))</f>
        <v>0</v>
      </c>
    </row>
    <row r="2096" spans="2:6" x14ac:dyDescent="0.15">
      <c r="B2096">
        <f ca="1">IF(INDEX(Transactions!$L:$L,ROW()-8)="",TODAY(),INDEX(Transactions!$G:$G,ROW()-8))</f>
        <v>46238</v>
      </c>
      <c r="F2096">
        <f>IF(INDEX(Transactions!$L:$L,ROW()-8)="",0,INDEX(Transactions!$Q:$Q,ROW()-8))</f>
        <v>0</v>
      </c>
    </row>
    <row r="2097" spans="2:6" x14ac:dyDescent="0.15">
      <c r="B2097">
        <f ca="1">IF(INDEX(Transactions!$L:$L,ROW()-8)="",TODAY(),INDEX(Transactions!$G:$G,ROW()-8))</f>
        <v>46238</v>
      </c>
      <c r="F2097">
        <f>IF(INDEX(Transactions!$L:$L,ROW()-8)="",0,INDEX(Transactions!$Q:$Q,ROW()-8))</f>
        <v>0</v>
      </c>
    </row>
    <row r="2098" spans="2:6" x14ac:dyDescent="0.15">
      <c r="B2098">
        <f ca="1">IF(INDEX(Transactions!$L:$L,ROW()-8)="",TODAY(),INDEX(Transactions!$G:$G,ROW()-8))</f>
        <v>46238</v>
      </c>
      <c r="F2098">
        <f>IF(INDEX(Transactions!$L:$L,ROW()-8)="",0,INDEX(Transactions!$Q:$Q,ROW()-8))</f>
        <v>0</v>
      </c>
    </row>
    <row r="2099" spans="2:6" x14ac:dyDescent="0.15">
      <c r="B2099">
        <f ca="1">IF(INDEX(Transactions!$L:$L,ROW()-8)="",TODAY(),INDEX(Transactions!$G:$G,ROW()-8))</f>
        <v>46238</v>
      </c>
      <c r="F2099">
        <f>IF(INDEX(Transactions!$L:$L,ROW()-8)="",0,INDEX(Transactions!$Q:$Q,ROW()-8))</f>
        <v>0</v>
      </c>
    </row>
    <row r="2100" spans="2:6" x14ac:dyDescent="0.15">
      <c r="B2100">
        <f ca="1">IF(INDEX(Transactions!$L:$L,ROW()-8)="",TODAY(),INDEX(Transactions!$G:$G,ROW()-8))</f>
        <v>46238</v>
      </c>
      <c r="F2100">
        <f>IF(INDEX(Transactions!$L:$L,ROW()-8)="",0,INDEX(Transactions!$Q:$Q,ROW()-8))</f>
        <v>0</v>
      </c>
    </row>
    <row r="2101" spans="2:6" x14ac:dyDescent="0.15">
      <c r="B2101">
        <f ca="1">IF(INDEX(Transactions!$L:$L,ROW()-8)="",TODAY(),INDEX(Transactions!$G:$G,ROW()-8))</f>
        <v>46238</v>
      </c>
      <c r="F2101">
        <f>IF(INDEX(Transactions!$L:$L,ROW()-8)="",0,INDEX(Transactions!$Q:$Q,ROW()-8))</f>
        <v>0</v>
      </c>
    </row>
    <row r="2102" spans="2:6" x14ac:dyDescent="0.15">
      <c r="B2102">
        <f ca="1">IF(INDEX(Transactions!$L:$L,ROW()-8)="",TODAY(),INDEX(Transactions!$G:$G,ROW()-8))</f>
        <v>46238</v>
      </c>
      <c r="F2102">
        <f>IF(INDEX(Transactions!$L:$L,ROW()-8)="",0,INDEX(Transactions!$Q:$Q,ROW()-8))</f>
        <v>0</v>
      </c>
    </row>
    <row r="2103" spans="2:6" x14ac:dyDescent="0.15">
      <c r="B2103">
        <f ca="1">IF(INDEX(Transactions!$L:$L,ROW()-8)="",TODAY(),INDEX(Transactions!$G:$G,ROW()-8))</f>
        <v>46238</v>
      </c>
      <c r="F2103">
        <f>IF(INDEX(Transactions!$L:$L,ROW()-8)="",0,INDEX(Transactions!$Q:$Q,ROW()-8))</f>
        <v>0</v>
      </c>
    </row>
    <row r="2104" spans="2:6" x14ac:dyDescent="0.15">
      <c r="B2104">
        <f ca="1">IF(INDEX(Transactions!$L:$L,ROW()-8)="",TODAY(),INDEX(Transactions!$G:$G,ROW()-8))</f>
        <v>46238</v>
      </c>
      <c r="F2104">
        <f>IF(INDEX(Transactions!$L:$L,ROW()-8)="",0,INDEX(Transactions!$Q:$Q,ROW()-8))</f>
        <v>0</v>
      </c>
    </row>
    <row r="2105" spans="2:6" x14ac:dyDescent="0.15">
      <c r="B2105">
        <f ca="1">IF(INDEX(Transactions!$L:$L,ROW()-8)="",TODAY(),INDEX(Transactions!$G:$G,ROW()-8))</f>
        <v>46238</v>
      </c>
      <c r="F2105">
        <f>IF(INDEX(Transactions!$L:$L,ROW()-8)="",0,INDEX(Transactions!$Q:$Q,ROW()-8))</f>
        <v>0</v>
      </c>
    </row>
    <row r="2106" spans="2:6" x14ac:dyDescent="0.15">
      <c r="B2106">
        <f ca="1">IF(INDEX(Transactions!$L:$L,ROW()-8)="",TODAY(),INDEX(Transactions!$G:$G,ROW()-8))</f>
        <v>46238</v>
      </c>
      <c r="F2106">
        <f>IF(INDEX(Transactions!$L:$L,ROW()-8)="",0,INDEX(Transactions!$Q:$Q,ROW()-8))</f>
        <v>0</v>
      </c>
    </row>
    <row r="2107" spans="2:6" x14ac:dyDescent="0.15">
      <c r="B2107">
        <f ca="1">IF(INDEX(Transactions!$L:$L,ROW()-8)="",TODAY(),INDEX(Transactions!$G:$G,ROW()-8))</f>
        <v>46238</v>
      </c>
      <c r="F2107">
        <f>IF(INDEX(Transactions!$L:$L,ROW()-8)="",0,INDEX(Transactions!$Q:$Q,ROW()-8))</f>
        <v>0</v>
      </c>
    </row>
    <row r="2108" spans="2:6" x14ac:dyDescent="0.15">
      <c r="B2108">
        <f ca="1">IF(INDEX(Transactions!$L:$L,ROW()-8)="",TODAY(),INDEX(Transactions!$G:$G,ROW()-8))</f>
        <v>46238</v>
      </c>
      <c r="F2108">
        <f>IF(INDEX(Transactions!$L:$L,ROW()-8)="",0,INDEX(Transactions!$Q:$Q,ROW()-8))</f>
        <v>0</v>
      </c>
    </row>
    <row r="2109" spans="2:6" x14ac:dyDescent="0.15">
      <c r="B2109">
        <f ca="1">IF(INDEX(Transactions!$L:$L,ROW()-8)="",TODAY(),INDEX(Transactions!$G:$G,ROW()-8))</f>
        <v>46238</v>
      </c>
      <c r="F2109">
        <f>IF(INDEX(Transactions!$L:$L,ROW()-8)="",0,INDEX(Transactions!$Q:$Q,ROW()-8))</f>
        <v>0</v>
      </c>
    </row>
    <row r="2110" spans="2:6" x14ac:dyDescent="0.15">
      <c r="B2110">
        <f ca="1">IF(INDEX(Transactions!$L:$L,ROW()-8)="",TODAY(),INDEX(Transactions!$G:$G,ROW()-8))</f>
        <v>46238</v>
      </c>
      <c r="F2110">
        <f>IF(INDEX(Transactions!$L:$L,ROW()-8)="",0,INDEX(Transactions!$Q:$Q,ROW()-8))</f>
        <v>0</v>
      </c>
    </row>
    <row r="2111" spans="2:6" x14ac:dyDescent="0.15">
      <c r="B2111">
        <f ca="1">IF(INDEX(Transactions!$L:$L,ROW()-8)="",TODAY(),INDEX(Transactions!$G:$G,ROW()-8))</f>
        <v>46238</v>
      </c>
      <c r="F2111">
        <f>IF(INDEX(Transactions!$L:$L,ROW()-8)="",0,INDEX(Transactions!$Q:$Q,ROW()-8))</f>
        <v>0</v>
      </c>
    </row>
    <row r="2112" spans="2:6" x14ac:dyDescent="0.15">
      <c r="B2112">
        <f ca="1">IF(INDEX(Transactions!$L:$L,ROW()-8)="",TODAY(),INDEX(Transactions!$G:$G,ROW()-8))</f>
        <v>46238</v>
      </c>
      <c r="F2112">
        <f>IF(INDEX(Transactions!$L:$L,ROW()-8)="",0,INDEX(Transactions!$Q:$Q,ROW()-8))</f>
        <v>0</v>
      </c>
    </row>
    <row r="2113" spans="2:6" x14ac:dyDescent="0.15">
      <c r="B2113">
        <f ca="1">IF(INDEX(Transactions!$L:$L,ROW()-8)="",TODAY(),INDEX(Transactions!$G:$G,ROW()-8))</f>
        <v>46238</v>
      </c>
      <c r="F2113">
        <f>IF(INDEX(Transactions!$L:$L,ROW()-8)="",0,INDEX(Transactions!$Q:$Q,ROW()-8))</f>
        <v>0</v>
      </c>
    </row>
    <row r="2114" spans="2:6" x14ac:dyDescent="0.15">
      <c r="B2114">
        <f ca="1">IF(INDEX(Transactions!$L:$L,ROW()-8)="",TODAY(),INDEX(Transactions!$G:$G,ROW()-8))</f>
        <v>46238</v>
      </c>
      <c r="F2114">
        <f>IF(INDEX(Transactions!$L:$L,ROW()-8)="",0,INDEX(Transactions!$Q:$Q,ROW()-8))</f>
        <v>0</v>
      </c>
    </row>
    <row r="2115" spans="2:6" x14ac:dyDescent="0.15">
      <c r="B2115">
        <f ca="1">IF(INDEX(Transactions!$L:$L,ROW()-8)="",TODAY(),INDEX(Transactions!$G:$G,ROW()-8))</f>
        <v>46238</v>
      </c>
      <c r="F2115">
        <f>IF(INDEX(Transactions!$L:$L,ROW()-8)="",0,INDEX(Transactions!$Q:$Q,ROW()-8))</f>
        <v>0</v>
      </c>
    </row>
    <row r="2116" spans="2:6" x14ac:dyDescent="0.15">
      <c r="B2116">
        <f ca="1">IF(INDEX(Transactions!$L:$L,ROW()-8)="",TODAY(),INDEX(Transactions!$G:$G,ROW()-8))</f>
        <v>46238</v>
      </c>
      <c r="F2116">
        <f>IF(INDEX(Transactions!$L:$L,ROW()-8)="",0,INDEX(Transactions!$Q:$Q,ROW()-8))</f>
        <v>0</v>
      </c>
    </row>
    <row r="2117" spans="2:6" x14ac:dyDescent="0.15">
      <c r="B2117">
        <f ca="1">IF(INDEX(Transactions!$L:$L,ROW()-8)="",TODAY(),INDEX(Transactions!$G:$G,ROW()-8))</f>
        <v>46238</v>
      </c>
      <c r="F2117">
        <f>IF(INDEX(Transactions!$L:$L,ROW()-8)="",0,INDEX(Transactions!$Q:$Q,ROW()-8))</f>
        <v>0</v>
      </c>
    </row>
    <row r="2118" spans="2:6" x14ac:dyDescent="0.15">
      <c r="B2118">
        <f ca="1">IF(INDEX(Transactions!$L:$L,ROW()-8)="",TODAY(),INDEX(Transactions!$G:$G,ROW()-8))</f>
        <v>46238</v>
      </c>
      <c r="F2118">
        <f>IF(INDEX(Transactions!$L:$L,ROW()-8)="",0,INDEX(Transactions!$Q:$Q,ROW()-8))</f>
        <v>0</v>
      </c>
    </row>
    <row r="2119" spans="2:6" x14ac:dyDescent="0.15">
      <c r="B2119">
        <f ca="1">IF(INDEX(Transactions!$L:$L,ROW()-8)="",TODAY(),INDEX(Transactions!$G:$G,ROW()-8))</f>
        <v>46238</v>
      </c>
      <c r="F2119">
        <f>IF(INDEX(Transactions!$L:$L,ROW()-8)="",0,INDEX(Transactions!$Q:$Q,ROW()-8))</f>
        <v>0</v>
      </c>
    </row>
    <row r="2120" spans="2:6" x14ac:dyDescent="0.15">
      <c r="B2120">
        <f ca="1">IF(INDEX(Transactions!$L:$L,ROW()-8)="",TODAY(),INDEX(Transactions!$G:$G,ROW()-8))</f>
        <v>46238</v>
      </c>
      <c r="F2120">
        <f>IF(INDEX(Transactions!$L:$L,ROW()-8)="",0,INDEX(Transactions!$Q:$Q,ROW()-8))</f>
        <v>0</v>
      </c>
    </row>
    <row r="2121" spans="2:6" x14ac:dyDescent="0.15">
      <c r="B2121">
        <f ca="1">IF(INDEX(Transactions!$L:$L,ROW()-8)="",TODAY(),INDEX(Transactions!$G:$G,ROW()-8))</f>
        <v>46238</v>
      </c>
      <c r="F2121">
        <f>IF(INDEX(Transactions!$L:$L,ROW()-8)="",0,INDEX(Transactions!$Q:$Q,ROW()-8))</f>
        <v>0</v>
      </c>
    </row>
    <row r="2122" spans="2:6" x14ac:dyDescent="0.15">
      <c r="B2122">
        <f ca="1">IF(INDEX(Transactions!$L:$L,ROW()-8)="",TODAY(),INDEX(Transactions!$G:$G,ROW()-8))</f>
        <v>46238</v>
      </c>
      <c r="F2122">
        <f>IF(INDEX(Transactions!$L:$L,ROW()-8)="",0,INDEX(Transactions!$Q:$Q,ROW()-8))</f>
        <v>0</v>
      </c>
    </row>
    <row r="2123" spans="2:6" x14ac:dyDescent="0.15">
      <c r="B2123">
        <f ca="1">IF(INDEX(Transactions!$L:$L,ROW()-8)="",TODAY(),INDEX(Transactions!$G:$G,ROW()-8))</f>
        <v>46238</v>
      </c>
      <c r="F2123">
        <f>IF(INDEX(Transactions!$L:$L,ROW()-8)="",0,INDEX(Transactions!$Q:$Q,ROW()-8))</f>
        <v>0</v>
      </c>
    </row>
    <row r="2124" spans="2:6" x14ac:dyDescent="0.15">
      <c r="B2124">
        <f ca="1">IF(INDEX(Transactions!$L:$L,ROW()-8)="",TODAY(),INDEX(Transactions!$G:$G,ROW()-8))</f>
        <v>46238</v>
      </c>
      <c r="F2124">
        <f>IF(INDEX(Transactions!$L:$L,ROW()-8)="",0,INDEX(Transactions!$Q:$Q,ROW()-8))</f>
        <v>0</v>
      </c>
    </row>
    <row r="2125" spans="2:6" x14ac:dyDescent="0.15">
      <c r="B2125">
        <f ca="1">IF(INDEX(Transactions!$L:$L,ROW()-8)="",TODAY(),INDEX(Transactions!$G:$G,ROW()-8))</f>
        <v>46238</v>
      </c>
      <c r="F2125">
        <f>IF(INDEX(Transactions!$L:$L,ROW()-8)="",0,INDEX(Transactions!$Q:$Q,ROW()-8))</f>
        <v>0</v>
      </c>
    </row>
    <row r="2126" spans="2:6" x14ac:dyDescent="0.15">
      <c r="B2126">
        <f ca="1">IF(INDEX(Transactions!$L:$L,ROW()-8)="",TODAY(),INDEX(Transactions!$G:$G,ROW()-8))</f>
        <v>46238</v>
      </c>
      <c r="F2126">
        <f>IF(INDEX(Transactions!$L:$L,ROW()-8)="",0,INDEX(Transactions!$Q:$Q,ROW()-8))</f>
        <v>0</v>
      </c>
    </row>
    <row r="2127" spans="2:6" x14ac:dyDescent="0.15">
      <c r="B2127">
        <f ca="1">IF(INDEX(Transactions!$L:$L,ROW()-8)="",TODAY(),INDEX(Transactions!$G:$G,ROW()-8))</f>
        <v>46238</v>
      </c>
      <c r="F2127">
        <f>IF(INDEX(Transactions!$L:$L,ROW()-8)="",0,INDEX(Transactions!$Q:$Q,ROW()-8))</f>
        <v>0</v>
      </c>
    </row>
    <row r="2128" spans="2:6" x14ac:dyDescent="0.15">
      <c r="B2128">
        <f ca="1">IF(INDEX(Transactions!$L:$L,ROW()-8)="",TODAY(),INDEX(Transactions!$G:$G,ROW()-8))</f>
        <v>46238</v>
      </c>
      <c r="F2128">
        <f>IF(INDEX(Transactions!$L:$L,ROW()-8)="",0,INDEX(Transactions!$Q:$Q,ROW()-8))</f>
        <v>0</v>
      </c>
    </row>
    <row r="2129" spans="2:6" x14ac:dyDescent="0.15">
      <c r="B2129">
        <f ca="1">IF(INDEX(Transactions!$L:$L,ROW()-8)="",TODAY(),INDEX(Transactions!$G:$G,ROW()-8))</f>
        <v>46238</v>
      </c>
      <c r="F2129">
        <f>IF(INDEX(Transactions!$L:$L,ROW()-8)="",0,INDEX(Transactions!$Q:$Q,ROW()-8))</f>
        <v>0</v>
      </c>
    </row>
    <row r="2130" spans="2:6" x14ac:dyDescent="0.15">
      <c r="B2130">
        <f ca="1">IF(INDEX(Transactions!$L:$L,ROW()-8)="",TODAY(),INDEX(Transactions!$G:$G,ROW()-8))</f>
        <v>46238</v>
      </c>
      <c r="F2130">
        <f>IF(INDEX(Transactions!$L:$L,ROW()-8)="",0,INDEX(Transactions!$Q:$Q,ROW()-8))</f>
        <v>0</v>
      </c>
    </row>
    <row r="2131" spans="2:6" x14ac:dyDescent="0.15">
      <c r="B2131">
        <f ca="1">IF(INDEX(Transactions!$L:$L,ROW()-8)="",TODAY(),INDEX(Transactions!$G:$G,ROW()-8))</f>
        <v>46238</v>
      </c>
      <c r="F2131">
        <f>IF(INDEX(Transactions!$L:$L,ROW()-8)="",0,INDEX(Transactions!$Q:$Q,ROW()-8))</f>
        <v>0</v>
      </c>
    </row>
    <row r="2132" spans="2:6" x14ac:dyDescent="0.15">
      <c r="B2132">
        <f ca="1">IF(INDEX(Transactions!$L:$L,ROW()-8)="",TODAY(),INDEX(Transactions!$G:$G,ROW()-8))</f>
        <v>46238</v>
      </c>
      <c r="F2132">
        <f>IF(INDEX(Transactions!$L:$L,ROW()-8)="",0,INDEX(Transactions!$Q:$Q,ROW()-8))</f>
        <v>0</v>
      </c>
    </row>
    <row r="2133" spans="2:6" x14ac:dyDescent="0.15">
      <c r="B2133">
        <f ca="1">IF(INDEX(Transactions!$L:$L,ROW()-8)="",TODAY(),INDEX(Transactions!$G:$G,ROW()-8))</f>
        <v>46238</v>
      </c>
      <c r="F2133">
        <f>IF(INDEX(Transactions!$L:$L,ROW()-8)="",0,INDEX(Transactions!$Q:$Q,ROW()-8))</f>
        <v>0</v>
      </c>
    </row>
    <row r="2134" spans="2:6" x14ac:dyDescent="0.15">
      <c r="B2134">
        <f ca="1">IF(INDEX(Transactions!$L:$L,ROW()-8)="",TODAY(),INDEX(Transactions!$G:$G,ROW()-8))</f>
        <v>46238</v>
      </c>
      <c r="F2134">
        <f>IF(INDEX(Transactions!$L:$L,ROW()-8)="",0,INDEX(Transactions!$Q:$Q,ROW()-8))</f>
        <v>0</v>
      </c>
    </row>
    <row r="2135" spans="2:6" x14ac:dyDescent="0.15">
      <c r="B2135">
        <f ca="1">IF(INDEX(Transactions!$L:$L,ROW()-8)="",TODAY(),INDEX(Transactions!$G:$G,ROW()-8))</f>
        <v>46238</v>
      </c>
      <c r="F2135">
        <f>IF(INDEX(Transactions!$L:$L,ROW()-8)="",0,INDEX(Transactions!$Q:$Q,ROW()-8))</f>
        <v>0</v>
      </c>
    </row>
    <row r="2136" spans="2:6" x14ac:dyDescent="0.15">
      <c r="B2136">
        <f ca="1">IF(INDEX(Transactions!$L:$L,ROW()-8)="",TODAY(),INDEX(Transactions!$G:$G,ROW()-8))</f>
        <v>46238</v>
      </c>
      <c r="F2136">
        <f>IF(INDEX(Transactions!$L:$L,ROW()-8)="",0,INDEX(Transactions!$Q:$Q,ROW()-8))</f>
        <v>0</v>
      </c>
    </row>
    <row r="2137" spans="2:6" x14ac:dyDescent="0.15">
      <c r="B2137">
        <f ca="1">IF(INDEX(Transactions!$L:$L,ROW()-8)="",TODAY(),INDEX(Transactions!$G:$G,ROW()-8))</f>
        <v>46238</v>
      </c>
      <c r="F2137">
        <f>IF(INDEX(Transactions!$L:$L,ROW()-8)="",0,INDEX(Transactions!$Q:$Q,ROW()-8))</f>
        <v>0</v>
      </c>
    </row>
    <row r="2138" spans="2:6" x14ac:dyDescent="0.15">
      <c r="B2138">
        <f ca="1">IF(INDEX(Transactions!$L:$L,ROW()-8)="",TODAY(),INDEX(Transactions!$G:$G,ROW()-8))</f>
        <v>46238</v>
      </c>
      <c r="F2138">
        <f>IF(INDEX(Transactions!$L:$L,ROW()-8)="",0,INDEX(Transactions!$Q:$Q,ROW()-8))</f>
        <v>0</v>
      </c>
    </row>
    <row r="2139" spans="2:6" x14ac:dyDescent="0.15">
      <c r="B2139">
        <f ca="1">IF(INDEX(Transactions!$L:$L,ROW()-8)="",TODAY(),INDEX(Transactions!$G:$G,ROW()-8))</f>
        <v>46238</v>
      </c>
      <c r="F2139">
        <f>IF(INDEX(Transactions!$L:$L,ROW()-8)="",0,INDEX(Transactions!$Q:$Q,ROW()-8))</f>
        <v>0</v>
      </c>
    </row>
    <row r="2140" spans="2:6" x14ac:dyDescent="0.15">
      <c r="B2140">
        <f ca="1">IF(INDEX(Transactions!$L:$L,ROW()-8)="",TODAY(),INDEX(Transactions!$G:$G,ROW()-8))</f>
        <v>46238</v>
      </c>
      <c r="F2140">
        <f>IF(INDEX(Transactions!$L:$L,ROW()-8)="",0,INDEX(Transactions!$Q:$Q,ROW()-8))</f>
        <v>0</v>
      </c>
    </row>
    <row r="2141" spans="2:6" x14ac:dyDescent="0.15">
      <c r="B2141">
        <f ca="1">IF(INDEX(Transactions!$L:$L,ROW()-8)="",TODAY(),INDEX(Transactions!$G:$G,ROW()-8))</f>
        <v>46238</v>
      </c>
      <c r="F2141">
        <f>IF(INDEX(Transactions!$L:$L,ROW()-8)="",0,INDEX(Transactions!$Q:$Q,ROW()-8))</f>
        <v>0</v>
      </c>
    </row>
    <row r="2142" spans="2:6" x14ac:dyDescent="0.15">
      <c r="B2142">
        <f ca="1">IF(INDEX(Transactions!$L:$L,ROW()-8)="",TODAY(),INDEX(Transactions!$G:$G,ROW()-8))</f>
        <v>46238</v>
      </c>
      <c r="F2142">
        <f>IF(INDEX(Transactions!$L:$L,ROW()-8)="",0,INDEX(Transactions!$Q:$Q,ROW()-8))</f>
        <v>0</v>
      </c>
    </row>
    <row r="2143" spans="2:6" x14ac:dyDescent="0.15">
      <c r="B2143">
        <f ca="1">IF(INDEX(Transactions!$L:$L,ROW()-8)="",TODAY(),INDEX(Transactions!$G:$G,ROW()-8))</f>
        <v>46238</v>
      </c>
      <c r="F2143">
        <f>IF(INDEX(Transactions!$L:$L,ROW()-8)="",0,INDEX(Transactions!$Q:$Q,ROW()-8))</f>
        <v>0</v>
      </c>
    </row>
    <row r="2144" spans="2:6" x14ac:dyDescent="0.15">
      <c r="B2144">
        <f ca="1">IF(INDEX(Transactions!$L:$L,ROW()-8)="",TODAY(),INDEX(Transactions!$G:$G,ROW()-8))</f>
        <v>46238</v>
      </c>
      <c r="F2144">
        <f>IF(INDEX(Transactions!$L:$L,ROW()-8)="",0,INDEX(Transactions!$Q:$Q,ROW()-8))</f>
        <v>0</v>
      </c>
    </row>
    <row r="2145" spans="2:6" x14ac:dyDescent="0.15">
      <c r="B2145">
        <f ca="1">IF(INDEX(Transactions!$L:$L,ROW()-8)="",TODAY(),INDEX(Transactions!$G:$G,ROW()-8))</f>
        <v>46238</v>
      </c>
      <c r="F2145">
        <f>IF(INDEX(Transactions!$L:$L,ROW()-8)="",0,INDEX(Transactions!$Q:$Q,ROW()-8))</f>
        <v>0</v>
      </c>
    </row>
    <row r="2146" spans="2:6" x14ac:dyDescent="0.15">
      <c r="B2146">
        <f ca="1">IF(INDEX(Transactions!$L:$L,ROW()-8)="",TODAY(),INDEX(Transactions!$G:$G,ROW()-8))</f>
        <v>46238</v>
      </c>
      <c r="F2146">
        <f>IF(INDEX(Transactions!$L:$L,ROW()-8)="",0,INDEX(Transactions!$Q:$Q,ROW()-8))</f>
        <v>0</v>
      </c>
    </row>
    <row r="2147" spans="2:6" x14ac:dyDescent="0.15">
      <c r="B2147">
        <f ca="1">IF(INDEX(Transactions!$L:$L,ROW()-8)="",TODAY(),INDEX(Transactions!$G:$G,ROW()-8))</f>
        <v>46238</v>
      </c>
      <c r="F2147">
        <f>IF(INDEX(Transactions!$L:$L,ROW()-8)="",0,INDEX(Transactions!$Q:$Q,ROW()-8))</f>
        <v>0</v>
      </c>
    </row>
    <row r="2148" spans="2:6" x14ac:dyDescent="0.15">
      <c r="B2148">
        <f ca="1">IF(INDEX(Transactions!$L:$L,ROW()-8)="",TODAY(),INDEX(Transactions!$G:$G,ROW()-8))</f>
        <v>46238</v>
      </c>
      <c r="F2148">
        <f>IF(INDEX(Transactions!$L:$L,ROW()-8)="",0,INDEX(Transactions!$Q:$Q,ROW()-8))</f>
        <v>0</v>
      </c>
    </row>
    <row r="2149" spans="2:6" x14ac:dyDescent="0.15">
      <c r="B2149">
        <f ca="1">IF(INDEX(Transactions!$L:$L,ROW()-8)="",TODAY(),INDEX(Transactions!$G:$G,ROW()-8))</f>
        <v>46238</v>
      </c>
      <c r="F2149">
        <f>IF(INDEX(Transactions!$L:$L,ROW()-8)="",0,INDEX(Transactions!$Q:$Q,ROW()-8))</f>
        <v>0</v>
      </c>
    </row>
    <row r="2150" spans="2:6" x14ac:dyDescent="0.15">
      <c r="B2150">
        <f ca="1">IF(INDEX(Transactions!$L:$L,ROW()-8)="",TODAY(),INDEX(Transactions!$G:$G,ROW()-8))</f>
        <v>46238</v>
      </c>
      <c r="F2150">
        <f>IF(INDEX(Transactions!$L:$L,ROW()-8)="",0,INDEX(Transactions!$Q:$Q,ROW()-8))</f>
        <v>0</v>
      </c>
    </row>
    <row r="2151" spans="2:6" x14ac:dyDescent="0.15">
      <c r="B2151">
        <f ca="1">IF(INDEX(Transactions!$L:$L,ROW()-8)="",TODAY(),INDEX(Transactions!$G:$G,ROW()-8))</f>
        <v>46238</v>
      </c>
      <c r="F2151">
        <f>IF(INDEX(Transactions!$L:$L,ROW()-8)="",0,INDEX(Transactions!$Q:$Q,ROW()-8))</f>
        <v>0</v>
      </c>
    </row>
    <row r="2152" spans="2:6" x14ac:dyDescent="0.15">
      <c r="B2152">
        <f ca="1">IF(INDEX(Transactions!$L:$L,ROW()-8)="",TODAY(),INDEX(Transactions!$G:$G,ROW()-8))</f>
        <v>46238</v>
      </c>
      <c r="F2152">
        <f>IF(INDEX(Transactions!$L:$L,ROW()-8)="",0,INDEX(Transactions!$Q:$Q,ROW()-8))</f>
        <v>0</v>
      </c>
    </row>
    <row r="2153" spans="2:6" x14ac:dyDescent="0.15">
      <c r="B2153">
        <f ca="1">IF(INDEX(Transactions!$L:$L,ROW()-8)="",TODAY(),INDEX(Transactions!$G:$G,ROW()-8))</f>
        <v>46238</v>
      </c>
      <c r="F2153">
        <f>IF(INDEX(Transactions!$L:$L,ROW()-8)="",0,INDEX(Transactions!$Q:$Q,ROW()-8))</f>
        <v>0</v>
      </c>
    </row>
    <row r="2154" spans="2:6" x14ac:dyDescent="0.15">
      <c r="B2154">
        <f ca="1">IF(INDEX(Transactions!$L:$L,ROW()-8)="",TODAY(),INDEX(Transactions!$G:$G,ROW()-8))</f>
        <v>46238</v>
      </c>
      <c r="F2154">
        <f>IF(INDEX(Transactions!$L:$L,ROW()-8)="",0,INDEX(Transactions!$Q:$Q,ROW()-8))</f>
        <v>0</v>
      </c>
    </row>
    <row r="2155" spans="2:6" x14ac:dyDescent="0.15">
      <c r="B2155">
        <f ca="1">IF(INDEX(Transactions!$L:$L,ROW()-8)="",TODAY(),INDEX(Transactions!$G:$G,ROW()-8))</f>
        <v>46238</v>
      </c>
      <c r="F2155">
        <f>IF(INDEX(Transactions!$L:$L,ROW()-8)="",0,INDEX(Transactions!$Q:$Q,ROW()-8))</f>
        <v>0</v>
      </c>
    </row>
    <row r="2156" spans="2:6" x14ac:dyDescent="0.15">
      <c r="B2156">
        <f ca="1">IF(INDEX(Transactions!$L:$L,ROW()-8)="",TODAY(),INDEX(Transactions!$G:$G,ROW()-8))</f>
        <v>46238</v>
      </c>
      <c r="F2156">
        <f>IF(INDEX(Transactions!$L:$L,ROW()-8)="",0,INDEX(Transactions!$Q:$Q,ROW()-8))</f>
        <v>0</v>
      </c>
    </row>
    <row r="2157" spans="2:6" x14ac:dyDescent="0.15">
      <c r="B2157">
        <f ca="1">IF(INDEX(Transactions!$L:$L,ROW()-8)="",TODAY(),INDEX(Transactions!$G:$G,ROW()-8))</f>
        <v>46238</v>
      </c>
      <c r="F2157">
        <f>IF(INDEX(Transactions!$L:$L,ROW()-8)="",0,INDEX(Transactions!$Q:$Q,ROW()-8))</f>
        <v>0</v>
      </c>
    </row>
    <row r="2158" spans="2:6" x14ac:dyDescent="0.15">
      <c r="B2158">
        <f ca="1">IF(INDEX(Transactions!$L:$L,ROW()-8)="",TODAY(),INDEX(Transactions!$G:$G,ROW()-8))</f>
        <v>46238</v>
      </c>
      <c r="F2158">
        <f>IF(INDEX(Transactions!$L:$L,ROW()-8)="",0,INDEX(Transactions!$Q:$Q,ROW()-8))</f>
        <v>0</v>
      </c>
    </row>
    <row r="2159" spans="2:6" x14ac:dyDescent="0.15">
      <c r="B2159">
        <f ca="1">IF(INDEX(Transactions!$L:$L,ROW()-8)="",TODAY(),INDEX(Transactions!$G:$G,ROW()-8))</f>
        <v>46238</v>
      </c>
      <c r="F2159">
        <f>IF(INDEX(Transactions!$L:$L,ROW()-8)="",0,INDEX(Transactions!$Q:$Q,ROW()-8))</f>
        <v>0</v>
      </c>
    </row>
    <row r="2160" spans="2:6" x14ac:dyDescent="0.15">
      <c r="B2160">
        <f ca="1">IF(INDEX(Transactions!$L:$L,ROW()-8)="",TODAY(),INDEX(Transactions!$G:$G,ROW()-8))</f>
        <v>46238</v>
      </c>
      <c r="F2160">
        <f>IF(INDEX(Transactions!$L:$L,ROW()-8)="",0,INDEX(Transactions!$Q:$Q,ROW()-8))</f>
        <v>0</v>
      </c>
    </row>
    <row r="2161" spans="2:6" x14ac:dyDescent="0.15">
      <c r="B2161">
        <f ca="1">IF(INDEX(Transactions!$L:$L,ROW()-8)="",TODAY(),INDEX(Transactions!$G:$G,ROW()-8))</f>
        <v>46238</v>
      </c>
      <c r="F2161">
        <f>IF(INDEX(Transactions!$L:$L,ROW()-8)="",0,INDEX(Transactions!$Q:$Q,ROW()-8))</f>
        <v>0</v>
      </c>
    </row>
    <row r="2162" spans="2:6" x14ac:dyDescent="0.15">
      <c r="B2162">
        <f ca="1">IF(INDEX(Transactions!$L:$L,ROW()-8)="",TODAY(),INDEX(Transactions!$G:$G,ROW()-8))</f>
        <v>46238</v>
      </c>
      <c r="F2162">
        <f>IF(INDEX(Transactions!$L:$L,ROW()-8)="",0,INDEX(Transactions!$Q:$Q,ROW()-8))</f>
        <v>0</v>
      </c>
    </row>
    <row r="2163" spans="2:6" x14ac:dyDescent="0.15">
      <c r="B2163">
        <f ca="1">IF(INDEX(Transactions!$L:$L,ROW()-8)="",TODAY(),INDEX(Transactions!$G:$G,ROW()-8))</f>
        <v>46238</v>
      </c>
      <c r="F2163">
        <f>IF(INDEX(Transactions!$L:$L,ROW()-8)="",0,INDEX(Transactions!$Q:$Q,ROW()-8))</f>
        <v>0</v>
      </c>
    </row>
    <row r="2164" spans="2:6" x14ac:dyDescent="0.15">
      <c r="B2164">
        <f ca="1">IF(INDEX(Transactions!$L:$L,ROW()-8)="",TODAY(),INDEX(Transactions!$G:$G,ROW()-8))</f>
        <v>46238</v>
      </c>
      <c r="F2164">
        <f>IF(INDEX(Transactions!$L:$L,ROW()-8)="",0,INDEX(Transactions!$Q:$Q,ROW()-8))</f>
        <v>0</v>
      </c>
    </row>
    <row r="2165" spans="2:6" x14ac:dyDescent="0.15">
      <c r="B2165">
        <f ca="1">IF(INDEX(Transactions!$L:$L,ROW()-8)="",TODAY(),INDEX(Transactions!$G:$G,ROW()-8))</f>
        <v>46238</v>
      </c>
      <c r="F2165">
        <f>IF(INDEX(Transactions!$L:$L,ROW()-8)="",0,INDEX(Transactions!$Q:$Q,ROW()-8))</f>
        <v>0</v>
      </c>
    </row>
    <row r="2166" spans="2:6" x14ac:dyDescent="0.15">
      <c r="B2166">
        <f ca="1">IF(INDEX(Transactions!$L:$L,ROW()-8)="",TODAY(),INDEX(Transactions!$G:$G,ROW()-8))</f>
        <v>46238</v>
      </c>
      <c r="F2166">
        <f>IF(INDEX(Transactions!$L:$L,ROW()-8)="",0,INDEX(Transactions!$Q:$Q,ROW()-8))</f>
        <v>0</v>
      </c>
    </row>
    <row r="2167" spans="2:6" x14ac:dyDescent="0.15">
      <c r="B2167">
        <f ca="1">IF(INDEX(Transactions!$L:$L,ROW()-8)="",TODAY(),INDEX(Transactions!$G:$G,ROW()-8))</f>
        <v>46238</v>
      </c>
      <c r="F2167">
        <f>IF(INDEX(Transactions!$L:$L,ROW()-8)="",0,INDEX(Transactions!$Q:$Q,ROW()-8))</f>
        <v>0</v>
      </c>
    </row>
    <row r="2168" spans="2:6" x14ac:dyDescent="0.15">
      <c r="B2168">
        <f ca="1">IF(INDEX(Transactions!$L:$L,ROW()-8)="",TODAY(),INDEX(Transactions!$G:$G,ROW()-8))</f>
        <v>46238</v>
      </c>
      <c r="F2168">
        <f>IF(INDEX(Transactions!$L:$L,ROW()-8)="",0,INDEX(Transactions!$Q:$Q,ROW()-8))</f>
        <v>0</v>
      </c>
    </row>
    <row r="2169" spans="2:6" x14ac:dyDescent="0.15">
      <c r="B2169">
        <f ca="1">IF(INDEX(Transactions!$L:$L,ROW()-8)="",TODAY(),INDEX(Transactions!$G:$G,ROW()-8))</f>
        <v>46238</v>
      </c>
      <c r="F2169">
        <f>IF(INDEX(Transactions!$L:$L,ROW()-8)="",0,INDEX(Transactions!$Q:$Q,ROW()-8))</f>
        <v>0</v>
      </c>
    </row>
    <row r="2170" spans="2:6" x14ac:dyDescent="0.15">
      <c r="B2170">
        <f ca="1">IF(INDEX(Transactions!$L:$L,ROW()-8)="",TODAY(),INDEX(Transactions!$G:$G,ROW()-8))</f>
        <v>46238</v>
      </c>
      <c r="F2170">
        <f>IF(INDEX(Transactions!$L:$L,ROW()-8)="",0,INDEX(Transactions!$Q:$Q,ROW()-8))</f>
        <v>0</v>
      </c>
    </row>
    <row r="2171" spans="2:6" x14ac:dyDescent="0.15">
      <c r="B2171">
        <f ca="1">IF(INDEX(Transactions!$L:$L,ROW()-8)="",TODAY(),INDEX(Transactions!$G:$G,ROW()-8))</f>
        <v>46238</v>
      </c>
      <c r="F2171">
        <f>IF(INDEX(Transactions!$L:$L,ROW()-8)="",0,INDEX(Transactions!$Q:$Q,ROW()-8))</f>
        <v>0</v>
      </c>
    </row>
    <row r="2172" spans="2:6" x14ac:dyDescent="0.15">
      <c r="B2172">
        <f ca="1">IF(INDEX(Transactions!$L:$L,ROW()-8)="",TODAY(),INDEX(Transactions!$G:$G,ROW()-8))</f>
        <v>46238</v>
      </c>
      <c r="F2172">
        <f>IF(INDEX(Transactions!$L:$L,ROW()-8)="",0,INDEX(Transactions!$Q:$Q,ROW()-8))</f>
        <v>0</v>
      </c>
    </row>
    <row r="2173" spans="2:6" x14ac:dyDescent="0.15">
      <c r="B2173">
        <f ca="1">IF(INDEX(Transactions!$L:$L,ROW()-8)="",TODAY(),INDEX(Transactions!$G:$G,ROW()-8))</f>
        <v>46238</v>
      </c>
      <c r="F2173">
        <f>IF(INDEX(Transactions!$L:$L,ROW()-8)="",0,INDEX(Transactions!$Q:$Q,ROW()-8))</f>
        <v>0</v>
      </c>
    </row>
    <row r="2174" spans="2:6" x14ac:dyDescent="0.15">
      <c r="B2174">
        <f ca="1">IF(INDEX(Transactions!$L:$L,ROW()-8)="",TODAY(),INDEX(Transactions!$G:$G,ROW()-8))</f>
        <v>46238</v>
      </c>
      <c r="F2174">
        <f>IF(INDEX(Transactions!$L:$L,ROW()-8)="",0,INDEX(Transactions!$Q:$Q,ROW()-8))</f>
        <v>0</v>
      </c>
    </row>
    <row r="2175" spans="2:6" x14ac:dyDescent="0.15">
      <c r="B2175">
        <f ca="1">IF(INDEX(Transactions!$L:$L,ROW()-8)="",TODAY(),INDEX(Transactions!$G:$G,ROW()-8))</f>
        <v>46238</v>
      </c>
      <c r="F2175">
        <f>IF(INDEX(Transactions!$L:$L,ROW()-8)="",0,INDEX(Transactions!$Q:$Q,ROW()-8))</f>
        <v>0</v>
      </c>
    </row>
    <row r="2176" spans="2:6" x14ac:dyDescent="0.15">
      <c r="B2176">
        <f ca="1">IF(INDEX(Transactions!$L:$L,ROW()-8)="",TODAY(),INDEX(Transactions!$G:$G,ROW()-8))</f>
        <v>46238</v>
      </c>
      <c r="F2176">
        <f>IF(INDEX(Transactions!$L:$L,ROW()-8)="",0,INDEX(Transactions!$Q:$Q,ROW()-8))</f>
        <v>0</v>
      </c>
    </row>
    <row r="2177" spans="2:6" x14ac:dyDescent="0.15">
      <c r="B2177">
        <f ca="1">IF(INDEX(Transactions!$L:$L,ROW()-8)="",TODAY(),INDEX(Transactions!$G:$G,ROW()-8))</f>
        <v>46238</v>
      </c>
      <c r="F2177">
        <f>IF(INDEX(Transactions!$L:$L,ROW()-8)="",0,INDEX(Transactions!$Q:$Q,ROW()-8))</f>
        <v>0</v>
      </c>
    </row>
    <row r="2178" spans="2:6" x14ac:dyDescent="0.15">
      <c r="B2178">
        <f ca="1">IF(INDEX(Transactions!$L:$L,ROW()-8)="",TODAY(),INDEX(Transactions!$G:$G,ROW()-8))</f>
        <v>46238</v>
      </c>
      <c r="F2178">
        <f>IF(INDEX(Transactions!$L:$L,ROW()-8)="",0,INDEX(Transactions!$Q:$Q,ROW()-8))</f>
        <v>0</v>
      </c>
    </row>
    <row r="2179" spans="2:6" x14ac:dyDescent="0.15">
      <c r="B2179">
        <f ca="1">IF(INDEX(Transactions!$L:$L,ROW()-8)="",TODAY(),INDEX(Transactions!$G:$G,ROW()-8))</f>
        <v>46238</v>
      </c>
      <c r="F2179">
        <f>IF(INDEX(Transactions!$L:$L,ROW()-8)="",0,INDEX(Transactions!$Q:$Q,ROW()-8))</f>
        <v>0</v>
      </c>
    </row>
    <row r="2180" spans="2:6" x14ac:dyDescent="0.15">
      <c r="B2180">
        <f ca="1">IF(INDEX(Transactions!$L:$L,ROW()-8)="",TODAY(),INDEX(Transactions!$G:$G,ROW()-8))</f>
        <v>46238</v>
      </c>
      <c r="F2180">
        <f>IF(INDEX(Transactions!$L:$L,ROW()-8)="",0,INDEX(Transactions!$Q:$Q,ROW()-8))</f>
        <v>0</v>
      </c>
    </row>
    <row r="2181" spans="2:6" x14ac:dyDescent="0.15">
      <c r="B2181">
        <f ca="1">IF(INDEX(Transactions!$L:$L,ROW()-8)="",TODAY(),INDEX(Transactions!$G:$G,ROW()-8))</f>
        <v>46238</v>
      </c>
      <c r="F2181">
        <f>IF(INDEX(Transactions!$L:$L,ROW()-8)="",0,INDEX(Transactions!$Q:$Q,ROW()-8))</f>
        <v>0</v>
      </c>
    </row>
    <row r="2182" spans="2:6" x14ac:dyDescent="0.15">
      <c r="B2182">
        <f ca="1">IF(INDEX(Transactions!$L:$L,ROW()-8)="",TODAY(),INDEX(Transactions!$G:$G,ROW()-8))</f>
        <v>46238</v>
      </c>
      <c r="F2182">
        <f>IF(INDEX(Transactions!$L:$L,ROW()-8)="",0,INDEX(Transactions!$Q:$Q,ROW()-8))</f>
        <v>0</v>
      </c>
    </row>
    <row r="2183" spans="2:6" x14ac:dyDescent="0.15">
      <c r="B2183">
        <f ca="1">IF(INDEX(Transactions!$L:$L,ROW()-8)="",TODAY(),INDEX(Transactions!$G:$G,ROW()-8))</f>
        <v>46238</v>
      </c>
      <c r="F2183">
        <f>IF(INDEX(Transactions!$L:$L,ROW()-8)="",0,INDEX(Transactions!$Q:$Q,ROW()-8))</f>
        <v>0</v>
      </c>
    </row>
    <row r="2184" spans="2:6" x14ac:dyDescent="0.15">
      <c r="B2184">
        <f ca="1">IF(INDEX(Transactions!$L:$L,ROW()-8)="",TODAY(),INDEX(Transactions!$G:$G,ROW()-8))</f>
        <v>46238</v>
      </c>
      <c r="F2184">
        <f>IF(INDEX(Transactions!$L:$L,ROW()-8)="",0,INDEX(Transactions!$Q:$Q,ROW()-8))</f>
        <v>0</v>
      </c>
    </row>
    <row r="2185" spans="2:6" x14ac:dyDescent="0.15">
      <c r="B2185">
        <f ca="1">IF(INDEX(Transactions!$L:$L,ROW()-8)="",TODAY(),INDEX(Transactions!$G:$G,ROW()-8))</f>
        <v>46238</v>
      </c>
      <c r="F2185">
        <f>IF(INDEX(Transactions!$L:$L,ROW()-8)="",0,INDEX(Transactions!$Q:$Q,ROW()-8))</f>
        <v>0</v>
      </c>
    </row>
    <row r="2186" spans="2:6" x14ac:dyDescent="0.15">
      <c r="B2186">
        <f ca="1">IF(INDEX(Transactions!$L:$L,ROW()-8)="",TODAY(),INDEX(Transactions!$G:$G,ROW()-8))</f>
        <v>46238</v>
      </c>
      <c r="F2186">
        <f>IF(INDEX(Transactions!$L:$L,ROW()-8)="",0,INDEX(Transactions!$Q:$Q,ROW()-8))</f>
        <v>0</v>
      </c>
    </row>
    <row r="2187" spans="2:6" x14ac:dyDescent="0.15">
      <c r="B2187">
        <f ca="1">IF(INDEX(Transactions!$L:$L,ROW()-8)="",TODAY(),INDEX(Transactions!$G:$G,ROW()-8))</f>
        <v>46238</v>
      </c>
      <c r="F2187">
        <f>IF(INDEX(Transactions!$L:$L,ROW()-8)="",0,INDEX(Transactions!$Q:$Q,ROW()-8))</f>
        <v>0</v>
      </c>
    </row>
    <row r="2188" spans="2:6" x14ac:dyDescent="0.15">
      <c r="B2188">
        <f ca="1">IF(INDEX(Transactions!$L:$L,ROW()-8)="",TODAY(),INDEX(Transactions!$G:$G,ROW()-8))</f>
        <v>46238</v>
      </c>
      <c r="F2188">
        <f>IF(INDEX(Transactions!$L:$L,ROW()-8)="",0,INDEX(Transactions!$Q:$Q,ROW()-8))</f>
        <v>0</v>
      </c>
    </row>
    <row r="2189" spans="2:6" x14ac:dyDescent="0.15">
      <c r="B2189">
        <f ca="1">IF(INDEX(Transactions!$L:$L,ROW()-8)="",TODAY(),INDEX(Transactions!$G:$G,ROW()-8))</f>
        <v>46238</v>
      </c>
      <c r="F2189">
        <f>IF(INDEX(Transactions!$L:$L,ROW()-8)="",0,INDEX(Transactions!$Q:$Q,ROW()-8))</f>
        <v>0</v>
      </c>
    </row>
    <row r="2190" spans="2:6" x14ac:dyDescent="0.15">
      <c r="B2190">
        <f ca="1">IF(INDEX(Transactions!$L:$L,ROW()-8)="",TODAY(),INDEX(Transactions!$G:$G,ROW()-8))</f>
        <v>46238</v>
      </c>
      <c r="F2190">
        <f>IF(INDEX(Transactions!$L:$L,ROW()-8)="",0,INDEX(Transactions!$Q:$Q,ROW()-8))</f>
        <v>0</v>
      </c>
    </row>
    <row r="2191" spans="2:6" x14ac:dyDescent="0.15">
      <c r="B2191">
        <f ca="1">IF(INDEX(Transactions!$L:$L,ROW()-8)="",TODAY(),INDEX(Transactions!$G:$G,ROW()-8))</f>
        <v>46238</v>
      </c>
      <c r="F2191">
        <f>IF(INDEX(Transactions!$L:$L,ROW()-8)="",0,INDEX(Transactions!$Q:$Q,ROW()-8))</f>
        <v>0</v>
      </c>
    </row>
    <row r="2192" spans="2:6" x14ac:dyDescent="0.15">
      <c r="B2192">
        <f ca="1">IF(INDEX(Transactions!$L:$L,ROW()-8)="",TODAY(),INDEX(Transactions!$G:$G,ROW()-8))</f>
        <v>46238</v>
      </c>
      <c r="F2192">
        <f>IF(INDEX(Transactions!$L:$L,ROW()-8)="",0,INDEX(Transactions!$Q:$Q,ROW()-8))</f>
        <v>0</v>
      </c>
    </row>
    <row r="2193" spans="2:6" x14ac:dyDescent="0.15">
      <c r="B2193">
        <f ca="1">IF(INDEX(Transactions!$L:$L,ROW()-8)="",TODAY(),INDEX(Transactions!$G:$G,ROW()-8))</f>
        <v>46238</v>
      </c>
      <c r="F2193">
        <f>IF(INDEX(Transactions!$L:$L,ROW()-8)="",0,INDEX(Transactions!$Q:$Q,ROW()-8))</f>
        <v>0</v>
      </c>
    </row>
    <row r="2194" spans="2:6" x14ac:dyDescent="0.15">
      <c r="B2194">
        <f ca="1">IF(INDEX(Transactions!$L:$L,ROW()-8)="",TODAY(),INDEX(Transactions!$G:$G,ROW()-8))</f>
        <v>46238</v>
      </c>
      <c r="F2194">
        <f>IF(INDEX(Transactions!$L:$L,ROW()-8)="",0,INDEX(Transactions!$Q:$Q,ROW()-8))</f>
        <v>0</v>
      </c>
    </row>
    <row r="2195" spans="2:6" x14ac:dyDescent="0.15">
      <c r="B2195">
        <f ca="1">IF(INDEX(Transactions!$L:$L,ROW()-8)="",TODAY(),INDEX(Transactions!$G:$G,ROW()-8))</f>
        <v>46238</v>
      </c>
      <c r="F2195">
        <f>IF(INDEX(Transactions!$L:$L,ROW()-8)="",0,INDEX(Transactions!$Q:$Q,ROW()-8))</f>
        <v>0</v>
      </c>
    </row>
    <row r="2196" spans="2:6" x14ac:dyDescent="0.15">
      <c r="B2196">
        <f ca="1">IF(INDEX(Transactions!$L:$L,ROW()-8)="",TODAY(),INDEX(Transactions!$G:$G,ROW()-8))</f>
        <v>46238</v>
      </c>
      <c r="F2196">
        <f>IF(INDEX(Transactions!$L:$L,ROW()-8)="",0,INDEX(Transactions!$Q:$Q,ROW()-8))</f>
        <v>0</v>
      </c>
    </row>
    <row r="2197" spans="2:6" x14ac:dyDescent="0.15">
      <c r="B2197">
        <f ca="1">IF(INDEX(Transactions!$L:$L,ROW()-8)="",TODAY(),INDEX(Transactions!$G:$G,ROW()-8))</f>
        <v>46238</v>
      </c>
      <c r="F2197">
        <f>IF(INDEX(Transactions!$L:$L,ROW()-8)="",0,INDEX(Transactions!$Q:$Q,ROW()-8))</f>
        <v>0</v>
      </c>
    </row>
    <row r="2198" spans="2:6" x14ac:dyDescent="0.15">
      <c r="B2198">
        <f ca="1">IF(INDEX(Transactions!$L:$L,ROW()-8)="",TODAY(),INDEX(Transactions!$G:$G,ROW()-8))</f>
        <v>46238</v>
      </c>
      <c r="F2198">
        <f>IF(INDEX(Transactions!$L:$L,ROW()-8)="",0,INDEX(Transactions!$Q:$Q,ROW()-8))</f>
        <v>0</v>
      </c>
    </row>
    <row r="2199" spans="2:6" x14ac:dyDescent="0.15">
      <c r="B2199">
        <f ca="1">IF(INDEX(Transactions!$L:$L,ROW()-8)="",TODAY(),INDEX(Transactions!$G:$G,ROW()-8))</f>
        <v>46238</v>
      </c>
      <c r="F2199">
        <f>IF(INDEX(Transactions!$L:$L,ROW()-8)="",0,INDEX(Transactions!$Q:$Q,ROW()-8))</f>
        <v>0</v>
      </c>
    </row>
    <row r="2200" spans="2:6" x14ac:dyDescent="0.15">
      <c r="B2200">
        <f ca="1">IF(INDEX(Transactions!$L:$L,ROW()-8)="",TODAY(),INDEX(Transactions!$G:$G,ROW()-8))</f>
        <v>46238</v>
      </c>
      <c r="F2200">
        <f>IF(INDEX(Transactions!$L:$L,ROW()-8)="",0,INDEX(Transactions!$Q:$Q,ROW()-8))</f>
        <v>0</v>
      </c>
    </row>
    <row r="2201" spans="2:6" x14ac:dyDescent="0.15">
      <c r="B2201">
        <f ca="1">IF(INDEX(Transactions!$L:$L,ROW()-8)="",TODAY(),INDEX(Transactions!$G:$G,ROW()-8))</f>
        <v>46238</v>
      </c>
      <c r="F2201">
        <f>IF(INDEX(Transactions!$L:$L,ROW()-8)="",0,INDEX(Transactions!$Q:$Q,ROW()-8))</f>
        <v>0</v>
      </c>
    </row>
    <row r="2202" spans="2:6" x14ac:dyDescent="0.15">
      <c r="B2202">
        <f ca="1">IF(INDEX(Transactions!$L:$L,ROW()-8)="",TODAY(),INDEX(Transactions!$G:$G,ROW()-8))</f>
        <v>46238</v>
      </c>
      <c r="F2202">
        <f>IF(INDEX(Transactions!$L:$L,ROW()-8)="",0,INDEX(Transactions!$Q:$Q,ROW()-8))</f>
        <v>0</v>
      </c>
    </row>
    <row r="2203" spans="2:6" x14ac:dyDescent="0.15">
      <c r="B2203">
        <f ca="1">IF(INDEX(Transactions!$L:$L,ROW()-8)="",TODAY(),INDEX(Transactions!$G:$G,ROW()-8))</f>
        <v>46238</v>
      </c>
      <c r="F2203">
        <f>IF(INDEX(Transactions!$L:$L,ROW()-8)="",0,INDEX(Transactions!$Q:$Q,ROW()-8))</f>
        <v>0</v>
      </c>
    </row>
    <row r="2204" spans="2:6" x14ac:dyDescent="0.15">
      <c r="B2204">
        <f ca="1">IF(INDEX(Transactions!$L:$L,ROW()-8)="",TODAY(),INDEX(Transactions!$G:$G,ROW()-8))</f>
        <v>46238</v>
      </c>
      <c r="F2204">
        <f>IF(INDEX(Transactions!$L:$L,ROW()-8)="",0,INDEX(Transactions!$Q:$Q,ROW()-8))</f>
        <v>0</v>
      </c>
    </row>
    <row r="2205" spans="2:6" x14ac:dyDescent="0.15">
      <c r="B2205">
        <f ca="1">IF(INDEX(Transactions!$L:$L,ROW()-8)="",TODAY(),INDEX(Transactions!$G:$G,ROW()-8))</f>
        <v>46238</v>
      </c>
      <c r="F2205">
        <f>IF(INDEX(Transactions!$L:$L,ROW()-8)="",0,INDEX(Transactions!$Q:$Q,ROW()-8))</f>
        <v>0</v>
      </c>
    </row>
    <row r="2206" spans="2:6" x14ac:dyDescent="0.15">
      <c r="B2206">
        <f ca="1">IF(INDEX(Transactions!$L:$L,ROW()-8)="",TODAY(),INDEX(Transactions!$G:$G,ROW()-8))</f>
        <v>46238</v>
      </c>
      <c r="F2206">
        <f>IF(INDEX(Transactions!$L:$L,ROW()-8)="",0,INDEX(Transactions!$Q:$Q,ROW()-8))</f>
        <v>0</v>
      </c>
    </row>
    <row r="2207" spans="2:6" x14ac:dyDescent="0.15">
      <c r="B2207">
        <f ca="1">IF(INDEX(Transactions!$L:$L,ROW()-8)="",TODAY(),INDEX(Transactions!$G:$G,ROW()-8))</f>
        <v>46238</v>
      </c>
      <c r="F2207">
        <f>IF(INDEX(Transactions!$L:$L,ROW()-8)="",0,INDEX(Transactions!$Q:$Q,ROW()-8))</f>
        <v>0</v>
      </c>
    </row>
    <row r="2208" spans="2:6" x14ac:dyDescent="0.15">
      <c r="B2208">
        <f ca="1">IF(INDEX(Transactions!$L:$L,ROW()-8)="",TODAY(),INDEX(Transactions!$G:$G,ROW()-8))</f>
        <v>46238</v>
      </c>
      <c r="F2208">
        <f>IF(INDEX(Transactions!$L:$L,ROW()-8)="",0,INDEX(Transactions!$Q:$Q,ROW()-8))</f>
        <v>0</v>
      </c>
    </row>
    <row r="2209" spans="2:6" x14ac:dyDescent="0.15">
      <c r="B2209">
        <f ca="1">IF(INDEX(Transactions!$L:$L,ROW()-8)="",TODAY(),INDEX(Transactions!$G:$G,ROW()-8))</f>
        <v>46238</v>
      </c>
      <c r="F2209">
        <f>IF(INDEX(Transactions!$L:$L,ROW()-8)="",0,INDEX(Transactions!$Q:$Q,ROW()-8))</f>
        <v>0</v>
      </c>
    </row>
    <row r="2210" spans="2:6" x14ac:dyDescent="0.15">
      <c r="B2210">
        <f ca="1">IF(INDEX(Transactions!$L:$L,ROW()-8)="",TODAY(),INDEX(Transactions!$G:$G,ROW()-8))</f>
        <v>46238</v>
      </c>
      <c r="F2210">
        <f>IF(INDEX(Transactions!$L:$L,ROW()-8)="",0,INDEX(Transactions!$Q:$Q,ROW()-8))</f>
        <v>0</v>
      </c>
    </row>
    <row r="2211" spans="2:6" x14ac:dyDescent="0.15">
      <c r="B2211">
        <f ca="1">IF(INDEX(Transactions!$L:$L,ROW()-8)="",TODAY(),INDEX(Transactions!$G:$G,ROW()-8))</f>
        <v>46238</v>
      </c>
      <c r="F2211">
        <f>IF(INDEX(Transactions!$L:$L,ROW()-8)="",0,INDEX(Transactions!$Q:$Q,ROW()-8))</f>
        <v>0</v>
      </c>
    </row>
    <row r="2212" spans="2:6" x14ac:dyDescent="0.15">
      <c r="B2212">
        <f ca="1">IF(INDEX(Transactions!$L:$L,ROW()-8)="",TODAY(),INDEX(Transactions!$G:$G,ROW()-8))</f>
        <v>46238</v>
      </c>
      <c r="F2212">
        <f>IF(INDEX(Transactions!$L:$L,ROW()-8)="",0,INDEX(Transactions!$Q:$Q,ROW()-8))</f>
        <v>0</v>
      </c>
    </row>
    <row r="2213" spans="2:6" x14ac:dyDescent="0.15">
      <c r="B2213">
        <f ca="1">IF(INDEX(Transactions!$L:$L,ROW()-8)="",TODAY(),INDEX(Transactions!$G:$G,ROW()-8))</f>
        <v>46238</v>
      </c>
      <c r="F2213">
        <f>IF(INDEX(Transactions!$L:$L,ROW()-8)="",0,INDEX(Transactions!$Q:$Q,ROW()-8))</f>
        <v>0</v>
      </c>
    </row>
    <row r="2214" spans="2:6" x14ac:dyDescent="0.15">
      <c r="B2214">
        <f ca="1">IF(INDEX(Transactions!$L:$L,ROW()-8)="",TODAY(),INDEX(Transactions!$G:$G,ROW()-8))</f>
        <v>46238</v>
      </c>
      <c r="F2214">
        <f>IF(INDEX(Transactions!$L:$L,ROW()-8)="",0,INDEX(Transactions!$Q:$Q,ROW()-8))</f>
        <v>0</v>
      </c>
    </row>
    <row r="2215" spans="2:6" x14ac:dyDescent="0.15">
      <c r="B2215">
        <f ca="1">IF(INDEX(Transactions!$L:$L,ROW()-8)="",TODAY(),INDEX(Transactions!$G:$G,ROW()-8))</f>
        <v>46238</v>
      </c>
      <c r="F2215">
        <f>IF(INDEX(Transactions!$L:$L,ROW()-8)="",0,INDEX(Transactions!$Q:$Q,ROW()-8))</f>
        <v>0</v>
      </c>
    </row>
    <row r="2216" spans="2:6" x14ac:dyDescent="0.15">
      <c r="B2216">
        <f ca="1">IF(INDEX(Transactions!$L:$L,ROW()-8)="",TODAY(),INDEX(Transactions!$G:$G,ROW()-8))</f>
        <v>46238</v>
      </c>
      <c r="F2216">
        <f>IF(INDEX(Transactions!$L:$L,ROW()-8)="",0,INDEX(Transactions!$Q:$Q,ROW()-8))</f>
        <v>0</v>
      </c>
    </row>
    <row r="2217" spans="2:6" x14ac:dyDescent="0.15">
      <c r="B2217">
        <f ca="1">IF(INDEX(Transactions!$L:$L,ROW()-8)="",TODAY(),INDEX(Transactions!$G:$G,ROW()-8))</f>
        <v>46238</v>
      </c>
      <c r="F2217">
        <f>IF(INDEX(Transactions!$L:$L,ROW()-8)="",0,INDEX(Transactions!$Q:$Q,ROW()-8))</f>
        <v>0</v>
      </c>
    </row>
    <row r="2218" spans="2:6" x14ac:dyDescent="0.15">
      <c r="B2218">
        <f ca="1">IF(INDEX(Transactions!$L:$L,ROW()-8)="",TODAY(),INDEX(Transactions!$G:$G,ROW()-8))</f>
        <v>46238</v>
      </c>
      <c r="F2218">
        <f>IF(INDEX(Transactions!$L:$L,ROW()-8)="",0,INDEX(Transactions!$Q:$Q,ROW()-8))</f>
        <v>0</v>
      </c>
    </row>
    <row r="2219" spans="2:6" x14ac:dyDescent="0.15">
      <c r="B2219">
        <f ca="1">IF(INDEX(Transactions!$L:$L,ROW()-8)="",TODAY(),INDEX(Transactions!$G:$G,ROW()-8))</f>
        <v>46238</v>
      </c>
      <c r="F2219">
        <f>IF(INDEX(Transactions!$L:$L,ROW()-8)="",0,INDEX(Transactions!$Q:$Q,ROW()-8))</f>
        <v>0</v>
      </c>
    </row>
    <row r="2220" spans="2:6" x14ac:dyDescent="0.15">
      <c r="B2220">
        <f ca="1">IF(INDEX(Transactions!$L:$L,ROW()-8)="",TODAY(),INDEX(Transactions!$G:$G,ROW()-8))</f>
        <v>46238</v>
      </c>
      <c r="F2220">
        <f>IF(INDEX(Transactions!$L:$L,ROW()-8)="",0,INDEX(Transactions!$Q:$Q,ROW()-8))</f>
        <v>0</v>
      </c>
    </row>
    <row r="2221" spans="2:6" x14ac:dyDescent="0.15">
      <c r="B2221">
        <f ca="1">IF(INDEX(Transactions!$L:$L,ROW()-8)="",TODAY(),INDEX(Transactions!$G:$G,ROW()-8))</f>
        <v>46238</v>
      </c>
      <c r="F2221">
        <f>IF(INDEX(Transactions!$L:$L,ROW()-8)="",0,INDEX(Transactions!$Q:$Q,ROW()-8))</f>
        <v>0</v>
      </c>
    </row>
    <row r="2222" spans="2:6" x14ac:dyDescent="0.15">
      <c r="B2222">
        <f ca="1">IF(INDEX(Transactions!$L:$L,ROW()-8)="",TODAY(),INDEX(Transactions!$G:$G,ROW()-8))</f>
        <v>46238</v>
      </c>
      <c r="F2222">
        <f>IF(INDEX(Transactions!$L:$L,ROW()-8)="",0,INDEX(Transactions!$Q:$Q,ROW()-8))</f>
        <v>0</v>
      </c>
    </row>
    <row r="2223" spans="2:6" x14ac:dyDescent="0.15">
      <c r="B2223">
        <f ca="1">IF(INDEX(Transactions!$L:$L,ROW()-8)="",TODAY(),INDEX(Transactions!$G:$G,ROW()-8))</f>
        <v>46238</v>
      </c>
      <c r="F2223">
        <f>IF(INDEX(Transactions!$L:$L,ROW()-8)="",0,INDEX(Transactions!$Q:$Q,ROW()-8))</f>
        <v>0</v>
      </c>
    </row>
    <row r="2224" spans="2:6" x14ac:dyDescent="0.15">
      <c r="B2224">
        <f ca="1">IF(INDEX(Transactions!$L:$L,ROW()-8)="",TODAY(),INDEX(Transactions!$G:$G,ROW()-8))</f>
        <v>46238</v>
      </c>
      <c r="F2224">
        <f>IF(INDEX(Transactions!$L:$L,ROW()-8)="",0,INDEX(Transactions!$Q:$Q,ROW()-8))</f>
        <v>0</v>
      </c>
    </row>
    <row r="2225" spans="2:6" x14ac:dyDescent="0.15">
      <c r="B2225">
        <f ca="1">IF(INDEX(Transactions!$L:$L,ROW()-8)="",TODAY(),INDEX(Transactions!$G:$G,ROW()-8))</f>
        <v>46238</v>
      </c>
      <c r="F2225">
        <f>IF(INDEX(Transactions!$L:$L,ROW()-8)="",0,INDEX(Transactions!$Q:$Q,ROW()-8))</f>
        <v>0</v>
      </c>
    </row>
    <row r="2226" spans="2:6" x14ac:dyDescent="0.15">
      <c r="B2226">
        <f ca="1">IF(INDEX(Transactions!$L:$L,ROW()-8)="",TODAY(),INDEX(Transactions!$G:$G,ROW()-8))</f>
        <v>46238</v>
      </c>
      <c r="F2226">
        <f>IF(INDEX(Transactions!$L:$L,ROW()-8)="",0,INDEX(Transactions!$Q:$Q,ROW()-8))</f>
        <v>0</v>
      </c>
    </row>
    <row r="2227" spans="2:6" x14ac:dyDescent="0.15">
      <c r="B2227">
        <f ca="1">IF(INDEX(Transactions!$L:$L,ROW()-8)="",TODAY(),INDEX(Transactions!$G:$G,ROW()-8))</f>
        <v>46238</v>
      </c>
      <c r="F2227">
        <f>IF(INDEX(Transactions!$L:$L,ROW()-8)="",0,INDEX(Transactions!$Q:$Q,ROW()-8))</f>
        <v>0</v>
      </c>
    </row>
    <row r="2228" spans="2:6" x14ac:dyDescent="0.15">
      <c r="B2228">
        <f ca="1">IF(INDEX(Transactions!$L:$L,ROW()-8)="",TODAY(),INDEX(Transactions!$G:$G,ROW()-8))</f>
        <v>46238</v>
      </c>
      <c r="F2228">
        <f>IF(INDEX(Transactions!$L:$L,ROW()-8)="",0,INDEX(Transactions!$Q:$Q,ROW()-8))</f>
        <v>0</v>
      </c>
    </row>
    <row r="2229" spans="2:6" x14ac:dyDescent="0.15">
      <c r="B2229">
        <f ca="1">IF(INDEX(Transactions!$L:$L,ROW()-8)="",TODAY(),INDEX(Transactions!$G:$G,ROW()-8))</f>
        <v>46238</v>
      </c>
      <c r="F2229">
        <f>IF(INDEX(Transactions!$L:$L,ROW()-8)="",0,INDEX(Transactions!$Q:$Q,ROW()-8))</f>
        <v>0</v>
      </c>
    </row>
    <row r="2230" spans="2:6" x14ac:dyDescent="0.15">
      <c r="B2230">
        <f ca="1">IF(INDEX(Transactions!$L:$L,ROW()-8)="",TODAY(),INDEX(Transactions!$G:$G,ROW()-8))</f>
        <v>46238</v>
      </c>
      <c r="F2230">
        <f>IF(INDEX(Transactions!$L:$L,ROW()-8)="",0,INDEX(Transactions!$Q:$Q,ROW()-8))</f>
        <v>0</v>
      </c>
    </row>
    <row r="2231" spans="2:6" x14ac:dyDescent="0.15">
      <c r="B2231">
        <f ca="1">IF(INDEX(Transactions!$L:$L,ROW()-8)="",TODAY(),INDEX(Transactions!$G:$G,ROW()-8))</f>
        <v>46238</v>
      </c>
      <c r="F2231">
        <f>IF(INDEX(Transactions!$L:$L,ROW()-8)="",0,INDEX(Transactions!$Q:$Q,ROW()-8))</f>
        <v>0</v>
      </c>
    </row>
    <row r="2232" spans="2:6" x14ac:dyDescent="0.15">
      <c r="B2232">
        <f ca="1">IF(INDEX(Transactions!$L:$L,ROW()-8)="",TODAY(),INDEX(Transactions!$G:$G,ROW()-8))</f>
        <v>46238</v>
      </c>
      <c r="F2232">
        <f>IF(INDEX(Transactions!$L:$L,ROW()-8)="",0,INDEX(Transactions!$Q:$Q,ROW()-8))</f>
        <v>0</v>
      </c>
    </row>
    <row r="2233" spans="2:6" x14ac:dyDescent="0.15">
      <c r="B2233">
        <f ca="1">IF(INDEX(Transactions!$L:$L,ROW()-8)="",TODAY(),INDEX(Transactions!$G:$G,ROW()-8))</f>
        <v>46238</v>
      </c>
      <c r="F2233">
        <f>IF(INDEX(Transactions!$L:$L,ROW()-8)="",0,INDEX(Transactions!$Q:$Q,ROW()-8))</f>
        <v>0</v>
      </c>
    </row>
    <row r="2234" spans="2:6" x14ac:dyDescent="0.15">
      <c r="B2234">
        <f ca="1">IF(INDEX(Transactions!$L:$L,ROW()-8)="",TODAY(),INDEX(Transactions!$G:$G,ROW()-8))</f>
        <v>46238</v>
      </c>
      <c r="F2234">
        <f>IF(INDEX(Transactions!$L:$L,ROW()-8)="",0,INDEX(Transactions!$Q:$Q,ROW()-8))</f>
        <v>0</v>
      </c>
    </row>
    <row r="2235" spans="2:6" x14ac:dyDescent="0.15">
      <c r="B2235">
        <f ca="1">IF(INDEX(Transactions!$L:$L,ROW()-8)="",TODAY(),INDEX(Transactions!$G:$G,ROW()-8))</f>
        <v>46238</v>
      </c>
      <c r="F2235">
        <f>IF(INDEX(Transactions!$L:$L,ROW()-8)="",0,INDEX(Transactions!$Q:$Q,ROW()-8))</f>
        <v>0</v>
      </c>
    </row>
    <row r="2236" spans="2:6" x14ac:dyDescent="0.15">
      <c r="B2236">
        <f ca="1">IF(INDEX(Transactions!$L:$L,ROW()-8)="",TODAY(),INDEX(Transactions!$G:$G,ROW()-8))</f>
        <v>46238</v>
      </c>
      <c r="F2236">
        <f>IF(INDEX(Transactions!$L:$L,ROW()-8)="",0,INDEX(Transactions!$Q:$Q,ROW()-8))</f>
        <v>0</v>
      </c>
    </row>
    <row r="2237" spans="2:6" x14ac:dyDescent="0.15">
      <c r="B2237">
        <f ca="1">IF(INDEX(Transactions!$L:$L,ROW()-8)="",TODAY(),INDEX(Transactions!$G:$G,ROW()-8))</f>
        <v>46238</v>
      </c>
      <c r="F2237">
        <f>IF(INDEX(Transactions!$L:$L,ROW()-8)="",0,INDEX(Transactions!$Q:$Q,ROW()-8))</f>
        <v>0</v>
      </c>
    </row>
    <row r="2238" spans="2:6" x14ac:dyDescent="0.15">
      <c r="B2238">
        <f ca="1">IF(INDEX(Transactions!$L:$L,ROW()-8)="",TODAY(),INDEX(Transactions!$G:$G,ROW()-8))</f>
        <v>46238</v>
      </c>
      <c r="F2238">
        <f>IF(INDEX(Transactions!$L:$L,ROW()-8)="",0,INDEX(Transactions!$Q:$Q,ROW()-8))</f>
        <v>0</v>
      </c>
    </row>
    <row r="2239" spans="2:6" x14ac:dyDescent="0.15">
      <c r="B2239">
        <f ca="1">IF(INDEX(Transactions!$L:$L,ROW()-8)="",TODAY(),INDEX(Transactions!$G:$G,ROW()-8))</f>
        <v>46238</v>
      </c>
      <c r="F2239">
        <f>IF(INDEX(Transactions!$L:$L,ROW()-8)="",0,INDEX(Transactions!$Q:$Q,ROW()-8))</f>
        <v>0</v>
      </c>
    </row>
    <row r="2240" spans="2:6" x14ac:dyDescent="0.15">
      <c r="B2240">
        <f ca="1">IF(INDEX(Transactions!$L:$L,ROW()-8)="",TODAY(),INDEX(Transactions!$G:$G,ROW()-8))</f>
        <v>46238</v>
      </c>
      <c r="F2240">
        <f>IF(INDEX(Transactions!$L:$L,ROW()-8)="",0,INDEX(Transactions!$Q:$Q,ROW()-8))</f>
        <v>0</v>
      </c>
    </row>
    <row r="2241" spans="2:6" x14ac:dyDescent="0.15">
      <c r="B2241">
        <f ca="1">IF(INDEX(Transactions!$L:$L,ROW()-8)="",TODAY(),INDEX(Transactions!$G:$G,ROW()-8))</f>
        <v>46238</v>
      </c>
      <c r="F2241">
        <f>IF(INDEX(Transactions!$L:$L,ROW()-8)="",0,INDEX(Transactions!$Q:$Q,ROW()-8))</f>
        <v>0</v>
      </c>
    </row>
    <row r="2242" spans="2:6" x14ac:dyDescent="0.15">
      <c r="B2242">
        <f ca="1">IF(INDEX(Transactions!$L:$L,ROW()-8)="",TODAY(),INDEX(Transactions!$G:$G,ROW()-8))</f>
        <v>46238</v>
      </c>
      <c r="F2242">
        <f>IF(INDEX(Transactions!$L:$L,ROW()-8)="",0,INDEX(Transactions!$Q:$Q,ROW()-8))</f>
        <v>0</v>
      </c>
    </row>
    <row r="2243" spans="2:6" x14ac:dyDescent="0.15">
      <c r="B2243">
        <f ca="1">IF(INDEX(Transactions!$L:$L,ROW()-8)="",TODAY(),INDEX(Transactions!$G:$G,ROW()-8))</f>
        <v>46238</v>
      </c>
      <c r="F2243">
        <f>IF(INDEX(Transactions!$L:$L,ROW()-8)="",0,INDEX(Transactions!$Q:$Q,ROW()-8))</f>
        <v>0</v>
      </c>
    </row>
    <row r="2244" spans="2:6" x14ac:dyDescent="0.15">
      <c r="B2244">
        <f ca="1">IF(INDEX(Transactions!$L:$L,ROW()-8)="",TODAY(),INDEX(Transactions!$G:$G,ROW()-8))</f>
        <v>46238</v>
      </c>
      <c r="F2244">
        <f>IF(INDEX(Transactions!$L:$L,ROW()-8)="",0,INDEX(Transactions!$Q:$Q,ROW()-8))</f>
        <v>0</v>
      </c>
    </row>
    <row r="2245" spans="2:6" x14ac:dyDescent="0.15">
      <c r="B2245">
        <f ca="1">IF(INDEX(Transactions!$L:$L,ROW()-8)="",TODAY(),INDEX(Transactions!$G:$G,ROW()-8))</f>
        <v>46238</v>
      </c>
      <c r="F2245">
        <f>IF(INDEX(Transactions!$L:$L,ROW()-8)="",0,INDEX(Transactions!$Q:$Q,ROW()-8))</f>
        <v>0</v>
      </c>
    </row>
    <row r="2246" spans="2:6" x14ac:dyDescent="0.15">
      <c r="B2246">
        <f ca="1">IF(INDEX(Transactions!$L:$L,ROW()-8)="",TODAY(),INDEX(Transactions!$G:$G,ROW()-8))</f>
        <v>46238</v>
      </c>
      <c r="F2246">
        <f>IF(INDEX(Transactions!$L:$L,ROW()-8)="",0,INDEX(Transactions!$Q:$Q,ROW()-8))</f>
        <v>0</v>
      </c>
    </row>
    <row r="2247" spans="2:6" x14ac:dyDescent="0.15">
      <c r="B2247">
        <f ca="1">IF(INDEX(Transactions!$L:$L,ROW()-8)="",TODAY(),INDEX(Transactions!$G:$G,ROW()-8))</f>
        <v>46238</v>
      </c>
      <c r="F2247">
        <f>IF(INDEX(Transactions!$L:$L,ROW()-8)="",0,INDEX(Transactions!$Q:$Q,ROW()-8))</f>
        <v>0</v>
      </c>
    </row>
    <row r="2248" spans="2:6" x14ac:dyDescent="0.15">
      <c r="B2248">
        <f ca="1">IF(INDEX(Transactions!$L:$L,ROW()-8)="",TODAY(),INDEX(Transactions!$G:$G,ROW()-8))</f>
        <v>46238</v>
      </c>
      <c r="F2248">
        <f>IF(INDEX(Transactions!$L:$L,ROW()-8)="",0,INDEX(Transactions!$Q:$Q,ROW()-8))</f>
        <v>0</v>
      </c>
    </row>
    <row r="2249" spans="2:6" x14ac:dyDescent="0.15">
      <c r="B2249">
        <f ca="1">IF(INDEX(Transactions!$L:$L,ROW()-8)="",TODAY(),INDEX(Transactions!$G:$G,ROW()-8))</f>
        <v>46238</v>
      </c>
      <c r="F2249">
        <f>IF(INDEX(Transactions!$L:$L,ROW()-8)="",0,INDEX(Transactions!$Q:$Q,ROW()-8))</f>
        <v>0</v>
      </c>
    </row>
    <row r="2250" spans="2:6" x14ac:dyDescent="0.15">
      <c r="B2250">
        <f ca="1">IF(INDEX(Transactions!$L:$L,ROW()-8)="",TODAY(),INDEX(Transactions!$G:$G,ROW()-8))</f>
        <v>46238</v>
      </c>
      <c r="F2250">
        <f>IF(INDEX(Transactions!$L:$L,ROW()-8)="",0,INDEX(Transactions!$Q:$Q,ROW()-8))</f>
        <v>0</v>
      </c>
    </row>
    <row r="2251" spans="2:6" x14ac:dyDescent="0.15">
      <c r="B2251">
        <f ca="1">IF(INDEX(Transactions!$L:$L,ROW()-8)="",TODAY(),INDEX(Transactions!$G:$G,ROW()-8))</f>
        <v>46238</v>
      </c>
      <c r="F2251">
        <f>IF(INDEX(Transactions!$L:$L,ROW()-8)="",0,INDEX(Transactions!$Q:$Q,ROW()-8))</f>
        <v>0</v>
      </c>
    </row>
    <row r="2252" spans="2:6" x14ac:dyDescent="0.15">
      <c r="B2252">
        <f ca="1">IF(INDEX(Transactions!$L:$L,ROW()-8)="",TODAY(),INDEX(Transactions!$G:$G,ROW()-8))</f>
        <v>46238</v>
      </c>
      <c r="F2252">
        <f>IF(INDEX(Transactions!$L:$L,ROW()-8)="",0,INDEX(Transactions!$Q:$Q,ROW()-8))</f>
        <v>0</v>
      </c>
    </row>
    <row r="2253" spans="2:6" x14ac:dyDescent="0.15">
      <c r="B2253">
        <f ca="1">IF(INDEX(Transactions!$L:$L,ROW()-8)="",TODAY(),INDEX(Transactions!$G:$G,ROW()-8))</f>
        <v>46238</v>
      </c>
      <c r="F2253">
        <f>IF(INDEX(Transactions!$L:$L,ROW()-8)="",0,INDEX(Transactions!$Q:$Q,ROW()-8))</f>
        <v>0</v>
      </c>
    </row>
    <row r="2254" spans="2:6" x14ac:dyDescent="0.15">
      <c r="B2254">
        <f ca="1">IF(INDEX(Transactions!$L:$L,ROW()-8)="",TODAY(),INDEX(Transactions!$G:$G,ROW()-8))</f>
        <v>46238</v>
      </c>
      <c r="F2254">
        <f>IF(INDEX(Transactions!$L:$L,ROW()-8)="",0,INDEX(Transactions!$Q:$Q,ROW()-8))</f>
        <v>0</v>
      </c>
    </row>
    <row r="2255" spans="2:6" x14ac:dyDescent="0.15">
      <c r="B2255">
        <f ca="1">IF(INDEX(Transactions!$L:$L,ROW()-8)="",TODAY(),INDEX(Transactions!$G:$G,ROW()-8))</f>
        <v>46238</v>
      </c>
      <c r="F2255">
        <f>IF(INDEX(Transactions!$L:$L,ROW()-8)="",0,INDEX(Transactions!$Q:$Q,ROW()-8))</f>
        <v>0</v>
      </c>
    </row>
    <row r="2256" spans="2:6" x14ac:dyDescent="0.15">
      <c r="B2256">
        <f ca="1">IF(INDEX(Transactions!$L:$L,ROW()-8)="",TODAY(),INDEX(Transactions!$G:$G,ROW()-8))</f>
        <v>46238</v>
      </c>
      <c r="F2256">
        <f>IF(INDEX(Transactions!$L:$L,ROW()-8)="",0,INDEX(Transactions!$Q:$Q,ROW()-8))</f>
        <v>0</v>
      </c>
    </row>
    <row r="2257" spans="2:6" x14ac:dyDescent="0.15">
      <c r="B2257">
        <f ca="1">IF(INDEX(Transactions!$L:$L,ROW()-8)="",TODAY(),INDEX(Transactions!$G:$G,ROW()-8))</f>
        <v>46238</v>
      </c>
      <c r="F2257">
        <f>IF(INDEX(Transactions!$L:$L,ROW()-8)="",0,INDEX(Transactions!$Q:$Q,ROW()-8))</f>
        <v>0</v>
      </c>
    </row>
    <row r="2258" spans="2:6" x14ac:dyDescent="0.15">
      <c r="B2258">
        <f ca="1">IF(INDEX(Transactions!$L:$L,ROW()-8)="",TODAY(),INDEX(Transactions!$G:$G,ROW()-8))</f>
        <v>46238</v>
      </c>
      <c r="F2258">
        <f>IF(INDEX(Transactions!$L:$L,ROW()-8)="",0,INDEX(Transactions!$Q:$Q,ROW()-8))</f>
        <v>0</v>
      </c>
    </row>
    <row r="2259" spans="2:6" x14ac:dyDescent="0.15">
      <c r="B2259">
        <f ca="1">IF(INDEX(Transactions!$L:$L,ROW()-8)="",TODAY(),INDEX(Transactions!$G:$G,ROW()-8))</f>
        <v>46238</v>
      </c>
      <c r="F2259">
        <f>IF(INDEX(Transactions!$L:$L,ROW()-8)="",0,INDEX(Transactions!$Q:$Q,ROW()-8))</f>
        <v>0</v>
      </c>
    </row>
    <row r="2260" spans="2:6" x14ac:dyDescent="0.15">
      <c r="B2260">
        <f ca="1">IF(INDEX(Transactions!$L:$L,ROW()-8)="",TODAY(),INDEX(Transactions!$G:$G,ROW()-8))</f>
        <v>46238</v>
      </c>
      <c r="F2260">
        <f>IF(INDEX(Transactions!$L:$L,ROW()-8)="",0,INDEX(Transactions!$Q:$Q,ROW()-8))</f>
        <v>0</v>
      </c>
    </row>
    <row r="2261" spans="2:6" x14ac:dyDescent="0.15">
      <c r="B2261">
        <f ca="1">IF(INDEX(Transactions!$L:$L,ROW()-8)="",TODAY(),INDEX(Transactions!$G:$G,ROW()-8))</f>
        <v>46238</v>
      </c>
      <c r="F2261">
        <f>IF(INDEX(Transactions!$L:$L,ROW()-8)="",0,INDEX(Transactions!$Q:$Q,ROW()-8))</f>
        <v>0</v>
      </c>
    </row>
    <row r="2262" spans="2:6" x14ac:dyDescent="0.15">
      <c r="B2262">
        <f ca="1">IF(INDEX(Transactions!$L:$L,ROW()-8)="",TODAY(),INDEX(Transactions!$G:$G,ROW()-8))</f>
        <v>46238</v>
      </c>
      <c r="F2262">
        <f>IF(INDEX(Transactions!$L:$L,ROW()-8)="",0,INDEX(Transactions!$Q:$Q,ROW()-8))</f>
        <v>0</v>
      </c>
    </row>
    <row r="2263" spans="2:6" x14ac:dyDescent="0.15">
      <c r="B2263">
        <f ca="1">IF(INDEX(Transactions!$L:$L,ROW()-8)="",TODAY(),INDEX(Transactions!$G:$G,ROW()-8))</f>
        <v>46238</v>
      </c>
      <c r="F2263">
        <f>IF(INDEX(Transactions!$L:$L,ROW()-8)="",0,INDEX(Transactions!$Q:$Q,ROW()-8))</f>
        <v>0</v>
      </c>
    </row>
    <row r="2264" spans="2:6" x14ac:dyDescent="0.15">
      <c r="B2264">
        <f ca="1">IF(INDEX(Transactions!$L:$L,ROW()-8)="",TODAY(),INDEX(Transactions!$G:$G,ROW()-8))</f>
        <v>46238</v>
      </c>
      <c r="F2264">
        <f>IF(INDEX(Transactions!$L:$L,ROW()-8)="",0,INDEX(Transactions!$Q:$Q,ROW()-8))</f>
        <v>0</v>
      </c>
    </row>
    <row r="2265" spans="2:6" x14ac:dyDescent="0.15">
      <c r="B2265">
        <f ca="1">IF(INDEX(Transactions!$L:$L,ROW()-8)="",TODAY(),INDEX(Transactions!$G:$G,ROW()-8))</f>
        <v>46238</v>
      </c>
      <c r="F2265">
        <f>IF(INDEX(Transactions!$L:$L,ROW()-8)="",0,INDEX(Transactions!$Q:$Q,ROW()-8))</f>
        <v>0</v>
      </c>
    </row>
    <row r="2266" spans="2:6" x14ac:dyDescent="0.15">
      <c r="B2266">
        <f ca="1">IF(INDEX(Transactions!$L:$L,ROW()-8)="",TODAY(),INDEX(Transactions!$G:$G,ROW()-8))</f>
        <v>46238</v>
      </c>
      <c r="F2266">
        <f>IF(INDEX(Transactions!$L:$L,ROW()-8)="",0,INDEX(Transactions!$Q:$Q,ROW()-8))</f>
        <v>0</v>
      </c>
    </row>
    <row r="2267" spans="2:6" x14ac:dyDescent="0.15">
      <c r="B2267">
        <f ca="1">IF(INDEX(Transactions!$L:$L,ROW()-8)="",TODAY(),INDEX(Transactions!$G:$G,ROW()-8))</f>
        <v>46238</v>
      </c>
      <c r="F2267">
        <f>IF(INDEX(Transactions!$L:$L,ROW()-8)="",0,INDEX(Transactions!$Q:$Q,ROW()-8))</f>
        <v>0</v>
      </c>
    </row>
    <row r="2268" spans="2:6" x14ac:dyDescent="0.15">
      <c r="B2268">
        <f ca="1">IF(INDEX(Transactions!$L:$L,ROW()-8)="",TODAY(),INDEX(Transactions!$G:$G,ROW()-8))</f>
        <v>46238</v>
      </c>
      <c r="F2268">
        <f>IF(INDEX(Transactions!$L:$L,ROW()-8)="",0,INDEX(Transactions!$Q:$Q,ROW()-8))</f>
        <v>0</v>
      </c>
    </row>
    <row r="2269" spans="2:6" x14ac:dyDescent="0.15">
      <c r="B2269">
        <f ca="1">IF(INDEX(Transactions!$L:$L,ROW()-8)="",TODAY(),INDEX(Transactions!$G:$G,ROW()-8))</f>
        <v>46238</v>
      </c>
      <c r="F2269">
        <f>IF(INDEX(Transactions!$L:$L,ROW()-8)="",0,INDEX(Transactions!$Q:$Q,ROW()-8))</f>
        <v>0</v>
      </c>
    </row>
    <row r="2270" spans="2:6" x14ac:dyDescent="0.15">
      <c r="B2270">
        <f ca="1">IF(INDEX(Transactions!$L:$L,ROW()-8)="",TODAY(),INDEX(Transactions!$G:$G,ROW()-8))</f>
        <v>46238</v>
      </c>
      <c r="F2270">
        <f>IF(INDEX(Transactions!$L:$L,ROW()-8)="",0,INDEX(Transactions!$Q:$Q,ROW()-8))</f>
        <v>0</v>
      </c>
    </row>
    <row r="2271" spans="2:6" x14ac:dyDescent="0.15">
      <c r="B2271">
        <f ca="1">IF(INDEX(Transactions!$L:$L,ROW()-8)="",TODAY(),INDEX(Transactions!$G:$G,ROW()-8))</f>
        <v>46238</v>
      </c>
      <c r="F2271">
        <f>IF(INDEX(Transactions!$L:$L,ROW()-8)="",0,INDEX(Transactions!$Q:$Q,ROW()-8))</f>
        <v>0</v>
      </c>
    </row>
    <row r="2272" spans="2:6" x14ac:dyDescent="0.15">
      <c r="B2272">
        <f ca="1">IF(INDEX(Transactions!$L:$L,ROW()-8)="",TODAY(),INDEX(Transactions!$G:$G,ROW()-8))</f>
        <v>46238</v>
      </c>
      <c r="F2272">
        <f>IF(INDEX(Transactions!$L:$L,ROW()-8)="",0,INDEX(Transactions!$Q:$Q,ROW()-8))</f>
        <v>0</v>
      </c>
    </row>
    <row r="2273" spans="2:6" x14ac:dyDescent="0.15">
      <c r="B2273">
        <f ca="1">IF(INDEX(Transactions!$L:$L,ROW()-8)="",TODAY(),INDEX(Transactions!$G:$G,ROW()-8))</f>
        <v>46238</v>
      </c>
      <c r="F2273">
        <f>IF(INDEX(Transactions!$L:$L,ROW()-8)="",0,INDEX(Transactions!$Q:$Q,ROW()-8))</f>
        <v>0</v>
      </c>
    </row>
    <row r="2274" spans="2:6" x14ac:dyDescent="0.15">
      <c r="B2274">
        <f ca="1">IF(INDEX(Transactions!$L:$L,ROW()-8)="",TODAY(),INDEX(Transactions!$G:$G,ROW()-8))</f>
        <v>46238</v>
      </c>
      <c r="F2274">
        <f>IF(INDEX(Transactions!$L:$L,ROW()-8)="",0,INDEX(Transactions!$Q:$Q,ROW()-8))</f>
        <v>0</v>
      </c>
    </row>
    <row r="2275" spans="2:6" x14ac:dyDescent="0.15">
      <c r="B2275">
        <f ca="1">IF(INDEX(Transactions!$L:$L,ROW()-8)="",TODAY(),INDEX(Transactions!$G:$G,ROW()-8))</f>
        <v>46238</v>
      </c>
      <c r="F2275">
        <f>IF(INDEX(Transactions!$L:$L,ROW()-8)="",0,INDEX(Transactions!$Q:$Q,ROW()-8))</f>
        <v>0</v>
      </c>
    </row>
    <row r="2276" spans="2:6" x14ac:dyDescent="0.15">
      <c r="B2276">
        <f ca="1">IF(INDEX(Transactions!$L:$L,ROW()-8)="",TODAY(),INDEX(Transactions!$G:$G,ROW()-8))</f>
        <v>46238</v>
      </c>
      <c r="F2276">
        <f>IF(INDEX(Transactions!$L:$L,ROW()-8)="",0,INDEX(Transactions!$Q:$Q,ROW()-8))</f>
        <v>0</v>
      </c>
    </row>
    <row r="2277" spans="2:6" x14ac:dyDescent="0.15">
      <c r="B2277">
        <f ca="1">IF(INDEX(Transactions!$L:$L,ROW()-8)="",TODAY(),INDEX(Transactions!$G:$G,ROW()-8))</f>
        <v>46238</v>
      </c>
      <c r="F2277">
        <f>IF(INDEX(Transactions!$L:$L,ROW()-8)="",0,INDEX(Transactions!$Q:$Q,ROW()-8))</f>
        <v>0</v>
      </c>
    </row>
    <row r="2278" spans="2:6" x14ac:dyDescent="0.15">
      <c r="B2278">
        <f ca="1">IF(INDEX(Transactions!$L:$L,ROW()-8)="",TODAY(),INDEX(Transactions!$G:$G,ROW()-8))</f>
        <v>46238</v>
      </c>
      <c r="F2278">
        <f>IF(INDEX(Transactions!$L:$L,ROW()-8)="",0,INDEX(Transactions!$Q:$Q,ROW()-8))</f>
        <v>0</v>
      </c>
    </row>
    <row r="2279" spans="2:6" x14ac:dyDescent="0.15">
      <c r="B2279">
        <f ca="1">IF(INDEX(Transactions!$L:$L,ROW()-8)="",TODAY(),INDEX(Transactions!$G:$G,ROW()-8))</f>
        <v>46238</v>
      </c>
      <c r="F2279">
        <f>IF(INDEX(Transactions!$L:$L,ROW()-8)="",0,INDEX(Transactions!$Q:$Q,ROW()-8))</f>
        <v>0</v>
      </c>
    </row>
    <row r="2280" spans="2:6" x14ac:dyDescent="0.15">
      <c r="B2280">
        <f ca="1">IF(INDEX(Transactions!$L:$L,ROW()-8)="",TODAY(),INDEX(Transactions!$G:$G,ROW()-8))</f>
        <v>46238</v>
      </c>
      <c r="F2280">
        <f>IF(INDEX(Transactions!$L:$L,ROW()-8)="",0,INDEX(Transactions!$Q:$Q,ROW()-8))</f>
        <v>0</v>
      </c>
    </row>
    <row r="2281" spans="2:6" x14ac:dyDescent="0.15">
      <c r="B2281">
        <f ca="1">IF(INDEX(Transactions!$L:$L,ROW()-8)="",TODAY(),INDEX(Transactions!$G:$G,ROW()-8))</f>
        <v>46238</v>
      </c>
      <c r="F2281">
        <f>IF(INDEX(Transactions!$L:$L,ROW()-8)="",0,INDEX(Transactions!$Q:$Q,ROW()-8))</f>
        <v>0</v>
      </c>
    </row>
    <row r="2282" spans="2:6" x14ac:dyDescent="0.15">
      <c r="B2282">
        <f ca="1">IF(INDEX(Transactions!$L:$L,ROW()-8)="",TODAY(),INDEX(Transactions!$G:$G,ROW()-8))</f>
        <v>46238</v>
      </c>
      <c r="F2282">
        <f>IF(INDEX(Transactions!$L:$L,ROW()-8)="",0,INDEX(Transactions!$Q:$Q,ROW()-8))</f>
        <v>0</v>
      </c>
    </row>
    <row r="2283" spans="2:6" x14ac:dyDescent="0.15">
      <c r="B2283">
        <f ca="1">IF(INDEX(Transactions!$L:$L,ROW()-8)="",TODAY(),INDEX(Transactions!$G:$G,ROW()-8))</f>
        <v>46238</v>
      </c>
      <c r="F2283">
        <f>IF(INDEX(Transactions!$L:$L,ROW()-8)="",0,INDEX(Transactions!$Q:$Q,ROW()-8))</f>
        <v>0</v>
      </c>
    </row>
    <row r="2284" spans="2:6" x14ac:dyDescent="0.15">
      <c r="B2284">
        <f ca="1">IF(INDEX(Transactions!$L:$L,ROW()-8)="",TODAY(),INDEX(Transactions!$G:$G,ROW()-8))</f>
        <v>46238</v>
      </c>
      <c r="F2284">
        <f>IF(INDEX(Transactions!$L:$L,ROW()-8)="",0,INDEX(Transactions!$Q:$Q,ROW()-8))</f>
        <v>0</v>
      </c>
    </row>
    <row r="2285" spans="2:6" x14ac:dyDescent="0.15">
      <c r="B2285">
        <f ca="1">IF(INDEX(Transactions!$L:$L,ROW()-8)="",TODAY(),INDEX(Transactions!$G:$G,ROW()-8))</f>
        <v>46238</v>
      </c>
      <c r="F2285">
        <f>IF(INDEX(Transactions!$L:$L,ROW()-8)="",0,INDEX(Transactions!$Q:$Q,ROW()-8))</f>
        <v>0</v>
      </c>
    </row>
    <row r="2286" spans="2:6" x14ac:dyDescent="0.15">
      <c r="B2286">
        <f ca="1">IF(INDEX(Transactions!$L:$L,ROW()-8)="",TODAY(),INDEX(Transactions!$G:$G,ROW()-8))</f>
        <v>46238</v>
      </c>
      <c r="F2286">
        <f>IF(INDEX(Transactions!$L:$L,ROW()-8)="",0,INDEX(Transactions!$Q:$Q,ROW()-8))</f>
        <v>0</v>
      </c>
    </row>
    <row r="2287" spans="2:6" x14ac:dyDescent="0.15">
      <c r="B2287">
        <f ca="1">IF(INDEX(Transactions!$L:$L,ROW()-8)="",TODAY(),INDEX(Transactions!$G:$G,ROW()-8))</f>
        <v>46238</v>
      </c>
      <c r="F2287">
        <f>IF(INDEX(Transactions!$L:$L,ROW()-8)="",0,INDEX(Transactions!$Q:$Q,ROW()-8))</f>
        <v>0</v>
      </c>
    </row>
    <row r="2288" spans="2:6" x14ac:dyDescent="0.15">
      <c r="B2288">
        <f ca="1">IF(INDEX(Transactions!$L:$L,ROW()-8)="",TODAY(),INDEX(Transactions!$G:$G,ROW()-8))</f>
        <v>46238</v>
      </c>
      <c r="F2288">
        <f>IF(INDEX(Transactions!$L:$L,ROW()-8)="",0,INDEX(Transactions!$Q:$Q,ROW()-8))</f>
        <v>0</v>
      </c>
    </row>
    <row r="2289" spans="2:6" x14ac:dyDescent="0.15">
      <c r="B2289">
        <f ca="1">IF(INDEX(Transactions!$L:$L,ROW()-8)="",TODAY(),INDEX(Transactions!$G:$G,ROW()-8))</f>
        <v>46238</v>
      </c>
      <c r="F2289">
        <f>IF(INDEX(Transactions!$L:$L,ROW()-8)="",0,INDEX(Transactions!$Q:$Q,ROW()-8))</f>
        <v>0</v>
      </c>
    </row>
    <row r="2290" spans="2:6" x14ac:dyDescent="0.15">
      <c r="B2290">
        <f ca="1">IF(INDEX(Transactions!$L:$L,ROW()-8)="",TODAY(),INDEX(Transactions!$G:$G,ROW()-8))</f>
        <v>46238</v>
      </c>
      <c r="F2290">
        <f>IF(INDEX(Transactions!$L:$L,ROW()-8)="",0,INDEX(Transactions!$Q:$Q,ROW()-8))</f>
        <v>0</v>
      </c>
    </row>
    <row r="2291" spans="2:6" x14ac:dyDescent="0.15">
      <c r="B2291">
        <f ca="1">IF(INDEX(Transactions!$L:$L,ROW()-8)="",TODAY(),INDEX(Transactions!$G:$G,ROW()-8))</f>
        <v>46238</v>
      </c>
      <c r="F2291">
        <f>IF(INDEX(Transactions!$L:$L,ROW()-8)="",0,INDEX(Transactions!$Q:$Q,ROW()-8))</f>
        <v>0</v>
      </c>
    </row>
    <row r="2292" spans="2:6" x14ac:dyDescent="0.15">
      <c r="B2292">
        <f ca="1">IF(INDEX(Transactions!$L:$L,ROW()-8)="",TODAY(),INDEX(Transactions!$G:$G,ROW()-8))</f>
        <v>46238</v>
      </c>
      <c r="F2292">
        <f>IF(INDEX(Transactions!$L:$L,ROW()-8)="",0,INDEX(Transactions!$Q:$Q,ROW()-8))</f>
        <v>0</v>
      </c>
    </row>
    <row r="2293" spans="2:6" x14ac:dyDescent="0.15">
      <c r="B2293">
        <f ca="1">IF(INDEX(Transactions!$L:$L,ROW()-8)="",TODAY(),INDEX(Transactions!$G:$G,ROW()-8))</f>
        <v>46238</v>
      </c>
      <c r="F2293">
        <f>IF(INDEX(Transactions!$L:$L,ROW()-8)="",0,INDEX(Transactions!$Q:$Q,ROW()-8))</f>
        <v>0</v>
      </c>
    </row>
    <row r="2294" spans="2:6" x14ac:dyDescent="0.15">
      <c r="B2294">
        <f ca="1">IF(INDEX(Transactions!$L:$L,ROW()-8)="",TODAY(),INDEX(Transactions!$G:$G,ROW()-8))</f>
        <v>46238</v>
      </c>
      <c r="F2294">
        <f>IF(INDEX(Transactions!$L:$L,ROW()-8)="",0,INDEX(Transactions!$Q:$Q,ROW()-8))</f>
        <v>0</v>
      </c>
    </row>
    <row r="2295" spans="2:6" x14ac:dyDescent="0.15">
      <c r="B2295">
        <f ca="1">IF(INDEX(Transactions!$L:$L,ROW()-8)="",TODAY(),INDEX(Transactions!$G:$G,ROW()-8))</f>
        <v>46238</v>
      </c>
      <c r="F2295">
        <f>IF(INDEX(Transactions!$L:$L,ROW()-8)="",0,INDEX(Transactions!$Q:$Q,ROW()-8))</f>
        <v>0</v>
      </c>
    </row>
    <row r="2296" spans="2:6" x14ac:dyDescent="0.15">
      <c r="B2296">
        <f ca="1">IF(INDEX(Transactions!$L:$L,ROW()-8)="",TODAY(),INDEX(Transactions!$G:$G,ROW()-8))</f>
        <v>46238</v>
      </c>
      <c r="F2296">
        <f>IF(INDEX(Transactions!$L:$L,ROW()-8)="",0,INDEX(Transactions!$Q:$Q,ROW()-8))</f>
        <v>0</v>
      </c>
    </row>
    <row r="2297" spans="2:6" x14ac:dyDescent="0.15">
      <c r="B2297">
        <f ca="1">IF(INDEX(Transactions!$L:$L,ROW()-8)="",TODAY(),INDEX(Transactions!$G:$G,ROW()-8))</f>
        <v>46238</v>
      </c>
      <c r="F2297">
        <f>IF(INDEX(Transactions!$L:$L,ROW()-8)="",0,INDEX(Transactions!$Q:$Q,ROW()-8))</f>
        <v>0</v>
      </c>
    </row>
    <row r="2298" spans="2:6" x14ac:dyDescent="0.15">
      <c r="B2298">
        <f ca="1">IF(INDEX(Transactions!$L:$L,ROW()-8)="",TODAY(),INDEX(Transactions!$G:$G,ROW()-8))</f>
        <v>46238</v>
      </c>
      <c r="F2298">
        <f>IF(INDEX(Transactions!$L:$L,ROW()-8)="",0,INDEX(Transactions!$Q:$Q,ROW()-8))</f>
        <v>0</v>
      </c>
    </row>
    <row r="2299" spans="2:6" x14ac:dyDescent="0.15">
      <c r="B2299">
        <f ca="1">IF(INDEX(Transactions!$L:$L,ROW()-8)="",TODAY(),INDEX(Transactions!$G:$G,ROW()-8))</f>
        <v>46238</v>
      </c>
      <c r="F2299">
        <f>IF(INDEX(Transactions!$L:$L,ROW()-8)="",0,INDEX(Transactions!$Q:$Q,ROW()-8))</f>
        <v>0</v>
      </c>
    </row>
    <row r="2300" spans="2:6" x14ac:dyDescent="0.15">
      <c r="B2300">
        <f ca="1">IF(INDEX(Transactions!$L:$L,ROW()-8)="",TODAY(),INDEX(Transactions!$G:$G,ROW()-8))</f>
        <v>46238</v>
      </c>
      <c r="F2300">
        <f>IF(INDEX(Transactions!$L:$L,ROW()-8)="",0,INDEX(Transactions!$Q:$Q,ROW()-8))</f>
        <v>0</v>
      </c>
    </row>
    <row r="2301" spans="2:6" x14ac:dyDescent="0.15">
      <c r="B2301">
        <f ca="1">IF(INDEX(Transactions!$L:$L,ROW()-8)="",TODAY(),INDEX(Transactions!$G:$G,ROW()-8))</f>
        <v>46238</v>
      </c>
      <c r="F2301">
        <f>IF(INDEX(Transactions!$L:$L,ROW()-8)="",0,INDEX(Transactions!$Q:$Q,ROW()-8))</f>
        <v>0</v>
      </c>
    </row>
    <row r="2302" spans="2:6" x14ac:dyDescent="0.15">
      <c r="B2302">
        <f ca="1">IF(INDEX(Transactions!$L:$L,ROW()-8)="",TODAY(),INDEX(Transactions!$G:$G,ROW()-8))</f>
        <v>46238</v>
      </c>
      <c r="F2302">
        <f>IF(INDEX(Transactions!$L:$L,ROW()-8)="",0,INDEX(Transactions!$Q:$Q,ROW()-8))</f>
        <v>0</v>
      </c>
    </row>
    <row r="2303" spans="2:6" x14ac:dyDescent="0.15">
      <c r="B2303">
        <f ca="1">IF(INDEX(Transactions!$L:$L,ROW()-8)="",TODAY(),INDEX(Transactions!$G:$G,ROW()-8))</f>
        <v>46238</v>
      </c>
      <c r="F2303">
        <f>IF(INDEX(Transactions!$L:$L,ROW()-8)="",0,INDEX(Transactions!$Q:$Q,ROW()-8))</f>
        <v>0</v>
      </c>
    </row>
    <row r="2304" spans="2:6" x14ac:dyDescent="0.15">
      <c r="B2304">
        <f ca="1">IF(INDEX(Transactions!$L:$L,ROW()-8)="",TODAY(),INDEX(Transactions!$G:$G,ROW()-8))</f>
        <v>46238</v>
      </c>
      <c r="F2304">
        <f>IF(INDEX(Transactions!$L:$L,ROW()-8)="",0,INDEX(Transactions!$Q:$Q,ROW()-8))</f>
        <v>0</v>
      </c>
    </row>
    <row r="2305" spans="2:6" x14ac:dyDescent="0.15">
      <c r="B2305">
        <f ca="1">IF(INDEX(Transactions!$L:$L,ROW()-8)="",TODAY(),INDEX(Transactions!$G:$G,ROW()-8))</f>
        <v>46238</v>
      </c>
      <c r="F2305">
        <f>IF(INDEX(Transactions!$L:$L,ROW()-8)="",0,INDEX(Transactions!$Q:$Q,ROW()-8))</f>
        <v>0</v>
      </c>
    </row>
    <row r="2306" spans="2:6" x14ac:dyDescent="0.15">
      <c r="B2306">
        <f ca="1">IF(INDEX(Transactions!$L:$L,ROW()-8)="",TODAY(),INDEX(Transactions!$G:$G,ROW()-8))</f>
        <v>46238</v>
      </c>
      <c r="F2306">
        <f>IF(INDEX(Transactions!$L:$L,ROW()-8)="",0,INDEX(Transactions!$Q:$Q,ROW()-8))</f>
        <v>0</v>
      </c>
    </row>
    <row r="2307" spans="2:6" x14ac:dyDescent="0.15">
      <c r="B2307">
        <f ca="1">IF(INDEX(Transactions!$L:$L,ROW()-8)="",TODAY(),INDEX(Transactions!$G:$G,ROW()-8))</f>
        <v>46238</v>
      </c>
      <c r="F2307">
        <f>IF(INDEX(Transactions!$L:$L,ROW()-8)="",0,INDEX(Transactions!$Q:$Q,ROW()-8))</f>
        <v>0</v>
      </c>
    </row>
    <row r="2308" spans="2:6" x14ac:dyDescent="0.15">
      <c r="B2308">
        <f ca="1">IF(INDEX(Transactions!$L:$L,ROW()-8)="",TODAY(),INDEX(Transactions!$G:$G,ROW()-8))</f>
        <v>46238</v>
      </c>
      <c r="F2308">
        <f>IF(INDEX(Transactions!$L:$L,ROW()-8)="",0,INDEX(Transactions!$Q:$Q,ROW()-8))</f>
        <v>0</v>
      </c>
    </row>
    <row r="2309" spans="2:6" x14ac:dyDescent="0.15">
      <c r="B2309">
        <f ca="1">IF(INDEX(Transactions!$L:$L,ROW()-8)="",TODAY(),INDEX(Transactions!$G:$G,ROW()-8))</f>
        <v>46238</v>
      </c>
      <c r="F2309">
        <f>IF(INDEX(Transactions!$L:$L,ROW()-8)="",0,INDEX(Transactions!$Q:$Q,ROW()-8))</f>
        <v>0</v>
      </c>
    </row>
    <row r="2310" spans="2:6" x14ac:dyDescent="0.15">
      <c r="B2310">
        <f ca="1">IF(INDEX(Transactions!$L:$L,ROW()-8)="",TODAY(),INDEX(Transactions!$G:$G,ROW()-8))</f>
        <v>46238</v>
      </c>
      <c r="F2310">
        <f>IF(INDEX(Transactions!$L:$L,ROW()-8)="",0,INDEX(Transactions!$Q:$Q,ROW()-8))</f>
        <v>0</v>
      </c>
    </row>
    <row r="2311" spans="2:6" x14ac:dyDescent="0.15">
      <c r="B2311">
        <f ca="1">IF(INDEX(Transactions!$L:$L,ROW()-8)="",TODAY(),INDEX(Transactions!$G:$G,ROW()-8))</f>
        <v>46238</v>
      </c>
      <c r="F2311">
        <f>IF(INDEX(Transactions!$L:$L,ROW()-8)="",0,INDEX(Transactions!$Q:$Q,ROW()-8))</f>
        <v>0</v>
      </c>
    </row>
    <row r="2312" spans="2:6" x14ac:dyDescent="0.15">
      <c r="B2312">
        <f ca="1">IF(INDEX(Transactions!$L:$L,ROW()-8)="",TODAY(),INDEX(Transactions!$G:$G,ROW()-8))</f>
        <v>46238</v>
      </c>
      <c r="F2312">
        <f>IF(INDEX(Transactions!$L:$L,ROW()-8)="",0,INDEX(Transactions!$Q:$Q,ROW()-8))</f>
        <v>0</v>
      </c>
    </row>
    <row r="2313" spans="2:6" x14ac:dyDescent="0.15">
      <c r="B2313">
        <f ca="1">IF(INDEX(Transactions!$L:$L,ROW()-8)="",TODAY(),INDEX(Transactions!$G:$G,ROW()-8))</f>
        <v>46238</v>
      </c>
      <c r="F2313">
        <f>IF(INDEX(Transactions!$L:$L,ROW()-8)="",0,INDEX(Transactions!$Q:$Q,ROW()-8))</f>
        <v>0</v>
      </c>
    </row>
    <row r="2314" spans="2:6" x14ac:dyDescent="0.15">
      <c r="B2314">
        <f ca="1">IF(INDEX(Transactions!$L:$L,ROW()-8)="",TODAY(),INDEX(Transactions!$G:$G,ROW()-8))</f>
        <v>46238</v>
      </c>
      <c r="F2314">
        <f>IF(INDEX(Transactions!$L:$L,ROW()-8)="",0,INDEX(Transactions!$Q:$Q,ROW()-8))</f>
        <v>0</v>
      </c>
    </row>
    <row r="2315" spans="2:6" x14ac:dyDescent="0.15">
      <c r="B2315">
        <f ca="1">IF(INDEX(Transactions!$L:$L,ROW()-8)="",TODAY(),INDEX(Transactions!$G:$G,ROW()-8))</f>
        <v>46238</v>
      </c>
      <c r="F2315">
        <f>IF(INDEX(Transactions!$L:$L,ROW()-8)="",0,INDEX(Transactions!$Q:$Q,ROW()-8))</f>
        <v>0</v>
      </c>
    </row>
    <row r="2316" spans="2:6" x14ac:dyDescent="0.15">
      <c r="B2316">
        <f ca="1">IF(INDEX(Transactions!$L:$L,ROW()-8)="",TODAY(),INDEX(Transactions!$G:$G,ROW()-8))</f>
        <v>46238</v>
      </c>
      <c r="F2316">
        <f>IF(INDEX(Transactions!$L:$L,ROW()-8)="",0,INDEX(Transactions!$Q:$Q,ROW()-8))</f>
        <v>0</v>
      </c>
    </row>
    <row r="2317" spans="2:6" x14ac:dyDescent="0.15">
      <c r="B2317">
        <f ca="1">IF(INDEX(Transactions!$L:$L,ROW()-8)="",TODAY(),INDEX(Transactions!$G:$G,ROW()-8))</f>
        <v>46238</v>
      </c>
      <c r="F2317">
        <f>IF(INDEX(Transactions!$L:$L,ROW()-8)="",0,INDEX(Transactions!$Q:$Q,ROW()-8))</f>
        <v>0</v>
      </c>
    </row>
    <row r="2318" spans="2:6" x14ac:dyDescent="0.15">
      <c r="B2318">
        <f ca="1">IF(INDEX(Transactions!$L:$L,ROW()-8)="",TODAY(),INDEX(Transactions!$G:$G,ROW()-8))</f>
        <v>46238</v>
      </c>
      <c r="F2318">
        <f>IF(INDEX(Transactions!$L:$L,ROW()-8)="",0,INDEX(Transactions!$Q:$Q,ROW()-8))</f>
        <v>0</v>
      </c>
    </row>
    <row r="2319" spans="2:6" x14ac:dyDescent="0.15">
      <c r="B2319">
        <f ca="1">IF(INDEX(Transactions!$L:$L,ROW()-8)="",TODAY(),INDEX(Transactions!$G:$G,ROW()-8))</f>
        <v>46238</v>
      </c>
      <c r="F2319">
        <f>IF(INDEX(Transactions!$L:$L,ROW()-8)="",0,INDEX(Transactions!$Q:$Q,ROW()-8))</f>
        <v>0</v>
      </c>
    </row>
    <row r="2320" spans="2:6" x14ac:dyDescent="0.15">
      <c r="B2320">
        <f ca="1">IF(INDEX(Transactions!$L:$L,ROW()-8)="",TODAY(),INDEX(Transactions!$G:$G,ROW()-8))</f>
        <v>46238</v>
      </c>
      <c r="F2320">
        <f>IF(INDEX(Transactions!$L:$L,ROW()-8)="",0,INDEX(Transactions!$Q:$Q,ROW()-8))</f>
        <v>0</v>
      </c>
    </row>
    <row r="2321" spans="2:6" x14ac:dyDescent="0.15">
      <c r="B2321">
        <f ca="1">IF(INDEX(Transactions!$L:$L,ROW()-8)="",TODAY(),INDEX(Transactions!$G:$G,ROW()-8))</f>
        <v>46238</v>
      </c>
      <c r="F2321">
        <f>IF(INDEX(Transactions!$L:$L,ROW()-8)="",0,INDEX(Transactions!$Q:$Q,ROW()-8))</f>
        <v>0</v>
      </c>
    </row>
    <row r="2322" spans="2:6" x14ac:dyDescent="0.15">
      <c r="B2322">
        <f ca="1">IF(INDEX(Transactions!$L:$L,ROW()-8)="",TODAY(),INDEX(Transactions!$G:$G,ROW()-8))</f>
        <v>46238</v>
      </c>
      <c r="F2322">
        <f>IF(INDEX(Transactions!$L:$L,ROW()-8)="",0,INDEX(Transactions!$Q:$Q,ROW()-8))</f>
        <v>0</v>
      </c>
    </row>
    <row r="2323" spans="2:6" x14ac:dyDescent="0.15">
      <c r="B2323">
        <f ca="1">IF(INDEX(Transactions!$L:$L,ROW()-8)="",TODAY(),INDEX(Transactions!$G:$G,ROW()-8))</f>
        <v>46238</v>
      </c>
      <c r="F2323">
        <f>IF(INDEX(Transactions!$L:$L,ROW()-8)="",0,INDEX(Transactions!$Q:$Q,ROW()-8))</f>
        <v>0</v>
      </c>
    </row>
    <row r="2324" spans="2:6" x14ac:dyDescent="0.15">
      <c r="B2324">
        <f ca="1">IF(INDEX(Transactions!$L:$L,ROW()-8)="",TODAY(),INDEX(Transactions!$G:$G,ROW()-8))</f>
        <v>46238</v>
      </c>
      <c r="F2324">
        <f>IF(INDEX(Transactions!$L:$L,ROW()-8)="",0,INDEX(Transactions!$Q:$Q,ROW()-8))</f>
        <v>0</v>
      </c>
    </row>
    <row r="2325" spans="2:6" x14ac:dyDescent="0.15">
      <c r="B2325">
        <f ca="1">IF(INDEX(Transactions!$L:$L,ROW()-8)="",TODAY(),INDEX(Transactions!$G:$G,ROW()-8))</f>
        <v>46238</v>
      </c>
      <c r="F2325">
        <f>IF(INDEX(Transactions!$L:$L,ROW()-8)="",0,INDEX(Transactions!$Q:$Q,ROW()-8))</f>
        <v>0</v>
      </c>
    </row>
    <row r="2326" spans="2:6" x14ac:dyDescent="0.15">
      <c r="B2326">
        <f ca="1">IF(INDEX(Transactions!$L:$L,ROW()-8)="",TODAY(),INDEX(Transactions!$G:$G,ROW()-8))</f>
        <v>46238</v>
      </c>
      <c r="F2326">
        <f>IF(INDEX(Transactions!$L:$L,ROW()-8)="",0,INDEX(Transactions!$Q:$Q,ROW()-8))</f>
        <v>0</v>
      </c>
    </row>
    <row r="2327" spans="2:6" x14ac:dyDescent="0.15">
      <c r="B2327">
        <f ca="1">IF(INDEX(Transactions!$L:$L,ROW()-8)="",TODAY(),INDEX(Transactions!$G:$G,ROW()-8))</f>
        <v>46238</v>
      </c>
      <c r="F2327">
        <f>IF(INDEX(Transactions!$L:$L,ROW()-8)="",0,INDEX(Transactions!$Q:$Q,ROW()-8))</f>
        <v>0</v>
      </c>
    </row>
    <row r="2328" spans="2:6" x14ac:dyDescent="0.15">
      <c r="B2328">
        <f ca="1">IF(INDEX(Transactions!$L:$L,ROW()-8)="",TODAY(),INDEX(Transactions!$G:$G,ROW()-8))</f>
        <v>46238</v>
      </c>
      <c r="F2328">
        <f>IF(INDEX(Transactions!$L:$L,ROW()-8)="",0,INDEX(Transactions!$Q:$Q,ROW()-8))</f>
        <v>0</v>
      </c>
    </row>
    <row r="2329" spans="2:6" x14ac:dyDescent="0.15">
      <c r="B2329">
        <f ca="1">IF(INDEX(Transactions!$L:$L,ROW()-8)="",TODAY(),INDEX(Transactions!$G:$G,ROW()-8))</f>
        <v>46238</v>
      </c>
      <c r="F2329">
        <f>IF(INDEX(Transactions!$L:$L,ROW()-8)="",0,INDEX(Transactions!$Q:$Q,ROW()-8))</f>
        <v>0</v>
      </c>
    </row>
    <row r="2330" spans="2:6" x14ac:dyDescent="0.15">
      <c r="B2330">
        <f ca="1">IF(INDEX(Transactions!$L:$L,ROW()-8)="",TODAY(),INDEX(Transactions!$G:$G,ROW()-8))</f>
        <v>46238</v>
      </c>
      <c r="F2330">
        <f>IF(INDEX(Transactions!$L:$L,ROW()-8)="",0,INDEX(Transactions!$Q:$Q,ROW()-8))</f>
        <v>0</v>
      </c>
    </row>
    <row r="2331" spans="2:6" x14ac:dyDescent="0.15">
      <c r="B2331">
        <f ca="1">IF(INDEX(Transactions!$L:$L,ROW()-8)="",TODAY(),INDEX(Transactions!$G:$G,ROW()-8))</f>
        <v>46238</v>
      </c>
      <c r="F2331">
        <f>IF(INDEX(Transactions!$L:$L,ROW()-8)="",0,INDEX(Transactions!$Q:$Q,ROW()-8))</f>
        <v>0</v>
      </c>
    </row>
    <row r="2332" spans="2:6" x14ac:dyDescent="0.15">
      <c r="B2332">
        <f ca="1">IF(INDEX(Transactions!$L:$L,ROW()-8)="",TODAY(),INDEX(Transactions!$G:$G,ROW()-8))</f>
        <v>46238</v>
      </c>
      <c r="F2332">
        <f>IF(INDEX(Transactions!$L:$L,ROW()-8)="",0,INDEX(Transactions!$Q:$Q,ROW()-8))</f>
        <v>0</v>
      </c>
    </row>
    <row r="2333" spans="2:6" x14ac:dyDescent="0.15">
      <c r="B2333">
        <f ca="1">IF(INDEX(Transactions!$L:$L,ROW()-8)="",TODAY(),INDEX(Transactions!$G:$G,ROW()-8))</f>
        <v>46238</v>
      </c>
      <c r="F2333">
        <f>IF(INDEX(Transactions!$L:$L,ROW()-8)="",0,INDEX(Transactions!$Q:$Q,ROW()-8))</f>
        <v>0</v>
      </c>
    </row>
    <row r="2334" spans="2:6" x14ac:dyDescent="0.15">
      <c r="B2334">
        <f ca="1">IF(INDEX(Transactions!$L:$L,ROW()-8)="",TODAY(),INDEX(Transactions!$G:$G,ROW()-8))</f>
        <v>46238</v>
      </c>
      <c r="F2334">
        <f>IF(INDEX(Transactions!$L:$L,ROW()-8)="",0,INDEX(Transactions!$Q:$Q,ROW()-8))</f>
        <v>0</v>
      </c>
    </row>
    <row r="2335" spans="2:6" x14ac:dyDescent="0.15">
      <c r="B2335">
        <f ca="1">IF(INDEX(Transactions!$L:$L,ROW()-8)="",TODAY(),INDEX(Transactions!$G:$G,ROW()-8))</f>
        <v>46238</v>
      </c>
      <c r="F2335">
        <f>IF(INDEX(Transactions!$L:$L,ROW()-8)="",0,INDEX(Transactions!$Q:$Q,ROW()-8))</f>
        <v>0</v>
      </c>
    </row>
    <row r="2336" spans="2:6" x14ac:dyDescent="0.15">
      <c r="B2336">
        <f ca="1">IF(INDEX(Transactions!$L:$L,ROW()-8)="",TODAY(),INDEX(Transactions!$G:$G,ROW()-8))</f>
        <v>46238</v>
      </c>
      <c r="F2336">
        <f>IF(INDEX(Transactions!$L:$L,ROW()-8)="",0,INDEX(Transactions!$Q:$Q,ROW()-8))</f>
        <v>0</v>
      </c>
    </row>
    <row r="2337" spans="2:6" x14ac:dyDescent="0.15">
      <c r="B2337">
        <f ca="1">IF(INDEX(Transactions!$L:$L,ROW()-8)="",TODAY(),INDEX(Transactions!$G:$G,ROW()-8))</f>
        <v>46238</v>
      </c>
      <c r="F2337">
        <f>IF(INDEX(Transactions!$L:$L,ROW()-8)="",0,INDEX(Transactions!$Q:$Q,ROW()-8))</f>
        <v>0</v>
      </c>
    </row>
    <row r="2338" spans="2:6" x14ac:dyDescent="0.15">
      <c r="B2338">
        <f ca="1">IF(INDEX(Transactions!$L:$L,ROW()-8)="",TODAY(),INDEX(Transactions!$G:$G,ROW()-8))</f>
        <v>46238</v>
      </c>
      <c r="F2338">
        <f>IF(INDEX(Transactions!$L:$L,ROW()-8)="",0,INDEX(Transactions!$Q:$Q,ROW()-8))</f>
        <v>0</v>
      </c>
    </row>
    <row r="2339" spans="2:6" x14ac:dyDescent="0.15">
      <c r="B2339">
        <f ca="1">IF(INDEX(Transactions!$L:$L,ROW()-8)="",TODAY(),INDEX(Transactions!$G:$G,ROW()-8))</f>
        <v>46238</v>
      </c>
      <c r="F2339">
        <f>IF(INDEX(Transactions!$L:$L,ROW()-8)="",0,INDEX(Transactions!$Q:$Q,ROW()-8))</f>
        <v>0</v>
      </c>
    </row>
    <row r="2340" spans="2:6" x14ac:dyDescent="0.15">
      <c r="B2340">
        <f ca="1">IF(INDEX(Transactions!$L:$L,ROW()-8)="",TODAY(),INDEX(Transactions!$G:$G,ROW()-8))</f>
        <v>46238</v>
      </c>
      <c r="F2340">
        <f>IF(INDEX(Transactions!$L:$L,ROW()-8)="",0,INDEX(Transactions!$Q:$Q,ROW()-8))</f>
        <v>0</v>
      </c>
    </row>
    <row r="2341" spans="2:6" x14ac:dyDescent="0.15">
      <c r="B2341">
        <f ca="1">IF(INDEX(Transactions!$L:$L,ROW()-8)="",TODAY(),INDEX(Transactions!$G:$G,ROW()-8))</f>
        <v>46238</v>
      </c>
      <c r="F2341">
        <f>IF(INDEX(Transactions!$L:$L,ROW()-8)="",0,INDEX(Transactions!$Q:$Q,ROW()-8))</f>
        <v>0</v>
      </c>
    </row>
    <row r="2342" spans="2:6" x14ac:dyDescent="0.15">
      <c r="B2342">
        <f ca="1">IF(INDEX(Transactions!$L:$L,ROW()-8)="",TODAY(),INDEX(Transactions!$G:$G,ROW()-8))</f>
        <v>46238</v>
      </c>
      <c r="F2342">
        <f>IF(INDEX(Transactions!$L:$L,ROW()-8)="",0,INDEX(Transactions!$Q:$Q,ROW()-8))</f>
        <v>0</v>
      </c>
    </row>
    <row r="2343" spans="2:6" x14ac:dyDescent="0.15">
      <c r="B2343">
        <f ca="1">IF(INDEX(Transactions!$L:$L,ROW()-8)="",TODAY(),INDEX(Transactions!$G:$G,ROW()-8))</f>
        <v>46238</v>
      </c>
      <c r="F2343">
        <f>IF(INDEX(Transactions!$L:$L,ROW()-8)="",0,INDEX(Transactions!$Q:$Q,ROW()-8))</f>
        <v>0</v>
      </c>
    </row>
    <row r="2344" spans="2:6" x14ac:dyDescent="0.15">
      <c r="B2344">
        <f ca="1">IF(INDEX(Transactions!$L:$L,ROW()-8)="",TODAY(),INDEX(Transactions!$G:$G,ROW()-8))</f>
        <v>46238</v>
      </c>
      <c r="F2344">
        <f>IF(INDEX(Transactions!$L:$L,ROW()-8)="",0,INDEX(Transactions!$Q:$Q,ROW()-8))</f>
        <v>0</v>
      </c>
    </row>
    <row r="2345" spans="2:6" x14ac:dyDescent="0.15">
      <c r="B2345">
        <f ca="1">IF(INDEX(Transactions!$L:$L,ROW()-8)="",TODAY(),INDEX(Transactions!$G:$G,ROW()-8))</f>
        <v>46238</v>
      </c>
      <c r="F2345">
        <f>IF(INDEX(Transactions!$L:$L,ROW()-8)="",0,INDEX(Transactions!$Q:$Q,ROW()-8))</f>
        <v>0</v>
      </c>
    </row>
    <row r="2346" spans="2:6" x14ac:dyDescent="0.15">
      <c r="B2346">
        <f ca="1">IF(INDEX(Transactions!$L:$L,ROW()-8)="",TODAY(),INDEX(Transactions!$G:$G,ROW()-8))</f>
        <v>46238</v>
      </c>
      <c r="F2346">
        <f>IF(INDEX(Transactions!$L:$L,ROW()-8)="",0,INDEX(Transactions!$Q:$Q,ROW()-8))</f>
        <v>0</v>
      </c>
    </row>
    <row r="2347" spans="2:6" x14ac:dyDescent="0.15">
      <c r="B2347">
        <f ca="1">IF(INDEX(Transactions!$L:$L,ROW()-8)="",TODAY(),INDEX(Transactions!$G:$G,ROW()-8))</f>
        <v>46238</v>
      </c>
      <c r="F2347">
        <f>IF(INDEX(Transactions!$L:$L,ROW()-8)="",0,INDEX(Transactions!$Q:$Q,ROW()-8))</f>
        <v>0</v>
      </c>
    </row>
    <row r="2348" spans="2:6" x14ac:dyDescent="0.15">
      <c r="B2348">
        <f ca="1">IF(INDEX(Transactions!$L:$L,ROW()-8)="",TODAY(),INDEX(Transactions!$G:$G,ROW()-8))</f>
        <v>46238</v>
      </c>
      <c r="F2348">
        <f>IF(INDEX(Transactions!$L:$L,ROW()-8)="",0,INDEX(Transactions!$Q:$Q,ROW()-8))</f>
        <v>0</v>
      </c>
    </row>
    <row r="2349" spans="2:6" x14ac:dyDescent="0.15">
      <c r="B2349">
        <f ca="1">IF(INDEX(Transactions!$L:$L,ROW()-8)="",TODAY(),INDEX(Transactions!$G:$G,ROW()-8))</f>
        <v>46238</v>
      </c>
      <c r="F2349">
        <f>IF(INDEX(Transactions!$L:$L,ROW()-8)="",0,INDEX(Transactions!$Q:$Q,ROW()-8))</f>
        <v>0</v>
      </c>
    </row>
    <row r="2350" spans="2:6" x14ac:dyDescent="0.15">
      <c r="B2350">
        <f ca="1">IF(INDEX(Transactions!$L:$L,ROW()-8)="",TODAY(),INDEX(Transactions!$G:$G,ROW()-8))</f>
        <v>46238</v>
      </c>
      <c r="F2350">
        <f>IF(INDEX(Transactions!$L:$L,ROW()-8)="",0,INDEX(Transactions!$Q:$Q,ROW()-8))</f>
        <v>0</v>
      </c>
    </row>
    <row r="2351" spans="2:6" x14ac:dyDescent="0.15">
      <c r="B2351">
        <f ca="1">IF(INDEX(Transactions!$L:$L,ROW()-8)="",TODAY(),INDEX(Transactions!$G:$G,ROW()-8))</f>
        <v>46238</v>
      </c>
      <c r="F2351">
        <f>IF(INDEX(Transactions!$L:$L,ROW()-8)="",0,INDEX(Transactions!$Q:$Q,ROW()-8))</f>
        <v>0</v>
      </c>
    </row>
    <row r="2352" spans="2:6" x14ac:dyDescent="0.15">
      <c r="B2352">
        <f ca="1">IF(INDEX(Transactions!$L:$L,ROW()-8)="",TODAY(),INDEX(Transactions!$G:$G,ROW()-8))</f>
        <v>46238</v>
      </c>
      <c r="F2352">
        <f>IF(INDEX(Transactions!$L:$L,ROW()-8)="",0,INDEX(Transactions!$Q:$Q,ROW()-8))</f>
        <v>0</v>
      </c>
    </row>
    <row r="2353" spans="2:6" x14ac:dyDescent="0.15">
      <c r="B2353">
        <f ca="1">IF(INDEX(Transactions!$L:$L,ROW()-8)="",TODAY(),INDEX(Transactions!$G:$G,ROW()-8))</f>
        <v>46238</v>
      </c>
      <c r="F2353">
        <f>IF(INDEX(Transactions!$L:$L,ROW()-8)="",0,INDEX(Transactions!$Q:$Q,ROW()-8))</f>
        <v>0</v>
      </c>
    </row>
    <row r="2354" spans="2:6" x14ac:dyDescent="0.15">
      <c r="B2354">
        <f ca="1">IF(INDEX(Transactions!$L:$L,ROW()-8)="",TODAY(),INDEX(Transactions!$G:$G,ROW()-8))</f>
        <v>46238</v>
      </c>
      <c r="F2354">
        <f>IF(INDEX(Transactions!$L:$L,ROW()-8)="",0,INDEX(Transactions!$Q:$Q,ROW()-8))</f>
        <v>0</v>
      </c>
    </row>
    <row r="2355" spans="2:6" x14ac:dyDescent="0.15">
      <c r="B2355">
        <f ca="1">IF(INDEX(Transactions!$L:$L,ROW()-8)="",TODAY(),INDEX(Transactions!$G:$G,ROW()-8))</f>
        <v>46238</v>
      </c>
      <c r="F2355">
        <f>IF(INDEX(Transactions!$L:$L,ROW()-8)="",0,INDEX(Transactions!$Q:$Q,ROW()-8))</f>
        <v>0</v>
      </c>
    </row>
    <row r="2356" spans="2:6" x14ac:dyDescent="0.15">
      <c r="B2356">
        <f ca="1">IF(INDEX(Transactions!$L:$L,ROW()-8)="",TODAY(),INDEX(Transactions!$G:$G,ROW()-8))</f>
        <v>46238</v>
      </c>
      <c r="F2356">
        <f>IF(INDEX(Transactions!$L:$L,ROW()-8)="",0,INDEX(Transactions!$Q:$Q,ROW()-8))</f>
        <v>0</v>
      </c>
    </row>
    <row r="2357" spans="2:6" x14ac:dyDescent="0.15">
      <c r="B2357">
        <f ca="1">IF(INDEX(Transactions!$L:$L,ROW()-8)="",TODAY(),INDEX(Transactions!$G:$G,ROW()-8))</f>
        <v>46238</v>
      </c>
      <c r="F2357">
        <f>IF(INDEX(Transactions!$L:$L,ROW()-8)="",0,INDEX(Transactions!$Q:$Q,ROW()-8))</f>
        <v>0</v>
      </c>
    </row>
    <row r="2358" spans="2:6" x14ac:dyDescent="0.15">
      <c r="B2358">
        <f ca="1">IF(INDEX(Transactions!$L:$L,ROW()-8)="",TODAY(),INDEX(Transactions!$G:$G,ROW()-8))</f>
        <v>46238</v>
      </c>
      <c r="F2358">
        <f>IF(INDEX(Transactions!$L:$L,ROW()-8)="",0,INDEX(Transactions!$Q:$Q,ROW()-8))</f>
        <v>0</v>
      </c>
    </row>
    <row r="2359" spans="2:6" x14ac:dyDescent="0.15">
      <c r="B2359">
        <f ca="1">IF(INDEX(Transactions!$L:$L,ROW()-8)="",TODAY(),INDEX(Transactions!$G:$G,ROW()-8))</f>
        <v>46238</v>
      </c>
      <c r="F2359">
        <f>IF(INDEX(Transactions!$L:$L,ROW()-8)="",0,INDEX(Transactions!$Q:$Q,ROW()-8))</f>
        <v>0</v>
      </c>
    </row>
    <row r="2360" spans="2:6" x14ac:dyDescent="0.15">
      <c r="B2360">
        <f ca="1">IF(INDEX(Transactions!$L:$L,ROW()-8)="",TODAY(),INDEX(Transactions!$G:$G,ROW()-8))</f>
        <v>46238</v>
      </c>
      <c r="F2360">
        <f>IF(INDEX(Transactions!$L:$L,ROW()-8)="",0,INDEX(Transactions!$Q:$Q,ROW()-8))</f>
        <v>0</v>
      </c>
    </row>
    <row r="2361" spans="2:6" x14ac:dyDescent="0.15">
      <c r="B2361">
        <f ca="1">IF(INDEX(Transactions!$L:$L,ROW()-8)="",TODAY(),INDEX(Transactions!$G:$G,ROW()-8))</f>
        <v>46238</v>
      </c>
      <c r="F2361">
        <f>IF(INDEX(Transactions!$L:$L,ROW()-8)="",0,INDEX(Transactions!$Q:$Q,ROW()-8))</f>
        <v>0</v>
      </c>
    </row>
    <row r="2362" spans="2:6" x14ac:dyDescent="0.15">
      <c r="B2362">
        <f ca="1">IF(INDEX(Transactions!$L:$L,ROW()-8)="",TODAY(),INDEX(Transactions!$G:$G,ROW()-8))</f>
        <v>46238</v>
      </c>
      <c r="F2362">
        <f>IF(INDEX(Transactions!$L:$L,ROW()-8)="",0,INDEX(Transactions!$Q:$Q,ROW()-8))</f>
        <v>0</v>
      </c>
    </row>
    <row r="2363" spans="2:6" x14ac:dyDescent="0.15">
      <c r="B2363">
        <f ca="1">IF(INDEX(Transactions!$L:$L,ROW()-8)="",TODAY(),INDEX(Transactions!$G:$G,ROW()-8))</f>
        <v>46238</v>
      </c>
      <c r="F2363">
        <f>IF(INDEX(Transactions!$L:$L,ROW()-8)="",0,INDEX(Transactions!$Q:$Q,ROW()-8))</f>
        <v>0</v>
      </c>
    </row>
    <row r="2364" spans="2:6" x14ac:dyDescent="0.15">
      <c r="B2364">
        <f ca="1">IF(INDEX(Transactions!$L:$L,ROW()-8)="",TODAY(),INDEX(Transactions!$G:$G,ROW()-8))</f>
        <v>46238</v>
      </c>
      <c r="F2364">
        <f>IF(INDEX(Transactions!$L:$L,ROW()-8)="",0,INDEX(Transactions!$Q:$Q,ROW()-8))</f>
        <v>0</v>
      </c>
    </row>
    <row r="2365" spans="2:6" x14ac:dyDescent="0.15">
      <c r="B2365">
        <f ca="1">IF(INDEX(Transactions!$L:$L,ROW()-8)="",TODAY(),INDEX(Transactions!$G:$G,ROW()-8))</f>
        <v>46238</v>
      </c>
      <c r="F2365">
        <f>IF(INDEX(Transactions!$L:$L,ROW()-8)="",0,INDEX(Transactions!$Q:$Q,ROW()-8))</f>
        <v>0</v>
      </c>
    </row>
    <row r="2366" spans="2:6" x14ac:dyDescent="0.15">
      <c r="B2366">
        <f ca="1">IF(INDEX(Transactions!$L:$L,ROW()-8)="",TODAY(),INDEX(Transactions!$G:$G,ROW()-8))</f>
        <v>46238</v>
      </c>
      <c r="F2366">
        <f>IF(INDEX(Transactions!$L:$L,ROW()-8)="",0,INDEX(Transactions!$Q:$Q,ROW()-8))</f>
        <v>0</v>
      </c>
    </row>
    <row r="2367" spans="2:6" x14ac:dyDescent="0.15">
      <c r="B2367">
        <f ca="1">IF(INDEX(Transactions!$L:$L,ROW()-8)="",TODAY(),INDEX(Transactions!$G:$G,ROW()-8))</f>
        <v>46238</v>
      </c>
      <c r="F2367">
        <f>IF(INDEX(Transactions!$L:$L,ROW()-8)="",0,INDEX(Transactions!$Q:$Q,ROW()-8))</f>
        <v>0</v>
      </c>
    </row>
    <row r="2368" spans="2:6" x14ac:dyDescent="0.15">
      <c r="B2368">
        <f ca="1">IF(INDEX(Transactions!$L:$L,ROW()-8)="",TODAY(),INDEX(Transactions!$G:$G,ROW()-8))</f>
        <v>46238</v>
      </c>
      <c r="F2368">
        <f>IF(INDEX(Transactions!$L:$L,ROW()-8)="",0,INDEX(Transactions!$Q:$Q,ROW()-8))</f>
        <v>0</v>
      </c>
    </row>
    <row r="2369" spans="2:6" x14ac:dyDescent="0.15">
      <c r="B2369">
        <f ca="1">IF(INDEX(Transactions!$L:$L,ROW()-8)="",TODAY(),INDEX(Transactions!$G:$G,ROW()-8))</f>
        <v>46238</v>
      </c>
      <c r="F2369">
        <f>IF(INDEX(Transactions!$L:$L,ROW()-8)="",0,INDEX(Transactions!$Q:$Q,ROW()-8))</f>
        <v>0</v>
      </c>
    </row>
    <row r="2370" spans="2:6" x14ac:dyDescent="0.15">
      <c r="B2370">
        <f ca="1">IF(INDEX(Transactions!$L:$L,ROW()-8)="",TODAY(),INDEX(Transactions!$G:$G,ROW()-8))</f>
        <v>46238</v>
      </c>
      <c r="F2370">
        <f>IF(INDEX(Transactions!$L:$L,ROW()-8)="",0,INDEX(Transactions!$Q:$Q,ROW()-8))</f>
        <v>0</v>
      </c>
    </row>
    <row r="2371" spans="2:6" x14ac:dyDescent="0.15">
      <c r="B2371">
        <f ca="1">IF(INDEX(Transactions!$L:$L,ROW()-8)="",TODAY(),INDEX(Transactions!$G:$G,ROW()-8))</f>
        <v>46238</v>
      </c>
      <c r="F2371">
        <f>IF(INDEX(Transactions!$L:$L,ROW()-8)="",0,INDEX(Transactions!$Q:$Q,ROW()-8))</f>
        <v>0</v>
      </c>
    </row>
    <row r="2372" spans="2:6" x14ac:dyDescent="0.15">
      <c r="B2372">
        <f ca="1">IF(INDEX(Transactions!$L:$L,ROW()-8)="",TODAY(),INDEX(Transactions!$G:$G,ROW()-8))</f>
        <v>46238</v>
      </c>
      <c r="F2372">
        <f>IF(INDEX(Transactions!$L:$L,ROW()-8)="",0,INDEX(Transactions!$Q:$Q,ROW()-8))</f>
        <v>0</v>
      </c>
    </row>
    <row r="2373" spans="2:6" x14ac:dyDescent="0.15">
      <c r="B2373">
        <f ca="1">IF(INDEX(Transactions!$L:$L,ROW()-8)="",TODAY(),INDEX(Transactions!$G:$G,ROW()-8))</f>
        <v>46238</v>
      </c>
      <c r="F2373">
        <f>IF(INDEX(Transactions!$L:$L,ROW()-8)="",0,INDEX(Transactions!$Q:$Q,ROW()-8))</f>
        <v>0</v>
      </c>
    </row>
    <row r="2374" spans="2:6" x14ac:dyDescent="0.15">
      <c r="B2374">
        <f ca="1">IF(INDEX(Transactions!$L:$L,ROW()-8)="",TODAY(),INDEX(Transactions!$G:$G,ROW()-8))</f>
        <v>46238</v>
      </c>
      <c r="F2374">
        <f>IF(INDEX(Transactions!$L:$L,ROW()-8)="",0,INDEX(Transactions!$Q:$Q,ROW()-8))</f>
        <v>0</v>
      </c>
    </row>
    <row r="2375" spans="2:6" x14ac:dyDescent="0.15">
      <c r="B2375">
        <f ca="1">IF(INDEX(Transactions!$L:$L,ROW()-8)="",TODAY(),INDEX(Transactions!$G:$G,ROW()-8))</f>
        <v>46238</v>
      </c>
      <c r="F2375">
        <f>IF(INDEX(Transactions!$L:$L,ROW()-8)="",0,INDEX(Transactions!$Q:$Q,ROW()-8))</f>
        <v>0</v>
      </c>
    </row>
    <row r="2376" spans="2:6" x14ac:dyDescent="0.15">
      <c r="B2376">
        <f ca="1">IF(INDEX(Transactions!$L:$L,ROW()-8)="",TODAY(),INDEX(Transactions!$G:$G,ROW()-8))</f>
        <v>46238</v>
      </c>
      <c r="F2376">
        <f>IF(INDEX(Transactions!$L:$L,ROW()-8)="",0,INDEX(Transactions!$Q:$Q,ROW()-8))</f>
        <v>0</v>
      </c>
    </row>
    <row r="2377" spans="2:6" x14ac:dyDescent="0.15">
      <c r="B2377">
        <f ca="1">IF(INDEX(Transactions!$L:$L,ROW()-8)="",TODAY(),INDEX(Transactions!$G:$G,ROW()-8))</f>
        <v>46238</v>
      </c>
      <c r="F2377">
        <f>IF(INDEX(Transactions!$L:$L,ROW()-8)="",0,INDEX(Transactions!$Q:$Q,ROW()-8))</f>
        <v>0</v>
      </c>
    </row>
    <row r="2378" spans="2:6" x14ac:dyDescent="0.15">
      <c r="B2378">
        <f ca="1">IF(INDEX(Transactions!$L:$L,ROW()-8)="",TODAY(),INDEX(Transactions!$G:$G,ROW()-8))</f>
        <v>46238</v>
      </c>
      <c r="F2378">
        <f>IF(INDEX(Transactions!$L:$L,ROW()-8)="",0,INDEX(Transactions!$Q:$Q,ROW()-8))</f>
        <v>0</v>
      </c>
    </row>
    <row r="2379" spans="2:6" x14ac:dyDescent="0.15">
      <c r="B2379">
        <f ca="1">IF(INDEX(Transactions!$L:$L,ROW()-8)="",TODAY(),INDEX(Transactions!$G:$G,ROW()-8))</f>
        <v>46238</v>
      </c>
      <c r="F2379">
        <f>IF(INDEX(Transactions!$L:$L,ROW()-8)="",0,INDEX(Transactions!$Q:$Q,ROW()-8))</f>
        <v>0</v>
      </c>
    </row>
    <row r="2380" spans="2:6" x14ac:dyDescent="0.15">
      <c r="B2380">
        <f ca="1">IF(INDEX(Transactions!$L:$L,ROW()-8)="",TODAY(),INDEX(Transactions!$G:$G,ROW()-8))</f>
        <v>46238</v>
      </c>
      <c r="F2380">
        <f>IF(INDEX(Transactions!$L:$L,ROW()-8)="",0,INDEX(Transactions!$Q:$Q,ROW()-8))</f>
        <v>0</v>
      </c>
    </row>
    <row r="2381" spans="2:6" x14ac:dyDescent="0.15">
      <c r="B2381">
        <f ca="1">IF(INDEX(Transactions!$L:$L,ROW()-8)="",TODAY(),INDEX(Transactions!$G:$G,ROW()-8))</f>
        <v>46238</v>
      </c>
      <c r="F2381">
        <f>IF(INDEX(Transactions!$L:$L,ROW()-8)="",0,INDEX(Transactions!$Q:$Q,ROW()-8))</f>
        <v>0</v>
      </c>
    </row>
    <row r="2382" spans="2:6" x14ac:dyDescent="0.15">
      <c r="B2382">
        <f ca="1">IF(INDEX(Transactions!$L:$L,ROW()-8)="",TODAY(),INDEX(Transactions!$G:$G,ROW()-8))</f>
        <v>46238</v>
      </c>
      <c r="F2382">
        <f>IF(INDEX(Transactions!$L:$L,ROW()-8)="",0,INDEX(Transactions!$Q:$Q,ROW()-8))</f>
        <v>0</v>
      </c>
    </row>
    <row r="2383" spans="2:6" x14ac:dyDescent="0.15">
      <c r="B2383">
        <f ca="1">IF(INDEX(Transactions!$L:$L,ROW()-8)="",TODAY(),INDEX(Transactions!$G:$G,ROW()-8))</f>
        <v>46238</v>
      </c>
      <c r="F2383">
        <f>IF(INDEX(Transactions!$L:$L,ROW()-8)="",0,INDEX(Transactions!$Q:$Q,ROW()-8))</f>
        <v>0</v>
      </c>
    </row>
    <row r="2384" spans="2:6" x14ac:dyDescent="0.15">
      <c r="B2384">
        <f ca="1">IF(INDEX(Transactions!$L:$L,ROW()-8)="",TODAY(),INDEX(Transactions!$G:$G,ROW()-8))</f>
        <v>46238</v>
      </c>
      <c r="F2384">
        <f>IF(INDEX(Transactions!$L:$L,ROW()-8)="",0,INDEX(Transactions!$Q:$Q,ROW()-8))</f>
        <v>0</v>
      </c>
    </row>
    <row r="2385" spans="2:6" x14ac:dyDescent="0.15">
      <c r="B2385">
        <f ca="1">IF(INDEX(Transactions!$L:$L,ROW()-8)="",TODAY(),INDEX(Transactions!$G:$G,ROW()-8))</f>
        <v>46238</v>
      </c>
      <c r="F2385">
        <f>IF(INDEX(Transactions!$L:$L,ROW()-8)="",0,INDEX(Transactions!$Q:$Q,ROW()-8))</f>
        <v>0</v>
      </c>
    </row>
    <row r="2386" spans="2:6" x14ac:dyDescent="0.15">
      <c r="B2386">
        <f ca="1">IF(INDEX(Transactions!$L:$L,ROW()-8)="",TODAY(),INDEX(Transactions!$G:$G,ROW()-8))</f>
        <v>46238</v>
      </c>
      <c r="F2386">
        <f>IF(INDEX(Transactions!$L:$L,ROW()-8)="",0,INDEX(Transactions!$Q:$Q,ROW()-8))</f>
        <v>0</v>
      </c>
    </row>
    <row r="2387" spans="2:6" x14ac:dyDescent="0.15">
      <c r="B2387">
        <f ca="1">IF(INDEX(Transactions!$L:$L,ROW()-8)="",TODAY(),INDEX(Transactions!$G:$G,ROW()-8))</f>
        <v>46238</v>
      </c>
      <c r="F2387">
        <f>IF(INDEX(Transactions!$L:$L,ROW()-8)="",0,INDEX(Transactions!$Q:$Q,ROW()-8))</f>
        <v>0</v>
      </c>
    </row>
    <row r="2388" spans="2:6" x14ac:dyDescent="0.15">
      <c r="B2388">
        <f ca="1">IF(INDEX(Transactions!$L:$L,ROW()-8)="",TODAY(),INDEX(Transactions!$G:$G,ROW()-8))</f>
        <v>46238</v>
      </c>
      <c r="F2388">
        <f>IF(INDEX(Transactions!$L:$L,ROW()-8)="",0,INDEX(Transactions!$Q:$Q,ROW()-8))</f>
        <v>0</v>
      </c>
    </row>
    <row r="2389" spans="2:6" x14ac:dyDescent="0.15">
      <c r="B2389">
        <f ca="1">IF(INDEX(Transactions!$L:$L,ROW()-8)="",TODAY(),INDEX(Transactions!$G:$G,ROW()-8))</f>
        <v>46238</v>
      </c>
      <c r="F2389">
        <f>IF(INDEX(Transactions!$L:$L,ROW()-8)="",0,INDEX(Transactions!$Q:$Q,ROW()-8))</f>
        <v>0</v>
      </c>
    </row>
    <row r="2390" spans="2:6" x14ac:dyDescent="0.15">
      <c r="B2390">
        <f ca="1">IF(INDEX(Transactions!$L:$L,ROW()-8)="",TODAY(),INDEX(Transactions!$G:$G,ROW()-8))</f>
        <v>46238</v>
      </c>
      <c r="F2390">
        <f>IF(INDEX(Transactions!$L:$L,ROW()-8)="",0,INDEX(Transactions!$Q:$Q,ROW()-8))</f>
        <v>0</v>
      </c>
    </row>
    <row r="2391" spans="2:6" x14ac:dyDescent="0.15">
      <c r="B2391">
        <f ca="1">IF(INDEX(Transactions!$L:$L,ROW()-8)="",TODAY(),INDEX(Transactions!$G:$G,ROW()-8))</f>
        <v>46238</v>
      </c>
      <c r="F2391">
        <f>IF(INDEX(Transactions!$L:$L,ROW()-8)="",0,INDEX(Transactions!$Q:$Q,ROW()-8))</f>
        <v>0</v>
      </c>
    </row>
    <row r="2392" spans="2:6" x14ac:dyDescent="0.15">
      <c r="B2392">
        <f ca="1">IF(INDEX(Transactions!$L:$L,ROW()-8)="",TODAY(),INDEX(Transactions!$G:$G,ROW()-8))</f>
        <v>46238</v>
      </c>
      <c r="F2392">
        <f>IF(INDEX(Transactions!$L:$L,ROW()-8)="",0,INDEX(Transactions!$Q:$Q,ROW()-8))</f>
        <v>0</v>
      </c>
    </row>
    <row r="2393" spans="2:6" x14ac:dyDescent="0.15">
      <c r="B2393">
        <f ca="1">IF(INDEX(Transactions!$L:$L,ROW()-8)="",TODAY(),INDEX(Transactions!$G:$G,ROW()-8))</f>
        <v>46238</v>
      </c>
      <c r="F2393">
        <f>IF(INDEX(Transactions!$L:$L,ROW()-8)="",0,INDEX(Transactions!$Q:$Q,ROW()-8))</f>
        <v>0</v>
      </c>
    </row>
    <row r="2394" spans="2:6" x14ac:dyDescent="0.15">
      <c r="B2394">
        <f ca="1">IF(INDEX(Transactions!$L:$L,ROW()-8)="",TODAY(),INDEX(Transactions!$G:$G,ROW()-8))</f>
        <v>46238</v>
      </c>
      <c r="F2394">
        <f>IF(INDEX(Transactions!$L:$L,ROW()-8)="",0,INDEX(Transactions!$Q:$Q,ROW()-8))</f>
        <v>0</v>
      </c>
    </row>
    <row r="2395" spans="2:6" x14ac:dyDescent="0.15">
      <c r="B2395">
        <f ca="1">IF(INDEX(Transactions!$L:$L,ROW()-8)="",TODAY(),INDEX(Transactions!$G:$G,ROW()-8))</f>
        <v>46238</v>
      </c>
      <c r="F2395">
        <f>IF(INDEX(Transactions!$L:$L,ROW()-8)="",0,INDEX(Transactions!$Q:$Q,ROW()-8))</f>
        <v>0</v>
      </c>
    </row>
    <row r="2396" spans="2:6" x14ac:dyDescent="0.15">
      <c r="B2396">
        <f ca="1">IF(INDEX(Transactions!$L:$L,ROW()-8)="",TODAY(),INDEX(Transactions!$G:$G,ROW()-8))</f>
        <v>46238</v>
      </c>
      <c r="F2396">
        <f>IF(INDEX(Transactions!$L:$L,ROW()-8)="",0,INDEX(Transactions!$Q:$Q,ROW()-8))</f>
        <v>0</v>
      </c>
    </row>
    <row r="2397" spans="2:6" x14ac:dyDescent="0.15">
      <c r="B2397">
        <f ca="1">IF(INDEX(Transactions!$L:$L,ROW()-8)="",TODAY(),INDEX(Transactions!$G:$G,ROW()-8))</f>
        <v>46238</v>
      </c>
      <c r="F2397">
        <f>IF(INDEX(Transactions!$L:$L,ROW()-8)="",0,INDEX(Transactions!$Q:$Q,ROW()-8))</f>
        <v>0</v>
      </c>
    </row>
    <row r="2398" spans="2:6" x14ac:dyDescent="0.15">
      <c r="B2398">
        <f ca="1">IF(INDEX(Transactions!$L:$L,ROW()-8)="",TODAY(),INDEX(Transactions!$G:$G,ROW()-8))</f>
        <v>46238</v>
      </c>
      <c r="F2398">
        <f>IF(INDEX(Transactions!$L:$L,ROW()-8)="",0,INDEX(Transactions!$Q:$Q,ROW()-8))</f>
        <v>0</v>
      </c>
    </row>
    <row r="2399" spans="2:6" x14ac:dyDescent="0.15">
      <c r="B2399">
        <f ca="1">IF(INDEX(Transactions!$L:$L,ROW()-8)="",TODAY(),INDEX(Transactions!$G:$G,ROW()-8))</f>
        <v>46238</v>
      </c>
      <c r="F2399">
        <f>IF(INDEX(Transactions!$L:$L,ROW()-8)="",0,INDEX(Transactions!$Q:$Q,ROW()-8))</f>
        <v>0</v>
      </c>
    </row>
    <row r="2400" spans="2:6" x14ac:dyDescent="0.15">
      <c r="B2400">
        <f ca="1">IF(INDEX(Transactions!$L:$L,ROW()-8)="",TODAY(),INDEX(Transactions!$G:$G,ROW()-8))</f>
        <v>46238</v>
      </c>
      <c r="F2400">
        <f>IF(INDEX(Transactions!$L:$L,ROW()-8)="",0,INDEX(Transactions!$Q:$Q,ROW()-8))</f>
        <v>0</v>
      </c>
    </row>
    <row r="2401" spans="2:6" x14ac:dyDescent="0.15">
      <c r="B2401">
        <f ca="1">IF(INDEX(Transactions!$L:$L,ROW()-8)="",TODAY(),INDEX(Transactions!$G:$G,ROW()-8))</f>
        <v>46238</v>
      </c>
      <c r="F2401">
        <f>IF(INDEX(Transactions!$L:$L,ROW()-8)="",0,INDEX(Transactions!$Q:$Q,ROW()-8))</f>
        <v>0</v>
      </c>
    </row>
    <row r="2402" spans="2:6" x14ac:dyDescent="0.15">
      <c r="B2402">
        <f ca="1">IF(INDEX(Transactions!$L:$L,ROW()-8)="",TODAY(),INDEX(Transactions!$G:$G,ROW()-8))</f>
        <v>46238</v>
      </c>
      <c r="F2402">
        <f>IF(INDEX(Transactions!$L:$L,ROW()-8)="",0,INDEX(Transactions!$Q:$Q,ROW()-8))</f>
        <v>0</v>
      </c>
    </row>
    <row r="2403" spans="2:6" x14ac:dyDescent="0.15">
      <c r="B2403">
        <f ca="1">IF(INDEX(Transactions!$L:$L,ROW()-8)="",TODAY(),INDEX(Transactions!$G:$G,ROW()-8))</f>
        <v>46238</v>
      </c>
      <c r="F2403">
        <f>IF(INDEX(Transactions!$L:$L,ROW()-8)="",0,INDEX(Transactions!$Q:$Q,ROW()-8))</f>
        <v>0</v>
      </c>
    </row>
    <row r="2404" spans="2:6" x14ac:dyDescent="0.15">
      <c r="B2404">
        <f ca="1">IF(INDEX(Transactions!$L:$L,ROW()-8)="",TODAY(),INDEX(Transactions!$G:$G,ROW()-8))</f>
        <v>46238</v>
      </c>
      <c r="F2404">
        <f>IF(INDEX(Transactions!$L:$L,ROW()-8)="",0,INDEX(Transactions!$Q:$Q,ROW()-8))</f>
        <v>0</v>
      </c>
    </row>
    <row r="2405" spans="2:6" x14ac:dyDescent="0.15">
      <c r="B2405">
        <f ca="1">IF(INDEX(Transactions!$L:$L,ROW()-8)="",TODAY(),INDEX(Transactions!$G:$G,ROW()-8))</f>
        <v>46238</v>
      </c>
      <c r="F2405">
        <f>IF(INDEX(Transactions!$L:$L,ROW()-8)="",0,INDEX(Transactions!$Q:$Q,ROW()-8))</f>
        <v>0</v>
      </c>
    </row>
    <row r="2406" spans="2:6" x14ac:dyDescent="0.15">
      <c r="B2406">
        <f ca="1">IF(INDEX(Transactions!$L:$L,ROW()-8)="",TODAY(),INDEX(Transactions!$G:$G,ROW()-8))</f>
        <v>46238</v>
      </c>
      <c r="F2406">
        <f>IF(INDEX(Transactions!$L:$L,ROW()-8)="",0,INDEX(Transactions!$Q:$Q,ROW()-8))</f>
        <v>0</v>
      </c>
    </row>
    <row r="2407" spans="2:6" x14ac:dyDescent="0.15">
      <c r="B2407">
        <f ca="1">IF(INDEX(Transactions!$L:$L,ROW()-8)="",TODAY(),INDEX(Transactions!$G:$G,ROW()-8))</f>
        <v>46238</v>
      </c>
      <c r="F2407">
        <f>IF(INDEX(Transactions!$L:$L,ROW()-8)="",0,INDEX(Transactions!$Q:$Q,ROW()-8))</f>
        <v>0</v>
      </c>
    </row>
    <row r="2408" spans="2:6" x14ac:dyDescent="0.15">
      <c r="B2408">
        <f ca="1">IF(INDEX(Transactions!$L:$L,ROW()-8)="",TODAY(),INDEX(Transactions!$G:$G,ROW()-8))</f>
        <v>46238</v>
      </c>
      <c r="F2408">
        <f>IF(INDEX(Transactions!$L:$L,ROW()-8)="",0,INDEX(Transactions!$Q:$Q,ROW()-8))</f>
        <v>0</v>
      </c>
    </row>
    <row r="2409" spans="2:6" x14ac:dyDescent="0.15">
      <c r="B2409">
        <f ca="1">IF(INDEX(Transactions!$L:$L,ROW()-8)="",TODAY(),INDEX(Transactions!$G:$G,ROW()-8))</f>
        <v>46238</v>
      </c>
      <c r="F2409">
        <f>IF(INDEX(Transactions!$L:$L,ROW()-8)="",0,INDEX(Transactions!$Q:$Q,ROW()-8))</f>
        <v>0</v>
      </c>
    </row>
    <row r="2410" spans="2:6" x14ac:dyDescent="0.15">
      <c r="B2410">
        <f ca="1">IF(INDEX(Transactions!$L:$L,ROW()-8)="",TODAY(),INDEX(Transactions!$G:$G,ROW()-8))</f>
        <v>46238</v>
      </c>
      <c r="F2410">
        <f>IF(INDEX(Transactions!$L:$L,ROW()-8)="",0,INDEX(Transactions!$Q:$Q,ROW()-8))</f>
        <v>0</v>
      </c>
    </row>
    <row r="2411" spans="2:6" x14ac:dyDescent="0.15">
      <c r="B2411">
        <f ca="1">IF(INDEX(Transactions!$L:$L,ROW()-8)="",TODAY(),INDEX(Transactions!$G:$G,ROW()-8))</f>
        <v>46238</v>
      </c>
      <c r="F2411">
        <f>IF(INDEX(Transactions!$L:$L,ROW()-8)="",0,INDEX(Transactions!$Q:$Q,ROW()-8))</f>
        <v>0</v>
      </c>
    </row>
    <row r="2412" spans="2:6" x14ac:dyDescent="0.15">
      <c r="B2412">
        <f ca="1">IF(INDEX(Transactions!$L:$L,ROW()-8)="",TODAY(),INDEX(Transactions!$G:$G,ROW()-8))</f>
        <v>46238</v>
      </c>
      <c r="F2412">
        <f>IF(INDEX(Transactions!$L:$L,ROW()-8)="",0,INDEX(Transactions!$Q:$Q,ROW()-8))</f>
        <v>0</v>
      </c>
    </row>
    <row r="2413" spans="2:6" x14ac:dyDescent="0.15">
      <c r="B2413">
        <f ca="1">IF(INDEX(Transactions!$L:$L,ROW()-8)="",TODAY(),INDEX(Transactions!$G:$G,ROW()-8))</f>
        <v>46238</v>
      </c>
      <c r="F2413">
        <f>IF(INDEX(Transactions!$L:$L,ROW()-8)="",0,INDEX(Transactions!$Q:$Q,ROW()-8))</f>
        <v>0</v>
      </c>
    </row>
    <row r="2414" spans="2:6" x14ac:dyDescent="0.15">
      <c r="B2414">
        <f ca="1">IF(INDEX(Transactions!$L:$L,ROW()-8)="",TODAY(),INDEX(Transactions!$G:$G,ROW()-8))</f>
        <v>46238</v>
      </c>
      <c r="F2414">
        <f>IF(INDEX(Transactions!$L:$L,ROW()-8)="",0,INDEX(Transactions!$Q:$Q,ROW()-8))</f>
        <v>0</v>
      </c>
    </row>
    <row r="2415" spans="2:6" x14ac:dyDescent="0.15">
      <c r="B2415">
        <f ca="1">IF(INDEX(Transactions!$L:$L,ROW()-8)="",TODAY(),INDEX(Transactions!$G:$G,ROW()-8))</f>
        <v>46238</v>
      </c>
      <c r="F2415">
        <f>IF(INDEX(Transactions!$L:$L,ROW()-8)="",0,INDEX(Transactions!$Q:$Q,ROW()-8))</f>
        <v>0</v>
      </c>
    </row>
    <row r="2416" spans="2:6" x14ac:dyDescent="0.15">
      <c r="B2416">
        <f ca="1">IF(INDEX(Transactions!$L:$L,ROW()-8)="",TODAY(),INDEX(Transactions!$G:$G,ROW()-8))</f>
        <v>46238</v>
      </c>
      <c r="F2416">
        <f>IF(INDEX(Transactions!$L:$L,ROW()-8)="",0,INDEX(Transactions!$Q:$Q,ROW()-8))</f>
        <v>0</v>
      </c>
    </row>
    <row r="2417" spans="2:6" x14ac:dyDescent="0.15">
      <c r="B2417">
        <f ca="1">IF(INDEX(Transactions!$L:$L,ROW()-8)="",TODAY(),INDEX(Transactions!$G:$G,ROW()-8))</f>
        <v>46238</v>
      </c>
      <c r="F2417">
        <f>IF(INDEX(Transactions!$L:$L,ROW()-8)="",0,INDEX(Transactions!$Q:$Q,ROW()-8))</f>
        <v>0</v>
      </c>
    </row>
    <row r="2418" spans="2:6" x14ac:dyDescent="0.15">
      <c r="B2418">
        <f ca="1">IF(INDEX(Transactions!$L:$L,ROW()-8)="",TODAY(),INDEX(Transactions!$G:$G,ROW()-8))</f>
        <v>46238</v>
      </c>
      <c r="F2418">
        <f>IF(INDEX(Transactions!$L:$L,ROW()-8)="",0,INDEX(Transactions!$Q:$Q,ROW()-8))</f>
        <v>0</v>
      </c>
    </row>
    <row r="2419" spans="2:6" x14ac:dyDescent="0.15">
      <c r="B2419">
        <f ca="1">IF(INDEX(Transactions!$L:$L,ROW()-8)="",TODAY(),INDEX(Transactions!$G:$G,ROW()-8))</f>
        <v>46238</v>
      </c>
      <c r="F2419">
        <f>IF(INDEX(Transactions!$L:$L,ROW()-8)="",0,INDEX(Transactions!$Q:$Q,ROW()-8))</f>
        <v>0</v>
      </c>
    </row>
    <row r="2420" spans="2:6" x14ac:dyDescent="0.15">
      <c r="B2420">
        <f ca="1">IF(INDEX(Transactions!$L:$L,ROW()-8)="",TODAY(),INDEX(Transactions!$G:$G,ROW()-8))</f>
        <v>46238</v>
      </c>
      <c r="F2420">
        <f>IF(INDEX(Transactions!$L:$L,ROW()-8)="",0,INDEX(Transactions!$Q:$Q,ROW()-8))</f>
        <v>0</v>
      </c>
    </row>
    <row r="2421" spans="2:6" x14ac:dyDescent="0.15">
      <c r="B2421">
        <f ca="1">IF(INDEX(Transactions!$L:$L,ROW()-8)="",TODAY(),INDEX(Transactions!$G:$G,ROW()-8))</f>
        <v>46238</v>
      </c>
      <c r="F2421">
        <f>IF(INDEX(Transactions!$L:$L,ROW()-8)="",0,INDEX(Transactions!$Q:$Q,ROW()-8))</f>
        <v>0</v>
      </c>
    </row>
    <row r="2422" spans="2:6" x14ac:dyDescent="0.15">
      <c r="B2422">
        <f ca="1">IF(INDEX(Transactions!$L:$L,ROW()-8)="",TODAY(),INDEX(Transactions!$G:$G,ROW()-8))</f>
        <v>46238</v>
      </c>
      <c r="F2422">
        <f>IF(INDEX(Transactions!$L:$L,ROW()-8)="",0,INDEX(Transactions!$Q:$Q,ROW()-8))</f>
        <v>0</v>
      </c>
    </row>
    <row r="2423" spans="2:6" x14ac:dyDescent="0.15">
      <c r="B2423">
        <f ca="1">IF(INDEX(Transactions!$L:$L,ROW()-8)="",TODAY(),INDEX(Transactions!$G:$G,ROW()-8))</f>
        <v>46238</v>
      </c>
      <c r="F2423">
        <f>IF(INDEX(Transactions!$L:$L,ROW()-8)="",0,INDEX(Transactions!$Q:$Q,ROW()-8))</f>
        <v>0</v>
      </c>
    </row>
    <row r="2424" spans="2:6" x14ac:dyDescent="0.15">
      <c r="B2424">
        <f ca="1">IF(INDEX(Transactions!$L:$L,ROW()-8)="",TODAY(),INDEX(Transactions!$G:$G,ROW()-8))</f>
        <v>46238</v>
      </c>
      <c r="F2424">
        <f>IF(INDEX(Transactions!$L:$L,ROW()-8)="",0,INDEX(Transactions!$Q:$Q,ROW()-8))</f>
        <v>0</v>
      </c>
    </row>
    <row r="2425" spans="2:6" x14ac:dyDescent="0.15">
      <c r="B2425">
        <f ca="1">IF(INDEX(Transactions!$L:$L,ROW()-8)="",TODAY(),INDEX(Transactions!$G:$G,ROW()-8))</f>
        <v>46238</v>
      </c>
      <c r="F2425">
        <f>IF(INDEX(Transactions!$L:$L,ROW()-8)="",0,INDEX(Transactions!$Q:$Q,ROW()-8))</f>
        <v>0</v>
      </c>
    </row>
    <row r="2426" spans="2:6" x14ac:dyDescent="0.15">
      <c r="B2426">
        <f ca="1">IF(INDEX(Transactions!$L:$L,ROW()-8)="",TODAY(),INDEX(Transactions!$G:$G,ROW()-8))</f>
        <v>46238</v>
      </c>
      <c r="F2426">
        <f>IF(INDEX(Transactions!$L:$L,ROW()-8)="",0,INDEX(Transactions!$Q:$Q,ROW()-8))</f>
        <v>0</v>
      </c>
    </row>
    <row r="2427" spans="2:6" x14ac:dyDescent="0.15">
      <c r="B2427">
        <f ca="1">IF(INDEX(Transactions!$L:$L,ROW()-8)="",TODAY(),INDEX(Transactions!$G:$G,ROW()-8))</f>
        <v>46238</v>
      </c>
      <c r="F2427">
        <f>IF(INDEX(Transactions!$L:$L,ROW()-8)="",0,INDEX(Transactions!$Q:$Q,ROW()-8))</f>
        <v>0</v>
      </c>
    </row>
    <row r="2428" spans="2:6" x14ac:dyDescent="0.15">
      <c r="B2428">
        <f ca="1">IF(INDEX(Transactions!$L:$L,ROW()-8)="",TODAY(),INDEX(Transactions!$G:$G,ROW()-8))</f>
        <v>46238</v>
      </c>
      <c r="F2428">
        <f>IF(INDEX(Transactions!$L:$L,ROW()-8)="",0,INDEX(Transactions!$Q:$Q,ROW()-8))</f>
        <v>0</v>
      </c>
    </row>
    <row r="2429" spans="2:6" x14ac:dyDescent="0.15">
      <c r="B2429">
        <f ca="1">IF(INDEX(Transactions!$L:$L,ROW()-8)="",TODAY(),INDEX(Transactions!$G:$G,ROW()-8))</f>
        <v>46238</v>
      </c>
      <c r="F2429">
        <f>IF(INDEX(Transactions!$L:$L,ROW()-8)="",0,INDEX(Transactions!$Q:$Q,ROW()-8))</f>
        <v>0</v>
      </c>
    </row>
    <row r="2430" spans="2:6" x14ac:dyDescent="0.15">
      <c r="B2430">
        <f ca="1">IF(INDEX(Transactions!$L:$L,ROW()-8)="",TODAY(),INDEX(Transactions!$G:$G,ROW()-8))</f>
        <v>46238</v>
      </c>
      <c r="F2430">
        <f>IF(INDEX(Transactions!$L:$L,ROW()-8)="",0,INDEX(Transactions!$Q:$Q,ROW()-8))</f>
        <v>0</v>
      </c>
    </row>
    <row r="2431" spans="2:6" x14ac:dyDescent="0.15">
      <c r="B2431">
        <f ca="1">IF(INDEX(Transactions!$L:$L,ROW()-8)="",TODAY(),INDEX(Transactions!$G:$G,ROW()-8))</f>
        <v>46238</v>
      </c>
      <c r="F2431">
        <f>IF(INDEX(Transactions!$L:$L,ROW()-8)="",0,INDEX(Transactions!$Q:$Q,ROW()-8))</f>
        <v>0</v>
      </c>
    </row>
    <row r="2432" spans="2:6" x14ac:dyDescent="0.15">
      <c r="B2432">
        <f ca="1">IF(INDEX(Transactions!$L:$L,ROW()-8)="",TODAY(),INDEX(Transactions!$G:$G,ROW()-8))</f>
        <v>46238</v>
      </c>
      <c r="F2432">
        <f>IF(INDEX(Transactions!$L:$L,ROW()-8)="",0,INDEX(Transactions!$Q:$Q,ROW()-8))</f>
        <v>0</v>
      </c>
    </row>
    <row r="2433" spans="2:6" x14ac:dyDescent="0.15">
      <c r="B2433">
        <f ca="1">IF(INDEX(Transactions!$L:$L,ROW()-8)="",TODAY(),INDEX(Transactions!$G:$G,ROW()-8))</f>
        <v>46238</v>
      </c>
      <c r="F2433">
        <f>IF(INDEX(Transactions!$L:$L,ROW()-8)="",0,INDEX(Transactions!$Q:$Q,ROW()-8))</f>
        <v>0</v>
      </c>
    </row>
    <row r="2434" spans="2:6" x14ac:dyDescent="0.15">
      <c r="B2434">
        <f ca="1">IF(INDEX(Transactions!$L:$L,ROW()-8)="",TODAY(),INDEX(Transactions!$G:$G,ROW()-8))</f>
        <v>46238</v>
      </c>
      <c r="F2434">
        <f>IF(INDEX(Transactions!$L:$L,ROW()-8)="",0,INDEX(Transactions!$Q:$Q,ROW()-8))</f>
        <v>0</v>
      </c>
    </row>
    <row r="2435" spans="2:6" x14ac:dyDescent="0.15">
      <c r="B2435">
        <f ca="1">IF(INDEX(Transactions!$L:$L,ROW()-8)="",TODAY(),INDEX(Transactions!$G:$G,ROW()-8))</f>
        <v>46238</v>
      </c>
      <c r="F2435">
        <f>IF(INDEX(Transactions!$L:$L,ROW()-8)="",0,INDEX(Transactions!$Q:$Q,ROW()-8))</f>
        <v>0</v>
      </c>
    </row>
    <row r="2436" spans="2:6" x14ac:dyDescent="0.15">
      <c r="B2436">
        <f ca="1">IF(INDEX(Transactions!$L:$L,ROW()-8)="",TODAY(),INDEX(Transactions!$G:$G,ROW()-8))</f>
        <v>46238</v>
      </c>
      <c r="F2436">
        <f>IF(INDEX(Transactions!$L:$L,ROW()-8)="",0,INDEX(Transactions!$Q:$Q,ROW()-8))</f>
        <v>0</v>
      </c>
    </row>
    <row r="2437" spans="2:6" x14ac:dyDescent="0.15">
      <c r="B2437">
        <f ca="1">IF(INDEX(Transactions!$L:$L,ROW()-8)="",TODAY(),INDEX(Transactions!$G:$G,ROW()-8))</f>
        <v>46238</v>
      </c>
      <c r="F2437">
        <f>IF(INDEX(Transactions!$L:$L,ROW()-8)="",0,INDEX(Transactions!$Q:$Q,ROW()-8))</f>
        <v>0</v>
      </c>
    </row>
    <row r="2438" spans="2:6" x14ac:dyDescent="0.15">
      <c r="B2438">
        <f ca="1">IF(INDEX(Transactions!$L:$L,ROW()-8)="",TODAY(),INDEX(Transactions!$G:$G,ROW()-8))</f>
        <v>46238</v>
      </c>
      <c r="F2438">
        <f>IF(INDEX(Transactions!$L:$L,ROW()-8)="",0,INDEX(Transactions!$Q:$Q,ROW()-8))</f>
        <v>0</v>
      </c>
    </row>
    <row r="2439" spans="2:6" x14ac:dyDescent="0.15">
      <c r="B2439">
        <f ca="1">IF(INDEX(Transactions!$L:$L,ROW()-8)="",TODAY(),INDEX(Transactions!$G:$G,ROW()-8))</f>
        <v>46238</v>
      </c>
      <c r="F2439">
        <f>IF(INDEX(Transactions!$L:$L,ROW()-8)="",0,INDEX(Transactions!$Q:$Q,ROW()-8))</f>
        <v>0</v>
      </c>
    </row>
    <row r="2440" spans="2:6" x14ac:dyDescent="0.15">
      <c r="B2440">
        <f ca="1">IF(INDEX(Transactions!$L:$L,ROW()-8)="",TODAY(),INDEX(Transactions!$G:$G,ROW()-8))</f>
        <v>46238</v>
      </c>
      <c r="F2440">
        <f>IF(INDEX(Transactions!$L:$L,ROW()-8)="",0,INDEX(Transactions!$Q:$Q,ROW()-8))</f>
        <v>0</v>
      </c>
    </row>
    <row r="2441" spans="2:6" x14ac:dyDescent="0.15">
      <c r="B2441">
        <f ca="1">IF(INDEX(Transactions!$L:$L,ROW()-8)="",TODAY(),INDEX(Transactions!$G:$G,ROW()-8))</f>
        <v>46238</v>
      </c>
      <c r="F2441">
        <f>IF(INDEX(Transactions!$L:$L,ROW()-8)="",0,INDEX(Transactions!$Q:$Q,ROW()-8))</f>
        <v>0</v>
      </c>
    </row>
    <row r="2442" spans="2:6" x14ac:dyDescent="0.15">
      <c r="B2442">
        <f ca="1">IF(INDEX(Transactions!$L:$L,ROW()-8)="",TODAY(),INDEX(Transactions!$G:$G,ROW()-8))</f>
        <v>46238</v>
      </c>
      <c r="F2442">
        <f>IF(INDEX(Transactions!$L:$L,ROW()-8)="",0,INDEX(Transactions!$Q:$Q,ROW()-8))</f>
        <v>0</v>
      </c>
    </row>
    <row r="2443" spans="2:6" x14ac:dyDescent="0.15">
      <c r="B2443">
        <f ca="1">IF(INDEX(Transactions!$L:$L,ROW()-8)="",TODAY(),INDEX(Transactions!$G:$G,ROW()-8))</f>
        <v>46238</v>
      </c>
      <c r="F2443">
        <f>IF(INDEX(Transactions!$L:$L,ROW()-8)="",0,INDEX(Transactions!$Q:$Q,ROW()-8))</f>
        <v>0</v>
      </c>
    </row>
    <row r="2444" spans="2:6" x14ac:dyDescent="0.15">
      <c r="B2444">
        <f ca="1">IF(INDEX(Transactions!$L:$L,ROW()-8)="",TODAY(),INDEX(Transactions!$G:$G,ROW()-8))</f>
        <v>46238</v>
      </c>
      <c r="F2444">
        <f>IF(INDEX(Transactions!$L:$L,ROW()-8)="",0,INDEX(Transactions!$Q:$Q,ROW()-8))</f>
        <v>0</v>
      </c>
    </row>
    <row r="2445" spans="2:6" x14ac:dyDescent="0.15">
      <c r="B2445">
        <f ca="1">IF(INDEX(Transactions!$L:$L,ROW()-8)="",TODAY(),INDEX(Transactions!$G:$G,ROW()-8))</f>
        <v>46238</v>
      </c>
      <c r="F2445">
        <f>IF(INDEX(Transactions!$L:$L,ROW()-8)="",0,INDEX(Transactions!$Q:$Q,ROW()-8))</f>
        <v>0</v>
      </c>
    </row>
    <row r="2446" spans="2:6" x14ac:dyDescent="0.15">
      <c r="B2446">
        <f ca="1">IF(INDEX(Transactions!$L:$L,ROW()-8)="",TODAY(),INDEX(Transactions!$G:$G,ROW()-8))</f>
        <v>46238</v>
      </c>
      <c r="F2446">
        <f>IF(INDEX(Transactions!$L:$L,ROW()-8)="",0,INDEX(Transactions!$Q:$Q,ROW()-8))</f>
        <v>0</v>
      </c>
    </row>
    <row r="2447" spans="2:6" x14ac:dyDescent="0.15">
      <c r="B2447">
        <f ca="1">IF(INDEX(Transactions!$L:$L,ROW()-8)="",TODAY(),INDEX(Transactions!$G:$G,ROW()-8))</f>
        <v>46238</v>
      </c>
      <c r="F2447">
        <f>IF(INDEX(Transactions!$L:$L,ROW()-8)="",0,INDEX(Transactions!$Q:$Q,ROW()-8))</f>
        <v>0</v>
      </c>
    </row>
    <row r="2448" spans="2:6" x14ac:dyDescent="0.15">
      <c r="B2448">
        <f ca="1">IF(INDEX(Transactions!$L:$L,ROW()-8)="",TODAY(),INDEX(Transactions!$G:$G,ROW()-8))</f>
        <v>46238</v>
      </c>
      <c r="F2448">
        <f>IF(INDEX(Transactions!$L:$L,ROW()-8)="",0,INDEX(Transactions!$Q:$Q,ROW()-8))</f>
        <v>0</v>
      </c>
    </row>
    <row r="2449" spans="2:6" x14ac:dyDescent="0.15">
      <c r="B2449">
        <f ca="1">IF(INDEX(Transactions!$L:$L,ROW()-8)="",TODAY(),INDEX(Transactions!$G:$G,ROW()-8))</f>
        <v>46238</v>
      </c>
      <c r="F2449">
        <f>IF(INDEX(Transactions!$L:$L,ROW()-8)="",0,INDEX(Transactions!$Q:$Q,ROW()-8))</f>
        <v>0</v>
      </c>
    </row>
    <row r="2450" spans="2:6" x14ac:dyDescent="0.15">
      <c r="B2450">
        <f ca="1">IF(INDEX(Transactions!$L:$L,ROW()-8)="",TODAY(),INDEX(Transactions!$G:$G,ROW()-8))</f>
        <v>46238</v>
      </c>
      <c r="F2450">
        <f>IF(INDEX(Transactions!$L:$L,ROW()-8)="",0,INDEX(Transactions!$Q:$Q,ROW()-8))</f>
        <v>0</v>
      </c>
    </row>
    <row r="2451" spans="2:6" x14ac:dyDescent="0.15">
      <c r="B2451">
        <f ca="1">IF(INDEX(Transactions!$L:$L,ROW()-8)="",TODAY(),INDEX(Transactions!$G:$G,ROW()-8))</f>
        <v>46238</v>
      </c>
      <c r="F2451">
        <f>IF(INDEX(Transactions!$L:$L,ROW()-8)="",0,INDEX(Transactions!$Q:$Q,ROW()-8))</f>
        <v>0</v>
      </c>
    </row>
    <row r="2452" spans="2:6" x14ac:dyDescent="0.15">
      <c r="B2452">
        <f ca="1">IF(INDEX(Transactions!$L:$L,ROW()-8)="",TODAY(),INDEX(Transactions!$G:$G,ROW()-8))</f>
        <v>46238</v>
      </c>
      <c r="F2452">
        <f>IF(INDEX(Transactions!$L:$L,ROW()-8)="",0,INDEX(Transactions!$Q:$Q,ROW()-8))</f>
        <v>0</v>
      </c>
    </row>
    <row r="2453" spans="2:6" x14ac:dyDescent="0.15">
      <c r="B2453">
        <f ca="1">IF(INDEX(Transactions!$L:$L,ROW()-8)="",TODAY(),INDEX(Transactions!$G:$G,ROW()-8))</f>
        <v>46238</v>
      </c>
      <c r="F2453">
        <f>IF(INDEX(Transactions!$L:$L,ROW()-8)="",0,INDEX(Transactions!$Q:$Q,ROW()-8))</f>
        <v>0</v>
      </c>
    </row>
    <row r="2454" spans="2:6" x14ac:dyDescent="0.15">
      <c r="B2454">
        <f ca="1">IF(INDEX(Transactions!$L:$L,ROW()-8)="",TODAY(),INDEX(Transactions!$G:$G,ROW()-8))</f>
        <v>46238</v>
      </c>
      <c r="F2454">
        <f>IF(INDEX(Transactions!$L:$L,ROW()-8)="",0,INDEX(Transactions!$Q:$Q,ROW()-8))</f>
        <v>0</v>
      </c>
    </row>
    <row r="2455" spans="2:6" x14ac:dyDescent="0.15">
      <c r="B2455">
        <f ca="1">IF(INDEX(Transactions!$L:$L,ROW()-8)="",TODAY(),INDEX(Transactions!$G:$G,ROW()-8))</f>
        <v>46238</v>
      </c>
      <c r="F2455">
        <f>IF(INDEX(Transactions!$L:$L,ROW()-8)="",0,INDEX(Transactions!$Q:$Q,ROW()-8))</f>
        <v>0</v>
      </c>
    </row>
    <row r="2456" spans="2:6" x14ac:dyDescent="0.15">
      <c r="B2456">
        <f ca="1">IF(INDEX(Transactions!$L:$L,ROW()-8)="",TODAY(),INDEX(Transactions!$G:$G,ROW()-8))</f>
        <v>46238</v>
      </c>
      <c r="F2456">
        <f>IF(INDEX(Transactions!$L:$L,ROW()-8)="",0,INDEX(Transactions!$Q:$Q,ROW()-8))</f>
        <v>0</v>
      </c>
    </row>
    <row r="2457" spans="2:6" x14ac:dyDescent="0.15">
      <c r="B2457">
        <f ca="1">IF(INDEX(Transactions!$L:$L,ROW()-8)="",TODAY(),INDEX(Transactions!$G:$G,ROW()-8))</f>
        <v>46238</v>
      </c>
      <c r="F2457">
        <f>IF(INDEX(Transactions!$L:$L,ROW()-8)="",0,INDEX(Transactions!$Q:$Q,ROW()-8))</f>
        <v>0</v>
      </c>
    </row>
    <row r="2458" spans="2:6" x14ac:dyDescent="0.15">
      <c r="B2458">
        <f ca="1">IF(INDEX(Transactions!$L:$L,ROW()-8)="",TODAY(),INDEX(Transactions!$G:$G,ROW()-8))</f>
        <v>46238</v>
      </c>
      <c r="F2458">
        <f>IF(INDEX(Transactions!$L:$L,ROW()-8)="",0,INDEX(Transactions!$Q:$Q,ROW()-8))</f>
        <v>0</v>
      </c>
    </row>
    <row r="2459" spans="2:6" x14ac:dyDescent="0.15">
      <c r="B2459">
        <f ca="1">IF(INDEX(Transactions!$L:$L,ROW()-8)="",TODAY(),INDEX(Transactions!$G:$G,ROW()-8))</f>
        <v>46238</v>
      </c>
      <c r="F2459">
        <f>IF(INDEX(Transactions!$L:$L,ROW()-8)="",0,INDEX(Transactions!$Q:$Q,ROW()-8))</f>
        <v>0</v>
      </c>
    </row>
    <row r="2460" spans="2:6" x14ac:dyDescent="0.15">
      <c r="B2460">
        <f ca="1">IF(INDEX(Transactions!$L:$L,ROW()-8)="",TODAY(),INDEX(Transactions!$G:$G,ROW()-8))</f>
        <v>46238</v>
      </c>
      <c r="F2460">
        <f>IF(INDEX(Transactions!$L:$L,ROW()-8)="",0,INDEX(Transactions!$Q:$Q,ROW()-8))</f>
        <v>0</v>
      </c>
    </row>
    <row r="2461" spans="2:6" x14ac:dyDescent="0.15">
      <c r="B2461">
        <f ca="1">IF(INDEX(Transactions!$L:$L,ROW()-8)="",TODAY(),INDEX(Transactions!$G:$G,ROW()-8))</f>
        <v>46238</v>
      </c>
      <c r="F2461">
        <f>IF(INDEX(Transactions!$L:$L,ROW()-8)="",0,INDEX(Transactions!$Q:$Q,ROW()-8))</f>
        <v>0</v>
      </c>
    </row>
    <row r="2462" spans="2:6" x14ac:dyDescent="0.15">
      <c r="B2462">
        <f ca="1">IF(INDEX(Transactions!$L:$L,ROW()-8)="",TODAY(),INDEX(Transactions!$G:$G,ROW()-8))</f>
        <v>46238</v>
      </c>
      <c r="F2462">
        <f>IF(INDEX(Transactions!$L:$L,ROW()-8)="",0,INDEX(Transactions!$Q:$Q,ROW()-8))</f>
        <v>0</v>
      </c>
    </row>
    <row r="2463" spans="2:6" x14ac:dyDescent="0.15">
      <c r="B2463">
        <f ca="1">IF(INDEX(Transactions!$L:$L,ROW()-8)="",TODAY(),INDEX(Transactions!$G:$G,ROW()-8))</f>
        <v>46238</v>
      </c>
      <c r="F2463">
        <f>IF(INDEX(Transactions!$L:$L,ROW()-8)="",0,INDEX(Transactions!$Q:$Q,ROW()-8))</f>
        <v>0</v>
      </c>
    </row>
    <row r="2464" spans="2:6" x14ac:dyDescent="0.15">
      <c r="B2464">
        <f ca="1">IF(INDEX(Transactions!$L:$L,ROW()-8)="",TODAY(),INDEX(Transactions!$G:$G,ROW()-8))</f>
        <v>46238</v>
      </c>
      <c r="F2464">
        <f>IF(INDEX(Transactions!$L:$L,ROW()-8)="",0,INDEX(Transactions!$Q:$Q,ROW()-8))</f>
        <v>0</v>
      </c>
    </row>
    <row r="2465" spans="2:6" x14ac:dyDescent="0.15">
      <c r="B2465">
        <f ca="1">IF(INDEX(Transactions!$L:$L,ROW()-8)="",TODAY(),INDEX(Transactions!$G:$G,ROW()-8))</f>
        <v>46238</v>
      </c>
      <c r="F2465">
        <f>IF(INDEX(Transactions!$L:$L,ROW()-8)="",0,INDEX(Transactions!$Q:$Q,ROW()-8))</f>
        <v>0</v>
      </c>
    </row>
    <row r="2466" spans="2:6" x14ac:dyDescent="0.15">
      <c r="B2466">
        <f ca="1">IF(INDEX(Transactions!$L:$L,ROW()-8)="",TODAY(),INDEX(Transactions!$G:$G,ROW()-8))</f>
        <v>46238</v>
      </c>
      <c r="F2466">
        <f>IF(INDEX(Transactions!$L:$L,ROW()-8)="",0,INDEX(Transactions!$Q:$Q,ROW()-8))</f>
        <v>0</v>
      </c>
    </row>
    <row r="2467" spans="2:6" x14ac:dyDescent="0.15">
      <c r="B2467">
        <f ca="1">IF(INDEX(Transactions!$L:$L,ROW()-8)="",TODAY(),INDEX(Transactions!$G:$G,ROW()-8))</f>
        <v>46238</v>
      </c>
      <c r="F2467">
        <f>IF(INDEX(Transactions!$L:$L,ROW()-8)="",0,INDEX(Transactions!$Q:$Q,ROW()-8))</f>
        <v>0</v>
      </c>
    </row>
    <row r="2468" spans="2:6" x14ac:dyDescent="0.15">
      <c r="B2468">
        <f ca="1">IF(INDEX(Transactions!$L:$L,ROW()-8)="",TODAY(),INDEX(Transactions!$G:$G,ROW()-8))</f>
        <v>46238</v>
      </c>
      <c r="F2468">
        <f>IF(INDEX(Transactions!$L:$L,ROW()-8)="",0,INDEX(Transactions!$Q:$Q,ROW()-8))</f>
        <v>0</v>
      </c>
    </row>
    <row r="2469" spans="2:6" x14ac:dyDescent="0.15">
      <c r="B2469">
        <f ca="1">IF(INDEX(Transactions!$L:$L,ROW()-8)="",TODAY(),INDEX(Transactions!$G:$G,ROW()-8))</f>
        <v>46238</v>
      </c>
      <c r="F2469">
        <f>IF(INDEX(Transactions!$L:$L,ROW()-8)="",0,INDEX(Transactions!$Q:$Q,ROW()-8))</f>
        <v>0</v>
      </c>
    </row>
    <row r="2470" spans="2:6" x14ac:dyDescent="0.15">
      <c r="B2470">
        <f ca="1">IF(INDEX(Transactions!$L:$L,ROW()-8)="",TODAY(),INDEX(Transactions!$G:$G,ROW()-8))</f>
        <v>46238</v>
      </c>
      <c r="F2470">
        <f>IF(INDEX(Transactions!$L:$L,ROW()-8)="",0,INDEX(Transactions!$Q:$Q,ROW()-8))</f>
        <v>0</v>
      </c>
    </row>
    <row r="2471" spans="2:6" x14ac:dyDescent="0.15">
      <c r="B2471">
        <f ca="1">IF(INDEX(Transactions!$L:$L,ROW()-8)="",TODAY(),INDEX(Transactions!$G:$G,ROW()-8))</f>
        <v>46238</v>
      </c>
      <c r="F2471">
        <f>IF(INDEX(Transactions!$L:$L,ROW()-8)="",0,INDEX(Transactions!$Q:$Q,ROW()-8))</f>
        <v>0</v>
      </c>
    </row>
    <row r="2472" spans="2:6" x14ac:dyDescent="0.15">
      <c r="B2472">
        <f ca="1">IF(INDEX(Transactions!$L:$L,ROW()-8)="",TODAY(),INDEX(Transactions!$G:$G,ROW()-8))</f>
        <v>46238</v>
      </c>
      <c r="F2472">
        <f>IF(INDEX(Transactions!$L:$L,ROW()-8)="",0,INDEX(Transactions!$Q:$Q,ROW()-8))</f>
        <v>0</v>
      </c>
    </row>
    <row r="2473" spans="2:6" x14ac:dyDescent="0.15">
      <c r="B2473">
        <f ca="1">IF(INDEX(Transactions!$L:$L,ROW()-8)="",TODAY(),INDEX(Transactions!$G:$G,ROW()-8))</f>
        <v>46238</v>
      </c>
      <c r="F2473">
        <f>IF(INDEX(Transactions!$L:$L,ROW()-8)="",0,INDEX(Transactions!$Q:$Q,ROW()-8))</f>
        <v>0</v>
      </c>
    </row>
    <row r="2474" spans="2:6" x14ac:dyDescent="0.15">
      <c r="B2474">
        <f ca="1">IF(INDEX(Transactions!$L:$L,ROW()-8)="",TODAY(),INDEX(Transactions!$G:$G,ROW()-8))</f>
        <v>46238</v>
      </c>
      <c r="F2474">
        <f>IF(INDEX(Transactions!$L:$L,ROW()-8)="",0,INDEX(Transactions!$Q:$Q,ROW()-8))</f>
        <v>0</v>
      </c>
    </row>
    <row r="2475" spans="2:6" x14ac:dyDescent="0.15">
      <c r="B2475">
        <f ca="1">IF(INDEX(Transactions!$L:$L,ROW()-8)="",TODAY(),INDEX(Transactions!$G:$G,ROW()-8))</f>
        <v>46238</v>
      </c>
      <c r="F2475">
        <f>IF(INDEX(Transactions!$L:$L,ROW()-8)="",0,INDEX(Transactions!$Q:$Q,ROW()-8))</f>
        <v>0</v>
      </c>
    </row>
    <row r="2476" spans="2:6" x14ac:dyDescent="0.15">
      <c r="B2476">
        <f ca="1">IF(INDEX(Transactions!$L:$L,ROW()-8)="",TODAY(),INDEX(Transactions!$G:$G,ROW()-8))</f>
        <v>46238</v>
      </c>
      <c r="F2476">
        <f>IF(INDEX(Transactions!$L:$L,ROW()-8)="",0,INDEX(Transactions!$Q:$Q,ROW()-8))</f>
        <v>0</v>
      </c>
    </row>
    <row r="2477" spans="2:6" x14ac:dyDescent="0.15">
      <c r="B2477">
        <f ca="1">IF(INDEX(Transactions!$L:$L,ROW()-8)="",TODAY(),INDEX(Transactions!$G:$G,ROW()-8))</f>
        <v>46238</v>
      </c>
      <c r="F2477">
        <f>IF(INDEX(Transactions!$L:$L,ROW()-8)="",0,INDEX(Transactions!$Q:$Q,ROW()-8))</f>
        <v>0</v>
      </c>
    </row>
    <row r="2478" spans="2:6" x14ac:dyDescent="0.15">
      <c r="B2478">
        <f ca="1">IF(INDEX(Transactions!$L:$L,ROW()-8)="",TODAY(),INDEX(Transactions!$G:$G,ROW()-8))</f>
        <v>46238</v>
      </c>
      <c r="F2478">
        <f>IF(INDEX(Transactions!$L:$L,ROW()-8)="",0,INDEX(Transactions!$Q:$Q,ROW()-8))</f>
        <v>0</v>
      </c>
    </row>
    <row r="2479" spans="2:6" x14ac:dyDescent="0.15">
      <c r="B2479">
        <f ca="1">IF(INDEX(Transactions!$L:$L,ROW()-8)="",TODAY(),INDEX(Transactions!$G:$G,ROW()-8))</f>
        <v>46238</v>
      </c>
      <c r="F2479">
        <f>IF(INDEX(Transactions!$L:$L,ROW()-8)="",0,INDEX(Transactions!$Q:$Q,ROW()-8))</f>
        <v>0</v>
      </c>
    </row>
    <row r="2480" spans="2:6" x14ac:dyDescent="0.15">
      <c r="B2480">
        <f ca="1">IF(INDEX(Transactions!$L:$L,ROW()-8)="",TODAY(),INDEX(Transactions!$G:$G,ROW()-8))</f>
        <v>46238</v>
      </c>
      <c r="F2480">
        <f>IF(INDEX(Transactions!$L:$L,ROW()-8)="",0,INDEX(Transactions!$Q:$Q,ROW()-8))</f>
        <v>0</v>
      </c>
    </row>
    <row r="2481" spans="2:6" x14ac:dyDescent="0.15">
      <c r="B2481">
        <f ca="1">IF(INDEX(Transactions!$L:$L,ROW()-8)="",TODAY(),INDEX(Transactions!$G:$G,ROW()-8))</f>
        <v>46238</v>
      </c>
      <c r="F2481">
        <f>IF(INDEX(Transactions!$L:$L,ROW()-8)="",0,INDEX(Transactions!$Q:$Q,ROW()-8))</f>
        <v>0</v>
      </c>
    </row>
    <row r="2482" spans="2:6" x14ac:dyDescent="0.15">
      <c r="B2482">
        <f ca="1">IF(INDEX(Transactions!$L:$L,ROW()-8)="",TODAY(),INDEX(Transactions!$G:$G,ROW()-8))</f>
        <v>46238</v>
      </c>
      <c r="F2482">
        <f>IF(INDEX(Transactions!$L:$L,ROW()-8)="",0,INDEX(Transactions!$Q:$Q,ROW()-8))</f>
        <v>0</v>
      </c>
    </row>
    <row r="2483" spans="2:6" x14ac:dyDescent="0.15">
      <c r="B2483">
        <f ca="1">IF(INDEX(Transactions!$L:$L,ROW()-8)="",TODAY(),INDEX(Transactions!$G:$G,ROW()-8))</f>
        <v>46238</v>
      </c>
      <c r="F2483">
        <f>IF(INDEX(Transactions!$L:$L,ROW()-8)="",0,INDEX(Transactions!$Q:$Q,ROW()-8))</f>
        <v>0</v>
      </c>
    </row>
    <row r="2484" spans="2:6" x14ac:dyDescent="0.15">
      <c r="B2484">
        <f ca="1">IF(INDEX(Transactions!$L:$L,ROW()-8)="",TODAY(),INDEX(Transactions!$G:$G,ROW()-8))</f>
        <v>46238</v>
      </c>
      <c r="F2484">
        <f>IF(INDEX(Transactions!$L:$L,ROW()-8)="",0,INDEX(Transactions!$Q:$Q,ROW()-8))</f>
        <v>0</v>
      </c>
    </row>
    <row r="2485" spans="2:6" x14ac:dyDescent="0.15">
      <c r="B2485">
        <f ca="1">IF(INDEX(Transactions!$L:$L,ROW()-8)="",TODAY(),INDEX(Transactions!$G:$G,ROW()-8))</f>
        <v>46238</v>
      </c>
      <c r="F2485">
        <f>IF(INDEX(Transactions!$L:$L,ROW()-8)="",0,INDEX(Transactions!$Q:$Q,ROW()-8))</f>
        <v>0</v>
      </c>
    </row>
    <row r="2486" spans="2:6" x14ac:dyDescent="0.15">
      <c r="B2486">
        <f ca="1">IF(INDEX(Transactions!$L:$L,ROW()-8)="",TODAY(),INDEX(Transactions!$G:$G,ROW()-8))</f>
        <v>46238</v>
      </c>
      <c r="F2486">
        <f>IF(INDEX(Transactions!$L:$L,ROW()-8)="",0,INDEX(Transactions!$Q:$Q,ROW()-8))</f>
        <v>0</v>
      </c>
    </row>
    <row r="2487" spans="2:6" x14ac:dyDescent="0.15">
      <c r="B2487">
        <f ca="1">IF(INDEX(Transactions!$L:$L,ROW()-8)="",TODAY(),INDEX(Transactions!$G:$G,ROW()-8))</f>
        <v>46238</v>
      </c>
      <c r="F2487">
        <f>IF(INDEX(Transactions!$L:$L,ROW()-8)="",0,INDEX(Transactions!$Q:$Q,ROW()-8))</f>
        <v>0</v>
      </c>
    </row>
    <row r="2488" spans="2:6" x14ac:dyDescent="0.15">
      <c r="B2488">
        <f ca="1">IF(INDEX(Transactions!$L:$L,ROW()-8)="",TODAY(),INDEX(Transactions!$G:$G,ROW()-8))</f>
        <v>46238</v>
      </c>
      <c r="F2488">
        <f>IF(INDEX(Transactions!$L:$L,ROW()-8)="",0,INDEX(Transactions!$Q:$Q,ROW()-8))</f>
        <v>0</v>
      </c>
    </row>
    <row r="2489" spans="2:6" x14ac:dyDescent="0.15">
      <c r="B2489">
        <f ca="1">IF(INDEX(Transactions!$L:$L,ROW()-8)="",TODAY(),INDEX(Transactions!$G:$G,ROW()-8))</f>
        <v>46238</v>
      </c>
      <c r="F2489">
        <f>IF(INDEX(Transactions!$L:$L,ROW()-8)="",0,INDEX(Transactions!$Q:$Q,ROW()-8))</f>
        <v>0</v>
      </c>
    </row>
    <row r="2490" spans="2:6" x14ac:dyDescent="0.15">
      <c r="B2490">
        <f ca="1">IF(INDEX(Transactions!$L:$L,ROW()-8)="",TODAY(),INDEX(Transactions!$G:$G,ROW()-8))</f>
        <v>46238</v>
      </c>
      <c r="F2490">
        <f>IF(INDEX(Transactions!$L:$L,ROW()-8)="",0,INDEX(Transactions!$Q:$Q,ROW()-8))</f>
        <v>0</v>
      </c>
    </row>
    <row r="2491" spans="2:6" x14ac:dyDescent="0.15">
      <c r="B2491">
        <f ca="1">IF(INDEX(Transactions!$L:$L,ROW()-8)="",TODAY(),INDEX(Transactions!$G:$G,ROW()-8))</f>
        <v>46238</v>
      </c>
      <c r="F2491">
        <f>IF(INDEX(Transactions!$L:$L,ROW()-8)="",0,INDEX(Transactions!$Q:$Q,ROW()-8))</f>
        <v>0</v>
      </c>
    </row>
    <row r="2492" spans="2:6" x14ac:dyDescent="0.15">
      <c r="B2492">
        <f ca="1">IF(INDEX(Transactions!$L:$L,ROW()-8)="",TODAY(),INDEX(Transactions!$G:$G,ROW()-8))</f>
        <v>46238</v>
      </c>
      <c r="F2492">
        <f>IF(INDEX(Transactions!$L:$L,ROW()-8)="",0,INDEX(Transactions!$Q:$Q,ROW()-8))</f>
        <v>0</v>
      </c>
    </row>
    <row r="2493" spans="2:6" x14ac:dyDescent="0.15">
      <c r="B2493">
        <f ca="1">IF(INDEX(Transactions!$L:$L,ROW()-8)="",TODAY(),INDEX(Transactions!$G:$G,ROW()-8))</f>
        <v>46238</v>
      </c>
      <c r="F2493">
        <f>IF(INDEX(Transactions!$L:$L,ROW()-8)="",0,INDEX(Transactions!$Q:$Q,ROW()-8))</f>
        <v>0</v>
      </c>
    </row>
    <row r="2494" spans="2:6" x14ac:dyDescent="0.15">
      <c r="B2494">
        <f ca="1">IF(INDEX(Transactions!$L:$L,ROW()-8)="",TODAY(),INDEX(Transactions!$G:$G,ROW()-8))</f>
        <v>46238</v>
      </c>
      <c r="F2494">
        <f>IF(INDEX(Transactions!$L:$L,ROW()-8)="",0,INDEX(Transactions!$Q:$Q,ROW()-8))</f>
        <v>0</v>
      </c>
    </row>
    <row r="2495" spans="2:6" x14ac:dyDescent="0.15">
      <c r="B2495">
        <f ca="1">IF(INDEX(Transactions!$L:$L,ROW()-8)="",TODAY(),INDEX(Transactions!$G:$G,ROW()-8))</f>
        <v>46238</v>
      </c>
      <c r="F2495">
        <f>IF(INDEX(Transactions!$L:$L,ROW()-8)="",0,INDEX(Transactions!$Q:$Q,ROW()-8))</f>
        <v>0</v>
      </c>
    </row>
    <row r="2496" spans="2:6" x14ac:dyDescent="0.15">
      <c r="B2496">
        <f ca="1">IF(INDEX(Transactions!$L:$L,ROW()-8)="",TODAY(),INDEX(Transactions!$G:$G,ROW()-8))</f>
        <v>46238</v>
      </c>
      <c r="F2496">
        <f>IF(INDEX(Transactions!$L:$L,ROW()-8)="",0,INDEX(Transactions!$Q:$Q,ROW()-8))</f>
        <v>0</v>
      </c>
    </row>
    <row r="2497" spans="2:6" x14ac:dyDescent="0.15">
      <c r="B2497">
        <f ca="1">IF(INDEX(Transactions!$L:$L,ROW()-8)="",TODAY(),INDEX(Transactions!$G:$G,ROW()-8))</f>
        <v>46238</v>
      </c>
      <c r="F2497">
        <f>IF(INDEX(Transactions!$L:$L,ROW()-8)="",0,INDEX(Transactions!$Q:$Q,ROW()-8))</f>
        <v>0</v>
      </c>
    </row>
    <row r="2498" spans="2:6" x14ac:dyDescent="0.15">
      <c r="B2498">
        <f ca="1">IF(INDEX(Transactions!$L:$L,ROW()-8)="",TODAY(),INDEX(Transactions!$G:$G,ROW()-8))</f>
        <v>46238</v>
      </c>
      <c r="F2498">
        <f>IF(INDEX(Transactions!$L:$L,ROW()-8)="",0,INDEX(Transactions!$Q:$Q,ROW()-8))</f>
        <v>0</v>
      </c>
    </row>
    <row r="2499" spans="2:6" x14ac:dyDescent="0.15">
      <c r="B2499">
        <f ca="1">IF(INDEX(Transactions!$L:$L,ROW()-8)="",TODAY(),INDEX(Transactions!$G:$G,ROW()-8))</f>
        <v>46238</v>
      </c>
      <c r="F2499">
        <f>IF(INDEX(Transactions!$L:$L,ROW()-8)="",0,INDEX(Transactions!$Q:$Q,ROW()-8))</f>
        <v>0</v>
      </c>
    </row>
    <row r="2500" spans="2:6" x14ac:dyDescent="0.15">
      <c r="B2500">
        <f ca="1">IF(INDEX(Transactions!$L:$L,ROW()-8)="",TODAY(),INDEX(Transactions!$G:$G,ROW()-8))</f>
        <v>46238</v>
      </c>
      <c r="F2500">
        <f>IF(INDEX(Transactions!$L:$L,ROW()-8)="",0,INDEX(Transactions!$Q:$Q,ROW()-8))</f>
        <v>0</v>
      </c>
    </row>
    <row r="2501" spans="2:6" x14ac:dyDescent="0.15">
      <c r="B2501">
        <f ca="1">IF(INDEX(Transactions!$L:$L,ROW()-8)="",TODAY(),INDEX(Transactions!$G:$G,ROW()-8))</f>
        <v>46238</v>
      </c>
      <c r="F2501">
        <f>IF(INDEX(Transactions!$L:$L,ROW()-8)="",0,INDEX(Transactions!$Q:$Q,ROW()-8))</f>
        <v>0</v>
      </c>
    </row>
    <row r="2502" spans="2:6" x14ac:dyDescent="0.15">
      <c r="B2502">
        <f ca="1">IF(INDEX(Transactions!$L:$L,ROW()-8)="",TODAY(),INDEX(Transactions!$G:$G,ROW()-8))</f>
        <v>46238</v>
      </c>
      <c r="F2502">
        <f>IF(INDEX(Transactions!$L:$L,ROW()-8)="",0,INDEX(Transactions!$Q:$Q,ROW()-8))</f>
        <v>0</v>
      </c>
    </row>
    <row r="2503" spans="2:6" x14ac:dyDescent="0.15">
      <c r="B2503">
        <f ca="1">IF(INDEX(Transactions!$L:$L,ROW()-8)="",TODAY(),INDEX(Transactions!$G:$G,ROW()-8))</f>
        <v>46238</v>
      </c>
      <c r="F2503">
        <f>IF(INDEX(Transactions!$L:$L,ROW()-8)="",0,INDEX(Transactions!$Q:$Q,ROW()-8))</f>
        <v>0</v>
      </c>
    </row>
    <row r="2504" spans="2:6" x14ac:dyDescent="0.15">
      <c r="B2504">
        <f ca="1">IF(INDEX(Transactions!$L:$L,ROW()-8)="",TODAY(),INDEX(Transactions!$G:$G,ROW()-8))</f>
        <v>46238</v>
      </c>
      <c r="F2504">
        <f>IF(INDEX(Transactions!$L:$L,ROW()-8)="",0,INDEX(Transactions!$Q:$Q,ROW()-8))</f>
        <v>0</v>
      </c>
    </row>
    <row r="2505" spans="2:6" x14ac:dyDescent="0.15">
      <c r="B2505">
        <f ca="1">IF(INDEX(Transactions!$L:$L,ROW()-8)="",TODAY(),INDEX(Transactions!$G:$G,ROW()-8))</f>
        <v>46238</v>
      </c>
      <c r="F2505">
        <f>IF(INDEX(Transactions!$L:$L,ROW()-8)="",0,INDEX(Transactions!$Q:$Q,ROW()-8))</f>
        <v>0</v>
      </c>
    </row>
    <row r="2506" spans="2:6" x14ac:dyDescent="0.15">
      <c r="B2506">
        <f ca="1">IF(INDEX(Transactions!$L:$L,ROW()-8)="",TODAY(),INDEX(Transactions!$G:$G,ROW()-8))</f>
        <v>46238</v>
      </c>
      <c r="F2506">
        <f>IF(INDEX(Transactions!$L:$L,ROW()-8)="",0,INDEX(Transactions!$Q:$Q,ROW()-8))</f>
        <v>0</v>
      </c>
    </row>
    <row r="2507" spans="2:6" x14ac:dyDescent="0.15">
      <c r="B2507">
        <f ca="1">IF(INDEX(Transactions!$L:$L,ROW()-8)="",TODAY(),INDEX(Transactions!$G:$G,ROW()-8))</f>
        <v>46238</v>
      </c>
      <c r="F2507">
        <f>IF(INDEX(Transactions!$L:$L,ROW()-8)="",0,INDEX(Transactions!$Q:$Q,ROW()-8))</f>
        <v>0</v>
      </c>
    </row>
    <row r="2508" spans="2:6" x14ac:dyDescent="0.15">
      <c r="B2508">
        <f ca="1">IF(INDEX(Transactions!$L:$L,ROW()-8)="",TODAY(),INDEX(Transactions!$G:$G,ROW()-8))</f>
        <v>46238</v>
      </c>
      <c r="F2508">
        <f>IF(INDEX(Transactions!$L:$L,ROW()-8)="",0,INDEX(Transactions!$Q:$Q,ROW()-8))</f>
        <v>0</v>
      </c>
    </row>
    <row r="2509" spans="2:6" x14ac:dyDescent="0.15">
      <c r="B2509">
        <f ca="1">IF(INDEX(Transactions!$L:$L,ROW()-8)="",TODAY(),INDEX(Transactions!$G:$G,ROW()-8))</f>
        <v>46238</v>
      </c>
      <c r="F2509">
        <f>IF(INDEX(Transactions!$L:$L,ROW()-8)="",0,INDEX(Transactions!$Q:$Q,ROW()-8))</f>
        <v>0</v>
      </c>
    </row>
    <row r="2510" spans="2:6" x14ac:dyDescent="0.15">
      <c r="B2510">
        <f ca="1">IF(INDEX(Transactions!$L:$L,ROW()-8)="",TODAY(),INDEX(Transactions!$G:$G,ROW()-8))</f>
        <v>46238</v>
      </c>
      <c r="F2510">
        <f>IF(INDEX(Transactions!$L:$L,ROW()-8)="",0,INDEX(Transactions!$Q:$Q,ROW()-8))</f>
        <v>0</v>
      </c>
    </row>
    <row r="2511" spans="2:6" x14ac:dyDescent="0.15">
      <c r="B2511">
        <f ca="1">IF(INDEX(Transactions!$L:$L,ROW()-8)="",TODAY(),INDEX(Transactions!$G:$G,ROW()-8))</f>
        <v>46238</v>
      </c>
      <c r="F2511">
        <f>IF(INDEX(Transactions!$L:$L,ROW()-8)="",0,INDEX(Transactions!$Q:$Q,ROW()-8))</f>
        <v>0</v>
      </c>
    </row>
    <row r="2512" spans="2:6" x14ac:dyDescent="0.15">
      <c r="B2512">
        <f ca="1">IF(INDEX(Transactions!$L:$L,ROW()-8)="",TODAY(),INDEX(Transactions!$G:$G,ROW()-8))</f>
        <v>46238</v>
      </c>
      <c r="F2512">
        <f>IF(INDEX(Transactions!$L:$L,ROW()-8)="",0,INDEX(Transactions!$Q:$Q,ROW()-8))</f>
        <v>0</v>
      </c>
    </row>
    <row r="2513" spans="2:6" x14ac:dyDescent="0.15">
      <c r="B2513">
        <f ca="1">IF(INDEX(Transactions!$L:$L,ROW()-8)="",TODAY(),INDEX(Transactions!$G:$G,ROW()-8))</f>
        <v>46238</v>
      </c>
      <c r="F2513">
        <f>IF(INDEX(Transactions!$L:$L,ROW()-8)="",0,INDEX(Transactions!$Q:$Q,ROW()-8))</f>
        <v>0</v>
      </c>
    </row>
    <row r="2514" spans="2:6" x14ac:dyDescent="0.15">
      <c r="B2514">
        <f ca="1">IF(INDEX(Transactions!$L:$L,ROW()-8)="",TODAY(),INDEX(Transactions!$G:$G,ROW()-8))</f>
        <v>46238</v>
      </c>
      <c r="F2514">
        <f>IF(INDEX(Transactions!$L:$L,ROW()-8)="",0,INDEX(Transactions!$Q:$Q,ROW()-8))</f>
        <v>0</v>
      </c>
    </row>
    <row r="2515" spans="2:6" x14ac:dyDescent="0.15">
      <c r="B2515">
        <f ca="1">IF(INDEX(Transactions!$L:$L,ROW()-8)="",TODAY(),INDEX(Transactions!$G:$G,ROW()-8))</f>
        <v>46238</v>
      </c>
      <c r="F2515">
        <f>IF(INDEX(Transactions!$L:$L,ROW()-8)="",0,INDEX(Transactions!$Q:$Q,ROW()-8))</f>
        <v>0</v>
      </c>
    </row>
    <row r="2516" spans="2:6" x14ac:dyDescent="0.15">
      <c r="B2516">
        <f ca="1">IF(INDEX(Transactions!$L:$L,ROW()-8)="",TODAY(),INDEX(Transactions!$G:$G,ROW()-8))</f>
        <v>46238</v>
      </c>
      <c r="F2516">
        <f>IF(INDEX(Transactions!$L:$L,ROW()-8)="",0,INDEX(Transactions!$Q:$Q,ROW()-8))</f>
        <v>0</v>
      </c>
    </row>
    <row r="2517" spans="2:6" x14ac:dyDescent="0.15">
      <c r="B2517">
        <f ca="1">IF(INDEX(Transactions!$L:$L,ROW()-8)="",TODAY(),INDEX(Transactions!$G:$G,ROW()-8))</f>
        <v>46238</v>
      </c>
      <c r="F2517">
        <f>IF(INDEX(Transactions!$L:$L,ROW()-8)="",0,INDEX(Transactions!$Q:$Q,ROW()-8))</f>
        <v>0</v>
      </c>
    </row>
    <row r="2518" spans="2:6" x14ac:dyDescent="0.15">
      <c r="B2518">
        <f ca="1">IF(INDEX(Transactions!$L:$L,ROW()-8)="",TODAY(),INDEX(Transactions!$G:$G,ROW()-8))</f>
        <v>46238</v>
      </c>
      <c r="F2518">
        <f>IF(INDEX(Transactions!$L:$L,ROW()-8)="",0,INDEX(Transactions!$Q:$Q,ROW()-8))</f>
        <v>0</v>
      </c>
    </row>
    <row r="2519" spans="2:6" x14ac:dyDescent="0.15">
      <c r="B2519">
        <f ca="1">IF(INDEX(Transactions!$L:$L,ROW()-8)="",TODAY(),INDEX(Transactions!$G:$G,ROW()-8))</f>
        <v>46238</v>
      </c>
      <c r="F2519">
        <f>IF(INDEX(Transactions!$L:$L,ROW()-8)="",0,INDEX(Transactions!$Q:$Q,ROW()-8))</f>
        <v>0</v>
      </c>
    </row>
    <row r="2520" spans="2:6" x14ac:dyDescent="0.15">
      <c r="B2520">
        <f ca="1">IF(INDEX(Transactions!$L:$L,ROW()-8)="",TODAY(),INDEX(Transactions!$G:$G,ROW()-8))</f>
        <v>46238</v>
      </c>
      <c r="F2520">
        <f>IF(INDEX(Transactions!$L:$L,ROW()-8)="",0,INDEX(Transactions!$Q:$Q,ROW()-8))</f>
        <v>0</v>
      </c>
    </row>
    <row r="2521" spans="2:6" x14ac:dyDescent="0.15">
      <c r="B2521">
        <f ca="1">IF(INDEX(Transactions!$L:$L,ROW()-8)="",TODAY(),INDEX(Transactions!$G:$G,ROW()-8))</f>
        <v>46238</v>
      </c>
      <c r="F2521">
        <f>IF(INDEX(Transactions!$L:$L,ROW()-8)="",0,INDEX(Transactions!$Q:$Q,ROW()-8))</f>
        <v>0</v>
      </c>
    </row>
    <row r="2522" spans="2:6" x14ac:dyDescent="0.15">
      <c r="B2522">
        <f ca="1">IF(INDEX(Transactions!$L:$L,ROW()-8)="",TODAY(),INDEX(Transactions!$G:$G,ROW()-8))</f>
        <v>46238</v>
      </c>
      <c r="F2522">
        <f>IF(INDEX(Transactions!$L:$L,ROW()-8)="",0,INDEX(Transactions!$Q:$Q,ROW()-8))</f>
        <v>0</v>
      </c>
    </row>
    <row r="2523" spans="2:6" x14ac:dyDescent="0.15">
      <c r="B2523">
        <f ca="1">IF(INDEX(Transactions!$L:$L,ROW()-8)="",TODAY(),INDEX(Transactions!$G:$G,ROW()-8))</f>
        <v>46238</v>
      </c>
      <c r="F2523">
        <f>IF(INDEX(Transactions!$L:$L,ROW()-8)="",0,INDEX(Transactions!$Q:$Q,ROW()-8))</f>
        <v>0</v>
      </c>
    </row>
    <row r="2524" spans="2:6" x14ac:dyDescent="0.15">
      <c r="B2524">
        <f ca="1">IF(INDEX(Transactions!$L:$L,ROW()-8)="",TODAY(),INDEX(Transactions!$G:$G,ROW()-8))</f>
        <v>46238</v>
      </c>
      <c r="F2524">
        <f>IF(INDEX(Transactions!$L:$L,ROW()-8)="",0,INDEX(Transactions!$Q:$Q,ROW()-8))</f>
        <v>0</v>
      </c>
    </row>
    <row r="2525" spans="2:6" x14ac:dyDescent="0.15">
      <c r="B2525">
        <f ca="1">IF(INDEX(Transactions!$L:$L,ROW()-8)="",TODAY(),INDEX(Transactions!$G:$G,ROW()-8))</f>
        <v>46238</v>
      </c>
      <c r="F2525">
        <f>IF(INDEX(Transactions!$L:$L,ROW()-8)="",0,INDEX(Transactions!$Q:$Q,ROW()-8))</f>
        <v>0</v>
      </c>
    </row>
    <row r="2526" spans="2:6" x14ac:dyDescent="0.15">
      <c r="B2526">
        <f ca="1">IF(INDEX(Transactions!$L:$L,ROW()-8)="",TODAY(),INDEX(Transactions!$G:$G,ROW()-8))</f>
        <v>46238</v>
      </c>
      <c r="F2526">
        <f>IF(INDEX(Transactions!$L:$L,ROW()-8)="",0,INDEX(Transactions!$Q:$Q,ROW()-8))</f>
        <v>0</v>
      </c>
    </row>
    <row r="2527" spans="2:6" x14ac:dyDescent="0.15">
      <c r="B2527">
        <f ca="1">IF(INDEX(Transactions!$L:$L,ROW()-8)="",TODAY(),INDEX(Transactions!$G:$G,ROW()-8))</f>
        <v>46238</v>
      </c>
      <c r="F2527">
        <f>IF(INDEX(Transactions!$L:$L,ROW()-8)="",0,INDEX(Transactions!$Q:$Q,ROW()-8))</f>
        <v>0</v>
      </c>
    </row>
    <row r="2528" spans="2:6" x14ac:dyDescent="0.15">
      <c r="B2528">
        <f ca="1">IF(INDEX(Transactions!$L:$L,ROW()-8)="",TODAY(),INDEX(Transactions!$G:$G,ROW()-8))</f>
        <v>46238</v>
      </c>
      <c r="F2528">
        <f>IF(INDEX(Transactions!$L:$L,ROW()-8)="",0,INDEX(Transactions!$Q:$Q,ROW()-8))</f>
        <v>0</v>
      </c>
    </row>
    <row r="2529" spans="2:6" x14ac:dyDescent="0.15">
      <c r="B2529">
        <f ca="1">IF(INDEX(Transactions!$L:$L,ROW()-8)="",TODAY(),INDEX(Transactions!$G:$G,ROW()-8))</f>
        <v>46238</v>
      </c>
      <c r="F2529">
        <f>IF(INDEX(Transactions!$L:$L,ROW()-8)="",0,INDEX(Transactions!$Q:$Q,ROW()-8))</f>
        <v>0</v>
      </c>
    </row>
    <row r="2530" spans="2:6" x14ac:dyDescent="0.15">
      <c r="B2530">
        <f ca="1">IF(INDEX(Transactions!$L:$L,ROW()-8)="",TODAY(),INDEX(Transactions!$G:$G,ROW()-8))</f>
        <v>46238</v>
      </c>
      <c r="F2530">
        <f>IF(INDEX(Transactions!$L:$L,ROW()-8)="",0,INDEX(Transactions!$Q:$Q,ROW()-8))</f>
        <v>0</v>
      </c>
    </row>
    <row r="2531" spans="2:6" x14ac:dyDescent="0.15">
      <c r="B2531">
        <f ca="1">IF(INDEX(Transactions!$L:$L,ROW()-8)="",TODAY(),INDEX(Transactions!$G:$G,ROW()-8))</f>
        <v>46238</v>
      </c>
      <c r="F2531">
        <f>IF(INDEX(Transactions!$L:$L,ROW()-8)="",0,INDEX(Transactions!$Q:$Q,ROW()-8))</f>
        <v>0</v>
      </c>
    </row>
    <row r="2532" spans="2:6" x14ac:dyDescent="0.15">
      <c r="B2532">
        <f ca="1">IF(INDEX(Transactions!$L:$L,ROW()-8)="",TODAY(),INDEX(Transactions!$G:$G,ROW()-8))</f>
        <v>46238</v>
      </c>
      <c r="F2532">
        <f>IF(INDEX(Transactions!$L:$L,ROW()-8)="",0,INDEX(Transactions!$Q:$Q,ROW()-8))</f>
        <v>0</v>
      </c>
    </row>
    <row r="2533" spans="2:6" x14ac:dyDescent="0.15">
      <c r="B2533">
        <f ca="1">IF(INDEX(Transactions!$L:$L,ROW()-8)="",TODAY(),INDEX(Transactions!$G:$G,ROW()-8))</f>
        <v>46238</v>
      </c>
      <c r="F2533">
        <f>IF(INDEX(Transactions!$L:$L,ROW()-8)="",0,INDEX(Transactions!$Q:$Q,ROW()-8))</f>
        <v>0</v>
      </c>
    </row>
    <row r="2534" spans="2:6" x14ac:dyDescent="0.15">
      <c r="B2534">
        <f ca="1">IF(INDEX(Transactions!$L:$L,ROW()-8)="",TODAY(),INDEX(Transactions!$G:$G,ROW()-8))</f>
        <v>46238</v>
      </c>
      <c r="F2534">
        <f>IF(INDEX(Transactions!$L:$L,ROW()-8)="",0,INDEX(Transactions!$Q:$Q,ROW()-8))</f>
        <v>0</v>
      </c>
    </row>
    <row r="2535" spans="2:6" x14ac:dyDescent="0.15">
      <c r="B2535">
        <f ca="1">IF(INDEX(Transactions!$L:$L,ROW()-8)="",TODAY(),INDEX(Transactions!$G:$G,ROW()-8))</f>
        <v>46238</v>
      </c>
      <c r="F2535">
        <f>IF(INDEX(Transactions!$L:$L,ROW()-8)="",0,INDEX(Transactions!$Q:$Q,ROW()-8))</f>
        <v>0</v>
      </c>
    </row>
    <row r="2536" spans="2:6" x14ac:dyDescent="0.15">
      <c r="B2536">
        <f ca="1">IF(INDEX(Transactions!$L:$L,ROW()-8)="",TODAY(),INDEX(Transactions!$G:$G,ROW()-8))</f>
        <v>46238</v>
      </c>
      <c r="F2536">
        <f>IF(INDEX(Transactions!$L:$L,ROW()-8)="",0,INDEX(Transactions!$Q:$Q,ROW()-8))</f>
        <v>0</v>
      </c>
    </row>
    <row r="2537" spans="2:6" x14ac:dyDescent="0.15">
      <c r="B2537">
        <f ca="1">IF(INDEX(Transactions!$L:$L,ROW()-8)="",TODAY(),INDEX(Transactions!$G:$G,ROW()-8))</f>
        <v>46238</v>
      </c>
      <c r="F2537">
        <f>IF(INDEX(Transactions!$L:$L,ROW()-8)="",0,INDEX(Transactions!$Q:$Q,ROW()-8))</f>
        <v>0</v>
      </c>
    </row>
    <row r="2538" spans="2:6" x14ac:dyDescent="0.15">
      <c r="B2538">
        <f ca="1">IF(INDEX(Transactions!$L:$L,ROW()-8)="",TODAY(),INDEX(Transactions!$G:$G,ROW()-8))</f>
        <v>46238</v>
      </c>
      <c r="F2538">
        <f>IF(INDEX(Transactions!$L:$L,ROW()-8)="",0,INDEX(Transactions!$Q:$Q,ROW()-8))</f>
        <v>0</v>
      </c>
    </row>
    <row r="2539" spans="2:6" x14ac:dyDescent="0.15">
      <c r="B2539">
        <f ca="1">IF(INDEX(Transactions!$L:$L,ROW()-8)="",TODAY(),INDEX(Transactions!$G:$G,ROW()-8))</f>
        <v>46238</v>
      </c>
      <c r="F2539">
        <f>IF(INDEX(Transactions!$L:$L,ROW()-8)="",0,INDEX(Transactions!$Q:$Q,ROW()-8))</f>
        <v>0</v>
      </c>
    </row>
    <row r="2540" spans="2:6" x14ac:dyDescent="0.15">
      <c r="B2540">
        <f ca="1">IF(INDEX(Transactions!$L:$L,ROW()-8)="",TODAY(),INDEX(Transactions!$G:$G,ROW()-8))</f>
        <v>46238</v>
      </c>
      <c r="F2540">
        <f>IF(INDEX(Transactions!$L:$L,ROW()-8)="",0,INDEX(Transactions!$Q:$Q,ROW()-8))</f>
        <v>0</v>
      </c>
    </row>
    <row r="2541" spans="2:6" x14ac:dyDescent="0.15">
      <c r="B2541">
        <f ca="1">IF(INDEX(Transactions!$L:$L,ROW()-8)="",TODAY(),INDEX(Transactions!$G:$G,ROW()-8))</f>
        <v>46238</v>
      </c>
      <c r="F2541">
        <f>IF(INDEX(Transactions!$L:$L,ROW()-8)="",0,INDEX(Transactions!$Q:$Q,ROW()-8))</f>
        <v>0</v>
      </c>
    </row>
    <row r="2542" spans="2:6" x14ac:dyDescent="0.15">
      <c r="B2542">
        <f ca="1">IF(INDEX(Transactions!$L:$L,ROW()-8)="",TODAY(),INDEX(Transactions!$G:$G,ROW()-8))</f>
        <v>46238</v>
      </c>
      <c r="F2542">
        <f>IF(INDEX(Transactions!$L:$L,ROW()-8)="",0,INDEX(Transactions!$Q:$Q,ROW()-8))</f>
        <v>0</v>
      </c>
    </row>
    <row r="2543" spans="2:6" x14ac:dyDescent="0.15">
      <c r="B2543">
        <f ca="1">IF(INDEX(Transactions!$L:$L,ROW()-8)="",TODAY(),INDEX(Transactions!$G:$G,ROW()-8))</f>
        <v>46238</v>
      </c>
      <c r="F2543">
        <f>IF(INDEX(Transactions!$L:$L,ROW()-8)="",0,INDEX(Transactions!$Q:$Q,ROW()-8))</f>
        <v>0</v>
      </c>
    </row>
    <row r="2544" spans="2:6" x14ac:dyDescent="0.15">
      <c r="B2544">
        <f ca="1">IF(INDEX(Transactions!$L:$L,ROW()-8)="",TODAY(),INDEX(Transactions!$G:$G,ROW()-8))</f>
        <v>46238</v>
      </c>
      <c r="F2544">
        <f>IF(INDEX(Transactions!$L:$L,ROW()-8)="",0,INDEX(Transactions!$Q:$Q,ROW()-8))</f>
        <v>0</v>
      </c>
    </row>
    <row r="2545" spans="2:6" x14ac:dyDescent="0.15">
      <c r="B2545">
        <f ca="1">IF(INDEX(Transactions!$L:$L,ROW()-8)="",TODAY(),INDEX(Transactions!$G:$G,ROW()-8))</f>
        <v>46238</v>
      </c>
      <c r="F2545">
        <f>IF(INDEX(Transactions!$L:$L,ROW()-8)="",0,INDEX(Transactions!$Q:$Q,ROW()-8))</f>
        <v>0</v>
      </c>
    </row>
    <row r="2546" spans="2:6" x14ac:dyDescent="0.15">
      <c r="B2546">
        <f ca="1">IF(INDEX(Transactions!$L:$L,ROW()-8)="",TODAY(),INDEX(Transactions!$G:$G,ROW()-8))</f>
        <v>46238</v>
      </c>
      <c r="F2546">
        <f>IF(INDEX(Transactions!$L:$L,ROW()-8)="",0,INDEX(Transactions!$Q:$Q,ROW()-8))</f>
        <v>0</v>
      </c>
    </row>
    <row r="2547" spans="2:6" x14ac:dyDescent="0.15">
      <c r="B2547">
        <f ca="1">IF(INDEX(Transactions!$L:$L,ROW()-8)="",TODAY(),INDEX(Transactions!$G:$G,ROW()-8))</f>
        <v>46238</v>
      </c>
      <c r="F2547">
        <f>IF(INDEX(Transactions!$L:$L,ROW()-8)="",0,INDEX(Transactions!$Q:$Q,ROW()-8))</f>
        <v>0</v>
      </c>
    </row>
    <row r="2548" spans="2:6" x14ac:dyDescent="0.15">
      <c r="B2548">
        <f ca="1">IF(INDEX(Transactions!$L:$L,ROW()-8)="",TODAY(),INDEX(Transactions!$G:$G,ROW()-8))</f>
        <v>46238</v>
      </c>
      <c r="F2548">
        <f>IF(INDEX(Transactions!$L:$L,ROW()-8)="",0,INDEX(Transactions!$Q:$Q,ROW()-8))</f>
        <v>0</v>
      </c>
    </row>
    <row r="2549" spans="2:6" x14ac:dyDescent="0.15">
      <c r="B2549">
        <f ca="1">IF(INDEX(Transactions!$L:$L,ROW()-8)="",TODAY(),INDEX(Transactions!$G:$G,ROW()-8))</f>
        <v>46238</v>
      </c>
      <c r="F2549">
        <f>IF(INDEX(Transactions!$L:$L,ROW()-8)="",0,INDEX(Transactions!$Q:$Q,ROW()-8))</f>
        <v>0</v>
      </c>
    </row>
    <row r="2550" spans="2:6" x14ac:dyDescent="0.15">
      <c r="B2550">
        <f ca="1">IF(INDEX(Transactions!$L:$L,ROW()-8)="",TODAY(),INDEX(Transactions!$G:$G,ROW()-8))</f>
        <v>46238</v>
      </c>
      <c r="F2550">
        <f>IF(INDEX(Transactions!$L:$L,ROW()-8)="",0,INDEX(Transactions!$Q:$Q,ROW()-8))</f>
        <v>0</v>
      </c>
    </row>
    <row r="2551" spans="2:6" x14ac:dyDescent="0.15">
      <c r="B2551">
        <f ca="1">IF(INDEX(Transactions!$L:$L,ROW()-8)="",TODAY(),INDEX(Transactions!$G:$G,ROW()-8))</f>
        <v>46238</v>
      </c>
      <c r="F2551">
        <f>IF(INDEX(Transactions!$L:$L,ROW()-8)="",0,INDEX(Transactions!$Q:$Q,ROW()-8))</f>
        <v>0</v>
      </c>
    </row>
    <row r="2552" spans="2:6" x14ac:dyDescent="0.15">
      <c r="B2552">
        <f ca="1">IF(INDEX(Transactions!$L:$L,ROW()-8)="",TODAY(),INDEX(Transactions!$G:$G,ROW()-8))</f>
        <v>46238</v>
      </c>
      <c r="F2552">
        <f>IF(INDEX(Transactions!$L:$L,ROW()-8)="",0,INDEX(Transactions!$Q:$Q,ROW()-8))</f>
        <v>0</v>
      </c>
    </row>
    <row r="2553" spans="2:6" x14ac:dyDescent="0.15">
      <c r="B2553">
        <f ca="1">IF(INDEX(Transactions!$L:$L,ROW()-8)="",TODAY(),INDEX(Transactions!$G:$G,ROW()-8))</f>
        <v>46238</v>
      </c>
      <c r="F2553">
        <f>IF(INDEX(Transactions!$L:$L,ROW()-8)="",0,INDEX(Transactions!$Q:$Q,ROW()-8))</f>
        <v>0</v>
      </c>
    </row>
    <row r="2554" spans="2:6" x14ac:dyDescent="0.15">
      <c r="B2554">
        <f ca="1">IF(INDEX(Transactions!$L:$L,ROW()-8)="",TODAY(),INDEX(Transactions!$G:$G,ROW()-8))</f>
        <v>46238</v>
      </c>
      <c r="F2554">
        <f>IF(INDEX(Transactions!$L:$L,ROW()-8)="",0,INDEX(Transactions!$Q:$Q,ROW()-8))</f>
        <v>0</v>
      </c>
    </row>
    <row r="2555" spans="2:6" x14ac:dyDescent="0.15">
      <c r="B2555">
        <f ca="1">IF(INDEX(Transactions!$L:$L,ROW()-8)="",TODAY(),INDEX(Transactions!$G:$G,ROW()-8))</f>
        <v>46238</v>
      </c>
      <c r="F2555">
        <f>IF(INDEX(Transactions!$L:$L,ROW()-8)="",0,INDEX(Transactions!$Q:$Q,ROW()-8))</f>
        <v>0</v>
      </c>
    </row>
    <row r="2556" spans="2:6" x14ac:dyDescent="0.15">
      <c r="B2556">
        <f ca="1">IF(INDEX(Transactions!$L:$L,ROW()-8)="",TODAY(),INDEX(Transactions!$G:$G,ROW()-8))</f>
        <v>46238</v>
      </c>
      <c r="F2556">
        <f>IF(INDEX(Transactions!$L:$L,ROW()-8)="",0,INDEX(Transactions!$Q:$Q,ROW()-8))</f>
        <v>0</v>
      </c>
    </row>
    <row r="2557" spans="2:6" x14ac:dyDescent="0.15">
      <c r="B2557">
        <f ca="1">IF(INDEX(Transactions!$L:$L,ROW()-8)="",TODAY(),INDEX(Transactions!$G:$G,ROW()-8))</f>
        <v>46238</v>
      </c>
      <c r="F2557">
        <f>IF(INDEX(Transactions!$L:$L,ROW()-8)="",0,INDEX(Transactions!$Q:$Q,ROW()-8))</f>
        <v>0</v>
      </c>
    </row>
    <row r="2558" spans="2:6" x14ac:dyDescent="0.15">
      <c r="B2558">
        <f ca="1">IF(INDEX(Transactions!$L:$L,ROW()-8)="",TODAY(),INDEX(Transactions!$G:$G,ROW()-8))</f>
        <v>46238</v>
      </c>
      <c r="F2558">
        <f>IF(INDEX(Transactions!$L:$L,ROW()-8)="",0,INDEX(Transactions!$Q:$Q,ROW()-8))</f>
        <v>0</v>
      </c>
    </row>
    <row r="2559" spans="2:6" x14ac:dyDescent="0.15">
      <c r="B2559">
        <f ca="1">IF(INDEX(Transactions!$L:$L,ROW()-8)="",TODAY(),INDEX(Transactions!$G:$G,ROW()-8))</f>
        <v>46238</v>
      </c>
      <c r="F2559">
        <f>IF(INDEX(Transactions!$L:$L,ROW()-8)="",0,INDEX(Transactions!$Q:$Q,ROW()-8))</f>
        <v>0</v>
      </c>
    </row>
    <row r="2560" spans="2:6" x14ac:dyDescent="0.15">
      <c r="B2560">
        <f ca="1">IF(INDEX(Transactions!$L:$L,ROW()-8)="",TODAY(),INDEX(Transactions!$G:$G,ROW()-8))</f>
        <v>46238</v>
      </c>
      <c r="F2560">
        <f>IF(INDEX(Transactions!$L:$L,ROW()-8)="",0,INDEX(Transactions!$Q:$Q,ROW()-8))</f>
        <v>0</v>
      </c>
    </row>
    <row r="2561" spans="2:6" x14ac:dyDescent="0.15">
      <c r="B2561">
        <f ca="1">IF(INDEX(Transactions!$L:$L,ROW()-8)="",TODAY(),INDEX(Transactions!$G:$G,ROW()-8))</f>
        <v>46238</v>
      </c>
      <c r="F2561">
        <f>IF(INDEX(Transactions!$L:$L,ROW()-8)="",0,INDEX(Transactions!$Q:$Q,ROW()-8))</f>
        <v>0</v>
      </c>
    </row>
    <row r="2562" spans="2:6" x14ac:dyDescent="0.15">
      <c r="B2562">
        <f ca="1">IF(INDEX(Transactions!$L:$L,ROW()-8)="",TODAY(),INDEX(Transactions!$G:$G,ROW()-8))</f>
        <v>46238</v>
      </c>
      <c r="F2562">
        <f>IF(INDEX(Transactions!$L:$L,ROW()-8)="",0,INDEX(Transactions!$Q:$Q,ROW()-8))</f>
        <v>0</v>
      </c>
    </row>
    <row r="2563" spans="2:6" x14ac:dyDescent="0.15">
      <c r="B2563">
        <f ca="1">IF(INDEX(Transactions!$L:$L,ROW()-8)="",TODAY(),INDEX(Transactions!$G:$G,ROW()-8))</f>
        <v>46238</v>
      </c>
      <c r="F2563">
        <f>IF(INDEX(Transactions!$L:$L,ROW()-8)="",0,INDEX(Transactions!$Q:$Q,ROW()-8))</f>
        <v>0</v>
      </c>
    </row>
    <row r="2564" spans="2:6" x14ac:dyDescent="0.15">
      <c r="B2564">
        <f ca="1">IF(INDEX(Transactions!$L:$L,ROW()-8)="",TODAY(),INDEX(Transactions!$G:$G,ROW()-8))</f>
        <v>46238</v>
      </c>
      <c r="F2564">
        <f>IF(INDEX(Transactions!$L:$L,ROW()-8)="",0,INDEX(Transactions!$Q:$Q,ROW()-8))</f>
        <v>0</v>
      </c>
    </row>
    <row r="2565" spans="2:6" x14ac:dyDescent="0.15">
      <c r="B2565">
        <f ca="1">IF(INDEX(Transactions!$L:$L,ROW()-8)="",TODAY(),INDEX(Transactions!$G:$G,ROW()-8))</f>
        <v>46238</v>
      </c>
      <c r="F2565">
        <f>IF(INDEX(Transactions!$L:$L,ROW()-8)="",0,INDEX(Transactions!$Q:$Q,ROW()-8))</f>
        <v>0</v>
      </c>
    </row>
    <row r="2566" spans="2:6" x14ac:dyDescent="0.15">
      <c r="B2566">
        <f ca="1">IF(INDEX(Transactions!$L:$L,ROW()-8)="",TODAY(),INDEX(Transactions!$G:$G,ROW()-8))</f>
        <v>46238</v>
      </c>
      <c r="F2566">
        <f>IF(INDEX(Transactions!$L:$L,ROW()-8)="",0,INDEX(Transactions!$Q:$Q,ROW()-8))</f>
        <v>0</v>
      </c>
    </row>
    <row r="2567" spans="2:6" x14ac:dyDescent="0.15">
      <c r="B2567">
        <f ca="1">IF(INDEX(Transactions!$L:$L,ROW()-8)="",TODAY(),INDEX(Transactions!$G:$G,ROW()-8))</f>
        <v>46238</v>
      </c>
      <c r="F2567">
        <f>IF(INDEX(Transactions!$L:$L,ROW()-8)="",0,INDEX(Transactions!$Q:$Q,ROW()-8))</f>
        <v>0</v>
      </c>
    </row>
    <row r="2568" spans="2:6" x14ac:dyDescent="0.15">
      <c r="B2568">
        <f ca="1">IF(INDEX(Transactions!$L:$L,ROW()-8)="",TODAY(),INDEX(Transactions!$G:$G,ROW()-8))</f>
        <v>46238</v>
      </c>
      <c r="F2568">
        <f>IF(INDEX(Transactions!$L:$L,ROW()-8)="",0,INDEX(Transactions!$Q:$Q,ROW()-8))</f>
        <v>0</v>
      </c>
    </row>
    <row r="2569" spans="2:6" x14ac:dyDescent="0.15">
      <c r="B2569">
        <f ca="1">IF(INDEX(Transactions!$L:$L,ROW()-8)="",TODAY(),INDEX(Transactions!$G:$G,ROW()-8))</f>
        <v>46238</v>
      </c>
      <c r="F2569">
        <f>IF(INDEX(Transactions!$L:$L,ROW()-8)="",0,INDEX(Transactions!$Q:$Q,ROW()-8))</f>
        <v>0</v>
      </c>
    </row>
    <row r="2570" spans="2:6" x14ac:dyDescent="0.15">
      <c r="B2570">
        <f ca="1">IF(INDEX(Transactions!$L:$L,ROW()-8)="",TODAY(),INDEX(Transactions!$G:$G,ROW()-8))</f>
        <v>46238</v>
      </c>
      <c r="F2570">
        <f>IF(INDEX(Transactions!$L:$L,ROW()-8)="",0,INDEX(Transactions!$Q:$Q,ROW()-8))</f>
        <v>0</v>
      </c>
    </row>
    <row r="2571" spans="2:6" x14ac:dyDescent="0.15">
      <c r="B2571">
        <f ca="1">IF(INDEX(Transactions!$L:$L,ROW()-8)="",TODAY(),INDEX(Transactions!$G:$G,ROW()-8))</f>
        <v>46238</v>
      </c>
      <c r="F2571">
        <f>IF(INDEX(Transactions!$L:$L,ROW()-8)="",0,INDEX(Transactions!$Q:$Q,ROW()-8))</f>
        <v>0</v>
      </c>
    </row>
    <row r="2572" spans="2:6" x14ac:dyDescent="0.15">
      <c r="B2572">
        <f ca="1">IF(INDEX(Transactions!$L:$L,ROW()-8)="",TODAY(),INDEX(Transactions!$G:$G,ROW()-8))</f>
        <v>46238</v>
      </c>
      <c r="F2572">
        <f>IF(INDEX(Transactions!$L:$L,ROW()-8)="",0,INDEX(Transactions!$Q:$Q,ROW()-8))</f>
        <v>0</v>
      </c>
    </row>
    <row r="2573" spans="2:6" x14ac:dyDescent="0.15">
      <c r="B2573">
        <f ca="1">IF(INDEX(Transactions!$L:$L,ROW()-8)="",TODAY(),INDEX(Transactions!$G:$G,ROW()-8))</f>
        <v>46238</v>
      </c>
      <c r="F2573">
        <f>IF(INDEX(Transactions!$L:$L,ROW()-8)="",0,INDEX(Transactions!$Q:$Q,ROW()-8))</f>
        <v>0</v>
      </c>
    </row>
    <row r="2574" spans="2:6" x14ac:dyDescent="0.15">
      <c r="B2574">
        <f ca="1">IF(INDEX(Transactions!$L:$L,ROW()-8)="",TODAY(),INDEX(Transactions!$G:$G,ROW()-8))</f>
        <v>46238</v>
      </c>
      <c r="F2574">
        <f>IF(INDEX(Transactions!$L:$L,ROW()-8)="",0,INDEX(Transactions!$Q:$Q,ROW()-8))</f>
        <v>0</v>
      </c>
    </row>
    <row r="2575" spans="2:6" x14ac:dyDescent="0.15">
      <c r="B2575">
        <f ca="1">IF(INDEX(Transactions!$L:$L,ROW()-8)="",TODAY(),INDEX(Transactions!$G:$G,ROW()-8))</f>
        <v>46238</v>
      </c>
      <c r="F2575">
        <f>IF(INDEX(Transactions!$L:$L,ROW()-8)="",0,INDEX(Transactions!$Q:$Q,ROW()-8))</f>
        <v>0</v>
      </c>
    </row>
    <row r="2576" spans="2:6" x14ac:dyDescent="0.15">
      <c r="B2576">
        <f ca="1">IF(INDEX(Transactions!$L:$L,ROW()-8)="",TODAY(),INDEX(Transactions!$G:$G,ROW()-8))</f>
        <v>46238</v>
      </c>
      <c r="F2576">
        <f>IF(INDEX(Transactions!$L:$L,ROW()-8)="",0,INDEX(Transactions!$Q:$Q,ROW()-8))</f>
        <v>0</v>
      </c>
    </row>
    <row r="2577" spans="2:6" x14ac:dyDescent="0.15">
      <c r="B2577">
        <f ca="1">IF(INDEX(Transactions!$L:$L,ROW()-8)="",TODAY(),INDEX(Transactions!$G:$G,ROW()-8))</f>
        <v>46238</v>
      </c>
      <c r="F2577">
        <f>IF(INDEX(Transactions!$L:$L,ROW()-8)="",0,INDEX(Transactions!$Q:$Q,ROW()-8))</f>
        <v>0</v>
      </c>
    </row>
    <row r="2578" spans="2:6" x14ac:dyDescent="0.15">
      <c r="B2578">
        <f ca="1">IF(INDEX(Transactions!$L:$L,ROW()-8)="",TODAY(),INDEX(Transactions!$G:$G,ROW()-8))</f>
        <v>46238</v>
      </c>
      <c r="F2578">
        <f>IF(INDEX(Transactions!$L:$L,ROW()-8)="",0,INDEX(Transactions!$Q:$Q,ROW()-8))</f>
        <v>0</v>
      </c>
    </row>
    <row r="2579" spans="2:6" x14ac:dyDescent="0.15">
      <c r="B2579">
        <f ca="1">IF(INDEX(Transactions!$L:$L,ROW()-8)="",TODAY(),INDEX(Transactions!$G:$G,ROW()-8))</f>
        <v>46238</v>
      </c>
      <c r="F2579">
        <f>IF(INDEX(Transactions!$L:$L,ROW()-8)="",0,INDEX(Transactions!$Q:$Q,ROW()-8))</f>
        <v>0</v>
      </c>
    </row>
    <row r="2580" spans="2:6" x14ac:dyDescent="0.15">
      <c r="B2580">
        <f ca="1">IF(INDEX(Transactions!$L:$L,ROW()-8)="",TODAY(),INDEX(Transactions!$G:$G,ROW()-8))</f>
        <v>46238</v>
      </c>
      <c r="F2580">
        <f>IF(INDEX(Transactions!$L:$L,ROW()-8)="",0,INDEX(Transactions!$Q:$Q,ROW()-8))</f>
        <v>0</v>
      </c>
    </row>
    <row r="2581" spans="2:6" x14ac:dyDescent="0.15">
      <c r="B2581">
        <f ca="1">IF(INDEX(Transactions!$L:$L,ROW()-8)="",TODAY(),INDEX(Transactions!$G:$G,ROW()-8))</f>
        <v>46238</v>
      </c>
      <c r="F2581">
        <f>IF(INDEX(Transactions!$L:$L,ROW()-8)="",0,INDEX(Transactions!$Q:$Q,ROW()-8))</f>
        <v>0</v>
      </c>
    </row>
    <row r="2582" spans="2:6" x14ac:dyDescent="0.15">
      <c r="B2582">
        <f ca="1">IF(INDEX(Transactions!$L:$L,ROW()-8)="",TODAY(),INDEX(Transactions!$G:$G,ROW()-8))</f>
        <v>46238</v>
      </c>
      <c r="F2582">
        <f>IF(INDEX(Transactions!$L:$L,ROW()-8)="",0,INDEX(Transactions!$Q:$Q,ROW()-8))</f>
        <v>0</v>
      </c>
    </row>
    <row r="2583" spans="2:6" x14ac:dyDescent="0.15">
      <c r="B2583">
        <f ca="1">IF(INDEX(Transactions!$L:$L,ROW()-8)="",TODAY(),INDEX(Transactions!$G:$G,ROW()-8))</f>
        <v>46238</v>
      </c>
      <c r="F2583">
        <f>IF(INDEX(Transactions!$L:$L,ROW()-8)="",0,INDEX(Transactions!$Q:$Q,ROW()-8))</f>
        <v>0</v>
      </c>
    </row>
    <row r="2584" spans="2:6" x14ac:dyDescent="0.15">
      <c r="B2584">
        <f ca="1">IF(INDEX(Transactions!$L:$L,ROW()-8)="",TODAY(),INDEX(Transactions!$G:$G,ROW()-8))</f>
        <v>46238</v>
      </c>
      <c r="F2584">
        <f>IF(INDEX(Transactions!$L:$L,ROW()-8)="",0,INDEX(Transactions!$Q:$Q,ROW()-8))</f>
        <v>0</v>
      </c>
    </row>
    <row r="2585" spans="2:6" x14ac:dyDescent="0.15">
      <c r="B2585">
        <f ca="1">IF(INDEX(Transactions!$L:$L,ROW()-8)="",TODAY(),INDEX(Transactions!$G:$G,ROW()-8))</f>
        <v>46238</v>
      </c>
      <c r="F2585">
        <f>IF(INDEX(Transactions!$L:$L,ROW()-8)="",0,INDEX(Transactions!$Q:$Q,ROW()-8))</f>
        <v>0</v>
      </c>
    </row>
    <row r="2586" spans="2:6" x14ac:dyDescent="0.15">
      <c r="B2586">
        <f ca="1">IF(INDEX(Transactions!$L:$L,ROW()-8)="",TODAY(),INDEX(Transactions!$G:$G,ROW()-8))</f>
        <v>46238</v>
      </c>
      <c r="F2586">
        <f>IF(INDEX(Transactions!$L:$L,ROW()-8)="",0,INDEX(Transactions!$Q:$Q,ROW()-8))</f>
        <v>0</v>
      </c>
    </row>
    <row r="2587" spans="2:6" x14ac:dyDescent="0.15">
      <c r="B2587">
        <f ca="1">IF(INDEX(Transactions!$L:$L,ROW()-8)="",TODAY(),INDEX(Transactions!$G:$G,ROW()-8))</f>
        <v>46238</v>
      </c>
      <c r="F2587">
        <f>IF(INDEX(Transactions!$L:$L,ROW()-8)="",0,INDEX(Transactions!$Q:$Q,ROW()-8))</f>
        <v>0</v>
      </c>
    </row>
    <row r="2588" spans="2:6" x14ac:dyDescent="0.15">
      <c r="B2588">
        <f ca="1">IF(INDEX(Transactions!$L:$L,ROW()-8)="",TODAY(),INDEX(Transactions!$G:$G,ROW()-8))</f>
        <v>46238</v>
      </c>
      <c r="F2588">
        <f>IF(INDEX(Transactions!$L:$L,ROW()-8)="",0,INDEX(Transactions!$Q:$Q,ROW()-8))</f>
        <v>0</v>
      </c>
    </row>
    <row r="2589" spans="2:6" x14ac:dyDescent="0.15">
      <c r="B2589">
        <f ca="1">IF(INDEX(Transactions!$L:$L,ROW()-8)="",TODAY(),INDEX(Transactions!$G:$G,ROW()-8))</f>
        <v>46238</v>
      </c>
      <c r="F2589">
        <f>IF(INDEX(Transactions!$L:$L,ROW()-8)="",0,INDEX(Transactions!$Q:$Q,ROW()-8))</f>
        <v>0</v>
      </c>
    </row>
    <row r="2590" spans="2:6" x14ac:dyDescent="0.15">
      <c r="B2590">
        <f ca="1">IF(INDEX(Transactions!$L:$L,ROW()-8)="",TODAY(),INDEX(Transactions!$G:$G,ROW()-8))</f>
        <v>46238</v>
      </c>
      <c r="F2590">
        <f>IF(INDEX(Transactions!$L:$L,ROW()-8)="",0,INDEX(Transactions!$Q:$Q,ROW()-8))</f>
        <v>0</v>
      </c>
    </row>
    <row r="2591" spans="2:6" x14ac:dyDescent="0.15">
      <c r="B2591">
        <f ca="1">IF(INDEX(Transactions!$L:$L,ROW()-8)="",TODAY(),INDEX(Transactions!$G:$G,ROW()-8))</f>
        <v>46238</v>
      </c>
      <c r="F2591">
        <f>IF(INDEX(Transactions!$L:$L,ROW()-8)="",0,INDEX(Transactions!$Q:$Q,ROW()-8))</f>
        <v>0</v>
      </c>
    </row>
    <row r="2592" spans="2:6" x14ac:dyDescent="0.15">
      <c r="B2592">
        <f ca="1">IF(INDEX(Transactions!$L:$L,ROW()-8)="",TODAY(),INDEX(Transactions!$G:$G,ROW()-8))</f>
        <v>46238</v>
      </c>
      <c r="F2592">
        <f>IF(INDEX(Transactions!$L:$L,ROW()-8)="",0,INDEX(Transactions!$Q:$Q,ROW()-8))</f>
        <v>0</v>
      </c>
    </row>
    <row r="2593" spans="2:6" x14ac:dyDescent="0.15">
      <c r="B2593">
        <f ca="1">IF(INDEX(Transactions!$L:$L,ROW()-8)="",TODAY(),INDEX(Transactions!$G:$G,ROW()-8))</f>
        <v>46238</v>
      </c>
      <c r="F2593">
        <f>IF(INDEX(Transactions!$L:$L,ROW()-8)="",0,INDEX(Transactions!$Q:$Q,ROW()-8))</f>
        <v>0</v>
      </c>
    </row>
    <row r="2594" spans="2:6" x14ac:dyDescent="0.15">
      <c r="B2594">
        <f ca="1">IF(INDEX(Transactions!$L:$L,ROW()-8)="",TODAY(),INDEX(Transactions!$G:$G,ROW()-8))</f>
        <v>46238</v>
      </c>
      <c r="F2594">
        <f>IF(INDEX(Transactions!$L:$L,ROW()-8)="",0,INDEX(Transactions!$Q:$Q,ROW()-8))</f>
        <v>0</v>
      </c>
    </row>
    <row r="2595" spans="2:6" x14ac:dyDescent="0.15">
      <c r="B2595">
        <f ca="1">IF(INDEX(Transactions!$L:$L,ROW()-8)="",TODAY(),INDEX(Transactions!$G:$G,ROW()-8))</f>
        <v>46238</v>
      </c>
      <c r="F2595">
        <f>IF(INDEX(Transactions!$L:$L,ROW()-8)="",0,INDEX(Transactions!$Q:$Q,ROW()-8))</f>
        <v>0</v>
      </c>
    </row>
    <row r="2596" spans="2:6" x14ac:dyDescent="0.15">
      <c r="B2596">
        <f ca="1">IF(INDEX(Transactions!$L:$L,ROW()-8)="",TODAY(),INDEX(Transactions!$G:$G,ROW()-8))</f>
        <v>46238</v>
      </c>
      <c r="F2596">
        <f>IF(INDEX(Transactions!$L:$L,ROW()-8)="",0,INDEX(Transactions!$Q:$Q,ROW()-8))</f>
        <v>0</v>
      </c>
    </row>
    <row r="2597" spans="2:6" x14ac:dyDescent="0.15">
      <c r="B2597">
        <f ca="1">IF(INDEX(Transactions!$L:$L,ROW()-8)="",TODAY(),INDEX(Transactions!$G:$G,ROW()-8))</f>
        <v>46238</v>
      </c>
      <c r="F2597">
        <f>IF(INDEX(Transactions!$L:$L,ROW()-8)="",0,INDEX(Transactions!$Q:$Q,ROW()-8))</f>
        <v>0</v>
      </c>
    </row>
    <row r="2598" spans="2:6" x14ac:dyDescent="0.15">
      <c r="B2598">
        <f ca="1">IF(INDEX(Transactions!$L:$L,ROW()-8)="",TODAY(),INDEX(Transactions!$G:$G,ROW()-8))</f>
        <v>46238</v>
      </c>
      <c r="F2598">
        <f>IF(INDEX(Transactions!$L:$L,ROW()-8)="",0,INDEX(Transactions!$Q:$Q,ROW()-8))</f>
        <v>0</v>
      </c>
    </row>
    <row r="2599" spans="2:6" x14ac:dyDescent="0.15">
      <c r="B2599">
        <f ca="1">IF(INDEX(Transactions!$L:$L,ROW()-8)="",TODAY(),INDEX(Transactions!$G:$G,ROW()-8))</f>
        <v>46238</v>
      </c>
      <c r="F2599">
        <f>IF(INDEX(Transactions!$L:$L,ROW()-8)="",0,INDEX(Transactions!$Q:$Q,ROW()-8))</f>
        <v>0</v>
      </c>
    </row>
    <row r="2600" spans="2:6" x14ac:dyDescent="0.15">
      <c r="B2600">
        <f ca="1">IF(INDEX(Transactions!$L:$L,ROW()-8)="",TODAY(),INDEX(Transactions!$G:$G,ROW()-8))</f>
        <v>46238</v>
      </c>
      <c r="F2600">
        <f>IF(INDEX(Transactions!$L:$L,ROW()-8)="",0,INDEX(Transactions!$Q:$Q,ROW()-8))</f>
        <v>0</v>
      </c>
    </row>
    <row r="2601" spans="2:6" x14ac:dyDescent="0.15">
      <c r="B2601">
        <f ca="1">IF(INDEX(Transactions!$L:$L,ROW()-8)="",TODAY(),INDEX(Transactions!$G:$G,ROW()-8))</f>
        <v>46238</v>
      </c>
      <c r="F2601">
        <f>IF(INDEX(Transactions!$L:$L,ROW()-8)="",0,INDEX(Transactions!$Q:$Q,ROW()-8))</f>
        <v>0</v>
      </c>
    </row>
    <row r="2602" spans="2:6" x14ac:dyDescent="0.15">
      <c r="B2602">
        <f ca="1">IF(INDEX(Transactions!$L:$L,ROW()-8)="",TODAY(),INDEX(Transactions!$G:$G,ROW()-8))</f>
        <v>46238</v>
      </c>
      <c r="F2602">
        <f>IF(INDEX(Transactions!$L:$L,ROW()-8)="",0,INDEX(Transactions!$Q:$Q,ROW()-8))</f>
        <v>0</v>
      </c>
    </row>
    <row r="2603" spans="2:6" x14ac:dyDescent="0.15">
      <c r="B2603">
        <f ca="1">IF(INDEX(Transactions!$L:$L,ROW()-8)="",TODAY(),INDEX(Transactions!$G:$G,ROW()-8))</f>
        <v>46238</v>
      </c>
      <c r="F2603">
        <f>IF(INDEX(Transactions!$L:$L,ROW()-8)="",0,INDEX(Transactions!$Q:$Q,ROW()-8))</f>
        <v>0</v>
      </c>
    </row>
    <row r="2604" spans="2:6" x14ac:dyDescent="0.15">
      <c r="B2604">
        <f ca="1">IF(INDEX(Transactions!$L:$L,ROW()-8)="",TODAY(),INDEX(Transactions!$G:$G,ROW()-8))</f>
        <v>46238</v>
      </c>
      <c r="F2604">
        <f>IF(INDEX(Transactions!$L:$L,ROW()-8)="",0,INDEX(Transactions!$Q:$Q,ROW()-8))</f>
        <v>0</v>
      </c>
    </row>
    <row r="2605" spans="2:6" x14ac:dyDescent="0.15">
      <c r="B2605">
        <f ca="1">IF(INDEX(Transactions!$L:$L,ROW()-8)="",TODAY(),INDEX(Transactions!$G:$G,ROW()-8))</f>
        <v>46238</v>
      </c>
      <c r="F2605">
        <f>IF(INDEX(Transactions!$L:$L,ROW()-8)="",0,INDEX(Transactions!$Q:$Q,ROW()-8))</f>
        <v>0</v>
      </c>
    </row>
    <row r="2606" spans="2:6" x14ac:dyDescent="0.15">
      <c r="B2606">
        <f ca="1">IF(INDEX(Transactions!$L:$L,ROW()-8)="",TODAY(),INDEX(Transactions!$G:$G,ROW()-8))</f>
        <v>46238</v>
      </c>
      <c r="F2606">
        <f>IF(INDEX(Transactions!$L:$L,ROW()-8)="",0,INDEX(Transactions!$Q:$Q,ROW()-8))</f>
        <v>0</v>
      </c>
    </row>
    <row r="2607" spans="2:6" x14ac:dyDescent="0.15">
      <c r="B2607">
        <f ca="1">IF(INDEX(Transactions!$L:$L,ROW()-8)="",TODAY(),INDEX(Transactions!$G:$G,ROW()-8))</f>
        <v>46238</v>
      </c>
      <c r="F2607">
        <f>IF(INDEX(Transactions!$L:$L,ROW()-8)="",0,INDEX(Transactions!$Q:$Q,ROW()-8))</f>
        <v>0</v>
      </c>
    </row>
    <row r="2608" spans="2:6" x14ac:dyDescent="0.15">
      <c r="B2608">
        <f ca="1">IF(INDEX(Transactions!$L:$L,ROW()-8)="",TODAY(),INDEX(Transactions!$G:$G,ROW()-8))</f>
        <v>46238</v>
      </c>
      <c r="F2608">
        <f>IF(INDEX(Transactions!$L:$L,ROW()-8)="",0,INDEX(Transactions!$Q:$Q,ROW()-8))</f>
        <v>0</v>
      </c>
    </row>
    <row r="2609" spans="2:6" x14ac:dyDescent="0.15">
      <c r="B2609">
        <f ca="1">IF(INDEX(Transactions!$L:$L,ROW()-8)="",TODAY(),INDEX(Transactions!$G:$G,ROW()-8))</f>
        <v>46238</v>
      </c>
      <c r="F2609">
        <f>IF(INDEX(Transactions!$L:$L,ROW()-8)="",0,INDEX(Transactions!$Q:$Q,ROW()-8))</f>
        <v>0</v>
      </c>
    </row>
    <row r="2610" spans="2:6" x14ac:dyDescent="0.15">
      <c r="B2610">
        <f ca="1">IF(INDEX(Transactions!$L:$L,ROW()-8)="",TODAY(),INDEX(Transactions!$G:$G,ROW()-8))</f>
        <v>46238</v>
      </c>
      <c r="F2610">
        <f>IF(INDEX(Transactions!$L:$L,ROW()-8)="",0,INDEX(Transactions!$Q:$Q,ROW()-8))</f>
        <v>0</v>
      </c>
    </row>
    <row r="2611" spans="2:6" x14ac:dyDescent="0.15">
      <c r="B2611">
        <f ca="1">IF(INDEX(Transactions!$L:$L,ROW()-8)="",TODAY(),INDEX(Transactions!$G:$G,ROW()-8))</f>
        <v>46238</v>
      </c>
      <c r="F2611">
        <f>IF(INDEX(Transactions!$L:$L,ROW()-8)="",0,INDEX(Transactions!$Q:$Q,ROW()-8))</f>
        <v>0</v>
      </c>
    </row>
    <row r="2612" spans="2:6" x14ac:dyDescent="0.15">
      <c r="B2612">
        <f ca="1">IF(INDEX(Transactions!$L:$L,ROW()-8)="",TODAY(),INDEX(Transactions!$G:$G,ROW()-8))</f>
        <v>46238</v>
      </c>
      <c r="F2612">
        <f>IF(INDEX(Transactions!$L:$L,ROW()-8)="",0,INDEX(Transactions!$Q:$Q,ROW()-8))</f>
        <v>0</v>
      </c>
    </row>
    <row r="2613" spans="2:6" x14ac:dyDescent="0.15">
      <c r="B2613">
        <f ca="1">IF(INDEX(Transactions!$L:$L,ROW()-8)="",TODAY(),INDEX(Transactions!$G:$G,ROW()-8))</f>
        <v>46238</v>
      </c>
      <c r="F2613">
        <f>IF(INDEX(Transactions!$L:$L,ROW()-8)="",0,INDEX(Transactions!$Q:$Q,ROW()-8))</f>
        <v>0</v>
      </c>
    </row>
    <row r="2614" spans="2:6" x14ac:dyDescent="0.15">
      <c r="B2614">
        <f ca="1">IF(INDEX(Transactions!$L:$L,ROW()-8)="",TODAY(),INDEX(Transactions!$G:$G,ROW()-8))</f>
        <v>46238</v>
      </c>
      <c r="F2614">
        <f>IF(INDEX(Transactions!$L:$L,ROW()-8)="",0,INDEX(Transactions!$Q:$Q,ROW()-8))</f>
        <v>0</v>
      </c>
    </row>
    <row r="2615" spans="2:6" x14ac:dyDescent="0.15">
      <c r="B2615">
        <f ca="1">IF(INDEX(Transactions!$L:$L,ROW()-8)="",TODAY(),INDEX(Transactions!$G:$G,ROW()-8))</f>
        <v>46238</v>
      </c>
      <c r="F2615">
        <f>IF(INDEX(Transactions!$L:$L,ROW()-8)="",0,INDEX(Transactions!$Q:$Q,ROW()-8))</f>
        <v>0</v>
      </c>
    </row>
    <row r="2616" spans="2:6" x14ac:dyDescent="0.15">
      <c r="B2616">
        <f ca="1">IF(INDEX(Transactions!$L:$L,ROW()-8)="",TODAY(),INDEX(Transactions!$G:$G,ROW()-8))</f>
        <v>46238</v>
      </c>
      <c r="F2616">
        <f>IF(INDEX(Transactions!$L:$L,ROW()-8)="",0,INDEX(Transactions!$Q:$Q,ROW()-8))</f>
        <v>0</v>
      </c>
    </row>
    <row r="2617" spans="2:6" x14ac:dyDescent="0.15">
      <c r="B2617">
        <f ca="1">IF(INDEX(Transactions!$L:$L,ROW()-8)="",TODAY(),INDEX(Transactions!$G:$G,ROW()-8))</f>
        <v>46238</v>
      </c>
      <c r="F2617">
        <f>IF(INDEX(Transactions!$L:$L,ROW()-8)="",0,INDEX(Transactions!$Q:$Q,ROW()-8))</f>
        <v>0</v>
      </c>
    </row>
    <row r="2618" spans="2:6" x14ac:dyDescent="0.15">
      <c r="B2618">
        <f ca="1">IF(INDEX(Transactions!$L:$L,ROW()-8)="",TODAY(),INDEX(Transactions!$G:$G,ROW()-8))</f>
        <v>46238</v>
      </c>
      <c r="F2618">
        <f>IF(INDEX(Transactions!$L:$L,ROW()-8)="",0,INDEX(Transactions!$Q:$Q,ROW()-8))</f>
        <v>0</v>
      </c>
    </row>
    <row r="2619" spans="2:6" x14ac:dyDescent="0.15">
      <c r="B2619">
        <f ca="1">IF(INDEX(Transactions!$L:$L,ROW()-8)="",TODAY(),INDEX(Transactions!$G:$G,ROW()-8))</f>
        <v>46238</v>
      </c>
      <c r="F2619">
        <f>IF(INDEX(Transactions!$L:$L,ROW()-8)="",0,INDEX(Transactions!$Q:$Q,ROW()-8))</f>
        <v>0</v>
      </c>
    </row>
    <row r="2620" spans="2:6" x14ac:dyDescent="0.15">
      <c r="B2620">
        <f ca="1">IF(INDEX(Transactions!$L:$L,ROW()-8)="",TODAY(),INDEX(Transactions!$G:$G,ROW()-8))</f>
        <v>46238</v>
      </c>
      <c r="F2620">
        <f>IF(INDEX(Transactions!$L:$L,ROW()-8)="",0,INDEX(Transactions!$Q:$Q,ROW()-8))</f>
        <v>0</v>
      </c>
    </row>
    <row r="2621" spans="2:6" x14ac:dyDescent="0.15">
      <c r="B2621">
        <f ca="1">IF(INDEX(Transactions!$L:$L,ROW()-8)="",TODAY(),INDEX(Transactions!$G:$G,ROW()-8))</f>
        <v>46238</v>
      </c>
      <c r="F2621">
        <f>IF(INDEX(Transactions!$L:$L,ROW()-8)="",0,INDEX(Transactions!$Q:$Q,ROW()-8))</f>
        <v>0</v>
      </c>
    </row>
    <row r="2622" spans="2:6" x14ac:dyDescent="0.15">
      <c r="B2622">
        <f ca="1">IF(INDEX(Transactions!$L:$L,ROW()-8)="",TODAY(),INDEX(Transactions!$G:$G,ROW()-8))</f>
        <v>46238</v>
      </c>
      <c r="F2622">
        <f>IF(INDEX(Transactions!$L:$L,ROW()-8)="",0,INDEX(Transactions!$Q:$Q,ROW()-8))</f>
        <v>0</v>
      </c>
    </row>
    <row r="2623" spans="2:6" x14ac:dyDescent="0.15">
      <c r="B2623">
        <f ca="1">IF(INDEX(Transactions!$L:$L,ROW()-8)="",TODAY(),INDEX(Transactions!$G:$G,ROW()-8))</f>
        <v>46238</v>
      </c>
      <c r="F2623">
        <f>IF(INDEX(Transactions!$L:$L,ROW()-8)="",0,INDEX(Transactions!$Q:$Q,ROW()-8))</f>
        <v>0</v>
      </c>
    </row>
    <row r="2624" spans="2:6" x14ac:dyDescent="0.15">
      <c r="B2624">
        <f ca="1">IF(INDEX(Transactions!$L:$L,ROW()-8)="",TODAY(),INDEX(Transactions!$G:$G,ROW()-8))</f>
        <v>46238</v>
      </c>
      <c r="F2624">
        <f>IF(INDEX(Transactions!$L:$L,ROW()-8)="",0,INDEX(Transactions!$Q:$Q,ROW()-8))</f>
        <v>0</v>
      </c>
    </row>
    <row r="2625" spans="2:6" x14ac:dyDescent="0.15">
      <c r="B2625">
        <f ca="1">IF(INDEX(Transactions!$L:$L,ROW()-8)="",TODAY(),INDEX(Transactions!$G:$G,ROW()-8))</f>
        <v>46238</v>
      </c>
      <c r="F2625">
        <f>IF(INDEX(Transactions!$L:$L,ROW()-8)="",0,INDEX(Transactions!$Q:$Q,ROW()-8))</f>
        <v>0</v>
      </c>
    </row>
    <row r="2626" spans="2:6" x14ac:dyDescent="0.15">
      <c r="B2626">
        <f ca="1">IF(INDEX(Transactions!$L:$L,ROW()-8)="",TODAY(),INDEX(Transactions!$G:$G,ROW()-8))</f>
        <v>46238</v>
      </c>
      <c r="F2626">
        <f>IF(INDEX(Transactions!$L:$L,ROW()-8)="",0,INDEX(Transactions!$Q:$Q,ROW()-8))</f>
        <v>0</v>
      </c>
    </row>
    <row r="2627" spans="2:6" x14ac:dyDescent="0.15">
      <c r="B2627">
        <f ca="1">IF(INDEX(Transactions!$L:$L,ROW()-8)="",TODAY(),INDEX(Transactions!$G:$G,ROW()-8))</f>
        <v>46238</v>
      </c>
      <c r="F2627">
        <f>IF(INDEX(Transactions!$L:$L,ROW()-8)="",0,INDEX(Transactions!$Q:$Q,ROW()-8))</f>
        <v>0</v>
      </c>
    </row>
    <row r="2628" spans="2:6" x14ac:dyDescent="0.15">
      <c r="B2628">
        <f ca="1">IF(INDEX(Transactions!$L:$L,ROW()-8)="",TODAY(),INDEX(Transactions!$G:$G,ROW()-8))</f>
        <v>46238</v>
      </c>
      <c r="F2628">
        <f>IF(INDEX(Transactions!$L:$L,ROW()-8)="",0,INDEX(Transactions!$Q:$Q,ROW()-8))</f>
        <v>0</v>
      </c>
    </row>
    <row r="2629" spans="2:6" x14ac:dyDescent="0.15">
      <c r="B2629">
        <f ca="1">IF(INDEX(Transactions!$L:$L,ROW()-8)="",TODAY(),INDEX(Transactions!$G:$G,ROW()-8))</f>
        <v>46238</v>
      </c>
      <c r="F2629">
        <f>IF(INDEX(Transactions!$L:$L,ROW()-8)="",0,INDEX(Transactions!$Q:$Q,ROW()-8))</f>
        <v>0</v>
      </c>
    </row>
    <row r="2630" spans="2:6" x14ac:dyDescent="0.15">
      <c r="B2630">
        <f ca="1">IF(INDEX(Transactions!$L:$L,ROW()-8)="",TODAY(),INDEX(Transactions!$G:$G,ROW()-8))</f>
        <v>46238</v>
      </c>
      <c r="F2630">
        <f>IF(INDEX(Transactions!$L:$L,ROW()-8)="",0,INDEX(Transactions!$Q:$Q,ROW()-8))</f>
        <v>0</v>
      </c>
    </row>
    <row r="2631" spans="2:6" x14ac:dyDescent="0.15">
      <c r="B2631">
        <f ca="1">IF(INDEX(Transactions!$L:$L,ROW()-8)="",TODAY(),INDEX(Transactions!$G:$G,ROW()-8))</f>
        <v>46238</v>
      </c>
      <c r="F2631">
        <f>IF(INDEX(Transactions!$L:$L,ROW()-8)="",0,INDEX(Transactions!$Q:$Q,ROW()-8))</f>
        <v>0</v>
      </c>
    </row>
    <row r="2632" spans="2:6" x14ac:dyDescent="0.15">
      <c r="B2632">
        <f ca="1">IF(INDEX(Transactions!$L:$L,ROW()-8)="",TODAY(),INDEX(Transactions!$G:$G,ROW()-8))</f>
        <v>46238</v>
      </c>
      <c r="F2632">
        <f>IF(INDEX(Transactions!$L:$L,ROW()-8)="",0,INDEX(Transactions!$Q:$Q,ROW()-8))</f>
        <v>0</v>
      </c>
    </row>
    <row r="2633" spans="2:6" x14ac:dyDescent="0.15">
      <c r="B2633">
        <f ca="1">IF(INDEX(Transactions!$L:$L,ROW()-8)="",TODAY(),INDEX(Transactions!$G:$G,ROW()-8))</f>
        <v>46238</v>
      </c>
      <c r="F2633">
        <f>IF(INDEX(Transactions!$L:$L,ROW()-8)="",0,INDEX(Transactions!$Q:$Q,ROW()-8))</f>
        <v>0</v>
      </c>
    </row>
    <row r="2634" spans="2:6" x14ac:dyDescent="0.15">
      <c r="B2634">
        <f ca="1">IF(INDEX(Transactions!$L:$L,ROW()-8)="",TODAY(),INDEX(Transactions!$G:$G,ROW()-8))</f>
        <v>46238</v>
      </c>
      <c r="F2634">
        <f>IF(INDEX(Transactions!$L:$L,ROW()-8)="",0,INDEX(Transactions!$Q:$Q,ROW()-8))</f>
        <v>0</v>
      </c>
    </row>
    <row r="2635" spans="2:6" x14ac:dyDescent="0.15">
      <c r="B2635">
        <f ca="1">IF(INDEX(Transactions!$L:$L,ROW()-8)="",TODAY(),INDEX(Transactions!$G:$G,ROW()-8))</f>
        <v>46238</v>
      </c>
      <c r="F2635">
        <f>IF(INDEX(Transactions!$L:$L,ROW()-8)="",0,INDEX(Transactions!$Q:$Q,ROW()-8))</f>
        <v>0</v>
      </c>
    </row>
    <row r="2636" spans="2:6" x14ac:dyDescent="0.15">
      <c r="B2636">
        <f ca="1">IF(INDEX(Transactions!$L:$L,ROW()-8)="",TODAY(),INDEX(Transactions!$G:$G,ROW()-8))</f>
        <v>46238</v>
      </c>
      <c r="F2636">
        <f>IF(INDEX(Transactions!$L:$L,ROW()-8)="",0,INDEX(Transactions!$Q:$Q,ROW()-8))</f>
        <v>0</v>
      </c>
    </row>
    <row r="2637" spans="2:6" x14ac:dyDescent="0.15">
      <c r="B2637">
        <f ca="1">IF(INDEX(Transactions!$L:$L,ROW()-8)="",TODAY(),INDEX(Transactions!$G:$G,ROW()-8))</f>
        <v>46238</v>
      </c>
      <c r="F2637">
        <f>IF(INDEX(Transactions!$L:$L,ROW()-8)="",0,INDEX(Transactions!$Q:$Q,ROW()-8))</f>
        <v>0</v>
      </c>
    </row>
    <row r="2638" spans="2:6" x14ac:dyDescent="0.15">
      <c r="B2638">
        <f ca="1">IF(INDEX(Transactions!$L:$L,ROW()-8)="",TODAY(),INDEX(Transactions!$G:$G,ROW()-8))</f>
        <v>46238</v>
      </c>
      <c r="F2638">
        <f>IF(INDEX(Transactions!$L:$L,ROW()-8)="",0,INDEX(Transactions!$Q:$Q,ROW()-8))</f>
        <v>0</v>
      </c>
    </row>
    <row r="2639" spans="2:6" x14ac:dyDescent="0.15">
      <c r="B2639">
        <f ca="1">IF(INDEX(Transactions!$L:$L,ROW()-8)="",TODAY(),INDEX(Transactions!$G:$G,ROW()-8))</f>
        <v>46238</v>
      </c>
      <c r="F2639">
        <f>IF(INDEX(Transactions!$L:$L,ROW()-8)="",0,INDEX(Transactions!$Q:$Q,ROW()-8))</f>
        <v>0</v>
      </c>
    </row>
    <row r="2640" spans="2:6" x14ac:dyDescent="0.15">
      <c r="B2640">
        <f ca="1">IF(INDEX(Transactions!$L:$L,ROW()-8)="",TODAY(),INDEX(Transactions!$G:$G,ROW()-8))</f>
        <v>46238</v>
      </c>
      <c r="F2640">
        <f>IF(INDEX(Transactions!$L:$L,ROW()-8)="",0,INDEX(Transactions!$Q:$Q,ROW()-8))</f>
        <v>0</v>
      </c>
    </row>
    <row r="2641" spans="2:6" x14ac:dyDescent="0.15">
      <c r="B2641">
        <f ca="1">IF(INDEX(Transactions!$L:$L,ROW()-8)="",TODAY(),INDEX(Transactions!$G:$G,ROW()-8))</f>
        <v>46238</v>
      </c>
      <c r="F2641">
        <f>IF(INDEX(Transactions!$L:$L,ROW()-8)="",0,INDEX(Transactions!$Q:$Q,ROW()-8))</f>
        <v>0</v>
      </c>
    </row>
    <row r="2642" spans="2:6" x14ac:dyDescent="0.15">
      <c r="B2642">
        <f ca="1">IF(INDEX(Transactions!$L:$L,ROW()-8)="",TODAY(),INDEX(Transactions!$G:$G,ROW()-8))</f>
        <v>46238</v>
      </c>
      <c r="F2642">
        <f>IF(INDEX(Transactions!$L:$L,ROW()-8)="",0,INDEX(Transactions!$Q:$Q,ROW()-8))</f>
        <v>0</v>
      </c>
    </row>
    <row r="2643" spans="2:6" x14ac:dyDescent="0.15">
      <c r="B2643">
        <f ca="1">IF(INDEX(Transactions!$L:$L,ROW()-8)="",TODAY(),INDEX(Transactions!$G:$G,ROW()-8))</f>
        <v>46238</v>
      </c>
      <c r="F2643">
        <f>IF(INDEX(Transactions!$L:$L,ROW()-8)="",0,INDEX(Transactions!$Q:$Q,ROW()-8))</f>
        <v>0</v>
      </c>
    </row>
    <row r="2644" spans="2:6" x14ac:dyDescent="0.15">
      <c r="B2644">
        <f ca="1">IF(INDEX(Transactions!$L:$L,ROW()-8)="",TODAY(),INDEX(Transactions!$G:$G,ROW()-8))</f>
        <v>46238</v>
      </c>
      <c r="F2644">
        <f>IF(INDEX(Transactions!$L:$L,ROW()-8)="",0,INDEX(Transactions!$Q:$Q,ROW()-8))</f>
        <v>0</v>
      </c>
    </row>
    <row r="2645" spans="2:6" x14ac:dyDescent="0.15">
      <c r="B2645">
        <f ca="1">IF(INDEX(Transactions!$L:$L,ROW()-8)="",TODAY(),INDEX(Transactions!$G:$G,ROW()-8))</f>
        <v>46238</v>
      </c>
      <c r="F2645">
        <f>IF(INDEX(Transactions!$L:$L,ROW()-8)="",0,INDEX(Transactions!$Q:$Q,ROW()-8))</f>
        <v>0</v>
      </c>
    </row>
    <row r="2646" spans="2:6" x14ac:dyDescent="0.15">
      <c r="B2646">
        <f ca="1">IF(INDEX(Transactions!$L:$L,ROW()-8)="",TODAY(),INDEX(Transactions!$G:$G,ROW()-8))</f>
        <v>46238</v>
      </c>
      <c r="F2646">
        <f>IF(INDEX(Transactions!$L:$L,ROW()-8)="",0,INDEX(Transactions!$Q:$Q,ROW()-8))</f>
        <v>0</v>
      </c>
    </row>
    <row r="2647" spans="2:6" x14ac:dyDescent="0.15">
      <c r="B2647">
        <f ca="1">IF(INDEX(Transactions!$L:$L,ROW()-8)="",TODAY(),INDEX(Transactions!$G:$G,ROW()-8))</f>
        <v>46238</v>
      </c>
      <c r="F2647">
        <f>IF(INDEX(Transactions!$L:$L,ROW()-8)="",0,INDEX(Transactions!$Q:$Q,ROW()-8))</f>
        <v>0</v>
      </c>
    </row>
    <row r="2648" spans="2:6" x14ac:dyDescent="0.15">
      <c r="B2648">
        <f ca="1">IF(INDEX(Transactions!$L:$L,ROW()-8)="",TODAY(),INDEX(Transactions!$G:$G,ROW()-8))</f>
        <v>46238</v>
      </c>
      <c r="F2648">
        <f>IF(INDEX(Transactions!$L:$L,ROW()-8)="",0,INDEX(Transactions!$Q:$Q,ROW()-8))</f>
        <v>0</v>
      </c>
    </row>
    <row r="2649" spans="2:6" x14ac:dyDescent="0.15">
      <c r="B2649">
        <f ca="1">IF(INDEX(Transactions!$L:$L,ROW()-8)="",TODAY(),INDEX(Transactions!$G:$G,ROW()-8))</f>
        <v>46238</v>
      </c>
      <c r="F2649">
        <f>IF(INDEX(Transactions!$L:$L,ROW()-8)="",0,INDEX(Transactions!$Q:$Q,ROW()-8))</f>
        <v>0</v>
      </c>
    </row>
    <row r="2650" spans="2:6" x14ac:dyDescent="0.15">
      <c r="B2650">
        <f ca="1">IF(INDEX(Transactions!$L:$L,ROW()-8)="",TODAY(),INDEX(Transactions!$G:$G,ROW()-8))</f>
        <v>46238</v>
      </c>
      <c r="F2650">
        <f>IF(INDEX(Transactions!$L:$L,ROW()-8)="",0,INDEX(Transactions!$Q:$Q,ROW()-8))</f>
        <v>0</v>
      </c>
    </row>
    <row r="2651" spans="2:6" x14ac:dyDescent="0.15">
      <c r="B2651">
        <f ca="1">IF(INDEX(Transactions!$L:$L,ROW()-8)="",TODAY(),INDEX(Transactions!$G:$G,ROW()-8))</f>
        <v>46238</v>
      </c>
      <c r="F2651">
        <f>IF(INDEX(Transactions!$L:$L,ROW()-8)="",0,INDEX(Transactions!$Q:$Q,ROW()-8))</f>
        <v>0</v>
      </c>
    </row>
    <row r="2652" spans="2:6" x14ac:dyDescent="0.15">
      <c r="B2652">
        <f ca="1">IF(INDEX(Transactions!$L:$L,ROW()-8)="",TODAY(),INDEX(Transactions!$G:$G,ROW()-8))</f>
        <v>46238</v>
      </c>
      <c r="F2652">
        <f>IF(INDEX(Transactions!$L:$L,ROW()-8)="",0,INDEX(Transactions!$Q:$Q,ROW()-8))</f>
        <v>0</v>
      </c>
    </row>
    <row r="2653" spans="2:6" x14ac:dyDescent="0.15">
      <c r="B2653">
        <f ca="1">IF(INDEX(Transactions!$L:$L,ROW()-8)="",TODAY(),INDEX(Transactions!$G:$G,ROW()-8))</f>
        <v>46238</v>
      </c>
      <c r="F2653">
        <f>IF(INDEX(Transactions!$L:$L,ROW()-8)="",0,INDEX(Transactions!$Q:$Q,ROW()-8))</f>
        <v>0</v>
      </c>
    </row>
    <row r="2654" spans="2:6" x14ac:dyDescent="0.15">
      <c r="B2654">
        <f ca="1">IF(INDEX(Transactions!$L:$L,ROW()-8)="",TODAY(),INDEX(Transactions!$G:$G,ROW()-8))</f>
        <v>46238</v>
      </c>
      <c r="F2654">
        <f>IF(INDEX(Transactions!$L:$L,ROW()-8)="",0,INDEX(Transactions!$Q:$Q,ROW()-8))</f>
        <v>0</v>
      </c>
    </row>
    <row r="2655" spans="2:6" x14ac:dyDescent="0.15">
      <c r="B2655">
        <f ca="1">IF(INDEX(Transactions!$L:$L,ROW()-8)="",TODAY(),INDEX(Transactions!$G:$G,ROW()-8))</f>
        <v>46238</v>
      </c>
      <c r="F2655">
        <f>IF(INDEX(Transactions!$L:$L,ROW()-8)="",0,INDEX(Transactions!$Q:$Q,ROW()-8))</f>
        <v>0</v>
      </c>
    </row>
    <row r="2656" spans="2:6" x14ac:dyDescent="0.15">
      <c r="B2656">
        <f ca="1">IF(INDEX(Transactions!$L:$L,ROW()-8)="",TODAY(),INDEX(Transactions!$G:$G,ROW()-8))</f>
        <v>46238</v>
      </c>
      <c r="F2656">
        <f>IF(INDEX(Transactions!$L:$L,ROW()-8)="",0,INDEX(Transactions!$Q:$Q,ROW()-8))</f>
        <v>0</v>
      </c>
    </row>
    <row r="2657" spans="2:6" x14ac:dyDescent="0.15">
      <c r="B2657">
        <f ca="1">IF(INDEX(Transactions!$L:$L,ROW()-8)="",TODAY(),INDEX(Transactions!$G:$G,ROW()-8))</f>
        <v>46238</v>
      </c>
      <c r="F2657">
        <f>IF(INDEX(Transactions!$L:$L,ROW()-8)="",0,INDEX(Transactions!$Q:$Q,ROW()-8))</f>
        <v>0</v>
      </c>
    </row>
    <row r="2658" spans="2:6" x14ac:dyDescent="0.15">
      <c r="B2658">
        <f ca="1">IF(INDEX(Transactions!$L:$L,ROW()-8)="",TODAY(),INDEX(Transactions!$G:$G,ROW()-8))</f>
        <v>46238</v>
      </c>
      <c r="F2658">
        <f>IF(INDEX(Transactions!$L:$L,ROW()-8)="",0,INDEX(Transactions!$Q:$Q,ROW()-8))</f>
        <v>0</v>
      </c>
    </row>
    <row r="2659" spans="2:6" x14ac:dyDescent="0.15">
      <c r="B2659">
        <f ca="1">IF(INDEX(Transactions!$L:$L,ROW()-8)="",TODAY(),INDEX(Transactions!$G:$G,ROW()-8))</f>
        <v>46238</v>
      </c>
      <c r="F2659">
        <f>IF(INDEX(Transactions!$L:$L,ROW()-8)="",0,INDEX(Transactions!$Q:$Q,ROW()-8))</f>
        <v>0</v>
      </c>
    </row>
    <row r="2660" spans="2:6" x14ac:dyDescent="0.15">
      <c r="B2660">
        <f ca="1">IF(INDEX(Transactions!$L:$L,ROW()-8)="",TODAY(),INDEX(Transactions!$G:$G,ROW()-8))</f>
        <v>46238</v>
      </c>
      <c r="F2660">
        <f>IF(INDEX(Transactions!$L:$L,ROW()-8)="",0,INDEX(Transactions!$Q:$Q,ROW()-8))</f>
        <v>0</v>
      </c>
    </row>
    <row r="2661" spans="2:6" x14ac:dyDescent="0.15">
      <c r="B2661">
        <f ca="1">IF(INDEX(Transactions!$L:$L,ROW()-8)="",TODAY(),INDEX(Transactions!$G:$G,ROW()-8))</f>
        <v>46238</v>
      </c>
      <c r="F2661">
        <f>IF(INDEX(Transactions!$L:$L,ROW()-8)="",0,INDEX(Transactions!$Q:$Q,ROW()-8))</f>
        <v>0</v>
      </c>
    </row>
    <row r="2662" spans="2:6" x14ac:dyDescent="0.15">
      <c r="B2662">
        <f ca="1">IF(INDEX(Transactions!$L:$L,ROW()-8)="",TODAY(),INDEX(Transactions!$G:$G,ROW()-8))</f>
        <v>46238</v>
      </c>
      <c r="F2662">
        <f>IF(INDEX(Transactions!$L:$L,ROW()-8)="",0,INDEX(Transactions!$Q:$Q,ROW()-8))</f>
        <v>0</v>
      </c>
    </row>
    <row r="2663" spans="2:6" x14ac:dyDescent="0.15">
      <c r="B2663">
        <f ca="1">IF(INDEX(Transactions!$L:$L,ROW()-8)="",TODAY(),INDEX(Transactions!$G:$G,ROW()-8))</f>
        <v>46238</v>
      </c>
      <c r="F2663">
        <f>IF(INDEX(Transactions!$L:$L,ROW()-8)="",0,INDEX(Transactions!$Q:$Q,ROW()-8))</f>
        <v>0</v>
      </c>
    </row>
    <row r="2664" spans="2:6" x14ac:dyDescent="0.15">
      <c r="B2664">
        <f ca="1">IF(INDEX(Transactions!$L:$L,ROW()-8)="",TODAY(),INDEX(Transactions!$G:$G,ROW()-8))</f>
        <v>46238</v>
      </c>
      <c r="F2664">
        <f>IF(INDEX(Transactions!$L:$L,ROW()-8)="",0,INDEX(Transactions!$Q:$Q,ROW()-8))</f>
        <v>0</v>
      </c>
    </row>
    <row r="2665" spans="2:6" x14ac:dyDescent="0.15">
      <c r="B2665">
        <f ca="1">IF(INDEX(Transactions!$L:$L,ROW()-8)="",TODAY(),INDEX(Transactions!$G:$G,ROW()-8))</f>
        <v>46238</v>
      </c>
      <c r="F2665">
        <f>IF(INDEX(Transactions!$L:$L,ROW()-8)="",0,INDEX(Transactions!$Q:$Q,ROW()-8))</f>
        <v>0</v>
      </c>
    </row>
    <row r="2666" spans="2:6" x14ac:dyDescent="0.15">
      <c r="B2666">
        <f ca="1">IF(INDEX(Transactions!$L:$L,ROW()-8)="",TODAY(),INDEX(Transactions!$G:$G,ROW()-8))</f>
        <v>46238</v>
      </c>
      <c r="F2666">
        <f>IF(INDEX(Transactions!$L:$L,ROW()-8)="",0,INDEX(Transactions!$Q:$Q,ROW()-8))</f>
        <v>0</v>
      </c>
    </row>
    <row r="2667" spans="2:6" x14ac:dyDescent="0.15">
      <c r="B2667">
        <f ca="1">IF(INDEX(Transactions!$L:$L,ROW()-8)="",TODAY(),INDEX(Transactions!$G:$G,ROW()-8))</f>
        <v>46238</v>
      </c>
      <c r="F2667">
        <f>IF(INDEX(Transactions!$L:$L,ROW()-8)="",0,INDEX(Transactions!$Q:$Q,ROW()-8))</f>
        <v>0</v>
      </c>
    </row>
    <row r="2668" spans="2:6" x14ac:dyDescent="0.15">
      <c r="B2668">
        <f ca="1">IF(INDEX(Transactions!$L:$L,ROW()-8)="",TODAY(),INDEX(Transactions!$G:$G,ROW()-8))</f>
        <v>46238</v>
      </c>
      <c r="F2668">
        <f>IF(INDEX(Transactions!$L:$L,ROW()-8)="",0,INDEX(Transactions!$Q:$Q,ROW()-8))</f>
        <v>0</v>
      </c>
    </row>
    <row r="2669" spans="2:6" x14ac:dyDescent="0.15">
      <c r="B2669">
        <f ca="1">IF(INDEX(Transactions!$L:$L,ROW()-8)="",TODAY(),INDEX(Transactions!$G:$G,ROW()-8))</f>
        <v>46238</v>
      </c>
      <c r="F2669">
        <f>IF(INDEX(Transactions!$L:$L,ROW()-8)="",0,INDEX(Transactions!$Q:$Q,ROW()-8))</f>
        <v>0</v>
      </c>
    </row>
    <row r="2670" spans="2:6" x14ac:dyDescent="0.15">
      <c r="B2670">
        <f ca="1">IF(INDEX(Transactions!$L:$L,ROW()-8)="",TODAY(),INDEX(Transactions!$G:$G,ROW()-8))</f>
        <v>46238</v>
      </c>
      <c r="F2670">
        <f>IF(INDEX(Transactions!$L:$L,ROW()-8)="",0,INDEX(Transactions!$Q:$Q,ROW()-8))</f>
        <v>0</v>
      </c>
    </row>
    <row r="2671" spans="2:6" x14ac:dyDescent="0.15">
      <c r="B2671">
        <f ca="1">IF(INDEX(Transactions!$L:$L,ROW()-8)="",TODAY(),INDEX(Transactions!$G:$G,ROW()-8))</f>
        <v>46238</v>
      </c>
      <c r="F2671">
        <f>IF(INDEX(Transactions!$L:$L,ROW()-8)="",0,INDEX(Transactions!$Q:$Q,ROW()-8))</f>
        <v>0</v>
      </c>
    </row>
    <row r="2672" spans="2:6" x14ac:dyDescent="0.15">
      <c r="B2672">
        <f ca="1">IF(INDEX(Transactions!$L:$L,ROW()-8)="",TODAY(),INDEX(Transactions!$G:$G,ROW()-8))</f>
        <v>46238</v>
      </c>
      <c r="F2672">
        <f>IF(INDEX(Transactions!$L:$L,ROW()-8)="",0,INDEX(Transactions!$Q:$Q,ROW()-8))</f>
        <v>0</v>
      </c>
    </row>
    <row r="2673" spans="2:6" x14ac:dyDescent="0.15">
      <c r="B2673">
        <f ca="1">IF(INDEX(Transactions!$L:$L,ROW()-8)="",TODAY(),INDEX(Transactions!$G:$G,ROW()-8))</f>
        <v>46238</v>
      </c>
      <c r="F2673">
        <f>IF(INDEX(Transactions!$L:$L,ROW()-8)="",0,INDEX(Transactions!$Q:$Q,ROW()-8))</f>
        <v>0</v>
      </c>
    </row>
    <row r="2674" spans="2:6" x14ac:dyDescent="0.15">
      <c r="B2674">
        <f ca="1">IF(INDEX(Transactions!$L:$L,ROW()-8)="",TODAY(),INDEX(Transactions!$G:$G,ROW()-8))</f>
        <v>46238</v>
      </c>
      <c r="F2674">
        <f>IF(INDEX(Transactions!$L:$L,ROW()-8)="",0,INDEX(Transactions!$Q:$Q,ROW()-8))</f>
        <v>0</v>
      </c>
    </row>
    <row r="2675" spans="2:6" x14ac:dyDescent="0.15">
      <c r="B2675">
        <f ca="1">IF(INDEX(Transactions!$L:$L,ROW()-8)="",TODAY(),INDEX(Transactions!$G:$G,ROW()-8))</f>
        <v>46238</v>
      </c>
      <c r="F2675">
        <f>IF(INDEX(Transactions!$L:$L,ROW()-8)="",0,INDEX(Transactions!$Q:$Q,ROW()-8))</f>
        <v>0</v>
      </c>
    </row>
    <row r="2676" spans="2:6" x14ac:dyDescent="0.15">
      <c r="B2676">
        <f ca="1">IF(INDEX(Transactions!$L:$L,ROW()-8)="",TODAY(),INDEX(Transactions!$G:$G,ROW()-8))</f>
        <v>46238</v>
      </c>
      <c r="F2676">
        <f>IF(INDEX(Transactions!$L:$L,ROW()-8)="",0,INDEX(Transactions!$Q:$Q,ROW()-8))</f>
        <v>0</v>
      </c>
    </row>
    <row r="2677" spans="2:6" x14ac:dyDescent="0.15">
      <c r="B2677">
        <f ca="1">IF(INDEX(Transactions!$L:$L,ROW()-8)="",TODAY(),INDEX(Transactions!$G:$G,ROW()-8))</f>
        <v>46238</v>
      </c>
      <c r="F2677">
        <f>IF(INDEX(Transactions!$L:$L,ROW()-8)="",0,INDEX(Transactions!$Q:$Q,ROW()-8))</f>
        <v>0</v>
      </c>
    </row>
    <row r="2678" spans="2:6" x14ac:dyDescent="0.15">
      <c r="B2678">
        <f ca="1">IF(INDEX(Transactions!$L:$L,ROW()-8)="",TODAY(),INDEX(Transactions!$G:$G,ROW()-8))</f>
        <v>46238</v>
      </c>
      <c r="F2678">
        <f>IF(INDEX(Transactions!$L:$L,ROW()-8)="",0,INDEX(Transactions!$Q:$Q,ROW()-8))</f>
        <v>0</v>
      </c>
    </row>
    <row r="2679" spans="2:6" x14ac:dyDescent="0.15">
      <c r="B2679">
        <f ca="1">IF(INDEX(Transactions!$L:$L,ROW()-8)="",TODAY(),INDEX(Transactions!$G:$G,ROW()-8))</f>
        <v>46238</v>
      </c>
      <c r="F2679">
        <f>IF(INDEX(Transactions!$L:$L,ROW()-8)="",0,INDEX(Transactions!$Q:$Q,ROW()-8))</f>
        <v>0</v>
      </c>
    </row>
    <row r="2680" spans="2:6" x14ac:dyDescent="0.15">
      <c r="B2680">
        <f ca="1">IF(INDEX(Transactions!$L:$L,ROW()-8)="",TODAY(),INDEX(Transactions!$G:$G,ROW()-8))</f>
        <v>46238</v>
      </c>
      <c r="F2680">
        <f>IF(INDEX(Transactions!$L:$L,ROW()-8)="",0,INDEX(Transactions!$Q:$Q,ROW()-8))</f>
        <v>0</v>
      </c>
    </row>
    <row r="2681" spans="2:6" x14ac:dyDescent="0.15">
      <c r="B2681">
        <f ca="1">IF(INDEX(Transactions!$L:$L,ROW()-8)="",TODAY(),INDEX(Transactions!$G:$G,ROW()-8))</f>
        <v>46238</v>
      </c>
      <c r="F2681">
        <f>IF(INDEX(Transactions!$L:$L,ROW()-8)="",0,INDEX(Transactions!$Q:$Q,ROW()-8))</f>
        <v>0</v>
      </c>
    </row>
    <row r="2682" spans="2:6" x14ac:dyDescent="0.15">
      <c r="B2682">
        <f ca="1">IF(INDEX(Transactions!$L:$L,ROW()-8)="",TODAY(),INDEX(Transactions!$G:$G,ROW()-8))</f>
        <v>46238</v>
      </c>
      <c r="F2682">
        <f>IF(INDEX(Transactions!$L:$L,ROW()-8)="",0,INDEX(Transactions!$Q:$Q,ROW()-8))</f>
        <v>0</v>
      </c>
    </row>
    <row r="2683" spans="2:6" x14ac:dyDescent="0.15">
      <c r="B2683">
        <f ca="1">IF(INDEX(Transactions!$L:$L,ROW()-8)="",TODAY(),INDEX(Transactions!$G:$G,ROW()-8))</f>
        <v>46238</v>
      </c>
      <c r="F2683">
        <f>IF(INDEX(Transactions!$L:$L,ROW()-8)="",0,INDEX(Transactions!$Q:$Q,ROW()-8))</f>
        <v>0</v>
      </c>
    </row>
    <row r="2684" spans="2:6" x14ac:dyDescent="0.15">
      <c r="B2684">
        <f ca="1">IF(INDEX(Transactions!$L:$L,ROW()-8)="",TODAY(),INDEX(Transactions!$G:$G,ROW()-8))</f>
        <v>46238</v>
      </c>
      <c r="F2684">
        <f>IF(INDEX(Transactions!$L:$L,ROW()-8)="",0,INDEX(Transactions!$Q:$Q,ROW()-8))</f>
        <v>0</v>
      </c>
    </row>
    <row r="2685" spans="2:6" x14ac:dyDescent="0.15">
      <c r="B2685">
        <f ca="1">IF(INDEX(Transactions!$L:$L,ROW()-8)="",TODAY(),INDEX(Transactions!$G:$G,ROW()-8))</f>
        <v>46238</v>
      </c>
      <c r="F2685">
        <f>IF(INDEX(Transactions!$L:$L,ROW()-8)="",0,INDEX(Transactions!$Q:$Q,ROW()-8))</f>
        <v>0</v>
      </c>
    </row>
    <row r="2686" spans="2:6" x14ac:dyDescent="0.15">
      <c r="B2686">
        <f ca="1">IF(INDEX(Transactions!$L:$L,ROW()-8)="",TODAY(),INDEX(Transactions!$G:$G,ROW()-8))</f>
        <v>46238</v>
      </c>
      <c r="F2686">
        <f>IF(INDEX(Transactions!$L:$L,ROW()-8)="",0,INDEX(Transactions!$Q:$Q,ROW()-8))</f>
        <v>0</v>
      </c>
    </row>
    <row r="2687" spans="2:6" x14ac:dyDescent="0.15">
      <c r="B2687">
        <f ca="1">IF(INDEX(Transactions!$L:$L,ROW()-8)="",TODAY(),INDEX(Transactions!$G:$G,ROW()-8))</f>
        <v>46238</v>
      </c>
      <c r="F2687">
        <f>IF(INDEX(Transactions!$L:$L,ROW()-8)="",0,INDEX(Transactions!$Q:$Q,ROW()-8))</f>
        <v>0</v>
      </c>
    </row>
    <row r="2688" spans="2:6" x14ac:dyDescent="0.15">
      <c r="B2688">
        <f ca="1">IF(INDEX(Transactions!$L:$L,ROW()-8)="",TODAY(),INDEX(Transactions!$G:$G,ROW()-8))</f>
        <v>46238</v>
      </c>
      <c r="F2688">
        <f>IF(INDEX(Transactions!$L:$L,ROW()-8)="",0,INDEX(Transactions!$Q:$Q,ROW()-8))</f>
        <v>0</v>
      </c>
    </row>
    <row r="2689" spans="2:6" x14ac:dyDescent="0.15">
      <c r="B2689">
        <f ca="1">IF(INDEX(Transactions!$L:$L,ROW()-8)="",TODAY(),INDEX(Transactions!$G:$G,ROW()-8))</f>
        <v>46238</v>
      </c>
      <c r="F2689">
        <f>IF(INDEX(Transactions!$L:$L,ROW()-8)="",0,INDEX(Transactions!$Q:$Q,ROW()-8))</f>
        <v>0</v>
      </c>
    </row>
    <row r="2690" spans="2:6" x14ac:dyDescent="0.15">
      <c r="B2690">
        <f ca="1">IF(INDEX(Transactions!$L:$L,ROW()-8)="",TODAY(),INDEX(Transactions!$G:$G,ROW()-8))</f>
        <v>46238</v>
      </c>
      <c r="F2690">
        <f>IF(INDEX(Transactions!$L:$L,ROW()-8)="",0,INDEX(Transactions!$Q:$Q,ROW()-8))</f>
        <v>0</v>
      </c>
    </row>
    <row r="2691" spans="2:6" x14ac:dyDescent="0.15">
      <c r="B2691">
        <f ca="1">IF(INDEX(Transactions!$L:$L,ROW()-8)="",TODAY(),INDEX(Transactions!$G:$G,ROW()-8))</f>
        <v>46238</v>
      </c>
      <c r="F2691">
        <f>IF(INDEX(Transactions!$L:$L,ROW()-8)="",0,INDEX(Transactions!$Q:$Q,ROW()-8))</f>
        <v>0</v>
      </c>
    </row>
    <row r="2692" spans="2:6" x14ac:dyDescent="0.15">
      <c r="B2692">
        <f ca="1">IF(INDEX(Transactions!$L:$L,ROW()-8)="",TODAY(),INDEX(Transactions!$G:$G,ROW()-8))</f>
        <v>46238</v>
      </c>
      <c r="F2692">
        <f>IF(INDEX(Transactions!$L:$L,ROW()-8)="",0,INDEX(Transactions!$Q:$Q,ROW()-8))</f>
        <v>0</v>
      </c>
    </row>
    <row r="2693" spans="2:6" x14ac:dyDescent="0.15">
      <c r="B2693">
        <f ca="1">IF(INDEX(Transactions!$L:$L,ROW()-8)="",TODAY(),INDEX(Transactions!$G:$G,ROW()-8))</f>
        <v>46238</v>
      </c>
      <c r="F2693">
        <f>IF(INDEX(Transactions!$L:$L,ROW()-8)="",0,INDEX(Transactions!$Q:$Q,ROW()-8))</f>
        <v>0</v>
      </c>
    </row>
    <row r="2694" spans="2:6" x14ac:dyDescent="0.15">
      <c r="B2694">
        <f ca="1">IF(INDEX(Transactions!$L:$L,ROW()-8)="",TODAY(),INDEX(Transactions!$G:$G,ROW()-8))</f>
        <v>46238</v>
      </c>
      <c r="F2694">
        <f>IF(INDEX(Transactions!$L:$L,ROW()-8)="",0,INDEX(Transactions!$Q:$Q,ROW()-8))</f>
        <v>0</v>
      </c>
    </row>
    <row r="2695" spans="2:6" x14ac:dyDescent="0.15">
      <c r="B2695">
        <f ca="1">IF(INDEX(Transactions!$L:$L,ROW()-8)="",TODAY(),INDEX(Transactions!$G:$G,ROW()-8))</f>
        <v>46238</v>
      </c>
      <c r="F2695">
        <f>IF(INDEX(Transactions!$L:$L,ROW()-8)="",0,INDEX(Transactions!$Q:$Q,ROW()-8))</f>
        <v>0</v>
      </c>
    </row>
    <row r="2696" spans="2:6" x14ac:dyDescent="0.15">
      <c r="B2696">
        <f ca="1">IF(INDEX(Transactions!$L:$L,ROW()-8)="",TODAY(),INDEX(Transactions!$G:$G,ROW()-8))</f>
        <v>46238</v>
      </c>
      <c r="F2696">
        <f>IF(INDEX(Transactions!$L:$L,ROW()-8)="",0,INDEX(Transactions!$Q:$Q,ROW()-8))</f>
        <v>0</v>
      </c>
    </row>
    <row r="2697" spans="2:6" x14ac:dyDescent="0.15">
      <c r="B2697">
        <f ca="1">IF(INDEX(Transactions!$L:$L,ROW()-8)="",TODAY(),INDEX(Transactions!$G:$G,ROW()-8))</f>
        <v>46238</v>
      </c>
      <c r="F2697">
        <f>IF(INDEX(Transactions!$L:$L,ROW()-8)="",0,INDEX(Transactions!$Q:$Q,ROW()-8))</f>
        <v>0</v>
      </c>
    </row>
    <row r="2698" spans="2:6" x14ac:dyDescent="0.15">
      <c r="B2698">
        <f ca="1">IF(INDEX(Transactions!$L:$L,ROW()-8)="",TODAY(),INDEX(Transactions!$G:$G,ROW()-8))</f>
        <v>46238</v>
      </c>
      <c r="F2698">
        <f>IF(INDEX(Transactions!$L:$L,ROW()-8)="",0,INDEX(Transactions!$Q:$Q,ROW()-8))</f>
        <v>0</v>
      </c>
    </row>
    <row r="2699" spans="2:6" x14ac:dyDescent="0.15">
      <c r="B2699">
        <f ca="1">IF(INDEX(Transactions!$L:$L,ROW()-8)="",TODAY(),INDEX(Transactions!$G:$G,ROW()-8))</f>
        <v>46238</v>
      </c>
      <c r="F2699">
        <f>IF(INDEX(Transactions!$L:$L,ROW()-8)="",0,INDEX(Transactions!$Q:$Q,ROW()-8))</f>
        <v>0</v>
      </c>
    </row>
    <row r="2700" spans="2:6" x14ac:dyDescent="0.15">
      <c r="B2700">
        <f ca="1">IF(INDEX(Transactions!$L:$L,ROW()-8)="",TODAY(),INDEX(Transactions!$G:$G,ROW()-8))</f>
        <v>46238</v>
      </c>
      <c r="F2700">
        <f>IF(INDEX(Transactions!$L:$L,ROW()-8)="",0,INDEX(Transactions!$Q:$Q,ROW()-8))</f>
        <v>0</v>
      </c>
    </row>
    <row r="2701" spans="2:6" x14ac:dyDescent="0.15">
      <c r="B2701">
        <f ca="1">IF(INDEX(Transactions!$L:$L,ROW()-8)="",TODAY(),INDEX(Transactions!$G:$G,ROW()-8))</f>
        <v>46238</v>
      </c>
      <c r="F2701">
        <f>IF(INDEX(Transactions!$L:$L,ROW()-8)="",0,INDEX(Transactions!$Q:$Q,ROW()-8))</f>
        <v>0</v>
      </c>
    </row>
    <row r="2702" spans="2:6" x14ac:dyDescent="0.15">
      <c r="B2702">
        <f ca="1">IF(INDEX(Transactions!$L:$L,ROW()-8)="",TODAY(),INDEX(Transactions!$G:$G,ROW()-8))</f>
        <v>46238</v>
      </c>
      <c r="F2702">
        <f>IF(INDEX(Transactions!$L:$L,ROW()-8)="",0,INDEX(Transactions!$Q:$Q,ROW()-8))</f>
        <v>0</v>
      </c>
    </row>
    <row r="2703" spans="2:6" x14ac:dyDescent="0.15">
      <c r="B2703">
        <f ca="1">IF(INDEX(Transactions!$L:$L,ROW()-8)="",TODAY(),INDEX(Transactions!$G:$G,ROW()-8))</f>
        <v>46238</v>
      </c>
      <c r="F2703">
        <f>IF(INDEX(Transactions!$L:$L,ROW()-8)="",0,INDEX(Transactions!$Q:$Q,ROW()-8))</f>
        <v>0</v>
      </c>
    </row>
    <row r="2704" spans="2:6" x14ac:dyDescent="0.15">
      <c r="B2704">
        <f ca="1">IF(INDEX(Transactions!$L:$L,ROW()-8)="",TODAY(),INDEX(Transactions!$G:$G,ROW()-8))</f>
        <v>46238</v>
      </c>
      <c r="F2704">
        <f>IF(INDEX(Transactions!$L:$L,ROW()-8)="",0,INDEX(Transactions!$Q:$Q,ROW()-8))</f>
        <v>0</v>
      </c>
    </row>
    <row r="2705" spans="2:6" x14ac:dyDescent="0.15">
      <c r="B2705">
        <f ca="1">IF(INDEX(Transactions!$L:$L,ROW()-8)="",TODAY(),INDEX(Transactions!$G:$G,ROW()-8))</f>
        <v>46238</v>
      </c>
      <c r="F2705">
        <f>IF(INDEX(Transactions!$L:$L,ROW()-8)="",0,INDEX(Transactions!$Q:$Q,ROW()-8))</f>
        <v>0</v>
      </c>
    </row>
    <row r="2706" spans="2:6" x14ac:dyDescent="0.15">
      <c r="B2706">
        <f ca="1">IF(INDEX(Transactions!$L:$L,ROW()-8)="",TODAY(),INDEX(Transactions!$G:$G,ROW()-8))</f>
        <v>46238</v>
      </c>
      <c r="F2706">
        <f>IF(INDEX(Transactions!$L:$L,ROW()-8)="",0,INDEX(Transactions!$Q:$Q,ROW()-8))</f>
        <v>0</v>
      </c>
    </row>
    <row r="2707" spans="2:6" x14ac:dyDescent="0.15">
      <c r="B2707">
        <f ca="1">IF(INDEX(Transactions!$L:$L,ROW()-8)="",TODAY(),INDEX(Transactions!$G:$G,ROW()-8))</f>
        <v>46238</v>
      </c>
      <c r="F2707">
        <f>IF(INDEX(Transactions!$L:$L,ROW()-8)="",0,INDEX(Transactions!$Q:$Q,ROW()-8))</f>
        <v>0</v>
      </c>
    </row>
    <row r="2708" spans="2:6" x14ac:dyDescent="0.15">
      <c r="B2708">
        <f ca="1">IF(INDEX(Transactions!$L:$L,ROW()-8)="",TODAY(),INDEX(Transactions!$G:$G,ROW()-8))</f>
        <v>46238</v>
      </c>
      <c r="F2708">
        <f>IF(INDEX(Transactions!$L:$L,ROW()-8)="",0,INDEX(Transactions!$Q:$Q,ROW()-8))</f>
        <v>0</v>
      </c>
    </row>
    <row r="2709" spans="2:6" x14ac:dyDescent="0.15">
      <c r="B2709">
        <f ca="1">IF(INDEX(Transactions!$L:$L,ROW()-8)="",TODAY(),INDEX(Transactions!$G:$G,ROW()-8))</f>
        <v>46238</v>
      </c>
      <c r="F2709">
        <f>IF(INDEX(Transactions!$L:$L,ROW()-8)="",0,INDEX(Transactions!$Q:$Q,ROW()-8))</f>
        <v>0</v>
      </c>
    </row>
    <row r="2710" spans="2:6" x14ac:dyDescent="0.15">
      <c r="B2710">
        <f ca="1">IF(INDEX(Transactions!$L:$L,ROW()-8)="",TODAY(),INDEX(Transactions!$G:$G,ROW()-8))</f>
        <v>46238</v>
      </c>
      <c r="F2710">
        <f>IF(INDEX(Transactions!$L:$L,ROW()-8)="",0,INDEX(Transactions!$Q:$Q,ROW()-8))</f>
        <v>0</v>
      </c>
    </row>
    <row r="2711" spans="2:6" x14ac:dyDescent="0.15">
      <c r="B2711">
        <f ca="1">IF(INDEX(Transactions!$L:$L,ROW()-8)="",TODAY(),INDEX(Transactions!$G:$G,ROW()-8))</f>
        <v>46238</v>
      </c>
      <c r="F2711">
        <f>IF(INDEX(Transactions!$L:$L,ROW()-8)="",0,INDEX(Transactions!$Q:$Q,ROW()-8))</f>
        <v>0</v>
      </c>
    </row>
    <row r="2712" spans="2:6" x14ac:dyDescent="0.15">
      <c r="B2712">
        <f ca="1">IF(INDEX(Transactions!$L:$L,ROW()-8)="",TODAY(),INDEX(Transactions!$G:$G,ROW()-8))</f>
        <v>46238</v>
      </c>
      <c r="F2712">
        <f>IF(INDEX(Transactions!$L:$L,ROW()-8)="",0,INDEX(Transactions!$Q:$Q,ROW()-8))</f>
        <v>0</v>
      </c>
    </row>
    <row r="2713" spans="2:6" x14ac:dyDescent="0.15">
      <c r="B2713">
        <f ca="1">IF(INDEX(Transactions!$L:$L,ROW()-8)="",TODAY(),INDEX(Transactions!$G:$G,ROW()-8))</f>
        <v>46238</v>
      </c>
      <c r="F2713">
        <f>IF(INDEX(Transactions!$L:$L,ROW()-8)="",0,INDEX(Transactions!$Q:$Q,ROW()-8))</f>
        <v>0</v>
      </c>
    </row>
    <row r="2714" spans="2:6" x14ac:dyDescent="0.15">
      <c r="B2714">
        <f ca="1">IF(INDEX(Transactions!$L:$L,ROW()-8)="",TODAY(),INDEX(Transactions!$G:$G,ROW()-8))</f>
        <v>46238</v>
      </c>
      <c r="F2714">
        <f>IF(INDEX(Transactions!$L:$L,ROW()-8)="",0,INDEX(Transactions!$Q:$Q,ROW()-8))</f>
        <v>0</v>
      </c>
    </row>
    <row r="2715" spans="2:6" x14ac:dyDescent="0.15">
      <c r="B2715">
        <f ca="1">IF(INDEX(Transactions!$L:$L,ROW()-8)="",TODAY(),INDEX(Transactions!$G:$G,ROW()-8))</f>
        <v>46238</v>
      </c>
      <c r="F2715">
        <f>IF(INDEX(Transactions!$L:$L,ROW()-8)="",0,INDEX(Transactions!$Q:$Q,ROW()-8))</f>
        <v>0</v>
      </c>
    </row>
    <row r="2716" spans="2:6" x14ac:dyDescent="0.15">
      <c r="B2716">
        <f ca="1">IF(INDEX(Transactions!$L:$L,ROW()-8)="",TODAY(),INDEX(Transactions!$G:$G,ROW()-8))</f>
        <v>46238</v>
      </c>
      <c r="F2716">
        <f>IF(INDEX(Transactions!$L:$L,ROW()-8)="",0,INDEX(Transactions!$Q:$Q,ROW()-8))</f>
        <v>0</v>
      </c>
    </row>
    <row r="2717" spans="2:6" x14ac:dyDescent="0.15">
      <c r="B2717">
        <f ca="1">IF(INDEX(Transactions!$L:$L,ROW()-8)="",TODAY(),INDEX(Transactions!$G:$G,ROW()-8))</f>
        <v>46238</v>
      </c>
      <c r="F2717">
        <f>IF(INDEX(Transactions!$L:$L,ROW()-8)="",0,INDEX(Transactions!$Q:$Q,ROW()-8))</f>
        <v>0</v>
      </c>
    </row>
    <row r="2718" spans="2:6" x14ac:dyDescent="0.15">
      <c r="B2718">
        <f ca="1">IF(INDEX(Transactions!$L:$L,ROW()-8)="",TODAY(),INDEX(Transactions!$G:$G,ROW()-8))</f>
        <v>46238</v>
      </c>
      <c r="F2718">
        <f>IF(INDEX(Transactions!$L:$L,ROW()-8)="",0,INDEX(Transactions!$Q:$Q,ROW()-8))</f>
        <v>0</v>
      </c>
    </row>
    <row r="2719" spans="2:6" x14ac:dyDescent="0.15">
      <c r="B2719">
        <f ca="1">IF(INDEX(Transactions!$L:$L,ROW()-8)="",TODAY(),INDEX(Transactions!$G:$G,ROW()-8))</f>
        <v>46238</v>
      </c>
      <c r="F2719">
        <f>IF(INDEX(Transactions!$L:$L,ROW()-8)="",0,INDEX(Transactions!$Q:$Q,ROW()-8))</f>
        <v>0</v>
      </c>
    </row>
    <row r="2720" spans="2:6" x14ac:dyDescent="0.15">
      <c r="B2720">
        <f ca="1">IF(INDEX(Transactions!$L:$L,ROW()-8)="",TODAY(),INDEX(Transactions!$G:$G,ROW()-8))</f>
        <v>46238</v>
      </c>
      <c r="F2720">
        <f>IF(INDEX(Transactions!$L:$L,ROW()-8)="",0,INDEX(Transactions!$Q:$Q,ROW()-8))</f>
        <v>0</v>
      </c>
    </row>
    <row r="2721" spans="2:6" x14ac:dyDescent="0.15">
      <c r="B2721">
        <f ca="1">IF(INDEX(Transactions!$L:$L,ROW()-8)="",TODAY(),INDEX(Transactions!$G:$G,ROW()-8))</f>
        <v>46238</v>
      </c>
      <c r="F2721">
        <f>IF(INDEX(Transactions!$L:$L,ROW()-8)="",0,INDEX(Transactions!$Q:$Q,ROW()-8))</f>
        <v>0</v>
      </c>
    </row>
    <row r="2722" spans="2:6" x14ac:dyDescent="0.15">
      <c r="B2722">
        <f ca="1">IF(INDEX(Transactions!$L:$L,ROW()-8)="",TODAY(),INDEX(Transactions!$G:$G,ROW()-8))</f>
        <v>46238</v>
      </c>
      <c r="F2722">
        <f>IF(INDEX(Transactions!$L:$L,ROW()-8)="",0,INDEX(Transactions!$Q:$Q,ROW()-8))</f>
        <v>0</v>
      </c>
    </row>
    <row r="2723" spans="2:6" x14ac:dyDescent="0.15">
      <c r="B2723">
        <f ca="1">IF(INDEX(Transactions!$L:$L,ROW()-8)="",TODAY(),INDEX(Transactions!$G:$G,ROW()-8))</f>
        <v>46238</v>
      </c>
      <c r="F2723">
        <f>IF(INDEX(Transactions!$L:$L,ROW()-8)="",0,INDEX(Transactions!$Q:$Q,ROW()-8))</f>
        <v>0</v>
      </c>
    </row>
    <row r="2724" spans="2:6" x14ac:dyDescent="0.15">
      <c r="B2724">
        <f ca="1">IF(INDEX(Transactions!$L:$L,ROW()-8)="",TODAY(),INDEX(Transactions!$G:$G,ROW()-8))</f>
        <v>46238</v>
      </c>
      <c r="F2724">
        <f>IF(INDEX(Transactions!$L:$L,ROW()-8)="",0,INDEX(Transactions!$Q:$Q,ROW()-8))</f>
        <v>0</v>
      </c>
    </row>
    <row r="2725" spans="2:6" x14ac:dyDescent="0.15">
      <c r="B2725">
        <f ca="1">IF(INDEX(Transactions!$L:$L,ROW()-8)="",TODAY(),INDEX(Transactions!$G:$G,ROW()-8))</f>
        <v>46238</v>
      </c>
      <c r="F2725">
        <f>IF(INDEX(Transactions!$L:$L,ROW()-8)="",0,INDEX(Transactions!$Q:$Q,ROW()-8))</f>
        <v>0</v>
      </c>
    </row>
    <row r="2726" spans="2:6" x14ac:dyDescent="0.15">
      <c r="B2726">
        <f ca="1">IF(INDEX(Transactions!$L:$L,ROW()-8)="",TODAY(),INDEX(Transactions!$G:$G,ROW()-8))</f>
        <v>46238</v>
      </c>
      <c r="F2726">
        <f>IF(INDEX(Transactions!$L:$L,ROW()-8)="",0,INDEX(Transactions!$Q:$Q,ROW()-8))</f>
        <v>0</v>
      </c>
    </row>
    <row r="2727" spans="2:6" x14ac:dyDescent="0.15">
      <c r="B2727">
        <f ca="1">IF(INDEX(Transactions!$L:$L,ROW()-8)="",TODAY(),INDEX(Transactions!$G:$G,ROW()-8))</f>
        <v>46238</v>
      </c>
      <c r="F2727">
        <f>IF(INDEX(Transactions!$L:$L,ROW()-8)="",0,INDEX(Transactions!$Q:$Q,ROW()-8))</f>
        <v>0</v>
      </c>
    </row>
    <row r="2728" spans="2:6" x14ac:dyDescent="0.15">
      <c r="B2728">
        <f ca="1">IF(INDEX(Transactions!$L:$L,ROW()-8)="",TODAY(),INDEX(Transactions!$G:$G,ROW()-8))</f>
        <v>46238</v>
      </c>
      <c r="F2728">
        <f>IF(INDEX(Transactions!$L:$L,ROW()-8)="",0,INDEX(Transactions!$Q:$Q,ROW()-8))</f>
        <v>0</v>
      </c>
    </row>
    <row r="2729" spans="2:6" x14ac:dyDescent="0.15">
      <c r="B2729">
        <f ca="1">IF(INDEX(Transactions!$L:$L,ROW()-8)="",TODAY(),INDEX(Transactions!$G:$G,ROW()-8))</f>
        <v>46238</v>
      </c>
      <c r="F2729">
        <f>IF(INDEX(Transactions!$L:$L,ROW()-8)="",0,INDEX(Transactions!$Q:$Q,ROW()-8))</f>
        <v>0</v>
      </c>
    </row>
    <row r="2730" spans="2:6" x14ac:dyDescent="0.15">
      <c r="B2730">
        <f ca="1">IF(INDEX(Transactions!$L:$L,ROW()-8)="",TODAY(),INDEX(Transactions!$G:$G,ROW()-8))</f>
        <v>46238</v>
      </c>
      <c r="F2730">
        <f>IF(INDEX(Transactions!$L:$L,ROW()-8)="",0,INDEX(Transactions!$Q:$Q,ROW()-8))</f>
        <v>0</v>
      </c>
    </row>
    <row r="2731" spans="2:6" x14ac:dyDescent="0.15">
      <c r="B2731">
        <f ca="1">IF(INDEX(Transactions!$L:$L,ROW()-8)="",TODAY(),INDEX(Transactions!$G:$G,ROW()-8))</f>
        <v>46238</v>
      </c>
      <c r="F2731">
        <f>IF(INDEX(Transactions!$L:$L,ROW()-8)="",0,INDEX(Transactions!$Q:$Q,ROW()-8))</f>
        <v>0</v>
      </c>
    </row>
    <row r="2732" spans="2:6" x14ac:dyDescent="0.15">
      <c r="B2732">
        <f ca="1">IF(INDEX(Transactions!$L:$L,ROW()-8)="",TODAY(),INDEX(Transactions!$G:$G,ROW()-8))</f>
        <v>46238</v>
      </c>
      <c r="F2732">
        <f>IF(INDEX(Transactions!$L:$L,ROW()-8)="",0,INDEX(Transactions!$Q:$Q,ROW()-8))</f>
        <v>0</v>
      </c>
    </row>
    <row r="2733" spans="2:6" x14ac:dyDescent="0.15">
      <c r="B2733">
        <f ca="1">IF(INDEX(Transactions!$L:$L,ROW()-8)="",TODAY(),INDEX(Transactions!$G:$G,ROW()-8))</f>
        <v>46238</v>
      </c>
      <c r="F2733">
        <f>IF(INDEX(Transactions!$L:$L,ROW()-8)="",0,INDEX(Transactions!$Q:$Q,ROW()-8))</f>
        <v>0</v>
      </c>
    </row>
    <row r="2734" spans="2:6" x14ac:dyDescent="0.15">
      <c r="B2734">
        <f ca="1">IF(INDEX(Transactions!$L:$L,ROW()-8)="",TODAY(),INDEX(Transactions!$G:$G,ROW()-8))</f>
        <v>46238</v>
      </c>
      <c r="F2734">
        <f>IF(INDEX(Transactions!$L:$L,ROW()-8)="",0,INDEX(Transactions!$Q:$Q,ROW()-8))</f>
        <v>0</v>
      </c>
    </row>
    <row r="2735" spans="2:6" x14ac:dyDescent="0.15">
      <c r="B2735">
        <f ca="1">IF(INDEX(Transactions!$L:$L,ROW()-8)="",TODAY(),INDEX(Transactions!$G:$G,ROW()-8))</f>
        <v>46238</v>
      </c>
      <c r="F2735">
        <f>IF(INDEX(Transactions!$L:$L,ROW()-8)="",0,INDEX(Transactions!$Q:$Q,ROW()-8))</f>
        <v>0</v>
      </c>
    </row>
    <row r="2736" spans="2:6" x14ac:dyDescent="0.15">
      <c r="B2736">
        <f ca="1">IF(INDEX(Transactions!$L:$L,ROW()-8)="",TODAY(),INDEX(Transactions!$G:$G,ROW()-8))</f>
        <v>46238</v>
      </c>
      <c r="F2736">
        <f>IF(INDEX(Transactions!$L:$L,ROW()-8)="",0,INDEX(Transactions!$Q:$Q,ROW()-8))</f>
        <v>0</v>
      </c>
    </row>
    <row r="2737" spans="2:6" x14ac:dyDescent="0.15">
      <c r="B2737">
        <f ca="1">IF(INDEX(Transactions!$L:$L,ROW()-8)="",TODAY(),INDEX(Transactions!$G:$G,ROW()-8))</f>
        <v>46238</v>
      </c>
      <c r="F2737">
        <f>IF(INDEX(Transactions!$L:$L,ROW()-8)="",0,INDEX(Transactions!$Q:$Q,ROW()-8))</f>
        <v>0</v>
      </c>
    </row>
    <row r="2738" spans="2:6" x14ac:dyDescent="0.15">
      <c r="B2738">
        <f ca="1">IF(INDEX(Transactions!$L:$L,ROW()-8)="",TODAY(),INDEX(Transactions!$G:$G,ROW()-8))</f>
        <v>46238</v>
      </c>
      <c r="F2738">
        <f>IF(INDEX(Transactions!$L:$L,ROW()-8)="",0,INDEX(Transactions!$Q:$Q,ROW()-8))</f>
        <v>0</v>
      </c>
    </row>
    <row r="2739" spans="2:6" x14ac:dyDescent="0.15">
      <c r="B2739">
        <f ca="1">IF(INDEX(Transactions!$L:$L,ROW()-8)="",TODAY(),INDEX(Transactions!$G:$G,ROW()-8))</f>
        <v>46238</v>
      </c>
      <c r="F2739">
        <f>IF(INDEX(Transactions!$L:$L,ROW()-8)="",0,INDEX(Transactions!$Q:$Q,ROW()-8))</f>
        <v>0</v>
      </c>
    </row>
    <row r="2740" spans="2:6" x14ac:dyDescent="0.15">
      <c r="B2740">
        <f ca="1">IF(INDEX(Transactions!$L:$L,ROW()-8)="",TODAY(),INDEX(Transactions!$G:$G,ROW()-8))</f>
        <v>46238</v>
      </c>
      <c r="F2740">
        <f>IF(INDEX(Transactions!$L:$L,ROW()-8)="",0,INDEX(Transactions!$Q:$Q,ROW()-8))</f>
        <v>0</v>
      </c>
    </row>
    <row r="2741" spans="2:6" x14ac:dyDescent="0.15">
      <c r="B2741">
        <f ca="1">IF(INDEX(Transactions!$L:$L,ROW()-8)="",TODAY(),INDEX(Transactions!$G:$G,ROW()-8))</f>
        <v>46238</v>
      </c>
      <c r="F2741">
        <f>IF(INDEX(Transactions!$L:$L,ROW()-8)="",0,INDEX(Transactions!$Q:$Q,ROW()-8))</f>
        <v>0</v>
      </c>
    </row>
    <row r="2742" spans="2:6" x14ac:dyDescent="0.15">
      <c r="B2742">
        <f ca="1">IF(INDEX(Transactions!$L:$L,ROW()-8)="",TODAY(),INDEX(Transactions!$G:$G,ROW()-8))</f>
        <v>46238</v>
      </c>
      <c r="F2742">
        <f>IF(INDEX(Transactions!$L:$L,ROW()-8)="",0,INDEX(Transactions!$Q:$Q,ROW()-8))</f>
        <v>0</v>
      </c>
    </row>
    <row r="2743" spans="2:6" x14ac:dyDescent="0.15">
      <c r="B2743">
        <f ca="1">IF(INDEX(Transactions!$L:$L,ROW()-8)="",TODAY(),INDEX(Transactions!$G:$G,ROW()-8))</f>
        <v>46238</v>
      </c>
      <c r="F2743">
        <f>IF(INDEX(Transactions!$L:$L,ROW()-8)="",0,INDEX(Transactions!$Q:$Q,ROW()-8))</f>
        <v>0</v>
      </c>
    </row>
    <row r="2744" spans="2:6" x14ac:dyDescent="0.15">
      <c r="B2744">
        <f ca="1">IF(INDEX(Transactions!$L:$L,ROW()-8)="",TODAY(),INDEX(Transactions!$G:$G,ROW()-8))</f>
        <v>46238</v>
      </c>
      <c r="F2744">
        <f>IF(INDEX(Transactions!$L:$L,ROW()-8)="",0,INDEX(Transactions!$Q:$Q,ROW()-8))</f>
        <v>0</v>
      </c>
    </row>
    <row r="2745" spans="2:6" x14ac:dyDescent="0.15">
      <c r="B2745">
        <f ca="1">IF(INDEX(Transactions!$L:$L,ROW()-8)="",TODAY(),INDEX(Transactions!$G:$G,ROW()-8))</f>
        <v>46238</v>
      </c>
      <c r="F2745">
        <f>IF(INDEX(Transactions!$L:$L,ROW()-8)="",0,INDEX(Transactions!$Q:$Q,ROW()-8))</f>
        <v>0</v>
      </c>
    </row>
    <row r="2746" spans="2:6" x14ac:dyDescent="0.15">
      <c r="B2746">
        <f ca="1">IF(INDEX(Transactions!$L:$L,ROW()-8)="",TODAY(),INDEX(Transactions!$G:$G,ROW()-8))</f>
        <v>46238</v>
      </c>
      <c r="F2746">
        <f>IF(INDEX(Transactions!$L:$L,ROW()-8)="",0,INDEX(Transactions!$Q:$Q,ROW()-8))</f>
        <v>0</v>
      </c>
    </row>
    <row r="2747" spans="2:6" x14ac:dyDescent="0.15">
      <c r="B2747">
        <f ca="1">IF(INDEX(Transactions!$L:$L,ROW()-8)="",TODAY(),INDEX(Transactions!$G:$G,ROW()-8))</f>
        <v>46238</v>
      </c>
      <c r="F2747">
        <f>IF(INDEX(Transactions!$L:$L,ROW()-8)="",0,INDEX(Transactions!$Q:$Q,ROW()-8))</f>
        <v>0</v>
      </c>
    </row>
    <row r="2748" spans="2:6" x14ac:dyDescent="0.15">
      <c r="B2748">
        <f ca="1">IF(INDEX(Transactions!$L:$L,ROW()-8)="",TODAY(),INDEX(Transactions!$G:$G,ROW()-8))</f>
        <v>46238</v>
      </c>
      <c r="F2748">
        <f>IF(INDEX(Transactions!$L:$L,ROW()-8)="",0,INDEX(Transactions!$Q:$Q,ROW()-8))</f>
        <v>0</v>
      </c>
    </row>
    <row r="2749" spans="2:6" x14ac:dyDescent="0.15">
      <c r="B2749">
        <f ca="1">IF(INDEX(Transactions!$L:$L,ROW()-8)="",TODAY(),INDEX(Transactions!$G:$G,ROW()-8))</f>
        <v>46238</v>
      </c>
      <c r="F2749">
        <f>IF(INDEX(Transactions!$L:$L,ROW()-8)="",0,INDEX(Transactions!$Q:$Q,ROW()-8))</f>
        <v>0</v>
      </c>
    </row>
    <row r="2750" spans="2:6" x14ac:dyDescent="0.15">
      <c r="B2750">
        <f ca="1">IF(INDEX(Transactions!$L:$L,ROW()-8)="",TODAY(),INDEX(Transactions!$G:$G,ROW()-8))</f>
        <v>46238</v>
      </c>
      <c r="F2750">
        <f>IF(INDEX(Transactions!$L:$L,ROW()-8)="",0,INDEX(Transactions!$Q:$Q,ROW()-8))</f>
        <v>0</v>
      </c>
    </row>
    <row r="2751" spans="2:6" x14ac:dyDescent="0.15">
      <c r="B2751">
        <f ca="1">IF(INDEX(Transactions!$L:$L,ROW()-8)="",TODAY(),INDEX(Transactions!$G:$G,ROW()-8))</f>
        <v>46238</v>
      </c>
      <c r="F2751">
        <f>IF(INDEX(Transactions!$L:$L,ROW()-8)="",0,INDEX(Transactions!$Q:$Q,ROW()-8))</f>
        <v>0</v>
      </c>
    </row>
    <row r="2752" spans="2:6" x14ac:dyDescent="0.15">
      <c r="B2752">
        <f ca="1">IF(INDEX(Transactions!$L:$L,ROW()-8)="",TODAY(),INDEX(Transactions!$G:$G,ROW()-8))</f>
        <v>46238</v>
      </c>
      <c r="F2752">
        <f>IF(INDEX(Transactions!$L:$L,ROW()-8)="",0,INDEX(Transactions!$Q:$Q,ROW()-8))</f>
        <v>0</v>
      </c>
    </row>
    <row r="2753" spans="2:6" x14ac:dyDescent="0.15">
      <c r="B2753">
        <f ca="1">IF(INDEX(Transactions!$L:$L,ROW()-8)="",TODAY(),INDEX(Transactions!$G:$G,ROW()-8))</f>
        <v>46238</v>
      </c>
      <c r="F2753">
        <f>IF(INDEX(Transactions!$L:$L,ROW()-8)="",0,INDEX(Transactions!$Q:$Q,ROW()-8))</f>
        <v>0</v>
      </c>
    </row>
    <row r="2754" spans="2:6" x14ac:dyDescent="0.15">
      <c r="B2754">
        <f ca="1">IF(INDEX(Transactions!$L:$L,ROW()-8)="",TODAY(),INDEX(Transactions!$G:$G,ROW()-8))</f>
        <v>46238</v>
      </c>
      <c r="F2754">
        <f>IF(INDEX(Transactions!$L:$L,ROW()-8)="",0,INDEX(Transactions!$Q:$Q,ROW()-8))</f>
        <v>0</v>
      </c>
    </row>
    <row r="2755" spans="2:6" x14ac:dyDescent="0.15">
      <c r="B2755">
        <f ca="1">IF(INDEX(Transactions!$L:$L,ROW()-8)="",TODAY(),INDEX(Transactions!$G:$G,ROW()-8))</f>
        <v>46238</v>
      </c>
      <c r="F2755">
        <f>IF(INDEX(Transactions!$L:$L,ROW()-8)="",0,INDEX(Transactions!$Q:$Q,ROW()-8))</f>
        <v>0</v>
      </c>
    </row>
    <row r="2756" spans="2:6" x14ac:dyDescent="0.15">
      <c r="B2756">
        <f ca="1">IF(INDEX(Transactions!$L:$L,ROW()-8)="",TODAY(),INDEX(Transactions!$G:$G,ROW()-8))</f>
        <v>46238</v>
      </c>
      <c r="F2756">
        <f>IF(INDEX(Transactions!$L:$L,ROW()-8)="",0,INDEX(Transactions!$Q:$Q,ROW()-8))</f>
        <v>0</v>
      </c>
    </row>
    <row r="2757" spans="2:6" x14ac:dyDescent="0.15">
      <c r="B2757">
        <f ca="1">IF(INDEX(Transactions!$L:$L,ROW()-8)="",TODAY(),INDEX(Transactions!$G:$G,ROW()-8))</f>
        <v>46238</v>
      </c>
      <c r="F2757">
        <f>IF(INDEX(Transactions!$L:$L,ROW()-8)="",0,INDEX(Transactions!$Q:$Q,ROW()-8))</f>
        <v>0</v>
      </c>
    </row>
    <row r="2758" spans="2:6" x14ac:dyDescent="0.15">
      <c r="B2758">
        <f ca="1">IF(INDEX(Transactions!$L:$L,ROW()-8)="",TODAY(),INDEX(Transactions!$G:$G,ROW()-8))</f>
        <v>46238</v>
      </c>
      <c r="F2758">
        <f>IF(INDEX(Transactions!$L:$L,ROW()-8)="",0,INDEX(Transactions!$Q:$Q,ROW()-8))</f>
        <v>0</v>
      </c>
    </row>
    <row r="2759" spans="2:6" x14ac:dyDescent="0.15">
      <c r="B2759">
        <f ca="1">IF(INDEX(Transactions!$L:$L,ROW()-8)="",TODAY(),INDEX(Transactions!$G:$G,ROW()-8))</f>
        <v>46238</v>
      </c>
      <c r="F2759">
        <f>IF(INDEX(Transactions!$L:$L,ROW()-8)="",0,INDEX(Transactions!$Q:$Q,ROW()-8))</f>
        <v>0</v>
      </c>
    </row>
    <row r="2760" spans="2:6" x14ac:dyDescent="0.15">
      <c r="B2760">
        <f ca="1">IF(INDEX(Transactions!$L:$L,ROW()-8)="",TODAY(),INDEX(Transactions!$G:$G,ROW()-8))</f>
        <v>46238</v>
      </c>
      <c r="F2760">
        <f>IF(INDEX(Transactions!$L:$L,ROW()-8)="",0,INDEX(Transactions!$Q:$Q,ROW()-8))</f>
        <v>0</v>
      </c>
    </row>
    <row r="2761" spans="2:6" x14ac:dyDescent="0.15">
      <c r="B2761">
        <f ca="1">IF(INDEX(Transactions!$L:$L,ROW()-8)="",TODAY(),INDEX(Transactions!$G:$G,ROW()-8))</f>
        <v>46238</v>
      </c>
      <c r="F2761">
        <f>IF(INDEX(Transactions!$L:$L,ROW()-8)="",0,INDEX(Transactions!$Q:$Q,ROW()-8))</f>
        <v>0</v>
      </c>
    </row>
    <row r="2762" spans="2:6" x14ac:dyDescent="0.15">
      <c r="B2762">
        <f ca="1">IF(INDEX(Transactions!$L:$L,ROW()-8)="",TODAY(),INDEX(Transactions!$G:$G,ROW()-8))</f>
        <v>46238</v>
      </c>
      <c r="F2762">
        <f>IF(INDEX(Transactions!$L:$L,ROW()-8)="",0,INDEX(Transactions!$Q:$Q,ROW()-8))</f>
        <v>0</v>
      </c>
    </row>
    <row r="2763" spans="2:6" x14ac:dyDescent="0.15">
      <c r="B2763">
        <f ca="1">IF(INDEX(Transactions!$L:$L,ROW()-8)="",TODAY(),INDEX(Transactions!$G:$G,ROW()-8))</f>
        <v>46238</v>
      </c>
      <c r="F2763">
        <f>IF(INDEX(Transactions!$L:$L,ROW()-8)="",0,INDEX(Transactions!$Q:$Q,ROW()-8))</f>
        <v>0</v>
      </c>
    </row>
    <row r="2764" spans="2:6" x14ac:dyDescent="0.15">
      <c r="B2764">
        <f ca="1">IF(INDEX(Transactions!$L:$L,ROW()-8)="",TODAY(),INDEX(Transactions!$G:$G,ROW()-8))</f>
        <v>46238</v>
      </c>
      <c r="F2764">
        <f>IF(INDEX(Transactions!$L:$L,ROW()-8)="",0,INDEX(Transactions!$Q:$Q,ROW()-8))</f>
        <v>0</v>
      </c>
    </row>
    <row r="2765" spans="2:6" x14ac:dyDescent="0.15">
      <c r="B2765">
        <f ca="1">IF(INDEX(Transactions!$L:$L,ROW()-8)="",TODAY(),INDEX(Transactions!$G:$G,ROW()-8))</f>
        <v>46238</v>
      </c>
      <c r="F2765">
        <f>IF(INDEX(Transactions!$L:$L,ROW()-8)="",0,INDEX(Transactions!$Q:$Q,ROW()-8))</f>
        <v>0</v>
      </c>
    </row>
    <row r="2766" spans="2:6" x14ac:dyDescent="0.15">
      <c r="B2766">
        <f ca="1">IF(INDEX(Transactions!$L:$L,ROW()-8)="",TODAY(),INDEX(Transactions!$G:$G,ROW()-8))</f>
        <v>46238</v>
      </c>
      <c r="F2766">
        <f>IF(INDEX(Transactions!$L:$L,ROW()-8)="",0,INDEX(Transactions!$Q:$Q,ROW()-8))</f>
        <v>0</v>
      </c>
    </row>
    <row r="2767" spans="2:6" x14ac:dyDescent="0.15">
      <c r="B2767">
        <f ca="1">IF(INDEX(Transactions!$L:$L,ROW()-8)="",TODAY(),INDEX(Transactions!$G:$G,ROW()-8))</f>
        <v>46238</v>
      </c>
      <c r="F2767">
        <f>IF(INDEX(Transactions!$L:$L,ROW()-8)="",0,INDEX(Transactions!$Q:$Q,ROW()-8))</f>
        <v>0</v>
      </c>
    </row>
    <row r="2768" spans="2:6" x14ac:dyDescent="0.15">
      <c r="B2768">
        <f ca="1">IF(INDEX(Transactions!$L:$L,ROW()-8)="",TODAY(),INDEX(Transactions!$G:$G,ROW()-8))</f>
        <v>46238</v>
      </c>
      <c r="F2768">
        <f>IF(INDEX(Transactions!$L:$L,ROW()-8)="",0,INDEX(Transactions!$Q:$Q,ROW()-8))</f>
        <v>0</v>
      </c>
    </row>
    <row r="2769" spans="2:6" x14ac:dyDescent="0.15">
      <c r="B2769">
        <f ca="1">IF(INDEX(Transactions!$L:$L,ROW()-8)="",TODAY(),INDEX(Transactions!$G:$G,ROW()-8))</f>
        <v>46238</v>
      </c>
      <c r="F2769">
        <f>IF(INDEX(Transactions!$L:$L,ROW()-8)="",0,INDEX(Transactions!$Q:$Q,ROW()-8))</f>
        <v>0</v>
      </c>
    </row>
    <row r="2770" spans="2:6" x14ac:dyDescent="0.15">
      <c r="B2770">
        <f ca="1">IF(INDEX(Transactions!$L:$L,ROW()-8)="",TODAY(),INDEX(Transactions!$G:$G,ROW()-8))</f>
        <v>46238</v>
      </c>
      <c r="F2770">
        <f>IF(INDEX(Transactions!$L:$L,ROW()-8)="",0,INDEX(Transactions!$Q:$Q,ROW()-8))</f>
        <v>0</v>
      </c>
    </row>
    <row r="2771" spans="2:6" x14ac:dyDescent="0.15">
      <c r="B2771">
        <f ca="1">IF(INDEX(Transactions!$L:$L,ROW()-8)="",TODAY(),INDEX(Transactions!$G:$G,ROW()-8))</f>
        <v>46238</v>
      </c>
      <c r="F2771">
        <f>IF(INDEX(Transactions!$L:$L,ROW()-8)="",0,INDEX(Transactions!$Q:$Q,ROW()-8))</f>
        <v>0</v>
      </c>
    </row>
    <row r="2772" spans="2:6" x14ac:dyDescent="0.15">
      <c r="B2772">
        <f ca="1">IF(INDEX(Transactions!$L:$L,ROW()-8)="",TODAY(),INDEX(Transactions!$G:$G,ROW()-8))</f>
        <v>46238</v>
      </c>
      <c r="F2772">
        <f>IF(INDEX(Transactions!$L:$L,ROW()-8)="",0,INDEX(Transactions!$Q:$Q,ROW()-8))</f>
        <v>0</v>
      </c>
    </row>
    <row r="2773" spans="2:6" x14ac:dyDescent="0.15">
      <c r="B2773">
        <f ca="1">IF(INDEX(Transactions!$L:$L,ROW()-8)="",TODAY(),INDEX(Transactions!$G:$G,ROW()-8))</f>
        <v>46238</v>
      </c>
      <c r="F2773">
        <f>IF(INDEX(Transactions!$L:$L,ROW()-8)="",0,INDEX(Transactions!$Q:$Q,ROW()-8))</f>
        <v>0</v>
      </c>
    </row>
    <row r="2774" spans="2:6" x14ac:dyDescent="0.15">
      <c r="B2774">
        <f ca="1">IF(INDEX(Transactions!$L:$L,ROW()-8)="",TODAY(),INDEX(Transactions!$G:$G,ROW()-8))</f>
        <v>46238</v>
      </c>
      <c r="F2774">
        <f>IF(INDEX(Transactions!$L:$L,ROW()-8)="",0,INDEX(Transactions!$Q:$Q,ROW()-8))</f>
        <v>0</v>
      </c>
    </row>
    <row r="2775" spans="2:6" x14ac:dyDescent="0.15">
      <c r="B2775">
        <f ca="1">IF(INDEX(Transactions!$L:$L,ROW()-8)="",TODAY(),INDEX(Transactions!$G:$G,ROW()-8))</f>
        <v>46238</v>
      </c>
      <c r="F2775">
        <f>IF(INDEX(Transactions!$L:$L,ROW()-8)="",0,INDEX(Transactions!$Q:$Q,ROW()-8))</f>
        <v>0</v>
      </c>
    </row>
    <row r="2776" spans="2:6" x14ac:dyDescent="0.15">
      <c r="B2776">
        <f ca="1">IF(INDEX(Transactions!$L:$L,ROW()-8)="",TODAY(),INDEX(Transactions!$G:$G,ROW()-8))</f>
        <v>46238</v>
      </c>
      <c r="F2776">
        <f>IF(INDEX(Transactions!$L:$L,ROW()-8)="",0,INDEX(Transactions!$Q:$Q,ROW()-8))</f>
        <v>0</v>
      </c>
    </row>
    <row r="2777" spans="2:6" x14ac:dyDescent="0.15">
      <c r="B2777">
        <f ca="1">IF(INDEX(Transactions!$L:$L,ROW()-8)="",TODAY(),INDEX(Transactions!$G:$G,ROW()-8))</f>
        <v>46238</v>
      </c>
      <c r="F2777">
        <f>IF(INDEX(Transactions!$L:$L,ROW()-8)="",0,INDEX(Transactions!$Q:$Q,ROW()-8))</f>
        <v>0</v>
      </c>
    </row>
    <row r="2778" spans="2:6" x14ac:dyDescent="0.15">
      <c r="B2778">
        <f ca="1">IF(INDEX(Transactions!$L:$L,ROW()-8)="",TODAY(),INDEX(Transactions!$G:$G,ROW()-8))</f>
        <v>46238</v>
      </c>
      <c r="F2778">
        <f>IF(INDEX(Transactions!$L:$L,ROW()-8)="",0,INDEX(Transactions!$Q:$Q,ROW()-8))</f>
        <v>0</v>
      </c>
    </row>
    <row r="2779" spans="2:6" x14ac:dyDescent="0.15">
      <c r="B2779">
        <f ca="1">IF(INDEX(Transactions!$L:$L,ROW()-8)="",TODAY(),INDEX(Transactions!$G:$G,ROW()-8))</f>
        <v>46238</v>
      </c>
      <c r="F2779">
        <f>IF(INDEX(Transactions!$L:$L,ROW()-8)="",0,INDEX(Transactions!$Q:$Q,ROW()-8))</f>
        <v>0</v>
      </c>
    </row>
    <row r="2780" spans="2:6" x14ac:dyDescent="0.15">
      <c r="B2780">
        <f ca="1">IF(INDEX(Transactions!$L:$L,ROW()-8)="",TODAY(),INDEX(Transactions!$G:$G,ROW()-8))</f>
        <v>46238</v>
      </c>
      <c r="F2780">
        <f>IF(INDEX(Transactions!$L:$L,ROW()-8)="",0,INDEX(Transactions!$Q:$Q,ROW()-8))</f>
        <v>0</v>
      </c>
    </row>
    <row r="2781" spans="2:6" x14ac:dyDescent="0.15">
      <c r="B2781">
        <f ca="1">IF(INDEX(Transactions!$L:$L,ROW()-8)="",TODAY(),INDEX(Transactions!$G:$G,ROW()-8))</f>
        <v>46238</v>
      </c>
      <c r="F2781">
        <f>IF(INDEX(Transactions!$L:$L,ROW()-8)="",0,INDEX(Transactions!$Q:$Q,ROW()-8))</f>
        <v>0</v>
      </c>
    </row>
    <row r="2782" spans="2:6" x14ac:dyDescent="0.15">
      <c r="B2782">
        <f ca="1">IF(INDEX(Transactions!$L:$L,ROW()-8)="",TODAY(),INDEX(Transactions!$G:$G,ROW()-8))</f>
        <v>46238</v>
      </c>
      <c r="F2782">
        <f>IF(INDEX(Transactions!$L:$L,ROW()-8)="",0,INDEX(Transactions!$Q:$Q,ROW()-8))</f>
        <v>0</v>
      </c>
    </row>
    <row r="2783" spans="2:6" x14ac:dyDescent="0.15">
      <c r="B2783">
        <f ca="1">IF(INDEX(Transactions!$L:$L,ROW()-8)="",TODAY(),INDEX(Transactions!$G:$G,ROW()-8))</f>
        <v>46238</v>
      </c>
      <c r="F2783">
        <f>IF(INDEX(Transactions!$L:$L,ROW()-8)="",0,INDEX(Transactions!$Q:$Q,ROW()-8))</f>
        <v>0</v>
      </c>
    </row>
    <row r="2784" spans="2:6" x14ac:dyDescent="0.15">
      <c r="B2784">
        <f ca="1">IF(INDEX(Transactions!$L:$L,ROW()-8)="",TODAY(),INDEX(Transactions!$G:$G,ROW()-8))</f>
        <v>46238</v>
      </c>
      <c r="F2784">
        <f>IF(INDEX(Transactions!$L:$L,ROW()-8)="",0,INDEX(Transactions!$Q:$Q,ROW()-8))</f>
        <v>0</v>
      </c>
    </row>
    <row r="2785" spans="2:6" x14ac:dyDescent="0.15">
      <c r="B2785">
        <f ca="1">IF(INDEX(Transactions!$L:$L,ROW()-8)="",TODAY(),INDEX(Transactions!$G:$G,ROW()-8))</f>
        <v>46238</v>
      </c>
      <c r="F2785">
        <f>IF(INDEX(Transactions!$L:$L,ROW()-8)="",0,INDEX(Transactions!$Q:$Q,ROW()-8))</f>
        <v>0</v>
      </c>
    </row>
    <row r="2786" spans="2:6" x14ac:dyDescent="0.15">
      <c r="B2786">
        <f ca="1">IF(INDEX(Transactions!$L:$L,ROW()-8)="",TODAY(),INDEX(Transactions!$G:$G,ROW()-8))</f>
        <v>46238</v>
      </c>
      <c r="F2786">
        <f>IF(INDEX(Transactions!$L:$L,ROW()-8)="",0,INDEX(Transactions!$Q:$Q,ROW()-8))</f>
        <v>0</v>
      </c>
    </row>
    <row r="2787" spans="2:6" x14ac:dyDescent="0.15">
      <c r="B2787">
        <f ca="1">IF(INDEX(Transactions!$L:$L,ROW()-8)="",TODAY(),INDEX(Transactions!$G:$G,ROW()-8))</f>
        <v>46238</v>
      </c>
      <c r="F2787">
        <f>IF(INDEX(Transactions!$L:$L,ROW()-8)="",0,INDEX(Transactions!$Q:$Q,ROW()-8))</f>
        <v>0</v>
      </c>
    </row>
    <row r="2788" spans="2:6" x14ac:dyDescent="0.15">
      <c r="B2788">
        <f ca="1">IF(INDEX(Transactions!$L:$L,ROW()-8)="",TODAY(),INDEX(Transactions!$G:$G,ROW()-8))</f>
        <v>46238</v>
      </c>
      <c r="F2788">
        <f>IF(INDEX(Transactions!$L:$L,ROW()-8)="",0,INDEX(Transactions!$Q:$Q,ROW()-8))</f>
        <v>0</v>
      </c>
    </row>
    <row r="2789" spans="2:6" x14ac:dyDescent="0.15">
      <c r="B2789">
        <f ca="1">IF(INDEX(Transactions!$L:$L,ROW()-8)="",TODAY(),INDEX(Transactions!$G:$G,ROW()-8))</f>
        <v>46238</v>
      </c>
      <c r="F2789">
        <f>IF(INDEX(Transactions!$L:$L,ROW()-8)="",0,INDEX(Transactions!$Q:$Q,ROW()-8))</f>
        <v>0</v>
      </c>
    </row>
    <row r="2790" spans="2:6" x14ac:dyDescent="0.15">
      <c r="B2790">
        <f ca="1">IF(INDEX(Transactions!$L:$L,ROW()-8)="",TODAY(),INDEX(Transactions!$G:$G,ROW()-8))</f>
        <v>46238</v>
      </c>
      <c r="F2790">
        <f>IF(INDEX(Transactions!$L:$L,ROW()-8)="",0,INDEX(Transactions!$Q:$Q,ROW()-8))</f>
        <v>0</v>
      </c>
    </row>
    <row r="2791" spans="2:6" x14ac:dyDescent="0.15">
      <c r="B2791">
        <f ca="1">IF(INDEX(Transactions!$L:$L,ROW()-8)="",TODAY(),INDEX(Transactions!$G:$G,ROW()-8))</f>
        <v>46238</v>
      </c>
      <c r="F2791">
        <f>IF(INDEX(Transactions!$L:$L,ROW()-8)="",0,INDEX(Transactions!$Q:$Q,ROW()-8))</f>
        <v>0</v>
      </c>
    </row>
    <row r="2792" spans="2:6" x14ac:dyDescent="0.15">
      <c r="B2792">
        <f ca="1">IF(INDEX(Transactions!$L:$L,ROW()-8)="",TODAY(),INDEX(Transactions!$G:$G,ROW()-8))</f>
        <v>46238</v>
      </c>
      <c r="F2792">
        <f>IF(INDEX(Transactions!$L:$L,ROW()-8)="",0,INDEX(Transactions!$Q:$Q,ROW()-8))</f>
        <v>0</v>
      </c>
    </row>
    <row r="2793" spans="2:6" x14ac:dyDescent="0.15">
      <c r="B2793">
        <f ca="1">IF(INDEX(Transactions!$L:$L,ROW()-8)="",TODAY(),INDEX(Transactions!$G:$G,ROW()-8))</f>
        <v>46238</v>
      </c>
      <c r="F2793">
        <f>IF(INDEX(Transactions!$L:$L,ROW()-8)="",0,INDEX(Transactions!$Q:$Q,ROW()-8))</f>
        <v>0</v>
      </c>
    </row>
    <row r="2794" spans="2:6" x14ac:dyDescent="0.15">
      <c r="B2794">
        <f ca="1">IF(INDEX(Transactions!$L:$L,ROW()-8)="",TODAY(),INDEX(Transactions!$G:$G,ROW()-8))</f>
        <v>46238</v>
      </c>
      <c r="F2794">
        <f>IF(INDEX(Transactions!$L:$L,ROW()-8)="",0,INDEX(Transactions!$Q:$Q,ROW()-8))</f>
        <v>0</v>
      </c>
    </row>
    <row r="2795" spans="2:6" x14ac:dyDescent="0.15">
      <c r="B2795">
        <f ca="1">IF(INDEX(Transactions!$L:$L,ROW()-8)="",TODAY(),INDEX(Transactions!$G:$G,ROW()-8))</f>
        <v>46238</v>
      </c>
      <c r="F2795">
        <f>IF(INDEX(Transactions!$L:$L,ROW()-8)="",0,INDEX(Transactions!$Q:$Q,ROW()-8))</f>
        <v>0</v>
      </c>
    </row>
    <row r="2796" spans="2:6" x14ac:dyDescent="0.15">
      <c r="B2796">
        <f ca="1">IF(INDEX(Transactions!$L:$L,ROW()-8)="",TODAY(),INDEX(Transactions!$G:$G,ROW()-8))</f>
        <v>46238</v>
      </c>
      <c r="F2796">
        <f>IF(INDEX(Transactions!$L:$L,ROW()-8)="",0,INDEX(Transactions!$Q:$Q,ROW()-8))</f>
        <v>0</v>
      </c>
    </row>
    <row r="2797" spans="2:6" x14ac:dyDescent="0.15">
      <c r="B2797">
        <f ca="1">IF(INDEX(Transactions!$L:$L,ROW()-8)="",TODAY(),INDEX(Transactions!$G:$G,ROW()-8))</f>
        <v>46238</v>
      </c>
      <c r="F2797">
        <f>IF(INDEX(Transactions!$L:$L,ROW()-8)="",0,INDEX(Transactions!$Q:$Q,ROW()-8))</f>
        <v>0</v>
      </c>
    </row>
    <row r="2798" spans="2:6" x14ac:dyDescent="0.15">
      <c r="B2798">
        <f ca="1">IF(INDEX(Transactions!$L:$L,ROW()-8)="",TODAY(),INDEX(Transactions!$G:$G,ROW()-8))</f>
        <v>46238</v>
      </c>
      <c r="F2798">
        <f>IF(INDEX(Transactions!$L:$L,ROW()-8)="",0,INDEX(Transactions!$Q:$Q,ROW()-8))</f>
        <v>0</v>
      </c>
    </row>
    <row r="2799" spans="2:6" x14ac:dyDescent="0.15">
      <c r="B2799">
        <f ca="1">IF(INDEX(Transactions!$L:$L,ROW()-8)="",TODAY(),INDEX(Transactions!$G:$G,ROW()-8))</f>
        <v>46238</v>
      </c>
      <c r="F2799">
        <f>IF(INDEX(Transactions!$L:$L,ROW()-8)="",0,INDEX(Transactions!$Q:$Q,ROW()-8))</f>
        <v>0</v>
      </c>
    </row>
    <row r="2800" spans="2:6" x14ac:dyDescent="0.15">
      <c r="B2800">
        <f ca="1">IF(INDEX(Transactions!$L:$L,ROW()-8)="",TODAY(),INDEX(Transactions!$G:$G,ROW()-8))</f>
        <v>46238</v>
      </c>
      <c r="F2800">
        <f>IF(INDEX(Transactions!$L:$L,ROW()-8)="",0,INDEX(Transactions!$Q:$Q,ROW()-8))</f>
        <v>0</v>
      </c>
    </row>
    <row r="2801" spans="2:6" x14ac:dyDescent="0.15">
      <c r="B2801">
        <f ca="1">IF(INDEX(Transactions!$L:$L,ROW()-8)="",TODAY(),INDEX(Transactions!$G:$G,ROW()-8))</f>
        <v>46238</v>
      </c>
      <c r="F2801">
        <f>IF(INDEX(Transactions!$L:$L,ROW()-8)="",0,INDEX(Transactions!$Q:$Q,ROW()-8))</f>
        <v>0</v>
      </c>
    </row>
    <row r="2802" spans="2:6" x14ac:dyDescent="0.15">
      <c r="B2802">
        <f ca="1">IF(INDEX(Transactions!$L:$L,ROW()-8)="",TODAY(),INDEX(Transactions!$G:$G,ROW()-8))</f>
        <v>46238</v>
      </c>
      <c r="F2802">
        <f>IF(INDEX(Transactions!$L:$L,ROW()-8)="",0,INDEX(Transactions!$Q:$Q,ROW()-8))</f>
        <v>0</v>
      </c>
    </row>
    <row r="2803" spans="2:6" x14ac:dyDescent="0.15">
      <c r="B2803">
        <f ca="1">IF(INDEX(Transactions!$L:$L,ROW()-8)="",TODAY(),INDEX(Transactions!$G:$G,ROW()-8))</f>
        <v>46238</v>
      </c>
      <c r="F2803">
        <f>IF(INDEX(Transactions!$L:$L,ROW()-8)="",0,INDEX(Transactions!$Q:$Q,ROW()-8))</f>
        <v>0</v>
      </c>
    </row>
    <row r="2804" spans="2:6" x14ac:dyDescent="0.15">
      <c r="B2804">
        <f ca="1">IF(INDEX(Transactions!$L:$L,ROW()-8)="",TODAY(),INDEX(Transactions!$G:$G,ROW()-8))</f>
        <v>46238</v>
      </c>
      <c r="F2804">
        <f>IF(INDEX(Transactions!$L:$L,ROW()-8)="",0,INDEX(Transactions!$Q:$Q,ROW()-8))</f>
        <v>0</v>
      </c>
    </row>
    <row r="2805" spans="2:6" x14ac:dyDescent="0.15">
      <c r="B2805">
        <f ca="1">IF(INDEX(Transactions!$L:$L,ROW()-8)="",TODAY(),INDEX(Transactions!$G:$G,ROW()-8))</f>
        <v>46238</v>
      </c>
      <c r="F2805">
        <f>IF(INDEX(Transactions!$L:$L,ROW()-8)="",0,INDEX(Transactions!$Q:$Q,ROW()-8))</f>
        <v>0</v>
      </c>
    </row>
    <row r="2806" spans="2:6" x14ac:dyDescent="0.15">
      <c r="B2806">
        <f ca="1">IF(INDEX(Transactions!$L:$L,ROW()-8)="",TODAY(),INDEX(Transactions!$G:$G,ROW()-8))</f>
        <v>46238</v>
      </c>
      <c r="F2806">
        <f>IF(INDEX(Transactions!$L:$L,ROW()-8)="",0,INDEX(Transactions!$Q:$Q,ROW()-8))</f>
        <v>0</v>
      </c>
    </row>
    <row r="2807" spans="2:6" x14ac:dyDescent="0.15">
      <c r="B2807">
        <f ca="1">IF(INDEX(Transactions!$L:$L,ROW()-8)="",TODAY(),INDEX(Transactions!$G:$G,ROW()-8))</f>
        <v>46238</v>
      </c>
      <c r="F2807">
        <f>IF(INDEX(Transactions!$L:$L,ROW()-8)="",0,INDEX(Transactions!$Q:$Q,ROW()-8))</f>
        <v>0</v>
      </c>
    </row>
    <row r="2808" spans="2:6" x14ac:dyDescent="0.15">
      <c r="B2808">
        <f ca="1">IF(INDEX(Transactions!$L:$L,ROW()-8)="",TODAY(),INDEX(Transactions!$G:$G,ROW()-8))</f>
        <v>46238</v>
      </c>
      <c r="F2808">
        <f>IF(INDEX(Transactions!$L:$L,ROW()-8)="",0,INDEX(Transactions!$Q:$Q,ROW()-8))</f>
        <v>0</v>
      </c>
    </row>
    <row r="2809" spans="2:6" x14ac:dyDescent="0.15">
      <c r="B2809">
        <f ca="1">IF(INDEX(Transactions!$L:$L,ROW()-8)="",TODAY(),INDEX(Transactions!$G:$G,ROW()-8))</f>
        <v>46238</v>
      </c>
      <c r="F2809">
        <f>IF(INDEX(Transactions!$L:$L,ROW()-8)="",0,INDEX(Transactions!$Q:$Q,ROW()-8))</f>
        <v>0</v>
      </c>
    </row>
    <row r="2810" spans="2:6" x14ac:dyDescent="0.15">
      <c r="B2810">
        <f ca="1">IF(INDEX(Transactions!$L:$L,ROW()-8)="",TODAY(),INDEX(Transactions!$G:$G,ROW()-8))</f>
        <v>46238</v>
      </c>
      <c r="F2810">
        <f>IF(INDEX(Transactions!$L:$L,ROW()-8)="",0,INDEX(Transactions!$Q:$Q,ROW()-8))</f>
        <v>0</v>
      </c>
    </row>
    <row r="2811" spans="2:6" x14ac:dyDescent="0.15">
      <c r="B2811">
        <f ca="1">IF(INDEX(Transactions!$L:$L,ROW()-8)="",TODAY(),INDEX(Transactions!$G:$G,ROW()-8))</f>
        <v>46238</v>
      </c>
      <c r="F2811">
        <f>IF(INDEX(Transactions!$L:$L,ROW()-8)="",0,INDEX(Transactions!$Q:$Q,ROW()-8))</f>
        <v>0</v>
      </c>
    </row>
    <row r="2812" spans="2:6" x14ac:dyDescent="0.15">
      <c r="B2812">
        <f ca="1">IF(INDEX(Transactions!$L:$L,ROW()-8)="",TODAY(),INDEX(Transactions!$G:$G,ROW()-8))</f>
        <v>46238</v>
      </c>
      <c r="F2812">
        <f>IF(INDEX(Transactions!$L:$L,ROW()-8)="",0,INDEX(Transactions!$Q:$Q,ROW()-8))</f>
        <v>0</v>
      </c>
    </row>
    <row r="2813" spans="2:6" x14ac:dyDescent="0.15">
      <c r="B2813">
        <f ca="1">IF(INDEX(Transactions!$L:$L,ROW()-8)="",TODAY(),INDEX(Transactions!$G:$G,ROW()-8))</f>
        <v>46238</v>
      </c>
      <c r="F2813">
        <f>IF(INDEX(Transactions!$L:$L,ROW()-8)="",0,INDEX(Transactions!$Q:$Q,ROW()-8))</f>
        <v>0</v>
      </c>
    </row>
    <row r="2814" spans="2:6" x14ac:dyDescent="0.15">
      <c r="B2814">
        <f ca="1">IF(INDEX(Transactions!$L:$L,ROW()-8)="",TODAY(),INDEX(Transactions!$G:$G,ROW()-8))</f>
        <v>46238</v>
      </c>
      <c r="F2814">
        <f>IF(INDEX(Transactions!$L:$L,ROW()-8)="",0,INDEX(Transactions!$Q:$Q,ROW()-8))</f>
        <v>0</v>
      </c>
    </row>
    <row r="2815" spans="2:6" x14ac:dyDescent="0.15">
      <c r="B2815">
        <f ca="1">IF(INDEX(Transactions!$L:$L,ROW()-8)="",TODAY(),INDEX(Transactions!$G:$G,ROW()-8))</f>
        <v>46238</v>
      </c>
      <c r="F2815">
        <f>IF(INDEX(Transactions!$L:$L,ROW()-8)="",0,INDEX(Transactions!$Q:$Q,ROW()-8))</f>
        <v>0</v>
      </c>
    </row>
    <row r="2816" spans="2:6" x14ac:dyDescent="0.15">
      <c r="B2816">
        <f ca="1">IF(INDEX(Transactions!$L:$L,ROW()-8)="",TODAY(),INDEX(Transactions!$G:$G,ROW()-8))</f>
        <v>46238</v>
      </c>
      <c r="F2816">
        <f>IF(INDEX(Transactions!$L:$L,ROW()-8)="",0,INDEX(Transactions!$Q:$Q,ROW()-8))</f>
        <v>0</v>
      </c>
    </row>
    <row r="2817" spans="2:6" x14ac:dyDescent="0.15">
      <c r="B2817">
        <f ca="1">IF(INDEX(Transactions!$L:$L,ROW()-8)="",TODAY(),INDEX(Transactions!$G:$G,ROW()-8))</f>
        <v>46238</v>
      </c>
      <c r="F2817">
        <f>IF(INDEX(Transactions!$L:$L,ROW()-8)="",0,INDEX(Transactions!$Q:$Q,ROW()-8))</f>
        <v>0</v>
      </c>
    </row>
    <row r="2818" spans="2:6" x14ac:dyDescent="0.15">
      <c r="B2818">
        <f ca="1">IF(INDEX(Transactions!$L:$L,ROW()-8)="",TODAY(),INDEX(Transactions!$G:$G,ROW()-8))</f>
        <v>46238</v>
      </c>
      <c r="F2818">
        <f>IF(INDEX(Transactions!$L:$L,ROW()-8)="",0,INDEX(Transactions!$Q:$Q,ROW()-8))</f>
        <v>0</v>
      </c>
    </row>
    <row r="2819" spans="2:6" x14ac:dyDescent="0.15">
      <c r="B2819">
        <f ca="1">IF(INDEX(Transactions!$L:$L,ROW()-8)="",TODAY(),INDEX(Transactions!$G:$G,ROW()-8))</f>
        <v>46238</v>
      </c>
      <c r="F2819">
        <f>IF(INDEX(Transactions!$L:$L,ROW()-8)="",0,INDEX(Transactions!$Q:$Q,ROW()-8))</f>
        <v>0</v>
      </c>
    </row>
    <row r="2820" spans="2:6" x14ac:dyDescent="0.15">
      <c r="B2820">
        <f ca="1">IF(INDEX(Transactions!$L:$L,ROW()-8)="",TODAY(),INDEX(Transactions!$G:$G,ROW()-8))</f>
        <v>46238</v>
      </c>
      <c r="F2820">
        <f>IF(INDEX(Transactions!$L:$L,ROW()-8)="",0,INDEX(Transactions!$Q:$Q,ROW()-8))</f>
        <v>0</v>
      </c>
    </row>
    <row r="2821" spans="2:6" x14ac:dyDescent="0.15">
      <c r="B2821">
        <f ca="1">IF(INDEX(Transactions!$L:$L,ROW()-8)="",TODAY(),INDEX(Transactions!$G:$G,ROW()-8))</f>
        <v>46238</v>
      </c>
      <c r="F2821">
        <f>IF(INDEX(Transactions!$L:$L,ROW()-8)="",0,INDEX(Transactions!$Q:$Q,ROW()-8))</f>
        <v>0</v>
      </c>
    </row>
    <row r="2822" spans="2:6" x14ac:dyDescent="0.15">
      <c r="B2822">
        <f ca="1">IF(INDEX(Transactions!$L:$L,ROW()-8)="",TODAY(),INDEX(Transactions!$G:$G,ROW()-8))</f>
        <v>46238</v>
      </c>
      <c r="F2822">
        <f>IF(INDEX(Transactions!$L:$L,ROW()-8)="",0,INDEX(Transactions!$Q:$Q,ROW()-8))</f>
        <v>0</v>
      </c>
    </row>
    <row r="2823" spans="2:6" x14ac:dyDescent="0.15">
      <c r="B2823">
        <f ca="1">IF(INDEX(Transactions!$L:$L,ROW()-8)="",TODAY(),INDEX(Transactions!$G:$G,ROW()-8))</f>
        <v>46238</v>
      </c>
      <c r="F2823">
        <f>IF(INDEX(Transactions!$L:$L,ROW()-8)="",0,INDEX(Transactions!$Q:$Q,ROW()-8))</f>
        <v>0</v>
      </c>
    </row>
    <row r="2824" spans="2:6" x14ac:dyDescent="0.15">
      <c r="B2824">
        <f ca="1">IF(INDEX(Transactions!$L:$L,ROW()-8)="",TODAY(),INDEX(Transactions!$G:$G,ROW()-8))</f>
        <v>46238</v>
      </c>
      <c r="F2824">
        <f>IF(INDEX(Transactions!$L:$L,ROW()-8)="",0,INDEX(Transactions!$Q:$Q,ROW()-8))</f>
        <v>0</v>
      </c>
    </row>
    <row r="2825" spans="2:6" x14ac:dyDescent="0.15">
      <c r="B2825">
        <f ca="1">IF(INDEX(Transactions!$L:$L,ROW()-8)="",TODAY(),INDEX(Transactions!$G:$G,ROW()-8))</f>
        <v>46238</v>
      </c>
      <c r="F2825">
        <f>IF(INDEX(Transactions!$L:$L,ROW()-8)="",0,INDEX(Transactions!$Q:$Q,ROW()-8))</f>
        <v>0</v>
      </c>
    </row>
    <row r="2826" spans="2:6" x14ac:dyDescent="0.15">
      <c r="B2826">
        <f ca="1">IF(INDEX(Transactions!$L:$L,ROW()-8)="",TODAY(),INDEX(Transactions!$G:$G,ROW()-8))</f>
        <v>46238</v>
      </c>
      <c r="F2826">
        <f>IF(INDEX(Transactions!$L:$L,ROW()-8)="",0,INDEX(Transactions!$Q:$Q,ROW()-8))</f>
        <v>0</v>
      </c>
    </row>
    <row r="2827" spans="2:6" x14ac:dyDescent="0.15">
      <c r="B2827">
        <f ca="1">IF(INDEX(Transactions!$L:$L,ROW()-8)="",TODAY(),INDEX(Transactions!$G:$G,ROW()-8))</f>
        <v>46238</v>
      </c>
      <c r="F2827">
        <f>IF(INDEX(Transactions!$L:$L,ROW()-8)="",0,INDEX(Transactions!$Q:$Q,ROW()-8))</f>
        <v>0</v>
      </c>
    </row>
    <row r="2828" spans="2:6" x14ac:dyDescent="0.15">
      <c r="B2828">
        <f ca="1">IF(INDEX(Transactions!$L:$L,ROW()-8)="",TODAY(),INDEX(Transactions!$G:$G,ROW()-8))</f>
        <v>46238</v>
      </c>
      <c r="F2828">
        <f>IF(INDEX(Transactions!$L:$L,ROW()-8)="",0,INDEX(Transactions!$Q:$Q,ROW()-8))</f>
        <v>0</v>
      </c>
    </row>
    <row r="2829" spans="2:6" x14ac:dyDescent="0.15">
      <c r="B2829">
        <f ca="1">IF(INDEX(Transactions!$L:$L,ROW()-8)="",TODAY(),INDEX(Transactions!$G:$G,ROW()-8))</f>
        <v>46238</v>
      </c>
      <c r="F2829">
        <f>IF(INDEX(Transactions!$L:$L,ROW()-8)="",0,INDEX(Transactions!$Q:$Q,ROW()-8))</f>
        <v>0</v>
      </c>
    </row>
    <row r="2830" spans="2:6" x14ac:dyDescent="0.15">
      <c r="B2830">
        <f ca="1">IF(INDEX(Transactions!$L:$L,ROW()-8)="",TODAY(),INDEX(Transactions!$G:$G,ROW()-8))</f>
        <v>46238</v>
      </c>
      <c r="F2830">
        <f>IF(INDEX(Transactions!$L:$L,ROW()-8)="",0,INDEX(Transactions!$Q:$Q,ROW()-8))</f>
        <v>0</v>
      </c>
    </row>
    <row r="2831" spans="2:6" x14ac:dyDescent="0.15">
      <c r="B2831">
        <f ca="1">IF(INDEX(Transactions!$L:$L,ROW()-8)="",TODAY(),INDEX(Transactions!$G:$G,ROW()-8))</f>
        <v>46238</v>
      </c>
      <c r="F2831">
        <f>IF(INDEX(Transactions!$L:$L,ROW()-8)="",0,INDEX(Transactions!$Q:$Q,ROW()-8))</f>
        <v>0</v>
      </c>
    </row>
    <row r="2832" spans="2:6" x14ac:dyDescent="0.15">
      <c r="B2832">
        <f ca="1">IF(INDEX(Transactions!$L:$L,ROW()-8)="",TODAY(),INDEX(Transactions!$G:$G,ROW()-8))</f>
        <v>46238</v>
      </c>
      <c r="F2832">
        <f>IF(INDEX(Transactions!$L:$L,ROW()-8)="",0,INDEX(Transactions!$Q:$Q,ROW()-8))</f>
        <v>0</v>
      </c>
    </row>
    <row r="2833" spans="2:6" x14ac:dyDescent="0.15">
      <c r="B2833">
        <f ca="1">IF(INDEX(Transactions!$L:$L,ROW()-8)="",TODAY(),INDEX(Transactions!$G:$G,ROW()-8))</f>
        <v>46238</v>
      </c>
      <c r="F2833">
        <f>IF(INDEX(Transactions!$L:$L,ROW()-8)="",0,INDEX(Transactions!$Q:$Q,ROW()-8))</f>
        <v>0</v>
      </c>
    </row>
    <row r="2834" spans="2:6" x14ac:dyDescent="0.15">
      <c r="B2834">
        <f ca="1">IF(INDEX(Transactions!$L:$L,ROW()-8)="",TODAY(),INDEX(Transactions!$G:$G,ROW()-8))</f>
        <v>46238</v>
      </c>
      <c r="F2834">
        <f>IF(INDEX(Transactions!$L:$L,ROW()-8)="",0,INDEX(Transactions!$Q:$Q,ROW()-8))</f>
        <v>0</v>
      </c>
    </row>
    <row r="2835" spans="2:6" x14ac:dyDescent="0.15">
      <c r="B2835">
        <f ca="1">IF(INDEX(Transactions!$L:$L,ROW()-8)="",TODAY(),INDEX(Transactions!$G:$G,ROW()-8))</f>
        <v>46238</v>
      </c>
      <c r="F2835">
        <f>IF(INDEX(Transactions!$L:$L,ROW()-8)="",0,INDEX(Transactions!$Q:$Q,ROW()-8))</f>
        <v>0</v>
      </c>
    </row>
    <row r="2836" spans="2:6" x14ac:dyDescent="0.15">
      <c r="B2836">
        <f ca="1">IF(INDEX(Transactions!$L:$L,ROW()-8)="",TODAY(),INDEX(Transactions!$G:$G,ROW()-8))</f>
        <v>46238</v>
      </c>
      <c r="F2836">
        <f>IF(INDEX(Transactions!$L:$L,ROW()-8)="",0,INDEX(Transactions!$Q:$Q,ROW()-8))</f>
        <v>0</v>
      </c>
    </row>
    <row r="2837" spans="2:6" x14ac:dyDescent="0.15">
      <c r="B2837">
        <f ca="1">IF(INDEX(Transactions!$L:$L,ROW()-8)="",TODAY(),INDEX(Transactions!$G:$G,ROW()-8))</f>
        <v>46238</v>
      </c>
      <c r="F2837">
        <f>IF(INDEX(Transactions!$L:$L,ROW()-8)="",0,INDEX(Transactions!$Q:$Q,ROW()-8))</f>
        <v>0</v>
      </c>
    </row>
    <row r="2838" spans="2:6" x14ac:dyDescent="0.15">
      <c r="B2838">
        <f ca="1">IF(INDEX(Transactions!$L:$L,ROW()-8)="",TODAY(),INDEX(Transactions!$G:$G,ROW()-8))</f>
        <v>46238</v>
      </c>
      <c r="F2838">
        <f>IF(INDEX(Transactions!$L:$L,ROW()-8)="",0,INDEX(Transactions!$Q:$Q,ROW()-8))</f>
        <v>0</v>
      </c>
    </row>
    <row r="2839" spans="2:6" x14ac:dyDescent="0.15">
      <c r="B2839">
        <f ca="1">IF(INDEX(Transactions!$L:$L,ROW()-8)="",TODAY(),INDEX(Transactions!$G:$G,ROW()-8))</f>
        <v>46238</v>
      </c>
      <c r="F2839">
        <f>IF(INDEX(Transactions!$L:$L,ROW()-8)="",0,INDEX(Transactions!$Q:$Q,ROW()-8))</f>
        <v>0</v>
      </c>
    </row>
    <row r="2840" spans="2:6" x14ac:dyDescent="0.15">
      <c r="B2840">
        <f ca="1">IF(INDEX(Transactions!$L:$L,ROW()-8)="",TODAY(),INDEX(Transactions!$G:$G,ROW()-8))</f>
        <v>46238</v>
      </c>
      <c r="F2840">
        <f>IF(INDEX(Transactions!$L:$L,ROW()-8)="",0,INDEX(Transactions!$Q:$Q,ROW()-8))</f>
        <v>0</v>
      </c>
    </row>
    <row r="2841" spans="2:6" x14ac:dyDescent="0.15">
      <c r="B2841">
        <f ca="1">IF(INDEX(Transactions!$L:$L,ROW()-8)="",TODAY(),INDEX(Transactions!$G:$G,ROW()-8))</f>
        <v>46238</v>
      </c>
      <c r="F2841">
        <f>IF(INDEX(Transactions!$L:$L,ROW()-8)="",0,INDEX(Transactions!$Q:$Q,ROW()-8))</f>
        <v>0</v>
      </c>
    </row>
    <row r="2842" spans="2:6" x14ac:dyDescent="0.15">
      <c r="B2842">
        <f ca="1">IF(INDEX(Transactions!$L:$L,ROW()-8)="",TODAY(),INDEX(Transactions!$G:$G,ROW()-8))</f>
        <v>46238</v>
      </c>
      <c r="F2842">
        <f>IF(INDEX(Transactions!$L:$L,ROW()-8)="",0,INDEX(Transactions!$Q:$Q,ROW()-8))</f>
        <v>0</v>
      </c>
    </row>
    <row r="2843" spans="2:6" x14ac:dyDescent="0.15">
      <c r="B2843">
        <f ca="1">IF(INDEX(Transactions!$L:$L,ROW()-8)="",TODAY(),INDEX(Transactions!$G:$G,ROW()-8))</f>
        <v>46238</v>
      </c>
      <c r="F2843">
        <f>IF(INDEX(Transactions!$L:$L,ROW()-8)="",0,INDEX(Transactions!$Q:$Q,ROW()-8))</f>
        <v>0</v>
      </c>
    </row>
    <row r="2844" spans="2:6" x14ac:dyDescent="0.15">
      <c r="B2844">
        <f ca="1">IF(INDEX(Transactions!$L:$L,ROW()-8)="",TODAY(),INDEX(Transactions!$G:$G,ROW()-8))</f>
        <v>46238</v>
      </c>
      <c r="F2844">
        <f>IF(INDEX(Transactions!$L:$L,ROW()-8)="",0,INDEX(Transactions!$Q:$Q,ROW()-8))</f>
        <v>0</v>
      </c>
    </row>
    <row r="2845" spans="2:6" x14ac:dyDescent="0.15">
      <c r="B2845">
        <f ca="1">IF(INDEX(Transactions!$L:$L,ROW()-8)="",TODAY(),INDEX(Transactions!$G:$G,ROW()-8))</f>
        <v>46238</v>
      </c>
      <c r="F2845">
        <f>IF(INDEX(Transactions!$L:$L,ROW()-8)="",0,INDEX(Transactions!$Q:$Q,ROW()-8))</f>
        <v>0</v>
      </c>
    </row>
    <row r="2846" spans="2:6" x14ac:dyDescent="0.15">
      <c r="B2846">
        <f ca="1">IF(INDEX(Transactions!$L:$L,ROW()-8)="",TODAY(),INDEX(Transactions!$G:$G,ROW()-8))</f>
        <v>46238</v>
      </c>
      <c r="F2846">
        <f>IF(INDEX(Transactions!$L:$L,ROW()-8)="",0,INDEX(Transactions!$Q:$Q,ROW()-8))</f>
        <v>0</v>
      </c>
    </row>
    <row r="2847" spans="2:6" x14ac:dyDescent="0.15">
      <c r="B2847">
        <f ca="1">IF(INDEX(Transactions!$L:$L,ROW()-8)="",TODAY(),INDEX(Transactions!$G:$G,ROW()-8))</f>
        <v>46238</v>
      </c>
      <c r="F2847">
        <f>IF(INDEX(Transactions!$L:$L,ROW()-8)="",0,INDEX(Transactions!$Q:$Q,ROW()-8))</f>
        <v>0</v>
      </c>
    </row>
    <row r="2848" spans="2:6" x14ac:dyDescent="0.15">
      <c r="B2848">
        <f ca="1">IF(INDEX(Transactions!$L:$L,ROW()-8)="",TODAY(),INDEX(Transactions!$G:$G,ROW()-8))</f>
        <v>46238</v>
      </c>
      <c r="F2848">
        <f>IF(INDEX(Transactions!$L:$L,ROW()-8)="",0,INDEX(Transactions!$Q:$Q,ROW()-8))</f>
        <v>0</v>
      </c>
    </row>
    <row r="2849" spans="2:6" x14ac:dyDescent="0.15">
      <c r="B2849">
        <f ca="1">IF(INDEX(Transactions!$L:$L,ROW()-8)="",TODAY(),INDEX(Transactions!$G:$G,ROW()-8))</f>
        <v>46238</v>
      </c>
      <c r="F2849">
        <f>IF(INDEX(Transactions!$L:$L,ROW()-8)="",0,INDEX(Transactions!$Q:$Q,ROW()-8))</f>
        <v>0</v>
      </c>
    </row>
    <row r="2850" spans="2:6" x14ac:dyDescent="0.15">
      <c r="B2850">
        <f ca="1">IF(INDEX(Transactions!$L:$L,ROW()-8)="",TODAY(),INDEX(Transactions!$G:$G,ROW()-8))</f>
        <v>46238</v>
      </c>
      <c r="F2850">
        <f>IF(INDEX(Transactions!$L:$L,ROW()-8)="",0,INDEX(Transactions!$Q:$Q,ROW()-8))</f>
        <v>0</v>
      </c>
    </row>
    <row r="2851" spans="2:6" x14ac:dyDescent="0.15">
      <c r="B2851">
        <f ca="1">IF(INDEX(Transactions!$L:$L,ROW()-8)="",TODAY(),INDEX(Transactions!$G:$G,ROW()-8))</f>
        <v>46238</v>
      </c>
      <c r="F2851">
        <f>IF(INDEX(Transactions!$L:$L,ROW()-8)="",0,INDEX(Transactions!$Q:$Q,ROW()-8))</f>
        <v>0</v>
      </c>
    </row>
    <row r="2852" spans="2:6" x14ac:dyDescent="0.15">
      <c r="B2852">
        <f ca="1">IF(INDEX(Transactions!$L:$L,ROW()-8)="",TODAY(),INDEX(Transactions!$G:$G,ROW()-8))</f>
        <v>46238</v>
      </c>
      <c r="F2852">
        <f>IF(INDEX(Transactions!$L:$L,ROW()-8)="",0,INDEX(Transactions!$Q:$Q,ROW()-8))</f>
        <v>0</v>
      </c>
    </row>
    <row r="2853" spans="2:6" x14ac:dyDescent="0.15">
      <c r="B2853">
        <f ca="1">IF(INDEX(Transactions!$L:$L,ROW()-8)="",TODAY(),INDEX(Transactions!$G:$G,ROW()-8))</f>
        <v>46238</v>
      </c>
      <c r="F2853">
        <f>IF(INDEX(Transactions!$L:$L,ROW()-8)="",0,INDEX(Transactions!$Q:$Q,ROW()-8))</f>
        <v>0</v>
      </c>
    </row>
    <row r="2854" spans="2:6" x14ac:dyDescent="0.15">
      <c r="B2854">
        <f ca="1">IF(INDEX(Transactions!$L:$L,ROW()-8)="",TODAY(),INDEX(Transactions!$G:$G,ROW()-8))</f>
        <v>46238</v>
      </c>
      <c r="F2854">
        <f>IF(INDEX(Transactions!$L:$L,ROW()-8)="",0,INDEX(Transactions!$Q:$Q,ROW()-8))</f>
        <v>0</v>
      </c>
    </row>
    <row r="2855" spans="2:6" x14ac:dyDescent="0.15">
      <c r="B2855">
        <f ca="1">IF(INDEX(Transactions!$L:$L,ROW()-8)="",TODAY(),INDEX(Transactions!$G:$G,ROW()-8))</f>
        <v>46238</v>
      </c>
      <c r="F2855">
        <f>IF(INDEX(Transactions!$L:$L,ROW()-8)="",0,INDEX(Transactions!$Q:$Q,ROW()-8))</f>
        <v>0</v>
      </c>
    </row>
    <row r="2856" spans="2:6" x14ac:dyDescent="0.15">
      <c r="B2856">
        <f ca="1">IF(INDEX(Transactions!$L:$L,ROW()-8)="",TODAY(),INDEX(Transactions!$G:$G,ROW()-8))</f>
        <v>46238</v>
      </c>
      <c r="F2856">
        <f>IF(INDEX(Transactions!$L:$L,ROW()-8)="",0,INDEX(Transactions!$Q:$Q,ROW()-8))</f>
        <v>0</v>
      </c>
    </row>
    <row r="2857" spans="2:6" x14ac:dyDescent="0.15">
      <c r="B2857">
        <f ca="1">IF(INDEX(Transactions!$L:$L,ROW()-8)="",TODAY(),INDEX(Transactions!$G:$G,ROW()-8))</f>
        <v>46238</v>
      </c>
      <c r="F2857">
        <f>IF(INDEX(Transactions!$L:$L,ROW()-8)="",0,INDEX(Transactions!$Q:$Q,ROW()-8))</f>
        <v>0</v>
      </c>
    </row>
    <row r="2858" spans="2:6" x14ac:dyDescent="0.15">
      <c r="B2858">
        <f ca="1">IF(INDEX(Transactions!$L:$L,ROW()-8)="",TODAY(),INDEX(Transactions!$G:$G,ROW()-8))</f>
        <v>46238</v>
      </c>
      <c r="F2858">
        <f>IF(INDEX(Transactions!$L:$L,ROW()-8)="",0,INDEX(Transactions!$Q:$Q,ROW()-8))</f>
        <v>0</v>
      </c>
    </row>
    <row r="2859" spans="2:6" x14ac:dyDescent="0.15">
      <c r="B2859">
        <f ca="1">IF(INDEX(Transactions!$L:$L,ROW()-8)="",TODAY(),INDEX(Transactions!$G:$G,ROW()-8))</f>
        <v>46238</v>
      </c>
      <c r="F2859">
        <f>IF(INDEX(Transactions!$L:$L,ROW()-8)="",0,INDEX(Transactions!$Q:$Q,ROW()-8))</f>
        <v>0</v>
      </c>
    </row>
    <row r="2860" spans="2:6" x14ac:dyDescent="0.15">
      <c r="B2860">
        <f ca="1">IF(INDEX(Transactions!$L:$L,ROW()-8)="",TODAY(),INDEX(Transactions!$G:$G,ROW()-8))</f>
        <v>46238</v>
      </c>
      <c r="F2860">
        <f>IF(INDEX(Transactions!$L:$L,ROW()-8)="",0,INDEX(Transactions!$Q:$Q,ROW()-8))</f>
        <v>0</v>
      </c>
    </row>
    <row r="2861" spans="2:6" x14ac:dyDescent="0.15">
      <c r="B2861">
        <f ca="1">IF(INDEX(Transactions!$L:$L,ROW()-8)="",TODAY(),INDEX(Transactions!$G:$G,ROW()-8))</f>
        <v>46238</v>
      </c>
      <c r="F2861">
        <f>IF(INDEX(Transactions!$L:$L,ROW()-8)="",0,INDEX(Transactions!$Q:$Q,ROW()-8))</f>
        <v>0</v>
      </c>
    </row>
    <row r="2862" spans="2:6" x14ac:dyDescent="0.15">
      <c r="B2862">
        <f ca="1">IF(INDEX(Transactions!$L:$L,ROW()-8)="",TODAY(),INDEX(Transactions!$G:$G,ROW()-8))</f>
        <v>46238</v>
      </c>
      <c r="F2862">
        <f>IF(INDEX(Transactions!$L:$L,ROW()-8)="",0,INDEX(Transactions!$Q:$Q,ROW()-8))</f>
        <v>0</v>
      </c>
    </row>
    <row r="2863" spans="2:6" x14ac:dyDescent="0.15">
      <c r="B2863">
        <f ca="1">IF(INDEX(Transactions!$L:$L,ROW()-8)="",TODAY(),INDEX(Transactions!$G:$G,ROW()-8))</f>
        <v>46238</v>
      </c>
      <c r="F2863">
        <f>IF(INDEX(Transactions!$L:$L,ROW()-8)="",0,INDEX(Transactions!$Q:$Q,ROW()-8))</f>
        <v>0</v>
      </c>
    </row>
    <row r="2864" spans="2:6" x14ac:dyDescent="0.15">
      <c r="B2864">
        <f ca="1">IF(INDEX(Transactions!$L:$L,ROW()-8)="",TODAY(),INDEX(Transactions!$G:$G,ROW()-8))</f>
        <v>46238</v>
      </c>
      <c r="F2864">
        <f>IF(INDEX(Transactions!$L:$L,ROW()-8)="",0,INDEX(Transactions!$Q:$Q,ROW()-8))</f>
        <v>0</v>
      </c>
    </row>
    <row r="2865" spans="2:6" x14ac:dyDescent="0.15">
      <c r="B2865">
        <f ca="1">IF(INDEX(Transactions!$L:$L,ROW()-8)="",TODAY(),INDEX(Transactions!$G:$G,ROW()-8))</f>
        <v>46238</v>
      </c>
      <c r="F2865">
        <f>IF(INDEX(Transactions!$L:$L,ROW()-8)="",0,INDEX(Transactions!$Q:$Q,ROW()-8))</f>
        <v>0</v>
      </c>
    </row>
    <row r="2866" spans="2:6" x14ac:dyDescent="0.15">
      <c r="B2866">
        <f ca="1">IF(INDEX(Transactions!$L:$L,ROW()-8)="",TODAY(),INDEX(Transactions!$G:$G,ROW()-8))</f>
        <v>46238</v>
      </c>
      <c r="F2866">
        <f>IF(INDEX(Transactions!$L:$L,ROW()-8)="",0,INDEX(Transactions!$Q:$Q,ROW()-8))</f>
        <v>0</v>
      </c>
    </row>
    <row r="2867" spans="2:6" x14ac:dyDescent="0.15">
      <c r="B2867">
        <f ca="1">IF(INDEX(Transactions!$L:$L,ROW()-8)="",TODAY(),INDEX(Transactions!$G:$G,ROW()-8))</f>
        <v>46238</v>
      </c>
      <c r="F2867">
        <f>IF(INDEX(Transactions!$L:$L,ROW()-8)="",0,INDEX(Transactions!$Q:$Q,ROW()-8))</f>
        <v>0</v>
      </c>
    </row>
    <row r="2868" spans="2:6" x14ac:dyDescent="0.15">
      <c r="B2868">
        <f ca="1">IF(INDEX(Transactions!$L:$L,ROW()-8)="",TODAY(),INDEX(Transactions!$G:$G,ROW()-8))</f>
        <v>46238</v>
      </c>
      <c r="F2868">
        <f>IF(INDEX(Transactions!$L:$L,ROW()-8)="",0,INDEX(Transactions!$Q:$Q,ROW()-8))</f>
        <v>0</v>
      </c>
    </row>
    <row r="2869" spans="2:6" x14ac:dyDescent="0.15">
      <c r="B2869">
        <f ca="1">IF(INDEX(Transactions!$L:$L,ROW()-8)="",TODAY(),INDEX(Transactions!$G:$G,ROW()-8))</f>
        <v>46238</v>
      </c>
      <c r="F2869">
        <f>IF(INDEX(Transactions!$L:$L,ROW()-8)="",0,INDEX(Transactions!$Q:$Q,ROW()-8))</f>
        <v>0</v>
      </c>
    </row>
    <row r="2870" spans="2:6" x14ac:dyDescent="0.15">
      <c r="B2870">
        <f ca="1">IF(INDEX(Transactions!$L:$L,ROW()-8)="",TODAY(),INDEX(Transactions!$G:$G,ROW()-8))</f>
        <v>46238</v>
      </c>
      <c r="F2870">
        <f>IF(INDEX(Transactions!$L:$L,ROW()-8)="",0,INDEX(Transactions!$Q:$Q,ROW()-8))</f>
        <v>0</v>
      </c>
    </row>
    <row r="2871" spans="2:6" x14ac:dyDescent="0.15">
      <c r="B2871">
        <f ca="1">IF(INDEX(Transactions!$L:$L,ROW()-8)="",TODAY(),INDEX(Transactions!$G:$G,ROW()-8))</f>
        <v>46238</v>
      </c>
      <c r="F2871">
        <f>IF(INDEX(Transactions!$L:$L,ROW()-8)="",0,INDEX(Transactions!$Q:$Q,ROW()-8))</f>
        <v>0</v>
      </c>
    </row>
    <row r="2872" spans="2:6" x14ac:dyDescent="0.15">
      <c r="B2872">
        <f ca="1">IF(INDEX(Transactions!$L:$L,ROW()-8)="",TODAY(),INDEX(Transactions!$G:$G,ROW()-8))</f>
        <v>46238</v>
      </c>
      <c r="F2872">
        <f>IF(INDEX(Transactions!$L:$L,ROW()-8)="",0,INDEX(Transactions!$Q:$Q,ROW()-8))</f>
        <v>0</v>
      </c>
    </row>
    <row r="2873" spans="2:6" x14ac:dyDescent="0.15">
      <c r="B2873">
        <f ca="1">IF(INDEX(Transactions!$L:$L,ROW()-8)="",TODAY(),INDEX(Transactions!$G:$G,ROW()-8))</f>
        <v>46238</v>
      </c>
      <c r="F2873">
        <f>IF(INDEX(Transactions!$L:$L,ROW()-8)="",0,INDEX(Transactions!$Q:$Q,ROW()-8))</f>
        <v>0</v>
      </c>
    </row>
    <row r="2874" spans="2:6" x14ac:dyDescent="0.15">
      <c r="B2874">
        <f ca="1">IF(INDEX(Transactions!$L:$L,ROW()-8)="",TODAY(),INDEX(Transactions!$G:$G,ROW()-8))</f>
        <v>46238</v>
      </c>
      <c r="F2874">
        <f>IF(INDEX(Transactions!$L:$L,ROW()-8)="",0,INDEX(Transactions!$Q:$Q,ROW()-8))</f>
        <v>0</v>
      </c>
    </row>
    <row r="2875" spans="2:6" x14ac:dyDescent="0.15">
      <c r="B2875">
        <f ca="1">IF(INDEX(Transactions!$L:$L,ROW()-8)="",TODAY(),INDEX(Transactions!$G:$G,ROW()-8))</f>
        <v>46238</v>
      </c>
      <c r="F2875">
        <f>IF(INDEX(Transactions!$L:$L,ROW()-8)="",0,INDEX(Transactions!$Q:$Q,ROW()-8))</f>
        <v>0</v>
      </c>
    </row>
    <row r="2876" spans="2:6" x14ac:dyDescent="0.15">
      <c r="B2876">
        <f ca="1">IF(INDEX(Transactions!$L:$L,ROW()-8)="",TODAY(),INDEX(Transactions!$G:$G,ROW()-8))</f>
        <v>46238</v>
      </c>
      <c r="F2876">
        <f>IF(INDEX(Transactions!$L:$L,ROW()-8)="",0,INDEX(Transactions!$Q:$Q,ROW()-8))</f>
        <v>0</v>
      </c>
    </row>
    <row r="2877" spans="2:6" x14ac:dyDescent="0.15">
      <c r="B2877">
        <f ca="1">IF(INDEX(Transactions!$L:$L,ROW()-8)="",TODAY(),INDEX(Transactions!$G:$G,ROW()-8))</f>
        <v>46238</v>
      </c>
      <c r="F2877">
        <f>IF(INDEX(Transactions!$L:$L,ROW()-8)="",0,INDEX(Transactions!$Q:$Q,ROW()-8))</f>
        <v>0</v>
      </c>
    </row>
    <row r="2878" spans="2:6" x14ac:dyDescent="0.15">
      <c r="B2878">
        <f ca="1">IF(INDEX(Transactions!$L:$L,ROW()-8)="",TODAY(),INDEX(Transactions!$G:$G,ROW()-8))</f>
        <v>46238</v>
      </c>
      <c r="F2878">
        <f>IF(INDEX(Transactions!$L:$L,ROW()-8)="",0,INDEX(Transactions!$Q:$Q,ROW()-8))</f>
        <v>0</v>
      </c>
    </row>
    <row r="2879" spans="2:6" x14ac:dyDescent="0.15">
      <c r="B2879">
        <f ca="1">IF(INDEX(Transactions!$L:$L,ROW()-8)="",TODAY(),INDEX(Transactions!$G:$G,ROW()-8))</f>
        <v>46238</v>
      </c>
      <c r="F2879">
        <f>IF(INDEX(Transactions!$L:$L,ROW()-8)="",0,INDEX(Transactions!$Q:$Q,ROW()-8))</f>
        <v>0</v>
      </c>
    </row>
    <row r="2880" spans="2:6" x14ac:dyDescent="0.15">
      <c r="B2880">
        <f ca="1">IF(INDEX(Transactions!$L:$L,ROW()-8)="",TODAY(),INDEX(Transactions!$G:$G,ROW()-8))</f>
        <v>46238</v>
      </c>
      <c r="F2880">
        <f>IF(INDEX(Transactions!$L:$L,ROW()-8)="",0,INDEX(Transactions!$Q:$Q,ROW()-8))</f>
        <v>0</v>
      </c>
    </row>
    <row r="2881" spans="2:6" x14ac:dyDescent="0.15">
      <c r="B2881">
        <f ca="1">IF(INDEX(Transactions!$L:$L,ROW()-8)="",TODAY(),INDEX(Transactions!$G:$G,ROW()-8))</f>
        <v>46238</v>
      </c>
      <c r="F2881">
        <f>IF(INDEX(Transactions!$L:$L,ROW()-8)="",0,INDEX(Transactions!$Q:$Q,ROW()-8))</f>
        <v>0</v>
      </c>
    </row>
    <row r="2882" spans="2:6" x14ac:dyDescent="0.15">
      <c r="B2882">
        <f ca="1">IF(INDEX(Transactions!$L:$L,ROW()-8)="",TODAY(),INDEX(Transactions!$G:$G,ROW()-8))</f>
        <v>46238</v>
      </c>
      <c r="F2882">
        <f>IF(INDEX(Transactions!$L:$L,ROW()-8)="",0,INDEX(Transactions!$Q:$Q,ROW()-8))</f>
        <v>0</v>
      </c>
    </row>
    <row r="2883" spans="2:6" x14ac:dyDescent="0.15">
      <c r="B2883">
        <f ca="1">IF(INDEX(Transactions!$L:$L,ROW()-8)="",TODAY(),INDEX(Transactions!$G:$G,ROW()-8))</f>
        <v>46238</v>
      </c>
      <c r="F2883">
        <f>IF(INDEX(Transactions!$L:$L,ROW()-8)="",0,INDEX(Transactions!$Q:$Q,ROW()-8))</f>
        <v>0</v>
      </c>
    </row>
    <row r="2884" spans="2:6" x14ac:dyDescent="0.15">
      <c r="B2884">
        <f ca="1">IF(INDEX(Transactions!$L:$L,ROW()-8)="",TODAY(),INDEX(Transactions!$G:$G,ROW()-8))</f>
        <v>46238</v>
      </c>
      <c r="F2884">
        <f>IF(INDEX(Transactions!$L:$L,ROW()-8)="",0,INDEX(Transactions!$Q:$Q,ROW()-8))</f>
        <v>0</v>
      </c>
    </row>
    <row r="2885" spans="2:6" x14ac:dyDescent="0.15">
      <c r="B2885">
        <f ca="1">IF(INDEX(Transactions!$L:$L,ROW()-8)="",TODAY(),INDEX(Transactions!$G:$G,ROW()-8))</f>
        <v>46238</v>
      </c>
      <c r="F2885">
        <f>IF(INDEX(Transactions!$L:$L,ROW()-8)="",0,INDEX(Transactions!$Q:$Q,ROW()-8))</f>
        <v>0</v>
      </c>
    </row>
    <row r="2886" spans="2:6" x14ac:dyDescent="0.15">
      <c r="B2886">
        <f ca="1">IF(INDEX(Transactions!$L:$L,ROW()-8)="",TODAY(),INDEX(Transactions!$G:$G,ROW()-8))</f>
        <v>46238</v>
      </c>
      <c r="F2886">
        <f>IF(INDEX(Transactions!$L:$L,ROW()-8)="",0,INDEX(Transactions!$Q:$Q,ROW()-8))</f>
        <v>0</v>
      </c>
    </row>
    <row r="2887" spans="2:6" x14ac:dyDescent="0.15">
      <c r="B2887">
        <f ca="1">IF(INDEX(Transactions!$L:$L,ROW()-8)="",TODAY(),INDEX(Transactions!$G:$G,ROW()-8))</f>
        <v>46238</v>
      </c>
      <c r="F2887">
        <f>IF(INDEX(Transactions!$L:$L,ROW()-8)="",0,INDEX(Transactions!$Q:$Q,ROW()-8))</f>
        <v>0</v>
      </c>
    </row>
    <row r="2888" spans="2:6" x14ac:dyDescent="0.15">
      <c r="B2888">
        <f ca="1">IF(INDEX(Transactions!$L:$L,ROW()-8)="",TODAY(),INDEX(Transactions!$G:$G,ROW()-8))</f>
        <v>46238</v>
      </c>
      <c r="F2888">
        <f>IF(INDEX(Transactions!$L:$L,ROW()-8)="",0,INDEX(Transactions!$Q:$Q,ROW()-8))</f>
        <v>0</v>
      </c>
    </row>
    <row r="2889" spans="2:6" x14ac:dyDescent="0.15">
      <c r="B2889">
        <f ca="1">IF(INDEX(Transactions!$L:$L,ROW()-8)="",TODAY(),INDEX(Transactions!$G:$G,ROW()-8))</f>
        <v>46238</v>
      </c>
      <c r="F2889">
        <f>IF(INDEX(Transactions!$L:$L,ROW()-8)="",0,INDEX(Transactions!$Q:$Q,ROW()-8))</f>
        <v>0</v>
      </c>
    </row>
    <row r="2890" spans="2:6" x14ac:dyDescent="0.15">
      <c r="B2890">
        <f ca="1">IF(INDEX(Transactions!$L:$L,ROW()-8)="",TODAY(),INDEX(Transactions!$G:$G,ROW()-8))</f>
        <v>46238</v>
      </c>
      <c r="F2890">
        <f>IF(INDEX(Transactions!$L:$L,ROW()-8)="",0,INDEX(Transactions!$Q:$Q,ROW()-8))</f>
        <v>0</v>
      </c>
    </row>
    <row r="2891" spans="2:6" x14ac:dyDescent="0.15">
      <c r="B2891">
        <f ca="1">IF(INDEX(Transactions!$L:$L,ROW()-8)="",TODAY(),INDEX(Transactions!$G:$G,ROW()-8))</f>
        <v>46238</v>
      </c>
      <c r="F2891">
        <f>IF(INDEX(Transactions!$L:$L,ROW()-8)="",0,INDEX(Transactions!$Q:$Q,ROW()-8))</f>
        <v>0</v>
      </c>
    </row>
    <row r="2892" spans="2:6" x14ac:dyDescent="0.15">
      <c r="B2892">
        <f ca="1">IF(INDEX(Transactions!$L:$L,ROW()-8)="",TODAY(),INDEX(Transactions!$G:$G,ROW()-8))</f>
        <v>46238</v>
      </c>
      <c r="F2892">
        <f>IF(INDEX(Transactions!$L:$L,ROW()-8)="",0,INDEX(Transactions!$Q:$Q,ROW()-8))</f>
        <v>0</v>
      </c>
    </row>
    <row r="2893" spans="2:6" x14ac:dyDescent="0.15">
      <c r="B2893">
        <f ca="1">IF(INDEX(Transactions!$L:$L,ROW()-8)="",TODAY(),INDEX(Transactions!$G:$G,ROW()-8))</f>
        <v>46238</v>
      </c>
      <c r="F2893">
        <f>IF(INDEX(Transactions!$L:$L,ROW()-8)="",0,INDEX(Transactions!$Q:$Q,ROW()-8))</f>
        <v>0</v>
      </c>
    </row>
    <row r="2894" spans="2:6" x14ac:dyDescent="0.15">
      <c r="B2894">
        <f ca="1">IF(INDEX(Transactions!$L:$L,ROW()-8)="",TODAY(),INDEX(Transactions!$G:$G,ROW()-8))</f>
        <v>46238</v>
      </c>
      <c r="F2894">
        <f>IF(INDEX(Transactions!$L:$L,ROW()-8)="",0,INDEX(Transactions!$Q:$Q,ROW()-8))</f>
        <v>0</v>
      </c>
    </row>
    <row r="2895" spans="2:6" x14ac:dyDescent="0.15">
      <c r="B2895">
        <f ca="1">IF(INDEX(Transactions!$L:$L,ROW()-8)="",TODAY(),INDEX(Transactions!$G:$G,ROW()-8))</f>
        <v>46238</v>
      </c>
      <c r="F2895">
        <f>IF(INDEX(Transactions!$L:$L,ROW()-8)="",0,INDEX(Transactions!$Q:$Q,ROW()-8))</f>
        <v>0</v>
      </c>
    </row>
    <row r="2896" spans="2:6" x14ac:dyDescent="0.15">
      <c r="B2896">
        <f ca="1">IF(INDEX(Transactions!$L:$L,ROW()-8)="",TODAY(),INDEX(Transactions!$G:$G,ROW()-8))</f>
        <v>46238</v>
      </c>
      <c r="F2896">
        <f>IF(INDEX(Transactions!$L:$L,ROW()-8)="",0,INDEX(Transactions!$Q:$Q,ROW()-8))</f>
        <v>0</v>
      </c>
    </row>
    <row r="2897" spans="2:6" x14ac:dyDescent="0.15">
      <c r="B2897">
        <f ca="1">IF(INDEX(Transactions!$L:$L,ROW()-8)="",TODAY(),INDEX(Transactions!$G:$G,ROW()-8))</f>
        <v>46238</v>
      </c>
      <c r="F2897">
        <f>IF(INDEX(Transactions!$L:$L,ROW()-8)="",0,INDEX(Transactions!$Q:$Q,ROW()-8))</f>
        <v>0</v>
      </c>
    </row>
    <row r="2898" spans="2:6" x14ac:dyDescent="0.15">
      <c r="B2898">
        <f ca="1">IF(INDEX(Transactions!$L:$L,ROW()-8)="",TODAY(),INDEX(Transactions!$G:$G,ROW()-8))</f>
        <v>46238</v>
      </c>
      <c r="F2898">
        <f>IF(INDEX(Transactions!$L:$L,ROW()-8)="",0,INDEX(Transactions!$Q:$Q,ROW()-8))</f>
        <v>0</v>
      </c>
    </row>
    <row r="2899" spans="2:6" x14ac:dyDescent="0.15">
      <c r="B2899">
        <f ca="1">IF(INDEX(Transactions!$L:$L,ROW()-8)="",TODAY(),INDEX(Transactions!$G:$G,ROW()-8))</f>
        <v>46238</v>
      </c>
      <c r="F2899">
        <f>IF(INDEX(Transactions!$L:$L,ROW()-8)="",0,INDEX(Transactions!$Q:$Q,ROW()-8))</f>
        <v>0</v>
      </c>
    </row>
    <row r="2900" spans="2:6" x14ac:dyDescent="0.15">
      <c r="B2900">
        <f ca="1">IF(INDEX(Transactions!$L:$L,ROW()-8)="",TODAY(),INDEX(Transactions!$G:$G,ROW()-8))</f>
        <v>46238</v>
      </c>
      <c r="F2900">
        <f>IF(INDEX(Transactions!$L:$L,ROW()-8)="",0,INDEX(Transactions!$Q:$Q,ROW()-8))</f>
        <v>0</v>
      </c>
    </row>
    <row r="2901" spans="2:6" x14ac:dyDescent="0.15">
      <c r="B2901">
        <f ca="1">IF(INDEX(Transactions!$L:$L,ROW()-8)="",TODAY(),INDEX(Transactions!$G:$G,ROW()-8))</f>
        <v>46238</v>
      </c>
      <c r="F2901">
        <f>IF(INDEX(Transactions!$L:$L,ROW()-8)="",0,INDEX(Transactions!$Q:$Q,ROW()-8))</f>
        <v>0</v>
      </c>
    </row>
    <row r="2902" spans="2:6" x14ac:dyDescent="0.15">
      <c r="B2902">
        <f ca="1">IF(INDEX(Transactions!$L:$L,ROW()-8)="",TODAY(),INDEX(Transactions!$G:$G,ROW()-8))</f>
        <v>46238</v>
      </c>
      <c r="F2902">
        <f>IF(INDEX(Transactions!$L:$L,ROW()-8)="",0,INDEX(Transactions!$Q:$Q,ROW()-8))</f>
        <v>0</v>
      </c>
    </row>
    <row r="2903" spans="2:6" x14ac:dyDescent="0.15">
      <c r="B2903">
        <f ca="1">IF(INDEX(Transactions!$L:$L,ROW()-8)="",TODAY(),INDEX(Transactions!$G:$G,ROW()-8))</f>
        <v>46238</v>
      </c>
      <c r="F2903">
        <f>IF(INDEX(Transactions!$L:$L,ROW()-8)="",0,INDEX(Transactions!$Q:$Q,ROW()-8))</f>
        <v>0</v>
      </c>
    </row>
    <row r="2904" spans="2:6" x14ac:dyDescent="0.15">
      <c r="B2904">
        <f ca="1">IF(INDEX(Transactions!$L:$L,ROW()-8)="",TODAY(),INDEX(Transactions!$G:$G,ROW()-8))</f>
        <v>46238</v>
      </c>
      <c r="F2904">
        <f>IF(INDEX(Transactions!$L:$L,ROW()-8)="",0,INDEX(Transactions!$Q:$Q,ROW()-8))</f>
        <v>0</v>
      </c>
    </row>
    <row r="2905" spans="2:6" x14ac:dyDescent="0.15">
      <c r="B2905">
        <f ca="1">IF(INDEX(Transactions!$L:$L,ROW()-8)="",TODAY(),INDEX(Transactions!$G:$G,ROW()-8))</f>
        <v>46238</v>
      </c>
      <c r="F2905">
        <f>IF(INDEX(Transactions!$L:$L,ROW()-8)="",0,INDEX(Transactions!$Q:$Q,ROW()-8))</f>
        <v>0</v>
      </c>
    </row>
    <row r="2906" spans="2:6" x14ac:dyDescent="0.15">
      <c r="B2906">
        <f ca="1">IF(INDEX(Transactions!$L:$L,ROW()-8)="",TODAY(),INDEX(Transactions!$G:$G,ROW()-8))</f>
        <v>46238</v>
      </c>
      <c r="F2906">
        <f>IF(INDEX(Transactions!$L:$L,ROW()-8)="",0,INDEX(Transactions!$Q:$Q,ROW()-8))</f>
        <v>0</v>
      </c>
    </row>
    <row r="2907" spans="2:6" x14ac:dyDescent="0.15">
      <c r="B2907">
        <f ca="1">IF(INDEX(Transactions!$L:$L,ROW()-8)="",TODAY(),INDEX(Transactions!$G:$G,ROW()-8))</f>
        <v>46238</v>
      </c>
      <c r="F2907">
        <f>IF(INDEX(Transactions!$L:$L,ROW()-8)="",0,INDEX(Transactions!$Q:$Q,ROW()-8))</f>
        <v>0</v>
      </c>
    </row>
    <row r="2908" spans="2:6" x14ac:dyDescent="0.15">
      <c r="B2908">
        <f ca="1">IF(INDEX(Transactions!$L:$L,ROW()-8)="",TODAY(),INDEX(Transactions!$G:$G,ROW()-8))</f>
        <v>46238</v>
      </c>
      <c r="F2908">
        <f>IF(INDEX(Transactions!$L:$L,ROW()-8)="",0,INDEX(Transactions!$Q:$Q,ROW()-8))</f>
        <v>0</v>
      </c>
    </row>
    <row r="2909" spans="2:6" x14ac:dyDescent="0.15">
      <c r="B2909">
        <f ca="1">IF(INDEX(Transactions!$L:$L,ROW()-8)="",TODAY(),INDEX(Transactions!$G:$G,ROW()-8))</f>
        <v>46238</v>
      </c>
      <c r="F2909">
        <f>IF(INDEX(Transactions!$L:$L,ROW()-8)="",0,INDEX(Transactions!$Q:$Q,ROW()-8))</f>
        <v>0</v>
      </c>
    </row>
    <row r="2910" spans="2:6" x14ac:dyDescent="0.15">
      <c r="B2910">
        <f ca="1">IF(INDEX(Transactions!$L:$L,ROW()-8)="",TODAY(),INDEX(Transactions!$G:$G,ROW()-8))</f>
        <v>46238</v>
      </c>
      <c r="F2910">
        <f>IF(INDEX(Transactions!$L:$L,ROW()-8)="",0,INDEX(Transactions!$Q:$Q,ROW()-8))</f>
        <v>0</v>
      </c>
    </row>
    <row r="2911" spans="2:6" x14ac:dyDescent="0.15">
      <c r="B2911">
        <f ca="1">IF(INDEX(Transactions!$L:$L,ROW()-8)="",TODAY(),INDEX(Transactions!$G:$G,ROW()-8))</f>
        <v>46238</v>
      </c>
      <c r="F2911">
        <f>IF(INDEX(Transactions!$L:$L,ROW()-8)="",0,INDEX(Transactions!$Q:$Q,ROW()-8))</f>
        <v>0</v>
      </c>
    </row>
    <row r="2912" spans="2:6" x14ac:dyDescent="0.15">
      <c r="B2912">
        <f ca="1">IF(INDEX(Transactions!$L:$L,ROW()-8)="",TODAY(),INDEX(Transactions!$G:$G,ROW()-8))</f>
        <v>46238</v>
      </c>
      <c r="F2912">
        <f>IF(INDEX(Transactions!$L:$L,ROW()-8)="",0,INDEX(Transactions!$Q:$Q,ROW()-8))</f>
        <v>0</v>
      </c>
    </row>
    <row r="2913" spans="2:6" x14ac:dyDescent="0.15">
      <c r="B2913">
        <f ca="1">IF(INDEX(Transactions!$L:$L,ROW()-8)="",TODAY(),INDEX(Transactions!$G:$G,ROW()-8))</f>
        <v>46238</v>
      </c>
      <c r="F2913">
        <f>IF(INDEX(Transactions!$L:$L,ROW()-8)="",0,INDEX(Transactions!$Q:$Q,ROW()-8))</f>
        <v>0</v>
      </c>
    </row>
    <row r="2914" spans="2:6" x14ac:dyDescent="0.15">
      <c r="B2914">
        <f ca="1">IF(INDEX(Transactions!$L:$L,ROW()-8)="",TODAY(),INDEX(Transactions!$G:$G,ROW()-8))</f>
        <v>46238</v>
      </c>
      <c r="F2914">
        <f>IF(INDEX(Transactions!$L:$L,ROW()-8)="",0,INDEX(Transactions!$Q:$Q,ROW()-8))</f>
        <v>0</v>
      </c>
    </row>
    <row r="2915" spans="2:6" x14ac:dyDescent="0.15">
      <c r="B2915">
        <f ca="1">IF(INDEX(Transactions!$L:$L,ROW()-8)="",TODAY(),INDEX(Transactions!$G:$G,ROW()-8))</f>
        <v>46238</v>
      </c>
      <c r="F2915">
        <f>IF(INDEX(Transactions!$L:$L,ROW()-8)="",0,INDEX(Transactions!$Q:$Q,ROW()-8))</f>
        <v>0</v>
      </c>
    </row>
    <row r="2916" spans="2:6" x14ac:dyDescent="0.15">
      <c r="B2916">
        <f ca="1">IF(INDEX(Transactions!$L:$L,ROW()-8)="",TODAY(),INDEX(Transactions!$G:$G,ROW()-8))</f>
        <v>46238</v>
      </c>
      <c r="F2916">
        <f>IF(INDEX(Transactions!$L:$L,ROW()-8)="",0,INDEX(Transactions!$Q:$Q,ROW()-8))</f>
        <v>0</v>
      </c>
    </row>
    <row r="2917" spans="2:6" x14ac:dyDescent="0.15">
      <c r="B2917">
        <f ca="1">IF(INDEX(Transactions!$L:$L,ROW()-8)="",TODAY(),INDEX(Transactions!$G:$G,ROW()-8))</f>
        <v>46238</v>
      </c>
      <c r="F2917">
        <f>IF(INDEX(Transactions!$L:$L,ROW()-8)="",0,INDEX(Transactions!$Q:$Q,ROW()-8))</f>
        <v>0</v>
      </c>
    </row>
    <row r="2918" spans="2:6" x14ac:dyDescent="0.15">
      <c r="B2918">
        <f ca="1">IF(INDEX(Transactions!$L:$L,ROW()-8)="",TODAY(),INDEX(Transactions!$G:$G,ROW()-8))</f>
        <v>46238</v>
      </c>
      <c r="F2918">
        <f>IF(INDEX(Transactions!$L:$L,ROW()-8)="",0,INDEX(Transactions!$Q:$Q,ROW()-8))</f>
        <v>0</v>
      </c>
    </row>
    <row r="2919" spans="2:6" x14ac:dyDescent="0.15">
      <c r="B2919">
        <f ca="1">IF(INDEX(Transactions!$L:$L,ROW()-8)="",TODAY(),INDEX(Transactions!$G:$G,ROW()-8))</f>
        <v>46238</v>
      </c>
      <c r="F2919">
        <f>IF(INDEX(Transactions!$L:$L,ROW()-8)="",0,INDEX(Transactions!$Q:$Q,ROW()-8))</f>
        <v>0</v>
      </c>
    </row>
    <row r="2920" spans="2:6" x14ac:dyDescent="0.15">
      <c r="B2920">
        <f ca="1">IF(INDEX(Transactions!$L:$L,ROW()-8)="",TODAY(),INDEX(Transactions!$G:$G,ROW()-8))</f>
        <v>46238</v>
      </c>
      <c r="F2920">
        <f>IF(INDEX(Transactions!$L:$L,ROW()-8)="",0,INDEX(Transactions!$Q:$Q,ROW()-8))</f>
        <v>0</v>
      </c>
    </row>
    <row r="2921" spans="2:6" x14ac:dyDescent="0.15">
      <c r="B2921">
        <f ca="1">IF(INDEX(Transactions!$L:$L,ROW()-8)="",TODAY(),INDEX(Transactions!$G:$G,ROW()-8))</f>
        <v>46238</v>
      </c>
      <c r="F2921">
        <f>IF(INDEX(Transactions!$L:$L,ROW()-8)="",0,INDEX(Transactions!$Q:$Q,ROW()-8))</f>
        <v>0</v>
      </c>
    </row>
    <row r="2922" spans="2:6" x14ac:dyDescent="0.15">
      <c r="B2922">
        <f ca="1">IF(INDEX(Transactions!$L:$L,ROW()-8)="",TODAY(),INDEX(Transactions!$G:$G,ROW()-8))</f>
        <v>46238</v>
      </c>
      <c r="F2922">
        <f>IF(INDEX(Transactions!$L:$L,ROW()-8)="",0,INDEX(Transactions!$Q:$Q,ROW()-8))</f>
        <v>0</v>
      </c>
    </row>
    <row r="2923" spans="2:6" x14ac:dyDescent="0.15">
      <c r="B2923">
        <f ca="1">IF(INDEX(Transactions!$L:$L,ROW()-8)="",TODAY(),INDEX(Transactions!$G:$G,ROW()-8))</f>
        <v>46238</v>
      </c>
      <c r="F2923">
        <f>IF(INDEX(Transactions!$L:$L,ROW()-8)="",0,INDEX(Transactions!$Q:$Q,ROW()-8))</f>
        <v>0</v>
      </c>
    </row>
    <row r="2924" spans="2:6" x14ac:dyDescent="0.15">
      <c r="B2924">
        <f ca="1">IF(INDEX(Transactions!$L:$L,ROW()-8)="",TODAY(),INDEX(Transactions!$G:$G,ROW()-8))</f>
        <v>46238</v>
      </c>
      <c r="F2924">
        <f>IF(INDEX(Transactions!$L:$L,ROW()-8)="",0,INDEX(Transactions!$Q:$Q,ROW()-8))</f>
        <v>0</v>
      </c>
    </row>
    <row r="2925" spans="2:6" x14ac:dyDescent="0.15">
      <c r="B2925">
        <f ca="1">IF(INDEX(Transactions!$L:$L,ROW()-8)="",TODAY(),INDEX(Transactions!$G:$G,ROW()-8))</f>
        <v>46238</v>
      </c>
      <c r="F2925">
        <f>IF(INDEX(Transactions!$L:$L,ROW()-8)="",0,INDEX(Transactions!$Q:$Q,ROW()-8))</f>
        <v>0</v>
      </c>
    </row>
    <row r="2926" spans="2:6" x14ac:dyDescent="0.15">
      <c r="B2926">
        <f ca="1">IF(INDEX(Transactions!$L:$L,ROW()-8)="",TODAY(),INDEX(Transactions!$G:$G,ROW()-8))</f>
        <v>46238</v>
      </c>
      <c r="F2926">
        <f>IF(INDEX(Transactions!$L:$L,ROW()-8)="",0,INDEX(Transactions!$Q:$Q,ROW()-8))</f>
        <v>0</v>
      </c>
    </row>
    <row r="2927" spans="2:6" x14ac:dyDescent="0.15">
      <c r="B2927">
        <f ca="1">IF(INDEX(Transactions!$L:$L,ROW()-8)="",TODAY(),INDEX(Transactions!$G:$G,ROW()-8))</f>
        <v>46238</v>
      </c>
      <c r="F2927">
        <f>IF(INDEX(Transactions!$L:$L,ROW()-8)="",0,INDEX(Transactions!$Q:$Q,ROW()-8))</f>
        <v>0</v>
      </c>
    </row>
    <row r="2928" spans="2:6" x14ac:dyDescent="0.15">
      <c r="B2928">
        <f ca="1">IF(INDEX(Transactions!$L:$L,ROW()-8)="",TODAY(),INDEX(Transactions!$G:$G,ROW()-8))</f>
        <v>46238</v>
      </c>
      <c r="F2928">
        <f>IF(INDEX(Transactions!$L:$L,ROW()-8)="",0,INDEX(Transactions!$Q:$Q,ROW()-8))</f>
        <v>0</v>
      </c>
    </row>
    <row r="2929" spans="2:6" x14ac:dyDescent="0.15">
      <c r="B2929">
        <f ca="1">IF(INDEX(Transactions!$L:$L,ROW()-8)="",TODAY(),INDEX(Transactions!$G:$G,ROW()-8))</f>
        <v>46238</v>
      </c>
      <c r="F2929">
        <f>IF(INDEX(Transactions!$L:$L,ROW()-8)="",0,INDEX(Transactions!$Q:$Q,ROW()-8))</f>
        <v>0</v>
      </c>
    </row>
    <row r="2930" spans="2:6" x14ac:dyDescent="0.15">
      <c r="B2930">
        <f ca="1">IF(INDEX(Transactions!$L:$L,ROW()-8)="",TODAY(),INDEX(Transactions!$G:$G,ROW()-8))</f>
        <v>46238</v>
      </c>
      <c r="F2930">
        <f>IF(INDEX(Transactions!$L:$L,ROW()-8)="",0,INDEX(Transactions!$Q:$Q,ROW()-8))</f>
        <v>0</v>
      </c>
    </row>
    <row r="2931" spans="2:6" x14ac:dyDescent="0.15">
      <c r="B2931">
        <f ca="1">IF(INDEX(Transactions!$L:$L,ROW()-8)="",TODAY(),INDEX(Transactions!$G:$G,ROW()-8))</f>
        <v>46238</v>
      </c>
      <c r="F2931">
        <f>IF(INDEX(Transactions!$L:$L,ROW()-8)="",0,INDEX(Transactions!$Q:$Q,ROW()-8))</f>
        <v>0</v>
      </c>
    </row>
    <row r="2932" spans="2:6" x14ac:dyDescent="0.15">
      <c r="B2932">
        <f ca="1">IF(INDEX(Transactions!$L:$L,ROW()-8)="",TODAY(),INDEX(Transactions!$G:$G,ROW()-8))</f>
        <v>46238</v>
      </c>
      <c r="F2932">
        <f>IF(INDEX(Transactions!$L:$L,ROW()-8)="",0,INDEX(Transactions!$Q:$Q,ROW()-8))</f>
        <v>0</v>
      </c>
    </row>
    <row r="2933" spans="2:6" x14ac:dyDescent="0.15">
      <c r="B2933">
        <f ca="1">IF(INDEX(Transactions!$L:$L,ROW()-8)="",TODAY(),INDEX(Transactions!$G:$G,ROW()-8))</f>
        <v>46238</v>
      </c>
      <c r="F2933">
        <f>IF(INDEX(Transactions!$L:$L,ROW()-8)="",0,INDEX(Transactions!$Q:$Q,ROW()-8))</f>
        <v>0</v>
      </c>
    </row>
    <row r="2934" spans="2:6" x14ac:dyDescent="0.15">
      <c r="B2934">
        <f ca="1">IF(INDEX(Transactions!$L:$L,ROW()-8)="",TODAY(),INDEX(Transactions!$G:$G,ROW()-8))</f>
        <v>46238</v>
      </c>
      <c r="F2934">
        <f>IF(INDEX(Transactions!$L:$L,ROW()-8)="",0,INDEX(Transactions!$Q:$Q,ROW()-8))</f>
        <v>0</v>
      </c>
    </row>
    <row r="2935" spans="2:6" x14ac:dyDescent="0.15">
      <c r="B2935">
        <f ca="1">IF(INDEX(Transactions!$L:$L,ROW()-8)="",TODAY(),INDEX(Transactions!$G:$G,ROW()-8))</f>
        <v>46238</v>
      </c>
      <c r="F2935">
        <f>IF(INDEX(Transactions!$L:$L,ROW()-8)="",0,INDEX(Transactions!$Q:$Q,ROW()-8))</f>
        <v>0</v>
      </c>
    </row>
    <row r="2936" spans="2:6" x14ac:dyDescent="0.15">
      <c r="B2936">
        <f ca="1">IF(INDEX(Transactions!$L:$L,ROW()-8)="",TODAY(),INDEX(Transactions!$G:$G,ROW()-8))</f>
        <v>46238</v>
      </c>
      <c r="F2936">
        <f>IF(INDEX(Transactions!$L:$L,ROW()-8)="",0,INDEX(Transactions!$Q:$Q,ROW()-8))</f>
        <v>0</v>
      </c>
    </row>
    <row r="2937" spans="2:6" x14ac:dyDescent="0.15">
      <c r="B2937">
        <f ca="1">IF(INDEX(Transactions!$L:$L,ROW()-8)="",TODAY(),INDEX(Transactions!$G:$G,ROW()-8))</f>
        <v>46238</v>
      </c>
      <c r="F2937">
        <f>IF(INDEX(Transactions!$L:$L,ROW()-8)="",0,INDEX(Transactions!$Q:$Q,ROW()-8))</f>
        <v>0</v>
      </c>
    </row>
    <row r="2938" spans="2:6" x14ac:dyDescent="0.15">
      <c r="B2938">
        <f ca="1">IF(INDEX(Transactions!$L:$L,ROW()-8)="",TODAY(),INDEX(Transactions!$G:$G,ROW()-8))</f>
        <v>46238</v>
      </c>
      <c r="F2938">
        <f>IF(INDEX(Transactions!$L:$L,ROW()-8)="",0,INDEX(Transactions!$Q:$Q,ROW()-8))</f>
        <v>0</v>
      </c>
    </row>
    <row r="2939" spans="2:6" x14ac:dyDescent="0.15">
      <c r="B2939">
        <f ca="1">IF(INDEX(Transactions!$L:$L,ROW()-8)="",TODAY(),INDEX(Transactions!$G:$G,ROW()-8))</f>
        <v>46238</v>
      </c>
      <c r="F2939">
        <f>IF(INDEX(Transactions!$L:$L,ROW()-8)="",0,INDEX(Transactions!$Q:$Q,ROW()-8))</f>
        <v>0</v>
      </c>
    </row>
    <row r="2940" spans="2:6" x14ac:dyDescent="0.15">
      <c r="B2940">
        <f ca="1">IF(INDEX(Transactions!$L:$L,ROW()-8)="",TODAY(),INDEX(Transactions!$G:$G,ROW()-8))</f>
        <v>46238</v>
      </c>
      <c r="F2940">
        <f>IF(INDEX(Transactions!$L:$L,ROW()-8)="",0,INDEX(Transactions!$Q:$Q,ROW()-8))</f>
        <v>0</v>
      </c>
    </row>
    <row r="2941" spans="2:6" x14ac:dyDescent="0.15">
      <c r="B2941">
        <f ca="1">IF(INDEX(Transactions!$L:$L,ROW()-8)="",TODAY(),INDEX(Transactions!$G:$G,ROW()-8))</f>
        <v>46238</v>
      </c>
      <c r="F2941">
        <f>IF(INDEX(Transactions!$L:$L,ROW()-8)="",0,INDEX(Transactions!$Q:$Q,ROW()-8))</f>
        <v>0</v>
      </c>
    </row>
    <row r="2942" spans="2:6" x14ac:dyDescent="0.15">
      <c r="B2942">
        <f ca="1">IF(INDEX(Transactions!$L:$L,ROW()-8)="",TODAY(),INDEX(Transactions!$G:$G,ROW()-8))</f>
        <v>46238</v>
      </c>
      <c r="F2942">
        <f>IF(INDEX(Transactions!$L:$L,ROW()-8)="",0,INDEX(Transactions!$Q:$Q,ROW()-8))</f>
        <v>0</v>
      </c>
    </row>
    <row r="2943" spans="2:6" x14ac:dyDescent="0.15">
      <c r="B2943">
        <f ca="1">IF(INDEX(Transactions!$L:$L,ROW()-8)="",TODAY(),INDEX(Transactions!$G:$G,ROW()-8))</f>
        <v>46238</v>
      </c>
      <c r="F2943">
        <f>IF(INDEX(Transactions!$L:$L,ROW()-8)="",0,INDEX(Transactions!$Q:$Q,ROW()-8))</f>
        <v>0</v>
      </c>
    </row>
    <row r="2944" spans="2:6" x14ac:dyDescent="0.15">
      <c r="B2944">
        <f ca="1">IF(INDEX(Transactions!$L:$L,ROW()-8)="",TODAY(),INDEX(Transactions!$G:$G,ROW()-8))</f>
        <v>46238</v>
      </c>
      <c r="F2944">
        <f>IF(INDEX(Transactions!$L:$L,ROW()-8)="",0,INDEX(Transactions!$Q:$Q,ROW()-8))</f>
        <v>0</v>
      </c>
    </row>
    <row r="2945" spans="2:6" x14ac:dyDescent="0.15">
      <c r="B2945">
        <f ca="1">IF(INDEX(Transactions!$L:$L,ROW()-8)="",TODAY(),INDEX(Transactions!$G:$G,ROW()-8))</f>
        <v>46238</v>
      </c>
      <c r="F2945">
        <f>IF(INDEX(Transactions!$L:$L,ROW()-8)="",0,INDEX(Transactions!$Q:$Q,ROW()-8))</f>
        <v>0</v>
      </c>
    </row>
    <row r="2946" spans="2:6" x14ac:dyDescent="0.15">
      <c r="B2946">
        <f ca="1">IF(INDEX(Transactions!$L:$L,ROW()-8)="",TODAY(),INDEX(Transactions!$G:$G,ROW()-8))</f>
        <v>46238</v>
      </c>
      <c r="F2946">
        <f>IF(INDEX(Transactions!$L:$L,ROW()-8)="",0,INDEX(Transactions!$Q:$Q,ROW()-8))</f>
        <v>0</v>
      </c>
    </row>
    <row r="2947" spans="2:6" x14ac:dyDescent="0.15">
      <c r="B2947">
        <f ca="1">IF(INDEX(Transactions!$L:$L,ROW()-8)="",TODAY(),INDEX(Transactions!$G:$G,ROW()-8))</f>
        <v>46238</v>
      </c>
      <c r="F2947">
        <f>IF(INDEX(Transactions!$L:$L,ROW()-8)="",0,INDEX(Transactions!$Q:$Q,ROW()-8))</f>
        <v>0</v>
      </c>
    </row>
    <row r="2948" spans="2:6" x14ac:dyDescent="0.15">
      <c r="B2948">
        <f ca="1">IF(INDEX(Transactions!$L:$L,ROW()-8)="",TODAY(),INDEX(Transactions!$G:$G,ROW()-8))</f>
        <v>46238</v>
      </c>
      <c r="F2948">
        <f>IF(INDEX(Transactions!$L:$L,ROW()-8)="",0,INDEX(Transactions!$Q:$Q,ROW()-8))</f>
        <v>0</v>
      </c>
    </row>
    <row r="2949" spans="2:6" x14ac:dyDescent="0.15">
      <c r="B2949">
        <f ca="1">IF(INDEX(Transactions!$L:$L,ROW()-8)="",TODAY(),INDEX(Transactions!$G:$G,ROW()-8))</f>
        <v>46238</v>
      </c>
      <c r="F2949">
        <f>IF(INDEX(Transactions!$L:$L,ROW()-8)="",0,INDEX(Transactions!$Q:$Q,ROW()-8))</f>
        <v>0</v>
      </c>
    </row>
    <row r="2950" spans="2:6" x14ac:dyDescent="0.15">
      <c r="B2950">
        <f ca="1">IF(INDEX(Transactions!$L:$L,ROW()-8)="",TODAY(),INDEX(Transactions!$G:$G,ROW()-8))</f>
        <v>46238</v>
      </c>
      <c r="F2950">
        <f>IF(INDEX(Transactions!$L:$L,ROW()-8)="",0,INDEX(Transactions!$Q:$Q,ROW()-8))</f>
        <v>0</v>
      </c>
    </row>
    <row r="2951" spans="2:6" x14ac:dyDescent="0.15">
      <c r="B2951">
        <f ca="1">IF(INDEX(Transactions!$L:$L,ROW()-8)="",TODAY(),INDEX(Transactions!$G:$G,ROW()-8))</f>
        <v>46238</v>
      </c>
      <c r="F2951">
        <f>IF(INDEX(Transactions!$L:$L,ROW()-8)="",0,INDEX(Transactions!$Q:$Q,ROW()-8))</f>
        <v>0</v>
      </c>
    </row>
    <row r="2952" spans="2:6" x14ac:dyDescent="0.15">
      <c r="B2952">
        <f ca="1">IF(INDEX(Transactions!$L:$L,ROW()-8)="",TODAY(),INDEX(Transactions!$G:$G,ROW()-8))</f>
        <v>46238</v>
      </c>
      <c r="F2952">
        <f>IF(INDEX(Transactions!$L:$L,ROW()-8)="",0,INDEX(Transactions!$Q:$Q,ROW()-8))</f>
        <v>0</v>
      </c>
    </row>
    <row r="2953" spans="2:6" x14ac:dyDescent="0.15">
      <c r="B2953">
        <f ca="1">IF(INDEX(Transactions!$L:$L,ROW()-8)="",TODAY(),INDEX(Transactions!$G:$G,ROW()-8))</f>
        <v>46238</v>
      </c>
      <c r="F2953">
        <f>IF(INDEX(Transactions!$L:$L,ROW()-8)="",0,INDEX(Transactions!$Q:$Q,ROW()-8))</f>
        <v>0</v>
      </c>
    </row>
    <row r="2954" spans="2:6" x14ac:dyDescent="0.15">
      <c r="B2954">
        <f ca="1">IF(INDEX(Transactions!$L:$L,ROW()-8)="",TODAY(),INDEX(Transactions!$G:$G,ROW()-8))</f>
        <v>46238</v>
      </c>
      <c r="F2954">
        <f>IF(INDEX(Transactions!$L:$L,ROW()-8)="",0,INDEX(Transactions!$Q:$Q,ROW()-8))</f>
        <v>0</v>
      </c>
    </row>
    <row r="2955" spans="2:6" x14ac:dyDescent="0.15">
      <c r="B2955">
        <f ca="1">IF(INDEX(Transactions!$L:$L,ROW()-8)="",TODAY(),INDEX(Transactions!$G:$G,ROW()-8))</f>
        <v>46238</v>
      </c>
      <c r="F2955">
        <f>IF(INDEX(Transactions!$L:$L,ROW()-8)="",0,INDEX(Transactions!$Q:$Q,ROW()-8))</f>
        <v>0</v>
      </c>
    </row>
    <row r="2956" spans="2:6" x14ac:dyDescent="0.15">
      <c r="B2956">
        <f ca="1">IF(INDEX(Transactions!$L:$L,ROW()-8)="",TODAY(),INDEX(Transactions!$G:$G,ROW()-8))</f>
        <v>46238</v>
      </c>
      <c r="F2956">
        <f>IF(INDEX(Transactions!$L:$L,ROW()-8)="",0,INDEX(Transactions!$Q:$Q,ROW()-8))</f>
        <v>0</v>
      </c>
    </row>
    <row r="2957" spans="2:6" x14ac:dyDescent="0.15">
      <c r="B2957">
        <f ca="1">IF(INDEX(Transactions!$L:$L,ROW()-8)="",TODAY(),INDEX(Transactions!$G:$G,ROW()-8))</f>
        <v>46238</v>
      </c>
      <c r="F2957">
        <f>IF(INDEX(Transactions!$L:$L,ROW()-8)="",0,INDEX(Transactions!$Q:$Q,ROW()-8))</f>
        <v>0</v>
      </c>
    </row>
    <row r="2958" spans="2:6" x14ac:dyDescent="0.15">
      <c r="B2958">
        <f ca="1">IF(INDEX(Transactions!$L:$L,ROW()-8)="",TODAY(),INDEX(Transactions!$G:$G,ROW()-8))</f>
        <v>46238</v>
      </c>
      <c r="F2958">
        <f>IF(INDEX(Transactions!$L:$L,ROW()-8)="",0,INDEX(Transactions!$Q:$Q,ROW()-8))</f>
        <v>0</v>
      </c>
    </row>
    <row r="2959" spans="2:6" x14ac:dyDescent="0.15">
      <c r="B2959">
        <f ca="1">IF(INDEX(Transactions!$L:$L,ROW()-8)="",TODAY(),INDEX(Transactions!$G:$G,ROW()-8))</f>
        <v>46238</v>
      </c>
      <c r="F2959">
        <f>IF(INDEX(Transactions!$L:$L,ROW()-8)="",0,INDEX(Transactions!$Q:$Q,ROW()-8))</f>
        <v>0</v>
      </c>
    </row>
    <row r="2960" spans="2:6" x14ac:dyDescent="0.15">
      <c r="B2960">
        <f ca="1">IF(INDEX(Transactions!$L:$L,ROW()-8)="",TODAY(),INDEX(Transactions!$G:$G,ROW()-8))</f>
        <v>46238</v>
      </c>
      <c r="F2960">
        <f>IF(INDEX(Transactions!$L:$L,ROW()-8)="",0,INDEX(Transactions!$Q:$Q,ROW()-8))</f>
        <v>0</v>
      </c>
    </row>
    <row r="2961" spans="2:6" x14ac:dyDescent="0.15">
      <c r="B2961">
        <f ca="1">IF(INDEX(Transactions!$L:$L,ROW()-8)="",TODAY(),INDEX(Transactions!$G:$G,ROW()-8))</f>
        <v>46238</v>
      </c>
      <c r="F2961">
        <f>IF(INDEX(Transactions!$L:$L,ROW()-8)="",0,INDEX(Transactions!$Q:$Q,ROW()-8))</f>
        <v>0</v>
      </c>
    </row>
    <row r="2962" spans="2:6" x14ac:dyDescent="0.15">
      <c r="B2962">
        <f ca="1">IF(INDEX(Transactions!$L:$L,ROW()-8)="",TODAY(),INDEX(Transactions!$G:$G,ROW()-8))</f>
        <v>46238</v>
      </c>
      <c r="F2962">
        <f>IF(INDEX(Transactions!$L:$L,ROW()-8)="",0,INDEX(Transactions!$Q:$Q,ROW()-8))</f>
        <v>0</v>
      </c>
    </row>
    <row r="2963" spans="2:6" x14ac:dyDescent="0.15">
      <c r="B2963">
        <f ca="1">IF(INDEX(Transactions!$L:$L,ROW()-8)="",TODAY(),INDEX(Transactions!$G:$G,ROW()-8))</f>
        <v>46238</v>
      </c>
      <c r="F2963">
        <f>IF(INDEX(Transactions!$L:$L,ROW()-8)="",0,INDEX(Transactions!$Q:$Q,ROW()-8))</f>
        <v>0</v>
      </c>
    </row>
    <row r="2964" spans="2:6" x14ac:dyDescent="0.15">
      <c r="B2964">
        <f ca="1">IF(INDEX(Transactions!$L:$L,ROW()-8)="",TODAY(),INDEX(Transactions!$G:$G,ROW()-8))</f>
        <v>46238</v>
      </c>
      <c r="F2964">
        <f>IF(INDEX(Transactions!$L:$L,ROW()-8)="",0,INDEX(Transactions!$Q:$Q,ROW()-8))</f>
        <v>0</v>
      </c>
    </row>
    <row r="2965" spans="2:6" x14ac:dyDescent="0.15">
      <c r="B2965">
        <f ca="1">IF(INDEX(Transactions!$L:$L,ROW()-8)="",TODAY(),INDEX(Transactions!$G:$G,ROW()-8))</f>
        <v>46238</v>
      </c>
      <c r="F2965">
        <f>IF(INDEX(Transactions!$L:$L,ROW()-8)="",0,INDEX(Transactions!$Q:$Q,ROW()-8))</f>
        <v>0</v>
      </c>
    </row>
    <row r="2966" spans="2:6" x14ac:dyDescent="0.15">
      <c r="B2966">
        <f ca="1">IF(INDEX(Transactions!$L:$L,ROW()-8)="",TODAY(),INDEX(Transactions!$G:$G,ROW()-8))</f>
        <v>46238</v>
      </c>
      <c r="F2966">
        <f>IF(INDEX(Transactions!$L:$L,ROW()-8)="",0,INDEX(Transactions!$Q:$Q,ROW()-8))</f>
        <v>0</v>
      </c>
    </row>
    <row r="2967" spans="2:6" x14ac:dyDescent="0.15">
      <c r="B2967">
        <f ca="1">IF(INDEX(Transactions!$L:$L,ROW()-8)="",TODAY(),INDEX(Transactions!$G:$G,ROW()-8))</f>
        <v>46238</v>
      </c>
      <c r="F2967">
        <f>IF(INDEX(Transactions!$L:$L,ROW()-8)="",0,INDEX(Transactions!$Q:$Q,ROW()-8))</f>
        <v>0</v>
      </c>
    </row>
    <row r="2968" spans="2:6" x14ac:dyDescent="0.15">
      <c r="B2968">
        <f ca="1">IF(INDEX(Transactions!$L:$L,ROW()-8)="",TODAY(),INDEX(Transactions!$G:$G,ROW()-8))</f>
        <v>46238</v>
      </c>
      <c r="F2968">
        <f>IF(INDEX(Transactions!$L:$L,ROW()-8)="",0,INDEX(Transactions!$Q:$Q,ROW()-8))</f>
        <v>0</v>
      </c>
    </row>
    <row r="2969" spans="2:6" x14ac:dyDescent="0.15">
      <c r="B2969">
        <f ca="1">IF(INDEX(Transactions!$L:$L,ROW()-8)="",TODAY(),INDEX(Transactions!$G:$G,ROW()-8))</f>
        <v>46238</v>
      </c>
      <c r="F2969">
        <f>IF(INDEX(Transactions!$L:$L,ROW()-8)="",0,INDEX(Transactions!$Q:$Q,ROW()-8))</f>
        <v>0</v>
      </c>
    </row>
    <row r="2970" spans="2:6" x14ac:dyDescent="0.15">
      <c r="B2970">
        <f ca="1">IF(INDEX(Transactions!$L:$L,ROW()-8)="",TODAY(),INDEX(Transactions!$G:$G,ROW()-8))</f>
        <v>46238</v>
      </c>
      <c r="F2970">
        <f>IF(INDEX(Transactions!$L:$L,ROW()-8)="",0,INDEX(Transactions!$Q:$Q,ROW()-8))</f>
        <v>0</v>
      </c>
    </row>
    <row r="2971" spans="2:6" x14ac:dyDescent="0.15">
      <c r="B2971">
        <f ca="1">IF(INDEX(Transactions!$L:$L,ROW()-8)="",TODAY(),INDEX(Transactions!$G:$G,ROW()-8))</f>
        <v>46238</v>
      </c>
      <c r="F2971">
        <f>IF(INDEX(Transactions!$L:$L,ROW()-8)="",0,INDEX(Transactions!$Q:$Q,ROW()-8))</f>
        <v>0</v>
      </c>
    </row>
    <row r="2972" spans="2:6" x14ac:dyDescent="0.15">
      <c r="B2972">
        <f ca="1">IF(INDEX(Transactions!$L:$L,ROW()-8)="",TODAY(),INDEX(Transactions!$G:$G,ROW()-8))</f>
        <v>46238</v>
      </c>
      <c r="F2972">
        <f>IF(INDEX(Transactions!$L:$L,ROW()-8)="",0,INDEX(Transactions!$Q:$Q,ROW()-8))</f>
        <v>0</v>
      </c>
    </row>
    <row r="2973" spans="2:6" x14ac:dyDescent="0.15">
      <c r="B2973">
        <f ca="1">IF(INDEX(Transactions!$L:$L,ROW()-8)="",TODAY(),INDEX(Transactions!$G:$G,ROW()-8))</f>
        <v>46238</v>
      </c>
      <c r="F2973">
        <f>IF(INDEX(Transactions!$L:$L,ROW()-8)="",0,INDEX(Transactions!$Q:$Q,ROW()-8))</f>
        <v>0</v>
      </c>
    </row>
    <row r="2974" spans="2:6" x14ac:dyDescent="0.15">
      <c r="B2974">
        <f ca="1">IF(INDEX(Transactions!$L:$L,ROW()-8)="",TODAY(),INDEX(Transactions!$G:$G,ROW()-8))</f>
        <v>46238</v>
      </c>
      <c r="F2974">
        <f>IF(INDEX(Transactions!$L:$L,ROW()-8)="",0,INDEX(Transactions!$Q:$Q,ROW()-8))</f>
        <v>0</v>
      </c>
    </row>
    <row r="2975" spans="2:6" x14ac:dyDescent="0.15">
      <c r="B2975">
        <f ca="1">IF(INDEX(Transactions!$L:$L,ROW()-8)="",TODAY(),INDEX(Transactions!$G:$G,ROW()-8))</f>
        <v>46238</v>
      </c>
      <c r="F2975">
        <f>IF(INDEX(Transactions!$L:$L,ROW()-8)="",0,INDEX(Transactions!$Q:$Q,ROW()-8))</f>
        <v>0</v>
      </c>
    </row>
    <row r="2976" spans="2:6" x14ac:dyDescent="0.15">
      <c r="B2976">
        <f ca="1">IF(INDEX(Transactions!$L:$L,ROW()-8)="",TODAY(),INDEX(Transactions!$G:$G,ROW()-8))</f>
        <v>46238</v>
      </c>
      <c r="F2976">
        <f>IF(INDEX(Transactions!$L:$L,ROW()-8)="",0,INDEX(Transactions!$Q:$Q,ROW()-8))</f>
        <v>0</v>
      </c>
    </row>
    <row r="2977" spans="2:6" x14ac:dyDescent="0.15">
      <c r="B2977">
        <f ca="1">IF(INDEX(Transactions!$L:$L,ROW()-8)="",TODAY(),INDEX(Transactions!$G:$G,ROW()-8))</f>
        <v>46238</v>
      </c>
      <c r="F2977">
        <f>IF(INDEX(Transactions!$L:$L,ROW()-8)="",0,INDEX(Transactions!$Q:$Q,ROW()-8))</f>
        <v>0</v>
      </c>
    </row>
    <row r="2978" spans="2:6" x14ac:dyDescent="0.15">
      <c r="B2978">
        <f ca="1">IF(INDEX(Transactions!$L:$L,ROW()-8)="",TODAY(),INDEX(Transactions!$G:$G,ROW()-8))</f>
        <v>46238</v>
      </c>
      <c r="F2978">
        <f>IF(INDEX(Transactions!$L:$L,ROW()-8)="",0,INDEX(Transactions!$Q:$Q,ROW()-8))</f>
        <v>0</v>
      </c>
    </row>
    <row r="2979" spans="2:6" x14ac:dyDescent="0.15">
      <c r="B2979">
        <f ca="1">IF(INDEX(Transactions!$L:$L,ROW()-8)="",TODAY(),INDEX(Transactions!$G:$G,ROW()-8))</f>
        <v>46238</v>
      </c>
      <c r="F2979">
        <f>IF(INDEX(Transactions!$L:$L,ROW()-8)="",0,INDEX(Transactions!$Q:$Q,ROW()-8))</f>
        <v>0</v>
      </c>
    </row>
    <row r="2980" spans="2:6" x14ac:dyDescent="0.15">
      <c r="B2980">
        <f ca="1">IF(INDEX(Transactions!$L:$L,ROW()-8)="",TODAY(),INDEX(Transactions!$G:$G,ROW()-8))</f>
        <v>46238</v>
      </c>
      <c r="F2980">
        <f>IF(INDEX(Transactions!$L:$L,ROW()-8)="",0,INDEX(Transactions!$Q:$Q,ROW()-8))</f>
        <v>0</v>
      </c>
    </row>
    <row r="2981" spans="2:6" x14ac:dyDescent="0.15">
      <c r="B2981">
        <f ca="1">IF(INDEX(Transactions!$L:$L,ROW()-8)="",TODAY(),INDEX(Transactions!$G:$G,ROW()-8))</f>
        <v>46238</v>
      </c>
      <c r="F2981">
        <f>IF(INDEX(Transactions!$L:$L,ROW()-8)="",0,INDEX(Transactions!$Q:$Q,ROW()-8))</f>
        <v>0</v>
      </c>
    </row>
    <row r="2982" spans="2:6" x14ac:dyDescent="0.15">
      <c r="B2982">
        <f ca="1">IF(INDEX(Transactions!$L:$L,ROW()-8)="",TODAY(),INDEX(Transactions!$G:$G,ROW()-8))</f>
        <v>46238</v>
      </c>
      <c r="F2982">
        <f>IF(INDEX(Transactions!$L:$L,ROW()-8)="",0,INDEX(Transactions!$Q:$Q,ROW()-8))</f>
        <v>0</v>
      </c>
    </row>
    <row r="2983" spans="2:6" x14ac:dyDescent="0.15">
      <c r="B2983">
        <f ca="1">IF(INDEX(Transactions!$L:$L,ROW()-8)="",TODAY(),INDEX(Transactions!$G:$G,ROW()-8))</f>
        <v>46238</v>
      </c>
      <c r="F2983">
        <f>IF(INDEX(Transactions!$L:$L,ROW()-8)="",0,INDEX(Transactions!$Q:$Q,ROW()-8))</f>
        <v>0</v>
      </c>
    </row>
    <row r="2984" spans="2:6" x14ac:dyDescent="0.15">
      <c r="B2984">
        <f ca="1">IF(INDEX(Transactions!$L:$L,ROW()-8)="",TODAY(),INDEX(Transactions!$G:$G,ROW()-8))</f>
        <v>46238</v>
      </c>
      <c r="F2984">
        <f>IF(INDEX(Transactions!$L:$L,ROW()-8)="",0,INDEX(Transactions!$Q:$Q,ROW()-8))</f>
        <v>0</v>
      </c>
    </row>
    <row r="2985" spans="2:6" x14ac:dyDescent="0.15">
      <c r="B2985">
        <f ca="1">IF(INDEX(Transactions!$L:$L,ROW()-8)="",TODAY(),INDEX(Transactions!$G:$G,ROW()-8))</f>
        <v>46238</v>
      </c>
      <c r="F2985">
        <f>IF(INDEX(Transactions!$L:$L,ROW()-8)="",0,INDEX(Transactions!$Q:$Q,ROW()-8))</f>
        <v>0</v>
      </c>
    </row>
    <row r="2986" spans="2:6" x14ac:dyDescent="0.15">
      <c r="B2986">
        <f ca="1">IF(INDEX(Transactions!$L:$L,ROW()-8)="",TODAY(),INDEX(Transactions!$G:$G,ROW()-8))</f>
        <v>46238</v>
      </c>
      <c r="F2986">
        <f>IF(INDEX(Transactions!$L:$L,ROW()-8)="",0,INDEX(Transactions!$Q:$Q,ROW()-8))</f>
        <v>0</v>
      </c>
    </row>
    <row r="2987" spans="2:6" x14ac:dyDescent="0.15">
      <c r="B2987">
        <f ca="1">IF(INDEX(Transactions!$L:$L,ROW()-8)="",TODAY(),INDEX(Transactions!$G:$G,ROW()-8))</f>
        <v>46238</v>
      </c>
      <c r="F2987">
        <f>IF(INDEX(Transactions!$L:$L,ROW()-8)="",0,INDEX(Transactions!$Q:$Q,ROW()-8))</f>
        <v>0</v>
      </c>
    </row>
    <row r="2988" spans="2:6" x14ac:dyDescent="0.15">
      <c r="B2988">
        <f ca="1">IF(INDEX(Transactions!$L:$L,ROW()-8)="",TODAY(),INDEX(Transactions!$G:$G,ROW()-8))</f>
        <v>46238</v>
      </c>
      <c r="F2988">
        <f>IF(INDEX(Transactions!$L:$L,ROW()-8)="",0,INDEX(Transactions!$Q:$Q,ROW()-8))</f>
        <v>0</v>
      </c>
    </row>
    <row r="2989" spans="2:6" x14ac:dyDescent="0.15">
      <c r="B2989">
        <f ca="1">IF(INDEX(Transactions!$L:$L,ROW()-8)="",TODAY(),INDEX(Transactions!$G:$G,ROW()-8))</f>
        <v>46238</v>
      </c>
      <c r="F2989">
        <f>IF(INDEX(Transactions!$L:$L,ROW()-8)="",0,INDEX(Transactions!$Q:$Q,ROW()-8))</f>
        <v>0</v>
      </c>
    </row>
    <row r="2990" spans="2:6" x14ac:dyDescent="0.15">
      <c r="B2990">
        <f ca="1">IF(INDEX(Transactions!$L:$L,ROW()-8)="",TODAY(),INDEX(Transactions!$G:$G,ROW()-8))</f>
        <v>46238</v>
      </c>
      <c r="F2990">
        <f>IF(INDEX(Transactions!$L:$L,ROW()-8)="",0,INDEX(Transactions!$Q:$Q,ROW()-8))</f>
        <v>0</v>
      </c>
    </row>
    <row r="2991" spans="2:6" x14ac:dyDescent="0.15">
      <c r="B2991">
        <f ca="1">IF(INDEX(Transactions!$L:$L,ROW()-8)="",TODAY(),INDEX(Transactions!$G:$G,ROW()-8))</f>
        <v>46238</v>
      </c>
      <c r="F2991">
        <f>IF(INDEX(Transactions!$L:$L,ROW()-8)="",0,INDEX(Transactions!$Q:$Q,ROW()-8))</f>
        <v>0</v>
      </c>
    </row>
    <row r="2992" spans="2:6" x14ac:dyDescent="0.15">
      <c r="B2992">
        <f ca="1">IF(INDEX(Transactions!$L:$L,ROW()-8)="",TODAY(),INDEX(Transactions!$G:$G,ROW()-8))</f>
        <v>46238</v>
      </c>
      <c r="F2992">
        <f>IF(INDEX(Transactions!$L:$L,ROW()-8)="",0,INDEX(Transactions!$Q:$Q,ROW()-8))</f>
        <v>0</v>
      </c>
    </row>
    <row r="2993" spans="2:6" x14ac:dyDescent="0.15">
      <c r="B2993">
        <f ca="1">IF(INDEX(Transactions!$L:$L,ROW()-8)="",TODAY(),INDEX(Transactions!$G:$G,ROW()-8))</f>
        <v>46238</v>
      </c>
      <c r="F2993">
        <f>IF(INDEX(Transactions!$L:$L,ROW()-8)="",0,INDEX(Transactions!$Q:$Q,ROW()-8))</f>
        <v>0</v>
      </c>
    </row>
    <row r="2994" spans="2:6" x14ac:dyDescent="0.15">
      <c r="B2994">
        <f ca="1">IF(INDEX(Transactions!$L:$L,ROW()-8)="",TODAY(),INDEX(Transactions!$G:$G,ROW()-8))</f>
        <v>46238</v>
      </c>
      <c r="F2994">
        <f>IF(INDEX(Transactions!$L:$L,ROW()-8)="",0,INDEX(Transactions!$Q:$Q,ROW()-8))</f>
        <v>0</v>
      </c>
    </row>
    <row r="2995" spans="2:6" x14ac:dyDescent="0.15">
      <c r="B2995">
        <f ca="1">IF(INDEX(Transactions!$L:$L,ROW()-8)="",TODAY(),INDEX(Transactions!$G:$G,ROW()-8))</f>
        <v>46238</v>
      </c>
      <c r="F2995">
        <f>IF(INDEX(Transactions!$L:$L,ROW()-8)="",0,INDEX(Transactions!$Q:$Q,ROW()-8))</f>
        <v>0</v>
      </c>
    </row>
    <row r="2996" spans="2:6" x14ac:dyDescent="0.15">
      <c r="B2996">
        <f ca="1">IF(INDEX(Transactions!$L:$L,ROW()-8)="",TODAY(),INDEX(Transactions!$G:$G,ROW()-8))</f>
        <v>46238</v>
      </c>
      <c r="F2996">
        <f>IF(INDEX(Transactions!$L:$L,ROW()-8)="",0,INDEX(Transactions!$Q:$Q,ROW()-8))</f>
        <v>0</v>
      </c>
    </row>
    <row r="2997" spans="2:6" x14ac:dyDescent="0.15">
      <c r="B2997">
        <f ca="1">IF(INDEX(Transactions!$L:$L,ROW()-8)="",TODAY(),INDEX(Transactions!$G:$G,ROW()-8))</f>
        <v>46238</v>
      </c>
      <c r="F2997">
        <f>IF(INDEX(Transactions!$L:$L,ROW()-8)="",0,INDEX(Transactions!$Q:$Q,ROW()-8))</f>
        <v>0</v>
      </c>
    </row>
    <row r="2998" spans="2:6" x14ac:dyDescent="0.15">
      <c r="B2998">
        <f ca="1">IF(INDEX(Transactions!$L:$L,ROW()-8)="",TODAY(),INDEX(Transactions!$G:$G,ROW()-8))</f>
        <v>46238</v>
      </c>
      <c r="F2998">
        <f>IF(INDEX(Transactions!$L:$L,ROW()-8)="",0,INDEX(Transactions!$Q:$Q,ROW()-8))</f>
        <v>0</v>
      </c>
    </row>
    <row r="2999" spans="2:6" x14ac:dyDescent="0.15">
      <c r="B2999">
        <f ca="1">IF(INDEX(Transactions!$L:$L,ROW()-8)="",TODAY(),INDEX(Transactions!$G:$G,ROW()-8))</f>
        <v>46238</v>
      </c>
      <c r="F2999">
        <f>IF(INDEX(Transactions!$L:$L,ROW()-8)="",0,INDEX(Transactions!$Q:$Q,ROW()-8))</f>
        <v>0</v>
      </c>
    </row>
    <row r="3000" spans="2:6" x14ac:dyDescent="0.15">
      <c r="B3000">
        <f ca="1">IF(INDEX(Transactions!$L:$L,ROW()-8)="",TODAY(),INDEX(Transactions!$G:$G,ROW()-8))</f>
        <v>46238</v>
      </c>
      <c r="F3000">
        <f>IF(INDEX(Transactions!$L:$L,ROW()-8)="",0,INDEX(Transactions!$Q:$Q,ROW()-8))</f>
        <v>0</v>
      </c>
    </row>
    <row r="3001" spans="2:6" x14ac:dyDescent="0.15">
      <c r="B3001">
        <f ca="1">IF(INDEX(Transactions!$L:$L,ROW()-8)="",TODAY(),INDEX(Transactions!$G:$G,ROW()-8))</f>
        <v>46238</v>
      </c>
      <c r="F3001">
        <f>IF(INDEX(Transactions!$L:$L,ROW()-8)="",0,INDEX(Transactions!$Q:$Q,ROW()-8))</f>
        <v>0</v>
      </c>
    </row>
    <row r="3002" spans="2:6" x14ac:dyDescent="0.15">
      <c r="B3002">
        <f ca="1">IF(INDEX(Transactions!$L:$L,ROW()-8)="",TODAY(),INDEX(Transactions!$G:$G,ROW()-8))</f>
        <v>46238</v>
      </c>
      <c r="F3002">
        <f>IF(INDEX(Transactions!$L:$L,ROW()-8)="",0,INDEX(Transactions!$Q:$Q,ROW()-8))</f>
        <v>0</v>
      </c>
    </row>
    <row r="3003" spans="2:6" x14ac:dyDescent="0.15">
      <c r="B3003">
        <f ca="1">IF(INDEX(Transactions!$L:$L,ROW()-8)="",TODAY(),INDEX(Transactions!$G:$G,ROW()-8))</f>
        <v>46238</v>
      </c>
      <c r="F3003">
        <f>IF(INDEX(Transactions!$L:$L,ROW()-8)="",0,INDEX(Transactions!$Q:$Q,ROW()-8))</f>
        <v>0</v>
      </c>
    </row>
    <row r="3004" spans="2:6" x14ac:dyDescent="0.15">
      <c r="B3004">
        <f ca="1">IF(INDEX(Transactions!$L:$L,ROW()-8)="",TODAY(),INDEX(Transactions!$G:$G,ROW()-8))</f>
        <v>46238</v>
      </c>
      <c r="F3004">
        <f>IF(INDEX(Transactions!$L:$L,ROW()-8)="",0,INDEX(Transactions!$Q:$Q,ROW()-8))</f>
        <v>0</v>
      </c>
    </row>
    <row r="3005" spans="2:6" x14ac:dyDescent="0.15">
      <c r="B3005">
        <f ca="1">IF(INDEX(Transactions!$L:$L,ROW()-8)="",TODAY(),INDEX(Transactions!$G:$G,ROW()-8))</f>
        <v>46238</v>
      </c>
      <c r="F3005">
        <f>IF(INDEX(Transactions!$L:$L,ROW()-8)="",0,INDEX(Transactions!$Q:$Q,ROW()-8))</f>
        <v>0</v>
      </c>
    </row>
    <row r="3006" spans="2:6" x14ac:dyDescent="0.15">
      <c r="B3006">
        <f ca="1">IF(INDEX(Transactions!$L:$L,ROW()-8)="",TODAY(),INDEX(Transactions!$G:$G,ROW()-8))</f>
        <v>46238</v>
      </c>
      <c r="F3006">
        <f>IF(INDEX(Transactions!$L:$L,ROW()-8)="",0,INDEX(Transactions!$Q:$Q,ROW()-8))</f>
        <v>0</v>
      </c>
    </row>
    <row r="3007" spans="2:6" x14ac:dyDescent="0.15">
      <c r="B3007">
        <f ca="1">IF(INDEX(Transactions!$L:$L,ROW()-8)="",TODAY(),INDEX(Transactions!$G:$G,ROW()-8))</f>
        <v>46238</v>
      </c>
      <c r="F3007">
        <f>IF(INDEX(Transactions!$L:$L,ROW()-8)="",0,INDEX(Transactions!$Q:$Q,ROW()-8))</f>
        <v>0</v>
      </c>
    </row>
    <row r="3008" spans="2:6" x14ac:dyDescent="0.15">
      <c r="B3008">
        <f ca="1">IF(INDEX(Transactions!$L:$L,ROW()-8)="",TODAY(),INDEX(Transactions!$G:$G,ROW()-8))</f>
        <v>46238</v>
      </c>
      <c r="F3008">
        <f>IF(INDEX(Transactions!$L:$L,ROW()-8)="",0,INDEX(Transactions!$Q:$Q,ROW()-8))</f>
        <v>0</v>
      </c>
    </row>
    <row r="3009" spans="2:6" x14ac:dyDescent="0.15">
      <c r="B3009">
        <f ca="1">IF(INDEX(Transactions!$L:$L,ROW()-8)="",TODAY(),INDEX(Transactions!$G:$G,ROW()-8))</f>
        <v>46238</v>
      </c>
      <c r="F3009">
        <f>IF(INDEX(Transactions!$L:$L,ROW()-8)="",0,INDEX(Transactions!$Q:$Q,ROW()-8))</f>
        <v>0</v>
      </c>
    </row>
    <row r="3010" spans="2:6" x14ac:dyDescent="0.15">
      <c r="B3010">
        <f ca="1">IF(INDEX(Transactions!$L:$L,ROW()-8)="",TODAY(),INDEX(Transactions!$G:$G,ROW()-8))</f>
        <v>46238</v>
      </c>
      <c r="F3010">
        <f>IF(INDEX(Transactions!$L:$L,ROW()-8)="",0,INDEX(Transactions!$Q:$Q,ROW()-8))</f>
        <v>0</v>
      </c>
    </row>
    <row r="3011" spans="2:6" x14ac:dyDescent="0.15">
      <c r="B3011">
        <f ca="1">IF(INDEX(Transactions!$L:$L,ROW()-8)="",TODAY(),INDEX(Transactions!$G:$G,ROW()-8))</f>
        <v>46238</v>
      </c>
      <c r="F3011">
        <f>IF(INDEX(Transactions!$L:$L,ROW()-8)="",0,INDEX(Transactions!$Q:$Q,ROW()-8))</f>
        <v>0</v>
      </c>
    </row>
    <row r="3012" spans="2:6" x14ac:dyDescent="0.15">
      <c r="B3012">
        <f ca="1">IF(INDEX(Transactions!$L:$L,ROW()-8)="",TODAY(),INDEX(Transactions!$G:$G,ROW()-8))</f>
        <v>46238</v>
      </c>
      <c r="F3012">
        <f>IF(INDEX(Transactions!$L:$L,ROW()-8)="",0,INDEX(Transactions!$Q:$Q,ROW()-8))</f>
        <v>0</v>
      </c>
    </row>
    <row r="3013" spans="2:6" x14ac:dyDescent="0.15">
      <c r="B3013">
        <f ca="1">IF(INDEX(Transactions!$L:$L,ROW()-8)="",TODAY(),INDEX(Transactions!$G:$G,ROW()-8))</f>
        <v>46238</v>
      </c>
      <c r="F3013">
        <f>IF(INDEX(Transactions!$L:$L,ROW()-8)="",0,INDEX(Transactions!$Q:$Q,ROW()-8))</f>
        <v>0</v>
      </c>
    </row>
    <row r="3014" spans="2:6" x14ac:dyDescent="0.15">
      <c r="B3014">
        <f ca="1">IF(INDEX(Transactions!$L:$L,ROW()-8)="",TODAY(),INDEX(Transactions!$G:$G,ROW()-8))</f>
        <v>46238</v>
      </c>
      <c r="F3014">
        <f>IF(INDEX(Transactions!$L:$L,ROW()-8)="",0,INDEX(Transactions!$Q:$Q,ROW()-8))</f>
        <v>0</v>
      </c>
    </row>
    <row r="3015" spans="2:6" x14ac:dyDescent="0.15">
      <c r="B3015">
        <f ca="1">IF(INDEX(Transactions!$L:$L,ROW()-8)="",TODAY(),INDEX(Transactions!$G:$G,ROW()-8))</f>
        <v>46238</v>
      </c>
      <c r="F3015">
        <f>IF(INDEX(Transactions!$L:$L,ROW()-8)="",0,INDEX(Transactions!$Q:$Q,ROW()-8))</f>
        <v>0</v>
      </c>
    </row>
    <row r="3016" spans="2:6" x14ac:dyDescent="0.15">
      <c r="B3016">
        <f ca="1">IF(INDEX(Transactions!$L:$L,ROW()-8)="",TODAY(),INDEX(Transactions!$G:$G,ROW()-8))</f>
        <v>46238</v>
      </c>
      <c r="F3016">
        <f>IF(INDEX(Transactions!$L:$L,ROW()-8)="",0,INDEX(Transactions!$Q:$Q,ROW()-8))</f>
        <v>0</v>
      </c>
    </row>
    <row r="3017" spans="2:6" x14ac:dyDescent="0.15">
      <c r="B3017">
        <f ca="1">IF(INDEX(Transactions!$L:$L,ROW()-8)="",TODAY(),INDEX(Transactions!$G:$G,ROW()-8))</f>
        <v>46238</v>
      </c>
      <c r="F3017">
        <f>IF(INDEX(Transactions!$L:$L,ROW()-8)="",0,INDEX(Transactions!$Q:$Q,ROW()-8))</f>
        <v>0</v>
      </c>
    </row>
    <row r="3018" spans="2:6" x14ac:dyDescent="0.15">
      <c r="B3018">
        <f ca="1">IF(INDEX(Transactions!$L:$L,ROW()-8)="",TODAY(),INDEX(Transactions!$G:$G,ROW()-8))</f>
        <v>46238</v>
      </c>
      <c r="F3018">
        <f>IF(INDEX(Transactions!$L:$L,ROW()-8)="",0,INDEX(Transactions!$Q:$Q,ROW()-8))</f>
        <v>0</v>
      </c>
    </row>
    <row r="3019" spans="2:6" x14ac:dyDescent="0.15">
      <c r="B3019">
        <f ca="1">IF(INDEX(Transactions!$L:$L,ROW()-8)="",TODAY(),INDEX(Transactions!$G:$G,ROW()-8))</f>
        <v>46238</v>
      </c>
      <c r="F3019">
        <f>IF(INDEX(Transactions!$L:$L,ROW()-8)="",0,INDEX(Transactions!$Q:$Q,ROW()-8))</f>
        <v>0</v>
      </c>
    </row>
    <row r="3020" spans="2:6" x14ac:dyDescent="0.15">
      <c r="B3020">
        <f ca="1">IF(INDEX(Transactions!$L:$L,ROW()-8)="",TODAY(),INDEX(Transactions!$G:$G,ROW()-8))</f>
        <v>46238</v>
      </c>
      <c r="F3020">
        <f>IF(INDEX(Transactions!$L:$L,ROW()-8)="",0,INDEX(Transactions!$Q:$Q,ROW()-8))</f>
        <v>0</v>
      </c>
    </row>
    <row r="3021" spans="2:6" x14ac:dyDescent="0.15">
      <c r="B3021">
        <f ca="1">IF(INDEX(Transactions!$L:$L,ROW()-8)="",TODAY(),INDEX(Transactions!$G:$G,ROW()-8))</f>
        <v>46238</v>
      </c>
      <c r="F3021">
        <f>IF(INDEX(Transactions!$L:$L,ROW()-8)="",0,INDEX(Transactions!$Q:$Q,ROW()-8))</f>
        <v>0</v>
      </c>
    </row>
    <row r="3022" spans="2:6" x14ac:dyDescent="0.15">
      <c r="B3022">
        <f ca="1">IF(INDEX(Transactions!$L:$L,ROW()-8)="",TODAY(),INDEX(Transactions!$G:$G,ROW()-8))</f>
        <v>46238</v>
      </c>
      <c r="F3022">
        <f>IF(INDEX(Transactions!$L:$L,ROW()-8)="",0,INDEX(Transactions!$Q:$Q,ROW()-8))</f>
        <v>0</v>
      </c>
    </row>
    <row r="3023" spans="2:6" x14ac:dyDescent="0.15">
      <c r="B3023">
        <f ca="1">IF(INDEX(Transactions!$L:$L,ROW()-8)="",TODAY(),INDEX(Transactions!$G:$G,ROW()-8))</f>
        <v>46238</v>
      </c>
      <c r="F3023">
        <f>IF(INDEX(Transactions!$L:$L,ROW()-8)="",0,INDEX(Transactions!$Q:$Q,ROW()-8))</f>
        <v>0</v>
      </c>
    </row>
    <row r="3024" spans="2:6" x14ac:dyDescent="0.15">
      <c r="B3024">
        <f ca="1">IF(INDEX(Transactions!$L:$L,ROW()-8)="",TODAY(),INDEX(Transactions!$G:$G,ROW()-8))</f>
        <v>46238</v>
      </c>
      <c r="F3024">
        <f>IF(INDEX(Transactions!$L:$L,ROW()-8)="",0,INDEX(Transactions!$Q:$Q,ROW()-8))</f>
        <v>0</v>
      </c>
    </row>
    <row r="3025" spans="2:6" x14ac:dyDescent="0.15">
      <c r="B3025">
        <f ca="1">IF(INDEX(Transactions!$L:$L,ROW()-8)="",TODAY(),INDEX(Transactions!$G:$G,ROW()-8))</f>
        <v>46238</v>
      </c>
      <c r="F3025">
        <f>IF(INDEX(Transactions!$L:$L,ROW()-8)="",0,INDEX(Transactions!$Q:$Q,ROW()-8))</f>
        <v>0</v>
      </c>
    </row>
    <row r="3026" spans="2:6" x14ac:dyDescent="0.15">
      <c r="B3026">
        <f ca="1">IF(INDEX(Transactions!$L:$L,ROW()-8)="",TODAY(),INDEX(Transactions!$G:$G,ROW()-8))</f>
        <v>46238</v>
      </c>
      <c r="F3026">
        <f>IF(INDEX(Transactions!$L:$L,ROW()-8)="",0,INDEX(Transactions!$Q:$Q,ROW()-8))</f>
        <v>0</v>
      </c>
    </row>
    <row r="3027" spans="2:6" x14ac:dyDescent="0.15">
      <c r="B3027">
        <f ca="1">IF(INDEX(Transactions!$L:$L,ROW()-8)="",TODAY(),INDEX(Transactions!$G:$G,ROW()-8))</f>
        <v>46238</v>
      </c>
      <c r="F3027">
        <f>IF(INDEX(Transactions!$L:$L,ROW()-8)="",0,INDEX(Transactions!$Q:$Q,ROW()-8))</f>
        <v>0</v>
      </c>
    </row>
    <row r="3028" spans="2:6" x14ac:dyDescent="0.15">
      <c r="B3028">
        <f ca="1">IF(INDEX(Transactions!$L:$L,ROW()-8)="",TODAY(),INDEX(Transactions!$G:$G,ROW()-8))</f>
        <v>46238</v>
      </c>
      <c r="F3028">
        <f>IF(INDEX(Transactions!$L:$L,ROW()-8)="",0,INDEX(Transactions!$Q:$Q,ROW()-8))</f>
        <v>0</v>
      </c>
    </row>
    <row r="3029" spans="2:6" x14ac:dyDescent="0.15">
      <c r="B3029">
        <f ca="1">IF(INDEX(Transactions!$L:$L,ROW()-8)="",TODAY(),INDEX(Transactions!$G:$G,ROW()-8))</f>
        <v>46238</v>
      </c>
      <c r="F3029">
        <f>IF(INDEX(Transactions!$L:$L,ROW()-8)="",0,INDEX(Transactions!$Q:$Q,ROW()-8))</f>
        <v>0</v>
      </c>
    </row>
    <row r="3030" spans="2:6" x14ac:dyDescent="0.15">
      <c r="B3030">
        <f ca="1">IF(INDEX(Transactions!$L:$L,ROW()-8)="",TODAY(),INDEX(Transactions!$G:$G,ROW()-8))</f>
        <v>46238</v>
      </c>
      <c r="F3030">
        <f>IF(INDEX(Transactions!$L:$L,ROW()-8)="",0,INDEX(Transactions!$Q:$Q,ROW()-8))</f>
        <v>0</v>
      </c>
    </row>
    <row r="3031" spans="2:6" x14ac:dyDescent="0.15">
      <c r="B3031">
        <f ca="1">IF(INDEX(Transactions!$L:$L,ROW()-8)="",TODAY(),INDEX(Transactions!$G:$G,ROW()-8))</f>
        <v>46238</v>
      </c>
      <c r="F3031">
        <f>IF(INDEX(Transactions!$L:$L,ROW()-8)="",0,INDEX(Transactions!$Q:$Q,ROW()-8))</f>
        <v>0</v>
      </c>
    </row>
    <row r="3032" spans="2:6" x14ac:dyDescent="0.15">
      <c r="B3032">
        <f ca="1">IF(INDEX(Transactions!$L:$L,ROW()-8)="",TODAY(),INDEX(Transactions!$G:$G,ROW()-8))</f>
        <v>46238</v>
      </c>
      <c r="F3032">
        <f>IF(INDEX(Transactions!$L:$L,ROW()-8)="",0,INDEX(Transactions!$Q:$Q,ROW()-8))</f>
        <v>0</v>
      </c>
    </row>
    <row r="3033" spans="2:6" x14ac:dyDescent="0.15">
      <c r="B3033">
        <f ca="1">IF(INDEX(Transactions!$L:$L,ROW()-8)="",TODAY(),INDEX(Transactions!$G:$G,ROW()-8))</f>
        <v>46238</v>
      </c>
      <c r="F3033">
        <f>IF(INDEX(Transactions!$L:$L,ROW()-8)="",0,INDEX(Transactions!$Q:$Q,ROW()-8))</f>
        <v>0</v>
      </c>
    </row>
    <row r="3034" spans="2:6" x14ac:dyDescent="0.15">
      <c r="B3034">
        <f ca="1">IF(INDEX(Transactions!$L:$L,ROW()-8)="",TODAY(),INDEX(Transactions!$G:$G,ROW()-8))</f>
        <v>46238</v>
      </c>
      <c r="F3034">
        <f>IF(INDEX(Transactions!$L:$L,ROW()-8)="",0,INDEX(Transactions!$Q:$Q,ROW()-8))</f>
        <v>0</v>
      </c>
    </row>
    <row r="3035" spans="2:6" x14ac:dyDescent="0.15">
      <c r="B3035">
        <f ca="1">IF(INDEX(Transactions!$L:$L,ROW()-8)="",TODAY(),INDEX(Transactions!$G:$G,ROW()-8))</f>
        <v>46238</v>
      </c>
      <c r="F3035">
        <f>IF(INDEX(Transactions!$L:$L,ROW()-8)="",0,INDEX(Transactions!$Q:$Q,ROW()-8))</f>
        <v>0</v>
      </c>
    </row>
    <row r="3036" spans="2:6" x14ac:dyDescent="0.15">
      <c r="B3036">
        <f ca="1">IF(INDEX(Transactions!$L:$L,ROW()-8)="",TODAY(),INDEX(Transactions!$G:$G,ROW()-8))</f>
        <v>46238</v>
      </c>
      <c r="F3036">
        <f>IF(INDEX(Transactions!$L:$L,ROW()-8)="",0,INDEX(Transactions!$Q:$Q,ROW()-8))</f>
        <v>0</v>
      </c>
    </row>
    <row r="3037" spans="2:6" x14ac:dyDescent="0.15">
      <c r="B3037">
        <f ca="1">IF(INDEX(Transactions!$L:$L,ROW()-8)="",TODAY(),INDEX(Transactions!$G:$G,ROW()-8))</f>
        <v>46238</v>
      </c>
      <c r="F3037">
        <f>IF(INDEX(Transactions!$L:$L,ROW()-8)="",0,INDEX(Transactions!$Q:$Q,ROW()-8))</f>
        <v>0</v>
      </c>
    </row>
    <row r="3038" spans="2:6" x14ac:dyDescent="0.15">
      <c r="B3038">
        <f ca="1">IF(INDEX(Transactions!$L:$L,ROW()-8)="",TODAY(),INDEX(Transactions!$G:$G,ROW()-8))</f>
        <v>46238</v>
      </c>
      <c r="F3038">
        <f>IF(INDEX(Transactions!$L:$L,ROW()-8)="",0,INDEX(Transactions!$Q:$Q,ROW()-8))</f>
        <v>0</v>
      </c>
    </row>
    <row r="3039" spans="2:6" x14ac:dyDescent="0.15">
      <c r="B3039">
        <f ca="1">IF(INDEX(Transactions!$L:$L,ROW()-8)="",TODAY(),INDEX(Transactions!$G:$G,ROW()-8))</f>
        <v>46238</v>
      </c>
      <c r="F3039">
        <f>IF(INDEX(Transactions!$L:$L,ROW()-8)="",0,INDEX(Transactions!$Q:$Q,ROW()-8))</f>
        <v>0</v>
      </c>
    </row>
    <row r="3040" spans="2:6" x14ac:dyDescent="0.15">
      <c r="B3040">
        <f ca="1">IF(INDEX(Transactions!$L:$L,ROW()-8)="",TODAY(),INDEX(Transactions!$G:$G,ROW()-8))</f>
        <v>46238</v>
      </c>
      <c r="F3040">
        <f>IF(INDEX(Transactions!$L:$L,ROW()-8)="",0,INDEX(Transactions!$Q:$Q,ROW()-8))</f>
        <v>0</v>
      </c>
    </row>
    <row r="3041" spans="2:6" x14ac:dyDescent="0.15">
      <c r="B3041">
        <f ca="1">IF(INDEX(Transactions!$L:$L,ROW()-8)="",TODAY(),INDEX(Transactions!$G:$G,ROW()-8))</f>
        <v>46238</v>
      </c>
      <c r="F3041">
        <f>IF(INDEX(Transactions!$L:$L,ROW()-8)="",0,INDEX(Transactions!$Q:$Q,ROW()-8))</f>
        <v>0</v>
      </c>
    </row>
    <row r="3042" spans="2:6" x14ac:dyDescent="0.15">
      <c r="B3042">
        <f ca="1">IF(INDEX(Transactions!$L:$L,ROW()-8)="",TODAY(),INDEX(Transactions!$G:$G,ROW()-8))</f>
        <v>46238</v>
      </c>
      <c r="F3042">
        <f>IF(INDEX(Transactions!$L:$L,ROW()-8)="",0,INDEX(Transactions!$Q:$Q,ROW()-8))</f>
        <v>0</v>
      </c>
    </row>
    <row r="3043" spans="2:6" x14ac:dyDescent="0.15">
      <c r="B3043">
        <f ca="1">IF(INDEX(Transactions!$L:$L,ROW()-8)="",TODAY(),INDEX(Transactions!$G:$G,ROW()-8))</f>
        <v>46238</v>
      </c>
      <c r="F3043">
        <f>IF(INDEX(Transactions!$L:$L,ROW()-8)="",0,INDEX(Transactions!$Q:$Q,ROW()-8))</f>
        <v>0</v>
      </c>
    </row>
    <row r="3044" spans="2:6" x14ac:dyDescent="0.15">
      <c r="B3044">
        <f ca="1">IF(INDEX(Transactions!$L:$L,ROW()-8)="",TODAY(),INDEX(Transactions!$G:$G,ROW()-8))</f>
        <v>46238</v>
      </c>
      <c r="F3044">
        <f>IF(INDEX(Transactions!$L:$L,ROW()-8)="",0,INDEX(Transactions!$Q:$Q,ROW()-8))</f>
        <v>0</v>
      </c>
    </row>
    <row r="3045" spans="2:6" x14ac:dyDescent="0.15">
      <c r="B3045">
        <f ca="1">IF(INDEX(Transactions!$L:$L,ROW()-8)="",TODAY(),INDEX(Transactions!$G:$G,ROW()-8))</f>
        <v>46238</v>
      </c>
      <c r="F3045">
        <f>IF(INDEX(Transactions!$L:$L,ROW()-8)="",0,INDEX(Transactions!$Q:$Q,ROW()-8))</f>
        <v>0</v>
      </c>
    </row>
    <row r="3046" spans="2:6" x14ac:dyDescent="0.15">
      <c r="B3046">
        <f ca="1">IF(INDEX(Transactions!$L:$L,ROW()-8)="",TODAY(),INDEX(Transactions!$G:$G,ROW()-8))</f>
        <v>46238</v>
      </c>
      <c r="F3046">
        <f>IF(INDEX(Transactions!$L:$L,ROW()-8)="",0,INDEX(Transactions!$Q:$Q,ROW()-8))</f>
        <v>0</v>
      </c>
    </row>
    <row r="3047" spans="2:6" x14ac:dyDescent="0.15">
      <c r="B3047">
        <f ca="1">IF(INDEX(Transactions!$L:$L,ROW()-8)="",TODAY(),INDEX(Transactions!$G:$G,ROW()-8))</f>
        <v>46238</v>
      </c>
      <c r="F3047">
        <f>IF(INDEX(Transactions!$L:$L,ROW()-8)="",0,INDEX(Transactions!$Q:$Q,ROW()-8))</f>
        <v>0</v>
      </c>
    </row>
    <row r="3048" spans="2:6" x14ac:dyDescent="0.15">
      <c r="B3048">
        <f ca="1">IF(INDEX(Transactions!$L:$L,ROW()-8)="",TODAY(),INDEX(Transactions!$G:$G,ROW()-8))</f>
        <v>46238</v>
      </c>
      <c r="F3048">
        <f>IF(INDEX(Transactions!$L:$L,ROW()-8)="",0,INDEX(Transactions!$Q:$Q,ROW()-8))</f>
        <v>0</v>
      </c>
    </row>
    <row r="3049" spans="2:6" x14ac:dyDescent="0.15">
      <c r="B3049">
        <f ca="1">IF(INDEX(Transactions!$L:$L,ROW()-8)="",TODAY(),INDEX(Transactions!$G:$G,ROW()-8))</f>
        <v>46238</v>
      </c>
      <c r="F3049">
        <f>IF(INDEX(Transactions!$L:$L,ROW()-8)="",0,INDEX(Transactions!$Q:$Q,ROW()-8))</f>
        <v>0</v>
      </c>
    </row>
    <row r="3050" spans="2:6" x14ac:dyDescent="0.15">
      <c r="B3050">
        <f ca="1">IF(INDEX(Transactions!$L:$L,ROW()-8)="",TODAY(),INDEX(Transactions!$G:$G,ROW()-8))</f>
        <v>46238</v>
      </c>
      <c r="F3050">
        <f>IF(INDEX(Transactions!$L:$L,ROW()-8)="",0,INDEX(Transactions!$Q:$Q,ROW()-8))</f>
        <v>0</v>
      </c>
    </row>
    <row r="3051" spans="2:6" x14ac:dyDescent="0.15">
      <c r="B3051">
        <f ca="1">IF(INDEX(Transactions!$L:$L,ROW()-8)="",TODAY(),INDEX(Transactions!$G:$G,ROW()-8))</f>
        <v>46238</v>
      </c>
      <c r="F3051">
        <f>IF(INDEX(Transactions!$L:$L,ROW()-8)="",0,INDEX(Transactions!$Q:$Q,ROW()-8))</f>
        <v>0</v>
      </c>
    </row>
    <row r="3052" spans="2:6" x14ac:dyDescent="0.15">
      <c r="B3052">
        <f ca="1">IF(INDEX(Transactions!$L:$L,ROW()-8)="",TODAY(),INDEX(Transactions!$G:$G,ROW()-8))</f>
        <v>46238</v>
      </c>
      <c r="F3052">
        <f>IF(INDEX(Transactions!$L:$L,ROW()-8)="",0,INDEX(Transactions!$Q:$Q,ROW()-8))</f>
        <v>0</v>
      </c>
    </row>
    <row r="3053" spans="2:6" x14ac:dyDescent="0.15">
      <c r="B3053">
        <f ca="1">IF(INDEX(Transactions!$L:$L,ROW()-8)="",TODAY(),INDEX(Transactions!$G:$G,ROW()-8))</f>
        <v>46238</v>
      </c>
      <c r="F3053">
        <f>IF(INDEX(Transactions!$L:$L,ROW()-8)="",0,INDEX(Transactions!$Q:$Q,ROW()-8))</f>
        <v>0</v>
      </c>
    </row>
    <row r="3054" spans="2:6" x14ac:dyDescent="0.15">
      <c r="B3054">
        <f ca="1">IF(INDEX(Transactions!$L:$L,ROW()-8)="",TODAY(),INDEX(Transactions!$G:$G,ROW()-8))</f>
        <v>46238</v>
      </c>
      <c r="F3054">
        <f>IF(INDEX(Transactions!$L:$L,ROW()-8)="",0,INDEX(Transactions!$Q:$Q,ROW()-8))</f>
        <v>0</v>
      </c>
    </row>
    <row r="3055" spans="2:6" x14ac:dyDescent="0.15">
      <c r="B3055">
        <f ca="1">IF(INDEX(Transactions!$L:$L,ROW()-8)="",TODAY(),INDEX(Transactions!$G:$G,ROW()-8))</f>
        <v>46238</v>
      </c>
      <c r="F3055">
        <f>IF(INDEX(Transactions!$L:$L,ROW()-8)="",0,INDEX(Transactions!$Q:$Q,ROW()-8))</f>
        <v>0</v>
      </c>
    </row>
    <row r="3056" spans="2:6" x14ac:dyDescent="0.15">
      <c r="B3056">
        <f ca="1">IF(INDEX(Transactions!$L:$L,ROW()-8)="",TODAY(),INDEX(Transactions!$G:$G,ROW()-8))</f>
        <v>46238</v>
      </c>
      <c r="F3056">
        <f>IF(INDEX(Transactions!$L:$L,ROW()-8)="",0,INDEX(Transactions!$Q:$Q,ROW()-8))</f>
        <v>0</v>
      </c>
    </row>
    <row r="3057" spans="2:6" x14ac:dyDescent="0.15">
      <c r="B3057">
        <f ca="1">IF(INDEX(Transactions!$L:$L,ROW()-8)="",TODAY(),INDEX(Transactions!$G:$G,ROW()-8))</f>
        <v>46238</v>
      </c>
      <c r="F3057">
        <f>IF(INDEX(Transactions!$L:$L,ROW()-8)="",0,INDEX(Transactions!$Q:$Q,ROW()-8))</f>
        <v>0</v>
      </c>
    </row>
    <row r="3058" spans="2:6" x14ac:dyDescent="0.15">
      <c r="B3058">
        <f ca="1">IF(INDEX(Transactions!$L:$L,ROW()-8)="",TODAY(),INDEX(Transactions!$G:$G,ROW()-8))</f>
        <v>46238</v>
      </c>
      <c r="F3058">
        <f>IF(INDEX(Transactions!$L:$L,ROW()-8)="",0,INDEX(Transactions!$Q:$Q,ROW()-8))</f>
        <v>0</v>
      </c>
    </row>
    <row r="3059" spans="2:6" x14ac:dyDescent="0.15">
      <c r="B3059">
        <f ca="1">IF(INDEX(Transactions!$L:$L,ROW()-8)="",TODAY(),INDEX(Transactions!$G:$G,ROW()-8))</f>
        <v>46238</v>
      </c>
      <c r="F3059">
        <f>IF(INDEX(Transactions!$L:$L,ROW()-8)="",0,INDEX(Transactions!$Q:$Q,ROW()-8))</f>
        <v>0</v>
      </c>
    </row>
    <row r="3060" spans="2:6" x14ac:dyDescent="0.15">
      <c r="B3060">
        <f ca="1">IF(INDEX(Transactions!$L:$L,ROW()-8)="",TODAY(),INDEX(Transactions!$G:$G,ROW()-8))</f>
        <v>46238</v>
      </c>
      <c r="F3060">
        <f>IF(INDEX(Transactions!$L:$L,ROW()-8)="",0,INDEX(Transactions!$Q:$Q,ROW()-8))</f>
        <v>0</v>
      </c>
    </row>
    <row r="3061" spans="2:6" x14ac:dyDescent="0.15">
      <c r="B3061">
        <f ca="1">IF(INDEX(Transactions!$L:$L,ROW()-8)="",TODAY(),INDEX(Transactions!$G:$G,ROW()-8))</f>
        <v>46238</v>
      </c>
      <c r="F3061">
        <f>IF(INDEX(Transactions!$L:$L,ROW()-8)="",0,INDEX(Transactions!$Q:$Q,ROW()-8))</f>
        <v>0</v>
      </c>
    </row>
    <row r="3062" spans="2:6" x14ac:dyDescent="0.15">
      <c r="B3062">
        <f ca="1">IF(INDEX(Transactions!$L:$L,ROW()-8)="",TODAY(),INDEX(Transactions!$G:$G,ROW()-8))</f>
        <v>46238</v>
      </c>
      <c r="F3062">
        <f>IF(INDEX(Transactions!$L:$L,ROW()-8)="",0,INDEX(Transactions!$Q:$Q,ROW()-8))</f>
        <v>0</v>
      </c>
    </row>
    <row r="3063" spans="2:6" x14ac:dyDescent="0.15">
      <c r="B3063">
        <f ca="1">IF(INDEX(Transactions!$L:$L,ROW()-8)="",TODAY(),INDEX(Transactions!$G:$G,ROW()-8))</f>
        <v>46238</v>
      </c>
      <c r="F3063">
        <f>IF(INDEX(Transactions!$L:$L,ROW()-8)="",0,INDEX(Transactions!$Q:$Q,ROW()-8))</f>
        <v>0</v>
      </c>
    </row>
    <row r="3064" spans="2:6" x14ac:dyDescent="0.15">
      <c r="B3064">
        <f ca="1">IF(INDEX(Transactions!$L:$L,ROW()-8)="",TODAY(),INDEX(Transactions!$G:$G,ROW()-8))</f>
        <v>46238</v>
      </c>
      <c r="F3064">
        <f>IF(INDEX(Transactions!$L:$L,ROW()-8)="",0,INDEX(Transactions!$Q:$Q,ROW()-8))</f>
        <v>0</v>
      </c>
    </row>
    <row r="3065" spans="2:6" x14ac:dyDescent="0.15">
      <c r="B3065">
        <f ca="1">IF(INDEX(Transactions!$L:$L,ROW()-8)="",TODAY(),INDEX(Transactions!$G:$G,ROW()-8))</f>
        <v>46238</v>
      </c>
      <c r="F3065">
        <f>IF(INDEX(Transactions!$L:$L,ROW()-8)="",0,INDEX(Transactions!$Q:$Q,ROW()-8))</f>
        <v>0</v>
      </c>
    </row>
    <row r="3066" spans="2:6" x14ac:dyDescent="0.15">
      <c r="B3066">
        <f ca="1">IF(INDEX(Transactions!$L:$L,ROW()-8)="",TODAY(),INDEX(Transactions!$G:$G,ROW()-8))</f>
        <v>46238</v>
      </c>
      <c r="F3066">
        <f>IF(INDEX(Transactions!$L:$L,ROW()-8)="",0,INDEX(Transactions!$Q:$Q,ROW()-8))</f>
        <v>0</v>
      </c>
    </row>
    <row r="3067" spans="2:6" x14ac:dyDescent="0.15">
      <c r="B3067">
        <f ca="1">IF(INDEX(Transactions!$L:$L,ROW()-8)="",TODAY(),INDEX(Transactions!$G:$G,ROW()-8))</f>
        <v>46238</v>
      </c>
      <c r="F3067">
        <f>IF(INDEX(Transactions!$L:$L,ROW()-8)="",0,INDEX(Transactions!$Q:$Q,ROW()-8))</f>
        <v>0</v>
      </c>
    </row>
    <row r="3068" spans="2:6" x14ac:dyDescent="0.15">
      <c r="B3068">
        <f ca="1">IF(INDEX(Transactions!$L:$L,ROW()-8)="",TODAY(),INDEX(Transactions!$G:$G,ROW()-8))</f>
        <v>46238</v>
      </c>
      <c r="F3068">
        <f>IF(INDEX(Transactions!$L:$L,ROW()-8)="",0,INDEX(Transactions!$Q:$Q,ROW()-8))</f>
        <v>0</v>
      </c>
    </row>
    <row r="3069" spans="2:6" x14ac:dyDescent="0.15">
      <c r="B3069">
        <f ca="1">IF(INDEX(Transactions!$L:$L,ROW()-8)="",TODAY(),INDEX(Transactions!$G:$G,ROW()-8))</f>
        <v>46238</v>
      </c>
      <c r="F3069">
        <f>IF(INDEX(Transactions!$L:$L,ROW()-8)="",0,INDEX(Transactions!$Q:$Q,ROW()-8))</f>
        <v>0</v>
      </c>
    </row>
    <row r="3070" spans="2:6" x14ac:dyDescent="0.15">
      <c r="B3070">
        <f ca="1">IF(INDEX(Transactions!$L:$L,ROW()-8)="",TODAY(),INDEX(Transactions!$G:$G,ROW()-8))</f>
        <v>46238</v>
      </c>
      <c r="F3070">
        <f>IF(INDEX(Transactions!$L:$L,ROW()-8)="",0,INDEX(Transactions!$Q:$Q,ROW()-8))</f>
        <v>0</v>
      </c>
    </row>
    <row r="3071" spans="2:6" x14ac:dyDescent="0.15">
      <c r="B3071">
        <f ca="1">IF(INDEX(Transactions!$L:$L,ROW()-8)="",TODAY(),INDEX(Transactions!$G:$G,ROW()-8))</f>
        <v>46238</v>
      </c>
      <c r="F3071">
        <f>IF(INDEX(Transactions!$L:$L,ROW()-8)="",0,INDEX(Transactions!$Q:$Q,ROW()-8))</f>
        <v>0</v>
      </c>
    </row>
    <row r="3072" spans="2:6" x14ac:dyDescent="0.15">
      <c r="B3072">
        <f ca="1">IF(INDEX(Transactions!$L:$L,ROW()-8)="",TODAY(),INDEX(Transactions!$G:$G,ROW()-8))</f>
        <v>46238</v>
      </c>
      <c r="F3072">
        <f>IF(INDEX(Transactions!$L:$L,ROW()-8)="",0,INDEX(Transactions!$Q:$Q,ROW()-8))</f>
        <v>0</v>
      </c>
    </row>
    <row r="3073" spans="2:6" x14ac:dyDescent="0.15">
      <c r="B3073">
        <f ca="1">IF(INDEX(Transactions!$L:$L,ROW()-8)="",TODAY(),INDEX(Transactions!$G:$G,ROW()-8))</f>
        <v>46238</v>
      </c>
      <c r="F3073">
        <f>IF(INDEX(Transactions!$L:$L,ROW()-8)="",0,INDEX(Transactions!$Q:$Q,ROW()-8))</f>
        <v>0</v>
      </c>
    </row>
    <row r="3074" spans="2:6" x14ac:dyDescent="0.15">
      <c r="B3074">
        <f ca="1">IF(INDEX(Transactions!$L:$L,ROW()-8)="",TODAY(),INDEX(Transactions!$G:$G,ROW()-8))</f>
        <v>46238</v>
      </c>
      <c r="F3074">
        <f>IF(INDEX(Transactions!$L:$L,ROW()-8)="",0,INDEX(Transactions!$Q:$Q,ROW()-8))</f>
        <v>0</v>
      </c>
    </row>
    <row r="3075" spans="2:6" x14ac:dyDescent="0.15">
      <c r="B3075">
        <f ca="1">IF(INDEX(Transactions!$L:$L,ROW()-8)="",TODAY(),INDEX(Transactions!$G:$G,ROW()-8))</f>
        <v>46238</v>
      </c>
      <c r="F3075">
        <f>IF(INDEX(Transactions!$L:$L,ROW()-8)="",0,INDEX(Transactions!$Q:$Q,ROW()-8))</f>
        <v>0</v>
      </c>
    </row>
    <row r="3076" spans="2:6" x14ac:dyDescent="0.15">
      <c r="B3076">
        <f ca="1">IF(INDEX(Transactions!$L:$L,ROW()-8)="",TODAY(),INDEX(Transactions!$G:$G,ROW()-8))</f>
        <v>46238</v>
      </c>
      <c r="F3076">
        <f>IF(INDEX(Transactions!$L:$L,ROW()-8)="",0,INDEX(Transactions!$Q:$Q,ROW()-8))</f>
        <v>0</v>
      </c>
    </row>
    <row r="3077" spans="2:6" x14ac:dyDescent="0.15">
      <c r="B3077">
        <f ca="1">IF(INDEX(Transactions!$L:$L,ROW()-8)="",TODAY(),INDEX(Transactions!$G:$G,ROW()-8))</f>
        <v>46238</v>
      </c>
      <c r="F3077">
        <f>IF(INDEX(Transactions!$L:$L,ROW()-8)="",0,INDEX(Transactions!$Q:$Q,ROW()-8))</f>
        <v>0</v>
      </c>
    </row>
    <row r="3078" spans="2:6" x14ac:dyDescent="0.15">
      <c r="B3078">
        <f ca="1">IF(INDEX(Transactions!$L:$L,ROW()-8)="",TODAY(),INDEX(Transactions!$G:$G,ROW()-8))</f>
        <v>46238</v>
      </c>
      <c r="F3078">
        <f>IF(INDEX(Transactions!$L:$L,ROW()-8)="",0,INDEX(Transactions!$Q:$Q,ROW()-8))</f>
        <v>0</v>
      </c>
    </row>
    <row r="3079" spans="2:6" x14ac:dyDescent="0.15">
      <c r="B3079">
        <f ca="1">IF(INDEX(Transactions!$L:$L,ROW()-8)="",TODAY(),INDEX(Transactions!$G:$G,ROW()-8))</f>
        <v>46238</v>
      </c>
      <c r="F3079">
        <f>IF(INDEX(Transactions!$L:$L,ROW()-8)="",0,INDEX(Transactions!$Q:$Q,ROW()-8))</f>
        <v>0</v>
      </c>
    </row>
    <row r="3080" spans="2:6" x14ac:dyDescent="0.15">
      <c r="B3080">
        <f ca="1">IF(INDEX(Transactions!$L:$L,ROW()-8)="",TODAY(),INDEX(Transactions!$G:$G,ROW()-8))</f>
        <v>46238</v>
      </c>
      <c r="F3080">
        <f>IF(INDEX(Transactions!$L:$L,ROW()-8)="",0,INDEX(Transactions!$Q:$Q,ROW()-8))</f>
        <v>0</v>
      </c>
    </row>
    <row r="3081" spans="2:6" x14ac:dyDescent="0.15">
      <c r="B3081">
        <f ca="1">IF(INDEX(Transactions!$L:$L,ROW()-8)="",TODAY(),INDEX(Transactions!$G:$G,ROW()-8))</f>
        <v>46238</v>
      </c>
      <c r="F3081">
        <f>IF(INDEX(Transactions!$L:$L,ROW()-8)="",0,INDEX(Transactions!$Q:$Q,ROW()-8))</f>
        <v>0</v>
      </c>
    </row>
    <row r="3082" spans="2:6" x14ac:dyDescent="0.15">
      <c r="B3082">
        <f ca="1">IF(INDEX(Transactions!$L:$L,ROW()-8)="",TODAY(),INDEX(Transactions!$G:$G,ROW()-8))</f>
        <v>46238</v>
      </c>
      <c r="F3082">
        <f>IF(INDEX(Transactions!$L:$L,ROW()-8)="",0,INDEX(Transactions!$Q:$Q,ROW()-8))</f>
        <v>0</v>
      </c>
    </row>
    <row r="3083" spans="2:6" x14ac:dyDescent="0.15">
      <c r="B3083">
        <f ca="1">IF(INDEX(Transactions!$L:$L,ROW()-8)="",TODAY(),INDEX(Transactions!$G:$G,ROW()-8))</f>
        <v>46238</v>
      </c>
      <c r="F3083">
        <f>IF(INDEX(Transactions!$L:$L,ROW()-8)="",0,INDEX(Transactions!$Q:$Q,ROW()-8))</f>
        <v>0</v>
      </c>
    </row>
    <row r="3084" spans="2:6" x14ac:dyDescent="0.15">
      <c r="B3084">
        <f ca="1">IF(INDEX(Transactions!$L:$L,ROW()-8)="",TODAY(),INDEX(Transactions!$G:$G,ROW()-8))</f>
        <v>46238</v>
      </c>
      <c r="F3084">
        <f>IF(INDEX(Transactions!$L:$L,ROW()-8)="",0,INDEX(Transactions!$Q:$Q,ROW()-8))</f>
        <v>0</v>
      </c>
    </row>
    <row r="3085" spans="2:6" x14ac:dyDescent="0.15">
      <c r="B3085">
        <f ca="1">IF(INDEX(Transactions!$L:$L,ROW()-8)="",TODAY(),INDEX(Transactions!$G:$G,ROW()-8))</f>
        <v>46238</v>
      </c>
      <c r="F3085">
        <f>IF(INDEX(Transactions!$L:$L,ROW()-8)="",0,INDEX(Transactions!$Q:$Q,ROW()-8))</f>
        <v>0</v>
      </c>
    </row>
    <row r="3086" spans="2:6" x14ac:dyDescent="0.15">
      <c r="B3086">
        <f ca="1">IF(INDEX(Transactions!$L:$L,ROW()-8)="",TODAY(),INDEX(Transactions!$G:$G,ROW()-8))</f>
        <v>46238</v>
      </c>
      <c r="F3086">
        <f>IF(INDEX(Transactions!$L:$L,ROW()-8)="",0,INDEX(Transactions!$Q:$Q,ROW()-8))</f>
        <v>0</v>
      </c>
    </row>
    <row r="3087" spans="2:6" x14ac:dyDescent="0.15">
      <c r="B3087">
        <f ca="1">IF(INDEX(Transactions!$L:$L,ROW()-8)="",TODAY(),INDEX(Transactions!$G:$G,ROW()-8))</f>
        <v>46238</v>
      </c>
      <c r="F3087">
        <f>IF(INDEX(Transactions!$L:$L,ROW()-8)="",0,INDEX(Transactions!$Q:$Q,ROW()-8))</f>
        <v>0</v>
      </c>
    </row>
    <row r="3088" spans="2:6" x14ac:dyDescent="0.15">
      <c r="B3088">
        <f ca="1">IF(INDEX(Transactions!$L:$L,ROW()-8)="",TODAY(),INDEX(Transactions!$G:$G,ROW()-8))</f>
        <v>46238</v>
      </c>
      <c r="F3088">
        <f>IF(INDEX(Transactions!$L:$L,ROW()-8)="",0,INDEX(Transactions!$Q:$Q,ROW()-8))</f>
        <v>0</v>
      </c>
    </row>
    <row r="3089" spans="2:6" x14ac:dyDescent="0.15">
      <c r="B3089">
        <f ca="1">IF(INDEX(Transactions!$L:$L,ROW()-8)="",TODAY(),INDEX(Transactions!$G:$G,ROW()-8))</f>
        <v>46238</v>
      </c>
      <c r="F3089">
        <f>IF(INDEX(Transactions!$L:$L,ROW()-8)="",0,INDEX(Transactions!$Q:$Q,ROW()-8))</f>
        <v>0</v>
      </c>
    </row>
    <row r="3090" spans="2:6" x14ac:dyDescent="0.15">
      <c r="B3090">
        <f ca="1">IF(INDEX(Transactions!$L:$L,ROW()-8)="",TODAY(),INDEX(Transactions!$G:$G,ROW()-8))</f>
        <v>46238</v>
      </c>
      <c r="F3090">
        <f>IF(INDEX(Transactions!$L:$L,ROW()-8)="",0,INDEX(Transactions!$Q:$Q,ROW()-8))</f>
        <v>0</v>
      </c>
    </row>
    <row r="3091" spans="2:6" x14ac:dyDescent="0.15">
      <c r="B3091">
        <f ca="1">IF(INDEX(Transactions!$L:$L,ROW()-8)="",TODAY(),INDEX(Transactions!$G:$G,ROW()-8))</f>
        <v>46238</v>
      </c>
      <c r="F3091">
        <f>IF(INDEX(Transactions!$L:$L,ROW()-8)="",0,INDEX(Transactions!$Q:$Q,ROW()-8))</f>
        <v>0</v>
      </c>
    </row>
    <row r="3092" spans="2:6" x14ac:dyDescent="0.15">
      <c r="B3092">
        <f ca="1">IF(INDEX(Transactions!$L:$L,ROW()-8)="",TODAY(),INDEX(Transactions!$G:$G,ROW()-8))</f>
        <v>46238</v>
      </c>
      <c r="F3092">
        <f>IF(INDEX(Transactions!$L:$L,ROW()-8)="",0,INDEX(Transactions!$Q:$Q,ROW()-8))</f>
        <v>0</v>
      </c>
    </row>
    <row r="3093" spans="2:6" x14ac:dyDescent="0.15">
      <c r="B3093">
        <f ca="1">IF(INDEX(Transactions!$L:$L,ROW()-8)="",TODAY(),INDEX(Transactions!$G:$G,ROW()-8))</f>
        <v>46238</v>
      </c>
      <c r="F3093">
        <f>IF(INDEX(Transactions!$L:$L,ROW()-8)="",0,INDEX(Transactions!$Q:$Q,ROW()-8))</f>
        <v>0</v>
      </c>
    </row>
    <row r="3094" spans="2:6" x14ac:dyDescent="0.15">
      <c r="B3094">
        <f ca="1">IF(INDEX(Transactions!$L:$L,ROW()-8)="",TODAY(),INDEX(Transactions!$G:$G,ROW()-8))</f>
        <v>46238</v>
      </c>
      <c r="F3094">
        <f>IF(INDEX(Transactions!$L:$L,ROW()-8)="",0,INDEX(Transactions!$Q:$Q,ROW()-8))</f>
        <v>0</v>
      </c>
    </row>
    <row r="3095" spans="2:6" x14ac:dyDescent="0.15">
      <c r="B3095">
        <f ca="1">IF(INDEX(Transactions!$L:$L,ROW()-8)="",TODAY(),INDEX(Transactions!$G:$G,ROW()-8))</f>
        <v>46238</v>
      </c>
      <c r="F3095">
        <f>IF(INDEX(Transactions!$L:$L,ROW()-8)="",0,INDEX(Transactions!$Q:$Q,ROW()-8))</f>
        <v>0</v>
      </c>
    </row>
    <row r="3096" spans="2:6" x14ac:dyDescent="0.15">
      <c r="B3096">
        <f ca="1">IF(INDEX(Transactions!$L:$L,ROW()-8)="",TODAY(),INDEX(Transactions!$G:$G,ROW()-8))</f>
        <v>46238</v>
      </c>
      <c r="F3096">
        <f>IF(INDEX(Transactions!$L:$L,ROW()-8)="",0,INDEX(Transactions!$Q:$Q,ROW()-8))</f>
        <v>0</v>
      </c>
    </row>
    <row r="3097" spans="2:6" x14ac:dyDescent="0.15">
      <c r="B3097">
        <f ca="1">IF(INDEX(Transactions!$L:$L,ROW()-8)="",TODAY(),INDEX(Transactions!$G:$G,ROW()-8))</f>
        <v>46238</v>
      </c>
      <c r="F3097">
        <f>IF(INDEX(Transactions!$L:$L,ROW()-8)="",0,INDEX(Transactions!$Q:$Q,ROW()-8))</f>
        <v>0</v>
      </c>
    </row>
    <row r="3098" spans="2:6" x14ac:dyDescent="0.15">
      <c r="B3098">
        <f ca="1">IF(INDEX(Transactions!$L:$L,ROW()-8)="",TODAY(),INDEX(Transactions!$G:$G,ROW()-8))</f>
        <v>46238</v>
      </c>
      <c r="F3098">
        <f>IF(INDEX(Transactions!$L:$L,ROW()-8)="",0,INDEX(Transactions!$Q:$Q,ROW()-8))</f>
        <v>0</v>
      </c>
    </row>
    <row r="3099" spans="2:6" x14ac:dyDescent="0.15">
      <c r="B3099">
        <f ca="1">IF(INDEX(Transactions!$L:$L,ROW()-8)="",TODAY(),INDEX(Transactions!$G:$G,ROW()-8))</f>
        <v>46238</v>
      </c>
      <c r="F3099">
        <f>IF(INDEX(Transactions!$L:$L,ROW()-8)="",0,INDEX(Transactions!$Q:$Q,ROW()-8))</f>
        <v>0</v>
      </c>
    </row>
    <row r="3100" spans="2:6" x14ac:dyDescent="0.15">
      <c r="B3100">
        <f ca="1">IF(INDEX(Transactions!$L:$L,ROW()-8)="",TODAY(),INDEX(Transactions!$G:$G,ROW()-8))</f>
        <v>46238</v>
      </c>
      <c r="F3100">
        <f>IF(INDEX(Transactions!$L:$L,ROW()-8)="",0,INDEX(Transactions!$Q:$Q,ROW()-8))</f>
        <v>0</v>
      </c>
    </row>
    <row r="3101" spans="2:6" x14ac:dyDescent="0.15">
      <c r="B3101">
        <f ca="1">IF(INDEX(Transactions!$L:$L,ROW()-8)="",TODAY(),INDEX(Transactions!$G:$G,ROW()-8))</f>
        <v>46238</v>
      </c>
      <c r="F3101">
        <f>IF(INDEX(Transactions!$L:$L,ROW()-8)="",0,INDEX(Transactions!$Q:$Q,ROW()-8))</f>
        <v>0</v>
      </c>
    </row>
    <row r="3102" spans="2:6" x14ac:dyDescent="0.15">
      <c r="B3102">
        <f ca="1">IF(INDEX(Transactions!$L:$L,ROW()-8)="",TODAY(),INDEX(Transactions!$G:$G,ROW()-8))</f>
        <v>46238</v>
      </c>
      <c r="F3102">
        <f>IF(INDEX(Transactions!$L:$L,ROW()-8)="",0,INDEX(Transactions!$Q:$Q,ROW()-8))</f>
        <v>0</v>
      </c>
    </row>
    <row r="3103" spans="2:6" x14ac:dyDescent="0.15">
      <c r="B3103">
        <f ca="1">IF(INDEX(Transactions!$L:$L,ROW()-8)="",TODAY(),INDEX(Transactions!$G:$G,ROW()-8))</f>
        <v>46238</v>
      </c>
      <c r="F3103">
        <f>IF(INDEX(Transactions!$L:$L,ROW()-8)="",0,INDEX(Transactions!$Q:$Q,ROW()-8))</f>
        <v>0</v>
      </c>
    </row>
    <row r="3104" spans="2:6" x14ac:dyDescent="0.15">
      <c r="B3104">
        <f ca="1">IF(INDEX(Transactions!$L:$L,ROW()-8)="",TODAY(),INDEX(Transactions!$G:$G,ROW()-8))</f>
        <v>46238</v>
      </c>
      <c r="F3104">
        <f>IF(INDEX(Transactions!$L:$L,ROW()-8)="",0,INDEX(Transactions!$Q:$Q,ROW()-8))</f>
        <v>0</v>
      </c>
    </row>
    <row r="3105" spans="2:6" x14ac:dyDescent="0.15">
      <c r="B3105">
        <f ca="1">IF(INDEX(Transactions!$L:$L,ROW()-8)="",TODAY(),INDEX(Transactions!$G:$G,ROW()-8))</f>
        <v>46238</v>
      </c>
      <c r="F3105">
        <f>IF(INDEX(Transactions!$L:$L,ROW()-8)="",0,INDEX(Transactions!$Q:$Q,ROW()-8))</f>
        <v>0</v>
      </c>
    </row>
    <row r="3106" spans="2:6" x14ac:dyDescent="0.15">
      <c r="B3106">
        <f ca="1">IF(INDEX(Transactions!$L:$L,ROW()-8)="",TODAY(),INDEX(Transactions!$G:$G,ROW()-8))</f>
        <v>46238</v>
      </c>
      <c r="F3106">
        <f>IF(INDEX(Transactions!$L:$L,ROW()-8)="",0,INDEX(Transactions!$Q:$Q,ROW()-8))</f>
        <v>0</v>
      </c>
    </row>
    <row r="3107" spans="2:6" x14ac:dyDescent="0.15">
      <c r="B3107">
        <f ca="1">IF(INDEX(Transactions!$L:$L,ROW()-8)="",TODAY(),INDEX(Transactions!$G:$G,ROW()-8))</f>
        <v>46238</v>
      </c>
      <c r="F3107">
        <f>IF(INDEX(Transactions!$L:$L,ROW()-8)="",0,INDEX(Transactions!$Q:$Q,ROW()-8))</f>
        <v>0</v>
      </c>
    </row>
    <row r="3108" spans="2:6" x14ac:dyDescent="0.15">
      <c r="B3108">
        <f ca="1">IF(INDEX(Transactions!$L:$L,ROW()-8)="",TODAY(),INDEX(Transactions!$G:$G,ROW()-8))</f>
        <v>46238</v>
      </c>
      <c r="F3108">
        <f>IF(INDEX(Transactions!$L:$L,ROW()-8)="",0,INDEX(Transactions!$Q:$Q,ROW()-8))</f>
        <v>0</v>
      </c>
    </row>
    <row r="3109" spans="2:6" x14ac:dyDescent="0.15">
      <c r="B3109">
        <f ca="1">IF(INDEX(Transactions!$L:$L,ROW()-8)="",TODAY(),INDEX(Transactions!$G:$G,ROW()-8))</f>
        <v>46238</v>
      </c>
      <c r="F3109">
        <f>IF(INDEX(Transactions!$L:$L,ROW()-8)="",0,INDEX(Transactions!$Q:$Q,ROW()-8))</f>
        <v>0</v>
      </c>
    </row>
    <row r="3110" spans="2:6" x14ac:dyDescent="0.15">
      <c r="B3110">
        <f ca="1">IF(INDEX(Transactions!$L:$L,ROW()-8)="",TODAY(),INDEX(Transactions!$G:$G,ROW()-8))</f>
        <v>46238</v>
      </c>
      <c r="F3110">
        <f>IF(INDEX(Transactions!$L:$L,ROW()-8)="",0,INDEX(Transactions!$Q:$Q,ROW()-8))</f>
        <v>0</v>
      </c>
    </row>
    <row r="3111" spans="2:6" x14ac:dyDescent="0.15">
      <c r="B3111">
        <f ca="1">IF(INDEX(Transactions!$L:$L,ROW()-8)="",TODAY(),INDEX(Transactions!$G:$G,ROW()-8))</f>
        <v>46238</v>
      </c>
      <c r="F3111">
        <f>IF(INDEX(Transactions!$L:$L,ROW()-8)="",0,INDEX(Transactions!$Q:$Q,ROW()-8))</f>
        <v>0</v>
      </c>
    </row>
    <row r="3112" spans="2:6" x14ac:dyDescent="0.15">
      <c r="B3112">
        <f ca="1">IF(INDEX(Transactions!$L:$L,ROW()-8)="",TODAY(),INDEX(Transactions!$G:$G,ROW()-8))</f>
        <v>46238</v>
      </c>
      <c r="F3112">
        <f>IF(INDEX(Transactions!$L:$L,ROW()-8)="",0,INDEX(Transactions!$Q:$Q,ROW()-8))</f>
        <v>0</v>
      </c>
    </row>
    <row r="3113" spans="2:6" x14ac:dyDescent="0.15">
      <c r="B3113">
        <f ca="1">IF(INDEX(Transactions!$L:$L,ROW()-8)="",TODAY(),INDEX(Transactions!$G:$G,ROW()-8))</f>
        <v>46238</v>
      </c>
      <c r="F3113">
        <f>IF(INDEX(Transactions!$L:$L,ROW()-8)="",0,INDEX(Transactions!$Q:$Q,ROW()-8))</f>
        <v>0</v>
      </c>
    </row>
    <row r="3114" spans="2:6" x14ac:dyDescent="0.15">
      <c r="B3114">
        <f ca="1">IF(INDEX(Transactions!$L:$L,ROW()-8)="",TODAY(),INDEX(Transactions!$G:$G,ROW()-8))</f>
        <v>46238</v>
      </c>
      <c r="F3114">
        <f>IF(INDEX(Transactions!$L:$L,ROW()-8)="",0,INDEX(Transactions!$Q:$Q,ROW()-8))</f>
        <v>0</v>
      </c>
    </row>
    <row r="3115" spans="2:6" x14ac:dyDescent="0.15">
      <c r="B3115">
        <f ca="1">IF(INDEX(Transactions!$L:$L,ROW()-8)="",TODAY(),INDEX(Transactions!$G:$G,ROW()-8))</f>
        <v>46238</v>
      </c>
      <c r="F3115">
        <f>IF(INDEX(Transactions!$L:$L,ROW()-8)="",0,INDEX(Transactions!$Q:$Q,ROW()-8))</f>
        <v>0</v>
      </c>
    </row>
    <row r="3116" spans="2:6" x14ac:dyDescent="0.15">
      <c r="B3116">
        <f ca="1">IF(INDEX(Transactions!$L:$L,ROW()-8)="",TODAY(),INDEX(Transactions!$G:$G,ROW()-8))</f>
        <v>46238</v>
      </c>
      <c r="F3116">
        <f>IF(INDEX(Transactions!$L:$L,ROW()-8)="",0,INDEX(Transactions!$Q:$Q,ROW()-8))</f>
        <v>0</v>
      </c>
    </row>
    <row r="3117" spans="2:6" x14ac:dyDescent="0.15">
      <c r="B3117">
        <f ca="1">IF(INDEX(Transactions!$L:$L,ROW()-8)="",TODAY(),INDEX(Transactions!$G:$G,ROW()-8))</f>
        <v>46238</v>
      </c>
      <c r="F3117">
        <f>IF(INDEX(Transactions!$L:$L,ROW()-8)="",0,INDEX(Transactions!$Q:$Q,ROW()-8))</f>
        <v>0</v>
      </c>
    </row>
    <row r="3118" spans="2:6" x14ac:dyDescent="0.15">
      <c r="B3118">
        <f ca="1">IF(INDEX(Transactions!$L:$L,ROW()-8)="",TODAY(),INDEX(Transactions!$G:$G,ROW()-8))</f>
        <v>46238</v>
      </c>
      <c r="F3118">
        <f>IF(INDEX(Transactions!$L:$L,ROW()-8)="",0,INDEX(Transactions!$Q:$Q,ROW()-8))</f>
        <v>0</v>
      </c>
    </row>
    <row r="3119" spans="2:6" x14ac:dyDescent="0.15">
      <c r="B3119">
        <f ca="1">IF(INDEX(Transactions!$L:$L,ROW()-8)="",TODAY(),INDEX(Transactions!$G:$G,ROW()-8))</f>
        <v>46238</v>
      </c>
      <c r="F3119">
        <f>IF(INDEX(Transactions!$L:$L,ROW()-8)="",0,INDEX(Transactions!$Q:$Q,ROW()-8))</f>
        <v>0</v>
      </c>
    </row>
    <row r="3120" spans="2:6" x14ac:dyDescent="0.15">
      <c r="B3120">
        <f ca="1">IF(INDEX(Transactions!$L:$L,ROW()-8)="",TODAY(),INDEX(Transactions!$G:$G,ROW()-8))</f>
        <v>46238</v>
      </c>
      <c r="F3120">
        <f>IF(INDEX(Transactions!$L:$L,ROW()-8)="",0,INDEX(Transactions!$Q:$Q,ROW()-8))</f>
        <v>0</v>
      </c>
    </row>
    <row r="3121" spans="2:6" x14ac:dyDescent="0.15">
      <c r="B3121">
        <f ca="1">IF(INDEX(Transactions!$L:$L,ROW()-8)="",TODAY(),INDEX(Transactions!$G:$G,ROW()-8))</f>
        <v>46238</v>
      </c>
      <c r="F3121">
        <f>IF(INDEX(Transactions!$L:$L,ROW()-8)="",0,INDEX(Transactions!$Q:$Q,ROW()-8))</f>
        <v>0</v>
      </c>
    </row>
    <row r="3122" spans="2:6" x14ac:dyDescent="0.15">
      <c r="B3122">
        <f ca="1">IF(INDEX(Transactions!$L:$L,ROW()-8)="",TODAY(),INDEX(Transactions!$G:$G,ROW()-8))</f>
        <v>46238</v>
      </c>
      <c r="F3122">
        <f>IF(INDEX(Transactions!$L:$L,ROW()-8)="",0,INDEX(Transactions!$Q:$Q,ROW()-8))</f>
        <v>0</v>
      </c>
    </row>
    <row r="3123" spans="2:6" x14ac:dyDescent="0.15">
      <c r="B3123">
        <f ca="1">IF(INDEX(Transactions!$L:$L,ROW()-8)="",TODAY(),INDEX(Transactions!$G:$G,ROW()-8))</f>
        <v>46238</v>
      </c>
      <c r="F3123">
        <f>IF(INDEX(Transactions!$L:$L,ROW()-8)="",0,INDEX(Transactions!$Q:$Q,ROW()-8))</f>
        <v>0</v>
      </c>
    </row>
    <row r="3124" spans="2:6" x14ac:dyDescent="0.15">
      <c r="B3124">
        <f ca="1">IF(INDEX(Transactions!$L:$L,ROW()-8)="",TODAY(),INDEX(Transactions!$G:$G,ROW()-8))</f>
        <v>46238</v>
      </c>
      <c r="F3124">
        <f>IF(INDEX(Transactions!$L:$L,ROW()-8)="",0,INDEX(Transactions!$Q:$Q,ROW()-8))</f>
        <v>0</v>
      </c>
    </row>
    <row r="3125" spans="2:6" x14ac:dyDescent="0.15">
      <c r="B3125">
        <f ca="1">IF(INDEX(Transactions!$L:$L,ROW()-8)="",TODAY(),INDEX(Transactions!$G:$G,ROW()-8))</f>
        <v>46238</v>
      </c>
      <c r="F3125">
        <f>IF(INDEX(Transactions!$L:$L,ROW()-8)="",0,INDEX(Transactions!$Q:$Q,ROW()-8))</f>
        <v>0</v>
      </c>
    </row>
    <row r="3126" spans="2:6" x14ac:dyDescent="0.15">
      <c r="B3126">
        <f ca="1">IF(INDEX(Transactions!$L:$L,ROW()-8)="",TODAY(),INDEX(Transactions!$G:$G,ROW()-8))</f>
        <v>46238</v>
      </c>
      <c r="F3126">
        <f>IF(INDEX(Transactions!$L:$L,ROW()-8)="",0,INDEX(Transactions!$Q:$Q,ROW()-8))</f>
        <v>0</v>
      </c>
    </row>
    <row r="3127" spans="2:6" x14ac:dyDescent="0.15">
      <c r="B3127">
        <f ca="1">IF(INDEX(Transactions!$L:$L,ROW()-8)="",TODAY(),INDEX(Transactions!$G:$G,ROW()-8))</f>
        <v>46238</v>
      </c>
      <c r="F3127">
        <f>IF(INDEX(Transactions!$L:$L,ROW()-8)="",0,INDEX(Transactions!$Q:$Q,ROW()-8))</f>
        <v>0</v>
      </c>
    </row>
    <row r="3128" spans="2:6" x14ac:dyDescent="0.15">
      <c r="B3128">
        <f ca="1">IF(INDEX(Transactions!$L:$L,ROW()-8)="",TODAY(),INDEX(Transactions!$G:$G,ROW()-8))</f>
        <v>46238</v>
      </c>
      <c r="F3128">
        <f>IF(INDEX(Transactions!$L:$L,ROW()-8)="",0,INDEX(Transactions!$Q:$Q,ROW()-8))</f>
        <v>0</v>
      </c>
    </row>
    <row r="3129" spans="2:6" x14ac:dyDescent="0.15">
      <c r="B3129">
        <f ca="1">IF(INDEX(Transactions!$L:$L,ROW()-8)="",TODAY(),INDEX(Transactions!$G:$G,ROW()-8))</f>
        <v>46238</v>
      </c>
      <c r="F3129">
        <f>IF(INDEX(Transactions!$L:$L,ROW()-8)="",0,INDEX(Transactions!$Q:$Q,ROW()-8))</f>
        <v>0</v>
      </c>
    </row>
    <row r="3130" spans="2:6" x14ac:dyDescent="0.15">
      <c r="B3130">
        <f ca="1">IF(INDEX(Transactions!$L:$L,ROW()-8)="",TODAY(),INDEX(Transactions!$G:$G,ROW()-8))</f>
        <v>46238</v>
      </c>
      <c r="F3130">
        <f>IF(INDEX(Transactions!$L:$L,ROW()-8)="",0,INDEX(Transactions!$Q:$Q,ROW()-8))</f>
        <v>0</v>
      </c>
    </row>
    <row r="3131" spans="2:6" x14ac:dyDescent="0.15">
      <c r="B3131">
        <f ca="1">IF(INDEX(Transactions!$L:$L,ROW()-8)="",TODAY(),INDEX(Transactions!$G:$G,ROW()-8))</f>
        <v>46238</v>
      </c>
      <c r="F3131">
        <f>IF(INDEX(Transactions!$L:$L,ROW()-8)="",0,INDEX(Transactions!$Q:$Q,ROW()-8))</f>
        <v>0</v>
      </c>
    </row>
    <row r="3132" spans="2:6" x14ac:dyDescent="0.15">
      <c r="B3132">
        <f ca="1">IF(INDEX(Transactions!$L:$L,ROW()-8)="",TODAY(),INDEX(Transactions!$G:$G,ROW()-8))</f>
        <v>46238</v>
      </c>
      <c r="F3132">
        <f>IF(INDEX(Transactions!$L:$L,ROW()-8)="",0,INDEX(Transactions!$Q:$Q,ROW()-8))</f>
        <v>0</v>
      </c>
    </row>
    <row r="3133" spans="2:6" x14ac:dyDescent="0.15">
      <c r="B3133">
        <f ca="1">IF(INDEX(Transactions!$L:$L,ROW()-8)="",TODAY(),INDEX(Transactions!$G:$G,ROW()-8))</f>
        <v>46238</v>
      </c>
      <c r="F3133">
        <f>IF(INDEX(Transactions!$L:$L,ROW()-8)="",0,INDEX(Transactions!$Q:$Q,ROW()-8))</f>
        <v>0</v>
      </c>
    </row>
    <row r="3134" spans="2:6" x14ac:dyDescent="0.15">
      <c r="B3134">
        <f ca="1">IF(INDEX(Transactions!$L:$L,ROW()-8)="",TODAY(),INDEX(Transactions!$G:$G,ROW()-8))</f>
        <v>46238</v>
      </c>
      <c r="F3134">
        <f>IF(INDEX(Transactions!$L:$L,ROW()-8)="",0,INDEX(Transactions!$Q:$Q,ROW()-8))</f>
        <v>0</v>
      </c>
    </row>
    <row r="3135" spans="2:6" x14ac:dyDescent="0.15">
      <c r="B3135">
        <f ca="1">IF(INDEX(Transactions!$L:$L,ROW()-8)="",TODAY(),INDEX(Transactions!$G:$G,ROW()-8))</f>
        <v>46238</v>
      </c>
      <c r="F3135">
        <f>IF(INDEX(Transactions!$L:$L,ROW()-8)="",0,INDEX(Transactions!$Q:$Q,ROW()-8))</f>
        <v>0</v>
      </c>
    </row>
    <row r="3136" spans="2:6" x14ac:dyDescent="0.15">
      <c r="B3136">
        <f ca="1">IF(INDEX(Transactions!$L:$L,ROW()-8)="",TODAY(),INDEX(Transactions!$G:$G,ROW()-8))</f>
        <v>46238</v>
      </c>
      <c r="F3136">
        <f>IF(INDEX(Transactions!$L:$L,ROW()-8)="",0,INDEX(Transactions!$Q:$Q,ROW()-8))</f>
        <v>0</v>
      </c>
    </row>
    <row r="3137" spans="2:6" x14ac:dyDescent="0.15">
      <c r="B3137">
        <f ca="1">IF(INDEX(Transactions!$L:$L,ROW()-8)="",TODAY(),INDEX(Transactions!$G:$G,ROW()-8))</f>
        <v>46238</v>
      </c>
      <c r="F3137">
        <f>IF(INDEX(Transactions!$L:$L,ROW()-8)="",0,INDEX(Transactions!$Q:$Q,ROW()-8))</f>
        <v>0</v>
      </c>
    </row>
    <row r="3138" spans="2:6" x14ac:dyDescent="0.15">
      <c r="B3138">
        <f ca="1">IF(INDEX(Transactions!$L:$L,ROW()-8)="",TODAY(),INDEX(Transactions!$G:$G,ROW()-8))</f>
        <v>46238</v>
      </c>
      <c r="F3138">
        <f>IF(INDEX(Transactions!$L:$L,ROW()-8)="",0,INDEX(Transactions!$Q:$Q,ROW()-8))</f>
        <v>0</v>
      </c>
    </row>
    <row r="3139" spans="2:6" x14ac:dyDescent="0.15">
      <c r="B3139">
        <f ca="1">IF(INDEX(Transactions!$L:$L,ROW()-8)="",TODAY(),INDEX(Transactions!$G:$G,ROW()-8))</f>
        <v>46238</v>
      </c>
      <c r="F3139">
        <f>IF(INDEX(Transactions!$L:$L,ROW()-8)="",0,INDEX(Transactions!$Q:$Q,ROW()-8))</f>
        <v>0</v>
      </c>
    </row>
    <row r="3140" spans="2:6" x14ac:dyDescent="0.15">
      <c r="B3140">
        <f ca="1">IF(INDEX(Transactions!$L:$L,ROW()-8)="",TODAY(),INDEX(Transactions!$G:$G,ROW()-8))</f>
        <v>46238</v>
      </c>
      <c r="F3140">
        <f>IF(INDEX(Transactions!$L:$L,ROW()-8)="",0,INDEX(Transactions!$Q:$Q,ROW()-8))</f>
        <v>0</v>
      </c>
    </row>
    <row r="3141" spans="2:6" x14ac:dyDescent="0.15">
      <c r="B3141">
        <f ca="1">IF(INDEX(Transactions!$L:$L,ROW()-8)="",TODAY(),INDEX(Transactions!$G:$G,ROW()-8))</f>
        <v>46238</v>
      </c>
      <c r="F3141">
        <f>IF(INDEX(Transactions!$L:$L,ROW()-8)="",0,INDEX(Transactions!$Q:$Q,ROW()-8))</f>
        <v>0</v>
      </c>
    </row>
    <row r="3142" spans="2:6" x14ac:dyDescent="0.15">
      <c r="B3142">
        <f ca="1">IF(INDEX(Transactions!$L:$L,ROW()-8)="",TODAY(),INDEX(Transactions!$G:$G,ROW()-8))</f>
        <v>46238</v>
      </c>
      <c r="F3142">
        <f>IF(INDEX(Transactions!$L:$L,ROW()-8)="",0,INDEX(Transactions!$Q:$Q,ROW()-8))</f>
        <v>0</v>
      </c>
    </row>
    <row r="3143" spans="2:6" x14ac:dyDescent="0.15">
      <c r="B3143">
        <f ca="1">IF(INDEX(Transactions!$L:$L,ROW()-8)="",TODAY(),INDEX(Transactions!$G:$G,ROW()-8))</f>
        <v>46238</v>
      </c>
      <c r="F3143">
        <f>IF(INDEX(Transactions!$L:$L,ROW()-8)="",0,INDEX(Transactions!$Q:$Q,ROW()-8))</f>
        <v>0</v>
      </c>
    </row>
    <row r="3144" spans="2:6" x14ac:dyDescent="0.15">
      <c r="B3144">
        <f ca="1">IF(INDEX(Transactions!$L:$L,ROW()-8)="",TODAY(),INDEX(Transactions!$G:$G,ROW()-8))</f>
        <v>46238</v>
      </c>
      <c r="F3144">
        <f>IF(INDEX(Transactions!$L:$L,ROW()-8)="",0,INDEX(Transactions!$Q:$Q,ROW()-8))</f>
        <v>0</v>
      </c>
    </row>
    <row r="3145" spans="2:6" x14ac:dyDescent="0.15">
      <c r="B3145">
        <f ca="1">IF(INDEX(Transactions!$L:$L,ROW()-8)="",TODAY(),INDEX(Transactions!$G:$G,ROW()-8))</f>
        <v>46238</v>
      </c>
      <c r="F3145">
        <f>IF(INDEX(Transactions!$L:$L,ROW()-8)="",0,INDEX(Transactions!$Q:$Q,ROW()-8))</f>
        <v>0</v>
      </c>
    </row>
    <row r="3146" spans="2:6" x14ac:dyDescent="0.15">
      <c r="B3146">
        <f ca="1">IF(INDEX(Transactions!$L:$L,ROW()-8)="",TODAY(),INDEX(Transactions!$G:$G,ROW()-8))</f>
        <v>46238</v>
      </c>
      <c r="F3146">
        <f>IF(INDEX(Transactions!$L:$L,ROW()-8)="",0,INDEX(Transactions!$Q:$Q,ROW()-8))</f>
        <v>0</v>
      </c>
    </row>
    <row r="3147" spans="2:6" x14ac:dyDescent="0.15">
      <c r="B3147">
        <f ca="1">IF(INDEX(Transactions!$L:$L,ROW()-8)="",TODAY(),INDEX(Transactions!$G:$G,ROW()-8))</f>
        <v>46238</v>
      </c>
      <c r="F3147">
        <f>IF(INDEX(Transactions!$L:$L,ROW()-8)="",0,INDEX(Transactions!$Q:$Q,ROW()-8))</f>
        <v>0</v>
      </c>
    </row>
    <row r="3148" spans="2:6" x14ac:dyDescent="0.15">
      <c r="B3148">
        <f ca="1">IF(INDEX(Transactions!$L:$L,ROW()-8)="",TODAY(),INDEX(Transactions!$G:$G,ROW()-8))</f>
        <v>46238</v>
      </c>
      <c r="F3148">
        <f>IF(INDEX(Transactions!$L:$L,ROW()-8)="",0,INDEX(Transactions!$Q:$Q,ROW()-8))</f>
        <v>0</v>
      </c>
    </row>
    <row r="3149" spans="2:6" x14ac:dyDescent="0.15">
      <c r="B3149">
        <f ca="1">IF(INDEX(Transactions!$L:$L,ROW()-8)="",TODAY(),INDEX(Transactions!$G:$G,ROW()-8))</f>
        <v>46238</v>
      </c>
      <c r="F3149">
        <f>IF(INDEX(Transactions!$L:$L,ROW()-8)="",0,INDEX(Transactions!$Q:$Q,ROW()-8))</f>
        <v>0</v>
      </c>
    </row>
    <row r="3150" spans="2:6" x14ac:dyDescent="0.15">
      <c r="B3150">
        <f ca="1">IF(INDEX(Transactions!$L:$L,ROW()-8)="",TODAY(),INDEX(Transactions!$G:$G,ROW()-8))</f>
        <v>46238</v>
      </c>
      <c r="F3150">
        <f>IF(INDEX(Transactions!$L:$L,ROW()-8)="",0,INDEX(Transactions!$Q:$Q,ROW()-8))</f>
        <v>0</v>
      </c>
    </row>
    <row r="3151" spans="2:6" x14ac:dyDescent="0.15">
      <c r="B3151">
        <f ca="1">IF(INDEX(Transactions!$L:$L,ROW()-8)="",TODAY(),INDEX(Transactions!$G:$G,ROW()-8))</f>
        <v>46238</v>
      </c>
      <c r="F3151">
        <f>IF(INDEX(Transactions!$L:$L,ROW()-8)="",0,INDEX(Transactions!$Q:$Q,ROW()-8))</f>
        <v>0</v>
      </c>
    </row>
    <row r="3152" spans="2:6" x14ac:dyDescent="0.15">
      <c r="B3152">
        <f ca="1">IF(INDEX(Transactions!$L:$L,ROW()-8)="",TODAY(),INDEX(Transactions!$G:$G,ROW()-8))</f>
        <v>46238</v>
      </c>
      <c r="F3152">
        <f>IF(INDEX(Transactions!$L:$L,ROW()-8)="",0,INDEX(Transactions!$Q:$Q,ROW()-8))</f>
        <v>0</v>
      </c>
    </row>
    <row r="3153" spans="2:6" x14ac:dyDescent="0.15">
      <c r="B3153">
        <f ca="1">IF(INDEX(Transactions!$L:$L,ROW()-8)="",TODAY(),INDEX(Transactions!$G:$G,ROW()-8))</f>
        <v>46238</v>
      </c>
      <c r="F3153">
        <f>IF(INDEX(Transactions!$L:$L,ROW()-8)="",0,INDEX(Transactions!$Q:$Q,ROW()-8))</f>
        <v>0</v>
      </c>
    </row>
    <row r="3154" spans="2:6" x14ac:dyDescent="0.15">
      <c r="B3154">
        <f ca="1">IF(INDEX(Transactions!$L:$L,ROW()-8)="",TODAY(),INDEX(Transactions!$G:$G,ROW()-8))</f>
        <v>46238</v>
      </c>
      <c r="F3154">
        <f>IF(INDEX(Transactions!$L:$L,ROW()-8)="",0,INDEX(Transactions!$Q:$Q,ROW()-8))</f>
        <v>0</v>
      </c>
    </row>
    <row r="3155" spans="2:6" x14ac:dyDescent="0.15">
      <c r="B3155">
        <f ca="1">IF(INDEX(Transactions!$L:$L,ROW()-8)="",TODAY(),INDEX(Transactions!$G:$G,ROW()-8))</f>
        <v>46238</v>
      </c>
      <c r="F3155">
        <f>IF(INDEX(Transactions!$L:$L,ROW()-8)="",0,INDEX(Transactions!$Q:$Q,ROW()-8))</f>
        <v>0</v>
      </c>
    </row>
    <row r="3156" spans="2:6" x14ac:dyDescent="0.15">
      <c r="B3156">
        <f ca="1">IF(INDEX(Transactions!$L:$L,ROW()-8)="",TODAY(),INDEX(Transactions!$G:$G,ROW()-8))</f>
        <v>46238</v>
      </c>
      <c r="F3156">
        <f>IF(INDEX(Transactions!$L:$L,ROW()-8)="",0,INDEX(Transactions!$Q:$Q,ROW()-8))</f>
        <v>0</v>
      </c>
    </row>
    <row r="3157" spans="2:6" x14ac:dyDescent="0.15">
      <c r="B3157">
        <f ca="1">IF(INDEX(Transactions!$L:$L,ROW()-8)="",TODAY(),INDEX(Transactions!$G:$G,ROW()-8))</f>
        <v>46238</v>
      </c>
      <c r="F3157">
        <f>IF(INDEX(Transactions!$L:$L,ROW()-8)="",0,INDEX(Transactions!$Q:$Q,ROW()-8))</f>
        <v>0</v>
      </c>
    </row>
    <row r="3158" spans="2:6" x14ac:dyDescent="0.15">
      <c r="B3158">
        <f ca="1">IF(INDEX(Transactions!$L:$L,ROW()-8)="",TODAY(),INDEX(Transactions!$G:$G,ROW()-8))</f>
        <v>46238</v>
      </c>
      <c r="F3158">
        <f>IF(INDEX(Transactions!$L:$L,ROW()-8)="",0,INDEX(Transactions!$Q:$Q,ROW()-8))</f>
        <v>0</v>
      </c>
    </row>
    <row r="3159" spans="2:6" x14ac:dyDescent="0.15">
      <c r="B3159">
        <f ca="1">IF(INDEX(Transactions!$L:$L,ROW()-8)="",TODAY(),INDEX(Transactions!$G:$G,ROW()-8))</f>
        <v>46238</v>
      </c>
      <c r="F3159">
        <f>IF(INDEX(Transactions!$L:$L,ROW()-8)="",0,INDEX(Transactions!$Q:$Q,ROW()-8))</f>
        <v>0</v>
      </c>
    </row>
    <row r="3160" spans="2:6" x14ac:dyDescent="0.15">
      <c r="B3160">
        <f ca="1">IF(INDEX(Transactions!$L:$L,ROW()-8)="",TODAY(),INDEX(Transactions!$G:$G,ROW()-8))</f>
        <v>46238</v>
      </c>
      <c r="F3160">
        <f>IF(INDEX(Transactions!$L:$L,ROW()-8)="",0,INDEX(Transactions!$Q:$Q,ROW()-8))</f>
        <v>0</v>
      </c>
    </row>
    <row r="3161" spans="2:6" x14ac:dyDescent="0.15">
      <c r="B3161">
        <f ca="1">IF(INDEX(Transactions!$L:$L,ROW()-8)="",TODAY(),INDEX(Transactions!$G:$G,ROW()-8))</f>
        <v>46238</v>
      </c>
      <c r="F3161">
        <f>IF(INDEX(Transactions!$L:$L,ROW()-8)="",0,INDEX(Transactions!$Q:$Q,ROW()-8))</f>
        <v>0</v>
      </c>
    </row>
    <row r="3162" spans="2:6" x14ac:dyDescent="0.15">
      <c r="B3162">
        <f ca="1">IF(INDEX(Transactions!$L:$L,ROW()-8)="",TODAY(),INDEX(Transactions!$G:$G,ROW()-8))</f>
        <v>46238</v>
      </c>
      <c r="F3162">
        <f>IF(INDEX(Transactions!$L:$L,ROW()-8)="",0,INDEX(Transactions!$Q:$Q,ROW()-8))</f>
        <v>0</v>
      </c>
    </row>
    <row r="3163" spans="2:6" x14ac:dyDescent="0.15">
      <c r="B3163">
        <f ca="1">IF(INDEX(Transactions!$L:$L,ROW()-8)="",TODAY(),INDEX(Transactions!$G:$G,ROW()-8))</f>
        <v>46238</v>
      </c>
      <c r="F3163">
        <f>IF(INDEX(Transactions!$L:$L,ROW()-8)="",0,INDEX(Transactions!$Q:$Q,ROW()-8))</f>
        <v>0</v>
      </c>
    </row>
    <row r="3164" spans="2:6" x14ac:dyDescent="0.15">
      <c r="B3164">
        <f ca="1">IF(INDEX(Transactions!$L:$L,ROW()-8)="",TODAY(),INDEX(Transactions!$G:$G,ROW()-8))</f>
        <v>46238</v>
      </c>
      <c r="F3164">
        <f>IF(INDEX(Transactions!$L:$L,ROW()-8)="",0,INDEX(Transactions!$Q:$Q,ROW()-8))</f>
        <v>0</v>
      </c>
    </row>
    <row r="3165" spans="2:6" x14ac:dyDescent="0.15">
      <c r="B3165">
        <f ca="1">IF(INDEX(Transactions!$L:$L,ROW()-8)="",TODAY(),INDEX(Transactions!$G:$G,ROW()-8))</f>
        <v>46238</v>
      </c>
      <c r="F3165">
        <f>IF(INDEX(Transactions!$L:$L,ROW()-8)="",0,INDEX(Transactions!$Q:$Q,ROW()-8))</f>
        <v>0</v>
      </c>
    </row>
    <row r="3166" spans="2:6" x14ac:dyDescent="0.15">
      <c r="B3166">
        <f ca="1">IF(INDEX(Transactions!$L:$L,ROW()-8)="",TODAY(),INDEX(Transactions!$G:$G,ROW()-8))</f>
        <v>46238</v>
      </c>
      <c r="F3166">
        <f>IF(INDEX(Transactions!$L:$L,ROW()-8)="",0,INDEX(Transactions!$Q:$Q,ROW()-8))</f>
        <v>0</v>
      </c>
    </row>
    <row r="3167" spans="2:6" x14ac:dyDescent="0.15">
      <c r="B3167">
        <f ca="1">IF(INDEX(Transactions!$L:$L,ROW()-8)="",TODAY(),INDEX(Transactions!$G:$G,ROW()-8))</f>
        <v>46238</v>
      </c>
      <c r="F3167">
        <f>IF(INDEX(Transactions!$L:$L,ROW()-8)="",0,INDEX(Transactions!$Q:$Q,ROW()-8))</f>
        <v>0</v>
      </c>
    </row>
    <row r="3168" spans="2:6" x14ac:dyDescent="0.15">
      <c r="B3168">
        <f ca="1">IF(INDEX(Transactions!$L:$L,ROW()-8)="",TODAY(),INDEX(Transactions!$G:$G,ROW()-8))</f>
        <v>46238</v>
      </c>
      <c r="F3168">
        <f>IF(INDEX(Transactions!$L:$L,ROW()-8)="",0,INDEX(Transactions!$Q:$Q,ROW()-8))</f>
        <v>0</v>
      </c>
    </row>
    <row r="3169" spans="2:6" x14ac:dyDescent="0.15">
      <c r="B3169">
        <f ca="1">IF(INDEX(Transactions!$L:$L,ROW()-8)="",TODAY(),INDEX(Transactions!$G:$G,ROW()-8))</f>
        <v>46238</v>
      </c>
      <c r="F3169">
        <f>IF(INDEX(Transactions!$L:$L,ROW()-8)="",0,INDEX(Transactions!$Q:$Q,ROW()-8))</f>
        <v>0</v>
      </c>
    </row>
    <row r="3170" spans="2:6" x14ac:dyDescent="0.15">
      <c r="B3170">
        <f ca="1">IF(INDEX(Transactions!$L:$L,ROW()-8)="",TODAY(),INDEX(Transactions!$G:$G,ROW()-8))</f>
        <v>46238</v>
      </c>
      <c r="F3170">
        <f>IF(INDEX(Transactions!$L:$L,ROW()-8)="",0,INDEX(Transactions!$Q:$Q,ROW()-8))</f>
        <v>0</v>
      </c>
    </row>
    <row r="3171" spans="2:6" x14ac:dyDescent="0.15">
      <c r="B3171">
        <f ca="1">IF(INDEX(Transactions!$L:$L,ROW()-8)="",TODAY(),INDEX(Transactions!$G:$G,ROW()-8))</f>
        <v>46238</v>
      </c>
      <c r="F3171">
        <f>IF(INDEX(Transactions!$L:$L,ROW()-8)="",0,INDEX(Transactions!$Q:$Q,ROW()-8))</f>
        <v>0</v>
      </c>
    </row>
    <row r="3172" spans="2:6" x14ac:dyDescent="0.15">
      <c r="B3172">
        <f ca="1">IF(INDEX(Transactions!$L:$L,ROW()-8)="",TODAY(),INDEX(Transactions!$G:$G,ROW()-8))</f>
        <v>46238</v>
      </c>
      <c r="F3172">
        <f>IF(INDEX(Transactions!$L:$L,ROW()-8)="",0,INDEX(Transactions!$Q:$Q,ROW()-8))</f>
        <v>0</v>
      </c>
    </row>
    <row r="3173" spans="2:6" x14ac:dyDescent="0.15">
      <c r="B3173">
        <f ca="1">IF(INDEX(Transactions!$L:$L,ROW()-8)="",TODAY(),INDEX(Transactions!$G:$G,ROW()-8))</f>
        <v>46238</v>
      </c>
      <c r="F3173">
        <f>IF(INDEX(Transactions!$L:$L,ROW()-8)="",0,INDEX(Transactions!$Q:$Q,ROW()-8))</f>
        <v>0</v>
      </c>
    </row>
    <row r="3174" spans="2:6" x14ac:dyDescent="0.15">
      <c r="B3174">
        <f ca="1">IF(INDEX(Transactions!$L:$L,ROW()-8)="",TODAY(),INDEX(Transactions!$G:$G,ROW()-8))</f>
        <v>46238</v>
      </c>
      <c r="F3174">
        <f>IF(INDEX(Transactions!$L:$L,ROW()-8)="",0,INDEX(Transactions!$Q:$Q,ROW()-8))</f>
        <v>0</v>
      </c>
    </row>
    <row r="3175" spans="2:6" x14ac:dyDescent="0.15">
      <c r="B3175">
        <f ca="1">IF(INDEX(Transactions!$L:$L,ROW()-8)="",TODAY(),INDEX(Transactions!$G:$G,ROW()-8))</f>
        <v>46238</v>
      </c>
      <c r="F3175">
        <f>IF(INDEX(Transactions!$L:$L,ROW()-8)="",0,INDEX(Transactions!$Q:$Q,ROW()-8))</f>
        <v>0</v>
      </c>
    </row>
    <row r="3176" spans="2:6" x14ac:dyDescent="0.15">
      <c r="B3176">
        <f ca="1">IF(INDEX(Transactions!$L:$L,ROW()-8)="",TODAY(),INDEX(Transactions!$G:$G,ROW()-8))</f>
        <v>46238</v>
      </c>
      <c r="F3176">
        <f>IF(INDEX(Transactions!$L:$L,ROW()-8)="",0,INDEX(Transactions!$Q:$Q,ROW()-8))</f>
        <v>0</v>
      </c>
    </row>
    <row r="3177" spans="2:6" x14ac:dyDescent="0.15">
      <c r="B3177">
        <f ca="1">IF(INDEX(Transactions!$L:$L,ROW()-8)="",TODAY(),INDEX(Transactions!$G:$G,ROW()-8))</f>
        <v>46238</v>
      </c>
      <c r="F3177">
        <f>IF(INDEX(Transactions!$L:$L,ROW()-8)="",0,INDEX(Transactions!$Q:$Q,ROW()-8))</f>
        <v>0</v>
      </c>
    </row>
    <row r="3178" spans="2:6" x14ac:dyDescent="0.15">
      <c r="B3178">
        <f ca="1">IF(INDEX(Transactions!$L:$L,ROW()-8)="",TODAY(),INDEX(Transactions!$G:$G,ROW()-8))</f>
        <v>46238</v>
      </c>
      <c r="F3178">
        <f>IF(INDEX(Transactions!$L:$L,ROW()-8)="",0,INDEX(Transactions!$Q:$Q,ROW()-8))</f>
        <v>0</v>
      </c>
    </row>
    <row r="3179" spans="2:6" x14ac:dyDescent="0.15">
      <c r="B3179">
        <f ca="1">IF(INDEX(Transactions!$L:$L,ROW()-8)="",TODAY(),INDEX(Transactions!$G:$G,ROW()-8))</f>
        <v>46238</v>
      </c>
      <c r="F3179">
        <f>IF(INDEX(Transactions!$L:$L,ROW()-8)="",0,INDEX(Transactions!$Q:$Q,ROW()-8))</f>
        <v>0</v>
      </c>
    </row>
    <row r="3180" spans="2:6" x14ac:dyDescent="0.15">
      <c r="B3180">
        <f ca="1">IF(INDEX(Transactions!$L:$L,ROW()-8)="",TODAY(),INDEX(Transactions!$G:$G,ROW()-8))</f>
        <v>46238</v>
      </c>
      <c r="F3180">
        <f>IF(INDEX(Transactions!$L:$L,ROW()-8)="",0,INDEX(Transactions!$Q:$Q,ROW()-8))</f>
        <v>0</v>
      </c>
    </row>
    <row r="3181" spans="2:6" x14ac:dyDescent="0.15">
      <c r="B3181">
        <f ca="1">IF(INDEX(Transactions!$L:$L,ROW()-8)="",TODAY(),INDEX(Transactions!$G:$G,ROW()-8))</f>
        <v>46238</v>
      </c>
      <c r="F3181">
        <f>IF(INDEX(Transactions!$L:$L,ROW()-8)="",0,INDEX(Transactions!$Q:$Q,ROW()-8))</f>
        <v>0</v>
      </c>
    </row>
    <row r="3182" spans="2:6" x14ac:dyDescent="0.15">
      <c r="B3182">
        <f ca="1">IF(INDEX(Transactions!$L:$L,ROW()-8)="",TODAY(),INDEX(Transactions!$G:$G,ROW()-8))</f>
        <v>46238</v>
      </c>
      <c r="F3182">
        <f>IF(INDEX(Transactions!$L:$L,ROW()-8)="",0,INDEX(Transactions!$Q:$Q,ROW()-8))</f>
        <v>0</v>
      </c>
    </row>
    <row r="3183" spans="2:6" x14ac:dyDescent="0.15">
      <c r="B3183">
        <f ca="1">IF(INDEX(Transactions!$L:$L,ROW()-8)="",TODAY(),INDEX(Transactions!$G:$G,ROW()-8))</f>
        <v>46238</v>
      </c>
      <c r="F3183">
        <f>IF(INDEX(Transactions!$L:$L,ROW()-8)="",0,INDEX(Transactions!$Q:$Q,ROW()-8))</f>
        <v>0</v>
      </c>
    </row>
    <row r="3184" spans="2:6" x14ac:dyDescent="0.15">
      <c r="B3184">
        <f ca="1">IF(INDEX(Transactions!$L:$L,ROW()-8)="",TODAY(),INDEX(Transactions!$G:$G,ROW()-8))</f>
        <v>46238</v>
      </c>
      <c r="F3184">
        <f>IF(INDEX(Transactions!$L:$L,ROW()-8)="",0,INDEX(Transactions!$Q:$Q,ROW()-8))</f>
        <v>0</v>
      </c>
    </row>
    <row r="3185" spans="2:6" x14ac:dyDescent="0.15">
      <c r="B3185">
        <f ca="1">IF(INDEX(Transactions!$L:$L,ROW()-8)="",TODAY(),INDEX(Transactions!$G:$G,ROW()-8))</f>
        <v>46238</v>
      </c>
      <c r="F3185">
        <f>IF(INDEX(Transactions!$L:$L,ROW()-8)="",0,INDEX(Transactions!$Q:$Q,ROW()-8))</f>
        <v>0</v>
      </c>
    </row>
    <row r="3186" spans="2:6" x14ac:dyDescent="0.15">
      <c r="B3186">
        <f ca="1">IF(INDEX(Transactions!$L:$L,ROW()-8)="",TODAY(),INDEX(Transactions!$G:$G,ROW()-8))</f>
        <v>46238</v>
      </c>
      <c r="F3186">
        <f>IF(INDEX(Transactions!$L:$L,ROW()-8)="",0,INDEX(Transactions!$Q:$Q,ROW()-8))</f>
        <v>0</v>
      </c>
    </row>
    <row r="3187" spans="2:6" x14ac:dyDescent="0.15">
      <c r="B3187">
        <f ca="1">IF(INDEX(Transactions!$L:$L,ROW()-8)="",TODAY(),INDEX(Transactions!$G:$G,ROW()-8))</f>
        <v>46238</v>
      </c>
      <c r="F3187">
        <f>IF(INDEX(Transactions!$L:$L,ROW()-8)="",0,INDEX(Transactions!$Q:$Q,ROW()-8))</f>
        <v>0</v>
      </c>
    </row>
    <row r="3188" spans="2:6" x14ac:dyDescent="0.15">
      <c r="B3188">
        <f ca="1">IF(INDEX(Transactions!$L:$L,ROW()-8)="",TODAY(),INDEX(Transactions!$G:$G,ROW()-8))</f>
        <v>46238</v>
      </c>
      <c r="F3188">
        <f>IF(INDEX(Transactions!$L:$L,ROW()-8)="",0,INDEX(Transactions!$Q:$Q,ROW()-8))</f>
        <v>0</v>
      </c>
    </row>
    <row r="3189" spans="2:6" x14ac:dyDescent="0.15">
      <c r="B3189">
        <f ca="1">IF(INDEX(Transactions!$L:$L,ROW()-8)="",TODAY(),INDEX(Transactions!$G:$G,ROW()-8))</f>
        <v>46238</v>
      </c>
      <c r="F3189">
        <f>IF(INDEX(Transactions!$L:$L,ROW()-8)="",0,INDEX(Transactions!$Q:$Q,ROW()-8))</f>
        <v>0</v>
      </c>
    </row>
    <row r="3190" spans="2:6" x14ac:dyDescent="0.15">
      <c r="B3190">
        <f ca="1">IF(INDEX(Transactions!$L:$L,ROW()-8)="",TODAY(),INDEX(Transactions!$G:$G,ROW()-8))</f>
        <v>46238</v>
      </c>
      <c r="F3190">
        <f>IF(INDEX(Transactions!$L:$L,ROW()-8)="",0,INDEX(Transactions!$Q:$Q,ROW()-8))</f>
        <v>0</v>
      </c>
    </row>
    <row r="3191" spans="2:6" x14ac:dyDescent="0.15">
      <c r="B3191">
        <f ca="1">IF(INDEX(Transactions!$L:$L,ROW()-8)="",TODAY(),INDEX(Transactions!$G:$G,ROW()-8))</f>
        <v>46238</v>
      </c>
      <c r="F3191">
        <f>IF(INDEX(Transactions!$L:$L,ROW()-8)="",0,INDEX(Transactions!$Q:$Q,ROW()-8))</f>
        <v>0</v>
      </c>
    </row>
    <row r="3192" spans="2:6" x14ac:dyDescent="0.15">
      <c r="B3192">
        <f ca="1">IF(INDEX(Transactions!$L:$L,ROW()-8)="",TODAY(),INDEX(Transactions!$G:$G,ROW()-8))</f>
        <v>46238</v>
      </c>
      <c r="F3192">
        <f>IF(INDEX(Transactions!$L:$L,ROW()-8)="",0,INDEX(Transactions!$Q:$Q,ROW()-8))</f>
        <v>0</v>
      </c>
    </row>
    <row r="3193" spans="2:6" x14ac:dyDescent="0.15">
      <c r="B3193">
        <f ca="1">IF(INDEX(Transactions!$L:$L,ROW()-8)="",TODAY(),INDEX(Transactions!$G:$G,ROW()-8))</f>
        <v>46238</v>
      </c>
      <c r="F3193">
        <f>IF(INDEX(Transactions!$L:$L,ROW()-8)="",0,INDEX(Transactions!$Q:$Q,ROW()-8))</f>
        <v>0</v>
      </c>
    </row>
    <row r="3194" spans="2:6" x14ac:dyDescent="0.15">
      <c r="B3194">
        <f ca="1">IF(INDEX(Transactions!$L:$L,ROW()-8)="",TODAY(),INDEX(Transactions!$G:$G,ROW()-8))</f>
        <v>46238</v>
      </c>
      <c r="F3194">
        <f>IF(INDEX(Transactions!$L:$L,ROW()-8)="",0,INDEX(Transactions!$Q:$Q,ROW()-8))</f>
        <v>0</v>
      </c>
    </row>
    <row r="3195" spans="2:6" x14ac:dyDescent="0.15">
      <c r="B3195">
        <f ca="1">IF(INDEX(Transactions!$L:$L,ROW()-8)="",TODAY(),INDEX(Transactions!$G:$G,ROW()-8))</f>
        <v>46238</v>
      </c>
      <c r="F3195">
        <f>IF(INDEX(Transactions!$L:$L,ROW()-8)="",0,INDEX(Transactions!$Q:$Q,ROW()-8))</f>
        <v>0</v>
      </c>
    </row>
    <row r="3196" spans="2:6" x14ac:dyDescent="0.15">
      <c r="B3196">
        <f ca="1">IF(INDEX(Transactions!$L:$L,ROW()-8)="",TODAY(),INDEX(Transactions!$G:$G,ROW()-8))</f>
        <v>46238</v>
      </c>
      <c r="F3196">
        <f>IF(INDEX(Transactions!$L:$L,ROW()-8)="",0,INDEX(Transactions!$Q:$Q,ROW()-8))</f>
        <v>0</v>
      </c>
    </row>
    <row r="3197" spans="2:6" x14ac:dyDescent="0.15">
      <c r="B3197">
        <f ca="1">IF(INDEX(Transactions!$L:$L,ROW()-8)="",TODAY(),INDEX(Transactions!$G:$G,ROW()-8))</f>
        <v>46238</v>
      </c>
      <c r="F3197">
        <f>IF(INDEX(Transactions!$L:$L,ROW()-8)="",0,INDEX(Transactions!$Q:$Q,ROW()-8))</f>
        <v>0</v>
      </c>
    </row>
    <row r="3198" spans="2:6" x14ac:dyDescent="0.15">
      <c r="B3198">
        <f ca="1">IF(INDEX(Transactions!$L:$L,ROW()-8)="",TODAY(),INDEX(Transactions!$G:$G,ROW()-8))</f>
        <v>46238</v>
      </c>
      <c r="F3198">
        <f>IF(INDEX(Transactions!$L:$L,ROW()-8)="",0,INDEX(Transactions!$Q:$Q,ROW()-8))</f>
        <v>0</v>
      </c>
    </row>
    <row r="3199" spans="2:6" x14ac:dyDescent="0.15">
      <c r="B3199">
        <f ca="1">IF(INDEX(Transactions!$L:$L,ROW()-8)="",TODAY(),INDEX(Transactions!$G:$G,ROW()-8))</f>
        <v>46238</v>
      </c>
      <c r="F3199">
        <f>IF(INDEX(Transactions!$L:$L,ROW()-8)="",0,INDEX(Transactions!$Q:$Q,ROW()-8))</f>
        <v>0</v>
      </c>
    </row>
    <row r="3200" spans="2:6" x14ac:dyDescent="0.15">
      <c r="B3200">
        <f ca="1">IF(INDEX(Transactions!$L:$L,ROW()-8)="",TODAY(),INDEX(Transactions!$G:$G,ROW()-8))</f>
        <v>46238</v>
      </c>
      <c r="F3200">
        <f>IF(INDEX(Transactions!$L:$L,ROW()-8)="",0,INDEX(Transactions!$Q:$Q,ROW()-8))</f>
        <v>0</v>
      </c>
    </row>
    <row r="3201" spans="2:6" x14ac:dyDescent="0.15">
      <c r="B3201">
        <f ca="1">IF(INDEX(Transactions!$L:$L,ROW()-8)="",TODAY(),INDEX(Transactions!$G:$G,ROW()-8))</f>
        <v>46238</v>
      </c>
      <c r="F3201">
        <f>IF(INDEX(Transactions!$L:$L,ROW()-8)="",0,INDEX(Transactions!$Q:$Q,ROW()-8))</f>
        <v>0</v>
      </c>
    </row>
    <row r="3202" spans="2:6" x14ac:dyDescent="0.15">
      <c r="B3202">
        <f ca="1">IF(INDEX(Transactions!$L:$L,ROW()-8)="",TODAY(),INDEX(Transactions!$G:$G,ROW()-8))</f>
        <v>46238</v>
      </c>
      <c r="F3202">
        <f>IF(INDEX(Transactions!$L:$L,ROW()-8)="",0,INDEX(Transactions!$Q:$Q,ROW()-8))</f>
        <v>0</v>
      </c>
    </row>
    <row r="3203" spans="2:6" x14ac:dyDescent="0.15">
      <c r="B3203">
        <f ca="1">IF(INDEX(Transactions!$L:$L,ROW()-8)="",TODAY(),INDEX(Transactions!$G:$G,ROW()-8))</f>
        <v>46238</v>
      </c>
      <c r="F3203">
        <f>IF(INDEX(Transactions!$L:$L,ROW()-8)="",0,INDEX(Transactions!$Q:$Q,ROW()-8))</f>
        <v>0</v>
      </c>
    </row>
    <row r="3204" spans="2:6" x14ac:dyDescent="0.15">
      <c r="B3204">
        <f ca="1">IF(INDEX(Transactions!$L:$L,ROW()-8)="",TODAY(),INDEX(Transactions!$G:$G,ROW()-8))</f>
        <v>46238</v>
      </c>
      <c r="F3204">
        <f>IF(INDEX(Transactions!$L:$L,ROW()-8)="",0,INDEX(Transactions!$Q:$Q,ROW()-8))</f>
        <v>0</v>
      </c>
    </row>
    <row r="3205" spans="2:6" x14ac:dyDescent="0.15">
      <c r="B3205">
        <f ca="1">IF(INDEX(Transactions!$L:$L,ROW()-8)="",TODAY(),INDEX(Transactions!$G:$G,ROW()-8))</f>
        <v>46238</v>
      </c>
      <c r="F3205">
        <f>IF(INDEX(Transactions!$L:$L,ROW()-8)="",0,INDEX(Transactions!$Q:$Q,ROW()-8))</f>
        <v>0</v>
      </c>
    </row>
    <row r="3206" spans="2:6" x14ac:dyDescent="0.15">
      <c r="B3206">
        <f ca="1">IF(INDEX(Transactions!$L:$L,ROW()-8)="",TODAY(),INDEX(Transactions!$G:$G,ROW()-8))</f>
        <v>46238</v>
      </c>
      <c r="F3206">
        <f>IF(INDEX(Transactions!$L:$L,ROW()-8)="",0,INDEX(Transactions!$Q:$Q,ROW()-8))</f>
        <v>0</v>
      </c>
    </row>
    <row r="3207" spans="2:6" x14ac:dyDescent="0.15">
      <c r="B3207">
        <f ca="1">IF(INDEX(Transactions!$L:$L,ROW()-8)="",TODAY(),INDEX(Transactions!$G:$G,ROW()-8))</f>
        <v>46238</v>
      </c>
      <c r="F3207">
        <f>IF(INDEX(Transactions!$L:$L,ROW()-8)="",0,INDEX(Transactions!$Q:$Q,ROW()-8))</f>
        <v>0</v>
      </c>
    </row>
    <row r="3208" spans="2:6" x14ac:dyDescent="0.15">
      <c r="B3208">
        <f ca="1">IF(INDEX(Transactions!$L:$L,ROW()-8)="",TODAY(),INDEX(Transactions!$G:$G,ROW()-8))</f>
        <v>46238</v>
      </c>
      <c r="F3208">
        <f>IF(INDEX(Transactions!$L:$L,ROW()-8)="",0,INDEX(Transactions!$Q:$Q,ROW()-8))</f>
        <v>0</v>
      </c>
    </row>
    <row r="3209" spans="2:6" x14ac:dyDescent="0.15">
      <c r="B3209">
        <f ca="1">IF(INDEX(Transactions!$L:$L,ROW()-8)="",TODAY(),INDEX(Transactions!$G:$G,ROW()-8))</f>
        <v>46238</v>
      </c>
      <c r="F3209">
        <f>IF(INDEX(Transactions!$L:$L,ROW()-8)="",0,INDEX(Transactions!$Q:$Q,ROW()-8))</f>
        <v>0</v>
      </c>
    </row>
    <row r="3210" spans="2:6" x14ac:dyDescent="0.15">
      <c r="B3210">
        <f ca="1">IF(INDEX(Transactions!$L:$L,ROW()-8)="",TODAY(),INDEX(Transactions!$G:$G,ROW()-8))</f>
        <v>46238</v>
      </c>
      <c r="F3210">
        <f>IF(INDEX(Transactions!$L:$L,ROW()-8)="",0,INDEX(Transactions!$Q:$Q,ROW()-8))</f>
        <v>0</v>
      </c>
    </row>
    <row r="3211" spans="2:6" x14ac:dyDescent="0.15">
      <c r="B3211">
        <f ca="1">IF(INDEX(Transactions!$L:$L,ROW()-8)="",TODAY(),INDEX(Transactions!$G:$G,ROW()-8))</f>
        <v>46238</v>
      </c>
      <c r="F3211">
        <f>IF(INDEX(Transactions!$L:$L,ROW()-8)="",0,INDEX(Transactions!$Q:$Q,ROW()-8))</f>
        <v>0</v>
      </c>
    </row>
    <row r="3212" spans="2:6" x14ac:dyDescent="0.15">
      <c r="B3212">
        <f ca="1">IF(INDEX(Transactions!$L:$L,ROW()-8)="",TODAY(),INDEX(Transactions!$G:$G,ROW()-8))</f>
        <v>46238</v>
      </c>
      <c r="F3212">
        <f>IF(INDEX(Transactions!$L:$L,ROW()-8)="",0,INDEX(Transactions!$Q:$Q,ROW()-8))</f>
        <v>0</v>
      </c>
    </row>
    <row r="3213" spans="2:6" x14ac:dyDescent="0.15">
      <c r="B3213">
        <f ca="1">IF(INDEX(Transactions!$L:$L,ROW()-8)="",TODAY(),INDEX(Transactions!$G:$G,ROW()-8))</f>
        <v>46238</v>
      </c>
      <c r="F3213">
        <f>IF(INDEX(Transactions!$L:$L,ROW()-8)="",0,INDEX(Transactions!$Q:$Q,ROW()-8))</f>
        <v>0</v>
      </c>
    </row>
    <row r="3214" spans="2:6" x14ac:dyDescent="0.15">
      <c r="B3214">
        <f ca="1">IF(INDEX(Transactions!$L:$L,ROW()-8)="",TODAY(),INDEX(Transactions!$G:$G,ROW()-8))</f>
        <v>46238</v>
      </c>
      <c r="F3214">
        <f>IF(INDEX(Transactions!$L:$L,ROW()-8)="",0,INDEX(Transactions!$Q:$Q,ROW()-8))</f>
        <v>0</v>
      </c>
    </row>
    <row r="3215" spans="2:6" x14ac:dyDescent="0.15">
      <c r="B3215">
        <f ca="1">IF(INDEX(Transactions!$L:$L,ROW()-8)="",TODAY(),INDEX(Transactions!$G:$G,ROW()-8))</f>
        <v>46238</v>
      </c>
      <c r="F3215">
        <f>IF(INDEX(Transactions!$L:$L,ROW()-8)="",0,INDEX(Transactions!$Q:$Q,ROW()-8))</f>
        <v>0</v>
      </c>
    </row>
    <row r="3216" spans="2:6" x14ac:dyDescent="0.15">
      <c r="B3216">
        <f ca="1">IF(INDEX(Transactions!$L:$L,ROW()-8)="",TODAY(),INDEX(Transactions!$G:$G,ROW()-8))</f>
        <v>46238</v>
      </c>
      <c r="F3216">
        <f>IF(INDEX(Transactions!$L:$L,ROW()-8)="",0,INDEX(Transactions!$Q:$Q,ROW()-8))</f>
        <v>0</v>
      </c>
    </row>
    <row r="3217" spans="2:6" x14ac:dyDescent="0.15">
      <c r="B3217">
        <f ca="1">IF(INDEX(Transactions!$L:$L,ROW()-8)="",TODAY(),INDEX(Transactions!$G:$G,ROW()-8))</f>
        <v>46238</v>
      </c>
      <c r="F3217">
        <f>IF(INDEX(Transactions!$L:$L,ROW()-8)="",0,INDEX(Transactions!$Q:$Q,ROW()-8))</f>
        <v>0</v>
      </c>
    </row>
    <row r="3218" spans="2:6" x14ac:dyDescent="0.15">
      <c r="B3218">
        <f ca="1">IF(INDEX(Transactions!$L:$L,ROW()-8)="",TODAY(),INDEX(Transactions!$G:$G,ROW()-8))</f>
        <v>46238</v>
      </c>
      <c r="F3218">
        <f>IF(INDEX(Transactions!$L:$L,ROW()-8)="",0,INDEX(Transactions!$Q:$Q,ROW()-8))</f>
        <v>0</v>
      </c>
    </row>
    <row r="3219" spans="2:6" x14ac:dyDescent="0.15">
      <c r="B3219">
        <f ca="1">IF(INDEX(Transactions!$L:$L,ROW()-8)="",TODAY(),INDEX(Transactions!$G:$G,ROW()-8))</f>
        <v>46238</v>
      </c>
      <c r="F3219">
        <f>IF(INDEX(Transactions!$L:$L,ROW()-8)="",0,INDEX(Transactions!$Q:$Q,ROW()-8))</f>
        <v>0</v>
      </c>
    </row>
    <row r="3220" spans="2:6" x14ac:dyDescent="0.15">
      <c r="B3220">
        <f ca="1">IF(INDEX(Transactions!$L:$L,ROW()-8)="",TODAY(),INDEX(Transactions!$G:$G,ROW()-8))</f>
        <v>46238</v>
      </c>
      <c r="F3220">
        <f>IF(INDEX(Transactions!$L:$L,ROW()-8)="",0,INDEX(Transactions!$Q:$Q,ROW()-8))</f>
        <v>0</v>
      </c>
    </row>
    <row r="3221" spans="2:6" x14ac:dyDescent="0.15">
      <c r="B3221">
        <f ca="1">IF(INDEX(Transactions!$L:$L,ROW()-8)="",TODAY(),INDEX(Transactions!$G:$G,ROW()-8))</f>
        <v>46238</v>
      </c>
      <c r="F3221">
        <f>IF(INDEX(Transactions!$L:$L,ROW()-8)="",0,INDEX(Transactions!$Q:$Q,ROW()-8))</f>
        <v>0</v>
      </c>
    </row>
    <row r="3222" spans="2:6" x14ac:dyDescent="0.15">
      <c r="B3222">
        <f ca="1">IF(INDEX(Transactions!$L:$L,ROW()-8)="",TODAY(),INDEX(Transactions!$G:$G,ROW()-8))</f>
        <v>46238</v>
      </c>
      <c r="F3222">
        <f>IF(INDEX(Transactions!$L:$L,ROW()-8)="",0,INDEX(Transactions!$Q:$Q,ROW()-8))</f>
        <v>0</v>
      </c>
    </row>
    <row r="3223" spans="2:6" x14ac:dyDescent="0.15">
      <c r="B3223">
        <f ca="1">IF(INDEX(Transactions!$L:$L,ROW()-8)="",TODAY(),INDEX(Transactions!$G:$G,ROW()-8))</f>
        <v>46238</v>
      </c>
      <c r="F3223">
        <f>IF(INDEX(Transactions!$L:$L,ROW()-8)="",0,INDEX(Transactions!$Q:$Q,ROW()-8))</f>
        <v>0</v>
      </c>
    </row>
    <row r="3224" spans="2:6" x14ac:dyDescent="0.15">
      <c r="B3224">
        <f ca="1">IF(INDEX(Transactions!$L:$L,ROW()-8)="",TODAY(),INDEX(Transactions!$G:$G,ROW()-8))</f>
        <v>46238</v>
      </c>
      <c r="F3224">
        <f>IF(INDEX(Transactions!$L:$L,ROW()-8)="",0,INDEX(Transactions!$Q:$Q,ROW()-8))</f>
        <v>0</v>
      </c>
    </row>
    <row r="3225" spans="2:6" x14ac:dyDescent="0.15">
      <c r="B3225">
        <f ca="1">IF(INDEX(Transactions!$L:$L,ROW()-8)="",TODAY(),INDEX(Transactions!$G:$G,ROW()-8))</f>
        <v>46238</v>
      </c>
      <c r="F3225">
        <f>IF(INDEX(Transactions!$L:$L,ROW()-8)="",0,INDEX(Transactions!$Q:$Q,ROW()-8))</f>
        <v>0</v>
      </c>
    </row>
    <row r="3226" spans="2:6" x14ac:dyDescent="0.15">
      <c r="B3226">
        <f ca="1">IF(INDEX(Transactions!$L:$L,ROW()-8)="",TODAY(),INDEX(Transactions!$G:$G,ROW()-8))</f>
        <v>46238</v>
      </c>
      <c r="F3226">
        <f>IF(INDEX(Transactions!$L:$L,ROW()-8)="",0,INDEX(Transactions!$Q:$Q,ROW()-8))</f>
        <v>0</v>
      </c>
    </row>
    <row r="3227" spans="2:6" x14ac:dyDescent="0.15">
      <c r="B3227">
        <f ca="1">IF(INDEX(Transactions!$L:$L,ROW()-8)="",TODAY(),INDEX(Transactions!$G:$G,ROW()-8))</f>
        <v>46238</v>
      </c>
      <c r="F3227">
        <f>IF(INDEX(Transactions!$L:$L,ROW()-8)="",0,INDEX(Transactions!$Q:$Q,ROW()-8))</f>
        <v>0</v>
      </c>
    </row>
    <row r="3228" spans="2:6" x14ac:dyDescent="0.15">
      <c r="B3228">
        <f ca="1">IF(INDEX(Transactions!$L:$L,ROW()-8)="",TODAY(),INDEX(Transactions!$G:$G,ROW()-8))</f>
        <v>46238</v>
      </c>
      <c r="F3228">
        <f>IF(INDEX(Transactions!$L:$L,ROW()-8)="",0,INDEX(Transactions!$Q:$Q,ROW()-8))</f>
        <v>0</v>
      </c>
    </row>
    <row r="3229" spans="2:6" x14ac:dyDescent="0.15">
      <c r="B3229">
        <f ca="1">IF(INDEX(Transactions!$L:$L,ROW()-8)="",TODAY(),INDEX(Transactions!$G:$G,ROW()-8))</f>
        <v>46238</v>
      </c>
      <c r="F3229">
        <f>IF(INDEX(Transactions!$L:$L,ROW()-8)="",0,INDEX(Transactions!$Q:$Q,ROW()-8))</f>
        <v>0</v>
      </c>
    </row>
    <row r="3230" spans="2:6" x14ac:dyDescent="0.15">
      <c r="B3230">
        <f ca="1">IF(INDEX(Transactions!$L:$L,ROW()-8)="",TODAY(),INDEX(Transactions!$G:$G,ROW()-8))</f>
        <v>46238</v>
      </c>
      <c r="F3230">
        <f>IF(INDEX(Transactions!$L:$L,ROW()-8)="",0,INDEX(Transactions!$Q:$Q,ROW()-8))</f>
        <v>0</v>
      </c>
    </row>
    <row r="3231" spans="2:6" x14ac:dyDescent="0.15">
      <c r="B3231">
        <f ca="1">IF(INDEX(Transactions!$L:$L,ROW()-8)="",TODAY(),INDEX(Transactions!$G:$G,ROW()-8))</f>
        <v>46238</v>
      </c>
      <c r="F3231">
        <f>IF(INDEX(Transactions!$L:$L,ROW()-8)="",0,INDEX(Transactions!$Q:$Q,ROW()-8))</f>
        <v>0</v>
      </c>
    </row>
    <row r="3232" spans="2:6" x14ac:dyDescent="0.15">
      <c r="B3232">
        <f ca="1">IF(INDEX(Transactions!$L:$L,ROW()-8)="",TODAY(),INDEX(Transactions!$G:$G,ROW()-8))</f>
        <v>46238</v>
      </c>
      <c r="F3232">
        <f>IF(INDEX(Transactions!$L:$L,ROW()-8)="",0,INDEX(Transactions!$Q:$Q,ROW()-8))</f>
        <v>0</v>
      </c>
    </row>
    <row r="3233" spans="2:6" x14ac:dyDescent="0.15">
      <c r="B3233">
        <f ca="1">IF(INDEX(Transactions!$L:$L,ROW()-8)="",TODAY(),INDEX(Transactions!$G:$G,ROW()-8))</f>
        <v>46238</v>
      </c>
      <c r="F3233">
        <f>IF(INDEX(Transactions!$L:$L,ROW()-8)="",0,INDEX(Transactions!$Q:$Q,ROW()-8))</f>
        <v>0</v>
      </c>
    </row>
    <row r="3234" spans="2:6" x14ac:dyDescent="0.15">
      <c r="B3234">
        <f ca="1">IF(INDEX(Transactions!$L:$L,ROW()-8)="",TODAY(),INDEX(Transactions!$G:$G,ROW()-8))</f>
        <v>46238</v>
      </c>
      <c r="F3234">
        <f>IF(INDEX(Transactions!$L:$L,ROW()-8)="",0,INDEX(Transactions!$Q:$Q,ROW()-8))</f>
        <v>0</v>
      </c>
    </row>
    <row r="3235" spans="2:6" x14ac:dyDescent="0.15">
      <c r="B3235">
        <f ca="1">IF(INDEX(Transactions!$L:$L,ROW()-8)="",TODAY(),INDEX(Transactions!$G:$G,ROW()-8))</f>
        <v>46238</v>
      </c>
      <c r="F3235">
        <f>IF(INDEX(Transactions!$L:$L,ROW()-8)="",0,INDEX(Transactions!$Q:$Q,ROW()-8))</f>
        <v>0</v>
      </c>
    </row>
    <row r="3236" spans="2:6" x14ac:dyDescent="0.15">
      <c r="B3236">
        <f ca="1">IF(INDEX(Transactions!$L:$L,ROW()-8)="",TODAY(),INDEX(Transactions!$G:$G,ROW()-8))</f>
        <v>46238</v>
      </c>
      <c r="F3236">
        <f>IF(INDEX(Transactions!$L:$L,ROW()-8)="",0,INDEX(Transactions!$Q:$Q,ROW()-8))</f>
        <v>0</v>
      </c>
    </row>
    <row r="3237" spans="2:6" x14ac:dyDescent="0.15">
      <c r="B3237">
        <f ca="1">IF(INDEX(Transactions!$L:$L,ROW()-8)="",TODAY(),INDEX(Transactions!$G:$G,ROW()-8))</f>
        <v>46238</v>
      </c>
      <c r="F3237">
        <f>IF(INDEX(Transactions!$L:$L,ROW()-8)="",0,INDEX(Transactions!$Q:$Q,ROW()-8))</f>
        <v>0</v>
      </c>
    </row>
    <row r="3238" spans="2:6" x14ac:dyDescent="0.15">
      <c r="B3238">
        <f ca="1">IF(INDEX(Transactions!$L:$L,ROW()-8)="",TODAY(),INDEX(Transactions!$G:$G,ROW()-8))</f>
        <v>46238</v>
      </c>
      <c r="F3238">
        <f>IF(INDEX(Transactions!$L:$L,ROW()-8)="",0,INDEX(Transactions!$Q:$Q,ROW()-8))</f>
        <v>0</v>
      </c>
    </row>
    <row r="3239" spans="2:6" x14ac:dyDescent="0.15">
      <c r="B3239">
        <f ca="1">IF(INDEX(Transactions!$L:$L,ROW()-8)="",TODAY(),INDEX(Transactions!$G:$G,ROW()-8))</f>
        <v>46238</v>
      </c>
      <c r="F3239">
        <f>IF(INDEX(Transactions!$L:$L,ROW()-8)="",0,INDEX(Transactions!$Q:$Q,ROW()-8))</f>
        <v>0</v>
      </c>
    </row>
    <row r="3240" spans="2:6" x14ac:dyDescent="0.15">
      <c r="B3240">
        <f ca="1">IF(INDEX(Transactions!$L:$L,ROW()-8)="",TODAY(),INDEX(Transactions!$G:$G,ROW()-8))</f>
        <v>46238</v>
      </c>
      <c r="F3240">
        <f>IF(INDEX(Transactions!$L:$L,ROW()-8)="",0,INDEX(Transactions!$Q:$Q,ROW()-8))</f>
        <v>0</v>
      </c>
    </row>
    <row r="3241" spans="2:6" x14ac:dyDescent="0.15">
      <c r="B3241">
        <f ca="1">IF(INDEX(Transactions!$L:$L,ROW()-8)="",TODAY(),INDEX(Transactions!$G:$G,ROW()-8))</f>
        <v>46238</v>
      </c>
      <c r="F3241">
        <f>IF(INDEX(Transactions!$L:$L,ROW()-8)="",0,INDEX(Transactions!$Q:$Q,ROW()-8))</f>
        <v>0</v>
      </c>
    </row>
    <row r="3242" spans="2:6" x14ac:dyDescent="0.15">
      <c r="B3242">
        <f ca="1">IF(INDEX(Transactions!$L:$L,ROW()-8)="",TODAY(),INDEX(Transactions!$G:$G,ROW()-8))</f>
        <v>46238</v>
      </c>
      <c r="F3242">
        <f>IF(INDEX(Transactions!$L:$L,ROW()-8)="",0,INDEX(Transactions!$Q:$Q,ROW()-8))</f>
        <v>0</v>
      </c>
    </row>
    <row r="3243" spans="2:6" x14ac:dyDescent="0.15">
      <c r="B3243">
        <f ca="1">IF(INDEX(Transactions!$L:$L,ROW()-8)="",TODAY(),INDEX(Transactions!$G:$G,ROW()-8))</f>
        <v>46238</v>
      </c>
      <c r="F3243">
        <f>IF(INDEX(Transactions!$L:$L,ROW()-8)="",0,INDEX(Transactions!$Q:$Q,ROW()-8))</f>
        <v>0</v>
      </c>
    </row>
    <row r="3244" spans="2:6" x14ac:dyDescent="0.15">
      <c r="B3244">
        <f ca="1">IF(INDEX(Transactions!$L:$L,ROW()-8)="",TODAY(),INDEX(Transactions!$G:$G,ROW()-8))</f>
        <v>46238</v>
      </c>
      <c r="F3244">
        <f>IF(INDEX(Transactions!$L:$L,ROW()-8)="",0,INDEX(Transactions!$Q:$Q,ROW()-8))</f>
        <v>0</v>
      </c>
    </row>
    <row r="3245" spans="2:6" x14ac:dyDescent="0.15">
      <c r="B3245">
        <f ca="1">IF(INDEX(Transactions!$L:$L,ROW()-8)="",TODAY(),INDEX(Transactions!$G:$G,ROW()-8))</f>
        <v>46238</v>
      </c>
      <c r="F3245">
        <f>IF(INDEX(Transactions!$L:$L,ROW()-8)="",0,INDEX(Transactions!$Q:$Q,ROW()-8))</f>
        <v>0</v>
      </c>
    </row>
    <row r="3246" spans="2:6" x14ac:dyDescent="0.15">
      <c r="B3246">
        <f ca="1">IF(INDEX(Transactions!$L:$L,ROW()-8)="",TODAY(),INDEX(Transactions!$G:$G,ROW()-8))</f>
        <v>46238</v>
      </c>
      <c r="F3246">
        <f>IF(INDEX(Transactions!$L:$L,ROW()-8)="",0,INDEX(Transactions!$Q:$Q,ROW()-8))</f>
        <v>0</v>
      </c>
    </row>
    <row r="3247" spans="2:6" x14ac:dyDescent="0.15">
      <c r="B3247">
        <f ca="1">IF(INDEX(Transactions!$L:$L,ROW()-8)="",TODAY(),INDEX(Transactions!$G:$G,ROW()-8))</f>
        <v>46238</v>
      </c>
      <c r="F3247">
        <f>IF(INDEX(Transactions!$L:$L,ROW()-8)="",0,INDEX(Transactions!$Q:$Q,ROW()-8))</f>
        <v>0</v>
      </c>
    </row>
    <row r="3248" spans="2:6" x14ac:dyDescent="0.15">
      <c r="B3248">
        <f ca="1">IF(INDEX(Transactions!$L:$L,ROW()-8)="",TODAY(),INDEX(Transactions!$G:$G,ROW()-8))</f>
        <v>46238</v>
      </c>
      <c r="F3248">
        <f>IF(INDEX(Transactions!$L:$L,ROW()-8)="",0,INDEX(Transactions!$Q:$Q,ROW()-8))</f>
        <v>0</v>
      </c>
    </row>
    <row r="3249" spans="2:6" x14ac:dyDescent="0.15">
      <c r="B3249">
        <f ca="1">IF(INDEX(Transactions!$L:$L,ROW()-8)="",TODAY(),INDEX(Transactions!$G:$G,ROW()-8))</f>
        <v>46238</v>
      </c>
      <c r="F3249">
        <f>IF(INDEX(Transactions!$L:$L,ROW()-8)="",0,INDEX(Transactions!$Q:$Q,ROW()-8))</f>
        <v>0</v>
      </c>
    </row>
    <row r="3250" spans="2:6" x14ac:dyDescent="0.15">
      <c r="B3250">
        <f ca="1">IF(INDEX(Transactions!$L:$L,ROW()-8)="",TODAY(),INDEX(Transactions!$G:$G,ROW()-8))</f>
        <v>46238</v>
      </c>
      <c r="F3250">
        <f>IF(INDEX(Transactions!$L:$L,ROW()-8)="",0,INDEX(Transactions!$Q:$Q,ROW()-8))</f>
        <v>0</v>
      </c>
    </row>
    <row r="3251" spans="2:6" x14ac:dyDescent="0.15">
      <c r="B3251">
        <f ca="1">IF(INDEX(Transactions!$L:$L,ROW()-8)="",TODAY(),INDEX(Transactions!$G:$G,ROW()-8))</f>
        <v>46238</v>
      </c>
      <c r="F3251">
        <f>IF(INDEX(Transactions!$L:$L,ROW()-8)="",0,INDEX(Transactions!$Q:$Q,ROW()-8))</f>
        <v>0</v>
      </c>
    </row>
    <row r="3252" spans="2:6" x14ac:dyDescent="0.15">
      <c r="B3252">
        <f ca="1">IF(INDEX(Transactions!$L:$L,ROW()-8)="",TODAY(),INDEX(Transactions!$G:$G,ROW()-8))</f>
        <v>46238</v>
      </c>
      <c r="F3252">
        <f>IF(INDEX(Transactions!$L:$L,ROW()-8)="",0,INDEX(Transactions!$Q:$Q,ROW()-8))</f>
        <v>0</v>
      </c>
    </row>
    <row r="3253" spans="2:6" x14ac:dyDescent="0.15">
      <c r="B3253">
        <f ca="1">IF(INDEX(Transactions!$L:$L,ROW()-8)="",TODAY(),INDEX(Transactions!$G:$G,ROW()-8))</f>
        <v>46238</v>
      </c>
      <c r="F3253">
        <f>IF(INDEX(Transactions!$L:$L,ROW()-8)="",0,INDEX(Transactions!$Q:$Q,ROW()-8))</f>
        <v>0</v>
      </c>
    </row>
    <row r="3254" spans="2:6" x14ac:dyDescent="0.15">
      <c r="B3254">
        <f ca="1">IF(INDEX(Transactions!$L:$L,ROW()-8)="",TODAY(),INDEX(Transactions!$G:$G,ROW()-8))</f>
        <v>46238</v>
      </c>
      <c r="F3254">
        <f>IF(INDEX(Transactions!$L:$L,ROW()-8)="",0,INDEX(Transactions!$Q:$Q,ROW()-8))</f>
        <v>0</v>
      </c>
    </row>
    <row r="3255" spans="2:6" x14ac:dyDescent="0.15">
      <c r="B3255">
        <f ca="1">IF(INDEX(Transactions!$L:$L,ROW()-8)="",TODAY(),INDEX(Transactions!$G:$G,ROW()-8))</f>
        <v>46238</v>
      </c>
      <c r="F3255">
        <f>IF(INDEX(Transactions!$L:$L,ROW()-8)="",0,INDEX(Transactions!$Q:$Q,ROW()-8))</f>
        <v>0</v>
      </c>
    </row>
    <row r="3256" spans="2:6" x14ac:dyDescent="0.15">
      <c r="B3256">
        <f ca="1">IF(INDEX(Transactions!$L:$L,ROW()-8)="",TODAY(),INDEX(Transactions!$G:$G,ROW()-8))</f>
        <v>46238</v>
      </c>
      <c r="F3256">
        <f>IF(INDEX(Transactions!$L:$L,ROW()-8)="",0,INDEX(Transactions!$Q:$Q,ROW()-8))</f>
        <v>0</v>
      </c>
    </row>
    <row r="3257" spans="2:6" x14ac:dyDescent="0.15">
      <c r="B3257">
        <f ca="1">IF(INDEX(Transactions!$L:$L,ROW()-8)="",TODAY(),INDEX(Transactions!$G:$G,ROW()-8))</f>
        <v>46238</v>
      </c>
      <c r="F3257">
        <f>IF(INDEX(Transactions!$L:$L,ROW()-8)="",0,INDEX(Transactions!$Q:$Q,ROW()-8))</f>
        <v>0</v>
      </c>
    </row>
    <row r="3258" spans="2:6" x14ac:dyDescent="0.15">
      <c r="B3258">
        <f ca="1">IF(INDEX(Transactions!$L:$L,ROW()-8)="",TODAY(),INDEX(Transactions!$G:$G,ROW()-8))</f>
        <v>46238</v>
      </c>
      <c r="F3258">
        <f>IF(INDEX(Transactions!$L:$L,ROW()-8)="",0,INDEX(Transactions!$Q:$Q,ROW()-8))</f>
        <v>0</v>
      </c>
    </row>
    <row r="3259" spans="2:6" x14ac:dyDescent="0.15">
      <c r="B3259">
        <f ca="1">IF(INDEX(Transactions!$L:$L,ROW()-8)="",TODAY(),INDEX(Transactions!$G:$G,ROW()-8))</f>
        <v>46238</v>
      </c>
      <c r="F3259">
        <f>IF(INDEX(Transactions!$L:$L,ROW()-8)="",0,INDEX(Transactions!$Q:$Q,ROW()-8))</f>
        <v>0</v>
      </c>
    </row>
    <row r="3260" spans="2:6" x14ac:dyDescent="0.15">
      <c r="B3260">
        <f ca="1">IF(INDEX(Transactions!$L:$L,ROW()-8)="",TODAY(),INDEX(Transactions!$G:$G,ROW()-8))</f>
        <v>46238</v>
      </c>
      <c r="F3260">
        <f>IF(INDEX(Transactions!$L:$L,ROW()-8)="",0,INDEX(Transactions!$Q:$Q,ROW()-8))</f>
        <v>0</v>
      </c>
    </row>
    <row r="3261" spans="2:6" x14ac:dyDescent="0.15">
      <c r="B3261">
        <f ca="1">IF(INDEX(Transactions!$L:$L,ROW()-8)="",TODAY(),INDEX(Transactions!$G:$G,ROW()-8))</f>
        <v>46238</v>
      </c>
      <c r="F3261">
        <f>IF(INDEX(Transactions!$L:$L,ROW()-8)="",0,INDEX(Transactions!$Q:$Q,ROW()-8))</f>
        <v>0</v>
      </c>
    </row>
    <row r="3262" spans="2:6" x14ac:dyDescent="0.15">
      <c r="B3262">
        <f ca="1">IF(INDEX(Transactions!$L:$L,ROW()-8)="",TODAY(),INDEX(Transactions!$G:$G,ROW()-8))</f>
        <v>46238</v>
      </c>
      <c r="F3262">
        <f>IF(INDEX(Transactions!$L:$L,ROW()-8)="",0,INDEX(Transactions!$Q:$Q,ROW()-8))</f>
        <v>0</v>
      </c>
    </row>
    <row r="3263" spans="2:6" x14ac:dyDescent="0.15">
      <c r="B3263">
        <f ca="1">IF(INDEX(Transactions!$L:$L,ROW()-8)="",TODAY(),INDEX(Transactions!$G:$G,ROW()-8))</f>
        <v>46238</v>
      </c>
      <c r="F3263">
        <f>IF(INDEX(Transactions!$L:$L,ROW()-8)="",0,INDEX(Transactions!$Q:$Q,ROW()-8))</f>
        <v>0</v>
      </c>
    </row>
    <row r="3264" spans="2:6" x14ac:dyDescent="0.15">
      <c r="B3264">
        <f ca="1">IF(INDEX(Transactions!$L:$L,ROW()-8)="",TODAY(),INDEX(Transactions!$G:$G,ROW()-8))</f>
        <v>46238</v>
      </c>
      <c r="F3264">
        <f>IF(INDEX(Transactions!$L:$L,ROW()-8)="",0,INDEX(Transactions!$Q:$Q,ROW()-8))</f>
        <v>0</v>
      </c>
    </row>
    <row r="3265" spans="2:6" x14ac:dyDescent="0.15">
      <c r="B3265">
        <f ca="1">IF(INDEX(Transactions!$L:$L,ROW()-8)="",TODAY(),INDEX(Transactions!$G:$G,ROW()-8))</f>
        <v>46238</v>
      </c>
      <c r="F3265">
        <f>IF(INDEX(Transactions!$L:$L,ROW()-8)="",0,INDEX(Transactions!$Q:$Q,ROW()-8))</f>
        <v>0</v>
      </c>
    </row>
    <row r="3266" spans="2:6" x14ac:dyDescent="0.15">
      <c r="B3266">
        <f ca="1">IF(INDEX(Transactions!$L:$L,ROW()-8)="",TODAY(),INDEX(Transactions!$G:$G,ROW()-8))</f>
        <v>46238</v>
      </c>
      <c r="F3266">
        <f>IF(INDEX(Transactions!$L:$L,ROW()-8)="",0,INDEX(Transactions!$Q:$Q,ROW()-8))</f>
        <v>0</v>
      </c>
    </row>
    <row r="3267" spans="2:6" x14ac:dyDescent="0.15">
      <c r="B3267">
        <f ca="1">IF(INDEX(Transactions!$L:$L,ROW()-8)="",TODAY(),INDEX(Transactions!$G:$G,ROW()-8))</f>
        <v>46238</v>
      </c>
      <c r="F3267">
        <f>IF(INDEX(Transactions!$L:$L,ROW()-8)="",0,INDEX(Transactions!$Q:$Q,ROW()-8))</f>
        <v>0</v>
      </c>
    </row>
    <row r="3268" spans="2:6" x14ac:dyDescent="0.15">
      <c r="B3268">
        <f ca="1">IF(INDEX(Transactions!$L:$L,ROW()-8)="",TODAY(),INDEX(Transactions!$G:$G,ROW()-8))</f>
        <v>46238</v>
      </c>
      <c r="F3268">
        <f>IF(INDEX(Transactions!$L:$L,ROW()-8)="",0,INDEX(Transactions!$Q:$Q,ROW()-8))</f>
        <v>0</v>
      </c>
    </row>
    <row r="3269" spans="2:6" x14ac:dyDescent="0.15">
      <c r="B3269">
        <f ca="1">IF(INDEX(Transactions!$L:$L,ROW()-8)="",TODAY(),INDEX(Transactions!$G:$G,ROW()-8))</f>
        <v>46238</v>
      </c>
      <c r="F3269">
        <f>IF(INDEX(Transactions!$L:$L,ROW()-8)="",0,INDEX(Transactions!$Q:$Q,ROW()-8))</f>
        <v>0</v>
      </c>
    </row>
    <row r="3270" spans="2:6" x14ac:dyDescent="0.15">
      <c r="B3270">
        <f ca="1">IF(INDEX(Transactions!$L:$L,ROW()-8)="",TODAY(),INDEX(Transactions!$G:$G,ROW()-8))</f>
        <v>46238</v>
      </c>
      <c r="F3270">
        <f>IF(INDEX(Transactions!$L:$L,ROW()-8)="",0,INDEX(Transactions!$Q:$Q,ROW()-8))</f>
        <v>0</v>
      </c>
    </row>
    <row r="3271" spans="2:6" x14ac:dyDescent="0.15">
      <c r="B3271">
        <f ca="1">IF(INDEX(Transactions!$L:$L,ROW()-8)="",TODAY(),INDEX(Transactions!$G:$G,ROW()-8))</f>
        <v>46238</v>
      </c>
      <c r="F3271">
        <f>IF(INDEX(Transactions!$L:$L,ROW()-8)="",0,INDEX(Transactions!$Q:$Q,ROW()-8))</f>
        <v>0</v>
      </c>
    </row>
    <row r="3272" spans="2:6" x14ac:dyDescent="0.15">
      <c r="B3272">
        <f ca="1">IF(INDEX(Transactions!$L:$L,ROW()-8)="",TODAY(),INDEX(Transactions!$G:$G,ROW()-8))</f>
        <v>46238</v>
      </c>
      <c r="F3272">
        <f>IF(INDEX(Transactions!$L:$L,ROW()-8)="",0,INDEX(Transactions!$Q:$Q,ROW()-8))</f>
        <v>0</v>
      </c>
    </row>
    <row r="3273" spans="2:6" x14ac:dyDescent="0.15">
      <c r="B3273">
        <f ca="1">IF(INDEX(Transactions!$L:$L,ROW()-8)="",TODAY(),INDEX(Transactions!$G:$G,ROW()-8))</f>
        <v>46238</v>
      </c>
      <c r="F3273">
        <f>IF(INDEX(Transactions!$L:$L,ROW()-8)="",0,INDEX(Transactions!$Q:$Q,ROW()-8))</f>
        <v>0</v>
      </c>
    </row>
    <row r="3274" spans="2:6" x14ac:dyDescent="0.15">
      <c r="B3274">
        <f ca="1">IF(INDEX(Transactions!$L:$L,ROW()-8)="",TODAY(),INDEX(Transactions!$G:$G,ROW()-8))</f>
        <v>46238</v>
      </c>
      <c r="F3274">
        <f>IF(INDEX(Transactions!$L:$L,ROW()-8)="",0,INDEX(Transactions!$Q:$Q,ROW()-8))</f>
        <v>0</v>
      </c>
    </row>
    <row r="3275" spans="2:6" x14ac:dyDescent="0.15">
      <c r="B3275">
        <f ca="1">IF(INDEX(Transactions!$L:$L,ROW()-8)="",TODAY(),INDEX(Transactions!$G:$G,ROW()-8))</f>
        <v>46238</v>
      </c>
      <c r="F3275">
        <f>IF(INDEX(Transactions!$L:$L,ROW()-8)="",0,INDEX(Transactions!$Q:$Q,ROW()-8))</f>
        <v>0</v>
      </c>
    </row>
    <row r="3276" spans="2:6" x14ac:dyDescent="0.15">
      <c r="B3276">
        <f ca="1">IF(INDEX(Transactions!$L:$L,ROW()-8)="",TODAY(),INDEX(Transactions!$G:$G,ROW()-8))</f>
        <v>46238</v>
      </c>
      <c r="F3276">
        <f>IF(INDEX(Transactions!$L:$L,ROW()-8)="",0,INDEX(Transactions!$Q:$Q,ROW()-8))</f>
        <v>0</v>
      </c>
    </row>
    <row r="3277" spans="2:6" x14ac:dyDescent="0.15">
      <c r="B3277">
        <f ca="1">IF(INDEX(Transactions!$L:$L,ROW()-8)="",TODAY(),INDEX(Transactions!$G:$G,ROW()-8))</f>
        <v>46238</v>
      </c>
      <c r="F3277">
        <f>IF(INDEX(Transactions!$L:$L,ROW()-8)="",0,INDEX(Transactions!$Q:$Q,ROW()-8))</f>
        <v>0</v>
      </c>
    </row>
    <row r="3278" spans="2:6" x14ac:dyDescent="0.15">
      <c r="B3278">
        <f ca="1">IF(INDEX(Transactions!$L:$L,ROW()-8)="",TODAY(),INDEX(Transactions!$G:$G,ROW()-8))</f>
        <v>46238</v>
      </c>
      <c r="F3278">
        <f>IF(INDEX(Transactions!$L:$L,ROW()-8)="",0,INDEX(Transactions!$Q:$Q,ROW()-8))</f>
        <v>0</v>
      </c>
    </row>
    <row r="3279" spans="2:6" x14ac:dyDescent="0.15">
      <c r="B3279">
        <f ca="1">IF(INDEX(Transactions!$L:$L,ROW()-8)="",TODAY(),INDEX(Transactions!$G:$G,ROW()-8))</f>
        <v>46238</v>
      </c>
      <c r="F3279">
        <f>IF(INDEX(Transactions!$L:$L,ROW()-8)="",0,INDEX(Transactions!$Q:$Q,ROW()-8))</f>
        <v>0</v>
      </c>
    </row>
    <row r="3280" spans="2:6" x14ac:dyDescent="0.15">
      <c r="B3280">
        <f ca="1">IF(INDEX(Transactions!$L:$L,ROW()-8)="",TODAY(),INDEX(Transactions!$G:$G,ROW()-8))</f>
        <v>46238</v>
      </c>
      <c r="F3280">
        <f>IF(INDEX(Transactions!$L:$L,ROW()-8)="",0,INDEX(Transactions!$Q:$Q,ROW()-8))</f>
        <v>0</v>
      </c>
    </row>
    <row r="3281" spans="2:6" x14ac:dyDescent="0.15">
      <c r="B3281">
        <f ca="1">IF(INDEX(Transactions!$L:$L,ROW()-8)="",TODAY(),INDEX(Transactions!$G:$G,ROW()-8))</f>
        <v>46238</v>
      </c>
      <c r="F3281">
        <f>IF(INDEX(Transactions!$L:$L,ROW()-8)="",0,INDEX(Transactions!$Q:$Q,ROW()-8))</f>
        <v>0</v>
      </c>
    </row>
    <row r="3282" spans="2:6" x14ac:dyDescent="0.15">
      <c r="B3282">
        <f ca="1">IF(INDEX(Transactions!$L:$L,ROW()-8)="",TODAY(),INDEX(Transactions!$G:$G,ROW()-8))</f>
        <v>46238</v>
      </c>
      <c r="F3282">
        <f>IF(INDEX(Transactions!$L:$L,ROW()-8)="",0,INDEX(Transactions!$Q:$Q,ROW()-8))</f>
        <v>0</v>
      </c>
    </row>
    <row r="3283" spans="2:6" x14ac:dyDescent="0.15">
      <c r="B3283">
        <f ca="1">IF(INDEX(Transactions!$L:$L,ROW()-8)="",TODAY(),INDEX(Transactions!$G:$G,ROW()-8))</f>
        <v>46238</v>
      </c>
      <c r="F3283">
        <f>IF(INDEX(Transactions!$L:$L,ROW()-8)="",0,INDEX(Transactions!$Q:$Q,ROW()-8))</f>
        <v>0</v>
      </c>
    </row>
    <row r="3284" spans="2:6" x14ac:dyDescent="0.15">
      <c r="B3284">
        <f ca="1">IF(INDEX(Transactions!$L:$L,ROW()-8)="",TODAY(),INDEX(Transactions!$G:$G,ROW()-8))</f>
        <v>46238</v>
      </c>
      <c r="F3284">
        <f>IF(INDEX(Transactions!$L:$L,ROW()-8)="",0,INDEX(Transactions!$Q:$Q,ROW()-8))</f>
        <v>0</v>
      </c>
    </row>
    <row r="3285" spans="2:6" x14ac:dyDescent="0.15">
      <c r="B3285">
        <f ca="1">IF(INDEX(Transactions!$L:$L,ROW()-8)="",TODAY(),INDEX(Transactions!$G:$G,ROW()-8))</f>
        <v>46238</v>
      </c>
      <c r="F3285">
        <f>IF(INDEX(Transactions!$L:$L,ROW()-8)="",0,INDEX(Transactions!$Q:$Q,ROW()-8))</f>
        <v>0</v>
      </c>
    </row>
    <row r="3286" spans="2:6" x14ac:dyDescent="0.15">
      <c r="B3286">
        <f ca="1">IF(INDEX(Transactions!$L:$L,ROW()-8)="",TODAY(),INDEX(Transactions!$G:$G,ROW()-8))</f>
        <v>46238</v>
      </c>
      <c r="F3286">
        <f>IF(INDEX(Transactions!$L:$L,ROW()-8)="",0,INDEX(Transactions!$Q:$Q,ROW()-8))</f>
        <v>0</v>
      </c>
    </row>
    <row r="3287" spans="2:6" x14ac:dyDescent="0.15">
      <c r="B3287">
        <f ca="1">IF(INDEX(Transactions!$L:$L,ROW()-8)="",TODAY(),INDEX(Transactions!$G:$G,ROW()-8))</f>
        <v>46238</v>
      </c>
      <c r="F3287">
        <f>IF(INDEX(Transactions!$L:$L,ROW()-8)="",0,INDEX(Transactions!$Q:$Q,ROW()-8))</f>
        <v>0</v>
      </c>
    </row>
    <row r="3288" spans="2:6" x14ac:dyDescent="0.15">
      <c r="B3288">
        <f ca="1">IF(INDEX(Transactions!$L:$L,ROW()-8)="",TODAY(),INDEX(Transactions!$G:$G,ROW()-8))</f>
        <v>46238</v>
      </c>
      <c r="F3288">
        <f>IF(INDEX(Transactions!$L:$L,ROW()-8)="",0,INDEX(Transactions!$Q:$Q,ROW()-8))</f>
        <v>0</v>
      </c>
    </row>
    <row r="3289" spans="2:6" x14ac:dyDescent="0.15">
      <c r="B3289">
        <f ca="1">IF(INDEX(Transactions!$L:$L,ROW()-8)="",TODAY(),INDEX(Transactions!$G:$G,ROW()-8))</f>
        <v>46238</v>
      </c>
      <c r="F3289">
        <f>IF(INDEX(Transactions!$L:$L,ROW()-8)="",0,INDEX(Transactions!$Q:$Q,ROW()-8))</f>
        <v>0</v>
      </c>
    </row>
    <row r="3290" spans="2:6" x14ac:dyDescent="0.15">
      <c r="B3290">
        <f ca="1">IF(INDEX(Transactions!$L:$L,ROW()-8)="",TODAY(),INDEX(Transactions!$G:$G,ROW()-8))</f>
        <v>46238</v>
      </c>
      <c r="F3290">
        <f>IF(INDEX(Transactions!$L:$L,ROW()-8)="",0,INDEX(Transactions!$Q:$Q,ROW()-8))</f>
        <v>0</v>
      </c>
    </row>
    <row r="3291" spans="2:6" x14ac:dyDescent="0.15">
      <c r="B3291">
        <f ca="1">IF(INDEX(Transactions!$L:$L,ROW()-8)="",TODAY(),INDEX(Transactions!$G:$G,ROW()-8))</f>
        <v>46238</v>
      </c>
      <c r="F3291">
        <f>IF(INDEX(Transactions!$L:$L,ROW()-8)="",0,INDEX(Transactions!$Q:$Q,ROW()-8))</f>
        <v>0</v>
      </c>
    </row>
    <row r="3292" spans="2:6" x14ac:dyDescent="0.15">
      <c r="B3292">
        <f ca="1">IF(INDEX(Transactions!$L:$L,ROW()-8)="",TODAY(),INDEX(Transactions!$G:$G,ROW()-8))</f>
        <v>46238</v>
      </c>
      <c r="F3292">
        <f>IF(INDEX(Transactions!$L:$L,ROW()-8)="",0,INDEX(Transactions!$Q:$Q,ROW()-8))</f>
        <v>0</v>
      </c>
    </row>
    <row r="3293" spans="2:6" x14ac:dyDescent="0.15">
      <c r="B3293">
        <f ca="1">IF(INDEX(Transactions!$L:$L,ROW()-8)="",TODAY(),INDEX(Transactions!$G:$G,ROW()-8))</f>
        <v>46238</v>
      </c>
      <c r="F3293">
        <f>IF(INDEX(Transactions!$L:$L,ROW()-8)="",0,INDEX(Transactions!$Q:$Q,ROW()-8))</f>
        <v>0</v>
      </c>
    </row>
    <row r="3294" spans="2:6" x14ac:dyDescent="0.15">
      <c r="B3294">
        <f ca="1">IF(INDEX(Transactions!$L:$L,ROW()-8)="",TODAY(),INDEX(Transactions!$G:$G,ROW()-8))</f>
        <v>46238</v>
      </c>
      <c r="F3294">
        <f>IF(INDEX(Transactions!$L:$L,ROW()-8)="",0,INDEX(Transactions!$Q:$Q,ROW()-8))</f>
        <v>0</v>
      </c>
    </row>
    <row r="3295" spans="2:6" x14ac:dyDescent="0.15">
      <c r="B3295">
        <f ca="1">IF(INDEX(Transactions!$L:$L,ROW()-8)="",TODAY(),INDEX(Transactions!$G:$G,ROW()-8))</f>
        <v>46238</v>
      </c>
      <c r="F3295">
        <f>IF(INDEX(Transactions!$L:$L,ROW()-8)="",0,INDEX(Transactions!$Q:$Q,ROW()-8))</f>
        <v>0</v>
      </c>
    </row>
    <row r="3296" spans="2:6" x14ac:dyDescent="0.15">
      <c r="B3296">
        <f ca="1">IF(INDEX(Transactions!$L:$L,ROW()-8)="",TODAY(),INDEX(Transactions!$G:$G,ROW()-8))</f>
        <v>46238</v>
      </c>
      <c r="F3296">
        <f>IF(INDEX(Transactions!$L:$L,ROW()-8)="",0,INDEX(Transactions!$Q:$Q,ROW()-8))</f>
        <v>0</v>
      </c>
    </row>
    <row r="3297" spans="2:6" x14ac:dyDescent="0.15">
      <c r="B3297">
        <f ca="1">IF(INDEX(Transactions!$L:$L,ROW()-8)="",TODAY(),INDEX(Transactions!$G:$G,ROW()-8))</f>
        <v>46238</v>
      </c>
      <c r="F3297">
        <f>IF(INDEX(Transactions!$L:$L,ROW()-8)="",0,INDEX(Transactions!$Q:$Q,ROW()-8))</f>
        <v>0</v>
      </c>
    </row>
    <row r="3298" spans="2:6" x14ac:dyDescent="0.15">
      <c r="B3298">
        <f ca="1">IF(INDEX(Transactions!$L:$L,ROW()-8)="",TODAY(),INDEX(Transactions!$G:$G,ROW()-8))</f>
        <v>46238</v>
      </c>
      <c r="F3298">
        <f>IF(INDEX(Transactions!$L:$L,ROW()-8)="",0,INDEX(Transactions!$Q:$Q,ROW()-8))</f>
        <v>0</v>
      </c>
    </row>
    <row r="3299" spans="2:6" x14ac:dyDescent="0.15">
      <c r="B3299">
        <f ca="1">IF(INDEX(Transactions!$L:$L,ROW()-8)="",TODAY(),INDEX(Transactions!$G:$G,ROW()-8))</f>
        <v>46238</v>
      </c>
      <c r="F3299">
        <f>IF(INDEX(Transactions!$L:$L,ROW()-8)="",0,INDEX(Transactions!$Q:$Q,ROW()-8))</f>
        <v>0</v>
      </c>
    </row>
    <row r="3300" spans="2:6" x14ac:dyDescent="0.15">
      <c r="B3300">
        <f ca="1">IF(INDEX(Transactions!$L:$L,ROW()-8)="",TODAY(),INDEX(Transactions!$G:$G,ROW()-8))</f>
        <v>46238</v>
      </c>
      <c r="F3300">
        <f>IF(INDEX(Transactions!$L:$L,ROW()-8)="",0,INDEX(Transactions!$Q:$Q,ROW()-8))</f>
        <v>0</v>
      </c>
    </row>
    <row r="3301" spans="2:6" x14ac:dyDescent="0.15">
      <c r="B3301">
        <f ca="1">IF(INDEX(Transactions!$L:$L,ROW()-8)="",TODAY(),INDEX(Transactions!$G:$G,ROW()-8))</f>
        <v>46238</v>
      </c>
      <c r="F3301">
        <f>IF(INDEX(Transactions!$L:$L,ROW()-8)="",0,INDEX(Transactions!$Q:$Q,ROW()-8))</f>
        <v>0</v>
      </c>
    </row>
    <row r="3302" spans="2:6" x14ac:dyDescent="0.15">
      <c r="B3302">
        <f ca="1">IF(INDEX(Transactions!$L:$L,ROW()-8)="",TODAY(),INDEX(Transactions!$G:$G,ROW()-8))</f>
        <v>46238</v>
      </c>
      <c r="F3302">
        <f>IF(INDEX(Transactions!$L:$L,ROW()-8)="",0,INDEX(Transactions!$Q:$Q,ROW()-8))</f>
        <v>0</v>
      </c>
    </row>
    <row r="3303" spans="2:6" x14ac:dyDescent="0.15">
      <c r="B3303">
        <f ca="1">IF(INDEX(Transactions!$L:$L,ROW()-8)="",TODAY(),INDEX(Transactions!$G:$G,ROW()-8))</f>
        <v>46238</v>
      </c>
      <c r="F3303">
        <f>IF(INDEX(Transactions!$L:$L,ROW()-8)="",0,INDEX(Transactions!$Q:$Q,ROW()-8))</f>
        <v>0</v>
      </c>
    </row>
    <row r="3304" spans="2:6" x14ac:dyDescent="0.15">
      <c r="B3304">
        <f ca="1">IF(INDEX(Transactions!$L:$L,ROW()-8)="",TODAY(),INDEX(Transactions!$G:$G,ROW()-8))</f>
        <v>46238</v>
      </c>
      <c r="F3304">
        <f>IF(INDEX(Transactions!$L:$L,ROW()-8)="",0,INDEX(Transactions!$Q:$Q,ROW()-8))</f>
        <v>0</v>
      </c>
    </row>
    <row r="3305" spans="2:6" x14ac:dyDescent="0.15">
      <c r="B3305">
        <f ca="1">IF(INDEX(Transactions!$L:$L,ROW()-8)="",TODAY(),INDEX(Transactions!$G:$G,ROW()-8))</f>
        <v>46238</v>
      </c>
      <c r="F3305">
        <f>IF(INDEX(Transactions!$L:$L,ROW()-8)="",0,INDEX(Transactions!$Q:$Q,ROW()-8))</f>
        <v>0</v>
      </c>
    </row>
    <row r="3306" spans="2:6" x14ac:dyDescent="0.15">
      <c r="B3306">
        <f ca="1">IF(INDEX(Transactions!$L:$L,ROW()-8)="",TODAY(),INDEX(Transactions!$G:$G,ROW()-8))</f>
        <v>46238</v>
      </c>
      <c r="F3306">
        <f>IF(INDEX(Transactions!$L:$L,ROW()-8)="",0,INDEX(Transactions!$Q:$Q,ROW()-8))</f>
        <v>0</v>
      </c>
    </row>
    <row r="3307" spans="2:6" x14ac:dyDescent="0.15">
      <c r="B3307">
        <f ca="1">IF(INDEX(Transactions!$L:$L,ROW()-8)="",TODAY(),INDEX(Transactions!$G:$G,ROW()-8))</f>
        <v>46238</v>
      </c>
      <c r="F3307">
        <f>IF(INDEX(Transactions!$L:$L,ROW()-8)="",0,INDEX(Transactions!$Q:$Q,ROW()-8))</f>
        <v>0</v>
      </c>
    </row>
    <row r="3308" spans="2:6" x14ac:dyDescent="0.15">
      <c r="B3308">
        <f ca="1">IF(INDEX(Transactions!$L:$L,ROW()-8)="",TODAY(),INDEX(Transactions!$G:$G,ROW()-8))</f>
        <v>46238</v>
      </c>
      <c r="F3308">
        <f>IF(INDEX(Transactions!$L:$L,ROW()-8)="",0,INDEX(Transactions!$Q:$Q,ROW()-8))</f>
        <v>0</v>
      </c>
    </row>
    <row r="3309" spans="2:6" x14ac:dyDescent="0.15">
      <c r="B3309">
        <f ca="1">IF(INDEX(Transactions!$L:$L,ROW()-8)="",TODAY(),INDEX(Transactions!$G:$G,ROW()-8))</f>
        <v>46238</v>
      </c>
      <c r="F3309">
        <f>IF(INDEX(Transactions!$L:$L,ROW()-8)="",0,INDEX(Transactions!$Q:$Q,ROW()-8))</f>
        <v>0</v>
      </c>
    </row>
    <row r="3310" spans="2:6" x14ac:dyDescent="0.15">
      <c r="B3310">
        <f ca="1">IF(INDEX(Transactions!$L:$L,ROW()-8)="",TODAY(),INDEX(Transactions!$G:$G,ROW()-8))</f>
        <v>46238</v>
      </c>
      <c r="F3310">
        <f>IF(INDEX(Transactions!$L:$L,ROW()-8)="",0,INDEX(Transactions!$Q:$Q,ROW()-8))</f>
        <v>0</v>
      </c>
    </row>
    <row r="3311" spans="2:6" x14ac:dyDescent="0.15">
      <c r="B3311">
        <f ca="1">IF(INDEX(Transactions!$L:$L,ROW()-8)="",TODAY(),INDEX(Transactions!$G:$G,ROW()-8))</f>
        <v>46238</v>
      </c>
      <c r="F3311">
        <f>IF(INDEX(Transactions!$L:$L,ROW()-8)="",0,INDEX(Transactions!$Q:$Q,ROW()-8))</f>
        <v>0</v>
      </c>
    </row>
    <row r="3312" spans="2:6" x14ac:dyDescent="0.15">
      <c r="B3312">
        <f ca="1">IF(INDEX(Transactions!$L:$L,ROW()-8)="",TODAY(),INDEX(Transactions!$G:$G,ROW()-8))</f>
        <v>46238</v>
      </c>
      <c r="F3312">
        <f>IF(INDEX(Transactions!$L:$L,ROW()-8)="",0,INDEX(Transactions!$Q:$Q,ROW()-8))</f>
        <v>0</v>
      </c>
    </row>
    <row r="3313" spans="2:6" x14ac:dyDescent="0.15">
      <c r="B3313">
        <f ca="1">IF(INDEX(Transactions!$L:$L,ROW()-8)="",TODAY(),INDEX(Transactions!$G:$G,ROW()-8))</f>
        <v>46238</v>
      </c>
      <c r="F3313">
        <f>IF(INDEX(Transactions!$L:$L,ROW()-8)="",0,INDEX(Transactions!$Q:$Q,ROW()-8))</f>
        <v>0</v>
      </c>
    </row>
    <row r="3314" spans="2:6" x14ac:dyDescent="0.15">
      <c r="B3314">
        <f ca="1">IF(INDEX(Transactions!$L:$L,ROW()-8)="",TODAY(),INDEX(Transactions!$G:$G,ROW()-8))</f>
        <v>46238</v>
      </c>
      <c r="F3314">
        <f>IF(INDEX(Transactions!$L:$L,ROW()-8)="",0,INDEX(Transactions!$Q:$Q,ROW()-8))</f>
        <v>0</v>
      </c>
    </row>
    <row r="3315" spans="2:6" x14ac:dyDescent="0.15">
      <c r="B3315">
        <f ca="1">IF(INDEX(Transactions!$L:$L,ROW()-8)="",TODAY(),INDEX(Transactions!$G:$G,ROW()-8))</f>
        <v>46238</v>
      </c>
      <c r="F3315">
        <f>IF(INDEX(Transactions!$L:$L,ROW()-8)="",0,INDEX(Transactions!$Q:$Q,ROW()-8))</f>
        <v>0</v>
      </c>
    </row>
    <row r="3316" spans="2:6" x14ac:dyDescent="0.15">
      <c r="B3316">
        <f ca="1">IF(INDEX(Transactions!$L:$L,ROW()-8)="",TODAY(),INDEX(Transactions!$G:$G,ROW()-8))</f>
        <v>46238</v>
      </c>
      <c r="F3316">
        <f>IF(INDEX(Transactions!$L:$L,ROW()-8)="",0,INDEX(Transactions!$Q:$Q,ROW()-8))</f>
        <v>0</v>
      </c>
    </row>
    <row r="3317" spans="2:6" x14ac:dyDescent="0.15">
      <c r="B3317">
        <f ca="1">IF(INDEX(Transactions!$L:$L,ROW()-8)="",TODAY(),INDEX(Transactions!$G:$G,ROW()-8))</f>
        <v>46238</v>
      </c>
      <c r="F3317">
        <f>IF(INDEX(Transactions!$L:$L,ROW()-8)="",0,INDEX(Transactions!$Q:$Q,ROW()-8))</f>
        <v>0</v>
      </c>
    </row>
    <row r="3318" spans="2:6" x14ac:dyDescent="0.15">
      <c r="B3318">
        <f ca="1">IF(INDEX(Transactions!$L:$L,ROW()-8)="",TODAY(),INDEX(Transactions!$G:$G,ROW()-8))</f>
        <v>46238</v>
      </c>
      <c r="F3318">
        <f>IF(INDEX(Transactions!$L:$L,ROW()-8)="",0,INDEX(Transactions!$Q:$Q,ROW()-8))</f>
        <v>0</v>
      </c>
    </row>
    <row r="3319" spans="2:6" x14ac:dyDescent="0.15">
      <c r="B3319">
        <f ca="1">IF(INDEX(Transactions!$L:$L,ROW()-8)="",TODAY(),INDEX(Transactions!$G:$G,ROW()-8))</f>
        <v>46238</v>
      </c>
      <c r="F3319">
        <f>IF(INDEX(Transactions!$L:$L,ROW()-8)="",0,INDEX(Transactions!$Q:$Q,ROW()-8))</f>
        <v>0</v>
      </c>
    </row>
    <row r="3320" spans="2:6" x14ac:dyDescent="0.15">
      <c r="B3320">
        <f ca="1">IF(INDEX(Transactions!$L:$L,ROW()-8)="",TODAY(),INDEX(Transactions!$G:$G,ROW()-8))</f>
        <v>46238</v>
      </c>
      <c r="F3320">
        <f>IF(INDEX(Transactions!$L:$L,ROW()-8)="",0,INDEX(Transactions!$Q:$Q,ROW()-8))</f>
        <v>0</v>
      </c>
    </row>
    <row r="3321" spans="2:6" x14ac:dyDescent="0.15">
      <c r="B3321">
        <f ca="1">IF(INDEX(Transactions!$L:$L,ROW()-8)="",TODAY(),INDEX(Transactions!$G:$G,ROW()-8))</f>
        <v>46238</v>
      </c>
      <c r="F3321">
        <f>IF(INDEX(Transactions!$L:$L,ROW()-8)="",0,INDEX(Transactions!$Q:$Q,ROW()-8))</f>
        <v>0</v>
      </c>
    </row>
    <row r="3322" spans="2:6" x14ac:dyDescent="0.15">
      <c r="B3322">
        <f ca="1">IF(INDEX(Transactions!$L:$L,ROW()-8)="",TODAY(),INDEX(Transactions!$G:$G,ROW()-8))</f>
        <v>46238</v>
      </c>
      <c r="F3322">
        <f>IF(INDEX(Transactions!$L:$L,ROW()-8)="",0,INDEX(Transactions!$Q:$Q,ROW()-8))</f>
        <v>0</v>
      </c>
    </row>
    <row r="3323" spans="2:6" x14ac:dyDescent="0.15">
      <c r="B3323">
        <f ca="1">IF(INDEX(Transactions!$L:$L,ROW()-8)="",TODAY(),INDEX(Transactions!$G:$G,ROW()-8))</f>
        <v>46238</v>
      </c>
      <c r="F3323">
        <f>IF(INDEX(Transactions!$L:$L,ROW()-8)="",0,INDEX(Transactions!$Q:$Q,ROW()-8))</f>
        <v>0</v>
      </c>
    </row>
    <row r="3324" spans="2:6" x14ac:dyDescent="0.15">
      <c r="B3324">
        <f ca="1">IF(INDEX(Transactions!$L:$L,ROW()-8)="",TODAY(),INDEX(Transactions!$G:$G,ROW()-8))</f>
        <v>46238</v>
      </c>
      <c r="F3324">
        <f>IF(INDEX(Transactions!$L:$L,ROW()-8)="",0,INDEX(Transactions!$Q:$Q,ROW()-8))</f>
        <v>0</v>
      </c>
    </row>
    <row r="3325" spans="2:6" x14ac:dyDescent="0.15">
      <c r="B3325">
        <f ca="1">IF(INDEX(Transactions!$L:$L,ROW()-8)="",TODAY(),INDEX(Transactions!$G:$G,ROW()-8))</f>
        <v>46238</v>
      </c>
      <c r="F3325">
        <f>IF(INDEX(Transactions!$L:$L,ROW()-8)="",0,INDEX(Transactions!$Q:$Q,ROW()-8))</f>
        <v>0</v>
      </c>
    </row>
    <row r="3326" spans="2:6" x14ac:dyDescent="0.15">
      <c r="B3326">
        <f ca="1">IF(INDEX(Transactions!$L:$L,ROW()-8)="",TODAY(),INDEX(Transactions!$G:$G,ROW()-8))</f>
        <v>46238</v>
      </c>
      <c r="F3326">
        <f>IF(INDEX(Transactions!$L:$L,ROW()-8)="",0,INDEX(Transactions!$Q:$Q,ROW()-8))</f>
        <v>0</v>
      </c>
    </row>
    <row r="3327" spans="2:6" x14ac:dyDescent="0.15">
      <c r="B3327">
        <f ca="1">IF(INDEX(Transactions!$L:$L,ROW()-8)="",TODAY(),INDEX(Transactions!$G:$G,ROW()-8))</f>
        <v>46238</v>
      </c>
      <c r="F3327">
        <f>IF(INDEX(Transactions!$L:$L,ROW()-8)="",0,INDEX(Transactions!$Q:$Q,ROW()-8))</f>
        <v>0</v>
      </c>
    </row>
    <row r="3328" spans="2:6" x14ac:dyDescent="0.15">
      <c r="B3328">
        <f ca="1">IF(INDEX(Transactions!$L:$L,ROW()-8)="",TODAY(),INDEX(Transactions!$G:$G,ROW()-8))</f>
        <v>46238</v>
      </c>
      <c r="F3328">
        <f>IF(INDEX(Transactions!$L:$L,ROW()-8)="",0,INDEX(Transactions!$Q:$Q,ROW()-8))</f>
        <v>0</v>
      </c>
    </row>
    <row r="3329" spans="2:6" x14ac:dyDescent="0.15">
      <c r="B3329">
        <f ca="1">IF(INDEX(Transactions!$L:$L,ROW()-8)="",TODAY(),INDEX(Transactions!$G:$G,ROW()-8))</f>
        <v>46238</v>
      </c>
      <c r="F3329">
        <f>IF(INDEX(Transactions!$L:$L,ROW()-8)="",0,INDEX(Transactions!$Q:$Q,ROW()-8))</f>
        <v>0</v>
      </c>
    </row>
    <row r="3330" spans="2:6" x14ac:dyDescent="0.15">
      <c r="B3330">
        <f ca="1">IF(INDEX(Transactions!$L:$L,ROW()-8)="",TODAY(),INDEX(Transactions!$G:$G,ROW()-8))</f>
        <v>46238</v>
      </c>
      <c r="F3330">
        <f>IF(INDEX(Transactions!$L:$L,ROW()-8)="",0,INDEX(Transactions!$Q:$Q,ROW()-8))</f>
        <v>0</v>
      </c>
    </row>
    <row r="3331" spans="2:6" x14ac:dyDescent="0.15">
      <c r="B3331">
        <f ca="1">IF(INDEX(Transactions!$L:$L,ROW()-8)="",TODAY(),INDEX(Transactions!$G:$G,ROW()-8))</f>
        <v>46238</v>
      </c>
      <c r="F3331">
        <f>IF(INDEX(Transactions!$L:$L,ROW()-8)="",0,INDEX(Transactions!$Q:$Q,ROW()-8))</f>
        <v>0</v>
      </c>
    </row>
    <row r="3332" spans="2:6" x14ac:dyDescent="0.15">
      <c r="B3332">
        <f ca="1">IF(INDEX(Transactions!$L:$L,ROW()-8)="",TODAY(),INDEX(Transactions!$G:$G,ROW()-8))</f>
        <v>46238</v>
      </c>
      <c r="F3332">
        <f>IF(INDEX(Transactions!$L:$L,ROW()-8)="",0,INDEX(Transactions!$Q:$Q,ROW()-8))</f>
        <v>0</v>
      </c>
    </row>
    <row r="3333" spans="2:6" x14ac:dyDescent="0.15">
      <c r="B3333">
        <f ca="1">IF(INDEX(Transactions!$L:$L,ROW()-8)="",TODAY(),INDEX(Transactions!$G:$G,ROW()-8))</f>
        <v>46238</v>
      </c>
      <c r="F3333">
        <f>IF(INDEX(Transactions!$L:$L,ROW()-8)="",0,INDEX(Transactions!$Q:$Q,ROW()-8))</f>
        <v>0</v>
      </c>
    </row>
    <row r="3334" spans="2:6" x14ac:dyDescent="0.15">
      <c r="B3334">
        <f ca="1">IF(INDEX(Transactions!$L:$L,ROW()-8)="",TODAY(),INDEX(Transactions!$G:$G,ROW()-8))</f>
        <v>46238</v>
      </c>
      <c r="F3334">
        <f>IF(INDEX(Transactions!$L:$L,ROW()-8)="",0,INDEX(Transactions!$Q:$Q,ROW()-8))</f>
        <v>0</v>
      </c>
    </row>
    <row r="3335" spans="2:6" x14ac:dyDescent="0.15">
      <c r="B3335">
        <f ca="1">IF(INDEX(Transactions!$L:$L,ROW()-8)="",TODAY(),INDEX(Transactions!$G:$G,ROW()-8))</f>
        <v>46238</v>
      </c>
      <c r="F3335">
        <f>IF(INDEX(Transactions!$L:$L,ROW()-8)="",0,INDEX(Transactions!$Q:$Q,ROW()-8))</f>
        <v>0</v>
      </c>
    </row>
    <row r="3336" spans="2:6" x14ac:dyDescent="0.15">
      <c r="B3336">
        <f ca="1">IF(INDEX(Transactions!$L:$L,ROW()-8)="",TODAY(),INDEX(Transactions!$G:$G,ROW()-8))</f>
        <v>46238</v>
      </c>
      <c r="F3336">
        <f>IF(INDEX(Transactions!$L:$L,ROW()-8)="",0,INDEX(Transactions!$Q:$Q,ROW()-8))</f>
        <v>0</v>
      </c>
    </row>
    <row r="3337" spans="2:6" x14ac:dyDescent="0.15">
      <c r="B3337">
        <f ca="1">IF(INDEX(Transactions!$L:$L,ROW()-8)="",TODAY(),INDEX(Transactions!$G:$G,ROW()-8))</f>
        <v>46238</v>
      </c>
      <c r="F3337">
        <f>IF(INDEX(Transactions!$L:$L,ROW()-8)="",0,INDEX(Transactions!$Q:$Q,ROW()-8))</f>
        <v>0</v>
      </c>
    </row>
    <row r="3338" spans="2:6" x14ac:dyDescent="0.15">
      <c r="B3338">
        <f ca="1">IF(INDEX(Transactions!$L:$L,ROW()-8)="",TODAY(),INDEX(Transactions!$G:$G,ROW()-8))</f>
        <v>46238</v>
      </c>
      <c r="F3338">
        <f>IF(INDEX(Transactions!$L:$L,ROW()-8)="",0,INDEX(Transactions!$Q:$Q,ROW()-8))</f>
        <v>0</v>
      </c>
    </row>
    <row r="3339" spans="2:6" x14ac:dyDescent="0.15">
      <c r="B3339">
        <f ca="1">IF(INDEX(Transactions!$L:$L,ROW()-8)="",TODAY(),INDEX(Transactions!$G:$G,ROW()-8))</f>
        <v>46238</v>
      </c>
      <c r="F3339">
        <f>IF(INDEX(Transactions!$L:$L,ROW()-8)="",0,INDEX(Transactions!$Q:$Q,ROW()-8))</f>
        <v>0</v>
      </c>
    </row>
    <row r="3340" spans="2:6" x14ac:dyDescent="0.15">
      <c r="B3340">
        <f ca="1">IF(INDEX(Transactions!$L:$L,ROW()-8)="",TODAY(),INDEX(Transactions!$G:$G,ROW()-8))</f>
        <v>46238</v>
      </c>
      <c r="F3340">
        <f>IF(INDEX(Transactions!$L:$L,ROW()-8)="",0,INDEX(Transactions!$Q:$Q,ROW()-8))</f>
        <v>0</v>
      </c>
    </row>
    <row r="3341" spans="2:6" x14ac:dyDescent="0.15">
      <c r="B3341">
        <f ca="1">IF(INDEX(Transactions!$L:$L,ROW()-8)="",TODAY(),INDEX(Transactions!$G:$G,ROW()-8))</f>
        <v>46238</v>
      </c>
      <c r="F3341">
        <f>IF(INDEX(Transactions!$L:$L,ROW()-8)="",0,INDEX(Transactions!$Q:$Q,ROW()-8))</f>
        <v>0</v>
      </c>
    </row>
    <row r="3342" spans="2:6" x14ac:dyDescent="0.15">
      <c r="B3342">
        <f ca="1">IF(INDEX(Transactions!$L:$L,ROW()-8)="",TODAY(),INDEX(Transactions!$G:$G,ROW()-8))</f>
        <v>46238</v>
      </c>
      <c r="F3342">
        <f>IF(INDEX(Transactions!$L:$L,ROW()-8)="",0,INDEX(Transactions!$Q:$Q,ROW()-8))</f>
        <v>0</v>
      </c>
    </row>
    <row r="3343" spans="2:6" x14ac:dyDescent="0.15">
      <c r="B3343">
        <f ca="1">IF(INDEX(Transactions!$L:$L,ROW()-8)="",TODAY(),INDEX(Transactions!$G:$G,ROW()-8))</f>
        <v>46238</v>
      </c>
      <c r="F3343">
        <f>IF(INDEX(Transactions!$L:$L,ROW()-8)="",0,INDEX(Transactions!$Q:$Q,ROW()-8))</f>
        <v>0</v>
      </c>
    </row>
    <row r="3344" spans="2:6" x14ac:dyDescent="0.15">
      <c r="B3344">
        <f ca="1">IF(INDEX(Transactions!$L:$L,ROW()-8)="",TODAY(),INDEX(Transactions!$G:$G,ROW()-8))</f>
        <v>46238</v>
      </c>
      <c r="F3344">
        <f>IF(INDEX(Transactions!$L:$L,ROW()-8)="",0,INDEX(Transactions!$Q:$Q,ROW()-8))</f>
        <v>0</v>
      </c>
    </row>
    <row r="3345" spans="2:6" x14ac:dyDescent="0.15">
      <c r="B3345">
        <f ca="1">IF(INDEX(Transactions!$L:$L,ROW()-8)="",TODAY(),INDEX(Transactions!$G:$G,ROW()-8))</f>
        <v>46238</v>
      </c>
      <c r="F3345">
        <f>IF(INDEX(Transactions!$L:$L,ROW()-8)="",0,INDEX(Transactions!$Q:$Q,ROW()-8))</f>
        <v>0</v>
      </c>
    </row>
    <row r="3346" spans="2:6" x14ac:dyDescent="0.15">
      <c r="B3346">
        <f ca="1">IF(INDEX(Transactions!$L:$L,ROW()-8)="",TODAY(),INDEX(Transactions!$G:$G,ROW()-8))</f>
        <v>46238</v>
      </c>
      <c r="F3346">
        <f>IF(INDEX(Transactions!$L:$L,ROW()-8)="",0,INDEX(Transactions!$Q:$Q,ROW()-8))</f>
        <v>0</v>
      </c>
    </row>
    <row r="3347" spans="2:6" x14ac:dyDescent="0.15">
      <c r="B3347">
        <f ca="1">IF(INDEX(Transactions!$L:$L,ROW()-8)="",TODAY(),INDEX(Transactions!$G:$G,ROW()-8))</f>
        <v>46238</v>
      </c>
      <c r="F3347">
        <f>IF(INDEX(Transactions!$L:$L,ROW()-8)="",0,INDEX(Transactions!$Q:$Q,ROW()-8))</f>
        <v>0</v>
      </c>
    </row>
    <row r="3348" spans="2:6" x14ac:dyDescent="0.15">
      <c r="B3348">
        <f ca="1">IF(INDEX(Transactions!$L:$L,ROW()-8)="",TODAY(),INDEX(Transactions!$G:$G,ROW()-8))</f>
        <v>46238</v>
      </c>
      <c r="F3348">
        <f>IF(INDEX(Transactions!$L:$L,ROW()-8)="",0,INDEX(Transactions!$Q:$Q,ROW()-8))</f>
        <v>0</v>
      </c>
    </row>
    <row r="3349" spans="2:6" x14ac:dyDescent="0.15">
      <c r="B3349">
        <f ca="1">IF(INDEX(Transactions!$L:$L,ROW()-8)="",TODAY(),INDEX(Transactions!$G:$G,ROW()-8))</f>
        <v>46238</v>
      </c>
      <c r="F3349">
        <f>IF(INDEX(Transactions!$L:$L,ROW()-8)="",0,INDEX(Transactions!$Q:$Q,ROW()-8))</f>
        <v>0</v>
      </c>
    </row>
    <row r="3350" spans="2:6" x14ac:dyDescent="0.15">
      <c r="B3350">
        <f ca="1">IF(INDEX(Transactions!$L:$L,ROW()-8)="",TODAY(),INDEX(Transactions!$G:$G,ROW()-8))</f>
        <v>46238</v>
      </c>
      <c r="F3350">
        <f>IF(INDEX(Transactions!$L:$L,ROW()-8)="",0,INDEX(Transactions!$Q:$Q,ROW()-8))</f>
        <v>0</v>
      </c>
    </row>
    <row r="3351" spans="2:6" x14ac:dyDescent="0.15">
      <c r="B3351">
        <f ca="1">IF(INDEX(Transactions!$L:$L,ROW()-8)="",TODAY(),INDEX(Transactions!$G:$G,ROW()-8))</f>
        <v>46238</v>
      </c>
      <c r="F3351">
        <f>IF(INDEX(Transactions!$L:$L,ROW()-8)="",0,INDEX(Transactions!$Q:$Q,ROW()-8))</f>
        <v>0</v>
      </c>
    </row>
    <row r="3352" spans="2:6" x14ac:dyDescent="0.15">
      <c r="B3352">
        <f ca="1">IF(INDEX(Transactions!$L:$L,ROW()-8)="",TODAY(),INDEX(Transactions!$G:$G,ROW()-8))</f>
        <v>46238</v>
      </c>
      <c r="F3352">
        <f>IF(INDEX(Transactions!$L:$L,ROW()-8)="",0,INDEX(Transactions!$Q:$Q,ROW()-8))</f>
        <v>0</v>
      </c>
    </row>
    <row r="3353" spans="2:6" x14ac:dyDescent="0.15">
      <c r="B3353">
        <f ca="1">IF(INDEX(Transactions!$L:$L,ROW()-8)="",TODAY(),INDEX(Transactions!$G:$G,ROW()-8))</f>
        <v>46238</v>
      </c>
      <c r="F3353">
        <f>IF(INDEX(Transactions!$L:$L,ROW()-8)="",0,INDEX(Transactions!$Q:$Q,ROW()-8))</f>
        <v>0</v>
      </c>
    </row>
    <row r="3354" spans="2:6" x14ac:dyDescent="0.15">
      <c r="B3354">
        <f ca="1">IF(INDEX(Transactions!$L:$L,ROW()-8)="",TODAY(),INDEX(Transactions!$G:$G,ROW()-8))</f>
        <v>46238</v>
      </c>
      <c r="F3354">
        <f>IF(INDEX(Transactions!$L:$L,ROW()-8)="",0,INDEX(Transactions!$Q:$Q,ROW()-8))</f>
        <v>0</v>
      </c>
    </row>
    <row r="3355" spans="2:6" x14ac:dyDescent="0.15">
      <c r="B3355">
        <f ca="1">IF(INDEX(Transactions!$L:$L,ROW()-8)="",TODAY(),INDEX(Transactions!$G:$G,ROW()-8))</f>
        <v>46238</v>
      </c>
      <c r="F3355">
        <f>IF(INDEX(Transactions!$L:$L,ROW()-8)="",0,INDEX(Transactions!$Q:$Q,ROW()-8))</f>
        <v>0</v>
      </c>
    </row>
    <row r="3356" spans="2:6" x14ac:dyDescent="0.15">
      <c r="B3356">
        <f ca="1">IF(INDEX(Transactions!$L:$L,ROW()-8)="",TODAY(),INDEX(Transactions!$G:$G,ROW()-8))</f>
        <v>46238</v>
      </c>
      <c r="F3356">
        <f>IF(INDEX(Transactions!$L:$L,ROW()-8)="",0,INDEX(Transactions!$Q:$Q,ROW()-8))</f>
        <v>0</v>
      </c>
    </row>
    <row r="3357" spans="2:6" x14ac:dyDescent="0.15">
      <c r="B3357">
        <f ca="1">IF(INDEX(Transactions!$L:$L,ROW()-8)="",TODAY(),INDEX(Transactions!$G:$G,ROW()-8))</f>
        <v>46238</v>
      </c>
      <c r="F3357">
        <f>IF(INDEX(Transactions!$L:$L,ROW()-8)="",0,INDEX(Transactions!$Q:$Q,ROW()-8))</f>
        <v>0</v>
      </c>
    </row>
    <row r="3358" spans="2:6" x14ac:dyDescent="0.15">
      <c r="B3358">
        <f ca="1">IF(INDEX(Transactions!$L:$L,ROW()-8)="",TODAY(),INDEX(Transactions!$G:$G,ROW()-8))</f>
        <v>46238</v>
      </c>
      <c r="F3358">
        <f>IF(INDEX(Transactions!$L:$L,ROW()-8)="",0,INDEX(Transactions!$Q:$Q,ROW()-8))</f>
        <v>0</v>
      </c>
    </row>
    <row r="3359" spans="2:6" x14ac:dyDescent="0.15">
      <c r="B3359">
        <f ca="1">IF(INDEX(Transactions!$L:$L,ROW()-8)="",TODAY(),INDEX(Transactions!$G:$G,ROW()-8))</f>
        <v>46238</v>
      </c>
      <c r="F3359">
        <f>IF(INDEX(Transactions!$L:$L,ROW()-8)="",0,INDEX(Transactions!$Q:$Q,ROW()-8))</f>
        <v>0</v>
      </c>
    </row>
    <row r="3360" spans="2:6" x14ac:dyDescent="0.15">
      <c r="B3360">
        <f ca="1">IF(INDEX(Transactions!$L:$L,ROW()-8)="",TODAY(),INDEX(Transactions!$G:$G,ROW()-8))</f>
        <v>46238</v>
      </c>
      <c r="F3360">
        <f>IF(INDEX(Transactions!$L:$L,ROW()-8)="",0,INDEX(Transactions!$Q:$Q,ROW()-8))</f>
        <v>0</v>
      </c>
    </row>
    <row r="3361" spans="2:6" x14ac:dyDescent="0.15">
      <c r="B3361">
        <f ca="1">IF(INDEX(Transactions!$L:$L,ROW()-8)="",TODAY(),INDEX(Transactions!$G:$G,ROW()-8))</f>
        <v>46238</v>
      </c>
      <c r="F3361">
        <f>IF(INDEX(Transactions!$L:$L,ROW()-8)="",0,INDEX(Transactions!$Q:$Q,ROW()-8))</f>
        <v>0</v>
      </c>
    </row>
    <row r="3362" spans="2:6" x14ac:dyDescent="0.15">
      <c r="B3362">
        <f ca="1">IF(INDEX(Transactions!$L:$L,ROW()-8)="",TODAY(),INDEX(Transactions!$G:$G,ROW()-8))</f>
        <v>46238</v>
      </c>
      <c r="F3362">
        <f>IF(INDEX(Transactions!$L:$L,ROW()-8)="",0,INDEX(Transactions!$Q:$Q,ROW()-8))</f>
        <v>0</v>
      </c>
    </row>
    <row r="3363" spans="2:6" x14ac:dyDescent="0.15">
      <c r="B3363">
        <f ca="1">IF(INDEX(Transactions!$L:$L,ROW()-8)="",TODAY(),INDEX(Transactions!$G:$G,ROW()-8))</f>
        <v>46238</v>
      </c>
      <c r="F3363">
        <f>IF(INDEX(Transactions!$L:$L,ROW()-8)="",0,INDEX(Transactions!$Q:$Q,ROW()-8))</f>
        <v>0</v>
      </c>
    </row>
    <row r="3364" spans="2:6" x14ac:dyDescent="0.15">
      <c r="B3364">
        <f ca="1">IF(INDEX(Transactions!$L:$L,ROW()-8)="",TODAY(),INDEX(Transactions!$G:$G,ROW()-8))</f>
        <v>46238</v>
      </c>
      <c r="F3364">
        <f>IF(INDEX(Transactions!$L:$L,ROW()-8)="",0,INDEX(Transactions!$Q:$Q,ROW()-8))</f>
        <v>0</v>
      </c>
    </row>
    <row r="3365" spans="2:6" x14ac:dyDescent="0.15">
      <c r="B3365">
        <f ca="1">IF(INDEX(Transactions!$L:$L,ROW()-8)="",TODAY(),INDEX(Transactions!$G:$G,ROW()-8))</f>
        <v>46238</v>
      </c>
      <c r="F3365">
        <f>IF(INDEX(Transactions!$L:$L,ROW()-8)="",0,INDEX(Transactions!$Q:$Q,ROW()-8))</f>
        <v>0</v>
      </c>
    </row>
    <row r="3366" spans="2:6" x14ac:dyDescent="0.15">
      <c r="B3366">
        <f ca="1">IF(INDEX(Transactions!$L:$L,ROW()-8)="",TODAY(),INDEX(Transactions!$G:$G,ROW()-8))</f>
        <v>46238</v>
      </c>
      <c r="F3366">
        <f>IF(INDEX(Transactions!$L:$L,ROW()-8)="",0,INDEX(Transactions!$Q:$Q,ROW()-8))</f>
        <v>0</v>
      </c>
    </row>
    <row r="3367" spans="2:6" x14ac:dyDescent="0.15">
      <c r="B3367">
        <f ca="1">IF(INDEX(Transactions!$L:$L,ROW()-8)="",TODAY(),INDEX(Transactions!$G:$G,ROW()-8))</f>
        <v>46238</v>
      </c>
      <c r="F3367">
        <f>IF(INDEX(Transactions!$L:$L,ROW()-8)="",0,INDEX(Transactions!$Q:$Q,ROW()-8))</f>
        <v>0</v>
      </c>
    </row>
    <row r="3368" spans="2:6" x14ac:dyDescent="0.15">
      <c r="B3368">
        <f ca="1">IF(INDEX(Transactions!$L:$L,ROW()-8)="",TODAY(),INDEX(Transactions!$G:$G,ROW()-8))</f>
        <v>46238</v>
      </c>
      <c r="F3368">
        <f>IF(INDEX(Transactions!$L:$L,ROW()-8)="",0,INDEX(Transactions!$Q:$Q,ROW()-8))</f>
        <v>0</v>
      </c>
    </row>
    <row r="3369" spans="2:6" x14ac:dyDescent="0.15">
      <c r="B3369">
        <f ca="1">IF(INDEX(Transactions!$L:$L,ROW()-8)="",TODAY(),INDEX(Transactions!$G:$G,ROW()-8))</f>
        <v>46238</v>
      </c>
      <c r="F3369">
        <f>IF(INDEX(Transactions!$L:$L,ROW()-8)="",0,INDEX(Transactions!$Q:$Q,ROW()-8))</f>
        <v>0</v>
      </c>
    </row>
    <row r="3370" spans="2:6" x14ac:dyDescent="0.15">
      <c r="B3370">
        <f ca="1">IF(INDEX(Transactions!$L:$L,ROW()-8)="",TODAY(),INDEX(Transactions!$G:$G,ROW()-8))</f>
        <v>46238</v>
      </c>
      <c r="F3370">
        <f>IF(INDEX(Transactions!$L:$L,ROW()-8)="",0,INDEX(Transactions!$Q:$Q,ROW()-8))</f>
        <v>0</v>
      </c>
    </row>
    <row r="3371" spans="2:6" x14ac:dyDescent="0.15">
      <c r="B3371">
        <f ca="1">IF(INDEX(Transactions!$L:$L,ROW()-8)="",TODAY(),INDEX(Transactions!$G:$G,ROW()-8))</f>
        <v>46238</v>
      </c>
      <c r="F3371">
        <f>IF(INDEX(Transactions!$L:$L,ROW()-8)="",0,INDEX(Transactions!$Q:$Q,ROW()-8))</f>
        <v>0</v>
      </c>
    </row>
    <row r="3372" spans="2:6" x14ac:dyDescent="0.15">
      <c r="B3372">
        <f ca="1">IF(INDEX(Transactions!$L:$L,ROW()-8)="",TODAY(),INDEX(Transactions!$G:$G,ROW()-8))</f>
        <v>46238</v>
      </c>
      <c r="F3372">
        <f>IF(INDEX(Transactions!$L:$L,ROW()-8)="",0,INDEX(Transactions!$Q:$Q,ROW()-8))</f>
        <v>0</v>
      </c>
    </row>
    <row r="3373" spans="2:6" x14ac:dyDescent="0.15">
      <c r="B3373">
        <f ca="1">IF(INDEX(Transactions!$L:$L,ROW()-8)="",TODAY(),INDEX(Transactions!$G:$G,ROW()-8))</f>
        <v>46238</v>
      </c>
      <c r="F3373">
        <f>IF(INDEX(Transactions!$L:$L,ROW()-8)="",0,INDEX(Transactions!$Q:$Q,ROW()-8))</f>
        <v>0</v>
      </c>
    </row>
    <row r="3374" spans="2:6" x14ac:dyDescent="0.15">
      <c r="B3374">
        <f ca="1">IF(INDEX(Transactions!$L:$L,ROW()-8)="",TODAY(),INDEX(Transactions!$G:$G,ROW()-8))</f>
        <v>46238</v>
      </c>
      <c r="F3374">
        <f>IF(INDEX(Transactions!$L:$L,ROW()-8)="",0,INDEX(Transactions!$Q:$Q,ROW()-8))</f>
        <v>0</v>
      </c>
    </row>
    <row r="3375" spans="2:6" x14ac:dyDescent="0.15">
      <c r="B3375">
        <f ca="1">IF(INDEX(Transactions!$L:$L,ROW()-8)="",TODAY(),INDEX(Transactions!$G:$G,ROW()-8))</f>
        <v>46238</v>
      </c>
      <c r="F3375">
        <f>IF(INDEX(Transactions!$L:$L,ROW()-8)="",0,INDEX(Transactions!$Q:$Q,ROW()-8))</f>
        <v>0</v>
      </c>
    </row>
    <row r="3376" spans="2:6" x14ac:dyDescent="0.15">
      <c r="B3376">
        <f ca="1">IF(INDEX(Transactions!$L:$L,ROW()-8)="",TODAY(),INDEX(Transactions!$G:$G,ROW()-8))</f>
        <v>46238</v>
      </c>
      <c r="F3376">
        <f>IF(INDEX(Transactions!$L:$L,ROW()-8)="",0,INDEX(Transactions!$Q:$Q,ROW()-8))</f>
        <v>0</v>
      </c>
    </row>
    <row r="3377" spans="2:6" x14ac:dyDescent="0.15">
      <c r="B3377">
        <f ca="1">IF(INDEX(Transactions!$L:$L,ROW()-8)="",TODAY(),INDEX(Transactions!$G:$G,ROW()-8))</f>
        <v>46238</v>
      </c>
      <c r="F3377">
        <f>IF(INDEX(Transactions!$L:$L,ROW()-8)="",0,INDEX(Transactions!$Q:$Q,ROW()-8))</f>
        <v>0</v>
      </c>
    </row>
    <row r="3378" spans="2:6" x14ac:dyDescent="0.15">
      <c r="B3378">
        <f ca="1">IF(INDEX(Transactions!$L:$L,ROW()-8)="",TODAY(),INDEX(Transactions!$G:$G,ROW()-8))</f>
        <v>46238</v>
      </c>
      <c r="F3378">
        <f>IF(INDEX(Transactions!$L:$L,ROW()-8)="",0,INDEX(Transactions!$Q:$Q,ROW()-8))</f>
        <v>0</v>
      </c>
    </row>
    <row r="3379" spans="2:6" x14ac:dyDescent="0.15">
      <c r="B3379">
        <f ca="1">IF(INDEX(Transactions!$L:$L,ROW()-8)="",TODAY(),INDEX(Transactions!$G:$G,ROW()-8))</f>
        <v>46238</v>
      </c>
      <c r="F3379">
        <f>IF(INDEX(Transactions!$L:$L,ROW()-8)="",0,INDEX(Transactions!$Q:$Q,ROW()-8))</f>
        <v>0</v>
      </c>
    </row>
    <row r="3380" spans="2:6" x14ac:dyDescent="0.15">
      <c r="B3380">
        <f ca="1">IF(INDEX(Transactions!$L:$L,ROW()-8)="",TODAY(),INDEX(Transactions!$G:$G,ROW()-8))</f>
        <v>46238</v>
      </c>
      <c r="F3380">
        <f>IF(INDEX(Transactions!$L:$L,ROW()-8)="",0,INDEX(Transactions!$Q:$Q,ROW()-8))</f>
        <v>0</v>
      </c>
    </row>
    <row r="3381" spans="2:6" x14ac:dyDescent="0.15">
      <c r="B3381">
        <f ca="1">IF(INDEX(Transactions!$L:$L,ROW()-8)="",TODAY(),INDEX(Transactions!$G:$G,ROW()-8))</f>
        <v>46238</v>
      </c>
      <c r="F3381">
        <f>IF(INDEX(Transactions!$L:$L,ROW()-8)="",0,INDEX(Transactions!$Q:$Q,ROW()-8))</f>
        <v>0</v>
      </c>
    </row>
    <row r="3382" spans="2:6" x14ac:dyDescent="0.15">
      <c r="B3382">
        <f ca="1">IF(INDEX(Transactions!$L:$L,ROW()-8)="",TODAY(),INDEX(Transactions!$G:$G,ROW()-8))</f>
        <v>46238</v>
      </c>
      <c r="F3382">
        <f>IF(INDEX(Transactions!$L:$L,ROW()-8)="",0,INDEX(Transactions!$Q:$Q,ROW()-8))</f>
        <v>0</v>
      </c>
    </row>
    <row r="3383" spans="2:6" x14ac:dyDescent="0.15">
      <c r="B3383">
        <f ca="1">IF(INDEX(Transactions!$L:$L,ROW()-8)="",TODAY(),INDEX(Transactions!$G:$G,ROW()-8))</f>
        <v>46238</v>
      </c>
      <c r="F3383">
        <f>IF(INDEX(Transactions!$L:$L,ROW()-8)="",0,INDEX(Transactions!$Q:$Q,ROW()-8))</f>
        <v>0</v>
      </c>
    </row>
    <row r="3384" spans="2:6" x14ac:dyDescent="0.15">
      <c r="B3384">
        <f ca="1">IF(INDEX(Transactions!$L:$L,ROW()-8)="",TODAY(),INDEX(Transactions!$G:$G,ROW()-8))</f>
        <v>46238</v>
      </c>
      <c r="F3384">
        <f>IF(INDEX(Transactions!$L:$L,ROW()-8)="",0,INDEX(Transactions!$Q:$Q,ROW()-8))</f>
        <v>0</v>
      </c>
    </row>
    <row r="3385" spans="2:6" x14ac:dyDescent="0.15">
      <c r="B3385">
        <f ca="1">IF(INDEX(Transactions!$L:$L,ROW()-8)="",TODAY(),INDEX(Transactions!$G:$G,ROW()-8))</f>
        <v>46238</v>
      </c>
      <c r="F3385">
        <f>IF(INDEX(Transactions!$L:$L,ROW()-8)="",0,INDEX(Transactions!$Q:$Q,ROW()-8))</f>
        <v>0</v>
      </c>
    </row>
    <row r="3386" spans="2:6" x14ac:dyDescent="0.15">
      <c r="B3386">
        <f ca="1">IF(INDEX(Transactions!$L:$L,ROW()-8)="",TODAY(),INDEX(Transactions!$G:$G,ROW()-8))</f>
        <v>46238</v>
      </c>
      <c r="F3386">
        <f>IF(INDEX(Transactions!$L:$L,ROW()-8)="",0,INDEX(Transactions!$Q:$Q,ROW()-8))</f>
        <v>0</v>
      </c>
    </row>
    <row r="3387" spans="2:6" x14ac:dyDescent="0.15">
      <c r="B3387">
        <f ca="1">IF(INDEX(Transactions!$L:$L,ROW()-8)="",TODAY(),INDEX(Transactions!$G:$G,ROW()-8))</f>
        <v>46238</v>
      </c>
      <c r="F3387">
        <f>IF(INDEX(Transactions!$L:$L,ROW()-8)="",0,INDEX(Transactions!$Q:$Q,ROW()-8))</f>
        <v>0</v>
      </c>
    </row>
    <row r="3388" spans="2:6" x14ac:dyDescent="0.15">
      <c r="B3388">
        <f ca="1">IF(INDEX(Transactions!$L:$L,ROW()-8)="",TODAY(),INDEX(Transactions!$G:$G,ROW()-8))</f>
        <v>46238</v>
      </c>
      <c r="F3388">
        <f>IF(INDEX(Transactions!$L:$L,ROW()-8)="",0,INDEX(Transactions!$Q:$Q,ROW()-8))</f>
        <v>0</v>
      </c>
    </row>
    <row r="3389" spans="2:6" x14ac:dyDescent="0.15">
      <c r="B3389">
        <f ca="1">IF(INDEX(Transactions!$L:$L,ROW()-8)="",TODAY(),INDEX(Transactions!$G:$G,ROW()-8))</f>
        <v>46238</v>
      </c>
      <c r="F3389">
        <f>IF(INDEX(Transactions!$L:$L,ROW()-8)="",0,INDEX(Transactions!$Q:$Q,ROW()-8))</f>
        <v>0</v>
      </c>
    </row>
    <row r="3390" spans="2:6" x14ac:dyDescent="0.15">
      <c r="B3390">
        <f ca="1">IF(INDEX(Transactions!$L:$L,ROW()-8)="",TODAY(),INDEX(Transactions!$G:$G,ROW()-8))</f>
        <v>46238</v>
      </c>
      <c r="F3390">
        <f>IF(INDEX(Transactions!$L:$L,ROW()-8)="",0,INDEX(Transactions!$Q:$Q,ROW()-8))</f>
        <v>0</v>
      </c>
    </row>
    <row r="3391" spans="2:6" x14ac:dyDescent="0.15">
      <c r="B3391">
        <f ca="1">IF(INDEX(Transactions!$L:$L,ROW()-8)="",TODAY(),INDEX(Transactions!$G:$G,ROW()-8))</f>
        <v>46238</v>
      </c>
      <c r="F3391">
        <f>IF(INDEX(Transactions!$L:$L,ROW()-8)="",0,INDEX(Transactions!$Q:$Q,ROW()-8))</f>
        <v>0</v>
      </c>
    </row>
    <row r="3392" spans="2:6" x14ac:dyDescent="0.15">
      <c r="B3392">
        <f ca="1">IF(INDEX(Transactions!$L:$L,ROW()-8)="",TODAY(),INDEX(Transactions!$G:$G,ROW()-8))</f>
        <v>46238</v>
      </c>
      <c r="F3392">
        <f>IF(INDEX(Transactions!$L:$L,ROW()-8)="",0,INDEX(Transactions!$Q:$Q,ROW()-8))</f>
        <v>0</v>
      </c>
    </row>
    <row r="3393" spans="2:6" x14ac:dyDescent="0.15">
      <c r="B3393">
        <f ca="1">IF(INDEX(Transactions!$L:$L,ROW()-8)="",TODAY(),INDEX(Transactions!$G:$G,ROW()-8))</f>
        <v>46238</v>
      </c>
      <c r="F3393">
        <f>IF(INDEX(Transactions!$L:$L,ROW()-8)="",0,INDEX(Transactions!$Q:$Q,ROW()-8))</f>
        <v>0</v>
      </c>
    </row>
    <row r="3394" spans="2:6" x14ac:dyDescent="0.15">
      <c r="B3394">
        <f ca="1">IF(INDEX(Transactions!$L:$L,ROW()-8)="",TODAY(),INDEX(Transactions!$G:$G,ROW()-8))</f>
        <v>46238</v>
      </c>
      <c r="F3394">
        <f>IF(INDEX(Transactions!$L:$L,ROW()-8)="",0,INDEX(Transactions!$Q:$Q,ROW()-8))</f>
        <v>0</v>
      </c>
    </row>
    <row r="3395" spans="2:6" x14ac:dyDescent="0.15">
      <c r="B3395">
        <f ca="1">IF(INDEX(Transactions!$L:$L,ROW()-8)="",TODAY(),INDEX(Transactions!$G:$G,ROW()-8))</f>
        <v>46238</v>
      </c>
      <c r="F3395">
        <f>IF(INDEX(Transactions!$L:$L,ROW()-8)="",0,INDEX(Transactions!$Q:$Q,ROW()-8))</f>
        <v>0</v>
      </c>
    </row>
    <row r="3396" spans="2:6" x14ac:dyDescent="0.15">
      <c r="B3396">
        <f ca="1">IF(INDEX(Transactions!$L:$L,ROW()-8)="",TODAY(),INDEX(Transactions!$G:$G,ROW()-8))</f>
        <v>46238</v>
      </c>
      <c r="F3396">
        <f>IF(INDEX(Transactions!$L:$L,ROW()-8)="",0,INDEX(Transactions!$Q:$Q,ROW()-8))</f>
        <v>0</v>
      </c>
    </row>
    <row r="3397" spans="2:6" x14ac:dyDescent="0.15">
      <c r="B3397">
        <f ca="1">IF(INDEX(Transactions!$L:$L,ROW()-8)="",TODAY(),INDEX(Transactions!$G:$G,ROW()-8))</f>
        <v>46238</v>
      </c>
      <c r="F3397">
        <f>IF(INDEX(Transactions!$L:$L,ROW()-8)="",0,INDEX(Transactions!$Q:$Q,ROW()-8))</f>
        <v>0</v>
      </c>
    </row>
    <row r="3398" spans="2:6" x14ac:dyDescent="0.15">
      <c r="B3398">
        <f ca="1">IF(INDEX(Transactions!$L:$L,ROW()-8)="",TODAY(),INDEX(Transactions!$G:$G,ROW()-8))</f>
        <v>46238</v>
      </c>
      <c r="F3398">
        <f>IF(INDEX(Transactions!$L:$L,ROW()-8)="",0,INDEX(Transactions!$Q:$Q,ROW()-8))</f>
        <v>0</v>
      </c>
    </row>
    <row r="3399" spans="2:6" x14ac:dyDescent="0.15">
      <c r="B3399">
        <f ca="1">IF(INDEX(Transactions!$L:$L,ROW()-8)="",TODAY(),INDEX(Transactions!$G:$G,ROW()-8))</f>
        <v>46238</v>
      </c>
      <c r="F3399">
        <f>IF(INDEX(Transactions!$L:$L,ROW()-8)="",0,INDEX(Transactions!$Q:$Q,ROW()-8))</f>
        <v>0</v>
      </c>
    </row>
    <row r="3400" spans="2:6" x14ac:dyDescent="0.15">
      <c r="B3400">
        <f ca="1">IF(INDEX(Transactions!$L:$L,ROW()-8)="",TODAY(),INDEX(Transactions!$G:$G,ROW()-8))</f>
        <v>46238</v>
      </c>
      <c r="F3400">
        <f>IF(INDEX(Transactions!$L:$L,ROW()-8)="",0,INDEX(Transactions!$Q:$Q,ROW()-8))</f>
        <v>0</v>
      </c>
    </row>
    <row r="3401" spans="2:6" x14ac:dyDescent="0.15">
      <c r="B3401">
        <f ca="1">IF(INDEX(Transactions!$L:$L,ROW()-8)="",TODAY(),INDEX(Transactions!$G:$G,ROW()-8))</f>
        <v>46238</v>
      </c>
      <c r="F3401">
        <f>IF(INDEX(Transactions!$L:$L,ROW()-8)="",0,INDEX(Transactions!$Q:$Q,ROW()-8))</f>
        <v>0</v>
      </c>
    </row>
    <row r="3402" spans="2:6" x14ac:dyDescent="0.15">
      <c r="B3402">
        <f ca="1">IF(INDEX(Transactions!$L:$L,ROW()-8)="",TODAY(),INDEX(Transactions!$G:$G,ROW()-8))</f>
        <v>46238</v>
      </c>
      <c r="F3402">
        <f>IF(INDEX(Transactions!$L:$L,ROW()-8)="",0,INDEX(Transactions!$Q:$Q,ROW()-8))</f>
        <v>0</v>
      </c>
    </row>
    <row r="3403" spans="2:6" x14ac:dyDescent="0.15">
      <c r="B3403">
        <f ca="1">IF(INDEX(Transactions!$L:$L,ROW()-8)="",TODAY(),INDEX(Transactions!$G:$G,ROW()-8))</f>
        <v>46238</v>
      </c>
      <c r="F3403">
        <f>IF(INDEX(Transactions!$L:$L,ROW()-8)="",0,INDEX(Transactions!$Q:$Q,ROW()-8))</f>
        <v>0</v>
      </c>
    </row>
    <row r="3404" spans="2:6" x14ac:dyDescent="0.15">
      <c r="B3404">
        <f ca="1">IF(INDEX(Transactions!$L:$L,ROW()-8)="",TODAY(),INDEX(Transactions!$G:$G,ROW()-8))</f>
        <v>46238</v>
      </c>
      <c r="F3404">
        <f>IF(INDEX(Transactions!$L:$L,ROW()-8)="",0,INDEX(Transactions!$Q:$Q,ROW()-8))</f>
        <v>0</v>
      </c>
    </row>
    <row r="3405" spans="2:6" x14ac:dyDescent="0.15">
      <c r="B3405">
        <f ca="1">IF(INDEX(Transactions!$L:$L,ROW()-8)="",TODAY(),INDEX(Transactions!$G:$G,ROW()-8))</f>
        <v>46238</v>
      </c>
      <c r="F3405">
        <f>IF(INDEX(Transactions!$L:$L,ROW()-8)="",0,INDEX(Transactions!$Q:$Q,ROW()-8))</f>
        <v>0</v>
      </c>
    </row>
    <row r="3406" spans="2:6" x14ac:dyDescent="0.15">
      <c r="B3406">
        <f ca="1">IF(INDEX(Transactions!$L:$L,ROW()-8)="",TODAY(),INDEX(Transactions!$G:$G,ROW()-8))</f>
        <v>46238</v>
      </c>
      <c r="F3406">
        <f>IF(INDEX(Transactions!$L:$L,ROW()-8)="",0,INDEX(Transactions!$Q:$Q,ROW()-8))</f>
        <v>0</v>
      </c>
    </row>
    <row r="3407" spans="2:6" x14ac:dyDescent="0.15">
      <c r="B3407">
        <f ca="1">IF(INDEX(Transactions!$L:$L,ROW()-8)="",TODAY(),INDEX(Transactions!$G:$G,ROW()-8))</f>
        <v>46238</v>
      </c>
      <c r="F3407">
        <f>IF(INDEX(Transactions!$L:$L,ROW()-8)="",0,INDEX(Transactions!$Q:$Q,ROW()-8))</f>
        <v>0</v>
      </c>
    </row>
    <row r="3408" spans="2:6" x14ac:dyDescent="0.15">
      <c r="B3408">
        <f ca="1">IF(INDEX(Transactions!$L:$L,ROW()-8)="",TODAY(),INDEX(Transactions!$G:$G,ROW()-8))</f>
        <v>46238</v>
      </c>
      <c r="F3408">
        <f>IF(INDEX(Transactions!$L:$L,ROW()-8)="",0,INDEX(Transactions!$Q:$Q,ROW()-8))</f>
        <v>0</v>
      </c>
    </row>
    <row r="3409" spans="2:6" x14ac:dyDescent="0.15">
      <c r="B3409">
        <f ca="1">IF(INDEX(Transactions!$L:$L,ROW()-8)="",TODAY(),INDEX(Transactions!$G:$G,ROW()-8))</f>
        <v>46238</v>
      </c>
      <c r="F3409">
        <f>IF(INDEX(Transactions!$L:$L,ROW()-8)="",0,INDEX(Transactions!$Q:$Q,ROW()-8))</f>
        <v>0</v>
      </c>
    </row>
    <row r="3410" spans="2:6" x14ac:dyDescent="0.15">
      <c r="B3410">
        <f ca="1">IF(INDEX(Transactions!$L:$L,ROW()-8)="",TODAY(),INDEX(Transactions!$G:$G,ROW()-8))</f>
        <v>46238</v>
      </c>
      <c r="F3410">
        <f>IF(INDEX(Transactions!$L:$L,ROW()-8)="",0,INDEX(Transactions!$Q:$Q,ROW()-8))</f>
        <v>0</v>
      </c>
    </row>
    <row r="3411" spans="2:6" x14ac:dyDescent="0.15">
      <c r="B3411">
        <f ca="1">IF(INDEX(Transactions!$L:$L,ROW()-8)="",TODAY(),INDEX(Transactions!$G:$G,ROW()-8))</f>
        <v>46238</v>
      </c>
      <c r="F3411">
        <f>IF(INDEX(Transactions!$L:$L,ROW()-8)="",0,INDEX(Transactions!$Q:$Q,ROW()-8))</f>
        <v>0</v>
      </c>
    </row>
    <row r="3412" spans="2:6" x14ac:dyDescent="0.15">
      <c r="B3412">
        <f ca="1">IF(INDEX(Transactions!$L:$L,ROW()-8)="",TODAY(),INDEX(Transactions!$G:$G,ROW()-8))</f>
        <v>46238</v>
      </c>
      <c r="F3412">
        <f>IF(INDEX(Transactions!$L:$L,ROW()-8)="",0,INDEX(Transactions!$Q:$Q,ROW()-8))</f>
        <v>0</v>
      </c>
    </row>
    <row r="3413" spans="2:6" x14ac:dyDescent="0.15">
      <c r="B3413">
        <f ca="1">IF(INDEX(Transactions!$L:$L,ROW()-8)="",TODAY(),INDEX(Transactions!$G:$G,ROW()-8))</f>
        <v>46238</v>
      </c>
      <c r="F3413">
        <f>IF(INDEX(Transactions!$L:$L,ROW()-8)="",0,INDEX(Transactions!$Q:$Q,ROW()-8))</f>
        <v>0</v>
      </c>
    </row>
    <row r="3414" spans="2:6" x14ac:dyDescent="0.15">
      <c r="B3414">
        <f ca="1">IF(INDEX(Transactions!$L:$L,ROW()-8)="",TODAY(),INDEX(Transactions!$G:$G,ROW()-8))</f>
        <v>46238</v>
      </c>
      <c r="F3414">
        <f>IF(INDEX(Transactions!$L:$L,ROW()-8)="",0,INDEX(Transactions!$Q:$Q,ROW()-8))</f>
        <v>0</v>
      </c>
    </row>
    <row r="3415" spans="2:6" x14ac:dyDescent="0.15">
      <c r="B3415">
        <f ca="1">IF(INDEX(Transactions!$L:$L,ROW()-8)="",TODAY(),INDEX(Transactions!$G:$G,ROW()-8))</f>
        <v>46238</v>
      </c>
      <c r="F3415">
        <f>IF(INDEX(Transactions!$L:$L,ROW()-8)="",0,INDEX(Transactions!$Q:$Q,ROW()-8))</f>
        <v>0</v>
      </c>
    </row>
    <row r="3416" spans="2:6" x14ac:dyDescent="0.15">
      <c r="B3416">
        <f ca="1">IF(INDEX(Transactions!$L:$L,ROW()-8)="",TODAY(),INDEX(Transactions!$G:$G,ROW()-8))</f>
        <v>46238</v>
      </c>
      <c r="F3416">
        <f>IF(INDEX(Transactions!$L:$L,ROW()-8)="",0,INDEX(Transactions!$Q:$Q,ROW()-8))</f>
        <v>0</v>
      </c>
    </row>
    <row r="3417" spans="2:6" x14ac:dyDescent="0.15">
      <c r="B3417">
        <f ca="1">IF(INDEX(Transactions!$L:$L,ROW()-8)="",TODAY(),INDEX(Transactions!$G:$G,ROW()-8))</f>
        <v>46238</v>
      </c>
      <c r="F3417">
        <f>IF(INDEX(Transactions!$L:$L,ROW()-8)="",0,INDEX(Transactions!$Q:$Q,ROW()-8))</f>
        <v>0</v>
      </c>
    </row>
    <row r="3418" spans="2:6" x14ac:dyDescent="0.15">
      <c r="B3418">
        <f ca="1">IF(INDEX(Transactions!$L:$L,ROW()-8)="",TODAY(),INDEX(Transactions!$G:$G,ROW()-8))</f>
        <v>46238</v>
      </c>
      <c r="F3418">
        <f>IF(INDEX(Transactions!$L:$L,ROW()-8)="",0,INDEX(Transactions!$Q:$Q,ROW()-8))</f>
        <v>0</v>
      </c>
    </row>
    <row r="3419" spans="2:6" x14ac:dyDescent="0.15">
      <c r="B3419">
        <f ca="1">IF(INDEX(Transactions!$L:$L,ROW()-8)="",TODAY(),INDEX(Transactions!$G:$G,ROW()-8))</f>
        <v>46238</v>
      </c>
      <c r="F3419">
        <f>IF(INDEX(Transactions!$L:$L,ROW()-8)="",0,INDEX(Transactions!$Q:$Q,ROW()-8))</f>
        <v>0</v>
      </c>
    </row>
    <row r="3420" spans="2:6" x14ac:dyDescent="0.15">
      <c r="B3420">
        <f ca="1">IF(INDEX(Transactions!$L:$L,ROW()-8)="",TODAY(),INDEX(Transactions!$G:$G,ROW()-8))</f>
        <v>46238</v>
      </c>
      <c r="F3420">
        <f>IF(INDEX(Transactions!$L:$L,ROW()-8)="",0,INDEX(Transactions!$Q:$Q,ROW()-8))</f>
        <v>0</v>
      </c>
    </row>
    <row r="3421" spans="2:6" x14ac:dyDescent="0.15">
      <c r="B3421">
        <f ca="1">IF(INDEX(Transactions!$L:$L,ROW()-8)="",TODAY(),INDEX(Transactions!$G:$G,ROW()-8))</f>
        <v>46238</v>
      </c>
      <c r="F3421">
        <f>IF(INDEX(Transactions!$L:$L,ROW()-8)="",0,INDEX(Transactions!$Q:$Q,ROW()-8))</f>
        <v>0</v>
      </c>
    </row>
    <row r="3422" spans="2:6" x14ac:dyDescent="0.15">
      <c r="B3422">
        <f ca="1">IF(INDEX(Transactions!$L:$L,ROW()-8)="",TODAY(),INDEX(Transactions!$G:$G,ROW()-8))</f>
        <v>46238</v>
      </c>
      <c r="F3422">
        <f>IF(INDEX(Transactions!$L:$L,ROW()-8)="",0,INDEX(Transactions!$Q:$Q,ROW()-8))</f>
        <v>0</v>
      </c>
    </row>
    <row r="3423" spans="2:6" x14ac:dyDescent="0.15">
      <c r="B3423">
        <f ca="1">IF(INDEX(Transactions!$L:$L,ROW()-8)="",TODAY(),INDEX(Transactions!$G:$G,ROW()-8))</f>
        <v>46238</v>
      </c>
      <c r="F3423">
        <f>IF(INDEX(Transactions!$L:$L,ROW()-8)="",0,INDEX(Transactions!$Q:$Q,ROW()-8))</f>
        <v>0</v>
      </c>
    </row>
    <row r="3424" spans="2:6" x14ac:dyDescent="0.15">
      <c r="B3424">
        <f ca="1">IF(INDEX(Transactions!$L:$L,ROW()-8)="",TODAY(),INDEX(Transactions!$G:$G,ROW()-8))</f>
        <v>46238</v>
      </c>
      <c r="F3424">
        <f>IF(INDEX(Transactions!$L:$L,ROW()-8)="",0,INDEX(Transactions!$Q:$Q,ROW()-8))</f>
        <v>0</v>
      </c>
    </row>
    <row r="3425" spans="2:6" x14ac:dyDescent="0.15">
      <c r="B3425">
        <f ca="1">IF(INDEX(Transactions!$L:$L,ROW()-8)="",TODAY(),INDEX(Transactions!$G:$G,ROW()-8))</f>
        <v>46238</v>
      </c>
      <c r="F3425">
        <f>IF(INDEX(Transactions!$L:$L,ROW()-8)="",0,INDEX(Transactions!$Q:$Q,ROW()-8))</f>
        <v>0</v>
      </c>
    </row>
    <row r="3426" spans="2:6" x14ac:dyDescent="0.15">
      <c r="B3426">
        <f ca="1">IF(INDEX(Transactions!$L:$L,ROW()-8)="",TODAY(),INDEX(Transactions!$G:$G,ROW()-8))</f>
        <v>46238</v>
      </c>
      <c r="F3426">
        <f>IF(INDEX(Transactions!$L:$L,ROW()-8)="",0,INDEX(Transactions!$Q:$Q,ROW()-8))</f>
        <v>0</v>
      </c>
    </row>
    <row r="3427" spans="2:6" x14ac:dyDescent="0.15">
      <c r="B3427">
        <f ca="1">IF(INDEX(Transactions!$L:$L,ROW()-8)="",TODAY(),INDEX(Transactions!$G:$G,ROW()-8))</f>
        <v>46238</v>
      </c>
      <c r="F3427">
        <f>IF(INDEX(Transactions!$L:$L,ROW()-8)="",0,INDEX(Transactions!$Q:$Q,ROW()-8))</f>
        <v>0</v>
      </c>
    </row>
    <row r="3428" spans="2:6" x14ac:dyDescent="0.15">
      <c r="B3428">
        <f ca="1">IF(INDEX(Transactions!$L:$L,ROW()-8)="",TODAY(),INDEX(Transactions!$G:$G,ROW()-8))</f>
        <v>46238</v>
      </c>
      <c r="F3428">
        <f>IF(INDEX(Transactions!$L:$L,ROW()-8)="",0,INDEX(Transactions!$Q:$Q,ROW()-8))</f>
        <v>0</v>
      </c>
    </row>
    <row r="3429" spans="2:6" x14ac:dyDescent="0.15">
      <c r="B3429">
        <f ca="1">IF(INDEX(Transactions!$L:$L,ROW()-8)="",TODAY(),INDEX(Transactions!$G:$G,ROW()-8))</f>
        <v>46238</v>
      </c>
      <c r="F3429">
        <f>IF(INDEX(Transactions!$L:$L,ROW()-8)="",0,INDEX(Transactions!$Q:$Q,ROW()-8))</f>
        <v>0</v>
      </c>
    </row>
    <row r="3430" spans="2:6" x14ac:dyDescent="0.15">
      <c r="B3430">
        <f ca="1">IF(INDEX(Transactions!$L:$L,ROW()-8)="",TODAY(),INDEX(Transactions!$G:$G,ROW()-8))</f>
        <v>46238</v>
      </c>
      <c r="F3430">
        <f>IF(INDEX(Transactions!$L:$L,ROW()-8)="",0,INDEX(Transactions!$Q:$Q,ROW()-8))</f>
        <v>0</v>
      </c>
    </row>
    <row r="3431" spans="2:6" x14ac:dyDescent="0.15">
      <c r="B3431">
        <f ca="1">IF(INDEX(Transactions!$L:$L,ROW()-8)="",TODAY(),INDEX(Transactions!$G:$G,ROW()-8))</f>
        <v>46238</v>
      </c>
      <c r="F3431">
        <f>IF(INDEX(Transactions!$L:$L,ROW()-8)="",0,INDEX(Transactions!$Q:$Q,ROW()-8))</f>
        <v>0</v>
      </c>
    </row>
    <row r="3432" spans="2:6" x14ac:dyDescent="0.15">
      <c r="B3432">
        <f ca="1">IF(INDEX(Transactions!$L:$L,ROW()-8)="",TODAY(),INDEX(Transactions!$G:$G,ROW()-8))</f>
        <v>46238</v>
      </c>
      <c r="F3432">
        <f>IF(INDEX(Transactions!$L:$L,ROW()-8)="",0,INDEX(Transactions!$Q:$Q,ROW()-8))</f>
        <v>0</v>
      </c>
    </row>
    <row r="3433" spans="2:6" x14ac:dyDescent="0.15">
      <c r="B3433">
        <f ca="1">IF(INDEX(Transactions!$L:$L,ROW()-8)="",TODAY(),INDEX(Transactions!$G:$G,ROW()-8))</f>
        <v>46238</v>
      </c>
      <c r="F3433">
        <f>IF(INDEX(Transactions!$L:$L,ROW()-8)="",0,INDEX(Transactions!$Q:$Q,ROW()-8))</f>
        <v>0</v>
      </c>
    </row>
    <row r="3434" spans="2:6" x14ac:dyDescent="0.15">
      <c r="B3434">
        <f ca="1">IF(INDEX(Transactions!$L:$L,ROW()-8)="",TODAY(),INDEX(Transactions!$G:$G,ROW()-8))</f>
        <v>46238</v>
      </c>
      <c r="F3434">
        <f>IF(INDEX(Transactions!$L:$L,ROW()-8)="",0,INDEX(Transactions!$Q:$Q,ROW()-8))</f>
        <v>0</v>
      </c>
    </row>
    <row r="3435" spans="2:6" x14ac:dyDescent="0.15">
      <c r="B3435">
        <f ca="1">IF(INDEX(Transactions!$L:$L,ROW()-8)="",TODAY(),INDEX(Transactions!$G:$G,ROW()-8))</f>
        <v>46238</v>
      </c>
      <c r="F3435">
        <f>IF(INDEX(Transactions!$L:$L,ROW()-8)="",0,INDEX(Transactions!$Q:$Q,ROW()-8))</f>
        <v>0</v>
      </c>
    </row>
    <row r="3436" spans="2:6" x14ac:dyDescent="0.15">
      <c r="B3436">
        <f ca="1">IF(INDEX(Transactions!$L:$L,ROW()-8)="",TODAY(),INDEX(Transactions!$G:$G,ROW()-8))</f>
        <v>46238</v>
      </c>
      <c r="F3436">
        <f>IF(INDEX(Transactions!$L:$L,ROW()-8)="",0,INDEX(Transactions!$Q:$Q,ROW()-8))</f>
        <v>0</v>
      </c>
    </row>
    <row r="3437" spans="2:6" x14ac:dyDescent="0.15">
      <c r="B3437">
        <f ca="1">IF(INDEX(Transactions!$L:$L,ROW()-8)="",TODAY(),INDEX(Transactions!$G:$G,ROW()-8))</f>
        <v>46238</v>
      </c>
      <c r="F3437">
        <f>IF(INDEX(Transactions!$L:$L,ROW()-8)="",0,INDEX(Transactions!$Q:$Q,ROW()-8))</f>
        <v>0</v>
      </c>
    </row>
    <row r="3438" spans="2:6" x14ac:dyDescent="0.15">
      <c r="B3438">
        <f ca="1">IF(INDEX(Transactions!$L:$L,ROW()-8)="",TODAY(),INDEX(Transactions!$G:$G,ROW()-8))</f>
        <v>46238</v>
      </c>
      <c r="F3438">
        <f>IF(INDEX(Transactions!$L:$L,ROW()-8)="",0,INDEX(Transactions!$Q:$Q,ROW()-8))</f>
        <v>0</v>
      </c>
    </row>
    <row r="3439" spans="2:6" x14ac:dyDescent="0.15">
      <c r="B3439">
        <f ca="1">IF(INDEX(Transactions!$L:$L,ROW()-8)="",TODAY(),INDEX(Transactions!$G:$G,ROW()-8))</f>
        <v>46238</v>
      </c>
      <c r="F3439">
        <f>IF(INDEX(Transactions!$L:$L,ROW()-8)="",0,INDEX(Transactions!$Q:$Q,ROW()-8))</f>
        <v>0</v>
      </c>
    </row>
    <row r="3440" spans="2:6" x14ac:dyDescent="0.15">
      <c r="B3440">
        <f ca="1">IF(INDEX(Transactions!$L:$L,ROW()-8)="",TODAY(),INDEX(Transactions!$G:$G,ROW()-8))</f>
        <v>46238</v>
      </c>
      <c r="F3440">
        <f>IF(INDEX(Transactions!$L:$L,ROW()-8)="",0,INDEX(Transactions!$Q:$Q,ROW()-8))</f>
        <v>0</v>
      </c>
    </row>
    <row r="3441" spans="2:6" x14ac:dyDescent="0.15">
      <c r="B3441">
        <f ca="1">IF(INDEX(Transactions!$L:$L,ROW()-8)="",TODAY(),INDEX(Transactions!$G:$G,ROW()-8))</f>
        <v>46238</v>
      </c>
      <c r="F3441">
        <f>IF(INDEX(Transactions!$L:$L,ROW()-8)="",0,INDEX(Transactions!$Q:$Q,ROW()-8))</f>
        <v>0</v>
      </c>
    </row>
    <row r="3442" spans="2:6" x14ac:dyDescent="0.15">
      <c r="B3442">
        <f ca="1">IF(INDEX(Transactions!$L:$L,ROW()-8)="",TODAY(),INDEX(Transactions!$G:$G,ROW()-8))</f>
        <v>46238</v>
      </c>
      <c r="F3442">
        <f>IF(INDEX(Transactions!$L:$L,ROW()-8)="",0,INDEX(Transactions!$Q:$Q,ROW()-8))</f>
        <v>0</v>
      </c>
    </row>
    <row r="3443" spans="2:6" x14ac:dyDescent="0.15">
      <c r="B3443">
        <f ca="1">IF(INDEX(Transactions!$L:$L,ROW()-8)="",TODAY(),INDEX(Transactions!$G:$G,ROW()-8))</f>
        <v>46238</v>
      </c>
      <c r="F3443">
        <f>IF(INDEX(Transactions!$L:$L,ROW()-8)="",0,INDEX(Transactions!$Q:$Q,ROW()-8))</f>
        <v>0</v>
      </c>
    </row>
    <row r="3444" spans="2:6" x14ac:dyDescent="0.15">
      <c r="B3444">
        <f ca="1">IF(INDEX(Transactions!$L:$L,ROW()-8)="",TODAY(),INDEX(Transactions!$G:$G,ROW()-8))</f>
        <v>46238</v>
      </c>
      <c r="F3444">
        <f>IF(INDEX(Transactions!$L:$L,ROW()-8)="",0,INDEX(Transactions!$Q:$Q,ROW()-8))</f>
        <v>0</v>
      </c>
    </row>
    <row r="3445" spans="2:6" x14ac:dyDescent="0.15">
      <c r="B3445">
        <f ca="1">IF(INDEX(Transactions!$L:$L,ROW()-8)="",TODAY(),INDEX(Transactions!$G:$G,ROW()-8))</f>
        <v>46238</v>
      </c>
      <c r="F3445">
        <f>IF(INDEX(Transactions!$L:$L,ROW()-8)="",0,INDEX(Transactions!$Q:$Q,ROW()-8))</f>
        <v>0</v>
      </c>
    </row>
    <row r="3446" spans="2:6" x14ac:dyDescent="0.15">
      <c r="B3446">
        <f ca="1">IF(INDEX(Transactions!$L:$L,ROW()-8)="",TODAY(),INDEX(Transactions!$G:$G,ROW()-8))</f>
        <v>46238</v>
      </c>
      <c r="F3446">
        <f>IF(INDEX(Transactions!$L:$L,ROW()-8)="",0,INDEX(Transactions!$Q:$Q,ROW()-8))</f>
        <v>0</v>
      </c>
    </row>
    <row r="3447" spans="2:6" x14ac:dyDescent="0.15">
      <c r="B3447">
        <f ca="1">IF(INDEX(Transactions!$L:$L,ROW()-8)="",TODAY(),INDEX(Transactions!$G:$G,ROW()-8))</f>
        <v>46238</v>
      </c>
      <c r="F3447">
        <f>IF(INDEX(Transactions!$L:$L,ROW()-8)="",0,INDEX(Transactions!$Q:$Q,ROW()-8))</f>
        <v>0</v>
      </c>
    </row>
    <row r="3448" spans="2:6" x14ac:dyDescent="0.15">
      <c r="B3448">
        <f ca="1">IF(INDEX(Transactions!$L:$L,ROW()-8)="",TODAY(),INDEX(Transactions!$G:$G,ROW()-8))</f>
        <v>46238</v>
      </c>
      <c r="F3448">
        <f>IF(INDEX(Transactions!$L:$L,ROW()-8)="",0,INDEX(Transactions!$Q:$Q,ROW()-8))</f>
        <v>0</v>
      </c>
    </row>
    <row r="3449" spans="2:6" x14ac:dyDescent="0.15">
      <c r="B3449">
        <f ca="1">IF(INDEX(Transactions!$L:$L,ROW()-8)="",TODAY(),INDEX(Transactions!$G:$G,ROW()-8))</f>
        <v>46238</v>
      </c>
      <c r="F3449">
        <f>IF(INDEX(Transactions!$L:$L,ROW()-8)="",0,INDEX(Transactions!$Q:$Q,ROW()-8))</f>
        <v>0</v>
      </c>
    </row>
    <row r="3450" spans="2:6" x14ac:dyDescent="0.15">
      <c r="B3450">
        <f ca="1">IF(INDEX(Transactions!$L:$L,ROW()-8)="",TODAY(),INDEX(Transactions!$G:$G,ROW()-8))</f>
        <v>46238</v>
      </c>
      <c r="F3450">
        <f>IF(INDEX(Transactions!$L:$L,ROW()-8)="",0,INDEX(Transactions!$Q:$Q,ROW()-8))</f>
        <v>0</v>
      </c>
    </row>
    <row r="3451" spans="2:6" x14ac:dyDescent="0.15">
      <c r="B3451">
        <f ca="1">IF(INDEX(Transactions!$L:$L,ROW()-8)="",TODAY(),INDEX(Transactions!$G:$G,ROW()-8))</f>
        <v>46238</v>
      </c>
      <c r="F3451">
        <f>IF(INDEX(Transactions!$L:$L,ROW()-8)="",0,INDEX(Transactions!$Q:$Q,ROW()-8))</f>
        <v>0</v>
      </c>
    </row>
    <row r="3452" spans="2:6" x14ac:dyDescent="0.15">
      <c r="B3452">
        <f ca="1">IF(INDEX(Transactions!$L:$L,ROW()-8)="",TODAY(),INDEX(Transactions!$G:$G,ROW()-8))</f>
        <v>46238</v>
      </c>
      <c r="F3452">
        <f>IF(INDEX(Transactions!$L:$L,ROW()-8)="",0,INDEX(Transactions!$Q:$Q,ROW()-8))</f>
        <v>0</v>
      </c>
    </row>
    <row r="3453" spans="2:6" x14ac:dyDescent="0.15">
      <c r="B3453">
        <f ca="1">IF(INDEX(Transactions!$L:$L,ROW()-8)="",TODAY(),INDEX(Transactions!$G:$G,ROW()-8))</f>
        <v>46238</v>
      </c>
      <c r="F3453">
        <f>IF(INDEX(Transactions!$L:$L,ROW()-8)="",0,INDEX(Transactions!$Q:$Q,ROW()-8))</f>
        <v>0</v>
      </c>
    </row>
    <row r="3454" spans="2:6" x14ac:dyDescent="0.15">
      <c r="B3454">
        <f ca="1">IF(INDEX(Transactions!$L:$L,ROW()-8)="",TODAY(),INDEX(Transactions!$G:$G,ROW()-8))</f>
        <v>46238</v>
      </c>
      <c r="F3454">
        <f>IF(INDEX(Transactions!$L:$L,ROW()-8)="",0,INDEX(Transactions!$Q:$Q,ROW()-8))</f>
        <v>0</v>
      </c>
    </row>
    <row r="3455" spans="2:6" x14ac:dyDescent="0.15">
      <c r="B3455">
        <f ca="1">IF(INDEX(Transactions!$L:$L,ROW()-8)="",TODAY(),INDEX(Transactions!$G:$G,ROW()-8))</f>
        <v>46238</v>
      </c>
      <c r="F3455">
        <f>IF(INDEX(Transactions!$L:$L,ROW()-8)="",0,INDEX(Transactions!$Q:$Q,ROW()-8))</f>
        <v>0</v>
      </c>
    </row>
    <row r="3456" spans="2:6" x14ac:dyDescent="0.15">
      <c r="B3456">
        <f ca="1">IF(INDEX(Transactions!$L:$L,ROW()-8)="",TODAY(),INDEX(Transactions!$G:$G,ROW()-8))</f>
        <v>46238</v>
      </c>
      <c r="F3456">
        <f>IF(INDEX(Transactions!$L:$L,ROW()-8)="",0,INDEX(Transactions!$Q:$Q,ROW()-8))</f>
        <v>0</v>
      </c>
    </row>
    <row r="3457" spans="2:6" x14ac:dyDescent="0.15">
      <c r="B3457">
        <f ca="1">IF(INDEX(Transactions!$L:$L,ROW()-8)="",TODAY(),INDEX(Transactions!$G:$G,ROW()-8))</f>
        <v>46238</v>
      </c>
      <c r="F3457">
        <f>IF(INDEX(Transactions!$L:$L,ROW()-8)="",0,INDEX(Transactions!$Q:$Q,ROW()-8))</f>
        <v>0</v>
      </c>
    </row>
    <row r="3458" spans="2:6" x14ac:dyDescent="0.15">
      <c r="B3458">
        <f ca="1">IF(INDEX(Transactions!$L:$L,ROW()-8)="",TODAY(),INDEX(Transactions!$G:$G,ROW()-8))</f>
        <v>46238</v>
      </c>
      <c r="F3458">
        <f>IF(INDEX(Transactions!$L:$L,ROW()-8)="",0,INDEX(Transactions!$Q:$Q,ROW()-8))</f>
        <v>0</v>
      </c>
    </row>
    <row r="3459" spans="2:6" x14ac:dyDescent="0.15">
      <c r="B3459">
        <f ca="1">IF(INDEX(Transactions!$L:$L,ROW()-8)="",TODAY(),INDEX(Transactions!$G:$G,ROW()-8))</f>
        <v>46238</v>
      </c>
      <c r="F3459">
        <f>IF(INDEX(Transactions!$L:$L,ROW()-8)="",0,INDEX(Transactions!$Q:$Q,ROW()-8))</f>
        <v>0</v>
      </c>
    </row>
    <row r="3460" spans="2:6" x14ac:dyDescent="0.15">
      <c r="B3460">
        <f ca="1">IF(INDEX(Transactions!$L:$L,ROW()-8)="",TODAY(),INDEX(Transactions!$G:$G,ROW()-8))</f>
        <v>46238</v>
      </c>
      <c r="F3460">
        <f>IF(INDEX(Transactions!$L:$L,ROW()-8)="",0,INDEX(Transactions!$Q:$Q,ROW()-8))</f>
        <v>0</v>
      </c>
    </row>
    <row r="3461" spans="2:6" x14ac:dyDescent="0.15">
      <c r="B3461">
        <f ca="1">IF(INDEX(Transactions!$L:$L,ROW()-8)="",TODAY(),INDEX(Transactions!$G:$G,ROW()-8))</f>
        <v>46238</v>
      </c>
      <c r="F3461">
        <f>IF(INDEX(Transactions!$L:$L,ROW()-8)="",0,INDEX(Transactions!$Q:$Q,ROW()-8))</f>
        <v>0</v>
      </c>
    </row>
    <row r="3462" spans="2:6" x14ac:dyDescent="0.15">
      <c r="B3462">
        <f ca="1">IF(INDEX(Transactions!$L:$L,ROW()-8)="",TODAY(),INDEX(Transactions!$G:$G,ROW()-8))</f>
        <v>46238</v>
      </c>
      <c r="F3462">
        <f>IF(INDEX(Transactions!$L:$L,ROW()-8)="",0,INDEX(Transactions!$Q:$Q,ROW()-8))</f>
        <v>0</v>
      </c>
    </row>
    <row r="3463" spans="2:6" x14ac:dyDescent="0.15">
      <c r="B3463">
        <f ca="1">IF(INDEX(Transactions!$L:$L,ROW()-8)="",TODAY(),INDEX(Transactions!$G:$G,ROW()-8))</f>
        <v>46238</v>
      </c>
      <c r="F3463">
        <f>IF(INDEX(Transactions!$L:$L,ROW()-8)="",0,INDEX(Transactions!$Q:$Q,ROW()-8))</f>
        <v>0</v>
      </c>
    </row>
    <row r="3464" spans="2:6" x14ac:dyDescent="0.15">
      <c r="B3464">
        <f ca="1">IF(INDEX(Transactions!$L:$L,ROW()-8)="",TODAY(),INDEX(Transactions!$G:$G,ROW()-8))</f>
        <v>46238</v>
      </c>
      <c r="F3464">
        <f>IF(INDEX(Transactions!$L:$L,ROW()-8)="",0,INDEX(Transactions!$Q:$Q,ROW()-8))</f>
        <v>0</v>
      </c>
    </row>
    <row r="3465" spans="2:6" x14ac:dyDescent="0.15">
      <c r="B3465">
        <f ca="1">IF(INDEX(Transactions!$L:$L,ROW()-8)="",TODAY(),INDEX(Transactions!$G:$G,ROW()-8))</f>
        <v>46238</v>
      </c>
      <c r="F3465">
        <f>IF(INDEX(Transactions!$L:$L,ROW()-8)="",0,INDEX(Transactions!$Q:$Q,ROW()-8))</f>
        <v>0</v>
      </c>
    </row>
    <row r="3466" spans="2:6" x14ac:dyDescent="0.15">
      <c r="B3466">
        <f ca="1">IF(INDEX(Transactions!$L:$L,ROW()-8)="",TODAY(),INDEX(Transactions!$G:$G,ROW()-8))</f>
        <v>46238</v>
      </c>
      <c r="F3466">
        <f>IF(INDEX(Transactions!$L:$L,ROW()-8)="",0,INDEX(Transactions!$Q:$Q,ROW()-8))</f>
        <v>0</v>
      </c>
    </row>
    <row r="3467" spans="2:6" x14ac:dyDescent="0.15">
      <c r="B3467">
        <f ca="1">IF(INDEX(Transactions!$L:$L,ROW()-8)="",TODAY(),INDEX(Transactions!$G:$G,ROW()-8))</f>
        <v>46238</v>
      </c>
      <c r="F3467">
        <f>IF(INDEX(Transactions!$L:$L,ROW()-8)="",0,INDEX(Transactions!$Q:$Q,ROW()-8))</f>
        <v>0</v>
      </c>
    </row>
    <row r="3468" spans="2:6" x14ac:dyDescent="0.15">
      <c r="B3468">
        <f ca="1">IF(INDEX(Transactions!$L:$L,ROW()-8)="",TODAY(),INDEX(Transactions!$G:$G,ROW()-8))</f>
        <v>46238</v>
      </c>
      <c r="F3468">
        <f>IF(INDEX(Transactions!$L:$L,ROW()-8)="",0,INDEX(Transactions!$Q:$Q,ROW()-8))</f>
        <v>0</v>
      </c>
    </row>
    <row r="3469" spans="2:6" x14ac:dyDescent="0.15">
      <c r="B3469">
        <f ca="1">IF(INDEX(Transactions!$L:$L,ROW()-8)="",TODAY(),INDEX(Transactions!$G:$G,ROW()-8))</f>
        <v>46238</v>
      </c>
      <c r="F3469">
        <f>IF(INDEX(Transactions!$L:$L,ROW()-8)="",0,INDEX(Transactions!$Q:$Q,ROW()-8))</f>
        <v>0</v>
      </c>
    </row>
    <row r="3470" spans="2:6" x14ac:dyDescent="0.15">
      <c r="B3470">
        <f ca="1">IF(INDEX(Transactions!$L:$L,ROW()-8)="",TODAY(),INDEX(Transactions!$G:$G,ROW()-8))</f>
        <v>46238</v>
      </c>
      <c r="F3470">
        <f>IF(INDEX(Transactions!$L:$L,ROW()-8)="",0,INDEX(Transactions!$Q:$Q,ROW()-8))</f>
        <v>0</v>
      </c>
    </row>
    <row r="3471" spans="2:6" x14ac:dyDescent="0.15">
      <c r="B3471">
        <f ca="1">IF(INDEX(Transactions!$L:$L,ROW()-8)="",TODAY(),INDEX(Transactions!$G:$G,ROW()-8))</f>
        <v>46238</v>
      </c>
      <c r="F3471">
        <f>IF(INDEX(Transactions!$L:$L,ROW()-8)="",0,INDEX(Transactions!$Q:$Q,ROW()-8))</f>
        <v>0</v>
      </c>
    </row>
    <row r="3472" spans="2:6" x14ac:dyDescent="0.15">
      <c r="B3472">
        <f ca="1">IF(INDEX(Transactions!$L:$L,ROW()-8)="",TODAY(),INDEX(Transactions!$G:$G,ROW()-8))</f>
        <v>46238</v>
      </c>
      <c r="F3472">
        <f>IF(INDEX(Transactions!$L:$L,ROW()-8)="",0,INDEX(Transactions!$Q:$Q,ROW()-8))</f>
        <v>0</v>
      </c>
    </row>
    <row r="3473" spans="2:6" x14ac:dyDescent="0.15">
      <c r="B3473">
        <f ca="1">IF(INDEX(Transactions!$L:$L,ROW()-8)="",TODAY(),INDEX(Transactions!$G:$G,ROW()-8))</f>
        <v>46238</v>
      </c>
      <c r="F3473">
        <f>IF(INDEX(Transactions!$L:$L,ROW()-8)="",0,INDEX(Transactions!$Q:$Q,ROW()-8))</f>
        <v>0</v>
      </c>
    </row>
    <row r="3474" spans="2:6" x14ac:dyDescent="0.15">
      <c r="B3474">
        <f ca="1">IF(INDEX(Transactions!$L:$L,ROW()-8)="",TODAY(),INDEX(Transactions!$G:$G,ROW()-8))</f>
        <v>46238</v>
      </c>
      <c r="F3474">
        <f>IF(INDEX(Transactions!$L:$L,ROW()-8)="",0,INDEX(Transactions!$Q:$Q,ROW()-8))</f>
        <v>0</v>
      </c>
    </row>
    <row r="3475" spans="2:6" x14ac:dyDescent="0.15">
      <c r="B3475">
        <f ca="1">IF(INDEX(Transactions!$L:$L,ROW()-8)="",TODAY(),INDEX(Transactions!$G:$G,ROW()-8))</f>
        <v>46238</v>
      </c>
      <c r="F3475">
        <f>IF(INDEX(Transactions!$L:$L,ROW()-8)="",0,INDEX(Transactions!$Q:$Q,ROW()-8))</f>
        <v>0</v>
      </c>
    </row>
    <row r="3476" spans="2:6" x14ac:dyDescent="0.15">
      <c r="B3476">
        <f ca="1">IF(INDEX(Transactions!$L:$L,ROW()-8)="",TODAY(),INDEX(Transactions!$G:$G,ROW()-8))</f>
        <v>46238</v>
      </c>
      <c r="F3476">
        <f>IF(INDEX(Transactions!$L:$L,ROW()-8)="",0,INDEX(Transactions!$Q:$Q,ROW()-8))</f>
        <v>0</v>
      </c>
    </row>
    <row r="3477" spans="2:6" x14ac:dyDescent="0.15">
      <c r="B3477">
        <f ca="1">IF(INDEX(Transactions!$L:$L,ROW()-8)="",TODAY(),INDEX(Transactions!$G:$G,ROW()-8))</f>
        <v>46238</v>
      </c>
      <c r="F3477">
        <f>IF(INDEX(Transactions!$L:$L,ROW()-8)="",0,INDEX(Transactions!$Q:$Q,ROW()-8))</f>
        <v>0</v>
      </c>
    </row>
    <row r="3478" spans="2:6" x14ac:dyDescent="0.15">
      <c r="B3478">
        <f ca="1">IF(INDEX(Transactions!$L:$L,ROW()-8)="",TODAY(),INDEX(Transactions!$G:$G,ROW()-8))</f>
        <v>46238</v>
      </c>
      <c r="F3478">
        <f>IF(INDEX(Transactions!$L:$L,ROW()-8)="",0,INDEX(Transactions!$Q:$Q,ROW()-8))</f>
        <v>0</v>
      </c>
    </row>
    <row r="3479" spans="2:6" x14ac:dyDescent="0.15">
      <c r="B3479">
        <f ca="1">IF(INDEX(Transactions!$L:$L,ROW()-8)="",TODAY(),INDEX(Transactions!$G:$G,ROW()-8))</f>
        <v>46238</v>
      </c>
      <c r="F3479">
        <f>IF(INDEX(Transactions!$L:$L,ROW()-8)="",0,INDEX(Transactions!$Q:$Q,ROW()-8))</f>
        <v>0</v>
      </c>
    </row>
    <row r="3480" spans="2:6" x14ac:dyDescent="0.15">
      <c r="B3480">
        <f ca="1">IF(INDEX(Transactions!$L:$L,ROW()-8)="",TODAY(),INDEX(Transactions!$G:$G,ROW()-8))</f>
        <v>46238</v>
      </c>
      <c r="F3480">
        <f>IF(INDEX(Transactions!$L:$L,ROW()-8)="",0,INDEX(Transactions!$Q:$Q,ROW()-8))</f>
        <v>0</v>
      </c>
    </row>
    <row r="3481" spans="2:6" x14ac:dyDescent="0.15">
      <c r="B3481">
        <f ca="1">IF(INDEX(Transactions!$L:$L,ROW()-8)="",TODAY(),INDEX(Transactions!$G:$G,ROW()-8))</f>
        <v>46238</v>
      </c>
      <c r="F3481">
        <f>IF(INDEX(Transactions!$L:$L,ROW()-8)="",0,INDEX(Transactions!$Q:$Q,ROW()-8))</f>
        <v>0</v>
      </c>
    </row>
    <row r="3482" spans="2:6" x14ac:dyDescent="0.15">
      <c r="B3482">
        <f ca="1">IF(INDEX(Transactions!$L:$L,ROW()-8)="",TODAY(),INDEX(Transactions!$G:$G,ROW()-8))</f>
        <v>46238</v>
      </c>
      <c r="F3482">
        <f>IF(INDEX(Transactions!$L:$L,ROW()-8)="",0,INDEX(Transactions!$Q:$Q,ROW()-8))</f>
        <v>0</v>
      </c>
    </row>
    <row r="3483" spans="2:6" x14ac:dyDescent="0.15">
      <c r="B3483">
        <f ca="1">IF(INDEX(Transactions!$L:$L,ROW()-8)="",TODAY(),INDEX(Transactions!$G:$G,ROW()-8))</f>
        <v>46238</v>
      </c>
      <c r="F3483">
        <f>IF(INDEX(Transactions!$L:$L,ROW()-8)="",0,INDEX(Transactions!$Q:$Q,ROW()-8))</f>
        <v>0</v>
      </c>
    </row>
    <row r="3484" spans="2:6" x14ac:dyDescent="0.15">
      <c r="B3484">
        <f ca="1">IF(INDEX(Transactions!$L:$L,ROW()-8)="",TODAY(),INDEX(Transactions!$G:$G,ROW()-8))</f>
        <v>46238</v>
      </c>
      <c r="F3484">
        <f>IF(INDEX(Transactions!$L:$L,ROW()-8)="",0,INDEX(Transactions!$Q:$Q,ROW()-8))</f>
        <v>0</v>
      </c>
    </row>
    <row r="3485" spans="2:6" x14ac:dyDescent="0.15">
      <c r="B3485">
        <f ca="1">IF(INDEX(Transactions!$L:$L,ROW()-8)="",TODAY(),INDEX(Transactions!$G:$G,ROW()-8))</f>
        <v>46238</v>
      </c>
      <c r="F3485">
        <f>IF(INDEX(Transactions!$L:$L,ROW()-8)="",0,INDEX(Transactions!$Q:$Q,ROW()-8))</f>
        <v>0</v>
      </c>
    </row>
    <row r="3486" spans="2:6" x14ac:dyDescent="0.15">
      <c r="B3486">
        <f ca="1">IF(INDEX(Transactions!$L:$L,ROW()-8)="",TODAY(),INDEX(Transactions!$G:$G,ROW()-8))</f>
        <v>46238</v>
      </c>
      <c r="F3486">
        <f>IF(INDEX(Transactions!$L:$L,ROW()-8)="",0,INDEX(Transactions!$Q:$Q,ROW()-8))</f>
        <v>0</v>
      </c>
    </row>
    <row r="3487" spans="2:6" x14ac:dyDescent="0.15">
      <c r="B3487">
        <f ca="1">IF(INDEX(Transactions!$L:$L,ROW()-8)="",TODAY(),INDEX(Transactions!$G:$G,ROW()-8))</f>
        <v>46238</v>
      </c>
      <c r="F3487">
        <f>IF(INDEX(Transactions!$L:$L,ROW()-8)="",0,INDEX(Transactions!$Q:$Q,ROW()-8))</f>
        <v>0</v>
      </c>
    </row>
    <row r="3488" spans="2:6" x14ac:dyDescent="0.15">
      <c r="B3488">
        <f ca="1">IF(INDEX(Transactions!$L:$L,ROW()-8)="",TODAY(),INDEX(Transactions!$G:$G,ROW()-8))</f>
        <v>46238</v>
      </c>
      <c r="F3488">
        <f>IF(INDEX(Transactions!$L:$L,ROW()-8)="",0,INDEX(Transactions!$Q:$Q,ROW()-8))</f>
        <v>0</v>
      </c>
    </row>
    <row r="3489" spans="2:6" x14ac:dyDescent="0.15">
      <c r="B3489">
        <f ca="1">IF(INDEX(Transactions!$L:$L,ROW()-8)="",TODAY(),INDEX(Transactions!$G:$G,ROW()-8))</f>
        <v>46238</v>
      </c>
      <c r="F3489">
        <f>IF(INDEX(Transactions!$L:$L,ROW()-8)="",0,INDEX(Transactions!$Q:$Q,ROW()-8))</f>
        <v>0</v>
      </c>
    </row>
    <row r="3490" spans="2:6" x14ac:dyDescent="0.15">
      <c r="B3490">
        <f ca="1">IF(INDEX(Transactions!$L:$L,ROW()-8)="",TODAY(),INDEX(Transactions!$G:$G,ROW()-8))</f>
        <v>46238</v>
      </c>
      <c r="F3490">
        <f>IF(INDEX(Transactions!$L:$L,ROW()-8)="",0,INDEX(Transactions!$Q:$Q,ROW()-8))</f>
        <v>0</v>
      </c>
    </row>
    <row r="3491" spans="2:6" x14ac:dyDescent="0.15">
      <c r="B3491">
        <f ca="1">IF(INDEX(Transactions!$L:$L,ROW()-8)="",TODAY(),INDEX(Transactions!$G:$G,ROW()-8))</f>
        <v>46238</v>
      </c>
      <c r="F3491">
        <f>IF(INDEX(Transactions!$L:$L,ROW()-8)="",0,INDEX(Transactions!$Q:$Q,ROW()-8))</f>
        <v>0</v>
      </c>
    </row>
    <row r="3492" spans="2:6" x14ac:dyDescent="0.15">
      <c r="B3492">
        <f ca="1">IF(INDEX(Transactions!$L:$L,ROW()-8)="",TODAY(),INDEX(Transactions!$G:$G,ROW()-8))</f>
        <v>46238</v>
      </c>
      <c r="F3492">
        <f>IF(INDEX(Transactions!$L:$L,ROW()-8)="",0,INDEX(Transactions!$Q:$Q,ROW()-8))</f>
        <v>0</v>
      </c>
    </row>
    <row r="3493" spans="2:6" x14ac:dyDescent="0.15">
      <c r="B3493">
        <f ca="1">IF(INDEX(Transactions!$L:$L,ROW()-8)="",TODAY(),INDEX(Transactions!$G:$G,ROW()-8))</f>
        <v>46238</v>
      </c>
      <c r="F3493">
        <f>IF(INDEX(Transactions!$L:$L,ROW()-8)="",0,INDEX(Transactions!$Q:$Q,ROW()-8))</f>
        <v>0</v>
      </c>
    </row>
    <row r="3494" spans="2:6" x14ac:dyDescent="0.15">
      <c r="B3494">
        <f ca="1">IF(INDEX(Transactions!$L:$L,ROW()-8)="",TODAY(),INDEX(Transactions!$G:$G,ROW()-8))</f>
        <v>46238</v>
      </c>
      <c r="F3494">
        <f>IF(INDEX(Transactions!$L:$L,ROW()-8)="",0,INDEX(Transactions!$Q:$Q,ROW()-8))</f>
        <v>0</v>
      </c>
    </row>
    <row r="3495" spans="2:6" x14ac:dyDescent="0.15">
      <c r="B3495">
        <f ca="1">IF(INDEX(Transactions!$L:$L,ROW()-8)="",TODAY(),INDEX(Transactions!$G:$G,ROW()-8))</f>
        <v>46238</v>
      </c>
      <c r="F3495">
        <f>IF(INDEX(Transactions!$L:$L,ROW()-8)="",0,INDEX(Transactions!$Q:$Q,ROW()-8))</f>
        <v>0</v>
      </c>
    </row>
    <row r="3496" spans="2:6" x14ac:dyDescent="0.15">
      <c r="B3496">
        <f ca="1">IF(INDEX(Transactions!$L:$L,ROW()-8)="",TODAY(),INDEX(Transactions!$G:$G,ROW()-8))</f>
        <v>46238</v>
      </c>
      <c r="F3496">
        <f>IF(INDEX(Transactions!$L:$L,ROW()-8)="",0,INDEX(Transactions!$Q:$Q,ROW()-8))</f>
        <v>0</v>
      </c>
    </row>
    <row r="3497" spans="2:6" x14ac:dyDescent="0.15">
      <c r="B3497">
        <f ca="1">IF(INDEX(Transactions!$L:$L,ROW()-8)="",TODAY(),INDEX(Transactions!$G:$G,ROW()-8))</f>
        <v>46238</v>
      </c>
      <c r="F3497">
        <f>IF(INDEX(Transactions!$L:$L,ROW()-8)="",0,INDEX(Transactions!$Q:$Q,ROW()-8))</f>
        <v>0</v>
      </c>
    </row>
    <row r="3498" spans="2:6" x14ac:dyDescent="0.15">
      <c r="B3498">
        <f ca="1">IF(INDEX(Transactions!$L:$L,ROW()-8)="",TODAY(),INDEX(Transactions!$G:$G,ROW()-8))</f>
        <v>46238</v>
      </c>
      <c r="F3498">
        <f>IF(INDEX(Transactions!$L:$L,ROW()-8)="",0,INDEX(Transactions!$Q:$Q,ROW()-8))</f>
        <v>0</v>
      </c>
    </row>
    <row r="3499" spans="2:6" x14ac:dyDescent="0.15">
      <c r="B3499">
        <f ca="1">IF(INDEX(Transactions!$L:$L,ROW()-8)="",TODAY(),INDEX(Transactions!$G:$G,ROW()-8))</f>
        <v>46238</v>
      </c>
      <c r="F3499">
        <f>IF(INDEX(Transactions!$L:$L,ROW()-8)="",0,INDEX(Transactions!$Q:$Q,ROW()-8))</f>
        <v>0</v>
      </c>
    </row>
    <row r="3500" spans="2:6" x14ac:dyDescent="0.15">
      <c r="B3500">
        <f ca="1">IF(INDEX(Transactions!$L:$L,ROW()-8)="",TODAY(),INDEX(Transactions!$G:$G,ROW()-8))</f>
        <v>46238</v>
      </c>
      <c r="F3500">
        <f>IF(INDEX(Transactions!$L:$L,ROW()-8)="",0,INDEX(Transactions!$Q:$Q,ROW()-8))</f>
        <v>0</v>
      </c>
    </row>
    <row r="3501" spans="2:6" x14ac:dyDescent="0.15">
      <c r="B3501">
        <f ca="1">IF(INDEX(Transactions!$L:$L,ROW()-8)="",TODAY(),INDEX(Transactions!$G:$G,ROW()-8))</f>
        <v>46238</v>
      </c>
      <c r="F3501">
        <f>IF(INDEX(Transactions!$L:$L,ROW()-8)="",0,INDEX(Transactions!$Q:$Q,ROW()-8))</f>
        <v>0</v>
      </c>
    </row>
    <row r="3502" spans="2:6" x14ac:dyDescent="0.15">
      <c r="B3502">
        <f ca="1">IF(INDEX(Transactions!$L:$L,ROW()-8)="",TODAY(),INDEX(Transactions!$G:$G,ROW()-8))</f>
        <v>46238</v>
      </c>
      <c r="F3502">
        <f>IF(INDEX(Transactions!$L:$L,ROW()-8)="",0,INDEX(Transactions!$Q:$Q,ROW()-8))</f>
        <v>0</v>
      </c>
    </row>
    <row r="3503" spans="2:6" x14ac:dyDescent="0.15">
      <c r="B3503">
        <f ca="1">IF(INDEX(Transactions!$L:$L,ROW()-8)="",TODAY(),INDEX(Transactions!$G:$G,ROW()-8))</f>
        <v>46238</v>
      </c>
      <c r="F3503">
        <f>IF(INDEX(Transactions!$L:$L,ROW()-8)="",0,INDEX(Transactions!$Q:$Q,ROW()-8))</f>
        <v>0</v>
      </c>
    </row>
    <row r="3504" spans="2:6" x14ac:dyDescent="0.15">
      <c r="B3504">
        <f ca="1">IF(INDEX(Transactions!$L:$L,ROW()-8)="",TODAY(),INDEX(Transactions!$G:$G,ROW()-8))</f>
        <v>46238</v>
      </c>
      <c r="F3504">
        <f>IF(INDEX(Transactions!$L:$L,ROW()-8)="",0,INDEX(Transactions!$Q:$Q,ROW()-8))</f>
        <v>0</v>
      </c>
    </row>
    <row r="3505" spans="2:6" x14ac:dyDescent="0.15">
      <c r="B3505">
        <f ca="1">IF(INDEX(Transactions!$L:$L,ROW()-8)="",TODAY(),INDEX(Transactions!$G:$G,ROW()-8))</f>
        <v>46238</v>
      </c>
      <c r="F3505">
        <f>IF(INDEX(Transactions!$L:$L,ROW()-8)="",0,INDEX(Transactions!$Q:$Q,ROW()-8))</f>
        <v>0</v>
      </c>
    </row>
    <row r="3506" spans="2:6" x14ac:dyDescent="0.15">
      <c r="B3506">
        <f ca="1">IF(INDEX(Transactions!$L:$L,ROW()-8)="",TODAY(),INDEX(Transactions!$G:$G,ROW()-8))</f>
        <v>46238</v>
      </c>
      <c r="F3506">
        <f>IF(INDEX(Transactions!$L:$L,ROW()-8)="",0,INDEX(Transactions!$Q:$Q,ROW()-8))</f>
        <v>0</v>
      </c>
    </row>
    <row r="3507" spans="2:6" x14ac:dyDescent="0.15">
      <c r="B3507">
        <f ca="1">IF(INDEX(Transactions!$L:$L,ROW()-8)="",TODAY(),INDEX(Transactions!$G:$G,ROW()-8))</f>
        <v>46238</v>
      </c>
      <c r="F3507">
        <f>IF(INDEX(Transactions!$L:$L,ROW()-8)="",0,INDEX(Transactions!$Q:$Q,ROW()-8))</f>
        <v>0</v>
      </c>
    </row>
    <row r="3508" spans="2:6" x14ac:dyDescent="0.15">
      <c r="B3508">
        <f ca="1">IF(INDEX(Transactions!$L:$L,ROW()-8)="",TODAY(),INDEX(Transactions!$G:$G,ROW()-8))</f>
        <v>46238</v>
      </c>
      <c r="F3508">
        <f>IF(INDEX(Transactions!$L:$L,ROW()-8)="",0,INDEX(Transactions!$Q:$Q,ROW()-8))</f>
        <v>0</v>
      </c>
    </row>
    <row r="3509" spans="2:6" x14ac:dyDescent="0.15">
      <c r="B3509">
        <f ca="1">IF(INDEX(Transactions!$L:$L,ROW()-8)="",TODAY(),INDEX(Transactions!$G:$G,ROW()-8))</f>
        <v>46238</v>
      </c>
      <c r="F3509">
        <f>IF(INDEX(Transactions!$L:$L,ROW()-8)="",0,INDEX(Transactions!$Q:$Q,ROW()-8))</f>
        <v>0</v>
      </c>
    </row>
    <row r="3510" spans="2:6" x14ac:dyDescent="0.15">
      <c r="B3510">
        <f ca="1">IF(INDEX(Transactions!$L:$L,ROW()-8)="",TODAY(),INDEX(Transactions!$G:$G,ROW()-8))</f>
        <v>46238</v>
      </c>
      <c r="F3510">
        <f>IF(INDEX(Transactions!$L:$L,ROW()-8)="",0,INDEX(Transactions!$Q:$Q,ROW()-8))</f>
        <v>0</v>
      </c>
    </row>
    <row r="3511" spans="2:6" x14ac:dyDescent="0.15">
      <c r="B3511">
        <f ca="1">IF(INDEX(Transactions!$L:$L,ROW()-8)="",TODAY(),INDEX(Transactions!$G:$G,ROW()-8))</f>
        <v>46238</v>
      </c>
      <c r="F3511">
        <f>IF(INDEX(Transactions!$L:$L,ROW()-8)="",0,INDEX(Transactions!$Q:$Q,ROW()-8))</f>
        <v>0</v>
      </c>
    </row>
    <row r="3512" spans="2:6" x14ac:dyDescent="0.15">
      <c r="B3512">
        <f ca="1">IF(INDEX(Transactions!$L:$L,ROW()-8)="",TODAY(),INDEX(Transactions!$G:$G,ROW()-8))</f>
        <v>46238</v>
      </c>
      <c r="F3512">
        <f>IF(INDEX(Transactions!$L:$L,ROW()-8)="",0,INDEX(Transactions!$Q:$Q,ROW()-8))</f>
        <v>0</v>
      </c>
    </row>
    <row r="3513" spans="2:6" x14ac:dyDescent="0.15">
      <c r="B3513">
        <f ca="1">IF(INDEX(Transactions!$L:$L,ROW()-8)="",TODAY(),INDEX(Transactions!$G:$G,ROW()-8))</f>
        <v>46238</v>
      </c>
      <c r="F3513">
        <f>IF(INDEX(Transactions!$L:$L,ROW()-8)="",0,INDEX(Transactions!$Q:$Q,ROW()-8))</f>
        <v>0</v>
      </c>
    </row>
    <row r="3514" spans="2:6" x14ac:dyDescent="0.15">
      <c r="B3514">
        <f ca="1">IF(INDEX(Transactions!$L:$L,ROW()-8)="",TODAY(),INDEX(Transactions!$G:$G,ROW()-8))</f>
        <v>46238</v>
      </c>
      <c r="F3514">
        <f>IF(INDEX(Transactions!$L:$L,ROW()-8)="",0,INDEX(Transactions!$Q:$Q,ROW()-8))</f>
        <v>0</v>
      </c>
    </row>
    <row r="3515" spans="2:6" x14ac:dyDescent="0.15">
      <c r="B3515">
        <f ca="1">IF(INDEX(Transactions!$L:$L,ROW()-8)="",TODAY(),INDEX(Transactions!$G:$G,ROW()-8))</f>
        <v>46238</v>
      </c>
      <c r="F3515">
        <f>IF(INDEX(Transactions!$L:$L,ROW()-8)="",0,INDEX(Transactions!$Q:$Q,ROW()-8))</f>
        <v>0</v>
      </c>
    </row>
    <row r="3516" spans="2:6" x14ac:dyDescent="0.15">
      <c r="B3516">
        <f ca="1">IF(INDEX(Transactions!$L:$L,ROW()-8)="",TODAY(),INDEX(Transactions!$G:$G,ROW()-8))</f>
        <v>46238</v>
      </c>
      <c r="F3516">
        <f>IF(INDEX(Transactions!$L:$L,ROW()-8)="",0,INDEX(Transactions!$Q:$Q,ROW()-8))</f>
        <v>0</v>
      </c>
    </row>
    <row r="3517" spans="2:6" x14ac:dyDescent="0.15">
      <c r="B3517">
        <f ca="1">IF(INDEX(Transactions!$L:$L,ROW()-8)="",TODAY(),INDEX(Transactions!$G:$G,ROW()-8))</f>
        <v>46238</v>
      </c>
      <c r="F3517">
        <f>IF(INDEX(Transactions!$L:$L,ROW()-8)="",0,INDEX(Transactions!$Q:$Q,ROW()-8))</f>
        <v>0</v>
      </c>
    </row>
    <row r="3518" spans="2:6" x14ac:dyDescent="0.15">
      <c r="B3518">
        <f ca="1">IF(INDEX(Transactions!$L:$L,ROW()-8)="",TODAY(),INDEX(Transactions!$G:$G,ROW()-8))</f>
        <v>46238</v>
      </c>
      <c r="F3518">
        <f>IF(INDEX(Transactions!$L:$L,ROW()-8)="",0,INDEX(Transactions!$Q:$Q,ROW()-8))</f>
        <v>0</v>
      </c>
    </row>
    <row r="3519" spans="2:6" x14ac:dyDescent="0.15">
      <c r="B3519">
        <f ca="1">IF(INDEX(Transactions!$L:$L,ROW()-8)="",TODAY(),INDEX(Transactions!$G:$G,ROW()-8))</f>
        <v>46238</v>
      </c>
      <c r="F3519">
        <f>IF(INDEX(Transactions!$L:$L,ROW()-8)="",0,INDEX(Transactions!$Q:$Q,ROW()-8))</f>
        <v>0</v>
      </c>
    </row>
    <row r="3520" spans="2:6" x14ac:dyDescent="0.15">
      <c r="B3520">
        <f ca="1">IF(INDEX(Transactions!$L:$L,ROW()-8)="",TODAY(),INDEX(Transactions!$G:$G,ROW()-8))</f>
        <v>46238</v>
      </c>
      <c r="F3520">
        <f>IF(INDEX(Transactions!$L:$L,ROW()-8)="",0,INDEX(Transactions!$Q:$Q,ROW()-8))</f>
        <v>0</v>
      </c>
    </row>
    <row r="3521" spans="2:6" x14ac:dyDescent="0.15">
      <c r="B3521">
        <f ca="1">IF(INDEX(Transactions!$L:$L,ROW()-8)="",TODAY(),INDEX(Transactions!$G:$G,ROW()-8))</f>
        <v>46238</v>
      </c>
      <c r="F3521">
        <f>IF(INDEX(Transactions!$L:$L,ROW()-8)="",0,INDEX(Transactions!$Q:$Q,ROW()-8))</f>
        <v>0</v>
      </c>
    </row>
    <row r="3522" spans="2:6" x14ac:dyDescent="0.15">
      <c r="B3522">
        <f ca="1">IF(INDEX(Transactions!$L:$L,ROW()-8)="",TODAY(),INDEX(Transactions!$G:$G,ROW()-8))</f>
        <v>46238</v>
      </c>
      <c r="F3522">
        <f>IF(INDEX(Transactions!$L:$L,ROW()-8)="",0,INDEX(Transactions!$Q:$Q,ROW()-8))</f>
        <v>0</v>
      </c>
    </row>
    <row r="3523" spans="2:6" x14ac:dyDescent="0.15">
      <c r="B3523">
        <f ca="1">IF(INDEX(Transactions!$L:$L,ROW()-8)="",TODAY(),INDEX(Transactions!$G:$G,ROW()-8))</f>
        <v>46238</v>
      </c>
      <c r="F3523">
        <f>IF(INDEX(Transactions!$L:$L,ROW()-8)="",0,INDEX(Transactions!$Q:$Q,ROW()-8))</f>
        <v>0</v>
      </c>
    </row>
    <row r="3524" spans="2:6" x14ac:dyDescent="0.15">
      <c r="B3524">
        <f ca="1">IF(INDEX(Transactions!$L:$L,ROW()-8)="",TODAY(),INDEX(Transactions!$G:$G,ROW()-8))</f>
        <v>46238</v>
      </c>
      <c r="F3524">
        <f>IF(INDEX(Transactions!$L:$L,ROW()-8)="",0,INDEX(Transactions!$Q:$Q,ROW()-8))</f>
        <v>0</v>
      </c>
    </row>
    <row r="3525" spans="2:6" x14ac:dyDescent="0.15">
      <c r="B3525">
        <f ca="1">IF(INDEX(Transactions!$L:$L,ROW()-8)="",TODAY(),INDEX(Transactions!$G:$G,ROW()-8))</f>
        <v>46238</v>
      </c>
      <c r="F3525">
        <f>IF(INDEX(Transactions!$L:$L,ROW()-8)="",0,INDEX(Transactions!$Q:$Q,ROW()-8))</f>
        <v>0</v>
      </c>
    </row>
    <row r="3526" spans="2:6" x14ac:dyDescent="0.15">
      <c r="B3526">
        <f ca="1">IF(INDEX(Transactions!$L:$L,ROW()-8)="",TODAY(),INDEX(Transactions!$G:$G,ROW()-8))</f>
        <v>46238</v>
      </c>
      <c r="F3526">
        <f>IF(INDEX(Transactions!$L:$L,ROW()-8)="",0,INDEX(Transactions!$Q:$Q,ROW()-8))</f>
        <v>0</v>
      </c>
    </row>
    <row r="3527" spans="2:6" x14ac:dyDescent="0.15">
      <c r="B3527">
        <f ca="1">IF(INDEX(Transactions!$L:$L,ROW()-8)="",TODAY(),INDEX(Transactions!$G:$G,ROW()-8))</f>
        <v>46238</v>
      </c>
      <c r="F3527">
        <f>IF(INDEX(Transactions!$L:$L,ROW()-8)="",0,INDEX(Transactions!$Q:$Q,ROW()-8))</f>
        <v>0</v>
      </c>
    </row>
    <row r="3528" spans="2:6" x14ac:dyDescent="0.15">
      <c r="B3528">
        <f ca="1">IF(INDEX(Transactions!$L:$L,ROW()-8)="",TODAY(),INDEX(Transactions!$G:$G,ROW()-8))</f>
        <v>46238</v>
      </c>
      <c r="F3528">
        <f>IF(INDEX(Transactions!$L:$L,ROW()-8)="",0,INDEX(Transactions!$Q:$Q,ROW()-8))</f>
        <v>0</v>
      </c>
    </row>
    <row r="3529" spans="2:6" x14ac:dyDescent="0.15">
      <c r="B3529">
        <f ca="1">IF(INDEX(Transactions!$L:$L,ROW()-8)="",TODAY(),INDEX(Transactions!$G:$G,ROW()-8))</f>
        <v>46238</v>
      </c>
      <c r="F3529">
        <f>IF(INDEX(Transactions!$L:$L,ROW()-8)="",0,INDEX(Transactions!$Q:$Q,ROW()-8))</f>
        <v>0</v>
      </c>
    </row>
    <row r="3530" spans="2:6" x14ac:dyDescent="0.15">
      <c r="B3530">
        <f ca="1">IF(INDEX(Transactions!$L:$L,ROW()-8)="",TODAY(),INDEX(Transactions!$G:$G,ROW()-8))</f>
        <v>46238</v>
      </c>
      <c r="F3530">
        <f>IF(INDEX(Transactions!$L:$L,ROW()-8)="",0,INDEX(Transactions!$Q:$Q,ROW()-8))</f>
        <v>0</v>
      </c>
    </row>
    <row r="3531" spans="2:6" x14ac:dyDescent="0.15">
      <c r="B3531">
        <f ca="1">IF(INDEX(Transactions!$L:$L,ROW()-8)="",TODAY(),INDEX(Transactions!$G:$G,ROW()-8))</f>
        <v>46238</v>
      </c>
      <c r="F3531">
        <f>IF(INDEX(Transactions!$L:$L,ROW()-8)="",0,INDEX(Transactions!$Q:$Q,ROW()-8))</f>
        <v>0</v>
      </c>
    </row>
    <row r="3532" spans="2:6" x14ac:dyDescent="0.15">
      <c r="B3532">
        <f ca="1">IF(INDEX(Transactions!$L:$L,ROW()-8)="",TODAY(),INDEX(Transactions!$G:$G,ROW()-8))</f>
        <v>46238</v>
      </c>
      <c r="F3532">
        <f>IF(INDEX(Transactions!$L:$L,ROW()-8)="",0,INDEX(Transactions!$Q:$Q,ROW()-8))</f>
        <v>0</v>
      </c>
    </row>
    <row r="3533" spans="2:6" x14ac:dyDescent="0.15">
      <c r="B3533">
        <f ca="1">IF(INDEX(Transactions!$L:$L,ROW()-8)="",TODAY(),INDEX(Transactions!$G:$G,ROW()-8))</f>
        <v>46238</v>
      </c>
      <c r="F3533">
        <f>IF(INDEX(Transactions!$L:$L,ROW()-8)="",0,INDEX(Transactions!$Q:$Q,ROW()-8))</f>
        <v>0</v>
      </c>
    </row>
    <row r="3534" spans="2:6" x14ac:dyDescent="0.15">
      <c r="B3534">
        <f ca="1">IF(INDEX(Transactions!$L:$L,ROW()-8)="",TODAY(),INDEX(Transactions!$G:$G,ROW()-8))</f>
        <v>46238</v>
      </c>
      <c r="F3534">
        <f>IF(INDEX(Transactions!$L:$L,ROW()-8)="",0,INDEX(Transactions!$Q:$Q,ROW()-8))</f>
        <v>0</v>
      </c>
    </row>
    <row r="3535" spans="2:6" x14ac:dyDescent="0.15">
      <c r="B3535">
        <f ca="1">IF(INDEX(Transactions!$L:$L,ROW()-8)="",TODAY(),INDEX(Transactions!$G:$G,ROW()-8))</f>
        <v>46238</v>
      </c>
      <c r="F3535">
        <f>IF(INDEX(Transactions!$L:$L,ROW()-8)="",0,INDEX(Transactions!$Q:$Q,ROW()-8))</f>
        <v>0</v>
      </c>
    </row>
    <row r="3536" spans="2:6" x14ac:dyDescent="0.15">
      <c r="B3536">
        <f ca="1">IF(INDEX(Transactions!$L:$L,ROW()-8)="",TODAY(),INDEX(Transactions!$G:$G,ROW()-8))</f>
        <v>46238</v>
      </c>
      <c r="F3536">
        <f>IF(INDEX(Transactions!$L:$L,ROW()-8)="",0,INDEX(Transactions!$Q:$Q,ROW()-8))</f>
        <v>0</v>
      </c>
    </row>
    <row r="3537" spans="2:6" x14ac:dyDescent="0.15">
      <c r="B3537">
        <f ca="1">IF(INDEX(Transactions!$L:$L,ROW()-8)="",TODAY(),INDEX(Transactions!$G:$G,ROW()-8))</f>
        <v>46238</v>
      </c>
      <c r="F3537">
        <f>IF(INDEX(Transactions!$L:$L,ROW()-8)="",0,INDEX(Transactions!$Q:$Q,ROW()-8))</f>
        <v>0</v>
      </c>
    </row>
    <row r="3538" spans="2:6" x14ac:dyDescent="0.15">
      <c r="B3538">
        <f ca="1">IF(INDEX(Transactions!$L:$L,ROW()-8)="",TODAY(),INDEX(Transactions!$G:$G,ROW()-8))</f>
        <v>46238</v>
      </c>
      <c r="F3538">
        <f>IF(INDEX(Transactions!$L:$L,ROW()-8)="",0,INDEX(Transactions!$Q:$Q,ROW()-8))</f>
        <v>0</v>
      </c>
    </row>
    <row r="3539" spans="2:6" x14ac:dyDescent="0.15">
      <c r="B3539">
        <f ca="1">IF(INDEX(Transactions!$L:$L,ROW()-8)="",TODAY(),INDEX(Transactions!$G:$G,ROW()-8))</f>
        <v>46238</v>
      </c>
      <c r="F3539">
        <f>IF(INDEX(Transactions!$L:$L,ROW()-8)="",0,INDEX(Transactions!$Q:$Q,ROW()-8))</f>
        <v>0</v>
      </c>
    </row>
    <row r="3540" spans="2:6" x14ac:dyDescent="0.15">
      <c r="B3540">
        <f ca="1">IF(INDEX(Transactions!$L:$L,ROW()-8)="",TODAY(),INDEX(Transactions!$G:$G,ROW()-8))</f>
        <v>46238</v>
      </c>
      <c r="F3540">
        <f>IF(INDEX(Transactions!$L:$L,ROW()-8)="",0,INDEX(Transactions!$Q:$Q,ROW()-8))</f>
        <v>0</v>
      </c>
    </row>
    <row r="3541" spans="2:6" x14ac:dyDescent="0.15">
      <c r="B3541">
        <f ca="1">IF(INDEX(Transactions!$L:$L,ROW()-8)="",TODAY(),INDEX(Transactions!$G:$G,ROW()-8))</f>
        <v>46238</v>
      </c>
      <c r="F3541">
        <f>IF(INDEX(Transactions!$L:$L,ROW()-8)="",0,INDEX(Transactions!$Q:$Q,ROW()-8))</f>
        <v>0</v>
      </c>
    </row>
    <row r="3542" spans="2:6" x14ac:dyDescent="0.15">
      <c r="B3542">
        <f ca="1">IF(INDEX(Transactions!$L:$L,ROW()-8)="",TODAY(),INDEX(Transactions!$G:$G,ROW()-8))</f>
        <v>46238</v>
      </c>
      <c r="F3542">
        <f>IF(INDEX(Transactions!$L:$L,ROW()-8)="",0,INDEX(Transactions!$Q:$Q,ROW()-8))</f>
        <v>0</v>
      </c>
    </row>
    <row r="3543" spans="2:6" x14ac:dyDescent="0.15">
      <c r="B3543">
        <f ca="1">IF(INDEX(Transactions!$L:$L,ROW()-8)="",TODAY(),INDEX(Transactions!$G:$G,ROW()-8))</f>
        <v>46238</v>
      </c>
      <c r="F3543">
        <f>IF(INDEX(Transactions!$L:$L,ROW()-8)="",0,INDEX(Transactions!$Q:$Q,ROW()-8))</f>
        <v>0</v>
      </c>
    </row>
    <row r="3544" spans="2:6" x14ac:dyDescent="0.15">
      <c r="B3544">
        <f ca="1">IF(INDEX(Transactions!$L:$L,ROW()-8)="",TODAY(),INDEX(Transactions!$G:$G,ROW()-8))</f>
        <v>46238</v>
      </c>
      <c r="F3544">
        <f>IF(INDEX(Transactions!$L:$L,ROW()-8)="",0,INDEX(Transactions!$Q:$Q,ROW()-8))</f>
        <v>0</v>
      </c>
    </row>
    <row r="3545" spans="2:6" x14ac:dyDescent="0.15">
      <c r="B3545">
        <f ca="1">IF(INDEX(Transactions!$L:$L,ROW()-8)="",TODAY(),INDEX(Transactions!$G:$G,ROW()-8))</f>
        <v>46238</v>
      </c>
      <c r="F3545">
        <f>IF(INDEX(Transactions!$L:$L,ROW()-8)="",0,INDEX(Transactions!$Q:$Q,ROW()-8))</f>
        <v>0</v>
      </c>
    </row>
    <row r="3546" spans="2:6" x14ac:dyDescent="0.15">
      <c r="B3546">
        <f ca="1">IF(INDEX(Transactions!$L:$L,ROW()-8)="",TODAY(),INDEX(Transactions!$G:$G,ROW()-8))</f>
        <v>46238</v>
      </c>
      <c r="F3546">
        <f>IF(INDEX(Transactions!$L:$L,ROW()-8)="",0,INDEX(Transactions!$Q:$Q,ROW()-8))</f>
        <v>0</v>
      </c>
    </row>
    <row r="3547" spans="2:6" x14ac:dyDescent="0.15">
      <c r="B3547">
        <f ca="1">IF(INDEX(Transactions!$L:$L,ROW()-8)="",TODAY(),INDEX(Transactions!$G:$G,ROW()-8))</f>
        <v>46238</v>
      </c>
      <c r="F3547">
        <f>IF(INDEX(Transactions!$L:$L,ROW()-8)="",0,INDEX(Transactions!$Q:$Q,ROW()-8))</f>
        <v>0</v>
      </c>
    </row>
    <row r="3548" spans="2:6" x14ac:dyDescent="0.15">
      <c r="B3548">
        <f ca="1">IF(INDEX(Transactions!$L:$L,ROW()-8)="",TODAY(),INDEX(Transactions!$G:$G,ROW()-8))</f>
        <v>46238</v>
      </c>
      <c r="F3548">
        <f>IF(INDEX(Transactions!$L:$L,ROW()-8)="",0,INDEX(Transactions!$Q:$Q,ROW()-8))</f>
        <v>0</v>
      </c>
    </row>
    <row r="3549" spans="2:6" x14ac:dyDescent="0.15">
      <c r="B3549">
        <f ca="1">IF(INDEX(Transactions!$L:$L,ROW()-8)="",TODAY(),INDEX(Transactions!$G:$G,ROW()-8))</f>
        <v>46238</v>
      </c>
      <c r="F3549">
        <f>IF(INDEX(Transactions!$L:$L,ROW()-8)="",0,INDEX(Transactions!$Q:$Q,ROW()-8))</f>
        <v>0</v>
      </c>
    </row>
    <row r="3550" spans="2:6" x14ac:dyDescent="0.15">
      <c r="B3550">
        <f ca="1">IF(INDEX(Transactions!$L:$L,ROW()-8)="",TODAY(),INDEX(Transactions!$G:$G,ROW()-8))</f>
        <v>46238</v>
      </c>
      <c r="F3550">
        <f>IF(INDEX(Transactions!$L:$L,ROW()-8)="",0,INDEX(Transactions!$Q:$Q,ROW()-8))</f>
        <v>0</v>
      </c>
    </row>
    <row r="3551" spans="2:6" x14ac:dyDescent="0.15">
      <c r="B3551">
        <f ca="1">IF(INDEX(Transactions!$L:$L,ROW()-8)="",TODAY(),INDEX(Transactions!$G:$G,ROW()-8))</f>
        <v>46238</v>
      </c>
      <c r="F3551">
        <f>IF(INDEX(Transactions!$L:$L,ROW()-8)="",0,INDEX(Transactions!$Q:$Q,ROW()-8))</f>
        <v>0</v>
      </c>
    </row>
    <row r="3552" spans="2:6" x14ac:dyDescent="0.15">
      <c r="B3552">
        <f ca="1">IF(INDEX(Transactions!$L:$L,ROW()-8)="",TODAY(),INDEX(Transactions!$G:$G,ROW()-8))</f>
        <v>46238</v>
      </c>
      <c r="F3552">
        <f>IF(INDEX(Transactions!$L:$L,ROW()-8)="",0,INDEX(Transactions!$Q:$Q,ROW()-8))</f>
        <v>0</v>
      </c>
    </row>
    <row r="3553" spans="2:6" x14ac:dyDescent="0.15">
      <c r="B3553">
        <f ca="1">IF(INDEX(Transactions!$L:$L,ROW()-8)="",TODAY(),INDEX(Transactions!$G:$G,ROW()-8))</f>
        <v>46238</v>
      </c>
      <c r="F3553">
        <f>IF(INDEX(Transactions!$L:$L,ROW()-8)="",0,INDEX(Transactions!$Q:$Q,ROW()-8))</f>
        <v>0</v>
      </c>
    </row>
    <row r="3554" spans="2:6" x14ac:dyDescent="0.15">
      <c r="B3554">
        <f ca="1">IF(INDEX(Transactions!$L:$L,ROW()-8)="",TODAY(),INDEX(Transactions!$G:$G,ROW()-8))</f>
        <v>46238</v>
      </c>
      <c r="F3554">
        <f>IF(INDEX(Transactions!$L:$L,ROW()-8)="",0,INDEX(Transactions!$Q:$Q,ROW()-8))</f>
        <v>0</v>
      </c>
    </row>
    <row r="3555" spans="2:6" x14ac:dyDescent="0.15">
      <c r="B3555">
        <f ca="1">IF(INDEX(Transactions!$L:$L,ROW()-8)="",TODAY(),INDEX(Transactions!$G:$G,ROW()-8))</f>
        <v>46238</v>
      </c>
      <c r="F3555">
        <f>IF(INDEX(Transactions!$L:$L,ROW()-8)="",0,INDEX(Transactions!$Q:$Q,ROW()-8))</f>
        <v>0</v>
      </c>
    </row>
    <row r="3556" spans="2:6" x14ac:dyDescent="0.15">
      <c r="B3556">
        <f ca="1">IF(INDEX(Transactions!$L:$L,ROW()-8)="",TODAY(),INDEX(Transactions!$G:$G,ROW()-8))</f>
        <v>46238</v>
      </c>
      <c r="F3556">
        <f>IF(INDEX(Transactions!$L:$L,ROW()-8)="",0,INDEX(Transactions!$Q:$Q,ROW()-8))</f>
        <v>0</v>
      </c>
    </row>
    <row r="3557" spans="2:6" x14ac:dyDescent="0.15">
      <c r="B3557">
        <f ca="1">IF(INDEX(Transactions!$L:$L,ROW()-8)="",TODAY(),INDEX(Transactions!$G:$G,ROW()-8))</f>
        <v>46238</v>
      </c>
      <c r="F3557">
        <f>IF(INDEX(Transactions!$L:$L,ROW()-8)="",0,INDEX(Transactions!$Q:$Q,ROW()-8))</f>
        <v>0</v>
      </c>
    </row>
    <row r="3558" spans="2:6" x14ac:dyDescent="0.15">
      <c r="B3558">
        <f ca="1">IF(INDEX(Transactions!$L:$L,ROW()-8)="",TODAY(),INDEX(Transactions!$G:$G,ROW()-8))</f>
        <v>46238</v>
      </c>
      <c r="F3558">
        <f>IF(INDEX(Transactions!$L:$L,ROW()-8)="",0,INDEX(Transactions!$Q:$Q,ROW()-8))</f>
        <v>0</v>
      </c>
    </row>
    <row r="3559" spans="2:6" x14ac:dyDescent="0.15">
      <c r="B3559">
        <f ca="1">IF(INDEX(Transactions!$L:$L,ROW()-8)="",TODAY(),INDEX(Transactions!$G:$G,ROW()-8))</f>
        <v>46238</v>
      </c>
      <c r="F3559">
        <f>IF(INDEX(Transactions!$L:$L,ROW()-8)="",0,INDEX(Transactions!$Q:$Q,ROW()-8))</f>
        <v>0</v>
      </c>
    </row>
    <row r="3560" spans="2:6" x14ac:dyDescent="0.15">
      <c r="B3560">
        <f ca="1">IF(INDEX(Transactions!$L:$L,ROW()-8)="",TODAY(),INDEX(Transactions!$G:$G,ROW()-8))</f>
        <v>46238</v>
      </c>
      <c r="F3560">
        <f>IF(INDEX(Transactions!$L:$L,ROW()-8)="",0,INDEX(Transactions!$Q:$Q,ROW()-8))</f>
        <v>0</v>
      </c>
    </row>
    <row r="3561" spans="2:6" x14ac:dyDescent="0.15">
      <c r="B3561">
        <f ca="1">IF(INDEX(Transactions!$L:$L,ROW()-8)="",TODAY(),INDEX(Transactions!$G:$G,ROW()-8))</f>
        <v>46238</v>
      </c>
      <c r="F3561">
        <f>IF(INDEX(Transactions!$L:$L,ROW()-8)="",0,INDEX(Transactions!$Q:$Q,ROW()-8))</f>
        <v>0</v>
      </c>
    </row>
    <row r="3562" spans="2:6" x14ac:dyDescent="0.15">
      <c r="B3562">
        <f ca="1">IF(INDEX(Transactions!$L:$L,ROW()-8)="",TODAY(),INDEX(Transactions!$G:$G,ROW()-8))</f>
        <v>46238</v>
      </c>
      <c r="F3562">
        <f>IF(INDEX(Transactions!$L:$L,ROW()-8)="",0,INDEX(Transactions!$Q:$Q,ROW()-8))</f>
        <v>0</v>
      </c>
    </row>
    <row r="3563" spans="2:6" x14ac:dyDescent="0.15">
      <c r="B3563">
        <f ca="1">IF(INDEX(Transactions!$L:$L,ROW()-8)="",TODAY(),INDEX(Transactions!$G:$G,ROW()-8))</f>
        <v>46238</v>
      </c>
      <c r="F3563">
        <f>IF(INDEX(Transactions!$L:$L,ROW()-8)="",0,INDEX(Transactions!$Q:$Q,ROW()-8))</f>
        <v>0</v>
      </c>
    </row>
    <row r="3564" spans="2:6" x14ac:dyDescent="0.15">
      <c r="B3564">
        <f ca="1">IF(INDEX(Transactions!$L:$L,ROW()-8)="",TODAY(),INDEX(Transactions!$G:$G,ROW()-8))</f>
        <v>46238</v>
      </c>
      <c r="F3564">
        <f>IF(INDEX(Transactions!$L:$L,ROW()-8)="",0,INDEX(Transactions!$Q:$Q,ROW()-8))</f>
        <v>0</v>
      </c>
    </row>
    <row r="3565" spans="2:6" x14ac:dyDescent="0.15">
      <c r="B3565">
        <f ca="1">IF(INDEX(Transactions!$L:$L,ROW()-8)="",TODAY(),INDEX(Transactions!$G:$G,ROW()-8))</f>
        <v>46238</v>
      </c>
      <c r="F3565">
        <f>IF(INDEX(Transactions!$L:$L,ROW()-8)="",0,INDEX(Transactions!$Q:$Q,ROW()-8))</f>
        <v>0</v>
      </c>
    </row>
    <row r="3566" spans="2:6" x14ac:dyDescent="0.15">
      <c r="B3566">
        <f ca="1">IF(INDEX(Transactions!$L:$L,ROW()-8)="",TODAY(),INDEX(Transactions!$G:$G,ROW()-8))</f>
        <v>46238</v>
      </c>
      <c r="F3566">
        <f>IF(INDEX(Transactions!$L:$L,ROW()-8)="",0,INDEX(Transactions!$Q:$Q,ROW()-8))</f>
        <v>0</v>
      </c>
    </row>
    <row r="3567" spans="2:6" x14ac:dyDescent="0.15">
      <c r="B3567">
        <f ca="1">IF(INDEX(Transactions!$L:$L,ROW()-8)="",TODAY(),INDEX(Transactions!$G:$G,ROW()-8))</f>
        <v>46238</v>
      </c>
      <c r="F3567">
        <f>IF(INDEX(Transactions!$L:$L,ROW()-8)="",0,INDEX(Transactions!$Q:$Q,ROW()-8))</f>
        <v>0</v>
      </c>
    </row>
    <row r="3568" spans="2:6" x14ac:dyDescent="0.15">
      <c r="B3568">
        <f ca="1">IF(INDEX(Transactions!$L:$L,ROW()-8)="",TODAY(),INDEX(Transactions!$G:$G,ROW()-8))</f>
        <v>46238</v>
      </c>
      <c r="F3568">
        <f>IF(INDEX(Transactions!$L:$L,ROW()-8)="",0,INDEX(Transactions!$Q:$Q,ROW()-8))</f>
        <v>0</v>
      </c>
    </row>
    <row r="3569" spans="2:6" x14ac:dyDescent="0.15">
      <c r="B3569">
        <f ca="1">IF(INDEX(Transactions!$L:$L,ROW()-8)="",TODAY(),INDEX(Transactions!$G:$G,ROW()-8))</f>
        <v>46238</v>
      </c>
      <c r="F3569">
        <f>IF(INDEX(Transactions!$L:$L,ROW()-8)="",0,INDEX(Transactions!$Q:$Q,ROW()-8))</f>
        <v>0</v>
      </c>
    </row>
    <row r="3570" spans="2:6" x14ac:dyDescent="0.15">
      <c r="B3570">
        <f ca="1">IF(INDEX(Transactions!$L:$L,ROW()-8)="",TODAY(),INDEX(Transactions!$G:$G,ROW()-8))</f>
        <v>46238</v>
      </c>
      <c r="F3570">
        <f>IF(INDEX(Transactions!$L:$L,ROW()-8)="",0,INDEX(Transactions!$Q:$Q,ROW()-8))</f>
        <v>0</v>
      </c>
    </row>
    <row r="3571" spans="2:6" x14ac:dyDescent="0.15">
      <c r="B3571">
        <f ca="1">IF(INDEX(Transactions!$L:$L,ROW()-8)="",TODAY(),INDEX(Transactions!$G:$G,ROW()-8))</f>
        <v>46238</v>
      </c>
      <c r="F3571">
        <f>IF(INDEX(Transactions!$L:$L,ROW()-8)="",0,INDEX(Transactions!$Q:$Q,ROW()-8))</f>
        <v>0</v>
      </c>
    </row>
    <row r="3572" spans="2:6" x14ac:dyDescent="0.15">
      <c r="B3572">
        <f ca="1">IF(INDEX(Transactions!$L:$L,ROW()-8)="",TODAY(),INDEX(Transactions!$G:$G,ROW()-8))</f>
        <v>46238</v>
      </c>
      <c r="F3572">
        <f>IF(INDEX(Transactions!$L:$L,ROW()-8)="",0,INDEX(Transactions!$Q:$Q,ROW()-8))</f>
        <v>0</v>
      </c>
    </row>
    <row r="3573" spans="2:6" x14ac:dyDescent="0.15">
      <c r="B3573">
        <f ca="1">IF(INDEX(Transactions!$L:$L,ROW()-8)="",TODAY(),INDEX(Transactions!$G:$G,ROW()-8))</f>
        <v>46238</v>
      </c>
      <c r="F3573">
        <f>IF(INDEX(Transactions!$L:$L,ROW()-8)="",0,INDEX(Transactions!$Q:$Q,ROW()-8))</f>
        <v>0</v>
      </c>
    </row>
    <row r="3574" spans="2:6" x14ac:dyDescent="0.15">
      <c r="B3574">
        <f ca="1">IF(INDEX(Transactions!$L:$L,ROW()-8)="",TODAY(),INDEX(Transactions!$G:$G,ROW()-8))</f>
        <v>46238</v>
      </c>
      <c r="F3574">
        <f>IF(INDEX(Transactions!$L:$L,ROW()-8)="",0,INDEX(Transactions!$Q:$Q,ROW()-8))</f>
        <v>0</v>
      </c>
    </row>
    <row r="3575" spans="2:6" x14ac:dyDescent="0.15">
      <c r="B3575">
        <f ca="1">IF(INDEX(Transactions!$L:$L,ROW()-8)="",TODAY(),INDEX(Transactions!$G:$G,ROW()-8))</f>
        <v>46238</v>
      </c>
      <c r="F3575">
        <f>IF(INDEX(Transactions!$L:$L,ROW()-8)="",0,INDEX(Transactions!$Q:$Q,ROW()-8))</f>
        <v>0</v>
      </c>
    </row>
    <row r="3576" spans="2:6" x14ac:dyDescent="0.15">
      <c r="B3576">
        <f ca="1">IF(INDEX(Transactions!$L:$L,ROW()-8)="",TODAY(),INDEX(Transactions!$G:$G,ROW()-8))</f>
        <v>46238</v>
      </c>
      <c r="F3576">
        <f>IF(INDEX(Transactions!$L:$L,ROW()-8)="",0,INDEX(Transactions!$Q:$Q,ROW()-8))</f>
        <v>0</v>
      </c>
    </row>
    <row r="3577" spans="2:6" x14ac:dyDescent="0.15">
      <c r="B3577">
        <f ca="1">IF(INDEX(Transactions!$L:$L,ROW()-8)="",TODAY(),INDEX(Transactions!$G:$G,ROW()-8))</f>
        <v>46238</v>
      </c>
      <c r="F3577">
        <f>IF(INDEX(Transactions!$L:$L,ROW()-8)="",0,INDEX(Transactions!$Q:$Q,ROW()-8))</f>
        <v>0</v>
      </c>
    </row>
    <row r="3578" spans="2:6" x14ac:dyDescent="0.15">
      <c r="B3578">
        <f ca="1">IF(INDEX(Transactions!$L:$L,ROW()-8)="",TODAY(),INDEX(Transactions!$G:$G,ROW()-8))</f>
        <v>46238</v>
      </c>
      <c r="F3578">
        <f>IF(INDEX(Transactions!$L:$L,ROW()-8)="",0,INDEX(Transactions!$Q:$Q,ROW()-8))</f>
        <v>0</v>
      </c>
    </row>
    <row r="3579" spans="2:6" x14ac:dyDescent="0.15">
      <c r="B3579">
        <f ca="1">IF(INDEX(Transactions!$L:$L,ROW()-8)="",TODAY(),INDEX(Transactions!$G:$G,ROW()-8))</f>
        <v>46238</v>
      </c>
      <c r="F3579">
        <f>IF(INDEX(Transactions!$L:$L,ROW()-8)="",0,INDEX(Transactions!$Q:$Q,ROW()-8))</f>
        <v>0</v>
      </c>
    </row>
    <row r="3580" spans="2:6" x14ac:dyDescent="0.15">
      <c r="B3580">
        <f ca="1">IF(INDEX(Transactions!$L:$L,ROW()-8)="",TODAY(),INDEX(Transactions!$G:$G,ROW()-8))</f>
        <v>46238</v>
      </c>
      <c r="F3580">
        <f>IF(INDEX(Transactions!$L:$L,ROW()-8)="",0,INDEX(Transactions!$Q:$Q,ROW()-8))</f>
        <v>0</v>
      </c>
    </row>
    <row r="3581" spans="2:6" x14ac:dyDescent="0.15">
      <c r="B3581">
        <f ca="1">IF(INDEX(Transactions!$L:$L,ROW()-8)="",TODAY(),INDEX(Transactions!$G:$G,ROW()-8))</f>
        <v>46238</v>
      </c>
      <c r="F3581">
        <f>IF(INDEX(Transactions!$L:$L,ROW()-8)="",0,INDEX(Transactions!$Q:$Q,ROW()-8))</f>
        <v>0</v>
      </c>
    </row>
    <row r="3582" spans="2:6" x14ac:dyDescent="0.15">
      <c r="B3582">
        <f ca="1">IF(INDEX(Transactions!$L:$L,ROW()-8)="",TODAY(),INDEX(Transactions!$G:$G,ROW()-8))</f>
        <v>46238</v>
      </c>
      <c r="F3582">
        <f>IF(INDEX(Transactions!$L:$L,ROW()-8)="",0,INDEX(Transactions!$Q:$Q,ROW()-8))</f>
        <v>0</v>
      </c>
    </row>
    <row r="3583" spans="2:6" x14ac:dyDescent="0.15">
      <c r="B3583">
        <f ca="1">IF(INDEX(Transactions!$L:$L,ROW()-8)="",TODAY(),INDEX(Transactions!$G:$G,ROW()-8))</f>
        <v>46238</v>
      </c>
      <c r="F3583">
        <f>IF(INDEX(Transactions!$L:$L,ROW()-8)="",0,INDEX(Transactions!$Q:$Q,ROW()-8))</f>
        <v>0</v>
      </c>
    </row>
    <row r="3584" spans="2:6" x14ac:dyDescent="0.15">
      <c r="B3584">
        <f ca="1">IF(INDEX(Transactions!$L:$L,ROW()-8)="",TODAY(),INDEX(Transactions!$G:$G,ROW()-8))</f>
        <v>46238</v>
      </c>
      <c r="F3584">
        <f>IF(INDEX(Transactions!$L:$L,ROW()-8)="",0,INDEX(Transactions!$Q:$Q,ROW()-8))</f>
        <v>0</v>
      </c>
    </row>
    <row r="3585" spans="2:6" x14ac:dyDescent="0.15">
      <c r="B3585">
        <f ca="1">IF(INDEX(Transactions!$L:$L,ROW()-8)="",TODAY(),INDEX(Transactions!$G:$G,ROW()-8))</f>
        <v>46238</v>
      </c>
      <c r="F3585">
        <f>IF(INDEX(Transactions!$L:$L,ROW()-8)="",0,INDEX(Transactions!$Q:$Q,ROW()-8))</f>
        <v>0</v>
      </c>
    </row>
    <row r="3586" spans="2:6" x14ac:dyDescent="0.15">
      <c r="B3586">
        <f ca="1">IF(INDEX(Transactions!$L:$L,ROW()-8)="",TODAY(),INDEX(Transactions!$G:$G,ROW()-8))</f>
        <v>46238</v>
      </c>
      <c r="F3586">
        <f>IF(INDEX(Transactions!$L:$L,ROW()-8)="",0,INDEX(Transactions!$Q:$Q,ROW()-8))</f>
        <v>0</v>
      </c>
    </row>
    <row r="3587" spans="2:6" x14ac:dyDescent="0.15">
      <c r="B3587">
        <f ca="1">IF(INDEX(Transactions!$L:$L,ROW()-8)="",TODAY(),INDEX(Transactions!$G:$G,ROW()-8))</f>
        <v>46238</v>
      </c>
      <c r="F3587">
        <f>IF(INDEX(Transactions!$L:$L,ROW()-8)="",0,INDEX(Transactions!$Q:$Q,ROW()-8))</f>
        <v>0</v>
      </c>
    </row>
    <row r="3588" spans="2:6" x14ac:dyDescent="0.15">
      <c r="B3588">
        <f ca="1">IF(INDEX(Transactions!$L:$L,ROW()-8)="",TODAY(),INDEX(Transactions!$G:$G,ROW()-8))</f>
        <v>46238</v>
      </c>
      <c r="F3588">
        <f>IF(INDEX(Transactions!$L:$L,ROW()-8)="",0,INDEX(Transactions!$Q:$Q,ROW()-8))</f>
        <v>0</v>
      </c>
    </row>
    <row r="3589" spans="2:6" x14ac:dyDescent="0.15">
      <c r="B3589">
        <f ca="1">IF(INDEX(Transactions!$L:$L,ROW()-8)="",TODAY(),INDEX(Transactions!$G:$G,ROW()-8))</f>
        <v>46238</v>
      </c>
      <c r="F3589">
        <f>IF(INDEX(Transactions!$L:$L,ROW()-8)="",0,INDEX(Transactions!$Q:$Q,ROW()-8))</f>
        <v>0</v>
      </c>
    </row>
    <row r="3590" spans="2:6" x14ac:dyDescent="0.15">
      <c r="B3590">
        <f ca="1">IF(INDEX(Transactions!$L:$L,ROW()-8)="",TODAY(),INDEX(Transactions!$G:$G,ROW()-8))</f>
        <v>46238</v>
      </c>
      <c r="F3590">
        <f>IF(INDEX(Transactions!$L:$L,ROW()-8)="",0,INDEX(Transactions!$Q:$Q,ROW()-8))</f>
        <v>0</v>
      </c>
    </row>
    <row r="3591" spans="2:6" x14ac:dyDescent="0.15">
      <c r="B3591">
        <f ca="1">IF(INDEX(Transactions!$L:$L,ROW()-8)="",TODAY(),INDEX(Transactions!$G:$G,ROW()-8))</f>
        <v>46238</v>
      </c>
      <c r="F3591">
        <f>IF(INDEX(Transactions!$L:$L,ROW()-8)="",0,INDEX(Transactions!$Q:$Q,ROW()-8))</f>
        <v>0</v>
      </c>
    </row>
    <row r="3592" spans="2:6" x14ac:dyDescent="0.15">
      <c r="B3592">
        <f ca="1">IF(INDEX(Transactions!$L:$L,ROW()-8)="",TODAY(),INDEX(Transactions!$G:$G,ROW()-8))</f>
        <v>46238</v>
      </c>
      <c r="F3592">
        <f>IF(INDEX(Transactions!$L:$L,ROW()-8)="",0,INDEX(Transactions!$Q:$Q,ROW()-8))</f>
        <v>0</v>
      </c>
    </row>
    <row r="3593" spans="2:6" x14ac:dyDescent="0.15">
      <c r="B3593">
        <f ca="1">IF(INDEX(Transactions!$L:$L,ROW()-8)="",TODAY(),INDEX(Transactions!$G:$G,ROW()-8))</f>
        <v>46238</v>
      </c>
      <c r="F3593">
        <f>IF(INDEX(Transactions!$L:$L,ROW()-8)="",0,INDEX(Transactions!$Q:$Q,ROW()-8))</f>
        <v>0</v>
      </c>
    </row>
    <row r="3594" spans="2:6" x14ac:dyDescent="0.15">
      <c r="B3594">
        <f ca="1">IF(INDEX(Transactions!$L:$L,ROW()-8)="",TODAY(),INDEX(Transactions!$G:$G,ROW()-8))</f>
        <v>46238</v>
      </c>
      <c r="F3594">
        <f>IF(INDEX(Transactions!$L:$L,ROW()-8)="",0,INDEX(Transactions!$Q:$Q,ROW()-8))</f>
        <v>0</v>
      </c>
    </row>
    <row r="3595" spans="2:6" x14ac:dyDescent="0.15">
      <c r="B3595">
        <f ca="1">IF(INDEX(Transactions!$L:$L,ROW()-8)="",TODAY(),INDEX(Transactions!$G:$G,ROW()-8))</f>
        <v>46238</v>
      </c>
      <c r="F3595">
        <f>IF(INDEX(Transactions!$L:$L,ROW()-8)="",0,INDEX(Transactions!$Q:$Q,ROW()-8))</f>
        <v>0</v>
      </c>
    </row>
    <row r="3596" spans="2:6" x14ac:dyDescent="0.15">
      <c r="B3596">
        <f ca="1">IF(INDEX(Transactions!$L:$L,ROW()-8)="",TODAY(),INDEX(Transactions!$G:$G,ROW()-8))</f>
        <v>46238</v>
      </c>
      <c r="F3596">
        <f>IF(INDEX(Transactions!$L:$L,ROW()-8)="",0,INDEX(Transactions!$Q:$Q,ROW()-8))</f>
        <v>0</v>
      </c>
    </row>
    <row r="3597" spans="2:6" x14ac:dyDescent="0.15">
      <c r="B3597">
        <f ca="1">IF(INDEX(Transactions!$L:$L,ROW()-8)="",TODAY(),INDEX(Transactions!$G:$G,ROW()-8))</f>
        <v>46238</v>
      </c>
      <c r="F3597">
        <f>IF(INDEX(Transactions!$L:$L,ROW()-8)="",0,INDEX(Transactions!$Q:$Q,ROW()-8))</f>
        <v>0</v>
      </c>
    </row>
    <row r="3598" spans="2:6" x14ac:dyDescent="0.15">
      <c r="B3598">
        <f ca="1">IF(INDEX(Transactions!$L:$L,ROW()-8)="",TODAY(),INDEX(Transactions!$G:$G,ROW()-8))</f>
        <v>46238</v>
      </c>
      <c r="F3598">
        <f>IF(INDEX(Transactions!$L:$L,ROW()-8)="",0,INDEX(Transactions!$Q:$Q,ROW()-8))</f>
        <v>0</v>
      </c>
    </row>
    <row r="3599" spans="2:6" x14ac:dyDescent="0.15">
      <c r="B3599">
        <f ca="1">IF(INDEX(Transactions!$L:$L,ROW()-8)="",TODAY(),INDEX(Transactions!$G:$G,ROW()-8))</f>
        <v>46238</v>
      </c>
      <c r="F3599">
        <f>IF(INDEX(Transactions!$L:$L,ROW()-8)="",0,INDEX(Transactions!$Q:$Q,ROW()-8))</f>
        <v>0</v>
      </c>
    </row>
    <row r="3600" spans="2:6" x14ac:dyDescent="0.15">
      <c r="B3600">
        <f ca="1">IF(INDEX(Transactions!$L:$L,ROW()-8)="",TODAY(),INDEX(Transactions!$G:$G,ROW()-8))</f>
        <v>46238</v>
      </c>
      <c r="F3600">
        <f>IF(INDEX(Transactions!$L:$L,ROW()-8)="",0,INDEX(Transactions!$Q:$Q,ROW()-8))</f>
        <v>0</v>
      </c>
    </row>
    <row r="3601" spans="2:6" x14ac:dyDescent="0.15">
      <c r="B3601">
        <f ca="1">IF(INDEX(Transactions!$L:$L,ROW()-8)="",TODAY(),INDEX(Transactions!$G:$G,ROW()-8))</f>
        <v>46238</v>
      </c>
      <c r="F3601">
        <f>IF(INDEX(Transactions!$L:$L,ROW()-8)="",0,INDEX(Transactions!$Q:$Q,ROW()-8))</f>
        <v>0</v>
      </c>
    </row>
    <row r="3602" spans="2:6" x14ac:dyDescent="0.15">
      <c r="B3602">
        <f ca="1">IF(INDEX(Transactions!$L:$L,ROW()-8)="",TODAY(),INDEX(Transactions!$G:$G,ROW()-8))</f>
        <v>46238</v>
      </c>
      <c r="F3602">
        <f>IF(INDEX(Transactions!$L:$L,ROW()-8)="",0,INDEX(Transactions!$Q:$Q,ROW()-8))</f>
        <v>0</v>
      </c>
    </row>
    <row r="3603" spans="2:6" x14ac:dyDescent="0.15">
      <c r="B3603">
        <f ca="1">IF(INDEX(Transactions!$L:$L,ROW()-8)="",TODAY(),INDEX(Transactions!$G:$G,ROW()-8))</f>
        <v>46238</v>
      </c>
      <c r="F3603">
        <f>IF(INDEX(Transactions!$L:$L,ROW()-8)="",0,INDEX(Transactions!$Q:$Q,ROW()-8))</f>
        <v>0</v>
      </c>
    </row>
    <row r="3604" spans="2:6" x14ac:dyDescent="0.15">
      <c r="B3604">
        <f ca="1">IF(INDEX(Transactions!$L:$L,ROW()-8)="",TODAY(),INDEX(Transactions!$G:$G,ROW()-8))</f>
        <v>46238</v>
      </c>
      <c r="F3604">
        <f>IF(INDEX(Transactions!$L:$L,ROW()-8)="",0,INDEX(Transactions!$Q:$Q,ROW()-8))</f>
        <v>0</v>
      </c>
    </row>
    <row r="3605" spans="2:6" x14ac:dyDescent="0.15">
      <c r="B3605">
        <f ca="1">IF(INDEX(Transactions!$L:$L,ROW()-8)="",TODAY(),INDEX(Transactions!$G:$G,ROW()-8))</f>
        <v>46238</v>
      </c>
      <c r="F3605">
        <f>IF(INDEX(Transactions!$L:$L,ROW()-8)="",0,INDEX(Transactions!$Q:$Q,ROW()-8))</f>
        <v>0</v>
      </c>
    </row>
    <row r="3606" spans="2:6" x14ac:dyDescent="0.15">
      <c r="B3606">
        <f ca="1">IF(INDEX(Transactions!$L:$L,ROW()-8)="",TODAY(),INDEX(Transactions!$G:$G,ROW()-8))</f>
        <v>46238</v>
      </c>
      <c r="F3606">
        <f>IF(INDEX(Transactions!$L:$L,ROW()-8)="",0,INDEX(Transactions!$Q:$Q,ROW()-8))</f>
        <v>0</v>
      </c>
    </row>
    <row r="3607" spans="2:6" x14ac:dyDescent="0.15">
      <c r="B3607">
        <f ca="1">IF(INDEX(Transactions!$L:$L,ROW()-8)="",TODAY(),INDEX(Transactions!$G:$G,ROW()-8))</f>
        <v>46238</v>
      </c>
      <c r="F3607">
        <f>IF(INDEX(Transactions!$L:$L,ROW()-8)="",0,INDEX(Transactions!$Q:$Q,ROW()-8))</f>
        <v>0</v>
      </c>
    </row>
    <row r="3608" spans="2:6" x14ac:dyDescent="0.15">
      <c r="B3608">
        <f ca="1">IF(INDEX(Transactions!$L:$L,ROW()-8)="",TODAY(),INDEX(Transactions!$G:$G,ROW()-8))</f>
        <v>46238</v>
      </c>
      <c r="F3608">
        <f>IF(INDEX(Transactions!$L:$L,ROW()-8)="",0,INDEX(Transactions!$Q:$Q,ROW()-8))</f>
        <v>0</v>
      </c>
    </row>
    <row r="3609" spans="2:6" x14ac:dyDescent="0.15">
      <c r="B3609">
        <f ca="1">IF(INDEX(Transactions!$L:$L,ROW()-8)="",TODAY(),INDEX(Transactions!$G:$G,ROW()-8))</f>
        <v>46238</v>
      </c>
      <c r="F3609">
        <f>IF(INDEX(Transactions!$L:$L,ROW()-8)="",0,INDEX(Transactions!$Q:$Q,ROW()-8))</f>
        <v>0</v>
      </c>
    </row>
    <row r="3610" spans="2:6" x14ac:dyDescent="0.15">
      <c r="B3610">
        <f ca="1">IF(INDEX(Transactions!$L:$L,ROW()-8)="",TODAY(),INDEX(Transactions!$G:$G,ROW()-8))</f>
        <v>46238</v>
      </c>
      <c r="F3610">
        <f>IF(INDEX(Transactions!$L:$L,ROW()-8)="",0,INDEX(Transactions!$Q:$Q,ROW()-8))</f>
        <v>0</v>
      </c>
    </row>
    <row r="3611" spans="2:6" x14ac:dyDescent="0.15">
      <c r="B3611">
        <f ca="1">IF(INDEX(Transactions!$L:$L,ROW()-8)="",TODAY(),INDEX(Transactions!$G:$G,ROW()-8))</f>
        <v>46238</v>
      </c>
      <c r="F3611">
        <f>IF(INDEX(Transactions!$L:$L,ROW()-8)="",0,INDEX(Transactions!$Q:$Q,ROW()-8))</f>
        <v>0</v>
      </c>
    </row>
    <row r="3612" spans="2:6" x14ac:dyDescent="0.15">
      <c r="B3612">
        <f ca="1">IF(INDEX(Transactions!$L:$L,ROW()-8)="",TODAY(),INDEX(Transactions!$G:$G,ROW()-8))</f>
        <v>46238</v>
      </c>
      <c r="F3612">
        <f>IF(INDEX(Transactions!$L:$L,ROW()-8)="",0,INDEX(Transactions!$Q:$Q,ROW()-8))</f>
        <v>0</v>
      </c>
    </row>
    <row r="3613" spans="2:6" x14ac:dyDescent="0.15">
      <c r="B3613">
        <f ca="1">IF(INDEX(Transactions!$L:$L,ROW()-8)="",TODAY(),INDEX(Transactions!$G:$G,ROW()-8))</f>
        <v>46238</v>
      </c>
      <c r="F3613">
        <f>IF(INDEX(Transactions!$L:$L,ROW()-8)="",0,INDEX(Transactions!$Q:$Q,ROW()-8))</f>
        <v>0</v>
      </c>
    </row>
    <row r="3614" spans="2:6" x14ac:dyDescent="0.15">
      <c r="B3614">
        <f ca="1">IF(INDEX(Transactions!$L:$L,ROW()-8)="",TODAY(),INDEX(Transactions!$G:$G,ROW()-8))</f>
        <v>46238</v>
      </c>
      <c r="F3614">
        <f>IF(INDEX(Transactions!$L:$L,ROW()-8)="",0,INDEX(Transactions!$Q:$Q,ROW()-8))</f>
        <v>0</v>
      </c>
    </row>
    <row r="3615" spans="2:6" x14ac:dyDescent="0.15">
      <c r="B3615">
        <f ca="1">IF(INDEX(Transactions!$L:$L,ROW()-8)="",TODAY(),INDEX(Transactions!$G:$G,ROW()-8))</f>
        <v>46238</v>
      </c>
      <c r="F3615">
        <f>IF(INDEX(Transactions!$L:$L,ROW()-8)="",0,INDEX(Transactions!$Q:$Q,ROW()-8))</f>
        <v>0</v>
      </c>
    </row>
    <row r="3616" spans="2:6" x14ac:dyDescent="0.15">
      <c r="B3616">
        <f ca="1">IF(INDEX(Transactions!$L:$L,ROW()-8)="",TODAY(),INDEX(Transactions!$G:$G,ROW()-8))</f>
        <v>46238</v>
      </c>
      <c r="F3616">
        <f>IF(INDEX(Transactions!$L:$L,ROW()-8)="",0,INDEX(Transactions!$Q:$Q,ROW()-8))</f>
        <v>0</v>
      </c>
    </row>
    <row r="3617" spans="2:6" x14ac:dyDescent="0.15">
      <c r="B3617">
        <f ca="1">IF(INDEX(Transactions!$L:$L,ROW()-8)="",TODAY(),INDEX(Transactions!$G:$G,ROW()-8))</f>
        <v>46238</v>
      </c>
      <c r="F3617">
        <f>IF(INDEX(Transactions!$L:$L,ROW()-8)="",0,INDEX(Transactions!$Q:$Q,ROW()-8))</f>
        <v>0</v>
      </c>
    </row>
    <row r="3618" spans="2:6" x14ac:dyDescent="0.15">
      <c r="B3618">
        <f ca="1">IF(INDEX(Transactions!$L:$L,ROW()-8)="",TODAY(),INDEX(Transactions!$G:$G,ROW()-8))</f>
        <v>46238</v>
      </c>
      <c r="F3618">
        <f>IF(INDEX(Transactions!$L:$L,ROW()-8)="",0,INDEX(Transactions!$Q:$Q,ROW()-8))</f>
        <v>0</v>
      </c>
    </row>
    <row r="3619" spans="2:6" x14ac:dyDescent="0.15">
      <c r="B3619">
        <f ca="1">IF(INDEX(Transactions!$L:$L,ROW()-8)="",TODAY(),INDEX(Transactions!$G:$G,ROW()-8))</f>
        <v>46238</v>
      </c>
      <c r="F3619">
        <f>IF(INDEX(Transactions!$L:$L,ROW()-8)="",0,INDEX(Transactions!$Q:$Q,ROW()-8))</f>
        <v>0</v>
      </c>
    </row>
    <row r="3620" spans="2:6" x14ac:dyDescent="0.15">
      <c r="B3620">
        <f ca="1">IF(INDEX(Transactions!$L:$L,ROW()-8)="",TODAY(),INDEX(Transactions!$G:$G,ROW()-8))</f>
        <v>46238</v>
      </c>
      <c r="F3620">
        <f>IF(INDEX(Transactions!$L:$L,ROW()-8)="",0,INDEX(Transactions!$Q:$Q,ROW()-8))</f>
        <v>0</v>
      </c>
    </row>
    <row r="3621" spans="2:6" x14ac:dyDescent="0.15">
      <c r="B3621">
        <f ca="1">IF(INDEX(Transactions!$L:$L,ROW()-8)="",TODAY(),INDEX(Transactions!$G:$G,ROW()-8))</f>
        <v>46238</v>
      </c>
      <c r="F3621">
        <f>IF(INDEX(Transactions!$L:$L,ROW()-8)="",0,INDEX(Transactions!$Q:$Q,ROW()-8))</f>
        <v>0</v>
      </c>
    </row>
    <row r="3622" spans="2:6" x14ac:dyDescent="0.15">
      <c r="B3622">
        <f ca="1">IF(INDEX(Transactions!$L:$L,ROW()-8)="",TODAY(),INDEX(Transactions!$G:$G,ROW()-8))</f>
        <v>46238</v>
      </c>
      <c r="F3622">
        <f>IF(INDEX(Transactions!$L:$L,ROW()-8)="",0,INDEX(Transactions!$Q:$Q,ROW()-8))</f>
        <v>0</v>
      </c>
    </row>
    <row r="3623" spans="2:6" x14ac:dyDescent="0.15">
      <c r="B3623">
        <f ca="1">IF(INDEX(Transactions!$L:$L,ROW()-8)="",TODAY(),INDEX(Transactions!$G:$G,ROW()-8))</f>
        <v>46238</v>
      </c>
      <c r="F3623">
        <f>IF(INDEX(Transactions!$L:$L,ROW()-8)="",0,INDEX(Transactions!$Q:$Q,ROW()-8))</f>
        <v>0</v>
      </c>
    </row>
    <row r="3624" spans="2:6" x14ac:dyDescent="0.15">
      <c r="B3624">
        <f ca="1">IF(INDEX(Transactions!$L:$L,ROW()-8)="",TODAY(),INDEX(Transactions!$G:$G,ROW()-8))</f>
        <v>46238</v>
      </c>
      <c r="F3624">
        <f>IF(INDEX(Transactions!$L:$L,ROW()-8)="",0,INDEX(Transactions!$Q:$Q,ROW()-8))</f>
        <v>0</v>
      </c>
    </row>
    <row r="3625" spans="2:6" x14ac:dyDescent="0.15">
      <c r="B3625">
        <f ca="1">IF(INDEX(Transactions!$L:$L,ROW()-8)="",TODAY(),INDEX(Transactions!$G:$G,ROW()-8))</f>
        <v>46238</v>
      </c>
      <c r="F3625">
        <f>IF(INDEX(Transactions!$L:$L,ROW()-8)="",0,INDEX(Transactions!$Q:$Q,ROW()-8))</f>
        <v>0</v>
      </c>
    </row>
    <row r="3626" spans="2:6" x14ac:dyDescent="0.15">
      <c r="B3626">
        <f ca="1">IF(INDEX(Transactions!$L:$L,ROW()-8)="",TODAY(),INDEX(Transactions!$G:$G,ROW()-8))</f>
        <v>46238</v>
      </c>
      <c r="F3626">
        <f>IF(INDEX(Transactions!$L:$L,ROW()-8)="",0,INDEX(Transactions!$Q:$Q,ROW()-8))</f>
        <v>0</v>
      </c>
    </row>
    <row r="3627" spans="2:6" x14ac:dyDescent="0.15">
      <c r="B3627">
        <f ca="1">IF(INDEX(Transactions!$L:$L,ROW()-8)="",TODAY(),INDEX(Transactions!$G:$G,ROW()-8))</f>
        <v>46238</v>
      </c>
      <c r="F3627">
        <f>IF(INDEX(Transactions!$L:$L,ROW()-8)="",0,INDEX(Transactions!$Q:$Q,ROW()-8))</f>
        <v>0</v>
      </c>
    </row>
    <row r="3628" spans="2:6" x14ac:dyDescent="0.15">
      <c r="B3628">
        <f ca="1">IF(INDEX(Transactions!$L:$L,ROW()-8)="",TODAY(),INDEX(Transactions!$G:$G,ROW()-8))</f>
        <v>46238</v>
      </c>
      <c r="F3628">
        <f>IF(INDEX(Transactions!$L:$L,ROW()-8)="",0,INDEX(Transactions!$Q:$Q,ROW()-8))</f>
        <v>0</v>
      </c>
    </row>
    <row r="3629" spans="2:6" x14ac:dyDescent="0.15">
      <c r="B3629">
        <f ca="1">IF(INDEX(Transactions!$L:$L,ROW()-8)="",TODAY(),INDEX(Transactions!$G:$G,ROW()-8))</f>
        <v>46238</v>
      </c>
      <c r="F3629">
        <f>IF(INDEX(Transactions!$L:$L,ROW()-8)="",0,INDEX(Transactions!$Q:$Q,ROW()-8))</f>
        <v>0</v>
      </c>
    </row>
    <row r="3630" spans="2:6" x14ac:dyDescent="0.15">
      <c r="B3630">
        <f ca="1">IF(INDEX(Transactions!$L:$L,ROW()-8)="",TODAY(),INDEX(Transactions!$G:$G,ROW()-8))</f>
        <v>46238</v>
      </c>
      <c r="F3630">
        <f>IF(INDEX(Transactions!$L:$L,ROW()-8)="",0,INDEX(Transactions!$Q:$Q,ROW()-8))</f>
        <v>0</v>
      </c>
    </row>
    <row r="3631" spans="2:6" x14ac:dyDescent="0.15">
      <c r="B3631">
        <f ca="1">IF(INDEX(Transactions!$L:$L,ROW()-8)="",TODAY(),INDEX(Transactions!$G:$G,ROW()-8))</f>
        <v>46238</v>
      </c>
      <c r="F3631">
        <f>IF(INDEX(Transactions!$L:$L,ROW()-8)="",0,INDEX(Transactions!$Q:$Q,ROW()-8))</f>
        <v>0</v>
      </c>
    </row>
    <row r="3632" spans="2:6" x14ac:dyDescent="0.15">
      <c r="B3632">
        <f ca="1">IF(INDEX(Transactions!$L:$L,ROW()-8)="",TODAY(),INDEX(Transactions!$G:$G,ROW()-8))</f>
        <v>46238</v>
      </c>
      <c r="F3632">
        <f>IF(INDEX(Transactions!$L:$L,ROW()-8)="",0,INDEX(Transactions!$Q:$Q,ROW()-8))</f>
        <v>0</v>
      </c>
    </row>
    <row r="3633" spans="2:6" x14ac:dyDescent="0.15">
      <c r="B3633">
        <f ca="1">IF(INDEX(Transactions!$L:$L,ROW()-8)="",TODAY(),INDEX(Transactions!$G:$G,ROW()-8))</f>
        <v>46238</v>
      </c>
      <c r="F3633">
        <f>IF(INDEX(Transactions!$L:$L,ROW()-8)="",0,INDEX(Transactions!$Q:$Q,ROW()-8))</f>
        <v>0</v>
      </c>
    </row>
    <row r="3634" spans="2:6" x14ac:dyDescent="0.15">
      <c r="B3634">
        <f ca="1">IF(INDEX(Transactions!$L:$L,ROW()-8)="",TODAY(),INDEX(Transactions!$G:$G,ROW()-8))</f>
        <v>46238</v>
      </c>
      <c r="F3634">
        <f>IF(INDEX(Transactions!$L:$L,ROW()-8)="",0,INDEX(Transactions!$Q:$Q,ROW()-8))</f>
        <v>0</v>
      </c>
    </row>
    <row r="3635" spans="2:6" x14ac:dyDescent="0.15">
      <c r="B3635">
        <f ca="1">IF(INDEX(Transactions!$L:$L,ROW()-8)="",TODAY(),INDEX(Transactions!$G:$G,ROW()-8))</f>
        <v>46238</v>
      </c>
      <c r="F3635">
        <f>IF(INDEX(Transactions!$L:$L,ROW()-8)="",0,INDEX(Transactions!$Q:$Q,ROW()-8))</f>
        <v>0</v>
      </c>
    </row>
    <row r="3636" spans="2:6" x14ac:dyDescent="0.15">
      <c r="B3636">
        <f ca="1">IF(INDEX(Transactions!$L:$L,ROW()-8)="",TODAY(),INDEX(Transactions!$G:$G,ROW()-8))</f>
        <v>46238</v>
      </c>
      <c r="F3636">
        <f>IF(INDEX(Transactions!$L:$L,ROW()-8)="",0,INDEX(Transactions!$Q:$Q,ROW()-8))</f>
        <v>0</v>
      </c>
    </row>
    <row r="3637" spans="2:6" x14ac:dyDescent="0.15">
      <c r="B3637">
        <f ca="1">IF(INDEX(Transactions!$L:$L,ROW()-8)="",TODAY(),INDEX(Transactions!$G:$G,ROW()-8))</f>
        <v>46238</v>
      </c>
      <c r="F3637">
        <f>IF(INDEX(Transactions!$L:$L,ROW()-8)="",0,INDEX(Transactions!$Q:$Q,ROW()-8))</f>
        <v>0</v>
      </c>
    </row>
    <row r="3638" spans="2:6" x14ac:dyDescent="0.15">
      <c r="B3638">
        <f ca="1">IF(INDEX(Transactions!$L:$L,ROW()-8)="",TODAY(),INDEX(Transactions!$G:$G,ROW()-8))</f>
        <v>46238</v>
      </c>
      <c r="F3638">
        <f>IF(INDEX(Transactions!$L:$L,ROW()-8)="",0,INDEX(Transactions!$Q:$Q,ROW()-8))</f>
        <v>0</v>
      </c>
    </row>
    <row r="3639" spans="2:6" x14ac:dyDescent="0.15">
      <c r="B3639">
        <f ca="1">IF(INDEX(Transactions!$L:$L,ROW()-8)="",TODAY(),INDEX(Transactions!$G:$G,ROW()-8))</f>
        <v>46238</v>
      </c>
      <c r="F3639">
        <f>IF(INDEX(Transactions!$L:$L,ROW()-8)="",0,INDEX(Transactions!$Q:$Q,ROW()-8))</f>
        <v>0</v>
      </c>
    </row>
    <row r="3640" spans="2:6" x14ac:dyDescent="0.15">
      <c r="B3640">
        <f ca="1">IF(INDEX(Transactions!$L:$L,ROW()-8)="",TODAY(),INDEX(Transactions!$G:$G,ROW()-8))</f>
        <v>46238</v>
      </c>
      <c r="F3640">
        <f>IF(INDEX(Transactions!$L:$L,ROW()-8)="",0,INDEX(Transactions!$Q:$Q,ROW()-8))</f>
        <v>0</v>
      </c>
    </row>
    <row r="3641" spans="2:6" x14ac:dyDescent="0.15">
      <c r="B3641">
        <f ca="1">IF(INDEX(Transactions!$L:$L,ROW()-8)="",TODAY(),INDEX(Transactions!$G:$G,ROW()-8))</f>
        <v>46238</v>
      </c>
      <c r="F3641">
        <f>IF(INDEX(Transactions!$L:$L,ROW()-8)="",0,INDEX(Transactions!$Q:$Q,ROW()-8))</f>
        <v>0</v>
      </c>
    </row>
    <row r="3642" spans="2:6" x14ac:dyDescent="0.15">
      <c r="B3642">
        <f ca="1">IF(INDEX(Transactions!$L:$L,ROW()-8)="",TODAY(),INDEX(Transactions!$G:$G,ROW()-8))</f>
        <v>46238</v>
      </c>
      <c r="F3642">
        <f>IF(INDEX(Transactions!$L:$L,ROW()-8)="",0,INDEX(Transactions!$Q:$Q,ROW()-8))</f>
        <v>0</v>
      </c>
    </row>
    <row r="3643" spans="2:6" x14ac:dyDescent="0.15">
      <c r="B3643">
        <f ca="1">IF(INDEX(Transactions!$L:$L,ROW()-8)="",TODAY(),INDEX(Transactions!$G:$G,ROW()-8))</f>
        <v>46238</v>
      </c>
      <c r="F3643">
        <f>IF(INDEX(Transactions!$L:$L,ROW()-8)="",0,INDEX(Transactions!$Q:$Q,ROW()-8))</f>
        <v>0</v>
      </c>
    </row>
    <row r="3644" spans="2:6" x14ac:dyDescent="0.15">
      <c r="B3644">
        <f ca="1">IF(INDEX(Transactions!$L:$L,ROW()-8)="",TODAY(),INDEX(Transactions!$G:$G,ROW()-8))</f>
        <v>46238</v>
      </c>
      <c r="F3644">
        <f>IF(INDEX(Transactions!$L:$L,ROW()-8)="",0,INDEX(Transactions!$Q:$Q,ROW()-8))</f>
        <v>0</v>
      </c>
    </row>
    <row r="3645" spans="2:6" x14ac:dyDescent="0.15">
      <c r="B3645">
        <f ca="1">IF(INDEX(Transactions!$L:$L,ROW()-8)="",TODAY(),INDEX(Transactions!$G:$G,ROW()-8))</f>
        <v>46238</v>
      </c>
      <c r="F3645">
        <f>IF(INDEX(Transactions!$L:$L,ROW()-8)="",0,INDEX(Transactions!$Q:$Q,ROW()-8))</f>
        <v>0</v>
      </c>
    </row>
    <row r="3646" spans="2:6" x14ac:dyDescent="0.15">
      <c r="B3646">
        <f ca="1">IF(INDEX(Transactions!$L:$L,ROW()-8)="",TODAY(),INDEX(Transactions!$G:$G,ROW()-8))</f>
        <v>46238</v>
      </c>
      <c r="F3646">
        <f>IF(INDEX(Transactions!$L:$L,ROW()-8)="",0,INDEX(Transactions!$Q:$Q,ROW()-8))</f>
        <v>0</v>
      </c>
    </row>
    <row r="3647" spans="2:6" x14ac:dyDescent="0.15">
      <c r="B3647">
        <f ca="1">IF(INDEX(Transactions!$L:$L,ROW()-8)="",TODAY(),INDEX(Transactions!$G:$G,ROW()-8))</f>
        <v>46238</v>
      </c>
      <c r="F3647">
        <f>IF(INDEX(Transactions!$L:$L,ROW()-8)="",0,INDEX(Transactions!$Q:$Q,ROW()-8))</f>
        <v>0</v>
      </c>
    </row>
    <row r="3648" spans="2:6" x14ac:dyDescent="0.15">
      <c r="B3648">
        <f ca="1">IF(INDEX(Transactions!$L:$L,ROW()-8)="",TODAY(),INDEX(Transactions!$G:$G,ROW()-8))</f>
        <v>46238</v>
      </c>
      <c r="F3648">
        <f>IF(INDEX(Transactions!$L:$L,ROW()-8)="",0,INDEX(Transactions!$Q:$Q,ROW()-8))</f>
        <v>0</v>
      </c>
    </row>
    <row r="3649" spans="2:6" x14ac:dyDescent="0.15">
      <c r="B3649">
        <f ca="1">IF(INDEX(Transactions!$L:$L,ROW()-8)="",TODAY(),INDEX(Transactions!$G:$G,ROW()-8))</f>
        <v>46238</v>
      </c>
      <c r="F3649">
        <f>IF(INDEX(Transactions!$L:$L,ROW()-8)="",0,INDEX(Transactions!$Q:$Q,ROW()-8))</f>
        <v>0</v>
      </c>
    </row>
    <row r="3650" spans="2:6" x14ac:dyDescent="0.15">
      <c r="B3650">
        <f ca="1">IF(INDEX(Transactions!$L:$L,ROW()-8)="",TODAY(),INDEX(Transactions!$G:$G,ROW()-8))</f>
        <v>46238</v>
      </c>
      <c r="F3650">
        <f>IF(INDEX(Transactions!$L:$L,ROW()-8)="",0,INDEX(Transactions!$Q:$Q,ROW()-8))</f>
        <v>0</v>
      </c>
    </row>
    <row r="3651" spans="2:6" x14ac:dyDescent="0.15">
      <c r="B3651">
        <f ca="1">IF(INDEX(Transactions!$L:$L,ROW()-8)="",TODAY(),INDEX(Transactions!$G:$G,ROW()-8))</f>
        <v>46238</v>
      </c>
      <c r="F3651">
        <f>IF(INDEX(Transactions!$L:$L,ROW()-8)="",0,INDEX(Transactions!$Q:$Q,ROW()-8))</f>
        <v>0</v>
      </c>
    </row>
    <row r="3652" spans="2:6" x14ac:dyDescent="0.15">
      <c r="B3652">
        <f ca="1">IF(INDEX(Transactions!$L:$L,ROW()-8)="",TODAY(),INDEX(Transactions!$G:$G,ROW()-8))</f>
        <v>46238</v>
      </c>
      <c r="F3652">
        <f>IF(INDEX(Transactions!$L:$L,ROW()-8)="",0,INDEX(Transactions!$Q:$Q,ROW()-8))</f>
        <v>0</v>
      </c>
    </row>
    <row r="3653" spans="2:6" x14ac:dyDescent="0.15">
      <c r="B3653">
        <f ca="1">IF(INDEX(Transactions!$L:$L,ROW()-8)="",TODAY(),INDEX(Transactions!$G:$G,ROW()-8))</f>
        <v>46238</v>
      </c>
      <c r="F3653">
        <f>IF(INDEX(Transactions!$L:$L,ROW()-8)="",0,INDEX(Transactions!$Q:$Q,ROW()-8))</f>
        <v>0</v>
      </c>
    </row>
    <row r="3654" spans="2:6" x14ac:dyDescent="0.15">
      <c r="B3654">
        <f ca="1">IF(INDEX(Transactions!$L:$L,ROW()-8)="",TODAY(),INDEX(Transactions!$G:$G,ROW()-8))</f>
        <v>46238</v>
      </c>
      <c r="F3654">
        <f>IF(INDEX(Transactions!$L:$L,ROW()-8)="",0,INDEX(Transactions!$Q:$Q,ROW()-8))</f>
        <v>0</v>
      </c>
    </row>
    <row r="3655" spans="2:6" x14ac:dyDescent="0.15">
      <c r="B3655">
        <f ca="1">IF(INDEX(Transactions!$L:$L,ROW()-8)="",TODAY(),INDEX(Transactions!$G:$G,ROW()-8))</f>
        <v>46238</v>
      </c>
      <c r="F3655">
        <f>IF(INDEX(Transactions!$L:$L,ROW()-8)="",0,INDEX(Transactions!$Q:$Q,ROW()-8))</f>
        <v>0</v>
      </c>
    </row>
    <row r="3656" spans="2:6" x14ac:dyDescent="0.15">
      <c r="B3656">
        <f ca="1">IF(INDEX(Transactions!$L:$L,ROW()-8)="",TODAY(),INDEX(Transactions!$G:$G,ROW()-8))</f>
        <v>46238</v>
      </c>
      <c r="F3656">
        <f>IF(INDEX(Transactions!$L:$L,ROW()-8)="",0,INDEX(Transactions!$Q:$Q,ROW()-8))</f>
        <v>0</v>
      </c>
    </row>
    <row r="3657" spans="2:6" x14ac:dyDescent="0.15">
      <c r="B3657">
        <f ca="1">IF(INDEX(Transactions!$L:$L,ROW()-8)="",TODAY(),INDEX(Transactions!$G:$G,ROW()-8))</f>
        <v>46238</v>
      </c>
      <c r="F3657">
        <f>IF(INDEX(Transactions!$L:$L,ROW()-8)="",0,INDEX(Transactions!$Q:$Q,ROW()-8))</f>
        <v>0</v>
      </c>
    </row>
    <row r="3658" spans="2:6" x14ac:dyDescent="0.15">
      <c r="B3658">
        <f ca="1">IF(INDEX(Transactions!$L:$L,ROW()-8)="",TODAY(),INDEX(Transactions!$G:$G,ROW()-8))</f>
        <v>46238</v>
      </c>
      <c r="F3658">
        <f>IF(INDEX(Transactions!$L:$L,ROW()-8)="",0,INDEX(Transactions!$Q:$Q,ROW()-8))</f>
        <v>0</v>
      </c>
    </row>
    <row r="3659" spans="2:6" x14ac:dyDescent="0.15">
      <c r="B3659">
        <f ca="1">IF(INDEX(Transactions!$L:$L,ROW()-8)="",TODAY(),INDEX(Transactions!$G:$G,ROW()-8))</f>
        <v>46238</v>
      </c>
      <c r="F3659">
        <f>IF(INDEX(Transactions!$L:$L,ROW()-8)="",0,INDEX(Transactions!$Q:$Q,ROW()-8))</f>
        <v>0</v>
      </c>
    </row>
    <row r="3660" spans="2:6" x14ac:dyDescent="0.15">
      <c r="B3660">
        <f ca="1">IF(INDEX(Transactions!$L:$L,ROW()-8)="",TODAY(),INDEX(Transactions!$G:$G,ROW()-8))</f>
        <v>46238</v>
      </c>
      <c r="F3660">
        <f>IF(INDEX(Transactions!$L:$L,ROW()-8)="",0,INDEX(Transactions!$Q:$Q,ROW()-8))</f>
        <v>0</v>
      </c>
    </row>
    <row r="3661" spans="2:6" x14ac:dyDescent="0.15">
      <c r="B3661">
        <f ca="1">IF(INDEX(Transactions!$L:$L,ROW()-8)="",TODAY(),INDEX(Transactions!$G:$G,ROW()-8))</f>
        <v>46238</v>
      </c>
      <c r="F3661">
        <f>IF(INDEX(Transactions!$L:$L,ROW()-8)="",0,INDEX(Transactions!$Q:$Q,ROW()-8))</f>
        <v>0</v>
      </c>
    </row>
    <row r="3662" spans="2:6" x14ac:dyDescent="0.15">
      <c r="B3662">
        <f ca="1">IF(INDEX(Transactions!$L:$L,ROW()-8)="",TODAY(),INDEX(Transactions!$G:$G,ROW()-8))</f>
        <v>46238</v>
      </c>
      <c r="F3662">
        <f>IF(INDEX(Transactions!$L:$L,ROW()-8)="",0,INDEX(Transactions!$Q:$Q,ROW()-8))</f>
        <v>0</v>
      </c>
    </row>
    <row r="3663" spans="2:6" x14ac:dyDescent="0.15">
      <c r="B3663">
        <f ca="1">IF(INDEX(Transactions!$L:$L,ROW()-8)="",TODAY(),INDEX(Transactions!$G:$G,ROW()-8))</f>
        <v>46238</v>
      </c>
      <c r="F3663">
        <f>IF(INDEX(Transactions!$L:$L,ROW()-8)="",0,INDEX(Transactions!$Q:$Q,ROW()-8))</f>
        <v>0</v>
      </c>
    </row>
    <row r="3664" spans="2:6" x14ac:dyDescent="0.15">
      <c r="B3664">
        <f ca="1">IF(INDEX(Transactions!$L:$L,ROW()-8)="",TODAY(),INDEX(Transactions!$G:$G,ROW()-8))</f>
        <v>46238</v>
      </c>
      <c r="F3664">
        <f>IF(INDEX(Transactions!$L:$L,ROW()-8)="",0,INDEX(Transactions!$Q:$Q,ROW()-8))</f>
        <v>0</v>
      </c>
    </row>
    <row r="3665" spans="2:6" x14ac:dyDescent="0.15">
      <c r="B3665">
        <f ca="1">IF(INDEX(Transactions!$L:$L,ROW()-8)="",TODAY(),INDEX(Transactions!$G:$G,ROW()-8))</f>
        <v>46238</v>
      </c>
      <c r="F3665">
        <f>IF(INDEX(Transactions!$L:$L,ROW()-8)="",0,INDEX(Transactions!$Q:$Q,ROW()-8))</f>
        <v>0</v>
      </c>
    </row>
    <row r="3666" spans="2:6" x14ac:dyDescent="0.15">
      <c r="B3666">
        <f ca="1">IF(INDEX(Transactions!$L:$L,ROW()-8)="",TODAY(),INDEX(Transactions!$G:$G,ROW()-8))</f>
        <v>46238</v>
      </c>
      <c r="F3666">
        <f>IF(INDEX(Transactions!$L:$L,ROW()-8)="",0,INDEX(Transactions!$Q:$Q,ROW()-8))</f>
        <v>0</v>
      </c>
    </row>
    <row r="3667" spans="2:6" x14ac:dyDescent="0.15">
      <c r="B3667">
        <f ca="1">IF(INDEX(Transactions!$L:$L,ROW()-8)="",TODAY(),INDEX(Transactions!$G:$G,ROW()-8))</f>
        <v>46238</v>
      </c>
      <c r="F3667">
        <f>IF(INDEX(Transactions!$L:$L,ROW()-8)="",0,INDEX(Transactions!$Q:$Q,ROW()-8))</f>
        <v>0</v>
      </c>
    </row>
    <row r="3668" spans="2:6" x14ac:dyDescent="0.15">
      <c r="B3668">
        <f ca="1">IF(INDEX(Transactions!$L:$L,ROW()-8)="",TODAY(),INDEX(Transactions!$G:$G,ROW()-8))</f>
        <v>46238</v>
      </c>
      <c r="F3668">
        <f>IF(INDEX(Transactions!$L:$L,ROW()-8)="",0,INDEX(Transactions!$Q:$Q,ROW()-8))</f>
        <v>0</v>
      </c>
    </row>
    <row r="3669" spans="2:6" x14ac:dyDescent="0.15">
      <c r="B3669">
        <f ca="1">IF(INDEX(Transactions!$L:$L,ROW()-8)="",TODAY(),INDEX(Transactions!$G:$G,ROW()-8))</f>
        <v>46238</v>
      </c>
      <c r="F3669">
        <f>IF(INDEX(Transactions!$L:$L,ROW()-8)="",0,INDEX(Transactions!$Q:$Q,ROW()-8))</f>
        <v>0</v>
      </c>
    </row>
    <row r="3670" spans="2:6" x14ac:dyDescent="0.15">
      <c r="B3670">
        <f ca="1">IF(INDEX(Transactions!$L:$L,ROW()-8)="",TODAY(),INDEX(Transactions!$G:$G,ROW()-8))</f>
        <v>46238</v>
      </c>
      <c r="F3670">
        <f>IF(INDEX(Transactions!$L:$L,ROW()-8)="",0,INDEX(Transactions!$Q:$Q,ROW()-8))</f>
        <v>0</v>
      </c>
    </row>
    <row r="3671" spans="2:6" x14ac:dyDescent="0.15">
      <c r="B3671">
        <f ca="1">IF(INDEX(Transactions!$L:$L,ROW()-8)="",TODAY(),INDEX(Transactions!$G:$G,ROW()-8))</f>
        <v>46238</v>
      </c>
      <c r="F3671">
        <f>IF(INDEX(Transactions!$L:$L,ROW()-8)="",0,INDEX(Transactions!$Q:$Q,ROW()-8))</f>
        <v>0</v>
      </c>
    </row>
    <row r="3672" spans="2:6" x14ac:dyDescent="0.15">
      <c r="B3672">
        <f ca="1">IF(INDEX(Transactions!$L:$L,ROW()-8)="",TODAY(),INDEX(Transactions!$G:$G,ROW()-8))</f>
        <v>46238</v>
      </c>
      <c r="F3672">
        <f>IF(INDEX(Transactions!$L:$L,ROW()-8)="",0,INDEX(Transactions!$Q:$Q,ROW()-8))</f>
        <v>0</v>
      </c>
    </row>
    <row r="3673" spans="2:6" x14ac:dyDescent="0.15">
      <c r="B3673">
        <f ca="1">IF(INDEX(Transactions!$L:$L,ROW()-8)="",TODAY(),INDEX(Transactions!$G:$G,ROW()-8))</f>
        <v>46238</v>
      </c>
      <c r="F3673">
        <f>IF(INDEX(Transactions!$L:$L,ROW()-8)="",0,INDEX(Transactions!$Q:$Q,ROW()-8))</f>
        <v>0</v>
      </c>
    </row>
    <row r="3674" spans="2:6" x14ac:dyDescent="0.15">
      <c r="B3674">
        <f ca="1">IF(INDEX(Transactions!$L:$L,ROW()-8)="",TODAY(),INDEX(Transactions!$G:$G,ROW()-8))</f>
        <v>46238</v>
      </c>
      <c r="F3674">
        <f>IF(INDEX(Transactions!$L:$L,ROW()-8)="",0,INDEX(Transactions!$Q:$Q,ROW()-8))</f>
        <v>0</v>
      </c>
    </row>
    <row r="3675" spans="2:6" x14ac:dyDescent="0.15">
      <c r="B3675">
        <f ca="1">IF(INDEX(Transactions!$L:$L,ROW()-8)="",TODAY(),INDEX(Transactions!$G:$G,ROW()-8))</f>
        <v>46238</v>
      </c>
      <c r="F3675">
        <f>IF(INDEX(Transactions!$L:$L,ROW()-8)="",0,INDEX(Transactions!$Q:$Q,ROW()-8))</f>
        <v>0</v>
      </c>
    </row>
    <row r="3676" spans="2:6" x14ac:dyDescent="0.15">
      <c r="B3676">
        <f ca="1">IF(INDEX(Transactions!$L:$L,ROW()-8)="",TODAY(),INDEX(Transactions!$G:$G,ROW()-8))</f>
        <v>46238</v>
      </c>
      <c r="F3676">
        <f>IF(INDEX(Transactions!$L:$L,ROW()-8)="",0,INDEX(Transactions!$Q:$Q,ROW()-8))</f>
        <v>0</v>
      </c>
    </row>
    <row r="3677" spans="2:6" x14ac:dyDescent="0.15">
      <c r="B3677">
        <f ca="1">IF(INDEX(Transactions!$L:$L,ROW()-8)="",TODAY(),INDEX(Transactions!$G:$G,ROW()-8))</f>
        <v>46238</v>
      </c>
      <c r="F3677">
        <f>IF(INDEX(Transactions!$L:$L,ROW()-8)="",0,INDEX(Transactions!$Q:$Q,ROW()-8))</f>
        <v>0</v>
      </c>
    </row>
    <row r="3678" spans="2:6" x14ac:dyDescent="0.15">
      <c r="B3678">
        <f ca="1">IF(INDEX(Transactions!$L:$L,ROW()-8)="",TODAY(),INDEX(Transactions!$G:$G,ROW()-8))</f>
        <v>46238</v>
      </c>
      <c r="F3678">
        <f>IF(INDEX(Transactions!$L:$L,ROW()-8)="",0,INDEX(Transactions!$Q:$Q,ROW()-8))</f>
        <v>0</v>
      </c>
    </row>
    <row r="3679" spans="2:6" x14ac:dyDescent="0.15">
      <c r="B3679">
        <f ca="1">IF(INDEX(Transactions!$L:$L,ROW()-8)="",TODAY(),INDEX(Transactions!$G:$G,ROW()-8))</f>
        <v>46238</v>
      </c>
      <c r="F3679">
        <f>IF(INDEX(Transactions!$L:$L,ROW()-8)="",0,INDEX(Transactions!$Q:$Q,ROW()-8))</f>
        <v>0</v>
      </c>
    </row>
    <row r="3680" spans="2:6" x14ac:dyDescent="0.15">
      <c r="B3680">
        <f ca="1">IF(INDEX(Transactions!$L:$L,ROW()-8)="",TODAY(),INDEX(Transactions!$G:$G,ROW()-8))</f>
        <v>46238</v>
      </c>
      <c r="F3680">
        <f>IF(INDEX(Transactions!$L:$L,ROW()-8)="",0,INDEX(Transactions!$Q:$Q,ROW()-8))</f>
        <v>0</v>
      </c>
    </row>
    <row r="3681" spans="2:6" x14ac:dyDescent="0.15">
      <c r="B3681">
        <f ca="1">IF(INDEX(Transactions!$L:$L,ROW()-8)="",TODAY(),INDEX(Transactions!$G:$G,ROW()-8))</f>
        <v>46238</v>
      </c>
      <c r="F3681">
        <f>IF(INDEX(Transactions!$L:$L,ROW()-8)="",0,INDEX(Transactions!$Q:$Q,ROW()-8))</f>
        <v>0</v>
      </c>
    </row>
    <row r="3682" spans="2:6" x14ac:dyDescent="0.15">
      <c r="B3682">
        <f ca="1">IF(INDEX(Transactions!$L:$L,ROW()-8)="",TODAY(),INDEX(Transactions!$G:$G,ROW()-8))</f>
        <v>46238</v>
      </c>
      <c r="F3682">
        <f>IF(INDEX(Transactions!$L:$L,ROW()-8)="",0,INDEX(Transactions!$Q:$Q,ROW()-8))</f>
        <v>0</v>
      </c>
    </row>
    <row r="3683" spans="2:6" x14ac:dyDescent="0.15">
      <c r="B3683">
        <f ca="1">IF(INDEX(Transactions!$L:$L,ROW()-8)="",TODAY(),INDEX(Transactions!$G:$G,ROW()-8))</f>
        <v>46238</v>
      </c>
      <c r="F3683">
        <f>IF(INDEX(Transactions!$L:$L,ROW()-8)="",0,INDEX(Transactions!$Q:$Q,ROW()-8))</f>
        <v>0</v>
      </c>
    </row>
    <row r="3684" spans="2:6" x14ac:dyDescent="0.15">
      <c r="B3684">
        <f ca="1">IF(INDEX(Transactions!$L:$L,ROW()-8)="",TODAY(),INDEX(Transactions!$G:$G,ROW()-8))</f>
        <v>46238</v>
      </c>
      <c r="F3684">
        <f>IF(INDEX(Transactions!$L:$L,ROW()-8)="",0,INDEX(Transactions!$Q:$Q,ROW()-8))</f>
        <v>0</v>
      </c>
    </row>
    <row r="3685" spans="2:6" x14ac:dyDescent="0.15">
      <c r="B3685">
        <f ca="1">IF(INDEX(Transactions!$L:$L,ROW()-8)="",TODAY(),INDEX(Transactions!$G:$G,ROW()-8))</f>
        <v>46238</v>
      </c>
      <c r="F3685">
        <f>IF(INDEX(Transactions!$L:$L,ROW()-8)="",0,INDEX(Transactions!$Q:$Q,ROW()-8))</f>
        <v>0</v>
      </c>
    </row>
    <row r="3686" spans="2:6" x14ac:dyDescent="0.15">
      <c r="B3686">
        <f ca="1">IF(INDEX(Transactions!$L:$L,ROW()-8)="",TODAY(),INDEX(Transactions!$G:$G,ROW()-8))</f>
        <v>46238</v>
      </c>
      <c r="F3686">
        <f>IF(INDEX(Transactions!$L:$L,ROW()-8)="",0,INDEX(Transactions!$Q:$Q,ROW()-8))</f>
        <v>0</v>
      </c>
    </row>
    <row r="3687" spans="2:6" x14ac:dyDescent="0.15">
      <c r="B3687">
        <f ca="1">IF(INDEX(Transactions!$L:$L,ROW()-8)="",TODAY(),INDEX(Transactions!$G:$G,ROW()-8))</f>
        <v>46238</v>
      </c>
      <c r="F3687">
        <f>IF(INDEX(Transactions!$L:$L,ROW()-8)="",0,INDEX(Transactions!$Q:$Q,ROW()-8))</f>
        <v>0</v>
      </c>
    </row>
    <row r="3688" spans="2:6" x14ac:dyDescent="0.15">
      <c r="B3688">
        <f ca="1">IF(INDEX(Transactions!$L:$L,ROW()-8)="",TODAY(),INDEX(Transactions!$G:$G,ROW()-8))</f>
        <v>46238</v>
      </c>
      <c r="F3688">
        <f>IF(INDEX(Transactions!$L:$L,ROW()-8)="",0,INDEX(Transactions!$Q:$Q,ROW()-8))</f>
        <v>0</v>
      </c>
    </row>
    <row r="3689" spans="2:6" x14ac:dyDescent="0.15">
      <c r="B3689">
        <f ca="1">IF(INDEX(Transactions!$L:$L,ROW()-8)="",TODAY(),INDEX(Transactions!$G:$G,ROW()-8))</f>
        <v>46238</v>
      </c>
      <c r="F3689">
        <f>IF(INDEX(Transactions!$L:$L,ROW()-8)="",0,INDEX(Transactions!$Q:$Q,ROW()-8))</f>
        <v>0</v>
      </c>
    </row>
    <row r="3690" spans="2:6" x14ac:dyDescent="0.15">
      <c r="B3690">
        <f ca="1">IF(INDEX(Transactions!$L:$L,ROW()-8)="",TODAY(),INDEX(Transactions!$G:$G,ROW()-8))</f>
        <v>46238</v>
      </c>
      <c r="F3690">
        <f>IF(INDEX(Transactions!$L:$L,ROW()-8)="",0,INDEX(Transactions!$Q:$Q,ROW()-8))</f>
        <v>0</v>
      </c>
    </row>
    <row r="3691" spans="2:6" x14ac:dyDescent="0.15">
      <c r="B3691">
        <f ca="1">IF(INDEX(Transactions!$L:$L,ROW()-8)="",TODAY(),INDEX(Transactions!$G:$G,ROW()-8))</f>
        <v>46238</v>
      </c>
      <c r="F3691">
        <f>IF(INDEX(Transactions!$L:$L,ROW()-8)="",0,INDEX(Transactions!$Q:$Q,ROW()-8))</f>
        <v>0</v>
      </c>
    </row>
    <row r="3692" spans="2:6" x14ac:dyDescent="0.15">
      <c r="B3692">
        <f ca="1">IF(INDEX(Transactions!$L:$L,ROW()-8)="",TODAY(),INDEX(Transactions!$G:$G,ROW()-8))</f>
        <v>46238</v>
      </c>
      <c r="F3692">
        <f>IF(INDEX(Transactions!$L:$L,ROW()-8)="",0,INDEX(Transactions!$Q:$Q,ROW()-8))</f>
        <v>0</v>
      </c>
    </row>
    <row r="3693" spans="2:6" x14ac:dyDescent="0.15">
      <c r="B3693">
        <f ca="1">IF(INDEX(Transactions!$L:$L,ROW()-8)="",TODAY(),INDEX(Transactions!$G:$G,ROW()-8))</f>
        <v>46238</v>
      </c>
      <c r="F3693">
        <f>IF(INDEX(Transactions!$L:$L,ROW()-8)="",0,INDEX(Transactions!$Q:$Q,ROW()-8))</f>
        <v>0</v>
      </c>
    </row>
    <row r="3694" spans="2:6" x14ac:dyDescent="0.15">
      <c r="B3694">
        <f ca="1">IF(INDEX(Transactions!$L:$L,ROW()-8)="",TODAY(),INDEX(Transactions!$G:$G,ROW()-8))</f>
        <v>46238</v>
      </c>
      <c r="F3694">
        <f>IF(INDEX(Transactions!$L:$L,ROW()-8)="",0,INDEX(Transactions!$Q:$Q,ROW()-8))</f>
        <v>0</v>
      </c>
    </row>
    <row r="3695" spans="2:6" x14ac:dyDescent="0.15">
      <c r="B3695">
        <f ca="1">IF(INDEX(Transactions!$L:$L,ROW()-8)="",TODAY(),INDEX(Transactions!$G:$G,ROW()-8))</f>
        <v>46238</v>
      </c>
      <c r="F3695">
        <f>IF(INDEX(Transactions!$L:$L,ROW()-8)="",0,INDEX(Transactions!$Q:$Q,ROW()-8))</f>
        <v>0</v>
      </c>
    </row>
    <row r="3696" spans="2:6" x14ac:dyDescent="0.15">
      <c r="B3696">
        <f ca="1">IF(INDEX(Transactions!$L:$L,ROW()-8)="",TODAY(),INDEX(Transactions!$G:$G,ROW()-8))</f>
        <v>46238</v>
      </c>
      <c r="F3696">
        <f>IF(INDEX(Transactions!$L:$L,ROW()-8)="",0,INDEX(Transactions!$Q:$Q,ROW()-8))</f>
        <v>0</v>
      </c>
    </row>
    <row r="3697" spans="2:6" x14ac:dyDescent="0.15">
      <c r="B3697">
        <f ca="1">IF(INDEX(Transactions!$L:$L,ROW()-8)="",TODAY(),INDEX(Transactions!$G:$G,ROW()-8))</f>
        <v>46238</v>
      </c>
      <c r="F3697">
        <f>IF(INDEX(Transactions!$L:$L,ROW()-8)="",0,INDEX(Transactions!$Q:$Q,ROW()-8))</f>
        <v>0</v>
      </c>
    </row>
    <row r="3698" spans="2:6" x14ac:dyDescent="0.15">
      <c r="B3698">
        <f ca="1">IF(INDEX(Transactions!$L:$L,ROW()-8)="",TODAY(),INDEX(Transactions!$G:$G,ROW()-8))</f>
        <v>46238</v>
      </c>
      <c r="F3698">
        <f>IF(INDEX(Transactions!$L:$L,ROW()-8)="",0,INDEX(Transactions!$Q:$Q,ROW()-8))</f>
        <v>0</v>
      </c>
    </row>
    <row r="3699" spans="2:6" x14ac:dyDescent="0.15">
      <c r="B3699">
        <f ca="1">IF(INDEX(Transactions!$L:$L,ROW()-8)="",TODAY(),INDEX(Transactions!$G:$G,ROW()-8))</f>
        <v>46238</v>
      </c>
      <c r="F3699">
        <f>IF(INDEX(Transactions!$L:$L,ROW()-8)="",0,INDEX(Transactions!$Q:$Q,ROW()-8))</f>
        <v>0</v>
      </c>
    </row>
    <row r="3700" spans="2:6" x14ac:dyDescent="0.15">
      <c r="B3700">
        <f ca="1">IF(INDEX(Transactions!$L:$L,ROW()-8)="",TODAY(),INDEX(Transactions!$G:$G,ROW()-8))</f>
        <v>46238</v>
      </c>
      <c r="F3700">
        <f>IF(INDEX(Transactions!$L:$L,ROW()-8)="",0,INDEX(Transactions!$Q:$Q,ROW()-8))</f>
        <v>0</v>
      </c>
    </row>
    <row r="3701" spans="2:6" x14ac:dyDescent="0.15">
      <c r="B3701">
        <f ca="1">IF(INDEX(Transactions!$L:$L,ROW()-8)="",TODAY(),INDEX(Transactions!$G:$G,ROW()-8))</f>
        <v>46238</v>
      </c>
      <c r="F3701">
        <f>IF(INDEX(Transactions!$L:$L,ROW()-8)="",0,INDEX(Transactions!$Q:$Q,ROW()-8))</f>
        <v>0</v>
      </c>
    </row>
    <row r="3702" spans="2:6" x14ac:dyDescent="0.15">
      <c r="B3702">
        <f ca="1">IF(INDEX(Transactions!$L:$L,ROW()-8)="",TODAY(),INDEX(Transactions!$G:$G,ROW()-8))</f>
        <v>46238</v>
      </c>
      <c r="F3702">
        <f>IF(INDEX(Transactions!$L:$L,ROW()-8)="",0,INDEX(Transactions!$Q:$Q,ROW()-8))</f>
        <v>0</v>
      </c>
    </row>
    <row r="3703" spans="2:6" x14ac:dyDescent="0.15">
      <c r="B3703">
        <f ca="1">IF(INDEX(Transactions!$L:$L,ROW()-8)="",TODAY(),INDEX(Transactions!$G:$G,ROW()-8))</f>
        <v>46238</v>
      </c>
      <c r="F3703">
        <f>IF(INDEX(Transactions!$L:$L,ROW()-8)="",0,INDEX(Transactions!$Q:$Q,ROW()-8))</f>
        <v>0</v>
      </c>
    </row>
    <row r="3704" spans="2:6" x14ac:dyDescent="0.15">
      <c r="B3704">
        <f ca="1">IF(INDEX(Transactions!$L:$L,ROW()-8)="",TODAY(),INDEX(Transactions!$G:$G,ROW()-8))</f>
        <v>46238</v>
      </c>
      <c r="F3704">
        <f>IF(INDEX(Transactions!$L:$L,ROW()-8)="",0,INDEX(Transactions!$Q:$Q,ROW()-8))</f>
        <v>0</v>
      </c>
    </row>
    <row r="3705" spans="2:6" x14ac:dyDescent="0.15">
      <c r="B3705">
        <f ca="1">IF(INDEX(Transactions!$L:$L,ROW()-8)="",TODAY(),INDEX(Transactions!$G:$G,ROW()-8))</f>
        <v>46238</v>
      </c>
      <c r="F3705">
        <f>IF(INDEX(Transactions!$L:$L,ROW()-8)="",0,INDEX(Transactions!$Q:$Q,ROW()-8))</f>
        <v>0</v>
      </c>
    </row>
    <row r="3706" spans="2:6" x14ac:dyDescent="0.15">
      <c r="B3706">
        <f ca="1">IF(INDEX(Transactions!$L:$L,ROW()-8)="",TODAY(),INDEX(Transactions!$G:$G,ROW()-8))</f>
        <v>46238</v>
      </c>
      <c r="F3706">
        <f>IF(INDEX(Transactions!$L:$L,ROW()-8)="",0,INDEX(Transactions!$Q:$Q,ROW()-8))</f>
        <v>0</v>
      </c>
    </row>
    <row r="3707" spans="2:6" x14ac:dyDescent="0.15">
      <c r="B3707">
        <f ca="1">IF(INDEX(Transactions!$L:$L,ROW()-8)="",TODAY(),INDEX(Transactions!$G:$G,ROW()-8))</f>
        <v>46238</v>
      </c>
      <c r="F3707">
        <f>IF(INDEX(Transactions!$L:$L,ROW()-8)="",0,INDEX(Transactions!$Q:$Q,ROW()-8))</f>
        <v>0</v>
      </c>
    </row>
    <row r="3708" spans="2:6" x14ac:dyDescent="0.15">
      <c r="B3708">
        <f ca="1">IF(INDEX(Transactions!$L:$L,ROW()-8)="",TODAY(),INDEX(Transactions!$G:$G,ROW()-8))</f>
        <v>46238</v>
      </c>
      <c r="F3708">
        <f>IF(INDEX(Transactions!$L:$L,ROW()-8)="",0,INDEX(Transactions!$Q:$Q,ROW()-8))</f>
        <v>0</v>
      </c>
    </row>
    <row r="3709" spans="2:6" x14ac:dyDescent="0.15">
      <c r="B3709">
        <f ca="1">IF(INDEX(Transactions!$L:$L,ROW()-8)="",TODAY(),INDEX(Transactions!$G:$G,ROW()-8))</f>
        <v>46238</v>
      </c>
      <c r="F3709">
        <f>IF(INDEX(Transactions!$L:$L,ROW()-8)="",0,INDEX(Transactions!$Q:$Q,ROW()-8))</f>
        <v>0</v>
      </c>
    </row>
    <row r="3710" spans="2:6" x14ac:dyDescent="0.15">
      <c r="B3710">
        <f ca="1">IF(INDEX(Transactions!$L:$L,ROW()-8)="",TODAY(),INDEX(Transactions!$G:$G,ROW()-8))</f>
        <v>46238</v>
      </c>
      <c r="F3710">
        <f>IF(INDEX(Transactions!$L:$L,ROW()-8)="",0,INDEX(Transactions!$Q:$Q,ROW()-8))</f>
        <v>0</v>
      </c>
    </row>
    <row r="3711" spans="2:6" x14ac:dyDescent="0.15">
      <c r="B3711">
        <f ca="1">IF(INDEX(Transactions!$L:$L,ROW()-8)="",TODAY(),INDEX(Transactions!$G:$G,ROW()-8))</f>
        <v>46238</v>
      </c>
      <c r="F3711">
        <f>IF(INDEX(Transactions!$L:$L,ROW()-8)="",0,INDEX(Transactions!$Q:$Q,ROW()-8))</f>
        <v>0</v>
      </c>
    </row>
    <row r="3712" spans="2:6" x14ac:dyDescent="0.15">
      <c r="B3712">
        <f ca="1">IF(INDEX(Transactions!$L:$L,ROW()-8)="",TODAY(),INDEX(Transactions!$G:$G,ROW()-8))</f>
        <v>46238</v>
      </c>
      <c r="F3712">
        <f>IF(INDEX(Transactions!$L:$L,ROW()-8)="",0,INDEX(Transactions!$Q:$Q,ROW()-8))</f>
        <v>0</v>
      </c>
    </row>
    <row r="3713" spans="2:6" x14ac:dyDescent="0.15">
      <c r="B3713">
        <f ca="1">IF(INDEX(Transactions!$L:$L,ROW()-8)="",TODAY(),INDEX(Transactions!$G:$G,ROW()-8))</f>
        <v>46238</v>
      </c>
      <c r="F3713">
        <f>IF(INDEX(Transactions!$L:$L,ROW()-8)="",0,INDEX(Transactions!$Q:$Q,ROW()-8))</f>
        <v>0</v>
      </c>
    </row>
    <row r="3714" spans="2:6" x14ac:dyDescent="0.15">
      <c r="B3714">
        <f ca="1">IF(INDEX(Transactions!$L:$L,ROW()-8)="",TODAY(),INDEX(Transactions!$G:$G,ROW()-8))</f>
        <v>46238</v>
      </c>
      <c r="F3714">
        <f>IF(INDEX(Transactions!$L:$L,ROW()-8)="",0,INDEX(Transactions!$Q:$Q,ROW()-8))</f>
        <v>0</v>
      </c>
    </row>
    <row r="3715" spans="2:6" x14ac:dyDescent="0.15">
      <c r="B3715">
        <f ca="1">IF(INDEX(Transactions!$L:$L,ROW()-8)="",TODAY(),INDEX(Transactions!$G:$G,ROW()-8))</f>
        <v>46238</v>
      </c>
      <c r="F3715">
        <f>IF(INDEX(Transactions!$L:$L,ROW()-8)="",0,INDEX(Transactions!$Q:$Q,ROW()-8))</f>
        <v>0</v>
      </c>
    </row>
    <row r="3716" spans="2:6" x14ac:dyDescent="0.15">
      <c r="B3716">
        <f ca="1">IF(INDEX(Transactions!$L:$L,ROW()-8)="",TODAY(),INDEX(Transactions!$G:$G,ROW()-8))</f>
        <v>46238</v>
      </c>
      <c r="F3716">
        <f>IF(INDEX(Transactions!$L:$L,ROW()-8)="",0,INDEX(Transactions!$Q:$Q,ROW()-8))</f>
        <v>0</v>
      </c>
    </row>
    <row r="3717" spans="2:6" x14ac:dyDescent="0.15">
      <c r="B3717">
        <f ca="1">IF(INDEX(Transactions!$L:$L,ROW()-8)="",TODAY(),INDEX(Transactions!$G:$G,ROW()-8))</f>
        <v>46238</v>
      </c>
      <c r="F3717">
        <f>IF(INDEX(Transactions!$L:$L,ROW()-8)="",0,INDEX(Transactions!$Q:$Q,ROW()-8))</f>
        <v>0</v>
      </c>
    </row>
    <row r="3718" spans="2:6" x14ac:dyDescent="0.15">
      <c r="B3718">
        <f ca="1">IF(INDEX(Transactions!$L:$L,ROW()-8)="",TODAY(),INDEX(Transactions!$G:$G,ROW()-8))</f>
        <v>46238</v>
      </c>
      <c r="F3718">
        <f>IF(INDEX(Transactions!$L:$L,ROW()-8)="",0,INDEX(Transactions!$Q:$Q,ROW()-8))</f>
        <v>0</v>
      </c>
    </row>
    <row r="3719" spans="2:6" x14ac:dyDescent="0.15">
      <c r="B3719">
        <f ca="1">IF(INDEX(Transactions!$L:$L,ROW()-8)="",TODAY(),INDEX(Transactions!$G:$G,ROW()-8))</f>
        <v>46238</v>
      </c>
      <c r="F3719">
        <f>IF(INDEX(Transactions!$L:$L,ROW()-8)="",0,INDEX(Transactions!$Q:$Q,ROW()-8))</f>
        <v>0</v>
      </c>
    </row>
    <row r="3720" spans="2:6" x14ac:dyDescent="0.15">
      <c r="B3720">
        <f ca="1">IF(INDEX(Transactions!$L:$L,ROW()-8)="",TODAY(),INDEX(Transactions!$G:$G,ROW()-8))</f>
        <v>46238</v>
      </c>
      <c r="F3720">
        <f>IF(INDEX(Transactions!$L:$L,ROW()-8)="",0,INDEX(Transactions!$Q:$Q,ROW()-8))</f>
        <v>0</v>
      </c>
    </row>
    <row r="3721" spans="2:6" x14ac:dyDescent="0.15">
      <c r="B3721">
        <f ca="1">IF(INDEX(Transactions!$L:$L,ROW()-8)="",TODAY(),INDEX(Transactions!$G:$G,ROW()-8))</f>
        <v>46238</v>
      </c>
      <c r="F3721">
        <f>IF(INDEX(Transactions!$L:$L,ROW()-8)="",0,INDEX(Transactions!$Q:$Q,ROW()-8))</f>
        <v>0</v>
      </c>
    </row>
    <row r="3722" spans="2:6" x14ac:dyDescent="0.15">
      <c r="B3722">
        <f ca="1">IF(INDEX(Transactions!$L:$L,ROW()-8)="",TODAY(),INDEX(Transactions!$G:$G,ROW()-8))</f>
        <v>46238</v>
      </c>
      <c r="F3722">
        <f>IF(INDEX(Transactions!$L:$L,ROW()-8)="",0,INDEX(Transactions!$Q:$Q,ROW()-8))</f>
        <v>0</v>
      </c>
    </row>
    <row r="3723" spans="2:6" x14ac:dyDescent="0.15">
      <c r="B3723">
        <f ca="1">IF(INDEX(Transactions!$L:$L,ROW()-8)="",TODAY(),INDEX(Transactions!$G:$G,ROW()-8))</f>
        <v>46238</v>
      </c>
      <c r="F3723">
        <f>IF(INDEX(Transactions!$L:$L,ROW()-8)="",0,INDEX(Transactions!$Q:$Q,ROW()-8))</f>
        <v>0</v>
      </c>
    </row>
    <row r="3724" spans="2:6" x14ac:dyDescent="0.15">
      <c r="B3724">
        <f ca="1">IF(INDEX(Transactions!$L:$L,ROW()-8)="",TODAY(),INDEX(Transactions!$G:$G,ROW()-8))</f>
        <v>46238</v>
      </c>
      <c r="F3724">
        <f>IF(INDEX(Transactions!$L:$L,ROW()-8)="",0,INDEX(Transactions!$Q:$Q,ROW()-8))</f>
        <v>0</v>
      </c>
    </row>
    <row r="3725" spans="2:6" x14ac:dyDescent="0.15">
      <c r="B3725">
        <f ca="1">IF(INDEX(Transactions!$L:$L,ROW()-8)="",TODAY(),INDEX(Transactions!$G:$G,ROW()-8))</f>
        <v>46238</v>
      </c>
      <c r="F3725">
        <f>IF(INDEX(Transactions!$L:$L,ROW()-8)="",0,INDEX(Transactions!$Q:$Q,ROW()-8))</f>
        <v>0</v>
      </c>
    </row>
    <row r="3726" spans="2:6" x14ac:dyDescent="0.15">
      <c r="B3726">
        <f ca="1">IF(INDEX(Transactions!$L:$L,ROW()-8)="",TODAY(),INDEX(Transactions!$G:$G,ROW()-8))</f>
        <v>46238</v>
      </c>
      <c r="F3726">
        <f>IF(INDEX(Transactions!$L:$L,ROW()-8)="",0,INDEX(Transactions!$Q:$Q,ROW()-8))</f>
        <v>0</v>
      </c>
    </row>
    <row r="3727" spans="2:6" x14ac:dyDescent="0.15">
      <c r="B3727">
        <f ca="1">IF(INDEX(Transactions!$L:$L,ROW()-8)="",TODAY(),INDEX(Transactions!$G:$G,ROW()-8))</f>
        <v>46238</v>
      </c>
      <c r="F3727">
        <f>IF(INDEX(Transactions!$L:$L,ROW()-8)="",0,INDEX(Transactions!$Q:$Q,ROW()-8))</f>
        <v>0</v>
      </c>
    </row>
    <row r="3728" spans="2:6" x14ac:dyDescent="0.15">
      <c r="B3728">
        <f ca="1">IF(INDEX(Transactions!$L:$L,ROW()-8)="",TODAY(),INDEX(Transactions!$G:$G,ROW()-8))</f>
        <v>46238</v>
      </c>
      <c r="F3728">
        <f>IF(INDEX(Transactions!$L:$L,ROW()-8)="",0,INDEX(Transactions!$Q:$Q,ROW()-8))</f>
        <v>0</v>
      </c>
    </row>
    <row r="3729" spans="2:6" x14ac:dyDescent="0.15">
      <c r="B3729">
        <f ca="1">IF(INDEX(Transactions!$L:$L,ROW()-8)="",TODAY(),INDEX(Transactions!$G:$G,ROW()-8))</f>
        <v>46238</v>
      </c>
      <c r="F3729">
        <f>IF(INDEX(Transactions!$L:$L,ROW()-8)="",0,INDEX(Transactions!$Q:$Q,ROW()-8))</f>
        <v>0</v>
      </c>
    </row>
    <row r="3730" spans="2:6" x14ac:dyDescent="0.15">
      <c r="B3730">
        <f ca="1">IF(INDEX(Transactions!$L:$L,ROW()-8)="",TODAY(),INDEX(Transactions!$G:$G,ROW()-8))</f>
        <v>46238</v>
      </c>
      <c r="F3730">
        <f>IF(INDEX(Transactions!$L:$L,ROW()-8)="",0,INDEX(Transactions!$Q:$Q,ROW()-8))</f>
        <v>0</v>
      </c>
    </row>
    <row r="3731" spans="2:6" x14ac:dyDescent="0.15">
      <c r="B3731">
        <f ca="1">IF(INDEX(Transactions!$L:$L,ROW()-8)="",TODAY(),INDEX(Transactions!$G:$G,ROW()-8))</f>
        <v>46238</v>
      </c>
      <c r="F3731">
        <f>IF(INDEX(Transactions!$L:$L,ROW()-8)="",0,INDEX(Transactions!$Q:$Q,ROW()-8))</f>
        <v>0</v>
      </c>
    </row>
    <row r="3732" spans="2:6" x14ac:dyDescent="0.15">
      <c r="B3732">
        <f ca="1">IF(INDEX(Transactions!$L:$L,ROW()-8)="",TODAY(),INDEX(Transactions!$G:$G,ROW()-8))</f>
        <v>46238</v>
      </c>
      <c r="F3732">
        <f>IF(INDEX(Transactions!$L:$L,ROW()-8)="",0,INDEX(Transactions!$Q:$Q,ROW()-8))</f>
        <v>0</v>
      </c>
    </row>
    <row r="3733" spans="2:6" x14ac:dyDescent="0.15">
      <c r="B3733">
        <f ca="1">IF(INDEX(Transactions!$L:$L,ROW()-8)="",TODAY(),INDEX(Transactions!$G:$G,ROW()-8))</f>
        <v>46238</v>
      </c>
      <c r="F3733">
        <f>IF(INDEX(Transactions!$L:$L,ROW()-8)="",0,INDEX(Transactions!$Q:$Q,ROW()-8))</f>
        <v>0</v>
      </c>
    </row>
    <row r="3734" spans="2:6" x14ac:dyDescent="0.15">
      <c r="B3734">
        <f ca="1">IF(INDEX(Transactions!$L:$L,ROW()-8)="",TODAY(),INDEX(Transactions!$G:$G,ROW()-8))</f>
        <v>46238</v>
      </c>
      <c r="F3734">
        <f>IF(INDEX(Transactions!$L:$L,ROW()-8)="",0,INDEX(Transactions!$Q:$Q,ROW()-8))</f>
        <v>0</v>
      </c>
    </row>
    <row r="3735" spans="2:6" x14ac:dyDescent="0.15">
      <c r="B3735">
        <f ca="1">IF(INDEX(Transactions!$L:$L,ROW()-8)="",TODAY(),INDEX(Transactions!$G:$G,ROW()-8))</f>
        <v>46238</v>
      </c>
      <c r="F3735">
        <f>IF(INDEX(Transactions!$L:$L,ROW()-8)="",0,INDEX(Transactions!$Q:$Q,ROW()-8))</f>
        <v>0</v>
      </c>
    </row>
    <row r="3736" spans="2:6" x14ac:dyDescent="0.15">
      <c r="B3736">
        <f ca="1">IF(INDEX(Transactions!$L:$L,ROW()-8)="",TODAY(),INDEX(Transactions!$G:$G,ROW()-8))</f>
        <v>46238</v>
      </c>
      <c r="F3736">
        <f>IF(INDEX(Transactions!$L:$L,ROW()-8)="",0,INDEX(Transactions!$Q:$Q,ROW()-8))</f>
        <v>0</v>
      </c>
    </row>
    <row r="3737" spans="2:6" x14ac:dyDescent="0.15">
      <c r="B3737">
        <f ca="1">IF(INDEX(Transactions!$L:$L,ROW()-8)="",TODAY(),INDEX(Transactions!$G:$G,ROW()-8))</f>
        <v>46238</v>
      </c>
      <c r="F3737">
        <f>IF(INDEX(Transactions!$L:$L,ROW()-8)="",0,INDEX(Transactions!$Q:$Q,ROW()-8))</f>
        <v>0</v>
      </c>
    </row>
    <row r="3738" spans="2:6" x14ac:dyDescent="0.15">
      <c r="B3738">
        <f ca="1">IF(INDEX(Transactions!$L:$L,ROW()-8)="",TODAY(),INDEX(Transactions!$G:$G,ROW()-8))</f>
        <v>46238</v>
      </c>
      <c r="F3738">
        <f>IF(INDEX(Transactions!$L:$L,ROW()-8)="",0,INDEX(Transactions!$Q:$Q,ROW()-8))</f>
        <v>0</v>
      </c>
    </row>
    <row r="3739" spans="2:6" x14ac:dyDescent="0.15">
      <c r="B3739">
        <f ca="1">IF(INDEX(Transactions!$L:$L,ROW()-8)="",TODAY(),INDEX(Transactions!$G:$G,ROW()-8))</f>
        <v>46238</v>
      </c>
      <c r="F3739">
        <f>IF(INDEX(Transactions!$L:$L,ROW()-8)="",0,INDEX(Transactions!$Q:$Q,ROW()-8))</f>
        <v>0</v>
      </c>
    </row>
    <row r="3740" spans="2:6" x14ac:dyDescent="0.15">
      <c r="B3740">
        <f ca="1">IF(INDEX(Transactions!$L:$L,ROW()-8)="",TODAY(),INDEX(Transactions!$G:$G,ROW()-8))</f>
        <v>46238</v>
      </c>
      <c r="F3740">
        <f>IF(INDEX(Transactions!$L:$L,ROW()-8)="",0,INDEX(Transactions!$Q:$Q,ROW()-8))</f>
        <v>0</v>
      </c>
    </row>
    <row r="3741" spans="2:6" x14ac:dyDescent="0.15">
      <c r="B3741">
        <f ca="1">IF(INDEX(Transactions!$L:$L,ROW()-8)="",TODAY(),INDEX(Transactions!$G:$G,ROW()-8))</f>
        <v>46238</v>
      </c>
      <c r="F3741">
        <f>IF(INDEX(Transactions!$L:$L,ROW()-8)="",0,INDEX(Transactions!$Q:$Q,ROW()-8))</f>
        <v>0</v>
      </c>
    </row>
    <row r="3742" spans="2:6" x14ac:dyDescent="0.15">
      <c r="B3742">
        <f ca="1">IF(INDEX(Transactions!$L:$L,ROW()-8)="",TODAY(),INDEX(Transactions!$G:$G,ROW()-8))</f>
        <v>46238</v>
      </c>
      <c r="F3742">
        <f>IF(INDEX(Transactions!$L:$L,ROW()-8)="",0,INDEX(Transactions!$Q:$Q,ROW()-8))</f>
        <v>0</v>
      </c>
    </row>
    <row r="3743" spans="2:6" x14ac:dyDescent="0.15">
      <c r="B3743">
        <f ca="1">IF(INDEX(Transactions!$L:$L,ROW()-8)="",TODAY(),INDEX(Transactions!$G:$G,ROW()-8))</f>
        <v>46238</v>
      </c>
      <c r="F3743">
        <f>IF(INDEX(Transactions!$L:$L,ROW()-8)="",0,INDEX(Transactions!$Q:$Q,ROW()-8))</f>
        <v>0</v>
      </c>
    </row>
    <row r="3744" spans="2:6" x14ac:dyDescent="0.15">
      <c r="B3744">
        <f ca="1">IF(INDEX(Transactions!$L:$L,ROW()-8)="",TODAY(),INDEX(Transactions!$G:$G,ROW()-8))</f>
        <v>46238</v>
      </c>
      <c r="F3744">
        <f>IF(INDEX(Transactions!$L:$L,ROW()-8)="",0,INDEX(Transactions!$Q:$Q,ROW()-8))</f>
        <v>0</v>
      </c>
    </row>
    <row r="3745" spans="2:6" x14ac:dyDescent="0.15">
      <c r="B3745">
        <f ca="1">IF(INDEX(Transactions!$L:$L,ROW()-8)="",TODAY(),INDEX(Transactions!$G:$G,ROW()-8))</f>
        <v>46238</v>
      </c>
      <c r="F3745">
        <f>IF(INDEX(Transactions!$L:$L,ROW()-8)="",0,INDEX(Transactions!$Q:$Q,ROW()-8))</f>
        <v>0</v>
      </c>
    </row>
    <row r="3746" spans="2:6" x14ac:dyDescent="0.15">
      <c r="B3746">
        <f ca="1">IF(INDEX(Transactions!$L:$L,ROW()-8)="",TODAY(),INDEX(Transactions!$G:$G,ROW()-8))</f>
        <v>46238</v>
      </c>
      <c r="F3746">
        <f>IF(INDEX(Transactions!$L:$L,ROW()-8)="",0,INDEX(Transactions!$Q:$Q,ROW()-8))</f>
        <v>0</v>
      </c>
    </row>
    <row r="3747" spans="2:6" x14ac:dyDescent="0.15">
      <c r="B3747">
        <f ca="1">IF(INDEX(Transactions!$L:$L,ROW()-8)="",TODAY(),INDEX(Transactions!$G:$G,ROW()-8))</f>
        <v>46238</v>
      </c>
      <c r="F3747">
        <f>IF(INDEX(Transactions!$L:$L,ROW()-8)="",0,INDEX(Transactions!$Q:$Q,ROW()-8))</f>
        <v>0</v>
      </c>
    </row>
    <row r="3748" spans="2:6" x14ac:dyDescent="0.15">
      <c r="B3748">
        <f ca="1">IF(INDEX(Transactions!$L:$L,ROW()-8)="",TODAY(),INDEX(Transactions!$G:$G,ROW()-8))</f>
        <v>46238</v>
      </c>
      <c r="F3748">
        <f>IF(INDEX(Transactions!$L:$L,ROW()-8)="",0,INDEX(Transactions!$Q:$Q,ROW()-8))</f>
        <v>0</v>
      </c>
    </row>
    <row r="3749" spans="2:6" x14ac:dyDescent="0.15">
      <c r="B3749">
        <f ca="1">IF(INDEX(Transactions!$L:$L,ROW()-8)="",TODAY(),INDEX(Transactions!$G:$G,ROW()-8))</f>
        <v>46238</v>
      </c>
      <c r="F3749">
        <f>IF(INDEX(Transactions!$L:$L,ROW()-8)="",0,INDEX(Transactions!$Q:$Q,ROW()-8))</f>
        <v>0</v>
      </c>
    </row>
    <row r="3750" spans="2:6" x14ac:dyDescent="0.15">
      <c r="B3750">
        <f ca="1">IF(INDEX(Transactions!$L:$L,ROW()-8)="",TODAY(),INDEX(Transactions!$G:$G,ROW()-8))</f>
        <v>46238</v>
      </c>
      <c r="F3750">
        <f>IF(INDEX(Transactions!$L:$L,ROW()-8)="",0,INDEX(Transactions!$Q:$Q,ROW()-8))</f>
        <v>0</v>
      </c>
    </row>
    <row r="3751" spans="2:6" x14ac:dyDescent="0.15">
      <c r="B3751">
        <f ca="1">IF(INDEX(Transactions!$L:$L,ROW()-8)="",TODAY(),INDEX(Transactions!$G:$G,ROW()-8))</f>
        <v>46238</v>
      </c>
      <c r="F3751">
        <f>IF(INDEX(Transactions!$L:$L,ROW()-8)="",0,INDEX(Transactions!$Q:$Q,ROW()-8))</f>
        <v>0</v>
      </c>
    </row>
    <row r="3752" spans="2:6" x14ac:dyDescent="0.15">
      <c r="B3752">
        <f ca="1">IF(INDEX(Transactions!$L:$L,ROW()-8)="",TODAY(),INDEX(Transactions!$G:$G,ROW()-8))</f>
        <v>46238</v>
      </c>
      <c r="F3752">
        <f>IF(INDEX(Transactions!$L:$L,ROW()-8)="",0,INDEX(Transactions!$Q:$Q,ROW()-8))</f>
        <v>0</v>
      </c>
    </row>
    <row r="3753" spans="2:6" x14ac:dyDescent="0.15">
      <c r="B3753">
        <f ca="1">IF(INDEX(Transactions!$L:$L,ROW()-8)="",TODAY(),INDEX(Transactions!$G:$G,ROW()-8))</f>
        <v>46238</v>
      </c>
      <c r="F3753">
        <f>IF(INDEX(Transactions!$L:$L,ROW()-8)="",0,INDEX(Transactions!$Q:$Q,ROW()-8))</f>
        <v>0</v>
      </c>
    </row>
    <row r="3754" spans="2:6" x14ac:dyDescent="0.15">
      <c r="B3754">
        <f ca="1">IF(INDEX(Transactions!$L:$L,ROW()-8)="",TODAY(),INDEX(Transactions!$G:$G,ROW()-8))</f>
        <v>46238</v>
      </c>
      <c r="F3754">
        <f>IF(INDEX(Transactions!$L:$L,ROW()-8)="",0,INDEX(Transactions!$Q:$Q,ROW()-8))</f>
        <v>0</v>
      </c>
    </row>
    <row r="3755" spans="2:6" x14ac:dyDescent="0.15">
      <c r="B3755">
        <f ca="1">IF(INDEX(Transactions!$L:$L,ROW()-8)="",TODAY(),INDEX(Transactions!$G:$G,ROW()-8))</f>
        <v>46238</v>
      </c>
      <c r="F3755">
        <f>IF(INDEX(Transactions!$L:$L,ROW()-8)="",0,INDEX(Transactions!$Q:$Q,ROW()-8))</f>
        <v>0</v>
      </c>
    </row>
    <row r="3756" spans="2:6" x14ac:dyDescent="0.15">
      <c r="B3756">
        <f ca="1">IF(INDEX(Transactions!$L:$L,ROW()-8)="",TODAY(),INDEX(Transactions!$G:$G,ROW()-8))</f>
        <v>46238</v>
      </c>
      <c r="F3756">
        <f>IF(INDEX(Transactions!$L:$L,ROW()-8)="",0,INDEX(Transactions!$Q:$Q,ROW()-8))</f>
        <v>0</v>
      </c>
    </row>
    <row r="3757" spans="2:6" x14ac:dyDescent="0.15">
      <c r="B3757">
        <f ca="1">IF(INDEX(Transactions!$L:$L,ROW()-8)="",TODAY(),INDEX(Transactions!$G:$G,ROW()-8))</f>
        <v>46238</v>
      </c>
      <c r="F3757">
        <f>IF(INDEX(Transactions!$L:$L,ROW()-8)="",0,INDEX(Transactions!$Q:$Q,ROW()-8))</f>
        <v>0</v>
      </c>
    </row>
    <row r="3758" spans="2:6" x14ac:dyDescent="0.15">
      <c r="B3758">
        <f ca="1">IF(INDEX(Transactions!$L:$L,ROW()-8)="",TODAY(),INDEX(Transactions!$G:$G,ROW()-8))</f>
        <v>46238</v>
      </c>
      <c r="F3758">
        <f>IF(INDEX(Transactions!$L:$L,ROW()-8)="",0,INDEX(Transactions!$Q:$Q,ROW()-8))</f>
        <v>0</v>
      </c>
    </row>
    <row r="3759" spans="2:6" x14ac:dyDescent="0.15">
      <c r="B3759">
        <f ca="1">IF(INDEX(Transactions!$L:$L,ROW()-8)="",TODAY(),INDEX(Transactions!$G:$G,ROW()-8))</f>
        <v>46238</v>
      </c>
      <c r="F3759">
        <f>IF(INDEX(Transactions!$L:$L,ROW()-8)="",0,INDEX(Transactions!$Q:$Q,ROW()-8))</f>
        <v>0</v>
      </c>
    </row>
    <row r="3760" spans="2:6" x14ac:dyDescent="0.15">
      <c r="B3760">
        <f ca="1">IF(INDEX(Transactions!$L:$L,ROW()-8)="",TODAY(),INDEX(Transactions!$G:$G,ROW()-8))</f>
        <v>46238</v>
      </c>
      <c r="F3760">
        <f>IF(INDEX(Transactions!$L:$L,ROW()-8)="",0,INDEX(Transactions!$Q:$Q,ROW()-8))</f>
        <v>0</v>
      </c>
    </row>
    <row r="3761" spans="2:6" x14ac:dyDescent="0.15">
      <c r="B3761">
        <f ca="1">IF(INDEX(Transactions!$L:$L,ROW()-8)="",TODAY(),INDEX(Transactions!$G:$G,ROW()-8))</f>
        <v>46238</v>
      </c>
      <c r="F3761">
        <f>IF(INDEX(Transactions!$L:$L,ROW()-8)="",0,INDEX(Transactions!$Q:$Q,ROW()-8))</f>
        <v>0</v>
      </c>
    </row>
    <row r="3762" spans="2:6" x14ac:dyDescent="0.15">
      <c r="B3762">
        <f ca="1">IF(INDEX(Transactions!$L:$L,ROW()-8)="",TODAY(),INDEX(Transactions!$G:$G,ROW()-8))</f>
        <v>46238</v>
      </c>
      <c r="F3762">
        <f>IF(INDEX(Transactions!$L:$L,ROW()-8)="",0,INDEX(Transactions!$Q:$Q,ROW()-8))</f>
        <v>0</v>
      </c>
    </row>
    <row r="3763" spans="2:6" x14ac:dyDescent="0.15">
      <c r="B3763">
        <f ca="1">IF(INDEX(Transactions!$L:$L,ROW()-8)="",TODAY(),INDEX(Transactions!$G:$G,ROW()-8))</f>
        <v>46238</v>
      </c>
      <c r="F3763">
        <f>IF(INDEX(Transactions!$L:$L,ROW()-8)="",0,INDEX(Transactions!$Q:$Q,ROW()-8))</f>
        <v>0</v>
      </c>
    </row>
    <row r="3764" spans="2:6" x14ac:dyDescent="0.15">
      <c r="B3764">
        <f ca="1">IF(INDEX(Transactions!$L:$L,ROW()-8)="",TODAY(),INDEX(Transactions!$G:$G,ROW()-8))</f>
        <v>46238</v>
      </c>
      <c r="F3764">
        <f>IF(INDEX(Transactions!$L:$L,ROW()-8)="",0,INDEX(Transactions!$Q:$Q,ROW()-8))</f>
        <v>0</v>
      </c>
    </row>
    <row r="3765" spans="2:6" x14ac:dyDescent="0.15">
      <c r="B3765">
        <f ca="1">IF(INDEX(Transactions!$L:$L,ROW()-8)="",TODAY(),INDEX(Transactions!$G:$G,ROW()-8))</f>
        <v>46238</v>
      </c>
      <c r="F3765">
        <f>IF(INDEX(Transactions!$L:$L,ROW()-8)="",0,INDEX(Transactions!$Q:$Q,ROW()-8))</f>
        <v>0</v>
      </c>
    </row>
    <row r="3766" spans="2:6" x14ac:dyDescent="0.15">
      <c r="B3766">
        <f ca="1">IF(INDEX(Transactions!$L:$L,ROW()-8)="",TODAY(),INDEX(Transactions!$G:$G,ROW()-8))</f>
        <v>46238</v>
      </c>
      <c r="F3766">
        <f>IF(INDEX(Transactions!$L:$L,ROW()-8)="",0,INDEX(Transactions!$Q:$Q,ROW()-8))</f>
        <v>0</v>
      </c>
    </row>
    <row r="3767" spans="2:6" x14ac:dyDescent="0.15">
      <c r="B3767">
        <f ca="1">IF(INDEX(Transactions!$L:$L,ROW()-8)="",TODAY(),INDEX(Transactions!$G:$G,ROW()-8))</f>
        <v>46238</v>
      </c>
      <c r="F3767">
        <f>IF(INDEX(Transactions!$L:$L,ROW()-8)="",0,INDEX(Transactions!$Q:$Q,ROW()-8))</f>
        <v>0</v>
      </c>
    </row>
    <row r="3768" spans="2:6" x14ac:dyDescent="0.15">
      <c r="B3768">
        <f ca="1">IF(INDEX(Transactions!$L:$L,ROW()-8)="",TODAY(),INDEX(Transactions!$G:$G,ROW()-8))</f>
        <v>46238</v>
      </c>
      <c r="F3768">
        <f>IF(INDEX(Transactions!$L:$L,ROW()-8)="",0,INDEX(Transactions!$Q:$Q,ROW()-8))</f>
        <v>0</v>
      </c>
    </row>
    <row r="3769" spans="2:6" x14ac:dyDescent="0.15">
      <c r="B3769">
        <f ca="1">IF(INDEX(Transactions!$L:$L,ROW()-8)="",TODAY(),INDEX(Transactions!$G:$G,ROW()-8))</f>
        <v>46238</v>
      </c>
      <c r="F3769">
        <f>IF(INDEX(Transactions!$L:$L,ROW()-8)="",0,INDEX(Transactions!$Q:$Q,ROW()-8))</f>
        <v>0</v>
      </c>
    </row>
    <row r="3770" spans="2:6" x14ac:dyDescent="0.15">
      <c r="B3770">
        <f ca="1">IF(INDEX(Transactions!$L:$L,ROW()-8)="",TODAY(),INDEX(Transactions!$G:$G,ROW()-8))</f>
        <v>46238</v>
      </c>
      <c r="F3770">
        <f>IF(INDEX(Transactions!$L:$L,ROW()-8)="",0,INDEX(Transactions!$Q:$Q,ROW()-8))</f>
        <v>0</v>
      </c>
    </row>
    <row r="3771" spans="2:6" x14ac:dyDescent="0.15">
      <c r="B3771">
        <f ca="1">IF(INDEX(Transactions!$L:$L,ROW()-8)="",TODAY(),INDEX(Transactions!$G:$G,ROW()-8))</f>
        <v>46238</v>
      </c>
      <c r="F3771">
        <f>IF(INDEX(Transactions!$L:$L,ROW()-8)="",0,INDEX(Transactions!$Q:$Q,ROW()-8))</f>
        <v>0</v>
      </c>
    </row>
    <row r="3772" spans="2:6" x14ac:dyDescent="0.15">
      <c r="B3772">
        <f ca="1">IF(INDEX(Transactions!$L:$L,ROW()-8)="",TODAY(),INDEX(Transactions!$G:$G,ROW()-8))</f>
        <v>46238</v>
      </c>
      <c r="F3772">
        <f>IF(INDEX(Transactions!$L:$L,ROW()-8)="",0,INDEX(Transactions!$Q:$Q,ROW()-8))</f>
        <v>0</v>
      </c>
    </row>
    <row r="3773" spans="2:6" x14ac:dyDescent="0.15">
      <c r="B3773">
        <f ca="1">IF(INDEX(Transactions!$L:$L,ROW()-8)="",TODAY(),INDEX(Transactions!$G:$G,ROW()-8))</f>
        <v>46238</v>
      </c>
      <c r="F3773">
        <f>IF(INDEX(Transactions!$L:$L,ROW()-8)="",0,INDEX(Transactions!$Q:$Q,ROW()-8))</f>
        <v>0</v>
      </c>
    </row>
    <row r="3774" spans="2:6" x14ac:dyDescent="0.15">
      <c r="B3774">
        <f ca="1">IF(INDEX(Transactions!$L:$L,ROW()-8)="",TODAY(),INDEX(Transactions!$G:$G,ROW()-8))</f>
        <v>46238</v>
      </c>
      <c r="F3774">
        <f>IF(INDEX(Transactions!$L:$L,ROW()-8)="",0,INDEX(Transactions!$Q:$Q,ROW()-8))</f>
        <v>0</v>
      </c>
    </row>
    <row r="3775" spans="2:6" x14ac:dyDescent="0.15">
      <c r="B3775">
        <f ca="1">IF(INDEX(Transactions!$L:$L,ROW()-8)="",TODAY(),INDEX(Transactions!$G:$G,ROW()-8))</f>
        <v>46238</v>
      </c>
      <c r="F3775">
        <f>IF(INDEX(Transactions!$L:$L,ROW()-8)="",0,INDEX(Transactions!$Q:$Q,ROW()-8))</f>
        <v>0</v>
      </c>
    </row>
    <row r="3776" spans="2:6" x14ac:dyDescent="0.15">
      <c r="B3776">
        <f ca="1">IF(INDEX(Transactions!$L:$L,ROW()-8)="",TODAY(),INDEX(Transactions!$G:$G,ROW()-8))</f>
        <v>46238</v>
      </c>
      <c r="F3776">
        <f>IF(INDEX(Transactions!$L:$L,ROW()-8)="",0,INDEX(Transactions!$Q:$Q,ROW()-8))</f>
        <v>0</v>
      </c>
    </row>
    <row r="3777" spans="2:6" x14ac:dyDescent="0.15">
      <c r="B3777">
        <f ca="1">IF(INDEX(Transactions!$L:$L,ROW()-8)="",TODAY(),INDEX(Transactions!$G:$G,ROW()-8))</f>
        <v>46238</v>
      </c>
      <c r="F3777">
        <f>IF(INDEX(Transactions!$L:$L,ROW()-8)="",0,INDEX(Transactions!$Q:$Q,ROW()-8))</f>
        <v>0</v>
      </c>
    </row>
    <row r="3778" spans="2:6" x14ac:dyDescent="0.15">
      <c r="B3778">
        <f ca="1">IF(INDEX(Transactions!$L:$L,ROW()-8)="",TODAY(),INDEX(Transactions!$G:$G,ROW()-8))</f>
        <v>46238</v>
      </c>
      <c r="F3778">
        <f>IF(INDEX(Transactions!$L:$L,ROW()-8)="",0,INDEX(Transactions!$Q:$Q,ROW()-8))</f>
        <v>0</v>
      </c>
    </row>
    <row r="3779" spans="2:6" x14ac:dyDescent="0.15">
      <c r="B3779">
        <f ca="1">IF(INDEX(Transactions!$L:$L,ROW()-8)="",TODAY(),INDEX(Transactions!$G:$G,ROW()-8))</f>
        <v>46238</v>
      </c>
      <c r="F3779">
        <f>IF(INDEX(Transactions!$L:$L,ROW()-8)="",0,INDEX(Transactions!$Q:$Q,ROW()-8))</f>
        <v>0</v>
      </c>
    </row>
    <row r="3780" spans="2:6" x14ac:dyDescent="0.15">
      <c r="B3780">
        <f ca="1">IF(INDEX(Transactions!$L:$L,ROW()-8)="",TODAY(),INDEX(Transactions!$G:$G,ROW()-8))</f>
        <v>46238</v>
      </c>
      <c r="F3780">
        <f>IF(INDEX(Transactions!$L:$L,ROW()-8)="",0,INDEX(Transactions!$Q:$Q,ROW()-8))</f>
        <v>0</v>
      </c>
    </row>
    <row r="3781" spans="2:6" x14ac:dyDescent="0.15">
      <c r="B3781">
        <f ca="1">IF(INDEX(Transactions!$L:$L,ROW()-8)="",TODAY(),INDEX(Transactions!$G:$G,ROW()-8))</f>
        <v>46238</v>
      </c>
      <c r="F3781">
        <f>IF(INDEX(Transactions!$L:$L,ROW()-8)="",0,INDEX(Transactions!$Q:$Q,ROW()-8))</f>
        <v>0</v>
      </c>
    </row>
    <row r="3782" spans="2:6" x14ac:dyDescent="0.15">
      <c r="B3782">
        <f ca="1">IF(INDEX(Transactions!$L:$L,ROW()-8)="",TODAY(),INDEX(Transactions!$G:$G,ROW()-8))</f>
        <v>46238</v>
      </c>
      <c r="F3782">
        <f>IF(INDEX(Transactions!$L:$L,ROW()-8)="",0,INDEX(Transactions!$Q:$Q,ROW()-8))</f>
        <v>0</v>
      </c>
    </row>
    <row r="3783" spans="2:6" x14ac:dyDescent="0.15">
      <c r="B3783">
        <f ca="1">IF(INDEX(Transactions!$L:$L,ROW()-8)="",TODAY(),INDEX(Transactions!$G:$G,ROW()-8))</f>
        <v>46238</v>
      </c>
      <c r="F3783">
        <f>IF(INDEX(Transactions!$L:$L,ROW()-8)="",0,INDEX(Transactions!$Q:$Q,ROW()-8))</f>
        <v>0</v>
      </c>
    </row>
    <row r="3784" spans="2:6" x14ac:dyDescent="0.15">
      <c r="B3784">
        <f ca="1">IF(INDEX(Transactions!$L:$L,ROW()-8)="",TODAY(),INDEX(Transactions!$G:$G,ROW()-8))</f>
        <v>46238</v>
      </c>
      <c r="F3784">
        <f>IF(INDEX(Transactions!$L:$L,ROW()-8)="",0,INDEX(Transactions!$Q:$Q,ROW()-8))</f>
        <v>0</v>
      </c>
    </row>
    <row r="3785" spans="2:6" x14ac:dyDescent="0.15">
      <c r="B3785">
        <f ca="1">IF(INDEX(Transactions!$L:$L,ROW()-8)="",TODAY(),INDEX(Transactions!$G:$G,ROW()-8))</f>
        <v>46238</v>
      </c>
      <c r="F3785">
        <f>IF(INDEX(Transactions!$L:$L,ROW()-8)="",0,INDEX(Transactions!$Q:$Q,ROW()-8))</f>
        <v>0</v>
      </c>
    </row>
    <row r="3786" spans="2:6" x14ac:dyDescent="0.15">
      <c r="B3786">
        <f ca="1">IF(INDEX(Transactions!$L:$L,ROW()-8)="",TODAY(),INDEX(Transactions!$G:$G,ROW()-8))</f>
        <v>46238</v>
      </c>
      <c r="F3786">
        <f>IF(INDEX(Transactions!$L:$L,ROW()-8)="",0,INDEX(Transactions!$Q:$Q,ROW()-8))</f>
        <v>0</v>
      </c>
    </row>
    <row r="3787" spans="2:6" x14ac:dyDescent="0.15">
      <c r="B3787">
        <f ca="1">IF(INDEX(Transactions!$L:$L,ROW()-8)="",TODAY(),INDEX(Transactions!$G:$G,ROW()-8))</f>
        <v>46238</v>
      </c>
      <c r="F3787">
        <f>IF(INDEX(Transactions!$L:$L,ROW()-8)="",0,INDEX(Transactions!$Q:$Q,ROW()-8))</f>
        <v>0</v>
      </c>
    </row>
    <row r="3788" spans="2:6" x14ac:dyDescent="0.15">
      <c r="B3788">
        <f ca="1">IF(INDEX(Transactions!$L:$L,ROW()-8)="",TODAY(),INDEX(Transactions!$G:$G,ROW()-8))</f>
        <v>46238</v>
      </c>
      <c r="F3788">
        <f>IF(INDEX(Transactions!$L:$L,ROW()-8)="",0,INDEX(Transactions!$Q:$Q,ROW()-8))</f>
        <v>0</v>
      </c>
    </row>
    <row r="3789" spans="2:6" x14ac:dyDescent="0.15">
      <c r="B3789">
        <f ca="1">IF(INDEX(Transactions!$L:$L,ROW()-8)="",TODAY(),INDEX(Transactions!$G:$G,ROW()-8))</f>
        <v>46238</v>
      </c>
      <c r="F3789">
        <f>IF(INDEX(Transactions!$L:$L,ROW()-8)="",0,INDEX(Transactions!$Q:$Q,ROW()-8))</f>
        <v>0</v>
      </c>
    </row>
    <row r="3790" spans="2:6" x14ac:dyDescent="0.15">
      <c r="B3790">
        <f ca="1">IF(INDEX(Transactions!$L:$L,ROW()-8)="",TODAY(),INDEX(Transactions!$G:$G,ROW()-8))</f>
        <v>46238</v>
      </c>
      <c r="F3790">
        <f>IF(INDEX(Transactions!$L:$L,ROW()-8)="",0,INDEX(Transactions!$Q:$Q,ROW()-8))</f>
        <v>0</v>
      </c>
    </row>
    <row r="3791" spans="2:6" x14ac:dyDescent="0.15">
      <c r="B3791">
        <f ca="1">IF(INDEX(Transactions!$L:$L,ROW()-8)="",TODAY(),INDEX(Transactions!$G:$G,ROW()-8))</f>
        <v>46238</v>
      </c>
      <c r="F3791">
        <f>IF(INDEX(Transactions!$L:$L,ROW()-8)="",0,INDEX(Transactions!$Q:$Q,ROW()-8))</f>
        <v>0</v>
      </c>
    </row>
    <row r="3792" spans="2:6" x14ac:dyDescent="0.15">
      <c r="B3792">
        <f ca="1">IF(INDEX(Transactions!$L:$L,ROW()-8)="",TODAY(),INDEX(Transactions!$G:$G,ROW()-8))</f>
        <v>46238</v>
      </c>
      <c r="F3792">
        <f>IF(INDEX(Transactions!$L:$L,ROW()-8)="",0,INDEX(Transactions!$Q:$Q,ROW()-8))</f>
        <v>0</v>
      </c>
    </row>
    <row r="3793" spans="2:6" x14ac:dyDescent="0.15">
      <c r="B3793">
        <f ca="1">IF(INDEX(Transactions!$L:$L,ROW()-8)="",TODAY(),INDEX(Transactions!$G:$G,ROW()-8))</f>
        <v>46238</v>
      </c>
      <c r="F3793">
        <f>IF(INDEX(Transactions!$L:$L,ROW()-8)="",0,INDEX(Transactions!$Q:$Q,ROW()-8))</f>
        <v>0</v>
      </c>
    </row>
    <row r="3794" spans="2:6" x14ac:dyDescent="0.15">
      <c r="B3794">
        <f ca="1">IF(INDEX(Transactions!$L:$L,ROW()-8)="",TODAY(),INDEX(Transactions!$G:$G,ROW()-8))</f>
        <v>46238</v>
      </c>
      <c r="F3794">
        <f>IF(INDEX(Transactions!$L:$L,ROW()-8)="",0,INDEX(Transactions!$Q:$Q,ROW()-8))</f>
        <v>0</v>
      </c>
    </row>
    <row r="3795" spans="2:6" x14ac:dyDescent="0.15">
      <c r="B3795">
        <f ca="1">IF(INDEX(Transactions!$L:$L,ROW()-8)="",TODAY(),INDEX(Transactions!$G:$G,ROW()-8))</f>
        <v>46238</v>
      </c>
      <c r="F3795">
        <f>IF(INDEX(Transactions!$L:$L,ROW()-8)="",0,INDEX(Transactions!$Q:$Q,ROW()-8))</f>
        <v>0</v>
      </c>
    </row>
    <row r="3796" spans="2:6" x14ac:dyDescent="0.15">
      <c r="B3796">
        <f ca="1">IF(INDEX(Transactions!$L:$L,ROW()-8)="",TODAY(),INDEX(Transactions!$G:$G,ROW()-8))</f>
        <v>46238</v>
      </c>
      <c r="F3796">
        <f>IF(INDEX(Transactions!$L:$L,ROW()-8)="",0,INDEX(Transactions!$Q:$Q,ROW()-8))</f>
        <v>0</v>
      </c>
    </row>
    <row r="3797" spans="2:6" x14ac:dyDescent="0.15">
      <c r="B3797">
        <f ca="1">IF(INDEX(Transactions!$L:$L,ROW()-8)="",TODAY(),INDEX(Transactions!$G:$G,ROW()-8))</f>
        <v>46238</v>
      </c>
      <c r="F3797">
        <f>IF(INDEX(Transactions!$L:$L,ROW()-8)="",0,INDEX(Transactions!$Q:$Q,ROW()-8))</f>
        <v>0</v>
      </c>
    </row>
    <row r="3798" spans="2:6" x14ac:dyDescent="0.15">
      <c r="B3798">
        <f ca="1">IF(INDEX(Transactions!$L:$L,ROW()-8)="",TODAY(),INDEX(Transactions!$G:$G,ROW()-8))</f>
        <v>46238</v>
      </c>
      <c r="F3798">
        <f>IF(INDEX(Transactions!$L:$L,ROW()-8)="",0,INDEX(Transactions!$Q:$Q,ROW()-8))</f>
        <v>0</v>
      </c>
    </row>
    <row r="3799" spans="2:6" x14ac:dyDescent="0.15">
      <c r="B3799">
        <f ca="1">IF(INDEX(Transactions!$L:$L,ROW()-8)="",TODAY(),INDEX(Transactions!$G:$G,ROW()-8))</f>
        <v>46238</v>
      </c>
      <c r="F3799">
        <f>IF(INDEX(Transactions!$L:$L,ROW()-8)="",0,INDEX(Transactions!$Q:$Q,ROW()-8))</f>
        <v>0</v>
      </c>
    </row>
    <row r="3800" spans="2:6" x14ac:dyDescent="0.15">
      <c r="B3800">
        <f ca="1">IF(INDEX(Transactions!$L:$L,ROW()-8)="",TODAY(),INDEX(Transactions!$G:$G,ROW()-8))</f>
        <v>46238</v>
      </c>
      <c r="F3800">
        <f>IF(INDEX(Transactions!$L:$L,ROW()-8)="",0,INDEX(Transactions!$Q:$Q,ROW()-8))</f>
        <v>0</v>
      </c>
    </row>
    <row r="3801" spans="2:6" x14ac:dyDescent="0.15">
      <c r="B3801">
        <f ca="1">IF(INDEX(Transactions!$L:$L,ROW()-8)="",TODAY(),INDEX(Transactions!$G:$G,ROW()-8))</f>
        <v>46238</v>
      </c>
      <c r="F3801">
        <f>IF(INDEX(Transactions!$L:$L,ROW()-8)="",0,INDEX(Transactions!$Q:$Q,ROW()-8))</f>
        <v>0</v>
      </c>
    </row>
    <row r="3802" spans="2:6" x14ac:dyDescent="0.15">
      <c r="B3802">
        <f ca="1">IF(INDEX(Transactions!$L:$L,ROW()-8)="",TODAY(),INDEX(Transactions!$G:$G,ROW()-8))</f>
        <v>46238</v>
      </c>
      <c r="F3802">
        <f>IF(INDEX(Transactions!$L:$L,ROW()-8)="",0,INDEX(Transactions!$Q:$Q,ROW()-8))</f>
        <v>0</v>
      </c>
    </row>
    <row r="3803" spans="2:6" x14ac:dyDescent="0.15">
      <c r="B3803">
        <f ca="1">IF(INDEX(Transactions!$L:$L,ROW()-8)="",TODAY(),INDEX(Transactions!$G:$G,ROW()-8))</f>
        <v>46238</v>
      </c>
      <c r="F3803">
        <f>IF(INDEX(Transactions!$L:$L,ROW()-8)="",0,INDEX(Transactions!$Q:$Q,ROW()-8))</f>
        <v>0</v>
      </c>
    </row>
    <row r="3804" spans="2:6" x14ac:dyDescent="0.15">
      <c r="B3804">
        <f ca="1">IF(INDEX(Transactions!$L:$L,ROW()-8)="",TODAY(),INDEX(Transactions!$G:$G,ROW()-8))</f>
        <v>46238</v>
      </c>
      <c r="F3804">
        <f>IF(INDEX(Transactions!$L:$L,ROW()-8)="",0,INDEX(Transactions!$Q:$Q,ROW()-8))</f>
        <v>0</v>
      </c>
    </row>
    <row r="3805" spans="2:6" x14ac:dyDescent="0.15">
      <c r="B3805">
        <f ca="1">IF(INDEX(Transactions!$L:$L,ROW()-8)="",TODAY(),INDEX(Transactions!$G:$G,ROW()-8))</f>
        <v>46238</v>
      </c>
      <c r="F3805">
        <f>IF(INDEX(Transactions!$L:$L,ROW()-8)="",0,INDEX(Transactions!$Q:$Q,ROW()-8))</f>
        <v>0</v>
      </c>
    </row>
    <row r="3806" spans="2:6" x14ac:dyDescent="0.15">
      <c r="B3806">
        <f ca="1">IF(INDEX(Transactions!$L:$L,ROW()-8)="",TODAY(),INDEX(Transactions!$G:$G,ROW()-8))</f>
        <v>46238</v>
      </c>
      <c r="F3806">
        <f>IF(INDEX(Transactions!$L:$L,ROW()-8)="",0,INDEX(Transactions!$Q:$Q,ROW()-8))</f>
        <v>0</v>
      </c>
    </row>
    <row r="3807" spans="2:6" x14ac:dyDescent="0.15">
      <c r="B3807">
        <f ca="1">IF(INDEX(Transactions!$L:$L,ROW()-8)="",TODAY(),INDEX(Transactions!$G:$G,ROW()-8))</f>
        <v>46238</v>
      </c>
      <c r="F3807">
        <f>IF(INDEX(Transactions!$L:$L,ROW()-8)="",0,INDEX(Transactions!$Q:$Q,ROW()-8))</f>
        <v>0</v>
      </c>
    </row>
    <row r="3808" spans="2:6" x14ac:dyDescent="0.15">
      <c r="B3808">
        <f ca="1">IF(INDEX(Transactions!$L:$L,ROW()-8)="",TODAY(),INDEX(Transactions!$G:$G,ROW()-8))</f>
        <v>46238</v>
      </c>
      <c r="F3808">
        <f>IF(INDEX(Transactions!$L:$L,ROW()-8)="",0,INDEX(Transactions!$Q:$Q,ROW()-8))</f>
        <v>0</v>
      </c>
    </row>
    <row r="3809" spans="2:6" x14ac:dyDescent="0.15">
      <c r="B3809">
        <f ca="1">IF(INDEX(Transactions!$L:$L,ROW()-8)="",TODAY(),INDEX(Transactions!$G:$G,ROW()-8))</f>
        <v>46238</v>
      </c>
      <c r="F3809">
        <f>IF(INDEX(Transactions!$L:$L,ROW()-8)="",0,INDEX(Transactions!$Q:$Q,ROW()-8))</f>
        <v>0</v>
      </c>
    </row>
    <row r="3810" spans="2:6" x14ac:dyDescent="0.15">
      <c r="B3810">
        <f ca="1">IF(INDEX(Transactions!$L:$L,ROW()-8)="",TODAY(),INDEX(Transactions!$G:$G,ROW()-8))</f>
        <v>46238</v>
      </c>
      <c r="F3810">
        <f>IF(INDEX(Transactions!$L:$L,ROW()-8)="",0,INDEX(Transactions!$Q:$Q,ROW()-8))</f>
        <v>0</v>
      </c>
    </row>
    <row r="3811" spans="2:6" x14ac:dyDescent="0.15">
      <c r="B3811">
        <f ca="1">IF(INDEX(Transactions!$L:$L,ROW()-8)="",TODAY(),INDEX(Transactions!$G:$G,ROW()-8))</f>
        <v>46238</v>
      </c>
      <c r="F3811">
        <f>IF(INDEX(Transactions!$L:$L,ROW()-8)="",0,INDEX(Transactions!$Q:$Q,ROW()-8))</f>
        <v>0</v>
      </c>
    </row>
    <row r="3812" spans="2:6" x14ac:dyDescent="0.15">
      <c r="B3812">
        <f ca="1">IF(INDEX(Transactions!$L:$L,ROW()-8)="",TODAY(),INDEX(Transactions!$G:$G,ROW()-8))</f>
        <v>46238</v>
      </c>
      <c r="F3812">
        <f>IF(INDEX(Transactions!$L:$L,ROW()-8)="",0,INDEX(Transactions!$Q:$Q,ROW()-8))</f>
        <v>0</v>
      </c>
    </row>
    <row r="3813" spans="2:6" x14ac:dyDescent="0.15">
      <c r="B3813">
        <f ca="1">IF(INDEX(Transactions!$L:$L,ROW()-8)="",TODAY(),INDEX(Transactions!$G:$G,ROW()-8))</f>
        <v>46238</v>
      </c>
      <c r="F3813">
        <f>IF(INDEX(Transactions!$L:$L,ROW()-8)="",0,INDEX(Transactions!$Q:$Q,ROW()-8))</f>
        <v>0</v>
      </c>
    </row>
    <row r="3814" spans="2:6" x14ac:dyDescent="0.15">
      <c r="B3814">
        <f ca="1">IF(INDEX(Transactions!$L:$L,ROW()-8)="",TODAY(),INDEX(Transactions!$G:$G,ROW()-8))</f>
        <v>46238</v>
      </c>
      <c r="F3814">
        <f>IF(INDEX(Transactions!$L:$L,ROW()-8)="",0,INDEX(Transactions!$Q:$Q,ROW()-8))</f>
        <v>0</v>
      </c>
    </row>
    <row r="3815" spans="2:6" x14ac:dyDescent="0.15">
      <c r="B3815">
        <f ca="1">IF(INDEX(Transactions!$L:$L,ROW()-8)="",TODAY(),INDEX(Transactions!$G:$G,ROW()-8))</f>
        <v>46238</v>
      </c>
      <c r="F3815">
        <f>IF(INDEX(Transactions!$L:$L,ROW()-8)="",0,INDEX(Transactions!$Q:$Q,ROW()-8))</f>
        <v>0</v>
      </c>
    </row>
    <row r="3816" spans="2:6" x14ac:dyDescent="0.15">
      <c r="B3816">
        <f ca="1">IF(INDEX(Transactions!$L:$L,ROW()-8)="",TODAY(),INDEX(Transactions!$G:$G,ROW()-8))</f>
        <v>46238</v>
      </c>
      <c r="F3816">
        <f>IF(INDEX(Transactions!$L:$L,ROW()-8)="",0,INDEX(Transactions!$Q:$Q,ROW()-8))</f>
        <v>0</v>
      </c>
    </row>
    <row r="3817" spans="2:6" x14ac:dyDescent="0.15">
      <c r="B3817">
        <f ca="1">IF(INDEX(Transactions!$L:$L,ROW()-8)="",TODAY(),INDEX(Transactions!$G:$G,ROW()-8))</f>
        <v>46238</v>
      </c>
      <c r="F3817">
        <f>IF(INDEX(Transactions!$L:$L,ROW()-8)="",0,INDEX(Transactions!$Q:$Q,ROW()-8))</f>
        <v>0</v>
      </c>
    </row>
    <row r="3818" spans="2:6" x14ac:dyDescent="0.15">
      <c r="B3818">
        <f ca="1">IF(INDEX(Transactions!$L:$L,ROW()-8)="",TODAY(),INDEX(Transactions!$G:$G,ROW()-8))</f>
        <v>46238</v>
      </c>
      <c r="F3818">
        <f>IF(INDEX(Transactions!$L:$L,ROW()-8)="",0,INDEX(Transactions!$Q:$Q,ROW()-8))</f>
        <v>0</v>
      </c>
    </row>
    <row r="3819" spans="2:6" x14ac:dyDescent="0.15">
      <c r="B3819">
        <f ca="1">IF(INDEX(Transactions!$L:$L,ROW()-8)="",TODAY(),INDEX(Transactions!$G:$G,ROW()-8))</f>
        <v>46238</v>
      </c>
      <c r="F3819">
        <f>IF(INDEX(Transactions!$L:$L,ROW()-8)="",0,INDEX(Transactions!$Q:$Q,ROW()-8))</f>
        <v>0</v>
      </c>
    </row>
    <row r="3820" spans="2:6" x14ac:dyDescent="0.15">
      <c r="B3820">
        <f ca="1">IF(INDEX(Transactions!$L:$L,ROW()-8)="",TODAY(),INDEX(Transactions!$G:$G,ROW()-8))</f>
        <v>46238</v>
      </c>
      <c r="F3820">
        <f>IF(INDEX(Transactions!$L:$L,ROW()-8)="",0,INDEX(Transactions!$Q:$Q,ROW()-8))</f>
        <v>0</v>
      </c>
    </row>
    <row r="3821" spans="2:6" x14ac:dyDescent="0.15">
      <c r="B3821">
        <f ca="1">IF(INDEX(Transactions!$L:$L,ROW()-8)="",TODAY(),INDEX(Transactions!$G:$G,ROW()-8))</f>
        <v>46238</v>
      </c>
      <c r="F3821">
        <f>IF(INDEX(Transactions!$L:$L,ROW()-8)="",0,INDEX(Transactions!$Q:$Q,ROW()-8))</f>
        <v>0</v>
      </c>
    </row>
    <row r="3822" spans="2:6" x14ac:dyDescent="0.15">
      <c r="B3822">
        <f ca="1">IF(INDEX(Transactions!$L:$L,ROW()-8)="",TODAY(),INDEX(Transactions!$G:$G,ROW()-8))</f>
        <v>46238</v>
      </c>
      <c r="F3822">
        <f>IF(INDEX(Transactions!$L:$L,ROW()-8)="",0,INDEX(Transactions!$Q:$Q,ROW()-8))</f>
        <v>0</v>
      </c>
    </row>
    <row r="3823" spans="2:6" x14ac:dyDescent="0.15">
      <c r="B3823">
        <f ca="1">IF(INDEX(Transactions!$L:$L,ROW()-8)="",TODAY(),INDEX(Transactions!$G:$G,ROW()-8))</f>
        <v>46238</v>
      </c>
      <c r="F3823">
        <f>IF(INDEX(Transactions!$L:$L,ROW()-8)="",0,INDEX(Transactions!$Q:$Q,ROW()-8))</f>
        <v>0</v>
      </c>
    </row>
    <row r="3824" spans="2:6" x14ac:dyDescent="0.15">
      <c r="B3824">
        <f ca="1">IF(INDEX(Transactions!$L:$L,ROW()-8)="",TODAY(),INDEX(Transactions!$G:$G,ROW()-8))</f>
        <v>46238</v>
      </c>
      <c r="F3824">
        <f>IF(INDEX(Transactions!$L:$L,ROW()-8)="",0,INDEX(Transactions!$Q:$Q,ROW()-8))</f>
        <v>0</v>
      </c>
    </row>
    <row r="3825" spans="2:6" x14ac:dyDescent="0.15">
      <c r="B3825">
        <f ca="1">IF(INDEX(Transactions!$L:$L,ROW()-8)="",TODAY(),INDEX(Transactions!$G:$G,ROW()-8))</f>
        <v>46238</v>
      </c>
      <c r="F3825">
        <f>IF(INDEX(Transactions!$L:$L,ROW()-8)="",0,INDEX(Transactions!$Q:$Q,ROW()-8))</f>
        <v>0</v>
      </c>
    </row>
    <row r="3826" spans="2:6" x14ac:dyDescent="0.15">
      <c r="B3826">
        <f ca="1">IF(INDEX(Transactions!$L:$L,ROW()-8)="",TODAY(),INDEX(Transactions!$G:$G,ROW()-8))</f>
        <v>46238</v>
      </c>
      <c r="F3826">
        <f>IF(INDEX(Transactions!$L:$L,ROW()-8)="",0,INDEX(Transactions!$Q:$Q,ROW()-8))</f>
        <v>0</v>
      </c>
    </row>
    <row r="3827" spans="2:6" x14ac:dyDescent="0.15">
      <c r="B3827">
        <f ca="1">IF(INDEX(Transactions!$L:$L,ROW()-8)="",TODAY(),INDEX(Transactions!$G:$G,ROW()-8))</f>
        <v>46238</v>
      </c>
      <c r="F3827">
        <f>IF(INDEX(Transactions!$L:$L,ROW()-8)="",0,INDEX(Transactions!$Q:$Q,ROW()-8))</f>
        <v>0</v>
      </c>
    </row>
    <row r="3828" spans="2:6" x14ac:dyDescent="0.15">
      <c r="B3828">
        <f ca="1">IF(INDEX(Transactions!$L:$L,ROW()-8)="",TODAY(),INDEX(Transactions!$G:$G,ROW()-8))</f>
        <v>46238</v>
      </c>
      <c r="F3828">
        <f>IF(INDEX(Transactions!$L:$L,ROW()-8)="",0,INDEX(Transactions!$Q:$Q,ROW()-8))</f>
        <v>0</v>
      </c>
    </row>
    <row r="3829" spans="2:6" x14ac:dyDescent="0.15">
      <c r="B3829">
        <f ca="1">IF(INDEX(Transactions!$L:$L,ROW()-8)="",TODAY(),INDEX(Transactions!$G:$G,ROW()-8))</f>
        <v>46238</v>
      </c>
      <c r="F3829">
        <f>IF(INDEX(Transactions!$L:$L,ROW()-8)="",0,INDEX(Transactions!$Q:$Q,ROW()-8))</f>
        <v>0</v>
      </c>
    </row>
    <row r="3830" spans="2:6" x14ac:dyDescent="0.15">
      <c r="B3830">
        <f ca="1">IF(INDEX(Transactions!$L:$L,ROW()-8)="",TODAY(),INDEX(Transactions!$G:$G,ROW()-8))</f>
        <v>46238</v>
      </c>
      <c r="F3830">
        <f>IF(INDEX(Transactions!$L:$L,ROW()-8)="",0,INDEX(Transactions!$Q:$Q,ROW()-8))</f>
        <v>0</v>
      </c>
    </row>
    <row r="3831" spans="2:6" x14ac:dyDescent="0.15">
      <c r="B3831">
        <f ca="1">IF(INDEX(Transactions!$L:$L,ROW()-8)="",TODAY(),INDEX(Transactions!$G:$G,ROW()-8))</f>
        <v>46238</v>
      </c>
      <c r="F3831">
        <f>IF(INDEX(Transactions!$L:$L,ROW()-8)="",0,INDEX(Transactions!$Q:$Q,ROW()-8))</f>
        <v>0</v>
      </c>
    </row>
    <row r="3832" spans="2:6" x14ac:dyDescent="0.15">
      <c r="B3832">
        <f ca="1">IF(INDEX(Transactions!$L:$L,ROW()-8)="",TODAY(),INDEX(Transactions!$G:$G,ROW()-8))</f>
        <v>46238</v>
      </c>
      <c r="F3832">
        <f>IF(INDEX(Transactions!$L:$L,ROW()-8)="",0,INDEX(Transactions!$Q:$Q,ROW()-8))</f>
        <v>0</v>
      </c>
    </row>
    <row r="3833" spans="2:6" x14ac:dyDescent="0.15">
      <c r="B3833">
        <f ca="1">IF(INDEX(Transactions!$L:$L,ROW()-8)="",TODAY(),INDEX(Transactions!$G:$G,ROW()-8))</f>
        <v>46238</v>
      </c>
      <c r="F3833">
        <f>IF(INDEX(Transactions!$L:$L,ROW()-8)="",0,INDEX(Transactions!$Q:$Q,ROW()-8))</f>
        <v>0</v>
      </c>
    </row>
    <row r="3834" spans="2:6" x14ac:dyDescent="0.15">
      <c r="B3834">
        <f ca="1">IF(INDEX(Transactions!$L:$L,ROW()-8)="",TODAY(),INDEX(Transactions!$G:$G,ROW()-8))</f>
        <v>46238</v>
      </c>
      <c r="F3834">
        <f>IF(INDEX(Transactions!$L:$L,ROW()-8)="",0,INDEX(Transactions!$Q:$Q,ROW()-8))</f>
        <v>0</v>
      </c>
    </row>
    <row r="3835" spans="2:6" x14ac:dyDescent="0.15">
      <c r="B3835">
        <f ca="1">IF(INDEX(Transactions!$L:$L,ROW()-8)="",TODAY(),INDEX(Transactions!$G:$G,ROW()-8))</f>
        <v>46238</v>
      </c>
      <c r="F3835">
        <f>IF(INDEX(Transactions!$L:$L,ROW()-8)="",0,INDEX(Transactions!$Q:$Q,ROW()-8))</f>
        <v>0</v>
      </c>
    </row>
    <row r="3836" spans="2:6" x14ac:dyDescent="0.15">
      <c r="B3836">
        <f ca="1">IF(INDEX(Transactions!$L:$L,ROW()-8)="",TODAY(),INDEX(Transactions!$G:$G,ROW()-8))</f>
        <v>46238</v>
      </c>
      <c r="F3836">
        <f>IF(INDEX(Transactions!$L:$L,ROW()-8)="",0,INDEX(Transactions!$Q:$Q,ROW()-8))</f>
        <v>0</v>
      </c>
    </row>
    <row r="3837" spans="2:6" x14ac:dyDescent="0.15">
      <c r="B3837">
        <f ca="1">IF(INDEX(Transactions!$L:$L,ROW()-8)="",TODAY(),INDEX(Transactions!$G:$G,ROW()-8))</f>
        <v>46238</v>
      </c>
      <c r="F3837">
        <f>IF(INDEX(Transactions!$L:$L,ROW()-8)="",0,INDEX(Transactions!$Q:$Q,ROW()-8))</f>
        <v>0</v>
      </c>
    </row>
    <row r="3838" spans="2:6" x14ac:dyDescent="0.15">
      <c r="B3838">
        <f ca="1">IF(INDEX(Transactions!$L:$L,ROW()-8)="",TODAY(),INDEX(Transactions!$G:$G,ROW()-8))</f>
        <v>46238</v>
      </c>
      <c r="F3838">
        <f>IF(INDEX(Transactions!$L:$L,ROW()-8)="",0,INDEX(Transactions!$Q:$Q,ROW()-8))</f>
        <v>0</v>
      </c>
    </row>
    <row r="3839" spans="2:6" x14ac:dyDescent="0.15">
      <c r="B3839">
        <f ca="1">IF(INDEX(Transactions!$L:$L,ROW()-8)="",TODAY(),INDEX(Transactions!$G:$G,ROW()-8))</f>
        <v>46238</v>
      </c>
      <c r="F3839">
        <f>IF(INDEX(Transactions!$L:$L,ROW()-8)="",0,INDEX(Transactions!$Q:$Q,ROW()-8))</f>
        <v>0</v>
      </c>
    </row>
    <row r="3840" spans="2:6" x14ac:dyDescent="0.15">
      <c r="B3840">
        <f ca="1">IF(INDEX(Transactions!$L:$L,ROW()-8)="",TODAY(),INDEX(Transactions!$G:$G,ROW()-8))</f>
        <v>46238</v>
      </c>
      <c r="F3840">
        <f>IF(INDEX(Transactions!$L:$L,ROW()-8)="",0,INDEX(Transactions!$Q:$Q,ROW()-8))</f>
        <v>0</v>
      </c>
    </row>
    <row r="3841" spans="2:6" x14ac:dyDescent="0.15">
      <c r="B3841">
        <f ca="1">IF(INDEX(Transactions!$L:$L,ROW()-8)="",TODAY(),INDEX(Transactions!$G:$G,ROW()-8))</f>
        <v>46238</v>
      </c>
      <c r="F3841">
        <f>IF(INDEX(Transactions!$L:$L,ROW()-8)="",0,INDEX(Transactions!$Q:$Q,ROW()-8))</f>
        <v>0</v>
      </c>
    </row>
    <row r="3842" spans="2:6" x14ac:dyDescent="0.15">
      <c r="B3842">
        <f ca="1">IF(INDEX(Transactions!$L:$L,ROW()-8)="",TODAY(),INDEX(Transactions!$G:$G,ROW()-8))</f>
        <v>46238</v>
      </c>
      <c r="F3842">
        <f>IF(INDEX(Transactions!$L:$L,ROW()-8)="",0,INDEX(Transactions!$Q:$Q,ROW()-8))</f>
        <v>0</v>
      </c>
    </row>
    <row r="3843" spans="2:6" x14ac:dyDescent="0.15">
      <c r="B3843">
        <f ca="1">IF(INDEX(Transactions!$L:$L,ROW()-8)="",TODAY(),INDEX(Transactions!$G:$G,ROW()-8))</f>
        <v>46238</v>
      </c>
      <c r="F3843">
        <f>IF(INDEX(Transactions!$L:$L,ROW()-8)="",0,INDEX(Transactions!$Q:$Q,ROW()-8))</f>
        <v>0</v>
      </c>
    </row>
    <row r="3844" spans="2:6" x14ac:dyDescent="0.15">
      <c r="B3844">
        <f ca="1">IF(INDEX(Transactions!$L:$L,ROW()-8)="",TODAY(),INDEX(Transactions!$G:$G,ROW()-8))</f>
        <v>46238</v>
      </c>
      <c r="F3844">
        <f>IF(INDEX(Transactions!$L:$L,ROW()-8)="",0,INDEX(Transactions!$Q:$Q,ROW()-8))</f>
        <v>0</v>
      </c>
    </row>
    <row r="3845" spans="2:6" x14ac:dyDescent="0.15">
      <c r="B3845">
        <f ca="1">IF(INDEX(Transactions!$L:$L,ROW()-8)="",TODAY(),INDEX(Transactions!$G:$G,ROW()-8))</f>
        <v>46238</v>
      </c>
      <c r="F3845">
        <f>IF(INDEX(Transactions!$L:$L,ROW()-8)="",0,INDEX(Transactions!$Q:$Q,ROW()-8))</f>
        <v>0</v>
      </c>
    </row>
    <row r="3846" spans="2:6" x14ac:dyDescent="0.15">
      <c r="B3846">
        <f ca="1">IF(INDEX(Transactions!$L:$L,ROW()-8)="",TODAY(),INDEX(Transactions!$G:$G,ROW()-8))</f>
        <v>46238</v>
      </c>
      <c r="F3846">
        <f>IF(INDEX(Transactions!$L:$L,ROW()-8)="",0,INDEX(Transactions!$Q:$Q,ROW()-8))</f>
        <v>0</v>
      </c>
    </row>
    <row r="3847" spans="2:6" x14ac:dyDescent="0.15">
      <c r="B3847">
        <f ca="1">IF(INDEX(Transactions!$L:$L,ROW()-8)="",TODAY(),INDEX(Transactions!$G:$G,ROW()-8))</f>
        <v>46238</v>
      </c>
      <c r="F3847">
        <f>IF(INDEX(Transactions!$L:$L,ROW()-8)="",0,INDEX(Transactions!$Q:$Q,ROW()-8))</f>
        <v>0</v>
      </c>
    </row>
    <row r="3848" spans="2:6" x14ac:dyDescent="0.15">
      <c r="B3848">
        <f ca="1">IF(INDEX(Transactions!$L:$L,ROW()-8)="",TODAY(),INDEX(Transactions!$G:$G,ROW()-8))</f>
        <v>46238</v>
      </c>
      <c r="F3848">
        <f>IF(INDEX(Transactions!$L:$L,ROW()-8)="",0,INDEX(Transactions!$Q:$Q,ROW()-8))</f>
        <v>0</v>
      </c>
    </row>
    <row r="3849" spans="2:6" x14ac:dyDescent="0.15">
      <c r="B3849">
        <f ca="1">IF(INDEX(Transactions!$L:$L,ROW()-8)="",TODAY(),INDEX(Transactions!$G:$G,ROW()-8))</f>
        <v>46238</v>
      </c>
      <c r="F3849">
        <f>IF(INDEX(Transactions!$L:$L,ROW()-8)="",0,INDEX(Transactions!$Q:$Q,ROW()-8))</f>
        <v>0</v>
      </c>
    </row>
    <row r="3850" spans="2:6" x14ac:dyDescent="0.15">
      <c r="B3850">
        <f ca="1">IF(INDEX(Transactions!$L:$L,ROW()-8)="",TODAY(),INDEX(Transactions!$G:$G,ROW()-8))</f>
        <v>46238</v>
      </c>
      <c r="F3850">
        <f>IF(INDEX(Transactions!$L:$L,ROW()-8)="",0,INDEX(Transactions!$Q:$Q,ROW()-8))</f>
        <v>0</v>
      </c>
    </row>
    <row r="3851" spans="2:6" x14ac:dyDescent="0.15">
      <c r="B3851">
        <f ca="1">IF(INDEX(Transactions!$L:$L,ROW()-8)="",TODAY(),INDEX(Transactions!$G:$G,ROW()-8))</f>
        <v>46238</v>
      </c>
      <c r="F3851">
        <f>IF(INDEX(Transactions!$L:$L,ROW()-8)="",0,INDEX(Transactions!$Q:$Q,ROW()-8))</f>
        <v>0</v>
      </c>
    </row>
    <row r="3852" spans="2:6" x14ac:dyDescent="0.15">
      <c r="B3852">
        <f ca="1">IF(INDEX(Transactions!$L:$L,ROW()-8)="",TODAY(),INDEX(Transactions!$G:$G,ROW()-8))</f>
        <v>46238</v>
      </c>
      <c r="F3852">
        <f>IF(INDEX(Transactions!$L:$L,ROW()-8)="",0,INDEX(Transactions!$Q:$Q,ROW()-8))</f>
        <v>0</v>
      </c>
    </row>
    <row r="3853" spans="2:6" x14ac:dyDescent="0.15">
      <c r="B3853">
        <f ca="1">IF(INDEX(Transactions!$L:$L,ROW()-8)="",TODAY(),INDEX(Transactions!$G:$G,ROW()-8))</f>
        <v>46238</v>
      </c>
      <c r="F3853">
        <f>IF(INDEX(Transactions!$L:$L,ROW()-8)="",0,INDEX(Transactions!$Q:$Q,ROW()-8))</f>
        <v>0</v>
      </c>
    </row>
    <row r="3854" spans="2:6" x14ac:dyDescent="0.15">
      <c r="B3854">
        <f ca="1">IF(INDEX(Transactions!$L:$L,ROW()-8)="",TODAY(),INDEX(Transactions!$G:$G,ROW()-8))</f>
        <v>46238</v>
      </c>
      <c r="F3854">
        <f>IF(INDEX(Transactions!$L:$L,ROW()-8)="",0,INDEX(Transactions!$Q:$Q,ROW()-8))</f>
        <v>0</v>
      </c>
    </row>
    <row r="3855" spans="2:6" x14ac:dyDescent="0.15">
      <c r="B3855">
        <f ca="1">IF(INDEX(Transactions!$L:$L,ROW()-8)="",TODAY(),INDEX(Transactions!$G:$G,ROW()-8))</f>
        <v>46238</v>
      </c>
      <c r="F3855">
        <f>IF(INDEX(Transactions!$L:$L,ROW()-8)="",0,INDEX(Transactions!$Q:$Q,ROW()-8))</f>
        <v>0</v>
      </c>
    </row>
    <row r="3856" spans="2:6" x14ac:dyDescent="0.15">
      <c r="B3856">
        <f ca="1">IF(INDEX(Transactions!$L:$L,ROW()-8)="",TODAY(),INDEX(Transactions!$G:$G,ROW()-8))</f>
        <v>46238</v>
      </c>
      <c r="F3856">
        <f>IF(INDEX(Transactions!$L:$L,ROW()-8)="",0,INDEX(Transactions!$Q:$Q,ROW()-8))</f>
        <v>0</v>
      </c>
    </row>
    <row r="3857" spans="2:6" x14ac:dyDescent="0.15">
      <c r="B3857">
        <f ca="1">IF(INDEX(Transactions!$L:$L,ROW()-8)="",TODAY(),INDEX(Transactions!$G:$G,ROW()-8))</f>
        <v>46238</v>
      </c>
      <c r="F3857">
        <f>IF(INDEX(Transactions!$L:$L,ROW()-8)="",0,INDEX(Transactions!$Q:$Q,ROW()-8))</f>
        <v>0</v>
      </c>
    </row>
    <row r="3858" spans="2:6" x14ac:dyDescent="0.15">
      <c r="B3858">
        <f ca="1">IF(INDEX(Transactions!$L:$L,ROW()-8)="",TODAY(),INDEX(Transactions!$G:$G,ROW()-8))</f>
        <v>46238</v>
      </c>
      <c r="F3858">
        <f>IF(INDEX(Transactions!$L:$L,ROW()-8)="",0,INDEX(Transactions!$Q:$Q,ROW()-8))</f>
        <v>0</v>
      </c>
    </row>
    <row r="3859" spans="2:6" x14ac:dyDescent="0.15">
      <c r="B3859">
        <f ca="1">IF(INDEX(Transactions!$L:$L,ROW()-8)="",TODAY(),INDEX(Transactions!$G:$G,ROW()-8))</f>
        <v>46238</v>
      </c>
      <c r="F3859">
        <f>IF(INDEX(Transactions!$L:$L,ROW()-8)="",0,INDEX(Transactions!$Q:$Q,ROW()-8))</f>
        <v>0</v>
      </c>
    </row>
    <row r="3860" spans="2:6" x14ac:dyDescent="0.15">
      <c r="B3860">
        <f ca="1">IF(INDEX(Transactions!$L:$L,ROW()-8)="",TODAY(),INDEX(Transactions!$G:$G,ROW()-8))</f>
        <v>46238</v>
      </c>
      <c r="F3860">
        <f>IF(INDEX(Transactions!$L:$L,ROW()-8)="",0,INDEX(Transactions!$Q:$Q,ROW()-8))</f>
        <v>0</v>
      </c>
    </row>
    <row r="3861" spans="2:6" x14ac:dyDescent="0.15">
      <c r="B3861">
        <f ca="1">IF(INDEX(Transactions!$L:$L,ROW()-8)="",TODAY(),INDEX(Transactions!$G:$G,ROW()-8))</f>
        <v>46238</v>
      </c>
      <c r="F3861">
        <f>IF(INDEX(Transactions!$L:$L,ROW()-8)="",0,INDEX(Transactions!$Q:$Q,ROW()-8))</f>
        <v>0</v>
      </c>
    </row>
    <row r="3862" spans="2:6" x14ac:dyDescent="0.15">
      <c r="B3862">
        <f ca="1">IF(INDEX(Transactions!$L:$L,ROW()-8)="",TODAY(),INDEX(Transactions!$G:$G,ROW()-8))</f>
        <v>46238</v>
      </c>
      <c r="F3862">
        <f>IF(INDEX(Transactions!$L:$L,ROW()-8)="",0,INDEX(Transactions!$Q:$Q,ROW()-8))</f>
        <v>0</v>
      </c>
    </row>
    <row r="3863" spans="2:6" x14ac:dyDescent="0.15">
      <c r="B3863">
        <f ca="1">IF(INDEX(Transactions!$L:$L,ROW()-8)="",TODAY(),INDEX(Transactions!$G:$G,ROW()-8))</f>
        <v>46238</v>
      </c>
      <c r="F3863">
        <f>IF(INDEX(Transactions!$L:$L,ROW()-8)="",0,INDEX(Transactions!$Q:$Q,ROW()-8))</f>
        <v>0</v>
      </c>
    </row>
    <row r="3864" spans="2:6" x14ac:dyDescent="0.15">
      <c r="B3864">
        <f ca="1">IF(INDEX(Transactions!$L:$L,ROW()-8)="",TODAY(),INDEX(Transactions!$G:$G,ROW()-8))</f>
        <v>46238</v>
      </c>
      <c r="F3864">
        <f>IF(INDEX(Transactions!$L:$L,ROW()-8)="",0,INDEX(Transactions!$Q:$Q,ROW()-8))</f>
        <v>0</v>
      </c>
    </row>
    <row r="3865" spans="2:6" x14ac:dyDescent="0.15">
      <c r="B3865">
        <f ca="1">IF(INDEX(Transactions!$L:$L,ROW()-8)="",TODAY(),INDEX(Transactions!$G:$G,ROW()-8))</f>
        <v>46238</v>
      </c>
      <c r="F3865">
        <f>IF(INDEX(Transactions!$L:$L,ROW()-8)="",0,INDEX(Transactions!$Q:$Q,ROW()-8))</f>
        <v>0</v>
      </c>
    </row>
    <row r="3866" spans="2:6" x14ac:dyDescent="0.15">
      <c r="B3866">
        <f ca="1">IF(INDEX(Transactions!$L:$L,ROW()-8)="",TODAY(),INDEX(Transactions!$G:$G,ROW()-8))</f>
        <v>46238</v>
      </c>
      <c r="F3866">
        <f>IF(INDEX(Transactions!$L:$L,ROW()-8)="",0,INDEX(Transactions!$Q:$Q,ROW()-8))</f>
        <v>0</v>
      </c>
    </row>
    <row r="3867" spans="2:6" x14ac:dyDescent="0.15">
      <c r="B3867">
        <f ca="1">IF(INDEX(Transactions!$L:$L,ROW()-8)="",TODAY(),INDEX(Transactions!$G:$G,ROW()-8))</f>
        <v>46238</v>
      </c>
      <c r="F3867">
        <f>IF(INDEX(Transactions!$L:$L,ROW()-8)="",0,INDEX(Transactions!$Q:$Q,ROW()-8))</f>
        <v>0</v>
      </c>
    </row>
    <row r="3868" spans="2:6" x14ac:dyDescent="0.15">
      <c r="B3868">
        <f ca="1">IF(INDEX(Transactions!$L:$L,ROW()-8)="",TODAY(),INDEX(Transactions!$G:$G,ROW()-8))</f>
        <v>46238</v>
      </c>
      <c r="F3868">
        <f>IF(INDEX(Transactions!$L:$L,ROW()-8)="",0,INDEX(Transactions!$Q:$Q,ROW()-8))</f>
        <v>0</v>
      </c>
    </row>
    <row r="3869" spans="2:6" x14ac:dyDescent="0.15">
      <c r="B3869">
        <f ca="1">IF(INDEX(Transactions!$L:$L,ROW()-8)="",TODAY(),INDEX(Transactions!$G:$G,ROW()-8))</f>
        <v>46238</v>
      </c>
      <c r="F3869">
        <f>IF(INDEX(Transactions!$L:$L,ROW()-8)="",0,INDEX(Transactions!$Q:$Q,ROW()-8))</f>
        <v>0</v>
      </c>
    </row>
    <row r="3870" spans="2:6" x14ac:dyDescent="0.15">
      <c r="B3870">
        <f ca="1">IF(INDEX(Transactions!$L:$L,ROW()-8)="",TODAY(),INDEX(Transactions!$G:$G,ROW()-8))</f>
        <v>46238</v>
      </c>
      <c r="F3870">
        <f>IF(INDEX(Transactions!$L:$L,ROW()-8)="",0,INDEX(Transactions!$Q:$Q,ROW()-8))</f>
        <v>0</v>
      </c>
    </row>
    <row r="3871" spans="2:6" x14ac:dyDescent="0.15">
      <c r="B3871">
        <f ca="1">IF(INDEX(Transactions!$L:$L,ROW()-8)="",TODAY(),INDEX(Transactions!$G:$G,ROW()-8))</f>
        <v>46238</v>
      </c>
      <c r="F3871">
        <f>IF(INDEX(Transactions!$L:$L,ROW()-8)="",0,INDEX(Transactions!$Q:$Q,ROW()-8))</f>
        <v>0</v>
      </c>
    </row>
    <row r="3872" spans="2:6" x14ac:dyDescent="0.15">
      <c r="B3872">
        <f ca="1">IF(INDEX(Transactions!$L:$L,ROW()-8)="",TODAY(),INDEX(Transactions!$G:$G,ROW()-8))</f>
        <v>46238</v>
      </c>
      <c r="F3872">
        <f>IF(INDEX(Transactions!$L:$L,ROW()-8)="",0,INDEX(Transactions!$Q:$Q,ROW()-8))</f>
        <v>0</v>
      </c>
    </row>
    <row r="3873" spans="2:6" x14ac:dyDescent="0.15">
      <c r="B3873">
        <f ca="1">IF(INDEX(Transactions!$L:$L,ROW()-8)="",TODAY(),INDEX(Transactions!$G:$G,ROW()-8))</f>
        <v>46238</v>
      </c>
      <c r="F3873">
        <f>IF(INDEX(Transactions!$L:$L,ROW()-8)="",0,INDEX(Transactions!$Q:$Q,ROW()-8))</f>
        <v>0</v>
      </c>
    </row>
    <row r="3874" spans="2:6" x14ac:dyDescent="0.15">
      <c r="B3874">
        <f ca="1">IF(INDEX(Transactions!$L:$L,ROW()-8)="",TODAY(),INDEX(Transactions!$G:$G,ROW()-8))</f>
        <v>46238</v>
      </c>
      <c r="F3874">
        <f>IF(INDEX(Transactions!$L:$L,ROW()-8)="",0,INDEX(Transactions!$Q:$Q,ROW()-8))</f>
        <v>0</v>
      </c>
    </row>
    <row r="3875" spans="2:6" x14ac:dyDescent="0.15">
      <c r="B3875">
        <f ca="1">IF(INDEX(Transactions!$L:$L,ROW()-8)="",TODAY(),INDEX(Transactions!$G:$G,ROW()-8))</f>
        <v>46238</v>
      </c>
      <c r="F3875">
        <f>IF(INDEX(Transactions!$L:$L,ROW()-8)="",0,INDEX(Transactions!$Q:$Q,ROW()-8))</f>
        <v>0</v>
      </c>
    </row>
    <row r="3876" spans="2:6" x14ac:dyDescent="0.15">
      <c r="B3876">
        <f ca="1">IF(INDEX(Transactions!$L:$L,ROW()-8)="",TODAY(),INDEX(Transactions!$G:$G,ROW()-8))</f>
        <v>46238</v>
      </c>
      <c r="F3876">
        <f>IF(INDEX(Transactions!$L:$L,ROW()-8)="",0,INDEX(Transactions!$Q:$Q,ROW()-8))</f>
        <v>0</v>
      </c>
    </row>
    <row r="3877" spans="2:6" x14ac:dyDescent="0.15">
      <c r="B3877">
        <f ca="1">IF(INDEX(Transactions!$L:$L,ROW()-8)="",TODAY(),INDEX(Transactions!$G:$G,ROW()-8))</f>
        <v>46238</v>
      </c>
      <c r="F3877">
        <f>IF(INDEX(Transactions!$L:$L,ROW()-8)="",0,INDEX(Transactions!$Q:$Q,ROW()-8))</f>
        <v>0</v>
      </c>
    </row>
    <row r="3878" spans="2:6" x14ac:dyDescent="0.15">
      <c r="B3878">
        <f ca="1">IF(INDEX(Transactions!$L:$L,ROW()-8)="",TODAY(),INDEX(Transactions!$G:$G,ROW()-8))</f>
        <v>46238</v>
      </c>
      <c r="F3878">
        <f>IF(INDEX(Transactions!$L:$L,ROW()-8)="",0,INDEX(Transactions!$Q:$Q,ROW()-8))</f>
        <v>0</v>
      </c>
    </row>
    <row r="3879" spans="2:6" x14ac:dyDescent="0.15">
      <c r="B3879">
        <f ca="1">IF(INDEX(Transactions!$L:$L,ROW()-8)="",TODAY(),INDEX(Transactions!$G:$G,ROW()-8))</f>
        <v>46238</v>
      </c>
      <c r="F3879">
        <f>IF(INDEX(Transactions!$L:$L,ROW()-8)="",0,INDEX(Transactions!$Q:$Q,ROW()-8))</f>
        <v>0</v>
      </c>
    </row>
    <row r="3880" spans="2:6" x14ac:dyDescent="0.15">
      <c r="B3880">
        <f ca="1">IF(INDEX(Transactions!$L:$L,ROW()-8)="",TODAY(),INDEX(Transactions!$G:$G,ROW()-8))</f>
        <v>46238</v>
      </c>
      <c r="F3880">
        <f>IF(INDEX(Transactions!$L:$L,ROW()-8)="",0,INDEX(Transactions!$Q:$Q,ROW()-8))</f>
        <v>0</v>
      </c>
    </row>
    <row r="3881" spans="2:6" x14ac:dyDescent="0.15">
      <c r="B3881">
        <f ca="1">IF(INDEX(Transactions!$L:$L,ROW()-8)="",TODAY(),INDEX(Transactions!$G:$G,ROW()-8))</f>
        <v>46238</v>
      </c>
      <c r="F3881">
        <f>IF(INDEX(Transactions!$L:$L,ROW()-8)="",0,INDEX(Transactions!$Q:$Q,ROW()-8))</f>
        <v>0</v>
      </c>
    </row>
    <row r="3882" spans="2:6" x14ac:dyDescent="0.15">
      <c r="B3882">
        <f ca="1">IF(INDEX(Transactions!$L:$L,ROW()-8)="",TODAY(),INDEX(Transactions!$G:$G,ROW()-8))</f>
        <v>46238</v>
      </c>
      <c r="F3882">
        <f>IF(INDEX(Transactions!$L:$L,ROW()-8)="",0,INDEX(Transactions!$Q:$Q,ROW()-8))</f>
        <v>0</v>
      </c>
    </row>
    <row r="3883" spans="2:6" x14ac:dyDescent="0.15">
      <c r="B3883">
        <f ca="1">IF(INDEX(Transactions!$L:$L,ROW()-8)="",TODAY(),INDEX(Transactions!$G:$G,ROW()-8))</f>
        <v>46238</v>
      </c>
      <c r="F3883">
        <f>IF(INDEX(Transactions!$L:$L,ROW()-8)="",0,INDEX(Transactions!$Q:$Q,ROW()-8))</f>
        <v>0</v>
      </c>
    </row>
    <row r="3884" spans="2:6" x14ac:dyDescent="0.15">
      <c r="B3884">
        <f ca="1">IF(INDEX(Transactions!$L:$L,ROW()-8)="",TODAY(),INDEX(Transactions!$G:$G,ROW()-8))</f>
        <v>46238</v>
      </c>
      <c r="F3884">
        <f>IF(INDEX(Transactions!$L:$L,ROW()-8)="",0,INDEX(Transactions!$Q:$Q,ROW()-8))</f>
        <v>0</v>
      </c>
    </row>
    <row r="3885" spans="2:6" x14ac:dyDescent="0.15">
      <c r="B3885">
        <f ca="1">IF(INDEX(Transactions!$L:$L,ROW()-8)="",TODAY(),INDEX(Transactions!$G:$G,ROW()-8))</f>
        <v>46238</v>
      </c>
      <c r="F3885">
        <f>IF(INDEX(Transactions!$L:$L,ROW()-8)="",0,INDEX(Transactions!$Q:$Q,ROW()-8))</f>
        <v>0</v>
      </c>
    </row>
    <row r="3886" spans="2:6" x14ac:dyDescent="0.15">
      <c r="B3886">
        <f ca="1">IF(INDEX(Transactions!$L:$L,ROW()-8)="",TODAY(),INDEX(Transactions!$G:$G,ROW()-8))</f>
        <v>46238</v>
      </c>
      <c r="F3886">
        <f>IF(INDEX(Transactions!$L:$L,ROW()-8)="",0,INDEX(Transactions!$Q:$Q,ROW()-8))</f>
        <v>0</v>
      </c>
    </row>
    <row r="3887" spans="2:6" x14ac:dyDescent="0.15">
      <c r="B3887">
        <f ca="1">IF(INDEX(Transactions!$L:$L,ROW()-8)="",TODAY(),INDEX(Transactions!$G:$G,ROW()-8))</f>
        <v>46238</v>
      </c>
      <c r="F3887">
        <f>IF(INDEX(Transactions!$L:$L,ROW()-8)="",0,INDEX(Transactions!$Q:$Q,ROW()-8))</f>
        <v>0</v>
      </c>
    </row>
    <row r="3888" spans="2:6" x14ac:dyDescent="0.15">
      <c r="B3888">
        <f ca="1">IF(INDEX(Transactions!$L:$L,ROW()-8)="",TODAY(),INDEX(Transactions!$G:$G,ROW()-8))</f>
        <v>46238</v>
      </c>
      <c r="F3888">
        <f>IF(INDEX(Transactions!$L:$L,ROW()-8)="",0,INDEX(Transactions!$Q:$Q,ROW()-8))</f>
        <v>0</v>
      </c>
    </row>
    <row r="3889" spans="2:6" x14ac:dyDescent="0.15">
      <c r="B3889">
        <f ca="1">IF(INDEX(Transactions!$L:$L,ROW()-8)="",TODAY(),INDEX(Transactions!$G:$G,ROW()-8))</f>
        <v>46238</v>
      </c>
      <c r="F3889">
        <f>IF(INDEX(Transactions!$L:$L,ROW()-8)="",0,INDEX(Transactions!$Q:$Q,ROW()-8))</f>
        <v>0</v>
      </c>
    </row>
    <row r="3890" spans="2:6" x14ac:dyDescent="0.15">
      <c r="B3890">
        <f ca="1">IF(INDEX(Transactions!$L:$L,ROW()-8)="",TODAY(),INDEX(Transactions!$G:$G,ROW()-8))</f>
        <v>46238</v>
      </c>
      <c r="F3890">
        <f>IF(INDEX(Transactions!$L:$L,ROW()-8)="",0,INDEX(Transactions!$Q:$Q,ROW()-8))</f>
        <v>0</v>
      </c>
    </row>
    <row r="3891" spans="2:6" x14ac:dyDescent="0.15">
      <c r="B3891">
        <f ca="1">IF(INDEX(Transactions!$L:$L,ROW()-8)="",TODAY(),INDEX(Transactions!$G:$G,ROW()-8))</f>
        <v>46238</v>
      </c>
      <c r="F3891">
        <f>IF(INDEX(Transactions!$L:$L,ROW()-8)="",0,INDEX(Transactions!$Q:$Q,ROW()-8))</f>
        <v>0</v>
      </c>
    </row>
    <row r="3892" spans="2:6" x14ac:dyDescent="0.15">
      <c r="B3892">
        <f ca="1">IF(INDEX(Transactions!$L:$L,ROW()-8)="",TODAY(),INDEX(Transactions!$G:$G,ROW()-8))</f>
        <v>46238</v>
      </c>
      <c r="F3892">
        <f>IF(INDEX(Transactions!$L:$L,ROW()-8)="",0,INDEX(Transactions!$Q:$Q,ROW()-8))</f>
        <v>0</v>
      </c>
    </row>
    <row r="3893" spans="2:6" x14ac:dyDescent="0.15">
      <c r="B3893">
        <f ca="1">IF(INDEX(Transactions!$L:$L,ROW()-8)="",TODAY(),INDEX(Transactions!$G:$G,ROW()-8))</f>
        <v>46238</v>
      </c>
      <c r="F3893">
        <f>IF(INDEX(Transactions!$L:$L,ROW()-8)="",0,INDEX(Transactions!$Q:$Q,ROW()-8))</f>
        <v>0</v>
      </c>
    </row>
    <row r="3894" spans="2:6" x14ac:dyDescent="0.15">
      <c r="B3894">
        <f ca="1">IF(INDEX(Transactions!$L:$L,ROW()-8)="",TODAY(),INDEX(Transactions!$G:$G,ROW()-8))</f>
        <v>46238</v>
      </c>
      <c r="F3894">
        <f>IF(INDEX(Transactions!$L:$L,ROW()-8)="",0,INDEX(Transactions!$Q:$Q,ROW()-8))</f>
        <v>0</v>
      </c>
    </row>
    <row r="3895" spans="2:6" x14ac:dyDescent="0.15">
      <c r="B3895">
        <f ca="1">IF(INDEX(Transactions!$L:$L,ROW()-8)="",TODAY(),INDEX(Transactions!$G:$G,ROW()-8))</f>
        <v>46238</v>
      </c>
      <c r="F3895">
        <f>IF(INDEX(Transactions!$L:$L,ROW()-8)="",0,INDEX(Transactions!$Q:$Q,ROW()-8))</f>
        <v>0</v>
      </c>
    </row>
    <row r="3896" spans="2:6" x14ac:dyDescent="0.15">
      <c r="B3896">
        <f ca="1">IF(INDEX(Transactions!$L:$L,ROW()-8)="",TODAY(),INDEX(Transactions!$G:$G,ROW()-8))</f>
        <v>46238</v>
      </c>
      <c r="F3896">
        <f>IF(INDEX(Transactions!$L:$L,ROW()-8)="",0,INDEX(Transactions!$Q:$Q,ROW()-8))</f>
        <v>0</v>
      </c>
    </row>
    <row r="3897" spans="2:6" x14ac:dyDescent="0.15">
      <c r="B3897">
        <f ca="1">IF(INDEX(Transactions!$L:$L,ROW()-8)="",TODAY(),INDEX(Transactions!$G:$G,ROW()-8))</f>
        <v>46238</v>
      </c>
      <c r="F3897">
        <f>IF(INDEX(Transactions!$L:$L,ROW()-8)="",0,INDEX(Transactions!$Q:$Q,ROW()-8))</f>
        <v>0</v>
      </c>
    </row>
    <row r="3898" spans="2:6" x14ac:dyDescent="0.15">
      <c r="B3898">
        <f ca="1">IF(INDEX(Transactions!$L:$L,ROW()-8)="",TODAY(),INDEX(Transactions!$G:$G,ROW()-8))</f>
        <v>46238</v>
      </c>
      <c r="F3898">
        <f>IF(INDEX(Transactions!$L:$L,ROW()-8)="",0,INDEX(Transactions!$Q:$Q,ROW()-8))</f>
        <v>0</v>
      </c>
    </row>
    <row r="3899" spans="2:6" x14ac:dyDescent="0.15">
      <c r="B3899">
        <f ca="1">IF(INDEX(Transactions!$L:$L,ROW()-8)="",TODAY(),INDEX(Transactions!$G:$G,ROW()-8))</f>
        <v>46238</v>
      </c>
      <c r="F3899">
        <f>IF(INDEX(Transactions!$L:$L,ROW()-8)="",0,INDEX(Transactions!$Q:$Q,ROW()-8))</f>
        <v>0</v>
      </c>
    </row>
    <row r="3900" spans="2:6" x14ac:dyDescent="0.15">
      <c r="B3900">
        <f ca="1">IF(INDEX(Transactions!$L:$L,ROW()-8)="",TODAY(),INDEX(Transactions!$G:$G,ROW()-8))</f>
        <v>46238</v>
      </c>
      <c r="F3900">
        <f>IF(INDEX(Transactions!$L:$L,ROW()-8)="",0,INDEX(Transactions!$Q:$Q,ROW()-8))</f>
        <v>0</v>
      </c>
    </row>
    <row r="3901" spans="2:6" x14ac:dyDescent="0.15">
      <c r="B3901">
        <f ca="1">IF(INDEX(Transactions!$L:$L,ROW()-8)="",TODAY(),INDEX(Transactions!$G:$G,ROW()-8))</f>
        <v>46238</v>
      </c>
      <c r="F3901">
        <f>IF(INDEX(Transactions!$L:$L,ROW()-8)="",0,INDEX(Transactions!$Q:$Q,ROW()-8))</f>
        <v>0</v>
      </c>
    </row>
    <row r="3902" spans="2:6" x14ac:dyDescent="0.15">
      <c r="B3902">
        <f ca="1">IF(INDEX(Transactions!$L:$L,ROW()-8)="",TODAY(),INDEX(Transactions!$G:$G,ROW()-8))</f>
        <v>46238</v>
      </c>
      <c r="F3902">
        <f>IF(INDEX(Transactions!$L:$L,ROW()-8)="",0,INDEX(Transactions!$Q:$Q,ROW()-8))</f>
        <v>0</v>
      </c>
    </row>
    <row r="3903" spans="2:6" x14ac:dyDescent="0.15">
      <c r="B3903">
        <f ca="1">IF(INDEX(Transactions!$L:$L,ROW()-8)="",TODAY(),INDEX(Transactions!$G:$G,ROW()-8))</f>
        <v>46238</v>
      </c>
      <c r="F3903">
        <f>IF(INDEX(Transactions!$L:$L,ROW()-8)="",0,INDEX(Transactions!$Q:$Q,ROW()-8))</f>
        <v>0</v>
      </c>
    </row>
    <row r="3904" spans="2:6" x14ac:dyDescent="0.15">
      <c r="B3904">
        <f ca="1">IF(INDEX(Transactions!$L:$L,ROW()-8)="",TODAY(),INDEX(Transactions!$G:$G,ROW()-8))</f>
        <v>46238</v>
      </c>
      <c r="F3904">
        <f>IF(INDEX(Transactions!$L:$L,ROW()-8)="",0,INDEX(Transactions!$Q:$Q,ROW()-8))</f>
        <v>0</v>
      </c>
    </row>
    <row r="3905" spans="2:6" x14ac:dyDescent="0.15">
      <c r="B3905">
        <f ca="1">IF(INDEX(Transactions!$L:$L,ROW()-8)="",TODAY(),INDEX(Transactions!$G:$G,ROW()-8))</f>
        <v>46238</v>
      </c>
      <c r="F3905">
        <f>IF(INDEX(Transactions!$L:$L,ROW()-8)="",0,INDEX(Transactions!$Q:$Q,ROW()-8))</f>
        <v>0</v>
      </c>
    </row>
    <row r="3906" spans="2:6" x14ac:dyDescent="0.15">
      <c r="B3906">
        <f ca="1">IF(INDEX(Transactions!$L:$L,ROW()-8)="",TODAY(),INDEX(Transactions!$G:$G,ROW()-8))</f>
        <v>46238</v>
      </c>
      <c r="F3906">
        <f>IF(INDEX(Transactions!$L:$L,ROW()-8)="",0,INDEX(Transactions!$Q:$Q,ROW()-8))</f>
        <v>0</v>
      </c>
    </row>
    <row r="3907" spans="2:6" x14ac:dyDescent="0.15">
      <c r="B3907">
        <f ca="1">IF(INDEX(Transactions!$L:$L,ROW()-8)="",TODAY(),INDEX(Transactions!$G:$G,ROW()-8))</f>
        <v>46238</v>
      </c>
      <c r="F3907">
        <f>IF(INDEX(Transactions!$L:$L,ROW()-8)="",0,INDEX(Transactions!$Q:$Q,ROW()-8))</f>
        <v>0</v>
      </c>
    </row>
    <row r="3908" spans="2:6" x14ac:dyDescent="0.15">
      <c r="B3908">
        <f ca="1">IF(INDEX(Transactions!$L:$L,ROW()-8)="",TODAY(),INDEX(Transactions!$G:$G,ROW()-8))</f>
        <v>46238</v>
      </c>
      <c r="F3908">
        <f>IF(INDEX(Transactions!$L:$L,ROW()-8)="",0,INDEX(Transactions!$Q:$Q,ROW()-8))</f>
        <v>0</v>
      </c>
    </row>
    <row r="3909" spans="2:6" x14ac:dyDescent="0.15">
      <c r="B3909">
        <f ca="1">IF(INDEX(Transactions!$L:$L,ROW()-8)="",TODAY(),INDEX(Transactions!$G:$G,ROW()-8))</f>
        <v>46238</v>
      </c>
      <c r="F3909">
        <f>IF(INDEX(Transactions!$L:$L,ROW()-8)="",0,INDEX(Transactions!$Q:$Q,ROW()-8))</f>
        <v>0</v>
      </c>
    </row>
    <row r="3910" spans="2:6" x14ac:dyDescent="0.15">
      <c r="B3910">
        <f ca="1">IF(INDEX(Transactions!$L:$L,ROW()-8)="",TODAY(),INDEX(Transactions!$G:$G,ROW()-8))</f>
        <v>46238</v>
      </c>
      <c r="F3910">
        <f>IF(INDEX(Transactions!$L:$L,ROW()-8)="",0,INDEX(Transactions!$Q:$Q,ROW()-8))</f>
        <v>0</v>
      </c>
    </row>
    <row r="3911" spans="2:6" x14ac:dyDescent="0.15">
      <c r="B3911">
        <f ca="1">IF(INDEX(Transactions!$L:$L,ROW()-8)="",TODAY(),INDEX(Transactions!$G:$G,ROW()-8))</f>
        <v>46238</v>
      </c>
      <c r="F3911">
        <f>IF(INDEX(Transactions!$L:$L,ROW()-8)="",0,INDEX(Transactions!$Q:$Q,ROW()-8))</f>
        <v>0</v>
      </c>
    </row>
    <row r="3912" spans="2:6" x14ac:dyDescent="0.15">
      <c r="B3912">
        <f ca="1">IF(INDEX(Transactions!$L:$L,ROW()-8)="",TODAY(),INDEX(Transactions!$G:$G,ROW()-8))</f>
        <v>46238</v>
      </c>
      <c r="F3912">
        <f>IF(INDEX(Transactions!$L:$L,ROW()-8)="",0,INDEX(Transactions!$Q:$Q,ROW()-8))</f>
        <v>0</v>
      </c>
    </row>
    <row r="3913" spans="2:6" x14ac:dyDescent="0.15">
      <c r="B3913">
        <f ca="1">IF(INDEX(Transactions!$L:$L,ROW()-8)="",TODAY(),INDEX(Transactions!$G:$G,ROW()-8))</f>
        <v>46238</v>
      </c>
      <c r="F3913">
        <f>IF(INDEX(Transactions!$L:$L,ROW()-8)="",0,INDEX(Transactions!$Q:$Q,ROW()-8))</f>
        <v>0</v>
      </c>
    </row>
    <row r="3914" spans="2:6" x14ac:dyDescent="0.15">
      <c r="B3914">
        <f ca="1">IF(INDEX(Transactions!$L:$L,ROW()-8)="",TODAY(),INDEX(Transactions!$G:$G,ROW()-8))</f>
        <v>46238</v>
      </c>
      <c r="F3914">
        <f>IF(INDEX(Transactions!$L:$L,ROW()-8)="",0,INDEX(Transactions!$Q:$Q,ROW()-8))</f>
        <v>0</v>
      </c>
    </row>
    <row r="3915" spans="2:6" x14ac:dyDescent="0.15">
      <c r="B3915">
        <f ca="1">IF(INDEX(Transactions!$L:$L,ROW()-8)="",TODAY(),INDEX(Transactions!$G:$G,ROW()-8))</f>
        <v>46238</v>
      </c>
      <c r="F3915">
        <f>IF(INDEX(Transactions!$L:$L,ROW()-8)="",0,INDEX(Transactions!$Q:$Q,ROW()-8))</f>
        <v>0</v>
      </c>
    </row>
    <row r="3916" spans="2:6" x14ac:dyDescent="0.15">
      <c r="B3916">
        <f ca="1">IF(INDEX(Transactions!$L:$L,ROW()-8)="",TODAY(),INDEX(Transactions!$G:$G,ROW()-8))</f>
        <v>46238</v>
      </c>
      <c r="F3916">
        <f>IF(INDEX(Transactions!$L:$L,ROW()-8)="",0,INDEX(Transactions!$Q:$Q,ROW()-8))</f>
        <v>0</v>
      </c>
    </row>
    <row r="3917" spans="2:6" x14ac:dyDescent="0.15">
      <c r="B3917">
        <f ca="1">IF(INDEX(Transactions!$L:$L,ROW()-8)="",TODAY(),INDEX(Transactions!$G:$G,ROW()-8))</f>
        <v>46238</v>
      </c>
      <c r="F3917">
        <f>IF(INDEX(Transactions!$L:$L,ROW()-8)="",0,INDEX(Transactions!$Q:$Q,ROW()-8))</f>
        <v>0</v>
      </c>
    </row>
    <row r="3918" spans="2:6" x14ac:dyDescent="0.15">
      <c r="B3918">
        <f ca="1">IF(INDEX(Transactions!$L:$L,ROW()-8)="",TODAY(),INDEX(Transactions!$G:$G,ROW()-8))</f>
        <v>46238</v>
      </c>
      <c r="F3918">
        <f>IF(INDEX(Transactions!$L:$L,ROW()-8)="",0,INDEX(Transactions!$Q:$Q,ROW()-8))</f>
        <v>0</v>
      </c>
    </row>
    <row r="3919" spans="2:6" x14ac:dyDescent="0.15">
      <c r="B3919">
        <f ca="1">IF(INDEX(Transactions!$L:$L,ROW()-8)="",TODAY(),INDEX(Transactions!$G:$G,ROW()-8))</f>
        <v>46238</v>
      </c>
      <c r="F3919">
        <f>IF(INDEX(Transactions!$L:$L,ROW()-8)="",0,INDEX(Transactions!$Q:$Q,ROW()-8))</f>
        <v>0</v>
      </c>
    </row>
    <row r="3920" spans="2:6" x14ac:dyDescent="0.15">
      <c r="B3920">
        <f ca="1">IF(INDEX(Transactions!$L:$L,ROW()-8)="",TODAY(),INDEX(Transactions!$G:$G,ROW()-8))</f>
        <v>46238</v>
      </c>
      <c r="F3920">
        <f>IF(INDEX(Transactions!$L:$L,ROW()-8)="",0,INDEX(Transactions!$Q:$Q,ROW()-8))</f>
        <v>0</v>
      </c>
    </row>
    <row r="3921" spans="2:6" x14ac:dyDescent="0.15">
      <c r="B3921">
        <f ca="1">IF(INDEX(Transactions!$L:$L,ROW()-8)="",TODAY(),INDEX(Transactions!$G:$G,ROW()-8))</f>
        <v>46238</v>
      </c>
      <c r="F3921">
        <f>IF(INDEX(Transactions!$L:$L,ROW()-8)="",0,INDEX(Transactions!$Q:$Q,ROW()-8))</f>
        <v>0</v>
      </c>
    </row>
    <row r="3922" spans="2:6" x14ac:dyDescent="0.15">
      <c r="B3922">
        <f ca="1">IF(INDEX(Transactions!$L:$L,ROW()-8)="",TODAY(),INDEX(Transactions!$G:$G,ROW()-8))</f>
        <v>46238</v>
      </c>
      <c r="F3922">
        <f>IF(INDEX(Transactions!$L:$L,ROW()-8)="",0,INDEX(Transactions!$Q:$Q,ROW()-8))</f>
        <v>0</v>
      </c>
    </row>
    <row r="3923" spans="2:6" x14ac:dyDescent="0.15">
      <c r="B3923">
        <f ca="1">IF(INDEX(Transactions!$L:$L,ROW()-8)="",TODAY(),INDEX(Transactions!$G:$G,ROW()-8))</f>
        <v>46238</v>
      </c>
      <c r="F3923">
        <f>IF(INDEX(Transactions!$L:$L,ROW()-8)="",0,INDEX(Transactions!$Q:$Q,ROW()-8))</f>
        <v>0</v>
      </c>
    </row>
    <row r="3924" spans="2:6" x14ac:dyDescent="0.15">
      <c r="B3924">
        <f ca="1">IF(INDEX(Transactions!$L:$L,ROW()-8)="",TODAY(),INDEX(Transactions!$G:$G,ROW()-8))</f>
        <v>46238</v>
      </c>
      <c r="F3924">
        <f>IF(INDEX(Transactions!$L:$L,ROW()-8)="",0,INDEX(Transactions!$Q:$Q,ROW()-8))</f>
        <v>0</v>
      </c>
    </row>
    <row r="3925" spans="2:6" x14ac:dyDescent="0.15">
      <c r="B3925">
        <f ca="1">IF(INDEX(Transactions!$L:$L,ROW()-8)="",TODAY(),INDEX(Transactions!$G:$G,ROW()-8))</f>
        <v>46238</v>
      </c>
      <c r="F3925">
        <f>IF(INDEX(Transactions!$L:$L,ROW()-8)="",0,INDEX(Transactions!$Q:$Q,ROW()-8))</f>
        <v>0</v>
      </c>
    </row>
    <row r="3926" spans="2:6" x14ac:dyDescent="0.15">
      <c r="B3926">
        <f ca="1">IF(INDEX(Transactions!$L:$L,ROW()-8)="",TODAY(),INDEX(Transactions!$G:$G,ROW()-8))</f>
        <v>46238</v>
      </c>
      <c r="F3926">
        <f>IF(INDEX(Transactions!$L:$L,ROW()-8)="",0,INDEX(Transactions!$Q:$Q,ROW()-8))</f>
        <v>0</v>
      </c>
    </row>
    <row r="3927" spans="2:6" x14ac:dyDescent="0.15">
      <c r="B3927">
        <f ca="1">IF(INDEX(Transactions!$L:$L,ROW()-8)="",TODAY(),INDEX(Transactions!$G:$G,ROW()-8))</f>
        <v>46238</v>
      </c>
      <c r="F3927">
        <f>IF(INDEX(Transactions!$L:$L,ROW()-8)="",0,INDEX(Transactions!$Q:$Q,ROW()-8))</f>
        <v>0</v>
      </c>
    </row>
    <row r="3928" spans="2:6" x14ac:dyDescent="0.15">
      <c r="B3928">
        <f ca="1">IF(INDEX(Transactions!$L:$L,ROW()-8)="",TODAY(),INDEX(Transactions!$G:$G,ROW()-8))</f>
        <v>46238</v>
      </c>
      <c r="F3928">
        <f>IF(INDEX(Transactions!$L:$L,ROW()-8)="",0,INDEX(Transactions!$Q:$Q,ROW()-8))</f>
        <v>0</v>
      </c>
    </row>
    <row r="3929" spans="2:6" x14ac:dyDescent="0.15">
      <c r="B3929">
        <f ca="1">IF(INDEX(Transactions!$L:$L,ROW()-8)="",TODAY(),INDEX(Transactions!$G:$G,ROW()-8))</f>
        <v>46238</v>
      </c>
      <c r="F3929">
        <f>IF(INDEX(Transactions!$L:$L,ROW()-8)="",0,INDEX(Transactions!$Q:$Q,ROW()-8))</f>
        <v>0</v>
      </c>
    </row>
    <row r="3930" spans="2:6" x14ac:dyDescent="0.15">
      <c r="B3930">
        <f ca="1">IF(INDEX(Transactions!$L:$L,ROW()-8)="",TODAY(),INDEX(Transactions!$G:$G,ROW()-8))</f>
        <v>46238</v>
      </c>
      <c r="F3930">
        <f>IF(INDEX(Transactions!$L:$L,ROW()-8)="",0,INDEX(Transactions!$Q:$Q,ROW()-8))</f>
        <v>0</v>
      </c>
    </row>
    <row r="3931" spans="2:6" x14ac:dyDescent="0.15">
      <c r="B3931">
        <f ca="1">IF(INDEX(Transactions!$L:$L,ROW()-8)="",TODAY(),INDEX(Transactions!$G:$G,ROW()-8))</f>
        <v>46238</v>
      </c>
      <c r="F3931">
        <f>IF(INDEX(Transactions!$L:$L,ROW()-8)="",0,INDEX(Transactions!$Q:$Q,ROW()-8))</f>
        <v>0</v>
      </c>
    </row>
    <row r="3932" spans="2:6" x14ac:dyDescent="0.15">
      <c r="B3932">
        <f ca="1">IF(INDEX(Transactions!$L:$L,ROW()-8)="",TODAY(),INDEX(Transactions!$G:$G,ROW()-8))</f>
        <v>46238</v>
      </c>
      <c r="F3932">
        <f>IF(INDEX(Transactions!$L:$L,ROW()-8)="",0,INDEX(Transactions!$Q:$Q,ROW()-8))</f>
        <v>0</v>
      </c>
    </row>
    <row r="3933" spans="2:6" x14ac:dyDescent="0.15">
      <c r="B3933">
        <f ca="1">IF(INDEX(Transactions!$L:$L,ROW()-8)="",TODAY(),INDEX(Transactions!$G:$G,ROW()-8))</f>
        <v>46238</v>
      </c>
      <c r="F3933">
        <f>IF(INDEX(Transactions!$L:$L,ROW()-8)="",0,INDEX(Transactions!$Q:$Q,ROW()-8))</f>
        <v>0</v>
      </c>
    </row>
    <row r="3934" spans="2:6" x14ac:dyDescent="0.15">
      <c r="B3934">
        <f ca="1">IF(INDEX(Transactions!$L:$L,ROW()-8)="",TODAY(),INDEX(Transactions!$G:$G,ROW()-8))</f>
        <v>46238</v>
      </c>
      <c r="F3934">
        <f>IF(INDEX(Transactions!$L:$L,ROW()-8)="",0,INDEX(Transactions!$Q:$Q,ROW()-8))</f>
        <v>0</v>
      </c>
    </row>
    <row r="3935" spans="2:6" x14ac:dyDescent="0.15">
      <c r="B3935">
        <f ca="1">IF(INDEX(Transactions!$L:$L,ROW()-8)="",TODAY(),INDEX(Transactions!$G:$G,ROW()-8))</f>
        <v>46238</v>
      </c>
      <c r="F3935">
        <f>IF(INDEX(Transactions!$L:$L,ROW()-8)="",0,INDEX(Transactions!$Q:$Q,ROW()-8))</f>
        <v>0</v>
      </c>
    </row>
    <row r="3936" spans="2:6" x14ac:dyDescent="0.15">
      <c r="B3936">
        <f ca="1">IF(INDEX(Transactions!$L:$L,ROW()-8)="",TODAY(),INDEX(Transactions!$G:$G,ROW()-8))</f>
        <v>46238</v>
      </c>
      <c r="F3936">
        <f>IF(INDEX(Transactions!$L:$L,ROW()-8)="",0,INDEX(Transactions!$Q:$Q,ROW()-8))</f>
        <v>0</v>
      </c>
    </row>
    <row r="3937" spans="2:6" x14ac:dyDescent="0.15">
      <c r="B3937">
        <f ca="1">IF(INDEX(Transactions!$L:$L,ROW()-8)="",TODAY(),INDEX(Transactions!$G:$G,ROW()-8))</f>
        <v>46238</v>
      </c>
      <c r="F3937">
        <f>IF(INDEX(Transactions!$L:$L,ROW()-8)="",0,INDEX(Transactions!$Q:$Q,ROW()-8))</f>
        <v>0</v>
      </c>
    </row>
    <row r="3938" spans="2:6" x14ac:dyDescent="0.15">
      <c r="B3938">
        <f ca="1">IF(INDEX(Transactions!$L:$L,ROW()-8)="",TODAY(),INDEX(Transactions!$G:$G,ROW()-8))</f>
        <v>46238</v>
      </c>
      <c r="F3938">
        <f>IF(INDEX(Transactions!$L:$L,ROW()-8)="",0,INDEX(Transactions!$Q:$Q,ROW()-8))</f>
        <v>0</v>
      </c>
    </row>
    <row r="3939" spans="2:6" x14ac:dyDescent="0.15">
      <c r="B3939">
        <f ca="1">IF(INDEX(Transactions!$L:$L,ROW()-8)="",TODAY(),INDEX(Transactions!$G:$G,ROW()-8))</f>
        <v>46238</v>
      </c>
      <c r="F3939">
        <f>IF(INDEX(Transactions!$L:$L,ROW()-8)="",0,INDEX(Transactions!$Q:$Q,ROW()-8))</f>
        <v>0</v>
      </c>
    </row>
    <row r="3940" spans="2:6" x14ac:dyDescent="0.15">
      <c r="B3940">
        <f ca="1">IF(INDEX(Transactions!$L:$L,ROW()-8)="",TODAY(),INDEX(Transactions!$G:$G,ROW()-8))</f>
        <v>46238</v>
      </c>
      <c r="F3940">
        <f>IF(INDEX(Transactions!$L:$L,ROW()-8)="",0,INDEX(Transactions!$Q:$Q,ROW()-8))</f>
        <v>0</v>
      </c>
    </row>
    <row r="3941" spans="2:6" x14ac:dyDescent="0.15">
      <c r="B3941">
        <f ca="1">IF(INDEX(Transactions!$L:$L,ROW()-8)="",TODAY(),INDEX(Transactions!$G:$G,ROW()-8))</f>
        <v>46238</v>
      </c>
      <c r="F3941">
        <f>IF(INDEX(Transactions!$L:$L,ROW()-8)="",0,INDEX(Transactions!$Q:$Q,ROW()-8))</f>
        <v>0</v>
      </c>
    </row>
    <row r="3942" spans="2:6" x14ac:dyDescent="0.15">
      <c r="B3942">
        <f ca="1">IF(INDEX(Transactions!$L:$L,ROW()-8)="",TODAY(),INDEX(Transactions!$G:$G,ROW()-8))</f>
        <v>46238</v>
      </c>
      <c r="F3942">
        <f>IF(INDEX(Transactions!$L:$L,ROW()-8)="",0,INDEX(Transactions!$Q:$Q,ROW()-8))</f>
        <v>0</v>
      </c>
    </row>
    <row r="3943" spans="2:6" x14ac:dyDescent="0.15">
      <c r="B3943">
        <f ca="1">IF(INDEX(Transactions!$L:$L,ROW()-8)="",TODAY(),INDEX(Transactions!$G:$G,ROW()-8))</f>
        <v>46238</v>
      </c>
      <c r="F3943">
        <f>IF(INDEX(Transactions!$L:$L,ROW()-8)="",0,INDEX(Transactions!$Q:$Q,ROW()-8))</f>
        <v>0</v>
      </c>
    </row>
    <row r="3944" spans="2:6" x14ac:dyDescent="0.15">
      <c r="B3944">
        <f ca="1">IF(INDEX(Transactions!$L:$L,ROW()-8)="",TODAY(),INDEX(Transactions!$G:$G,ROW()-8))</f>
        <v>46238</v>
      </c>
      <c r="F3944">
        <f>IF(INDEX(Transactions!$L:$L,ROW()-8)="",0,INDEX(Transactions!$Q:$Q,ROW()-8))</f>
        <v>0</v>
      </c>
    </row>
    <row r="3945" spans="2:6" x14ac:dyDescent="0.15">
      <c r="B3945">
        <f ca="1">IF(INDEX(Transactions!$L:$L,ROW()-8)="",TODAY(),INDEX(Transactions!$G:$G,ROW()-8))</f>
        <v>46238</v>
      </c>
      <c r="F3945">
        <f>IF(INDEX(Transactions!$L:$L,ROW()-8)="",0,INDEX(Transactions!$Q:$Q,ROW()-8))</f>
        <v>0</v>
      </c>
    </row>
    <row r="3946" spans="2:6" x14ac:dyDescent="0.15">
      <c r="B3946">
        <f ca="1">IF(INDEX(Transactions!$L:$L,ROW()-8)="",TODAY(),INDEX(Transactions!$G:$G,ROW()-8))</f>
        <v>46238</v>
      </c>
      <c r="F3946">
        <f>IF(INDEX(Transactions!$L:$L,ROW()-8)="",0,INDEX(Transactions!$Q:$Q,ROW()-8))</f>
        <v>0</v>
      </c>
    </row>
    <row r="3947" spans="2:6" x14ac:dyDescent="0.15">
      <c r="B3947">
        <f ca="1">IF(INDEX(Transactions!$L:$L,ROW()-8)="",TODAY(),INDEX(Transactions!$G:$G,ROW()-8))</f>
        <v>46238</v>
      </c>
      <c r="F3947">
        <f>IF(INDEX(Transactions!$L:$L,ROW()-8)="",0,INDEX(Transactions!$Q:$Q,ROW()-8))</f>
        <v>0</v>
      </c>
    </row>
    <row r="3948" spans="2:6" x14ac:dyDescent="0.15">
      <c r="B3948">
        <f ca="1">IF(INDEX(Transactions!$L:$L,ROW()-8)="",TODAY(),INDEX(Transactions!$G:$G,ROW()-8))</f>
        <v>46238</v>
      </c>
      <c r="F3948">
        <f>IF(INDEX(Transactions!$L:$L,ROW()-8)="",0,INDEX(Transactions!$Q:$Q,ROW()-8))</f>
        <v>0</v>
      </c>
    </row>
    <row r="3949" spans="2:6" x14ac:dyDescent="0.15">
      <c r="B3949">
        <f ca="1">IF(INDEX(Transactions!$L:$L,ROW()-8)="",TODAY(),INDEX(Transactions!$G:$G,ROW()-8))</f>
        <v>46238</v>
      </c>
      <c r="F3949">
        <f>IF(INDEX(Transactions!$L:$L,ROW()-8)="",0,INDEX(Transactions!$Q:$Q,ROW()-8))</f>
        <v>0</v>
      </c>
    </row>
    <row r="3950" spans="2:6" x14ac:dyDescent="0.15">
      <c r="B3950">
        <f ca="1">IF(INDEX(Transactions!$L:$L,ROW()-8)="",TODAY(),INDEX(Transactions!$G:$G,ROW()-8))</f>
        <v>46238</v>
      </c>
      <c r="F3950">
        <f>IF(INDEX(Transactions!$L:$L,ROW()-8)="",0,INDEX(Transactions!$Q:$Q,ROW()-8))</f>
        <v>0</v>
      </c>
    </row>
    <row r="3951" spans="2:6" x14ac:dyDescent="0.15">
      <c r="B3951">
        <f ca="1">IF(INDEX(Transactions!$L:$L,ROW()-8)="",TODAY(),INDEX(Transactions!$G:$G,ROW()-8))</f>
        <v>46238</v>
      </c>
      <c r="F3951">
        <f>IF(INDEX(Transactions!$L:$L,ROW()-8)="",0,INDEX(Transactions!$Q:$Q,ROW()-8))</f>
        <v>0</v>
      </c>
    </row>
    <row r="3952" spans="2:6" x14ac:dyDescent="0.15">
      <c r="B3952">
        <f ca="1">IF(INDEX(Transactions!$L:$L,ROW()-8)="",TODAY(),INDEX(Transactions!$G:$G,ROW()-8))</f>
        <v>46238</v>
      </c>
      <c r="F3952">
        <f>IF(INDEX(Transactions!$L:$L,ROW()-8)="",0,INDEX(Transactions!$Q:$Q,ROW()-8))</f>
        <v>0</v>
      </c>
    </row>
    <row r="3953" spans="2:6" x14ac:dyDescent="0.15">
      <c r="B3953">
        <f ca="1">IF(INDEX(Transactions!$L:$L,ROW()-8)="",TODAY(),INDEX(Transactions!$G:$G,ROW()-8))</f>
        <v>46238</v>
      </c>
      <c r="F3953">
        <f>IF(INDEX(Transactions!$L:$L,ROW()-8)="",0,INDEX(Transactions!$Q:$Q,ROW()-8))</f>
        <v>0</v>
      </c>
    </row>
    <row r="3954" spans="2:6" x14ac:dyDescent="0.15">
      <c r="B3954">
        <f ca="1">IF(INDEX(Transactions!$L:$L,ROW()-8)="",TODAY(),INDEX(Transactions!$G:$G,ROW()-8))</f>
        <v>46238</v>
      </c>
      <c r="F3954">
        <f>IF(INDEX(Transactions!$L:$L,ROW()-8)="",0,INDEX(Transactions!$Q:$Q,ROW()-8))</f>
        <v>0</v>
      </c>
    </row>
    <row r="3955" spans="2:6" x14ac:dyDescent="0.15">
      <c r="B3955">
        <f ca="1">IF(INDEX(Transactions!$L:$L,ROW()-8)="",TODAY(),INDEX(Transactions!$G:$G,ROW()-8))</f>
        <v>46238</v>
      </c>
      <c r="F3955">
        <f>IF(INDEX(Transactions!$L:$L,ROW()-8)="",0,INDEX(Transactions!$Q:$Q,ROW()-8))</f>
        <v>0</v>
      </c>
    </row>
    <row r="3956" spans="2:6" x14ac:dyDescent="0.15">
      <c r="B3956">
        <f ca="1">IF(INDEX(Transactions!$L:$L,ROW()-8)="",TODAY(),INDEX(Transactions!$G:$G,ROW()-8))</f>
        <v>46238</v>
      </c>
      <c r="F3956">
        <f>IF(INDEX(Transactions!$L:$L,ROW()-8)="",0,INDEX(Transactions!$Q:$Q,ROW()-8))</f>
        <v>0</v>
      </c>
    </row>
    <row r="3957" spans="2:6" x14ac:dyDescent="0.15">
      <c r="B3957">
        <f ca="1">IF(INDEX(Transactions!$L:$L,ROW()-8)="",TODAY(),INDEX(Transactions!$G:$G,ROW()-8))</f>
        <v>46238</v>
      </c>
      <c r="F3957">
        <f>IF(INDEX(Transactions!$L:$L,ROW()-8)="",0,INDEX(Transactions!$Q:$Q,ROW()-8))</f>
        <v>0</v>
      </c>
    </row>
    <row r="3958" spans="2:6" x14ac:dyDescent="0.15">
      <c r="B3958">
        <f ca="1">IF(INDEX(Transactions!$L:$L,ROW()-8)="",TODAY(),INDEX(Transactions!$G:$G,ROW()-8))</f>
        <v>46238</v>
      </c>
      <c r="F3958">
        <f>IF(INDEX(Transactions!$L:$L,ROW()-8)="",0,INDEX(Transactions!$Q:$Q,ROW()-8))</f>
        <v>0</v>
      </c>
    </row>
    <row r="3959" spans="2:6" x14ac:dyDescent="0.15">
      <c r="B3959">
        <f ca="1">IF(INDEX(Transactions!$L:$L,ROW()-8)="",TODAY(),INDEX(Transactions!$G:$G,ROW()-8))</f>
        <v>46238</v>
      </c>
      <c r="F3959">
        <f>IF(INDEX(Transactions!$L:$L,ROW()-8)="",0,INDEX(Transactions!$Q:$Q,ROW()-8))</f>
        <v>0</v>
      </c>
    </row>
    <row r="3960" spans="2:6" x14ac:dyDescent="0.15">
      <c r="B3960">
        <f ca="1">IF(INDEX(Transactions!$L:$L,ROW()-8)="",TODAY(),INDEX(Transactions!$G:$G,ROW()-8))</f>
        <v>46238</v>
      </c>
      <c r="F3960">
        <f>IF(INDEX(Transactions!$L:$L,ROW()-8)="",0,INDEX(Transactions!$Q:$Q,ROW()-8))</f>
        <v>0</v>
      </c>
    </row>
    <row r="3961" spans="2:6" x14ac:dyDescent="0.15">
      <c r="B3961">
        <f ca="1">IF(INDEX(Transactions!$L:$L,ROW()-8)="",TODAY(),INDEX(Transactions!$G:$G,ROW()-8))</f>
        <v>46238</v>
      </c>
      <c r="F3961">
        <f>IF(INDEX(Transactions!$L:$L,ROW()-8)="",0,INDEX(Transactions!$Q:$Q,ROW()-8))</f>
        <v>0</v>
      </c>
    </row>
    <row r="3962" spans="2:6" x14ac:dyDescent="0.15">
      <c r="B3962">
        <f ca="1">IF(INDEX(Transactions!$L:$L,ROW()-8)="",TODAY(),INDEX(Transactions!$G:$G,ROW()-8))</f>
        <v>46238</v>
      </c>
      <c r="F3962">
        <f>IF(INDEX(Transactions!$L:$L,ROW()-8)="",0,INDEX(Transactions!$Q:$Q,ROW()-8))</f>
        <v>0</v>
      </c>
    </row>
    <row r="3963" spans="2:6" x14ac:dyDescent="0.15">
      <c r="B3963">
        <f ca="1">IF(INDEX(Transactions!$L:$L,ROW()-8)="",TODAY(),INDEX(Transactions!$G:$G,ROW()-8))</f>
        <v>46238</v>
      </c>
      <c r="F3963">
        <f>IF(INDEX(Transactions!$L:$L,ROW()-8)="",0,INDEX(Transactions!$Q:$Q,ROW()-8))</f>
        <v>0</v>
      </c>
    </row>
    <row r="3964" spans="2:6" x14ac:dyDescent="0.15">
      <c r="B3964">
        <f ca="1">IF(INDEX(Transactions!$L:$L,ROW()-8)="",TODAY(),INDEX(Transactions!$G:$G,ROW()-8))</f>
        <v>46238</v>
      </c>
      <c r="F3964">
        <f>IF(INDEX(Transactions!$L:$L,ROW()-8)="",0,INDEX(Transactions!$Q:$Q,ROW()-8))</f>
        <v>0</v>
      </c>
    </row>
    <row r="3965" spans="2:6" x14ac:dyDescent="0.15">
      <c r="B3965">
        <f ca="1">IF(INDEX(Transactions!$L:$L,ROW()-8)="",TODAY(),INDEX(Transactions!$G:$G,ROW()-8))</f>
        <v>46238</v>
      </c>
      <c r="F3965">
        <f>IF(INDEX(Transactions!$L:$L,ROW()-8)="",0,INDEX(Transactions!$Q:$Q,ROW()-8))</f>
        <v>0</v>
      </c>
    </row>
    <row r="3966" spans="2:6" x14ac:dyDescent="0.15">
      <c r="B3966">
        <f ca="1">IF(INDEX(Transactions!$L:$L,ROW()-8)="",TODAY(),INDEX(Transactions!$G:$G,ROW()-8))</f>
        <v>46238</v>
      </c>
      <c r="F3966">
        <f>IF(INDEX(Transactions!$L:$L,ROW()-8)="",0,INDEX(Transactions!$Q:$Q,ROW()-8))</f>
        <v>0</v>
      </c>
    </row>
    <row r="3967" spans="2:6" x14ac:dyDescent="0.15">
      <c r="B3967">
        <f ca="1">IF(INDEX(Transactions!$L:$L,ROW()-8)="",TODAY(),INDEX(Transactions!$G:$G,ROW()-8))</f>
        <v>46238</v>
      </c>
      <c r="F3967">
        <f>IF(INDEX(Transactions!$L:$L,ROW()-8)="",0,INDEX(Transactions!$Q:$Q,ROW()-8))</f>
        <v>0</v>
      </c>
    </row>
    <row r="3968" spans="2:6" x14ac:dyDescent="0.15">
      <c r="B3968">
        <f ca="1">IF(INDEX(Transactions!$L:$L,ROW()-8)="",TODAY(),INDEX(Transactions!$G:$G,ROW()-8))</f>
        <v>46238</v>
      </c>
      <c r="F3968">
        <f>IF(INDEX(Transactions!$L:$L,ROW()-8)="",0,INDEX(Transactions!$Q:$Q,ROW()-8))</f>
        <v>0</v>
      </c>
    </row>
    <row r="3969" spans="2:6" x14ac:dyDescent="0.15">
      <c r="B3969">
        <f ca="1">IF(INDEX(Transactions!$L:$L,ROW()-8)="",TODAY(),INDEX(Transactions!$G:$G,ROW()-8))</f>
        <v>46238</v>
      </c>
      <c r="F3969">
        <f>IF(INDEX(Transactions!$L:$L,ROW()-8)="",0,INDEX(Transactions!$Q:$Q,ROW()-8))</f>
        <v>0</v>
      </c>
    </row>
    <row r="3970" spans="2:6" x14ac:dyDescent="0.15">
      <c r="B3970">
        <f ca="1">IF(INDEX(Transactions!$L:$L,ROW()-8)="",TODAY(),INDEX(Transactions!$G:$G,ROW()-8))</f>
        <v>46238</v>
      </c>
      <c r="F3970">
        <f>IF(INDEX(Transactions!$L:$L,ROW()-8)="",0,INDEX(Transactions!$Q:$Q,ROW()-8))</f>
        <v>0</v>
      </c>
    </row>
    <row r="3971" spans="2:6" x14ac:dyDescent="0.15">
      <c r="B3971">
        <f ca="1">IF(INDEX(Transactions!$L:$L,ROW()-8)="",TODAY(),INDEX(Transactions!$G:$G,ROW()-8))</f>
        <v>46238</v>
      </c>
      <c r="F3971">
        <f>IF(INDEX(Transactions!$L:$L,ROW()-8)="",0,INDEX(Transactions!$Q:$Q,ROW()-8))</f>
        <v>0</v>
      </c>
    </row>
    <row r="3972" spans="2:6" x14ac:dyDescent="0.15">
      <c r="B3972">
        <f ca="1">IF(INDEX(Transactions!$L:$L,ROW()-8)="",TODAY(),INDEX(Transactions!$G:$G,ROW()-8))</f>
        <v>46238</v>
      </c>
      <c r="F3972">
        <f>IF(INDEX(Transactions!$L:$L,ROW()-8)="",0,INDEX(Transactions!$Q:$Q,ROW()-8))</f>
        <v>0</v>
      </c>
    </row>
    <row r="3973" spans="2:6" x14ac:dyDescent="0.15">
      <c r="B3973">
        <f ca="1">IF(INDEX(Transactions!$L:$L,ROW()-8)="",TODAY(),INDEX(Transactions!$G:$G,ROW()-8))</f>
        <v>46238</v>
      </c>
      <c r="F3973">
        <f>IF(INDEX(Transactions!$L:$L,ROW()-8)="",0,INDEX(Transactions!$Q:$Q,ROW()-8))</f>
        <v>0</v>
      </c>
    </row>
    <row r="3974" spans="2:6" x14ac:dyDescent="0.15">
      <c r="B3974">
        <f ca="1">IF(INDEX(Transactions!$L:$L,ROW()-8)="",TODAY(),INDEX(Transactions!$G:$G,ROW()-8))</f>
        <v>46238</v>
      </c>
      <c r="F3974">
        <f>IF(INDEX(Transactions!$L:$L,ROW()-8)="",0,INDEX(Transactions!$Q:$Q,ROW()-8))</f>
        <v>0</v>
      </c>
    </row>
    <row r="3975" spans="2:6" x14ac:dyDescent="0.15">
      <c r="B3975">
        <f ca="1">IF(INDEX(Transactions!$L:$L,ROW()-8)="",TODAY(),INDEX(Transactions!$G:$G,ROW()-8))</f>
        <v>46238</v>
      </c>
      <c r="F3975">
        <f>IF(INDEX(Transactions!$L:$L,ROW()-8)="",0,INDEX(Transactions!$Q:$Q,ROW()-8))</f>
        <v>0</v>
      </c>
    </row>
    <row r="3976" spans="2:6" x14ac:dyDescent="0.15">
      <c r="B3976">
        <f ca="1">IF(INDEX(Transactions!$L:$L,ROW()-8)="",TODAY(),INDEX(Transactions!$G:$G,ROW()-8))</f>
        <v>46238</v>
      </c>
      <c r="F3976">
        <f>IF(INDEX(Transactions!$L:$L,ROW()-8)="",0,INDEX(Transactions!$Q:$Q,ROW()-8))</f>
        <v>0</v>
      </c>
    </row>
    <row r="3977" spans="2:6" x14ac:dyDescent="0.15">
      <c r="B3977">
        <f ca="1">IF(INDEX(Transactions!$L:$L,ROW()-8)="",TODAY(),INDEX(Transactions!$G:$G,ROW()-8))</f>
        <v>46238</v>
      </c>
      <c r="F3977">
        <f>IF(INDEX(Transactions!$L:$L,ROW()-8)="",0,INDEX(Transactions!$Q:$Q,ROW()-8))</f>
        <v>0</v>
      </c>
    </row>
    <row r="3978" spans="2:6" x14ac:dyDescent="0.15">
      <c r="B3978">
        <f ca="1">IF(INDEX(Transactions!$L:$L,ROW()-8)="",TODAY(),INDEX(Transactions!$G:$G,ROW()-8))</f>
        <v>46238</v>
      </c>
      <c r="F3978">
        <f>IF(INDEX(Transactions!$L:$L,ROW()-8)="",0,INDEX(Transactions!$Q:$Q,ROW()-8))</f>
        <v>0</v>
      </c>
    </row>
    <row r="3979" spans="2:6" x14ac:dyDescent="0.15">
      <c r="B3979">
        <f ca="1">IF(INDEX(Transactions!$L:$L,ROW()-8)="",TODAY(),INDEX(Transactions!$G:$G,ROW()-8))</f>
        <v>46238</v>
      </c>
      <c r="F3979">
        <f>IF(INDEX(Transactions!$L:$L,ROW()-8)="",0,INDEX(Transactions!$Q:$Q,ROW()-8))</f>
        <v>0</v>
      </c>
    </row>
    <row r="3980" spans="2:6" x14ac:dyDescent="0.15">
      <c r="B3980">
        <f ca="1">IF(INDEX(Transactions!$L:$L,ROW()-8)="",TODAY(),INDEX(Transactions!$G:$G,ROW()-8))</f>
        <v>46238</v>
      </c>
      <c r="F3980">
        <f>IF(INDEX(Transactions!$L:$L,ROW()-8)="",0,INDEX(Transactions!$Q:$Q,ROW()-8))</f>
        <v>0</v>
      </c>
    </row>
    <row r="3981" spans="2:6" x14ac:dyDescent="0.15">
      <c r="B3981">
        <f ca="1">IF(INDEX(Transactions!$L:$L,ROW()-8)="",TODAY(),INDEX(Transactions!$G:$G,ROW()-8))</f>
        <v>46238</v>
      </c>
      <c r="F3981">
        <f>IF(INDEX(Transactions!$L:$L,ROW()-8)="",0,INDEX(Transactions!$Q:$Q,ROW()-8))</f>
        <v>0</v>
      </c>
    </row>
    <row r="3982" spans="2:6" x14ac:dyDescent="0.15">
      <c r="B3982">
        <f ca="1">IF(INDEX(Transactions!$L:$L,ROW()-8)="",TODAY(),INDEX(Transactions!$G:$G,ROW()-8))</f>
        <v>46238</v>
      </c>
      <c r="F3982">
        <f>IF(INDEX(Transactions!$L:$L,ROW()-8)="",0,INDEX(Transactions!$Q:$Q,ROW()-8))</f>
        <v>0</v>
      </c>
    </row>
    <row r="3983" spans="2:6" x14ac:dyDescent="0.15">
      <c r="B3983">
        <f ca="1">IF(INDEX(Transactions!$L:$L,ROW()-8)="",TODAY(),INDEX(Transactions!$G:$G,ROW()-8))</f>
        <v>46238</v>
      </c>
      <c r="F3983">
        <f>IF(INDEX(Transactions!$L:$L,ROW()-8)="",0,INDEX(Transactions!$Q:$Q,ROW()-8))</f>
        <v>0</v>
      </c>
    </row>
    <row r="3984" spans="2:6" x14ac:dyDescent="0.15">
      <c r="B3984">
        <f ca="1">IF(INDEX(Transactions!$L:$L,ROW()-8)="",TODAY(),INDEX(Transactions!$G:$G,ROW()-8))</f>
        <v>46238</v>
      </c>
      <c r="F3984">
        <f>IF(INDEX(Transactions!$L:$L,ROW()-8)="",0,INDEX(Transactions!$Q:$Q,ROW()-8))</f>
        <v>0</v>
      </c>
    </row>
    <row r="3985" spans="2:6" x14ac:dyDescent="0.15">
      <c r="B3985">
        <f ca="1">IF(INDEX(Transactions!$L:$L,ROW()-8)="",TODAY(),INDEX(Transactions!$G:$G,ROW()-8))</f>
        <v>46238</v>
      </c>
      <c r="F3985">
        <f>IF(INDEX(Transactions!$L:$L,ROW()-8)="",0,INDEX(Transactions!$Q:$Q,ROW()-8))</f>
        <v>0</v>
      </c>
    </row>
    <row r="3986" spans="2:6" x14ac:dyDescent="0.15">
      <c r="B3986">
        <f ca="1">IF(INDEX(Transactions!$L:$L,ROW()-8)="",TODAY(),INDEX(Transactions!$G:$G,ROW()-8))</f>
        <v>46238</v>
      </c>
      <c r="F3986">
        <f>IF(INDEX(Transactions!$L:$L,ROW()-8)="",0,INDEX(Transactions!$Q:$Q,ROW()-8))</f>
        <v>0</v>
      </c>
    </row>
    <row r="3987" spans="2:6" x14ac:dyDescent="0.15">
      <c r="B3987">
        <f ca="1">IF(INDEX(Transactions!$L:$L,ROW()-8)="",TODAY(),INDEX(Transactions!$G:$G,ROW()-8))</f>
        <v>46238</v>
      </c>
      <c r="F3987">
        <f>IF(INDEX(Transactions!$L:$L,ROW()-8)="",0,INDEX(Transactions!$Q:$Q,ROW()-8))</f>
        <v>0</v>
      </c>
    </row>
    <row r="3988" spans="2:6" x14ac:dyDescent="0.15">
      <c r="B3988">
        <f ca="1">IF(INDEX(Transactions!$L:$L,ROW()-8)="",TODAY(),INDEX(Transactions!$G:$G,ROW()-8))</f>
        <v>46238</v>
      </c>
      <c r="F3988">
        <f>IF(INDEX(Transactions!$L:$L,ROW()-8)="",0,INDEX(Transactions!$Q:$Q,ROW()-8))</f>
        <v>0</v>
      </c>
    </row>
    <row r="3989" spans="2:6" x14ac:dyDescent="0.15">
      <c r="B3989">
        <f ca="1">IF(INDEX(Transactions!$L:$L,ROW()-8)="",TODAY(),INDEX(Transactions!$G:$G,ROW()-8))</f>
        <v>46238</v>
      </c>
      <c r="F3989">
        <f>IF(INDEX(Transactions!$L:$L,ROW()-8)="",0,INDEX(Transactions!$Q:$Q,ROW()-8))</f>
        <v>0</v>
      </c>
    </row>
    <row r="3990" spans="2:6" x14ac:dyDescent="0.15">
      <c r="B3990">
        <f ca="1">IF(INDEX(Transactions!$L:$L,ROW()-8)="",TODAY(),INDEX(Transactions!$G:$G,ROW()-8))</f>
        <v>46238</v>
      </c>
      <c r="F3990">
        <f>IF(INDEX(Transactions!$L:$L,ROW()-8)="",0,INDEX(Transactions!$Q:$Q,ROW()-8))</f>
        <v>0</v>
      </c>
    </row>
    <row r="3991" spans="2:6" x14ac:dyDescent="0.15">
      <c r="B3991">
        <f ca="1">IF(INDEX(Transactions!$L:$L,ROW()-8)="",TODAY(),INDEX(Transactions!$G:$G,ROW()-8))</f>
        <v>46238</v>
      </c>
      <c r="F3991">
        <f>IF(INDEX(Transactions!$L:$L,ROW()-8)="",0,INDEX(Transactions!$Q:$Q,ROW()-8))</f>
        <v>0</v>
      </c>
    </row>
    <row r="3992" spans="2:6" x14ac:dyDescent="0.15">
      <c r="B3992">
        <f ca="1">IF(INDEX(Transactions!$L:$L,ROW()-8)="",TODAY(),INDEX(Transactions!$G:$G,ROW()-8))</f>
        <v>46238</v>
      </c>
      <c r="F3992">
        <f>IF(INDEX(Transactions!$L:$L,ROW()-8)="",0,INDEX(Transactions!$Q:$Q,ROW()-8))</f>
        <v>0</v>
      </c>
    </row>
    <row r="3993" spans="2:6" x14ac:dyDescent="0.15">
      <c r="B3993">
        <f ca="1">IF(INDEX(Transactions!$L:$L,ROW()-8)="",TODAY(),INDEX(Transactions!$G:$G,ROW()-8))</f>
        <v>46238</v>
      </c>
      <c r="F3993">
        <f>IF(INDEX(Transactions!$L:$L,ROW()-8)="",0,INDEX(Transactions!$Q:$Q,ROW()-8))</f>
        <v>0</v>
      </c>
    </row>
    <row r="3994" spans="2:6" x14ac:dyDescent="0.15">
      <c r="B3994">
        <f ca="1">IF(INDEX(Transactions!$L:$L,ROW()-8)="",TODAY(),INDEX(Transactions!$G:$G,ROW()-8))</f>
        <v>46238</v>
      </c>
      <c r="F3994">
        <f>IF(INDEX(Transactions!$L:$L,ROW()-8)="",0,INDEX(Transactions!$Q:$Q,ROW()-8))</f>
        <v>0</v>
      </c>
    </row>
    <row r="3995" spans="2:6" x14ac:dyDescent="0.15">
      <c r="B3995">
        <f ca="1">IF(INDEX(Transactions!$L:$L,ROW()-8)="",TODAY(),INDEX(Transactions!$G:$G,ROW()-8))</f>
        <v>46238</v>
      </c>
      <c r="F3995">
        <f>IF(INDEX(Transactions!$L:$L,ROW()-8)="",0,INDEX(Transactions!$Q:$Q,ROW()-8))</f>
        <v>0</v>
      </c>
    </row>
    <row r="3996" spans="2:6" x14ac:dyDescent="0.15">
      <c r="B3996">
        <f ca="1">IF(INDEX(Transactions!$L:$L,ROW()-8)="",TODAY(),INDEX(Transactions!$G:$G,ROW()-8))</f>
        <v>46238</v>
      </c>
      <c r="F3996">
        <f>IF(INDEX(Transactions!$L:$L,ROW()-8)="",0,INDEX(Transactions!$Q:$Q,ROW()-8))</f>
        <v>0</v>
      </c>
    </row>
    <row r="3997" spans="2:6" x14ac:dyDescent="0.15">
      <c r="B3997">
        <f ca="1">IF(INDEX(Transactions!$L:$L,ROW()-8)="",TODAY(),INDEX(Transactions!$G:$G,ROW()-8))</f>
        <v>46238</v>
      </c>
      <c r="F3997">
        <f>IF(INDEX(Transactions!$L:$L,ROW()-8)="",0,INDEX(Transactions!$Q:$Q,ROW()-8))</f>
        <v>0</v>
      </c>
    </row>
    <row r="3998" spans="2:6" x14ac:dyDescent="0.15">
      <c r="B3998">
        <f ca="1">IF(INDEX(Transactions!$L:$L,ROW()-8)="",TODAY(),INDEX(Transactions!$G:$G,ROW()-8))</f>
        <v>46238</v>
      </c>
      <c r="F3998">
        <f>IF(INDEX(Transactions!$L:$L,ROW()-8)="",0,INDEX(Transactions!$Q:$Q,ROW()-8))</f>
        <v>0</v>
      </c>
    </row>
    <row r="3999" spans="2:6" x14ac:dyDescent="0.15">
      <c r="B3999">
        <f ca="1">IF(INDEX(Transactions!$L:$L,ROW()-8)="",TODAY(),INDEX(Transactions!$G:$G,ROW()-8))</f>
        <v>46238</v>
      </c>
      <c r="F3999">
        <f>IF(INDEX(Transactions!$L:$L,ROW()-8)="",0,INDEX(Transactions!$Q:$Q,ROW()-8))</f>
        <v>0</v>
      </c>
    </row>
    <row r="4000" spans="2:6" x14ac:dyDescent="0.15">
      <c r="B4000">
        <f ca="1">IF(INDEX(Transactions!$L:$L,ROW()-8)="",TODAY(),INDEX(Transactions!$G:$G,ROW()-8))</f>
        <v>46238</v>
      </c>
      <c r="F4000">
        <f>IF(INDEX(Transactions!$L:$L,ROW()-8)="",0,INDEX(Transactions!$Q:$Q,ROW()-8))</f>
        <v>0</v>
      </c>
    </row>
    <row r="4001" spans="2:6" x14ac:dyDescent="0.15">
      <c r="B4001">
        <f ca="1">IF(INDEX(Transactions!$L:$L,ROW()-8)="",TODAY(),INDEX(Transactions!$G:$G,ROW()-8))</f>
        <v>46238</v>
      </c>
      <c r="F4001">
        <f>IF(INDEX(Transactions!$L:$L,ROW()-8)="",0,INDEX(Transactions!$Q:$Q,ROW()-8))</f>
        <v>0</v>
      </c>
    </row>
    <row r="4002" spans="2:6" x14ac:dyDescent="0.15">
      <c r="B4002">
        <f ca="1">IF(INDEX(Transactions!$L:$L,ROW()-8)="",TODAY(),INDEX(Transactions!$G:$G,ROW()-8))</f>
        <v>46238</v>
      </c>
      <c r="F4002">
        <f>IF(INDEX(Transactions!$L:$L,ROW()-8)="",0,INDEX(Transactions!$Q:$Q,ROW()-8))</f>
        <v>0</v>
      </c>
    </row>
    <row r="4003" spans="2:6" x14ac:dyDescent="0.15">
      <c r="B4003">
        <f ca="1">IF(INDEX(Transactions!$L:$L,ROW()-8)="",TODAY(),INDEX(Transactions!$G:$G,ROW()-8))</f>
        <v>46238</v>
      </c>
      <c r="F4003">
        <f>IF(INDEX(Transactions!$L:$L,ROW()-8)="",0,INDEX(Transactions!$Q:$Q,ROW()-8))</f>
        <v>0</v>
      </c>
    </row>
    <row r="4004" spans="2:6" x14ac:dyDescent="0.15">
      <c r="B4004">
        <f ca="1">IF(INDEX(Transactions!$L:$L,ROW()-8)="",TODAY(),INDEX(Transactions!$G:$G,ROW()-8))</f>
        <v>46238</v>
      </c>
      <c r="F4004">
        <f>IF(INDEX(Transactions!$L:$L,ROW()-8)="",0,INDEX(Transactions!$Q:$Q,ROW()-8))</f>
        <v>0</v>
      </c>
    </row>
    <row r="4005" spans="2:6" x14ac:dyDescent="0.15">
      <c r="B4005">
        <f ca="1">IF(INDEX(Transactions!$L:$L,ROW()-8)="",TODAY(),INDEX(Transactions!$G:$G,ROW()-8))</f>
        <v>46238</v>
      </c>
      <c r="F4005">
        <f>IF(INDEX(Transactions!$L:$L,ROW()-8)="",0,INDEX(Transactions!$Q:$Q,ROW()-8))</f>
        <v>0</v>
      </c>
    </row>
    <row r="4006" spans="2:6" x14ac:dyDescent="0.15">
      <c r="B4006">
        <f ca="1">IF(INDEX(Transactions!$L:$L,ROW()-8)="",TODAY(),INDEX(Transactions!$G:$G,ROW()-8))</f>
        <v>46238</v>
      </c>
      <c r="F4006">
        <f>IF(INDEX(Transactions!$L:$L,ROW()-8)="",0,INDEX(Transactions!$Q:$Q,ROW()-8))</f>
        <v>0</v>
      </c>
    </row>
    <row r="4007" spans="2:6" x14ac:dyDescent="0.15">
      <c r="B4007">
        <f ca="1">IF(INDEX(Transactions!$L:$L,ROW()-8)="",TODAY(),INDEX(Transactions!$G:$G,ROW()-8))</f>
        <v>46238</v>
      </c>
      <c r="F4007">
        <f>IF(INDEX(Transactions!$L:$L,ROW()-8)="",0,INDEX(Transactions!$Q:$Q,ROW()-8))</f>
        <v>0</v>
      </c>
    </row>
    <row r="4008" spans="2:6" x14ac:dyDescent="0.15">
      <c r="B4008">
        <f ca="1">IF(INDEX(Transactions!$L:$L,ROW()-8)="",TODAY(),INDEX(Transactions!$G:$G,ROW()-8))</f>
        <v>46238</v>
      </c>
      <c r="F4008">
        <f>IF(INDEX(Transactions!$L:$L,ROW()-8)="",0,INDEX(Transactions!$Q:$Q,ROW()-8))</f>
        <v>0</v>
      </c>
    </row>
    <row r="4009" spans="2:6" x14ac:dyDescent="0.15">
      <c r="B4009">
        <f ca="1">IF(INDEX(Transactions!$L:$L,ROW()-8)="",TODAY(),INDEX(Transactions!$G:$G,ROW()-8))</f>
        <v>46238</v>
      </c>
      <c r="F4009">
        <f>IF(INDEX(Transactions!$L:$L,ROW()-8)="",0,INDEX(Transactions!$Q:$Q,ROW()-8))</f>
        <v>0</v>
      </c>
    </row>
    <row r="4010" spans="2:6" x14ac:dyDescent="0.15">
      <c r="B4010">
        <f ca="1">IF(INDEX(Transactions!$L:$L,ROW()-8)="",TODAY(),INDEX(Transactions!$G:$G,ROW()-8))</f>
        <v>46238</v>
      </c>
      <c r="F4010">
        <f>IF(INDEX(Transactions!$L:$L,ROW()-8)="",0,INDEX(Transactions!$Q:$Q,ROW()-8))</f>
        <v>0</v>
      </c>
    </row>
    <row r="4011" spans="2:6" x14ac:dyDescent="0.15">
      <c r="B4011">
        <f ca="1">IF(INDEX(Transactions!$L:$L,ROW()-8)="",TODAY(),INDEX(Transactions!$G:$G,ROW()-8))</f>
        <v>46238</v>
      </c>
      <c r="F4011">
        <f>IF(INDEX(Transactions!$L:$L,ROW()-8)="",0,INDEX(Transactions!$Q:$Q,ROW()-8))</f>
        <v>0</v>
      </c>
    </row>
    <row r="4012" spans="2:6" x14ac:dyDescent="0.15">
      <c r="B4012">
        <f ca="1">IF(INDEX(Transactions!$L:$L,ROW()-8)="",TODAY(),INDEX(Transactions!$G:$G,ROW()-8))</f>
        <v>46238</v>
      </c>
      <c r="F4012">
        <f>IF(INDEX(Transactions!$L:$L,ROW()-8)="",0,INDEX(Transactions!$Q:$Q,ROW()-8))</f>
        <v>0</v>
      </c>
    </row>
    <row r="4013" spans="2:6" x14ac:dyDescent="0.15">
      <c r="B4013">
        <f ca="1">IF(INDEX(Transactions!$L:$L,ROW()-8)="",TODAY(),INDEX(Transactions!$G:$G,ROW()-8))</f>
        <v>46238</v>
      </c>
      <c r="F4013">
        <f>IF(INDEX(Transactions!$L:$L,ROW()-8)="",0,INDEX(Transactions!$Q:$Q,ROW()-8))</f>
        <v>0</v>
      </c>
    </row>
    <row r="4014" spans="2:6" x14ac:dyDescent="0.15">
      <c r="B4014">
        <f ca="1">IF(INDEX(Transactions!$L:$L,ROW()-8)="",TODAY(),INDEX(Transactions!$G:$G,ROW()-8))</f>
        <v>46238</v>
      </c>
      <c r="F4014">
        <f>IF(INDEX(Transactions!$L:$L,ROW()-8)="",0,INDEX(Transactions!$Q:$Q,ROW()-8))</f>
        <v>0</v>
      </c>
    </row>
    <row r="4015" spans="2:6" x14ac:dyDescent="0.15">
      <c r="B4015">
        <f ca="1">IF(INDEX(Transactions!$L:$L,ROW()-8)="",TODAY(),INDEX(Transactions!$G:$G,ROW()-8))</f>
        <v>46238</v>
      </c>
      <c r="F4015">
        <f>IF(INDEX(Transactions!$L:$L,ROW()-8)="",0,INDEX(Transactions!$Q:$Q,ROW()-8))</f>
        <v>0</v>
      </c>
    </row>
    <row r="4016" spans="2:6" x14ac:dyDescent="0.15">
      <c r="B4016">
        <f ca="1">IF(INDEX(Transactions!$L:$L,ROW()-8)="",TODAY(),INDEX(Transactions!$G:$G,ROW()-8))</f>
        <v>46238</v>
      </c>
      <c r="F4016">
        <f>IF(INDEX(Transactions!$L:$L,ROW()-8)="",0,INDEX(Transactions!$Q:$Q,ROW()-8))</f>
        <v>0</v>
      </c>
    </row>
    <row r="4017" spans="2:6" x14ac:dyDescent="0.15">
      <c r="B4017">
        <f ca="1">IF(INDEX(Transactions!$L:$L,ROW()-8)="",TODAY(),INDEX(Transactions!$G:$G,ROW()-8))</f>
        <v>46238</v>
      </c>
      <c r="F4017">
        <f>IF(INDEX(Transactions!$L:$L,ROW()-8)="",0,INDEX(Transactions!$Q:$Q,ROW()-8))</f>
        <v>0</v>
      </c>
    </row>
    <row r="4018" spans="2:6" x14ac:dyDescent="0.15">
      <c r="B4018">
        <f ca="1">IF(INDEX(Transactions!$L:$L,ROW()-8)="",TODAY(),INDEX(Transactions!$G:$G,ROW()-8))</f>
        <v>46238</v>
      </c>
      <c r="F4018">
        <f>IF(INDEX(Transactions!$L:$L,ROW()-8)="",0,INDEX(Transactions!$Q:$Q,ROW()-8))</f>
        <v>0</v>
      </c>
    </row>
    <row r="4019" spans="2:6" x14ac:dyDescent="0.15">
      <c r="B4019">
        <f ca="1">IF(INDEX(Transactions!$L:$L,ROW()-8)="",TODAY(),INDEX(Transactions!$G:$G,ROW()-8))</f>
        <v>46238</v>
      </c>
      <c r="F4019">
        <f>IF(INDEX(Transactions!$L:$L,ROW()-8)="",0,INDEX(Transactions!$Q:$Q,ROW()-8))</f>
        <v>0</v>
      </c>
    </row>
    <row r="4020" spans="2:6" x14ac:dyDescent="0.15">
      <c r="B4020">
        <f ca="1">IF(INDEX(Transactions!$L:$L,ROW()-8)="",TODAY(),INDEX(Transactions!$G:$G,ROW()-8))</f>
        <v>46238</v>
      </c>
      <c r="F4020">
        <f>IF(INDEX(Transactions!$L:$L,ROW()-8)="",0,INDEX(Transactions!$Q:$Q,ROW()-8))</f>
        <v>0</v>
      </c>
    </row>
    <row r="4021" spans="2:6" x14ac:dyDescent="0.15">
      <c r="B4021">
        <f ca="1">IF(INDEX(Transactions!$L:$L,ROW()-8)="",TODAY(),INDEX(Transactions!$G:$G,ROW()-8))</f>
        <v>46238</v>
      </c>
      <c r="F4021">
        <f>IF(INDEX(Transactions!$L:$L,ROW()-8)="",0,INDEX(Transactions!$Q:$Q,ROW()-8))</f>
        <v>0</v>
      </c>
    </row>
    <row r="4022" spans="2:6" x14ac:dyDescent="0.15">
      <c r="B4022">
        <f ca="1">IF(INDEX(Transactions!$L:$L,ROW()-8)="",TODAY(),INDEX(Transactions!$G:$G,ROW()-8))</f>
        <v>46238</v>
      </c>
      <c r="F4022">
        <f>IF(INDEX(Transactions!$L:$L,ROW()-8)="",0,INDEX(Transactions!$Q:$Q,ROW()-8))</f>
        <v>0</v>
      </c>
    </row>
    <row r="4023" spans="2:6" x14ac:dyDescent="0.15">
      <c r="B4023">
        <f ca="1">IF(INDEX(Transactions!$L:$L,ROW()-8)="",TODAY(),INDEX(Transactions!$G:$G,ROW()-8))</f>
        <v>46238</v>
      </c>
      <c r="F4023">
        <f>IF(INDEX(Transactions!$L:$L,ROW()-8)="",0,INDEX(Transactions!$Q:$Q,ROW()-8))</f>
        <v>0</v>
      </c>
    </row>
    <row r="4024" spans="2:6" x14ac:dyDescent="0.15">
      <c r="B4024">
        <f ca="1">IF(INDEX(Transactions!$L:$L,ROW()-8)="",TODAY(),INDEX(Transactions!$G:$G,ROW()-8))</f>
        <v>46238</v>
      </c>
      <c r="F4024">
        <f>IF(INDEX(Transactions!$L:$L,ROW()-8)="",0,INDEX(Transactions!$Q:$Q,ROW()-8))</f>
        <v>0</v>
      </c>
    </row>
    <row r="4025" spans="2:6" x14ac:dyDescent="0.15">
      <c r="B4025">
        <f ca="1">IF(INDEX(Transactions!$L:$L,ROW()-8)="",TODAY(),INDEX(Transactions!$G:$G,ROW()-8))</f>
        <v>46238</v>
      </c>
      <c r="F4025">
        <f>IF(INDEX(Transactions!$L:$L,ROW()-8)="",0,INDEX(Transactions!$Q:$Q,ROW()-8))</f>
        <v>0</v>
      </c>
    </row>
    <row r="4026" spans="2:6" x14ac:dyDescent="0.15">
      <c r="B4026">
        <f ca="1">IF(INDEX(Transactions!$L:$L,ROW()-8)="",TODAY(),INDEX(Transactions!$G:$G,ROW()-8))</f>
        <v>46238</v>
      </c>
      <c r="F4026">
        <f>IF(INDEX(Transactions!$L:$L,ROW()-8)="",0,INDEX(Transactions!$Q:$Q,ROW()-8))</f>
        <v>0</v>
      </c>
    </row>
    <row r="4027" spans="2:6" x14ac:dyDescent="0.15">
      <c r="B4027">
        <f ca="1">IF(INDEX(Transactions!$L:$L,ROW()-8)="",TODAY(),INDEX(Transactions!$G:$G,ROW()-8))</f>
        <v>46238</v>
      </c>
      <c r="F4027">
        <f>IF(INDEX(Transactions!$L:$L,ROW()-8)="",0,INDEX(Transactions!$Q:$Q,ROW()-8))</f>
        <v>0</v>
      </c>
    </row>
    <row r="4028" spans="2:6" x14ac:dyDescent="0.15">
      <c r="B4028">
        <f ca="1">IF(INDEX(Transactions!$L:$L,ROW()-8)="",TODAY(),INDEX(Transactions!$G:$G,ROW()-8))</f>
        <v>46238</v>
      </c>
      <c r="F4028">
        <f>IF(INDEX(Transactions!$L:$L,ROW()-8)="",0,INDEX(Transactions!$Q:$Q,ROW()-8))</f>
        <v>0</v>
      </c>
    </row>
    <row r="4029" spans="2:6" x14ac:dyDescent="0.15">
      <c r="B4029">
        <f ca="1">IF(INDEX(Transactions!$L:$L,ROW()-8)="",TODAY(),INDEX(Transactions!$G:$G,ROW()-8))</f>
        <v>46238</v>
      </c>
      <c r="F4029">
        <f>IF(INDEX(Transactions!$L:$L,ROW()-8)="",0,INDEX(Transactions!$Q:$Q,ROW()-8))</f>
        <v>0</v>
      </c>
    </row>
    <row r="4030" spans="2:6" x14ac:dyDescent="0.15">
      <c r="B4030">
        <f ca="1">IF(INDEX(Transactions!$L:$L,ROW()-8)="",TODAY(),INDEX(Transactions!$G:$G,ROW()-8))</f>
        <v>46238</v>
      </c>
      <c r="F4030">
        <f>IF(INDEX(Transactions!$L:$L,ROW()-8)="",0,INDEX(Transactions!$Q:$Q,ROW()-8))</f>
        <v>0</v>
      </c>
    </row>
    <row r="4031" spans="2:6" x14ac:dyDescent="0.15">
      <c r="B4031">
        <f ca="1">IF(INDEX(Transactions!$L:$L,ROW()-8)="",TODAY(),INDEX(Transactions!$G:$G,ROW()-8))</f>
        <v>46238</v>
      </c>
      <c r="F4031">
        <f>IF(INDEX(Transactions!$L:$L,ROW()-8)="",0,INDEX(Transactions!$Q:$Q,ROW()-8))</f>
        <v>0</v>
      </c>
    </row>
    <row r="4032" spans="2:6" x14ac:dyDescent="0.15">
      <c r="B4032">
        <f ca="1">IF(INDEX(Transactions!$L:$L,ROW()-8)="",TODAY(),INDEX(Transactions!$G:$G,ROW()-8))</f>
        <v>46238</v>
      </c>
      <c r="F4032">
        <f>IF(INDEX(Transactions!$L:$L,ROW()-8)="",0,INDEX(Transactions!$Q:$Q,ROW()-8))</f>
        <v>0</v>
      </c>
    </row>
    <row r="4033" spans="2:6" x14ac:dyDescent="0.15">
      <c r="B4033">
        <f ca="1">IF(INDEX(Transactions!$L:$L,ROW()-8)="",TODAY(),INDEX(Transactions!$G:$G,ROW()-8))</f>
        <v>46238</v>
      </c>
      <c r="F4033">
        <f>IF(INDEX(Transactions!$L:$L,ROW()-8)="",0,INDEX(Transactions!$Q:$Q,ROW()-8))</f>
        <v>0</v>
      </c>
    </row>
    <row r="4034" spans="2:6" x14ac:dyDescent="0.15">
      <c r="B4034">
        <f ca="1">IF(INDEX(Transactions!$L:$L,ROW()-8)="",TODAY(),INDEX(Transactions!$G:$G,ROW()-8))</f>
        <v>46238</v>
      </c>
      <c r="F4034">
        <f>IF(INDEX(Transactions!$L:$L,ROW()-8)="",0,INDEX(Transactions!$Q:$Q,ROW()-8))</f>
        <v>0</v>
      </c>
    </row>
    <row r="4035" spans="2:6" x14ac:dyDescent="0.15">
      <c r="B4035">
        <f ca="1">IF(INDEX(Transactions!$L:$L,ROW()-8)="",TODAY(),INDEX(Transactions!$G:$G,ROW()-8))</f>
        <v>46238</v>
      </c>
      <c r="F4035">
        <f>IF(INDEX(Transactions!$L:$L,ROW()-8)="",0,INDEX(Transactions!$Q:$Q,ROW()-8))</f>
        <v>0</v>
      </c>
    </row>
    <row r="4036" spans="2:6" x14ac:dyDescent="0.15">
      <c r="B4036">
        <f ca="1">IF(INDEX(Transactions!$L:$L,ROW()-8)="",TODAY(),INDEX(Transactions!$G:$G,ROW()-8))</f>
        <v>46238</v>
      </c>
      <c r="F4036">
        <f>IF(INDEX(Transactions!$L:$L,ROW()-8)="",0,INDEX(Transactions!$Q:$Q,ROW()-8))</f>
        <v>0</v>
      </c>
    </row>
    <row r="4037" spans="2:6" x14ac:dyDescent="0.15">
      <c r="B4037">
        <f ca="1">IF(INDEX(Transactions!$L:$L,ROW()-8)="",TODAY(),INDEX(Transactions!$G:$G,ROW()-8))</f>
        <v>46238</v>
      </c>
      <c r="F4037">
        <f>IF(INDEX(Transactions!$L:$L,ROW()-8)="",0,INDEX(Transactions!$Q:$Q,ROW()-8))</f>
        <v>0</v>
      </c>
    </row>
    <row r="4038" spans="2:6" x14ac:dyDescent="0.15">
      <c r="B4038">
        <f ca="1">IF(INDEX(Transactions!$L:$L,ROW()-8)="",TODAY(),INDEX(Transactions!$G:$G,ROW()-8))</f>
        <v>46238</v>
      </c>
      <c r="F4038">
        <f>IF(INDEX(Transactions!$L:$L,ROW()-8)="",0,INDEX(Transactions!$Q:$Q,ROW()-8))</f>
        <v>0</v>
      </c>
    </row>
    <row r="4039" spans="2:6" x14ac:dyDescent="0.15">
      <c r="B4039">
        <f ca="1">IF(INDEX(Transactions!$L:$L,ROW()-8)="",TODAY(),INDEX(Transactions!$G:$G,ROW()-8))</f>
        <v>46238</v>
      </c>
      <c r="F4039">
        <f>IF(INDEX(Transactions!$L:$L,ROW()-8)="",0,INDEX(Transactions!$Q:$Q,ROW()-8))</f>
        <v>0</v>
      </c>
    </row>
    <row r="4040" spans="2:6" x14ac:dyDescent="0.15">
      <c r="B4040">
        <f ca="1">IF(INDEX(Transactions!$L:$L,ROW()-8)="",TODAY(),INDEX(Transactions!$G:$G,ROW()-8))</f>
        <v>46238</v>
      </c>
      <c r="F4040">
        <f>IF(INDEX(Transactions!$L:$L,ROW()-8)="",0,INDEX(Transactions!$Q:$Q,ROW()-8))</f>
        <v>0</v>
      </c>
    </row>
    <row r="4041" spans="2:6" x14ac:dyDescent="0.15">
      <c r="B4041">
        <f ca="1">IF(INDEX(Transactions!$L:$L,ROW()-8)="",TODAY(),INDEX(Transactions!$G:$G,ROW()-8))</f>
        <v>46238</v>
      </c>
      <c r="F4041">
        <f>IF(INDEX(Transactions!$L:$L,ROW()-8)="",0,INDEX(Transactions!$Q:$Q,ROW()-8))</f>
        <v>0</v>
      </c>
    </row>
    <row r="4042" spans="2:6" x14ac:dyDescent="0.15">
      <c r="B4042">
        <f ca="1">IF(INDEX(Transactions!$L:$L,ROW()-8)="",TODAY(),INDEX(Transactions!$G:$G,ROW()-8))</f>
        <v>46238</v>
      </c>
      <c r="F4042">
        <f>IF(INDEX(Transactions!$L:$L,ROW()-8)="",0,INDEX(Transactions!$Q:$Q,ROW()-8))</f>
        <v>0</v>
      </c>
    </row>
    <row r="4043" spans="2:6" x14ac:dyDescent="0.15">
      <c r="B4043">
        <f ca="1">IF(INDEX(Transactions!$L:$L,ROW()-8)="",TODAY(),INDEX(Transactions!$G:$G,ROW()-8))</f>
        <v>46238</v>
      </c>
      <c r="F4043">
        <f>IF(INDEX(Transactions!$L:$L,ROW()-8)="",0,INDEX(Transactions!$Q:$Q,ROW()-8))</f>
        <v>0</v>
      </c>
    </row>
    <row r="4044" spans="2:6" x14ac:dyDescent="0.15">
      <c r="B4044">
        <f ca="1">IF(INDEX(Transactions!$L:$L,ROW()-8)="",TODAY(),INDEX(Transactions!$G:$G,ROW()-8))</f>
        <v>46238</v>
      </c>
      <c r="F4044">
        <f>IF(INDEX(Transactions!$L:$L,ROW()-8)="",0,INDEX(Transactions!$Q:$Q,ROW()-8))</f>
        <v>0</v>
      </c>
    </row>
    <row r="4045" spans="2:6" x14ac:dyDescent="0.15">
      <c r="B4045">
        <f ca="1">IF(INDEX(Transactions!$L:$L,ROW()-8)="",TODAY(),INDEX(Transactions!$G:$G,ROW()-8))</f>
        <v>46238</v>
      </c>
      <c r="F4045">
        <f>IF(INDEX(Transactions!$L:$L,ROW()-8)="",0,INDEX(Transactions!$Q:$Q,ROW()-8))</f>
        <v>0</v>
      </c>
    </row>
    <row r="4046" spans="2:6" x14ac:dyDescent="0.15">
      <c r="B4046">
        <f ca="1">IF(INDEX(Transactions!$L:$L,ROW()-8)="",TODAY(),INDEX(Transactions!$G:$G,ROW()-8))</f>
        <v>46238</v>
      </c>
      <c r="F4046">
        <f>IF(INDEX(Transactions!$L:$L,ROW()-8)="",0,INDEX(Transactions!$Q:$Q,ROW()-8))</f>
        <v>0</v>
      </c>
    </row>
    <row r="4047" spans="2:6" x14ac:dyDescent="0.15">
      <c r="B4047">
        <f ca="1">IF(INDEX(Transactions!$L:$L,ROW()-8)="",TODAY(),INDEX(Transactions!$G:$G,ROW()-8))</f>
        <v>46238</v>
      </c>
      <c r="F4047">
        <f>IF(INDEX(Transactions!$L:$L,ROW()-8)="",0,INDEX(Transactions!$Q:$Q,ROW()-8))</f>
        <v>0</v>
      </c>
    </row>
    <row r="4048" spans="2:6" x14ac:dyDescent="0.15">
      <c r="B4048">
        <f ca="1">IF(INDEX(Transactions!$L:$L,ROW()-8)="",TODAY(),INDEX(Transactions!$G:$G,ROW()-8))</f>
        <v>46238</v>
      </c>
      <c r="F4048">
        <f>IF(INDEX(Transactions!$L:$L,ROW()-8)="",0,INDEX(Transactions!$Q:$Q,ROW()-8))</f>
        <v>0</v>
      </c>
    </row>
    <row r="4049" spans="2:6" x14ac:dyDescent="0.15">
      <c r="B4049">
        <f ca="1">IF(INDEX(Transactions!$L:$L,ROW()-8)="",TODAY(),INDEX(Transactions!$G:$G,ROW()-8))</f>
        <v>46238</v>
      </c>
      <c r="F4049">
        <f>IF(INDEX(Transactions!$L:$L,ROW()-8)="",0,INDEX(Transactions!$Q:$Q,ROW()-8))</f>
        <v>0</v>
      </c>
    </row>
    <row r="4050" spans="2:6" x14ac:dyDescent="0.15">
      <c r="B4050">
        <f ca="1">IF(INDEX(Transactions!$L:$L,ROW()-8)="",TODAY(),INDEX(Transactions!$G:$G,ROW()-8))</f>
        <v>46238</v>
      </c>
      <c r="F4050">
        <f>IF(INDEX(Transactions!$L:$L,ROW()-8)="",0,INDEX(Transactions!$Q:$Q,ROW()-8))</f>
        <v>0</v>
      </c>
    </row>
    <row r="4051" spans="2:6" x14ac:dyDescent="0.15">
      <c r="B4051">
        <f ca="1">IF(INDEX(Transactions!$L:$L,ROW()-8)="",TODAY(),INDEX(Transactions!$G:$G,ROW()-8))</f>
        <v>46238</v>
      </c>
      <c r="F4051">
        <f>IF(INDEX(Transactions!$L:$L,ROW()-8)="",0,INDEX(Transactions!$Q:$Q,ROW()-8))</f>
        <v>0</v>
      </c>
    </row>
    <row r="4052" spans="2:6" x14ac:dyDescent="0.15">
      <c r="B4052">
        <f ca="1">IF(INDEX(Transactions!$L:$L,ROW()-8)="",TODAY(),INDEX(Transactions!$G:$G,ROW()-8))</f>
        <v>46238</v>
      </c>
      <c r="F4052">
        <f>IF(INDEX(Transactions!$L:$L,ROW()-8)="",0,INDEX(Transactions!$Q:$Q,ROW()-8))</f>
        <v>0</v>
      </c>
    </row>
    <row r="4053" spans="2:6" x14ac:dyDescent="0.15">
      <c r="B4053">
        <f ca="1">IF(INDEX(Transactions!$L:$L,ROW()-8)="",TODAY(),INDEX(Transactions!$G:$G,ROW()-8))</f>
        <v>46238</v>
      </c>
      <c r="F4053">
        <f>IF(INDEX(Transactions!$L:$L,ROW()-8)="",0,INDEX(Transactions!$Q:$Q,ROW()-8))</f>
        <v>0</v>
      </c>
    </row>
    <row r="4054" spans="2:6" x14ac:dyDescent="0.15">
      <c r="B4054">
        <f ca="1">IF(INDEX(Transactions!$L:$L,ROW()-8)="",TODAY(),INDEX(Transactions!$G:$G,ROW()-8))</f>
        <v>46238</v>
      </c>
      <c r="F4054">
        <f>IF(INDEX(Transactions!$L:$L,ROW()-8)="",0,INDEX(Transactions!$Q:$Q,ROW()-8))</f>
        <v>0</v>
      </c>
    </row>
    <row r="4055" spans="2:6" x14ac:dyDescent="0.15">
      <c r="B4055">
        <f ca="1">IF(INDEX(Transactions!$L:$L,ROW()-8)="",TODAY(),INDEX(Transactions!$G:$G,ROW()-8))</f>
        <v>46238</v>
      </c>
      <c r="F4055">
        <f>IF(INDEX(Transactions!$L:$L,ROW()-8)="",0,INDEX(Transactions!$Q:$Q,ROW()-8))</f>
        <v>0</v>
      </c>
    </row>
    <row r="4056" spans="2:6" x14ac:dyDescent="0.15">
      <c r="B4056">
        <f ca="1">IF(INDEX(Transactions!$L:$L,ROW()-8)="",TODAY(),INDEX(Transactions!$G:$G,ROW()-8))</f>
        <v>46238</v>
      </c>
      <c r="F4056">
        <f>IF(INDEX(Transactions!$L:$L,ROW()-8)="",0,INDEX(Transactions!$Q:$Q,ROW()-8))</f>
        <v>0</v>
      </c>
    </row>
    <row r="4057" spans="2:6" x14ac:dyDescent="0.15">
      <c r="B4057">
        <f ca="1">IF(INDEX(Transactions!$L:$L,ROW()-8)="",TODAY(),INDEX(Transactions!$G:$G,ROW()-8))</f>
        <v>46238</v>
      </c>
      <c r="F4057">
        <f>IF(INDEX(Transactions!$L:$L,ROW()-8)="",0,INDEX(Transactions!$Q:$Q,ROW()-8))</f>
        <v>0</v>
      </c>
    </row>
    <row r="4058" spans="2:6" x14ac:dyDescent="0.15">
      <c r="B4058">
        <f ca="1">IF(INDEX(Transactions!$L:$L,ROW()-8)="",TODAY(),INDEX(Transactions!$G:$G,ROW()-8))</f>
        <v>46238</v>
      </c>
      <c r="F4058">
        <f>IF(INDEX(Transactions!$L:$L,ROW()-8)="",0,INDEX(Transactions!$Q:$Q,ROW()-8))</f>
        <v>0</v>
      </c>
    </row>
    <row r="4059" spans="2:6" x14ac:dyDescent="0.15">
      <c r="B4059">
        <f ca="1">IF(INDEX(Transactions!$L:$L,ROW()-8)="",TODAY(),INDEX(Transactions!$G:$G,ROW()-8))</f>
        <v>46238</v>
      </c>
      <c r="F4059">
        <f>IF(INDEX(Transactions!$L:$L,ROW()-8)="",0,INDEX(Transactions!$Q:$Q,ROW()-8))</f>
        <v>0</v>
      </c>
    </row>
    <row r="4060" spans="2:6" x14ac:dyDescent="0.15">
      <c r="B4060">
        <f ca="1">IF(INDEX(Transactions!$L:$L,ROW()-8)="",TODAY(),INDEX(Transactions!$G:$G,ROW()-8))</f>
        <v>46238</v>
      </c>
      <c r="F4060">
        <f>IF(INDEX(Transactions!$L:$L,ROW()-8)="",0,INDEX(Transactions!$Q:$Q,ROW()-8))</f>
        <v>0</v>
      </c>
    </row>
    <row r="4061" spans="2:6" x14ac:dyDescent="0.15">
      <c r="B4061">
        <f ca="1">IF(INDEX(Transactions!$L:$L,ROW()-8)="",TODAY(),INDEX(Transactions!$G:$G,ROW()-8))</f>
        <v>46238</v>
      </c>
      <c r="F4061">
        <f>IF(INDEX(Transactions!$L:$L,ROW()-8)="",0,INDEX(Transactions!$Q:$Q,ROW()-8))</f>
        <v>0</v>
      </c>
    </row>
    <row r="4062" spans="2:6" x14ac:dyDescent="0.15">
      <c r="B4062">
        <f ca="1">IF(INDEX(Transactions!$L:$L,ROW()-8)="",TODAY(),INDEX(Transactions!$G:$G,ROW()-8))</f>
        <v>46238</v>
      </c>
      <c r="F4062">
        <f>IF(INDEX(Transactions!$L:$L,ROW()-8)="",0,INDEX(Transactions!$Q:$Q,ROW()-8))</f>
        <v>0</v>
      </c>
    </row>
    <row r="4063" spans="2:6" x14ac:dyDescent="0.15">
      <c r="B4063">
        <f ca="1">IF(INDEX(Transactions!$L:$L,ROW()-8)="",TODAY(),INDEX(Transactions!$G:$G,ROW()-8))</f>
        <v>46238</v>
      </c>
      <c r="F4063">
        <f>IF(INDEX(Transactions!$L:$L,ROW()-8)="",0,INDEX(Transactions!$Q:$Q,ROW()-8))</f>
        <v>0</v>
      </c>
    </row>
    <row r="4064" spans="2:6" x14ac:dyDescent="0.15">
      <c r="B4064">
        <f ca="1">IF(INDEX(Transactions!$L:$L,ROW()-8)="",TODAY(),INDEX(Transactions!$G:$G,ROW()-8))</f>
        <v>46238</v>
      </c>
      <c r="F4064">
        <f>IF(INDEX(Transactions!$L:$L,ROW()-8)="",0,INDEX(Transactions!$Q:$Q,ROW()-8))</f>
        <v>0</v>
      </c>
    </row>
    <row r="4065" spans="2:6" x14ac:dyDescent="0.15">
      <c r="B4065">
        <f ca="1">IF(INDEX(Transactions!$L:$L,ROW()-8)="",TODAY(),INDEX(Transactions!$G:$G,ROW()-8))</f>
        <v>46238</v>
      </c>
      <c r="F4065">
        <f>IF(INDEX(Transactions!$L:$L,ROW()-8)="",0,INDEX(Transactions!$Q:$Q,ROW()-8))</f>
        <v>0</v>
      </c>
    </row>
    <row r="4066" spans="2:6" x14ac:dyDescent="0.15">
      <c r="B4066">
        <f ca="1">IF(INDEX(Transactions!$L:$L,ROW()-8)="",TODAY(),INDEX(Transactions!$G:$G,ROW()-8))</f>
        <v>46238</v>
      </c>
      <c r="F4066">
        <f>IF(INDEX(Transactions!$L:$L,ROW()-8)="",0,INDEX(Transactions!$Q:$Q,ROW()-8))</f>
        <v>0</v>
      </c>
    </row>
    <row r="4067" spans="2:6" x14ac:dyDescent="0.15">
      <c r="B4067">
        <f ca="1">IF(INDEX(Transactions!$L:$L,ROW()-8)="",TODAY(),INDEX(Transactions!$G:$G,ROW()-8))</f>
        <v>46238</v>
      </c>
      <c r="F4067">
        <f>IF(INDEX(Transactions!$L:$L,ROW()-8)="",0,INDEX(Transactions!$Q:$Q,ROW()-8))</f>
        <v>0</v>
      </c>
    </row>
    <row r="4068" spans="2:6" x14ac:dyDescent="0.15">
      <c r="B4068">
        <f ca="1">IF(INDEX(Transactions!$L:$L,ROW()-8)="",TODAY(),INDEX(Transactions!$G:$G,ROW()-8))</f>
        <v>46238</v>
      </c>
      <c r="F4068">
        <f>IF(INDEX(Transactions!$L:$L,ROW()-8)="",0,INDEX(Transactions!$Q:$Q,ROW()-8))</f>
        <v>0</v>
      </c>
    </row>
    <row r="4069" spans="2:6" x14ac:dyDescent="0.15">
      <c r="B4069">
        <f ca="1">IF(INDEX(Transactions!$L:$L,ROW()-8)="",TODAY(),INDEX(Transactions!$G:$G,ROW()-8))</f>
        <v>46238</v>
      </c>
      <c r="F4069">
        <f>IF(INDEX(Transactions!$L:$L,ROW()-8)="",0,INDEX(Transactions!$Q:$Q,ROW()-8))</f>
        <v>0</v>
      </c>
    </row>
    <row r="4070" spans="2:6" x14ac:dyDescent="0.15">
      <c r="B4070">
        <f ca="1">IF(INDEX(Transactions!$L:$L,ROW()-8)="",TODAY(),INDEX(Transactions!$G:$G,ROW()-8))</f>
        <v>46238</v>
      </c>
      <c r="F4070">
        <f>IF(INDEX(Transactions!$L:$L,ROW()-8)="",0,INDEX(Transactions!$Q:$Q,ROW()-8))</f>
        <v>0</v>
      </c>
    </row>
    <row r="4071" spans="2:6" x14ac:dyDescent="0.15">
      <c r="B4071">
        <f ca="1">IF(INDEX(Transactions!$L:$L,ROW()-8)="",TODAY(),INDEX(Transactions!$G:$G,ROW()-8))</f>
        <v>46238</v>
      </c>
      <c r="F4071">
        <f>IF(INDEX(Transactions!$L:$L,ROW()-8)="",0,INDEX(Transactions!$Q:$Q,ROW()-8))</f>
        <v>0</v>
      </c>
    </row>
    <row r="4072" spans="2:6" x14ac:dyDescent="0.15">
      <c r="B4072">
        <f ca="1">IF(INDEX(Transactions!$L:$L,ROW()-8)="",TODAY(),INDEX(Transactions!$G:$G,ROW()-8))</f>
        <v>46238</v>
      </c>
      <c r="F4072">
        <f>IF(INDEX(Transactions!$L:$L,ROW()-8)="",0,INDEX(Transactions!$Q:$Q,ROW()-8))</f>
        <v>0</v>
      </c>
    </row>
    <row r="4073" spans="2:6" x14ac:dyDescent="0.15">
      <c r="B4073">
        <f ca="1">IF(INDEX(Transactions!$L:$L,ROW()-8)="",TODAY(),INDEX(Transactions!$G:$G,ROW()-8))</f>
        <v>46238</v>
      </c>
      <c r="F4073">
        <f>IF(INDEX(Transactions!$L:$L,ROW()-8)="",0,INDEX(Transactions!$Q:$Q,ROW()-8))</f>
        <v>0</v>
      </c>
    </row>
    <row r="4074" spans="2:6" x14ac:dyDescent="0.15">
      <c r="B4074">
        <f ca="1">IF(INDEX(Transactions!$L:$L,ROW()-8)="",TODAY(),INDEX(Transactions!$G:$G,ROW()-8))</f>
        <v>46238</v>
      </c>
      <c r="F4074">
        <f>IF(INDEX(Transactions!$L:$L,ROW()-8)="",0,INDEX(Transactions!$Q:$Q,ROW()-8))</f>
        <v>0</v>
      </c>
    </row>
    <row r="4075" spans="2:6" x14ac:dyDescent="0.15">
      <c r="B4075">
        <f ca="1">IF(INDEX(Transactions!$L:$L,ROW()-8)="",TODAY(),INDEX(Transactions!$G:$G,ROW()-8))</f>
        <v>46238</v>
      </c>
      <c r="F4075">
        <f>IF(INDEX(Transactions!$L:$L,ROW()-8)="",0,INDEX(Transactions!$Q:$Q,ROW()-8))</f>
        <v>0</v>
      </c>
    </row>
    <row r="4076" spans="2:6" x14ac:dyDescent="0.15">
      <c r="B4076">
        <f ca="1">IF(INDEX(Transactions!$L:$L,ROW()-8)="",TODAY(),INDEX(Transactions!$G:$G,ROW()-8))</f>
        <v>46238</v>
      </c>
      <c r="F4076">
        <f>IF(INDEX(Transactions!$L:$L,ROW()-8)="",0,INDEX(Transactions!$Q:$Q,ROW()-8))</f>
        <v>0</v>
      </c>
    </row>
    <row r="4077" spans="2:6" x14ac:dyDescent="0.15">
      <c r="B4077">
        <f ca="1">IF(INDEX(Transactions!$L:$L,ROW()-8)="",TODAY(),INDEX(Transactions!$G:$G,ROW()-8))</f>
        <v>46238</v>
      </c>
      <c r="F4077">
        <f>IF(INDEX(Transactions!$L:$L,ROW()-8)="",0,INDEX(Transactions!$Q:$Q,ROW()-8))</f>
        <v>0</v>
      </c>
    </row>
    <row r="4078" spans="2:6" x14ac:dyDescent="0.15">
      <c r="B4078">
        <f ca="1">IF(INDEX(Transactions!$L:$L,ROW()-8)="",TODAY(),INDEX(Transactions!$G:$G,ROW()-8))</f>
        <v>46238</v>
      </c>
      <c r="F4078">
        <f>IF(INDEX(Transactions!$L:$L,ROW()-8)="",0,INDEX(Transactions!$Q:$Q,ROW()-8))</f>
        <v>0</v>
      </c>
    </row>
    <row r="4079" spans="2:6" x14ac:dyDescent="0.15">
      <c r="B4079">
        <f ca="1">IF(INDEX(Transactions!$L:$L,ROW()-8)="",TODAY(),INDEX(Transactions!$G:$G,ROW()-8))</f>
        <v>46238</v>
      </c>
      <c r="F4079">
        <f>IF(INDEX(Transactions!$L:$L,ROW()-8)="",0,INDEX(Transactions!$Q:$Q,ROW()-8))</f>
        <v>0</v>
      </c>
    </row>
    <row r="4080" spans="2:6" x14ac:dyDescent="0.15">
      <c r="B4080">
        <f ca="1">IF(INDEX(Transactions!$L:$L,ROW()-8)="",TODAY(),INDEX(Transactions!$G:$G,ROW()-8))</f>
        <v>46238</v>
      </c>
      <c r="F4080">
        <f>IF(INDEX(Transactions!$L:$L,ROW()-8)="",0,INDEX(Transactions!$Q:$Q,ROW()-8))</f>
        <v>0</v>
      </c>
    </row>
    <row r="4081" spans="2:6" x14ac:dyDescent="0.15">
      <c r="B4081">
        <f ca="1">IF(INDEX(Transactions!$L:$L,ROW()-8)="",TODAY(),INDEX(Transactions!$G:$G,ROW()-8))</f>
        <v>46238</v>
      </c>
      <c r="F4081">
        <f>IF(INDEX(Transactions!$L:$L,ROW()-8)="",0,INDEX(Transactions!$Q:$Q,ROW()-8))</f>
        <v>0</v>
      </c>
    </row>
    <row r="4082" spans="2:6" x14ac:dyDescent="0.15">
      <c r="B4082">
        <f ca="1">IF(INDEX(Transactions!$L:$L,ROW()-8)="",TODAY(),INDEX(Transactions!$G:$G,ROW()-8))</f>
        <v>46238</v>
      </c>
      <c r="F4082">
        <f>IF(INDEX(Transactions!$L:$L,ROW()-8)="",0,INDEX(Transactions!$Q:$Q,ROW()-8))</f>
        <v>0</v>
      </c>
    </row>
    <row r="4083" spans="2:6" x14ac:dyDescent="0.15">
      <c r="B4083">
        <f ca="1">IF(INDEX(Transactions!$L:$L,ROW()-8)="",TODAY(),INDEX(Transactions!$G:$G,ROW()-8))</f>
        <v>46238</v>
      </c>
      <c r="F4083">
        <f>IF(INDEX(Transactions!$L:$L,ROW()-8)="",0,INDEX(Transactions!$Q:$Q,ROW()-8))</f>
        <v>0</v>
      </c>
    </row>
    <row r="4084" spans="2:6" x14ac:dyDescent="0.15">
      <c r="B4084">
        <f ca="1">IF(INDEX(Transactions!$L:$L,ROW()-8)="",TODAY(),INDEX(Transactions!$G:$G,ROW()-8))</f>
        <v>46238</v>
      </c>
      <c r="F4084">
        <f>IF(INDEX(Transactions!$L:$L,ROW()-8)="",0,INDEX(Transactions!$Q:$Q,ROW()-8))</f>
        <v>0</v>
      </c>
    </row>
    <row r="4085" spans="2:6" x14ac:dyDescent="0.15">
      <c r="B4085">
        <f ca="1">IF(INDEX(Transactions!$L:$L,ROW()-8)="",TODAY(),INDEX(Transactions!$G:$G,ROW()-8))</f>
        <v>46238</v>
      </c>
      <c r="F4085">
        <f>IF(INDEX(Transactions!$L:$L,ROW()-8)="",0,INDEX(Transactions!$Q:$Q,ROW()-8))</f>
        <v>0</v>
      </c>
    </row>
    <row r="4086" spans="2:6" x14ac:dyDescent="0.15">
      <c r="B4086">
        <f ca="1">IF(INDEX(Transactions!$L:$L,ROW()-8)="",TODAY(),INDEX(Transactions!$G:$G,ROW()-8))</f>
        <v>46238</v>
      </c>
      <c r="F4086">
        <f>IF(INDEX(Transactions!$L:$L,ROW()-8)="",0,INDEX(Transactions!$Q:$Q,ROW()-8))</f>
        <v>0</v>
      </c>
    </row>
    <row r="4087" spans="2:6" x14ac:dyDescent="0.15">
      <c r="B4087">
        <f ca="1">IF(INDEX(Transactions!$L:$L,ROW()-8)="",TODAY(),INDEX(Transactions!$G:$G,ROW()-8))</f>
        <v>46238</v>
      </c>
      <c r="F4087">
        <f>IF(INDEX(Transactions!$L:$L,ROW()-8)="",0,INDEX(Transactions!$Q:$Q,ROW()-8))</f>
        <v>0</v>
      </c>
    </row>
    <row r="4088" spans="2:6" x14ac:dyDescent="0.15">
      <c r="B4088">
        <f ca="1">IF(INDEX(Transactions!$L:$L,ROW()-8)="",TODAY(),INDEX(Transactions!$G:$G,ROW()-8))</f>
        <v>46238</v>
      </c>
      <c r="F4088">
        <f>IF(INDEX(Transactions!$L:$L,ROW()-8)="",0,INDEX(Transactions!$Q:$Q,ROW()-8))</f>
        <v>0</v>
      </c>
    </row>
    <row r="4089" spans="2:6" x14ac:dyDescent="0.15">
      <c r="B4089">
        <f ca="1">IF(INDEX(Transactions!$L:$L,ROW()-8)="",TODAY(),INDEX(Transactions!$G:$G,ROW()-8))</f>
        <v>46238</v>
      </c>
      <c r="F4089">
        <f>IF(INDEX(Transactions!$L:$L,ROW()-8)="",0,INDEX(Transactions!$Q:$Q,ROW()-8))</f>
        <v>0</v>
      </c>
    </row>
    <row r="4090" spans="2:6" x14ac:dyDescent="0.15">
      <c r="B4090">
        <f ca="1">IF(INDEX(Transactions!$L:$L,ROW()-8)="",TODAY(),INDEX(Transactions!$G:$G,ROW()-8))</f>
        <v>46238</v>
      </c>
      <c r="F4090">
        <f>IF(INDEX(Transactions!$L:$L,ROW()-8)="",0,INDEX(Transactions!$Q:$Q,ROW()-8))</f>
        <v>0</v>
      </c>
    </row>
    <row r="4091" spans="2:6" x14ac:dyDescent="0.15">
      <c r="B4091">
        <f ca="1">IF(INDEX(Transactions!$L:$L,ROW()-8)="",TODAY(),INDEX(Transactions!$G:$G,ROW()-8))</f>
        <v>46238</v>
      </c>
      <c r="F4091">
        <f>IF(INDEX(Transactions!$L:$L,ROW()-8)="",0,INDEX(Transactions!$Q:$Q,ROW()-8))</f>
        <v>0</v>
      </c>
    </row>
    <row r="4092" spans="2:6" x14ac:dyDescent="0.15">
      <c r="B4092">
        <f ca="1">IF(INDEX(Transactions!$L:$L,ROW()-8)="",TODAY(),INDEX(Transactions!$G:$G,ROW()-8))</f>
        <v>46238</v>
      </c>
      <c r="F4092">
        <f>IF(INDEX(Transactions!$L:$L,ROW()-8)="",0,INDEX(Transactions!$Q:$Q,ROW()-8))</f>
        <v>0</v>
      </c>
    </row>
    <row r="4093" spans="2:6" x14ac:dyDescent="0.15">
      <c r="B4093">
        <f ca="1">IF(INDEX(Transactions!$L:$L,ROW()-8)="",TODAY(),INDEX(Transactions!$G:$G,ROW()-8))</f>
        <v>46238</v>
      </c>
      <c r="F4093">
        <f>IF(INDEX(Transactions!$L:$L,ROW()-8)="",0,INDEX(Transactions!$Q:$Q,ROW()-8))</f>
        <v>0</v>
      </c>
    </row>
    <row r="4094" spans="2:6" x14ac:dyDescent="0.15">
      <c r="B4094">
        <f ca="1">IF(INDEX(Transactions!$L:$L,ROW()-8)="",TODAY(),INDEX(Transactions!$G:$G,ROW()-8))</f>
        <v>46238</v>
      </c>
      <c r="F4094">
        <f>IF(INDEX(Transactions!$L:$L,ROW()-8)="",0,INDEX(Transactions!$Q:$Q,ROW()-8))</f>
        <v>0</v>
      </c>
    </row>
    <row r="4095" spans="2:6" x14ac:dyDescent="0.15">
      <c r="B4095">
        <f ca="1">IF(INDEX(Transactions!$L:$L,ROW()-8)="",TODAY(),INDEX(Transactions!$G:$G,ROW()-8))</f>
        <v>46238</v>
      </c>
      <c r="F4095">
        <f>IF(INDEX(Transactions!$L:$L,ROW()-8)="",0,INDEX(Transactions!$Q:$Q,ROW()-8))</f>
        <v>0</v>
      </c>
    </row>
    <row r="4096" spans="2:6" x14ac:dyDescent="0.15">
      <c r="B4096">
        <f ca="1">IF(INDEX(Transactions!$L:$L,ROW()-8)="",TODAY(),INDEX(Transactions!$G:$G,ROW()-8))</f>
        <v>46238</v>
      </c>
      <c r="F4096">
        <f>IF(INDEX(Transactions!$L:$L,ROW()-8)="",0,INDEX(Transactions!$Q:$Q,ROW()-8))</f>
        <v>0</v>
      </c>
    </row>
    <row r="4097" spans="2:6" x14ac:dyDescent="0.15">
      <c r="B4097">
        <f ca="1">IF(INDEX(Transactions!$L:$L,ROW()-8)="",TODAY(),INDEX(Transactions!$G:$G,ROW()-8))</f>
        <v>46238</v>
      </c>
      <c r="F4097">
        <f>IF(INDEX(Transactions!$L:$L,ROW()-8)="",0,INDEX(Transactions!$Q:$Q,ROW()-8))</f>
        <v>0</v>
      </c>
    </row>
    <row r="4098" spans="2:6" x14ac:dyDescent="0.15">
      <c r="B4098">
        <f ca="1">IF(INDEX(Transactions!$L:$L,ROW()-8)="",TODAY(),INDEX(Transactions!$G:$G,ROW()-8))</f>
        <v>46238</v>
      </c>
      <c r="F4098">
        <f>IF(INDEX(Transactions!$L:$L,ROW()-8)="",0,INDEX(Transactions!$Q:$Q,ROW()-8))</f>
        <v>0</v>
      </c>
    </row>
    <row r="4099" spans="2:6" x14ac:dyDescent="0.15">
      <c r="B4099">
        <f ca="1">IF(INDEX(Transactions!$L:$L,ROW()-8)="",TODAY(),INDEX(Transactions!$G:$G,ROW()-8))</f>
        <v>46238</v>
      </c>
      <c r="F4099">
        <f>IF(INDEX(Transactions!$L:$L,ROW()-8)="",0,INDEX(Transactions!$Q:$Q,ROW()-8))</f>
        <v>0</v>
      </c>
    </row>
    <row r="4100" spans="2:6" x14ac:dyDescent="0.15">
      <c r="B4100">
        <f ca="1">IF(INDEX(Transactions!$L:$L,ROW()-8)="",TODAY(),INDEX(Transactions!$G:$G,ROW()-8))</f>
        <v>46238</v>
      </c>
      <c r="F4100">
        <f>IF(INDEX(Transactions!$L:$L,ROW()-8)="",0,INDEX(Transactions!$Q:$Q,ROW()-8))</f>
        <v>0</v>
      </c>
    </row>
    <row r="4101" spans="2:6" x14ac:dyDescent="0.15">
      <c r="B4101">
        <f ca="1">IF(INDEX(Transactions!$L:$L,ROW()-8)="",TODAY(),INDEX(Transactions!$G:$G,ROW()-8))</f>
        <v>46238</v>
      </c>
      <c r="F4101">
        <f>IF(INDEX(Transactions!$L:$L,ROW()-8)="",0,INDEX(Transactions!$Q:$Q,ROW()-8))</f>
        <v>0</v>
      </c>
    </row>
    <row r="4102" spans="2:6" x14ac:dyDescent="0.15">
      <c r="B4102">
        <f ca="1">IF(INDEX(Transactions!$L:$L,ROW()-8)="",TODAY(),INDEX(Transactions!$G:$G,ROW()-8))</f>
        <v>46238</v>
      </c>
      <c r="F4102">
        <f>IF(INDEX(Transactions!$L:$L,ROW()-8)="",0,INDEX(Transactions!$Q:$Q,ROW()-8))</f>
        <v>0</v>
      </c>
    </row>
    <row r="4103" spans="2:6" x14ac:dyDescent="0.15">
      <c r="B4103">
        <f ca="1">IF(INDEX(Transactions!$L:$L,ROW()-8)="",TODAY(),INDEX(Transactions!$G:$G,ROW()-8))</f>
        <v>46238</v>
      </c>
      <c r="F4103">
        <f>IF(INDEX(Transactions!$L:$L,ROW()-8)="",0,INDEX(Transactions!$Q:$Q,ROW()-8))</f>
        <v>0</v>
      </c>
    </row>
    <row r="4104" spans="2:6" x14ac:dyDescent="0.15">
      <c r="B4104">
        <f ca="1">IF(INDEX(Transactions!$L:$L,ROW()-8)="",TODAY(),INDEX(Transactions!$G:$G,ROW()-8))</f>
        <v>46238</v>
      </c>
      <c r="F4104">
        <f>IF(INDEX(Transactions!$L:$L,ROW()-8)="",0,INDEX(Transactions!$Q:$Q,ROW()-8))</f>
        <v>0</v>
      </c>
    </row>
    <row r="4105" spans="2:6" x14ac:dyDescent="0.15">
      <c r="B4105">
        <f ca="1">IF(INDEX(Transactions!$L:$L,ROW()-8)="",TODAY(),INDEX(Transactions!$G:$G,ROW()-8))</f>
        <v>46238</v>
      </c>
      <c r="F4105">
        <f>IF(INDEX(Transactions!$L:$L,ROW()-8)="",0,INDEX(Transactions!$Q:$Q,ROW()-8))</f>
        <v>0</v>
      </c>
    </row>
    <row r="4106" spans="2:6" x14ac:dyDescent="0.15">
      <c r="B4106">
        <f ca="1">IF(INDEX(Transactions!$L:$L,ROW()-8)="",TODAY(),INDEX(Transactions!$G:$G,ROW()-8))</f>
        <v>46238</v>
      </c>
      <c r="F4106">
        <f>IF(INDEX(Transactions!$L:$L,ROW()-8)="",0,INDEX(Transactions!$Q:$Q,ROW()-8))</f>
        <v>0</v>
      </c>
    </row>
    <row r="4107" spans="2:6" x14ac:dyDescent="0.15">
      <c r="B4107">
        <f ca="1">IF(INDEX(Transactions!$L:$L,ROW()-8)="",TODAY(),INDEX(Transactions!$G:$G,ROW()-8))</f>
        <v>46238</v>
      </c>
      <c r="F4107">
        <f>IF(INDEX(Transactions!$L:$L,ROW()-8)="",0,INDEX(Transactions!$Q:$Q,ROW()-8))</f>
        <v>0</v>
      </c>
    </row>
    <row r="4108" spans="2:6" x14ac:dyDescent="0.15">
      <c r="B4108">
        <f ca="1">IF(INDEX(Transactions!$L:$L,ROW()-8)="",TODAY(),INDEX(Transactions!$G:$G,ROW()-8))</f>
        <v>46238</v>
      </c>
      <c r="F4108">
        <f>IF(INDEX(Transactions!$L:$L,ROW()-8)="",0,INDEX(Transactions!$Q:$Q,ROW()-8))</f>
        <v>0</v>
      </c>
    </row>
    <row r="4109" spans="2:6" x14ac:dyDescent="0.15">
      <c r="B4109">
        <f ca="1">IF(INDEX(Transactions!$L:$L,ROW()-8)="",TODAY(),INDEX(Transactions!$G:$G,ROW()-8))</f>
        <v>46238</v>
      </c>
      <c r="F4109">
        <f>IF(INDEX(Transactions!$L:$L,ROW()-8)="",0,INDEX(Transactions!$Q:$Q,ROW()-8))</f>
        <v>0</v>
      </c>
    </row>
    <row r="4110" spans="2:6" x14ac:dyDescent="0.15">
      <c r="B4110">
        <f ca="1">IF(INDEX(Transactions!$L:$L,ROW()-8)="",TODAY(),INDEX(Transactions!$G:$G,ROW()-8))</f>
        <v>46238</v>
      </c>
      <c r="F4110">
        <f>IF(INDEX(Transactions!$L:$L,ROW()-8)="",0,INDEX(Transactions!$Q:$Q,ROW()-8))</f>
        <v>0</v>
      </c>
    </row>
    <row r="4111" spans="2:6" x14ac:dyDescent="0.15">
      <c r="B4111">
        <f ca="1">IF(INDEX(Transactions!$L:$L,ROW()-8)="",TODAY(),INDEX(Transactions!$G:$G,ROW()-8))</f>
        <v>46238</v>
      </c>
      <c r="F4111">
        <f>IF(INDEX(Transactions!$L:$L,ROW()-8)="",0,INDEX(Transactions!$Q:$Q,ROW()-8))</f>
        <v>0</v>
      </c>
    </row>
    <row r="4112" spans="2:6" x14ac:dyDescent="0.15">
      <c r="B4112">
        <f ca="1">IF(INDEX(Transactions!$L:$L,ROW()-8)="",TODAY(),INDEX(Transactions!$G:$G,ROW()-8))</f>
        <v>46238</v>
      </c>
      <c r="F4112">
        <f>IF(INDEX(Transactions!$L:$L,ROW()-8)="",0,INDEX(Transactions!$Q:$Q,ROW()-8))</f>
        <v>0</v>
      </c>
    </row>
    <row r="4113" spans="2:6" x14ac:dyDescent="0.15">
      <c r="B4113">
        <f ca="1">IF(INDEX(Transactions!$L:$L,ROW()-8)="",TODAY(),INDEX(Transactions!$G:$G,ROW()-8))</f>
        <v>46238</v>
      </c>
      <c r="F4113">
        <f>IF(INDEX(Transactions!$L:$L,ROW()-8)="",0,INDEX(Transactions!$Q:$Q,ROW()-8))</f>
        <v>0</v>
      </c>
    </row>
    <row r="4114" spans="2:6" x14ac:dyDescent="0.15">
      <c r="B4114">
        <f ca="1">IF(INDEX(Transactions!$L:$L,ROW()-8)="",TODAY(),INDEX(Transactions!$G:$G,ROW()-8))</f>
        <v>46238</v>
      </c>
      <c r="F4114">
        <f>IF(INDEX(Transactions!$L:$L,ROW()-8)="",0,INDEX(Transactions!$Q:$Q,ROW()-8))</f>
        <v>0</v>
      </c>
    </row>
    <row r="4115" spans="2:6" x14ac:dyDescent="0.15">
      <c r="B4115">
        <f ca="1">IF(INDEX(Transactions!$L:$L,ROW()-8)="",TODAY(),INDEX(Transactions!$G:$G,ROW()-8))</f>
        <v>46238</v>
      </c>
      <c r="F4115">
        <f>IF(INDEX(Transactions!$L:$L,ROW()-8)="",0,INDEX(Transactions!$Q:$Q,ROW()-8))</f>
        <v>0</v>
      </c>
    </row>
    <row r="4116" spans="2:6" x14ac:dyDescent="0.15">
      <c r="B4116">
        <f ca="1">IF(INDEX(Transactions!$L:$L,ROW()-8)="",TODAY(),INDEX(Transactions!$G:$G,ROW()-8))</f>
        <v>46238</v>
      </c>
      <c r="F4116">
        <f>IF(INDEX(Transactions!$L:$L,ROW()-8)="",0,INDEX(Transactions!$Q:$Q,ROW()-8))</f>
        <v>0</v>
      </c>
    </row>
    <row r="4117" spans="2:6" x14ac:dyDescent="0.15">
      <c r="B4117">
        <f ca="1">IF(INDEX(Transactions!$L:$L,ROW()-8)="",TODAY(),INDEX(Transactions!$G:$G,ROW()-8))</f>
        <v>46238</v>
      </c>
      <c r="F4117">
        <f>IF(INDEX(Transactions!$L:$L,ROW()-8)="",0,INDEX(Transactions!$Q:$Q,ROW()-8))</f>
        <v>0</v>
      </c>
    </row>
    <row r="4118" spans="2:6" x14ac:dyDescent="0.15">
      <c r="B4118">
        <f ca="1">IF(INDEX(Transactions!$L:$L,ROW()-8)="",TODAY(),INDEX(Transactions!$G:$G,ROW()-8))</f>
        <v>46238</v>
      </c>
      <c r="F4118">
        <f>IF(INDEX(Transactions!$L:$L,ROW()-8)="",0,INDEX(Transactions!$Q:$Q,ROW()-8))</f>
        <v>0</v>
      </c>
    </row>
    <row r="4119" spans="2:6" x14ac:dyDescent="0.15">
      <c r="B4119">
        <f ca="1">IF(INDEX(Transactions!$L:$L,ROW()-8)="",TODAY(),INDEX(Transactions!$G:$G,ROW()-8))</f>
        <v>46238</v>
      </c>
      <c r="F4119">
        <f>IF(INDEX(Transactions!$L:$L,ROW()-8)="",0,INDEX(Transactions!$Q:$Q,ROW()-8))</f>
        <v>0</v>
      </c>
    </row>
    <row r="4120" spans="2:6" x14ac:dyDescent="0.15">
      <c r="B4120">
        <f ca="1">IF(INDEX(Transactions!$L:$L,ROW()-8)="",TODAY(),INDEX(Transactions!$G:$G,ROW()-8))</f>
        <v>46238</v>
      </c>
      <c r="F4120">
        <f>IF(INDEX(Transactions!$L:$L,ROW()-8)="",0,INDEX(Transactions!$Q:$Q,ROW()-8))</f>
        <v>0</v>
      </c>
    </row>
    <row r="4121" spans="2:6" x14ac:dyDescent="0.15">
      <c r="B4121">
        <f ca="1">IF(INDEX(Transactions!$L:$L,ROW()-8)="",TODAY(),INDEX(Transactions!$G:$G,ROW()-8))</f>
        <v>46238</v>
      </c>
      <c r="F4121">
        <f>IF(INDEX(Transactions!$L:$L,ROW()-8)="",0,INDEX(Transactions!$Q:$Q,ROW()-8))</f>
        <v>0</v>
      </c>
    </row>
    <row r="4122" spans="2:6" x14ac:dyDescent="0.15">
      <c r="B4122">
        <f ca="1">IF(INDEX(Transactions!$L:$L,ROW()-8)="",TODAY(),INDEX(Transactions!$G:$G,ROW()-8))</f>
        <v>46238</v>
      </c>
      <c r="F4122">
        <f>IF(INDEX(Transactions!$L:$L,ROW()-8)="",0,INDEX(Transactions!$Q:$Q,ROW()-8))</f>
        <v>0</v>
      </c>
    </row>
    <row r="4123" spans="2:6" x14ac:dyDescent="0.15">
      <c r="B4123">
        <f ca="1">IF(INDEX(Transactions!$L:$L,ROW()-8)="",TODAY(),INDEX(Transactions!$G:$G,ROW()-8))</f>
        <v>46238</v>
      </c>
      <c r="F4123">
        <f>IF(INDEX(Transactions!$L:$L,ROW()-8)="",0,INDEX(Transactions!$Q:$Q,ROW()-8))</f>
        <v>0</v>
      </c>
    </row>
    <row r="4124" spans="2:6" x14ac:dyDescent="0.15">
      <c r="B4124">
        <f ca="1">IF(INDEX(Transactions!$L:$L,ROW()-8)="",TODAY(),INDEX(Transactions!$G:$G,ROW()-8))</f>
        <v>46238</v>
      </c>
      <c r="F4124">
        <f>IF(INDEX(Transactions!$L:$L,ROW()-8)="",0,INDEX(Transactions!$Q:$Q,ROW()-8))</f>
        <v>0</v>
      </c>
    </row>
    <row r="4125" spans="2:6" x14ac:dyDescent="0.15">
      <c r="B4125">
        <f ca="1">IF(INDEX(Transactions!$L:$L,ROW()-8)="",TODAY(),INDEX(Transactions!$G:$G,ROW()-8))</f>
        <v>46238</v>
      </c>
      <c r="F4125">
        <f>IF(INDEX(Transactions!$L:$L,ROW()-8)="",0,INDEX(Transactions!$Q:$Q,ROW()-8))</f>
        <v>0</v>
      </c>
    </row>
    <row r="4126" spans="2:6" x14ac:dyDescent="0.15">
      <c r="B4126">
        <f ca="1">IF(INDEX(Transactions!$L:$L,ROW()-8)="",TODAY(),INDEX(Transactions!$G:$G,ROW()-8))</f>
        <v>46238</v>
      </c>
      <c r="F4126">
        <f>IF(INDEX(Transactions!$L:$L,ROW()-8)="",0,INDEX(Transactions!$Q:$Q,ROW()-8))</f>
        <v>0</v>
      </c>
    </row>
    <row r="4127" spans="2:6" x14ac:dyDescent="0.15">
      <c r="B4127">
        <f ca="1">IF(INDEX(Transactions!$L:$L,ROW()-8)="",TODAY(),INDEX(Transactions!$G:$G,ROW()-8))</f>
        <v>46238</v>
      </c>
      <c r="F4127">
        <f>IF(INDEX(Transactions!$L:$L,ROW()-8)="",0,INDEX(Transactions!$Q:$Q,ROW()-8))</f>
        <v>0</v>
      </c>
    </row>
    <row r="4128" spans="2:6" x14ac:dyDescent="0.15">
      <c r="B4128">
        <f ca="1">IF(INDEX(Transactions!$L:$L,ROW()-8)="",TODAY(),INDEX(Transactions!$G:$G,ROW()-8))</f>
        <v>46238</v>
      </c>
      <c r="F4128">
        <f>IF(INDEX(Transactions!$L:$L,ROW()-8)="",0,INDEX(Transactions!$Q:$Q,ROW()-8))</f>
        <v>0</v>
      </c>
    </row>
    <row r="4129" spans="2:6" x14ac:dyDescent="0.15">
      <c r="B4129">
        <f ca="1">IF(INDEX(Transactions!$L:$L,ROW()-8)="",TODAY(),INDEX(Transactions!$G:$G,ROW()-8))</f>
        <v>46238</v>
      </c>
      <c r="F4129">
        <f>IF(INDEX(Transactions!$L:$L,ROW()-8)="",0,INDEX(Transactions!$Q:$Q,ROW()-8))</f>
        <v>0</v>
      </c>
    </row>
    <row r="4130" spans="2:6" x14ac:dyDescent="0.15">
      <c r="B4130">
        <f ca="1">IF(INDEX(Transactions!$L:$L,ROW()-8)="",TODAY(),INDEX(Transactions!$G:$G,ROW()-8))</f>
        <v>46238</v>
      </c>
      <c r="F4130">
        <f>IF(INDEX(Transactions!$L:$L,ROW()-8)="",0,INDEX(Transactions!$Q:$Q,ROW()-8))</f>
        <v>0</v>
      </c>
    </row>
    <row r="4131" spans="2:6" x14ac:dyDescent="0.15">
      <c r="B4131">
        <f ca="1">IF(INDEX(Transactions!$L:$L,ROW()-8)="",TODAY(),INDEX(Transactions!$G:$G,ROW()-8))</f>
        <v>46238</v>
      </c>
      <c r="F4131">
        <f>IF(INDEX(Transactions!$L:$L,ROW()-8)="",0,INDEX(Transactions!$Q:$Q,ROW()-8))</f>
        <v>0</v>
      </c>
    </row>
    <row r="4132" spans="2:6" x14ac:dyDescent="0.15">
      <c r="B4132">
        <f ca="1">IF(INDEX(Transactions!$L:$L,ROW()-8)="",TODAY(),INDEX(Transactions!$G:$G,ROW()-8))</f>
        <v>46238</v>
      </c>
      <c r="F4132">
        <f>IF(INDEX(Transactions!$L:$L,ROW()-8)="",0,INDEX(Transactions!$Q:$Q,ROW()-8))</f>
        <v>0</v>
      </c>
    </row>
    <row r="4133" spans="2:6" x14ac:dyDescent="0.15">
      <c r="B4133">
        <f ca="1">IF(INDEX(Transactions!$L:$L,ROW()-8)="",TODAY(),INDEX(Transactions!$G:$G,ROW()-8))</f>
        <v>46238</v>
      </c>
      <c r="F4133">
        <f>IF(INDEX(Transactions!$L:$L,ROW()-8)="",0,INDEX(Transactions!$Q:$Q,ROW()-8))</f>
        <v>0</v>
      </c>
    </row>
    <row r="4134" spans="2:6" x14ac:dyDescent="0.15">
      <c r="B4134">
        <f ca="1">IF(INDEX(Transactions!$L:$L,ROW()-8)="",TODAY(),INDEX(Transactions!$G:$G,ROW()-8))</f>
        <v>46238</v>
      </c>
      <c r="F4134">
        <f>IF(INDEX(Transactions!$L:$L,ROW()-8)="",0,INDEX(Transactions!$Q:$Q,ROW()-8))</f>
        <v>0</v>
      </c>
    </row>
    <row r="4135" spans="2:6" x14ac:dyDescent="0.15">
      <c r="B4135">
        <f ca="1">IF(INDEX(Transactions!$L:$L,ROW()-8)="",TODAY(),INDEX(Transactions!$G:$G,ROW()-8))</f>
        <v>46238</v>
      </c>
      <c r="F4135">
        <f>IF(INDEX(Transactions!$L:$L,ROW()-8)="",0,INDEX(Transactions!$Q:$Q,ROW()-8))</f>
        <v>0</v>
      </c>
    </row>
    <row r="4136" spans="2:6" x14ac:dyDescent="0.15">
      <c r="B4136">
        <f ca="1">IF(INDEX(Transactions!$L:$L,ROW()-8)="",TODAY(),INDEX(Transactions!$G:$G,ROW()-8))</f>
        <v>46238</v>
      </c>
      <c r="F4136">
        <f>IF(INDEX(Transactions!$L:$L,ROW()-8)="",0,INDEX(Transactions!$Q:$Q,ROW()-8))</f>
        <v>0</v>
      </c>
    </row>
    <row r="4137" spans="2:6" x14ac:dyDescent="0.15">
      <c r="B4137">
        <f ca="1">IF(INDEX(Transactions!$L:$L,ROW()-8)="",TODAY(),INDEX(Transactions!$G:$G,ROW()-8))</f>
        <v>46238</v>
      </c>
      <c r="F4137">
        <f>IF(INDEX(Transactions!$L:$L,ROW()-8)="",0,INDEX(Transactions!$Q:$Q,ROW()-8))</f>
        <v>0</v>
      </c>
    </row>
    <row r="4138" spans="2:6" x14ac:dyDescent="0.15">
      <c r="B4138">
        <f ca="1">IF(INDEX(Transactions!$L:$L,ROW()-8)="",TODAY(),INDEX(Transactions!$G:$G,ROW()-8))</f>
        <v>46238</v>
      </c>
      <c r="F4138">
        <f>IF(INDEX(Transactions!$L:$L,ROW()-8)="",0,INDEX(Transactions!$Q:$Q,ROW()-8))</f>
        <v>0</v>
      </c>
    </row>
    <row r="4139" spans="2:6" x14ac:dyDescent="0.15">
      <c r="B4139">
        <f ca="1">IF(INDEX(Transactions!$L:$L,ROW()-8)="",TODAY(),INDEX(Transactions!$G:$G,ROW()-8))</f>
        <v>46238</v>
      </c>
      <c r="F4139">
        <f>IF(INDEX(Transactions!$L:$L,ROW()-8)="",0,INDEX(Transactions!$Q:$Q,ROW()-8))</f>
        <v>0</v>
      </c>
    </row>
    <row r="4140" spans="2:6" x14ac:dyDescent="0.15">
      <c r="B4140">
        <f ca="1">IF(INDEX(Transactions!$L:$L,ROW()-8)="",TODAY(),INDEX(Transactions!$G:$G,ROW()-8))</f>
        <v>46238</v>
      </c>
      <c r="F4140">
        <f>IF(INDEX(Transactions!$L:$L,ROW()-8)="",0,INDEX(Transactions!$Q:$Q,ROW()-8))</f>
        <v>0</v>
      </c>
    </row>
    <row r="4141" spans="2:6" x14ac:dyDescent="0.15">
      <c r="B4141">
        <f ca="1">IF(INDEX(Transactions!$L:$L,ROW()-8)="",TODAY(),INDEX(Transactions!$G:$G,ROW()-8))</f>
        <v>46238</v>
      </c>
      <c r="F4141">
        <f>IF(INDEX(Transactions!$L:$L,ROW()-8)="",0,INDEX(Transactions!$Q:$Q,ROW()-8))</f>
        <v>0</v>
      </c>
    </row>
    <row r="4142" spans="2:6" x14ac:dyDescent="0.15">
      <c r="B4142">
        <f ca="1">IF(INDEX(Transactions!$L:$L,ROW()-8)="",TODAY(),INDEX(Transactions!$G:$G,ROW()-8))</f>
        <v>46238</v>
      </c>
      <c r="F4142">
        <f>IF(INDEX(Transactions!$L:$L,ROW()-8)="",0,INDEX(Transactions!$Q:$Q,ROW()-8))</f>
        <v>0</v>
      </c>
    </row>
    <row r="4143" spans="2:6" x14ac:dyDescent="0.15">
      <c r="B4143">
        <f ca="1">IF(INDEX(Transactions!$L:$L,ROW()-8)="",TODAY(),INDEX(Transactions!$G:$G,ROW()-8))</f>
        <v>46238</v>
      </c>
      <c r="F4143">
        <f>IF(INDEX(Transactions!$L:$L,ROW()-8)="",0,INDEX(Transactions!$Q:$Q,ROW()-8))</f>
        <v>0</v>
      </c>
    </row>
    <row r="4144" spans="2:6" x14ac:dyDescent="0.15">
      <c r="B4144">
        <f ca="1">IF(INDEX(Transactions!$L:$L,ROW()-8)="",TODAY(),INDEX(Transactions!$G:$G,ROW()-8))</f>
        <v>46238</v>
      </c>
      <c r="F4144">
        <f>IF(INDEX(Transactions!$L:$L,ROW()-8)="",0,INDEX(Transactions!$Q:$Q,ROW()-8))</f>
        <v>0</v>
      </c>
    </row>
    <row r="4145" spans="2:6" x14ac:dyDescent="0.15">
      <c r="B4145">
        <f ca="1">IF(INDEX(Transactions!$L:$L,ROW()-8)="",TODAY(),INDEX(Transactions!$G:$G,ROW()-8))</f>
        <v>46238</v>
      </c>
      <c r="F4145">
        <f>IF(INDEX(Transactions!$L:$L,ROW()-8)="",0,INDEX(Transactions!$Q:$Q,ROW()-8))</f>
        <v>0</v>
      </c>
    </row>
    <row r="4146" spans="2:6" x14ac:dyDescent="0.15">
      <c r="B4146">
        <f ca="1">IF(INDEX(Transactions!$L:$L,ROW()-8)="",TODAY(),INDEX(Transactions!$G:$G,ROW()-8))</f>
        <v>46238</v>
      </c>
      <c r="F4146">
        <f>IF(INDEX(Transactions!$L:$L,ROW()-8)="",0,INDEX(Transactions!$Q:$Q,ROW()-8))</f>
        <v>0</v>
      </c>
    </row>
    <row r="4147" spans="2:6" x14ac:dyDescent="0.15">
      <c r="B4147">
        <f ca="1">IF(INDEX(Transactions!$L:$L,ROW()-8)="",TODAY(),INDEX(Transactions!$G:$G,ROW()-8))</f>
        <v>46238</v>
      </c>
      <c r="F4147">
        <f>IF(INDEX(Transactions!$L:$L,ROW()-8)="",0,INDEX(Transactions!$Q:$Q,ROW()-8))</f>
        <v>0</v>
      </c>
    </row>
    <row r="4148" spans="2:6" x14ac:dyDescent="0.15">
      <c r="B4148">
        <f ca="1">IF(INDEX(Transactions!$L:$L,ROW()-8)="",TODAY(),INDEX(Transactions!$G:$G,ROW()-8))</f>
        <v>46238</v>
      </c>
      <c r="F4148">
        <f>IF(INDEX(Transactions!$L:$L,ROW()-8)="",0,INDEX(Transactions!$Q:$Q,ROW()-8))</f>
        <v>0</v>
      </c>
    </row>
    <row r="4149" spans="2:6" x14ac:dyDescent="0.15">
      <c r="B4149">
        <f ca="1">IF(INDEX(Transactions!$L:$L,ROW()-8)="",TODAY(),INDEX(Transactions!$G:$G,ROW()-8))</f>
        <v>46238</v>
      </c>
      <c r="F4149">
        <f>IF(INDEX(Transactions!$L:$L,ROW()-8)="",0,INDEX(Transactions!$Q:$Q,ROW()-8))</f>
        <v>0</v>
      </c>
    </row>
    <row r="4150" spans="2:6" x14ac:dyDescent="0.15">
      <c r="B4150">
        <f ca="1">IF(INDEX(Transactions!$L:$L,ROW()-8)="",TODAY(),INDEX(Transactions!$G:$G,ROW()-8))</f>
        <v>46238</v>
      </c>
      <c r="F4150">
        <f>IF(INDEX(Transactions!$L:$L,ROW()-8)="",0,INDEX(Transactions!$Q:$Q,ROW()-8))</f>
        <v>0</v>
      </c>
    </row>
    <row r="4151" spans="2:6" x14ac:dyDescent="0.15">
      <c r="B4151">
        <f ca="1">IF(INDEX(Transactions!$L:$L,ROW()-8)="",TODAY(),INDEX(Transactions!$G:$G,ROW()-8))</f>
        <v>46238</v>
      </c>
      <c r="F4151">
        <f>IF(INDEX(Transactions!$L:$L,ROW()-8)="",0,INDEX(Transactions!$Q:$Q,ROW()-8))</f>
        <v>0</v>
      </c>
    </row>
    <row r="4152" spans="2:6" x14ac:dyDescent="0.15">
      <c r="B4152">
        <f ca="1">IF(INDEX(Transactions!$L:$L,ROW()-8)="",TODAY(),INDEX(Transactions!$G:$G,ROW()-8))</f>
        <v>46238</v>
      </c>
      <c r="F4152">
        <f>IF(INDEX(Transactions!$L:$L,ROW()-8)="",0,INDEX(Transactions!$Q:$Q,ROW()-8))</f>
        <v>0</v>
      </c>
    </row>
    <row r="4153" spans="2:6" x14ac:dyDescent="0.15">
      <c r="B4153">
        <f ca="1">IF(INDEX(Transactions!$L:$L,ROW()-8)="",TODAY(),INDEX(Transactions!$G:$G,ROW()-8))</f>
        <v>46238</v>
      </c>
      <c r="F4153">
        <f>IF(INDEX(Transactions!$L:$L,ROW()-8)="",0,INDEX(Transactions!$Q:$Q,ROW()-8))</f>
        <v>0</v>
      </c>
    </row>
    <row r="4154" spans="2:6" x14ac:dyDescent="0.15">
      <c r="B4154">
        <f ca="1">IF(INDEX(Transactions!$L:$L,ROW()-8)="",TODAY(),INDEX(Transactions!$G:$G,ROW()-8))</f>
        <v>46238</v>
      </c>
      <c r="F4154">
        <f>IF(INDEX(Transactions!$L:$L,ROW()-8)="",0,INDEX(Transactions!$Q:$Q,ROW()-8))</f>
        <v>0</v>
      </c>
    </row>
    <row r="4155" spans="2:6" x14ac:dyDescent="0.15">
      <c r="B4155">
        <f ca="1">IF(INDEX(Transactions!$L:$L,ROW()-8)="",TODAY(),INDEX(Transactions!$G:$G,ROW()-8))</f>
        <v>46238</v>
      </c>
      <c r="F4155">
        <f>IF(INDEX(Transactions!$L:$L,ROW()-8)="",0,INDEX(Transactions!$Q:$Q,ROW()-8))</f>
        <v>0</v>
      </c>
    </row>
    <row r="4156" spans="2:6" x14ac:dyDescent="0.15">
      <c r="B4156">
        <f ca="1">IF(INDEX(Transactions!$L:$L,ROW()-8)="",TODAY(),INDEX(Transactions!$G:$G,ROW()-8))</f>
        <v>46238</v>
      </c>
      <c r="F4156">
        <f>IF(INDEX(Transactions!$L:$L,ROW()-8)="",0,INDEX(Transactions!$Q:$Q,ROW()-8))</f>
        <v>0</v>
      </c>
    </row>
    <row r="4157" spans="2:6" x14ac:dyDescent="0.15">
      <c r="B4157">
        <f ca="1">IF(INDEX(Transactions!$L:$L,ROW()-8)="",TODAY(),INDEX(Transactions!$G:$G,ROW()-8))</f>
        <v>46238</v>
      </c>
      <c r="F4157">
        <f>IF(INDEX(Transactions!$L:$L,ROW()-8)="",0,INDEX(Transactions!$Q:$Q,ROW()-8))</f>
        <v>0</v>
      </c>
    </row>
    <row r="4158" spans="2:6" x14ac:dyDescent="0.15">
      <c r="B4158">
        <f ca="1">IF(INDEX(Transactions!$L:$L,ROW()-8)="",TODAY(),INDEX(Transactions!$G:$G,ROW()-8))</f>
        <v>46238</v>
      </c>
      <c r="F4158">
        <f>IF(INDEX(Transactions!$L:$L,ROW()-8)="",0,INDEX(Transactions!$Q:$Q,ROW()-8))</f>
        <v>0</v>
      </c>
    </row>
    <row r="4159" spans="2:6" x14ac:dyDescent="0.15">
      <c r="B4159">
        <f ca="1">IF(INDEX(Transactions!$L:$L,ROW()-8)="",TODAY(),INDEX(Transactions!$G:$G,ROW()-8))</f>
        <v>46238</v>
      </c>
      <c r="F4159">
        <f>IF(INDEX(Transactions!$L:$L,ROW()-8)="",0,INDEX(Transactions!$Q:$Q,ROW()-8))</f>
        <v>0</v>
      </c>
    </row>
    <row r="4160" spans="2:6" x14ac:dyDescent="0.15">
      <c r="B4160">
        <f ca="1">IF(INDEX(Transactions!$L:$L,ROW()-8)="",TODAY(),INDEX(Transactions!$G:$G,ROW()-8))</f>
        <v>46238</v>
      </c>
      <c r="F4160">
        <f>IF(INDEX(Transactions!$L:$L,ROW()-8)="",0,INDEX(Transactions!$Q:$Q,ROW()-8))</f>
        <v>0</v>
      </c>
    </row>
    <row r="4161" spans="2:6" x14ac:dyDescent="0.15">
      <c r="B4161">
        <f ca="1">IF(INDEX(Transactions!$L:$L,ROW()-8)="",TODAY(),INDEX(Transactions!$G:$G,ROW()-8))</f>
        <v>46238</v>
      </c>
      <c r="F4161">
        <f>IF(INDEX(Transactions!$L:$L,ROW()-8)="",0,INDEX(Transactions!$Q:$Q,ROW()-8))</f>
        <v>0</v>
      </c>
    </row>
    <row r="4162" spans="2:6" x14ac:dyDescent="0.15">
      <c r="B4162">
        <f ca="1">IF(INDEX(Transactions!$L:$L,ROW()-8)="",TODAY(),INDEX(Transactions!$G:$G,ROW()-8))</f>
        <v>46238</v>
      </c>
      <c r="F4162">
        <f>IF(INDEX(Transactions!$L:$L,ROW()-8)="",0,INDEX(Transactions!$Q:$Q,ROW()-8))</f>
        <v>0</v>
      </c>
    </row>
    <row r="4163" spans="2:6" x14ac:dyDescent="0.15">
      <c r="B4163">
        <f ca="1">IF(INDEX(Transactions!$L:$L,ROW()-8)="",TODAY(),INDEX(Transactions!$G:$G,ROW()-8))</f>
        <v>46238</v>
      </c>
      <c r="F4163">
        <f>IF(INDEX(Transactions!$L:$L,ROW()-8)="",0,INDEX(Transactions!$Q:$Q,ROW()-8))</f>
        <v>0</v>
      </c>
    </row>
    <row r="4164" spans="2:6" x14ac:dyDescent="0.15">
      <c r="B4164">
        <f ca="1">IF(INDEX(Transactions!$L:$L,ROW()-8)="",TODAY(),INDEX(Transactions!$G:$G,ROW()-8))</f>
        <v>46238</v>
      </c>
      <c r="F4164">
        <f>IF(INDEX(Transactions!$L:$L,ROW()-8)="",0,INDEX(Transactions!$Q:$Q,ROW()-8))</f>
        <v>0</v>
      </c>
    </row>
    <row r="4165" spans="2:6" x14ac:dyDescent="0.15">
      <c r="B4165">
        <f ca="1">IF(INDEX(Transactions!$L:$L,ROW()-8)="",TODAY(),INDEX(Transactions!$G:$G,ROW()-8))</f>
        <v>46238</v>
      </c>
      <c r="F4165">
        <f>IF(INDEX(Transactions!$L:$L,ROW()-8)="",0,INDEX(Transactions!$Q:$Q,ROW()-8))</f>
        <v>0</v>
      </c>
    </row>
    <row r="4166" spans="2:6" x14ac:dyDescent="0.15">
      <c r="B4166">
        <f ca="1">IF(INDEX(Transactions!$L:$L,ROW()-8)="",TODAY(),INDEX(Transactions!$G:$G,ROW()-8))</f>
        <v>46238</v>
      </c>
      <c r="F4166">
        <f>IF(INDEX(Transactions!$L:$L,ROW()-8)="",0,INDEX(Transactions!$Q:$Q,ROW()-8))</f>
        <v>0</v>
      </c>
    </row>
    <row r="4167" spans="2:6" x14ac:dyDescent="0.15">
      <c r="B4167">
        <f ca="1">IF(INDEX(Transactions!$L:$L,ROW()-8)="",TODAY(),INDEX(Transactions!$G:$G,ROW()-8))</f>
        <v>46238</v>
      </c>
      <c r="F4167">
        <f>IF(INDEX(Transactions!$L:$L,ROW()-8)="",0,INDEX(Transactions!$Q:$Q,ROW()-8))</f>
        <v>0</v>
      </c>
    </row>
    <row r="4168" spans="2:6" x14ac:dyDescent="0.15">
      <c r="B4168">
        <f ca="1">IF(INDEX(Transactions!$L:$L,ROW()-8)="",TODAY(),INDEX(Transactions!$G:$G,ROW()-8))</f>
        <v>46238</v>
      </c>
      <c r="F4168">
        <f>IF(INDEX(Transactions!$L:$L,ROW()-8)="",0,INDEX(Transactions!$Q:$Q,ROW()-8))</f>
        <v>0</v>
      </c>
    </row>
    <row r="4169" spans="2:6" x14ac:dyDescent="0.15">
      <c r="B4169">
        <f ca="1">IF(INDEX(Transactions!$L:$L,ROW()-8)="",TODAY(),INDEX(Transactions!$G:$G,ROW()-8))</f>
        <v>46238</v>
      </c>
      <c r="F4169">
        <f>IF(INDEX(Transactions!$L:$L,ROW()-8)="",0,INDEX(Transactions!$Q:$Q,ROW()-8))</f>
        <v>0</v>
      </c>
    </row>
    <row r="4170" spans="2:6" x14ac:dyDescent="0.15">
      <c r="B4170">
        <f ca="1">IF(INDEX(Transactions!$L:$L,ROW()-8)="",TODAY(),INDEX(Transactions!$G:$G,ROW()-8))</f>
        <v>46238</v>
      </c>
      <c r="F4170">
        <f>IF(INDEX(Transactions!$L:$L,ROW()-8)="",0,INDEX(Transactions!$Q:$Q,ROW()-8))</f>
        <v>0</v>
      </c>
    </row>
    <row r="4171" spans="2:6" x14ac:dyDescent="0.15">
      <c r="B4171">
        <f ca="1">IF(INDEX(Transactions!$L:$L,ROW()-8)="",TODAY(),INDEX(Transactions!$G:$G,ROW()-8))</f>
        <v>46238</v>
      </c>
      <c r="F4171">
        <f>IF(INDEX(Transactions!$L:$L,ROW()-8)="",0,INDEX(Transactions!$Q:$Q,ROW()-8))</f>
        <v>0</v>
      </c>
    </row>
    <row r="4172" spans="2:6" x14ac:dyDescent="0.15">
      <c r="B4172">
        <f ca="1">IF(INDEX(Transactions!$L:$L,ROW()-8)="",TODAY(),INDEX(Transactions!$G:$G,ROW()-8))</f>
        <v>46238</v>
      </c>
      <c r="F4172">
        <f>IF(INDEX(Transactions!$L:$L,ROW()-8)="",0,INDEX(Transactions!$Q:$Q,ROW()-8))</f>
        <v>0</v>
      </c>
    </row>
    <row r="4173" spans="2:6" x14ac:dyDescent="0.15">
      <c r="B4173">
        <f ca="1">IF(INDEX(Transactions!$L:$L,ROW()-8)="",TODAY(),INDEX(Transactions!$G:$G,ROW()-8))</f>
        <v>46238</v>
      </c>
      <c r="F4173">
        <f>IF(INDEX(Transactions!$L:$L,ROW()-8)="",0,INDEX(Transactions!$Q:$Q,ROW()-8))</f>
        <v>0</v>
      </c>
    </row>
    <row r="4174" spans="2:6" x14ac:dyDescent="0.15">
      <c r="B4174">
        <f ca="1">IF(INDEX(Transactions!$L:$L,ROW()-8)="",TODAY(),INDEX(Transactions!$G:$G,ROW()-8))</f>
        <v>46238</v>
      </c>
      <c r="F4174">
        <f>IF(INDEX(Transactions!$L:$L,ROW()-8)="",0,INDEX(Transactions!$Q:$Q,ROW()-8))</f>
        <v>0</v>
      </c>
    </row>
    <row r="4175" spans="2:6" x14ac:dyDescent="0.15">
      <c r="B4175">
        <f ca="1">IF(INDEX(Transactions!$L:$L,ROW()-8)="",TODAY(),INDEX(Transactions!$G:$G,ROW()-8))</f>
        <v>46238</v>
      </c>
      <c r="F4175">
        <f>IF(INDEX(Transactions!$L:$L,ROW()-8)="",0,INDEX(Transactions!$Q:$Q,ROW()-8))</f>
        <v>0</v>
      </c>
    </row>
    <row r="4176" spans="2:6" x14ac:dyDescent="0.15">
      <c r="B4176">
        <f ca="1">IF(INDEX(Transactions!$L:$L,ROW()-8)="",TODAY(),INDEX(Transactions!$G:$G,ROW()-8))</f>
        <v>46238</v>
      </c>
      <c r="F4176">
        <f>IF(INDEX(Transactions!$L:$L,ROW()-8)="",0,INDEX(Transactions!$Q:$Q,ROW()-8))</f>
        <v>0</v>
      </c>
    </row>
    <row r="4177" spans="2:6" x14ac:dyDescent="0.15">
      <c r="B4177">
        <f ca="1">IF(INDEX(Transactions!$L:$L,ROW()-8)="",TODAY(),INDEX(Transactions!$G:$G,ROW()-8))</f>
        <v>46238</v>
      </c>
      <c r="F4177">
        <f>IF(INDEX(Transactions!$L:$L,ROW()-8)="",0,INDEX(Transactions!$Q:$Q,ROW()-8))</f>
        <v>0</v>
      </c>
    </row>
    <row r="4178" spans="2:6" x14ac:dyDescent="0.15">
      <c r="B4178">
        <f ca="1">IF(INDEX(Transactions!$L:$L,ROW()-8)="",TODAY(),INDEX(Transactions!$G:$G,ROW()-8))</f>
        <v>46238</v>
      </c>
      <c r="F4178">
        <f>IF(INDEX(Transactions!$L:$L,ROW()-8)="",0,INDEX(Transactions!$Q:$Q,ROW()-8))</f>
        <v>0</v>
      </c>
    </row>
    <row r="4179" spans="2:6" x14ac:dyDescent="0.15">
      <c r="B4179">
        <f ca="1">IF(INDEX(Transactions!$L:$L,ROW()-8)="",TODAY(),INDEX(Transactions!$G:$G,ROW()-8))</f>
        <v>46238</v>
      </c>
      <c r="F4179">
        <f>IF(INDEX(Transactions!$L:$L,ROW()-8)="",0,INDEX(Transactions!$Q:$Q,ROW()-8))</f>
        <v>0</v>
      </c>
    </row>
    <row r="4180" spans="2:6" x14ac:dyDescent="0.15">
      <c r="B4180">
        <f ca="1">IF(INDEX(Transactions!$L:$L,ROW()-8)="",TODAY(),INDEX(Transactions!$G:$G,ROW()-8))</f>
        <v>46238</v>
      </c>
      <c r="F4180">
        <f>IF(INDEX(Transactions!$L:$L,ROW()-8)="",0,INDEX(Transactions!$Q:$Q,ROW()-8))</f>
        <v>0</v>
      </c>
    </row>
    <row r="4181" spans="2:6" x14ac:dyDescent="0.15">
      <c r="B4181">
        <f ca="1">IF(INDEX(Transactions!$L:$L,ROW()-8)="",TODAY(),INDEX(Transactions!$G:$G,ROW()-8))</f>
        <v>46238</v>
      </c>
      <c r="F4181">
        <f>IF(INDEX(Transactions!$L:$L,ROW()-8)="",0,INDEX(Transactions!$Q:$Q,ROW()-8))</f>
        <v>0</v>
      </c>
    </row>
    <row r="4182" spans="2:6" x14ac:dyDescent="0.15">
      <c r="B4182">
        <f ca="1">IF(INDEX(Transactions!$L:$L,ROW()-8)="",TODAY(),INDEX(Transactions!$G:$G,ROW()-8))</f>
        <v>46238</v>
      </c>
      <c r="F4182">
        <f>IF(INDEX(Transactions!$L:$L,ROW()-8)="",0,INDEX(Transactions!$Q:$Q,ROW()-8))</f>
        <v>0</v>
      </c>
    </row>
    <row r="4183" spans="2:6" x14ac:dyDescent="0.15">
      <c r="B4183">
        <f ca="1">IF(INDEX(Transactions!$L:$L,ROW()-8)="",TODAY(),INDEX(Transactions!$G:$G,ROW()-8))</f>
        <v>46238</v>
      </c>
      <c r="F4183">
        <f>IF(INDEX(Transactions!$L:$L,ROW()-8)="",0,INDEX(Transactions!$Q:$Q,ROW()-8))</f>
        <v>0</v>
      </c>
    </row>
    <row r="4184" spans="2:6" x14ac:dyDescent="0.15">
      <c r="B4184">
        <f ca="1">IF(INDEX(Transactions!$L:$L,ROW()-8)="",TODAY(),INDEX(Transactions!$G:$G,ROW()-8))</f>
        <v>46238</v>
      </c>
      <c r="F4184">
        <f>IF(INDEX(Transactions!$L:$L,ROW()-8)="",0,INDEX(Transactions!$Q:$Q,ROW()-8))</f>
        <v>0</v>
      </c>
    </row>
    <row r="4185" spans="2:6" x14ac:dyDescent="0.15">
      <c r="B4185">
        <f ca="1">IF(INDEX(Transactions!$L:$L,ROW()-8)="",TODAY(),INDEX(Transactions!$G:$G,ROW()-8))</f>
        <v>46238</v>
      </c>
      <c r="F4185">
        <f>IF(INDEX(Transactions!$L:$L,ROW()-8)="",0,INDEX(Transactions!$Q:$Q,ROW()-8))</f>
        <v>0</v>
      </c>
    </row>
    <row r="4186" spans="2:6" x14ac:dyDescent="0.15">
      <c r="B4186">
        <f ca="1">IF(INDEX(Transactions!$L:$L,ROW()-8)="",TODAY(),INDEX(Transactions!$G:$G,ROW()-8))</f>
        <v>46238</v>
      </c>
      <c r="F4186">
        <f>IF(INDEX(Transactions!$L:$L,ROW()-8)="",0,INDEX(Transactions!$Q:$Q,ROW()-8))</f>
        <v>0</v>
      </c>
    </row>
    <row r="4187" spans="2:6" x14ac:dyDescent="0.15">
      <c r="B4187">
        <f ca="1">IF(INDEX(Transactions!$L:$L,ROW()-8)="",TODAY(),INDEX(Transactions!$G:$G,ROW()-8))</f>
        <v>46238</v>
      </c>
      <c r="F4187">
        <f>IF(INDEX(Transactions!$L:$L,ROW()-8)="",0,INDEX(Transactions!$Q:$Q,ROW()-8))</f>
        <v>0</v>
      </c>
    </row>
    <row r="4188" spans="2:6" x14ac:dyDescent="0.15">
      <c r="B4188">
        <f ca="1">IF(INDEX(Transactions!$L:$L,ROW()-8)="",TODAY(),INDEX(Transactions!$G:$G,ROW()-8))</f>
        <v>46238</v>
      </c>
      <c r="F4188">
        <f>IF(INDEX(Transactions!$L:$L,ROW()-8)="",0,INDEX(Transactions!$Q:$Q,ROW()-8))</f>
        <v>0</v>
      </c>
    </row>
    <row r="4189" spans="2:6" x14ac:dyDescent="0.15">
      <c r="B4189">
        <f ca="1">IF(INDEX(Transactions!$L:$L,ROW()-8)="",TODAY(),INDEX(Transactions!$G:$G,ROW()-8))</f>
        <v>46238</v>
      </c>
      <c r="F4189">
        <f>IF(INDEX(Transactions!$L:$L,ROW()-8)="",0,INDEX(Transactions!$Q:$Q,ROW()-8))</f>
        <v>0</v>
      </c>
    </row>
    <row r="4190" spans="2:6" x14ac:dyDescent="0.15">
      <c r="B4190">
        <f ca="1">IF(INDEX(Transactions!$L:$L,ROW()-8)="",TODAY(),INDEX(Transactions!$G:$G,ROW()-8))</f>
        <v>46238</v>
      </c>
      <c r="F4190">
        <f>IF(INDEX(Transactions!$L:$L,ROW()-8)="",0,INDEX(Transactions!$Q:$Q,ROW()-8))</f>
        <v>0</v>
      </c>
    </row>
    <row r="4191" spans="2:6" x14ac:dyDescent="0.15">
      <c r="B4191">
        <f ca="1">IF(INDEX(Transactions!$L:$L,ROW()-8)="",TODAY(),INDEX(Transactions!$G:$G,ROW()-8))</f>
        <v>46238</v>
      </c>
      <c r="F4191">
        <f>IF(INDEX(Transactions!$L:$L,ROW()-8)="",0,INDEX(Transactions!$Q:$Q,ROW()-8))</f>
        <v>0</v>
      </c>
    </row>
    <row r="4192" spans="2:6" x14ac:dyDescent="0.15">
      <c r="B4192">
        <f ca="1">IF(INDEX(Transactions!$L:$L,ROW()-8)="",TODAY(),INDEX(Transactions!$G:$G,ROW()-8))</f>
        <v>46238</v>
      </c>
      <c r="F4192">
        <f>IF(INDEX(Transactions!$L:$L,ROW()-8)="",0,INDEX(Transactions!$Q:$Q,ROW()-8))</f>
        <v>0</v>
      </c>
    </row>
    <row r="4193" spans="2:6" x14ac:dyDescent="0.15">
      <c r="B4193">
        <f ca="1">IF(INDEX(Transactions!$L:$L,ROW()-8)="",TODAY(),INDEX(Transactions!$G:$G,ROW()-8))</f>
        <v>46238</v>
      </c>
      <c r="F4193">
        <f>IF(INDEX(Transactions!$L:$L,ROW()-8)="",0,INDEX(Transactions!$Q:$Q,ROW()-8))</f>
        <v>0</v>
      </c>
    </row>
    <row r="4194" spans="2:6" x14ac:dyDescent="0.15">
      <c r="B4194">
        <f ca="1">IF(INDEX(Transactions!$L:$L,ROW()-8)="",TODAY(),INDEX(Transactions!$G:$G,ROW()-8))</f>
        <v>46238</v>
      </c>
      <c r="F4194">
        <f>IF(INDEX(Transactions!$L:$L,ROW()-8)="",0,INDEX(Transactions!$Q:$Q,ROW()-8))</f>
        <v>0</v>
      </c>
    </row>
    <row r="4195" spans="2:6" x14ac:dyDescent="0.15">
      <c r="B4195">
        <f ca="1">IF(INDEX(Transactions!$L:$L,ROW()-8)="",TODAY(),INDEX(Transactions!$G:$G,ROW()-8))</f>
        <v>46238</v>
      </c>
      <c r="F4195">
        <f>IF(INDEX(Transactions!$L:$L,ROW()-8)="",0,INDEX(Transactions!$Q:$Q,ROW()-8))</f>
        <v>0</v>
      </c>
    </row>
    <row r="4196" spans="2:6" x14ac:dyDescent="0.15">
      <c r="B4196">
        <f ca="1">IF(INDEX(Transactions!$L:$L,ROW()-8)="",TODAY(),INDEX(Transactions!$G:$G,ROW()-8))</f>
        <v>46238</v>
      </c>
      <c r="F4196">
        <f>IF(INDEX(Transactions!$L:$L,ROW()-8)="",0,INDEX(Transactions!$Q:$Q,ROW()-8))</f>
        <v>0</v>
      </c>
    </row>
    <row r="4197" spans="2:6" x14ac:dyDescent="0.15">
      <c r="B4197">
        <f ca="1">IF(INDEX(Transactions!$L:$L,ROW()-8)="",TODAY(),INDEX(Transactions!$G:$G,ROW()-8))</f>
        <v>46238</v>
      </c>
      <c r="F4197">
        <f>IF(INDEX(Transactions!$L:$L,ROW()-8)="",0,INDEX(Transactions!$Q:$Q,ROW()-8))</f>
        <v>0</v>
      </c>
    </row>
    <row r="4198" spans="2:6" x14ac:dyDescent="0.15">
      <c r="B4198">
        <f ca="1">IF(INDEX(Transactions!$L:$L,ROW()-8)="",TODAY(),INDEX(Transactions!$G:$G,ROW()-8))</f>
        <v>46238</v>
      </c>
      <c r="F4198">
        <f>IF(INDEX(Transactions!$L:$L,ROW()-8)="",0,INDEX(Transactions!$Q:$Q,ROW()-8))</f>
        <v>0</v>
      </c>
    </row>
    <row r="4199" spans="2:6" x14ac:dyDescent="0.15">
      <c r="B4199">
        <f ca="1">IF(INDEX(Transactions!$L:$L,ROW()-8)="",TODAY(),INDEX(Transactions!$G:$G,ROW()-8))</f>
        <v>46238</v>
      </c>
      <c r="F4199">
        <f>IF(INDEX(Transactions!$L:$L,ROW()-8)="",0,INDEX(Transactions!$Q:$Q,ROW()-8))</f>
        <v>0</v>
      </c>
    </row>
    <row r="4200" spans="2:6" x14ac:dyDescent="0.15">
      <c r="B4200">
        <f ca="1">IF(INDEX(Transactions!$L:$L,ROW()-8)="",TODAY(),INDEX(Transactions!$G:$G,ROW()-8))</f>
        <v>46238</v>
      </c>
      <c r="F4200">
        <f>IF(INDEX(Transactions!$L:$L,ROW()-8)="",0,INDEX(Transactions!$Q:$Q,ROW()-8))</f>
        <v>0</v>
      </c>
    </row>
    <row r="4201" spans="2:6" x14ac:dyDescent="0.15">
      <c r="B4201">
        <f ca="1">IF(INDEX(Transactions!$L:$L,ROW()-8)="",TODAY(),INDEX(Transactions!$G:$G,ROW()-8))</f>
        <v>46238</v>
      </c>
      <c r="F4201">
        <f>IF(INDEX(Transactions!$L:$L,ROW()-8)="",0,INDEX(Transactions!$Q:$Q,ROW()-8))</f>
        <v>0</v>
      </c>
    </row>
    <row r="4202" spans="2:6" x14ac:dyDescent="0.15">
      <c r="B4202">
        <f ca="1">IF(INDEX(Transactions!$L:$L,ROW()-8)="",TODAY(),INDEX(Transactions!$G:$G,ROW()-8))</f>
        <v>46238</v>
      </c>
      <c r="F4202">
        <f>IF(INDEX(Transactions!$L:$L,ROW()-8)="",0,INDEX(Transactions!$Q:$Q,ROW()-8))</f>
        <v>0</v>
      </c>
    </row>
    <row r="4203" spans="2:6" x14ac:dyDescent="0.15">
      <c r="B4203">
        <f ca="1">IF(INDEX(Transactions!$L:$L,ROW()-8)="",TODAY(),INDEX(Transactions!$G:$G,ROW()-8))</f>
        <v>46238</v>
      </c>
      <c r="F4203">
        <f>IF(INDEX(Transactions!$L:$L,ROW()-8)="",0,INDEX(Transactions!$Q:$Q,ROW()-8))</f>
        <v>0</v>
      </c>
    </row>
    <row r="4204" spans="2:6" x14ac:dyDescent="0.15">
      <c r="B4204">
        <f ca="1">IF(INDEX(Transactions!$L:$L,ROW()-8)="",TODAY(),INDEX(Transactions!$G:$G,ROW()-8))</f>
        <v>46238</v>
      </c>
      <c r="F4204">
        <f>IF(INDEX(Transactions!$L:$L,ROW()-8)="",0,INDEX(Transactions!$Q:$Q,ROW()-8))</f>
        <v>0</v>
      </c>
    </row>
    <row r="4205" spans="2:6" x14ac:dyDescent="0.15">
      <c r="B4205">
        <f ca="1">IF(INDEX(Transactions!$L:$L,ROW()-8)="",TODAY(),INDEX(Transactions!$G:$G,ROW()-8))</f>
        <v>46238</v>
      </c>
      <c r="F4205">
        <f>IF(INDEX(Transactions!$L:$L,ROW()-8)="",0,INDEX(Transactions!$Q:$Q,ROW()-8))</f>
        <v>0</v>
      </c>
    </row>
    <row r="4206" spans="2:6" x14ac:dyDescent="0.15">
      <c r="B4206">
        <f ca="1">IF(INDEX(Transactions!$L:$L,ROW()-8)="",TODAY(),INDEX(Transactions!$G:$G,ROW()-8))</f>
        <v>46238</v>
      </c>
      <c r="F4206">
        <f>IF(INDEX(Transactions!$L:$L,ROW()-8)="",0,INDEX(Transactions!$Q:$Q,ROW()-8))</f>
        <v>0</v>
      </c>
    </row>
    <row r="4207" spans="2:6" x14ac:dyDescent="0.15">
      <c r="B4207">
        <f ca="1">IF(INDEX(Transactions!$L:$L,ROW()-8)="",TODAY(),INDEX(Transactions!$G:$G,ROW()-8))</f>
        <v>46238</v>
      </c>
      <c r="F4207">
        <f>IF(INDEX(Transactions!$L:$L,ROW()-8)="",0,INDEX(Transactions!$Q:$Q,ROW()-8))</f>
        <v>0</v>
      </c>
    </row>
    <row r="4208" spans="2:6" x14ac:dyDescent="0.15">
      <c r="B4208">
        <f ca="1">IF(INDEX(Transactions!$L:$L,ROW()-8)="",TODAY(),INDEX(Transactions!$G:$G,ROW()-8))</f>
        <v>46238</v>
      </c>
      <c r="F4208">
        <f>IF(INDEX(Transactions!$L:$L,ROW()-8)="",0,INDEX(Transactions!$Q:$Q,ROW()-8))</f>
        <v>0</v>
      </c>
    </row>
    <row r="4209" spans="2:6" x14ac:dyDescent="0.15">
      <c r="B4209">
        <f ca="1">IF(INDEX(Transactions!$L:$L,ROW()-8)="",TODAY(),INDEX(Transactions!$G:$G,ROW()-8))</f>
        <v>46238</v>
      </c>
      <c r="F4209">
        <f>IF(INDEX(Transactions!$L:$L,ROW()-8)="",0,INDEX(Transactions!$Q:$Q,ROW()-8))</f>
        <v>0</v>
      </c>
    </row>
    <row r="4210" spans="2:6" x14ac:dyDescent="0.15">
      <c r="B4210">
        <f ca="1">IF(INDEX(Transactions!$L:$L,ROW()-8)="",TODAY(),INDEX(Transactions!$G:$G,ROW()-8))</f>
        <v>46238</v>
      </c>
      <c r="F4210">
        <f>IF(INDEX(Transactions!$L:$L,ROW()-8)="",0,INDEX(Transactions!$Q:$Q,ROW()-8))</f>
        <v>0</v>
      </c>
    </row>
    <row r="4211" spans="2:6" x14ac:dyDescent="0.15">
      <c r="B4211">
        <f ca="1">IF(INDEX(Transactions!$L:$L,ROW()-8)="",TODAY(),INDEX(Transactions!$G:$G,ROW()-8))</f>
        <v>46238</v>
      </c>
      <c r="F4211">
        <f>IF(INDEX(Transactions!$L:$L,ROW()-8)="",0,INDEX(Transactions!$Q:$Q,ROW()-8))</f>
        <v>0</v>
      </c>
    </row>
    <row r="4212" spans="2:6" x14ac:dyDescent="0.15">
      <c r="B4212">
        <f ca="1">IF(INDEX(Transactions!$L:$L,ROW()-8)="",TODAY(),INDEX(Transactions!$G:$G,ROW()-8))</f>
        <v>46238</v>
      </c>
      <c r="F4212">
        <f>IF(INDEX(Transactions!$L:$L,ROW()-8)="",0,INDEX(Transactions!$Q:$Q,ROW()-8))</f>
        <v>0</v>
      </c>
    </row>
    <row r="4213" spans="2:6" x14ac:dyDescent="0.15">
      <c r="B4213">
        <f ca="1">IF(INDEX(Transactions!$L:$L,ROW()-8)="",TODAY(),INDEX(Transactions!$G:$G,ROW()-8))</f>
        <v>46238</v>
      </c>
      <c r="F4213">
        <f>IF(INDEX(Transactions!$L:$L,ROW()-8)="",0,INDEX(Transactions!$Q:$Q,ROW()-8))</f>
        <v>0</v>
      </c>
    </row>
    <row r="4214" spans="2:6" x14ac:dyDescent="0.15">
      <c r="B4214">
        <f ca="1">IF(INDEX(Transactions!$L:$L,ROW()-8)="",TODAY(),INDEX(Transactions!$G:$G,ROW()-8))</f>
        <v>46238</v>
      </c>
      <c r="F4214">
        <f>IF(INDEX(Transactions!$L:$L,ROW()-8)="",0,INDEX(Transactions!$Q:$Q,ROW()-8))</f>
        <v>0</v>
      </c>
    </row>
    <row r="4215" spans="2:6" x14ac:dyDescent="0.15">
      <c r="B4215">
        <f ca="1">IF(INDEX(Transactions!$L:$L,ROW()-8)="",TODAY(),INDEX(Transactions!$G:$G,ROW()-8))</f>
        <v>46238</v>
      </c>
      <c r="F4215">
        <f>IF(INDEX(Transactions!$L:$L,ROW()-8)="",0,INDEX(Transactions!$Q:$Q,ROW()-8))</f>
        <v>0</v>
      </c>
    </row>
    <row r="4216" spans="2:6" x14ac:dyDescent="0.15">
      <c r="B4216">
        <f ca="1">IF(INDEX(Transactions!$L:$L,ROW()-8)="",TODAY(),INDEX(Transactions!$G:$G,ROW()-8))</f>
        <v>46238</v>
      </c>
      <c r="F4216">
        <f>IF(INDEX(Transactions!$L:$L,ROW()-8)="",0,INDEX(Transactions!$Q:$Q,ROW()-8))</f>
        <v>0</v>
      </c>
    </row>
    <row r="4217" spans="2:6" x14ac:dyDescent="0.15">
      <c r="B4217">
        <f ca="1">IF(INDEX(Transactions!$L:$L,ROW()-8)="",TODAY(),INDEX(Transactions!$G:$G,ROW()-8))</f>
        <v>46238</v>
      </c>
      <c r="F4217">
        <f>IF(INDEX(Transactions!$L:$L,ROW()-8)="",0,INDEX(Transactions!$Q:$Q,ROW()-8))</f>
        <v>0</v>
      </c>
    </row>
    <row r="4218" spans="2:6" x14ac:dyDescent="0.15">
      <c r="B4218">
        <f ca="1">IF(INDEX(Transactions!$L:$L,ROW()-8)="",TODAY(),INDEX(Transactions!$G:$G,ROW()-8))</f>
        <v>46238</v>
      </c>
      <c r="F4218">
        <f>IF(INDEX(Transactions!$L:$L,ROW()-8)="",0,INDEX(Transactions!$Q:$Q,ROW()-8))</f>
        <v>0</v>
      </c>
    </row>
    <row r="4219" spans="2:6" x14ac:dyDescent="0.15">
      <c r="B4219">
        <f ca="1">IF(INDEX(Transactions!$L:$L,ROW()-8)="",TODAY(),INDEX(Transactions!$G:$G,ROW()-8))</f>
        <v>46238</v>
      </c>
      <c r="F4219">
        <f>IF(INDEX(Transactions!$L:$L,ROW()-8)="",0,INDEX(Transactions!$Q:$Q,ROW()-8))</f>
        <v>0</v>
      </c>
    </row>
    <row r="4220" spans="2:6" x14ac:dyDescent="0.15">
      <c r="B4220">
        <f ca="1">IF(INDEX(Transactions!$L:$L,ROW()-8)="",TODAY(),INDEX(Transactions!$G:$G,ROW()-8))</f>
        <v>46238</v>
      </c>
      <c r="F4220">
        <f>IF(INDEX(Transactions!$L:$L,ROW()-8)="",0,INDEX(Transactions!$Q:$Q,ROW()-8))</f>
        <v>0</v>
      </c>
    </row>
    <row r="4221" spans="2:6" x14ac:dyDescent="0.15">
      <c r="B4221">
        <f ca="1">IF(INDEX(Transactions!$L:$L,ROW()-8)="",TODAY(),INDEX(Transactions!$G:$G,ROW()-8))</f>
        <v>46238</v>
      </c>
      <c r="F4221">
        <f>IF(INDEX(Transactions!$L:$L,ROW()-8)="",0,INDEX(Transactions!$Q:$Q,ROW()-8))</f>
        <v>0</v>
      </c>
    </row>
    <row r="4222" spans="2:6" x14ac:dyDescent="0.15">
      <c r="B4222">
        <f ca="1">IF(INDEX(Transactions!$L:$L,ROW()-8)="",TODAY(),INDEX(Transactions!$G:$G,ROW()-8))</f>
        <v>46238</v>
      </c>
      <c r="F4222">
        <f>IF(INDEX(Transactions!$L:$L,ROW()-8)="",0,INDEX(Transactions!$Q:$Q,ROW()-8))</f>
        <v>0</v>
      </c>
    </row>
    <row r="4223" spans="2:6" x14ac:dyDescent="0.15">
      <c r="B4223">
        <f ca="1">IF(INDEX(Transactions!$L:$L,ROW()-8)="",TODAY(),INDEX(Transactions!$G:$G,ROW()-8))</f>
        <v>46238</v>
      </c>
      <c r="F4223">
        <f>IF(INDEX(Transactions!$L:$L,ROW()-8)="",0,INDEX(Transactions!$Q:$Q,ROW()-8))</f>
        <v>0</v>
      </c>
    </row>
    <row r="4224" spans="2:6" x14ac:dyDescent="0.15">
      <c r="B4224">
        <f ca="1">IF(INDEX(Transactions!$L:$L,ROW()-8)="",TODAY(),INDEX(Transactions!$G:$G,ROW()-8))</f>
        <v>46238</v>
      </c>
      <c r="F4224">
        <f>IF(INDEX(Transactions!$L:$L,ROW()-8)="",0,INDEX(Transactions!$Q:$Q,ROW()-8))</f>
        <v>0</v>
      </c>
    </row>
    <row r="4225" spans="2:6" x14ac:dyDescent="0.15">
      <c r="B4225">
        <f ca="1">IF(INDEX(Transactions!$L:$L,ROW()-8)="",TODAY(),INDEX(Transactions!$G:$G,ROW()-8))</f>
        <v>46238</v>
      </c>
      <c r="F4225">
        <f>IF(INDEX(Transactions!$L:$L,ROW()-8)="",0,INDEX(Transactions!$Q:$Q,ROW()-8))</f>
        <v>0</v>
      </c>
    </row>
    <row r="4226" spans="2:6" x14ac:dyDescent="0.15">
      <c r="B4226">
        <f ca="1">IF(INDEX(Transactions!$L:$L,ROW()-8)="",TODAY(),INDEX(Transactions!$G:$G,ROW()-8))</f>
        <v>46238</v>
      </c>
      <c r="F4226">
        <f>IF(INDEX(Transactions!$L:$L,ROW()-8)="",0,INDEX(Transactions!$Q:$Q,ROW()-8))</f>
        <v>0</v>
      </c>
    </row>
    <row r="4227" spans="2:6" x14ac:dyDescent="0.15">
      <c r="B4227">
        <f ca="1">IF(INDEX(Transactions!$L:$L,ROW()-8)="",TODAY(),INDEX(Transactions!$G:$G,ROW()-8))</f>
        <v>46238</v>
      </c>
      <c r="F4227">
        <f>IF(INDEX(Transactions!$L:$L,ROW()-8)="",0,INDEX(Transactions!$Q:$Q,ROW()-8))</f>
        <v>0</v>
      </c>
    </row>
    <row r="4228" spans="2:6" x14ac:dyDescent="0.15">
      <c r="B4228">
        <f ca="1">IF(INDEX(Transactions!$L:$L,ROW()-8)="",TODAY(),INDEX(Transactions!$G:$G,ROW()-8))</f>
        <v>46238</v>
      </c>
      <c r="F4228">
        <f>IF(INDEX(Transactions!$L:$L,ROW()-8)="",0,INDEX(Transactions!$Q:$Q,ROW()-8))</f>
        <v>0</v>
      </c>
    </row>
    <row r="4229" spans="2:6" x14ac:dyDescent="0.15">
      <c r="B4229">
        <f ca="1">IF(INDEX(Transactions!$L:$L,ROW()-8)="",TODAY(),INDEX(Transactions!$G:$G,ROW()-8))</f>
        <v>46238</v>
      </c>
      <c r="F4229">
        <f>IF(INDEX(Transactions!$L:$L,ROW()-8)="",0,INDEX(Transactions!$Q:$Q,ROW()-8))</f>
        <v>0</v>
      </c>
    </row>
    <row r="4230" spans="2:6" x14ac:dyDescent="0.15">
      <c r="B4230">
        <f ca="1">IF(INDEX(Transactions!$L:$L,ROW()-8)="",TODAY(),INDEX(Transactions!$G:$G,ROW()-8))</f>
        <v>46238</v>
      </c>
      <c r="F4230">
        <f>IF(INDEX(Transactions!$L:$L,ROW()-8)="",0,INDEX(Transactions!$Q:$Q,ROW()-8))</f>
        <v>0</v>
      </c>
    </row>
    <row r="4231" spans="2:6" x14ac:dyDescent="0.15">
      <c r="B4231">
        <f ca="1">IF(INDEX(Transactions!$L:$L,ROW()-8)="",TODAY(),INDEX(Transactions!$G:$G,ROW()-8))</f>
        <v>46238</v>
      </c>
      <c r="F4231">
        <f>IF(INDEX(Transactions!$L:$L,ROW()-8)="",0,INDEX(Transactions!$Q:$Q,ROW()-8))</f>
        <v>0</v>
      </c>
    </row>
    <row r="4232" spans="2:6" x14ac:dyDescent="0.15">
      <c r="B4232">
        <f ca="1">IF(INDEX(Transactions!$L:$L,ROW()-8)="",TODAY(),INDEX(Transactions!$G:$G,ROW()-8))</f>
        <v>46238</v>
      </c>
      <c r="F4232">
        <f>IF(INDEX(Transactions!$L:$L,ROW()-8)="",0,INDEX(Transactions!$Q:$Q,ROW()-8))</f>
        <v>0</v>
      </c>
    </row>
    <row r="4233" spans="2:6" x14ac:dyDescent="0.15">
      <c r="B4233">
        <f ca="1">IF(INDEX(Transactions!$L:$L,ROW()-8)="",TODAY(),INDEX(Transactions!$G:$G,ROW()-8))</f>
        <v>46238</v>
      </c>
      <c r="F4233">
        <f>IF(INDEX(Transactions!$L:$L,ROW()-8)="",0,INDEX(Transactions!$Q:$Q,ROW()-8))</f>
        <v>0</v>
      </c>
    </row>
    <row r="4234" spans="2:6" x14ac:dyDescent="0.15">
      <c r="B4234">
        <f ca="1">IF(INDEX(Transactions!$L:$L,ROW()-8)="",TODAY(),INDEX(Transactions!$G:$G,ROW()-8))</f>
        <v>46238</v>
      </c>
      <c r="F4234">
        <f>IF(INDEX(Transactions!$L:$L,ROW()-8)="",0,INDEX(Transactions!$Q:$Q,ROW()-8))</f>
        <v>0</v>
      </c>
    </row>
    <row r="4235" spans="2:6" x14ac:dyDescent="0.15">
      <c r="B4235">
        <f ca="1">IF(INDEX(Transactions!$L:$L,ROW()-8)="",TODAY(),INDEX(Transactions!$G:$G,ROW()-8))</f>
        <v>46238</v>
      </c>
      <c r="F4235">
        <f>IF(INDEX(Transactions!$L:$L,ROW()-8)="",0,INDEX(Transactions!$Q:$Q,ROW()-8))</f>
        <v>0</v>
      </c>
    </row>
    <row r="4236" spans="2:6" x14ac:dyDescent="0.15">
      <c r="B4236">
        <f ca="1">IF(INDEX(Transactions!$L:$L,ROW()-8)="",TODAY(),INDEX(Transactions!$G:$G,ROW()-8))</f>
        <v>46238</v>
      </c>
      <c r="F4236">
        <f>IF(INDEX(Transactions!$L:$L,ROW()-8)="",0,INDEX(Transactions!$Q:$Q,ROW()-8))</f>
        <v>0</v>
      </c>
    </row>
    <row r="4237" spans="2:6" x14ac:dyDescent="0.15">
      <c r="B4237">
        <f ca="1">IF(INDEX(Transactions!$L:$L,ROW()-8)="",TODAY(),INDEX(Transactions!$G:$G,ROW()-8))</f>
        <v>46238</v>
      </c>
      <c r="F4237">
        <f>IF(INDEX(Transactions!$L:$L,ROW()-8)="",0,INDEX(Transactions!$Q:$Q,ROW()-8))</f>
        <v>0</v>
      </c>
    </row>
    <row r="4238" spans="2:6" x14ac:dyDescent="0.15">
      <c r="B4238">
        <f ca="1">IF(INDEX(Transactions!$L:$L,ROW()-8)="",TODAY(),INDEX(Transactions!$G:$G,ROW()-8))</f>
        <v>46238</v>
      </c>
      <c r="F4238">
        <f>IF(INDEX(Transactions!$L:$L,ROW()-8)="",0,INDEX(Transactions!$Q:$Q,ROW()-8))</f>
        <v>0</v>
      </c>
    </row>
    <row r="4239" spans="2:6" x14ac:dyDescent="0.15">
      <c r="B4239">
        <f ca="1">IF(INDEX(Transactions!$L:$L,ROW()-8)="",TODAY(),INDEX(Transactions!$G:$G,ROW()-8))</f>
        <v>46238</v>
      </c>
      <c r="F4239">
        <f>IF(INDEX(Transactions!$L:$L,ROW()-8)="",0,INDEX(Transactions!$Q:$Q,ROW()-8))</f>
        <v>0</v>
      </c>
    </row>
    <row r="4240" spans="2:6" x14ac:dyDescent="0.15">
      <c r="B4240">
        <f ca="1">IF(INDEX(Transactions!$L:$L,ROW()-8)="",TODAY(),INDEX(Transactions!$G:$G,ROW()-8))</f>
        <v>46238</v>
      </c>
      <c r="F4240">
        <f>IF(INDEX(Transactions!$L:$L,ROW()-8)="",0,INDEX(Transactions!$Q:$Q,ROW()-8))</f>
        <v>0</v>
      </c>
    </row>
    <row r="4241" spans="2:6" x14ac:dyDescent="0.15">
      <c r="B4241">
        <f ca="1">IF(INDEX(Transactions!$L:$L,ROW()-8)="",TODAY(),INDEX(Transactions!$G:$G,ROW()-8))</f>
        <v>46238</v>
      </c>
      <c r="F4241">
        <f>IF(INDEX(Transactions!$L:$L,ROW()-8)="",0,INDEX(Transactions!$Q:$Q,ROW()-8))</f>
        <v>0</v>
      </c>
    </row>
    <row r="4242" spans="2:6" x14ac:dyDescent="0.15">
      <c r="B4242">
        <f ca="1">IF(INDEX(Transactions!$L:$L,ROW()-8)="",TODAY(),INDEX(Transactions!$G:$G,ROW()-8))</f>
        <v>46238</v>
      </c>
      <c r="F4242">
        <f>IF(INDEX(Transactions!$L:$L,ROW()-8)="",0,INDEX(Transactions!$Q:$Q,ROW()-8))</f>
        <v>0</v>
      </c>
    </row>
    <row r="4243" spans="2:6" x14ac:dyDescent="0.15">
      <c r="B4243">
        <f ca="1">IF(INDEX(Transactions!$L:$L,ROW()-8)="",TODAY(),INDEX(Transactions!$G:$G,ROW()-8))</f>
        <v>46238</v>
      </c>
      <c r="F4243">
        <f>IF(INDEX(Transactions!$L:$L,ROW()-8)="",0,INDEX(Transactions!$Q:$Q,ROW()-8))</f>
        <v>0</v>
      </c>
    </row>
    <row r="4244" spans="2:6" x14ac:dyDescent="0.15">
      <c r="B4244">
        <f ca="1">IF(INDEX(Transactions!$L:$L,ROW()-8)="",TODAY(),INDEX(Transactions!$G:$G,ROW()-8))</f>
        <v>46238</v>
      </c>
      <c r="F4244">
        <f>IF(INDEX(Transactions!$L:$L,ROW()-8)="",0,INDEX(Transactions!$Q:$Q,ROW()-8))</f>
        <v>0</v>
      </c>
    </row>
    <row r="4245" spans="2:6" x14ac:dyDescent="0.15">
      <c r="B4245">
        <f ca="1">IF(INDEX(Transactions!$L:$L,ROW()-8)="",TODAY(),INDEX(Transactions!$G:$G,ROW()-8))</f>
        <v>46238</v>
      </c>
      <c r="F4245">
        <f>IF(INDEX(Transactions!$L:$L,ROW()-8)="",0,INDEX(Transactions!$Q:$Q,ROW()-8))</f>
        <v>0</v>
      </c>
    </row>
    <row r="4246" spans="2:6" x14ac:dyDescent="0.15">
      <c r="B4246">
        <f ca="1">IF(INDEX(Transactions!$L:$L,ROW()-8)="",TODAY(),INDEX(Transactions!$G:$G,ROW()-8))</f>
        <v>46238</v>
      </c>
      <c r="F4246">
        <f>IF(INDEX(Transactions!$L:$L,ROW()-8)="",0,INDEX(Transactions!$Q:$Q,ROW()-8))</f>
        <v>0</v>
      </c>
    </row>
    <row r="4247" spans="2:6" x14ac:dyDescent="0.15">
      <c r="B4247">
        <f ca="1">IF(INDEX(Transactions!$L:$L,ROW()-8)="",TODAY(),INDEX(Transactions!$G:$G,ROW()-8))</f>
        <v>46238</v>
      </c>
      <c r="F4247">
        <f>IF(INDEX(Transactions!$L:$L,ROW()-8)="",0,INDEX(Transactions!$Q:$Q,ROW()-8))</f>
        <v>0</v>
      </c>
    </row>
    <row r="4248" spans="2:6" x14ac:dyDescent="0.15">
      <c r="B4248">
        <f ca="1">IF(INDEX(Transactions!$L:$L,ROW()-8)="",TODAY(),INDEX(Transactions!$G:$G,ROW()-8))</f>
        <v>46238</v>
      </c>
      <c r="F4248">
        <f>IF(INDEX(Transactions!$L:$L,ROW()-8)="",0,INDEX(Transactions!$Q:$Q,ROW()-8))</f>
        <v>0</v>
      </c>
    </row>
    <row r="4249" spans="2:6" x14ac:dyDescent="0.15">
      <c r="B4249">
        <f ca="1">IF(INDEX(Transactions!$L:$L,ROW()-8)="",TODAY(),INDEX(Transactions!$G:$G,ROW()-8))</f>
        <v>46238</v>
      </c>
      <c r="F4249">
        <f>IF(INDEX(Transactions!$L:$L,ROW()-8)="",0,INDEX(Transactions!$Q:$Q,ROW()-8))</f>
        <v>0</v>
      </c>
    </row>
    <row r="4250" spans="2:6" x14ac:dyDescent="0.15">
      <c r="B4250">
        <f ca="1">IF(INDEX(Transactions!$L:$L,ROW()-8)="",TODAY(),INDEX(Transactions!$G:$G,ROW()-8))</f>
        <v>46238</v>
      </c>
      <c r="F4250">
        <f>IF(INDEX(Transactions!$L:$L,ROW()-8)="",0,INDEX(Transactions!$Q:$Q,ROW()-8))</f>
        <v>0</v>
      </c>
    </row>
    <row r="4251" spans="2:6" x14ac:dyDescent="0.15">
      <c r="B4251">
        <f ca="1">IF(INDEX(Transactions!$L:$L,ROW()-8)="",TODAY(),INDEX(Transactions!$G:$G,ROW()-8))</f>
        <v>46238</v>
      </c>
      <c r="F4251">
        <f>IF(INDEX(Transactions!$L:$L,ROW()-8)="",0,INDEX(Transactions!$Q:$Q,ROW()-8))</f>
        <v>0</v>
      </c>
    </row>
    <row r="4252" spans="2:6" x14ac:dyDescent="0.15">
      <c r="B4252">
        <f ca="1">IF(INDEX(Transactions!$L:$L,ROW()-8)="",TODAY(),INDEX(Transactions!$G:$G,ROW()-8))</f>
        <v>46238</v>
      </c>
      <c r="F4252">
        <f>IF(INDEX(Transactions!$L:$L,ROW()-8)="",0,INDEX(Transactions!$Q:$Q,ROW()-8))</f>
        <v>0</v>
      </c>
    </row>
    <row r="4253" spans="2:6" x14ac:dyDescent="0.15">
      <c r="B4253">
        <f ca="1">IF(INDEX(Transactions!$L:$L,ROW()-8)="",TODAY(),INDEX(Transactions!$G:$G,ROW()-8))</f>
        <v>46238</v>
      </c>
      <c r="F4253">
        <f>IF(INDEX(Transactions!$L:$L,ROW()-8)="",0,INDEX(Transactions!$Q:$Q,ROW()-8))</f>
        <v>0</v>
      </c>
    </row>
    <row r="4254" spans="2:6" x14ac:dyDescent="0.15">
      <c r="B4254">
        <f ca="1">IF(INDEX(Transactions!$L:$L,ROW()-8)="",TODAY(),INDEX(Transactions!$G:$G,ROW()-8))</f>
        <v>46238</v>
      </c>
      <c r="F4254">
        <f>IF(INDEX(Transactions!$L:$L,ROW()-8)="",0,INDEX(Transactions!$Q:$Q,ROW()-8))</f>
        <v>0</v>
      </c>
    </row>
    <row r="4255" spans="2:6" x14ac:dyDescent="0.15">
      <c r="B4255">
        <f ca="1">IF(INDEX(Transactions!$L:$L,ROW()-8)="",TODAY(),INDEX(Transactions!$G:$G,ROW()-8))</f>
        <v>46238</v>
      </c>
      <c r="F4255">
        <f>IF(INDEX(Transactions!$L:$L,ROW()-8)="",0,INDEX(Transactions!$Q:$Q,ROW()-8))</f>
        <v>0</v>
      </c>
    </row>
    <row r="4256" spans="2:6" x14ac:dyDescent="0.15">
      <c r="B4256">
        <f ca="1">IF(INDEX(Transactions!$L:$L,ROW()-8)="",TODAY(),INDEX(Transactions!$G:$G,ROW()-8))</f>
        <v>46238</v>
      </c>
      <c r="F4256">
        <f>IF(INDEX(Transactions!$L:$L,ROW()-8)="",0,INDEX(Transactions!$Q:$Q,ROW()-8))</f>
        <v>0</v>
      </c>
    </row>
    <row r="4257" spans="2:6" x14ac:dyDescent="0.15">
      <c r="B4257">
        <f ca="1">IF(INDEX(Transactions!$L:$L,ROW()-8)="",TODAY(),INDEX(Transactions!$G:$G,ROW()-8))</f>
        <v>46238</v>
      </c>
      <c r="F4257">
        <f>IF(INDEX(Transactions!$L:$L,ROW()-8)="",0,INDEX(Transactions!$Q:$Q,ROW()-8))</f>
        <v>0</v>
      </c>
    </row>
    <row r="4258" spans="2:6" x14ac:dyDescent="0.15">
      <c r="B4258">
        <f ca="1">IF(INDEX(Transactions!$L:$L,ROW()-8)="",TODAY(),INDEX(Transactions!$G:$G,ROW()-8))</f>
        <v>46238</v>
      </c>
      <c r="F4258">
        <f>IF(INDEX(Transactions!$L:$L,ROW()-8)="",0,INDEX(Transactions!$Q:$Q,ROW()-8))</f>
        <v>0</v>
      </c>
    </row>
    <row r="4259" spans="2:6" x14ac:dyDescent="0.15">
      <c r="B4259">
        <f ca="1">IF(INDEX(Transactions!$L:$L,ROW()-8)="",TODAY(),INDEX(Transactions!$G:$G,ROW()-8))</f>
        <v>46238</v>
      </c>
      <c r="F4259">
        <f>IF(INDEX(Transactions!$L:$L,ROW()-8)="",0,INDEX(Transactions!$Q:$Q,ROW()-8))</f>
        <v>0</v>
      </c>
    </row>
    <row r="4260" spans="2:6" x14ac:dyDescent="0.15">
      <c r="B4260">
        <f ca="1">IF(INDEX(Transactions!$L:$L,ROW()-8)="",TODAY(),INDEX(Transactions!$G:$G,ROW()-8))</f>
        <v>46238</v>
      </c>
      <c r="F4260">
        <f>IF(INDEX(Transactions!$L:$L,ROW()-8)="",0,INDEX(Transactions!$Q:$Q,ROW()-8))</f>
        <v>0</v>
      </c>
    </row>
    <row r="4261" spans="2:6" x14ac:dyDescent="0.15">
      <c r="B4261">
        <f ca="1">IF(INDEX(Transactions!$L:$L,ROW()-8)="",TODAY(),INDEX(Transactions!$G:$G,ROW()-8))</f>
        <v>46238</v>
      </c>
      <c r="F4261">
        <f>IF(INDEX(Transactions!$L:$L,ROW()-8)="",0,INDEX(Transactions!$Q:$Q,ROW()-8))</f>
        <v>0</v>
      </c>
    </row>
    <row r="4262" spans="2:6" x14ac:dyDescent="0.15">
      <c r="B4262">
        <f ca="1">IF(INDEX(Transactions!$L:$L,ROW()-8)="",TODAY(),INDEX(Transactions!$G:$G,ROW()-8))</f>
        <v>46238</v>
      </c>
      <c r="F4262">
        <f>IF(INDEX(Transactions!$L:$L,ROW()-8)="",0,INDEX(Transactions!$Q:$Q,ROW()-8))</f>
        <v>0</v>
      </c>
    </row>
    <row r="4263" spans="2:6" x14ac:dyDescent="0.15">
      <c r="B4263">
        <f ca="1">IF(INDEX(Transactions!$L:$L,ROW()-8)="",TODAY(),INDEX(Transactions!$G:$G,ROW()-8))</f>
        <v>46238</v>
      </c>
      <c r="F4263">
        <f>IF(INDEX(Transactions!$L:$L,ROW()-8)="",0,INDEX(Transactions!$Q:$Q,ROW()-8))</f>
        <v>0</v>
      </c>
    </row>
    <row r="4264" spans="2:6" x14ac:dyDescent="0.15">
      <c r="B4264">
        <f ca="1">IF(INDEX(Transactions!$L:$L,ROW()-8)="",TODAY(),INDEX(Transactions!$G:$G,ROW()-8))</f>
        <v>46238</v>
      </c>
      <c r="F4264">
        <f>IF(INDEX(Transactions!$L:$L,ROW()-8)="",0,INDEX(Transactions!$Q:$Q,ROW()-8))</f>
        <v>0</v>
      </c>
    </row>
    <row r="4265" spans="2:6" x14ac:dyDescent="0.15">
      <c r="B4265">
        <f ca="1">IF(INDEX(Transactions!$L:$L,ROW()-8)="",TODAY(),INDEX(Transactions!$G:$G,ROW()-8))</f>
        <v>46238</v>
      </c>
      <c r="F4265">
        <f>IF(INDEX(Transactions!$L:$L,ROW()-8)="",0,INDEX(Transactions!$Q:$Q,ROW()-8))</f>
        <v>0</v>
      </c>
    </row>
    <row r="4266" spans="2:6" x14ac:dyDescent="0.15">
      <c r="B4266">
        <f ca="1">IF(INDEX(Transactions!$L:$L,ROW()-8)="",TODAY(),INDEX(Transactions!$G:$G,ROW()-8))</f>
        <v>46238</v>
      </c>
      <c r="F4266">
        <f>IF(INDEX(Transactions!$L:$L,ROW()-8)="",0,INDEX(Transactions!$Q:$Q,ROW()-8))</f>
        <v>0</v>
      </c>
    </row>
    <row r="4267" spans="2:6" x14ac:dyDescent="0.15">
      <c r="B4267">
        <f ca="1">IF(INDEX(Transactions!$L:$L,ROW()-8)="",TODAY(),INDEX(Transactions!$G:$G,ROW()-8))</f>
        <v>46238</v>
      </c>
      <c r="F4267">
        <f>IF(INDEX(Transactions!$L:$L,ROW()-8)="",0,INDEX(Transactions!$Q:$Q,ROW()-8))</f>
        <v>0</v>
      </c>
    </row>
    <row r="4268" spans="2:6" x14ac:dyDescent="0.15">
      <c r="B4268">
        <f ca="1">IF(INDEX(Transactions!$L:$L,ROW()-8)="",TODAY(),INDEX(Transactions!$G:$G,ROW()-8))</f>
        <v>46238</v>
      </c>
      <c r="F4268">
        <f>IF(INDEX(Transactions!$L:$L,ROW()-8)="",0,INDEX(Transactions!$Q:$Q,ROW()-8))</f>
        <v>0</v>
      </c>
    </row>
    <row r="4269" spans="2:6" x14ac:dyDescent="0.15">
      <c r="B4269">
        <f ca="1">IF(INDEX(Transactions!$L:$L,ROW()-8)="",TODAY(),INDEX(Transactions!$G:$G,ROW()-8))</f>
        <v>46238</v>
      </c>
      <c r="F4269">
        <f>IF(INDEX(Transactions!$L:$L,ROW()-8)="",0,INDEX(Transactions!$Q:$Q,ROW()-8))</f>
        <v>0</v>
      </c>
    </row>
    <row r="4270" spans="2:6" x14ac:dyDescent="0.15">
      <c r="B4270">
        <f ca="1">IF(INDEX(Transactions!$L:$L,ROW()-8)="",TODAY(),INDEX(Transactions!$G:$G,ROW()-8))</f>
        <v>46238</v>
      </c>
      <c r="F4270">
        <f>IF(INDEX(Transactions!$L:$L,ROW()-8)="",0,INDEX(Transactions!$Q:$Q,ROW()-8))</f>
        <v>0</v>
      </c>
    </row>
    <row r="4271" spans="2:6" x14ac:dyDescent="0.15">
      <c r="B4271">
        <f ca="1">IF(INDEX(Transactions!$L:$L,ROW()-8)="",TODAY(),INDEX(Transactions!$G:$G,ROW()-8))</f>
        <v>46238</v>
      </c>
      <c r="F4271">
        <f>IF(INDEX(Transactions!$L:$L,ROW()-8)="",0,INDEX(Transactions!$Q:$Q,ROW()-8))</f>
        <v>0</v>
      </c>
    </row>
    <row r="4272" spans="2:6" x14ac:dyDescent="0.15">
      <c r="B4272">
        <f ca="1">IF(INDEX(Transactions!$L:$L,ROW()-8)="",TODAY(),INDEX(Transactions!$G:$G,ROW()-8))</f>
        <v>46238</v>
      </c>
      <c r="F4272">
        <f>IF(INDEX(Transactions!$L:$L,ROW()-8)="",0,INDEX(Transactions!$Q:$Q,ROW()-8))</f>
        <v>0</v>
      </c>
    </row>
    <row r="4273" spans="2:6" x14ac:dyDescent="0.15">
      <c r="B4273">
        <f ca="1">IF(INDEX(Transactions!$L:$L,ROW()-8)="",TODAY(),INDEX(Transactions!$G:$G,ROW()-8))</f>
        <v>46238</v>
      </c>
      <c r="F4273">
        <f>IF(INDEX(Transactions!$L:$L,ROW()-8)="",0,INDEX(Transactions!$Q:$Q,ROW()-8))</f>
        <v>0</v>
      </c>
    </row>
    <row r="4274" spans="2:6" x14ac:dyDescent="0.15">
      <c r="B4274">
        <f ca="1">IF(INDEX(Transactions!$L:$L,ROW()-8)="",TODAY(),INDEX(Transactions!$G:$G,ROW()-8))</f>
        <v>46238</v>
      </c>
      <c r="F4274">
        <f>IF(INDEX(Transactions!$L:$L,ROW()-8)="",0,INDEX(Transactions!$Q:$Q,ROW()-8))</f>
        <v>0</v>
      </c>
    </row>
    <row r="4275" spans="2:6" x14ac:dyDescent="0.15">
      <c r="B4275">
        <f ca="1">IF(INDEX(Transactions!$L:$L,ROW()-8)="",TODAY(),INDEX(Transactions!$G:$G,ROW()-8))</f>
        <v>46238</v>
      </c>
      <c r="F4275">
        <f>IF(INDEX(Transactions!$L:$L,ROW()-8)="",0,INDEX(Transactions!$Q:$Q,ROW()-8))</f>
        <v>0</v>
      </c>
    </row>
    <row r="4276" spans="2:6" x14ac:dyDescent="0.15">
      <c r="B4276">
        <f ca="1">IF(INDEX(Transactions!$L:$L,ROW()-8)="",TODAY(),INDEX(Transactions!$G:$G,ROW()-8))</f>
        <v>46238</v>
      </c>
      <c r="F4276">
        <f>IF(INDEX(Transactions!$L:$L,ROW()-8)="",0,INDEX(Transactions!$Q:$Q,ROW()-8))</f>
        <v>0</v>
      </c>
    </row>
    <row r="4277" spans="2:6" x14ac:dyDescent="0.15">
      <c r="B4277">
        <f ca="1">IF(INDEX(Transactions!$L:$L,ROW()-8)="",TODAY(),INDEX(Transactions!$G:$G,ROW()-8))</f>
        <v>46238</v>
      </c>
      <c r="F4277">
        <f>IF(INDEX(Transactions!$L:$L,ROW()-8)="",0,INDEX(Transactions!$Q:$Q,ROW()-8))</f>
        <v>0</v>
      </c>
    </row>
    <row r="4278" spans="2:6" x14ac:dyDescent="0.15">
      <c r="B4278">
        <f ca="1">IF(INDEX(Transactions!$L:$L,ROW()-8)="",TODAY(),INDEX(Transactions!$G:$G,ROW()-8))</f>
        <v>46238</v>
      </c>
      <c r="F4278">
        <f>IF(INDEX(Transactions!$L:$L,ROW()-8)="",0,INDEX(Transactions!$Q:$Q,ROW()-8))</f>
        <v>0</v>
      </c>
    </row>
    <row r="4279" spans="2:6" x14ac:dyDescent="0.15">
      <c r="B4279">
        <f ca="1">IF(INDEX(Transactions!$L:$L,ROW()-8)="",TODAY(),INDEX(Transactions!$G:$G,ROW()-8))</f>
        <v>46238</v>
      </c>
      <c r="F4279">
        <f>IF(INDEX(Transactions!$L:$L,ROW()-8)="",0,INDEX(Transactions!$Q:$Q,ROW()-8))</f>
        <v>0</v>
      </c>
    </row>
    <row r="4280" spans="2:6" x14ac:dyDescent="0.15">
      <c r="B4280">
        <f ca="1">IF(INDEX(Transactions!$L:$L,ROW()-8)="",TODAY(),INDEX(Transactions!$G:$G,ROW()-8))</f>
        <v>46238</v>
      </c>
      <c r="F4280">
        <f>IF(INDEX(Transactions!$L:$L,ROW()-8)="",0,INDEX(Transactions!$Q:$Q,ROW()-8))</f>
        <v>0</v>
      </c>
    </row>
    <row r="4281" spans="2:6" x14ac:dyDescent="0.15">
      <c r="B4281">
        <f ca="1">IF(INDEX(Transactions!$L:$L,ROW()-8)="",TODAY(),INDEX(Transactions!$G:$G,ROW()-8))</f>
        <v>46238</v>
      </c>
      <c r="F4281">
        <f>IF(INDEX(Transactions!$L:$L,ROW()-8)="",0,INDEX(Transactions!$Q:$Q,ROW()-8))</f>
        <v>0</v>
      </c>
    </row>
    <row r="4282" spans="2:6" x14ac:dyDescent="0.15">
      <c r="B4282">
        <f ca="1">IF(INDEX(Transactions!$L:$L,ROW()-8)="",TODAY(),INDEX(Transactions!$G:$G,ROW()-8))</f>
        <v>46238</v>
      </c>
      <c r="F4282">
        <f>IF(INDEX(Transactions!$L:$L,ROW()-8)="",0,INDEX(Transactions!$Q:$Q,ROW()-8))</f>
        <v>0</v>
      </c>
    </row>
    <row r="4283" spans="2:6" x14ac:dyDescent="0.15">
      <c r="B4283">
        <f ca="1">IF(INDEX(Transactions!$L:$L,ROW()-8)="",TODAY(),INDEX(Transactions!$G:$G,ROW()-8))</f>
        <v>46238</v>
      </c>
      <c r="F4283">
        <f>IF(INDEX(Transactions!$L:$L,ROW()-8)="",0,INDEX(Transactions!$Q:$Q,ROW()-8))</f>
        <v>0</v>
      </c>
    </row>
    <row r="4284" spans="2:6" x14ac:dyDescent="0.15">
      <c r="B4284">
        <f ca="1">IF(INDEX(Transactions!$L:$L,ROW()-8)="",TODAY(),INDEX(Transactions!$G:$G,ROW()-8))</f>
        <v>46238</v>
      </c>
      <c r="F4284">
        <f>IF(INDEX(Transactions!$L:$L,ROW()-8)="",0,INDEX(Transactions!$Q:$Q,ROW()-8))</f>
        <v>0</v>
      </c>
    </row>
    <row r="4285" spans="2:6" x14ac:dyDescent="0.15">
      <c r="B4285">
        <f ca="1">IF(INDEX(Transactions!$L:$L,ROW()-8)="",TODAY(),INDEX(Transactions!$G:$G,ROW()-8))</f>
        <v>46238</v>
      </c>
      <c r="F4285">
        <f>IF(INDEX(Transactions!$L:$L,ROW()-8)="",0,INDEX(Transactions!$Q:$Q,ROW()-8))</f>
        <v>0</v>
      </c>
    </row>
    <row r="4286" spans="2:6" x14ac:dyDescent="0.15">
      <c r="B4286">
        <f ca="1">IF(INDEX(Transactions!$L:$L,ROW()-8)="",TODAY(),INDEX(Transactions!$G:$G,ROW()-8))</f>
        <v>46238</v>
      </c>
      <c r="F4286">
        <f>IF(INDEX(Transactions!$L:$L,ROW()-8)="",0,INDEX(Transactions!$Q:$Q,ROW()-8))</f>
        <v>0</v>
      </c>
    </row>
    <row r="4287" spans="2:6" x14ac:dyDescent="0.15">
      <c r="B4287">
        <f ca="1">IF(INDEX(Transactions!$L:$L,ROW()-8)="",TODAY(),INDEX(Transactions!$G:$G,ROW()-8))</f>
        <v>46238</v>
      </c>
      <c r="F4287">
        <f>IF(INDEX(Transactions!$L:$L,ROW()-8)="",0,INDEX(Transactions!$Q:$Q,ROW()-8))</f>
        <v>0</v>
      </c>
    </row>
    <row r="4288" spans="2:6" x14ac:dyDescent="0.15">
      <c r="B4288">
        <f ca="1">IF(INDEX(Transactions!$L:$L,ROW()-8)="",TODAY(),INDEX(Transactions!$G:$G,ROW()-8))</f>
        <v>46238</v>
      </c>
      <c r="F4288">
        <f>IF(INDEX(Transactions!$L:$L,ROW()-8)="",0,INDEX(Transactions!$Q:$Q,ROW()-8))</f>
        <v>0</v>
      </c>
    </row>
    <row r="4289" spans="2:6" x14ac:dyDescent="0.15">
      <c r="B4289">
        <f ca="1">IF(INDEX(Transactions!$L:$L,ROW()-8)="",TODAY(),INDEX(Transactions!$G:$G,ROW()-8))</f>
        <v>46238</v>
      </c>
      <c r="F4289">
        <f>IF(INDEX(Transactions!$L:$L,ROW()-8)="",0,INDEX(Transactions!$Q:$Q,ROW()-8))</f>
        <v>0</v>
      </c>
    </row>
    <row r="4290" spans="2:6" x14ac:dyDescent="0.15">
      <c r="B4290">
        <f ca="1">IF(INDEX(Transactions!$L:$L,ROW()-8)="",TODAY(),INDEX(Transactions!$G:$G,ROW()-8))</f>
        <v>46238</v>
      </c>
      <c r="F4290">
        <f>IF(INDEX(Transactions!$L:$L,ROW()-8)="",0,INDEX(Transactions!$Q:$Q,ROW()-8))</f>
        <v>0</v>
      </c>
    </row>
    <row r="4291" spans="2:6" x14ac:dyDescent="0.15">
      <c r="B4291">
        <f ca="1">IF(INDEX(Transactions!$L:$L,ROW()-8)="",TODAY(),INDEX(Transactions!$G:$G,ROW()-8))</f>
        <v>46238</v>
      </c>
      <c r="F4291">
        <f>IF(INDEX(Transactions!$L:$L,ROW()-8)="",0,INDEX(Transactions!$Q:$Q,ROW()-8))</f>
        <v>0</v>
      </c>
    </row>
    <row r="4292" spans="2:6" x14ac:dyDescent="0.15">
      <c r="B4292">
        <f ca="1">IF(INDEX(Transactions!$L:$L,ROW()-8)="",TODAY(),INDEX(Transactions!$G:$G,ROW()-8))</f>
        <v>46238</v>
      </c>
      <c r="F4292">
        <f>IF(INDEX(Transactions!$L:$L,ROW()-8)="",0,INDEX(Transactions!$Q:$Q,ROW()-8))</f>
        <v>0</v>
      </c>
    </row>
    <row r="4293" spans="2:6" x14ac:dyDescent="0.15">
      <c r="B4293">
        <f ca="1">IF(INDEX(Transactions!$L:$L,ROW()-8)="",TODAY(),INDEX(Transactions!$G:$G,ROW()-8))</f>
        <v>46238</v>
      </c>
      <c r="F4293">
        <f>IF(INDEX(Transactions!$L:$L,ROW()-8)="",0,INDEX(Transactions!$Q:$Q,ROW()-8))</f>
        <v>0</v>
      </c>
    </row>
    <row r="4294" spans="2:6" x14ac:dyDescent="0.15">
      <c r="B4294">
        <f ca="1">IF(INDEX(Transactions!$L:$L,ROW()-8)="",TODAY(),INDEX(Transactions!$G:$G,ROW()-8))</f>
        <v>46238</v>
      </c>
      <c r="F4294">
        <f>IF(INDEX(Transactions!$L:$L,ROW()-8)="",0,INDEX(Transactions!$Q:$Q,ROW()-8))</f>
        <v>0</v>
      </c>
    </row>
    <row r="4295" spans="2:6" x14ac:dyDescent="0.15">
      <c r="B4295">
        <f ca="1">IF(INDEX(Transactions!$L:$L,ROW()-8)="",TODAY(),INDEX(Transactions!$G:$G,ROW()-8))</f>
        <v>46238</v>
      </c>
      <c r="F4295">
        <f>IF(INDEX(Transactions!$L:$L,ROW()-8)="",0,INDEX(Transactions!$Q:$Q,ROW()-8))</f>
        <v>0</v>
      </c>
    </row>
    <row r="4296" spans="2:6" x14ac:dyDescent="0.15">
      <c r="B4296">
        <f ca="1">IF(INDEX(Transactions!$L:$L,ROW()-8)="",TODAY(),INDEX(Transactions!$G:$G,ROW()-8))</f>
        <v>46238</v>
      </c>
      <c r="F4296">
        <f>IF(INDEX(Transactions!$L:$L,ROW()-8)="",0,INDEX(Transactions!$Q:$Q,ROW()-8))</f>
        <v>0</v>
      </c>
    </row>
    <row r="4297" spans="2:6" x14ac:dyDescent="0.15">
      <c r="B4297">
        <f ca="1">IF(INDEX(Transactions!$L:$L,ROW()-8)="",TODAY(),INDEX(Transactions!$G:$G,ROW()-8))</f>
        <v>46238</v>
      </c>
      <c r="F4297">
        <f>IF(INDEX(Transactions!$L:$L,ROW()-8)="",0,INDEX(Transactions!$Q:$Q,ROW()-8))</f>
        <v>0</v>
      </c>
    </row>
    <row r="4298" spans="2:6" x14ac:dyDescent="0.15">
      <c r="B4298">
        <f ca="1">IF(INDEX(Transactions!$L:$L,ROW()-8)="",TODAY(),INDEX(Transactions!$G:$G,ROW()-8))</f>
        <v>46238</v>
      </c>
      <c r="F4298">
        <f>IF(INDEX(Transactions!$L:$L,ROW()-8)="",0,INDEX(Transactions!$Q:$Q,ROW()-8))</f>
        <v>0</v>
      </c>
    </row>
    <row r="4299" spans="2:6" x14ac:dyDescent="0.15">
      <c r="B4299">
        <f ca="1">IF(INDEX(Transactions!$L:$L,ROW()-8)="",TODAY(),INDEX(Transactions!$G:$G,ROW()-8))</f>
        <v>46238</v>
      </c>
      <c r="F4299">
        <f>IF(INDEX(Transactions!$L:$L,ROW()-8)="",0,INDEX(Transactions!$Q:$Q,ROW()-8))</f>
        <v>0</v>
      </c>
    </row>
    <row r="4300" spans="2:6" x14ac:dyDescent="0.15">
      <c r="B4300">
        <f ca="1">IF(INDEX(Transactions!$L:$L,ROW()-8)="",TODAY(),INDEX(Transactions!$G:$G,ROW()-8))</f>
        <v>46238</v>
      </c>
      <c r="F4300">
        <f>IF(INDEX(Transactions!$L:$L,ROW()-8)="",0,INDEX(Transactions!$Q:$Q,ROW()-8))</f>
        <v>0</v>
      </c>
    </row>
    <row r="4301" spans="2:6" x14ac:dyDescent="0.15">
      <c r="B4301">
        <f ca="1">IF(INDEX(Transactions!$L:$L,ROW()-8)="",TODAY(),INDEX(Transactions!$G:$G,ROW()-8))</f>
        <v>46238</v>
      </c>
      <c r="F4301">
        <f>IF(INDEX(Transactions!$L:$L,ROW()-8)="",0,INDEX(Transactions!$Q:$Q,ROW()-8))</f>
        <v>0</v>
      </c>
    </row>
    <row r="4302" spans="2:6" x14ac:dyDescent="0.15">
      <c r="B4302">
        <f ca="1">IF(INDEX(Transactions!$L:$L,ROW()-8)="",TODAY(),INDEX(Transactions!$G:$G,ROW()-8))</f>
        <v>46238</v>
      </c>
      <c r="F4302">
        <f>IF(INDEX(Transactions!$L:$L,ROW()-8)="",0,INDEX(Transactions!$Q:$Q,ROW()-8))</f>
        <v>0</v>
      </c>
    </row>
    <row r="4303" spans="2:6" x14ac:dyDescent="0.15">
      <c r="B4303">
        <f ca="1">IF(INDEX(Transactions!$L:$L,ROW()-8)="",TODAY(),INDEX(Transactions!$G:$G,ROW()-8))</f>
        <v>46238</v>
      </c>
      <c r="F4303">
        <f>IF(INDEX(Transactions!$L:$L,ROW()-8)="",0,INDEX(Transactions!$Q:$Q,ROW()-8))</f>
        <v>0</v>
      </c>
    </row>
    <row r="4304" spans="2:6" x14ac:dyDescent="0.15">
      <c r="B4304">
        <f ca="1">IF(INDEX(Transactions!$L:$L,ROW()-8)="",TODAY(),INDEX(Transactions!$G:$G,ROW()-8))</f>
        <v>46238</v>
      </c>
      <c r="F4304">
        <f>IF(INDEX(Transactions!$L:$L,ROW()-8)="",0,INDEX(Transactions!$Q:$Q,ROW()-8))</f>
        <v>0</v>
      </c>
    </row>
    <row r="4305" spans="2:6" x14ac:dyDescent="0.15">
      <c r="B4305">
        <f ca="1">IF(INDEX(Transactions!$L:$L,ROW()-8)="",TODAY(),INDEX(Transactions!$G:$G,ROW()-8))</f>
        <v>46238</v>
      </c>
      <c r="F4305">
        <f>IF(INDEX(Transactions!$L:$L,ROW()-8)="",0,INDEX(Transactions!$Q:$Q,ROW()-8))</f>
        <v>0</v>
      </c>
    </row>
    <row r="4306" spans="2:6" x14ac:dyDescent="0.15">
      <c r="B4306">
        <f ca="1">IF(INDEX(Transactions!$L:$L,ROW()-8)="",TODAY(),INDEX(Transactions!$G:$G,ROW()-8))</f>
        <v>46238</v>
      </c>
      <c r="F4306">
        <f>IF(INDEX(Transactions!$L:$L,ROW()-8)="",0,INDEX(Transactions!$Q:$Q,ROW()-8))</f>
        <v>0</v>
      </c>
    </row>
    <row r="4307" spans="2:6" x14ac:dyDescent="0.15">
      <c r="B4307">
        <f ca="1">IF(INDEX(Transactions!$L:$L,ROW()-8)="",TODAY(),INDEX(Transactions!$G:$G,ROW()-8))</f>
        <v>46238</v>
      </c>
      <c r="F4307">
        <f>IF(INDEX(Transactions!$L:$L,ROW()-8)="",0,INDEX(Transactions!$Q:$Q,ROW()-8))</f>
        <v>0</v>
      </c>
    </row>
    <row r="4308" spans="2:6" x14ac:dyDescent="0.15">
      <c r="B4308">
        <f ca="1">IF(INDEX(Transactions!$L:$L,ROW()-8)="",TODAY(),INDEX(Transactions!$G:$G,ROW()-8))</f>
        <v>46238</v>
      </c>
      <c r="F4308">
        <f>IF(INDEX(Transactions!$L:$L,ROW()-8)="",0,INDEX(Transactions!$Q:$Q,ROW()-8))</f>
        <v>0</v>
      </c>
    </row>
    <row r="4309" spans="2:6" x14ac:dyDescent="0.15">
      <c r="B4309">
        <f ca="1">IF(INDEX(Transactions!$L:$L,ROW()-8)="",TODAY(),INDEX(Transactions!$G:$G,ROW()-8))</f>
        <v>46238</v>
      </c>
      <c r="F4309">
        <f>IF(INDEX(Transactions!$L:$L,ROW()-8)="",0,INDEX(Transactions!$Q:$Q,ROW()-8))</f>
        <v>0</v>
      </c>
    </row>
    <row r="4310" spans="2:6" x14ac:dyDescent="0.15">
      <c r="B4310">
        <f ca="1">IF(INDEX(Transactions!$L:$L,ROW()-8)="",TODAY(),INDEX(Transactions!$G:$G,ROW()-8))</f>
        <v>46238</v>
      </c>
      <c r="F4310">
        <f>IF(INDEX(Transactions!$L:$L,ROW()-8)="",0,INDEX(Transactions!$Q:$Q,ROW()-8))</f>
        <v>0</v>
      </c>
    </row>
    <row r="4311" spans="2:6" x14ac:dyDescent="0.15">
      <c r="B4311">
        <f ca="1">IF(INDEX(Transactions!$L:$L,ROW()-8)="",TODAY(),INDEX(Transactions!$G:$G,ROW()-8))</f>
        <v>46238</v>
      </c>
      <c r="F4311">
        <f>IF(INDEX(Transactions!$L:$L,ROW()-8)="",0,INDEX(Transactions!$Q:$Q,ROW()-8))</f>
        <v>0</v>
      </c>
    </row>
    <row r="4312" spans="2:6" x14ac:dyDescent="0.15">
      <c r="B4312">
        <f ca="1">IF(INDEX(Transactions!$L:$L,ROW()-8)="",TODAY(),INDEX(Transactions!$G:$G,ROW()-8))</f>
        <v>46238</v>
      </c>
      <c r="F4312">
        <f>IF(INDEX(Transactions!$L:$L,ROW()-8)="",0,INDEX(Transactions!$Q:$Q,ROW()-8))</f>
        <v>0</v>
      </c>
    </row>
    <row r="4313" spans="2:6" x14ac:dyDescent="0.15">
      <c r="B4313">
        <f ca="1">IF(INDEX(Transactions!$L:$L,ROW()-8)="",TODAY(),INDEX(Transactions!$G:$G,ROW()-8))</f>
        <v>46238</v>
      </c>
      <c r="F4313">
        <f>IF(INDEX(Transactions!$L:$L,ROW()-8)="",0,INDEX(Transactions!$Q:$Q,ROW()-8))</f>
        <v>0</v>
      </c>
    </row>
    <row r="4314" spans="2:6" x14ac:dyDescent="0.15">
      <c r="B4314">
        <f ca="1">IF(INDEX(Transactions!$L:$L,ROW()-8)="",TODAY(),INDEX(Transactions!$G:$G,ROW()-8))</f>
        <v>46238</v>
      </c>
      <c r="F4314">
        <f>IF(INDEX(Transactions!$L:$L,ROW()-8)="",0,INDEX(Transactions!$Q:$Q,ROW()-8))</f>
        <v>0</v>
      </c>
    </row>
    <row r="4315" spans="2:6" x14ac:dyDescent="0.15">
      <c r="B4315">
        <f ca="1">IF(INDEX(Transactions!$L:$L,ROW()-8)="",TODAY(),INDEX(Transactions!$G:$G,ROW()-8))</f>
        <v>46238</v>
      </c>
      <c r="F4315">
        <f>IF(INDEX(Transactions!$L:$L,ROW()-8)="",0,INDEX(Transactions!$Q:$Q,ROW()-8))</f>
        <v>0</v>
      </c>
    </row>
    <row r="4316" spans="2:6" x14ac:dyDescent="0.15">
      <c r="B4316">
        <f ca="1">IF(INDEX(Transactions!$L:$L,ROW()-8)="",TODAY(),INDEX(Transactions!$G:$G,ROW()-8))</f>
        <v>46238</v>
      </c>
      <c r="F4316">
        <f>IF(INDEX(Transactions!$L:$L,ROW()-8)="",0,INDEX(Transactions!$Q:$Q,ROW()-8))</f>
        <v>0</v>
      </c>
    </row>
    <row r="4317" spans="2:6" x14ac:dyDescent="0.15">
      <c r="B4317">
        <f ca="1">IF(INDEX(Transactions!$L:$L,ROW()-8)="",TODAY(),INDEX(Transactions!$G:$G,ROW()-8))</f>
        <v>46238</v>
      </c>
      <c r="F4317">
        <f>IF(INDEX(Transactions!$L:$L,ROW()-8)="",0,INDEX(Transactions!$Q:$Q,ROW()-8))</f>
        <v>0</v>
      </c>
    </row>
    <row r="4318" spans="2:6" x14ac:dyDescent="0.15">
      <c r="B4318">
        <f ca="1">IF(INDEX(Transactions!$L:$L,ROW()-8)="",TODAY(),INDEX(Transactions!$G:$G,ROW()-8))</f>
        <v>46238</v>
      </c>
      <c r="F4318">
        <f>IF(INDEX(Transactions!$L:$L,ROW()-8)="",0,INDEX(Transactions!$Q:$Q,ROW()-8))</f>
        <v>0</v>
      </c>
    </row>
    <row r="4319" spans="2:6" x14ac:dyDescent="0.15">
      <c r="B4319">
        <f ca="1">IF(INDEX(Transactions!$L:$L,ROW()-8)="",TODAY(),INDEX(Transactions!$G:$G,ROW()-8))</f>
        <v>46238</v>
      </c>
      <c r="F4319">
        <f>IF(INDEX(Transactions!$L:$L,ROW()-8)="",0,INDEX(Transactions!$Q:$Q,ROW()-8))</f>
        <v>0</v>
      </c>
    </row>
    <row r="4320" spans="2:6" x14ac:dyDescent="0.15">
      <c r="B4320">
        <f ca="1">IF(INDEX(Transactions!$L:$L,ROW()-8)="",TODAY(),INDEX(Transactions!$G:$G,ROW()-8))</f>
        <v>46238</v>
      </c>
      <c r="F4320">
        <f>IF(INDEX(Transactions!$L:$L,ROW()-8)="",0,INDEX(Transactions!$Q:$Q,ROW()-8))</f>
        <v>0</v>
      </c>
    </row>
    <row r="4321" spans="2:6" x14ac:dyDescent="0.15">
      <c r="B4321">
        <f ca="1">IF(INDEX(Transactions!$L:$L,ROW()-8)="",TODAY(),INDEX(Transactions!$G:$G,ROW()-8))</f>
        <v>46238</v>
      </c>
      <c r="F4321">
        <f>IF(INDEX(Transactions!$L:$L,ROW()-8)="",0,INDEX(Transactions!$Q:$Q,ROW()-8))</f>
        <v>0</v>
      </c>
    </row>
    <row r="4322" spans="2:6" x14ac:dyDescent="0.15">
      <c r="B4322">
        <f ca="1">IF(INDEX(Transactions!$L:$L,ROW()-8)="",TODAY(),INDEX(Transactions!$G:$G,ROW()-8))</f>
        <v>46238</v>
      </c>
      <c r="F4322">
        <f>IF(INDEX(Transactions!$L:$L,ROW()-8)="",0,INDEX(Transactions!$Q:$Q,ROW()-8))</f>
        <v>0</v>
      </c>
    </row>
    <row r="4323" spans="2:6" x14ac:dyDescent="0.15">
      <c r="B4323">
        <f ca="1">IF(INDEX(Transactions!$L:$L,ROW()-8)="",TODAY(),INDEX(Transactions!$G:$G,ROW()-8))</f>
        <v>46238</v>
      </c>
      <c r="F4323">
        <f>IF(INDEX(Transactions!$L:$L,ROW()-8)="",0,INDEX(Transactions!$Q:$Q,ROW()-8))</f>
        <v>0</v>
      </c>
    </row>
    <row r="4324" spans="2:6" x14ac:dyDescent="0.15">
      <c r="B4324">
        <f ca="1">IF(INDEX(Transactions!$L:$L,ROW()-8)="",TODAY(),INDEX(Transactions!$G:$G,ROW()-8))</f>
        <v>46238</v>
      </c>
      <c r="F4324">
        <f>IF(INDEX(Transactions!$L:$L,ROW()-8)="",0,INDEX(Transactions!$Q:$Q,ROW()-8))</f>
        <v>0</v>
      </c>
    </row>
    <row r="4325" spans="2:6" x14ac:dyDescent="0.15">
      <c r="B4325">
        <f ca="1">IF(INDEX(Transactions!$L:$L,ROW()-8)="",TODAY(),INDEX(Transactions!$G:$G,ROW()-8))</f>
        <v>46238</v>
      </c>
      <c r="F4325">
        <f>IF(INDEX(Transactions!$L:$L,ROW()-8)="",0,INDEX(Transactions!$Q:$Q,ROW()-8))</f>
        <v>0</v>
      </c>
    </row>
    <row r="4326" spans="2:6" x14ac:dyDescent="0.15">
      <c r="B4326">
        <f ca="1">IF(INDEX(Transactions!$L:$L,ROW()-8)="",TODAY(),INDEX(Transactions!$G:$G,ROW()-8))</f>
        <v>46238</v>
      </c>
      <c r="F4326">
        <f>IF(INDEX(Transactions!$L:$L,ROW()-8)="",0,INDEX(Transactions!$Q:$Q,ROW()-8))</f>
        <v>0</v>
      </c>
    </row>
    <row r="4327" spans="2:6" x14ac:dyDescent="0.15">
      <c r="B4327">
        <f ca="1">IF(INDEX(Transactions!$L:$L,ROW()-8)="",TODAY(),INDEX(Transactions!$G:$G,ROW()-8))</f>
        <v>46238</v>
      </c>
      <c r="F4327">
        <f>IF(INDEX(Transactions!$L:$L,ROW()-8)="",0,INDEX(Transactions!$Q:$Q,ROW()-8))</f>
        <v>0</v>
      </c>
    </row>
    <row r="4328" spans="2:6" x14ac:dyDescent="0.15">
      <c r="B4328">
        <f ca="1">IF(INDEX(Transactions!$L:$L,ROW()-8)="",TODAY(),INDEX(Transactions!$G:$G,ROW()-8))</f>
        <v>46238</v>
      </c>
      <c r="F4328">
        <f>IF(INDEX(Transactions!$L:$L,ROW()-8)="",0,INDEX(Transactions!$Q:$Q,ROW()-8))</f>
        <v>0</v>
      </c>
    </row>
    <row r="4329" spans="2:6" x14ac:dyDescent="0.15">
      <c r="B4329">
        <f ca="1">IF(INDEX(Transactions!$L:$L,ROW()-8)="",TODAY(),INDEX(Transactions!$G:$G,ROW()-8))</f>
        <v>46238</v>
      </c>
      <c r="F4329">
        <f>IF(INDEX(Transactions!$L:$L,ROW()-8)="",0,INDEX(Transactions!$Q:$Q,ROW()-8))</f>
        <v>0</v>
      </c>
    </row>
    <row r="4330" spans="2:6" x14ac:dyDescent="0.15">
      <c r="B4330">
        <f ca="1">IF(INDEX(Transactions!$L:$L,ROW()-8)="",TODAY(),INDEX(Transactions!$G:$G,ROW()-8))</f>
        <v>46238</v>
      </c>
      <c r="F4330">
        <f>IF(INDEX(Transactions!$L:$L,ROW()-8)="",0,INDEX(Transactions!$Q:$Q,ROW()-8))</f>
        <v>0</v>
      </c>
    </row>
    <row r="4331" spans="2:6" x14ac:dyDescent="0.15">
      <c r="B4331">
        <f ca="1">IF(INDEX(Transactions!$L:$L,ROW()-8)="",TODAY(),INDEX(Transactions!$G:$G,ROW()-8))</f>
        <v>46238</v>
      </c>
      <c r="F4331">
        <f>IF(INDEX(Transactions!$L:$L,ROW()-8)="",0,INDEX(Transactions!$Q:$Q,ROW()-8))</f>
        <v>0</v>
      </c>
    </row>
    <row r="4332" spans="2:6" x14ac:dyDescent="0.15">
      <c r="B4332">
        <f ca="1">IF(INDEX(Transactions!$L:$L,ROW()-8)="",TODAY(),INDEX(Transactions!$G:$G,ROW()-8))</f>
        <v>46238</v>
      </c>
      <c r="F4332">
        <f>IF(INDEX(Transactions!$L:$L,ROW()-8)="",0,INDEX(Transactions!$Q:$Q,ROW()-8))</f>
        <v>0</v>
      </c>
    </row>
    <row r="4333" spans="2:6" x14ac:dyDescent="0.15">
      <c r="B4333">
        <f ca="1">IF(INDEX(Transactions!$L:$L,ROW()-8)="",TODAY(),INDEX(Transactions!$G:$G,ROW()-8))</f>
        <v>46238</v>
      </c>
      <c r="F4333">
        <f>IF(INDEX(Transactions!$L:$L,ROW()-8)="",0,INDEX(Transactions!$Q:$Q,ROW()-8))</f>
        <v>0</v>
      </c>
    </row>
    <row r="4334" spans="2:6" x14ac:dyDescent="0.15">
      <c r="B4334">
        <f ca="1">IF(INDEX(Transactions!$L:$L,ROW()-8)="",TODAY(),INDEX(Transactions!$G:$G,ROW()-8))</f>
        <v>46238</v>
      </c>
      <c r="F4334">
        <f>IF(INDEX(Transactions!$L:$L,ROW()-8)="",0,INDEX(Transactions!$Q:$Q,ROW()-8))</f>
        <v>0</v>
      </c>
    </row>
    <row r="4335" spans="2:6" x14ac:dyDescent="0.15">
      <c r="B4335">
        <f ca="1">IF(INDEX(Transactions!$L:$L,ROW()-8)="",TODAY(),INDEX(Transactions!$G:$G,ROW()-8))</f>
        <v>46238</v>
      </c>
      <c r="F4335">
        <f>IF(INDEX(Transactions!$L:$L,ROW()-8)="",0,INDEX(Transactions!$Q:$Q,ROW()-8))</f>
        <v>0</v>
      </c>
    </row>
    <row r="4336" spans="2:6" x14ac:dyDescent="0.15">
      <c r="B4336">
        <f ca="1">IF(INDEX(Transactions!$L:$L,ROW()-8)="",TODAY(),INDEX(Transactions!$G:$G,ROW()-8))</f>
        <v>46238</v>
      </c>
      <c r="F4336">
        <f>IF(INDEX(Transactions!$L:$L,ROW()-8)="",0,INDEX(Transactions!$Q:$Q,ROW()-8))</f>
        <v>0</v>
      </c>
    </row>
    <row r="4337" spans="2:6" x14ac:dyDescent="0.15">
      <c r="B4337">
        <f ca="1">IF(INDEX(Transactions!$L:$L,ROW()-8)="",TODAY(),INDEX(Transactions!$G:$G,ROW()-8))</f>
        <v>46238</v>
      </c>
      <c r="F4337">
        <f>IF(INDEX(Transactions!$L:$L,ROW()-8)="",0,INDEX(Transactions!$Q:$Q,ROW()-8))</f>
        <v>0</v>
      </c>
    </row>
    <row r="4338" spans="2:6" x14ac:dyDescent="0.15">
      <c r="B4338">
        <f ca="1">IF(INDEX(Transactions!$L:$L,ROW()-8)="",TODAY(),INDEX(Transactions!$G:$G,ROW()-8))</f>
        <v>46238</v>
      </c>
      <c r="F4338">
        <f>IF(INDEX(Transactions!$L:$L,ROW()-8)="",0,INDEX(Transactions!$Q:$Q,ROW()-8))</f>
        <v>0</v>
      </c>
    </row>
    <row r="4339" spans="2:6" x14ac:dyDescent="0.15">
      <c r="B4339">
        <f ca="1">IF(INDEX(Transactions!$L:$L,ROW()-8)="",TODAY(),INDEX(Transactions!$G:$G,ROW()-8))</f>
        <v>46238</v>
      </c>
      <c r="F4339">
        <f>IF(INDEX(Transactions!$L:$L,ROW()-8)="",0,INDEX(Transactions!$Q:$Q,ROW()-8))</f>
        <v>0</v>
      </c>
    </row>
    <row r="4340" spans="2:6" x14ac:dyDescent="0.15">
      <c r="B4340">
        <f ca="1">IF(INDEX(Transactions!$L:$L,ROW()-8)="",TODAY(),INDEX(Transactions!$G:$G,ROW()-8))</f>
        <v>46238</v>
      </c>
      <c r="F4340">
        <f>IF(INDEX(Transactions!$L:$L,ROW()-8)="",0,INDEX(Transactions!$Q:$Q,ROW()-8))</f>
        <v>0</v>
      </c>
    </row>
    <row r="4341" spans="2:6" x14ac:dyDescent="0.15">
      <c r="B4341">
        <f ca="1">IF(INDEX(Transactions!$L:$L,ROW()-8)="",TODAY(),INDEX(Transactions!$G:$G,ROW()-8))</f>
        <v>46238</v>
      </c>
      <c r="F4341">
        <f>IF(INDEX(Transactions!$L:$L,ROW()-8)="",0,INDEX(Transactions!$Q:$Q,ROW()-8))</f>
        <v>0</v>
      </c>
    </row>
    <row r="4342" spans="2:6" x14ac:dyDescent="0.15">
      <c r="B4342">
        <f ca="1">IF(INDEX(Transactions!$L:$L,ROW()-8)="",TODAY(),INDEX(Transactions!$G:$G,ROW()-8))</f>
        <v>46238</v>
      </c>
      <c r="F4342">
        <f>IF(INDEX(Transactions!$L:$L,ROW()-8)="",0,INDEX(Transactions!$Q:$Q,ROW()-8))</f>
        <v>0</v>
      </c>
    </row>
    <row r="4343" spans="2:6" x14ac:dyDescent="0.15">
      <c r="B4343">
        <f ca="1">IF(INDEX(Transactions!$L:$L,ROW()-8)="",TODAY(),INDEX(Transactions!$G:$G,ROW()-8))</f>
        <v>46238</v>
      </c>
      <c r="F4343">
        <f>IF(INDEX(Transactions!$L:$L,ROW()-8)="",0,INDEX(Transactions!$Q:$Q,ROW()-8))</f>
        <v>0</v>
      </c>
    </row>
    <row r="4344" spans="2:6" x14ac:dyDescent="0.15">
      <c r="B4344">
        <f ca="1">IF(INDEX(Transactions!$L:$L,ROW()-8)="",TODAY(),INDEX(Transactions!$G:$G,ROW()-8))</f>
        <v>46238</v>
      </c>
      <c r="F4344">
        <f>IF(INDEX(Transactions!$L:$L,ROW()-8)="",0,INDEX(Transactions!$Q:$Q,ROW()-8))</f>
        <v>0</v>
      </c>
    </row>
    <row r="4345" spans="2:6" x14ac:dyDescent="0.15">
      <c r="B4345">
        <f ca="1">IF(INDEX(Transactions!$L:$L,ROW()-8)="",TODAY(),INDEX(Transactions!$G:$G,ROW()-8))</f>
        <v>46238</v>
      </c>
      <c r="F4345">
        <f>IF(INDEX(Transactions!$L:$L,ROW()-8)="",0,INDEX(Transactions!$Q:$Q,ROW()-8))</f>
        <v>0</v>
      </c>
    </row>
    <row r="4346" spans="2:6" x14ac:dyDescent="0.15">
      <c r="B4346">
        <f ca="1">IF(INDEX(Transactions!$L:$L,ROW()-8)="",TODAY(),INDEX(Transactions!$G:$G,ROW()-8))</f>
        <v>46238</v>
      </c>
      <c r="F4346">
        <f>IF(INDEX(Transactions!$L:$L,ROW()-8)="",0,INDEX(Transactions!$Q:$Q,ROW()-8))</f>
        <v>0</v>
      </c>
    </row>
    <row r="4347" spans="2:6" x14ac:dyDescent="0.15">
      <c r="B4347">
        <f ca="1">IF(INDEX(Transactions!$L:$L,ROW()-8)="",TODAY(),INDEX(Transactions!$G:$G,ROW()-8))</f>
        <v>46238</v>
      </c>
      <c r="F4347">
        <f>IF(INDEX(Transactions!$L:$L,ROW()-8)="",0,INDEX(Transactions!$Q:$Q,ROW()-8))</f>
        <v>0</v>
      </c>
    </row>
    <row r="4348" spans="2:6" x14ac:dyDescent="0.15">
      <c r="B4348">
        <f ca="1">IF(INDEX(Transactions!$L:$L,ROW()-8)="",TODAY(),INDEX(Transactions!$G:$G,ROW()-8))</f>
        <v>46238</v>
      </c>
      <c r="F4348">
        <f>IF(INDEX(Transactions!$L:$L,ROW()-8)="",0,INDEX(Transactions!$Q:$Q,ROW()-8))</f>
        <v>0</v>
      </c>
    </row>
    <row r="4349" spans="2:6" x14ac:dyDescent="0.15">
      <c r="B4349">
        <f ca="1">IF(INDEX(Transactions!$L:$L,ROW()-8)="",TODAY(),INDEX(Transactions!$G:$G,ROW()-8))</f>
        <v>46238</v>
      </c>
      <c r="F4349">
        <f>IF(INDEX(Transactions!$L:$L,ROW()-8)="",0,INDEX(Transactions!$Q:$Q,ROW()-8))</f>
        <v>0</v>
      </c>
    </row>
    <row r="4350" spans="2:6" x14ac:dyDescent="0.15">
      <c r="B4350">
        <f ca="1">IF(INDEX(Transactions!$L:$L,ROW()-8)="",TODAY(),INDEX(Transactions!$G:$G,ROW()-8))</f>
        <v>46238</v>
      </c>
      <c r="F4350">
        <f>IF(INDEX(Transactions!$L:$L,ROW()-8)="",0,INDEX(Transactions!$Q:$Q,ROW()-8))</f>
        <v>0</v>
      </c>
    </row>
    <row r="4351" spans="2:6" x14ac:dyDescent="0.15">
      <c r="B4351">
        <f ca="1">IF(INDEX(Transactions!$L:$L,ROW()-8)="",TODAY(),INDEX(Transactions!$G:$G,ROW()-8))</f>
        <v>46238</v>
      </c>
      <c r="F4351">
        <f>IF(INDEX(Transactions!$L:$L,ROW()-8)="",0,INDEX(Transactions!$Q:$Q,ROW()-8))</f>
        <v>0</v>
      </c>
    </row>
    <row r="4352" spans="2:6" x14ac:dyDescent="0.15">
      <c r="B4352">
        <f ca="1">IF(INDEX(Transactions!$L:$L,ROW()-8)="",TODAY(),INDEX(Transactions!$G:$G,ROW()-8))</f>
        <v>46238</v>
      </c>
      <c r="F4352">
        <f>IF(INDEX(Transactions!$L:$L,ROW()-8)="",0,INDEX(Transactions!$Q:$Q,ROW()-8))</f>
        <v>0</v>
      </c>
    </row>
    <row r="4353" spans="2:6" x14ac:dyDescent="0.15">
      <c r="B4353">
        <f ca="1">IF(INDEX(Transactions!$L:$L,ROW()-8)="",TODAY(),INDEX(Transactions!$G:$G,ROW()-8))</f>
        <v>46238</v>
      </c>
      <c r="F4353">
        <f>IF(INDEX(Transactions!$L:$L,ROW()-8)="",0,INDEX(Transactions!$Q:$Q,ROW()-8))</f>
        <v>0</v>
      </c>
    </row>
    <row r="4354" spans="2:6" x14ac:dyDescent="0.15">
      <c r="B4354">
        <f ca="1">IF(INDEX(Transactions!$L:$L,ROW()-8)="",TODAY(),INDEX(Transactions!$G:$G,ROW()-8))</f>
        <v>46238</v>
      </c>
      <c r="F4354">
        <f>IF(INDEX(Transactions!$L:$L,ROW()-8)="",0,INDEX(Transactions!$Q:$Q,ROW()-8))</f>
        <v>0</v>
      </c>
    </row>
    <row r="4355" spans="2:6" x14ac:dyDescent="0.15">
      <c r="B4355">
        <f ca="1">IF(INDEX(Transactions!$L:$L,ROW()-8)="",TODAY(),INDEX(Transactions!$G:$G,ROW()-8))</f>
        <v>46238</v>
      </c>
      <c r="F4355">
        <f>IF(INDEX(Transactions!$L:$L,ROW()-8)="",0,INDEX(Transactions!$Q:$Q,ROW()-8))</f>
        <v>0</v>
      </c>
    </row>
    <row r="4356" spans="2:6" x14ac:dyDescent="0.15">
      <c r="B4356">
        <f ca="1">IF(INDEX(Transactions!$L:$L,ROW()-8)="",TODAY(),INDEX(Transactions!$G:$G,ROW()-8))</f>
        <v>46238</v>
      </c>
      <c r="F4356">
        <f>IF(INDEX(Transactions!$L:$L,ROW()-8)="",0,INDEX(Transactions!$Q:$Q,ROW()-8))</f>
        <v>0</v>
      </c>
    </row>
    <row r="4357" spans="2:6" x14ac:dyDescent="0.15">
      <c r="B4357">
        <f ca="1">IF(INDEX(Transactions!$L:$L,ROW()-8)="",TODAY(),INDEX(Transactions!$G:$G,ROW()-8))</f>
        <v>46238</v>
      </c>
      <c r="F4357">
        <f>IF(INDEX(Transactions!$L:$L,ROW()-8)="",0,INDEX(Transactions!$Q:$Q,ROW()-8))</f>
        <v>0</v>
      </c>
    </row>
    <row r="4358" spans="2:6" x14ac:dyDescent="0.15">
      <c r="B4358">
        <f ca="1">IF(INDEX(Transactions!$L:$L,ROW()-8)="",TODAY(),INDEX(Transactions!$G:$G,ROW()-8))</f>
        <v>46238</v>
      </c>
      <c r="F4358">
        <f>IF(INDEX(Transactions!$L:$L,ROW()-8)="",0,INDEX(Transactions!$Q:$Q,ROW()-8))</f>
        <v>0</v>
      </c>
    </row>
    <row r="4359" spans="2:6" x14ac:dyDescent="0.15">
      <c r="B4359">
        <f ca="1">IF(INDEX(Transactions!$L:$L,ROW()-8)="",TODAY(),INDEX(Transactions!$G:$G,ROW()-8))</f>
        <v>46238</v>
      </c>
      <c r="F4359">
        <f>IF(INDEX(Transactions!$L:$L,ROW()-8)="",0,INDEX(Transactions!$Q:$Q,ROW()-8))</f>
        <v>0</v>
      </c>
    </row>
    <row r="4360" spans="2:6" x14ac:dyDescent="0.15">
      <c r="B4360">
        <f ca="1">IF(INDEX(Transactions!$L:$L,ROW()-8)="",TODAY(),INDEX(Transactions!$G:$G,ROW()-8))</f>
        <v>46238</v>
      </c>
      <c r="F4360">
        <f>IF(INDEX(Transactions!$L:$L,ROW()-8)="",0,INDEX(Transactions!$Q:$Q,ROW()-8))</f>
        <v>0</v>
      </c>
    </row>
    <row r="4361" spans="2:6" x14ac:dyDescent="0.15">
      <c r="B4361">
        <f ca="1">IF(INDEX(Transactions!$L:$L,ROW()-8)="",TODAY(),INDEX(Transactions!$G:$G,ROW()-8))</f>
        <v>46238</v>
      </c>
      <c r="F4361">
        <f>IF(INDEX(Transactions!$L:$L,ROW()-8)="",0,INDEX(Transactions!$Q:$Q,ROW()-8))</f>
        <v>0</v>
      </c>
    </row>
    <row r="4362" spans="2:6" x14ac:dyDescent="0.15">
      <c r="B4362">
        <f ca="1">IF(INDEX(Transactions!$L:$L,ROW()-8)="",TODAY(),INDEX(Transactions!$G:$G,ROW()-8))</f>
        <v>46238</v>
      </c>
      <c r="F4362">
        <f>IF(INDEX(Transactions!$L:$L,ROW()-8)="",0,INDEX(Transactions!$Q:$Q,ROW()-8))</f>
        <v>0</v>
      </c>
    </row>
    <row r="4363" spans="2:6" x14ac:dyDescent="0.15">
      <c r="B4363">
        <f ca="1">IF(INDEX(Transactions!$L:$L,ROW()-8)="",TODAY(),INDEX(Transactions!$G:$G,ROW()-8))</f>
        <v>46238</v>
      </c>
      <c r="F4363">
        <f>IF(INDEX(Transactions!$L:$L,ROW()-8)="",0,INDEX(Transactions!$Q:$Q,ROW()-8))</f>
        <v>0</v>
      </c>
    </row>
    <row r="4364" spans="2:6" x14ac:dyDescent="0.15">
      <c r="B4364">
        <f ca="1">IF(INDEX(Transactions!$L:$L,ROW()-8)="",TODAY(),INDEX(Transactions!$G:$G,ROW()-8))</f>
        <v>46238</v>
      </c>
      <c r="F4364">
        <f>IF(INDEX(Transactions!$L:$L,ROW()-8)="",0,INDEX(Transactions!$Q:$Q,ROW()-8))</f>
        <v>0</v>
      </c>
    </row>
    <row r="4365" spans="2:6" x14ac:dyDescent="0.15">
      <c r="B4365">
        <f ca="1">IF(INDEX(Transactions!$L:$L,ROW()-8)="",TODAY(),INDEX(Transactions!$G:$G,ROW()-8))</f>
        <v>46238</v>
      </c>
      <c r="F4365">
        <f>IF(INDEX(Transactions!$L:$L,ROW()-8)="",0,INDEX(Transactions!$Q:$Q,ROW()-8))</f>
        <v>0</v>
      </c>
    </row>
    <row r="4366" spans="2:6" x14ac:dyDescent="0.15">
      <c r="B4366">
        <f ca="1">IF(INDEX(Transactions!$L:$L,ROW()-8)="",TODAY(),INDEX(Transactions!$G:$G,ROW()-8))</f>
        <v>46238</v>
      </c>
      <c r="F4366">
        <f>IF(INDEX(Transactions!$L:$L,ROW()-8)="",0,INDEX(Transactions!$Q:$Q,ROW()-8))</f>
        <v>0</v>
      </c>
    </row>
    <row r="4367" spans="2:6" x14ac:dyDescent="0.15">
      <c r="B4367">
        <f ca="1">IF(INDEX(Transactions!$L:$L,ROW()-8)="",TODAY(),INDEX(Transactions!$G:$G,ROW()-8))</f>
        <v>46238</v>
      </c>
      <c r="F4367">
        <f>IF(INDEX(Transactions!$L:$L,ROW()-8)="",0,INDEX(Transactions!$Q:$Q,ROW()-8))</f>
        <v>0</v>
      </c>
    </row>
    <row r="4368" spans="2:6" x14ac:dyDescent="0.15">
      <c r="B4368">
        <f ca="1">IF(INDEX(Transactions!$L:$L,ROW()-8)="",TODAY(),INDEX(Transactions!$G:$G,ROW()-8))</f>
        <v>46238</v>
      </c>
      <c r="F4368">
        <f>IF(INDEX(Transactions!$L:$L,ROW()-8)="",0,INDEX(Transactions!$Q:$Q,ROW()-8))</f>
        <v>0</v>
      </c>
    </row>
    <row r="4369" spans="2:6" x14ac:dyDescent="0.15">
      <c r="B4369">
        <f ca="1">IF(INDEX(Transactions!$L:$L,ROW()-8)="",TODAY(),INDEX(Transactions!$G:$G,ROW()-8))</f>
        <v>46238</v>
      </c>
      <c r="F4369">
        <f>IF(INDEX(Transactions!$L:$L,ROW()-8)="",0,INDEX(Transactions!$Q:$Q,ROW()-8))</f>
        <v>0</v>
      </c>
    </row>
    <row r="4370" spans="2:6" x14ac:dyDescent="0.15">
      <c r="B4370">
        <f ca="1">IF(INDEX(Transactions!$L:$L,ROW()-8)="",TODAY(),INDEX(Transactions!$G:$G,ROW()-8))</f>
        <v>46238</v>
      </c>
      <c r="F4370">
        <f>IF(INDEX(Transactions!$L:$L,ROW()-8)="",0,INDEX(Transactions!$Q:$Q,ROW()-8))</f>
        <v>0</v>
      </c>
    </row>
    <row r="4371" spans="2:6" x14ac:dyDescent="0.15">
      <c r="B4371">
        <f ca="1">IF(INDEX(Transactions!$L:$L,ROW()-8)="",TODAY(),INDEX(Transactions!$G:$G,ROW()-8))</f>
        <v>46238</v>
      </c>
      <c r="F4371">
        <f>IF(INDEX(Transactions!$L:$L,ROW()-8)="",0,INDEX(Transactions!$Q:$Q,ROW()-8))</f>
        <v>0</v>
      </c>
    </row>
    <row r="4372" spans="2:6" x14ac:dyDescent="0.15">
      <c r="B4372">
        <f ca="1">IF(INDEX(Transactions!$L:$L,ROW()-8)="",TODAY(),INDEX(Transactions!$G:$G,ROW()-8))</f>
        <v>46238</v>
      </c>
      <c r="F4372">
        <f>IF(INDEX(Transactions!$L:$L,ROW()-8)="",0,INDEX(Transactions!$Q:$Q,ROW()-8))</f>
        <v>0</v>
      </c>
    </row>
    <row r="4373" spans="2:6" x14ac:dyDescent="0.15">
      <c r="B4373">
        <f ca="1">IF(INDEX(Transactions!$L:$L,ROW()-8)="",TODAY(),INDEX(Transactions!$G:$G,ROW()-8))</f>
        <v>46238</v>
      </c>
      <c r="F4373">
        <f>IF(INDEX(Transactions!$L:$L,ROW()-8)="",0,INDEX(Transactions!$Q:$Q,ROW()-8))</f>
        <v>0</v>
      </c>
    </row>
    <row r="4374" spans="2:6" x14ac:dyDescent="0.15">
      <c r="B4374">
        <f ca="1">IF(INDEX(Transactions!$L:$L,ROW()-8)="",TODAY(),INDEX(Transactions!$G:$G,ROW()-8))</f>
        <v>46238</v>
      </c>
      <c r="F4374">
        <f>IF(INDEX(Transactions!$L:$L,ROW()-8)="",0,INDEX(Transactions!$Q:$Q,ROW()-8))</f>
        <v>0</v>
      </c>
    </row>
    <row r="4375" spans="2:6" x14ac:dyDescent="0.15">
      <c r="B4375">
        <f ca="1">IF(INDEX(Transactions!$L:$L,ROW()-8)="",TODAY(),INDEX(Transactions!$G:$G,ROW()-8))</f>
        <v>46238</v>
      </c>
      <c r="F4375">
        <f>IF(INDEX(Transactions!$L:$L,ROW()-8)="",0,INDEX(Transactions!$Q:$Q,ROW()-8))</f>
        <v>0</v>
      </c>
    </row>
    <row r="4376" spans="2:6" x14ac:dyDescent="0.15">
      <c r="B4376">
        <f ca="1">IF(INDEX(Transactions!$L:$L,ROW()-8)="",TODAY(),INDEX(Transactions!$G:$G,ROW()-8))</f>
        <v>46238</v>
      </c>
      <c r="F4376">
        <f>IF(INDEX(Transactions!$L:$L,ROW()-8)="",0,INDEX(Transactions!$Q:$Q,ROW()-8))</f>
        <v>0</v>
      </c>
    </row>
    <row r="4377" spans="2:6" x14ac:dyDescent="0.15">
      <c r="B4377">
        <f ca="1">IF(INDEX(Transactions!$L:$L,ROW()-8)="",TODAY(),INDEX(Transactions!$G:$G,ROW()-8))</f>
        <v>46238</v>
      </c>
      <c r="F4377">
        <f>IF(INDEX(Transactions!$L:$L,ROW()-8)="",0,INDEX(Transactions!$Q:$Q,ROW()-8))</f>
        <v>0</v>
      </c>
    </row>
    <row r="4378" spans="2:6" x14ac:dyDescent="0.15">
      <c r="B4378">
        <f ca="1">IF(INDEX(Transactions!$L:$L,ROW()-8)="",TODAY(),INDEX(Transactions!$G:$G,ROW()-8))</f>
        <v>46238</v>
      </c>
      <c r="F4378">
        <f>IF(INDEX(Transactions!$L:$L,ROW()-8)="",0,INDEX(Transactions!$Q:$Q,ROW()-8))</f>
        <v>0</v>
      </c>
    </row>
    <row r="4379" spans="2:6" x14ac:dyDescent="0.15">
      <c r="B4379">
        <f ca="1">IF(INDEX(Transactions!$L:$L,ROW()-8)="",TODAY(),INDEX(Transactions!$G:$G,ROW()-8))</f>
        <v>46238</v>
      </c>
      <c r="F4379">
        <f>IF(INDEX(Transactions!$L:$L,ROW()-8)="",0,INDEX(Transactions!$Q:$Q,ROW()-8))</f>
        <v>0</v>
      </c>
    </row>
    <row r="4380" spans="2:6" x14ac:dyDescent="0.15">
      <c r="B4380">
        <f ca="1">IF(INDEX(Transactions!$L:$L,ROW()-8)="",TODAY(),INDEX(Transactions!$G:$G,ROW()-8))</f>
        <v>46238</v>
      </c>
      <c r="F4380">
        <f>IF(INDEX(Transactions!$L:$L,ROW()-8)="",0,INDEX(Transactions!$Q:$Q,ROW()-8))</f>
        <v>0</v>
      </c>
    </row>
    <row r="4381" spans="2:6" x14ac:dyDescent="0.15">
      <c r="B4381">
        <f ca="1">IF(INDEX(Transactions!$L:$L,ROW()-8)="",TODAY(),INDEX(Transactions!$G:$G,ROW()-8))</f>
        <v>46238</v>
      </c>
      <c r="F4381">
        <f>IF(INDEX(Transactions!$L:$L,ROW()-8)="",0,INDEX(Transactions!$Q:$Q,ROW()-8))</f>
        <v>0</v>
      </c>
    </row>
    <row r="4382" spans="2:6" x14ac:dyDescent="0.15">
      <c r="B4382">
        <f ca="1">IF(INDEX(Transactions!$L:$L,ROW()-8)="",TODAY(),INDEX(Transactions!$G:$G,ROW()-8))</f>
        <v>46238</v>
      </c>
      <c r="F4382">
        <f>IF(INDEX(Transactions!$L:$L,ROW()-8)="",0,INDEX(Transactions!$Q:$Q,ROW()-8))</f>
        <v>0</v>
      </c>
    </row>
    <row r="4383" spans="2:6" x14ac:dyDescent="0.15">
      <c r="B4383">
        <f ca="1">IF(INDEX(Transactions!$L:$L,ROW()-8)="",TODAY(),INDEX(Transactions!$G:$G,ROW()-8))</f>
        <v>46238</v>
      </c>
      <c r="F4383">
        <f>IF(INDEX(Transactions!$L:$L,ROW()-8)="",0,INDEX(Transactions!$Q:$Q,ROW()-8))</f>
        <v>0</v>
      </c>
    </row>
    <row r="4384" spans="2:6" x14ac:dyDescent="0.15">
      <c r="B4384">
        <f ca="1">IF(INDEX(Transactions!$L:$L,ROW()-8)="",TODAY(),INDEX(Transactions!$G:$G,ROW()-8))</f>
        <v>46238</v>
      </c>
      <c r="F4384">
        <f>IF(INDEX(Transactions!$L:$L,ROW()-8)="",0,INDEX(Transactions!$Q:$Q,ROW()-8))</f>
        <v>0</v>
      </c>
    </row>
    <row r="4385" spans="2:6" x14ac:dyDescent="0.15">
      <c r="B4385">
        <f ca="1">IF(INDEX(Transactions!$L:$L,ROW()-8)="",TODAY(),INDEX(Transactions!$G:$G,ROW()-8))</f>
        <v>46238</v>
      </c>
      <c r="F4385">
        <f>IF(INDEX(Transactions!$L:$L,ROW()-8)="",0,INDEX(Transactions!$Q:$Q,ROW()-8))</f>
        <v>0</v>
      </c>
    </row>
    <row r="4386" spans="2:6" x14ac:dyDescent="0.15">
      <c r="B4386">
        <f ca="1">IF(INDEX(Transactions!$L:$L,ROW()-8)="",TODAY(),INDEX(Transactions!$G:$G,ROW()-8))</f>
        <v>46238</v>
      </c>
      <c r="F4386">
        <f>IF(INDEX(Transactions!$L:$L,ROW()-8)="",0,INDEX(Transactions!$Q:$Q,ROW()-8))</f>
        <v>0</v>
      </c>
    </row>
    <row r="4387" spans="2:6" x14ac:dyDescent="0.15">
      <c r="B4387">
        <f ca="1">IF(INDEX(Transactions!$L:$L,ROW()-8)="",TODAY(),INDEX(Transactions!$G:$G,ROW()-8))</f>
        <v>46238</v>
      </c>
      <c r="F4387">
        <f>IF(INDEX(Transactions!$L:$L,ROW()-8)="",0,INDEX(Transactions!$Q:$Q,ROW()-8))</f>
        <v>0</v>
      </c>
    </row>
    <row r="4388" spans="2:6" x14ac:dyDescent="0.15">
      <c r="B4388">
        <f ca="1">IF(INDEX(Transactions!$L:$L,ROW()-8)="",TODAY(),INDEX(Transactions!$G:$G,ROW()-8))</f>
        <v>46238</v>
      </c>
      <c r="F4388">
        <f>IF(INDEX(Transactions!$L:$L,ROW()-8)="",0,INDEX(Transactions!$Q:$Q,ROW()-8))</f>
        <v>0</v>
      </c>
    </row>
    <row r="4389" spans="2:6" x14ac:dyDescent="0.15">
      <c r="B4389">
        <f ca="1">IF(INDEX(Transactions!$L:$L,ROW()-8)="",TODAY(),INDEX(Transactions!$G:$G,ROW()-8))</f>
        <v>46238</v>
      </c>
      <c r="F4389">
        <f>IF(INDEX(Transactions!$L:$L,ROW()-8)="",0,INDEX(Transactions!$Q:$Q,ROW()-8))</f>
        <v>0</v>
      </c>
    </row>
    <row r="4390" spans="2:6" x14ac:dyDescent="0.15">
      <c r="B4390">
        <f ca="1">IF(INDEX(Transactions!$L:$L,ROW()-8)="",TODAY(),INDEX(Transactions!$G:$G,ROW()-8))</f>
        <v>46238</v>
      </c>
      <c r="F4390">
        <f>IF(INDEX(Transactions!$L:$L,ROW()-8)="",0,INDEX(Transactions!$Q:$Q,ROW()-8))</f>
        <v>0</v>
      </c>
    </row>
    <row r="4391" spans="2:6" x14ac:dyDescent="0.15">
      <c r="B4391">
        <f ca="1">IF(INDEX(Transactions!$L:$L,ROW()-8)="",TODAY(),INDEX(Transactions!$G:$G,ROW()-8))</f>
        <v>46238</v>
      </c>
      <c r="F4391">
        <f>IF(INDEX(Transactions!$L:$L,ROW()-8)="",0,INDEX(Transactions!$Q:$Q,ROW()-8))</f>
        <v>0</v>
      </c>
    </row>
    <row r="4392" spans="2:6" x14ac:dyDescent="0.15">
      <c r="B4392">
        <f ca="1">IF(INDEX(Transactions!$L:$L,ROW()-8)="",TODAY(),INDEX(Transactions!$G:$G,ROW()-8))</f>
        <v>46238</v>
      </c>
      <c r="F4392">
        <f>IF(INDEX(Transactions!$L:$L,ROW()-8)="",0,INDEX(Transactions!$Q:$Q,ROW()-8))</f>
        <v>0</v>
      </c>
    </row>
    <row r="4393" spans="2:6" x14ac:dyDescent="0.15">
      <c r="B4393">
        <f ca="1">IF(INDEX(Transactions!$L:$L,ROW()-8)="",TODAY(),INDEX(Transactions!$G:$G,ROW()-8))</f>
        <v>46238</v>
      </c>
      <c r="F4393">
        <f>IF(INDEX(Transactions!$L:$L,ROW()-8)="",0,INDEX(Transactions!$Q:$Q,ROW()-8))</f>
        <v>0</v>
      </c>
    </row>
    <row r="4394" spans="2:6" x14ac:dyDescent="0.15">
      <c r="B4394">
        <f ca="1">IF(INDEX(Transactions!$L:$L,ROW()-8)="",TODAY(),INDEX(Transactions!$G:$G,ROW()-8))</f>
        <v>46238</v>
      </c>
      <c r="F4394">
        <f>IF(INDEX(Transactions!$L:$L,ROW()-8)="",0,INDEX(Transactions!$Q:$Q,ROW()-8))</f>
        <v>0</v>
      </c>
    </row>
    <row r="4395" spans="2:6" x14ac:dyDescent="0.15">
      <c r="B4395">
        <f ca="1">IF(INDEX(Transactions!$L:$L,ROW()-8)="",TODAY(),INDEX(Transactions!$G:$G,ROW()-8))</f>
        <v>46238</v>
      </c>
      <c r="F4395">
        <f>IF(INDEX(Transactions!$L:$L,ROW()-8)="",0,INDEX(Transactions!$Q:$Q,ROW()-8))</f>
        <v>0</v>
      </c>
    </row>
    <row r="4396" spans="2:6" x14ac:dyDescent="0.15">
      <c r="B4396">
        <f ca="1">IF(INDEX(Transactions!$L:$L,ROW()-8)="",TODAY(),INDEX(Transactions!$G:$G,ROW()-8))</f>
        <v>46238</v>
      </c>
      <c r="F4396">
        <f>IF(INDEX(Transactions!$L:$L,ROW()-8)="",0,INDEX(Transactions!$Q:$Q,ROW()-8))</f>
        <v>0</v>
      </c>
    </row>
    <row r="4397" spans="2:6" x14ac:dyDescent="0.15">
      <c r="B4397">
        <f ca="1">IF(INDEX(Transactions!$L:$L,ROW()-8)="",TODAY(),INDEX(Transactions!$G:$G,ROW()-8))</f>
        <v>46238</v>
      </c>
      <c r="F4397">
        <f>IF(INDEX(Transactions!$L:$L,ROW()-8)="",0,INDEX(Transactions!$Q:$Q,ROW()-8))</f>
        <v>0</v>
      </c>
    </row>
    <row r="4398" spans="2:6" x14ac:dyDescent="0.15">
      <c r="B4398">
        <f ca="1">IF(INDEX(Transactions!$L:$L,ROW()-8)="",TODAY(),INDEX(Transactions!$G:$G,ROW()-8))</f>
        <v>46238</v>
      </c>
      <c r="F4398">
        <f>IF(INDEX(Transactions!$L:$L,ROW()-8)="",0,INDEX(Transactions!$Q:$Q,ROW()-8))</f>
        <v>0</v>
      </c>
    </row>
    <row r="4399" spans="2:6" x14ac:dyDescent="0.15">
      <c r="B4399">
        <f ca="1">IF(INDEX(Transactions!$L:$L,ROW()-8)="",TODAY(),INDEX(Transactions!$G:$G,ROW()-8))</f>
        <v>46238</v>
      </c>
      <c r="F4399">
        <f>IF(INDEX(Transactions!$L:$L,ROW()-8)="",0,INDEX(Transactions!$Q:$Q,ROW()-8))</f>
        <v>0</v>
      </c>
    </row>
    <row r="4400" spans="2:6" x14ac:dyDescent="0.15">
      <c r="B4400">
        <f ca="1">IF(INDEX(Transactions!$L:$L,ROW()-8)="",TODAY(),INDEX(Transactions!$G:$G,ROW()-8))</f>
        <v>46238</v>
      </c>
      <c r="F4400">
        <f>IF(INDEX(Transactions!$L:$L,ROW()-8)="",0,INDEX(Transactions!$Q:$Q,ROW()-8))</f>
        <v>0</v>
      </c>
    </row>
    <row r="4401" spans="2:6" x14ac:dyDescent="0.15">
      <c r="B4401">
        <f ca="1">IF(INDEX(Transactions!$L:$L,ROW()-8)="",TODAY(),INDEX(Transactions!$G:$G,ROW()-8))</f>
        <v>46238</v>
      </c>
      <c r="F4401">
        <f>IF(INDEX(Transactions!$L:$L,ROW()-8)="",0,INDEX(Transactions!$Q:$Q,ROW()-8))</f>
        <v>0</v>
      </c>
    </row>
    <row r="4402" spans="2:6" x14ac:dyDescent="0.15">
      <c r="B4402">
        <f ca="1">IF(INDEX(Transactions!$L:$L,ROW()-8)="",TODAY(),INDEX(Transactions!$G:$G,ROW()-8))</f>
        <v>46238</v>
      </c>
      <c r="F4402">
        <f>IF(INDEX(Transactions!$L:$L,ROW()-8)="",0,INDEX(Transactions!$Q:$Q,ROW()-8))</f>
        <v>0</v>
      </c>
    </row>
    <row r="4403" spans="2:6" x14ac:dyDescent="0.15">
      <c r="B4403">
        <f ca="1">IF(INDEX(Transactions!$L:$L,ROW()-8)="",TODAY(),INDEX(Transactions!$G:$G,ROW()-8))</f>
        <v>46238</v>
      </c>
      <c r="F4403">
        <f>IF(INDEX(Transactions!$L:$L,ROW()-8)="",0,INDEX(Transactions!$Q:$Q,ROW()-8))</f>
        <v>0</v>
      </c>
    </row>
    <row r="4404" spans="2:6" x14ac:dyDescent="0.15">
      <c r="B4404">
        <f ca="1">IF(INDEX(Transactions!$L:$L,ROW()-8)="",TODAY(),INDEX(Transactions!$G:$G,ROW()-8))</f>
        <v>46238</v>
      </c>
      <c r="F4404">
        <f>IF(INDEX(Transactions!$L:$L,ROW()-8)="",0,INDEX(Transactions!$Q:$Q,ROW()-8))</f>
        <v>0</v>
      </c>
    </row>
    <row r="4405" spans="2:6" x14ac:dyDescent="0.15">
      <c r="B4405">
        <f ca="1">IF(INDEX(Transactions!$L:$L,ROW()-8)="",TODAY(),INDEX(Transactions!$G:$G,ROW()-8))</f>
        <v>46238</v>
      </c>
      <c r="F4405">
        <f>IF(INDEX(Transactions!$L:$L,ROW()-8)="",0,INDEX(Transactions!$Q:$Q,ROW()-8))</f>
        <v>0</v>
      </c>
    </row>
    <row r="4406" spans="2:6" x14ac:dyDescent="0.15">
      <c r="B4406">
        <f ca="1">IF(INDEX(Transactions!$L:$L,ROW()-8)="",TODAY(),INDEX(Transactions!$G:$G,ROW()-8))</f>
        <v>46238</v>
      </c>
      <c r="F4406">
        <f>IF(INDEX(Transactions!$L:$L,ROW()-8)="",0,INDEX(Transactions!$Q:$Q,ROW()-8))</f>
        <v>0</v>
      </c>
    </row>
    <row r="4407" spans="2:6" x14ac:dyDescent="0.15">
      <c r="B4407">
        <f ca="1">IF(INDEX(Transactions!$L:$L,ROW()-8)="",TODAY(),INDEX(Transactions!$G:$G,ROW()-8))</f>
        <v>46238</v>
      </c>
      <c r="F4407">
        <f>IF(INDEX(Transactions!$L:$L,ROW()-8)="",0,INDEX(Transactions!$Q:$Q,ROW()-8))</f>
        <v>0</v>
      </c>
    </row>
    <row r="4408" spans="2:6" x14ac:dyDescent="0.15">
      <c r="B4408">
        <f ca="1">IF(INDEX(Transactions!$L:$L,ROW()-8)="",TODAY(),INDEX(Transactions!$G:$G,ROW()-8))</f>
        <v>46238</v>
      </c>
      <c r="F4408">
        <f>IF(INDEX(Transactions!$L:$L,ROW()-8)="",0,INDEX(Transactions!$Q:$Q,ROW()-8))</f>
        <v>0</v>
      </c>
    </row>
    <row r="4409" spans="2:6" x14ac:dyDescent="0.15">
      <c r="B4409">
        <f ca="1">IF(INDEX(Transactions!$L:$L,ROW()-8)="",TODAY(),INDEX(Transactions!$G:$G,ROW()-8))</f>
        <v>46238</v>
      </c>
      <c r="F4409">
        <f>IF(INDEX(Transactions!$L:$L,ROW()-8)="",0,INDEX(Transactions!$Q:$Q,ROW()-8))</f>
        <v>0</v>
      </c>
    </row>
    <row r="4410" spans="2:6" x14ac:dyDescent="0.15">
      <c r="B4410">
        <f ca="1">IF(INDEX(Transactions!$L:$L,ROW()-8)="",TODAY(),INDEX(Transactions!$G:$G,ROW()-8))</f>
        <v>46238</v>
      </c>
      <c r="F4410">
        <f>IF(INDEX(Transactions!$L:$L,ROW()-8)="",0,INDEX(Transactions!$Q:$Q,ROW()-8))</f>
        <v>0</v>
      </c>
    </row>
    <row r="4411" spans="2:6" x14ac:dyDescent="0.15">
      <c r="B4411">
        <f ca="1">IF(INDEX(Transactions!$L:$L,ROW()-8)="",TODAY(),INDEX(Transactions!$G:$G,ROW()-8))</f>
        <v>46238</v>
      </c>
      <c r="F4411">
        <f>IF(INDEX(Transactions!$L:$L,ROW()-8)="",0,INDEX(Transactions!$Q:$Q,ROW()-8))</f>
        <v>0</v>
      </c>
    </row>
    <row r="4412" spans="2:6" x14ac:dyDescent="0.15">
      <c r="B4412">
        <f ca="1">IF(INDEX(Transactions!$L:$L,ROW()-8)="",TODAY(),INDEX(Transactions!$G:$G,ROW()-8))</f>
        <v>46238</v>
      </c>
      <c r="F4412">
        <f>IF(INDEX(Transactions!$L:$L,ROW()-8)="",0,INDEX(Transactions!$Q:$Q,ROW()-8))</f>
        <v>0</v>
      </c>
    </row>
    <row r="4413" spans="2:6" x14ac:dyDescent="0.15">
      <c r="B4413">
        <f ca="1">IF(INDEX(Transactions!$L:$L,ROW()-8)="",TODAY(),INDEX(Transactions!$G:$G,ROW()-8))</f>
        <v>46238</v>
      </c>
      <c r="F4413">
        <f>IF(INDEX(Transactions!$L:$L,ROW()-8)="",0,INDEX(Transactions!$Q:$Q,ROW()-8))</f>
        <v>0</v>
      </c>
    </row>
    <row r="4414" spans="2:6" x14ac:dyDescent="0.15">
      <c r="B4414">
        <f ca="1">IF(INDEX(Transactions!$L:$L,ROW()-8)="",TODAY(),INDEX(Transactions!$G:$G,ROW()-8))</f>
        <v>46238</v>
      </c>
      <c r="F4414">
        <f>IF(INDEX(Transactions!$L:$L,ROW()-8)="",0,INDEX(Transactions!$Q:$Q,ROW()-8))</f>
        <v>0</v>
      </c>
    </row>
    <row r="4415" spans="2:6" x14ac:dyDescent="0.15">
      <c r="B4415">
        <f ca="1">IF(INDEX(Transactions!$L:$L,ROW()-8)="",TODAY(),INDEX(Transactions!$G:$G,ROW()-8))</f>
        <v>46238</v>
      </c>
      <c r="F4415">
        <f>IF(INDEX(Transactions!$L:$L,ROW()-8)="",0,INDEX(Transactions!$Q:$Q,ROW()-8))</f>
        <v>0</v>
      </c>
    </row>
    <row r="4416" spans="2:6" x14ac:dyDescent="0.15">
      <c r="B4416">
        <f ca="1">IF(INDEX(Transactions!$L:$L,ROW()-8)="",TODAY(),INDEX(Transactions!$G:$G,ROW()-8))</f>
        <v>46238</v>
      </c>
      <c r="F4416">
        <f>IF(INDEX(Transactions!$L:$L,ROW()-8)="",0,INDEX(Transactions!$Q:$Q,ROW()-8))</f>
        <v>0</v>
      </c>
    </row>
    <row r="4417" spans="2:6" x14ac:dyDescent="0.15">
      <c r="B4417">
        <f ca="1">IF(INDEX(Transactions!$L:$L,ROW()-8)="",TODAY(),INDEX(Transactions!$G:$G,ROW()-8))</f>
        <v>46238</v>
      </c>
      <c r="F4417">
        <f>IF(INDEX(Transactions!$L:$L,ROW()-8)="",0,INDEX(Transactions!$Q:$Q,ROW()-8))</f>
        <v>0</v>
      </c>
    </row>
    <row r="4418" spans="2:6" x14ac:dyDescent="0.15">
      <c r="B4418">
        <f ca="1">IF(INDEX(Transactions!$L:$L,ROW()-8)="",TODAY(),INDEX(Transactions!$G:$G,ROW()-8))</f>
        <v>46238</v>
      </c>
      <c r="F4418">
        <f>IF(INDEX(Transactions!$L:$L,ROW()-8)="",0,INDEX(Transactions!$Q:$Q,ROW()-8))</f>
        <v>0</v>
      </c>
    </row>
    <row r="4419" spans="2:6" x14ac:dyDescent="0.15">
      <c r="B4419">
        <f ca="1">IF(INDEX(Transactions!$L:$L,ROW()-8)="",TODAY(),INDEX(Transactions!$G:$G,ROW()-8))</f>
        <v>46238</v>
      </c>
      <c r="F4419">
        <f>IF(INDEX(Transactions!$L:$L,ROW()-8)="",0,INDEX(Transactions!$Q:$Q,ROW()-8))</f>
        <v>0</v>
      </c>
    </row>
    <row r="4420" spans="2:6" x14ac:dyDescent="0.15">
      <c r="B4420">
        <f ca="1">IF(INDEX(Transactions!$L:$L,ROW()-8)="",TODAY(),INDEX(Transactions!$G:$G,ROW()-8))</f>
        <v>46238</v>
      </c>
      <c r="F4420">
        <f>IF(INDEX(Transactions!$L:$L,ROW()-8)="",0,INDEX(Transactions!$Q:$Q,ROW()-8))</f>
        <v>0</v>
      </c>
    </row>
    <row r="4421" spans="2:6" x14ac:dyDescent="0.15">
      <c r="B4421">
        <f ca="1">IF(INDEX(Transactions!$L:$L,ROW()-8)="",TODAY(),INDEX(Transactions!$G:$G,ROW()-8))</f>
        <v>46238</v>
      </c>
      <c r="F4421">
        <f>IF(INDEX(Transactions!$L:$L,ROW()-8)="",0,INDEX(Transactions!$Q:$Q,ROW()-8))</f>
        <v>0</v>
      </c>
    </row>
    <row r="4422" spans="2:6" x14ac:dyDescent="0.15">
      <c r="B4422">
        <f ca="1">IF(INDEX(Transactions!$L:$L,ROW()-8)="",TODAY(),INDEX(Transactions!$G:$G,ROW()-8))</f>
        <v>46238</v>
      </c>
      <c r="F4422">
        <f>IF(INDEX(Transactions!$L:$L,ROW()-8)="",0,INDEX(Transactions!$Q:$Q,ROW()-8))</f>
        <v>0</v>
      </c>
    </row>
    <row r="4423" spans="2:6" x14ac:dyDescent="0.15">
      <c r="B4423">
        <f ca="1">IF(INDEX(Transactions!$L:$L,ROW()-8)="",TODAY(),INDEX(Transactions!$G:$G,ROW()-8))</f>
        <v>46238</v>
      </c>
      <c r="F4423">
        <f>IF(INDEX(Transactions!$L:$L,ROW()-8)="",0,INDEX(Transactions!$Q:$Q,ROW()-8))</f>
        <v>0</v>
      </c>
    </row>
    <row r="4424" spans="2:6" x14ac:dyDescent="0.15">
      <c r="B4424">
        <f ca="1">IF(INDEX(Transactions!$L:$L,ROW()-8)="",TODAY(),INDEX(Transactions!$G:$G,ROW()-8))</f>
        <v>46238</v>
      </c>
      <c r="F4424">
        <f>IF(INDEX(Transactions!$L:$L,ROW()-8)="",0,INDEX(Transactions!$Q:$Q,ROW()-8))</f>
        <v>0</v>
      </c>
    </row>
    <row r="4425" spans="2:6" x14ac:dyDescent="0.15">
      <c r="B4425">
        <f ca="1">IF(INDEX(Transactions!$L:$L,ROW()-8)="",TODAY(),INDEX(Transactions!$G:$G,ROW()-8))</f>
        <v>46238</v>
      </c>
      <c r="F4425">
        <f>IF(INDEX(Transactions!$L:$L,ROW()-8)="",0,INDEX(Transactions!$Q:$Q,ROW()-8))</f>
        <v>0</v>
      </c>
    </row>
    <row r="4426" spans="2:6" x14ac:dyDescent="0.15">
      <c r="B4426">
        <f ca="1">IF(INDEX(Transactions!$L:$L,ROW()-8)="",TODAY(),INDEX(Transactions!$G:$G,ROW()-8))</f>
        <v>46238</v>
      </c>
      <c r="F4426">
        <f>IF(INDEX(Transactions!$L:$L,ROW()-8)="",0,INDEX(Transactions!$Q:$Q,ROW()-8))</f>
        <v>0</v>
      </c>
    </row>
    <row r="4427" spans="2:6" x14ac:dyDescent="0.15">
      <c r="B4427">
        <f ca="1">IF(INDEX(Transactions!$L:$L,ROW()-8)="",TODAY(),INDEX(Transactions!$G:$G,ROW()-8))</f>
        <v>46238</v>
      </c>
      <c r="F4427">
        <f>IF(INDEX(Transactions!$L:$L,ROW()-8)="",0,INDEX(Transactions!$Q:$Q,ROW()-8))</f>
        <v>0</v>
      </c>
    </row>
    <row r="4428" spans="2:6" x14ac:dyDescent="0.15">
      <c r="B4428">
        <f ca="1">IF(INDEX(Transactions!$L:$L,ROW()-8)="",TODAY(),INDEX(Transactions!$G:$G,ROW()-8))</f>
        <v>46238</v>
      </c>
      <c r="F4428">
        <f>IF(INDEX(Transactions!$L:$L,ROW()-8)="",0,INDEX(Transactions!$Q:$Q,ROW()-8))</f>
        <v>0</v>
      </c>
    </row>
    <row r="4429" spans="2:6" x14ac:dyDescent="0.15">
      <c r="B4429">
        <f ca="1">IF(INDEX(Transactions!$L:$L,ROW()-8)="",TODAY(),INDEX(Transactions!$G:$G,ROW()-8))</f>
        <v>46238</v>
      </c>
      <c r="F4429">
        <f>IF(INDEX(Transactions!$L:$L,ROW()-8)="",0,INDEX(Transactions!$Q:$Q,ROW()-8))</f>
        <v>0</v>
      </c>
    </row>
    <row r="4430" spans="2:6" x14ac:dyDescent="0.15">
      <c r="B4430">
        <f ca="1">IF(INDEX(Transactions!$L:$L,ROW()-8)="",TODAY(),INDEX(Transactions!$G:$G,ROW()-8))</f>
        <v>46238</v>
      </c>
      <c r="F4430">
        <f>IF(INDEX(Transactions!$L:$L,ROW()-8)="",0,INDEX(Transactions!$Q:$Q,ROW()-8))</f>
        <v>0</v>
      </c>
    </row>
    <row r="4431" spans="2:6" x14ac:dyDescent="0.15">
      <c r="B4431">
        <f ca="1">IF(INDEX(Transactions!$L:$L,ROW()-8)="",TODAY(),INDEX(Transactions!$G:$G,ROW()-8))</f>
        <v>46238</v>
      </c>
      <c r="F4431">
        <f>IF(INDEX(Transactions!$L:$L,ROW()-8)="",0,INDEX(Transactions!$Q:$Q,ROW()-8))</f>
        <v>0</v>
      </c>
    </row>
    <row r="4432" spans="2:6" x14ac:dyDescent="0.15">
      <c r="B4432">
        <f ca="1">IF(INDEX(Transactions!$L:$L,ROW()-8)="",TODAY(),INDEX(Transactions!$G:$G,ROW()-8))</f>
        <v>46238</v>
      </c>
      <c r="F4432">
        <f>IF(INDEX(Transactions!$L:$L,ROW()-8)="",0,INDEX(Transactions!$Q:$Q,ROW()-8))</f>
        <v>0</v>
      </c>
    </row>
    <row r="4433" spans="2:6" x14ac:dyDescent="0.15">
      <c r="B4433">
        <f ca="1">IF(INDEX(Transactions!$L:$L,ROW()-8)="",TODAY(),INDEX(Transactions!$G:$G,ROW()-8))</f>
        <v>46238</v>
      </c>
      <c r="F4433">
        <f>IF(INDEX(Transactions!$L:$L,ROW()-8)="",0,INDEX(Transactions!$Q:$Q,ROW()-8))</f>
        <v>0</v>
      </c>
    </row>
    <row r="4434" spans="2:6" x14ac:dyDescent="0.15">
      <c r="B4434">
        <f ca="1">IF(INDEX(Transactions!$L:$L,ROW()-8)="",TODAY(),INDEX(Transactions!$G:$G,ROW()-8))</f>
        <v>46238</v>
      </c>
      <c r="F4434">
        <f>IF(INDEX(Transactions!$L:$L,ROW()-8)="",0,INDEX(Transactions!$Q:$Q,ROW()-8))</f>
        <v>0</v>
      </c>
    </row>
    <row r="4435" spans="2:6" x14ac:dyDescent="0.15">
      <c r="B4435">
        <f ca="1">IF(INDEX(Transactions!$L:$L,ROW()-8)="",TODAY(),INDEX(Transactions!$G:$G,ROW()-8))</f>
        <v>46238</v>
      </c>
      <c r="F4435">
        <f>IF(INDEX(Transactions!$L:$L,ROW()-8)="",0,INDEX(Transactions!$Q:$Q,ROW()-8))</f>
        <v>0</v>
      </c>
    </row>
    <row r="4436" spans="2:6" x14ac:dyDescent="0.15">
      <c r="B4436">
        <f ca="1">IF(INDEX(Transactions!$L:$L,ROW()-8)="",TODAY(),INDEX(Transactions!$G:$G,ROW()-8))</f>
        <v>46238</v>
      </c>
      <c r="F4436">
        <f>IF(INDEX(Transactions!$L:$L,ROW()-8)="",0,INDEX(Transactions!$Q:$Q,ROW()-8))</f>
        <v>0</v>
      </c>
    </row>
    <row r="4437" spans="2:6" x14ac:dyDescent="0.15">
      <c r="B4437">
        <f ca="1">IF(INDEX(Transactions!$L:$L,ROW()-8)="",TODAY(),INDEX(Transactions!$G:$G,ROW()-8))</f>
        <v>46238</v>
      </c>
      <c r="F4437">
        <f>IF(INDEX(Transactions!$L:$L,ROW()-8)="",0,INDEX(Transactions!$Q:$Q,ROW()-8))</f>
        <v>0</v>
      </c>
    </row>
    <row r="4438" spans="2:6" x14ac:dyDescent="0.15">
      <c r="B4438">
        <f ca="1">IF(INDEX(Transactions!$L:$L,ROW()-8)="",TODAY(),INDEX(Transactions!$G:$G,ROW()-8))</f>
        <v>46238</v>
      </c>
      <c r="F4438">
        <f>IF(INDEX(Transactions!$L:$L,ROW()-8)="",0,INDEX(Transactions!$Q:$Q,ROW()-8))</f>
        <v>0</v>
      </c>
    </row>
    <row r="4439" spans="2:6" x14ac:dyDescent="0.15">
      <c r="B4439">
        <f ca="1">IF(INDEX(Transactions!$L:$L,ROW()-8)="",TODAY(),INDEX(Transactions!$G:$G,ROW()-8))</f>
        <v>46238</v>
      </c>
      <c r="F4439">
        <f>IF(INDEX(Transactions!$L:$L,ROW()-8)="",0,INDEX(Transactions!$Q:$Q,ROW()-8))</f>
        <v>0</v>
      </c>
    </row>
    <row r="4440" spans="2:6" x14ac:dyDescent="0.15">
      <c r="B4440">
        <f ca="1">IF(INDEX(Transactions!$L:$L,ROW()-8)="",TODAY(),INDEX(Transactions!$G:$G,ROW()-8))</f>
        <v>46238</v>
      </c>
      <c r="F4440">
        <f>IF(INDEX(Transactions!$L:$L,ROW()-8)="",0,INDEX(Transactions!$Q:$Q,ROW()-8))</f>
        <v>0</v>
      </c>
    </row>
    <row r="4441" spans="2:6" x14ac:dyDescent="0.15">
      <c r="B4441">
        <f ca="1">IF(INDEX(Transactions!$L:$L,ROW()-8)="",TODAY(),INDEX(Transactions!$G:$G,ROW()-8))</f>
        <v>46238</v>
      </c>
      <c r="F4441">
        <f>IF(INDEX(Transactions!$L:$L,ROW()-8)="",0,INDEX(Transactions!$Q:$Q,ROW()-8))</f>
        <v>0</v>
      </c>
    </row>
    <row r="4442" spans="2:6" x14ac:dyDescent="0.15">
      <c r="B4442">
        <f ca="1">IF(INDEX(Transactions!$L:$L,ROW()-8)="",TODAY(),INDEX(Transactions!$G:$G,ROW()-8))</f>
        <v>46238</v>
      </c>
      <c r="F4442">
        <f>IF(INDEX(Transactions!$L:$L,ROW()-8)="",0,INDEX(Transactions!$Q:$Q,ROW()-8))</f>
        <v>0</v>
      </c>
    </row>
    <row r="4443" spans="2:6" x14ac:dyDescent="0.15">
      <c r="B4443">
        <f ca="1">IF(INDEX(Transactions!$L:$L,ROW()-8)="",TODAY(),INDEX(Transactions!$G:$G,ROW()-8))</f>
        <v>46238</v>
      </c>
      <c r="F4443">
        <f>IF(INDEX(Transactions!$L:$L,ROW()-8)="",0,INDEX(Transactions!$Q:$Q,ROW()-8))</f>
        <v>0</v>
      </c>
    </row>
    <row r="4444" spans="2:6" x14ac:dyDescent="0.15">
      <c r="B4444">
        <f ca="1">IF(INDEX(Transactions!$L:$L,ROW()-8)="",TODAY(),INDEX(Transactions!$G:$G,ROW()-8))</f>
        <v>46238</v>
      </c>
      <c r="F4444">
        <f>IF(INDEX(Transactions!$L:$L,ROW()-8)="",0,INDEX(Transactions!$Q:$Q,ROW()-8))</f>
        <v>0</v>
      </c>
    </row>
    <row r="4445" spans="2:6" x14ac:dyDescent="0.15">
      <c r="B4445">
        <f ca="1">IF(INDEX(Transactions!$L:$L,ROW()-8)="",TODAY(),INDEX(Transactions!$G:$G,ROW()-8))</f>
        <v>46238</v>
      </c>
      <c r="F4445">
        <f>IF(INDEX(Transactions!$L:$L,ROW()-8)="",0,INDEX(Transactions!$Q:$Q,ROW()-8))</f>
        <v>0</v>
      </c>
    </row>
    <row r="4446" spans="2:6" x14ac:dyDescent="0.15">
      <c r="B4446">
        <f ca="1">IF(INDEX(Transactions!$L:$L,ROW()-8)="",TODAY(),INDEX(Transactions!$G:$G,ROW()-8))</f>
        <v>46238</v>
      </c>
      <c r="F4446">
        <f>IF(INDEX(Transactions!$L:$L,ROW()-8)="",0,INDEX(Transactions!$Q:$Q,ROW()-8))</f>
        <v>0</v>
      </c>
    </row>
    <row r="4447" spans="2:6" x14ac:dyDescent="0.15">
      <c r="B4447">
        <f ca="1">IF(INDEX(Transactions!$L:$L,ROW()-8)="",TODAY(),INDEX(Transactions!$G:$G,ROW()-8))</f>
        <v>46238</v>
      </c>
      <c r="F4447">
        <f>IF(INDEX(Transactions!$L:$L,ROW()-8)="",0,INDEX(Transactions!$Q:$Q,ROW()-8))</f>
        <v>0</v>
      </c>
    </row>
    <row r="4448" spans="2:6" x14ac:dyDescent="0.15">
      <c r="B4448">
        <f ca="1">IF(INDEX(Transactions!$L:$L,ROW()-8)="",TODAY(),INDEX(Transactions!$G:$G,ROW()-8))</f>
        <v>46238</v>
      </c>
      <c r="F4448">
        <f>IF(INDEX(Transactions!$L:$L,ROW()-8)="",0,INDEX(Transactions!$Q:$Q,ROW()-8))</f>
        <v>0</v>
      </c>
    </row>
    <row r="4449" spans="2:6" x14ac:dyDescent="0.15">
      <c r="B4449">
        <f ca="1">IF(INDEX(Transactions!$L:$L,ROW()-8)="",TODAY(),INDEX(Transactions!$G:$G,ROW()-8))</f>
        <v>46238</v>
      </c>
      <c r="F4449">
        <f>IF(INDEX(Transactions!$L:$L,ROW()-8)="",0,INDEX(Transactions!$Q:$Q,ROW()-8))</f>
        <v>0</v>
      </c>
    </row>
    <row r="4450" spans="2:6" x14ac:dyDescent="0.15">
      <c r="B4450">
        <f ca="1">IF(INDEX(Transactions!$L:$L,ROW()-8)="",TODAY(),INDEX(Transactions!$G:$G,ROW()-8))</f>
        <v>46238</v>
      </c>
      <c r="F4450">
        <f>IF(INDEX(Transactions!$L:$L,ROW()-8)="",0,INDEX(Transactions!$Q:$Q,ROW()-8))</f>
        <v>0</v>
      </c>
    </row>
    <row r="4451" spans="2:6" x14ac:dyDescent="0.15">
      <c r="B4451">
        <f ca="1">IF(INDEX(Transactions!$L:$L,ROW()-8)="",TODAY(),INDEX(Transactions!$G:$G,ROW()-8))</f>
        <v>46238</v>
      </c>
      <c r="F4451">
        <f>IF(INDEX(Transactions!$L:$L,ROW()-8)="",0,INDEX(Transactions!$Q:$Q,ROW()-8))</f>
        <v>0</v>
      </c>
    </row>
    <row r="4452" spans="2:6" x14ac:dyDescent="0.15">
      <c r="B4452">
        <f ca="1">IF(INDEX(Transactions!$L:$L,ROW()-8)="",TODAY(),INDEX(Transactions!$G:$G,ROW()-8))</f>
        <v>46238</v>
      </c>
      <c r="F4452">
        <f>IF(INDEX(Transactions!$L:$L,ROW()-8)="",0,INDEX(Transactions!$Q:$Q,ROW()-8))</f>
        <v>0</v>
      </c>
    </row>
    <row r="4453" spans="2:6" x14ac:dyDescent="0.15">
      <c r="B4453">
        <f ca="1">IF(INDEX(Transactions!$L:$L,ROW()-8)="",TODAY(),INDEX(Transactions!$G:$G,ROW()-8))</f>
        <v>46238</v>
      </c>
      <c r="F4453">
        <f>IF(INDEX(Transactions!$L:$L,ROW()-8)="",0,INDEX(Transactions!$Q:$Q,ROW()-8))</f>
        <v>0</v>
      </c>
    </row>
    <row r="4454" spans="2:6" x14ac:dyDescent="0.15">
      <c r="B4454">
        <f ca="1">IF(INDEX(Transactions!$L:$L,ROW()-8)="",TODAY(),INDEX(Transactions!$G:$G,ROW()-8))</f>
        <v>46238</v>
      </c>
      <c r="F4454">
        <f>IF(INDEX(Transactions!$L:$L,ROW()-8)="",0,INDEX(Transactions!$Q:$Q,ROW()-8))</f>
        <v>0</v>
      </c>
    </row>
    <row r="4455" spans="2:6" x14ac:dyDescent="0.15">
      <c r="B4455">
        <f ca="1">IF(INDEX(Transactions!$L:$L,ROW()-8)="",TODAY(),INDEX(Transactions!$G:$G,ROW()-8))</f>
        <v>46238</v>
      </c>
      <c r="F4455">
        <f>IF(INDEX(Transactions!$L:$L,ROW()-8)="",0,INDEX(Transactions!$Q:$Q,ROW()-8))</f>
        <v>0</v>
      </c>
    </row>
    <row r="4456" spans="2:6" x14ac:dyDescent="0.15">
      <c r="B4456">
        <f ca="1">IF(INDEX(Transactions!$L:$L,ROW()-8)="",TODAY(),INDEX(Transactions!$G:$G,ROW()-8))</f>
        <v>46238</v>
      </c>
      <c r="F4456">
        <f>IF(INDEX(Transactions!$L:$L,ROW()-8)="",0,INDEX(Transactions!$Q:$Q,ROW()-8))</f>
        <v>0</v>
      </c>
    </row>
    <row r="4457" spans="2:6" x14ac:dyDescent="0.15">
      <c r="B4457">
        <f ca="1">IF(INDEX(Transactions!$L:$L,ROW()-8)="",TODAY(),INDEX(Transactions!$G:$G,ROW()-8))</f>
        <v>46238</v>
      </c>
      <c r="F4457">
        <f>IF(INDEX(Transactions!$L:$L,ROW()-8)="",0,INDEX(Transactions!$Q:$Q,ROW()-8))</f>
        <v>0</v>
      </c>
    </row>
    <row r="4458" spans="2:6" x14ac:dyDescent="0.15">
      <c r="B4458">
        <f ca="1">IF(INDEX(Transactions!$L:$L,ROW()-8)="",TODAY(),INDEX(Transactions!$G:$G,ROW()-8))</f>
        <v>46238</v>
      </c>
      <c r="F4458">
        <f>IF(INDEX(Transactions!$L:$L,ROW()-8)="",0,INDEX(Transactions!$Q:$Q,ROW()-8))</f>
        <v>0</v>
      </c>
    </row>
    <row r="4459" spans="2:6" x14ac:dyDescent="0.15">
      <c r="B4459">
        <f ca="1">IF(INDEX(Transactions!$L:$L,ROW()-8)="",TODAY(),INDEX(Transactions!$G:$G,ROW()-8))</f>
        <v>46238</v>
      </c>
      <c r="F4459">
        <f>IF(INDEX(Transactions!$L:$L,ROW()-8)="",0,INDEX(Transactions!$Q:$Q,ROW()-8))</f>
        <v>0</v>
      </c>
    </row>
    <row r="4460" spans="2:6" x14ac:dyDescent="0.15">
      <c r="B4460">
        <f ca="1">IF(INDEX(Transactions!$L:$L,ROW()-8)="",TODAY(),INDEX(Transactions!$G:$G,ROW()-8))</f>
        <v>46238</v>
      </c>
      <c r="F4460">
        <f>IF(INDEX(Transactions!$L:$L,ROW()-8)="",0,INDEX(Transactions!$Q:$Q,ROW()-8))</f>
        <v>0</v>
      </c>
    </row>
    <row r="4461" spans="2:6" x14ac:dyDescent="0.15">
      <c r="B4461">
        <f ca="1">IF(INDEX(Transactions!$L:$L,ROW()-8)="",TODAY(),INDEX(Transactions!$G:$G,ROW()-8))</f>
        <v>46238</v>
      </c>
      <c r="F4461">
        <f>IF(INDEX(Transactions!$L:$L,ROW()-8)="",0,INDEX(Transactions!$Q:$Q,ROW()-8))</f>
        <v>0</v>
      </c>
    </row>
    <row r="4462" spans="2:6" x14ac:dyDescent="0.15">
      <c r="B4462">
        <f ca="1">IF(INDEX(Transactions!$L:$L,ROW()-8)="",TODAY(),INDEX(Transactions!$G:$G,ROW()-8))</f>
        <v>46238</v>
      </c>
      <c r="F4462">
        <f>IF(INDEX(Transactions!$L:$L,ROW()-8)="",0,INDEX(Transactions!$Q:$Q,ROW()-8))</f>
        <v>0</v>
      </c>
    </row>
    <row r="4463" spans="2:6" x14ac:dyDescent="0.15">
      <c r="B4463">
        <f ca="1">IF(INDEX(Transactions!$L:$L,ROW()-8)="",TODAY(),INDEX(Transactions!$G:$G,ROW()-8))</f>
        <v>46238</v>
      </c>
      <c r="F4463">
        <f>IF(INDEX(Transactions!$L:$L,ROW()-8)="",0,INDEX(Transactions!$Q:$Q,ROW()-8))</f>
        <v>0</v>
      </c>
    </row>
    <row r="4464" spans="2:6" x14ac:dyDescent="0.15">
      <c r="B4464">
        <f ca="1">IF(INDEX(Transactions!$L:$L,ROW()-8)="",TODAY(),INDEX(Transactions!$G:$G,ROW()-8))</f>
        <v>46238</v>
      </c>
      <c r="F4464">
        <f>IF(INDEX(Transactions!$L:$L,ROW()-8)="",0,INDEX(Transactions!$Q:$Q,ROW()-8))</f>
        <v>0</v>
      </c>
    </row>
    <row r="4465" spans="2:6" x14ac:dyDescent="0.15">
      <c r="B4465">
        <f ca="1">IF(INDEX(Transactions!$L:$L,ROW()-8)="",TODAY(),INDEX(Transactions!$G:$G,ROW()-8))</f>
        <v>46238</v>
      </c>
      <c r="F4465">
        <f>IF(INDEX(Transactions!$L:$L,ROW()-8)="",0,INDEX(Transactions!$Q:$Q,ROW()-8))</f>
        <v>0</v>
      </c>
    </row>
    <row r="4466" spans="2:6" x14ac:dyDescent="0.15">
      <c r="B4466">
        <f ca="1">IF(INDEX(Transactions!$L:$L,ROW()-8)="",TODAY(),INDEX(Transactions!$G:$G,ROW()-8))</f>
        <v>46238</v>
      </c>
      <c r="F4466">
        <f>IF(INDEX(Transactions!$L:$L,ROW()-8)="",0,INDEX(Transactions!$Q:$Q,ROW()-8))</f>
        <v>0</v>
      </c>
    </row>
    <row r="4467" spans="2:6" x14ac:dyDescent="0.15">
      <c r="B4467">
        <f ca="1">IF(INDEX(Transactions!$L:$L,ROW()-8)="",TODAY(),INDEX(Transactions!$G:$G,ROW()-8))</f>
        <v>46238</v>
      </c>
      <c r="F4467">
        <f>IF(INDEX(Transactions!$L:$L,ROW()-8)="",0,INDEX(Transactions!$Q:$Q,ROW()-8))</f>
        <v>0</v>
      </c>
    </row>
    <row r="4468" spans="2:6" x14ac:dyDescent="0.15">
      <c r="B4468">
        <f ca="1">IF(INDEX(Transactions!$L:$L,ROW()-8)="",TODAY(),INDEX(Transactions!$G:$G,ROW()-8))</f>
        <v>46238</v>
      </c>
      <c r="F4468">
        <f>IF(INDEX(Transactions!$L:$L,ROW()-8)="",0,INDEX(Transactions!$Q:$Q,ROW()-8))</f>
        <v>0</v>
      </c>
    </row>
    <row r="4469" spans="2:6" x14ac:dyDescent="0.15">
      <c r="B4469">
        <f ca="1">IF(INDEX(Transactions!$L:$L,ROW()-8)="",TODAY(),INDEX(Transactions!$G:$G,ROW()-8))</f>
        <v>46238</v>
      </c>
      <c r="F4469">
        <f>IF(INDEX(Transactions!$L:$L,ROW()-8)="",0,INDEX(Transactions!$Q:$Q,ROW()-8))</f>
        <v>0</v>
      </c>
    </row>
    <row r="4470" spans="2:6" x14ac:dyDescent="0.15">
      <c r="B4470">
        <f ca="1">IF(INDEX(Transactions!$L:$L,ROW()-8)="",TODAY(),INDEX(Transactions!$G:$G,ROW()-8))</f>
        <v>46238</v>
      </c>
      <c r="F4470">
        <f>IF(INDEX(Transactions!$L:$L,ROW()-8)="",0,INDEX(Transactions!$Q:$Q,ROW()-8))</f>
        <v>0</v>
      </c>
    </row>
    <row r="4471" spans="2:6" x14ac:dyDescent="0.15">
      <c r="B4471">
        <f ca="1">IF(INDEX(Transactions!$L:$L,ROW()-8)="",TODAY(),INDEX(Transactions!$G:$G,ROW()-8))</f>
        <v>46238</v>
      </c>
      <c r="F4471">
        <f>IF(INDEX(Transactions!$L:$L,ROW()-8)="",0,INDEX(Transactions!$Q:$Q,ROW()-8))</f>
        <v>0</v>
      </c>
    </row>
    <row r="4472" spans="2:6" x14ac:dyDescent="0.15">
      <c r="B4472">
        <f ca="1">IF(INDEX(Transactions!$L:$L,ROW()-8)="",TODAY(),INDEX(Transactions!$G:$G,ROW()-8))</f>
        <v>46238</v>
      </c>
      <c r="F4472">
        <f>IF(INDEX(Transactions!$L:$L,ROW()-8)="",0,INDEX(Transactions!$Q:$Q,ROW()-8))</f>
        <v>0</v>
      </c>
    </row>
    <row r="4473" spans="2:6" x14ac:dyDescent="0.15">
      <c r="B4473">
        <f ca="1">IF(INDEX(Transactions!$L:$L,ROW()-8)="",TODAY(),INDEX(Transactions!$G:$G,ROW()-8))</f>
        <v>46238</v>
      </c>
      <c r="F4473">
        <f>IF(INDEX(Transactions!$L:$L,ROW()-8)="",0,INDEX(Transactions!$Q:$Q,ROW()-8))</f>
        <v>0</v>
      </c>
    </row>
    <row r="4474" spans="2:6" x14ac:dyDescent="0.15">
      <c r="B4474">
        <f ca="1">IF(INDEX(Transactions!$L:$L,ROW()-8)="",TODAY(),INDEX(Transactions!$G:$G,ROW()-8))</f>
        <v>46238</v>
      </c>
      <c r="F4474">
        <f>IF(INDEX(Transactions!$L:$L,ROW()-8)="",0,INDEX(Transactions!$Q:$Q,ROW()-8))</f>
        <v>0</v>
      </c>
    </row>
    <row r="4475" spans="2:6" x14ac:dyDescent="0.15">
      <c r="B4475">
        <f ca="1">IF(INDEX(Transactions!$L:$L,ROW()-8)="",TODAY(),INDEX(Transactions!$G:$G,ROW()-8))</f>
        <v>46238</v>
      </c>
      <c r="F4475">
        <f>IF(INDEX(Transactions!$L:$L,ROW()-8)="",0,INDEX(Transactions!$Q:$Q,ROW()-8))</f>
        <v>0</v>
      </c>
    </row>
    <row r="4476" spans="2:6" x14ac:dyDescent="0.15">
      <c r="B4476">
        <f ca="1">IF(INDEX(Transactions!$L:$L,ROW()-8)="",TODAY(),INDEX(Transactions!$G:$G,ROW()-8))</f>
        <v>46238</v>
      </c>
      <c r="F4476">
        <f>IF(INDEX(Transactions!$L:$L,ROW()-8)="",0,INDEX(Transactions!$Q:$Q,ROW()-8))</f>
        <v>0</v>
      </c>
    </row>
    <row r="4477" spans="2:6" x14ac:dyDescent="0.15">
      <c r="B4477">
        <f ca="1">IF(INDEX(Transactions!$L:$L,ROW()-8)="",TODAY(),INDEX(Transactions!$G:$G,ROW()-8))</f>
        <v>46238</v>
      </c>
      <c r="F4477">
        <f>IF(INDEX(Transactions!$L:$L,ROW()-8)="",0,INDEX(Transactions!$Q:$Q,ROW()-8))</f>
        <v>0</v>
      </c>
    </row>
    <row r="4478" spans="2:6" x14ac:dyDescent="0.15">
      <c r="B4478">
        <f ca="1">IF(INDEX(Transactions!$L:$L,ROW()-8)="",TODAY(),INDEX(Transactions!$G:$G,ROW()-8))</f>
        <v>46238</v>
      </c>
      <c r="F4478">
        <f>IF(INDEX(Transactions!$L:$L,ROW()-8)="",0,INDEX(Transactions!$Q:$Q,ROW()-8))</f>
        <v>0</v>
      </c>
    </row>
    <row r="4479" spans="2:6" x14ac:dyDescent="0.15">
      <c r="B4479">
        <f ca="1">IF(INDEX(Transactions!$L:$L,ROW()-8)="",TODAY(),INDEX(Transactions!$G:$G,ROW()-8))</f>
        <v>46238</v>
      </c>
      <c r="F4479">
        <f>IF(INDEX(Transactions!$L:$L,ROW()-8)="",0,INDEX(Transactions!$Q:$Q,ROW()-8))</f>
        <v>0</v>
      </c>
    </row>
    <row r="4480" spans="2:6" x14ac:dyDescent="0.15">
      <c r="B4480">
        <f ca="1">IF(INDEX(Transactions!$L:$L,ROW()-8)="",TODAY(),INDEX(Transactions!$G:$G,ROW()-8))</f>
        <v>46238</v>
      </c>
      <c r="F4480">
        <f>IF(INDEX(Transactions!$L:$L,ROW()-8)="",0,INDEX(Transactions!$Q:$Q,ROW()-8))</f>
        <v>0</v>
      </c>
    </row>
    <row r="4481" spans="2:6" x14ac:dyDescent="0.15">
      <c r="B4481">
        <f ca="1">IF(INDEX(Transactions!$L:$L,ROW()-8)="",TODAY(),INDEX(Transactions!$G:$G,ROW()-8))</f>
        <v>46238</v>
      </c>
      <c r="F4481">
        <f>IF(INDEX(Transactions!$L:$L,ROW()-8)="",0,INDEX(Transactions!$Q:$Q,ROW()-8))</f>
        <v>0</v>
      </c>
    </row>
    <row r="4482" spans="2:6" x14ac:dyDescent="0.15">
      <c r="B4482">
        <f ca="1">IF(INDEX(Transactions!$L:$L,ROW()-8)="",TODAY(),INDEX(Transactions!$G:$G,ROW()-8))</f>
        <v>46238</v>
      </c>
      <c r="F4482">
        <f>IF(INDEX(Transactions!$L:$L,ROW()-8)="",0,INDEX(Transactions!$Q:$Q,ROW()-8))</f>
        <v>0</v>
      </c>
    </row>
    <row r="4483" spans="2:6" x14ac:dyDescent="0.15">
      <c r="B4483">
        <f ca="1">IF(INDEX(Transactions!$L:$L,ROW()-8)="",TODAY(),INDEX(Transactions!$G:$G,ROW()-8))</f>
        <v>46238</v>
      </c>
      <c r="F4483">
        <f>IF(INDEX(Transactions!$L:$L,ROW()-8)="",0,INDEX(Transactions!$Q:$Q,ROW()-8))</f>
        <v>0</v>
      </c>
    </row>
    <row r="4484" spans="2:6" x14ac:dyDescent="0.15">
      <c r="B4484">
        <f ca="1">IF(INDEX(Transactions!$L:$L,ROW()-8)="",TODAY(),INDEX(Transactions!$G:$G,ROW()-8))</f>
        <v>46238</v>
      </c>
      <c r="F4484">
        <f>IF(INDEX(Transactions!$L:$L,ROW()-8)="",0,INDEX(Transactions!$Q:$Q,ROW()-8))</f>
        <v>0</v>
      </c>
    </row>
    <row r="4485" spans="2:6" x14ac:dyDescent="0.15">
      <c r="B4485">
        <f ca="1">IF(INDEX(Transactions!$L:$L,ROW()-8)="",TODAY(),INDEX(Transactions!$G:$G,ROW()-8))</f>
        <v>46238</v>
      </c>
      <c r="F4485">
        <f>IF(INDEX(Transactions!$L:$L,ROW()-8)="",0,INDEX(Transactions!$Q:$Q,ROW()-8))</f>
        <v>0</v>
      </c>
    </row>
    <row r="4486" spans="2:6" x14ac:dyDescent="0.15">
      <c r="B4486">
        <f ca="1">IF(INDEX(Transactions!$L:$L,ROW()-8)="",TODAY(),INDEX(Transactions!$G:$G,ROW()-8))</f>
        <v>46238</v>
      </c>
      <c r="F4486">
        <f>IF(INDEX(Transactions!$L:$L,ROW()-8)="",0,INDEX(Transactions!$Q:$Q,ROW()-8))</f>
        <v>0</v>
      </c>
    </row>
    <row r="4487" spans="2:6" x14ac:dyDescent="0.15">
      <c r="B4487">
        <f ca="1">IF(INDEX(Transactions!$L:$L,ROW()-8)="",TODAY(),INDEX(Transactions!$G:$G,ROW()-8))</f>
        <v>46238</v>
      </c>
      <c r="F4487">
        <f>IF(INDEX(Transactions!$L:$L,ROW()-8)="",0,INDEX(Transactions!$Q:$Q,ROW()-8))</f>
        <v>0</v>
      </c>
    </row>
    <row r="4488" spans="2:6" x14ac:dyDescent="0.15">
      <c r="B4488">
        <f ca="1">IF(INDEX(Transactions!$L:$L,ROW()-8)="",TODAY(),INDEX(Transactions!$G:$G,ROW()-8))</f>
        <v>46238</v>
      </c>
      <c r="F4488">
        <f>IF(INDEX(Transactions!$L:$L,ROW()-8)="",0,INDEX(Transactions!$Q:$Q,ROW()-8))</f>
        <v>0</v>
      </c>
    </row>
    <row r="4489" spans="2:6" x14ac:dyDescent="0.15">
      <c r="B4489">
        <f ca="1">IF(INDEX(Transactions!$L:$L,ROW()-8)="",TODAY(),INDEX(Transactions!$G:$G,ROW()-8))</f>
        <v>46238</v>
      </c>
      <c r="F4489">
        <f>IF(INDEX(Transactions!$L:$L,ROW()-8)="",0,INDEX(Transactions!$Q:$Q,ROW()-8))</f>
        <v>0</v>
      </c>
    </row>
    <row r="4490" spans="2:6" x14ac:dyDescent="0.15">
      <c r="B4490">
        <f ca="1">IF(INDEX(Transactions!$L:$L,ROW()-8)="",TODAY(),INDEX(Transactions!$G:$G,ROW()-8))</f>
        <v>46238</v>
      </c>
      <c r="F4490">
        <f>IF(INDEX(Transactions!$L:$L,ROW()-8)="",0,INDEX(Transactions!$Q:$Q,ROW()-8))</f>
        <v>0</v>
      </c>
    </row>
    <row r="4491" spans="2:6" x14ac:dyDescent="0.15">
      <c r="B4491">
        <f ca="1">IF(INDEX(Transactions!$L:$L,ROW()-8)="",TODAY(),INDEX(Transactions!$G:$G,ROW()-8))</f>
        <v>46238</v>
      </c>
      <c r="F4491">
        <f>IF(INDEX(Transactions!$L:$L,ROW()-8)="",0,INDEX(Transactions!$Q:$Q,ROW()-8))</f>
        <v>0</v>
      </c>
    </row>
    <row r="4492" spans="2:6" x14ac:dyDescent="0.15">
      <c r="B4492">
        <f ca="1">IF(INDEX(Transactions!$L:$L,ROW()-8)="",TODAY(),INDEX(Transactions!$G:$G,ROW()-8))</f>
        <v>46238</v>
      </c>
      <c r="F4492">
        <f>IF(INDEX(Transactions!$L:$L,ROW()-8)="",0,INDEX(Transactions!$Q:$Q,ROW()-8))</f>
        <v>0</v>
      </c>
    </row>
    <row r="4493" spans="2:6" x14ac:dyDescent="0.15">
      <c r="B4493">
        <f ca="1">IF(INDEX(Transactions!$L:$L,ROW()-8)="",TODAY(),INDEX(Transactions!$G:$G,ROW()-8))</f>
        <v>46238</v>
      </c>
      <c r="F4493">
        <f>IF(INDEX(Transactions!$L:$L,ROW()-8)="",0,INDEX(Transactions!$Q:$Q,ROW()-8))</f>
        <v>0</v>
      </c>
    </row>
    <row r="4494" spans="2:6" x14ac:dyDescent="0.15">
      <c r="B4494">
        <f ca="1">IF(INDEX(Transactions!$L:$L,ROW()-8)="",TODAY(),INDEX(Transactions!$G:$G,ROW()-8))</f>
        <v>46238</v>
      </c>
      <c r="F4494">
        <f>IF(INDEX(Transactions!$L:$L,ROW()-8)="",0,INDEX(Transactions!$Q:$Q,ROW()-8))</f>
        <v>0</v>
      </c>
    </row>
    <row r="4495" spans="2:6" x14ac:dyDescent="0.15">
      <c r="B4495">
        <f ca="1">IF(INDEX(Transactions!$L:$L,ROW()-8)="",TODAY(),INDEX(Transactions!$G:$G,ROW()-8))</f>
        <v>46238</v>
      </c>
      <c r="F4495">
        <f>IF(INDEX(Transactions!$L:$L,ROW()-8)="",0,INDEX(Transactions!$Q:$Q,ROW()-8))</f>
        <v>0</v>
      </c>
    </row>
    <row r="4496" spans="2:6" x14ac:dyDescent="0.15">
      <c r="B4496">
        <f ca="1">IF(INDEX(Transactions!$L:$L,ROW()-8)="",TODAY(),INDEX(Transactions!$G:$G,ROW()-8))</f>
        <v>46238</v>
      </c>
      <c r="F4496">
        <f>IF(INDEX(Transactions!$L:$L,ROW()-8)="",0,INDEX(Transactions!$Q:$Q,ROW()-8))</f>
        <v>0</v>
      </c>
    </row>
    <row r="4497" spans="2:6" x14ac:dyDescent="0.15">
      <c r="B4497">
        <f ca="1">IF(INDEX(Transactions!$L:$L,ROW()-8)="",TODAY(),INDEX(Transactions!$G:$G,ROW()-8))</f>
        <v>46238</v>
      </c>
      <c r="F4497">
        <f>IF(INDEX(Transactions!$L:$L,ROW()-8)="",0,INDEX(Transactions!$Q:$Q,ROW()-8))</f>
        <v>0</v>
      </c>
    </row>
    <row r="4498" spans="2:6" x14ac:dyDescent="0.15">
      <c r="B4498">
        <f ca="1">IF(INDEX(Transactions!$L:$L,ROW()-8)="",TODAY(),INDEX(Transactions!$G:$G,ROW()-8))</f>
        <v>46238</v>
      </c>
      <c r="F4498">
        <f>IF(INDEX(Transactions!$L:$L,ROW()-8)="",0,INDEX(Transactions!$Q:$Q,ROW()-8))</f>
        <v>0</v>
      </c>
    </row>
    <row r="4499" spans="2:6" x14ac:dyDescent="0.15">
      <c r="B4499">
        <f ca="1">IF(INDEX(Transactions!$L:$L,ROW()-8)="",TODAY(),INDEX(Transactions!$G:$G,ROW()-8))</f>
        <v>46238</v>
      </c>
      <c r="F4499">
        <f>IF(INDEX(Transactions!$L:$L,ROW()-8)="",0,INDEX(Transactions!$Q:$Q,ROW()-8))</f>
        <v>0</v>
      </c>
    </row>
    <row r="4500" spans="2:6" x14ac:dyDescent="0.15">
      <c r="B4500">
        <f ca="1">IF(INDEX(Transactions!$L:$L,ROW()-8)="",TODAY(),INDEX(Transactions!$G:$G,ROW()-8))</f>
        <v>46238</v>
      </c>
      <c r="F4500">
        <f>IF(INDEX(Transactions!$L:$L,ROW()-8)="",0,INDEX(Transactions!$Q:$Q,ROW()-8))</f>
        <v>0</v>
      </c>
    </row>
    <row r="4501" spans="2:6" x14ac:dyDescent="0.15">
      <c r="B4501">
        <f ca="1">IF(INDEX(Transactions!$L:$L,ROW()-8)="",TODAY(),INDEX(Transactions!$G:$G,ROW()-8))</f>
        <v>46238</v>
      </c>
      <c r="F4501">
        <f>IF(INDEX(Transactions!$L:$L,ROW()-8)="",0,INDEX(Transactions!$Q:$Q,ROW()-8))</f>
        <v>0</v>
      </c>
    </row>
    <row r="4502" spans="2:6" x14ac:dyDescent="0.15">
      <c r="B4502">
        <f ca="1">IF(INDEX(Transactions!$L:$L,ROW()-8)="",TODAY(),INDEX(Transactions!$G:$G,ROW()-8))</f>
        <v>46238</v>
      </c>
      <c r="F4502">
        <f>IF(INDEX(Transactions!$L:$L,ROW()-8)="",0,INDEX(Transactions!$Q:$Q,ROW()-8))</f>
        <v>0</v>
      </c>
    </row>
    <row r="4503" spans="2:6" x14ac:dyDescent="0.15">
      <c r="B4503">
        <f ca="1">IF(INDEX(Transactions!$L:$L,ROW()-8)="",TODAY(),INDEX(Transactions!$G:$G,ROW()-8))</f>
        <v>46238</v>
      </c>
      <c r="F4503">
        <f>IF(INDEX(Transactions!$L:$L,ROW()-8)="",0,INDEX(Transactions!$Q:$Q,ROW()-8))</f>
        <v>0</v>
      </c>
    </row>
    <row r="4504" spans="2:6" x14ac:dyDescent="0.15">
      <c r="B4504">
        <f ca="1">IF(INDEX(Transactions!$L:$L,ROW()-8)="",TODAY(),INDEX(Transactions!$G:$G,ROW()-8))</f>
        <v>46238</v>
      </c>
      <c r="F4504">
        <f>IF(INDEX(Transactions!$L:$L,ROW()-8)="",0,INDEX(Transactions!$Q:$Q,ROW()-8))</f>
        <v>0</v>
      </c>
    </row>
    <row r="4505" spans="2:6" x14ac:dyDescent="0.15">
      <c r="B4505">
        <f ca="1">IF(INDEX(Transactions!$L:$L,ROW()-8)="",TODAY(),INDEX(Transactions!$G:$G,ROW()-8))</f>
        <v>46238</v>
      </c>
      <c r="F4505">
        <f>IF(INDEX(Transactions!$L:$L,ROW()-8)="",0,INDEX(Transactions!$Q:$Q,ROW()-8))</f>
        <v>0</v>
      </c>
    </row>
    <row r="4506" spans="2:6" x14ac:dyDescent="0.15">
      <c r="B4506">
        <f ca="1">IF(INDEX(Transactions!$L:$L,ROW()-8)="",TODAY(),INDEX(Transactions!$G:$G,ROW()-8))</f>
        <v>46238</v>
      </c>
      <c r="F4506">
        <f>IF(INDEX(Transactions!$L:$L,ROW()-8)="",0,INDEX(Transactions!$Q:$Q,ROW()-8))</f>
        <v>0</v>
      </c>
    </row>
    <row r="4507" spans="2:6" x14ac:dyDescent="0.15">
      <c r="B4507">
        <f ca="1">IF(INDEX(Transactions!$L:$L,ROW()-8)="",TODAY(),INDEX(Transactions!$G:$G,ROW()-8))</f>
        <v>46238</v>
      </c>
      <c r="F4507">
        <f>IF(INDEX(Transactions!$L:$L,ROW()-8)="",0,INDEX(Transactions!$Q:$Q,ROW()-8))</f>
        <v>0</v>
      </c>
    </row>
    <row r="4508" spans="2:6" x14ac:dyDescent="0.15">
      <c r="B4508">
        <f ca="1">IF(INDEX(Transactions!$L:$L,ROW()-8)="",TODAY(),INDEX(Transactions!$G:$G,ROW()-8))</f>
        <v>46238</v>
      </c>
      <c r="F4508">
        <f>IF(INDEX(Transactions!$L:$L,ROW()-8)="",0,INDEX(Transactions!$Q:$Q,ROW()-8))</f>
        <v>0</v>
      </c>
    </row>
    <row r="4509" spans="2:6" x14ac:dyDescent="0.15">
      <c r="B4509">
        <f ca="1">IF(INDEX(Transactions!$L:$L,ROW()-8)="",TODAY(),INDEX(Transactions!$G:$G,ROW()-8))</f>
        <v>46238</v>
      </c>
      <c r="F4509">
        <f>IF(INDEX(Transactions!$L:$L,ROW()-8)="",0,INDEX(Transactions!$Q:$Q,ROW()-8))</f>
        <v>0</v>
      </c>
    </row>
    <row r="4510" spans="2:6" x14ac:dyDescent="0.15">
      <c r="B4510">
        <f ca="1">IF(INDEX(Transactions!$L:$L,ROW()-8)="",TODAY(),INDEX(Transactions!$G:$G,ROW()-8))</f>
        <v>46238</v>
      </c>
      <c r="F4510">
        <f>IF(INDEX(Transactions!$L:$L,ROW()-8)="",0,INDEX(Transactions!$Q:$Q,ROW()-8))</f>
        <v>0</v>
      </c>
    </row>
    <row r="4511" spans="2:6" x14ac:dyDescent="0.15">
      <c r="B4511">
        <f ca="1">IF(INDEX(Transactions!$L:$L,ROW()-8)="",TODAY(),INDEX(Transactions!$G:$G,ROW()-8))</f>
        <v>46238</v>
      </c>
      <c r="F4511">
        <f>IF(INDEX(Transactions!$L:$L,ROW()-8)="",0,INDEX(Transactions!$Q:$Q,ROW()-8))</f>
        <v>0</v>
      </c>
    </row>
    <row r="4512" spans="2:6" x14ac:dyDescent="0.15">
      <c r="B4512">
        <f ca="1">IF(INDEX(Transactions!$L:$L,ROW()-8)="",TODAY(),INDEX(Transactions!$G:$G,ROW()-8))</f>
        <v>46238</v>
      </c>
      <c r="F4512">
        <f>IF(INDEX(Transactions!$L:$L,ROW()-8)="",0,INDEX(Transactions!$Q:$Q,ROW()-8))</f>
        <v>0</v>
      </c>
    </row>
    <row r="4513" spans="2:6" x14ac:dyDescent="0.15">
      <c r="B4513">
        <f ca="1">IF(INDEX(Transactions!$L:$L,ROW()-8)="",TODAY(),INDEX(Transactions!$G:$G,ROW()-8))</f>
        <v>46238</v>
      </c>
      <c r="F4513">
        <f>IF(INDEX(Transactions!$L:$L,ROW()-8)="",0,INDEX(Transactions!$Q:$Q,ROW()-8))</f>
        <v>0</v>
      </c>
    </row>
    <row r="4514" spans="2:6" x14ac:dyDescent="0.15">
      <c r="B4514">
        <f ca="1">IF(INDEX(Transactions!$L:$L,ROW()-8)="",TODAY(),INDEX(Transactions!$G:$G,ROW()-8))</f>
        <v>46238</v>
      </c>
      <c r="F4514">
        <f>IF(INDEX(Transactions!$L:$L,ROW()-8)="",0,INDEX(Transactions!$Q:$Q,ROW()-8))</f>
        <v>0</v>
      </c>
    </row>
    <row r="4515" spans="2:6" x14ac:dyDescent="0.15">
      <c r="B4515">
        <f ca="1">IF(INDEX(Transactions!$L:$L,ROW()-8)="",TODAY(),INDEX(Transactions!$G:$G,ROW()-8))</f>
        <v>46238</v>
      </c>
      <c r="F4515">
        <f>IF(INDEX(Transactions!$L:$L,ROW()-8)="",0,INDEX(Transactions!$Q:$Q,ROW()-8))</f>
        <v>0</v>
      </c>
    </row>
    <row r="4516" spans="2:6" x14ac:dyDescent="0.15">
      <c r="B4516">
        <f ca="1">IF(INDEX(Transactions!$L:$L,ROW()-8)="",TODAY(),INDEX(Transactions!$G:$G,ROW()-8))</f>
        <v>46238</v>
      </c>
      <c r="F4516">
        <f>IF(INDEX(Transactions!$L:$L,ROW()-8)="",0,INDEX(Transactions!$Q:$Q,ROW()-8))</f>
        <v>0</v>
      </c>
    </row>
    <row r="4517" spans="2:6" x14ac:dyDescent="0.15">
      <c r="B4517">
        <f ca="1">IF(INDEX(Transactions!$L:$L,ROW()-8)="",TODAY(),INDEX(Transactions!$G:$G,ROW()-8))</f>
        <v>46238</v>
      </c>
      <c r="F4517">
        <f>IF(INDEX(Transactions!$L:$L,ROW()-8)="",0,INDEX(Transactions!$Q:$Q,ROW()-8))</f>
        <v>0</v>
      </c>
    </row>
    <row r="4518" spans="2:6" x14ac:dyDescent="0.15">
      <c r="B4518">
        <f ca="1">IF(INDEX(Transactions!$L:$L,ROW()-8)="",TODAY(),INDEX(Transactions!$G:$G,ROW()-8))</f>
        <v>46238</v>
      </c>
      <c r="F4518">
        <f>IF(INDEX(Transactions!$L:$L,ROW()-8)="",0,INDEX(Transactions!$Q:$Q,ROW()-8))</f>
        <v>0</v>
      </c>
    </row>
    <row r="4519" spans="2:6" x14ac:dyDescent="0.15">
      <c r="B4519">
        <f ca="1">IF(INDEX(Transactions!$L:$L,ROW()-8)="",TODAY(),INDEX(Transactions!$G:$G,ROW()-8))</f>
        <v>46238</v>
      </c>
      <c r="F4519">
        <f>IF(INDEX(Transactions!$L:$L,ROW()-8)="",0,INDEX(Transactions!$Q:$Q,ROW()-8))</f>
        <v>0</v>
      </c>
    </row>
    <row r="4520" spans="2:6" x14ac:dyDescent="0.15">
      <c r="B4520">
        <f ca="1">IF(INDEX(Transactions!$L:$L,ROW()-8)="",TODAY(),INDEX(Transactions!$G:$G,ROW()-8))</f>
        <v>46238</v>
      </c>
      <c r="F4520">
        <f>IF(INDEX(Transactions!$L:$L,ROW()-8)="",0,INDEX(Transactions!$Q:$Q,ROW()-8))</f>
        <v>0</v>
      </c>
    </row>
    <row r="4521" spans="2:6" x14ac:dyDescent="0.15">
      <c r="B4521">
        <f ca="1">IF(INDEX(Transactions!$L:$L,ROW()-8)="",TODAY(),INDEX(Transactions!$G:$G,ROW()-8))</f>
        <v>46238</v>
      </c>
      <c r="F4521">
        <f>IF(INDEX(Transactions!$L:$L,ROW()-8)="",0,INDEX(Transactions!$Q:$Q,ROW()-8))</f>
        <v>0</v>
      </c>
    </row>
    <row r="4522" spans="2:6" x14ac:dyDescent="0.15">
      <c r="B4522">
        <f ca="1">IF(INDEX(Transactions!$L:$L,ROW()-8)="",TODAY(),INDEX(Transactions!$G:$G,ROW()-8))</f>
        <v>46238</v>
      </c>
      <c r="F4522">
        <f>IF(INDEX(Transactions!$L:$L,ROW()-8)="",0,INDEX(Transactions!$Q:$Q,ROW()-8))</f>
        <v>0</v>
      </c>
    </row>
    <row r="4523" spans="2:6" x14ac:dyDescent="0.15">
      <c r="B4523">
        <f ca="1">IF(INDEX(Transactions!$L:$L,ROW()-8)="",TODAY(),INDEX(Transactions!$G:$G,ROW()-8))</f>
        <v>46238</v>
      </c>
      <c r="F4523">
        <f>IF(INDEX(Transactions!$L:$L,ROW()-8)="",0,INDEX(Transactions!$Q:$Q,ROW()-8))</f>
        <v>0</v>
      </c>
    </row>
    <row r="4524" spans="2:6" x14ac:dyDescent="0.15">
      <c r="B4524">
        <f ca="1">IF(INDEX(Transactions!$L:$L,ROW()-8)="",TODAY(),INDEX(Transactions!$G:$G,ROW()-8))</f>
        <v>46238</v>
      </c>
      <c r="F4524">
        <f>IF(INDEX(Transactions!$L:$L,ROW()-8)="",0,INDEX(Transactions!$Q:$Q,ROW()-8))</f>
        <v>0</v>
      </c>
    </row>
    <row r="4525" spans="2:6" x14ac:dyDescent="0.15">
      <c r="B4525">
        <f ca="1">IF(INDEX(Transactions!$L:$L,ROW()-8)="",TODAY(),INDEX(Transactions!$G:$G,ROW()-8))</f>
        <v>46238</v>
      </c>
      <c r="F4525">
        <f>IF(INDEX(Transactions!$L:$L,ROW()-8)="",0,INDEX(Transactions!$Q:$Q,ROW()-8))</f>
        <v>0</v>
      </c>
    </row>
    <row r="4526" spans="2:6" x14ac:dyDescent="0.15">
      <c r="B4526">
        <f ca="1">IF(INDEX(Transactions!$L:$L,ROW()-8)="",TODAY(),INDEX(Transactions!$G:$G,ROW()-8))</f>
        <v>46238</v>
      </c>
      <c r="F4526">
        <f>IF(INDEX(Transactions!$L:$L,ROW()-8)="",0,INDEX(Transactions!$Q:$Q,ROW()-8))</f>
        <v>0</v>
      </c>
    </row>
    <row r="4527" spans="2:6" x14ac:dyDescent="0.15">
      <c r="B4527">
        <f ca="1">IF(INDEX(Transactions!$L:$L,ROW()-8)="",TODAY(),INDEX(Transactions!$G:$G,ROW()-8))</f>
        <v>46238</v>
      </c>
      <c r="F4527">
        <f>IF(INDEX(Transactions!$L:$L,ROW()-8)="",0,INDEX(Transactions!$Q:$Q,ROW()-8))</f>
        <v>0</v>
      </c>
    </row>
    <row r="4528" spans="2:6" x14ac:dyDescent="0.15">
      <c r="B4528">
        <f ca="1">IF(INDEX(Transactions!$L:$L,ROW()-8)="",TODAY(),INDEX(Transactions!$G:$G,ROW()-8))</f>
        <v>46238</v>
      </c>
      <c r="F4528">
        <f>IF(INDEX(Transactions!$L:$L,ROW()-8)="",0,INDEX(Transactions!$Q:$Q,ROW()-8))</f>
        <v>0</v>
      </c>
    </row>
    <row r="4529" spans="2:6" x14ac:dyDescent="0.15">
      <c r="B4529">
        <f ca="1">IF(INDEX(Transactions!$L:$L,ROW()-8)="",TODAY(),INDEX(Transactions!$G:$G,ROW()-8))</f>
        <v>46238</v>
      </c>
      <c r="F4529">
        <f>IF(INDEX(Transactions!$L:$L,ROW()-8)="",0,INDEX(Transactions!$Q:$Q,ROW()-8))</f>
        <v>0</v>
      </c>
    </row>
    <row r="4530" spans="2:6" x14ac:dyDescent="0.15">
      <c r="B4530">
        <f ca="1">IF(INDEX(Transactions!$L:$L,ROW()-8)="",TODAY(),INDEX(Transactions!$G:$G,ROW()-8))</f>
        <v>46238</v>
      </c>
      <c r="F4530">
        <f>IF(INDEX(Transactions!$L:$L,ROW()-8)="",0,INDEX(Transactions!$Q:$Q,ROW()-8))</f>
        <v>0</v>
      </c>
    </row>
    <row r="4531" spans="2:6" x14ac:dyDescent="0.15">
      <c r="B4531">
        <f ca="1">IF(INDEX(Transactions!$L:$L,ROW()-8)="",TODAY(),INDEX(Transactions!$G:$G,ROW()-8))</f>
        <v>46238</v>
      </c>
      <c r="F4531">
        <f>IF(INDEX(Transactions!$L:$L,ROW()-8)="",0,INDEX(Transactions!$Q:$Q,ROW()-8))</f>
        <v>0</v>
      </c>
    </row>
    <row r="4532" spans="2:6" x14ac:dyDescent="0.15">
      <c r="B4532">
        <f ca="1">IF(INDEX(Transactions!$L:$L,ROW()-8)="",TODAY(),INDEX(Transactions!$G:$G,ROW()-8))</f>
        <v>46238</v>
      </c>
      <c r="F4532">
        <f>IF(INDEX(Transactions!$L:$L,ROW()-8)="",0,INDEX(Transactions!$Q:$Q,ROW()-8))</f>
        <v>0</v>
      </c>
    </row>
    <row r="4533" spans="2:6" x14ac:dyDescent="0.15">
      <c r="B4533">
        <f ca="1">IF(INDEX(Transactions!$L:$L,ROW()-8)="",TODAY(),INDEX(Transactions!$G:$G,ROW()-8))</f>
        <v>46238</v>
      </c>
      <c r="F4533">
        <f>IF(INDEX(Transactions!$L:$L,ROW()-8)="",0,INDEX(Transactions!$Q:$Q,ROW()-8))</f>
        <v>0</v>
      </c>
    </row>
    <row r="4534" spans="2:6" x14ac:dyDescent="0.15">
      <c r="B4534">
        <f ca="1">IF(INDEX(Transactions!$L:$L,ROW()-8)="",TODAY(),INDEX(Transactions!$G:$G,ROW()-8))</f>
        <v>46238</v>
      </c>
      <c r="F4534">
        <f>IF(INDEX(Transactions!$L:$L,ROW()-8)="",0,INDEX(Transactions!$Q:$Q,ROW()-8))</f>
        <v>0</v>
      </c>
    </row>
    <row r="4535" spans="2:6" x14ac:dyDescent="0.15">
      <c r="B4535">
        <f ca="1">IF(INDEX(Transactions!$L:$L,ROW()-8)="",TODAY(),INDEX(Transactions!$G:$G,ROW()-8))</f>
        <v>46238</v>
      </c>
      <c r="F4535">
        <f>IF(INDEX(Transactions!$L:$L,ROW()-8)="",0,INDEX(Transactions!$Q:$Q,ROW()-8))</f>
        <v>0</v>
      </c>
    </row>
    <row r="4536" spans="2:6" x14ac:dyDescent="0.15">
      <c r="B4536">
        <f ca="1">IF(INDEX(Transactions!$L:$L,ROW()-8)="",TODAY(),INDEX(Transactions!$G:$G,ROW()-8))</f>
        <v>46238</v>
      </c>
      <c r="F4536">
        <f>IF(INDEX(Transactions!$L:$L,ROW()-8)="",0,INDEX(Transactions!$Q:$Q,ROW()-8))</f>
        <v>0</v>
      </c>
    </row>
    <row r="4537" spans="2:6" x14ac:dyDescent="0.15">
      <c r="B4537">
        <f ca="1">IF(INDEX(Transactions!$L:$L,ROW()-8)="",TODAY(),INDEX(Transactions!$G:$G,ROW()-8))</f>
        <v>46238</v>
      </c>
      <c r="F4537">
        <f>IF(INDEX(Transactions!$L:$L,ROW()-8)="",0,INDEX(Transactions!$Q:$Q,ROW()-8))</f>
        <v>0</v>
      </c>
    </row>
    <row r="4538" spans="2:6" x14ac:dyDescent="0.15">
      <c r="B4538">
        <f ca="1">IF(INDEX(Transactions!$L:$L,ROW()-8)="",TODAY(),INDEX(Transactions!$G:$G,ROW()-8))</f>
        <v>46238</v>
      </c>
      <c r="F4538">
        <f>IF(INDEX(Transactions!$L:$L,ROW()-8)="",0,INDEX(Transactions!$Q:$Q,ROW()-8))</f>
        <v>0</v>
      </c>
    </row>
    <row r="4539" spans="2:6" x14ac:dyDescent="0.15">
      <c r="B4539">
        <f ca="1">IF(INDEX(Transactions!$L:$L,ROW()-8)="",TODAY(),INDEX(Transactions!$G:$G,ROW()-8))</f>
        <v>46238</v>
      </c>
      <c r="F4539">
        <f>IF(INDEX(Transactions!$L:$L,ROW()-8)="",0,INDEX(Transactions!$Q:$Q,ROW()-8))</f>
        <v>0</v>
      </c>
    </row>
    <row r="4540" spans="2:6" x14ac:dyDescent="0.15">
      <c r="B4540">
        <f ca="1">IF(INDEX(Transactions!$L:$L,ROW()-8)="",TODAY(),INDEX(Transactions!$G:$G,ROW()-8))</f>
        <v>46238</v>
      </c>
      <c r="F4540">
        <f>IF(INDEX(Transactions!$L:$L,ROW()-8)="",0,INDEX(Transactions!$Q:$Q,ROW()-8))</f>
        <v>0</v>
      </c>
    </row>
    <row r="4541" spans="2:6" x14ac:dyDescent="0.15">
      <c r="B4541">
        <f ca="1">IF(INDEX(Transactions!$L:$L,ROW()-8)="",TODAY(),INDEX(Transactions!$G:$G,ROW()-8))</f>
        <v>46238</v>
      </c>
      <c r="F4541">
        <f>IF(INDEX(Transactions!$L:$L,ROW()-8)="",0,INDEX(Transactions!$Q:$Q,ROW()-8))</f>
        <v>0</v>
      </c>
    </row>
    <row r="4542" spans="2:6" x14ac:dyDescent="0.15">
      <c r="B4542">
        <f ca="1">IF(INDEX(Transactions!$L:$L,ROW()-8)="",TODAY(),INDEX(Transactions!$G:$G,ROW()-8))</f>
        <v>46238</v>
      </c>
      <c r="F4542">
        <f>IF(INDEX(Transactions!$L:$L,ROW()-8)="",0,INDEX(Transactions!$Q:$Q,ROW()-8))</f>
        <v>0</v>
      </c>
    </row>
    <row r="4543" spans="2:6" x14ac:dyDescent="0.15">
      <c r="B4543">
        <f ca="1">IF(INDEX(Transactions!$L:$L,ROW()-8)="",TODAY(),INDEX(Transactions!$G:$G,ROW()-8))</f>
        <v>46238</v>
      </c>
      <c r="F4543">
        <f>IF(INDEX(Transactions!$L:$L,ROW()-8)="",0,INDEX(Transactions!$Q:$Q,ROW()-8))</f>
        <v>0</v>
      </c>
    </row>
    <row r="4544" spans="2:6" x14ac:dyDescent="0.15">
      <c r="B4544">
        <f ca="1">IF(INDEX(Transactions!$L:$L,ROW()-8)="",TODAY(),INDEX(Transactions!$G:$G,ROW()-8))</f>
        <v>46238</v>
      </c>
      <c r="F4544">
        <f>IF(INDEX(Transactions!$L:$L,ROW()-8)="",0,INDEX(Transactions!$Q:$Q,ROW()-8))</f>
        <v>0</v>
      </c>
    </row>
    <row r="4545" spans="2:6" x14ac:dyDescent="0.15">
      <c r="B4545">
        <f ca="1">IF(INDEX(Transactions!$L:$L,ROW()-8)="",TODAY(),INDEX(Transactions!$G:$G,ROW()-8))</f>
        <v>46238</v>
      </c>
      <c r="F4545">
        <f>IF(INDEX(Transactions!$L:$L,ROW()-8)="",0,INDEX(Transactions!$Q:$Q,ROW()-8))</f>
        <v>0</v>
      </c>
    </row>
    <row r="4546" spans="2:6" x14ac:dyDescent="0.15">
      <c r="B4546">
        <f ca="1">IF(INDEX(Transactions!$L:$L,ROW()-8)="",TODAY(),INDEX(Transactions!$G:$G,ROW()-8))</f>
        <v>46238</v>
      </c>
      <c r="F4546">
        <f>IF(INDEX(Transactions!$L:$L,ROW()-8)="",0,INDEX(Transactions!$Q:$Q,ROW()-8))</f>
        <v>0</v>
      </c>
    </row>
    <row r="4547" spans="2:6" x14ac:dyDescent="0.15">
      <c r="B4547">
        <f ca="1">IF(INDEX(Transactions!$L:$L,ROW()-8)="",TODAY(),INDEX(Transactions!$G:$G,ROW()-8))</f>
        <v>46238</v>
      </c>
      <c r="F4547">
        <f>IF(INDEX(Transactions!$L:$L,ROW()-8)="",0,INDEX(Transactions!$Q:$Q,ROW()-8))</f>
        <v>0</v>
      </c>
    </row>
    <row r="4548" spans="2:6" x14ac:dyDescent="0.15">
      <c r="B4548">
        <f ca="1">IF(INDEX(Transactions!$L:$L,ROW()-8)="",TODAY(),INDEX(Transactions!$G:$G,ROW()-8))</f>
        <v>46238</v>
      </c>
      <c r="F4548">
        <f>IF(INDEX(Transactions!$L:$L,ROW()-8)="",0,INDEX(Transactions!$Q:$Q,ROW()-8))</f>
        <v>0</v>
      </c>
    </row>
    <row r="4549" spans="2:6" x14ac:dyDescent="0.15">
      <c r="B4549">
        <f ca="1">IF(INDEX(Transactions!$L:$L,ROW()-8)="",TODAY(),INDEX(Transactions!$G:$G,ROW()-8))</f>
        <v>46238</v>
      </c>
      <c r="F4549">
        <f>IF(INDEX(Transactions!$L:$L,ROW()-8)="",0,INDEX(Transactions!$Q:$Q,ROW()-8))</f>
        <v>0</v>
      </c>
    </row>
    <row r="4550" spans="2:6" x14ac:dyDescent="0.15">
      <c r="B4550">
        <f ca="1">IF(INDEX(Transactions!$L:$L,ROW()-8)="",TODAY(),INDEX(Transactions!$G:$G,ROW()-8))</f>
        <v>46238</v>
      </c>
      <c r="F4550">
        <f>IF(INDEX(Transactions!$L:$L,ROW()-8)="",0,INDEX(Transactions!$Q:$Q,ROW()-8))</f>
        <v>0</v>
      </c>
    </row>
    <row r="4551" spans="2:6" x14ac:dyDescent="0.15">
      <c r="B4551">
        <f ca="1">IF(INDEX(Transactions!$L:$L,ROW()-8)="",TODAY(),INDEX(Transactions!$G:$G,ROW()-8))</f>
        <v>46238</v>
      </c>
      <c r="F4551">
        <f>IF(INDEX(Transactions!$L:$L,ROW()-8)="",0,INDEX(Transactions!$Q:$Q,ROW()-8))</f>
        <v>0</v>
      </c>
    </row>
    <row r="4552" spans="2:6" x14ac:dyDescent="0.15">
      <c r="B4552">
        <f ca="1">IF(INDEX(Transactions!$L:$L,ROW()-8)="",TODAY(),INDEX(Transactions!$G:$G,ROW()-8))</f>
        <v>46238</v>
      </c>
      <c r="F4552">
        <f>IF(INDEX(Transactions!$L:$L,ROW()-8)="",0,INDEX(Transactions!$Q:$Q,ROW()-8))</f>
        <v>0</v>
      </c>
    </row>
    <row r="4553" spans="2:6" x14ac:dyDescent="0.15">
      <c r="B4553">
        <f ca="1">IF(INDEX(Transactions!$L:$L,ROW()-8)="",TODAY(),INDEX(Transactions!$G:$G,ROW()-8))</f>
        <v>46238</v>
      </c>
      <c r="F4553">
        <f>IF(INDEX(Transactions!$L:$L,ROW()-8)="",0,INDEX(Transactions!$Q:$Q,ROW()-8))</f>
        <v>0</v>
      </c>
    </row>
    <row r="4554" spans="2:6" x14ac:dyDescent="0.15">
      <c r="B4554">
        <f ca="1">IF(INDEX(Transactions!$L:$L,ROW()-8)="",TODAY(),INDEX(Transactions!$G:$G,ROW()-8))</f>
        <v>46238</v>
      </c>
      <c r="F4554">
        <f>IF(INDEX(Transactions!$L:$L,ROW()-8)="",0,INDEX(Transactions!$Q:$Q,ROW()-8))</f>
        <v>0</v>
      </c>
    </row>
    <row r="4555" spans="2:6" x14ac:dyDescent="0.15">
      <c r="B4555">
        <f ca="1">IF(INDEX(Transactions!$L:$L,ROW()-8)="",TODAY(),INDEX(Transactions!$G:$G,ROW()-8))</f>
        <v>46238</v>
      </c>
      <c r="F4555">
        <f>IF(INDEX(Transactions!$L:$L,ROW()-8)="",0,INDEX(Transactions!$Q:$Q,ROW()-8))</f>
        <v>0</v>
      </c>
    </row>
    <row r="4556" spans="2:6" x14ac:dyDescent="0.15">
      <c r="B4556">
        <f ca="1">IF(INDEX(Transactions!$L:$L,ROW()-8)="",TODAY(),INDEX(Transactions!$G:$G,ROW()-8))</f>
        <v>46238</v>
      </c>
      <c r="F4556">
        <f>IF(INDEX(Transactions!$L:$L,ROW()-8)="",0,INDEX(Transactions!$Q:$Q,ROW()-8))</f>
        <v>0</v>
      </c>
    </row>
    <row r="4557" spans="2:6" x14ac:dyDescent="0.15">
      <c r="B4557">
        <f ca="1">IF(INDEX(Transactions!$L:$L,ROW()-8)="",TODAY(),INDEX(Transactions!$G:$G,ROW()-8))</f>
        <v>46238</v>
      </c>
      <c r="F4557">
        <f>IF(INDEX(Transactions!$L:$L,ROW()-8)="",0,INDEX(Transactions!$Q:$Q,ROW()-8))</f>
        <v>0</v>
      </c>
    </row>
    <row r="4558" spans="2:6" x14ac:dyDescent="0.15">
      <c r="B4558">
        <f ca="1">IF(INDEX(Transactions!$L:$L,ROW()-8)="",TODAY(),INDEX(Transactions!$G:$G,ROW()-8))</f>
        <v>46238</v>
      </c>
      <c r="F4558">
        <f>IF(INDEX(Transactions!$L:$L,ROW()-8)="",0,INDEX(Transactions!$Q:$Q,ROW()-8))</f>
        <v>0</v>
      </c>
    </row>
    <row r="4559" spans="2:6" x14ac:dyDescent="0.15">
      <c r="B4559">
        <f ca="1">IF(INDEX(Transactions!$L:$L,ROW()-8)="",TODAY(),INDEX(Transactions!$G:$G,ROW()-8))</f>
        <v>46238</v>
      </c>
      <c r="F4559">
        <f>IF(INDEX(Transactions!$L:$L,ROW()-8)="",0,INDEX(Transactions!$Q:$Q,ROW()-8))</f>
        <v>0</v>
      </c>
    </row>
    <row r="4560" spans="2:6" x14ac:dyDescent="0.15">
      <c r="B4560">
        <f ca="1">IF(INDEX(Transactions!$L:$L,ROW()-8)="",TODAY(),INDEX(Transactions!$G:$G,ROW()-8))</f>
        <v>46238</v>
      </c>
      <c r="F4560">
        <f>IF(INDEX(Transactions!$L:$L,ROW()-8)="",0,INDEX(Transactions!$Q:$Q,ROW()-8))</f>
        <v>0</v>
      </c>
    </row>
    <row r="4561" spans="2:6" x14ac:dyDescent="0.15">
      <c r="B4561">
        <f ca="1">IF(INDEX(Transactions!$L:$L,ROW()-8)="",TODAY(),INDEX(Transactions!$G:$G,ROW()-8))</f>
        <v>46238</v>
      </c>
      <c r="F4561">
        <f>IF(INDEX(Transactions!$L:$L,ROW()-8)="",0,INDEX(Transactions!$Q:$Q,ROW()-8))</f>
        <v>0</v>
      </c>
    </row>
    <row r="4562" spans="2:6" x14ac:dyDescent="0.15">
      <c r="B4562">
        <f ca="1">IF(INDEX(Transactions!$L:$L,ROW()-8)="",TODAY(),INDEX(Transactions!$G:$G,ROW()-8))</f>
        <v>46238</v>
      </c>
      <c r="F4562">
        <f>IF(INDEX(Transactions!$L:$L,ROW()-8)="",0,INDEX(Transactions!$Q:$Q,ROW()-8))</f>
        <v>0</v>
      </c>
    </row>
    <row r="4563" spans="2:6" x14ac:dyDescent="0.15">
      <c r="B4563">
        <f ca="1">IF(INDEX(Transactions!$L:$L,ROW()-8)="",TODAY(),INDEX(Transactions!$G:$G,ROW()-8))</f>
        <v>46238</v>
      </c>
      <c r="F4563">
        <f>IF(INDEX(Transactions!$L:$L,ROW()-8)="",0,INDEX(Transactions!$Q:$Q,ROW()-8))</f>
        <v>0</v>
      </c>
    </row>
    <row r="4564" spans="2:6" x14ac:dyDescent="0.15">
      <c r="B4564">
        <f ca="1">IF(INDEX(Transactions!$L:$L,ROW()-8)="",TODAY(),INDEX(Transactions!$G:$G,ROW()-8))</f>
        <v>46238</v>
      </c>
      <c r="F4564">
        <f>IF(INDEX(Transactions!$L:$L,ROW()-8)="",0,INDEX(Transactions!$Q:$Q,ROW()-8))</f>
        <v>0</v>
      </c>
    </row>
    <row r="4565" spans="2:6" x14ac:dyDescent="0.15">
      <c r="B4565">
        <f ca="1">IF(INDEX(Transactions!$L:$L,ROW()-8)="",TODAY(),INDEX(Transactions!$G:$G,ROW()-8))</f>
        <v>46238</v>
      </c>
      <c r="F4565">
        <f>IF(INDEX(Transactions!$L:$L,ROW()-8)="",0,INDEX(Transactions!$Q:$Q,ROW()-8))</f>
        <v>0</v>
      </c>
    </row>
    <row r="4566" spans="2:6" x14ac:dyDescent="0.15">
      <c r="B4566">
        <f ca="1">IF(INDEX(Transactions!$L:$L,ROW()-8)="",TODAY(),INDEX(Transactions!$G:$G,ROW()-8))</f>
        <v>46238</v>
      </c>
      <c r="F4566">
        <f>IF(INDEX(Transactions!$L:$L,ROW()-8)="",0,INDEX(Transactions!$Q:$Q,ROW()-8))</f>
        <v>0</v>
      </c>
    </row>
    <row r="4567" spans="2:6" x14ac:dyDescent="0.15">
      <c r="B4567">
        <f ca="1">IF(INDEX(Transactions!$L:$L,ROW()-8)="",TODAY(),INDEX(Transactions!$G:$G,ROW()-8))</f>
        <v>46238</v>
      </c>
      <c r="F4567">
        <f>IF(INDEX(Transactions!$L:$L,ROW()-8)="",0,INDEX(Transactions!$Q:$Q,ROW()-8))</f>
        <v>0</v>
      </c>
    </row>
    <row r="4568" spans="2:6" x14ac:dyDescent="0.15">
      <c r="B4568">
        <f ca="1">IF(INDEX(Transactions!$L:$L,ROW()-8)="",TODAY(),INDEX(Transactions!$G:$G,ROW()-8))</f>
        <v>46238</v>
      </c>
      <c r="F4568">
        <f>IF(INDEX(Transactions!$L:$L,ROW()-8)="",0,INDEX(Transactions!$Q:$Q,ROW()-8))</f>
        <v>0</v>
      </c>
    </row>
    <row r="4569" spans="2:6" x14ac:dyDescent="0.15">
      <c r="B4569">
        <f ca="1">IF(INDEX(Transactions!$L:$L,ROW()-8)="",TODAY(),INDEX(Transactions!$G:$G,ROW()-8))</f>
        <v>46238</v>
      </c>
      <c r="F4569">
        <f>IF(INDEX(Transactions!$L:$L,ROW()-8)="",0,INDEX(Transactions!$Q:$Q,ROW()-8))</f>
        <v>0</v>
      </c>
    </row>
    <row r="4570" spans="2:6" x14ac:dyDescent="0.15">
      <c r="B4570">
        <f ca="1">IF(INDEX(Transactions!$L:$L,ROW()-8)="",TODAY(),INDEX(Transactions!$G:$G,ROW()-8))</f>
        <v>46238</v>
      </c>
      <c r="F4570">
        <f>IF(INDEX(Transactions!$L:$L,ROW()-8)="",0,INDEX(Transactions!$Q:$Q,ROW()-8))</f>
        <v>0</v>
      </c>
    </row>
    <row r="4571" spans="2:6" x14ac:dyDescent="0.15">
      <c r="B4571">
        <f ca="1">IF(INDEX(Transactions!$L:$L,ROW()-8)="",TODAY(),INDEX(Transactions!$G:$G,ROW()-8))</f>
        <v>46238</v>
      </c>
      <c r="F4571">
        <f>IF(INDEX(Transactions!$L:$L,ROW()-8)="",0,INDEX(Transactions!$Q:$Q,ROW()-8))</f>
        <v>0</v>
      </c>
    </row>
    <row r="4572" spans="2:6" x14ac:dyDescent="0.15">
      <c r="B4572">
        <f ca="1">IF(INDEX(Transactions!$L:$L,ROW()-8)="",TODAY(),INDEX(Transactions!$G:$G,ROW()-8))</f>
        <v>46238</v>
      </c>
      <c r="F4572">
        <f>IF(INDEX(Transactions!$L:$L,ROW()-8)="",0,INDEX(Transactions!$Q:$Q,ROW()-8))</f>
        <v>0</v>
      </c>
    </row>
    <row r="4573" spans="2:6" x14ac:dyDescent="0.15">
      <c r="B4573">
        <f ca="1">IF(INDEX(Transactions!$L:$L,ROW()-8)="",TODAY(),INDEX(Transactions!$G:$G,ROW()-8))</f>
        <v>46238</v>
      </c>
      <c r="F4573">
        <f>IF(INDEX(Transactions!$L:$L,ROW()-8)="",0,INDEX(Transactions!$Q:$Q,ROW()-8))</f>
        <v>0</v>
      </c>
    </row>
    <row r="4574" spans="2:6" x14ac:dyDescent="0.15">
      <c r="B4574">
        <f ca="1">IF(INDEX(Transactions!$L:$L,ROW()-8)="",TODAY(),INDEX(Transactions!$G:$G,ROW()-8))</f>
        <v>46238</v>
      </c>
      <c r="F4574">
        <f>IF(INDEX(Transactions!$L:$L,ROW()-8)="",0,INDEX(Transactions!$Q:$Q,ROW()-8))</f>
        <v>0</v>
      </c>
    </row>
    <row r="4575" spans="2:6" x14ac:dyDescent="0.15">
      <c r="B4575">
        <f ca="1">IF(INDEX(Transactions!$L:$L,ROW()-8)="",TODAY(),INDEX(Transactions!$G:$G,ROW()-8))</f>
        <v>46238</v>
      </c>
      <c r="F4575">
        <f>IF(INDEX(Transactions!$L:$L,ROW()-8)="",0,INDEX(Transactions!$Q:$Q,ROW()-8))</f>
        <v>0</v>
      </c>
    </row>
    <row r="4576" spans="2:6" x14ac:dyDescent="0.15">
      <c r="B4576">
        <f ca="1">IF(INDEX(Transactions!$L:$L,ROW()-8)="",TODAY(),INDEX(Transactions!$G:$G,ROW()-8))</f>
        <v>46238</v>
      </c>
      <c r="F4576">
        <f>IF(INDEX(Transactions!$L:$L,ROW()-8)="",0,INDEX(Transactions!$Q:$Q,ROW()-8))</f>
        <v>0</v>
      </c>
    </row>
    <row r="4577" spans="2:6" x14ac:dyDescent="0.15">
      <c r="B4577">
        <f ca="1">IF(INDEX(Transactions!$L:$L,ROW()-8)="",TODAY(),INDEX(Transactions!$G:$G,ROW()-8))</f>
        <v>46238</v>
      </c>
      <c r="F4577">
        <f>IF(INDEX(Transactions!$L:$L,ROW()-8)="",0,INDEX(Transactions!$Q:$Q,ROW()-8))</f>
        <v>0</v>
      </c>
    </row>
    <row r="4578" spans="2:6" x14ac:dyDescent="0.15">
      <c r="B4578">
        <f ca="1">IF(INDEX(Transactions!$L:$L,ROW()-8)="",TODAY(),INDEX(Transactions!$G:$G,ROW()-8))</f>
        <v>46238</v>
      </c>
      <c r="F4578">
        <f>IF(INDEX(Transactions!$L:$L,ROW()-8)="",0,INDEX(Transactions!$Q:$Q,ROW()-8))</f>
        <v>0</v>
      </c>
    </row>
    <row r="4579" spans="2:6" x14ac:dyDescent="0.15">
      <c r="B4579">
        <f ca="1">IF(INDEX(Transactions!$L:$L,ROW()-8)="",TODAY(),INDEX(Transactions!$G:$G,ROW()-8))</f>
        <v>46238</v>
      </c>
      <c r="F4579">
        <f>IF(INDEX(Transactions!$L:$L,ROW()-8)="",0,INDEX(Transactions!$Q:$Q,ROW()-8))</f>
        <v>0</v>
      </c>
    </row>
    <row r="4580" spans="2:6" x14ac:dyDescent="0.15">
      <c r="B4580">
        <f ca="1">IF(INDEX(Transactions!$L:$L,ROW()-8)="",TODAY(),INDEX(Transactions!$G:$G,ROW()-8))</f>
        <v>46238</v>
      </c>
      <c r="F4580">
        <f>IF(INDEX(Transactions!$L:$L,ROW()-8)="",0,INDEX(Transactions!$Q:$Q,ROW()-8))</f>
        <v>0</v>
      </c>
    </row>
    <row r="4581" spans="2:6" x14ac:dyDescent="0.15">
      <c r="B4581">
        <f ca="1">IF(INDEX(Transactions!$L:$L,ROW()-8)="",TODAY(),INDEX(Transactions!$G:$G,ROW()-8))</f>
        <v>46238</v>
      </c>
      <c r="F4581">
        <f>IF(INDEX(Transactions!$L:$L,ROW()-8)="",0,INDEX(Transactions!$Q:$Q,ROW()-8))</f>
        <v>0</v>
      </c>
    </row>
    <row r="4582" spans="2:6" x14ac:dyDescent="0.15">
      <c r="B4582">
        <f ca="1">IF(INDEX(Transactions!$L:$L,ROW()-8)="",TODAY(),INDEX(Transactions!$G:$G,ROW()-8))</f>
        <v>46238</v>
      </c>
      <c r="F4582">
        <f>IF(INDEX(Transactions!$L:$L,ROW()-8)="",0,INDEX(Transactions!$Q:$Q,ROW()-8))</f>
        <v>0</v>
      </c>
    </row>
    <row r="4583" spans="2:6" x14ac:dyDescent="0.15">
      <c r="B4583">
        <f ca="1">IF(INDEX(Transactions!$L:$L,ROW()-8)="",TODAY(),INDEX(Transactions!$G:$G,ROW()-8))</f>
        <v>46238</v>
      </c>
      <c r="F4583">
        <f>IF(INDEX(Transactions!$L:$L,ROW()-8)="",0,INDEX(Transactions!$Q:$Q,ROW()-8))</f>
        <v>0</v>
      </c>
    </row>
    <row r="4584" spans="2:6" x14ac:dyDescent="0.15">
      <c r="B4584">
        <f ca="1">IF(INDEX(Transactions!$L:$L,ROW()-8)="",TODAY(),INDEX(Transactions!$G:$G,ROW()-8))</f>
        <v>46238</v>
      </c>
      <c r="F4584">
        <f>IF(INDEX(Transactions!$L:$L,ROW()-8)="",0,INDEX(Transactions!$Q:$Q,ROW()-8))</f>
        <v>0</v>
      </c>
    </row>
    <row r="4585" spans="2:6" x14ac:dyDescent="0.15">
      <c r="B4585">
        <f ca="1">IF(INDEX(Transactions!$L:$L,ROW()-8)="",TODAY(),INDEX(Transactions!$G:$G,ROW()-8))</f>
        <v>46238</v>
      </c>
      <c r="F4585">
        <f>IF(INDEX(Transactions!$L:$L,ROW()-8)="",0,INDEX(Transactions!$Q:$Q,ROW()-8))</f>
        <v>0</v>
      </c>
    </row>
    <row r="4586" spans="2:6" x14ac:dyDescent="0.15">
      <c r="B4586">
        <f ca="1">IF(INDEX(Transactions!$L:$L,ROW()-8)="",TODAY(),INDEX(Transactions!$G:$G,ROW()-8))</f>
        <v>46238</v>
      </c>
      <c r="F4586">
        <f>IF(INDEX(Transactions!$L:$L,ROW()-8)="",0,INDEX(Transactions!$Q:$Q,ROW()-8))</f>
        <v>0</v>
      </c>
    </row>
    <row r="4587" spans="2:6" x14ac:dyDescent="0.15">
      <c r="B4587">
        <f ca="1">IF(INDEX(Transactions!$L:$L,ROW()-8)="",TODAY(),INDEX(Transactions!$G:$G,ROW()-8))</f>
        <v>46238</v>
      </c>
      <c r="F4587">
        <f>IF(INDEX(Transactions!$L:$L,ROW()-8)="",0,INDEX(Transactions!$Q:$Q,ROW()-8))</f>
        <v>0</v>
      </c>
    </row>
    <row r="4588" spans="2:6" x14ac:dyDescent="0.15">
      <c r="B4588">
        <f ca="1">IF(INDEX(Transactions!$L:$L,ROW()-8)="",TODAY(),INDEX(Transactions!$G:$G,ROW()-8))</f>
        <v>46238</v>
      </c>
      <c r="F4588">
        <f>IF(INDEX(Transactions!$L:$L,ROW()-8)="",0,INDEX(Transactions!$Q:$Q,ROW()-8))</f>
        <v>0</v>
      </c>
    </row>
    <row r="4589" spans="2:6" x14ac:dyDescent="0.15">
      <c r="B4589">
        <f ca="1">IF(INDEX(Transactions!$L:$L,ROW()-8)="",TODAY(),INDEX(Transactions!$G:$G,ROW()-8))</f>
        <v>46238</v>
      </c>
      <c r="F4589">
        <f>IF(INDEX(Transactions!$L:$L,ROW()-8)="",0,INDEX(Transactions!$Q:$Q,ROW()-8))</f>
        <v>0</v>
      </c>
    </row>
    <row r="4590" spans="2:6" x14ac:dyDescent="0.15">
      <c r="B4590">
        <f ca="1">IF(INDEX(Transactions!$L:$L,ROW()-8)="",TODAY(),INDEX(Transactions!$G:$G,ROW()-8))</f>
        <v>46238</v>
      </c>
      <c r="F4590">
        <f>IF(INDEX(Transactions!$L:$L,ROW()-8)="",0,INDEX(Transactions!$Q:$Q,ROW()-8))</f>
        <v>0</v>
      </c>
    </row>
    <row r="4591" spans="2:6" x14ac:dyDescent="0.15">
      <c r="B4591">
        <f ca="1">IF(INDEX(Transactions!$L:$L,ROW()-8)="",TODAY(),INDEX(Transactions!$G:$G,ROW()-8))</f>
        <v>46238</v>
      </c>
      <c r="F4591">
        <f>IF(INDEX(Transactions!$L:$L,ROW()-8)="",0,INDEX(Transactions!$Q:$Q,ROW()-8))</f>
        <v>0</v>
      </c>
    </row>
    <row r="4592" spans="2:6" x14ac:dyDescent="0.15">
      <c r="B4592">
        <f ca="1">IF(INDEX(Transactions!$L:$L,ROW()-8)="",TODAY(),INDEX(Transactions!$G:$G,ROW()-8))</f>
        <v>46238</v>
      </c>
      <c r="F4592">
        <f>IF(INDEX(Transactions!$L:$L,ROW()-8)="",0,INDEX(Transactions!$Q:$Q,ROW()-8))</f>
        <v>0</v>
      </c>
    </row>
    <row r="4593" spans="2:6" x14ac:dyDescent="0.15">
      <c r="B4593">
        <f ca="1">IF(INDEX(Transactions!$L:$L,ROW()-8)="",TODAY(),INDEX(Transactions!$G:$G,ROW()-8))</f>
        <v>46238</v>
      </c>
      <c r="F4593">
        <f>IF(INDEX(Transactions!$L:$L,ROW()-8)="",0,INDEX(Transactions!$Q:$Q,ROW()-8))</f>
        <v>0</v>
      </c>
    </row>
    <row r="4594" spans="2:6" x14ac:dyDescent="0.15">
      <c r="B4594">
        <f ca="1">IF(INDEX(Transactions!$L:$L,ROW()-8)="",TODAY(),INDEX(Transactions!$G:$G,ROW()-8))</f>
        <v>46238</v>
      </c>
      <c r="F4594">
        <f>IF(INDEX(Transactions!$L:$L,ROW()-8)="",0,INDEX(Transactions!$Q:$Q,ROW()-8))</f>
        <v>0</v>
      </c>
    </row>
    <row r="4595" spans="2:6" x14ac:dyDescent="0.15">
      <c r="B4595">
        <f ca="1">IF(INDEX(Transactions!$L:$L,ROW()-8)="",TODAY(),INDEX(Transactions!$G:$G,ROW()-8))</f>
        <v>46238</v>
      </c>
      <c r="F4595">
        <f>IF(INDEX(Transactions!$L:$L,ROW()-8)="",0,INDEX(Transactions!$Q:$Q,ROW()-8))</f>
        <v>0</v>
      </c>
    </row>
    <row r="4596" spans="2:6" x14ac:dyDescent="0.15">
      <c r="B4596">
        <f ca="1">IF(INDEX(Transactions!$L:$L,ROW()-8)="",TODAY(),INDEX(Transactions!$G:$G,ROW()-8))</f>
        <v>46238</v>
      </c>
      <c r="F4596">
        <f>IF(INDEX(Transactions!$L:$L,ROW()-8)="",0,INDEX(Transactions!$Q:$Q,ROW()-8))</f>
        <v>0</v>
      </c>
    </row>
    <row r="4597" spans="2:6" x14ac:dyDescent="0.15">
      <c r="B4597">
        <f ca="1">IF(INDEX(Transactions!$L:$L,ROW()-8)="",TODAY(),INDEX(Transactions!$G:$G,ROW()-8))</f>
        <v>46238</v>
      </c>
      <c r="F4597">
        <f>IF(INDEX(Transactions!$L:$L,ROW()-8)="",0,INDEX(Transactions!$Q:$Q,ROW()-8))</f>
        <v>0</v>
      </c>
    </row>
    <row r="4598" spans="2:6" x14ac:dyDescent="0.15">
      <c r="B4598">
        <f ca="1">IF(INDEX(Transactions!$L:$L,ROW()-8)="",TODAY(),INDEX(Transactions!$G:$G,ROW()-8))</f>
        <v>46238</v>
      </c>
      <c r="F4598">
        <f>IF(INDEX(Transactions!$L:$L,ROW()-8)="",0,INDEX(Transactions!$Q:$Q,ROW()-8))</f>
        <v>0</v>
      </c>
    </row>
    <row r="4599" spans="2:6" x14ac:dyDescent="0.15">
      <c r="B4599">
        <f ca="1">IF(INDEX(Transactions!$L:$L,ROW()-8)="",TODAY(),INDEX(Transactions!$G:$G,ROW()-8))</f>
        <v>46238</v>
      </c>
      <c r="F4599">
        <f>IF(INDEX(Transactions!$L:$L,ROW()-8)="",0,INDEX(Transactions!$Q:$Q,ROW()-8))</f>
        <v>0</v>
      </c>
    </row>
    <row r="4600" spans="2:6" x14ac:dyDescent="0.15">
      <c r="B4600">
        <f ca="1">IF(INDEX(Transactions!$L:$L,ROW()-8)="",TODAY(),INDEX(Transactions!$G:$G,ROW()-8))</f>
        <v>46238</v>
      </c>
      <c r="F4600">
        <f>IF(INDEX(Transactions!$L:$L,ROW()-8)="",0,INDEX(Transactions!$Q:$Q,ROW()-8))</f>
        <v>0</v>
      </c>
    </row>
    <row r="4601" spans="2:6" x14ac:dyDescent="0.15">
      <c r="B4601">
        <f ca="1">IF(INDEX(Transactions!$L:$L,ROW()-8)="",TODAY(),INDEX(Transactions!$G:$G,ROW()-8))</f>
        <v>46238</v>
      </c>
      <c r="F4601">
        <f>IF(INDEX(Transactions!$L:$L,ROW()-8)="",0,INDEX(Transactions!$Q:$Q,ROW()-8))</f>
        <v>0</v>
      </c>
    </row>
    <row r="4602" spans="2:6" x14ac:dyDescent="0.15">
      <c r="B4602">
        <f ca="1">IF(INDEX(Transactions!$L:$L,ROW()-8)="",TODAY(),INDEX(Transactions!$G:$G,ROW()-8))</f>
        <v>46238</v>
      </c>
      <c r="F4602">
        <f>IF(INDEX(Transactions!$L:$L,ROW()-8)="",0,INDEX(Transactions!$Q:$Q,ROW()-8))</f>
        <v>0</v>
      </c>
    </row>
    <row r="4603" spans="2:6" x14ac:dyDescent="0.15">
      <c r="B4603">
        <f ca="1">IF(INDEX(Transactions!$L:$L,ROW()-8)="",TODAY(),INDEX(Transactions!$G:$G,ROW()-8))</f>
        <v>46238</v>
      </c>
      <c r="F4603">
        <f>IF(INDEX(Transactions!$L:$L,ROW()-8)="",0,INDEX(Transactions!$Q:$Q,ROW()-8))</f>
        <v>0</v>
      </c>
    </row>
    <row r="4604" spans="2:6" x14ac:dyDescent="0.15">
      <c r="B4604">
        <f ca="1">IF(INDEX(Transactions!$L:$L,ROW()-8)="",TODAY(),INDEX(Transactions!$G:$G,ROW()-8))</f>
        <v>46238</v>
      </c>
      <c r="F4604">
        <f>IF(INDEX(Transactions!$L:$L,ROW()-8)="",0,INDEX(Transactions!$Q:$Q,ROW()-8))</f>
        <v>0</v>
      </c>
    </row>
    <row r="4605" spans="2:6" x14ac:dyDescent="0.15">
      <c r="B4605">
        <f ca="1">IF(INDEX(Transactions!$L:$L,ROW()-8)="",TODAY(),INDEX(Transactions!$G:$G,ROW()-8))</f>
        <v>46238</v>
      </c>
      <c r="F4605">
        <f>IF(INDEX(Transactions!$L:$L,ROW()-8)="",0,INDEX(Transactions!$Q:$Q,ROW()-8))</f>
        <v>0</v>
      </c>
    </row>
    <row r="4606" spans="2:6" x14ac:dyDescent="0.15">
      <c r="B4606">
        <f ca="1">IF(INDEX(Transactions!$L:$L,ROW()-8)="",TODAY(),INDEX(Transactions!$G:$G,ROW()-8))</f>
        <v>46238</v>
      </c>
      <c r="F4606">
        <f>IF(INDEX(Transactions!$L:$L,ROW()-8)="",0,INDEX(Transactions!$Q:$Q,ROW()-8))</f>
        <v>0</v>
      </c>
    </row>
    <row r="4607" spans="2:6" x14ac:dyDescent="0.15">
      <c r="B4607">
        <f ca="1">IF(INDEX(Transactions!$L:$L,ROW()-8)="",TODAY(),INDEX(Transactions!$G:$G,ROW()-8))</f>
        <v>46238</v>
      </c>
      <c r="F4607">
        <f>IF(INDEX(Transactions!$L:$L,ROW()-8)="",0,INDEX(Transactions!$Q:$Q,ROW()-8))</f>
        <v>0</v>
      </c>
    </row>
    <row r="4608" spans="2:6" x14ac:dyDescent="0.15">
      <c r="B4608">
        <f ca="1">IF(INDEX(Transactions!$L:$L,ROW()-8)="",TODAY(),INDEX(Transactions!$G:$G,ROW()-8))</f>
        <v>46238</v>
      </c>
      <c r="F4608">
        <f>IF(INDEX(Transactions!$L:$L,ROW()-8)="",0,INDEX(Transactions!$Q:$Q,ROW()-8))</f>
        <v>0</v>
      </c>
    </row>
    <row r="4609" spans="2:6" x14ac:dyDescent="0.15">
      <c r="B4609">
        <f ca="1">IF(INDEX(Transactions!$L:$L,ROW()-8)="",TODAY(),INDEX(Transactions!$G:$G,ROW()-8))</f>
        <v>46238</v>
      </c>
      <c r="F4609">
        <f>IF(INDEX(Transactions!$L:$L,ROW()-8)="",0,INDEX(Transactions!$Q:$Q,ROW()-8))</f>
        <v>0</v>
      </c>
    </row>
    <row r="4610" spans="2:6" x14ac:dyDescent="0.15">
      <c r="B4610">
        <f ca="1">IF(INDEX(Transactions!$L:$L,ROW()-8)="",TODAY(),INDEX(Transactions!$G:$G,ROW()-8))</f>
        <v>46238</v>
      </c>
      <c r="F4610">
        <f>IF(INDEX(Transactions!$L:$L,ROW()-8)="",0,INDEX(Transactions!$Q:$Q,ROW()-8))</f>
        <v>0</v>
      </c>
    </row>
    <row r="4611" spans="2:6" x14ac:dyDescent="0.15">
      <c r="B4611">
        <f ca="1">IF(INDEX(Transactions!$L:$L,ROW()-8)="",TODAY(),INDEX(Transactions!$G:$G,ROW()-8))</f>
        <v>46238</v>
      </c>
      <c r="F4611">
        <f>IF(INDEX(Transactions!$L:$L,ROW()-8)="",0,INDEX(Transactions!$Q:$Q,ROW()-8))</f>
        <v>0</v>
      </c>
    </row>
    <row r="4612" spans="2:6" x14ac:dyDescent="0.15">
      <c r="B4612">
        <f ca="1">IF(INDEX(Transactions!$L:$L,ROW()-8)="",TODAY(),INDEX(Transactions!$G:$G,ROW()-8))</f>
        <v>46238</v>
      </c>
      <c r="F4612">
        <f>IF(INDEX(Transactions!$L:$L,ROW()-8)="",0,INDEX(Transactions!$Q:$Q,ROW()-8))</f>
        <v>0</v>
      </c>
    </row>
    <row r="4613" spans="2:6" x14ac:dyDescent="0.15">
      <c r="B4613">
        <f ca="1">IF(INDEX(Transactions!$L:$L,ROW()-8)="",TODAY(),INDEX(Transactions!$G:$G,ROW()-8))</f>
        <v>46238</v>
      </c>
      <c r="F4613">
        <f>IF(INDEX(Transactions!$L:$L,ROW()-8)="",0,INDEX(Transactions!$Q:$Q,ROW()-8))</f>
        <v>0</v>
      </c>
    </row>
    <row r="4614" spans="2:6" x14ac:dyDescent="0.15">
      <c r="B4614">
        <f ca="1">IF(INDEX(Transactions!$L:$L,ROW()-8)="",TODAY(),INDEX(Transactions!$G:$G,ROW()-8))</f>
        <v>46238</v>
      </c>
      <c r="F4614">
        <f>IF(INDEX(Transactions!$L:$L,ROW()-8)="",0,INDEX(Transactions!$Q:$Q,ROW()-8))</f>
        <v>0</v>
      </c>
    </row>
    <row r="4615" spans="2:6" x14ac:dyDescent="0.15">
      <c r="B4615">
        <f ca="1">IF(INDEX(Transactions!$L:$L,ROW()-8)="",TODAY(),INDEX(Transactions!$G:$G,ROW()-8))</f>
        <v>46238</v>
      </c>
      <c r="F4615">
        <f>IF(INDEX(Transactions!$L:$L,ROW()-8)="",0,INDEX(Transactions!$Q:$Q,ROW()-8))</f>
        <v>0</v>
      </c>
    </row>
    <row r="4616" spans="2:6" x14ac:dyDescent="0.15">
      <c r="B4616">
        <f ca="1">IF(INDEX(Transactions!$L:$L,ROW()-8)="",TODAY(),INDEX(Transactions!$G:$G,ROW()-8))</f>
        <v>46238</v>
      </c>
      <c r="F4616">
        <f>IF(INDEX(Transactions!$L:$L,ROW()-8)="",0,INDEX(Transactions!$Q:$Q,ROW()-8))</f>
        <v>0</v>
      </c>
    </row>
    <row r="4617" spans="2:6" x14ac:dyDescent="0.15">
      <c r="B4617">
        <f ca="1">IF(INDEX(Transactions!$L:$L,ROW()-8)="",TODAY(),INDEX(Transactions!$G:$G,ROW()-8))</f>
        <v>46238</v>
      </c>
      <c r="F4617">
        <f>IF(INDEX(Transactions!$L:$L,ROW()-8)="",0,INDEX(Transactions!$Q:$Q,ROW()-8))</f>
        <v>0</v>
      </c>
    </row>
    <row r="4618" spans="2:6" x14ac:dyDescent="0.15">
      <c r="B4618">
        <f ca="1">IF(INDEX(Transactions!$L:$L,ROW()-8)="",TODAY(),INDEX(Transactions!$G:$G,ROW()-8))</f>
        <v>46238</v>
      </c>
      <c r="F4618">
        <f>IF(INDEX(Transactions!$L:$L,ROW()-8)="",0,INDEX(Transactions!$Q:$Q,ROW()-8))</f>
        <v>0</v>
      </c>
    </row>
    <row r="4619" spans="2:6" x14ac:dyDescent="0.15">
      <c r="B4619">
        <f ca="1">IF(INDEX(Transactions!$L:$L,ROW()-8)="",TODAY(),INDEX(Transactions!$G:$G,ROW()-8))</f>
        <v>46238</v>
      </c>
      <c r="F4619">
        <f>IF(INDEX(Transactions!$L:$L,ROW()-8)="",0,INDEX(Transactions!$Q:$Q,ROW()-8))</f>
        <v>0</v>
      </c>
    </row>
    <row r="4620" spans="2:6" x14ac:dyDescent="0.15">
      <c r="B4620">
        <f ca="1">IF(INDEX(Transactions!$L:$L,ROW()-8)="",TODAY(),INDEX(Transactions!$G:$G,ROW()-8))</f>
        <v>46238</v>
      </c>
      <c r="F4620">
        <f>IF(INDEX(Transactions!$L:$L,ROW()-8)="",0,INDEX(Transactions!$Q:$Q,ROW()-8))</f>
        <v>0</v>
      </c>
    </row>
    <row r="4621" spans="2:6" x14ac:dyDescent="0.15">
      <c r="B4621">
        <f ca="1">IF(INDEX(Transactions!$L:$L,ROW()-8)="",TODAY(),INDEX(Transactions!$G:$G,ROW()-8))</f>
        <v>46238</v>
      </c>
      <c r="F4621">
        <f>IF(INDEX(Transactions!$L:$L,ROW()-8)="",0,INDEX(Transactions!$Q:$Q,ROW()-8))</f>
        <v>0</v>
      </c>
    </row>
    <row r="4622" spans="2:6" x14ac:dyDescent="0.15">
      <c r="B4622">
        <f ca="1">IF(INDEX(Transactions!$L:$L,ROW()-8)="",TODAY(),INDEX(Transactions!$G:$G,ROW()-8))</f>
        <v>46238</v>
      </c>
      <c r="F4622">
        <f>IF(INDEX(Transactions!$L:$L,ROW()-8)="",0,INDEX(Transactions!$Q:$Q,ROW()-8))</f>
        <v>0</v>
      </c>
    </row>
    <row r="4623" spans="2:6" x14ac:dyDescent="0.15">
      <c r="B4623">
        <f ca="1">IF(INDEX(Transactions!$L:$L,ROW()-8)="",TODAY(),INDEX(Transactions!$G:$G,ROW()-8))</f>
        <v>46238</v>
      </c>
      <c r="F4623">
        <f>IF(INDEX(Transactions!$L:$L,ROW()-8)="",0,INDEX(Transactions!$Q:$Q,ROW()-8))</f>
        <v>0</v>
      </c>
    </row>
    <row r="4624" spans="2:6" x14ac:dyDescent="0.15">
      <c r="B4624">
        <f ca="1">IF(INDEX(Transactions!$L:$L,ROW()-8)="",TODAY(),INDEX(Transactions!$G:$G,ROW()-8))</f>
        <v>46238</v>
      </c>
      <c r="F4624">
        <f>IF(INDEX(Transactions!$L:$L,ROW()-8)="",0,INDEX(Transactions!$Q:$Q,ROW()-8))</f>
        <v>0</v>
      </c>
    </row>
    <row r="4625" spans="2:6" x14ac:dyDescent="0.15">
      <c r="B4625">
        <f ca="1">IF(INDEX(Transactions!$L:$L,ROW()-8)="",TODAY(),INDEX(Transactions!$G:$G,ROW()-8))</f>
        <v>46238</v>
      </c>
      <c r="F4625">
        <f>IF(INDEX(Transactions!$L:$L,ROW()-8)="",0,INDEX(Transactions!$Q:$Q,ROW()-8))</f>
        <v>0</v>
      </c>
    </row>
    <row r="4626" spans="2:6" x14ac:dyDescent="0.15">
      <c r="B4626">
        <f ca="1">IF(INDEX(Transactions!$L:$L,ROW()-8)="",TODAY(),INDEX(Transactions!$G:$G,ROW()-8))</f>
        <v>46238</v>
      </c>
      <c r="F4626">
        <f>IF(INDEX(Transactions!$L:$L,ROW()-8)="",0,INDEX(Transactions!$Q:$Q,ROW()-8))</f>
        <v>0</v>
      </c>
    </row>
    <row r="4627" spans="2:6" x14ac:dyDescent="0.15">
      <c r="B4627">
        <f ca="1">IF(INDEX(Transactions!$L:$L,ROW()-8)="",TODAY(),INDEX(Transactions!$G:$G,ROW()-8))</f>
        <v>46238</v>
      </c>
      <c r="F4627">
        <f>IF(INDEX(Transactions!$L:$L,ROW()-8)="",0,INDEX(Transactions!$Q:$Q,ROW()-8))</f>
        <v>0</v>
      </c>
    </row>
    <row r="4628" spans="2:6" x14ac:dyDescent="0.15">
      <c r="B4628">
        <f ca="1">IF(INDEX(Transactions!$L:$L,ROW()-8)="",TODAY(),INDEX(Transactions!$G:$G,ROW()-8))</f>
        <v>46238</v>
      </c>
      <c r="F4628">
        <f>IF(INDEX(Transactions!$L:$L,ROW()-8)="",0,INDEX(Transactions!$Q:$Q,ROW()-8))</f>
        <v>0</v>
      </c>
    </row>
    <row r="4629" spans="2:6" x14ac:dyDescent="0.15">
      <c r="B4629">
        <f ca="1">IF(INDEX(Transactions!$L:$L,ROW()-8)="",TODAY(),INDEX(Transactions!$G:$G,ROW()-8))</f>
        <v>46238</v>
      </c>
      <c r="F4629">
        <f>IF(INDEX(Transactions!$L:$L,ROW()-8)="",0,INDEX(Transactions!$Q:$Q,ROW()-8))</f>
        <v>0</v>
      </c>
    </row>
    <row r="4630" spans="2:6" x14ac:dyDescent="0.15">
      <c r="B4630">
        <f ca="1">IF(INDEX(Transactions!$L:$L,ROW()-8)="",TODAY(),INDEX(Transactions!$G:$G,ROW()-8))</f>
        <v>46238</v>
      </c>
      <c r="F4630">
        <f>IF(INDEX(Transactions!$L:$L,ROW()-8)="",0,INDEX(Transactions!$Q:$Q,ROW()-8))</f>
        <v>0</v>
      </c>
    </row>
    <row r="4631" spans="2:6" x14ac:dyDescent="0.15">
      <c r="B4631">
        <f ca="1">IF(INDEX(Transactions!$L:$L,ROW()-8)="",TODAY(),INDEX(Transactions!$G:$G,ROW()-8))</f>
        <v>46238</v>
      </c>
      <c r="F4631">
        <f>IF(INDEX(Transactions!$L:$L,ROW()-8)="",0,INDEX(Transactions!$Q:$Q,ROW()-8))</f>
        <v>0</v>
      </c>
    </row>
    <row r="4632" spans="2:6" x14ac:dyDescent="0.15">
      <c r="B4632">
        <f ca="1">IF(INDEX(Transactions!$L:$L,ROW()-8)="",TODAY(),INDEX(Transactions!$G:$G,ROW()-8))</f>
        <v>46238</v>
      </c>
      <c r="F4632">
        <f>IF(INDEX(Transactions!$L:$L,ROW()-8)="",0,INDEX(Transactions!$Q:$Q,ROW()-8))</f>
        <v>0</v>
      </c>
    </row>
    <row r="4633" spans="2:6" x14ac:dyDescent="0.15">
      <c r="B4633">
        <f ca="1">IF(INDEX(Transactions!$L:$L,ROW()-8)="",TODAY(),INDEX(Transactions!$G:$G,ROW()-8))</f>
        <v>46238</v>
      </c>
      <c r="F4633">
        <f>IF(INDEX(Transactions!$L:$L,ROW()-8)="",0,INDEX(Transactions!$Q:$Q,ROW()-8))</f>
        <v>0</v>
      </c>
    </row>
    <row r="4634" spans="2:6" x14ac:dyDescent="0.15">
      <c r="B4634">
        <f ca="1">IF(INDEX(Transactions!$L:$L,ROW()-8)="",TODAY(),INDEX(Transactions!$G:$G,ROW()-8))</f>
        <v>46238</v>
      </c>
      <c r="F4634">
        <f>IF(INDEX(Transactions!$L:$L,ROW()-8)="",0,INDEX(Transactions!$Q:$Q,ROW()-8))</f>
        <v>0</v>
      </c>
    </row>
    <row r="4635" spans="2:6" x14ac:dyDescent="0.15">
      <c r="B4635">
        <f ca="1">IF(INDEX(Transactions!$L:$L,ROW()-8)="",TODAY(),INDEX(Transactions!$G:$G,ROW()-8))</f>
        <v>46238</v>
      </c>
      <c r="F4635">
        <f>IF(INDEX(Transactions!$L:$L,ROW()-8)="",0,INDEX(Transactions!$Q:$Q,ROW()-8))</f>
        <v>0</v>
      </c>
    </row>
    <row r="4636" spans="2:6" x14ac:dyDescent="0.15">
      <c r="B4636">
        <f ca="1">IF(INDEX(Transactions!$L:$L,ROW()-8)="",TODAY(),INDEX(Transactions!$G:$G,ROW()-8))</f>
        <v>46238</v>
      </c>
      <c r="F4636">
        <f>IF(INDEX(Transactions!$L:$L,ROW()-8)="",0,INDEX(Transactions!$Q:$Q,ROW()-8))</f>
        <v>0</v>
      </c>
    </row>
    <row r="4637" spans="2:6" x14ac:dyDescent="0.15">
      <c r="B4637">
        <f ca="1">IF(INDEX(Transactions!$L:$L,ROW()-8)="",TODAY(),INDEX(Transactions!$G:$G,ROW()-8))</f>
        <v>46238</v>
      </c>
      <c r="F4637">
        <f>IF(INDEX(Transactions!$L:$L,ROW()-8)="",0,INDEX(Transactions!$Q:$Q,ROW()-8))</f>
        <v>0</v>
      </c>
    </row>
    <row r="4638" spans="2:6" x14ac:dyDescent="0.15">
      <c r="B4638">
        <f ca="1">IF(INDEX(Transactions!$L:$L,ROW()-8)="",TODAY(),INDEX(Transactions!$G:$G,ROW()-8))</f>
        <v>46238</v>
      </c>
      <c r="F4638">
        <f>IF(INDEX(Transactions!$L:$L,ROW()-8)="",0,INDEX(Transactions!$Q:$Q,ROW()-8))</f>
        <v>0</v>
      </c>
    </row>
    <row r="4639" spans="2:6" x14ac:dyDescent="0.15">
      <c r="B4639">
        <f ca="1">IF(INDEX(Transactions!$L:$L,ROW()-8)="",TODAY(),INDEX(Transactions!$G:$G,ROW()-8))</f>
        <v>46238</v>
      </c>
      <c r="F4639">
        <f>IF(INDEX(Transactions!$L:$L,ROW()-8)="",0,INDEX(Transactions!$Q:$Q,ROW()-8))</f>
        <v>0</v>
      </c>
    </row>
    <row r="4640" spans="2:6" x14ac:dyDescent="0.15">
      <c r="B4640">
        <f ca="1">IF(INDEX(Transactions!$L:$L,ROW()-8)="",TODAY(),INDEX(Transactions!$G:$G,ROW()-8))</f>
        <v>46238</v>
      </c>
      <c r="F4640">
        <f>IF(INDEX(Transactions!$L:$L,ROW()-8)="",0,INDEX(Transactions!$Q:$Q,ROW()-8))</f>
        <v>0</v>
      </c>
    </row>
    <row r="4641" spans="2:6" x14ac:dyDescent="0.15">
      <c r="B4641">
        <f ca="1">IF(INDEX(Transactions!$L:$L,ROW()-8)="",TODAY(),INDEX(Transactions!$G:$G,ROW()-8))</f>
        <v>46238</v>
      </c>
      <c r="F4641">
        <f>IF(INDEX(Transactions!$L:$L,ROW()-8)="",0,INDEX(Transactions!$Q:$Q,ROW()-8))</f>
        <v>0</v>
      </c>
    </row>
    <row r="4642" spans="2:6" x14ac:dyDescent="0.15">
      <c r="B4642">
        <f ca="1">IF(INDEX(Transactions!$L:$L,ROW()-8)="",TODAY(),INDEX(Transactions!$G:$G,ROW()-8))</f>
        <v>46238</v>
      </c>
      <c r="F4642">
        <f>IF(INDEX(Transactions!$L:$L,ROW()-8)="",0,INDEX(Transactions!$Q:$Q,ROW()-8))</f>
        <v>0</v>
      </c>
    </row>
    <row r="4643" spans="2:6" x14ac:dyDescent="0.15">
      <c r="B4643">
        <f ca="1">IF(INDEX(Transactions!$L:$L,ROW()-8)="",TODAY(),INDEX(Transactions!$G:$G,ROW()-8))</f>
        <v>46238</v>
      </c>
      <c r="F4643">
        <f>IF(INDEX(Transactions!$L:$L,ROW()-8)="",0,INDEX(Transactions!$Q:$Q,ROW()-8))</f>
        <v>0</v>
      </c>
    </row>
    <row r="4644" spans="2:6" x14ac:dyDescent="0.15">
      <c r="B4644">
        <f ca="1">IF(INDEX(Transactions!$L:$L,ROW()-8)="",TODAY(),INDEX(Transactions!$G:$G,ROW()-8))</f>
        <v>46238</v>
      </c>
      <c r="F4644">
        <f>IF(INDEX(Transactions!$L:$L,ROW()-8)="",0,INDEX(Transactions!$Q:$Q,ROW()-8))</f>
        <v>0</v>
      </c>
    </row>
    <row r="4645" spans="2:6" x14ac:dyDescent="0.15">
      <c r="B4645">
        <f ca="1">IF(INDEX(Transactions!$L:$L,ROW()-8)="",TODAY(),INDEX(Transactions!$G:$G,ROW()-8))</f>
        <v>46238</v>
      </c>
      <c r="F4645">
        <f>IF(INDEX(Transactions!$L:$L,ROW()-8)="",0,INDEX(Transactions!$Q:$Q,ROW()-8))</f>
        <v>0</v>
      </c>
    </row>
    <row r="4646" spans="2:6" x14ac:dyDescent="0.15">
      <c r="B4646">
        <f ca="1">IF(INDEX(Transactions!$L:$L,ROW()-8)="",TODAY(),INDEX(Transactions!$G:$G,ROW()-8))</f>
        <v>46238</v>
      </c>
      <c r="F4646">
        <f>IF(INDEX(Transactions!$L:$L,ROW()-8)="",0,INDEX(Transactions!$Q:$Q,ROW()-8))</f>
        <v>0</v>
      </c>
    </row>
    <row r="4647" spans="2:6" x14ac:dyDescent="0.15">
      <c r="B4647">
        <f ca="1">IF(INDEX(Transactions!$L:$L,ROW()-8)="",TODAY(),INDEX(Transactions!$G:$G,ROW()-8))</f>
        <v>46238</v>
      </c>
      <c r="F4647">
        <f>IF(INDEX(Transactions!$L:$L,ROW()-8)="",0,INDEX(Transactions!$Q:$Q,ROW()-8))</f>
        <v>0</v>
      </c>
    </row>
    <row r="4648" spans="2:6" x14ac:dyDescent="0.15">
      <c r="B4648">
        <f ca="1">IF(INDEX(Transactions!$L:$L,ROW()-8)="",TODAY(),INDEX(Transactions!$G:$G,ROW()-8))</f>
        <v>46238</v>
      </c>
      <c r="F4648">
        <f>IF(INDEX(Transactions!$L:$L,ROW()-8)="",0,INDEX(Transactions!$Q:$Q,ROW()-8))</f>
        <v>0</v>
      </c>
    </row>
    <row r="4649" spans="2:6" x14ac:dyDescent="0.15">
      <c r="B4649">
        <f ca="1">IF(INDEX(Transactions!$L:$L,ROW()-8)="",TODAY(),INDEX(Transactions!$G:$G,ROW()-8))</f>
        <v>46238</v>
      </c>
      <c r="F4649">
        <f>IF(INDEX(Transactions!$L:$L,ROW()-8)="",0,INDEX(Transactions!$Q:$Q,ROW()-8))</f>
        <v>0</v>
      </c>
    </row>
    <row r="4650" spans="2:6" x14ac:dyDescent="0.15">
      <c r="B4650">
        <f ca="1">IF(INDEX(Transactions!$L:$L,ROW()-8)="",TODAY(),INDEX(Transactions!$G:$G,ROW()-8))</f>
        <v>46238</v>
      </c>
      <c r="F4650">
        <f>IF(INDEX(Transactions!$L:$L,ROW()-8)="",0,INDEX(Transactions!$Q:$Q,ROW()-8))</f>
        <v>0</v>
      </c>
    </row>
    <row r="4651" spans="2:6" x14ac:dyDescent="0.15">
      <c r="B4651">
        <f ca="1">IF(INDEX(Transactions!$L:$L,ROW()-8)="",TODAY(),INDEX(Transactions!$G:$G,ROW()-8))</f>
        <v>46238</v>
      </c>
      <c r="F4651">
        <f>IF(INDEX(Transactions!$L:$L,ROW()-8)="",0,INDEX(Transactions!$Q:$Q,ROW()-8))</f>
        <v>0</v>
      </c>
    </row>
    <row r="4652" spans="2:6" x14ac:dyDescent="0.15">
      <c r="B4652">
        <f ca="1">IF(INDEX(Transactions!$L:$L,ROW()-8)="",TODAY(),INDEX(Transactions!$G:$G,ROW()-8))</f>
        <v>46238</v>
      </c>
      <c r="F4652">
        <f>IF(INDEX(Transactions!$L:$L,ROW()-8)="",0,INDEX(Transactions!$Q:$Q,ROW()-8))</f>
        <v>0</v>
      </c>
    </row>
    <row r="4653" spans="2:6" x14ac:dyDescent="0.15">
      <c r="B4653">
        <f ca="1">IF(INDEX(Transactions!$L:$L,ROW()-8)="",TODAY(),INDEX(Transactions!$G:$G,ROW()-8))</f>
        <v>46238</v>
      </c>
      <c r="F4653">
        <f>IF(INDEX(Transactions!$L:$L,ROW()-8)="",0,INDEX(Transactions!$Q:$Q,ROW()-8))</f>
        <v>0</v>
      </c>
    </row>
    <row r="4654" spans="2:6" x14ac:dyDescent="0.15">
      <c r="B4654">
        <f ca="1">IF(INDEX(Transactions!$L:$L,ROW()-8)="",TODAY(),INDEX(Transactions!$G:$G,ROW()-8))</f>
        <v>46238</v>
      </c>
      <c r="F4654">
        <f>IF(INDEX(Transactions!$L:$L,ROW()-8)="",0,INDEX(Transactions!$Q:$Q,ROW()-8))</f>
        <v>0</v>
      </c>
    </row>
    <row r="4655" spans="2:6" x14ac:dyDescent="0.15">
      <c r="B4655">
        <f ca="1">IF(INDEX(Transactions!$L:$L,ROW()-8)="",TODAY(),INDEX(Transactions!$G:$G,ROW()-8))</f>
        <v>46238</v>
      </c>
      <c r="F4655">
        <f>IF(INDEX(Transactions!$L:$L,ROW()-8)="",0,INDEX(Transactions!$Q:$Q,ROW()-8))</f>
        <v>0</v>
      </c>
    </row>
    <row r="4656" spans="2:6" x14ac:dyDescent="0.15">
      <c r="B4656">
        <f ca="1">IF(INDEX(Transactions!$L:$L,ROW()-8)="",TODAY(),INDEX(Transactions!$G:$G,ROW()-8))</f>
        <v>46238</v>
      </c>
      <c r="F4656">
        <f>IF(INDEX(Transactions!$L:$L,ROW()-8)="",0,INDEX(Transactions!$Q:$Q,ROW()-8))</f>
        <v>0</v>
      </c>
    </row>
    <row r="4657" spans="2:6" x14ac:dyDescent="0.15">
      <c r="B4657">
        <f ca="1">IF(INDEX(Transactions!$L:$L,ROW()-8)="",TODAY(),INDEX(Transactions!$G:$G,ROW()-8))</f>
        <v>46238</v>
      </c>
      <c r="F4657">
        <f>IF(INDEX(Transactions!$L:$L,ROW()-8)="",0,INDEX(Transactions!$Q:$Q,ROW()-8))</f>
        <v>0</v>
      </c>
    </row>
    <row r="4658" spans="2:6" x14ac:dyDescent="0.15">
      <c r="B4658">
        <f ca="1">IF(INDEX(Transactions!$L:$L,ROW()-8)="",TODAY(),INDEX(Transactions!$G:$G,ROW()-8))</f>
        <v>46238</v>
      </c>
      <c r="F4658">
        <f>IF(INDEX(Transactions!$L:$L,ROW()-8)="",0,INDEX(Transactions!$Q:$Q,ROW()-8))</f>
        <v>0</v>
      </c>
    </row>
    <row r="4659" spans="2:6" x14ac:dyDescent="0.15">
      <c r="B4659">
        <f ca="1">IF(INDEX(Transactions!$L:$L,ROW()-8)="",TODAY(),INDEX(Transactions!$G:$G,ROW()-8))</f>
        <v>46238</v>
      </c>
      <c r="F4659">
        <f>IF(INDEX(Transactions!$L:$L,ROW()-8)="",0,INDEX(Transactions!$Q:$Q,ROW()-8))</f>
        <v>0</v>
      </c>
    </row>
    <row r="4660" spans="2:6" x14ac:dyDescent="0.15">
      <c r="B4660">
        <f ca="1">IF(INDEX(Transactions!$L:$L,ROW()-8)="",TODAY(),INDEX(Transactions!$G:$G,ROW()-8))</f>
        <v>46238</v>
      </c>
      <c r="F4660">
        <f>IF(INDEX(Transactions!$L:$L,ROW()-8)="",0,INDEX(Transactions!$Q:$Q,ROW()-8))</f>
        <v>0</v>
      </c>
    </row>
    <row r="4661" spans="2:6" x14ac:dyDescent="0.15">
      <c r="B4661">
        <f ca="1">IF(INDEX(Transactions!$L:$L,ROW()-8)="",TODAY(),INDEX(Transactions!$G:$G,ROW()-8))</f>
        <v>46238</v>
      </c>
      <c r="F4661">
        <f>IF(INDEX(Transactions!$L:$L,ROW()-8)="",0,INDEX(Transactions!$Q:$Q,ROW()-8))</f>
        <v>0</v>
      </c>
    </row>
    <row r="4662" spans="2:6" x14ac:dyDescent="0.15">
      <c r="B4662">
        <f ca="1">IF(INDEX(Transactions!$L:$L,ROW()-8)="",TODAY(),INDEX(Transactions!$G:$G,ROW()-8))</f>
        <v>46238</v>
      </c>
      <c r="F4662">
        <f>IF(INDEX(Transactions!$L:$L,ROW()-8)="",0,INDEX(Transactions!$Q:$Q,ROW()-8))</f>
        <v>0</v>
      </c>
    </row>
    <row r="4663" spans="2:6" x14ac:dyDescent="0.15">
      <c r="B4663">
        <f ca="1">IF(INDEX(Transactions!$L:$L,ROW()-8)="",TODAY(),INDEX(Transactions!$G:$G,ROW()-8))</f>
        <v>46238</v>
      </c>
      <c r="F4663">
        <f>IF(INDEX(Transactions!$L:$L,ROW()-8)="",0,INDEX(Transactions!$Q:$Q,ROW()-8))</f>
        <v>0</v>
      </c>
    </row>
    <row r="4664" spans="2:6" x14ac:dyDescent="0.15">
      <c r="B4664">
        <f ca="1">IF(INDEX(Transactions!$L:$L,ROW()-8)="",TODAY(),INDEX(Transactions!$G:$G,ROW()-8))</f>
        <v>46238</v>
      </c>
      <c r="F4664">
        <f>IF(INDEX(Transactions!$L:$L,ROW()-8)="",0,INDEX(Transactions!$Q:$Q,ROW()-8))</f>
        <v>0</v>
      </c>
    </row>
    <row r="4665" spans="2:6" x14ac:dyDescent="0.15">
      <c r="B4665">
        <f ca="1">IF(INDEX(Transactions!$L:$L,ROW()-8)="",TODAY(),INDEX(Transactions!$G:$G,ROW()-8))</f>
        <v>46238</v>
      </c>
      <c r="F4665">
        <f>IF(INDEX(Transactions!$L:$L,ROW()-8)="",0,INDEX(Transactions!$Q:$Q,ROW()-8))</f>
        <v>0</v>
      </c>
    </row>
    <row r="4666" spans="2:6" x14ac:dyDescent="0.15">
      <c r="B4666">
        <f ca="1">IF(INDEX(Transactions!$L:$L,ROW()-8)="",TODAY(),INDEX(Transactions!$G:$G,ROW()-8))</f>
        <v>46238</v>
      </c>
      <c r="F4666">
        <f>IF(INDEX(Transactions!$L:$L,ROW()-8)="",0,INDEX(Transactions!$Q:$Q,ROW()-8))</f>
        <v>0</v>
      </c>
    </row>
    <row r="4667" spans="2:6" x14ac:dyDescent="0.15">
      <c r="B4667">
        <f ca="1">IF(INDEX(Transactions!$L:$L,ROW()-8)="",TODAY(),INDEX(Transactions!$G:$G,ROW()-8))</f>
        <v>46238</v>
      </c>
      <c r="F4667">
        <f>IF(INDEX(Transactions!$L:$L,ROW()-8)="",0,INDEX(Transactions!$Q:$Q,ROW()-8))</f>
        <v>0</v>
      </c>
    </row>
    <row r="4668" spans="2:6" x14ac:dyDescent="0.15">
      <c r="B4668">
        <f ca="1">IF(INDEX(Transactions!$L:$L,ROW()-8)="",TODAY(),INDEX(Transactions!$G:$G,ROW()-8))</f>
        <v>46238</v>
      </c>
      <c r="F4668">
        <f>IF(INDEX(Transactions!$L:$L,ROW()-8)="",0,INDEX(Transactions!$Q:$Q,ROW()-8))</f>
        <v>0</v>
      </c>
    </row>
    <row r="4669" spans="2:6" x14ac:dyDescent="0.15">
      <c r="B4669">
        <f ca="1">IF(INDEX(Transactions!$L:$L,ROW()-8)="",TODAY(),INDEX(Transactions!$G:$G,ROW()-8))</f>
        <v>46238</v>
      </c>
      <c r="F4669">
        <f>IF(INDEX(Transactions!$L:$L,ROW()-8)="",0,INDEX(Transactions!$Q:$Q,ROW()-8))</f>
        <v>0</v>
      </c>
    </row>
    <row r="4670" spans="2:6" x14ac:dyDescent="0.15">
      <c r="B4670">
        <f ca="1">IF(INDEX(Transactions!$L:$L,ROW()-8)="",TODAY(),INDEX(Transactions!$G:$G,ROW()-8))</f>
        <v>46238</v>
      </c>
      <c r="F4670">
        <f>IF(INDEX(Transactions!$L:$L,ROW()-8)="",0,INDEX(Transactions!$Q:$Q,ROW()-8))</f>
        <v>0</v>
      </c>
    </row>
    <row r="4671" spans="2:6" x14ac:dyDescent="0.15">
      <c r="B4671">
        <f ca="1">IF(INDEX(Transactions!$L:$L,ROW()-8)="",TODAY(),INDEX(Transactions!$G:$G,ROW()-8))</f>
        <v>46238</v>
      </c>
      <c r="F4671">
        <f>IF(INDEX(Transactions!$L:$L,ROW()-8)="",0,INDEX(Transactions!$Q:$Q,ROW()-8))</f>
        <v>0</v>
      </c>
    </row>
    <row r="4672" spans="2:6" x14ac:dyDescent="0.15">
      <c r="B4672">
        <f ca="1">IF(INDEX(Transactions!$L:$L,ROW()-8)="",TODAY(),INDEX(Transactions!$G:$G,ROW()-8))</f>
        <v>46238</v>
      </c>
      <c r="F4672">
        <f>IF(INDEX(Transactions!$L:$L,ROW()-8)="",0,INDEX(Transactions!$Q:$Q,ROW()-8))</f>
        <v>0</v>
      </c>
    </row>
    <row r="4673" spans="2:6" x14ac:dyDescent="0.15">
      <c r="B4673">
        <f ca="1">IF(INDEX(Transactions!$L:$L,ROW()-8)="",TODAY(),INDEX(Transactions!$G:$G,ROW()-8))</f>
        <v>46238</v>
      </c>
      <c r="F4673">
        <f>IF(INDEX(Transactions!$L:$L,ROW()-8)="",0,INDEX(Transactions!$Q:$Q,ROW()-8))</f>
        <v>0</v>
      </c>
    </row>
    <row r="4674" spans="2:6" x14ac:dyDescent="0.15">
      <c r="B4674">
        <f ca="1">IF(INDEX(Transactions!$L:$L,ROW()-8)="",TODAY(),INDEX(Transactions!$G:$G,ROW()-8))</f>
        <v>46238</v>
      </c>
      <c r="F4674">
        <f>IF(INDEX(Transactions!$L:$L,ROW()-8)="",0,INDEX(Transactions!$Q:$Q,ROW()-8))</f>
        <v>0</v>
      </c>
    </row>
    <row r="4675" spans="2:6" x14ac:dyDescent="0.15">
      <c r="B4675">
        <f ca="1">IF(INDEX(Transactions!$L:$L,ROW()-8)="",TODAY(),INDEX(Transactions!$G:$G,ROW()-8))</f>
        <v>46238</v>
      </c>
      <c r="F4675">
        <f>IF(INDEX(Transactions!$L:$L,ROW()-8)="",0,INDEX(Transactions!$Q:$Q,ROW()-8))</f>
        <v>0</v>
      </c>
    </row>
    <row r="4676" spans="2:6" x14ac:dyDescent="0.15">
      <c r="B4676">
        <f ca="1">IF(INDEX(Transactions!$L:$L,ROW()-8)="",TODAY(),INDEX(Transactions!$G:$G,ROW()-8))</f>
        <v>46238</v>
      </c>
      <c r="F4676">
        <f>IF(INDEX(Transactions!$L:$L,ROW()-8)="",0,INDEX(Transactions!$Q:$Q,ROW()-8))</f>
        <v>0</v>
      </c>
    </row>
    <row r="4677" spans="2:6" x14ac:dyDescent="0.15">
      <c r="B4677">
        <f ca="1">IF(INDEX(Transactions!$L:$L,ROW()-8)="",TODAY(),INDEX(Transactions!$G:$G,ROW()-8))</f>
        <v>46238</v>
      </c>
      <c r="F4677">
        <f>IF(INDEX(Transactions!$L:$L,ROW()-8)="",0,INDEX(Transactions!$Q:$Q,ROW()-8))</f>
        <v>0</v>
      </c>
    </row>
    <row r="4678" spans="2:6" x14ac:dyDescent="0.15">
      <c r="B4678">
        <f ca="1">IF(INDEX(Transactions!$L:$L,ROW()-8)="",TODAY(),INDEX(Transactions!$G:$G,ROW()-8))</f>
        <v>46238</v>
      </c>
      <c r="F4678">
        <f>IF(INDEX(Transactions!$L:$L,ROW()-8)="",0,INDEX(Transactions!$Q:$Q,ROW()-8))</f>
        <v>0</v>
      </c>
    </row>
    <row r="4679" spans="2:6" x14ac:dyDescent="0.15">
      <c r="B4679">
        <f ca="1">IF(INDEX(Transactions!$L:$L,ROW()-8)="",TODAY(),INDEX(Transactions!$G:$G,ROW()-8))</f>
        <v>46238</v>
      </c>
      <c r="F4679">
        <f>IF(INDEX(Transactions!$L:$L,ROW()-8)="",0,INDEX(Transactions!$Q:$Q,ROW()-8))</f>
        <v>0</v>
      </c>
    </row>
    <row r="4680" spans="2:6" x14ac:dyDescent="0.15">
      <c r="B4680">
        <f ca="1">IF(INDEX(Transactions!$L:$L,ROW()-8)="",TODAY(),INDEX(Transactions!$G:$G,ROW()-8))</f>
        <v>46238</v>
      </c>
      <c r="F4680">
        <f>IF(INDEX(Transactions!$L:$L,ROW()-8)="",0,INDEX(Transactions!$Q:$Q,ROW()-8))</f>
        <v>0</v>
      </c>
    </row>
    <row r="4681" spans="2:6" x14ac:dyDescent="0.15">
      <c r="B4681">
        <f ca="1">IF(INDEX(Transactions!$L:$L,ROW()-8)="",TODAY(),INDEX(Transactions!$G:$G,ROW()-8))</f>
        <v>46238</v>
      </c>
      <c r="F4681">
        <f>IF(INDEX(Transactions!$L:$L,ROW()-8)="",0,INDEX(Transactions!$Q:$Q,ROW()-8))</f>
        <v>0</v>
      </c>
    </row>
    <row r="4682" spans="2:6" x14ac:dyDescent="0.15">
      <c r="B4682">
        <f ca="1">IF(INDEX(Transactions!$L:$L,ROW()-8)="",TODAY(),INDEX(Transactions!$G:$G,ROW()-8))</f>
        <v>46238</v>
      </c>
      <c r="F4682">
        <f>IF(INDEX(Transactions!$L:$L,ROW()-8)="",0,INDEX(Transactions!$Q:$Q,ROW()-8))</f>
        <v>0</v>
      </c>
    </row>
    <row r="4683" spans="2:6" x14ac:dyDescent="0.15">
      <c r="B4683">
        <f ca="1">IF(INDEX(Transactions!$L:$L,ROW()-8)="",TODAY(),INDEX(Transactions!$G:$G,ROW()-8))</f>
        <v>46238</v>
      </c>
      <c r="F4683">
        <f>IF(INDEX(Transactions!$L:$L,ROW()-8)="",0,INDEX(Transactions!$Q:$Q,ROW()-8))</f>
        <v>0</v>
      </c>
    </row>
    <row r="4684" spans="2:6" x14ac:dyDescent="0.15">
      <c r="B4684">
        <f ca="1">IF(INDEX(Transactions!$L:$L,ROW()-8)="",TODAY(),INDEX(Transactions!$G:$G,ROW()-8))</f>
        <v>46238</v>
      </c>
      <c r="F4684">
        <f>IF(INDEX(Transactions!$L:$L,ROW()-8)="",0,INDEX(Transactions!$Q:$Q,ROW()-8))</f>
        <v>0</v>
      </c>
    </row>
    <row r="4685" spans="2:6" x14ac:dyDescent="0.15">
      <c r="B4685">
        <f ca="1">IF(INDEX(Transactions!$L:$L,ROW()-8)="",TODAY(),INDEX(Transactions!$G:$G,ROW()-8))</f>
        <v>46238</v>
      </c>
      <c r="F4685">
        <f>IF(INDEX(Transactions!$L:$L,ROW()-8)="",0,INDEX(Transactions!$Q:$Q,ROW()-8))</f>
        <v>0</v>
      </c>
    </row>
    <row r="4686" spans="2:6" x14ac:dyDescent="0.15">
      <c r="B4686">
        <f ca="1">IF(INDEX(Transactions!$L:$L,ROW()-8)="",TODAY(),INDEX(Transactions!$G:$G,ROW()-8))</f>
        <v>46238</v>
      </c>
      <c r="F4686">
        <f>IF(INDEX(Transactions!$L:$L,ROW()-8)="",0,INDEX(Transactions!$Q:$Q,ROW()-8))</f>
        <v>0</v>
      </c>
    </row>
    <row r="4687" spans="2:6" x14ac:dyDescent="0.15">
      <c r="B4687">
        <f ca="1">IF(INDEX(Transactions!$L:$L,ROW()-8)="",TODAY(),INDEX(Transactions!$G:$G,ROW()-8))</f>
        <v>46238</v>
      </c>
      <c r="F4687">
        <f>IF(INDEX(Transactions!$L:$L,ROW()-8)="",0,INDEX(Transactions!$Q:$Q,ROW()-8))</f>
        <v>0</v>
      </c>
    </row>
    <row r="4688" spans="2:6" x14ac:dyDescent="0.15">
      <c r="B4688">
        <f ca="1">IF(INDEX(Transactions!$L:$L,ROW()-8)="",TODAY(),INDEX(Transactions!$G:$G,ROW()-8))</f>
        <v>46238</v>
      </c>
      <c r="F4688">
        <f>IF(INDEX(Transactions!$L:$L,ROW()-8)="",0,INDEX(Transactions!$Q:$Q,ROW()-8))</f>
        <v>0</v>
      </c>
    </row>
    <row r="4689" spans="2:6" x14ac:dyDescent="0.15">
      <c r="B4689">
        <f ca="1">IF(INDEX(Transactions!$L:$L,ROW()-8)="",TODAY(),INDEX(Transactions!$G:$G,ROW()-8))</f>
        <v>46238</v>
      </c>
      <c r="F4689">
        <f>IF(INDEX(Transactions!$L:$L,ROW()-8)="",0,INDEX(Transactions!$Q:$Q,ROW()-8))</f>
        <v>0</v>
      </c>
    </row>
    <row r="4690" spans="2:6" x14ac:dyDescent="0.15">
      <c r="B4690">
        <f ca="1">IF(INDEX(Transactions!$L:$L,ROW()-8)="",TODAY(),INDEX(Transactions!$G:$G,ROW()-8))</f>
        <v>46238</v>
      </c>
      <c r="F4690">
        <f>IF(INDEX(Transactions!$L:$L,ROW()-8)="",0,INDEX(Transactions!$Q:$Q,ROW()-8))</f>
        <v>0</v>
      </c>
    </row>
    <row r="4691" spans="2:6" x14ac:dyDescent="0.15">
      <c r="B4691">
        <f ca="1">IF(INDEX(Transactions!$L:$L,ROW()-8)="",TODAY(),INDEX(Transactions!$G:$G,ROW()-8))</f>
        <v>46238</v>
      </c>
      <c r="F4691">
        <f>IF(INDEX(Transactions!$L:$L,ROW()-8)="",0,INDEX(Transactions!$Q:$Q,ROW()-8))</f>
        <v>0</v>
      </c>
    </row>
    <row r="4692" spans="2:6" x14ac:dyDescent="0.15">
      <c r="B4692">
        <f ca="1">IF(INDEX(Transactions!$L:$L,ROW()-8)="",TODAY(),INDEX(Transactions!$G:$G,ROW()-8))</f>
        <v>46238</v>
      </c>
      <c r="F4692">
        <f>IF(INDEX(Transactions!$L:$L,ROW()-8)="",0,INDEX(Transactions!$Q:$Q,ROW()-8))</f>
        <v>0</v>
      </c>
    </row>
    <row r="4693" spans="2:6" x14ac:dyDescent="0.15">
      <c r="B4693">
        <f ca="1">IF(INDEX(Transactions!$L:$L,ROW()-8)="",TODAY(),INDEX(Transactions!$G:$G,ROW()-8))</f>
        <v>46238</v>
      </c>
      <c r="F4693">
        <f>IF(INDEX(Transactions!$L:$L,ROW()-8)="",0,INDEX(Transactions!$Q:$Q,ROW()-8))</f>
        <v>0</v>
      </c>
    </row>
    <row r="4694" spans="2:6" x14ac:dyDescent="0.15">
      <c r="B4694">
        <f ca="1">IF(INDEX(Transactions!$L:$L,ROW()-8)="",TODAY(),INDEX(Transactions!$G:$G,ROW()-8))</f>
        <v>46238</v>
      </c>
      <c r="F4694">
        <f>IF(INDEX(Transactions!$L:$L,ROW()-8)="",0,INDEX(Transactions!$Q:$Q,ROW()-8))</f>
        <v>0</v>
      </c>
    </row>
    <row r="4695" spans="2:6" x14ac:dyDescent="0.15">
      <c r="B4695">
        <f ca="1">IF(INDEX(Transactions!$L:$L,ROW()-8)="",TODAY(),INDEX(Transactions!$G:$G,ROW()-8))</f>
        <v>46238</v>
      </c>
      <c r="F4695">
        <f>IF(INDEX(Transactions!$L:$L,ROW()-8)="",0,INDEX(Transactions!$Q:$Q,ROW()-8))</f>
        <v>0</v>
      </c>
    </row>
    <row r="4696" spans="2:6" x14ac:dyDescent="0.15">
      <c r="B4696">
        <f ca="1">IF(INDEX(Transactions!$L:$L,ROW()-8)="",TODAY(),INDEX(Transactions!$G:$G,ROW()-8))</f>
        <v>46238</v>
      </c>
      <c r="F4696">
        <f>IF(INDEX(Transactions!$L:$L,ROW()-8)="",0,INDEX(Transactions!$Q:$Q,ROW()-8))</f>
        <v>0</v>
      </c>
    </row>
    <row r="4697" spans="2:6" x14ac:dyDescent="0.15">
      <c r="B4697">
        <f ca="1">IF(INDEX(Transactions!$L:$L,ROW()-8)="",TODAY(),INDEX(Transactions!$G:$G,ROW()-8))</f>
        <v>46238</v>
      </c>
      <c r="F4697">
        <f>IF(INDEX(Transactions!$L:$L,ROW()-8)="",0,INDEX(Transactions!$Q:$Q,ROW()-8))</f>
        <v>0</v>
      </c>
    </row>
    <row r="4698" spans="2:6" x14ac:dyDescent="0.15">
      <c r="B4698">
        <f ca="1">IF(INDEX(Transactions!$L:$L,ROW()-8)="",TODAY(),INDEX(Transactions!$G:$G,ROW()-8))</f>
        <v>46238</v>
      </c>
      <c r="F4698">
        <f>IF(INDEX(Transactions!$L:$L,ROW()-8)="",0,INDEX(Transactions!$Q:$Q,ROW()-8))</f>
        <v>0</v>
      </c>
    </row>
    <row r="4699" spans="2:6" x14ac:dyDescent="0.15">
      <c r="B4699">
        <f ca="1">IF(INDEX(Transactions!$L:$L,ROW()-8)="",TODAY(),INDEX(Transactions!$G:$G,ROW()-8))</f>
        <v>46238</v>
      </c>
      <c r="F4699">
        <f>IF(INDEX(Transactions!$L:$L,ROW()-8)="",0,INDEX(Transactions!$Q:$Q,ROW()-8))</f>
        <v>0</v>
      </c>
    </row>
    <row r="4700" spans="2:6" x14ac:dyDescent="0.15">
      <c r="B4700">
        <f ca="1">IF(INDEX(Transactions!$L:$L,ROW()-8)="",TODAY(),INDEX(Transactions!$G:$G,ROW()-8))</f>
        <v>46238</v>
      </c>
      <c r="F4700">
        <f>IF(INDEX(Transactions!$L:$L,ROW()-8)="",0,INDEX(Transactions!$Q:$Q,ROW()-8))</f>
        <v>0</v>
      </c>
    </row>
    <row r="4701" spans="2:6" x14ac:dyDescent="0.15">
      <c r="B4701">
        <f ca="1">IF(INDEX(Transactions!$L:$L,ROW()-8)="",TODAY(),INDEX(Transactions!$G:$G,ROW()-8))</f>
        <v>46238</v>
      </c>
      <c r="F4701">
        <f>IF(INDEX(Transactions!$L:$L,ROW()-8)="",0,INDEX(Transactions!$Q:$Q,ROW()-8))</f>
        <v>0</v>
      </c>
    </row>
    <row r="4702" spans="2:6" x14ac:dyDescent="0.15">
      <c r="B4702">
        <f ca="1">IF(INDEX(Transactions!$L:$L,ROW()-8)="",TODAY(),INDEX(Transactions!$G:$G,ROW()-8))</f>
        <v>46238</v>
      </c>
      <c r="F4702">
        <f>IF(INDEX(Transactions!$L:$L,ROW()-8)="",0,INDEX(Transactions!$Q:$Q,ROW()-8))</f>
        <v>0</v>
      </c>
    </row>
    <row r="4703" spans="2:6" x14ac:dyDescent="0.15">
      <c r="B4703">
        <f ca="1">IF(INDEX(Transactions!$L:$L,ROW()-8)="",TODAY(),INDEX(Transactions!$G:$G,ROW()-8))</f>
        <v>46238</v>
      </c>
      <c r="F4703">
        <f>IF(INDEX(Transactions!$L:$L,ROW()-8)="",0,INDEX(Transactions!$Q:$Q,ROW()-8))</f>
        <v>0</v>
      </c>
    </row>
    <row r="4704" spans="2:6" x14ac:dyDescent="0.15">
      <c r="B4704">
        <f ca="1">IF(INDEX(Transactions!$L:$L,ROW()-8)="",TODAY(),INDEX(Transactions!$G:$G,ROW()-8))</f>
        <v>46238</v>
      </c>
      <c r="F4704">
        <f>IF(INDEX(Transactions!$L:$L,ROW()-8)="",0,INDEX(Transactions!$Q:$Q,ROW()-8))</f>
        <v>0</v>
      </c>
    </row>
    <row r="4705" spans="2:6" x14ac:dyDescent="0.15">
      <c r="B4705">
        <f ca="1">IF(INDEX(Transactions!$L:$L,ROW()-8)="",TODAY(),INDEX(Transactions!$G:$G,ROW()-8))</f>
        <v>46238</v>
      </c>
      <c r="F4705">
        <f>IF(INDEX(Transactions!$L:$L,ROW()-8)="",0,INDEX(Transactions!$Q:$Q,ROW()-8))</f>
        <v>0</v>
      </c>
    </row>
    <row r="4706" spans="2:6" x14ac:dyDescent="0.15">
      <c r="B4706">
        <f ca="1">IF(INDEX(Transactions!$L:$L,ROW()-8)="",TODAY(),INDEX(Transactions!$G:$G,ROW()-8))</f>
        <v>46238</v>
      </c>
      <c r="F4706">
        <f>IF(INDEX(Transactions!$L:$L,ROW()-8)="",0,INDEX(Transactions!$Q:$Q,ROW()-8))</f>
        <v>0</v>
      </c>
    </row>
    <row r="4707" spans="2:6" x14ac:dyDescent="0.15">
      <c r="B4707">
        <f ca="1">IF(INDEX(Transactions!$L:$L,ROW()-8)="",TODAY(),INDEX(Transactions!$G:$G,ROW()-8))</f>
        <v>46238</v>
      </c>
      <c r="F4707">
        <f>IF(INDEX(Transactions!$L:$L,ROW()-8)="",0,INDEX(Transactions!$Q:$Q,ROW()-8))</f>
        <v>0</v>
      </c>
    </row>
    <row r="4708" spans="2:6" x14ac:dyDescent="0.15">
      <c r="B4708">
        <f ca="1">IF(INDEX(Transactions!$L:$L,ROW()-8)="",TODAY(),INDEX(Transactions!$G:$G,ROW()-8))</f>
        <v>46238</v>
      </c>
      <c r="F4708">
        <f>IF(INDEX(Transactions!$L:$L,ROW()-8)="",0,INDEX(Transactions!$Q:$Q,ROW()-8))</f>
        <v>0</v>
      </c>
    </row>
    <row r="4709" spans="2:6" x14ac:dyDescent="0.15">
      <c r="B4709">
        <f ca="1">IF(INDEX(Transactions!$L:$L,ROW()-8)="",TODAY(),INDEX(Transactions!$G:$G,ROW()-8))</f>
        <v>46238</v>
      </c>
      <c r="F4709">
        <f>IF(INDEX(Transactions!$L:$L,ROW()-8)="",0,INDEX(Transactions!$Q:$Q,ROW()-8))</f>
        <v>0</v>
      </c>
    </row>
    <row r="4710" spans="2:6" x14ac:dyDescent="0.15">
      <c r="B4710">
        <f ca="1">IF(INDEX(Transactions!$L:$L,ROW()-8)="",TODAY(),INDEX(Transactions!$G:$G,ROW()-8))</f>
        <v>46238</v>
      </c>
      <c r="F4710">
        <f>IF(INDEX(Transactions!$L:$L,ROW()-8)="",0,INDEX(Transactions!$Q:$Q,ROW()-8))</f>
        <v>0</v>
      </c>
    </row>
    <row r="4711" spans="2:6" x14ac:dyDescent="0.15">
      <c r="B4711">
        <f ca="1">IF(INDEX(Transactions!$L:$L,ROW()-8)="",TODAY(),INDEX(Transactions!$G:$G,ROW()-8))</f>
        <v>46238</v>
      </c>
      <c r="F4711">
        <f>IF(INDEX(Transactions!$L:$L,ROW()-8)="",0,INDEX(Transactions!$Q:$Q,ROW()-8))</f>
        <v>0</v>
      </c>
    </row>
    <row r="4712" spans="2:6" x14ac:dyDescent="0.15">
      <c r="B4712">
        <f ca="1">IF(INDEX(Transactions!$L:$L,ROW()-8)="",TODAY(),INDEX(Transactions!$G:$G,ROW()-8))</f>
        <v>46238</v>
      </c>
      <c r="F4712">
        <f>IF(INDEX(Transactions!$L:$L,ROW()-8)="",0,INDEX(Transactions!$Q:$Q,ROW()-8))</f>
        <v>0</v>
      </c>
    </row>
    <row r="4713" spans="2:6" x14ac:dyDescent="0.15">
      <c r="B4713">
        <f ca="1">IF(INDEX(Transactions!$L:$L,ROW()-8)="",TODAY(),INDEX(Transactions!$G:$G,ROW()-8))</f>
        <v>46238</v>
      </c>
      <c r="F4713">
        <f>IF(INDEX(Transactions!$L:$L,ROW()-8)="",0,INDEX(Transactions!$Q:$Q,ROW()-8))</f>
        <v>0</v>
      </c>
    </row>
    <row r="4714" spans="2:6" x14ac:dyDescent="0.15">
      <c r="B4714">
        <f ca="1">IF(INDEX(Transactions!$L:$L,ROW()-8)="",TODAY(),INDEX(Transactions!$G:$G,ROW()-8))</f>
        <v>46238</v>
      </c>
      <c r="F4714">
        <f>IF(INDEX(Transactions!$L:$L,ROW()-8)="",0,INDEX(Transactions!$Q:$Q,ROW()-8))</f>
        <v>0</v>
      </c>
    </row>
    <row r="4715" spans="2:6" x14ac:dyDescent="0.15">
      <c r="B4715">
        <f ca="1">IF(INDEX(Transactions!$L:$L,ROW()-8)="",TODAY(),INDEX(Transactions!$G:$G,ROW()-8))</f>
        <v>46238</v>
      </c>
      <c r="F4715">
        <f>IF(INDEX(Transactions!$L:$L,ROW()-8)="",0,INDEX(Transactions!$Q:$Q,ROW()-8))</f>
        <v>0</v>
      </c>
    </row>
    <row r="4716" spans="2:6" x14ac:dyDescent="0.15">
      <c r="B4716">
        <f ca="1">IF(INDEX(Transactions!$L:$L,ROW()-8)="",TODAY(),INDEX(Transactions!$G:$G,ROW()-8))</f>
        <v>46238</v>
      </c>
      <c r="F4716">
        <f>IF(INDEX(Transactions!$L:$L,ROW()-8)="",0,INDEX(Transactions!$Q:$Q,ROW()-8))</f>
        <v>0</v>
      </c>
    </row>
    <row r="4717" spans="2:6" x14ac:dyDescent="0.15">
      <c r="B4717">
        <f ca="1">IF(INDEX(Transactions!$L:$L,ROW()-8)="",TODAY(),INDEX(Transactions!$G:$G,ROW()-8))</f>
        <v>46238</v>
      </c>
      <c r="F4717">
        <f>IF(INDEX(Transactions!$L:$L,ROW()-8)="",0,INDEX(Transactions!$Q:$Q,ROW()-8))</f>
        <v>0</v>
      </c>
    </row>
    <row r="4718" spans="2:6" x14ac:dyDescent="0.15">
      <c r="B4718">
        <f ca="1">IF(INDEX(Transactions!$L:$L,ROW()-8)="",TODAY(),INDEX(Transactions!$G:$G,ROW()-8))</f>
        <v>46238</v>
      </c>
      <c r="F4718">
        <f>IF(INDEX(Transactions!$L:$L,ROW()-8)="",0,INDEX(Transactions!$Q:$Q,ROW()-8))</f>
        <v>0</v>
      </c>
    </row>
    <row r="4719" spans="2:6" x14ac:dyDescent="0.15">
      <c r="B4719">
        <f ca="1">IF(INDEX(Transactions!$L:$L,ROW()-8)="",TODAY(),INDEX(Transactions!$G:$G,ROW()-8))</f>
        <v>46238</v>
      </c>
      <c r="F4719">
        <f>IF(INDEX(Transactions!$L:$L,ROW()-8)="",0,INDEX(Transactions!$Q:$Q,ROW()-8))</f>
        <v>0</v>
      </c>
    </row>
    <row r="4720" spans="2:6" x14ac:dyDescent="0.15">
      <c r="B4720">
        <f ca="1">IF(INDEX(Transactions!$L:$L,ROW()-8)="",TODAY(),INDEX(Transactions!$G:$G,ROW()-8))</f>
        <v>46238</v>
      </c>
      <c r="F4720">
        <f>IF(INDEX(Transactions!$L:$L,ROW()-8)="",0,INDEX(Transactions!$Q:$Q,ROW()-8))</f>
        <v>0</v>
      </c>
    </row>
    <row r="4721" spans="2:6" x14ac:dyDescent="0.15">
      <c r="B4721">
        <f ca="1">IF(INDEX(Transactions!$L:$L,ROW()-8)="",TODAY(),INDEX(Transactions!$G:$G,ROW()-8))</f>
        <v>46238</v>
      </c>
      <c r="F4721">
        <f>IF(INDEX(Transactions!$L:$L,ROW()-8)="",0,INDEX(Transactions!$Q:$Q,ROW()-8))</f>
        <v>0</v>
      </c>
    </row>
    <row r="4722" spans="2:6" x14ac:dyDescent="0.15">
      <c r="B4722">
        <f ca="1">IF(INDEX(Transactions!$L:$L,ROW()-8)="",TODAY(),INDEX(Transactions!$G:$G,ROW()-8))</f>
        <v>46238</v>
      </c>
      <c r="F4722">
        <f>IF(INDEX(Transactions!$L:$L,ROW()-8)="",0,INDEX(Transactions!$Q:$Q,ROW()-8))</f>
        <v>0</v>
      </c>
    </row>
    <row r="4723" spans="2:6" x14ac:dyDescent="0.15">
      <c r="B4723">
        <f ca="1">IF(INDEX(Transactions!$L:$L,ROW()-8)="",TODAY(),INDEX(Transactions!$G:$G,ROW()-8))</f>
        <v>46238</v>
      </c>
      <c r="F4723">
        <f>IF(INDEX(Transactions!$L:$L,ROW()-8)="",0,INDEX(Transactions!$Q:$Q,ROW()-8))</f>
        <v>0</v>
      </c>
    </row>
    <row r="4724" spans="2:6" x14ac:dyDescent="0.15">
      <c r="B4724">
        <f ca="1">IF(INDEX(Transactions!$L:$L,ROW()-8)="",TODAY(),INDEX(Transactions!$G:$G,ROW()-8))</f>
        <v>46238</v>
      </c>
      <c r="F4724">
        <f>IF(INDEX(Transactions!$L:$L,ROW()-8)="",0,INDEX(Transactions!$Q:$Q,ROW()-8))</f>
        <v>0</v>
      </c>
    </row>
    <row r="4725" spans="2:6" x14ac:dyDescent="0.15">
      <c r="B4725">
        <f ca="1">IF(INDEX(Transactions!$L:$L,ROW()-8)="",TODAY(),INDEX(Transactions!$G:$G,ROW()-8))</f>
        <v>46238</v>
      </c>
      <c r="F4725">
        <f>IF(INDEX(Transactions!$L:$L,ROW()-8)="",0,INDEX(Transactions!$Q:$Q,ROW()-8))</f>
        <v>0</v>
      </c>
    </row>
    <row r="4726" spans="2:6" x14ac:dyDescent="0.15">
      <c r="B4726">
        <f ca="1">IF(INDEX(Transactions!$L:$L,ROW()-8)="",TODAY(),INDEX(Transactions!$G:$G,ROW()-8))</f>
        <v>46238</v>
      </c>
      <c r="F4726">
        <f>IF(INDEX(Transactions!$L:$L,ROW()-8)="",0,INDEX(Transactions!$Q:$Q,ROW()-8))</f>
        <v>0</v>
      </c>
    </row>
    <row r="4727" spans="2:6" x14ac:dyDescent="0.15">
      <c r="B4727">
        <f ca="1">IF(INDEX(Transactions!$L:$L,ROW()-8)="",TODAY(),INDEX(Transactions!$G:$G,ROW()-8))</f>
        <v>46238</v>
      </c>
      <c r="F4727">
        <f>IF(INDEX(Transactions!$L:$L,ROW()-8)="",0,INDEX(Transactions!$Q:$Q,ROW()-8))</f>
        <v>0</v>
      </c>
    </row>
    <row r="4728" spans="2:6" x14ac:dyDescent="0.15">
      <c r="B4728">
        <f ca="1">IF(INDEX(Transactions!$L:$L,ROW()-8)="",TODAY(),INDEX(Transactions!$G:$G,ROW()-8))</f>
        <v>46238</v>
      </c>
      <c r="F4728">
        <f>IF(INDEX(Transactions!$L:$L,ROW()-8)="",0,INDEX(Transactions!$Q:$Q,ROW()-8))</f>
        <v>0</v>
      </c>
    </row>
    <row r="4729" spans="2:6" x14ac:dyDescent="0.15">
      <c r="B4729">
        <f ca="1">IF(INDEX(Transactions!$L:$L,ROW()-8)="",TODAY(),INDEX(Transactions!$G:$G,ROW()-8))</f>
        <v>46238</v>
      </c>
      <c r="F4729">
        <f>IF(INDEX(Transactions!$L:$L,ROW()-8)="",0,INDEX(Transactions!$Q:$Q,ROW()-8))</f>
        <v>0</v>
      </c>
    </row>
    <row r="4730" spans="2:6" x14ac:dyDescent="0.15">
      <c r="B4730">
        <f ca="1">IF(INDEX(Transactions!$L:$L,ROW()-8)="",TODAY(),INDEX(Transactions!$G:$G,ROW()-8))</f>
        <v>46238</v>
      </c>
      <c r="F4730">
        <f>IF(INDEX(Transactions!$L:$L,ROW()-8)="",0,INDEX(Transactions!$Q:$Q,ROW()-8))</f>
        <v>0</v>
      </c>
    </row>
    <row r="4731" spans="2:6" x14ac:dyDescent="0.15">
      <c r="B4731">
        <f ca="1">IF(INDEX(Transactions!$L:$L,ROW()-8)="",TODAY(),INDEX(Transactions!$G:$G,ROW()-8))</f>
        <v>46238</v>
      </c>
      <c r="F4731">
        <f>IF(INDEX(Transactions!$L:$L,ROW()-8)="",0,INDEX(Transactions!$Q:$Q,ROW()-8))</f>
        <v>0</v>
      </c>
    </row>
    <row r="4732" spans="2:6" x14ac:dyDescent="0.15">
      <c r="B4732">
        <f ca="1">IF(INDEX(Transactions!$L:$L,ROW()-8)="",TODAY(),INDEX(Transactions!$G:$G,ROW()-8))</f>
        <v>46238</v>
      </c>
      <c r="F4732">
        <f>IF(INDEX(Transactions!$L:$L,ROW()-8)="",0,INDEX(Transactions!$Q:$Q,ROW()-8))</f>
        <v>0</v>
      </c>
    </row>
    <row r="4733" spans="2:6" x14ac:dyDescent="0.15">
      <c r="B4733">
        <f ca="1">IF(INDEX(Transactions!$L:$L,ROW()-8)="",TODAY(),INDEX(Transactions!$G:$G,ROW()-8))</f>
        <v>46238</v>
      </c>
      <c r="F4733">
        <f>IF(INDEX(Transactions!$L:$L,ROW()-8)="",0,INDEX(Transactions!$Q:$Q,ROW()-8))</f>
        <v>0</v>
      </c>
    </row>
    <row r="4734" spans="2:6" x14ac:dyDescent="0.15">
      <c r="B4734">
        <f ca="1">IF(INDEX(Transactions!$L:$L,ROW()-8)="",TODAY(),INDEX(Transactions!$G:$G,ROW()-8))</f>
        <v>46238</v>
      </c>
      <c r="F4734">
        <f>IF(INDEX(Transactions!$L:$L,ROW()-8)="",0,INDEX(Transactions!$Q:$Q,ROW()-8))</f>
        <v>0</v>
      </c>
    </row>
    <row r="4735" spans="2:6" x14ac:dyDescent="0.15">
      <c r="B4735">
        <f ca="1">IF(INDEX(Transactions!$L:$L,ROW()-8)="",TODAY(),INDEX(Transactions!$G:$G,ROW()-8))</f>
        <v>46238</v>
      </c>
      <c r="F4735">
        <f>IF(INDEX(Transactions!$L:$L,ROW()-8)="",0,INDEX(Transactions!$Q:$Q,ROW()-8))</f>
        <v>0</v>
      </c>
    </row>
    <row r="4736" spans="2:6" x14ac:dyDescent="0.15">
      <c r="B4736">
        <f ca="1">IF(INDEX(Transactions!$L:$L,ROW()-8)="",TODAY(),INDEX(Transactions!$G:$G,ROW()-8))</f>
        <v>46238</v>
      </c>
      <c r="F4736">
        <f>IF(INDEX(Transactions!$L:$L,ROW()-8)="",0,INDEX(Transactions!$Q:$Q,ROW()-8))</f>
        <v>0</v>
      </c>
    </row>
    <row r="4737" spans="2:6" x14ac:dyDescent="0.15">
      <c r="B4737">
        <f ca="1">IF(INDEX(Transactions!$L:$L,ROW()-8)="",TODAY(),INDEX(Transactions!$G:$G,ROW()-8))</f>
        <v>46238</v>
      </c>
      <c r="F4737">
        <f>IF(INDEX(Transactions!$L:$L,ROW()-8)="",0,INDEX(Transactions!$Q:$Q,ROW()-8))</f>
        <v>0</v>
      </c>
    </row>
    <row r="4738" spans="2:6" x14ac:dyDescent="0.15">
      <c r="B4738">
        <f ca="1">IF(INDEX(Transactions!$L:$L,ROW()-8)="",TODAY(),INDEX(Transactions!$G:$G,ROW()-8))</f>
        <v>46238</v>
      </c>
      <c r="F4738">
        <f>IF(INDEX(Transactions!$L:$L,ROW()-8)="",0,INDEX(Transactions!$Q:$Q,ROW()-8))</f>
        <v>0</v>
      </c>
    </row>
    <row r="4739" spans="2:6" x14ac:dyDescent="0.15">
      <c r="B4739">
        <f ca="1">IF(INDEX(Transactions!$L:$L,ROW()-8)="",TODAY(),INDEX(Transactions!$G:$G,ROW()-8))</f>
        <v>46238</v>
      </c>
      <c r="F4739">
        <f>IF(INDEX(Transactions!$L:$L,ROW()-8)="",0,INDEX(Transactions!$Q:$Q,ROW()-8))</f>
        <v>0</v>
      </c>
    </row>
    <row r="4740" spans="2:6" x14ac:dyDescent="0.15">
      <c r="B4740">
        <f ca="1">IF(INDEX(Transactions!$L:$L,ROW()-8)="",TODAY(),INDEX(Transactions!$G:$G,ROW()-8))</f>
        <v>46238</v>
      </c>
      <c r="F4740">
        <f>IF(INDEX(Transactions!$L:$L,ROW()-8)="",0,INDEX(Transactions!$Q:$Q,ROW()-8))</f>
        <v>0</v>
      </c>
    </row>
    <row r="4741" spans="2:6" x14ac:dyDescent="0.15">
      <c r="B4741">
        <f ca="1">IF(INDEX(Transactions!$L:$L,ROW()-8)="",TODAY(),INDEX(Transactions!$G:$G,ROW()-8))</f>
        <v>46238</v>
      </c>
      <c r="F4741">
        <f>IF(INDEX(Transactions!$L:$L,ROW()-8)="",0,INDEX(Transactions!$Q:$Q,ROW()-8))</f>
        <v>0</v>
      </c>
    </row>
    <row r="4742" spans="2:6" x14ac:dyDescent="0.15">
      <c r="B4742">
        <f ca="1">IF(INDEX(Transactions!$L:$L,ROW()-8)="",TODAY(),INDEX(Transactions!$G:$G,ROW()-8))</f>
        <v>46238</v>
      </c>
      <c r="F4742">
        <f>IF(INDEX(Transactions!$L:$L,ROW()-8)="",0,INDEX(Transactions!$Q:$Q,ROW()-8))</f>
        <v>0</v>
      </c>
    </row>
    <row r="4743" spans="2:6" x14ac:dyDescent="0.15">
      <c r="B4743">
        <f ca="1">IF(INDEX(Transactions!$L:$L,ROW()-8)="",TODAY(),INDEX(Transactions!$G:$G,ROW()-8))</f>
        <v>46238</v>
      </c>
      <c r="F4743">
        <f>IF(INDEX(Transactions!$L:$L,ROW()-8)="",0,INDEX(Transactions!$Q:$Q,ROW()-8))</f>
        <v>0</v>
      </c>
    </row>
    <row r="4744" spans="2:6" x14ac:dyDescent="0.15">
      <c r="B4744">
        <f ca="1">IF(INDEX(Transactions!$L:$L,ROW()-8)="",TODAY(),INDEX(Transactions!$G:$G,ROW()-8))</f>
        <v>46238</v>
      </c>
      <c r="F4744">
        <f>IF(INDEX(Transactions!$L:$L,ROW()-8)="",0,INDEX(Transactions!$Q:$Q,ROW()-8))</f>
        <v>0</v>
      </c>
    </row>
    <row r="4745" spans="2:6" x14ac:dyDescent="0.15">
      <c r="B4745">
        <f ca="1">IF(INDEX(Transactions!$L:$L,ROW()-8)="",TODAY(),INDEX(Transactions!$G:$G,ROW()-8))</f>
        <v>46238</v>
      </c>
      <c r="F4745">
        <f>IF(INDEX(Transactions!$L:$L,ROW()-8)="",0,INDEX(Transactions!$Q:$Q,ROW()-8))</f>
        <v>0</v>
      </c>
    </row>
    <row r="4746" spans="2:6" x14ac:dyDescent="0.15">
      <c r="B4746">
        <f ca="1">IF(INDEX(Transactions!$L:$L,ROW()-8)="",TODAY(),INDEX(Transactions!$G:$G,ROW()-8))</f>
        <v>46238</v>
      </c>
      <c r="F4746">
        <f>IF(INDEX(Transactions!$L:$L,ROW()-8)="",0,INDEX(Transactions!$Q:$Q,ROW()-8))</f>
        <v>0</v>
      </c>
    </row>
    <row r="4747" spans="2:6" x14ac:dyDescent="0.15">
      <c r="B4747">
        <f ca="1">IF(INDEX(Transactions!$L:$L,ROW()-8)="",TODAY(),INDEX(Transactions!$G:$G,ROW()-8))</f>
        <v>46238</v>
      </c>
      <c r="F4747">
        <f>IF(INDEX(Transactions!$L:$L,ROW()-8)="",0,INDEX(Transactions!$Q:$Q,ROW()-8))</f>
        <v>0</v>
      </c>
    </row>
    <row r="4748" spans="2:6" x14ac:dyDescent="0.15">
      <c r="B4748">
        <f ca="1">IF(INDEX(Transactions!$L:$L,ROW()-8)="",TODAY(),INDEX(Transactions!$G:$G,ROW()-8))</f>
        <v>46238</v>
      </c>
      <c r="F4748">
        <f>IF(INDEX(Transactions!$L:$L,ROW()-8)="",0,INDEX(Transactions!$Q:$Q,ROW()-8))</f>
        <v>0</v>
      </c>
    </row>
    <row r="4749" spans="2:6" x14ac:dyDescent="0.15">
      <c r="B4749">
        <f ca="1">IF(INDEX(Transactions!$L:$L,ROW()-8)="",TODAY(),INDEX(Transactions!$G:$G,ROW()-8))</f>
        <v>46238</v>
      </c>
      <c r="F4749">
        <f>IF(INDEX(Transactions!$L:$L,ROW()-8)="",0,INDEX(Transactions!$Q:$Q,ROW()-8))</f>
        <v>0</v>
      </c>
    </row>
    <row r="4750" spans="2:6" x14ac:dyDescent="0.15">
      <c r="B4750">
        <f ca="1">IF(INDEX(Transactions!$L:$L,ROW()-8)="",TODAY(),INDEX(Transactions!$G:$G,ROW()-8))</f>
        <v>46238</v>
      </c>
      <c r="F4750">
        <f>IF(INDEX(Transactions!$L:$L,ROW()-8)="",0,INDEX(Transactions!$Q:$Q,ROW()-8))</f>
        <v>0</v>
      </c>
    </row>
    <row r="4751" spans="2:6" x14ac:dyDescent="0.15">
      <c r="B4751">
        <f ca="1">IF(INDEX(Transactions!$L:$L,ROW()-8)="",TODAY(),INDEX(Transactions!$G:$G,ROW()-8))</f>
        <v>46238</v>
      </c>
      <c r="F4751">
        <f>IF(INDEX(Transactions!$L:$L,ROW()-8)="",0,INDEX(Transactions!$Q:$Q,ROW()-8))</f>
        <v>0</v>
      </c>
    </row>
    <row r="4752" spans="2:6" x14ac:dyDescent="0.15">
      <c r="B4752">
        <f ca="1">IF(INDEX(Transactions!$L:$L,ROW()-8)="",TODAY(),INDEX(Transactions!$G:$G,ROW()-8))</f>
        <v>46238</v>
      </c>
      <c r="F4752">
        <f>IF(INDEX(Transactions!$L:$L,ROW()-8)="",0,INDEX(Transactions!$Q:$Q,ROW()-8))</f>
        <v>0</v>
      </c>
    </row>
    <row r="4753" spans="2:6" x14ac:dyDescent="0.15">
      <c r="B4753">
        <f ca="1">IF(INDEX(Transactions!$L:$L,ROW()-8)="",TODAY(),INDEX(Transactions!$G:$G,ROW()-8))</f>
        <v>46238</v>
      </c>
      <c r="F4753">
        <f>IF(INDEX(Transactions!$L:$L,ROW()-8)="",0,INDEX(Transactions!$Q:$Q,ROW()-8))</f>
        <v>0</v>
      </c>
    </row>
    <row r="4754" spans="2:6" x14ac:dyDescent="0.15">
      <c r="B4754">
        <f ca="1">IF(INDEX(Transactions!$L:$L,ROW()-8)="",TODAY(),INDEX(Transactions!$G:$G,ROW()-8))</f>
        <v>46238</v>
      </c>
      <c r="F4754">
        <f>IF(INDEX(Transactions!$L:$L,ROW()-8)="",0,INDEX(Transactions!$Q:$Q,ROW()-8))</f>
        <v>0</v>
      </c>
    </row>
    <row r="4755" spans="2:6" x14ac:dyDescent="0.15">
      <c r="B4755">
        <f ca="1">IF(INDEX(Transactions!$L:$L,ROW()-8)="",TODAY(),INDEX(Transactions!$G:$G,ROW()-8))</f>
        <v>46238</v>
      </c>
      <c r="F4755">
        <f>IF(INDEX(Transactions!$L:$L,ROW()-8)="",0,INDEX(Transactions!$Q:$Q,ROW()-8))</f>
        <v>0</v>
      </c>
    </row>
    <row r="4756" spans="2:6" x14ac:dyDescent="0.15">
      <c r="B4756">
        <f ca="1">IF(INDEX(Transactions!$L:$L,ROW()-8)="",TODAY(),INDEX(Transactions!$G:$G,ROW()-8))</f>
        <v>46238</v>
      </c>
      <c r="F4756">
        <f>IF(INDEX(Transactions!$L:$L,ROW()-8)="",0,INDEX(Transactions!$Q:$Q,ROW()-8))</f>
        <v>0</v>
      </c>
    </row>
    <row r="4757" spans="2:6" x14ac:dyDescent="0.15">
      <c r="B4757">
        <f ca="1">IF(INDEX(Transactions!$L:$L,ROW()-8)="",TODAY(),INDEX(Transactions!$G:$G,ROW()-8))</f>
        <v>46238</v>
      </c>
      <c r="F4757">
        <f>IF(INDEX(Transactions!$L:$L,ROW()-8)="",0,INDEX(Transactions!$Q:$Q,ROW()-8))</f>
        <v>0</v>
      </c>
    </row>
    <row r="4758" spans="2:6" x14ac:dyDescent="0.15">
      <c r="B4758">
        <f ca="1">IF(INDEX(Transactions!$L:$L,ROW()-8)="",TODAY(),INDEX(Transactions!$G:$G,ROW()-8))</f>
        <v>46238</v>
      </c>
      <c r="F4758">
        <f>IF(INDEX(Transactions!$L:$L,ROW()-8)="",0,INDEX(Transactions!$Q:$Q,ROW()-8))</f>
        <v>0</v>
      </c>
    </row>
    <row r="4759" spans="2:6" x14ac:dyDescent="0.15">
      <c r="B4759">
        <f ca="1">IF(INDEX(Transactions!$L:$L,ROW()-8)="",TODAY(),INDEX(Transactions!$G:$G,ROW()-8))</f>
        <v>46238</v>
      </c>
      <c r="F4759">
        <f>IF(INDEX(Transactions!$L:$L,ROW()-8)="",0,INDEX(Transactions!$Q:$Q,ROW()-8))</f>
        <v>0</v>
      </c>
    </row>
    <row r="4760" spans="2:6" x14ac:dyDescent="0.15">
      <c r="B4760">
        <f ca="1">IF(INDEX(Transactions!$L:$L,ROW()-8)="",TODAY(),INDEX(Transactions!$G:$G,ROW()-8))</f>
        <v>46238</v>
      </c>
      <c r="F4760">
        <f>IF(INDEX(Transactions!$L:$L,ROW()-8)="",0,INDEX(Transactions!$Q:$Q,ROW()-8))</f>
        <v>0</v>
      </c>
    </row>
    <row r="4761" spans="2:6" x14ac:dyDescent="0.15">
      <c r="B4761">
        <f ca="1">IF(INDEX(Transactions!$L:$L,ROW()-8)="",TODAY(),INDEX(Transactions!$G:$G,ROW()-8))</f>
        <v>46238</v>
      </c>
      <c r="F4761">
        <f>IF(INDEX(Transactions!$L:$L,ROW()-8)="",0,INDEX(Transactions!$Q:$Q,ROW()-8))</f>
        <v>0</v>
      </c>
    </row>
    <row r="4762" spans="2:6" x14ac:dyDescent="0.15">
      <c r="B4762">
        <f ca="1">IF(INDEX(Transactions!$L:$L,ROW()-8)="",TODAY(),INDEX(Transactions!$G:$G,ROW()-8))</f>
        <v>46238</v>
      </c>
      <c r="F4762">
        <f>IF(INDEX(Transactions!$L:$L,ROW()-8)="",0,INDEX(Transactions!$Q:$Q,ROW()-8))</f>
        <v>0</v>
      </c>
    </row>
    <row r="4763" spans="2:6" x14ac:dyDescent="0.15">
      <c r="B4763">
        <f ca="1">IF(INDEX(Transactions!$L:$L,ROW()-8)="",TODAY(),INDEX(Transactions!$G:$G,ROW()-8))</f>
        <v>46238</v>
      </c>
      <c r="F4763">
        <f>IF(INDEX(Transactions!$L:$L,ROW()-8)="",0,INDEX(Transactions!$Q:$Q,ROW()-8))</f>
        <v>0</v>
      </c>
    </row>
    <row r="4764" spans="2:6" x14ac:dyDescent="0.15">
      <c r="B4764">
        <f ca="1">IF(INDEX(Transactions!$L:$L,ROW()-8)="",TODAY(),INDEX(Transactions!$G:$G,ROW()-8))</f>
        <v>46238</v>
      </c>
      <c r="F4764">
        <f>IF(INDEX(Transactions!$L:$L,ROW()-8)="",0,INDEX(Transactions!$Q:$Q,ROW()-8))</f>
        <v>0</v>
      </c>
    </row>
    <row r="4765" spans="2:6" x14ac:dyDescent="0.15">
      <c r="B4765">
        <f ca="1">IF(INDEX(Transactions!$L:$L,ROW()-8)="",TODAY(),INDEX(Transactions!$G:$G,ROW()-8))</f>
        <v>46238</v>
      </c>
      <c r="F4765">
        <f>IF(INDEX(Transactions!$L:$L,ROW()-8)="",0,INDEX(Transactions!$Q:$Q,ROW()-8))</f>
        <v>0</v>
      </c>
    </row>
    <row r="4766" spans="2:6" x14ac:dyDescent="0.15">
      <c r="B4766">
        <f ca="1">IF(INDEX(Transactions!$L:$L,ROW()-8)="",TODAY(),INDEX(Transactions!$G:$G,ROW()-8))</f>
        <v>46238</v>
      </c>
      <c r="F4766">
        <f>IF(INDEX(Transactions!$L:$L,ROW()-8)="",0,INDEX(Transactions!$Q:$Q,ROW()-8))</f>
        <v>0</v>
      </c>
    </row>
    <row r="4767" spans="2:6" x14ac:dyDescent="0.15">
      <c r="B4767">
        <f ca="1">IF(INDEX(Transactions!$L:$L,ROW()-8)="",TODAY(),INDEX(Transactions!$G:$G,ROW()-8))</f>
        <v>46238</v>
      </c>
      <c r="F4767">
        <f>IF(INDEX(Transactions!$L:$L,ROW()-8)="",0,INDEX(Transactions!$Q:$Q,ROW()-8))</f>
        <v>0</v>
      </c>
    </row>
    <row r="4768" spans="2:6" x14ac:dyDescent="0.15">
      <c r="B4768">
        <f ca="1">IF(INDEX(Transactions!$L:$L,ROW()-8)="",TODAY(),INDEX(Transactions!$G:$G,ROW()-8))</f>
        <v>46238</v>
      </c>
      <c r="F4768">
        <f>IF(INDEX(Transactions!$L:$L,ROW()-8)="",0,INDEX(Transactions!$Q:$Q,ROW()-8))</f>
        <v>0</v>
      </c>
    </row>
    <row r="4769" spans="2:6" x14ac:dyDescent="0.15">
      <c r="B4769">
        <f ca="1">IF(INDEX(Transactions!$L:$L,ROW()-8)="",TODAY(),INDEX(Transactions!$G:$G,ROW()-8))</f>
        <v>46238</v>
      </c>
      <c r="F4769">
        <f>IF(INDEX(Transactions!$L:$L,ROW()-8)="",0,INDEX(Transactions!$Q:$Q,ROW()-8))</f>
        <v>0</v>
      </c>
    </row>
    <row r="4770" spans="2:6" x14ac:dyDescent="0.15">
      <c r="B4770">
        <f ca="1">IF(INDEX(Transactions!$L:$L,ROW()-8)="",TODAY(),INDEX(Transactions!$G:$G,ROW()-8))</f>
        <v>46238</v>
      </c>
      <c r="F4770">
        <f>IF(INDEX(Transactions!$L:$L,ROW()-8)="",0,INDEX(Transactions!$Q:$Q,ROW()-8))</f>
        <v>0</v>
      </c>
    </row>
    <row r="4771" spans="2:6" x14ac:dyDescent="0.15">
      <c r="B4771">
        <f ca="1">IF(INDEX(Transactions!$L:$L,ROW()-8)="",TODAY(),INDEX(Transactions!$G:$G,ROW()-8))</f>
        <v>46238</v>
      </c>
      <c r="F4771">
        <f>IF(INDEX(Transactions!$L:$L,ROW()-8)="",0,INDEX(Transactions!$Q:$Q,ROW()-8))</f>
        <v>0</v>
      </c>
    </row>
    <row r="4772" spans="2:6" x14ac:dyDescent="0.15">
      <c r="B4772">
        <f ca="1">IF(INDEX(Transactions!$L:$L,ROW()-8)="",TODAY(),INDEX(Transactions!$G:$G,ROW()-8))</f>
        <v>46238</v>
      </c>
      <c r="F4772">
        <f>IF(INDEX(Transactions!$L:$L,ROW()-8)="",0,INDEX(Transactions!$Q:$Q,ROW()-8))</f>
        <v>0</v>
      </c>
    </row>
    <row r="4773" spans="2:6" x14ac:dyDescent="0.15">
      <c r="B4773">
        <f ca="1">IF(INDEX(Transactions!$L:$L,ROW()-8)="",TODAY(),INDEX(Transactions!$G:$G,ROW()-8))</f>
        <v>46238</v>
      </c>
      <c r="F4773">
        <f>IF(INDEX(Transactions!$L:$L,ROW()-8)="",0,INDEX(Transactions!$Q:$Q,ROW()-8))</f>
        <v>0</v>
      </c>
    </row>
    <row r="4774" spans="2:6" x14ac:dyDescent="0.15">
      <c r="B4774">
        <f ca="1">IF(INDEX(Transactions!$L:$L,ROW()-8)="",TODAY(),INDEX(Transactions!$G:$G,ROW()-8))</f>
        <v>46238</v>
      </c>
      <c r="F4774">
        <f>IF(INDEX(Transactions!$L:$L,ROW()-8)="",0,INDEX(Transactions!$Q:$Q,ROW()-8))</f>
        <v>0</v>
      </c>
    </row>
    <row r="4775" spans="2:6" x14ac:dyDescent="0.15">
      <c r="B4775">
        <f ca="1">IF(INDEX(Transactions!$L:$L,ROW()-8)="",TODAY(),INDEX(Transactions!$G:$G,ROW()-8))</f>
        <v>46238</v>
      </c>
      <c r="F4775">
        <f>IF(INDEX(Transactions!$L:$L,ROW()-8)="",0,INDEX(Transactions!$Q:$Q,ROW()-8))</f>
        <v>0</v>
      </c>
    </row>
    <row r="4776" spans="2:6" x14ac:dyDescent="0.15">
      <c r="B4776">
        <f ca="1">IF(INDEX(Transactions!$L:$L,ROW()-8)="",TODAY(),INDEX(Transactions!$G:$G,ROW()-8))</f>
        <v>46238</v>
      </c>
      <c r="F4776">
        <f>IF(INDEX(Transactions!$L:$L,ROW()-8)="",0,INDEX(Transactions!$Q:$Q,ROW()-8))</f>
        <v>0</v>
      </c>
    </row>
    <row r="4777" spans="2:6" x14ac:dyDescent="0.15">
      <c r="B4777">
        <f ca="1">IF(INDEX(Transactions!$L:$L,ROW()-8)="",TODAY(),INDEX(Transactions!$G:$G,ROW()-8))</f>
        <v>46238</v>
      </c>
      <c r="F4777">
        <f>IF(INDEX(Transactions!$L:$L,ROW()-8)="",0,INDEX(Transactions!$Q:$Q,ROW()-8))</f>
        <v>0</v>
      </c>
    </row>
    <row r="4778" spans="2:6" x14ac:dyDescent="0.15">
      <c r="B4778">
        <f ca="1">IF(INDEX(Transactions!$L:$L,ROW()-8)="",TODAY(),INDEX(Transactions!$G:$G,ROW()-8))</f>
        <v>46238</v>
      </c>
      <c r="F4778">
        <f>IF(INDEX(Transactions!$L:$L,ROW()-8)="",0,INDEX(Transactions!$Q:$Q,ROW()-8))</f>
        <v>0</v>
      </c>
    </row>
    <row r="4779" spans="2:6" x14ac:dyDescent="0.15">
      <c r="B4779">
        <f ca="1">IF(INDEX(Transactions!$L:$L,ROW()-8)="",TODAY(),INDEX(Transactions!$G:$G,ROW()-8))</f>
        <v>46238</v>
      </c>
      <c r="F4779">
        <f>IF(INDEX(Transactions!$L:$L,ROW()-8)="",0,INDEX(Transactions!$Q:$Q,ROW()-8))</f>
        <v>0</v>
      </c>
    </row>
    <row r="4780" spans="2:6" x14ac:dyDescent="0.15">
      <c r="B4780">
        <f ca="1">IF(INDEX(Transactions!$L:$L,ROW()-8)="",TODAY(),INDEX(Transactions!$G:$G,ROW()-8))</f>
        <v>46238</v>
      </c>
      <c r="F4780">
        <f>IF(INDEX(Transactions!$L:$L,ROW()-8)="",0,INDEX(Transactions!$Q:$Q,ROW()-8))</f>
        <v>0</v>
      </c>
    </row>
    <row r="4781" spans="2:6" x14ac:dyDescent="0.15">
      <c r="B4781">
        <f ca="1">IF(INDEX(Transactions!$L:$L,ROW()-8)="",TODAY(),INDEX(Transactions!$G:$G,ROW()-8))</f>
        <v>46238</v>
      </c>
      <c r="F4781">
        <f>IF(INDEX(Transactions!$L:$L,ROW()-8)="",0,INDEX(Transactions!$Q:$Q,ROW()-8))</f>
        <v>0</v>
      </c>
    </row>
    <row r="4782" spans="2:6" x14ac:dyDescent="0.15">
      <c r="B4782">
        <f ca="1">IF(INDEX(Transactions!$L:$L,ROW()-8)="",TODAY(),INDEX(Transactions!$G:$G,ROW()-8))</f>
        <v>46238</v>
      </c>
      <c r="F4782">
        <f>IF(INDEX(Transactions!$L:$L,ROW()-8)="",0,INDEX(Transactions!$Q:$Q,ROW()-8))</f>
        <v>0</v>
      </c>
    </row>
    <row r="4783" spans="2:6" x14ac:dyDescent="0.15">
      <c r="B4783">
        <f ca="1">IF(INDEX(Transactions!$L:$L,ROW()-8)="",TODAY(),INDEX(Transactions!$G:$G,ROW()-8))</f>
        <v>46238</v>
      </c>
      <c r="F4783">
        <f>IF(INDEX(Transactions!$L:$L,ROW()-8)="",0,INDEX(Transactions!$Q:$Q,ROW()-8))</f>
        <v>0</v>
      </c>
    </row>
    <row r="4784" spans="2:6" x14ac:dyDescent="0.15">
      <c r="B4784">
        <f ca="1">IF(INDEX(Transactions!$L:$L,ROW()-8)="",TODAY(),INDEX(Transactions!$G:$G,ROW()-8))</f>
        <v>46238</v>
      </c>
      <c r="F4784">
        <f>IF(INDEX(Transactions!$L:$L,ROW()-8)="",0,INDEX(Transactions!$Q:$Q,ROW()-8))</f>
        <v>0</v>
      </c>
    </row>
    <row r="4785" spans="2:6" x14ac:dyDescent="0.15">
      <c r="B4785">
        <f ca="1">IF(INDEX(Transactions!$L:$L,ROW()-8)="",TODAY(),INDEX(Transactions!$G:$G,ROW()-8))</f>
        <v>46238</v>
      </c>
      <c r="F4785">
        <f>IF(INDEX(Transactions!$L:$L,ROW()-8)="",0,INDEX(Transactions!$Q:$Q,ROW()-8))</f>
        <v>0</v>
      </c>
    </row>
    <row r="4786" spans="2:6" x14ac:dyDescent="0.15">
      <c r="B4786">
        <f ca="1">IF(INDEX(Transactions!$L:$L,ROW()-8)="",TODAY(),INDEX(Transactions!$G:$G,ROW()-8))</f>
        <v>46238</v>
      </c>
      <c r="F4786">
        <f>IF(INDEX(Transactions!$L:$L,ROW()-8)="",0,INDEX(Transactions!$Q:$Q,ROW()-8))</f>
        <v>0</v>
      </c>
    </row>
    <row r="4787" spans="2:6" x14ac:dyDescent="0.15">
      <c r="B4787">
        <f ca="1">IF(INDEX(Transactions!$L:$L,ROW()-8)="",TODAY(),INDEX(Transactions!$G:$G,ROW()-8))</f>
        <v>46238</v>
      </c>
      <c r="F4787">
        <f>IF(INDEX(Transactions!$L:$L,ROW()-8)="",0,INDEX(Transactions!$Q:$Q,ROW()-8))</f>
        <v>0</v>
      </c>
    </row>
    <row r="4788" spans="2:6" x14ac:dyDescent="0.15">
      <c r="B4788">
        <f ca="1">IF(INDEX(Transactions!$L:$L,ROW()-8)="",TODAY(),INDEX(Transactions!$G:$G,ROW()-8))</f>
        <v>46238</v>
      </c>
      <c r="F4788">
        <f>IF(INDEX(Transactions!$L:$L,ROW()-8)="",0,INDEX(Transactions!$Q:$Q,ROW()-8))</f>
        <v>0</v>
      </c>
    </row>
    <row r="4789" spans="2:6" x14ac:dyDescent="0.15">
      <c r="B4789">
        <f ca="1">IF(INDEX(Transactions!$L:$L,ROW()-8)="",TODAY(),INDEX(Transactions!$G:$G,ROW()-8))</f>
        <v>46238</v>
      </c>
      <c r="F4789">
        <f>IF(INDEX(Transactions!$L:$L,ROW()-8)="",0,INDEX(Transactions!$Q:$Q,ROW()-8))</f>
        <v>0</v>
      </c>
    </row>
    <row r="4790" spans="2:6" x14ac:dyDescent="0.15">
      <c r="B4790">
        <f ca="1">IF(INDEX(Transactions!$L:$L,ROW()-8)="",TODAY(),INDEX(Transactions!$G:$G,ROW()-8))</f>
        <v>46238</v>
      </c>
      <c r="F4790">
        <f>IF(INDEX(Transactions!$L:$L,ROW()-8)="",0,INDEX(Transactions!$Q:$Q,ROW()-8))</f>
        <v>0</v>
      </c>
    </row>
    <row r="4791" spans="2:6" x14ac:dyDescent="0.15">
      <c r="B4791">
        <f ca="1">IF(INDEX(Transactions!$L:$L,ROW()-8)="",TODAY(),INDEX(Transactions!$G:$G,ROW()-8))</f>
        <v>46238</v>
      </c>
      <c r="F4791">
        <f>IF(INDEX(Transactions!$L:$L,ROW()-8)="",0,INDEX(Transactions!$Q:$Q,ROW()-8))</f>
        <v>0</v>
      </c>
    </row>
    <row r="4792" spans="2:6" x14ac:dyDescent="0.15">
      <c r="B4792">
        <f ca="1">IF(INDEX(Transactions!$L:$L,ROW()-8)="",TODAY(),INDEX(Transactions!$G:$G,ROW()-8))</f>
        <v>46238</v>
      </c>
      <c r="F4792">
        <f>IF(INDEX(Transactions!$L:$L,ROW()-8)="",0,INDEX(Transactions!$Q:$Q,ROW()-8))</f>
        <v>0</v>
      </c>
    </row>
    <row r="4793" spans="2:6" x14ac:dyDescent="0.15">
      <c r="B4793">
        <f ca="1">IF(INDEX(Transactions!$L:$L,ROW()-8)="",TODAY(),INDEX(Transactions!$G:$G,ROW()-8))</f>
        <v>46238</v>
      </c>
      <c r="F4793">
        <f>IF(INDEX(Transactions!$L:$L,ROW()-8)="",0,INDEX(Transactions!$Q:$Q,ROW()-8))</f>
        <v>0</v>
      </c>
    </row>
    <row r="4794" spans="2:6" x14ac:dyDescent="0.15">
      <c r="B4794">
        <f ca="1">IF(INDEX(Transactions!$L:$L,ROW()-8)="",TODAY(),INDEX(Transactions!$G:$G,ROW()-8))</f>
        <v>46238</v>
      </c>
      <c r="F4794">
        <f>IF(INDEX(Transactions!$L:$L,ROW()-8)="",0,INDEX(Transactions!$Q:$Q,ROW()-8))</f>
        <v>0</v>
      </c>
    </row>
    <row r="4795" spans="2:6" x14ac:dyDescent="0.15">
      <c r="B4795">
        <f ca="1">IF(INDEX(Transactions!$L:$L,ROW()-8)="",TODAY(),INDEX(Transactions!$G:$G,ROW()-8))</f>
        <v>46238</v>
      </c>
      <c r="F4795">
        <f>IF(INDEX(Transactions!$L:$L,ROW()-8)="",0,INDEX(Transactions!$Q:$Q,ROW()-8))</f>
        <v>0</v>
      </c>
    </row>
    <row r="4796" spans="2:6" x14ac:dyDescent="0.15">
      <c r="B4796">
        <f ca="1">IF(INDEX(Transactions!$L:$L,ROW()-8)="",TODAY(),INDEX(Transactions!$G:$G,ROW()-8))</f>
        <v>46238</v>
      </c>
      <c r="F4796">
        <f>IF(INDEX(Transactions!$L:$L,ROW()-8)="",0,INDEX(Transactions!$Q:$Q,ROW()-8))</f>
        <v>0</v>
      </c>
    </row>
    <row r="4797" spans="2:6" x14ac:dyDescent="0.15">
      <c r="B4797">
        <f ca="1">IF(INDEX(Transactions!$L:$L,ROW()-8)="",TODAY(),INDEX(Transactions!$G:$G,ROW()-8))</f>
        <v>46238</v>
      </c>
      <c r="F4797">
        <f>IF(INDEX(Transactions!$L:$L,ROW()-8)="",0,INDEX(Transactions!$Q:$Q,ROW()-8))</f>
        <v>0</v>
      </c>
    </row>
    <row r="4798" spans="2:6" x14ac:dyDescent="0.15">
      <c r="B4798">
        <f ca="1">IF(INDEX(Transactions!$L:$L,ROW()-8)="",TODAY(),INDEX(Transactions!$G:$G,ROW()-8))</f>
        <v>46238</v>
      </c>
      <c r="F4798">
        <f>IF(INDEX(Transactions!$L:$L,ROW()-8)="",0,INDEX(Transactions!$Q:$Q,ROW()-8))</f>
        <v>0</v>
      </c>
    </row>
    <row r="4799" spans="2:6" x14ac:dyDescent="0.15">
      <c r="B4799">
        <f ca="1">IF(INDEX(Transactions!$L:$L,ROW()-8)="",TODAY(),INDEX(Transactions!$G:$G,ROW()-8))</f>
        <v>46238</v>
      </c>
      <c r="F4799">
        <f>IF(INDEX(Transactions!$L:$L,ROW()-8)="",0,INDEX(Transactions!$Q:$Q,ROW()-8))</f>
        <v>0</v>
      </c>
    </row>
    <row r="4800" spans="2:6" x14ac:dyDescent="0.15">
      <c r="B4800">
        <f ca="1">IF(INDEX(Transactions!$L:$L,ROW()-8)="",TODAY(),INDEX(Transactions!$G:$G,ROW()-8))</f>
        <v>46238</v>
      </c>
      <c r="F4800">
        <f>IF(INDEX(Transactions!$L:$L,ROW()-8)="",0,INDEX(Transactions!$Q:$Q,ROW()-8))</f>
        <v>0</v>
      </c>
    </row>
    <row r="4801" spans="2:6" x14ac:dyDescent="0.15">
      <c r="B4801">
        <f ca="1">IF(INDEX(Transactions!$L:$L,ROW()-8)="",TODAY(),INDEX(Transactions!$G:$G,ROW()-8))</f>
        <v>46238</v>
      </c>
      <c r="F4801">
        <f>IF(INDEX(Transactions!$L:$L,ROW()-8)="",0,INDEX(Transactions!$Q:$Q,ROW()-8))</f>
        <v>0</v>
      </c>
    </row>
    <row r="4802" spans="2:6" x14ac:dyDescent="0.15">
      <c r="B4802">
        <f ca="1">IF(INDEX(Transactions!$L:$L,ROW()-8)="",TODAY(),INDEX(Transactions!$G:$G,ROW()-8))</f>
        <v>46238</v>
      </c>
      <c r="F4802">
        <f>IF(INDEX(Transactions!$L:$L,ROW()-8)="",0,INDEX(Transactions!$Q:$Q,ROW()-8))</f>
        <v>0</v>
      </c>
    </row>
    <row r="4803" spans="2:6" x14ac:dyDescent="0.15">
      <c r="B4803">
        <f ca="1">IF(INDEX(Transactions!$L:$L,ROW()-8)="",TODAY(),INDEX(Transactions!$G:$G,ROW()-8))</f>
        <v>46238</v>
      </c>
      <c r="F4803">
        <f>IF(INDEX(Transactions!$L:$L,ROW()-8)="",0,INDEX(Transactions!$Q:$Q,ROW()-8))</f>
        <v>0</v>
      </c>
    </row>
    <row r="4804" spans="2:6" x14ac:dyDescent="0.15">
      <c r="B4804">
        <f ca="1">IF(INDEX(Transactions!$L:$L,ROW()-8)="",TODAY(),INDEX(Transactions!$G:$G,ROW()-8))</f>
        <v>46238</v>
      </c>
      <c r="F4804">
        <f>IF(INDEX(Transactions!$L:$L,ROW()-8)="",0,INDEX(Transactions!$Q:$Q,ROW()-8))</f>
        <v>0</v>
      </c>
    </row>
    <row r="4805" spans="2:6" x14ac:dyDescent="0.15">
      <c r="B4805">
        <f ca="1">IF(INDEX(Transactions!$L:$L,ROW()-8)="",TODAY(),INDEX(Transactions!$G:$G,ROW()-8))</f>
        <v>46238</v>
      </c>
      <c r="F4805">
        <f>IF(INDEX(Transactions!$L:$L,ROW()-8)="",0,INDEX(Transactions!$Q:$Q,ROW()-8))</f>
        <v>0</v>
      </c>
    </row>
    <row r="4806" spans="2:6" x14ac:dyDescent="0.15">
      <c r="B4806">
        <f ca="1">IF(INDEX(Transactions!$L:$L,ROW()-8)="",TODAY(),INDEX(Transactions!$G:$G,ROW()-8))</f>
        <v>46238</v>
      </c>
      <c r="F4806">
        <f>IF(INDEX(Transactions!$L:$L,ROW()-8)="",0,INDEX(Transactions!$Q:$Q,ROW()-8))</f>
        <v>0</v>
      </c>
    </row>
    <row r="4807" spans="2:6" x14ac:dyDescent="0.15">
      <c r="B4807">
        <f ca="1">IF(INDEX(Transactions!$L:$L,ROW()-8)="",TODAY(),INDEX(Transactions!$G:$G,ROW()-8))</f>
        <v>46238</v>
      </c>
      <c r="F4807">
        <f>IF(INDEX(Transactions!$L:$L,ROW()-8)="",0,INDEX(Transactions!$Q:$Q,ROW()-8))</f>
        <v>0</v>
      </c>
    </row>
    <row r="4808" spans="2:6" x14ac:dyDescent="0.15">
      <c r="B4808">
        <f ca="1">IF(INDEX(Transactions!$L:$L,ROW()-8)="",TODAY(),INDEX(Transactions!$G:$G,ROW()-8))</f>
        <v>46238</v>
      </c>
      <c r="F4808">
        <f>IF(INDEX(Transactions!$L:$L,ROW()-8)="",0,INDEX(Transactions!$Q:$Q,ROW()-8))</f>
        <v>0</v>
      </c>
    </row>
    <row r="4809" spans="2:6" x14ac:dyDescent="0.15">
      <c r="B4809">
        <f ca="1">IF(INDEX(Transactions!$L:$L,ROW()-8)="",TODAY(),INDEX(Transactions!$G:$G,ROW()-8))</f>
        <v>46238</v>
      </c>
      <c r="F4809">
        <f>IF(INDEX(Transactions!$L:$L,ROW()-8)="",0,INDEX(Transactions!$Q:$Q,ROW()-8))</f>
        <v>0</v>
      </c>
    </row>
    <row r="4810" spans="2:6" x14ac:dyDescent="0.15">
      <c r="B4810">
        <f ca="1">IF(INDEX(Transactions!$L:$L,ROW()-8)="",TODAY(),INDEX(Transactions!$G:$G,ROW()-8))</f>
        <v>46238</v>
      </c>
      <c r="F4810">
        <f>IF(INDEX(Transactions!$L:$L,ROW()-8)="",0,INDEX(Transactions!$Q:$Q,ROW()-8))</f>
        <v>0</v>
      </c>
    </row>
    <row r="4811" spans="2:6" x14ac:dyDescent="0.15">
      <c r="B4811">
        <f ca="1">IF(INDEX(Transactions!$L:$L,ROW()-8)="",TODAY(),INDEX(Transactions!$G:$G,ROW()-8))</f>
        <v>46238</v>
      </c>
      <c r="F4811">
        <f>IF(INDEX(Transactions!$L:$L,ROW()-8)="",0,INDEX(Transactions!$Q:$Q,ROW()-8))</f>
        <v>0</v>
      </c>
    </row>
    <row r="4812" spans="2:6" x14ac:dyDescent="0.15">
      <c r="B4812">
        <f ca="1">IF(INDEX(Transactions!$L:$L,ROW()-8)="",TODAY(),INDEX(Transactions!$G:$G,ROW()-8))</f>
        <v>46238</v>
      </c>
      <c r="F4812">
        <f>IF(INDEX(Transactions!$L:$L,ROW()-8)="",0,INDEX(Transactions!$Q:$Q,ROW()-8))</f>
        <v>0</v>
      </c>
    </row>
    <row r="4813" spans="2:6" x14ac:dyDescent="0.15">
      <c r="B4813">
        <f ca="1">IF(INDEX(Transactions!$L:$L,ROW()-8)="",TODAY(),INDEX(Transactions!$G:$G,ROW()-8))</f>
        <v>46238</v>
      </c>
      <c r="F4813">
        <f>IF(INDEX(Transactions!$L:$L,ROW()-8)="",0,INDEX(Transactions!$Q:$Q,ROW()-8))</f>
        <v>0</v>
      </c>
    </row>
    <row r="4814" spans="2:6" x14ac:dyDescent="0.15">
      <c r="B4814">
        <f ca="1">IF(INDEX(Transactions!$L:$L,ROW()-8)="",TODAY(),INDEX(Transactions!$G:$G,ROW()-8))</f>
        <v>46238</v>
      </c>
      <c r="F4814">
        <f>IF(INDEX(Transactions!$L:$L,ROW()-8)="",0,INDEX(Transactions!$Q:$Q,ROW()-8))</f>
        <v>0</v>
      </c>
    </row>
    <row r="4815" spans="2:6" x14ac:dyDescent="0.15">
      <c r="B4815">
        <f ca="1">IF(INDEX(Transactions!$L:$L,ROW()-8)="",TODAY(),INDEX(Transactions!$G:$G,ROW()-8))</f>
        <v>46238</v>
      </c>
      <c r="F4815">
        <f>IF(INDEX(Transactions!$L:$L,ROW()-8)="",0,INDEX(Transactions!$Q:$Q,ROW()-8))</f>
        <v>0</v>
      </c>
    </row>
    <row r="4816" spans="2:6" x14ac:dyDescent="0.15">
      <c r="B4816">
        <f ca="1">IF(INDEX(Transactions!$L:$L,ROW()-8)="",TODAY(),INDEX(Transactions!$G:$G,ROW()-8))</f>
        <v>46238</v>
      </c>
      <c r="F4816">
        <f>IF(INDEX(Transactions!$L:$L,ROW()-8)="",0,INDEX(Transactions!$Q:$Q,ROW()-8))</f>
        <v>0</v>
      </c>
    </row>
    <row r="4817" spans="2:6" x14ac:dyDescent="0.15">
      <c r="B4817">
        <f ca="1">IF(INDEX(Transactions!$L:$L,ROW()-8)="",TODAY(),INDEX(Transactions!$G:$G,ROW()-8))</f>
        <v>46238</v>
      </c>
      <c r="F4817">
        <f>IF(INDEX(Transactions!$L:$L,ROW()-8)="",0,INDEX(Transactions!$Q:$Q,ROW()-8))</f>
        <v>0</v>
      </c>
    </row>
    <row r="4818" spans="2:6" x14ac:dyDescent="0.15">
      <c r="B4818">
        <f ca="1">IF(INDEX(Transactions!$L:$L,ROW()-8)="",TODAY(),INDEX(Transactions!$G:$G,ROW()-8))</f>
        <v>46238</v>
      </c>
      <c r="F4818">
        <f>IF(INDEX(Transactions!$L:$L,ROW()-8)="",0,INDEX(Transactions!$Q:$Q,ROW()-8))</f>
        <v>0</v>
      </c>
    </row>
    <row r="4819" spans="2:6" x14ac:dyDescent="0.15">
      <c r="B4819">
        <f ca="1">IF(INDEX(Transactions!$L:$L,ROW()-8)="",TODAY(),INDEX(Transactions!$G:$G,ROW()-8))</f>
        <v>46238</v>
      </c>
      <c r="F4819">
        <f>IF(INDEX(Transactions!$L:$L,ROW()-8)="",0,INDEX(Transactions!$Q:$Q,ROW()-8))</f>
        <v>0</v>
      </c>
    </row>
    <row r="4820" spans="2:6" x14ac:dyDescent="0.15">
      <c r="B4820">
        <f ca="1">IF(INDEX(Transactions!$L:$L,ROW()-8)="",TODAY(),INDEX(Transactions!$G:$G,ROW()-8))</f>
        <v>46238</v>
      </c>
      <c r="F4820">
        <f>IF(INDEX(Transactions!$L:$L,ROW()-8)="",0,INDEX(Transactions!$Q:$Q,ROW()-8))</f>
        <v>0</v>
      </c>
    </row>
    <row r="4821" spans="2:6" x14ac:dyDescent="0.15">
      <c r="B4821">
        <f ca="1">IF(INDEX(Transactions!$L:$L,ROW()-8)="",TODAY(),INDEX(Transactions!$G:$G,ROW()-8))</f>
        <v>46238</v>
      </c>
      <c r="F4821">
        <f>IF(INDEX(Transactions!$L:$L,ROW()-8)="",0,INDEX(Transactions!$Q:$Q,ROW()-8))</f>
        <v>0</v>
      </c>
    </row>
    <row r="4822" spans="2:6" x14ac:dyDescent="0.15">
      <c r="B4822">
        <f ca="1">IF(INDEX(Transactions!$L:$L,ROW()-8)="",TODAY(),INDEX(Transactions!$G:$G,ROW()-8))</f>
        <v>46238</v>
      </c>
      <c r="F4822">
        <f>IF(INDEX(Transactions!$L:$L,ROW()-8)="",0,INDEX(Transactions!$Q:$Q,ROW()-8))</f>
        <v>0</v>
      </c>
    </row>
    <row r="4823" spans="2:6" x14ac:dyDescent="0.15">
      <c r="B4823">
        <f ca="1">IF(INDEX(Transactions!$L:$L,ROW()-8)="",TODAY(),INDEX(Transactions!$G:$G,ROW()-8))</f>
        <v>46238</v>
      </c>
      <c r="F4823">
        <f>IF(INDEX(Transactions!$L:$L,ROW()-8)="",0,INDEX(Transactions!$Q:$Q,ROW()-8))</f>
        <v>0</v>
      </c>
    </row>
    <row r="4824" spans="2:6" x14ac:dyDescent="0.15">
      <c r="B4824">
        <f ca="1">IF(INDEX(Transactions!$L:$L,ROW()-8)="",TODAY(),INDEX(Transactions!$G:$G,ROW()-8))</f>
        <v>46238</v>
      </c>
      <c r="F4824">
        <f>IF(INDEX(Transactions!$L:$L,ROW()-8)="",0,INDEX(Transactions!$Q:$Q,ROW()-8))</f>
        <v>0</v>
      </c>
    </row>
    <row r="4825" spans="2:6" x14ac:dyDescent="0.15">
      <c r="B4825">
        <f ca="1">IF(INDEX(Transactions!$L:$L,ROW()-8)="",TODAY(),INDEX(Transactions!$G:$G,ROW()-8))</f>
        <v>46238</v>
      </c>
      <c r="F4825">
        <f>IF(INDEX(Transactions!$L:$L,ROW()-8)="",0,INDEX(Transactions!$Q:$Q,ROW()-8))</f>
        <v>0</v>
      </c>
    </row>
    <row r="4826" spans="2:6" x14ac:dyDescent="0.15">
      <c r="B4826">
        <f ca="1">IF(INDEX(Transactions!$L:$L,ROW()-8)="",TODAY(),INDEX(Transactions!$G:$G,ROW()-8))</f>
        <v>46238</v>
      </c>
      <c r="F4826">
        <f>IF(INDEX(Transactions!$L:$L,ROW()-8)="",0,INDEX(Transactions!$Q:$Q,ROW()-8))</f>
        <v>0</v>
      </c>
    </row>
    <row r="4827" spans="2:6" x14ac:dyDescent="0.15">
      <c r="B4827">
        <f ca="1">IF(INDEX(Transactions!$L:$L,ROW()-8)="",TODAY(),INDEX(Transactions!$G:$G,ROW()-8))</f>
        <v>46238</v>
      </c>
      <c r="F4827">
        <f>IF(INDEX(Transactions!$L:$L,ROW()-8)="",0,INDEX(Transactions!$Q:$Q,ROW()-8))</f>
        <v>0</v>
      </c>
    </row>
    <row r="4828" spans="2:6" x14ac:dyDescent="0.15">
      <c r="B4828">
        <f ca="1">IF(INDEX(Transactions!$L:$L,ROW()-8)="",TODAY(),INDEX(Transactions!$G:$G,ROW()-8))</f>
        <v>46238</v>
      </c>
      <c r="F4828">
        <f>IF(INDEX(Transactions!$L:$L,ROW()-8)="",0,INDEX(Transactions!$Q:$Q,ROW()-8))</f>
        <v>0</v>
      </c>
    </row>
    <row r="4829" spans="2:6" x14ac:dyDescent="0.15">
      <c r="B4829">
        <f ca="1">IF(INDEX(Transactions!$L:$L,ROW()-8)="",TODAY(),INDEX(Transactions!$G:$G,ROW()-8))</f>
        <v>46238</v>
      </c>
      <c r="F4829">
        <f>IF(INDEX(Transactions!$L:$L,ROW()-8)="",0,INDEX(Transactions!$Q:$Q,ROW()-8))</f>
        <v>0</v>
      </c>
    </row>
    <row r="4830" spans="2:6" x14ac:dyDescent="0.15">
      <c r="B4830">
        <f ca="1">IF(INDEX(Transactions!$L:$L,ROW()-8)="",TODAY(),INDEX(Transactions!$G:$G,ROW()-8))</f>
        <v>46238</v>
      </c>
      <c r="F4830">
        <f>IF(INDEX(Transactions!$L:$L,ROW()-8)="",0,INDEX(Transactions!$Q:$Q,ROW()-8))</f>
        <v>0</v>
      </c>
    </row>
    <row r="4831" spans="2:6" x14ac:dyDescent="0.15">
      <c r="B4831">
        <f ca="1">IF(INDEX(Transactions!$L:$L,ROW()-8)="",TODAY(),INDEX(Transactions!$G:$G,ROW()-8))</f>
        <v>46238</v>
      </c>
      <c r="F4831">
        <f>IF(INDEX(Transactions!$L:$L,ROW()-8)="",0,INDEX(Transactions!$Q:$Q,ROW()-8))</f>
        <v>0</v>
      </c>
    </row>
    <row r="4832" spans="2:6" x14ac:dyDescent="0.15">
      <c r="B4832">
        <f ca="1">IF(INDEX(Transactions!$L:$L,ROW()-8)="",TODAY(),INDEX(Transactions!$G:$G,ROW()-8))</f>
        <v>46238</v>
      </c>
      <c r="F4832">
        <f>IF(INDEX(Transactions!$L:$L,ROW()-8)="",0,INDEX(Transactions!$Q:$Q,ROW()-8))</f>
        <v>0</v>
      </c>
    </row>
    <row r="4833" spans="2:6" x14ac:dyDescent="0.15">
      <c r="B4833">
        <f ca="1">IF(INDEX(Transactions!$L:$L,ROW()-8)="",TODAY(),INDEX(Transactions!$G:$G,ROW()-8))</f>
        <v>46238</v>
      </c>
      <c r="F4833">
        <f>IF(INDEX(Transactions!$L:$L,ROW()-8)="",0,INDEX(Transactions!$Q:$Q,ROW()-8))</f>
        <v>0</v>
      </c>
    </row>
    <row r="4834" spans="2:6" x14ac:dyDescent="0.15">
      <c r="B4834">
        <f ca="1">IF(INDEX(Transactions!$L:$L,ROW()-8)="",TODAY(),INDEX(Transactions!$G:$G,ROW()-8))</f>
        <v>46238</v>
      </c>
      <c r="F4834">
        <f>IF(INDEX(Transactions!$L:$L,ROW()-8)="",0,INDEX(Transactions!$Q:$Q,ROW()-8))</f>
        <v>0</v>
      </c>
    </row>
    <row r="4835" spans="2:6" x14ac:dyDescent="0.15">
      <c r="B4835">
        <f ca="1">IF(INDEX(Transactions!$L:$L,ROW()-8)="",TODAY(),INDEX(Transactions!$G:$G,ROW()-8))</f>
        <v>46238</v>
      </c>
      <c r="F4835">
        <f>IF(INDEX(Transactions!$L:$L,ROW()-8)="",0,INDEX(Transactions!$Q:$Q,ROW()-8))</f>
        <v>0</v>
      </c>
    </row>
    <row r="4836" spans="2:6" x14ac:dyDescent="0.15">
      <c r="B4836">
        <f ca="1">IF(INDEX(Transactions!$L:$L,ROW()-8)="",TODAY(),INDEX(Transactions!$G:$G,ROW()-8))</f>
        <v>46238</v>
      </c>
      <c r="F4836">
        <f>IF(INDEX(Transactions!$L:$L,ROW()-8)="",0,INDEX(Transactions!$Q:$Q,ROW()-8))</f>
        <v>0</v>
      </c>
    </row>
    <row r="4837" spans="2:6" x14ac:dyDescent="0.15">
      <c r="B4837">
        <f ca="1">IF(INDEX(Transactions!$L:$L,ROW()-8)="",TODAY(),INDEX(Transactions!$G:$G,ROW()-8))</f>
        <v>46238</v>
      </c>
      <c r="F4837">
        <f>IF(INDEX(Transactions!$L:$L,ROW()-8)="",0,INDEX(Transactions!$Q:$Q,ROW()-8))</f>
        <v>0</v>
      </c>
    </row>
    <row r="4838" spans="2:6" x14ac:dyDescent="0.15">
      <c r="B4838">
        <f ca="1">IF(INDEX(Transactions!$L:$L,ROW()-8)="",TODAY(),INDEX(Transactions!$G:$G,ROW()-8))</f>
        <v>46238</v>
      </c>
      <c r="F4838">
        <f>IF(INDEX(Transactions!$L:$L,ROW()-8)="",0,INDEX(Transactions!$Q:$Q,ROW()-8))</f>
        <v>0</v>
      </c>
    </row>
    <row r="4839" spans="2:6" x14ac:dyDescent="0.15">
      <c r="B4839">
        <f ca="1">IF(INDEX(Transactions!$L:$L,ROW()-8)="",TODAY(),INDEX(Transactions!$G:$G,ROW()-8))</f>
        <v>46238</v>
      </c>
      <c r="F4839">
        <f>IF(INDEX(Transactions!$L:$L,ROW()-8)="",0,INDEX(Transactions!$Q:$Q,ROW()-8))</f>
        <v>0</v>
      </c>
    </row>
    <row r="4840" spans="2:6" x14ac:dyDescent="0.15">
      <c r="B4840">
        <f ca="1">IF(INDEX(Transactions!$L:$L,ROW()-8)="",TODAY(),INDEX(Transactions!$G:$G,ROW()-8))</f>
        <v>46238</v>
      </c>
      <c r="F4840">
        <f>IF(INDEX(Transactions!$L:$L,ROW()-8)="",0,INDEX(Transactions!$Q:$Q,ROW()-8))</f>
        <v>0</v>
      </c>
    </row>
    <row r="4841" spans="2:6" x14ac:dyDescent="0.15">
      <c r="B4841">
        <f ca="1">IF(INDEX(Transactions!$L:$L,ROW()-8)="",TODAY(),INDEX(Transactions!$G:$G,ROW()-8))</f>
        <v>46238</v>
      </c>
      <c r="F4841">
        <f>IF(INDEX(Transactions!$L:$L,ROW()-8)="",0,INDEX(Transactions!$Q:$Q,ROW()-8))</f>
        <v>0</v>
      </c>
    </row>
    <row r="4842" spans="2:6" x14ac:dyDescent="0.15">
      <c r="B4842">
        <f ca="1">IF(INDEX(Transactions!$L:$L,ROW()-8)="",TODAY(),INDEX(Transactions!$G:$G,ROW()-8))</f>
        <v>46238</v>
      </c>
      <c r="F4842">
        <f>IF(INDEX(Transactions!$L:$L,ROW()-8)="",0,INDEX(Transactions!$Q:$Q,ROW()-8))</f>
        <v>0</v>
      </c>
    </row>
    <row r="4843" spans="2:6" x14ac:dyDescent="0.15">
      <c r="B4843">
        <f ca="1">IF(INDEX(Transactions!$L:$L,ROW()-8)="",TODAY(),INDEX(Transactions!$G:$G,ROW()-8))</f>
        <v>46238</v>
      </c>
      <c r="F4843">
        <f>IF(INDEX(Transactions!$L:$L,ROW()-8)="",0,INDEX(Transactions!$Q:$Q,ROW()-8))</f>
        <v>0</v>
      </c>
    </row>
    <row r="4844" spans="2:6" x14ac:dyDescent="0.15">
      <c r="B4844">
        <f ca="1">IF(INDEX(Transactions!$L:$L,ROW()-8)="",TODAY(),INDEX(Transactions!$G:$G,ROW()-8))</f>
        <v>46238</v>
      </c>
      <c r="F4844">
        <f>IF(INDEX(Transactions!$L:$L,ROW()-8)="",0,INDEX(Transactions!$Q:$Q,ROW()-8))</f>
        <v>0</v>
      </c>
    </row>
    <row r="4845" spans="2:6" x14ac:dyDescent="0.15">
      <c r="B4845">
        <f ca="1">IF(INDEX(Transactions!$L:$L,ROW()-8)="",TODAY(),INDEX(Transactions!$G:$G,ROW()-8))</f>
        <v>46238</v>
      </c>
      <c r="F4845">
        <f>IF(INDEX(Transactions!$L:$L,ROW()-8)="",0,INDEX(Transactions!$Q:$Q,ROW()-8))</f>
        <v>0</v>
      </c>
    </row>
    <row r="4846" spans="2:6" x14ac:dyDescent="0.15">
      <c r="B4846">
        <f ca="1">IF(INDEX(Transactions!$L:$L,ROW()-8)="",TODAY(),INDEX(Transactions!$G:$G,ROW()-8))</f>
        <v>46238</v>
      </c>
      <c r="F4846">
        <f>IF(INDEX(Transactions!$L:$L,ROW()-8)="",0,INDEX(Transactions!$Q:$Q,ROW()-8))</f>
        <v>0</v>
      </c>
    </row>
    <row r="4847" spans="2:6" x14ac:dyDescent="0.15">
      <c r="B4847">
        <f ca="1">IF(INDEX(Transactions!$L:$L,ROW()-8)="",TODAY(),INDEX(Transactions!$G:$G,ROW()-8))</f>
        <v>46238</v>
      </c>
      <c r="F4847">
        <f>IF(INDEX(Transactions!$L:$L,ROW()-8)="",0,INDEX(Transactions!$Q:$Q,ROW()-8))</f>
        <v>0</v>
      </c>
    </row>
    <row r="4848" spans="2:6" x14ac:dyDescent="0.15">
      <c r="B4848">
        <f ca="1">IF(INDEX(Transactions!$L:$L,ROW()-8)="",TODAY(),INDEX(Transactions!$G:$G,ROW()-8))</f>
        <v>46238</v>
      </c>
      <c r="F4848">
        <f>IF(INDEX(Transactions!$L:$L,ROW()-8)="",0,INDEX(Transactions!$Q:$Q,ROW()-8))</f>
        <v>0</v>
      </c>
    </row>
    <row r="4849" spans="2:6" x14ac:dyDescent="0.15">
      <c r="B4849">
        <f ca="1">IF(INDEX(Transactions!$L:$L,ROW()-8)="",TODAY(),INDEX(Transactions!$G:$G,ROW()-8))</f>
        <v>46238</v>
      </c>
      <c r="F4849">
        <f>IF(INDEX(Transactions!$L:$L,ROW()-8)="",0,INDEX(Transactions!$Q:$Q,ROW()-8))</f>
        <v>0</v>
      </c>
    </row>
    <row r="4850" spans="2:6" x14ac:dyDescent="0.15">
      <c r="B4850">
        <f ca="1">IF(INDEX(Transactions!$L:$L,ROW()-8)="",TODAY(),INDEX(Transactions!$G:$G,ROW()-8))</f>
        <v>46238</v>
      </c>
      <c r="F4850">
        <f>IF(INDEX(Transactions!$L:$L,ROW()-8)="",0,INDEX(Transactions!$Q:$Q,ROW()-8))</f>
        <v>0</v>
      </c>
    </row>
    <row r="4851" spans="2:6" x14ac:dyDescent="0.15">
      <c r="B4851">
        <f ca="1">IF(INDEX(Transactions!$L:$L,ROW()-8)="",TODAY(),INDEX(Transactions!$G:$G,ROW()-8))</f>
        <v>46238</v>
      </c>
      <c r="F4851">
        <f>IF(INDEX(Transactions!$L:$L,ROW()-8)="",0,INDEX(Transactions!$Q:$Q,ROW()-8))</f>
        <v>0</v>
      </c>
    </row>
    <row r="4852" spans="2:6" x14ac:dyDescent="0.15">
      <c r="B4852">
        <f ca="1">IF(INDEX(Transactions!$L:$L,ROW()-8)="",TODAY(),INDEX(Transactions!$G:$G,ROW()-8))</f>
        <v>46238</v>
      </c>
      <c r="F4852">
        <f>IF(INDEX(Transactions!$L:$L,ROW()-8)="",0,INDEX(Transactions!$Q:$Q,ROW()-8))</f>
        <v>0</v>
      </c>
    </row>
    <row r="4853" spans="2:6" x14ac:dyDescent="0.15">
      <c r="B4853">
        <f ca="1">IF(INDEX(Transactions!$L:$L,ROW()-8)="",TODAY(),INDEX(Transactions!$G:$G,ROW()-8))</f>
        <v>46238</v>
      </c>
      <c r="F4853">
        <f>IF(INDEX(Transactions!$L:$L,ROW()-8)="",0,INDEX(Transactions!$Q:$Q,ROW()-8))</f>
        <v>0</v>
      </c>
    </row>
    <row r="4854" spans="2:6" x14ac:dyDescent="0.15">
      <c r="B4854">
        <f ca="1">IF(INDEX(Transactions!$L:$L,ROW()-8)="",TODAY(),INDEX(Transactions!$G:$G,ROW()-8))</f>
        <v>46238</v>
      </c>
      <c r="F4854">
        <f>IF(INDEX(Transactions!$L:$L,ROW()-8)="",0,INDEX(Transactions!$Q:$Q,ROW()-8))</f>
        <v>0</v>
      </c>
    </row>
    <row r="4855" spans="2:6" x14ac:dyDescent="0.15">
      <c r="B4855">
        <f ca="1">IF(INDEX(Transactions!$L:$L,ROW()-8)="",TODAY(),INDEX(Transactions!$G:$G,ROW()-8))</f>
        <v>46238</v>
      </c>
      <c r="F4855">
        <f>IF(INDEX(Transactions!$L:$L,ROW()-8)="",0,INDEX(Transactions!$Q:$Q,ROW()-8))</f>
        <v>0</v>
      </c>
    </row>
    <row r="4856" spans="2:6" x14ac:dyDescent="0.15">
      <c r="B4856">
        <f ca="1">IF(INDEX(Transactions!$L:$L,ROW()-8)="",TODAY(),INDEX(Transactions!$G:$G,ROW()-8))</f>
        <v>46238</v>
      </c>
      <c r="F4856">
        <f>IF(INDEX(Transactions!$L:$L,ROW()-8)="",0,INDEX(Transactions!$Q:$Q,ROW()-8))</f>
        <v>0</v>
      </c>
    </row>
    <row r="4857" spans="2:6" x14ac:dyDescent="0.15">
      <c r="B4857">
        <f ca="1">IF(INDEX(Transactions!$L:$L,ROW()-8)="",TODAY(),INDEX(Transactions!$G:$G,ROW()-8))</f>
        <v>46238</v>
      </c>
      <c r="F4857">
        <f>IF(INDEX(Transactions!$L:$L,ROW()-8)="",0,INDEX(Transactions!$Q:$Q,ROW()-8))</f>
        <v>0</v>
      </c>
    </row>
    <row r="4858" spans="2:6" x14ac:dyDescent="0.15">
      <c r="B4858">
        <f ca="1">IF(INDEX(Transactions!$L:$L,ROW()-8)="",TODAY(),INDEX(Transactions!$G:$G,ROW()-8))</f>
        <v>46238</v>
      </c>
      <c r="F4858">
        <f>IF(INDEX(Transactions!$L:$L,ROW()-8)="",0,INDEX(Transactions!$Q:$Q,ROW()-8))</f>
        <v>0</v>
      </c>
    </row>
    <row r="4859" spans="2:6" x14ac:dyDescent="0.15">
      <c r="B4859">
        <f ca="1">IF(INDEX(Transactions!$L:$L,ROW()-8)="",TODAY(),INDEX(Transactions!$G:$G,ROW()-8))</f>
        <v>46238</v>
      </c>
      <c r="F4859">
        <f>IF(INDEX(Transactions!$L:$L,ROW()-8)="",0,INDEX(Transactions!$Q:$Q,ROW()-8))</f>
        <v>0</v>
      </c>
    </row>
    <row r="4860" spans="2:6" x14ac:dyDescent="0.15">
      <c r="B4860">
        <f ca="1">IF(INDEX(Transactions!$L:$L,ROW()-8)="",TODAY(),INDEX(Transactions!$G:$G,ROW()-8))</f>
        <v>46238</v>
      </c>
      <c r="F4860">
        <f>IF(INDEX(Transactions!$L:$L,ROW()-8)="",0,INDEX(Transactions!$Q:$Q,ROW()-8))</f>
        <v>0</v>
      </c>
    </row>
    <row r="4861" spans="2:6" x14ac:dyDescent="0.15">
      <c r="B4861">
        <f ca="1">IF(INDEX(Transactions!$L:$L,ROW()-8)="",TODAY(),INDEX(Transactions!$G:$G,ROW()-8))</f>
        <v>46238</v>
      </c>
      <c r="F4861">
        <f>IF(INDEX(Transactions!$L:$L,ROW()-8)="",0,INDEX(Transactions!$Q:$Q,ROW()-8))</f>
        <v>0</v>
      </c>
    </row>
    <row r="4862" spans="2:6" x14ac:dyDescent="0.15">
      <c r="B4862">
        <f ca="1">IF(INDEX(Transactions!$L:$L,ROW()-8)="",TODAY(),INDEX(Transactions!$G:$G,ROW()-8))</f>
        <v>46238</v>
      </c>
      <c r="F4862">
        <f>IF(INDEX(Transactions!$L:$L,ROW()-8)="",0,INDEX(Transactions!$Q:$Q,ROW()-8))</f>
        <v>0</v>
      </c>
    </row>
    <row r="4863" spans="2:6" x14ac:dyDescent="0.15">
      <c r="B4863">
        <f ca="1">IF(INDEX(Transactions!$L:$L,ROW()-8)="",TODAY(),INDEX(Transactions!$G:$G,ROW()-8))</f>
        <v>46238</v>
      </c>
      <c r="F4863">
        <f>IF(INDEX(Transactions!$L:$L,ROW()-8)="",0,INDEX(Transactions!$Q:$Q,ROW()-8))</f>
        <v>0</v>
      </c>
    </row>
    <row r="4864" spans="2:6" x14ac:dyDescent="0.15">
      <c r="B4864">
        <f ca="1">IF(INDEX(Transactions!$L:$L,ROW()-8)="",TODAY(),INDEX(Transactions!$G:$G,ROW()-8))</f>
        <v>46238</v>
      </c>
      <c r="F4864">
        <f>IF(INDEX(Transactions!$L:$L,ROW()-8)="",0,INDEX(Transactions!$Q:$Q,ROW()-8))</f>
        <v>0</v>
      </c>
    </row>
    <row r="4865" spans="2:6" x14ac:dyDescent="0.15">
      <c r="B4865">
        <f ca="1">IF(INDEX(Transactions!$L:$L,ROW()-8)="",TODAY(),INDEX(Transactions!$G:$G,ROW()-8))</f>
        <v>46238</v>
      </c>
      <c r="F4865">
        <f>IF(INDEX(Transactions!$L:$L,ROW()-8)="",0,INDEX(Transactions!$Q:$Q,ROW()-8))</f>
        <v>0</v>
      </c>
    </row>
    <row r="4866" spans="2:6" x14ac:dyDescent="0.15">
      <c r="B4866">
        <f ca="1">IF(INDEX(Transactions!$L:$L,ROW()-8)="",TODAY(),INDEX(Transactions!$G:$G,ROW()-8))</f>
        <v>46238</v>
      </c>
      <c r="F4866">
        <f>IF(INDEX(Transactions!$L:$L,ROW()-8)="",0,INDEX(Transactions!$Q:$Q,ROW()-8))</f>
        <v>0</v>
      </c>
    </row>
    <row r="4867" spans="2:6" x14ac:dyDescent="0.15">
      <c r="B4867">
        <f ca="1">IF(INDEX(Transactions!$L:$L,ROW()-8)="",TODAY(),INDEX(Transactions!$G:$G,ROW()-8))</f>
        <v>46238</v>
      </c>
      <c r="F4867">
        <f>IF(INDEX(Transactions!$L:$L,ROW()-8)="",0,INDEX(Transactions!$Q:$Q,ROW()-8))</f>
        <v>0</v>
      </c>
    </row>
    <row r="4868" spans="2:6" x14ac:dyDescent="0.15">
      <c r="B4868">
        <f ca="1">IF(INDEX(Transactions!$L:$L,ROW()-8)="",TODAY(),INDEX(Transactions!$G:$G,ROW()-8))</f>
        <v>46238</v>
      </c>
      <c r="F4868">
        <f>IF(INDEX(Transactions!$L:$L,ROW()-8)="",0,INDEX(Transactions!$Q:$Q,ROW()-8))</f>
        <v>0</v>
      </c>
    </row>
    <row r="4869" spans="2:6" x14ac:dyDescent="0.15">
      <c r="B4869">
        <f ca="1">IF(INDEX(Transactions!$L:$L,ROW()-8)="",TODAY(),INDEX(Transactions!$G:$G,ROW()-8))</f>
        <v>46238</v>
      </c>
      <c r="F4869">
        <f>IF(INDEX(Transactions!$L:$L,ROW()-8)="",0,INDEX(Transactions!$Q:$Q,ROW()-8))</f>
        <v>0</v>
      </c>
    </row>
    <row r="4870" spans="2:6" x14ac:dyDescent="0.15">
      <c r="B4870">
        <f ca="1">IF(INDEX(Transactions!$L:$L,ROW()-8)="",TODAY(),INDEX(Transactions!$G:$G,ROW()-8))</f>
        <v>46238</v>
      </c>
      <c r="F4870">
        <f>IF(INDEX(Transactions!$L:$L,ROW()-8)="",0,INDEX(Transactions!$Q:$Q,ROW()-8))</f>
        <v>0</v>
      </c>
    </row>
    <row r="4871" spans="2:6" x14ac:dyDescent="0.15">
      <c r="B4871">
        <f ca="1">IF(INDEX(Transactions!$L:$L,ROW()-8)="",TODAY(),INDEX(Transactions!$G:$G,ROW()-8))</f>
        <v>46238</v>
      </c>
      <c r="F4871">
        <f>IF(INDEX(Transactions!$L:$L,ROW()-8)="",0,INDEX(Transactions!$Q:$Q,ROW()-8))</f>
        <v>0</v>
      </c>
    </row>
    <row r="4872" spans="2:6" x14ac:dyDescent="0.15">
      <c r="B4872">
        <f ca="1">IF(INDEX(Transactions!$L:$L,ROW()-8)="",TODAY(),INDEX(Transactions!$G:$G,ROW()-8))</f>
        <v>46238</v>
      </c>
      <c r="F4872">
        <f>IF(INDEX(Transactions!$L:$L,ROW()-8)="",0,INDEX(Transactions!$Q:$Q,ROW()-8))</f>
        <v>0</v>
      </c>
    </row>
    <row r="4873" spans="2:6" x14ac:dyDescent="0.15">
      <c r="B4873">
        <f ca="1">IF(INDEX(Transactions!$L:$L,ROW()-8)="",TODAY(),INDEX(Transactions!$G:$G,ROW()-8))</f>
        <v>46238</v>
      </c>
      <c r="F4873">
        <f>IF(INDEX(Transactions!$L:$L,ROW()-8)="",0,INDEX(Transactions!$Q:$Q,ROW()-8))</f>
        <v>0</v>
      </c>
    </row>
    <row r="4874" spans="2:6" x14ac:dyDescent="0.15">
      <c r="B4874">
        <f ca="1">IF(INDEX(Transactions!$L:$L,ROW()-8)="",TODAY(),INDEX(Transactions!$G:$G,ROW()-8))</f>
        <v>46238</v>
      </c>
      <c r="F4874">
        <f>IF(INDEX(Transactions!$L:$L,ROW()-8)="",0,INDEX(Transactions!$Q:$Q,ROW()-8))</f>
        <v>0</v>
      </c>
    </row>
    <row r="4875" spans="2:6" x14ac:dyDescent="0.15">
      <c r="B4875">
        <f ca="1">IF(INDEX(Transactions!$L:$L,ROW()-8)="",TODAY(),INDEX(Transactions!$G:$G,ROW()-8))</f>
        <v>46238</v>
      </c>
      <c r="F4875">
        <f>IF(INDEX(Transactions!$L:$L,ROW()-8)="",0,INDEX(Transactions!$Q:$Q,ROW()-8))</f>
        <v>0</v>
      </c>
    </row>
    <row r="4876" spans="2:6" x14ac:dyDescent="0.15">
      <c r="B4876">
        <f ca="1">IF(INDEX(Transactions!$L:$L,ROW()-8)="",TODAY(),INDEX(Transactions!$G:$G,ROW()-8))</f>
        <v>46238</v>
      </c>
      <c r="F4876">
        <f>IF(INDEX(Transactions!$L:$L,ROW()-8)="",0,INDEX(Transactions!$Q:$Q,ROW()-8))</f>
        <v>0</v>
      </c>
    </row>
    <row r="4877" spans="2:6" x14ac:dyDescent="0.15">
      <c r="B4877">
        <f ca="1">IF(INDEX(Transactions!$L:$L,ROW()-8)="",TODAY(),INDEX(Transactions!$G:$G,ROW()-8))</f>
        <v>46238</v>
      </c>
      <c r="F4877">
        <f>IF(INDEX(Transactions!$L:$L,ROW()-8)="",0,INDEX(Transactions!$Q:$Q,ROW()-8))</f>
        <v>0</v>
      </c>
    </row>
    <row r="4878" spans="2:6" x14ac:dyDescent="0.15">
      <c r="B4878">
        <f ca="1">IF(INDEX(Transactions!$L:$L,ROW()-8)="",TODAY(),INDEX(Transactions!$G:$G,ROW()-8))</f>
        <v>46238</v>
      </c>
      <c r="F4878">
        <f>IF(INDEX(Transactions!$L:$L,ROW()-8)="",0,INDEX(Transactions!$Q:$Q,ROW()-8))</f>
        <v>0</v>
      </c>
    </row>
    <row r="4879" spans="2:6" x14ac:dyDescent="0.15">
      <c r="B4879">
        <f ca="1">IF(INDEX(Transactions!$L:$L,ROW()-8)="",TODAY(),INDEX(Transactions!$G:$G,ROW()-8))</f>
        <v>46238</v>
      </c>
      <c r="F4879">
        <f>IF(INDEX(Transactions!$L:$L,ROW()-8)="",0,INDEX(Transactions!$Q:$Q,ROW()-8))</f>
        <v>0</v>
      </c>
    </row>
    <row r="4880" spans="2:6" x14ac:dyDescent="0.15">
      <c r="B4880">
        <f ca="1">IF(INDEX(Transactions!$L:$L,ROW()-8)="",TODAY(),INDEX(Transactions!$G:$G,ROW()-8))</f>
        <v>46238</v>
      </c>
      <c r="F4880">
        <f>IF(INDEX(Transactions!$L:$L,ROW()-8)="",0,INDEX(Transactions!$Q:$Q,ROW()-8))</f>
        <v>0</v>
      </c>
    </row>
    <row r="4881" spans="2:6" x14ac:dyDescent="0.15">
      <c r="B4881">
        <f ca="1">IF(INDEX(Transactions!$L:$L,ROW()-8)="",TODAY(),INDEX(Transactions!$G:$G,ROW()-8))</f>
        <v>46238</v>
      </c>
      <c r="F4881">
        <f>IF(INDEX(Transactions!$L:$L,ROW()-8)="",0,INDEX(Transactions!$Q:$Q,ROW()-8))</f>
        <v>0</v>
      </c>
    </row>
    <row r="4882" spans="2:6" x14ac:dyDescent="0.15">
      <c r="B4882">
        <f ca="1">IF(INDEX(Transactions!$L:$L,ROW()-8)="",TODAY(),INDEX(Transactions!$G:$G,ROW()-8))</f>
        <v>46238</v>
      </c>
      <c r="F4882">
        <f>IF(INDEX(Transactions!$L:$L,ROW()-8)="",0,INDEX(Transactions!$Q:$Q,ROW()-8))</f>
        <v>0</v>
      </c>
    </row>
    <row r="4883" spans="2:6" x14ac:dyDescent="0.15">
      <c r="B4883">
        <f ca="1">IF(INDEX(Transactions!$L:$L,ROW()-8)="",TODAY(),INDEX(Transactions!$G:$G,ROW()-8))</f>
        <v>46238</v>
      </c>
      <c r="F4883">
        <f>IF(INDEX(Transactions!$L:$L,ROW()-8)="",0,INDEX(Transactions!$Q:$Q,ROW()-8))</f>
        <v>0</v>
      </c>
    </row>
    <row r="4884" spans="2:6" x14ac:dyDescent="0.15">
      <c r="B4884">
        <f ca="1">IF(INDEX(Transactions!$L:$L,ROW()-8)="",TODAY(),INDEX(Transactions!$G:$G,ROW()-8))</f>
        <v>46238</v>
      </c>
      <c r="F4884">
        <f>IF(INDEX(Transactions!$L:$L,ROW()-8)="",0,INDEX(Transactions!$Q:$Q,ROW()-8))</f>
        <v>0</v>
      </c>
    </row>
    <row r="4885" spans="2:6" x14ac:dyDescent="0.15">
      <c r="B4885">
        <f ca="1">IF(INDEX(Transactions!$L:$L,ROW()-8)="",TODAY(),INDEX(Transactions!$G:$G,ROW()-8))</f>
        <v>46238</v>
      </c>
      <c r="F4885">
        <f>IF(INDEX(Transactions!$L:$L,ROW()-8)="",0,INDEX(Transactions!$Q:$Q,ROW()-8))</f>
        <v>0</v>
      </c>
    </row>
    <row r="4886" spans="2:6" x14ac:dyDescent="0.15">
      <c r="B4886">
        <f ca="1">IF(INDEX(Transactions!$L:$L,ROW()-8)="",TODAY(),INDEX(Transactions!$G:$G,ROW()-8))</f>
        <v>46238</v>
      </c>
      <c r="F4886">
        <f>IF(INDEX(Transactions!$L:$L,ROW()-8)="",0,INDEX(Transactions!$Q:$Q,ROW()-8))</f>
        <v>0</v>
      </c>
    </row>
    <row r="4887" spans="2:6" x14ac:dyDescent="0.15">
      <c r="B4887">
        <f ca="1">IF(INDEX(Transactions!$L:$L,ROW()-8)="",TODAY(),INDEX(Transactions!$G:$G,ROW()-8))</f>
        <v>46238</v>
      </c>
      <c r="F4887">
        <f>IF(INDEX(Transactions!$L:$L,ROW()-8)="",0,INDEX(Transactions!$Q:$Q,ROW()-8))</f>
        <v>0</v>
      </c>
    </row>
    <row r="4888" spans="2:6" x14ac:dyDescent="0.15">
      <c r="B4888">
        <f ca="1">IF(INDEX(Transactions!$L:$L,ROW()-8)="",TODAY(),INDEX(Transactions!$G:$G,ROW()-8))</f>
        <v>46238</v>
      </c>
      <c r="F4888">
        <f>IF(INDEX(Transactions!$L:$L,ROW()-8)="",0,INDEX(Transactions!$Q:$Q,ROW()-8))</f>
        <v>0</v>
      </c>
    </row>
    <row r="4889" spans="2:6" x14ac:dyDescent="0.15">
      <c r="B4889">
        <f ca="1">IF(INDEX(Transactions!$L:$L,ROW()-8)="",TODAY(),INDEX(Transactions!$G:$G,ROW()-8))</f>
        <v>46238</v>
      </c>
      <c r="F4889">
        <f>IF(INDEX(Transactions!$L:$L,ROW()-8)="",0,INDEX(Transactions!$Q:$Q,ROW()-8))</f>
        <v>0</v>
      </c>
    </row>
    <row r="4890" spans="2:6" x14ac:dyDescent="0.15">
      <c r="B4890">
        <f ca="1">IF(INDEX(Transactions!$L:$L,ROW()-8)="",TODAY(),INDEX(Transactions!$G:$G,ROW()-8))</f>
        <v>46238</v>
      </c>
      <c r="F4890">
        <f>IF(INDEX(Transactions!$L:$L,ROW()-8)="",0,INDEX(Transactions!$Q:$Q,ROW()-8))</f>
        <v>0</v>
      </c>
    </row>
    <row r="4891" spans="2:6" x14ac:dyDescent="0.15">
      <c r="B4891">
        <f ca="1">IF(INDEX(Transactions!$L:$L,ROW()-8)="",TODAY(),INDEX(Transactions!$G:$G,ROW()-8))</f>
        <v>46238</v>
      </c>
      <c r="F4891">
        <f>IF(INDEX(Transactions!$L:$L,ROW()-8)="",0,INDEX(Transactions!$Q:$Q,ROW()-8))</f>
        <v>0</v>
      </c>
    </row>
    <row r="4892" spans="2:6" x14ac:dyDescent="0.15">
      <c r="B4892">
        <f ca="1">IF(INDEX(Transactions!$L:$L,ROW()-8)="",TODAY(),INDEX(Transactions!$G:$G,ROW()-8))</f>
        <v>46238</v>
      </c>
      <c r="F4892">
        <f>IF(INDEX(Transactions!$L:$L,ROW()-8)="",0,INDEX(Transactions!$Q:$Q,ROW()-8))</f>
        <v>0</v>
      </c>
    </row>
    <row r="4893" spans="2:6" x14ac:dyDescent="0.15">
      <c r="B4893">
        <f ca="1">IF(INDEX(Transactions!$L:$L,ROW()-8)="",TODAY(),INDEX(Transactions!$G:$G,ROW()-8))</f>
        <v>46238</v>
      </c>
      <c r="F4893">
        <f>IF(INDEX(Transactions!$L:$L,ROW()-8)="",0,INDEX(Transactions!$Q:$Q,ROW()-8))</f>
        <v>0</v>
      </c>
    </row>
    <row r="4894" spans="2:6" x14ac:dyDescent="0.15">
      <c r="B4894">
        <f ca="1">IF(INDEX(Transactions!$L:$L,ROW()-8)="",TODAY(),INDEX(Transactions!$G:$G,ROW()-8))</f>
        <v>46238</v>
      </c>
      <c r="F4894">
        <f>IF(INDEX(Transactions!$L:$L,ROW()-8)="",0,INDEX(Transactions!$Q:$Q,ROW()-8))</f>
        <v>0</v>
      </c>
    </row>
    <row r="4895" spans="2:6" x14ac:dyDescent="0.15">
      <c r="B4895">
        <f ca="1">IF(INDEX(Transactions!$L:$L,ROW()-8)="",TODAY(),INDEX(Transactions!$G:$G,ROW()-8))</f>
        <v>46238</v>
      </c>
      <c r="F4895">
        <f>IF(INDEX(Transactions!$L:$L,ROW()-8)="",0,INDEX(Transactions!$Q:$Q,ROW()-8))</f>
        <v>0</v>
      </c>
    </row>
    <row r="4896" spans="2:6" x14ac:dyDescent="0.15">
      <c r="B4896">
        <f ca="1">IF(INDEX(Transactions!$L:$L,ROW()-8)="",TODAY(),INDEX(Transactions!$G:$G,ROW()-8))</f>
        <v>46238</v>
      </c>
      <c r="F4896">
        <f>IF(INDEX(Transactions!$L:$L,ROW()-8)="",0,INDEX(Transactions!$Q:$Q,ROW()-8))</f>
        <v>0</v>
      </c>
    </row>
    <row r="4897" spans="2:6" x14ac:dyDescent="0.15">
      <c r="B4897">
        <f ca="1">IF(INDEX(Transactions!$L:$L,ROW()-8)="",TODAY(),INDEX(Transactions!$G:$G,ROW()-8))</f>
        <v>46238</v>
      </c>
      <c r="F4897">
        <f>IF(INDEX(Transactions!$L:$L,ROW()-8)="",0,INDEX(Transactions!$Q:$Q,ROW()-8))</f>
        <v>0</v>
      </c>
    </row>
    <row r="4898" spans="2:6" x14ac:dyDescent="0.15">
      <c r="B4898">
        <f ca="1">IF(INDEX(Transactions!$L:$L,ROW()-8)="",TODAY(),INDEX(Transactions!$G:$G,ROW()-8))</f>
        <v>46238</v>
      </c>
      <c r="F4898">
        <f>IF(INDEX(Transactions!$L:$L,ROW()-8)="",0,INDEX(Transactions!$Q:$Q,ROW()-8))</f>
        <v>0</v>
      </c>
    </row>
    <row r="4899" spans="2:6" x14ac:dyDescent="0.15">
      <c r="B4899">
        <f ca="1">IF(INDEX(Transactions!$L:$L,ROW()-8)="",TODAY(),INDEX(Transactions!$G:$G,ROW()-8))</f>
        <v>46238</v>
      </c>
      <c r="F4899">
        <f>IF(INDEX(Transactions!$L:$L,ROW()-8)="",0,INDEX(Transactions!$Q:$Q,ROW()-8))</f>
        <v>0</v>
      </c>
    </row>
    <row r="4900" spans="2:6" x14ac:dyDescent="0.15">
      <c r="B4900">
        <f ca="1">IF(INDEX(Transactions!$L:$L,ROW()-8)="",TODAY(),INDEX(Transactions!$G:$G,ROW()-8))</f>
        <v>46238</v>
      </c>
      <c r="F4900">
        <f>IF(INDEX(Transactions!$L:$L,ROW()-8)="",0,INDEX(Transactions!$Q:$Q,ROW()-8))</f>
        <v>0</v>
      </c>
    </row>
    <row r="4901" spans="2:6" x14ac:dyDescent="0.15">
      <c r="B4901">
        <f ca="1">IF(INDEX(Transactions!$L:$L,ROW()-8)="",TODAY(),INDEX(Transactions!$G:$G,ROW()-8))</f>
        <v>46238</v>
      </c>
      <c r="F4901">
        <f>IF(INDEX(Transactions!$L:$L,ROW()-8)="",0,INDEX(Transactions!$Q:$Q,ROW()-8))</f>
        <v>0</v>
      </c>
    </row>
    <row r="4902" spans="2:6" x14ac:dyDescent="0.15">
      <c r="B4902">
        <f ca="1">IF(INDEX(Transactions!$L:$L,ROW()-8)="",TODAY(),INDEX(Transactions!$G:$G,ROW()-8))</f>
        <v>46238</v>
      </c>
      <c r="F4902">
        <f>IF(INDEX(Transactions!$L:$L,ROW()-8)="",0,INDEX(Transactions!$Q:$Q,ROW()-8))</f>
        <v>0</v>
      </c>
    </row>
    <row r="4903" spans="2:6" x14ac:dyDescent="0.15">
      <c r="B4903">
        <f ca="1">IF(INDEX(Transactions!$L:$L,ROW()-8)="",TODAY(),INDEX(Transactions!$G:$G,ROW()-8))</f>
        <v>46238</v>
      </c>
      <c r="F4903">
        <f>IF(INDEX(Transactions!$L:$L,ROW()-8)="",0,INDEX(Transactions!$Q:$Q,ROW()-8))</f>
        <v>0</v>
      </c>
    </row>
    <row r="4904" spans="2:6" x14ac:dyDescent="0.15">
      <c r="B4904">
        <f ca="1">IF(INDEX(Transactions!$L:$L,ROW()-8)="",TODAY(),INDEX(Transactions!$G:$G,ROW()-8))</f>
        <v>46238</v>
      </c>
      <c r="F4904">
        <f>IF(INDEX(Transactions!$L:$L,ROW()-8)="",0,INDEX(Transactions!$Q:$Q,ROW()-8))</f>
        <v>0</v>
      </c>
    </row>
    <row r="4905" spans="2:6" x14ac:dyDescent="0.15">
      <c r="B4905">
        <f ca="1">IF(INDEX(Transactions!$L:$L,ROW()-8)="",TODAY(),INDEX(Transactions!$G:$G,ROW()-8))</f>
        <v>46238</v>
      </c>
      <c r="F4905">
        <f>IF(INDEX(Transactions!$L:$L,ROW()-8)="",0,INDEX(Transactions!$Q:$Q,ROW()-8))</f>
        <v>0</v>
      </c>
    </row>
    <row r="4906" spans="2:6" x14ac:dyDescent="0.15">
      <c r="B4906">
        <f ca="1">IF(INDEX(Transactions!$L:$L,ROW()-8)="",TODAY(),INDEX(Transactions!$G:$G,ROW()-8))</f>
        <v>46238</v>
      </c>
      <c r="F4906">
        <f>IF(INDEX(Transactions!$L:$L,ROW()-8)="",0,INDEX(Transactions!$Q:$Q,ROW()-8))</f>
        <v>0</v>
      </c>
    </row>
    <row r="4907" spans="2:6" x14ac:dyDescent="0.15">
      <c r="B4907">
        <f ca="1">IF(INDEX(Transactions!$L:$L,ROW()-8)="",TODAY(),INDEX(Transactions!$G:$G,ROW()-8))</f>
        <v>46238</v>
      </c>
      <c r="F4907">
        <f>IF(INDEX(Transactions!$L:$L,ROW()-8)="",0,INDEX(Transactions!$Q:$Q,ROW()-8))</f>
        <v>0</v>
      </c>
    </row>
    <row r="4908" spans="2:6" x14ac:dyDescent="0.15">
      <c r="B4908">
        <f ca="1">IF(INDEX(Transactions!$L:$L,ROW()-8)="",TODAY(),INDEX(Transactions!$G:$G,ROW()-8))</f>
        <v>46238</v>
      </c>
      <c r="F4908">
        <f>IF(INDEX(Transactions!$L:$L,ROW()-8)="",0,INDEX(Transactions!$Q:$Q,ROW()-8))</f>
        <v>0</v>
      </c>
    </row>
    <row r="4909" spans="2:6" x14ac:dyDescent="0.15">
      <c r="B4909">
        <f ca="1">IF(INDEX(Transactions!$L:$L,ROW()-8)="",TODAY(),INDEX(Transactions!$G:$G,ROW()-8))</f>
        <v>46238</v>
      </c>
      <c r="F4909">
        <f>IF(INDEX(Transactions!$L:$L,ROW()-8)="",0,INDEX(Transactions!$Q:$Q,ROW()-8))</f>
        <v>0</v>
      </c>
    </row>
    <row r="4910" spans="2:6" x14ac:dyDescent="0.15">
      <c r="B4910">
        <f ca="1">IF(INDEX(Transactions!$L:$L,ROW()-8)="",TODAY(),INDEX(Transactions!$G:$G,ROW()-8))</f>
        <v>46238</v>
      </c>
      <c r="F4910">
        <f>IF(INDEX(Transactions!$L:$L,ROW()-8)="",0,INDEX(Transactions!$Q:$Q,ROW()-8))</f>
        <v>0</v>
      </c>
    </row>
    <row r="4911" spans="2:6" x14ac:dyDescent="0.15">
      <c r="B4911">
        <f ca="1">IF(INDEX(Transactions!$L:$L,ROW()-8)="",TODAY(),INDEX(Transactions!$G:$G,ROW()-8))</f>
        <v>46238</v>
      </c>
      <c r="F4911">
        <f>IF(INDEX(Transactions!$L:$L,ROW()-8)="",0,INDEX(Transactions!$Q:$Q,ROW()-8))</f>
        <v>0</v>
      </c>
    </row>
    <row r="4912" spans="2:6" x14ac:dyDescent="0.15">
      <c r="B4912">
        <f ca="1">IF(INDEX(Transactions!$L:$L,ROW()-8)="",TODAY(),INDEX(Transactions!$G:$G,ROW()-8))</f>
        <v>46238</v>
      </c>
      <c r="F4912">
        <f>IF(INDEX(Transactions!$L:$L,ROW()-8)="",0,INDEX(Transactions!$Q:$Q,ROW()-8))</f>
        <v>0</v>
      </c>
    </row>
    <row r="4913" spans="2:6" x14ac:dyDescent="0.15">
      <c r="B4913">
        <f ca="1">IF(INDEX(Transactions!$L:$L,ROW()-8)="",TODAY(),INDEX(Transactions!$G:$G,ROW()-8))</f>
        <v>46238</v>
      </c>
      <c r="F4913">
        <f>IF(INDEX(Transactions!$L:$L,ROW()-8)="",0,INDEX(Transactions!$Q:$Q,ROW()-8))</f>
        <v>0</v>
      </c>
    </row>
    <row r="4914" spans="2:6" x14ac:dyDescent="0.15">
      <c r="B4914">
        <f ca="1">IF(INDEX(Transactions!$L:$L,ROW()-8)="",TODAY(),INDEX(Transactions!$G:$G,ROW()-8))</f>
        <v>46238</v>
      </c>
      <c r="F4914">
        <f>IF(INDEX(Transactions!$L:$L,ROW()-8)="",0,INDEX(Transactions!$Q:$Q,ROW()-8))</f>
        <v>0</v>
      </c>
    </row>
    <row r="4915" spans="2:6" x14ac:dyDescent="0.15">
      <c r="B4915">
        <f ca="1">IF(INDEX(Transactions!$L:$L,ROW()-8)="",TODAY(),INDEX(Transactions!$G:$G,ROW()-8))</f>
        <v>46238</v>
      </c>
      <c r="F4915">
        <f>IF(INDEX(Transactions!$L:$L,ROW()-8)="",0,INDEX(Transactions!$Q:$Q,ROW()-8))</f>
        <v>0</v>
      </c>
    </row>
    <row r="4916" spans="2:6" x14ac:dyDescent="0.15">
      <c r="B4916">
        <f ca="1">IF(INDEX(Transactions!$L:$L,ROW()-8)="",TODAY(),INDEX(Transactions!$G:$G,ROW()-8))</f>
        <v>46238</v>
      </c>
      <c r="F4916">
        <f>IF(INDEX(Transactions!$L:$L,ROW()-8)="",0,INDEX(Transactions!$Q:$Q,ROW()-8))</f>
        <v>0</v>
      </c>
    </row>
    <row r="4917" spans="2:6" x14ac:dyDescent="0.15">
      <c r="B4917">
        <f ca="1">IF(INDEX(Transactions!$L:$L,ROW()-8)="",TODAY(),INDEX(Transactions!$G:$G,ROW()-8))</f>
        <v>46238</v>
      </c>
      <c r="F4917">
        <f>IF(INDEX(Transactions!$L:$L,ROW()-8)="",0,INDEX(Transactions!$Q:$Q,ROW()-8))</f>
        <v>0</v>
      </c>
    </row>
    <row r="4918" spans="2:6" x14ac:dyDescent="0.15">
      <c r="B4918">
        <f ca="1">IF(INDEX(Transactions!$L:$L,ROW()-8)="",TODAY(),INDEX(Transactions!$G:$G,ROW()-8))</f>
        <v>46238</v>
      </c>
      <c r="F4918">
        <f>IF(INDEX(Transactions!$L:$L,ROW()-8)="",0,INDEX(Transactions!$Q:$Q,ROW()-8))</f>
        <v>0</v>
      </c>
    </row>
    <row r="4919" spans="2:6" x14ac:dyDescent="0.15">
      <c r="B4919">
        <f ca="1">IF(INDEX(Transactions!$L:$L,ROW()-8)="",TODAY(),INDEX(Transactions!$G:$G,ROW()-8))</f>
        <v>46238</v>
      </c>
      <c r="F4919">
        <f>IF(INDEX(Transactions!$L:$L,ROW()-8)="",0,INDEX(Transactions!$Q:$Q,ROW()-8))</f>
        <v>0</v>
      </c>
    </row>
    <row r="4920" spans="2:6" x14ac:dyDescent="0.15">
      <c r="B4920">
        <f ca="1">IF(INDEX(Transactions!$L:$L,ROW()-8)="",TODAY(),INDEX(Transactions!$G:$G,ROW()-8))</f>
        <v>46238</v>
      </c>
      <c r="F4920">
        <f>IF(INDEX(Transactions!$L:$L,ROW()-8)="",0,INDEX(Transactions!$Q:$Q,ROW()-8))</f>
        <v>0</v>
      </c>
    </row>
    <row r="4921" spans="2:6" x14ac:dyDescent="0.15">
      <c r="B4921">
        <f ca="1">IF(INDEX(Transactions!$L:$L,ROW()-8)="",TODAY(),INDEX(Transactions!$G:$G,ROW()-8))</f>
        <v>46238</v>
      </c>
      <c r="F4921">
        <f>IF(INDEX(Transactions!$L:$L,ROW()-8)="",0,INDEX(Transactions!$Q:$Q,ROW()-8))</f>
        <v>0</v>
      </c>
    </row>
    <row r="4922" spans="2:6" x14ac:dyDescent="0.15">
      <c r="B4922">
        <f ca="1">IF(INDEX(Transactions!$L:$L,ROW()-8)="",TODAY(),INDEX(Transactions!$G:$G,ROW()-8))</f>
        <v>46238</v>
      </c>
      <c r="F4922">
        <f>IF(INDEX(Transactions!$L:$L,ROW()-8)="",0,INDEX(Transactions!$Q:$Q,ROW()-8))</f>
        <v>0</v>
      </c>
    </row>
    <row r="4923" spans="2:6" x14ac:dyDescent="0.15">
      <c r="B4923">
        <f ca="1">IF(INDEX(Transactions!$L:$L,ROW()-8)="",TODAY(),INDEX(Transactions!$G:$G,ROW()-8))</f>
        <v>46238</v>
      </c>
      <c r="F4923">
        <f>IF(INDEX(Transactions!$L:$L,ROW()-8)="",0,INDEX(Transactions!$Q:$Q,ROW()-8))</f>
        <v>0</v>
      </c>
    </row>
    <row r="4924" spans="2:6" x14ac:dyDescent="0.15">
      <c r="B4924">
        <f ca="1">IF(INDEX(Transactions!$L:$L,ROW()-8)="",TODAY(),INDEX(Transactions!$G:$G,ROW()-8))</f>
        <v>46238</v>
      </c>
      <c r="F4924">
        <f>IF(INDEX(Transactions!$L:$L,ROW()-8)="",0,INDEX(Transactions!$Q:$Q,ROW()-8))</f>
        <v>0</v>
      </c>
    </row>
    <row r="4925" spans="2:6" x14ac:dyDescent="0.15">
      <c r="B4925">
        <f ca="1">IF(INDEX(Transactions!$L:$L,ROW()-8)="",TODAY(),INDEX(Transactions!$G:$G,ROW()-8))</f>
        <v>46238</v>
      </c>
      <c r="F4925">
        <f>IF(INDEX(Transactions!$L:$L,ROW()-8)="",0,INDEX(Transactions!$Q:$Q,ROW()-8))</f>
        <v>0</v>
      </c>
    </row>
    <row r="4926" spans="2:6" x14ac:dyDescent="0.15">
      <c r="B4926">
        <f ca="1">IF(INDEX(Transactions!$L:$L,ROW()-8)="",TODAY(),INDEX(Transactions!$G:$G,ROW()-8))</f>
        <v>46238</v>
      </c>
      <c r="F4926">
        <f>IF(INDEX(Transactions!$L:$L,ROW()-8)="",0,INDEX(Transactions!$Q:$Q,ROW()-8))</f>
        <v>0</v>
      </c>
    </row>
    <row r="4927" spans="2:6" x14ac:dyDescent="0.15">
      <c r="B4927">
        <f ca="1">IF(INDEX(Transactions!$L:$L,ROW()-8)="",TODAY(),INDEX(Transactions!$G:$G,ROW()-8))</f>
        <v>46238</v>
      </c>
      <c r="F4927">
        <f>IF(INDEX(Transactions!$L:$L,ROW()-8)="",0,INDEX(Transactions!$Q:$Q,ROW()-8))</f>
        <v>0</v>
      </c>
    </row>
    <row r="4928" spans="2:6" x14ac:dyDescent="0.15">
      <c r="B4928">
        <f ca="1">IF(INDEX(Transactions!$L:$L,ROW()-8)="",TODAY(),INDEX(Transactions!$G:$G,ROW()-8))</f>
        <v>46238</v>
      </c>
      <c r="F4928">
        <f>IF(INDEX(Transactions!$L:$L,ROW()-8)="",0,INDEX(Transactions!$Q:$Q,ROW()-8))</f>
        <v>0</v>
      </c>
    </row>
    <row r="4929" spans="2:6" x14ac:dyDescent="0.15">
      <c r="B4929">
        <f ca="1">IF(INDEX(Transactions!$L:$L,ROW()-8)="",TODAY(),INDEX(Transactions!$G:$G,ROW()-8))</f>
        <v>46238</v>
      </c>
      <c r="F4929">
        <f>IF(INDEX(Transactions!$L:$L,ROW()-8)="",0,INDEX(Transactions!$Q:$Q,ROW()-8))</f>
        <v>0</v>
      </c>
    </row>
    <row r="4930" spans="2:6" x14ac:dyDescent="0.15">
      <c r="B4930">
        <f ca="1">IF(INDEX(Transactions!$L:$L,ROW()-8)="",TODAY(),INDEX(Transactions!$G:$G,ROW()-8))</f>
        <v>46238</v>
      </c>
      <c r="F4930">
        <f>IF(INDEX(Transactions!$L:$L,ROW()-8)="",0,INDEX(Transactions!$Q:$Q,ROW()-8))</f>
        <v>0</v>
      </c>
    </row>
    <row r="4931" spans="2:6" x14ac:dyDescent="0.15">
      <c r="B4931">
        <f ca="1">IF(INDEX(Transactions!$L:$L,ROW()-8)="",TODAY(),INDEX(Transactions!$G:$G,ROW()-8))</f>
        <v>46238</v>
      </c>
      <c r="F4931">
        <f>IF(INDEX(Transactions!$L:$L,ROW()-8)="",0,INDEX(Transactions!$Q:$Q,ROW()-8))</f>
        <v>0</v>
      </c>
    </row>
    <row r="4932" spans="2:6" x14ac:dyDescent="0.15">
      <c r="B4932">
        <f ca="1">IF(INDEX(Transactions!$L:$L,ROW()-8)="",TODAY(),INDEX(Transactions!$G:$G,ROW()-8))</f>
        <v>46238</v>
      </c>
      <c r="F4932">
        <f>IF(INDEX(Transactions!$L:$L,ROW()-8)="",0,INDEX(Transactions!$Q:$Q,ROW()-8))</f>
        <v>0</v>
      </c>
    </row>
    <row r="4933" spans="2:6" x14ac:dyDescent="0.15">
      <c r="B4933">
        <f ca="1">IF(INDEX(Transactions!$L:$L,ROW()-8)="",TODAY(),INDEX(Transactions!$G:$G,ROW()-8))</f>
        <v>46238</v>
      </c>
      <c r="F4933">
        <f>IF(INDEX(Transactions!$L:$L,ROW()-8)="",0,INDEX(Transactions!$Q:$Q,ROW()-8))</f>
        <v>0</v>
      </c>
    </row>
    <row r="4934" spans="2:6" x14ac:dyDescent="0.15">
      <c r="B4934">
        <f ca="1">IF(INDEX(Transactions!$L:$L,ROW()-8)="",TODAY(),INDEX(Transactions!$G:$G,ROW()-8))</f>
        <v>46238</v>
      </c>
      <c r="F4934">
        <f>IF(INDEX(Transactions!$L:$L,ROW()-8)="",0,INDEX(Transactions!$Q:$Q,ROW()-8))</f>
        <v>0</v>
      </c>
    </row>
    <row r="4935" spans="2:6" x14ac:dyDescent="0.15">
      <c r="B4935">
        <f ca="1">IF(INDEX(Transactions!$L:$L,ROW()-8)="",TODAY(),INDEX(Transactions!$G:$G,ROW()-8))</f>
        <v>46238</v>
      </c>
      <c r="F4935">
        <f>IF(INDEX(Transactions!$L:$L,ROW()-8)="",0,INDEX(Transactions!$Q:$Q,ROW()-8))</f>
        <v>0</v>
      </c>
    </row>
    <row r="4936" spans="2:6" x14ac:dyDescent="0.15">
      <c r="B4936">
        <f ca="1">IF(INDEX(Transactions!$L:$L,ROW()-8)="",TODAY(),INDEX(Transactions!$G:$G,ROW()-8))</f>
        <v>46238</v>
      </c>
      <c r="F4936">
        <f>IF(INDEX(Transactions!$L:$L,ROW()-8)="",0,INDEX(Transactions!$Q:$Q,ROW()-8))</f>
        <v>0</v>
      </c>
    </row>
    <row r="4937" spans="2:6" x14ac:dyDescent="0.15">
      <c r="B4937">
        <f ca="1">IF(INDEX(Transactions!$L:$L,ROW()-8)="",TODAY(),INDEX(Transactions!$G:$G,ROW()-8))</f>
        <v>46238</v>
      </c>
      <c r="F4937">
        <f>IF(INDEX(Transactions!$L:$L,ROW()-8)="",0,INDEX(Transactions!$Q:$Q,ROW()-8))</f>
        <v>0</v>
      </c>
    </row>
    <row r="4938" spans="2:6" x14ac:dyDescent="0.15">
      <c r="B4938">
        <f ca="1">IF(INDEX(Transactions!$L:$L,ROW()-8)="",TODAY(),INDEX(Transactions!$G:$G,ROW()-8))</f>
        <v>46238</v>
      </c>
      <c r="F4938">
        <f>IF(INDEX(Transactions!$L:$L,ROW()-8)="",0,INDEX(Transactions!$Q:$Q,ROW()-8))</f>
        <v>0</v>
      </c>
    </row>
    <row r="4939" spans="2:6" x14ac:dyDescent="0.15">
      <c r="B4939">
        <f ca="1">IF(INDEX(Transactions!$L:$L,ROW()-8)="",TODAY(),INDEX(Transactions!$G:$G,ROW()-8))</f>
        <v>46238</v>
      </c>
      <c r="F4939">
        <f>IF(INDEX(Transactions!$L:$L,ROW()-8)="",0,INDEX(Transactions!$Q:$Q,ROW()-8))</f>
        <v>0</v>
      </c>
    </row>
    <row r="4940" spans="2:6" x14ac:dyDescent="0.15">
      <c r="B4940">
        <f ca="1">IF(INDEX(Transactions!$L:$L,ROW()-8)="",TODAY(),INDEX(Transactions!$G:$G,ROW()-8))</f>
        <v>46238</v>
      </c>
      <c r="F4940">
        <f>IF(INDEX(Transactions!$L:$L,ROW()-8)="",0,INDEX(Transactions!$Q:$Q,ROW()-8))</f>
        <v>0</v>
      </c>
    </row>
    <row r="4941" spans="2:6" x14ac:dyDescent="0.15">
      <c r="B4941">
        <f ca="1">IF(INDEX(Transactions!$L:$L,ROW()-8)="",TODAY(),INDEX(Transactions!$G:$G,ROW()-8))</f>
        <v>46238</v>
      </c>
      <c r="F4941">
        <f>IF(INDEX(Transactions!$L:$L,ROW()-8)="",0,INDEX(Transactions!$Q:$Q,ROW()-8))</f>
        <v>0</v>
      </c>
    </row>
    <row r="4942" spans="2:6" x14ac:dyDescent="0.15">
      <c r="B4942">
        <f ca="1">IF(INDEX(Transactions!$L:$L,ROW()-8)="",TODAY(),INDEX(Transactions!$G:$G,ROW()-8))</f>
        <v>46238</v>
      </c>
      <c r="F4942">
        <f>IF(INDEX(Transactions!$L:$L,ROW()-8)="",0,INDEX(Transactions!$Q:$Q,ROW()-8))</f>
        <v>0</v>
      </c>
    </row>
    <row r="4943" spans="2:6" x14ac:dyDescent="0.15">
      <c r="B4943">
        <f ca="1">IF(INDEX(Transactions!$L:$L,ROW()-8)="",TODAY(),INDEX(Transactions!$G:$G,ROW()-8))</f>
        <v>46238</v>
      </c>
      <c r="F4943">
        <f>IF(INDEX(Transactions!$L:$L,ROW()-8)="",0,INDEX(Transactions!$Q:$Q,ROW()-8))</f>
        <v>0</v>
      </c>
    </row>
    <row r="4944" spans="2:6" x14ac:dyDescent="0.15">
      <c r="B4944">
        <f ca="1">IF(INDEX(Transactions!$L:$L,ROW()-8)="",TODAY(),INDEX(Transactions!$G:$G,ROW()-8))</f>
        <v>46238</v>
      </c>
      <c r="F4944">
        <f>IF(INDEX(Transactions!$L:$L,ROW()-8)="",0,INDEX(Transactions!$Q:$Q,ROW()-8))</f>
        <v>0</v>
      </c>
    </row>
    <row r="4945" spans="2:6" x14ac:dyDescent="0.15">
      <c r="B4945">
        <f ca="1">IF(INDEX(Transactions!$L:$L,ROW()-8)="",TODAY(),INDEX(Transactions!$G:$G,ROW()-8))</f>
        <v>46238</v>
      </c>
      <c r="F4945">
        <f>IF(INDEX(Transactions!$L:$L,ROW()-8)="",0,INDEX(Transactions!$Q:$Q,ROW()-8))</f>
        <v>0</v>
      </c>
    </row>
    <row r="4946" spans="2:6" x14ac:dyDescent="0.15">
      <c r="B4946">
        <f ca="1">IF(INDEX(Transactions!$L:$L,ROW()-8)="",TODAY(),INDEX(Transactions!$G:$G,ROW()-8))</f>
        <v>46238</v>
      </c>
      <c r="F4946">
        <f>IF(INDEX(Transactions!$L:$L,ROW()-8)="",0,INDEX(Transactions!$Q:$Q,ROW()-8))</f>
        <v>0</v>
      </c>
    </row>
    <row r="4947" spans="2:6" x14ac:dyDescent="0.15">
      <c r="B4947">
        <f ca="1">IF(INDEX(Transactions!$L:$L,ROW()-8)="",TODAY(),INDEX(Transactions!$G:$G,ROW()-8))</f>
        <v>46238</v>
      </c>
      <c r="F4947">
        <f>IF(INDEX(Transactions!$L:$L,ROW()-8)="",0,INDEX(Transactions!$Q:$Q,ROW()-8))</f>
        <v>0</v>
      </c>
    </row>
    <row r="4948" spans="2:6" x14ac:dyDescent="0.15">
      <c r="B4948">
        <f ca="1">IF(INDEX(Transactions!$L:$L,ROW()-8)="",TODAY(),INDEX(Transactions!$G:$G,ROW()-8))</f>
        <v>46238</v>
      </c>
      <c r="F4948">
        <f>IF(INDEX(Transactions!$L:$L,ROW()-8)="",0,INDEX(Transactions!$Q:$Q,ROW()-8))</f>
        <v>0</v>
      </c>
    </row>
    <row r="4949" spans="2:6" x14ac:dyDescent="0.15">
      <c r="B4949">
        <f ca="1">IF(INDEX(Transactions!$L:$L,ROW()-8)="",TODAY(),INDEX(Transactions!$G:$G,ROW()-8))</f>
        <v>46238</v>
      </c>
      <c r="F4949">
        <f>IF(INDEX(Transactions!$L:$L,ROW()-8)="",0,INDEX(Transactions!$Q:$Q,ROW()-8))</f>
        <v>0</v>
      </c>
    </row>
    <row r="4950" spans="2:6" x14ac:dyDescent="0.15">
      <c r="B4950">
        <f ca="1">IF(INDEX(Transactions!$L:$L,ROW()-8)="",TODAY(),INDEX(Transactions!$G:$G,ROW()-8))</f>
        <v>46238</v>
      </c>
      <c r="F4950">
        <f>IF(INDEX(Transactions!$L:$L,ROW()-8)="",0,INDEX(Transactions!$Q:$Q,ROW()-8))</f>
        <v>0</v>
      </c>
    </row>
    <row r="4951" spans="2:6" x14ac:dyDescent="0.15">
      <c r="B4951">
        <f ca="1">IF(INDEX(Transactions!$L:$L,ROW()-8)="",TODAY(),INDEX(Transactions!$G:$G,ROW()-8))</f>
        <v>46238</v>
      </c>
      <c r="F4951">
        <f>IF(INDEX(Transactions!$L:$L,ROW()-8)="",0,INDEX(Transactions!$Q:$Q,ROW()-8))</f>
        <v>0</v>
      </c>
    </row>
    <row r="4952" spans="2:6" x14ac:dyDescent="0.15">
      <c r="B4952">
        <f ca="1">IF(INDEX(Transactions!$L:$L,ROW()-8)="",TODAY(),INDEX(Transactions!$G:$G,ROW()-8))</f>
        <v>46238</v>
      </c>
      <c r="F4952">
        <f>IF(INDEX(Transactions!$L:$L,ROW()-8)="",0,INDEX(Transactions!$Q:$Q,ROW()-8))</f>
        <v>0</v>
      </c>
    </row>
    <row r="4953" spans="2:6" x14ac:dyDescent="0.15">
      <c r="B4953">
        <f ca="1">IF(INDEX(Transactions!$L:$L,ROW()-8)="",TODAY(),INDEX(Transactions!$G:$G,ROW()-8))</f>
        <v>46238</v>
      </c>
      <c r="F4953">
        <f>IF(INDEX(Transactions!$L:$L,ROW()-8)="",0,INDEX(Transactions!$Q:$Q,ROW()-8))</f>
        <v>0</v>
      </c>
    </row>
    <row r="4954" spans="2:6" x14ac:dyDescent="0.15">
      <c r="B4954">
        <f ca="1">IF(INDEX(Transactions!$L:$L,ROW()-8)="",TODAY(),INDEX(Transactions!$G:$G,ROW()-8))</f>
        <v>46238</v>
      </c>
      <c r="F4954">
        <f>IF(INDEX(Transactions!$L:$L,ROW()-8)="",0,INDEX(Transactions!$Q:$Q,ROW()-8))</f>
        <v>0</v>
      </c>
    </row>
    <row r="4955" spans="2:6" x14ac:dyDescent="0.15">
      <c r="B4955">
        <f ca="1">IF(INDEX(Transactions!$L:$L,ROW()-8)="",TODAY(),INDEX(Transactions!$G:$G,ROW()-8))</f>
        <v>46238</v>
      </c>
      <c r="F4955">
        <f>IF(INDEX(Transactions!$L:$L,ROW()-8)="",0,INDEX(Transactions!$Q:$Q,ROW()-8))</f>
        <v>0</v>
      </c>
    </row>
    <row r="4956" spans="2:6" x14ac:dyDescent="0.15">
      <c r="B4956">
        <f ca="1">IF(INDEX(Transactions!$L:$L,ROW()-8)="",TODAY(),INDEX(Transactions!$G:$G,ROW()-8))</f>
        <v>46238</v>
      </c>
      <c r="F4956">
        <f>IF(INDEX(Transactions!$L:$L,ROW()-8)="",0,INDEX(Transactions!$Q:$Q,ROW()-8))</f>
        <v>0</v>
      </c>
    </row>
    <row r="4957" spans="2:6" x14ac:dyDescent="0.15">
      <c r="B4957">
        <f ca="1">IF(INDEX(Transactions!$L:$L,ROW()-8)="",TODAY(),INDEX(Transactions!$G:$G,ROW()-8))</f>
        <v>46238</v>
      </c>
      <c r="F4957">
        <f>IF(INDEX(Transactions!$L:$L,ROW()-8)="",0,INDEX(Transactions!$Q:$Q,ROW()-8))</f>
        <v>0</v>
      </c>
    </row>
    <row r="4958" spans="2:6" x14ac:dyDescent="0.15">
      <c r="B4958">
        <f ca="1">IF(INDEX(Transactions!$L:$L,ROW()-8)="",TODAY(),INDEX(Transactions!$G:$G,ROW()-8))</f>
        <v>46238</v>
      </c>
      <c r="F4958">
        <f>IF(INDEX(Transactions!$L:$L,ROW()-8)="",0,INDEX(Transactions!$Q:$Q,ROW()-8))</f>
        <v>0</v>
      </c>
    </row>
    <row r="4959" spans="2:6" x14ac:dyDescent="0.15">
      <c r="B4959">
        <f ca="1">IF(INDEX(Transactions!$L:$L,ROW()-8)="",TODAY(),INDEX(Transactions!$G:$G,ROW()-8))</f>
        <v>46238</v>
      </c>
      <c r="F4959">
        <f>IF(INDEX(Transactions!$L:$L,ROW()-8)="",0,INDEX(Transactions!$Q:$Q,ROW()-8))</f>
        <v>0</v>
      </c>
    </row>
    <row r="4960" spans="2:6" x14ac:dyDescent="0.15">
      <c r="B4960">
        <f ca="1">IF(INDEX(Transactions!$L:$L,ROW()-8)="",TODAY(),INDEX(Transactions!$G:$G,ROW()-8))</f>
        <v>46238</v>
      </c>
      <c r="F4960">
        <f>IF(INDEX(Transactions!$L:$L,ROW()-8)="",0,INDEX(Transactions!$Q:$Q,ROW()-8))</f>
        <v>0</v>
      </c>
    </row>
    <row r="4961" spans="2:6" x14ac:dyDescent="0.15">
      <c r="B4961">
        <f ca="1">IF(INDEX(Transactions!$L:$L,ROW()-8)="",TODAY(),INDEX(Transactions!$G:$G,ROW()-8))</f>
        <v>46238</v>
      </c>
      <c r="F4961">
        <f>IF(INDEX(Transactions!$L:$L,ROW()-8)="",0,INDEX(Transactions!$Q:$Q,ROW()-8))</f>
        <v>0</v>
      </c>
    </row>
    <row r="4962" spans="2:6" x14ac:dyDescent="0.15">
      <c r="B4962">
        <f ca="1">IF(INDEX(Transactions!$L:$L,ROW()-8)="",TODAY(),INDEX(Transactions!$G:$G,ROW()-8))</f>
        <v>46238</v>
      </c>
      <c r="F4962">
        <f>IF(INDEX(Transactions!$L:$L,ROW()-8)="",0,INDEX(Transactions!$Q:$Q,ROW()-8))</f>
        <v>0</v>
      </c>
    </row>
    <row r="4963" spans="2:6" x14ac:dyDescent="0.15">
      <c r="B4963">
        <f ca="1">IF(INDEX(Transactions!$L:$L,ROW()-8)="",TODAY(),INDEX(Transactions!$G:$G,ROW()-8))</f>
        <v>46238</v>
      </c>
      <c r="F4963">
        <f>IF(INDEX(Transactions!$L:$L,ROW()-8)="",0,INDEX(Transactions!$Q:$Q,ROW()-8))</f>
        <v>0</v>
      </c>
    </row>
    <row r="4964" spans="2:6" x14ac:dyDescent="0.15">
      <c r="B4964">
        <f ca="1">IF(INDEX(Transactions!$L:$L,ROW()-8)="",TODAY(),INDEX(Transactions!$G:$G,ROW()-8))</f>
        <v>46238</v>
      </c>
      <c r="F4964">
        <f>IF(INDEX(Transactions!$L:$L,ROW()-8)="",0,INDEX(Transactions!$Q:$Q,ROW()-8))</f>
        <v>0</v>
      </c>
    </row>
    <row r="4965" spans="2:6" x14ac:dyDescent="0.15">
      <c r="B4965">
        <f ca="1">IF(INDEX(Transactions!$L:$L,ROW()-8)="",TODAY(),INDEX(Transactions!$G:$G,ROW()-8))</f>
        <v>46238</v>
      </c>
      <c r="F4965">
        <f>IF(INDEX(Transactions!$L:$L,ROW()-8)="",0,INDEX(Transactions!$Q:$Q,ROW()-8))</f>
        <v>0</v>
      </c>
    </row>
    <row r="4966" spans="2:6" x14ac:dyDescent="0.15">
      <c r="B4966">
        <f ca="1">IF(INDEX(Transactions!$L:$L,ROW()-8)="",TODAY(),INDEX(Transactions!$G:$G,ROW()-8))</f>
        <v>46238</v>
      </c>
      <c r="F4966">
        <f>IF(INDEX(Transactions!$L:$L,ROW()-8)="",0,INDEX(Transactions!$Q:$Q,ROW()-8))</f>
        <v>0</v>
      </c>
    </row>
    <row r="4967" spans="2:6" x14ac:dyDescent="0.15">
      <c r="B4967">
        <f ca="1">IF(INDEX(Transactions!$L:$L,ROW()-8)="",TODAY(),INDEX(Transactions!$G:$G,ROW()-8))</f>
        <v>46238</v>
      </c>
      <c r="F4967">
        <f>IF(INDEX(Transactions!$L:$L,ROW()-8)="",0,INDEX(Transactions!$Q:$Q,ROW()-8))</f>
        <v>0</v>
      </c>
    </row>
    <row r="4968" spans="2:6" x14ac:dyDescent="0.15">
      <c r="B4968">
        <f ca="1">IF(INDEX(Transactions!$L:$L,ROW()-8)="",TODAY(),INDEX(Transactions!$G:$G,ROW()-8))</f>
        <v>46238</v>
      </c>
      <c r="F4968">
        <f>IF(INDEX(Transactions!$L:$L,ROW()-8)="",0,INDEX(Transactions!$Q:$Q,ROW()-8))</f>
        <v>0</v>
      </c>
    </row>
    <row r="4969" spans="2:6" x14ac:dyDescent="0.15">
      <c r="B4969">
        <f ca="1">IF(INDEX(Transactions!$L:$L,ROW()-8)="",TODAY(),INDEX(Transactions!$G:$G,ROW()-8))</f>
        <v>46238</v>
      </c>
      <c r="F4969">
        <f>IF(INDEX(Transactions!$L:$L,ROW()-8)="",0,INDEX(Transactions!$Q:$Q,ROW()-8))</f>
        <v>0</v>
      </c>
    </row>
    <row r="4970" spans="2:6" x14ac:dyDescent="0.15">
      <c r="B4970">
        <f ca="1">IF(INDEX(Transactions!$L:$L,ROW()-8)="",TODAY(),INDEX(Transactions!$G:$G,ROW()-8))</f>
        <v>46238</v>
      </c>
      <c r="F4970">
        <f>IF(INDEX(Transactions!$L:$L,ROW()-8)="",0,INDEX(Transactions!$Q:$Q,ROW()-8))</f>
        <v>0</v>
      </c>
    </row>
    <row r="4971" spans="2:6" x14ac:dyDescent="0.15">
      <c r="B4971">
        <f ca="1">IF(INDEX(Transactions!$L:$L,ROW()-8)="",TODAY(),INDEX(Transactions!$G:$G,ROW()-8))</f>
        <v>46238</v>
      </c>
      <c r="F4971">
        <f>IF(INDEX(Transactions!$L:$L,ROW()-8)="",0,INDEX(Transactions!$Q:$Q,ROW()-8))</f>
        <v>0</v>
      </c>
    </row>
    <row r="4972" spans="2:6" x14ac:dyDescent="0.15">
      <c r="B4972">
        <f ca="1">IF(INDEX(Transactions!$L:$L,ROW()-8)="",TODAY(),INDEX(Transactions!$G:$G,ROW()-8))</f>
        <v>46238</v>
      </c>
      <c r="F4972">
        <f>IF(INDEX(Transactions!$L:$L,ROW()-8)="",0,INDEX(Transactions!$Q:$Q,ROW()-8))</f>
        <v>0</v>
      </c>
    </row>
    <row r="4973" spans="2:6" x14ac:dyDescent="0.15">
      <c r="B4973">
        <f ca="1">IF(INDEX(Transactions!$L:$L,ROW()-8)="",TODAY(),INDEX(Transactions!$G:$G,ROW()-8))</f>
        <v>46238</v>
      </c>
      <c r="F4973">
        <f>IF(INDEX(Transactions!$L:$L,ROW()-8)="",0,INDEX(Transactions!$Q:$Q,ROW()-8))</f>
        <v>0</v>
      </c>
    </row>
    <row r="4974" spans="2:6" x14ac:dyDescent="0.15">
      <c r="B4974">
        <f ca="1">IF(INDEX(Transactions!$L:$L,ROW()-8)="",TODAY(),INDEX(Transactions!$G:$G,ROW()-8))</f>
        <v>46238</v>
      </c>
      <c r="F4974">
        <f>IF(INDEX(Transactions!$L:$L,ROW()-8)="",0,INDEX(Transactions!$Q:$Q,ROW()-8))</f>
        <v>0</v>
      </c>
    </row>
    <row r="4975" spans="2:6" x14ac:dyDescent="0.15">
      <c r="B4975">
        <f ca="1">IF(INDEX(Transactions!$L:$L,ROW()-8)="",TODAY(),INDEX(Transactions!$G:$G,ROW()-8))</f>
        <v>46238</v>
      </c>
      <c r="F4975">
        <f>IF(INDEX(Transactions!$L:$L,ROW()-8)="",0,INDEX(Transactions!$Q:$Q,ROW()-8))</f>
        <v>0</v>
      </c>
    </row>
    <row r="4976" spans="2:6" x14ac:dyDescent="0.15">
      <c r="B4976">
        <f ca="1">IF(INDEX(Transactions!$L:$L,ROW()-8)="",TODAY(),INDEX(Transactions!$G:$G,ROW()-8))</f>
        <v>46238</v>
      </c>
      <c r="F4976">
        <f>IF(INDEX(Transactions!$L:$L,ROW()-8)="",0,INDEX(Transactions!$Q:$Q,ROW()-8))</f>
        <v>0</v>
      </c>
    </row>
    <row r="4977" spans="2:6" x14ac:dyDescent="0.15">
      <c r="B4977">
        <f ca="1">IF(INDEX(Transactions!$L:$L,ROW()-8)="",TODAY(),INDEX(Transactions!$G:$G,ROW()-8))</f>
        <v>46238</v>
      </c>
      <c r="F4977">
        <f>IF(INDEX(Transactions!$L:$L,ROW()-8)="",0,INDEX(Transactions!$Q:$Q,ROW()-8))</f>
        <v>0</v>
      </c>
    </row>
    <row r="4978" spans="2:6" x14ac:dyDescent="0.15">
      <c r="B4978">
        <f ca="1">IF(INDEX(Transactions!$L:$L,ROW()-8)="",TODAY(),INDEX(Transactions!$G:$G,ROW()-8))</f>
        <v>46238</v>
      </c>
      <c r="F4978">
        <f>IF(INDEX(Transactions!$L:$L,ROW()-8)="",0,INDEX(Transactions!$Q:$Q,ROW()-8))</f>
        <v>0</v>
      </c>
    </row>
    <row r="4979" spans="2:6" x14ac:dyDescent="0.15">
      <c r="B4979">
        <f ca="1">IF(INDEX(Transactions!$L:$L,ROW()-8)="",TODAY(),INDEX(Transactions!$G:$G,ROW()-8))</f>
        <v>46238</v>
      </c>
      <c r="F4979">
        <f>IF(INDEX(Transactions!$L:$L,ROW()-8)="",0,INDEX(Transactions!$Q:$Q,ROW()-8))</f>
        <v>0</v>
      </c>
    </row>
    <row r="4980" spans="2:6" x14ac:dyDescent="0.15">
      <c r="B4980">
        <f ca="1">IF(INDEX(Transactions!$L:$L,ROW()-8)="",TODAY(),INDEX(Transactions!$G:$G,ROW()-8))</f>
        <v>46238</v>
      </c>
      <c r="F4980">
        <f>IF(INDEX(Transactions!$L:$L,ROW()-8)="",0,INDEX(Transactions!$Q:$Q,ROW()-8))</f>
        <v>0</v>
      </c>
    </row>
    <row r="4981" spans="2:6" x14ac:dyDescent="0.15">
      <c r="B4981">
        <f ca="1">IF(INDEX(Transactions!$L:$L,ROW()-8)="",TODAY(),INDEX(Transactions!$G:$G,ROW()-8))</f>
        <v>46238</v>
      </c>
      <c r="F4981">
        <f>IF(INDEX(Transactions!$L:$L,ROW()-8)="",0,INDEX(Transactions!$Q:$Q,ROW()-8))</f>
        <v>0</v>
      </c>
    </row>
    <row r="4982" spans="2:6" x14ac:dyDescent="0.15">
      <c r="B4982">
        <f ca="1">IF(INDEX(Transactions!$L:$L,ROW()-8)="",TODAY(),INDEX(Transactions!$G:$G,ROW()-8))</f>
        <v>46238</v>
      </c>
      <c r="F4982">
        <f>IF(INDEX(Transactions!$L:$L,ROW()-8)="",0,INDEX(Transactions!$Q:$Q,ROW()-8))</f>
        <v>0</v>
      </c>
    </row>
    <row r="4983" spans="2:6" x14ac:dyDescent="0.15">
      <c r="B4983">
        <f ca="1">IF(INDEX(Transactions!$L:$L,ROW()-8)="",TODAY(),INDEX(Transactions!$G:$G,ROW()-8))</f>
        <v>46238</v>
      </c>
      <c r="F4983">
        <f>IF(INDEX(Transactions!$L:$L,ROW()-8)="",0,INDEX(Transactions!$Q:$Q,ROW()-8))</f>
        <v>0</v>
      </c>
    </row>
    <row r="4984" spans="2:6" x14ac:dyDescent="0.15">
      <c r="B4984">
        <f ca="1">IF(INDEX(Transactions!$L:$L,ROW()-8)="",TODAY(),INDEX(Transactions!$G:$G,ROW()-8))</f>
        <v>46238</v>
      </c>
      <c r="F4984">
        <f>IF(INDEX(Transactions!$L:$L,ROW()-8)="",0,INDEX(Transactions!$Q:$Q,ROW()-8))</f>
        <v>0</v>
      </c>
    </row>
    <row r="4985" spans="2:6" x14ac:dyDescent="0.15">
      <c r="B4985">
        <f ca="1">IF(INDEX(Transactions!$L:$L,ROW()-8)="",TODAY(),INDEX(Transactions!$G:$G,ROW()-8))</f>
        <v>46238</v>
      </c>
      <c r="F4985">
        <f>IF(INDEX(Transactions!$L:$L,ROW()-8)="",0,INDEX(Transactions!$Q:$Q,ROW()-8))</f>
        <v>0</v>
      </c>
    </row>
    <row r="4986" spans="2:6" x14ac:dyDescent="0.15">
      <c r="B4986">
        <f ca="1">IF(INDEX(Transactions!$L:$L,ROW()-8)="",TODAY(),INDEX(Transactions!$G:$G,ROW()-8))</f>
        <v>46238</v>
      </c>
      <c r="F4986">
        <f>IF(INDEX(Transactions!$L:$L,ROW()-8)="",0,INDEX(Transactions!$Q:$Q,ROW()-8))</f>
        <v>0</v>
      </c>
    </row>
    <row r="4987" spans="2:6" x14ac:dyDescent="0.15">
      <c r="B4987">
        <f ca="1">IF(INDEX(Transactions!$L:$L,ROW()-8)="",TODAY(),INDEX(Transactions!$G:$G,ROW()-8))</f>
        <v>46238</v>
      </c>
      <c r="F4987">
        <f>IF(INDEX(Transactions!$L:$L,ROW()-8)="",0,INDEX(Transactions!$Q:$Q,ROW()-8))</f>
        <v>0</v>
      </c>
    </row>
    <row r="4988" spans="2:6" x14ac:dyDescent="0.15">
      <c r="B4988">
        <f ca="1">IF(INDEX(Transactions!$L:$L,ROW()-8)="",TODAY(),INDEX(Transactions!$G:$G,ROW()-8))</f>
        <v>46238</v>
      </c>
      <c r="F4988">
        <f>IF(INDEX(Transactions!$L:$L,ROW()-8)="",0,INDEX(Transactions!$Q:$Q,ROW()-8))</f>
        <v>0</v>
      </c>
    </row>
    <row r="4989" spans="2:6" x14ac:dyDescent="0.15">
      <c r="B4989">
        <f ca="1">IF(INDEX(Transactions!$L:$L,ROW()-8)="",TODAY(),INDEX(Transactions!$G:$G,ROW()-8))</f>
        <v>46238</v>
      </c>
      <c r="F4989">
        <f>IF(INDEX(Transactions!$L:$L,ROW()-8)="",0,INDEX(Transactions!$Q:$Q,ROW()-8))</f>
        <v>0</v>
      </c>
    </row>
    <row r="4990" spans="2:6" x14ac:dyDescent="0.15">
      <c r="B4990">
        <f ca="1">IF(INDEX(Transactions!$L:$L,ROW()-8)="",TODAY(),INDEX(Transactions!$G:$G,ROW()-8))</f>
        <v>46238</v>
      </c>
      <c r="F4990">
        <f>IF(INDEX(Transactions!$L:$L,ROW()-8)="",0,INDEX(Transactions!$Q:$Q,ROW()-8))</f>
        <v>0</v>
      </c>
    </row>
    <row r="4991" spans="2:6" x14ac:dyDescent="0.15">
      <c r="B4991">
        <f ca="1">IF(INDEX(Transactions!$L:$L,ROW()-8)="",TODAY(),INDEX(Transactions!$G:$G,ROW()-8))</f>
        <v>46238</v>
      </c>
      <c r="F4991">
        <f>IF(INDEX(Transactions!$L:$L,ROW()-8)="",0,INDEX(Transactions!$Q:$Q,ROW()-8))</f>
        <v>0</v>
      </c>
    </row>
    <row r="4992" spans="2:6" x14ac:dyDescent="0.15">
      <c r="B4992">
        <f ca="1">IF(INDEX(Transactions!$L:$L,ROW()-8)="",TODAY(),INDEX(Transactions!$G:$G,ROW()-8))</f>
        <v>46238</v>
      </c>
      <c r="F4992">
        <f>IF(INDEX(Transactions!$L:$L,ROW()-8)="",0,INDEX(Transactions!$Q:$Q,ROW()-8))</f>
        <v>0</v>
      </c>
    </row>
    <row r="4993" spans="2:6" x14ac:dyDescent="0.15">
      <c r="B4993">
        <f ca="1">IF(INDEX(Transactions!$L:$L,ROW()-8)="",TODAY(),INDEX(Transactions!$G:$G,ROW()-8))</f>
        <v>46238</v>
      </c>
      <c r="F4993">
        <f>IF(INDEX(Transactions!$L:$L,ROW()-8)="",0,INDEX(Transactions!$Q:$Q,ROW()-8))</f>
        <v>0</v>
      </c>
    </row>
    <row r="4994" spans="2:6" x14ac:dyDescent="0.15">
      <c r="B4994">
        <f ca="1">IF(INDEX(Transactions!$L:$L,ROW()-8)="",TODAY(),INDEX(Transactions!$G:$G,ROW()-8))</f>
        <v>46238</v>
      </c>
      <c r="F4994">
        <f>IF(INDEX(Transactions!$L:$L,ROW()-8)="",0,INDEX(Transactions!$Q:$Q,ROW()-8))</f>
        <v>0</v>
      </c>
    </row>
    <row r="4995" spans="2:6" x14ac:dyDescent="0.15">
      <c r="B4995">
        <f ca="1">IF(INDEX(Transactions!$L:$L,ROW()-8)="",TODAY(),INDEX(Transactions!$G:$G,ROW()-8))</f>
        <v>46238</v>
      </c>
      <c r="F4995">
        <f>IF(INDEX(Transactions!$L:$L,ROW()-8)="",0,INDEX(Transactions!$Q:$Q,ROW()-8))</f>
        <v>0</v>
      </c>
    </row>
    <row r="4996" spans="2:6" x14ac:dyDescent="0.15">
      <c r="B4996">
        <f ca="1">IF(INDEX(Transactions!$L:$L,ROW()-8)="",TODAY(),INDEX(Transactions!$G:$G,ROW()-8))</f>
        <v>46238</v>
      </c>
      <c r="F4996">
        <f>IF(INDEX(Transactions!$L:$L,ROW()-8)="",0,INDEX(Transactions!$Q:$Q,ROW()-8))</f>
        <v>0</v>
      </c>
    </row>
    <row r="4997" spans="2:6" x14ac:dyDescent="0.15">
      <c r="B4997">
        <f ca="1">IF(INDEX(Transactions!$L:$L,ROW()-8)="",TODAY(),INDEX(Transactions!$G:$G,ROW()-8))</f>
        <v>46238</v>
      </c>
      <c r="F4997">
        <f>IF(INDEX(Transactions!$L:$L,ROW()-8)="",0,INDEX(Transactions!$Q:$Q,ROW()-8))</f>
        <v>0</v>
      </c>
    </row>
    <row r="4998" spans="2:6" x14ac:dyDescent="0.15">
      <c r="B4998">
        <f ca="1">IF(INDEX(Transactions!$L:$L,ROW()-8)="",TODAY(),INDEX(Transactions!$G:$G,ROW()-8))</f>
        <v>46238</v>
      </c>
      <c r="F4998">
        <f>IF(INDEX(Transactions!$L:$L,ROW()-8)="",0,INDEX(Transactions!$Q:$Q,ROW()-8))</f>
        <v>0</v>
      </c>
    </row>
    <row r="4999" spans="2:6" x14ac:dyDescent="0.15">
      <c r="B4999">
        <f ca="1">IF(INDEX(Transactions!$L:$L,ROW()-8)="",TODAY(),INDEX(Transactions!$G:$G,ROW()-8))</f>
        <v>46238</v>
      </c>
      <c r="F4999">
        <f>IF(INDEX(Transactions!$L:$L,ROW()-8)="",0,INDEX(Transactions!$Q:$Q,ROW()-8))</f>
        <v>0</v>
      </c>
    </row>
    <row r="5000" spans="2:6" x14ac:dyDescent="0.15">
      <c r="B5000">
        <f ca="1">IF(INDEX(Transactions!$L:$L,ROW()-8)="",TODAY(),INDEX(Transactions!$G:$G,ROW()-8))</f>
        <v>46238</v>
      </c>
      <c r="F5000">
        <f>IF(INDEX(Transactions!$L:$L,ROW()-8)="",0,INDEX(Transactions!$Q:$Q,ROW()-8))</f>
        <v>0</v>
      </c>
    </row>
    <row r="5001" spans="2:6" x14ac:dyDescent="0.15">
      <c r="B5001">
        <f ca="1">IF(INDEX(Transactions!$L:$L,ROW()-8)="",TODAY(),INDEX(Transactions!$G:$G,ROW()-8))</f>
        <v>46238</v>
      </c>
      <c r="F5001">
        <f>IF(INDEX(Transactions!$L:$L,ROW()-8)="",0,INDEX(Transactions!$Q:$Q,ROW()-8))</f>
        <v>0</v>
      </c>
    </row>
    <row r="5002" spans="2:6" x14ac:dyDescent="0.15">
      <c r="B5002">
        <f ca="1">IF(INDEX(Transactions!$L:$L,ROW()-8)="",TODAY(),INDEX(Transactions!$G:$G,ROW()-8))</f>
        <v>46238</v>
      </c>
      <c r="F5002">
        <f>IF(INDEX(Transactions!$L:$L,ROW()-8)="",0,INDEX(Transactions!$Q:$Q,ROW()-8))</f>
        <v>0</v>
      </c>
    </row>
    <row r="5003" spans="2:6" x14ac:dyDescent="0.15">
      <c r="B5003">
        <f ca="1">IF(INDEX(Transactions!$L:$L,ROW()-8)="",TODAY(),INDEX(Transactions!$G:$G,ROW()-8))</f>
        <v>46238</v>
      </c>
      <c r="F5003">
        <f>IF(INDEX(Transactions!$L:$L,ROW()-8)="",0,INDEX(Transactions!$Q:$Q,ROW()-8))</f>
        <v>0</v>
      </c>
    </row>
    <row r="5004" spans="2:6" x14ac:dyDescent="0.15">
      <c r="B5004">
        <f ca="1">IF(INDEX(Transactions!$L:$L,ROW()-8)="",TODAY(),INDEX(Transactions!$G:$G,ROW()-8))</f>
        <v>46238</v>
      </c>
      <c r="F5004">
        <f>IF(INDEX(Transactions!$L:$L,ROW()-8)="",0,INDEX(Transactions!$Q:$Q,ROW()-8))</f>
        <v>0</v>
      </c>
    </row>
    <row r="5005" spans="2:6" x14ac:dyDescent="0.15">
      <c r="B5005">
        <f ca="1">IF(INDEX(Transactions!$L:$L,ROW()-8)="",TODAY(),INDEX(Transactions!$G:$G,ROW()-8))</f>
        <v>46238</v>
      </c>
      <c r="F5005">
        <f>IF(INDEX(Transactions!$L:$L,ROW()-8)="",0,INDEX(Transactions!$Q:$Q,ROW()-8))</f>
        <v>0</v>
      </c>
    </row>
    <row r="5006" spans="2:6" x14ac:dyDescent="0.15">
      <c r="B5006">
        <f ca="1">IF(INDEX(Transactions!$L:$L,ROW()-8)="",TODAY(),INDEX(Transactions!$G:$G,ROW()-8))</f>
        <v>46238</v>
      </c>
      <c r="F5006">
        <f>IF(INDEX(Transactions!$L:$L,ROW()-8)="",0,INDEX(Transactions!$Q:$Q,ROW()-8))</f>
        <v>0</v>
      </c>
    </row>
    <row r="5007" spans="2:6" x14ac:dyDescent="0.15">
      <c r="B5007">
        <f ca="1">IF(INDEX(Transactions!$L:$L,ROW()-8)="",TODAY(),INDEX(Transactions!$G:$G,ROW()-8))</f>
        <v>46238</v>
      </c>
      <c r="F5007">
        <f>IF(INDEX(Transactions!$L:$L,ROW()-8)="",0,INDEX(Transactions!$Q:$Q,ROW()-8))</f>
        <v>0</v>
      </c>
    </row>
    <row r="5008" spans="2:6" x14ac:dyDescent="0.15">
      <c r="B5008">
        <f ca="1">IF(INDEX(Transactions!$L:$L,ROW()-8)="",TODAY(),INDEX(Transactions!$G:$G,ROW()-8))</f>
        <v>46238</v>
      </c>
      <c r="F5008">
        <f>IF(INDEX(Transactions!$L:$L,ROW()-8)="",0,INDEX(Transactions!$Q:$Q,ROW()-8))</f>
        <v>0</v>
      </c>
    </row>
    <row r="5009" spans="2:6" x14ac:dyDescent="0.15">
      <c r="B5009">
        <f ca="1">IF(INDEX(Transactions!$L:$L,ROW()-8)="",TODAY(),INDEX(Transactions!$G:$G,ROW()-8))</f>
        <v>46238</v>
      </c>
      <c r="F5009">
        <f>IF(INDEX(Transactions!$L:$L,ROW()-8)="",0,INDEX(Transactions!$Q:$Q,ROW()-8))</f>
        <v>0</v>
      </c>
    </row>
    <row r="5010" spans="2:6" x14ac:dyDescent="0.15">
      <c r="B5010">
        <f ca="1">IF(INDEX(Transactions!$L:$L,ROW()-8)="",TODAY(),INDEX(Transactions!$G:$G,ROW()-8))</f>
        <v>46238</v>
      </c>
      <c r="F5010">
        <f>IF(INDEX(Transactions!$L:$L,ROW()-8)="",0,INDEX(Transactions!$Q:$Q,ROW()-8))</f>
        <v>0</v>
      </c>
    </row>
    <row r="5011" spans="2:6" x14ac:dyDescent="0.15">
      <c r="B5011">
        <f ca="1">IF(INDEX(Transactions!$L:$L,ROW()-8)="",TODAY(),INDEX(Transactions!$G:$G,ROW()-8))</f>
        <v>46238</v>
      </c>
      <c r="F5011">
        <f>IF(INDEX(Transactions!$L:$L,ROW()-8)="",0,INDEX(Transactions!$Q:$Q,ROW()-8))</f>
        <v>0</v>
      </c>
    </row>
    <row r="5012" spans="2:6" x14ac:dyDescent="0.15">
      <c r="B5012">
        <f ca="1">IF(INDEX(Transactions!$L:$L,ROW()-8)="",TODAY(),INDEX(Transactions!$G:$G,ROW()-8))</f>
        <v>46238</v>
      </c>
      <c r="F5012">
        <f>IF(INDEX(Transactions!$L:$L,ROW()-8)="",0,INDEX(Transactions!$Q:$Q,ROW()-8))</f>
        <v>0</v>
      </c>
    </row>
    <row r="5013" spans="2:6" x14ac:dyDescent="0.15">
      <c r="B5013">
        <f ca="1">IF(INDEX(Transactions!$L:$L,ROW()-8)="",TODAY(),INDEX(Transactions!$G:$G,ROW()-8))</f>
        <v>46238</v>
      </c>
      <c r="F5013">
        <f>IF(INDEX(Transactions!$L:$L,ROW()-8)="",0,INDEX(Transactions!$Q:$Q,ROW()-8))</f>
        <v>0</v>
      </c>
    </row>
    <row r="5014" spans="2:6" x14ac:dyDescent="0.15">
      <c r="B5014">
        <f ca="1">IF(INDEX(Transactions!$L:$L,ROW()-8)="",TODAY(),INDEX(Transactions!$G:$G,ROW()-8))</f>
        <v>46238</v>
      </c>
      <c r="F5014">
        <f>IF(INDEX(Transactions!$L:$L,ROW()-8)="",0,INDEX(Transactions!$Q:$Q,ROW()-8))</f>
        <v>0</v>
      </c>
    </row>
    <row r="5015" spans="2:6" x14ac:dyDescent="0.15">
      <c r="B5015">
        <f ca="1">IF(INDEX(Transactions!$L:$L,ROW()-8)="",TODAY(),INDEX(Transactions!$G:$G,ROW()-8))</f>
        <v>46238</v>
      </c>
      <c r="F5015">
        <f>IF(INDEX(Transactions!$L:$L,ROW()-8)="",0,INDEX(Transactions!$Q:$Q,ROW()-8))</f>
        <v>0</v>
      </c>
    </row>
    <row r="5016" spans="2:6" x14ac:dyDescent="0.15">
      <c r="B5016">
        <f ca="1">IF(INDEX(Transactions!$L:$L,ROW()-8)="",TODAY(),INDEX(Transactions!$G:$G,ROW()-8))</f>
        <v>46238</v>
      </c>
      <c r="F5016">
        <f>IF(INDEX(Transactions!$L:$L,ROW()-8)="",0,INDEX(Transactions!$Q:$Q,ROW()-8))</f>
        <v>0</v>
      </c>
    </row>
    <row r="5017" spans="2:6" x14ac:dyDescent="0.15">
      <c r="B5017">
        <f ca="1">IF(INDEX(Transactions!$L:$L,ROW()-8)="",TODAY(),INDEX(Transactions!$G:$G,ROW()-8))</f>
        <v>46238</v>
      </c>
      <c r="F5017">
        <f>IF(INDEX(Transactions!$L:$L,ROW()-8)="",0,INDEX(Transactions!$Q:$Q,ROW()-8))</f>
        <v>0</v>
      </c>
    </row>
    <row r="5018" spans="2:6" x14ac:dyDescent="0.15">
      <c r="B5018">
        <f ca="1">IF(INDEX(Transactions!$L:$L,ROW()-8)="",TODAY(),INDEX(Transactions!$G:$G,ROW()-8))</f>
        <v>46238</v>
      </c>
      <c r="F5018">
        <f>IF(INDEX(Transactions!$L:$L,ROW()-8)="",0,INDEX(Transactions!$Q:$Q,ROW()-8))</f>
        <v>0</v>
      </c>
    </row>
    <row r="5019" spans="2:6" x14ac:dyDescent="0.15">
      <c r="B5019">
        <f ca="1">IF(INDEX(Transactions!$L:$L,ROW()-8)="",TODAY(),INDEX(Transactions!$G:$G,ROW()-8))</f>
        <v>46238</v>
      </c>
      <c r="F5019">
        <f>IF(INDEX(Transactions!$L:$L,ROW()-8)="",0,INDEX(Transactions!$Q:$Q,ROW()-8))</f>
        <v>0</v>
      </c>
    </row>
    <row r="5020" spans="2:6" x14ac:dyDescent="0.15">
      <c r="B5020">
        <f ca="1">IF(INDEX(Transactions!$L:$L,ROW()-8)="",TODAY(),INDEX(Transactions!$G:$G,ROW()-8))</f>
        <v>46238</v>
      </c>
      <c r="F5020">
        <f>IF(INDEX(Transactions!$L:$L,ROW()-8)="",0,INDEX(Transactions!$Q:$Q,ROW()-8))</f>
        <v>0</v>
      </c>
    </row>
    <row r="5021" spans="2:6" x14ac:dyDescent="0.15">
      <c r="B5021">
        <f ca="1">IF(INDEX(Transactions!$L:$L,ROW()-8)="",TODAY(),INDEX(Transactions!$G:$G,ROW()-8))</f>
        <v>46238</v>
      </c>
      <c r="F5021">
        <f>IF(INDEX(Transactions!$L:$L,ROW()-8)="",0,INDEX(Transactions!$Q:$Q,ROW()-8))</f>
        <v>0</v>
      </c>
    </row>
    <row r="5022" spans="2:6" x14ac:dyDescent="0.15">
      <c r="B5022">
        <f ca="1">IF(INDEX(Transactions!$L:$L,ROW()-8)="",TODAY(),INDEX(Transactions!$G:$G,ROW()-8))</f>
        <v>46238</v>
      </c>
      <c r="F5022">
        <f>IF(INDEX(Transactions!$L:$L,ROW()-8)="",0,INDEX(Transactions!$Q:$Q,ROW()-8))</f>
        <v>0</v>
      </c>
    </row>
    <row r="5023" spans="2:6" x14ac:dyDescent="0.15">
      <c r="B5023">
        <f ca="1">IF(INDEX(Transactions!$L:$L,ROW()-8)="",TODAY(),INDEX(Transactions!$G:$G,ROW()-8))</f>
        <v>46238</v>
      </c>
      <c r="F5023">
        <f>IF(INDEX(Transactions!$L:$L,ROW()-8)="",0,INDEX(Transactions!$Q:$Q,ROW()-8))</f>
        <v>0</v>
      </c>
    </row>
    <row r="5024" spans="2:6" x14ac:dyDescent="0.15">
      <c r="B5024">
        <f ca="1">IF(INDEX(Transactions!$L:$L,ROW()-8)="",TODAY(),INDEX(Transactions!$G:$G,ROW()-8))</f>
        <v>46238</v>
      </c>
      <c r="F5024">
        <f>IF(INDEX(Transactions!$L:$L,ROW()-8)="",0,INDEX(Transactions!$Q:$Q,ROW()-8))</f>
        <v>0</v>
      </c>
    </row>
    <row r="5025" spans="2:6" x14ac:dyDescent="0.15">
      <c r="B5025">
        <f ca="1">IF(INDEX(Transactions!$L:$L,ROW()-8)="",TODAY(),INDEX(Transactions!$G:$G,ROW()-8))</f>
        <v>46238</v>
      </c>
      <c r="F5025">
        <f>IF(INDEX(Transactions!$L:$L,ROW()-8)="",0,INDEX(Transactions!$Q:$Q,ROW()-8))</f>
        <v>0</v>
      </c>
    </row>
    <row r="5026" spans="2:6" x14ac:dyDescent="0.15">
      <c r="B5026">
        <f ca="1">IF(INDEX(Transactions!$L:$L,ROW()-8)="",TODAY(),INDEX(Transactions!$G:$G,ROW()-8))</f>
        <v>46238</v>
      </c>
      <c r="F5026">
        <f>IF(INDEX(Transactions!$L:$L,ROW()-8)="",0,INDEX(Transactions!$Q:$Q,ROW()-8))</f>
        <v>0</v>
      </c>
    </row>
    <row r="5027" spans="2:6" x14ac:dyDescent="0.15">
      <c r="B5027">
        <f ca="1">IF(INDEX(Transactions!$L:$L,ROW()-8)="",TODAY(),INDEX(Transactions!$G:$G,ROW()-8))</f>
        <v>46238</v>
      </c>
      <c r="F5027">
        <f>IF(INDEX(Transactions!$L:$L,ROW()-8)="",0,INDEX(Transactions!$Q:$Q,ROW()-8))</f>
        <v>0</v>
      </c>
    </row>
    <row r="5028" spans="2:6" x14ac:dyDescent="0.15">
      <c r="B5028">
        <f ca="1">IF(INDEX(Transactions!$L:$L,ROW()-8)="",TODAY(),INDEX(Transactions!$G:$G,ROW()-8))</f>
        <v>46238</v>
      </c>
      <c r="F5028">
        <f>IF(INDEX(Transactions!$L:$L,ROW()-8)="",0,INDEX(Transactions!$Q:$Q,ROW()-8))</f>
        <v>0</v>
      </c>
    </row>
    <row r="5029" spans="2:6" x14ac:dyDescent="0.15">
      <c r="B5029">
        <f ca="1">IF(INDEX(Transactions!$L:$L,ROW()-8)="",TODAY(),INDEX(Transactions!$G:$G,ROW()-8))</f>
        <v>46238</v>
      </c>
      <c r="F5029">
        <f>IF(INDEX(Transactions!$L:$L,ROW()-8)="",0,INDEX(Transactions!$Q:$Q,ROW()-8))</f>
        <v>0</v>
      </c>
    </row>
    <row r="5030" spans="2:6" x14ac:dyDescent="0.15">
      <c r="B5030">
        <f ca="1">IF(INDEX(Transactions!$L:$L,ROW()-8)="",TODAY(),INDEX(Transactions!$G:$G,ROW()-8))</f>
        <v>46238</v>
      </c>
      <c r="F5030">
        <f>IF(INDEX(Transactions!$L:$L,ROW()-8)="",0,INDEX(Transactions!$Q:$Q,ROW()-8))</f>
        <v>0</v>
      </c>
    </row>
    <row r="5031" spans="2:6" x14ac:dyDescent="0.15">
      <c r="B5031">
        <f ca="1">IF(INDEX(Transactions!$L:$L,ROW()-8)="",TODAY(),INDEX(Transactions!$G:$G,ROW()-8))</f>
        <v>46238</v>
      </c>
      <c r="F5031">
        <f>IF(INDEX(Transactions!$L:$L,ROW()-8)="",0,INDEX(Transactions!$Q:$Q,ROW()-8))</f>
        <v>0</v>
      </c>
    </row>
    <row r="5032" spans="2:6" x14ac:dyDescent="0.15">
      <c r="B5032">
        <f ca="1">IF(INDEX(Transactions!$L:$L,ROW()-8)="",TODAY(),INDEX(Transactions!$G:$G,ROW()-8))</f>
        <v>46238</v>
      </c>
      <c r="F5032">
        <f>IF(INDEX(Transactions!$L:$L,ROW()-8)="",0,INDEX(Transactions!$Q:$Q,ROW()-8))</f>
        <v>0</v>
      </c>
    </row>
    <row r="5033" spans="2:6" x14ac:dyDescent="0.15">
      <c r="B5033">
        <f ca="1">IF(INDEX(Transactions!$L:$L,ROW()-8)="",TODAY(),INDEX(Transactions!$G:$G,ROW()-8))</f>
        <v>46238</v>
      </c>
      <c r="F5033">
        <f>IF(INDEX(Transactions!$L:$L,ROW()-8)="",0,INDEX(Transactions!$Q:$Q,ROW()-8))</f>
        <v>0</v>
      </c>
    </row>
    <row r="5034" spans="2:6" x14ac:dyDescent="0.15">
      <c r="B5034">
        <f ca="1">IF(INDEX(Transactions!$L:$L,ROW()-8)="",TODAY(),INDEX(Transactions!$G:$G,ROW()-8))</f>
        <v>46238</v>
      </c>
      <c r="F5034">
        <f>IF(INDEX(Transactions!$L:$L,ROW()-8)="",0,INDEX(Transactions!$Q:$Q,ROW()-8))</f>
        <v>0</v>
      </c>
    </row>
    <row r="5035" spans="2:6" x14ac:dyDescent="0.15">
      <c r="B5035">
        <f ca="1">IF(INDEX(Transactions!$L:$L,ROW()-8)="",TODAY(),INDEX(Transactions!$G:$G,ROW()-8))</f>
        <v>46238</v>
      </c>
      <c r="F5035">
        <f>IF(INDEX(Transactions!$L:$L,ROW()-8)="",0,INDEX(Transactions!$Q:$Q,ROW()-8))</f>
        <v>0</v>
      </c>
    </row>
    <row r="5036" spans="2:6" x14ac:dyDescent="0.15">
      <c r="B5036">
        <f ca="1">IF(INDEX(Transactions!$L:$L,ROW()-8)="",TODAY(),INDEX(Transactions!$G:$G,ROW()-8))</f>
        <v>46238</v>
      </c>
      <c r="F5036">
        <f>IF(INDEX(Transactions!$L:$L,ROW()-8)="",0,INDEX(Transactions!$Q:$Q,ROW()-8))</f>
        <v>0</v>
      </c>
    </row>
    <row r="5037" spans="2:6" x14ac:dyDescent="0.15">
      <c r="B5037">
        <f ca="1">IF(INDEX(Transactions!$L:$L,ROW()-8)="",TODAY(),INDEX(Transactions!$G:$G,ROW()-8))</f>
        <v>46238</v>
      </c>
      <c r="F5037">
        <f>IF(INDEX(Transactions!$L:$L,ROW()-8)="",0,INDEX(Transactions!$Q:$Q,ROW()-8))</f>
        <v>0</v>
      </c>
    </row>
    <row r="5038" spans="2:6" x14ac:dyDescent="0.15">
      <c r="B5038">
        <f ca="1">IF(INDEX(Transactions!$L:$L,ROW()-8)="",TODAY(),INDEX(Transactions!$G:$G,ROW()-8))</f>
        <v>46238</v>
      </c>
      <c r="F5038">
        <f>IF(INDEX(Transactions!$L:$L,ROW()-8)="",0,INDEX(Transactions!$Q:$Q,ROW()-8))</f>
        <v>0</v>
      </c>
    </row>
    <row r="5039" spans="2:6" x14ac:dyDescent="0.15">
      <c r="B5039">
        <f ca="1">IF(INDEX(Transactions!$L:$L,ROW()-8)="",TODAY(),INDEX(Transactions!$G:$G,ROW()-8))</f>
        <v>46238</v>
      </c>
      <c r="F5039">
        <f>IF(INDEX(Transactions!$L:$L,ROW()-8)="",0,INDEX(Transactions!$Q:$Q,ROW()-8))</f>
        <v>0</v>
      </c>
    </row>
    <row r="5040" spans="2:6" x14ac:dyDescent="0.15">
      <c r="B5040">
        <f ca="1">IF(INDEX(Transactions!$L:$L,ROW()-8)="",TODAY(),INDEX(Transactions!$G:$G,ROW()-8))</f>
        <v>46238</v>
      </c>
      <c r="F5040">
        <f>IF(INDEX(Transactions!$L:$L,ROW()-8)="",0,INDEX(Transactions!$Q:$Q,ROW()-8))</f>
        <v>0</v>
      </c>
    </row>
    <row r="5041" spans="2:6" x14ac:dyDescent="0.15">
      <c r="B5041">
        <f ca="1">IF(INDEX(Transactions!$L:$L,ROW()-8)="",TODAY(),INDEX(Transactions!$G:$G,ROW()-8))</f>
        <v>46238</v>
      </c>
      <c r="F5041">
        <f>IF(INDEX(Transactions!$L:$L,ROW()-8)="",0,INDEX(Transactions!$Q:$Q,ROW()-8))</f>
        <v>0</v>
      </c>
    </row>
    <row r="5042" spans="2:6" x14ac:dyDescent="0.15">
      <c r="B5042">
        <f ca="1">IF(INDEX(Transactions!$L:$L,ROW()-8)="",TODAY(),INDEX(Transactions!$G:$G,ROW()-8))</f>
        <v>46238</v>
      </c>
      <c r="F5042">
        <f>IF(INDEX(Transactions!$L:$L,ROW()-8)="",0,INDEX(Transactions!$Q:$Q,ROW()-8))</f>
        <v>0</v>
      </c>
    </row>
    <row r="5043" spans="2:6" x14ac:dyDescent="0.15">
      <c r="B5043">
        <f ca="1">IF(INDEX(Transactions!$L:$L,ROW()-8)="",TODAY(),INDEX(Transactions!$G:$G,ROW()-8))</f>
        <v>46238</v>
      </c>
      <c r="F5043">
        <f>IF(INDEX(Transactions!$L:$L,ROW()-8)="",0,INDEX(Transactions!$Q:$Q,ROW()-8))</f>
        <v>0</v>
      </c>
    </row>
    <row r="5044" spans="2:6" x14ac:dyDescent="0.15">
      <c r="B5044">
        <f ca="1">IF(INDEX(Transactions!$L:$L,ROW()-8)="",TODAY(),INDEX(Transactions!$G:$G,ROW()-8))</f>
        <v>46238</v>
      </c>
      <c r="F5044">
        <f>IF(INDEX(Transactions!$L:$L,ROW()-8)="",0,INDEX(Transactions!$Q:$Q,ROW()-8))</f>
        <v>0</v>
      </c>
    </row>
    <row r="5045" spans="2:6" x14ac:dyDescent="0.15">
      <c r="B5045">
        <f ca="1">IF(INDEX(Transactions!$L:$L,ROW()-8)="",TODAY(),INDEX(Transactions!$G:$G,ROW()-8))</f>
        <v>46238</v>
      </c>
      <c r="F5045">
        <f>IF(INDEX(Transactions!$L:$L,ROW()-8)="",0,INDEX(Transactions!$Q:$Q,ROW()-8))</f>
        <v>0</v>
      </c>
    </row>
    <row r="5046" spans="2:6" x14ac:dyDescent="0.15">
      <c r="B5046">
        <f ca="1">IF(INDEX(Transactions!$L:$L,ROW()-8)="",TODAY(),INDEX(Transactions!$G:$G,ROW()-8))</f>
        <v>46238</v>
      </c>
      <c r="F5046">
        <f>IF(INDEX(Transactions!$L:$L,ROW()-8)="",0,INDEX(Transactions!$Q:$Q,ROW()-8))</f>
        <v>0</v>
      </c>
    </row>
    <row r="5047" spans="2:6" x14ac:dyDescent="0.15">
      <c r="B5047">
        <f ca="1">IF(INDEX(Transactions!$L:$L,ROW()-8)="",TODAY(),INDEX(Transactions!$G:$G,ROW()-8))</f>
        <v>46238</v>
      </c>
      <c r="F5047">
        <f>IF(INDEX(Transactions!$L:$L,ROW()-8)="",0,INDEX(Transactions!$Q:$Q,ROW()-8))</f>
        <v>0</v>
      </c>
    </row>
    <row r="5048" spans="2:6" x14ac:dyDescent="0.15">
      <c r="B5048">
        <f ca="1">IF(INDEX(Transactions!$L:$L,ROW()-8)="",TODAY(),INDEX(Transactions!$G:$G,ROW()-8))</f>
        <v>46238</v>
      </c>
      <c r="F5048">
        <f>IF(INDEX(Transactions!$L:$L,ROW()-8)="",0,INDEX(Transactions!$Q:$Q,ROW()-8))</f>
        <v>0</v>
      </c>
    </row>
    <row r="5049" spans="2:6" x14ac:dyDescent="0.15">
      <c r="B5049">
        <f ca="1">IF(INDEX(Transactions!$L:$L,ROW()-8)="",TODAY(),INDEX(Transactions!$G:$G,ROW()-8))</f>
        <v>46238</v>
      </c>
      <c r="F5049">
        <f>IF(INDEX(Transactions!$L:$L,ROW()-8)="",0,INDEX(Transactions!$Q:$Q,ROW()-8))</f>
        <v>0</v>
      </c>
    </row>
    <row r="5050" spans="2:6" x14ac:dyDescent="0.15">
      <c r="B5050">
        <f ca="1">IF(INDEX(Transactions!$L:$L,ROW()-8)="",TODAY(),INDEX(Transactions!$G:$G,ROW()-8))</f>
        <v>46238</v>
      </c>
      <c r="F5050">
        <f>IF(INDEX(Transactions!$L:$L,ROW()-8)="",0,INDEX(Transactions!$Q:$Q,ROW()-8))</f>
        <v>0</v>
      </c>
    </row>
    <row r="5051" spans="2:6" x14ac:dyDescent="0.15">
      <c r="B5051">
        <f ca="1">IF(INDEX(Transactions!$L:$L,ROW()-8)="",TODAY(),INDEX(Transactions!$G:$G,ROW()-8))</f>
        <v>46238</v>
      </c>
      <c r="F5051">
        <f>IF(INDEX(Transactions!$L:$L,ROW()-8)="",0,INDEX(Transactions!$Q:$Q,ROW()-8))</f>
        <v>0</v>
      </c>
    </row>
    <row r="5052" spans="2:6" x14ac:dyDescent="0.15">
      <c r="B5052">
        <f ca="1">IF(INDEX(Transactions!$L:$L,ROW()-8)="",TODAY(),INDEX(Transactions!$G:$G,ROW()-8))</f>
        <v>46238</v>
      </c>
      <c r="F5052">
        <f>IF(INDEX(Transactions!$L:$L,ROW()-8)="",0,INDEX(Transactions!$Q:$Q,ROW()-8))</f>
        <v>0</v>
      </c>
    </row>
    <row r="5053" spans="2:6" x14ac:dyDescent="0.15">
      <c r="B5053">
        <f ca="1">IF(INDEX(Transactions!$L:$L,ROW()-8)="",TODAY(),INDEX(Transactions!$G:$G,ROW()-8))</f>
        <v>46238</v>
      </c>
      <c r="F5053">
        <f>IF(INDEX(Transactions!$L:$L,ROW()-8)="",0,INDEX(Transactions!$Q:$Q,ROW()-8))</f>
        <v>0</v>
      </c>
    </row>
    <row r="5054" spans="2:6" x14ac:dyDescent="0.15">
      <c r="B5054">
        <f ca="1">IF(INDEX(Transactions!$L:$L,ROW()-8)="",TODAY(),INDEX(Transactions!$G:$G,ROW()-8))</f>
        <v>46238</v>
      </c>
      <c r="F5054">
        <f>IF(INDEX(Transactions!$L:$L,ROW()-8)="",0,INDEX(Transactions!$Q:$Q,ROW()-8))</f>
        <v>0</v>
      </c>
    </row>
    <row r="5055" spans="2:6" x14ac:dyDescent="0.15">
      <c r="B5055">
        <f ca="1">IF(INDEX(Transactions!$L:$L,ROW()-8)="",TODAY(),INDEX(Transactions!$G:$G,ROW()-8))</f>
        <v>46238</v>
      </c>
      <c r="F5055">
        <f>IF(INDEX(Transactions!$L:$L,ROW()-8)="",0,INDEX(Transactions!$Q:$Q,ROW()-8))</f>
        <v>0</v>
      </c>
    </row>
    <row r="5056" spans="2:6" x14ac:dyDescent="0.15">
      <c r="B5056">
        <f ca="1">IF(INDEX(Transactions!$L:$L,ROW()-8)="",TODAY(),INDEX(Transactions!$G:$G,ROW()-8))</f>
        <v>46238</v>
      </c>
      <c r="F5056">
        <f>IF(INDEX(Transactions!$L:$L,ROW()-8)="",0,INDEX(Transactions!$Q:$Q,ROW()-8))</f>
        <v>0</v>
      </c>
    </row>
    <row r="5057" spans="2:6" x14ac:dyDescent="0.15">
      <c r="B5057">
        <f ca="1">IF(INDEX(Transactions!$L:$L,ROW()-8)="",TODAY(),INDEX(Transactions!$G:$G,ROW()-8))</f>
        <v>46238</v>
      </c>
      <c r="F5057">
        <f>IF(INDEX(Transactions!$L:$L,ROW()-8)="",0,INDEX(Transactions!$Q:$Q,ROW()-8))</f>
        <v>0</v>
      </c>
    </row>
    <row r="5058" spans="2:6" x14ac:dyDescent="0.15">
      <c r="B5058">
        <f ca="1">IF(INDEX(Transactions!$L:$L,ROW()-8)="",TODAY(),INDEX(Transactions!$G:$G,ROW()-8))</f>
        <v>46238</v>
      </c>
      <c r="F5058">
        <f>IF(INDEX(Transactions!$L:$L,ROW()-8)="",0,INDEX(Transactions!$Q:$Q,ROW()-8))</f>
        <v>0</v>
      </c>
    </row>
    <row r="5059" spans="2:6" x14ac:dyDescent="0.15">
      <c r="B5059">
        <f ca="1">IF(INDEX(Transactions!$L:$L,ROW()-8)="",TODAY(),INDEX(Transactions!$G:$G,ROW()-8))</f>
        <v>46238</v>
      </c>
      <c r="F5059">
        <f>IF(INDEX(Transactions!$L:$L,ROW()-8)="",0,INDEX(Transactions!$Q:$Q,ROW()-8))</f>
        <v>0</v>
      </c>
    </row>
    <row r="5060" spans="2:6" x14ac:dyDescent="0.15">
      <c r="B5060">
        <f ca="1">IF(INDEX(Transactions!$L:$L,ROW()-8)="",TODAY(),INDEX(Transactions!$G:$G,ROW()-8))</f>
        <v>46238</v>
      </c>
      <c r="F5060">
        <f>IF(INDEX(Transactions!$L:$L,ROW()-8)="",0,INDEX(Transactions!$Q:$Q,ROW()-8))</f>
        <v>0</v>
      </c>
    </row>
    <row r="5061" spans="2:6" x14ac:dyDescent="0.15">
      <c r="B5061">
        <f ca="1">IF(INDEX(Transactions!$L:$L,ROW()-8)="",TODAY(),INDEX(Transactions!$G:$G,ROW()-8))</f>
        <v>46238</v>
      </c>
      <c r="F5061">
        <f>IF(INDEX(Transactions!$L:$L,ROW()-8)="",0,INDEX(Transactions!$Q:$Q,ROW()-8))</f>
        <v>0</v>
      </c>
    </row>
    <row r="5062" spans="2:6" x14ac:dyDescent="0.15">
      <c r="B5062">
        <f ca="1">IF(INDEX(Transactions!$L:$L,ROW()-8)="",TODAY(),INDEX(Transactions!$G:$G,ROW()-8))</f>
        <v>46238</v>
      </c>
      <c r="F5062">
        <f>IF(INDEX(Transactions!$L:$L,ROW()-8)="",0,INDEX(Transactions!$Q:$Q,ROW()-8))</f>
        <v>0</v>
      </c>
    </row>
    <row r="5063" spans="2:6" x14ac:dyDescent="0.15">
      <c r="B5063">
        <f ca="1">IF(INDEX(Transactions!$L:$L,ROW()-8)="",TODAY(),INDEX(Transactions!$G:$G,ROW()-8))</f>
        <v>46238</v>
      </c>
      <c r="F5063">
        <f>IF(INDEX(Transactions!$L:$L,ROW()-8)="",0,INDEX(Transactions!$Q:$Q,ROW()-8))</f>
        <v>0</v>
      </c>
    </row>
    <row r="5064" spans="2:6" x14ac:dyDescent="0.15">
      <c r="B5064">
        <f ca="1">IF(INDEX(Transactions!$L:$L,ROW()-8)="",TODAY(),INDEX(Transactions!$G:$G,ROW()-8))</f>
        <v>46238</v>
      </c>
      <c r="F5064">
        <f>IF(INDEX(Transactions!$L:$L,ROW()-8)="",0,INDEX(Transactions!$Q:$Q,ROW()-8))</f>
        <v>0</v>
      </c>
    </row>
    <row r="5065" spans="2:6" x14ac:dyDescent="0.15">
      <c r="B5065">
        <f ca="1">IF(INDEX(Transactions!$L:$L,ROW()-8)="",TODAY(),INDEX(Transactions!$G:$G,ROW()-8))</f>
        <v>46238</v>
      </c>
      <c r="F5065">
        <f>IF(INDEX(Transactions!$L:$L,ROW()-8)="",0,INDEX(Transactions!$Q:$Q,ROW()-8))</f>
        <v>0</v>
      </c>
    </row>
    <row r="5066" spans="2:6" x14ac:dyDescent="0.15">
      <c r="B5066">
        <f ca="1">IF(INDEX(Transactions!$L:$L,ROW()-8)="",TODAY(),INDEX(Transactions!$G:$G,ROW()-8))</f>
        <v>46238</v>
      </c>
      <c r="F5066">
        <f>IF(INDEX(Transactions!$L:$L,ROW()-8)="",0,INDEX(Transactions!$Q:$Q,ROW()-8))</f>
        <v>0</v>
      </c>
    </row>
    <row r="5067" spans="2:6" x14ac:dyDescent="0.15">
      <c r="B5067">
        <f ca="1">IF(INDEX(Transactions!$L:$L,ROW()-8)="",TODAY(),INDEX(Transactions!$G:$G,ROW()-8))</f>
        <v>46238</v>
      </c>
      <c r="F5067">
        <f>IF(INDEX(Transactions!$L:$L,ROW()-8)="",0,INDEX(Transactions!$Q:$Q,ROW()-8))</f>
        <v>0</v>
      </c>
    </row>
    <row r="5068" spans="2:6" x14ac:dyDescent="0.15">
      <c r="B5068">
        <f ca="1">IF(INDEX(Transactions!$L:$L,ROW()-8)="",TODAY(),INDEX(Transactions!$G:$G,ROW()-8))</f>
        <v>46238</v>
      </c>
      <c r="F5068">
        <f>IF(INDEX(Transactions!$L:$L,ROW()-8)="",0,INDEX(Transactions!$Q:$Q,ROW()-8))</f>
        <v>0</v>
      </c>
    </row>
    <row r="5069" spans="2:6" x14ac:dyDescent="0.15">
      <c r="B5069">
        <f ca="1">IF(INDEX(Transactions!$L:$L,ROW()-8)="",TODAY(),INDEX(Transactions!$G:$G,ROW()-8))</f>
        <v>46238</v>
      </c>
      <c r="F5069">
        <f>IF(INDEX(Transactions!$L:$L,ROW()-8)="",0,INDEX(Transactions!$Q:$Q,ROW()-8))</f>
        <v>0</v>
      </c>
    </row>
    <row r="5070" spans="2:6" x14ac:dyDescent="0.15">
      <c r="B5070">
        <f ca="1">IF(INDEX(Transactions!$L:$L,ROW()-8)="",TODAY(),INDEX(Transactions!$G:$G,ROW()-8))</f>
        <v>46238</v>
      </c>
      <c r="F5070">
        <f>IF(INDEX(Transactions!$L:$L,ROW()-8)="",0,INDEX(Transactions!$Q:$Q,ROW()-8))</f>
        <v>0</v>
      </c>
    </row>
    <row r="5071" spans="2:6" x14ac:dyDescent="0.15">
      <c r="B5071">
        <f ca="1">IF(INDEX(Transactions!$L:$L,ROW()-8)="",TODAY(),INDEX(Transactions!$G:$G,ROW()-8))</f>
        <v>46238</v>
      </c>
      <c r="F5071">
        <f>IF(INDEX(Transactions!$L:$L,ROW()-8)="",0,INDEX(Transactions!$Q:$Q,ROW()-8))</f>
        <v>0</v>
      </c>
    </row>
    <row r="5072" spans="2:6" x14ac:dyDescent="0.15">
      <c r="B5072">
        <f ca="1">IF(INDEX(Transactions!$L:$L,ROW()-8)="",TODAY(),INDEX(Transactions!$G:$G,ROW()-8))</f>
        <v>46238</v>
      </c>
      <c r="F5072">
        <f>IF(INDEX(Transactions!$L:$L,ROW()-8)="",0,INDEX(Transactions!$Q:$Q,ROW()-8))</f>
        <v>0</v>
      </c>
    </row>
    <row r="5073" spans="2:6" x14ac:dyDescent="0.15">
      <c r="B5073">
        <f ca="1">IF(INDEX(Transactions!$L:$L,ROW()-8)="",TODAY(),INDEX(Transactions!$G:$G,ROW()-8))</f>
        <v>46238</v>
      </c>
      <c r="F5073">
        <f>IF(INDEX(Transactions!$L:$L,ROW()-8)="",0,INDEX(Transactions!$Q:$Q,ROW()-8))</f>
        <v>0</v>
      </c>
    </row>
    <row r="5074" spans="2:6" x14ac:dyDescent="0.15">
      <c r="B5074">
        <f ca="1">IF(INDEX(Transactions!$L:$L,ROW()-8)="",TODAY(),INDEX(Transactions!$G:$G,ROW()-8))</f>
        <v>46238</v>
      </c>
      <c r="F5074">
        <f>IF(INDEX(Transactions!$L:$L,ROW()-8)="",0,INDEX(Transactions!$Q:$Q,ROW()-8))</f>
        <v>0</v>
      </c>
    </row>
    <row r="5075" spans="2:6" x14ac:dyDescent="0.15">
      <c r="B5075">
        <f ca="1">IF(INDEX(Transactions!$L:$L,ROW()-8)="",TODAY(),INDEX(Transactions!$G:$G,ROW()-8))</f>
        <v>46238</v>
      </c>
      <c r="F5075">
        <f>IF(INDEX(Transactions!$L:$L,ROW()-8)="",0,INDEX(Transactions!$Q:$Q,ROW()-8))</f>
        <v>0</v>
      </c>
    </row>
    <row r="5076" spans="2:6" x14ac:dyDescent="0.15">
      <c r="B5076">
        <f ca="1">IF(INDEX(Transactions!$L:$L,ROW()-8)="",TODAY(),INDEX(Transactions!$G:$G,ROW()-8))</f>
        <v>46238</v>
      </c>
      <c r="F5076">
        <f>IF(INDEX(Transactions!$L:$L,ROW()-8)="",0,INDEX(Transactions!$Q:$Q,ROW()-8))</f>
        <v>0</v>
      </c>
    </row>
    <row r="5077" spans="2:6" x14ac:dyDescent="0.15">
      <c r="B5077">
        <f ca="1">IF(INDEX(Transactions!$L:$L,ROW()-8)="",TODAY(),INDEX(Transactions!$G:$G,ROW()-8))</f>
        <v>46238</v>
      </c>
      <c r="F5077">
        <f>IF(INDEX(Transactions!$L:$L,ROW()-8)="",0,INDEX(Transactions!$Q:$Q,ROW()-8))</f>
        <v>0</v>
      </c>
    </row>
    <row r="5078" spans="2:6" x14ac:dyDescent="0.15">
      <c r="B5078">
        <f ca="1">IF(INDEX(Transactions!$L:$L,ROW()-8)="",TODAY(),INDEX(Transactions!$G:$G,ROW()-8))</f>
        <v>46238</v>
      </c>
      <c r="F5078">
        <f>IF(INDEX(Transactions!$L:$L,ROW()-8)="",0,INDEX(Transactions!$Q:$Q,ROW()-8))</f>
        <v>0</v>
      </c>
    </row>
    <row r="5079" spans="2:6" x14ac:dyDescent="0.15">
      <c r="B5079">
        <f ca="1">IF(INDEX(Transactions!$L:$L,ROW()-8)="",TODAY(),INDEX(Transactions!$G:$G,ROW()-8))</f>
        <v>46238</v>
      </c>
      <c r="F5079">
        <f>IF(INDEX(Transactions!$L:$L,ROW()-8)="",0,INDEX(Transactions!$Q:$Q,ROW()-8))</f>
        <v>0</v>
      </c>
    </row>
    <row r="5080" spans="2:6" x14ac:dyDescent="0.15">
      <c r="B5080">
        <f ca="1">IF(INDEX(Transactions!$L:$L,ROW()-8)="",TODAY(),INDEX(Transactions!$G:$G,ROW()-8))</f>
        <v>46238</v>
      </c>
      <c r="F5080">
        <f>IF(INDEX(Transactions!$L:$L,ROW()-8)="",0,INDEX(Transactions!$Q:$Q,ROW()-8))</f>
        <v>0</v>
      </c>
    </row>
    <row r="5081" spans="2:6" x14ac:dyDescent="0.15">
      <c r="B5081">
        <f ca="1">IF(INDEX(Transactions!$L:$L,ROW()-8)="",TODAY(),INDEX(Transactions!$G:$G,ROW()-8))</f>
        <v>46238</v>
      </c>
      <c r="F5081">
        <f>IF(INDEX(Transactions!$L:$L,ROW()-8)="",0,INDEX(Transactions!$Q:$Q,ROW()-8))</f>
        <v>0</v>
      </c>
    </row>
    <row r="5082" spans="2:6" x14ac:dyDescent="0.15">
      <c r="B5082">
        <f ca="1">IF(INDEX(Transactions!$L:$L,ROW()-8)="",TODAY(),INDEX(Transactions!$G:$G,ROW()-8))</f>
        <v>46238</v>
      </c>
      <c r="F5082">
        <f>IF(INDEX(Transactions!$L:$L,ROW()-8)="",0,INDEX(Transactions!$Q:$Q,ROW()-8))</f>
        <v>0</v>
      </c>
    </row>
    <row r="5083" spans="2:6" x14ac:dyDescent="0.15">
      <c r="B5083">
        <f ca="1">IF(INDEX(Transactions!$L:$L,ROW()-8)="",TODAY(),INDEX(Transactions!$G:$G,ROW()-8))</f>
        <v>46238</v>
      </c>
      <c r="F5083">
        <f>IF(INDEX(Transactions!$L:$L,ROW()-8)="",0,INDEX(Transactions!$Q:$Q,ROW()-8))</f>
        <v>0</v>
      </c>
    </row>
    <row r="5084" spans="2:6" x14ac:dyDescent="0.15">
      <c r="B5084">
        <f ca="1">IF(INDEX(Transactions!$L:$L,ROW()-8)="",TODAY(),INDEX(Transactions!$G:$G,ROW()-8))</f>
        <v>46238</v>
      </c>
      <c r="F5084">
        <f>IF(INDEX(Transactions!$L:$L,ROW()-8)="",0,INDEX(Transactions!$Q:$Q,ROW()-8))</f>
        <v>0</v>
      </c>
    </row>
    <row r="5085" spans="2:6" x14ac:dyDescent="0.15">
      <c r="B5085">
        <f ca="1">IF(INDEX(Transactions!$L:$L,ROW()-8)="",TODAY(),INDEX(Transactions!$G:$G,ROW()-8))</f>
        <v>46238</v>
      </c>
      <c r="F5085">
        <f>IF(INDEX(Transactions!$L:$L,ROW()-8)="",0,INDEX(Transactions!$Q:$Q,ROW()-8))</f>
        <v>0</v>
      </c>
    </row>
    <row r="5086" spans="2:6" x14ac:dyDescent="0.15">
      <c r="B5086">
        <f ca="1">IF(INDEX(Transactions!$L:$L,ROW()-8)="",TODAY(),INDEX(Transactions!$G:$G,ROW()-8))</f>
        <v>46238</v>
      </c>
      <c r="F5086">
        <f>IF(INDEX(Transactions!$L:$L,ROW()-8)="",0,INDEX(Transactions!$Q:$Q,ROW()-8))</f>
        <v>0</v>
      </c>
    </row>
    <row r="5087" spans="2:6" x14ac:dyDescent="0.15">
      <c r="B5087">
        <f ca="1">IF(INDEX(Transactions!$L:$L,ROW()-8)="",TODAY(),INDEX(Transactions!$G:$G,ROW()-8))</f>
        <v>46238</v>
      </c>
      <c r="F5087">
        <f>IF(INDEX(Transactions!$L:$L,ROW()-8)="",0,INDEX(Transactions!$Q:$Q,ROW()-8))</f>
        <v>0</v>
      </c>
    </row>
    <row r="5088" spans="2:6" x14ac:dyDescent="0.15">
      <c r="B5088">
        <f ca="1">IF(INDEX(Transactions!$L:$L,ROW()-8)="",TODAY(),INDEX(Transactions!$G:$G,ROW()-8))</f>
        <v>46238</v>
      </c>
      <c r="F5088">
        <f>IF(INDEX(Transactions!$L:$L,ROW()-8)="",0,INDEX(Transactions!$Q:$Q,ROW()-8))</f>
        <v>0</v>
      </c>
    </row>
    <row r="5089" spans="2:6" x14ac:dyDescent="0.15">
      <c r="B5089">
        <f ca="1">IF(INDEX(Transactions!$L:$L,ROW()-8)="",TODAY(),INDEX(Transactions!$G:$G,ROW()-8))</f>
        <v>46238</v>
      </c>
      <c r="F5089">
        <f>IF(INDEX(Transactions!$L:$L,ROW()-8)="",0,INDEX(Transactions!$Q:$Q,ROW()-8))</f>
        <v>0</v>
      </c>
    </row>
    <row r="5090" spans="2:6" x14ac:dyDescent="0.15">
      <c r="B5090">
        <f ca="1">IF(INDEX(Transactions!$L:$L,ROW()-8)="",TODAY(),INDEX(Transactions!$G:$G,ROW()-8))</f>
        <v>46238</v>
      </c>
      <c r="F5090">
        <f>IF(INDEX(Transactions!$L:$L,ROW()-8)="",0,INDEX(Transactions!$Q:$Q,ROW()-8))</f>
        <v>0</v>
      </c>
    </row>
    <row r="5091" spans="2:6" x14ac:dyDescent="0.15">
      <c r="B5091">
        <f ca="1">IF(INDEX(Transactions!$L:$L,ROW()-8)="",TODAY(),INDEX(Transactions!$G:$G,ROW()-8))</f>
        <v>46238</v>
      </c>
      <c r="F5091">
        <f>IF(INDEX(Transactions!$L:$L,ROW()-8)="",0,INDEX(Transactions!$Q:$Q,ROW()-8))</f>
        <v>0</v>
      </c>
    </row>
    <row r="5092" spans="2:6" x14ac:dyDescent="0.15">
      <c r="B5092">
        <f ca="1">IF(INDEX(Transactions!$L:$L,ROW()-8)="",TODAY(),INDEX(Transactions!$G:$G,ROW()-8))</f>
        <v>46238</v>
      </c>
      <c r="F5092">
        <f>IF(INDEX(Transactions!$L:$L,ROW()-8)="",0,INDEX(Transactions!$Q:$Q,ROW()-8))</f>
        <v>0</v>
      </c>
    </row>
    <row r="5093" spans="2:6" x14ac:dyDescent="0.15">
      <c r="B5093">
        <f ca="1">IF(INDEX(Transactions!$L:$L,ROW()-8)="",TODAY(),INDEX(Transactions!$G:$G,ROW()-8))</f>
        <v>46238</v>
      </c>
      <c r="F5093">
        <f>IF(INDEX(Transactions!$L:$L,ROW()-8)="",0,INDEX(Transactions!$Q:$Q,ROW()-8))</f>
        <v>0</v>
      </c>
    </row>
    <row r="5094" spans="2:6" x14ac:dyDescent="0.15">
      <c r="B5094">
        <f ca="1">IF(INDEX(Transactions!$L:$L,ROW()-8)="",TODAY(),INDEX(Transactions!$G:$G,ROW()-8))</f>
        <v>46238</v>
      </c>
      <c r="F5094">
        <f>IF(INDEX(Transactions!$L:$L,ROW()-8)="",0,INDEX(Transactions!$Q:$Q,ROW()-8))</f>
        <v>0</v>
      </c>
    </row>
    <row r="5095" spans="2:6" x14ac:dyDescent="0.15">
      <c r="B5095">
        <f ca="1">IF(INDEX(Transactions!$L:$L,ROW()-8)="",TODAY(),INDEX(Transactions!$G:$G,ROW()-8))</f>
        <v>46238</v>
      </c>
      <c r="F5095">
        <f>IF(INDEX(Transactions!$L:$L,ROW()-8)="",0,INDEX(Transactions!$Q:$Q,ROW()-8))</f>
        <v>0</v>
      </c>
    </row>
    <row r="5096" spans="2:6" x14ac:dyDescent="0.15">
      <c r="B5096">
        <f ca="1">IF(INDEX(Transactions!$L:$L,ROW()-8)="",TODAY(),INDEX(Transactions!$G:$G,ROW()-8))</f>
        <v>46238</v>
      </c>
      <c r="F5096">
        <f>IF(INDEX(Transactions!$L:$L,ROW()-8)="",0,INDEX(Transactions!$Q:$Q,ROW()-8))</f>
        <v>0</v>
      </c>
    </row>
    <row r="5097" spans="2:6" x14ac:dyDescent="0.15">
      <c r="B5097">
        <f ca="1">IF(INDEX(Transactions!$L:$L,ROW()-8)="",TODAY(),INDEX(Transactions!$G:$G,ROW()-8))</f>
        <v>46238</v>
      </c>
      <c r="F5097">
        <f>IF(INDEX(Transactions!$L:$L,ROW()-8)="",0,INDEX(Transactions!$Q:$Q,ROW()-8))</f>
        <v>0</v>
      </c>
    </row>
    <row r="5098" spans="2:6" x14ac:dyDescent="0.15">
      <c r="B5098">
        <f ca="1">IF(INDEX(Transactions!$L:$L,ROW()-8)="",TODAY(),INDEX(Transactions!$G:$G,ROW()-8))</f>
        <v>46238</v>
      </c>
      <c r="F5098">
        <f>IF(INDEX(Transactions!$L:$L,ROW()-8)="",0,INDEX(Transactions!$Q:$Q,ROW()-8))</f>
        <v>0</v>
      </c>
    </row>
    <row r="5099" spans="2:6" x14ac:dyDescent="0.15">
      <c r="B5099">
        <f ca="1">IF(INDEX(Transactions!$L:$L,ROW()-8)="",TODAY(),INDEX(Transactions!$G:$G,ROW()-8))</f>
        <v>46238</v>
      </c>
      <c r="F5099">
        <f>IF(INDEX(Transactions!$L:$L,ROW()-8)="",0,INDEX(Transactions!$Q:$Q,ROW()-8))</f>
        <v>0</v>
      </c>
    </row>
    <row r="5100" spans="2:6" x14ac:dyDescent="0.15">
      <c r="B5100">
        <f ca="1">IF(INDEX(Transactions!$L:$L,ROW()-8)="",TODAY(),INDEX(Transactions!$G:$G,ROW()-8))</f>
        <v>46238</v>
      </c>
      <c r="F5100">
        <f>IF(INDEX(Transactions!$L:$L,ROW()-8)="",0,INDEX(Transactions!$Q:$Q,ROW()-8))</f>
        <v>0</v>
      </c>
    </row>
    <row r="5101" spans="2:6" x14ac:dyDescent="0.15">
      <c r="B5101">
        <f ca="1">IF(INDEX(Transactions!$L:$L,ROW()-8)="",TODAY(),INDEX(Transactions!$G:$G,ROW()-8))</f>
        <v>46238</v>
      </c>
      <c r="F5101">
        <f>IF(INDEX(Transactions!$L:$L,ROW()-8)="",0,INDEX(Transactions!$Q:$Q,ROW()-8))</f>
        <v>0</v>
      </c>
    </row>
    <row r="5102" spans="2:6" x14ac:dyDescent="0.15">
      <c r="B5102">
        <f ca="1">IF(INDEX(Transactions!$L:$L,ROW()-8)="",TODAY(),INDEX(Transactions!$G:$G,ROW()-8))</f>
        <v>46238</v>
      </c>
      <c r="F5102">
        <f>IF(INDEX(Transactions!$L:$L,ROW()-8)="",0,INDEX(Transactions!$Q:$Q,ROW()-8))</f>
        <v>0</v>
      </c>
    </row>
    <row r="5103" spans="2:6" x14ac:dyDescent="0.15">
      <c r="B5103">
        <f ca="1">IF(INDEX(Transactions!$L:$L,ROW()-8)="",TODAY(),INDEX(Transactions!$G:$G,ROW()-8))</f>
        <v>46238</v>
      </c>
      <c r="F5103">
        <f>IF(INDEX(Transactions!$L:$L,ROW()-8)="",0,INDEX(Transactions!$Q:$Q,ROW()-8))</f>
        <v>0</v>
      </c>
    </row>
    <row r="5104" spans="2:6" x14ac:dyDescent="0.15">
      <c r="B5104">
        <f ca="1">IF(INDEX(Transactions!$L:$L,ROW()-8)="",TODAY(),INDEX(Transactions!$G:$G,ROW()-8))</f>
        <v>46238</v>
      </c>
      <c r="F5104">
        <f>IF(INDEX(Transactions!$L:$L,ROW()-8)="",0,INDEX(Transactions!$Q:$Q,ROW()-8))</f>
        <v>0</v>
      </c>
    </row>
    <row r="5105" spans="2:6" x14ac:dyDescent="0.15">
      <c r="B5105">
        <f ca="1">IF(INDEX(Transactions!$L:$L,ROW()-8)="",TODAY(),INDEX(Transactions!$G:$G,ROW()-8))</f>
        <v>46238</v>
      </c>
      <c r="F5105">
        <f>IF(INDEX(Transactions!$L:$L,ROW()-8)="",0,INDEX(Transactions!$Q:$Q,ROW()-8))</f>
        <v>0</v>
      </c>
    </row>
    <row r="5106" spans="2:6" x14ac:dyDescent="0.15">
      <c r="B5106">
        <f ca="1">IF(INDEX(Transactions!$L:$L,ROW()-8)="",TODAY(),INDEX(Transactions!$G:$G,ROW()-8))</f>
        <v>46238</v>
      </c>
      <c r="F5106">
        <f>IF(INDEX(Transactions!$L:$L,ROW()-8)="",0,INDEX(Transactions!$Q:$Q,ROW()-8))</f>
        <v>0</v>
      </c>
    </row>
    <row r="5107" spans="2:6" x14ac:dyDescent="0.15">
      <c r="B5107">
        <f ca="1">IF(INDEX(Transactions!$L:$L,ROW()-8)="",TODAY(),INDEX(Transactions!$G:$G,ROW()-8))</f>
        <v>46238</v>
      </c>
      <c r="F5107">
        <f>IF(INDEX(Transactions!$L:$L,ROW()-8)="",0,INDEX(Transactions!$Q:$Q,ROW()-8))</f>
        <v>0</v>
      </c>
    </row>
    <row r="5108" spans="2:6" x14ac:dyDescent="0.15">
      <c r="B5108">
        <f ca="1">IF(INDEX(Transactions!$L:$L,ROW()-8)="",TODAY(),INDEX(Transactions!$G:$G,ROW()-8))</f>
        <v>46238</v>
      </c>
      <c r="F5108">
        <f>IF(INDEX(Transactions!$L:$L,ROW()-8)="",0,INDEX(Transactions!$Q:$Q,ROW()-8))</f>
        <v>0</v>
      </c>
    </row>
    <row r="5109" spans="2:6" x14ac:dyDescent="0.15">
      <c r="B5109">
        <f ca="1">IF(INDEX(Transactions!$L:$L,ROW()-8)="",TODAY(),INDEX(Transactions!$G:$G,ROW()-8))</f>
        <v>46238</v>
      </c>
      <c r="F5109">
        <f>IF(INDEX(Transactions!$L:$L,ROW()-8)="",0,INDEX(Transactions!$Q:$Q,ROW()-8))</f>
        <v>0</v>
      </c>
    </row>
    <row r="5110" spans="2:6" x14ac:dyDescent="0.15">
      <c r="B5110">
        <f ca="1">IF(INDEX(Transactions!$L:$L,ROW()-8)="",TODAY(),INDEX(Transactions!$G:$G,ROW()-8))</f>
        <v>46238</v>
      </c>
      <c r="F5110">
        <f>IF(INDEX(Transactions!$L:$L,ROW()-8)="",0,INDEX(Transactions!$Q:$Q,ROW()-8))</f>
        <v>0</v>
      </c>
    </row>
    <row r="5111" spans="2:6" x14ac:dyDescent="0.15">
      <c r="B5111">
        <f ca="1">IF(INDEX(Transactions!$L:$L,ROW()-8)="",TODAY(),INDEX(Transactions!$G:$G,ROW()-8))</f>
        <v>46238</v>
      </c>
      <c r="F5111">
        <f>IF(INDEX(Transactions!$L:$L,ROW()-8)="",0,INDEX(Transactions!$Q:$Q,ROW()-8))</f>
        <v>0</v>
      </c>
    </row>
    <row r="5112" spans="2:6" x14ac:dyDescent="0.15">
      <c r="B5112">
        <f ca="1">IF(INDEX(Transactions!$L:$L,ROW()-8)="",TODAY(),INDEX(Transactions!$G:$G,ROW()-8))</f>
        <v>46238</v>
      </c>
      <c r="F5112">
        <f>IF(INDEX(Transactions!$L:$L,ROW()-8)="",0,INDEX(Transactions!$Q:$Q,ROW()-8))</f>
        <v>0</v>
      </c>
    </row>
    <row r="5113" spans="2:6" x14ac:dyDescent="0.15">
      <c r="B5113">
        <f ca="1">IF(INDEX(Transactions!$L:$L,ROW()-8)="",TODAY(),INDEX(Transactions!$G:$G,ROW()-8))</f>
        <v>46238</v>
      </c>
      <c r="F5113">
        <f>IF(INDEX(Transactions!$L:$L,ROW()-8)="",0,INDEX(Transactions!$Q:$Q,ROW()-8))</f>
        <v>0</v>
      </c>
    </row>
    <row r="5114" spans="2:6" x14ac:dyDescent="0.15">
      <c r="B5114">
        <f ca="1">IF(INDEX(Transactions!$L:$L,ROW()-8)="",TODAY(),INDEX(Transactions!$G:$G,ROW()-8))</f>
        <v>46238</v>
      </c>
      <c r="F5114">
        <f>IF(INDEX(Transactions!$L:$L,ROW()-8)="",0,INDEX(Transactions!$Q:$Q,ROW()-8))</f>
        <v>0</v>
      </c>
    </row>
    <row r="5115" spans="2:6" x14ac:dyDescent="0.15">
      <c r="B5115">
        <f ca="1">IF(INDEX(Transactions!$L:$L,ROW()-8)="",TODAY(),INDEX(Transactions!$G:$G,ROW()-8))</f>
        <v>46238</v>
      </c>
      <c r="F5115">
        <f>IF(INDEX(Transactions!$L:$L,ROW()-8)="",0,INDEX(Transactions!$Q:$Q,ROW()-8))</f>
        <v>0</v>
      </c>
    </row>
    <row r="5116" spans="2:6" x14ac:dyDescent="0.15">
      <c r="B5116">
        <f ca="1">IF(INDEX(Transactions!$L:$L,ROW()-8)="",TODAY(),INDEX(Transactions!$G:$G,ROW()-8))</f>
        <v>46238</v>
      </c>
      <c r="F5116">
        <f>IF(INDEX(Transactions!$L:$L,ROW()-8)="",0,INDEX(Transactions!$Q:$Q,ROW()-8))</f>
        <v>0</v>
      </c>
    </row>
    <row r="5117" spans="2:6" x14ac:dyDescent="0.15">
      <c r="B5117">
        <f ca="1">IF(INDEX(Transactions!$L:$L,ROW()-8)="",TODAY(),INDEX(Transactions!$G:$G,ROW()-8))</f>
        <v>46238</v>
      </c>
      <c r="F5117">
        <f>IF(INDEX(Transactions!$L:$L,ROW()-8)="",0,INDEX(Transactions!$Q:$Q,ROW()-8))</f>
        <v>0</v>
      </c>
    </row>
    <row r="5118" spans="2:6" x14ac:dyDescent="0.15">
      <c r="B5118">
        <f ca="1">IF(INDEX(Transactions!$L:$L,ROW()-8)="",TODAY(),INDEX(Transactions!$G:$G,ROW()-8))</f>
        <v>46238</v>
      </c>
      <c r="F5118">
        <f>IF(INDEX(Transactions!$L:$L,ROW()-8)="",0,INDEX(Transactions!$Q:$Q,ROW()-8))</f>
        <v>0</v>
      </c>
    </row>
    <row r="5119" spans="2:6" x14ac:dyDescent="0.15">
      <c r="B5119">
        <f ca="1">IF(INDEX(Transactions!$L:$L,ROW()-8)="",TODAY(),INDEX(Transactions!$G:$G,ROW()-8))</f>
        <v>46238</v>
      </c>
      <c r="F5119">
        <f>IF(INDEX(Transactions!$L:$L,ROW()-8)="",0,INDEX(Transactions!$Q:$Q,ROW()-8))</f>
        <v>0</v>
      </c>
    </row>
    <row r="5120" spans="2:6" x14ac:dyDescent="0.15">
      <c r="B5120">
        <f ca="1">IF(INDEX(Transactions!$L:$L,ROW()-8)="",TODAY(),INDEX(Transactions!$G:$G,ROW()-8))</f>
        <v>46238</v>
      </c>
      <c r="F5120">
        <f>IF(INDEX(Transactions!$L:$L,ROW()-8)="",0,INDEX(Transactions!$Q:$Q,ROW()-8))</f>
        <v>0</v>
      </c>
    </row>
    <row r="5121" spans="2:6" x14ac:dyDescent="0.15">
      <c r="B5121">
        <f ca="1">IF(INDEX(Transactions!$L:$L,ROW()-8)="",TODAY(),INDEX(Transactions!$G:$G,ROW()-8))</f>
        <v>46238</v>
      </c>
      <c r="F5121">
        <f>IF(INDEX(Transactions!$L:$L,ROW()-8)="",0,INDEX(Transactions!$Q:$Q,ROW()-8))</f>
        <v>0</v>
      </c>
    </row>
    <row r="5122" spans="2:6" x14ac:dyDescent="0.15">
      <c r="B5122">
        <f ca="1">IF(INDEX(Transactions!$L:$L,ROW()-8)="",TODAY(),INDEX(Transactions!$G:$G,ROW()-8))</f>
        <v>46238</v>
      </c>
      <c r="F5122">
        <f>IF(INDEX(Transactions!$L:$L,ROW()-8)="",0,INDEX(Transactions!$Q:$Q,ROW()-8))</f>
        <v>0</v>
      </c>
    </row>
    <row r="5123" spans="2:6" x14ac:dyDescent="0.15">
      <c r="B5123">
        <f ca="1">IF(INDEX(Transactions!$L:$L,ROW()-8)="",TODAY(),INDEX(Transactions!$G:$G,ROW()-8))</f>
        <v>46238</v>
      </c>
      <c r="F5123">
        <f>IF(INDEX(Transactions!$L:$L,ROW()-8)="",0,INDEX(Transactions!$Q:$Q,ROW()-8))</f>
        <v>0</v>
      </c>
    </row>
    <row r="5124" spans="2:6" x14ac:dyDescent="0.15">
      <c r="B5124">
        <f ca="1">IF(INDEX(Transactions!$L:$L,ROW()-8)="",TODAY(),INDEX(Transactions!$G:$G,ROW()-8))</f>
        <v>46238</v>
      </c>
      <c r="F5124">
        <f>IF(INDEX(Transactions!$L:$L,ROW()-8)="",0,INDEX(Transactions!$Q:$Q,ROW()-8))</f>
        <v>0</v>
      </c>
    </row>
    <row r="5125" spans="2:6" x14ac:dyDescent="0.15">
      <c r="B5125">
        <f ca="1">IF(INDEX(Transactions!$L:$L,ROW()-8)="",TODAY(),INDEX(Transactions!$G:$G,ROW()-8))</f>
        <v>46238</v>
      </c>
      <c r="F5125">
        <f>IF(INDEX(Transactions!$L:$L,ROW()-8)="",0,INDEX(Transactions!$Q:$Q,ROW()-8))</f>
        <v>0</v>
      </c>
    </row>
    <row r="5126" spans="2:6" x14ac:dyDescent="0.15">
      <c r="B5126">
        <f ca="1">IF(INDEX(Transactions!$L:$L,ROW()-8)="",TODAY(),INDEX(Transactions!$G:$G,ROW()-8))</f>
        <v>46238</v>
      </c>
      <c r="F5126">
        <f>IF(INDEX(Transactions!$L:$L,ROW()-8)="",0,INDEX(Transactions!$Q:$Q,ROW()-8))</f>
        <v>0</v>
      </c>
    </row>
    <row r="5127" spans="2:6" x14ac:dyDescent="0.15">
      <c r="B5127">
        <f ca="1">IF(INDEX(Transactions!$L:$L,ROW()-8)="",TODAY(),INDEX(Transactions!$G:$G,ROW()-8))</f>
        <v>46238</v>
      </c>
      <c r="F5127">
        <f>IF(INDEX(Transactions!$L:$L,ROW()-8)="",0,INDEX(Transactions!$Q:$Q,ROW()-8))</f>
        <v>0</v>
      </c>
    </row>
    <row r="5128" spans="2:6" x14ac:dyDescent="0.15">
      <c r="B5128">
        <f ca="1">IF(INDEX(Transactions!$L:$L,ROW()-8)="",TODAY(),INDEX(Transactions!$G:$G,ROW()-8))</f>
        <v>46238</v>
      </c>
      <c r="F5128">
        <f>IF(INDEX(Transactions!$L:$L,ROW()-8)="",0,INDEX(Transactions!$Q:$Q,ROW()-8))</f>
        <v>0</v>
      </c>
    </row>
    <row r="5129" spans="2:6" x14ac:dyDescent="0.15">
      <c r="B5129">
        <f ca="1">IF(INDEX(Transactions!$L:$L,ROW()-8)="",TODAY(),INDEX(Transactions!$G:$G,ROW()-8))</f>
        <v>46238</v>
      </c>
      <c r="F5129">
        <f>IF(INDEX(Transactions!$L:$L,ROW()-8)="",0,INDEX(Transactions!$Q:$Q,ROW()-8))</f>
        <v>0</v>
      </c>
    </row>
    <row r="5130" spans="2:6" x14ac:dyDescent="0.15">
      <c r="B5130">
        <f ca="1">IF(INDEX(Transactions!$L:$L,ROW()-8)="",TODAY(),INDEX(Transactions!$G:$G,ROW()-8))</f>
        <v>46238</v>
      </c>
      <c r="F5130">
        <f>IF(INDEX(Transactions!$L:$L,ROW()-8)="",0,INDEX(Transactions!$Q:$Q,ROW()-8))</f>
        <v>0</v>
      </c>
    </row>
    <row r="5131" spans="2:6" x14ac:dyDescent="0.15">
      <c r="B5131">
        <f ca="1">IF(INDEX(Transactions!$L:$L,ROW()-8)="",TODAY(),INDEX(Transactions!$G:$G,ROW()-8))</f>
        <v>46238</v>
      </c>
      <c r="F5131">
        <f>IF(INDEX(Transactions!$L:$L,ROW()-8)="",0,INDEX(Transactions!$Q:$Q,ROW()-8))</f>
        <v>0</v>
      </c>
    </row>
    <row r="5132" spans="2:6" x14ac:dyDescent="0.15">
      <c r="B5132">
        <f ca="1">IF(INDEX(Transactions!$L:$L,ROW()-8)="",TODAY(),INDEX(Transactions!$G:$G,ROW()-8))</f>
        <v>46238</v>
      </c>
      <c r="F5132">
        <f>IF(INDEX(Transactions!$L:$L,ROW()-8)="",0,INDEX(Transactions!$Q:$Q,ROW()-8))</f>
        <v>0</v>
      </c>
    </row>
    <row r="5133" spans="2:6" x14ac:dyDescent="0.15">
      <c r="B5133">
        <f ca="1">IF(INDEX(Transactions!$L:$L,ROW()-8)="",TODAY(),INDEX(Transactions!$G:$G,ROW()-8))</f>
        <v>46238</v>
      </c>
      <c r="F5133">
        <f>IF(INDEX(Transactions!$L:$L,ROW()-8)="",0,INDEX(Transactions!$Q:$Q,ROW()-8))</f>
        <v>0</v>
      </c>
    </row>
    <row r="5134" spans="2:6" x14ac:dyDescent="0.15">
      <c r="B5134">
        <f ca="1">IF(INDEX(Transactions!$L:$L,ROW()-8)="",TODAY(),INDEX(Transactions!$G:$G,ROW()-8))</f>
        <v>46238</v>
      </c>
      <c r="F5134">
        <f>IF(INDEX(Transactions!$L:$L,ROW()-8)="",0,INDEX(Transactions!$Q:$Q,ROW()-8))</f>
        <v>0</v>
      </c>
    </row>
    <row r="5135" spans="2:6" x14ac:dyDescent="0.15">
      <c r="B5135">
        <f ca="1">IF(INDEX(Transactions!$L:$L,ROW()-8)="",TODAY(),INDEX(Transactions!$G:$G,ROW()-8))</f>
        <v>46238</v>
      </c>
      <c r="F5135">
        <f>IF(INDEX(Transactions!$L:$L,ROW()-8)="",0,INDEX(Transactions!$Q:$Q,ROW()-8))</f>
        <v>0</v>
      </c>
    </row>
    <row r="5136" spans="2:6" x14ac:dyDescent="0.15">
      <c r="B5136">
        <f ca="1">IF(INDEX(Transactions!$L:$L,ROW()-8)="",TODAY(),INDEX(Transactions!$G:$G,ROW()-8))</f>
        <v>46238</v>
      </c>
      <c r="F5136">
        <f>IF(INDEX(Transactions!$L:$L,ROW()-8)="",0,INDEX(Transactions!$Q:$Q,ROW()-8))</f>
        <v>0</v>
      </c>
    </row>
    <row r="5137" spans="2:6" x14ac:dyDescent="0.15">
      <c r="B5137">
        <f ca="1">IF(INDEX(Transactions!$L:$L,ROW()-8)="",TODAY(),INDEX(Transactions!$G:$G,ROW()-8))</f>
        <v>46238</v>
      </c>
      <c r="F5137">
        <f>IF(INDEX(Transactions!$L:$L,ROW()-8)="",0,INDEX(Transactions!$Q:$Q,ROW()-8))</f>
        <v>0</v>
      </c>
    </row>
    <row r="5138" spans="2:6" x14ac:dyDescent="0.15">
      <c r="B5138">
        <f ca="1">IF(INDEX(Transactions!$L:$L,ROW()-8)="",TODAY(),INDEX(Transactions!$G:$G,ROW()-8))</f>
        <v>46238</v>
      </c>
      <c r="F5138">
        <f>IF(INDEX(Transactions!$L:$L,ROW()-8)="",0,INDEX(Transactions!$Q:$Q,ROW()-8))</f>
        <v>0</v>
      </c>
    </row>
    <row r="5139" spans="2:6" x14ac:dyDescent="0.15">
      <c r="B5139">
        <f ca="1">IF(INDEX(Transactions!$L:$L,ROW()-8)="",TODAY(),INDEX(Transactions!$G:$G,ROW()-8))</f>
        <v>46238</v>
      </c>
      <c r="F5139">
        <f>IF(INDEX(Transactions!$L:$L,ROW()-8)="",0,INDEX(Transactions!$Q:$Q,ROW()-8))</f>
        <v>0</v>
      </c>
    </row>
    <row r="5140" spans="2:6" x14ac:dyDescent="0.15">
      <c r="B5140">
        <f ca="1">IF(INDEX(Transactions!$L:$L,ROW()-8)="",TODAY(),INDEX(Transactions!$G:$G,ROW()-8))</f>
        <v>46238</v>
      </c>
      <c r="F5140">
        <f>IF(INDEX(Transactions!$L:$L,ROW()-8)="",0,INDEX(Transactions!$Q:$Q,ROW()-8))</f>
        <v>0</v>
      </c>
    </row>
    <row r="5141" spans="2:6" x14ac:dyDescent="0.15">
      <c r="B5141">
        <f ca="1">IF(INDEX(Transactions!$L:$L,ROW()-8)="",TODAY(),INDEX(Transactions!$G:$G,ROW()-8))</f>
        <v>46238</v>
      </c>
      <c r="F5141">
        <f>IF(INDEX(Transactions!$L:$L,ROW()-8)="",0,INDEX(Transactions!$Q:$Q,ROW()-8))</f>
        <v>0</v>
      </c>
    </row>
    <row r="5142" spans="2:6" x14ac:dyDescent="0.15">
      <c r="B5142">
        <f ca="1">IF(INDEX(Transactions!$L:$L,ROW()-8)="",TODAY(),INDEX(Transactions!$G:$G,ROW()-8))</f>
        <v>46238</v>
      </c>
      <c r="F5142">
        <f>IF(INDEX(Transactions!$L:$L,ROW()-8)="",0,INDEX(Transactions!$Q:$Q,ROW()-8))</f>
        <v>0</v>
      </c>
    </row>
    <row r="5143" spans="2:6" x14ac:dyDescent="0.15">
      <c r="B5143">
        <f ca="1">IF(INDEX(Transactions!$L:$L,ROW()-8)="",TODAY(),INDEX(Transactions!$G:$G,ROW()-8))</f>
        <v>46238</v>
      </c>
      <c r="F5143">
        <f>IF(INDEX(Transactions!$L:$L,ROW()-8)="",0,INDEX(Transactions!$Q:$Q,ROW()-8))</f>
        <v>0</v>
      </c>
    </row>
    <row r="5144" spans="2:6" x14ac:dyDescent="0.15">
      <c r="B5144">
        <f ca="1">IF(INDEX(Transactions!$L:$L,ROW()-8)="",TODAY(),INDEX(Transactions!$G:$G,ROW()-8))</f>
        <v>46238</v>
      </c>
      <c r="F5144">
        <f>IF(INDEX(Transactions!$L:$L,ROW()-8)="",0,INDEX(Transactions!$Q:$Q,ROW()-8))</f>
        <v>0</v>
      </c>
    </row>
    <row r="5145" spans="2:6" x14ac:dyDescent="0.15">
      <c r="B5145">
        <f ca="1">IF(INDEX(Transactions!$L:$L,ROW()-8)="",TODAY(),INDEX(Transactions!$G:$G,ROW()-8))</f>
        <v>46238</v>
      </c>
      <c r="F5145">
        <f>IF(INDEX(Transactions!$L:$L,ROW()-8)="",0,INDEX(Transactions!$Q:$Q,ROW()-8))</f>
        <v>0</v>
      </c>
    </row>
    <row r="5146" spans="2:6" x14ac:dyDescent="0.15">
      <c r="B5146">
        <f ca="1">IF(INDEX(Transactions!$L:$L,ROW()-8)="",TODAY(),INDEX(Transactions!$G:$G,ROW()-8))</f>
        <v>46238</v>
      </c>
      <c r="F5146">
        <f>IF(INDEX(Transactions!$L:$L,ROW()-8)="",0,INDEX(Transactions!$Q:$Q,ROW()-8))</f>
        <v>0</v>
      </c>
    </row>
    <row r="5147" spans="2:6" x14ac:dyDescent="0.15">
      <c r="B5147">
        <f ca="1">IF(INDEX(Transactions!$L:$L,ROW()-8)="",TODAY(),INDEX(Transactions!$G:$G,ROW()-8))</f>
        <v>46238</v>
      </c>
      <c r="F5147">
        <f>IF(INDEX(Transactions!$L:$L,ROW()-8)="",0,INDEX(Transactions!$Q:$Q,ROW()-8))</f>
        <v>0</v>
      </c>
    </row>
    <row r="5148" spans="2:6" x14ac:dyDescent="0.15">
      <c r="B5148">
        <f ca="1">IF(INDEX(Transactions!$L:$L,ROW()-8)="",TODAY(),INDEX(Transactions!$G:$G,ROW()-8))</f>
        <v>46238</v>
      </c>
      <c r="F5148">
        <f>IF(INDEX(Transactions!$L:$L,ROW()-8)="",0,INDEX(Transactions!$Q:$Q,ROW()-8))</f>
        <v>0</v>
      </c>
    </row>
    <row r="5149" spans="2:6" x14ac:dyDescent="0.15">
      <c r="B5149">
        <f ca="1">IF(INDEX(Transactions!$L:$L,ROW()-8)="",TODAY(),INDEX(Transactions!$G:$G,ROW()-8))</f>
        <v>46238</v>
      </c>
      <c r="F5149">
        <f>IF(INDEX(Transactions!$L:$L,ROW()-8)="",0,INDEX(Transactions!$Q:$Q,ROW()-8))</f>
        <v>0</v>
      </c>
    </row>
    <row r="5150" spans="2:6" x14ac:dyDescent="0.15">
      <c r="B5150">
        <f ca="1">IF(INDEX(Transactions!$L:$L,ROW()-8)="",TODAY(),INDEX(Transactions!$G:$G,ROW()-8))</f>
        <v>46238</v>
      </c>
      <c r="F5150">
        <f>IF(INDEX(Transactions!$L:$L,ROW()-8)="",0,INDEX(Transactions!$Q:$Q,ROW()-8))</f>
        <v>0</v>
      </c>
    </row>
    <row r="5151" spans="2:6" x14ac:dyDescent="0.15">
      <c r="B5151">
        <f ca="1">IF(INDEX(Transactions!$L:$L,ROW()-8)="",TODAY(),INDEX(Transactions!$G:$G,ROW()-8))</f>
        <v>46238</v>
      </c>
      <c r="F5151">
        <f>IF(INDEX(Transactions!$L:$L,ROW()-8)="",0,INDEX(Transactions!$Q:$Q,ROW()-8))</f>
        <v>0</v>
      </c>
    </row>
    <row r="5152" spans="2:6" x14ac:dyDescent="0.15">
      <c r="B5152">
        <f ca="1">IF(INDEX(Transactions!$L:$L,ROW()-8)="",TODAY(),INDEX(Transactions!$G:$G,ROW()-8))</f>
        <v>46238</v>
      </c>
      <c r="F5152">
        <f>IF(INDEX(Transactions!$L:$L,ROW()-8)="",0,INDEX(Transactions!$Q:$Q,ROW()-8))</f>
        <v>0</v>
      </c>
    </row>
    <row r="5153" spans="2:6" x14ac:dyDescent="0.15">
      <c r="B5153">
        <f ca="1">IF(INDEX(Transactions!$L:$L,ROW()-8)="",TODAY(),INDEX(Transactions!$G:$G,ROW()-8))</f>
        <v>46238</v>
      </c>
      <c r="F5153">
        <f>IF(INDEX(Transactions!$L:$L,ROW()-8)="",0,INDEX(Transactions!$Q:$Q,ROW()-8))</f>
        <v>0</v>
      </c>
    </row>
    <row r="5154" spans="2:6" x14ac:dyDescent="0.15">
      <c r="B5154">
        <f ca="1">IF(INDEX(Transactions!$L:$L,ROW()-8)="",TODAY(),INDEX(Transactions!$G:$G,ROW()-8))</f>
        <v>46238</v>
      </c>
      <c r="F5154">
        <f>IF(INDEX(Transactions!$L:$L,ROW()-8)="",0,INDEX(Transactions!$Q:$Q,ROW()-8))</f>
        <v>0</v>
      </c>
    </row>
    <row r="5155" spans="2:6" x14ac:dyDescent="0.15">
      <c r="B5155">
        <f ca="1">IF(INDEX(Transactions!$L:$L,ROW()-8)="",TODAY(),INDEX(Transactions!$G:$G,ROW()-8))</f>
        <v>46238</v>
      </c>
      <c r="F5155">
        <f>IF(INDEX(Transactions!$L:$L,ROW()-8)="",0,INDEX(Transactions!$Q:$Q,ROW()-8))</f>
        <v>0</v>
      </c>
    </row>
    <row r="5156" spans="2:6" x14ac:dyDescent="0.15">
      <c r="B5156">
        <f ca="1">IF(INDEX(Transactions!$L:$L,ROW()-8)="",TODAY(),INDEX(Transactions!$G:$G,ROW()-8))</f>
        <v>46238</v>
      </c>
      <c r="F5156">
        <f>IF(INDEX(Transactions!$L:$L,ROW()-8)="",0,INDEX(Transactions!$Q:$Q,ROW()-8))</f>
        <v>0</v>
      </c>
    </row>
    <row r="5157" spans="2:6" x14ac:dyDescent="0.15">
      <c r="B5157">
        <f ca="1">IF(INDEX(Transactions!$L:$L,ROW()-8)="",TODAY(),INDEX(Transactions!$G:$G,ROW()-8))</f>
        <v>46238</v>
      </c>
      <c r="F5157">
        <f>IF(INDEX(Transactions!$L:$L,ROW()-8)="",0,INDEX(Transactions!$Q:$Q,ROW()-8))</f>
        <v>0</v>
      </c>
    </row>
    <row r="5158" spans="2:6" x14ac:dyDescent="0.15">
      <c r="B5158">
        <f ca="1">IF(INDEX(Transactions!$L:$L,ROW()-8)="",TODAY(),INDEX(Transactions!$G:$G,ROW()-8))</f>
        <v>46238</v>
      </c>
      <c r="F5158">
        <f>IF(INDEX(Transactions!$L:$L,ROW()-8)="",0,INDEX(Transactions!$Q:$Q,ROW()-8))</f>
        <v>0</v>
      </c>
    </row>
    <row r="5159" spans="2:6" x14ac:dyDescent="0.15">
      <c r="B5159">
        <f ca="1">IF(INDEX(Transactions!$L:$L,ROW()-8)="",TODAY(),INDEX(Transactions!$G:$G,ROW()-8))</f>
        <v>46238</v>
      </c>
      <c r="F5159">
        <f>IF(INDEX(Transactions!$L:$L,ROW()-8)="",0,INDEX(Transactions!$Q:$Q,ROW()-8))</f>
        <v>0</v>
      </c>
    </row>
    <row r="5160" spans="2:6" x14ac:dyDescent="0.15">
      <c r="B5160">
        <f ca="1">IF(INDEX(Transactions!$L:$L,ROW()-8)="",TODAY(),INDEX(Transactions!$G:$G,ROW()-8))</f>
        <v>46238</v>
      </c>
      <c r="F5160">
        <f>IF(INDEX(Transactions!$L:$L,ROW()-8)="",0,INDEX(Transactions!$Q:$Q,ROW()-8))</f>
        <v>0</v>
      </c>
    </row>
    <row r="5161" spans="2:6" x14ac:dyDescent="0.15">
      <c r="B5161">
        <f ca="1">IF(INDEX(Transactions!$L:$L,ROW()-8)="",TODAY(),INDEX(Transactions!$G:$G,ROW()-8))</f>
        <v>46238</v>
      </c>
      <c r="F5161">
        <f>IF(INDEX(Transactions!$L:$L,ROW()-8)="",0,INDEX(Transactions!$Q:$Q,ROW()-8))</f>
        <v>0</v>
      </c>
    </row>
    <row r="5162" spans="2:6" x14ac:dyDescent="0.15">
      <c r="B5162">
        <f ca="1">IF(INDEX(Transactions!$L:$L,ROW()-8)="",TODAY(),INDEX(Transactions!$G:$G,ROW()-8))</f>
        <v>46238</v>
      </c>
      <c r="F5162">
        <f>IF(INDEX(Transactions!$L:$L,ROW()-8)="",0,INDEX(Transactions!$Q:$Q,ROW()-8))</f>
        <v>0</v>
      </c>
    </row>
    <row r="5163" spans="2:6" x14ac:dyDescent="0.15">
      <c r="B5163">
        <f ca="1">IF(INDEX(Transactions!$L:$L,ROW()-8)="",TODAY(),INDEX(Transactions!$G:$G,ROW()-8))</f>
        <v>46238</v>
      </c>
      <c r="F5163">
        <f>IF(INDEX(Transactions!$L:$L,ROW()-8)="",0,INDEX(Transactions!$Q:$Q,ROW()-8))</f>
        <v>0</v>
      </c>
    </row>
    <row r="5164" spans="2:6" x14ac:dyDescent="0.15">
      <c r="B5164">
        <f ca="1">IF(INDEX(Transactions!$L:$L,ROW()-8)="",TODAY(),INDEX(Transactions!$G:$G,ROW()-8))</f>
        <v>46238</v>
      </c>
      <c r="F5164">
        <f>IF(INDEX(Transactions!$L:$L,ROW()-8)="",0,INDEX(Transactions!$Q:$Q,ROW()-8))</f>
        <v>0</v>
      </c>
    </row>
    <row r="5165" spans="2:6" x14ac:dyDescent="0.15">
      <c r="B5165">
        <f ca="1">IF(INDEX(Transactions!$L:$L,ROW()-8)="",TODAY(),INDEX(Transactions!$G:$G,ROW()-8))</f>
        <v>46238</v>
      </c>
      <c r="F5165">
        <f>IF(INDEX(Transactions!$L:$L,ROW()-8)="",0,INDEX(Transactions!$Q:$Q,ROW()-8))</f>
        <v>0</v>
      </c>
    </row>
    <row r="5166" spans="2:6" x14ac:dyDescent="0.15">
      <c r="B5166">
        <f ca="1">IF(INDEX(Transactions!$L:$L,ROW()-8)="",TODAY(),INDEX(Transactions!$G:$G,ROW()-8))</f>
        <v>46238</v>
      </c>
      <c r="F5166">
        <f>IF(INDEX(Transactions!$L:$L,ROW()-8)="",0,INDEX(Transactions!$Q:$Q,ROW()-8))</f>
        <v>0</v>
      </c>
    </row>
    <row r="5167" spans="2:6" x14ac:dyDescent="0.15">
      <c r="B5167">
        <f ca="1">IF(INDEX(Transactions!$L:$L,ROW()-8)="",TODAY(),INDEX(Transactions!$G:$G,ROW()-8))</f>
        <v>46238</v>
      </c>
      <c r="F5167">
        <f>IF(INDEX(Transactions!$L:$L,ROW()-8)="",0,INDEX(Transactions!$Q:$Q,ROW()-8))</f>
        <v>0</v>
      </c>
    </row>
    <row r="5168" spans="2:6" x14ac:dyDescent="0.15">
      <c r="B5168">
        <f ca="1">IF(INDEX(Transactions!$L:$L,ROW()-8)="",TODAY(),INDEX(Transactions!$G:$G,ROW()-8))</f>
        <v>46238</v>
      </c>
      <c r="F5168">
        <f>IF(INDEX(Transactions!$L:$L,ROW()-8)="",0,INDEX(Transactions!$Q:$Q,ROW()-8))</f>
        <v>0</v>
      </c>
    </row>
    <row r="5169" spans="2:6" x14ac:dyDescent="0.15">
      <c r="B5169">
        <f ca="1">IF(INDEX(Transactions!$L:$L,ROW()-8)="",TODAY(),INDEX(Transactions!$G:$G,ROW()-8))</f>
        <v>46238</v>
      </c>
      <c r="F5169">
        <f>IF(INDEX(Transactions!$L:$L,ROW()-8)="",0,INDEX(Transactions!$Q:$Q,ROW()-8))</f>
        <v>0</v>
      </c>
    </row>
    <row r="5170" spans="2:6" x14ac:dyDescent="0.15">
      <c r="B5170">
        <f ca="1">IF(INDEX(Transactions!$L:$L,ROW()-8)="",TODAY(),INDEX(Transactions!$G:$G,ROW()-8))</f>
        <v>46238</v>
      </c>
      <c r="F5170">
        <f>IF(INDEX(Transactions!$L:$L,ROW()-8)="",0,INDEX(Transactions!$Q:$Q,ROW()-8))</f>
        <v>0</v>
      </c>
    </row>
    <row r="5171" spans="2:6" x14ac:dyDescent="0.15">
      <c r="B5171">
        <f ca="1">IF(INDEX(Transactions!$L:$L,ROW()-8)="",TODAY(),INDEX(Transactions!$G:$G,ROW()-8))</f>
        <v>46238</v>
      </c>
      <c r="F5171">
        <f>IF(INDEX(Transactions!$L:$L,ROW()-8)="",0,INDEX(Transactions!$Q:$Q,ROW()-8))</f>
        <v>0</v>
      </c>
    </row>
    <row r="5172" spans="2:6" x14ac:dyDescent="0.15">
      <c r="B5172">
        <f ca="1">IF(INDEX(Transactions!$L:$L,ROW()-8)="",TODAY(),INDEX(Transactions!$G:$G,ROW()-8))</f>
        <v>46238</v>
      </c>
      <c r="F5172">
        <f>IF(INDEX(Transactions!$L:$L,ROW()-8)="",0,INDEX(Transactions!$Q:$Q,ROW()-8))</f>
        <v>0</v>
      </c>
    </row>
    <row r="5173" spans="2:6" x14ac:dyDescent="0.15">
      <c r="B5173">
        <f ca="1">IF(INDEX(Transactions!$L:$L,ROW()-8)="",TODAY(),INDEX(Transactions!$G:$G,ROW()-8))</f>
        <v>46238</v>
      </c>
      <c r="F5173">
        <f>IF(INDEX(Transactions!$L:$L,ROW()-8)="",0,INDEX(Transactions!$Q:$Q,ROW()-8))</f>
        <v>0</v>
      </c>
    </row>
    <row r="5174" spans="2:6" x14ac:dyDescent="0.15">
      <c r="B5174">
        <f ca="1">IF(INDEX(Transactions!$L:$L,ROW()-8)="",TODAY(),INDEX(Transactions!$G:$G,ROW()-8))</f>
        <v>46238</v>
      </c>
      <c r="F5174">
        <f>IF(INDEX(Transactions!$L:$L,ROW()-8)="",0,INDEX(Transactions!$Q:$Q,ROW()-8))</f>
        <v>0</v>
      </c>
    </row>
    <row r="5175" spans="2:6" x14ac:dyDescent="0.15">
      <c r="B5175">
        <f ca="1">IF(INDEX(Transactions!$L:$L,ROW()-8)="",TODAY(),INDEX(Transactions!$G:$G,ROW()-8))</f>
        <v>46238</v>
      </c>
      <c r="F5175">
        <f>IF(INDEX(Transactions!$L:$L,ROW()-8)="",0,INDEX(Transactions!$Q:$Q,ROW()-8))</f>
        <v>0</v>
      </c>
    </row>
    <row r="5176" spans="2:6" x14ac:dyDescent="0.15">
      <c r="B5176">
        <f ca="1">IF(INDEX(Transactions!$L:$L,ROW()-8)="",TODAY(),INDEX(Transactions!$G:$G,ROW()-8))</f>
        <v>46238</v>
      </c>
      <c r="F5176">
        <f>IF(INDEX(Transactions!$L:$L,ROW()-8)="",0,INDEX(Transactions!$Q:$Q,ROW()-8))</f>
        <v>0</v>
      </c>
    </row>
    <row r="5177" spans="2:6" x14ac:dyDescent="0.15">
      <c r="B5177">
        <f ca="1">IF(INDEX(Transactions!$L:$L,ROW()-8)="",TODAY(),INDEX(Transactions!$G:$G,ROW()-8))</f>
        <v>46238</v>
      </c>
      <c r="F5177">
        <f>IF(INDEX(Transactions!$L:$L,ROW()-8)="",0,INDEX(Transactions!$Q:$Q,ROW()-8))</f>
        <v>0</v>
      </c>
    </row>
    <row r="5178" spans="2:6" x14ac:dyDescent="0.15">
      <c r="B5178">
        <f ca="1">IF(INDEX(Transactions!$L:$L,ROW()-8)="",TODAY(),INDEX(Transactions!$G:$G,ROW()-8))</f>
        <v>46238</v>
      </c>
      <c r="F5178">
        <f>IF(INDEX(Transactions!$L:$L,ROW()-8)="",0,INDEX(Transactions!$Q:$Q,ROW()-8))</f>
        <v>0</v>
      </c>
    </row>
    <row r="5179" spans="2:6" x14ac:dyDescent="0.15">
      <c r="B5179">
        <f ca="1">IF(INDEX(Transactions!$L:$L,ROW()-8)="",TODAY(),INDEX(Transactions!$G:$G,ROW()-8))</f>
        <v>46238</v>
      </c>
      <c r="F5179">
        <f>IF(INDEX(Transactions!$L:$L,ROW()-8)="",0,INDEX(Transactions!$Q:$Q,ROW()-8))</f>
        <v>0</v>
      </c>
    </row>
    <row r="5180" spans="2:6" x14ac:dyDescent="0.15">
      <c r="B5180">
        <f ca="1">IF(INDEX(Transactions!$L:$L,ROW()-8)="",TODAY(),INDEX(Transactions!$G:$G,ROW()-8))</f>
        <v>46238</v>
      </c>
      <c r="F5180">
        <f>IF(INDEX(Transactions!$L:$L,ROW()-8)="",0,INDEX(Transactions!$Q:$Q,ROW()-8))</f>
        <v>0</v>
      </c>
    </row>
    <row r="5181" spans="2:6" x14ac:dyDescent="0.15">
      <c r="B5181">
        <f ca="1">IF(INDEX(Transactions!$L:$L,ROW()-8)="",TODAY(),INDEX(Transactions!$G:$G,ROW()-8))</f>
        <v>46238</v>
      </c>
      <c r="F5181">
        <f>IF(INDEX(Transactions!$L:$L,ROW()-8)="",0,INDEX(Transactions!$Q:$Q,ROW()-8))</f>
        <v>0</v>
      </c>
    </row>
    <row r="5182" spans="2:6" x14ac:dyDescent="0.15">
      <c r="B5182">
        <f ca="1">IF(INDEX(Transactions!$L:$L,ROW()-8)="",TODAY(),INDEX(Transactions!$G:$G,ROW()-8))</f>
        <v>46238</v>
      </c>
      <c r="F5182">
        <f>IF(INDEX(Transactions!$L:$L,ROW()-8)="",0,INDEX(Transactions!$Q:$Q,ROW()-8))</f>
        <v>0</v>
      </c>
    </row>
    <row r="5183" spans="2:6" x14ac:dyDescent="0.15">
      <c r="B5183">
        <f ca="1">IF(INDEX(Transactions!$L:$L,ROW()-8)="",TODAY(),INDEX(Transactions!$G:$G,ROW()-8))</f>
        <v>46238</v>
      </c>
      <c r="F5183">
        <f>IF(INDEX(Transactions!$L:$L,ROW()-8)="",0,INDEX(Transactions!$Q:$Q,ROW()-8))</f>
        <v>0</v>
      </c>
    </row>
    <row r="5184" spans="2:6" x14ac:dyDescent="0.15">
      <c r="B5184">
        <f ca="1">IF(INDEX(Transactions!$L:$L,ROW()-8)="",TODAY(),INDEX(Transactions!$G:$G,ROW()-8))</f>
        <v>46238</v>
      </c>
      <c r="F5184">
        <f>IF(INDEX(Transactions!$L:$L,ROW()-8)="",0,INDEX(Transactions!$Q:$Q,ROW()-8))</f>
        <v>0</v>
      </c>
    </row>
    <row r="5185" spans="2:6" x14ac:dyDescent="0.15">
      <c r="B5185">
        <f ca="1">IF(INDEX(Transactions!$L:$L,ROW()-8)="",TODAY(),INDEX(Transactions!$G:$G,ROW()-8))</f>
        <v>46238</v>
      </c>
      <c r="F5185">
        <f>IF(INDEX(Transactions!$L:$L,ROW()-8)="",0,INDEX(Transactions!$Q:$Q,ROW()-8))</f>
        <v>0</v>
      </c>
    </row>
    <row r="5186" spans="2:6" x14ac:dyDescent="0.15">
      <c r="B5186">
        <f ca="1">IF(INDEX(Transactions!$L:$L,ROW()-8)="",TODAY(),INDEX(Transactions!$G:$G,ROW()-8))</f>
        <v>46238</v>
      </c>
      <c r="F5186">
        <f>IF(INDEX(Transactions!$L:$L,ROW()-8)="",0,INDEX(Transactions!$Q:$Q,ROW()-8))</f>
        <v>0</v>
      </c>
    </row>
    <row r="5187" spans="2:6" x14ac:dyDescent="0.15">
      <c r="B5187">
        <f ca="1">IF(INDEX(Transactions!$L:$L,ROW()-8)="",TODAY(),INDEX(Transactions!$G:$G,ROW()-8))</f>
        <v>46238</v>
      </c>
      <c r="F5187">
        <f>IF(INDEX(Transactions!$L:$L,ROW()-8)="",0,INDEX(Transactions!$Q:$Q,ROW()-8))</f>
        <v>0</v>
      </c>
    </row>
    <row r="5188" spans="2:6" x14ac:dyDescent="0.15">
      <c r="B5188">
        <f ca="1">IF(INDEX(Transactions!$L:$L,ROW()-8)="",TODAY(),INDEX(Transactions!$G:$G,ROW()-8))</f>
        <v>46238</v>
      </c>
      <c r="F5188">
        <f>IF(INDEX(Transactions!$L:$L,ROW()-8)="",0,INDEX(Transactions!$Q:$Q,ROW()-8))</f>
        <v>0</v>
      </c>
    </row>
    <row r="5189" spans="2:6" x14ac:dyDescent="0.15">
      <c r="B5189">
        <f ca="1">IF(INDEX(Transactions!$L:$L,ROW()-8)="",TODAY(),INDEX(Transactions!$G:$G,ROW()-8))</f>
        <v>46238</v>
      </c>
      <c r="F5189">
        <f>IF(INDEX(Transactions!$L:$L,ROW()-8)="",0,INDEX(Transactions!$Q:$Q,ROW()-8))</f>
        <v>0</v>
      </c>
    </row>
    <row r="5190" spans="2:6" x14ac:dyDescent="0.15">
      <c r="B5190">
        <f ca="1">IF(INDEX(Transactions!$L:$L,ROW()-8)="",TODAY(),INDEX(Transactions!$G:$G,ROW()-8))</f>
        <v>46238</v>
      </c>
      <c r="F5190">
        <f>IF(INDEX(Transactions!$L:$L,ROW()-8)="",0,INDEX(Transactions!$Q:$Q,ROW()-8))</f>
        <v>0</v>
      </c>
    </row>
    <row r="5191" spans="2:6" x14ac:dyDescent="0.15">
      <c r="B5191">
        <f ca="1">IF(INDEX(Transactions!$L:$L,ROW()-8)="",TODAY(),INDEX(Transactions!$G:$G,ROW()-8))</f>
        <v>46238</v>
      </c>
      <c r="F5191">
        <f>IF(INDEX(Transactions!$L:$L,ROW()-8)="",0,INDEX(Transactions!$Q:$Q,ROW()-8))</f>
        <v>0</v>
      </c>
    </row>
    <row r="5192" spans="2:6" x14ac:dyDescent="0.15">
      <c r="B5192">
        <f ca="1">IF(INDEX(Transactions!$L:$L,ROW()-8)="",TODAY(),INDEX(Transactions!$G:$G,ROW()-8))</f>
        <v>46238</v>
      </c>
      <c r="F5192">
        <f>IF(INDEX(Transactions!$L:$L,ROW()-8)="",0,INDEX(Transactions!$Q:$Q,ROW()-8))</f>
        <v>0</v>
      </c>
    </row>
    <row r="5193" spans="2:6" x14ac:dyDescent="0.15">
      <c r="B5193">
        <f ca="1">IF(INDEX(Transactions!$L:$L,ROW()-8)="",TODAY(),INDEX(Transactions!$G:$G,ROW()-8))</f>
        <v>46238</v>
      </c>
      <c r="F5193">
        <f>IF(INDEX(Transactions!$L:$L,ROW()-8)="",0,INDEX(Transactions!$Q:$Q,ROW()-8))</f>
        <v>0</v>
      </c>
    </row>
    <row r="5194" spans="2:6" x14ac:dyDescent="0.15">
      <c r="B5194">
        <f ca="1">IF(INDEX(Transactions!$L:$L,ROW()-8)="",TODAY(),INDEX(Transactions!$G:$G,ROW()-8))</f>
        <v>46238</v>
      </c>
      <c r="F5194">
        <f>IF(INDEX(Transactions!$L:$L,ROW()-8)="",0,INDEX(Transactions!$Q:$Q,ROW()-8))</f>
        <v>0</v>
      </c>
    </row>
    <row r="5195" spans="2:6" x14ac:dyDescent="0.15">
      <c r="B5195">
        <f ca="1">IF(INDEX(Transactions!$L:$L,ROW()-8)="",TODAY(),INDEX(Transactions!$G:$G,ROW()-8))</f>
        <v>46238</v>
      </c>
      <c r="F5195">
        <f>IF(INDEX(Transactions!$L:$L,ROW()-8)="",0,INDEX(Transactions!$Q:$Q,ROW()-8))</f>
        <v>0</v>
      </c>
    </row>
    <row r="5196" spans="2:6" x14ac:dyDescent="0.15">
      <c r="B5196">
        <f ca="1">IF(INDEX(Transactions!$L:$L,ROW()-8)="",TODAY(),INDEX(Transactions!$G:$G,ROW()-8))</f>
        <v>46238</v>
      </c>
      <c r="F5196">
        <f>IF(INDEX(Transactions!$L:$L,ROW()-8)="",0,INDEX(Transactions!$Q:$Q,ROW()-8))</f>
        <v>0</v>
      </c>
    </row>
    <row r="5197" spans="2:6" x14ac:dyDescent="0.15">
      <c r="B5197">
        <f ca="1">IF(INDEX(Transactions!$L:$L,ROW()-8)="",TODAY(),INDEX(Transactions!$G:$G,ROW()-8))</f>
        <v>46238</v>
      </c>
      <c r="F5197">
        <f>IF(INDEX(Transactions!$L:$L,ROW()-8)="",0,INDEX(Transactions!$Q:$Q,ROW()-8))</f>
        <v>0</v>
      </c>
    </row>
    <row r="5198" spans="2:6" x14ac:dyDescent="0.15">
      <c r="B5198">
        <f ca="1">IF(INDEX(Transactions!$L:$L,ROW()-8)="",TODAY(),INDEX(Transactions!$G:$G,ROW()-8))</f>
        <v>46238</v>
      </c>
      <c r="F5198">
        <f>IF(INDEX(Transactions!$L:$L,ROW()-8)="",0,INDEX(Transactions!$Q:$Q,ROW()-8))</f>
        <v>0</v>
      </c>
    </row>
    <row r="5199" spans="2:6" x14ac:dyDescent="0.15">
      <c r="B5199">
        <f ca="1">IF(INDEX(Transactions!$L:$L,ROW()-8)="",TODAY(),INDEX(Transactions!$G:$G,ROW()-8))</f>
        <v>46238</v>
      </c>
      <c r="F5199">
        <f>IF(INDEX(Transactions!$L:$L,ROW()-8)="",0,INDEX(Transactions!$Q:$Q,ROW()-8))</f>
        <v>0</v>
      </c>
    </row>
    <row r="5200" spans="2:6" x14ac:dyDescent="0.15">
      <c r="B5200">
        <f ca="1">IF(INDEX(Transactions!$L:$L,ROW()-8)="",TODAY(),INDEX(Transactions!$G:$G,ROW()-8))</f>
        <v>46238</v>
      </c>
      <c r="F5200">
        <f>IF(INDEX(Transactions!$L:$L,ROW()-8)="",0,INDEX(Transactions!$Q:$Q,ROW()-8))</f>
        <v>0</v>
      </c>
    </row>
    <row r="5201" spans="2:6" x14ac:dyDescent="0.15">
      <c r="B5201">
        <f ca="1">IF(INDEX(Transactions!$L:$L,ROW()-8)="",TODAY(),INDEX(Transactions!$G:$G,ROW()-8))</f>
        <v>46238</v>
      </c>
      <c r="F5201">
        <f>IF(INDEX(Transactions!$L:$L,ROW()-8)="",0,INDEX(Transactions!$Q:$Q,ROW()-8))</f>
        <v>0</v>
      </c>
    </row>
    <row r="5202" spans="2:6" x14ac:dyDescent="0.15">
      <c r="B5202">
        <f ca="1">IF(INDEX(Transactions!$L:$L,ROW()-8)="",TODAY(),INDEX(Transactions!$G:$G,ROW()-8))</f>
        <v>46238</v>
      </c>
      <c r="F5202">
        <f>IF(INDEX(Transactions!$L:$L,ROW()-8)="",0,INDEX(Transactions!$Q:$Q,ROW()-8))</f>
        <v>0</v>
      </c>
    </row>
    <row r="5203" spans="2:6" x14ac:dyDescent="0.15">
      <c r="B5203">
        <f ca="1">IF(INDEX(Transactions!$L:$L,ROW()-8)="",TODAY(),INDEX(Transactions!$G:$G,ROW()-8))</f>
        <v>46238</v>
      </c>
      <c r="F5203">
        <f>IF(INDEX(Transactions!$L:$L,ROW()-8)="",0,INDEX(Transactions!$Q:$Q,ROW()-8))</f>
        <v>0</v>
      </c>
    </row>
    <row r="5204" spans="2:6" x14ac:dyDescent="0.15">
      <c r="B5204">
        <f ca="1">IF(INDEX(Transactions!$L:$L,ROW()-8)="",TODAY(),INDEX(Transactions!$G:$G,ROW()-8))</f>
        <v>46238</v>
      </c>
      <c r="F5204">
        <f>IF(INDEX(Transactions!$L:$L,ROW()-8)="",0,INDEX(Transactions!$Q:$Q,ROW()-8))</f>
        <v>0</v>
      </c>
    </row>
    <row r="5205" spans="2:6" x14ac:dyDescent="0.15">
      <c r="B5205">
        <f ca="1">IF(INDEX(Transactions!$L:$L,ROW()-8)="",TODAY(),INDEX(Transactions!$G:$G,ROW()-8))</f>
        <v>46238</v>
      </c>
      <c r="F5205">
        <f>IF(INDEX(Transactions!$L:$L,ROW()-8)="",0,INDEX(Transactions!$Q:$Q,ROW()-8))</f>
        <v>0</v>
      </c>
    </row>
    <row r="5206" spans="2:6" x14ac:dyDescent="0.15">
      <c r="B5206">
        <f ca="1">IF(INDEX(Transactions!$L:$L,ROW()-8)="",TODAY(),INDEX(Transactions!$G:$G,ROW()-8))</f>
        <v>46238</v>
      </c>
      <c r="F5206">
        <f>IF(INDEX(Transactions!$L:$L,ROW()-8)="",0,INDEX(Transactions!$Q:$Q,ROW()-8))</f>
        <v>0</v>
      </c>
    </row>
    <row r="5207" spans="2:6" x14ac:dyDescent="0.15">
      <c r="B5207">
        <f ca="1">IF(INDEX(Transactions!$L:$L,ROW()-8)="",TODAY(),INDEX(Transactions!$G:$G,ROW()-8))</f>
        <v>46238</v>
      </c>
      <c r="F5207">
        <f>IF(INDEX(Transactions!$L:$L,ROW()-8)="",0,INDEX(Transactions!$Q:$Q,ROW()-8))</f>
        <v>0</v>
      </c>
    </row>
    <row r="5208" spans="2:6" x14ac:dyDescent="0.15">
      <c r="B5208">
        <f ca="1">IF(INDEX(Transactions!$L:$L,ROW()-8)="",TODAY(),INDEX(Transactions!$G:$G,ROW()-8))</f>
        <v>46238</v>
      </c>
      <c r="F5208">
        <f>IF(INDEX(Transactions!$L:$L,ROW()-8)="",0,INDEX(Transactions!$Q:$Q,ROW()-8))</f>
        <v>0</v>
      </c>
    </row>
    <row r="5209" spans="2:6" x14ac:dyDescent="0.15">
      <c r="B5209">
        <f ca="1">IF(INDEX(Transactions!$L:$L,ROW()-8)="",TODAY(),INDEX(Transactions!$G:$G,ROW()-8))</f>
        <v>46238</v>
      </c>
      <c r="F5209">
        <f>IF(INDEX(Transactions!$L:$L,ROW()-8)="",0,INDEX(Transactions!$Q:$Q,ROW()-8))</f>
        <v>0</v>
      </c>
    </row>
    <row r="5210" spans="2:6" x14ac:dyDescent="0.15">
      <c r="B5210">
        <f ca="1">IF(INDEX(Transactions!$L:$L,ROW()-8)="",TODAY(),INDEX(Transactions!$G:$G,ROW()-8))</f>
        <v>46238</v>
      </c>
      <c r="F5210">
        <f>IF(INDEX(Transactions!$L:$L,ROW()-8)="",0,INDEX(Transactions!$Q:$Q,ROW()-8))</f>
        <v>0</v>
      </c>
    </row>
    <row r="5211" spans="2:6" x14ac:dyDescent="0.15">
      <c r="B5211">
        <f ca="1">IF(INDEX(Transactions!$L:$L,ROW()-8)="",TODAY(),INDEX(Transactions!$G:$G,ROW()-8))</f>
        <v>46238</v>
      </c>
      <c r="F5211">
        <f>IF(INDEX(Transactions!$L:$L,ROW()-8)="",0,INDEX(Transactions!$Q:$Q,ROW()-8))</f>
        <v>0</v>
      </c>
    </row>
    <row r="5212" spans="2:6" x14ac:dyDescent="0.15">
      <c r="B5212">
        <f ca="1">IF(INDEX(Transactions!$L:$L,ROW()-8)="",TODAY(),INDEX(Transactions!$G:$G,ROW()-8))</f>
        <v>46238</v>
      </c>
      <c r="F5212">
        <f>IF(INDEX(Transactions!$L:$L,ROW()-8)="",0,INDEX(Transactions!$Q:$Q,ROW()-8))</f>
        <v>0</v>
      </c>
    </row>
    <row r="5213" spans="2:6" x14ac:dyDescent="0.15">
      <c r="B5213">
        <f ca="1">IF(INDEX(Transactions!$L:$L,ROW()-8)="",TODAY(),INDEX(Transactions!$G:$G,ROW()-8))</f>
        <v>46238</v>
      </c>
      <c r="F5213">
        <f>IF(INDEX(Transactions!$L:$L,ROW()-8)="",0,INDEX(Transactions!$Q:$Q,ROW()-8))</f>
        <v>0</v>
      </c>
    </row>
    <row r="5214" spans="2:6" x14ac:dyDescent="0.15">
      <c r="B5214">
        <f ca="1">IF(INDEX(Transactions!$L:$L,ROW()-8)="",TODAY(),INDEX(Transactions!$G:$G,ROW()-8))</f>
        <v>46238</v>
      </c>
      <c r="F5214">
        <f>IF(INDEX(Transactions!$L:$L,ROW()-8)="",0,INDEX(Transactions!$Q:$Q,ROW()-8))</f>
        <v>0</v>
      </c>
    </row>
    <row r="5215" spans="2:6" x14ac:dyDescent="0.15">
      <c r="B5215">
        <f ca="1">IF(INDEX(Transactions!$L:$L,ROW()-8)="",TODAY(),INDEX(Transactions!$G:$G,ROW()-8))</f>
        <v>46238</v>
      </c>
      <c r="F5215">
        <f>IF(INDEX(Transactions!$L:$L,ROW()-8)="",0,INDEX(Transactions!$Q:$Q,ROW()-8))</f>
        <v>0</v>
      </c>
    </row>
    <row r="5216" spans="2:6" x14ac:dyDescent="0.15">
      <c r="B5216">
        <f ca="1">IF(INDEX(Transactions!$L:$L,ROW()-8)="",TODAY(),INDEX(Transactions!$G:$G,ROW()-8))</f>
        <v>46238</v>
      </c>
      <c r="F5216">
        <f>IF(INDEX(Transactions!$L:$L,ROW()-8)="",0,INDEX(Transactions!$Q:$Q,ROW()-8))</f>
        <v>0</v>
      </c>
    </row>
    <row r="5217" spans="2:6" x14ac:dyDescent="0.15">
      <c r="B5217">
        <f ca="1">IF(INDEX(Transactions!$L:$L,ROW()-8)="",TODAY(),INDEX(Transactions!$G:$G,ROW()-8))</f>
        <v>46238</v>
      </c>
      <c r="F5217">
        <f>IF(INDEX(Transactions!$L:$L,ROW()-8)="",0,INDEX(Transactions!$Q:$Q,ROW()-8))</f>
        <v>0</v>
      </c>
    </row>
    <row r="5218" spans="2:6" x14ac:dyDescent="0.15">
      <c r="B5218">
        <f ca="1">IF(INDEX(Transactions!$L:$L,ROW()-8)="",TODAY(),INDEX(Transactions!$G:$G,ROW()-8))</f>
        <v>46238</v>
      </c>
      <c r="F5218">
        <f>IF(INDEX(Transactions!$L:$L,ROW()-8)="",0,INDEX(Transactions!$Q:$Q,ROW()-8))</f>
        <v>0</v>
      </c>
    </row>
    <row r="5219" spans="2:6" x14ac:dyDescent="0.15">
      <c r="B5219">
        <f ca="1">IF(INDEX(Transactions!$L:$L,ROW()-8)="",TODAY(),INDEX(Transactions!$G:$G,ROW()-8))</f>
        <v>46238</v>
      </c>
      <c r="F5219">
        <f>IF(INDEX(Transactions!$L:$L,ROW()-8)="",0,INDEX(Transactions!$Q:$Q,ROW()-8))</f>
        <v>0</v>
      </c>
    </row>
    <row r="5220" spans="2:6" x14ac:dyDescent="0.15">
      <c r="B5220">
        <f ca="1">IF(INDEX(Transactions!$L:$L,ROW()-8)="",TODAY(),INDEX(Transactions!$G:$G,ROW()-8))</f>
        <v>46238</v>
      </c>
      <c r="F5220">
        <f>IF(INDEX(Transactions!$L:$L,ROW()-8)="",0,INDEX(Transactions!$Q:$Q,ROW()-8))</f>
        <v>0</v>
      </c>
    </row>
    <row r="5221" spans="2:6" x14ac:dyDescent="0.15">
      <c r="B5221">
        <f ca="1">IF(INDEX(Transactions!$L:$L,ROW()-8)="",TODAY(),INDEX(Transactions!$G:$G,ROW()-8))</f>
        <v>46238</v>
      </c>
      <c r="F5221">
        <f>IF(INDEX(Transactions!$L:$L,ROW()-8)="",0,INDEX(Transactions!$Q:$Q,ROW()-8))</f>
        <v>0</v>
      </c>
    </row>
    <row r="5222" spans="2:6" x14ac:dyDescent="0.15">
      <c r="B5222">
        <f ca="1">IF(INDEX(Transactions!$L:$L,ROW()-8)="",TODAY(),INDEX(Transactions!$G:$G,ROW()-8))</f>
        <v>46238</v>
      </c>
      <c r="F5222">
        <f>IF(INDEX(Transactions!$L:$L,ROW()-8)="",0,INDEX(Transactions!$Q:$Q,ROW()-8))</f>
        <v>0</v>
      </c>
    </row>
    <row r="5223" spans="2:6" x14ac:dyDescent="0.15">
      <c r="B5223">
        <f ca="1">IF(INDEX(Transactions!$L:$L,ROW()-8)="",TODAY(),INDEX(Transactions!$G:$G,ROW()-8))</f>
        <v>46238</v>
      </c>
      <c r="F5223">
        <f>IF(INDEX(Transactions!$L:$L,ROW()-8)="",0,INDEX(Transactions!$Q:$Q,ROW()-8))</f>
        <v>0</v>
      </c>
    </row>
    <row r="5224" spans="2:6" x14ac:dyDescent="0.15">
      <c r="B5224">
        <f ca="1">IF(INDEX(Transactions!$L:$L,ROW()-8)="",TODAY(),INDEX(Transactions!$G:$G,ROW()-8))</f>
        <v>46238</v>
      </c>
      <c r="F5224">
        <f>IF(INDEX(Transactions!$L:$L,ROW()-8)="",0,INDEX(Transactions!$Q:$Q,ROW()-8))</f>
        <v>0</v>
      </c>
    </row>
    <row r="5225" spans="2:6" x14ac:dyDescent="0.15">
      <c r="B5225">
        <f ca="1">IF(INDEX(Transactions!$L:$L,ROW()-8)="",TODAY(),INDEX(Transactions!$G:$G,ROW()-8))</f>
        <v>46238</v>
      </c>
      <c r="F5225">
        <f>IF(INDEX(Transactions!$L:$L,ROW()-8)="",0,INDEX(Transactions!$Q:$Q,ROW()-8))</f>
        <v>0</v>
      </c>
    </row>
    <row r="5226" spans="2:6" x14ac:dyDescent="0.15">
      <c r="B5226">
        <f ca="1">IF(INDEX(Transactions!$L:$L,ROW()-8)="",TODAY(),INDEX(Transactions!$G:$G,ROW()-8))</f>
        <v>46238</v>
      </c>
      <c r="F5226">
        <f>IF(INDEX(Transactions!$L:$L,ROW()-8)="",0,INDEX(Transactions!$Q:$Q,ROW()-8))</f>
        <v>0</v>
      </c>
    </row>
    <row r="5227" spans="2:6" x14ac:dyDescent="0.15">
      <c r="B5227">
        <f ca="1">IF(INDEX(Transactions!$L:$L,ROW()-8)="",TODAY(),INDEX(Transactions!$G:$G,ROW()-8))</f>
        <v>46238</v>
      </c>
      <c r="F5227">
        <f>IF(INDEX(Transactions!$L:$L,ROW()-8)="",0,INDEX(Transactions!$Q:$Q,ROW()-8))</f>
        <v>0</v>
      </c>
    </row>
    <row r="5228" spans="2:6" x14ac:dyDescent="0.15">
      <c r="B5228">
        <f ca="1">IF(INDEX(Transactions!$L:$L,ROW()-8)="",TODAY(),INDEX(Transactions!$G:$G,ROW()-8))</f>
        <v>46238</v>
      </c>
      <c r="F5228">
        <f>IF(INDEX(Transactions!$L:$L,ROW()-8)="",0,INDEX(Transactions!$Q:$Q,ROW()-8))</f>
        <v>0</v>
      </c>
    </row>
    <row r="5229" spans="2:6" x14ac:dyDescent="0.15">
      <c r="B5229">
        <f ca="1">IF(INDEX(Transactions!$L:$L,ROW()-8)="",TODAY(),INDEX(Transactions!$G:$G,ROW()-8))</f>
        <v>46238</v>
      </c>
      <c r="F5229">
        <f>IF(INDEX(Transactions!$L:$L,ROW()-8)="",0,INDEX(Transactions!$Q:$Q,ROW()-8))</f>
        <v>0</v>
      </c>
    </row>
    <row r="5230" spans="2:6" x14ac:dyDescent="0.15">
      <c r="B5230">
        <f ca="1">IF(INDEX(Transactions!$L:$L,ROW()-8)="",TODAY(),INDEX(Transactions!$G:$G,ROW()-8))</f>
        <v>46238</v>
      </c>
      <c r="F5230">
        <f>IF(INDEX(Transactions!$L:$L,ROW()-8)="",0,INDEX(Transactions!$Q:$Q,ROW()-8))</f>
        <v>0</v>
      </c>
    </row>
    <row r="5231" spans="2:6" x14ac:dyDescent="0.15">
      <c r="B5231">
        <f ca="1">IF(INDEX(Transactions!$L:$L,ROW()-8)="",TODAY(),INDEX(Transactions!$G:$G,ROW()-8))</f>
        <v>46238</v>
      </c>
      <c r="F5231">
        <f>IF(INDEX(Transactions!$L:$L,ROW()-8)="",0,INDEX(Transactions!$Q:$Q,ROW()-8))</f>
        <v>0</v>
      </c>
    </row>
    <row r="5232" spans="2:6" x14ac:dyDescent="0.15">
      <c r="B5232">
        <f ca="1">IF(INDEX(Transactions!$L:$L,ROW()-8)="",TODAY(),INDEX(Transactions!$G:$G,ROW()-8))</f>
        <v>46238</v>
      </c>
      <c r="F5232">
        <f>IF(INDEX(Transactions!$L:$L,ROW()-8)="",0,INDEX(Transactions!$Q:$Q,ROW()-8))</f>
        <v>0</v>
      </c>
    </row>
    <row r="5233" spans="2:6" x14ac:dyDescent="0.15">
      <c r="B5233">
        <f ca="1">IF(INDEX(Transactions!$L:$L,ROW()-8)="",TODAY(),INDEX(Transactions!$G:$G,ROW()-8))</f>
        <v>46238</v>
      </c>
      <c r="F5233">
        <f>IF(INDEX(Transactions!$L:$L,ROW()-8)="",0,INDEX(Transactions!$Q:$Q,ROW()-8))</f>
        <v>0</v>
      </c>
    </row>
    <row r="5234" spans="2:6" x14ac:dyDescent="0.15">
      <c r="B5234">
        <f ca="1">IF(INDEX(Transactions!$L:$L,ROW()-8)="",TODAY(),INDEX(Transactions!$G:$G,ROW()-8))</f>
        <v>46238</v>
      </c>
      <c r="F5234">
        <f>IF(INDEX(Transactions!$L:$L,ROW()-8)="",0,INDEX(Transactions!$Q:$Q,ROW()-8))</f>
        <v>0</v>
      </c>
    </row>
    <row r="5235" spans="2:6" x14ac:dyDescent="0.15">
      <c r="B5235">
        <f ca="1">IF(INDEX(Transactions!$L:$L,ROW()-8)="",TODAY(),INDEX(Transactions!$G:$G,ROW()-8))</f>
        <v>46238</v>
      </c>
      <c r="F5235">
        <f>IF(INDEX(Transactions!$L:$L,ROW()-8)="",0,INDEX(Transactions!$Q:$Q,ROW()-8))</f>
        <v>0</v>
      </c>
    </row>
    <row r="5236" spans="2:6" x14ac:dyDescent="0.15">
      <c r="B5236">
        <f ca="1">IF(INDEX(Transactions!$L:$L,ROW()-8)="",TODAY(),INDEX(Transactions!$G:$G,ROW()-8))</f>
        <v>46238</v>
      </c>
      <c r="F5236">
        <f>IF(INDEX(Transactions!$L:$L,ROW()-8)="",0,INDEX(Transactions!$Q:$Q,ROW()-8))</f>
        <v>0</v>
      </c>
    </row>
    <row r="5237" spans="2:6" x14ac:dyDescent="0.15">
      <c r="B5237">
        <f ca="1">IF(INDEX(Transactions!$L:$L,ROW()-8)="",TODAY(),INDEX(Transactions!$G:$G,ROW()-8))</f>
        <v>46238</v>
      </c>
      <c r="F5237">
        <f>IF(INDEX(Transactions!$L:$L,ROW()-8)="",0,INDEX(Transactions!$Q:$Q,ROW()-8))</f>
        <v>0</v>
      </c>
    </row>
    <row r="5238" spans="2:6" x14ac:dyDescent="0.15">
      <c r="B5238">
        <f ca="1">IF(INDEX(Transactions!$L:$L,ROW()-8)="",TODAY(),INDEX(Transactions!$G:$G,ROW()-8))</f>
        <v>46238</v>
      </c>
      <c r="F5238">
        <f>IF(INDEX(Transactions!$L:$L,ROW()-8)="",0,INDEX(Transactions!$Q:$Q,ROW()-8))</f>
        <v>0</v>
      </c>
    </row>
    <row r="5239" spans="2:6" x14ac:dyDescent="0.15">
      <c r="B5239">
        <f ca="1">IF(INDEX(Transactions!$L:$L,ROW()-8)="",TODAY(),INDEX(Transactions!$G:$G,ROW()-8))</f>
        <v>46238</v>
      </c>
      <c r="F5239">
        <f>IF(INDEX(Transactions!$L:$L,ROW()-8)="",0,INDEX(Transactions!$Q:$Q,ROW()-8))</f>
        <v>0</v>
      </c>
    </row>
    <row r="5240" spans="2:6" x14ac:dyDescent="0.15">
      <c r="B5240">
        <f ca="1">IF(INDEX(Transactions!$L:$L,ROW()-8)="",TODAY(),INDEX(Transactions!$G:$G,ROW()-8))</f>
        <v>46238</v>
      </c>
      <c r="F5240">
        <f>IF(INDEX(Transactions!$L:$L,ROW()-8)="",0,INDEX(Transactions!$Q:$Q,ROW()-8))</f>
        <v>0</v>
      </c>
    </row>
    <row r="5241" spans="2:6" x14ac:dyDescent="0.15">
      <c r="B5241">
        <f ca="1">IF(INDEX(Transactions!$L:$L,ROW()-8)="",TODAY(),INDEX(Transactions!$G:$G,ROW()-8))</f>
        <v>46238</v>
      </c>
      <c r="F5241">
        <f>IF(INDEX(Transactions!$L:$L,ROW()-8)="",0,INDEX(Transactions!$Q:$Q,ROW()-8))</f>
        <v>0</v>
      </c>
    </row>
    <row r="5242" spans="2:6" x14ac:dyDescent="0.15">
      <c r="B5242">
        <f ca="1">IF(INDEX(Transactions!$L:$L,ROW()-8)="",TODAY(),INDEX(Transactions!$G:$G,ROW()-8))</f>
        <v>46238</v>
      </c>
      <c r="F5242">
        <f>IF(INDEX(Transactions!$L:$L,ROW()-8)="",0,INDEX(Transactions!$Q:$Q,ROW()-8))</f>
        <v>0</v>
      </c>
    </row>
    <row r="5243" spans="2:6" x14ac:dyDescent="0.15">
      <c r="B5243">
        <f ca="1">IF(INDEX(Transactions!$L:$L,ROW()-8)="",TODAY(),INDEX(Transactions!$G:$G,ROW()-8))</f>
        <v>46238</v>
      </c>
      <c r="F5243">
        <f>IF(INDEX(Transactions!$L:$L,ROW()-8)="",0,INDEX(Transactions!$Q:$Q,ROW()-8))</f>
        <v>0</v>
      </c>
    </row>
    <row r="5244" spans="2:6" x14ac:dyDescent="0.15">
      <c r="B5244">
        <f ca="1">IF(INDEX(Transactions!$L:$L,ROW()-8)="",TODAY(),INDEX(Transactions!$G:$G,ROW()-8))</f>
        <v>46238</v>
      </c>
      <c r="F5244">
        <f>IF(INDEX(Transactions!$L:$L,ROW()-8)="",0,INDEX(Transactions!$Q:$Q,ROW()-8))</f>
        <v>0</v>
      </c>
    </row>
    <row r="5245" spans="2:6" x14ac:dyDescent="0.15">
      <c r="B5245">
        <f ca="1">IF(INDEX(Transactions!$L:$L,ROW()-8)="",TODAY(),INDEX(Transactions!$G:$G,ROW()-8))</f>
        <v>46238</v>
      </c>
      <c r="F5245">
        <f>IF(INDEX(Transactions!$L:$L,ROW()-8)="",0,INDEX(Transactions!$Q:$Q,ROW()-8))</f>
        <v>0</v>
      </c>
    </row>
    <row r="5246" spans="2:6" x14ac:dyDescent="0.15">
      <c r="B5246">
        <f ca="1">IF(INDEX(Transactions!$L:$L,ROW()-8)="",TODAY(),INDEX(Transactions!$G:$G,ROW()-8))</f>
        <v>46238</v>
      </c>
      <c r="F5246">
        <f>IF(INDEX(Transactions!$L:$L,ROW()-8)="",0,INDEX(Transactions!$Q:$Q,ROW()-8))</f>
        <v>0</v>
      </c>
    </row>
    <row r="5247" spans="2:6" x14ac:dyDescent="0.15">
      <c r="B5247">
        <f ca="1">IF(INDEX(Transactions!$L:$L,ROW()-8)="",TODAY(),INDEX(Transactions!$G:$G,ROW()-8))</f>
        <v>46238</v>
      </c>
      <c r="F5247">
        <f>IF(INDEX(Transactions!$L:$L,ROW()-8)="",0,INDEX(Transactions!$Q:$Q,ROW()-8))</f>
        <v>0</v>
      </c>
    </row>
    <row r="5248" spans="2:6" x14ac:dyDescent="0.15">
      <c r="B5248">
        <f ca="1">IF(INDEX(Transactions!$L:$L,ROW()-8)="",TODAY(),INDEX(Transactions!$G:$G,ROW()-8))</f>
        <v>46238</v>
      </c>
      <c r="F5248">
        <f>IF(INDEX(Transactions!$L:$L,ROW()-8)="",0,INDEX(Transactions!$Q:$Q,ROW()-8))</f>
        <v>0</v>
      </c>
    </row>
    <row r="5249" spans="2:6" x14ac:dyDescent="0.15">
      <c r="B5249">
        <f ca="1">IF(INDEX(Transactions!$L:$L,ROW()-8)="",TODAY(),INDEX(Transactions!$G:$G,ROW()-8))</f>
        <v>46238</v>
      </c>
      <c r="F5249">
        <f>IF(INDEX(Transactions!$L:$L,ROW()-8)="",0,INDEX(Transactions!$Q:$Q,ROW()-8))</f>
        <v>0</v>
      </c>
    </row>
    <row r="5250" spans="2:6" x14ac:dyDescent="0.15">
      <c r="B5250">
        <f ca="1">IF(INDEX(Transactions!$L:$L,ROW()-8)="",TODAY(),INDEX(Transactions!$G:$G,ROW()-8))</f>
        <v>46238</v>
      </c>
      <c r="F5250">
        <f>IF(INDEX(Transactions!$L:$L,ROW()-8)="",0,INDEX(Transactions!$Q:$Q,ROW()-8))</f>
        <v>0</v>
      </c>
    </row>
    <row r="5251" spans="2:6" x14ac:dyDescent="0.15">
      <c r="B5251">
        <f ca="1">IF(INDEX(Transactions!$L:$L,ROW()-8)="",TODAY(),INDEX(Transactions!$G:$G,ROW()-8))</f>
        <v>46238</v>
      </c>
      <c r="F5251">
        <f>IF(INDEX(Transactions!$L:$L,ROW()-8)="",0,INDEX(Transactions!$Q:$Q,ROW()-8))</f>
        <v>0</v>
      </c>
    </row>
    <row r="5252" spans="2:6" x14ac:dyDescent="0.15">
      <c r="B5252">
        <f ca="1">IF(INDEX(Transactions!$L:$L,ROW()-8)="",TODAY(),INDEX(Transactions!$G:$G,ROW()-8))</f>
        <v>46238</v>
      </c>
      <c r="F5252">
        <f>IF(INDEX(Transactions!$L:$L,ROW()-8)="",0,INDEX(Transactions!$Q:$Q,ROW()-8))</f>
        <v>0</v>
      </c>
    </row>
    <row r="5253" spans="2:6" x14ac:dyDescent="0.15">
      <c r="B5253">
        <f ca="1">IF(INDEX(Transactions!$L:$L,ROW()-8)="",TODAY(),INDEX(Transactions!$G:$G,ROW()-8))</f>
        <v>46238</v>
      </c>
      <c r="F5253">
        <f>IF(INDEX(Transactions!$L:$L,ROW()-8)="",0,INDEX(Transactions!$Q:$Q,ROW()-8))</f>
        <v>0</v>
      </c>
    </row>
    <row r="5254" spans="2:6" x14ac:dyDescent="0.15">
      <c r="B5254">
        <f ca="1">IF(INDEX(Transactions!$L:$L,ROW()-8)="",TODAY(),INDEX(Transactions!$G:$G,ROW()-8))</f>
        <v>46238</v>
      </c>
      <c r="F5254">
        <f>IF(INDEX(Transactions!$L:$L,ROW()-8)="",0,INDEX(Transactions!$Q:$Q,ROW()-8))</f>
        <v>0</v>
      </c>
    </row>
    <row r="5255" spans="2:6" x14ac:dyDescent="0.15">
      <c r="B5255">
        <f ca="1">IF(INDEX(Transactions!$L:$L,ROW()-8)="",TODAY(),INDEX(Transactions!$G:$G,ROW()-8))</f>
        <v>46238</v>
      </c>
      <c r="F5255">
        <f>IF(INDEX(Transactions!$L:$L,ROW()-8)="",0,INDEX(Transactions!$Q:$Q,ROW()-8))</f>
        <v>0</v>
      </c>
    </row>
    <row r="5256" spans="2:6" x14ac:dyDescent="0.15">
      <c r="B5256">
        <f ca="1">IF(INDEX(Transactions!$L:$L,ROW()-8)="",TODAY(),INDEX(Transactions!$G:$G,ROW()-8))</f>
        <v>46238</v>
      </c>
      <c r="F5256">
        <f>IF(INDEX(Transactions!$L:$L,ROW()-8)="",0,INDEX(Transactions!$Q:$Q,ROW()-8))</f>
        <v>0</v>
      </c>
    </row>
    <row r="5257" spans="2:6" x14ac:dyDescent="0.15">
      <c r="B5257">
        <f ca="1">IF(INDEX(Transactions!$L:$L,ROW()-8)="",TODAY(),INDEX(Transactions!$G:$G,ROW()-8))</f>
        <v>46238</v>
      </c>
      <c r="F5257">
        <f>IF(INDEX(Transactions!$L:$L,ROW()-8)="",0,INDEX(Transactions!$Q:$Q,ROW()-8))</f>
        <v>0</v>
      </c>
    </row>
    <row r="5258" spans="2:6" x14ac:dyDescent="0.15">
      <c r="B5258">
        <f ca="1">IF(INDEX(Transactions!$L:$L,ROW()-8)="",TODAY(),INDEX(Transactions!$G:$G,ROW()-8))</f>
        <v>46238</v>
      </c>
      <c r="F5258">
        <f>IF(INDEX(Transactions!$L:$L,ROW()-8)="",0,INDEX(Transactions!$Q:$Q,ROW()-8))</f>
        <v>0</v>
      </c>
    </row>
    <row r="5259" spans="2:6" x14ac:dyDescent="0.15">
      <c r="B5259">
        <f ca="1">IF(INDEX(Transactions!$L:$L,ROW()-8)="",TODAY(),INDEX(Transactions!$G:$G,ROW()-8))</f>
        <v>46238</v>
      </c>
      <c r="F5259">
        <f>IF(INDEX(Transactions!$L:$L,ROW()-8)="",0,INDEX(Transactions!$Q:$Q,ROW()-8))</f>
        <v>0</v>
      </c>
    </row>
    <row r="5260" spans="2:6" x14ac:dyDescent="0.15">
      <c r="B5260">
        <f ca="1">IF(INDEX(Transactions!$L:$L,ROW()-8)="",TODAY(),INDEX(Transactions!$G:$G,ROW()-8))</f>
        <v>46238</v>
      </c>
      <c r="F5260">
        <f>IF(INDEX(Transactions!$L:$L,ROW()-8)="",0,INDEX(Transactions!$Q:$Q,ROW()-8))</f>
        <v>0</v>
      </c>
    </row>
    <row r="5261" spans="2:6" x14ac:dyDescent="0.15">
      <c r="B5261">
        <f ca="1">IF(INDEX(Transactions!$L:$L,ROW()-8)="",TODAY(),INDEX(Transactions!$G:$G,ROW()-8))</f>
        <v>46238</v>
      </c>
      <c r="F5261">
        <f>IF(INDEX(Transactions!$L:$L,ROW()-8)="",0,INDEX(Transactions!$Q:$Q,ROW()-8))</f>
        <v>0</v>
      </c>
    </row>
    <row r="5262" spans="2:6" x14ac:dyDescent="0.15">
      <c r="B5262">
        <f ca="1">IF(INDEX(Transactions!$L:$L,ROW()-8)="",TODAY(),INDEX(Transactions!$G:$G,ROW()-8))</f>
        <v>46238</v>
      </c>
      <c r="F5262">
        <f>IF(INDEX(Transactions!$L:$L,ROW()-8)="",0,INDEX(Transactions!$Q:$Q,ROW()-8))</f>
        <v>0</v>
      </c>
    </row>
    <row r="5263" spans="2:6" x14ac:dyDescent="0.15">
      <c r="B5263">
        <f ca="1">IF(INDEX(Transactions!$L:$L,ROW()-8)="",TODAY(),INDEX(Transactions!$G:$G,ROW()-8))</f>
        <v>46238</v>
      </c>
      <c r="F5263">
        <f>IF(INDEX(Transactions!$L:$L,ROW()-8)="",0,INDEX(Transactions!$Q:$Q,ROW()-8))</f>
        <v>0</v>
      </c>
    </row>
    <row r="5264" spans="2:6" x14ac:dyDescent="0.15">
      <c r="B5264">
        <f ca="1">IF(INDEX(Transactions!$L:$L,ROW()-8)="",TODAY(),INDEX(Transactions!$G:$G,ROW()-8))</f>
        <v>46238</v>
      </c>
      <c r="F5264">
        <f>IF(INDEX(Transactions!$L:$L,ROW()-8)="",0,INDEX(Transactions!$Q:$Q,ROW()-8))</f>
        <v>0</v>
      </c>
    </row>
    <row r="5265" spans="2:6" x14ac:dyDescent="0.15">
      <c r="B5265">
        <f ca="1">IF(INDEX(Transactions!$L:$L,ROW()-8)="",TODAY(),INDEX(Transactions!$G:$G,ROW()-8))</f>
        <v>46238</v>
      </c>
      <c r="F5265">
        <f>IF(INDEX(Transactions!$L:$L,ROW()-8)="",0,INDEX(Transactions!$Q:$Q,ROW()-8))</f>
        <v>0</v>
      </c>
    </row>
    <row r="5266" spans="2:6" x14ac:dyDescent="0.15">
      <c r="B5266">
        <f ca="1">IF(INDEX(Transactions!$L:$L,ROW()-8)="",TODAY(),INDEX(Transactions!$G:$G,ROW()-8))</f>
        <v>46238</v>
      </c>
      <c r="F5266">
        <f>IF(INDEX(Transactions!$L:$L,ROW()-8)="",0,INDEX(Transactions!$Q:$Q,ROW()-8))</f>
        <v>0</v>
      </c>
    </row>
    <row r="5267" spans="2:6" x14ac:dyDescent="0.15">
      <c r="B5267">
        <f ca="1">IF(INDEX(Transactions!$L:$L,ROW()-8)="",TODAY(),INDEX(Transactions!$G:$G,ROW()-8))</f>
        <v>46238</v>
      </c>
      <c r="F5267">
        <f>IF(INDEX(Transactions!$L:$L,ROW()-8)="",0,INDEX(Transactions!$Q:$Q,ROW()-8))</f>
        <v>0</v>
      </c>
    </row>
    <row r="5268" spans="2:6" x14ac:dyDescent="0.15">
      <c r="B5268">
        <f ca="1">IF(INDEX(Transactions!$L:$L,ROW()-8)="",TODAY(),INDEX(Transactions!$G:$G,ROW()-8))</f>
        <v>46238</v>
      </c>
      <c r="F5268">
        <f>IF(INDEX(Transactions!$L:$L,ROW()-8)="",0,INDEX(Transactions!$Q:$Q,ROW()-8))</f>
        <v>0</v>
      </c>
    </row>
    <row r="5269" spans="2:6" x14ac:dyDescent="0.15">
      <c r="B5269">
        <f ca="1">IF(INDEX(Transactions!$L:$L,ROW()-8)="",TODAY(),INDEX(Transactions!$G:$G,ROW()-8))</f>
        <v>46238</v>
      </c>
      <c r="F5269">
        <f>IF(INDEX(Transactions!$L:$L,ROW()-8)="",0,INDEX(Transactions!$Q:$Q,ROW()-8))</f>
        <v>0</v>
      </c>
    </row>
    <row r="5270" spans="2:6" x14ac:dyDescent="0.15">
      <c r="B5270">
        <f ca="1">IF(INDEX(Transactions!$L:$L,ROW()-8)="",TODAY(),INDEX(Transactions!$G:$G,ROW()-8))</f>
        <v>46238</v>
      </c>
      <c r="F5270">
        <f>IF(INDEX(Transactions!$L:$L,ROW()-8)="",0,INDEX(Transactions!$Q:$Q,ROW()-8))</f>
        <v>0</v>
      </c>
    </row>
    <row r="5271" spans="2:6" x14ac:dyDescent="0.15">
      <c r="B5271">
        <f ca="1">IF(INDEX(Transactions!$L:$L,ROW()-8)="",TODAY(),INDEX(Transactions!$G:$G,ROW()-8))</f>
        <v>46238</v>
      </c>
      <c r="F5271">
        <f>IF(INDEX(Transactions!$L:$L,ROW()-8)="",0,INDEX(Transactions!$Q:$Q,ROW()-8))</f>
        <v>0</v>
      </c>
    </row>
    <row r="5272" spans="2:6" x14ac:dyDescent="0.15">
      <c r="B5272">
        <f ca="1">IF(INDEX(Transactions!$L:$L,ROW()-8)="",TODAY(),INDEX(Transactions!$G:$G,ROW()-8))</f>
        <v>46238</v>
      </c>
      <c r="F5272">
        <f>IF(INDEX(Transactions!$L:$L,ROW()-8)="",0,INDEX(Transactions!$Q:$Q,ROW()-8))</f>
        <v>0</v>
      </c>
    </row>
    <row r="5273" spans="2:6" x14ac:dyDescent="0.15">
      <c r="B5273">
        <f ca="1">IF(INDEX(Transactions!$L:$L,ROW()-8)="",TODAY(),INDEX(Transactions!$G:$G,ROW()-8))</f>
        <v>46238</v>
      </c>
      <c r="F5273">
        <f>IF(INDEX(Transactions!$L:$L,ROW()-8)="",0,INDEX(Transactions!$Q:$Q,ROW()-8))</f>
        <v>0</v>
      </c>
    </row>
    <row r="5274" spans="2:6" x14ac:dyDescent="0.15">
      <c r="B5274">
        <f ca="1">IF(INDEX(Transactions!$L:$L,ROW()-8)="",TODAY(),INDEX(Transactions!$G:$G,ROW()-8))</f>
        <v>46238</v>
      </c>
      <c r="F5274">
        <f>IF(INDEX(Transactions!$L:$L,ROW()-8)="",0,INDEX(Transactions!$Q:$Q,ROW()-8))</f>
        <v>0</v>
      </c>
    </row>
    <row r="5275" spans="2:6" x14ac:dyDescent="0.15">
      <c r="B5275">
        <f ca="1">IF(INDEX(Transactions!$L:$L,ROW()-8)="",TODAY(),INDEX(Transactions!$G:$G,ROW()-8))</f>
        <v>46238</v>
      </c>
      <c r="F5275">
        <f>IF(INDEX(Transactions!$L:$L,ROW()-8)="",0,INDEX(Transactions!$Q:$Q,ROW()-8))</f>
        <v>0</v>
      </c>
    </row>
    <row r="5276" spans="2:6" x14ac:dyDescent="0.15">
      <c r="B5276">
        <f ca="1">IF(INDEX(Transactions!$L:$L,ROW()-8)="",TODAY(),INDEX(Transactions!$G:$G,ROW()-8))</f>
        <v>46238</v>
      </c>
      <c r="F5276">
        <f>IF(INDEX(Transactions!$L:$L,ROW()-8)="",0,INDEX(Transactions!$Q:$Q,ROW()-8))</f>
        <v>0</v>
      </c>
    </row>
    <row r="5277" spans="2:6" x14ac:dyDescent="0.15">
      <c r="B5277">
        <f ca="1">IF(INDEX(Transactions!$L:$L,ROW()-8)="",TODAY(),INDEX(Transactions!$G:$G,ROW()-8))</f>
        <v>46238</v>
      </c>
      <c r="F5277">
        <f>IF(INDEX(Transactions!$L:$L,ROW()-8)="",0,INDEX(Transactions!$Q:$Q,ROW()-8))</f>
        <v>0</v>
      </c>
    </row>
    <row r="5278" spans="2:6" x14ac:dyDescent="0.15">
      <c r="B5278">
        <f ca="1">IF(INDEX(Transactions!$L:$L,ROW()-8)="",TODAY(),INDEX(Transactions!$G:$G,ROW()-8))</f>
        <v>46238</v>
      </c>
      <c r="F5278">
        <f>IF(INDEX(Transactions!$L:$L,ROW()-8)="",0,INDEX(Transactions!$Q:$Q,ROW()-8))</f>
        <v>0</v>
      </c>
    </row>
    <row r="5279" spans="2:6" x14ac:dyDescent="0.15">
      <c r="B5279">
        <f ca="1">IF(INDEX(Transactions!$L:$L,ROW()-8)="",TODAY(),INDEX(Transactions!$G:$G,ROW()-8))</f>
        <v>46238</v>
      </c>
      <c r="F5279">
        <f>IF(INDEX(Transactions!$L:$L,ROW()-8)="",0,INDEX(Transactions!$Q:$Q,ROW()-8))</f>
        <v>0</v>
      </c>
    </row>
    <row r="5280" spans="2:6" x14ac:dyDescent="0.15">
      <c r="B5280">
        <f ca="1">IF(INDEX(Transactions!$L:$L,ROW()-8)="",TODAY(),INDEX(Transactions!$G:$G,ROW()-8))</f>
        <v>46238</v>
      </c>
      <c r="F5280">
        <f>IF(INDEX(Transactions!$L:$L,ROW()-8)="",0,INDEX(Transactions!$Q:$Q,ROW()-8))</f>
        <v>0</v>
      </c>
    </row>
    <row r="5281" spans="2:6" x14ac:dyDescent="0.15">
      <c r="B5281">
        <f ca="1">IF(INDEX(Transactions!$L:$L,ROW()-8)="",TODAY(),INDEX(Transactions!$G:$G,ROW()-8))</f>
        <v>46238</v>
      </c>
      <c r="F5281">
        <f>IF(INDEX(Transactions!$L:$L,ROW()-8)="",0,INDEX(Transactions!$Q:$Q,ROW()-8))</f>
        <v>0</v>
      </c>
    </row>
    <row r="5282" spans="2:6" x14ac:dyDescent="0.15">
      <c r="B5282">
        <f ca="1">IF(INDEX(Transactions!$L:$L,ROW()-8)="",TODAY(),INDEX(Transactions!$G:$G,ROW()-8))</f>
        <v>46238</v>
      </c>
      <c r="F5282">
        <f>IF(INDEX(Transactions!$L:$L,ROW()-8)="",0,INDEX(Transactions!$Q:$Q,ROW()-8))</f>
        <v>0</v>
      </c>
    </row>
    <row r="5283" spans="2:6" x14ac:dyDescent="0.15">
      <c r="B5283">
        <f ca="1">IF(INDEX(Transactions!$L:$L,ROW()-8)="",TODAY(),INDEX(Transactions!$G:$G,ROW()-8))</f>
        <v>46238</v>
      </c>
      <c r="F5283">
        <f>IF(INDEX(Transactions!$L:$L,ROW()-8)="",0,INDEX(Transactions!$Q:$Q,ROW()-8))</f>
        <v>0</v>
      </c>
    </row>
    <row r="5284" spans="2:6" x14ac:dyDescent="0.15">
      <c r="B5284">
        <f ca="1">IF(INDEX(Transactions!$L:$L,ROW()-8)="",TODAY(),INDEX(Transactions!$G:$G,ROW()-8))</f>
        <v>46238</v>
      </c>
      <c r="F5284">
        <f>IF(INDEX(Transactions!$L:$L,ROW()-8)="",0,INDEX(Transactions!$Q:$Q,ROW()-8))</f>
        <v>0</v>
      </c>
    </row>
    <row r="5285" spans="2:6" x14ac:dyDescent="0.15">
      <c r="B5285">
        <f ca="1">IF(INDEX(Transactions!$L:$L,ROW()-8)="",TODAY(),INDEX(Transactions!$G:$G,ROW()-8))</f>
        <v>46238</v>
      </c>
      <c r="F5285">
        <f>IF(INDEX(Transactions!$L:$L,ROW()-8)="",0,INDEX(Transactions!$Q:$Q,ROW()-8))</f>
        <v>0</v>
      </c>
    </row>
    <row r="5286" spans="2:6" x14ac:dyDescent="0.15">
      <c r="B5286">
        <f ca="1">IF(INDEX(Transactions!$L:$L,ROW()-8)="",TODAY(),INDEX(Transactions!$G:$G,ROW()-8))</f>
        <v>46238</v>
      </c>
      <c r="F5286">
        <f>IF(INDEX(Transactions!$L:$L,ROW()-8)="",0,INDEX(Transactions!$Q:$Q,ROW()-8))</f>
        <v>0</v>
      </c>
    </row>
    <row r="5287" spans="2:6" x14ac:dyDescent="0.15">
      <c r="B5287">
        <f ca="1">IF(INDEX(Transactions!$L:$L,ROW()-8)="",TODAY(),INDEX(Transactions!$G:$G,ROW()-8))</f>
        <v>46238</v>
      </c>
      <c r="F5287">
        <f>IF(INDEX(Transactions!$L:$L,ROW()-8)="",0,INDEX(Transactions!$Q:$Q,ROW()-8))</f>
        <v>0</v>
      </c>
    </row>
    <row r="5288" spans="2:6" x14ac:dyDescent="0.15">
      <c r="B5288">
        <f ca="1">IF(INDEX(Transactions!$L:$L,ROW()-8)="",TODAY(),INDEX(Transactions!$G:$G,ROW()-8))</f>
        <v>46238</v>
      </c>
      <c r="F5288">
        <f>IF(INDEX(Transactions!$L:$L,ROW()-8)="",0,INDEX(Transactions!$Q:$Q,ROW()-8))</f>
        <v>0</v>
      </c>
    </row>
    <row r="5289" spans="2:6" x14ac:dyDescent="0.15">
      <c r="B5289">
        <f ca="1">IF(INDEX(Transactions!$L:$L,ROW()-8)="",TODAY(),INDEX(Transactions!$G:$G,ROW()-8))</f>
        <v>46238</v>
      </c>
      <c r="F5289">
        <f>IF(INDEX(Transactions!$L:$L,ROW()-8)="",0,INDEX(Transactions!$Q:$Q,ROW()-8))</f>
        <v>0</v>
      </c>
    </row>
    <row r="5290" spans="2:6" x14ac:dyDescent="0.15">
      <c r="B5290">
        <f ca="1">IF(INDEX(Transactions!$L:$L,ROW()-8)="",TODAY(),INDEX(Transactions!$G:$G,ROW()-8))</f>
        <v>46238</v>
      </c>
      <c r="F5290">
        <f>IF(INDEX(Transactions!$L:$L,ROW()-8)="",0,INDEX(Transactions!$Q:$Q,ROW()-8))</f>
        <v>0</v>
      </c>
    </row>
    <row r="5291" spans="2:6" x14ac:dyDescent="0.15">
      <c r="B5291">
        <f ca="1">IF(INDEX(Transactions!$L:$L,ROW()-8)="",TODAY(),INDEX(Transactions!$G:$G,ROW()-8))</f>
        <v>46238</v>
      </c>
      <c r="F5291">
        <f>IF(INDEX(Transactions!$L:$L,ROW()-8)="",0,INDEX(Transactions!$Q:$Q,ROW()-8))</f>
        <v>0</v>
      </c>
    </row>
    <row r="5292" spans="2:6" x14ac:dyDescent="0.15">
      <c r="B5292">
        <f ca="1">IF(INDEX(Transactions!$L:$L,ROW()-8)="",TODAY(),INDEX(Transactions!$G:$G,ROW()-8))</f>
        <v>46238</v>
      </c>
      <c r="F5292">
        <f>IF(INDEX(Transactions!$L:$L,ROW()-8)="",0,INDEX(Transactions!$Q:$Q,ROW()-8))</f>
        <v>0</v>
      </c>
    </row>
    <row r="5293" spans="2:6" x14ac:dyDescent="0.15">
      <c r="B5293">
        <f ca="1">IF(INDEX(Transactions!$L:$L,ROW()-8)="",TODAY(),INDEX(Transactions!$G:$G,ROW()-8))</f>
        <v>46238</v>
      </c>
      <c r="F5293">
        <f>IF(INDEX(Transactions!$L:$L,ROW()-8)="",0,INDEX(Transactions!$Q:$Q,ROW()-8))</f>
        <v>0</v>
      </c>
    </row>
    <row r="5294" spans="2:6" x14ac:dyDescent="0.15">
      <c r="B5294">
        <f ca="1">IF(INDEX(Transactions!$L:$L,ROW()-8)="",TODAY(),INDEX(Transactions!$G:$G,ROW()-8))</f>
        <v>46238</v>
      </c>
      <c r="F5294">
        <f>IF(INDEX(Transactions!$L:$L,ROW()-8)="",0,INDEX(Transactions!$Q:$Q,ROW()-8))</f>
        <v>0</v>
      </c>
    </row>
    <row r="5295" spans="2:6" x14ac:dyDescent="0.15">
      <c r="B5295">
        <f ca="1">IF(INDEX(Transactions!$L:$L,ROW()-8)="",TODAY(),INDEX(Transactions!$G:$G,ROW()-8))</f>
        <v>46238</v>
      </c>
      <c r="F5295">
        <f>IF(INDEX(Transactions!$L:$L,ROW()-8)="",0,INDEX(Transactions!$Q:$Q,ROW()-8))</f>
        <v>0</v>
      </c>
    </row>
    <row r="5296" spans="2:6" x14ac:dyDescent="0.15">
      <c r="B5296">
        <f ca="1">IF(INDEX(Transactions!$L:$L,ROW()-8)="",TODAY(),INDEX(Transactions!$G:$G,ROW()-8))</f>
        <v>46238</v>
      </c>
      <c r="F5296">
        <f>IF(INDEX(Transactions!$L:$L,ROW()-8)="",0,INDEX(Transactions!$Q:$Q,ROW()-8))</f>
        <v>0</v>
      </c>
    </row>
    <row r="5297" spans="2:6" x14ac:dyDescent="0.15">
      <c r="B5297">
        <f ca="1">IF(INDEX(Transactions!$L:$L,ROW()-8)="",TODAY(),INDEX(Transactions!$G:$G,ROW()-8))</f>
        <v>46238</v>
      </c>
      <c r="F5297">
        <f>IF(INDEX(Transactions!$L:$L,ROW()-8)="",0,INDEX(Transactions!$Q:$Q,ROW()-8))</f>
        <v>0</v>
      </c>
    </row>
    <row r="5298" spans="2:6" x14ac:dyDescent="0.15">
      <c r="B5298">
        <f ca="1">IF(INDEX(Transactions!$L:$L,ROW()-8)="",TODAY(),INDEX(Transactions!$G:$G,ROW()-8))</f>
        <v>46238</v>
      </c>
      <c r="F5298">
        <f>IF(INDEX(Transactions!$L:$L,ROW()-8)="",0,INDEX(Transactions!$Q:$Q,ROW()-8))</f>
        <v>0</v>
      </c>
    </row>
    <row r="5299" spans="2:6" x14ac:dyDescent="0.15">
      <c r="B5299">
        <f ca="1">IF(INDEX(Transactions!$L:$L,ROW()-8)="",TODAY(),INDEX(Transactions!$G:$G,ROW()-8))</f>
        <v>46238</v>
      </c>
      <c r="F5299">
        <f>IF(INDEX(Transactions!$L:$L,ROW()-8)="",0,INDEX(Transactions!$Q:$Q,ROW()-8))</f>
        <v>0</v>
      </c>
    </row>
    <row r="5300" spans="2:6" x14ac:dyDescent="0.15">
      <c r="B5300">
        <f ca="1">IF(INDEX(Transactions!$L:$L,ROW()-8)="",TODAY(),INDEX(Transactions!$G:$G,ROW()-8))</f>
        <v>46238</v>
      </c>
      <c r="F5300">
        <f>IF(INDEX(Transactions!$L:$L,ROW()-8)="",0,INDEX(Transactions!$Q:$Q,ROW()-8))</f>
        <v>0</v>
      </c>
    </row>
    <row r="5301" spans="2:6" x14ac:dyDescent="0.15">
      <c r="B5301">
        <f ca="1">IF(INDEX(Transactions!$L:$L,ROW()-8)="",TODAY(),INDEX(Transactions!$G:$G,ROW()-8))</f>
        <v>46238</v>
      </c>
      <c r="F5301">
        <f>IF(INDEX(Transactions!$L:$L,ROW()-8)="",0,INDEX(Transactions!$Q:$Q,ROW()-8))</f>
        <v>0</v>
      </c>
    </row>
    <row r="5302" spans="2:6" x14ac:dyDescent="0.15">
      <c r="B5302">
        <f ca="1">IF(INDEX(Transactions!$L:$L,ROW()-8)="",TODAY(),INDEX(Transactions!$G:$G,ROW()-8))</f>
        <v>46238</v>
      </c>
      <c r="F5302">
        <f>IF(INDEX(Transactions!$L:$L,ROW()-8)="",0,INDEX(Transactions!$Q:$Q,ROW()-8))</f>
        <v>0</v>
      </c>
    </row>
    <row r="5303" spans="2:6" x14ac:dyDescent="0.15">
      <c r="B5303">
        <f ca="1">IF(INDEX(Transactions!$L:$L,ROW()-8)="",TODAY(),INDEX(Transactions!$G:$G,ROW()-8))</f>
        <v>46238</v>
      </c>
      <c r="F5303">
        <f>IF(INDEX(Transactions!$L:$L,ROW()-8)="",0,INDEX(Transactions!$Q:$Q,ROW()-8))</f>
        <v>0</v>
      </c>
    </row>
    <row r="5304" spans="2:6" x14ac:dyDescent="0.15">
      <c r="B5304">
        <f ca="1">IF(INDEX(Transactions!$L:$L,ROW()-8)="",TODAY(),INDEX(Transactions!$G:$G,ROW()-8))</f>
        <v>46238</v>
      </c>
      <c r="F5304">
        <f>IF(INDEX(Transactions!$L:$L,ROW()-8)="",0,INDEX(Transactions!$Q:$Q,ROW()-8))</f>
        <v>0</v>
      </c>
    </row>
    <row r="5305" spans="2:6" x14ac:dyDescent="0.15">
      <c r="B5305">
        <f ca="1">IF(INDEX(Transactions!$L:$L,ROW()-8)="",TODAY(),INDEX(Transactions!$G:$G,ROW()-8))</f>
        <v>46238</v>
      </c>
      <c r="F5305">
        <f>IF(INDEX(Transactions!$L:$L,ROW()-8)="",0,INDEX(Transactions!$Q:$Q,ROW()-8))</f>
        <v>0</v>
      </c>
    </row>
    <row r="5306" spans="2:6" x14ac:dyDescent="0.15">
      <c r="B5306">
        <f ca="1">IF(INDEX(Transactions!$L:$L,ROW()-8)="",TODAY(),INDEX(Transactions!$G:$G,ROW()-8))</f>
        <v>46238</v>
      </c>
      <c r="F5306">
        <f>IF(INDEX(Transactions!$L:$L,ROW()-8)="",0,INDEX(Transactions!$Q:$Q,ROW()-8))</f>
        <v>0</v>
      </c>
    </row>
    <row r="5307" spans="2:6" x14ac:dyDescent="0.15">
      <c r="B5307">
        <f ca="1">IF(INDEX(Transactions!$L:$L,ROW()-8)="",TODAY(),INDEX(Transactions!$G:$G,ROW()-8))</f>
        <v>46238</v>
      </c>
      <c r="F5307">
        <f>IF(INDEX(Transactions!$L:$L,ROW()-8)="",0,INDEX(Transactions!$Q:$Q,ROW()-8))</f>
        <v>0</v>
      </c>
    </row>
    <row r="5308" spans="2:6" x14ac:dyDescent="0.15">
      <c r="B5308">
        <f ca="1">IF(INDEX(Transactions!$L:$L,ROW()-8)="",TODAY(),INDEX(Transactions!$G:$G,ROW()-8))</f>
        <v>46238</v>
      </c>
      <c r="F5308">
        <f>IF(INDEX(Transactions!$L:$L,ROW()-8)="",0,INDEX(Transactions!$Q:$Q,ROW()-8))</f>
        <v>0</v>
      </c>
    </row>
    <row r="5309" spans="2:6" x14ac:dyDescent="0.15">
      <c r="B5309">
        <f ca="1">IF(INDEX(Transactions!$L:$L,ROW()-8)="",TODAY(),INDEX(Transactions!$G:$G,ROW()-8))</f>
        <v>46238</v>
      </c>
      <c r="F5309">
        <f>IF(INDEX(Transactions!$L:$L,ROW()-8)="",0,INDEX(Transactions!$Q:$Q,ROW()-8))</f>
        <v>0</v>
      </c>
    </row>
    <row r="5310" spans="2:6" x14ac:dyDescent="0.15">
      <c r="B5310">
        <f ca="1">IF(INDEX(Transactions!$L:$L,ROW()-8)="",TODAY(),INDEX(Transactions!$G:$G,ROW()-8))</f>
        <v>46238</v>
      </c>
      <c r="F5310">
        <f>IF(INDEX(Transactions!$L:$L,ROW()-8)="",0,INDEX(Transactions!$Q:$Q,ROW()-8))</f>
        <v>0</v>
      </c>
    </row>
    <row r="5311" spans="2:6" x14ac:dyDescent="0.15">
      <c r="B5311">
        <f ca="1">IF(INDEX(Transactions!$L:$L,ROW()-8)="",TODAY(),INDEX(Transactions!$G:$G,ROW()-8))</f>
        <v>46238</v>
      </c>
      <c r="F5311">
        <f>IF(INDEX(Transactions!$L:$L,ROW()-8)="",0,INDEX(Transactions!$Q:$Q,ROW()-8))</f>
        <v>0</v>
      </c>
    </row>
    <row r="5312" spans="2:6" x14ac:dyDescent="0.15">
      <c r="B5312">
        <f ca="1">IF(INDEX(Transactions!$L:$L,ROW()-8)="",TODAY(),INDEX(Transactions!$G:$G,ROW()-8))</f>
        <v>46238</v>
      </c>
      <c r="F5312">
        <f>IF(INDEX(Transactions!$L:$L,ROW()-8)="",0,INDEX(Transactions!$Q:$Q,ROW()-8))</f>
        <v>0</v>
      </c>
    </row>
    <row r="5313" spans="2:6" x14ac:dyDescent="0.15">
      <c r="B5313">
        <f ca="1">IF(INDEX(Transactions!$L:$L,ROW()-8)="",TODAY(),INDEX(Transactions!$G:$G,ROW()-8))</f>
        <v>46238</v>
      </c>
      <c r="F5313">
        <f>IF(INDEX(Transactions!$L:$L,ROW()-8)="",0,INDEX(Transactions!$Q:$Q,ROW()-8))</f>
        <v>0</v>
      </c>
    </row>
    <row r="5314" spans="2:6" x14ac:dyDescent="0.15">
      <c r="B5314">
        <f ca="1">IF(INDEX(Transactions!$L:$L,ROW()-8)="",TODAY(),INDEX(Transactions!$G:$G,ROW()-8))</f>
        <v>46238</v>
      </c>
      <c r="F5314">
        <f>IF(INDEX(Transactions!$L:$L,ROW()-8)="",0,INDEX(Transactions!$Q:$Q,ROW()-8))</f>
        <v>0</v>
      </c>
    </row>
    <row r="5315" spans="2:6" x14ac:dyDescent="0.15">
      <c r="B5315">
        <f ca="1">IF(INDEX(Transactions!$L:$L,ROW()-8)="",TODAY(),INDEX(Transactions!$G:$G,ROW()-8))</f>
        <v>46238</v>
      </c>
      <c r="F5315">
        <f>IF(INDEX(Transactions!$L:$L,ROW()-8)="",0,INDEX(Transactions!$Q:$Q,ROW()-8))</f>
        <v>0</v>
      </c>
    </row>
    <row r="5316" spans="2:6" x14ac:dyDescent="0.15">
      <c r="B5316">
        <f ca="1">IF(INDEX(Transactions!$L:$L,ROW()-8)="",TODAY(),INDEX(Transactions!$G:$G,ROW()-8))</f>
        <v>46238</v>
      </c>
      <c r="F5316">
        <f>IF(INDEX(Transactions!$L:$L,ROW()-8)="",0,INDEX(Transactions!$Q:$Q,ROW()-8))</f>
        <v>0</v>
      </c>
    </row>
    <row r="5317" spans="2:6" x14ac:dyDescent="0.15">
      <c r="B5317">
        <f ca="1">IF(INDEX(Transactions!$L:$L,ROW()-8)="",TODAY(),INDEX(Transactions!$G:$G,ROW()-8))</f>
        <v>46238</v>
      </c>
      <c r="F5317">
        <f>IF(INDEX(Transactions!$L:$L,ROW()-8)="",0,INDEX(Transactions!$Q:$Q,ROW()-8))</f>
        <v>0</v>
      </c>
    </row>
    <row r="5318" spans="2:6" x14ac:dyDescent="0.15">
      <c r="B5318">
        <f ca="1">IF(INDEX(Transactions!$L:$L,ROW()-8)="",TODAY(),INDEX(Transactions!$G:$G,ROW()-8))</f>
        <v>46238</v>
      </c>
      <c r="F5318">
        <f>IF(INDEX(Transactions!$L:$L,ROW()-8)="",0,INDEX(Transactions!$Q:$Q,ROW()-8))</f>
        <v>0</v>
      </c>
    </row>
    <row r="5319" spans="2:6" x14ac:dyDescent="0.15">
      <c r="B5319">
        <f ca="1">IF(INDEX(Transactions!$L:$L,ROW()-8)="",TODAY(),INDEX(Transactions!$G:$G,ROW()-8))</f>
        <v>46238</v>
      </c>
      <c r="F5319">
        <f>IF(INDEX(Transactions!$L:$L,ROW()-8)="",0,INDEX(Transactions!$Q:$Q,ROW()-8))</f>
        <v>0</v>
      </c>
    </row>
    <row r="5320" spans="2:6" x14ac:dyDescent="0.15">
      <c r="B5320">
        <f ca="1">IF(INDEX(Transactions!$L:$L,ROW()-8)="",TODAY(),INDEX(Transactions!$G:$G,ROW()-8))</f>
        <v>46238</v>
      </c>
      <c r="F5320">
        <f>IF(INDEX(Transactions!$L:$L,ROW()-8)="",0,INDEX(Transactions!$Q:$Q,ROW()-8))</f>
        <v>0</v>
      </c>
    </row>
    <row r="5321" spans="2:6" x14ac:dyDescent="0.15">
      <c r="B5321">
        <f ca="1">IF(INDEX(Transactions!$L:$L,ROW()-8)="",TODAY(),INDEX(Transactions!$G:$G,ROW()-8))</f>
        <v>46238</v>
      </c>
      <c r="F5321">
        <f>IF(INDEX(Transactions!$L:$L,ROW()-8)="",0,INDEX(Transactions!$Q:$Q,ROW()-8))</f>
        <v>0</v>
      </c>
    </row>
    <row r="5322" spans="2:6" x14ac:dyDescent="0.15">
      <c r="B5322">
        <f ca="1">IF(INDEX(Transactions!$L:$L,ROW()-8)="",TODAY(),INDEX(Transactions!$G:$G,ROW()-8))</f>
        <v>46238</v>
      </c>
      <c r="F5322">
        <f>IF(INDEX(Transactions!$L:$L,ROW()-8)="",0,INDEX(Transactions!$Q:$Q,ROW()-8))</f>
        <v>0</v>
      </c>
    </row>
    <row r="5323" spans="2:6" x14ac:dyDescent="0.15">
      <c r="B5323">
        <f ca="1">IF(INDEX(Transactions!$L:$L,ROW()-8)="",TODAY(),INDEX(Transactions!$G:$G,ROW()-8))</f>
        <v>46238</v>
      </c>
      <c r="F5323">
        <f>IF(INDEX(Transactions!$L:$L,ROW()-8)="",0,INDEX(Transactions!$Q:$Q,ROW()-8))</f>
        <v>0</v>
      </c>
    </row>
    <row r="5324" spans="2:6" x14ac:dyDescent="0.15">
      <c r="B5324">
        <f ca="1">IF(INDEX(Transactions!$L:$L,ROW()-8)="",TODAY(),INDEX(Transactions!$G:$G,ROW()-8))</f>
        <v>46238</v>
      </c>
      <c r="F5324">
        <f>IF(INDEX(Transactions!$L:$L,ROW()-8)="",0,INDEX(Transactions!$Q:$Q,ROW()-8))</f>
        <v>0</v>
      </c>
    </row>
    <row r="5325" spans="2:6" x14ac:dyDescent="0.15">
      <c r="B5325">
        <f ca="1">IF(INDEX(Transactions!$L:$L,ROW()-8)="",TODAY(),INDEX(Transactions!$G:$G,ROW()-8))</f>
        <v>46238</v>
      </c>
      <c r="F5325">
        <f>IF(INDEX(Transactions!$L:$L,ROW()-8)="",0,INDEX(Transactions!$Q:$Q,ROW()-8))</f>
        <v>0</v>
      </c>
    </row>
    <row r="5326" spans="2:6" x14ac:dyDescent="0.15">
      <c r="B5326">
        <f ca="1">IF(INDEX(Transactions!$L:$L,ROW()-8)="",TODAY(),INDEX(Transactions!$G:$G,ROW()-8))</f>
        <v>46238</v>
      </c>
      <c r="F5326">
        <f>IF(INDEX(Transactions!$L:$L,ROW()-8)="",0,INDEX(Transactions!$Q:$Q,ROW()-8))</f>
        <v>0</v>
      </c>
    </row>
    <row r="5327" spans="2:6" x14ac:dyDescent="0.15">
      <c r="B5327">
        <f ca="1">IF(INDEX(Transactions!$L:$L,ROW()-8)="",TODAY(),INDEX(Transactions!$G:$G,ROW()-8))</f>
        <v>46238</v>
      </c>
      <c r="F5327">
        <f>IF(INDEX(Transactions!$L:$L,ROW()-8)="",0,INDEX(Transactions!$Q:$Q,ROW()-8))</f>
        <v>0</v>
      </c>
    </row>
    <row r="5328" spans="2:6" x14ac:dyDescent="0.15">
      <c r="B5328">
        <f ca="1">IF(INDEX(Transactions!$L:$L,ROW()-8)="",TODAY(),INDEX(Transactions!$G:$G,ROW()-8))</f>
        <v>46238</v>
      </c>
      <c r="F5328">
        <f>IF(INDEX(Transactions!$L:$L,ROW()-8)="",0,INDEX(Transactions!$Q:$Q,ROW()-8))</f>
        <v>0</v>
      </c>
    </row>
    <row r="5329" spans="2:6" x14ac:dyDescent="0.15">
      <c r="B5329">
        <f ca="1">IF(INDEX(Transactions!$L:$L,ROW()-8)="",TODAY(),INDEX(Transactions!$G:$G,ROW()-8))</f>
        <v>46238</v>
      </c>
      <c r="F5329">
        <f>IF(INDEX(Transactions!$L:$L,ROW()-8)="",0,INDEX(Transactions!$Q:$Q,ROW()-8))</f>
        <v>0</v>
      </c>
    </row>
    <row r="5330" spans="2:6" x14ac:dyDescent="0.15">
      <c r="B5330">
        <f ca="1">IF(INDEX(Transactions!$L:$L,ROW()-8)="",TODAY(),INDEX(Transactions!$G:$G,ROW()-8))</f>
        <v>46238</v>
      </c>
      <c r="F5330">
        <f>IF(INDEX(Transactions!$L:$L,ROW()-8)="",0,INDEX(Transactions!$Q:$Q,ROW()-8))</f>
        <v>0</v>
      </c>
    </row>
    <row r="5331" spans="2:6" x14ac:dyDescent="0.15">
      <c r="B5331">
        <f ca="1">IF(INDEX(Transactions!$L:$L,ROW()-8)="",TODAY(),INDEX(Transactions!$G:$G,ROW()-8))</f>
        <v>46238</v>
      </c>
      <c r="F5331">
        <f>IF(INDEX(Transactions!$L:$L,ROW()-8)="",0,INDEX(Transactions!$Q:$Q,ROW()-8))</f>
        <v>0</v>
      </c>
    </row>
    <row r="5332" spans="2:6" x14ac:dyDescent="0.15">
      <c r="B5332">
        <f ca="1">IF(INDEX(Transactions!$L:$L,ROW()-8)="",TODAY(),INDEX(Transactions!$G:$G,ROW()-8))</f>
        <v>46238</v>
      </c>
      <c r="F5332">
        <f>IF(INDEX(Transactions!$L:$L,ROW()-8)="",0,INDEX(Transactions!$Q:$Q,ROW()-8))</f>
        <v>0</v>
      </c>
    </row>
    <row r="5333" spans="2:6" x14ac:dyDescent="0.15">
      <c r="B5333">
        <f ca="1">IF(INDEX(Transactions!$L:$L,ROW()-8)="",TODAY(),INDEX(Transactions!$G:$G,ROW()-8))</f>
        <v>46238</v>
      </c>
      <c r="F5333">
        <f>IF(INDEX(Transactions!$L:$L,ROW()-8)="",0,INDEX(Transactions!$Q:$Q,ROW()-8))</f>
        <v>0</v>
      </c>
    </row>
    <row r="5334" spans="2:6" x14ac:dyDescent="0.15">
      <c r="B5334">
        <f ca="1">IF(INDEX(Transactions!$L:$L,ROW()-8)="",TODAY(),INDEX(Transactions!$G:$G,ROW()-8))</f>
        <v>46238</v>
      </c>
      <c r="F5334">
        <f>IF(INDEX(Transactions!$L:$L,ROW()-8)="",0,INDEX(Transactions!$Q:$Q,ROW()-8))</f>
        <v>0</v>
      </c>
    </row>
    <row r="5335" spans="2:6" x14ac:dyDescent="0.15">
      <c r="B5335">
        <f ca="1">IF(INDEX(Transactions!$L:$L,ROW()-8)="",TODAY(),INDEX(Transactions!$G:$G,ROW()-8))</f>
        <v>46238</v>
      </c>
      <c r="F5335">
        <f>IF(INDEX(Transactions!$L:$L,ROW()-8)="",0,INDEX(Transactions!$Q:$Q,ROW()-8))</f>
        <v>0</v>
      </c>
    </row>
    <row r="5336" spans="2:6" x14ac:dyDescent="0.15">
      <c r="B5336">
        <f ca="1">IF(INDEX(Transactions!$L:$L,ROW()-8)="",TODAY(),INDEX(Transactions!$G:$G,ROW()-8))</f>
        <v>46238</v>
      </c>
      <c r="F5336">
        <f>IF(INDEX(Transactions!$L:$L,ROW()-8)="",0,INDEX(Transactions!$Q:$Q,ROW()-8))</f>
        <v>0</v>
      </c>
    </row>
    <row r="5337" spans="2:6" x14ac:dyDescent="0.15">
      <c r="B5337">
        <f ca="1">IF(INDEX(Transactions!$L:$L,ROW()-8)="",TODAY(),INDEX(Transactions!$G:$G,ROW()-8))</f>
        <v>46238</v>
      </c>
      <c r="F5337">
        <f>IF(INDEX(Transactions!$L:$L,ROW()-8)="",0,INDEX(Transactions!$Q:$Q,ROW()-8))</f>
        <v>0</v>
      </c>
    </row>
    <row r="5338" spans="2:6" x14ac:dyDescent="0.15">
      <c r="B5338">
        <f ca="1">IF(INDEX(Transactions!$L:$L,ROW()-8)="",TODAY(),INDEX(Transactions!$G:$G,ROW()-8))</f>
        <v>46238</v>
      </c>
      <c r="F5338">
        <f>IF(INDEX(Transactions!$L:$L,ROW()-8)="",0,INDEX(Transactions!$Q:$Q,ROW()-8))</f>
        <v>0</v>
      </c>
    </row>
    <row r="5339" spans="2:6" x14ac:dyDescent="0.15">
      <c r="B5339">
        <f ca="1">IF(INDEX(Transactions!$L:$L,ROW()-8)="",TODAY(),INDEX(Transactions!$G:$G,ROW()-8))</f>
        <v>46238</v>
      </c>
      <c r="F5339">
        <f>IF(INDEX(Transactions!$L:$L,ROW()-8)="",0,INDEX(Transactions!$Q:$Q,ROW()-8))</f>
        <v>0</v>
      </c>
    </row>
    <row r="5340" spans="2:6" x14ac:dyDescent="0.15">
      <c r="B5340">
        <f ca="1">IF(INDEX(Transactions!$L:$L,ROW()-8)="",TODAY(),INDEX(Transactions!$G:$G,ROW()-8))</f>
        <v>46238</v>
      </c>
      <c r="F5340">
        <f>IF(INDEX(Transactions!$L:$L,ROW()-8)="",0,INDEX(Transactions!$Q:$Q,ROW()-8))</f>
        <v>0</v>
      </c>
    </row>
    <row r="5341" spans="2:6" x14ac:dyDescent="0.15">
      <c r="B5341">
        <f ca="1">IF(INDEX(Transactions!$L:$L,ROW()-8)="",TODAY(),INDEX(Transactions!$G:$G,ROW()-8))</f>
        <v>46238</v>
      </c>
      <c r="F5341">
        <f>IF(INDEX(Transactions!$L:$L,ROW()-8)="",0,INDEX(Transactions!$Q:$Q,ROW()-8))</f>
        <v>0</v>
      </c>
    </row>
    <row r="5342" spans="2:6" x14ac:dyDescent="0.15">
      <c r="B5342">
        <f ca="1">IF(INDEX(Transactions!$L:$L,ROW()-8)="",TODAY(),INDEX(Transactions!$G:$G,ROW()-8))</f>
        <v>46238</v>
      </c>
      <c r="F5342">
        <f>IF(INDEX(Transactions!$L:$L,ROW()-8)="",0,INDEX(Transactions!$Q:$Q,ROW()-8))</f>
        <v>0</v>
      </c>
    </row>
    <row r="5343" spans="2:6" x14ac:dyDescent="0.15">
      <c r="B5343">
        <f ca="1">IF(INDEX(Transactions!$L:$L,ROW()-8)="",TODAY(),INDEX(Transactions!$G:$G,ROW()-8))</f>
        <v>46238</v>
      </c>
      <c r="F5343">
        <f>IF(INDEX(Transactions!$L:$L,ROW()-8)="",0,INDEX(Transactions!$Q:$Q,ROW()-8))</f>
        <v>0</v>
      </c>
    </row>
    <row r="5344" spans="2:6" x14ac:dyDescent="0.15">
      <c r="B5344">
        <f ca="1">IF(INDEX(Transactions!$L:$L,ROW()-8)="",TODAY(),INDEX(Transactions!$G:$G,ROW()-8))</f>
        <v>46238</v>
      </c>
      <c r="F5344">
        <f>IF(INDEX(Transactions!$L:$L,ROW()-8)="",0,INDEX(Transactions!$Q:$Q,ROW()-8))</f>
        <v>0</v>
      </c>
    </row>
    <row r="5345" spans="2:6" x14ac:dyDescent="0.15">
      <c r="B5345">
        <f ca="1">IF(INDEX(Transactions!$L:$L,ROW()-8)="",TODAY(),INDEX(Transactions!$G:$G,ROW()-8))</f>
        <v>46238</v>
      </c>
      <c r="F5345">
        <f>IF(INDEX(Transactions!$L:$L,ROW()-8)="",0,INDEX(Transactions!$Q:$Q,ROW()-8))</f>
        <v>0</v>
      </c>
    </row>
    <row r="5346" spans="2:6" x14ac:dyDescent="0.15">
      <c r="B5346">
        <f ca="1">IF(INDEX(Transactions!$L:$L,ROW()-8)="",TODAY(),INDEX(Transactions!$G:$G,ROW()-8))</f>
        <v>46238</v>
      </c>
      <c r="F5346">
        <f>IF(INDEX(Transactions!$L:$L,ROW()-8)="",0,INDEX(Transactions!$Q:$Q,ROW()-8))</f>
        <v>0</v>
      </c>
    </row>
    <row r="5347" spans="2:6" x14ac:dyDescent="0.15">
      <c r="B5347">
        <f ca="1">IF(INDEX(Transactions!$L:$L,ROW()-8)="",TODAY(),INDEX(Transactions!$G:$G,ROW()-8))</f>
        <v>46238</v>
      </c>
      <c r="F5347">
        <f>IF(INDEX(Transactions!$L:$L,ROW()-8)="",0,INDEX(Transactions!$Q:$Q,ROW()-8))</f>
        <v>0</v>
      </c>
    </row>
    <row r="5348" spans="2:6" x14ac:dyDescent="0.15">
      <c r="B5348">
        <f ca="1">IF(INDEX(Transactions!$L:$L,ROW()-8)="",TODAY(),INDEX(Transactions!$G:$G,ROW()-8))</f>
        <v>46238</v>
      </c>
      <c r="F5348">
        <f>IF(INDEX(Transactions!$L:$L,ROW()-8)="",0,INDEX(Transactions!$Q:$Q,ROW()-8))</f>
        <v>0</v>
      </c>
    </row>
    <row r="5349" spans="2:6" x14ac:dyDescent="0.15">
      <c r="B5349">
        <f ca="1">IF(INDEX(Transactions!$L:$L,ROW()-8)="",TODAY(),INDEX(Transactions!$G:$G,ROW()-8))</f>
        <v>46238</v>
      </c>
      <c r="F5349">
        <f>IF(INDEX(Transactions!$L:$L,ROW()-8)="",0,INDEX(Transactions!$Q:$Q,ROW()-8))</f>
        <v>0</v>
      </c>
    </row>
    <row r="5350" spans="2:6" x14ac:dyDescent="0.15">
      <c r="B5350">
        <f ca="1">IF(INDEX(Transactions!$L:$L,ROW()-8)="",TODAY(),INDEX(Transactions!$G:$G,ROW()-8))</f>
        <v>46238</v>
      </c>
      <c r="F5350">
        <f>IF(INDEX(Transactions!$L:$L,ROW()-8)="",0,INDEX(Transactions!$Q:$Q,ROW()-8))</f>
        <v>0</v>
      </c>
    </row>
    <row r="5351" spans="2:6" x14ac:dyDescent="0.15">
      <c r="B5351">
        <f ca="1">IF(INDEX(Transactions!$L:$L,ROW()-8)="",TODAY(),INDEX(Transactions!$G:$G,ROW()-8))</f>
        <v>46238</v>
      </c>
      <c r="F5351">
        <f>IF(INDEX(Transactions!$L:$L,ROW()-8)="",0,INDEX(Transactions!$Q:$Q,ROW()-8))</f>
        <v>0</v>
      </c>
    </row>
    <row r="5352" spans="2:6" x14ac:dyDescent="0.15">
      <c r="B5352">
        <f ca="1">IF(INDEX(Transactions!$L:$L,ROW()-8)="",TODAY(),INDEX(Transactions!$G:$G,ROW()-8))</f>
        <v>46238</v>
      </c>
      <c r="F5352">
        <f>IF(INDEX(Transactions!$L:$L,ROW()-8)="",0,INDEX(Transactions!$Q:$Q,ROW()-8))</f>
        <v>0</v>
      </c>
    </row>
    <row r="5353" spans="2:6" x14ac:dyDescent="0.15">
      <c r="B5353">
        <f ca="1">IF(INDEX(Transactions!$L:$L,ROW()-8)="",TODAY(),INDEX(Transactions!$G:$G,ROW()-8))</f>
        <v>46238</v>
      </c>
      <c r="F5353">
        <f>IF(INDEX(Transactions!$L:$L,ROW()-8)="",0,INDEX(Transactions!$Q:$Q,ROW()-8))</f>
        <v>0</v>
      </c>
    </row>
    <row r="5354" spans="2:6" x14ac:dyDescent="0.15">
      <c r="B5354">
        <f ca="1">IF(INDEX(Transactions!$L:$L,ROW()-8)="",TODAY(),INDEX(Transactions!$G:$G,ROW()-8))</f>
        <v>46238</v>
      </c>
      <c r="F5354">
        <f>IF(INDEX(Transactions!$L:$L,ROW()-8)="",0,INDEX(Transactions!$Q:$Q,ROW()-8))</f>
        <v>0</v>
      </c>
    </row>
    <row r="5355" spans="2:6" x14ac:dyDescent="0.15">
      <c r="B5355">
        <f ca="1">IF(INDEX(Transactions!$L:$L,ROW()-8)="",TODAY(),INDEX(Transactions!$G:$G,ROW()-8))</f>
        <v>46238</v>
      </c>
      <c r="F5355">
        <f>IF(INDEX(Transactions!$L:$L,ROW()-8)="",0,INDEX(Transactions!$Q:$Q,ROW()-8))</f>
        <v>0</v>
      </c>
    </row>
    <row r="5356" spans="2:6" x14ac:dyDescent="0.15">
      <c r="B5356">
        <f ca="1">IF(INDEX(Transactions!$L:$L,ROW()-8)="",TODAY(),INDEX(Transactions!$G:$G,ROW()-8))</f>
        <v>46238</v>
      </c>
      <c r="F5356">
        <f>IF(INDEX(Transactions!$L:$L,ROW()-8)="",0,INDEX(Transactions!$Q:$Q,ROW()-8))</f>
        <v>0</v>
      </c>
    </row>
    <row r="5357" spans="2:6" x14ac:dyDescent="0.15">
      <c r="B5357">
        <f ca="1">IF(INDEX(Transactions!$L:$L,ROW()-8)="",TODAY(),INDEX(Transactions!$G:$G,ROW()-8))</f>
        <v>46238</v>
      </c>
      <c r="F5357">
        <f>IF(INDEX(Transactions!$L:$L,ROW()-8)="",0,INDEX(Transactions!$Q:$Q,ROW()-8))</f>
        <v>0</v>
      </c>
    </row>
    <row r="5358" spans="2:6" x14ac:dyDescent="0.15">
      <c r="B5358">
        <f ca="1">IF(INDEX(Transactions!$L:$L,ROW()-8)="",TODAY(),INDEX(Transactions!$G:$G,ROW()-8))</f>
        <v>46238</v>
      </c>
      <c r="F5358">
        <f>IF(INDEX(Transactions!$L:$L,ROW()-8)="",0,INDEX(Transactions!$Q:$Q,ROW()-8))</f>
        <v>0</v>
      </c>
    </row>
    <row r="5359" spans="2:6" x14ac:dyDescent="0.15">
      <c r="B5359">
        <f ca="1">IF(INDEX(Transactions!$L:$L,ROW()-8)="",TODAY(),INDEX(Transactions!$G:$G,ROW()-8))</f>
        <v>46238</v>
      </c>
      <c r="F5359">
        <f>IF(INDEX(Transactions!$L:$L,ROW()-8)="",0,INDEX(Transactions!$Q:$Q,ROW()-8))</f>
        <v>0</v>
      </c>
    </row>
    <row r="5360" spans="2:6" x14ac:dyDescent="0.15">
      <c r="B5360">
        <f ca="1">IF(INDEX(Transactions!$L:$L,ROW()-8)="",TODAY(),INDEX(Transactions!$G:$G,ROW()-8))</f>
        <v>46238</v>
      </c>
      <c r="F5360">
        <f>IF(INDEX(Transactions!$L:$L,ROW()-8)="",0,INDEX(Transactions!$Q:$Q,ROW()-8))</f>
        <v>0</v>
      </c>
    </row>
    <row r="5361" spans="2:6" x14ac:dyDescent="0.15">
      <c r="B5361">
        <f ca="1">IF(INDEX(Transactions!$L:$L,ROW()-8)="",TODAY(),INDEX(Transactions!$G:$G,ROW()-8))</f>
        <v>46238</v>
      </c>
      <c r="F5361">
        <f>IF(INDEX(Transactions!$L:$L,ROW()-8)="",0,INDEX(Transactions!$Q:$Q,ROW()-8))</f>
        <v>0</v>
      </c>
    </row>
    <row r="5362" spans="2:6" x14ac:dyDescent="0.15">
      <c r="B5362">
        <f ca="1">IF(INDEX(Transactions!$L:$L,ROW()-8)="",TODAY(),INDEX(Transactions!$G:$G,ROW()-8))</f>
        <v>46238</v>
      </c>
      <c r="F5362">
        <f>IF(INDEX(Transactions!$L:$L,ROW()-8)="",0,INDEX(Transactions!$Q:$Q,ROW()-8))</f>
        <v>0</v>
      </c>
    </row>
    <row r="5363" spans="2:6" x14ac:dyDescent="0.15">
      <c r="B5363">
        <f ca="1">IF(INDEX(Transactions!$L:$L,ROW()-8)="",TODAY(),INDEX(Transactions!$G:$G,ROW()-8))</f>
        <v>46238</v>
      </c>
      <c r="F5363">
        <f>IF(INDEX(Transactions!$L:$L,ROW()-8)="",0,INDEX(Transactions!$Q:$Q,ROW()-8))</f>
        <v>0</v>
      </c>
    </row>
    <row r="5364" spans="2:6" x14ac:dyDescent="0.15">
      <c r="B5364">
        <f ca="1">IF(INDEX(Transactions!$L:$L,ROW()-8)="",TODAY(),INDEX(Transactions!$G:$G,ROW()-8))</f>
        <v>46238</v>
      </c>
      <c r="F5364">
        <f>IF(INDEX(Transactions!$L:$L,ROW()-8)="",0,INDEX(Transactions!$Q:$Q,ROW()-8))</f>
        <v>0</v>
      </c>
    </row>
    <row r="5365" spans="2:6" x14ac:dyDescent="0.15">
      <c r="B5365">
        <f ca="1">IF(INDEX(Transactions!$L:$L,ROW()-8)="",TODAY(),INDEX(Transactions!$G:$G,ROW()-8))</f>
        <v>46238</v>
      </c>
      <c r="F5365">
        <f>IF(INDEX(Transactions!$L:$L,ROW()-8)="",0,INDEX(Transactions!$Q:$Q,ROW()-8))</f>
        <v>0</v>
      </c>
    </row>
    <row r="5366" spans="2:6" x14ac:dyDescent="0.15">
      <c r="B5366">
        <f ca="1">IF(INDEX(Transactions!$L:$L,ROW()-8)="",TODAY(),INDEX(Transactions!$G:$G,ROW()-8))</f>
        <v>46238</v>
      </c>
      <c r="F5366">
        <f>IF(INDEX(Transactions!$L:$L,ROW()-8)="",0,INDEX(Transactions!$Q:$Q,ROW()-8))</f>
        <v>0</v>
      </c>
    </row>
    <row r="5367" spans="2:6" x14ac:dyDescent="0.15">
      <c r="B5367">
        <f ca="1">IF(INDEX(Transactions!$L:$L,ROW()-8)="",TODAY(),INDEX(Transactions!$G:$G,ROW()-8))</f>
        <v>46238</v>
      </c>
      <c r="F5367">
        <f>IF(INDEX(Transactions!$L:$L,ROW()-8)="",0,INDEX(Transactions!$Q:$Q,ROW()-8))</f>
        <v>0</v>
      </c>
    </row>
    <row r="5368" spans="2:6" x14ac:dyDescent="0.15">
      <c r="B5368">
        <f ca="1">IF(INDEX(Transactions!$L:$L,ROW()-8)="",TODAY(),INDEX(Transactions!$G:$G,ROW()-8))</f>
        <v>46238</v>
      </c>
      <c r="F5368">
        <f>IF(INDEX(Transactions!$L:$L,ROW()-8)="",0,INDEX(Transactions!$Q:$Q,ROW()-8))</f>
        <v>0</v>
      </c>
    </row>
    <row r="5369" spans="2:6" x14ac:dyDescent="0.15">
      <c r="B5369">
        <f ca="1">IF(INDEX(Transactions!$L:$L,ROW()-8)="",TODAY(),INDEX(Transactions!$G:$G,ROW()-8))</f>
        <v>46238</v>
      </c>
      <c r="F5369">
        <f>IF(INDEX(Transactions!$L:$L,ROW()-8)="",0,INDEX(Transactions!$Q:$Q,ROW()-8))</f>
        <v>0</v>
      </c>
    </row>
    <row r="5370" spans="2:6" x14ac:dyDescent="0.15">
      <c r="B5370">
        <f ca="1">IF(INDEX(Transactions!$L:$L,ROW()-8)="",TODAY(),INDEX(Transactions!$G:$G,ROW()-8))</f>
        <v>46238</v>
      </c>
      <c r="F5370">
        <f>IF(INDEX(Transactions!$L:$L,ROW()-8)="",0,INDEX(Transactions!$Q:$Q,ROW()-8))</f>
        <v>0</v>
      </c>
    </row>
    <row r="5371" spans="2:6" x14ac:dyDescent="0.15">
      <c r="B5371">
        <f ca="1">IF(INDEX(Transactions!$L:$L,ROW()-8)="",TODAY(),INDEX(Transactions!$G:$G,ROW()-8))</f>
        <v>46238</v>
      </c>
      <c r="F5371">
        <f>IF(INDEX(Transactions!$L:$L,ROW()-8)="",0,INDEX(Transactions!$Q:$Q,ROW()-8))</f>
        <v>0</v>
      </c>
    </row>
    <row r="5372" spans="2:6" x14ac:dyDescent="0.15">
      <c r="B5372">
        <f ca="1">IF(INDEX(Transactions!$L:$L,ROW()-8)="",TODAY(),INDEX(Transactions!$G:$G,ROW()-8))</f>
        <v>46238</v>
      </c>
      <c r="F5372">
        <f>IF(INDEX(Transactions!$L:$L,ROW()-8)="",0,INDEX(Transactions!$Q:$Q,ROW()-8))</f>
        <v>0</v>
      </c>
    </row>
    <row r="5373" spans="2:6" x14ac:dyDescent="0.15">
      <c r="B5373">
        <f ca="1">IF(INDEX(Transactions!$L:$L,ROW()-8)="",TODAY(),INDEX(Transactions!$G:$G,ROW()-8))</f>
        <v>46238</v>
      </c>
      <c r="F5373">
        <f>IF(INDEX(Transactions!$L:$L,ROW()-8)="",0,INDEX(Transactions!$Q:$Q,ROW()-8))</f>
        <v>0</v>
      </c>
    </row>
    <row r="5374" spans="2:6" x14ac:dyDescent="0.15">
      <c r="B5374">
        <f ca="1">IF(INDEX(Transactions!$L:$L,ROW()-8)="",TODAY(),INDEX(Transactions!$G:$G,ROW()-8))</f>
        <v>46238</v>
      </c>
      <c r="F5374">
        <f>IF(INDEX(Transactions!$L:$L,ROW()-8)="",0,INDEX(Transactions!$Q:$Q,ROW()-8))</f>
        <v>0</v>
      </c>
    </row>
    <row r="5375" spans="2:6" x14ac:dyDescent="0.15">
      <c r="B5375">
        <f ca="1">IF(INDEX(Transactions!$L:$L,ROW()-8)="",TODAY(),INDEX(Transactions!$G:$G,ROW()-8))</f>
        <v>46238</v>
      </c>
      <c r="F5375">
        <f>IF(INDEX(Transactions!$L:$L,ROW()-8)="",0,INDEX(Transactions!$Q:$Q,ROW()-8))</f>
        <v>0</v>
      </c>
    </row>
    <row r="5376" spans="2:6" x14ac:dyDescent="0.15">
      <c r="B5376">
        <f ca="1">IF(INDEX(Transactions!$L:$L,ROW()-8)="",TODAY(),INDEX(Transactions!$G:$G,ROW()-8))</f>
        <v>46238</v>
      </c>
      <c r="F5376">
        <f>IF(INDEX(Transactions!$L:$L,ROW()-8)="",0,INDEX(Transactions!$Q:$Q,ROW()-8))</f>
        <v>0</v>
      </c>
    </row>
    <row r="5377" spans="2:6" x14ac:dyDescent="0.15">
      <c r="B5377">
        <f ca="1">IF(INDEX(Transactions!$L:$L,ROW()-8)="",TODAY(),INDEX(Transactions!$G:$G,ROW()-8))</f>
        <v>46238</v>
      </c>
      <c r="F5377">
        <f>IF(INDEX(Transactions!$L:$L,ROW()-8)="",0,INDEX(Transactions!$Q:$Q,ROW()-8))</f>
        <v>0</v>
      </c>
    </row>
    <row r="5378" spans="2:6" x14ac:dyDescent="0.15">
      <c r="B5378">
        <f ca="1">IF(INDEX(Transactions!$L:$L,ROW()-8)="",TODAY(),INDEX(Transactions!$G:$G,ROW()-8))</f>
        <v>46238</v>
      </c>
      <c r="F5378">
        <f>IF(INDEX(Transactions!$L:$L,ROW()-8)="",0,INDEX(Transactions!$Q:$Q,ROW()-8))</f>
        <v>0</v>
      </c>
    </row>
    <row r="5379" spans="2:6" x14ac:dyDescent="0.15">
      <c r="B5379">
        <f ca="1">IF(INDEX(Transactions!$L:$L,ROW()-8)="",TODAY(),INDEX(Transactions!$G:$G,ROW()-8))</f>
        <v>46238</v>
      </c>
      <c r="F5379">
        <f>IF(INDEX(Transactions!$L:$L,ROW()-8)="",0,INDEX(Transactions!$Q:$Q,ROW()-8))</f>
        <v>0</v>
      </c>
    </row>
    <row r="5380" spans="2:6" x14ac:dyDescent="0.15">
      <c r="B5380">
        <f ca="1">IF(INDEX(Transactions!$L:$L,ROW()-8)="",TODAY(),INDEX(Transactions!$G:$G,ROW()-8))</f>
        <v>46238</v>
      </c>
      <c r="F5380">
        <f>IF(INDEX(Transactions!$L:$L,ROW()-8)="",0,INDEX(Transactions!$Q:$Q,ROW()-8))</f>
        <v>0</v>
      </c>
    </row>
    <row r="5381" spans="2:6" x14ac:dyDescent="0.15">
      <c r="B5381">
        <f ca="1">IF(INDEX(Transactions!$L:$L,ROW()-8)="",TODAY(),INDEX(Transactions!$G:$G,ROW()-8))</f>
        <v>46238</v>
      </c>
      <c r="F5381">
        <f>IF(INDEX(Transactions!$L:$L,ROW()-8)="",0,INDEX(Transactions!$Q:$Q,ROW()-8))</f>
        <v>0</v>
      </c>
    </row>
    <row r="5382" spans="2:6" x14ac:dyDescent="0.15">
      <c r="B5382">
        <f ca="1">IF(INDEX(Transactions!$L:$L,ROW()-8)="",TODAY(),INDEX(Transactions!$G:$G,ROW()-8))</f>
        <v>46238</v>
      </c>
      <c r="F5382">
        <f>IF(INDEX(Transactions!$L:$L,ROW()-8)="",0,INDEX(Transactions!$Q:$Q,ROW()-8))</f>
        <v>0</v>
      </c>
    </row>
    <row r="5383" spans="2:6" x14ac:dyDescent="0.15">
      <c r="B5383">
        <f ca="1">IF(INDEX(Transactions!$L:$L,ROW()-8)="",TODAY(),INDEX(Transactions!$G:$G,ROW()-8))</f>
        <v>46238</v>
      </c>
      <c r="F5383">
        <f>IF(INDEX(Transactions!$L:$L,ROW()-8)="",0,INDEX(Transactions!$Q:$Q,ROW()-8))</f>
        <v>0</v>
      </c>
    </row>
    <row r="5384" spans="2:6" x14ac:dyDescent="0.15">
      <c r="B5384">
        <f ca="1">IF(INDEX(Transactions!$L:$L,ROW()-8)="",TODAY(),INDEX(Transactions!$G:$G,ROW()-8))</f>
        <v>46238</v>
      </c>
      <c r="F5384">
        <f>IF(INDEX(Transactions!$L:$L,ROW()-8)="",0,INDEX(Transactions!$Q:$Q,ROW()-8))</f>
        <v>0</v>
      </c>
    </row>
    <row r="5385" spans="2:6" x14ac:dyDescent="0.15">
      <c r="B5385">
        <f ca="1">IF(INDEX(Transactions!$L:$L,ROW()-8)="",TODAY(),INDEX(Transactions!$G:$G,ROW()-8))</f>
        <v>46238</v>
      </c>
      <c r="F5385">
        <f>IF(INDEX(Transactions!$L:$L,ROW()-8)="",0,INDEX(Transactions!$Q:$Q,ROW()-8))</f>
        <v>0</v>
      </c>
    </row>
    <row r="5386" spans="2:6" x14ac:dyDescent="0.15">
      <c r="B5386">
        <f ca="1">IF(INDEX(Transactions!$L:$L,ROW()-8)="",TODAY(),INDEX(Transactions!$G:$G,ROW()-8))</f>
        <v>46238</v>
      </c>
      <c r="F5386">
        <f>IF(INDEX(Transactions!$L:$L,ROW()-8)="",0,INDEX(Transactions!$Q:$Q,ROW()-8))</f>
        <v>0</v>
      </c>
    </row>
    <row r="5387" spans="2:6" x14ac:dyDescent="0.15">
      <c r="B5387">
        <f ca="1">IF(INDEX(Transactions!$L:$L,ROW()-8)="",TODAY(),INDEX(Transactions!$G:$G,ROW()-8))</f>
        <v>46238</v>
      </c>
      <c r="F5387">
        <f>IF(INDEX(Transactions!$L:$L,ROW()-8)="",0,INDEX(Transactions!$Q:$Q,ROW()-8))</f>
        <v>0</v>
      </c>
    </row>
    <row r="5388" spans="2:6" x14ac:dyDescent="0.15">
      <c r="B5388">
        <f ca="1">IF(INDEX(Transactions!$L:$L,ROW()-8)="",TODAY(),INDEX(Transactions!$G:$G,ROW()-8))</f>
        <v>46238</v>
      </c>
      <c r="F5388">
        <f>IF(INDEX(Transactions!$L:$L,ROW()-8)="",0,INDEX(Transactions!$Q:$Q,ROW()-8))</f>
        <v>0</v>
      </c>
    </row>
    <row r="5389" spans="2:6" x14ac:dyDescent="0.15">
      <c r="B5389">
        <f ca="1">IF(INDEX(Transactions!$L:$L,ROW()-8)="",TODAY(),INDEX(Transactions!$G:$G,ROW()-8))</f>
        <v>46238</v>
      </c>
      <c r="F5389">
        <f>IF(INDEX(Transactions!$L:$L,ROW()-8)="",0,INDEX(Transactions!$Q:$Q,ROW()-8))</f>
        <v>0</v>
      </c>
    </row>
    <row r="5390" spans="2:6" x14ac:dyDescent="0.15">
      <c r="B5390">
        <f ca="1">IF(INDEX(Transactions!$L:$L,ROW()-8)="",TODAY(),INDEX(Transactions!$G:$G,ROW()-8))</f>
        <v>46238</v>
      </c>
      <c r="F5390">
        <f>IF(INDEX(Transactions!$L:$L,ROW()-8)="",0,INDEX(Transactions!$Q:$Q,ROW()-8))</f>
        <v>0</v>
      </c>
    </row>
    <row r="5391" spans="2:6" x14ac:dyDescent="0.15">
      <c r="B5391">
        <f ca="1">IF(INDEX(Transactions!$L:$L,ROW()-8)="",TODAY(),INDEX(Transactions!$G:$G,ROW()-8))</f>
        <v>46238</v>
      </c>
      <c r="F5391">
        <f>IF(INDEX(Transactions!$L:$L,ROW()-8)="",0,INDEX(Transactions!$Q:$Q,ROW()-8))</f>
        <v>0</v>
      </c>
    </row>
    <row r="5392" spans="2:6" x14ac:dyDescent="0.15">
      <c r="B5392">
        <f ca="1">IF(INDEX(Transactions!$L:$L,ROW()-8)="",TODAY(),INDEX(Transactions!$G:$G,ROW()-8))</f>
        <v>46238</v>
      </c>
      <c r="F5392">
        <f>IF(INDEX(Transactions!$L:$L,ROW()-8)="",0,INDEX(Transactions!$Q:$Q,ROW()-8))</f>
        <v>0</v>
      </c>
    </row>
    <row r="5393" spans="2:6" x14ac:dyDescent="0.15">
      <c r="B5393">
        <f ca="1">IF(INDEX(Transactions!$L:$L,ROW()-8)="",TODAY(),INDEX(Transactions!$G:$G,ROW()-8))</f>
        <v>46238</v>
      </c>
      <c r="F5393">
        <f>IF(INDEX(Transactions!$L:$L,ROW()-8)="",0,INDEX(Transactions!$Q:$Q,ROW()-8))</f>
        <v>0</v>
      </c>
    </row>
    <row r="5394" spans="2:6" x14ac:dyDescent="0.15">
      <c r="B5394">
        <f ca="1">IF(INDEX(Transactions!$L:$L,ROW()-8)="",TODAY(),INDEX(Transactions!$G:$G,ROW()-8))</f>
        <v>46238</v>
      </c>
      <c r="F5394">
        <f>IF(INDEX(Transactions!$L:$L,ROW()-8)="",0,INDEX(Transactions!$Q:$Q,ROW()-8))</f>
        <v>0</v>
      </c>
    </row>
    <row r="5395" spans="2:6" x14ac:dyDescent="0.15">
      <c r="B5395">
        <f ca="1">IF(INDEX(Transactions!$L:$L,ROW()-8)="",TODAY(),INDEX(Transactions!$G:$G,ROW()-8))</f>
        <v>46238</v>
      </c>
      <c r="F5395">
        <f>IF(INDEX(Transactions!$L:$L,ROW()-8)="",0,INDEX(Transactions!$Q:$Q,ROW()-8))</f>
        <v>0</v>
      </c>
    </row>
    <row r="5396" spans="2:6" x14ac:dyDescent="0.15">
      <c r="B5396">
        <f ca="1">IF(INDEX(Transactions!$L:$L,ROW()-8)="",TODAY(),INDEX(Transactions!$G:$G,ROW()-8))</f>
        <v>46238</v>
      </c>
      <c r="F5396">
        <f>IF(INDEX(Transactions!$L:$L,ROW()-8)="",0,INDEX(Transactions!$Q:$Q,ROW()-8))</f>
        <v>0</v>
      </c>
    </row>
    <row r="5397" spans="2:6" x14ac:dyDescent="0.15">
      <c r="B5397">
        <f ca="1">IF(INDEX(Transactions!$L:$L,ROW()-8)="",TODAY(),INDEX(Transactions!$G:$G,ROW()-8))</f>
        <v>46238</v>
      </c>
      <c r="F5397">
        <f>IF(INDEX(Transactions!$L:$L,ROW()-8)="",0,INDEX(Transactions!$Q:$Q,ROW()-8))</f>
        <v>0</v>
      </c>
    </row>
    <row r="5398" spans="2:6" x14ac:dyDescent="0.15">
      <c r="B5398">
        <f ca="1">IF(INDEX(Transactions!$L:$L,ROW()-8)="",TODAY(),INDEX(Transactions!$G:$G,ROW()-8))</f>
        <v>46238</v>
      </c>
      <c r="F5398">
        <f>IF(INDEX(Transactions!$L:$L,ROW()-8)="",0,INDEX(Transactions!$Q:$Q,ROW()-8))</f>
        <v>0</v>
      </c>
    </row>
    <row r="5399" spans="2:6" x14ac:dyDescent="0.15">
      <c r="B5399">
        <f ca="1">IF(INDEX(Transactions!$L:$L,ROW()-8)="",TODAY(),INDEX(Transactions!$G:$G,ROW()-8))</f>
        <v>46238</v>
      </c>
      <c r="F5399">
        <f>IF(INDEX(Transactions!$L:$L,ROW()-8)="",0,INDEX(Transactions!$Q:$Q,ROW()-8))</f>
        <v>0</v>
      </c>
    </row>
    <row r="5400" spans="2:6" x14ac:dyDescent="0.15">
      <c r="B5400">
        <f ca="1">IF(INDEX(Transactions!$L:$L,ROW()-8)="",TODAY(),INDEX(Transactions!$G:$G,ROW()-8))</f>
        <v>46238</v>
      </c>
      <c r="F5400">
        <f>IF(INDEX(Transactions!$L:$L,ROW()-8)="",0,INDEX(Transactions!$Q:$Q,ROW()-8))</f>
        <v>0</v>
      </c>
    </row>
    <row r="5401" spans="2:6" x14ac:dyDescent="0.15">
      <c r="B5401">
        <f ca="1">IF(INDEX(Transactions!$L:$L,ROW()-8)="",TODAY(),INDEX(Transactions!$G:$G,ROW()-8))</f>
        <v>46238</v>
      </c>
      <c r="F5401">
        <f>IF(INDEX(Transactions!$L:$L,ROW()-8)="",0,INDEX(Transactions!$Q:$Q,ROW()-8))</f>
        <v>0</v>
      </c>
    </row>
    <row r="5402" spans="2:6" x14ac:dyDescent="0.15">
      <c r="B5402">
        <f ca="1">IF(INDEX(Transactions!$L:$L,ROW()-8)="",TODAY(),INDEX(Transactions!$G:$G,ROW()-8))</f>
        <v>46238</v>
      </c>
      <c r="F5402">
        <f>IF(INDEX(Transactions!$L:$L,ROW()-8)="",0,INDEX(Transactions!$Q:$Q,ROW()-8))</f>
        <v>0</v>
      </c>
    </row>
    <row r="5403" spans="2:6" x14ac:dyDescent="0.15">
      <c r="B5403">
        <f ca="1">IF(INDEX(Transactions!$L:$L,ROW()-8)="",TODAY(),INDEX(Transactions!$G:$G,ROW()-8))</f>
        <v>46238</v>
      </c>
      <c r="F5403">
        <f>IF(INDEX(Transactions!$L:$L,ROW()-8)="",0,INDEX(Transactions!$Q:$Q,ROW()-8))</f>
        <v>0</v>
      </c>
    </row>
    <row r="5404" spans="2:6" x14ac:dyDescent="0.15">
      <c r="B5404">
        <f ca="1">IF(INDEX(Transactions!$L:$L,ROW()-8)="",TODAY(),INDEX(Transactions!$G:$G,ROW()-8))</f>
        <v>46238</v>
      </c>
      <c r="F5404">
        <f>IF(INDEX(Transactions!$L:$L,ROW()-8)="",0,INDEX(Transactions!$Q:$Q,ROW()-8))</f>
        <v>0</v>
      </c>
    </row>
    <row r="5405" spans="2:6" x14ac:dyDescent="0.15">
      <c r="B5405">
        <f ca="1">IF(INDEX(Transactions!$L:$L,ROW()-8)="",TODAY(),INDEX(Transactions!$G:$G,ROW()-8))</f>
        <v>46238</v>
      </c>
      <c r="F5405">
        <f>IF(INDEX(Transactions!$L:$L,ROW()-8)="",0,INDEX(Transactions!$Q:$Q,ROW()-8))</f>
        <v>0</v>
      </c>
    </row>
    <row r="5406" spans="2:6" x14ac:dyDescent="0.15">
      <c r="B5406">
        <f ca="1">IF(INDEX(Transactions!$L:$L,ROW()-8)="",TODAY(),INDEX(Transactions!$G:$G,ROW()-8))</f>
        <v>46238</v>
      </c>
      <c r="F5406">
        <f>IF(INDEX(Transactions!$L:$L,ROW()-8)="",0,INDEX(Transactions!$Q:$Q,ROW()-8))</f>
        <v>0</v>
      </c>
    </row>
    <row r="5407" spans="2:6" x14ac:dyDescent="0.15">
      <c r="B5407">
        <f ca="1">IF(INDEX(Transactions!$L:$L,ROW()-8)="",TODAY(),INDEX(Transactions!$G:$G,ROW()-8))</f>
        <v>46238</v>
      </c>
      <c r="F5407">
        <f>IF(INDEX(Transactions!$L:$L,ROW()-8)="",0,INDEX(Transactions!$Q:$Q,ROW()-8))</f>
        <v>0</v>
      </c>
    </row>
    <row r="5408" spans="2:6" x14ac:dyDescent="0.15">
      <c r="B5408">
        <f ca="1">IF(INDEX(Transactions!$L:$L,ROW()-8)="",TODAY(),INDEX(Transactions!$G:$G,ROW()-8))</f>
        <v>46238</v>
      </c>
      <c r="F5408">
        <f>IF(INDEX(Transactions!$L:$L,ROW()-8)="",0,INDEX(Transactions!$Q:$Q,ROW()-8))</f>
        <v>0</v>
      </c>
    </row>
    <row r="5409" spans="2:6" x14ac:dyDescent="0.15">
      <c r="B5409">
        <f ca="1">IF(INDEX(Transactions!$L:$L,ROW()-8)="",TODAY(),INDEX(Transactions!$G:$G,ROW()-8))</f>
        <v>46238</v>
      </c>
      <c r="F5409">
        <f>IF(INDEX(Transactions!$L:$L,ROW()-8)="",0,INDEX(Transactions!$Q:$Q,ROW()-8))</f>
        <v>0</v>
      </c>
    </row>
    <row r="5410" spans="2:6" x14ac:dyDescent="0.15">
      <c r="B5410">
        <f ca="1">IF(INDEX(Transactions!$L:$L,ROW()-8)="",TODAY(),INDEX(Transactions!$G:$G,ROW()-8))</f>
        <v>46238</v>
      </c>
      <c r="F5410">
        <f>IF(INDEX(Transactions!$L:$L,ROW()-8)="",0,INDEX(Transactions!$Q:$Q,ROW()-8))</f>
        <v>0</v>
      </c>
    </row>
    <row r="5411" spans="2:6" x14ac:dyDescent="0.15">
      <c r="B5411">
        <f ca="1">IF(INDEX(Transactions!$L:$L,ROW()-8)="",TODAY(),INDEX(Transactions!$G:$G,ROW()-8))</f>
        <v>46238</v>
      </c>
      <c r="F5411">
        <f>IF(INDEX(Transactions!$L:$L,ROW()-8)="",0,INDEX(Transactions!$Q:$Q,ROW()-8))</f>
        <v>0</v>
      </c>
    </row>
    <row r="5412" spans="2:6" x14ac:dyDescent="0.15">
      <c r="B5412">
        <f ca="1">IF(INDEX(Transactions!$L:$L,ROW()-8)="",TODAY(),INDEX(Transactions!$G:$G,ROW()-8))</f>
        <v>46238</v>
      </c>
      <c r="F5412">
        <f>IF(INDEX(Transactions!$L:$L,ROW()-8)="",0,INDEX(Transactions!$Q:$Q,ROW()-8))</f>
        <v>0</v>
      </c>
    </row>
    <row r="5413" spans="2:6" x14ac:dyDescent="0.15">
      <c r="B5413">
        <f ca="1">IF(INDEX(Transactions!$L:$L,ROW()-8)="",TODAY(),INDEX(Transactions!$G:$G,ROW()-8))</f>
        <v>46238</v>
      </c>
      <c r="F5413">
        <f>IF(INDEX(Transactions!$L:$L,ROW()-8)="",0,INDEX(Transactions!$Q:$Q,ROW()-8))</f>
        <v>0</v>
      </c>
    </row>
    <row r="5414" spans="2:6" x14ac:dyDescent="0.15">
      <c r="B5414">
        <f ca="1">IF(INDEX(Transactions!$L:$L,ROW()-8)="",TODAY(),INDEX(Transactions!$G:$G,ROW()-8))</f>
        <v>46238</v>
      </c>
      <c r="F5414">
        <f>IF(INDEX(Transactions!$L:$L,ROW()-8)="",0,INDEX(Transactions!$Q:$Q,ROW()-8))</f>
        <v>0</v>
      </c>
    </row>
    <row r="5415" spans="2:6" x14ac:dyDescent="0.15">
      <c r="B5415">
        <f ca="1">IF(INDEX(Transactions!$L:$L,ROW()-8)="",TODAY(),INDEX(Transactions!$G:$G,ROW()-8))</f>
        <v>46238</v>
      </c>
      <c r="F5415">
        <f>IF(INDEX(Transactions!$L:$L,ROW()-8)="",0,INDEX(Transactions!$Q:$Q,ROW()-8))</f>
        <v>0</v>
      </c>
    </row>
    <row r="5416" spans="2:6" x14ac:dyDescent="0.15">
      <c r="B5416">
        <f ca="1">IF(INDEX(Transactions!$L:$L,ROW()-8)="",TODAY(),INDEX(Transactions!$G:$G,ROW()-8))</f>
        <v>46238</v>
      </c>
      <c r="F5416">
        <f>IF(INDEX(Transactions!$L:$L,ROW()-8)="",0,INDEX(Transactions!$Q:$Q,ROW()-8))</f>
        <v>0</v>
      </c>
    </row>
    <row r="5417" spans="2:6" x14ac:dyDescent="0.15">
      <c r="B5417">
        <f ca="1">IF(INDEX(Transactions!$L:$L,ROW()-8)="",TODAY(),INDEX(Transactions!$G:$G,ROW()-8))</f>
        <v>46238</v>
      </c>
      <c r="F5417">
        <f>IF(INDEX(Transactions!$L:$L,ROW()-8)="",0,INDEX(Transactions!$Q:$Q,ROW()-8))</f>
        <v>0</v>
      </c>
    </row>
    <row r="5418" spans="2:6" x14ac:dyDescent="0.15">
      <c r="B5418">
        <f ca="1">IF(INDEX(Transactions!$L:$L,ROW()-8)="",TODAY(),INDEX(Transactions!$G:$G,ROW()-8))</f>
        <v>46238</v>
      </c>
      <c r="F5418">
        <f>IF(INDEX(Transactions!$L:$L,ROW()-8)="",0,INDEX(Transactions!$Q:$Q,ROW()-8))</f>
        <v>0</v>
      </c>
    </row>
    <row r="5419" spans="2:6" x14ac:dyDescent="0.15">
      <c r="B5419">
        <f ca="1">IF(INDEX(Transactions!$L:$L,ROW()-8)="",TODAY(),INDEX(Transactions!$G:$G,ROW()-8))</f>
        <v>46238</v>
      </c>
      <c r="F5419">
        <f>IF(INDEX(Transactions!$L:$L,ROW()-8)="",0,INDEX(Transactions!$Q:$Q,ROW()-8))</f>
        <v>0</v>
      </c>
    </row>
    <row r="5420" spans="2:6" x14ac:dyDescent="0.15">
      <c r="B5420">
        <f ca="1">IF(INDEX(Transactions!$L:$L,ROW()-8)="",TODAY(),INDEX(Transactions!$G:$G,ROW()-8))</f>
        <v>46238</v>
      </c>
      <c r="F5420">
        <f>IF(INDEX(Transactions!$L:$L,ROW()-8)="",0,INDEX(Transactions!$Q:$Q,ROW()-8))</f>
        <v>0</v>
      </c>
    </row>
    <row r="5421" spans="2:6" x14ac:dyDescent="0.15">
      <c r="B5421">
        <f ca="1">IF(INDEX(Transactions!$L:$L,ROW()-8)="",TODAY(),INDEX(Transactions!$G:$G,ROW()-8))</f>
        <v>46238</v>
      </c>
      <c r="F5421">
        <f>IF(INDEX(Transactions!$L:$L,ROW()-8)="",0,INDEX(Transactions!$Q:$Q,ROW()-8))</f>
        <v>0</v>
      </c>
    </row>
    <row r="5422" spans="2:6" x14ac:dyDescent="0.15">
      <c r="B5422">
        <f ca="1">IF(INDEX(Transactions!$L:$L,ROW()-8)="",TODAY(),INDEX(Transactions!$G:$G,ROW()-8))</f>
        <v>46238</v>
      </c>
      <c r="F5422">
        <f>IF(INDEX(Transactions!$L:$L,ROW()-8)="",0,INDEX(Transactions!$Q:$Q,ROW()-8))</f>
        <v>0</v>
      </c>
    </row>
    <row r="5423" spans="2:6" x14ac:dyDescent="0.15">
      <c r="B5423">
        <f ca="1">IF(INDEX(Transactions!$L:$L,ROW()-8)="",TODAY(),INDEX(Transactions!$G:$G,ROW()-8))</f>
        <v>46238</v>
      </c>
      <c r="F5423">
        <f>IF(INDEX(Transactions!$L:$L,ROW()-8)="",0,INDEX(Transactions!$Q:$Q,ROW()-8))</f>
        <v>0</v>
      </c>
    </row>
    <row r="5424" spans="2:6" x14ac:dyDescent="0.15">
      <c r="B5424">
        <f ca="1">IF(INDEX(Transactions!$L:$L,ROW()-8)="",TODAY(),INDEX(Transactions!$G:$G,ROW()-8))</f>
        <v>46238</v>
      </c>
      <c r="F5424">
        <f>IF(INDEX(Transactions!$L:$L,ROW()-8)="",0,INDEX(Transactions!$Q:$Q,ROW()-8))</f>
        <v>0</v>
      </c>
    </row>
    <row r="5425" spans="2:6" x14ac:dyDescent="0.15">
      <c r="B5425">
        <f ca="1">IF(INDEX(Transactions!$L:$L,ROW()-8)="",TODAY(),INDEX(Transactions!$G:$G,ROW()-8))</f>
        <v>46238</v>
      </c>
      <c r="F5425">
        <f>IF(INDEX(Transactions!$L:$L,ROW()-8)="",0,INDEX(Transactions!$Q:$Q,ROW()-8))</f>
        <v>0</v>
      </c>
    </row>
    <row r="5426" spans="2:6" x14ac:dyDescent="0.15">
      <c r="B5426">
        <f ca="1">IF(INDEX(Transactions!$L:$L,ROW()-8)="",TODAY(),INDEX(Transactions!$G:$G,ROW()-8))</f>
        <v>46238</v>
      </c>
      <c r="F5426">
        <f>IF(INDEX(Transactions!$L:$L,ROW()-8)="",0,INDEX(Transactions!$Q:$Q,ROW()-8))</f>
        <v>0</v>
      </c>
    </row>
    <row r="5427" spans="2:6" x14ac:dyDescent="0.15">
      <c r="B5427">
        <f ca="1">IF(INDEX(Transactions!$L:$L,ROW()-8)="",TODAY(),INDEX(Transactions!$G:$G,ROW()-8))</f>
        <v>46238</v>
      </c>
      <c r="F5427">
        <f>IF(INDEX(Transactions!$L:$L,ROW()-8)="",0,INDEX(Transactions!$Q:$Q,ROW()-8))</f>
        <v>0</v>
      </c>
    </row>
    <row r="5428" spans="2:6" x14ac:dyDescent="0.15">
      <c r="B5428">
        <f ca="1">IF(INDEX(Transactions!$L:$L,ROW()-8)="",TODAY(),INDEX(Transactions!$G:$G,ROW()-8))</f>
        <v>46238</v>
      </c>
      <c r="F5428">
        <f>IF(INDEX(Transactions!$L:$L,ROW()-8)="",0,INDEX(Transactions!$Q:$Q,ROW()-8))</f>
        <v>0</v>
      </c>
    </row>
    <row r="5429" spans="2:6" x14ac:dyDescent="0.15">
      <c r="B5429">
        <f ca="1">IF(INDEX(Transactions!$L:$L,ROW()-8)="",TODAY(),INDEX(Transactions!$G:$G,ROW()-8))</f>
        <v>46238</v>
      </c>
      <c r="F5429">
        <f>IF(INDEX(Transactions!$L:$L,ROW()-8)="",0,INDEX(Transactions!$Q:$Q,ROW()-8))</f>
        <v>0</v>
      </c>
    </row>
    <row r="5430" spans="2:6" x14ac:dyDescent="0.15">
      <c r="B5430">
        <f ca="1">IF(INDEX(Transactions!$L:$L,ROW()-8)="",TODAY(),INDEX(Transactions!$G:$G,ROW()-8))</f>
        <v>46238</v>
      </c>
      <c r="F5430">
        <f>IF(INDEX(Transactions!$L:$L,ROW()-8)="",0,INDEX(Transactions!$Q:$Q,ROW()-8))</f>
        <v>0</v>
      </c>
    </row>
    <row r="5431" spans="2:6" x14ac:dyDescent="0.15">
      <c r="B5431">
        <f ca="1">IF(INDEX(Transactions!$L:$L,ROW()-8)="",TODAY(),INDEX(Transactions!$G:$G,ROW()-8))</f>
        <v>46238</v>
      </c>
      <c r="F5431">
        <f>IF(INDEX(Transactions!$L:$L,ROW()-8)="",0,INDEX(Transactions!$Q:$Q,ROW()-8))</f>
        <v>0</v>
      </c>
    </row>
    <row r="5432" spans="2:6" x14ac:dyDescent="0.15">
      <c r="B5432">
        <f ca="1">IF(INDEX(Transactions!$L:$L,ROW()-8)="",TODAY(),INDEX(Transactions!$G:$G,ROW()-8))</f>
        <v>46238</v>
      </c>
      <c r="F5432">
        <f>IF(INDEX(Transactions!$L:$L,ROW()-8)="",0,INDEX(Transactions!$Q:$Q,ROW()-8))</f>
        <v>0</v>
      </c>
    </row>
    <row r="5433" spans="2:6" x14ac:dyDescent="0.15">
      <c r="B5433">
        <f ca="1">IF(INDEX(Transactions!$L:$L,ROW()-8)="",TODAY(),INDEX(Transactions!$G:$G,ROW()-8))</f>
        <v>46238</v>
      </c>
      <c r="F5433">
        <f>IF(INDEX(Transactions!$L:$L,ROW()-8)="",0,INDEX(Transactions!$Q:$Q,ROW()-8))</f>
        <v>0</v>
      </c>
    </row>
    <row r="5434" spans="2:6" x14ac:dyDescent="0.15">
      <c r="B5434">
        <f ca="1">IF(INDEX(Transactions!$L:$L,ROW()-8)="",TODAY(),INDEX(Transactions!$G:$G,ROW()-8))</f>
        <v>46238</v>
      </c>
      <c r="F5434">
        <f>IF(INDEX(Transactions!$L:$L,ROW()-8)="",0,INDEX(Transactions!$Q:$Q,ROW()-8))</f>
        <v>0</v>
      </c>
    </row>
    <row r="5435" spans="2:6" x14ac:dyDescent="0.15">
      <c r="B5435">
        <f ca="1">IF(INDEX(Transactions!$L:$L,ROW()-8)="",TODAY(),INDEX(Transactions!$G:$G,ROW()-8))</f>
        <v>46238</v>
      </c>
      <c r="F5435">
        <f>IF(INDEX(Transactions!$L:$L,ROW()-8)="",0,INDEX(Transactions!$Q:$Q,ROW()-8))</f>
        <v>0</v>
      </c>
    </row>
    <row r="5436" spans="2:6" x14ac:dyDescent="0.15">
      <c r="B5436">
        <f ca="1">IF(INDEX(Transactions!$L:$L,ROW()-8)="",TODAY(),INDEX(Transactions!$G:$G,ROW()-8))</f>
        <v>46238</v>
      </c>
      <c r="F5436">
        <f>IF(INDEX(Transactions!$L:$L,ROW()-8)="",0,INDEX(Transactions!$Q:$Q,ROW()-8))</f>
        <v>0</v>
      </c>
    </row>
    <row r="5437" spans="2:6" x14ac:dyDescent="0.15">
      <c r="B5437">
        <f ca="1">IF(INDEX(Transactions!$L:$L,ROW()-8)="",TODAY(),INDEX(Transactions!$G:$G,ROW()-8))</f>
        <v>46238</v>
      </c>
      <c r="F5437">
        <f>IF(INDEX(Transactions!$L:$L,ROW()-8)="",0,INDEX(Transactions!$Q:$Q,ROW()-8))</f>
        <v>0</v>
      </c>
    </row>
    <row r="5438" spans="2:6" x14ac:dyDescent="0.15">
      <c r="B5438">
        <f ca="1">IF(INDEX(Transactions!$L:$L,ROW()-8)="",TODAY(),INDEX(Transactions!$G:$G,ROW()-8))</f>
        <v>46238</v>
      </c>
      <c r="F5438">
        <f>IF(INDEX(Transactions!$L:$L,ROW()-8)="",0,INDEX(Transactions!$Q:$Q,ROW()-8))</f>
        <v>0</v>
      </c>
    </row>
    <row r="5439" spans="2:6" x14ac:dyDescent="0.15">
      <c r="B5439">
        <f ca="1">IF(INDEX(Transactions!$L:$L,ROW()-8)="",TODAY(),INDEX(Transactions!$G:$G,ROW()-8))</f>
        <v>46238</v>
      </c>
      <c r="F5439">
        <f>IF(INDEX(Transactions!$L:$L,ROW()-8)="",0,INDEX(Transactions!$Q:$Q,ROW()-8))</f>
        <v>0</v>
      </c>
    </row>
    <row r="5440" spans="2:6" x14ac:dyDescent="0.15">
      <c r="B5440">
        <f ca="1">IF(INDEX(Transactions!$L:$L,ROW()-8)="",TODAY(),INDEX(Transactions!$G:$G,ROW()-8))</f>
        <v>46238</v>
      </c>
      <c r="F5440">
        <f>IF(INDEX(Transactions!$L:$L,ROW()-8)="",0,INDEX(Transactions!$Q:$Q,ROW()-8))</f>
        <v>0</v>
      </c>
    </row>
    <row r="5441" spans="2:6" x14ac:dyDescent="0.15">
      <c r="B5441">
        <f ca="1">IF(INDEX(Transactions!$L:$L,ROW()-8)="",TODAY(),INDEX(Transactions!$G:$G,ROW()-8))</f>
        <v>46238</v>
      </c>
      <c r="F5441">
        <f>IF(INDEX(Transactions!$L:$L,ROW()-8)="",0,INDEX(Transactions!$Q:$Q,ROW()-8))</f>
        <v>0</v>
      </c>
    </row>
    <row r="5442" spans="2:6" x14ac:dyDescent="0.15">
      <c r="B5442">
        <f ca="1">IF(INDEX(Transactions!$L:$L,ROW()-8)="",TODAY(),INDEX(Transactions!$G:$G,ROW()-8))</f>
        <v>46238</v>
      </c>
      <c r="F5442">
        <f>IF(INDEX(Transactions!$L:$L,ROW()-8)="",0,INDEX(Transactions!$Q:$Q,ROW()-8))</f>
        <v>0</v>
      </c>
    </row>
    <row r="5443" spans="2:6" x14ac:dyDescent="0.15">
      <c r="B5443">
        <f ca="1">IF(INDEX(Transactions!$L:$L,ROW()-8)="",TODAY(),INDEX(Transactions!$G:$G,ROW()-8))</f>
        <v>46238</v>
      </c>
      <c r="F5443">
        <f>IF(INDEX(Transactions!$L:$L,ROW()-8)="",0,INDEX(Transactions!$Q:$Q,ROW()-8))</f>
        <v>0</v>
      </c>
    </row>
    <row r="5444" spans="2:6" x14ac:dyDescent="0.15">
      <c r="B5444">
        <f ca="1">IF(INDEX(Transactions!$L:$L,ROW()-8)="",TODAY(),INDEX(Transactions!$G:$G,ROW()-8))</f>
        <v>46238</v>
      </c>
      <c r="F5444">
        <f>IF(INDEX(Transactions!$L:$L,ROW()-8)="",0,INDEX(Transactions!$Q:$Q,ROW()-8))</f>
        <v>0</v>
      </c>
    </row>
    <row r="5445" spans="2:6" x14ac:dyDescent="0.15">
      <c r="B5445">
        <f ca="1">IF(INDEX(Transactions!$L:$L,ROW()-8)="",TODAY(),INDEX(Transactions!$G:$G,ROW()-8))</f>
        <v>46238</v>
      </c>
      <c r="F5445">
        <f>IF(INDEX(Transactions!$L:$L,ROW()-8)="",0,INDEX(Transactions!$Q:$Q,ROW()-8))</f>
        <v>0</v>
      </c>
    </row>
    <row r="5446" spans="2:6" x14ac:dyDescent="0.15">
      <c r="B5446">
        <f ca="1">IF(INDEX(Transactions!$L:$L,ROW()-8)="",TODAY(),INDEX(Transactions!$G:$G,ROW()-8))</f>
        <v>46238</v>
      </c>
      <c r="F5446">
        <f>IF(INDEX(Transactions!$L:$L,ROW()-8)="",0,INDEX(Transactions!$Q:$Q,ROW()-8))</f>
        <v>0</v>
      </c>
    </row>
    <row r="5447" spans="2:6" x14ac:dyDescent="0.15">
      <c r="B5447">
        <f ca="1">IF(INDEX(Transactions!$L:$L,ROW()-8)="",TODAY(),INDEX(Transactions!$G:$G,ROW()-8))</f>
        <v>46238</v>
      </c>
      <c r="F5447">
        <f>IF(INDEX(Transactions!$L:$L,ROW()-8)="",0,INDEX(Transactions!$Q:$Q,ROW()-8))</f>
        <v>0</v>
      </c>
    </row>
    <row r="5448" spans="2:6" x14ac:dyDescent="0.15">
      <c r="B5448">
        <f ca="1">IF(INDEX(Transactions!$L:$L,ROW()-8)="",TODAY(),INDEX(Transactions!$G:$G,ROW()-8))</f>
        <v>46238</v>
      </c>
      <c r="F5448">
        <f>IF(INDEX(Transactions!$L:$L,ROW()-8)="",0,INDEX(Transactions!$Q:$Q,ROW()-8))</f>
        <v>0</v>
      </c>
    </row>
    <row r="5449" spans="2:6" x14ac:dyDescent="0.15">
      <c r="B5449">
        <f ca="1">IF(INDEX(Transactions!$L:$L,ROW()-8)="",TODAY(),INDEX(Transactions!$G:$G,ROW()-8))</f>
        <v>46238</v>
      </c>
      <c r="F5449">
        <f>IF(INDEX(Transactions!$L:$L,ROW()-8)="",0,INDEX(Transactions!$Q:$Q,ROW()-8))</f>
        <v>0</v>
      </c>
    </row>
    <row r="5450" spans="2:6" x14ac:dyDescent="0.15">
      <c r="B5450">
        <f ca="1">IF(INDEX(Transactions!$L:$L,ROW()-8)="",TODAY(),INDEX(Transactions!$G:$G,ROW()-8))</f>
        <v>46238</v>
      </c>
      <c r="F5450">
        <f>IF(INDEX(Transactions!$L:$L,ROW()-8)="",0,INDEX(Transactions!$Q:$Q,ROW()-8))</f>
        <v>0</v>
      </c>
    </row>
    <row r="5451" spans="2:6" x14ac:dyDescent="0.15">
      <c r="B5451">
        <f ca="1">IF(INDEX(Transactions!$L:$L,ROW()-8)="",TODAY(),INDEX(Transactions!$G:$G,ROW()-8))</f>
        <v>46238</v>
      </c>
      <c r="F5451">
        <f>IF(INDEX(Transactions!$L:$L,ROW()-8)="",0,INDEX(Transactions!$Q:$Q,ROW()-8))</f>
        <v>0</v>
      </c>
    </row>
    <row r="5452" spans="2:6" x14ac:dyDescent="0.15">
      <c r="B5452">
        <f ca="1">IF(INDEX(Transactions!$L:$L,ROW()-8)="",TODAY(),INDEX(Transactions!$G:$G,ROW()-8))</f>
        <v>46238</v>
      </c>
      <c r="F5452">
        <f>IF(INDEX(Transactions!$L:$L,ROW()-8)="",0,INDEX(Transactions!$Q:$Q,ROW()-8))</f>
        <v>0</v>
      </c>
    </row>
    <row r="5453" spans="2:6" x14ac:dyDescent="0.15">
      <c r="B5453">
        <f ca="1">IF(INDEX(Transactions!$L:$L,ROW()-8)="",TODAY(),INDEX(Transactions!$G:$G,ROW()-8))</f>
        <v>46238</v>
      </c>
      <c r="F5453">
        <f>IF(INDEX(Transactions!$L:$L,ROW()-8)="",0,INDEX(Transactions!$Q:$Q,ROW()-8))</f>
        <v>0</v>
      </c>
    </row>
    <row r="5454" spans="2:6" x14ac:dyDescent="0.15">
      <c r="B5454">
        <f ca="1">IF(INDEX(Transactions!$L:$L,ROW()-8)="",TODAY(),INDEX(Transactions!$G:$G,ROW()-8))</f>
        <v>46238</v>
      </c>
      <c r="F5454">
        <f>IF(INDEX(Transactions!$L:$L,ROW()-8)="",0,INDEX(Transactions!$Q:$Q,ROW()-8))</f>
        <v>0</v>
      </c>
    </row>
    <row r="5455" spans="2:6" x14ac:dyDescent="0.15">
      <c r="B5455">
        <f ca="1">IF(INDEX(Transactions!$L:$L,ROW()-8)="",TODAY(),INDEX(Transactions!$G:$G,ROW()-8))</f>
        <v>46238</v>
      </c>
      <c r="F5455">
        <f>IF(INDEX(Transactions!$L:$L,ROW()-8)="",0,INDEX(Transactions!$Q:$Q,ROW()-8))</f>
        <v>0</v>
      </c>
    </row>
    <row r="5456" spans="2:6" x14ac:dyDescent="0.15">
      <c r="B5456">
        <f ca="1">IF(INDEX(Transactions!$L:$L,ROW()-8)="",TODAY(),INDEX(Transactions!$G:$G,ROW()-8))</f>
        <v>46238</v>
      </c>
      <c r="F5456">
        <f>IF(INDEX(Transactions!$L:$L,ROW()-8)="",0,INDEX(Transactions!$Q:$Q,ROW()-8))</f>
        <v>0</v>
      </c>
    </row>
    <row r="5457" spans="2:6" x14ac:dyDescent="0.15">
      <c r="B5457">
        <f ca="1">IF(INDEX(Transactions!$L:$L,ROW()-8)="",TODAY(),INDEX(Transactions!$G:$G,ROW()-8))</f>
        <v>46238</v>
      </c>
      <c r="F5457">
        <f>IF(INDEX(Transactions!$L:$L,ROW()-8)="",0,INDEX(Transactions!$Q:$Q,ROW()-8))</f>
        <v>0</v>
      </c>
    </row>
    <row r="5458" spans="2:6" x14ac:dyDescent="0.15">
      <c r="B5458">
        <f ca="1">IF(INDEX(Transactions!$L:$L,ROW()-8)="",TODAY(),INDEX(Transactions!$G:$G,ROW()-8))</f>
        <v>46238</v>
      </c>
      <c r="F5458">
        <f>IF(INDEX(Transactions!$L:$L,ROW()-8)="",0,INDEX(Transactions!$Q:$Q,ROW()-8))</f>
        <v>0</v>
      </c>
    </row>
    <row r="5459" spans="2:6" x14ac:dyDescent="0.15">
      <c r="B5459">
        <f ca="1">IF(INDEX(Transactions!$L:$L,ROW()-8)="",TODAY(),INDEX(Transactions!$G:$G,ROW()-8))</f>
        <v>46238</v>
      </c>
      <c r="F5459">
        <f>IF(INDEX(Transactions!$L:$L,ROW()-8)="",0,INDEX(Transactions!$Q:$Q,ROW()-8))</f>
        <v>0</v>
      </c>
    </row>
    <row r="5460" spans="2:6" x14ac:dyDescent="0.15">
      <c r="B5460">
        <f ca="1">IF(INDEX(Transactions!$L:$L,ROW()-8)="",TODAY(),INDEX(Transactions!$G:$G,ROW()-8))</f>
        <v>46238</v>
      </c>
      <c r="F5460">
        <f>IF(INDEX(Transactions!$L:$L,ROW()-8)="",0,INDEX(Transactions!$Q:$Q,ROW()-8))</f>
        <v>0</v>
      </c>
    </row>
    <row r="5461" spans="2:6" x14ac:dyDescent="0.15">
      <c r="B5461">
        <f ca="1">IF(INDEX(Transactions!$L:$L,ROW()-8)="",TODAY(),INDEX(Transactions!$G:$G,ROW()-8))</f>
        <v>46238</v>
      </c>
      <c r="F5461">
        <f>IF(INDEX(Transactions!$L:$L,ROW()-8)="",0,INDEX(Transactions!$Q:$Q,ROW()-8))</f>
        <v>0</v>
      </c>
    </row>
    <row r="5462" spans="2:6" x14ac:dyDescent="0.15">
      <c r="B5462">
        <f ca="1">IF(INDEX(Transactions!$L:$L,ROW()-8)="",TODAY(),INDEX(Transactions!$G:$G,ROW()-8))</f>
        <v>46238</v>
      </c>
      <c r="F5462">
        <f>IF(INDEX(Transactions!$L:$L,ROW()-8)="",0,INDEX(Transactions!$Q:$Q,ROW()-8))</f>
        <v>0</v>
      </c>
    </row>
    <row r="5463" spans="2:6" x14ac:dyDescent="0.15">
      <c r="B5463">
        <f ca="1">IF(INDEX(Transactions!$L:$L,ROW()-8)="",TODAY(),INDEX(Transactions!$G:$G,ROW()-8))</f>
        <v>46238</v>
      </c>
      <c r="F5463">
        <f>IF(INDEX(Transactions!$L:$L,ROW()-8)="",0,INDEX(Transactions!$Q:$Q,ROW()-8))</f>
        <v>0</v>
      </c>
    </row>
    <row r="5464" spans="2:6" x14ac:dyDescent="0.15">
      <c r="B5464">
        <f ca="1">IF(INDEX(Transactions!$L:$L,ROW()-8)="",TODAY(),INDEX(Transactions!$G:$G,ROW()-8))</f>
        <v>46238</v>
      </c>
      <c r="F5464">
        <f>IF(INDEX(Transactions!$L:$L,ROW()-8)="",0,INDEX(Transactions!$Q:$Q,ROW()-8))</f>
        <v>0</v>
      </c>
    </row>
    <row r="5465" spans="2:6" x14ac:dyDescent="0.15">
      <c r="B5465">
        <f ca="1">IF(INDEX(Transactions!$L:$L,ROW()-8)="",TODAY(),INDEX(Transactions!$G:$G,ROW()-8))</f>
        <v>46238</v>
      </c>
      <c r="F5465">
        <f>IF(INDEX(Transactions!$L:$L,ROW()-8)="",0,INDEX(Transactions!$Q:$Q,ROW()-8))</f>
        <v>0</v>
      </c>
    </row>
    <row r="5466" spans="2:6" x14ac:dyDescent="0.15">
      <c r="B5466">
        <f ca="1">IF(INDEX(Transactions!$L:$L,ROW()-8)="",TODAY(),INDEX(Transactions!$G:$G,ROW()-8))</f>
        <v>46238</v>
      </c>
      <c r="F5466">
        <f>IF(INDEX(Transactions!$L:$L,ROW()-8)="",0,INDEX(Transactions!$Q:$Q,ROW()-8))</f>
        <v>0</v>
      </c>
    </row>
    <row r="5467" spans="2:6" x14ac:dyDescent="0.15">
      <c r="B5467">
        <f ca="1">IF(INDEX(Transactions!$L:$L,ROW()-8)="",TODAY(),INDEX(Transactions!$G:$G,ROW()-8))</f>
        <v>46238</v>
      </c>
      <c r="F5467">
        <f>IF(INDEX(Transactions!$L:$L,ROW()-8)="",0,INDEX(Transactions!$Q:$Q,ROW()-8))</f>
        <v>0</v>
      </c>
    </row>
    <row r="5468" spans="2:6" x14ac:dyDescent="0.15">
      <c r="B5468">
        <f ca="1">IF(INDEX(Transactions!$L:$L,ROW()-8)="",TODAY(),INDEX(Transactions!$G:$G,ROW()-8))</f>
        <v>46238</v>
      </c>
      <c r="F5468">
        <f>IF(INDEX(Transactions!$L:$L,ROW()-8)="",0,INDEX(Transactions!$Q:$Q,ROW()-8))</f>
        <v>0</v>
      </c>
    </row>
    <row r="5469" spans="2:6" x14ac:dyDescent="0.15">
      <c r="B5469">
        <f ca="1">IF(INDEX(Transactions!$L:$L,ROW()-8)="",TODAY(),INDEX(Transactions!$G:$G,ROW()-8))</f>
        <v>46238</v>
      </c>
      <c r="F5469">
        <f>IF(INDEX(Transactions!$L:$L,ROW()-8)="",0,INDEX(Transactions!$Q:$Q,ROW()-8))</f>
        <v>0</v>
      </c>
    </row>
    <row r="5470" spans="2:6" x14ac:dyDescent="0.15">
      <c r="B5470">
        <f ca="1">IF(INDEX(Transactions!$L:$L,ROW()-8)="",TODAY(),INDEX(Transactions!$G:$G,ROW()-8))</f>
        <v>46238</v>
      </c>
      <c r="F5470">
        <f>IF(INDEX(Transactions!$L:$L,ROW()-8)="",0,INDEX(Transactions!$Q:$Q,ROW()-8))</f>
        <v>0</v>
      </c>
    </row>
    <row r="5471" spans="2:6" x14ac:dyDescent="0.15">
      <c r="B5471">
        <f ca="1">IF(INDEX(Transactions!$L:$L,ROW()-8)="",TODAY(),INDEX(Transactions!$G:$G,ROW()-8))</f>
        <v>46238</v>
      </c>
      <c r="F5471">
        <f>IF(INDEX(Transactions!$L:$L,ROW()-8)="",0,INDEX(Transactions!$Q:$Q,ROW()-8))</f>
        <v>0</v>
      </c>
    </row>
    <row r="5472" spans="2:6" x14ac:dyDescent="0.15">
      <c r="B5472">
        <f ca="1">IF(INDEX(Transactions!$L:$L,ROW()-8)="",TODAY(),INDEX(Transactions!$G:$G,ROW()-8))</f>
        <v>46238</v>
      </c>
      <c r="F5472">
        <f>IF(INDEX(Transactions!$L:$L,ROW()-8)="",0,INDEX(Transactions!$Q:$Q,ROW()-8))</f>
        <v>0</v>
      </c>
    </row>
    <row r="5473" spans="2:6" x14ac:dyDescent="0.15">
      <c r="B5473">
        <f ca="1">IF(INDEX(Transactions!$L:$L,ROW()-8)="",TODAY(),INDEX(Transactions!$G:$G,ROW()-8))</f>
        <v>46238</v>
      </c>
      <c r="F5473">
        <f>IF(INDEX(Transactions!$L:$L,ROW()-8)="",0,INDEX(Transactions!$Q:$Q,ROW()-8))</f>
        <v>0</v>
      </c>
    </row>
    <row r="5474" spans="2:6" x14ac:dyDescent="0.15">
      <c r="B5474">
        <f ca="1">IF(INDEX(Transactions!$L:$L,ROW()-8)="",TODAY(),INDEX(Transactions!$G:$G,ROW()-8))</f>
        <v>46238</v>
      </c>
      <c r="F5474">
        <f>IF(INDEX(Transactions!$L:$L,ROW()-8)="",0,INDEX(Transactions!$Q:$Q,ROW()-8))</f>
        <v>0</v>
      </c>
    </row>
    <row r="5475" spans="2:6" x14ac:dyDescent="0.15">
      <c r="B5475">
        <f ca="1">IF(INDEX(Transactions!$L:$L,ROW()-8)="",TODAY(),INDEX(Transactions!$G:$G,ROW()-8))</f>
        <v>46238</v>
      </c>
      <c r="F5475">
        <f>IF(INDEX(Transactions!$L:$L,ROW()-8)="",0,INDEX(Transactions!$Q:$Q,ROW()-8))</f>
        <v>0</v>
      </c>
    </row>
    <row r="5476" spans="2:6" x14ac:dyDescent="0.15">
      <c r="B5476">
        <f ca="1">IF(INDEX(Transactions!$L:$L,ROW()-8)="",TODAY(),INDEX(Transactions!$G:$G,ROW()-8))</f>
        <v>46238</v>
      </c>
      <c r="F5476">
        <f>IF(INDEX(Transactions!$L:$L,ROW()-8)="",0,INDEX(Transactions!$Q:$Q,ROW()-8))</f>
        <v>0</v>
      </c>
    </row>
    <row r="5477" spans="2:6" x14ac:dyDescent="0.15">
      <c r="B5477">
        <f ca="1">IF(INDEX(Transactions!$L:$L,ROW()-8)="",TODAY(),INDEX(Transactions!$G:$G,ROW()-8))</f>
        <v>46238</v>
      </c>
      <c r="F5477">
        <f>IF(INDEX(Transactions!$L:$L,ROW()-8)="",0,INDEX(Transactions!$Q:$Q,ROW()-8))</f>
        <v>0</v>
      </c>
    </row>
    <row r="5478" spans="2:6" x14ac:dyDescent="0.15">
      <c r="B5478">
        <f ca="1">IF(INDEX(Transactions!$L:$L,ROW()-8)="",TODAY(),INDEX(Transactions!$G:$G,ROW()-8))</f>
        <v>46238</v>
      </c>
      <c r="F5478">
        <f>IF(INDEX(Transactions!$L:$L,ROW()-8)="",0,INDEX(Transactions!$Q:$Q,ROW()-8))</f>
        <v>0</v>
      </c>
    </row>
    <row r="5479" spans="2:6" x14ac:dyDescent="0.15">
      <c r="B5479">
        <f ca="1">IF(INDEX(Transactions!$L:$L,ROW()-8)="",TODAY(),INDEX(Transactions!$G:$G,ROW()-8))</f>
        <v>46238</v>
      </c>
      <c r="F5479">
        <f>IF(INDEX(Transactions!$L:$L,ROW()-8)="",0,INDEX(Transactions!$Q:$Q,ROW()-8))</f>
        <v>0</v>
      </c>
    </row>
    <row r="5480" spans="2:6" x14ac:dyDescent="0.15">
      <c r="B5480">
        <f ca="1">IF(INDEX(Transactions!$L:$L,ROW()-8)="",TODAY(),INDEX(Transactions!$G:$G,ROW()-8))</f>
        <v>46238</v>
      </c>
      <c r="F5480">
        <f>IF(INDEX(Transactions!$L:$L,ROW()-8)="",0,INDEX(Transactions!$Q:$Q,ROW()-8))</f>
        <v>0</v>
      </c>
    </row>
    <row r="5481" spans="2:6" x14ac:dyDescent="0.15">
      <c r="B5481">
        <f ca="1">IF(INDEX(Transactions!$L:$L,ROW()-8)="",TODAY(),INDEX(Transactions!$G:$G,ROW()-8))</f>
        <v>46238</v>
      </c>
      <c r="F5481">
        <f>IF(INDEX(Transactions!$L:$L,ROW()-8)="",0,INDEX(Transactions!$Q:$Q,ROW()-8))</f>
        <v>0</v>
      </c>
    </row>
    <row r="5482" spans="2:6" x14ac:dyDescent="0.15">
      <c r="B5482">
        <f ca="1">IF(INDEX(Transactions!$L:$L,ROW()-8)="",TODAY(),INDEX(Transactions!$G:$G,ROW()-8))</f>
        <v>46238</v>
      </c>
      <c r="F5482">
        <f>IF(INDEX(Transactions!$L:$L,ROW()-8)="",0,INDEX(Transactions!$Q:$Q,ROW()-8))</f>
        <v>0</v>
      </c>
    </row>
    <row r="5483" spans="2:6" x14ac:dyDescent="0.15">
      <c r="B5483">
        <f ca="1">IF(INDEX(Transactions!$L:$L,ROW()-8)="",TODAY(),INDEX(Transactions!$G:$G,ROW()-8))</f>
        <v>46238</v>
      </c>
      <c r="F5483">
        <f>IF(INDEX(Transactions!$L:$L,ROW()-8)="",0,INDEX(Transactions!$Q:$Q,ROW()-8))</f>
        <v>0</v>
      </c>
    </row>
    <row r="5484" spans="2:6" x14ac:dyDescent="0.15">
      <c r="B5484">
        <f ca="1">IF(INDEX(Transactions!$L:$L,ROW()-8)="",TODAY(),INDEX(Transactions!$G:$G,ROW()-8))</f>
        <v>46238</v>
      </c>
      <c r="F5484">
        <f>IF(INDEX(Transactions!$L:$L,ROW()-8)="",0,INDEX(Transactions!$Q:$Q,ROW()-8))</f>
        <v>0</v>
      </c>
    </row>
    <row r="5485" spans="2:6" x14ac:dyDescent="0.15">
      <c r="B5485">
        <f ca="1">IF(INDEX(Transactions!$L:$L,ROW()-8)="",TODAY(),INDEX(Transactions!$G:$G,ROW()-8))</f>
        <v>46238</v>
      </c>
      <c r="F5485">
        <f>IF(INDEX(Transactions!$L:$L,ROW()-8)="",0,INDEX(Transactions!$Q:$Q,ROW()-8))</f>
        <v>0</v>
      </c>
    </row>
    <row r="5486" spans="2:6" x14ac:dyDescent="0.15">
      <c r="B5486">
        <f ca="1">IF(INDEX(Transactions!$L:$L,ROW()-8)="",TODAY(),INDEX(Transactions!$G:$G,ROW()-8))</f>
        <v>46238</v>
      </c>
      <c r="F5486">
        <f>IF(INDEX(Transactions!$L:$L,ROW()-8)="",0,INDEX(Transactions!$Q:$Q,ROW()-8))</f>
        <v>0</v>
      </c>
    </row>
    <row r="5487" spans="2:6" x14ac:dyDescent="0.15">
      <c r="B5487">
        <f ca="1">IF(INDEX(Transactions!$L:$L,ROW()-8)="",TODAY(),INDEX(Transactions!$G:$G,ROW()-8))</f>
        <v>46238</v>
      </c>
      <c r="F5487">
        <f>IF(INDEX(Transactions!$L:$L,ROW()-8)="",0,INDEX(Transactions!$Q:$Q,ROW()-8))</f>
        <v>0</v>
      </c>
    </row>
    <row r="5488" spans="2:6" x14ac:dyDescent="0.15">
      <c r="B5488">
        <f ca="1">IF(INDEX(Transactions!$L:$L,ROW()-8)="",TODAY(),INDEX(Transactions!$G:$G,ROW()-8))</f>
        <v>46238</v>
      </c>
      <c r="F5488">
        <f>IF(INDEX(Transactions!$L:$L,ROW()-8)="",0,INDEX(Transactions!$Q:$Q,ROW()-8))</f>
        <v>0</v>
      </c>
    </row>
    <row r="5489" spans="2:6" x14ac:dyDescent="0.15">
      <c r="B5489">
        <f ca="1">IF(INDEX(Transactions!$L:$L,ROW()-8)="",TODAY(),INDEX(Transactions!$G:$G,ROW()-8))</f>
        <v>46238</v>
      </c>
      <c r="F5489">
        <f>IF(INDEX(Transactions!$L:$L,ROW()-8)="",0,INDEX(Transactions!$Q:$Q,ROW()-8))</f>
        <v>0</v>
      </c>
    </row>
    <row r="5490" spans="2:6" x14ac:dyDescent="0.15">
      <c r="B5490">
        <f ca="1">IF(INDEX(Transactions!$L:$L,ROW()-8)="",TODAY(),INDEX(Transactions!$G:$G,ROW()-8))</f>
        <v>46238</v>
      </c>
      <c r="F5490">
        <f>IF(INDEX(Transactions!$L:$L,ROW()-8)="",0,INDEX(Transactions!$Q:$Q,ROW()-8))</f>
        <v>0</v>
      </c>
    </row>
    <row r="5491" spans="2:6" x14ac:dyDescent="0.15">
      <c r="B5491">
        <f ca="1">IF(INDEX(Transactions!$L:$L,ROW()-8)="",TODAY(),INDEX(Transactions!$G:$G,ROW()-8))</f>
        <v>46238</v>
      </c>
      <c r="F5491">
        <f>IF(INDEX(Transactions!$L:$L,ROW()-8)="",0,INDEX(Transactions!$Q:$Q,ROW()-8))</f>
        <v>0</v>
      </c>
    </row>
    <row r="5492" spans="2:6" x14ac:dyDescent="0.15">
      <c r="B5492">
        <f ca="1">IF(INDEX(Transactions!$L:$L,ROW()-8)="",TODAY(),INDEX(Transactions!$G:$G,ROW()-8))</f>
        <v>46238</v>
      </c>
      <c r="F5492">
        <f>IF(INDEX(Transactions!$L:$L,ROW()-8)="",0,INDEX(Transactions!$Q:$Q,ROW()-8))</f>
        <v>0</v>
      </c>
    </row>
    <row r="5493" spans="2:6" x14ac:dyDescent="0.15">
      <c r="B5493">
        <f ca="1">IF(INDEX(Transactions!$L:$L,ROW()-8)="",TODAY(),INDEX(Transactions!$G:$G,ROW()-8))</f>
        <v>46238</v>
      </c>
      <c r="F5493">
        <f>IF(INDEX(Transactions!$L:$L,ROW()-8)="",0,INDEX(Transactions!$Q:$Q,ROW()-8))</f>
        <v>0</v>
      </c>
    </row>
    <row r="5494" spans="2:6" x14ac:dyDescent="0.15">
      <c r="B5494">
        <f ca="1">IF(INDEX(Transactions!$L:$L,ROW()-8)="",TODAY(),INDEX(Transactions!$G:$G,ROW()-8))</f>
        <v>46238</v>
      </c>
      <c r="F5494">
        <f>IF(INDEX(Transactions!$L:$L,ROW()-8)="",0,INDEX(Transactions!$Q:$Q,ROW()-8))</f>
        <v>0</v>
      </c>
    </row>
    <row r="5495" spans="2:6" x14ac:dyDescent="0.15">
      <c r="B5495">
        <f ca="1">IF(INDEX(Transactions!$L:$L,ROW()-8)="",TODAY(),INDEX(Transactions!$G:$G,ROW()-8))</f>
        <v>46238</v>
      </c>
      <c r="F5495">
        <f>IF(INDEX(Transactions!$L:$L,ROW()-8)="",0,INDEX(Transactions!$Q:$Q,ROW()-8))</f>
        <v>0</v>
      </c>
    </row>
    <row r="5496" spans="2:6" x14ac:dyDescent="0.15">
      <c r="B5496">
        <f ca="1">IF(INDEX(Transactions!$L:$L,ROW()-8)="",TODAY(),INDEX(Transactions!$G:$G,ROW()-8))</f>
        <v>46238</v>
      </c>
      <c r="F5496">
        <f>IF(INDEX(Transactions!$L:$L,ROW()-8)="",0,INDEX(Transactions!$Q:$Q,ROW()-8))</f>
        <v>0</v>
      </c>
    </row>
    <row r="5497" spans="2:6" x14ac:dyDescent="0.15">
      <c r="B5497">
        <f ca="1">IF(INDEX(Transactions!$L:$L,ROW()-8)="",TODAY(),INDEX(Transactions!$G:$G,ROW()-8))</f>
        <v>46238</v>
      </c>
      <c r="F5497">
        <f>IF(INDEX(Transactions!$L:$L,ROW()-8)="",0,INDEX(Transactions!$Q:$Q,ROW()-8))</f>
        <v>0</v>
      </c>
    </row>
    <row r="5498" spans="2:6" x14ac:dyDescent="0.15">
      <c r="B5498">
        <f ca="1">IF(INDEX(Transactions!$L:$L,ROW()-8)="",TODAY(),INDEX(Transactions!$G:$G,ROW()-8))</f>
        <v>46238</v>
      </c>
      <c r="F5498">
        <f>IF(INDEX(Transactions!$L:$L,ROW()-8)="",0,INDEX(Transactions!$Q:$Q,ROW()-8))</f>
        <v>0</v>
      </c>
    </row>
    <row r="5499" spans="2:6" x14ac:dyDescent="0.15">
      <c r="B5499">
        <f ca="1">IF(INDEX(Transactions!$L:$L,ROW()-8)="",TODAY(),INDEX(Transactions!$G:$G,ROW()-8))</f>
        <v>46238</v>
      </c>
      <c r="F5499">
        <f>IF(INDEX(Transactions!$L:$L,ROW()-8)="",0,INDEX(Transactions!$Q:$Q,ROW()-8))</f>
        <v>0</v>
      </c>
    </row>
    <row r="5500" spans="2:6" x14ac:dyDescent="0.15">
      <c r="B5500">
        <f ca="1">IF(INDEX(Transactions!$L:$L,ROW()-8)="",TODAY(),INDEX(Transactions!$G:$G,ROW()-8))</f>
        <v>46238</v>
      </c>
      <c r="F5500">
        <f>IF(INDEX(Transactions!$L:$L,ROW()-8)="",0,INDEX(Transactions!$Q:$Q,ROW()-8))</f>
        <v>0</v>
      </c>
    </row>
    <row r="5501" spans="2:6" x14ac:dyDescent="0.15">
      <c r="B5501">
        <f ca="1">IF(INDEX(Transactions!$L:$L,ROW()-8)="",TODAY(),INDEX(Transactions!$G:$G,ROW()-8))</f>
        <v>46238</v>
      </c>
      <c r="F5501">
        <f>IF(INDEX(Transactions!$L:$L,ROW()-8)="",0,INDEX(Transactions!$Q:$Q,ROW()-8))</f>
        <v>0</v>
      </c>
    </row>
    <row r="5502" spans="2:6" x14ac:dyDescent="0.15">
      <c r="B5502">
        <f ca="1">IF(INDEX(Transactions!$L:$L,ROW()-8)="",TODAY(),INDEX(Transactions!$G:$G,ROW()-8))</f>
        <v>46238</v>
      </c>
      <c r="F5502">
        <f>IF(INDEX(Transactions!$L:$L,ROW()-8)="",0,INDEX(Transactions!$Q:$Q,ROW()-8))</f>
        <v>0</v>
      </c>
    </row>
    <row r="5503" spans="2:6" x14ac:dyDescent="0.15">
      <c r="B5503">
        <f ca="1">IF(INDEX(Transactions!$L:$L,ROW()-8)="",TODAY(),INDEX(Transactions!$G:$G,ROW()-8))</f>
        <v>46238</v>
      </c>
      <c r="F5503">
        <f>IF(INDEX(Transactions!$L:$L,ROW()-8)="",0,INDEX(Transactions!$Q:$Q,ROW()-8))</f>
        <v>0</v>
      </c>
    </row>
    <row r="5504" spans="2:6" x14ac:dyDescent="0.15">
      <c r="B5504">
        <f ca="1">IF(INDEX(Transactions!$L:$L,ROW()-8)="",TODAY(),INDEX(Transactions!$G:$G,ROW()-8))</f>
        <v>46238</v>
      </c>
      <c r="F5504">
        <f>IF(INDEX(Transactions!$L:$L,ROW()-8)="",0,INDEX(Transactions!$Q:$Q,ROW()-8))</f>
        <v>0</v>
      </c>
    </row>
    <row r="5505" spans="2:6" x14ac:dyDescent="0.15">
      <c r="B5505">
        <f ca="1">IF(INDEX(Transactions!$L:$L,ROW()-8)="",TODAY(),INDEX(Transactions!$G:$G,ROW()-8))</f>
        <v>46238</v>
      </c>
      <c r="F5505">
        <f>IF(INDEX(Transactions!$L:$L,ROW()-8)="",0,INDEX(Transactions!$Q:$Q,ROW()-8))</f>
        <v>0</v>
      </c>
    </row>
    <row r="5506" spans="2:6" x14ac:dyDescent="0.15">
      <c r="B5506">
        <f ca="1">IF(INDEX(Transactions!$L:$L,ROW()-8)="",TODAY(),INDEX(Transactions!$G:$G,ROW()-8))</f>
        <v>46238</v>
      </c>
      <c r="F5506">
        <f>IF(INDEX(Transactions!$L:$L,ROW()-8)="",0,INDEX(Transactions!$Q:$Q,ROW()-8))</f>
        <v>0</v>
      </c>
    </row>
    <row r="5507" spans="2:6" x14ac:dyDescent="0.15">
      <c r="B5507">
        <f ca="1">IF(INDEX(Transactions!$L:$L,ROW()-8)="",TODAY(),INDEX(Transactions!$G:$G,ROW()-8))</f>
        <v>46238</v>
      </c>
      <c r="F5507">
        <f>IF(INDEX(Transactions!$L:$L,ROW()-8)="",0,INDEX(Transactions!$Q:$Q,ROW()-8))</f>
        <v>0</v>
      </c>
    </row>
    <row r="5508" spans="2:6" x14ac:dyDescent="0.15">
      <c r="B5508">
        <f ca="1">IF(INDEX(Transactions!$L:$L,ROW()-8)="",TODAY(),INDEX(Transactions!$G:$G,ROW()-8))</f>
        <v>46238</v>
      </c>
      <c r="F5508">
        <f>IF(INDEX(Transactions!$L:$L,ROW()-8)="",0,INDEX(Transactions!$Q:$Q,ROW()-8))</f>
        <v>0</v>
      </c>
    </row>
    <row r="5509" spans="2:6" x14ac:dyDescent="0.15">
      <c r="B5509">
        <f ca="1">IF(INDEX(Transactions!$L:$L,ROW()-8)="",TODAY(),INDEX(Transactions!$G:$G,ROW()-8))</f>
        <v>46238</v>
      </c>
      <c r="F5509">
        <f>IF(INDEX(Transactions!$L:$L,ROW()-8)="",0,INDEX(Transactions!$Q:$Q,ROW()-8))</f>
        <v>0</v>
      </c>
    </row>
    <row r="5510" spans="2:6" x14ac:dyDescent="0.15">
      <c r="B5510">
        <f ca="1">IF(INDEX(Transactions!$L:$L,ROW()-8)="",TODAY(),INDEX(Transactions!$G:$G,ROW()-8))</f>
        <v>46238</v>
      </c>
      <c r="F5510">
        <f>IF(INDEX(Transactions!$L:$L,ROW()-8)="",0,INDEX(Transactions!$Q:$Q,ROW()-8))</f>
        <v>0</v>
      </c>
    </row>
    <row r="5511" spans="2:6" x14ac:dyDescent="0.15">
      <c r="B5511">
        <f ca="1">IF(INDEX(Transactions!$L:$L,ROW()-8)="",TODAY(),INDEX(Transactions!$G:$G,ROW()-8))</f>
        <v>46238</v>
      </c>
      <c r="F5511">
        <f>IF(INDEX(Transactions!$L:$L,ROW()-8)="",0,INDEX(Transactions!$Q:$Q,ROW()-8))</f>
        <v>0</v>
      </c>
    </row>
    <row r="5512" spans="2:6" x14ac:dyDescent="0.15">
      <c r="B5512">
        <f ca="1">IF(INDEX(Transactions!$L:$L,ROW()-8)="",TODAY(),INDEX(Transactions!$G:$G,ROW()-8))</f>
        <v>46238</v>
      </c>
      <c r="F5512">
        <f>IF(INDEX(Transactions!$L:$L,ROW()-8)="",0,INDEX(Transactions!$Q:$Q,ROW()-8))</f>
        <v>0</v>
      </c>
    </row>
    <row r="5513" spans="2:6" x14ac:dyDescent="0.15">
      <c r="B5513">
        <f ca="1">IF(INDEX(Transactions!$L:$L,ROW()-8)="",TODAY(),INDEX(Transactions!$G:$G,ROW()-8))</f>
        <v>46238</v>
      </c>
      <c r="F5513">
        <f>IF(INDEX(Transactions!$L:$L,ROW()-8)="",0,INDEX(Transactions!$Q:$Q,ROW()-8))</f>
        <v>0</v>
      </c>
    </row>
    <row r="5514" spans="2:6" x14ac:dyDescent="0.15">
      <c r="B5514">
        <f ca="1">IF(INDEX(Transactions!$L:$L,ROW()-8)="",TODAY(),INDEX(Transactions!$G:$G,ROW()-8))</f>
        <v>46238</v>
      </c>
      <c r="F5514">
        <f>IF(INDEX(Transactions!$L:$L,ROW()-8)="",0,INDEX(Transactions!$Q:$Q,ROW()-8))</f>
        <v>0</v>
      </c>
    </row>
    <row r="5515" spans="2:6" x14ac:dyDescent="0.15">
      <c r="B5515">
        <f ca="1">IF(INDEX(Transactions!$L:$L,ROW()-8)="",TODAY(),INDEX(Transactions!$G:$G,ROW()-8))</f>
        <v>46238</v>
      </c>
      <c r="F5515">
        <f>IF(INDEX(Transactions!$L:$L,ROW()-8)="",0,INDEX(Transactions!$Q:$Q,ROW()-8))</f>
        <v>0</v>
      </c>
    </row>
    <row r="5516" spans="2:6" x14ac:dyDescent="0.15">
      <c r="B5516">
        <f ca="1">IF(INDEX(Transactions!$L:$L,ROW()-8)="",TODAY(),INDEX(Transactions!$G:$G,ROW()-8))</f>
        <v>46238</v>
      </c>
      <c r="F5516">
        <f>IF(INDEX(Transactions!$L:$L,ROW()-8)="",0,INDEX(Transactions!$Q:$Q,ROW()-8))</f>
        <v>0</v>
      </c>
    </row>
    <row r="5517" spans="2:6" x14ac:dyDescent="0.15">
      <c r="B5517">
        <f ca="1">IF(INDEX(Transactions!$L:$L,ROW()-8)="",TODAY(),INDEX(Transactions!$G:$G,ROW()-8))</f>
        <v>46238</v>
      </c>
      <c r="F5517">
        <f>IF(INDEX(Transactions!$L:$L,ROW()-8)="",0,INDEX(Transactions!$Q:$Q,ROW()-8))</f>
        <v>0</v>
      </c>
    </row>
    <row r="5518" spans="2:6" x14ac:dyDescent="0.15">
      <c r="B5518">
        <f ca="1">IF(INDEX(Transactions!$L:$L,ROW()-8)="",TODAY(),INDEX(Transactions!$G:$G,ROW()-8))</f>
        <v>46238</v>
      </c>
      <c r="F5518">
        <f>IF(INDEX(Transactions!$L:$L,ROW()-8)="",0,INDEX(Transactions!$Q:$Q,ROW()-8))</f>
        <v>0</v>
      </c>
    </row>
    <row r="5519" spans="2:6" x14ac:dyDescent="0.15">
      <c r="B5519">
        <f ca="1">IF(INDEX(Transactions!$L:$L,ROW()-8)="",TODAY(),INDEX(Transactions!$G:$G,ROW()-8))</f>
        <v>46238</v>
      </c>
      <c r="F5519">
        <f>IF(INDEX(Transactions!$L:$L,ROW()-8)="",0,INDEX(Transactions!$Q:$Q,ROW()-8))</f>
        <v>0</v>
      </c>
    </row>
    <row r="5520" spans="2:6" x14ac:dyDescent="0.15">
      <c r="B5520">
        <f ca="1">IF(INDEX(Transactions!$L:$L,ROW()-8)="",TODAY(),INDEX(Transactions!$G:$G,ROW()-8))</f>
        <v>46238</v>
      </c>
      <c r="F5520">
        <f>IF(INDEX(Transactions!$L:$L,ROW()-8)="",0,INDEX(Transactions!$Q:$Q,ROW()-8))</f>
        <v>0</v>
      </c>
    </row>
    <row r="5521" spans="2:6" x14ac:dyDescent="0.15">
      <c r="B5521">
        <f ca="1">IF(INDEX(Transactions!$L:$L,ROW()-8)="",TODAY(),INDEX(Transactions!$G:$G,ROW()-8))</f>
        <v>46238</v>
      </c>
      <c r="F5521">
        <f>IF(INDEX(Transactions!$L:$L,ROW()-8)="",0,INDEX(Transactions!$Q:$Q,ROW()-8))</f>
        <v>0</v>
      </c>
    </row>
    <row r="5522" spans="2:6" x14ac:dyDescent="0.15">
      <c r="B5522">
        <f ca="1">IF(INDEX(Transactions!$L:$L,ROW()-8)="",TODAY(),INDEX(Transactions!$G:$G,ROW()-8))</f>
        <v>46238</v>
      </c>
      <c r="F5522">
        <f>IF(INDEX(Transactions!$L:$L,ROW()-8)="",0,INDEX(Transactions!$Q:$Q,ROW()-8))</f>
        <v>0</v>
      </c>
    </row>
    <row r="5523" spans="2:6" x14ac:dyDescent="0.15">
      <c r="B5523">
        <f ca="1">IF(INDEX(Transactions!$L:$L,ROW()-8)="",TODAY(),INDEX(Transactions!$G:$G,ROW()-8))</f>
        <v>46238</v>
      </c>
      <c r="F5523">
        <f>IF(INDEX(Transactions!$L:$L,ROW()-8)="",0,INDEX(Transactions!$Q:$Q,ROW()-8))</f>
        <v>0</v>
      </c>
    </row>
    <row r="5524" spans="2:6" x14ac:dyDescent="0.15">
      <c r="B5524">
        <f ca="1">IF(INDEX(Transactions!$L:$L,ROW()-8)="",TODAY(),INDEX(Transactions!$G:$G,ROW()-8))</f>
        <v>46238</v>
      </c>
      <c r="F5524">
        <f>IF(INDEX(Transactions!$L:$L,ROW()-8)="",0,INDEX(Transactions!$Q:$Q,ROW()-8))</f>
        <v>0</v>
      </c>
    </row>
    <row r="5525" spans="2:6" x14ac:dyDescent="0.15">
      <c r="B5525">
        <f ca="1">IF(INDEX(Transactions!$L:$L,ROW()-8)="",TODAY(),INDEX(Transactions!$G:$G,ROW()-8))</f>
        <v>46238</v>
      </c>
      <c r="F5525">
        <f>IF(INDEX(Transactions!$L:$L,ROW()-8)="",0,INDEX(Transactions!$Q:$Q,ROW()-8))</f>
        <v>0</v>
      </c>
    </row>
    <row r="5526" spans="2:6" x14ac:dyDescent="0.15">
      <c r="B5526">
        <f ca="1">IF(INDEX(Transactions!$L:$L,ROW()-8)="",TODAY(),INDEX(Transactions!$G:$G,ROW()-8))</f>
        <v>46238</v>
      </c>
      <c r="F5526">
        <f>IF(INDEX(Transactions!$L:$L,ROW()-8)="",0,INDEX(Transactions!$Q:$Q,ROW()-8))</f>
        <v>0</v>
      </c>
    </row>
    <row r="5527" spans="2:6" x14ac:dyDescent="0.15">
      <c r="B5527">
        <f ca="1">IF(INDEX(Transactions!$L:$L,ROW()-8)="",TODAY(),INDEX(Transactions!$G:$G,ROW()-8))</f>
        <v>46238</v>
      </c>
      <c r="F5527">
        <f>IF(INDEX(Transactions!$L:$L,ROW()-8)="",0,INDEX(Transactions!$Q:$Q,ROW()-8))</f>
        <v>0</v>
      </c>
    </row>
    <row r="5528" spans="2:6" x14ac:dyDescent="0.15">
      <c r="B5528">
        <f ca="1">IF(INDEX(Transactions!$L:$L,ROW()-8)="",TODAY(),INDEX(Transactions!$G:$G,ROW()-8))</f>
        <v>46238</v>
      </c>
      <c r="F5528">
        <f>IF(INDEX(Transactions!$L:$L,ROW()-8)="",0,INDEX(Transactions!$Q:$Q,ROW()-8))</f>
        <v>0</v>
      </c>
    </row>
    <row r="5529" spans="2:6" x14ac:dyDescent="0.15">
      <c r="B5529">
        <f ca="1">IF(INDEX(Transactions!$L:$L,ROW()-8)="",TODAY(),INDEX(Transactions!$G:$G,ROW()-8))</f>
        <v>46238</v>
      </c>
      <c r="F5529">
        <f>IF(INDEX(Transactions!$L:$L,ROW()-8)="",0,INDEX(Transactions!$Q:$Q,ROW()-8))</f>
        <v>0</v>
      </c>
    </row>
    <row r="5530" spans="2:6" x14ac:dyDescent="0.15">
      <c r="B5530">
        <f ca="1">IF(INDEX(Transactions!$L:$L,ROW()-8)="",TODAY(),INDEX(Transactions!$G:$G,ROW()-8))</f>
        <v>46238</v>
      </c>
      <c r="F5530">
        <f>IF(INDEX(Transactions!$L:$L,ROW()-8)="",0,INDEX(Transactions!$Q:$Q,ROW()-8))</f>
        <v>0</v>
      </c>
    </row>
    <row r="5531" spans="2:6" x14ac:dyDescent="0.15">
      <c r="B5531">
        <f ca="1">IF(INDEX(Transactions!$L:$L,ROW()-8)="",TODAY(),INDEX(Transactions!$G:$G,ROW()-8))</f>
        <v>46238</v>
      </c>
      <c r="F5531">
        <f>IF(INDEX(Transactions!$L:$L,ROW()-8)="",0,INDEX(Transactions!$Q:$Q,ROW()-8))</f>
        <v>0</v>
      </c>
    </row>
    <row r="5532" spans="2:6" x14ac:dyDescent="0.15">
      <c r="B5532">
        <f ca="1">IF(INDEX(Transactions!$L:$L,ROW()-8)="",TODAY(),INDEX(Transactions!$G:$G,ROW()-8))</f>
        <v>46238</v>
      </c>
      <c r="F5532">
        <f>IF(INDEX(Transactions!$L:$L,ROW()-8)="",0,INDEX(Transactions!$Q:$Q,ROW()-8))</f>
        <v>0</v>
      </c>
    </row>
    <row r="5533" spans="2:6" x14ac:dyDescent="0.15">
      <c r="B5533">
        <f ca="1">IF(INDEX(Transactions!$L:$L,ROW()-8)="",TODAY(),INDEX(Transactions!$G:$G,ROW()-8))</f>
        <v>46238</v>
      </c>
      <c r="F5533">
        <f>IF(INDEX(Transactions!$L:$L,ROW()-8)="",0,INDEX(Transactions!$Q:$Q,ROW()-8))</f>
        <v>0</v>
      </c>
    </row>
    <row r="5534" spans="2:6" x14ac:dyDescent="0.15">
      <c r="B5534">
        <f ca="1">IF(INDEX(Transactions!$L:$L,ROW()-8)="",TODAY(),INDEX(Transactions!$G:$G,ROW()-8))</f>
        <v>46238</v>
      </c>
      <c r="F5534">
        <f>IF(INDEX(Transactions!$L:$L,ROW()-8)="",0,INDEX(Transactions!$Q:$Q,ROW()-8))</f>
        <v>0</v>
      </c>
    </row>
    <row r="5535" spans="2:6" x14ac:dyDescent="0.15">
      <c r="B5535">
        <f ca="1">IF(INDEX(Transactions!$L:$L,ROW()-8)="",TODAY(),INDEX(Transactions!$G:$G,ROW()-8))</f>
        <v>46238</v>
      </c>
      <c r="F5535">
        <f>IF(INDEX(Transactions!$L:$L,ROW()-8)="",0,INDEX(Transactions!$Q:$Q,ROW()-8))</f>
        <v>0</v>
      </c>
    </row>
    <row r="5536" spans="2:6" x14ac:dyDescent="0.15">
      <c r="B5536">
        <f ca="1">IF(INDEX(Transactions!$L:$L,ROW()-8)="",TODAY(),INDEX(Transactions!$G:$G,ROW()-8))</f>
        <v>46238</v>
      </c>
      <c r="F5536">
        <f>IF(INDEX(Transactions!$L:$L,ROW()-8)="",0,INDEX(Transactions!$Q:$Q,ROW()-8))</f>
        <v>0</v>
      </c>
    </row>
    <row r="5537" spans="2:6" x14ac:dyDescent="0.15">
      <c r="B5537">
        <f ca="1">IF(INDEX(Transactions!$L:$L,ROW()-8)="",TODAY(),INDEX(Transactions!$G:$G,ROW()-8))</f>
        <v>46238</v>
      </c>
      <c r="F5537">
        <f>IF(INDEX(Transactions!$L:$L,ROW()-8)="",0,INDEX(Transactions!$Q:$Q,ROW()-8))</f>
        <v>0</v>
      </c>
    </row>
    <row r="5538" spans="2:6" x14ac:dyDescent="0.15">
      <c r="B5538">
        <f ca="1">IF(INDEX(Transactions!$L:$L,ROW()-8)="",TODAY(),INDEX(Transactions!$G:$G,ROW()-8))</f>
        <v>46238</v>
      </c>
      <c r="F5538">
        <f>IF(INDEX(Transactions!$L:$L,ROW()-8)="",0,INDEX(Transactions!$Q:$Q,ROW()-8))</f>
        <v>0</v>
      </c>
    </row>
    <row r="5539" spans="2:6" x14ac:dyDescent="0.15">
      <c r="B5539">
        <f ca="1">IF(INDEX(Transactions!$L:$L,ROW()-8)="",TODAY(),INDEX(Transactions!$G:$G,ROW()-8))</f>
        <v>46238</v>
      </c>
      <c r="F5539">
        <f>IF(INDEX(Transactions!$L:$L,ROW()-8)="",0,INDEX(Transactions!$Q:$Q,ROW()-8))</f>
        <v>0</v>
      </c>
    </row>
    <row r="5540" spans="2:6" x14ac:dyDescent="0.15">
      <c r="B5540">
        <f ca="1">IF(INDEX(Transactions!$L:$L,ROW()-8)="",TODAY(),INDEX(Transactions!$G:$G,ROW()-8))</f>
        <v>46238</v>
      </c>
      <c r="F5540">
        <f>IF(INDEX(Transactions!$L:$L,ROW()-8)="",0,INDEX(Transactions!$Q:$Q,ROW()-8))</f>
        <v>0</v>
      </c>
    </row>
    <row r="5541" spans="2:6" x14ac:dyDescent="0.15">
      <c r="B5541">
        <f ca="1">IF(INDEX(Transactions!$L:$L,ROW()-8)="",TODAY(),INDEX(Transactions!$G:$G,ROW()-8))</f>
        <v>46238</v>
      </c>
      <c r="F5541">
        <f>IF(INDEX(Transactions!$L:$L,ROW()-8)="",0,INDEX(Transactions!$Q:$Q,ROW()-8))</f>
        <v>0</v>
      </c>
    </row>
    <row r="5542" spans="2:6" x14ac:dyDescent="0.15">
      <c r="B5542">
        <f ca="1">IF(INDEX(Transactions!$L:$L,ROW()-8)="",TODAY(),INDEX(Transactions!$G:$G,ROW()-8))</f>
        <v>46238</v>
      </c>
      <c r="F5542">
        <f>IF(INDEX(Transactions!$L:$L,ROW()-8)="",0,INDEX(Transactions!$Q:$Q,ROW()-8))</f>
        <v>0</v>
      </c>
    </row>
    <row r="5543" spans="2:6" x14ac:dyDescent="0.15">
      <c r="B5543">
        <f ca="1">IF(INDEX(Transactions!$L:$L,ROW()-8)="",TODAY(),INDEX(Transactions!$G:$G,ROW()-8))</f>
        <v>46238</v>
      </c>
      <c r="F5543">
        <f>IF(INDEX(Transactions!$L:$L,ROW()-8)="",0,INDEX(Transactions!$Q:$Q,ROW()-8))</f>
        <v>0</v>
      </c>
    </row>
    <row r="5544" spans="2:6" x14ac:dyDescent="0.15">
      <c r="B5544">
        <f ca="1">IF(INDEX(Transactions!$L:$L,ROW()-8)="",TODAY(),INDEX(Transactions!$G:$G,ROW()-8))</f>
        <v>46238</v>
      </c>
      <c r="F5544">
        <f>IF(INDEX(Transactions!$L:$L,ROW()-8)="",0,INDEX(Transactions!$Q:$Q,ROW()-8))</f>
        <v>0</v>
      </c>
    </row>
    <row r="5545" spans="2:6" x14ac:dyDescent="0.15">
      <c r="B5545">
        <f ca="1">IF(INDEX(Transactions!$L:$L,ROW()-8)="",TODAY(),INDEX(Transactions!$G:$G,ROW()-8))</f>
        <v>46238</v>
      </c>
      <c r="F5545">
        <f>IF(INDEX(Transactions!$L:$L,ROW()-8)="",0,INDEX(Transactions!$Q:$Q,ROW()-8))</f>
        <v>0</v>
      </c>
    </row>
    <row r="5546" spans="2:6" x14ac:dyDescent="0.15">
      <c r="B5546">
        <f ca="1">IF(INDEX(Transactions!$L:$L,ROW()-8)="",TODAY(),INDEX(Transactions!$G:$G,ROW()-8))</f>
        <v>46238</v>
      </c>
      <c r="F5546">
        <f>IF(INDEX(Transactions!$L:$L,ROW()-8)="",0,INDEX(Transactions!$Q:$Q,ROW()-8))</f>
        <v>0</v>
      </c>
    </row>
    <row r="5547" spans="2:6" x14ac:dyDescent="0.15">
      <c r="B5547">
        <f ca="1">IF(INDEX(Transactions!$L:$L,ROW()-8)="",TODAY(),INDEX(Transactions!$G:$G,ROW()-8))</f>
        <v>46238</v>
      </c>
      <c r="F5547">
        <f>IF(INDEX(Transactions!$L:$L,ROW()-8)="",0,INDEX(Transactions!$Q:$Q,ROW()-8))</f>
        <v>0</v>
      </c>
    </row>
    <row r="5548" spans="2:6" x14ac:dyDescent="0.15">
      <c r="B5548">
        <f ca="1">IF(INDEX(Transactions!$L:$L,ROW()-8)="",TODAY(),INDEX(Transactions!$G:$G,ROW()-8))</f>
        <v>46238</v>
      </c>
      <c r="F5548">
        <f>IF(INDEX(Transactions!$L:$L,ROW()-8)="",0,INDEX(Transactions!$Q:$Q,ROW()-8))</f>
        <v>0</v>
      </c>
    </row>
    <row r="5549" spans="2:6" x14ac:dyDescent="0.15">
      <c r="B5549">
        <f ca="1">IF(INDEX(Transactions!$L:$L,ROW()-8)="",TODAY(),INDEX(Transactions!$G:$G,ROW()-8))</f>
        <v>46238</v>
      </c>
      <c r="F5549">
        <f>IF(INDEX(Transactions!$L:$L,ROW()-8)="",0,INDEX(Transactions!$Q:$Q,ROW()-8))</f>
        <v>0</v>
      </c>
    </row>
    <row r="5550" spans="2:6" x14ac:dyDescent="0.15">
      <c r="B5550">
        <f ca="1">IF(INDEX(Transactions!$L:$L,ROW()-8)="",TODAY(),INDEX(Transactions!$G:$G,ROW()-8))</f>
        <v>46238</v>
      </c>
      <c r="F5550">
        <f>IF(INDEX(Transactions!$L:$L,ROW()-8)="",0,INDEX(Transactions!$Q:$Q,ROW()-8))</f>
        <v>0</v>
      </c>
    </row>
    <row r="5551" spans="2:6" x14ac:dyDescent="0.15">
      <c r="B5551">
        <f ca="1">IF(INDEX(Transactions!$L:$L,ROW()-8)="",TODAY(),INDEX(Transactions!$G:$G,ROW()-8))</f>
        <v>46238</v>
      </c>
      <c r="F5551">
        <f>IF(INDEX(Transactions!$L:$L,ROW()-8)="",0,INDEX(Transactions!$Q:$Q,ROW()-8))</f>
        <v>0</v>
      </c>
    </row>
    <row r="5552" spans="2:6" x14ac:dyDescent="0.15">
      <c r="B5552">
        <f ca="1">IF(INDEX(Transactions!$L:$L,ROW()-8)="",TODAY(),INDEX(Transactions!$G:$G,ROW()-8))</f>
        <v>46238</v>
      </c>
      <c r="F5552">
        <f>IF(INDEX(Transactions!$L:$L,ROW()-8)="",0,INDEX(Transactions!$Q:$Q,ROW()-8))</f>
        <v>0</v>
      </c>
    </row>
    <row r="5553" spans="2:6" x14ac:dyDescent="0.15">
      <c r="B5553">
        <f ca="1">IF(INDEX(Transactions!$L:$L,ROW()-8)="",TODAY(),INDEX(Transactions!$G:$G,ROW()-8))</f>
        <v>46238</v>
      </c>
      <c r="F5553">
        <f>IF(INDEX(Transactions!$L:$L,ROW()-8)="",0,INDEX(Transactions!$Q:$Q,ROW()-8))</f>
        <v>0</v>
      </c>
    </row>
    <row r="5554" spans="2:6" x14ac:dyDescent="0.15">
      <c r="B5554">
        <f ca="1">IF(INDEX(Transactions!$L:$L,ROW()-8)="",TODAY(),INDEX(Transactions!$G:$G,ROW()-8))</f>
        <v>46238</v>
      </c>
      <c r="F5554">
        <f>IF(INDEX(Transactions!$L:$L,ROW()-8)="",0,INDEX(Transactions!$Q:$Q,ROW()-8))</f>
        <v>0</v>
      </c>
    </row>
    <row r="5555" spans="2:6" x14ac:dyDescent="0.15">
      <c r="B5555">
        <f ca="1">IF(INDEX(Transactions!$L:$L,ROW()-8)="",TODAY(),INDEX(Transactions!$G:$G,ROW()-8))</f>
        <v>46238</v>
      </c>
      <c r="F5555">
        <f>IF(INDEX(Transactions!$L:$L,ROW()-8)="",0,INDEX(Transactions!$Q:$Q,ROW()-8))</f>
        <v>0</v>
      </c>
    </row>
    <row r="5556" spans="2:6" x14ac:dyDescent="0.15">
      <c r="B5556">
        <f ca="1">IF(INDEX(Transactions!$L:$L,ROW()-8)="",TODAY(),INDEX(Transactions!$G:$G,ROW()-8))</f>
        <v>46238</v>
      </c>
      <c r="F5556">
        <f>IF(INDEX(Transactions!$L:$L,ROW()-8)="",0,INDEX(Transactions!$Q:$Q,ROW()-8))</f>
        <v>0</v>
      </c>
    </row>
    <row r="5557" spans="2:6" x14ac:dyDescent="0.15">
      <c r="B5557">
        <f ca="1">IF(INDEX(Transactions!$L:$L,ROW()-8)="",TODAY(),INDEX(Transactions!$G:$G,ROW()-8))</f>
        <v>46238</v>
      </c>
      <c r="F5557">
        <f>IF(INDEX(Transactions!$L:$L,ROW()-8)="",0,INDEX(Transactions!$Q:$Q,ROW()-8))</f>
        <v>0</v>
      </c>
    </row>
    <row r="5558" spans="2:6" x14ac:dyDescent="0.15">
      <c r="B5558">
        <f ca="1">IF(INDEX(Transactions!$L:$L,ROW()-8)="",TODAY(),INDEX(Transactions!$G:$G,ROW()-8))</f>
        <v>46238</v>
      </c>
      <c r="F5558">
        <f>IF(INDEX(Transactions!$L:$L,ROW()-8)="",0,INDEX(Transactions!$Q:$Q,ROW()-8))</f>
        <v>0</v>
      </c>
    </row>
    <row r="5559" spans="2:6" x14ac:dyDescent="0.15">
      <c r="B5559">
        <f ca="1">IF(INDEX(Transactions!$L:$L,ROW()-8)="",TODAY(),INDEX(Transactions!$G:$G,ROW()-8))</f>
        <v>46238</v>
      </c>
      <c r="F5559">
        <f>IF(INDEX(Transactions!$L:$L,ROW()-8)="",0,INDEX(Transactions!$Q:$Q,ROW()-8))</f>
        <v>0</v>
      </c>
    </row>
    <row r="5560" spans="2:6" x14ac:dyDescent="0.15">
      <c r="B5560">
        <f ca="1">IF(INDEX(Transactions!$L:$L,ROW()-8)="",TODAY(),INDEX(Transactions!$G:$G,ROW()-8))</f>
        <v>46238</v>
      </c>
      <c r="F5560">
        <f>IF(INDEX(Transactions!$L:$L,ROW()-8)="",0,INDEX(Transactions!$Q:$Q,ROW()-8))</f>
        <v>0</v>
      </c>
    </row>
    <row r="5561" spans="2:6" x14ac:dyDescent="0.15">
      <c r="B5561">
        <f ca="1">IF(INDEX(Transactions!$L:$L,ROW()-8)="",TODAY(),INDEX(Transactions!$G:$G,ROW()-8))</f>
        <v>46238</v>
      </c>
      <c r="F5561">
        <f>IF(INDEX(Transactions!$L:$L,ROW()-8)="",0,INDEX(Transactions!$Q:$Q,ROW()-8))</f>
        <v>0</v>
      </c>
    </row>
    <row r="5562" spans="2:6" x14ac:dyDescent="0.15">
      <c r="B5562">
        <f ca="1">IF(INDEX(Transactions!$L:$L,ROW()-8)="",TODAY(),INDEX(Transactions!$G:$G,ROW()-8))</f>
        <v>46238</v>
      </c>
      <c r="F5562">
        <f>IF(INDEX(Transactions!$L:$L,ROW()-8)="",0,INDEX(Transactions!$Q:$Q,ROW()-8))</f>
        <v>0</v>
      </c>
    </row>
    <row r="5563" spans="2:6" x14ac:dyDescent="0.15">
      <c r="B5563">
        <f ca="1">IF(INDEX(Transactions!$L:$L,ROW()-8)="",TODAY(),INDEX(Transactions!$G:$G,ROW()-8))</f>
        <v>46238</v>
      </c>
      <c r="F5563">
        <f>IF(INDEX(Transactions!$L:$L,ROW()-8)="",0,INDEX(Transactions!$Q:$Q,ROW()-8))</f>
        <v>0</v>
      </c>
    </row>
    <row r="5564" spans="2:6" x14ac:dyDescent="0.15">
      <c r="B5564">
        <f ca="1">IF(INDEX(Transactions!$L:$L,ROW()-8)="",TODAY(),INDEX(Transactions!$G:$G,ROW()-8))</f>
        <v>46238</v>
      </c>
      <c r="F5564">
        <f>IF(INDEX(Transactions!$L:$L,ROW()-8)="",0,INDEX(Transactions!$Q:$Q,ROW()-8))</f>
        <v>0</v>
      </c>
    </row>
    <row r="5565" spans="2:6" x14ac:dyDescent="0.15">
      <c r="B5565">
        <f ca="1">IF(INDEX(Transactions!$L:$L,ROW()-8)="",TODAY(),INDEX(Transactions!$G:$G,ROW()-8))</f>
        <v>46238</v>
      </c>
      <c r="F5565">
        <f>IF(INDEX(Transactions!$L:$L,ROW()-8)="",0,INDEX(Transactions!$Q:$Q,ROW()-8))</f>
        <v>0</v>
      </c>
    </row>
    <row r="5566" spans="2:6" x14ac:dyDescent="0.15">
      <c r="B5566">
        <f ca="1">IF(INDEX(Transactions!$L:$L,ROW()-8)="",TODAY(),INDEX(Transactions!$G:$G,ROW()-8))</f>
        <v>46238</v>
      </c>
      <c r="F5566">
        <f>IF(INDEX(Transactions!$L:$L,ROW()-8)="",0,INDEX(Transactions!$Q:$Q,ROW()-8))</f>
        <v>0</v>
      </c>
    </row>
    <row r="5567" spans="2:6" x14ac:dyDescent="0.15">
      <c r="B5567">
        <f ca="1">IF(INDEX(Transactions!$L:$L,ROW()-8)="",TODAY(),INDEX(Transactions!$G:$G,ROW()-8))</f>
        <v>46238</v>
      </c>
      <c r="F5567">
        <f>IF(INDEX(Transactions!$L:$L,ROW()-8)="",0,INDEX(Transactions!$Q:$Q,ROW()-8))</f>
        <v>0</v>
      </c>
    </row>
    <row r="5568" spans="2:6" x14ac:dyDescent="0.15">
      <c r="B5568">
        <f ca="1">IF(INDEX(Transactions!$L:$L,ROW()-8)="",TODAY(),INDEX(Transactions!$G:$G,ROW()-8))</f>
        <v>46238</v>
      </c>
      <c r="F5568">
        <f>IF(INDEX(Transactions!$L:$L,ROW()-8)="",0,INDEX(Transactions!$Q:$Q,ROW()-8))</f>
        <v>0</v>
      </c>
    </row>
    <row r="5569" spans="2:6" x14ac:dyDescent="0.15">
      <c r="B5569">
        <f ca="1">IF(INDEX(Transactions!$L:$L,ROW()-8)="",TODAY(),INDEX(Transactions!$G:$G,ROW()-8))</f>
        <v>46238</v>
      </c>
      <c r="F5569">
        <f>IF(INDEX(Transactions!$L:$L,ROW()-8)="",0,INDEX(Transactions!$Q:$Q,ROW()-8))</f>
        <v>0</v>
      </c>
    </row>
    <row r="5570" spans="2:6" x14ac:dyDescent="0.15">
      <c r="B5570">
        <f ca="1">IF(INDEX(Transactions!$L:$L,ROW()-8)="",TODAY(),INDEX(Transactions!$G:$G,ROW()-8))</f>
        <v>46238</v>
      </c>
      <c r="F5570">
        <f>IF(INDEX(Transactions!$L:$L,ROW()-8)="",0,INDEX(Transactions!$Q:$Q,ROW()-8))</f>
        <v>0</v>
      </c>
    </row>
    <row r="5571" spans="2:6" x14ac:dyDescent="0.15">
      <c r="B5571">
        <f ca="1">IF(INDEX(Transactions!$L:$L,ROW()-8)="",TODAY(),INDEX(Transactions!$G:$G,ROW()-8))</f>
        <v>46238</v>
      </c>
      <c r="F5571">
        <f>IF(INDEX(Transactions!$L:$L,ROW()-8)="",0,INDEX(Transactions!$Q:$Q,ROW()-8))</f>
        <v>0</v>
      </c>
    </row>
    <row r="5572" spans="2:6" x14ac:dyDescent="0.15">
      <c r="B5572">
        <f ca="1">IF(INDEX(Transactions!$L:$L,ROW()-8)="",TODAY(),INDEX(Transactions!$G:$G,ROW()-8))</f>
        <v>46238</v>
      </c>
      <c r="F5572">
        <f>IF(INDEX(Transactions!$L:$L,ROW()-8)="",0,INDEX(Transactions!$Q:$Q,ROW()-8))</f>
        <v>0</v>
      </c>
    </row>
    <row r="5573" spans="2:6" x14ac:dyDescent="0.15">
      <c r="B5573">
        <f ca="1">IF(INDEX(Transactions!$L:$L,ROW()-8)="",TODAY(),INDEX(Transactions!$G:$G,ROW()-8))</f>
        <v>46238</v>
      </c>
      <c r="F5573">
        <f>IF(INDEX(Transactions!$L:$L,ROW()-8)="",0,INDEX(Transactions!$Q:$Q,ROW()-8))</f>
        <v>0</v>
      </c>
    </row>
    <row r="5574" spans="2:6" x14ac:dyDescent="0.15">
      <c r="B5574">
        <f ca="1">IF(INDEX(Transactions!$L:$L,ROW()-8)="",TODAY(),INDEX(Transactions!$G:$G,ROW()-8))</f>
        <v>46238</v>
      </c>
      <c r="F5574">
        <f>IF(INDEX(Transactions!$L:$L,ROW()-8)="",0,INDEX(Transactions!$Q:$Q,ROW()-8))</f>
        <v>0</v>
      </c>
    </row>
    <row r="5575" spans="2:6" x14ac:dyDescent="0.15">
      <c r="B5575">
        <f ca="1">IF(INDEX(Transactions!$L:$L,ROW()-8)="",TODAY(),INDEX(Transactions!$G:$G,ROW()-8))</f>
        <v>46238</v>
      </c>
      <c r="F5575">
        <f>IF(INDEX(Transactions!$L:$L,ROW()-8)="",0,INDEX(Transactions!$Q:$Q,ROW()-8))</f>
        <v>0</v>
      </c>
    </row>
    <row r="5576" spans="2:6" x14ac:dyDescent="0.15">
      <c r="B5576">
        <f ca="1">IF(INDEX(Transactions!$L:$L,ROW()-8)="",TODAY(),INDEX(Transactions!$G:$G,ROW()-8))</f>
        <v>46238</v>
      </c>
      <c r="F5576">
        <f>IF(INDEX(Transactions!$L:$L,ROW()-8)="",0,INDEX(Transactions!$Q:$Q,ROW()-8))</f>
        <v>0</v>
      </c>
    </row>
    <row r="5577" spans="2:6" x14ac:dyDescent="0.15">
      <c r="B5577">
        <f ca="1">IF(INDEX(Transactions!$L:$L,ROW()-8)="",TODAY(),INDEX(Transactions!$G:$G,ROW()-8))</f>
        <v>46238</v>
      </c>
      <c r="F5577">
        <f>IF(INDEX(Transactions!$L:$L,ROW()-8)="",0,INDEX(Transactions!$Q:$Q,ROW()-8))</f>
        <v>0</v>
      </c>
    </row>
    <row r="5578" spans="2:6" x14ac:dyDescent="0.15">
      <c r="B5578">
        <f ca="1">IF(INDEX(Transactions!$L:$L,ROW()-8)="",TODAY(),INDEX(Transactions!$G:$G,ROW()-8))</f>
        <v>46238</v>
      </c>
      <c r="F5578">
        <f>IF(INDEX(Transactions!$L:$L,ROW()-8)="",0,INDEX(Transactions!$Q:$Q,ROW()-8))</f>
        <v>0</v>
      </c>
    </row>
    <row r="5579" spans="2:6" x14ac:dyDescent="0.15">
      <c r="B5579">
        <f ca="1">IF(INDEX(Transactions!$L:$L,ROW()-8)="",TODAY(),INDEX(Transactions!$G:$G,ROW()-8))</f>
        <v>46238</v>
      </c>
      <c r="F5579">
        <f>IF(INDEX(Transactions!$L:$L,ROW()-8)="",0,INDEX(Transactions!$Q:$Q,ROW()-8))</f>
        <v>0</v>
      </c>
    </row>
    <row r="5580" spans="2:6" x14ac:dyDescent="0.15">
      <c r="B5580">
        <f ca="1">IF(INDEX(Transactions!$L:$L,ROW()-8)="",TODAY(),INDEX(Transactions!$G:$G,ROW()-8))</f>
        <v>46238</v>
      </c>
      <c r="F5580">
        <f>IF(INDEX(Transactions!$L:$L,ROW()-8)="",0,INDEX(Transactions!$Q:$Q,ROW()-8))</f>
        <v>0</v>
      </c>
    </row>
    <row r="5581" spans="2:6" x14ac:dyDescent="0.15">
      <c r="B5581">
        <f ca="1">IF(INDEX(Transactions!$L:$L,ROW()-8)="",TODAY(),INDEX(Transactions!$G:$G,ROW()-8))</f>
        <v>46238</v>
      </c>
      <c r="F5581">
        <f>IF(INDEX(Transactions!$L:$L,ROW()-8)="",0,INDEX(Transactions!$Q:$Q,ROW()-8))</f>
        <v>0</v>
      </c>
    </row>
    <row r="5582" spans="2:6" x14ac:dyDescent="0.15">
      <c r="B5582">
        <f ca="1">IF(INDEX(Transactions!$L:$L,ROW()-8)="",TODAY(),INDEX(Transactions!$G:$G,ROW()-8))</f>
        <v>46238</v>
      </c>
      <c r="F5582">
        <f>IF(INDEX(Transactions!$L:$L,ROW()-8)="",0,INDEX(Transactions!$Q:$Q,ROW()-8))</f>
        <v>0</v>
      </c>
    </row>
    <row r="5583" spans="2:6" x14ac:dyDescent="0.15">
      <c r="B5583">
        <f ca="1">IF(INDEX(Transactions!$L:$L,ROW()-8)="",TODAY(),INDEX(Transactions!$G:$G,ROW()-8))</f>
        <v>46238</v>
      </c>
      <c r="F5583">
        <f>IF(INDEX(Transactions!$L:$L,ROW()-8)="",0,INDEX(Transactions!$Q:$Q,ROW()-8))</f>
        <v>0</v>
      </c>
    </row>
    <row r="5584" spans="2:6" x14ac:dyDescent="0.15">
      <c r="B5584">
        <f ca="1">IF(INDEX(Transactions!$L:$L,ROW()-8)="",TODAY(),INDEX(Transactions!$G:$G,ROW()-8))</f>
        <v>46238</v>
      </c>
      <c r="F5584">
        <f>IF(INDEX(Transactions!$L:$L,ROW()-8)="",0,INDEX(Transactions!$Q:$Q,ROW()-8))</f>
        <v>0</v>
      </c>
    </row>
    <row r="5585" spans="2:6" x14ac:dyDescent="0.15">
      <c r="B5585">
        <f ca="1">IF(INDEX(Transactions!$L:$L,ROW()-8)="",TODAY(),INDEX(Transactions!$G:$G,ROW()-8))</f>
        <v>46238</v>
      </c>
      <c r="F5585">
        <f>IF(INDEX(Transactions!$L:$L,ROW()-8)="",0,INDEX(Transactions!$Q:$Q,ROW()-8))</f>
        <v>0</v>
      </c>
    </row>
    <row r="5586" spans="2:6" x14ac:dyDescent="0.15">
      <c r="B5586">
        <f ca="1">IF(INDEX(Transactions!$L:$L,ROW()-8)="",TODAY(),INDEX(Transactions!$G:$G,ROW()-8))</f>
        <v>46238</v>
      </c>
      <c r="F5586">
        <f>IF(INDEX(Transactions!$L:$L,ROW()-8)="",0,INDEX(Transactions!$Q:$Q,ROW()-8))</f>
        <v>0</v>
      </c>
    </row>
    <row r="5587" spans="2:6" x14ac:dyDescent="0.15">
      <c r="B5587">
        <f ca="1">IF(INDEX(Transactions!$L:$L,ROW()-8)="",TODAY(),INDEX(Transactions!$G:$G,ROW()-8))</f>
        <v>46238</v>
      </c>
      <c r="F5587">
        <f>IF(INDEX(Transactions!$L:$L,ROW()-8)="",0,INDEX(Transactions!$Q:$Q,ROW()-8))</f>
        <v>0</v>
      </c>
    </row>
    <row r="5588" spans="2:6" x14ac:dyDescent="0.15">
      <c r="B5588">
        <f ca="1">IF(INDEX(Transactions!$L:$L,ROW()-8)="",TODAY(),INDEX(Transactions!$G:$G,ROW()-8))</f>
        <v>46238</v>
      </c>
      <c r="F5588">
        <f>IF(INDEX(Transactions!$L:$L,ROW()-8)="",0,INDEX(Transactions!$Q:$Q,ROW()-8))</f>
        <v>0</v>
      </c>
    </row>
    <row r="5589" spans="2:6" x14ac:dyDescent="0.15">
      <c r="B5589">
        <f ca="1">IF(INDEX(Transactions!$L:$L,ROW()-8)="",TODAY(),INDEX(Transactions!$G:$G,ROW()-8))</f>
        <v>46238</v>
      </c>
      <c r="F5589">
        <f>IF(INDEX(Transactions!$L:$L,ROW()-8)="",0,INDEX(Transactions!$Q:$Q,ROW()-8))</f>
        <v>0</v>
      </c>
    </row>
    <row r="5590" spans="2:6" x14ac:dyDescent="0.15">
      <c r="B5590">
        <f ca="1">IF(INDEX(Transactions!$L:$L,ROW()-8)="",TODAY(),INDEX(Transactions!$G:$G,ROW()-8))</f>
        <v>46238</v>
      </c>
      <c r="F5590">
        <f>IF(INDEX(Transactions!$L:$L,ROW()-8)="",0,INDEX(Transactions!$Q:$Q,ROW()-8))</f>
        <v>0</v>
      </c>
    </row>
    <row r="5591" spans="2:6" x14ac:dyDescent="0.15">
      <c r="B5591">
        <f ca="1">IF(INDEX(Transactions!$L:$L,ROW()-8)="",TODAY(),INDEX(Transactions!$G:$G,ROW()-8))</f>
        <v>46238</v>
      </c>
      <c r="F5591">
        <f>IF(INDEX(Transactions!$L:$L,ROW()-8)="",0,INDEX(Transactions!$Q:$Q,ROW()-8))</f>
        <v>0</v>
      </c>
    </row>
    <row r="5592" spans="2:6" x14ac:dyDescent="0.15">
      <c r="B5592">
        <f ca="1">IF(INDEX(Transactions!$L:$L,ROW()-8)="",TODAY(),INDEX(Transactions!$G:$G,ROW()-8))</f>
        <v>46238</v>
      </c>
      <c r="F5592">
        <f>IF(INDEX(Transactions!$L:$L,ROW()-8)="",0,INDEX(Transactions!$Q:$Q,ROW()-8))</f>
        <v>0</v>
      </c>
    </row>
    <row r="5593" spans="2:6" x14ac:dyDescent="0.15">
      <c r="B5593">
        <f ca="1">IF(INDEX(Transactions!$L:$L,ROW()-8)="",TODAY(),INDEX(Transactions!$G:$G,ROW()-8))</f>
        <v>46238</v>
      </c>
      <c r="F5593">
        <f>IF(INDEX(Transactions!$L:$L,ROW()-8)="",0,INDEX(Transactions!$Q:$Q,ROW()-8))</f>
        <v>0</v>
      </c>
    </row>
    <row r="5594" spans="2:6" x14ac:dyDescent="0.15">
      <c r="B5594">
        <f ca="1">IF(INDEX(Transactions!$L:$L,ROW()-8)="",TODAY(),INDEX(Transactions!$G:$G,ROW()-8))</f>
        <v>46238</v>
      </c>
      <c r="F5594">
        <f>IF(INDEX(Transactions!$L:$L,ROW()-8)="",0,INDEX(Transactions!$Q:$Q,ROW()-8))</f>
        <v>0</v>
      </c>
    </row>
    <row r="5595" spans="2:6" x14ac:dyDescent="0.15">
      <c r="B5595">
        <f ca="1">IF(INDEX(Transactions!$L:$L,ROW()-8)="",TODAY(),INDEX(Transactions!$G:$G,ROW()-8))</f>
        <v>46238</v>
      </c>
      <c r="F5595">
        <f>IF(INDEX(Transactions!$L:$L,ROW()-8)="",0,INDEX(Transactions!$Q:$Q,ROW()-8))</f>
        <v>0</v>
      </c>
    </row>
    <row r="5596" spans="2:6" x14ac:dyDescent="0.15">
      <c r="B5596">
        <f ca="1">IF(INDEX(Transactions!$L:$L,ROW()-8)="",TODAY(),INDEX(Transactions!$G:$G,ROW()-8))</f>
        <v>46238</v>
      </c>
      <c r="F5596">
        <f>IF(INDEX(Transactions!$L:$L,ROW()-8)="",0,INDEX(Transactions!$Q:$Q,ROW()-8))</f>
        <v>0</v>
      </c>
    </row>
    <row r="5597" spans="2:6" x14ac:dyDescent="0.15">
      <c r="B5597">
        <f ca="1">IF(INDEX(Transactions!$L:$L,ROW()-8)="",TODAY(),INDEX(Transactions!$G:$G,ROW()-8))</f>
        <v>46238</v>
      </c>
      <c r="F5597">
        <f>IF(INDEX(Transactions!$L:$L,ROW()-8)="",0,INDEX(Transactions!$Q:$Q,ROW()-8))</f>
        <v>0</v>
      </c>
    </row>
    <row r="5598" spans="2:6" x14ac:dyDescent="0.15">
      <c r="B5598">
        <f ca="1">IF(INDEX(Transactions!$L:$L,ROW()-8)="",TODAY(),INDEX(Transactions!$G:$G,ROW()-8))</f>
        <v>46238</v>
      </c>
      <c r="F5598">
        <f>IF(INDEX(Transactions!$L:$L,ROW()-8)="",0,INDEX(Transactions!$Q:$Q,ROW()-8))</f>
        <v>0</v>
      </c>
    </row>
    <row r="5599" spans="2:6" x14ac:dyDescent="0.15">
      <c r="B5599">
        <f ca="1">IF(INDEX(Transactions!$L:$L,ROW()-8)="",TODAY(),INDEX(Transactions!$G:$G,ROW()-8))</f>
        <v>46238</v>
      </c>
      <c r="F5599">
        <f>IF(INDEX(Transactions!$L:$L,ROW()-8)="",0,INDEX(Transactions!$Q:$Q,ROW()-8))</f>
        <v>0</v>
      </c>
    </row>
    <row r="5600" spans="2:6" x14ac:dyDescent="0.15">
      <c r="B5600">
        <f ca="1">IF(INDEX(Transactions!$L:$L,ROW()-8)="",TODAY(),INDEX(Transactions!$G:$G,ROW()-8))</f>
        <v>46238</v>
      </c>
      <c r="F5600">
        <f>IF(INDEX(Transactions!$L:$L,ROW()-8)="",0,INDEX(Transactions!$Q:$Q,ROW()-8))</f>
        <v>0</v>
      </c>
    </row>
    <row r="5601" spans="2:6" x14ac:dyDescent="0.15">
      <c r="B5601">
        <f ca="1">IF(INDEX(Transactions!$L:$L,ROW()-8)="",TODAY(),INDEX(Transactions!$G:$G,ROW()-8))</f>
        <v>46238</v>
      </c>
      <c r="F5601">
        <f>IF(INDEX(Transactions!$L:$L,ROW()-8)="",0,INDEX(Transactions!$Q:$Q,ROW()-8))</f>
        <v>0</v>
      </c>
    </row>
    <row r="5602" spans="2:6" x14ac:dyDescent="0.15">
      <c r="B5602">
        <f ca="1">IF(INDEX(Transactions!$L:$L,ROW()-8)="",TODAY(),INDEX(Transactions!$G:$G,ROW()-8))</f>
        <v>46238</v>
      </c>
      <c r="F5602">
        <f>IF(INDEX(Transactions!$L:$L,ROW()-8)="",0,INDEX(Transactions!$Q:$Q,ROW()-8))</f>
        <v>0</v>
      </c>
    </row>
    <row r="5603" spans="2:6" x14ac:dyDescent="0.15">
      <c r="B5603">
        <f ca="1">IF(INDEX(Transactions!$L:$L,ROW()-8)="",TODAY(),INDEX(Transactions!$G:$G,ROW()-8))</f>
        <v>46238</v>
      </c>
      <c r="F5603">
        <f>IF(INDEX(Transactions!$L:$L,ROW()-8)="",0,INDEX(Transactions!$Q:$Q,ROW()-8))</f>
        <v>0</v>
      </c>
    </row>
    <row r="5604" spans="2:6" x14ac:dyDescent="0.15">
      <c r="B5604">
        <f ca="1">IF(INDEX(Transactions!$L:$L,ROW()-8)="",TODAY(),INDEX(Transactions!$G:$G,ROW()-8))</f>
        <v>46238</v>
      </c>
      <c r="F5604">
        <f>IF(INDEX(Transactions!$L:$L,ROW()-8)="",0,INDEX(Transactions!$Q:$Q,ROW()-8))</f>
        <v>0</v>
      </c>
    </row>
    <row r="5605" spans="2:6" x14ac:dyDescent="0.15">
      <c r="B5605">
        <f ca="1">IF(INDEX(Transactions!$L:$L,ROW()-8)="",TODAY(),INDEX(Transactions!$G:$G,ROW()-8))</f>
        <v>46238</v>
      </c>
      <c r="F5605">
        <f>IF(INDEX(Transactions!$L:$L,ROW()-8)="",0,INDEX(Transactions!$Q:$Q,ROW()-8))</f>
        <v>0</v>
      </c>
    </row>
    <row r="5606" spans="2:6" x14ac:dyDescent="0.15">
      <c r="B5606">
        <f ca="1">IF(INDEX(Transactions!$L:$L,ROW()-8)="",TODAY(),INDEX(Transactions!$G:$G,ROW()-8))</f>
        <v>46238</v>
      </c>
      <c r="F5606">
        <f>IF(INDEX(Transactions!$L:$L,ROW()-8)="",0,INDEX(Transactions!$Q:$Q,ROW()-8))</f>
        <v>0</v>
      </c>
    </row>
    <row r="5607" spans="2:6" x14ac:dyDescent="0.15">
      <c r="B5607">
        <f ca="1">IF(INDEX(Transactions!$L:$L,ROW()-8)="",TODAY(),INDEX(Transactions!$G:$G,ROW()-8))</f>
        <v>46238</v>
      </c>
      <c r="F5607">
        <f>IF(INDEX(Transactions!$L:$L,ROW()-8)="",0,INDEX(Transactions!$Q:$Q,ROW()-8))</f>
        <v>0</v>
      </c>
    </row>
    <row r="5608" spans="2:6" x14ac:dyDescent="0.15">
      <c r="B5608">
        <f ca="1">IF(INDEX(Transactions!$L:$L,ROW()-8)="",TODAY(),INDEX(Transactions!$G:$G,ROW()-8))</f>
        <v>46238</v>
      </c>
      <c r="F5608">
        <f>IF(INDEX(Transactions!$L:$L,ROW()-8)="",0,INDEX(Transactions!$Q:$Q,ROW()-8))</f>
        <v>0</v>
      </c>
    </row>
    <row r="5609" spans="2:6" x14ac:dyDescent="0.15">
      <c r="B5609">
        <f ca="1">IF(INDEX(Transactions!$L:$L,ROW()-8)="",TODAY(),INDEX(Transactions!$G:$G,ROW()-8))</f>
        <v>46238</v>
      </c>
      <c r="F5609">
        <f>IF(INDEX(Transactions!$L:$L,ROW()-8)="",0,INDEX(Transactions!$Q:$Q,ROW()-8))</f>
        <v>0</v>
      </c>
    </row>
    <row r="5610" spans="2:6" x14ac:dyDescent="0.15">
      <c r="B5610">
        <f ca="1">IF(INDEX(Transactions!$L:$L,ROW()-8)="",TODAY(),INDEX(Transactions!$G:$G,ROW()-8))</f>
        <v>46238</v>
      </c>
      <c r="F5610">
        <f>IF(INDEX(Transactions!$L:$L,ROW()-8)="",0,INDEX(Transactions!$Q:$Q,ROW()-8))</f>
        <v>0</v>
      </c>
    </row>
    <row r="5611" spans="2:6" x14ac:dyDescent="0.15">
      <c r="B5611">
        <f ca="1">IF(INDEX(Transactions!$L:$L,ROW()-8)="",TODAY(),INDEX(Transactions!$G:$G,ROW()-8))</f>
        <v>46238</v>
      </c>
      <c r="F5611">
        <f>IF(INDEX(Transactions!$L:$L,ROW()-8)="",0,INDEX(Transactions!$Q:$Q,ROW()-8))</f>
        <v>0</v>
      </c>
    </row>
    <row r="5612" spans="2:6" x14ac:dyDescent="0.15">
      <c r="B5612">
        <f ca="1">IF(INDEX(Transactions!$L:$L,ROW()-8)="",TODAY(),INDEX(Transactions!$G:$G,ROW()-8))</f>
        <v>46238</v>
      </c>
      <c r="F5612">
        <f>IF(INDEX(Transactions!$L:$L,ROW()-8)="",0,INDEX(Transactions!$Q:$Q,ROW()-8))</f>
        <v>0</v>
      </c>
    </row>
    <row r="5613" spans="2:6" x14ac:dyDescent="0.15">
      <c r="B5613">
        <f ca="1">IF(INDEX(Transactions!$L:$L,ROW()-8)="",TODAY(),INDEX(Transactions!$G:$G,ROW()-8))</f>
        <v>46238</v>
      </c>
      <c r="F5613">
        <f>IF(INDEX(Transactions!$L:$L,ROW()-8)="",0,INDEX(Transactions!$Q:$Q,ROW()-8))</f>
        <v>0</v>
      </c>
    </row>
    <row r="5614" spans="2:6" x14ac:dyDescent="0.15">
      <c r="B5614">
        <f ca="1">IF(INDEX(Transactions!$L:$L,ROW()-8)="",TODAY(),INDEX(Transactions!$G:$G,ROW()-8))</f>
        <v>46238</v>
      </c>
      <c r="F5614">
        <f>IF(INDEX(Transactions!$L:$L,ROW()-8)="",0,INDEX(Transactions!$Q:$Q,ROW()-8))</f>
        <v>0</v>
      </c>
    </row>
    <row r="5615" spans="2:6" x14ac:dyDescent="0.15">
      <c r="B5615">
        <f ca="1">IF(INDEX(Transactions!$L:$L,ROW()-8)="",TODAY(),INDEX(Transactions!$G:$G,ROW()-8))</f>
        <v>46238</v>
      </c>
      <c r="F5615">
        <f>IF(INDEX(Transactions!$L:$L,ROW()-8)="",0,INDEX(Transactions!$Q:$Q,ROW()-8))</f>
        <v>0</v>
      </c>
    </row>
    <row r="5616" spans="2:6" x14ac:dyDescent="0.15">
      <c r="B5616">
        <f ca="1">IF(INDEX(Transactions!$L:$L,ROW()-8)="",TODAY(),INDEX(Transactions!$G:$G,ROW()-8))</f>
        <v>46238</v>
      </c>
      <c r="F5616">
        <f>IF(INDEX(Transactions!$L:$L,ROW()-8)="",0,INDEX(Transactions!$Q:$Q,ROW()-8))</f>
        <v>0</v>
      </c>
    </row>
    <row r="5617" spans="2:6" x14ac:dyDescent="0.15">
      <c r="B5617">
        <f ca="1">IF(INDEX(Transactions!$L:$L,ROW()-8)="",TODAY(),INDEX(Transactions!$G:$G,ROW()-8))</f>
        <v>46238</v>
      </c>
      <c r="F5617">
        <f>IF(INDEX(Transactions!$L:$L,ROW()-8)="",0,INDEX(Transactions!$Q:$Q,ROW()-8))</f>
        <v>0</v>
      </c>
    </row>
    <row r="5618" spans="2:6" x14ac:dyDescent="0.15">
      <c r="B5618">
        <f ca="1">IF(INDEX(Transactions!$L:$L,ROW()-8)="",TODAY(),INDEX(Transactions!$G:$G,ROW()-8))</f>
        <v>46238</v>
      </c>
      <c r="F5618">
        <f>IF(INDEX(Transactions!$L:$L,ROW()-8)="",0,INDEX(Transactions!$Q:$Q,ROW()-8))</f>
        <v>0</v>
      </c>
    </row>
    <row r="5619" spans="2:6" x14ac:dyDescent="0.15">
      <c r="B5619">
        <f ca="1">IF(INDEX(Transactions!$L:$L,ROW()-8)="",TODAY(),INDEX(Transactions!$G:$G,ROW()-8))</f>
        <v>46238</v>
      </c>
      <c r="F5619">
        <f>IF(INDEX(Transactions!$L:$L,ROW()-8)="",0,INDEX(Transactions!$Q:$Q,ROW()-8))</f>
        <v>0</v>
      </c>
    </row>
    <row r="5620" spans="2:6" x14ac:dyDescent="0.15">
      <c r="B5620">
        <f ca="1">IF(INDEX(Transactions!$L:$L,ROW()-8)="",TODAY(),INDEX(Transactions!$G:$G,ROW()-8))</f>
        <v>46238</v>
      </c>
      <c r="F5620">
        <f>IF(INDEX(Transactions!$L:$L,ROW()-8)="",0,INDEX(Transactions!$Q:$Q,ROW()-8))</f>
        <v>0</v>
      </c>
    </row>
    <row r="5621" spans="2:6" x14ac:dyDescent="0.15">
      <c r="B5621">
        <f ca="1">IF(INDEX(Transactions!$L:$L,ROW()-8)="",TODAY(),INDEX(Transactions!$G:$G,ROW()-8))</f>
        <v>46238</v>
      </c>
      <c r="F5621">
        <f>IF(INDEX(Transactions!$L:$L,ROW()-8)="",0,INDEX(Transactions!$Q:$Q,ROW()-8))</f>
        <v>0</v>
      </c>
    </row>
    <row r="5622" spans="2:6" x14ac:dyDescent="0.15">
      <c r="B5622">
        <f ca="1">IF(INDEX(Transactions!$L:$L,ROW()-8)="",TODAY(),INDEX(Transactions!$G:$G,ROW()-8))</f>
        <v>46238</v>
      </c>
      <c r="F5622">
        <f>IF(INDEX(Transactions!$L:$L,ROW()-8)="",0,INDEX(Transactions!$Q:$Q,ROW()-8))</f>
        <v>0</v>
      </c>
    </row>
    <row r="5623" spans="2:6" x14ac:dyDescent="0.15">
      <c r="B5623">
        <f ca="1">IF(INDEX(Transactions!$L:$L,ROW()-8)="",TODAY(),INDEX(Transactions!$G:$G,ROW()-8))</f>
        <v>46238</v>
      </c>
      <c r="F5623">
        <f>IF(INDEX(Transactions!$L:$L,ROW()-8)="",0,INDEX(Transactions!$Q:$Q,ROW()-8))</f>
        <v>0</v>
      </c>
    </row>
    <row r="5624" spans="2:6" x14ac:dyDescent="0.15">
      <c r="B5624">
        <f ca="1">IF(INDEX(Transactions!$L:$L,ROW()-8)="",TODAY(),INDEX(Transactions!$G:$G,ROW()-8))</f>
        <v>46238</v>
      </c>
      <c r="F5624">
        <f>IF(INDEX(Transactions!$L:$L,ROW()-8)="",0,INDEX(Transactions!$Q:$Q,ROW()-8))</f>
        <v>0</v>
      </c>
    </row>
    <row r="5625" spans="2:6" x14ac:dyDescent="0.15">
      <c r="B5625">
        <f ca="1">IF(INDEX(Transactions!$L:$L,ROW()-8)="",TODAY(),INDEX(Transactions!$G:$G,ROW()-8))</f>
        <v>46238</v>
      </c>
      <c r="F5625">
        <f>IF(INDEX(Transactions!$L:$L,ROW()-8)="",0,INDEX(Transactions!$Q:$Q,ROW()-8))</f>
        <v>0</v>
      </c>
    </row>
    <row r="5626" spans="2:6" x14ac:dyDescent="0.15">
      <c r="B5626">
        <f ca="1">IF(INDEX(Transactions!$L:$L,ROW()-8)="",TODAY(),INDEX(Transactions!$G:$G,ROW()-8))</f>
        <v>46238</v>
      </c>
      <c r="F5626">
        <f>IF(INDEX(Transactions!$L:$L,ROW()-8)="",0,INDEX(Transactions!$Q:$Q,ROW()-8))</f>
        <v>0</v>
      </c>
    </row>
    <row r="5627" spans="2:6" x14ac:dyDescent="0.15">
      <c r="B5627">
        <f ca="1">IF(INDEX(Transactions!$L:$L,ROW()-8)="",TODAY(),INDEX(Transactions!$G:$G,ROW()-8))</f>
        <v>46238</v>
      </c>
      <c r="F5627">
        <f>IF(INDEX(Transactions!$L:$L,ROW()-8)="",0,INDEX(Transactions!$Q:$Q,ROW()-8))</f>
        <v>0</v>
      </c>
    </row>
    <row r="5628" spans="2:6" x14ac:dyDescent="0.15">
      <c r="B5628">
        <f ca="1">IF(INDEX(Transactions!$L:$L,ROW()-8)="",TODAY(),INDEX(Transactions!$G:$G,ROW()-8))</f>
        <v>46238</v>
      </c>
      <c r="F5628">
        <f>IF(INDEX(Transactions!$L:$L,ROW()-8)="",0,INDEX(Transactions!$Q:$Q,ROW()-8))</f>
        <v>0</v>
      </c>
    </row>
    <row r="5629" spans="2:6" x14ac:dyDescent="0.15">
      <c r="B5629">
        <f ca="1">IF(INDEX(Transactions!$L:$L,ROW()-8)="",TODAY(),INDEX(Transactions!$G:$G,ROW()-8))</f>
        <v>46238</v>
      </c>
      <c r="F5629">
        <f>IF(INDEX(Transactions!$L:$L,ROW()-8)="",0,INDEX(Transactions!$Q:$Q,ROW()-8))</f>
        <v>0</v>
      </c>
    </row>
    <row r="5630" spans="2:6" x14ac:dyDescent="0.15">
      <c r="B5630">
        <f ca="1">IF(INDEX(Transactions!$L:$L,ROW()-8)="",TODAY(),INDEX(Transactions!$G:$G,ROW()-8))</f>
        <v>46238</v>
      </c>
      <c r="F5630">
        <f>IF(INDEX(Transactions!$L:$L,ROW()-8)="",0,INDEX(Transactions!$Q:$Q,ROW()-8))</f>
        <v>0</v>
      </c>
    </row>
    <row r="5631" spans="2:6" x14ac:dyDescent="0.15">
      <c r="B5631">
        <f ca="1">IF(INDEX(Transactions!$L:$L,ROW()-8)="",TODAY(),INDEX(Transactions!$G:$G,ROW()-8))</f>
        <v>46238</v>
      </c>
      <c r="F5631">
        <f>IF(INDEX(Transactions!$L:$L,ROW()-8)="",0,INDEX(Transactions!$Q:$Q,ROW()-8))</f>
        <v>0</v>
      </c>
    </row>
    <row r="5632" spans="2:6" x14ac:dyDescent="0.15">
      <c r="B5632">
        <f ca="1">IF(INDEX(Transactions!$L:$L,ROW()-8)="",TODAY(),INDEX(Transactions!$G:$G,ROW()-8))</f>
        <v>46238</v>
      </c>
      <c r="F5632">
        <f>IF(INDEX(Transactions!$L:$L,ROW()-8)="",0,INDEX(Transactions!$Q:$Q,ROW()-8))</f>
        <v>0</v>
      </c>
    </row>
    <row r="5633" spans="2:6" x14ac:dyDescent="0.15">
      <c r="B5633">
        <f ca="1">IF(INDEX(Transactions!$L:$L,ROW()-8)="",TODAY(),INDEX(Transactions!$G:$G,ROW()-8))</f>
        <v>46238</v>
      </c>
      <c r="F5633">
        <f>IF(INDEX(Transactions!$L:$L,ROW()-8)="",0,INDEX(Transactions!$Q:$Q,ROW()-8))</f>
        <v>0</v>
      </c>
    </row>
    <row r="5634" spans="2:6" x14ac:dyDescent="0.15">
      <c r="B5634">
        <f ca="1">IF(INDEX(Transactions!$L:$L,ROW()-8)="",TODAY(),INDEX(Transactions!$G:$G,ROW()-8))</f>
        <v>46238</v>
      </c>
      <c r="F5634">
        <f>IF(INDEX(Transactions!$L:$L,ROW()-8)="",0,INDEX(Transactions!$Q:$Q,ROW()-8))</f>
        <v>0</v>
      </c>
    </row>
    <row r="5635" spans="2:6" x14ac:dyDescent="0.15">
      <c r="B5635">
        <f ca="1">IF(INDEX(Transactions!$L:$L,ROW()-8)="",TODAY(),INDEX(Transactions!$G:$G,ROW()-8))</f>
        <v>46238</v>
      </c>
      <c r="F5635">
        <f>IF(INDEX(Transactions!$L:$L,ROW()-8)="",0,INDEX(Transactions!$Q:$Q,ROW()-8))</f>
        <v>0</v>
      </c>
    </row>
    <row r="5636" spans="2:6" x14ac:dyDescent="0.15">
      <c r="B5636">
        <f ca="1">IF(INDEX(Transactions!$L:$L,ROW()-8)="",TODAY(),INDEX(Transactions!$G:$G,ROW()-8))</f>
        <v>46238</v>
      </c>
      <c r="F5636">
        <f>IF(INDEX(Transactions!$L:$L,ROW()-8)="",0,INDEX(Transactions!$Q:$Q,ROW()-8))</f>
        <v>0</v>
      </c>
    </row>
    <row r="5637" spans="2:6" x14ac:dyDescent="0.15">
      <c r="B5637">
        <f ca="1">IF(INDEX(Transactions!$L:$L,ROW()-8)="",TODAY(),INDEX(Transactions!$G:$G,ROW()-8))</f>
        <v>46238</v>
      </c>
      <c r="F5637">
        <f>IF(INDEX(Transactions!$L:$L,ROW()-8)="",0,INDEX(Transactions!$Q:$Q,ROW()-8))</f>
        <v>0</v>
      </c>
    </row>
    <row r="5638" spans="2:6" x14ac:dyDescent="0.15">
      <c r="B5638">
        <f ca="1">IF(INDEX(Transactions!$L:$L,ROW()-8)="",TODAY(),INDEX(Transactions!$G:$G,ROW()-8))</f>
        <v>46238</v>
      </c>
      <c r="F5638">
        <f>IF(INDEX(Transactions!$L:$L,ROW()-8)="",0,INDEX(Transactions!$Q:$Q,ROW()-8))</f>
        <v>0</v>
      </c>
    </row>
    <row r="5639" spans="2:6" x14ac:dyDescent="0.15">
      <c r="B5639">
        <f ca="1">IF(INDEX(Transactions!$L:$L,ROW()-8)="",TODAY(),INDEX(Transactions!$G:$G,ROW()-8))</f>
        <v>46238</v>
      </c>
      <c r="F5639">
        <f>IF(INDEX(Transactions!$L:$L,ROW()-8)="",0,INDEX(Transactions!$Q:$Q,ROW()-8))</f>
        <v>0</v>
      </c>
    </row>
    <row r="5640" spans="2:6" x14ac:dyDescent="0.15">
      <c r="B5640">
        <f ca="1">IF(INDEX(Transactions!$L:$L,ROW()-8)="",TODAY(),INDEX(Transactions!$G:$G,ROW()-8))</f>
        <v>46238</v>
      </c>
      <c r="F5640">
        <f>IF(INDEX(Transactions!$L:$L,ROW()-8)="",0,INDEX(Transactions!$Q:$Q,ROW()-8))</f>
        <v>0</v>
      </c>
    </row>
    <row r="5641" spans="2:6" x14ac:dyDescent="0.15">
      <c r="B5641">
        <f ca="1">IF(INDEX(Transactions!$L:$L,ROW()-8)="",TODAY(),INDEX(Transactions!$G:$G,ROW()-8))</f>
        <v>46238</v>
      </c>
      <c r="F5641">
        <f>IF(INDEX(Transactions!$L:$L,ROW()-8)="",0,INDEX(Transactions!$Q:$Q,ROW()-8))</f>
        <v>0</v>
      </c>
    </row>
    <row r="5642" spans="2:6" x14ac:dyDescent="0.15">
      <c r="B5642">
        <f ca="1">IF(INDEX(Transactions!$L:$L,ROW()-8)="",TODAY(),INDEX(Transactions!$G:$G,ROW()-8))</f>
        <v>46238</v>
      </c>
      <c r="F5642">
        <f>IF(INDEX(Transactions!$L:$L,ROW()-8)="",0,INDEX(Transactions!$Q:$Q,ROW()-8))</f>
        <v>0</v>
      </c>
    </row>
    <row r="5643" spans="2:6" x14ac:dyDescent="0.15">
      <c r="B5643">
        <f ca="1">IF(INDEX(Transactions!$L:$L,ROW()-8)="",TODAY(),INDEX(Transactions!$G:$G,ROW()-8))</f>
        <v>46238</v>
      </c>
      <c r="F5643">
        <f>IF(INDEX(Transactions!$L:$L,ROW()-8)="",0,INDEX(Transactions!$Q:$Q,ROW()-8))</f>
        <v>0</v>
      </c>
    </row>
    <row r="5644" spans="2:6" x14ac:dyDescent="0.15">
      <c r="B5644">
        <f ca="1">IF(INDEX(Transactions!$L:$L,ROW()-8)="",TODAY(),INDEX(Transactions!$G:$G,ROW()-8))</f>
        <v>46238</v>
      </c>
      <c r="F5644">
        <f>IF(INDEX(Transactions!$L:$L,ROW()-8)="",0,INDEX(Transactions!$Q:$Q,ROW()-8))</f>
        <v>0</v>
      </c>
    </row>
    <row r="5645" spans="2:6" x14ac:dyDescent="0.15">
      <c r="B5645">
        <f ca="1">IF(INDEX(Transactions!$L:$L,ROW()-8)="",TODAY(),INDEX(Transactions!$G:$G,ROW()-8))</f>
        <v>46238</v>
      </c>
      <c r="F5645">
        <f>IF(INDEX(Transactions!$L:$L,ROW()-8)="",0,INDEX(Transactions!$Q:$Q,ROW()-8))</f>
        <v>0</v>
      </c>
    </row>
    <row r="5646" spans="2:6" x14ac:dyDescent="0.15">
      <c r="B5646">
        <f ca="1">IF(INDEX(Transactions!$L:$L,ROW()-8)="",TODAY(),INDEX(Transactions!$G:$G,ROW()-8))</f>
        <v>46238</v>
      </c>
      <c r="F5646">
        <f>IF(INDEX(Transactions!$L:$L,ROW()-8)="",0,INDEX(Transactions!$Q:$Q,ROW()-8))</f>
        <v>0</v>
      </c>
    </row>
    <row r="5647" spans="2:6" x14ac:dyDescent="0.15">
      <c r="B5647">
        <f ca="1">IF(INDEX(Transactions!$L:$L,ROW()-8)="",TODAY(),INDEX(Transactions!$G:$G,ROW()-8))</f>
        <v>46238</v>
      </c>
      <c r="F5647">
        <f>IF(INDEX(Transactions!$L:$L,ROW()-8)="",0,INDEX(Transactions!$Q:$Q,ROW()-8))</f>
        <v>0</v>
      </c>
    </row>
    <row r="5648" spans="2:6" x14ac:dyDescent="0.15">
      <c r="B5648">
        <f ca="1">IF(INDEX(Transactions!$L:$L,ROW()-8)="",TODAY(),INDEX(Transactions!$G:$G,ROW()-8))</f>
        <v>46238</v>
      </c>
      <c r="F5648">
        <f>IF(INDEX(Transactions!$L:$L,ROW()-8)="",0,INDEX(Transactions!$Q:$Q,ROW()-8))</f>
        <v>0</v>
      </c>
    </row>
    <row r="5649" spans="2:6" x14ac:dyDescent="0.15">
      <c r="B5649">
        <f ca="1">IF(INDEX(Transactions!$L:$L,ROW()-8)="",TODAY(),INDEX(Transactions!$G:$G,ROW()-8))</f>
        <v>46238</v>
      </c>
      <c r="F5649">
        <f>IF(INDEX(Transactions!$L:$L,ROW()-8)="",0,INDEX(Transactions!$Q:$Q,ROW()-8))</f>
        <v>0</v>
      </c>
    </row>
    <row r="5650" spans="2:6" x14ac:dyDescent="0.15">
      <c r="B5650">
        <f ca="1">IF(INDEX(Transactions!$L:$L,ROW()-8)="",TODAY(),INDEX(Transactions!$G:$G,ROW()-8))</f>
        <v>46238</v>
      </c>
      <c r="F5650">
        <f>IF(INDEX(Transactions!$L:$L,ROW()-8)="",0,INDEX(Transactions!$Q:$Q,ROW()-8))</f>
        <v>0</v>
      </c>
    </row>
    <row r="5651" spans="2:6" x14ac:dyDescent="0.15">
      <c r="B5651">
        <f ca="1">IF(INDEX(Transactions!$L:$L,ROW()-8)="",TODAY(),INDEX(Transactions!$G:$G,ROW()-8))</f>
        <v>46238</v>
      </c>
      <c r="F5651">
        <f>IF(INDEX(Transactions!$L:$L,ROW()-8)="",0,INDEX(Transactions!$Q:$Q,ROW()-8))</f>
        <v>0</v>
      </c>
    </row>
    <row r="5652" spans="2:6" x14ac:dyDescent="0.15">
      <c r="B5652">
        <f ca="1">IF(INDEX(Transactions!$L:$L,ROW()-8)="",TODAY(),INDEX(Transactions!$G:$G,ROW()-8))</f>
        <v>46238</v>
      </c>
      <c r="F5652">
        <f>IF(INDEX(Transactions!$L:$L,ROW()-8)="",0,INDEX(Transactions!$Q:$Q,ROW()-8))</f>
        <v>0</v>
      </c>
    </row>
    <row r="5653" spans="2:6" x14ac:dyDescent="0.15">
      <c r="B5653">
        <f ca="1">IF(INDEX(Transactions!$L:$L,ROW()-8)="",TODAY(),INDEX(Transactions!$G:$G,ROW()-8))</f>
        <v>46238</v>
      </c>
      <c r="F5653">
        <f>IF(INDEX(Transactions!$L:$L,ROW()-8)="",0,INDEX(Transactions!$Q:$Q,ROW()-8))</f>
        <v>0</v>
      </c>
    </row>
    <row r="5654" spans="2:6" x14ac:dyDescent="0.15">
      <c r="B5654">
        <f ca="1">IF(INDEX(Transactions!$L:$L,ROW()-8)="",TODAY(),INDEX(Transactions!$G:$G,ROW()-8))</f>
        <v>46238</v>
      </c>
      <c r="F5654">
        <f>IF(INDEX(Transactions!$L:$L,ROW()-8)="",0,INDEX(Transactions!$Q:$Q,ROW()-8))</f>
        <v>0</v>
      </c>
    </row>
    <row r="5655" spans="2:6" x14ac:dyDescent="0.15">
      <c r="B5655">
        <f ca="1">IF(INDEX(Transactions!$L:$L,ROW()-8)="",TODAY(),INDEX(Transactions!$G:$G,ROW()-8))</f>
        <v>46238</v>
      </c>
      <c r="F5655">
        <f>IF(INDEX(Transactions!$L:$L,ROW()-8)="",0,INDEX(Transactions!$Q:$Q,ROW()-8))</f>
        <v>0</v>
      </c>
    </row>
    <row r="5656" spans="2:6" x14ac:dyDescent="0.15">
      <c r="B5656">
        <f ca="1">IF(INDEX(Transactions!$L:$L,ROW()-8)="",TODAY(),INDEX(Transactions!$G:$G,ROW()-8))</f>
        <v>46238</v>
      </c>
      <c r="F5656">
        <f>IF(INDEX(Transactions!$L:$L,ROW()-8)="",0,INDEX(Transactions!$Q:$Q,ROW()-8))</f>
        <v>0</v>
      </c>
    </row>
    <row r="5657" spans="2:6" x14ac:dyDescent="0.15">
      <c r="B5657">
        <f ca="1">IF(INDEX(Transactions!$L:$L,ROW()-8)="",TODAY(),INDEX(Transactions!$G:$G,ROW()-8))</f>
        <v>46238</v>
      </c>
      <c r="F5657">
        <f>IF(INDEX(Transactions!$L:$L,ROW()-8)="",0,INDEX(Transactions!$Q:$Q,ROW()-8))</f>
        <v>0</v>
      </c>
    </row>
    <row r="5658" spans="2:6" x14ac:dyDescent="0.15">
      <c r="B5658">
        <f ca="1">IF(INDEX(Transactions!$L:$L,ROW()-8)="",TODAY(),INDEX(Transactions!$G:$G,ROW()-8))</f>
        <v>46238</v>
      </c>
      <c r="F5658">
        <f>IF(INDEX(Transactions!$L:$L,ROW()-8)="",0,INDEX(Transactions!$Q:$Q,ROW()-8))</f>
        <v>0</v>
      </c>
    </row>
    <row r="5659" spans="2:6" x14ac:dyDescent="0.15">
      <c r="B5659">
        <f ca="1">IF(INDEX(Transactions!$L:$L,ROW()-8)="",TODAY(),INDEX(Transactions!$G:$G,ROW()-8))</f>
        <v>46238</v>
      </c>
      <c r="F5659">
        <f>IF(INDEX(Transactions!$L:$L,ROW()-8)="",0,INDEX(Transactions!$Q:$Q,ROW()-8))</f>
        <v>0</v>
      </c>
    </row>
    <row r="5660" spans="2:6" x14ac:dyDescent="0.15">
      <c r="B5660">
        <f ca="1">IF(INDEX(Transactions!$L:$L,ROW()-8)="",TODAY(),INDEX(Transactions!$G:$G,ROW()-8))</f>
        <v>46238</v>
      </c>
      <c r="F5660">
        <f>IF(INDEX(Transactions!$L:$L,ROW()-8)="",0,INDEX(Transactions!$Q:$Q,ROW()-8))</f>
        <v>0</v>
      </c>
    </row>
    <row r="5661" spans="2:6" x14ac:dyDescent="0.15">
      <c r="B5661">
        <f ca="1">IF(INDEX(Transactions!$L:$L,ROW()-8)="",TODAY(),INDEX(Transactions!$G:$G,ROW()-8))</f>
        <v>46238</v>
      </c>
      <c r="F5661">
        <f>IF(INDEX(Transactions!$L:$L,ROW()-8)="",0,INDEX(Transactions!$Q:$Q,ROW()-8))</f>
        <v>0</v>
      </c>
    </row>
    <row r="5662" spans="2:6" x14ac:dyDescent="0.15">
      <c r="B5662">
        <f ca="1">IF(INDEX(Transactions!$L:$L,ROW()-8)="",TODAY(),INDEX(Transactions!$G:$G,ROW()-8))</f>
        <v>46238</v>
      </c>
      <c r="F5662">
        <f>IF(INDEX(Transactions!$L:$L,ROW()-8)="",0,INDEX(Transactions!$Q:$Q,ROW()-8))</f>
        <v>0</v>
      </c>
    </row>
    <row r="5663" spans="2:6" x14ac:dyDescent="0.15">
      <c r="B5663">
        <f ca="1">IF(INDEX(Transactions!$L:$L,ROW()-8)="",TODAY(),INDEX(Transactions!$G:$G,ROW()-8))</f>
        <v>46238</v>
      </c>
      <c r="F5663">
        <f>IF(INDEX(Transactions!$L:$L,ROW()-8)="",0,INDEX(Transactions!$Q:$Q,ROW()-8))</f>
        <v>0</v>
      </c>
    </row>
    <row r="5664" spans="2:6" x14ac:dyDescent="0.15">
      <c r="B5664">
        <f ca="1">IF(INDEX(Transactions!$L:$L,ROW()-8)="",TODAY(),INDEX(Transactions!$G:$G,ROW()-8))</f>
        <v>46238</v>
      </c>
      <c r="F5664">
        <f>IF(INDEX(Transactions!$L:$L,ROW()-8)="",0,INDEX(Transactions!$Q:$Q,ROW()-8))</f>
        <v>0</v>
      </c>
    </row>
    <row r="5665" spans="2:6" x14ac:dyDescent="0.15">
      <c r="B5665">
        <f ca="1">IF(INDEX(Transactions!$L:$L,ROW()-8)="",TODAY(),INDEX(Transactions!$G:$G,ROW()-8))</f>
        <v>46238</v>
      </c>
      <c r="F5665">
        <f>IF(INDEX(Transactions!$L:$L,ROW()-8)="",0,INDEX(Transactions!$Q:$Q,ROW()-8))</f>
        <v>0</v>
      </c>
    </row>
    <row r="5666" spans="2:6" x14ac:dyDescent="0.15">
      <c r="B5666">
        <f ca="1">IF(INDEX(Transactions!$L:$L,ROW()-8)="",TODAY(),INDEX(Transactions!$G:$G,ROW()-8))</f>
        <v>46238</v>
      </c>
      <c r="F5666">
        <f>IF(INDEX(Transactions!$L:$L,ROW()-8)="",0,INDEX(Transactions!$Q:$Q,ROW()-8))</f>
        <v>0</v>
      </c>
    </row>
    <row r="5667" spans="2:6" x14ac:dyDescent="0.15">
      <c r="B5667">
        <f ca="1">IF(INDEX(Transactions!$L:$L,ROW()-8)="",TODAY(),INDEX(Transactions!$G:$G,ROW()-8))</f>
        <v>46238</v>
      </c>
      <c r="F5667">
        <f>IF(INDEX(Transactions!$L:$L,ROW()-8)="",0,INDEX(Transactions!$Q:$Q,ROW()-8))</f>
        <v>0</v>
      </c>
    </row>
    <row r="5668" spans="2:6" x14ac:dyDescent="0.15">
      <c r="B5668">
        <f ca="1">IF(INDEX(Transactions!$L:$L,ROW()-8)="",TODAY(),INDEX(Transactions!$G:$G,ROW()-8))</f>
        <v>46238</v>
      </c>
      <c r="F5668">
        <f>IF(INDEX(Transactions!$L:$L,ROW()-8)="",0,INDEX(Transactions!$Q:$Q,ROW()-8))</f>
        <v>0</v>
      </c>
    </row>
    <row r="5669" spans="2:6" x14ac:dyDescent="0.15">
      <c r="B5669">
        <f ca="1">IF(INDEX(Transactions!$L:$L,ROW()-8)="",TODAY(),INDEX(Transactions!$G:$G,ROW()-8))</f>
        <v>46238</v>
      </c>
      <c r="F5669">
        <f>IF(INDEX(Transactions!$L:$L,ROW()-8)="",0,INDEX(Transactions!$Q:$Q,ROW()-8))</f>
        <v>0</v>
      </c>
    </row>
    <row r="5670" spans="2:6" x14ac:dyDescent="0.15">
      <c r="B5670">
        <f ca="1">IF(INDEX(Transactions!$L:$L,ROW()-8)="",TODAY(),INDEX(Transactions!$G:$G,ROW()-8))</f>
        <v>46238</v>
      </c>
      <c r="F5670">
        <f>IF(INDEX(Transactions!$L:$L,ROW()-8)="",0,INDEX(Transactions!$Q:$Q,ROW()-8))</f>
        <v>0</v>
      </c>
    </row>
    <row r="5671" spans="2:6" x14ac:dyDescent="0.15">
      <c r="B5671">
        <f ca="1">IF(INDEX(Transactions!$L:$L,ROW()-8)="",TODAY(),INDEX(Transactions!$G:$G,ROW()-8))</f>
        <v>46238</v>
      </c>
      <c r="F5671">
        <f>IF(INDEX(Transactions!$L:$L,ROW()-8)="",0,INDEX(Transactions!$Q:$Q,ROW()-8))</f>
        <v>0</v>
      </c>
    </row>
    <row r="5672" spans="2:6" x14ac:dyDescent="0.15">
      <c r="B5672">
        <f ca="1">IF(INDEX(Transactions!$L:$L,ROW()-8)="",TODAY(),INDEX(Transactions!$G:$G,ROW()-8))</f>
        <v>46238</v>
      </c>
      <c r="F5672">
        <f>IF(INDEX(Transactions!$L:$L,ROW()-8)="",0,INDEX(Transactions!$Q:$Q,ROW()-8))</f>
        <v>0</v>
      </c>
    </row>
    <row r="5673" spans="2:6" x14ac:dyDescent="0.15">
      <c r="B5673">
        <f ca="1">IF(INDEX(Transactions!$L:$L,ROW()-8)="",TODAY(),INDEX(Transactions!$G:$G,ROW()-8))</f>
        <v>46238</v>
      </c>
      <c r="F5673">
        <f>IF(INDEX(Transactions!$L:$L,ROW()-8)="",0,INDEX(Transactions!$Q:$Q,ROW()-8))</f>
        <v>0</v>
      </c>
    </row>
    <row r="5674" spans="2:6" x14ac:dyDescent="0.15">
      <c r="B5674">
        <f ca="1">IF(INDEX(Transactions!$L:$L,ROW()-8)="",TODAY(),INDEX(Transactions!$G:$G,ROW()-8))</f>
        <v>46238</v>
      </c>
      <c r="F5674">
        <f>IF(INDEX(Transactions!$L:$L,ROW()-8)="",0,INDEX(Transactions!$Q:$Q,ROW()-8))</f>
        <v>0</v>
      </c>
    </row>
    <row r="5675" spans="2:6" x14ac:dyDescent="0.15">
      <c r="B5675">
        <f ca="1">IF(INDEX(Transactions!$L:$L,ROW()-8)="",TODAY(),INDEX(Transactions!$G:$G,ROW()-8))</f>
        <v>46238</v>
      </c>
      <c r="F5675">
        <f>IF(INDEX(Transactions!$L:$L,ROW()-8)="",0,INDEX(Transactions!$Q:$Q,ROW()-8))</f>
        <v>0</v>
      </c>
    </row>
    <row r="5676" spans="2:6" x14ac:dyDescent="0.15">
      <c r="B5676">
        <f ca="1">IF(INDEX(Transactions!$L:$L,ROW()-8)="",TODAY(),INDEX(Transactions!$G:$G,ROW()-8))</f>
        <v>46238</v>
      </c>
      <c r="F5676">
        <f>IF(INDEX(Transactions!$L:$L,ROW()-8)="",0,INDEX(Transactions!$Q:$Q,ROW()-8))</f>
        <v>0</v>
      </c>
    </row>
    <row r="5677" spans="2:6" x14ac:dyDescent="0.15">
      <c r="B5677">
        <f ca="1">IF(INDEX(Transactions!$L:$L,ROW()-8)="",TODAY(),INDEX(Transactions!$G:$G,ROW()-8))</f>
        <v>46238</v>
      </c>
      <c r="F5677">
        <f>IF(INDEX(Transactions!$L:$L,ROW()-8)="",0,INDEX(Transactions!$Q:$Q,ROW()-8))</f>
        <v>0</v>
      </c>
    </row>
    <row r="5678" spans="2:6" x14ac:dyDescent="0.15">
      <c r="B5678">
        <f ca="1">IF(INDEX(Transactions!$L:$L,ROW()-8)="",TODAY(),INDEX(Transactions!$G:$G,ROW()-8))</f>
        <v>46238</v>
      </c>
      <c r="F5678">
        <f>IF(INDEX(Transactions!$L:$L,ROW()-8)="",0,INDEX(Transactions!$Q:$Q,ROW()-8))</f>
        <v>0</v>
      </c>
    </row>
    <row r="5679" spans="2:6" x14ac:dyDescent="0.15">
      <c r="B5679">
        <f ca="1">IF(INDEX(Transactions!$L:$L,ROW()-8)="",TODAY(),INDEX(Transactions!$G:$G,ROW()-8))</f>
        <v>46238</v>
      </c>
      <c r="F5679">
        <f>IF(INDEX(Transactions!$L:$L,ROW()-8)="",0,INDEX(Transactions!$Q:$Q,ROW()-8))</f>
        <v>0</v>
      </c>
    </row>
    <row r="5680" spans="2:6" x14ac:dyDescent="0.15">
      <c r="B5680">
        <f ca="1">IF(INDEX(Transactions!$L:$L,ROW()-8)="",TODAY(),INDEX(Transactions!$G:$G,ROW()-8))</f>
        <v>46238</v>
      </c>
      <c r="F5680">
        <f>IF(INDEX(Transactions!$L:$L,ROW()-8)="",0,INDEX(Transactions!$Q:$Q,ROW()-8))</f>
        <v>0</v>
      </c>
    </row>
    <row r="5681" spans="2:6" x14ac:dyDescent="0.15">
      <c r="B5681">
        <f ca="1">IF(INDEX(Transactions!$L:$L,ROW()-8)="",TODAY(),INDEX(Transactions!$G:$G,ROW()-8))</f>
        <v>46238</v>
      </c>
      <c r="F5681">
        <f>IF(INDEX(Transactions!$L:$L,ROW()-8)="",0,INDEX(Transactions!$Q:$Q,ROW()-8))</f>
        <v>0</v>
      </c>
    </row>
    <row r="5682" spans="2:6" x14ac:dyDescent="0.15">
      <c r="B5682">
        <f ca="1">IF(INDEX(Transactions!$L:$L,ROW()-8)="",TODAY(),INDEX(Transactions!$G:$G,ROW()-8))</f>
        <v>46238</v>
      </c>
      <c r="F5682">
        <f>IF(INDEX(Transactions!$L:$L,ROW()-8)="",0,INDEX(Transactions!$Q:$Q,ROW()-8))</f>
        <v>0</v>
      </c>
    </row>
    <row r="5683" spans="2:6" x14ac:dyDescent="0.15">
      <c r="B5683">
        <f ca="1">IF(INDEX(Transactions!$L:$L,ROW()-8)="",TODAY(),INDEX(Transactions!$G:$G,ROW()-8))</f>
        <v>46238</v>
      </c>
      <c r="F5683">
        <f>IF(INDEX(Transactions!$L:$L,ROW()-8)="",0,INDEX(Transactions!$Q:$Q,ROW()-8))</f>
        <v>0</v>
      </c>
    </row>
    <row r="5684" spans="2:6" x14ac:dyDescent="0.15">
      <c r="B5684">
        <f ca="1">IF(INDEX(Transactions!$L:$L,ROW()-8)="",TODAY(),INDEX(Transactions!$G:$G,ROW()-8))</f>
        <v>46238</v>
      </c>
      <c r="F5684">
        <f>IF(INDEX(Transactions!$L:$L,ROW()-8)="",0,INDEX(Transactions!$Q:$Q,ROW()-8))</f>
        <v>0</v>
      </c>
    </row>
    <row r="5685" spans="2:6" x14ac:dyDescent="0.15">
      <c r="B5685">
        <f ca="1">IF(INDEX(Transactions!$L:$L,ROW()-8)="",TODAY(),INDEX(Transactions!$G:$G,ROW()-8))</f>
        <v>46238</v>
      </c>
      <c r="F5685">
        <f>IF(INDEX(Transactions!$L:$L,ROW()-8)="",0,INDEX(Transactions!$Q:$Q,ROW()-8))</f>
        <v>0</v>
      </c>
    </row>
    <row r="5686" spans="2:6" x14ac:dyDescent="0.15">
      <c r="B5686">
        <f ca="1">IF(INDEX(Transactions!$L:$L,ROW()-8)="",TODAY(),INDEX(Transactions!$G:$G,ROW()-8))</f>
        <v>46238</v>
      </c>
      <c r="F5686">
        <f>IF(INDEX(Transactions!$L:$L,ROW()-8)="",0,INDEX(Transactions!$Q:$Q,ROW()-8))</f>
        <v>0</v>
      </c>
    </row>
    <row r="5687" spans="2:6" x14ac:dyDescent="0.15">
      <c r="B5687">
        <f ca="1">IF(INDEX(Transactions!$L:$L,ROW()-8)="",TODAY(),INDEX(Transactions!$G:$G,ROW()-8))</f>
        <v>46238</v>
      </c>
      <c r="F5687">
        <f>IF(INDEX(Transactions!$L:$L,ROW()-8)="",0,INDEX(Transactions!$Q:$Q,ROW()-8))</f>
        <v>0</v>
      </c>
    </row>
    <row r="5688" spans="2:6" x14ac:dyDescent="0.15">
      <c r="B5688">
        <f ca="1">IF(INDEX(Transactions!$L:$L,ROW()-8)="",TODAY(),INDEX(Transactions!$G:$G,ROW()-8))</f>
        <v>46238</v>
      </c>
      <c r="F5688">
        <f>IF(INDEX(Transactions!$L:$L,ROW()-8)="",0,INDEX(Transactions!$Q:$Q,ROW()-8))</f>
        <v>0</v>
      </c>
    </row>
    <row r="5689" spans="2:6" x14ac:dyDescent="0.15">
      <c r="B5689">
        <f ca="1">IF(INDEX(Transactions!$L:$L,ROW()-8)="",TODAY(),INDEX(Transactions!$G:$G,ROW()-8))</f>
        <v>46238</v>
      </c>
      <c r="F5689">
        <f>IF(INDEX(Transactions!$L:$L,ROW()-8)="",0,INDEX(Transactions!$Q:$Q,ROW()-8))</f>
        <v>0</v>
      </c>
    </row>
    <row r="5690" spans="2:6" x14ac:dyDescent="0.15">
      <c r="B5690">
        <f ca="1">IF(INDEX(Transactions!$L:$L,ROW()-8)="",TODAY(),INDEX(Transactions!$G:$G,ROW()-8))</f>
        <v>46238</v>
      </c>
      <c r="F5690">
        <f>IF(INDEX(Transactions!$L:$L,ROW()-8)="",0,INDEX(Transactions!$Q:$Q,ROW()-8))</f>
        <v>0</v>
      </c>
    </row>
    <row r="5691" spans="2:6" x14ac:dyDescent="0.15">
      <c r="B5691">
        <f ca="1">IF(INDEX(Transactions!$L:$L,ROW()-8)="",TODAY(),INDEX(Transactions!$G:$G,ROW()-8))</f>
        <v>46238</v>
      </c>
      <c r="F5691">
        <f>IF(INDEX(Transactions!$L:$L,ROW()-8)="",0,INDEX(Transactions!$Q:$Q,ROW()-8))</f>
        <v>0</v>
      </c>
    </row>
    <row r="5692" spans="2:6" x14ac:dyDescent="0.15">
      <c r="B5692">
        <f ca="1">IF(INDEX(Transactions!$L:$L,ROW()-8)="",TODAY(),INDEX(Transactions!$G:$G,ROW()-8))</f>
        <v>46238</v>
      </c>
      <c r="F5692">
        <f>IF(INDEX(Transactions!$L:$L,ROW()-8)="",0,INDEX(Transactions!$Q:$Q,ROW()-8))</f>
        <v>0</v>
      </c>
    </row>
    <row r="5693" spans="2:6" x14ac:dyDescent="0.15">
      <c r="B5693">
        <f ca="1">IF(INDEX(Transactions!$L:$L,ROW()-8)="",TODAY(),INDEX(Transactions!$G:$G,ROW()-8))</f>
        <v>46238</v>
      </c>
      <c r="F5693">
        <f>IF(INDEX(Transactions!$L:$L,ROW()-8)="",0,INDEX(Transactions!$Q:$Q,ROW()-8))</f>
        <v>0</v>
      </c>
    </row>
    <row r="5694" spans="2:6" x14ac:dyDescent="0.15">
      <c r="B5694">
        <f ca="1">IF(INDEX(Transactions!$L:$L,ROW()-8)="",TODAY(),INDEX(Transactions!$G:$G,ROW()-8))</f>
        <v>46238</v>
      </c>
      <c r="F5694">
        <f>IF(INDEX(Transactions!$L:$L,ROW()-8)="",0,INDEX(Transactions!$Q:$Q,ROW()-8))</f>
        <v>0</v>
      </c>
    </row>
    <row r="5695" spans="2:6" x14ac:dyDescent="0.15">
      <c r="B5695">
        <f ca="1">IF(INDEX(Transactions!$L:$L,ROW()-8)="",TODAY(),INDEX(Transactions!$G:$G,ROW()-8))</f>
        <v>46238</v>
      </c>
      <c r="F5695">
        <f>IF(INDEX(Transactions!$L:$L,ROW()-8)="",0,INDEX(Transactions!$Q:$Q,ROW()-8))</f>
        <v>0</v>
      </c>
    </row>
    <row r="5696" spans="2:6" x14ac:dyDescent="0.15">
      <c r="B5696">
        <f ca="1">IF(INDEX(Transactions!$L:$L,ROW()-8)="",TODAY(),INDEX(Transactions!$G:$G,ROW()-8))</f>
        <v>46238</v>
      </c>
      <c r="F5696">
        <f>IF(INDEX(Transactions!$L:$L,ROW()-8)="",0,INDEX(Transactions!$Q:$Q,ROW()-8))</f>
        <v>0</v>
      </c>
    </row>
    <row r="5697" spans="2:6" x14ac:dyDescent="0.15">
      <c r="B5697">
        <f ca="1">IF(INDEX(Transactions!$L:$L,ROW()-8)="",TODAY(),INDEX(Transactions!$G:$G,ROW()-8))</f>
        <v>46238</v>
      </c>
      <c r="F5697">
        <f>IF(INDEX(Transactions!$L:$L,ROW()-8)="",0,INDEX(Transactions!$Q:$Q,ROW()-8))</f>
        <v>0</v>
      </c>
    </row>
    <row r="5698" spans="2:6" x14ac:dyDescent="0.15">
      <c r="B5698">
        <f ca="1">IF(INDEX(Transactions!$L:$L,ROW()-8)="",TODAY(),INDEX(Transactions!$G:$G,ROW()-8))</f>
        <v>46238</v>
      </c>
      <c r="F5698">
        <f>IF(INDEX(Transactions!$L:$L,ROW()-8)="",0,INDEX(Transactions!$Q:$Q,ROW()-8))</f>
        <v>0</v>
      </c>
    </row>
    <row r="5699" spans="2:6" x14ac:dyDescent="0.15">
      <c r="B5699">
        <f ca="1">IF(INDEX(Transactions!$L:$L,ROW()-8)="",TODAY(),INDEX(Transactions!$G:$G,ROW()-8))</f>
        <v>46238</v>
      </c>
      <c r="F5699">
        <f>IF(INDEX(Transactions!$L:$L,ROW()-8)="",0,INDEX(Transactions!$Q:$Q,ROW()-8))</f>
        <v>0</v>
      </c>
    </row>
    <row r="5700" spans="2:6" x14ac:dyDescent="0.15">
      <c r="B5700">
        <f ca="1">IF(INDEX(Transactions!$L:$L,ROW()-8)="",TODAY(),INDEX(Transactions!$G:$G,ROW()-8))</f>
        <v>46238</v>
      </c>
      <c r="F5700">
        <f>IF(INDEX(Transactions!$L:$L,ROW()-8)="",0,INDEX(Transactions!$Q:$Q,ROW()-8))</f>
        <v>0</v>
      </c>
    </row>
    <row r="5701" spans="2:6" x14ac:dyDescent="0.15">
      <c r="B5701">
        <f ca="1">IF(INDEX(Transactions!$L:$L,ROW()-8)="",TODAY(),INDEX(Transactions!$G:$G,ROW()-8))</f>
        <v>46238</v>
      </c>
      <c r="F5701">
        <f>IF(INDEX(Transactions!$L:$L,ROW()-8)="",0,INDEX(Transactions!$Q:$Q,ROW()-8))</f>
        <v>0</v>
      </c>
    </row>
    <row r="5702" spans="2:6" x14ac:dyDescent="0.15">
      <c r="B5702">
        <f ca="1">IF(INDEX(Transactions!$L:$L,ROW()-8)="",TODAY(),INDEX(Transactions!$G:$G,ROW()-8))</f>
        <v>46238</v>
      </c>
      <c r="F5702">
        <f>IF(INDEX(Transactions!$L:$L,ROW()-8)="",0,INDEX(Transactions!$Q:$Q,ROW()-8))</f>
        <v>0</v>
      </c>
    </row>
    <row r="5703" spans="2:6" x14ac:dyDescent="0.15">
      <c r="B5703">
        <f ca="1">IF(INDEX(Transactions!$L:$L,ROW()-8)="",TODAY(),INDEX(Transactions!$G:$G,ROW()-8))</f>
        <v>46238</v>
      </c>
      <c r="F5703">
        <f>IF(INDEX(Transactions!$L:$L,ROW()-8)="",0,INDEX(Transactions!$Q:$Q,ROW()-8))</f>
        <v>0</v>
      </c>
    </row>
    <row r="5704" spans="2:6" x14ac:dyDescent="0.15">
      <c r="B5704">
        <f ca="1">IF(INDEX(Transactions!$L:$L,ROW()-8)="",TODAY(),INDEX(Transactions!$G:$G,ROW()-8))</f>
        <v>46238</v>
      </c>
      <c r="F5704">
        <f>IF(INDEX(Transactions!$L:$L,ROW()-8)="",0,INDEX(Transactions!$Q:$Q,ROW()-8))</f>
        <v>0</v>
      </c>
    </row>
    <row r="5705" spans="2:6" x14ac:dyDescent="0.15">
      <c r="B5705">
        <f ca="1">IF(INDEX(Transactions!$L:$L,ROW()-8)="",TODAY(),INDEX(Transactions!$G:$G,ROW()-8))</f>
        <v>46238</v>
      </c>
      <c r="F5705">
        <f>IF(INDEX(Transactions!$L:$L,ROW()-8)="",0,INDEX(Transactions!$Q:$Q,ROW()-8))</f>
        <v>0</v>
      </c>
    </row>
    <row r="5706" spans="2:6" x14ac:dyDescent="0.15">
      <c r="B5706">
        <f ca="1">IF(INDEX(Transactions!$L:$L,ROW()-8)="",TODAY(),INDEX(Transactions!$G:$G,ROW()-8))</f>
        <v>46238</v>
      </c>
      <c r="F5706">
        <f>IF(INDEX(Transactions!$L:$L,ROW()-8)="",0,INDEX(Transactions!$Q:$Q,ROW()-8))</f>
        <v>0</v>
      </c>
    </row>
    <row r="5707" spans="2:6" x14ac:dyDescent="0.15">
      <c r="B5707">
        <f ca="1">IF(INDEX(Transactions!$L:$L,ROW()-8)="",TODAY(),INDEX(Transactions!$G:$G,ROW()-8))</f>
        <v>46238</v>
      </c>
      <c r="F5707">
        <f>IF(INDEX(Transactions!$L:$L,ROW()-8)="",0,INDEX(Transactions!$Q:$Q,ROW()-8))</f>
        <v>0</v>
      </c>
    </row>
    <row r="5708" spans="2:6" x14ac:dyDescent="0.15">
      <c r="B5708">
        <f ca="1">IF(INDEX(Transactions!$L:$L,ROW()-8)="",TODAY(),INDEX(Transactions!$G:$G,ROW()-8))</f>
        <v>46238</v>
      </c>
      <c r="F5708">
        <f>IF(INDEX(Transactions!$L:$L,ROW()-8)="",0,INDEX(Transactions!$Q:$Q,ROW()-8))</f>
        <v>0</v>
      </c>
    </row>
    <row r="5709" spans="2:6" x14ac:dyDescent="0.15">
      <c r="B5709">
        <f ca="1">IF(INDEX(Transactions!$L:$L,ROW()-8)="",TODAY(),INDEX(Transactions!$G:$G,ROW()-8))</f>
        <v>46238</v>
      </c>
      <c r="F5709">
        <f>IF(INDEX(Transactions!$L:$L,ROW()-8)="",0,INDEX(Transactions!$Q:$Q,ROW()-8))</f>
        <v>0</v>
      </c>
    </row>
    <row r="5710" spans="2:6" x14ac:dyDescent="0.15">
      <c r="B5710">
        <f ca="1">IF(INDEX(Transactions!$L:$L,ROW()-8)="",TODAY(),INDEX(Transactions!$G:$G,ROW()-8))</f>
        <v>46238</v>
      </c>
      <c r="F5710">
        <f>IF(INDEX(Transactions!$L:$L,ROW()-8)="",0,INDEX(Transactions!$Q:$Q,ROW()-8))</f>
        <v>0</v>
      </c>
    </row>
    <row r="5711" spans="2:6" x14ac:dyDescent="0.15">
      <c r="B5711">
        <f ca="1">IF(INDEX(Transactions!$L:$L,ROW()-8)="",TODAY(),INDEX(Transactions!$G:$G,ROW()-8))</f>
        <v>46238</v>
      </c>
      <c r="F5711">
        <f>IF(INDEX(Transactions!$L:$L,ROW()-8)="",0,INDEX(Transactions!$Q:$Q,ROW()-8))</f>
        <v>0</v>
      </c>
    </row>
    <row r="5712" spans="2:6" x14ac:dyDescent="0.15">
      <c r="B5712">
        <f ca="1">IF(INDEX(Transactions!$L:$L,ROW()-8)="",TODAY(),INDEX(Transactions!$G:$G,ROW()-8))</f>
        <v>46238</v>
      </c>
      <c r="F5712">
        <f>IF(INDEX(Transactions!$L:$L,ROW()-8)="",0,INDEX(Transactions!$Q:$Q,ROW()-8))</f>
        <v>0</v>
      </c>
    </row>
    <row r="5713" spans="2:6" x14ac:dyDescent="0.15">
      <c r="B5713">
        <f ca="1">IF(INDEX(Transactions!$L:$L,ROW()-8)="",TODAY(),INDEX(Transactions!$G:$G,ROW()-8))</f>
        <v>46238</v>
      </c>
      <c r="F5713">
        <f>IF(INDEX(Transactions!$L:$L,ROW()-8)="",0,INDEX(Transactions!$Q:$Q,ROW()-8))</f>
        <v>0</v>
      </c>
    </row>
    <row r="5714" spans="2:6" x14ac:dyDescent="0.15">
      <c r="B5714">
        <f ca="1">IF(INDEX(Transactions!$L:$L,ROW()-8)="",TODAY(),INDEX(Transactions!$G:$G,ROW()-8))</f>
        <v>46238</v>
      </c>
      <c r="F5714">
        <f>IF(INDEX(Transactions!$L:$L,ROW()-8)="",0,INDEX(Transactions!$Q:$Q,ROW()-8))</f>
        <v>0</v>
      </c>
    </row>
    <row r="5715" spans="2:6" x14ac:dyDescent="0.15">
      <c r="B5715">
        <f ca="1">IF(INDEX(Transactions!$L:$L,ROW()-8)="",TODAY(),INDEX(Transactions!$G:$G,ROW()-8))</f>
        <v>46238</v>
      </c>
      <c r="F5715">
        <f>IF(INDEX(Transactions!$L:$L,ROW()-8)="",0,INDEX(Transactions!$Q:$Q,ROW()-8))</f>
        <v>0</v>
      </c>
    </row>
    <row r="5716" spans="2:6" x14ac:dyDescent="0.15">
      <c r="B5716">
        <f ca="1">IF(INDEX(Transactions!$L:$L,ROW()-8)="",TODAY(),INDEX(Transactions!$G:$G,ROW()-8))</f>
        <v>46238</v>
      </c>
      <c r="F5716">
        <f>IF(INDEX(Transactions!$L:$L,ROW()-8)="",0,INDEX(Transactions!$Q:$Q,ROW()-8))</f>
        <v>0</v>
      </c>
    </row>
    <row r="5717" spans="2:6" x14ac:dyDescent="0.15">
      <c r="B5717">
        <f ca="1">IF(INDEX(Transactions!$L:$L,ROW()-8)="",TODAY(),INDEX(Transactions!$G:$G,ROW()-8))</f>
        <v>46238</v>
      </c>
      <c r="F5717">
        <f>IF(INDEX(Transactions!$L:$L,ROW()-8)="",0,INDEX(Transactions!$Q:$Q,ROW()-8))</f>
        <v>0</v>
      </c>
    </row>
    <row r="5718" spans="2:6" x14ac:dyDescent="0.15">
      <c r="B5718">
        <f ca="1">IF(INDEX(Transactions!$L:$L,ROW()-8)="",TODAY(),INDEX(Transactions!$G:$G,ROW()-8))</f>
        <v>46238</v>
      </c>
      <c r="F5718">
        <f>IF(INDEX(Transactions!$L:$L,ROW()-8)="",0,INDEX(Transactions!$Q:$Q,ROW()-8))</f>
        <v>0</v>
      </c>
    </row>
    <row r="5719" spans="2:6" x14ac:dyDescent="0.15">
      <c r="B5719">
        <f ca="1">IF(INDEX(Transactions!$L:$L,ROW()-8)="",TODAY(),INDEX(Transactions!$G:$G,ROW()-8))</f>
        <v>46238</v>
      </c>
      <c r="F5719">
        <f>IF(INDEX(Transactions!$L:$L,ROW()-8)="",0,INDEX(Transactions!$Q:$Q,ROW()-8))</f>
        <v>0</v>
      </c>
    </row>
    <row r="5720" spans="2:6" x14ac:dyDescent="0.15">
      <c r="B5720">
        <f ca="1">IF(INDEX(Transactions!$L:$L,ROW()-8)="",TODAY(),INDEX(Transactions!$G:$G,ROW()-8))</f>
        <v>46238</v>
      </c>
      <c r="F5720">
        <f>IF(INDEX(Transactions!$L:$L,ROW()-8)="",0,INDEX(Transactions!$Q:$Q,ROW()-8))</f>
        <v>0</v>
      </c>
    </row>
    <row r="5721" spans="2:6" x14ac:dyDescent="0.15">
      <c r="B5721">
        <f ca="1">IF(INDEX(Transactions!$L:$L,ROW()-8)="",TODAY(),INDEX(Transactions!$G:$G,ROW()-8))</f>
        <v>46238</v>
      </c>
      <c r="F5721">
        <f>IF(INDEX(Transactions!$L:$L,ROW()-8)="",0,INDEX(Transactions!$Q:$Q,ROW()-8))</f>
        <v>0</v>
      </c>
    </row>
    <row r="5722" spans="2:6" x14ac:dyDescent="0.15">
      <c r="B5722">
        <f ca="1">IF(INDEX(Transactions!$L:$L,ROW()-8)="",TODAY(),INDEX(Transactions!$G:$G,ROW()-8))</f>
        <v>46238</v>
      </c>
      <c r="F5722">
        <f>IF(INDEX(Transactions!$L:$L,ROW()-8)="",0,INDEX(Transactions!$Q:$Q,ROW()-8))</f>
        <v>0</v>
      </c>
    </row>
    <row r="5723" spans="2:6" x14ac:dyDescent="0.15">
      <c r="B5723">
        <f ca="1">IF(INDEX(Transactions!$L:$L,ROW()-8)="",TODAY(),INDEX(Transactions!$G:$G,ROW()-8))</f>
        <v>46238</v>
      </c>
      <c r="F5723">
        <f>IF(INDEX(Transactions!$L:$L,ROW()-8)="",0,INDEX(Transactions!$Q:$Q,ROW()-8))</f>
        <v>0</v>
      </c>
    </row>
    <row r="5724" spans="2:6" x14ac:dyDescent="0.15">
      <c r="B5724">
        <f ca="1">IF(INDEX(Transactions!$L:$L,ROW()-8)="",TODAY(),INDEX(Transactions!$G:$G,ROW()-8))</f>
        <v>46238</v>
      </c>
      <c r="F5724">
        <f>IF(INDEX(Transactions!$L:$L,ROW()-8)="",0,INDEX(Transactions!$Q:$Q,ROW()-8))</f>
        <v>0</v>
      </c>
    </row>
    <row r="5725" spans="2:6" x14ac:dyDescent="0.15">
      <c r="B5725">
        <f ca="1">IF(INDEX(Transactions!$L:$L,ROW()-8)="",TODAY(),INDEX(Transactions!$G:$G,ROW()-8))</f>
        <v>46238</v>
      </c>
      <c r="F5725">
        <f>IF(INDEX(Transactions!$L:$L,ROW()-8)="",0,INDEX(Transactions!$Q:$Q,ROW()-8))</f>
        <v>0</v>
      </c>
    </row>
    <row r="5726" spans="2:6" x14ac:dyDescent="0.15">
      <c r="B5726">
        <f ca="1">IF(INDEX(Transactions!$L:$L,ROW()-8)="",TODAY(),INDEX(Transactions!$G:$G,ROW()-8))</f>
        <v>46238</v>
      </c>
      <c r="F5726">
        <f>IF(INDEX(Transactions!$L:$L,ROW()-8)="",0,INDEX(Transactions!$Q:$Q,ROW()-8))</f>
        <v>0</v>
      </c>
    </row>
    <row r="5727" spans="2:6" x14ac:dyDescent="0.15">
      <c r="B5727">
        <f ca="1">IF(INDEX(Transactions!$L:$L,ROW()-8)="",TODAY(),INDEX(Transactions!$G:$G,ROW()-8))</f>
        <v>46238</v>
      </c>
      <c r="F5727">
        <f>IF(INDEX(Transactions!$L:$L,ROW()-8)="",0,INDEX(Transactions!$Q:$Q,ROW()-8))</f>
        <v>0</v>
      </c>
    </row>
    <row r="5728" spans="2:6" x14ac:dyDescent="0.15">
      <c r="B5728">
        <f ca="1">IF(INDEX(Transactions!$L:$L,ROW()-8)="",TODAY(),INDEX(Transactions!$G:$G,ROW()-8))</f>
        <v>46238</v>
      </c>
      <c r="F5728">
        <f>IF(INDEX(Transactions!$L:$L,ROW()-8)="",0,INDEX(Transactions!$Q:$Q,ROW()-8))</f>
        <v>0</v>
      </c>
    </row>
    <row r="5729" spans="2:6" x14ac:dyDescent="0.15">
      <c r="B5729">
        <f ca="1">IF(INDEX(Transactions!$L:$L,ROW()-8)="",TODAY(),INDEX(Transactions!$G:$G,ROW()-8))</f>
        <v>46238</v>
      </c>
      <c r="F5729">
        <f>IF(INDEX(Transactions!$L:$L,ROW()-8)="",0,INDEX(Transactions!$Q:$Q,ROW()-8))</f>
        <v>0</v>
      </c>
    </row>
    <row r="5730" spans="2:6" x14ac:dyDescent="0.15">
      <c r="B5730">
        <f ca="1">IF(INDEX(Transactions!$L:$L,ROW()-8)="",TODAY(),INDEX(Transactions!$G:$G,ROW()-8))</f>
        <v>46238</v>
      </c>
      <c r="F5730">
        <f>IF(INDEX(Transactions!$L:$L,ROW()-8)="",0,INDEX(Transactions!$Q:$Q,ROW()-8))</f>
        <v>0</v>
      </c>
    </row>
    <row r="5731" spans="2:6" x14ac:dyDescent="0.15">
      <c r="B5731">
        <f ca="1">IF(INDEX(Transactions!$L:$L,ROW()-8)="",TODAY(),INDEX(Transactions!$G:$G,ROW()-8))</f>
        <v>46238</v>
      </c>
      <c r="F5731">
        <f>IF(INDEX(Transactions!$L:$L,ROW()-8)="",0,INDEX(Transactions!$Q:$Q,ROW()-8))</f>
        <v>0</v>
      </c>
    </row>
    <row r="5732" spans="2:6" x14ac:dyDescent="0.15">
      <c r="B5732">
        <f ca="1">IF(INDEX(Transactions!$L:$L,ROW()-8)="",TODAY(),INDEX(Transactions!$G:$G,ROW()-8))</f>
        <v>46238</v>
      </c>
      <c r="F5732">
        <f>IF(INDEX(Transactions!$L:$L,ROW()-8)="",0,INDEX(Transactions!$Q:$Q,ROW()-8))</f>
        <v>0</v>
      </c>
    </row>
    <row r="5733" spans="2:6" x14ac:dyDescent="0.15">
      <c r="B5733">
        <f ca="1">IF(INDEX(Transactions!$L:$L,ROW()-8)="",TODAY(),INDEX(Transactions!$G:$G,ROW()-8))</f>
        <v>46238</v>
      </c>
      <c r="F5733">
        <f>IF(INDEX(Transactions!$L:$L,ROW()-8)="",0,INDEX(Transactions!$Q:$Q,ROW()-8))</f>
        <v>0</v>
      </c>
    </row>
    <row r="5734" spans="2:6" x14ac:dyDescent="0.15">
      <c r="B5734">
        <f ca="1">IF(INDEX(Transactions!$L:$L,ROW()-8)="",TODAY(),INDEX(Transactions!$G:$G,ROW()-8))</f>
        <v>46238</v>
      </c>
      <c r="F5734">
        <f>IF(INDEX(Transactions!$L:$L,ROW()-8)="",0,INDEX(Transactions!$Q:$Q,ROW()-8))</f>
        <v>0</v>
      </c>
    </row>
    <row r="5735" spans="2:6" x14ac:dyDescent="0.15">
      <c r="B5735">
        <f ca="1">IF(INDEX(Transactions!$L:$L,ROW()-8)="",TODAY(),INDEX(Transactions!$G:$G,ROW()-8))</f>
        <v>46238</v>
      </c>
      <c r="F5735">
        <f>IF(INDEX(Transactions!$L:$L,ROW()-8)="",0,INDEX(Transactions!$Q:$Q,ROW()-8))</f>
        <v>0</v>
      </c>
    </row>
    <row r="5736" spans="2:6" x14ac:dyDescent="0.15">
      <c r="B5736">
        <f ca="1">IF(INDEX(Transactions!$L:$L,ROW()-8)="",TODAY(),INDEX(Transactions!$G:$G,ROW()-8))</f>
        <v>46238</v>
      </c>
      <c r="F5736">
        <f>IF(INDEX(Transactions!$L:$L,ROW()-8)="",0,INDEX(Transactions!$Q:$Q,ROW()-8))</f>
        <v>0</v>
      </c>
    </row>
    <row r="5737" spans="2:6" x14ac:dyDescent="0.15">
      <c r="B5737">
        <f ca="1">IF(INDEX(Transactions!$L:$L,ROW()-8)="",TODAY(),INDEX(Transactions!$G:$G,ROW()-8))</f>
        <v>46238</v>
      </c>
      <c r="F5737">
        <f>IF(INDEX(Transactions!$L:$L,ROW()-8)="",0,INDEX(Transactions!$Q:$Q,ROW()-8))</f>
        <v>0</v>
      </c>
    </row>
    <row r="5738" spans="2:6" x14ac:dyDescent="0.15">
      <c r="B5738">
        <f ca="1">IF(INDEX(Transactions!$L:$L,ROW()-8)="",TODAY(),INDEX(Transactions!$G:$G,ROW()-8))</f>
        <v>46238</v>
      </c>
      <c r="F5738">
        <f>IF(INDEX(Transactions!$L:$L,ROW()-8)="",0,INDEX(Transactions!$Q:$Q,ROW()-8))</f>
        <v>0</v>
      </c>
    </row>
    <row r="5739" spans="2:6" x14ac:dyDescent="0.15">
      <c r="B5739">
        <f ca="1">IF(INDEX(Transactions!$L:$L,ROW()-8)="",TODAY(),INDEX(Transactions!$G:$G,ROW()-8))</f>
        <v>46238</v>
      </c>
      <c r="F5739">
        <f>IF(INDEX(Transactions!$L:$L,ROW()-8)="",0,INDEX(Transactions!$Q:$Q,ROW()-8))</f>
        <v>0</v>
      </c>
    </row>
    <row r="5740" spans="2:6" x14ac:dyDescent="0.15">
      <c r="B5740">
        <f ca="1">IF(INDEX(Transactions!$L:$L,ROW()-8)="",TODAY(),INDEX(Transactions!$G:$G,ROW()-8))</f>
        <v>46238</v>
      </c>
      <c r="F5740">
        <f>IF(INDEX(Transactions!$L:$L,ROW()-8)="",0,INDEX(Transactions!$Q:$Q,ROW()-8))</f>
        <v>0</v>
      </c>
    </row>
    <row r="5741" spans="2:6" x14ac:dyDescent="0.15">
      <c r="B5741">
        <f ca="1">IF(INDEX(Transactions!$L:$L,ROW()-8)="",TODAY(),INDEX(Transactions!$G:$G,ROW()-8))</f>
        <v>46238</v>
      </c>
      <c r="F5741">
        <f>IF(INDEX(Transactions!$L:$L,ROW()-8)="",0,INDEX(Transactions!$Q:$Q,ROW()-8))</f>
        <v>0</v>
      </c>
    </row>
    <row r="5742" spans="2:6" x14ac:dyDescent="0.15">
      <c r="B5742">
        <f ca="1">IF(INDEX(Transactions!$L:$L,ROW()-8)="",TODAY(),INDEX(Transactions!$G:$G,ROW()-8))</f>
        <v>46238</v>
      </c>
      <c r="F5742">
        <f>IF(INDEX(Transactions!$L:$L,ROW()-8)="",0,INDEX(Transactions!$Q:$Q,ROW()-8))</f>
        <v>0</v>
      </c>
    </row>
    <row r="5743" spans="2:6" x14ac:dyDescent="0.15">
      <c r="B5743">
        <f ca="1">IF(INDEX(Transactions!$L:$L,ROW()-8)="",TODAY(),INDEX(Transactions!$G:$G,ROW()-8))</f>
        <v>46238</v>
      </c>
      <c r="F5743">
        <f>IF(INDEX(Transactions!$L:$L,ROW()-8)="",0,INDEX(Transactions!$Q:$Q,ROW()-8))</f>
        <v>0</v>
      </c>
    </row>
    <row r="5744" spans="2:6" x14ac:dyDescent="0.15">
      <c r="B5744">
        <f ca="1">IF(INDEX(Transactions!$L:$L,ROW()-8)="",TODAY(),INDEX(Transactions!$G:$G,ROW()-8))</f>
        <v>46238</v>
      </c>
      <c r="F5744">
        <f>IF(INDEX(Transactions!$L:$L,ROW()-8)="",0,INDEX(Transactions!$Q:$Q,ROW()-8))</f>
        <v>0</v>
      </c>
    </row>
    <row r="5745" spans="2:6" x14ac:dyDescent="0.15">
      <c r="B5745">
        <f ca="1">IF(INDEX(Transactions!$L:$L,ROW()-8)="",TODAY(),INDEX(Transactions!$G:$G,ROW()-8))</f>
        <v>46238</v>
      </c>
      <c r="F5745">
        <f>IF(INDEX(Transactions!$L:$L,ROW()-8)="",0,INDEX(Transactions!$Q:$Q,ROW()-8))</f>
        <v>0</v>
      </c>
    </row>
    <row r="5746" spans="2:6" x14ac:dyDescent="0.15">
      <c r="B5746">
        <f ca="1">IF(INDEX(Transactions!$L:$L,ROW()-8)="",TODAY(),INDEX(Transactions!$G:$G,ROW()-8))</f>
        <v>46238</v>
      </c>
      <c r="F5746">
        <f>IF(INDEX(Transactions!$L:$L,ROW()-8)="",0,INDEX(Transactions!$Q:$Q,ROW()-8))</f>
        <v>0</v>
      </c>
    </row>
    <row r="5747" spans="2:6" x14ac:dyDescent="0.15">
      <c r="B5747">
        <f ca="1">IF(INDEX(Transactions!$L:$L,ROW()-8)="",TODAY(),INDEX(Transactions!$G:$G,ROW()-8))</f>
        <v>46238</v>
      </c>
      <c r="F5747">
        <f>IF(INDEX(Transactions!$L:$L,ROW()-8)="",0,INDEX(Transactions!$Q:$Q,ROW()-8))</f>
        <v>0</v>
      </c>
    </row>
    <row r="5748" spans="2:6" x14ac:dyDescent="0.15">
      <c r="B5748">
        <f ca="1">IF(INDEX(Transactions!$L:$L,ROW()-8)="",TODAY(),INDEX(Transactions!$G:$G,ROW()-8))</f>
        <v>46238</v>
      </c>
      <c r="F5748">
        <f>IF(INDEX(Transactions!$L:$L,ROW()-8)="",0,INDEX(Transactions!$Q:$Q,ROW()-8))</f>
        <v>0</v>
      </c>
    </row>
    <row r="5749" spans="2:6" x14ac:dyDescent="0.15">
      <c r="B5749">
        <f ca="1">IF(INDEX(Transactions!$L:$L,ROW()-8)="",TODAY(),INDEX(Transactions!$G:$G,ROW()-8))</f>
        <v>46238</v>
      </c>
      <c r="F5749">
        <f>IF(INDEX(Transactions!$L:$L,ROW()-8)="",0,INDEX(Transactions!$Q:$Q,ROW()-8))</f>
        <v>0</v>
      </c>
    </row>
    <row r="5750" spans="2:6" x14ac:dyDescent="0.15">
      <c r="B5750">
        <f ca="1">IF(INDEX(Transactions!$L:$L,ROW()-8)="",TODAY(),INDEX(Transactions!$G:$G,ROW()-8))</f>
        <v>46238</v>
      </c>
      <c r="F5750">
        <f>IF(INDEX(Transactions!$L:$L,ROW()-8)="",0,INDEX(Transactions!$Q:$Q,ROW()-8))</f>
        <v>0</v>
      </c>
    </row>
    <row r="5751" spans="2:6" x14ac:dyDescent="0.15">
      <c r="B5751">
        <f ca="1">IF(INDEX(Transactions!$L:$L,ROW()-8)="",TODAY(),INDEX(Transactions!$G:$G,ROW()-8))</f>
        <v>46238</v>
      </c>
      <c r="F5751">
        <f>IF(INDEX(Transactions!$L:$L,ROW()-8)="",0,INDEX(Transactions!$Q:$Q,ROW()-8))</f>
        <v>0</v>
      </c>
    </row>
    <row r="5752" spans="2:6" x14ac:dyDescent="0.15">
      <c r="B5752">
        <f ca="1">IF(INDEX(Transactions!$L:$L,ROW()-8)="",TODAY(),INDEX(Transactions!$G:$G,ROW()-8))</f>
        <v>46238</v>
      </c>
      <c r="F5752">
        <f>IF(INDEX(Transactions!$L:$L,ROW()-8)="",0,INDEX(Transactions!$Q:$Q,ROW()-8))</f>
        <v>0</v>
      </c>
    </row>
    <row r="5753" spans="2:6" x14ac:dyDescent="0.15">
      <c r="B5753">
        <f ca="1">IF(INDEX(Transactions!$L:$L,ROW()-8)="",TODAY(),INDEX(Transactions!$G:$G,ROW()-8))</f>
        <v>46238</v>
      </c>
      <c r="F5753">
        <f>IF(INDEX(Transactions!$L:$L,ROW()-8)="",0,INDEX(Transactions!$Q:$Q,ROW()-8))</f>
        <v>0</v>
      </c>
    </row>
    <row r="5754" spans="2:6" x14ac:dyDescent="0.15">
      <c r="B5754">
        <f ca="1">IF(INDEX(Transactions!$L:$L,ROW()-8)="",TODAY(),INDEX(Transactions!$G:$G,ROW()-8))</f>
        <v>46238</v>
      </c>
      <c r="F5754">
        <f>IF(INDEX(Transactions!$L:$L,ROW()-8)="",0,INDEX(Transactions!$Q:$Q,ROW()-8))</f>
        <v>0</v>
      </c>
    </row>
    <row r="5755" spans="2:6" x14ac:dyDescent="0.15">
      <c r="B5755">
        <f ca="1">IF(INDEX(Transactions!$L:$L,ROW()-8)="",TODAY(),INDEX(Transactions!$G:$G,ROW()-8))</f>
        <v>46238</v>
      </c>
      <c r="F5755">
        <f>IF(INDEX(Transactions!$L:$L,ROW()-8)="",0,INDEX(Transactions!$Q:$Q,ROW()-8))</f>
        <v>0</v>
      </c>
    </row>
    <row r="5756" spans="2:6" x14ac:dyDescent="0.15">
      <c r="B5756">
        <f ca="1">IF(INDEX(Transactions!$L:$L,ROW()-8)="",TODAY(),INDEX(Transactions!$G:$G,ROW()-8))</f>
        <v>46238</v>
      </c>
      <c r="F5756">
        <f>IF(INDEX(Transactions!$L:$L,ROW()-8)="",0,INDEX(Transactions!$Q:$Q,ROW()-8))</f>
        <v>0</v>
      </c>
    </row>
    <row r="5757" spans="2:6" x14ac:dyDescent="0.15">
      <c r="B5757">
        <f ca="1">IF(INDEX(Transactions!$L:$L,ROW()-8)="",TODAY(),INDEX(Transactions!$G:$G,ROW()-8))</f>
        <v>46238</v>
      </c>
      <c r="F5757">
        <f>IF(INDEX(Transactions!$L:$L,ROW()-8)="",0,INDEX(Transactions!$Q:$Q,ROW()-8))</f>
        <v>0</v>
      </c>
    </row>
    <row r="5758" spans="2:6" x14ac:dyDescent="0.15">
      <c r="B5758">
        <f ca="1">IF(INDEX(Transactions!$L:$L,ROW()-8)="",TODAY(),INDEX(Transactions!$G:$G,ROW()-8))</f>
        <v>46238</v>
      </c>
      <c r="F5758">
        <f>IF(INDEX(Transactions!$L:$L,ROW()-8)="",0,INDEX(Transactions!$Q:$Q,ROW()-8))</f>
        <v>0</v>
      </c>
    </row>
    <row r="5759" spans="2:6" x14ac:dyDescent="0.15">
      <c r="B5759">
        <f ca="1">IF(INDEX(Transactions!$L:$L,ROW()-8)="",TODAY(),INDEX(Transactions!$G:$G,ROW()-8))</f>
        <v>46238</v>
      </c>
      <c r="F5759">
        <f>IF(INDEX(Transactions!$L:$L,ROW()-8)="",0,INDEX(Transactions!$Q:$Q,ROW()-8))</f>
        <v>0</v>
      </c>
    </row>
    <row r="5760" spans="2:6" x14ac:dyDescent="0.15">
      <c r="B5760">
        <f ca="1">IF(INDEX(Transactions!$L:$L,ROW()-8)="",TODAY(),INDEX(Transactions!$G:$G,ROW()-8))</f>
        <v>46238</v>
      </c>
      <c r="F5760">
        <f>IF(INDEX(Transactions!$L:$L,ROW()-8)="",0,INDEX(Transactions!$Q:$Q,ROW()-8))</f>
        <v>0</v>
      </c>
    </row>
    <row r="5761" spans="2:6" x14ac:dyDescent="0.15">
      <c r="B5761">
        <f ca="1">IF(INDEX(Transactions!$L:$L,ROW()-8)="",TODAY(),INDEX(Transactions!$G:$G,ROW()-8))</f>
        <v>46238</v>
      </c>
      <c r="F5761">
        <f>IF(INDEX(Transactions!$L:$L,ROW()-8)="",0,INDEX(Transactions!$Q:$Q,ROW()-8))</f>
        <v>0</v>
      </c>
    </row>
    <row r="5762" spans="2:6" x14ac:dyDescent="0.15">
      <c r="B5762">
        <f ca="1">IF(INDEX(Transactions!$L:$L,ROW()-8)="",TODAY(),INDEX(Transactions!$G:$G,ROW()-8))</f>
        <v>46238</v>
      </c>
      <c r="F5762">
        <f>IF(INDEX(Transactions!$L:$L,ROW()-8)="",0,INDEX(Transactions!$Q:$Q,ROW()-8))</f>
        <v>0</v>
      </c>
    </row>
    <row r="5763" spans="2:6" x14ac:dyDescent="0.15">
      <c r="B5763">
        <f ca="1">IF(INDEX(Transactions!$L:$L,ROW()-8)="",TODAY(),INDEX(Transactions!$G:$G,ROW()-8))</f>
        <v>46238</v>
      </c>
      <c r="F5763">
        <f>IF(INDEX(Transactions!$L:$L,ROW()-8)="",0,INDEX(Transactions!$Q:$Q,ROW()-8))</f>
        <v>0</v>
      </c>
    </row>
    <row r="5764" spans="2:6" x14ac:dyDescent="0.15">
      <c r="B5764">
        <f ca="1">IF(INDEX(Transactions!$L:$L,ROW()-8)="",TODAY(),INDEX(Transactions!$G:$G,ROW()-8))</f>
        <v>46238</v>
      </c>
      <c r="F5764">
        <f>IF(INDEX(Transactions!$L:$L,ROW()-8)="",0,INDEX(Transactions!$Q:$Q,ROW()-8))</f>
        <v>0</v>
      </c>
    </row>
    <row r="5765" spans="2:6" x14ac:dyDescent="0.15">
      <c r="B5765">
        <f ca="1">IF(INDEX(Transactions!$L:$L,ROW()-8)="",TODAY(),INDEX(Transactions!$G:$G,ROW()-8))</f>
        <v>46238</v>
      </c>
      <c r="F5765">
        <f>IF(INDEX(Transactions!$L:$L,ROW()-8)="",0,INDEX(Transactions!$Q:$Q,ROW()-8))</f>
        <v>0</v>
      </c>
    </row>
    <row r="5766" spans="2:6" x14ac:dyDescent="0.15">
      <c r="B5766">
        <f ca="1">IF(INDEX(Transactions!$L:$L,ROW()-8)="",TODAY(),INDEX(Transactions!$G:$G,ROW()-8))</f>
        <v>46238</v>
      </c>
      <c r="F5766">
        <f>IF(INDEX(Transactions!$L:$L,ROW()-8)="",0,INDEX(Transactions!$Q:$Q,ROW()-8))</f>
        <v>0</v>
      </c>
    </row>
    <row r="5767" spans="2:6" x14ac:dyDescent="0.15">
      <c r="B5767">
        <f ca="1">IF(INDEX(Transactions!$L:$L,ROW()-8)="",TODAY(),INDEX(Transactions!$G:$G,ROW()-8))</f>
        <v>46238</v>
      </c>
      <c r="F5767">
        <f>IF(INDEX(Transactions!$L:$L,ROW()-8)="",0,INDEX(Transactions!$Q:$Q,ROW()-8))</f>
        <v>0</v>
      </c>
    </row>
    <row r="5768" spans="2:6" x14ac:dyDescent="0.15">
      <c r="B5768">
        <f ca="1">IF(INDEX(Transactions!$L:$L,ROW()-8)="",TODAY(),INDEX(Transactions!$G:$G,ROW()-8))</f>
        <v>46238</v>
      </c>
      <c r="F5768">
        <f>IF(INDEX(Transactions!$L:$L,ROW()-8)="",0,INDEX(Transactions!$Q:$Q,ROW()-8))</f>
        <v>0</v>
      </c>
    </row>
    <row r="5769" spans="2:6" x14ac:dyDescent="0.15">
      <c r="B5769">
        <f ca="1">IF(INDEX(Transactions!$L:$L,ROW()-8)="",TODAY(),INDEX(Transactions!$G:$G,ROW()-8))</f>
        <v>46238</v>
      </c>
      <c r="F5769">
        <f>IF(INDEX(Transactions!$L:$L,ROW()-8)="",0,INDEX(Transactions!$Q:$Q,ROW()-8))</f>
        <v>0</v>
      </c>
    </row>
    <row r="5770" spans="2:6" x14ac:dyDescent="0.15">
      <c r="B5770">
        <f ca="1">IF(INDEX(Transactions!$L:$L,ROW()-8)="",TODAY(),INDEX(Transactions!$G:$G,ROW()-8))</f>
        <v>46238</v>
      </c>
      <c r="F5770">
        <f>IF(INDEX(Transactions!$L:$L,ROW()-8)="",0,INDEX(Transactions!$Q:$Q,ROW()-8))</f>
        <v>0</v>
      </c>
    </row>
    <row r="5771" spans="2:6" x14ac:dyDescent="0.15">
      <c r="B5771">
        <f ca="1">IF(INDEX(Transactions!$L:$L,ROW()-8)="",TODAY(),INDEX(Transactions!$G:$G,ROW()-8))</f>
        <v>46238</v>
      </c>
      <c r="F5771">
        <f>IF(INDEX(Transactions!$L:$L,ROW()-8)="",0,INDEX(Transactions!$Q:$Q,ROW()-8))</f>
        <v>0</v>
      </c>
    </row>
    <row r="5772" spans="2:6" x14ac:dyDescent="0.15">
      <c r="B5772">
        <f ca="1">IF(INDEX(Transactions!$L:$L,ROW()-8)="",TODAY(),INDEX(Transactions!$G:$G,ROW()-8))</f>
        <v>46238</v>
      </c>
      <c r="F5772">
        <f>IF(INDEX(Transactions!$L:$L,ROW()-8)="",0,INDEX(Transactions!$Q:$Q,ROW()-8))</f>
        <v>0</v>
      </c>
    </row>
    <row r="5773" spans="2:6" x14ac:dyDescent="0.15">
      <c r="B5773">
        <f ca="1">IF(INDEX(Transactions!$L:$L,ROW()-8)="",TODAY(),INDEX(Transactions!$G:$G,ROW()-8))</f>
        <v>46238</v>
      </c>
      <c r="F5773">
        <f>IF(INDEX(Transactions!$L:$L,ROW()-8)="",0,INDEX(Transactions!$Q:$Q,ROW()-8))</f>
        <v>0</v>
      </c>
    </row>
    <row r="5774" spans="2:6" x14ac:dyDescent="0.15">
      <c r="B5774">
        <f ca="1">IF(INDEX(Transactions!$L:$L,ROW()-8)="",TODAY(),INDEX(Transactions!$G:$G,ROW()-8))</f>
        <v>46238</v>
      </c>
      <c r="F5774">
        <f>IF(INDEX(Transactions!$L:$L,ROW()-8)="",0,INDEX(Transactions!$Q:$Q,ROW()-8))</f>
        <v>0</v>
      </c>
    </row>
    <row r="5775" spans="2:6" x14ac:dyDescent="0.15">
      <c r="B5775">
        <f ca="1">IF(INDEX(Transactions!$L:$L,ROW()-8)="",TODAY(),INDEX(Transactions!$G:$G,ROW()-8))</f>
        <v>46238</v>
      </c>
      <c r="F5775">
        <f>IF(INDEX(Transactions!$L:$L,ROW()-8)="",0,INDEX(Transactions!$Q:$Q,ROW()-8))</f>
        <v>0</v>
      </c>
    </row>
    <row r="5776" spans="2:6" x14ac:dyDescent="0.15">
      <c r="B5776">
        <f ca="1">IF(INDEX(Transactions!$L:$L,ROW()-8)="",TODAY(),INDEX(Transactions!$G:$G,ROW()-8))</f>
        <v>46238</v>
      </c>
      <c r="F5776">
        <f>IF(INDEX(Transactions!$L:$L,ROW()-8)="",0,INDEX(Transactions!$Q:$Q,ROW()-8))</f>
        <v>0</v>
      </c>
    </row>
    <row r="5777" spans="2:6" x14ac:dyDescent="0.15">
      <c r="B5777">
        <f ca="1">IF(INDEX(Transactions!$L:$L,ROW()-8)="",TODAY(),INDEX(Transactions!$G:$G,ROW()-8))</f>
        <v>46238</v>
      </c>
      <c r="F5777">
        <f>IF(INDEX(Transactions!$L:$L,ROW()-8)="",0,INDEX(Transactions!$Q:$Q,ROW()-8))</f>
        <v>0</v>
      </c>
    </row>
    <row r="5778" spans="2:6" x14ac:dyDescent="0.15">
      <c r="B5778">
        <f ca="1">IF(INDEX(Transactions!$L:$L,ROW()-8)="",TODAY(),INDEX(Transactions!$G:$G,ROW()-8))</f>
        <v>46238</v>
      </c>
      <c r="F5778">
        <f>IF(INDEX(Transactions!$L:$L,ROW()-8)="",0,INDEX(Transactions!$Q:$Q,ROW()-8))</f>
        <v>0</v>
      </c>
    </row>
    <row r="5779" spans="2:6" x14ac:dyDescent="0.15">
      <c r="B5779">
        <f ca="1">IF(INDEX(Transactions!$L:$L,ROW()-8)="",TODAY(),INDEX(Transactions!$G:$G,ROW()-8))</f>
        <v>46238</v>
      </c>
      <c r="F5779">
        <f>IF(INDEX(Transactions!$L:$L,ROW()-8)="",0,INDEX(Transactions!$Q:$Q,ROW()-8))</f>
        <v>0</v>
      </c>
    </row>
    <row r="5780" spans="2:6" x14ac:dyDescent="0.15">
      <c r="B5780">
        <f ca="1">IF(INDEX(Transactions!$L:$L,ROW()-8)="",TODAY(),INDEX(Transactions!$G:$G,ROW()-8))</f>
        <v>46238</v>
      </c>
      <c r="F5780">
        <f>IF(INDEX(Transactions!$L:$L,ROW()-8)="",0,INDEX(Transactions!$Q:$Q,ROW()-8))</f>
        <v>0</v>
      </c>
    </row>
    <row r="5781" spans="2:6" x14ac:dyDescent="0.15">
      <c r="B5781">
        <f ca="1">IF(INDEX(Transactions!$L:$L,ROW()-8)="",TODAY(),INDEX(Transactions!$G:$G,ROW()-8))</f>
        <v>46238</v>
      </c>
      <c r="F5781">
        <f>IF(INDEX(Transactions!$L:$L,ROW()-8)="",0,INDEX(Transactions!$Q:$Q,ROW()-8))</f>
        <v>0</v>
      </c>
    </row>
    <row r="5782" spans="2:6" x14ac:dyDescent="0.15">
      <c r="B5782">
        <f ca="1">IF(INDEX(Transactions!$L:$L,ROW()-8)="",TODAY(),INDEX(Transactions!$G:$G,ROW()-8))</f>
        <v>46238</v>
      </c>
      <c r="F5782">
        <f>IF(INDEX(Transactions!$L:$L,ROW()-8)="",0,INDEX(Transactions!$Q:$Q,ROW()-8))</f>
        <v>0</v>
      </c>
    </row>
    <row r="5783" spans="2:6" x14ac:dyDescent="0.15">
      <c r="B5783">
        <f ca="1">IF(INDEX(Transactions!$L:$L,ROW()-8)="",TODAY(),INDEX(Transactions!$G:$G,ROW()-8))</f>
        <v>46238</v>
      </c>
      <c r="F5783">
        <f>IF(INDEX(Transactions!$L:$L,ROW()-8)="",0,INDEX(Transactions!$Q:$Q,ROW()-8))</f>
        <v>0</v>
      </c>
    </row>
    <row r="5784" spans="2:6" x14ac:dyDescent="0.15">
      <c r="B5784">
        <f ca="1">IF(INDEX(Transactions!$L:$L,ROW()-8)="",TODAY(),INDEX(Transactions!$G:$G,ROW()-8))</f>
        <v>46238</v>
      </c>
      <c r="F5784">
        <f>IF(INDEX(Transactions!$L:$L,ROW()-8)="",0,INDEX(Transactions!$Q:$Q,ROW()-8))</f>
        <v>0</v>
      </c>
    </row>
    <row r="5785" spans="2:6" x14ac:dyDescent="0.15">
      <c r="B5785">
        <f ca="1">IF(INDEX(Transactions!$L:$L,ROW()-8)="",TODAY(),INDEX(Transactions!$G:$G,ROW()-8))</f>
        <v>46238</v>
      </c>
      <c r="F5785">
        <f>IF(INDEX(Transactions!$L:$L,ROW()-8)="",0,INDEX(Transactions!$Q:$Q,ROW()-8))</f>
        <v>0</v>
      </c>
    </row>
    <row r="5786" spans="2:6" x14ac:dyDescent="0.15">
      <c r="B5786">
        <f ca="1">IF(INDEX(Transactions!$L:$L,ROW()-8)="",TODAY(),INDEX(Transactions!$G:$G,ROW()-8))</f>
        <v>46238</v>
      </c>
      <c r="F5786">
        <f>IF(INDEX(Transactions!$L:$L,ROW()-8)="",0,INDEX(Transactions!$Q:$Q,ROW()-8))</f>
        <v>0</v>
      </c>
    </row>
    <row r="5787" spans="2:6" x14ac:dyDescent="0.15">
      <c r="B5787">
        <f ca="1">IF(INDEX(Transactions!$L:$L,ROW()-8)="",TODAY(),INDEX(Transactions!$G:$G,ROW()-8))</f>
        <v>46238</v>
      </c>
      <c r="F5787">
        <f>IF(INDEX(Transactions!$L:$L,ROW()-8)="",0,INDEX(Transactions!$Q:$Q,ROW()-8))</f>
        <v>0</v>
      </c>
    </row>
    <row r="5788" spans="2:6" x14ac:dyDescent="0.15">
      <c r="B5788">
        <f ca="1">IF(INDEX(Transactions!$L:$L,ROW()-8)="",TODAY(),INDEX(Transactions!$G:$G,ROW()-8))</f>
        <v>46238</v>
      </c>
      <c r="F5788">
        <f>IF(INDEX(Transactions!$L:$L,ROW()-8)="",0,INDEX(Transactions!$Q:$Q,ROW()-8))</f>
        <v>0</v>
      </c>
    </row>
    <row r="5789" spans="2:6" x14ac:dyDescent="0.15">
      <c r="B5789">
        <f ca="1">IF(INDEX(Transactions!$L:$L,ROW()-8)="",TODAY(),INDEX(Transactions!$G:$G,ROW()-8))</f>
        <v>46238</v>
      </c>
      <c r="F5789">
        <f>IF(INDEX(Transactions!$L:$L,ROW()-8)="",0,INDEX(Transactions!$Q:$Q,ROW()-8))</f>
        <v>0</v>
      </c>
    </row>
    <row r="5790" spans="2:6" x14ac:dyDescent="0.15">
      <c r="B5790">
        <f ca="1">IF(INDEX(Transactions!$L:$L,ROW()-8)="",TODAY(),INDEX(Transactions!$G:$G,ROW()-8))</f>
        <v>46238</v>
      </c>
      <c r="F5790">
        <f>IF(INDEX(Transactions!$L:$L,ROW()-8)="",0,INDEX(Transactions!$Q:$Q,ROW()-8))</f>
        <v>0</v>
      </c>
    </row>
    <row r="5791" spans="2:6" x14ac:dyDescent="0.15">
      <c r="B5791">
        <f ca="1">IF(INDEX(Transactions!$L:$L,ROW()-8)="",TODAY(),INDEX(Transactions!$G:$G,ROW()-8))</f>
        <v>46238</v>
      </c>
      <c r="F5791">
        <f>IF(INDEX(Transactions!$L:$L,ROW()-8)="",0,INDEX(Transactions!$Q:$Q,ROW()-8))</f>
        <v>0</v>
      </c>
    </row>
    <row r="5792" spans="2:6" x14ac:dyDescent="0.15">
      <c r="B5792">
        <f ca="1">IF(INDEX(Transactions!$L:$L,ROW()-8)="",TODAY(),INDEX(Transactions!$G:$G,ROW()-8))</f>
        <v>46238</v>
      </c>
      <c r="F5792">
        <f>IF(INDEX(Transactions!$L:$L,ROW()-8)="",0,INDEX(Transactions!$Q:$Q,ROW()-8))</f>
        <v>0</v>
      </c>
    </row>
    <row r="5793" spans="2:6" x14ac:dyDescent="0.15">
      <c r="B5793">
        <f ca="1">IF(INDEX(Transactions!$L:$L,ROW()-8)="",TODAY(),INDEX(Transactions!$G:$G,ROW()-8))</f>
        <v>46238</v>
      </c>
      <c r="F5793">
        <f>IF(INDEX(Transactions!$L:$L,ROW()-8)="",0,INDEX(Transactions!$Q:$Q,ROW()-8))</f>
        <v>0</v>
      </c>
    </row>
    <row r="5794" spans="2:6" x14ac:dyDescent="0.15">
      <c r="B5794">
        <f ca="1">IF(INDEX(Transactions!$L:$L,ROW()-8)="",TODAY(),INDEX(Transactions!$G:$G,ROW()-8))</f>
        <v>46238</v>
      </c>
      <c r="F5794">
        <f>IF(INDEX(Transactions!$L:$L,ROW()-8)="",0,INDEX(Transactions!$Q:$Q,ROW()-8))</f>
        <v>0</v>
      </c>
    </row>
    <row r="5795" spans="2:6" x14ac:dyDescent="0.15">
      <c r="B5795">
        <f ca="1">IF(INDEX(Transactions!$L:$L,ROW()-8)="",TODAY(),INDEX(Transactions!$G:$G,ROW()-8))</f>
        <v>46238</v>
      </c>
      <c r="F5795">
        <f>IF(INDEX(Transactions!$L:$L,ROW()-8)="",0,INDEX(Transactions!$Q:$Q,ROW()-8))</f>
        <v>0</v>
      </c>
    </row>
    <row r="5796" spans="2:6" x14ac:dyDescent="0.15">
      <c r="B5796">
        <f ca="1">IF(INDEX(Transactions!$L:$L,ROW()-8)="",TODAY(),INDEX(Transactions!$G:$G,ROW()-8))</f>
        <v>46238</v>
      </c>
      <c r="F5796">
        <f>IF(INDEX(Transactions!$L:$L,ROW()-8)="",0,INDEX(Transactions!$Q:$Q,ROW()-8))</f>
        <v>0</v>
      </c>
    </row>
    <row r="5797" spans="2:6" x14ac:dyDescent="0.15">
      <c r="B5797">
        <f ca="1">IF(INDEX(Transactions!$L:$L,ROW()-8)="",TODAY(),INDEX(Transactions!$G:$G,ROW()-8))</f>
        <v>46238</v>
      </c>
      <c r="F5797">
        <f>IF(INDEX(Transactions!$L:$L,ROW()-8)="",0,INDEX(Transactions!$Q:$Q,ROW()-8))</f>
        <v>0</v>
      </c>
    </row>
    <row r="5798" spans="2:6" x14ac:dyDescent="0.15">
      <c r="B5798">
        <f ca="1">IF(INDEX(Transactions!$L:$L,ROW()-8)="",TODAY(),INDEX(Transactions!$G:$G,ROW()-8))</f>
        <v>46238</v>
      </c>
      <c r="F5798">
        <f>IF(INDEX(Transactions!$L:$L,ROW()-8)="",0,INDEX(Transactions!$Q:$Q,ROW()-8))</f>
        <v>0</v>
      </c>
    </row>
    <row r="5799" spans="2:6" x14ac:dyDescent="0.15">
      <c r="B5799">
        <f ca="1">IF(INDEX(Transactions!$L:$L,ROW()-8)="",TODAY(),INDEX(Transactions!$G:$G,ROW()-8))</f>
        <v>46238</v>
      </c>
      <c r="F5799">
        <f>IF(INDEX(Transactions!$L:$L,ROW()-8)="",0,INDEX(Transactions!$Q:$Q,ROW()-8))</f>
        <v>0</v>
      </c>
    </row>
    <row r="5800" spans="2:6" x14ac:dyDescent="0.15">
      <c r="B5800">
        <f ca="1">IF(INDEX(Transactions!$L:$L,ROW()-8)="",TODAY(),INDEX(Transactions!$G:$G,ROW()-8))</f>
        <v>46238</v>
      </c>
      <c r="F5800">
        <f>IF(INDEX(Transactions!$L:$L,ROW()-8)="",0,INDEX(Transactions!$Q:$Q,ROW()-8))</f>
        <v>0</v>
      </c>
    </row>
    <row r="5801" spans="2:6" x14ac:dyDescent="0.15">
      <c r="B5801">
        <f ca="1">IF(INDEX(Transactions!$L:$L,ROW()-8)="",TODAY(),INDEX(Transactions!$G:$G,ROW()-8))</f>
        <v>46238</v>
      </c>
      <c r="F5801">
        <f>IF(INDEX(Transactions!$L:$L,ROW()-8)="",0,INDEX(Transactions!$Q:$Q,ROW()-8))</f>
        <v>0</v>
      </c>
    </row>
    <row r="5802" spans="2:6" x14ac:dyDescent="0.15">
      <c r="B5802">
        <f ca="1">IF(INDEX(Transactions!$L:$L,ROW()-8)="",TODAY(),INDEX(Transactions!$G:$G,ROW()-8))</f>
        <v>46238</v>
      </c>
      <c r="F5802">
        <f>IF(INDEX(Transactions!$L:$L,ROW()-8)="",0,INDEX(Transactions!$Q:$Q,ROW()-8))</f>
        <v>0</v>
      </c>
    </row>
    <row r="5803" spans="2:6" x14ac:dyDescent="0.15">
      <c r="B5803">
        <f ca="1">IF(INDEX(Transactions!$L:$L,ROW()-8)="",TODAY(),INDEX(Transactions!$G:$G,ROW()-8))</f>
        <v>46238</v>
      </c>
      <c r="F5803">
        <f>IF(INDEX(Transactions!$L:$L,ROW()-8)="",0,INDEX(Transactions!$Q:$Q,ROW()-8))</f>
        <v>0</v>
      </c>
    </row>
    <row r="5804" spans="2:6" x14ac:dyDescent="0.15">
      <c r="B5804">
        <f ca="1">IF(INDEX(Transactions!$L:$L,ROW()-8)="",TODAY(),INDEX(Transactions!$G:$G,ROW()-8))</f>
        <v>46238</v>
      </c>
      <c r="F5804">
        <f>IF(INDEX(Transactions!$L:$L,ROW()-8)="",0,INDEX(Transactions!$Q:$Q,ROW()-8))</f>
        <v>0</v>
      </c>
    </row>
    <row r="5805" spans="2:6" x14ac:dyDescent="0.15">
      <c r="B5805">
        <f ca="1">IF(INDEX(Transactions!$L:$L,ROW()-8)="",TODAY(),INDEX(Transactions!$G:$G,ROW()-8))</f>
        <v>46238</v>
      </c>
      <c r="F5805">
        <f>IF(INDEX(Transactions!$L:$L,ROW()-8)="",0,INDEX(Transactions!$Q:$Q,ROW()-8))</f>
        <v>0</v>
      </c>
    </row>
    <row r="5806" spans="2:6" x14ac:dyDescent="0.15">
      <c r="B5806">
        <f ca="1">IF(INDEX(Transactions!$L:$L,ROW()-8)="",TODAY(),INDEX(Transactions!$G:$G,ROW()-8))</f>
        <v>46238</v>
      </c>
      <c r="F5806">
        <f>IF(INDEX(Transactions!$L:$L,ROW()-8)="",0,INDEX(Transactions!$Q:$Q,ROW()-8))</f>
        <v>0</v>
      </c>
    </row>
    <row r="5807" spans="2:6" x14ac:dyDescent="0.15">
      <c r="B5807">
        <f ca="1">IF(INDEX(Transactions!$L:$L,ROW()-8)="",TODAY(),INDEX(Transactions!$G:$G,ROW()-8))</f>
        <v>46238</v>
      </c>
      <c r="F5807">
        <f>IF(INDEX(Transactions!$L:$L,ROW()-8)="",0,INDEX(Transactions!$Q:$Q,ROW()-8))</f>
        <v>0</v>
      </c>
    </row>
    <row r="5808" spans="2:6" x14ac:dyDescent="0.15">
      <c r="B5808">
        <f ca="1">IF(INDEX(Transactions!$L:$L,ROW()-8)="",TODAY(),INDEX(Transactions!$G:$G,ROW()-8))</f>
        <v>46238</v>
      </c>
      <c r="F5808">
        <f>IF(INDEX(Transactions!$L:$L,ROW()-8)="",0,INDEX(Transactions!$Q:$Q,ROW()-8))</f>
        <v>0</v>
      </c>
    </row>
    <row r="5809" spans="2:6" x14ac:dyDescent="0.15">
      <c r="B5809">
        <f ca="1">IF(INDEX(Transactions!$L:$L,ROW()-8)="",TODAY(),INDEX(Transactions!$G:$G,ROW()-8))</f>
        <v>46238</v>
      </c>
      <c r="F5809">
        <f>IF(INDEX(Transactions!$L:$L,ROW()-8)="",0,INDEX(Transactions!$Q:$Q,ROW()-8))</f>
        <v>0</v>
      </c>
    </row>
    <row r="5810" spans="2:6" x14ac:dyDescent="0.15">
      <c r="B5810">
        <f ca="1">IF(INDEX(Transactions!$L:$L,ROW()-8)="",TODAY(),INDEX(Transactions!$G:$G,ROW()-8))</f>
        <v>46238</v>
      </c>
      <c r="F5810">
        <f>IF(INDEX(Transactions!$L:$L,ROW()-8)="",0,INDEX(Transactions!$Q:$Q,ROW()-8))</f>
        <v>0</v>
      </c>
    </row>
    <row r="5811" spans="2:6" x14ac:dyDescent="0.15">
      <c r="B5811">
        <f ca="1">IF(INDEX(Transactions!$L:$L,ROW()-8)="",TODAY(),INDEX(Transactions!$G:$G,ROW()-8))</f>
        <v>46238</v>
      </c>
      <c r="F5811">
        <f>IF(INDEX(Transactions!$L:$L,ROW()-8)="",0,INDEX(Transactions!$Q:$Q,ROW()-8))</f>
        <v>0</v>
      </c>
    </row>
    <row r="5812" spans="2:6" x14ac:dyDescent="0.15">
      <c r="B5812">
        <f ca="1">IF(INDEX(Transactions!$L:$L,ROW()-8)="",TODAY(),INDEX(Transactions!$G:$G,ROW()-8))</f>
        <v>46238</v>
      </c>
      <c r="F5812">
        <f>IF(INDEX(Transactions!$L:$L,ROW()-8)="",0,INDEX(Transactions!$Q:$Q,ROW()-8))</f>
        <v>0</v>
      </c>
    </row>
    <row r="5813" spans="2:6" x14ac:dyDescent="0.15">
      <c r="B5813">
        <f ca="1">IF(INDEX(Transactions!$L:$L,ROW()-8)="",TODAY(),INDEX(Transactions!$G:$G,ROW()-8))</f>
        <v>46238</v>
      </c>
      <c r="F5813">
        <f>IF(INDEX(Transactions!$L:$L,ROW()-8)="",0,INDEX(Transactions!$Q:$Q,ROW()-8))</f>
        <v>0</v>
      </c>
    </row>
    <row r="5814" spans="2:6" x14ac:dyDescent="0.15">
      <c r="B5814">
        <f ca="1">IF(INDEX(Transactions!$L:$L,ROW()-8)="",TODAY(),INDEX(Transactions!$G:$G,ROW()-8))</f>
        <v>46238</v>
      </c>
      <c r="F5814">
        <f>IF(INDEX(Transactions!$L:$L,ROW()-8)="",0,INDEX(Transactions!$Q:$Q,ROW()-8))</f>
        <v>0</v>
      </c>
    </row>
    <row r="5815" spans="2:6" x14ac:dyDescent="0.15">
      <c r="B5815">
        <f ca="1">IF(INDEX(Transactions!$L:$L,ROW()-8)="",TODAY(),INDEX(Transactions!$G:$G,ROW()-8))</f>
        <v>46238</v>
      </c>
      <c r="F5815">
        <f>IF(INDEX(Transactions!$L:$L,ROW()-8)="",0,INDEX(Transactions!$Q:$Q,ROW()-8))</f>
        <v>0</v>
      </c>
    </row>
    <row r="5816" spans="2:6" x14ac:dyDescent="0.15">
      <c r="B5816">
        <f ca="1">IF(INDEX(Transactions!$L:$L,ROW()-8)="",TODAY(),INDEX(Transactions!$G:$G,ROW()-8))</f>
        <v>46238</v>
      </c>
      <c r="F5816">
        <f>IF(INDEX(Transactions!$L:$L,ROW()-8)="",0,INDEX(Transactions!$Q:$Q,ROW()-8))</f>
        <v>0</v>
      </c>
    </row>
    <row r="5817" spans="2:6" x14ac:dyDescent="0.15">
      <c r="B5817">
        <f ca="1">IF(INDEX(Transactions!$L:$L,ROW()-8)="",TODAY(),INDEX(Transactions!$G:$G,ROW()-8))</f>
        <v>46238</v>
      </c>
      <c r="F5817">
        <f>IF(INDEX(Transactions!$L:$L,ROW()-8)="",0,INDEX(Transactions!$Q:$Q,ROW()-8))</f>
        <v>0</v>
      </c>
    </row>
    <row r="5818" spans="2:6" x14ac:dyDescent="0.15">
      <c r="B5818">
        <f ca="1">IF(INDEX(Transactions!$L:$L,ROW()-8)="",TODAY(),INDEX(Transactions!$G:$G,ROW()-8))</f>
        <v>46238</v>
      </c>
      <c r="F5818">
        <f>IF(INDEX(Transactions!$L:$L,ROW()-8)="",0,INDEX(Transactions!$Q:$Q,ROW()-8))</f>
        <v>0</v>
      </c>
    </row>
    <row r="5819" spans="2:6" x14ac:dyDescent="0.15">
      <c r="B5819">
        <f ca="1">IF(INDEX(Transactions!$L:$L,ROW()-8)="",TODAY(),INDEX(Transactions!$G:$G,ROW()-8))</f>
        <v>46238</v>
      </c>
      <c r="F5819">
        <f>IF(INDEX(Transactions!$L:$L,ROW()-8)="",0,INDEX(Transactions!$Q:$Q,ROW()-8))</f>
        <v>0</v>
      </c>
    </row>
    <row r="5820" spans="2:6" x14ac:dyDescent="0.15">
      <c r="B5820">
        <f ca="1">IF(INDEX(Transactions!$L:$L,ROW()-8)="",TODAY(),INDEX(Transactions!$G:$G,ROW()-8))</f>
        <v>46238</v>
      </c>
      <c r="F5820">
        <f>IF(INDEX(Transactions!$L:$L,ROW()-8)="",0,INDEX(Transactions!$Q:$Q,ROW()-8))</f>
        <v>0</v>
      </c>
    </row>
    <row r="5821" spans="2:6" x14ac:dyDescent="0.15">
      <c r="B5821">
        <f ca="1">IF(INDEX(Transactions!$L:$L,ROW()-8)="",TODAY(),INDEX(Transactions!$G:$G,ROW()-8))</f>
        <v>46238</v>
      </c>
      <c r="F5821">
        <f>IF(INDEX(Transactions!$L:$L,ROW()-8)="",0,INDEX(Transactions!$Q:$Q,ROW()-8))</f>
        <v>0</v>
      </c>
    </row>
    <row r="5822" spans="2:6" x14ac:dyDescent="0.15">
      <c r="B5822">
        <f ca="1">IF(INDEX(Transactions!$L:$L,ROW()-8)="",TODAY(),INDEX(Transactions!$G:$G,ROW()-8))</f>
        <v>46238</v>
      </c>
      <c r="F5822">
        <f>IF(INDEX(Transactions!$L:$L,ROW()-8)="",0,INDEX(Transactions!$Q:$Q,ROW()-8))</f>
        <v>0</v>
      </c>
    </row>
    <row r="5823" spans="2:6" x14ac:dyDescent="0.15">
      <c r="B5823">
        <f ca="1">IF(INDEX(Transactions!$L:$L,ROW()-8)="",TODAY(),INDEX(Transactions!$G:$G,ROW()-8))</f>
        <v>46238</v>
      </c>
      <c r="F5823">
        <f>IF(INDEX(Transactions!$L:$L,ROW()-8)="",0,INDEX(Transactions!$Q:$Q,ROW()-8))</f>
        <v>0</v>
      </c>
    </row>
    <row r="5824" spans="2:6" x14ac:dyDescent="0.15">
      <c r="B5824">
        <f ca="1">IF(INDEX(Transactions!$L:$L,ROW()-8)="",TODAY(),INDEX(Transactions!$G:$G,ROW()-8))</f>
        <v>46238</v>
      </c>
      <c r="F5824">
        <f>IF(INDEX(Transactions!$L:$L,ROW()-8)="",0,INDEX(Transactions!$Q:$Q,ROW()-8))</f>
        <v>0</v>
      </c>
    </row>
    <row r="5825" spans="2:6" x14ac:dyDescent="0.15">
      <c r="B5825">
        <f ca="1">IF(INDEX(Transactions!$L:$L,ROW()-8)="",TODAY(),INDEX(Transactions!$G:$G,ROW()-8))</f>
        <v>46238</v>
      </c>
      <c r="F5825">
        <f>IF(INDEX(Transactions!$L:$L,ROW()-8)="",0,INDEX(Transactions!$Q:$Q,ROW()-8))</f>
        <v>0</v>
      </c>
    </row>
    <row r="5826" spans="2:6" x14ac:dyDescent="0.15">
      <c r="B5826">
        <f ca="1">IF(INDEX(Transactions!$L:$L,ROW()-8)="",TODAY(),INDEX(Transactions!$G:$G,ROW()-8))</f>
        <v>46238</v>
      </c>
      <c r="F5826">
        <f>IF(INDEX(Transactions!$L:$L,ROW()-8)="",0,INDEX(Transactions!$Q:$Q,ROW()-8))</f>
        <v>0</v>
      </c>
    </row>
    <row r="5827" spans="2:6" x14ac:dyDescent="0.15">
      <c r="B5827">
        <f ca="1">IF(INDEX(Transactions!$L:$L,ROW()-8)="",TODAY(),INDEX(Transactions!$G:$G,ROW()-8))</f>
        <v>46238</v>
      </c>
      <c r="F5827">
        <f>IF(INDEX(Transactions!$L:$L,ROW()-8)="",0,INDEX(Transactions!$Q:$Q,ROW()-8))</f>
        <v>0</v>
      </c>
    </row>
    <row r="5828" spans="2:6" x14ac:dyDescent="0.15">
      <c r="B5828">
        <f ca="1">IF(INDEX(Transactions!$L:$L,ROW()-8)="",TODAY(),INDEX(Transactions!$G:$G,ROW()-8))</f>
        <v>46238</v>
      </c>
      <c r="F5828">
        <f>IF(INDEX(Transactions!$L:$L,ROW()-8)="",0,INDEX(Transactions!$Q:$Q,ROW()-8))</f>
        <v>0</v>
      </c>
    </row>
    <row r="5829" spans="2:6" x14ac:dyDescent="0.15">
      <c r="B5829">
        <f ca="1">IF(INDEX(Transactions!$L:$L,ROW()-8)="",TODAY(),INDEX(Transactions!$G:$G,ROW()-8))</f>
        <v>46238</v>
      </c>
      <c r="F5829">
        <f>IF(INDEX(Transactions!$L:$L,ROW()-8)="",0,INDEX(Transactions!$Q:$Q,ROW()-8))</f>
        <v>0</v>
      </c>
    </row>
    <row r="5830" spans="2:6" x14ac:dyDescent="0.15">
      <c r="B5830">
        <f ca="1">IF(INDEX(Transactions!$L:$L,ROW()-8)="",TODAY(),INDEX(Transactions!$G:$G,ROW()-8))</f>
        <v>46238</v>
      </c>
      <c r="F5830">
        <f>IF(INDEX(Transactions!$L:$L,ROW()-8)="",0,INDEX(Transactions!$Q:$Q,ROW()-8))</f>
        <v>0</v>
      </c>
    </row>
    <row r="5831" spans="2:6" x14ac:dyDescent="0.15">
      <c r="B5831">
        <f ca="1">IF(INDEX(Transactions!$L:$L,ROW()-8)="",TODAY(),INDEX(Transactions!$G:$G,ROW()-8))</f>
        <v>46238</v>
      </c>
      <c r="F5831">
        <f>IF(INDEX(Transactions!$L:$L,ROW()-8)="",0,INDEX(Transactions!$Q:$Q,ROW()-8))</f>
        <v>0</v>
      </c>
    </row>
    <row r="5832" spans="2:6" x14ac:dyDescent="0.15">
      <c r="B5832">
        <f ca="1">IF(INDEX(Transactions!$L:$L,ROW()-8)="",TODAY(),INDEX(Transactions!$G:$G,ROW()-8))</f>
        <v>46238</v>
      </c>
      <c r="F5832">
        <f>IF(INDEX(Transactions!$L:$L,ROW()-8)="",0,INDEX(Transactions!$Q:$Q,ROW()-8))</f>
        <v>0</v>
      </c>
    </row>
    <row r="5833" spans="2:6" x14ac:dyDescent="0.15">
      <c r="B5833">
        <f ca="1">IF(INDEX(Transactions!$L:$L,ROW()-8)="",TODAY(),INDEX(Transactions!$G:$G,ROW()-8))</f>
        <v>46238</v>
      </c>
      <c r="F5833">
        <f>IF(INDEX(Transactions!$L:$L,ROW()-8)="",0,INDEX(Transactions!$Q:$Q,ROW()-8))</f>
        <v>0</v>
      </c>
    </row>
    <row r="5834" spans="2:6" x14ac:dyDescent="0.15">
      <c r="B5834">
        <f ca="1">IF(INDEX(Transactions!$L:$L,ROW()-8)="",TODAY(),INDEX(Transactions!$G:$G,ROW()-8))</f>
        <v>46238</v>
      </c>
      <c r="F5834">
        <f>IF(INDEX(Transactions!$L:$L,ROW()-8)="",0,INDEX(Transactions!$Q:$Q,ROW()-8))</f>
        <v>0</v>
      </c>
    </row>
    <row r="5835" spans="2:6" x14ac:dyDescent="0.15">
      <c r="B5835">
        <f ca="1">IF(INDEX(Transactions!$L:$L,ROW()-8)="",TODAY(),INDEX(Transactions!$G:$G,ROW()-8))</f>
        <v>46238</v>
      </c>
      <c r="F5835">
        <f>IF(INDEX(Transactions!$L:$L,ROW()-8)="",0,INDEX(Transactions!$Q:$Q,ROW()-8))</f>
        <v>0</v>
      </c>
    </row>
    <row r="5836" spans="2:6" x14ac:dyDescent="0.15">
      <c r="B5836">
        <f ca="1">IF(INDEX(Transactions!$L:$L,ROW()-8)="",TODAY(),INDEX(Transactions!$G:$G,ROW()-8))</f>
        <v>46238</v>
      </c>
      <c r="F5836">
        <f>IF(INDEX(Transactions!$L:$L,ROW()-8)="",0,INDEX(Transactions!$Q:$Q,ROW()-8))</f>
        <v>0</v>
      </c>
    </row>
    <row r="5837" spans="2:6" x14ac:dyDescent="0.15">
      <c r="B5837">
        <f ca="1">IF(INDEX(Transactions!$L:$L,ROW()-8)="",TODAY(),INDEX(Transactions!$G:$G,ROW()-8))</f>
        <v>46238</v>
      </c>
      <c r="F5837">
        <f>IF(INDEX(Transactions!$L:$L,ROW()-8)="",0,INDEX(Transactions!$Q:$Q,ROW()-8))</f>
        <v>0</v>
      </c>
    </row>
    <row r="5838" spans="2:6" x14ac:dyDescent="0.15">
      <c r="B5838">
        <f ca="1">IF(INDEX(Transactions!$L:$L,ROW()-8)="",TODAY(),INDEX(Transactions!$G:$G,ROW()-8))</f>
        <v>46238</v>
      </c>
      <c r="F5838">
        <f>IF(INDEX(Transactions!$L:$L,ROW()-8)="",0,INDEX(Transactions!$Q:$Q,ROW()-8))</f>
        <v>0</v>
      </c>
    </row>
    <row r="5839" spans="2:6" x14ac:dyDescent="0.15">
      <c r="B5839">
        <f ca="1">IF(INDEX(Transactions!$L:$L,ROW()-8)="",TODAY(),INDEX(Transactions!$G:$G,ROW()-8))</f>
        <v>46238</v>
      </c>
      <c r="F5839">
        <f>IF(INDEX(Transactions!$L:$L,ROW()-8)="",0,INDEX(Transactions!$Q:$Q,ROW()-8))</f>
        <v>0</v>
      </c>
    </row>
    <row r="5840" spans="2:6" x14ac:dyDescent="0.15">
      <c r="B5840">
        <f ca="1">IF(INDEX(Transactions!$L:$L,ROW()-8)="",TODAY(),INDEX(Transactions!$G:$G,ROW()-8))</f>
        <v>46238</v>
      </c>
      <c r="F5840">
        <f>IF(INDEX(Transactions!$L:$L,ROW()-8)="",0,INDEX(Transactions!$Q:$Q,ROW()-8))</f>
        <v>0</v>
      </c>
    </row>
    <row r="5841" spans="2:6" x14ac:dyDescent="0.15">
      <c r="B5841">
        <f ca="1">IF(INDEX(Transactions!$L:$L,ROW()-8)="",TODAY(),INDEX(Transactions!$G:$G,ROW()-8))</f>
        <v>46238</v>
      </c>
      <c r="F5841">
        <f>IF(INDEX(Transactions!$L:$L,ROW()-8)="",0,INDEX(Transactions!$Q:$Q,ROW()-8))</f>
        <v>0</v>
      </c>
    </row>
    <row r="5842" spans="2:6" x14ac:dyDescent="0.15">
      <c r="B5842">
        <f ca="1">IF(INDEX(Transactions!$L:$L,ROW()-8)="",TODAY(),INDEX(Transactions!$G:$G,ROW()-8))</f>
        <v>46238</v>
      </c>
      <c r="F5842">
        <f>IF(INDEX(Transactions!$L:$L,ROW()-8)="",0,INDEX(Transactions!$Q:$Q,ROW()-8))</f>
        <v>0</v>
      </c>
    </row>
    <row r="5843" spans="2:6" x14ac:dyDescent="0.15">
      <c r="B5843">
        <f ca="1">IF(INDEX(Transactions!$L:$L,ROW()-8)="",TODAY(),INDEX(Transactions!$G:$G,ROW()-8))</f>
        <v>46238</v>
      </c>
      <c r="F5843">
        <f>IF(INDEX(Transactions!$L:$L,ROW()-8)="",0,INDEX(Transactions!$Q:$Q,ROW()-8))</f>
        <v>0</v>
      </c>
    </row>
    <row r="5844" spans="2:6" x14ac:dyDescent="0.15">
      <c r="B5844">
        <f ca="1">IF(INDEX(Transactions!$L:$L,ROW()-8)="",TODAY(),INDEX(Transactions!$G:$G,ROW()-8))</f>
        <v>46238</v>
      </c>
      <c r="F5844">
        <f>IF(INDEX(Transactions!$L:$L,ROW()-8)="",0,INDEX(Transactions!$Q:$Q,ROW()-8))</f>
        <v>0</v>
      </c>
    </row>
    <row r="5845" spans="2:6" x14ac:dyDescent="0.15">
      <c r="B5845">
        <f ca="1">IF(INDEX(Transactions!$L:$L,ROW()-8)="",TODAY(),INDEX(Transactions!$G:$G,ROW()-8))</f>
        <v>46238</v>
      </c>
      <c r="F5845">
        <f>IF(INDEX(Transactions!$L:$L,ROW()-8)="",0,INDEX(Transactions!$Q:$Q,ROW()-8))</f>
        <v>0</v>
      </c>
    </row>
    <row r="5846" spans="2:6" x14ac:dyDescent="0.15">
      <c r="B5846">
        <f ca="1">IF(INDEX(Transactions!$L:$L,ROW()-8)="",TODAY(),INDEX(Transactions!$G:$G,ROW()-8))</f>
        <v>46238</v>
      </c>
      <c r="F5846">
        <f>IF(INDEX(Transactions!$L:$L,ROW()-8)="",0,INDEX(Transactions!$Q:$Q,ROW()-8))</f>
        <v>0</v>
      </c>
    </row>
    <row r="5847" spans="2:6" x14ac:dyDescent="0.15">
      <c r="B5847">
        <f ca="1">IF(INDEX(Transactions!$L:$L,ROW()-8)="",TODAY(),INDEX(Transactions!$G:$G,ROW()-8))</f>
        <v>46238</v>
      </c>
      <c r="F5847">
        <f>IF(INDEX(Transactions!$L:$L,ROW()-8)="",0,INDEX(Transactions!$Q:$Q,ROW()-8))</f>
        <v>0</v>
      </c>
    </row>
    <row r="5848" spans="2:6" x14ac:dyDescent="0.15">
      <c r="B5848">
        <f ca="1">IF(INDEX(Transactions!$L:$L,ROW()-8)="",TODAY(),INDEX(Transactions!$G:$G,ROW()-8))</f>
        <v>46238</v>
      </c>
      <c r="F5848">
        <f>IF(INDEX(Transactions!$L:$L,ROW()-8)="",0,INDEX(Transactions!$Q:$Q,ROW()-8))</f>
        <v>0</v>
      </c>
    </row>
    <row r="5849" spans="2:6" x14ac:dyDescent="0.15">
      <c r="B5849">
        <f ca="1">IF(INDEX(Transactions!$L:$L,ROW()-8)="",TODAY(),INDEX(Transactions!$G:$G,ROW()-8))</f>
        <v>46238</v>
      </c>
      <c r="F5849">
        <f>IF(INDEX(Transactions!$L:$L,ROW()-8)="",0,INDEX(Transactions!$Q:$Q,ROW()-8))</f>
        <v>0</v>
      </c>
    </row>
    <row r="5850" spans="2:6" x14ac:dyDescent="0.15">
      <c r="B5850">
        <f ca="1">IF(INDEX(Transactions!$L:$L,ROW()-8)="",TODAY(),INDEX(Transactions!$G:$G,ROW()-8))</f>
        <v>46238</v>
      </c>
      <c r="F5850">
        <f>IF(INDEX(Transactions!$L:$L,ROW()-8)="",0,INDEX(Transactions!$Q:$Q,ROW()-8))</f>
        <v>0</v>
      </c>
    </row>
    <row r="5851" spans="2:6" x14ac:dyDescent="0.15">
      <c r="B5851">
        <f ca="1">IF(INDEX(Transactions!$L:$L,ROW()-8)="",TODAY(),INDEX(Transactions!$G:$G,ROW()-8))</f>
        <v>46238</v>
      </c>
      <c r="F5851">
        <f>IF(INDEX(Transactions!$L:$L,ROW()-8)="",0,INDEX(Transactions!$Q:$Q,ROW()-8))</f>
        <v>0</v>
      </c>
    </row>
    <row r="5852" spans="2:6" x14ac:dyDescent="0.15">
      <c r="B5852">
        <f ca="1">IF(INDEX(Transactions!$L:$L,ROW()-8)="",TODAY(),INDEX(Transactions!$G:$G,ROW()-8))</f>
        <v>46238</v>
      </c>
      <c r="F5852">
        <f>IF(INDEX(Transactions!$L:$L,ROW()-8)="",0,INDEX(Transactions!$Q:$Q,ROW()-8))</f>
        <v>0</v>
      </c>
    </row>
    <row r="5853" spans="2:6" x14ac:dyDescent="0.15">
      <c r="B5853">
        <f ca="1">IF(INDEX(Transactions!$L:$L,ROW()-8)="",TODAY(),INDEX(Transactions!$G:$G,ROW()-8))</f>
        <v>46238</v>
      </c>
      <c r="F5853">
        <f>IF(INDEX(Transactions!$L:$L,ROW()-8)="",0,INDEX(Transactions!$Q:$Q,ROW()-8))</f>
        <v>0</v>
      </c>
    </row>
    <row r="5854" spans="2:6" x14ac:dyDescent="0.15">
      <c r="B5854">
        <f ca="1">IF(INDEX(Transactions!$L:$L,ROW()-8)="",TODAY(),INDEX(Transactions!$G:$G,ROW()-8))</f>
        <v>46238</v>
      </c>
      <c r="F5854">
        <f>IF(INDEX(Transactions!$L:$L,ROW()-8)="",0,INDEX(Transactions!$Q:$Q,ROW()-8))</f>
        <v>0</v>
      </c>
    </row>
    <row r="5855" spans="2:6" x14ac:dyDescent="0.15">
      <c r="B5855">
        <f ca="1">IF(INDEX(Transactions!$L:$L,ROW()-8)="",TODAY(),INDEX(Transactions!$G:$G,ROW()-8))</f>
        <v>46238</v>
      </c>
      <c r="F5855">
        <f>IF(INDEX(Transactions!$L:$L,ROW()-8)="",0,INDEX(Transactions!$Q:$Q,ROW()-8))</f>
        <v>0</v>
      </c>
    </row>
    <row r="5856" spans="2:6" x14ac:dyDescent="0.15">
      <c r="B5856">
        <f ca="1">IF(INDEX(Transactions!$L:$L,ROW()-8)="",TODAY(),INDEX(Transactions!$G:$G,ROW()-8))</f>
        <v>46238</v>
      </c>
      <c r="F5856">
        <f>IF(INDEX(Transactions!$L:$L,ROW()-8)="",0,INDEX(Transactions!$Q:$Q,ROW()-8))</f>
        <v>0</v>
      </c>
    </row>
    <row r="5857" spans="2:6" x14ac:dyDescent="0.15">
      <c r="B5857">
        <f ca="1">IF(INDEX(Transactions!$L:$L,ROW()-8)="",TODAY(),INDEX(Transactions!$G:$G,ROW()-8))</f>
        <v>46238</v>
      </c>
      <c r="F5857">
        <f>IF(INDEX(Transactions!$L:$L,ROW()-8)="",0,INDEX(Transactions!$Q:$Q,ROW()-8))</f>
        <v>0</v>
      </c>
    </row>
    <row r="5858" spans="2:6" x14ac:dyDescent="0.15">
      <c r="B5858">
        <f ca="1">IF(INDEX(Transactions!$L:$L,ROW()-8)="",TODAY(),INDEX(Transactions!$G:$G,ROW()-8))</f>
        <v>46238</v>
      </c>
      <c r="F5858">
        <f>IF(INDEX(Transactions!$L:$L,ROW()-8)="",0,INDEX(Transactions!$Q:$Q,ROW()-8))</f>
        <v>0</v>
      </c>
    </row>
    <row r="5859" spans="2:6" x14ac:dyDescent="0.15">
      <c r="B5859">
        <f ca="1">IF(INDEX(Transactions!$L:$L,ROW()-8)="",TODAY(),INDEX(Transactions!$G:$G,ROW()-8))</f>
        <v>46238</v>
      </c>
      <c r="F5859">
        <f>IF(INDEX(Transactions!$L:$L,ROW()-8)="",0,INDEX(Transactions!$Q:$Q,ROW()-8))</f>
        <v>0</v>
      </c>
    </row>
    <row r="5860" spans="2:6" x14ac:dyDescent="0.15">
      <c r="B5860">
        <f ca="1">IF(INDEX(Transactions!$L:$L,ROW()-8)="",TODAY(),INDEX(Transactions!$G:$G,ROW()-8))</f>
        <v>46238</v>
      </c>
      <c r="F5860">
        <f>IF(INDEX(Transactions!$L:$L,ROW()-8)="",0,INDEX(Transactions!$Q:$Q,ROW()-8))</f>
        <v>0</v>
      </c>
    </row>
    <row r="5861" spans="2:6" x14ac:dyDescent="0.15">
      <c r="B5861">
        <f ca="1">IF(INDEX(Transactions!$L:$L,ROW()-8)="",TODAY(),INDEX(Transactions!$G:$G,ROW()-8))</f>
        <v>46238</v>
      </c>
      <c r="F5861">
        <f>IF(INDEX(Transactions!$L:$L,ROW()-8)="",0,INDEX(Transactions!$Q:$Q,ROW()-8))</f>
        <v>0</v>
      </c>
    </row>
    <row r="5862" spans="2:6" x14ac:dyDescent="0.15">
      <c r="B5862">
        <f ca="1">IF(INDEX(Transactions!$L:$L,ROW()-8)="",TODAY(),INDEX(Transactions!$G:$G,ROW()-8))</f>
        <v>46238</v>
      </c>
      <c r="F5862">
        <f>IF(INDEX(Transactions!$L:$L,ROW()-8)="",0,INDEX(Transactions!$Q:$Q,ROW()-8))</f>
        <v>0</v>
      </c>
    </row>
    <row r="5863" spans="2:6" x14ac:dyDescent="0.15">
      <c r="B5863">
        <f ca="1">IF(INDEX(Transactions!$L:$L,ROW()-8)="",TODAY(),INDEX(Transactions!$G:$G,ROW()-8))</f>
        <v>46238</v>
      </c>
      <c r="F5863">
        <f>IF(INDEX(Transactions!$L:$L,ROW()-8)="",0,INDEX(Transactions!$Q:$Q,ROW()-8))</f>
        <v>0</v>
      </c>
    </row>
    <row r="5864" spans="2:6" x14ac:dyDescent="0.15">
      <c r="B5864">
        <f ca="1">IF(INDEX(Transactions!$L:$L,ROW()-8)="",TODAY(),INDEX(Transactions!$G:$G,ROW()-8))</f>
        <v>46238</v>
      </c>
      <c r="F5864">
        <f>IF(INDEX(Transactions!$L:$L,ROW()-8)="",0,INDEX(Transactions!$Q:$Q,ROW()-8))</f>
        <v>0</v>
      </c>
    </row>
    <row r="5865" spans="2:6" x14ac:dyDescent="0.15">
      <c r="B5865">
        <f ca="1">IF(INDEX(Transactions!$L:$L,ROW()-8)="",TODAY(),INDEX(Transactions!$G:$G,ROW()-8))</f>
        <v>46238</v>
      </c>
      <c r="F5865">
        <f>IF(INDEX(Transactions!$L:$L,ROW()-8)="",0,INDEX(Transactions!$Q:$Q,ROW()-8))</f>
        <v>0</v>
      </c>
    </row>
    <row r="5866" spans="2:6" x14ac:dyDescent="0.15">
      <c r="B5866">
        <f ca="1">IF(INDEX(Transactions!$L:$L,ROW()-8)="",TODAY(),INDEX(Transactions!$G:$G,ROW()-8))</f>
        <v>46238</v>
      </c>
      <c r="F5866">
        <f>IF(INDEX(Transactions!$L:$L,ROW()-8)="",0,INDEX(Transactions!$Q:$Q,ROW()-8))</f>
        <v>0</v>
      </c>
    </row>
    <row r="5867" spans="2:6" x14ac:dyDescent="0.15">
      <c r="B5867">
        <f ca="1">IF(INDEX(Transactions!$L:$L,ROW()-8)="",TODAY(),INDEX(Transactions!$G:$G,ROW()-8))</f>
        <v>46238</v>
      </c>
      <c r="F5867">
        <f>IF(INDEX(Transactions!$L:$L,ROW()-8)="",0,INDEX(Transactions!$Q:$Q,ROW()-8))</f>
        <v>0</v>
      </c>
    </row>
    <row r="5868" spans="2:6" x14ac:dyDescent="0.15">
      <c r="B5868">
        <f ca="1">IF(INDEX(Transactions!$L:$L,ROW()-8)="",TODAY(),INDEX(Transactions!$G:$G,ROW()-8))</f>
        <v>46238</v>
      </c>
      <c r="F5868">
        <f>IF(INDEX(Transactions!$L:$L,ROW()-8)="",0,INDEX(Transactions!$Q:$Q,ROW()-8))</f>
        <v>0</v>
      </c>
    </row>
    <row r="5869" spans="2:6" x14ac:dyDescent="0.15">
      <c r="B5869">
        <f ca="1">IF(INDEX(Transactions!$L:$L,ROW()-8)="",TODAY(),INDEX(Transactions!$G:$G,ROW()-8))</f>
        <v>46238</v>
      </c>
      <c r="F5869">
        <f>IF(INDEX(Transactions!$L:$L,ROW()-8)="",0,INDEX(Transactions!$Q:$Q,ROW()-8))</f>
        <v>0</v>
      </c>
    </row>
    <row r="5870" spans="2:6" x14ac:dyDescent="0.15">
      <c r="B5870">
        <f ca="1">IF(INDEX(Transactions!$L:$L,ROW()-8)="",TODAY(),INDEX(Transactions!$G:$G,ROW()-8))</f>
        <v>46238</v>
      </c>
      <c r="F5870">
        <f>IF(INDEX(Transactions!$L:$L,ROW()-8)="",0,INDEX(Transactions!$Q:$Q,ROW()-8))</f>
        <v>0</v>
      </c>
    </row>
    <row r="5871" spans="2:6" x14ac:dyDescent="0.15">
      <c r="B5871">
        <f ca="1">IF(INDEX(Transactions!$L:$L,ROW()-8)="",TODAY(),INDEX(Transactions!$G:$G,ROW()-8))</f>
        <v>46238</v>
      </c>
      <c r="F5871">
        <f>IF(INDEX(Transactions!$L:$L,ROW()-8)="",0,INDEX(Transactions!$Q:$Q,ROW()-8))</f>
        <v>0</v>
      </c>
    </row>
    <row r="5872" spans="2:6" x14ac:dyDescent="0.15">
      <c r="B5872">
        <f ca="1">IF(INDEX(Transactions!$L:$L,ROW()-8)="",TODAY(),INDEX(Transactions!$G:$G,ROW()-8))</f>
        <v>46238</v>
      </c>
      <c r="F5872">
        <f>IF(INDEX(Transactions!$L:$L,ROW()-8)="",0,INDEX(Transactions!$Q:$Q,ROW()-8))</f>
        <v>0</v>
      </c>
    </row>
    <row r="5873" spans="2:6" x14ac:dyDescent="0.15">
      <c r="B5873">
        <f ca="1">IF(INDEX(Transactions!$L:$L,ROW()-8)="",TODAY(),INDEX(Transactions!$G:$G,ROW()-8))</f>
        <v>46238</v>
      </c>
      <c r="F5873">
        <f>IF(INDEX(Transactions!$L:$L,ROW()-8)="",0,INDEX(Transactions!$Q:$Q,ROW()-8))</f>
        <v>0</v>
      </c>
    </row>
    <row r="5874" spans="2:6" x14ac:dyDescent="0.15">
      <c r="B5874">
        <f ca="1">IF(INDEX(Transactions!$L:$L,ROW()-8)="",TODAY(),INDEX(Transactions!$G:$G,ROW()-8))</f>
        <v>46238</v>
      </c>
      <c r="F5874">
        <f>IF(INDEX(Transactions!$L:$L,ROW()-8)="",0,INDEX(Transactions!$Q:$Q,ROW()-8))</f>
        <v>0</v>
      </c>
    </row>
    <row r="5875" spans="2:6" x14ac:dyDescent="0.15">
      <c r="B5875">
        <f ca="1">IF(INDEX(Transactions!$L:$L,ROW()-8)="",TODAY(),INDEX(Transactions!$G:$G,ROW()-8))</f>
        <v>46238</v>
      </c>
      <c r="F5875">
        <f>IF(INDEX(Transactions!$L:$L,ROW()-8)="",0,INDEX(Transactions!$Q:$Q,ROW()-8))</f>
        <v>0</v>
      </c>
    </row>
    <row r="5876" spans="2:6" x14ac:dyDescent="0.15">
      <c r="B5876">
        <f ca="1">IF(INDEX(Transactions!$L:$L,ROW()-8)="",TODAY(),INDEX(Transactions!$G:$G,ROW()-8))</f>
        <v>46238</v>
      </c>
      <c r="F5876">
        <f>IF(INDEX(Transactions!$L:$L,ROW()-8)="",0,INDEX(Transactions!$Q:$Q,ROW()-8))</f>
        <v>0</v>
      </c>
    </row>
    <row r="5877" spans="2:6" x14ac:dyDescent="0.15">
      <c r="B5877">
        <f ca="1">IF(INDEX(Transactions!$L:$L,ROW()-8)="",TODAY(),INDEX(Transactions!$G:$G,ROW()-8))</f>
        <v>46238</v>
      </c>
      <c r="F5877">
        <f>IF(INDEX(Transactions!$L:$L,ROW()-8)="",0,INDEX(Transactions!$Q:$Q,ROW()-8))</f>
        <v>0</v>
      </c>
    </row>
    <row r="5878" spans="2:6" x14ac:dyDescent="0.15">
      <c r="B5878">
        <f ca="1">IF(INDEX(Transactions!$L:$L,ROW()-8)="",TODAY(),INDEX(Transactions!$G:$G,ROW()-8))</f>
        <v>46238</v>
      </c>
      <c r="F5878">
        <f>IF(INDEX(Transactions!$L:$L,ROW()-8)="",0,INDEX(Transactions!$Q:$Q,ROW()-8))</f>
        <v>0</v>
      </c>
    </row>
    <row r="5879" spans="2:6" x14ac:dyDescent="0.15">
      <c r="B5879">
        <f ca="1">IF(INDEX(Transactions!$L:$L,ROW()-8)="",TODAY(),INDEX(Transactions!$G:$G,ROW()-8))</f>
        <v>46238</v>
      </c>
      <c r="F5879">
        <f>IF(INDEX(Transactions!$L:$L,ROW()-8)="",0,INDEX(Transactions!$Q:$Q,ROW()-8))</f>
        <v>0</v>
      </c>
    </row>
    <row r="5880" spans="2:6" x14ac:dyDescent="0.15">
      <c r="B5880">
        <f ca="1">IF(INDEX(Transactions!$L:$L,ROW()-8)="",TODAY(),INDEX(Transactions!$G:$G,ROW()-8))</f>
        <v>46238</v>
      </c>
      <c r="F5880">
        <f>IF(INDEX(Transactions!$L:$L,ROW()-8)="",0,INDEX(Transactions!$Q:$Q,ROW()-8))</f>
        <v>0</v>
      </c>
    </row>
    <row r="5881" spans="2:6" x14ac:dyDescent="0.15">
      <c r="B5881">
        <f ca="1">IF(INDEX(Transactions!$L:$L,ROW()-8)="",TODAY(),INDEX(Transactions!$G:$G,ROW()-8))</f>
        <v>46238</v>
      </c>
      <c r="F5881">
        <f>IF(INDEX(Transactions!$L:$L,ROW()-8)="",0,INDEX(Transactions!$Q:$Q,ROW()-8))</f>
        <v>0</v>
      </c>
    </row>
    <row r="5882" spans="2:6" x14ac:dyDescent="0.15">
      <c r="B5882">
        <f ca="1">IF(INDEX(Transactions!$L:$L,ROW()-8)="",TODAY(),INDEX(Transactions!$G:$G,ROW()-8))</f>
        <v>46238</v>
      </c>
      <c r="F5882">
        <f>IF(INDEX(Transactions!$L:$L,ROW()-8)="",0,INDEX(Transactions!$Q:$Q,ROW()-8))</f>
        <v>0</v>
      </c>
    </row>
    <row r="5883" spans="2:6" x14ac:dyDescent="0.15">
      <c r="B5883">
        <f ca="1">IF(INDEX(Transactions!$L:$L,ROW()-8)="",TODAY(),INDEX(Transactions!$G:$G,ROW()-8))</f>
        <v>46238</v>
      </c>
      <c r="F5883">
        <f>IF(INDEX(Transactions!$L:$L,ROW()-8)="",0,INDEX(Transactions!$Q:$Q,ROW()-8))</f>
        <v>0</v>
      </c>
    </row>
    <row r="5884" spans="2:6" x14ac:dyDescent="0.15">
      <c r="B5884">
        <f ca="1">IF(INDEX(Transactions!$L:$L,ROW()-8)="",TODAY(),INDEX(Transactions!$G:$G,ROW()-8))</f>
        <v>46238</v>
      </c>
      <c r="F5884">
        <f>IF(INDEX(Transactions!$L:$L,ROW()-8)="",0,INDEX(Transactions!$Q:$Q,ROW()-8))</f>
        <v>0</v>
      </c>
    </row>
    <row r="5885" spans="2:6" x14ac:dyDescent="0.15">
      <c r="B5885">
        <f ca="1">IF(INDEX(Transactions!$L:$L,ROW()-8)="",TODAY(),INDEX(Transactions!$G:$G,ROW()-8))</f>
        <v>46238</v>
      </c>
      <c r="F5885">
        <f>IF(INDEX(Transactions!$L:$L,ROW()-8)="",0,INDEX(Transactions!$Q:$Q,ROW()-8))</f>
        <v>0</v>
      </c>
    </row>
    <row r="5886" spans="2:6" x14ac:dyDescent="0.15">
      <c r="B5886">
        <f ca="1">IF(INDEX(Transactions!$L:$L,ROW()-8)="",TODAY(),INDEX(Transactions!$G:$G,ROW()-8))</f>
        <v>46238</v>
      </c>
      <c r="F5886">
        <f>IF(INDEX(Transactions!$L:$L,ROW()-8)="",0,INDEX(Transactions!$Q:$Q,ROW()-8))</f>
        <v>0</v>
      </c>
    </row>
    <row r="5887" spans="2:6" x14ac:dyDescent="0.15">
      <c r="B5887">
        <f ca="1">IF(INDEX(Transactions!$L:$L,ROW()-8)="",TODAY(),INDEX(Transactions!$G:$G,ROW()-8))</f>
        <v>46238</v>
      </c>
      <c r="F5887">
        <f>IF(INDEX(Transactions!$L:$L,ROW()-8)="",0,INDEX(Transactions!$Q:$Q,ROW()-8))</f>
        <v>0</v>
      </c>
    </row>
    <row r="5888" spans="2:6" x14ac:dyDescent="0.15">
      <c r="B5888">
        <f ca="1">IF(INDEX(Transactions!$L:$L,ROW()-8)="",TODAY(),INDEX(Transactions!$G:$G,ROW()-8))</f>
        <v>46238</v>
      </c>
      <c r="F5888">
        <f>IF(INDEX(Transactions!$L:$L,ROW()-8)="",0,INDEX(Transactions!$Q:$Q,ROW()-8))</f>
        <v>0</v>
      </c>
    </row>
    <row r="5889" spans="2:6" x14ac:dyDescent="0.15">
      <c r="B5889">
        <f ca="1">IF(INDEX(Transactions!$L:$L,ROW()-8)="",TODAY(),INDEX(Transactions!$G:$G,ROW()-8))</f>
        <v>46238</v>
      </c>
      <c r="F5889">
        <f>IF(INDEX(Transactions!$L:$L,ROW()-8)="",0,INDEX(Transactions!$Q:$Q,ROW()-8))</f>
        <v>0</v>
      </c>
    </row>
    <row r="5890" spans="2:6" x14ac:dyDescent="0.15">
      <c r="B5890">
        <f ca="1">IF(INDEX(Transactions!$L:$L,ROW()-8)="",TODAY(),INDEX(Transactions!$G:$G,ROW()-8))</f>
        <v>46238</v>
      </c>
      <c r="F5890">
        <f>IF(INDEX(Transactions!$L:$L,ROW()-8)="",0,INDEX(Transactions!$Q:$Q,ROW()-8))</f>
        <v>0</v>
      </c>
    </row>
    <row r="5891" spans="2:6" x14ac:dyDescent="0.15">
      <c r="B5891">
        <f ca="1">IF(INDEX(Transactions!$L:$L,ROW()-8)="",TODAY(),INDEX(Transactions!$G:$G,ROW()-8))</f>
        <v>46238</v>
      </c>
      <c r="F5891">
        <f>IF(INDEX(Transactions!$L:$L,ROW()-8)="",0,INDEX(Transactions!$Q:$Q,ROW()-8))</f>
        <v>0</v>
      </c>
    </row>
    <row r="5892" spans="2:6" x14ac:dyDescent="0.15">
      <c r="B5892">
        <f ca="1">IF(INDEX(Transactions!$L:$L,ROW()-8)="",TODAY(),INDEX(Transactions!$G:$G,ROW()-8))</f>
        <v>46238</v>
      </c>
      <c r="F5892">
        <f>IF(INDEX(Transactions!$L:$L,ROW()-8)="",0,INDEX(Transactions!$Q:$Q,ROW()-8))</f>
        <v>0</v>
      </c>
    </row>
    <row r="5893" spans="2:6" x14ac:dyDescent="0.15">
      <c r="B5893">
        <f ca="1">IF(INDEX(Transactions!$L:$L,ROW()-8)="",TODAY(),INDEX(Transactions!$G:$G,ROW()-8))</f>
        <v>46238</v>
      </c>
      <c r="F5893">
        <f>IF(INDEX(Transactions!$L:$L,ROW()-8)="",0,INDEX(Transactions!$Q:$Q,ROW()-8))</f>
        <v>0</v>
      </c>
    </row>
    <row r="5894" spans="2:6" x14ac:dyDescent="0.15">
      <c r="B5894">
        <f ca="1">IF(INDEX(Transactions!$L:$L,ROW()-8)="",TODAY(),INDEX(Transactions!$G:$G,ROW()-8))</f>
        <v>46238</v>
      </c>
      <c r="F5894">
        <f>IF(INDEX(Transactions!$L:$L,ROW()-8)="",0,INDEX(Transactions!$Q:$Q,ROW()-8))</f>
        <v>0</v>
      </c>
    </row>
    <row r="5895" spans="2:6" x14ac:dyDescent="0.15">
      <c r="B5895">
        <f ca="1">IF(INDEX(Transactions!$L:$L,ROW()-8)="",TODAY(),INDEX(Transactions!$G:$G,ROW()-8))</f>
        <v>46238</v>
      </c>
      <c r="F5895">
        <f>IF(INDEX(Transactions!$L:$L,ROW()-8)="",0,INDEX(Transactions!$Q:$Q,ROW()-8))</f>
        <v>0</v>
      </c>
    </row>
    <row r="5896" spans="2:6" x14ac:dyDescent="0.15">
      <c r="B5896">
        <f ca="1">IF(INDEX(Transactions!$L:$L,ROW()-8)="",TODAY(),INDEX(Transactions!$G:$G,ROW()-8))</f>
        <v>46238</v>
      </c>
      <c r="F5896">
        <f>IF(INDEX(Transactions!$L:$L,ROW()-8)="",0,INDEX(Transactions!$Q:$Q,ROW()-8))</f>
        <v>0</v>
      </c>
    </row>
    <row r="5897" spans="2:6" x14ac:dyDescent="0.15">
      <c r="B5897">
        <f ca="1">IF(INDEX(Transactions!$L:$L,ROW()-8)="",TODAY(),INDEX(Transactions!$G:$G,ROW()-8))</f>
        <v>46238</v>
      </c>
      <c r="F5897">
        <f>IF(INDEX(Transactions!$L:$L,ROW()-8)="",0,INDEX(Transactions!$Q:$Q,ROW()-8))</f>
        <v>0</v>
      </c>
    </row>
    <row r="5898" spans="2:6" x14ac:dyDescent="0.15">
      <c r="B5898">
        <f ca="1">IF(INDEX(Transactions!$L:$L,ROW()-8)="",TODAY(),INDEX(Transactions!$G:$G,ROW()-8))</f>
        <v>46238</v>
      </c>
      <c r="F5898">
        <f>IF(INDEX(Transactions!$L:$L,ROW()-8)="",0,INDEX(Transactions!$Q:$Q,ROW()-8))</f>
        <v>0</v>
      </c>
    </row>
    <row r="5899" spans="2:6" x14ac:dyDescent="0.15">
      <c r="B5899">
        <f ca="1">IF(INDEX(Transactions!$L:$L,ROW()-8)="",TODAY(),INDEX(Transactions!$G:$G,ROW()-8))</f>
        <v>46238</v>
      </c>
      <c r="F5899">
        <f>IF(INDEX(Transactions!$L:$L,ROW()-8)="",0,INDEX(Transactions!$Q:$Q,ROW()-8))</f>
        <v>0</v>
      </c>
    </row>
    <row r="5900" spans="2:6" x14ac:dyDescent="0.15">
      <c r="B5900">
        <f ca="1">IF(INDEX(Transactions!$L:$L,ROW()-8)="",TODAY(),INDEX(Transactions!$G:$G,ROW()-8))</f>
        <v>46238</v>
      </c>
      <c r="F5900">
        <f>IF(INDEX(Transactions!$L:$L,ROW()-8)="",0,INDEX(Transactions!$Q:$Q,ROW()-8))</f>
        <v>0</v>
      </c>
    </row>
    <row r="5901" spans="2:6" x14ac:dyDescent="0.15">
      <c r="B5901">
        <f ca="1">IF(INDEX(Transactions!$L:$L,ROW()-8)="",TODAY(),INDEX(Transactions!$G:$G,ROW()-8))</f>
        <v>46238</v>
      </c>
      <c r="F5901">
        <f>IF(INDEX(Transactions!$L:$L,ROW()-8)="",0,INDEX(Transactions!$Q:$Q,ROW()-8))</f>
        <v>0</v>
      </c>
    </row>
    <row r="5902" spans="2:6" x14ac:dyDescent="0.15">
      <c r="B5902">
        <f ca="1">IF(INDEX(Transactions!$L:$L,ROW()-8)="",TODAY(),INDEX(Transactions!$G:$G,ROW()-8))</f>
        <v>46238</v>
      </c>
      <c r="F5902">
        <f>IF(INDEX(Transactions!$L:$L,ROW()-8)="",0,INDEX(Transactions!$Q:$Q,ROW()-8))</f>
        <v>0</v>
      </c>
    </row>
    <row r="5903" spans="2:6" x14ac:dyDescent="0.15">
      <c r="B5903">
        <f ca="1">IF(INDEX(Transactions!$L:$L,ROW()-8)="",TODAY(),INDEX(Transactions!$G:$G,ROW()-8))</f>
        <v>46238</v>
      </c>
      <c r="F5903">
        <f>IF(INDEX(Transactions!$L:$L,ROW()-8)="",0,INDEX(Transactions!$Q:$Q,ROW()-8))</f>
        <v>0</v>
      </c>
    </row>
    <row r="5904" spans="2:6" x14ac:dyDescent="0.15">
      <c r="B5904">
        <f ca="1">IF(INDEX(Transactions!$L:$L,ROW()-8)="",TODAY(),INDEX(Transactions!$G:$G,ROW()-8))</f>
        <v>46238</v>
      </c>
      <c r="F5904">
        <f>IF(INDEX(Transactions!$L:$L,ROW()-8)="",0,INDEX(Transactions!$Q:$Q,ROW()-8))</f>
        <v>0</v>
      </c>
    </row>
    <row r="5905" spans="2:6" x14ac:dyDescent="0.15">
      <c r="B5905">
        <f ca="1">IF(INDEX(Transactions!$L:$L,ROW()-8)="",TODAY(),INDEX(Transactions!$G:$G,ROW()-8))</f>
        <v>46238</v>
      </c>
      <c r="F5905">
        <f>IF(INDEX(Transactions!$L:$L,ROW()-8)="",0,INDEX(Transactions!$Q:$Q,ROW()-8))</f>
        <v>0</v>
      </c>
    </row>
    <row r="5906" spans="2:6" x14ac:dyDescent="0.15">
      <c r="B5906">
        <f ca="1">IF(INDEX(Transactions!$L:$L,ROW()-8)="",TODAY(),INDEX(Transactions!$G:$G,ROW()-8))</f>
        <v>46238</v>
      </c>
      <c r="F5906">
        <f>IF(INDEX(Transactions!$L:$L,ROW()-8)="",0,INDEX(Transactions!$Q:$Q,ROW()-8))</f>
        <v>0</v>
      </c>
    </row>
    <row r="5907" spans="2:6" x14ac:dyDescent="0.15">
      <c r="B5907">
        <f ca="1">IF(INDEX(Transactions!$L:$L,ROW()-8)="",TODAY(),INDEX(Transactions!$G:$G,ROW()-8))</f>
        <v>46238</v>
      </c>
      <c r="F5907">
        <f>IF(INDEX(Transactions!$L:$L,ROW()-8)="",0,INDEX(Transactions!$Q:$Q,ROW()-8))</f>
        <v>0</v>
      </c>
    </row>
    <row r="5908" spans="2:6" x14ac:dyDescent="0.15">
      <c r="B5908">
        <f ca="1">IF(INDEX(Transactions!$L:$L,ROW()-8)="",TODAY(),INDEX(Transactions!$G:$G,ROW()-8))</f>
        <v>46238</v>
      </c>
      <c r="F5908">
        <f>IF(INDEX(Transactions!$L:$L,ROW()-8)="",0,INDEX(Transactions!$Q:$Q,ROW()-8))</f>
        <v>0</v>
      </c>
    </row>
    <row r="5909" spans="2:6" x14ac:dyDescent="0.15">
      <c r="B5909">
        <f ca="1">IF(INDEX(Transactions!$L:$L,ROW()-8)="",TODAY(),INDEX(Transactions!$G:$G,ROW()-8))</f>
        <v>46238</v>
      </c>
      <c r="F5909">
        <f>IF(INDEX(Transactions!$L:$L,ROW()-8)="",0,INDEX(Transactions!$Q:$Q,ROW()-8))</f>
        <v>0</v>
      </c>
    </row>
    <row r="5910" spans="2:6" x14ac:dyDescent="0.15">
      <c r="B5910">
        <f ca="1">IF(INDEX(Transactions!$L:$L,ROW()-8)="",TODAY(),INDEX(Transactions!$G:$G,ROW()-8))</f>
        <v>46238</v>
      </c>
      <c r="F5910">
        <f>IF(INDEX(Transactions!$L:$L,ROW()-8)="",0,INDEX(Transactions!$Q:$Q,ROW()-8))</f>
        <v>0</v>
      </c>
    </row>
    <row r="5911" spans="2:6" x14ac:dyDescent="0.15">
      <c r="B5911">
        <f ca="1">IF(INDEX(Transactions!$L:$L,ROW()-8)="",TODAY(),INDEX(Transactions!$G:$G,ROW()-8))</f>
        <v>46238</v>
      </c>
      <c r="F5911">
        <f>IF(INDEX(Transactions!$L:$L,ROW()-8)="",0,INDEX(Transactions!$Q:$Q,ROW()-8))</f>
        <v>0</v>
      </c>
    </row>
    <row r="5912" spans="2:6" x14ac:dyDescent="0.15">
      <c r="B5912">
        <f ca="1">IF(INDEX(Transactions!$L:$L,ROW()-8)="",TODAY(),INDEX(Transactions!$G:$G,ROW()-8))</f>
        <v>46238</v>
      </c>
      <c r="F5912">
        <f>IF(INDEX(Transactions!$L:$L,ROW()-8)="",0,INDEX(Transactions!$Q:$Q,ROW()-8))</f>
        <v>0</v>
      </c>
    </row>
    <row r="5913" spans="2:6" x14ac:dyDescent="0.15">
      <c r="B5913">
        <f ca="1">IF(INDEX(Transactions!$L:$L,ROW()-8)="",TODAY(),INDEX(Transactions!$G:$G,ROW()-8))</f>
        <v>46238</v>
      </c>
      <c r="F5913">
        <f>IF(INDEX(Transactions!$L:$L,ROW()-8)="",0,INDEX(Transactions!$Q:$Q,ROW()-8))</f>
        <v>0</v>
      </c>
    </row>
    <row r="5914" spans="2:6" x14ac:dyDescent="0.15">
      <c r="B5914">
        <f ca="1">IF(INDEX(Transactions!$L:$L,ROW()-8)="",TODAY(),INDEX(Transactions!$G:$G,ROW()-8))</f>
        <v>46238</v>
      </c>
      <c r="F5914">
        <f>IF(INDEX(Transactions!$L:$L,ROW()-8)="",0,INDEX(Transactions!$Q:$Q,ROW()-8))</f>
        <v>0</v>
      </c>
    </row>
    <row r="5915" spans="2:6" x14ac:dyDescent="0.15">
      <c r="B5915">
        <f ca="1">IF(INDEX(Transactions!$L:$L,ROW()-8)="",TODAY(),INDEX(Transactions!$G:$G,ROW()-8))</f>
        <v>46238</v>
      </c>
      <c r="F5915">
        <f>IF(INDEX(Transactions!$L:$L,ROW()-8)="",0,INDEX(Transactions!$Q:$Q,ROW()-8))</f>
        <v>0</v>
      </c>
    </row>
    <row r="5916" spans="2:6" x14ac:dyDescent="0.15">
      <c r="B5916">
        <f ca="1">IF(INDEX(Transactions!$L:$L,ROW()-8)="",TODAY(),INDEX(Transactions!$G:$G,ROW()-8))</f>
        <v>46238</v>
      </c>
      <c r="F5916">
        <f>IF(INDEX(Transactions!$L:$L,ROW()-8)="",0,INDEX(Transactions!$Q:$Q,ROW()-8))</f>
        <v>0</v>
      </c>
    </row>
    <row r="5917" spans="2:6" x14ac:dyDescent="0.15">
      <c r="B5917">
        <f ca="1">IF(INDEX(Transactions!$L:$L,ROW()-8)="",TODAY(),INDEX(Transactions!$G:$G,ROW()-8))</f>
        <v>46238</v>
      </c>
      <c r="F5917">
        <f>IF(INDEX(Transactions!$L:$L,ROW()-8)="",0,INDEX(Transactions!$Q:$Q,ROW()-8))</f>
        <v>0</v>
      </c>
    </row>
    <row r="5918" spans="2:6" x14ac:dyDescent="0.15">
      <c r="B5918">
        <f ca="1">IF(INDEX(Transactions!$L:$L,ROW()-8)="",TODAY(),INDEX(Transactions!$G:$G,ROW()-8))</f>
        <v>46238</v>
      </c>
      <c r="F5918">
        <f>IF(INDEX(Transactions!$L:$L,ROW()-8)="",0,INDEX(Transactions!$Q:$Q,ROW()-8))</f>
        <v>0</v>
      </c>
    </row>
    <row r="5919" spans="2:6" x14ac:dyDescent="0.15">
      <c r="B5919">
        <f ca="1">IF(INDEX(Transactions!$L:$L,ROW()-8)="",TODAY(),INDEX(Transactions!$G:$G,ROW()-8))</f>
        <v>46238</v>
      </c>
      <c r="F5919">
        <f>IF(INDEX(Transactions!$L:$L,ROW()-8)="",0,INDEX(Transactions!$Q:$Q,ROW()-8))</f>
        <v>0</v>
      </c>
    </row>
    <row r="5920" spans="2:6" x14ac:dyDescent="0.15">
      <c r="B5920">
        <f ca="1">IF(INDEX(Transactions!$L:$L,ROW()-8)="",TODAY(),INDEX(Transactions!$G:$G,ROW()-8))</f>
        <v>46238</v>
      </c>
      <c r="F5920">
        <f>IF(INDEX(Transactions!$L:$L,ROW()-8)="",0,INDEX(Transactions!$Q:$Q,ROW()-8))</f>
        <v>0</v>
      </c>
    </row>
    <row r="5921" spans="2:6" x14ac:dyDescent="0.15">
      <c r="B5921">
        <f ca="1">IF(INDEX(Transactions!$L:$L,ROW()-8)="",TODAY(),INDEX(Transactions!$G:$G,ROW()-8))</f>
        <v>46238</v>
      </c>
      <c r="F5921">
        <f>IF(INDEX(Transactions!$L:$L,ROW()-8)="",0,INDEX(Transactions!$Q:$Q,ROW()-8))</f>
        <v>0</v>
      </c>
    </row>
    <row r="5922" spans="2:6" x14ac:dyDescent="0.15">
      <c r="B5922">
        <f ca="1">IF(INDEX(Transactions!$L:$L,ROW()-8)="",TODAY(),INDEX(Transactions!$G:$G,ROW()-8))</f>
        <v>46238</v>
      </c>
      <c r="F5922">
        <f>IF(INDEX(Transactions!$L:$L,ROW()-8)="",0,INDEX(Transactions!$Q:$Q,ROW()-8))</f>
        <v>0</v>
      </c>
    </row>
    <row r="5923" spans="2:6" x14ac:dyDescent="0.15">
      <c r="B5923">
        <f ca="1">IF(INDEX(Transactions!$L:$L,ROW()-8)="",TODAY(),INDEX(Transactions!$G:$G,ROW()-8))</f>
        <v>46238</v>
      </c>
      <c r="F5923">
        <f>IF(INDEX(Transactions!$L:$L,ROW()-8)="",0,INDEX(Transactions!$Q:$Q,ROW()-8))</f>
        <v>0</v>
      </c>
    </row>
    <row r="5924" spans="2:6" x14ac:dyDescent="0.15">
      <c r="B5924">
        <f ca="1">IF(INDEX(Transactions!$L:$L,ROW()-8)="",TODAY(),INDEX(Transactions!$G:$G,ROW()-8))</f>
        <v>46238</v>
      </c>
      <c r="F5924">
        <f>IF(INDEX(Transactions!$L:$L,ROW()-8)="",0,INDEX(Transactions!$Q:$Q,ROW()-8))</f>
        <v>0</v>
      </c>
    </row>
    <row r="5925" spans="2:6" x14ac:dyDescent="0.15">
      <c r="B5925">
        <f ca="1">IF(INDEX(Transactions!$L:$L,ROW()-8)="",TODAY(),INDEX(Transactions!$G:$G,ROW()-8))</f>
        <v>46238</v>
      </c>
      <c r="F5925">
        <f>IF(INDEX(Transactions!$L:$L,ROW()-8)="",0,INDEX(Transactions!$Q:$Q,ROW()-8))</f>
        <v>0</v>
      </c>
    </row>
    <row r="5926" spans="2:6" x14ac:dyDescent="0.15">
      <c r="B5926">
        <f ca="1">IF(INDEX(Transactions!$L:$L,ROW()-8)="",TODAY(),INDEX(Transactions!$G:$G,ROW()-8))</f>
        <v>46238</v>
      </c>
      <c r="F5926">
        <f>IF(INDEX(Transactions!$L:$L,ROW()-8)="",0,INDEX(Transactions!$Q:$Q,ROW()-8))</f>
        <v>0</v>
      </c>
    </row>
    <row r="5927" spans="2:6" x14ac:dyDescent="0.15">
      <c r="B5927">
        <f ca="1">IF(INDEX(Transactions!$L:$L,ROW()-8)="",TODAY(),INDEX(Transactions!$G:$G,ROW()-8))</f>
        <v>46238</v>
      </c>
      <c r="F5927">
        <f>IF(INDEX(Transactions!$L:$L,ROW()-8)="",0,INDEX(Transactions!$Q:$Q,ROW()-8))</f>
        <v>0</v>
      </c>
    </row>
    <row r="5928" spans="2:6" x14ac:dyDescent="0.15">
      <c r="B5928">
        <f ca="1">IF(INDEX(Transactions!$L:$L,ROW()-8)="",TODAY(),INDEX(Transactions!$G:$G,ROW()-8))</f>
        <v>46238</v>
      </c>
      <c r="F5928">
        <f>IF(INDEX(Transactions!$L:$L,ROW()-8)="",0,INDEX(Transactions!$Q:$Q,ROW()-8))</f>
        <v>0</v>
      </c>
    </row>
    <row r="5929" spans="2:6" x14ac:dyDescent="0.15">
      <c r="B5929">
        <f ca="1">IF(INDEX(Transactions!$L:$L,ROW()-8)="",TODAY(),INDEX(Transactions!$G:$G,ROW()-8))</f>
        <v>46238</v>
      </c>
      <c r="F5929">
        <f>IF(INDEX(Transactions!$L:$L,ROW()-8)="",0,INDEX(Transactions!$Q:$Q,ROW()-8))</f>
        <v>0</v>
      </c>
    </row>
    <row r="5930" spans="2:6" x14ac:dyDescent="0.15">
      <c r="B5930">
        <f ca="1">IF(INDEX(Transactions!$L:$L,ROW()-8)="",TODAY(),INDEX(Transactions!$G:$G,ROW()-8))</f>
        <v>46238</v>
      </c>
      <c r="F5930">
        <f>IF(INDEX(Transactions!$L:$L,ROW()-8)="",0,INDEX(Transactions!$Q:$Q,ROW()-8))</f>
        <v>0</v>
      </c>
    </row>
    <row r="5931" spans="2:6" x14ac:dyDescent="0.15">
      <c r="B5931">
        <f ca="1">IF(INDEX(Transactions!$L:$L,ROW()-8)="",TODAY(),INDEX(Transactions!$G:$G,ROW()-8))</f>
        <v>46238</v>
      </c>
      <c r="F5931">
        <f>IF(INDEX(Transactions!$L:$L,ROW()-8)="",0,INDEX(Transactions!$Q:$Q,ROW()-8))</f>
        <v>0</v>
      </c>
    </row>
    <row r="5932" spans="2:6" x14ac:dyDescent="0.15">
      <c r="B5932">
        <f ca="1">IF(INDEX(Transactions!$L:$L,ROW()-8)="",TODAY(),INDEX(Transactions!$G:$G,ROW()-8))</f>
        <v>46238</v>
      </c>
      <c r="F5932">
        <f>IF(INDEX(Transactions!$L:$L,ROW()-8)="",0,INDEX(Transactions!$Q:$Q,ROW()-8))</f>
        <v>0</v>
      </c>
    </row>
    <row r="5933" spans="2:6" x14ac:dyDescent="0.15">
      <c r="B5933">
        <f ca="1">IF(INDEX(Transactions!$L:$L,ROW()-8)="",TODAY(),INDEX(Transactions!$G:$G,ROW()-8))</f>
        <v>46238</v>
      </c>
      <c r="F5933">
        <f>IF(INDEX(Transactions!$L:$L,ROW()-8)="",0,INDEX(Transactions!$Q:$Q,ROW()-8))</f>
        <v>0</v>
      </c>
    </row>
    <row r="5934" spans="2:6" x14ac:dyDescent="0.15">
      <c r="B5934">
        <f ca="1">IF(INDEX(Transactions!$L:$L,ROW()-8)="",TODAY(),INDEX(Transactions!$G:$G,ROW()-8))</f>
        <v>46238</v>
      </c>
      <c r="F5934">
        <f>IF(INDEX(Transactions!$L:$L,ROW()-8)="",0,INDEX(Transactions!$Q:$Q,ROW()-8))</f>
        <v>0</v>
      </c>
    </row>
    <row r="5935" spans="2:6" x14ac:dyDescent="0.15">
      <c r="B5935">
        <f ca="1">IF(INDEX(Transactions!$L:$L,ROW()-8)="",TODAY(),INDEX(Transactions!$G:$G,ROW()-8))</f>
        <v>46238</v>
      </c>
      <c r="F5935">
        <f>IF(INDEX(Transactions!$L:$L,ROW()-8)="",0,INDEX(Transactions!$Q:$Q,ROW()-8))</f>
        <v>0</v>
      </c>
    </row>
    <row r="5936" spans="2:6" x14ac:dyDescent="0.15">
      <c r="B5936">
        <f ca="1">IF(INDEX(Transactions!$L:$L,ROW()-8)="",TODAY(),INDEX(Transactions!$G:$G,ROW()-8))</f>
        <v>46238</v>
      </c>
      <c r="F5936">
        <f>IF(INDEX(Transactions!$L:$L,ROW()-8)="",0,INDEX(Transactions!$Q:$Q,ROW()-8))</f>
        <v>0</v>
      </c>
    </row>
    <row r="5937" spans="2:6" x14ac:dyDescent="0.15">
      <c r="B5937">
        <f ca="1">IF(INDEX(Transactions!$L:$L,ROW()-8)="",TODAY(),INDEX(Transactions!$G:$G,ROW()-8))</f>
        <v>46238</v>
      </c>
      <c r="F5937">
        <f>IF(INDEX(Transactions!$L:$L,ROW()-8)="",0,INDEX(Transactions!$Q:$Q,ROW()-8))</f>
        <v>0</v>
      </c>
    </row>
    <row r="5938" spans="2:6" x14ac:dyDescent="0.15">
      <c r="B5938">
        <f ca="1">IF(INDEX(Transactions!$L:$L,ROW()-8)="",TODAY(),INDEX(Transactions!$G:$G,ROW()-8))</f>
        <v>46238</v>
      </c>
      <c r="F5938">
        <f>IF(INDEX(Transactions!$L:$L,ROW()-8)="",0,INDEX(Transactions!$Q:$Q,ROW()-8))</f>
        <v>0</v>
      </c>
    </row>
    <row r="5939" spans="2:6" x14ac:dyDescent="0.15">
      <c r="B5939">
        <f ca="1">IF(INDEX(Transactions!$L:$L,ROW()-8)="",TODAY(),INDEX(Transactions!$G:$G,ROW()-8))</f>
        <v>46238</v>
      </c>
      <c r="F5939">
        <f>IF(INDEX(Transactions!$L:$L,ROW()-8)="",0,INDEX(Transactions!$Q:$Q,ROW()-8))</f>
        <v>0</v>
      </c>
    </row>
    <row r="5940" spans="2:6" x14ac:dyDescent="0.15">
      <c r="B5940">
        <f ca="1">IF(INDEX(Transactions!$L:$L,ROW()-8)="",TODAY(),INDEX(Transactions!$G:$G,ROW()-8))</f>
        <v>46238</v>
      </c>
      <c r="F5940">
        <f>IF(INDEX(Transactions!$L:$L,ROW()-8)="",0,INDEX(Transactions!$Q:$Q,ROW()-8))</f>
        <v>0</v>
      </c>
    </row>
    <row r="5941" spans="2:6" x14ac:dyDescent="0.15">
      <c r="B5941">
        <f ca="1">IF(INDEX(Transactions!$L:$L,ROW()-8)="",TODAY(),INDEX(Transactions!$G:$G,ROW()-8))</f>
        <v>46238</v>
      </c>
      <c r="F5941">
        <f>IF(INDEX(Transactions!$L:$L,ROW()-8)="",0,INDEX(Transactions!$Q:$Q,ROW()-8))</f>
        <v>0</v>
      </c>
    </row>
    <row r="5942" spans="2:6" x14ac:dyDescent="0.15">
      <c r="B5942">
        <f ca="1">IF(INDEX(Transactions!$L:$L,ROW()-8)="",TODAY(),INDEX(Transactions!$G:$G,ROW()-8))</f>
        <v>46238</v>
      </c>
      <c r="F5942">
        <f>IF(INDEX(Transactions!$L:$L,ROW()-8)="",0,INDEX(Transactions!$Q:$Q,ROW()-8))</f>
        <v>0</v>
      </c>
    </row>
    <row r="5943" spans="2:6" x14ac:dyDescent="0.15">
      <c r="B5943">
        <f ca="1">IF(INDEX(Transactions!$L:$L,ROW()-8)="",TODAY(),INDEX(Transactions!$G:$G,ROW()-8))</f>
        <v>46238</v>
      </c>
      <c r="F5943">
        <f>IF(INDEX(Transactions!$L:$L,ROW()-8)="",0,INDEX(Transactions!$Q:$Q,ROW()-8))</f>
        <v>0</v>
      </c>
    </row>
    <row r="5944" spans="2:6" x14ac:dyDescent="0.15">
      <c r="B5944">
        <f ca="1">IF(INDEX(Transactions!$L:$L,ROW()-8)="",TODAY(),INDEX(Transactions!$G:$G,ROW()-8))</f>
        <v>46238</v>
      </c>
      <c r="F5944">
        <f>IF(INDEX(Transactions!$L:$L,ROW()-8)="",0,INDEX(Transactions!$Q:$Q,ROW()-8))</f>
        <v>0</v>
      </c>
    </row>
    <row r="5945" spans="2:6" x14ac:dyDescent="0.15">
      <c r="B5945">
        <f ca="1">IF(INDEX(Transactions!$L:$L,ROW()-8)="",TODAY(),INDEX(Transactions!$G:$G,ROW()-8))</f>
        <v>46238</v>
      </c>
      <c r="F5945">
        <f>IF(INDEX(Transactions!$L:$L,ROW()-8)="",0,INDEX(Transactions!$Q:$Q,ROW()-8))</f>
        <v>0</v>
      </c>
    </row>
    <row r="5946" spans="2:6" x14ac:dyDescent="0.15">
      <c r="B5946">
        <f ca="1">IF(INDEX(Transactions!$L:$L,ROW()-8)="",TODAY(),INDEX(Transactions!$G:$G,ROW()-8))</f>
        <v>46238</v>
      </c>
      <c r="F5946">
        <f>IF(INDEX(Transactions!$L:$L,ROW()-8)="",0,INDEX(Transactions!$Q:$Q,ROW()-8))</f>
        <v>0</v>
      </c>
    </row>
    <row r="5947" spans="2:6" x14ac:dyDescent="0.15">
      <c r="B5947">
        <f ca="1">IF(INDEX(Transactions!$L:$L,ROW()-8)="",TODAY(),INDEX(Transactions!$G:$G,ROW()-8))</f>
        <v>46238</v>
      </c>
      <c r="F5947">
        <f>IF(INDEX(Transactions!$L:$L,ROW()-8)="",0,INDEX(Transactions!$Q:$Q,ROW()-8))</f>
        <v>0</v>
      </c>
    </row>
    <row r="5948" spans="2:6" x14ac:dyDescent="0.15">
      <c r="B5948">
        <f ca="1">IF(INDEX(Transactions!$L:$L,ROW()-8)="",TODAY(),INDEX(Transactions!$G:$G,ROW()-8))</f>
        <v>46238</v>
      </c>
      <c r="F5948">
        <f>IF(INDEX(Transactions!$L:$L,ROW()-8)="",0,INDEX(Transactions!$Q:$Q,ROW()-8))</f>
        <v>0</v>
      </c>
    </row>
    <row r="5949" spans="2:6" x14ac:dyDescent="0.15">
      <c r="B5949">
        <f ca="1">IF(INDEX(Transactions!$L:$L,ROW()-8)="",TODAY(),INDEX(Transactions!$G:$G,ROW()-8))</f>
        <v>46238</v>
      </c>
      <c r="F5949">
        <f>IF(INDEX(Transactions!$L:$L,ROW()-8)="",0,INDEX(Transactions!$Q:$Q,ROW()-8))</f>
        <v>0</v>
      </c>
    </row>
    <row r="5950" spans="2:6" x14ac:dyDescent="0.15">
      <c r="B5950">
        <f ca="1">IF(INDEX(Transactions!$L:$L,ROW()-8)="",TODAY(),INDEX(Transactions!$G:$G,ROW()-8))</f>
        <v>46238</v>
      </c>
      <c r="F5950">
        <f>IF(INDEX(Transactions!$L:$L,ROW()-8)="",0,INDEX(Transactions!$Q:$Q,ROW()-8))</f>
        <v>0</v>
      </c>
    </row>
    <row r="5951" spans="2:6" x14ac:dyDescent="0.15">
      <c r="B5951">
        <f ca="1">IF(INDEX(Transactions!$L:$L,ROW()-8)="",TODAY(),INDEX(Transactions!$G:$G,ROW()-8))</f>
        <v>46238</v>
      </c>
      <c r="F5951">
        <f>IF(INDEX(Transactions!$L:$L,ROW()-8)="",0,INDEX(Transactions!$Q:$Q,ROW()-8))</f>
        <v>0</v>
      </c>
    </row>
    <row r="5952" spans="2:6" x14ac:dyDescent="0.15">
      <c r="B5952">
        <f ca="1">IF(INDEX(Transactions!$L:$L,ROW()-8)="",TODAY(),INDEX(Transactions!$G:$G,ROW()-8))</f>
        <v>46238</v>
      </c>
      <c r="F5952">
        <f>IF(INDEX(Transactions!$L:$L,ROW()-8)="",0,INDEX(Transactions!$Q:$Q,ROW()-8))</f>
        <v>0</v>
      </c>
    </row>
    <row r="5953" spans="2:6" x14ac:dyDescent="0.15">
      <c r="B5953">
        <f ca="1">IF(INDEX(Transactions!$L:$L,ROW()-8)="",TODAY(),INDEX(Transactions!$G:$G,ROW()-8))</f>
        <v>46238</v>
      </c>
      <c r="F5953">
        <f>IF(INDEX(Transactions!$L:$L,ROW()-8)="",0,INDEX(Transactions!$Q:$Q,ROW()-8))</f>
        <v>0</v>
      </c>
    </row>
    <row r="5954" spans="2:6" x14ac:dyDescent="0.15">
      <c r="B5954">
        <f ca="1">IF(INDEX(Transactions!$L:$L,ROW()-8)="",TODAY(),INDEX(Transactions!$G:$G,ROW()-8))</f>
        <v>46238</v>
      </c>
      <c r="F5954">
        <f>IF(INDEX(Transactions!$L:$L,ROW()-8)="",0,INDEX(Transactions!$Q:$Q,ROW()-8))</f>
        <v>0</v>
      </c>
    </row>
    <row r="5955" spans="2:6" x14ac:dyDescent="0.15">
      <c r="B5955">
        <f ca="1">IF(INDEX(Transactions!$L:$L,ROW()-8)="",TODAY(),INDEX(Transactions!$G:$G,ROW()-8))</f>
        <v>46238</v>
      </c>
      <c r="F5955">
        <f>IF(INDEX(Transactions!$L:$L,ROW()-8)="",0,INDEX(Transactions!$Q:$Q,ROW()-8))</f>
        <v>0</v>
      </c>
    </row>
    <row r="5956" spans="2:6" x14ac:dyDescent="0.15">
      <c r="B5956">
        <f ca="1">IF(INDEX(Transactions!$L:$L,ROW()-8)="",TODAY(),INDEX(Transactions!$G:$G,ROW()-8))</f>
        <v>46238</v>
      </c>
      <c r="F5956">
        <f>IF(INDEX(Transactions!$L:$L,ROW()-8)="",0,INDEX(Transactions!$Q:$Q,ROW()-8))</f>
        <v>0</v>
      </c>
    </row>
    <row r="5957" spans="2:6" x14ac:dyDescent="0.15">
      <c r="B5957">
        <f ca="1">IF(INDEX(Transactions!$L:$L,ROW()-8)="",TODAY(),INDEX(Transactions!$G:$G,ROW()-8))</f>
        <v>46238</v>
      </c>
      <c r="F5957">
        <f>IF(INDEX(Transactions!$L:$L,ROW()-8)="",0,INDEX(Transactions!$Q:$Q,ROW()-8))</f>
        <v>0</v>
      </c>
    </row>
    <row r="5958" spans="2:6" x14ac:dyDescent="0.15">
      <c r="B5958">
        <f ca="1">IF(INDEX(Transactions!$L:$L,ROW()-8)="",TODAY(),INDEX(Transactions!$G:$G,ROW()-8))</f>
        <v>46238</v>
      </c>
      <c r="F5958">
        <f>IF(INDEX(Transactions!$L:$L,ROW()-8)="",0,INDEX(Transactions!$Q:$Q,ROW()-8))</f>
        <v>0</v>
      </c>
    </row>
    <row r="5959" spans="2:6" x14ac:dyDescent="0.15">
      <c r="B5959">
        <f ca="1">IF(INDEX(Transactions!$L:$L,ROW()-8)="",TODAY(),INDEX(Transactions!$G:$G,ROW()-8))</f>
        <v>46238</v>
      </c>
      <c r="F5959">
        <f>IF(INDEX(Transactions!$L:$L,ROW()-8)="",0,INDEX(Transactions!$Q:$Q,ROW()-8))</f>
        <v>0</v>
      </c>
    </row>
    <row r="5960" spans="2:6" x14ac:dyDescent="0.15">
      <c r="B5960">
        <f ca="1">IF(INDEX(Transactions!$L:$L,ROW()-8)="",TODAY(),INDEX(Transactions!$G:$G,ROW()-8))</f>
        <v>46238</v>
      </c>
      <c r="F5960">
        <f>IF(INDEX(Transactions!$L:$L,ROW()-8)="",0,INDEX(Transactions!$Q:$Q,ROW()-8))</f>
        <v>0</v>
      </c>
    </row>
    <row r="5961" spans="2:6" x14ac:dyDescent="0.15">
      <c r="B5961">
        <f ca="1">IF(INDEX(Transactions!$L:$L,ROW()-8)="",TODAY(),INDEX(Transactions!$G:$G,ROW()-8))</f>
        <v>46238</v>
      </c>
      <c r="F5961">
        <f>IF(INDEX(Transactions!$L:$L,ROW()-8)="",0,INDEX(Transactions!$Q:$Q,ROW()-8))</f>
        <v>0</v>
      </c>
    </row>
    <row r="5962" spans="2:6" x14ac:dyDescent="0.15">
      <c r="B5962">
        <f ca="1">IF(INDEX(Transactions!$L:$L,ROW()-8)="",TODAY(),INDEX(Transactions!$G:$G,ROW()-8))</f>
        <v>46238</v>
      </c>
      <c r="F5962">
        <f>IF(INDEX(Transactions!$L:$L,ROW()-8)="",0,INDEX(Transactions!$Q:$Q,ROW()-8))</f>
        <v>0</v>
      </c>
    </row>
    <row r="5963" spans="2:6" x14ac:dyDescent="0.15">
      <c r="B5963">
        <f ca="1">IF(INDEX(Transactions!$L:$L,ROW()-8)="",TODAY(),INDEX(Transactions!$G:$G,ROW()-8))</f>
        <v>46238</v>
      </c>
      <c r="F5963">
        <f>IF(INDEX(Transactions!$L:$L,ROW()-8)="",0,INDEX(Transactions!$Q:$Q,ROW()-8))</f>
        <v>0</v>
      </c>
    </row>
    <row r="5964" spans="2:6" x14ac:dyDescent="0.15">
      <c r="B5964">
        <f ca="1">IF(INDEX(Transactions!$L:$L,ROW()-8)="",TODAY(),INDEX(Transactions!$G:$G,ROW()-8))</f>
        <v>46238</v>
      </c>
      <c r="F5964">
        <f>IF(INDEX(Transactions!$L:$L,ROW()-8)="",0,INDEX(Transactions!$Q:$Q,ROW()-8))</f>
        <v>0</v>
      </c>
    </row>
    <row r="5965" spans="2:6" x14ac:dyDescent="0.15">
      <c r="B5965">
        <f ca="1">IF(INDEX(Transactions!$L:$L,ROW()-8)="",TODAY(),INDEX(Transactions!$G:$G,ROW()-8))</f>
        <v>46238</v>
      </c>
      <c r="F5965">
        <f>IF(INDEX(Transactions!$L:$L,ROW()-8)="",0,INDEX(Transactions!$Q:$Q,ROW()-8))</f>
        <v>0</v>
      </c>
    </row>
    <row r="5966" spans="2:6" x14ac:dyDescent="0.15">
      <c r="B5966">
        <f ca="1">IF(INDEX(Transactions!$L:$L,ROW()-8)="",TODAY(),INDEX(Transactions!$G:$G,ROW()-8))</f>
        <v>46238</v>
      </c>
      <c r="F5966">
        <f>IF(INDEX(Transactions!$L:$L,ROW()-8)="",0,INDEX(Transactions!$Q:$Q,ROW()-8))</f>
        <v>0</v>
      </c>
    </row>
    <row r="5967" spans="2:6" x14ac:dyDescent="0.15">
      <c r="B5967">
        <f ca="1">IF(INDEX(Transactions!$L:$L,ROW()-8)="",TODAY(),INDEX(Transactions!$G:$G,ROW()-8))</f>
        <v>46238</v>
      </c>
      <c r="F5967">
        <f>IF(INDEX(Transactions!$L:$L,ROW()-8)="",0,INDEX(Transactions!$Q:$Q,ROW()-8))</f>
        <v>0</v>
      </c>
    </row>
    <row r="5968" spans="2:6" x14ac:dyDescent="0.15">
      <c r="B5968">
        <f ca="1">IF(INDEX(Transactions!$L:$L,ROW()-8)="",TODAY(),INDEX(Transactions!$G:$G,ROW()-8))</f>
        <v>46238</v>
      </c>
      <c r="F5968">
        <f>IF(INDEX(Transactions!$L:$L,ROW()-8)="",0,INDEX(Transactions!$Q:$Q,ROW()-8))</f>
        <v>0</v>
      </c>
    </row>
    <row r="5969" spans="2:6" x14ac:dyDescent="0.15">
      <c r="B5969">
        <f ca="1">IF(INDEX(Transactions!$L:$L,ROW()-8)="",TODAY(),INDEX(Transactions!$G:$G,ROW()-8))</f>
        <v>46238</v>
      </c>
      <c r="F5969">
        <f>IF(INDEX(Transactions!$L:$L,ROW()-8)="",0,INDEX(Transactions!$Q:$Q,ROW()-8))</f>
        <v>0</v>
      </c>
    </row>
    <row r="5970" spans="2:6" x14ac:dyDescent="0.15">
      <c r="B5970">
        <f ca="1">IF(INDEX(Transactions!$L:$L,ROW()-8)="",TODAY(),INDEX(Transactions!$G:$G,ROW()-8))</f>
        <v>46238</v>
      </c>
      <c r="F5970">
        <f>IF(INDEX(Transactions!$L:$L,ROW()-8)="",0,INDEX(Transactions!$Q:$Q,ROW()-8))</f>
        <v>0</v>
      </c>
    </row>
    <row r="5971" spans="2:6" x14ac:dyDescent="0.15">
      <c r="B5971">
        <f ca="1">IF(INDEX(Transactions!$L:$L,ROW()-8)="",TODAY(),INDEX(Transactions!$G:$G,ROW()-8))</f>
        <v>46238</v>
      </c>
      <c r="F5971">
        <f>IF(INDEX(Transactions!$L:$L,ROW()-8)="",0,INDEX(Transactions!$Q:$Q,ROW()-8))</f>
        <v>0</v>
      </c>
    </row>
    <row r="5972" spans="2:6" x14ac:dyDescent="0.15">
      <c r="B5972">
        <f ca="1">IF(INDEX(Transactions!$L:$L,ROW()-8)="",TODAY(),INDEX(Transactions!$G:$G,ROW()-8))</f>
        <v>46238</v>
      </c>
      <c r="F5972">
        <f>IF(INDEX(Transactions!$L:$L,ROW()-8)="",0,INDEX(Transactions!$Q:$Q,ROW()-8))</f>
        <v>0</v>
      </c>
    </row>
    <row r="5973" spans="2:6" x14ac:dyDescent="0.15">
      <c r="B5973">
        <f ca="1">IF(INDEX(Transactions!$L:$L,ROW()-8)="",TODAY(),INDEX(Transactions!$G:$G,ROW()-8))</f>
        <v>46238</v>
      </c>
      <c r="F5973">
        <f>IF(INDEX(Transactions!$L:$L,ROW()-8)="",0,INDEX(Transactions!$Q:$Q,ROW()-8))</f>
        <v>0</v>
      </c>
    </row>
    <row r="5974" spans="2:6" x14ac:dyDescent="0.15">
      <c r="B5974">
        <f ca="1">IF(INDEX(Transactions!$L:$L,ROW()-8)="",TODAY(),INDEX(Transactions!$G:$G,ROW()-8))</f>
        <v>46238</v>
      </c>
      <c r="F5974">
        <f>IF(INDEX(Transactions!$L:$L,ROW()-8)="",0,INDEX(Transactions!$Q:$Q,ROW()-8))</f>
        <v>0</v>
      </c>
    </row>
    <row r="5975" spans="2:6" x14ac:dyDescent="0.15">
      <c r="B5975">
        <f ca="1">IF(INDEX(Transactions!$L:$L,ROW()-8)="",TODAY(),INDEX(Transactions!$G:$G,ROW()-8))</f>
        <v>46238</v>
      </c>
      <c r="F5975">
        <f>IF(INDEX(Transactions!$L:$L,ROW()-8)="",0,INDEX(Transactions!$Q:$Q,ROW()-8))</f>
        <v>0</v>
      </c>
    </row>
    <row r="5976" spans="2:6" x14ac:dyDescent="0.15">
      <c r="B5976">
        <f ca="1">IF(INDEX(Transactions!$L:$L,ROW()-8)="",TODAY(),INDEX(Transactions!$G:$G,ROW()-8))</f>
        <v>46238</v>
      </c>
      <c r="F5976">
        <f>IF(INDEX(Transactions!$L:$L,ROW()-8)="",0,INDEX(Transactions!$Q:$Q,ROW()-8))</f>
        <v>0</v>
      </c>
    </row>
    <row r="5977" spans="2:6" x14ac:dyDescent="0.15">
      <c r="B5977">
        <f ca="1">IF(INDEX(Transactions!$L:$L,ROW()-8)="",TODAY(),INDEX(Transactions!$G:$G,ROW()-8))</f>
        <v>46238</v>
      </c>
      <c r="F5977">
        <f>IF(INDEX(Transactions!$L:$L,ROW()-8)="",0,INDEX(Transactions!$Q:$Q,ROW()-8))</f>
        <v>0</v>
      </c>
    </row>
    <row r="5978" spans="2:6" x14ac:dyDescent="0.15">
      <c r="B5978">
        <f ca="1">IF(INDEX(Transactions!$L:$L,ROW()-8)="",TODAY(),INDEX(Transactions!$G:$G,ROW()-8))</f>
        <v>46238</v>
      </c>
      <c r="F5978">
        <f>IF(INDEX(Transactions!$L:$L,ROW()-8)="",0,INDEX(Transactions!$Q:$Q,ROW()-8))</f>
        <v>0</v>
      </c>
    </row>
    <row r="5979" spans="2:6" x14ac:dyDescent="0.15">
      <c r="B5979">
        <f ca="1">IF(INDEX(Transactions!$L:$L,ROW()-8)="",TODAY(),INDEX(Transactions!$G:$G,ROW()-8))</f>
        <v>46238</v>
      </c>
      <c r="F5979">
        <f>IF(INDEX(Transactions!$L:$L,ROW()-8)="",0,INDEX(Transactions!$Q:$Q,ROW()-8))</f>
        <v>0</v>
      </c>
    </row>
    <row r="5980" spans="2:6" x14ac:dyDescent="0.15">
      <c r="B5980">
        <f ca="1">IF(INDEX(Transactions!$L:$L,ROW()-8)="",TODAY(),INDEX(Transactions!$G:$G,ROW()-8))</f>
        <v>46238</v>
      </c>
      <c r="F5980">
        <f>IF(INDEX(Transactions!$L:$L,ROW()-8)="",0,INDEX(Transactions!$Q:$Q,ROW()-8))</f>
        <v>0</v>
      </c>
    </row>
    <row r="5981" spans="2:6" x14ac:dyDescent="0.15">
      <c r="B5981">
        <f ca="1">IF(INDEX(Transactions!$L:$L,ROW()-8)="",TODAY(),INDEX(Transactions!$G:$G,ROW()-8))</f>
        <v>46238</v>
      </c>
      <c r="F5981">
        <f>IF(INDEX(Transactions!$L:$L,ROW()-8)="",0,INDEX(Transactions!$Q:$Q,ROW()-8))</f>
        <v>0</v>
      </c>
    </row>
    <row r="5982" spans="2:6" x14ac:dyDescent="0.15">
      <c r="B5982">
        <f ca="1">IF(INDEX(Transactions!$L:$L,ROW()-8)="",TODAY(),INDEX(Transactions!$G:$G,ROW()-8))</f>
        <v>46238</v>
      </c>
      <c r="F5982">
        <f>IF(INDEX(Transactions!$L:$L,ROW()-8)="",0,INDEX(Transactions!$Q:$Q,ROW()-8))</f>
        <v>0</v>
      </c>
    </row>
    <row r="5983" spans="2:6" x14ac:dyDescent="0.15">
      <c r="B5983">
        <f ca="1">IF(INDEX(Transactions!$L:$L,ROW()-8)="",TODAY(),INDEX(Transactions!$G:$G,ROW()-8))</f>
        <v>46238</v>
      </c>
      <c r="F5983">
        <f>IF(INDEX(Transactions!$L:$L,ROW()-8)="",0,INDEX(Transactions!$Q:$Q,ROW()-8))</f>
        <v>0</v>
      </c>
    </row>
    <row r="5984" spans="2:6" x14ac:dyDescent="0.15">
      <c r="B5984">
        <f ca="1">IF(INDEX(Transactions!$L:$L,ROW()-8)="",TODAY(),INDEX(Transactions!$G:$G,ROW()-8))</f>
        <v>46238</v>
      </c>
      <c r="F5984">
        <f>IF(INDEX(Transactions!$L:$L,ROW()-8)="",0,INDEX(Transactions!$Q:$Q,ROW()-8))</f>
        <v>0</v>
      </c>
    </row>
    <row r="5985" spans="2:6" x14ac:dyDescent="0.15">
      <c r="B5985">
        <f ca="1">IF(INDEX(Transactions!$L:$L,ROW()-8)="",TODAY(),INDEX(Transactions!$G:$G,ROW()-8))</f>
        <v>46238</v>
      </c>
      <c r="F5985">
        <f>IF(INDEX(Transactions!$L:$L,ROW()-8)="",0,INDEX(Transactions!$Q:$Q,ROW()-8))</f>
        <v>0</v>
      </c>
    </row>
    <row r="5986" spans="2:6" x14ac:dyDescent="0.15">
      <c r="B5986">
        <f ca="1">IF(INDEX(Transactions!$L:$L,ROW()-8)="",TODAY(),INDEX(Transactions!$G:$G,ROW()-8))</f>
        <v>46238</v>
      </c>
      <c r="F5986">
        <f>IF(INDEX(Transactions!$L:$L,ROW()-8)="",0,INDEX(Transactions!$Q:$Q,ROW()-8))</f>
        <v>0</v>
      </c>
    </row>
    <row r="5987" spans="2:6" x14ac:dyDescent="0.15">
      <c r="B5987">
        <f ca="1">IF(INDEX(Transactions!$L:$L,ROW()-8)="",TODAY(),INDEX(Transactions!$G:$G,ROW()-8))</f>
        <v>46238</v>
      </c>
      <c r="F5987">
        <f>IF(INDEX(Transactions!$L:$L,ROW()-8)="",0,INDEX(Transactions!$Q:$Q,ROW()-8))</f>
        <v>0</v>
      </c>
    </row>
    <row r="5988" spans="2:6" x14ac:dyDescent="0.15">
      <c r="B5988">
        <f ca="1">IF(INDEX(Transactions!$L:$L,ROW()-8)="",TODAY(),INDEX(Transactions!$G:$G,ROW()-8))</f>
        <v>46238</v>
      </c>
      <c r="F5988">
        <f>IF(INDEX(Transactions!$L:$L,ROW()-8)="",0,INDEX(Transactions!$Q:$Q,ROW()-8))</f>
        <v>0</v>
      </c>
    </row>
    <row r="5989" spans="2:6" x14ac:dyDescent="0.15">
      <c r="B5989">
        <f ca="1">IF(INDEX(Transactions!$L:$L,ROW()-8)="",TODAY(),INDEX(Transactions!$G:$G,ROW()-8))</f>
        <v>46238</v>
      </c>
      <c r="F5989">
        <f>IF(INDEX(Transactions!$L:$L,ROW()-8)="",0,INDEX(Transactions!$Q:$Q,ROW()-8))</f>
        <v>0</v>
      </c>
    </row>
    <row r="5990" spans="2:6" x14ac:dyDescent="0.15">
      <c r="B5990">
        <f ca="1">IF(INDEX(Transactions!$L:$L,ROW()-8)="",TODAY(),INDEX(Transactions!$G:$G,ROW()-8))</f>
        <v>46238</v>
      </c>
      <c r="F5990">
        <f>IF(INDEX(Transactions!$L:$L,ROW()-8)="",0,INDEX(Transactions!$Q:$Q,ROW()-8))</f>
        <v>0</v>
      </c>
    </row>
    <row r="5991" spans="2:6" x14ac:dyDescent="0.15">
      <c r="B5991">
        <f ca="1">IF(INDEX(Transactions!$L:$L,ROW()-8)="",TODAY(),INDEX(Transactions!$G:$G,ROW()-8))</f>
        <v>46238</v>
      </c>
      <c r="F5991">
        <f>IF(INDEX(Transactions!$L:$L,ROW()-8)="",0,INDEX(Transactions!$Q:$Q,ROW()-8))</f>
        <v>0</v>
      </c>
    </row>
    <row r="5992" spans="2:6" x14ac:dyDescent="0.15">
      <c r="B5992">
        <f ca="1">IF(INDEX(Transactions!$L:$L,ROW()-8)="",TODAY(),INDEX(Transactions!$G:$G,ROW()-8))</f>
        <v>46238</v>
      </c>
      <c r="F5992">
        <f>IF(INDEX(Transactions!$L:$L,ROW()-8)="",0,INDEX(Transactions!$Q:$Q,ROW()-8))</f>
        <v>0</v>
      </c>
    </row>
    <row r="5993" spans="2:6" x14ac:dyDescent="0.15">
      <c r="B5993">
        <f ca="1">IF(INDEX(Transactions!$L:$L,ROW()-8)="",TODAY(),INDEX(Transactions!$G:$G,ROW()-8))</f>
        <v>46238</v>
      </c>
      <c r="F5993">
        <f>IF(INDEX(Transactions!$L:$L,ROW()-8)="",0,INDEX(Transactions!$Q:$Q,ROW()-8))</f>
        <v>0</v>
      </c>
    </row>
    <row r="5994" spans="2:6" x14ac:dyDescent="0.15">
      <c r="B5994">
        <f ca="1">IF(INDEX(Transactions!$L:$L,ROW()-8)="",TODAY(),INDEX(Transactions!$G:$G,ROW()-8))</f>
        <v>46238</v>
      </c>
      <c r="F5994">
        <f>IF(INDEX(Transactions!$L:$L,ROW()-8)="",0,INDEX(Transactions!$Q:$Q,ROW()-8))</f>
        <v>0</v>
      </c>
    </row>
    <row r="5995" spans="2:6" x14ac:dyDescent="0.15">
      <c r="B5995">
        <f ca="1">IF(INDEX(Transactions!$L:$L,ROW()-8)="",TODAY(),INDEX(Transactions!$G:$G,ROW()-8))</f>
        <v>46238</v>
      </c>
      <c r="F5995">
        <f>IF(INDEX(Transactions!$L:$L,ROW()-8)="",0,INDEX(Transactions!$Q:$Q,ROW()-8))</f>
        <v>0</v>
      </c>
    </row>
    <row r="5996" spans="2:6" x14ac:dyDescent="0.15">
      <c r="B5996">
        <f ca="1">IF(INDEX(Transactions!$L:$L,ROW()-8)="",TODAY(),INDEX(Transactions!$G:$G,ROW()-8))</f>
        <v>46238</v>
      </c>
      <c r="F5996">
        <f>IF(INDEX(Transactions!$L:$L,ROW()-8)="",0,INDEX(Transactions!$Q:$Q,ROW()-8))</f>
        <v>0</v>
      </c>
    </row>
    <row r="5997" spans="2:6" x14ac:dyDescent="0.15">
      <c r="B5997">
        <f ca="1">IF(INDEX(Transactions!$L:$L,ROW()-8)="",TODAY(),INDEX(Transactions!$G:$G,ROW()-8))</f>
        <v>46238</v>
      </c>
      <c r="F5997">
        <f>IF(INDEX(Transactions!$L:$L,ROW()-8)="",0,INDEX(Transactions!$Q:$Q,ROW()-8))</f>
        <v>0</v>
      </c>
    </row>
    <row r="5998" spans="2:6" x14ac:dyDescent="0.15">
      <c r="B5998">
        <f ca="1">IF(INDEX(Transactions!$L:$L,ROW()-8)="",TODAY(),INDEX(Transactions!$G:$G,ROW()-8))</f>
        <v>46238</v>
      </c>
      <c r="F5998">
        <f>IF(INDEX(Transactions!$L:$L,ROW()-8)="",0,INDEX(Transactions!$Q:$Q,ROW()-8))</f>
        <v>0</v>
      </c>
    </row>
    <row r="5999" spans="2:6" x14ac:dyDescent="0.15">
      <c r="B5999">
        <f ca="1">IF(INDEX(Transactions!$L:$L,ROW()-8)="",TODAY(),INDEX(Transactions!$G:$G,ROW()-8))</f>
        <v>46238</v>
      </c>
      <c r="F5999">
        <f>IF(INDEX(Transactions!$L:$L,ROW()-8)="",0,INDEX(Transactions!$Q:$Q,ROW()-8))</f>
        <v>0</v>
      </c>
    </row>
    <row r="6000" spans="2:6" x14ac:dyDescent="0.15">
      <c r="B6000">
        <f ca="1">IF(INDEX(Transactions!$L:$L,ROW()-8)="",TODAY(),INDEX(Transactions!$G:$G,ROW()-8))</f>
        <v>46238</v>
      </c>
      <c r="F6000">
        <f>IF(INDEX(Transactions!$L:$L,ROW()-8)="",0,INDEX(Transactions!$Q:$Q,ROW()-8))</f>
        <v>0</v>
      </c>
    </row>
    <row r="6001" spans="2:6" x14ac:dyDescent="0.15">
      <c r="B6001">
        <f ca="1">IF(INDEX(Transactions!$L:$L,ROW()-8)="",TODAY(),INDEX(Transactions!$G:$G,ROW()-8))</f>
        <v>46238</v>
      </c>
      <c r="F6001">
        <f>IF(INDEX(Transactions!$L:$L,ROW()-8)="",0,INDEX(Transactions!$Q:$Q,ROW()-8))</f>
        <v>0</v>
      </c>
    </row>
    <row r="6002" spans="2:6" x14ac:dyDescent="0.15">
      <c r="B6002">
        <f ca="1">IF(INDEX(Transactions!$L:$L,ROW()-8)="",TODAY(),INDEX(Transactions!$G:$G,ROW()-8))</f>
        <v>46238</v>
      </c>
      <c r="F6002">
        <f>IF(INDEX(Transactions!$L:$L,ROW()-8)="",0,INDEX(Transactions!$Q:$Q,ROW()-8))</f>
        <v>0</v>
      </c>
    </row>
    <row r="6003" spans="2:6" x14ac:dyDescent="0.15">
      <c r="B6003">
        <f ca="1">IF(INDEX(Transactions!$L:$L,ROW()-8)="",TODAY(),INDEX(Transactions!$G:$G,ROW()-8))</f>
        <v>46238</v>
      </c>
      <c r="F6003">
        <f>IF(INDEX(Transactions!$L:$L,ROW()-8)="",0,INDEX(Transactions!$Q:$Q,ROW()-8))</f>
        <v>0</v>
      </c>
    </row>
    <row r="6004" spans="2:6" x14ac:dyDescent="0.15">
      <c r="B6004">
        <f ca="1">IF(INDEX(Transactions!$L:$L,ROW()-8)="",TODAY(),INDEX(Transactions!$G:$G,ROW()-8))</f>
        <v>46238</v>
      </c>
      <c r="F6004">
        <f>IF(INDEX(Transactions!$L:$L,ROW()-8)="",0,INDEX(Transactions!$Q:$Q,ROW()-8))</f>
        <v>0</v>
      </c>
    </row>
    <row r="6005" spans="2:6" x14ac:dyDescent="0.15">
      <c r="B6005">
        <f ca="1">IF(INDEX(Transactions!$L:$L,ROW()-8)="",TODAY(),INDEX(Transactions!$G:$G,ROW()-8))</f>
        <v>46238</v>
      </c>
      <c r="F6005">
        <f>IF(INDEX(Transactions!$L:$L,ROW()-8)="",0,INDEX(Transactions!$Q:$Q,ROW()-8))</f>
        <v>0</v>
      </c>
    </row>
    <row r="6006" spans="2:6" x14ac:dyDescent="0.15">
      <c r="B6006">
        <f ca="1">IF(INDEX(Transactions!$L:$L,ROW()-8)="",TODAY(),INDEX(Transactions!$G:$G,ROW()-8))</f>
        <v>46238</v>
      </c>
      <c r="F6006">
        <f>IF(INDEX(Transactions!$L:$L,ROW()-8)="",0,INDEX(Transactions!$Q:$Q,ROW()-8))</f>
        <v>0</v>
      </c>
    </row>
    <row r="6007" spans="2:6" x14ac:dyDescent="0.15">
      <c r="B6007">
        <f ca="1">IF(INDEX(Transactions!$L:$L,ROW()-8)="",TODAY(),INDEX(Transactions!$G:$G,ROW()-8))</f>
        <v>46238</v>
      </c>
      <c r="F6007">
        <f>IF(INDEX(Transactions!$L:$L,ROW()-8)="",0,INDEX(Transactions!$Q:$Q,ROW()-8))</f>
        <v>0</v>
      </c>
    </row>
    <row r="6008" spans="2:6" x14ac:dyDescent="0.15">
      <c r="B6008">
        <f ca="1">IF(INDEX(Transactions!$L:$L,ROW()-8)="",TODAY(),INDEX(Transactions!$G:$G,ROW()-8))</f>
        <v>46238</v>
      </c>
      <c r="F6008">
        <f>IF(INDEX(Transactions!$L:$L,ROW()-8)="",0,INDEX(Transactions!$Q:$Q,ROW()-8))</f>
        <v>0</v>
      </c>
    </row>
    <row r="6009" spans="2:6" x14ac:dyDescent="0.15">
      <c r="B6009">
        <f ca="1">IF(INDEX(Transactions!$L:$L,ROW()-8)="",TODAY(),INDEX(Transactions!$G:$G,ROW()-8))</f>
        <v>46238</v>
      </c>
      <c r="F6009">
        <f>IF(INDEX(Transactions!$L:$L,ROW()-8)="",0,INDEX(Transactions!$Q:$Q,ROW()-8))</f>
        <v>0</v>
      </c>
    </row>
    <row r="6010" spans="2:6" x14ac:dyDescent="0.15">
      <c r="B6010">
        <f ca="1">IF(INDEX(Transactions!$L:$L,ROW()-8)="",TODAY(),INDEX(Transactions!$G:$G,ROW()-8))</f>
        <v>46238</v>
      </c>
      <c r="F6010">
        <f>IF(INDEX(Transactions!$L:$L,ROW()-8)="",0,INDEX(Transactions!$Q:$Q,ROW()-8))</f>
        <v>0</v>
      </c>
    </row>
    <row r="6011" spans="2:6" x14ac:dyDescent="0.15">
      <c r="B6011">
        <f ca="1">IF(INDEX(Transactions!$L:$L,ROW()-8)="",TODAY(),INDEX(Transactions!$G:$G,ROW()-8))</f>
        <v>46238</v>
      </c>
      <c r="F6011">
        <f>IF(INDEX(Transactions!$L:$L,ROW()-8)="",0,INDEX(Transactions!$Q:$Q,ROW()-8))</f>
        <v>0</v>
      </c>
    </row>
    <row r="6012" spans="2:6" x14ac:dyDescent="0.15">
      <c r="B6012">
        <f ca="1">IF(INDEX(Transactions!$L:$L,ROW()-8)="",TODAY(),INDEX(Transactions!$G:$G,ROW()-8))</f>
        <v>46238</v>
      </c>
      <c r="F6012">
        <f>IF(INDEX(Transactions!$L:$L,ROW()-8)="",0,INDEX(Transactions!$Q:$Q,ROW()-8))</f>
        <v>0</v>
      </c>
    </row>
    <row r="6013" spans="2:6" x14ac:dyDescent="0.15">
      <c r="B6013">
        <f ca="1">IF(INDEX(Transactions!$L:$L,ROW()-8)="",TODAY(),INDEX(Transactions!$G:$G,ROW()-8))</f>
        <v>46238</v>
      </c>
      <c r="F6013">
        <f>IF(INDEX(Transactions!$L:$L,ROW()-8)="",0,INDEX(Transactions!$Q:$Q,ROW()-8))</f>
        <v>0</v>
      </c>
    </row>
    <row r="6014" spans="2:6" x14ac:dyDescent="0.15">
      <c r="B6014">
        <f ca="1">IF(INDEX(Transactions!$L:$L,ROW()-8)="",TODAY(),INDEX(Transactions!$G:$G,ROW()-8))</f>
        <v>46238</v>
      </c>
      <c r="F6014">
        <f>IF(INDEX(Transactions!$L:$L,ROW()-8)="",0,INDEX(Transactions!$Q:$Q,ROW()-8))</f>
        <v>0</v>
      </c>
    </row>
    <row r="6015" spans="2:6" x14ac:dyDescent="0.15">
      <c r="B6015">
        <f ca="1">IF(INDEX(Transactions!$L:$L,ROW()-8)="",TODAY(),INDEX(Transactions!$G:$G,ROW()-8))</f>
        <v>46238</v>
      </c>
      <c r="F6015">
        <f>IF(INDEX(Transactions!$L:$L,ROW()-8)="",0,INDEX(Transactions!$Q:$Q,ROW()-8))</f>
        <v>0</v>
      </c>
    </row>
    <row r="6016" spans="2:6" x14ac:dyDescent="0.15">
      <c r="B6016">
        <f ca="1">IF(INDEX(Transactions!$L:$L,ROW()-8)="",TODAY(),INDEX(Transactions!$G:$G,ROW()-8))</f>
        <v>46238</v>
      </c>
      <c r="F6016">
        <f>IF(INDEX(Transactions!$L:$L,ROW()-8)="",0,INDEX(Transactions!$Q:$Q,ROW()-8))</f>
        <v>0</v>
      </c>
    </row>
    <row r="6017" spans="2:6" x14ac:dyDescent="0.15">
      <c r="B6017">
        <f ca="1">IF(INDEX(Transactions!$L:$L,ROW()-8)="",TODAY(),INDEX(Transactions!$G:$G,ROW()-8))</f>
        <v>46238</v>
      </c>
      <c r="F6017">
        <f>IF(INDEX(Transactions!$L:$L,ROW()-8)="",0,INDEX(Transactions!$Q:$Q,ROW()-8))</f>
        <v>0</v>
      </c>
    </row>
    <row r="6018" spans="2:6" x14ac:dyDescent="0.15">
      <c r="B6018">
        <f ca="1">IF(INDEX(Transactions!$L:$L,ROW()-8)="",TODAY(),INDEX(Transactions!$G:$G,ROW()-8))</f>
        <v>46238</v>
      </c>
      <c r="F6018">
        <f>IF(INDEX(Transactions!$L:$L,ROW()-8)="",0,INDEX(Transactions!$Q:$Q,ROW()-8))</f>
        <v>0</v>
      </c>
    </row>
    <row r="6019" spans="2:6" x14ac:dyDescent="0.15">
      <c r="B6019">
        <f ca="1">IF(INDEX(Transactions!$L:$L,ROW()-8)="",TODAY(),INDEX(Transactions!$G:$G,ROW()-8))</f>
        <v>46238</v>
      </c>
      <c r="F6019">
        <f>IF(INDEX(Transactions!$L:$L,ROW()-8)="",0,INDEX(Transactions!$Q:$Q,ROW()-8))</f>
        <v>0</v>
      </c>
    </row>
    <row r="6020" spans="2:6" x14ac:dyDescent="0.15">
      <c r="B6020">
        <f ca="1">IF(INDEX(Transactions!$L:$L,ROW()-8)="",TODAY(),INDEX(Transactions!$G:$G,ROW()-8))</f>
        <v>46238</v>
      </c>
      <c r="F6020">
        <f>IF(INDEX(Transactions!$L:$L,ROW()-8)="",0,INDEX(Transactions!$Q:$Q,ROW()-8))</f>
        <v>0</v>
      </c>
    </row>
    <row r="6021" spans="2:6" x14ac:dyDescent="0.15">
      <c r="B6021">
        <f ca="1">IF(INDEX(Transactions!$L:$L,ROW()-8)="",TODAY(),INDEX(Transactions!$G:$G,ROW()-8))</f>
        <v>46238</v>
      </c>
      <c r="F6021">
        <f>IF(INDEX(Transactions!$L:$L,ROW()-8)="",0,INDEX(Transactions!$Q:$Q,ROW()-8))</f>
        <v>0</v>
      </c>
    </row>
    <row r="6022" spans="2:6" x14ac:dyDescent="0.15">
      <c r="B6022">
        <f ca="1">IF(INDEX(Transactions!$L:$L,ROW()-8)="",TODAY(),INDEX(Transactions!$G:$G,ROW()-8))</f>
        <v>46238</v>
      </c>
      <c r="F6022">
        <f>IF(INDEX(Transactions!$L:$L,ROW()-8)="",0,INDEX(Transactions!$Q:$Q,ROW()-8))</f>
        <v>0</v>
      </c>
    </row>
    <row r="6023" spans="2:6" x14ac:dyDescent="0.15">
      <c r="B6023">
        <f ca="1">IF(INDEX(Transactions!$L:$L,ROW()-8)="",TODAY(),INDEX(Transactions!$G:$G,ROW()-8))</f>
        <v>46238</v>
      </c>
      <c r="F6023">
        <f>IF(INDEX(Transactions!$L:$L,ROW()-8)="",0,INDEX(Transactions!$Q:$Q,ROW()-8))</f>
        <v>0</v>
      </c>
    </row>
    <row r="6024" spans="2:6" x14ac:dyDescent="0.15">
      <c r="B6024">
        <f ca="1">IF(INDEX(Transactions!$L:$L,ROW()-8)="",TODAY(),INDEX(Transactions!$G:$G,ROW()-8))</f>
        <v>46238</v>
      </c>
      <c r="F6024">
        <f>IF(INDEX(Transactions!$L:$L,ROW()-8)="",0,INDEX(Transactions!$Q:$Q,ROW()-8))</f>
        <v>0</v>
      </c>
    </row>
    <row r="6025" spans="2:6" x14ac:dyDescent="0.15">
      <c r="B6025">
        <f ca="1">IF(INDEX(Transactions!$L:$L,ROW()-8)="",TODAY(),INDEX(Transactions!$G:$G,ROW()-8))</f>
        <v>46238</v>
      </c>
      <c r="F6025">
        <f>IF(INDEX(Transactions!$L:$L,ROW()-8)="",0,INDEX(Transactions!$Q:$Q,ROW()-8))</f>
        <v>0</v>
      </c>
    </row>
    <row r="6026" spans="2:6" x14ac:dyDescent="0.15">
      <c r="B6026">
        <f ca="1">IF(INDEX(Transactions!$L:$L,ROW()-8)="",TODAY(),INDEX(Transactions!$G:$G,ROW()-8))</f>
        <v>46238</v>
      </c>
      <c r="F6026">
        <f>IF(INDEX(Transactions!$L:$L,ROW()-8)="",0,INDEX(Transactions!$Q:$Q,ROW()-8))</f>
        <v>0</v>
      </c>
    </row>
    <row r="6027" spans="2:6" x14ac:dyDescent="0.15">
      <c r="B6027">
        <f ca="1">IF(INDEX(Transactions!$L:$L,ROW()-8)="",TODAY(),INDEX(Transactions!$G:$G,ROW()-8))</f>
        <v>46238</v>
      </c>
      <c r="F6027">
        <f>IF(INDEX(Transactions!$L:$L,ROW()-8)="",0,INDEX(Transactions!$Q:$Q,ROW()-8))</f>
        <v>0</v>
      </c>
    </row>
    <row r="6028" spans="2:6" x14ac:dyDescent="0.15">
      <c r="B6028">
        <f ca="1">IF(INDEX(Transactions!$L:$L,ROW()-8)="",TODAY(),INDEX(Transactions!$G:$G,ROW()-8))</f>
        <v>46238</v>
      </c>
      <c r="F6028">
        <f>IF(INDEX(Transactions!$L:$L,ROW()-8)="",0,INDEX(Transactions!$Q:$Q,ROW()-8))</f>
        <v>0</v>
      </c>
    </row>
    <row r="6029" spans="2:6" x14ac:dyDescent="0.15">
      <c r="B6029">
        <f ca="1">IF(INDEX(Transactions!$L:$L,ROW()-8)="",TODAY(),INDEX(Transactions!$G:$G,ROW()-8))</f>
        <v>46238</v>
      </c>
      <c r="F6029">
        <f>IF(INDEX(Transactions!$L:$L,ROW()-8)="",0,INDEX(Transactions!$Q:$Q,ROW()-8))</f>
        <v>0</v>
      </c>
    </row>
    <row r="6030" spans="2:6" x14ac:dyDescent="0.15">
      <c r="B6030">
        <f ca="1">IF(INDEX(Transactions!$L:$L,ROW()-8)="",TODAY(),INDEX(Transactions!$G:$G,ROW()-8))</f>
        <v>46238</v>
      </c>
      <c r="F6030">
        <f>IF(INDEX(Transactions!$L:$L,ROW()-8)="",0,INDEX(Transactions!$Q:$Q,ROW()-8))</f>
        <v>0</v>
      </c>
    </row>
    <row r="6031" spans="2:6" x14ac:dyDescent="0.15">
      <c r="B6031">
        <f ca="1">IF(INDEX(Transactions!$L:$L,ROW()-8)="",TODAY(),INDEX(Transactions!$G:$G,ROW()-8))</f>
        <v>46238</v>
      </c>
      <c r="F6031">
        <f>IF(INDEX(Transactions!$L:$L,ROW()-8)="",0,INDEX(Transactions!$Q:$Q,ROW()-8))</f>
        <v>0</v>
      </c>
    </row>
    <row r="6032" spans="2:6" x14ac:dyDescent="0.15">
      <c r="B6032">
        <f ca="1">IF(INDEX(Transactions!$L:$L,ROW()-8)="",TODAY(),INDEX(Transactions!$G:$G,ROW()-8))</f>
        <v>46238</v>
      </c>
      <c r="F6032">
        <f>IF(INDEX(Transactions!$L:$L,ROW()-8)="",0,INDEX(Transactions!$Q:$Q,ROW()-8))</f>
        <v>0</v>
      </c>
    </row>
    <row r="6033" spans="2:6" x14ac:dyDescent="0.15">
      <c r="B6033">
        <f ca="1">IF(INDEX(Transactions!$L:$L,ROW()-8)="",TODAY(),INDEX(Transactions!$G:$G,ROW()-8))</f>
        <v>46238</v>
      </c>
      <c r="F6033">
        <f>IF(INDEX(Transactions!$L:$L,ROW()-8)="",0,INDEX(Transactions!$Q:$Q,ROW()-8))</f>
        <v>0</v>
      </c>
    </row>
    <row r="6034" spans="2:6" x14ac:dyDescent="0.15">
      <c r="B6034">
        <f ca="1">IF(INDEX(Transactions!$L:$L,ROW()-8)="",TODAY(),INDEX(Transactions!$G:$G,ROW()-8))</f>
        <v>46238</v>
      </c>
      <c r="F6034">
        <f>IF(INDEX(Transactions!$L:$L,ROW()-8)="",0,INDEX(Transactions!$Q:$Q,ROW()-8))</f>
        <v>0</v>
      </c>
    </row>
    <row r="6035" spans="2:6" x14ac:dyDescent="0.15">
      <c r="B6035">
        <f ca="1">IF(INDEX(Transactions!$L:$L,ROW()-8)="",TODAY(),INDEX(Transactions!$G:$G,ROW()-8))</f>
        <v>46238</v>
      </c>
      <c r="F6035">
        <f>IF(INDEX(Transactions!$L:$L,ROW()-8)="",0,INDEX(Transactions!$Q:$Q,ROW()-8))</f>
        <v>0</v>
      </c>
    </row>
    <row r="6036" spans="2:6" x14ac:dyDescent="0.15">
      <c r="B6036">
        <f ca="1">IF(INDEX(Transactions!$L:$L,ROW()-8)="",TODAY(),INDEX(Transactions!$G:$G,ROW()-8))</f>
        <v>46238</v>
      </c>
      <c r="F6036">
        <f>IF(INDEX(Transactions!$L:$L,ROW()-8)="",0,INDEX(Transactions!$Q:$Q,ROW()-8))</f>
        <v>0</v>
      </c>
    </row>
    <row r="6037" spans="2:6" x14ac:dyDescent="0.15">
      <c r="B6037">
        <f ca="1">IF(INDEX(Transactions!$L:$L,ROW()-8)="",TODAY(),INDEX(Transactions!$G:$G,ROW()-8))</f>
        <v>46238</v>
      </c>
      <c r="F6037">
        <f>IF(INDEX(Transactions!$L:$L,ROW()-8)="",0,INDEX(Transactions!$Q:$Q,ROW()-8))</f>
        <v>0</v>
      </c>
    </row>
    <row r="6038" spans="2:6" x14ac:dyDescent="0.15">
      <c r="B6038">
        <f ca="1">IF(INDEX(Transactions!$L:$L,ROW()-8)="",TODAY(),INDEX(Transactions!$G:$G,ROW()-8))</f>
        <v>46238</v>
      </c>
      <c r="F6038">
        <f>IF(INDEX(Transactions!$L:$L,ROW()-8)="",0,INDEX(Transactions!$Q:$Q,ROW()-8))</f>
        <v>0</v>
      </c>
    </row>
    <row r="6039" spans="2:6" x14ac:dyDescent="0.15">
      <c r="B6039">
        <f ca="1">IF(INDEX(Transactions!$L:$L,ROW()-8)="",TODAY(),INDEX(Transactions!$G:$G,ROW()-8))</f>
        <v>46238</v>
      </c>
      <c r="F6039">
        <f>IF(INDEX(Transactions!$L:$L,ROW()-8)="",0,INDEX(Transactions!$Q:$Q,ROW()-8))</f>
        <v>0</v>
      </c>
    </row>
    <row r="6040" spans="2:6" x14ac:dyDescent="0.15">
      <c r="B6040">
        <f ca="1">IF(INDEX(Transactions!$L:$L,ROW()-8)="",TODAY(),INDEX(Transactions!$G:$G,ROW()-8))</f>
        <v>46238</v>
      </c>
      <c r="F6040">
        <f>IF(INDEX(Transactions!$L:$L,ROW()-8)="",0,INDEX(Transactions!$Q:$Q,ROW()-8))</f>
        <v>0</v>
      </c>
    </row>
    <row r="6041" spans="2:6" x14ac:dyDescent="0.15">
      <c r="B6041">
        <f ca="1">IF(INDEX(Transactions!$L:$L,ROW()-8)="",TODAY(),INDEX(Transactions!$G:$G,ROW()-8))</f>
        <v>46238</v>
      </c>
      <c r="F6041">
        <f>IF(INDEX(Transactions!$L:$L,ROW()-8)="",0,INDEX(Transactions!$Q:$Q,ROW()-8))</f>
        <v>0</v>
      </c>
    </row>
    <row r="6042" spans="2:6" x14ac:dyDescent="0.15">
      <c r="B6042">
        <f ca="1">IF(INDEX(Transactions!$L:$L,ROW()-8)="",TODAY(),INDEX(Transactions!$G:$G,ROW()-8))</f>
        <v>46238</v>
      </c>
      <c r="F6042">
        <f>IF(INDEX(Transactions!$L:$L,ROW()-8)="",0,INDEX(Transactions!$Q:$Q,ROW()-8))</f>
        <v>0</v>
      </c>
    </row>
    <row r="6043" spans="2:6" x14ac:dyDescent="0.15">
      <c r="B6043">
        <f ca="1">IF(INDEX(Transactions!$L:$L,ROW()-8)="",TODAY(),INDEX(Transactions!$G:$G,ROW()-8))</f>
        <v>46238</v>
      </c>
      <c r="F6043">
        <f>IF(INDEX(Transactions!$L:$L,ROW()-8)="",0,INDEX(Transactions!$Q:$Q,ROW()-8))</f>
        <v>0</v>
      </c>
    </row>
    <row r="6044" spans="2:6" x14ac:dyDescent="0.15">
      <c r="B6044">
        <f ca="1">IF(INDEX(Transactions!$L:$L,ROW()-8)="",TODAY(),INDEX(Transactions!$G:$G,ROW()-8))</f>
        <v>46238</v>
      </c>
      <c r="F6044">
        <f>IF(INDEX(Transactions!$L:$L,ROW()-8)="",0,INDEX(Transactions!$Q:$Q,ROW()-8))</f>
        <v>0</v>
      </c>
    </row>
    <row r="6045" spans="2:6" x14ac:dyDescent="0.15">
      <c r="B6045">
        <f ca="1">IF(INDEX(Transactions!$L:$L,ROW()-8)="",TODAY(),INDEX(Transactions!$G:$G,ROW()-8))</f>
        <v>46238</v>
      </c>
      <c r="F6045">
        <f>IF(INDEX(Transactions!$L:$L,ROW()-8)="",0,INDEX(Transactions!$Q:$Q,ROW()-8))</f>
        <v>0</v>
      </c>
    </row>
    <row r="6046" spans="2:6" x14ac:dyDescent="0.15">
      <c r="B6046">
        <f ca="1">IF(INDEX(Transactions!$L:$L,ROW()-8)="",TODAY(),INDEX(Transactions!$G:$G,ROW()-8))</f>
        <v>46238</v>
      </c>
      <c r="F6046">
        <f>IF(INDEX(Transactions!$L:$L,ROW()-8)="",0,INDEX(Transactions!$Q:$Q,ROW()-8))</f>
        <v>0</v>
      </c>
    </row>
    <row r="6047" spans="2:6" x14ac:dyDescent="0.15">
      <c r="B6047">
        <f ca="1">IF(INDEX(Transactions!$L:$L,ROW()-8)="",TODAY(),INDEX(Transactions!$G:$G,ROW()-8))</f>
        <v>46238</v>
      </c>
      <c r="F6047">
        <f>IF(INDEX(Transactions!$L:$L,ROW()-8)="",0,INDEX(Transactions!$Q:$Q,ROW()-8))</f>
        <v>0</v>
      </c>
    </row>
    <row r="6048" spans="2:6" x14ac:dyDescent="0.15">
      <c r="B6048">
        <f ca="1">IF(INDEX(Transactions!$L:$L,ROW()-8)="",TODAY(),INDEX(Transactions!$G:$G,ROW()-8))</f>
        <v>46238</v>
      </c>
      <c r="F6048">
        <f>IF(INDEX(Transactions!$L:$L,ROW()-8)="",0,INDEX(Transactions!$Q:$Q,ROW()-8))</f>
        <v>0</v>
      </c>
    </row>
    <row r="6049" spans="2:6" x14ac:dyDescent="0.15">
      <c r="B6049">
        <f ca="1">IF(INDEX(Transactions!$L:$L,ROW()-8)="",TODAY(),INDEX(Transactions!$G:$G,ROW()-8))</f>
        <v>46238</v>
      </c>
      <c r="F6049">
        <f>IF(INDEX(Transactions!$L:$L,ROW()-8)="",0,INDEX(Transactions!$Q:$Q,ROW()-8))</f>
        <v>0</v>
      </c>
    </row>
    <row r="6050" spans="2:6" x14ac:dyDescent="0.15">
      <c r="B6050">
        <f ca="1">IF(INDEX(Transactions!$L:$L,ROW()-8)="",TODAY(),INDEX(Transactions!$G:$G,ROW()-8))</f>
        <v>46238</v>
      </c>
      <c r="F6050">
        <f>IF(INDEX(Transactions!$L:$L,ROW()-8)="",0,INDEX(Transactions!$Q:$Q,ROW()-8))</f>
        <v>0</v>
      </c>
    </row>
    <row r="6051" spans="2:6" x14ac:dyDescent="0.15">
      <c r="B6051">
        <f ca="1">IF(INDEX(Transactions!$L:$L,ROW()-8)="",TODAY(),INDEX(Transactions!$G:$G,ROW()-8))</f>
        <v>46238</v>
      </c>
      <c r="F6051">
        <f>IF(INDEX(Transactions!$L:$L,ROW()-8)="",0,INDEX(Transactions!$Q:$Q,ROW()-8))</f>
        <v>0</v>
      </c>
    </row>
    <row r="6052" spans="2:6" x14ac:dyDescent="0.15">
      <c r="B6052">
        <f ca="1">IF(INDEX(Transactions!$L:$L,ROW()-8)="",TODAY(),INDEX(Transactions!$G:$G,ROW()-8))</f>
        <v>46238</v>
      </c>
      <c r="F6052">
        <f>IF(INDEX(Transactions!$L:$L,ROW()-8)="",0,INDEX(Transactions!$Q:$Q,ROW()-8))</f>
        <v>0</v>
      </c>
    </row>
    <row r="6053" spans="2:6" x14ac:dyDescent="0.15">
      <c r="B6053">
        <f ca="1">IF(INDEX(Transactions!$L:$L,ROW()-8)="",TODAY(),INDEX(Transactions!$G:$G,ROW()-8))</f>
        <v>46238</v>
      </c>
      <c r="F6053">
        <f>IF(INDEX(Transactions!$L:$L,ROW()-8)="",0,INDEX(Transactions!$Q:$Q,ROW()-8))</f>
        <v>0</v>
      </c>
    </row>
    <row r="6054" spans="2:6" x14ac:dyDescent="0.15">
      <c r="B6054">
        <f ca="1">IF(INDEX(Transactions!$L:$L,ROW()-8)="",TODAY(),INDEX(Transactions!$G:$G,ROW()-8))</f>
        <v>46238</v>
      </c>
      <c r="F6054">
        <f>IF(INDEX(Transactions!$L:$L,ROW()-8)="",0,INDEX(Transactions!$Q:$Q,ROW()-8))</f>
        <v>0</v>
      </c>
    </row>
    <row r="6055" spans="2:6" x14ac:dyDescent="0.15">
      <c r="B6055">
        <f ca="1">IF(INDEX(Transactions!$L:$L,ROW()-8)="",TODAY(),INDEX(Transactions!$G:$G,ROW()-8))</f>
        <v>46238</v>
      </c>
      <c r="F6055">
        <f>IF(INDEX(Transactions!$L:$L,ROW()-8)="",0,INDEX(Transactions!$Q:$Q,ROW()-8))</f>
        <v>0</v>
      </c>
    </row>
    <row r="6056" spans="2:6" x14ac:dyDescent="0.15">
      <c r="B6056">
        <f ca="1">IF(INDEX(Transactions!$L:$L,ROW()-8)="",TODAY(),INDEX(Transactions!$G:$G,ROW()-8))</f>
        <v>46238</v>
      </c>
      <c r="F6056">
        <f>IF(INDEX(Transactions!$L:$L,ROW()-8)="",0,INDEX(Transactions!$Q:$Q,ROW()-8))</f>
        <v>0</v>
      </c>
    </row>
    <row r="6057" spans="2:6" x14ac:dyDescent="0.15">
      <c r="B6057">
        <f ca="1">IF(INDEX(Transactions!$L:$L,ROW()-8)="",TODAY(),INDEX(Transactions!$G:$G,ROW()-8))</f>
        <v>46238</v>
      </c>
      <c r="F6057">
        <f>IF(INDEX(Transactions!$L:$L,ROW()-8)="",0,INDEX(Transactions!$Q:$Q,ROW()-8))</f>
        <v>0</v>
      </c>
    </row>
    <row r="6058" spans="2:6" x14ac:dyDescent="0.15">
      <c r="B6058">
        <f ca="1">IF(INDEX(Transactions!$L:$L,ROW()-8)="",TODAY(),INDEX(Transactions!$G:$G,ROW()-8))</f>
        <v>46238</v>
      </c>
      <c r="F6058">
        <f>IF(INDEX(Transactions!$L:$L,ROW()-8)="",0,INDEX(Transactions!$Q:$Q,ROW()-8))</f>
        <v>0</v>
      </c>
    </row>
    <row r="6059" spans="2:6" x14ac:dyDescent="0.15">
      <c r="B6059">
        <f ca="1">IF(INDEX(Transactions!$L:$L,ROW()-8)="",TODAY(),INDEX(Transactions!$G:$G,ROW()-8))</f>
        <v>46238</v>
      </c>
      <c r="F6059">
        <f>IF(INDEX(Transactions!$L:$L,ROW()-8)="",0,INDEX(Transactions!$Q:$Q,ROW()-8))</f>
        <v>0</v>
      </c>
    </row>
    <row r="6060" spans="2:6" x14ac:dyDescent="0.15">
      <c r="B6060">
        <f ca="1">IF(INDEX(Transactions!$L:$L,ROW()-8)="",TODAY(),INDEX(Transactions!$G:$G,ROW()-8))</f>
        <v>46238</v>
      </c>
      <c r="F6060">
        <f>IF(INDEX(Transactions!$L:$L,ROW()-8)="",0,INDEX(Transactions!$Q:$Q,ROW()-8))</f>
        <v>0</v>
      </c>
    </row>
    <row r="6061" spans="2:6" x14ac:dyDescent="0.15">
      <c r="B6061">
        <f ca="1">IF(INDEX(Transactions!$L:$L,ROW()-8)="",TODAY(),INDEX(Transactions!$G:$G,ROW()-8))</f>
        <v>46238</v>
      </c>
      <c r="F6061">
        <f>IF(INDEX(Transactions!$L:$L,ROW()-8)="",0,INDEX(Transactions!$Q:$Q,ROW()-8))</f>
        <v>0</v>
      </c>
    </row>
    <row r="6062" spans="2:6" x14ac:dyDescent="0.15">
      <c r="B6062">
        <f ca="1">IF(INDEX(Transactions!$L:$L,ROW()-8)="",TODAY(),INDEX(Transactions!$G:$G,ROW()-8))</f>
        <v>46238</v>
      </c>
      <c r="F6062">
        <f>IF(INDEX(Transactions!$L:$L,ROW()-8)="",0,INDEX(Transactions!$Q:$Q,ROW()-8))</f>
        <v>0</v>
      </c>
    </row>
    <row r="6063" spans="2:6" x14ac:dyDescent="0.15">
      <c r="B6063">
        <f ca="1">IF(INDEX(Transactions!$L:$L,ROW()-8)="",TODAY(),INDEX(Transactions!$G:$G,ROW()-8))</f>
        <v>46238</v>
      </c>
      <c r="F6063">
        <f>IF(INDEX(Transactions!$L:$L,ROW()-8)="",0,INDEX(Transactions!$Q:$Q,ROW()-8))</f>
        <v>0</v>
      </c>
    </row>
    <row r="6064" spans="2:6" x14ac:dyDescent="0.15">
      <c r="B6064">
        <f ca="1">IF(INDEX(Transactions!$L:$L,ROW()-8)="",TODAY(),INDEX(Transactions!$G:$G,ROW()-8))</f>
        <v>46238</v>
      </c>
      <c r="F6064">
        <f>IF(INDEX(Transactions!$L:$L,ROW()-8)="",0,INDEX(Transactions!$Q:$Q,ROW()-8))</f>
        <v>0</v>
      </c>
    </row>
    <row r="6065" spans="2:6" x14ac:dyDescent="0.15">
      <c r="B6065">
        <f ca="1">IF(INDEX(Transactions!$L:$L,ROW()-8)="",TODAY(),INDEX(Transactions!$G:$G,ROW()-8))</f>
        <v>46238</v>
      </c>
      <c r="F6065">
        <f>IF(INDEX(Transactions!$L:$L,ROW()-8)="",0,INDEX(Transactions!$Q:$Q,ROW()-8))</f>
        <v>0</v>
      </c>
    </row>
    <row r="6066" spans="2:6" x14ac:dyDescent="0.15">
      <c r="B6066">
        <f ca="1">IF(INDEX(Transactions!$L:$L,ROW()-8)="",TODAY(),INDEX(Transactions!$G:$G,ROW()-8))</f>
        <v>46238</v>
      </c>
      <c r="F6066">
        <f>IF(INDEX(Transactions!$L:$L,ROW()-8)="",0,INDEX(Transactions!$Q:$Q,ROW()-8))</f>
        <v>0</v>
      </c>
    </row>
    <row r="6067" spans="2:6" x14ac:dyDescent="0.15">
      <c r="B6067">
        <f ca="1">IF(INDEX(Transactions!$L:$L,ROW()-8)="",TODAY(),INDEX(Transactions!$G:$G,ROW()-8))</f>
        <v>46238</v>
      </c>
      <c r="F6067">
        <f>IF(INDEX(Transactions!$L:$L,ROW()-8)="",0,INDEX(Transactions!$Q:$Q,ROW()-8))</f>
        <v>0</v>
      </c>
    </row>
    <row r="6068" spans="2:6" x14ac:dyDescent="0.15">
      <c r="B6068">
        <f ca="1">IF(INDEX(Transactions!$L:$L,ROW()-8)="",TODAY(),INDEX(Transactions!$G:$G,ROW()-8))</f>
        <v>46238</v>
      </c>
      <c r="F6068">
        <f>IF(INDEX(Transactions!$L:$L,ROW()-8)="",0,INDEX(Transactions!$Q:$Q,ROW()-8))</f>
        <v>0</v>
      </c>
    </row>
    <row r="6069" spans="2:6" x14ac:dyDescent="0.15">
      <c r="B6069">
        <f ca="1">IF(INDEX(Transactions!$L:$L,ROW()-8)="",TODAY(),INDEX(Transactions!$G:$G,ROW()-8))</f>
        <v>46238</v>
      </c>
      <c r="F6069">
        <f>IF(INDEX(Transactions!$L:$L,ROW()-8)="",0,INDEX(Transactions!$Q:$Q,ROW()-8))</f>
        <v>0</v>
      </c>
    </row>
    <row r="6070" spans="2:6" x14ac:dyDescent="0.15">
      <c r="B6070">
        <f ca="1">IF(INDEX(Transactions!$L:$L,ROW()-8)="",TODAY(),INDEX(Transactions!$G:$G,ROW()-8))</f>
        <v>46238</v>
      </c>
      <c r="F6070">
        <f>IF(INDEX(Transactions!$L:$L,ROW()-8)="",0,INDEX(Transactions!$Q:$Q,ROW()-8))</f>
        <v>0</v>
      </c>
    </row>
    <row r="6071" spans="2:6" x14ac:dyDescent="0.15">
      <c r="B6071">
        <f ca="1">IF(INDEX(Transactions!$L:$L,ROW()-8)="",TODAY(),INDEX(Transactions!$G:$G,ROW()-8))</f>
        <v>46238</v>
      </c>
      <c r="F6071">
        <f>IF(INDEX(Transactions!$L:$L,ROW()-8)="",0,INDEX(Transactions!$Q:$Q,ROW()-8))</f>
        <v>0</v>
      </c>
    </row>
    <row r="6072" spans="2:6" x14ac:dyDescent="0.15">
      <c r="B6072">
        <f ca="1">IF(INDEX(Transactions!$L:$L,ROW()-8)="",TODAY(),INDEX(Transactions!$G:$G,ROW()-8))</f>
        <v>46238</v>
      </c>
      <c r="F6072">
        <f>IF(INDEX(Transactions!$L:$L,ROW()-8)="",0,INDEX(Transactions!$Q:$Q,ROW()-8))</f>
        <v>0</v>
      </c>
    </row>
    <row r="6073" spans="2:6" x14ac:dyDescent="0.15">
      <c r="B6073">
        <f ca="1">IF(INDEX(Transactions!$L:$L,ROW()-8)="",TODAY(),INDEX(Transactions!$G:$G,ROW()-8))</f>
        <v>46238</v>
      </c>
      <c r="F6073">
        <f>IF(INDEX(Transactions!$L:$L,ROW()-8)="",0,INDEX(Transactions!$Q:$Q,ROW()-8))</f>
        <v>0</v>
      </c>
    </row>
    <row r="6074" spans="2:6" x14ac:dyDescent="0.15">
      <c r="B6074">
        <f ca="1">IF(INDEX(Transactions!$L:$L,ROW()-8)="",TODAY(),INDEX(Transactions!$G:$G,ROW()-8))</f>
        <v>46238</v>
      </c>
      <c r="F6074">
        <f>IF(INDEX(Transactions!$L:$L,ROW()-8)="",0,INDEX(Transactions!$Q:$Q,ROW()-8))</f>
        <v>0</v>
      </c>
    </row>
    <row r="6075" spans="2:6" x14ac:dyDescent="0.15">
      <c r="B6075">
        <f ca="1">IF(INDEX(Transactions!$L:$L,ROW()-8)="",TODAY(),INDEX(Transactions!$G:$G,ROW()-8))</f>
        <v>46238</v>
      </c>
      <c r="F6075">
        <f>IF(INDEX(Transactions!$L:$L,ROW()-8)="",0,INDEX(Transactions!$Q:$Q,ROW()-8))</f>
        <v>0</v>
      </c>
    </row>
    <row r="6076" spans="2:6" x14ac:dyDescent="0.15">
      <c r="B6076">
        <f ca="1">IF(INDEX(Transactions!$L:$L,ROW()-8)="",TODAY(),INDEX(Transactions!$G:$G,ROW()-8))</f>
        <v>46238</v>
      </c>
      <c r="F6076">
        <f>IF(INDEX(Transactions!$L:$L,ROW()-8)="",0,INDEX(Transactions!$Q:$Q,ROW()-8))</f>
        <v>0</v>
      </c>
    </row>
    <row r="6077" spans="2:6" x14ac:dyDescent="0.15">
      <c r="B6077">
        <f ca="1">IF(INDEX(Transactions!$L:$L,ROW()-8)="",TODAY(),INDEX(Transactions!$G:$G,ROW()-8))</f>
        <v>46238</v>
      </c>
      <c r="F6077">
        <f>IF(INDEX(Transactions!$L:$L,ROW()-8)="",0,INDEX(Transactions!$Q:$Q,ROW()-8))</f>
        <v>0</v>
      </c>
    </row>
    <row r="6078" spans="2:6" x14ac:dyDescent="0.15">
      <c r="B6078">
        <f ca="1">IF(INDEX(Transactions!$L:$L,ROW()-8)="",TODAY(),INDEX(Transactions!$G:$G,ROW()-8))</f>
        <v>46238</v>
      </c>
      <c r="F6078">
        <f>IF(INDEX(Transactions!$L:$L,ROW()-8)="",0,INDEX(Transactions!$Q:$Q,ROW()-8))</f>
        <v>0</v>
      </c>
    </row>
    <row r="6079" spans="2:6" x14ac:dyDescent="0.15">
      <c r="B6079">
        <f ca="1">IF(INDEX(Transactions!$L:$L,ROW()-8)="",TODAY(),INDEX(Transactions!$G:$G,ROW()-8))</f>
        <v>46238</v>
      </c>
      <c r="F6079">
        <f>IF(INDEX(Transactions!$L:$L,ROW()-8)="",0,INDEX(Transactions!$Q:$Q,ROW()-8))</f>
        <v>0</v>
      </c>
    </row>
    <row r="6080" spans="2:6" x14ac:dyDescent="0.15">
      <c r="B6080">
        <f ca="1">IF(INDEX(Transactions!$L:$L,ROW()-8)="",TODAY(),INDEX(Transactions!$G:$G,ROW()-8))</f>
        <v>46238</v>
      </c>
      <c r="F6080">
        <f>IF(INDEX(Transactions!$L:$L,ROW()-8)="",0,INDEX(Transactions!$Q:$Q,ROW()-8))</f>
        <v>0</v>
      </c>
    </row>
    <row r="6081" spans="2:6" x14ac:dyDescent="0.15">
      <c r="B6081">
        <f ca="1">IF(INDEX(Transactions!$L:$L,ROW()-8)="",TODAY(),INDEX(Transactions!$G:$G,ROW()-8))</f>
        <v>46238</v>
      </c>
      <c r="F6081">
        <f>IF(INDEX(Transactions!$L:$L,ROW()-8)="",0,INDEX(Transactions!$Q:$Q,ROW()-8))</f>
        <v>0</v>
      </c>
    </row>
    <row r="6082" spans="2:6" x14ac:dyDescent="0.15">
      <c r="B6082">
        <f ca="1">IF(INDEX(Transactions!$L:$L,ROW()-8)="",TODAY(),INDEX(Transactions!$G:$G,ROW()-8))</f>
        <v>46238</v>
      </c>
      <c r="F6082">
        <f>IF(INDEX(Transactions!$L:$L,ROW()-8)="",0,INDEX(Transactions!$Q:$Q,ROW()-8))</f>
        <v>0</v>
      </c>
    </row>
    <row r="6083" spans="2:6" x14ac:dyDescent="0.15">
      <c r="B6083">
        <f ca="1">IF(INDEX(Transactions!$L:$L,ROW()-8)="",TODAY(),INDEX(Transactions!$G:$G,ROW()-8))</f>
        <v>46238</v>
      </c>
      <c r="F6083">
        <f>IF(INDEX(Transactions!$L:$L,ROW()-8)="",0,INDEX(Transactions!$Q:$Q,ROW()-8))</f>
        <v>0</v>
      </c>
    </row>
    <row r="6084" spans="2:6" x14ac:dyDescent="0.15">
      <c r="B6084">
        <f ca="1">IF(INDEX(Transactions!$L:$L,ROW()-8)="",TODAY(),INDEX(Transactions!$G:$G,ROW()-8))</f>
        <v>46238</v>
      </c>
      <c r="F6084">
        <f>IF(INDEX(Transactions!$L:$L,ROW()-8)="",0,INDEX(Transactions!$Q:$Q,ROW()-8))</f>
        <v>0</v>
      </c>
    </row>
    <row r="6085" spans="2:6" x14ac:dyDescent="0.15">
      <c r="B6085">
        <f ca="1">IF(INDEX(Transactions!$L:$L,ROW()-8)="",TODAY(),INDEX(Transactions!$G:$G,ROW()-8))</f>
        <v>46238</v>
      </c>
      <c r="F6085">
        <f>IF(INDEX(Transactions!$L:$L,ROW()-8)="",0,INDEX(Transactions!$Q:$Q,ROW()-8))</f>
        <v>0</v>
      </c>
    </row>
    <row r="6086" spans="2:6" x14ac:dyDescent="0.15">
      <c r="B6086">
        <f ca="1">IF(INDEX(Transactions!$L:$L,ROW()-8)="",TODAY(),INDEX(Transactions!$G:$G,ROW()-8))</f>
        <v>46238</v>
      </c>
      <c r="F6086">
        <f>IF(INDEX(Transactions!$L:$L,ROW()-8)="",0,INDEX(Transactions!$Q:$Q,ROW()-8))</f>
        <v>0</v>
      </c>
    </row>
    <row r="6087" spans="2:6" x14ac:dyDescent="0.15">
      <c r="B6087">
        <f ca="1">IF(INDEX(Transactions!$L:$L,ROW()-8)="",TODAY(),INDEX(Transactions!$G:$G,ROW()-8))</f>
        <v>46238</v>
      </c>
      <c r="F6087">
        <f>IF(INDEX(Transactions!$L:$L,ROW()-8)="",0,INDEX(Transactions!$Q:$Q,ROW()-8))</f>
        <v>0</v>
      </c>
    </row>
    <row r="6088" spans="2:6" x14ac:dyDescent="0.15">
      <c r="B6088">
        <f ca="1">IF(INDEX(Transactions!$L:$L,ROW()-8)="",TODAY(),INDEX(Transactions!$G:$G,ROW()-8))</f>
        <v>46238</v>
      </c>
      <c r="F6088">
        <f>IF(INDEX(Transactions!$L:$L,ROW()-8)="",0,INDEX(Transactions!$Q:$Q,ROW()-8))</f>
        <v>0</v>
      </c>
    </row>
    <row r="6089" spans="2:6" x14ac:dyDescent="0.15">
      <c r="B6089">
        <f ca="1">IF(INDEX(Transactions!$L:$L,ROW()-8)="",TODAY(),INDEX(Transactions!$G:$G,ROW()-8))</f>
        <v>46238</v>
      </c>
      <c r="F6089">
        <f>IF(INDEX(Transactions!$L:$L,ROW()-8)="",0,INDEX(Transactions!$Q:$Q,ROW()-8))</f>
        <v>0</v>
      </c>
    </row>
    <row r="6090" spans="2:6" x14ac:dyDescent="0.15">
      <c r="B6090">
        <f ca="1">IF(INDEX(Transactions!$L:$L,ROW()-8)="",TODAY(),INDEX(Transactions!$G:$G,ROW()-8))</f>
        <v>46238</v>
      </c>
      <c r="F6090">
        <f>IF(INDEX(Transactions!$L:$L,ROW()-8)="",0,INDEX(Transactions!$Q:$Q,ROW()-8))</f>
        <v>0</v>
      </c>
    </row>
    <row r="6091" spans="2:6" x14ac:dyDescent="0.15">
      <c r="B6091">
        <f ca="1">IF(INDEX(Transactions!$L:$L,ROW()-8)="",TODAY(),INDEX(Transactions!$G:$G,ROW()-8))</f>
        <v>46238</v>
      </c>
      <c r="F6091">
        <f>IF(INDEX(Transactions!$L:$L,ROW()-8)="",0,INDEX(Transactions!$Q:$Q,ROW()-8))</f>
        <v>0</v>
      </c>
    </row>
    <row r="6092" spans="2:6" x14ac:dyDescent="0.15">
      <c r="B6092">
        <f ca="1">IF(INDEX(Transactions!$L:$L,ROW()-8)="",TODAY(),INDEX(Transactions!$G:$G,ROW()-8))</f>
        <v>46238</v>
      </c>
      <c r="F6092">
        <f>IF(INDEX(Transactions!$L:$L,ROW()-8)="",0,INDEX(Transactions!$Q:$Q,ROW()-8))</f>
        <v>0</v>
      </c>
    </row>
    <row r="6093" spans="2:6" x14ac:dyDescent="0.15">
      <c r="B6093">
        <f ca="1">IF(INDEX(Transactions!$L:$L,ROW()-8)="",TODAY(),INDEX(Transactions!$G:$G,ROW()-8))</f>
        <v>46238</v>
      </c>
      <c r="F6093">
        <f>IF(INDEX(Transactions!$L:$L,ROW()-8)="",0,INDEX(Transactions!$Q:$Q,ROW()-8))</f>
        <v>0</v>
      </c>
    </row>
    <row r="6094" spans="2:6" x14ac:dyDescent="0.15">
      <c r="B6094">
        <f ca="1">IF(INDEX(Transactions!$L:$L,ROW()-8)="",TODAY(),INDEX(Transactions!$G:$G,ROW()-8))</f>
        <v>46238</v>
      </c>
      <c r="F6094">
        <f>IF(INDEX(Transactions!$L:$L,ROW()-8)="",0,INDEX(Transactions!$Q:$Q,ROW()-8))</f>
        <v>0</v>
      </c>
    </row>
    <row r="6095" spans="2:6" x14ac:dyDescent="0.15">
      <c r="B6095">
        <f ca="1">IF(INDEX(Transactions!$L:$L,ROW()-8)="",TODAY(),INDEX(Transactions!$G:$G,ROW()-8))</f>
        <v>46238</v>
      </c>
      <c r="F6095">
        <f>IF(INDEX(Transactions!$L:$L,ROW()-8)="",0,INDEX(Transactions!$Q:$Q,ROW()-8))</f>
        <v>0</v>
      </c>
    </row>
    <row r="6096" spans="2:6" x14ac:dyDescent="0.15">
      <c r="B6096">
        <f ca="1">IF(INDEX(Transactions!$L:$L,ROW()-8)="",TODAY(),INDEX(Transactions!$G:$G,ROW()-8))</f>
        <v>46238</v>
      </c>
      <c r="F6096">
        <f>IF(INDEX(Transactions!$L:$L,ROW()-8)="",0,INDEX(Transactions!$Q:$Q,ROW()-8))</f>
        <v>0</v>
      </c>
    </row>
    <row r="6097" spans="2:6" x14ac:dyDescent="0.15">
      <c r="B6097">
        <f ca="1">IF(INDEX(Transactions!$L:$L,ROW()-8)="",TODAY(),INDEX(Transactions!$G:$G,ROW()-8))</f>
        <v>46238</v>
      </c>
      <c r="F6097">
        <f>IF(INDEX(Transactions!$L:$L,ROW()-8)="",0,INDEX(Transactions!$Q:$Q,ROW()-8))</f>
        <v>0</v>
      </c>
    </row>
    <row r="6098" spans="2:6" x14ac:dyDescent="0.15">
      <c r="B6098">
        <f ca="1">IF(INDEX(Transactions!$L:$L,ROW()-8)="",TODAY(),INDEX(Transactions!$G:$G,ROW()-8))</f>
        <v>46238</v>
      </c>
      <c r="F6098">
        <f>IF(INDEX(Transactions!$L:$L,ROW()-8)="",0,INDEX(Transactions!$Q:$Q,ROW()-8))</f>
        <v>0</v>
      </c>
    </row>
    <row r="6099" spans="2:6" x14ac:dyDescent="0.15">
      <c r="B6099">
        <f ca="1">IF(INDEX(Transactions!$L:$L,ROW()-8)="",TODAY(),INDEX(Transactions!$G:$G,ROW()-8))</f>
        <v>46238</v>
      </c>
      <c r="F6099">
        <f>IF(INDEX(Transactions!$L:$L,ROW()-8)="",0,INDEX(Transactions!$Q:$Q,ROW()-8))</f>
        <v>0</v>
      </c>
    </row>
    <row r="6100" spans="2:6" x14ac:dyDescent="0.15">
      <c r="B6100">
        <f ca="1">IF(INDEX(Transactions!$L:$L,ROW()-8)="",TODAY(),INDEX(Transactions!$G:$G,ROW()-8))</f>
        <v>46238</v>
      </c>
      <c r="F6100">
        <f>IF(INDEX(Transactions!$L:$L,ROW()-8)="",0,INDEX(Transactions!$Q:$Q,ROW()-8))</f>
        <v>0</v>
      </c>
    </row>
    <row r="6101" spans="2:6" x14ac:dyDescent="0.15">
      <c r="B6101">
        <f ca="1">IF(INDEX(Transactions!$L:$L,ROW()-8)="",TODAY(),INDEX(Transactions!$G:$G,ROW()-8))</f>
        <v>46238</v>
      </c>
      <c r="F6101">
        <f>IF(INDEX(Transactions!$L:$L,ROW()-8)="",0,INDEX(Transactions!$Q:$Q,ROW()-8))</f>
        <v>0</v>
      </c>
    </row>
    <row r="6102" spans="2:6" x14ac:dyDescent="0.15">
      <c r="B6102">
        <f ca="1">IF(INDEX(Transactions!$L:$L,ROW()-8)="",TODAY(),INDEX(Transactions!$G:$G,ROW()-8))</f>
        <v>46238</v>
      </c>
      <c r="F6102">
        <f>IF(INDEX(Transactions!$L:$L,ROW()-8)="",0,INDEX(Transactions!$Q:$Q,ROW()-8))</f>
        <v>0</v>
      </c>
    </row>
    <row r="6103" spans="2:6" x14ac:dyDescent="0.15">
      <c r="B6103">
        <f ca="1">IF(INDEX(Transactions!$L:$L,ROW()-8)="",TODAY(),INDEX(Transactions!$G:$G,ROW()-8))</f>
        <v>46238</v>
      </c>
      <c r="F6103">
        <f>IF(INDEX(Transactions!$L:$L,ROW()-8)="",0,INDEX(Transactions!$Q:$Q,ROW()-8))</f>
        <v>0</v>
      </c>
    </row>
    <row r="6104" spans="2:6" x14ac:dyDescent="0.15">
      <c r="B6104">
        <f ca="1">IF(INDEX(Transactions!$L:$L,ROW()-8)="",TODAY(),INDEX(Transactions!$G:$G,ROW()-8))</f>
        <v>46238</v>
      </c>
      <c r="F6104">
        <f>IF(INDEX(Transactions!$L:$L,ROW()-8)="",0,INDEX(Transactions!$Q:$Q,ROW()-8))</f>
        <v>0</v>
      </c>
    </row>
    <row r="6105" spans="2:6" x14ac:dyDescent="0.15">
      <c r="B6105">
        <f ca="1">IF(INDEX(Transactions!$L:$L,ROW()-8)="",TODAY(),INDEX(Transactions!$G:$G,ROW()-8))</f>
        <v>46238</v>
      </c>
      <c r="F6105">
        <f>IF(INDEX(Transactions!$L:$L,ROW()-8)="",0,INDEX(Transactions!$Q:$Q,ROW()-8))</f>
        <v>0</v>
      </c>
    </row>
    <row r="6106" spans="2:6" x14ac:dyDescent="0.15">
      <c r="B6106">
        <f ca="1">IF(INDEX(Transactions!$L:$L,ROW()-8)="",TODAY(),INDEX(Transactions!$G:$G,ROW()-8))</f>
        <v>46238</v>
      </c>
      <c r="F6106">
        <f>IF(INDEX(Transactions!$L:$L,ROW()-8)="",0,INDEX(Transactions!$Q:$Q,ROW()-8))</f>
        <v>0</v>
      </c>
    </row>
    <row r="6107" spans="2:6" x14ac:dyDescent="0.15">
      <c r="B6107">
        <f ca="1">IF(INDEX(Transactions!$L:$L,ROW()-8)="",TODAY(),INDEX(Transactions!$G:$G,ROW()-8))</f>
        <v>46238</v>
      </c>
      <c r="F6107">
        <f>IF(INDEX(Transactions!$L:$L,ROW()-8)="",0,INDEX(Transactions!$Q:$Q,ROW()-8))</f>
        <v>0</v>
      </c>
    </row>
    <row r="6108" spans="2:6" x14ac:dyDescent="0.15">
      <c r="B6108">
        <f ca="1">IF(INDEX(Transactions!$L:$L,ROW()-8)="",TODAY(),INDEX(Transactions!$G:$G,ROW()-8))</f>
        <v>46238</v>
      </c>
      <c r="F6108">
        <f>IF(INDEX(Transactions!$L:$L,ROW()-8)="",0,INDEX(Transactions!$Q:$Q,ROW()-8))</f>
        <v>0</v>
      </c>
    </row>
    <row r="6109" spans="2:6" x14ac:dyDescent="0.15">
      <c r="B6109">
        <f ca="1">IF(INDEX(Transactions!$L:$L,ROW()-8)="",TODAY(),INDEX(Transactions!$G:$G,ROW()-8))</f>
        <v>46238</v>
      </c>
      <c r="F6109">
        <f>IF(INDEX(Transactions!$L:$L,ROW()-8)="",0,INDEX(Transactions!$Q:$Q,ROW()-8))</f>
        <v>0</v>
      </c>
    </row>
    <row r="6110" spans="2:6" x14ac:dyDescent="0.15">
      <c r="B6110">
        <f ca="1">IF(INDEX(Transactions!$L:$L,ROW()-8)="",TODAY(),INDEX(Transactions!$G:$G,ROW()-8))</f>
        <v>46238</v>
      </c>
      <c r="F6110">
        <f>IF(INDEX(Transactions!$L:$L,ROW()-8)="",0,INDEX(Transactions!$Q:$Q,ROW()-8))</f>
        <v>0</v>
      </c>
    </row>
    <row r="6111" spans="2:6" x14ac:dyDescent="0.15">
      <c r="B6111">
        <f ca="1">IF(INDEX(Transactions!$L:$L,ROW()-8)="",TODAY(),INDEX(Transactions!$G:$G,ROW()-8))</f>
        <v>46238</v>
      </c>
      <c r="F6111">
        <f>IF(INDEX(Transactions!$L:$L,ROW()-8)="",0,INDEX(Transactions!$Q:$Q,ROW()-8))</f>
        <v>0</v>
      </c>
    </row>
    <row r="6112" spans="2:6" x14ac:dyDescent="0.15">
      <c r="B6112">
        <f ca="1">IF(INDEX(Transactions!$L:$L,ROW()-8)="",TODAY(),INDEX(Transactions!$G:$G,ROW()-8))</f>
        <v>46238</v>
      </c>
      <c r="F6112">
        <f>IF(INDEX(Transactions!$L:$L,ROW()-8)="",0,INDEX(Transactions!$Q:$Q,ROW()-8))</f>
        <v>0</v>
      </c>
    </row>
    <row r="6113" spans="2:6" x14ac:dyDescent="0.15">
      <c r="B6113">
        <f ca="1">IF(INDEX(Transactions!$L:$L,ROW()-8)="",TODAY(),INDEX(Transactions!$G:$G,ROW()-8))</f>
        <v>46238</v>
      </c>
      <c r="F6113">
        <f>IF(INDEX(Transactions!$L:$L,ROW()-8)="",0,INDEX(Transactions!$Q:$Q,ROW()-8))</f>
        <v>0</v>
      </c>
    </row>
    <row r="6114" spans="2:6" x14ac:dyDescent="0.15">
      <c r="B6114">
        <f ca="1">IF(INDEX(Transactions!$L:$L,ROW()-8)="",TODAY(),INDEX(Transactions!$G:$G,ROW()-8))</f>
        <v>46238</v>
      </c>
      <c r="F6114">
        <f>IF(INDEX(Transactions!$L:$L,ROW()-8)="",0,INDEX(Transactions!$Q:$Q,ROW()-8))</f>
        <v>0</v>
      </c>
    </row>
    <row r="6115" spans="2:6" x14ac:dyDescent="0.15">
      <c r="B6115">
        <f ca="1">IF(INDEX(Transactions!$L:$L,ROW()-8)="",TODAY(),INDEX(Transactions!$G:$G,ROW()-8))</f>
        <v>46238</v>
      </c>
      <c r="F6115">
        <f>IF(INDEX(Transactions!$L:$L,ROW()-8)="",0,INDEX(Transactions!$Q:$Q,ROW()-8))</f>
        <v>0</v>
      </c>
    </row>
    <row r="6116" spans="2:6" x14ac:dyDescent="0.15">
      <c r="B6116">
        <f ca="1">IF(INDEX(Transactions!$L:$L,ROW()-8)="",TODAY(),INDEX(Transactions!$G:$G,ROW()-8))</f>
        <v>46238</v>
      </c>
      <c r="F6116">
        <f>IF(INDEX(Transactions!$L:$L,ROW()-8)="",0,INDEX(Transactions!$Q:$Q,ROW()-8))</f>
        <v>0</v>
      </c>
    </row>
    <row r="6117" spans="2:6" x14ac:dyDescent="0.15">
      <c r="B6117">
        <f ca="1">IF(INDEX(Transactions!$L:$L,ROW()-8)="",TODAY(),INDEX(Transactions!$G:$G,ROW()-8))</f>
        <v>46238</v>
      </c>
      <c r="F6117">
        <f>IF(INDEX(Transactions!$L:$L,ROW()-8)="",0,INDEX(Transactions!$Q:$Q,ROW()-8))</f>
        <v>0</v>
      </c>
    </row>
    <row r="6118" spans="2:6" x14ac:dyDescent="0.15">
      <c r="B6118">
        <f ca="1">IF(INDEX(Transactions!$L:$L,ROW()-8)="",TODAY(),INDEX(Transactions!$G:$G,ROW()-8))</f>
        <v>46238</v>
      </c>
      <c r="F6118">
        <f>IF(INDEX(Transactions!$L:$L,ROW()-8)="",0,INDEX(Transactions!$Q:$Q,ROW()-8))</f>
        <v>0</v>
      </c>
    </row>
    <row r="6119" spans="2:6" x14ac:dyDescent="0.15">
      <c r="B6119">
        <f ca="1">IF(INDEX(Transactions!$L:$L,ROW()-8)="",TODAY(),INDEX(Transactions!$G:$G,ROW()-8))</f>
        <v>46238</v>
      </c>
      <c r="F6119">
        <f>IF(INDEX(Transactions!$L:$L,ROW()-8)="",0,INDEX(Transactions!$Q:$Q,ROW()-8))</f>
        <v>0</v>
      </c>
    </row>
    <row r="6120" spans="2:6" x14ac:dyDescent="0.15">
      <c r="B6120">
        <f ca="1">IF(INDEX(Transactions!$L:$L,ROW()-8)="",TODAY(),INDEX(Transactions!$G:$G,ROW()-8))</f>
        <v>46238</v>
      </c>
      <c r="F6120">
        <f>IF(INDEX(Transactions!$L:$L,ROW()-8)="",0,INDEX(Transactions!$Q:$Q,ROW()-8))</f>
        <v>0</v>
      </c>
    </row>
    <row r="6121" spans="2:6" x14ac:dyDescent="0.15">
      <c r="B6121">
        <f ca="1">IF(INDEX(Transactions!$L:$L,ROW()-8)="",TODAY(),INDEX(Transactions!$G:$G,ROW()-8))</f>
        <v>46238</v>
      </c>
      <c r="F6121">
        <f>IF(INDEX(Transactions!$L:$L,ROW()-8)="",0,INDEX(Transactions!$Q:$Q,ROW()-8))</f>
        <v>0</v>
      </c>
    </row>
    <row r="6122" spans="2:6" x14ac:dyDescent="0.15">
      <c r="B6122">
        <f ca="1">IF(INDEX(Transactions!$L:$L,ROW()-8)="",TODAY(),INDEX(Transactions!$G:$G,ROW()-8))</f>
        <v>46238</v>
      </c>
      <c r="F6122">
        <f>IF(INDEX(Transactions!$L:$L,ROW()-8)="",0,INDEX(Transactions!$Q:$Q,ROW()-8))</f>
        <v>0</v>
      </c>
    </row>
    <row r="6123" spans="2:6" x14ac:dyDescent="0.15">
      <c r="B6123">
        <f ca="1">IF(INDEX(Transactions!$L:$L,ROW()-8)="",TODAY(),INDEX(Transactions!$G:$G,ROW()-8))</f>
        <v>46238</v>
      </c>
      <c r="F6123">
        <f>IF(INDEX(Transactions!$L:$L,ROW()-8)="",0,INDEX(Transactions!$Q:$Q,ROW()-8))</f>
        <v>0</v>
      </c>
    </row>
    <row r="6124" spans="2:6" x14ac:dyDescent="0.15">
      <c r="B6124">
        <f ca="1">IF(INDEX(Transactions!$L:$L,ROW()-8)="",TODAY(),INDEX(Transactions!$G:$G,ROW()-8))</f>
        <v>46238</v>
      </c>
      <c r="F6124">
        <f>IF(INDEX(Transactions!$L:$L,ROW()-8)="",0,INDEX(Transactions!$Q:$Q,ROW()-8))</f>
        <v>0</v>
      </c>
    </row>
    <row r="6125" spans="2:6" x14ac:dyDescent="0.15">
      <c r="B6125">
        <f ca="1">IF(INDEX(Transactions!$L:$L,ROW()-8)="",TODAY(),INDEX(Transactions!$G:$G,ROW()-8))</f>
        <v>46238</v>
      </c>
      <c r="F6125">
        <f>IF(INDEX(Transactions!$L:$L,ROW()-8)="",0,INDEX(Transactions!$Q:$Q,ROW()-8))</f>
        <v>0</v>
      </c>
    </row>
    <row r="6126" spans="2:6" x14ac:dyDescent="0.15">
      <c r="B6126">
        <f ca="1">IF(INDEX(Transactions!$L:$L,ROW()-8)="",TODAY(),INDEX(Transactions!$G:$G,ROW()-8))</f>
        <v>46238</v>
      </c>
      <c r="F6126">
        <f>IF(INDEX(Transactions!$L:$L,ROW()-8)="",0,INDEX(Transactions!$Q:$Q,ROW()-8))</f>
        <v>0</v>
      </c>
    </row>
    <row r="6127" spans="2:6" x14ac:dyDescent="0.15">
      <c r="B6127">
        <f ca="1">IF(INDEX(Transactions!$L:$L,ROW()-8)="",TODAY(),INDEX(Transactions!$G:$G,ROW()-8))</f>
        <v>46238</v>
      </c>
      <c r="F6127">
        <f>IF(INDEX(Transactions!$L:$L,ROW()-8)="",0,INDEX(Transactions!$Q:$Q,ROW()-8))</f>
        <v>0</v>
      </c>
    </row>
    <row r="6128" spans="2:6" x14ac:dyDescent="0.15">
      <c r="B6128">
        <f ca="1">IF(INDEX(Transactions!$L:$L,ROW()-8)="",TODAY(),INDEX(Transactions!$G:$G,ROW()-8))</f>
        <v>46238</v>
      </c>
      <c r="F6128">
        <f>IF(INDEX(Transactions!$L:$L,ROW()-8)="",0,INDEX(Transactions!$Q:$Q,ROW()-8))</f>
        <v>0</v>
      </c>
    </row>
    <row r="6129" spans="2:6" x14ac:dyDescent="0.15">
      <c r="B6129">
        <f ca="1">IF(INDEX(Transactions!$L:$L,ROW()-8)="",TODAY(),INDEX(Transactions!$G:$G,ROW()-8))</f>
        <v>46238</v>
      </c>
      <c r="F6129">
        <f>IF(INDEX(Transactions!$L:$L,ROW()-8)="",0,INDEX(Transactions!$Q:$Q,ROW()-8))</f>
        <v>0</v>
      </c>
    </row>
    <row r="6130" spans="2:6" x14ac:dyDescent="0.15">
      <c r="B6130">
        <f ca="1">IF(INDEX(Transactions!$L:$L,ROW()-8)="",TODAY(),INDEX(Transactions!$G:$G,ROW()-8))</f>
        <v>46238</v>
      </c>
      <c r="F6130">
        <f>IF(INDEX(Transactions!$L:$L,ROW()-8)="",0,INDEX(Transactions!$Q:$Q,ROW()-8))</f>
        <v>0</v>
      </c>
    </row>
    <row r="6131" spans="2:6" x14ac:dyDescent="0.15">
      <c r="B6131">
        <f ca="1">IF(INDEX(Transactions!$L:$L,ROW()-8)="",TODAY(),INDEX(Transactions!$G:$G,ROW()-8))</f>
        <v>46238</v>
      </c>
      <c r="F6131">
        <f>IF(INDEX(Transactions!$L:$L,ROW()-8)="",0,INDEX(Transactions!$Q:$Q,ROW()-8))</f>
        <v>0</v>
      </c>
    </row>
    <row r="6132" spans="2:6" x14ac:dyDescent="0.15">
      <c r="B6132">
        <f ca="1">IF(INDEX(Transactions!$L:$L,ROW()-8)="",TODAY(),INDEX(Transactions!$G:$G,ROW()-8))</f>
        <v>46238</v>
      </c>
      <c r="F6132">
        <f>IF(INDEX(Transactions!$L:$L,ROW()-8)="",0,INDEX(Transactions!$Q:$Q,ROW()-8))</f>
        <v>0</v>
      </c>
    </row>
    <row r="6133" spans="2:6" x14ac:dyDescent="0.15">
      <c r="B6133">
        <f ca="1">IF(INDEX(Transactions!$L:$L,ROW()-8)="",TODAY(),INDEX(Transactions!$G:$G,ROW()-8))</f>
        <v>46238</v>
      </c>
      <c r="F6133">
        <f>IF(INDEX(Transactions!$L:$L,ROW()-8)="",0,INDEX(Transactions!$Q:$Q,ROW()-8))</f>
        <v>0</v>
      </c>
    </row>
    <row r="6134" spans="2:6" x14ac:dyDescent="0.15">
      <c r="B6134">
        <f ca="1">IF(INDEX(Transactions!$L:$L,ROW()-8)="",TODAY(),INDEX(Transactions!$G:$G,ROW()-8))</f>
        <v>46238</v>
      </c>
      <c r="F6134">
        <f>IF(INDEX(Transactions!$L:$L,ROW()-8)="",0,INDEX(Transactions!$Q:$Q,ROW()-8))</f>
        <v>0</v>
      </c>
    </row>
    <row r="6135" spans="2:6" x14ac:dyDescent="0.15">
      <c r="B6135">
        <f ca="1">IF(INDEX(Transactions!$L:$L,ROW()-8)="",TODAY(),INDEX(Transactions!$G:$G,ROW()-8))</f>
        <v>46238</v>
      </c>
      <c r="F6135">
        <f>IF(INDEX(Transactions!$L:$L,ROW()-8)="",0,INDEX(Transactions!$Q:$Q,ROW()-8))</f>
        <v>0</v>
      </c>
    </row>
    <row r="6136" spans="2:6" x14ac:dyDescent="0.15">
      <c r="B6136">
        <f ca="1">IF(INDEX(Transactions!$L:$L,ROW()-8)="",TODAY(),INDEX(Transactions!$G:$G,ROW()-8))</f>
        <v>46238</v>
      </c>
      <c r="F6136">
        <f>IF(INDEX(Transactions!$L:$L,ROW()-8)="",0,INDEX(Transactions!$Q:$Q,ROW()-8))</f>
        <v>0</v>
      </c>
    </row>
    <row r="6137" spans="2:6" x14ac:dyDescent="0.15">
      <c r="B6137">
        <f ca="1">IF(INDEX(Transactions!$L:$L,ROW()-8)="",TODAY(),INDEX(Transactions!$G:$G,ROW()-8))</f>
        <v>46238</v>
      </c>
      <c r="F6137">
        <f>IF(INDEX(Transactions!$L:$L,ROW()-8)="",0,INDEX(Transactions!$Q:$Q,ROW()-8))</f>
        <v>0</v>
      </c>
    </row>
    <row r="6138" spans="2:6" x14ac:dyDescent="0.15">
      <c r="B6138">
        <f ca="1">IF(INDEX(Transactions!$L:$L,ROW()-8)="",TODAY(),INDEX(Transactions!$G:$G,ROW()-8))</f>
        <v>46238</v>
      </c>
      <c r="F6138">
        <f>IF(INDEX(Transactions!$L:$L,ROW()-8)="",0,INDEX(Transactions!$Q:$Q,ROW()-8))</f>
        <v>0</v>
      </c>
    </row>
    <row r="6139" spans="2:6" x14ac:dyDescent="0.15">
      <c r="B6139">
        <f ca="1">IF(INDEX(Transactions!$L:$L,ROW()-8)="",TODAY(),INDEX(Transactions!$G:$G,ROW()-8))</f>
        <v>46238</v>
      </c>
      <c r="F6139">
        <f>IF(INDEX(Transactions!$L:$L,ROW()-8)="",0,INDEX(Transactions!$Q:$Q,ROW()-8))</f>
        <v>0</v>
      </c>
    </row>
    <row r="6140" spans="2:6" x14ac:dyDescent="0.15">
      <c r="B6140">
        <f ca="1">IF(INDEX(Transactions!$L:$L,ROW()-8)="",TODAY(),INDEX(Transactions!$G:$G,ROW()-8))</f>
        <v>46238</v>
      </c>
      <c r="F6140">
        <f>IF(INDEX(Transactions!$L:$L,ROW()-8)="",0,INDEX(Transactions!$Q:$Q,ROW()-8))</f>
        <v>0</v>
      </c>
    </row>
    <row r="6141" spans="2:6" x14ac:dyDescent="0.15">
      <c r="B6141">
        <f ca="1">IF(INDEX(Transactions!$L:$L,ROW()-8)="",TODAY(),INDEX(Transactions!$G:$G,ROW()-8))</f>
        <v>46238</v>
      </c>
      <c r="F6141">
        <f>IF(INDEX(Transactions!$L:$L,ROW()-8)="",0,INDEX(Transactions!$Q:$Q,ROW()-8))</f>
        <v>0</v>
      </c>
    </row>
    <row r="6142" spans="2:6" x14ac:dyDescent="0.15">
      <c r="B6142">
        <f ca="1">IF(INDEX(Transactions!$L:$L,ROW()-8)="",TODAY(),INDEX(Transactions!$G:$G,ROW()-8))</f>
        <v>46238</v>
      </c>
      <c r="F6142">
        <f>IF(INDEX(Transactions!$L:$L,ROW()-8)="",0,INDEX(Transactions!$Q:$Q,ROW()-8))</f>
        <v>0</v>
      </c>
    </row>
    <row r="6143" spans="2:6" x14ac:dyDescent="0.15">
      <c r="B6143">
        <f ca="1">IF(INDEX(Transactions!$L:$L,ROW()-8)="",TODAY(),INDEX(Transactions!$G:$G,ROW()-8))</f>
        <v>46238</v>
      </c>
      <c r="F6143">
        <f>IF(INDEX(Transactions!$L:$L,ROW()-8)="",0,INDEX(Transactions!$Q:$Q,ROW()-8))</f>
        <v>0</v>
      </c>
    </row>
    <row r="6144" spans="2:6" x14ac:dyDescent="0.15">
      <c r="B6144">
        <f ca="1">IF(INDEX(Transactions!$L:$L,ROW()-8)="",TODAY(),INDEX(Transactions!$G:$G,ROW()-8))</f>
        <v>46238</v>
      </c>
      <c r="F6144">
        <f>IF(INDEX(Transactions!$L:$L,ROW()-8)="",0,INDEX(Transactions!$Q:$Q,ROW()-8))</f>
        <v>0</v>
      </c>
    </row>
    <row r="6145" spans="2:6" x14ac:dyDescent="0.15">
      <c r="B6145">
        <f ca="1">IF(INDEX(Transactions!$L:$L,ROW()-8)="",TODAY(),INDEX(Transactions!$G:$G,ROW()-8))</f>
        <v>46238</v>
      </c>
      <c r="F6145">
        <f>IF(INDEX(Transactions!$L:$L,ROW()-8)="",0,INDEX(Transactions!$Q:$Q,ROW()-8))</f>
        <v>0</v>
      </c>
    </row>
    <row r="6146" spans="2:6" x14ac:dyDescent="0.15">
      <c r="B6146">
        <f ca="1">IF(INDEX(Transactions!$L:$L,ROW()-8)="",TODAY(),INDEX(Transactions!$G:$G,ROW()-8))</f>
        <v>46238</v>
      </c>
      <c r="F6146">
        <f>IF(INDEX(Transactions!$L:$L,ROW()-8)="",0,INDEX(Transactions!$Q:$Q,ROW()-8))</f>
        <v>0</v>
      </c>
    </row>
    <row r="6147" spans="2:6" x14ac:dyDescent="0.15">
      <c r="B6147">
        <f ca="1">IF(INDEX(Transactions!$L:$L,ROW()-8)="",TODAY(),INDEX(Transactions!$G:$G,ROW()-8))</f>
        <v>46238</v>
      </c>
      <c r="F6147">
        <f>IF(INDEX(Transactions!$L:$L,ROW()-8)="",0,INDEX(Transactions!$Q:$Q,ROW()-8))</f>
        <v>0</v>
      </c>
    </row>
    <row r="6148" spans="2:6" x14ac:dyDescent="0.15">
      <c r="B6148">
        <f ca="1">IF(INDEX(Transactions!$L:$L,ROW()-8)="",TODAY(),INDEX(Transactions!$G:$G,ROW()-8))</f>
        <v>46238</v>
      </c>
      <c r="F6148">
        <f>IF(INDEX(Transactions!$L:$L,ROW()-8)="",0,INDEX(Transactions!$Q:$Q,ROW()-8))</f>
        <v>0</v>
      </c>
    </row>
    <row r="6149" spans="2:6" x14ac:dyDescent="0.15">
      <c r="B6149">
        <f ca="1">IF(INDEX(Transactions!$L:$L,ROW()-8)="",TODAY(),INDEX(Transactions!$G:$G,ROW()-8))</f>
        <v>46238</v>
      </c>
      <c r="F6149">
        <f>IF(INDEX(Transactions!$L:$L,ROW()-8)="",0,INDEX(Transactions!$Q:$Q,ROW()-8))</f>
        <v>0</v>
      </c>
    </row>
    <row r="6150" spans="2:6" x14ac:dyDescent="0.15">
      <c r="B6150">
        <f ca="1">IF(INDEX(Transactions!$L:$L,ROW()-8)="",TODAY(),INDEX(Transactions!$G:$G,ROW()-8))</f>
        <v>46238</v>
      </c>
      <c r="F6150">
        <f>IF(INDEX(Transactions!$L:$L,ROW()-8)="",0,INDEX(Transactions!$Q:$Q,ROW()-8))</f>
        <v>0</v>
      </c>
    </row>
    <row r="6151" spans="2:6" x14ac:dyDescent="0.15">
      <c r="B6151">
        <f ca="1">IF(INDEX(Transactions!$L:$L,ROW()-8)="",TODAY(),INDEX(Transactions!$G:$G,ROW()-8))</f>
        <v>46238</v>
      </c>
      <c r="F6151">
        <f>IF(INDEX(Transactions!$L:$L,ROW()-8)="",0,INDEX(Transactions!$Q:$Q,ROW()-8))</f>
        <v>0</v>
      </c>
    </row>
    <row r="6152" spans="2:6" x14ac:dyDescent="0.15">
      <c r="B6152">
        <f ca="1">IF(INDEX(Transactions!$L:$L,ROW()-8)="",TODAY(),INDEX(Transactions!$G:$G,ROW()-8))</f>
        <v>46238</v>
      </c>
      <c r="F6152">
        <f>IF(INDEX(Transactions!$L:$L,ROW()-8)="",0,INDEX(Transactions!$Q:$Q,ROW()-8))</f>
        <v>0</v>
      </c>
    </row>
    <row r="6153" spans="2:6" x14ac:dyDescent="0.15">
      <c r="B6153">
        <f ca="1">IF(INDEX(Transactions!$L:$L,ROW()-8)="",TODAY(),INDEX(Transactions!$G:$G,ROW()-8))</f>
        <v>46238</v>
      </c>
      <c r="F6153">
        <f>IF(INDEX(Transactions!$L:$L,ROW()-8)="",0,INDEX(Transactions!$Q:$Q,ROW()-8))</f>
        <v>0</v>
      </c>
    </row>
    <row r="6154" spans="2:6" x14ac:dyDescent="0.15">
      <c r="B6154">
        <f ca="1">IF(INDEX(Transactions!$L:$L,ROW()-8)="",TODAY(),INDEX(Transactions!$G:$G,ROW()-8))</f>
        <v>46238</v>
      </c>
      <c r="F6154">
        <f>IF(INDEX(Transactions!$L:$L,ROW()-8)="",0,INDEX(Transactions!$Q:$Q,ROW()-8))</f>
        <v>0</v>
      </c>
    </row>
    <row r="6155" spans="2:6" x14ac:dyDescent="0.15">
      <c r="B6155">
        <f ca="1">IF(INDEX(Transactions!$L:$L,ROW()-8)="",TODAY(),INDEX(Transactions!$G:$G,ROW()-8))</f>
        <v>46238</v>
      </c>
      <c r="F6155">
        <f>IF(INDEX(Transactions!$L:$L,ROW()-8)="",0,INDEX(Transactions!$Q:$Q,ROW()-8))</f>
        <v>0</v>
      </c>
    </row>
    <row r="6156" spans="2:6" x14ac:dyDescent="0.15">
      <c r="B6156">
        <f ca="1">IF(INDEX(Transactions!$L:$L,ROW()-8)="",TODAY(),INDEX(Transactions!$G:$G,ROW()-8))</f>
        <v>46238</v>
      </c>
      <c r="F6156">
        <f>IF(INDEX(Transactions!$L:$L,ROW()-8)="",0,INDEX(Transactions!$Q:$Q,ROW()-8))</f>
        <v>0</v>
      </c>
    </row>
    <row r="6157" spans="2:6" x14ac:dyDescent="0.15">
      <c r="B6157">
        <f ca="1">IF(INDEX(Transactions!$L:$L,ROW()-8)="",TODAY(),INDEX(Transactions!$G:$G,ROW()-8))</f>
        <v>46238</v>
      </c>
      <c r="F6157">
        <f>IF(INDEX(Transactions!$L:$L,ROW()-8)="",0,INDEX(Transactions!$Q:$Q,ROW()-8))</f>
        <v>0</v>
      </c>
    </row>
    <row r="6158" spans="2:6" x14ac:dyDescent="0.15">
      <c r="B6158">
        <f ca="1">IF(INDEX(Transactions!$L:$L,ROW()-8)="",TODAY(),INDEX(Transactions!$G:$G,ROW()-8))</f>
        <v>46238</v>
      </c>
      <c r="F6158">
        <f>IF(INDEX(Transactions!$L:$L,ROW()-8)="",0,INDEX(Transactions!$Q:$Q,ROW()-8))</f>
        <v>0</v>
      </c>
    </row>
    <row r="6159" spans="2:6" x14ac:dyDescent="0.15">
      <c r="B6159">
        <f ca="1">IF(INDEX(Transactions!$L:$L,ROW()-8)="",TODAY(),INDEX(Transactions!$G:$G,ROW()-8))</f>
        <v>46238</v>
      </c>
      <c r="F6159">
        <f>IF(INDEX(Transactions!$L:$L,ROW()-8)="",0,INDEX(Transactions!$Q:$Q,ROW()-8))</f>
        <v>0</v>
      </c>
    </row>
    <row r="6160" spans="2:6" x14ac:dyDescent="0.15">
      <c r="B6160">
        <f ca="1">IF(INDEX(Transactions!$L:$L,ROW()-8)="",TODAY(),INDEX(Transactions!$G:$G,ROW()-8))</f>
        <v>46238</v>
      </c>
      <c r="F6160">
        <f>IF(INDEX(Transactions!$L:$L,ROW()-8)="",0,INDEX(Transactions!$Q:$Q,ROW()-8))</f>
        <v>0</v>
      </c>
    </row>
    <row r="6161" spans="2:6" x14ac:dyDescent="0.15">
      <c r="B6161">
        <f ca="1">IF(INDEX(Transactions!$L:$L,ROW()-8)="",TODAY(),INDEX(Transactions!$G:$G,ROW()-8))</f>
        <v>46238</v>
      </c>
      <c r="F6161">
        <f>IF(INDEX(Transactions!$L:$L,ROW()-8)="",0,INDEX(Transactions!$Q:$Q,ROW()-8))</f>
        <v>0</v>
      </c>
    </row>
    <row r="6162" spans="2:6" x14ac:dyDescent="0.15">
      <c r="B6162">
        <f ca="1">IF(INDEX(Transactions!$L:$L,ROW()-8)="",TODAY(),INDEX(Transactions!$G:$G,ROW()-8))</f>
        <v>46238</v>
      </c>
      <c r="F6162">
        <f>IF(INDEX(Transactions!$L:$L,ROW()-8)="",0,INDEX(Transactions!$Q:$Q,ROW()-8))</f>
        <v>0</v>
      </c>
    </row>
    <row r="6163" spans="2:6" x14ac:dyDescent="0.15">
      <c r="B6163">
        <f ca="1">IF(INDEX(Transactions!$L:$L,ROW()-8)="",TODAY(),INDEX(Transactions!$G:$G,ROW()-8))</f>
        <v>46238</v>
      </c>
      <c r="F6163">
        <f>IF(INDEX(Transactions!$L:$L,ROW()-8)="",0,INDEX(Transactions!$Q:$Q,ROW()-8))</f>
        <v>0</v>
      </c>
    </row>
    <row r="6164" spans="2:6" x14ac:dyDescent="0.15">
      <c r="B6164">
        <f ca="1">IF(INDEX(Transactions!$L:$L,ROW()-8)="",TODAY(),INDEX(Transactions!$G:$G,ROW()-8))</f>
        <v>46238</v>
      </c>
      <c r="F6164">
        <f>IF(INDEX(Transactions!$L:$L,ROW()-8)="",0,INDEX(Transactions!$Q:$Q,ROW()-8))</f>
        <v>0</v>
      </c>
    </row>
    <row r="6165" spans="2:6" x14ac:dyDescent="0.15">
      <c r="B6165">
        <f ca="1">IF(INDEX(Transactions!$L:$L,ROW()-8)="",TODAY(),INDEX(Transactions!$G:$G,ROW()-8))</f>
        <v>46238</v>
      </c>
      <c r="F6165">
        <f>IF(INDEX(Transactions!$L:$L,ROW()-8)="",0,INDEX(Transactions!$Q:$Q,ROW()-8))</f>
        <v>0</v>
      </c>
    </row>
    <row r="6166" spans="2:6" x14ac:dyDescent="0.15">
      <c r="B6166">
        <f ca="1">IF(INDEX(Transactions!$L:$L,ROW()-8)="",TODAY(),INDEX(Transactions!$G:$G,ROW()-8))</f>
        <v>46238</v>
      </c>
      <c r="F6166">
        <f>IF(INDEX(Transactions!$L:$L,ROW()-8)="",0,INDEX(Transactions!$Q:$Q,ROW()-8))</f>
        <v>0</v>
      </c>
    </row>
    <row r="6167" spans="2:6" x14ac:dyDescent="0.15">
      <c r="B6167">
        <f ca="1">IF(INDEX(Transactions!$L:$L,ROW()-8)="",TODAY(),INDEX(Transactions!$G:$G,ROW()-8))</f>
        <v>46238</v>
      </c>
      <c r="F6167">
        <f>IF(INDEX(Transactions!$L:$L,ROW()-8)="",0,INDEX(Transactions!$Q:$Q,ROW()-8))</f>
        <v>0</v>
      </c>
    </row>
    <row r="6168" spans="2:6" x14ac:dyDescent="0.15">
      <c r="B6168">
        <f ca="1">IF(INDEX(Transactions!$L:$L,ROW()-8)="",TODAY(),INDEX(Transactions!$G:$G,ROW()-8))</f>
        <v>46238</v>
      </c>
      <c r="F6168">
        <f>IF(INDEX(Transactions!$L:$L,ROW()-8)="",0,INDEX(Transactions!$Q:$Q,ROW()-8))</f>
        <v>0</v>
      </c>
    </row>
    <row r="6169" spans="2:6" x14ac:dyDescent="0.15">
      <c r="B6169">
        <f ca="1">IF(INDEX(Transactions!$L:$L,ROW()-8)="",TODAY(),INDEX(Transactions!$G:$G,ROW()-8))</f>
        <v>46238</v>
      </c>
      <c r="F6169">
        <f>IF(INDEX(Transactions!$L:$L,ROW()-8)="",0,INDEX(Transactions!$Q:$Q,ROW()-8))</f>
        <v>0</v>
      </c>
    </row>
    <row r="6170" spans="2:6" x14ac:dyDescent="0.15">
      <c r="B6170">
        <f ca="1">IF(INDEX(Transactions!$L:$L,ROW()-8)="",TODAY(),INDEX(Transactions!$G:$G,ROW()-8))</f>
        <v>46238</v>
      </c>
      <c r="F6170">
        <f>IF(INDEX(Transactions!$L:$L,ROW()-8)="",0,INDEX(Transactions!$Q:$Q,ROW()-8))</f>
        <v>0</v>
      </c>
    </row>
    <row r="6171" spans="2:6" x14ac:dyDescent="0.15">
      <c r="B6171">
        <f ca="1">IF(INDEX(Transactions!$L:$L,ROW()-8)="",TODAY(),INDEX(Transactions!$G:$G,ROW()-8))</f>
        <v>46238</v>
      </c>
      <c r="F6171">
        <f>IF(INDEX(Transactions!$L:$L,ROW()-8)="",0,INDEX(Transactions!$Q:$Q,ROW()-8))</f>
        <v>0</v>
      </c>
    </row>
    <row r="6172" spans="2:6" x14ac:dyDescent="0.15">
      <c r="B6172">
        <f ca="1">IF(INDEX(Transactions!$L:$L,ROW()-8)="",TODAY(),INDEX(Transactions!$G:$G,ROW()-8))</f>
        <v>46238</v>
      </c>
      <c r="F6172">
        <f>IF(INDEX(Transactions!$L:$L,ROW()-8)="",0,INDEX(Transactions!$Q:$Q,ROW()-8))</f>
        <v>0</v>
      </c>
    </row>
    <row r="6173" spans="2:6" x14ac:dyDescent="0.15">
      <c r="B6173">
        <f ca="1">IF(INDEX(Transactions!$L:$L,ROW()-8)="",TODAY(),INDEX(Transactions!$G:$G,ROW()-8))</f>
        <v>46238</v>
      </c>
      <c r="F6173">
        <f>IF(INDEX(Transactions!$L:$L,ROW()-8)="",0,INDEX(Transactions!$Q:$Q,ROW()-8))</f>
        <v>0</v>
      </c>
    </row>
    <row r="6174" spans="2:6" x14ac:dyDescent="0.15">
      <c r="B6174">
        <f ca="1">IF(INDEX(Transactions!$L:$L,ROW()-8)="",TODAY(),INDEX(Transactions!$G:$G,ROW()-8))</f>
        <v>46238</v>
      </c>
      <c r="F6174">
        <f>IF(INDEX(Transactions!$L:$L,ROW()-8)="",0,INDEX(Transactions!$Q:$Q,ROW()-8))</f>
        <v>0</v>
      </c>
    </row>
    <row r="6175" spans="2:6" x14ac:dyDescent="0.15">
      <c r="B6175">
        <f ca="1">IF(INDEX(Transactions!$L:$L,ROW()-8)="",TODAY(),INDEX(Transactions!$G:$G,ROW()-8))</f>
        <v>46238</v>
      </c>
      <c r="F6175">
        <f>IF(INDEX(Transactions!$L:$L,ROW()-8)="",0,INDEX(Transactions!$Q:$Q,ROW()-8))</f>
        <v>0</v>
      </c>
    </row>
    <row r="6176" spans="2:6" x14ac:dyDescent="0.15">
      <c r="B6176">
        <f ca="1">IF(INDEX(Transactions!$L:$L,ROW()-8)="",TODAY(),INDEX(Transactions!$G:$G,ROW()-8))</f>
        <v>46238</v>
      </c>
      <c r="F6176">
        <f>IF(INDEX(Transactions!$L:$L,ROW()-8)="",0,INDEX(Transactions!$Q:$Q,ROW()-8))</f>
        <v>0</v>
      </c>
    </row>
    <row r="6177" spans="2:6" x14ac:dyDescent="0.15">
      <c r="B6177">
        <f ca="1">IF(INDEX(Transactions!$L:$L,ROW()-8)="",TODAY(),INDEX(Transactions!$G:$G,ROW()-8))</f>
        <v>46238</v>
      </c>
      <c r="F6177">
        <f>IF(INDEX(Transactions!$L:$L,ROW()-8)="",0,INDEX(Transactions!$Q:$Q,ROW()-8))</f>
        <v>0</v>
      </c>
    </row>
    <row r="6178" spans="2:6" x14ac:dyDescent="0.15">
      <c r="B6178">
        <f ca="1">IF(INDEX(Transactions!$L:$L,ROW()-8)="",TODAY(),INDEX(Transactions!$G:$G,ROW()-8))</f>
        <v>46238</v>
      </c>
      <c r="F6178">
        <f>IF(INDEX(Transactions!$L:$L,ROW()-8)="",0,INDEX(Transactions!$Q:$Q,ROW()-8))</f>
        <v>0</v>
      </c>
    </row>
    <row r="6179" spans="2:6" x14ac:dyDescent="0.15">
      <c r="B6179">
        <f ca="1">IF(INDEX(Transactions!$L:$L,ROW()-8)="",TODAY(),INDEX(Transactions!$G:$G,ROW()-8))</f>
        <v>46238</v>
      </c>
      <c r="F6179">
        <f>IF(INDEX(Transactions!$L:$L,ROW()-8)="",0,INDEX(Transactions!$Q:$Q,ROW()-8))</f>
        <v>0</v>
      </c>
    </row>
    <row r="6180" spans="2:6" x14ac:dyDescent="0.15">
      <c r="B6180">
        <f ca="1">IF(INDEX(Transactions!$L:$L,ROW()-8)="",TODAY(),INDEX(Transactions!$G:$G,ROW()-8))</f>
        <v>46238</v>
      </c>
      <c r="F6180">
        <f>IF(INDEX(Transactions!$L:$L,ROW()-8)="",0,INDEX(Transactions!$Q:$Q,ROW()-8))</f>
        <v>0</v>
      </c>
    </row>
    <row r="6181" spans="2:6" x14ac:dyDescent="0.15">
      <c r="B6181">
        <f ca="1">IF(INDEX(Transactions!$L:$L,ROW()-8)="",TODAY(),INDEX(Transactions!$G:$G,ROW()-8))</f>
        <v>46238</v>
      </c>
      <c r="F6181">
        <f>IF(INDEX(Transactions!$L:$L,ROW()-8)="",0,INDEX(Transactions!$Q:$Q,ROW()-8))</f>
        <v>0</v>
      </c>
    </row>
    <row r="6182" spans="2:6" x14ac:dyDescent="0.15">
      <c r="B6182">
        <f ca="1">IF(INDEX(Transactions!$L:$L,ROW()-8)="",TODAY(),INDEX(Transactions!$G:$G,ROW()-8))</f>
        <v>46238</v>
      </c>
      <c r="F6182">
        <f>IF(INDEX(Transactions!$L:$L,ROW()-8)="",0,INDEX(Transactions!$Q:$Q,ROW()-8))</f>
        <v>0</v>
      </c>
    </row>
    <row r="6183" spans="2:6" x14ac:dyDescent="0.15">
      <c r="B6183">
        <f ca="1">IF(INDEX(Transactions!$L:$L,ROW()-8)="",TODAY(),INDEX(Transactions!$G:$G,ROW()-8))</f>
        <v>46238</v>
      </c>
      <c r="F6183">
        <f>IF(INDEX(Transactions!$L:$L,ROW()-8)="",0,INDEX(Transactions!$Q:$Q,ROW()-8))</f>
        <v>0</v>
      </c>
    </row>
    <row r="6184" spans="2:6" x14ac:dyDescent="0.15">
      <c r="B6184">
        <f ca="1">IF(INDEX(Transactions!$L:$L,ROW()-8)="",TODAY(),INDEX(Transactions!$G:$G,ROW()-8))</f>
        <v>46238</v>
      </c>
      <c r="F6184">
        <f>IF(INDEX(Transactions!$L:$L,ROW()-8)="",0,INDEX(Transactions!$Q:$Q,ROW()-8))</f>
        <v>0</v>
      </c>
    </row>
    <row r="6185" spans="2:6" x14ac:dyDescent="0.15">
      <c r="B6185">
        <f ca="1">IF(INDEX(Transactions!$L:$L,ROW()-8)="",TODAY(),INDEX(Transactions!$G:$G,ROW()-8))</f>
        <v>46238</v>
      </c>
      <c r="F6185">
        <f>IF(INDEX(Transactions!$L:$L,ROW()-8)="",0,INDEX(Transactions!$Q:$Q,ROW()-8))</f>
        <v>0</v>
      </c>
    </row>
    <row r="6186" spans="2:6" x14ac:dyDescent="0.15">
      <c r="B6186">
        <f ca="1">IF(INDEX(Transactions!$L:$L,ROW()-8)="",TODAY(),INDEX(Transactions!$G:$G,ROW()-8))</f>
        <v>46238</v>
      </c>
      <c r="F6186">
        <f>IF(INDEX(Transactions!$L:$L,ROW()-8)="",0,INDEX(Transactions!$Q:$Q,ROW()-8))</f>
        <v>0</v>
      </c>
    </row>
    <row r="6187" spans="2:6" x14ac:dyDescent="0.15">
      <c r="B6187">
        <f ca="1">IF(INDEX(Transactions!$L:$L,ROW()-8)="",TODAY(),INDEX(Transactions!$G:$G,ROW()-8))</f>
        <v>46238</v>
      </c>
      <c r="F6187">
        <f>IF(INDEX(Transactions!$L:$L,ROW()-8)="",0,INDEX(Transactions!$Q:$Q,ROW()-8))</f>
        <v>0</v>
      </c>
    </row>
    <row r="6188" spans="2:6" x14ac:dyDescent="0.15">
      <c r="B6188">
        <f ca="1">IF(INDEX(Transactions!$L:$L,ROW()-8)="",TODAY(),INDEX(Transactions!$G:$G,ROW()-8))</f>
        <v>46238</v>
      </c>
      <c r="F6188">
        <f>IF(INDEX(Transactions!$L:$L,ROW()-8)="",0,INDEX(Transactions!$Q:$Q,ROW()-8))</f>
        <v>0</v>
      </c>
    </row>
    <row r="6189" spans="2:6" x14ac:dyDescent="0.15">
      <c r="B6189">
        <f ca="1">IF(INDEX(Transactions!$L:$L,ROW()-8)="",TODAY(),INDEX(Transactions!$G:$G,ROW()-8))</f>
        <v>46238</v>
      </c>
      <c r="F6189">
        <f>IF(INDEX(Transactions!$L:$L,ROW()-8)="",0,INDEX(Transactions!$Q:$Q,ROW()-8))</f>
        <v>0</v>
      </c>
    </row>
    <row r="6190" spans="2:6" x14ac:dyDescent="0.15">
      <c r="B6190">
        <f ca="1">IF(INDEX(Transactions!$L:$L,ROW()-8)="",TODAY(),INDEX(Transactions!$G:$G,ROW()-8))</f>
        <v>46238</v>
      </c>
      <c r="F6190">
        <f>IF(INDEX(Transactions!$L:$L,ROW()-8)="",0,INDEX(Transactions!$Q:$Q,ROW()-8))</f>
        <v>0</v>
      </c>
    </row>
    <row r="6191" spans="2:6" x14ac:dyDescent="0.15">
      <c r="B6191">
        <f ca="1">IF(INDEX(Transactions!$L:$L,ROW()-8)="",TODAY(),INDEX(Transactions!$G:$G,ROW()-8))</f>
        <v>46238</v>
      </c>
      <c r="F6191">
        <f>IF(INDEX(Transactions!$L:$L,ROW()-8)="",0,INDEX(Transactions!$Q:$Q,ROW()-8))</f>
        <v>0</v>
      </c>
    </row>
    <row r="6192" spans="2:6" x14ac:dyDescent="0.15">
      <c r="B6192">
        <f ca="1">IF(INDEX(Transactions!$L:$L,ROW()-8)="",TODAY(),INDEX(Transactions!$G:$G,ROW()-8))</f>
        <v>46238</v>
      </c>
      <c r="F6192">
        <f>IF(INDEX(Transactions!$L:$L,ROW()-8)="",0,INDEX(Transactions!$Q:$Q,ROW()-8))</f>
        <v>0</v>
      </c>
    </row>
    <row r="6193" spans="2:6" x14ac:dyDescent="0.15">
      <c r="B6193">
        <f ca="1">IF(INDEX(Transactions!$L:$L,ROW()-8)="",TODAY(),INDEX(Transactions!$G:$G,ROW()-8))</f>
        <v>46238</v>
      </c>
      <c r="F6193">
        <f>IF(INDEX(Transactions!$L:$L,ROW()-8)="",0,INDEX(Transactions!$Q:$Q,ROW()-8))</f>
        <v>0</v>
      </c>
    </row>
    <row r="6194" spans="2:6" x14ac:dyDescent="0.15">
      <c r="B6194">
        <f ca="1">IF(INDEX(Transactions!$L:$L,ROW()-8)="",TODAY(),INDEX(Transactions!$G:$G,ROW()-8))</f>
        <v>46238</v>
      </c>
      <c r="F6194">
        <f>IF(INDEX(Transactions!$L:$L,ROW()-8)="",0,INDEX(Transactions!$Q:$Q,ROW()-8))</f>
        <v>0</v>
      </c>
    </row>
    <row r="6195" spans="2:6" x14ac:dyDescent="0.15">
      <c r="B6195">
        <f ca="1">IF(INDEX(Transactions!$L:$L,ROW()-8)="",TODAY(),INDEX(Transactions!$G:$G,ROW()-8))</f>
        <v>46238</v>
      </c>
      <c r="F6195">
        <f>IF(INDEX(Transactions!$L:$L,ROW()-8)="",0,INDEX(Transactions!$Q:$Q,ROW()-8))</f>
        <v>0</v>
      </c>
    </row>
    <row r="6196" spans="2:6" x14ac:dyDescent="0.15">
      <c r="B6196">
        <f ca="1">IF(INDEX(Transactions!$L:$L,ROW()-8)="",TODAY(),INDEX(Transactions!$G:$G,ROW()-8))</f>
        <v>46238</v>
      </c>
      <c r="F6196">
        <f>IF(INDEX(Transactions!$L:$L,ROW()-8)="",0,INDEX(Transactions!$Q:$Q,ROW()-8))</f>
        <v>0</v>
      </c>
    </row>
    <row r="6197" spans="2:6" x14ac:dyDescent="0.15">
      <c r="B6197">
        <f ca="1">IF(INDEX(Transactions!$L:$L,ROW()-8)="",TODAY(),INDEX(Transactions!$G:$G,ROW()-8))</f>
        <v>46238</v>
      </c>
      <c r="F6197">
        <f>IF(INDEX(Transactions!$L:$L,ROW()-8)="",0,INDEX(Transactions!$Q:$Q,ROW()-8))</f>
        <v>0</v>
      </c>
    </row>
    <row r="6198" spans="2:6" x14ac:dyDescent="0.15">
      <c r="B6198">
        <f ca="1">IF(INDEX(Transactions!$L:$L,ROW()-8)="",TODAY(),INDEX(Transactions!$G:$G,ROW()-8))</f>
        <v>46238</v>
      </c>
      <c r="F6198">
        <f>IF(INDEX(Transactions!$L:$L,ROW()-8)="",0,INDEX(Transactions!$Q:$Q,ROW()-8))</f>
        <v>0</v>
      </c>
    </row>
    <row r="6199" spans="2:6" x14ac:dyDescent="0.15">
      <c r="B6199">
        <f ca="1">IF(INDEX(Transactions!$L:$L,ROW()-8)="",TODAY(),INDEX(Transactions!$G:$G,ROW()-8))</f>
        <v>46238</v>
      </c>
      <c r="F6199">
        <f>IF(INDEX(Transactions!$L:$L,ROW()-8)="",0,INDEX(Transactions!$Q:$Q,ROW()-8))</f>
        <v>0</v>
      </c>
    </row>
    <row r="6200" spans="2:6" x14ac:dyDescent="0.15">
      <c r="B6200">
        <f ca="1">IF(INDEX(Transactions!$L:$L,ROW()-8)="",TODAY(),INDEX(Transactions!$G:$G,ROW()-8))</f>
        <v>46238</v>
      </c>
      <c r="F6200">
        <f>IF(INDEX(Transactions!$L:$L,ROW()-8)="",0,INDEX(Transactions!$Q:$Q,ROW()-8))</f>
        <v>0</v>
      </c>
    </row>
    <row r="6201" spans="2:6" x14ac:dyDescent="0.15">
      <c r="B6201">
        <f ca="1">IF(INDEX(Transactions!$L:$L,ROW()-8)="",TODAY(),INDEX(Transactions!$G:$G,ROW()-8))</f>
        <v>46238</v>
      </c>
      <c r="F6201">
        <f>IF(INDEX(Transactions!$L:$L,ROW()-8)="",0,INDEX(Transactions!$Q:$Q,ROW()-8))</f>
        <v>0</v>
      </c>
    </row>
    <row r="6202" spans="2:6" x14ac:dyDescent="0.15">
      <c r="B6202">
        <f ca="1">IF(INDEX(Transactions!$L:$L,ROW()-8)="",TODAY(),INDEX(Transactions!$G:$G,ROW()-8))</f>
        <v>46238</v>
      </c>
      <c r="F6202">
        <f>IF(INDEX(Transactions!$L:$L,ROW()-8)="",0,INDEX(Transactions!$Q:$Q,ROW()-8))</f>
        <v>0</v>
      </c>
    </row>
    <row r="6203" spans="2:6" x14ac:dyDescent="0.15">
      <c r="B6203">
        <f ca="1">IF(INDEX(Transactions!$L:$L,ROW()-8)="",TODAY(),INDEX(Transactions!$G:$G,ROW()-8))</f>
        <v>46238</v>
      </c>
      <c r="F6203">
        <f>IF(INDEX(Transactions!$L:$L,ROW()-8)="",0,INDEX(Transactions!$Q:$Q,ROW()-8))</f>
        <v>0</v>
      </c>
    </row>
    <row r="6204" spans="2:6" x14ac:dyDescent="0.15">
      <c r="B6204">
        <f ca="1">IF(INDEX(Transactions!$L:$L,ROW()-8)="",TODAY(),INDEX(Transactions!$G:$G,ROW()-8))</f>
        <v>46238</v>
      </c>
      <c r="F6204">
        <f>IF(INDEX(Transactions!$L:$L,ROW()-8)="",0,INDEX(Transactions!$Q:$Q,ROW()-8))</f>
        <v>0</v>
      </c>
    </row>
    <row r="6205" spans="2:6" x14ac:dyDescent="0.15">
      <c r="B6205">
        <f ca="1">IF(INDEX(Transactions!$L:$L,ROW()-8)="",TODAY(),INDEX(Transactions!$G:$G,ROW()-8))</f>
        <v>46238</v>
      </c>
      <c r="F6205">
        <f>IF(INDEX(Transactions!$L:$L,ROW()-8)="",0,INDEX(Transactions!$Q:$Q,ROW()-8))</f>
        <v>0</v>
      </c>
    </row>
    <row r="6206" spans="2:6" x14ac:dyDescent="0.15">
      <c r="B6206">
        <f ca="1">IF(INDEX(Transactions!$L:$L,ROW()-8)="",TODAY(),INDEX(Transactions!$G:$G,ROW()-8))</f>
        <v>46238</v>
      </c>
      <c r="F6206">
        <f>IF(INDEX(Transactions!$L:$L,ROW()-8)="",0,INDEX(Transactions!$Q:$Q,ROW()-8))</f>
        <v>0</v>
      </c>
    </row>
    <row r="6207" spans="2:6" x14ac:dyDescent="0.15">
      <c r="B6207">
        <f ca="1">IF(INDEX(Transactions!$L:$L,ROW()-8)="",TODAY(),INDEX(Transactions!$G:$G,ROW()-8))</f>
        <v>46238</v>
      </c>
      <c r="F6207">
        <f>IF(INDEX(Transactions!$L:$L,ROW()-8)="",0,INDEX(Transactions!$Q:$Q,ROW()-8))</f>
        <v>0</v>
      </c>
    </row>
    <row r="6208" spans="2:6" x14ac:dyDescent="0.15">
      <c r="B6208">
        <f ca="1">IF(INDEX(Transactions!$L:$L,ROW()-8)="",TODAY(),INDEX(Transactions!$G:$G,ROW()-8))</f>
        <v>46238</v>
      </c>
      <c r="F6208">
        <f>IF(INDEX(Transactions!$L:$L,ROW()-8)="",0,INDEX(Transactions!$Q:$Q,ROW()-8))</f>
        <v>0</v>
      </c>
    </row>
    <row r="6209" spans="2:6" x14ac:dyDescent="0.15">
      <c r="B6209">
        <f ca="1">IF(INDEX(Transactions!$L:$L,ROW()-8)="",TODAY(),INDEX(Transactions!$G:$G,ROW()-8))</f>
        <v>46238</v>
      </c>
      <c r="F6209">
        <f>IF(INDEX(Transactions!$L:$L,ROW()-8)="",0,INDEX(Transactions!$Q:$Q,ROW()-8))</f>
        <v>0</v>
      </c>
    </row>
    <row r="6210" spans="2:6" x14ac:dyDescent="0.15">
      <c r="B6210">
        <f ca="1">IF(INDEX(Transactions!$L:$L,ROW()-8)="",TODAY(),INDEX(Transactions!$G:$G,ROW()-8))</f>
        <v>46238</v>
      </c>
      <c r="F6210">
        <f>IF(INDEX(Transactions!$L:$L,ROW()-8)="",0,INDEX(Transactions!$Q:$Q,ROW()-8))</f>
        <v>0</v>
      </c>
    </row>
    <row r="6211" spans="2:6" x14ac:dyDescent="0.15">
      <c r="B6211">
        <f ca="1">IF(INDEX(Transactions!$L:$L,ROW()-8)="",TODAY(),INDEX(Transactions!$G:$G,ROW()-8))</f>
        <v>46238</v>
      </c>
      <c r="F6211">
        <f>IF(INDEX(Transactions!$L:$L,ROW()-8)="",0,INDEX(Transactions!$Q:$Q,ROW()-8))</f>
        <v>0</v>
      </c>
    </row>
    <row r="6212" spans="2:6" x14ac:dyDescent="0.15">
      <c r="B6212">
        <f ca="1">IF(INDEX(Transactions!$L:$L,ROW()-8)="",TODAY(),INDEX(Transactions!$G:$G,ROW()-8))</f>
        <v>46238</v>
      </c>
      <c r="F6212">
        <f>IF(INDEX(Transactions!$L:$L,ROW()-8)="",0,INDEX(Transactions!$Q:$Q,ROW()-8))</f>
        <v>0</v>
      </c>
    </row>
    <row r="6213" spans="2:6" x14ac:dyDescent="0.15">
      <c r="B6213">
        <f ca="1">IF(INDEX(Transactions!$L:$L,ROW()-8)="",TODAY(),INDEX(Transactions!$G:$G,ROW()-8))</f>
        <v>46238</v>
      </c>
      <c r="F6213">
        <f>IF(INDEX(Transactions!$L:$L,ROW()-8)="",0,INDEX(Transactions!$Q:$Q,ROW()-8))</f>
        <v>0</v>
      </c>
    </row>
    <row r="6214" spans="2:6" x14ac:dyDescent="0.15">
      <c r="B6214">
        <f ca="1">IF(INDEX(Transactions!$L:$L,ROW()-8)="",TODAY(),INDEX(Transactions!$G:$G,ROW()-8))</f>
        <v>46238</v>
      </c>
      <c r="F6214">
        <f>IF(INDEX(Transactions!$L:$L,ROW()-8)="",0,INDEX(Transactions!$Q:$Q,ROW()-8))</f>
        <v>0</v>
      </c>
    </row>
    <row r="6215" spans="2:6" x14ac:dyDescent="0.15">
      <c r="B6215">
        <f ca="1">IF(INDEX(Transactions!$L:$L,ROW()-8)="",TODAY(),INDEX(Transactions!$G:$G,ROW()-8))</f>
        <v>46238</v>
      </c>
      <c r="F6215">
        <f>IF(INDEX(Transactions!$L:$L,ROW()-8)="",0,INDEX(Transactions!$Q:$Q,ROW()-8))</f>
        <v>0</v>
      </c>
    </row>
    <row r="6216" spans="2:6" x14ac:dyDescent="0.15">
      <c r="B6216">
        <f ca="1">IF(INDEX(Transactions!$L:$L,ROW()-8)="",TODAY(),INDEX(Transactions!$G:$G,ROW()-8))</f>
        <v>46238</v>
      </c>
      <c r="F6216">
        <f>IF(INDEX(Transactions!$L:$L,ROW()-8)="",0,INDEX(Transactions!$Q:$Q,ROW()-8))</f>
        <v>0</v>
      </c>
    </row>
    <row r="6217" spans="2:6" x14ac:dyDescent="0.15">
      <c r="B6217">
        <f ca="1">IF(INDEX(Transactions!$L:$L,ROW()-8)="",TODAY(),INDEX(Transactions!$G:$G,ROW()-8))</f>
        <v>46238</v>
      </c>
      <c r="F6217">
        <f>IF(INDEX(Transactions!$L:$L,ROW()-8)="",0,INDEX(Transactions!$Q:$Q,ROW()-8))</f>
        <v>0</v>
      </c>
    </row>
    <row r="6218" spans="2:6" x14ac:dyDescent="0.15">
      <c r="B6218">
        <f ca="1">IF(INDEX(Transactions!$L:$L,ROW()-8)="",TODAY(),INDEX(Transactions!$G:$G,ROW()-8))</f>
        <v>46238</v>
      </c>
      <c r="F6218">
        <f>IF(INDEX(Transactions!$L:$L,ROW()-8)="",0,INDEX(Transactions!$Q:$Q,ROW()-8))</f>
        <v>0</v>
      </c>
    </row>
    <row r="6219" spans="2:6" x14ac:dyDescent="0.15">
      <c r="B6219">
        <f ca="1">IF(INDEX(Transactions!$L:$L,ROW()-8)="",TODAY(),INDEX(Transactions!$G:$G,ROW()-8))</f>
        <v>46238</v>
      </c>
      <c r="F6219">
        <f>IF(INDEX(Transactions!$L:$L,ROW()-8)="",0,INDEX(Transactions!$Q:$Q,ROW()-8))</f>
        <v>0</v>
      </c>
    </row>
    <row r="6220" spans="2:6" x14ac:dyDescent="0.15">
      <c r="B6220">
        <f ca="1">IF(INDEX(Transactions!$L:$L,ROW()-8)="",TODAY(),INDEX(Transactions!$G:$G,ROW()-8))</f>
        <v>46238</v>
      </c>
      <c r="F6220">
        <f>IF(INDEX(Transactions!$L:$L,ROW()-8)="",0,INDEX(Transactions!$Q:$Q,ROW()-8))</f>
        <v>0</v>
      </c>
    </row>
    <row r="6221" spans="2:6" x14ac:dyDescent="0.15">
      <c r="B6221">
        <f ca="1">IF(INDEX(Transactions!$L:$L,ROW()-8)="",TODAY(),INDEX(Transactions!$G:$G,ROW()-8))</f>
        <v>46238</v>
      </c>
      <c r="F6221">
        <f>IF(INDEX(Transactions!$L:$L,ROW()-8)="",0,INDEX(Transactions!$Q:$Q,ROW()-8))</f>
        <v>0</v>
      </c>
    </row>
    <row r="6222" spans="2:6" x14ac:dyDescent="0.15">
      <c r="B6222">
        <f ca="1">IF(INDEX(Transactions!$L:$L,ROW()-8)="",TODAY(),INDEX(Transactions!$G:$G,ROW()-8))</f>
        <v>46238</v>
      </c>
      <c r="F6222">
        <f>IF(INDEX(Transactions!$L:$L,ROW()-8)="",0,INDEX(Transactions!$Q:$Q,ROW()-8))</f>
        <v>0</v>
      </c>
    </row>
    <row r="6223" spans="2:6" x14ac:dyDescent="0.15">
      <c r="B6223">
        <f ca="1">IF(INDEX(Transactions!$L:$L,ROW()-8)="",TODAY(),INDEX(Transactions!$G:$G,ROW()-8))</f>
        <v>46238</v>
      </c>
      <c r="F6223">
        <f>IF(INDEX(Transactions!$L:$L,ROW()-8)="",0,INDEX(Transactions!$Q:$Q,ROW()-8))</f>
        <v>0</v>
      </c>
    </row>
    <row r="6224" spans="2:6" x14ac:dyDescent="0.15">
      <c r="B6224">
        <f ca="1">IF(INDEX(Transactions!$L:$L,ROW()-8)="",TODAY(),INDEX(Transactions!$G:$G,ROW()-8))</f>
        <v>46238</v>
      </c>
      <c r="F6224">
        <f>IF(INDEX(Transactions!$L:$L,ROW()-8)="",0,INDEX(Transactions!$Q:$Q,ROW()-8))</f>
        <v>0</v>
      </c>
    </row>
    <row r="6225" spans="2:6" x14ac:dyDescent="0.15">
      <c r="B6225">
        <f ca="1">IF(INDEX(Transactions!$L:$L,ROW()-8)="",TODAY(),INDEX(Transactions!$G:$G,ROW()-8))</f>
        <v>46238</v>
      </c>
      <c r="F6225">
        <f>IF(INDEX(Transactions!$L:$L,ROW()-8)="",0,INDEX(Transactions!$Q:$Q,ROW()-8))</f>
        <v>0</v>
      </c>
    </row>
    <row r="6226" spans="2:6" x14ac:dyDescent="0.15">
      <c r="B6226">
        <f ca="1">IF(INDEX(Transactions!$L:$L,ROW()-8)="",TODAY(),INDEX(Transactions!$G:$G,ROW()-8))</f>
        <v>46238</v>
      </c>
      <c r="F6226">
        <f>IF(INDEX(Transactions!$L:$L,ROW()-8)="",0,INDEX(Transactions!$Q:$Q,ROW()-8))</f>
        <v>0</v>
      </c>
    </row>
    <row r="6227" spans="2:6" x14ac:dyDescent="0.15">
      <c r="B6227">
        <f ca="1">IF(INDEX(Transactions!$L:$L,ROW()-8)="",TODAY(),INDEX(Transactions!$G:$G,ROW()-8))</f>
        <v>46238</v>
      </c>
      <c r="F6227">
        <f>IF(INDEX(Transactions!$L:$L,ROW()-8)="",0,INDEX(Transactions!$Q:$Q,ROW()-8))</f>
        <v>0</v>
      </c>
    </row>
    <row r="6228" spans="2:6" x14ac:dyDescent="0.15">
      <c r="B6228">
        <f ca="1">IF(INDEX(Transactions!$L:$L,ROW()-8)="",TODAY(),INDEX(Transactions!$G:$G,ROW()-8))</f>
        <v>46238</v>
      </c>
      <c r="F6228">
        <f>IF(INDEX(Transactions!$L:$L,ROW()-8)="",0,INDEX(Transactions!$Q:$Q,ROW()-8))</f>
        <v>0</v>
      </c>
    </row>
    <row r="6229" spans="2:6" x14ac:dyDescent="0.15">
      <c r="B6229">
        <f ca="1">IF(INDEX(Transactions!$L:$L,ROW()-8)="",TODAY(),INDEX(Transactions!$G:$G,ROW()-8))</f>
        <v>46238</v>
      </c>
      <c r="F6229">
        <f>IF(INDEX(Transactions!$L:$L,ROW()-8)="",0,INDEX(Transactions!$Q:$Q,ROW()-8))</f>
        <v>0</v>
      </c>
    </row>
    <row r="6230" spans="2:6" x14ac:dyDescent="0.15">
      <c r="B6230">
        <f ca="1">IF(INDEX(Transactions!$L:$L,ROW()-8)="",TODAY(),INDEX(Transactions!$G:$G,ROW()-8))</f>
        <v>46238</v>
      </c>
      <c r="F6230">
        <f>IF(INDEX(Transactions!$L:$L,ROW()-8)="",0,INDEX(Transactions!$Q:$Q,ROW()-8))</f>
        <v>0</v>
      </c>
    </row>
    <row r="6231" spans="2:6" x14ac:dyDescent="0.15">
      <c r="B6231">
        <f ca="1">IF(INDEX(Transactions!$L:$L,ROW()-8)="",TODAY(),INDEX(Transactions!$G:$G,ROW()-8))</f>
        <v>46238</v>
      </c>
      <c r="F6231">
        <f>IF(INDEX(Transactions!$L:$L,ROW()-8)="",0,INDEX(Transactions!$Q:$Q,ROW()-8))</f>
        <v>0</v>
      </c>
    </row>
    <row r="6232" spans="2:6" x14ac:dyDescent="0.15">
      <c r="B6232">
        <f ca="1">IF(INDEX(Transactions!$L:$L,ROW()-8)="",TODAY(),INDEX(Transactions!$G:$G,ROW()-8))</f>
        <v>46238</v>
      </c>
      <c r="F6232">
        <f>IF(INDEX(Transactions!$L:$L,ROW()-8)="",0,INDEX(Transactions!$Q:$Q,ROW()-8))</f>
        <v>0</v>
      </c>
    </row>
    <row r="6233" spans="2:6" x14ac:dyDescent="0.15">
      <c r="B6233">
        <f ca="1">IF(INDEX(Transactions!$L:$L,ROW()-8)="",TODAY(),INDEX(Transactions!$G:$G,ROW()-8))</f>
        <v>46238</v>
      </c>
      <c r="F6233">
        <f>IF(INDEX(Transactions!$L:$L,ROW()-8)="",0,INDEX(Transactions!$Q:$Q,ROW()-8))</f>
        <v>0</v>
      </c>
    </row>
    <row r="6234" spans="2:6" x14ac:dyDescent="0.15">
      <c r="B6234">
        <f ca="1">IF(INDEX(Transactions!$L:$L,ROW()-8)="",TODAY(),INDEX(Transactions!$G:$G,ROW()-8))</f>
        <v>46238</v>
      </c>
      <c r="F6234">
        <f>IF(INDEX(Transactions!$L:$L,ROW()-8)="",0,INDEX(Transactions!$Q:$Q,ROW()-8))</f>
        <v>0</v>
      </c>
    </row>
    <row r="6235" spans="2:6" x14ac:dyDescent="0.15">
      <c r="B6235">
        <f ca="1">IF(INDEX(Transactions!$L:$L,ROW()-8)="",TODAY(),INDEX(Transactions!$G:$G,ROW()-8))</f>
        <v>46238</v>
      </c>
      <c r="F6235">
        <f>IF(INDEX(Transactions!$L:$L,ROW()-8)="",0,INDEX(Transactions!$Q:$Q,ROW()-8))</f>
        <v>0</v>
      </c>
    </row>
    <row r="6236" spans="2:6" x14ac:dyDescent="0.15">
      <c r="B6236">
        <f ca="1">IF(INDEX(Transactions!$L:$L,ROW()-8)="",TODAY(),INDEX(Transactions!$G:$G,ROW()-8))</f>
        <v>46238</v>
      </c>
      <c r="F6236">
        <f>IF(INDEX(Transactions!$L:$L,ROW()-8)="",0,INDEX(Transactions!$Q:$Q,ROW()-8))</f>
        <v>0</v>
      </c>
    </row>
    <row r="6237" spans="2:6" x14ac:dyDescent="0.15">
      <c r="B6237">
        <f ca="1">IF(INDEX(Transactions!$L:$L,ROW()-8)="",TODAY(),INDEX(Transactions!$G:$G,ROW()-8))</f>
        <v>46238</v>
      </c>
      <c r="F6237">
        <f>IF(INDEX(Transactions!$L:$L,ROW()-8)="",0,INDEX(Transactions!$Q:$Q,ROW()-8))</f>
        <v>0</v>
      </c>
    </row>
    <row r="6238" spans="2:6" x14ac:dyDescent="0.15">
      <c r="B6238">
        <f ca="1">IF(INDEX(Transactions!$L:$L,ROW()-8)="",TODAY(),INDEX(Transactions!$G:$G,ROW()-8))</f>
        <v>46238</v>
      </c>
      <c r="F6238">
        <f>IF(INDEX(Transactions!$L:$L,ROW()-8)="",0,INDEX(Transactions!$Q:$Q,ROW()-8))</f>
        <v>0</v>
      </c>
    </row>
    <row r="6239" spans="2:6" x14ac:dyDescent="0.15">
      <c r="B6239">
        <f ca="1">IF(INDEX(Transactions!$L:$L,ROW()-8)="",TODAY(),INDEX(Transactions!$G:$G,ROW()-8))</f>
        <v>46238</v>
      </c>
      <c r="F6239">
        <f>IF(INDEX(Transactions!$L:$L,ROW()-8)="",0,INDEX(Transactions!$Q:$Q,ROW()-8))</f>
        <v>0</v>
      </c>
    </row>
    <row r="6240" spans="2:6" x14ac:dyDescent="0.15">
      <c r="B6240">
        <f ca="1">IF(INDEX(Transactions!$L:$L,ROW()-8)="",TODAY(),INDEX(Transactions!$G:$G,ROW()-8))</f>
        <v>46238</v>
      </c>
      <c r="F6240">
        <f>IF(INDEX(Transactions!$L:$L,ROW()-8)="",0,INDEX(Transactions!$Q:$Q,ROW()-8))</f>
        <v>0</v>
      </c>
    </row>
    <row r="6241" spans="2:6" x14ac:dyDescent="0.15">
      <c r="B6241">
        <f ca="1">IF(INDEX(Transactions!$L:$L,ROW()-8)="",TODAY(),INDEX(Transactions!$G:$G,ROW()-8))</f>
        <v>46238</v>
      </c>
      <c r="F6241">
        <f>IF(INDEX(Transactions!$L:$L,ROW()-8)="",0,INDEX(Transactions!$Q:$Q,ROW()-8))</f>
        <v>0</v>
      </c>
    </row>
    <row r="6242" spans="2:6" x14ac:dyDescent="0.15">
      <c r="B6242">
        <f ca="1">IF(INDEX(Transactions!$L:$L,ROW()-8)="",TODAY(),INDEX(Transactions!$G:$G,ROW()-8))</f>
        <v>46238</v>
      </c>
      <c r="F6242">
        <f>IF(INDEX(Transactions!$L:$L,ROW()-8)="",0,INDEX(Transactions!$Q:$Q,ROW()-8))</f>
        <v>0</v>
      </c>
    </row>
    <row r="6243" spans="2:6" x14ac:dyDescent="0.15">
      <c r="B6243">
        <f ca="1">IF(INDEX(Transactions!$L:$L,ROW()-8)="",TODAY(),INDEX(Transactions!$G:$G,ROW()-8))</f>
        <v>46238</v>
      </c>
      <c r="F6243">
        <f>IF(INDEX(Transactions!$L:$L,ROW()-8)="",0,INDEX(Transactions!$Q:$Q,ROW()-8))</f>
        <v>0</v>
      </c>
    </row>
    <row r="6244" spans="2:6" x14ac:dyDescent="0.15">
      <c r="B6244">
        <f ca="1">IF(INDEX(Transactions!$L:$L,ROW()-8)="",TODAY(),INDEX(Transactions!$G:$G,ROW()-8))</f>
        <v>46238</v>
      </c>
      <c r="F6244">
        <f>IF(INDEX(Transactions!$L:$L,ROW()-8)="",0,INDEX(Transactions!$Q:$Q,ROW()-8))</f>
        <v>0</v>
      </c>
    </row>
    <row r="6245" spans="2:6" x14ac:dyDescent="0.15">
      <c r="B6245">
        <f ca="1">IF(INDEX(Transactions!$L:$L,ROW()-8)="",TODAY(),INDEX(Transactions!$G:$G,ROW()-8))</f>
        <v>46238</v>
      </c>
      <c r="F6245">
        <f>IF(INDEX(Transactions!$L:$L,ROW()-8)="",0,INDEX(Transactions!$Q:$Q,ROW()-8))</f>
        <v>0</v>
      </c>
    </row>
    <row r="6246" spans="2:6" x14ac:dyDescent="0.15">
      <c r="B6246">
        <f ca="1">IF(INDEX(Transactions!$L:$L,ROW()-8)="",TODAY(),INDEX(Transactions!$G:$G,ROW()-8))</f>
        <v>46238</v>
      </c>
      <c r="F6246">
        <f>IF(INDEX(Transactions!$L:$L,ROW()-8)="",0,INDEX(Transactions!$Q:$Q,ROW()-8))</f>
        <v>0</v>
      </c>
    </row>
    <row r="6247" spans="2:6" x14ac:dyDescent="0.15">
      <c r="B6247">
        <f ca="1">IF(INDEX(Transactions!$L:$L,ROW()-8)="",TODAY(),INDEX(Transactions!$G:$G,ROW()-8))</f>
        <v>46238</v>
      </c>
      <c r="F6247">
        <f>IF(INDEX(Transactions!$L:$L,ROW()-8)="",0,INDEX(Transactions!$Q:$Q,ROW()-8))</f>
        <v>0</v>
      </c>
    </row>
    <row r="6248" spans="2:6" x14ac:dyDescent="0.15">
      <c r="B6248">
        <f ca="1">IF(INDEX(Transactions!$L:$L,ROW()-8)="",TODAY(),INDEX(Transactions!$G:$G,ROW()-8))</f>
        <v>46238</v>
      </c>
      <c r="F6248">
        <f>IF(INDEX(Transactions!$L:$L,ROW()-8)="",0,INDEX(Transactions!$Q:$Q,ROW()-8))</f>
        <v>0</v>
      </c>
    </row>
    <row r="6249" spans="2:6" x14ac:dyDescent="0.15">
      <c r="B6249">
        <f ca="1">IF(INDEX(Transactions!$L:$L,ROW()-8)="",TODAY(),INDEX(Transactions!$G:$G,ROW()-8))</f>
        <v>46238</v>
      </c>
      <c r="F6249">
        <f>IF(INDEX(Transactions!$L:$L,ROW()-8)="",0,INDEX(Transactions!$Q:$Q,ROW()-8))</f>
        <v>0</v>
      </c>
    </row>
    <row r="6250" spans="2:6" x14ac:dyDescent="0.15">
      <c r="B6250">
        <f ca="1">IF(INDEX(Transactions!$L:$L,ROW()-8)="",TODAY(),INDEX(Transactions!$G:$G,ROW()-8))</f>
        <v>46238</v>
      </c>
      <c r="F6250">
        <f>IF(INDEX(Transactions!$L:$L,ROW()-8)="",0,INDEX(Transactions!$Q:$Q,ROW()-8))</f>
        <v>0</v>
      </c>
    </row>
    <row r="6251" spans="2:6" x14ac:dyDescent="0.15">
      <c r="B6251">
        <f ca="1">IF(INDEX(Transactions!$L:$L,ROW()-8)="",TODAY(),INDEX(Transactions!$G:$G,ROW()-8))</f>
        <v>46238</v>
      </c>
      <c r="F6251">
        <f>IF(INDEX(Transactions!$L:$L,ROW()-8)="",0,INDEX(Transactions!$Q:$Q,ROW()-8))</f>
        <v>0</v>
      </c>
    </row>
    <row r="6252" spans="2:6" x14ac:dyDescent="0.15">
      <c r="B6252">
        <f ca="1">IF(INDEX(Transactions!$L:$L,ROW()-8)="",TODAY(),INDEX(Transactions!$G:$G,ROW()-8))</f>
        <v>46238</v>
      </c>
      <c r="F6252">
        <f>IF(INDEX(Transactions!$L:$L,ROW()-8)="",0,INDEX(Transactions!$Q:$Q,ROW()-8))</f>
        <v>0</v>
      </c>
    </row>
    <row r="6253" spans="2:6" x14ac:dyDescent="0.15">
      <c r="B6253">
        <f ca="1">IF(INDEX(Transactions!$L:$L,ROW()-8)="",TODAY(),INDEX(Transactions!$G:$G,ROW()-8))</f>
        <v>46238</v>
      </c>
      <c r="F6253">
        <f>IF(INDEX(Transactions!$L:$L,ROW()-8)="",0,INDEX(Transactions!$Q:$Q,ROW()-8))</f>
        <v>0</v>
      </c>
    </row>
    <row r="6254" spans="2:6" x14ac:dyDescent="0.15">
      <c r="B6254">
        <f ca="1">IF(INDEX(Transactions!$L:$L,ROW()-8)="",TODAY(),INDEX(Transactions!$G:$G,ROW()-8))</f>
        <v>46238</v>
      </c>
      <c r="F6254">
        <f>IF(INDEX(Transactions!$L:$L,ROW()-8)="",0,INDEX(Transactions!$Q:$Q,ROW()-8))</f>
        <v>0</v>
      </c>
    </row>
    <row r="6255" spans="2:6" x14ac:dyDescent="0.15">
      <c r="B6255">
        <f ca="1">IF(INDEX(Transactions!$L:$L,ROW()-8)="",TODAY(),INDEX(Transactions!$G:$G,ROW()-8))</f>
        <v>46238</v>
      </c>
      <c r="F6255">
        <f>IF(INDEX(Transactions!$L:$L,ROW()-8)="",0,INDEX(Transactions!$Q:$Q,ROW()-8))</f>
        <v>0</v>
      </c>
    </row>
    <row r="6256" spans="2:6" x14ac:dyDescent="0.15">
      <c r="B6256">
        <f ca="1">IF(INDEX(Transactions!$L:$L,ROW()-8)="",TODAY(),INDEX(Transactions!$G:$G,ROW()-8))</f>
        <v>46238</v>
      </c>
      <c r="F6256">
        <f>IF(INDEX(Transactions!$L:$L,ROW()-8)="",0,INDEX(Transactions!$Q:$Q,ROW()-8))</f>
        <v>0</v>
      </c>
    </row>
    <row r="6257" spans="2:6" x14ac:dyDescent="0.15">
      <c r="B6257">
        <f ca="1">IF(INDEX(Transactions!$L:$L,ROW()-8)="",TODAY(),INDEX(Transactions!$G:$G,ROW()-8))</f>
        <v>46238</v>
      </c>
      <c r="F6257">
        <f>IF(INDEX(Transactions!$L:$L,ROW()-8)="",0,INDEX(Transactions!$Q:$Q,ROW()-8))</f>
        <v>0</v>
      </c>
    </row>
    <row r="6258" spans="2:6" x14ac:dyDescent="0.15">
      <c r="B6258">
        <f ca="1">IF(INDEX(Transactions!$L:$L,ROW()-8)="",TODAY(),INDEX(Transactions!$G:$G,ROW()-8))</f>
        <v>46238</v>
      </c>
      <c r="F6258">
        <f>IF(INDEX(Transactions!$L:$L,ROW()-8)="",0,INDEX(Transactions!$Q:$Q,ROW()-8))</f>
        <v>0</v>
      </c>
    </row>
    <row r="6259" spans="2:6" x14ac:dyDescent="0.15">
      <c r="B6259">
        <f ca="1">IF(INDEX(Transactions!$L:$L,ROW()-8)="",TODAY(),INDEX(Transactions!$G:$G,ROW()-8))</f>
        <v>46238</v>
      </c>
      <c r="F6259">
        <f>IF(INDEX(Transactions!$L:$L,ROW()-8)="",0,INDEX(Transactions!$Q:$Q,ROW()-8))</f>
        <v>0</v>
      </c>
    </row>
    <row r="6260" spans="2:6" x14ac:dyDescent="0.15">
      <c r="B6260">
        <f ca="1">IF(INDEX(Transactions!$L:$L,ROW()-8)="",TODAY(),INDEX(Transactions!$G:$G,ROW()-8))</f>
        <v>46238</v>
      </c>
      <c r="F6260">
        <f>IF(INDEX(Transactions!$L:$L,ROW()-8)="",0,INDEX(Transactions!$Q:$Q,ROW()-8))</f>
        <v>0</v>
      </c>
    </row>
    <row r="6261" spans="2:6" x14ac:dyDescent="0.15">
      <c r="B6261">
        <f ca="1">IF(INDEX(Transactions!$L:$L,ROW()-8)="",TODAY(),INDEX(Transactions!$G:$G,ROW()-8))</f>
        <v>46238</v>
      </c>
      <c r="F6261">
        <f>IF(INDEX(Transactions!$L:$L,ROW()-8)="",0,INDEX(Transactions!$Q:$Q,ROW()-8))</f>
        <v>0</v>
      </c>
    </row>
    <row r="6262" spans="2:6" x14ac:dyDescent="0.15">
      <c r="B6262">
        <f ca="1">IF(INDEX(Transactions!$L:$L,ROW()-8)="",TODAY(),INDEX(Transactions!$G:$G,ROW()-8))</f>
        <v>46238</v>
      </c>
      <c r="F6262">
        <f>IF(INDEX(Transactions!$L:$L,ROW()-8)="",0,INDEX(Transactions!$Q:$Q,ROW()-8))</f>
        <v>0</v>
      </c>
    </row>
    <row r="6263" spans="2:6" x14ac:dyDescent="0.15">
      <c r="B6263">
        <f ca="1">IF(INDEX(Transactions!$L:$L,ROW()-8)="",TODAY(),INDEX(Transactions!$G:$G,ROW()-8))</f>
        <v>46238</v>
      </c>
      <c r="F6263">
        <f>IF(INDEX(Transactions!$L:$L,ROW()-8)="",0,INDEX(Transactions!$Q:$Q,ROW()-8))</f>
        <v>0</v>
      </c>
    </row>
    <row r="6264" spans="2:6" x14ac:dyDescent="0.15">
      <c r="B6264">
        <f ca="1">IF(INDEX(Transactions!$L:$L,ROW()-8)="",TODAY(),INDEX(Transactions!$G:$G,ROW()-8))</f>
        <v>46238</v>
      </c>
      <c r="F6264">
        <f>IF(INDEX(Transactions!$L:$L,ROW()-8)="",0,INDEX(Transactions!$Q:$Q,ROW()-8))</f>
        <v>0</v>
      </c>
    </row>
    <row r="6265" spans="2:6" x14ac:dyDescent="0.15">
      <c r="B6265">
        <f ca="1">IF(INDEX(Transactions!$L:$L,ROW()-8)="",TODAY(),INDEX(Transactions!$G:$G,ROW()-8))</f>
        <v>46238</v>
      </c>
      <c r="F6265">
        <f>IF(INDEX(Transactions!$L:$L,ROW()-8)="",0,INDEX(Transactions!$Q:$Q,ROW()-8))</f>
        <v>0</v>
      </c>
    </row>
    <row r="6266" spans="2:6" x14ac:dyDescent="0.15">
      <c r="B6266">
        <f ca="1">IF(INDEX(Transactions!$L:$L,ROW()-8)="",TODAY(),INDEX(Transactions!$G:$G,ROW()-8))</f>
        <v>46238</v>
      </c>
      <c r="F6266">
        <f>IF(INDEX(Transactions!$L:$L,ROW()-8)="",0,INDEX(Transactions!$Q:$Q,ROW()-8))</f>
        <v>0</v>
      </c>
    </row>
    <row r="6267" spans="2:6" x14ac:dyDescent="0.15">
      <c r="B6267">
        <f ca="1">IF(INDEX(Transactions!$L:$L,ROW()-8)="",TODAY(),INDEX(Transactions!$G:$G,ROW()-8))</f>
        <v>46238</v>
      </c>
      <c r="F6267">
        <f>IF(INDEX(Transactions!$L:$L,ROW()-8)="",0,INDEX(Transactions!$Q:$Q,ROW()-8))</f>
        <v>0</v>
      </c>
    </row>
    <row r="6268" spans="2:6" x14ac:dyDescent="0.15">
      <c r="B6268">
        <f ca="1">IF(INDEX(Transactions!$L:$L,ROW()-8)="",TODAY(),INDEX(Transactions!$G:$G,ROW()-8))</f>
        <v>46238</v>
      </c>
      <c r="F6268">
        <f>IF(INDEX(Transactions!$L:$L,ROW()-8)="",0,INDEX(Transactions!$Q:$Q,ROW()-8))</f>
        <v>0</v>
      </c>
    </row>
    <row r="6269" spans="2:6" x14ac:dyDescent="0.15">
      <c r="B6269">
        <f ca="1">IF(INDEX(Transactions!$L:$L,ROW()-8)="",TODAY(),INDEX(Transactions!$G:$G,ROW()-8))</f>
        <v>46238</v>
      </c>
      <c r="F6269">
        <f>IF(INDEX(Transactions!$L:$L,ROW()-8)="",0,INDEX(Transactions!$Q:$Q,ROW()-8))</f>
        <v>0</v>
      </c>
    </row>
    <row r="6270" spans="2:6" x14ac:dyDescent="0.15">
      <c r="B6270">
        <f ca="1">IF(INDEX(Transactions!$L:$L,ROW()-8)="",TODAY(),INDEX(Transactions!$G:$G,ROW()-8))</f>
        <v>46238</v>
      </c>
      <c r="F6270">
        <f>IF(INDEX(Transactions!$L:$L,ROW()-8)="",0,INDEX(Transactions!$Q:$Q,ROW()-8))</f>
        <v>0</v>
      </c>
    </row>
    <row r="6271" spans="2:6" x14ac:dyDescent="0.15">
      <c r="B6271">
        <f ca="1">IF(INDEX(Transactions!$L:$L,ROW()-8)="",TODAY(),INDEX(Transactions!$G:$G,ROW()-8))</f>
        <v>46238</v>
      </c>
      <c r="F6271">
        <f>IF(INDEX(Transactions!$L:$L,ROW()-8)="",0,INDEX(Transactions!$Q:$Q,ROW()-8))</f>
        <v>0</v>
      </c>
    </row>
    <row r="6272" spans="2:6" x14ac:dyDescent="0.15">
      <c r="B6272">
        <f ca="1">IF(INDEX(Transactions!$L:$L,ROW()-8)="",TODAY(),INDEX(Transactions!$G:$G,ROW()-8))</f>
        <v>46238</v>
      </c>
      <c r="F6272">
        <f>IF(INDEX(Transactions!$L:$L,ROW()-8)="",0,INDEX(Transactions!$Q:$Q,ROW()-8))</f>
        <v>0</v>
      </c>
    </row>
    <row r="6273" spans="2:6" x14ac:dyDescent="0.15">
      <c r="B6273">
        <f ca="1">IF(INDEX(Transactions!$L:$L,ROW()-8)="",TODAY(),INDEX(Transactions!$G:$G,ROW()-8))</f>
        <v>46238</v>
      </c>
      <c r="F6273">
        <f>IF(INDEX(Transactions!$L:$L,ROW()-8)="",0,INDEX(Transactions!$Q:$Q,ROW()-8))</f>
        <v>0</v>
      </c>
    </row>
    <row r="6274" spans="2:6" x14ac:dyDescent="0.15">
      <c r="B6274">
        <f ca="1">IF(INDEX(Transactions!$L:$L,ROW()-8)="",TODAY(),INDEX(Transactions!$G:$G,ROW()-8))</f>
        <v>46238</v>
      </c>
      <c r="F6274">
        <f>IF(INDEX(Transactions!$L:$L,ROW()-8)="",0,INDEX(Transactions!$Q:$Q,ROW()-8))</f>
        <v>0</v>
      </c>
    </row>
    <row r="6275" spans="2:6" x14ac:dyDescent="0.15">
      <c r="B6275">
        <f ca="1">IF(INDEX(Transactions!$L:$L,ROW()-8)="",TODAY(),INDEX(Transactions!$G:$G,ROW()-8))</f>
        <v>46238</v>
      </c>
      <c r="F6275">
        <f>IF(INDEX(Transactions!$L:$L,ROW()-8)="",0,INDEX(Transactions!$Q:$Q,ROW()-8))</f>
        <v>0</v>
      </c>
    </row>
    <row r="6276" spans="2:6" x14ac:dyDescent="0.15">
      <c r="B6276">
        <f ca="1">IF(INDEX(Transactions!$L:$L,ROW()-8)="",TODAY(),INDEX(Transactions!$G:$G,ROW()-8))</f>
        <v>46238</v>
      </c>
      <c r="F6276">
        <f>IF(INDEX(Transactions!$L:$L,ROW()-8)="",0,INDEX(Transactions!$Q:$Q,ROW()-8))</f>
        <v>0</v>
      </c>
    </row>
    <row r="6277" spans="2:6" x14ac:dyDescent="0.15">
      <c r="B6277">
        <f ca="1">IF(INDEX(Transactions!$L:$L,ROW()-8)="",TODAY(),INDEX(Transactions!$G:$G,ROW()-8))</f>
        <v>46238</v>
      </c>
      <c r="F6277">
        <f>IF(INDEX(Transactions!$L:$L,ROW()-8)="",0,INDEX(Transactions!$Q:$Q,ROW()-8))</f>
        <v>0</v>
      </c>
    </row>
    <row r="6278" spans="2:6" x14ac:dyDescent="0.15">
      <c r="B6278">
        <f ca="1">IF(INDEX(Transactions!$L:$L,ROW()-8)="",TODAY(),INDEX(Transactions!$G:$G,ROW()-8))</f>
        <v>46238</v>
      </c>
      <c r="F6278">
        <f>IF(INDEX(Transactions!$L:$L,ROW()-8)="",0,INDEX(Transactions!$Q:$Q,ROW()-8))</f>
        <v>0</v>
      </c>
    </row>
    <row r="6279" spans="2:6" x14ac:dyDescent="0.15">
      <c r="B6279">
        <f ca="1">IF(INDEX(Transactions!$L:$L,ROW()-8)="",TODAY(),INDEX(Transactions!$G:$G,ROW()-8))</f>
        <v>46238</v>
      </c>
      <c r="F6279">
        <f>IF(INDEX(Transactions!$L:$L,ROW()-8)="",0,INDEX(Transactions!$Q:$Q,ROW()-8))</f>
        <v>0</v>
      </c>
    </row>
    <row r="6280" spans="2:6" x14ac:dyDescent="0.15">
      <c r="B6280">
        <f ca="1">IF(INDEX(Transactions!$L:$L,ROW()-8)="",TODAY(),INDEX(Transactions!$G:$G,ROW()-8))</f>
        <v>46238</v>
      </c>
      <c r="F6280">
        <f>IF(INDEX(Transactions!$L:$L,ROW()-8)="",0,INDEX(Transactions!$Q:$Q,ROW()-8))</f>
        <v>0</v>
      </c>
    </row>
    <row r="6281" spans="2:6" x14ac:dyDescent="0.15">
      <c r="B6281">
        <f ca="1">IF(INDEX(Transactions!$L:$L,ROW()-8)="",TODAY(),INDEX(Transactions!$G:$G,ROW()-8))</f>
        <v>46238</v>
      </c>
      <c r="F6281">
        <f>IF(INDEX(Transactions!$L:$L,ROW()-8)="",0,INDEX(Transactions!$Q:$Q,ROW()-8))</f>
        <v>0</v>
      </c>
    </row>
    <row r="6282" spans="2:6" x14ac:dyDescent="0.15">
      <c r="B6282">
        <f ca="1">IF(INDEX(Transactions!$L:$L,ROW()-8)="",TODAY(),INDEX(Transactions!$G:$G,ROW()-8))</f>
        <v>46238</v>
      </c>
      <c r="F6282">
        <f>IF(INDEX(Transactions!$L:$L,ROW()-8)="",0,INDEX(Transactions!$Q:$Q,ROW()-8))</f>
        <v>0</v>
      </c>
    </row>
    <row r="6283" spans="2:6" x14ac:dyDescent="0.15">
      <c r="B6283">
        <f ca="1">IF(INDEX(Transactions!$L:$L,ROW()-8)="",TODAY(),INDEX(Transactions!$G:$G,ROW()-8))</f>
        <v>46238</v>
      </c>
      <c r="F6283">
        <f>IF(INDEX(Transactions!$L:$L,ROW()-8)="",0,INDEX(Transactions!$Q:$Q,ROW()-8))</f>
        <v>0</v>
      </c>
    </row>
    <row r="6284" spans="2:6" x14ac:dyDescent="0.15">
      <c r="B6284">
        <f ca="1">IF(INDEX(Transactions!$L:$L,ROW()-8)="",TODAY(),INDEX(Transactions!$G:$G,ROW()-8))</f>
        <v>46238</v>
      </c>
      <c r="F6284">
        <f>IF(INDEX(Transactions!$L:$L,ROW()-8)="",0,INDEX(Transactions!$Q:$Q,ROW()-8))</f>
        <v>0</v>
      </c>
    </row>
    <row r="6285" spans="2:6" x14ac:dyDescent="0.15">
      <c r="B6285">
        <f ca="1">IF(INDEX(Transactions!$L:$L,ROW()-8)="",TODAY(),INDEX(Transactions!$G:$G,ROW()-8))</f>
        <v>46238</v>
      </c>
      <c r="F6285">
        <f>IF(INDEX(Transactions!$L:$L,ROW()-8)="",0,INDEX(Transactions!$Q:$Q,ROW()-8))</f>
        <v>0</v>
      </c>
    </row>
    <row r="6286" spans="2:6" x14ac:dyDescent="0.15">
      <c r="B6286">
        <f ca="1">IF(INDEX(Transactions!$L:$L,ROW()-8)="",TODAY(),INDEX(Transactions!$G:$G,ROW()-8))</f>
        <v>46238</v>
      </c>
      <c r="F6286">
        <f>IF(INDEX(Transactions!$L:$L,ROW()-8)="",0,INDEX(Transactions!$Q:$Q,ROW()-8))</f>
        <v>0</v>
      </c>
    </row>
    <row r="6287" spans="2:6" x14ac:dyDescent="0.15">
      <c r="B6287">
        <f ca="1">IF(INDEX(Transactions!$L:$L,ROW()-8)="",TODAY(),INDEX(Transactions!$G:$G,ROW()-8))</f>
        <v>46238</v>
      </c>
      <c r="F6287">
        <f>IF(INDEX(Transactions!$L:$L,ROW()-8)="",0,INDEX(Transactions!$Q:$Q,ROW()-8))</f>
        <v>0</v>
      </c>
    </row>
    <row r="6288" spans="2:6" x14ac:dyDescent="0.15">
      <c r="B6288">
        <f ca="1">IF(INDEX(Transactions!$L:$L,ROW()-8)="",TODAY(),INDEX(Transactions!$G:$G,ROW()-8))</f>
        <v>46238</v>
      </c>
      <c r="F6288">
        <f>IF(INDEX(Transactions!$L:$L,ROW()-8)="",0,INDEX(Transactions!$Q:$Q,ROW()-8))</f>
        <v>0</v>
      </c>
    </row>
    <row r="6289" spans="2:6" x14ac:dyDescent="0.15">
      <c r="B6289">
        <f ca="1">IF(INDEX(Transactions!$L:$L,ROW()-8)="",TODAY(),INDEX(Transactions!$G:$G,ROW()-8))</f>
        <v>46238</v>
      </c>
      <c r="F6289">
        <f>IF(INDEX(Transactions!$L:$L,ROW()-8)="",0,INDEX(Transactions!$Q:$Q,ROW()-8))</f>
        <v>0</v>
      </c>
    </row>
    <row r="6290" spans="2:6" x14ac:dyDescent="0.15">
      <c r="B6290">
        <f ca="1">IF(INDEX(Transactions!$L:$L,ROW()-8)="",TODAY(),INDEX(Transactions!$G:$G,ROW()-8))</f>
        <v>46238</v>
      </c>
      <c r="F6290">
        <f>IF(INDEX(Transactions!$L:$L,ROW()-8)="",0,INDEX(Transactions!$Q:$Q,ROW()-8))</f>
        <v>0</v>
      </c>
    </row>
    <row r="6291" spans="2:6" x14ac:dyDescent="0.15">
      <c r="B6291">
        <f ca="1">IF(INDEX(Transactions!$L:$L,ROW()-8)="",TODAY(),INDEX(Transactions!$G:$G,ROW()-8))</f>
        <v>46238</v>
      </c>
      <c r="F6291">
        <f>IF(INDEX(Transactions!$L:$L,ROW()-8)="",0,INDEX(Transactions!$Q:$Q,ROW()-8))</f>
        <v>0</v>
      </c>
    </row>
    <row r="6292" spans="2:6" x14ac:dyDescent="0.15">
      <c r="B6292">
        <f ca="1">IF(INDEX(Transactions!$L:$L,ROW()-8)="",TODAY(),INDEX(Transactions!$G:$G,ROW()-8))</f>
        <v>46238</v>
      </c>
      <c r="F6292">
        <f>IF(INDEX(Transactions!$L:$L,ROW()-8)="",0,INDEX(Transactions!$Q:$Q,ROW()-8))</f>
        <v>0</v>
      </c>
    </row>
    <row r="6293" spans="2:6" x14ac:dyDescent="0.15">
      <c r="B6293">
        <f ca="1">IF(INDEX(Transactions!$L:$L,ROW()-8)="",TODAY(),INDEX(Transactions!$G:$G,ROW()-8))</f>
        <v>46238</v>
      </c>
      <c r="F6293">
        <f>IF(INDEX(Transactions!$L:$L,ROW()-8)="",0,INDEX(Transactions!$Q:$Q,ROW()-8))</f>
        <v>0</v>
      </c>
    </row>
    <row r="6294" spans="2:6" x14ac:dyDescent="0.15">
      <c r="B6294">
        <f ca="1">IF(INDEX(Transactions!$L:$L,ROW()-8)="",TODAY(),INDEX(Transactions!$G:$G,ROW()-8))</f>
        <v>46238</v>
      </c>
      <c r="F6294">
        <f>IF(INDEX(Transactions!$L:$L,ROW()-8)="",0,INDEX(Transactions!$Q:$Q,ROW()-8))</f>
        <v>0</v>
      </c>
    </row>
    <row r="6295" spans="2:6" x14ac:dyDescent="0.15">
      <c r="B6295">
        <f ca="1">IF(INDEX(Transactions!$L:$L,ROW()-8)="",TODAY(),INDEX(Transactions!$G:$G,ROW()-8))</f>
        <v>46238</v>
      </c>
      <c r="F6295">
        <f>IF(INDEX(Transactions!$L:$L,ROW()-8)="",0,INDEX(Transactions!$Q:$Q,ROW()-8))</f>
        <v>0</v>
      </c>
    </row>
    <row r="6296" spans="2:6" x14ac:dyDescent="0.15">
      <c r="B6296">
        <f ca="1">IF(INDEX(Transactions!$L:$L,ROW()-8)="",TODAY(),INDEX(Transactions!$G:$G,ROW()-8))</f>
        <v>46238</v>
      </c>
      <c r="F6296">
        <f>IF(INDEX(Transactions!$L:$L,ROW()-8)="",0,INDEX(Transactions!$Q:$Q,ROW()-8))</f>
        <v>0</v>
      </c>
    </row>
    <row r="6297" spans="2:6" x14ac:dyDescent="0.15">
      <c r="B6297">
        <f ca="1">IF(INDEX(Transactions!$L:$L,ROW()-8)="",TODAY(),INDEX(Transactions!$G:$G,ROW()-8))</f>
        <v>46238</v>
      </c>
      <c r="F6297">
        <f>IF(INDEX(Transactions!$L:$L,ROW()-8)="",0,INDEX(Transactions!$Q:$Q,ROW()-8))</f>
        <v>0</v>
      </c>
    </row>
    <row r="6298" spans="2:6" x14ac:dyDescent="0.15">
      <c r="B6298">
        <f ca="1">IF(INDEX(Transactions!$L:$L,ROW()-8)="",TODAY(),INDEX(Transactions!$G:$G,ROW()-8))</f>
        <v>46238</v>
      </c>
      <c r="F6298">
        <f>IF(INDEX(Transactions!$L:$L,ROW()-8)="",0,INDEX(Transactions!$Q:$Q,ROW()-8))</f>
        <v>0</v>
      </c>
    </row>
    <row r="6299" spans="2:6" x14ac:dyDescent="0.15">
      <c r="B6299">
        <f ca="1">IF(INDEX(Transactions!$L:$L,ROW()-8)="",TODAY(),INDEX(Transactions!$G:$G,ROW()-8))</f>
        <v>46238</v>
      </c>
      <c r="F6299">
        <f>IF(INDEX(Transactions!$L:$L,ROW()-8)="",0,INDEX(Transactions!$Q:$Q,ROW()-8))</f>
        <v>0</v>
      </c>
    </row>
    <row r="6300" spans="2:6" x14ac:dyDescent="0.15">
      <c r="B6300">
        <f ca="1">IF(INDEX(Transactions!$L:$L,ROW()-8)="",TODAY(),INDEX(Transactions!$G:$G,ROW()-8))</f>
        <v>46238</v>
      </c>
      <c r="F6300">
        <f>IF(INDEX(Transactions!$L:$L,ROW()-8)="",0,INDEX(Transactions!$Q:$Q,ROW()-8))</f>
        <v>0</v>
      </c>
    </row>
    <row r="6301" spans="2:6" x14ac:dyDescent="0.15">
      <c r="B6301">
        <f ca="1">IF(INDEX(Transactions!$L:$L,ROW()-8)="",TODAY(),INDEX(Transactions!$G:$G,ROW()-8))</f>
        <v>46238</v>
      </c>
      <c r="F6301">
        <f>IF(INDEX(Transactions!$L:$L,ROW()-8)="",0,INDEX(Transactions!$Q:$Q,ROW()-8))</f>
        <v>0</v>
      </c>
    </row>
    <row r="6302" spans="2:6" x14ac:dyDescent="0.15">
      <c r="B6302">
        <f ca="1">IF(INDEX(Transactions!$L:$L,ROW()-8)="",TODAY(),INDEX(Transactions!$G:$G,ROW()-8))</f>
        <v>46238</v>
      </c>
      <c r="F6302">
        <f>IF(INDEX(Transactions!$L:$L,ROW()-8)="",0,INDEX(Transactions!$Q:$Q,ROW()-8))</f>
        <v>0</v>
      </c>
    </row>
    <row r="6303" spans="2:6" x14ac:dyDescent="0.15">
      <c r="B6303">
        <f ca="1">IF(INDEX(Transactions!$L:$L,ROW()-8)="",TODAY(),INDEX(Transactions!$G:$G,ROW()-8))</f>
        <v>46238</v>
      </c>
      <c r="F6303">
        <f>IF(INDEX(Transactions!$L:$L,ROW()-8)="",0,INDEX(Transactions!$Q:$Q,ROW()-8))</f>
        <v>0</v>
      </c>
    </row>
    <row r="6304" spans="2:6" x14ac:dyDescent="0.15">
      <c r="B6304">
        <f ca="1">IF(INDEX(Transactions!$L:$L,ROW()-8)="",TODAY(),INDEX(Transactions!$G:$G,ROW()-8))</f>
        <v>46238</v>
      </c>
      <c r="F6304">
        <f>IF(INDEX(Transactions!$L:$L,ROW()-8)="",0,INDEX(Transactions!$Q:$Q,ROW()-8))</f>
        <v>0</v>
      </c>
    </row>
    <row r="6305" spans="2:6" x14ac:dyDescent="0.15">
      <c r="B6305">
        <f ca="1">IF(INDEX(Transactions!$L:$L,ROW()-8)="",TODAY(),INDEX(Transactions!$G:$G,ROW()-8))</f>
        <v>46238</v>
      </c>
      <c r="F6305">
        <f>IF(INDEX(Transactions!$L:$L,ROW()-8)="",0,INDEX(Transactions!$Q:$Q,ROW()-8))</f>
        <v>0</v>
      </c>
    </row>
    <row r="6306" spans="2:6" x14ac:dyDescent="0.15">
      <c r="B6306">
        <f ca="1">IF(INDEX(Transactions!$L:$L,ROW()-8)="",TODAY(),INDEX(Transactions!$G:$G,ROW()-8))</f>
        <v>46238</v>
      </c>
      <c r="F6306">
        <f>IF(INDEX(Transactions!$L:$L,ROW()-8)="",0,INDEX(Transactions!$Q:$Q,ROW()-8))</f>
        <v>0</v>
      </c>
    </row>
    <row r="6307" spans="2:6" x14ac:dyDescent="0.15">
      <c r="B6307">
        <f ca="1">IF(INDEX(Transactions!$L:$L,ROW()-8)="",TODAY(),INDEX(Transactions!$G:$G,ROW()-8))</f>
        <v>46238</v>
      </c>
      <c r="F6307">
        <f>IF(INDEX(Transactions!$L:$L,ROW()-8)="",0,INDEX(Transactions!$Q:$Q,ROW()-8))</f>
        <v>0</v>
      </c>
    </row>
    <row r="6308" spans="2:6" x14ac:dyDescent="0.15">
      <c r="B6308">
        <f ca="1">IF(INDEX(Transactions!$L:$L,ROW()-8)="",TODAY(),INDEX(Transactions!$G:$G,ROW()-8))</f>
        <v>46238</v>
      </c>
      <c r="F6308">
        <f>IF(INDEX(Transactions!$L:$L,ROW()-8)="",0,INDEX(Transactions!$Q:$Q,ROW()-8))</f>
        <v>0</v>
      </c>
    </row>
    <row r="6309" spans="2:6" x14ac:dyDescent="0.15">
      <c r="B6309">
        <f ca="1">IF(INDEX(Transactions!$L:$L,ROW()-8)="",TODAY(),INDEX(Transactions!$G:$G,ROW()-8))</f>
        <v>46238</v>
      </c>
      <c r="F6309">
        <f>IF(INDEX(Transactions!$L:$L,ROW()-8)="",0,INDEX(Transactions!$Q:$Q,ROW()-8))</f>
        <v>0</v>
      </c>
    </row>
    <row r="6310" spans="2:6" x14ac:dyDescent="0.15">
      <c r="B6310">
        <f ca="1">IF(INDEX(Transactions!$L:$L,ROW()-8)="",TODAY(),INDEX(Transactions!$G:$G,ROW()-8))</f>
        <v>46238</v>
      </c>
      <c r="F6310">
        <f>IF(INDEX(Transactions!$L:$L,ROW()-8)="",0,INDEX(Transactions!$Q:$Q,ROW()-8))</f>
        <v>0</v>
      </c>
    </row>
    <row r="6311" spans="2:6" x14ac:dyDescent="0.15">
      <c r="B6311">
        <f ca="1">IF(INDEX(Transactions!$L:$L,ROW()-8)="",TODAY(),INDEX(Transactions!$G:$G,ROW()-8))</f>
        <v>46238</v>
      </c>
      <c r="F6311">
        <f>IF(INDEX(Transactions!$L:$L,ROW()-8)="",0,INDEX(Transactions!$Q:$Q,ROW()-8))</f>
        <v>0</v>
      </c>
    </row>
    <row r="6312" spans="2:6" x14ac:dyDescent="0.15">
      <c r="B6312">
        <f ca="1">IF(INDEX(Transactions!$L:$L,ROW()-8)="",TODAY(),INDEX(Transactions!$G:$G,ROW()-8))</f>
        <v>46238</v>
      </c>
      <c r="F6312">
        <f>IF(INDEX(Transactions!$L:$L,ROW()-8)="",0,INDEX(Transactions!$Q:$Q,ROW()-8))</f>
        <v>0</v>
      </c>
    </row>
    <row r="6313" spans="2:6" x14ac:dyDescent="0.15">
      <c r="B6313">
        <f ca="1">IF(INDEX(Transactions!$L:$L,ROW()-8)="",TODAY(),INDEX(Transactions!$G:$G,ROW()-8))</f>
        <v>46238</v>
      </c>
      <c r="F6313">
        <f>IF(INDEX(Transactions!$L:$L,ROW()-8)="",0,INDEX(Transactions!$Q:$Q,ROW()-8))</f>
        <v>0</v>
      </c>
    </row>
    <row r="6314" spans="2:6" x14ac:dyDescent="0.15">
      <c r="B6314">
        <f ca="1">IF(INDEX(Transactions!$L:$L,ROW()-8)="",TODAY(),INDEX(Transactions!$G:$G,ROW()-8))</f>
        <v>46238</v>
      </c>
      <c r="F6314">
        <f>IF(INDEX(Transactions!$L:$L,ROW()-8)="",0,INDEX(Transactions!$Q:$Q,ROW()-8))</f>
        <v>0</v>
      </c>
    </row>
    <row r="6315" spans="2:6" x14ac:dyDescent="0.15">
      <c r="B6315">
        <f ca="1">IF(INDEX(Transactions!$L:$L,ROW()-8)="",TODAY(),INDEX(Transactions!$G:$G,ROW()-8))</f>
        <v>46238</v>
      </c>
      <c r="F6315">
        <f>IF(INDEX(Transactions!$L:$L,ROW()-8)="",0,INDEX(Transactions!$Q:$Q,ROW()-8))</f>
        <v>0</v>
      </c>
    </row>
    <row r="6316" spans="2:6" x14ac:dyDescent="0.15">
      <c r="B6316">
        <f ca="1">IF(INDEX(Transactions!$L:$L,ROW()-8)="",TODAY(),INDEX(Transactions!$G:$G,ROW()-8))</f>
        <v>46238</v>
      </c>
      <c r="F6316">
        <f>IF(INDEX(Transactions!$L:$L,ROW()-8)="",0,INDEX(Transactions!$Q:$Q,ROW()-8))</f>
        <v>0</v>
      </c>
    </row>
    <row r="6317" spans="2:6" x14ac:dyDescent="0.15">
      <c r="B6317">
        <f ca="1">IF(INDEX(Transactions!$L:$L,ROW()-8)="",TODAY(),INDEX(Transactions!$G:$G,ROW()-8))</f>
        <v>46238</v>
      </c>
      <c r="F6317">
        <f>IF(INDEX(Transactions!$L:$L,ROW()-8)="",0,INDEX(Transactions!$Q:$Q,ROW()-8))</f>
        <v>0</v>
      </c>
    </row>
    <row r="6318" spans="2:6" x14ac:dyDescent="0.15">
      <c r="B6318">
        <f ca="1">IF(INDEX(Transactions!$L:$L,ROW()-8)="",TODAY(),INDEX(Transactions!$G:$G,ROW()-8))</f>
        <v>46238</v>
      </c>
      <c r="F6318">
        <f>IF(INDEX(Transactions!$L:$L,ROW()-8)="",0,INDEX(Transactions!$Q:$Q,ROW()-8))</f>
        <v>0</v>
      </c>
    </row>
    <row r="6319" spans="2:6" x14ac:dyDescent="0.15">
      <c r="B6319">
        <f ca="1">IF(INDEX(Transactions!$L:$L,ROW()-8)="",TODAY(),INDEX(Transactions!$G:$G,ROW()-8))</f>
        <v>46238</v>
      </c>
      <c r="F6319">
        <f>IF(INDEX(Transactions!$L:$L,ROW()-8)="",0,INDEX(Transactions!$Q:$Q,ROW()-8))</f>
        <v>0</v>
      </c>
    </row>
    <row r="6320" spans="2:6" x14ac:dyDescent="0.15">
      <c r="B6320">
        <f ca="1">IF(INDEX(Transactions!$L:$L,ROW()-8)="",TODAY(),INDEX(Transactions!$G:$G,ROW()-8))</f>
        <v>46238</v>
      </c>
      <c r="F6320">
        <f>IF(INDEX(Transactions!$L:$L,ROW()-8)="",0,INDEX(Transactions!$Q:$Q,ROW()-8))</f>
        <v>0</v>
      </c>
    </row>
    <row r="6321" spans="2:6" x14ac:dyDescent="0.15">
      <c r="B6321">
        <f ca="1">IF(INDEX(Transactions!$L:$L,ROW()-8)="",TODAY(),INDEX(Transactions!$G:$G,ROW()-8))</f>
        <v>46238</v>
      </c>
      <c r="F6321">
        <f>IF(INDEX(Transactions!$L:$L,ROW()-8)="",0,INDEX(Transactions!$Q:$Q,ROW()-8))</f>
        <v>0</v>
      </c>
    </row>
    <row r="6322" spans="2:6" x14ac:dyDescent="0.15">
      <c r="B6322">
        <f ca="1">IF(INDEX(Transactions!$L:$L,ROW()-8)="",TODAY(),INDEX(Transactions!$G:$G,ROW()-8))</f>
        <v>46238</v>
      </c>
      <c r="F6322">
        <f>IF(INDEX(Transactions!$L:$L,ROW()-8)="",0,INDEX(Transactions!$Q:$Q,ROW()-8))</f>
        <v>0</v>
      </c>
    </row>
    <row r="6323" spans="2:6" x14ac:dyDescent="0.15">
      <c r="B6323">
        <f ca="1">IF(INDEX(Transactions!$L:$L,ROW()-8)="",TODAY(),INDEX(Transactions!$G:$G,ROW()-8))</f>
        <v>46238</v>
      </c>
      <c r="F6323">
        <f>IF(INDEX(Transactions!$L:$L,ROW()-8)="",0,INDEX(Transactions!$Q:$Q,ROW()-8))</f>
        <v>0</v>
      </c>
    </row>
    <row r="6324" spans="2:6" x14ac:dyDescent="0.15">
      <c r="B6324">
        <f ca="1">IF(INDEX(Transactions!$L:$L,ROW()-8)="",TODAY(),INDEX(Transactions!$G:$G,ROW()-8))</f>
        <v>46238</v>
      </c>
      <c r="F6324">
        <f>IF(INDEX(Transactions!$L:$L,ROW()-8)="",0,INDEX(Transactions!$Q:$Q,ROW()-8))</f>
        <v>0</v>
      </c>
    </row>
    <row r="6325" spans="2:6" x14ac:dyDescent="0.15">
      <c r="B6325">
        <f ca="1">IF(INDEX(Transactions!$L:$L,ROW()-8)="",TODAY(),INDEX(Transactions!$G:$G,ROW()-8))</f>
        <v>46238</v>
      </c>
      <c r="F6325">
        <f>IF(INDEX(Transactions!$L:$L,ROW()-8)="",0,INDEX(Transactions!$Q:$Q,ROW()-8))</f>
        <v>0</v>
      </c>
    </row>
    <row r="6326" spans="2:6" x14ac:dyDescent="0.15">
      <c r="B6326">
        <f ca="1">IF(INDEX(Transactions!$L:$L,ROW()-8)="",TODAY(),INDEX(Transactions!$G:$G,ROW()-8))</f>
        <v>46238</v>
      </c>
      <c r="F6326">
        <f>IF(INDEX(Transactions!$L:$L,ROW()-8)="",0,INDEX(Transactions!$Q:$Q,ROW()-8))</f>
        <v>0</v>
      </c>
    </row>
    <row r="6327" spans="2:6" x14ac:dyDescent="0.15">
      <c r="B6327">
        <f ca="1">IF(INDEX(Transactions!$L:$L,ROW()-8)="",TODAY(),INDEX(Transactions!$G:$G,ROW()-8))</f>
        <v>46238</v>
      </c>
      <c r="F6327">
        <f>IF(INDEX(Transactions!$L:$L,ROW()-8)="",0,INDEX(Transactions!$Q:$Q,ROW()-8))</f>
        <v>0</v>
      </c>
    </row>
    <row r="6328" spans="2:6" x14ac:dyDescent="0.15">
      <c r="B6328">
        <f ca="1">IF(INDEX(Transactions!$L:$L,ROW()-8)="",TODAY(),INDEX(Transactions!$G:$G,ROW()-8))</f>
        <v>46238</v>
      </c>
      <c r="F6328">
        <f>IF(INDEX(Transactions!$L:$L,ROW()-8)="",0,INDEX(Transactions!$Q:$Q,ROW()-8))</f>
        <v>0</v>
      </c>
    </row>
    <row r="6329" spans="2:6" x14ac:dyDescent="0.15">
      <c r="B6329">
        <f ca="1">IF(INDEX(Transactions!$L:$L,ROW()-8)="",TODAY(),INDEX(Transactions!$G:$G,ROW()-8))</f>
        <v>46238</v>
      </c>
      <c r="F6329">
        <f>IF(INDEX(Transactions!$L:$L,ROW()-8)="",0,INDEX(Transactions!$Q:$Q,ROW()-8))</f>
        <v>0</v>
      </c>
    </row>
    <row r="6330" spans="2:6" x14ac:dyDescent="0.15">
      <c r="B6330">
        <f ca="1">IF(INDEX(Transactions!$L:$L,ROW()-8)="",TODAY(),INDEX(Transactions!$G:$G,ROW()-8))</f>
        <v>46238</v>
      </c>
      <c r="F6330">
        <f>IF(INDEX(Transactions!$L:$L,ROW()-8)="",0,INDEX(Transactions!$Q:$Q,ROW()-8))</f>
        <v>0</v>
      </c>
    </row>
    <row r="6331" spans="2:6" x14ac:dyDescent="0.15">
      <c r="B6331">
        <f ca="1">IF(INDEX(Transactions!$L:$L,ROW()-8)="",TODAY(),INDEX(Transactions!$G:$G,ROW()-8))</f>
        <v>46238</v>
      </c>
      <c r="F6331">
        <f>IF(INDEX(Transactions!$L:$L,ROW()-8)="",0,INDEX(Transactions!$Q:$Q,ROW()-8))</f>
        <v>0</v>
      </c>
    </row>
    <row r="6332" spans="2:6" x14ac:dyDescent="0.15">
      <c r="B6332">
        <f ca="1">IF(INDEX(Transactions!$L:$L,ROW()-8)="",TODAY(),INDEX(Transactions!$G:$G,ROW()-8))</f>
        <v>46238</v>
      </c>
      <c r="F6332">
        <f>IF(INDEX(Transactions!$L:$L,ROW()-8)="",0,INDEX(Transactions!$Q:$Q,ROW()-8))</f>
        <v>0</v>
      </c>
    </row>
    <row r="6333" spans="2:6" x14ac:dyDescent="0.15">
      <c r="B6333">
        <f ca="1">IF(INDEX(Transactions!$L:$L,ROW()-8)="",TODAY(),INDEX(Transactions!$G:$G,ROW()-8))</f>
        <v>46238</v>
      </c>
      <c r="F6333">
        <f>IF(INDEX(Transactions!$L:$L,ROW()-8)="",0,INDEX(Transactions!$Q:$Q,ROW()-8))</f>
        <v>0</v>
      </c>
    </row>
    <row r="6334" spans="2:6" x14ac:dyDescent="0.15">
      <c r="B6334">
        <f ca="1">IF(INDEX(Transactions!$L:$L,ROW()-8)="",TODAY(),INDEX(Transactions!$G:$G,ROW()-8))</f>
        <v>46238</v>
      </c>
      <c r="F6334">
        <f>IF(INDEX(Transactions!$L:$L,ROW()-8)="",0,INDEX(Transactions!$Q:$Q,ROW()-8))</f>
        <v>0</v>
      </c>
    </row>
    <row r="6335" spans="2:6" x14ac:dyDescent="0.15">
      <c r="B6335">
        <f ca="1">IF(INDEX(Transactions!$L:$L,ROW()-8)="",TODAY(),INDEX(Transactions!$G:$G,ROW()-8))</f>
        <v>46238</v>
      </c>
      <c r="F6335">
        <f>IF(INDEX(Transactions!$L:$L,ROW()-8)="",0,INDEX(Transactions!$Q:$Q,ROW()-8))</f>
        <v>0</v>
      </c>
    </row>
    <row r="6336" spans="2:6" x14ac:dyDescent="0.15">
      <c r="B6336">
        <f ca="1">IF(INDEX(Transactions!$L:$L,ROW()-8)="",TODAY(),INDEX(Transactions!$G:$G,ROW()-8))</f>
        <v>46238</v>
      </c>
      <c r="F6336">
        <f>IF(INDEX(Transactions!$L:$L,ROW()-8)="",0,INDEX(Transactions!$Q:$Q,ROW()-8))</f>
        <v>0</v>
      </c>
    </row>
    <row r="6337" spans="2:6" x14ac:dyDescent="0.15">
      <c r="B6337">
        <f ca="1">IF(INDEX(Transactions!$L:$L,ROW()-8)="",TODAY(),INDEX(Transactions!$G:$G,ROW()-8))</f>
        <v>46238</v>
      </c>
      <c r="F6337">
        <f>IF(INDEX(Transactions!$L:$L,ROW()-8)="",0,INDEX(Transactions!$Q:$Q,ROW()-8))</f>
        <v>0</v>
      </c>
    </row>
    <row r="6338" spans="2:6" x14ac:dyDescent="0.15">
      <c r="B6338">
        <f ca="1">IF(INDEX(Transactions!$L:$L,ROW()-8)="",TODAY(),INDEX(Transactions!$G:$G,ROW()-8))</f>
        <v>46238</v>
      </c>
      <c r="F6338">
        <f>IF(INDEX(Transactions!$L:$L,ROW()-8)="",0,INDEX(Transactions!$Q:$Q,ROW()-8))</f>
        <v>0</v>
      </c>
    </row>
    <row r="6339" spans="2:6" x14ac:dyDescent="0.15">
      <c r="B6339">
        <f ca="1">IF(INDEX(Transactions!$L:$L,ROW()-8)="",TODAY(),INDEX(Transactions!$G:$G,ROW()-8))</f>
        <v>46238</v>
      </c>
      <c r="F6339">
        <f>IF(INDEX(Transactions!$L:$L,ROW()-8)="",0,INDEX(Transactions!$Q:$Q,ROW()-8))</f>
        <v>0</v>
      </c>
    </row>
    <row r="6340" spans="2:6" x14ac:dyDescent="0.15">
      <c r="B6340">
        <f ca="1">IF(INDEX(Transactions!$L:$L,ROW()-8)="",TODAY(),INDEX(Transactions!$G:$G,ROW()-8))</f>
        <v>46238</v>
      </c>
      <c r="F6340">
        <f>IF(INDEX(Transactions!$L:$L,ROW()-8)="",0,INDEX(Transactions!$Q:$Q,ROW()-8))</f>
        <v>0</v>
      </c>
    </row>
    <row r="6341" spans="2:6" x14ac:dyDescent="0.15">
      <c r="B6341">
        <f ca="1">IF(INDEX(Transactions!$L:$L,ROW()-8)="",TODAY(),INDEX(Transactions!$G:$G,ROW()-8))</f>
        <v>46238</v>
      </c>
      <c r="F6341">
        <f>IF(INDEX(Transactions!$L:$L,ROW()-8)="",0,INDEX(Transactions!$Q:$Q,ROW()-8))</f>
        <v>0</v>
      </c>
    </row>
    <row r="6342" spans="2:6" x14ac:dyDescent="0.15">
      <c r="B6342">
        <f ca="1">IF(INDEX(Transactions!$L:$L,ROW()-8)="",TODAY(),INDEX(Transactions!$G:$G,ROW()-8))</f>
        <v>46238</v>
      </c>
      <c r="F6342">
        <f>IF(INDEX(Transactions!$L:$L,ROW()-8)="",0,INDEX(Transactions!$Q:$Q,ROW()-8))</f>
        <v>0</v>
      </c>
    </row>
    <row r="6343" spans="2:6" x14ac:dyDescent="0.15">
      <c r="B6343">
        <f ca="1">IF(INDEX(Transactions!$L:$L,ROW()-8)="",TODAY(),INDEX(Transactions!$G:$G,ROW()-8))</f>
        <v>46238</v>
      </c>
      <c r="F6343">
        <f>IF(INDEX(Transactions!$L:$L,ROW()-8)="",0,INDEX(Transactions!$Q:$Q,ROW()-8))</f>
        <v>0</v>
      </c>
    </row>
    <row r="6344" spans="2:6" x14ac:dyDescent="0.15">
      <c r="B6344">
        <f ca="1">IF(INDEX(Transactions!$L:$L,ROW()-8)="",TODAY(),INDEX(Transactions!$G:$G,ROW()-8))</f>
        <v>46238</v>
      </c>
      <c r="F6344">
        <f>IF(INDEX(Transactions!$L:$L,ROW()-8)="",0,INDEX(Transactions!$Q:$Q,ROW()-8))</f>
        <v>0</v>
      </c>
    </row>
    <row r="6345" spans="2:6" x14ac:dyDescent="0.15">
      <c r="B6345">
        <f ca="1">IF(INDEX(Transactions!$L:$L,ROW()-8)="",TODAY(),INDEX(Transactions!$G:$G,ROW()-8))</f>
        <v>46238</v>
      </c>
      <c r="F6345">
        <f>IF(INDEX(Transactions!$L:$L,ROW()-8)="",0,INDEX(Transactions!$Q:$Q,ROW()-8))</f>
        <v>0</v>
      </c>
    </row>
    <row r="6346" spans="2:6" x14ac:dyDescent="0.15">
      <c r="B6346">
        <f ca="1">IF(INDEX(Transactions!$L:$L,ROW()-8)="",TODAY(),INDEX(Transactions!$G:$G,ROW()-8))</f>
        <v>46238</v>
      </c>
      <c r="F6346">
        <f>IF(INDEX(Transactions!$L:$L,ROW()-8)="",0,INDEX(Transactions!$Q:$Q,ROW()-8))</f>
        <v>0</v>
      </c>
    </row>
    <row r="6347" spans="2:6" x14ac:dyDescent="0.15">
      <c r="B6347">
        <f ca="1">IF(INDEX(Transactions!$L:$L,ROW()-8)="",TODAY(),INDEX(Transactions!$G:$G,ROW()-8))</f>
        <v>46238</v>
      </c>
      <c r="F6347">
        <f>IF(INDEX(Transactions!$L:$L,ROW()-8)="",0,INDEX(Transactions!$Q:$Q,ROW()-8))</f>
        <v>0</v>
      </c>
    </row>
    <row r="6348" spans="2:6" x14ac:dyDescent="0.15">
      <c r="B6348">
        <f ca="1">IF(INDEX(Transactions!$L:$L,ROW()-8)="",TODAY(),INDEX(Transactions!$G:$G,ROW()-8))</f>
        <v>46238</v>
      </c>
      <c r="F6348">
        <f>IF(INDEX(Transactions!$L:$L,ROW()-8)="",0,INDEX(Transactions!$Q:$Q,ROW()-8))</f>
        <v>0</v>
      </c>
    </row>
    <row r="6349" spans="2:6" x14ac:dyDescent="0.15">
      <c r="B6349">
        <f ca="1">IF(INDEX(Transactions!$L:$L,ROW()-8)="",TODAY(),INDEX(Transactions!$G:$G,ROW()-8))</f>
        <v>46238</v>
      </c>
      <c r="F6349">
        <f>IF(INDEX(Transactions!$L:$L,ROW()-8)="",0,INDEX(Transactions!$Q:$Q,ROW()-8))</f>
        <v>0</v>
      </c>
    </row>
    <row r="6350" spans="2:6" x14ac:dyDescent="0.15">
      <c r="B6350">
        <f ca="1">IF(INDEX(Transactions!$L:$L,ROW()-8)="",TODAY(),INDEX(Transactions!$G:$G,ROW()-8))</f>
        <v>46238</v>
      </c>
      <c r="F6350">
        <f>IF(INDEX(Transactions!$L:$L,ROW()-8)="",0,INDEX(Transactions!$Q:$Q,ROW()-8))</f>
        <v>0</v>
      </c>
    </row>
    <row r="6351" spans="2:6" x14ac:dyDescent="0.15">
      <c r="B6351">
        <f ca="1">IF(INDEX(Transactions!$L:$L,ROW()-8)="",TODAY(),INDEX(Transactions!$G:$G,ROW()-8))</f>
        <v>46238</v>
      </c>
      <c r="F6351">
        <f>IF(INDEX(Transactions!$L:$L,ROW()-8)="",0,INDEX(Transactions!$Q:$Q,ROW()-8))</f>
        <v>0</v>
      </c>
    </row>
    <row r="6352" spans="2:6" x14ac:dyDescent="0.15">
      <c r="B6352">
        <f ca="1">IF(INDEX(Transactions!$L:$L,ROW()-8)="",TODAY(),INDEX(Transactions!$G:$G,ROW()-8))</f>
        <v>46238</v>
      </c>
      <c r="F6352">
        <f>IF(INDEX(Transactions!$L:$L,ROW()-8)="",0,INDEX(Transactions!$Q:$Q,ROW()-8))</f>
        <v>0</v>
      </c>
    </row>
    <row r="6353" spans="2:6" x14ac:dyDescent="0.15">
      <c r="B6353">
        <f ca="1">IF(INDEX(Transactions!$L:$L,ROW()-8)="",TODAY(),INDEX(Transactions!$G:$G,ROW()-8))</f>
        <v>46238</v>
      </c>
      <c r="F6353">
        <f>IF(INDEX(Transactions!$L:$L,ROW()-8)="",0,INDEX(Transactions!$Q:$Q,ROW()-8))</f>
        <v>0</v>
      </c>
    </row>
    <row r="6354" spans="2:6" x14ac:dyDescent="0.15">
      <c r="B6354">
        <f ca="1">IF(INDEX(Transactions!$L:$L,ROW()-8)="",TODAY(),INDEX(Transactions!$G:$G,ROW()-8))</f>
        <v>46238</v>
      </c>
      <c r="F6354">
        <f>IF(INDEX(Transactions!$L:$L,ROW()-8)="",0,INDEX(Transactions!$Q:$Q,ROW()-8))</f>
        <v>0</v>
      </c>
    </row>
    <row r="6355" spans="2:6" x14ac:dyDescent="0.15">
      <c r="B6355">
        <f ca="1">IF(INDEX(Transactions!$L:$L,ROW()-8)="",TODAY(),INDEX(Transactions!$G:$G,ROW()-8))</f>
        <v>46238</v>
      </c>
      <c r="F6355">
        <f>IF(INDEX(Transactions!$L:$L,ROW()-8)="",0,INDEX(Transactions!$Q:$Q,ROW()-8))</f>
        <v>0</v>
      </c>
    </row>
    <row r="6356" spans="2:6" x14ac:dyDescent="0.15">
      <c r="B6356">
        <f ca="1">IF(INDEX(Transactions!$L:$L,ROW()-8)="",TODAY(),INDEX(Transactions!$G:$G,ROW()-8))</f>
        <v>46238</v>
      </c>
      <c r="F6356">
        <f>IF(INDEX(Transactions!$L:$L,ROW()-8)="",0,INDEX(Transactions!$Q:$Q,ROW()-8))</f>
        <v>0</v>
      </c>
    </row>
    <row r="6357" spans="2:6" x14ac:dyDescent="0.15">
      <c r="B6357">
        <f ca="1">IF(INDEX(Transactions!$L:$L,ROW()-8)="",TODAY(),INDEX(Transactions!$G:$G,ROW()-8))</f>
        <v>46238</v>
      </c>
      <c r="F6357">
        <f>IF(INDEX(Transactions!$L:$L,ROW()-8)="",0,INDEX(Transactions!$Q:$Q,ROW()-8))</f>
        <v>0</v>
      </c>
    </row>
    <row r="6358" spans="2:6" x14ac:dyDescent="0.15">
      <c r="B6358">
        <f ca="1">IF(INDEX(Transactions!$L:$L,ROW()-8)="",TODAY(),INDEX(Transactions!$G:$G,ROW()-8))</f>
        <v>46238</v>
      </c>
      <c r="F6358">
        <f>IF(INDEX(Transactions!$L:$L,ROW()-8)="",0,INDEX(Transactions!$Q:$Q,ROW()-8))</f>
        <v>0</v>
      </c>
    </row>
    <row r="6359" spans="2:6" x14ac:dyDescent="0.15">
      <c r="B6359">
        <f ca="1">IF(INDEX(Transactions!$L:$L,ROW()-8)="",TODAY(),INDEX(Transactions!$G:$G,ROW()-8))</f>
        <v>46238</v>
      </c>
      <c r="F6359">
        <f>IF(INDEX(Transactions!$L:$L,ROW()-8)="",0,INDEX(Transactions!$Q:$Q,ROW()-8))</f>
        <v>0</v>
      </c>
    </row>
    <row r="6360" spans="2:6" x14ac:dyDescent="0.15">
      <c r="B6360">
        <f ca="1">IF(INDEX(Transactions!$L:$L,ROW()-8)="",TODAY(),INDEX(Transactions!$G:$G,ROW()-8))</f>
        <v>46238</v>
      </c>
      <c r="F6360">
        <f>IF(INDEX(Transactions!$L:$L,ROW()-8)="",0,INDEX(Transactions!$Q:$Q,ROW()-8))</f>
        <v>0</v>
      </c>
    </row>
    <row r="6361" spans="2:6" x14ac:dyDescent="0.15">
      <c r="B6361">
        <f ca="1">IF(INDEX(Transactions!$L:$L,ROW()-8)="",TODAY(),INDEX(Transactions!$G:$G,ROW()-8))</f>
        <v>46238</v>
      </c>
      <c r="F6361">
        <f>IF(INDEX(Transactions!$L:$L,ROW()-8)="",0,INDEX(Transactions!$Q:$Q,ROW()-8))</f>
        <v>0</v>
      </c>
    </row>
    <row r="6362" spans="2:6" x14ac:dyDescent="0.15">
      <c r="B6362">
        <f ca="1">IF(INDEX(Transactions!$L:$L,ROW()-8)="",TODAY(),INDEX(Transactions!$G:$G,ROW()-8))</f>
        <v>46238</v>
      </c>
      <c r="F6362">
        <f>IF(INDEX(Transactions!$L:$L,ROW()-8)="",0,INDEX(Transactions!$Q:$Q,ROW()-8))</f>
        <v>0</v>
      </c>
    </row>
    <row r="6363" spans="2:6" x14ac:dyDescent="0.15">
      <c r="B6363">
        <f ca="1">IF(INDEX(Transactions!$L:$L,ROW()-8)="",TODAY(),INDEX(Transactions!$G:$G,ROW()-8))</f>
        <v>46238</v>
      </c>
      <c r="F6363">
        <f>IF(INDEX(Transactions!$L:$L,ROW()-8)="",0,INDEX(Transactions!$Q:$Q,ROW()-8))</f>
        <v>0</v>
      </c>
    </row>
    <row r="6364" spans="2:6" x14ac:dyDescent="0.15">
      <c r="B6364">
        <f ca="1">IF(INDEX(Transactions!$L:$L,ROW()-8)="",TODAY(),INDEX(Transactions!$G:$G,ROW()-8))</f>
        <v>46238</v>
      </c>
      <c r="F6364">
        <f>IF(INDEX(Transactions!$L:$L,ROW()-8)="",0,INDEX(Transactions!$Q:$Q,ROW()-8))</f>
        <v>0</v>
      </c>
    </row>
    <row r="6365" spans="2:6" x14ac:dyDescent="0.15">
      <c r="B6365">
        <f ca="1">IF(INDEX(Transactions!$L:$L,ROW()-8)="",TODAY(),INDEX(Transactions!$G:$G,ROW()-8))</f>
        <v>46238</v>
      </c>
      <c r="F6365">
        <f>IF(INDEX(Transactions!$L:$L,ROW()-8)="",0,INDEX(Transactions!$Q:$Q,ROW()-8))</f>
        <v>0</v>
      </c>
    </row>
    <row r="6366" spans="2:6" x14ac:dyDescent="0.15">
      <c r="B6366">
        <f ca="1">IF(INDEX(Transactions!$L:$L,ROW()-8)="",TODAY(),INDEX(Transactions!$G:$G,ROW()-8))</f>
        <v>46238</v>
      </c>
      <c r="F6366">
        <f>IF(INDEX(Transactions!$L:$L,ROW()-8)="",0,INDEX(Transactions!$Q:$Q,ROW()-8))</f>
        <v>0</v>
      </c>
    </row>
    <row r="6367" spans="2:6" x14ac:dyDescent="0.15">
      <c r="B6367">
        <f ca="1">IF(INDEX(Transactions!$L:$L,ROW()-8)="",TODAY(),INDEX(Transactions!$G:$G,ROW()-8))</f>
        <v>46238</v>
      </c>
      <c r="F6367">
        <f>IF(INDEX(Transactions!$L:$L,ROW()-8)="",0,INDEX(Transactions!$Q:$Q,ROW()-8))</f>
        <v>0</v>
      </c>
    </row>
    <row r="6368" spans="2:6" x14ac:dyDescent="0.15">
      <c r="B6368">
        <f ca="1">IF(INDEX(Transactions!$L:$L,ROW()-8)="",TODAY(),INDEX(Transactions!$G:$G,ROW()-8))</f>
        <v>46238</v>
      </c>
      <c r="F6368">
        <f>IF(INDEX(Transactions!$L:$L,ROW()-8)="",0,INDEX(Transactions!$Q:$Q,ROW()-8))</f>
        <v>0</v>
      </c>
    </row>
    <row r="6369" spans="2:6" x14ac:dyDescent="0.15">
      <c r="B6369">
        <f ca="1">IF(INDEX(Transactions!$L:$L,ROW()-8)="",TODAY(),INDEX(Transactions!$G:$G,ROW()-8))</f>
        <v>46238</v>
      </c>
      <c r="F6369">
        <f>IF(INDEX(Transactions!$L:$L,ROW()-8)="",0,INDEX(Transactions!$Q:$Q,ROW()-8))</f>
        <v>0</v>
      </c>
    </row>
    <row r="6370" spans="2:6" x14ac:dyDescent="0.15">
      <c r="B6370">
        <f ca="1">IF(INDEX(Transactions!$L:$L,ROW()-8)="",TODAY(),INDEX(Transactions!$G:$G,ROW()-8))</f>
        <v>46238</v>
      </c>
      <c r="F6370">
        <f>IF(INDEX(Transactions!$L:$L,ROW()-8)="",0,INDEX(Transactions!$Q:$Q,ROW()-8))</f>
        <v>0</v>
      </c>
    </row>
    <row r="6371" spans="2:6" x14ac:dyDescent="0.15">
      <c r="B6371">
        <f ca="1">IF(INDEX(Transactions!$L:$L,ROW()-8)="",TODAY(),INDEX(Transactions!$G:$G,ROW()-8))</f>
        <v>46238</v>
      </c>
      <c r="F6371">
        <f>IF(INDEX(Transactions!$L:$L,ROW()-8)="",0,INDEX(Transactions!$Q:$Q,ROW()-8))</f>
        <v>0</v>
      </c>
    </row>
    <row r="6372" spans="2:6" x14ac:dyDescent="0.15">
      <c r="B6372">
        <f ca="1">IF(INDEX(Transactions!$L:$L,ROW()-8)="",TODAY(),INDEX(Transactions!$G:$G,ROW()-8))</f>
        <v>46238</v>
      </c>
      <c r="F6372">
        <f>IF(INDEX(Transactions!$L:$L,ROW()-8)="",0,INDEX(Transactions!$Q:$Q,ROW()-8))</f>
        <v>0</v>
      </c>
    </row>
    <row r="6373" spans="2:6" x14ac:dyDescent="0.15">
      <c r="B6373">
        <f ca="1">IF(INDEX(Transactions!$L:$L,ROW()-8)="",TODAY(),INDEX(Transactions!$G:$G,ROW()-8))</f>
        <v>46238</v>
      </c>
      <c r="F6373">
        <f>IF(INDEX(Transactions!$L:$L,ROW()-8)="",0,INDEX(Transactions!$Q:$Q,ROW()-8))</f>
        <v>0</v>
      </c>
    </row>
    <row r="6374" spans="2:6" x14ac:dyDescent="0.15">
      <c r="B6374">
        <f ca="1">IF(INDEX(Transactions!$L:$L,ROW()-8)="",TODAY(),INDEX(Transactions!$G:$G,ROW()-8))</f>
        <v>46238</v>
      </c>
      <c r="F6374">
        <f>IF(INDEX(Transactions!$L:$L,ROW()-8)="",0,INDEX(Transactions!$Q:$Q,ROW()-8))</f>
        <v>0</v>
      </c>
    </row>
    <row r="6375" spans="2:6" x14ac:dyDescent="0.15">
      <c r="B6375">
        <f ca="1">IF(INDEX(Transactions!$L:$L,ROW()-8)="",TODAY(),INDEX(Transactions!$G:$G,ROW()-8))</f>
        <v>46238</v>
      </c>
      <c r="F6375">
        <f>IF(INDEX(Transactions!$L:$L,ROW()-8)="",0,INDEX(Transactions!$Q:$Q,ROW()-8))</f>
        <v>0</v>
      </c>
    </row>
    <row r="6376" spans="2:6" x14ac:dyDescent="0.15">
      <c r="B6376">
        <f ca="1">IF(INDEX(Transactions!$L:$L,ROW()-8)="",TODAY(),INDEX(Transactions!$G:$G,ROW()-8))</f>
        <v>46238</v>
      </c>
      <c r="F6376">
        <f>IF(INDEX(Transactions!$L:$L,ROW()-8)="",0,INDEX(Transactions!$Q:$Q,ROW()-8))</f>
        <v>0</v>
      </c>
    </row>
    <row r="6377" spans="2:6" x14ac:dyDescent="0.15">
      <c r="B6377">
        <f ca="1">IF(INDEX(Transactions!$L:$L,ROW()-8)="",TODAY(),INDEX(Transactions!$G:$G,ROW()-8))</f>
        <v>46238</v>
      </c>
      <c r="F6377">
        <f>IF(INDEX(Transactions!$L:$L,ROW()-8)="",0,INDEX(Transactions!$Q:$Q,ROW()-8))</f>
        <v>0</v>
      </c>
    </row>
    <row r="6378" spans="2:6" x14ac:dyDescent="0.15">
      <c r="B6378">
        <f ca="1">IF(INDEX(Transactions!$L:$L,ROW()-8)="",TODAY(),INDEX(Transactions!$G:$G,ROW()-8))</f>
        <v>46238</v>
      </c>
      <c r="F6378">
        <f>IF(INDEX(Transactions!$L:$L,ROW()-8)="",0,INDEX(Transactions!$Q:$Q,ROW()-8))</f>
        <v>0</v>
      </c>
    </row>
    <row r="6379" spans="2:6" x14ac:dyDescent="0.15">
      <c r="B6379">
        <f ca="1">IF(INDEX(Transactions!$L:$L,ROW()-8)="",TODAY(),INDEX(Transactions!$G:$G,ROW()-8))</f>
        <v>46238</v>
      </c>
      <c r="F6379">
        <f>IF(INDEX(Transactions!$L:$L,ROW()-8)="",0,INDEX(Transactions!$Q:$Q,ROW()-8))</f>
        <v>0</v>
      </c>
    </row>
    <row r="6380" spans="2:6" x14ac:dyDescent="0.15">
      <c r="B6380">
        <f ca="1">IF(INDEX(Transactions!$L:$L,ROW()-8)="",TODAY(),INDEX(Transactions!$G:$G,ROW()-8))</f>
        <v>46238</v>
      </c>
      <c r="F6380">
        <f>IF(INDEX(Transactions!$L:$L,ROW()-8)="",0,INDEX(Transactions!$Q:$Q,ROW()-8))</f>
        <v>0</v>
      </c>
    </row>
    <row r="6381" spans="2:6" x14ac:dyDescent="0.15">
      <c r="B6381">
        <f ca="1">IF(INDEX(Transactions!$L:$L,ROW()-8)="",TODAY(),INDEX(Transactions!$G:$G,ROW()-8))</f>
        <v>46238</v>
      </c>
      <c r="F6381">
        <f>IF(INDEX(Transactions!$L:$L,ROW()-8)="",0,INDEX(Transactions!$Q:$Q,ROW()-8))</f>
        <v>0</v>
      </c>
    </row>
    <row r="6382" spans="2:6" x14ac:dyDescent="0.15">
      <c r="B6382">
        <f ca="1">IF(INDEX(Transactions!$L:$L,ROW()-8)="",TODAY(),INDEX(Transactions!$G:$G,ROW()-8))</f>
        <v>46238</v>
      </c>
      <c r="F6382">
        <f>IF(INDEX(Transactions!$L:$L,ROW()-8)="",0,INDEX(Transactions!$Q:$Q,ROW()-8))</f>
        <v>0</v>
      </c>
    </row>
    <row r="6383" spans="2:6" x14ac:dyDescent="0.15">
      <c r="B6383">
        <f ca="1">IF(INDEX(Transactions!$L:$L,ROW()-8)="",TODAY(),INDEX(Transactions!$G:$G,ROW()-8))</f>
        <v>46238</v>
      </c>
      <c r="F6383">
        <f>IF(INDEX(Transactions!$L:$L,ROW()-8)="",0,INDEX(Transactions!$Q:$Q,ROW()-8))</f>
        <v>0</v>
      </c>
    </row>
    <row r="6384" spans="2:6" x14ac:dyDescent="0.15">
      <c r="B6384">
        <f ca="1">IF(INDEX(Transactions!$L:$L,ROW()-8)="",TODAY(),INDEX(Transactions!$G:$G,ROW()-8))</f>
        <v>46238</v>
      </c>
      <c r="F6384">
        <f>IF(INDEX(Transactions!$L:$L,ROW()-8)="",0,INDEX(Transactions!$Q:$Q,ROW()-8))</f>
        <v>0</v>
      </c>
    </row>
    <row r="6385" spans="2:6" x14ac:dyDescent="0.15">
      <c r="B6385">
        <f ca="1">IF(INDEX(Transactions!$L:$L,ROW()-8)="",TODAY(),INDEX(Transactions!$G:$G,ROW()-8))</f>
        <v>46238</v>
      </c>
      <c r="F6385">
        <f>IF(INDEX(Transactions!$L:$L,ROW()-8)="",0,INDEX(Transactions!$Q:$Q,ROW()-8))</f>
        <v>0</v>
      </c>
    </row>
    <row r="6386" spans="2:6" x14ac:dyDescent="0.15">
      <c r="B6386">
        <f ca="1">IF(INDEX(Transactions!$L:$L,ROW()-8)="",TODAY(),INDEX(Transactions!$G:$G,ROW()-8))</f>
        <v>46238</v>
      </c>
      <c r="F6386">
        <f>IF(INDEX(Transactions!$L:$L,ROW()-8)="",0,INDEX(Transactions!$Q:$Q,ROW()-8))</f>
        <v>0</v>
      </c>
    </row>
    <row r="6387" spans="2:6" x14ac:dyDescent="0.15">
      <c r="B6387">
        <f ca="1">IF(INDEX(Transactions!$L:$L,ROW()-8)="",TODAY(),INDEX(Transactions!$G:$G,ROW()-8))</f>
        <v>46238</v>
      </c>
      <c r="F6387">
        <f>IF(INDEX(Transactions!$L:$L,ROW()-8)="",0,INDEX(Transactions!$Q:$Q,ROW()-8))</f>
        <v>0</v>
      </c>
    </row>
    <row r="6388" spans="2:6" x14ac:dyDescent="0.15">
      <c r="B6388">
        <f ca="1">IF(INDEX(Transactions!$L:$L,ROW()-8)="",TODAY(),INDEX(Transactions!$G:$G,ROW()-8))</f>
        <v>46238</v>
      </c>
      <c r="F6388">
        <f>IF(INDEX(Transactions!$L:$L,ROW()-8)="",0,INDEX(Transactions!$Q:$Q,ROW()-8))</f>
        <v>0</v>
      </c>
    </row>
    <row r="6389" spans="2:6" x14ac:dyDescent="0.15">
      <c r="B6389">
        <f ca="1">IF(INDEX(Transactions!$L:$L,ROW()-8)="",TODAY(),INDEX(Transactions!$G:$G,ROW()-8))</f>
        <v>46238</v>
      </c>
      <c r="F6389">
        <f>IF(INDEX(Transactions!$L:$L,ROW()-8)="",0,INDEX(Transactions!$Q:$Q,ROW()-8))</f>
        <v>0</v>
      </c>
    </row>
    <row r="6390" spans="2:6" x14ac:dyDescent="0.15">
      <c r="B6390">
        <f ca="1">IF(INDEX(Transactions!$L:$L,ROW()-8)="",TODAY(),INDEX(Transactions!$G:$G,ROW()-8))</f>
        <v>46238</v>
      </c>
      <c r="F6390">
        <f>IF(INDEX(Transactions!$L:$L,ROW()-8)="",0,INDEX(Transactions!$Q:$Q,ROW()-8))</f>
        <v>0</v>
      </c>
    </row>
    <row r="6391" spans="2:6" x14ac:dyDescent="0.15">
      <c r="B6391">
        <f ca="1">IF(INDEX(Transactions!$L:$L,ROW()-8)="",TODAY(),INDEX(Transactions!$G:$G,ROW()-8))</f>
        <v>46238</v>
      </c>
      <c r="F6391">
        <f>IF(INDEX(Transactions!$L:$L,ROW()-8)="",0,INDEX(Transactions!$Q:$Q,ROW()-8))</f>
        <v>0</v>
      </c>
    </row>
    <row r="6392" spans="2:6" x14ac:dyDescent="0.15">
      <c r="B6392">
        <f ca="1">IF(INDEX(Transactions!$L:$L,ROW()-8)="",TODAY(),INDEX(Transactions!$G:$G,ROW()-8))</f>
        <v>46238</v>
      </c>
      <c r="F6392">
        <f>IF(INDEX(Transactions!$L:$L,ROW()-8)="",0,INDEX(Transactions!$Q:$Q,ROW()-8))</f>
        <v>0</v>
      </c>
    </row>
    <row r="6393" spans="2:6" x14ac:dyDescent="0.15">
      <c r="B6393">
        <f ca="1">IF(INDEX(Transactions!$L:$L,ROW()-8)="",TODAY(),INDEX(Transactions!$G:$G,ROW()-8))</f>
        <v>46238</v>
      </c>
      <c r="F6393">
        <f>IF(INDEX(Transactions!$L:$L,ROW()-8)="",0,INDEX(Transactions!$Q:$Q,ROW()-8))</f>
        <v>0</v>
      </c>
    </row>
    <row r="6394" spans="2:6" x14ac:dyDescent="0.15">
      <c r="B6394">
        <f ca="1">IF(INDEX(Transactions!$L:$L,ROW()-8)="",TODAY(),INDEX(Transactions!$G:$G,ROW()-8))</f>
        <v>46238</v>
      </c>
      <c r="F6394">
        <f>IF(INDEX(Transactions!$L:$L,ROW()-8)="",0,INDEX(Transactions!$Q:$Q,ROW()-8))</f>
        <v>0</v>
      </c>
    </row>
    <row r="6395" spans="2:6" x14ac:dyDescent="0.15">
      <c r="B6395">
        <f ca="1">IF(INDEX(Transactions!$L:$L,ROW()-8)="",TODAY(),INDEX(Transactions!$G:$G,ROW()-8))</f>
        <v>46238</v>
      </c>
      <c r="F6395">
        <f>IF(INDEX(Transactions!$L:$L,ROW()-8)="",0,INDEX(Transactions!$Q:$Q,ROW()-8))</f>
        <v>0</v>
      </c>
    </row>
    <row r="6396" spans="2:6" x14ac:dyDescent="0.15">
      <c r="B6396">
        <f ca="1">IF(INDEX(Transactions!$L:$L,ROW()-8)="",TODAY(),INDEX(Transactions!$G:$G,ROW()-8))</f>
        <v>46238</v>
      </c>
      <c r="F6396">
        <f>IF(INDEX(Transactions!$L:$L,ROW()-8)="",0,INDEX(Transactions!$Q:$Q,ROW()-8))</f>
        <v>0</v>
      </c>
    </row>
    <row r="6397" spans="2:6" x14ac:dyDescent="0.15">
      <c r="B6397">
        <f ca="1">IF(INDEX(Transactions!$L:$L,ROW()-8)="",TODAY(),INDEX(Transactions!$G:$G,ROW()-8))</f>
        <v>46238</v>
      </c>
      <c r="F6397">
        <f>IF(INDEX(Transactions!$L:$L,ROW()-8)="",0,INDEX(Transactions!$Q:$Q,ROW()-8))</f>
        <v>0</v>
      </c>
    </row>
    <row r="6398" spans="2:6" x14ac:dyDescent="0.15">
      <c r="B6398">
        <f ca="1">IF(INDEX(Transactions!$L:$L,ROW()-8)="",TODAY(),INDEX(Transactions!$G:$G,ROW()-8))</f>
        <v>46238</v>
      </c>
      <c r="F6398">
        <f>IF(INDEX(Transactions!$L:$L,ROW()-8)="",0,INDEX(Transactions!$Q:$Q,ROW()-8))</f>
        <v>0</v>
      </c>
    </row>
    <row r="6399" spans="2:6" x14ac:dyDescent="0.15">
      <c r="B6399">
        <f ca="1">IF(INDEX(Transactions!$L:$L,ROW()-8)="",TODAY(),INDEX(Transactions!$G:$G,ROW()-8))</f>
        <v>46238</v>
      </c>
      <c r="F6399">
        <f>IF(INDEX(Transactions!$L:$L,ROW()-8)="",0,INDEX(Transactions!$Q:$Q,ROW()-8))</f>
        <v>0</v>
      </c>
    </row>
    <row r="6400" spans="2:6" x14ac:dyDescent="0.15">
      <c r="B6400">
        <f ca="1">IF(INDEX(Transactions!$L:$L,ROW()-8)="",TODAY(),INDEX(Transactions!$G:$G,ROW()-8))</f>
        <v>46238</v>
      </c>
      <c r="F6400">
        <f>IF(INDEX(Transactions!$L:$L,ROW()-8)="",0,INDEX(Transactions!$Q:$Q,ROW()-8))</f>
        <v>0</v>
      </c>
    </row>
    <row r="6401" spans="2:6" x14ac:dyDescent="0.15">
      <c r="B6401">
        <f ca="1">IF(INDEX(Transactions!$L:$L,ROW()-8)="",TODAY(),INDEX(Transactions!$G:$G,ROW()-8))</f>
        <v>46238</v>
      </c>
      <c r="F6401">
        <f>IF(INDEX(Transactions!$L:$L,ROW()-8)="",0,INDEX(Transactions!$Q:$Q,ROW()-8))</f>
        <v>0</v>
      </c>
    </row>
    <row r="6402" spans="2:6" x14ac:dyDescent="0.15">
      <c r="B6402">
        <f ca="1">IF(INDEX(Transactions!$L:$L,ROW()-8)="",TODAY(),INDEX(Transactions!$G:$G,ROW()-8))</f>
        <v>46238</v>
      </c>
      <c r="F6402">
        <f>IF(INDEX(Transactions!$L:$L,ROW()-8)="",0,INDEX(Transactions!$Q:$Q,ROW()-8))</f>
        <v>0</v>
      </c>
    </row>
    <row r="6403" spans="2:6" x14ac:dyDescent="0.15">
      <c r="B6403">
        <f ca="1">IF(INDEX(Transactions!$L:$L,ROW()-8)="",TODAY(),INDEX(Transactions!$G:$G,ROW()-8))</f>
        <v>46238</v>
      </c>
      <c r="F6403">
        <f>IF(INDEX(Transactions!$L:$L,ROW()-8)="",0,INDEX(Transactions!$Q:$Q,ROW()-8))</f>
        <v>0</v>
      </c>
    </row>
    <row r="6404" spans="2:6" x14ac:dyDescent="0.15">
      <c r="B6404">
        <f ca="1">IF(INDEX(Transactions!$L:$L,ROW()-8)="",TODAY(),INDEX(Transactions!$G:$G,ROW()-8))</f>
        <v>46238</v>
      </c>
      <c r="F6404">
        <f>IF(INDEX(Transactions!$L:$L,ROW()-8)="",0,INDEX(Transactions!$Q:$Q,ROW()-8))</f>
        <v>0</v>
      </c>
    </row>
    <row r="6405" spans="2:6" x14ac:dyDescent="0.15">
      <c r="B6405">
        <f ca="1">IF(INDEX(Transactions!$L:$L,ROW()-8)="",TODAY(),INDEX(Transactions!$G:$G,ROW()-8))</f>
        <v>46238</v>
      </c>
      <c r="F6405">
        <f>IF(INDEX(Transactions!$L:$L,ROW()-8)="",0,INDEX(Transactions!$Q:$Q,ROW()-8))</f>
        <v>0</v>
      </c>
    </row>
    <row r="6406" spans="2:6" x14ac:dyDescent="0.15">
      <c r="B6406">
        <f ca="1">IF(INDEX(Transactions!$L:$L,ROW()-8)="",TODAY(),INDEX(Transactions!$G:$G,ROW()-8))</f>
        <v>46238</v>
      </c>
      <c r="F6406">
        <f>IF(INDEX(Transactions!$L:$L,ROW()-8)="",0,INDEX(Transactions!$Q:$Q,ROW()-8))</f>
        <v>0</v>
      </c>
    </row>
    <row r="6407" spans="2:6" x14ac:dyDescent="0.15">
      <c r="B6407">
        <f ca="1">IF(INDEX(Transactions!$L:$L,ROW()-8)="",TODAY(),INDEX(Transactions!$G:$G,ROW()-8))</f>
        <v>46238</v>
      </c>
      <c r="F6407">
        <f>IF(INDEX(Transactions!$L:$L,ROW()-8)="",0,INDEX(Transactions!$Q:$Q,ROW()-8))</f>
        <v>0</v>
      </c>
    </row>
    <row r="6408" spans="2:6" x14ac:dyDescent="0.15">
      <c r="B6408">
        <f ca="1">IF(INDEX(Transactions!$L:$L,ROW()-8)="",TODAY(),INDEX(Transactions!$G:$G,ROW()-8))</f>
        <v>46238</v>
      </c>
      <c r="F6408">
        <f>IF(INDEX(Transactions!$L:$L,ROW()-8)="",0,INDEX(Transactions!$Q:$Q,ROW()-8))</f>
        <v>0</v>
      </c>
    </row>
    <row r="6409" spans="2:6" x14ac:dyDescent="0.15">
      <c r="B6409">
        <f ca="1">IF(INDEX(Transactions!$L:$L,ROW()-8)="",TODAY(),INDEX(Transactions!$G:$G,ROW()-8))</f>
        <v>46238</v>
      </c>
      <c r="F6409">
        <f>IF(INDEX(Transactions!$L:$L,ROW()-8)="",0,INDEX(Transactions!$Q:$Q,ROW()-8))</f>
        <v>0</v>
      </c>
    </row>
    <row r="6410" spans="2:6" x14ac:dyDescent="0.15">
      <c r="B6410">
        <f ca="1">IF(INDEX(Transactions!$L:$L,ROW()-8)="",TODAY(),INDEX(Transactions!$G:$G,ROW()-8))</f>
        <v>46238</v>
      </c>
      <c r="F6410">
        <f>IF(INDEX(Transactions!$L:$L,ROW()-8)="",0,INDEX(Transactions!$Q:$Q,ROW()-8))</f>
        <v>0</v>
      </c>
    </row>
    <row r="6411" spans="2:6" x14ac:dyDescent="0.15">
      <c r="B6411">
        <f ca="1">IF(INDEX(Transactions!$L:$L,ROW()-8)="",TODAY(),INDEX(Transactions!$G:$G,ROW()-8))</f>
        <v>46238</v>
      </c>
      <c r="F6411">
        <f>IF(INDEX(Transactions!$L:$L,ROW()-8)="",0,INDEX(Transactions!$Q:$Q,ROW()-8))</f>
        <v>0</v>
      </c>
    </row>
    <row r="6412" spans="2:6" x14ac:dyDescent="0.15">
      <c r="B6412">
        <f ca="1">IF(INDEX(Transactions!$L:$L,ROW()-8)="",TODAY(),INDEX(Transactions!$G:$G,ROW()-8))</f>
        <v>46238</v>
      </c>
      <c r="F6412">
        <f>IF(INDEX(Transactions!$L:$L,ROW()-8)="",0,INDEX(Transactions!$Q:$Q,ROW()-8))</f>
        <v>0</v>
      </c>
    </row>
    <row r="6413" spans="2:6" x14ac:dyDescent="0.15">
      <c r="B6413">
        <f ca="1">IF(INDEX(Transactions!$L:$L,ROW()-8)="",TODAY(),INDEX(Transactions!$G:$G,ROW()-8))</f>
        <v>46238</v>
      </c>
      <c r="F6413">
        <f>IF(INDEX(Transactions!$L:$L,ROW()-8)="",0,INDEX(Transactions!$Q:$Q,ROW()-8))</f>
        <v>0</v>
      </c>
    </row>
    <row r="6414" spans="2:6" x14ac:dyDescent="0.15">
      <c r="B6414">
        <f ca="1">IF(INDEX(Transactions!$L:$L,ROW()-8)="",TODAY(),INDEX(Transactions!$G:$G,ROW()-8))</f>
        <v>46238</v>
      </c>
      <c r="F6414">
        <f>IF(INDEX(Transactions!$L:$L,ROW()-8)="",0,INDEX(Transactions!$Q:$Q,ROW()-8))</f>
        <v>0</v>
      </c>
    </row>
    <row r="6415" spans="2:6" x14ac:dyDescent="0.15">
      <c r="B6415">
        <f ca="1">IF(INDEX(Transactions!$L:$L,ROW()-8)="",TODAY(),INDEX(Transactions!$G:$G,ROW()-8))</f>
        <v>46238</v>
      </c>
      <c r="F6415">
        <f>IF(INDEX(Transactions!$L:$L,ROW()-8)="",0,INDEX(Transactions!$Q:$Q,ROW()-8))</f>
        <v>0</v>
      </c>
    </row>
    <row r="6416" spans="2:6" x14ac:dyDescent="0.15">
      <c r="B6416">
        <f ca="1">IF(INDEX(Transactions!$L:$L,ROW()-8)="",TODAY(),INDEX(Transactions!$G:$G,ROW()-8))</f>
        <v>46238</v>
      </c>
      <c r="F6416">
        <f>IF(INDEX(Transactions!$L:$L,ROW()-8)="",0,INDEX(Transactions!$Q:$Q,ROW()-8))</f>
        <v>0</v>
      </c>
    </row>
    <row r="6417" spans="2:6" x14ac:dyDescent="0.15">
      <c r="B6417">
        <f ca="1">IF(INDEX(Transactions!$L:$L,ROW()-8)="",TODAY(),INDEX(Transactions!$G:$G,ROW()-8))</f>
        <v>46238</v>
      </c>
      <c r="F6417">
        <f>IF(INDEX(Transactions!$L:$L,ROW()-8)="",0,INDEX(Transactions!$Q:$Q,ROW()-8))</f>
        <v>0</v>
      </c>
    </row>
    <row r="6418" spans="2:6" x14ac:dyDescent="0.15">
      <c r="B6418">
        <f ca="1">IF(INDEX(Transactions!$L:$L,ROW()-8)="",TODAY(),INDEX(Transactions!$G:$G,ROW()-8))</f>
        <v>46238</v>
      </c>
      <c r="F6418">
        <f>IF(INDEX(Transactions!$L:$L,ROW()-8)="",0,INDEX(Transactions!$Q:$Q,ROW()-8))</f>
        <v>0</v>
      </c>
    </row>
    <row r="6419" spans="2:6" x14ac:dyDescent="0.15">
      <c r="B6419">
        <f ca="1">IF(INDEX(Transactions!$L:$L,ROW()-8)="",TODAY(),INDEX(Transactions!$G:$G,ROW()-8))</f>
        <v>46238</v>
      </c>
      <c r="F6419">
        <f>IF(INDEX(Transactions!$L:$L,ROW()-8)="",0,INDEX(Transactions!$Q:$Q,ROW()-8))</f>
        <v>0</v>
      </c>
    </row>
    <row r="6420" spans="2:6" x14ac:dyDescent="0.15">
      <c r="B6420">
        <f ca="1">IF(INDEX(Transactions!$L:$L,ROW()-8)="",TODAY(),INDEX(Transactions!$G:$G,ROW()-8))</f>
        <v>46238</v>
      </c>
      <c r="F6420">
        <f>IF(INDEX(Transactions!$L:$L,ROW()-8)="",0,INDEX(Transactions!$Q:$Q,ROW()-8))</f>
        <v>0</v>
      </c>
    </row>
    <row r="6421" spans="2:6" x14ac:dyDescent="0.15">
      <c r="B6421">
        <f ca="1">IF(INDEX(Transactions!$L:$L,ROW()-8)="",TODAY(),INDEX(Transactions!$G:$G,ROW()-8))</f>
        <v>46238</v>
      </c>
      <c r="F6421">
        <f>IF(INDEX(Transactions!$L:$L,ROW()-8)="",0,INDEX(Transactions!$Q:$Q,ROW()-8))</f>
        <v>0</v>
      </c>
    </row>
    <row r="6422" spans="2:6" x14ac:dyDescent="0.15">
      <c r="B6422">
        <f ca="1">IF(INDEX(Transactions!$L:$L,ROW()-8)="",TODAY(),INDEX(Transactions!$G:$G,ROW()-8))</f>
        <v>46238</v>
      </c>
      <c r="F6422">
        <f>IF(INDEX(Transactions!$L:$L,ROW()-8)="",0,INDEX(Transactions!$Q:$Q,ROW()-8))</f>
        <v>0</v>
      </c>
    </row>
    <row r="6423" spans="2:6" x14ac:dyDescent="0.15">
      <c r="B6423">
        <f ca="1">IF(INDEX(Transactions!$L:$L,ROW()-8)="",TODAY(),INDEX(Transactions!$G:$G,ROW()-8))</f>
        <v>46238</v>
      </c>
      <c r="F6423">
        <f>IF(INDEX(Transactions!$L:$L,ROW()-8)="",0,INDEX(Transactions!$Q:$Q,ROW()-8))</f>
        <v>0</v>
      </c>
    </row>
    <row r="6424" spans="2:6" x14ac:dyDescent="0.15">
      <c r="B6424">
        <f ca="1">IF(INDEX(Transactions!$L:$L,ROW()-8)="",TODAY(),INDEX(Transactions!$G:$G,ROW()-8))</f>
        <v>46238</v>
      </c>
      <c r="F6424">
        <f>IF(INDEX(Transactions!$L:$L,ROW()-8)="",0,INDEX(Transactions!$Q:$Q,ROW()-8))</f>
        <v>0</v>
      </c>
    </row>
    <row r="6425" spans="2:6" x14ac:dyDescent="0.15">
      <c r="B6425">
        <f ca="1">IF(INDEX(Transactions!$L:$L,ROW()-8)="",TODAY(),INDEX(Transactions!$G:$G,ROW()-8))</f>
        <v>46238</v>
      </c>
      <c r="F6425">
        <f>IF(INDEX(Transactions!$L:$L,ROW()-8)="",0,INDEX(Transactions!$Q:$Q,ROW()-8))</f>
        <v>0</v>
      </c>
    </row>
    <row r="6426" spans="2:6" x14ac:dyDescent="0.15">
      <c r="B6426">
        <f ca="1">IF(INDEX(Transactions!$L:$L,ROW()-8)="",TODAY(),INDEX(Transactions!$G:$G,ROW()-8))</f>
        <v>46238</v>
      </c>
      <c r="F6426">
        <f>IF(INDEX(Transactions!$L:$L,ROW()-8)="",0,INDEX(Transactions!$Q:$Q,ROW()-8))</f>
        <v>0</v>
      </c>
    </row>
    <row r="6427" spans="2:6" x14ac:dyDescent="0.15">
      <c r="B6427">
        <f ca="1">IF(INDEX(Transactions!$L:$L,ROW()-8)="",TODAY(),INDEX(Transactions!$G:$G,ROW()-8))</f>
        <v>46238</v>
      </c>
      <c r="F6427">
        <f>IF(INDEX(Transactions!$L:$L,ROW()-8)="",0,INDEX(Transactions!$Q:$Q,ROW()-8))</f>
        <v>0</v>
      </c>
    </row>
    <row r="6428" spans="2:6" x14ac:dyDescent="0.15">
      <c r="B6428">
        <f ca="1">IF(INDEX(Transactions!$L:$L,ROW()-8)="",TODAY(),INDEX(Transactions!$G:$G,ROW()-8))</f>
        <v>46238</v>
      </c>
      <c r="F6428">
        <f>IF(INDEX(Transactions!$L:$L,ROW()-8)="",0,INDEX(Transactions!$Q:$Q,ROW()-8))</f>
        <v>0</v>
      </c>
    </row>
    <row r="6429" spans="2:6" x14ac:dyDescent="0.15">
      <c r="B6429">
        <f ca="1">IF(INDEX(Transactions!$L:$L,ROW()-8)="",TODAY(),INDEX(Transactions!$G:$G,ROW()-8))</f>
        <v>46238</v>
      </c>
      <c r="F6429">
        <f>IF(INDEX(Transactions!$L:$L,ROW()-8)="",0,INDEX(Transactions!$Q:$Q,ROW()-8))</f>
        <v>0</v>
      </c>
    </row>
    <row r="6430" spans="2:6" x14ac:dyDescent="0.15">
      <c r="B6430">
        <f ca="1">IF(INDEX(Transactions!$L:$L,ROW()-8)="",TODAY(),INDEX(Transactions!$G:$G,ROW()-8))</f>
        <v>46238</v>
      </c>
      <c r="F6430">
        <f>IF(INDEX(Transactions!$L:$L,ROW()-8)="",0,INDEX(Transactions!$Q:$Q,ROW()-8))</f>
        <v>0</v>
      </c>
    </row>
    <row r="6431" spans="2:6" x14ac:dyDescent="0.15">
      <c r="B6431">
        <f ca="1">IF(INDEX(Transactions!$L:$L,ROW()-8)="",TODAY(),INDEX(Transactions!$G:$G,ROW()-8))</f>
        <v>46238</v>
      </c>
      <c r="F6431">
        <f>IF(INDEX(Transactions!$L:$L,ROW()-8)="",0,INDEX(Transactions!$Q:$Q,ROW()-8))</f>
        <v>0</v>
      </c>
    </row>
    <row r="6432" spans="2:6" x14ac:dyDescent="0.15">
      <c r="B6432">
        <f ca="1">IF(INDEX(Transactions!$L:$L,ROW()-8)="",TODAY(),INDEX(Transactions!$G:$G,ROW()-8))</f>
        <v>46238</v>
      </c>
      <c r="F6432">
        <f>IF(INDEX(Transactions!$L:$L,ROW()-8)="",0,INDEX(Transactions!$Q:$Q,ROW()-8))</f>
        <v>0</v>
      </c>
    </row>
    <row r="6433" spans="2:6" x14ac:dyDescent="0.15">
      <c r="B6433">
        <f ca="1">IF(INDEX(Transactions!$L:$L,ROW()-8)="",TODAY(),INDEX(Transactions!$G:$G,ROW()-8))</f>
        <v>46238</v>
      </c>
      <c r="F6433">
        <f>IF(INDEX(Transactions!$L:$L,ROW()-8)="",0,INDEX(Transactions!$Q:$Q,ROW()-8))</f>
        <v>0</v>
      </c>
    </row>
    <row r="6434" spans="2:6" x14ac:dyDescent="0.15">
      <c r="B6434">
        <f ca="1">IF(INDEX(Transactions!$L:$L,ROW()-8)="",TODAY(),INDEX(Transactions!$G:$G,ROW()-8))</f>
        <v>46238</v>
      </c>
      <c r="F6434">
        <f>IF(INDEX(Transactions!$L:$L,ROW()-8)="",0,INDEX(Transactions!$Q:$Q,ROW()-8))</f>
        <v>0</v>
      </c>
    </row>
    <row r="6435" spans="2:6" x14ac:dyDescent="0.15">
      <c r="B6435">
        <f ca="1">IF(INDEX(Transactions!$L:$L,ROW()-8)="",TODAY(),INDEX(Transactions!$G:$G,ROW()-8))</f>
        <v>46238</v>
      </c>
      <c r="F6435">
        <f>IF(INDEX(Transactions!$L:$L,ROW()-8)="",0,INDEX(Transactions!$Q:$Q,ROW()-8))</f>
        <v>0</v>
      </c>
    </row>
    <row r="6436" spans="2:6" x14ac:dyDescent="0.15">
      <c r="B6436">
        <f ca="1">IF(INDEX(Transactions!$L:$L,ROW()-8)="",TODAY(),INDEX(Transactions!$G:$G,ROW()-8))</f>
        <v>46238</v>
      </c>
      <c r="F6436">
        <f>IF(INDEX(Transactions!$L:$L,ROW()-8)="",0,INDEX(Transactions!$Q:$Q,ROW()-8))</f>
        <v>0</v>
      </c>
    </row>
    <row r="6437" spans="2:6" x14ac:dyDescent="0.15">
      <c r="B6437">
        <f ca="1">IF(INDEX(Transactions!$L:$L,ROW()-8)="",TODAY(),INDEX(Transactions!$G:$G,ROW()-8))</f>
        <v>46238</v>
      </c>
      <c r="F6437">
        <f>IF(INDEX(Transactions!$L:$L,ROW()-8)="",0,INDEX(Transactions!$Q:$Q,ROW()-8))</f>
        <v>0</v>
      </c>
    </row>
    <row r="6438" spans="2:6" x14ac:dyDescent="0.15">
      <c r="B6438">
        <f ca="1">IF(INDEX(Transactions!$L:$L,ROW()-8)="",TODAY(),INDEX(Transactions!$G:$G,ROW()-8))</f>
        <v>46238</v>
      </c>
      <c r="F6438">
        <f>IF(INDEX(Transactions!$L:$L,ROW()-8)="",0,INDEX(Transactions!$Q:$Q,ROW()-8))</f>
        <v>0</v>
      </c>
    </row>
    <row r="6439" spans="2:6" x14ac:dyDescent="0.15">
      <c r="B6439">
        <f ca="1">IF(INDEX(Transactions!$L:$L,ROW()-8)="",TODAY(),INDEX(Transactions!$G:$G,ROW()-8))</f>
        <v>46238</v>
      </c>
      <c r="F6439">
        <f>IF(INDEX(Transactions!$L:$L,ROW()-8)="",0,INDEX(Transactions!$Q:$Q,ROW()-8))</f>
        <v>0</v>
      </c>
    </row>
    <row r="6440" spans="2:6" x14ac:dyDescent="0.15">
      <c r="B6440">
        <f ca="1">IF(INDEX(Transactions!$L:$L,ROW()-8)="",TODAY(),INDEX(Transactions!$G:$G,ROW()-8))</f>
        <v>46238</v>
      </c>
      <c r="F6440">
        <f>IF(INDEX(Transactions!$L:$L,ROW()-8)="",0,INDEX(Transactions!$Q:$Q,ROW()-8))</f>
        <v>0</v>
      </c>
    </row>
    <row r="6441" spans="2:6" x14ac:dyDescent="0.15">
      <c r="B6441">
        <f ca="1">IF(INDEX(Transactions!$L:$L,ROW()-8)="",TODAY(),INDEX(Transactions!$G:$G,ROW()-8))</f>
        <v>46238</v>
      </c>
      <c r="F6441">
        <f>IF(INDEX(Transactions!$L:$L,ROW()-8)="",0,INDEX(Transactions!$Q:$Q,ROW()-8))</f>
        <v>0</v>
      </c>
    </row>
    <row r="6442" spans="2:6" x14ac:dyDescent="0.15">
      <c r="B6442">
        <f ca="1">IF(INDEX(Transactions!$L:$L,ROW()-8)="",TODAY(),INDEX(Transactions!$G:$G,ROW()-8))</f>
        <v>46238</v>
      </c>
      <c r="F6442">
        <f>IF(INDEX(Transactions!$L:$L,ROW()-8)="",0,INDEX(Transactions!$Q:$Q,ROW()-8))</f>
        <v>0</v>
      </c>
    </row>
    <row r="6443" spans="2:6" x14ac:dyDescent="0.15">
      <c r="B6443">
        <f ca="1">IF(INDEX(Transactions!$L:$L,ROW()-8)="",TODAY(),INDEX(Transactions!$G:$G,ROW()-8))</f>
        <v>46238</v>
      </c>
      <c r="F6443">
        <f>IF(INDEX(Transactions!$L:$L,ROW()-8)="",0,INDEX(Transactions!$Q:$Q,ROW()-8))</f>
        <v>0</v>
      </c>
    </row>
    <row r="6444" spans="2:6" x14ac:dyDescent="0.15">
      <c r="B6444">
        <f ca="1">IF(INDEX(Transactions!$L:$L,ROW()-8)="",TODAY(),INDEX(Transactions!$G:$G,ROW()-8))</f>
        <v>46238</v>
      </c>
      <c r="F6444">
        <f>IF(INDEX(Transactions!$L:$L,ROW()-8)="",0,INDEX(Transactions!$Q:$Q,ROW()-8))</f>
        <v>0</v>
      </c>
    </row>
    <row r="6445" spans="2:6" x14ac:dyDescent="0.15">
      <c r="B6445">
        <f ca="1">IF(INDEX(Transactions!$L:$L,ROW()-8)="",TODAY(),INDEX(Transactions!$G:$G,ROW()-8))</f>
        <v>46238</v>
      </c>
      <c r="F6445">
        <f>IF(INDEX(Transactions!$L:$L,ROW()-8)="",0,INDEX(Transactions!$Q:$Q,ROW()-8))</f>
        <v>0</v>
      </c>
    </row>
    <row r="6446" spans="2:6" x14ac:dyDescent="0.15">
      <c r="B6446">
        <f ca="1">IF(INDEX(Transactions!$L:$L,ROW()-8)="",TODAY(),INDEX(Transactions!$G:$G,ROW()-8))</f>
        <v>46238</v>
      </c>
      <c r="F6446">
        <f>IF(INDEX(Transactions!$L:$L,ROW()-8)="",0,INDEX(Transactions!$Q:$Q,ROW()-8))</f>
        <v>0</v>
      </c>
    </row>
    <row r="6447" spans="2:6" x14ac:dyDescent="0.15">
      <c r="B6447">
        <f ca="1">IF(INDEX(Transactions!$L:$L,ROW()-8)="",TODAY(),INDEX(Transactions!$G:$G,ROW()-8))</f>
        <v>46238</v>
      </c>
      <c r="F6447">
        <f>IF(INDEX(Transactions!$L:$L,ROW()-8)="",0,INDEX(Transactions!$Q:$Q,ROW()-8))</f>
        <v>0</v>
      </c>
    </row>
    <row r="6448" spans="2:6" x14ac:dyDescent="0.15">
      <c r="B6448">
        <f ca="1">IF(INDEX(Transactions!$L:$L,ROW()-8)="",TODAY(),INDEX(Transactions!$G:$G,ROW()-8))</f>
        <v>46238</v>
      </c>
      <c r="F6448">
        <f>IF(INDEX(Transactions!$L:$L,ROW()-8)="",0,INDEX(Transactions!$Q:$Q,ROW()-8))</f>
        <v>0</v>
      </c>
    </row>
    <row r="6449" spans="2:6" x14ac:dyDescent="0.15">
      <c r="B6449">
        <f ca="1">IF(INDEX(Transactions!$L:$L,ROW()-8)="",TODAY(),INDEX(Transactions!$G:$G,ROW()-8))</f>
        <v>46238</v>
      </c>
      <c r="F6449">
        <f>IF(INDEX(Transactions!$L:$L,ROW()-8)="",0,INDEX(Transactions!$Q:$Q,ROW()-8))</f>
        <v>0</v>
      </c>
    </row>
    <row r="6450" spans="2:6" x14ac:dyDescent="0.15">
      <c r="B6450">
        <f ca="1">IF(INDEX(Transactions!$L:$L,ROW()-8)="",TODAY(),INDEX(Transactions!$G:$G,ROW()-8))</f>
        <v>46238</v>
      </c>
      <c r="F6450">
        <f>IF(INDEX(Transactions!$L:$L,ROW()-8)="",0,INDEX(Transactions!$Q:$Q,ROW()-8))</f>
        <v>0</v>
      </c>
    </row>
    <row r="6451" spans="2:6" x14ac:dyDescent="0.15">
      <c r="B6451">
        <f ca="1">IF(INDEX(Transactions!$L:$L,ROW()-8)="",TODAY(),INDEX(Transactions!$G:$G,ROW()-8))</f>
        <v>46238</v>
      </c>
      <c r="F6451">
        <f>IF(INDEX(Transactions!$L:$L,ROW()-8)="",0,INDEX(Transactions!$Q:$Q,ROW()-8))</f>
        <v>0</v>
      </c>
    </row>
    <row r="6452" spans="2:6" x14ac:dyDescent="0.15">
      <c r="B6452">
        <f ca="1">IF(INDEX(Transactions!$L:$L,ROW()-8)="",TODAY(),INDEX(Transactions!$G:$G,ROW()-8))</f>
        <v>46238</v>
      </c>
      <c r="F6452">
        <f>IF(INDEX(Transactions!$L:$L,ROW()-8)="",0,INDEX(Transactions!$Q:$Q,ROW()-8))</f>
        <v>0</v>
      </c>
    </row>
    <row r="6453" spans="2:6" x14ac:dyDescent="0.15">
      <c r="B6453">
        <f ca="1">IF(INDEX(Transactions!$L:$L,ROW()-8)="",TODAY(),INDEX(Transactions!$G:$G,ROW()-8))</f>
        <v>46238</v>
      </c>
      <c r="F6453">
        <f>IF(INDEX(Transactions!$L:$L,ROW()-8)="",0,INDEX(Transactions!$Q:$Q,ROW()-8))</f>
        <v>0</v>
      </c>
    </row>
    <row r="6454" spans="2:6" x14ac:dyDescent="0.15">
      <c r="B6454">
        <f ca="1">IF(INDEX(Transactions!$L:$L,ROW()-8)="",TODAY(),INDEX(Transactions!$G:$G,ROW()-8))</f>
        <v>46238</v>
      </c>
      <c r="F6454">
        <f>IF(INDEX(Transactions!$L:$L,ROW()-8)="",0,INDEX(Transactions!$Q:$Q,ROW()-8))</f>
        <v>0</v>
      </c>
    </row>
    <row r="6455" spans="2:6" x14ac:dyDescent="0.15">
      <c r="B6455">
        <f ca="1">IF(INDEX(Transactions!$L:$L,ROW()-8)="",TODAY(),INDEX(Transactions!$G:$G,ROW()-8))</f>
        <v>46238</v>
      </c>
      <c r="F6455">
        <f>IF(INDEX(Transactions!$L:$L,ROW()-8)="",0,INDEX(Transactions!$Q:$Q,ROW()-8))</f>
        <v>0</v>
      </c>
    </row>
    <row r="6456" spans="2:6" x14ac:dyDescent="0.15">
      <c r="B6456">
        <f ca="1">IF(INDEX(Transactions!$L:$L,ROW()-8)="",TODAY(),INDEX(Transactions!$G:$G,ROW()-8))</f>
        <v>46238</v>
      </c>
      <c r="F6456">
        <f>IF(INDEX(Transactions!$L:$L,ROW()-8)="",0,INDEX(Transactions!$Q:$Q,ROW()-8))</f>
        <v>0</v>
      </c>
    </row>
    <row r="6457" spans="2:6" x14ac:dyDescent="0.15">
      <c r="B6457">
        <f ca="1">IF(INDEX(Transactions!$L:$L,ROW()-8)="",TODAY(),INDEX(Transactions!$G:$G,ROW()-8))</f>
        <v>46238</v>
      </c>
      <c r="F6457">
        <f>IF(INDEX(Transactions!$L:$L,ROW()-8)="",0,INDEX(Transactions!$Q:$Q,ROW()-8))</f>
        <v>0</v>
      </c>
    </row>
    <row r="6458" spans="2:6" x14ac:dyDescent="0.15">
      <c r="B6458">
        <f ca="1">IF(INDEX(Transactions!$L:$L,ROW()-8)="",TODAY(),INDEX(Transactions!$G:$G,ROW()-8))</f>
        <v>46238</v>
      </c>
      <c r="F6458">
        <f>IF(INDEX(Transactions!$L:$L,ROW()-8)="",0,INDEX(Transactions!$Q:$Q,ROW()-8))</f>
        <v>0</v>
      </c>
    </row>
    <row r="6459" spans="2:6" x14ac:dyDescent="0.15">
      <c r="B6459">
        <f ca="1">IF(INDEX(Transactions!$L:$L,ROW()-8)="",TODAY(),INDEX(Transactions!$G:$G,ROW()-8))</f>
        <v>46238</v>
      </c>
      <c r="F6459">
        <f>IF(INDEX(Transactions!$L:$L,ROW()-8)="",0,INDEX(Transactions!$Q:$Q,ROW()-8))</f>
        <v>0</v>
      </c>
    </row>
    <row r="6460" spans="2:6" x14ac:dyDescent="0.15">
      <c r="B6460">
        <f ca="1">IF(INDEX(Transactions!$L:$L,ROW()-8)="",TODAY(),INDEX(Transactions!$G:$G,ROW()-8))</f>
        <v>46238</v>
      </c>
      <c r="F6460">
        <f>IF(INDEX(Transactions!$L:$L,ROW()-8)="",0,INDEX(Transactions!$Q:$Q,ROW()-8))</f>
        <v>0</v>
      </c>
    </row>
    <row r="6461" spans="2:6" x14ac:dyDescent="0.15">
      <c r="B6461">
        <f ca="1">IF(INDEX(Transactions!$L:$L,ROW()-8)="",TODAY(),INDEX(Transactions!$G:$G,ROW()-8))</f>
        <v>46238</v>
      </c>
      <c r="F6461">
        <f>IF(INDEX(Transactions!$L:$L,ROW()-8)="",0,INDEX(Transactions!$Q:$Q,ROW()-8))</f>
        <v>0</v>
      </c>
    </row>
    <row r="6462" spans="2:6" x14ac:dyDescent="0.15">
      <c r="B6462">
        <f ca="1">IF(INDEX(Transactions!$L:$L,ROW()-8)="",TODAY(),INDEX(Transactions!$G:$G,ROW()-8))</f>
        <v>46238</v>
      </c>
      <c r="F6462">
        <f>IF(INDEX(Transactions!$L:$L,ROW()-8)="",0,INDEX(Transactions!$Q:$Q,ROW()-8))</f>
        <v>0</v>
      </c>
    </row>
    <row r="6463" spans="2:6" x14ac:dyDescent="0.15">
      <c r="B6463">
        <f ca="1">IF(INDEX(Transactions!$L:$L,ROW()-8)="",TODAY(),INDEX(Transactions!$G:$G,ROW()-8))</f>
        <v>46238</v>
      </c>
      <c r="F6463">
        <f>IF(INDEX(Transactions!$L:$L,ROW()-8)="",0,INDEX(Transactions!$Q:$Q,ROW()-8))</f>
        <v>0</v>
      </c>
    </row>
    <row r="6464" spans="2:6" x14ac:dyDescent="0.15">
      <c r="B6464">
        <f ca="1">IF(INDEX(Transactions!$L:$L,ROW()-8)="",TODAY(),INDEX(Transactions!$G:$G,ROW()-8))</f>
        <v>46238</v>
      </c>
      <c r="F6464">
        <f>IF(INDEX(Transactions!$L:$L,ROW()-8)="",0,INDEX(Transactions!$Q:$Q,ROW()-8))</f>
        <v>0</v>
      </c>
    </row>
    <row r="6465" spans="2:6" x14ac:dyDescent="0.15">
      <c r="B6465">
        <f ca="1">IF(INDEX(Transactions!$L:$L,ROW()-8)="",TODAY(),INDEX(Transactions!$G:$G,ROW()-8))</f>
        <v>46238</v>
      </c>
      <c r="F6465">
        <f>IF(INDEX(Transactions!$L:$L,ROW()-8)="",0,INDEX(Transactions!$Q:$Q,ROW()-8))</f>
        <v>0</v>
      </c>
    </row>
    <row r="6466" spans="2:6" x14ac:dyDescent="0.15">
      <c r="B6466">
        <f ca="1">IF(INDEX(Transactions!$L:$L,ROW()-8)="",TODAY(),INDEX(Transactions!$G:$G,ROW()-8))</f>
        <v>46238</v>
      </c>
      <c r="F6466">
        <f>IF(INDEX(Transactions!$L:$L,ROW()-8)="",0,INDEX(Transactions!$Q:$Q,ROW()-8))</f>
        <v>0</v>
      </c>
    </row>
    <row r="6467" spans="2:6" x14ac:dyDescent="0.15">
      <c r="B6467">
        <f ca="1">IF(INDEX(Transactions!$L:$L,ROW()-8)="",TODAY(),INDEX(Transactions!$G:$G,ROW()-8))</f>
        <v>46238</v>
      </c>
      <c r="F6467">
        <f>IF(INDEX(Transactions!$L:$L,ROW()-8)="",0,INDEX(Transactions!$Q:$Q,ROW()-8))</f>
        <v>0</v>
      </c>
    </row>
    <row r="6468" spans="2:6" x14ac:dyDescent="0.15">
      <c r="B6468">
        <f ca="1">IF(INDEX(Transactions!$L:$L,ROW()-8)="",TODAY(),INDEX(Transactions!$G:$G,ROW()-8))</f>
        <v>46238</v>
      </c>
      <c r="F6468">
        <f>IF(INDEX(Transactions!$L:$L,ROW()-8)="",0,INDEX(Transactions!$Q:$Q,ROW()-8))</f>
        <v>0</v>
      </c>
    </row>
    <row r="6469" spans="2:6" x14ac:dyDescent="0.15">
      <c r="B6469">
        <f ca="1">IF(INDEX(Transactions!$L:$L,ROW()-8)="",TODAY(),INDEX(Transactions!$G:$G,ROW()-8))</f>
        <v>46238</v>
      </c>
      <c r="F6469">
        <f>IF(INDEX(Transactions!$L:$L,ROW()-8)="",0,INDEX(Transactions!$Q:$Q,ROW()-8))</f>
        <v>0</v>
      </c>
    </row>
    <row r="6470" spans="2:6" x14ac:dyDescent="0.15">
      <c r="B6470">
        <f ca="1">IF(INDEX(Transactions!$L:$L,ROW()-8)="",TODAY(),INDEX(Transactions!$G:$G,ROW()-8))</f>
        <v>46238</v>
      </c>
      <c r="F6470">
        <f>IF(INDEX(Transactions!$L:$L,ROW()-8)="",0,INDEX(Transactions!$Q:$Q,ROW()-8))</f>
        <v>0</v>
      </c>
    </row>
    <row r="6471" spans="2:6" x14ac:dyDescent="0.15">
      <c r="B6471">
        <f ca="1">IF(INDEX(Transactions!$L:$L,ROW()-8)="",TODAY(),INDEX(Transactions!$G:$G,ROW()-8))</f>
        <v>46238</v>
      </c>
      <c r="F6471">
        <f>IF(INDEX(Transactions!$L:$L,ROW()-8)="",0,INDEX(Transactions!$Q:$Q,ROW()-8))</f>
        <v>0</v>
      </c>
    </row>
    <row r="6472" spans="2:6" x14ac:dyDescent="0.15">
      <c r="B6472">
        <f ca="1">IF(INDEX(Transactions!$L:$L,ROW()-8)="",TODAY(),INDEX(Transactions!$G:$G,ROW()-8))</f>
        <v>46238</v>
      </c>
      <c r="F6472">
        <f>IF(INDEX(Transactions!$L:$L,ROW()-8)="",0,INDEX(Transactions!$Q:$Q,ROW()-8))</f>
        <v>0</v>
      </c>
    </row>
    <row r="6473" spans="2:6" x14ac:dyDescent="0.15">
      <c r="B6473">
        <f ca="1">IF(INDEX(Transactions!$L:$L,ROW()-8)="",TODAY(),INDEX(Transactions!$G:$G,ROW()-8))</f>
        <v>46238</v>
      </c>
      <c r="F6473">
        <f>IF(INDEX(Transactions!$L:$L,ROW()-8)="",0,INDEX(Transactions!$Q:$Q,ROW()-8))</f>
        <v>0</v>
      </c>
    </row>
    <row r="6474" spans="2:6" x14ac:dyDescent="0.15">
      <c r="B6474">
        <f ca="1">IF(INDEX(Transactions!$L:$L,ROW()-8)="",TODAY(),INDEX(Transactions!$G:$G,ROW()-8))</f>
        <v>46238</v>
      </c>
      <c r="F6474">
        <f>IF(INDEX(Transactions!$L:$L,ROW()-8)="",0,INDEX(Transactions!$Q:$Q,ROW()-8))</f>
        <v>0</v>
      </c>
    </row>
    <row r="6475" spans="2:6" x14ac:dyDescent="0.15">
      <c r="B6475">
        <f ca="1">IF(INDEX(Transactions!$L:$L,ROW()-8)="",TODAY(),INDEX(Transactions!$G:$G,ROW()-8))</f>
        <v>46238</v>
      </c>
      <c r="F6475">
        <f>IF(INDEX(Transactions!$L:$L,ROW()-8)="",0,INDEX(Transactions!$Q:$Q,ROW()-8))</f>
        <v>0</v>
      </c>
    </row>
    <row r="6476" spans="2:6" x14ac:dyDescent="0.15">
      <c r="B6476">
        <f ca="1">IF(INDEX(Transactions!$L:$L,ROW()-8)="",TODAY(),INDEX(Transactions!$G:$G,ROW()-8))</f>
        <v>46238</v>
      </c>
      <c r="F6476">
        <f>IF(INDEX(Transactions!$L:$L,ROW()-8)="",0,INDEX(Transactions!$Q:$Q,ROW()-8))</f>
        <v>0</v>
      </c>
    </row>
    <row r="6477" spans="2:6" x14ac:dyDescent="0.15">
      <c r="B6477">
        <f ca="1">IF(INDEX(Transactions!$L:$L,ROW()-8)="",TODAY(),INDEX(Transactions!$G:$G,ROW()-8))</f>
        <v>46238</v>
      </c>
      <c r="F6477">
        <f>IF(INDEX(Transactions!$L:$L,ROW()-8)="",0,INDEX(Transactions!$Q:$Q,ROW()-8))</f>
        <v>0</v>
      </c>
    </row>
    <row r="6478" spans="2:6" x14ac:dyDescent="0.15">
      <c r="B6478">
        <f ca="1">IF(INDEX(Transactions!$L:$L,ROW()-8)="",TODAY(),INDEX(Transactions!$G:$G,ROW()-8))</f>
        <v>46238</v>
      </c>
      <c r="F6478">
        <f>IF(INDEX(Transactions!$L:$L,ROW()-8)="",0,INDEX(Transactions!$Q:$Q,ROW()-8))</f>
        <v>0</v>
      </c>
    </row>
    <row r="6479" spans="2:6" x14ac:dyDescent="0.15">
      <c r="B6479">
        <f ca="1">IF(INDEX(Transactions!$L:$L,ROW()-8)="",TODAY(),INDEX(Transactions!$G:$G,ROW()-8))</f>
        <v>46238</v>
      </c>
      <c r="F6479">
        <f>IF(INDEX(Transactions!$L:$L,ROW()-8)="",0,INDEX(Transactions!$Q:$Q,ROW()-8))</f>
        <v>0</v>
      </c>
    </row>
    <row r="6480" spans="2:6" x14ac:dyDescent="0.15">
      <c r="B6480">
        <f ca="1">IF(INDEX(Transactions!$L:$L,ROW()-8)="",TODAY(),INDEX(Transactions!$G:$G,ROW()-8))</f>
        <v>46238</v>
      </c>
      <c r="F6480">
        <f>IF(INDEX(Transactions!$L:$L,ROW()-8)="",0,INDEX(Transactions!$Q:$Q,ROW()-8))</f>
        <v>0</v>
      </c>
    </row>
    <row r="6481" spans="2:6" x14ac:dyDescent="0.15">
      <c r="B6481">
        <f ca="1">IF(INDEX(Transactions!$L:$L,ROW()-8)="",TODAY(),INDEX(Transactions!$G:$G,ROW()-8))</f>
        <v>46238</v>
      </c>
      <c r="F6481">
        <f>IF(INDEX(Transactions!$L:$L,ROW()-8)="",0,INDEX(Transactions!$Q:$Q,ROW()-8))</f>
        <v>0</v>
      </c>
    </row>
    <row r="6482" spans="2:6" x14ac:dyDescent="0.15">
      <c r="B6482">
        <f ca="1">IF(INDEX(Transactions!$L:$L,ROW()-8)="",TODAY(),INDEX(Transactions!$G:$G,ROW()-8))</f>
        <v>46238</v>
      </c>
      <c r="F6482">
        <f>IF(INDEX(Transactions!$L:$L,ROW()-8)="",0,INDEX(Transactions!$Q:$Q,ROW()-8))</f>
        <v>0</v>
      </c>
    </row>
    <row r="6483" spans="2:6" x14ac:dyDescent="0.15">
      <c r="B6483">
        <f ca="1">IF(INDEX(Transactions!$L:$L,ROW()-8)="",TODAY(),INDEX(Transactions!$G:$G,ROW()-8))</f>
        <v>46238</v>
      </c>
      <c r="F6483">
        <f>IF(INDEX(Transactions!$L:$L,ROW()-8)="",0,INDEX(Transactions!$Q:$Q,ROW()-8))</f>
        <v>0</v>
      </c>
    </row>
    <row r="6484" spans="2:6" x14ac:dyDescent="0.15">
      <c r="B6484">
        <f ca="1">IF(INDEX(Transactions!$L:$L,ROW()-8)="",TODAY(),INDEX(Transactions!$G:$G,ROW()-8))</f>
        <v>46238</v>
      </c>
      <c r="F6484">
        <f>IF(INDEX(Transactions!$L:$L,ROW()-8)="",0,INDEX(Transactions!$Q:$Q,ROW()-8))</f>
        <v>0</v>
      </c>
    </row>
    <row r="6485" spans="2:6" x14ac:dyDescent="0.15">
      <c r="B6485">
        <f ca="1">IF(INDEX(Transactions!$L:$L,ROW()-8)="",TODAY(),INDEX(Transactions!$G:$G,ROW()-8))</f>
        <v>46238</v>
      </c>
      <c r="F6485">
        <f>IF(INDEX(Transactions!$L:$L,ROW()-8)="",0,INDEX(Transactions!$Q:$Q,ROW()-8))</f>
        <v>0</v>
      </c>
    </row>
    <row r="6486" spans="2:6" x14ac:dyDescent="0.15">
      <c r="B6486">
        <f ca="1">IF(INDEX(Transactions!$L:$L,ROW()-8)="",TODAY(),INDEX(Transactions!$G:$G,ROW()-8))</f>
        <v>46238</v>
      </c>
      <c r="F6486">
        <f>IF(INDEX(Transactions!$L:$L,ROW()-8)="",0,INDEX(Transactions!$Q:$Q,ROW()-8))</f>
        <v>0</v>
      </c>
    </row>
    <row r="6487" spans="2:6" x14ac:dyDescent="0.15">
      <c r="B6487">
        <f ca="1">IF(INDEX(Transactions!$L:$L,ROW()-8)="",TODAY(),INDEX(Transactions!$G:$G,ROW()-8))</f>
        <v>46238</v>
      </c>
      <c r="F6487">
        <f>IF(INDEX(Transactions!$L:$L,ROW()-8)="",0,INDEX(Transactions!$Q:$Q,ROW()-8))</f>
        <v>0</v>
      </c>
    </row>
    <row r="6488" spans="2:6" x14ac:dyDescent="0.15">
      <c r="B6488">
        <f ca="1">IF(INDEX(Transactions!$L:$L,ROW()-8)="",TODAY(),INDEX(Transactions!$G:$G,ROW()-8))</f>
        <v>46238</v>
      </c>
      <c r="F6488">
        <f>IF(INDEX(Transactions!$L:$L,ROW()-8)="",0,INDEX(Transactions!$Q:$Q,ROW()-8))</f>
        <v>0</v>
      </c>
    </row>
    <row r="6489" spans="2:6" x14ac:dyDescent="0.15">
      <c r="B6489">
        <f ca="1">IF(INDEX(Transactions!$L:$L,ROW()-8)="",TODAY(),INDEX(Transactions!$G:$G,ROW()-8))</f>
        <v>46238</v>
      </c>
      <c r="F6489">
        <f>IF(INDEX(Transactions!$L:$L,ROW()-8)="",0,INDEX(Transactions!$Q:$Q,ROW()-8))</f>
        <v>0</v>
      </c>
    </row>
    <row r="6490" spans="2:6" x14ac:dyDescent="0.15">
      <c r="B6490">
        <f ca="1">IF(INDEX(Transactions!$L:$L,ROW()-8)="",TODAY(),INDEX(Transactions!$G:$G,ROW()-8))</f>
        <v>46238</v>
      </c>
      <c r="F6490">
        <f>IF(INDEX(Transactions!$L:$L,ROW()-8)="",0,INDEX(Transactions!$Q:$Q,ROW()-8))</f>
        <v>0</v>
      </c>
    </row>
    <row r="6491" spans="2:6" x14ac:dyDescent="0.15">
      <c r="B6491">
        <f ca="1">IF(INDEX(Transactions!$L:$L,ROW()-8)="",TODAY(),INDEX(Transactions!$G:$G,ROW()-8))</f>
        <v>46238</v>
      </c>
      <c r="F6491">
        <f>IF(INDEX(Transactions!$L:$L,ROW()-8)="",0,INDEX(Transactions!$Q:$Q,ROW()-8))</f>
        <v>0</v>
      </c>
    </row>
    <row r="6492" spans="2:6" x14ac:dyDescent="0.15">
      <c r="B6492">
        <f ca="1">IF(INDEX(Transactions!$L:$L,ROW()-8)="",TODAY(),INDEX(Transactions!$G:$G,ROW()-8))</f>
        <v>46238</v>
      </c>
      <c r="F6492">
        <f>IF(INDEX(Transactions!$L:$L,ROW()-8)="",0,INDEX(Transactions!$Q:$Q,ROW()-8))</f>
        <v>0</v>
      </c>
    </row>
    <row r="6493" spans="2:6" x14ac:dyDescent="0.15">
      <c r="B6493">
        <f ca="1">IF(INDEX(Transactions!$L:$L,ROW()-8)="",TODAY(),INDEX(Transactions!$G:$G,ROW()-8))</f>
        <v>46238</v>
      </c>
      <c r="F6493">
        <f>IF(INDEX(Transactions!$L:$L,ROW()-8)="",0,INDEX(Transactions!$Q:$Q,ROW()-8))</f>
        <v>0</v>
      </c>
    </row>
    <row r="6494" spans="2:6" x14ac:dyDescent="0.15">
      <c r="B6494">
        <f ca="1">IF(INDEX(Transactions!$L:$L,ROW()-8)="",TODAY(),INDEX(Transactions!$G:$G,ROW()-8))</f>
        <v>46238</v>
      </c>
      <c r="F6494">
        <f>IF(INDEX(Transactions!$L:$L,ROW()-8)="",0,INDEX(Transactions!$Q:$Q,ROW()-8))</f>
        <v>0</v>
      </c>
    </row>
    <row r="6495" spans="2:6" x14ac:dyDescent="0.15">
      <c r="B6495">
        <f ca="1">IF(INDEX(Transactions!$L:$L,ROW()-8)="",TODAY(),INDEX(Transactions!$G:$G,ROW()-8))</f>
        <v>46238</v>
      </c>
      <c r="F6495">
        <f>IF(INDEX(Transactions!$L:$L,ROW()-8)="",0,INDEX(Transactions!$Q:$Q,ROW()-8))</f>
        <v>0</v>
      </c>
    </row>
    <row r="6496" spans="2:6" x14ac:dyDescent="0.15">
      <c r="B6496">
        <f ca="1">IF(INDEX(Transactions!$L:$L,ROW()-8)="",TODAY(),INDEX(Transactions!$G:$G,ROW()-8))</f>
        <v>46238</v>
      </c>
      <c r="F6496">
        <f>IF(INDEX(Transactions!$L:$L,ROW()-8)="",0,INDEX(Transactions!$Q:$Q,ROW()-8))</f>
        <v>0</v>
      </c>
    </row>
    <row r="6497" spans="2:6" x14ac:dyDescent="0.15">
      <c r="B6497">
        <f ca="1">IF(INDEX(Transactions!$L:$L,ROW()-8)="",TODAY(),INDEX(Transactions!$G:$G,ROW()-8))</f>
        <v>46238</v>
      </c>
      <c r="F6497">
        <f>IF(INDEX(Transactions!$L:$L,ROW()-8)="",0,INDEX(Transactions!$Q:$Q,ROW()-8))</f>
        <v>0</v>
      </c>
    </row>
    <row r="6498" spans="2:6" x14ac:dyDescent="0.15">
      <c r="B6498">
        <f ca="1">IF(INDEX(Transactions!$L:$L,ROW()-8)="",TODAY(),INDEX(Transactions!$G:$G,ROW()-8))</f>
        <v>46238</v>
      </c>
      <c r="F6498">
        <f>IF(INDEX(Transactions!$L:$L,ROW()-8)="",0,INDEX(Transactions!$Q:$Q,ROW()-8))</f>
        <v>0</v>
      </c>
    </row>
    <row r="6499" spans="2:6" x14ac:dyDescent="0.15">
      <c r="B6499">
        <f ca="1">IF(INDEX(Transactions!$L:$L,ROW()-8)="",TODAY(),INDEX(Transactions!$G:$G,ROW()-8))</f>
        <v>46238</v>
      </c>
      <c r="F6499">
        <f>IF(INDEX(Transactions!$L:$L,ROW()-8)="",0,INDEX(Transactions!$Q:$Q,ROW()-8))</f>
        <v>0</v>
      </c>
    </row>
    <row r="6500" spans="2:6" x14ac:dyDescent="0.15">
      <c r="B6500">
        <f ca="1">IF(INDEX(Transactions!$L:$L,ROW()-8)="",TODAY(),INDEX(Transactions!$G:$G,ROW()-8))</f>
        <v>46238</v>
      </c>
      <c r="F6500">
        <f>IF(INDEX(Transactions!$L:$L,ROW()-8)="",0,INDEX(Transactions!$Q:$Q,ROW()-8))</f>
        <v>0</v>
      </c>
    </row>
    <row r="6501" spans="2:6" x14ac:dyDescent="0.15">
      <c r="B6501">
        <f ca="1">IF(INDEX(Transactions!$L:$L,ROW()-8)="",TODAY(),INDEX(Transactions!$G:$G,ROW()-8))</f>
        <v>46238</v>
      </c>
      <c r="F6501">
        <f>IF(INDEX(Transactions!$L:$L,ROW()-8)="",0,INDEX(Transactions!$Q:$Q,ROW()-8))</f>
        <v>0</v>
      </c>
    </row>
    <row r="6502" spans="2:6" x14ac:dyDescent="0.15">
      <c r="B6502">
        <f ca="1">IF(INDEX(Transactions!$L:$L,ROW()-8)="",TODAY(),INDEX(Transactions!$G:$G,ROW()-8))</f>
        <v>46238</v>
      </c>
      <c r="F6502">
        <f>IF(INDEX(Transactions!$L:$L,ROW()-8)="",0,INDEX(Transactions!$Q:$Q,ROW()-8))</f>
        <v>0</v>
      </c>
    </row>
    <row r="6503" spans="2:6" x14ac:dyDescent="0.15">
      <c r="B6503">
        <f ca="1">IF(INDEX(Transactions!$L:$L,ROW()-8)="",TODAY(),INDEX(Transactions!$G:$G,ROW()-8))</f>
        <v>46238</v>
      </c>
      <c r="F6503">
        <f>IF(INDEX(Transactions!$L:$L,ROW()-8)="",0,INDEX(Transactions!$Q:$Q,ROW()-8))</f>
        <v>0</v>
      </c>
    </row>
    <row r="6504" spans="2:6" x14ac:dyDescent="0.15">
      <c r="B6504">
        <f ca="1">IF(INDEX(Transactions!$L:$L,ROW()-8)="",TODAY(),INDEX(Transactions!$G:$G,ROW()-8))</f>
        <v>46238</v>
      </c>
      <c r="F6504">
        <f>IF(INDEX(Transactions!$L:$L,ROW()-8)="",0,INDEX(Transactions!$Q:$Q,ROW()-8))</f>
        <v>0</v>
      </c>
    </row>
    <row r="6505" spans="2:6" x14ac:dyDescent="0.15">
      <c r="B6505">
        <f ca="1">IF(INDEX(Transactions!$L:$L,ROW()-8)="",TODAY(),INDEX(Transactions!$G:$G,ROW()-8))</f>
        <v>46238</v>
      </c>
      <c r="F6505">
        <f>IF(INDEX(Transactions!$L:$L,ROW()-8)="",0,INDEX(Transactions!$Q:$Q,ROW()-8))</f>
        <v>0</v>
      </c>
    </row>
    <row r="6506" spans="2:6" x14ac:dyDescent="0.15">
      <c r="B6506">
        <f ca="1">IF(INDEX(Transactions!$L:$L,ROW()-8)="",TODAY(),INDEX(Transactions!$G:$G,ROW()-8))</f>
        <v>46238</v>
      </c>
      <c r="F6506">
        <f>IF(INDEX(Transactions!$L:$L,ROW()-8)="",0,INDEX(Transactions!$Q:$Q,ROW()-8))</f>
        <v>0</v>
      </c>
    </row>
    <row r="6507" spans="2:6" x14ac:dyDescent="0.15">
      <c r="B6507">
        <f ca="1">IF(INDEX(Transactions!$L:$L,ROW()-8)="",TODAY(),INDEX(Transactions!$G:$G,ROW()-8))</f>
        <v>46238</v>
      </c>
      <c r="F6507">
        <f>IF(INDEX(Transactions!$L:$L,ROW()-8)="",0,INDEX(Transactions!$Q:$Q,ROW()-8))</f>
        <v>0</v>
      </c>
    </row>
    <row r="6508" spans="2:6" x14ac:dyDescent="0.15">
      <c r="B6508">
        <f ca="1">IF(INDEX(Transactions!$L:$L,ROW()-8)="",TODAY(),INDEX(Transactions!$G:$G,ROW()-8))</f>
        <v>46238</v>
      </c>
      <c r="F6508">
        <f>IF(INDEX(Transactions!$L:$L,ROW()-8)="",0,INDEX(Transactions!$Q:$Q,ROW()-8))</f>
        <v>0</v>
      </c>
    </row>
    <row r="6509" spans="2:6" x14ac:dyDescent="0.15">
      <c r="B6509">
        <f ca="1">IF(INDEX(Transactions!$L:$L,ROW()-8)="",TODAY(),INDEX(Transactions!$G:$G,ROW()-8))</f>
        <v>46238</v>
      </c>
      <c r="F6509">
        <f>IF(INDEX(Transactions!$L:$L,ROW()-8)="",0,INDEX(Transactions!$Q:$Q,ROW()-8))</f>
        <v>0</v>
      </c>
    </row>
    <row r="6510" spans="2:6" x14ac:dyDescent="0.15">
      <c r="B6510">
        <f ca="1">IF(INDEX(Transactions!$L:$L,ROW()-8)="",TODAY(),INDEX(Transactions!$G:$G,ROW()-8))</f>
        <v>46238</v>
      </c>
      <c r="F6510">
        <f>IF(INDEX(Transactions!$L:$L,ROW()-8)="",0,INDEX(Transactions!$Q:$Q,ROW()-8))</f>
        <v>0</v>
      </c>
    </row>
    <row r="6511" spans="2:6" x14ac:dyDescent="0.15">
      <c r="B6511">
        <f ca="1">IF(INDEX(Transactions!$L:$L,ROW()-8)="",TODAY(),INDEX(Transactions!$G:$G,ROW()-8))</f>
        <v>46238</v>
      </c>
      <c r="F6511">
        <f>IF(INDEX(Transactions!$L:$L,ROW()-8)="",0,INDEX(Transactions!$Q:$Q,ROW()-8))</f>
        <v>0</v>
      </c>
    </row>
    <row r="6512" spans="2:6" x14ac:dyDescent="0.15">
      <c r="B6512">
        <f ca="1">IF(INDEX(Transactions!$L:$L,ROW()-8)="",TODAY(),INDEX(Transactions!$G:$G,ROW()-8))</f>
        <v>46238</v>
      </c>
      <c r="F6512">
        <f>IF(INDEX(Transactions!$L:$L,ROW()-8)="",0,INDEX(Transactions!$Q:$Q,ROW()-8))</f>
        <v>0</v>
      </c>
    </row>
    <row r="6513" spans="2:6" x14ac:dyDescent="0.15">
      <c r="B6513">
        <f ca="1">IF(INDEX(Transactions!$L:$L,ROW()-8)="",TODAY(),INDEX(Transactions!$G:$G,ROW()-8))</f>
        <v>46238</v>
      </c>
      <c r="F6513">
        <f>IF(INDEX(Transactions!$L:$L,ROW()-8)="",0,INDEX(Transactions!$Q:$Q,ROW()-8))</f>
        <v>0</v>
      </c>
    </row>
    <row r="6514" spans="2:6" x14ac:dyDescent="0.15">
      <c r="B6514">
        <f ca="1">IF(INDEX(Transactions!$L:$L,ROW()-8)="",TODAY(),INDEX(Transactions!$G:$G,ROW()-8))</f>
        <v>46238</v>
      </c>
      <c r="F6514">
        <f>IF(INDEX(Transactions!$L:$L,ROW()-8)="",0,INDEX(Transactions!$Q:$Q,ROW()-8))</f>
        <v>0</v>
      </c>
    </row>
    <row r="6515" spans="2:6" x14ac:dyDescent="0.15">
      <c r="B6515">
        <f ca="1">IF(INDEX(Transactions!$L:$L,ROW()-8)="",TODAY(),INDEX(Transactions!$G:$G,ROW()-8))</f>
        <v>46238</v>
      </c>
      <c r="F6515">
        <f>IF(INDEX(Transactions!$L:$L,ROW()-8)="",0,INDEX(Transactions!$Q:$Q,ROW()-8))</f>
        <v>0</v>
      </c>
    </row>
    <row r="6516" spans="2:6" x14ac:dyDescent="0.15">
      <c r="B6516">
        <f ca="1">IF(INDEX(Transactions!$L:$L,ROW()-8)="",TODAY(),INDEX(Transactions!$G:$G,ROW()-8))</f>
        <v>46238</v>
      </c>
      <c r="F6516">
        <f>IF(INDEX(Transactions!$L:$L,ROW()-8)="",0,INDEX(Transactions!$Q:$Q,ROW()-8))</f>
        <v>0</v>
      </c>
    </row>
    <row r="6517" spans="2:6" x14ac:dyDescent="0.15">
      <c r="B6517">
        <f ca="1">IF(INDEX(Transactions!$L:$L,ROW()-8)="",TODAY(),INDEX(Transactions!$G:$G,ROW()-8))</f>
        <v>46238</v>
      </c>
      <c r="F6517">
        <f>IF(INDEX(Transactions!$L:$L,ROW()-8)="",0,INDEX(Transactions!$Q:$Q,ROW()-8))</f>
        <v>0</v>
      </c>
    </row>
    <row r="6518" spans="2:6" x14ac:dyDescent="0.15">
      <c r="B6518">
        <f ca="1">IF(INDEX(Transactions!$L:$L,ROW()-8)="",TODAY(),INDEX(Transactions!$G:$G,ROW()-8))</f>
        <v>46238</v>
      </c>
      <c r="F6518">
        <f>IF(INDEX(Transactions!$L:$L,ROW()-8)="",0,INDEX(Transactions!$Q:$Q,ROW()-8))</f>
        <v>0</v>
      </c>
    </row>
    <row r="6519" spans="2:6" x14ac:dyDescent="0.15">
      <c r="B6519">
        <f ca="1">IF(INDEX(Transactions!$L:$L,ROW()-8)="",TODAY(),INDEX(Transactions!$G:$G,ROW()-8))</f>
        <v>46238</v>
      </c>
      <c r="F6519">
        <f>IF(INDEX(Transactions!$L:$L,ROW()-8)="",0,INDEX(Transactions!$Q:$Q,ROW()-8))</f>
        <v>0</v>
      </c>
    </row>
    <row r="6520" spans="2:6" x14ac:dyDescent="0.15">
      <c r="B6520">
        <f ca="1">IF(INDEX(Transactions!$L:$L,ROW()-8)="",TODAY(),INDEX(Transactions!$G:$G,ROW()-8))</f>
        <v>46238</v>
      </c>
      <c r="F6520">
        <f>IF(INDEX(Transactions!$L:$L,ROW()-8)="",0,INDEX(Transactions!$Q:$Q,ROW()-8))</f>
        <v>0</v>
      </c>
    </row>
    <row r="6521" spans="2:6" x14ac:dyDescent="0.15">
      <c r="B6521">
        <f ca="1">IF(INDEX(Transactions!$L:$L,ROW()-8)="",TODAY(),INDEX(Transactions!$G:$G,ROW()-8))</f>
        <v>46238</v>
      </c>
      <c r="F6521">
        <f>IF(INDEX(Transactions!$L:$L,ROW()-8)="",0,INDEX(Transactions!$Q:$Q,ROW()-8))</f>
        <v>0</v>
      </c>
    </row>
    <row r="6522" spans="2:6" x14ac:dyDescent="0.15">
      <c r="B6522">
        <f ca="1">IF(INDEX(Transactions!$L:$L,ROW()-8)="",TODAY(),INDEX(Transactions!$G:$G,ROW()-8))</f>
        <v>46238</v>
      </c>
      <c r="F6522">
        <f>IF(INDEX(Transactions!$L:$L,ROW()-8)="",0,INDEX(Transactions!$Q:$Q,ROW()-8))</f>
        <v>0</v>
      </c>
    </row>
    <row r="6523" spans="2:6" x14ac:dyDescent="0.15">
      <c r="B6523">
        <f ca="1">IF(INDEX(Transactions!$L:$L,ROW()-8)="",TODAY(),INDEX(Transactions!$G:$G,ROW()-8))</f>
        <v>46238</v>
      </c>
      <c r="F6523">
        <f>IF(INDEX(Transactions!$L:$L,ROW()-8)="",0,INDEX(Transactions!$Q:$Q,ROW()-8))</f>
        <v>0</v>
      </c>
    </row>
    <row r="6524" spans="2:6" x14ac:dyDescent="0.15">
      <c r="B6524">
        <f ca="1">IF(INDEX(Transactions!$L:$L,ROW()-8)="",TODAY(),INDEX(Transactions!$G:$G,ROW()-8))</f>
        <v>46238</v>
      </c>
      <c r="F6524">
        <f>IF(INDEX(Transactions!$L:$L,ROW()-8)="",0,INDEX(Transactions!$Q:$Q,ROW()-8))</f>
        <v>0</v>
      </c>
    </row>
    <row r="6525" spans="2:6" x14ac:dyDescent="0.15">
      <c r="B6525">
        <f ca="1">IF(INDEX(Transactions!$L:$L,ROW()-8)="",TODAY(),INDEX(Transactions!$G:$G,ROW()-8))</f>
        <v>46238</v>
      </c>
      <c r="F6525">
        <f>IF(INDEX(Transactions!$L:$L,ROW()-8)="",0,INDEX(Transactions!$Q:$Q,ROW()-8))</f>
        <v>0</v>
      </c>
    </row>
    <row r="6526" spans="2:6" x14ac:dyDescent="0.15">
      <c r="B6526">
        <f ca="1">IF(INDEX(Transactions!$L:$L,ROW()-8)="",TODAY(),INDEX(Transactions!$G:$G,ROW()-8))</f>
        <v>46238</v>
      </c>
      <c r="F6526">
        <f>IF(INDEX(Transactions!$L:$L,ROW()-8)="",0,INDEX(Transactions!$Q:$Q,ROW()-8))</f>
        <v>0</v>
      </c>
    </row>
    <row r="6527" spans="2:6" x14ac:dyDescent="0.15">
      <c r="B6527">
        <f ca="1">IF(INDEX(Transactions!$L:$L,ROW()-8)="",TODAY(),INDEX(Transactions!$G:$G,ROW()-8))</f>
        <v>46238</v>
      </c>
      <c r="F6527">
        <f>IF(INDEX(Transactions!$L:$L,ROW()-8)="",0,INDEX(Transactions!$Q:$Q,ROW()-8))</f>
        <v>0</v>
      </c>
    </row>
    <row r="6528" spans="2:6" x14ac:dyDescent="0.15">
      <c r="B6528">
        <f ca="1">IF(INDEX(Transactions!$L:$L,ROW()-8)="",TODAY(),INDEX(Transactions!$G:$G,ROW()-8))</f>
        <v>46238</v>
      </c>
      <c r="F6528">
        <f>IF(INDEX(Transactions!$L:$L,ROW()-8)="",0,INDEX(Transactions!$Q:$Q,ROW()-8))</f>
        <v>0</v>
      </c>
    </row>
    <row r="6529" spans="2:6" x14ac:dyDescent="0.15">
      <c r="B6529">
        <f ca="1">IF(INDEX(Transactions!$L:$L,ROW()-8)="",TODAY(),INDEX(Transactions!$G:$G,ROW()-8))</f>
        <v>46238</v>
      </c>
      <c r="F6529">
        <f>IF(INDEX(Transactions!$L:$L,ROW()-8)="",0,INDEX(Transactions!$Q:$Q,ROW()-8))</f>
        <v>0</v>
      </c>
    </row>
    <row r="6530" spans="2:6" x14ac:dyDescent="0.15">
      <c r="B6530">
        <f ca="1">IF(INDEX(Transactions!$L:$L,ROW()-8)="",TODAY(),INDEX(Transactions!$G:$G,ROW()-8))</f>
        <v>46238</v>
      </c>
      <c r="F6530">
        <f>IF(INDEX(Transactions!$L:$L,ROW()-8)="",0,INDEX(Transactions!$Q:$Q,ROW()-8))</f>
        <v>0</v>
      </c>
    </row>
    <row r="6531" spans="2:6" x14ac:dyDescent="0.15">
      <c r="B6531">
        <f ca="1">IF(INDEX(Transactions!$L:$L,ROW()-8)="",TODAY(),INDEX(Transactions!$G:$G,ROW()-8))</f>
        <v>46238</v>
      </c>
      <c r="F6531">
        <f>IF(INDEX(Transactions!$L:$L,ROW()-8)="",0,INDEX(Transactions!$Q:$Q,ROW()-8))</f>
        <v>0</v>
      </c>
    </row>
    <row r="6532" spans="2:6" x14ac:dyDescent="0.15">
      <c r="B6532">
        <f ca="1">IF(INDEX(Transactions!$L:$L,ROW()-8)="",TODAY(),INDEX(Transactions!$G:$G,ROW()-8))</f>
        <v>46238</v>
      </c>
      <c r="F6532">
        <f>IF(INDEX(Transactions!$L:$L,ROW()-8)="",0,INDEX(Transactions!$Q:$Q,ROW()-8))</f>
        <v>0</v>
      </c>
    </row>
    <row r="6533" spans="2:6" x14ac:dyDescent="0.15">
      <c r="B6533">
        <f ca="1">IF(INDEX(Transactions!$L:$L,ROW()-8)="",TODAY(),INDEX(Transactions!$G:$G,ROW()-8))</f>
        <v>46238</v>
      </c>
      <c r="F6533">
        <f>IF(INDEX(Transactions!$L:$L,ROW()-8)="",0,INDEX(Transactions!$Q:$Q,ROW()-8))</f>
        <v>0</v>
      </c>
    </row>
    <row r="6534" spans="2:6" x14ac:dyDescent="0.15">
      <c r="B6534">
        <f ca="1">IF(INDEX(Transactions!$L:$L,ROW()-8)="",TODAY(),INDEX(Transactions!$G:$G,ROW()-8))</f>
        <v>46238</v>
      </c>
      <c r="F6534">
        <f>IF(INDEX(Transactions!$L:$L,ROW()-8)="",0,INDEX(Transactions!$Q:$Q,ROW()-8))</f>
        <v>0</v>
      </c>
    </row>
    <row r="6535" spans="2:6" x14ac:dyDescent="0.15">
      <c r="B6535">
        <f ca="1">IF(INDEX(Transactions!$L:$L,ROW()-8)="",TODAY(),INDEX(Transactions!$G:$G,ROW()-8))</f>
        <v>46238</v>
      </c>
      <c r="F6535">
        <f>IF(INDEX(Transactions!$L:$L,ROW()-8)="",0,INDEX(Transactions!$Q:$Q,ROW()-8))</f>
        <v>0</v>
      </c>
    </row>
    <row r="6536" spans="2:6" x14ac:dyDescent="0.15">
      <c r="B6536">
        <f ca="1">IF(INDEX(Transactions!$L:$L,ROW()-8)="",TODAY(),INDEX(Transactions!$G:$G,ROW()-8))</f>
        <v>46238</v>
      </c>
      <c r="F6536">
        <f>IF(INDEX(Transactions!$L:$L,ROW()-8)="",0,INDEX(Transactions!$Q:$Q,ROW()-8))</f>
        <v>0</v>
      </c>
    </row>
    <row r="6537" spans="2:6" x14ac:dyDescent="0.15">
      <c r="B6537">
        <f ca="1">IF(INDEX(Transactions!$L:$L,ROW()-8)="",TODAY(),INDEX(Transactions!$G:$G,ROW()-8))</f>
        <v>46238</v>
      </c>
      <c r="F6537">
        <f>IF(INDEX(Transactions!$L:$L,ROW()-8)="",0,INDEX(Transactions!$Q:$Q,ROW()-8))</f>
        <v>0</v>
      </c>
    </row>
    <row r="6538" spans="2:6" x14ac:dyDescent="0.15">
      <c r="B6538">
        <f ca="1">IF(INDEX(Transactions!$L:$L,ROW()-8)="",TODAY(),INDEX(Transactions!$G:$G,ROW()-8))</f>
        <v>46238</v>
      </c>
      <c r="F6538">
        <f>IF(INDEX(Transactions!$L:$L,ROW()-8)="",0,INDEX(Transactions!$Q:$Q,ROW()-8))</f>
        <v>0</v>
      </c>
    </row>
    <row r="6539" spans="2:6" x14ac:dyDescent="0.15">
      <c r="B6539">
        <f ca="1">IF(INDEX(Transactions!$L:$L,ROW()-8)="",TODAY(),INDEX(Transactions!$G:$G,ROW()-8))</f>
        <v>46238</v>
      </c>
      <c r="F6539">
        <f>IF(INDEX(Transactions!$L:$L,ROW()-8)="",0,INDEX(Transactions!$Q:$Q,ROW()-8))</f>
        <v>0</v>
      </c>
    </row>
    <row r="6540" spans="2:6" x14ac:dyDescent="0.15">
      <c r="B6540">
        <f ca="1">IF(INDEX(Transactions!$L:$L,ROW()-8)="",TODAY(),INDEX(Transactions!$G:$G,ROW()-8))</f>
        <v>46238</v>
      </c>
      <c r="F6540">
        <f>IF(INDEX(Transactions!$L:$L,ROW()-8)="",0,INDEX(Transactions!$Q:$Q,ROW()-8))</f>
        <v>0</v>
      </c>
    </row>
    <row r="6541" spans="2:6" x14ac:dyDescent="0.15">
      <c r="B6541">
        <f ca="1">IF(INDEX(Transactions!$L:$L,ROW()-8)="",TODAY(),INDEX(Transactions!$G:$G,ROW()-8))</f>
        <v>46238</v>
      </c>
      <c r="F6541">
        <f>IF(INDEX(Transactions!$L:$L,ROW()-8)="",0,INDEX(Transactions!$Q:$Q,ROW()-8))</f>
        <v>0</v>
      </c>
    </row>
    <row r="6542" spans="2:6" x14ac:dyDescent="0.15">
      <c r="B6542">
        <f ca="1">IF(INDEX(Transactions!$L:$L,ROW()-8)="",TODAY(),INDEX(Transactions!$G:$G,ROW()-8))</f>
        <v>46238</v>
      </c>
      <c r="F6542">
        <f>IF(INDEX(Transactions!$L:$L,ROW()-8)="",0,INDEX(Transactions!$Q:$Q,ROW()-8))</f>
        <v>0</v>
      </c>
    </row>
    <row r="6543" spans="2:6" x14ac:dyDescent="0.15">
      <c r="B6543">
        <f ca="1">IF(INDEX(Transactions!$L:$L,ROW()-8)="",TODAY(),INDEX(Transactions!$G:$G,ROW()-8))</f>
        <v>46238</v>
      </c>
      <c r="F6543">
        <f>IF(INDEX(Transactions!$L:$L,ROW()-8)="",0,INDEX(Transactions!$Q:$Q,ROW()-8))</f>
        <v>0</v>
      </c>
    </row>
    <row r="6544" spans="2:6" x14ac:dyDescent="0.15">
      <c r="B6544">
        <f ca="1">IF(INDEX(Transactions!$L:$L,ROW()-8)="",TODAY(),INDEX(Transactions!$G:$G,ROW()-8))</f>
        <v>46238</v>
      </c>
      <c r="F6544">
        <f>IF(INDEX(Transactions!$L:$L,ROW()-8)="",0,INDEX(Transactions!$Q:$Q,ROW()-8))</f>
        <v>0</v>
      </c>
    </row>
    <row r="6545" spans="2:6" x14ac:dyDescent="0.15">
      <c r="B6545">
        <f ca="1">IF(INDEX(Transactions!$L:$L,ROW()-8)="",TODAY(),INDEX(Transactions!$G:$G,ROW()-8))</f>
        <v>46238</v>
      </c>
      <c r="F6545">
        <f>IF(INDEX(Transactions!$L:$L,ROW()-8)="",0,INDEX(Transactions!$Q:$Q,ROW()-8))</f>
        <v>0</v>
      </c>
    </row>
    <row r="6546" spans="2:6" x14ac:dyDescent="0.15">
      <c r="B6546">
        <f ca="1">IF(INDEX(Transactions!$L:$L,ROW()-8)="",TODAY(),INDEX(Transactions!$G:$G,ROW()-8))</f>
        <v>46238</v>
      </c>
      <c r="F6546">
        <f>IF(INDEX(Transactions!$L:$L,ROW()-8)="",0,INDEX(Transactions!$Q:$Q,ROW()-8))</f>
        <v>0</v>
      </c>
    </row>
    <row r="6547" spans="2:6" x14ac:dyDescent="0.15">
      <c r="B6547">
        <f ca="1">IF(INDEX(Transactions!$L:$L,ROW()-8)="",TODAY(),INDEX(Transactions!$G:$G,ROW()-8))</f>
        <v>46238</v>
      </c>
      <c r="F6547">
        <f>IF(INDEX(Transactions!$L:$L,ROW()-8)="",0,INDEX(Transactions!$Q:$Q,ROW()-8))</f>
        <v>0</v>
      </c>
    </row>
    <row r="6548" spans="2:6" x14ac:dyDescent="0.15">
      <c r="B6548">
        <f ca="1">IF(INDEX(Transactions!$L:$L,ROW()-8)="",TODAY(),INDEX(Transactions!$G:$G,ROW()-8))</f>
        <v>46238</v>
      </c>
      <c r="F6548">
        <f>IF(INDEX(Transactions!$L:$L,ROW()-8)="",0,INDEX(Transactions!$Q:$Q,ROW()-8))</f>
        <v>0</v>
      </c>
    </row>
    <row r="6549" spans="2:6" x14ac:dyDescent="0.15">
      <c r="B6549">
        <f ca="1">IF(INDEX(Transactions!$L:$L,ROW()-8)="",TODAY(),INDEX(Transactions!$G:$G,ROW()-8))</f>
        <v>46238</v>
      </c>
      <c r="F6549">
        <f>IF(INDEX(Transactions!$L:$L,ROW()-8)="",0,INDEX(Transactions!$Q:$Q,ROW()-8))</f>
        <v>0</v>
      </c>
    </row>
    <row r="6550" spans="2:6" x14ac:dyDescent="0.15">
      <c r="B6550">
        <f ca="1">IF(INDEX(Transactions!$L:$L,ROW()-8)="",TODAY(),INDEX(Transactions!$G:$G,ROW()-8))</f>
        <v>46238</v>
      </c>
      <c r="F6550">
        <f>IF(INDEX(Transactions!$L:$L,ROW()-8)="",0,INDEX(Transactions!$Q:$Q,ROW()-8))</f>
        <v>0</v>
      </c>
    </row>
    <row r="6551" spans="2:6" x14ac:dyDescent="0.15">
      <c r="B6551">
        <f ca="1">IF(INDEX(Transactions!$L:$L,ROW()-8)="",TODAY(),INDEX(Transactions!$G:$G,ROW()-8))</f>
        <v>46238</v>
      </c>
      <c r="F6551">
        <f>IF(INDEX(Transactions!$L:$L,ROW()-8)="",0,INDEX(Transactions!$Q:$Q,ROW()-8))</f>
        <v>0</v>
      </c>
    </row>
    <row r="6552" spans="2:6" x14ac:dyDescent="0.15">
      <c r="B6552">
        <f ca="1">IF(INDEX(Transactions!$L:$L,ROW()-8)="",TODAY(),INDEX(Transactions!$G:$G,ROW()-8))</f>
        <v>46238</v>
      </c>
      <c r="F6552">
        <f>IF(INDEX(Transactions!$L:$L,ROW()-8)="",0,INDEX(Transactions!$Q:$Q,ROW()-8))</f>
        <v>0</v>
      </c>
    </row>
    <row r="6553" spans="2:6" x14ac:dyDescent="0.15">
      <c r="B6553">
        <f ca="1">IF(INDEX(Transactions!$L:$L,ROW()-8)="",TODAY(),INDEX(Transactions!$G:$G,ROW()-8))</f>
        <v>46238</v>
      </c>
      <c r="F6553">
        <f>IF(INDEX(Transactions!$L:$L,ROW()-8)="",0,INDEX(Transactions!$Q:$Q,ROW()-8))</f>
        <v>0</v>
      </c>
    </row>
    <row r="6554" spans="2:6" x14ac:dyDescent="0.15">
      <c r="B6554">
        <f ca="1">IF(INDEX(Transactions!$L:$L,ROW()-8)="",TODAY(),INDEX(Transactions!$G:$G,ROW()-8))</f>
        <v>46238</v>
      </c>
      <c r="F6554">
        <f>IF(INDEX(Transactions!$L:$L,ROW()-8)="",0,INDEX(Transactions!$Q:$Q,ROW()-8))</f>
        <v>0</v>
      </c>
    </row>
    <row r="6555" spans="2:6" x14ac:dyDescent="0.15">
      <c r="B6555">
        <f ca="1">IF(INDEX(Transactions!$L:$L,ROW()-8)="",TODAY(),INDEX(Transactions!$G:$G,ROW()-8))</f>
        <v>46238</v>
      </c>
      <c r="F6555">
        <f>IF(INDEX(Transactions!$L:$L,ROW()-8)="",0,INDEX(Transactions!$Q:$Q,ROW()-8))</f>
        <v>0</v>
      </c>
    </row>
    <row r="6556" spans="2:6" x14ac:dyDescent="0.15">
      <c r="B6556">
        <f ca="1">IF(INDEX(Transactions!$L:$L,ROW()-8)="",TODAY(),INDEX(Transactions!$G:$G,ROW()-8))</f>
        <v>46238</v>
      </c>
      <c r="F6556">
        <f>IF(INDEX(Transactions!$L:$L,ROW()-8)="",0,INDEX(Transactions!$Q:$Q,ROW()-8))</f>
        <v>0</v>
      </c>
    </row>
    <row r="6557" spans="2:6" x14ac:dyDescent="0.15">
      <c r="B6557">
        <f ca="1">IF(INDEX(Transactions!$L:$L,ROW()-8)="",TODAY(),INDEX(Transactions!$G:$G,ROW()-8))</f>
        <v>46238</v>
      </c>
      <c r="F6557">
        <f>IF(INDEX(Transactions!$L:$L,ROW()-8)="",0,INDEX(Transactions!$Q:$Q,ROW()-8))</f>
        <v>0</v>
      </c>
    </row>
    <row r="6558" spans="2:6" x14ac:dyDescent="0.15">
      <c r="B6558">
        <f ca="1">IF(INDEX(Transactions!$L:$L,ROW()-8)="",TODAY(),INDEX(Transactions!$G:$G,ROW()-8))</f>
        <v>46238</v>
      </c>
      <c r="F6558">
        <f>IF(INDEX(Transactions!$L:$L,ROW()-8)="",0,INDEX(Transactions!$Q:$Q,ROW()-8))</f>
        <v>0</v>
      </c>
    </row>
    <row r="6559" spans="2:6" x14ac:dyDescent="0.15">
      <c r="B6559">
        <f ca="1">IF(INDEX(Transactions!$L:$L,ROW()-8)="",TODAY(),INDEX(Transactions!$G:$G,ROW()-8))</f>
        <v>46238</v>
      </c>
      <c r="F6559">
        <f>IF(INDEX(Transactions!$L:$L,ROW()-8)="",0,INDEX(Transactions!$Q:$Q,ROW()-8))</f>
        <v>0</v>
      </c>
    </row>
    <row r="6560" spans="2:6" x14ac:dyDescent="0.15">
      <c r="B6560">
        <f ca="1">IF(INDEX(Transactions!$L:$L,ROW()-8)="",TODAY(),INDEX(Transactions!$G:$G,ROW()-8))</f>
        <v>46238</v>
      </c>
      <c r="F6560">
        <f>IF(INDEX(Transactions!$L:$L,ROW()-8)="",0,INDEX(Transactions!$Q:$Q,ROW()-8))</f>
        <v>0</v>
      </c>
    </row>
    <row r="6561" spans="2:6" x14ac:dyDescent="0.15">
      <c r="B6561">
        <f ca="1">IF(INDEX(Transactions!$L:$L,ROW()-8)="",TODAY(),INDEX(Transactions!$G:$G,ROW()-8))</f>
        <v>46238</v>
      </c>
      <c r="F6561">
        <f>IF(INDEX(Transactions!$L:$L,ROW()-8)="",0,INDEX(Transactions!$Q:$Q,ROW()-8))</f>
        <v>0</v>
      </c>
    </row>
    <row r="6562" spans="2:6" x14ac:dyDescent="0.15">
      <c r="B6562">
        <f ca="1">IF(INDEX(Transactions!$L:$L,ROW()-8)="",TODAY(),INDEX(Transactions!$G:$G,ROW()-8))</f>
        <v>46238</v>
      </c>
      <c r="F6562">
        <f>IF(INDEX(Transactions!$L:$L,ROW()-8)="",0,INDEX(Transactions!$Q:$Q,ROW()-8))</f>
        <v>0</v>
      </c>
    </row>
    <row r="6563" spans="2:6" x14ac:dyDescent="0.15">
      <c r="B6563">
        <f ca="1">IF(INDEX(Transactions!$L:$L,ROW()-8)="",TODAY(),INDEX(Transactions!$G:$G,ROW()-8))</f>
        <v>46238</v>
      </c>
      <c r="F6563">
        <f>IF(INDEX(Transactions!$L:$L,ROW()-8)="",0,INDEX(Transactions!$Q:$Q,ROW()-8))</f>
        <v>0</v>
      </c>
    </row>
    <row r="6564" spans="2:6" x14ac:dyDescent="0.15">
      <c r="B6564">
        <f ca="1">IF(INDEX(Transactions!$L:$L,ROW()-8)="",TODAY(),INDEX(Transactions!$G:$G,ROW()-8))</f>
        <v>46238</v>
      </c>
      <c r="F6564">
        <f>IF(INDEX(Transactions!$L:$L,ROW()-8)="",0,INDEX(Transactions!$Q:$Q,ROW()-8))</f>
        <v>0</v>
      </c>
    </row>
    <row r="6565" spans="2:6" x14ac:dyDescent="0.15">
      <c r="B6565">
        <f ca="1">IF(INDEX(Transactions!$L:$L,ROW()-8)="",TODAY(),INDEX(Transactions!$G:$G,ROW()-8))</f>
        <v>46238</v>
      </c>
      <c r="F6565">
        <f>IF(INDEX(Transactions!$L:$L,ROW()-8)="",0,INDEX(Transactions!$Q:$Q,ROW()-8))</f>
        <v>0</v>
      </c>
    </row>
    <row r="6566" spans="2:6" x14ac:dyDescent="0.15">
      <c r="B6566">
        <f ca="1">IF(INDEX(Transactions!$L:$L,ROW()-8)="",TODAY(),INDEX(Transactions!$G:$G,ROW()-8))</f>
        <v>46238</v>
      </c>
      <c r="F6566">
        <f>IF(INDEX(Transactions!$L:$L,ROW()-8)="",0,INDEX(Transactions!$Q:$Q,ROW()-8))</f>
        <v>0</v>
      </c>
    </row>
    <row r="6567" spans="2:6" x14ac:dyDescent="0.15">
      <c r="B6567">
        <f ca="1">IF(INDEX(Transactions!$L:$L,ROW()-8)="",TODAY(),INDEX(Transactions!$G:$G,ROW()-8))</f>
        <v>46238</v>
      </c>
      <c r="F6567">
        <f>IF(INDEX(Transactions!$L:$L,ROW()-8)="",0,INDEX(Transactions!$Q:$Q,ROW()-8))</f>
        <v>0</v>
      </c>
    </row>
    <row r="6568" spans="2:6" x14ac:dyDescent="0.15">
      <c r="B6568">
        <f ca="1">IF(INDEX(Transactions!$L:$L,ROW()-8)="",TODAY(),INDEX(Transactions!$G:$G,ROW()-8))</f>
        <v>46238</v>
      </c>
      <c r="F6568">
        <f>IF(INDEX(Transactions!$L:$L,ROW()-8)="",0,INDEX(Transactions!$Q:$Q,ROW()-8))</f>
        <v>0</v>
      </c>
    </row>
    <row r="6569" spans="2:6" x14ac:dyDescent="0.15">
      <c r="B6569">
        <f ca="1">IF(INDEX(Transactions!$L:$L,ROW()-8)="",TODAY(),INDEX(Transactions!$G:$G,ROW()-8))</f>
        <v>46238</v>
      </c>
      <c r="F6569">
        <f>IF(INDEX(Transactions!$L:$L,ROW()-8)="",0,INDEX(Transactions!$Q:$Q,ROW()-8))</f>
        <v>0</v>
      </c>
    </row>
    <row r="6570" spans="2:6" x14ac:dyDescent="0.15">
      <c r="B6570">
        <f ca="1">IF(INDEX(Transactions!$L:$L,ROW()-8)="",TODAY(),INDEX(Transactions!$G:$G,ROW()-8))</f>
        <v>46238</v>
      </c>
      <c r="F6570">
        <f>IF(INDEX(Transactions!$L:$L,ROW()-8)="",0,INDEX(Transactions!$Q:$Q,ROW()-8))</f>
        <v>0</v>
      </c>
    </row>
    <row r="6571" spans="2:6" x14ac:dyDescent="0.15">
      <c r="B6571">
        <f ca="1">IF(INDEX(Transactions!$L:$L,ROW()-8)="",TODAY(),INDEX(Transactions!$G:$G,ROW()-8))</f>
        <v>46238</v>
      </c>
      <c r="F6571">
        <f>IF(INDEX(Transactions!$L:$L,ROW()-8)="",0,INDEX(Transactions!$Q:$Q,ROW()-8))</f>
        <v>0</v>
      </c>
    </row>
    <row r="6572" spans="2:6" x14ac:dyDescent="0.15">
      <c r="B6572">
        <f ca="1">IF(INDEX(Transactions!$L:$L,ROW()-8)="",TODAY(),INDEX(Transactions!$G:$G,ROW()-8))</f>
        <v>46238</v>
      </c>
      <c r="F6572">
        <f>IF(INDEX(Transactions!$L:$L,ROW()-8)="",0,INDEX(Transactions!$Q:$Q,ROW()-8))</f>
        <v>0</v>
      </c>
    </row>
    <row r="6573" spans="2:6" x14ac:dyDescent="0.15">
      <c r="B6573">
        <f ca="1">IF(INDEX(Transactions!$L:$L,ROW()-8)="",TODAY(),INDEX(Transactions!$G:$G,ROW()-8))</f>
        <v>46238</v>
      </c>
      <c r="F6573">
        <f>IF(INDEX(Transactions!$L:$L,ROW()-8)="",0,INDEX(Transactions!$Q:$Q,ROW()-8))</f>
        <v>0</v>
      </c>
    </row>
    <row r="6574" spans="2:6" x14ac:dyDescent="0.15">
      <c r="B6574">
        <f ca="1">IF(INDEX(Transactions!$L:$L,ROW()-8)="",TODAY(),INDEX(Transactions!$G:$G,ROW()-8))</f>
        <v>46238</v>
      </c>
      <c r="F6574">
        <f>IF(INDEX(Transactions!$L:$L,ROW()-8)="",0,INDEX(Transactions!$Q:$Q,ROW()-8))</f>
        <v>0</v>
      </c>
    </row>
    <row r="6575" spans="2:6" x14ac:dyDescent="0.15">
      <c r="B6575">
        <f ca="1">IF(INDEX(Transactions!$L:$L,ROW()-8)="",TODAY(),INDEX(Transactions!$G:$G,ROW()-8))</f>
        <v>46238</v>
      </c>
      <c r="F6575">
        <f>IF(INDEX(Transactions!$L:$L,ROW()-8)="",0,INDEX(Transactions!$Q:$Q,ROW()-8))</f>
        <v>0</v>
      </c>
    </row>
    <row r="6576" spans="2:6" x14ac:dyDescent="0.15">
      <c r="B6576">
        <f ca="1">IF(INDEX(Transactions!$L:$L,ROW()-8)="",TODAY(),INDEX(Transactions!$G:$G,ROW()-8))</f>
        <v>46238</v>
      </c>
      <c r="F6576">
        <f>IF(INDEX(Transactions!$L:$L,ROW()-8)="",0,INDEX(Transactions!$Q:$Q,ROW()-8))</f>
        <v>0</v>
      </c>
    </row>
    <row r="6577" spans="2:6" x14ac:dyDescent="0.15">
      <c r="B6577">
        <f ca="1">IF(INDEX(Transactions!$L:$L,ROW()-8)="",TODAY(),INDEX(Transactions!$G:$G,ROW()-8))</f>
        <v>46238</v>
      </c>
      <c r="F6577">
        <f>IF(INDEX(Transactions!$L:$L,ROW()-8)="",0,INDEX(Transactions!$Q:$Q,ROW()-8))</f>
        <v>0</v>
      </c>
    </row>
    <row r="6578" spans="2:6" x14ac:dyDescent="0.15">
      <c r="B6578">
        <f ca="1">IF(INDEX(Transactions!$L:$L,ROW()-8)="",TODAY(),INDEX(Transactions!$G:$G,ROW()-8))</f>
        <v>46238</v>
      </c>
      <c r="F6578">
        <f>IF(INDEX(Transactions!$L:$L,ROW()-8)="",0,INDEX(Transactions!$Q:$Q,ROW()-8))</f>
        <v>0</v>
      </c>
    </row>
    <row r="6579" spans="2:6" x14ac:dyDescent="0.15">
      <c r="B6579">
        <f ca="1">IF(INDEX(Transactions!$L:$L,ROW()-8)="",TODAY(),INDEX(Transactions!$G:$G,ROW()-8))</f>
        <v>46238</v>
      </c>
      <c r="F6579">
        <f>IF(INDEX(Transactions!$L:$L,ROW()-8)="",0,INDEX(Transactions!$Q:$Q,ROW()-8))</f>
        <v>0</v>
      </c>
    </row>
    <row r="6580" spans="2:6" x14ac:dyDescent="0.15">
      <c r="B6580">
        <f ca="1">IF(INDEX(Transactions!$L:$L,ROW()-8)="",TODAY(),INDEX(Transactions!$G:$G,ROW()-8))</f>
        <v>46238</v>
      </c>
      <c r="F6580">
        <f>IF(INDEX(Transactions!$L:$L,ROW()-8)="",0,INDEX(Transactions!$Q:$Q,ROW()-8))</f>
        <v>0</v>
      </c>
    </row>
    <row r="6581" spans="2:6" x14ac:dyDescent="0.15">
      <c r="B6581">
        <f ca="1">IF(INDEX(Transactions!$L:$L,ROW()-8)="",TODAY(),INDEX(Transactions!$G:$G,ROW()-8))</f>
        <v>46238</v>
      </c>
      <c r="F6581">
        <f>IF(INDEX(Transactions!$L:$L,ROW()-8)="",0,INDEX(Transactions!$Q:$Q,ROW()-8))</f>
        <v>0</v>
      </c>
    </row>
    <row r="6582" spans="2:6" x14ac:dyDescent="0.15">
      <c r="B6582">
        <f ca="1">IF(INDEX(Transactions!$L:$L,ROW()-8)="",TODAY(),INDEX(Transactions!$G:$G,ROW()-8))</f>
        <v>46238</v>
      </c>
      <c r="F6582">
        <f>IF(INDEX(Transactions!$L:$L,ROW()-8)="",0,INDEX(Transactions!$Q:$Q,ROW()-8))</f>
        <v>0</v>
      </c>
    </row>
    <row r="6583" spans="2:6" x14ac:dyDescent="0.15">
      <c r="B6583">
        <f ca="1">IF(INDEX(Transactions!$L:$L,ROW()-8)="",TODAY(),INDEX(Transactions!$G:$G,ROW()-8))</f>
        <v>46238</v>
      </c>
      <c r="F6583">
        <f>IF(INDEX(Transactions!$L:$L,ROW()-8)="",0,INDEX(Transactions!$Q:$Q,ROW()-8))</f>
        <v>0</v>
      </c>
    </row>
    <row r="6584" spans="2:6" x14ac:dyDescent="0.15">
      <c r="B6584">
        <f ca="1">IF(INDEX(Transactions!$L:$L,ROW()-8)="",TODAY(),INDEX(Transactions!$G:$G,ROW()-8))</f>
        <v>46238</v>
      </c>
      <c r="F6584">
        <f>IF(INDEX(Transactions!$L:$L,ROW()-8)="",0,INDEX(Transactions!$Q:$Q,ROW()-8))</f>
        <v>0</v>
      </c>
    </row>
    <row r="6585" spans="2:6" x14ac:dyDescent="0.15">
      <c r="B6585">
        <f ca="1">IF(INDEX(Transactions!$L:$L,ROW()-8)="",TODAY(),INDEX(Transactions!$G:$G,ROW()-8))</f>
        <v>46238</v>
      </c>
      <c r="F6585">
        <f>IF(INDEX(Transactions!$L:$L,ROW()-8)="",0,INDEX(Transactions!$Q:$Q,ROW()-8))</f>
        <v>0</v>
      </c>
    </row>
    <row r="6586" spans="2:6" x14ac:dyDescent="0.15">
      <c r="B6586">
        <f ca="1">IF(INDEX(Transactions!$L:$L,ROW()-8)="",TODAY(),INDEX(Transactions!$G:$G,ROW()-8))</f>
        <v>46238</v>
      </c>
      <c r="F6586">
        <f>IF(INDEX(Transactions!$L:$L,ROW()-8)="",0,INDEX(Transactions!$Q:$Q,ROW()-8))</f>
        <v>0</v>
      </c>
    </row>
    <row r="6587" spans="2:6" x14ac:dyDescent="0.15">
      <c r="B6587">
        <f ca="1">IF(INDEX(Transactions!$L:$L,ROW()-8)="",TODAY(),INDEX(Transactions!$G:$G,ROW()-8))</f>
        <v>46238</v>
      </c>
      <c r="F6587">
        <f>IF(INDEX(Transactions!$L:$L,ROW()-8)="",0,INDEX(Transactions!$Q:$Q,ROW()-8))</f>
        <v>0</v>
      </c>
    </row>
    <row r="6588" spans="2:6" x14ac:dyDescent="0.15">
      <c r="B6588">
        <f ca="1">IF(INDEX(Transactions!$L:$L,ROW()-8)="",TODAY(),INDEX(Transactions!$G:$G,ROW()-8))</f>
        <v>46238</v>
      </c>
      <c r="F6588">
        <f>IF(INDEX(Transactions!$L:$L,ROW()-8)="",0,INDEX(Transactions!$Q:$Q,ROW()-8))</f>
        <v>0</v>
      </c>
    </row>
    <row r="6589" spans="2:6" x14ac:dyDescent="0.15">
      <c r="B6589">
        <f ca="1">IF(INDEX(Transactions!$L:$L,ROW()-8)="",TODAY(),INDEX(Transactions!$G:$G,ROW()-8))</f>
        <v>46238</v>
      </c>
      <c r="F6589">
        <f>IF(INDEX(Transactions!$L:$L,ROW()-8)="",0,INDEX(Transactions!$Q:$Q,ROW()-8))</f>
        <v>0</v>
      </c>
    </row>
    <row r="6590" spans="2:6" x14ac:dyDescent="0.15">
      <c r="B6590">
        <f ca="1">IF(INDEX(Transactions!$L:$L,ROW()-8)="",TODAY(),INDEX(Transactions!$G:$G,ROW()-8))</f>
        <v>46238</v>
      </c>
      <c r="F6590">
        <f>IF(INDEX(Transactions!$L:$L,ROW()-8)="",0,INDEX(Transactions!$Q:$Q,ROW()-8))</f>
        <v>0</v>
      </c>
    </row>
    <row r="6591" spans="2:6" x14ac:dyDescent="0.15">
      <c r="B6591">
        <f ca="1">IF(INDEX(Transactions!$L:$L,ROW()-8)="",TODAY(),INDEX(Transactions!$G:$G,ROW()-8))</f>
        <v>46238</v>
      </c>
      <c r="F6591">
        <f>IF(INDEX(Transactions!$L:$L,ROW()-8)="",0,INDEX(Transactions!$Q:$Q,ROW()-8))</f>
        <v>0</v>
      </c>
    </row>
    <row r="6592" spans="2:6" x14ac:dyDescent="0.15">
      <c r="B6592">
        <f ca="1">IF(INDEX(Transactions!$L:$L,ROW()-8)="",TODAY(),INDEX(Transactions!$G:$G,ROW()-8))</f>
        <v>46238</v>
      </c>
      <c r="F6592">
        <f>IF(INDEX(Transactions!$L:$L,ROW()-8)="",0,INDEX(Transactions!$Q:$Q,ROW()-8))</f>
        <v>0</v>
      </c>
    </row>
    <row r="6593" spans="2:6" x14ac:dyDescent="0.15">
      <c r="B6593">
        <f ca="1">IF(INDEX(Transactions!$L:$L,ROW()-8)="",TODAY(),INDEX(Transactions!$G:$G,ROW()-8))</f>
        <v>46238</v>
      </c>
      <c r="F6593">
        <f>IF(INDEX(Transactions!$L:$L,ROW()-8)="",0,INDEX(Transactions!$Q:$Q,ROW()-8))</f>
        <v>0</v>
      </c>
    </row>
    <row r="6594" spans="2:6" x14ac:dyDescent="0.15">
      <c r="B6594">
        <f ca="1">IF(INDEX(Transactions!$L:$L,ROW()-8)="",TODAY(),INDEX(Transactions!$G:$G,ROW()-8))</f>
        <v>46238</v>
      </c>
      <c r="F6594">
        <f>IF(INDEX(Transactions!$L:$L,ROW()-8)="",0,INDEX(Transactions!$Q:$Q,ROW()-8))</f>
        <v>0</v>
      </c>
    </row>
    <row r="6595" spans="2:6" x14ac:dyDescent="0.15">
      <c r="B6595">
        <f ca="1">IF(INDEX(Transactions!$L:$L,ROW()-8)="",TODAY(),INDEX(Transactions!$G:$G,ROW()-8))</f>
        <v>46238</v>
      </c>
      <c r="F6595">
        <f>IF(INDEX(Transactions!$L:$L,ROW()-8)="",0,INDEX(Transactions!$Q:$Q,ROW()-8))</f>
        <v>0</v>
      </c>
    </row>
    <row r="6596" spans="2:6" x14ac:dyDescent="0.15">
      <c r="B6596">
        <f ca="1">IF(INDEX(Transactions!$L:$L,ROW()-8)="",TODAY(),INDEX(Transactions!$G:$G,ROW()-8))</f>
        <v>46238</v>
      </c>
      <c r="F6596">
        <f>IF(INDEX(Transactions!$L:$L,ROW()-8)="",0,INDEX(Transactions!$Q:$Q,ROW()-8))</f>
        <v>0</v>
      </c>
    </row>
    <row r="6597" spans="2:6" x14ac:dyDescent="0.15">
      <c r="B6597">
        <f ca="1">IF(INDEX(Transactions!$L:$L,ROW()-8)="",TODAY(),INDEX(Transactions!$G:$G,ROW()-8))</f>
        <v>46238</v>
      </c>
      <c r="F6597">
        <f>IF(INDEX(Transactions!$L:$L,ROW()-8)="",0,INDEX(Transactions!$Q:$Q,ROW()-8))</f>
        <v>0</v>
      </c>
    </row>
    <row r="6598" spans="2:6" x14ac:dyDescent="0.15">
      <c r="B6598">
        <f ca="1">IF(INDEX(Transactions!$L:$L,ROW()-8)="",TODAY(),INDEX(Transactions!$G:$G,ROW()-8))</f>
        <v>46238</v>
      </c>
      <c r="F6598">
        <f>IF(INDEX(Transactions!$L:$L,ROW()-8)="",0,INDEX(Transactions!$Q:$Q,ROW()-8))</f>
        <v>0</v>
      </c>
    </row>
    <row r="6599" spans="2:6" x14ac:dyDescent="0.15">
      <c r="B6599">
        <f ca="1">IF(INDEX(Transactions!$L:$L,ROW()-8)="",TODAY(),INDEX(Transactions!$G:$G,ROW()-8))</f>
        <v>46238</v>
      </c>
      <c r="F6599">
        <f>IF(INDEX(Transactions!$L:$L,ROW()-8)="",0,INDEX(Transactions!$Q:$Q,ROW()-8))</f>
        <v>0</v>
      </c>
    </row>
    <row r="6600" spans="2:6" x14ac:dyDescent="0.15">
      <c r="B6600">
        <f ca="1">IF(INDEX(Transactions!$L:$L,ROW()-8)="",TODAY(),INDEX(Transactions!$G:$G,ROW()-8))</f>
        <v>46238</v>
      </c>
      <c r="F6600">
        <f>IF(INDEX(Transactions!$L:$L,ROW()-8)="",0,INDEX(Transactions!$Q:$Q,ROW()-8))</f>
        <v>0</v>
      </c>
    </row>
    <row r="6601" spans="2:6" x14ac:dyDescent="0.15">
      <c r="B6601">
        <f ca="1">IF(INDEX(Transactions!$L:$L,ROW()-8)="",TODAY(),INDEX(Transactions!$G:$G,ROW()-8))</f>
        <v>46238</v>
      </c>
      <c r="F6601">
        <f>IF(INDEX(Transactions!$L:$L,ROW()-8)="",0,INDEX(Transactions!$Q:$Q,ROW()-8))</f>
        <v>0</v>
      </c>
    </row>
    <row r="6602" spans="2:6" x14ac:dyDescent="0.15">
      <c r="B6602">
        <f ca="1">IF(INDEX(Transactions!$L:$L,ROW()-8)="",TODAY(),INDEX(Transactions!$G:$G,ROW()-8))</f>
        <v>46238</v>
      </c>
      <c r="F6602">
        <f>IF(INDEX(Transactions!$L:$L,ROW()-8)="",0,INDEX(Transactions!$Q:$Q,ROW()-8))</f>
        <v>0</v>
      </c>
    </row>
    <row r="6603" spans="2:6" x14ac:dyDescent="0.15">
      <c r="B6603">
        <f ca="1">IF(INDEX(Transactions!$L:$L,ROW()-8)="",TODAY(),INDEX(Transactions!$G:$G,ROW()-8))</f>
        <v>46238</v>
      </c>
      <c r="F6603">
        <f>IF(INDEX(Transactions!$L:$L,ROW()-8)="",0,INDEX(Transactions!$Q:$Q,ROW()-8))</f>
        <v>0</v>
      </c>
    </row>
    <row r="6604" spans="2:6" x14ac:dyDescent="0.15">
      <c r="B6604">
        <f ca="1">IF(INDEX(Transactions!$L:$L,ROW()-8)="",TODAY(),INDEX(Transactions!$G:$G,ROW()-8))</f>
        <v>46238</v>
      </c>
      <c r="F6604">
        <f>IF(INDEX(Transactions!$L:$L,ROW()-8)="",0,INDEX(Transactions!$Q:$Q,ROW()-8))</f>
        <v>0</v>
      </c>
    </row>
    <row r="6605" spans="2:6" x14ac:dyDescent="0.15">
      <c r="B6605">
        <f ca="1">IF(INDEX(Transactions!$L:$L,ROW()-8)="",TODAY(),INDEX(Transactions!$G:$G,ROW()-8))</f>
        <v>46238</v>
      </c>
      <c r="F6605">
        <f>IF(INDEX(Transactions!$L:$L,ROW()-8)="",0,INDEX(Transactions!$Q:$Q,ROW()-8))</f>
        <v>0</v>
      </c>
    </row>
    <row r="6606" spans="2:6" x14ac:dyDescent="0.15">
      <c r="B6606">
        <f ca="1">IF(INDEX(Transactions!$L:$L,ROW()-8)="",TODAY(),INDEX(Transactions!$G:$G,ROW()-8))</f>
        <v>46238</v>
      </c>
      <c r="F6606">
        <f>IF(INDEX(Transactions!$L:$L,ROW()-8)="",0,INDEX(Transactions!$Q:$Q,ROW()-8))</f>
        <v>0</v>
      </c>
    </row>
    <row r="6607" spans="2:6" x14ac:dyDescent="0.15">
      <c r="B6607">
        <f ca="1">IF(INDEX(Transactions!$L:$L,ROW()-8)="",TODAY(),INDEX(Transactions!$G:$G,ROW()-8))</f>
        <v>46238</v>
      </c>
      <c r="F6607">
        <f>IF(INDEX(Transactions!$L:$L,ROW()-8)="",0,INDEX(Transactions!$Q:$Q,ROW()-8))</f>
        <v>0</v>
      </c>
    </row>
    <row r="6608" spans="2:6" x14ac:dyDescent="0.15">
      <c r="B6608">
        <f ca="1">IF(INDEX(Transactions!$L:$L,ROW()-8)="",TODAY(),INDEX(Transactions!$G:$G,ROW()-8))</f>
        <v>46238</v>
      </c>
      <c r="F6608">
        <f>IF(INDEX(Transactions!$L:$L,ROW()-8)="",0,INDEX(Transactions!$Q:$Q,ROW()-8))</f>
        <v>0</v>
      </c>
    </row>
    <row r="6609" spans="2:6" x14ac:dyDescent="0.15">
      <c r="B6609">
        <f ca="1">IF(INDEX(Transactions!$L:$L,ROW()-8)="",TODAY(),INDEX(Transactions!$G:$G,ROW()-8))</f>
        <v>46238</v>
      </c>
      <c r="F6609">
        <f>IF(INDEX(Transactions!$L:$L,ROW()-8)="",0,INDEX(Transactions!$Q:$Q,ROW()-8))</f>
        <v>0</v>
      </c>
    </row>
    <row r="6610" spans="2:6" x14ac:dyDescent="0.15">
      <c r="B6610">
        <f ca="1">IF(INDEX(Transactions!$L:$L,ROW()-8)="",TODAY(),INDEX(Transactions!$G:$G,ROW()-8))</f>
        <v>46238</v>
      </c>
      <c r="F6610">
        <f>IF(INDEX(Transactions!$L:$L,ROW()-8)="",0,INDEX(Transactions!$Q:$Q,ROW()-8))</f>
        <v>0</v>
      </c>
    </row>
    <row r="6611" spans="2:6" x14ac:dyDescent="0.15">
      <c r="B6611">
        <f ca="1">IF(INDEX(Transactions!$L:$L,ROW()-8)="",TODAY(),INDEX(Transactions!$G:$G,ROW()-8))</f>
        <v>46238</v>
      </c>
      <c r="F6611">
        <f>IF(INDEX(Transactions!$L:$L,ROW()-8)="",0,INDEX(Transactions!$Q:$Q,ROW()-8))</f>
        <v>0</v>
      </c>
    </row>
    <row r="6612" spans="2:6" x14ac:dyDescent="0.15">
      <c r="B6612">
        <f ca="1">IF(INDEX(Transactions!$L:$L,ROW()-8)="",TODAY(),INDEX(Transactions!$G:$G,ROW()-8))</f>
        <v>46238</v>
      </c>
      <c r="F6612">
        <f>IF(INDEX(Transactions!$L:$L,ROW()-8)="",0,INDEX(Transactions!$Q:$Q,ROW()-8))</f>
        <v>0</v>
      </c>
    </row>
    <row r="6613" spans="2:6" x14ac:dyDescent="0.15">
      <c r="B6613">
        <f ca="1">IF(INDEX(Transactions!$L:$L,ROW()-8)="",TODAY(),INDEX(Transactions!$G:$G,ROW()-8))</f>
        <v>46238</v>
      </c>
      <c r="F6613">
        <f>IF(INDEX(Transactions!$L:$L,ROW()-8)="",0,INDEX(Transactions!$Q:$Q,ROW()-8))</f>
        <v>0</v>
      </c>
    </row>
    <row r="6614" spans="2:6" x14ac:dyDescent="0.15">
      <c r="B6614">
        <f ca="1">IF(INDEX(Transactions!$L:$L,ROW()-8)="",TODAY(),INDEX(Transactions!$G:$G,ROW()-8))</f>
        <v>46238</v>
      </c>
      <c r="F6614">
        <f>IF(INDEX(Transactions!$L:$L,ROW()-8)="",0,INDEX(Transactions!$Q:$Q,ROW()-8))</f>
        <v>0</v>
      </c>
    </row>
    <row r="6615" spans="2:6" x14ac:dyDescent="0.15">
      <c r="B6615">
        <f ca="1">IF(INDEX(Transactions!$L:$L,ROW()-8)="",TODAY(),INDEX(Transactions!$G:$G,ROW()-8))</f>
        <v>46238</v>
      </c>
      <c r="F6615">
        <f>IF(INDEX(Transactions!$L:$L,ROW()-8)="",0,INDEX(Transactions!$Q:$Q,ROW()-8))</f>
        <v>0</v>
      </c>
    </row>
    <row r="6616" spans="2:6" x14ac:dyDescent="0.15">
      <c r="B6616">
        <f ca="1">IF(INDEX(Transactions!$L:$L,ROW()-8)="",TODAY(),INDEX(Transactions!$G:$G,ROW()-8))</f>
        <v>46238</v>
      </c>
      <c r="F6616">
        <f>IF(INDEX(Transactions!$L:$L,ROW()-8)="",0,INDEX(Transactions!$Q:$Q,ROW()-8))</f>
        <v>0</v>
      </c>
    </row>
    <row r="6617" spans="2:6" x14ac:dyDescent="0.15">
      <c r="B6617">
        <f ca="1">IF(INDEX(Transactions!$L:$L,ROW()-8)="",TODAY(),INDEX(Transactions!$G:$G,ROW()-8))</f>
        <v>46238</v>
      </c>
      <c r="F6617">
        <f>IF(INDEX(Transactions!$L:$L,ROW()-8)="",0,INDEX(Transactions!$Q:$Q,ROW()-8))</f>
        <v>0</v>
      </c>
    </row>
    <row r="6618" spans="2:6" x14ac:dyDescent="0.15">
      <c r="B6618">
        <f ca="1">IF(INDEX(Transactions!$L:$L,ROW()-8)="",TODAY(),INDEX(Transactions!$G:$G,ROW()-8))</f>
        <v>46238</v>
      </c>
      <c r="F6618">
        <f>IF(INDEX(Transactions!$L:$L,ROW()-8)="",0,INDEX(Transactions!$Q:$Q,ROW()-8))</f>
        <v>0</v>
      </c>
    </row>
    <row r="6619" spans="2:6" x14ac:dyDescent="0.15">
      <c r="B6619">
        <f ca="1">IF(INDEX(Transactions!$L:$L,ROW()-8)="",TODAY(),INDEX(Transactions!$G:$G,ROW()-8))</f>
        <v>46238</v>
      </c>
      <c r="F6619">
        <f>IF(INDEX(Transactions!$L:$L,ROW()-8)="",0,INDEX(Transactions!$Q:$Q,ROW()-8))</f>
        <v>0</v>
      </c>
    </row>
    <row r="6620" spans="2:6" x14ac:dyDescent="0.15">
      <c r="B6620">
        <f ca="1">IF(INDEX(Transactions!$L:$L,ROW()-8)="",TODAY(),INDEX(Transactions!$G:$G,ROW()-8))</f>
        <v>46238</v>
      </c>
      <c r="F6620">
        <f>IF(INDEX(Transactions!$L:$L,ROW()-8)="",0,INDEX(Transactions!$Q:$Q,ROW()-8))</f>
        <v>0</v>
      </c>
    </row>
    <row r="6621" spans="2:6" x14ac:dyDescent="0.15">
      <c r="B6621">
        <f ca="1">IF(INDEX(Transactions!$L:$L,ROW()-8)="",TODAY(),INDEX(Transactions!$G:$G,ROW()-8))</f>
        <v>46238</v>
      </c>
      <c r="F6621">
        <f>IF(INDEX(Transactions!$L:$L,ROW()-8)="",0,INDEX(Transactions!$Q:$Q,ROW()-8))</f>
        <v>0</v>
      </c>
    </row>
    <row r="6622" spans="2:6" x14ac:dyDescent="0.15">
      <c r="B6622">
        <f ca="1">IF(INDEX(Transactions!$L:$L,ROW()-8)="",TODAY(),INDEX(Transactions!$G:$G,ROW()-8))</f>
        <v>46238</v>
      </c>
      <c r="F6622">
        <f>IF(INDEX(Transactions!$L:$L,ROW()-8)="",0,INDEX(Transactions!$Q:$Q,ROW()-8))</f>
        <v>0</v>
      </c>
    </row>
    <row r="6623" spans="2:6" x14ac:dyDescent="0.15">
      <c r="B6623">
        <f ca="1">IF(INDEX(Transactions!$L:$L,ROW()-8)="",TODAY(),INDEX(Transactions!$G:$G,ROW()-8))</f>
        <v>46238</v>
      </c>
      <c r="F6623">
        <f>IF(INDEX(Transactions!$L:$L,ROW()-8)="",0,INDEX(Transactions!$Q:$Q,ROW()-8))</f>
        <v>0</v>
      </c>
    </row>
    <row r="6624" spans="2:6" x14ac:dyDescent="0.15">
      <c r="B6624">
        <f ca="1">IF(INDEX(Transactions!$L:$L,ROW()-8)="",TODAY(),INDEX(Transactions!$G:$G,ROW()-8))</f>
        <v>46238</v>
      </c>
      <c r="F6624">
        <f>IF(INDEX(Transactions!$L:$L,ROW()-8)="",0,INDEX(Transactions!$Q:$Q,ROW()-8))</f>
        <v>0</v>
      </c>
    </row>
    <row r="6625" spans="2:6" x14ac:dyDescent="0.15">
      <c r="B6625">
        <f ca="1">IF(INDEX(Transactions!$L:$L,ROW()-8)="",TODAY(),INDEX(Transactions!$G:$G,ROW()-8))</f>
        <v>46238</v>
      </c>
      <c r="F6625">
        <f>IF(INDEX(Transactions!$L:$L,ROW()-8)="",0,INDEX(Transactions!$Q:$Q,ROW()-8))</f>
        <v>0</v>
      </c>
    </row>
    <row r="6626" spans="2:6" x14ac:dyDescent="0.15">
      <c r="B6626">
        <f ca="1">IF(INDEX(Transactions!$L:$L,ROW()-8)="",TODAY(),INDEX(Transactions!$G:$G,ROW()-8))</f>
        <v>46238</v>
      </c>
      <c r="F6626">
        <f>IF(INDEX(Transactions!$L:$L,ROW()-8)="",0,INDEX(Transactions!$Q:$Q,ROW()-8))</f>
        <v>0</v>
      </c>
    </row>
    <row r="6627" spans="2:6" x14ac:dyDescent="0.15">
      <c r="B6627">
        <f ca="1">IF(INDEX(Transactions!$L:$L,ROW()-8)="",TODAY(),INDEX(Transactions!$G:$G,ROW()-8))</f>
        <v>46238</v>
      </c>
      <c r="F6627">
        <f>IF(INDEX(Transactions!$L:$L,ROW()-8)="",0,INDEX(Transactions!$Q:$Q,ROW()-8))</f>
        <v>0</v>
      </c>
    </row>
    <row r="6628" spans="2:6" x14ac:dyDescent="0.15">
      <c r="B6628">
        <f ca="1">IF(INDEX(Transactions!$L:$L,ROW()-8)="",TODAY(),INDEX(Transactions!$G:$G,ROW()-8))</f>
        <v>46238</v>
      </c>
      <c r="F6628">
        <f>IF(INDEX(Transactions!$L:$L,ROW()-8)="",0,INDEX(Transactions!$Q:$Q,ROW()-8))</f>
        <v>0</v>
      </c>
    </row>
    <row r="6629" spans="2:6" x14ac:dyDescent="0.15">
      <c r="B6629">
        <f ca="1">IF(INDEX(Transactions!$L:$L,ROW()-8)="",TODAY(),INDEX(Transactions!$G:$G,ROW()-8))</f>
        <v>46238</v>
      </c>
      <c r="F6629">
        <f>IF(INDEX(Transactions!$L:$L,ROW()-8)="",0,INDEX(Transactions!$Q:$Q,ROW()-8))</f>
        <v>0</v>
      </c>
    </row>
    <row r="6630" spans="2:6" x14ac:dyDescent="0.15">
      <c r="B6630">
        <f ca="1">IF(INDEX(Transactions!$L:$L,ROW()-8)="",TODAY(),INDEX(Transactions!$G:$G,ROW()-8))</f>
        <v>46238</v>
      </c>
      <c r="F6630">
        <f>IF(INDEX(Transactions!$L:$L,ROW()-8)="",0,INDEX(Transactions!$Q:$Q,ROW()-8))</f>
        <v>0</v>
      </c>
    </row>
    <row r="6631" spans="2:6" x14ac:dyDescent="0.15">
      <c r="B6631">
        <f ca="1">IF(INDEX(Transactions!$L:$L,ROW()-8)="",TODAY(),INDEX(Transactions!$G:$G,ROW()-8))</f>
        <v>46238</v>
      </c>
      <c r="F6631">
        <f>IF(INDEX(Transactions!$L:$L,ROW()-8)="",0,INDEX(Transactions!$Q:$Q,ROW()-8))</f>
        <v>0</v>
      </c>
    </row>
    <row r="6632" spans="2:6" x14ac:dyDescent="0.15">
      <c r="B6632">
        <f ca="1">IF(INDEX(Transactions!$L:$L,ROW()-8)="",TODAY(),INDEX(Transactions!$G:$G,ROW()-8))</f>
        <v>46238</v>
      </c>
      <c r="F6632">
        <f>IF(INDEX(Transactions!$L:$L,ROW()-8)="",0,INDEX(Transactions!$Q:$Q,ROW()-8))</f>
        <v>0</v>
      </c>
    </row>
    <row r="6633" spans="2:6" x14ac:dyDescent="0.15">
      <c r="B6633">
        <f ca="1">IF(INDEX(Transactions!$L:$L,ROW()-8)="",TODAY(),INDEX(Transactions!$G:$G,ROW()-8))</f>
        <v>46238</v>
      </c>
      <c r="F6633">
        <f>IF(INDEX(Transactions!$L:$L,ROW()-8)="",0,INDEX(Transactions!$Q:$Q,ROW()-8))</f>
        <v>0</v>
      </c>
    </row>
    <row r="6634" spans="2:6" x14ac:dyDescent="0.15">
      <c r="B6634">
        <f ca="1">IF(INDEX(Transactions!$L:$L,ROW()-8)="",TODAY(),INDEX(Transactions!$G:$G,ROW()-8))</f>
        <v>46238</v>
      </c>
      <c r="F6634">
        <f>IF(INDEX(Transactions!$L:$L,ROW()-8)="",0,INDEX(Transactions!$Q:$Q,ROW()-8))</f>
        <v>0</v>
      </c>
    </row>
    <row r="6635" spans="2:6" x14ac:dyDescent="0.15">
      <c r="B6635">
        <f ca="1">IF(INDEX(Transactions!$L:$L,ROW()-8)="",TODAY(),INDEX(Transactions!$G:$G,ROW()-8))</f>
        <v>46238</v>
      </c>
      <c r="F6635">
        <f>IF(INDEX(Transactions!$L:$L,ROW()-8)="",0,INDEX(Transactions!$Q:$Q,ROW()-8))</f>
        <v>0</v>
      </c>
    </row>
    <row r="6636" spans="2:6" x14ac:dyDescent="0.15">
      <c r="B6636">
        <f ca="1">IF(INDEX(Transactions!$L:$L,ROW()-8)="",TODAY(),INDEX(Transactions!$G:$G,ROW()-8))</f>
        <v>46238</v>
      </c>
      <c r="F6636">
        <f>IF(INDEX(Transactions!$L:$L,ROW()-8)="",0,INDEX(Transactions!$Q:$Q,ROW()-8))</f>
        <v>0</v>
      </c>
    </row>
    <row r="6637" spans="2:6" x14ac:dyDescent="0.15">
      <c r="B6637">
        <f ca="1">IF(INDEX(Transactions!$L:$L,ROW()-8)="",TODAY(),INDEX(Transactions!$G:$G,ROW()-8))</f>
        <v>46238</v>
      </c>
      <c r="F6637">
        <f>IF(INDEX(Transactions!$L:$L,ROW()-8)="",0,INDEX(Transactions!$Q:$Q,ROW()-8))</f>
        <v>0</v>
      </c>
    </row>
    <row r="6638" spans="2:6" x14ac:dyDescent="0.15">
      <c r="B6638">
        <f ca="1">IF(INDEX(Transactions!$L:$L,ROW()-8)="",TODAY(),INDEX(Transactions!$G:$G,ROW()-8))</f>
        <v>46238</v>
      </c>
      <c r="F6638">
        <f>IF(INDEX(Transactions!$L:$L,ROW()-8)="",0,INDEX(Transactions!$Q:$Q,ROW()-8))</f>
        <v>0</v>
      </c>
    </row>
    <row r="6639" spans="2:6" x14ac:dyDescent="0.15">
      <c r="B6639">
        <f ca="1">IF(INDEX(Transactions!$L:$L,ROW()-8)="",TODAY(),INDEX(Transactions!$G:$G,ROW()-8))</f>
        <v>46238</v>
      </c>
      <c r="F6639">
        <f>IF(INDEX(Transactions!$L:$L,ROW()-8)="",0,INDEX(Transactions!$Q:$Q,ROW()-8))</f>
        <v>0</v>
      </c>
    </row>
    <row r="6640" spans="2:6" x14ac:dyDescent="0.15">
      <c r="B6640">
        <f ca="1">IF(INDEX(Transactions!$L:$L,ROW()-8)="",TODAY(),INDEX(Transactions!$G:$G,ROW()-8))</f>
        <v>46238</v>
      </c>
      <c r="F6640">
        <f>IF(INDEX(Transactions!$L:$L,ROW()-8)="",0,INDEX(Transactions!$Q:$Q,ROW()-8))</f>
        <v>0</v>
      </c>
    </row>
    <row r="6641" spans="2:6" x14ac:dyDescent="0.15">
      <c r="B6641">
        <f ca="1">IF(INDEX(Transactions!$L:$L,ROW()-8)="",TODAY(),INDEX(Transactions!$G:$G,ROW()-8))</f>
        <v>46238</v>
      </c>
      <c r="F6641">
        <f>IF(INDEX(Transactions!$L:$L,ROW()-8)="",0,INDEX(Transactions!$Q:$Q,ROW()-8))</f>
        <v>0</v>
      </c>
    </row>
    <row r="6642" spans="2:6" x14ac:dyDescent="0.15">
      <c r="B6642">
        <f ca="1">IF(INDEX(Transactions!$L:$L,ROW()-8)="",TODAY(),INDEX(Transactions!$G:$G,ROW()-8))</f>
        <v>46238</v>
      </c>
      <c r="F6642">
        <f>IF(INDEX(Transactions!$L:$L,ROW()-8)="",0,INDEX(Transactions!$Q:$Q,ROW()-8))</f>
        <v>0</v>
      </c>
    </row>
    <row r="6643" spans="2:6" x14ac:dyDescent="0.15">
      <c r="B6643">
        <f ca="1">IF(INDEX(Transactions!$L:$L,ROW()-8)="",TODAY(),INDEX(Transactions!$G:$G,ROW()-8))</f>
        <v>46238</v>
      </c>
      <c r="F6643">
        <f>IF(INDEX(Transactions!$L:$L,ROW()-8)="",0,INDEX(Transactions!$Q:$Q,ROW()-8))</f>
        <v>0</v>
      </c>
    </row>
    <row r="6644" spans="2:6" x14ac:dyDescent="0.15">
      <c r="B6644">
        <f ca="1">IF(INDEX(Transactions!$L:$L,ROW()-8)="",TODAY(),INDEX(Transactions!$G:$G,ROW()-8))</f>
        <v>46238</v>
      </c>
      <c r="F6644">
        <f>IF(INDEX(Transactions!$L:$L,ROW()-8)="",0,INDEX(Transactions!$Q:$Q,ROW()-8))</f>
        <v>0</v>
      </c>
    </row>
    <row r="6645" spans="2:6" x14ac:dyDescent="0.15">
      <c r="B6645">
        <f ca="1">IF(INDEX(Transactions!$L:$L,ROW()-8)="",TODAY(),INDEX(Transactions!$G:$G,ROW()-8))</f>
        <v>46238</v>
      </c>
      <c r="F6645">
        <f>IF(INDEX(Transactions!$L:$L,ROW()-8)="",0,INDEX(Transactions!$Q:$Q,ROW()-8))</f>
        <v>0</v>
      </c>
    </row>
    <row r="6646" spans="2:6" x14ac:dyDescent="0.15">
      <c r="B6646">
        <f ca="1">IF(INDEX(Transactions!$L:$L,ROW()-8)="",TODAY(),INDEX(Transactions!$G:$G,ROW()-8))</f>
        <v>46238</v>
      </c>
      <c r="F6646">
        <f>IF(INDEX(Transactions!$L:$L,ROW()-8)="",0,INDEX(Transactions!$Q:$Q,ROW()-8))</f>
        <v>0</v>
      </c>
    </row>
    <row r="6647" spans="2:6" x14ac:dyDescent="0.15">
      <c r="B6647">
        <f ca="1">IF(INDEX(Transactions!$L:$L,ROW()-8)="",TODAY(),INDEX(Transactions!$G:$G,ROW()-8))</f>
        <v>46238</v>
      </c>
      <c r="F6647">
        <f>IF(INDEX(Transactions!$L:$L,ROW()-8)="",0,INDEX(Transactions!$Q:$Q,ROW()-8))</f>
        <v>0</v>
      </c>
    </row>
    <row r="6648" spans="2:6" x14ac:dyDescent="0.15">
      <c r="B6648">
        <f ca="1">IF(INDEX(Transactions!$L:$L,ROW()-8)="",TODAY(),INDEX(Transactions!$G:$G,ROW()-8))</f>
        <v>46238</v>
      </c>
      <c r="F6648">
        <f>IF(INDEX(Transactions!$L:$L,ROW()-8)="",0,INDEX(Transactions!$Q:$Q,ROW()-8))</f>
        <v>0</v>
      </c>
    </row>
    <row r="6649" spans="2:6" x14ac:dyDescent="0.15">
      <c r="B6649">
        <f ca="1">IF(INDEX(Transactions!$L:$L,ROW()-8)="",TODAY(),INDEX(Transactions!$G:$G,ROW()-8))</f>
        <v>46238</v>
      </c>
      <c r="F6649">
        <f>IF(INDEX(Transactions!$L:$L,ROW()-8)="",0,INDEX(Transactions!$Q:$Q,ROW()-8))</f>
        <v>0</v>
      </c>
    </row>
    <row r="6650" spans="2:6" x14ac:dyDescent="0.15">
      <c r="B6650">
        <f ca="1">IF(INDEX(Transactions!$L:$L,ROW()-8)="",TODAY(),INDEX(Transactions!$G:$G,ROW()-8))</f>
        <v>46238</v>
      </c>
      <c r="F6650">
        <f>IF(INDEX(Transactions!$L:$L,ROW()-8)="",0,INDEX(Transactions!$Q:$Q,ROW()-8))</f>
        <v>0</v>
      </c>
    </row>
    <row r="6651" spans="2:6" x14ac:dyDescent="0.15">
      <c r="B6651">
        <f ca="1">IF(INDEX(Transactions!$L:$L,ROW()-8)="",TODAY(),INDEX(Transactions!$G:$G,ROW()-8))</f>
        <v>46238</v>
      </c>
      <c r="F6651">
        <f>IF(INDEX(Transactions!$L:$L,ROW()-8)="",0,INDEX(Transactions!$Q:$Q,ROW()-8))</f>
        <v>0</v>
      </c>
    </row>
    <row r="6652" spans="2:6" x14ac:dyDescent="0.15">
      <c r="B6652">
        <f ca="1">IF(INDEX(Transactions!$L:$L,ROW()-8)="",TODAY(),INDEX(Transactions!$G:$G,ROW()-8))</f>
        <v>46238</v>
      </c>
      <c r="F6652">
        <f>IF(INDEX(Transactions!$L:$L,ROW()-8)="",0,INDEX(Transactions!$Q:$Q,ROW()-8))</f>
        <v>0</v>
      </c>
    </row>
    <row r="6653" spans="2:6" x14ac:dyDescent="0.15">
      <c r="B6653">
        <f ca="1">IF(INDEX(Transactions!$L:$L,ROW()-8)="",TODAY(),INDEX(Transactions!$G:$G,ROW()-8))</f>
        <v>46238</v>
      </c>
      <c r="F6653">
        <f>IF(INDEX(Transactions!$L:$L,ROW()-8)="",0,INDEX(Transactions!$Q:$Q,ROW()-8))</f>
        <v>0</v>
      </c>
    </row>
    <row r="6654" spans="2:6" x14ac:dyDescent="0.15">
      <c r="B6654">
        <f ca="1">IF(INDEX(Transactions!$L:$L,ROW()-8)="",TODAY(),INDEX(Transactions!$G:$G,ROW()-8))</f>
        <v>46238</v>
      </c>
      <c r="F6654">
        <f>IF(INDEX(Transactions!$L:$L,ROW()-8)="",0,INDEX(Transactions!$Q:$Q,ROW()-8))</f>
        <v>0</v>
      </c>
    </row>
    <row r="6655" spans="2:6" x14ac:dyDescent="0.15">
      <c r="B6655">
        <f ca="1">IF(INDEX(Transactions!$L:$L,ROW()-8)="",TODAY(),INDEX(Transactions!$G:$G,ROW()-8))</f>
        <v>46238</v>
      </c>
      <c r="F6655">
        <f>IF(INDEX(Transactions!$L:$L,ROW()-8)="",0,INDEX(Transactions!$Q:$Q,ROW()-8))</f>
        <v>0</v>
      </c>
    </row>
    <row r="6656" spans="2:6" x14ac:dyDescent="0.15">
      <c r="B6656">
        <f ca="1">IF(INDEX(Transactions!$L:$L,ROW()-8)="",TODAY(),INDEX(Transactions!$G:$G,ROW()-8))</f>
        <v>46238</v>
      </c>
      <c r="F6656">
        <f>IF(INDEX(Transactions!$L:$L,ROW()-8)="",0,INDEX(Transactions!$Q:$Q,ROW()-8))</f>
        <v>0</v>
      </c>
    </row>
    <row r="6657" spans="2:6" x14ac:dyDescent="0.15">
      <c r="B6657">
        <f ca="1">IF(INDEX(Transactions!$L:$L,ROW()-8)="",TODAY(),INDEX(Transactions!$G:$G,ROW()-8))</f>
        <v>46238</v>
      </c>
      <c r="F6657">
        <f>IF(INDEX(Transactions!$L:$L,ROW()-8)="",0,INDEX(Transactions!$Q:$Q,ROW()-8))</f>
        <v>0</v>
      </c>
    </row>
    <row r="6658" spans="2:6" x14ac:dyDescent="0.15">
      <c r="B6658">
        <f ca="1">IF(INDEX(Transactions!$L:$L,ROW()-8)="",TODAY(),INDEX(Transactions!$G:$G,ROW()-8))</f>
        <v>46238</v>
      </c>
      <c r="F6658">
        <f>IF(INDEX(Transactions!$L:$L,ROW()-8)="",0,INDEX(Transactions!$Q:$Q,ROW()-8))</f>
        <v>0</v>
      </c>
    </row>
    <row r="6659" spans="2:6" x14ac:dyDescent="0.15">
      <c r="B6659">
        <f ca="1">IF(INDEX(Transactions!$L:$L,ROW()-8)="",TODAY(),INDEX(Transactions!$G:$G,ROW()-8))</f>
        <v>46238</v>
      </c>
      <c r="F6659">
        <f>IF(INDEX(Transactions!$L:$L,ROW()-8)="",0,INDEX(Transactions!$Q:$Q,ROW()-8))</f>
        <v>0</v>
      </c>
    </row>
    <row r="6660" spans="2:6" x14ac:dyDescent="0.15">
      <c r="B6660">
        <f ca="1">IF(INDEX(Transactions!$L:$L,ROW()-8)="",TODAY(),INDEX(Transactions!$G:$G,ROW()-8))</f>
        <v>46238</v>
      </c>
      <c r="F6660">
        <f>IF(INDEX(Transactions!$L:$L,ROW()-8)="",0,INDEX(Transactions!$Q:$Q,ROW()-8))</f>
        <v>0</v>
      </c>
    </row>
    <row r="6661" spans="2:6" x14ac:dyDescent="0.15">
      <c r="B6661">
        <f ca="1">IF(INDEX(Transactions!$L:$L,ROW()-8)="",TODAY(),INDEX(Transactions!$G:$G,ROW()-8))</f>
        <v>46238</v>
      </c>
      <c r="F6661">
        <f>IF(INDEX(Transactions!$L:$L,ROW()-8)="",0,INDEX(Transactions!$Q:$Q,ROW()-8))</f>
        <v>0</v>
      </c>
    </row>
    <row r="6662" spans="2:6" x14ac:dyDescent="0.15">
      <c r="B6662">
        <f ca="1">IF(INDEX(Transactions!$L:$L,ROW()-8)="",TODAY(),INDEX(Transactions!$G:$G,ROW()-8))</f>
        <v>46238</v>
      </c>
      <c r="F6662">
        <f>IF(INDEX(Transactions!$L:$L,ROW()-8)="",0,INDEX(Transactions!$Q:$Q,ROW()-8))</f>
        <v>0</v>
      </c>
    </row>
    <row r="6663" spans="2:6" x14ac:dyDescent="0.15">
      <c r="B6663">
        <f ca="1">IF(INDEX(Transactions!$L:$L,ROW()-8)="",TODAY(),INDEX(Transactions!$G:$G,ROW()-8))</f>
        <v>46238</v>
      </c>
      <c r="F6663">
        <f>IF(INDEX(Transactions!$L:$L,ROW()-8)="",0,INDEX(Transactions!$Q:$Q,ROW()-8))</f>
        <v>0</v>
      </c>
    </row>
    <row r="6664" spans="2:6" x14ac:dyDescent="0.15">
      <c r="B6664">
        <f ca="1">IF(INDEX(Transactions!$L:$L,ROW()-8)="",TODAY(),INDEX(Transactions!$G:$G,ROW()-8))</f>
        <v>46238</v>
      </c>
      <c r="F6664">
        <f>IF(INDEX(Transactions!$L:$L,ROW()-8)="",0,INDEX(Transactions!$Q:$Q,ROW()-8))</f>
        <v>0</v>
      </c>
    </row>
    <row r="6665" spans="2:6" x14ac:dyDescent="0.15">
      <c r="B6665">
        <f ca="1">IF(INDEX(Transactions!$L:$L,ROW()-8)="",TODAY(),INDEX(Transactions!$G:$G,ROW()-8))</f>
        <v>46238</v>
      </c>
      <c r="F6665">
        <f>IF(INDEX(Transactions!$L:$L,ROW()-8)="",0,INDEX(Transactions!$Q:$Q,ROW()-8))</f>
        <v>0</v>
      </c>
    </row>
    <row r="6666" spans="2:6" x14ac:dyDescent="0.15">
      <c r="B6666">
        <f ca="1">IF(INDEX(Transactions!$L:$L,ROW()-8)="",TODAY(),INDEX(Transactions!$G:$G,ROW()-8))</f>
        <v>46238</v>
      </c>
      <c r="F6666">
        <f>IF(INDEX(Transactions!$L:$L,ROW()-8)="",0,INDEX(Transactions!$Q:$Q,ROW()-8))</f>
        <v>0</v>
      </c>
    </row>
    <row r="6667" spans="2:6" x14ac:dyDescent="0.15">
      <c r="B6667">
        <f ca="1">IF(INDEX(Transactions!$L:$L,ROW()-8)="",TODAY(),INDEX(Transactions!$G:$G,ROW()-8))</f>
        <v>46238</v>
      </c>
      <c r="F6667">
        <f>IF(INDEX(Transactions!$L:$L,ROW()-8)="",0,INDEX(Transactions!$Q:$Q,ROW()-8))</f>
        <v>0</v>
      </c>
    </row>
    <row r="6668" spans="2:6" x14ac:dyDescent="0.15">
      <c r="B6668">
        <f ca="1">IF(INDEX(Transactions!$L:$L,ROW()-8)="",TODAY(),INDEX(Transactions!$G:$G,ROW()-8))</f>
        <v>46238</v>
      </c>
      <c r="F6668">
        <f>IF(INDEX(Transactions!$L:$L,ROW()-8)="",0,INDEX(Transactions!$Q:$Q,ROW()-8))</f>
        <v>0</v>
      </c>
    </row>
    <row r="6669" spans="2:6" x14ac:dyDescent="0.15">
      <c r="B6669">
        <f ca="1">IF(INDEX(Transactions!$L:$L,ROW()-8)="",TODAY(),INDEX(Transactions!$G:$G,ROW()-8))</f>
        <v>46238</v>
      </c>
      <c r="F6669">
        <f>IF(INDEX(Transactions!$L:$L,ROW()-8)="",0,INDEX(Transactions!$Q:$Q,ROW()-8))</f>
        <v>0</v>
      </c>
    </row>
    <row r="6670" spans="2:6" x14ac:dyDescent="0.15">
      <c r="B6670">
        <f ca="1">IF(INDEX(Transactions!$L:$L,ROW()-8)="",TODAY(),INDEX(Transactions!$G:$G,ROW()-8))</f>
        <v>46238</v>
      </c>
      <c r="F6670">
        <f>IF(INDEX(Transactions!$L:$L,ROW()-8)="",0,INDEX(Transactions!$Q:$Q,ROW()-8))</f>
        <v>0</v>
      </c>
    </row>
    <row r="6671" spans="2:6" x14ac:dyDescent="0.15">
      <c r="B6671">
        <f ca="1">IF(INDEX(Transactions!$L:$L,ROW()-8)="",TODAY(),INDEX(Transactions!$G:$G,ROW()-8))</f>
        <v>46238</v>
      </c>
      <c r="F6671">
        <f>IF(INDEX(Transactions!$L:$L,ROW()-8)="",0,INDEX(Transactions!$Q:$Q,ROW()-8))</f>
        <v>0</v>
      </c>
    </row>
    <row r="6672" spans="2:6" x14ac:dyDescent="0.15">
      <c r="B6672">
        <f ca="1">IF(INDEX(Transactions!$L:$L,ROW()-8)="",TODAY(),INDEX(Transactions!$G:$G,ROW()-8))</f>
        <v>46238</v>
      </c>
      <c r="F6672">
        <f>IF(INDEX(Transactions!$L:$L,ROW()-8)="",0,INDEX(Transactions!$Q:$Q,ROW()-8))</f>
        <v>0</v>
      </c>
    </row>
    <row r="6673" spans="2:6" x14ac:dyDescent="0.15">
      <c r="B6673">
        <f ca="1">IF(INDEX(Transactions!$L:$L,ROW()-8)="",TODAY(),INDEX(Transactions!$G:$G,ROW()-8))</f>
        <v>46238</v>
      </c>
      <c r="F6673">
        <f>IF(INDEX(Transactions!$L:$L,ROW()-8)="",0,INDEX(Transactions!$Q:$Q,ROW()-8))</f>
        <v>0</v>
      </c>
    </row>
    <row r="6674" spans="2:6" x14ac:dyDescent="0.15">
      <c r="B6674">
        <f ca="1">IF(INDEX(Transactions!$L:$L,ROW()-8)="",TODAY(),INDEX(Transactions!$G:$G,ROW()-8))</f>
        <v>46238</v>
      </c>
      <c r="F6674">
        <f>IF(INDEX(Transactions!$L:$L,ROW()-8)="",0,INDEX(Transactions!$Q:$Q,ROW()-8))</f>
        <v>0</v>
      </c>
    </row>
    <row r="6675" spans="2:6" x14ac:dyDescent="0.15">
      <c r="B6675">
        <f ca="1">IF(INDEX(Transactions!$L:$L,ROW()-8)="",TODAY(),INDEX(Transactions!$G:$G,ROW()-8))</f>
        <v>46238</v>
      </c>
      <c r="F6675">
        <f>IF(INDEX(Transactions!$L:$L,ROW()-8)="",0,INDEX(Transactions!$Q:$Q,ROW()-8))</f>
        <v>0</v>
      </c>
    </row>
    <row r="6676" spans="2:6" x14ac:dyDescent="0.15">
      <c r="B6676">
        <f ca="1">IF(INDEX(Transactions!$L:$L,ROW()-8)="",TODAY(),INDEX(Transactions!$G:$G,ROW()-8))</f>
        <v>46238</v>
      </c>
      <c r="F6676">
        <f>IF(INDEX(Transactions!$L:$L,ROW()-8)="",0,INDEX(Transactions!$Q:$Q,ROW()-8))</f>
        <v>0</v>
      </c>
    </row>
    <row r="6677" spans="2:6" x14ac:dyDescent="0.15">
      <c r="B6677">
        <f ca="1">IF(INDEX(Transactions!$L:$L,ROW()-8)="",TODAY(),INDEX(Transactions!$G:$G,ROW()-8))</f>
        <v>46238</v>
      </c>
      <c r="F6677">
        <f>IF(INDEX(Transactions!$L:$L,ROW()-8)="",0,INDEX(Transactions!$Q:$Q,ROW()-8))</f>
        <v>0</v>
      </c>
    </row>
    <row r="6678" spans="2:6" x14ac:dyDescent="0.15">
      <c r="B6678">
        <f ca="1">IF(INDEX(Transactions!$L:$L,ROW()-8)="",TODAY(),INDEX(Transactions!$G:$G,ROW()-8))</f>
        <v>46238</v>
      </c>
      <c r="F6678">
        <f>IF(INDEX(Transactions!$L:$L,ROW()-8)="",0,INDEX(Transactions!$Q:$Q,ROW()-8))</f>
        <v>0</v>
      </c>
    </row>
    <row r="6679" spans="2:6" x14ac:dyDescent="0.15">
      <c r="B6679">
        <f ca="1">IF(INDEX(Transactions!$L:$L,ROW()-8)="",TODAY(),INDEX(Transactions!$G:$G,ROW()-8))</f>
        <v>46238</v>
      </c>
      <c r="F6679">
        <f>IF(INDEX(Transactions!$L:$L,ROW()-8)="",0,INDEX(Transactions!$Q:$Q,ROW()-8))</f>
        <v>0</v>
      </c>
    </row>
    <row r="6680" spans="2:6" x14ac:dyDescent="0.15">
      <c r="B6680">
        <f ca="1">IF(INDEX(Transactions!$L:$L,ROW()-8)="",TODAY(),INDEX(Transactions!$G:$G,ROW()-8))</f>
        <v>46238</v>
      </c>
      <c r="F6680">
        <f>IF(INDEX(Transactions!$L:$L,ROW()-8)="",0,INDEX(Transactions!$Q:$Q,ROW()-8))</f>
        <v>0</v>
      </c>
    </row>
    <row r="6681" spans="2:6" x14ac:dyDescent="0.15">
      <c r="B6681">
        <f ca="1">IF(INDEX(Transactions!$L:$L,ROW()-8)="",TODAY(),INDEX(Transactions!$G:$G,ROW()-8))</f>
        <v>46238</v>
      </c>
      <c r="F6681">
        <f>IF(INDEX(Transactions!$L:$L,ROW()-8)="",0,INDEX(Transactions!$Q:$Q,ROW()-8))</f>
        <v>0</v>
      </c>
    </row>
    <row r="6682" spans="2:6" x14ac:dyDescent="0.15">
      <c r="B6682">
        <f ca="1">IF(INDEX(Transactions!$L:$L,ROW()-8)="",TODAY(),INDEX(Transactions!$G:$G,ROW()-8))</f>
        <v>46238</v>
      </c>
      <c r="F6682">
        <f>IF(INDEX(Transactions!$L:$L,ROW()-8)="",0,INDEX(Transactions!$Q:$Q,ROW()-8))</f>
        <v>0</v>
      </c>
    </row>
    <row r="6683" spans="2:6" x14ac:dyDescent="0.15">
      <c r="B6683">
        <f ca="1">IF(INDEX(Transactions!$L:$L,ROW()-8)="",TODAY(),INDEX(Transactions!$G:$G,ROW()-8))</f>
        <v>46238</v>
      </c>
      <c r="F6683">
        <f>IF(INDEX(Transactions!$L:$L,ROW()-8)="",0,INDEX(Transactions!$Q:$Q,ROW()-8))</f>
        <v>0</v>
      </c>
    </row>
    <row r="6684" spans="2:6" x14ac:dyDescent="0.15">
      <c r="B6684">
        <f ca="1">IF(INDEX(Transactions!$L:$L,ROW()-8)="",TODAY(),INDEX(Transactions!$G:$G,ROW()-8))</f>
        <v>46238</v>
      </c>
      <c r="F6684">
        <f>IF(INDEX(Transactions!$L:$L,ROW()-8)="",0,INDEX(Transactions!$Q:$Q,ROW()-8))</f>
        <v>0</v>
      </c>
    </row>
    <row r="6685" spans="2:6" x14ac:dyDescent="0.15">
      <c r="B6685">
        <f ca="1">IF(INDEX(Transactions!$L:$L,ROW()-8)="",TODAY(),INDEX(Transactions!$G:$G,ROW()-8))</f>
        <v>46238</v>
      </c>
      <c r="F6685">
        <f>IF(INDEX(Transactions!$L:$L,ROW()-8)="",0,INDEX(Transactions!$Q:$Q,ROW()-8))</f>
        <v>0</v>
      </c>
    </row>
    <row r="6686" spans="2:6" x14ac:dyDescent="0.15">
      <c r="B6686">
        <f ca="1">IF(INDEX(Transactions!$L:$L,ROW()-8)="",TODAY(),INDEX(Transactions!$G:$G,ROW()-8))</f>
        <v>46238</v>
      </c>
      <c r="F6686">
        <f>IF(INDEX(Transactions!$L:$L,ROW()-8)="",0,INDEX(Transactions!$Q:$Q,ROW()-8))</f>
        <v>0</v>
      </c>
    </row>
    <row r="6687" spans="2:6" x14ac:dyDescent="0.15">
      <c r="B6687">
        <f ca="1">IF(INDEX(Transactions!$L:$L,ROW()-8)="",TODAY(),INDEX(Transactions!$G:$G,ROW()-8))</f>
        <v>46238</v>
      </c>
      <c r="F6687">
        <f>IF(INDEX(Transactions!$L:$L,ROW()-8)="",0,INDEX(Transactions!$Q:$Q,ROW()-8))</f>
        <v>0</v>
      </c>
    </row>
    <row r="6688" spans="2:6" x14ac:dyDescent="0.15">
      <c r="B6688">
        <f ca="1">IF(INDEX(Transactions!$L:$L,ROW()-8)="",TODAY(),INDEX(Transactions!$G:$G,ROW()-8))</f>
        <v>46238</v>
      </c>
      <c r="F6688">
        <f>IF(INDEX(Transactions!$L:$L,ROW()-8)="",0,INDEX(Transactions!$Q:$Q,ROW()-8))</f>
        <v>0</v>
      </c>
    </row>
    <row r="6689" spans="2:6" x14ac:dyDescent="0.15">
      <c r="B6689">
        <f ca="1">IF(INDEX(Transactions!$L:$L,ROW()-8)="",TODAY(),INDEX(Transactions!$G:$G,ROW()-8))</f>
        <v>46238</v>
      </c>
      <c r="F6689">
        <f>IF(INDEX(Transactions!$L:$L,ROW()-8)="",0,INDEX(Transactions!$Q:$Q,ROW()-8))</f>
        <v>0</v>
      </c>
    </row>
    <row r="6690" spans="2:6" x14ac:dyDescent="0.15">
      <c r="B6690">
        <f ca="1">IF(INDEX(Transactions!$L:$L,ROW()-8)="",TODAY(),INDEX(Transactions!$G:$G,ROW()-8))</f>
        <v>46238</v>
      </c>
      <c r="F6690">
        <f>IF(INDEX(Transactions!$L:$L,ROW()-8)="",0,INDEX(Transactions!$Q:$Q,ROW()-8))</f>
        <v>0</v>
      </c>
    </row>
    <row r="6691" spans="2:6" x14ac:dyDescent="0.15">
      <c r="B6691">
        <f ca="1">IF(INDEX(Transactions!$L:$L,ROW()-8)="",TODAY(),INDEX(Transactions!$G:$G,ROW()-8))</f>
        <v>46238</v>
      </c>
      <c r="F6691">
        <f>IF(INDEX(Transactions!$L:$L,ROW()-8)="",0,INDEX(Transactions!$Q:$Q,ROW()-8))</f>
        <v>0</v>
      </c>
    </row>
    <row r="6692" spans="2:6" x14ac:dyDescent="0.15">
      <c r="B6692">
        <f ca="1">IF(INDEX(Transactions!$L:$L,ROW()-8)="",TODAY(),INDEX(Transactions!$G:$G,ROW()-8))</f>
        <v>46238</v>
      </c>
      <c r="F6692">
        <f>IF(INDEX(Transactions!$L:$L,ROW()-8)="",0,INDEX(Transactions!$Q:$Q,ROW()-8))</f>
        <v>0</v>
      </c>
    </row>
    <row r="6693" spans="2:6" x14ac:dyDescent="0.15">
      <c r="B6693">
        <f ca="1">IF(INDEX(Transactions!$L:$L,ROW()-8)="",TODAY(),INDEX(Transactions!$G:$G,ROW()-8))</f>
        <v>46238</v>
      </c>
      <c r="F6693">
        <f>IF(INDEX(Transactions!$L:$L,ROW()-8)="",0,INDEX(Transactions!$Q:$Q,ROW()-8))</f>
        <v>0</v>
      </c>
    </row>
    <row r="6694" spans="2:6" x14ac:dyDescent="0.15">
      <c r="B6694">
        <f ca="1">IF(INDEX(Transactions!$L:$L,ROW()-8)="",TODAY(),INDEX(Transactions!$G:$G,ROW()-8))</f>
        <v>46238</v>
      </c>
      <c r="F6694">
        <f>IF(INDEX(Transactions!$L:$L,ROW()-8)="",0,INDEX(Transactions!$Q:$Q,ROW()-8))</f>
        <v>0</v>
      </c>
    </row>
    <row r="6695" spans="2:6" x14ac:dyDescent="0.15">
      <c r="B6695">
        <f ca="1">IF(INDEX(Transactions!$L:$L,ROW()-8)="",TODAY(),INDEX(Transactions!$G:$G,ROW()-8))</f>
        <v>46238</v>
      </c>
      <c r="F6695">
        <f>IF(INDEX(Transactions!$L:$L,ROW()-8)="",0,INDEX(Transactions!$Q:$Q,ROW()-8))</f>
        <v>0</v>
      </c>
    </row>
    <row r="6696" spans="2:6" x14ac:dyDescent="0.15">
      <c r="B6696">
        <f ca="1">IF(INDEX(Transactions!$L:$L,ROW()-8)="",TODAY(),INDEX(Transactions!$G:$G,ROW()-8))</f>
        <v>46238</v>
      </c>
      <c r="F6696">
        <f>IF(INDEX(Transactions!$L:$L,ROW()-8)="",0,INDEX(Transactions!$Q:$Q,ROW()-8))</f>
        <v>0</v>
      </c>
    </row>
    <row r="6697" spans="2:6" x14ac:dyDescent="0.15">
      <c r="B6697">
        <f ca="1">IF(INDEX(Transactions!$L:$L,ROW()-8)="",TODAY(),INDEX(Transactions!$G:$G,ROW()-8))</f>
        <v>46238</v>
      </c>
      <c r="F6697">
        <f>IF(INDEX(Transactions!$L:$L,ROW()-8)="",0,INDEX(Transactions!$Q:$Q,ROW()-8))</f>
        <v>0</v>
      </c>
    </row>
    <row r="6698" spans="2:6" x14ac:dyDescent="0.15">
      <c r="B6698">
        <f ca="1">IF(INDEX(Transactions!$L:$L,ROW()-8)="",TODAY(),INDEX(Transactions!$G:$G,ROW()-8))</f>
        <v>46238</v>
      </c>
      <c r="F6698">
        <f>IF(INDEX(Transactions!$L:$L,ROW()-8)="",0,INDEX(Transactions!$Q:$Q,ROW()-8))</f>
        <v>0</v>
      </c>
    </row>
    <row r="6699" spans="2:6" x14ac:dyDescent="0.15">
      <c r="B6699">
        <f ca="1">IF(INDEX(Transactions!$L:$L,ROW()-8)="",TODAY(),INDEX(Transactions!$G:$G,ROW()-8))</f>
        <v>46238</v>
      </c>
      <c r="F6699">
        <f>IF(INDEX(Transactions!$L:$L,ROW()-8)="",0,INDEX(Transactions!$Q:$Q,ROW()-8))</f>
        <v>0</v>
      </c>
    </row>
    <row r="6700" spans="2:6" x14ac:dyDescent="0.15">
      <c r="B6700">
        <f ca="1">IF(INDEX(Transactions!$L:$L,ROW()-8)="",TODAY(),INDEX(Transactions!$G:$G,ROW()-8))</f>
        <v>46238</v>
      </c>
      <c r="F6700">
        <f>IF(INDEX(Transactions!$L:$L,ROW()-8)="",0,INDEX(Transactions!$Q:$Q,ROW()-8))</f>
        <v>0</v>
      </c>
    </row>
    <row r="6701" spans="2:6" x14ac:dyDescent="0.15">
      <c r="B6701">
        <f ca="1">IF(INDEX(Transactions!$L:$L,ROW()-8)="",TODAY(),INDEX(Transactions!$G:$G,ROW()-8))</f>
        <v>46238</v>
      </c>
      <c r="F6701">
        <f>IF(INDEX(Transactions!$L:$L,ROW()-8)="",0,INDEX(Transactions!$Q:$Q,ROW()-8))</f>
        <v>0</v>
      </c>
    </row>
    <row r="6702" spans="2:6" x14ac:dyDescent="0.15">
      <c r="B6702">
        <f ca="1">IF(INDEX(Transactions!$L:$L,ROW()-8)="",TODAY(),INDEX(Transactions!$G:$G,ROW()-8))</f>
        <v>46238</v>
      </c>
      <c r="F6702">
        <f>IF(INDEX(Transactions!$L:$L,ROW()-8)="",0,INDEX(Transactions!$Q:$Q,ROW()-8))</f>
        <v>0</v>
      </c>
    </row>
    <row r="6703" spans="2:6" x14ac:dyDescent="0.15">
      <c r="B6703">
        <f ca="1">IF(INDEX(Transactions!$L:$L,ROW()-8)="",TODAY(),INDEX(Transactions!$G:$G,ROW()-8))</f>
        <v>46238</v>
      </c>
      <c r="F6703">
        <f>IF(INDEX(Transactions!$L:$L,ROW()-8)="",0,INDEX(Transactions!$Q:$Q,ROW()-8))</f>
        <v>0</v>
      </c>
    </row>
    <row r="6704" spans="2:6" x14ac:dyDescent="0.15">
      <c r="B6704">
        <f ca="1">IF(INDEX(Transactions!$L:$L,ROW()-8)="",TODAY(),INDEX(Transactions!$G:$G,ROW()-8))</f>
        <v>46238</v>
      </c>
      <c r="F6704">
        <f>IF(INDEX(Transactions!$L:$L,ROW()-8)="",0,INDEX(Transactions!$Q:$Q,ROW()-8))</f>
        <v>0</v>
      </c>
    </row>
    <row r="6705" spans="2:6" x14ac:dyDescent="0.15">
      <c r="B6705">
        <f ca="1">IF(INDEX(Transactions!$L:$L,ROW()-8)="",TODAY(),INDEX(Transactions!$G:$G,ROW()-8))</f>
        <v>46238</v>
      </c>
      <c r="F6705">
        <f>IF(INDEX(Transactions!$L:$L,ROW()-8)="",0,INDEX(Transactions!$Q:$Q,ROW()-8))</f>
        <v>0</v>
      </c>
    </row>
    <row r="6706" spans="2:6" x14ac:dyDescent="0.15">
      <c r="B6706">
        <f ca="1">IF(INDEX(Transactions!$L:$L,ROW()-8)="",TODAY(),INDEX(Transactions!$G:$G,ROW()-8))</f>
        <v>46238</v>
      </c>
      <c r="F6706">
        <f>IF(INDEX(Transactions!$L:$L,ROW()-8)="",0,INDEX(Transactions!$Q:$Q,ROW()-8))</f>
        <v>0</v>
      </c>
    </row>
    <row r="6707" spans="2:6" x14ac:dyDescent="0.15">
      <c r="B6707">
        <f ca="1">IF(INDEX(Transactions!$L:$L,ROW()-8)="",TODAY(),INDEX(Transactions!$G:$G,ROW()-8))</f>
        <v>46238</v>
      </c>
      <c r="F6707">
        <f>IF(INDEX(Transactions!$L:$L,ROW()-8)="",0,INDEX(Transactions!$Q:$Q,ROW()-8))</f>
        <v>0</v>
      </c>
    </row>
    <row r="6708" spans="2:6" x14ac:dyDescent="0.15">
      <c r="B6708">
        <f ca="1">IF(INDEX(Transactions!$L:$L,ROW()-8)="",TODAY(),INDEX(Transactions!$G:$G,ROW()-8))</f>
        <v>46238</v>
      </c>
      <c r="F6708">
        <f>IF(INDEX(Transactions!$L:$L,ROW()-8)="",0,INDEX(Transactions!$Q:$Q,ROW()-8))</f>
        <v>0</v>
      </c>
    </row>
    <row r="6709" spans="2:6" x14ac:dyDescent="0.15">
      <c r="B6709">
        <f ca="1">IF(INDEX(Transactions!$L:$L,ROW()-8)="",TODAY(),INDEX(Transactions!$G:$G,ROW()-8))</f>
        <v>46238</v>
      </c>
      <c r="F6709">
        <f>IF(INDEX(Transactions!$L:$L,ROW()-8)="",0,INDEX(Transactions!$Q:$Q,ROW()-8))</f>
        <v>0</v>
      </c>
    </row>
    <row r="6710" spans="2:6" x14ac:dyDescent="0.15">
      <c r="B6710">
        <f ca="1">IF(INDEX(Transactions!$L:$L,ROW()-8)="",TODAY(),INDEX(Transactions!$G:$G,ROW()-8))</f>
        <v>46238</v>
      </c>
      <c r="F6710">
        <f>IF(INDEX(Transactions!$L:$L,ROW()-8)="",0,INDEX(Transactions!$Q:$Q,ROW()-8))</f>
        <v>0</v>
      </c>
    </row>
    <row r="6711" spans="2:6" x14ac:dyDescent="0.15">
      <c r="B6711">
        <f ca="1">IF(INDEX(Transactions!$L:$L,ROW()-8)="",TODAY(),INDEX(Transactions!$G:$G,ROW()-8))</f>
        <v>46238</v>
      </c>
      <c r="F6711">
        <f>IF(INDEX(Transactions!$L:$L,ROW()-8)="",0,INDEX(Transactions!$Q:$Q,ROW()-8))</f>
        <v>0</v>
      </c>
    </row>
    <row r="6712" spans="2:6" x14ac:dyDescent="0.15">
      <c r="B6712">
        <f ca="1">IF(INDEX(Transactions!$L:$L,ROW()-8)="",TODAY(),INDEX(Transactions!$G:$G,ROW()-8))</f>
        <v>46238</v>
      </c>
      <c r="F6712">
        <f>IF(INDEX(Transactions!$L:$L,ROW()-8)="",0,INDEX(Transactions!$Q:$Q,ROW()-8))</f>
        <v>0</v>
      </c>
    </row>
    <row r="6713" spans="2:6" x14ac:dyDescent="0.15">
      <c r="B6713">
        <f ca="1">IF(INDEX(Transactions!$L:$L,ROW()-8)="",TODAY(),INDEX(Transactions!$G:$G,ROW()-8))</f>
        <v>46238</v>
      </c>
      <c r="F6713">
        <f>IF(INDEX(Transactions!$L:$L,ROW()-8)="",0,INDEX(Transactions!$Q:$Q,ROW()-8))</f>
        <v>0</v>
      </c>
    </row>
    <row r="6714" spans="2:6" x14ac:dyDescent="0.15">
      <c r="B6714">
        <f ca="1">IF(INDEX(Transactions!$L:$L,ROW()-8)="",TODAY(),INDEX(Transactions!$G:$G,ROW()-8))</f>
        <v>46238</v>
      </c>
      <c r="F6714">
        <f>IF(INDEX(Transactions!$L:$L,ROW()-8)="",0,INDEX(Transactions!$Q:$Q,ROW()-8))</f>
        <v>0</v>
      </c>
    </row>
    <row r="6715" spans="2:6" x14ac:dyDescent="0.15">
      <c r="B6715">
        <f ca="1">IF(INDEX(Transactions!$L:$L,ROW()-8)="",TODAY(),INDEX(Transactions!$G:$G,ROW()-8))</f>
        <v>46238</v>
      </c>
      <c r="F6715">
        <f>IF(INDEX(Transactions!$L:$L,ROW()-8)="",0,INDEX(Transactions!$Q:$Q,ROW()-8))</f>
        <v>0</v>
      </c>
    </row>
    <row r="6716" spans="2:6" x14ac:dyDescent="0.15">
      <c r="B6716">
        <f ca="1">IF(INDEX(Transactions!$L:$L,ROW()-8)="",TODAY(),INDEX(Transactions!$G:$G,ROW()-8))</f>
        <v>46238</v>
      </c>
      <c r="F6716">
        <f>IF(INDEX(Transactions!$L:$L,ROW()-8)="",0,INDEX(Transactions!$Q:$Q,ROW()-8))</f>
        <v>0</v>
      </c>
    </row>
    <row r="6717" spans="2:6" x14ac:dyDescent="0.15">
      <c r="B6717">
        <f ca="1">IF(INDEX(Transactions!$L:$L,ROW()-8)="",TODAY(),INDEX(Transactions!$G:$G,ROW()-8))</f>
        <v>46238</v>
      </c>
      <c r="F6717">
        <f>IF(INDEX(Transactions!$L:$L,ROW()-8)="",0,INDEX(Transactions!$Q:$Q,ROW()-8))</f>
        <v>0</v>
      </c>
    </row>
    <row r="6718" spans="2:6" x14ac:dyDescent="0.15">
      <c r="B6718">
        <f ca="1">IF(INDEX(Transactions!$L:$L,ROW()-8)="",TODAY(),INDEX(Transactions!$G:$G,ROW()-8))</f>
        <v>46238</v>
      </c>
      <c r="F6718">
        <f>IF(INDEX(Transactions!$L:$L,ROW()-8)="",0,INDEX(Transactions!$Q:$Q,ROW()-8))</f>
        <v>0</v>
      </c>
    </row>
    <row r="6719" spans="2:6" x14ac:dyDescent="0.15">
      <c r="B6719">
        <f ca="1">IF(INDEX(Transactions!$L:$L,ROW()-8)="",TODAY(),INDEX(Transactions!$G:$G,ROW()-8))</f>
        <v>46238</v>
      </c>
      <c r="F6719">
        <f>IF(INDEX(Transactions!$L:$L,ROW()-8)="",0,INDEX(Transactions!$Q:$Q,ROW()-8))</f>
        <v>0</v>
      </c>
    </row>
    <row r="6720" spans="2:6" x14ac:dyDescent="0.15">
      <c r="B6720">
        <f ca="1">IF(INDEX(Transactions!$L:$L,ROW()-8)="",TODAY(),INDEX(Transactions!$G:$G,ROW()-8))</f>
        <v>46238</v>
      </c>
      <c r="F6720">
        <f>IF(INDEX(Transactions!$L:$L,ROW()-8)="",0,INDEX(Transactions!$Q:$Q,ROW()-8))</f>
        <v>0</v>
      </c>
    </row>
    <row r="6721" spans="2:6" x14ac:dyDescent="0.15">
      <c r="B6721">
        <f ca="1">IF(INDEX(Transactions!$L:$L,ROW()-8)="",TODAY(),INDEX(Transactions!$G:$G,ROW()-8))</f>
        <v>46238</v>
      </c>
      <c r="F6721">
        <f>IF(INDEX(Transactions!$L:$L,ROW()-8)="",0,INDEX(Transactions!$Q:$Q,ROW()-8))</f>
        <v>0</v>
      </c>
    </row>
    <row r="6722" spans="2:6" x14ac:dyDescent="0.15">
      <c r="B6722">
        <f ca="1">IF(INDEX(Transactions!$L:$L,ROW()-8)="",TODAY(),INDEX(Transactions!$G:$G,ROW()-8))</f>
        <v>46238</v>
      </c>
      <c r="F6722">
        <f>IF(INDEX(Transactions!$L:$L,ROW()-8)="",0,INDEX(Transactions!$Q:$Q,ROW()-8))</f>
        <v>0</v>
      </c>
    </row>
    <row r="6723" spans="2:6" x14ac:dyDescent="0.15">
      <c r="B6723">
        <f ca="1">IF(INDEX(Transactions!$L:$L,ROW()-8)="",TODAY(),INDEX(Transactions!$G:$G,ROW()-8))</f>
        <v>46238</v>
      </c>
      <c r="F6723">
        <f>IF(INDEX(Transactions!$L:$L,ROW()-8)="",0,INDEX(Transactions!$Q:$Q,ROW()-8))</f>
        <v>0</v>
      </c>
    </row>
    <row r="6724" spans="2:6" x14ac:dyDescent="0.15">
      <c r="B6724">
        <f ca="1">IF(INDEX(Transactions!$L:$L,ROW()-8)="",TODAY(),INDEX(Transactions!$G:$G,ROW()-8))</f>
        <v>46238</v>
      </c>
      <c r="F6724">
        <f>IF(INDEX(Transactions!$L:$L,ROW()-8)="",0,INDEX(Transactions!$Q:$Q,ROW()-8))</f>
        <v>0</v>
      </c>
    </row>
    <row r="6725" spans="2:6" x14ac:dyDescent="0.15">
      <c r="B6725">
        <f ca="1">IF(INDEX(Transactions!$L:$L,ROW()-8)="",TODAY(),INDEX(Transactions!$G:$G,ROW()-8))</f>
        <v>46238</v>
      </c>
      <c r="F6725">
        <f>IF(INDEX(Transactions!$L:$L,ROW()-8)="",0,INDEX(Transactions!$Q:$Q,ROW()-8))</f>
        <v>0</v>
      </c>
    </row>
    <row r="6726" spans="2:6" x14ac:dyDescent="0.15">
      <c r="B6726">
        <f ca="1">IF(INDEX(Transactions!$L:$L,ROW()-8)="",TODAY(),INDEX(Transactions!$G:$G,ROW()-8))</f>
        <v>46238</v>
      </c>
      <c r="F6726">
        <f>IF(INDEX(Transactions!$L:$L,ROW()-8)="",0,INDEX(Transactions!$Q:$Q,ROW()-8))</f>
        <v>0</v>
      </c>
    </row>
    <row r="6727" spans="2:6" x14ac:dyDescent="0.15">
      <c r="B6727">
        <f ca="1">IF(INDEX(Transactions!$L:$L,ROW()-8)="",TODAY(),INDEX(Transactions!$G:$G,ROW()-8))</f>
        <v>46238</v>
      </c>
      <c r="F6727">
        <f>IF(INDEX(Transactions!$L:$L,ROW()-8)="",0,INDEX(Transactions!$Q:$Q,ROW()-8))</f>
        <v>0</v>
      </c>
    </row>
    <row r="6728" spans="2:6" x14ac:dyDescent="0.15">
      <c r="B6728">
        <f ca="1">IF(INDEX(Transactions!$L:$L,ROW()-8)="",TODAY(),INDEX(Transactions!$G:$G,ROW()-8))</f>
        <v>46238</v>
      </c>
      <c r="F6728">
        <f>IF(INDEX(Transactions!$L:$L,ROW()-8)="",0,INDEX(Transactions!$Q:$Q,ROW()-8))</f>
        <v>0</v>
      </c>
    </row>
    <row r="6729" spans="2:6" x14ac:dyDescent="0.15">
      <c r="B6729">
        <f ca="1">IF(INDEX(Transactions!$L:$L,ROW()-8)="",TODAY(),INDEX(Transactions!$G:$G,ROW()-8))</f>
        <v>46238</v>
      </c>
      <c r="F6729">
        <f>IF(INDEX(Transactions!$L:$L,ROW()-8)="",0,INDEX(Transactions!$Q:$Q,ROW()-8))</f>
        <v>0</v>
      </c>
    </row>
    <row r="6730" spans="2:6" x14ac:dyDescent="0.15">
      <c r="B6730">
        <f ca="1">IF(INDEX(Transactions!$L:$L,ROW()-8)="",TODAY(),INDEX(Transactions!$G:$G,ROW()-8))</f>
        <v>46238</v>
      </c>
      <c r="F6730">
        <f>IF(INDEX(Transactions!$L:$L,ROW()-8)="",0,INDEX(Transactions!$Q:$Q,ROW()-8))</f>
        <v>0</v>
      </c>
    </row>
    <row r="6731" spans="2:6" x14ac:dyDescent="0.15">
      <c r="B6731">
        <f ca="1">IF(INDEX(Transactions!$L:$L,ROW()-8)="",TODAY(),INDEX(Transactions!$G:$G,ROW()-8))</f>
        <v>46238</v>
      </c>
      <c r="F6731">
        <f>IF(INDEX(Transactions!$L:$L,ROW()-8)="",0,INDEX(Transactions!$Q:$Q,ROW()-8))</f>
        <v>0</v>
      </c>
    </row>
    <row r="6732" spans="2:6" x14ac:dyDescent="0.15">
      <c r="B6732">
        <f ca="1">IF(INDEX(Transactions!$L:$L,ROW()-8)="",TODAY(),INDEX(Transactions!$G:$G,ROW()-8))</f>
        <v>46238</v>
      </c>
      <c r="F6732">
        <f>IF(INDEX(Transactions!$L:$L,ROW()-8)="",0,INDEX(Transactions!$Q:$Q,ROW()-8))</f>
        <v>0</v>
      </c>
    </row>
    <row r="6733" spans="2:6" x14ac:dyDescent="0.15">
      <c r="B6733">
        <f ca="1">IF(INDEX(Transactions!$L:$L,ROW()-8)="",TODAY(),INDEX(Transactions!$G:$G,ROW()-8))</f>
        <v>46238</v>
      </c>
      <c r="F6733">
        <f>IF(INDEX(Transactions!$L:$L,ROW()-8)="",0,INDEX(Transactions!$Q:$Q,ROW()-8))</f>
        <v>0</v>
      </c>
    </row>
    <row r="6734" spans="2:6" x14ac:dyDescent="0.15">
      <c r="B6734">
        <f ca="1">IF(INDEX(Transactions!$L:$L,ROW()-8)="",TODAY(),INDEX(Transactions!$G:$G,ROW()-8))</f>
        <v>46238</v>
      </c>
      <c r="F6734">
        <f>IF(INDEX(Transactions!$L:$L,ROW()-8)="",0,INDEX(Transactions!$Q:$Q,ROW()-8))</f>
        <v>0</v>
      </c>
    </row>
    <row r="6735" spans="2:6" x14ac:dyDescent="0.15">
      <c r="B6735">
        <f ca="1">IF(INDEX(Transactions!$L:$L,ROW()-8)="",TODAY(),INDEX(Transactions!$G:$G,ROW()-8))</f>
        <v>46238</v>
      </c>
      <c r="F6735">
        <f>IF(INDEX(Transactions!$L:$L,ROW()-8)="",0,INDEX(Transactions!$Q:$Q,ROW()-8))</f>
        <v>0</v>
      </c>
    </row>
    <row r="6736" spans="2:6" x14ac:dyDescent="0.15">
      <c r="B6736">
        <f ca="1">IF(INDEX(Transactions!$L:$L,ROW()-8)="",TODAY(),INDEX(Transactions!$G:$G,ROW()-8))</f>
        <v>46238</v>
      </c>
      <c r="F6736">
        <f>IF(INDEX(Transactions!$L:$L,ROW()-8)="",0,INDEX(Transactions!$Q:$Q,ROW()-8))</f>
        <v>0</v>
      </c>
    </row>
    <row r="6737" spans="2:6" x14ac:dyDescent="0.15">
      <c r="B6737">
        <f ca="1">IF(INDEX(Transactions!$L:$L,ROW()-8)="",TODAY(),INDEX(Transactions!$G:$G,ROW()-8))</f>
        <v>46238</v>
      </c>
      <c r="F6737">
        <f>IF(INDEX(Transactions!$L:$L,ROW()-8)="",0,INDEX(Transactions!$Q:$Q,ROW()-8))</f>
        <v>0</v>
      </c>
    </row>
    <row r="6738" spans="2:6" x14ac:dyDescent="0.15">
      <c r="B6738">
        <f ca="1">IF(INDEX(Transactions!$L:$L,ROW()-8)="",TODAY(),INDEX(Transactions!$G:$G,ROW()-8))</f>
        <v>46238</v>
      </c>
      <c r="F6738">
        <f>IF(INDEX(Transactions!$L:$L,ROW()-8)="",0,INDEX(Transactions!$Q:$Q,ROW()-8))</f>
        <v>0</v>
      </c>
    </row>
    <row r="6739" spans="2:6" x14ac:dyDescent="0.15">
      <c r="B6739">
        <f ca="1">IF(INDEX(Transactions!$L:$L,ROW()-8)="",TODAY(),INDEX(Transactions!$G:$G,ROW()-8))</f>
        <v>46238</v>
      </c>
      <c r="F6739">
        <f>IF(INDEX(Transactions!$L:$L,ROW()-8)="",0,INDEX(Transactions!$Q:$Q,ROW()-8))</f>
        <v>0</v>
      </c>
    </row>
    <row r="6740" spans="2:6" x14ac:dyDescent="0.15">
      <c r="B6740">
        <f ca="1">IF(INDEX(Transactions!$L:$L,ROW()-8)="",TODAY(),INDEX(Transactions!$G:$G,ROW()-8))</f>
        <v>46238</v>
      </c>
      <c r="F6740">
        <f>IF(INDEX(Transactions!$L:$L,ROW()-8)="",0,INDEX(Transactions!$Q:$Q,ROW()-8))</f>
        <v>0</v>
      </c>
    </row>
    <row r="6741" spans="2:6" x14ac:dyDescent="0.15">
      <c r="B6741">
        <f ca="1">IF(INDEX(Transactions!$L:$L,ROW()-8)="",TODAY(),INDEX(Transactions!$G:$G,ROW()-8))</f>
        <v>46238</v>
      </c>
      <c r="F6741">
        <f>IF(INDEX(Transactions!$L:$L,ROW()-8)="",0,INDEX(Transactions!$Q:$Q,ROW()-8))</f>
        <v>0</v>
      </c>
    </row>
    <row r="6742" spans="2:6" x14ac:dyDescent="0.15">
      <c r="B6742">
        <f ca="1">IF(INDEX(Transactions!$L:$L,ROW()-8)="",TODAY(),INDEX(Transactions!$G:$G,ROW()-8))</f>
        <v>46238</v>
      </c>
      <c r="F6742">
        <f>IF(INDEX(Transactions!$L:$L,ROW()-8)="",0,INDEX(Transactions!$Q:$Q,ROW()-8))</f>
        <v>0</v>
      </c>
    </row>
    <row r="6743" spans="2:6" x14ac:dyDescent="0.15">
      <c r="B6743">
        <f ca="1">IF(INDEX(Transactions!$L:$L,ROW()-8)="",TODAY(),INDEX(Transactions!$G:$G,ROW()-8))</f>
        <v>46238</v>
      </c>
      <c r="F6743">
        <f>IF(INDEX(Transactions!$L:$L,ROW()-8)="",0,INDEX(Transactions!$Q:$Q,ROW()-8))</f>
        <v>0</v>
      </c>
    </row>
    <row r="6744" spans="2:6" x14ac:dyDescent="0.15">
      <c r="B6744">
        <f ca="1">IF(INDEX(Transactions!$L:$L,ROW()-8)="",TODAY(),INDEX(Transactions!$G:$G,ROW()-8))</f>
        <v>46238</v>
      </c>
      <c r="F6744">
        <f>IF(INDEX(Transactions!$L:$L,ROW()-8)="",0,INDEX(Transactions!$Q:$Q,ROW()-8))</f>
        <v>0</v>
      </c>
    </row>
    <row r="6745" spans="2:6" x14ac:dyDescent="0.15">
      <c r="B6745">
        <f ca="1">IF(INDEX(Transactions!$L:$L,ROW()-8)="",TODAY(),INDEX(Transactions!$G:$G,ROW()-8))</f>
        <v>46238</v>
      </c>
      <c r="F6745">
        <f>IF(INDEX(Transactions!$L:$L,ROW()-8)="",0,INDEX(Transactions!$Q:$Q,ROW()-8))</f>
        <v>0</v>
      </c>
    </row>
    <row r="6746" spans="2:6" x14ac:dyDescent="0.15">
      <c r="B6746">
        <f ca="1">IF(INDEX(Transactions!$L:$L,ROW()-8)="",TODAY(),INDEX(Transactions!$G:$G,ROW()-8))</f>
        <v>46238</v>
      </c>
      <c r="F6746">
        <f>IF(INDEX(Transactions!$L:$L,ROW()-8)="",0,INDEX(Transactions!$Q:$Q,ROW()-8))</f>
        <v>0</v>
      </c>
    </row>
    <row r="6747" spans="2:6" x14ac:dyDescent="0.15">
      <c r="B6747">
        <f ca="1">IF(INDEX(Transactions!$L:$L,ROW()-8)="",TODAY(),INDEX(Transactions!$G:$G,ROW()-8))</f>
        <v>46238</v>
      </c>
      <c r="F6747">
        <f>IF(INDEX(Transactions!$L:$L,ROW()-8)="",0,INDEX(Transactions!$Q:$Q,ROW()-8))</f>
        <v>0</v>
      </c>
    </row>
    <row r="6748" spans="2:6" x14ac:dyDescent="0.15">
      <c r="B6748">
        <f ca="1">IF(INDEX(Transactions!$L:$L,ROW()-8)="",TODAY(),INDEX(Transactions!$G:$G,ROW()-8))</f>
        <v>46238</v>
      </c>
      <c r="F6748">
        <f>IF(INDEX(Transactions!$L:$L,ROW()-8)="",0,INDEX(Transactions!$Q:$Q,ROW()-8))</f>
        <v>0</v>
      </c>
    </row>
    <row r="6749" spans="2:6" x14ac:dyDescent="0.15">
      <c r="B6749">
        <f ca="1">IF(INDEX(Transactions!$L:$L,ROW()-8)="",TODAY(),INDEX(Transactions!$G:$G,ROW()-8))</f>
        <v>46238</v>
      </c>
      <c r="F6749">
        <f>IF(INDEX(Transactions!$L:$L,ROW()-8)="",0,INDEX(Transactions!$Q:$Q,ROW()-8))</f>
        <v>0</v>
      </c>
    </row>
    <row r="6750" spans="2:6" x14ac:dyDescent="0.15">
      <c r="B6750">
        <f ca="1">IF(INDEX(Transactions!$L:$L,ROW()-8)="",TODAY(),INDEX(Transactions!$G:$G,ROW()-8))</f>
        <v>46238</v>
      </c>
      <c r="F6750">
        <f>IF(INDEX(Transactions!$L:$L,ROW()-8)="",0,INDEX(Transactions!$Q:$Q,ROW()-8))</f>
        <v>0</v>
      </c>
    </row>
    <row r="6751" spans="2:6" x14ac:dyDescent="0.15">
      <c r="B6751">
        <f ca="1">IF(INDEX(Transactions!$L:$L,ROW()-8)="",TODAY(),INDEX(Transactions!$G:$G,ROW()-8))</f>
        <v>46238</v>
      </c>
      <c r="F6751">
        <f>IF(INDEX(Transactions!$L:$L,ROW()-8)="",0,INDEX(Transactions!$Q:$Q,ROW()-8))</f>
        <v>0</v>
      </c>
    </row>
    <row r="6752" spans="2:6" x14ac:dyDescent="0.15">
      <c r="B6752">
        <f ca="1">IF(INDEX(Transactions!$L:$L,ROW()-8)="",TODAY(),INDEX(Transactions!$G:$G,ROW()-8))</f>
        <v>46238</v>
      </c>
      <c r="F6752">
        <f>IF(INDEX(Transactions!$L:$L,ROW()-8)="",0,INDEX(Transactions!$Q:$Q,ROW()-8))</f>
        <v>0</v>
      </c>
    </row>
    <row r="6753" spans="2:6" x14ac:dyDescent="0.15">
      <c r="B6753">
        <f ca="1">IF(INDEX(Transactions!$L:$L,ROW()-8)="",TODAY(),INDEX(Transactions!$G:$G,ROW()-8))</f>
        <v>46238</v>
      </c>
      <c r="F6753">
        <f>IF(INDEX(Transactions!$L:$L,ROW()-8)="",0,INDEX(Transactions!$Q:$Q,ROW()-8))</f>
        <v>0</v>
      </c>
    </row>
    <row r="6754" spans="2:6" x14ac:dyDescent="0.15">
      <c r="B6754">
        <f ca="1">IF(INDEX(Transactions!$L:$L,ROW()-8)="",TODAY(),INDEX(Transactions!$G:$G,ROW()-8))</f>
        <v>46238</v>
      </c>
      <c r="F6754">
        <f>IF(INDEX(Transactions!$L:$L,ROW()-8)="",0,INDEX(Transactions!$Q:$Q,ROW()-8))</f>
        <v>0</v>
      </c>
    </row>
    <row r="6755" spans="2:6" x14ac:dyDescent="0.15">
      <c r="B6755">
        <f ca="1">IF(INDEX(Transactions!$L:$L,ROW()-8)="",TODAY(),INDEX(Transactions!$G:$G,ROW()-8))</f>
        <v>46238</v>
      </c>
      <c r="F6755">
        <f>IF(INDEX(Transactions!$L:$L,ROW()-8)="",0,INDEX(Transactions!$Q:$Q,ROW()-8))</f>
        <v>0</v>
      </c>
    </row>
    <row r="6756" spans="2:6" x14ac:dyDescent="0.15">
      <c r="B6756">
        <f ca="1">IF(INDEX(Transactions!$L:$L,ROW()-8)="",TODAY(),INDEX(Transactions!$G:$G,ROW()-8))</f>
        <v>46238</v>
      </c>
      <c r="F6756">
        <f>IF(INDEX(Transactions!$L:$L,ROW()-8)="",0,INDEX(Transactions!$Q:$Q,ROW()-8))</f>
        <v>0</v>
      </c>
    </row>
    <row r="6757" spans="2:6" x14ac:dyDescent="0.15">
      <c r="B6757">
        <f ca="1">IF(INDEX(Transactions!$L:$L,ROW()-8)="",TODAY(),INDEX(Transactions!$G:$G,ROW()-8))</f>
        <v>46238</v>
      </c>
      <c r="F6757">
        <f>IF(INDEX(Transactions!$L:$L,ROW()-8)="",0,INDEX(Transactions!$Q:$Q,ROW()-8))</f>
        <v>0</v>
      </c>
    </row>
    <row r="6758" spans="2:6" x14ac:dyDescent="0.15">
      <c r="B6758">
        <f ca="1">IF(INDEX(Transactions!$L:$L,ROW()-8)="",TODAY(),INDEX(Transactions!$G:$G,ROW()-8))</f>
        <v>46238</v>
      </c>
      <c r="F6758">
        <f>IF(INDEX(Transactions!$L:$L,ROW()-8)="",0,INDEX(Transactions!$Q:$Q,ROW()-8))</f>
        <v>0</v>
      </c>
    </row>
    <row r="6759" spans="2:6" x14ac:dyDescent="0.15">
      <c r="B6759">
        <f ca="1">IF(INDEX(Transactions!$L:$L,ROW()-8)="",TODAY(),INDEX(Transactions!$G:$G,ROW()-8))</f>
        <v>46238</v>
      </c>
      <c r="F6759">
        <f>IF(INDEX(Transactions!$L:$L,ROW()-8)="",0,INDEX(Transactions!$Q:$Q,ROW()-8))</f>
        <v>0</v>
      </c>
    </row>
    <row r="6760" spans="2:6" x14ac:dyDescent="0.15">
      <c r="B6760">
        <f ca="1">IF(INDEX(Transactions!$L:$L,ROW()-8)="",TODAY(),INDEX(Transactions!$G:$G,ROW()-8))</f>
        <v>46238</v>
      </c>
      <c r="F6760">
        <f>IF(INDEX(Transactions!$L:$L,ROW()-8)="",0,INDEX(Transactions!$Q:$Q,ROW()-8))</f>
        <v>0</v>
      </c>
    </row>
    <row r="6761" spans="2:6" x14ac:dyDescent="0.15">
      <c r="B6761">
        <f ca="1">IF(INDEX(Transactions!$L:$L,ROW()-8)="",TODAY(),INDEX(Transactions!$G:$G,ROW()-8))</f>
        <v>46238</v>
      </c>
      <c r="F6761">
        <f>IF(INDEX(Transactions!$L:$L,ROW()-8)="",0,INDEX(Transactions!$Q:$Q,ROW()-8))</f>
        <v>0</v>
      </c>
    </row>
    <row r="6762" spans="2:6" x14ac:dyDescent="0.15">
      <c r="B6762">
        <f ca="1">IF(INDEX(Transactions!$L:$L,ROW()-8)="",TODAY(),INDEX(Transactions!$G:$G,ROW()-8))</f>
        <v>46238</v>
      </c>
      <c r="F6762">
        <f>IF(INDEX(Transactions!$L:$L,ROW()-8)="",0,INDEX(Transactions!$Q:$Q,ROW()-8))</f>
        <v>0</v>
      </c>
    </row>
    <row r="6763" spans="2:6" x14ac:dyDescent="0.15">
      <c r="B6763">
        <f ca="1">IF(INDEX(Transactions!$L:$L,ROW()-8)="",TODAY(),INDEX(Transactions!$G:$G,ROW()-8))</f>
        <v>46238</v>
      </c>
      <c r="F6763">
        <f>IF(INDEX(Transactions!$L:$L,ROW()-8)="",0,INDEX(Transactions!$Q:$Q,ROW()-8))</f>
        <v>0</v>
      </c>
    </row>
    <row r="6764" spans="2:6" x14ac:dyDescent="0.15">
      <c r="B6764">
        <f ca="1">IF(INDEX(Transactions!$L:$L,ROW()-8)="",TODAY(),INDEX(Transactions!$G:$G,ROW()-8))</f>
        <v>46238</v>
      </c>
      <c r="F6764">
        <f>IF(INDEX(Transactions!$L:$L,ROW()-8)="",0,INDEX(Transactions!$Q:$Q,ROW()-8))</f>
        <v>0</v>
      </c>
    </row>
    <row r="6765" spans="2:6" x14ac:dyDescent="0.15">
      <c r="B6765">
        <f ca="1">IF(INDEX(Transactions!$L:$L,ROW()-8)="",TODAY(),INDEX(Transactions!$G:$G,ROW()-8))</f>
        <v>46238</v>
      </c>
      <c r="F6765">
        <f>IF(INDEX(Transactions!$L:$L,ROW()-8)="",0,INDEX(Transactions!$Q:$Q,ROW()-8))</f>
        <v>0</v>
      </c>
    </row>
    <row r="6766" spans="2:6" x14ac:dyDescent="0.15">
      <c r="B6766">
        <f ca="1">IF(INDEX(Transactions!$L:$L,ROW()-8)="",TODAY(),INDEX(Transactions!$G:$G,ROW()-8))</f>
        <v>46238</v>
      </c>
      <c r="F6766">
        <f>IF(INDEX(Transactions!$L:$L,ROW()-8)="",0,INDEX(Transactions!$Q:$Q,ROW()-8))</f>
        <v>0</v>
      </c>
    </row>
    <row r="6767" spans="2:6" x14ac:dyDescent="0.15">
      <c r="B6767">
        <f ca="1">IF(INDEX(Transactions!$L:$L,ROW()-8)="",TODAY(),INDEX(Transactions!$G:$G,ROW()-8))</f>
        <v>46238</v>
      </c>
      <c r="F6767">
        <f>IF(INDEX(Transactions!$L:$L,ROW()-8)="",0,INDEX(Transactions!$Q:$Q,ROW()-8))</f>
        <v>0</v>
      </c>
    </row>
    <row r="6768" spans="2:6" x14ac:dyDescent="0.15">
      <c r="B6768">
        <f ca="1">IF(INDEX(Transactions!$L:$L,ROW()-8)="",TODAY(),INDEX(Transactions!$G:$G,ROW()-8))</f>
        <v>46238</v>
      </c>
      <c r="F6768">
        <f>IF(INDEX(Transactions!$L:$L,ROW()-8)="",0,INDEX(Transactions!$Q:$Q,ROW()-8))</f>
        <v>0</v>
      </c>
    </row>
    <row r="6769" spans="2:6" x14ac:dyDescent="0.15">
      <c r="B6769">
        <f ca="1">IF(INDEX(Transactions!$L:$L,ROW()-8)="",TODAY(),INDEX(Transactions!$G:$G,ROW()-8))</f>
        <v>46238</v>
      </c>
      <c r="F6769">
        <f>IF(INDEX(Transactions!$L:$L,ROW()-8)="",0,INDEX(Transactions!$Q:$Q,ROW()-8))</f>
        <v>0</v>
      </c>
    </row>
    <row r="6770" spans="2:6" x14ac:dyDescent="0.15">
      <c r="B6770">
        <f ca="1">IF(INDEX(Transactions!$L:$L,ROW()-8)="",TODAY(),INDEX(Transactions!$G:$G,ROW()-8))</f>
        <v>46238</v>
      </c>
      <c r="F6770">
        <f>IF(INDEX(Transactions!$L:$L,ROW()-8)="",0,INDEX(Transactions!$Q:$Q,ROW()-8))</f>
        <v>0</v>
      </c>
    </row>
    <row r="6771" spans="2:6" x14ac:dyDescent="0.15">
      <c r="B6771">
        <f ca="1">IF(INDEX(Transactions!$L:$L,ROW()-8)="",TODAY(),INDEX(Transactions!$G:$G,ROW()-8))</f>
        <v>46238</v>
      </c>
      <c r="F6771">
        <f>IF(INDEX(Transactions!$L:$L,ROW()-8)="",0,INDEX(Transactions!$Q:$Q,ROW()-8))</f>
        <v>0</v>
      </c>
    </row>
    <row r="6772" spans="2:6" x14ac:dyDescent="0.15">
      <c r="B6772">
        <f ca="1">IF(INDEX(Transactions!$L:$L,ROW()-8)="",TODAY(),INDEX(Transactions!$G:$G,ROW()-8))</f>
        <v>46238</v>
      </c>
      <c r="F6772">
        <f>IF(INDEX(Transactions!$L:$L,ROW()-8)="",0,INDEX(Transactions!$Q:$Q,ROW()-8))</f>
        <v>0</v>
      </c>
    </row>
    <row r="6773" spans="2:6" x14ac:dyDescent="0.15">
      <c r="B6773">
        <f ca="1">IF(INDEX(Transactions!$L:$L,ROW()-8)="",TODAY(),INDEX(Transactions!$G:$G,ROW()-8))</f>
        <v>46238</v>
      </c>
      <c r="F6773">
        <f>IF(INDEX(Transactions!$L:$L,ROW()-8)="",0,INDEX(Transactions!$Q:$Q,ROW()-8))</f>
        <v>0</v>
      </c>
    </row>
    <row r="6774" spans="2:6" x14ac:dyDescent="0.15">
      <c r="B6774">
        <f ca="1">IF(INDEX(Transactions!$L:$L,ROW()-8)="",TODAY(),INDEX(Transactions!$G:$G,ROW()-8))</f>
        <v>46238</v>
      </c>
      <c r="F6774">
        <f>IF(INDEX(Transactions!$L:$L,ROW()-8)="",0,INDEX(Transactions!$Q:$Q,ROW()-8))</f>
        <v>0</v>
      </c>
    </row>
    <row r="6775" spans="2:6" x14ac:dyDescent="0.15">
      <c r="B6775">
        <f ca="1">IF(INDEX(Transactions!$L:$L,ROW()-8)="",TODAY(),INDEX(Transactions!$G:$G,ROW()-8))</f>
        <v>46238</v>
      </c>
      <c r="F6775">
        <f>IF(INDEX(Transactions!$L:$L,ROW()-8)="",0,INDEX(Transactions!$Q:$Q,ROW()-8))</f>
        <v>0</v>
      </c>
    </row>
    <row r="6776" spans="2:6" x14ac:dyDescent="0.15">
      <c r="B6776">
        <f ca="1">IF(INDEX(Transactions!$L:$L,ROW()-8)="",TODAY(),INDEX(Transactions!$G:$G,ROW()-8))</f>
        <v>46238</v>
      </c>
      <c r="F6776">
        <f>IF(INDEX(Transactions!$L:$L,ROW()-8)="",0,INDEX(Transactions!$Q:$Q,ROW()-8))</f>
        <v>0</v>
      </c>
    </row>
    <row r="6777" spans="2:6" x14ac:dyDescent="0.15">
      <c r="B6777">
        <f ca="1">IF(INDEX(Transactions!$L:$L,ROW()-8)="",TODAY(),INDEX(Transactions!$G:$G,ROW()-8))</f>
        <v>46238</v>
      </c>
      <c r="F6777">
        <f>IF(INDEX(Transactions!$L:$L,ROW()-8)="",0,INDEX(Transactions!$Q:$Q,ROW()-8))</f>
        <v>0</v>
      </c>
    </row>
    <row r="6778" spans="2:6" x14ac:dyDescent="0.15">
      <c r="B6778">
        <f ca="1">IF(INDEX(Transactions!$L:$L,ROW()-8)="",TODAY(),INDEX(Transactions!$G:$G,ROW()-8))</f>
        <v>46238</v>
      </c>
      <c r="F6778">
        <f>IF(INDEX(Transactions!$L:$L,ROW()-8)="",0,INDEX(Transactions!$Q:$Q,ROW()-8))</f>
        <v>0</v>
      </c>
    </row>
    <row r="6779" spans="2:6" x14ac:dyDescent="0.15">
      <c r="B6779">
        <f ca="1">IF(INDEX(Transactions!$L:$L,ROW()-8)="",TODAY(),INDEX(Transactions!$G:$G,ROW()-8))</f>
        <v>46238</v>
      </c>
      <c r="F6779">
        <f>IF(INDEX(Transactions!$L:$L,ROW()-8)="",0,INDEX(Transactions!$Q:$Q,ROW()-8))</f>
        <v>0</v>
      </c>
    </row>
    <row r="6780" spans="2:6" x14ac:dyDescent="0.15">
      <c r="B6780">
        <f ca="1">IF(INDEX(Transactions!$L:$L,ROW()-8)="",TODAY(),INDEX(Transactions!$G:$G,ROW()-8))</f>
        <v>46238</v>
      </c>
      <c r="F6780">
        <f>IF(INDEX(Transactions!$L:$L,ROW()-8)="",0,INDEX(Transactions!$Q:$Q,ROW()-8))</f>
        <v>0</v>
      </c>
    </row>
    <row r="6781" spans="2:6" x14ac:dyDescent="0.15">
      <c r="B6781">
        <f ca="1">IF(INDEX(Transactions!$L:$L,ROW()-8)="",TODAY(),INDEX(Transactions!$G:$G,ROW()-8))</f>
        <v>46238</v>
      </c>
      <c r="F6781">
        <f>IF(INDEX(Transactions!$L:$L,ROW()-8)="",0,INDEX(Transactions!$Q:$Q,ROW()-8))</f>
        <v>0</v>
      </c>
    </row>
    <row r="6782" spans="2:6" x14ac:dyDescent="0.15">
      <c r="B6782">
        <f ca="1">IF(INDEX(Transactions!$L:$L,ROW()-8)="",TODAY(),INDEX(Transactions!$G:$G,ROW()-8))</f>
        <v>46238</v>
      </c>
      <c r="F6782">
        <f>IF(INDEX(Transactions!$L:$L,ROW()-8)="",0,INDEX(Transactions!$Q:$Q,ROW()-8))</f>
        <v>0</v>
      </c>
    </row>
    <row r="6783" spans="2:6" x14ac:dyDescent="0.15">
      <c r="B6783">
        <f ca="1">IF(INDEX(Transactions!$L:$L,ROW()-8)="",TODAY(),INDEX(Transactions!$G:$G,ROW()-8))</f>
        <v>46238</v>
      </c>
      <c r="F6783">
        <f>IF(INDEX(Transactions!$L:$L,ROW()-8)="",0,INDEX(Transactions!$Q:$Q,ROW()-8))</f>
        <v>0</v>
      </c>
    </row>
    <row r="6784" spans="2:6" x14ac:dyDescent="0.15">
      <c r="B6784">
        <f ca="1">IF(INDEX(Transactions!$L:$L,ROW()-8)="",TODAY(),INDEX(Transactions!$G:$G,ROW()-8))</f>
        <v>46238</v>
      </c>
      <c r="F6784">
        <f>IF(INDEX(Transactions!$L:$L,ROW()-8)="",0,INDEX(Transactions!$Q:$Q,ROW()-8))</f>
        <v>0</v>
      </c>
    </row>
    <row r="6785" spans="2:6" x14ac:dyDescent="0.15">
      <c r="B6785">
        <f ca="1">IF(INDEX(Transactions!$L:$L,ROW()-8)="",TODAY(),INDEX(Transactions!$G:$G,ROW()-8))</f>
        <v>46238</v>
      </c>
      <c r="F6785">
        <f>IF(INDEX(Transactions!$L:$L,ROW()-8)="",0,INDEX(Transactions!$Q:$Q,ROW()-8))</f>
        <v>0</v>
      </c>
    </row>
    <row r="6786" spans="2:6" x14ac:dyDescent="0.15">
      <c r="B6786">
        <f ca="1">IF(INDEX(Transactions!$L:$L,ROW()-8)="",TODAY(),INDEX(Transactions!$G:$G,ROW()-8))</f>
        <v>46238</v>
      </c>
      <c r="F6786">
        <f>IF(INDEX(Transactions!$L:$L,ROW()-8)="",0,INDEX(Transactions!$Q:$Q,ROW()-8))</f>
        <v>0</v>
      </c>
    </row>
    <row r="6787" spans="2:6" x14ac:dyDescent="0.15">
      <c r="B6787">
        <f ca="1">IF(INDEX(Transactions!$L:$L,ROW()-8)="",TODAY(),INDEX(Transactions!$G:$G,ROW()-8))</f>
        <v>46238</v>
      </c>
      <c r="F6787">
        <f>IF(INDEX(Transactions!$L:$L,ROW()-8)="",0,INDEX(Transactions!$Q:$Q,ROW()-8))</f>
        <v>0</v>
      </c>
    </row>
    <row r="6788" spans="2:6" x14ac:dyDescent="0.15">
      <c r="B6788">
        <f ca="1">IF(INDEX(Transactions!$L:$L,ROW()-8)="",TODAY(),INDEX(Transactions!$G:$G,ROW()-8))</f>
        <v>46238</v>
      </c>
      <c r="F6788">
        <f>IF(INDEX(Transactions!$L:$L,ROW()-8)="",0,INDEX(Transactions!$Q:$Q,ROW()-8))</f>
        <v>0</v>
      </c>
    </row>
    <row r="6789" spans="2:6" x14ac:dyDescent="0.15">
      <c r="B6789">
        <f ca="1">IF(INDEX(Transactions!$L:$L,ROW()-8)="",TODAY(),INDEX(Transactions!$G:$G,ROW()-8))</f>
        <v>46238</v>
      </c>
      <c r="F6789">
        <f>IF(INDEX(Transactions!$L:$L,ROW()-8)="",0,INDEX(Transactions!$Q:$Q,ROW()-8))</f>
        <v>0</v>
      </c>
    </row>
    <row r="6790" spans="2:6" x14ac:dyDescent="0.15">
      <c r="B6790">
        <f ca="1">IF(INDEX(Transactions!$L:$L,ROW()-8)="",TODAY(),INDEX(Transactions!$G:$G,ROW()-8))</f>
        <v>46238</v>
      </c>
      <c r="F6790">
        <f>IF(INDEX(Transactions!$L:$L,ROW()-8)="",0,INDEX(Transactions!$Q:$Q,ROW()-8))</f>
        <v>0</v>
      </c>
    </row>
    <row r="6791" spans="2:6" x14ac:dyDescent="0.15">
      <c r="B6791">
        <f ca="1">IF(INDEX(Transactions!$L:$L,ROW()-8)="",TODAY(),INDEX(Transactions!$G:$G,ROW()-8))</f>
        <v>46238</v>
      </c>
      <c r="F6791">
        <f>IF(INDEX(Transactions!$L:$L,ROW()-8)="",0,INDEX(Transactions!$Q:$Q,ROW()-8))</f>
        <v>0</v>
      </c>
    </row>
    <row r="6792" spans="2:6" x14ac:dyDescent="0.15">
      <c r="B6792">
        <f ca="1">IF(INDEX(Transactions!$L:$L,ROW()-8)="",TODAY(),INDEX(Transactions!$G:$G,ROW()-8))</f>
        <v>46238</v>
      </c>
      <c r="F6792">
        <f>IF(INDEX(Transactions!$L:$L,ROW()-8)="",0,INDEX(Transactions!$Q:$Q,ROW()-8))</f>
        <v>0</v>
      </c>
    </row>
    <row r="6793" spans="2:6" x14ac:dyDescent="0.15">
      <c r="B6793">
        <f ca="1">IF(INDEX(Transactions!$L:$L,ROW()-8)="",TODAY(),INDEX(Transactions!$G:$G,ROW()-8))</f>
        <v>46238</v>
      </c>
      <c r="F6793">
        <f>IF(INDEX(Transactions!$L:$L,ROW()-8)="",0,INDEX(Transactions!$Q:$Q,ROW()-8))</f>
        <v>0</v>
      </c>
    </row>
    <row r="6794" spans="2:6" x14ac:dyDescent="0.15">
      <c r="B6794">
        <f ca="1">IF(INDEX(Transactions!$L:$L,ROW()-8)="",TODAY(),INDEX(Transactions!$G:$G,ROW()-8))</f>
        <v>46238</v>
      </c>
      <c r="F6794">
        <f>IF(INDEX(Transactions!$L:$L,ROW()-8)="",0,INDEX(Transactions!$Q:$Q,ROW()-8))</f>
        <v>0</v>
      </c>
    </row>
    <row r="6795" spans="2:6" x14ac:dyDescent="0.15">
      <c r="B6795">
        <f ca="1">IF(INDEX(Transactions!$L:$L,ROW()-8)="",TODAY(),INDEX(Transactions!$G:$G,ROW()-8))</f>
        <v>46238</v>
      </c>
      <c r="F6795">
        <f>IF(INDEX(Transactions!$L:$L,ROW()-8)="",0,INDEX(Transactions!$Q:$Q,ROW()-8))</f>
        <v>0</v>
      </c>
    </row>
    <row r="6796" spans="2:6" x14ac:dyDescent="0.15">
      <c r="B6796">
        <f ca="1">IF(INDEX(Transactions!$L:$L,ROW()-8)="",TODAY(),INDEX(Transactions!$G:$G,ROW()-8))</f>
        <v>46238</v>
      </c>
      <c r="F6796">
        <f>IF(INDEX(Transactions!$L:$L,ROW()-8)="",0,INDEX(Transactions!$Q:$Q,ROW()-8))</f>
        <v>0</v>
      </c>
    </row>
    <row r="6797" spans="2:6" x14ac:dyDescent="0.15">
      <c r="B6797">
        <f ca="1">IF(INDEX(Transactions!$L:$L,ROW()-8)="",TODAY(),INDEX(Transactions!$G:$G,ROW()-8))</f>
        <v>46238</v>
      </c>
      <c r="F6797">
        <f>IF(INDEX(Transactions!$L:$L,ROW()-8)="",0,INDEX(Transactions!$Q:$Q,ROW()-8))</f>
        <v>0</v>
      </c>
    </row>
    <row r="6798" spans="2:6" x14ac:dyDescent="0.15">
      <c r="B6798">
        <f ca="1">IF(INDEX(Transactions!$L:$L,ROW()-8)="",TODAY(),INDEX(Transactions!$G:$G,ROW()-8))</f>
        <v>46238</v>
      </c>
      <c r="F6798">
        <f>IF(INDEX(Transactions!$L:$L,ROW()-8)="",0,INDEX(Transactions!$Q:$Q,ROW()-8))</f>
        <v>0</v>
      </c>
    </row>
    <row r="6799" spans="2:6" x14ac:dyDescent="0.15">
      <c r="B6799">
        <f ca="1">IF(INDEX(Transactions!$L:$L,ROW()-8)="",TODAY(),INDEX(Transactions!$G:$G,ROW()-8))</f>
        <v>46238</v>
      </c>
      <c r="F6799">
        <f>IF(INDEX(Transactions!$L:$L,ROW()-8)="",0,INDEX(Transactions!$Q:$Q,ROW()-8))</f>
        <v>0</v>
      </c>
    </row>
    <row r="6800" spans="2:6" x14ac:dyDescent="0.15">
      <c r="B6800">
        <f ca="1">IF(INDEX(Transactions!$L:$L,ROW()-8)="",TODAY(),INDEX(Transactions!$G:$G,ROW()-8))</f>
        <v>46238</v>
      </c>
      <c r="F6800">
        <f>IF(INDEX(Transactions!$L:$L,ROW()-8)="",0,INDEX(Transactions!$Q:$Q,ROW()-8))</f>
        <v>0</v>
      </c>
    </row>
    <row r="6801" spans="2:6" x14ac:dyDescent="0.15">
      <c r="B6801">
        <f ca="1">IF(INDEX(Transactions!$L:$L,ROW()-8)="",TODAY(),INDEX(Transactions!$G:$G,ROW()-8))</f>
        <v>46238</v>
      </c>
      <c r="F6801">
        <f>IF(INDEX(Transactions!$L:$L,ROW()-8)="",0,INDEX(Transactions!$Q:$Q,ROW()-8))</f>
        <v>0</v>
      </c>
    </row>
    <row r="6802" spans="2:6" x14ac:dyDescent="0.15">
      <c r="B6802">
        <f ca="1">IF(INDEX(Transactions!$L:$L,ROW()-8)="",TODAY(),INDEX(Transactions!$G:$G,ROW()-8))</f>
        <v>46238</v>
      </c>
      <c r="F6802">
        <f>IF(INDEX(Transactions!$L:$L,ROW()-8)="",0,INDEX(Transactions!$Q:$Q,ROW()-8))</f>
        <v>0</v>
      </c>
    </row>
    <row r="6803" spans="2:6" x14ac:dyDescent="0.15">
      <c r="B6803">
        <f ca="1">IF(INDEX(Transactions!$L:$L,ROW()-8)="",TODAY(),INDEX(Transactions!$G:$G,ROW()-8))</f>
        <v>46238</v>
      </c>
      <c r="F6803">
        <f>IF(INDEX(Transactions!$L:$L,ROW()-8)="",0,INDEX(Transactions!$Q:$Q,ROW()-8))</f>
        <v>0</v>
      </c>
    </row>
    <row r="6804" spans="2:6" x14ac:dyDescent="0.15">
      <c r="B6804">
        <f ca="1">IF(INDEX(Transactions!$L:$L,ROW()-8)="",TODAY(),INDEX(Transactions!$G:$G,ROW()-8))</f>
        <v>46238</v>
      </c>
      <c r="F6804">
        <f>IF(INDEX(Transactions!$L:$L,ROW()-8)="",0,INDEX(Transactions!$Q:$Q,ROW()-8))</f>
        <v>0</v>
      </c>
    </row>
    <row r="6805" spans="2:6" x14ac:dyDescent="0.15">
      <c r="B6805">
        <f ca="1">IF(INDEX(Transactions!$L:$L,ROW()-8)="",TODAY(),INDEX(Transactions!$G:$G,ROW()-8))</f>
        <v>46238</v>
      </c>
      <c r="F6805">
        <f>IF(INDEX(Transactions!$L:$L,ROW()-8)="",0,INDEX(Transactions!$Q:$Q,ROW()-8))</f>
        <v>0</v>
      </c>
    </row>
    <row r="6806" spans="2:6" x14ac:dyDescent="0.15">
      <c r="B6806">
        <f ca="1">IF(INDEX(Transactions!$L:$L,ROW()-8)="",TODAY(),INDEX(Transactions!$G:$G,ROW()-8))</f>
        <v>46238</v>
      </c>
      <c r="F6806">
        <f>IF(INDEX(Transactions!$L:$L,ROW()-8)="",0,INDEX(Transactions!$Q:$Q,ROW()-8))</f>
        <v>0</v>
      </c>
    </row>
    <row r="6807" spans="2:6" x14ac:dyDescent="0.15">
      <c r="B6807">
        <f ca="1">IF(INDEX(Transactions!$L:$L,ROW()-8)="",TODAY(),INDEX(Transactions!$G:$G,ROW()-8))</f>
        <v>46238</v>
      </c>
      <c r="F6807">
        <f>IF(INDEX(Transactions!$L:$L,ROW()-8)="",0,INDEX(Transactions!$Q:$Q,ROW()-8))</f>
        <v>0</v>
      </c>
    </row>
    <row r="6808" spans="2:6" x14ac:dyDescent="0.15">
      <c r="B6808">
        <f ca="1">IF(INDEX(Transactions!$L:$L,ROW()-8)="",TODAY(),INDEX(Transactions!$G:$G,ROW()-8))</f>
        <v>46238</v>
      </c>
      <c r="F6808">
        <f>IF(INDEX(Transactions!$L:$L,ROW()-8)="",0,INDEX(Transactions!$Q:$Q,ROW()-8))</f>
        <v>0</v>
      </c>
    </row>
    <row r="6809" spans="2:6" x14ac:dyDescent="0.15">
      <c r="B6809">
        <f ca="1">IF(INDEX(Transactions!$L:$L,ROW()-8)="",TODAY(),INDEX(Transactions!$G:$G,ROW()-8))</f>
        <v>46238</v>
      </c>
      <c r="F6809">
        <f>IF(INDEX(Transactions!$L:$L,ROW()-8)="",0,INDEX(Transactions!$Q:$Q,ROW()-8))</f>
        <v>0</v>
      </c>
    </row>
    <row r="6810" spans="2:6" x14ac:dyDescent="0.15">
      <c r="B6810">
        <f ca="1">IF(INDEX(Transactions!$L:$L,ROW()-8)="",TODAY(),INDEX(Transactions!$G:$G,ROW()-8))</f>
        <v>46238</v>
      </c>
      <c r="F6810">
        <f>IF(INDEX(Transactions!$L:$L,ROW()-8)="",0,INDEX(Transactions!$Q:$Q,ROW()-8))</f>
        <v>0</v>
      </c>
    </row>
    <row r="6811" spans="2:6" x14ac:dyDescent="0.15">
      <c r="B6811">
        <f ca="1">IF(INDEX(Transactions!$L:$L,ROW()-8)="",TODAY(),INDEX(Transactions!$G:$G,ROW()-8))</f>
        <v>46238</v>
      </c>
      <c r="F6811">
        <f>IF(INDEX(Transactions!$L:$L,ROW()-8)="",0,INDEX(Transactions!$Q:$Q,ROW()-8))</f>
        <v>0</v>
      </c>
    </row>
    <row r="6812" spans="2:6" x14ac:dyDescent="0.15">
      <c r="B6812">
        <f ca="1">IF(INDEX(Transactions!$L:$L,ROW()-8)="",TODAY(),INDEX(Transactions!$G:$G,ROW()-8))</f>
        <v>46238</v>
      </c>
      <c r="F6812">
        <f>IF(INDEX(Transactions!$L:$L,ROW()-8)="",0,INDEX(Transactions!$Q:$Q,ROW()-8))</f>
        <v>0</v>
      </c>
    </row>
    <row r="6813" spans="2:6" x14ac:dyDescent="0.15">
      <c r="B6813">
        <f ca="1">IF(INDEX(Transactions!$L:$L,ROW()-8)="",TODAY(),INDEX(Transactions!$G:$G,ROW()-8))</f>
        <v>46238</v>
      </c>
      <c r="F6813">
        <f>IF(INDEX(Transactions!$L:$L,ROW()-8)="",0,INDEX(Transactions!$Q:$Q,ROW()-8))</f>
        <v>0</v>
      </c>
    </row>
    <row r="6814" spans="2:6" x14ac:dyDescent="0.15">
      <c r="B6814">
        <f ca="1">IF(INDEX(Transactions!$L:$L,ROW()-8)="",TODAY(),INDEX(Transactions!$G:$G,ROW()-8))</f>
        <v>46238</v>
      </c>
      <c r="F6814">
        <f>IF(INDEX(Transactions!$L:$L,ROW()-8)="",0,INDEX(Transactions!$Q:$Q,ROW()-8))</f>
        <v>0</v>
      </c>
    </row>
    <row r="6815" spans="2:6" x14ac:dyDescent="0.15">
      <c r="B6815">
        <f ca="1">IF(INDEX(Transactions!$L:$L,ROW()-8)="",TODAY(),INDEX(Transactions!$G:$G,ROW()-8))</f>
        <v>46238</v>
      </c>
      <c r="F6815">
        <f>IF(INDEX(Transactions!$L:$L,ROW()-8)="",0,INDEX(Transactions!$Q:$Q,ROW()-8))</f>
        <v>0</v>
      </c>
    </row>
    <row r="6816" spans="2:6" x14ac:dyDescent="0.15">
      <c r="B6816">
        <f ca="1">IF(INDEX(Transactions!$L:$L,ROW()-8)="",TODAY(),INDEX(Transactions!$G:$G,ROW()-8))</f>
        <v>46238</v>
      </c>
      <c r="F6816">
        <f>IF(INDEX(Transactions!$L:$L,ROW()-8)="",0,INDEX(Transactions!$Q:$Q,ROW()-8))</f>
        <v>0</v>
      </c>
    </row>
    <row r="6817" spans="2:6" x14ac:dyDescent="0.15">
      <c r="B6817">
        <f ca="1">IF(INDEX(Transactions!$L:$L,ROW()-8)="",TODAY(),INDEX(Transactions!$G:$G,ROW()-8))</f>
        <v>46238</v>
      </c>
      <c r="F6817">
        <f>IF(INDEX(Transactions!$L:$L,ROW()-8)="",0,INDEX(Transactions!$Q:$Q,ROW()-8))</f>
        <v>0</v>
      </c>
    </row>
    <row r="6818" spans="2:6" x14ac:dyDescent="0.15">
      <c r="B6818">
        <f ca="1">IF(INDEX(Transactions!$L:$L,ROW()-8)="",TODAY(),INDEX(Transactions!$G:$G,ROW()-8))</f>
        <v>46238</v>
      </c>
      <c r="F6818">
        <f>IF(INDEX(Transactions!$L:$L,ROW()-8)="",0,INDEX(Transactions!$Q:$Q,ROW()-8))</f>
        <v>0</v>
      </c>
    </row>
    <row r="6819" spans="2:6" x14ac:dyDescent="0.15">
      <c r="B6819">
        <f ca="1">IF(INDEX(Transactions!$L:$L,ROW()-8)="",TODAY(),INDEX(Transactions!$G:$G,ROW()-8))</f>
        <v>46238</v>
      </c>
      <c r="F6819">
        <f>IF(INDEX(Transactions!$L:$L,ROW()-8)="",0,INDEX(Transactions!$Q:$Q,ROW()-8))</f>
        <v>0</v>
      </c>
    </row>
    <row r="6820" spans="2:6" x14ac:dyDescent="0.15">
      <c r="B6820">
        <f ca="1">IF(INDEX(Transactions!$L:$L,ROW()-8)="",TODAY(),INDEX(Transactions!$G:$G,ROW()-8))</f>
        <v>46238</v>
      </c>
      <c r="F6820">
        <f>IF(INDEX(Transactions!$L:$L,ROW()-8)="",0,INDEX(Transactions!$Q:$Q,ROW()-8))</f>
        <v>0</v>
      </c>
    </row>
    <row r="6821" spans="2:6" x14ac:dyDescent="0.15">
      <c r="B6821">
        <f ca="1">IF(INDEX(Transactions!$L:$L,ROW()-8)="",TODAY(),INDEX(Transactions!$G:$G,ROW()-8))</f>
        <v>46238</v>
      </c>
      <c r="F6821">
        <f>IF(INDEX(Transactions!$L:$L,ROW()-8)="",0,INDEX(Transactions!$Q:$Q,ROW()-8))</f>
        <v>0</v>
      </c>
    </row>
    <row r="6822" spans="2:6" x14ac:dyDescent="0.15">
      <c r="B6822">
        <f ca="1">IF(INDEX(Transactions!$L:$L,ROW()-8)="",TODAY(),INDEX(Transactions!$G:$G,ROW()-8))</f>
        <v>46238</v>
      </c>
      <c r="F6822">
        <f>IF(INDEX(Transactions!$L:$L,ROW()-8)="",0,INDEX(Transactions!$Q:$Q,ROW()-8))</f>
        <v>0</v>
      </c>
    </row>
    <row r="6823" spans="2:6" x14ac:dyDescent="0.15">
      <c r="B6823">
        <f ca="1">IF(INDEX(Transactions!$L:$L,ROW()-8)="",TODAY(),INDEX(Transactions!$G:$G,ROW()-8))</f>
        <v>46238</v>
      </c>
      <c r="F6823">
        <f>IF(INDEX(Transactions!$L:$L,ROW()-8)="",0,INDEX(Transactions!$Q:$Q,ROW()-8))</f>
        <v>0</v>
      </c>
    </row>
    <row r="6824" spans="2:6" x14ac:dyDescent="0.15">
      <c r="B6824">
        <f ca="1">IF(INDEX(Transactions!$L:$L,ROW()-8)="",TODAY(),INDEX(Transactions!$G:$G,ROW()-8))</f>
        <v>46238</v>
      </c>
      <c r="F6824">
        <f>IF(INDEX(Transactions!$L:$L,ROW()-8)="",0,INDEX(Transactions!$Q:$Q,ROW()-8))</f>
        <v>0</v>
      </c>
    </row>
    <row r="6825" spans="2:6" x14ac:dyDescent="0.15">
      <c r="B6825">
        <f ca="1">IF(INDEX(Transactions!$L:$L,ROW()-8)="",TODAY(),INDEX(Transactions!$G:$G,ROW()-8))</f>
        <v>46238</v>
      </c>
      <c r="F6825">
        <f>IF(INDEX(Transactions!$L:$L,ROW()-8)="",0,INDEX(Transactions!$Q:$Q,ROW()-8))</f>
        <v>0</v>
      </c>
    </row>
    <row r="6826" spans="2:6" x14ac:dyDescent="0.15">
      <c r="B6826">
        <f ca="1">IF(INDEX(Transactions!$L:$L,ROW()-8)="",TODAY(),INDEX(Transactions!$G:$G,ROW()-8))</f>
        <v>46238</v>
      </c>
      <c r="F6826">
        <f>IF(INDEX(Transactions!$L:$L,ROW()-8)="",0,INDEX(Transactions!$Q:$Q,ROW()-8))</f>
        <v>0</v>
      </c>
    </row>
    <row r="6827" spans="2:6" x14ac:dyDescent="0.15">
      <c r="B6827">
        <f ca="1">IF(INDEX(Transactions!$L:$L,ROW()-8)="",TODAY(),INDEX(Transactions!$G:$G,ROW()-8))</f>
        <v>46238</v>
      </c>
      <c r="F6827">
        <f>IF(INDEX(Transactions!$L:$L,ROW()-8)="",0,INDEX(Transactions!$Q:$Q,ROW()-8))</f>
        <v>0</v>
      </c>
    </row>
    <row r="6828" spans="2:6" x14ac:dyDescent="0.15">
      <c r="B6828">
        <f ca="1">IF(INDEX(Transactions!$L:$L,ROW()-8)="",TODAY(),INDEX(Transactions!$G:$G,ROW()-8))</f>
        <v>46238</v>
      </c>
      <c r="F6828">
        <f>IF(INDEX(Transactions!$L:$L,ROW()-8)="",0,INDEX(Transactions!$Q:$Q,ROW()-8))</f>
        <v>0</v>
      </c>
    </row>
    <row r="6829" spans="2:6" x14ac:dyDescent="0.15">
      <c r="B6829">
        <f ca="1">IF(INDEX(Transactions!$L:$L,ROW()-8)="",TODAY(),INDEX(Transactions!$G:$G,ROW()-8))</f>
        <v>46238</v>
      </c>
      <c r="F6829">
        <f>IF(INDEX(Transactions!$L:$L,ROW()-8)="",0,INDEX(Transactions!$Q:$Q,ROW()-8))</f>
        <v>0</v>
      </c>
    </row>
    <row r="6830" spans="2:6" x14ac:dyDescent="0.15">
      <c r="B6830">
        <f ca="1">IF(INDEX(Transactions!$L:$L,ROW()-8)="",TODAY(),INDEX(Transactions!$G:$G,ROW()-8))</f>
        <v>46238</v>
      </c>
      <c r="F6830">
        <f>IF(INDEX(Transactions!$L:$L,ROW()-8)="",0,INDEX(Transactions!$Q:$Q,ROW()-8))</f>
        <v>0</v>
      </c>
    </row>
    <row r="6831" spans="2:6" x14ac:dyDescent="0.15">
      <c r="B6831">
        <f ca="1">IF(INDEX(Transactions!$L:$L,ROW()-8)="",TODAY(),INDEX(Transactions!$G:$G,ROW()-8))</f>
        <v>46238</v>
      </c>
      <c r="F6831">
        <f>IF(INDEX(Transactions!$L:$L,ROW()-8)="",0,INDEX(Transactions!$Q:$Q,ROW()-8))</f>
        <v>0</v>
      </c>
    </row>
    <row r="6832" spans="2:6" x14ac:dyDescent="0.15">
      <c r="B6832">
        <f ca="1">IF(INDEX(Transactions!$L:$L,ROW()-8)="",TODAY(),INDEX(Transactions!$G:$G,ROW()-8))</f>
        <v>46238</v>
      </c>
      <c r="F6832">
        <f>IF(INDEX(Transactions!$L:$L,ROW()-8)="",0,INDEX(Transactions!$Q:$Q,ROW()-8))</f>
        <v>0</v>
      </c>
    </row>
    <row r="6833" spans="2:6" x14ac:dyDescent="0.15">
      <c r="B6833">
        <f ca="1">IF(INDEX(Transactions!$L:$L,ROW()-8)="",TODAY(),INDEX(Transactions!$G:$G,ROW()-8))</f>
        <v>46238</v>
      </c>
      <c r="F6833">
        <f>IF(INDEX(Transactions!$L:$L,ROW()-8)="",0,INDEX(Transactions!$Q:$Q,ROW()-8))</f>
        <v>0</v>
      </c>
    </row>
    <row r="6834" spans="2:6" x14ac:dyDescent="0.15">
      <c r="B6834">
        <f ca="1">IF(INDEX(Transactions!$L:$L,ROW()-8)="",TODAY(),INDEX(Transactions!$G:$G,ROW()-8))</f>
        <v>46238</v>
      </c>
      <c r="F6834">
        <f>IF(INDEX(Transactions!$L:$L,ROW()-8)="",0,INDEX(Transactions!$Q:$Q,ROW()-8))</f>
        <v>0</v>
      </c>
    </row>
    <row r="6835" spans="2:6" x14ac:dyDescent="0.15">
      <c r="B6835">
        <f ca="1">IF(INDEX(Transactions!$L:$L,ROW()-8)="",TODAY(),INDEX(Transactions!$G:$G,ROW()-8))</f>
        <v>46238</v>
      </c>
      <c r="F6835">
        <f>IF(INDEX(Transactions!$L:$L,ROW()-8)="",0,INDEX(Transactions!$Q:$Q,ROW()-8))</f>
        <v>0</v>
      </c>
    </row>
    <row r="6836" spans="2:6" x14ac:dyDescent="0.15">
      <c r="B6836">
        <f ca="1">IF(INDEX(Transactions!$L:$L,ROW()-8)="",TODAY(),INDEX(Transactions!$G:$G,ROW()-8))</f>
        <v>46238</v>
      </c>
      <c r="F6836">
        <f>IF(INDEX(Transactions!$L:$L,ROW()-8)="",0,INDEX(Transactions!$Q:$Q,ROW()-8))</f>
        <v>0</v>
      </c>
    </row>
    <row r="6837" spans="2:6" x14ac:dyDescent="0.15">
      <c r="B6837">
        <f ca="1">IF(INDEX(Transactions!$L:$L,ROW()-8)="",TODAY(),INDEX(Transactions!$G:$G,ROW()-8))</f>
        <v>46238</v>
      </c>
      <c r="F6837">
        <f>IF(INDEX(Transactions!$L:$L,ROW()-8)="",0,INDEX(Transactions!$Q:$Q,ROW()-8))</f>
        <v>0</v>
      </c>
    </row>
    <row r="6838" spans="2:6" x14ac:dyDescent="0.15">
      <c r="B6838">
        <f ca="1">IF(INDEX(Transactions!$L:$L,ROW()-8)="",TODAY(),INDEX(Transactions!$G:$G,ROW()-8))</f>
        <v>46238</v>
      </c>
      <c r="F6838">
        <f>IF(INDEX(Transactions!$L:$L,ROW()-8)="",0,INDEX(Transactions!$Q:$Q,ROW()-8))</f>
        <v>0</v>
      </c>
    </row>
    <row r="6839" spans="2:6" x14ac:dyDescent="0.15">
      <c r="B6839">
        <f ca="1">IF(INDEX(Transactions!$L:$L,ROW()-8)="",TODAY(),INDEX(Transactions!$G:$G,ROW()-8))</f>
        <v>46238</v>
      </c>
      <c r="F6839">
        <f>IF(INDEX(Transactions!$L:$L,ROW()-8)="",0,INDEX(Transactions!$Q:$Q,ROW()-8))</f>
        <v>0</v>
      </c>
    </row>
    <row r="6840" spans="2:6" x14ac:dyDescent="0.15">
      <c r="B6840">
        <f ca="1">IF(INDEX(Transactions!$L:$L,ROW()-8)="",TODAY(),INDEX(Transactions!$G:$G,ROW()-8))</f>
        <v>46238</v>
      </c>
      <c r="F6840">
        <f>IF(INDEX(Transactions!$L:$L,ROW()-8)="",0,INDEX(Transactions!$Q:$Q,ROW()-8))</f>
        <v>0</v>
      </c>
    </row>
    <row r="6841" spans="2:6" x14ac:dyDescent="0.15">
      <c r="B6841">
        <f ca="1">IF(INDEX(Transactions!$L:$L,ROW()-8)="",TODAY(),INDEX(Transactions!$G:$G,ROW()-8))</f>
        <v>46238</v>
      </c>
      <c r="F6841">
        <f>IF(INDEX(Transactions!$L:$L,ROW()-8)="",0,INDEX(Transactions!$Q:$Q,ROW()-8))</f>
        <v>0</v>
      </c>
    </row>
    <row r="6842" spans="2:6" x14ac:dyDescent="0.15">
      <c r="B6842">
        <f ca="1">IF(INDEX(Transactions!$L:$L,ROW()-8)="",TODAY(),INDEX(Transactions!$G:$G,ROW()-8))</f>
        <v>46238</v>
      </c>
      <c r="F6842">
        <f>IF(INDEX(Transactions!$L:$L,ROW()-8)="",0,INDEX(Transactions!$Q:$Q,ROW()-8))</f>
        <v>0</v>
      </c>
    </row>
    <row r="6843" spans="2:6" x14ac:dyDescent="0.15">
      <c r="B6843">
        <f ca="1">IF(INDEX(Transactions!$L:$L,ROW()-8)="",TODAY(),INDEX(Transactions!$G:$G,ROW()-8))</f>
        <v>46238</v>
      </c>
      <c r="F6843">
        <f>IF(INDEX(Transactions!$L:$L,ROW()-8)="",0,INDEX(Transactions!$Q:$Q,ROW()-8))</f>
        <v>0</v>
      </c>
    </row>
    <row r="6844" spans="2:6" x14ac:dyDescent="0.15">
      <c r="B6844">
        <f ca="1">IF(INDEX(Transactions!$L:$L,ROW()-8)="",TODAY(),INDEX(Transactions!$G:$G,ROW()-8))</f>
        <v>46238</v>
      </c>
      <c r="F6844">
        <f>IF(INDEX(Transactions!$L:$L,ROW()-8)="",0,INDEX(Transactions!$Q:$Q,ROW()-8))</f>
        <v>0</v>
      </c>
    </row>
    <row r="6845" spans="2:6" x14ac:dyDescent="0.15">
      <c r="B6845">
        <f ca="1">IF(INDEX(Transactions!$L:$L,ROW()-8)="",TODAY(),INDEX(Transactions!$G:$G,ROW()-8))</f>
        <v>46238</v>
      </c>
      <c r="F6845">
        <f>IF(INDEX(Transactions!$L:$L,ROW()-8)="",0,INDEX(Transactions!$Q:$Q,ROW()-8))</f>
        <v>0</v>
      </c>
    </row>
    <row r="6846" spans="2:6" x14ac:dyDescent="0.15">
      <c r="B6846">
        <f ca="1">IF(INDEX(Transactions!$L:$L,ROW()-8)="",TODAY(),INDEX(Transactions!$G:$G,ROW()-8))</f>
        <v>46238</v>
      </c>
      <c r="F6846">
        <f>IF(INDEX(Transactions!$L:$L,ROW()-8)="",0,INDEX(Transactions!$Q:$Q,ROW()-8))</f>
        <v>0</v>
      </c>
    </row>
    <row r="6847" spans="2:6" x14ac:dyDescent="0.15">
      <c r="B6847">
        <f ca="1">IF(INDEX(Transactions!$L:$L,ROW()-8)="",TODAY(),INDEX(Transactions!$G:$G,ROW()-8))</f>
        <v>46238</v>
      </c>
      <c r="F6847">
        <f>IF(INDEX(Transactions!$L:$L,ROW()-8)="",0,INDEX(Transactions!$Q:$Q,ROW()-8))</f>
        <v>0</v>
      </c>
    </row>
    <row r="6848" spans="2:6" x14ac:dyDescent="0.15">
      <c r="B6848">
        <f ca="1">IF(INDEX(Transactions!$L:$L,ROW()-8)="",TODAY(),INDEX(Transactions!$G:$G,ROW()-8))</f>
        <v>46238</v>
      </c>
      <c r="F6848">
        <f>IF(INDEX(Transactions!$L:$L,ROW()-8)="",0,INDEX(Transactions!$Q:$Q,ROW()-8))</f>
        <v>0</v>
      </c>
    </row>
    <row r="6849" spans="2:6" x14ac:dyDescent="0.15">
      <c r="B6849">
        <f ca="1">IF(INDEX(Transactions!$L:$L,ROW()-8)="",TODAY(),INDEX(Transactions!$G:$G,ROW()-8))</f>
        <v>46238</v>
      </c>
      <c r="F6849">
        <f>IF(INDEX(Transactions!$L:$L,ROW()-8)="",0,INDEX(Transactions!$Q:$Q,ROW()-8))</f>
        <v>0</v>
      </c>
    </row>
    <row r="6850" spans="2:6" x14ac:dyDescent="0.15">
      <c r="B6850">
        <f ca="1">IF(INDEX(Transactions!$L:$L,ROW()-8)="",TODAY(),INDEX(Transactions!$G:$G,ROW()-8))</f>
        <v>46238</v>
      </c>
      <c r="F6850">
        <f>IF(INDEX(Transactions!$L:$L,ROW()-8)="",0,INDEX(Transactions!$Q:$Q,ROW()-8))</f>
        <v>0</v>
      </c>
    </row>
    <row r="6851" spans="2:6" x14ac:dyDescent="0.15">
      <c r="B6851">
        <f ca="1">IF(INDEX(Transactions!$L:$L,ROW()-8)="",TODAY(),INDEX(Transactions!$G:$G,ROW()-8))</f>
        <v>46238</v>
      </c>
      <c r="F6851">
        <f>IF(INDEX(Transactions!$L:$L,ROW()-8)="",0,INDEX(Transactions!$Q:$Q,ROW()-8))</f>
        <v>0</v>
      </c>
    </row>
    <row r="6852" spans="2:6" x14ac:dyDescent="0.15">
      <c r="B6852">
        <f ca="1">IF(INDEX(Transactions!$L:$L,ROW()-8)="",TODAY(),INDEX(Transactions!$G:$G,ROW()-8))</f>
        <v>46238</v>
      </c>
      <c r="F6852">
        <f>IF(INDEX(Transactions!$L:$L,ROW()-8)="",0,INDEX(Transactions!$Q:$Q,ROW()-8))</f>
        <v>0</v>
      </c>
    </row>
    <row r="6853" spans="2:6" x14ac:dyDescent="0.15">
      <c r="B6853">
        <f ca="1">IF(INDEX(Transactions!$L:$L,ROW()-8)="",TODAY(),INDEX(Transactions!$G:$G,ROW()-8))</f>
        <v>46238</v>
      </c>
      <c r="F6853">
        <f>IF(INDEX(Transactions!$L:$L,ROW()-8)="",0,INDEX(Transactions!$Q:$Q,ROW()-8))</f>
        <v>0</v>
      </c>
    </row>
    <row r="6854" spans="2:6" x14ac:dyDescent="0.15">
      <c r="B6854">
        <f ca="1">IF(INDEX(Transactions!$L:$L,ROW()-8)="",TODAY(),INDEX(Transactions!$G:$G,ROW()-8))</f>
        <v>46238</v>
      </c>
      <c r="F6854">
        <f>IF(INDEX(Transactions!$L:$L,ROW()-8)="",0,INDEX(Transactions!$Q:$Q,ROW()-8))</f>
        <v>0</v>
      </c>
    </row>
    <row r="6855" spans="2:6" x14ac:dyDescent="0.15">
      <c r="B6855">
        <f ca="1">IF(INDEX(Transactions!$L:$L,ROW()-8)="",TODAY(),INDEX(Transactions!$G:$G,ROW()-8))</f>
        <v>46238</v>
      </c>
      <c r="F6855">
        <f>IF(INDEX(Transactions!$L:$L,ROW()-8)="",0,INDEX(Transactions!$Q:$Q,ROW()-8))</f>
        <v>0</v>
      </c>
    </row>
    <row r="6856" spans="2:6" x14ac:dyDescent="0.15">
      <c r="B6856">
        <f ca="1">IF(INDEX(Transactions!$L:$L,ROW()-8)="",TODAY(),INDEX(Transactions!$G:$G,ROW()-8))</f>
        <v>46238</v>
      </c>
      <c r="F6856">
        <f>IF(INDEX(Transactions!$L:$L,ROW()-8)="",0,INDEX(Transactions!$Q:$Q,ROW()-8))</f>
        <v>0</v>
      </c>
    </row>
    <row r="6857" spans="2:6" x14ac:dyDescent="0.15">
      <c r="B6857">
        <f ca="1">IF(INDEX(Transactions!$L:$L,ROW()-8)="",TODAY(),INDEX(Transactions!$G:$G,ROW()-8))</f>
        <v>46238</v>
      </c>
      <c r="F6857">
        <f>IF(INDEX(Transactions!$L:$L,ROW()-8)="",0,INDEX(Transactions!$Q:$Q,ROW()-8))</f>
        <v>0</v>
      </c>
    </row>
    <row r="6858" spans="2:6" x14ac:dyDescent="0.15">
      <c r="B6858">
        <f ca="1">IF(INDEX(Transactions!$L:$L,ROW()-8)="",TODAY(),INDEX(Transactions!$G:$G,ROW()-8))</f>
        <v>46238</v>
      </c>
      <c r="F6858">
        <f>IF(INDEX(Transactions!$L:$L,ROW()-8)="",0,INDEX(Transactions!$Q:$Q,ROW()-8))</f>
        <v>0</v>
      </c>
    </row>
    <row r="6859" spans="2:6" x14ac:dyDescent="0.15">
      <c r="B6859">
        <f ca="1">IF(INDEX(Transactions!$L:$L,ROW()-8)="",TODAY(),INDEX(Transactions!$G:$G,ROW()-8))</f>
        <v>46238</v>
      </c>
      <c r="F6859">
        <f>IF(INDEX(Transactions!$L:$L,ROW()-8)="",0,INDEX(Transactions!$Q:$Q,ROW()-8))</f>
        <v>0</v>
      </c>
    </row>
    <row r="6860" spans="2:6" x14ac:dyDescent="0.15">
      <c r="B6860">
        <f ca="1">IF(INDEX(Transactions!$L:$L,ROW()-8)="",TODAY(),INDEX(Transactions!$G:$G,ROW()-8))</f>
        <v>46238</v>
      </c>
      <c r="F6860">
        <f>IF(INDEX(Transactions!$L:$L,ROW()-8)="",0,INDEX(Transactions!$Q:$Q,ROW()-8))</f>
        <v>0</v>
      </c>
    </row>
    <row r="6861" spans="2:6" x14ac:dyDescent="0.15">
      <c r="B6861">
        <f ca="1">IF(INDEX(Transactions!$L:$L,ROW()-8)="",TODAY(),INDEX(Transactions!$G:$G,ROW()-8))</f>
        <v>46238</v>
      </c>
      <c r="F6861">
        <f>IF(INDEX(Transactions!$L:$L,ROW()-8)="",0,INDEX(Transactions!$Q:$Q,ROW()-8))</f>
        <v>0</v>
      </c>
    </row>
    <row r="6862" spans="2:6" x14ac:dyDescent="0.15">
      <c r="B6862">
        <f ca="1">IF(INDEX(Transactions!$L:$L,ROW()-8)="",TODAY(),INDEX(Transactions!$G:$G,ROW()-8))</f>
        <v>46238</v>
      </c>
      <c r="F6862">
        <f>IF(INDEX(Transactions!$L:$L,ROW()-8)="",0,INDEX(Transactions!$Q:$Q,ROW()-8))</f>
        <v>0</v>
      </c>
    </row>
    <row r="6863" spans="2:6" x14ac:dyDescent="0.15">
      <c r="B6863">
        <f ca="1">IF(INDEX(Transactions!$L:$L,ROW()-8)="",TODAY(),INDEX(Transactions!$G:$G,ROW()-8))</f>
        <v>46238</v>
      </c>
      <c r="F6863">
        <f>IF(INDEX(Transactions!$L:$L,ROW()-8)="",0,INDEX(Transactions!$Q:$Q,ROW()-8))</f>
        <v>0</v>
      </c>
    </row>
    <row r="6864" spans="2:6" x14ac:dyDescent="0.15">
      <c r="B6864">
        <f ca="1">IF(INDEX(Transactions!$L:$L,ROW()-8)="",TODAY(),INDEX(Transactions!$G:$G,ROW()-8))</f>
        <v>46238</v>
      </c>
      <c r="F6864">
        <f>IF(INDEX(Transactions!$L:$L,ROW()-8)="",0,INDEX(Transactions!$Q:$Q,ROW()-8))</f>
        <v>0</v>
      </c>
    </row>
    <row r="6865" spans="2:6" x14ac:dyDescent="0.15">
      <c r="B6865">
        <f ca="1">IF(INDEX(Transactions!$L:$L,ROW()-8)="",TODAY(),INDEX(Transactions!$G:$G,ROW()-8))</f>
        <v>46238</v>
      </c>
      <c r="F6865">
        <f>IF(INDEX(Transactions!$L:$L,ROW()-8)="",0,INDEX(Transactions!$Q:$Q,ROW()-8))</f>
        <v>0</v>
      </c>
    </row>
    <row r="6866" spans="2:6" x14ac:dyDescent="0.15">
      <c r="B6866">
        <f ca="1">IF(INDEX(Transactions!$L:$L,ROW()-8)="",TODAY(),INDEX(Transactions!$G:$G,ROW()-8))</f>
        <v>46238</v>
      </c>
      <c r="F6866">
        <f>IF(INDEX(Transactions!$L:$L,ROW()-8)="",0,INDEX(Transactions!$Q:$Q,ROW()-8))</f>
        <v>0</v>
      </c>
    </row>
    <row r="6867" spans="2:6" x14ac:dyDescent="0.15">
      <c r="B6867">
        <f ca="1">IF(INDEX(Transactions!$L:$L,ROW()-8)="",TODAY(),INDEX(Transactions!$G:$G,ROW()-8))</f>
        <v>46238</v>
      </c>
      <c r="F6867">
        <f>IF(INDEX(Transactions!$L:$L,ROW()-8)="",0,INDEX(Transactions!$Q:$Q,ROW()-8))</f>
        <v>0</v>
      </c>
    </row>
    <row r="6868" spans="2:6" x14ac:dyDescent="0.15">
      <c r="B6868">
        <f ca="1">IF(INDEX(Transactions!$L:$L,ROW()-8)="",TODAY(),INDEX(Transactions!$G:$G,ROW()-8))</f>
        <v>46238</v>
      </c>
      <c r="F6868">
        <f>IF(INDEX(Transactions!$L:$L,ROW()-8)="",0,INDEX(Transactions!$Q:$Q,ROW()-8))</f>
        <v>0</v>
      </c>
    </row>
    <row r="6869" spans="2:6" x14ac:dyDescent="0.15">
      <c r="B6869">
        <f ca="1">IF(INDEX(Transactions!$L:$L,ROW()-8)="",TODAY(),INDEX(Transactions!$G:$G,ROW()-8))</f>
        <v>46238</v>
      </c>
      <c r="F6869">
        <f>IF(INDEX(Transactions!$L:$L,ROW()-8)="",0,INDEX(Transactions!$Q:$Q,ROW()-8))</f>
        <v>0</v>
      </c>
    </row>
    <row r="6870" spans="2:6" x14ac:dyDescent="0.15">
      <c r="B6870">
        <f ca="1">IF(INDEX(Transactions!$L:$L,ROW()-8)="",TODAY(),INDEX(Transactions!$G:$G,ROW()-8))</f>
        <v>46238</v>
      </c>
      <c r="F6870">
        <f>IF(INDEX(Transactions!$L:$L,ROW()-8)="",0,INDEX(Transactions!$Q:$Q,ROW()-8))</f>
        <v>0</v>
      </c>
    </row>
    <row r="6871" spans="2:6" x14ac:dyDescent="0.15">
      <c r="B6871">
        <f ca="1">IF(INDEX(Transactions!$L:$L,ROW()-8)="",TODAY(),INDEX(Transactions!$G:$G,ROW()-8))</f>
        <v>46238</v>
      </c>
      <c r="F6871">
        <f>IF(INDEX(Transactions!$L:$L,ROW()-8)="",0,INDEX(Transactions!$Q:$Q,ROW()-8))</f>
        <v>0</v>
      </c>
    </row>
    <row r="6872" spans="2:6" x14ac:dyDescent="0.15">
      <c r="B6872">
        <f ca="1">IF(INDEX(Transactions!$L:$L,ROW()-8)="",TODAY(),INDEX(Transactions!$G:$G,ROW()-8))</f>
        <v>46238</v>
      </c>
      <c r="F6872">
        <f>IF(INDEX(Transactions!$L:$L,ROW()-8)="",0,INDEX(Transactions!$Q:$Q,ROW()-8))</f>
        <v>0</v>
      </c>
    </row>
    <row r="6873" spans="2:6" x14ac:dyDescent="0.15">
      <c r="B6873">
        <f ca="1">IF(INDEX(Transactions!$L:$L,ROW()-8)="",TODAY(),INDEX(Transactions!$G:$G,ROW()-8))</f>
        <v>46238</v>
      </c>
      <c r="F6873">
        <f>IF(INDEX(Transactions!$L:$L,ROW()-8)="",0,INDEX(Transactions!$Q:$Q,ROW()-8))</f>
        <v>0</v>
      </c>
    </row>
    <row r="6874" spans="2:6" x14ac:dyDescent="0.15">
      <c r="B6874">
        <f ca="1">IF(INDEX(Transactions!$L:$L,ROW()-8)="",TODAY(),INDEX(Transactions!$G:$G,ROW()-8))</f>
        <v>46238</v>
      </c>
      <c r="F6874">
        <f>IF(INDEX(Transactions!$L:$L,ROW()-8)="",0,INDEX(Transactions!$Q:$Q,ROW()-8))</f>
        <v>0</v>
      </c>
    </row>
    <row r="6875" spans="2:6" x14ac:dyDescent="0.15">
      <c r="B6875">
        <f ca="1">IF(INDEX(Transactions!$L:$L,ROW()-8)="",TODAY(),INDEX(Transactions!$G:$G,ROW()-8))</f>
        <v>46238</v>
      </c>
      <c r="F6875">
        <f>IF(INDEX(Transactions!$L:$L,ROW()-8)="",0,INDEX(Transactions!$Q:$Q,ROW()-8))</f>
        <v>0</v>
      </c>
    </row>
    <row r="6876" spans="2:6" x14ac:dyDescent="0.15">
      <c r="B6876">
        <f ca="1">IF(INDEX(Transactions!$L:$L,ROW()-8)="",TODAY(),INDEX(Transactions!$G:$G,ROW()-8))</f>
        <v>46238</v>
      </c>
      <c r="F6876">
        <f>IF(INDEX(Transactions!$L:$L,ROW()-8)="",0,INDEX(Transactions!$Q:$Q,ROW()-8))</f>
        <v>0</v>
      </c>
    </row>
    <row r="6877" spans="2:6" x14ac:dyDescent="0.15">
      <c r="B6877">
        <f ca="1">IF(INDEX(Transactions!$L:$L,ROW()-8)="",TODAY(),INDEX(Transactions!$G:$G,ROW()-8))</f>
        <v>46238</v>
      </c>
      <c r="F6877">
        <f>IF(INDEX(Transactions!$L:$L,ROW()-8)="",0,INDEX(Transactions!$Q:$Q,ROW()-8))</f>
        <v>0</v>
      </c>
    </row>
    <row r="6878" spans="2:6" x14ac:dyDescent="0.15">
      <c r="B6878">
        <f ca="1">IF(INDEX(Transactions!$L:$L,ROW()-8)="",TODAY(),INDEX(Transactions!$G:$G,ROW()-8))</f>
        <v>46238</v>
      </c>
      <c r="F6878">
        <f>IF(INDEX(Transactions!$L:$L,ROW()-8)="",0,INDEX(Transactions!$Q:$Q,ROW()-8))</f>
        <v>0</v>
      </c>
    </row>
    <row r="6879" spans="2:6" x14ac:dyDescent="0.15">
      <c r="B6879">
        <f ca="1">IF(INDEX(Transactions!$L:$L,ROW()-8)="",TODAY(),INDEX(Transactions!$G:$G,ROW()-8))</f>
        <v>46238</v>
      </c>
      <c r="F6879">
        <f>IF(INDEX(Transactions!$L:$L,ROW()-8)="",0,INDEX(Transactions!$Q:$Q,ROW()-8))</f>
        <v>0</v>
      </c>
    </row>
    <row r="6880" spans="2:6" x14ac:dyDescent="0.15">
      <c r="B6880">
        <f ca="1">IF(INDEX(Transactions!$L:$L,ROW()-8)="",TODAY(),INDEX(Transactions!$G:$G,ROW()-8))</f>
        <v>46238</v>
      </c>
      <c r="F6880">
        <f>IF(INDEX(Transactions!$L:$L,ROW()-8)="",0,INDEX(Transactions!$Q:$Q,ROW()-8))</f>
        <v>0</v>
      </c>
    </row>
    <row r="6881" spans="2:6" x14ac:dyDescent="0.15">
      <c r="B6881">
        <f ca="1">IF(INDEX(Transactions!$L:$L,ROW()-8)="",TODAY(),INDEX(Transactions!$G:$G,ROW()-8))</f>
        <v>46238</v>
      </c>
      <c r="F6881">
        <f>IF(INDEX(Transactions!$L:$L,ROW()-8)="",0,INDEX(Transactions!$Q:$Q,ROW()-8))</f>
        <v>0</v>
      </c>
    </row>
    <row r="6882" spans="2:6" x14ac:dyDescent="0.15">
      <c r="B6882">
        <f ca="1">IF(INDEX(Transactions!$L:$L,ROW()-8)="",TODAY(),INDEX(Transactions!$G:$G,ROW()-8))</f>
        <v>46238</v>
      </c>
      <c r="F6882">
        <f>IF(INDEX(Transactions!$L:$L,ROW()-8)="",0,INDEX(Transactions!$Q:$Q,ROW()-8))</f>
        <v>0</v>
      </c>
    </row>
    <row r="6883" spans="2:6" x14ac:dyDescent="0.15">
      <c r="B6883">
        <f ca="1">IF(INDEX(Transactions!$L:$L,ROW()-8)="",TODAY(),INDEX(Transactions!$G:$G,ROW()-8))</f>
        <v>46238</v>
      </c>
      <c r="F6883">
        <f>IF(INDEX(Transactions!$L:$L,ROW()-8)="",0,INDEX(Transactions!$Q:$Q,ROW()-8))</f>
        <v>0</v>
      </c>
    </row>
    <row r="6884" spans="2:6" x14ac:dyDescent="0.15">
      <c r="B6884">
        <f ca="1">IF(INDEX(Transactions!$L:$L,ROW()-8)="",TODAY(),INDEX(Transactions!$G:$G,ROW()-8))</f>
        <v>46238</v>
      </c>
      <c r="F6884">
        <f>IF(INDEX(Transactions!$L:$L,ROW()-8)="",0,INDEX(Transactions!$Q:$Q,ROW()-8))</f>
        <v>0</v>
      </c>
    </row>
    <row r="6885" spans="2:6" x14ac:dyDescent="0.15">
      <c r="B6885">
        <f ca="1">IF(INDEX(Transactions!$L:$L,ROW()-8)="",TODAY(),INDEX(Transactions!$G:$G,ROW()-8))</f>
        <v>46238</v>
      </c>
      <c r="F6885">
        <f>IF(INDEX(Transactions!$L:$L,ROW()-8)="",0,INDEX(Transactions!$Q:$Q,ROW()-8))</f>
        <v>0</v>
      </c>
    </row>
    <row r="6886" spans="2:6" x14ac:dyDescent="0.15">
      <c r="B6886">
        <f ca="1">IF(INDEX(Transactions!$L:$L,ROW()-8)="",TODAY(),INDEX(Transactions!$G:$G,ROW()-8))</f>
        <v>46238</v>
      </c>
      <c r="F6886">
        <f>IF(INDEX(Transactions!$L:$L,ROW()-8)="",0,INDEX(Transactions!$Q:$Q,ROW()-8))</f>
        <v>0</v>
      </c>
    </row>
    <row r="6887" spans="2:6" x14ac:dyDescent="0.15">
      <c r="B6887">
        <f ca="1">IF(INDEX(Transactions!$L:$L,ROW()-8)="",TODAY(),INDEX(Transactions!$G:$G,ROW()-8))</f>
        <v>46238</v>
      </c>
      <c r="F6887">
        <f>IF(INDEX(Transactions!$L:$L,ROW()-8)="",0,INDEX(Transactions!$Q:$Q,ROW()-8))</f>
        <v>0</v>
      </c>
    </row>
    <row r="6888" spans="2:6" x14ac:dyDescent="0.15">
      <c r="B6888">
        <f ca="1">IF(INDEX(Transactions!$L:$L,ROW()-8)="",TODAY(),INDEX(Transactions!$G:$G,ROW()-8))</f>
        <v>46238</v>
      </c>
      <c r="F6888">
        <f>IF(INDEX(Transactions!$L:$L,ROW()-8)="",0,INDEX(Transactions!$Q:$Q,ROW()-8))</f>
        <v>0</v>
      </c>
    </row>
    <row r="6889" spans="2:6" x14ac:dyDescent="0.15">
      <c r="B6889">
        <f ca="1">IF(INDEX(Transactions!$L:$L,ROW()-8)="",TODAY(),INDEX(Transactions!$G:$G,ROW()-8))</f>
        <v>46238</v>
      </c>
      <c r="F6889">
        <f>IF(INDEX(Transactions!$L:$L,ROW()-8)="",0,INDEX(Transactions!$Q:$Q,ROW()-8))</f>
        <v>0</v>
      </c>
    </row>
    <row r="6890" spans="2:6" x14ac:dyDescent="0.15">
      <c r="B6890">
        <f ca="1">IF(INDEX(Transactions!$L:$L,ROW()-8)="",TODAY(),INDEX(Transactions!$G:$G,ROW()-8))</f>
        <v>46238</v>
      </c>
      <c r="F6890">
        <f>IF(INDEX(Transactions!$L:$L,ROW()-8)="",0,INDEX(Transactions!$Q:$Q,ROW()-8))</f>
        <v>0</v>
      </c>
    </row>
    <row r="6891" spans="2:6" x14ac:dyDescent="0.15">
      <c r="B6891">
        <f ca="1">IF(INDEX(Transactions!$L:$L,ROW()-8)="",TODAY(),INDEX(Transactions!$G:$G,ROW()-8))</f>
        <v>46238</v>
      </c>
      <c r="F6891">
        <f>IF(INDEX(Transactions!$L:$L,ROW()-8)="",0,INDEX(Transactions!$Q:$Q,ROW()-8))</f>
        <v>0</v>
      </c>
    </row>
    <row r="6892" spans="2:6" x14ac:dyDescent="0.15">
      <c r="B6892">
        <f ca="1">IF(INDEX(Transactions!$L:$L,ROW()-8)="",TODAY(),INDEX(Transactions!$G:$G,ROW()-8))</f>
        <v>46238</v>
      </c>
      <c r="F6892">
        <f>IF(INDEX(Transactions!$L:$L,ROW()-8)="",0,INDEX(Transactions!$Q:$Q,ROW()-8))</f>
        <v>0</v>
      </c>
    </row>
    <row r="6893" spans="2:6" x14ac:dyDescent="0.15">
      <c r="B6893">
        <f ca="1">IF(INDEX(Transactions!$L:$L,ROW()-8)="",TODAY(),INDEX(Transactions!$G:$G,ROW()-8))</f>
        <v>46238</v>
      </c>
      <c r="F6893">
        <f>IF(INDEX(Transactions!$L:$L,ROW()-8)="",0,INDEX(Transactions!$Q:$Q,ROW()-8))</f>
        <v>0</v>
      </c>
    </row>
    <row r="6894" spans="2:6" x14ac:dyDescent="0.15">
      <c r="B6894">
        <f ca="1">IF(INDEX(Transactions!$L:$L,ROW()-8)="",TODAY(),INDEX(Transactions!$G:$G,ROW()-8))</f>
        <v>46238</v>
      </c>
      <c r="F6894">
        <f>IF(INDEX(Transactions!$L:$L,ROW()-8)="",0,INDEX(Transactions!$Q:$Q,ROW()-8))</f>
        <v>0</v>
      </c>
    </row>
    <row r="6895" spans="2:6" x14ac:dyDescent="0.15">
      <c r="B6895">
        <f ca="1">IF(INDEX(Transactions!$L:$L,ROW()-8)="",TODAY(),INDEX(Transactions!$G:$G,ROW()-8))</f>
        <v>46238</v>
      </c>
      <c r="F6895">
        <f>IF(INDEX(Transactions!$L:$L,ROW()-8)="",0,INDEX(Transactions!$Q:$Q,ROW()-8))</f>
        <v>0</v>
      </c>
    </row>
    <row r="6896" spans="2:6" x14ac:dyDescent="0.15">
      <c r="B6896">
        <f ca="1">IF(INDEX(Transactions!$L:$L,ROW()-8)="",TODAY(),INDEX(Transactions!$G:$G,ROW()-8))</f>
        <v>46238</v>
      </c>
      <c r="F6896">
        <f>IF(INDEX(Transactions!$L:$L,ROW()-8)="",0,INDEX(Transactions!$Q:$Q,ROW()-8))</f>
        <v>0</v>
      </c>
    </row>
    <row r="6897" spans="2:6" x14ac:dyDescent="0.15">
      <c r="B6897">
        <f ca="1">IF(INDEX(Transactions!$L:$L,ROW()-8)="",TODAY(),INDEX(Transactions!$G:$G,ROW()-8))</f>
        <v>46238</v>
      </c>
      <c r="F6897">
        <f>IF(INDEX(Transactions!$L:$L,ROW()-8)="",0,INDEX(Transactions!$Q:$Q,ROW()-8))</f>
        <v>0</v>
      </c>
    </row>
    <row r="6898" spans="2:6" x14ac:dyDescent="0.15">
      <c r="B6898">
        <f ca="1">IF(INDEX(Transactions!$L:$L,ROW()-8)="",TODAY(),INDEX(Transactions!$G:$G,ROW()-8))</f>
        <v>46238</v>
      </c>
      <c r="F6898">
        <f>IF(INDEX(Transactions!$L:$L,ROW()-8)="",0,INDEX(Transactions!$Q:$Q,ROW()-8))</f>
        <v>0</v>
      </c>
    </row>
    <row r="6899" spans="2:6" x14ac:dyDescent="0.15">
      <c r="B6899">
        <f ca="1">IF(INDEX(Transactions!$L:$L,ROW()-8)="",TODAY(),INDEX(Transactions!$G:$G,ROW()-8))</f>
        <v>46238</v>
      </c>
      <c r="F6899">
        <f>IF(INDEX(Transactions!$L:$L,ROW()-8)="",0,INDEX(Transactions!$Q:$Q,ROW()-8))</f>
        <v>0</v>
      </c>
    </row>
    <row r="6900" spans="2:6" x14ac:dyDescent="0.15">
      <c r="B6900">
        <f ca="1">IF(INDEX(Transactions!$L:$L,ROW()-8)="",TODAY(),INDEX(Transactions!$G:$G,ROW()-8))</f>
        <v>46238</v>
      </c>
      <c r="F6900">
        <f>IF(INDEX(Transactions!$L:$L,ROW()-8)="",0,INDEX(Transactions!$Q:$Q,ROW()-8))</f>
        <v>0</v>
      </c>
    </row>
    <row r="6901" spans="2:6" x14ac:dyDescent="0.15">
      <c r="B6901">
        <f ca="1">IF(INDEX(Transactions!$L:$L,ROW()-8)="",TODAY(),INDEX(Transactions!$G:$G,ROW()-8))</f>
        <v>46238</v>
      </c>
      <c r="F6901">
        <f>IF(INDEX(Transactions!$L:$L,ROW()-8)="",0,INDEX(Transactions!$Q:$Q,ROW()-8))</f>
        <v>0</v>
      </c>
    </row>
    <row r="6902" spans="2:6" x14ac:dyDescent="0.15">
      <c r="B6902">
        <f ca="1">IF(INDEX(Transactions!$L:$L,ROW()-8)="",TODAY(),INDEX(Transactions!$G:$G,ROW()-8))</f>
        <v>46238</v>
      </c>
      <c r="F6902">
        <f>IF(INDEX(Transactions!$L:$L,ROW()-8)="",0,INDEX(Transactions!$Q:$Q,ROW()-8))</f>
        <v>0</v>
      </c>
    </row>
    <row r="6903" spans="2:6" x14ac:dyDescent="0.15">
      <c r="B6903">
        <f ca="1">IF(INDEX(Transactions!$L:$L,ROW()-8)="",TODAY(),INDEX(Transactions!$G:$G,ROW()-8))</f>
        <v>46238</v>
      </c>
      <c r="F6903">
        <f>IF(INDEX(Transactions!$L:$L,ROW()-8)="",0,INDEX(Transactions!$Q:$Q,ROW()-8))</f>
        <v>0</v>
      </c>
    </row>
    <row r="6904" spans="2:6" x14ac:dyDescent="0.15">
      <c r="B6904">
        <f ca="1">IF(INDEX(Transactions!$L:$L,ROW()-8)="",TODAY(),INDEX(Transactions!$G:$G,ROW()-8))</f>
        <v>46238</v>
      </c>
      <c r="F6904">
        <f>IF(INDEX(Transactions!$L:$L,ROW()-8)="",0,INDEX(Transactions!$Q:$Q,ROW()-8))</f>
        <v>0</v>
      </c>
    </row>
    <row r="6905" spans="2:6" x14ac:dyDescent="0.15">
      <c r="B6905">
        <f ca="1">IF(INDEX(Transactions!$L:$L,ROW()-8)="",TODAY(),INDEX(Transactions!$G:$G,ROW()-8))</f>
        <v>46238</v>
      </c>
      <c r="F6905">
        <f>IF(INDEX(Transactions!$L:$L,ROW()-8)="",0,INDEX(Transactions!$Q:$Q,ROW()-8))</f>
        <v>0</v>
      </c>
    </row>
    <row r="6906" spans="2:6" x14ac:dyDescent="0.15">
      <c r="B6906">
        <f ca="1">IF(INDEX(Transactions!$L:$L,ROW()-8)="",TODAY(),INDEX(Transactions!$G:$G,ROW()-8))</f>
        <v>46238</v>
      </c>
      <c r="F6906">
        <f>IF(INDEX(Transactions!$L:$L,ROW()-8)="",0,INDEX(Transactions!$Q:$Q,ROW()-8))</f>
        <v>0</v>
      </c>
    </row>
    <row r="6907" spans="2:6" x14ac:dyDescent="0.15">
      <c r="B6907">
        <f ca="1">IF(INDEX(Transactions!$L:$L,ROW()-8)="",TODAY(),INDEX(Transactions!$G:$G,ROW()-8))</f>
        <v>46238</v>
      </c>
      <c r="F6907">
        <f>IF(INDEX(Transactions!$L:$L,ROW()-8)="",0,INDEX(Transactions!$Q:$Q,ROW()-8))</f>
        <v>0</v>
      </c>
    </row>
    <row r="6908" spans="2:6" x14ac:dyDescent="0.15">
      <c r="B6908">
        <f ca="1">IF(INDEX(Transactions!$L:$L,ROW()-8)="",TODAY(),INDEX(Transactions!$G:$G,ROW()-8))</f>
        <v>46238</v>
      </c>
      <c r="F6908">
        <f>IF(INDEX(Transactions!$L:$L,ROW()-8)="",0,INDEX(Transactions!$Q:$Q,ROW()-8))</f>
        <v>0</v>
      </c>
    </row>
    <row r="6909" spans="2:6" x14ac:dyDescent="0.15">
      <c r="B6909">
        <f ca="1">IF(INDEX(Transactions!$L:$L,ROW()-8)="",TODAY(),INDEX(Transactions!$G:$G,ROW()-8))</f>
        <v>46238</v>
      </c>
      <c r="F6909">
        <f>IF(INDEX(Transactions!$L:$L,ROW()-8)="",0,INDEX(Transactions!$Q:$Q,ROW()-8))</f>
        <v>0</v>
      </c>
    </row>
    <row r="6910" spans="2:6" x14ac:dyDescent="0.15">
      <c r="B6910">
        <f ca="1">IF(INDEX(Transactions!$L:$L,ROW()-8)="",TODAY(),INDEX(Transactions!$G:$G,ROW()-8))</f>
        <v>46238</v>
      </c>
      <c r="F6910">
        <f>IF(INDEX(Transactions!$L:$L,ROW()-8)="",0,INDEX(Transactions!$Q:$Q,ROW()-8))</f>
        <v>0</v>
      </c>
    </row>
    <row r="6911" spans="2:6" x14ac:dyDescent="0.15">
      <c r="B6911">
        <f ca="1">IF(INDEX(Transactions!$L:$L,ROW()-8)="",TODAY(),INDEX(Transactions!$G:$G,ROW()-8))</f>
        <v>46238</v>
      </c>
      <c r="F6911">
        <f>IF(INDEX(Transactions!$L:$L,ROW()-8)="",0,INDEX(Transactions!$Q:$Q,ROW()-8))</f>
        <v>0</v>
      </c>
    </row>
    <row r="6912" spans="2:6" x14ac:dyDescent="0.15">
      <c r="B6912">
        <f ca="1">IF(INDEX(Transactions!$L:$L,ROW()-8)="",TODAY(),INDEX(Transactions!$G:$G,ROW()-8))</f>
        <v>46238</v>
      </c>
      <c r="F6912">
        <f>IF(INDEX(Transactions!$L:$L,ROW()-8)="",0,INDEX(Transactions!$Q:$Q,ROW()-8))</f>
        <v>0</v>
      </c>
    </row>
    <row r="6913" spans="2:6" x14ac:dyDescent="0.15">
      <c r="B6913">
        <f ca="1">IF(INDEX(Transactions!$L:$L,ROW()-8)="",TODAY(),INDEX(Transactions!$G:$G,ROW()-8))</f>
        <v>46238</v>
      </c>
      <c r="F6913">
        <f>IF(INDEX(Transactions!$L:$L,ROW()-8)="",0,INDEX(Transactions!$Q:$Q,ROW()-8))</f>
        <v>0</v>
      </c>
    </row>
    <row r="6914" spans="2:6" x14ac:dyDescent="0.15">
      <c r="B6914">
        <f ca="1">IF(INDEX(Transactions!$L:$L,ROW()-8)="",TODAY(),INDEX(Transactions!$G:$G,ROW()-8))</f>
        <v>46238</v>
      </c>
      <c r="F6914">
        <f>IF(INDEX(Transactions!$L:$L,ROW()-8)="",0,INDEX(Transactions!$Q:$Q,ROW()-8))</f>
        <v>0</v>
      </c>
    </row>
    <row r="6915" spans="2:6" x14ac:dyDescent="0.15">
      <c r="B6915">
        <f ca="1">IF(INDEX(Transactions!$L:$L,ROW()-8)="",TODAY(),INDEX(Transactions!$G:$G,ROW()-8))</f>
        <v>46238</v>
      </c>
      <c r="F6915">
        <f>IF(INDEX(Transactions!$L:$L,ROW()-8)="",0,INDEX(Transactions!$Q:$Q,ROW()-8))</f>
        <v>0</v>
      </c>
    </row>
    <row r="6916" spans="2:6" x14ac:dyDescent="0.15">
      <c r="B6916">
        <f ca="1">IF(INDEX(Transactions!$L:$L,ROW()-8)="",TODAY(),INDEX(Transactions!$G:$G,ROW()-8))</f>
        <v>46238</v>
      </c>
      <c r="F6916">
        <f>IF(INDEX(Transactions!$L:$L,ROW()-8)="",0,INDEX(Transactions!$Q:$Q,ROW()-8))</f>
        <v>0</v>
      </c>
    </row>
    <row r="6917" spans="2:6" x14ac:dyDescent="0.15">
      <c r="B6917">
        <f ca="1">IF(INDEX(Transactions!$L:$L,ROW()-8)="",TODAY(),INDEX(Transactions!$G:$G,ROW()-8))</f>
        <v>46238</v>
      </c>
      <c r="F6917">
        <f>IF(INDEX(Transactions!$L:$L,ROW()-8)="",0,INDEX(Transactions!$Q:$Q,ROW()-8))</f>
        <v>0</v>
      </c>
    </row>
    <row r="6918" spans="2:6" x14ac:dyDescent="0.15">
      <c r="B6918">
        <f ca="1">IF(INDEX(Transactions!$L:$L,ROW()-8)="",TODAY(),INDEX(Transactions!$G:$G,ROW()-8))</f>
        <v>46238</v>
      </c>
      <c r="F6918">
        <f>IF(INDEX(Transactions!$L:$L,ROW()-8)="",0,INDEX(Transactions!$Q:$Q,ROW()-8))</f>
        <v>0</v>
      </c>
    </row>
    <row r="6919" spans="2:6" x14ac:dyDescent="0.15">
      <c r="B6919">
        <f ca="1">IF(INDEX(Transactions!$L:$L,ROW()-8)="",TODAY(),INDEX(Transactions!$G:$G,ROW()-8))</f>
        <v>46238</v>
      </c>
      <c r="F6919">
        <f>IF(INDEX(Transactions!$L:$L,ROW()-8)="",0,INDEX(Transactions!$Q:$Q,ROW()-8))</f>
        <v>0</v>
      </c>
    </row>
    <row r="6920" spans="2:6" x14ac:dyDescent="0.15">
      <c r="B6920">
        <f ca="1">IF(INDEX(Transactions!$L:$L,ROW()-8)="",TODAY(),INDEX(Transactions!$G:$G,ROW()-8))</f>
        <v>46238</v>
      </c>
      <c r="F6920">
        <f>IF(INDEX(Transactions!$L:$L,ROW()-8)="",0,INDEX(Transactions!$Q:$Q,ROW()-8))</f>
        <v>0</v>
      </c>
    </row>
    <row r="6921" spans="2:6" x14ac:dyDescent="0.15">
      <c r="B6921">
        <f ca="1">IF(INDEX(Transactions!$L:$L,ROW()-8)="",TODAY(),INDEX(Transactions!$G:$G,ROW()-8))</f>
        <v>46238</v>
      </c>
      <c r="F6921">
        <f>IF(INDEX(Transactions!$L:$L,ROW()-8)="",0,INDEX(Transactions!$Q:$Q,ROW()-8))</f>
        <v>0</v>
      </c>
    </row>
    <row r="6922" spans="2:6" x14ac:dyDescent="0.15">
      <c r="B6922">
        <f ca="1">IF(INDEX(Transactions!$L:$L,ROW()-8)="",TODAY(),INDEX(Transactions!$G:$G,ROW()-8))</f>
        <v>46238</v>
      </c>
      <c r="F6922">
        <f>IF(INDEX(Transactions!$L:$L,ROW()-8)="",0,INDEX(Transactions!$Q:$Q,ROW()-8))</f>
        <v>0</v>
      </c>
    </row>
    <row r="6923" spans="2:6" x14ac:dyDescent="0.15">
      <c r="B6923">
        <f ca="1">IF(INDEX(Transactions!$L:$L,ROW()-8)="",TODAY(),INDEX(Transactions!$G:$G,ROW()-8))</f>
        <v>46238</v>
      </c>
      <c r="F6923">
        <f>IF(INDEX(Transactions!$L:$L,ROW()-8)="",0,INDEX(Transactions!$Q:$Q,ROW()-8))</f>
        <v>0</v>
      </c>
    </row>
    <row r="6924" spans="2:6" x14ac:dyDescent="0.15">
      <c r="B6924">
        <f ca="1">IF(INDEX(Transactions!$L:$L,ROW()-8)="",TODAY(),INDEX(Transactions!$G:$G,ROW()-8))</f>
        <v>46238</v>
      </c>
      <c r="F6924">
        <f>IF(INDEX(Transactions!$L:$L,ROW()-8)="",0,INDEX(Transactions!$Q:$Q,ROW()-8))</f>
        <v>0</v>
      </c>
    </row>
    <row r="6925" spans="2:6" x14ac:dyDescent="0.15">
      <c r="B6925">
        <f ca="1">IF(INDEX(Transactions!$L:$L,ROW()-8)="",TODAY(),INDEX(Transactions!$G:$G,ROW()-8))</f>
        <v>46238</v>
      </c>
      <c r="F6925">
        <f>IF(INDEX(Transactions!$L:$L,ROW()-8)="",0,INDEX(Transactions!$Q:$Q,ROW()-8))</f>
        <v>0</v>
      </c>
    </row>
    <row r="6926" spans="2:6" x14ac:dyDescent="0.15">
      <c r="B6926">
        <f ca="1">IF(INDEX(Transactions!$L:$L,ROW()-8)="",TODAY(),INDEX(Transactions!$G:$G,ROW()-8))</f>
        <v>46238</v>
      </c>
      <c r="F6926">
        <f>IF(INDEX(Transactions!$L:$L,ROW()-8)="",0,INDEX(Transactions!$Q:$Q,ROW()-8))</f>
        <v>0</v>
      </c>
    </row>
    <row r="6927" spans="2:6" x14ac:dyDescent="0.15">
      <c r="B6927">
        <f ca="1">IF(INDEX(Transactions!$L:$L,ROW()-8)="",TODAY(),INDEX(Transactions!$G:$G,ROW()-8))</f>
        <v>46238</v>
      </c>
      <c r="F6927">
        <f>IF(INDEX(Transactions!$L:$L,ROW()-8)="",0,INDEX(Transactions!$Q:$Q,ROW()-8))</f>
        <v>0</v>
      </c>
    </row>
    <row r="6928" spans="2:6" x14ac:dyDescent="0.15">
      <c r="B6928">
        <f ca="1">IF(INDEX(Transactions!$L:$L,ROW()-8)="",TODAY(),INDEX(Transactions!$G:$G,ROW()-8))</f>
        <v>46238</v>
      </c>
      <c r="F6928">
        <f>IF(INDEX(Transactions!$L:$L,ROW()-8)="",0,INDEX(Transactions!$Q:$Q,ROW()-8))</f>
        <v>0</v>
      </c>
    </row>
    <row r="6929" spans="2:6" x14ac:dyDescent="0.15">
      <c r="B6929">
        <f ca="1">IF(INDEX(Transactions!$L:$L,ROW()-8)="",TODAY(),INDEX(Transactions!$G:$G,ROW()-8))</f>
        <v>46238</v>
      </c>
      <c r="F6929">
        <f>IF(INDEX(Transactions!$L:$L,ROW()-8)="",0,INDEX(Transactions!$Q:$Q,ROW()-8))</f>
        <v>0</v>
      </c>
    </row>
    <row r="6930" spans="2:6" x14ac:dyDescent="0.15">
      <c r="B6930">
        <f ca="1">IF(INDEX(Transactions!$L:$L,ROW()-8)="",TODAY(),INDEX(Transactions!$G:$G,ROW()-8))</f>
        <v>46238</v>
      </c>
      <c r="F6930">
        <f>IF(INDEX(Transactions!$L:$L,ROW()-8)="",0,INDEX(Transactions!$Q:$Q,ROW()-8))</f>
        <v>0</v>
      </c>
    </row>
    <row r="6931" spans="2:6" x14ac:dyDescent="0.15">
      <c r="B6931">
        <f ca="1">IF(INDEX(Transactions!$L:$L,ROW()-8)="",TODAY(),INDEX(Transactions!$G:$G,ROW()-8))</f>
        <v>46238</v>
      </c>
      <c r="F6931">
        <f>IF(INDEX(Transactions!$L:$L,ROW()-8)="",0,INDEX(Transactions!$Q:$Q,ROW()-8))</f>
        <v>0</v>
      </c>
    </row>
    <row r="6932" spans="2:6" x14ac:dyDescent="0.15">
      <c r="B6932">
        <f ca="1">IF(INDEX(Transactions!$L:$L,ROW()-8)="",TODAY(),INDEX(Transactions!$G:$G,ROW()-8))</f>
        <v>46238</v>
      </c>
      <c r="F6932">
        <f>IF(INDEX(Transactions!$L:$L,ROW()-8)="",0,INDEX(Transactions!$Q:$Q,ROW()-8))</f>
        <v>0</v>
      </c>
    </row>
    <row r="6933" spans="2:6" x14ac:dyDescent="0.15">
      <c r="B6933">
        <f ca="1">IF(INDEX(Transactions!$L:$L,ROW()-8)="",TODAY(),INDEX(Transactions!$G:$G,ROW()-8))</f>
        <v>46238</v>
      </c>
      <c r="F6933">
        <f>IF(INDEX(Transactions!$L:$L,ROW()-8)="",0,INDEX(Transactions!$Q:$Q,ROW()-8))</f>
        <v>0</v>
      </c>
    </row>
    <row r="6934" spans="2:6" x14ac:dyDescent="0.15">
      <c r="B6934">
        <f ca="1">IF(INDEX(Transactions!$L:$L,ROW()-8)="",TODAY(),INDEX(Transactions!$G:$G,ROW()-8))</f>
        <v>46238</v>
      </c>
      <c r="F6934">
        <f>IF(INDEX(Transactions!$L:$L,ROW()-8)="",0,INDEX(Transactions!$Q:$Q,ROW()-8))</f>
        <v>0</v>
      </c>
    </row>
    <row r="6935" spans="2:6" x14ac:dyDescent="0.15">
      <c r="B6935">
        <f ca="1">IF(INDEX(Transactions!$L:$L,ROW()-8)="",TODAY(),INDEX(Transactions!$G:$G,ROW()-8))</f>
        <v>46238</v>
      </c>
      <c r="F6935">
        <f>IF(INDEX(Transactions!$L:$L,ROW()-8)="",0,INDEX(Transactions!$Q:$Q,ROW()-8))</f>
        <v>0</v>
      </c>
    </row>
    <row r="6936" spans="2:6" x14ac:dyDescent="0.15">
      <c r="B6936">
        <f ca="1">IF(INDEX(Transactions!$L:$L,ROW()-8)="",TODAY(),INDEX(Transactions!$G:$G,ROW()-8))</f>
        <v>46238</v>
      </c>
      <c r="F6936">
        <f>IF(INDEX(Transactions!$L:$L,ROW()-8)="",0,INDEX(Transactions!$Q:$Q,ROW()-8))</f>
        <v>0</v>
      </c>
    </row>
    <row r="6937" spans="2:6" x14ac:dyDescent="0.15">
      <c r="B6937">
        <f ca="1">IF(INDEX(Transactions!$L:$L,ROW()-8)="",TODAY(),INDEX(Transactions!$G:$G,ROW()-8))</f>
        <v>46238</v>
      </c>
      <c r="F6937">
        <f>IF(INDEX(Transactions!$L:$L,ROW()-8)="",0,INDEX(Transactions!$Q:$Q,ROW()-8))</f>
        <v>0</v>
      </c>
    </row>
    <row r="6938" spans="2:6" x14ac:dyDescent="0.15">
      <c r="B6938">
        <f ca="1">IF(INDEX(Transactions!$L:$L,ROW()-8)="",TODAY(),INDEX(Transactions!$G:$G,ROW()-8))</f>
        <v>46238</v>
      </c>
      <c r="F6938">
        <f>IF(INDEX(Transactions!$L:$L,ROW()-8)="",0,INDEX(Transactions!$Q:$Q,ROW()-8))</f>
        <v>0</v>
      </c>
    </row>
    <row r="6939" spans="2:6" x14ac:dyDescent="0.15">
      <c r="B6939">
        <f ca="1">IF(INDEX(Transactions!$L:$L,ROW()-8)="",TODAY(),INDEX(Transactions!$G:$G,ROW()-8))</f>
        <v>46238</v>
      </c>
      <c r="F6939">
        <f>IF(INDEX(Transactions!$L:$L,ROW()-8)="",0,INDEX(Transactions!$Q:$Q,ROW()-8))</f>
        <v>0</v>
      </c>
    </row>
    <row r="6940" spans="2:6" x14ac:dyDescent="0.15">
      <c r="B6940">
        <f ca="1">IF(INDEX(Transactions!$L:$L,ROW()-8)="",TODAY(),INDEX(Transactions!$G:$G,ROW()-8))</f>
        <v>46238</v>
      </c>
      <c r="F6940">
        <f>IF(INDEX(Transactions!$L:$L,ROW()-8)="",0,INDEX(Transactions!$Q:$Q,ROW()-8))</f>
        <v>0</v>
      </c>
    </row>
    <row r="6941" spans="2:6" x14ac:dyDescent="0.15">
      <c r="B6941">
        <f ca="1">IF(INDEX(Transactions!$L:$L,ROW()-8)="",TODAY(),INDEX(Transactions!$G:$G,ROW()-8))</f>
        <v>46238</v>
      </c>
      <c r="F6941">
        <f>IF(INDEX(Transactions!$L:$L,ROW()-8)="",0,INDEX(Transactions!$Q:$Q,ROW()-8))</f>
        <v>0</v>
      </c>
    </row>
    <row r="6942" spans="2:6" x14ac:dyDescent="0.15">
      <c r="B6942">
        <f ca="1">IF(INDEX(Transactions!$L:$L,ROW()-8)="",TODAY(),INDEX(Transactions!$G:$G,ROW()-8))</f>
        <v>46238</v>
      </c>
      <c r="F6942">
        <f>IF(INDEX(Transactions!$L:$L,ROW()-8)="",0,INDEX(Transactions!$Q:$Q,ROW()-8))</f>
        <v>0</v>
      </c>
    </row>
    <row r="6943" spans="2:6" x14ac:dyDescent="0.15">
      <c r="B6943">
        <f ca="1">IF(INDEX(Transactions!$L:$L,ROW()-8)="",TODAY(),INDEX(Transactions!$G:$G,ROW()-8))</f>
        <v>46238</v>
      </c>
      <c r="F6943">
        <f>IF(INDEX(Transactions!$L:$L,ROW()-8)="",0,INDEX(Transactions!$Q:$Q,ROW()-8))</f>
        <v>0</v>
      </c>
    </row>
    <row r="6944" spans="2:6" x14ac:dyDescent="0.15">
      <c r="B6944">
        <f ca="1">IF(INDEX(Transactions!$L:$L,ROW()-8)="",TODAY(),INDEX(Transactions!$G:$G,ROW()-8))</f>
        <v>46238</v>
      </c>
      <c r="F6944">
        <f>IF(INDEX(Transactions!$L:$L,ROW()-8)="",0,INDEX(Transactions!$Q:$Q,ROW()-8))</f>
        <v>0</v>
      </c>
    </row>
    <row r="6945" spans="2:6" x14ac:dyDescent="0.15">
      <c r="B6945">
        <f ca="1">IF(INDEX(Transactions!$L:$L,ROW()-8)="",TODAY(),INDEX(Transactions!$G:$G,ROW()-8))</f>
        <v>46238</v>
      </c>
      <c r="F6945">
        <f>IF(INDEX(Transactions!$L:$L,ROW()-8)="",0,INDEX(Transactions!$Q:$Q,ROW()-8))</f>
        <v>0</v>
      </c>
    </row>
    <row r="6946" spans="2:6" x14ac:dyDescent="0.15">
      <c r="B6946">
        <f ca="1">IF(INDEX(Transactions!$L:$L,ROW()-8)="",TODAY(),INDEX(Transactions!$G:$G,ROW()-8))</f>
        <v>46238</v>
      </c>
      <c r="F6946">
        <f>IF(INDEX(Transactions!$L:$L,ROW()-8)="",0,INDEX(Transactions!$Q:$Q,ROW()-8))</f>
        <v>0</v>
      </c>
    </row>
    <row r="6947" spans="2:6" x14ac:dyDescent="0.15">
      <c r="B6947">
        <f ca="1">IF(INDEX(Transactions!$L:$L,ROW()-8)="",TODAY(),INDEX(Transactions!$G:$G,ROW()-8))</f>
        <v>46238</v>
      </c>
      <c r="F6947">
        <f>IF(INDEX(Transactions!$L:$L,ROW()-8)="",0,INDEX(Transactions!$Q:$Q,ROW()-8))</f>
        <v>0</v>
      </c>
    </row>
    <row r="6948" spans="2:6" x14ac:dyDescent="0.15">
      <c r="B6948">
        <f ca="1">IF(INDEX(Transactions!$L:$L,ROW()-8)="",TODAY(),INDEX(Transactions!$G:$G,ROW()-8))</f>
        <v>46238</v>
      </c>
      <c r="F6948">
        <f>IF(INDEX(Transactions!$L:$L,ROW()-8)="",0,INDEX(Transactions!$Q:$Q,ROW()-8))</f>
        <v>0</v>
      </c>
    </row>
    <row r="6949" spans="2:6" x14ac:dyDescent="0.15">
      <c r="B6949">
        <f ca="1">IF(INDEX(Transactions!$L:$L,ROW()-8)="",TODAY(),INDEX(Transactions!$G:$G,ROW()-8))</f>
        <v>46238</v>
      </c>
      <c r="F6949">
        <f>IF(INDEX(Transactions!$L:$L,ROW()-8)="",0,INDEX(Transactions!$Q:$Q,ROW()-8))</f>
        <v>0</v>
      </c>
    </row>
    <row r="6950" spans="2:6" x14ac:dyDescent="0.15">
      <c r="B6950">
        <f ca="1">IF(INDEX(Transactions!$L:$L,ROW()-8)="",TODAY(),INDEX(Transactions!$G:$G,ROW()-8))</f>
        <v>46238</v>
      </c>
      <c r="F6950">
        <f>IF(INDEX(Transactions!$L:$L,ROW()-8)="",0,INDEX(Transactions!$Q:$Q,ROW()-8))</f>
        <v>0</v>
      </c>
    </row>
    <row r="6951" spans="2:6" x14ac:dyDescent="0.15">
      <c r="B6951">
        <f ca="1">IF(INDEX(Transactions!$L:$L,ROW()-8)="",TODAY(),INDEX(Transactions!$G:$G,ROW()-8))</f>
        <v>46238</v>
      </c>
      <c r="F6951">
        <f>IF(INDEX(Transactions!$L:$L,ROW()-8)="",0,INDEX(Transactions!$Q:$Q,ROW()-8))</f>
        <v>0</v>
      </c>
    </row>
    <row r="6952" spans="2:6" x14ac:dyDescent="0.15">
      <c r="B6952">
        <f ca="1">IF(INDEX(Transactions!$L:$L,ROW()-8)="",TODAY(),INDEX(Transactions!$G:$G,ROW()-8))</f>
        <v>46238</v>
      </c>
      <c r="F6952">
        <f>IF(INDEX(Transactions!$L:$L,ROW()-8)="",0,INDEX(Transactions!$Q:$Q,ROW()-8))</f>
        <v>0</v>
      </c>
    </row>
    <row r="6953" spans="2:6" x14ac:dyDescent="0.15">
      <c r="B6953">
        <f ca="1">IF(INDEX(Transactions!$L:$L,ROW()-8)="",TODAY(),INDEX(Transactions!$G:$G,ROW()-8))</f>
        <v>46238</v>
      </c>
      <c r="F6953">
        <f>IF(INDEX(Transactions!$L:$L,ROW()-8)="",0,INDEX(Transactions!$Q:$Q,ROW()-8))</f>
        <v>0</v>
      </c>
    </row>
    <row r="6954" spans="2:6" x14ac:dyDescent="0.15">
      <c r="B6954">
        <f ca="1">IF(INDEX(Transactions!$L:$L,ROW()-8)="",TODAY(),INDEX(Transactions!$G:$G,ROW()-8))</f>
        <v>46238</v>
      </c>
      <c r="F6954">
        <f>IF(INDEX(Transactions!$L:$L,ROW()-8)="",0,INDEX(Transactions!$Q:$Q,ROW()-8))</f>
        <v>0</v>
      </c>
    </row>
    <row r="6955" spans="2:6" x14ac:dyDescent="0.15">
      <c r="B6955">
        <f ca="1">IF(INDEX(Transactions!$L:$L,ROW()-8)="",TODAY(),INDEX(Transactions!$G:$G,ROW()-8))</f>
        <v>46238</v>
      </c>
      <c r="F6955">
        <f>IF(INDEX(Transactions!$L:$L,ROW()-8)="",0,INDEX(Transactions!$Q:$Q,ROW()-8))</f>
        <v>0</v>
      </c>
    </row>
    <row r="6956" spans="2:6" x14ac:dyDescent="0.15">
      <c r="B6956">
        <f ca="1">IF(INDEX(Transactions!$L:$L,ROW()-8)="",TODAY(),INDEX(Transactions!$G:$G,ROW()-8))</f>
        <v>46238</v>
      </c>
      <c r="F6956">
        <f>IF(INDEX(Transactions!$L:$L,ROW()-8)="",0,INDEX(Transactions!$Q:$Q,ROW()-8))</f>
        <v>0</v>
      </c>
    </row>
    <row r="6957" spans="2:6" x14ac:dyDescent="0.15">
      <c r="B6957">
        <f ca="1">IF(INDEX(Transactions!$L:$L,ROW()-8)="",TODAY(),INDEX(Transactions!$G:$G,ROW()-8))</f>
        <v>46238</v>
      </c>
      <c r="F6957">
        <f>IF(INDEX(Transactions!$L:$L,ROW()-8)="",0,INDEX(Transactions!$Q:$Q,ROW()-8))</f>
        <v>0</v>
      </c>
    </row>
    <row r="6958" spans="2:6" x14ac:dyDescent="0.15">
      <c r="B6958">
        <f ca="1">IF(INDEX(Transactions!$L:$L,ROW()-8)="",TODAY(),INDEX(Transactions!$G:$G,ROW()-8))</f>
        <v>46238</v>
      </c>
      <c r="F6958">
        <f>IF(INDEX(Transactions!$L:$L,ROW()-8)="",0,INDEX(Transactions!$Q:$Q,ROW()-8))</f>
        <v>0</v>
      </c>
    </row>
    <row r="6959" spans="2:6" x14ac:dyDescent="0.15">
      <c r="B6959">
        <f ca="1">IF(INDEX(Transactions!$L:$L,ROW()-8)="",TODAY(),INDEX(Transactions!$G:$G,ROW()-8))</f>
        <v>46238</v>
      </c>
      <c r="F6959">
        <f>IF(INDEX(Transactions!$L:$L,ROW()-8)="",0,INDEX(Transactions!$Q:$Q,ROW()-8))</f>
        <v>0</v>
      </c>
    </row>
    <row r="6960" spans="2:6" x14ac:dyDescent="0.15">
      <c r="B6960">
        <f ca="1">IF(INDEX(Transactions!$L:$L,ROW()-8)="",TODAY(),INDEX(Transactions!$G:$G,ROW()-8))</f>
        <v>46238</v>
      </c>
      <c r="F6960">
        <f>IF(INDEX(Transactions!$L:$L,ROW()-8)="",0,INDEX(Transactions!$Q:$Q,ROW()-8))</f>
        <v>0</v>
      </c>
    </row>
    <row r="6961" spans="2:6" x14ac:dyDescent="0.15">
      <c r="B6961">
        <f ca="1">IF(INDEX(Transactions!$L:$L,ROW()-8)="",TODAY(),INDEX(Transactions!$G:$G,ROW()-8))</f>
        <v>46238</v>
      </c>
      <c r="F6961">
        <f>IF(INDEX(Transactions!$L:$L,ROW()-8)="",0,INDEX(Transactions!$Q:$Q,ROW()-8))</f>
        <v>0</v>
      </c>
    </row>
    <row r="6962" spans="2:6" x14ac:dyDescent="0.15">
      <c r="B6962">
        <f ca="1">IF(INDEX(Transactions!$L:$L,ROW()-8)="",TODAY(),INDEX(Transactions!$G:$G,ROW()-8))</f>
        <v>46238</v>
      </c>
      <c r="F6962">
        <f>IF(INDEX(Transactions!$L:$L,ROW()-8)="",0,INDEX(Transactions!$Q:$Q,ROW()-8))</f>
        <v>0</v>
      </c>
    </row>
    <row r="6963" spans="2:6" x14ac:dyDescent="0.15">
      <c r="B6963">
        <f ca="1">IF(INDEX(Transactions!$L:$L,ROW()-8)="",TODAY(),INDEX(Transactions!$G:$G,ROW()-8))</f>
        <v>46238</v>
      </c>
      <c r="F6963">
        <f>IF(INDEX(Transactions!$L:$L,ROW()-8)="",0,INDEX(Transactions!$Q:$Q,ROW()-8))</f>
        <v>0</v>
      </c>
    </row>
    <row r="6964" spans="2:6" x14ac:dyDescent="0.15">
      <c r="B6964">
        <f ca="1">IF(INDEX(Transactions!$L:$L,ROW()-8)="",TODAY(),INDEX(Transactions!$G:$G,ROW()-8))</f>
        <v>46238</v>
      </c>
      <c r="F6964">
        <f>IF(INDEX(Transactions!$L:$L,ROW()-8)="",0,INDEX(Transactions!$Q:$Q,ROW()-8))</f>
        <v>0</v>
      </c>
    </row>
    <row r="6965" spans="2:6" x14ac:dyDescent="0.15">
      <c r="B6965">
        <f ca="1">IF(INDEX(Transactions!$L:$L,ROW()-8)="",TODAY(),INDEX(Transactions!$G:$G,ROW()-8))</f>
        <v>46238</v>
      </c>
      <c r="F6965">
        <f>IF(INDEX(Transactions!$L:$L,ROW()-8)="",0,INDEX(Transactions!$Q:$Q,ROW()-8))</f>
        <v>0</v>
      </c>
    </row>
    <row r="6966" spans="2:6" x14ac:dyDescent="0.15">
      <c r="B6966">
        <f ca="1">IF(INDEX(Transactions!$L:$L,ROW()-8)="",TODAY(),INDEX(Transactions!$G:$G,ROW()-8))</f>
        <v>46238</v>
      </c>
      <c r="F6966">
        <f>IF(INDEX(Transactions!$L:$L,ROW()-8)="",0,INDEX(Transactions!$Q:$Q,ROW()-8))</f>
        <v>0</v>
      </c>
    </row>
    <row r="6967" spans="2:6" x14ac:dyDescent="0.15">
      <c r="B6967">
        <f ca="1">IF(INDEX(Transactions!$L:$L,ROW()-8)="",TODAY(),INDEX(Transactions!$G:$G,ROW()-8))</f>
        <v>46238</v>
      </c>
      <c r="F6967">
        <f>IF(INDEX(Transactions!$L:$L,ROW()-8)="",0,INDEX(Transactions!$Q:$Q,ROW()-8))</f>
        <v>0</v>
      </c>
    </row>
    <row r="6968" spans="2:6" x14ac:dyDescent="0.15">
      <c r="B6968">
        <f ca="1">IF(INDEX(Transactions!$L:$L,ROW()-8)="",TODAY(),INDEX(Transactions!$G:$G,ROW()-8))</f>
        <v>46238</v>
      </c>
      <c r="F6968">
        <f>IF(INDEX(Transactions!$L:$L,ROW()-8)="",0,INDEX(Transactions!$Q:$Q,ROW()-8))</f>
        <v>0</v>
      </c>
    </row>
    <row r="6969" spans="2:6" x14ac:dyDescent="0.15">
      <c r="B6969">
        <f ca="1">IF(INDEX(Transactions!$L:$L,ROW()-8)="",TODAY(),INDEX(Transactions!$G:$G,ROW()-8))</f>
        <v>46238</v>
      </c>
      <c r="F6969">
        <f>IF(INDEX(Transactions!$L:$L,ROW()-8)="",0,INDEX(Transactions!$Q:$Q,ROW()-8))</f>
        <v>0</v>
      </c>
    </row>
    <row r="6970" spans="2:6" x14ac:dyDescent="0.15">
      <c r="B6970">
        <f ca="1">IF(INDEX(Transactions!$L:$L,ROW()-8)="",TODAY(),INDEX(Transactions!$G:$G,ROW()-8))</f>
        <v>46238</v>
      </c>
      <c r="F6970">
        <f>IF(INDEX(Transactions!$L:$L,ROW()-8)="",0,INDEX(Transactions!$Q:$Q,ROW()-8))</f>
        <v>0</v>
      </c>
    </row>
    <row r="6971" spans="2:6" x14ac:dyDescent="0.15">
      <c r="B6971">
        <f ca="1">IF(INDEX(Transactions!$L:$L,ROW()-8)="",TODAY(),INDEX(Transactions!$G:$G,ROW()-8))</f>
        <v>46238</v>
      </c>
      <c r="F6971">
        <f>IF(INDEX(Transactions!$L:$L,ROW()-8)="",0,INDEX(Transactions!$Q:$Q,ROW()-8))</f>
        <v>0</v>
      </c>
    </row>
    <row r="6972" spans="2:6" x14ac:dyDescent="0.15">
      <c r="B6972">
        <f ca="1">IF(INDEX(Transactions!$L:$L,ROW()-8)="",TODAY(),INDEX(Transactions!$G:$G,ROW()-8))</f>
        <v>46238</v>
      </c>
      <c r="F6972">
        <f>IF(INDEX(Transactions!$L:$L,ROW()-8)="",0,INDEX(Transactions!$Q:$Q,ROW()-8))</f>
        <v>0</v>
      </c>
    </row>
    <row r="6973" spans="2:6" x14ac:dyDescent="0.15">
      <c r="B6973">
        <f ca="1">IF(INDEX(Transactions!$L:$L,ROW()-8)="",TODAY(),INDEX(Transactions!$G:$G,ROW()-8))</f>
        <v>46238</v>
      </c>
      <c r="F6973">
        <f>IF(INDEX(Transactions!$L:$L,ROW()-8)="",0,INDEX(Transactions!$Q:$Q,ROW()-8))</f>
        <v>0</v>
      </c>
    </row>
    <row r="6974" spans="2:6" x14ac:dyDescent="0.15">
      <c r="B6974">
        <f ca="1">IF(INDEX(Transactions!$L:$L,ROW()-8)="",TODAY(),INDEX(Transactions!$G:$G,ROW()-8))</f>
        <v>46238</v>
      </c>
      <c r="F6974">
        <f>IF(INDEX(Transactions!$L:$L,ROW()-8)="",0,INDEX(Transactions!$Q:$Q,ROW()-8))</f>
        <v>0</v>
      </c>
    </row>
    <row r="6975" spans="2:6" x14ac:dyDescent="0.15">
      <c r="B6975">
        <f ca="1">IF(INDEX(Transactions!$L:$L,ROW()-8)="",TODAY(),INDEX(Transactions!$G:$G,ROW()-8))</f>
        <v>46238</v>
      </c>
      <c r="F6975">
        <f>IF(INDEX(Transactions!$L:$L,ROW()-8)="",0,INDEX(Transactions!$Q:$Q,ROW()-8))</f>
        <v>0</v>
      </c>
    </row>
    <row r="6976" spans="2:6" x14ac:dyDescent="0.15">
      <c r="B6976">
        <f ca="1">IF(INDEX(Transactions!$L:$L,ROW()-8)="",TODAY(),INDEX(Transactions!$G:$G,ROW()-8))</f>
        <v>46238</v>
      </c>
      <c r="F6976">
        <f>IF(INDEX(Transactions!$L:$L,ROW()-8)="",0,INDEX(Transactions!$Q:$Q,ROW()-8))</f>
        <v>0</v>
      </c>
    </row>
    <row r="6977" spans="2:6" x14ac:dyDescent="0.15">
      <c r="B6977">
        <f ca="1">IF(INDEX(Transactions!$L:$L,ROW()-8)="",TODAY(),INDEX(Transactions!$G:$G,ROW()-8))</f>
        <v>46238</v>
      </c>
      <c r="F6977">
        <f>IF(INDEX(Transactions!$L:$L,ROW()-8)="",0,INDEX(Transactions!$Q:$Q,ROW()-8))</f>
        <v>0</v>
      </c>
    </row>
    <row r="6978" spans="2:6" x14ac:dyDescent="0.15">
      <c r="B6978">
        <f ca="1">IF(INDEX(Transactions!$L:$L,ROW()-8)="",TODAY(),INDEX(Transactions!$G:$G,ROW()-8))</f>
        <v>46238</v>
      </c>
      <c r="F6978">
        <f>IF(INDEX(Transactions!$L:$L,ROW()-8)="",0,INDEX(Transactions!$Q:$Q,ROW()-8))</f>
        <v>0</v>
      </c>
    </row>
    <row r="6979" spans="2:6" x14ac:dyDescent="0.15">
      <c r="B6979">
        <f ca="1">IF(INDEX(Transactions!$L:$L,ROW()-8)="",TODAY(),INDEX(Transactions!$G:$G,ROW()-8))</f>
        <v>46238</v>
      </c>
      <c r="F6979">
        <f>IF(INDEX(Transactions!$L:$L,ROW()-8)="",0,INDEX(Transactions!$Q:$Q,ROW()-8))</f>
        <v>0</v>
      </c>
    </row>
    <row r="6980" spans="2:6" x14ac:dyDescent="0.15">
      <c r="B6980">
        <f ca="1">IF(INDEX(Transactions!$L:$L,ROW()-8)="",TODAY(),INDEX(Transactions!$G:$G,ROW()-8))</f>
        <v>46238</v>
      </c>
      <c r="F6980">
        <f>IF(INDEX(Transactions!$L:$L,ROW()-8)="",0,INDEX(Transactions!$Q:$Q,ROW()-8))</f>
        <v>0</v>
      </c>
    </row>
    <row r="6981" spans="2:6" x14ac:dyDescent="0.15">
      <c r="B6981">
        <f ca="1">IF(INDEX(Transactions!$L:$L,ROW()-8)="",TODAY(),INDEX(Transactions!$G:$G,ROW()-8))</f>
        <v>46238</v>
      </c>
      <c r="F6981">
        <f>IF(INDEX(Transactions!$L:$L,ROW()-8)="",0,INDEX(Transactions!$Q:$Q,ROW()-8))</f>
        <v>0</v>
      </c>
    </row>
    <row r="6982" spans="2:6" x14ac:dyDescent="0.15">
      <c r="B6982">
        <f ca="1">IF(INDEX(Transactions!$L:$L,ROW()-8)="",TODAY(),INDEX(Transactions!$G:$G,ROW()-8))</f>
        <v>46238</v>
      </c>
      <c r="F6982">
        <f>IF(INDEX(Transactions!$L:$L,ROW()-8)="",0,INDEX(Transactions!$Q:$Q,ROW()-8))</f>
        <v>0</v>
      </c>
    </row>
    <row r="6983" spans="2:6" x14ac:dyDescent="0.15">
      <c r="B6983">
        <f ca="1">IF(INDEX(Transactions!$L:$L,ROW()-8)="",TODAY(),INDEX(Transactions!$G:$G,ROW()-8))</f>
        <v>46238</v>
      </c>
      <c r="F6983">
        <f>IF(INDEX(Transactions!$L:$L,ROW()-8)="",0,INDEX(Transactions!$Q:$Q,ROW()-8))</f>
        <v>0</v>
      </c>
    </row>
    <row r="6984" spans="2:6" x14ac:dyDescent="0.15">
      <c r="B6984">
        <f ca="1">IF(INDEX(Transactions!$L:$L,ROW()-8)="",TODAY(),INDEX(Transactions!$G:$G,ROW()-8))</f>
        <v>46238</v>
      </c>
      <c r="F6984">
        <f>IF(INDEX(Transactions!$L:$L,ROW()-8)="",0,INDEX(Transactions!$Q:$Q,ROW()-8))</f>
        <v>0</v>
      </c>
    </row>
    <row r="6985" spans="2:6" x14ac:dyDescent="0.15">
      <c r="B6985">
        <f ca="1">IF(INDEX(Transactions!$L:$L,ROW()-8)="",TODAY(),INDEX(Transactions!$G:$G,ROW()-8))</f>
        <v>46238</v>
      </c>
      <c r="F6985">
        <f>IF(INDEX(Transactions!$L:$L,ROW()-8)="",0,INDEX(Transactions!$Q:$Q,ROW()-8))</f>
        <v>0</v>
      </c>
    </row>
    <row r="6986" spans="2:6" x14ac:dyDescent="0.15">
      <c r="B6986">
        <f ca="1">IF(INDEX(Transactions!$L:$L,ROW()-8)="",TODAY(),INDEX(Transactions!$G:$G,ROW()-8))</f>
        <v>46238</v>
      </c>
      <c r="F6986">
        <f>IF(INDEX(Transactions!$L:$L,ROW()-8)="",0,INDEX(Transactions!$Q:$Q,ROW()-8))</f>
        <v>0</v>
      </c>
    </row>
    <row r="6987" spans="2:6" x14ac:dyDescent="0.15">
      <c r="B6987">
        <f ca="1">IF(INDEX(Transactions!$L:$L,ROW()-8)="",TODAY(),INDEX(Transactions!$G:$G,ROW()-8))</f>
        <v>46238</v>
      </c>
      <c r="F6987">
        <f>IF(INDEX(Transactions!$L:$L,ROW()-8)="",0,INDEX(Transactions!$Q:$Q,ROW()-8))</f>
        <v>0</v>
      </c>
    </row>
    <row r="6988" spans="2:6" x14ac:dyDescent="0.15">
      <c r="B6988">
        <f ca="1">IF(INDEX(Transactions!$L:$L,ROW()-8)="",TODAY(),INDEX(Transactions!$G:$G,ROW()-8))</f>
        <v>46238</v>
      </c>
      <c r="F6988">
        <f>IF(INDEX(Transactions!$L:$L,ROW()-8)="",0,INDEX(Transactions!$Q:$Q,ROW()-8))</f>
        <v>0</v>
      </c>
    </row>
    <row r="6989" spans="2:6" x14ac:dyDescent="0.15">
      <c r="B6989">
        <f ca="1">IF(INDEX(Transactions!$L:$L,ROW()-8)="",TODAY(),INDEX(Transactions!$G:$G,ROW()-8))</f>
        <v>46238</v>
      </c>
      <c r="F6989">
        <f>IF(INDEX(Transactions!$L:$L,ROW()-8)="",0,INDEX(Transactions!$Q:$Q,ROW()-8))</f>
        <v>0</v>
      </c>
    </row>
    <row r="6990" spans="2:6" x14ac:dyDescent="0.15">
      <c r="B6990">
        <f ca="1">IF(INDEX(Transactions!$L:$L,ROW()-8)="",TODAY(),INDEX(Transactions!$G:$G,ROW()-8))</f>
        <v>46238</v>
      </c>
      <c r="F6990">
        <f>IF(INDEX(Transactions!$L:$L,ROW()-8)="",0,INDEX(Transactions!$Q:$Q,ROW()-8))</f>
        <v>0</v>
      </c>
    </row>
    <row r="6991" spans="2:6" x14ac:dyDescent="0.15">
      <c r="B6991">
        <f ca="1">IF(INDEX(Transactions!$L:$L,ROW()-8)="",TODAY(),INDEX(Transactions!$G:$G,ROW()-8))</f>
        <v>46238</v>
      </c>
      <c r="F6991">
        <f>IF(INDEX(Transactions!$L:$L,ROW()-8)="",0,INDEX(Transactions!$Q:$Q,ROW()-8))</f>
        <v>0</v>
      </c>
    </row>
    <row r="6992" spans="2:6" x14ac:dyDescent="0.15">
      <c r="B6992">
        <f ca="1">IF(INDEX(Transactions!$L:$L,ROW()-8)="",TODAY(),INDEX(Transactions!$G:$G,ROW()-8))</f>
        <v>46238</v>
      </c>
      <c r="F6992">
        <f>IF(INDEX(Transactions!$L:$L,ROW()-8)="",0,INDEX(Transactions!$Q:$Q,ROW()-8))</f>
        <v>0</v>
      </c>
    </row>
    <row r="6993" spans="2:6" x14ac:dyDescent="0.15">
      <c r="B6993">
        <f ca="1">IF(INDEX(Transactions!$L:$L,ROW()-8)="",TODAY(),INDEX(Transactions!$G:$G,ROW()-8))</f>
        <v>46238</v>
      </c>
      <c r="F6993">
        <f>IF(INDEX(Transactions!$L:$L,ROW()-8)="",0,INDEX(Transactions!$Q:$Q,ROW()-8))</f>
        <v>0</v>
      </c>
    </row>
    <row r="6994" spans="2:6" x14ac:dyDescent="0.15">
      <c r="B6994">
        <f ca="1">IF(INDEX(Transactions!$L:$L,ROW()-8)="",TODAY(),INDEX(Transactions!$G:$G,ROW()-8))</f>
        <v>46238</v>
      </c>
      <c r="F6994">
        <f>IF(INDEX(Transactions!$L:$L,ROW()-8)="",0,INDEX(Transactions!$Q:$Q,ROW()-8))</f>
        <v>0</v>
      </c>
    </row>
    <row r="6995" spans="2:6" x14ac:dyDescent="0.15">
      <c r="B6995">
        <f ca="1">IF(INDEX(Transactions!$L:$L,ROW()-8)="",TODAY(),INDEX(Transactions!$G:$G,ROW()-8))</f>
        <v>46238</v>
      </c>
      <c r="F6995">
        <f>IF(INDEX(Transactions!$L:$L,ROW()-8)="",0,INDEX(Transactions!$Q:$Q,ROW()-8))</f>
        <v>0</v>
      </c>
    </row>
    <row r="6996" spans="2:6" x14ac:dyDescent="0.15">
      <c r="B6996">
        <f ca="1">IF(INDEX(Transactions!$L:$L,ROW()-8)="",TODAY(),INDEX(Transactions!$G:$G,ROW()-8))</f>
        <v>46238</v>
      </c>
      <c r="F6996">
        <f>IF(INDEX(Transactions!$L:$L,ROW()-8)="",0,INDEX(Transactions!$Q:$Q,ROW()-8))</f>
        <v>0</v>
      </c>
    </row>
    <row r="6997" spans="2:6" x14ac:dyDescent="0.15">
      <c r="B6997">
        <f ca="1">IF(INDEX(Transactions!$L:$L,ROW()-8)="",TODAY(),INDEX(Transactions!$G:$G,ROW()-8))</f>
        <v>46238</v>
      </c>
      <c r="F6997">
        <f>IF(INDEX(Transactions!$L:$L,ROW()-8)="",0,INDEX(Transactions!$Q:$Q,ROW()-8))</f>
        <v>0</v>
      </c>
    </row>
    <row r="6998" spans="2:6" x14ac:dyDescent="0.15">
      <c r="B6998">
        <f ca="1">IF(INDEX(Transactions!$L:$L,ROW()-8)="",TODAY(),INDEX(Transactions!$G:$G,ROW()-8))</f>
        <v>46238</v>
      </c>
      <c r="F6998">
        <f>IF(INDEX(Transactions!$L:$L,ROW()-8)="",0,INDEX(Transactions!$Q:$Q,ROW()-8))</f>
        <v>0</v>
      </c>
    </row>
    <row r="6999" spans="2:6" x14ac:dyDescent="0.15">
      <c r="B6999">
        <f ca="1">IF(INDEX(Transactions!$L:$L,ROW()-8)="",TODAY(),INDEX(Transactions!$G:$G,ROW()-8))</f>
        <v>46238</v>
      </c>
      <c r="F6999">
        <f>IF(INDEX(Transactions!$L:$L,ROW()-8)="",0,INDEX(Transactions!$Q:$Q,ROW()-8))</f>
        <v>0</v>
      </c>
    </row>
    <row r="7000" spans="2:6" x14ac:dyDescent="0.15">
      <c r="B7000">
        <f ca="1">IF(INDEX(Transactions!$L:$L,ROW()-8)="",TODAY(),INDEX(Transactions!$G:$G,ROW()-8))</f>
        <v>46238</v>
      </c>
      <c r="F7000">
        <f>IF(INDEX(Transactions!$L:$L,ROW()-8)="",0,INDEX(Transactions!$Q:$Q,ROW()-8))</f>
        <v>0</v>
      </c>
    </row>
    <row r="7001" spans="2:6" x14ac:dyDescent="0.15">
      <c r="B7001">
        <f ca="1">IF(INDEX(Transactions!$L:$L,ROW()-8)="",TODAY(),INDEX(Transactions!$G:$G,ROW()-8))</f>
        <v>46238</v>
      </c>
      <c r="F7001">
        <f>IF(INDEX(Transactions!$L:$L,ROW()-8)="",0,INDEX(Transactions!$Q:$Q,ROW()-8))</f>
        <v>0</v>
      </c>
    </row>
    <row r="7002" spans="2:6" x14ac:dyDescent="0.15">
      <c r="B7002">
        <f ca="1">IF(INDEX(Transactions!$L:$L,ROW()-8)="",TODAY(),INDEX(Transactions!$G:$G,ROW()-8))</f>
        <v>46238</v>
      </c>
      <c r="F7002">
        <f>IF(INDEX(Transactions!$L:$L,ROW()-8)="",0,INDEX(Transactions!$Q:$Q,ROW()-8))</f>
        <v>0</v>
      </c>
    </row>
    <row r="7003" spans="2:6" x14ac:dyDescent="0.15">
      <c r="B7003">
        <f ca="1">IF(INDEX(Transactions!$L:$L,ROW()-8)="",TODAY(),INDEX(Transactions!$G:$G,ROW()-8))</f>
        <v>46238</v>
      </c>
      <c r="F7003">
        <f>IF(INDEX(Transactions!$L:$L,ROW()-8)="",0,INDEX(Transactions!$Q:$Q,ROW()-8))</f>
        <v>0</v>
      </c>
    </row>
    <row r="7004" spans="2:6" x14ac:dyDescent="0.15">
      <c r="B7004">
        <f ca="1">IF(INDEX(Transactions!$L:$L,ROW()-8)="",TODAY(),INDEX(Transactions!$G:$G,ROW()-8))</f>
        <v>46238</v>
      </c>
      <c r="F7004">
        <f>IF(INDEX(Transactions!$L:$L,ROW()-8)="",0,INDEX(Transactions!$Q:$Q,ROW()-8))</f>
        <v>0</v>
      </c>
    </row>
    <row r="7005" spans="2:6" x14ac:dyDescent="0.15">
      <c r="B7005">
        <f ca="1">IF(INDEX(Transactions!$L:$L,ROW()-8)="",TODAY(),INDEX(Transactions!$G:$G,ROW()-8))</f>
        <v>46238</v>
      </c>
      <c r="F7005">
        <f>IF(INDEX(Transactions!$L:$L,ROW()-8)="",0,INDEX(Transactions!$Q:$Q,ROW()-8))</f>
        <v>0</v>
      </c>
    </row>
    <row r="7006" spans="2:6" x14ac:dyDescent="0.15">
      <c r="B7006">
        <f ca="1">IF(INDEX(Transactions!$L:$L,ROW()-8)="",TODAY(),INDEX(Transactions!$G:$G,ROW()-8))</f>
        <v>46238</v>
      </c>
      <c r="F7006">
        <f>IF(INDEX(Transactions!$L:$L,ROW()-8)="",0,INDEX(Transactions!$Q:$Q,ROW()-8))</f>
        <v>0</v>
      </c>
    </row>
    <row r="7007" spans="2:6" x14ac:dyDescent="0.15">
      <c r="B7007">
        <f ca="1">IF(INDEX(Transactions!$L:$L,ROW()-8)="",TODAY(),INDEX(Transactions!$G:$G,ROW()-8))</f>
        <v>46238</v>
      </c>
      <c r="F7007">
        <f>IF(INDEX(Transactions!$L:$L,ROW()-8)="",0,INDEX(Transactions!$Q:$Q,ROW()-8))</f>
        <v>0</v>
      </c>
    </row>
    <row r="7008" spans="2:6" x14ac:dyDescent="0.15">
      <c r="B7008">
        <f ca="1">IF(INDEX(Transactions!$L:$L,ROW()-8)="",TODAY(),INDEX(Transactions!$G:$G,ROW()-8))</f>
        <v>46238</v>
      </c>
      <c r="F7008">
        <f>IF(INDEX(Transactions!$L:$L,ROW()-8)="",0,INDEX(Transactions!$Q:$Q,ROW()-8))</f>
        <v>0</v>
      </c>
    </row>
    <row r="7009" spans="2:6" x14ac:dyDescent="0.15">
      <c r="B7009">
        <f ca="1">IF(INDEX(Transactions!$L:$L,ROW()-8)="",TODAY(),INDEX(Transactions!$G:$G,ROW()-8))</f>
        <v>46238</v>
      </c>
      <c r="F7009">
        <f>IF(INDEX(Transactions!$L:$L,ROW()-8)="",0,INDEX(Transactions!$Q:$Q,ROW()-8))</f>
        <v>0</v>
      </c>
    </row>
    <row r="7010" spans="2:6" x14ac:dyDescent="0.15">
      <c r="B7010">
        <f ca="1">IF(INDEX(Transactions!$L:$L,ROW()-8)="",TODAY(),INDEX(Transactions!$G:$G,ROW()-8))</f>
        <v>46238</v>
      </c>
      <c r="F7010">
        <f>IF(INDEX(Transactions!$L:$L,ROW()-8)="",0,INDEX(Transactions!$Q:$Q,ROW()-8))</f>
        <v>0</v>
      </c>
    </row>
    <row r="7011" spans="2:6" x14ac:dyDescent="0.15">
      <c r="B7011">
        <f ca="1">IF(INDEX(Transactions!$L:$L,ROW()-8)="",TODAY(),INDEX(Transactions!$G:$G,ROW()-8))</f>
        <v>46238</v>
      </c>
      <c r="F7011">
        <f>IF(INDEX(Transactions!$L:$L,ROW()-8)="",0,INDEX(Transactions!$Q:$Q,ROW()-8))</f>
        <v>0</v>
      </c>
    </row>
    <row r="7012" spans="2:6" x14ac:dyDescent="0.15">
      <c r="B7012">
        <f ca="1">IF(INDEX(Transactions!$L:$L,ROW()-8)="",TODAY(),INDEX(Transactions!$G:$G,ROW()-8))</f>
        <v>46238</v>
      </c>
      <c r="F7012">
        <f>IF(INDEX(Transactions!$L:$L,ROW()-8)="",0,INDEX(Transactions!$Q:$Q,ROW()-8))</f>
        <v>0</v>
      </c>
    </row>
    <row r="7013" spans="2:6" x14ac:dyDescent="0.15">
      <c r="B7013">
        <f ca="1">IF(INDEX(Transactions!$L:$L,ROW()-8)="",TODAY(),INDEX(Transactions!$G:$G,ROW()-8))</f>
        <v>46238</v>
      </c>
      <c r="F7013">
        <f>IF(INDEX(Transactions!$L:$L,ROW()-8)="",0,INDEX(Transactions!$Q:$Q,ROW()-8))</f>
        <v>0</v>
      </c>
    </row>
    <row r="7014" spans="2:6" x14ac:dyDescent="0.15">
      <c r="B7014">
        <f ca="1">IF(INDEX(Transactions!$L:$L,ROW()-8)="",TODAY(),INDEX(Transactions!$G:$G,ROW()-8))</f>
        <v>46238</v>
      </c>
      <c r="F7014">
        <f>IF(INDEX(Transactions!$L:$L,ROW()-8)="",0,INDEX(Transactions!$Q:$Q,ROW()-8))</f>
        <v>0</v>
      </c>
    </row>
    <row r="7015" spans="2:6" x14ac:dyDescent="0.15">
      <c r="B7015">
        <f ca="1">IF(INDEX(Transactions!$L:$L,ROW()-8)="",TODAY(),INDEX(Transactions!$G:$G,ROW()-8))</f>
        <v>46238</v>
      </c>
      <c r="F7015">
        <f>IF(INDEX(Transactions!$L:$L,ROW()-8)="",0,INDEX(Transactions!$Q:$Q,ROW()-8))</f>
        <v>0</v>
      </c>
    </row>
    <row r="7016" spans="2:6" x14ac:dyDescent="0.15">
      <c r="B7016">
        <f ca="1">IF(INDEX(Transactions!$L:$L,ROW()-8)="",TODAY(),INDEX(Transactions!$G:$G,ROW()-8))</f>
        <v>46238</v>
      </c>
      <c r="F7016">
        <f>IF(INDEX(Transactions!$L:$L,ROW()-8)="",0,INDEX(Transactions!$Q:$Q,ROW()-8))</f>
        <v>0</v>
      </c>
    </row>
    <row r="7017" spans="2:6" x14ac:dyDescent="0.15">
      <c r="B7017">
        <f ca="1">IF(INDEX(Transactions!$L:$L,ROW()-8)="",TODAY(),INDEX(Transactions!$G:$G,ROW()-8))</f>
        <v>46238</v>
      </c>
      <c r="F7017">
        <f>IF(INDEX(Transactions!$L:$L,ROW()-8)="",0,INDEX(Transactions!$Q:$Q,ROW()-8))</f>
        <v>0</v>
      </c>
    </row>
    <row r="7018" spans="2:6" x14ac:dyDescent="0.15">
      <c r="B7018">
        <f ca="1">IF(INDEX(Transactions!$L:$L,ROW()-8)="",TODAY(),INDEX(Transactions!$G:$G,ROW()-8))</f>
        <v>46238</v>
      </c>
      <c r="F7018">
        <f>IF(INDEX(Transactions!$L:$L,ROW()-8)="",0,INDEX(Transactions!$Q:$Q,ROW()-8))</f>
        <v>0</v>
      </c>
    </row>
    <row r="7019" spans="2:6" x14ac:dyDescent="0.15">
      <c r="B7019">
        <f ca="1">IF(INDEX(Transactions!$L:$L,ROW()-8)="",TODAY(),INDEX(Transactions!$G:$G,ROW()-8))</f>
        <v>46238</v>
      </c>
      <c r="F7019">
        <f>IF(INDEX(Transactions!$L:$L,ROW()-8)="",0,INDEX(Transactions!$Q:$Q,ROW()-8))</f>
        <v>0</v>
      </c>
    </row>
    <row r="7020" spans="2:6" x14ac:dyDescent="0.15">
      <c r="B7020">
        <f ca="1">IF(INDEX(Transactions!$L:$L,ROW()-8)="",TODAY(),INDEX(Transactions!$G:$G,ROW()-8))</f>
        <v>46238</v>
      </c>
      <c r="F7020">
        <f>IF(INDEX(Transactions!$L:$L,ROW()-8)="",0,INDEX(Transactions!$Q:$Q,ROW()-8))</f>
        <v>0</v>
      </c>
    </row>
    <row r="7021" spans="2:6" x14ac:dyDescent="0.15">
      <c r="B7021">
        <f ca="1">IF(INDEX(Transactions!$L:$L,ROW()-8)="",TODAY(),INDEX(Transactions!$G:$G,ROW()-8))</f>
        <v>46238</v>
      </c>
      <c r="F7021">
        <f>IF(INDEX(Transactions!$L:$L,ROW()-8)="",0,INDEX(Transactions!$Q:$Q,ROW()-8))</f>
        <v>0</v>
      </c>
    </row>
    <row r="7022" spans="2:6" x14ac:dyDescent="0.15">
      <c r="B7022">
        <f ca="1">IF(INDEX(Transactions!$L:$L,ROW()-8)="",TODAY(),INDEX(Transactions!$G:$G,ROW()-8))</f>
        <v>46238</v>
      </c>
      <c r="F7022">
        <f>IF(INDEX(Transactions!$L:$L,ROW()-8)="",0,INDEX(Transactions!$Q:$Q,ROW()-8))</f>
        <v>0</v>
      </c>
    </row>
    <row r="7023" spans="2:6" x14ac:dyDescent="0.15">
      <c r="B7023">
        <f ca="1">IF(INDEX(Transactions!$L:$L,ROW()-8)="",TODAY(),INDEX(Transactions!$G:$G,ROW()-8))</f>
        <v>46238</v>
      </c>
      <c r="F7023">
        <f>IF(INDEX(Transactions!$L:$L,ROW()-8)="",0,INDEX(Transactions!$Q:$Q,ROW()-8))</f>
        <v>0</v>
      </c>
    </row>
    <row r="7024" spans="2:6" x14ac:dyDescent="0.15">
      <c r="B7024">
        <f ca="1">IF(INDEX(Transactions!$L:$L,ROW()-8)="",TODAY(),INDEX(Transactions!$G:$G,ROW()-8))</f>
        <v>46238</v>
      </c>
      <c r="F7024">
        <f>IF(INDEX(Transactions!$L:$L,ROW()-8)="",0,INDEX(Transactions!$Q:$Q,ROW()-8))</f>
        <v>0</v>
      </c>
    </row>
    <row r="7025" spans="2:6" x14ac:dyDescent="0.15">
      <c r="B7025">
        <f ca="1">IF(INDEX(Transactions!$L:$L,ROW()-8)="",TODAY(),INDEX(Transactions!$G:$G,ROW()-8))</f>
        <v>46238</v>
      </c>
      <c r="F7025">
        <f>IF(INDEX(Transactions!$L:$L,ROW()-8)="",0,INDEX(Transactions!$Q:$Q,ROW()-8))</f>
        <v>0</v>
      </c>
    </row>
    <row r="7026" spans="2:6" x14ac:dyDescent="0.15">
      <c r="B7026">
        <f ca="1">IF(INDEX(Transactions!$L:$L,ROW()-8)="",TODAY(),INDEX(Transactions!$G:$G,ROW()-8))</f>
        <v>46238</v>
      </c>
      <c r="F7026">
        <f>IF(INDEX(Transactions!$L:$L,ROW()-8)="",0,INDEX(Transactions!$Q:$Q,ROW()-8))</f>
        <v>0</v>
      </c>
    </row>
    <row r="7027" spans="2:6" x14ac:dyDescent="0.15">
      <c r="B7027">
        <f ca="1">IF(INDEX(Transactions!$L:$L,ROW()-8)="",TODAY(),INDEX(Transactions!$G:$G,ROW()-8))</f>
        <v>46238</v>
      </c>
      <c r="F7027">
        <f>IF(INDEX(Transactions!$L:$L,ROW()-8)="",0,INDEX(Transactions!$Q:$Q,ROW()-8))</f>
        <v>0</v>
      </c>
    </row>
    <row r="7028" spans="2:6" x14ac:dyDescent="0.15">
      <c r="B7028">
        <f ca="1">IF(INDEX(Transactions!$L:$L,ROW()-8)="",TODAY(),INDEX(Transactions!$G:$G,ROW()-8))</f>
        <v>46238</v>
      </c>
      <c r="F7028">
        <f>IF(INDEX(Transactions!$L:$L,ROW()-8)="",0,INDEX(Transactions!$Q:$Q,ROW()-8))</f>
        <v>0</v>
      </c>
    </row>
    <row r="7029" spans="2:6" x14ac:dyDescent="0.15">
      <c r="B7029">
        <f ca="1">IF(INDEX(Transactions!$L:$L,ROW()-8)="",TODAY(),INDEX(Transactions!$G:$G,ROW()-8))</f>
        <v>46238</v>
      </c>
      <c r="F7029">
        <f>IF(INDEX(Transactions!$L:$L,ROW()-8)="",0,INDEX(Transactions!$Q:$Q,ROW()-8))</f>
        <v>0</v>
      </c>
    </row>
    <row r="7030" spans="2:6" x14ac:dyDescent="0.15">
      <c r="B7030">
        <f ca="1">IF(INDEX(Transactions!$L:$L,ROW()-8)="",TODAY(),INDEX(Transactions!$G:$G,ROW()-8))</f>
        <v>46238</v>
      </c>
      <c r="F7030">
        <f>IF(INDEX(Transactions!$L:$L,ROW()-8)="",0,INDEX(Transactions!$Q:$Q,ROW()-8))</f>
        <v>0</v>
      </c>
    </row>
    <row r="7031" spans="2:6" x14ac:dyDescent="0.15">
      <c r="B7031">
        <f ca="1">IF(INDEX(Transactions!$L:$L,ROW()-8)="",TODAY(),INDEX(Transactions!$G:$G,ROW()-8))</f>
        <v>46238</v>
      </c>
      <c r="F7031">
        <f>IF(INDEX(Transactions!$L:$L,ROW()-8)="",0,INDEX(Transactions!$Q:$Q,ROW()-8))</f>
        <v>0</v>
      </c>
    </row>
    <row r="7032" spans="2:6" x14ac:dyDescent="0.15">
      <c r="B7032">
        <f ca="1">IF(INDEX(Transactions!$L:$L,ROW()-8)="",TODAY(),INDEX(Transactions!$G:$G,ROW()-8))</f>
        <v>46238</v>
      </c>
      <c r="F7032">
        <f>IF(INDEX(Transactions!$L:$L,ROW()-8)="",0,INDEX(Transactions!$Q:$Q,ROW()-8))</f>
        <v>0</v>
      </c>
    </row>
    <row r="7033" spans="2:6" x14ac:dyDescent="0.15">
      <c r="B7033">
        <f ca="1">IF(INDEX(Transactions!$L:$L,ROW()-8)="",TODAY(),INDEX(Transactions!$G:$G,ROW()-8))</f>
        <v>46238</v>
      </c>
      <c r="F7033">
        <f>IF(INDEX(Transactions!$L:$L,ROW()-8)="",0,INDEX(Transactions!$Q:$Q,ROW()-8))</f>
        <v>0</v>
      </c>
    </row>
    <row r="7034" spans="2:6" x14ac:dyDescent="0.15">
      <c r="B7034">
        <f ca="1">IF(INDEX(Transactions!$L:$L,ROW()-8)="",TODAY(),INDEX(Transactions!$G:$G,ROW()-8))</f>
        <v>46238</v>
      </c>
      <c r="F7034">
        <f>IF(INDEX(Transactions!$L:$L,ROW()-8)="",0,INDEX(Transactions!$Q:$Q,ROW()-8))</f>
        <v>0</v>
      </c>
    </row>
    <row r="7035" spans="2:6" x14ac:dyDescent="0.15">
      <c r="B7035">
        <f ca="1">IF(INDEX(Transactions!$L:$L,ROW()-8)="",TODAY(),INDEX(Transactions!$G:$G,ROW()-8))</f>
        <v>46238</v>
      </c>
      <c r="F7035">
        <f>IF(INDEX(Transactions!$L:$L,ROW()-8)="",0,INDEX(Transactions!$Q:$Q,ROW()-8))</f>
        <v>0</v>
      </c>
    </row>
    <row r="7036" spans="2:6" x14ac:dyDescent="0.15">
      <c r="B7036">
        <f ca="1">IF(INDEX(Transactions!$L:$L,ROW()-8)="",TODAY(),INDEX(Transactions!$G:$G,ROW()-8))</f>
        <v>46238</v>
      </c>
      <c r="F7036">
        <f>IF(INDEX(Transactions!$L:$L,ROW()-8)="",0,INDEX(Transactions!$Q:$Q,ROW()-8))</f>
        <v>0</v>
      </c>
    </row>
    <row r="7037" spans="2:6" x14ac:dyDescent="0.15">
      <c r="B7037">
        <f ca="1">IF(INDEX(Transactions!$L:$L,ROW()-8)="",TODAY(),INDEX(Transactions!$G:$G,ROW()-8))</f>
        <v>46238</v>
      </c>
      <c r="F7037">
        <f>IF(INDEX(Transactions!$L:$L,ROW()-8)="",0,INDEX(Transactions!$Q:$Q,ROW()-8))</f>
        <v>0</v>
      </c>
    </row>
    <row r="7038" spans="2:6" x14ac:dyDescent="0.15">
      <c r="B7038">
        <f ca="1">IF(INDEX(Transactions!$L:$L,ROW()-8)="",TODAY(),INDEX(Transactions!$G:$G,ROW()-8))</f>
        <v>46238</v>
      </c>
      <c r="F7038">
        <f>IF(INDEX(Transactions!$L:$L,ROW()-8)="",0,INDEX(Transactions!$Q:$Q,ROW()-8))</f>
        <v>0</v>
      </c>
    </row>
    <row r="7039" spans="2:6" x14ac:dyDescent="0.15">
      <c r="B7039">
        <f ca="1">IF(INDEX(Transactions!$L:$L,ROW()-8)="",TODAY(),INDEX(Transactions!$G:$G,ROW()-8))</f>
        <v>46238</v>
      </c>
      <c r="F7039">
        <f>IF(INDEX(Transactions!$L:$L,ROW()-8)="",0,INDEX(Transactions!$Q:$Q,ROW()-8))</f>
        <v>0</v>
      </c>
    </row>
    <row r="7040" spans="2:6" x14ac:dyDescent="0.15">
      <c r="B7040">
        <f ca="1">IF(INDEX(Transactions!$L:$L,ROW()-8)="",TODAY(),INDEX(Transactions!$G:$G,ROW()-8))</f>
        <v>46238</v>
      </c>
      <c r="F7040">
        <f>IF(INDEX(Transactions!$L:$L,ROW()-8)="",0,INDEX(Transactions!$Q:$Q,ROW()-8))</f>
        <v>0</v>
      </c>
    </row>
    <row r="7041" spans="2:6" x14ac:dyDescent="0.15">
      <c r="B7041">
        <f ca="1">IF(INDEX(Transactions!$L:$L,ROW()-8)="",TODAY(),INDEX(Transactions!$G:$G,ROW()-8))</f>
        <v>46238</v>
      </c>
      <c r="F7041">
        <f>IF(INDEX(Transactions!$L:$L,ROW()-8)="",0,INDEX(Transactions!$Q:$Q,ROW()-8))</f>
        <v>0</v>
      </c>
    </row>
    <row r="7042" spans="2:6" x14ac:dyDescent="0.15">
      <c r="B7042">
        <f ca="1">IF(INDEX(Transactions!$L:$L,ROW()-8)="",TODAY(),INDEX(Transactions!$G:$G,ROW()-8))</f>
        <v>46238</v>
      </c>
      <c r="F7042">
        <f>IF(INDEX(Transactions!$L:$L,ROW()-8)="",0,INDEX(Transactions!$Q:$Q,ROW()-8))</f>
        <v>0</v>
      </c>
    </row>
    <row r="7043" spans="2:6" x14ac:dyDescent="0.15">
      <c r="B7043">
        <f ca="1">IF(INDEX(Transactions!$L:$L,ROW()-8)="",TODAY(),INDEX(Transactions!$G:$G,ROW()-8))</f>
        <v>46238</v>
      </c>
      <c r="F7043">
        <f>IF(INDEX(Transactions!$L:$L,ROW()-8)="",0,INDEX(Transactions!$Q:$Q,ROW()-8))</f>
        <v>0</v>
      </c>
    </row>
    <row r="7044" spans="2:6" x14ac:dyDescent="0.15">
      <c r="B7044">
        <f ca="1">IF(INDEX(Transactions!$L:$L,ROW()-8)="",TODAY(),INDEX(Transactions!$G:$G,ROW()-8))</f>
        <v>46238</v>
      </c>
      <c r="F7044">
        <f>IF(INDEX(Transactions!$L:$L,ROW()-8)="",0,INDEX(Transactions!$Q:$Q,ROW()-8))</f>
        <v>0</v>
      </c>
    </row>
    <row r="7045" spans="2:6" x14ac:dyDescent="0.15">
      <c r="B7045">
        <f ca="1">IF(INDEX(Transactions!$L:$L,ROW()-8)="",TODAY(),INDEX(Transactions!$G:$G,ROW()-8))</f>
        <v>46238</v>
      </c>
      <c r="F7045">
        <f>IF(INDEX(Transactions!$L:$L,ROW()-8)="",0,INDEX(Transactions!$Q:$Q,ROW()-8))</f>
        <v>0</v>
      </c>
    </row>
    <row r="7046" spans="2:6" x14ac:dyDescent="0.15">
      <c r="B7046">
        <f ca="1">IF(INDEX(Transactions!$L:$L,ROW()-8)="",TODAY(),INDEX(Transactions!$G:$G,ROW()-8))</f>
        <v>46238</v>
      </c>
      <c r="F7046">
        <f>IF(INDEX(Transactions!$L:$L,ROW()-8)="",0,INDEX(Transactions!$Q:$Q,ROW()-8))</f>
        <v>0</v>
      </c>
    </row>
    <row r="7047" spans="2:6" x14ac:dyDescent="0.15">
      <c r="B7047">
        <f ca="1">IF(INDEX(Transactions!$L:$L,ROW()-8)="",TODAY(),INDEX(Transactions!$G:$G,ROW()-8))</f>
        <v>46238</v>
      </c>
      <c r="F7047">
        <f>IF(INDEX(Transactions!$L:$L,ROW()-8)="",0,INDEX(Transactions!$Q:$Q,ROW()-8))</f>
        <v>0</v>
      </c>
    </row>
    <row r="7048" spans="2:6" x14ac:dyDescent="0.15">
      <c r="B7048">
        <f ca="1">IF(INDEX(Transactions!$L:$L,ROW()-8)="",TODAY(),INDEX(Transactions!$G:$G,ROW()-8))</f>
        <v>46238</v>
      </c>
      <c r="F7048">
        <f>IF(INDEX(Transactions!$L:$L,ROW()-8)="",0,INDEX(Transactions!$Q:$Q,ROW()-8))</f>
        <v>0</v>
      </c>
    </row>
    <row r="7049" spans="2:6" x14ac:dyDescent="0.15">
      <c r="B7049">
        <f ca="1">IF(INDEX(Transactions!$L:$L,ROW()-8)="",TODAY(),INDEX(Transactions!$G:$G,ROW()-8))</f>
        <v>46238</v>
      </c>
      <c r="F7049">
        <f>IF(INDEX(Transactions!$L:$L,ROW()-8)="",0,INDEX(Transactions!$Q:$Q,ROW()-8))</f>
        <v>0</v>
      </c>
    </row>
    <row r="7050" spans="2:6" x14ac:dyDescent="0.15">
      <c r="B7050">
        <f ca="1">IF(INDEX(Transactions!$L:$L,ROW()-8)="",TODAY(),INDEX(Transactions!$G:$G,ROW()-8))</f>
        <v>46238</v>
      </c>
      <c r="F7050">
        <f>IF(INDEX(Transactions!$L:$L,ROW()-8)="",0,INDEX(Transactions!$Q:$Q,ROW()-8))</f>
        <v>0</v>
      </c>
    </row>
    <row r="7051" spans="2:6" x14ac:dyDescent="0.15">
      <c r="B7051">
        <f ca="1">IF(INDEX(Transactions!$L:$L,ROW()-8)="",TODAY(),INDEX(Transactions!$G:$G,ROW()-8))</f>
        <v>46238</v>
      </c>
      <c r="F7051">
        <f>IF(INDEX(Transactions!$L:$L,ROW()-8)="",0,INDEX(Transactions!$Q:$Q,ROW()-8))</f>
        <v>0</v>
      </c>
    </row>
    <row r="7052" spans="2:6" x14ac:dyDescent="0.15">
      <c r="B7052">
        <f ca="1">IF(INDEX(Transactions!$L:$L,ROW()-8)="",TODAY(),INDEX(Transactions!$G:$G,ROW()-8))</f>
        <v>46238</v>
      </c>
      <c r="F7052">
        <f>IF(INDEX(Transactions!$L:$L,ROW()-8)="",0,INDEX(Transactions!$Q:$Q,ROW()-8))</f>
        <v>0</v>
      </c>
    </row>
    <row r="7053" spans="2:6" x14ac:dyDescent="0.15">
      <c r="B7053">
        <f ca="1">IF(INDEX(Transactions!$L:$L,ROW()-8)="",TODAY(),INDEX(Transactions!$G:$G,ROW()-8))</f>
        <v>46238</v>
      </c>
      <c r="F7053">
        <f>IF(INDEX(Transactions!$L:$L,ROW()-8)="",0,INDEX(Transactions!$Q:$Q,ROW()-8))</f>
        <v>0</v>
      </c>
    </row>
    <row r="7054" spans="2:6" x14ac:dyDescent="0.15">
      <c r="B7054">
        <f ca="1">IF(INDEX(Transactions!$L:$L,ROW()-8)="",TODAY(),INDEX(Transactions!$G:$G,ROW()-8))</f>
        <v>46238</v>
      </c>
      <c r="F7054">
        <f>IF(INDEX(Transactions!$L:$L,ROW()-8)="",0,INDEX(Transactions!$Q:$Q,ROW()-8))</f>
        <v>0</v>
      </c>
    </row>
    <row r="7055" spans="2:6" x14ac:dyDescent="0.15">
      <c r="B7055">
        <f ca="1">IF(INDEX(Transactions!$L:$L,ROW()-8)="",TODAY(),INDEX(Transactions!$G:$G,ROW()-8))</f>
        <v>46238</v>
      </c>
      <c r="F7055">
        <f>IF(INDEX(Transactions!$L:$L,ROW()-8)="",0,INDEX(Transactions!$Q:$Q,ROW()-8))</f>
        <v>0</v>
      </c>
    </row>
    <row r="7056" spans="2:6" x14ac:dyDescent="0.15">
      <c r="B7056">
        <f ca="1">IF(INDEX(Transactions!$L:$L,ROW()-8)="",TODAY(),INDEX(Transactions!$G:$G,ROW()-8))</f>
        <v>46238</v>
      </c>
      <c r="F7056">
        <f>IF(INDEX(Transactions!$L:$L,ROW()-8)="",0,INDEX(Transactions!$Q:$Q,ROW()-8))</f>
        <v>0</v>
      </c>
    </row>
    <row r="7057" spans="2:6" x14ac:dyDescent="0.15">
      <c r="B7057">
        <f ca="1">IF(INDEX(Transactions!$L:$L,ROW()-8)="",TODAY(),INDEX(Transactions!$G:$G,ROW()-8))</f>
        <v>46238</v>
      </c>
      <c r="F7057">
        <f>IF(INDEX(Transactions!$L:$L,ROW()-8)="",0,INDEX(Transactions!$Q:$Q,ROW()-8))</f>
        <v>0</v>
      </c>
    </row>
    <row r="7058" spans="2:6" x14ac:dyDescent="0.15">
      <c r="B7058">
        <f ca="1">IF(INDEX(Transactions!$L:$L,ROW()-8)="",TODAY(),INDEX(Transactions!$G:$G,ROW()-8))</f>
        <v>46238</v>
      </c>
      <c r="F7058">
        <f>IF(INDEX(Transactions!$L:$L,ROW()-8)="",0,INDEX(Transactions!$Q:$Q,ROW()-8))</f>
        <v>0</v>
      </c>
    </row>
    <row r="7059" spans="2:6" x14ac:dyDescent="0.15">
      <c r="B7059">
        <f ca="1">IF(INDEX(Transactions!$L:$L,ROW()-8)="",TODAY(),INDEX(Transactions!$G:$G,ROW()-8))</f>
        <v>46238</v>
      </c>
      <c r="F7059">
        <f>IF(INDEX(Transactions!$L:$L,ROW()-8)="",0,INDEX(Transactions!$Q:$Q,ROW()-8))</f>
        <v>0</v>
      </c>
    </row>
    <row r="7060" spans="2:6" x14ac:dyDescent="0.15">
      <c r="B7060">
        <f ca="1">IF(INDEX(Transactions!$L:$L,ROW()-8)="",TODAY(),INDEX(Transactions!$G:$G,ROW()-8))</f>
        <v>46238</v>
      </c>
      <c r="F7060">
        <f>IF(INDEX(Transactions!$L:$L,ROW()-8)="",0,INDEX(Transactions!$Q:$Q,ROW()-8))</f>
        <v>0</v>
      </c>
    </row>
    <row r="7061" spans="2:6" x14ac:dyDescent="0.15">
      <c r="B7061">
        <f ca="1">IF(INDEX(Transactions!$L:$L,ROW()-8)="",TODAY(),INDEX(Transactions!$G:$G,ROW()-8))</f>
        <v>46238</v>
      </c>
      <c r="F7061">
        <f>IF(INDEX(Transactions!$L:$L,ROW()-8)="",0,INDEX(Transactions!$Q:$Q,ROW()-8))</f>
        <v>0</v>
      </c>
    </row>
    <row r="7062" spans="2:6" x14ac:dyDescent="0.15">
      <c r="B7062">
        <f ca="1">IF(INDEX(Transactions!$L:$L,ROW()-8)="",TODAY(),INDEX(Transactions!$G:$G,ROW()-8))</f>
        <v>46238</v>
      </c>
      <c r="F7062">
        <f>IF(INDEX(Transactions!$L:$L,ROW()-8)="",0,INDEX(Transactions!$Q:$Q,ROW()-8))</f>
        <v>0</v>
      </c>
    </row>
    <row r="7063" spans="2:6" x14ac:dyDescent="0.15">
      <c r="B7063">
        <f ca="1">IF(INDEX(Transactions!$L:$L,ROW()-8)="",TODAY(),INDEX(Transactions!$G:$G,ROW()-8))</f>
        <v>46238</v>
      </c>
      <c r="F7063">
        <f>IF(INDEX(Transactions!$L:$L,ROW()-8)="",0,INDEX(Transactions!$Q:$Q,ROW()-8))</f>
        <v>0</v>
      </c>
    </row>
    <row r="7064" spans="2:6" x14ac:dyDescent="0.15">
      <c r="B7064">
        <f ca="1">IF(INDEX(Transactions!$L:$L,ROW()-8)="",TODAY(),INDEX(Transactions!$G:$G,ROW()-8))</f>
        <v>46238</v>
      </c>
      <c r="F7064">
        <f>IF(INDEX(Transactions!$L:$L,ROW()-8)="",0,INDEX(Transactions!$Q:$Q,ROW()-8))</f>
        <v>0</v>
      </c>
    </row>
    <row r="7065" spans="2:6" x14ac:dyDescent="0.15">
      <c r="B7065">
        <f ca="1">IF(INDEX(Transactions!$L:$L,ROW()-8)="",TODAY(),INDEX(Transactions!$G:$G,ROW()-8))</f>
        <v>46238</v>
      </c>
      <c r="F7065">
        <f>IF(INDEX(Transactions!$L:$L,ROW()-8)="",0,INDEX(Transactions!$Q:$Q,ROW()-8))</f>
        <v>0</v>
      </c>
    </row>
    <row r="7066" spans="2:6" x14ac:dyDescent="0.15">
      <c r="B7066">
        <f ca="1">IF(INDEX(Transactions!$L:$L,ROW()-8)="",TODAY(),INDEX(Transactions!$G:$G,ROW()-8))</f>
        <v>46238</v>
      </c>
      <c r="F7066">
        <f>IF(INDEX(Transactions!$L:$L,ROW()-8)="",0,INDEX(Transactions!$Q:$Q,ROW()-8))</f>
        <v>0</v>
      </c>
    </row>
    <row r="7067" spans="2:6" x14ac:dyDescent="0.15">
      <c r="B7067">
        <f ca="1">IF(INDEX(Transactions!$L:$L,ROW()-8)="",TODAY(),INDEX(Transactions!$G:$G,ROW()-8))</f>
        <v>46238</v>
      </c>
      <c r="F7067">
        <f>IF(INDEX(Transactions!$L:$L,ROW()-8)="",0,INDEX(Transactions!$Q:$Q,ROW()-8))</f>
        <v>0</v>
      </c>
    </row>
    <row r="7068" spans="2:6" x14ac:dyDescent="0.15">
      <c r="B7068">
        <f ca="1">IF(INDEX(Transactions!$L:$L,ROW()-8)="",TODAY(),INDEX(Transactions!$G:$G,ROW()-8))</f>
        <v>46238</v>
      </c>
      <c r="F7068">
        <f>IF(INDEX(Transactions!$L:$L,ROW()-8)="",0,INDEX(Transactions!$Q:$Q,ROW()-8))</f>
        <v>0</v>
      </c>
    </row>
    <row r="7069" spans="2:6" x14ac:dyDescent="0.15">
      <c r="B7069">
        <f ca="1">IF(INDEX(Transactions!$L:$L,ROW()-8)="",TODAY(),INDEX(Transactions!$G:$G,ROW()-8))</f>
        <v>46238</v>
      </c>
      <c r="F7069">
        <f>IF(INDEX(Transactions!$L:$L,ROW()-8)="",0,INDEX(Transactions!$Q:$Q,ROW()-8))</f>
        <v>0</v>
      </c>
    </row>
    <row r="7070" spans="2:6" x14ac:dyDescent="0.15">
      <c r="B7070">
        <f ca="1">IF(INDEX(Transactions!$L:$L,ROW()-8)="",TODAY(),INDEX(Transactions!$G:$G,ROW()-8))</f>
        <v>46238</v>
      </c>
      <c r="F7070">
        <f>IF(INDEX(Transactions!$L:$L,ROW()-8)="",0,INDEX(Transactions!$Q:$Q,ROW()-8))</f>
        <v>0</v>
      </c>
    </row>
    <row r="7071" spans="2:6" x14ac:dyDescent="0.15">
      <c r="B7071">
        <f ca="1">IF(INDEX(Transactions!$L:$L,ROW()-8)="",TODAY(),INDEX(Transactions!$G:$G,ROW()-8))</f>
        <v>46238</v>
      </c>
      <c r="F7071">
        <f>IF(INDEX(Transactions!$L:$L,ROW()-8)="",0,INDEX(Transactions!$Q:$Q,ROW()-8))</f>
        <v>0</v>
      </c>
    </row>
    <row r="7072" spans="2:6" x14ac:dyDescent="0.15">
      <c r="B7072">
        <f ca="1">IF(INDEX(Transactions!$L:$L,ROW()-8)="",TODAY(),INDEX(Transactions!$G:$G,ROW()-8))</f>
        <v>46238</v>
      </c>
      <c r="F7072">
        <f>IF(INDEX(Transactions!$L:$L,ROW()-8)="",0,INDEX(Transactions!$Q:$Q,ROW()-8))</f>
        <v>0</v>
      </c>
    </row>
    <row r="7073" spans="2:6" x14ac:dyDescent="0.15">
      <c r="B7073">
        <f ca="1">IF(INDEX(Transactions!$L:$L,ROW()-8)="",TODAY(),INDEX(Transactions!$G:$G,ROW()-8))</f>
        <v>46238</v>
      </c>
      <c r="F7073">
        <f>IF(INDEX(Transactions!$L:$L,ROW()-8)="",0,INDEX(Transactions!$Q:$Q,ROW()-8))</f>
        <v>0</v>
      </c>
    </row>
    <row r="7074" spans="2:6" x14ac:dyDescent="0.15">
      <c r="B7074">
        <f ca="1">IF(INDEX(Transactions!$L:$L,ROW()-8)="",TODAY(),INDEX(Transactions!$G:$G,ROW()-8))</f>
        <v>46238</v>
      </c>
      <c r="F7074">
        <f>IF(INDEX(Transactions!$L:$L,ROW()-8)="",0,INDEX(Transactions!$Q:$Q,ROW()-8))</f>
        <v>0</v>
      </c>
    </row>
    <row r="7075" spans="2:6" x14ac:dyDescent="0.15">
      <c r="B7075">
        <f ca="1">IF(INDEX(Transactions!$L:$L,ROW()-8)="",TODAY(),INDEX(Transactions!$G:$G,ROW()-8))</f>
        <v>46238</v>
      </c>
      <c r="F7075">
        <f>IF(INDEX(Transactions!$L:$L,ROW()-8)="",0,INDEX(Transactions!$Q:$Q,ROW()-8))</f>
        <v>0</v>
      </c>
    </row>
    <row r="7076" spans="2:6" x14ac:dyDescent="0.15">
      <c r="B7076">
        <f ca="1">IF(INDEX(Transactions!$L:$L,ROW()-8)="",TODAY(),INDEX(Transactions!$G:$G,ROW()-8))</f>
        <v>46238</v>
      </c>
      <c r="F7076">
        <f>IF(INDEX(Transactions!$L:$L,ROW()-8)="",0,INDEX(Transactions!$Q:$Q,ROW()-8))</f>
        <v>0</v>
      </c>
    </row>
    <row r="7077" spans="2:6" x14ac:dyDescent="0.15">
      <c r="B7077">
        <f ca="1">IF(INDEX(Transactions!$L:$L,ROW()-8)="",TODAY(),INDEX(Transactions!$G:$G,ROW()-8))</f>
        <v>46238</v>
      </c>
      <c r="F7077">
        <f>IF(INDEX(Transactions!$L:$L,ROW()-8)="",0,INDEX(Transactions!$Q:$Q,ROW()-8))</f>
        <v>0</v>
      </c>
    </row>
    <row r="7078" spans="2:6" x14ac:dyDescent="0.15">
      <c r="B7078">
        <f ca="1">IF(INDEX(Transactions!$L:$L,ROW()-8)="",TODAY(),INDEX(Transactions!$G:$G,ROW()-8))</f>
        <v>46238</v>
      </c>
      <c r="F7078">
        <f>IF(INDEX(Transactions!$L:$L,ROW()-8)="",0,INDEX(Transactions!$Q:$Q,ROW()-8))</f>
        <v>0</v>
      </c>
    </row>
    <row r="7079" spans="2:6" x14ac:dyDescent="0.15">
      <c r="B7079">
        <f ca="1">IF(INDEX(Transactions!$L:$L,ROW()-8)="",TODAY(),INDEX(Transactions!$G:$G,ROW()-8))</f>
        <v>46238</v>
      </c>
      <c r="F7079">
        <f>IF(INDEX(Transactions!$L:$L,ROW()-8)="",0,INDEX(Transactions!$Q:$Q,ROW()-8))</f>
        <v>0</v>
      </c>
    </row>
    <row r="7080" spans="2:6" x14ac:dyDescent="0.15">
      <c r="B7080">
        <f ca="1">IF(INDEX(Transactions!$L:$L,ROW()-8)="",TODAY(),INDEX(Transactions!$G:$G,ROW()-8))</f>
        <v>46238</v>
      </c>
      <c r="F7080">
        <f>IF(INDEX(Transactions!$L:$L,ROW()-8)="",0,INDEX(Transactions!$Q:$Q,ROW()-8))</f>
        <v>0</v>
      </c>
    </row>
    <row r="7081" spans="2:6" x14ac:dyDescent="0.15">
      <c r="B7081">
        <f ca="1">IF(INDEX(Transactions!$L:$L,ROW()-8)="",TODAY(),INDEX(Transactions!$G:$G,ROW()-8))</f>
        <v>46238</v>
      </c>
      <c r="F7081">
        <f>IF(INDEX(Transactions!$L:$L,ROW()-8)="",0,INDEX(Transactions!$Q:$Q,ROW()-8))</f>
        <v>0</v>
      </c>
    </row>
    <row r="7082" spans="2:6" x14ac:dyDescent="0.15">
      <c r="B7082">
        <f ca="1">IF(INDEX(Transactions!$L:$L,ROW()-8)="",TODAY(),INDEX(Transactions!$G:$G,ROW()-8))</f>
        <v>46238</v>
      </c>
      <c r="F7082">
        <f>IF(INDEX(Transactions!$L:$L,ROW()-8)="",0,INDEX(Transactions!$Q:$Q,ROW()-8))</f>
        <v>0</v>
      </c>
    </row>
    <row r="7083" spans="2:6" x14ac:dyDescent="0.15">
      <c r="B7083">
        <f ca="1">IF(INDEX(Transactions!$L:$L,ROW()-8)="",TODAY(),INDEX(Transactions!$G:$G,ROW()-8))</f>
        <v>46238</v>
      </c>
      <c r="F7083">
        <f>IF(INDEX(Transactions!$L:$L,ROW()-8)="",0,INDEX(Transactions!$Q:$Q,ROW()-8))</f>
        <v>0</v>
      </c>
    </row>
    <row r="7084" spans="2:6" x14ac:dyDescent="0.15">
      <c r="B7084">
        <f ca="1">IF(INDEX(Transactions!$L:$L,ROW()-8)="",TODAY(),INDEX(Transactions!$G:$G,ROW()-8))</f>
        <v>46238</v>
      </c>
      <c r="F7084">
        <f>IF(INDEX(Transactions!$L:$L,ROW()-8)="",0,INDEX(Transactions!$Q:$Q,ROW()-8))</f>
        <v>0</v>
      </c>
    </row>
    <row r="7085" spans="2:6" x14ac:dyDescent="0.15">
      <c r="B7085">
        <f ca="1">IF(INDEX(Transactions!$L:$L,ROW()-8)="",TODAY(),INDEX(Transactions!$G:$G,ROW()-8))</f>
        <v>46238</v>
      </c>
      <c r="F7085">
        <f>IF(INDEX(Transactions!$L:$L,ROW()-8)="",0,INDEX(Transactions!$Q:$Q,ROW()-8))</f>
        <v>0</v>
      </c>
    </row>
    <row r="7086" spans="2:6" x14ac:dyDescent="0.15">
      <c r="B7086">
        <f ca="1">IF(INDEX(Transactions!$L:$L,ROW()-8)="",TODAY(),INDEX(Transactions!$G:$G,ROW()-8))</f>
        <v>46238</v>
      </c>
      <c r="F7086">
        <f>IF(INDEX(Transactions!$L:$L,ROW()-8)="",0,INDEX(Transactions!$Q:$Q,ROW()-8))</f>
        <v>0</v>
      </c>
    </row>
    <row r="7087" spans="2:6" x14ac:dyDescent="0.15">
      <c r="B7087">
        <f ca="1">IF(INDEX(Transactions!$L:$L,ROW()-8)="",TODAY(),INDEX(Transactions!$G:$G,ROW()-8))</f>
        <v>46238</v>
      </c>
      <c r="F7087">
        <f>IF(INDEX(Transactions!$L:$L,ROW()-8)="",0,INDEX(Transactions!$Q:$Q,ROW()-8))</f>
        <v>0</v>
      </c>
    </row>
    <row r="7088" spans="2:6" x14ac:dyDescent="0.15">
      <c r="B7088">
        <f ca="1">IF(INDEX(Transactions!$L:$L,ROW()-8)="",TODAY(),INDEX(Transactions!$G:$G,ROW()-8))</f>
        <v>46238</v>
      </c>
      <c r="F7088">
        <f>IF(INDEX(Transactions!$L:$L,ROW()-8)="",0,INDEX(Transactions!$Q:$Q,ROW()-8))</f>
        <v>0</v>
      </c>
    </row>
    <row r="7089" spans="2:6" x14ac:dyDescent="0.15">
      <c r="B7089">
        <f ca="1">IF(INDEX(Transactions!$L:$L,ROW()-8)="",TODAY(),INDEX(Transactions!$G:$G,ROW()-8))</f>
        <v>46238</v>
      </c>
      <c r="F7089">
        <f>IF(INDEX(Transactions!$L:$L,ROW()-8)="",0,INDEX(Transactions!$Q:$Q,ROW()-8))</f>
        <v>0</v>
      </c>
    </row>
    <row r="7090" spans="2:6" x14ac:dyDescent="0.15">
      <c r="B7090">
        <f ca="1">IF(INDEX(Transactions!$L:$L,ROW()-8)="",TODAY(),INDEX(Transactions!$G:$G,ROW()-8))</f>
        <v>46238</v>
      </c>
      <c r="F7090">
        <f>IF(INDEX(Transactions!$L:$L,ROW()-8)="",0,INDEX(Transactions!$Q:$Q,ROW()-8))</f>
        <v>0</v>
      </c>
    </row>
    <row r="7091" spans="2:6" x14ac:dyDescent="0.15">
      <c r="B7091">
        <f ca="1">IF(INDEX(Transactions!$L:$L,ROW()-8)="",TODAY(),INDEX(Transactions!$G:$G,ROW()-8))</f>
        <v>46238</v>
      </c>
      <c r="F7091">
        <f>IF(INDEX(Transactions!$L:$L,ROW()-8)="",0,INDEX(Transactions!$Q:$Q,ROW()-8))</f>
        <v>0</v>
      </c>
    </row>
    <row r="7092" spans="2:6" x14ac:dyDescent="0.15">
      <c r="B7092">
        <f ca="1">IF(INDEX(Transactions!$L:$L,ROW()-8)="",TODAY(),INDEX(Transactions!$G:$G,ROW()-8))</f>
        <v>46238</v>
      </c>
      <c r="F7092">
        <f>IF(INDEX(Transactions!$L:$L,ROW()-8)="",0,INDEX(Transactions!$Q:$Q,ROW()-8))</f>
        <v>0</v>
      </c>
    </row>
    <row r="7093" spans="2:6" x14ac:dyDescent="0.15">
      <c r="B7093">
        <f ca="1">IF(INDEX(Transactions!$L:$L,ROW()-8)="",TODAY(),INDEX(Transactions!$G:$G,ROW()-8))</f>
        <v>46238</v>
      </c>
      <c r="F7093">
        <f>IF(INDEX(Transactions!$L:$L,ROW()-8)="",0,INDEX(Transactions!$Q:$Q,ROW()-8))</f>
        <v>0</v>
      </c>
    </row>
    <row r="7094" spans="2:6" x14ac:dyDescent="0.15">
      <c r="B7094">
        <f ca="1">IF(INDEX(Transactions!$L:$L,ROW()-8)="",TODAY(),INDEX(Transactions!$G:$G,ROW()-8))</f>
        <v>46238</v>
      </c>
      <c r="F7094">
        <f>IF(INDEX(Transactions!$L:$L,ROW()-8)="",0,INDEX(Transactions!$Q:$Q,ROW()-8))</f>
        <v>0</v>
      </c>
    </row>
    <row r="7095" spans="2:6" x14ac:dyDescent="0.15">
      <c r="B7095">
        <f ca="1">IF(INDEX(Transactions!$L:$L,ROW()-8)="",TODAY(),INDEX(Transactions!$G:$G,ROW()-8))</f>
        <v>46238</v>
      </c>
      <c r="F7095">
        <f>IF(INDEX(Transactions!$L:$L,ROW()-8)="",0,INDEX(Transactions!$Q:$Q,ROW()-8))</f>
        <v>0</v>
      </c>
    </row>
    <row r="7096" spans="2:6" x14ac:dyDescent="0.15">
      <c r="B7096">
        <f ca="1">IF(INDEX(Transactions!$L:$L,ROW()-8)="",TODAY(),INDEX(Transactions!$G:$G,ROW()-8))</f>
        <v>46238</v>
      </c>
      <c r="F7096">
        <f>IF(INDEX(Transactions!$L:$L,ROW()-8)="",0,INDEX(Transactions!$Q:$Q,ROW()-8))</f>
        <v>0</v>
      </c>
    </row>
    <row r="7097" spans="2:6" x14ac:dyDescent="0.15">
      <c r="B7097">
        <f ca="1">IF(INDEX(Transactions!$L:$L,ROW()-8)="",TODAY(),INDEX(Transactions!$G:$G,ROW()-8))</f>
        <v>46238</v>
      </c>
      <c r="F7097">
        <f>IF(INDEX(Transactions!$L:$L,ROW()-8)="",0,INDEX(Transactions!$Q:$Q,ROW()-8))</f>
        <v>0</v>
      </c>
    </row>
    <row r="7098" spans="2:6" x14ac:dyDescent="0.15">
      <c r="B7098">
        <f ca="1">IF(INDEX(Transactions!$L:$L,ROW()-8)="",TODAY(),INDEX(Transactions!$G:$G,ROW()-8))</f>
        <v>46238</v>
      </c>
      <c r="F7098">
        <f>IF(INDEX(Transactions!$L:$L,ROW()-8)="",0,INDEX(Transactions!$Q:$Q,ROW()-8))</f>
        <v>0</v>
      </c>
    </row>
    <row r="7099" spans="2:6" x14ac:dyDescent="0.15">
      <c r="B7099">
        <f ca="1">IF(INDEX(Transactions!$L:$L,ROW()-8)="",TODAY(),INDEX(Transactions!$G:$G,ROW()-8))</f>
        <v>46238</v>
      </c>
      <c r="F7099">
        <f>IF(INDEX(Transactions!$L:$L,ROW()-8)="",0,INDEX(Transactions!$Q:$Q,ROW()-8))</f>
        <v>0</v>
      </c>
    </row>
    <row r="7100" spans="2:6" x14ac:dyDescent="0.15">
      <c r="B7100">
        <f ca="1">IF(INDEX(Transactions!$L:$L,ROW()-8)="",TODAY(),INDEX(Transactions!$G:$G,ROW()-8))</f>
        <v>46238</v>
      </c>
      <c r="F7100">
        <f>IF(INDEX(Transactions!$L:$L,ROW()-8)="",0,INDEX(Transactions!$Q:$Q,ROW()-8))</f>
        <v>0</v>
      </c>
    </row>
    <row r="7101" spans="2:6" x14ac:dyDescent="0.15">
      <c r="B7101">
        <f ca="1">IF(INDEX(Transactions!$L:$L,ROW()-8)="",TODAY(),INDEX(Transactions!$G:$G,ROW()-8))</f>
        <v>46238</v>
      </c>
      <c r="F7101">
        <f>IF(INDEX(Transactions!$L:$L,ROW()-8)="",0,INDEX(Transactions!$Q:$Q,ROW()-8))</f>
        <v>0</v>
      </c>
    </row>
    <row r="7102" spans="2:6" x14ac:dyDescent="0.15">
      <c r="B7102">
        <f ca="1">IF(INDEX(Transactions!$L:$L,ROW()-8)="",TODAY(),INDEX(Transactions!$G:$G,ROW()-8))</f>
        <v>46238</v>
      </c>
      <c r="F7102">
        <f>IF(INDEX(Transactions!$L:$L,ROW()-8)="",0,INDEX(Transactions!$Q:$Q,ROW()-8))</f>
        <v>0</v>
      </c>
    </row>
    <row r="7103" spans="2:6" x14ac:dyDescent="0.15">
      <c r="B7103">
        <f ca="1">IF(INDEX(Transactions!$L:$L,ROW()-8)="",TODAY(),INDEX(Transactions!$G:$G,ROW()-8))</f>
        <v>46238</v>
      </c>
      <c r="F7103">
        <f>IF(INDEX(Transactions!$L:$L,ROW()-8)="",0,INDEX(Transactions!$Q:$Q,ROW()-8))</f>
        <v>0</v>
      </c>
    </row>
    <row r="7104" spans="2:6" x14ac:dyDescent="0.15">
      <c r="B7104">
        <f ca="1">IF(INDEX(Transactions!$L:$L,ROW()-8)="",TODAY(),INDEX(Transactions!$G:$G,ROW()-8))</f>
        <v>46238</v>
      </c>
      <c r="F7104">
        <f>IF(INDEX(Transactions!$L:$L,ROW()-8)="",0,INDEX(Transactions!$Q:$Q,ROW()-8))</f>
        <v>0</v>
      </c>
    </row>
    <row r="7105" spans="2:6" x14ac:dyDescent="0.15">
      <c r="B7105">
        <f ca="1">IF(INDEX(Transactions!$L:$L,ROW()-8)="",TODAY(),INDEX(Transactions!$G:$G,ROW()-8))</f>
        <v>46238</v>
      </c>
      <c r="F7105">
        <f>IF(INDEX(Transactions!$L:$L,ROW()-8)="",0,INDEX(Transactions!$Q:$Q,ROW()-8))</f>
        <v>0</v>
      </c>
    </row>
    <row r="7106" spans="2:6" x14ac:dyDescent="0.15">
      <c r="B7106">
        <f ca="1">IF(INDEX(Transactions!$L:$L,ROW()-8)="",TODAY(),INDEX(Transactions!$G:$G,ROW()-8))</f>
        <v>46238</v>
      </c>
      <c r="F7106">
        <f>IF(INDEX(Transactions!$L:$L,ROW()-8)="",0,INDEX(Transactions!$Q:$Q,ROW()-8))</f>
        <v>0</v>
      </c>
    </row>
    <row r="7107" spans="2:6" x14ac:dyDescent="0.15">
      <c r="B7107">
        <f ca="1">IF(INDEX(Transactions!$L:$L,ROW()-8)="",TODAY(),INDEX(Transactions!$G:$G,ROW()-8))</f>
        <v>46238</v>
      </c>
      <c r="F7107">
        <f>IF(INDEX(Transactions!$L:$L,ROW()-8)="",0,INDEX(Transactions!$Q:$Q,ROW()-8))</f>
        <v>0</v>
      </c>
    </row>
    <row r="7108" spans="2:6" x14ac:dyDescent="0.15">
      <c r="B7108">
        <f ca="1">IF(INDEX(Transactions!$L:$L,ROW()-8)="",TODAY(),INDEX(Transactions!$G:$G,ROW()-8))</f>
        <v>46238</v>
      </c>
      <c r="F7108">
        <f>IF(INDEX(Transactions!$L:$L,ROW()-8)="",0,INDEX(Transactions!$Q:$Q,ROW()-8))</f>
        <v>0</v>
      </c>
    </row>
    <row r="7109" spans="2:6" x14ac:dyDescent="0.15">
      <c r="B7109">
        <f ca="1">IF(INDEX(Transactions!$L:$L,ROW()-8)="",TODAY(),INDEX(Transactions!$G:$G,ROW()-8))</f>
        <v>46238</v>
      </c>
      <c r="F7109">
        <f>IF(INDEX(Transactions!$L:$L,ROW()-8)="",0,INDEX(Transactions!$Q:$Q,ROW()-8))</f>
        <v>0</v>
      </c>
    </row>
    <row r="7110" spans="2:6" x14ac:dyDescent="0.15">
      <c r="B7110">
        <f ca="1">IF(INDEX(Transactions!$L:$L,ROW()-8)="",TODAY(),INDEX(Transactions!$G:$G,ROW()-8))</f>
        <v>46238</v>
      </c>
      <c r="F7110">
        <f>IF(INDEX(Transactions!$L:$L,ROW()-8)="",0,INDEX(Transactions!$Q:$Q,ROW()-8))</f>
        <v>0</v>
      </c>
    </row>
    <row r="7111" spans="2:6" x14ac:dyDescent="0.15">
      <c r="B7111">
        <f ca="1">IF(INDEX(Transactions!$L:$L,ROW()-8)="",TODAY(),INDEX(Transactions!$G:$G,ROW()-8))</f>
        <v>46238</v>
      </c>
      <c r="F7111">
        <f>IF(INDEX(Transactions!$L:$L,ROW()-8)="",0,INDEX(Transactions!$Q:$Q,ROW()-8))</f>
        <v>0</v>
      </c>
    </row>
    <row r="7112" spans="2:6" x14ac:dyDescent="0.15">
      <c r="B7112">
        <f ca="1">IF(INDEX(Transactions!$L:$L,ROW()-8)="",TODAY(),INDEX(Transactions!$G:$G,ROW()-8))</f>
        <v>46238</v>
      </c>
      <c r="F7112">
        <f>IF(INDEX(Transactions!$L:$L,ROW()-8)="",0,INDEX(Transactions!$Q:$Q,ROW()-8))</f>
        <v>0</v>
      </c>
    </row>
    <row r="7113" spans="2:6" x14ac:dyDescent="0.15">
      <c r="B7113">
        <f ca="1">IF(INDEX(Transactions!$L:$L,ROW()-8)="",TODAY(),INDEX(Transactions!$G:$G,ROW()-8))</f>
        <v>46238</v>
      </c>
      <c r="F7113">
        <f>IF(INDEX(Transactions!$L:$L,ROW()-8)="",0,INDEX(Transactions!$Q:$Q,ROW()-8))</f>
        <v>0</v>
      </c>
    </row>
    <row r="7114" spans="2:6" x14ac:dyDescent="0.15">
      <c r="B7114">
        <f ca="1">IF(INDEX(Transactions!$L:$L,ROW()-8)="",TODAY(),INDEX(Transactions!$G:$G,ROW()-8))</f>
        <v>46238</v>
      </c>
      <c r="F7114">
        <f>IF(INDEX(Transactions!$L:$L,ROW()-8)="",0,INDEX(Transactions!$Q:$Q,ROW()-8))</f>
        <v>0</v>
      </c>
    </row>
    <row r="7115" spans="2:6" x14ac:dyDescent="0.15">
      <c r="B7115">
        <f ca="1">IF(INDEX(Transactions!$L:$L,ROW()-8)="",TODAY(),INDEX(Transactions!$G:$G,ROW()-8))</f>
        <v>46238</v>
      </c>
      <c r="F7115">
        <f>IF(INDEX(Transactions!$L:$L,ROW()-8)="",0,INDEX(Transactions!$Q:$Q,ROW()-8))</f>
        <v>0</v>
      </c>
    </row>
    <row r="7116" spans="2:6" x14ac:dyDescent="0.15">
      <c r="B7116">
        <f ca="1">IF(INDEX(Transactions!$L:$L,ROW()-8)="",TODAY(),INDEX(Transactions!$G:$G,ROW()-8))</f>
        <v>46238</v>
      </c>
      <c r="F7116">
        <f>IF(INDEX(Transactions!$L:$L,ROW()-8)="",0,INDEX(Transactions!$Q:$Q,ROW()-8))</f>
        <v>0</v>
      </c>
    </row>
    <row r="7117" spans="2:6" x14ac:dyDescent="0.15">
      <c r="B7117">
        <f ca="1">IF(INDEX(Transactions!$L:$L,ROW()-8)="",TODAY(),INDEX(Transactions!$G:$G,ROW()-8))</f>
        <v>46238</v>
      </c>
      <c r="F7117">
        <f>IF(INDEX(Transactions!$L:$L,ROW()-8)="",0,INDEX(Transactions!$Q:$Q,ROW()-8))</f>
        <v>0</v>
      </c>
    </row>
    <row r="7118" spans="2:6" x14ac:dyDescent="0.15">
      <c r="B7118">
        <f ca="1">IF(INDEX(Transactions!$L:$L,ROW()-8)="",TODAY(),INDEX(Transactions!$G:$G,ROW()-8))</f>
        <v>46238</v>
      </c>
      <c r="F7118">
        <f>IF(INDEX(Transactions!$L:$L,ROW()-8)="",0,INDEX(Transactions!$Q:$Q,ROW()-8))</f>
        <v>0</v>
      </c>
    </row>
    <row r="7119" spans="2:6" x14ac:dyDescent="0.15">
      <c r="B7119">
        <f ca="1">IF(INDEX(Transactions!$L:$L,ROW()-8)="",TODAY(),INDEX(Transactions!$G:$G,ROW()-8))</f>
        <v>46238</v>
      </c>
      <c r="F7119">
        <f>IF(INDEX(Transactions!$L:$L,ROW()-8)="",0,INDEX(Transactions!$Q:$Q,ROW()-8))</f>
        <v>0</v>
      </c>
    </row>
    <row r="7120" spans="2:6" x14ac:dyDescent="0.15">
      <c r="B7120">
        <f ca="1">IF(INDEX(Transactions!$L:$L,ROW()-8)="",TODAY(),INDEX(Transactions!$G:$G,ROW()-8))</f>
        <v>46238</v>
      </c>
      <c r="F7120">
        <f>IF(INDEX(Transactions!$L:$L,ROW()-8)="",0,INDEX(Transactions!$Q:$Q,ROW()-8))</f>
        <v>0</v>
      </c>
    </row>
    <row r="7121" spans="2:6" x14ac:dyDescent="0.15">
      <c r="B7121">
        <f ca="1">IF(INDEX(Transactions!$L:$L,ROW()-8)="",TODAY(),INDEX(Transactions!$G:$G,ROW()-8))</f>
        <v>46238</v>
      </c>
      <c r="F7121">
        <f>IF(INDEX(Transactions!$L:$L,ROW()-8)="",0,INDEX(Transactions!$Q:$Q,ROW()-8))</f>
        <v>0</v>
      </c>
    </row>
    <row r="7122" spans="2:6" x14ac:dyDescent="0.15">
      <c r="B7122">
        <f ca="1">IF(INDEX(Transactions!$L:$L,ROW()-8)="",TODAY(),INDEX(Transactions!$G:$G,ROW()-8))</f>
        <v>46238</v>
      </c>
      <c r="F7122">
        <f>IF(INDEX(Transactions!$L:$L,ROW()-8)="",0,INDEX(Transactions!$Q:$Q,ROW()-8))</f>
        <v>0</v>
      </c>
    </row>
    <row r="7123" spans="2:6" x14ac:dyDescent="0.15">
      <c r="B7123">
        <f ca="1">IF(INDEX(Transactions!$L:$L,ROW()-8)="",TODAY(),INDEX(Transactions!$G:$G,ROW()-8))</f>
        <v>46238</v>
      </c>
      <c r="F7123">
        <f>IF(INDEX(Transactions!$L:$L,ROW()-8)="",0,INDEX(Transactions!$Q:$Q,ROW()-8))</f>
        <v>0</v>
      </c>
    </row>
    <row r="7124" spans="2:6" x14ac:dyDescent="0.15">
      <c r="B7124">
        <f ca="1">IF(INDEX(Transactions!$L:$L,ROW()-8)="",TODAY(),INDEX(Transactions!$G:$G,ROW()-8))</f>
        <v>46238</v>
      </c>
      <c r="F7124">
        <f>IF(INDEX(Transactions!$L:$L,ROW()-8)="",0,INDEX(Transactions!$Q:$Q,ROW()-8))</f>
        <v>0</v>
      </c>
    </row>
    <row r="7125" spans="2:6" x14ac:dyDescent="0.15">
      <c r="B7125">
        <f ca="1">IF(INDEX(Transactions!$L:$L,ROW()-8)="",TODAY(),INDEX(Transactions!$G:$G,ROW()-8))</f>
        <v>46238</v>
      </c>
      <c r="F7125">
        <f>IF(INDEX(Transactions!$L:$L,ROW()-8)="",0,INDEX(Transactions!$Q:$Q,ROW()-8))</f>
        <v>0</v>
      </c>
    </row>
    <row r="7126" spans="2:6" x14ac:dyDescent="0.15">
      <c r="B7126">
        <f ca="1">IF(INDEX(Transactions!$L:$L,ROW()-8)="",TODAY(),INDEX(Transactions!$G:$G,ROW()-8))</f>
        <v>46238</v>
      </c>
      <c r="F7126">
        <f>IF(INDEX(Transactions!$L:$L,ROW()-8)="",0,INDEX(Transactions!$Q:$Q,ROW()-8))</f>
        <v>0</v>
      </c>
    </row>
    <row r="7127" spans="2:6" x14ac:dyDescent="0.15">
      <c r="B7127">
        <f ca="1">IF(INDEX(Transactions!$L:$L,ROW()-8)="",TODAY(),INDEX(Transactions!$G:$G,ROW()-8))</f>
        <v>46238</v>
      </c>
      <c r="F7127">
        <f>IF(INDEX(Transactions!$L:$L,ROW()-8)="",0,INDEX(Transactions!$Q:$Q,ROW()-8))</f>
        <v>0</v>
      </c>
    </row>
    <row r="7128" spans="2:6" x14ac:dyDescent="0.15">
      <c r="B7128">
        <f ca="1">IF(INDEX(Transactions!$L:$L,ROW()-8)="",TODAY(),INDEX(Transactions!$G:$G,ROW()-8))</f>
        <v>46238</v>
      </c>
      <c r="F7128">
        <f>IF(INDEX(Transactions!$L:$L,ROW()-8)="",0,INDEX(Transactions!$Q:$Q,ROW()-8))</f>
        <v>0</v>
      </c>
    </row>
    <row r="7129" spans="2:6" x14ac:dyDescent="0.15">
      <c r="B7129">
        <f ca="1">IF(INDEX(Transactions!$L:$L,ROW()-8)="",TODAY(),INDEX(Transactions!$G:$G,ROW()-8))</f>
        <v>46238</v>
      </c>
      <c r="F7129">
        <f>IF(INDEX(Transactions!$L:$L,ROW()-8)="",0,INDEX(Transactions!$Q:$Q,ROW()-8))</f>
        <v>0</v>
      </c>
    </row>
    <row r="7130" spans="2:6" x14ac:dyDescent="0.15">
      <c r="B7130">
        <f ca="1">IF(INDEX(Transactions!$L:$L,ROW()-8)="",TODAY(),INDEX(Transactions!$G:$G,ROW()-8))</f>
        <v>46238</v>
      </c>
      <c r="F7130">
        <f>IF(INDEX(Transactions!$L:$L,ROW()-8)="",0,INDEX(Transactions!$Q:$Q,ROW()-8))</f>
        <v>0</v>
      </c>
    </row>
    <row r="7131" spans="2:6" x14ac:dyDescent="0.15">
      <c r="B7131">
        <f ca="1">IF(INDEX(Transactions!$L:$L,ROW()-8)="",TODAY(),INDEX(Transactions!$G:$G,ROW()-8))</f>
        <v>46238</v>
      </c>
      <c r="F7131">
        <f>IF(INDEX(Transactions!$L:$L,ROW()-8)="",0,INDEX(Transactions!$Q:$Q,ROW()-8))</f>
        <v>0</v>
      </c>
    </row>
    <row r="7132" spans="2:6" x14ac:dyDescent="0.15">
      <c r="B7132">
        <f ca="1">IF(INDEX(Transactions!$L:$L,ROW()-8)="",TODAY(),INDEX(Transactions!$G:$G,ROW()-8))</f>
        <v>46238</v>
      </c>
      <c r="F7132">
        <f>IF(INDEX(Transactions!$L:$L,ROW()-8)="",0,INDEX(Transactions!$Q:$Q,ROW()-8))</f>
        <v>0</v>
      </c>
    </row>
    <row r="7133" spans="2:6" x14ac:dyDescent="0.15">
      <c r="B7133">
        <f ca="1">IF(INDEX(Transactions!$L:$L,ROW()-8)="",TODAY(),INDEX(Transactions!$G:$G,ROW()-8))</f>
        <v>46238</v>
      </c>
      <c r="F7133">
        <f>IF(INDEX(Transactions!$L:$L,ROW()-8)="",0,INDEX(Transactions!$Q:$Q,ROW()-8))</f>
        <v>0</v>
      </c>
    </row>
    <row r="7134" spans="2:6" x14ac:dyDescent="0.15">
      <c r="B7134">
        <f ca="1">IF(INDEX(Transactions!$L:$L,ROW()-8)="",TODAY(),INDEX(Transactions!$G:$G,ROW()-8))</f>
        <v>46238</v>
      </c>
      <c r="F7134">
        <f>IF(INDEX(Transactions!$L:$L,ROW()-8)="",0,INDEX(Transactions!$Q:$Q,ROW()-8))</f>
        <v>0</v>
      </c>
    </row>
    <row r="7135" spans="2:6" x14ac:dyDescent="0.15">
      <c r="B7135">
        <f ca="1">IF(INDEX(Transactions!$L:$L,ROW()-8)="",TODAY(),INDEX(Transactions!$G:$G,ROW()-8))</f>
        <v>46238</v>
      </c>
      <c r="F7135">
        <f>IF(INDEX(Transactions!$L:$L,ROW()-8)="",0,INDEX(Transactions!$Q:$Q,ROW()-8))</f>
        <v>0</v>
      </c>
    </row>
    <row r="7136" spans="2:6" x14ac:dyDescent="0.15">
      <c r="B7136">
        <f ca="1">IF(INDEX(Transactions!$L:$L,ROW()-8)="",TODAY(),INDEX(Transactions!$G:$G,ROW()-8))</f>
        <v>46238</v>
      </c>
      <c r="F7136">
        <f>IF(INDEX(Transactions!$L:$L,ROW()-8)="",0,INDEX(Transactions!$Q:$Q,ROW()-8))</f>
        <v>0</v>
      </c>
    </row>
    <row r="7137" spans="2:6" x14ac:dyDescent="0.15">
      <c r="B7137">
        <f ca="1">IF(INDEX(Transactions!$L:$L,ROW()-8)="",TODAY(),INDEX(Transactions!$G:$G,ROW()-8))</f>
        <v>46238</v>
      </c>
      <c r="F7137">
        <f>IF(INDEX(Transactions!$L:$L,ROW()-8)="",0,INDEX(Transactions!$Q:$Q,ROW()-8))</f>
        <v>0</v>
      </c>
    </row>
    <row r="7138" spans="2:6" x14ac:dyDescent="0.15">
      <c r="B7138">
        <f ca="1">IF(INDEX(Transactions!$L:$L,ROW()-8)="",TODAY(),INDEX(Transactions!$G:$G,ROW()-8))</f>
        <v>46238</v>
      </c>
      <c r="F7138">
        <f>IF(INDEX(Transactions!$L:$L,ROW()-8)="",0,INDEX(Transactions!$Q:$Q,ROW()-8))</f>
        <v>0</v>
      </c>
    </row>
    <row r="7139" spans="2:6" x14ac:dyDescent="0.15">
      <c r="B7139">
        <f ca="1">IF(INDEX(Transactions!$L:$L,ROW()-8)="",TODAY(),INDEX(Transactions!$G:$G,ROW()-8))</f>
        <v>46238</v>
      </c>
      <c r="F7139">
        <f>IF(INDEX(Transactions!$L:$L,ROW()-8)="",0,INDEX(Transactions!$Q:$Q,ROW()-8))</f>
        <v>0</v>
      </c>
    </row>
    <row r="7140" spans="2:6" x14ac:dyDescent="0.15">
      <c r="B7140">
        <f ca="1">IF(INDEX(Transactions!$L:$L,ROW()-8)="",TODAY(),INDEX(Transactions!$G:$G,ROW()-8))</f>
        <v>46238</v>
      </c>
      <c r="F7140">
        <f>IF(INDEX(Transactions!$L:$L,ROW()-8)="",0,INDEX(Transactions!$Q:$Q,ROW()-8))</f>
        <v>0</v>
      </c>
    </row>
    <row r="7141" spans="2:6" x14ac:dyDescent="0.15">
      <c r="B7141">
        <f ca="1">IF(INDEX(Transactions!$L:$L,ROW()-8)="",TODAY(),INDEX(Transactions!$G:$G,ROW()-8))</f>
        <v>46238</v>
      </c>
      <c r="F7141">
        <f>IF(INDEX(Transactions!$L:$L,ROW()-8)="",0,INDEX(Transactions!$Q:$Q,ROW()-8))</f>
        <v>0</v>
      </c>
    </row>
    <row r="7142" spans="2:6" x14ac:dyDescent="0.15">
      <c r="B7142">
        <f ca="1">IF(INDEX(Transactions!$L:$L,ROW()-8)="",TODAY(),INDEX(Transactions!$G:$G,ROW()-8))</f>
        <v>46238</v>
      </c>
      <c r="F7142">
        <f>IF(INDEX(Transactions!$L:$L,ROW()-8)="",0,INDEX(Transactions!$Q:$Q,ROW()-8))</f>
        <v>0</v>
      </c>
    </row>
    <row r="7143" spans="2:6" x14ac:dyDescent="0.15">
      <c r="B7143">
        <f ca="1">IF(INDEX(Transactions!$L:$L,ROW()-8)="",TODAY(),INDEX(Transactions!$G:$G,ROW()-8))</f>
        <v>46238</v>
      </c>
      <c r="F7143">
        <f>IF(INDEX(Transactions!$L:$L,ROW()-8)="",0,INDEX(Transactions!$Q:$Q,ROW()-8))</f>
        <v>0</v>
      </c>
    </row>
    <row r="7144" spans="2:6" x14ac:dyDescent="0.15">
      <c r="B7144">
        <f ca="1">IF(INDEX(Transactions!$L:$L,ROW()-8)="",TODAY(),INDEX(Transactions!$G:$G,ROW()-8))</f>
        <v>46238</v>
      </c>
      <c r="F7144">
        <f>IF(INDEX(Transactions!$L:$L,ROW()-8)="",0,INDEX(Transactions!$Q:$Q,ROW()-8))</f>
        <v>0</v>
      </c>
    </row>
    <row r="7145" spans="2:6" x14ac:dyDescent="0.15">
      <c r="B7145">
        <f ca="1">IF(INDEX(Transactions!$L:$L,ROW()-8)="",TODAY(),INDEX(Transactions!$G:$G,ROW()-8))</f>
        <v>46238</v>
      </c>
      <c r="F7145">
        <f>IF(INDEX(Transactions!$L:$L,ROW()-8)="",0,INDEX(Transactions!$Q:$Q,ROW()-8))</f>
        <v>0</v>
      </c>
    </row>
    <row r="7146" spans="2:6" x14ac:dyDescent="0.15">
      <c r="B7146">
        <f ca="1">IF(INDEX(Transactions!$L:$L,ROW()-8)="",TODAY(),INDEX(Transactions!$G:$G,ROW()-8))</f>
        <v>46238</v>
      </c>
      <c r="F7146">
        <f>IF(INDEX(Transactions!$L:$L,ROW()-8)="",0,INDEX(Transactions!$Q:$Q,ROW()-8))</f>
        <v>0</v>
      </c>
    </row>
    <row r="7147" spans="2:6" x14ac:dyDescent="0.15">
      <c r="B7147">
        <f ca="1">IF(INDEX(Transactions!$L:$L,ROW()-8)="",TODAY(),INDEX(Transactions!$G:$G,ROW()-8))</f>
        <v>46238</v>
      </c>
      <c r="F7147">
        <f>IF(INDEX(Transactions!$L:$L,ROW()-8)="",0,INDEX(Transactions!$Q:$Q,ROW()-8))</f>
        <v>0</v>
      </c>
    </row>
    <row r="7148" spans="2:6" x14ac:dyDescent="0.15">
      <c r="B7148">
        <f ca="1">IF(INDEX(Transactions!$L:$L,ROW()-8)="",TODAY(),INDEX(Transactions!$G:$G,ROW()-8))</f>
        <v>46238</v>
      </c>
      <c r="F7148">
        <f>IF(INDEX(Transactions!$L:$L,ROW()-8)="",0,INDEX(Transactions!$Q:$Q,ROW()-8))</f>
        <v>0</v>
      </c>
    </row>
    <row r="7149" spans="2:6" x14ac:dyDescent="0.15">
      <c r="B7149">
        <f ca="1">IF(INDEX(Transactions!$L:$L,ROW()-8)="",TODAY(),INDEX(Transactions!$G:$G,ROW()-8))</f>
        <v>46238</v>
      </c>
      <c r="F7149">
        <f>IF(INDEX(Transactions!$L:$L,ROW()-8)="",0,INDEX(Transactions!$Q:$Q,ROW()-8))</f>
        <v>0</v>
      </c>
    </row>
    <row r="7150" spans="2:6" x14ac:dyDescent="0.15">
      <c r="B7150">
        <f ca="1">IF(INDEX(Transactions!$L:$L,ROW()-8)="",TODAY(),INDEX(Transactions!$G:$G,ROW()-8))</f>
        <v>46238</v>
      </c>
      <c r="F7150">
        <f>IF(INDEX(Transactions!$L:$L,ROW()-8)="",0,INDEX(Transactions!$Q:$Q,ROW()-8))</f>
        <v>0</v>
      </c>
    </row>
    <row r="7151" spans="2:6" x14ac:dyDescent="0.15">
      <c r="B7151">
        <f ca="1">IF(INDEX(Transactions!$L:$L,ROW()-8)="",TODAY(),INDEX(Transactions!$G:$G,ROW()-8))</f>
        <v>46238</v>
      </c>
      <c r="F7151">
        <f>IF(INDEX(Transactions!$L:$L,ROW()-8)="",0,INDEX(Transactions!$Q:$Q,ROW()-8))</f>
        <v>0</v>
      </c>
    </row>
    <row r="7152" spans="2:6" x14ac:dyDescent="0.15">
      <c r="B7152">
        <f ca="1">IF(INDEX(Transactions!$L:$L,ROW()-8)="",TODAY(),INDEX(Transactions!$G:$G,ROW()-8))</f>
        <v>46238</v>
      </c>
      <c r="F7152">
        <f>IF(INDEX(Transactions!$L:$L,ROW()-8)="",0,INDEX(Transactions!$Q:$Q,ROW()-8))</f>
        <v>0</v>
      </c>
    </row>
    <row r="7153" spans="2:6" x14ac:dyDescent="0.15">
      <c r="B7153">
        <f ca="1">IF(INDEX(Transactions!$L:$L,ROW()-8)="",TODAY(),INDEX(Transactions!$G:$G,ROW()-8))</f>
        <v>46238</v>
      </c>
      <c r="F7153">
        <f>IF(INDEX(Transactions!$L:$L,ROW()-8)="",0,INDEX(Transactions!$Q:$Q,ROW()-8))</f>
        <v>0</v>
      </c>
    </row>
    <row r="7154" spans="2:6" x14ac:dyDescent="0.15">
      <c r="B7154">
        <f ca="1">IF(INDEX(Transactions!$L:$L,ROW()-8)="",TODAY(),INDEX(Transactions!$G:$G,ROW()-8))</f>
        <v>46238</v>
      </c>
      <c r="F7154">
        <f>IF(INDEX(Transactions!$L:$L,ROW()-8)="",0,INDEX(Transactions!$Q:$Q,ROW()-8))</f>
        <v>0</v>
      </c>
    </row>
    <row r="7155" spans="2:6" x14ac:dyDescent="0.15">
      <c r="B7155">
        <f ca="1">IF(INDEX(Transactions!$L:$L,ROW()-8)="",TODAY(),INDEX(Transactions!$G:$G,ROW()-8))</f>
        <v>46238</v>
      </c>
      <c r="F7155">
        <f>IF(INDEX(Transactions!$L:$L,ROW()-8)="",0,INDEX(Transactions!$Q:$Q,ROW()-8))</f>
        <v>0</v>
      </c>
    </row>
    <row r="7156" spans="2:6" x14ac:dyDescent="0.15">
      <c r="B7156">
        <f ca="1">IF(INDEX(Transactions!$L:$L,ROW()-8)="",TODAY(),INDEX(Transactions!$G:$G,ROW()-8))</f>
        <v>46238</v>
      </c>
      <c r="F7156">
        <f>IF(INDEX(Transactions!$L:$L,ROW()-8)="",0,INDEX(Transactions!$Q:$Q,ROW()-8))</f>
        <v>0</v>
      </c>
    </row>
    <row r="7157" spans="2:6" x14ac:dyDescent="0.15">
      <c r="B7157">
        <f ca="1">IF(INDEX(Transactions!$L:$L,ROW()-8)="",TODAY(),INDEX(Transactions!$G:$G,ROW()-8))</f>
        <v>46238</v>
      </c>
      <c r="F7157">
        <f>IF(INDEX(Transactions!$L:$L,ROW()-8)="",0,INDEX(Transactions!$Q:$Q,ROW()-8))</f>
        <v>0</v>
      </c>
    </row>
    <row r="7158" spans="2:6" x14ac:dyDescent="0.15">
      <c r="B7158">
        <f ca="1">IF(INDEX(Transactions!$L:$L,ROW()-8)="",TODAY(),INDEX(Transactions!$G:$G,ROW()-8))</f>
        <v>46238</v>
      </c>
      <c r="F7158">
        <f>IF(INDEX(Transactions!$L:$L,ROW()-8)="",0,INDEX(Transactions!$Q:$Q,ROW()-8))</f>
        <v>0</v>
      </c>
    </row>
    <row r="7159" spans="2:6" x14ac:dyDescent="0.15">
      <c r="B7159">
        <f ca="1">IF(INDEX(Transactions!$L:$L,ROW()-8)="",TODAY(),INDEX(Transactions!$G:$G,ROW()-8))</f>
        <v>46238</v>
      </c>
      <c r="F7159">
        <f>IF(INDEX(Transactions!$L:$L,ROW()-8)="",0,INDEX(Transactions!$Q:$Q,ROW()-8))</f>
        <v>0</v>
      </c>
    </row>
    <row r="7160" spans="2:6" x14ac:dyDescent="0.15">
      <c r="B7160">
        <f ca="1">IF(INDEX(Transactions!$L:$L,ROW()-8)="",TODAY(),INDEX(Transactions!$G:$G,ROW()-8))</f>
        <v>46238</v>
      </c>
      <c r="F7160">
        <f>IF(INDEX(Transactions!$L:$L,ROW()-8)="",0,INDEX(Transactions!$Q:$Q,ROW()-8))</f>
        <v>0</v>
      </c>
    </row>
    <row r="7161" spans="2:6" x14ac:dyDescent="0.15">
      <c r="B7161">
        <f ca="1">IF(INDEX(Transactions!$L:$L,ROW()-8)="",TODAY(),INDEX(Transactions!$G:$G,ROW()-8))</f>
        <v>46238</v>
      </c>
      <c r="F7161">
        <f>IF(INDEX(Transactions!$L:$L,ROW()-8)="",0,INDEX(Transactions!$Q:$Q,ROW()-8))</f>
        <v>0</v>
      </c>
    </row>
    <row r="7162" spans="2:6" x14ac:dyDescent="0.15">
      <c r="B7162">
        <f ca="1">IF(INDEX(Transactions!$L:$L,ROW()-8)="",TODAY(),INDEX(Transactions!$G:$G,ROW()-8))</f>
        <v>46238</v>
      </c>
      <c r="F7162">
        <f>IF(INDEX(Transactions!$L:$L,ROW()-8)="",0,INDEX(Transactions!$Q:$Q,ROW()-8))</f>
        <v>0</v>
      </c>
    </row>
    <row r="7163" spans="2:6" x14ac:dyDescent="0.15">
      <c r="B7163">
        <f ca="1">IF(INDEX(Transactions!$L:$L,ROW()-8)="",TODAY(),INDEX(Transactions!$G:$G,ROW()-8))</f>
        <v>46238</v>
      </c>
      <c r="F7163">
        <f>IF(INDEX(Transactions!$L:$L,ROW()-8)="",0,INDEX(Transactions!$Q:$Q,ROW()-8))</f>
        <v>0</v>
      </c>
    </row>
    <row r="7164" spans="2:6" x14ac:dyDescent="0.15">
      <c r="B7164">
        <f ca="1">IF(INDEX(Transactions!$L:$L,ROW()-8)="",TODAY(),INDEX(Transactions!$G:$G,ROW()-8))</f>
        <v>46238</v>
      </c>
      <c r="F7164">
        <f>IF(INDEX(Transactions!$L:$L,ROW()-8)="",0,INDEX(Transactions!$Q:$Q,ROW()-8))</f>
        <v>0</v>
      </c>
    </row>
    <row r="7165" spans="2:6" x14ac:dyDescent="0.15">
      <c r="B7165">
        <f ca="1">IF(INDEX(Transactions!$L:$L,ROW()-8)="",TODAY(),INDEX(Transactions!$G:$G,ROW()-8))</f>
        <v>46238</v>
      </c>
      <c r="F7165">
        <f>IF(INDEX(Transactions!$L:$L,ROW()-8)="",0,INDEX(Transactions!$Q:$Q,ROW()-8))</f>
        <v>0</v>
      </c>
    </row>
    <row r="7166" spans="2:6" x14ac:dyDescent="0.15">
      <c r="B7166">
        <f ca="1">IF(INDEX(Transactions!$L:$L,ROW()-8)="",TODAY(),INDEX(Transactions!$G:$G,ROW()-8))</f>
        <v>46238</v>
      </c>
      <c r="F7166">
        <f>IF(INDEX(Transactions!$L:$L,ROW()-8)="",0,INDEX(Transactions!$Q:$Q,ROW()-8))</f>
        <v>0</v>
      </c>
    </row>
    <row r="7167" spans="2:6" x14ac:dyDescent="0.15">
      <c r="B7167">
        <f ca="1">IF(INDEX(Transactions!$L:$L,ROW()-8)="",TODAY(),INDEX(Transactions!$G:$G,ROW()-8))</f>
        <v>46238</v>
      </c>
      <c r="F7167">
        <f>IF(INDEX(Transactions!$L:$L,ROW()-8)="",0,INDEX(Transactions!$Q:$Q,ROW()-8))</f>
        <v>0</v>
      </c>
    </row>
    <row r="7168" spans="2:6" x14ac:dyDescent="0.15">
      <c r="B7168">
        <f ca="1">IF(INDEX(Transactions!$L:$L,ROW()-8)="",TODAY(),INDEX(Transactions!$G:$G,ROW()-8))</f>
        <v>46238</v>
      </c>
      <c r="F7168">
        <f>IF(INDEX(Transactions!$L:$L,ROW()-8)="",0,INDEX(Transactions!$Q:$Q,ROW()-8))</f>
        <v>0</v>
      </c>
    </row>
    <row r="7169" spans="2:6" x14ac:dyDescent="0.15">
      <c r="B7169">
        <f ca="1">IF(INDEX(Transactions!$L:$L,ROW()-8)="",TODAY(),INDEX(Transactions!$G:$G,ROW()-8))</f>
        <v>46238</v>
      </c>
      <c r="F7169">
        <f>IF(INDEX(Transactions!$L:$L,ROW()-8)="",0,INDEX(Transactions!$Q:$Q,ROW()-8))</f>
        <v>0</v>
      </c>
    </row>
    <row r="7170" spans="2:6" x14ac:dyDescent="0.15">
      <c r="B7170">
        <f ca="1">IF(INDEX(Transactions!$L:$L,ROW()-8)="",TODAY(),INDEX(Transactions!$G:$G,ROW()-8))</f>
        <v>46238</v>
      </c>
      <c r="F7170">
        <f>IF(INDEX(Transactions!$L:$L,ROW()-8)="",0,INDEX(Transactions!$Q:$Q,ROW()-8))</f>
        <v>0</v>
      </c>
    </row>
    <row r="7171" spans="2:6" x14ac:dyDescent="0.15">
      <c r="B7171">
        <f ca="1">IF(INDEX(Transactions!$L:$L,ROW()-8)="",TODAY(),INDEX(Transactions!$G:$G,ROW()-8))</f>
        <v>46238</v>
      </c>
      <c r="F7171">
        <f>IF(INDEX(Transactions!$L:$L,ROW()-8)="",0,INDEX(Transactions!$Q:$Q,ROW()-8))</f>
        <v>0</v>
      </c>
    </row>
    <row r="7172" spans="2:6" x14ac:dyDescent="0.15">
      <c r="B7172">
        <f ca="1">IF(INDEX(Transactions!$L:$L,ROW()-8)="",TODAY(),INDEX(Transactions!$G:$G,ROW()-8))</f>
        <v>46238</v>
      </c>
      <c r="F7172">
        <f>IF(INDEX(Transactions!$L:$L,ROW()-8)="",0,INDEX(Transactions!$Q:$Q,ROW()-8))</f>
        <v>0</v>
      </c>
    </row>
    <row r="7173" spans="2:6" x14ac:dyDescent="0.15">
      <c r="B7173">
        <f ca="1">IF(INDEX(Transactions!$L:$L,ROW()-8)="",TODAY(),INDEX(Transactions!$G:$G,ROW()-8))</f>
        <v>46238</v>
      </c>
      <c r="F7173">
        <f>IF(INDEX(Transactions!$L:$L,ROW()-8)="",0,INDEX(Transactions!$Q:$Q,ROW()-8))</f>
        <v>0</v>
      </c>
    </row>
    <row r="7174" spans="2:6" x14ac:dyDescent="0.15">
      <c r="B7174">
        <f ca="1">IF(INDEX(Transactions!$L:$L,ROW()-8)="",TODAY(),INDEX(Transactions!$G:$G,ROW()-8))</f>
        <v>46238</v>
      </c>
      <c r="F7174">
        <f>IF(INDEX(Transactions!$L:$L,ROW()-8)="",0,INDEX(Transactions!$Q:$Q,ROW()-8))</f>
        <v>0</v>
      </c>
    </row>
    <row r="7175" spans="2:6" x14ac:dyDescent="0.15">
      <c r="B7175">
        <f ca="1">IF(INDEX(Transactions!$L:$L,ROW()-8)="",TODAY(),INDEX(Transactions!$G:$G,ROW()-8))</f>
        <v>46238</v>
      </c>
      <c r="F7175">
        <f>IF(INDEX(Transactions!$L:$L,ROW()-8)="",0,INDEX(Transactions!$Q:$Q,ROW()-8))</f>
        <v>0</v>
      </c>
    </row>
    <row r="7176" spans="2:6" x14ac:dyDescent="0.15">
      <c r="B7176">
        <f ca="1">IF(INDEX(Transactions!$L:$L,ROW()-8)="",TODAY(),INDEX(Transactions!$G:$G,ROW()-8))</f>
        <v>46238</v>
      </c>
      <c r="F7176">
        <f>IF(INDEX(Transactions!$L:$L,ROW()-8)="",0,INDEX(Transactions!$Q:$Q,ROW()-8))</f>
        <v>0</v>
      </c>
    </row>
    <row r="7177" spans="2:6" x14ac:dyDescent="0.15">
      <c r="B7177">
        <f ca="1">IF(INDEX(Transactions!$L:$L,ROW()-8)="",TODAY(),INDEX(Transactions!$G:$G,ROW()-8))</f>
        <v>46238</v>
      </c>
      <c r="F7177">
        <f>IF(INDEX(Transactions!$L:$L,ROW()-8)="",0,INDEX(Transactions!$Q:$Q,ROW()-8))</f>
        <v>0</v>
      </c>
    </row>
    <row r="7178" spans="2:6" x14ac:dyDescent="0.15">
      <c r="B7178">
        <f ca="1">IF(INDEX(Transactions!$L:$L,ROW()-8)="",TODAY(),INDEX(Transactions!$G:$G,ROW()-8))</f>
        <v>46238</v>
      </c>
      <c r="F7178">
        <f>IF(INDEX(Transactions!$L:$L,ROW()-8)="",0,INDEX(Transactions!$Q:$Q,ROW()-8))</f>
        <v>0</v>
      </c>
    </row>
    <row r="7179" spans="2:6" x14ac:dyDescent="0.15">
      <c r="B7179">
        <f ca="1">IF(INDEX(Transactions!$L:$L,ROW()-8)="",TODAY(),INDEX(Transactions!$G:$G,ROW()-8))</f>
        <v>46238</v>
      </c>
      <c r="F7179">
        <f>IF(INDEX(Transactions!$L:$L,ROW()-8)="",0,INDEX(Transactions!$Q:$Q,ROW()-8))</f>
        <v>0</v>
      </c>
    </row>
    <row r="7180" spans="2:6" x14ac:dyDescent="0.15">
      <c r="B7180">
        <f ca="1">IF(INDEX(Transactions!$L:$L,ROW()-8)="",TODAY(),INDEX(Transactions!$G:$G,ROW()-8))</f>
        <v>46238</v>
      </c>
      <c r="F7180">
        <f>IF(INDEX(Transactions!$L:$L,ROW()-8)="",0,INDEX(Transactions!$Q:$Q,ROW()-8))</f>
        <v>0</v>
      </c>
    </row>
    <row r="7181" spans="2:6" x14ac:dyDescent="0.15">
      <c r="B7181">
        <f ca="1">IF(INDEX(Transactions!$L:$L,ROW()-8)="",TODAY(),INDEX(Transactions!$G:$G,ROW()-8))</f>
        <v>46238</v>
      </c>
      <c r="F7181">
        <f>IF(INDEX(Transactions!$L:$L,ROW()-8)="",0,INDEX(Transactions!$Q:$Q,ROW()-8))</f>
        <v>0</v>
      </c>
    </row>
    <row r="7182" spans="2:6" x14ac:dyDescent="0.15">
      <c r="B7182">
        <f ca="1">IF(INDEX(Transactions!$L:$L,ROW()-8)="",TODAY(),INDEX(Transactions!$G:$G,ROW()-8))</f>
        <v>46238</v>
      </c>
      <c r="F7182">
        <f>IF(INDEX(Transactions!$L:$L,ROW()-8)="",0,INDEX(Transactions!$Q:$Q,ROW()-8))</f>
        <v>0</v>
      </c>
    </row>
    <row r="7183" spans="2:6" x14ac:dyDescent="0.15">
      <c r="B7183">
        <f ca="1">IF(INDEX(Transactions!$L:$L,ROW()-8)="",TODAY(),INDEX(Transactions!$G:$G,ROW()-8))</f>
        <v>46238</v>
      </c>
      <c r="F7183">
        <f>IF(INDEX(Transactions!$L:$L,ROW()-8)="",0,INDEX(Transactions!$Q:$Q,ROW()-8))</f>
        <v>0</v>
      </c>
    </row>
    <row r="7184" spans="2:6" x14ac:dyDescent="0.15">
      <c r="B7184">
        <f ca="1">IF(INDEX(Transactions!$L:$L,ROW()-8)="",TODAY(),INDEX(Transactions!$G:$G,ROW()-8))</f>
        <v>46238</v>
      </c>
      <c r="F7184">
        <f>IF(INDEX(Transactions!$L:$L,ROW()-8)="",0,INDEX(Transactions!$Q:$Q,ROW()-8))</f>
        <v>0</v>
      </c>
    </row>
    <row r="7185" spans="2:6" x14ac:dyDescent="0.15">
      <c r="B7185">
        <f ca="1">IF(INDEX(Transactions!$L:$L,ROW()-8)="",TODAY(),INDEX(Transactions!$G:$G,ROW()-8))</f>
        <v>46238</v>
      </c>
      <c r="F7185">
        <f>IF(INDEX(Transactions!$L:$L,ROW()-8)="",0,INDEX(Transactions!$Q:$Q,ROW()-8))</f>
        <v>0</v>
      </c>
    </row>
    <row r="7186" spans="2:6" x14ac:dyDescent="0.15">
      <c r="B7186">
        <f ca="1">IF(INDEX(Transactions!$L:$L,ROW()-8)="",TODAY(),INDEX(Transactions!$G:$G,ROW()-8))</f>
        <v>46238</v>
      </c>
      <c r="F7186">
        <f>IF(INDEX(Transactions!$L:$L,ROW()-8)="",0,INDEX(Transactions!$Q:$Q,ROW()-8))</f>
        <v>0</v>
      </c>
    </row>
    <row r="7187" spans="2:6" x14ac:dyDescent="0.15">
      <c r="B7187">
        <f ca="1">IF(INDEX(Transactions!$L:$L,ROW()-8)="",TODAY(),INDEX(Transactions!$G:$G,ROW()-8))</f>
        <v>46238</v>
      </c>
      <c r="F7187">
        <f>IF(INDEX(Transactions!$L:$L,ROW()-8)="",0,INDEX(Transactions!$Q:$Q,ROW()-8))</f>
        <v>0</v>
      </c>
    </row>
    <row r="7188" spans="2:6" x14ac:dyDescent="0.15">
      <c r="B7188">
        <f ca="1">IF(INDEX(Transactions!$L:$L,ROW()-8)="",TODAY(),INDEX(Transactions!$G:$G,ROW()-8))</f>
        <v>46238</v>
      </c>
      <c r="F7188">
        <f>IF(INDEX(Transactions!$L:$L,ROW()-8)="",0,INDEX(Transactions!$Q:$Q,ROW()-8))</f>
        <v>0</v>
      </c>
    </row>
    <row r="7189" spans="2:6" x14ac:dyDescent="0.15">
      <c r="B7189">
        <f ca="1">IF(INDEX(Transactions!$L:$L,ROW()-8)="",TODAY(),INDEX(Transactions!$G:$G,ROW()-8))</f>
        <v>46238</v>
      </c>
      <c r="F7189">
        <f>IF(INDEX(Transactions!$L:$L,ROW()-8)="",0,INDEX(Transactions!$Q:$Q,ROW()-8))</f>
        <v>0</v>
      </c>
    </row>
    <row r="7190" spans="2:6" x14ac:dyDescent="0.15">
      <c r="B7190">
        <f ca="1">IF(INDEX(Transactions!$L:$L,ROW()-8)="",TODAY(),INDEX(Transactions!$G:$G,ROW()-8))</f>
        <v>46238</v>
      </c>
      <c r="F7190">
        <f>IF(INDEX(Transactions!$L:$L,ROW()-8)="",0,INDEX(Transactions!$Q:$Q,ROW()-8))</f>
        <v>0</v>
      </c>
    </row>
    <row r="7191" spans="2:6" x14ac:dyDescent="0.15">
      <c r="B7191">
        <f ca="1">IF(INDEX(Transactions!$L:$L,ROW()-8)="",TODAY(),INDEX(Transactions!$G:$G,ROW()-8))</f>
        <v>46238</v>
      </c>
      <c r="F7191">
        <f>IF(INDEX(Transactions!$L:$L,ROW()-8)="",0,INDEX(Transactions!$Q:$Q,ROW()-8))</f>
        <v>0</v>
      </c>
    </row>
    <row r="7192" spans="2:6" x14ac:dyDescent="0.15">
      <c r="B7192">
        <f ca="1">IF(INDEX(Transactions!$L:$L,ROW()-8)="",TODAY(),INDEX(Transactions!$G:$G,ROW()-8))</f>
        <v>46238</v>
      </c>
      <c r="F7192">
        <f>IF(INDEX(Transactions!$L:$L,ROW()-8)="",0,INDEX(Transactions!$Q:$Q,ROW()-8))</f>
        <v>0</v>
      </c>
    </row>
    <row r="7193" spans="2:6" x14ac:dyDescent="0.15">
      <c r="B7193">
        <f ca="1">IF(INDEX(Transactions!$L:$L,ROW()-8)="",TODAY(),INDEX(Transactions!$G:$G,ROW()-8))</f>
        <v>46238</v>
      </c>
      <c r="F7193">
        <f>IF(INDEX(Transactions!$L:$L,ROW()-8)="",0,INDEX(Transactions!$Q:$Q,ROW()-8))</f>
        <v>0</v>
      </c>
    </row>
    <row r="7194" spans="2:6" x14ac:dyDescent="0.15">
      <c r="B7194">
        <f ca="1">IF(INDEX(Transactions!$L:$L,ROW()-8)="",TODAY(),INDEX(Transactions!$G:$G,ROW()-8))</f>
        <v>46238</v>
      </c>
      <c r="F7194">
        <f>IF(INDEX(Transactions!$L:$L,ROW()-8)="",0,INDEX(Transactions!$Q:$Q,ROW()-8))</f>
        <v>0</v>
      </c>
    </row>
    <row r="7195" spans="2:6" x14ac:dyDescent="0.15">
      <c r="B7195">
        <f ca="1">IF(INDEX(Transactions!$L:$L,ROW()-8)="",TODAY(),INDEX(Transactions!$G:$G,ROW()-8))</f>
        <v>46238</v>
      </c>
      <c r="F7195">
        <f>IF(INDEX(Transactions!$L:$L,ROW()-8)="",0,INDEX(Transactions!$Q:$Q,ROW()-8))</f>
        <v>0</v>
      </c>
    </row>
    <row r="7196" spans="2:6" x14ac:dyDescent="0.15">
      <c r="B7196">
        <f ca="1">IF(INDEX(Transactions!$L:$L,ROW()-8)="",TODAY(),INDEX(Transactions!$G:$G,ROW()-8))</f>
        <v>46238</v>
      </c>
      <c r="F7196">
        <f>IF(INDEX(Transactions!$L:$L,ROW()-8)="",0,INDEX(Transactions!$Q:$Q,ROW()-8))</f>
        <v>0</v>
      </c>
    </row>
    <row r="7197" spans="2:6" x14ac:dyDescent="0.15">
      <c r="B7197">
        <f ca="1">IF(INDEX(Transactions!$L:$L,ROW()-8)="",TODAY(),INDEX(Transactions!$G:$G,ROW()-8))</f>
        <v>46238</v>
      </c>
      <c r="F7197">
        <f>IF(INDEX(Transactions!$L:$L,ROW()-8)="",0,INDEX(Transactions!$Q:$Q,ROW()-8))</f>
        <v>0</v>
      </c>
    </row>
    <row r="7198" spans="2:6" x14ac:dyDescent="0.15">
      <c r="B7198">
        <f ca="1">IF(INDEX(Transactions!$L:$L,ROW()-8)="",TODAY(),INDEX(Transactions!$G:$G,ROW()-8))</f>
        <v>46238</v>
      </c>
      <c r="F7198">
        <f>IF(INDEX(Transactions!$L:$L,ROW()-8)="",0,INDEX(Transactions!$Q:$Q,ROW()-8))</f>
        <v>0</v>
      </c>
    </row>
    <row r="7199" spans="2:6" x14ac:dyDescent="0.15">
      <c r="B7199">
        <f ca="1">IF(INDEX(Transactions!$L:$L,ROW()-8)="",TODAY(),INDEX(Transactions!$G:$G,ROW()-8))</f>
        <v>46238</v>
      </c>
      <c r="F7199">
        <f>IF(INDEX(Transactions!$L:$L,ROW()-8)="",0,INDEX(Transactions!$Q:$Q,ROW()-8))</f>
        <v>0</v>
      </c>
    </row>
    <row r="7200" spans="2:6" x14ac:dyDescent="0.15">
      <c r="B7200">
        <f ca="1">IF(INDEX(Transactions!$L:$L,ROW()-8)="",TODAY(),INDEX(Transactions!$G:$G,ROW()-8))</f>
        <v>46238</v>
      </c>
      <c r="F7200">
        <f>IF(INDEX(Transactions!$L:$L,ROW()-8)="",0,INDEX(Transactions!$Q:$Q,ROW()-8))</f>
        <v>0</v>
      </c>
    </row>
    <row r="7201" spans="2:6" x14ac:dyDescent="0.15">
      <c r="B7201">
        <f ca="1">IF(INDEX(Transactions!$L:$L,ROW()-8)="",TODAY(),INDEX(Transactions!$G:$G,ROW()-8))</f>
        <v>46238</v>
      </c>
      <c r="F7201">
        <f>IF(INDEX(Transactions!$L:$L,ROW()-8)="",0,INDEX(Transactions!$Q:$Q,ROW()-8))</f>
        <v>0</v>
      </c>
    </row>
    <row r="7202" spans="2:6" x14ac:dyDescent="0.15">
      <c r="B7202">
        <f ca="1">IF(INDEX(Transactions!$L:$L,ROW()-8)="",TODAY(),INDEX(Transactions!$G:$G,ROW()-8))</f>
        <v>46238</v>
      </c>
      <c r="F7202">
        <f>IF(INDEX(Transactions!$L:$L,ROW()-8)="",0,INDEX(Transactions!$Q:$Q,ROW()-8))</f>
        <v>0</v>
      </c>
    </row>
    <row r="7203" spans="2:6" x14ac:dyDescent="0.15">
      <c r="B7203">
        <f ca="1">IF(INDEX(Transactions!$L:$L,ROW()-8)="",TODAY(),INDEX(Transactions!$G:$G,ROW()-8))</f>
        <v>46238</v>
      </c>
      <c r="F7203">
        <f>IF(INDEX(Transactions!$L:$L,ROW()-8)="",0,INDEX(Transactions!$Q:$Q,ROW()-8))</f>
        <v>0</v>
      </c>
    </row>
    <row r="7204" spans="2:6" x14ac:dyDescent="0.15">
      <c r="B7204">
        <f ca="1">IF(INDEX(Transactions!$L:$L,ROW()-8)="",TODAY(),INDEX(Transactions!$G:$G,ROW()-8))</f>
        <v>46238</v>
      </c>
      <c r="F7204">
        <f>IF(INDEX(Transactions!$L:$L,ROW()-8)="",0,INDEX(Transactions!$Q:$Q,ROW()-8))</f>
        <v>0</v>
      </c>
    </row>
    <row r="7205" spans="2:6" x14ac:dyDescent="0.15">
      <c r="B7205">
        <f ca="1">IF(INDEX(Transactions!$L:$L,ROW()-8)="",TODAY(),INDEX(Transactions!$G:$G,ROW()-8))</f>
        <v>46238</v>
      </c>
      <c r="F7205">
        <f>IF(INDEX(Transactions!$L:$L,ROW()-8)="",0,INDEX(Transactions!$Q:$Q,ROW()-8))</f>
        <v>0</v>
      </c>
    </row>
    <row r="7206" spans="2:6" x14ac:dyDescent="0.15">
      <c r="B7206">
        <f ca="1">IF(INDEX(Transactions!$L:$L,ROW()-8)="",TODAY(),INDEX(Transactions!$G:$G,ROW()-8))</f>
        <v>46238</v>
      </c>
      <c r="F7206">
        <f>IF(INDEX(Transactions!$L:$L,ROW()-8)="",0,INDEX(Transactions!$Q:$Q,ROW()-8))</f>
        <v>0</v>
      </c>
    </row>
    <row r="7207" spans="2:6" x14ac:dyDescent="0.15">
      <c r="B7207">
        <f ca="1">IF(INDEX(Transactions!$L:$L,ROW()-8)="",TODAY(),INDEX(Transactions!$G:$G,ROW()-8))</f>
        <v>46238</v>
      </c>
      <c r="F7207">
        <f>IF(INDEX(Transactions!$L:$L,ROW()-8)="",0,INDEX(Transactions!$Q:$Q,ROW()-8))</f>
        <v>0</v>
      </c>
    </row>
    <row r="7208" spans="2:6" x14ac:dyDescent="0.15">
      <c r="B7208">
        <f ca="1">IF(INDEX(Transactions!$L:$L,ROW()-8)="",TODAY(),INDEX(Transactions!$G:$G,ROW()-8))</f>
        <v>46238</v>
      </c>
      <c r="F7208">
        <f>IF(INDEX(Transactions!$L:$L,ROW()-8)="",0,INDEX(Transactions!$Q:$Q,ROW()-8))</f>
        <v>0</v>
      </c>
    </row>
    <row r="7209" spans="2:6" x14ac:dyDescent="0.15">
      <c r="B7209">
        <f ca="1">IF(INDEX(Transactions!$L:$L,ROW()-8)="",TODAY(),INDEX(Transactions!$G:$G,ROW()-8))</f>
        <v>46238</v>
      </c>
      <c r="F7209">
        <f>IF(INDEX(Transactions!$L:$L,ROW()-8)="",0,INDEX(Transactions!$Q:$Q,ROW()-8))</f>
        <v>0</v>
      </c>
    </row>
    <row r="7210" spans="2:6" x14ac:dyDescent="0.15">
      <c r="B7210">
        <f ca="1">IF(INDEX(Transactions!$L:$L,ROW()-8)="",TODAY(),INDEX(Transactions!$G:$G,ROW()-8))</f>
        <v>46238</v>
      </c>
      <c r="F7210">
        <f>IF(INDEX(Transactions!$L:$L,ROW()-8)="",0,INDEX(Transactions!$Q:$Q,ROW()-8))</f>
        <v>0</v>
      </c>
    </row>
    <row r="7211" spans="2:6" x14ac:dyDescent="0.15">
      <c r="B7211">
        <f ca="1">IF(INDEX(Transactions!$L:$L,ROW()-8)="",TODAY(),INDEX(Transactions!$G:$G,ROW()-8))</f>
        <v>46238</v>
      </c>
      <c r="F7211">
        <f>IF(INDEX(Transactions!$L:$L,ROW()-8)="",0,INDEX(Transactions!$Q:$Q,ROW()-8))</f>
        <v>0</v>
      </c>
    </row>
    <row r="7212" spans="2:6" x14ac:dyDescent="0.15">
      <c r="B7212">
        <f ca="1">IF(INDEX(Transactions!$L:$L,ROW()-8)="",TODAY(),INDEX(Transactions!$G:$G,ROW()-8))</f>
        <v>46238</v>
      </c>
      <c r="F7212">
        <f>IF(INDEX(Transactions!$L:$L,ROW()-8)="",0,INDEX(Transactions!$Q:$Q,ROW()-8))</f>
        <v>0</v>
      </c>
    </row>
    <row r="7213" spans="2:6" x14ac:dyDescent="0.15">
      <c r="B7213">
        <f ca="1">IF(INDEX(Transactions!$L:$L,ROW()-8)="",TODAY(),INDEX(Transactions!$G:$G,ROW()-8))</f>
        <v>46238</v>
      </c>
      <c r="F7213">
        <f>IF(INDEX(Transactions!$L:$L,ROW()-8)="",0,INDEX(Transactions!$Q:$Q,ROW()-8))</f>
        <v>0</v>
      </c>
    </row>
    <row r="7214" spans="2:6" x14ac:dyDescent="0.15">
      <c r="B7214">
        <f ca="1">IF(INDEX(Transactions!$L:$L,ROW()-8)="",TODAY(),INDEX(Transactions!$G:$G,ROW()-8))</f>
        <v>46238</v>
      </c>
      <c r="F7214">
        <f>IF(INDEX(Transactions!$L:$L,ROW()-8)="",0,INDEX(Transactions!$Q:$Q,ROW()-8))</f>
        <v>0</v>
      </c>
    </row>
    <row r="7215" spans="2:6" x14ac:dyDescent="0.15">
      <c r="B7215">
        <f ca="1">IF(INDEX(Transactions!$L:$L,ROW()-8)="",TODAY(),INDEX(Transactions!$G:$G,ROW()-8))</f>
        <v>46238</v>
      </c>
      <c r="F7215">
        <f>IF(INDEX(Transactions!$L:$L,ROW()-8)="",0,INDEX(Transactions!$Q:$Q,ROW()-8))</f>
        <v>0</v>
      </c>
    </row>
    <row r="7216" spans="2:6" x14ac:dyDescent="0.15">
      <c r="B7216">
        <f ca="1">IF(INDEX(Transactions!$L:$L,ROW()-8)="",TODAY(),INDEX(Transactions!$G:$G,ROW()-8))</f>
        <v>46238</v>
      </c>
      <c r="F7216">
        <f>IF(INDEX(Transactions!$L:$L,ROW()-8)="",0,INDEX(Transactions!$Q:$Q,ROW()-8))</f>
        <v>0</v>
      </c>
    </row>
    <row r="7217" spans="2:6" x14ac:dyDescent="0.15">
      <c r="B7217">
        <f ca="1">IF(INDEX(Transactions!$L:$L,ROW()-8)="",TODAY(),INDEX(Transactions!$G:$G,ROW()-8))</f>
        <v>46238</v>
      </c>
      <c r="F7217">
        <f>IF(INDEX(Transactions!$L:$L,ROW()-8)="",0,INDEX(Transactions!$Q:$Q,ROW()-8))</f>
        <v>0</v>
      </c>
    </row>
    <row r="7218" spans="2:6" x14ac:dyDescent="0.15">
      <c r="B7218">
        <f ca="1">IF(INDEX(Transactions!$L:$L,ROW()-8)="",TODAY(),INDEX(Transactions!$G:$G,ROW()-8))</f>
        <v>46238</v>
      </c>
      <c r="F7218">
        <f>IF(INDEX(Transactions!$L:$L,ROW()-8)="",0,INDEX(Transactions!$Q:$Q,ROW()-8))</f>
        <v>0</v>
      </c>
    </row>
    <row r="7219" spans="2:6" x14ac:dyDescent="0.15">
      <c r="B7219">
        <f ca="1">IF(INDEX(Transactions!$L:$L,ROW()-8)="",TODAY(),INDEX(Transactions!$G:$G,ROW()-8))</f>
        <v>46238</v>
      </c>
      <c r="F7219">
        <f>IF(INDEX(Transactions!$L:$L,ROW()-8)="",0,INDEX(Transactions!$Q:$Q,ROW()-8))</f>
        <v>0</v>
      </c>
    </row>
    <row r="7220" spans="2:6" x14ac:dyDescent="0.15">
      <c r="B7220">
        <f ca="1">IF(INDEX(Transactions!$L:$L,ROW()-8)="",TODAY(),INDEX(Transactions!$G:$G,ROW()-8))</f>
        <v>46238</v>
      </c>
      <c r="F7220">
        <f>IF(INDEX(Transactions!$L:$L,ROW()-8)="",0,INDEX(Transactions!$Q:$Q,ROW()-8))</f>
        <v>0</v>
      </c>
    </row>
    <row r="7221" spans="2:6" x14ac:dyDescent="0.15">
      <c r="B7221">
        <f ca="1">IF(INDEX(Transactions!$L:$L,ROW()-8)="",TODAY(),INDEX(Transactions!$G:$G,ROW()-8))</f>
        <v>46238</v>
      </c>
      <c r="F7221">
        <f>IF(INDEX(Transactions!$L:$L,ROW()-8)="",0,INDEX(Transactions!$Q:$Q,ROW()-8))</f>
        <v>0</v>
      </c>
    </row>
    <row r="7222" spans="2:6" x14ac:dyDescent="0.15">
      <c r="B7222">
        <f ca="1">IF(INDEX(Transactions!$L:$L,ROW()-8)="",TODAY(),INDEX(Transactions!$G:$G,ROW()-8))</f>
        <v>46238</v>
      </c>
      <c r="F7222">
        <f>IF(INDEX(Transactions!$L:$L,ROW()-8)="",0,INDEX(Transactions!$Q:$Q,ROW()-8))</f>
        <v>0</v>
      </c>
    </row>
    <row r="7223" spans="2:6" x14ac:dyDescent="0.15">
      <c r="B7223">
        <f ca="1">IF(INDEX(Transactions!$L:$L,ROW()-8)="",TODAY(),INDEX(Transactions!$G:$G,ROW()-8))</f>
        <v>46238</v>
      </c>
      <c r="F7223">
        <f>IF(INDEX(Transactions!$L:$L,ROW()-8)="",0,INDEX(Transactions!$Q:$Q,ROW()-8))</f>
        <v>0</v>
      </c>
    </row>
    <row r="7224" spans="2:6" x14ac:dyDescent="0.15">
      <c r="B7224">
        <f ca="1">IF(INDEX(Transactions!$L:$L,ROW()-8)="",TODAY(),INDEX(Transactions!$G:$G,ROW()-8))</f>
        <v>46238</v>
      </c>
      <c r="F7224">
        <f>IF(INDEX(Transactions!$L:$L,ROW()-8)="",0,INDEX(Transactions!$Q:$Q,ROW()-8))</f>
        <v>0</v>
      </c>
    </row>
    <row r="7225" spans="2:6" x14ac:dyDescent="0.15">
      <c r="B7225">
        <f ca="1">IF(INDEX(Transactions!$L:$L,ROW()-8)="",TODAY(),INDEX(Transactions!$G:$G,ROW()-8))</f>
        <v>46238</v>
      </c>
      <c r="F7225">
        <f>IF(INDEX(Transactions!$L:$L,ROW()-8)="",0,INDEX(Transactions!$Q:$Q,ROW()-8))</f>
        <v>0</v>
      </c>
    </row>
    <row r="7226" spans="2:6" x14ac:dyDescent="0.15">
      <c r="B7226">
        <f ca="1">IF(INDEX(Transactions!$L:$L,ROW()-8)="",TODAY(),INDEX(Transactions!$G:$G,ROW()-8))</f>
        <v>46238</v>
      </c>
      <c r="F7226">
        <f>IF(INDEX(Transactions!$L:$L,ROW()-8)="",0,INDEX(Transactions!$Q:$Q,ROW()-8))</f>
        <v>0</v>
      </c>
    </row>
    <row r="7227" spans="2:6" x14ac:dyDescent="0.15">
      <c r="B7227">
        <f ca="1">IF(INDEX(Transactions!$L:$L,ROW()-8)="",TODAY(),INDEX(Transactions!$G:$G,ROW()-8))</f>
        <v>46238</v>
      </c>
      <c r="F7227">
        <f>IF(INDEX(Transactions!$L:$L,ROW()-8)="",0,INDEX(Transactions!$Q:$Q,ROW()-8))</f>
        <v>0</v>
      </c>
    </row>
    <row r="7228" spans="2:6" x14ac:dyDescent="0.15">
      <c r="B7228">
        <f ca="1">IF(INDEX(Transactions!$L:$L,ROW()-8)="",TODAY(),INDEX(Transactions!$G:$G,ROW()-8))</f>
        <v>46238</v>
      </c>
      <c r="F7228">
        <f>IF(INDEX(Transactions!$L:$L,ROW()-8)="",0,INDEX(Transactions!$Q:$Q,ROW()-8))</f>
        <v>0</v>
      </c>
    </row>
    <row r="7229" spans="2:6" x14ac:dyDescent="0.15">
      <c r="B7229">
        <f ca="1">IF(INDEX(Transactions!$L:$L,ROW()-8)="",TODAY(),INDEX(Transactions!$G:$G,ROW()-8))</f>
        <v>46238</v>
      </c>
      <c r="F7229">
        <f>IF(INDEX(Transactions!$L:$L,ROW()-8)="",0,INDEX(Transactions!$Q:$Q,ROW()-8))</f>
        <v>0</v>
      </c>
    </row>
    <row r="7230" spans="2:6" x14ac:dyDescent="0.15">
      <c r="B7230">
        <f ca="1">IF(INDEX(Transactions!$L:$L,ROW()-8)="",TODAY(),INDEX(Transactions!$G:$G,ROW()-8))</f>
        <v>46238</v>
      </c>
      <c r="F7230">
        <f>IF(INDEX(Transactions!$L:$L,ROW()-8)="",0,INDEX(Transactions!$Q:$Q,ROW()-8))</f>
        <v>0</v>
      </c>
    </row>
    <row r="7231" spans="2:6" x14ac:dyDescent="0.15">
      <c r="B7231">
        <f ca="1">IF(INDEX(Transactions!$L:$L,ROW()-8)="",TODAY(),INDEX(Transactions!$G:$G,ROW()-8))</f>
        <v>46238</v>
      </c>
      <c r="F7231">
        <f>IF(INDEX(Transactions!$L:$L,ROW()-8)="",0,INDEX(Transactions!$Q:$Q,ROW()-8))</f>
        <v>0</v>
      </c>
    </row>
    <row r="7232" spans="2:6" x14ac:dyDescent="0.15">
      <c r="B7232">
        <f ca="1">IF(INDEX(Transactions!$L:$L,ROW()-8)="",TODAY(),INDEX(Transactions!$G:$G,ROW()-8))</f>
        <v>46238</v>
      </c>
      <c r="F7232">
        <f>IF(INDEX(Transactions!$L:$L,ROW()-8)="",0,INDEX(Transactions!$Q:$Q,ROW()-8))</f>
        <v>0</v>
      </c>
    </row>
    <row r="7233" spans="2:6" x14ac:dyDescent="0.15">
      <c r="B7233">
        <f ca="1">IF(INDEX(Transactions!$L:$L,ROW()-8)="",TODAY(),INDEX(Transactions!$G:$G,ROW()-8))</f>
        <v>46238</v>
      </c>
      <c r="F7233">
        <f>IF(INDEX(Transactions!$L:$L,ROW()-8)="",0,INDEX(Transactions!$Q:$Q,ROW()-8))</f>
        <v>0</v>
      </c>
    </row>
    <row r="7234" spans="2:6" x14ac:dyDescent="0.15">
      <c r="B7234">
        <f ca="1">IF(INDEX(Transactions!$L:$L,ROW()-8)="",TODAY(),INDEX(Transactions!$G:$G,ROW()-8))</f>
        <v>46238</v>
      </c>
      <c r="F7234">
        <f>IF(INDEX(Transactions!$L:$L,ROW()-8)="",0,INDEX(Transactions!$Q:$Q,ROW()-8))</f>
        <v>0</v>
      </c>
    </row>
    <row r="7235" spans="2:6" x14ac:dyDescent="0.15">
      <c r="B7235">
        <f ca="1">IF(INDEX(Transactions!$L:$L,ROW()-8)="",TODAY(),INDEX(Transactions!$G:$G,ROW()-8))</f>
        <v>46238</v>
      </c>
      <c r="F7235">
        <f>IF(INDEX(Transactions!$L:$L,ROW()-8)="",0,INDEX(Transactions!$Q:$Q,ROW()-8))</f>
        <v>0</v>
      </c>
    </row>
    <row r="7236" spans="2:6" x14ac:dyDescent="0.15">
      <c r="B7236">
        <f ca="1">IF(INDEX(Transactions!$L:$L,ROW()-8)="",TODAY(),INDEX(Transactions!$G:$G,ROW()-8))</f>
        <v>46238</v>
      </c>
      <c r="F7236">
        <f>IF(INDEX(Transactions!$L:$L,ROW()-8)="",0,INDEX(Transactions!$Q:$Q,ROW()-8))</f>
        <v>0</v>
      </c>
    </row>
    <row r="7237" spans="2:6" x14ac:dyDescent="0.15">
      <c r="B7237">
        <f ca="1">IF(INDEX(Transactions!$L:$L,ROW()-8)="",TODAY(),INDEX(Transactions!$G:$G,ROW()-8))</f>
        <v>46238</v>
      </c>
      <c r="F7237">
        <f>IF(INDEX(Transactions!$L:$L,ROW()-8)="",0,INDEX(Transactions!$Q:$Q,ROW()-8))</f>
        <v>0</v>
      </c>
    </row>
    <row r="7238" spans="2:6" x14ac:dyDescent="0.15">
      <c r="B7238">
        <f ca="1">IF(INDEX(Transactions!$L:$L,ROW()-8)="",TODAY(),INDEX(Transactions!$G:$G,ROW()-8))</f>
        <v>46238</v>
      </c>
      <c r="F7238">
        <f>IF(INDEX(Transactions!$L:$L,ROW()-8)="",0,INDEX(Transactions!$Q:$Q,ROW()-8))</f>
        <v>0</v>
      </c>
    </row>
    <row r="7239" spans="2:6" x14ac:dyDescent="0.15">
      <c r="B7239">
        <f ca="1">IF(INDEX(Transactions!$L:$L,ROW()-8)="",TODAY(),INDEX(Transactions!$G:$G,ROW()-8))</f>
        <v>46238</v>
      </c>
      <c r="F7239">
        <f>IF(INDEX(Transactions!$L:$L,ROW()-8)="",0,INDEX(Transactions!$Q:$Q,ROW()-8))</f>
        <v>0</v>
      </c>
    </row>
    <row r="7240" spans="2:6" x14ac:dyDescent="0.15">
      <c r="B7240">
        <f ca="1">IF(INDEX(Transactions!$L:$L,ROW()-8)="",TODAY(),INDEX(Transactions!$G:$G,ROW()-8))</f>
        <v>46238</v>
      </c>
      <c r="F7240">
        <f>IF(INDEX(Transactions!$L:$L,ROW()-8)="",0,INDEX(Transactions!$Q:$Q,ROW()-8))</f>
        <v>0</v>
      </c>
    </row>
    <row r="7241" spans="2:6" x14ac:dyDescent="0.15">
      <c r="B7241">
        <f ca="1">IF(INDEX(Transactions!$L:$L,ROW()-8)="",TODAY(),INDEX(Transactions!$G:$G,ROW()-8))</f>
        <v>46238</v>
      </c>
      <c r="F7241">
        <f>IF(INDEX(Transactions!$L:$L,ROW()-8)="",0,INDEX(Transactions!$Q:$Q,ROW()-8))</f>
        <v>0</v>
      </c>
    </row>
    <row r="7242" spans="2:6" x14ac:dyDescent="0.15">
      <c r="B7242">
        <f ca="1">IF(INDEX(Transactions!$L:$L,ROW()-8)="",TODAY(),INDEX(Transactions!$G:$G,ROW()-8))</f>
        <v>46238</v>
      </c>
      <c r="F7242">
        <f>IF(INDEX(Transactions!$L:$L,ROW()-8)="",0,INDEX(Transactions!$Q:$Q,ROW()-8))</f>
        <v>0</v>
      </c>
    </row>
    <row r="7243" spans="2:6" x14ac:dyDescent="0.15">
      <c r="B7243">
        <f ca="1">IF(INDEX(Transactions!$L:$L,ROW()-8)="",TODAY(),INDEX(Transactions!$G:$G,ROW()-8))</f>
        <v>46238</v>
      </c>
      <c r="F7243">
        <f>IF(INDEX(Transactions!$L:$L,ROW()-8)="",0,INDEX(Transactions!$Q:$Q,ROW()-8))</f>
        <v>0</v>
      </c>
    </row>
    <row r="7244" spans="2:6" x14ac:dyDescent="0.15">
      <c r="B7244">
        <f ca="1">IF(INDEX(Transactions!$L:$L,ROW()-8)="",TODAY(),INDEX(Transactions!$G:$G,ROW()-8))</f>
        <v>46238</v>
      </c>
      <c r="F7244">
        <f>IF(INDEX(Transactions!$L:$L,ROW()-8)="",0,INDEX(Transactions!$Q:$Q,ROW()-8))</f>
        <v>0</v>
      </c>
    </row>
    <row r="7245" spans="2:6" x14ac:dyDescent="0.15">
      <c r="B7245">
        <f ca="1">IF(INDEX(Transactions!$L:$L,ROW()-8)="",TODAY(),INDEX(Transactions!$G:$G,ROW()-8))</f>
        <v>46238</v>
      </c>
      <c r="F7245">
        <f>IF(INDEX(Transactions!$L:$L,ROW()-8)="",0,INDEX(Transactions!$Q:$Q,ROW()-8))</f>
        <v>0</v>
      </c>
    </row>
    <row r="7246" spans="2:6" x14ac:dyDescent="0.15">
      <c r="B7246">
        <f ca="1">IF(INDEX(Transactions!$L:$L,ROW()-8)="",TODAY(),INDEX(Transactions!$G:$G,ROW()-8))</f>
        <v>46238</v>
      </c>
      <c r="F7246">
        <f>IF(INDEX(Transactions!$L:$L,ROW()-8)="",0,INDEX(Transactions!$Q:$Q,ROW()-8))</f>
        <v>0</v>
      </c>
    </row>
    <row r="7247" spans="2:6" x14ac:dyDescent="0.15">
      <c r="B7247">
        <f ca="1">IF(INDEX(Transactions!$L:$L,ROW()-8)="",TODAY(),INDEX(Transactions!$G:$G,ROW()-8))</f>
        <v>46238</v>
      </c>
      <c r="F7247">
        <f>IF(INDEX(Transactions!$L:$L,ROW()-8)="",0,INDEX(Transactions!$Q:$Q,ROW()-8))</f>
        <v>0</v>
      </c>
    </row>
    <row r="7248" spans="2:6" x14ac:dyDescent="0.15">
      <c r="B7248">
        <f ca="1">IF(INDEX(Transactions!$L:$L,ROW()-8)="",TODAY(),INDEX(Transactions!$G:$G,ROW()-8))</f>
        <v>46238</v>
      </c>
      <c r="F7248">
        <f>IF(INDEX(Transactions!$L:$L,ROW()-8)="",0,INDEX(Transactions!$Q:$Q,ROW()-8))</f>
        <v>0</v>
      </c>
    </row>
    <row r="7249" spans="2:6" x14ac:dyDescent="0.15">
      <c r="B7249">
        <f ca="1">IF(INDEX(Transactions!$L:$L,ROW()-8)="",TODAY(),INDEX(Transactions!$G:$G,ROW()-8))</f>
        <v>46238</v>
      </c>
      <c r="F7249">
        <f>IF(INDEX(Transactions!$L:$L,ROW()-8)="",0,INDEX(Transactions!$Q:$Q,ROW()-8))</f>
        <v>0</v>
      </c>
    </row>
    <row r="7250" spans="2:6" x14ac:dyDescent="0.15">
      <c r="B7250">
        <f ca="1">IF(INDEX(Transactions!$L:$L,ROW()-8)="",TODAY(),INDEX(Transactions!$G:$G,ROW()-8))</f>
        <v>46238</v>
      </c>
      <c r="F7250">
        <f>IF(INDEX(Transactions!$L:$L,ROW()-8)="",0,INDEX(Transactions!$Q:$Q,ROW()-8))</f>
        <v>0</v>
      </c>
    </row>
    <row r="7251" spans="2:6" x14ac:dyDescent="0.15">
      <c r="B7251">
        <f ca="1">IF(INDEX(Transactions!$L:$L,ROW()-8)="",TODAY(),INDEX(Transactions!$G:$G,ROW()-8))</f>
        <v>46238</v>
      </c>
      <c r="F7251">
        <f>IF(INDEX(Transactions!$L:$L,ROW()-8)="",0,INDEX(Transactions!$Q:$Q,ROW()-8))</f>
        <v>0</v>
      </c>
    </row>
    <row r="7252" spans="2:6" x14ac:dyDescent="0.15">
      <c r="B7252">
        <f ca="1">IF(INDEX(Transactions!$L:$L,ROW()-8)="",TODAY(),INDEX(Transactions!$G:$G,ROW()-8))</f>
        <v>46238</v>
      </c>
      <c r="F7252">
        <f>IF(INDEX(Transactions!$L:$L,ROW()-8)="",0,INDEX(Transactions!$Q:$Q,ROW()-8))</f>
        <v>0</v>
      </c>
    </row>
    <row r="7253" spans="2:6" x14ac:dyDescent="0.15">
      <c r="B7253">
        <f ca="1">IF(INDEX(Transactions!$L:$L,ROW()-8)="",TODAY(),INDEX(Transactions!$G:$G,ROW()-8))</f>
        <v>46238</v>
      </c>
      <c r="F7253">
        <f>IF(INDEX(Transactions!$L:$L,ROW()-8)="",0,INDEX(Transactions!$Q:$Q,ROW()-8))</f>
        <v>0</v>
      </c>
    </row>
    <row r="7254" spans="2:6" x14ac:dyDescent="0.15">
      <c r="B7254">
        <f ca="1">IF(INDEX(Transactions!$L:$L,ROW()-8)="",TODAY(),INDEX(Transactions!$G:$G,ROW()-8))</f>
        <v>46238</v>
      </c>
      <c r="F7254">
        <f>IF(INDEX(Transactions!$L:$L,ROW()-8)="",0,INDEX(Transactions!$Q:$Q,ROW()-8))</f>
        <v>0</v>
      </c>
    </row>
    <row r="7255" spans="2:6" x14ac:dyDescent="0.15">
      <c r="B7255">
        <f ca="1">IF(INDEX(Transactions!$L:$L,ROW()-8)="",TODAY(),INDEX(Transactions!$G:$G,ROW()-8))</f>
        <v>46238</v>
      </c>
      <c r="F7255">
        <f>IF(INDEX(Transactions!$L:$L,ROW()-8)="",0,INDEX(Transactions!$Q:$Q,ROW()-8))</f>
        <v>0</v>
      </c>
    </row>
    <row r="7256" spans="2:6" x14ac:dyDescent="0.15">
      <c r="B7256">
        <f ca="1">IF(INDEX(Transactions!$L:$L,ROW()-8)="",TODAY(),INDEX(Transactions!$G:$G,ROW()-8))</f>
        <v>46238</v>
      </c>
      <c r="F7256">
        <f>IF(INDEX(Transactions!$L:$L,ROW()-8)="",0,INDEX(Transactions!$Q:$Q,ROW()-8))</f>
        <v>0</v>
      </c>
    </row>
    <row r="7257" spans="2:6" x14ac:dyDescent="0.15">
      <c r="B7257">
        <f ca="1">IF(INDEX(Transactions!$L:$L,ROW()-8)="",TODAY(),INDEX(Transactions!$G:$G,ROW()-8))</f>
        <v>46238</v>
      </c>
      <c r="F7257">
        <f>IF(INDEX(Transactions!$L:$L,ROW()-8)="",0,INDEX(Transactions!$Q:$Q,ROW()-8))</f>
        <v>0</v>
      </c>
    </row>
    <row r="7258" spans="2:6" x14ac:dyDescent="0.15">
      <c r="B7258">
        <f ca="1">IF(INDEX(Transactions!$L:$L,ROW()-8)="",TODAY(),INDEX(Transactions!$G:$G,ROW()-8))</f>
        <v>46238</v>
      </c>
      <c r="F7258">
        <f>IF(INDEX(Transactions!$L:$L,ROW()-8)="",0,INDEX(Transactions!$Q:$Q,ROW()-8))</f>
        <v>0</v>
      </c>
    </row>
    <row r="7259" spans="2:6" x14ac:dyDescent="0.15">
      <c r="B7259">
        <f ca="1">IF(INDEX(Transactions!$L:$L,ROW()-8)="",TODAY(),INDEX(Transactions!$G:$G,ROW()-8))</f>
        <v>46238</v>
      </c>
      <c r="F7259">
        <f>IF(INDEX(Transactions!$L:$L,ROW()-8)="",0,INDEX(Transactions!$Q:$Q,ROW()-8))</f>
        <v>0</v>
      </c>
    </row>
    <row r="7260" spans="2:6" x14ac:dyDescent="0.15">
      <c r="B7260">
        <f ca="1">IF(INDEX(Transactions!$L:$L,ROW()-8)="",TODAY(),INDEX(Transactions!$G:$G,ROW()-8))</f>
        <v>46238</v>
      </c>
      <c r="F7260">
        <f>IF(INDEX(Transactions!$L:$L,ROW()-8)="",0,INDEX(Transactions!$Q:$Q,ROW()-8))</f>
        <v>0</v>
      </c>
    </row>
    <row r="7261" spans="2:6" x14ac:dyDescent="0.15">
      <c r="B7261">
        <f ca="1">IF(INDEX(Transactions!$L:$L,ROW()-8)="",TODAY(),INDEX(Transactions!$G:$G,ROW()-8))</f>
        <v>46238</v>
      </c>
      <c r="F7261">
        <f>IF(INDEX(Transactions!$L:$L,ROW()-8)="",0,INDEX(Transactions!$Q:$Q,ROW()-8))</f>
        <v>0</v>
      </c>
    </row>
    <row r="7262" spans="2:6" x14ac:dyDescent="0.15">
      <c r="B7262">
        <f ca="1">IF(INDEX(Transactions!$L:$L,ROW()-8)="",TODAY(),INDEX(Transactions!$G:$G,ROW()-8))</f>
        <v>46238</v>
      </c>
      <c r="F7262">
        <f>IF(INDEX(Transactions!$L:$L,ROW()-8)="",0,INDEX(Transactions!$Q:$Q,ROW()-8))</f>
        <v>0</v>
      </c>
    </row>
    <row r="7263" spans="2:6" x14ac:dyDescent="0.15">
      <c r="B7263">
        <f ca="1">IF(INDEX(Transactions!$L:$L,ROW()-8)="",TODAY(),INDEX(Transactions!$G:$G,ROW()-8))</f>
        <v>46238</v>
      </c>
      <c r="F7263">
        <f>IF(INDEX(Transactions!$L:$L,ROW()-8)="",0,INDEX(Transactions!$Q:$Q,ROW()-8))</f>
        <v>0</v>
      </c>
    </row>
    <row r="7264" spans="2:6" x14ac:dyDescent="0.15">
      <c r="B7264">
        <f ca="1">IF(INDEX(Transactions!$L:$L,ROW()-8)="",TODAY(),INDEX(Transactions!$G:$G,ROW()-8))</f>
        <v>46238</v>
      </c>
      <c r="F7264">
        <f>IF(INDEX(Transactions!$L:$L,ROW()-8)="",0,INDEX(Transactions!$Q:$Q,ROW()-8))</f>
        <v>0</v>
      </c>
    </row>
    <row r="7265" spans="2:6" x14ac:dyDescent="0.15">
      <c r="B7265">
        <f ca="1">IF(INDEX(Transactions!$L:$L,ROW()-8)="",TODAY(),INDEX(Transactions!$G:$G,ROW()-8))</f>
        <v>46238</v>
      </c>
      <c r="F7265">
        <f>IF(INDEX(Transactions!$L:$L,ROW()-8)="",0,INDEX(Transactions!$Q:$Q,ROW()-8))</f>
        <v>0</v>
      </c>
    </row>
    <row r="7266" spans="2:6" x14ac:dyDescent="0.15">
      <c r="B7266">
        <f ca="1">IF(INDEX(Transactions!$L:$L,ROW()-8)="",TODAY(),INDEX(Transactions!$G:$G,ROW()-8))</f>
        <v>46238</v>
      </c>
      <c r="F7266">
        <f>IF(INDEX(Transactions!$L:$L,ROW()-8)="",0,INDEX(Transactions!$Q:$Q,ROW()-8))</f>
        <v>0</v>
      </c>
    </row>
    <row r="7267" spans="2:6" x14ac:dyDescent="0.15">
      <c r="B7267">
        <f ca="1">IF(INDEX(Transactions!$L:$L,ROW()-8)="",TODAY(),INDEX(Transactions!$G:$G,ROW()-8))</f>
        <v>46238</v>
      </c>
      <c r="F7267">
        <f>IF(INDEX(Transactions!$L:$L,ROW()-8)="",0,INDEX(Transactions!$Q:$Q,ROW()-8))</f>
        <v>0</v>
      </c>
    </row>
    <row r="7268" spans="2:6" x14ac:dyDescent="0.15">
      <c r="B7268">
        <f ca="1">IF(INDEX(Transactions!$L:$L,ROW()-8)="",TODAY(),INDEX(Transactions!$G:$G,ROW()-8))</f>
        <v>46238</v>
      </c>
      <c r="F7268">
        <f>IF(INDEX(Transactions!$L:$L,ROW()-8)="",0,INDEX(Transactions!$Q:$Q,ROW()-8))</f>
        <v>0</v>
      </c>
    </row>
    <row r="7269" spans="2:6" x14ac:dyDescent="0.15">
      <c r="B7269">
        <f ca="1">IF(INDEX(Transactions!$L:$L,ROW()-8)="",TODAY(),INDEX(Transactions!$G:$G,ROW()-8))</f>
        <v>46238</v>
      </c>
      <c r="F7269">
        <f>IF(INDEX(Transactions!$L:$L,ROW()-8)="",0,INDEX(Transactions!$Q:$Q,ROW()-8))</f>
        <v>0</v>
      </c>
    </row>
    <row r="7270" spans="2:6" x14ac:dyDescent="0.15">
      <c r="B7270">
        <f ca="1">IF(INDEX(Transactions!$L:$L,ROW()-8)="",TODAY(),INDEX(Transactions!$G:$G,ROW()-8))</f>
        <v>46238</v>
      </c>
      <c r="F7270">
        <f>IF(INDEX(Transactions!$L:$L,ROW()-8)="",0,INDEX(Transactions!$Q:$Q,ROW()-8))</f>
        <v>0</v>
      </c>
    </row>
    <row r="7271" spans="2:6" x14ac:dyDescent="0.15">
      <c r="B7271">
        <f ca="1">IF(INDEX(Transactions!$L:$L,ROW()-8)="",TODAY(),INDEX(Transactions!$G:$G,ROW()-8))</f>
        <v>46238</v>
      </c>
      <c r="F7271">
        <f>IF(INDEX(Transactions!$L:$L,ROW()-8)="",0,INDEX(Transactions!$Q:$Q,ROW()-8))</f>
        <v>0</v>
      </c>
    </row>
    <row r="7272" spans="2:6" x14ac:dyDescent="0.15">
      <c r="B7272">
        <f ca="1">IF(INDEX(Transactions!$L:$L,ROW()-8)="",TODAY(),INDEX(Transactions!$G:$G,ROW()-8))</f>
        <v>46238</v>
      </c>
      <c r="F7272">
        <f>IF(INDEX(Transactions!$L:$L,ROW()-8)="",0,INDEX(Transactions!$Q:$Q,ROW()-8))</f>
        <v>0</v>
      </c>
    </row>
    <row r="7273" spans="2:6" x14ac:dyDescent="0.15">
      <c r="B7273">
        <f ca="1">IF(INDEX(Transactions!$L:$L,ROW()-8)="",TODAY(),INDEX(Transactions!$G:$G,ROW()-8))</f>
        <v>46238</v>
      </c>
      <c r="F7273">
        <f>IF(INDEX(Transactions!$L:$L,ROW()-8)="",0,INDEX(Transactions!$Q:$Q,ROW()-8))</f>
        <v>0</v>
      </c>
    </row>
    <row r="7274" spans="2:6" x14ac:dyDescent="0.15">
      <c r="B7274">
        <f ca="1">IF(INDEX(Transactions!$L:$L,ROW()-8)="",TODAY(),INDEX(Transactions!$G:$G,ROW()-8))</f>
        <v>46238</v>
      </c>
      <c r="F7274">
        <f>IF(INDEX(Transactions!$L:$L,ROW()-8)="",0,INDEX(Transactions!$Q:$Q,ROW()-8))</f>
        <v>0</v>
      </c>
    </row>
    <row r="7275" spans="2:6" x14ac:dyDescent="0.15">
      <c r="B7275">
        <f ca="1">IF(INDEX(Transactions!$L:$L,ROW()-8)="",TODAY(),INDEX(Transactions!$G:$G,ROW()-8))</f>
        <v>46238</v>
      </c>
      <c r="F7275">
        <f>IF(INDEX(Transactions!$L:$L,ROW()-8)="",0,INDEX(Transactions!$Q:$Q,ROW()-8))</f>
        <v>0</v>
      </c>
    </row>
    <row r="7276" spans="2:6" x14ac:dyDescent="0.15">
      <c r="B7276">
        <f ca="1">IF(INDEX(Transactions!$L:$L,ROW()-8)="",TODAY(),INDEX(Transactions!$G:$G,ROW()-8))</f>
        <v>46238</v>
      </c>
      <c r="F7276">
        <f>IF(INDEX(Transactions!$L:$L,ROW()-8)="",0,INDEX(Transactions!$Q:$Q,ROW()-8))</f>
        <v>0</v>
      </c>
    </row>
    <row r="7277" spans="2:6" x14ac:dyDescent="0.15">
      <c r="B7277">
        <f ca="1">IF(INDEX(Transactions!$L:$L,ROW()-8)="",TODAY(),INDEX(Transactions!$G:$G,ROW()-8))</f>
        <v>46238</v>
      </c>
      <c r="F7277">
        <f>IF(INDEX(Transactions!$L:$L,ROW()-8)="",0,INDEX(Transactions!$Q:$Q,ROW()-8))</f>
        <v>0</v>
      </c>
    </row>
    <row r="7278" spans="2:6" x14ac:dyDescent="0.15">
      <c r="B7278">
        <f ca="1">IF(INDEX(Transactions!$L:$L,ROW()-8)="",TODAY(),INDEX(Transactions!$G:$G,ROW()-8))</f>
        <v>46238</v>
      </c>
      <c r="F7278">
        <f>IF(INDEX(Transactions!$L:$L,ROW()-8)="",0,INDEX(Transactions!$Q:$Q,ROW()-8))</f>
        <v>0</v>
      </c>
    </row>
    <row r="7279" spans="2:6" x14ac:dyDescent="0.15">
      <c r="B7279">
        <f ca="1">IF(INDEX(Transactions!$L:$L,ROW()-8)="",TODAY(),INDEX(Transactions!$G:$G,ROW()-8))</f>
        <v>46238</v>
      </c>
      <c r="F7279">
        <f>IF(INDEX(Transactions!$L:$L,ROW()-8)="",0,INDEX(Transactions!$Q:$Q,ROW()-8))</f>
        <v>0</v>
      </c>
    </row>
    <row r="7280" spans="2:6" x14ac:dyDescent="0.15">
      <c r="B7280">
        <f ca="1">IF(INDEX(Transactions!$L:$L,ROW()-8)="",TODAY(),INDEX(Transactions!$G:$G,ROW()-8))</f>
        <v>46238</v>
      </c>
      <c r="F7280">
        <f>IF(INDEX(Transactions!$L:$L,ROW()-8)="",0,INDEX(Transactions!$Q:$Q,ROW()-8))</f>
        <v>0</v>
      </c>
    </row>
    <row r="7281" spans="2:6" x14ac:dyDescent="0.15">
      <c r="B7281">
        <f ca="1">IF(INDEX(Transactions!$L:$L,ROW()-8)="",TODAY(),INDEX(Transactions!$G:$G,ROW()-8))</f>
        <v>46238</v>
      </c>
      <c r="F7281">
        <f>IF(INDEX(Transactions!$L:$L,ROW()-8)="",0,INDEX(Transactions!$Q:$Q,ROW()-8))</f>
        <v>0</v>
      </c>
    </row>
    <row r="7282" spans="2:6" x14ac:dyDescent="0.15">
      <c r="B7282">
        <f ca="1">IF(INDEX(Transactions!$L:$L,ROW()-8)="",TODAY(),INDEX(Transactions!$G:$G,ROW()-8))</f>
        <v>46238</v>
      </c>
      <c r="F7282">
        <f>IF(INDEX(Transactions!$L:$L,ROW()-8)="",0,INDEX(Transactions!$Q:$Q,ROW()-8))</f>
        <v>0</v>
      </c>
    </row>
    <row r="7283" spans="2:6" x14ac:dyDescent="0.15">
      <c r="B7283">
        <f ca="1">IF(INDEX(Transactions!$L:$L,ROW()-8)="",TODAY(),INDEX(Transactions!$G:$G,ROW()-8))</f>
        <v>46238</v>
      </c>
      <c r="F7283">
        <f>IF(INDEX(Transactions!$L:$L,ROW()-8)="",0,INDEX(Transactions!$Q:$Q,ROW()-8))</f>
        <v>0</v>
      </c>
    </row>
    <row r="7284" spans="2:6" x14ac:dyDescent="0.15">
      <c r="B7284">
        <f ca="1">IF(INDEX(Transactions!$L:$L,ROW()-8)="",TODAY(),INDEX(Transactions!$G:$G,ROW()-8))</f>
        <v>46238</v>
      </c>
      <c r="F7284">
        <f>IF(INDEX(Transactions!$L:$L,ROW()-8)="",0,INDEX(Transactions!$Q:$Q,ROW()-8))</f>
        <v>0</v>
      </c>
    </row>
    <row r="7285" spans="2:6" x14ac:dyDescent="0.15">
      <c r="B7285">
        <f ca="1">IF(INDEX(Transactions!$L:$L,ROW()-8)="",TODAY(),INDEX(Transactions!$G:$G,ROW()-8))</f>
        <v>46238</v>
      </c>
      <c r="F7285">
        <f>IF(INDEX(Transactions!$L:$L,ROW()-8)="",0,INDEX(Transactions!$Q:$Q,ROW()-8))</f>
        <v>0</v>
      </c>
    </row>
    <row r="7286" spans="2:6" x14ac:dyDescent="0.15">
      <c r="B7286">
        <f ca="1">IF(INDEX(Transactions!$L:$L,ROW()-8)="",TODAY(),INDEX(Transactions!$G:$G,ROW()-8))</f>
        <v>46238</v>
      </c>
      <c r="F7286">
        <f>IF(INDEX(Transactions!$L:$L,ROW()-8)="",0,INDEX(Transactions!$Q:$Q,ROW()-8))</f>
        <v>0</v>
      </c>
    </row>
    <row r="7287" spans="2:6" x14ac:dyDescent="0.15">
      <c r="B7287">
        <f ca="1">IF(INDEX(Transactions!$L:$L,ROW()-8)="",TODAY(),INDEX(Transactions!$G:$G,ROW()-8))</f>
        <v>46238</v>
      </c>
      <c r="F7287">
        <f>IF(INDEX(Transactions!$L:$L,ROW()-8)="",0,INDEX(Transactions!$Q:$Q,ROW()-8))</f>
        <v>0</v>
      </c>
    </row>
    <row r="7288" spans="2:6" x14ac:dyDescent="0.15">
      <c r="B7288">
        <f ca="1">IF(INDEX(Transactions!$L:$L,ROW()-8)="",TODAY(),INDEX(Transactions!$G:$G,ROW()-8))</f>
        <v>46238</v>
      </c>
      <c r="F7288">
        <f>IF(INDEX(Transactions!$L:$L,ROW()-8)="",0,INDEX(Transactions!$Q:$Q,ROW()-8))</f>
        <v>0</v>
      </c>
    </row>
    <row r="7289" spans="2:6" x14ac:dyDescent="0.15">
      <c r="B7289">
        <f ca="1">IF(INDEX(Transactions!$L:$L,ROW()-8)="",TODAY(),INDEX(Transactions!$G:$G,ROW()-8))</f>
        <v>46238</v>
      </c>
      <c r="F7289">
        <f>IF(INDEX(Transactions!$L:$L,ROW()-8)="",0,INDEX(Transactions!$Q:$Q,ROW()-8))</f>
        <v>0</v>
      </c>
    </row>
    <row r="7290" spans="2:6" x14ac:dyDescent="0.15">
      <c r="B7290">
        <f ca="1">IF(INDEX(Transactions!$L:$L,ROW()-8)="",TODAY(),INDEX(Transactions!$G:$G,ROW()-8))</f>
        <v>46238</v>
      </c>
      <c r="F7290">
        <f>IF(INDEX(Transactions!$L:$L,ROW()-8)="",0,INDEX(Transactions!$Q:$Q,ROW()-8))</f>
        <v>0</v>
      </c>
    </row>
    <row r="7291" spans="2:6" x14ac:dyDescent="0.15">
      <c r="B7291">
        <f ca="1">IF(INDEX(Transactions!$L:$L,ROW()-8)="",TODAY(),INDEX(Transactions!$G:$G,ROW()-8))</f>
        <v>46238</v>
      </c>
      <c r="F7291">
        <f>IF(INDEX(Transactions!$L:$L,ROW()-8)="",0,INDEX(Transactions!$Q:$Q,ROW()-8))</f>
        <v>0</v>
      </c>
    </row>
    <row r="7292" spans="2:6" x14ac:dyDescent="0.15">
      <c r="B7292">
        <f ca="1">IF(INDEX(Transactions!$L:$L,ROW()-8)="",TODAY(),INDEX(Transactions!$G:$G,ROW()-8))</f>
        <v>46238</v>
      </c>
      <c r="F7292">
        <f>IF(INDEX(Transactions!$L:$L,ROW()-8)="",0,INDEX(Transactions!$Q:$Q,ROW()-8))</f>
        <v>0</v>
      </c>
    </row>
    <row r="7293" spans="2:6" x14ac:dyDescent="0.15">
      <c r="B7293">
        <f ca="1">IF(INDEX(Transactions!$L:$L,ROW()-8)="",TODAY(),INDEX(Transactions!$G:$G,ROW()-8))</f>
        <v>46238</v>
      </c>
      <c r="F7293">
        <f>IF(INDEX(Transactions!$L:$L,ROW()-8)="",0,INDEX(Transactions!$Q:$Q,ROW()-8))</f>
        <v>0</v>
      </c>
    </row>
    <row r="7294" spans="2:6" x14ac:dyDescent="0.15">
      <c r="B7294">
        <f ca="1">IF(INDEX(Transactions!$L:$L,ROW()-8)="",TODAY(),INDEX(Transactions!$G:$G,ROW()-8))</f>
        <v>46238</v>
      </c>
      <c r="F7294">
        <f>IF(INDEX(Transactions!$L:$L,ROW()-8)="",0,INDEX(Transactions!$Q:$Q,ROW()-8))</f>
        <v>0</v>
      </c>
    </row>
    <row r="7295" spans="2:6" x14ac:dyDescent="0.15">
      <c r="B7295">
        <f ca="1">IF(INDEX(Transactions!$L:$L,ROW()-8)="",TODAY(),INDEX(Transactions!$G:$G,ROW()-8))</f>
        <v>46238</v>
      </c>
      <c r="F7295">
        <f>IF(INDEX(Transactions!$L:$L,ROW()-8)="",0,INDEX(Transactions!$Q:$Q,ROW()-8))</f>
        <v>0</v>
      </c>
    </row>
    <row r="7296" spans="2:6" x14ac:dyDescent="0.15">
      <c r="B7296">
        <f ca="1">IF(INDEX(Transactions!$L:$L,ROW()-8)="",TODAY(),INDEX(Transactions!$G:$G,ROW()-8))</f>
        <v>46238</v>
      </c>
      <c r="F7296">
        <f>IF(INDEX(Transactions!$L:$L,ROW()-8)="",0,INDEX(Transactions!$Q:$Q,ROW()-8))</f>
        <v>0</v>
      </c>
    </row>
    <row r="7297" spans="2:6" x14ac:dyDescent="0.15">
      <c r="B7297">
        <f ca="1">IF(INDEX(Transactions!$L:$L,ROW()-8)="",TODAY(),INDEX(Transactions!$G:$G,ROW()-8))</f>
        <v>46238</v>
      </c>
      <c r="F7297">
        <f>IF(INDEX(Transactions!$L:$L,ROW()-8)="",0,INDEX(Transactions!$Q:$Q,ROW()-8))</f>
        <v>0</v>
      </c>
    </row>
    <row r="7298" spans="2:6" x14ac:dyDescent="0.15">
      <c r="B7298">
        <f ca="1">IF(INDEX(Transactions!$L:$L,ROW()-8)="",TODAY(),INDEX(Transactions!$G:$G,ROW()-8))</f>
        <v>46238</v>
      </c>
      <c r="F7298">
        <f>IF(INDEX(Transactions!$L:$L,ROW()-8)="",0,INDEX(Transactions!$Q:$Q,ROW()-8))</f>
        <v>0</v>
      </c>
    </row>
    <row r="7299" spans="2:6" x14ac:dyDescent="0.15">
      <c r="B7299">
        <f ca="1">IF(INDEX(Transactions!$L:$L,ROW()-8)="",TODAY(),INDEX(Transactions!$G:$G,ROW()-8))</f>
        <v>46238</v>
      </c>
      <c r="F7299">
        <f>IF(INDEX(Transactions!$L:$L,ROW()-8)="",0,INDEX(Transactions!$Q:$Q,ROW()-8))</f>
        <v>0</v>
      </c>
    </row>
    <row r="7300" spans="2:6" x14ac:dyDescent="0.15">
      <c r="B7300">
        <f ca="1">IF(INDEX(Transactions!$L:$L,ROW()-8)="",TODAY(),INDEX(Transactions!$G:$G,ROW()-8))</f>
        <v>46238</v>
      </c>
      <c r="F7300">
        <f>IF(INDEX(Transactions!$L:$L,ROW()-8)="",0,INDEX(Transactions!$Q:$Q,ROW()-8))</f>
        <v>0</v>
      </c>
    </row>
    <row r="7301" spans="2:6" x14ac:dyDescent="0.15">
      <c r="B7301">
        <f ca="1">IF(INDEX(Transactions!$L:$L,ROW()-8)="",TODAY(),INDEX(Transactions!$G:$G,ROW()-8))</f>
        <v>46238</v>
      </c>
      <c r="F7301">
        <f>IF(INDEX(Transactions!$L:$L,ROW()-8)="",0,INDEX(Transactions!$Q:$Q,ROW()-8))</f>
        <v>0</v>
      </c>
    </row>
    <row r="7302" spans="2:6" x14ac:dyDescent="0.15">
      <c r="B7302">
        <f ca="1">IF(INDEX(Transactions!$L:$L,ROW()-8)="",TODAY(),INDEX(Transactions!$G:$G,ROW()-8))</f>
        <v>46238</v>
      </c>
      <c r="F7302">
        <f>IF(INDEX(Transactions!$L:$L,ROW()-8)="",0,INDEX(Transactions!$Q:$Q,ROW()-8))</f>
        <v>0</v>
      </c>
    </row>
    <row r="7303" spans="2:6" x14ac:dyDescent="0.15">
      <c r="B7303">
        <f ca="1">IF(INDEX(Transactions!$L:$L,ROW()-8)="",TODAY(),INDEX(Transactions!$G:$G,ROW()-8))</f>
        <v>46238</v>
      </c>
      <c r="F7303">
        <f>IF(INDEX(Transactions!$L:$L,ROW()-8)="",0,INDEX(Transactions!$Q:$Q,ROW()-8))</f>
        <v>0</v>
      </c>
    </row>
    <row r="7304" spans="2:6" x14ac:dyDescent="0.15">
      <c r="B7304">
        <f ca="1">IF(INDEX(Transactions!$L:$L,ROW()-8)="",TODAY(),INDEX(Transactions!$G:$G,ROW()-8))</f>
        <v>46238</v>
      </c>
      <c r="F7304">
        <f>IF(INDEX(Transactions!$L:$L,ROW()-8)="",0,INDEX(Transactions!$Q:$Q,ROW()-8))</f>
        <v>0</v>
      </c>
    </row>
    <row r="7305" spans="2:6" x14ac:dyDescent="0.15">
      <c r="B7305">
        <f ca="1">IF(INDEX(Transactions!$L:$L,ROW()-8)="",TODAY(),INDEX(Transactions!$G:$G,ROW()-8))</f>
        <v>46238</v>
      </c>
      <c r="F7305">
        <f>IF(INDEX(Transactions!$L:$L,ROW()-8)="",0,INDEX(Transactions!$Q:$Q,ROW()-8))</f>
        <v>0</v>
      </c>
    </row>
    <row r="7306" spans="2:6" x14ac:dyDescent="0.15">
      <c r="B7306">
        <f ca="1">IF(INDEX(Transactions!$L:$L,ROW()-8)="",TODAY(),INDEX(Transactions!$G:$G,ROW()-8))</f>
        <v>46238</v>
      </c>
      <c r="F7306">
        <f>IF(INDEX(Transactions!$L:$L,ROW()-8)="",0,INDEX(Transactions!$Q:$Q,ROW()-8))</f>
        <v>0</v>
      </c>
    </row>
    <row r="7307" spans="2:6" x14ac:dyDescent="0.15">
      <c r="B7307">
        <f ca="1">IF(INDEX(Transactions!$L:$L,ROW()-8)="",TODAY(),INDEX(Transactions!$G:$G,ROW()-8))</f>
        <v>46238</v>
      </c>
      <c r="F7307">
        <f>IF(INDEX(Transactions!$L:$L,ROW()-8)="",0,INDEX(Transactions!$Q:$Q,ROW()-8))</f>
        <v>0</v>
      </c>
    </row>
    <row r="7308" spans="2:6" x14ac:dyDescent="0.15">
      <c r="B7308">
        <f ca="1">IF(INDEX(Transactions!$L:$L,ROW()-8)="",TODAY(),INDEX(Transactions!$G:$G,ROW()-8))</f>
        <v>46238</v>
      </c>
      <c r="F7308">
        <f>IF(INDEX(Transactions!$L:$L,ROW()-8)="",0,INDEX(Transactions!$Q:$Q,ROW()-8))</f>
        <v>0</v>
      </c>
    </row>
    <row r="7309" spans="2:6" x14ac:dyDescent="0.15">
      <c r="B7309">
        <f ca="1">IF(INDEX(Transactions!$L:$L,ROW()-8)="",TODAY(),INDEX(Transactions!$G:$G,ROW()-8))</f>
        <v>46238</v>
      </c>
      <c r="F7309">
        <f>IF(INDEX(Transactions!$L:$L,ROW()-8)="",0,INDEX(Transactions!$Q:$Q,ROW()-8))</f>
        <v>0</v>
      </c>
    </row>
    <row r="7310" spans="2:6" x14ac:dyDescent="0.15">
      <c r="B7310">
        <f ca="1">IF(INDEX(Transactions!$L:$L,ROW()-8)="",TODAY(),INDEX(Transactions!$G:$G,ROW()-8))</f>
        <v>46238</v>
      </c>
      <c r="F7310">
        <f>IF(INDEX(Transactions!$L:$L,ROW()-8)="",0,INDEX(Transactions!$Q:$Q,ROW()-8))</f>
        <v>0</v>
      </c>
    </row>
    <row r="7311" spans="2:6" x14ac:dyDescent="0.15">
      <c r="B7311">
        <f ca="1">IF(INDEX(Transactions!$L:$L,ROW()-8)="",TODAY(),INDEX(Transactions!$G:$G,ROW()-8))</f>
        <v>46238</v>
      </c>
      <c r="F7311">
        <f>IF(INDEX(Transactions!$L:$L,ROW()-8)="",0,INDEX(Transactions!$Q:$Q,ROW()-8))</f>
        <v>0</v>
      </c>
    </row>
    <row r="7312" spans="2:6" x14ac:dyDescent="0.15">
      <c r="B7312">
        <f ca="1">IF(INDEX(Transactions!$L:$L,ROW()-8)="",TODAY(),INDEX(Transactions!$G:$G,ROW()-8))</f>
        <v>46238</v>
      </c>
      <c r="F7312">
        <f>IF(INDEX(Transactions!$L:$L,ROW()-8)="",0,INDEX(Transactions!$Q:$Q,ROW()-8))</f>
        <v>0</v>
      </c>
    </row>
    <row r="7313" spans="2:6" x14ac:dyDescent="0.15">
      <c r="B7313">
        <f ca="1">IF(INDEX(Transactions!$L:$L,ROW()-8)="",TODAY(),INDEX(Transactions!$G:$G,ROW()-8))</f>
        <v>46238</v>
      </c>
      <c r="F7313">
        <f>IF(INDEX(Transactions!$L:$L,ROW()-8)="",0,INDEX(Transactions!$Q:$Q,ROW()-8))</f>
        <v>0</v>
      </c>
    </row>
    <row r="7314" spans="2:6" x14ac:dyDescent="0.15">
      <c r="B7314">
        <f ca="1">IF(INDEX(Transactions!$L:$L,ROW()-8)="",TODAY(),INDEX(Transactions!$G:$G,ROW()-8))</f>
        <v>46238</v>
      </c>
      <c r="F7314">
        <f>IF(INDEX(Transactions!$L:$L,ROW()-8)="",0,INDEX(Transactions!$Q:$Q,ROW()-8))</f>
        <v>0</v>
      </c>
    </row>
    <row r="7315" spans="2:6" x14ac:dyDescent="0.15">
      <c r="B7315">
        <f ca="1">IF(INDEX(Transactions!$L:$L,ROW()-8)="",TODAY(),INDEX(Transactions!$G:$G,ROW()-8))</f>
        <v>46238</v>
      </c>
      <c r="F7315">
        <f>IF(INDEX(Transactions!$L:$L,ROW()-8)="",0,INDEX(Transactions!$Q:$Q,ROW()-8))</f>
        <v>0</v>
      </c>
    </row>
    <row r="7316" spans="2:6" x14ac:dyDescent="0.15">
      <c r="B7316">
        <f ca="1">IF(INDEX(Transactions!$L:$L,ROW()-8)="",TODAY(),INDEX(Transactions!$G:$G,ROW()-8))</f>
        <v>46238</v>
      </c>
      <c r="F7316">
        <f>IF(INDEX(Transactions!$L:$L,ROW()-8)="",0,INDEX(Transactions!$Q:$Q,ROW()-8))</f>
        <v>0</v>
      </c>
    </row>
    <row r="7317" spans="2:6" x14ac:dyDescent="0.15">
      <c r="B7317">
        <f ca="1">IF(INDEX(Transactions!$L:$L,ROW()-8)="",TODAY(),INDEX(Transactions!$G:$G,ROW()-8))</f>
        <v>46238</v>
      </c>
      <c r="F7317">
        <f>IF(INDEX(Transactions!$L:$L,ROW()-8)="",0,INDEX(Transactions!$Q:$Q,ROW()-8))</f>
        <v>0</v>
      </c>
    </row>
    <row r="7318" spans="2:6" x14ac:dyDescent="0.15">
      <c r="B7318">
        <f ca="1">IF(INDEX(Transactions!$L:$L,ROW()-8)="",TODAY(),INDEX(Transactions!$G:$G,ROW()-8))</f>
        <v>46238</v>
      </c>
      <c r="F7318">
        <f>IF(INDEX(Transactions!$L:$L,ROW()-8)="",0,INDEX(Transactions!$Q:$Q,ROW()-8))</f>
        <v>0</v>
      </c>
    </row>
    <row r="7319" spans="2:6" x14ac:dyDescent="0.15">
      <c r="B7319">
        <f ca="1">IF(INDEX(Transactions!$L:$L,ROW()-8)="",TODAY(),INDEX(Transactions!$G:$G,ROW()-8))</f>
        <v>46238</v>
      </c>
      <c r="F7319">
        <f>IF(INDEX(Transactions!$L:$L,ROW()-8)="",0,INDEX(Transactions!$Q:$Q,ROW()-8))</f>
        <v>0</v>
      </c>
    </row>
    <row r="7320" spans="2:6" x14ac:dyDescent="0.15">
      <c r="B7320">
        <f ca="1">IF(INDEX(Transactions!$L:$L,ROW()-8)="",TODAY(),INDEX(Transactions!$G:$G,ROW()-8))</f>
        <v>46238</v>
      </c>
      <c r="F7320">
        <f>IF(INDEX(Transactions!$L:$L,ROW()-8)="",0,INDEX(Transactions!$Q:$Q,ROW()-8))</f>
        <v>0</v>
      </c>
    </row>
    <row r="7321" spans="2:6" x14ac:dyDescent="0.15">
      <c r="B7321">
        <f ca="1">IF(INDEX(Transactions!$L:$L,ROW()-8)="",TODAY(),INDEX(Transactions!$G:$G,ROW()-8))</f>
        <v>46238</v>
      </c>
      <c r="F7321">
        <f>IF(INDEX(Transactions!$L:$L,ROW()-8)="",0,INDEX(Transactions!$Q:$Q,ROW()-8))</f>
        <v>0</v>
      </c>
    </row>
    <row r="7322" spans="2:6" x14ac:dyDescent="0.15">
      <c r="B7322">
        <f ca="1">IF(INDEX(Transactions!$L:$L,ROW()-8)="",TODAY(),INDEX(Transactions!$G:$G,ROW()-8))</f>
        <v>46238</v>
      </c>
      <c r="F7322">
        <f>IF(INDEX(Transactions!$L:$L,ROW()-8)="",0,INDEX(Transactions!$Q:$Q,ROW()-8))</f>
        <v>0</v>
      </c>
    </row>
    <row r="7323" spans="2:6" x14ac:dyDescent="0.15">
      <c r="B7323">
        <f ca="1">IF(INDEX(Transactions!$L:$L,ROW()-8)="",TODAY(),INDEX(Transactions!$G:$G,ROW()-8))</f>
        <v>46238</v>
      </c>
      <c r="F7323">
        <f>IF(INDEX(Transactions!$L:$L,ROW()-8)="",0,INDEX(Transactions!$Q:$Q,ROW()-8))</f>
        <v>0</v>
      </c>
    </row>
    <row r="7324" spans="2:6" x14ac:dyDescent="0.15">
      <c r="B7324">
        <f ca="1">IF(INDEX(Transactions!$L:$L,ROW()-8)="",TODAY(),INDEX(Transactions!$G:$G,ROW()-8))</f>
        <v>46238</v>
      </c>
      <c r="F7324">
        <f>IF(INDEX(Transactions!$L:$L,ROW()-8)="",0,INDEX(Transactions!$Q:$Q,ROW()-8))</f>
        <v>0</v>
      </c>
    </row>
    <row r="7325" spans="2:6" x14ac:dyDescent="0.15">
      <c r="B7325">
        <f ca="1">IF(INDEX(Transactions!$L:$L,ROW()-8)="",TODAY(),INDEX(Transactions!$G:$G,ROW()-8))</f>
        <v>46238</v>
      </c>
      <c r="F7325">
        <f>IF(INDEX(Transactions!$L:$L,ROW()-8)="",0,INDEX(Transactions!$Q:$Q,ROW()-8))</f>
        <v>0</v>
      </c>
    </row>
    <row r="7326" spans="2:6" x14ac:dyDescent="0.15">
      <c r="B7326">
        <f ca="1">IF(INDEX(Transactions!$L:$L,ROW()-8)="",TODAY(),INDEX(Transactions!$G:$G,ROW()-8))</f>
        <v>46238</v>
      </c>
      <c r="F7326">
        <f>IF(INDEX(Transactions!$L:$L,ROW()-8)="",0,INDEX(Transactions!$Q:$Q,ROW()-8))</f>
        <v>0</v>
      </c>
    </row>
    <row r="7327" spans="2:6" x14ac:dyDescent="0.15">
      <c r="B7327">
        <f ca="1">IF(INDEX(Transactions!$L:$L,ROW()-8)="",TODAY(),INDEX(Transactions!$G:$G,ROW()-8))</f>
        <v>46238</v>
      </c>
      <c r="F7327">
        <f>IF(INDEX(Transactions!$L:$L,ROW()-8)="",0,INDEX(Transactions!$Q:$Q,ROW()-8))</f>
        <v>0</v>
      </c>
    </row>
    <row r="7328" spans="2:6" x14ac:dyDescent="0.15">
      <c r="B7328">
        <f ca="1">IF(INDEX(Transactions!$L:$L,ROW()-8)="",TODAY(),INDEX(Transactions!$G:$G,ROW()-8))</f>
        <v>46238</v>
      </c>
      <c r="F7328">
        <f>IF(INDEX(Transactions!$L:$L,ROW()-8)="",0,INDEX(Transactions!$Q:$Q,ROW()-8))</f>
        <v>0</v>
      </c>
    </row>
    <row r="7329" spans="2:6" x14ac:dyDescent="0.15">
      <c r="B7329">
        <f ca="1">IF(INDEX(Transactions!$L:$L,ROW()-8)="",TODAY(),INDEX(Transactions!$G:$G,ROW()-8))</f>
        <v>46238</v>
      </c>
      <c r="F7329">
        <f>IF(INDEX(Transactions!$L:$L,ROW()-8)="",0,INDEX(Transactions!$Q:$Q,ROW()-8))</f>
        <v>0</v>
      </c>
    </row>
    <row r="7330" spans="2:6" x14ac:dyDescent="0.15">
      <c r="B7330">
        <f ca="1">IF(INDEX(Transactions!$L:$L,ROW()-8)="",TODAY(),INDEX(Transactions!$G:$G,ROW()-8))</f>
        <v>46238</v>
      </c>
      <c r="F7330">
        <f>IF(INDEX(Transactions!$L:$L,ROW()-8)="",0,INDEX(Transactions!$Q:$Q,ROW()-8))</f>
        <v>0</v>
      </c>
    </row>
    <row r="7331" spans="2:6" x14ac:dyDescent="0.15">
      <c r="B7331">
        <f ca="1">IF(INDEX(Transactions!$L:$L,ROW()-8)="",TODAY(),INDEX(Transactions!$G:$G,ROW()-8))</f>
        <v>46238</v>
      </c>
      <c r="F7331">
        <f>IF(INDEX(Transactions!$L:$L,ROW()-8)="",0,INDEX(Transactions!$Q:$Q,ROW()-8))</f>
        <v>0</v>
      </c>
    </row>
    <row r="7332" spans="2:6" x14ac:dyDescent="0.15">
      <c r="B7332">
        <f ca="1">IF(INDEX(Transactions!$L:$L,ROW()-8)="",TODAY(),INDEX(Transactions!$G:$G,ROW()-8))</f>
        <v>46238</v>
      </c>
      <c r="F7332">
        <f>IF(INDEX(Transactions!$L:$L,ROW()-8)="",0,INDEX(Transactions!$Q:$Q,ROW()-8))</f>
        <v>0</v>
      </c>
    </row>
    <row r="7333" spans="2:6" x14ac:dyDescent="0.15">
      <c r="B7333">
        <f ca="1">IF(INDEX(Transactions!$L:$L,ROW()-8)="",TODAY(),INDEX(Transactions!$G:$G,ROW()-8))</f>
        <v>46238</v>
      </c>
      <c r="F7333">
        <f>IF(INDEX(Transactions!$L:$L,ROW()-8)="",0,INDEX(Transactions!$Q:$Q,ROW()-8))</f>
        <v>0</v>
      </c>
    </row>
    <row r="7334" spans="2:6" x14ac:dyDescent="0.15">
      <c r="B7334">
        <f ca="1">IF(INDEX(Transactions!$L:$L,ROW()-8)="",TODAY(),INDEX(Transactions!$G:$G,ROW()-8))</f>
        <v>46238</v>
      </c>
      <c r="F7334">
        <f>IF(INDEX(Transactions!$L:$L,ROW()-8)="",0,INDEX(Transactions!$Q:$Q,ROW()-8))</f>
        <v>0</v>
      </c>
    </row>
    <row r="7335" spans="2:6" x14ac:dyDescent="0.15">
      <c r="B7335">
        <f ca="1">IF(INDEX(Transactions!$L:$L,ROW()-8)="",TODAY(),INDEX(Transactions!$G:$G,ROW()-8))</f>
        <v>46238</v>
      </c>
      <c r="F7335">
        <f>IF(INDEX(Transactions!$L:$L,ROW()-8)="",0,INDEX(Transactions!$Q:$Q,ROW()-8))</f>
        <v>0</v>
      </c>
    </row>
    <row r="7336" spans="2:6" x14ac:dyDescent="0.15">
      <c r="B7336">
        <f ca="1">IF(INDEX(Transactions!$L:$L,ROW()-8)="",TODAY(),INDEX(Transactions!$G:$G,ROW()-8))</f>
        <v>46238</v>
      </c>
      <c r="F7336">
        <f>IF(INDEX(Transactions!$L:$L,ROW()-8)="",0,INDEX(Transactions!$Q:$Q,ROW()-8))</f>
        <v>0</v>
      </c>
    </row>
    <row r="7337" spans="2:6" x14ac:dyDescent="0.15">
      <c r="B7337">
        <f ca="1">IF(INDEX(Transactions!$L:$L,ROW()-8)="",TODAY(),INDEX(Transactions!$G:$G,ROW()-8))</f>
        <v>46238</v>
      </c>
      <c r="F7337">
        <f>IF(INDEX(Transactions!$L:$L,ROW()-8)="",0,INDEX(Transactions!$Q:$Q,ROW()-8))</f>
        <v>0</v>
      </c>
    </row>
    <row r="7338" spans="2:6" x14ac:dyDescent="0.15">
      <c r="B7338">
        <f ca="1">IF(INDEX(Transactions!$L:$L,ROW()-8)="",TODAY(),INDEX(Transactions!$G:$G,ROW()-8))</f>
        <v>46238</v>
      </c>
      <c r="F7338">
        <f>IF(INDEX(Transactions!$L:$L,ROW()-8)="",0,INDEX(Transactions!$Q:$Q,ROW()-8))</f>
        <v>0</v>
      </c>
    </row>
    <row r="7339" spans="2:6" x14ac:dyDescent="0.15">
      <c r="B7339">
        <f ca="1">IF(INDEX(Transactions!$L:$L,ROW()-8)="",TODAY(),INDEX(Transactions!$G:$G,ROW()-8))</f>
        <v>46238</v>
      </c>
      <c r="F7339">
        <f>IF(INDEX(Transactions!$L:$L,ROW()-8)="",0,INDEX(Transactions!$Q:$Q,ROW()-8))</f>
        <v>0</v>
      </c>
    </row>
    <row r="7340" spans="2:6" x14ac:dyDescent="0.15">
      <c r="B7340">
        <f ca="1">IF(INDEX(Transactions!$L:$L,ROW()-8)="",TODAY(),INDEX(Transactions!$G:$G,ROW()-8))</f>
        <v>46238</v>
      </c>
      <c r="F7340">
        <f>IF(INDEX(Transactions!$L:$L,ROW()-8)="",0,INDEX(Transactions!$Q:$Q,ROW()-8))</f>
        <v>0</v>
      </c>
    </row>
    <row r="7341" spans="2:6" x14ac:dyDescent="0.15">
      <c r="B7341">
        <f ca="1">IF(INDEX(Transactions!$L:$L,ROW()-8)="",TODAY(),INDEX(Transactions!$G:$G,ROW()-8))</f>
        <v>46238</v>
      </c>
      <c r="F7341">
        <f>IF(INDEX(Transactions!$L:$L,ROW()-8)="",0,INDEX(Transactions!$Q:$Q,ROW()-8))</f>
        <v>0</v>
      </c>
    </row>
    <row r="7342" spans="2:6" x14ac:dyDescent="0.15">
      <c r="B7342">
        <f ca="1">IF(INDEX(Transactions!$L:$L,ROW()-8)="",TODAY(),INDEX(Transactions!$G:$G,ROW()-8))</f>
        <v>46238</v>
      </c>
      <c r="F7342">
        <f>IF(INDEX(Transactions!$L:$L,ROW()-8)="",0,INDEX(Transactions!$Q:$Q,ROW()-8))</f>
        <v>0</v>
      </c>
    </row>
    <row r="7343" spans="2:6" x14ac:dyDescent="0.15">
      <c r="B7343">
        <f ca="1">IF(INDEX(Transactions!$L:$L,ROW()-8)="",TODAY(),INDEX(Transactions!$G:$G,ROW()-8))</f>
        <v>46238</v>
      </c>
      <c r="F7343">
        <f>IF(INDEX(Transactions!$L:$L,ROW()-8)="",0,INDEX(Transactions!$Q:$Q,ROW()-8))</f>
        <v>0</v>
      </c>
    </row>
    <row r="7344" spans="2:6" x14ac:dyDescent="0.15">
      <c r="B7344">
        <f ca="1">IF(INDEX(Transactions!$L:$L,ROW()-8)="",TODAY(),INDEX(Transactions!$G:$G,ROW()-8))</f>
        <v>46238</v>
      </c>
      <c r="F7344">
        <f>IF(INDEX(Transactions!$L:$L,ROW()-8)="",0,INDEX(Transactions!$Q:$Q,ROW()-8))</f>
        <v>0</v>
      </c>
    </row>
    <row r="7345" spans="2:6" x14ac:dyDescent="0.15">
      <c r="B7345">
        <f ca="1">IF(INDEX(Transactions!$L:$L,ROW()-8)="",TODAY(),INDEX(Transactions!$G:$G,ROW()-8))</f>
        <v>46238</v>
      </c>
      <c r="F7345">
        <f>IF(INDEX(Transactions!$L:$L,ROW()-8)="",0,INDEX(Transactions!$Q:$Q,ROW()-8))</f>
        <v>0</v>
      </c>
    </row>
    <row r="7346" spans="2:6" x14ac:dyDescent="0.15">
      <c r="B7346">
        <f ca="1">IF(INDEX(Transactions!$L:$L,ROW()-8)="",TODAY(),INDEX(Transactions!$G:$G,ROW()-8))</f>
        <v>46238</v>
      </c>
      <c r="F7346">
        <f>IF(INDEX(Transactions!$L:$L,ROW()-8)="",0,INDEX(Transactions!$Q:$Q,ROW()-8))</f>
        <v>0</v>
      </c>
    </row>
    <row r="7347" spans="2:6" x14ac:dyDescent="0.15">
      <c r="B7347">
        <f ca="1">IF(INDEX(Transactions!$L:$L,ROW()-8)="",TODAY(),INDEX(Transactions!$G:$G,ROW()-8))</f>
        <v>46238</v>
      </c>
      <c r="F7347">
        <f>IF(INDEX(Transactions!$L:$L,ROW()-8)="",0,INDEX(Transactions!$Q:$Q,ROW()-8))</f>
        <v>0</v>
      </c>
    </row>
    <row r="7348" spans="2:6" x14ac:dyDescent="0.15">
      <c r="B7348">
        <f ca="1">IF(INDEX(Transactions!$L:$L,ROW()-8)="",TODAY(),INDEX(Transactions!$G:$G,ROW()-8))</f>
        <v>46238</v>
      </c>
      <c r="F7348">
        <f>IF(INDEX(Transactions!$L:$L,ROW()-8)="",0,INDEX(Transactions!$Q:$Q,ROW()-8))</f>
        <v>0</v>
      </c>
    </row>
    <row r="7349" spans="2:6" x14ac:dyDescent="0.15">
      <c r="B7349">
        <f ca="1">IF(INDEX(Transactions!$L:$L,ROW()-8)="",TODAY(),INDEX(Transactions!$G:$G,ROW()-8))</f>
        <v>46238</v>
      </c>
      <c r="F7349">
        <f>IF(INDEX(Transactions!$L:$L,ROW()-8)="",0,INDEX(Transactions!$Q:$Q,ROW()-8))</f>
        <v>0</v>
      </c>
    </row>
    <row r="7350" spans="2:6" x14ac:dyDescent="0.15">
      <c r="B7350">
        <f ca="1">IF(INDEX(Transactions!$L:$L,ROW()-8)="",TODAY(),INDEX(Transactions!$G:$G,ROW()-8))</f>
        <v>46238</v>
      </c>
      <c r="F7350">
        <f>IF(INDEX(Transactions!$L:$L,ROW()-8)="",0,INDEX(Transactions!$Q:$Q,ROW()-8))</f>
        <v>0</v>
      </c>
    </row>
    <row r="7351" spans="2:6" x14ac:dyDescent="0.15">
      <c r="B7351">
        <f ca="1">IF(INDEX(Transactions!$L:$L,ROW()-8)="",TODAY(),INDEX(Transactions!$G:$G,ROW()-8))</f>
        <v>46238</v>
      </c>
      <c r="F7351">
        <f>IF(INDEX(Transactions!$L:$L,ROW()-8)="",0,INDEX(Transactions!$Q:$Q,ROW()-8))</f>
        <v>0</v>
      </c>
    </row>
    <row r="7352" spans="2:6" x14ac:dyDescent="0.15">
      <c r="B7352">
        <f ca="1">IF(INDEX(Transactions!$L:$L,ROW()-8)="",TODAY(),INDEX(Transactions!$G:$G,ROW()-8))</f>
        <v>46238</v>
      </c>
      <c r="F7352">
        <f>IF(INDEX(Transactions!$L:$L,ROW()-8)="",0,INDEX(Transactions!$Q:$Q,ROW()-8))</f>
        <v>0</v>
      </c>
    </row>
    <row r="7353" spans="2:6" x14ac:dyDescent="0.15">
      <c r="B7353">
        <f ca="1">IF(INDEX(Transactions!$L:$L,ROW()-8)="",TODAY(),INDEX(Transactions!$G:$G,ROW()-8))</f>
        <v>46238</v>
      </c>
      <c r="F7353">
        <f>IF(INDEX(Transactions!$L:$L,ROW()-8)="",0,INDEX(Transactions!$Q:$Q,ROW()-8))</f>
        <v>0</v>
      </c>
    </row>
    <row r="7354" spans="2:6" x14ac:dyDescent="0.15">
      <c r="B7354">
        <f ca="1">IF(INDEX(Transactions!$L:$L,ROW()-8)="",TODAY(),INDEX(Transactions!$G:$G,ROW()-8))</f>
        <v>46238</v>
      </c>
      <c r="F7354">
        <f>IF(INDEX(Transactions!$L:$L,ROW()-8)="",0,INDEX(Transactions!$Q:$Q,ROW()-8))</f>
        <v>0</v>
      </c>
    </row>
    <row r="7355" spans="2:6" x14ac:dyDescent="0.15">
      <c r="B7355">
        <f ca="1">IF(INDEX(Transactions!$L:$L,ROW()-8)="",TODAY(),INDEX(Transactions!$G:$G,ROW()-8))</f>
        <v>46238</v>
      </c>
      <c r="F7355">
        <f>IF(INDEX(Transactions!$L:$L,ROW()-8)="",0,INDEX(Transactions!$Q:$Q,ROW()-8))</f>
        <v>0</v>
      </c>
    </row>
    <row r="7356" spans="2:6" x14ac:dyDescent="0.15">
      <c r="B7356">
        <f ca="1">IF(INDEX(Transactions!$L:$L,ROW()-8)="",TODAY(),INDEX(Transactions!$G:$G,ROW()-8))</f>
        <v>46238</v>
      </c>
      <c r="F7356">
        <f>IF(INDEX(Transactions!$L:$L,ROW()-8)="",0,INDEX(Transactions!$Q:$Q,ROW()-8))</f>
        <v>0</v>
      </c>
    </row>
    <row r="7357" spans="2:6" x14ac:dyDescent="0.15">
      <c r="B7357">
        <f ca="1">IF(INDEX(Transactions!$L:$L,ROW()-8)="",TODAY(),INDEX(Transactions!$G:$G,ROW()-8))</f>
        <v>46238</v>
      </c>
      <c r="F7357">
        <f>IF(INDEX(Transactions!$L:$L,ROW()-8)="",0,INDEX(Transactions!$Q:$Q,ROW()-8))</f>
        <v>0</v>
      </c>
    </row>
    <row r="7358" spans="2:6" x14ac:dyDescent="0.15">
      <c r="B7358">
        <f ca="1">IF(INDEX(Transactions!$L:$L,ROW()-8)="",TODAY(),INDEX(Transactions!$G:$G,ROW()-8))</f>
        <v>46238</v>
      </c>
      <c r="F7358">
        <f>IF(INDEX(Transactions!$L:$L,ROW()-8)="",0,INDEX(Transactions!$Q:$Q,ROW()-8))</f>
        <v>0</v>
      </c>
    </row>
    <row r="7359" spans="2:6" x14ac:dyDescent="0.15">
      <c r="B7359">
        <f ca="1">IF(INDEX(Transactions!$L:$L,ROW()-8)="",TODAY(),INDEX(Transactions!$G:$G,ROW()-8))</f>
        <v>46238</v>
      </c>
      <c r="F7359">
        <f>IF(INDEX(Transactions!$L:$L,ROW()-8)="",0,INDEX(Transactions!$Q:$Q,ROW()-8))</f>
        <v>0</v>
      </c>
    </row>
    <row r="7360" spans="2:6" x14ac:dyDescent="0.15">
      <c r="B7360">
        <f ca="1">IF(INDEX(Transactions!$L:$L,ROW()-8)="",TODAY(),INDEX(Transactions!$G:$G,ROW()-8))</f>
        <v>46238</v>
      </c>
      <c r="F7360">
        <f>IF(INDEX(Transactions!$L:$L,ROW()-8)="",0,INDEX(Transactions!$Q:$Q,ROW()-8))</f>
        <v>0</v>
      </c>
    </row>
    <row r="7361" spans="2:6" x14ac:dyDescent="0.15">
      <c r="B7361">
        <f ca="1">IF(INDEX(Transactions!$L:$L,ROW()-8)="",TODAY(),INDEX(Transactions!$G:$G,ROW()-8))</f>
        <v>46238</v>
      </c>
      <c r="F7361">
        <f>IF(INDEX(Transactions!$L:$L,ROW()-8)="",0,INDEX(Transactions!$Q:$Q,ROW()-8))</f>
        <v>0</v>
      </c>
    </row>
    <row r="7362" spans="2:6" x14ac:dyDescent="0.15">
      <c r="B7362">
        <f ca="1">IF(INDEX(Transactions!$L:$L,ROW()-8)="",TODAY(),INDEX(Transactions!$G:$G,ROW()-8))</f>
        <v>46238</v>
      </c>
      <c r="F7362">
        <f>IF(INDEX(Transactions!$L:$L,ROW()-8)="",0,INDEX(Transactions!$Q:$Q,ROW()-8))</f>
        <v>0</v>
      </c>
    </row>
    <row r="7363" spans="2:6" x14ac:dyDescent="0.15">
      <c r="B7363">
        <f ca="1">IF(INDEX(Transactions!$L:$L,ROW()-8)="",TODAY(),INDEX(Transactions!$G:$G,ROW()-8))</f>
        <v>46238</v>
      </c>
      <c r="F7363">
        <f>IF(INDEX(Transactions!$L:$L,ROW()-8)="",0,INDEX(Transactions!$Q:$Q,ROW()-8))</f>
        <v>0</v>
      </c>
    </row>
    <row r="7364" spans="2:6" x14ac:dyDescent="0.15">
      <c r="B7364">
        <f ca="1">IF(INDEX(Transactions!$L:$L,ROW()-8)="",TODAY(),INDEX(Transactions!$G:$G,ROW()-8))</f>
        <v>46238</v>
      </c>
      <c r="F7364">
        <f>IF(INDEX(Transactions!$L:$L,ROW()-8)="",0,INDEX(Transactions!$Q:$Q,ROW()-8))</f>
        <v>0</v>
      </c>
    </row>
    <row r="7365" spans="2:6" x14ac:dyDescent="0.15">
      <c r="B7365">
        <f ca="1">IF(INDEX(Transactions!$L:$L,ROW()-8)="",TODAY(),INDEX(Transactions!$G:$G,ROW()-8))</f>
        <v>46238</v>
      </c>
      <c r="F7365">
        <f>IF(INDEX(Transactions!$L:$L,ROW()-8)="",0,INDEX(Transactions!$Q:$Q,ROW()-8))</f>
        <v>0</v>
      </c>
    </row>
    <row r="7366" spans="2:6" x14ac:dyDescent="0.15">
      <c r="B7366">
        <f ca="1">IF(INDEX(Transactions!$L:$L,ROW()-8)="",TODAY(),INDEX(Transactions!$G:$G,ROW()-8))</f>
        <v>46238</v>
      </c>
      <c r="F7366">
        <f>IF(INDEX(Transactions!$L:$L,ROW()-8)="",0,INDEX(Transactions!$Q:$Q,ROW()-8))</f>
        <v>0</v>
      </c>
    </row>
    <row r="7367" spans="2:6" x14ac:dyDescent="0.15">
      <c r="B7367">
        <f ca="1">IF(INDEX(Transactions!$L:$L,ROW()-8)="",TODAY(),INDEX(Transactions!$G:$G,ROW()-8))</f>
        <v>46238</v>
      </c>
      <c r="F7367">
        <f>IF(INDEX(Transactions!$L:$L,ROW()-8)="",0,INDEX(Transactions!$Q:$Q,ROW()-8))</f>
        <v>0</v>
      </c>
    </row>
    <row r="7368" spans="2:6" x14ac:dyDescent="0.15">
      <c r="B7368">
        <f ca="1">IF(INDEX(Transactions!$L:$L,ROW()-8)="",TODAY(),INDEX(Transactions!$G:$G,ROW()-8))</f>
        <v>46238</v>
      </c>
      <c r="F7368">
        <f>IF(INDEX(Transactions!$L:$L,ROW()-8)="",0,INDEX(Transactions!$Q:$Q,ROW()-8))</f>
        <v>0</v>
      </c>
    </row>
    <row r="7369" spans="2:6" x14ac:dyDescent="0.15">
      <c r="B7369">
        <f ca="1">IF(INDEX(Transactions!$L:$L,ROW()-8)="",TODAY(),INDEX(Transactions!$G:$G,ROW()-8))</f>
        <v>46238</v>
      </c>
      <c r="F7369">
        <f>IF(INDEX(Transactions!$L:$L,ROW()-8)="",0,INDEX(Transactions!$Q:$Q,ROW()-8))</f>
        <v>0</v>
      </c>
    </row>
    <row r="7370" spans="2:6" x14ac:dyDescent="0.15">
      <c r="B7370">
        <f ca="1">IF(INDEX(Transactions!$L:$L,ROW()-8)="",TODAY(),INDEX(Transactions!$G:$G,ROW()-8))</f>
        <v>46238</v>
      </c>
      <c r="F7370">
        <f>IF(INDEX(Transactions!$L:$L,ROW()-8)="",0,INDEX(Transactions!$Q:$Q,ROW()-8))</f>
        <v>0</v>
      </c>
    </row>
    <row r="7371" spans="2:6" x14ac:dyDescent="0.15">
      <c r="B7371">
        <f ca="1">IF(INDEX(Transactions!$L:$L,ROW()-8)="",TODAY(),INDEX(Transactions!$G:$G,ROW()-8))</f>
        <v>46238</v>
      </c>
      <c r="F7371">
        <f>IF(INDEX(Transactions!$L:$L,ROW()-8)="",0,INDEX(Transactions!$Q:$Q,ROW()-8))</f>
        <v>0</v>
      </c>
    </row>
    <row r="7372" spans="2:6" x14ac:dyDescent="0.15">
      <c r="B7372">
        <f ca="1">IF(INDEX(Transactions!$L:$L,ROW()-8)="",TODAY(),INDEX(Transactions!$G:$G,ROW()-8))</f>
        <v>46238</v>
      </c>
      <c r="F7372">
        <f>IF(INDEX(Transactions!$L:$L,ROW()-8)="",0,INDEX(Transactions!$Q:$Q,ROW()-8))</f>
        <v>0</v>
      </c>
    </row>
    <row r="7373" spans="2:6" x14ac:dyDescent="0.15">
      <c r="B7373">
        <f ca="1">IF(INDEX(Transactions!$L:$L,ROW()-8)="",TODAY(),INDEX(Transactions!$G:$G,ROW()-8))</f>
        <v>46238</v>
      </c>
      <c r="F7373">
        <f>IF(INDEX(Transactions!$L:$L,ROW()-8)="",0,INDEX(Transactions!$Q:$Q,ROW()-8))</f>
        <v>0</v>
      </c>
    </row>
    <row r="7374" spans="2:6" x14ac:dyDescent="0.15">
      <c r="B7374">
        <f ca="1">IF(INDEX(Transactions!$L:$L,ROW()-8)="",TODAY(),INDEX(Transactions!$G:$G,ROW()-8))</f>
        <v>46238</v>
      </c>
      <c r="F7374">
        <f>IF(INDEX(Transactions!$L:$L,ROW()-8)="",0,INDEX(Transactions!$Q:$Q,ROW()-8))</f>
        <v>0</v>
      </c>
    </row>
    <row r="7375" spans="2:6" x14ac:dyDescent="0.15">
      <c r="B7375">
        <f ca="1">IF(INDEX(Transactions!$L:$L,ROW()-8)="",TODAY(),INDEX(Transactions!$G:$G,ROW()-8))</f>
        <v>46238</v>
      </c>
      <c r="F7375">
        <f>IF(INDEX(Transactions!$L:$L,ROW()-8)="",0,INDEX(Transactions!$Q:$Q,ROW()-8))</f>
        <v>0</v>
      </c>
    </row>
    <row r="7376" spans="2:6" x14ac:dyDescent="0.15">
      <c r="B7376">
        <f ca="1">IF(INDEX(Transactions!$L:$L,ROW()-8)="",TODAY(),INDEX(Transactions!$G:$G,ROW()-8))</f>
        <v>46238</v>
      </c>
      <c r="F7376">
        <f>IF(INDEX(Transactions!$L:$L,ROW()-8)="",0,INDEX(Transactions!$Q:$Q,ROW()-8))</f>
        <v>0</v>
      </c>
    </row>
    <row r="7377" spans="2:6" x14ac:dyDescent="0.15">
      <c r="B7377">
        <f ca="1">IF(INDEX(Transactions!$L:$L,ROW()-8)="",TODAY(),INDEX(Transactions!$G:$G,ROW()-8))</f>
        <v>46238</v>
      </c>
      <c r="F7377">
        <f>IF(INDEX(Transactions!$L:$L,ROW()-8)="",0,INDEX(Transactions!$Q:$Q,ROW()-8))</f>
        <v>0</v>
      </c>
    </row>
    <row r="7378" spans="2:6" x14ac:dyDescent="0.15">
      <c r="B7378">
        <f ca="1">IF(INDEX(Transactions!$L:$L,ROW()-8)="",TODAY(),INDEX(Transactions!$G:$G,ROW()-8))</f>
        <v>46238</v>
      </c>
      <c r="F7378">
        <f>IF(INDEX(Transactions!$L:$L,ROW()-8)="",0,INDEX(Transactions!$Q:$Q,ROW()-8))</f>
        <v>0</v>
      </c>
    </row>
    <row r="7379" spans="2:6" x14ac:dyDescent="0.15">
      <c r="B7379">
        <f ca="1">IF(INDEX(Transactions!$L:$L,ROW()-8)="",TODAY(),INDEX(Transactions!$G:$G,ROW()-8))</f>
        <v>46238</v>
      </c>
      <c r="F7379">
        <f>IF(INDEX(Transactions!$L:$L,ROW()-8)="",0,INDEX(Transactions!$Q:$Q,ROW()-8))</f>
        <v>0</v>
      </c>
    </row>
    <row r="7380" spans="2:6" x14ac:dyDescent="0.15">
      <c r="B7380">
        <f ca="1">IF(INDEX(Transactions!$L:$L,ROW()-8)="",TODAY(),INDEX(Transactions!$G:$G,ROW()-8))</f>
        <v>46238</v>
      </c>
      <c r="F7380">
        <f>IF(INDEX(Transactions!$L:$L,ROW()-8)="",0,INDEX(Transactions!$Q:$Q,ROW()-8))</f>
        <v>0</v>
      </c>
    </row>
    <row r="7381" spans="2:6" x14ac:dyDescent="0.15">
      <c r="B7381">
        <f ca="1">IF(INDEX(Transactions!$L:$L,ROW()-8)="",TODAY(),INDEX(Transactions!$G:$G,ROW()-8))</f>
        <v>46238</v>
      </c>
      <c r="F7381">
        <f>IF(INDEX(Transactions!$L:$L,ROW()-8)="",0,INDEX(Transactions!$Q:$Q,ROW()-8))</f>
        <v>0</v>
      </c>
    </row>
    <row r="7382" spans="2:6" x14ac:dyDescent="0.15">
      <c r="B7382">
        <f ca="1">IF(INDEX(Transactions!$L:$L,ROW()-8)="",TODAY(),INDEX(Transactions!$G:$G,ROW()-8))</f>
        <v>46238</v>
      </c>
      <c r="F7382">
        <f>IF(INDEX(Transactions!$L:$L,ROW()-8)="",0,INDEX(Transactions!$Q:$Q,ROW()-8))</f>
        <v>0</v>
      </c>
    </row>
    <row r="7383" spans="2:6" x14ac:dyDescent="0.15">
      <c r="B7383">
        <f ca="1">IF(INDEX(Transactions!$L:$L,ROW()-8)="",TODAY(),INDEX(Transactions!$G:$G,ROW()-8))</f>
        <v>46238</v>
      </c>
      <c r="F7383">
        <f>IF(INDEX(Transactions!$L:$L,ROW()-8)="",0,INDEX(Transactions!$Q:$Q,ROW()-8))</f>
        <v>0</v>
      </c>
    </row>
    <row r="7384" spans="2:6" x14ac:dyDescent="0.15">
      <c r="B7384">
        <f ca="1">IF(INDEX(Transactions!$L:$L,ROW()-8)="",TODAY(),INDEX(Transactions!$G:$G,ROW()-8))</f>
        <v>46238</v>
      </c>
      <c r="F7384">
        <f>IF(INDEX(Transactions!$L:$L,ROW()-8)="",0,INDEX(Transactions!$Q:$Q,ROW()-8))</f>
        <v>0</v>
      </c>
    </row>
    <row r="7385" spans="2:6" x14ac:dyDescent="0.15">
      <c r="B7385">
        <f ca="1">IF(INDEX(Transactions!$L:$L,ROW()-8)="",TODAY(),INDEX(Transactions!$G:$G,ROW()-8))</f>
        <v>46238</v>
      </c>
      <c r="F7385">
        <f>IF(INDEX(Transactions!$L:$L,ROW()-8)="",0,INDEX(Transactions!$Q:$Q,ROW()-8))</f>
        <v>0</v>
      </c>
    </row>
    <row r="7386" spans="2:6" x14ac:dyDescent="0.15">
      <c r="B7386">
        <f ca="1">IF(INDEX(Transactions!$L:$L,ROW()-8)="",TODAY(),INDEX(Transactions!$G:$G,ROW()-8))</f>
        <v>46238</v>
      </c>
      <c r="F7386">
        <f>IF(INDEX(Transactions!$L:$L,ROW()-8)="",0,INDEX(Transactions!$Q:$Q,ROW()-8))</f>
        <v>0</v>
      </c>
    </row>
    <row r="7387" spans="2:6" x14ac:dyDescent="0.15">
      <c r="B7387">
        <f ca="1">IF(INDEX(Transactions!$L:$L,ROW()-8)="",TODAY(),INDEX(Transactions!$G:$G,ROW()-8))</f>
        <v>46238</v>
      </c>
      <c r="F7387">
        <f>IF(INDEX(Transactions!$L:$L,ROW()-8)="",0,INDEX(Transactions!$Q:$Q,ROW()-8))</f>
        <v>0</v>
      </c>
    </row>
    <row r="7388" spans="2:6" x14ac:dyDescent="0.15">
      <c r="B7388">
        <f ca="1">IF(INDEX(Transactions!$L:$L,ROW()-8)="",TODAY(),INDEX(Transactions!$G:$G,ROW()-8))</f>
        <v>46238</v>
      </c>
      <c r="F7388">
        <f>IF(INDEX(Transactions!$L:$L,ROW()-8)="",0,INDEX(Transactions!$Q:$Q,ROW()-8))</f>
        <v>0</v>
      </c>
    </row>
    <row r="7389" spans="2:6" x14ac:dyDescent="0.15">
      <c r="B7389">
        <f ca="1">IF(INDEX(Transactions!$L:$L,ROW()-8)="",TODAY(),INDEX(Transactions!$G:$G,ROW()-8))</f>
        <v>46238</v>
      </c>
      <c r="F7389">
        <f>IF(INDEX(Transactions!$L:$L,ROW()-8)="",0,INDEX(Transactions!$Q:$Q,ROW()-8))</f>
        <v>0</v>
      </c>
    </row>
    <row r="7390" spans="2:6" x14ac:dyDescent="0.15">
      <c r="B7390">
        <f ca="1">IF(INDEX(Transactions!$L:$L,ROW()-8)="",TODAY(),INDEX(Transactions!$G:$G,ROW()-8))</f>
        <v>46238</v>
      </c>
      <c r="F7390">
        <f>IF(INDEX(Transactions!$L:$L,ROW()-8)="",0,INDEX(Transactions!$Q:$Q,ROW()-8))</f>
        <v>0</v>
      </c>
    </row>
    <row r="7391" spans="2:6" x14ac:dyDescent="0.15">
      <c r="B7391">
        <f ca="1">IF(INDEX(Transactions!$L:$L,ROW()-8)="",TODAY(),INDEX(Transactions!$G:$G,ROW()-8))</f>
        <v>46238</v>
      </c>
      <c r="F7391">
        <f>IF(INDEX(Transactions!$L:$L,ROW()-8)="",0,INDEX(Transactions!$Q:$Q,ROW()-8))</f>
        <v>0</v>
      </c>
    </row>
    <row r="7392" spans="2:6" x14ac:dyDescent="0.15">
      <c r="B7392">
        <f ca="1">IF(INDEX(Transactions!$L:$L,ROW()-8)="",TODAY(),INDEX(Transactions!$G:$G,ROW()-8))</f>
        <v>46238</v>
      </c>
      <c r="F7392">
        <f>IF(INDEX(Transactions!$L:$L,ROW()-8)="",0,INDEX(Transactions!$Q:$Q,ROW()-8))</f>
        <v>0</v>
      </c>
    </row>
    <row r="7393" spans="2:6" x14ac:dyDescent="0.15">
      <c r="B7393">
        <f ca="1">IF(INDEX(Transactions!$L:$L,ROW()-8)="",TODAY(),INDEX(Transactions!$G:$G,ROW()-8))</f>
        <v>46238</v>
      </c>
      <c r="F7393">
        <f>IF(INDEX(Transactions!$L:$L,ROW()-8)="",0,INDEX(Transactions!$Q:$Q,ROW()-8))</f>
        <v>0</v>
      </c>
    </row>
    <row r="7394" spans="2:6" x14ac:dyDescent="0.15">
      <c r="B7394">
        <f ca="1">IF(INDEX(Transactions!$L:$L,ROW()-8)="",TODAY(),INDEX(Transactions!$G:$G,ROW()-8))</f>
        <v>46238</v>
      </c>
      <c r="F7394">
        <f>IF(INDEX(Transactions!$L:$L,ROW()-8)="",0,INDEX(Transactions!$Q:$Q,ROW()-8))</f>
        <v>0</v>
      </c>
    </row>
    <row r="7395" spans="2:6" x14ac:dyDescent="0.15">
      <c r="B7395">
        <f ca="1">IF(INDEX(Transactions!$L:$L,ROW()-8)="",TODAY(),INDEX(Transactions!$G:$G,ROW()-8))</f>
        <v>46238</v>
      </c>
      <c r="F7395">
        <f>IF(INDEX(Transactions!$L:$L,ROW()-8)="",0,INDEX(Transactions!$Q:$Q,ROW()-8))</f>
        <v>0</v>
      </c>
    </row>
    <row r="7396" spans="2:6" x14ac:dyDescent="0.15">
      <c r="B7396">
        <f ca="1">IF(INDEX(Transactions!$L:$L,ROW()-8)="",TODAY(),INDEX(Transactions!$G:$G,ROW()-8))</f>
        <v>46238</v>
      </c>
      <c r="F7396">
        <f>IF(INDEX(Transactions!$L:$L,ROW()-8)="",0,INDEX(Transactions!$Q:$Q,ROW()-8))</f>
        <v>0</v>
      </c>
    </row>
    <row r="7397" spans="2:6" x14ac:dyDescent="0.15">
      <c r="B7397">
        <f ca="1">IF(INDEX(Transactions!$L:$L,ROW()-8)="",TODAY(),INDEX(Transactions!$G:$G,ROW()-8))</f>
        <v>46238</v>
      </c>
      <c r="F7397">
        <f>IF(INDEX(Transactions!$L:$L,ROW()-8)="",0,INDEX(Transactions!$Q:$Q,ROW()-8))</f>
        <v>0</v>
      </c>
    </row>
    <row r="7398" spans="2:6" x14ac:dyDescent="0.15">
      <c r="B7398">
        <f ca="1">IF(INDEX(Transactions!$L:$L,ROW()-8)="",TODAY(),INDEX(Transactions!$G:$G,ROW()-8))</f>
        <v>46238</v>
      </c>
      <c r="F7398">
        <f>IF(INDEX(Transactions!$L:$L,ROW()-8)="",0,INDEX(Transactions!$Q:$Q,ROW()-8))</f>
        <v>0</v>
      </c>
    </row>
    <row r="7399" spans="2:6" x14ac:dyDescent="0.15">
      <c r="B7399">
        <f ca="1">IF(INDEX(Transactions!$L:$L,ROW()-8)="",TODAY(),INDEX(Transactions!$G:$G,ROW()-8))</f>
        <v>46238</v>
      </c>
      <c r="F7399">
        <f>IF(INDEX(Transactions!$L:$L,ROW()-8)="",0,INDEX(Transactions!$Q:$Q,ROW()-8))</f>
        <v>0</v>
      </c>
    </row>
    <row r="7400" spans="2:6" x14ac:dyDescent="0.15">
      <c r="B7400">
        <f ca="1">IF(INDEX(Transactions!$L:$L,ROW()-8)="",TODAY(),INDEX(Transactions!$G:$G,ROW()-8))</f>
        <v>46238</v>
      </c>
      <c r="F7400">
        <f>IF(INDEX(Transactions!$L:$L,ROW()-8)="",0,INDEX(Transactions!$Q:$Q,ROW()-8))</f>
        <v>0</v>
      </c>
    </row>
    <row r="7401" spans="2:6" x14ac:dyDescent="0.15">
      <c r="B7401">
        <f ca="1">IF(INDEX(Transactions!$L:$L,ROW()-8)="",TODAY(),INDEX(Transactions!$G:$G,ROW()-8))</f>
        <v>46238</v>
      </c>
      <c r="F7401">
        <f>IF(INDEX(Transactions!$L:$L,ROW()-8)="",0,INDEX(Transactions!$Q:$Q,ROW()-8))</f>
        <v>0</v>
      </c>
    </row>
    <row r="7402" spans="2:6" x14ac:dyDescent="0.15">
      <c r="B7402">
        <f ca="1">IF(INDEX(Transactions!$L:$L,ROW()-8)="",TODAY(),INDEX(Transactions!$G:$G,ROW()-8))</f>
        <v>46238</v>
      </c>
      <c r="F7402">
        <f>IF(INDEX(Transactions!$L:$L,ROW()-8)="",0,INDEX(Transactions!$Q:$Q,ROW()-8))</f>
        <v>0</v>
      </c>
    </row>
    <row r="7403" spans="2:6" x14ac:dyDescent="0.15">
      <c r="B7403">
        <f ca="1">IF(INDEX(Transactions!$L:$L,ROW()-8)="",TODAY(),INDEX(Transactions!$G:$G,ROW()-8))</f>
        <v>46238</v>
      </c>
      <c r="F7403">
        <f>IF(INDEX(Transactions!$L:$L,ROW()-8)="",0,INDEX(Transactions!$Q:$Q,ROW()-8))</f>
        <v>0</v>
      </c>
    </row>
    <row r="7404" spans="2:6" x14ac:dyDescent="0.15">
      <c r="B7404">
        <f ca="1">IF(INDEX(Transactions!$L:$L,ROW()-8)="",TODAY(),INDEX(Transactions!$G:$G,ROW()-8))</f>
        <v>46238</v>
      </c>
      <c r="F7404">
        <f>IF(INDEX(Transactions!$L:$L,ROW()-8)="",0,INDEX(Transactions!$Q:$Q,ROW()-8))</f>
        <v>0</v>
      </c>
    </row>
    <row r="7405" spans="2:6" x14ac:dyDescent="0.15">
      <c r="B7405">
        <f ca="1">IF(INDEX(Transactions!$L:$L,ROW()-8)="",TODAY(),INDEX(Transactions!$G:$G,ROW()-8))</f>
        <v>46238</v>
      </c>
      <c r="F7405">
        <f>IF(INDEX(Transactions!$L:$L,ROW()-8)="",0,INDEX(Transactions!$Q:$Q,ROW()-8))</f>
        <v>0</v>
      </c>
    </row>
    <row r="7406" spans="2:6" x14ac:dyDescent="0.15">
      <c r="B7406">
        <f ca="1">IF(INDEX(Transactions!$L:$L,ROW()-8)="",TODAY(),INDEX(Transactions!$G:$G,ROW()-8))</f>
        <v>46238</v>
      </c>
      <c r="F7406">
        <f>IF(INDEX(Transactions!$L:$L,ROW()-8)="",0,INDEX(Transactions!$Q:$Q,ROW()-8))</f>
        <v>0</v>
      </c>
    </row>
    <row r="7407" spans="2:6" x14ac:dyDescent="0.15">
      <c r="B7407">
        <f ca="1">IF(INDEX(Transactions!$L:$L,ROW()-8)="",TODAY(),INDEX(Transactions!$G:$G,ROW()-8))</f>
        <v>46238</v>
      </c>
      <c r="F7407">
        <f>IF(INDEX(Transactions!$L:$L,ROW()-8)="",0,INDEX(Transactions!$Q:$Q,ROW()-8))</f>
        <v>0</v>
      </c>
    </row>
    <row r="7408" spans="2:6" x14ac:dyDescent="0.15">
      <c r="B7408">
        <f ca="1">IF(INDEX(Transactions!$L:$L,ROW()-8)="",TODAY(),INDEX(Transactions!$G:$G,ROW()-8))</f>
        <v>46238</v>
      </c>
      <c r="F7408">
        <f>IF(INDEX(Transactions!$L:$L,ROW()-8)="",0,INDEX(Transactions!$Q:$Q,ROW()-8))</f>
        <v>0</v>
      </c>
    </row>
    <row r="7409" spans="2:6" x14ac:dyDescent="0.15">
      <c r="B7409">
        <f ca="1">IF(INDEX(Transactions!$L:$L,ROW()-8)="",TODAY(),INDEX(Transactions!$G:$G,ROW()-8))</f>
        <v>46238</v>
      </c>
      <c r="F7409">
        <f>IF(INDEX(Transactions!$L:$L,ROW()-8)="",0,INDEX(Transactions!$Q:$Q,ROW()-8))</f>
        <v>0</v>
      </c>
    </row>
    <row r="7410" spans="2:6" x14ac:dyDescent="0.15">
      <c r="B7410">
        <f ca="1">IF(INDEX(Transactions!$L:$L,ROW()-8)="",TODAY(),INDEX(Transactions!$G:$G,ROW()-8))</f>
        <v>46238</v>
      </c>
      <c r="F7410">
        <f>IF(INDEX(Transactions!$L:$L,ROW()-8)="",0,INDEX(Transactions!$Q:$Q,ROW()-8))</f>
        <v>0</v>
      </c>
    </row>
    <row r="7411" spans="2:6" x14ac:dyDescent="0.15">
      <c r="B7411">
        <f ca="1">IF(INDEX(Transactions!$L:$L,ROW()-8)="",TODAY(),INDEX(Transactions!$G:$G,ROW()-8))</f>
        <v>46238</v>
      </c>
      <c r="F7411">
        <f>IF(INDEX(Transactions!$L:$L,ROW()-8)="",0,INDEX(Transactions!$Q:$Q,ROW()-8))</f>
        <v>0</v>
      </c>
    </row>
    <row r="7412" spans="2:6" x14ac:dyDescent="0.15">
      <c r="B7412">
        <f ca="1">IF(INDEX(Transactions!$L:$L,ROW()-8)="",TODAY(),INDEX(Transactions!$G:$G,ROW()-8))</f>
        <v>46238</v>
      </c>
      <c r="F7412">
        <f>IF(INDEX(Transactions!$L:$L,ROW()-8)="",0,INDEX(Transactions!$Q:$Q,ROW()-8))</f>
        <v>0</v>
      </c>
    </row>
    <row r="7413" spans="2:6" x14ac:dyDescent="0.15">
      <c r="B7413">
        <f ca="1">IF(INDEX(Transactions!$L:$L,ROW()-8)="",TODAY(),INDEX(Transactions!$G:$G,ROW()-8))</f>
        <v>46238</v>
      </c>
      <c r="F7413">
        <f>IF(INDEX(Transactions!$L:$L,ROW()-8)="",0,INDEX(Transactions!$Q:$Q,ROW()-8))</f>
        <v>0</v>
      </c>
    </row>
    <row r="7414" spans="2:6" x14ac:dyDescent="0.15">
      <c r="B7414">
        <f ca="1">IF(INDEX(Transactions!$L:$L,ROW()-8)="",TODAY(),INDEX(Transactions!$G:$G,ROW()-8))</f>
        <v>46238</v>
      </c>
      <c r="F7414">
        <f>IF(INDEX(Transactions!$L:$L,ROW()-8)="",0,INDEX(Transactions!$Q:$Q,ROW()-8))</f>
        <v>0</v>
      </c>
    </row>
    <row r="7415" spans="2:6" x14ac:dyDescent="0.15">
      <c r="B7415">
        <f ca="1">IF(INDEX(Transactions!$L:$L,ROW()-8)="",TODAY(),INDEX(Transactions!$G:$G,ROW()-8))</f>
        <v>46238</v>
      </c>
      <c r="F7415">
        <f>IF(INDEX(Transactions!$L:$L,ROW()-8)="",0,INDEX(Transactions!$Q:$Q,ROW()-8))</f>
        <v>0</v>
      </c>
    </row>
    <row r="7416" spans="2:6" x14ac:dyDescent="0.15">
      <c r="B7416">
        <f ca="1">IF(INDEX(Transactions!$L:$L,ROW()-8)="",TODAY(),INDEX(Transactions!$G:$G,ROW()-8))</f>
        <v>46238</v>
      </c>
      <c r="F7416">
        <f>IF(INDEX(Transactions!$L:$L,ROW()-8)="",0,INDEX(Transactions!$Q:$Q,ROW()-8))</f>
        <v>0</v>
      </c>
    </row>
    <row r="7417" spans="2:6" x14ac:dyDescent="0.15">
      <c r="B7417">
        <f ca="1">IF(INDEX(Transactions!$L:$L,ROW()-8)="",TODAY(),INDEX(Transactions!$G:$G,ROW()-8))</f>
        <v>46238</v>
      </c>
      <c r="F7417">
        <f>IF(INDEX(Transactions!$L:$L,ROW()-8)="",0,INDEX(Transactions!$Q:$Q,ROW()-8))</f>
        <v>0</v>
      </c>
    </row>
    <row r="7418" spans="2:6" x14ac:dyDescent="0.15">
      <c r="B7418">
        <f ca="1">IF(INDEX(Transactions!$L:$L,ROW()-8)="",TODAY(),INDEX(Transactions!$G:$G,ROW()-8))</f>
        <v>46238</v>
      </c>
      <c r="F7418">
        <f>IF(INDEX(Transactions!$L:$L,ROW()-8)="",0,INDEX(Transactions!$Q:$Q,ROW()-8))</f>
        <v>0</v>
      </c>
    </row>
    <row r="7419" spans="2:6" x14ac:dyDescent="0.15">
      <c r="B7419">
        <f ca="1">IF(INDEX(Transactions!$L:$L,ROW()-8)="",TODAY(),INDEX(Transactions!$G:$G,ROW()-8))</f>
        <v>46238</v>
      </c>
      <c r="F7419">
        <f>IF(INDEX(Transactions!$L:$L,ROW()-8)="",0,INDEX(Transactions!$Q:$Q,ROW()-8))</f>
        <v>0</v>
      </c>
    </row>
    <row r="7420" spans="2:6" x14ac:dyDescent="0.15">
      <c r="B7420">
        <f ca="1">IF(INDEX(Transactions!$L:$L,ROW()-8)="",TODAY(),INDEX(Transactions!$G:$G,ROW()-8))</f>
        <v>46238</v>
      </c>
      <c r="F7420">
        <f>IF(INDEX(Transactions!$L:$L,ROW()-8)="",0,INDEX(Transactions!$Q:$Q,ROW()-8))</f>
        <v>0</v>
      </c>
    </row>
    <row r="7421" spans="2:6" x14ac:dyDescent="0.15">
      <c r="B7421">
        <f ca="1">IF(INDEX(Transactions!$L:$L,ROW()-8)="",TODAY(),INDEX(Transactions!$G:$G,ROW()-8))</f>
        <v>46238</v>
      </c>
      <c r="F7421">
        <f>IF(INDEX(Transactions!$L:$L,ROW()-8)="",0,INDEX(Transactions!$Q:$Q,ROW()-8))</f>
        <v>0</v>
      </c>
    </row>
    <row r="7422" spans="2:6" x14ac:dyDescent="0.15">
      <c r="B7422">
        <f ca="1">IF(INDEX(Transactions!$L:$L,ROW()-8)="",TODAY(),INDEX(Transactions!$G:$G,ROW()-8))</f>
        <v>46238</v>
      </c>
      <c r="F7422">
        <f>IF(INDEX(Transactions!$L:$L,ROW()-8)="",0,INDEX(Transactions!$Q:$Q,ROW()-8))</f>
        <v>0</v>
      </c>
    </row>
    <row r="7423" spans="2:6" x14ac:dyDescent="0.15">
      <c r="B7423">
        <f ca="1">IF(INDEX(Transactions!$L:$L,ROW()-8)="",TODAY(),INDEX(Transactions!$G:$G,ROW()-8))</f>
        <v>46238</v>
      </c>
      <c r="F7423">
        <f>IF(INDEX(Transactions!$L:$L,ROW()-8)="",0,INDEX(Transactions!$Q:$Q,ROW()-8))</f>
        <v>0</v>
      </c>
    </row>
    <row r="7424" spans="2:6" x14ac:dyDescent="0.15">
      <c r="B7424">
        <f ca="1">IF(INDEX(Transactions!$L:$L,ROW()-8)="",TODAY(),INDEX(Transactions!$G:$G,ROW()-8))</f>
        <v>46238</v>
      </c>
      <c r="F7424">
        <f>IF(INDEX(Transactions!$L:$L,ROW()-8)="",0,INDEX(Transactions!$Q:$Q,ROW()-8))</f>
        <v>0</v>
      </c>
    </row>
    <row r="7425" spans="2:6" x14ac:dyDescent="0.15">
      <c r="B7425">
        <f ca="1">IF(INDEX(Transactions!$L:$L,ROW()-8)="",TODAY(),INDEX(Transactions!$G:$G,ROW()-8))</f>
        <v>46238</v>
      </c>
      <c r="F7425">
        <f>IF(INDEX(Transactions!$L:$L,ROW()-8)="",0,INDEX(Transactions!$Q:$Q,ROW()-8))</f>
        <v>0</v>
      </c>
    </row>
    <row r="7426" spans="2:6" x14ac:dyDescent="0.15">
      <c r="B7426">
        <f ca="1">IF(INDEX(Transactions!$L:$L,ROW()-8)="",TODAY(),INDEX(Transactions!$G:$G,ROW()-8))</f>
        <v>46238</v>
      </c>
      <c r="F7426">
        <f>IF(INDEX(Transactions!$L:$L,ROW()-8)="",0,INDEX(Transactions!$Q:$Q,ROW()-8))</f>
        <v>0</v>
      </c>
    </row>
    <row r="7427" spans="2:6" x14ac:dyDescent="0.15">
      <c r="B7427">
        <f ca="1">IF(INDEX(Transactions!$L:$L,ROW()-8)="",TODAY(),INDEX(Transactions!$G:$G,ROW()-8))</f>
        <v>46238</v>
      </c>
      <c r="F7427">
        <f>IF(INDEX(Transactions!$L:$L,ROW()-8)="",0,INDEX(Transactions!$Q:$Q,ROW()-8))</f>
        <v>0</v>
      </c>
    </row>
    <row r="7428" spans="2:6" x14ac:dyDescent="0.15">
      <c r="B7428">
        <f ca="1">IF(INDEX(Transactions!$L:$L,ROW()-8)="",TODAY(),INDEX(Transactions!$G:$G,ROW()-8))</f>
        <v>46238</v>
      </c>
      <c r="F7428">
        <f>IF(INDEX(Transactions!$L:$L,ROW()-8)="",0,INDEX(Transactions!$Q:$Q,ROW()-8))</f>
        <v>0</v>
      </c>
    </row>
    <row r="7429" spans="2:6" x14ac:dyDescent="0.15">
      <c r="B7429">
        <f ca="1">IF(INDEX(Transactions!$L:$L,ROW()-8)="",TODAY(),INDEX(Transactions!$G:$G,ROW()-8))</f>
        <v>46238</v>
      </c>
      <c r="F7429">
        <f>IF(INDEX(Transactions!$L:$L,ROW()-8)="",0,INDEX(Transactions!$Q:$Q,ROW()-8))</f>
        <v>0</v>
      </c>
    </row>
    <row r="7430" spans="2:6" x14ac:dyDescent="0.15">
      <c r="B7430">
        <f ca="1">IF(INDEX(Transactions!$L:$L,ROW()-8)="",TODAY(),INDEX(Transactions!$G:$G,ROW()-8))</f>
        <v>46238</v>
      </c>
      <c r="F7430">
        <f>IF(INDEX(Transactions!$L:$L,ROW()-8)="",0,INDEX(Transactions!$Q:$Q,ROW()-8))</f>
        <v>0</v>
      </c>
    </row>
    <row r="7431" spans="2:6" x14ac:dyDescent="0.15">
      <c r="B7431">
        <f ca="1">IF(INDEX(Transactions!$L:$L,ROW()-8)="",TODAY(),INDEX(Transactions!$G:$G,ROW()-8))</f>
        <v>46238</v>
      </c>
      <c r="F7431">
        <f>IF(INDEX(Transactions!$L:$L,ROW()-8)="",0,INDEX(Transactions!$Q:$Q,ROW()-8))</f>
        <v>0</v>
      </c>
    </row>
    <row r="7432" spans="2:6" x14ac:dyDescent="0.15">
      <c r="B7432">
        <f ca="1">IF(INDEX(Transactions!$L:$L,ROW()-8)="",TODAY(),INDEX(Transactions!$G:$G,ROW()-8))</f>
        <v>46238</v>
      </c>
      <c r="F7432">
        <f>IF(INDEX(Transactions!$L:$L,ROW()-8)="",0,INDEX(Transactions!$Q:$Q,ROW()-8))</f>
        <v>0</v>
      </c>
    </row>
    <row r="7433" spans="2:6" x14ac:dyDescent="0.15">
      <c r="B7433">
        <f ca="1">IF(INDEX(Transactions!$L:$L,ROW()-8)="",TODAY(),INDEX(Transactions!$G:$G,ROW()-8))</f>
        <v>46238</v>
      </c>
      <c r="F7433">
        <f>IF(INDEX(Transactions!$L:$L,ROW()-8)="",0,INDEX(Transactions!$Q:$Q,ROW()-8))</f>
        <v>0</v>
      </c>
    </row>
    <row r="7434" spans="2:6" x14ac:dyDescent="0.15">
      <c r="B7434">
        <f ca="1">IF(INDEX(Transactions!$L:$L,ROW()-8)="",TODAY(),INDEX(Transactions!$G:$G,ROW()-8))</f>
        <v>46238</v>
      </c>
      <c r="F7434">
        <f>IF(INDEX(Transactions!$L:$L,ROW()-8)="",0,INDEX(Transactions!$Q:$Q,ROW()-8))</f>
        <v>0</v>
      </c>
    </row>
    <row r="7435" spans="2:6" x14ac:dyDescent="0.15">
      <c r="B7435">
        <f ca="1">IF(INDEX(Transactions!$L:$L,ROW()-8)="",TODAY(),INDEX(Transactions!$G:$G,ROW()-8))</f>
        <v>46238</v>
      </c>
      <c r="F7435">
        <f>IF(INDEX(Transactions!$L:$L,ROW()-8)="",0,INDEX(Transactions!$Q:$Q,ROW()-8))</f>
        <v>0</v>
      </c>
    </row>
    <row r="7436" spans="2:6" x14ac:dyDescent="0.15">
      <c r="B7436">
        <f ca="1">IF(INDEX(Transactions!$L:$L,ROW()-8)="",TODAY(),INDEX(Transactions!$G:$G,ROW()-8))</f>
        <v>46238</v>
      </c>
      <c r="F7436">
        <f>IF(INDEX(Transactions!$L:$L,ROW()-8)="",0,INDEX(Transactions!$Q:$Q,ROW()-8))</f>
        <v>0</v>
      </c>
    </row>
    <row r="7437" spans="2:6" x14ac:dyDescent="0.15">
      <c r="B7437">
        <f ca="1">IF(INDEX(Transactions!$L:$L,ROW()-8)="",TODAY(),INDEX(Transactions!$G:$G,ROW()-8))</f>
        <v>46238</v>
      </c>
      <c r="F7437">
        <f>IF(INDEX(Transactions!$L:$L,ROW()-8)="",0,INDEX(Transactions!$Q:$Q,ROW()-8))</f>
        <v>0</v>
      </c>
    </row>
    <row r="7438" spans="2:6" x14ac:dyDescent="0.15">
      <c r="B7438">
        <f ca="1">IF(INDEX(Transactions!$L:$L,ROW()-8)="",TODAY(),INDEX(Transactions!$G:$G,ROW()-8))</f>
        <v>46238</v>
      </c>
      <c r="F7438">
        <f>IF(INDEX(Transactions!$L:$L,ROW()-8)="",0,INDEX(Transactions!$Q:$Q,ROW()-8))</f>
        <v>0</v>
      </c>
    </row>
    <row r="7439" spans="2:6" x14ac:dyDescent="0.15">
      <c r="B7439">
        <f ca="1">IF(INDEX(Transactions!$L:$L,ROW()-8)="",TODAY(),INDEX(Transactions!$G:$G,ROW()-8))</f>
        <v>46238</v>
      </c>
      <c r="F7439">
        <f>IF(INDEX(Transactions!$L:$L,ROW()-8)="",0,INDEX(Transactions!$Q:$Q,ROW()-8))</f>
        <v>0</v>
      </c>
    </row>
    <row r="7440" spans="2:6" x14ac:dyDescent="0.15">
      <c r="B7440">
        <f ca="1">IF(INDEX(Transactions!$L:$L,ROW()-8)="",TODAY(),INDEX(Transactions!$G:$G,ROW()-8))</f>
        <v>46238</v>
      </c>
      <c r="F7440">
        <f>IF(INDEX(Transactions!$L:$L,ROW()-8)="",0,INDEX(Transactions!$Q:$Q,ROW()-8))</f>
        <v>0</v>
      </c>
    </row>
    <row r="7441" spans="2:6" x14ac:dyDescent="0.15">
      <c r="B7441">
        <f ca="1">IF(INDEX(Transactions!$L:$L,ROW()-8)="",TODAY(),INDEX(Transactions!$G:$G,ROW()-8))</f>
        <v>46238</v>
      </c>
      <c r="F7441">
        <f>IF(INDEX(Transactions!$L:$L,ROW()-8)="",0,INDEX(Transactions!$Q:$Q,ROW()-8))</f>
        <v>0</v>
      </c>
    </row>
    <row r="7442" spans="2:6" x14ac:dyDescent="0.15">
      <c r="B7442">
        <f ca="1">IF(INDEX(Transactions!$L:$L,ROW()-8)="",TODAY(),INDEX(Transactions!$G:$G,ROW()-8))</f>
        <v>46238</v>
      </c>
      <c r="F7442">
        <f>IF(INDEX(Transactions!$L:$L,ROW()-8)="",0,INDEX(Transactions!$Q:$Q,ROW()-8))</f>
        <v>0</v>
      </c>
    </row>
    <row r="7443" spans="2:6" x14ac:dyDescent="0.15">
      <c r="B7443">
        <f ca="1">IF(INDEX(Transactions!$L:$L,ROW()-8)="",TODAY(),INDEX(Transactions!$G:$G,ROW()-8))</f>
        <v>46238</v>
      </c>
      <c r="F7443">
        <f>IF(INDEX(Transactions!$L:$L,ROW()-8)="",0,INDEX(Transactions!$Q:$Q,ROW()-8))</f>
        <v>0</v>
      </c>
    </row>
    <row r="7444" spans="2:6" x14ac:dyDescent="0.15">
      <c r="B7444">
        <f ca="1">IF(INDEX(Transactions!$L:$L,ROW()-8)="",TODAY(),INDEX(Transactions!$G:$G,ROW()-8))</f>
        <v>46238</v>
      </c>
      <c r="F7444">
        <f>IF(INDEX(Transactions!$L:$L,ROW()-8)="",0,INDEX(Transactions!$Q:$Q,ROW()-8))</f>
        <v>0</v>
      </c>
    </row>
    <row r="7445" spans="2:6" x14ac:dyDescent="0.15">
      <c r="B7445">
        <f ca="1">IF(INDEX(Transactions!$L:$L,ROW()-8)="",TODAY(),INDEX(Transactions!$G:$G,ROW()-8))</f>
        <v>46238</v>
      </c>
      <c r="F7445">
        <f>IF(INDEX(Transactions!$L:$L,ROW()-8)="",0,INDEX(Transactions!$Q:$Q,ROW()-8))</f>
        <v>0</v>
      </c>
    </row>
    <row r="7446" spans="2:6" x14ac:dyDescent="0.15">
      <c r="B7446">
        <f ca="1">IF(INDEX(Transactions!$L:$L,ROW()-8)="",TODAY(),INDEX(Transactions!$G:$G,ROW()-8))</f>
        <v>46238</v>
      </c>
      <c r="F7446">
        <f>IF(INDEX(Transactions!$L:$L,ROW()-8)="",0,INDEX(Transactions!$Q:$Q,ROW()-8))</f>
        <v>0</v>
      </c>
    </row>
    <row r="7447" spans="2:6" x14ac:dyDescent="0.15">
      <c r="B7447">
        <f ca="1">IF(INDEX(Transactions!$L:$L,ROW()-8)="",TODAY(),INDEX(Transactions!$G:$G,ROW()-8))</f>
        <v>46238</v>
      </c>
      <c r="F7447">
        <f>IF(INDEX(Transactions!$L:$L,ROW()-8)="",0,INDEX(Transactions!$Q:$Q,ROW()-8))</f>
        <v>0</v>
      </c>
    </row>
    <row r="7448" spans="2:6" x14ac:dyDescent="0.15">
      <c r="B7448">
        <f ca="1">IF(INDEX(Transactions!$L:$L,ROW()-8)="",TODAY(),INDEX(Transactions!$G:$G,ROW()-8))</f>
        <v>46238</v>
      </c>
      <c r="F7448">
        <f>IF(INDEX(Transactions!$L:$L,ROW()-8)="",0,INDEX(Transactions!$Q:$Q,ROW()-8))</f>
        <v>0</v>
      </c>
    </row>
    <row r="7449" spans="2:6" x14ac:dyDescent="0.15">
      <c r="B7449">
        <f ca="1">IF(INDEX(Transactions!$L:$L,ROW()-8)="",TODAY(),INDEX(Transactions!$G:$G,ROW()-8))</f>
        <v>46238</v>
      </c>
      <c r="F7449">
        <f>IF(INDEX(Transactions!$L:$L,ROW()-8)="",0,INDEX(Transactions!$Q:$Q,ROW()-8))</f>
        <v>0</v>
      </c>
    </row>
    <row r="7450" spans="2:6" x14ac:dyDescent="0.15">
      <c r="B7450">
        <f ca="1">IF(INDEX(Transactions!$L:$L,ROW()-8)="",TODAY(),INDEX(Transactions!$G:$G,ROW()-8))</f>
        <v>46238</v>
      </c>
      <c r="F7450">
        <f>IF(INDEX(Transactions!$L:$L,ROW()-8)="",0,INDEX(Transactions!$Q:$Q,ROW()-8))</f>
        <v>0</v>
      </c>
    </row>
    <row r="7451" spans="2:6" x14ac:dyDescent="0.15">
      <c r="B7451">
        <f ca="1">IF(INDEX(Transactions!$L:$L,ROW()-8)="",TODAY(),INDEX(Transactions!$G:$G,ROW()-8))</f>
        <v>46238</v>
      </c>
      <c r="F7451">
        <f>IF(INDEX(Transactions!$L:$L,ROW()-8)="",0,INDEX(Transactions!$Q:$Q,ROW()-8))</f>
        <v>0</v>
      </c>
    </row>
    <row r="7452" spans="2:6" x14ac:dyDescent="0.15">
      <c r="B7452">
        <f ca="1">IF(INDEX(Transactions!$L:$L,ROW()-8)="",TODAY(),INDEX(Transactions!$G:$G,ROW()-8))</f>
        <v>46238</v>
      </c>
      <c r="F7452">
        <f>IF(INDEX(Transactions!$L:$L,ROW()-8)="",0,INDEX(Transactions!$Q:$Q,ROW()-8))</f>
        <v>0</v>
      </c>
    </row>
    <row r="7453" spans="2:6" x14ac:dyDescent="0.15">
      <c r="B7453">
        <f ca="1">IF(INDEX(Transactions!$L:$L,ROW()-8)="",TODAY(),INDEX(Transactions!$G:$G,ROW()-8))</f>
        <v>46238</v>
      </c>
      <c r="F7453">
        <f>IF(INDEX(Transactions!$L:$L,ROW()-8)="",0,INDEX(Transactions!$Q:$Q,ROW()-8))</f>
        <v>0</v>
      </c>
    </row>
    <row r="7454" spans="2:6" x14ac:dyDescent="0.15">
      <c r="B7454">
        <f ca="1">IF(INDEX(Transactions!$L:$L,ROW()-8)="",TODAY(),INDEX(Transactions!$G:$G,ROW()-8))</f>
        <v>46238</v>
      </c>
      <c r="F7454">
        <f>IF(INDEX(Transactions!$L:$L,ROW()-8)="",0,INDEX(Transactions!$Q:$Q,ROW()-8))</f>
        <v>0</v>
      </c>
    </row>
    <row r="7455" spans="2:6" x14ac:dyDescent="0.15">
      <c r="B7455">
        <f ca="1">IF(INDEX(Transactions!$L:$L,ROW()-8)="",TODAY(),INDEX(Transactions!$G:$G,ROW()-8))</f>
        <v>46238</v>
      </c>
      <c r="F7455">
        <f>IF(INDEX(Transactions!$L:$L,ROW()-8)="",0,INDEX(Transactions!$Q:$Q,ROW()-8))</f>
        <v>0</v>
      </c>
    </row>
    <row r="7456" spans="2:6" x14ac:dyDescent="0.15">
      <c r="B7456">
        <f ca="1">IF(INDEX(Transactions!$L:$L,ROW()-8)="",TODAY(),INDEX(Transactions!$G:$G,ROW()-8))</f>
        <v>46238</v>
      </c>
      <c r="F7456">
        <f>IF(INDEX(Transactions!$L:$L,ROW()-8)="",0,INDEX(Transactions!$Q:$Q,ROW()-8))</f>
        <v>0</v>
      </c>
    </row>
    <row r="7457" spans="2:6" x14ac:dyDescent="0.15">
      <c r="B7457">
        <f ca="1">IF(INDEX(Transactions!$L:$L,ROW()-8)="",TODAY(),INDEX(Transactions!$G:$G,ROW()-8))</f>
        <v>46238</v>
      </c>
      <c r="F7457">
        <f>IF(INDEX(Transactions!$L:$L,ROW()-8)="",0,INDEX(Transactions!$Q:$Q,ROW()-8))</f>
        <v>0</v>
      </c>
    </row>
    <row r="7458" spans="2:6" x14ac:dyDescent="0.15">
      <c r="B7458">
        <f ca="1">IF(INDEX(Transactions!$L:$L,ROW()-8)="",TODAY(),INDEX(Transactions!$G:$G,ROW()-8))</f>
        <v>46238</v>
      </c>
      <c r="F7458">
        <f>IF(INDEX(Transactions!$L:$L,ROW()-8)="",0,INDEX(Transactions!$Q:$Q,ROW()-8))</f>
        <v>0</v>
      </c>
    </row>
    <row r="7459" spans="2:6" x14ac:dyDescent="0.15">
      <c r="B7459">
        <f ca="1">IF(INDEX(Transactions!$L:$L,ROW()-8)="",TODAY(),INDEX(Transactions!$G:$G,ROW()-8))</f>
        <v>46238</v>
      </c>
      <c r="F7459">
        <f>IF(INDEX(Transactions!$L:$L,ROW()-8)="",0,INDEX(Transactions!$Q:$Q,ROW()-8))</f>
        <v>0</v>
      </c>
    </row>
    <row r="7460" spans="2:6" x14ac:dyDescent="0.15">
      <c r="B7460">
        <f ca="1">IF(INDEX(Transactions!$L:$L,ROW()-8)="",TODAY(),INDEX(Transactions!$G:$G,ROW()-8))</f>
        <v>46238</v>
      </c>
      <c r="F7460">
        <f>IF(INDEX(Transactions!$L:$L,ROW()-8)="",0,INDEX(Transactions!$Q:$Q,ROW()-8))</f>
        <v>0</v>
      </c>
    </row>
    <row r="7461" spans="2:6" x14ac:dyDescent="0.15">
      <c r="B7461">
        <f ca="1">IF(INDEX(Transactions!$L:$L,ROW()-8)="",TODAY(),INDEX(Transactions!$G:$G,ROW()-8))</f>
        <v>46238</v>
      </c>
      <c r="F7461">
        <f>IF(INDEX(Transactions!$L:$L,ROW()-8)="",0,INDEX(Transactions!$Q:$Q,ROW()-8))</f>
        <v>0</v>
      </c>
    </row>
    <row r="7462" spans="2:6" x14ac:dyDescent="0.15">
      <c r="B7462">
        <f ca="1">IF(INDEX(Transactions!$L:$L,ROW()-8)="",TODAY(),INDEX(Transactions!$G:$G,ROW()-8))</f>
        <v>46238</v>
      </c>
      <c r="F7462">
        <f>IF(INDEX(Transactions!$L:$L,ROW()-8)="",0,INDEX(Transactions!$Q:$Q,ROW()-8))</f>
        <v>0</v>
      </c>
    </row>
    <row r="7463" spans="2:6" x14ac:dyDescent="0.15">
      <c r="B7463">
        <f ca="1">IF(INDEX(Transactions!$L:$L,ROW()-8)="",TODAY(),INDEX(Transactions!$G:$G,ROW()-8))</f>
        <v>46238</v>
      </c>
      <c r="F7463">
        <f>IF(INDEX(Transactions!$L:$L,ROW()-8)="",0,INDEX(Transactions!$Q:$Q,ROW()-8))</f>
        <v>0</v>
      </c>
    </row>
    <row r="7464" spans="2:6" x14ac:dyDescent="0.15">
      <c r="B7464">
        <f ca="1">IF(INDEX(Transactions!$L:$L,ROW()-8)="",TODAY(),INDEX(Transactions!$G:$G,ROW()-8))</f>
        <v>46238</v>
      </c>
      <c r="F7464">
        <f>IF(INDEX(Transactions!$L:$L,ROW()-8)="",0,INDEX(Transactions!$Q:$Q,ROW()-8))</f>
        <v>0</v>
      </c>
    </row>
    <row r="7465" spans="2:6" x14ac:dyDescent="0.15">
      <c r="B7465">
        <f ca="1">IF(INDEX(Transactions!$L:$L,ROW()-8)="",TODAY(),INDEX(Transactions!$G:$G,ROW()-8))</f>
        <v>46238</v>
      </c>
      <c r="F7465">
        <f>IF(INDEX(Transactions!$L:$L,ROW()-8)="",0,INDEX(Transactions!$Q:$Q,ROW()-8))</f>
        <v>0</v>
      </c>
    </row>
    <row r="7466" spans="2:6" x14ac:dyDescent="0.15">
      <c r="B7466">
        <f ca="1">IF(INDEX(Transactions!$L:$L,ROW()-8)="",TODAY(),INDEX(Transactions!$G:$G,ROW()-8))</f>
        <v>46238</v>
      </c>
      <c r="F7466">
        <f>IF(INDEX(Transactions!$L:$L,ROW()-8)="",0,INDEX(Transactions!$Q:$Q,ROW()-8))</f>
        <v>0</v>
      </c>
    </row>
    <row r="7467" spans="2:6" x14ac:dyDescent="0.15">
      <c r="B7467">
        <f ca="1">IF(INDEX(Transactions!$L:$L,ROW()-8)="",TODAY(),INDEX(Transactions!$G:$G,ROW()-8))</f>
        <v>46238</v>
      </c>
      <c r="F7467">
        <f>IF(INDEX(Transactions!$L:$L,ROW()-8)="",0,INDEX(Transactions!$Q:$Q,ROW()-8))</f>
        <v>0</v>
      </c>
    </row>
    <row r="7468" spans="2:6" x14ac:dyDescent="0.15">
      <c r="B7468">
        <f ca="1">IF(INDEX(Transactions!$L:$L,ROW()-8)="",TODAY(),INDEX(Transactions!$G:$G,ROW()-8))</f>
        <v>46238</v>
      </c>
      <c r="F7468">
        <f>IF(INDEX(Transactions!$L:$L,ROW()-8)="",0,INDEX(Transactions!$Q:$Q,ROW()-8))</f>
        <v>0</v>
      </c>
    </row>
    <row r="7469" spans="2:6" x14ac:dyDescent="0.15">
      <c r="B7469">
        <f ca="1">IF(INDEX(Transactions!$L:$L,ROW()-8)="",TODAY(),INDEX(Transactions!$G:$G,ROW()-8))</f>
        <v>46238</v>
      </c>
      <c r="F7469">
        <f>IF(INDEX(Transactions!$L:$L,ROW()-8)="",0,INDEX(Transactions!$Q:$Q,ROW()-8))</f>
        <v>0</v>
      </c>
    </row>
    <row r="7470" spans="2:6" x14ac:dyDescent="0.15">
      <c r="B7470">
        <f ca="1">IF(INDEX(Transactions!$L:$L,ROW()-8)="",TODAY(),INDEX(Transactions!$G:$G,ROW()-8))</f>
        <v>46238</v>
      </c>
      <c r="F7470">
        <f>IF(INDEX(Transactions!$L:$L,ROW()-8)="",0,INDEX(Transactions!$Q:$Q,ROW()-8))</f>
        <v>0</v>
      </c>
    </row>
    <row r="7471" spans="2:6" x14ac:dyDescent="0.15">
      <c r="B7471">
        <f ca="1">IF(INDEX(Transactions!$L:$L,ROW()-8)="",TODAY(),INDEX(Transactions!$G:$G,ROW()-8))</f>
        <v>46238</v>
      </c>
      <c r="F7471">
        <f>IF(INDEX(Transactions!$L:$L,ROW()-8)="",0,INDEX(Transactions!$Q:$Q,ROW()-8))</f>
        <v>0</v>
      </c>
    </row>
    <row r="7472" spans="2:6" x14ac:dyDescent="0.15">
      <c r="B7472">
        <f ca="1">IF(INDEX(Transactions!$L:$L,ROW()-8)="",TODAY(),INDEX(Transactions!$G:$G,ROW()-8))</f>
        <v>46238</v>
      </c>
      <c r="F7472">
        <f>IF(INDEX(Transactions!$L:$L,ROW()-8)="",0,INDEX(Transactions!$Q:$Q,ROW()-8))</f>
        <v>0</v>
      </c>
    </row>
    <row r="7473" spans="2:6" x14ac:dyDescent="0.15">
      <c r="B7473">
        <f ca="1">IF(INDEX(Transactions!$L:$L,ROW()-8)="",TODAY(),INDEX(Transactions!$G:$G,ROW()-8))</f>
        <v>46238</v>
      </c>
      <c r="F7473">
        <f>IF(INDEX(Transactions!$L:$L,ROW()-8)="",0,INDEX(Transactions!$Q:$Q,ROW()-8))</f>
        <v>0</v>
      </c>
    </row>
    <row r="7474" spans="2:6" x14ac:dyDescent="0.15">
      <c r="B7474">
        <f ca="1">IF(INDEX(Transactions!$L:$L,ROW()-8)="",TODAY(),INDEX(Transactions!$G:$G,ROW()-8))</f>
        <v>46238</v>
      </c>
      <c r="F7474">
        <f>IF(INDEX(Transactions!$L:$L,ROW()-8)="",0,INDEX(Transactions!$Q:$Q,ROW()-8))</f>
        <v>0</v>
      </c>
    </row>
    <row r="7475" spans="2:6" x14ac:dyDescent="0.15">
      <c r="B7475">
        <f ca="1">IF(INDEX(Transactions!$L:$L,ROW()-8)="",TODAY(),INDEX(Transactions!$G:$G,ROW()-8))</f>
        <v>46238</v>
      </c>
      <c r="F7475">
        <f>IF(INDEX(Transactions!$L:$L,ROW()-8)="",0,INDEX(Transactions!$Q:$Q,ROW()-8))</f>
        <v>0</v>
      </c>
    </row>
    <row r="7476" spans="2:6" x14ac:dyDescent="0.15">
      <c r="B7476">
        <f ca="1">IF(INDEX(Transactions!$L:$L,ROW()-8)="",TODAY(),INDEX(Transactions!$G:$G,ROW()-8))</f>
        <v>46238</v>
      </c>
      <c r="F7476">
        <f>IF(INDEX(Transactions!$L:$L,ROW()-8)="",0,INDEX(Transactions!$Q:$Q,ROW()-8))</f>
        <v>0</v>
      </c>
    </row>
    <row r="7477" spans="2:6" x14ac:dyDescent="0.15">
      <c r="B7477">
        <f ca="1">IF(INDEX(Transactions!$L:$L,ROW()-8)="",TODAY(),INDEX(Transactions!$G:$G,ROW()-8))</f>
        <v>46238</v>
      </c>
      <c r="F7477">
        <f>IF(INDEX(Transactions!$L:$L,ROW()-8)="",0,INDEX(Transactions!$Q:$Q,ROW()-8))</f>
        <v>0</v>
      </c>
    </row>
    <row r="7478" spans="2:6" x14ac:dyDescent="0.15">
      <c r="B7478">
        <f ca="1">IF(INDEX(Transactions!$L:$L,ROW()-8)="",TODAY(),INDEX(Transactions!$G:$G,ROW()-8))</f>
        <v>46238</v>
      </c>
      <c r="F7478">
        <f>IF(INDEX(Transactions!$L:$L,ROW()-8)="",0,INDEX(Transactions!$Q:$Q,ROW()-8))</f>
        <v>0</v>
      </c>
    </row>
    <row r="7479" spans="2:6" x14ac:dyDescent="0.15">
      <c r="B7479">
        <f ca="1">IF(INDEX(Transactions!$L:$L,ROW()-8)="",TODAY(),INDEX(Transactions!$G:$G,ROW()-8))</f>
        <v>46238</v>
      </c>
      <c r="F7479">
        <f>IF(INDEX(Transactions!$L:$L,ROW()-8)="",0,INDEX(Transactions!$Q:$Q,ROW()-8))</f>
        <v>0</v>
      </c>
    </row>
    <row r="7480" spans="2:6" x14ac:dyDescent="0.15">
      <c r="B7480">
        <f ca="1">IF(INDEX(Transactions!$L:$L,ROW()-8)="",TODAY(),INDEX(Transactions!$G:$G,ROW()-8))</f>
        <v>46238</v>
      </c>
      <c r="F7480">
        <f>IF(INDEX(Transactions!$L:$L,ROW()-8)="",0,INDEX(Transactions!$Q:$Q,ROW()-8))</f>
        <v>0</v>
      </c>
    </row>
    <row r="7481" spans="2:6" x14ac:dyDescent="0.15">
      <c r="B7481">
        <f ca="1">IF(INDEX(Transactions!$L:$L,ROW()-8)="",TODAY(),INDEX(Transactions!$G:$G,ROW()-8))</f>
        <v>46238</v>
      </c>
      <c r="F7481">
        <f>IF(INDEX(Transactions!$L:$L,ROW()-8)="",0,INDEX(Transactions!$Q:$Q,ROW()-8))</f>
        <v>0</v>
      </c>
    </row>
    <row r="7482" spans="2:6" x14ac:dyDescent="0.15">
      <c r="B7482">
        <f ca="1">IF(INDEX(Transactions!$L:$L,ROW()-8)="",TODAY(),INDEX(Transactions!$G:$G,ROW()-8))</f>
        <v>46238</v>
      </c>
      <c r="F7482">
        <f>IF(INDEX(Transactions!$L:$L,ROW()-8)="",0,INDEX(Transactions!$Q:$Q,ROW()-8))</f>
        <v>0</v>
      </c>
    </row>
    <row r="7483" spans="2:6" x14ac:dyDescent="0.15">
      <c r="B7483">
        <f ca="1">IF(INDEX(Transactions!$L:$L,ROW()-8)="",TODAY(),INDEX(Transactions!$G:$G,ROW()-8))</f>
        <v>46238</v>
      </c>
      <c r="F7483">
        <f>IF(INDEX(Transactions!$L:$L,ROW()-8)="",0,INDEX(Transactions!$Q:$Q,ROW()-8))</f>
        <v>0</v>
      </c>
    </row>
    <row r="7484" spans="2:6" x14ac:dyDescent="0.15">
      <c r="B7484">
        <f ca="1">IF(INDEX(Transactions!$L:$L,ROW()-8)="",TODAY(),INDEX(Transactions!$G:$G,ROW()-8))</f>
        <v>46238</v>
      </c>
      <c r="F7484">
        <f>IF(INDEX(Transactions!$L:$L,ROW()-8)="",0,INDEX(Transactions!$Q:$Q,ROW()-8))</f>
        <v>0</v>
      </c>
    </row>
    <row r="7485" spans="2:6" x14ac:dyDescent="0.15">
      <c r="B7485">
        <f ca="1">IF(INDEX(Transactions!$L:$L,ROW()-8)="",TODAY(),INDEX(Transactions!$G:$G,ROW()-8))</f>
        <v>46238</v>
      </c>
      <c r="F7485">
        <f>IF(INDEX(Transactions!$L:$L,ROW()-8)="",0,INDEX(Transactions!$Q:$Q,ROW()-8))</f>
        <v>0</v>
      </c>
    </row>
    <row r="7486" spans="2:6" x14ac:dyDescent="0.15">
      <c r="B7486">
        <f ca="1">IF(INDEX(Transactions!$L:$L,ROW()-8)="",TODAY(),INDEX(Transactions!$G:$G,ROW()-8))</f>
        <v>46238</v>
      </c>
      <c r="F7486">
        <f>IF(INDEX(Transactions!$L:$L,ROW()-8)="",0,INDEX(Transactions!$Q:$Q,ROW()-8))</f>
        <v>0</v>
      </c>
    </row>
    <row r="7487" spans="2:6" x14ac:dyDescent="0.15">
      <c r="B7487">
        <f ca="1">IF(INDEX(Transactions!$L:$L,ROW()-8)="",TODAY(),INDEX(Transactions!$G:$G,ROW()-8))</f>
        <v>46238</v>
      </c>
      <c r="F7487">
        <f>IF(INDEX(Transactions!$L:$L,ROW()-8)="",0,INDEX(Transactions!$Q:$Q,ROW()-8))</f>
        <v>0</v>
      </c>
    </row>
    <row r="7488" spans="2:6" x14ac:dyDescent="0.15">
      <c r="B7488">
        <f ca="1">IF(INDEX(Transactions!$L:$L,ROW()-8)="",TODAY(),INDEX(Transactions!$G:$G,ROW()-8))</f>
        <v>46238</v>
      </c>
      <c r="F7488">
        <f>IF(INDEX(Transactions!$L:$L,ROW()-8)="",0,INDEX(Transactions!$Q:$Q,ROW()-8))</f>
        <v>0</v>
      </c>
    </row>
    <row r="7489" spans="2:6" x14ac:dyDescent="0.15">
      <c r="B7489">
        <f ca="1">IF(INDEX(Transactions!$L:$L,ROW()-8)="",TODAY(),INDEX(Transactions!$G:$G,ROW()-8))</f>
        <v>46238</v>
      </c>
      <c r="F7489">
        <f>IF(INDEX(Transactions!$L:$L,ROW()-8)="",0,INDEX(Transactions!$Q:$Q,ROW()-8))</f>
        <v>0</v>
      </c>
    </row>
    <row r="7490" spans="2:6" x14ac:dyDescent="0.15">
      <c r="B7490">
        <f ca="1">IF(INDEX(Transactions!$L:$L,ROW()-8)="",TODAY(),INDEX(Transactions!$G:$G,ROW()-8))</f>
        <v>46238</v>
      </c>
      <c r="F7490">
        <f>IF(INDEX(Transactions!$L:$L,ROW()-8)="",0,INDEX(Transactions!$Q:$Q,ROW()-8))</f>
        <v>0</v>
      </c>
    </row>
    <row r="7491" spans="2:6" x14ac:dyDescent="0.15">
      <c r="B7491">
        <f ca="1">IF(INDEX(Transactions!$L:$L,ROW()-8)="",TODAY(),INDEX(Transactions!$G:$G,ROW()-8))</f>
        <v>46238</v>
      </c>
      <c r="F7491">
        <f>IF(INDEX(Transactions!$L:$L,ROW()-8)="",0,INDEX(Transactions!$Q:$Q,ROW()-8))</f>
        <v>0</v>
      </c>
    </row>
    <row r="7492" spans="2:6" x14ac:dyDescent="0.15">
      <c r="B7492">
        <f ca="1">IF(INDEX(Transactions!$L:$L,ROW()-8)="",TODAY(),INDEX(Transactions!$G:$G,ROW()-8))</f>
        <v>46238</v>
      </c>
      <c r="F7492">
        <f>IF(INDEX(Transactions!$L:$L,ROW()-8)="",0,INDEX(Transactions!$Q:$Q,ROW()-8))</f>
        <v>0</v>
      </c>
    </row>
    <row r="7493" spans="2:6" x14ac:dyDescent="0.15">
      <c r="B7493">
        <f ca="1">IF(INDEX(Transactions!$L:$L,ROW()-8)="",TODAY(),INDEX(Transactions!$G:$G,ROW()-8))</f>
        <v>46238</v>
      </c>
      <c r="F7493">
        <f>IF(INDEX(Transactions!$L:$L,ROW()-8)="",0,INDEX(Transactions!$Q:$Q,ROW()-8))</f>
        <v>0</v>
      </c>
    </row>
    <row r="7494" spans="2:6" x14ac:dyDescent="0.15">
      <c r="B7494">
        <f ca="1">IF(INDEX(Transactions!$L:$L,ROW()-8)="",TODAY(),INDEX(Transactions!$G:$G,ROW()-8))</f>
        <v>46238</v>
      </c>
      <c r="F7494">
        <f>IF(INDEX(Transactions!$L:$L,ROW()-8)="",0,INDEX(Transactions!$Q:$Q,ROW()-8))</f>
        <v>0</v>
      </c>
    </row>
    <row r="7495" spans="2:6" x14ac:dyDescent="0.15">
      <c r="B7495">
        <f ca="1">IF(INDEX(Transactions!$L:$L,ROW()-8)="",TODAY(),INDEX(Transactions!$G:$G,ROW()-8))</f>
        <v>46238</v>
      </c>
      <c r="F7495">
        <f>IF(INDEX(Transactions!$L:$L,ROW()-8)="",0,INDEX(Transactions!$Q:$Q,ROW()-8))</f>
        <v>0</v>
      </c>
    </row>
    <row r="7496" spans="2:6" x14ac:dyDescent="0.15">
      <c r="B7496">
        <f ca="1">IF(INDEX(Transactions!$L:$L,ROW()-8)="",TODAY(),INDEX(Transactions!$G:$G,ROW()-8))</f>
        <v>46238</v>
      </c>
      <c r="F7496">
        <f>IF(INDEX(Transactions!$L:$L,ROW()-8)="",0,INDEX(Transactions!$Q:$Q,ROW()-8))</f>
        <v>0</v>
      </c>
    </row>
    <row r="7497" spans="2:6" x14ac:dyDescent="0.15">
      <c r="B7497">
        <f ca="1">IF(INDEX(Transactions!$L:$L,ROW()-8)="",TODAY(),INDEX(Transactions!$G:$G,ROW()-8))</f>
        <v>46238</v>
      </c>
      <c r="F7497">
        <f>IF(INDEX(Transactions!$L:$L,ROW()-8)="",0,INDEX(Transactions!$Q:$Q,ROW()-8))</f>
        <v>0</v>
      </c>
    </row>
    <row r="7498" spans="2:6" x14ac:dyDescent="0.15">
      <c r="B7498">
        <f ca="1">IF(INDEX(Transactions!$L:$L,ROW()-8)="",TODAY(),INDEX(Transactions!$G:$G,ROW()-8))</f>
        <v>46238</v>
      </c>
      <c r="F7498">
        <f>IF(INDEX(Transactions!$L:$L,ROW()-8)="",0,INDEX(Transactions!$Q:$Q,ROW()-8))</f>
        <v>0</v>
      </c>
    </row>
    <row r="7499" spans="2:6" x14ac:dyDescent="0.15">
      <c r="B7499">
        <f ca="1">IF(INDEX(Transactions!$L:$L,ROW()-8)="",TODAY(),INDEX(Transactions!$G:$G,ROW()-8))</f>
        <v>46238</v>
      </c>
      <c r="F7499">
        <f>IF(INDEX(Transactions!$L:$L,ROW()-8)="",0,INDEX(Transactions!$Q:$Q,ROW()-8))</f>
        <v>0</v>
      </c>
    </row>
    <row r="7500" spans="2:6" x14ac:dyDescent="0.15">
      <c r="B7500">
        <f ca="1">IF(INDEX(Transactions!$L:$L,ROW()-8)="",TODAY(),INDEX(Transactions!$G:$G,ROW()-8))</f>
        <v>46238</v>
      </c>
      <c r="F7500">
        <f>IF(INDEX(Transactions!$L:$L,ROW()-8)="",0,INDEX(Transactions!$Q:$Q,ROW()-8))</f>
        <v>0</v>
      </c>
    </row>
    <row r="7501" spans="2:6" x14ac:dyDescent="0.15">
      <c r="B7501">
        <f ca="1">IF(INDEX(Transactions!$L:$L,ROW()-8)="",TODAY(),INDEX(Transactions!$G:$G,ROW()-8))</f>
        <v>46238</v>
      </c>
      <c r="F7501">
        <f>IF(INDEX(Transactions!$L:$L,ROW()-8)="",0,INDEX(Transactions!$Q:$Q,ROW()-8))</f>
        <v>0</v>
      </c>
    </row>
    <row r="7502" spans="2:6" x14ac:dyDescent="0.15">
      <c r="B7502">
        <f ca="1">IF(INDEX(Transactions!$L:$L,ROW()-8)="",TODAY(),INDEX(Transactions!$G:$G,ROW()-8))</f>
        <v>46238</v>
      </c>
      <c r="F7502">
        <f>IF(INDEX(Transactions!$L:$L,ROW()-8)="",0,INDEX(Transactions!$Q:$Q,ROW()-8))</f>
        <v>0</v>
      </c>
    </row>
    <row r="7503" spans="2:6" x14ac:dyDescent="0.15">
      <c r="B7503">
        <f ca="1">IF(INDEX(Transactions!$L:$L,ROW()-8)="",TODAY(),INDEX(Transactions!$G:$G,ROW()-8))</f>
        <v>46238</v>
      </c>
      <c r="F7503">
        <f>IF(INDEX(Transactions!$L:$L,ROW()-8)="",0,INDEX(Transactions!$Q:$Q,ROW()-8))</f>
        <v>0</v>
      </c>
    </row>
    <row r="7504" spans="2:6" x14ac:dyDescent="0.15">
      <c r="B7504">
        <f ca="1">IF(INDEX(Transactions!$L:$L,ROW()-8)="",TODAY(),INDEX(Transactions!$G:$G,ROW()-8))</f>
        <v>46238</v>
      </c>
      <c r="F7504">
        <f>IF(INDEX(Transactions!$L:$L,ROW()-8)="",0,INDEX(Transactions!$Q:$Q,ROW()-8))</f>
        <v>0</v>
      </c>
    </row>
    <row r="7505" spans="2:6" x14ac:dyDescent="0.15">
      <c r="B7505">
        <f ca="1">IF(INDEX(Transactions!$L:$L,ROW()-8)="",TODAY(),INDEX(Transactions!$G:$G,ROW()-8))</f>
        <v>46238</v>
      </c>
      <c r="F7505">
        <f>IF(INDEX(Transactions!$L:$L,ROW()-8)="",0,INDEX(Transactions!$Q:$Q,ROW()-8))</f>
        <v>0</v>
      </c>
    </row>
    <row r="7506" spans="2:6" x14ac:dyDescent="0.15">
      <c r="B7506">
        <f ca="1">IF(INDEX(Transactions!$L:$L,ROW()-8)="",TODAY(),INDEX(Transactions!$G:$G,ROW()-8))</f>
        <v>46238</v>
      </c>
      <c r="F7506">
        <f>IF(INDEX(Transactions!$L:$L,ROW()-8)="",0,INDEX(Transactions!$Q:$Q,ROW()-8))</f>
        <v>0</v>
      </c>
    </row>
    <row r="7507" spans="2:6" x14ac:dyDescent="0.15">
      <c r="B7507">
        <f ca="1">IF(INDEX(Transactions!$L:$L,ROW()-8)="",TODAY(),INDEX(Transactions!$G:$G,ROW()-8))</f>
        <v>46238</v>
      </c>
      <c r="F7507">
        <f>IF(INDEX(Transactions!$L:$L,ROW()-8)="",0,INDEX(Transactions!$Q:$Q,ROW()-8))</f>
        <v>0</v>
      </c>
    </row>
    <row r="7508" spans="2:6" x14ac:dyDescent="0.15">
      <c r="B7508">
        <f ca="1">IF(INDEX(Transactions!$L:$L,ROW()-8)="",TODAY(),INDEX(Transactions!$G:$G,ROW()-8))</f>
        <v>46238</v>
      </c>
      <c r="F7508">
        <f>IF(INDEX(Transactions!$L:$L,ROW()-8)="",0,INDEX(Transactions!$Q:$Q,ROW()-8))</f>
        <v>0</v>
      </c>
    </row>
    <row r="7509" spans="2:6" x14ac:dyDescent="0.15">
      <c r="B7509">
        <f ca="1">IF(INDEX(Transactions!$L:$L,ROW()-8)="",TODAY(),INDEX(Transactions!$G:$G,ROW()-8))</f>
        <v>46238</v>
      </c>
      <c r="F7509">
        <f>IF(INDEX(Transactions!$L:$L,ROW()-8)="",0,INDEX(Transactions!$Q:$Q,ROW()-8))</f>
        <v>0</v>
      </c>
    </row>
    <row r="7510" spans="2:6" x14ac:dyDescent="0.15">
      <c r="B7510">
        <f ca="1">IF(INDEX(Transactions!$L:$L,ROW()-8)="",TODAY(),INDEX(Transactions!$G:$G,ROW()-8))</f>
        <v>46238</v>
      </c>
      <c r="F7510">
        <f>IF(INDEX(Transactions!$L:$L,ROW()-8)="",0,INDEX(Transactions!$Q:$Q,ROW()-8))</f>
        <v>0</v>
      </c>
    </row>
    <row r="7511" spans="2:6" x14ac:dyDescent="0.15">
      <c r="B7511">
        <f ca="1">IF(INDEX(Transactions!$L:$L,ROW()-8)="",TODAY(),INDEX(Transactions!$G:$G,ROW()-8))</f>
        <v>46238</v>
      </c>
      <c r="F7511">
        <f>IF(INDEX(Transactions!$L:$L,ROW()-8)="",0,INDEX(Transactions!$Q:$Q,ROW()-8))</f>
        <v>0</v>
      </c>
    </row>
    <row r="7512" spans="2:6" x14ac:dyDescent="0.15">
      <c r="B7512">
        <f ca="1">IF(INDEX(Transactions!$L:$L,ROW()-8)="",TODAY(),INDEX(Transactions!$G:$G,ROW()-8))</f>
        <v>46238</v>
      </c>
      <c r="F7512">
        <f>IF(INDEX(Transactions!$L:$L,ROW()-8)="",0,INDEX(Transactions!$Q:$Q,ROW()-8))</f>
        <v>0</v>
      </c>
    </row>
    <row r="7513" spans="2:6" x14ac:dyDescent="0.15">
      <c r="B7513">
        <f ca="1">IF(INDEX(Transactions!$L:$L,ROW()-8)="",TODAY(),INDEX(Transactions!$G:$G,ROW()-8))</f>
        <v>46238</v>
      </c>
      <c r="F7513">
        <f>IF(INDEX(Transactions!$L:$L,ROW()-8)="",0,INDEX(Transactions!$Q:$Q,ROW()-8))</f>
        <v>0</v>
      </c>
    </row>
    <row r="7514" spans="2:6" x14ac:dyDescent="0.15">
      <c r="B7514">
        <f ca="1">IF(INDEX(Transactions!$L:$L,ROW()-8)="",TODAY(),INDEX(Transactions!$G:$G,ROW()-8))</f>
        <v>46238</v>
      </c>
      <c r="F7514">
        <f>IF(INDEX(Transactions!$L:$L,ROW()-8)="",0,INDEX(Transactions!$Q:$Q,ROW()-8))</f>
        <v>0</v>
      </c>
    </row>
    <row r="7515" spans="2:6" x14ac:dyDescent="0.15">
      <c r="B7515">
        <f ca="1">IF(INDEX(Transactions!$L:$L,ROW()-8)="",TODAY(),INDEX(Transactions!$G:$G,ROW()-8))</f>
        <v>46238</v>
      </c>
      <c r="F7515">
        <f>IF(INDEX(Transactions!$L:$L,ROW()-8)="",0,INDEX(Transactions!$Q:$Q,ROW()-8))</f>
        <v>0</v>
      </c>
    </row>
    <row r="7516" spans="2:6" x14ac:dyDescent="0.15">
      <c r="B7516">
        <f ca="1">IF(INDEX(Transactions!$L:$L,ROW()-8)="",TODAY(),INDEX(Transactions!$G:$G,ROW()-8))</f>
        <v>46238</v>
      </c>
      <c r="F7516">
        <f>IF(INDEX(Transactions!$L:$L,ROW()-8)="",0,INDEX(Transactions!$Q:$Q,ROW()-8))</f>
        <v>0</v>
      </c>
    </row>
    <row r="7517" spans="2:6" x14ac:dyDescent="0.15">
      <c r="B7517">
        <f ca="1">IF(INDEX(Transactions!$L:$L,ROW()-8)="",TODAY(),INDEX(Transactions!$G:$G,ROW()-8))</f>
        <v>46238</v>
      </c>
      <c r="F7517">
        <f>IF(INDEX(Transactions!$L:$L,ROW()-8)="",0,INDEX(Transactions!$Q:$Q,ROW()-8))</f>
        <v>0</v>
      </c>
    </row>
    <row r="7518" spans="2:6" x14ac:dyDescent="0.15">
      <c r="B7518">
        <f ca="1">IF(INDEX(Transactions!$L:$L,ROW()-8)="",TODAY(),INDEX(Transactions!$G:$G,ROW()-8))</f>
        <v>46238</v>
      </c>
      <c r="F7518">
        <f>IF(INDEX(Transactions!$L:$L,ROW()-8)="",0,INDEX(Transactions!$Q:$Q,ROW()-8))</f>
        <v>0</v>
      </c>
    </row>
    <row r="7519" spans="2:6" x14ac:dyDescent="0.15">
      <c r="B7519">
        <f ca="1">IF(INDEX(Transactions!$L:$L,ROW()-8)="",TODAY(),INDEX(Transactions!$G:$G,ROW()-8))</f>
        <v>46238</v>
      </c>
      <c r="F7519">
        <f>IF(INDEX(Transactions!$L:$L,ROW()-8)="",0,INDEX(Transactions!$Q:$Q,ROW()-8))</f>
        <v>0</v>
      </c>
    </row>
    <row r="7520" spans="2:6" x14ac:dyDescent="0.15">
      <c r="B7520">
        <f ca="1">IF(INDEX(Transactions!$L:$L,ROW()-8)="",TODAY(),INDEX(Transactions!$G:$G,ROW()-8))</f>
        <v>46238</v>
      </c>
      <c r="F7520">
        <f>IF(INDEX(Transactions!$L:$L,ROW()-8)="",0,INDEX(Transactions!$Q:$Q,ROW()-8))</f>
        <v>0</v>
      </c>
    </row>
    <row r="7521" spans="2:6" x14ac:dyDescent="0.15">
      <c r="B7521">
        <f ca="1">IF(INDEX(Transactions!$L:$L,ROW()-8)="",TODAY(),INDEX(Transactions!$G:$G,ROW()-8))</f>
        <v>46238</v>
      </c>
      <c r="F7521">
        <f>IF(INDEX(Transactions!$L:$L,ROW()-8)="",0,INDEX(Transactions!$Q:$Q,ROW()-8))</f>
        <v>0</v>
      </c>
    </row>
    <row r="7522" spans="2:6" x14ac:dyDescent="0.15">
      <c r="B7522">
        <f ca="1">IF(INDEX(Transactions!$L:$L,ROW()-8)="",TODAY(),INDEX(Transactions!$G:$G,ROW()-8))</f>
        <v>46238</v>
      </c>
      <c r="F7522">
        <f>IF(INDEX(Transactions!$L:$L,ROW()-8)="",0,INDEX(Transactions!$Q:$Q,ROW()-8))</f>
        <v>0</v>
      </c>
    </row>
    <row r="7523" spans="2:6" x14ac:dyDescent="0.15">
      <c r="B7523">
        <f ca="1">IF(INDEX(Transactions!$L:$L,ROW()-8)="",TODAY(),INDEX(Transactions!$G:$G,ROW()-8))</f>
        <v>46238</v>
      </c>
      <c r="F7523">
        <f>IF(INDEX(Transactions!$L:$L,ROW()-8)="",0,INDEX(Transactions!$Q:$Q,ROW()-8))</f>
        <v>0</v>
      </c>
    </row>
    <row r="7524" spans="2:6" x14ac:dyDescent="0.15">
      <c r="B7524">
        <f ca="1">IF(INDEX(Transactions!$L:$L,ROW()-8)="",TODAY(),INDEX(Transactions!$G:$G,ROW()-8))</f>
        <v>46238</v>
      </c>
      <c r="F7524">
        <f>IF(INDEX(Transactions!$L:$L,ROW()-8)="",0,INDEX(Transactions!$Q:$Q,ROW()-8))</f>
        <v>0</v>
      </c>
    </row>
    <row r="7525" spans="2:6" x14ac:dyDescent="0.15">
      <c r="B7525">
        <f ca="1">IF(INDEX(Transactions!$L:$L,ROW()-8)="",TODAY(),INDEX(Transactions!$G:$G,ROW()-8))</f>
        <v>46238</v>
      </c>
      <c r="F7525">
        <f>IF(INDEX(Transactions!$L:$L,ROW()-8)="",0,INDEX(Transactions!$Q:$Q,ROW()-8))</f>
        <v>0</v>
      </c>
    </row>
    <row r="7526" spans="2:6" x14ac:dyDescent="0.15">
      <c r="B7526">
        <f ca="1">IF(INDEX(Transactions!$L:$L,ROW()-8)="",TODAY(),INDEX(Transactions!$G:$G,ROW()-8))</f>
        <v>46238</v>
      </c>
      <c r="F7526">
        <f>IF(INDEX(Transactions!$L:$L,ROW()-8)="",0,INDEX(Transactions!$Q:$Q,ROW()-8))</f>
        <v>0</v>
      </c>
    </row>
    <row r="7527" spans="2:6" x14ac:dyDescent="0.15">
      <c r="B7527">
        <f ca="1">IF(INDEX(Transactions!$L:$L,ROW()-8)="",TODAY(),INDEX(Transactions!$G:$G,ROW()-8))</f>
        <v>46238</v>
      </c>
      <c r="F7527">
        <f>IF(INDEX(Transactions!$L:$L,ROW()-8)="",0,INDEX(Transactions!$Q:$Q,ROW()-8))</f>
        <v>0</v>
      </c>
    </row>
    <row r="7528" spans="2:6" x14ac:dyDescent="0.15">
      <c r="B7528">
        <f ca="1">IF(INDEX(Transactions!$L:$L,ROW()-8)="",TODAY(),INDEX(Transactions!$G:$G,ROW()-8))</f>
        <v>46238</v>
      </c>
      <c r="F7528">
        <f>IF(INDEX(Transactions!$L:$L,ROW()-8)="",0,INDEX(Transactions!$Q:$Q,ROW()-8))</f>
        <v>0</v>
      </c>
    </row>
    <row r="7529" spans="2:6" x14ac:dyDescent="0.15">
      <c r="B7529">
        <f ca="1">IF(INDEX(Transactions!$L:$L,ROW()-8)="",TODAY(),INDEX(Transactions!$G:$G,ROW()-8))</f>
        <v>46238</v>
      </c>
      <c r="F7529">
        <f>IF(INDEX(Transactions!$L:$L,ROW()-8)="",0,INDEX(Transactions!$Q:$Q,ROW()-8))</f>
        <v>0</v>
      </c>
    </row>
    <row r="7530" spans="2:6" x14ac:dyDescent="0.15">
      <c r="B7530">
        <f ca="1">IF(INDEX(Transactions!$L:$L,ROW()-8)="",TODAY(),INDEX(Transactions!$G:$G,ROW()-8))</f>
        <v>46238</v>
      </c>
      <c r="F7530">
        <f>IF(INDEX(Transactions!$L:$L,ROW()-8)="",0,INDEX(Transactions!$Q:$Q,ROW()-8))</f>
        <v>0</v>
      </c>
    </row>
    <row r="7531" spans="2:6" x14ac:dyDescent="0.15">
      <c r="B7531">
        <f ca="1">IF(INDEX(Transactions!$L:$L,ROW()-8)="",TODAY(),INDEX(Transactions!$G:$G,ROW()-8))</f>
        <v>46238</v>
      </c>
      <c r="F7531">
        <f>IF(INDEX(Transactions!$L:$L,ROW()-8)="",0,INDEX(Transactions!$Q:$Q,ROW()-8))</f>
        <v>0</v>
      </c>
    </row>
    <row r="7532" spans="2:6" x14ac:dyDescent="0.15">
      <c r="B7532">
        <f ca="1">IF(INDEX(Transactions!$L:$L,ROW()-8)="",TODAY(),INDEX(Transactions!$G:$G,ROW()-8))</f>
        <v>46238</v>
      </c>
      <c r="F7532">
        <f>IF(INDEX(Transactions!$L:$L,ROW()-8)="",0,INDEX(Transactions!$Q:$Q,ROW()-8))</f>
        <v>0</v>
      </c>
    </row>
    <row r="7533" spans="2:6" x14ac:dyDescent="0.15">
      <c r="B7533">
        <f ca="1">IF(INDEX(Transactions!$L:$L,ROW()-8)="",TODAY(),INDEX(Transactions!$G:$G,ROW()-8))</f>
        <v>46238</v>
      </c>
      <c r="F7533">
        <f>IF(INDEX(Transactions!$L:$L,ROW()-8)="",0,INDEX(Transactions!$Q:$Q,ROW()-8))</f>
        <v>0</v>
      </c>
    </row>
    <row r="7534" spans="2:6" x14ac:dyDescent="0.15">
      <c r="B7534">
        <f ca="1">IF(INDEX(Transactions!$L:$L,ROW()-8)="",TODAY(),INDEX(Transactions!$G:$G,ROW()-8))</f>
        <v>46238</v>
      </c>
      <c r="F7534">
        <f>IF(INDEX(Transactions!$L:$L,ROW()-8)="",0,INDEX(Transactions!$Q:$Q,ROW()-8))</f>
        <v>0</v>
      </c>
    </row>
    <row r="7535" spans="2:6" x14ac:dyDescent="0.15">
      <c r="B7535">
        <f ca="1">IF(INDEX(Transactions!$L:$L,ROW()-8)="",TODAY(),INDEX(Transactions!$G:$G,ROW()-8))</f>
        <v>46238</v>
      </c>
      <c r="F7535">
        <f>IF(INDEX(Transactions!$L:$L,ROW()-8)="",0,INDEX(Transactions!$Q:$Q,ROW()-8))</f>
        <v>0</v>
      </c>
    </row>
    <row r="7536" spans="2:6" x14ac:dyDescent="0.15">
      <c r="B7536">
        <f ca="1">IF(INDEX(Transactions!$L:$L,ROW()-8)="",TODAY(),INDEX(Transactions!$G:$G,ROW()-8))</f>
        <v>46238</v>
      </c>
      <c r="F7536">
        <f>IF(INDEX(Transactions!$L:$L,ROW()-8)="",0,INDEX(Transactions!$Q:$Q,ROW()-8))</f>
        <v>0</v>
      </c>
    </row>
    <row r="7537" spans="2:6" x14ac:dyDescent="0.15">
      <c r="B7537">
        <f ca="1">IF(INDEX(Transactions!$L:$L,ROW()-8)="",TODAY(),INDEX(Transactions!$G:$G,ROW()-8))</f>
        <v>46238</v>
      </c>
      <c r="F7537">
        <f>IF(INDEX(Transactions!$L:$L,ROW()-8)="",0,INDEX(Transactions!$Q:$Q,ROW()-8))</f>
        <v>0</v>
      </c>
    </row>
    <row r="7538" spans="2:6" x14ac:dyDescent="0.15">
      <c r="B7538">
        <f ca="1">IF(INDEX(Transactions!$L:$L,ROW()-8)="",TODAY(),INDEX(Transactions!$G:$G,ROW()-8))</f>
        <v>46238</v>
      </c>
      <c r="F7538">
        <f>IF(INDEX(Transactions!$L:$L,ROW()-8)="",0,INDEX(Transactions!$Q:$Q,ROW()-8))</f>
        <v>0</v>
      </c>
    </row>
    <row r="7539" spans="2:6" x14ac:dyDescent="0.15">
      <c r="B7539">
        <f ca="1">IF(INDEX(Transactions!$L:$L,ROW()-8)="",TODAY(),INDEX(Transactions!$G:$G,ROW()-8))</f>
        <v>46238</v>
      </c>
      <c r="F7539">
        <f>IF(INDEX(Transactions!$L:$L,ROW()-8)="",0,INDEX(Transactions!$Q:$Q,ROW()-8))</f>
        <v>0</v>
      </c>
    </row>
    <row r="7540" spans="2:6" x14ac:dyDescent="0.15">
      <c r="B7540">
        <f ca="1">IF(INDEX(Transactions!$L:$L,ROW()-8)="",TODAY(),INDEX(Transactions!$G:$G,ROW()-8))</f>
        <v>46238</v>
      </c>
      <c r="F7540">
        <f>IF(INDEX(Transactions!$L:$L,ROW()-8)="",0,INDEX(Transactions!$Q:$Q,ROW()-8))</f>
        <v>0</v>
      </c>
    </row>
    <row r="7541" spans="2:6" x14ac:dyDescent="0.15">
      <c r="B7541">
        <f ca="1">IF(INDEX(Transactions!$L:$L,ROW()-8)="",TODAY(),INDEX(Transactions!$G:$G,ROW()-8))</f>
        <v>46238</v>
      </c>
      <c r="F7541">
        <f>IF(INDEX(Transactions!$L:$L,ROW()-8)="",0,INDEX(Transactions!$Q:$Q,ROW()-8))</f>
        <v>0</v>
      </c>
    </row>
    <row r="7542" spans="2:6" x14ac:dyDescent="0.15">
      <c r="B7542">
        <f ca="1">IF(INDEX(Transactions!$L:$L,ROW()-8)="",TODAY(),INDEX(Transactions!$G:$G,ROW()-8))</f>
        <v>46238</v>
      </c>
      <c r="F7542">
        <f>IF(INDEX(Transactions!$L:$L,ROW()-8)="",0,INDEX(Transactions!$Q:$Q,ROW()-8))</f>
        <v>0</v>
      </c>
    </row>
    <row r="7543" spans="2:6" x14ac:dyDescent="0.15">
      <c r="B7543">
        <f ca="1">IF(INDEX(Transactions!$L:$L,ROW()-8)="",TODAY(),INDEX(Transactions!$G:$G,ROW()-8))</f>
        <v>46238</v>
      </c>
      <c r="F7543">
        <f>IF(INDEX(Transactions!$L:$L,ROW()-8)="",0,INDEX(Transactions!$Q:$Q,ROW()-8))</f>
        <v>0</v>
      </c>
    </row>
    <row r="7544" spans="2:6" x14ac:dyDescent="0.15">
      <c r="B7544">
        <f ca="1">IF(INDEX(Transactions!$L:$L,ROW()-8)="",TODAY(),INDEX(Transactions!$G:$G,ROW()-8))</f>
        <v>46238</v>
      </c>
      <c r="F7544">
        <f>IF(INDEX(Transactions!$L:$L,ROW()-8)="",0,INDEX(Transactions!$Q:$Q,ROW()-8))</f>
        <v>0</v>
      </c>
    </row>
    <row r="7545" spans="2:6" x14ac:dyDescent="0.15">
      <c r="B7545">
        <f ca="1">IF(INDEX(Transactions!$L:$L,ROW()-8)="",TODAY(),INDEX(Transactions!$G:$G,ROW()-8))</f>
        <v>46238</v>
      </c>
      <c r="F7545">
        <f>IF(INDEX(Transactions!$L:$L,ROW()-8)="",0,INDEX(Transactions!$Q:$Q,ROW()-8))</f>
        <v>0</v>
      </c>
    </row>
    <row r="7546" spans="2:6" x14ac:dyDescent="0.15">
      <c r="B7546">
        <f ca="1">IF(INDEX(Transactions!$L:$L,ROW()-8)="",TODAY(),INDEX(Transactions!$G:$G,ROW()-8))</f>
        <v>46238</v>
      </c>
      <c r="F7546">
        <f>IF(INDEX(Transactions!$L:$L,ROW()-8)="",0,INDEX(Transactions!$Q:$Q,ROW()-8))</f>
        <v>0</v>
      </c>
    </row>
    <row r="7547" spans="2:6" x14ac:dyDescent="0.15">
      <c r="B7547">
        <f ca="1">IF(INDEX(Transactions!$L:$L,ROW()-8)="",TODAY(),INDEX(Transactions!$G:$G,ROW()-8))</f>
        <v>46238</v>
      </c>
      <c r="F7547">
        <f>IF(INDEX(Transactions!$L:$L,ROW()-8)="",0,INDEX(Transactions!$Q:$Q,ROW()-8))</f>
        <v>0</v>
      </c>
    </row>
    <row r="7548" spans="2:6" x14ac:dyDescent="0.15">
      <c r="B7548">
        <f ca="1">IF(INDEX(Transactions!$L:$L,ROW()-8)="",TODAY(),INDEX(Transactions!$G:$G,ROW()-8))</f>
        <v>46238</v>
      </c>
      <c r="F7548">
        <f>IF(INDEX(Transactions!$L:$L,ROW()-8)="",0,INDEX(Transactions!$Q:$Q,ROW()-8))</f>
        <v>0</v>
      </c>
    </row>
    <row r="7549" spans="2:6" x14ac:dyDescent="0.15">
      <c r="B7549">
        <f ca="1">IF(INDEX(Transactions!$L:$L,ROW()-8)="",TODAY(),INDEX(Transactions!$G:$G,ROW()-8))</f>
        <v>46238</v>
      </c>
      <c r="F7549">
        <f>IF(INDEX(Transactions!$L:$L,ROW()-8)="",0,INDEX(Transactions!$Q:$Q,ROW()-8))</f>
        <v>0</v>
      </c>
    </row>
    <row r="7550" spans="2:6" x14ac:dyDescent="0.15">
      <c r="B7550">
        <f ca="1">IF(INDEX(Transactions!$L:$L,ROW()-8)="",TODAY(),INDEX(Transactions!$G:$G,ROW()-8))</f>
        <v>46238</v>
      </c>
      <c r="F7550">
        <f>IF(INDEX(Transactions!$L:$L,ROW()-8)="",0,INDEX(Transactions!$Q:$Q,ROW()-8))</f>
        <v>0</v>
      </c>
    </row>
    <row r="7551" spans="2:6" x14ac:dyDescent="0.15">
      <c r="B7551">
        <f ca="1">IF(INDEX(Transactions!$L:$L,ROW()-8)="",TODAY(),INDEX(Transactions!$G:$G,ROW()-8))</f>
        <v>46238</v>
      </c>
      <c r="F7551">
        <f>IF(INDEX(Transactions!$L:$L,ROW()-8)="",0,INDEX(Transactions!$Q:$Q,ROW()-8))</f>
        <v>0</v>
      </c>
    </row>
    <row r="7552" spans="2:6" x14ac:dyDescent="0.15">
      <c r="B7552">
        <f ca="1">IF(INDEX(Transactions!$L:$L,ROW()-8)="",TODAY(),INDEX(Transactions!$G:$G,ROW()-8))</f>
        <v>46238</v>
      </c>
      <c r="F7552">
        <f>IF(INDEX(Transactions!$L:$L,ROW()-8)="",0,INDEX(Transactions!$Q:$Q,ROW()-8))</f>
        <v>0</v>
      </c>
    </row>
    <row r="7553" spans="2:6" x14ac:dyDescent="0.15">
      <c r="B7553">
        <f ca="1">IF(INDEX(Transactions!$L:$L,ROW()-8)="",TODAY(),INDEX(Transactions!$G:$G,ROW()-8))</f>
        <v>46238</v>
      </c>
      <c r="F7553">
        <f>IF(INDEX(Transactions!$L:$L,ROW()-8)="",0,INDEX(Transactions!$Q:$Q,ROW()-8))</f>
        <v>0</v>
      </c>
    </row>
    <row r="7554" spans="2:6" x14ac:dyDescent="0.15">
      <c r="B7554">
        <f ca="1">IF(INDEX(Transactions!$L:$L,ROW()-8)="",TODAY(),INDEX(Transactions!$G:$G,ROW()-8))</f>
        <v>46238</v>
      </c>
      <c r="F7554">
        <f>IF(INDEX(Transactions!$L:$L,ROW()-8)="",0,INDEX(Transactions!$Q:$Q,ROW()-8))</f>
        <v>0</v>
      </c>
    </row>
    <row r="7555" spans="2:6" x14ac:dyDescent="0.15">
      <c r="B7555">
        <f ca="1">IF(INDEX(Transactions!$L:$L,ROW()-8)="",TODAY(),INDEX(Transactions!$G:$G,ROW()-8))</f>
        <v>46238</v>
      </c>
      <c r="F7555">
        <f>IF(INDEX(Transactions!$L:$L,ROW()-8)="",0,INDEX(Transactions!$Q:$Q,ROW()-8))</f>
        <v>0</v>
      </c>
    </row>
    <row r="7556" spans="2:6" x14ac:dyDescent="0.15">
      <c r="B7556">
        <f ca="1">IF(INDEX(Transactions!$L:$L,ROW()-8)="",TODAY(),INDEX(Transactions!$G:$G,ROW()-8))</f>
        <v>46238</v>
      </c>
      <c r="F7556">
        <f>IF(INDEX(Transactions!$L:$L,ROW()-8)="",0,INDEX(Transactions!$Q:$Q,ROW()-8))</f>
        <v>0</v>
      </c>
    </row>
    <row r="7557" spans="2:6" x14ac:dyDescent="0.15">
      <c r="B7557">
        <f ca="1">IF(INDEX(Transactions!$L:$L,ROW()-8)="",TODAY(),INDEX(Transactions!$G:$G,ROW()-8))</f>
        <v>46238</v>
      </c>
      <c r="F7557">
        <f>IF(INDEX(Transactions!$L:$L,ROW()-8)="",0,INDEX(Transactions!$Q:$Q,ROW()-8))</f>
        <v>0</v>
      </c>
    </row>
    <row r="7558" spans="2:6" x14ac:dyDescent="0.15">
      <c r="B7558">
        <f ca="1">IF(INDEX(Transactions!$L:$L,ROW()-8)="",TODAY(),INDEX(Transactions!$G:$G,ROW()-8))</f>
        <v>46238</v>
      </c>
      <c r="F7558">
        <f>IF(INDEX(Transactions!$L:$L,ROW()-8)="",0,INDEX(Transactions!$Q:$Q,ROW()-8))</f>
        <v>0</v>
      </c>
    </row>
    <row r="7559" spans="2:6" x14ac:dyDescent="0.15">
      <c r="B7559">
        <f ca="1">IF(INDEX(Transactions!$L:$L,ROW()-8)="",TODAY(),INDEX(Transactions!$G:$G,ROW()-8))</f>
        <v>46238</v>
      </c>
      <c r="F7559">
        <f>IF(INDEX(Transactions!$L:$L,ROW()-8)="",0,INDEX(Transactions!$Q:$Q,ROW()-8))</f>
        <v>0</v>
      </c>
    </row>
    <row r="7560" spans="2:6" x14ac:dyDescent="0.15">
      <c r="B7560">
        <f ca="1">IF(INDEX(Transactions!$L:$L,ROW()-8)="",TODAY(),INDEX(Transactions!$G:$G,ROW()-8))</f>
        <v>46238</v>
      </c>
      <c r="F7560">
        <f>IF(INDEX(Transactions!$L:$L,ROW()-8)="",0,INDEX(Transactions!$Q:$Q,ROW()-8))</f>
        <v>0</v>
      </c>
    </row>
    <row r="7561" spans="2:6" x14ac:dyDescent="0.15">
      <c r="B7561">
        <f ca="1">IF(INDEX(Transactions!$L:$L,ROW()-8)="",TODAY(),INDEX(Transactions!$G:$G,ROW()-8))</f>
        <v>46238</v>
      </c>
      <c r="F7561">
        <f>IF(INDEX(Transactions!$L:$L,ROW()-8)="",0,INDEX(Transactions!$Q:$Q,ROW()-8))</f>
        <v>0</v>
      </c>
    </row>
    <row r="7562" spans="2:6" x14ac:dyDescent="0.15">
      <c r="B7562">
        <f ca="1">IF(INDEX(Transactions!$L:$L,ROW()-8)="",TODAY(),INDEX(Transactions!$G:$G,ROW()-8))</f>
        <v>46238</v>
      </c>
      <c r="F7562">
        <f>IF(INDEX(Transactions!$L:$L,ROW()-8)="",0,INDEX(Transactions!$Q:$Q,ROW()-8))</f>
        <v>0</v>
      </c>
    </row>
    <row r="7563" spans="2:6" x14ac:dyDescent="0.15">
      <c r="B7563">
        <f ca="1">IF(INDEX(Transactions!$L:$L,ROW()-8)="",TODAY(),INDEX(Transactions!$G:$G,ROW()-8))</f>
        <v>46238</v>
      </c>
      <c r="F7563">
        <f>IF(INDEX(Transactions!$L:$L,ROW()-8)="",0,INDEX(Transactions!$Q:$Q,ROW()-8))</f>
        <v>0</v>
      </c>
    </row>
    <row r="7564" spans="2:6" x14ac:dyDescent="0.15">
      <c r="B7564">
        <f ca="1">IF(INDEX(Transactions!$L:$L,ROW()-8)="",TODAY(),INDEX(Transactions!$G:$G,ROW()-8))</f>
        <v>46238</v>
      </c>
      <c r="F7564">
        <f>IF(INDEX(Transactions!$L:$L,ROW()-8)="",0,INDEX(Transactions!$Q:$Q,ROW()-8))</f>
        <v>0</v>
      </c>
    </row>
    <row r="7565" spans="2:6" x14ac:dyDescent="0.15">
      <c r="B7565">
        <f ca="1">IF(INDEX(Transactions!$L:$L,ROW()-8)="",TODAY(),INDEX(Transactions!$G:$G,ROW()-8))</f>
        <v>46238</v>
      </c>
      <c r="F7565">
        <f>IF(INDEX(Transactions!$L:$L,ROW()-8)="",0,INDEX(Transactions!$Q:$Q,ROW()-8))</f>
        <v>0</v>
      </c>
    </row>
    <row r="7566" spans="2:6" x14ac:dyDescent="0.15">
      <c r="B7566">
        <f ca="1">IF(INDEX(Transactions!$L:$L,ROW()-8)="",TODAY(),INDEX(Transactions!$G:$G,ROW()-8))</f>
        <v>46238</v>
      </c>
      <c r="F7566">
        <f>IF(INDEX(Transactions!$L:$L,ROW()-8)="",0,INDEX(Transactions!$Q:$Q,ROW()-8))</f>
        <v>0</v>
      </c>
    </row>
    <row r="7567" spans="2:6" x14ac:dyDescent="0.15">
      <c r="B7567">
        <f ca="1">IF(INDEX(Transactions!$L:$L,ROW()-8)="",TODAY(),INDEX(Transactions!$G:$G,ROW()-8))</f>
        <v>46238</v>
      </c>
      <c r="F7567">
        <f>IF(INDEX(Transactions!$L:$L,ROW()-8)="",0,INDEX(Transactions!$Q:$Q,ROW()-8))</f>
        <v>0</v>
      </c>
    </row>
    <row r="7568" spans="2:6" x14ac:dyDescent="0.15">
      <c r="B7568">
        <f ca="1">IF(INDEX(Transactions!$L:$L,ROW()-8)="",TODAY(),INDEX(Transactions!$G:$G,ROW()-8))</f>
        <v>46238</v>
      </c>
      <c r="F7568">
        <f>IF(INDEX(Transactions!$L:$L,ROW()-8)="",0,INDEX(Transactions!$Q:$Q,ROW()-8))</f>
        <v>0</v>
      </c>
    </row>
    <row r="7569" spans="2:6" x14ac:dyDescent="0.15">
      <c r="B7569">
        <f ca="1">IF(INDEX(Transactions!$L:$L,ROW()-8)="",TODAY(),INDEX(Transactions!$G:$G,ROW()-8))</f>
        <v>46238</v>
      </c>
      <c r="F7569">
        <f>IF(INDEX(Transactions!$L:$L,ROW()-8)="",0,INDEX(Transactions!$Q:$Q,ROW()-8))</f>
        <v>0</v>
      </c>
    </row>
    <row r="7570" spans="2:6" x14ac:dyDescent="0.15">
      <c r="B7570">
        <f ca="1">IF(INDEX(Transactions!$L:$L,ROW()-8)="",TODAY(),INDEX(Transactions!$G:$G,ROW()-8))</f>
        <v>46238</v>
      </c>
      <c r="F7570">
        <f>IF(INDEX(Transactions!$L:$L,ROW()-8)="",0,INDEX(Transactions!$Q:$Q,ROW()-8))</f>
        <v>0</v>
      </c>
    </row>
    <row r="7571" spans="2:6" x14ac:dyDescent="0.15">
      <c r="B7571">
        <f ca="1">IF(INDEX(Transactions!$L:$L,ROW()-8)="",TODAY(),INDEX(Transactions!$G:$G,ROW()-8))</f>
        <v>46238</v>
      </c>
      <c r="F7571">
        <f>IF(INDEX(Transactions!$L:$L,ROW()-8)="",0,INDEX(Transactions!$Q:$Q,ROW()-8))</f>
        <v>0</v>
      </c>
    </row>
    <row r="7572" spans="2:6" x14ac:dyDescent="0.15">
      <c r="B7572">
        <f ca="1">IF(INDEX(Transactions!$L:$L,ROW()-8)="",TODAY(),INDEX(Transactions!$G:$G,ROW()-8))</f>
        <v>46238</v>
      </c>
      <c r="F7572">
        <f>IF(INDEX(Transactions!$L:$L,ROW()-8)="",0,INDEX(Transactions!$Q:$Q,ROW()-8))</f>
        <v>0</v>
      </c>
    </row>
    <row r="7573" spans="2:6" x14ac:dyDescent="0.15">
      <c r="B7573">
        <f ca="1">IF(INDEX(Transactions!$L:$L,ROW()-8)="",TODAY(),INDEX(Transactions!$G:$G,ROW()-8))</f>
        <v>46238</v>
      </c>
      <c r="F7573">
        <f>IF(INDEX(Transactions!$L:$L,ROW()-8)="",0,INDEX(Transactions!$Q:$Q,ROW()-8))</f>
        <v>0</v>
      </c>
    </row>
    <row r="7574" spans="2:6" x14ac:dyDescent="0.15">
      <c r="B7574">
        <f ca="1">IF(INDEX(Transactions!$L:$L,ROW()-8)="",TODAY(),INDEX(Transactions!$G:$G,ROW()-8))</f>
        <v>46238</v>
      </c>
      <c r="F7574">
        <f>IF(INDEX(Transactions!$L:$L,ROW()-8)="",0,INDEX(Transactions!$Q:$Q,ROW()-8))</f>
        <v>0</v>
      </c>
    </row>
    <row r="7575" spans="2:6" x14ac:dyDescent="0.15">
      <c r="B7575">
        <f ca="1">IF(INDEX(Transactions!$L:$L,ROW()-8)="",TODAY(),INDEX(Transactions!$G:$G,ROW()-8))</f>
        <v>46238</v>
      </c>
      <c r="F7575">
        <f>IF(INDEX(Transactions!$L:$L,ROW()-8)="",0,INDEX(Transactions!$Q:$Q,ROW()-8))</f>
        <v>0</v>
      </c>
    </row>
    <row r="7576" spans="2:6" x14ac:dyDescent="0.15">
      <c r="B7576">
        <f ca="1">IF(INDEX(Transactions!$L:$L,ROW()-8)="",TODAY(),INDEX(Transactions!$G:$G,ROW()-8))</f>
        <v>46238</v>
      </c>
      <c r="F7576">
        <f>IF(INDEX(Transactions!$L:$L,ROW()-8)="",0,INDEX(Transactions!$Q:$Q,ROW()-8))</f>
        <v>0</v>
      </c>
    </row>
    <row r="7577" spans="2:6" x14ac:dyDescent="0.15">
      <c r="B7577">
        <f ca="1">IF(INDEX(Transactions!$L:$L,ROW()-8)="",TODAY(),INDEX(Transactions!$G:$G,ROW()-8))</f>
        <v>46238</v>
      </c>
      <c r="F7577">
        <f>IF(INDEX(Transactions!$L:$L,ROW()-8)="",0,INDEX(Transactions!$Q:$Q,ROW()-8))</f>
        <v>0</v>
      </c>
    </row>
    <row r="7578" spans="2:6" x14ac:dyDescent="0.15">
      <c r="B7578">
        <f ca="1">IF(INDEX(Transactions!$L:$L,ROW()-8)="",TODAY(),INDEX(Transactions!$G:$G,ROW()-8))</f>
        <v>46238</v>
      </c>
      <c r="F7578">
        <f>IF(INDEX(Transactions!$L:$L,ROW()-8)="",0,INDEX(Transactions!$Q:$Q,ROW()-8))</f>
        <v>0</v>
      </c>
    </row>
    <row r="7579" spans="2:6" x14ac:dyDescent="0.15">
      <c r="B7579">
        <f ca="1">IF(INDEX(Transactions!$L:$L,ROW()-8)="",TODAY(),INDEX(Transactions!$G:$G,ROW()-8))</f>
        <v>46238</v>
      </c>
      <c r="F7579">
        <f>IF(INDEX(Transactions!$L:$L,ROW()-8)="",0,INDEX(Transactions!$Q:$Q,ROW()-8))</f>
        <v>0</v>
      </c>
    </row>
    <row r="7580" spans="2:6" x14ac:dyDescent="0.15">
      <c r="B7580">
        <f ca="1">IF(INDEX(Transactions!$L:$L,ROW()-8)="",TODAY(),INDEX(Transactions!$G:$G,ROW()-8))</f>
        <v>46238</v>
      </c>
      <c r="F7580">
        <f>IF(INDEX(Transactions!$L:$L,ROW()-8)="",0,INDEX(Transactions!$Q:$Q,ROW()-8))</f>
        <v>0</v>
      </c>
    </row>
    <row r="7581" spans="2:6" x14ac:dyDescent="0.15">
      <c r="B7581">
        <f ca="1">IF(INDEX(Transactions!$L:$L,ROW()-8)="",TODAY(),INDEX(Transactions!$G:$G,ROW()-8))</f>
        <v>46238</v>
      </c>
      <c r="F7581">
        <f>IF(INDEX(Transactions!$L:$L,ROW()-8)="",0,INDEX(Transactions!$Q:$Q,ROW()-8))</f>
        <v>0</v>
      </c>
    </row>
    <row r="7582" spans="2:6" x14ac:dyDescent="0.15">
      <c r="B7582">
        <f ca="1">IF(INDEX(Transactions!$L:$L,ROW()-8)="",TODAY(),INDEX(Transactions!$G:$G,ROW()-8))</f>
        <v>46238</v>
      </c>
      <c r="F7582">
        <f>IF(INDEX(Transactions!$L:$L,ROW()-8)="",0,INDEX(Transactions!$Q:$Q,ROW()-8))</f>
        <v>0</v>
      </c>
    </row>
    <row r="7583" spans="2:6" x14ac:dyDescent="0.15">
      <c r="B7583">
        <f ca="1">IF(INDEX(Transactions!$L:$L,ROW()-8)="",TODAY(),INDEX(Transactions!$G:$G,ROW()-8))</f>
        <v>46238</v>
      </c>
      <c r="F7583">
        <f>IF(INDEX(Transactions!$L:$L,ROW()-8)="",0,INDEX(Transactions!$Q:$Q,ROW()-8))</f>
        <v>0</v>
      </c>
    </row>
    <row r="7584" spans="2:6" x14ac:dyDescent="0.15">
      <c r="B7584">
        <f ca="1">IF(INDEX(Transactions!$L:$L,ROW()-8)="",TODAY(),INDEX(Transactions!$G:$G,ROW()-8))</f>
        <v>46238</v>
      </c>
      <c r="F7584">
        <f>IF(INDEX(Transactions!$L:$L,ROW()-8)="",0,INDEX(Transactions!$Q:$Q,ROW()-8))</f>
        <v>0</v>
      </c>
    </row>
    <row r="7585" spans="2:6" x14ac:dyDescent="0.15">
      <c r="B7585">
        <f ca="1">IF(INDEX(Transactions!$L:$L,ROW()-8)="",TODAY(),INDEX(Transactions!$G:$G,ROW()-8))</f>
        <v>46238</v>
      </c>
      <c r="F7585">
        <f>IF(INDEX(Transactions!$L:$L,ROW()-8)="",0,INDEX(Transactions!$Q:$Q,ROW()-8))</f>
        <v>0</v>
      </c>
    </row>
    <row r="7586" spans="2:6" x14ac:dyDescent="0.15">
      <c r="B7586">
        <f ca="1">IF(INDEX(Transactions!$L:$L,ROW()-8)="",TODAY(),INDEX(Transactions!$G:$G,ROW()-8))</f>
        <v>46238</v>
      </c>
      <c r="F7586">
        <f>IF(INDEX(Transactions!$L:$L,ROW()-8)="",0,INDEX(Transactions!$Q:$Q,ROW()-8))</f>
        <v>0</v>
      </c>
    </row>
    <row r="7587" spans="2:6" x14ac:dyDescent="0.15">
      <c r="B7587">
        <f ca="1">IF(INDEX(Transactions!$L:$L,ROW()-8)="",TODAY(),INDEX(Transactions!$G:$G,ROW()-8))</f>
        <v>46238</v>
      </c>
      <c r="F7587">
        <f>IF(INDEX(Transactions!$L:$L,ROW()-8)="",0,INDEX(Transactions!$Q:$Q,ROW()-8))</f>
        <v>0</v>
      </c>
    </row>
    <row r="7588" spans="2:6" x14ac:dyDescent="0.15">
      <c r="B7588">
        <f ca="1">IF(INDEX(Transactions!$L:$L,ROW()-8)="",TODAY(),INDEX(Transactions!$G:$G,ROW()-8))</f>
        <v>46238</v>
      </c>
      <c r="F7588">
        <f>IF(INDEX(Transactions!$L:$L,ROW()-8)="",0,INDEX(Transactions!$Q:$Q,ROW()-8))</f>
        <v>0</v>
      </c>
    </row>
    <row r="7589" spans="2:6" x14ac:dyDescent="0.15">
      <c r="B7589">
        <f ca="1">IF(INDEX(Transactions!$L:$L,ROW()-8)="",TODAY(),INDEX(Transactions!$G:$G,ROW()-8))</f>
        <v>46238</v>
      </c>
      <c r="F7589">
        <f>IF(INDEX(Transactions!$L:$L,ROW()-8)="",0,INDEX(Transactions!$Q:$Q,ROW()-8))</f>
        <v>0</v>
      </c>
    </row>
    <row r="7590" spans="2:6" x14ac:dyDescent="0.15">
      <c r="B7590">
        <f ca="1">IF(INDEX(Transactions!$L:$L,ROW()-8)="",TODAY(),INDEX(Transactions!$G:$G,ROW()-8))</f>
        <v>46238</v>
      </c>
      <c r="F7590">
        <f>IF(INDEX(Transactions!$L:$L,ROW()-8)="",0,INDEX(Transactions!$Q:$Q,ROW()-8))</f>
        <v>0</v>
      </c>
    </row>
    <row r="7591" spans="2:6" x14ac:dyDescent="0.15">
      <c r="B7591">
        <f ca="1">IF(INDEX(Transactions!$L:$L,ROW()-8)="",TODAY(),INDEX(Transactions!$G:$G,ROW()-8))</f>
        <v>46238</v>
      </c>
      <c r="F7591">
        <f>IF(INDEX(Transactions!$L:$L,ROW()-8)="",0,INDEX(Transactions!$Q:$Q,ROW()-8))</f>
        <v>0</v>
      </c>
    </row>
    <row r="7592" spans="2:6" x14ac:dyDescent="0.15">
      <c r="B7592">
        <f ca="1">IF(INDEX(Transactions!$L:$L,ROW()-8)="",TODAY(),INDEX(Transactions!$G:$G,ROW()-8))</f>
        <v>46238</v>
      </c>
      <c r="F7592">
        <f>IF(INDEX(Transactions!$L:$L,ROW()-8)="",0,INDEX(Transactions!$Q:$Q,ROW()-8))</f>
        <v>0</v>
      </c>
    </row>
    <row r="7593" spans="2:6" x14ac:dyDescent="0.15">
      <c r="B7593">
        <f ca="1">IF(INDEX(Transactions!$L:$L,ROW()-8)="",TODAY(),INDEX(Transactions!$G:$G,ROW()-8))</f>
        <v>46238</v>
      </c>
      <c r="F7593">
        <f>IF(INDEX(Transactions!$L:$L,ROW()-8)="",0,INDEX(Transactions!$Q:$Q,ROW()-8))</f>
        <v>0</v>
      </c>
    </row>
    <row r="7594" spans="2:6" x14ac:dyDescent="0.15">
      <c r="B7594">
        <f ca="1">IF(INDEX(Transactions!$L:$L,ROW()-8)="",TODAY(),INDEX(Transactions!$G:$G,ROW()-8))</f>
        <v>46238</v>
      </c>
      <c r="F7594">
        <f>IF(INDEX(Transactions!$L:$L,ROW()-8)="",0,INDEX(Transactions!$Q:$Q,ROW()-8))</f>
        <v>0</v>
      </c>
    </row>
    <row r="7595" spans="2:6" x14ac:dyDescent="0.15">
      <c r="B7595">
        <f ca="1">IF(INDEX(Transactions!$L:$L,ROW()-8)="",TODAY(),INDEX(Transactions!$G:$G,ROW()-8))</f>
        <v>46238</v>
      </c>
      <c r="F7595">
        <f>IF(INDEX(Transactions!$L:$L,ROW()-8)="",0,INDEX(Transactions!$Q:$Q,ROW()-8))</f>
        <v>0</v>
      </c>
    </row>
    <row r="7596" spans="2:6" x14ac:dyDescent="0.15">
      <c r="B7596">
        <f ca="1">IF(INDEX(Transactions!$L:$L,ROW()-8)="",TODAY(),INDEX(Transactions!$G:$G,ROW()-8))</f>
        <v>46238</v>
      </c>
      <c r="F7596">
        <f>IF(INDEX(Transactions!$L:$L,ROW()-8)="",0,INDEX(Transactions!$Q:$Q,ROW()-8))</f>
        <v>0</v>
      </c>
    </row>
    <row r="7597" spans="2:6" x14ac:dyDescent="0.15">
      <c r="B7597">
        <f ca="1">IF(INDEX(Transactions!$L:$L,ROW()-8)="",TODAY(),INDEX(Transactions!$G:$G,ROW()-8))</f>
        <v>46238</v>
      </c>
      <c r="F7597">
        <f>IF(INDEX(Transactions!$L:$L,ROW()-8)="",0,INDEX(Transactions!$Q:$Q,ROW()-8))</f>
        <v>0</v>
      </c>
    </row>
    <row r="7598" spans="2:6" x14ac:dyDescent="0.15">
      <c r="B7598">
        <f ca="1">IF(INDEX(Transactions!$L:$L,ROW()-8)="",TODAY(),INDEX(Transactions!$G:$G,ROW()-8))</f>
        <v>46238</v>
      </c>
      <c r="F7598">
        <f>IF(INDEX(Transactions!$L:$L,ROW()-8)="",0,INDEX(Transactions!$Q:$Q,ROW()-8))</f>
        <v>0</v>
      </c>
    </row>
    <row r="7599" spans="2:6" x14ac:dyDescent="0.15">
      <c r="B7599">
        <f ca="1">IF(INDEX(Transactions!$L:$L,ROW()-8)="",TODAY(),INDEX(Transactions!$G:$G,ROW()-8))</f>
        <v>46238</v>
      </c>
      <c r="F7599">
        <f>IF(INDEX(Transactions!$L:$L,ROW()-8)="",0,INDEX(Transactions!$Q:$Q,ROW()-8))</f>
        <v>0</v>
      </c>
    </row>
    <row r="7600" spans="2:6" x14ac:dyDescent="0.15">
      <c r="B7600">
        <f ca="1">IF(INDEX(Transactions!$L:$L,ROW()-8)="",TODAY(),INDEX(Transactions!$G:$G,ROW()-8))</f>
        <v>46238</v>
      </c>
      <c r="F7600">
        <f>IF(INDEX(Transactions!$L:$L,ROW()-8)="",0,INDEX(Transactions!$Q:$Q,ROW()-8))</f>
        <v>0</v>
      </c>
    </row>
    <row r="7601" spans="2:6" x14ac:dyDescent="0.15">
      <c r="B7601">
        <f ca="1">IF(INDEX(Transactions!$L:$L,ROW()-8)="",TODAY(),INDEX(Transactions!$G:$G,ROW()-8))</f>
        <v>46238</v>
      </c>
      <c r="F7601">
        <f>IF(INDEX(Transactions!$L:$L,ROW()-8)="",0,INDEX(Transactions!$Q:$Q,ROW()-8))</f>
        <v>0</v>
      </c>
    </row>
    <row r="7602" spans="2:6" x14ac:dyDescent="0.15">
      <c r="B7602">
        <f ca="1">IF(INDEX(Transactions!$L:$L,ROW()-8)="",TODAY(),INDEX(Transactions!$G:$G,ROW()-8))</f>
        <v>46238</v>
      </c>
      <c r="F7602">
        <f>IF(INDEX(Transactions!$L:$L,ROW()-8)="",0,INDEX(Transactions!$Q:$Q,ROW()-8))</f>
        <v>0</v>
      </c>
    </row>
    <row r="7603" spans="2:6" x14ac:dyDescent="0.15">
      <c r="B7603">
        <f ca="1">IF(INDEX(Transactions!$L:$L,ROW()-8)="",TODAY(),INDEX(Transactions!$G:$G,ROW()-8))</f>
        <v>46238</v>
      </c>
      <c r="F7603">
        <f>IF(INDEX(Transactions!$L:$L,ROW()-8)="",0,INDEX(Transactions!$Q:$Q,ROW()-8))</f>
        <v>0</v>
      </c>
    </row>
    <row r="7604" spans="2:6" x14ac:dyDescent="0.15">
      <c r="B7604">
        <f ca="1">IF(INDEX(Transactions!$L:$L,ROW()-8)="",TODAY(),INDEX(Transactions!$G:$G,ROW()-8))</f>
        <v>46238</v>
      </c>
      <c r="F7604">
        <f>IF(INDEX(Transactions!$L:$L,ROW()-8)="",0,INDEX(Transactions!$Q:$Q,ROW()-8))</f>
        <v>0</v>
      </c>
    </row>
    <row r="7605" spans="2:6" x14ac:dyDescent="0.15">
      <c r="B7605">
        <f ca="1">IF(INDEX(Transactions!$L:$L,ROW()-8)="",TODAY(),INDEX(Transactions!$G:$G,ROW()-8))</f>
        <v>46238</v>
      </c>
      <c r="F7605">
        <f>IF(INDEX(Transactions!$L:$L,ROW()-8)="",0,INDEX(Transactions!$Q:$Q,ROW()-8))</f>
        <v>0</v>
      </c>
    </row>
    <row r="7606" spans="2:6" x14ac:dyDescent="0.15">
      <c r="B7606">
        <f ca="1">IF(INDEX(Transactions!$L:$L,ROW()-8)="",TODAY(),INDEX(Transactions!$G:$G,ROW()-8))</f>
        <v>46238</v>
      </c>
      <c r="F7606">
        <f>IF(INDEX(Transactions!$L:$L,ROW()-8)="",0,INDEX(Transactions!$Q:$Q,ROW()-8))</f>
        <v>0</v>
      </c>
    </row>
    <row r="7607" spans="2:6" x14ac:dyDescent="0.15">
      <c r="B7607">
        <f ca="1">IF(INDEX(Transactions!$L:$L,ROW()-8)="",TODAY(),INDEX(Transactions!$G:$G,ROW()-8))</f>
        <v>46238</v>
      </c>
      <c r="F7607">
        <f>IF(INDEX(Transactions!$L:$L,ROW()-8)="",0,INDEX(Transactions!$Q:$Q,ROW()-8))</f>
        <v>0</v>
      </c>
    </row>
    <row r="7608" spans="2:6" x14ac:dyDescent="0.15">
      <c r="B7608">
        <f ca="1">IF(INDEX(Transactions!$L:$L,ROW()-8)="",TODAY(),INDEX(Transactions!$G:$G,ROW()-8))</f>
        <v>46238</v>
      </c>
      <c r="F7608">
        <f>IF(INDEX(Transactions!$L:$L,ROW()-8)="",0,INDEX(Transactions!$Q:$Q,ROW()-8))</f>
        <v>0</v>
      </c>
    </row>
    <row r="7609" spans="2:6" x14ac:dyDescent="0.15">
      <c r="B7609">
        <f ca="1">IF(INDEX(Transactions!$L:$L,ROW()-8)="",TODAY(),INDEX(Transactions!$G:$G,ROW()-8))</f>
        <v>46238</v>
      </c>
      <c r="F7609">
        <f>IF(INDEX(Transactions!$L:$L,ROW()-8)="",0,INDEX(Transactions!$Q:$Q,ROW()-8))</f>
        <v>0</v>
      </c>
    </row>
    <row r="7610" spans="2:6" x14ac:dyDescent="0.15">
      <c r="B7610">
        <f ca="1">IF(INDEX(Transactions!$L:$L,ROW()-8)="",TODAY(),INDEX(Transactions!$G:$G,ROW()-8))</f>
        <v>46238</v>
      </c>
      <c r="F7610">
        <f>IF(INDEX(Transactions!$L:$L,ROW()-8)="",0,INDEX(Transactions!$Q:$Q,ROW()-8))</f>
        <v>0</v>
      </c>
    </row>
    <row r="7611" spans="2:6" x14ac:dyDescent="0.15">
      <c r="B7611">
        <f ca="1">IF(INDEX(Transactions!$L:$L,ROW()-8)="",TODAY(),INDEX(Transactions!$G:$G,ROW()-8))</f>
        <v>46238</v>
      </c>
      <c r="F7611">
        <f>IF(INDEX(Transactions!$L:$L,ROW()-8)="",0,INDEX(Transactions!$Q:$Q,ROW()-8))</f>
        <v>0</v>
      </c>
    </row>
    <row r="7612" spans="2:6" x14ac:dyDescent="0.15">
      <c r="B7612">
        <f ca="1">IF(INDEX(Transactions!$L:$L,ROW()-8)="",TODAY(),INDEX(Transactions!$G:$G,ROW()-8))</f>
        <v>46238</v>
      </c>
      <c r="F7612">
        <f>IF(INDEX(Transactions!$L:$L,ROW()-8)="",0,INDEX(Transactions!$Q:$Q,ROW()-8))</f>
        <v>0</v>
      </c>
    </row>
    <row r="7613" spans="2:6" x14ac:dyDescent="0.15">
      <c r="B7613">
        <f ca="1">IF(INDEX(Transactions!$L:$L,ROW()-8)="",TODAY(),INDEX(Transactions!$G:$G,ROW()-8))</f>
        <v>46238</v>
      </c>
      <c r="F7613">
        <f>IF(INDEX(Transactions!$L:$L,ROW()-8)="",0,INDEX(Transactions!$Q:$Q,ROW()-8))</f>
        <v>0</v>
      </c>
    </row>
    <row r="7614" spans="2:6" x14ac:dyDescent="0.15">
      <c r="B7614">
        <f ca="1">IF(INDEX(Transactions!$L:$L,ROW()-8)="",TODAY(),INDEX(Transactions!$G:$G,ROW()-8))</f>
        <v>46238</v>
      </c>
      <c r="F7614">
        <f>IF(INDEX(Transactions!$L:$L,ROW()-8)="",0,INDEX(Transactions!$Q:$Q,ROW()-8))</f>
        <v>0</v>
      </c>
    </row>
    <row r="7615" spans="2:6" x14ac:dyDescent="0.15">
      <c r="B7615">
        <f ca="1">IF(INDEX(Transactions!$L:$L,ROW()-8)="",TODAY(),INDEX(Transactions!$G:$G,ROW()-8))</f>
        <v>46238</v>
      </c>
      <c r="F7615">
        <f>IF(INDEX(Transactions!$L:$L,ROW()-8)="",0,INDEX(Transactions!$Q:$Q,ROW()-8))</f>
        <v>0</v>
      </c>
    </row>
    <row r="7616" spans="2:6" x14ac:dyDescent="0.15">
      <c r="B7616">
        <f ca="1">IF(INDEX(Transactions!$L:$L,ROW()-8)="",TODAY(),INDEX(Transactions!$G:$G,ROW()-8))</f>
        <v>46238</v>
      </c>
      <c r="F7616">
        <f>IF(INDEX(Transactions!$L:$L,ROW()-8)="",0,INDEX(Transactions!$Q:$Q,ROW()-8))</f>
        <v>0</v>
      </c>
    </row>
    <row r="7617" spans="2:6" x14ac:dyDescent="0.15">
      <c r="B7617">
        <f ca="1">IF(INDEX(Transactions!$L:$L,ROW()-8)="",TODAY(),INDEX(Transactions!$G:$G,ROW()-8))</f>
        <v>46238</v>
      </c>
      <c r="F7617">
        <f>IF(INDEX(Transactions!$L:$L,ROW()-8)="",0,INDEX(Transactions!$Q:$Q,ROW()-8))</f>
        <v>0</v>
      </c>
    </row>
    <row r="7618" spans="2:6" x14ac:dyDescent="0.15">
      <c r="B7618">
        <f ca="1">IF(INDEX(Transactions!$L:$L,ROW()-8)="",TODAY(),INDEX(Transactions!$G:$G,ROW()-8))</f>
        <v>46238</v>
      </c>
      <c r="F7618">
        <f>IF(INDEX(Transactions!$L:$L,ROW()-8)="",0,INDEX(Transactions!$Q:$Q,ROW()-8))</f>
        <v>0</v>
      </c>
    </row>
    <row r="7619" spans="2:6" x14ac:dyDescent="0.15">
      <c r="B7619">
        <f ca="1">IF(INDEX(Transactions!$L:$L,ROW()-8)="",TODAY(),INDEX(Transactions!$G:$G,ROW()-8))</f>
        <v>46238</v>
      </c>
      <c r="F7619">
        <f>IF(INDEX(Transactions!$L:$L,ROW()-8)="",0,INDEX(Transactions!$Q:$Q,ROW()-8))</f>
        <v>0</v>
      </c>
    </row>
    <row r="7620" spans="2:6" x14ac:dyDescent="0.15">
      <c r="B7620">
        <f ca="1">IF(INDEX(Transactions!$L:$L,ROW()-8)="",TODAY(),INDEX(Transactions!$G:$G,ROW()-8))</f>
        <v>46238</v>
      </c>
      <c r="F7620">
        <f>IF(INDEX(Transactions!$L:$L,ROW()-8)="",0,INDEX(Transactions!$Q:$Q,ROW()-8))</f>
        <v>0</v>
      </c>
    </row>
    <row r="7621" spans="2:6" x14ac:dyDescent="0.15">
      <c r="B7621">
        <f ca="1">IF(INDEX(Transactions!$L:$L,ROW()-8)="",TODAY(),INDEX(Transactions!$G:$G,ROW()-8))</f>
        <v>46238</v>
      </c>
      <c r="F7621">
        <f>IF(INDEX(Transactions!$L:$L,ROW()-8)="",0,INDEX(Transactions!$Q:$Q,ROW()-8))</f>
        <v>0</v>
      </c>
    </row>
    <row r="7622" spans="2:6" x14ac:dyDescent="0.15">
      <c r="B7622">
        <f ca="1">IF(INDEX(Transactions!$L:$L,ROW()-8)="",TODAY(),INDEX(Transactions!$G:$G,ROW()-8))</f>
        <v>46238</v>
      </c>
      <c r="F7622">
        <f>IF(INDEX(Transactions!$L:$L,ROW()-8)="",0,INDEX(Transactions!$Q:$Q,ROW()-8))</f>
        <v>0</v>
      </c>
    </row>
    <row r="7623" spans="2:6" x14ac:dyDescent="0.15">
      <c r="B7623">
        <f ca="1">IF(INDEX(Transactions!$L:$L,ROW()-8)="",TODAY(),INDEX(Transactions!$G:$G,ROW()-8))</f>
        <v>46238</v>
      </c>
      <c r="F7623">
        <f>IF(INDEX(Transactions!$L:$L,ROW()-8)="",0,INDEX(Transactions!$Q:$Q,ROW()-8))</f>
        <v>0</v>
      </c>
    </row>
    <row r="7624" spans="2:6" x14ac:dyDescent="0.15">
      <c r="B7624">
        <f ca="1">IF(INDEX(Transactions!$L:$L,ROW()-8)="",TODAY(),INDEX(Transactions!$G:$G,ROW()-8))</f>
        <v>46238</v>
      </c>
      <c r="F7624">
        <f>IF(INDEX(Transactions!$L:$L,ROW()-8)="",0,INDEX(Transactions!$Q:$Q,ROW()-8))</f>
        <v>0</v>
      </c>
    </row>
    <row r="7625" spans="2:6" x14ac:dyDescent="0.15">
      <c r="B7625">
        <f ca="1">IF(INDEX(Transactions!$L:$L,ROW()-8)="",TODAY(),INDEX(Transactions!$G:$G,ROW()-8))</f>
        <v>46238</v>
      </c>
      <c r="F7625">
        <f>IF(INDEX(Transactions!$L:$L,ROW()-8)="",0,INDEX(Transactions!$Q:$Q,ROW()-8))</f>
        <v>0</v>
      </c>
    </row>
    <row r="7626" spans="2:6" x14ac:dyDescent="0.15">
      <c r="B7626">
        <f ca="1">IF(INDEX(Transactions!$L:$L,ROW()-8)="",TODAY(),INDEX(Transactions!$G:$G,ROW()-8))</f>
        <v>46238</v>
      </c>
      <c r="F7626">
        <f>IF(INDEX(Transactions!$L:$L,ROW()-8)="",0,INDEX(Transactions!$Q:$Q,ROW()-8))</f>
        <v>0</v>
      </c>
    </row>
    <row r="7627" spans="2:6" x14ac:dyDescent="0.15">
      <c r="B7627">
        <f ca="1">IF(INDEX(Transactions!$L:$L,ROW()-8)="",TODAY(),INDEX(Transactions!$G:$G,ROW()-8))</f>
        <v>46238</v>
      </c>
      <c r="F7627">
        <f>IF(INDEX(Transactions!$L:$L,ROW()-8)="",0,INDEX(Transactions!$Q:$Q,ROW()-8))</f>
        <v>0</v>
      </c>
    </row>
    <row r="7628" spans="2:6" x14ac:dyDescent="0.15">
      <c r="B7628">
        <f ca="1">IF(INDEX(Transactions!$L:$L,ROW()-8)="",TODAY(),INDEX(Transactions!$G:$G,ROW()-8))</f>
        <v>46238</v>
      </c>
      <c r="F7628">
        <f>IF(INDEX(Transactions!$L:$L,ROW()-8)="",0,INDEX(Transactions!$Q:$Q,ROW()-8))</f>
        <v>0</v>
      </c>
    </row>
    <row r="7629" spans="2:6" x14ac:dyDescent="0.15">
      <c r="B7629">
        <f ca="1">IF(INDEX(Transactions!$L:$L,ROW()-8)="",TODAY(),INDEX(Transactions!$G:$G,ROW()-8))</f>
        <v>46238</v>
      </c>
      <c r="F7629">
        <f>IF(INDEX(Transactions!$L:$L,ROW()-8)="",0,INDEX(Transactions!$Q:$Q,ROW()-8))</f>
        <v>0</v>
      </c>
    </row>
    <row r="7630" spans="2:6" x14ac:dyDescent="0.15">
      <c r="B7630">
        <f ca="1">IF(INDEX(Transactions!$L:$L,ROW()-8)="",TODAY(),INDEX(Transactions!$G:$G,ROW()-8))</f>
        <v>46238</v>
      </c>
      <c r="F7630">
        <f>IF(INDEX(Transactions!$L:$L,ROW()-8)="",0,INDEX(Transactions!$Q:$Q,ROW()-8))</f>
        <v>0</v>
      </c>
    </row>
    <row r="7631" spans="2:6" x14ac:dyDescent="0.15">
      <c r="B7631">
        <f ca="1">IF(INDEX(Transactions!$L:$L,ROW()-8)="",TODAY(),INDEX(Transactions!$G:$G,ROW()-8))</f>
        <v>46238</v>
      </c>
      <c r="F7631">
        <f>IF(INDEX(Transactions!$L:$L,ROW()-8)="",0,INDEX(Transactions!$Q:$Q,ROW()-8))</f>
        <v>0</v>
      </c>
    </row>
    <row r="7632" spans="2:6" x14ac:dyDescent="0.15">
      <c r="B7632">
        <f ca="1">IF(INDEX(Transactions!$L:$L,ROW()-8)="",TODAY(),INDEX(Transactions!$G:$G,ROW()-8))</f>
        <v>46238</v>
      </c>
      <c r="F7632">
        <f>IF(INDEX(Transactions!$L:$L,ROW()-8)="",0,INDEX(Transactions!$Q:$Q,ROW()-8))</f>
        <v>0</v>
      </c>
    </row>
    <row r="7633" spans="2:6" x14ac:dyDescent="0.15">
      <c r="B7633">
        <f ca="1">IF(INDEX(Transactions!$L:$L,ROW()-8)="",TODAY(),INDEX(Transactions!$G:$G,ROW()-8))</f>
        <v>46238</v>
      </c>
      <c r="F7633">
        <f>IF(INDEX(Transactions!$L:$L,ROW()-8)="",0,INDEX(Transactions!$Q:$Q,ROW()-8))</f>
        <v>0</v>
      </c>
    </row>
    <row r="7634" spans="2:6" x14ac:dyDescent="0.15">
      <c r="B7634">
        <f ca="1">IF(INDEX(Transactions!$L:$L,ROW()-8)="",TODAY(),INDEX(Transactions!$G:$G,ROW()-8))</f>
        <v>46238</v>
      </c>
      <c r="F7634">
        <f>IF(INDEX(Transactions!$L:$L,ROW()-8)="",0,INDEX(Transactions!$Q:$Q,ROW()-8))</f>
        <v>0</v>
      </c>
    </row>
    <row r="7635" spans="2:6" x14ac:dyDescent="0.15">
      <c r="B7635">
        <f ca="1">IF(INDEX(Transactions!$L:$L,ROW()-8)="",TODAY(),INDEX(Transactions!$G:$G,ROW()-8))</f>
        <v>46238</v>
      </c>
      <c r="F7635">
        <f>IF(INDEX(Transactions!$L:$L,ROW()-8)="",0,INDEX(Transactions!$Q:$Q,ROW()-8))</f>
        <v>0</v>
      </c>
    </row>
    <row r="7636" spans="2:6" x14ac:dyDescent="0.15">
      <c r="B7636">
        <f ca="1">IF(INDEX(Transactions!$L:$L,ROW()-8)="",TODAY(),INDEX(Transactions!$G:$G,ROW()-8))</f>
        <v>46238</v>
      </c>
      <c r="F7636">
        <f>IF(INDEX(Transactions!$L:$L,ROW()-8)="",0,INDEX(Transactions!$Q:$Q,ROW()-8))</f>
        <v>0</v>
      </c>
    </row>
    <row r="7637" spans="2:6" x14ac:dyDescent="0.15">
      <c r="B7637">
        <f ca="1">IF(INDEX(Transactions!$L:$L,ROW()-8)="",TODAY(),INDEX(Transactions!$G:$G,ROW()-8))</f>
        <v>46238</v>
      </c>
      <c r="F7637">
        <f>IF(INDEX(Transactions!$L:$L,ROW()-8)="",0,INDEX(Transactions!$Q:$Q,ROW()-8))</f>
        <v>0</v>
      </c>
    </row>
    <row r="7638" spans="2:6" x14ac:dyDescent="0.15">
      <c r="B7638">
        <f ca="1">IF(INDEX(Transactions!$L:$L,ROW()-8)="",TODAY(),INDEX(Transactions!$G:$G,ROW()-8))</f>
        <v>46238</v>
      </c>
      <c r="F7638">
        <f>IF(INDEX(Transactions!$L:$L,ROW()-8)="",0,INDEX(Transactions!$Q:$Q,ROW()-8))</f>
        <v>0</v>
      </c>
    </row>
    <row r="7639" spans="2:6" x14ac:dyDescent="0.15">
      <c r="B7639">
        <f ca="1">IF(INDEX(Transactions!$L:$L,ROW()-8)="",TODAY(),INDEX(Transactions!$G:$G,ROW()-8))</f>
        <v>46238</v>
      </c>
      <c r="F7639">
        <f>IF(INDEX(Transactions!$L:$L,ROW()-8)="",0,INDEX(Transactions!$Q:$Q,ROW()-8))</f>
        <v>0</v>
      </c>
    </row>
    <row r="7640" spans="2:6" x14ac:dyDescent="0.15">
      <c r="B7640">
        <f ca="1">IF(INDEX(Transactions!$L:$L,ROW()-8)="",TODAY(),INDEX(Transactions!$G:$G,ROW()-8))</f>
        <v>46238</v>
      </c>
      <c r="F7640">
        <f>IF(INDEX(Transactions!$L:$L,ROW()-8)="",0,INDEX(Transactions!$Q:$Q,ROW()-8))</f>
        <v>0</v>
      </c>
    </row>
    <row r="7641" spans="2:6" x14ac:dyDescent="0.15">
      <c r="B7641">
        <f ca="1">IF(INDEX(Transactions!$L:$L,ROW()-8)="",TODAY(),INDEX(Transactions!$G:$G,ROW()-8))</f>
        <v>46238</v>
      </c>
      <c r="F7641">
        <f>IF(INDEX(Transactions!$L:$L,ROW()-8)="",0,INDEX(Transactions!$Q:$Q,ROW()-8))</f>
        <v>0</v>
      </c>
    </row>
    <row r="7642" spans="2:6" x14ac:dyDescent="0.15">
      <c r="B7642">
        <f ca="1">IF(INDEX(Transactions!$L:$L,ROW()-8)="",TODAY(),INDEX(Transactions!$G:$G,ROW()-8))</f>
        <v>46238</v>
      </c>
      <c r="F7642">
        <f>IF(INDEX(Transactions!$L:$L,ROW()-8)="",0,INDEX(Transactions!$Q:$Q,ROW()-8))</f>
        <v>0</v>
      </c>
    </row>
    <row r="7643" spans="2:6" x14ac:dyDescent="0.15">
      <c r="B7643">
        <f ca="1">IF(INDEX(Transactions!$L:$L,ROW()-8)="",TODAY(),INDEX(Transactions!$G:$G,ROW()-8))</f>
        <v>46238</v>
      </c>
      <c r="F7643">
        <f>IF(INDEX(Transactions!$L:$L,ROW()-8)="",0,INDEX(Transactions!$Q:$Q,ROW()-8))</f>
        <v>0</v>
      </c>
    </row>
    <row r="7644" spans="2:6" x14ac:dyDescent="0.15">
      <c r="B7644">
        <f ca="1">IF(INDEX(Transactions!$L:$L,ROW()-8)="",TODAY(),INDEX(Transactions!$G:$G,ROW()-8))</f>
        <v>46238</v>
      </c>
      <c r="F7644">
        <f>IF(INDEX(Transactions!$L:$L,ROW()-8)="",0,INDEX(Transactions!$Q:$Q,ROW()-8))</f>
        <v>0</v>
      </c>
    </row>
    <row r="7645" spans="2:6" x14ac:dyDescent="0.15">
      <c r="B7645">
        <f ca="1">IF(INDEX(Transactions!$L:$L,ROW()-8)="",TODAY(),INDEX(Transactions!$G:$G,ROW()-8))</f>
        <v>46238</v>
      </c>
      <c r="F7645">
        <f>IF(INDEX(Transactions!$L:$L,ROW()-8)="",0,INDEX(Transactions!$Q:$Q,ROW()-8))</f>
        <v>0</v>
      </c>
    </row>
    <row r="7646" spans="2:6" x14ac:dyDescent="0.15">
      <c r="B7646">
        <f ca="1">IF(INDEX(Transactions!$L:$L,ROW()-8)="",TODAY(),INDEX(Transactions!$G:$G,ROW()-8))</f>
        <v>46238</v>
      </c>
      <c r="F7646">
        <f>IF(INDEX(Transactions!$L:$L,ROW()-8)="",0,INDEX(Transactions!$Q:$Q,ROW()-8))</f>
        <v>0</v>
      </c>
    </row>
    <row r="7647" spans="2:6" x14ac:dyDescent="0.15">
      <c r="B7647">
        <f ca="1">IF(INDEX(Transactions!$L:$L,ROW()-8)="",TODAY(),INDEX(Transactions!$G:$G,ROW()-8))</f>
        <v>46238</v>
      </c>
      <c r="F7647">
        <f>IF(INDEX(Transactions!$L:$L,ROW()-8)="",0,INDEX(Transactions!$Q:$Q,ROW()-8))</f>
        <v>0</v>
      </c>
    </row>
    <row r="7648" spans="2:6" x14ac:dyDescent="0.15">
      <c r="B7648">
        <f ca="1">IF(INDEX(Transactions!$L:$L,ROW()-8)="",TODAY(),INDEX(Transactions!$G:$G,ROW()-8))</f>
        <v>46238</v>
      </c>
      <c r="F7648">
        <f>IF(INDEX(Transactions!$L:$L,ROW()-8)="",0,INDEX(Transactions!$Q:$Q,ROW()-8))</f>
        <v>0</v>
      </c>
    </row>
    <row r="7649" spans="2:6" x14ac:dyDescent="0.15">
      <c r="B7649">
        <f ca="1">IF(INDEX(Transactions!$L:$L,ROW()-8)="",TODAY(),INDEX(Transactions!$G:$G,ROW()-8))</f>
        <v>46238</v>
      </c>
      <c r="F7649">
        <f>IF(INDEX(Transactions!$L:$L,ROW()-8)="",0,INDEX(Transactions!$Q:$Q,ROW()-8))</f>
        <v>0</v>
      </c>
    </row>
    <row r="7650" spans="2:6" x14ac:dyDescent="0.15">
      <c r="B7650">
        <f ca="1">IF(INDEX(Transactions!$L:$L,ROW()-8)="",TODAY(),INDEX(Transactions!$G:$G,ROW()-8))</f>
        <v>46238</v>
      </c>
      <c r="F7650">
        <f>IF(INDEX(Transactions!$L:$L,ROW()-8)="",0,INDEX(Transactions!$Q:$Q,ROW()-8))</f>
        <v>0</v>
      </c>
    </row>
    <row r="7651" spans="2:6" x14ac:dyDescent="0.15">
      <c r="B7651">
        <f ca="1">IF(INDEX(Transactions!$L:$L,ROW()-8)="",TODAY(),INDEX(Transactions!$G:$G,ROW()-8))</f>
        <v>46238</v>
      </c>
      <c r="F7651">
        <f>IF(INDEX(Transactions!$L:$L,ROW()-8)="",0,INDEX(Transactions!$Q:$Q,ROW()-8))</f>
        <v>0</v>
      </c>
    </row>
    <row r="7652" spans="2:6" x14ac:dyDescent="0.15">
      <c r="B7652">
        <f ca="1">IF(INDEX(Transactions!$L:$L,ROW()-8)="",TODAY(),INDEX(Transactions!$G:$G,ROW()-8))</f>
        <v>46238</v>
      </c>
      <c r="F7652">
        <f>IF(INDEX(Transactions!$L:$L,ROW()-8)="",0,INDEX(Transactions!$Q:$Q,ROW()-8))</f>
        <v>0</v>
      </c>
    </row>
    <row r="7653" spans="2:6" x14ac:dyDescent="0.15">
      <c r="B7653">
        <f ca="1">IF(INDEX(Transactions!$L:$L,ROW()-8)="",TODAY(),INDEX(Transactions!$G:$G,ROW()-8))</f>
        <v>46238</v>
      </c>
      <c r="F7653">
        <f>IF(INDEX(Transactions!$L:$L,ROW()-8)="",0,INDEX(Transactions!$Q:$Q,ROW()-8))</f>
        <v>0</v>
      </c>
    </row>
    <row r="7654" spans="2:6" x14ac:dyDescent="0.15">
      <c r="B7654">
        <f ca="1">IF(INDEX(Transactions!$L:$L,ROW()-8)="",TODAY(),INDEX(Transactions!$G:$G,ROW()-8))</f>
        <v>46238</v>
      </c>
      <c r="F7654">
        <f>IF(INDEX(Transactions!$L:$L,ROW()-8)="",0,INDEX(Transactions!$Q:$Q,ROW()-8))</f>
        <v>0</v>
      </c>
    </row>
    <row r="7655" spans="2:6" x14ac:dyDescent="0.15">
      <c r="B7655">
        <f ca="1">IF(INDEX(Transactions!$L:$L,ROW()-8)="",TODAY(),INDEX(Transactions!$G:$G,ROW()-8))</f>
        <v>46238</v>
      </c>
      <c r="F7655">
        <f>IF(INDEX(Transactions!$L:$L,ROW()-8)="",0,INDEX(Transactions!$Q:$Q,ROW()-8))</f>
        <v>0</v>
      </c>
    </row>
    <row r="7656" spans="2:6" x14ac:dyDescent="0.15">
      <c r="B7656">
        <f ca="1">IF(INDEX(Transactions!$L:$L,ROW()-8)="",TODAY(),INDEX(Transactions!$G:$G,ROW()-8))</f>
        <v>46238</v>
      </c>
      <c r="F7656">
        <f>IF(INDEX(Transactions!$L:$L,ROW()-8)="",0,INDEX(Transactions!$Q:$Q,ROW()-8))</f>
        <v>0</v>
      </c>
    </row>
    <row r="7657" spans="2:6" x14ac:dyDescent="0.15">
      <c r="B7657">
        <f ca="1">IF(INDEX(Transactions!$L:$L,ROW()-8)="",TODAY(),INDEX(Transactions!$G:$G,ROW()-8))</f>
        <v>46238</v>
      </c>
      <c r="F7657">
        <f>IF(INDEX(Transactions!$L:$L,ROW()-8)="",0,INDEX(Transactions!$Q:$Q,ROW()-8))</f>
        <v>0</v>
      </c>
    </row>
    <row r="7658" spans="2:6" x14ac:dyDescent="0.15">
      <c r="B7658">
        <f ca="1">IF(INDEX(Transactions!$L:$L,ROW()-8)="",TODAY(),INDEX(Transactions!$G:$G,ROW()-8))</f>
        <v>46238</v>
      </c>
      <c r="F7658">
        <f>IF(INDEX(Transactions!$L:$L,ROW()-8)="",0,INDEX(Transactions!$Q:$Q,ROW()-8))</f>
        <v>0</v>
      </c>
    </row>
    <row r="7659" spans="2:6" x14ac:dyDescent="0.15">
      <c r="B7659">
        <f ca="1">IF(INDEX(Transactions!$L:$L,ROW()-8)="",TODAY(),INDEX(Transactions!$G:$G,ROW()-8))</f>
        <v>46238</v>
      </c>
      <c r="F7659">
        <f>IF(INDEX(Transactions!$L:$L,ROW()-8)="",0,INDEX(Transactions!$Q:$Q,ROW()-8))</f>
        <v>0</v>
      </c>
    </row>
    <row r="7660" spans="2:6" x14ac:dyDescent="0.15">
      <c r="B7660">
        <f ca="1">IF(INDEX(Transactions!$L:$L,ROW()-8)="",TODAY(),INDEX(Transactions!$G:$G,ROW()-8))</f>
        <v>46238</v>
      </c>
      <c r="F7660">
        <f>IF(INDEX(Transactions!$L:$L,ROW()-8)="",0,INDEX(Transactions!$Q:$Q,ROW()-8))</f>
        <v>0</v>
      </c>
    </row>
    <row r="7661" spans="2:6" x14ac:dyDescent="0.15">
      <c r="B7661">
        <f ca="1">IF(INDEX(Transactions!$L:$L,ROW()-8)="",TODAY(),INDEX(Transactions!$G:$G,ROW()-8))</f>
        <v>46238</v>
      </c>
      <c r="F7661">
        <f>IF(INDEX(Transactions!$L:$L,ROW()-8)="",0,INDEX(Transactions!$Q:$Q,ROW()-8))</f>
        <v>0</v>
      </c>
    </row>
    <row r="7662" spans="2:6" x14ac:dyDescent="0.15">
      <c r="B7662">
        <f ca="1">IF(INDEX(Transactions!$L:$L,ROW()-8)="",TODAY(),INDEX(Transactions!$G:$G,ROW()-8))</f>
        <v>46238</v>
      </c>
      <c r="F7662">
        <f>IF(INDEX(Transactions!$L:$L,ROW()-8)="",0,INDEX(Transactions!$Q:$Q,ROW()-8))</f>
        <v>0</v>
      </c>
    </row>
    <row r="7663" spans="2:6" x14ac:dyDescent="0.15">
      <c r="B7663">
        <f ca="1">IF(INDEX(Transactions!$L:$L,ROW()-8)="",TODAY(),INDEX(Transactions!$G:$G,ROW()-8))</f>
        <v>46238</v>
      </c>
      <c r="F7663">
        <f>IF(INDEX(Transactions!$L:$L,ROW()-8)="",0,INDEX(Transactions!$Q:$Q,ROW()-8))</f>
        <v>0</v>
      </c>
    </row>
    <row r="7664" spans="2:6" x14ac:dyDescent="0.15">
      <c r="B7664">
        <f ca="1">IF(INDEX(Transactions!$L:$L,ROW()-8)="",TODAY(),INDEX(Transactions!$G:$G,ROW()-8))</f>
        <v>46238</v>
      </c>
      <c r="F7664">
        <f>IF(INDEX(Transactions!$L:$L,ROW()-8)="",0,INDEX(Transactions!$Q:$Q,ROW()-8))</f>
        <v>0</v>
      </c>
    </row>
    <row r="7665" spans="2:6" x14ac:dyDescent="0.15">
      <c r="B7665">
        <f ca="1">IF(INDEX(Transactions!$L:$L,ROW()-8)="",TODAY(),INDEX(Transactions!$G:$G,ROW()-8))</f>
        <v>46238</v>
      </c>
      <c r="F7665">
        <f>IF(INDEX(Transactions!$L:$L,ROW()-8)="",0,INDEX(Transactions!$Q:$Q,ROW()-8))</f>
        <v>0</v>
      </c>
    </row>
    <row r="7666" spans="2:6" x14ac:dyDescent="0.15">
      <c r="B7666">
        <f ca="1">IF(INDEX(Transactions!$L:$L,ROW()-8)="",TODAY(),INDEX(Transactions!$G:$G,ROW()-8))</f>
        <v>46238</v>
      </c>
      <c r="F7666">
        <f>IF(INDEX(Transactions!$L:$L,ROW()-8)="",0,INDEX(Transactions!$Q:$Q,ROW()-8))</f>
        <v>0</v>
      </c>
    </row>
    <row r="7667" spans="2:6" x14ac:dyDescent="0.15">
      <c r="B7667">
        <f ca="1">IF(INDEX(Transactions!$L:$L,ROW()-8)="",TODAY(),INDEX(Transactions!$G:$G,ROW()-8))</f>
        <v>46238</v>
      </c>
      <c r="F7667">
        <f>IF(INDEX(Transactions!$L:$L,ROW()-8)="",0,INDEX(Transactions!$Q:$Q,ROW()-8))</f>
        <v>0</v>
      </c>
    </row>
    <row r="7668" spans="2:6" x14ac:dyDescent="0.15">
      <c r="B7668">
        <f ca="1">IF(INDEX(Transactions!$L:$L,ROW()-8)="",TODAY(),INDEX(Transactions!$G:$G,ROW()-8))</f>
        <v>46238</v>
      </c>
      <c r="F7668">
        <f>IF(INDEX(Transactions!$L:$L,ROW()-8)="",0,INDEX(Transactions!$Q:$Q,ROW()-8))</f>
        <v>0</v>
      </c>
    </row>
    <row r="7669" spans="2:6" x14ac:dyDescent="0.15">
      <c r="B7669">
        <f ca="1">IF(INDEX(Transactions!$L:$L,ROW()-8)="",TODAY(),INDEX(Transactions!$G:$G,ROW()-8))</f>
        <v>46238</v>
      </c>
      <c r="F7669">
        <f>IF(INDEX(Transactions!$L:$L,ROW()-8)="",0,INDEX(Transactions!$Q:$Q,ROW()-8))</f>
        <v>0</v>
      </c>
    </row>
    <row r="7670" spans="2:6" x14ac:dyDescent="0.15">
      <c r="B7670">
        <f ca="1">IF(INDEX(Transactions!$L:$L,ROW()-8)="",TODAY(),INDEX(Transactions!$G:$G,ROW()-8))</f>
        <v>46238</v>
      </c>
      <c r="F7670">
        <f>IF(INDEX(Transactions!$L:$L,ROW()-8)="",0,INDEX(Transactions!$Q:$Q,ROW()-8))</f>
        <v>0</v>
      </c>
    </row>
    <row r="7671" spans="2:6" x14ac:dyDescent="0.15">
      <c r="B7671">
        <f ca="1">IF(INDEX(Transactions!$L:$L,ROW()-8)="",TODAY(),INDEX(Transactions!$G:$G,ROW()-8))</f>
        <v>46238</v>
      </c>
      <c r="F7671">
        <f>IF(INDEX(Transactions!$L:$L,ROW()-8)="",0,INDEX(Transactions!$Q:$Q,ROW()-8))</f>
        <v>0</v>
      </c>
    </row>
    <row r="7672" spans="2:6" x14ac:dyDescent="0.15">
      <c r="B7672">
        <f ca="1">IF(INDEX(Transactions!$L:$L,ROW()-8)="",TODAY(),INDEX(Transactions!$G:$G,ROW()-8))</f>
        <v>46238</v>
      </c>
      <c r="F7672">
        <f>IF(INDEX(Transactions!$L:$L,ROW()-8)="",0,INDEX(Transactions!$Q:$Q,ROW()-8))</f>
        <v>0</v>
      </c>
    </row>
    <row r="7673" spans="2:6" x14ac:dyDescent="0.15">
      <c r="B7673">
        <f ca="1">IF(INDEX(Transactions!$L:$L,ROW()-8)="",TODAY(),INDEX(Transactions!$G:$G,ROW()-8))</f>
        <v>46238</v>
      </c>
      <c r="F7673">
        <f>IF(INDEX(Transactions!$L:$L,ROW()-8)="",0,INDEX(Transactions!$Q:$Q,ROW()-8))</f>
        <v>0</v>
      </c>
    </row>
    <row r="7674" spans="2:6" x14ac:dyDescent="0.15">
      <c r="B7674">
        <f ca="1">IF(INDEX(Transactions!$L:$L,ROW()-8)="",TODAY(),INDEX(Transactions!$G:$G,ROW()-8))</f>
        <v>46238</v>
      </c>
      <c r="F7674">
        <f>IF(INDEX(Transactions!$L:$L,ROW()-8)="",0,INDEX(Transactions!$Q:$Q,ROW()-8))</f>
        <v>0</v>
      </c>
    </row>
    <row r="7675" spans="2:6" x14ac:dyDescent="0.15">
      <c r="B7675">
        <f ca="1">IF(INDEX(Transactions!$L:$L,ROW()-8)="",TODAY(),INDEX(Transactions!$G:$G,ROW()-8))</f>
        <v>46238</v>
      </c>
      <c r="F7675">
        <f>IF(INDEX(Transactions!$L:$L,ROW()-8)="",0,INDEX(Transactions!$Q:$Q,ROW()-8))</f>
        <v>0</v>
      </c>
    </row>
    <row r="7676" spans="2:6" x14ac:dyDescent="0.15">
      <c r="B7676">
        <f ca="1">IF(INDEX(Transactions!$L:$L,ROW()-8)="",TODAY(),INDEX(Transactions!$G:$G,ROW()-8))</f>
        <v>46238</v>
      </c>
      <c r="F7676">
        <f>IF(INDEX(Transactions!$L:$L,ROW()-8)="",0,INDEX(Transactions!$Q:$Q,ROW()-8))</f>
        <v>0</v>
      </c>
    </row>
    <row r="7677" spans="2:6" x14ac:dyDescent="0.15">
      <c r="B7677">
        <f ca="1">IF(INDEX(Transactions!$L:$L,ROW()-8)="",TODAY(),INDEX(Transactions!$G:$G,ROW()-8))</f>
        <v>46238</v>
      </c>
      <c r="F7677">
        <f>IF(INDEX(Transactions!$L:$L,ROW()-8)="",0,INDEX(Transactions!$Q:$Q,ROW()-8))</f>
        <v>0</v>
      </c>
    </row>
    <row r="7678" spans="2:6" x14ac:dyDescent="0.15">
      <c r="B7678">
        <f ca="1">IF(INDEX(Transactions!$L:$L,ROW()-8)="",TODAY(),INDEX(Transactions!$G:$G,ROW()-8))</f>
        <v>46238</v>
      </c>
      <c r="F7678">
        <f>IF(INDEX(Transactions!$L:$L,ROW()-8)="",0,INDEX(Transactions!$Q:$Q,ROW()-8))</f>
        <v>0</v>
      </c>
    </row>
    <row r="7679" spans="2:6" x14ac:dyDescent="0.15">
      <c r="B7679">
        <f ca="1">IF(INDEX(Transactions!$L:$L,ROW()-8)="",TODAY(),INDEX(Transactions!$G:$G,ROW()-8))</f>
        <v>46238</v>
      </c>
      <c r="F7679">
        <f>IF(INDEX(Transactions!$L:$L,ROW()-8)="",0,INDEX(Transactions!$Q:$Q,ROW()-8))</f>
        <v>0</v>
      </c>
    </row>
    <row r="7680" spans="2:6" x14ac:dyDescent="0.15">
      <c r="B7680">
        <f ca="1">IF(INDEX(Transactions!$L:$L,ROW()-8)="",TODAY(),INDEX(Transactions!$G:$G,ROW()-8))</f>
        <v>46238</v>
      </c>
      <c r="F7680">
        <f>IF(INDEX(Transactions!$L:$L,ROW()-8)="",0,INDEX(Transactions!$Q:$Q,ROW()-8))</f>
        <v>0</v>
      </c>
    </row>
    <row r="7681" spans="2:6" x14ac:dyDescent="0.15">
      <c r="B7681">
        <f ca="1">IF(INDEX(Transactions!$L:$L,ROW()-8)="",TODAY(),INDEX(Transactions!$G:$G,ROW()-8))</f>
        <v>46238</v>
      </c>
      <c r="F7681">
        <f>IF(INDEX(Transactions!$L:$L,ROW()-8)="",0,INDEX(Transactions!$Q:$Q,ROW()-8))</f>
        <v>0</v>
      </c>
    </row>
    <row r="7682" spans="2:6" x14ac:dyDescent="0.15">
      <c r="B7682">
        <f ca="1">IF(INDEX(Transactions!$L:$L,ROW()-8)="",TODAY(),INDEX(Transactions!$G:$G,ROW()-8))</f>
        <v>46238</v>
      </c>
      <c r="F7682">
        <f>IF(INDEX(Transactions!$L:$L,ROW()-8)="",0,INDEX(Transactions!$Q:$Q,ROW()-8))</f>
        <v>0</v>
      </c>
    </row>
    <row r="7683" spans="2:6" x14ac:dyDescent="0.15">
      <c r="B7683">
        <f ca="1">IF(INDEX(Transactions!$L:$L,ROW()-8)="",TODAY(),INDEX(Transactions!$G:$G,ROW()-8))</f>
        <v>46238</v>
      </c>
      <c r="F7683">
        <f>IF(INDEX(Transactions!$L:$L,ROW()-8)="",0,INDEX(Transactions!$Q:$Q,ROW()-8))</f>
        <v>0</v>
      </c>
    </row>
    <row r="7684" spans="2:6" x14ac:dyDescent="0.15">
      <c r="B7684">
        <f ca="1">IF(INDEX(Transactions!$L:$L,ROW()-8)="",TODAY(),INDEX(Transactions!$G:$G,ROW()-8))</f>
        <v>46238</v>
      </c>
      <c r="F7684">
        <f>IF(INDEX(Transactions!$L:$L,ROW()-8)="",0,INDEX(Transactions!$Q:$Q,ROW()-8))</f>
        <v>0</v>
      </c>
    </row>
    <row r="7685" spans="2:6" x14ac:dyDescent="0.15">
      <c r="B7685">
        <f ca="1">IF(INDEX(Transactions!$L:$L,ROW()-8)="",TODAY(),INDEX(Transactions!$G:$G,ROW()-8))</f>
        <v>46238</v>
      </c>
      <c r="F7685">
        <f>IF(INDEX(Transactions!$L:$L,ROW()-8)="",0,INDEX(Transactions!$Q:$Q,ROW()-8))</f>
        <v>0</v>
      </c>
    </row>
    <row r="7686" spans="2:6" x14ac:dyDescent="0.15">
      <c r="B7686">
        <f ca="1">IF(INDEX(Transactions!$L:$L,ROW()-8)="",TODAY(),INDEX(Transactions!$G:$G,ROW()-8))</f>
        <v>46238</v>
      </c>
      <c r="F7686">
        <f>IF(INDEX(Transactions!$L:$L,ROW()-8)="",0,INDEX(Transactions!$Q:$Q,ROW()-8))</f>
        <v>0</v>
      </c>
    </row>
    <row r="7687" spans="2:6" x14ac:dyDescent="0.15">
      <c r="B7687">
        <f ca="1">IF(INDEX(Transactions!$L:$L,ROW()-8)="",TODAY(),INDEX(Transactions!$G:$G,ROW()-8))</f>
        <v>46238</v>
      </c>
      <c r="F7687">
        <f>IF(INDEX(Transactions!$L:$L,ROW()-8)="",0,INDEX(Transactions!$Q:$Q,ROW()-8))</f>
        <v>0</v>
      </c>
    </row>
    <row r="7688" spans="2:6" x14ac:dyDescent="0.15">
      <c r="B7688">
        <f ca="1">IF(INDEX(Transactions!$L:$L,ROW()-8)="",TODAY(),INDEX(Transactions!$G:$G,ROW()-8))</f>
        <v>46238</v>
      </c>
      <c r="F7688">
        <f>IF(INDEX(Transactions!$L:$L,ROW()-8)="",0,INDEX(Transactions!$Q:$Q,ROW()-8))</f>
        <v>0</v>
      </c>
    </row>
    <row r="7689" spans="2:6" x14ac:dyDescent="0.15">
      <c r="B7689">
        <f ca="1">IF(INDEX(Transactions!$L:$L,ROW()-8)="",TODAY(),INDEX(Transactions!$G:$G,ROW()-8))</f>
        <v>46238</v>
      </c>
      <c r="F7689">
        <f>IF(INDEX(Transactions!$L:$L,ROW()-8)="",0,INDEX(Transactions!$Q:$Q,ROW()-8))</f>
        <v>0</v>
      </c>
    </row>
    <row r="7690" spans="2:6" x14ac:dyDescent="0.15">
      <c r="B7690">
        <f ca="1">IF(INDEX(Transactions!$L:$L,ROW()-8)="",TODAY(),INDEX(Transactions!$G:$G,ROW()-8))</f>
        <v>46238</v>
      </c>
      <c r="F7690">
        <f>IF(INDEX(Transactions!$L:$L,ROW()-8)="",0,INDEX(Transactions!$Q:$Q,ROW()-8))</f>
        <v>0</v>
      </c>
    </row>
    <row r="7691" spans="2:6" x14ac:dyDescent="0.15">
      <c r="B7691">
        <f ca="1">IF(INDEX(Transactions!$L:$L,ROW()-8)="",TODAY(),INDEX(Transactions!$G:$G,ROW()-8))</f>
        <v>46238</v>
      </c>
      <c r="F7691">
        <f>IF(INDEX(Transactions!$L:$L,ROW()-8)="",0,INDEX(Transactions!$Q:$Q,ROW()-8))</f>
        <v>0</v>
      </c>
    </row>
    <row r="7692" spans="2:6" x14ac:dyDescent="0.15">
      <c r="B7692">
        <f ca="1">IF(INDEX(Transactions!$L:$L,ROW()-8)="",TODAY(),INDEX(Transactions!$G:$G,ROW()-8))</f>
        <v>46238</v>
      </c>
      <c r="F7692">
        <f>IF(INDEX(Transactions!$L:$L,ROW()-8)="",0,INDEX(Transactions!$Q:$Q,ROW()-8))</f>
        <v>0</v>
      </c>
    </row>
    <row r="7693" spans="2:6" x14ac:dyDescent="0.15">
      <c r="B7693">
        <f ca="1">IF(INDEX(Transactions!$L:$L,ROW()-8)="",TODAY(),INDEX(Transactions!$G:$G,ROW()-8))</f>
        <v>46238</v>
      </c>
      <c r="F7693">
        <f>IF(INDEX(Transactions!$L:$L,ROW()-8)="",0,INDEX(Transactions!$Q:$Q,ROW()-8))</f>
        <v>0</v>
      </c>
    </row>
    <row r="7694" spans="2:6" x14ac:dyDescent="0.15">
      <c r="B7694">
        <f ca="1">IF(INDEX(Transactions!$L:$L,ROW()-8)="",TODAY(),INDEX(Transactions!$G:$G,ROW()-8))</f>
        <v>46238</v>
      </c>
      <c r="F7694">
        <f>IF(INDEX(Transactions!$L:$L,ROW()-8)="",0,INDEX(Transactions!$Q:$Q,ROW()-8))</f>
        <v>0</v>
      </c>
    </row>
    <row r="7695" spans="2:6" x14ac:dyDescent="0.15">
      <c r="B7695">
        <f ca="1">IF(INDEX(Transactions!$L:$L,ROW()-8)="",TODAY(),INDEX(Transactions!$G:$G,ROW()-8))</f>
        <v>46238</v>
      </c>
      <c r="F7695">
        <f>IF(INDEX(Transactions!$L:$L,ROW()-8)="",0,INDEX(Transactions!$Q:$Q,ROW()-8))</f>
        <v>0</v>
      </c>
    </row>
    <row r="7696" spans="2:6" x14ac:dyDescent="0.15">
      <c r="B7696">
        <f ca="1">IF(INDEX(Transactions!$L:$L,ROW()-8)="",TODAY(),INDEX(Transactions!$G:$G,ROW()-8))</f>
        <v>46238</v>
      </c>
      <c r="F7696">
        <f>IF(INDEX(Transactions!$L:$L,ROW()-8)="",0,INDEX(Transactions!$Q:$Q,ROW()-8))</f>
        <v>0</v>
      </c>
    </row>
    <row r="7697" spans="2:6" x14ac:dyDescent="0.15">
      <c r="B7697">
        <f ca="1">IF(INDEX(Transactions!$L:$L,ROW()-8)="",TODAY(),INDEX(Transactions!$G:$G,ROW()-8))</f>
        <v>46238</v>
      </c>
      <c r="F7697">
        <f>IF(INDEX(Transactions!$L:$L,ROW()-8)="",0,INDEX(Transactions!$Q:$Q,ROW()-8))</f>
        <v>0</v>
      </c>
    </row>
    <row r="7698" spans="2:6" x14ac:dyDescent="0.15">
      <c r="B7698">
        <f ca="1">IF(INDEX(Transactions!$L:$L,ROW()-8)="",TODAY(),INDEX(Transactions!$G:$G,ROW()-8))</f>
        <v>46238</v>
      </c>
      <c r="F7698">
        <f>IF(INDEX(Transactions!$L:$L,ROW()-8)="",0,INDEX(Transactions!$Q:$Q,ROW()-8))</f>
        <v>0</v>
      </c>
    </row>
    <row r="7699" spans="2:6" x14ac:dyDescent="0.15">
      <c r="B7699">
        <f ca="1">IF(INDEX(Transactions!$L:$L,ROW()-8)="",TODAY(),INDEX(Transactions!$G:$G,ROW()-8))</f>
        <v>46238</v>
      </c>
      <c r="F7699">
        <f>IF(INDEX(Transactions!$L:$L,ROW()-8)="",0,INDEX(Transactions!$Q:$Q,ROW()-8))</f>
        <v>0</v>
      </c>
    </row>
    <row r="7700" spans="2:6" x14ac:dyDescent="0.15">
      <c r="B7700">
        <f ca="1">IF(INDEX(Transactions!$L:$L,ROW()-8)="",TODAY(),INDEX(Transactions!$G:$G,ROW()-8))</f>
        <v>46238</v>
      </c>
      <c r="F7700">
        <f>IF(INDEX(Transactions!$L:$L,ROW()-8)="",0,INDEX(Transactions!$Q:$Q,ROW()-8))</f>
        <v>0</v>
      </c>
    </row>
    <row r="7701" spans="2:6" x14ac:dyDescent="0.15">
      <c r="B7701">
        <f ca="1">IF(INDEX(Transactions!$L:$L,ROW()-8)="",TODAY(),INDEX(Transactions!$G:$G,ROW()-8))</f>
        <v>46238</v>
      </c>
      <c r="F7701">
        <f>IF(INDEX(Transactions!$L:$L,ROW()-8)="",0,INDEX(Transactions!$Q:$Q,ROW()-8))</f>
        <v>0</v>
      </c>
    </row>
    <row r="7702" spans="2:6" x14ac:dyDescent="0.15">
      <c r="B7702">
        <f ca="1">IF(INDEX(Transactions!$L:$L,ROW()-8)="",TODAY(),INDEX(Transactions!$G:$G,ROW()-8))</f>
        <v>46238</v>
      </c>
      <c r="F7702">
        <f>IF(INDEX(Transactions!$L:$L,ROW()-8)="",0,INDEX(Transactions!$Q:$Q,ROW()-8))</f>
        <v>0</v>
      </c>
    </row>
    <row r="7703" spans="2:6" x14ac:dyDescent="0.15">
      <c r="B7703">
        <f ca="1">IF(INDEX(Transactions!$L:$L,ROW()-8)="",TODAY(),INDEX(Transactions!$G:$G,ROW()-8))</f>
        <v>46238</v>
      </c>
      <c r="F7703">
        <f>IF(INDEX(Transactions!$L:$L,ROW()-8)="",0,INDEX(Transactions!$Q:$Q,ROW()-8))</f>
        <v>0</v>
      </c>
    </row>
    <row r="7704" spans="2:6" x14ac:dyDescent="0.15">
      <c r="B7704">
        <f ca="1">IF(INDEX(Transactions!$L:$L,ROW()-8)="",TODAY(),INDEX(Transactions!$G:$G,ROW()-8))</f>
        <v>46238</v>
      </c>
      <c r="F7704">
        <f>IF(INDEX(Transactions!$L:$L,ROW()-8)="",0,INDEX(Transactions!$Q:$Q,ROW()-8))</f>
        <v>0</v>
      </c>
    </row>
    <row r="7705" spans="2:6" x14ac:dyDescent="0.15">
      <c r="B7705">
        <f ca="1">IF(INDEX(Transactions!$L:$L,ROW()-8)="",TODAY(),INDEX(Transactions!$G:$G,ROW()-8))</f>
        <v>46238</v>
      </c>
      <c r="F7705">
        <f>IF(INDEX(Transactions!$L:$L,ROW()-8)="",0,INDEX(Transactions!$Q:$Q,ROW()-8))</f>
        <v>0</v>
      </c>
    </row>
    <row r="7706" spans="2:6" x14ac:dyDescent="0.15">
      <c r="B7706">
        <f ca="1">IF(INDEX(Transactions!$L:$L,ROW()-8)="",TODAY(),INDEX(Transactions!$G:$G,ROW()-8))</f>
        <v>46238</v>
      </c>
      <c r="F7706">
        <f>IF(INDEX(Transactions!$L:$L,ROW()-8)="",0,INDEX(Transactions!$Q:$Q,ROW()-8))</f>
        <v>0</v>
      </c>
    </row>
    <row r="7707" spans="2:6" x14ac:dyDescent="0.15">
      <c r="B7707">
        <f ca="1">IF(INDEX(Transactions!$L:$L,ROW()-8)="",TODAY(),INDEX(Transactions!$G:$G,ROW()-8))</f>
        <v>46238</v>
      </c>
      <c r="F7707">
        <f>IF(INDEX(Transactions!$L:$L,ROW()-8)="",0,INDEX(Transactions!$Q:$Q,ROW()-8))</f>
        <v>0</v>
      </c>
    </row>
    <row r="7708" spans="2:6" x14ac:dyDescent="0.15">
      <c r="B7708">
        <f ca="1">IF(INDEX(Transactions!$L:$L,ROW()-8)="",TODAY(),INDEX(Transactions!$G:$G,ROW()-8))</f>
        <v>46238</v>
      </c>
      <c r="F7708">
        <f>IF(INDEX(Transactions!$L:$L,ROW()-8)="",0,INDEX(Transactions!$Q:$Q,ROW()-8))</f>
        <v>0</v>
      </c>
    </row>
    <row r="7709" spans="2:6" x14ac:dyDescent="0.15">
      <c r="B7709">
        <f ca="1">IF(INDEX(Transactions!$L:$L,ROW()-8)="",TODAY(),INDEX(Transactions!$G:$G,ROW()-8))</f>
        <v>46238</v>
      </c>
      <c r="F7709">
        <f>IF(INDEX(Transactions!$L:$L,ROW()-8)="",0,INDEX(Transactions!$Q:$Q,ROW()-8))</f>
        <v>0</v>
      </c>
    </row>
    <row r="7710" spans="2:6" x14ac:dyDescent="0.15">
      <c r="B7710">
        <f ca="1">IF(INDEX(Transactions!$L:$L,ROW()-8)="",TODAY(),INDEX(Transactions!$G:$G,ROW()-8))</f>
        <v>46238</v>
      </c>
      <c r="F7710">
        <f>IF(INDEX(Transactions!$L:$L,ROW()-8)="",0,INDEX(Transactions!$Q:$Q,ROW()-8))</f>
        <v>0</v>
      </c>
    </row>
    <row r="7711" spans="2:6" x14ac:dyDescent="0.15">
      <c r="B7711">
        <f ca="1">IF(INDEX(Transactions!$L:$L,ROW()-8)="",TODAY(),INDEX(Transactions!$G:$G,ROW()-8))</f>
        <v>46238</v>
      </c>
      <c r="F7711">
        <f>IF(INDEX(Transactions!$L:$L,ROW()-8)="",0,INDEX(Transactions!$Q:$Q,ROW()-8))</f>
        <v>0</v>
      </c>
    </row>
    <row r="7712" spans="2:6" x14ac:dyDescent="0.15">
      <c r="B7712">
        <f ca="1">IF(INDEX(Transactions!$L:$L,ROW()-8)="",TODAY(),INDEX(Transactions!$G:$G,ROW()-8))</f>
        <v>46238</v>
      </c>
      <c r="F7712">
        <f>IF(INDEX(Transactions!$L:$L,ROW()-8)="",0,INDEX(Transactions!$Q:$Q,ROW()-8))</f>
        <v>0</v>
      </c>
    </row>
    <row r="7713" spans="2:6" x14ac:dyDescent="0.15">
      <c r="B7713">
        <f ca="1">IF(INDEX(Transactions!$L:$L,ROW()-8)="",TODAY(),INDEX(Transactions!$G:$G,ROW()-8))</f>
        <v>46238</v>
      </c>
      <c r="F7713">
        <f>IF(INDEX(Transactions!$L:$L,ROW()-8)="",0,INDEX(Transactions!$Q:$Q,ROW()-8))</f>
        <v>0</v>
      </c>
    </row>
    <row r="7714" spans="2:6" x14ac:dyDescent="0.15">
      <c r="B7714">
        <f ca="1">IF(INDEX(Transactions!$L:$L,ROW()-8)="",TODAY(),INDEX(Transactions!$G:$G,ROW()-8))</f>
        <v>46238</v>
      </c>
      <c r="F7714">
        <f>IF(INDEX(Transactions!$L:$L,ROW()-8)="",0,INDEX(Transactions!$Q:$Q,ROW()-8))</f>
        <v>0</v>
      </c>
    </row>
    <row r="7715" spans="2:6" x14ac:dyDescent="0.15">
      <c r="B7715">
        <f ca="1">IF(INDEX(Transactions!$L:$L,ROW()-8)="",TODAY(),INDEX(Transactions!$G:$G,ROW()-8))</f>
        <v>46238</v>
      </c>
      <c r="F7715">
        <f>IF(INDEX(Transactions!$L:$L,ROW()-8)="",0,INDEX(Transactions!$Q:$Q,ROW()-8))</f>
        <v>0</v>
      </c>
    </row>
    <row r="7716" spans="2:6" x14ac:dyDescent="0.15">
      <c r="B7716">
        <f ca="1">IF(INDEX(Transactions!$L:$L,ROW()-8)="",TODAY(),INDEX(Transactions!$G:$G,ROW()-8))</f>
        <v>46238</v>
      </c>
      <c r="F7716">
        <f>IF(INDEX(Transactions!$L:$L,ROW()-8)="",0,INDEX(Transactions!$Q:$Q,ROW()-8))</f>
        <v>0</v>
      </c>
    </row>
    <row r="7717" spans="2:6" x14ac:dyDescent="0.15">
      <c r="B7717">
        <f ca="1">IF(INDEX(Transactions!$L:$L,ROW()-8)="",TODAY(),INDEX(Transactions!$G:$G,ROW()-8))</f>
        <v>46238</v>
      </c>
      <c r="F7717">
        <f>IF(INDEX(Transactions!$L:$L,ROW()-8)="",0,INDEX(Transactions!$Q:$Q,ROW()-8))</f>
        <v>0</v>
      </c>
    </row>
    <row r="7718" spans="2:6" x14ac:dyDescent="0.15">
      <c r="B7718">
        <f ca="1">IF(INDEX(Transactions!$L:$L,ROW()-8)="",TODAY(),INDEX(Transactions!$G:$G,ROW()-8))</f>
        <v>46238</v>
      </c>
      <c r="F7718">
        <f>IF(INDEX(Transactions!$L:$L,ROW()-8)="",0,INDEX(Transactions!$Q:$Q,ROW()-8))</f>
        <v>0</v>
      </c>
    </row>
    <row r="7719" spans="2:6" x14ac:dyDescent="0.15">
      <c r="B7719">
        <f ca="1">IF(INDEX(Transactions!$L:$L,ROW()-8)="",TODAY(),INDEX(Transactions!$G:$G,ROW()-8))</f>
        <v>46238</v>
      </c>
      <c r="F7719">
        <f>IF(INDEX(Transactions!$L:$L,ROW()-8)="",0,INDEX(Transactions!$Q:$Q,ROW()-8))</f>
        <v>0</v>
      </c>
    </row>
    <row r="7720" spans="2:6" x14ac:dyDescent="0.15">
      <c r="B7720">
        <f ca="1">IF(INDEX(Transactions!$L:$L,ROW()-8)="",TODAY(),INDEX(Transactions!$G:$G,ROW()-8))</f>
        <v>46238</v>
      </c>
      <c r="F7720">
        <f>IF(INDEX(Transactions!$L:$L,ROW()-8)="",0,INDEX(Transactions!$Q:$Q,ROW()-8))</f>
        <v>0</v>
      </c>
    </row>
    <row r="7721" spans="2:6" x14ac:dyDescent="0.15">
      <c r="B7721">
        <f ca="1">IF(INDEX(Transactions!$L:$L,ROW()-8)="",TODAY(),INDEX(Transactions!$G:$G,ROW()-8))</f>
        <v>46238</v>
      </c>
      <c r="F7721">
        <f>IF(INDEX(Transactions!$L:$L,ROW()-8)="",0,INDEX(Transactions!$Q:$Q,ROW()-8))</f>
        <v>0</v>
      </c>
    </row>
    <row r="7722" spans="2:6" x14ac:dyDescent="0.15">
      <c r="B7722">
        <f ca="1">IF(INDEX(Transactions!$L:$L,ROW()-8)="",TODAY(),INDEX(Transactions!$G:$G,ROW()-8))</f>
        <v>46238</v>
      </c>
      <c r="F7722">
        <f>IF(INDEX(Transactions!$L:$L,ROW()-8)="",0,INDEX(Transactions!$Q:$Q,ROW()-8))</f>
        <v>0</v>
      </c>
    </row>
    <row r="7723" spans="2:6" x14ac:dyDescent="0.15">
      <c r="B7723">
        <f ca="1">IF(INDEX(Transactions!$L:$L,ROW()-8)="",TODAY(),INDEX(Transactions!$G:$G,ROW()-8))</f>
        <v>46238</v>
      </c>
      <c r="F7723">
        <f>IF(INDEX(Transactions!$L:$L,ROW()-8)="",0,INDEX(Transactions!$Q:$Q,ROW()-8))</f>
        <v>0</v>
      </c>
    </row>
    <row r="7724" spans="2:6" x14ac:dyDescent="0.15">
      <c r="B7724">
        <f ca="1">IF(INDEX(Transactions!$L:$L,ROW()-8)="",TODAY(),INDEX(Transactions!$G:$G,ROW()-8))</f>
        <v>46238</v>
      </c>
      <c r="F7724">
        <f>IF(INDEX(Transactions!$L:$L,ROW()-8)="",0,INDEX(Transactions!$Q:$Q,ROW()-8))</f>
        <v>0</v>
      </c>
    </row>
    <row r="7725" spans="2:6" x14ac:dyDescent="0.15">
      <c r="B7725">
        <f ca="1">IF(INDEX(Transactions!$L:$L,ROW()-8)="",TODAY(),INDEX(Transactions!$G:$G,ROW()-8))</f>
        <v>46238</v>
      </c>
      <c r="F7725">
        <f>IF(INDEX(Transactions!$L:$L,ROW()-8)="",0,INDEX(Transactions!$Q:$Q,ROW()-8))</f>
        <v>0</v>
      </c>
    </row>
    <row r="7726" spans="2:6" x14ac:dyDescent="0.15">
      <c r="B7726">
        <f ca="1">IF(INDEX(Transactions!$L:$L,ROW()-8)="",TODAY(),INDEX(Transactions!$G:$G,ROW()-8))</f>
        <v>46238</v>
      </c>
      <c r="F7726">
        <f>IF(INDEX(Transactions!$L:$L,ROW()-8)="",0,INDEX(Transactions!$Q:$Q,ROW()-8))</f>
        <v>0</v>
      </c>
    </row>
    <row r="7727" spans="2:6" x14ac:dyDescent="0.15">
      <c r="B7727">
        <f ca="1">IF(INDEX(Transactions!$L:$L,ROW()-8)="",TODAY(),INDEX(Transactions!$G:$G,ROW()-8))</f>
        <v>46238</v>
      </c>
      <c r="F7727">
        <f>IF(INDEX(Transactions!$L:$L,ROW()-8)="",0,INDEX(Transactions!$Q:$Q,ROW()-8))</f>
        <v>0</v>
      </c>
    </row>
    <row r="7728" spans="2:6" x14ac:dyDescent="0.15">
      <c r="B7728">
        <f ca="1">IF(INDEX(Transactions!$L:$L,ROW()-8)="",TODAY(),INDEX(Transactions!$G:$G,ROW()-8))</f>
        <v>46238</v>
      </c>
      <c r="F7728">
        <f>IF(INDEX(Transactions!$L:$L,ROW()-8)="",0,INDEX(Transactions!$Q:$Q,ROW()-8))</f>
        <v>0</v>
      </c>
    </row>
    <row r="7729" spans="2:6" x14ac:dyDescent="0.15">
      <c r="B7729">
        <f ca="1">IF(INDEX(Transactions!$L:$L,ROW()-8)="",TODAY(),INDEX(Transactions!$G:$G,ROW()-8))</f>
        <v>46238</v>
      </c>
      <c r="F7729">
        <f>IF(INDEX(Transactions!$L:$L,ROW()-8)="",0,INDEX(Transactions!$Q:$Q,ROW()-8))</f>
        <v>0</v>
      </c>
    </row>
    <row r="7730" spans="2:6" x14ac:dyDescent="0.15">
      <c r="B7730">
        <f ca="1">IF(INDEX(Transactions!$L:$L,ROW()-8)="",TODAY(),INDEX(Transactions!$G:$G,ROW()-8))</f>
        <v>46238</v>
      </c>
      <c r="F7730">
        <f>IF(INDEX(Transactions!$L:$L,ROW()-8)="",0,INDEX(Transactions!$Q:$Q,ROW()-8))</f>
        <v>0</v>
      </c>
    </row>
    <row r="7731" spans="2:6" x14ac:dyDescent="0.15">
      <c r="B7731">
        <f ca="1">IF(INDEX(Transactions!$L:$L,ROW()-8)="",TODAY(),INDEX(Transactions!$G:$G,ROW()-8))</f>
        <v>46238</v>
      </c>
      <c r="F7731">
        <f>IF(INDEX(Transactions!$L:$L,ROW()-8)="",0,INDEX(Transactions!$Q:$Q,ROW()-8))</f>
        <v>0</v>
      </c>
    </row>
    <row r="7732" spans="2:6" x14ac:dyDescent="0.15">
      <c r="B7732">
        <f ca="1">IF(INDEX(Transactions!$L:$L,ROW()-8)="",TODAY(),INDEX(Transactions!$G:$G,ROW()-8))</f>
        <v>46238</v>
      </c>
      <c r="F7732">
        <f>IF(INDEX(Transactions!$L:$L,ROW()-8)="",0,INDEX(Transactions!$Q:$Q,ROW()-8))</f>
        <v>0</v>
      </c>
    </row>
    <row r="7733" spans="2:6" x14ac:dyDescent="0.15">
      <c r="B7733">
        <f ca="1">IF(INDEX(Transactions!$L:$L,ROW()-8)="",TODAY(),INDEX(Transactions!$G:$G,ROW()-8))</f>
        <v>46238</v>
      </c>
      <c r="F7733">
        <f>IF(INDEX(Transactions!$L:$L,ROW()-8)="",0,INDEX(Transactions!$Q:$Q,ROW()-8))</f>
        <v>0</v>
      </c>
    </row>
    <row r="7734" spans="2:6" x14ac:dyDescent="0.15">
      <c r="B7734">
        <f ca="1">IF(INDEX(Transactions!$L:$L,ROW()-8)="",TODAY(),INDEX(Transactions!$G:$G,ROW()-8))</f>
        <v>46238</v>
      </c>
      <c r="F7734">
        <f>IF(INDEX(Transactions!$L:$L,ROW()-8)="",0,INDEX(Transactions!$Q:$Q,ROW()-8))</f>
        <v>0</v>
      </c>
    </row>
    <row r="7735" spans="2:6" x14ac:dyDescent="0.15">
      <c r="B7735">
        <f ca="1">IF(INDEX(Transactions!$L:$L,ROW()-8)="",TODAY(),INDEX(Transactions!$G:$G,ROW()-8))</f>
        <v>46238</v>
      </c>
      <c r="F7735">
        <f>IF(INDEX(Transactions!$L:$L,ROW()-8)="",0,INDEX(Transactions!$Q:$Q,ROW()-8))</f>
        <v>0</v>
      </c>
    </row>
    <row r="7736" spans="2:6" x14ac:dyDescent="0.15">
      <c r="B7736">
        <f ca="1">IF(INDEX(Transactions!$L:$L,ROW()-8)="",TODAY(),INDEX(Transactions!$G:$G,ROW()-8))</f>
        <v>46238</v>
      </c>
      <c r="F7736">
        <f>IF(INDEX(Transactions!$L:$L,ROW()-8)="",0,INDEX(Transactions!$Q:$Q,ROW()-8))</f>
        <v>0</v>
      </c>
    </row>
    <row r="7737" spans="2:6" x14ac:dyDescent="0.15">
      <c r="B7737">
        <f ca="1">IF(INDEX(Transactions!$L:$L,ROW()-8)="",TODAY(),INDEX(Transactions!$G:$G,ROW()-8))</f>
        <v>46238</v>
      </c>
      <c r="F7737">
        <f>IF(INDEX(Transactions!$L:$L,ROW()-8)="",0,INDEX(Transactions!$Q:$Q,ROW()-8))</f>
        <v>0</v>
      </c>
    </row>
    <row r="7738" spans="2:6" x14ac:dyDescent="0.15">
      <c r="B7738">
        <f ca="1">IF(INDEX(Transactions!$L:$L,ROW()-8)="",TODAY(),INDEX(Transactions!$G:$G,ROW()-8))</f>
        <v>46238</v>
      </c>
      <c r="F7738">
        <f>IF(INDEX(Transactions!$L:$L,ROW()-8)="",0,INDEX(Transactions!$Q:$Q,ROW()-8))</f>
        <v>0</v>
      </c>
    </row>
    <row r="7739" spans="2:6" x14ac:dyDescent="0.15">
      <c r="B7739">
        <f ca="1">IF(INDEX(Transactions!$L:$L,ROW()-8)="",TODAY(),INDEX(Transactions!$G:$G,ROW()-8))</f>
        <v>46238</v>
      </c>
      <c r="F7739">
        <f>IF(INDEX(Transactions!$L:$L,ROW()-8)="",0,INDEX(Transactions!$Q:$Q,ROW()-8))</f>
        <v>0</v>
      </c>
    </row>
    <row r="7740" spans="2:6" x14ac:dyDescent="0.15">
      <c r="B7740">
        <f ca="1">IF(INDEX(Transactions!$L:$L,ROW()-8)="",TODAY(),INDEX(Transactions!$G:$G,ROW()-8))</f>
        <v>46238</v>
      </c>
      <c r="F7740">
        <f>IF(INDEX(Transactions!$L:$L,ROW()-8)="",0,INDEX(Transactions!$Q:$Q,ROW()-8))</f>
        <v>0</v>
      </c>
    </row>
    <row r="7741" spans="2:6" x14ac:dyDescent="0.15">
      <c r="B7741">
        <f ca="1">IF(INDEX(Transactions!$L:$L,ROW()-8)="",TODAY(),INDEX(Transactions!$G:$G,ROW()-8))</f>
        <v>46238</v>
      </c>
      <c r="F7741">
        <f>IF(INDEX(Transactions!$L:$L,ROW()-8)="",0,INDEX(Transactions!$Q:$Q,ROW()-8))</f>
        <v>0</v>
      </c>
    </row>
    <row r="7742" spans="2:6" x14ac:dyDescent="0.15">
      <c r="B7742">
        <f ca="1">IF(INDEX(Transactions!$L:$L,ROW()-8)="",TODAY(),INDEX(Transactions!$G:$G,ROW()-8))</f>
        <v>46238</v>
      </c>
      <c r="F7742">
        <f>IF(INDEX(Transactions!$L:$L,ROW()-8)="",0,INDEX(Transactions!$Q:$Q,ROW()-8))</f>
        <v>0</v>
      </c>
    </row>
    <row r="7743" spans="2:6" x14ac:dyDescent="0.15">
      <c r="B7743">
        <f ca="1">IF(INDEX(Transactions!$L:$L,ROW()-8)="",TODAY(),INDEX(Transactions!$G:$G,ROW()-8))</f>
        <v>46238</v>
      </c>
      <c r="F7743">
        <f>IF(INDEX(Transactions!$L:$L,ROW()-8)="",0,INDEX(Transactions!$Q:$Q,ROW()-8))</f>
        <v>0</v>
      </c>
    </row>
    <row r="7744" spans="2:6" x14ac:dyDescent="0.15">
      <c r="B7744">
        <f ca="1">IF(INDEX(Transactions!$L:$L,ROW()-8)="",TODAY(),INDEX(Transactions!$G:$G,ROW()-8))</f>
        <v>46238</v>
      </c>
      <c r="F7744">
        <f>IF(INDEX(Transactions!$L:$L,ROW()-8)="",0,INDEX(Transactions!$Q:$Q,ROW()-8))</f>
        <v>0</v>
      </c>
    </row>
    <row r="7745" spans="2:6" x14ac:dyDescent="0.15">
      <c r="B7745">
        <f ca="1">IF(INDEX(Transactions!$L:$L,ROW()-8)="",TODAY(),INDEX(Transactions!$G:$G,ROW()-8))</f>
        <v>46238</v>
      </c>
      <c r="F7745">
        <f>IF(INDEX(Transactions!$L:$L,ROW()-8)="",0,INDEX(Transactions!$Q:$Q,ROW()-8))</f>
        <v>0</v>
      </c>
    </row>
    <row r="7746" spans="2:6" x14ac:dyDescent="0.15">
      <c r="B7746">
        <f ca="1">IF(INDEX(Transactions!$L:$L,ROW()-8)="",TODAY(),INDEX(Transactions!$G:$G,ROW()-8))</f>
        <v>46238</v>
      </c>
      <c r="F7746">
        <f>IF(INDEX(Transactions!$L:$L,ROW()-8)="",0,INDEX(Transactions!$Q:$Q,ROW()-8))</f>
        <v>0</v>
      </c>
    </row>
    <row r="7747" spans="2:6" x14ac:dyDescent="0.15">
      <c r="B7747">
        <f ca="1">IF(INDEX(Transactions!$L:$L,ROW()-8)="",TODAY(),INDEX(Transactions!$G:$G,ROW()-8))</f>
        <v>46238</v>
      </c>
      <c r="F7747">
        <f>IF(INDEX(Transactions!$L:$L,ROW()-8)="",0,INDEX(Transactions!$Q:$Q,ROW()-8))</f>
        <v>0</v>
      </c>
    </row>
    <row r="7748" spans="2:6" x14ac:dyDescent="0.15">
      <c r="B7748">
        <f ca="1">IF(INDEX(Transactions!$L:$L,ROW()-8)="",TODAY(),INDEX(Transactions!$G:$G,ROW()-8))</f>
        <v>46238</v>
      </c>
      <c r="F7748">
        <f>IF(INDEX(Transactions!$L:$L,ROW()-8)="",0,INDEX(Transactions!$Q:$Q,ROW()-8))</f>
        <v>0</v>
      </c>
    </row>
    <row r="7749" spans="2:6" x14ac:dyDescent="0.15">
      <c r="B7749">
        <f ca="1">IF(INDEX(Transactions!$L:$L,ROW()-8)="",TODAY(),INDEX(Transactions!$G:$G,ROW()-8))</f>
        <v>46238</v>
      </c>
      <c r="F7749">
        <f>IF(INDEX(Transactions!$L:$L,ROW()-8)="",0,INDEX(Transactions!$Q:$Q,ROW()-8))</f>
        <v>0</v>
      </c>
    </row>
    <row r="7750" spans="2:6" x14ac:dyDescent="0.15">
      <c r="B7750">
        <f ca="1">IF(INDEX(Transactions!$L:$L,ROW()-8)="",TODAY(),INDEX(Transactions!$G:$G,ROW()-8))</f>
        <v>46238</v>
      </c>
      <c r="F7750">
        <f>IF(INDEX(Transactions!$L:$L,ROW()-8)="",0,INDEX(Transactions!$Q:$Q,ROW()-8))</f>
        <v>0</v>
      </c>
    </row>
    <row r="7751" spans="2:6" x14ac:dyDescent="0.15">
      <c r="B7751">
        <f ca="1">IF(INDEX(Transactions!$L:$L,ROW()-8)="",TODAY(),INDEX(Transactions!$G:$G,ROW()-8))</f>
        <v>46238</v>
      </c>
      <c r="F7751">
        <f>IF(INDEX(Transactions!$L:$L,ROW()-8)="",0,INDEX(Transactions!$Q:$Q,ROW()-8))</f>
        <v>0</v>
      </c>
    </row>
    <row r="7752" spans="2:6" x14ac:dyDescent="0.15">
      <c r="B7752">
        <f ca="1">IF(INDEX(Transactions!$L:$L,ROW()-8)="",TODAY(),INDEX(Transactions!$G:$G,ROW()-8))</f>
        <v>46238</v>
      </c>
      <c r="F7752">
        <f>IF(INDEX(Transactions!$L:$L,ROW()-8)="",0,INDEX(Transactions!$Q:$Q,ROW()-8))</f>
        <v>0</v>
      </c>
    </row>
    <row r="7753" spans="2:6" x14ac:dyDescent="0.15">
      <c r="B7753">
        <f ca="1">IF(INDEX(Transactions!$L:$L,ROW()-8)="",TODAY(),INDEX(Transactions!$G:$G,ROW()-8))</f>
        <v>46238</v>
      </c>
      <c r="F7753">
        <f>IF(INDEX(Transactions!$L:$L,ROW()-8)="",0,INDEX(Transactions!$Q:$Q,ROW()-8))</f>
        <v>0</v>
      </c>
    </row>
    <row r="7754" spans="2:6" x14ac:dyDescent="0.15">
      <c r="B7754">
        <f ca="1">IF(INDEX(Transactions!$L:$L,ROW()-8)="",TODAY(),INDEX(Transactions!$G:$G,ROW()-8))</f>
        <v>46238</v>
      </c>
      <c r="F7754">
        <f>IF(INDEX(Transactions!$L:$L,ROW()-8)="",0,INDEX(Transactions!$Q:$Q,ROW()-8))</f>
        <v>0</v>
      </c>
    </row>
    <row r="7755" spans="2:6" x14ac:dyDescent="0.15">
      <c r="B7755">
        <f ca="1">IF(INDEX(Transactions!$L:$L,ROW()-8)="",TODAY(),INDEX(Transactions!$G:$G,ROW()-8))</f>
        <v>46238</v>
      </c>
      <c r="F7755">
        <f>IF(INDEX(Transactions!$L:$L,ROW()-8)="",0,INDEX(Transactions!$Q:$Q,ROW()-8))</f>
        <v>0</v>
      </c>
    </row>
    <row r="7756" spans="2:6" x14ac:dyDescent="0.15">
      <c r="B7756">
        <f ca="1">IF(INDEX(Transactions!$L:$L,ROW()-8)="",TODAY(),INDEX(Transactions!$G:$G,ROW()-8))</f>
        <v>46238</v>
      </c>
      <c r="F7756">
        <f>IF(INDEX(Transactions!$L:$L,ROW()-8)="",0,INDEX(Transactions!$Q:$Q,ROW()-8))</f>
        <v>0</v>
      </c>
    </row>
    <row r="7757" spans="2:6" x14ac:dyDescent="0.15">
      <c r="B7757">
        <f ca="1">IF(INDEX(Transactions!$L:$L,ROW()-8)="",TODAY(),INDEX(Transactions!$G:$G,ROW()-8))</f>
        <v>46238</v>
      </c>
      <c r="F7757">
        <f>IF(INDEX(Transactions!$L:$L,ROW()-8)="",0,INDEX(Transactions!$Q:$Q,ROW()-8))</f>
        <v>0</v>
      </c>
    </row>
    <row r="7758" spans="2:6" x14ac:dyDescent="0.15">
      <c r="B7758">
        <f ca="1">IF(INDEX(Transactions!$L:$L,ROW()-8)="",TODAY(),INDEX(Transactions!$G:$G,ROW()-8))</f>
        <v>46238</v>
      </c>
      <c r="F7758">
        <f>IF(INDEX(Transactions!$L:$L,ROW()-8)="",0,INDEX(Transactions!$Q:$Q,ROW()-8))</f>
        <v>0</v>
      </c>
    </row>
    <row r="7759" spans="2:6" x14ac:dyDescent="0.15">
      <c r="B7759">
        <f ca="1">IF(INDEX(Transactions!$L:$L,ROW()-8)="",TODAY(),INDEX(Transactions!$G:$G,ROW()-8))</f>
        <v>46238</v>
      </c>
      <c r="F7759">
        <f>IF(INDEX(Transactions!$L:$L,ROW()-8)="",0,INDEX(Transactions!$Q:$Q,ROW()-8))</f>
        <v>0</v>
      </c>
    </row>
    <row r="7760" spans="2:6" x14ac:dyDescent="0.15">
      <c r="B7760">
        <f ca="1">IF(INDEX(Transactions!$L:$L,ROW()-8)="",TODAY(),INDEX(Transactions!$G:$G,ROW()-8))</f>
        <v>46238</v>
      </c>
      <c r="F7760">
        <f>IF(INDEX(Transactions!$L:$L,ROW()-8)="",0,INDEX(Transactions!$Q:$Q,ROW()-8))</f>
        <v>0</v>
      </c>
    </row>
    <row r="7761" spans="2:6" x14ac:dyDescent="0.15">
      <c r="B7761">
        <f ca="1">IF(INDEX(Transactions!$L:$L,ROW()-8)="",TODAY(),INDEX(Transactions!$G:$G,ROW()-8))</f>
        <v>46238</v>
      </c>
      <c r="F7761">
        <f>IF(INDEX(Transactions!$L:$L,ROW()-8)="",0,INDEX(Transactions!$Q:$Q,ROW()-8))</f>
        <v>0</v>
      </c>
    </row>
    <row r="7762" spans="2:6" x14ac:dyDescent="0.15">
      <c r="B7762">
        <f ca="1">IF(INDEX(Transactions!$L:$L,ROW()-8)="",TODAY(),INDEX(Transactions!$G:$G,ROW()-8))</f>
        <v>46238</v>
      </c>
      <c r="F7762">
        <f>IF(INDEX(Transactions!$L:$L,ROW()-8)="",0,INDEX(Transactions!$Q:$Q,ROW()-8))</f>
        <v>0</v>
      </c>
    </row>
    <row r="7763" spans="2:6" x14ac:dyDescent="0.15">
      <c r="B7763">
        <f ca="1">IF(INDEX(Transactions!$L:$L,ROW()-8)="",TODAY(),INDEX(Transactions!$G:$G,ROW()-8))</f>
        <v>46238</v>
      </c>
      <c r="F7763">
        <f>IF(INDEX(Transactions!$L:$L,ROW()-8)="",0,INDEX(Transactions!$Q:$Q,ROW()-8))</f>
        <v>0</v>
      </c>
    </row>
    <row r="7764" spans="2:6" x14ac:dyDescent="0.15">
      <c r="B7764">
        <f ca="1">IF(INDEX(Transactions!$L:$L,ROW()-8)="",TODAY(),INDEX(Transactions!$G:$G,ROW()-8))</f>
        <v>46238</v>
      </c>
      <c r="F7764">
        <f>IF(INDEX(Transactions!$L:$L,ROW()-8)="",0,INDEX(Transactions!$Q:$Q,ROW()-8))</f>
        <v>0</v>
      </c>
    </row>
    <row r="7765" spans="2:6" x14ac:dyDescent="0.15">
      <c r="B7765">
        <f ca="1">IF(INDEX(Transactions!$L:$L,ROW()-8)="",TODAY(),INDEX(Transactions!$G:$G,ROW()-8))</f>
        <v>46238</v>
      </c>
      <c r="F7765">
        <f>IF(INDEX(Transactions!$L:$L,ROW()-8)="",0,INDEX(Transactions!$Q:$Q,ROW()-8))</f>
        <v>0</v>
      </c>
    </row>
    <row r="7766" spans="2:6" x14ac:dyDescent="0.15">
      <c r="B7766">
        <f ca="1">IF(INDEX(Transactions!$L:$L,ROW()-8)="",TODAY(),INDEX(Transactions!$G:$G,ROW()-8))</f>
        <v>46238</v>
      </c>
      <c r="F7766">
        <f>IF(INDEX(Transactions!$L:$L,ROW()-8)="",0,INDEX(Transactions!$Q:$Q,ROW()-8))</f>
        <v>0</v>
      </c>
    </row>
    <row r="7767" spans="2:6" x14ac:dyDescent="0.15">
      <c r="B7767">
        <f ca="1">IF(INDEX(Transactions!$L:$L,ROW()-8)="",TODAY(),INDEX(Transactions!$G:$G,ROW()-8))</f>
        <v>46238</v>
      </c>
      <c r="F7767">
        <f>IF(INDEX(Transactions!$L:$L,ROW()-8)="",0,INDEX(Transactions!$Q:$Q,ROW()-8))</f>
        <v>0</v>
      </c>
    </row>
    <row r="7768" spans="2:6" x14ac:dyDescent="0.15">
      <c r="B7768">
        <f ca="1">IF(INDEX(Transactions!$L:$L,ROW()-8)="",TODAY(),INDEX(Transactions!$G:$G,ROW()-8))</f>
        <v>46238</v>
      </c>
      <c r="F7768">
        <f>IF(INDEX(Transactions!$L:$L,ROW()-8)="",0,INDEX(Transactions!$Q:$Q,ROW()-8))</f>
        <v>0</v>
      </c>
    </row>
    <row r="7769" spans="2:6" x14ac:dyDescent="0.15">
      <c r="B7769">
        <f ca="1">IF(INDEX(Transactions!$L:$L,ROW()-8)="",TODAY(),INDEX(Transactions!$G:$G,ROW()-8))</f>
        <v>46238</v>
      </c>
      <c r="F7769">
        <f>IF(INDEX(Transactions!$L:$L,ROW()-8)="",0,INDEX(Transactions!$Q:$Q,ROW()-8))</f>
        <v>0</v>
      </c>
    </row>
    <row r="7770" spans="2:6" x14ac:dyDescent="0.15">
      <c r="B7770">
        <f ca="1">IF(INDEX(Transactions!$L:$L,ROW()-8)="",TODAY(),INDEX(Transactions!$G:$G,ROW()-8))</f>
        <v>46238</v>
      </c>
      <c r="F7770">
        <f>IF(INDEX(Transactions!$L:$L,ROW()-8)="",0,INDEX(Transactions!$Q:$Q,ROW()-8))</f>
        <v>0</v>
      </c>
    </row>
    <row r="7771" spans="2:6" x14ac:dyDescent="0.15">
      <c r="B7771">
        <f ca="1">IF(INDEX(Transactions!$L:$L,ROW()-8)="",TODAY(),INDEX(Transactions!$G:$G,ROW()-8))</f>
        <v>46238</v>
      </c>
      <c r="F7771">
        <f>IF(INDEX(Transactions!$L:$L,ROW()-8)="",0,INDEX(Transactions!$Q:$Q,ROW()-8))</f>
        <v>0</v>
      </c>
    </row>
    <row r="7772" spans="2:6" x14ac:dyDescent="0.15">
      <c r="B7772">
        <f ca="1">IF(INDEX(Transactions!$L:$L,ROW()-8)="",TODAY(),INDEX(Transactions!$G:$G,ROW()-8))</f>
        <v>46238</v>
      </c>
      <c r="F7772">
        <f>IF(INDEX(Transactions!$L:$L,ROW()-8)="",0,INDEX(Transactions!$Q:$Q,ROW()-8))</f>
        <v>0</v>
      </c>
    </row>
    <row r="7773" spans="2:6" x14ac:dyDescent="0.15">
      <c r="B7773">
        <f ca="1">IF(INDEX(Transactions!$L:$L,ROW()-8)="",TODAY(),INDEX(Transactions!$G:$G,ROW()-8))</f>
        <v>46238</v>
      </c>
      <c r="F7773">
        <f>IF(INDEX(Transactions!$L:$L,ROW()-8)="",0,INDEX(Transactions!$Q:$Q,ROW()-8))</f>
        <v>0</v>
      </c>
    </row>
    <row r="7774" spans="2:6" x14ac:dyDescent="0.15">
      <c r="B7774">
        <f ca="1">IF(INDEX(Transactions!$L:$L,ROW()-8)="",TODAY(),INDEX(Transactions!$G:$G,ROW()-8))</f>
        <v>46238</v>
      </c>
      <c r="F7774">
        <f>IF(INDEX(Transactions!$L:$L,ROW()-8)="",0,INDEX(Transactions!$Q:$Q,ROW()-8))</f>
        <v>0</v>
      </c>
    </row>
    <row r="7775" spans="2:6" x14ac:dyDescent="0.15">
      <c r="B7775">
        <f ca="1">IF(INDEX(Transactions!$L:$L,ROW()-8)="",TODAY(),INDEX(Transactions!$G:$G,ROW()-8))</f>
        <v>46238</v>
      </c>
      <c r="F7775">
        <f>IF(INDEX(Transactions!$L:$L,ROW()-8)="",0,INDEX(Transactions!$Q:$Q,ROW()-8))</f>
        <v>0</v>
      </c>
    </row>
    <row r="7776" spans="2:6" x14ac:dyDescent="0.15">
      <c r="B7776">
        <f ca="1">IF(INDEX(Transactions!$L:$L,ROW()-8)="",TODAY(),INDEX(Transactions!$G:$G,ROW()-8))</f>
        <v>46238</v>
      </c>
      <c r="F7776">
        <f>IF(INDEX(Transactions!$L:$L,ROW()-8)="",0,INDEX(Transactions!$Q:$Q,ROW()-8))</f>
        <v>0</v>
      </c>
    </row>
    <row r="7777" spans="2:6" x14ac:dyDescent="0.15">
      <c r="B7777">
        <f ca="1">IF(INDEX(Transactions!$L:$L,ROW()-8)="",TODAY(),INDEX(Transactions!$G:$G,ROW()-8))</f>
        <v>46238</v>
      </c>
      <c r="F7777">
        <f>IF(INDEX(Transactions!$L:$L,ROW()-8)="",0,INDEX(Transactions!$Q:$Q,ROW()-8))</f>
        <v>0</v>
      </c>
    </row>
    <row r="7778" spans="2:6" x14ac:dyDescent="0.15">
      <c r="B7778">
        <f ca="1">IF(INDEX(Transactions!$L:$L,ROW()-8)="",TODAY(),INDEX(Transactions!$G:$G,ROW()-8))</f>
        <v>46238</v>
      </c>
      <c r="F7778">
        <f>IF(INDEX(Transactions!$L:$L,ROW()-8)="",0,INDEX(Transactions!$Q:$Q,ROW()-8))</f>
        <v>0</v>
      </c>
    </row>
    <row r="7779" spans="2:6" x14ac:dyDescent="0.15">
      <c r="B7779">
        <f ca="1">IF(INDEX(Transactions!$L:$L,ROW()-8)="",TODAY(),INDEX(Transactions!$G:$G,ROW()-8))</f>
        <v>46238</v>
      </c>
      <c r="F7779">
        <f>IF(INDEX(Transactions!$L:$L,ROW()-8)="",0,INDEX(Transactions!$Q:$Q,ROW()-8))</f>
        <v>0</v>
      </c>
    </row>
    <row r="7780" spans="2:6" x14ac:dyDescent="0.15">
      <c r="B7780">
        <f ca="1">IF(INDEX(Transactions!$L:$L,ROW()-8)="",TODAY(),INDEX(Transactions!$G:$G,ROW()-8))</f>
        <v>46238</v>
      </c>
      <c r="F7780">
        <f>IF(INDEX(Transactions!$L:$L,ROW()-8)="",0,INDEX(Transactions!$Q:$Q,ROW()-8))</f>
        <v>0</v>
      </c>
    </row>
    <row r="7781" spans="2:6" x14ac:dyDescent="0.15">
      <c r="B7781">
        <f ca="1">IF(INDEX(Transactions!$L:$L,ROW()-8)="",TODAY(),INDEX(Transactions!$G:$G,ROW()-8))</f>
        <v>46238</v>
      </c>
      <c r="F7781">
        <f>IF(INDEX(Transactions!$L:$L,ROW()-8)="",0,INDEX(Transactions!$Q:$Q,ROW()-8))</f>
        <v>0</v>
      </c>
    </row>
    <row r="7782" spans="2:6" x14ac:dyDescent="0.15">
      <c r="B7782">
        <f ca="1">IF(INDEX(Transactions!$L:$L,ROW()-8)="",TODAY(),INDEX(Transactions!$G:$G,ROW()-8))</f>
        <v>46238</v>
      </c>
      <c r="F7782">
        <f>IF(INDEX(Transactions!$L:$L,ROW()-8)="",0,INDEX(Transactions!$Q:$Q,ROW()-8))</f>
        <v>0</v>
      </c>
    </row>
    <row r="7783" spans="2:6" x14ac:dyDescent="0.15">
      <c r="B7783">
        <f ca="1">IF(INDEX(Transactions!$L:$L,ROW()-8)="",TODAY(),INDEX(Transactions!$G:$G,ROW()-8))</f>
        <v>46238</v>
      </c>
      <c r="F7783">
        <f>IF(INDEX(Transactions!$L:$L,ROW()-8)="",0,INDEX(Transactions!$Q:$Q,ROW()-8))</f>
        <v>0</v>
      </c>
    </row>
    <row r="7784" spans="2:6" x14ac:dyDescent="0.15">
      <c r="B7784">
        <f ca="1">IF(INDEX(Transactions!$L:$L,ROW()-8)="",TODAY(),INDEX(Transactions!$G:$G,ROW()-8))</f>
        <v>46238</v>
      </c>
      <c r="F7784">
        <f>IF(INDEX(Transactions!$L:$L,ROW()-8)="",0,INDEX(Transactions!$Q:$Q,ROW()-8))</f>
        <v>0</v>
      </c>
    </row>
    <row r="7785" spans="2:6" x14ac:dyDescent="0.15">
      <c r="B7785">
        <f ca="1">IF(INDEX(Transactions!$L:$L,ROW()-8)="",TODAY(),INDEX(Transactions!$G:$G,ROW()-8))</f>
        <v>46238</v>
      </c>
      <c r="F7785">
        <f>IF(INDEX(Transactions!$L:$L,ROW()-8)="",0,INDEX(Transactions!$Q:$Q,ROW()-8))</f>
        <v>0</v>
      </c>
    </row>
    <row r="7786" spans="2:6" x14ac:dyDescent="0.15">
      <c r="B7786">
        <f ca="1">IF(INDEX(Transactions!$L:$L,ROW()-8)="",TODAY(),INDEX(Transactions!$G:$G,ROW()-8))</f>
        <v>46238</v>
      </c>
      <c r="F7786">
        <f>IF(INDEX(Transactions!$L:$L,ROW()-8)="",0,INDEX(Transactions!$Q:$Q,ROW()-8))</f>
        <v>0</v>
      </c>
    </row>
    <row r="7787" spans="2:6" x14ac:dyDescent="0.15">
      <c r="B7787">
        <f ca="1">IF(INDEX(Transactions!$L:$L,ROW()-8)="",TODAY(),INDEX(Transactions!$G:$G,ROW()-8))</f>
        <v>46238</v>
      </c>
      <c r="F7787">
        <f>IF(INDEX(Transactions!$L:$L,ROW()-8)="",0,INDEX(Transactions!$Q:$Q,ROW()-8))</f>
        <v>0</v>
      </c>
    </row>
    <row r="7788" spans="2:6" x14ac:dyDescent="0.15">
      <c r="B7788">
        <f ca="1">IF(INDEX(Transactions!$L:$L,ROW()-8)="",TODAY(),INDEX(Transactions!$G:$G,ROW()-8))</f>
        <v>46238</v>
      </c>
      <c r="F7788">
        <f>IF(INDEX(Transactions!$L:$L,ROW()-8)="",0,INDEX(Transactions!$Q:$Q,ROW()-8))</f>
        <v>0</v>
      </c>
    </row>
    <row r="7789" spans="2:6" x14ac:dyDescent="0.15">
      <c r="B7789">
        <f ca="1">IF(INDEX(Transactions!$L:$L,ROW()-8)="",TODAY(),INDEX(Transactions!$G:$G,ROW()-8))</f>
        <v>46238</v>
      </c>
      <c r="F7789">
        <f>IF(INDEX(Transactions!$L:$L,ROW()-8)="",0,INDEX(Transactions!$Q:$Q,ROW()-8))</f>
        <v>0</v>
      </c>
    </row>
    <row r="7790" spans="2:6" x14ac:dyDescent="0.15">
      <c r="B7790">
        <f ca="1">IF(INDEX(Transactions!$L:$L,ROW()-8)="",TODAY(),INDEX(Transactions!$G:$G,ROW()-8))</f>
        <v>46238</v>
      </c>
      <c r="F7790">
        <f>IF(INDEX(Transactions!$L:$L,ROW()-8)="",0,INDEX(Transactions!$Q:$Q,ROW()-8))</f>
        <v>0</v>
      </c>
    </row>
    <row r="7791" spans="2:6" x14ac:dyDescent="0.15">
      <c r="B7791">
        <f ca="1">IF(INDEX(Transactions!$L:$L,ROW()-8)="",TODAY(),INDEX(Transactions!$G:$G,ROW()-8))</f>
        <v>46238</v>
      </c>
      <c r="F7791">
        <f>IF(INDEX(Transactions!$L:$L,ROW()-8)="",0,INDEX(Transactions!$Q:$Q,ROW()-8))</f>
        <v>0</v>
      </c>
    </row>
    <row r="7792" spans="2:6" x14ac:dyDescent="0.15">
      <c r="B7792">
        <f ca="1">IF(INDEX(Transactions!$L:$L,ROW()-8)="",TODAY(),INDEX(Transactions!$G:$G,ROW()-8))</f>
        <v>46238</v>
      </c>
      <c r="F7792">
        <f>IF(INDEX(Transactions!$L:$L,ROW()-8)="",0,INDEX(Transactions!$Q:$Q,ROW()-8))</f>
        <v>0</v>
      </c>
    </row>
    <row r="7793" spans="2:6" x14ac:dyDescent="0.15">
      <c r="B7793">
        <f ca="1">IF(INDEX(Transactions!$L:$L,ROW()-8)="",TODAY(),INDEX(Transactions!$G:$G,ROW()-8))</f>
        <v>46238</v>
      </c>
      <c r="F7793">
        <f>IF(INDEX(Transactions!$L:$L,ROW()-8)="",0,INDEX(Transactions!$Q:$Q,ROW()-8))</f>
        <v>0</v>
      </c>
    </row>
    <row r="7794" spans="2:6" x14ac:dyDescent="0.15">
      <c r="B7794">
        <f ca="1">IF(INDEX(Transactions!$L:$L,ROW()-8)="",TODAY(),INDEX(Transactions!$G:$G,ROW()-8))</f>
        <v>46238</v>
      </c>
      <c r="F7794">
        <f>IF(INDEX(Transactions!$L:$L,ROW()-8)="",0,INDEX(Transactions!$Q:$Q,ROW()-8))</f>
        <v>0</v>
      </c>
    </row>
    <row r="7795" spans="2:6" x14ac:dyDescent="0.15">
      <c r="B7795">
        <f ca="1">IF(INDEX(Transactions!$L:$L,ROW()-8)="",TODAY(),INDEX(Transactions!$G:$G,ROW()-8))</f>
        <v>46238</v>
      </c>
      <c r="F7795">
        <f>IF(INDEX(Transactions!$L:$L,ROW()-8)="",0,INDEX(Transactions!$Q:$Q,ROW()-8))</f>
        <v>0</v>
      </c>
    </row>
    <row r="7796" spans="2:6" x14ac:dyDescent="0.15">
      <c r="B7796">
        <f ca="1">IF(INDEX(Transactions!$L:$L,ROW()-8)="",TODAY(),INDEX(Transactions!$G:$G,ROW()-8))</f>
        <v>46238</v>
      </c>
      <c r="F7796">
        <f>IF(INDEX(Transactions!$L:$L,ROW()-8)="",0,INDEX(Transactions!$Q:$Q,ROW()-8))</f>
        <v>0</v>
      </c>
    </row>
    <row r="7797" spans="2:6" x14ac:dyDescent="0.15">
      <c r="B7797">
        <f ca="1">IF(INDEX(Transactions!$L:$L,ROW()-8)="",TODAY(),INDEX(Transactions!$G:$G,ROW()-8))</f>
        <v>46238</v>
      </c>
      <c r="F7797">
        <f>IF(INDEX(Transactions!$L:$L,ROW()-8)="",0,INDEX(Transactions!$Q:$Q,ROW()-8))</f>
        <v>0</v>
      </c>
    </row>
    <row r="7798" spans="2:6" x14ac:dyDescent="0.15">
      <c r="B7798">
        <f ca="1">IF(INDEX(Transactions!$L:$L,ROW()-8)="",TODAY(),INDEX(Transactions!$G:$G,ROW()-8))</f>
        <v>46238</v>
      </c>
      <c r="F7798">
        <f>IF(INDEX(Transactions!$L:$L,ROW()-8)="",0,INDEX(Transactions!$Q:$Q,ROW()-8))</f>
        <v>0</v>
      </c>
    </row>
    <row r="7799" spans="2:6" x14ac:dyDescent="0.15">
      <c r="B7799">
        <f ca="1">IF(INDEX(Transactions!$L:$L,ROW()-8)="",TODAY(),INDEX(Transactions!$G:$G,ROW()-8))</f>
        <v>46238</v>
      </c>
      <c r="F7799">
        <f>IF(INDEX(Transactions!$L:$L,ROW()-8)="",0,INDEX(Transactions!$Q:$Q,ROW()-8))</f>
        <v>0</v>
      </c>
    </row>
    <row r="7800" spans="2:6" x14ac:dyDescent="0.15">
      <c r="B7800">
        <f ca="1">IF(INDEX(Transactions!$L:$L,ROW()-8)="",TODAY(),INDEX(Transactions!$G:$G,ROW()-8))</f>
        <v>46238</v>
      </c>
      <c r="F7800">
        <f>IF(INDEX(Transactions!$L:$L,ROW()-8)="",0,INDEX(Transactions!$Q:$Q,ROW()-8))</f>
        <v>0</v>
      </c>
    </row>
    <row r="7801" spans="2:6" x14ac:dyDescent="0.15">
      <c r="B7801">
        <f ca="1">IF(INDEX(Transactions!$L:$L,ROW()-8)="",TODAY(),INDEX(Transactions!$G:$G,ROW()-8))</f>
        <v>46238</v>
      </c>
      <c r="F7801">
        <f>IF(INDEX(Transactions!$L:$L,ROW()-8)="",0,INDEX(Transactions!$Q:$Q,ROW()-8))</f>
        <v>0</v>
      </c>
    </row>
    <row r="7802" spans="2:6" x14ac:dyDescent="0.15">
      <c r="B7802">
        <f ca="1">IF(INDEX(Transactions!$L:$L,ROW()-8)="",TODAY(),INDEX(Transactions!$G:$G,ROW()-8))</f>
        <v>46238</v>
      </c>
      <c r="F7802">
        <f>IF(INDEX(Transactions!$L:$L,ROW()-8)="",0,INDEX(Transactions!$Q:$Q,ROW()-8))</f>
        <v>0</v>
      </c>
    </row>
    <row r="7803" spans="2:6" x14ac:dyDescent="0.15">
      <c r="B7803">
        <f ca="1">IF(INDEX(Transactions!$L:$L,ROW()-8)="",TODAY(),INDEX(Transactions!$G:$G,ROW()-8))</f>
        <v>46238</v>
      </c>
      <c r="F7803">
        <f>IF(INDEX(Transactions!$L:$L,ROW()-8)="",0,INDEX(Transactions!$Q:$Q,ROW()-8))</f>
        <v>0</v>
      </c>
    </row>
    <row r="7804" spans="2:6" x14ac:dyDescent="0.15">
      <c r="B7804">
        <f ca="1">IF(INDEX(Transactions!$L:$L,ROW()-8)="",TODAY(),INDEX(Transactions!$G:$G,ROW()-8))</f>
        <v>46238</v>
      </c>
      <c r="F7804">
        <f>IF(INDEX(Transactions!$L:$L,ROW()-8)="",0,INDEX(Transactions!$Q:$Q,ROW()-8))</f>
        <v>0</v>
      </c>
    </row>
    <row r="7805" spans="2:6" x14ac:dyDescent="0.15">
      <c r="B7805">
        <f ca="1">IF(INDEX(Transactions!$L:$L,ROW()-8)="",TODAY(),INDEX(Transactions!$G:$G,ROW()-8))</f>
        <v>46238</v>
      </c>
      <c r="F7805">
        <f>IF(INDEX(Transactions!$L:$L,ROW()-8)="",0,INDEX(Transactions!$Q:$Q,ROW()-8))</f>
        <v>0</v>
      </c>
    </row>
    <row r="7806" spans="2:6" x14ac:dyDescent="0.15">
      <c r="B7806">
        <f ca="1">IF(INDEX(Transactions!$L:$L,ROW()-8)="",TODAY(),INDEX(Transactions!$G:$G,ROW()-8))</f>
        <v>46238</v>
      </c>
      <c r="F7806">
        <f>IF(INDEX(Transactions!$L:$L,ROW()-8)="",0,INDEX(Transactions!$Q:$Q,ROW()-8))</f>
        <v>0</v>
      </c>
    </row>
    <row r="7807" spans="2:6" x14ac:dyDescent="0.15">
      <c r="B7807">
        <f ca="1">IF(INDEX(Transactions!$L:$L,ROW()-8)="",TODAY(),INDEX(Transactions!$G:$G,ROW()-8))</f>
        <v>46238</v>
      </c>
      <c r="F7807">
        <f>IF(INDEX(Transactions!$L:$L,ROW()-8)="",0,INDEX(Transactions!$Q:$Q,ROW()-8))</f>
        <v>0</v>
      </c>
    </row>
    <row r="7808" spans="2:6" x14ac:dyDescent="0.15">
      <c r="B7808">
        <f ca="1">IF(INDEX(Transactions!$L:$L,ROW()-8)="",TODAY(),INDEX(Transactions!$G:$G,ROW()-8))</f>
        <v>46238</v>
      </c>
      <c r="F7808">
        <f>IF(INDEX(Transactions!$L:$L,ROW()-8)="",0,INDEX(Transactions!$Q:$Q,ROW()-8))</f>
        <v>0</v>
      </c>
    </row>
    <row r="7809" spans="2:6" x14ac:dyDescent="0.15">
      <c r="B7809">
        <f ca="1">IF(INDEX(Transactions!$L:$L,ROW()-8)="",TODAY(),INDEX(Transactions!$G:$G,ROW()-8))</f>
        <v>46238</v>
      </c>
      <c r="F7809">
        <f>IF(INDEX(Transactions!$L:$L,ROW()-8)="",0,INDEX(Transactions!$Q:$Q,ROW()-8))</f>
        <v>0</v>
      </c>
    </row>
    <row r="7810" spans="2:6" x14ac:dyDescent="0.15">
      <c r="B7810">
        <f ca="1">IF(INDEX(Transactions!$L:$L,ROW()-8)="",TODAY(),INDEX(Transactions!$G:$G,ROW()-8))</f>
        <v>46238</v>
      </c>
      <c r="F7810">
        <f>IF(INDEX(Transactions!$L:$L,ROW()-8)="",0,INDEX(Transactions!$Q:$Q,ROW()-8))</f>
        <v>0</v>
      </c>
    </row>
    <row r="7811" spans="2:6" x14ac:dyDescent="0.15">
      <c r="B7811">
        <f ca="1">IF(INDEX(Transactions!$L:$L,ROW()-8)="",TODAY(),INDEX(Transactions!$G:$G,ROW()-8))</f>
        <v>46238</v>
      </c>
      <c r="F7811">
        <f>IF(INDEX(Transactions!$L:$L,ROW()-8)="",0,INDEX(Transactions!$Q:$Q,ROW()-8))</f>
        <v>0</v>
      </c>
    </row>
    <row r="7812" spans="2:6" x14ac:dyDescent="0.15">
      <c r="B7812">
        <f ca="1">IF(INDEX(Transactions!$L:$L,ROW()-8)="",TODAY(),INDEX(Transactions!$G:$G,ROW()-8))</f>
        <v>46238</v>
      </c>
      <c r="F7812">
        <f>IF(INDEX(Transactions!$L:$L,ROW()-8)="",0,INDEX(Transactions!$Q:$Q,ROW()-8))</f>
        <v>0</v>
      </c>
    </row>
    <row r="7813" spans="2:6" x14ac:dyDescent="0.15">
      <c r="B7813">
        <f ca="1">IF(INDEX(Transactions!$L:$L,ROW()-8)="",TODAY(),INDEX(Transactions!$G:$G,ROW()-8))</f>
        <v>46238</v>
      </c>
      <c r="F7813">
        <f>IF(INDEX(Transactions!$L:$L,ROW()-8)="",0,INDEX(Transactions!$Q:$Q,ROW()-8))</f>
        <v>0</v>
      </c>
    </row>
    <row r="7814" spans="2:6" x14ac:dyDescent="0.15">
      <c r="B7814">
        <f ca="1">IF(INDEX(Transactions!$L:$L,ROW()-8)="",TODAY(),INDEX(Transactions!$G:$G,ROW()-8))</f>
        <v>46238</v>
      </c>
      <c r="F7814">
        <f>IF(INDEX(Transactions!$L:$L,ROW()-8)="",0,INDEX(Transactions!$Q:$Q,ROW()-8))</f>
        <v>0</v>
      </c>
    </row>
    <row r="7815" spans="2:6" x14ac:dyDescent="0.15">
      <c r="B7815">
        <f ca="1">IF(INDEX(Transactions!$L:$L,ROW()-8)="",TODAY(),INDEX(Transactions!$G:$G,ROW()-8))</f>
        <v>46238</v>
      </c>
      <c r="F7815">
        <f>IF(INDEX(Transactions!$L:$L,ROW()-8)="",0,INDEX(Transactions!$Q:$Q,ROW()-8))</f>
        <v>0</v>
      </c>
    </row>
    <row r="7816" spans="2:6" x14ac:dyDescent="0.15">
      <c r="B7816">
        <f ca="1">IF(INDEX(Transactions!$L:$L,ROW()-8)="",TODAY(),INDEX(Transactions!$G:$G,ROW()-8))</f>
        <v>46238</v>
      </c>
      <c r="F7816">
        <f>IF(INDEX(Transactions!$L:$L,ROW()-8)="",0,INDEX(Transactions!$Q:$Q,ROW()-8))</f>
        <v>0</v>
      </c>
    </row>
    <row r="7817" spans="2:6" x14ac:dyDescent="0.15">
      <c r="B7817">
        <f ca="1">IF(INDEX(Transactions!$L:$L,ROW()-8)="",TODAY(),INDEX(Transactions!$G:$G,ROW()-8))</f>
        <v>46238</v>
      </c>
      <c r="F7817">
        <f>IF(INDEX(Transactions!$L:$L,ROW()-8)="",0,INDEX(Transactions!$Q:$Q,ROW()-8))</f>
        <v>0</v>
      </c>
    </row>
    <row r="7818" spans="2:6" x14ac:dyDescent="0.15">
      <c r="B7818">
        <f ca="1">IF(INDEX(Transactions!$L:$L,ROW()-8)="",TODAY(),INDEX(Transactions!$G:$G,ROW()-8))</f>
        <v>46238</v>
      </c>
      <c r="F7818">
        <f>IF(INDEX(Transactions!$L:$L,ROW()-8)="",0,INDEX(Transactions!$Q:$Q,ROW()-8))</f>
        <v>0</v>
      </c>
    </row>
    <row r="7819" spans="2:6" x14ac:dyDescent="0.15">
      <c r="B7819">
        <f ca="1">IF(INDEX(Transactions!$L:$L,ROW()-8)="",TODAY(),INDEX(Transactions!$G:$G,ROW()-8))</f>
        <v>46238</v>
      </c>
      <c r="F7819">
        <f>IF(INDEX(Transactions!$L:$L,ROW()-8)="",0,INDEX(Transactions!$Q:$Q,ROW()-8))</f>
        <v>0</v>
      </c>
    </row>
    <row r="7820" spans="2:6" x14ac:dyDescent="0.15">
      <c r="B7820">
        <f ca="1">IF(INDEX(Transactions!$L:$L,ROW()-8)="",TODAY(),INDEX(Transactions!$G:$G,ROW()-8))</f>
        <v>46238</v>
      </c>
      <c r="F7820">
        <f>IF(INDEX(Transactions!$L:$L,ROW()-8)="",0,INDEX(Transactions!$Q:$Q,ROW()-8))</f>
        <v>0</v>
      </c>
    </row>
    <row r="7821" spans="2:6" x14ac:dyDescent="0.15">
      <c r="B7821">
        <f ca="1">IF(INDEX(Transactions!$L:$L,ROW()-8)="",TODAY(),INDEX(Transactions!$G:$G,ROW()-8))</f>
        <v>46238</v>
      </c>
      <c r="F7821">
        <f>IF(INDEX(Transactions!$L:$L,ROW()-8)="",0,INDEX(Transactions!$Q:$Q,ROW()-8))</f>
        <v>0</v>
      </c>
    </row>
    <row r="7822" spans="2:6" x14ac:dyDescent="0.15">
      <c r="B7822">
        <f ca="1">IF(INDEX(Transactions!$L:$L,ROW()-8)="",TODAY(),INDEX(Transactions!$G:$G,ROW()-8))</f>
        <v>46238</v>
      </c>
      <c r="F7822">
        <f>IF(INDEX(Transactions!$L:$L,ROW()-8)="",0,INDEX(Transactions!$Q:$Q,ROW()-8))</f>
        <v>0</v>
      </c>
    </row>
    <row r="7823" spans="2:6" x14ac:dyDescent="0.15">
      <c r="B7823">
        <f ca="1">IF(INDEX(Transactions!$L:$L,ROW()-8)="",TODAY(),INDEX(Transactions!$G:$G,ROW()-8))</f>
        <v>46238</v>
      </c>
      <c r="F7823">
        <f>IF(INDEX(Transactions!$L:$L,ROW()-8)="",0,INDEX(Transactions!$Q:$Q,ROW()-8))</f>
        <v>0</v>
      </c>
    </row>
    <row r="7824" spans="2:6" x14ac:dyDescent="0.15">
      <c r="B7824">
        <f ca="1">IF(INDEX(Transactions!$L:$L,ROW()-8)="",TODAY(),INDEX(Transactions!$G:$G,ROW()-8))</f>
        <v>46238</v>
      </c>
      <c r="F7824">
        <f>IF(INDEX(Transactions!$L:$L,ROW()-8)="",0,INDEX(Transactions!$Q:$Q,ROW()-8))</f>
        <v>0</v>
      </c>
    </row>
    <row r="7825" spans="2:6" x14ac:dyDescent="0.15">
      <c r="B7825">
        <f ca="1">IF(INDEX(Transactions!$L:$L,ROW()-8)="",TODAY(),INDEX(Transactions!$G:$G,ROW()-8))</f>
        <v>46238</v>
      </c>
      <c r="F7825">
        <f>IF(INDEX(Transactions!$L:$L,ROW()-8)="",0,INDEX(Transactions!$Q:$Q,ROW()-8))</f>
        <v>0</v>
      </c>
    </row>
    <row r="7826" spans="2:6" x14ac:dyDescent="0.15">
      <c r="B7826">
        <f ca="1">IF(INDEX(Transactions!$L:$L,ROW()-8)="",TODAY(),INDEX(Transactions!$G:$G,ROW()-8))</f>
        <v>46238</v>
      </c>
      <c r="F7826">
        <f>IF(INDEX(Transactions!$L:$L,ROW()-8)="",0,INDEX(Transactions!$Q:$Q,ROW()-8))</f>
        <v>0</v>
      </c>
    </row>
    <row r="7827" spans="2:6" x14ac:dyDescent="0.15">
      <c r="B7827">
        <f ca="1">IF(INDEX(Transactions!$L:$L,ROW()-8)="",TODAY(),INDEX(Transactions!$G:$G,ROW()-8))</f>
        <v>46238</v>
      </c>
      <c r="F7827">
        <f>IF(INDEX(Transactions!$L:$L,ROW()-8)="",0,INDEX(Transactions!$Q:$Q,ROW()-8))</f>
        <v>0</v>
      </c>
    </row>
    <row r="7828" spans="2:6" x14ac:dyDescent="0.15">
      <c r="B7828">
        <f ca="1">IF(INDEX(Transactions!$L:$L,ROW()-8)="",TODAY(),INDEX(Transactions!$G:$G,ROW()-8))</f>
        <v>46238</v>
      </c>
      <c r="F7828">
        <f>IF(INDEX(Transactions!$L:$L,ROW()-8)="",0,INDEX(Transactions!$Q:$Q,ROW()-8))</f>
        <v>0</v>
      </c>
    </row>
    <row r="7829" spans="2:6" x14ac:dyDescent="0.15">
      <c r="B7829">
        <f ca="1">IF(INDEX(Transactions!$L:$L,ROW()-8)="",TODAY(),INDEX(Transactions!$G:$G,ROW()-8))</f>
        <v>46238</v>
      </c>
      <c r="F7829">
        <f>IF(INDEX(Transactions!$L:$L,ROW()-8)="",0,INDEX(Transactions!$Q:$Q,ROW()-8))</f>
        <v>0</v>
      </c>
    </row>
    <row r="7830" spans="2:6" x14ac:dyDescent="0.15">
      <c r="B7830">
        <f ca="1">IF(INDEX(Transactions!$L:$L,ROW()-8)="",TODAY(),INDEX(Transactions!$G:$G,ROW()-8))</f>
        <v>46238</v>
      </c>
      <c r="F7830">
        <f>IF(INDEX(Transactions!$L:$L,ROW()-8)="",0,INDEX(Transactions!$Q:$Q,ROW()-8))</f>
        <v>0</v>
      </c>
    </row>
    <row r="7831" spans="2:6" x14ac:dyDescent="0.15">
      <c r="B7831">
        <f ca="1">IF(INDEX(Transactions!$L:$L,ROW()-8)="",TODAY(),INDEX(Transactions!$G:$G,ROW()-8))</f>
        <v>46238</v>
      </c>
      <c r="F7831">
        <f>IF(INDEX(Transactions!$L:$L,ROW()-8)="",0,INDEX(Transactions!$Q:$Q,ROW()-8))</f>
        <v>0</v>
      </c>
    </row>
    <row r="7832" spans="2:6" x14ac:dyDescent="0.15">
      <c r="B7832">
        <f ca="1">IF(INDEX(Transactions!$L:$L,ROW()-8)="",TODAY(),INDEX(Transactions!$G:$G,ROW()-8))</f>
        <v>46238</v>
      </c>
      <c r="F7832">
        <f>IF(INDEX(Transactions!$L:$L,ROW()-8)="",0,INDEX(Transactions!$Q:$Q,ROW()-8))</f>
        <v>0</v>
      </c>
    </row>
    <row r="7833" spans="2:6" x14ac:dyDescent="0.15">
      <c r="B7833">
        <f ca="1">IF(INDEX(Transactions!$L:$L,ROW()-8)="",TODAY(),INDEX(Transactions!$G:$G,ROW()-8))</f>
        <v>46238</v>
      </c>
      <c r="F7833">
        <f>IF(INDEX(Transactions!$L:$L,ROW()-8)="",0,INDEX(Transactions!$Q:$Q,ROW()-8))</f>
        <v>0</v>
      </c>
    </row>
    <row r="7834" spans="2:6" x14ac:dyDescent="0.15">
      <c r="B7834">
        <f ca="1">IF(INDEX(Transactions!$L:$L,ROW()-8)="",TODAY(),INDEX(Transactions!$G:$G,ROW()-8))</f>
        <v>46238</v>
      </c>
      <c r="F7834">
        <f>IF(INDEX(Transactions!$L:$L,ROW()-8)="",0,INDEX(Transactions!$Q:$Q,ROW()-8))</f>
        <v>0</v>
      </c>
    </row>
    <row r="7835" spans="2:6" x14ac:dyDescent="0.15">
      <c r="B7835">
        <f ca="1">IF(INDEX(Transactions!$L:$L,ROW()-8)="",TODAY(),INDEX(Transactions!$G:$G,ROW()-8))</f>
        <v>46238</v>
      </c>
      <c r="F7835">
        <f>IF(INDEX(Transactions!$L:$L,ROW()-8)="",0,INDEX(Transactions!$Q:$Q,ROW()-8))</f>
        <v>0</v>
      </c>
    </row>
    <row r="7836" spans="2:6" x14ac:dyDescent="0.15">
      <c r="B7836">
        <f ca="1">IF(INDEX(Transactions!$L:$L,ROW()-8)="",TODAY(),INDEX(Transactions!$G:$G,ROW()-8))</f>
        <v>46238</v>
      </c>
      <c r="F7836">
        <f>IF(INDEX(Transactions!$L:$L,ROW()-8)="",0,INDEX(Transactions!$Q:$Q,ROW()-8))</f>
        <v>0</v>
      </c>
    </row>
    <row r="7837" spans="2:6" x14ac:dyDescent="0.15">
      <c r="B7837">
        <f ca="1">IF(INDEX(Transactions!$L:$L,ROW()-8)="",TODAY(),INDEX(Transactions!$G:$G,ROW()-8))</f>
        <v>46238</v>
      </c>
      <c r="F7837">
        <f>IF(INDEX(Transactions!$L:$L,ROW()-8)="",0,INDEX(Transactions!$Q:$Q,ROW()-8))</f>
        <v>0</v>
      </c>
    </row>
    <row r="7838" spans="2:6" x14ac:dyDescent="0.15">
      <c r="B7838">
        <f ca="1">IF(INDEX(Transactions!$L:$L,ROW()-8)="",TODAY(),INDEX(Transactions!$G:$G,ROW()-8))</f>
        <v>46238</v>
      </c>
      <c r="F7838">
        <f>IF(INDEX(Transactions!$L:$L,ROW()-8)="",0,INDEX(Transactions!$Q:$Q,ROW()-8))</f>
        <v>0</v>
      </c>
    </row>
    <row r="7839" spans="2:6" x14ac:dyDescent="0.15">
      <c r="B7839">
        <f ca="1">IF(INDEX(Transactions!$L:$L,ROW()-8)="",TODAY(),INDEX(Transactions!$G:$G,ROW()-8))</f>
        <v>46238</v>
      </c>
      <c r="F7839">
        <f>IF(INDEX(Transactions!$L:$L,ROW()-8)="",0,INDEX(Transactions!$Q:$Q,ROW()-8))</f>
        <v>0</v>
      </c>
    </row>
    <row r="7840" spans="2:6" x14ac:dyDescent="0.15">
      <c r="B7840">
        <f ca="1">IF(INDEX(Transactions!$L:$L,ROW()-8)="",TODAY(),INDEX(Transactions!$G:$G,ROW()-8))</f>
        <v>46238</v>
      </c>
      <c r="F7840">
        <f>IF(INDEX(Transactions!$L:$L,ROW()-8)="",0,INDEX(Transactions!$Q:$Q,ROW()-8))</f>
        <v>0</v>
      </c>
    </row>
    <row r="7841" spans="2:6" x14ac:dyDescent="0.15">
      <c r="B7841">
        <f ca="1">IF(INDEX(Transactions!$L:$L,ROW()-8)="",TODAY(),INDEX(Transactions!$G:$G,ROW()-8))</f>
        <v>46238</v>
      </c>
      <c r="F7841">
        <f>IF(INDEX(Transactions!$L:$L,ROW()-8)="",0,INDEX(Transactions!$Q:$Q,ROW()-8))</f>
        <v>0</v>
      </c>
    </row>
    <row r="7842" spans="2:6" x14ac:dyDescent="0.15">
      <c r="B7842">
        <f ca="1">IF(INDEX(Transactions!$L:$L,ROW()-8)="",TODAY(),INDEX(Transactions!$G:$G,ROW()-8))</f>
        <v>46238</v>
      </c>
      <c r="F7842">
        <f>IF(INDEX(Transactions!$L:$L,ROW()-8)="",0,INDEX(Transactions!$Q:$Q,ROW()-8))</f>
        <v>0</v>
      </c>
    </row>
    <row r="7843" spans="2:6" x14ac:dyDescent="0.15">
      <c r="B7843">
        <f ca="1">IF(INDEX(Transactions!$L:$L,ROW()-8)="",TODAY(),INDEX(Transactions!$G:$G,ROW()-8))</f>
        <v>46238</v>
      </c>
      <c r="F7843">
        <f>IF(INDEX(Transactions!$L:$L,ROW()-8)="",0,INDEX(Transactions!$Q:$Q,ROW()-8))</f>
        <v>0</v>
      </c>
    </row>
    <row r="7844" spans="2:6" x14ac:dyDescent="0.15">
      <c r="B7844">
        <f ca="1">IF(INDEX(Transactions!$L:$L,ROW()-8)="",TODAY(),INDEX(Transactions!$G:$G,ROW()-8))</f>
        <v>46238</v>
      </c>
      <c r="F7844">
        <f>IF(INDEX(Transactions!$L:$L,ROW()-8)="",0,INDEX(Transactions!$Q:$Q,ROW()-8))</f>
        <v>0</v>
      </c>
    </row>
    <row r="7845" spans="2:6" x14ac:dyDescent="0.15">
      <c r="B7845">
        <f ca="1">IF(INDEX(Transactions!$L:$L,ROW()-8)="",TODAY(),INDEX(Transactions!$G:$G,ROW()-8))</f>
        <v>46238</v>
      </c>
      <c r="F7845">
        <f>IF(INDEX(Transactions!$L:$L,ROW()-8)="",0,INDEX(Transactions!$Q:$Q,ROW()-8))</f>
        <v>0</v>
      </c>
    </row>
    <row r="7846" spans="2:6" x14ac:dyDescent="0.15">
      <c r="B7846">
        <f ca="1">IF(INDEX(Transactions!$L:$L,ROW()-8)="",TODAY(),INDEX(Transactions!$G:$G,ROW()-8))</f>
        <v>46238</v>
      </c>
      <c r="F7846">
        <f>IF(INDEX(Transactions!$L:$L,ROW()-8)="",0,INDEX(Transactions!$Q:$Q,ROW()-8))</f>
        <v>0</v>
      </c>
    </row>
    <row r="7847" spans="2:6" x14ac:dyDescent="0.15">
      <c r="B7847">
        <f ca="1">IF(INDEX(Transactions!$L:$L,ROW()-8)="",TODAY(),INDEX(Transactions!$G:$G,ROW()-8))</f>
        <v>46238</v>
      </c>
      <c r="F7847">
        <f>IF(INDEX(Transactions!$L:$L,ROW()-8)="",0,INDEX(Transactions!$Q:$Q,ROW()-8))</f>
        <v>0</v>
      </c>
    </row>
    <row r="7848" spans="2:6" x14ac:dyDescent="0.15">
      <c r="B7848">
        <f ca="1">IF(INDEX(Transactions!$L:$L,ROW()-8)="",TODAY(),INDEX(Transactions!$G:$G,ROW()-8))</f>
        <v>46238</v>
      </c>
      <c r="F7848">
        <f>IF(INDEX(Transactions!$L:$L,ROW()-8)="",0,INDEX(Transactions!$Q:$Q,ROW()-8))</f>
        <v>0</v>
      </c>
    </row>
    <row r="7849" spans="2:6" x14ac:dyDescent="0.15">
      <c r="B7849">
        <f ca="1">IF(INDEX(Transactions!$L:$L,ROW()-8)="",TODAY(),INDEX(Transactions!$G:$G,ROW()-8))</f>
        <v>46238</v>
      </c>
      <c r="F7849">
        <f>IF(INDEX(Transactions!$L:$L,ROW()-8)="",0,INDEX(Transactions!$Q:$Q,ROW()-8))</f>
        <v>0</v>
      </c>
    </row>
    <row r="7850" spans="2:6" x14ac:dyDescent="0.15">
      <c r="B7850">
        <f ca="1">IF(INDEX(Transactions!$L:$L,ROW()-8)="",TODAY(),INDEX(Transactions!$G:$G,ROW()-8))</f>
        <v>46238</v>
      </c>
      <c r="F7850">
        <f>IF(INDEX(Transactions!$L:$L,ROW()-8)="",0,INDEX(Transactions!$Q:$Q,ROW()-8))</f>
        <v>0</v>
      </c>
    </row>
    <row r="7851" spans="2:6" x14ac:dyDescent="0.15">
      <c r="B7851">
        <f ca="1">IF(INDEX(Transactions!$L:$L,ROW()-8)="",TODAY(),INDEX(Transactions!$G:$G,ROW()-8))</f>
        <v>46238</v>
      </c>
      <c r="F7851">
        <f>IF(INDEX(Transactions!$L:$L,ROW()-8)="",0,INDEX(Transactions!$Q:$Q,ROW()-8))</f>
        <v>0</v>
      </c>
    </row>
    <row r="7852" spans="2:6" x14ac:dyDescent="0.15">
      <c r="B7852">
        <f ca="1">IF(INDEX(Transactions!$L:$L,ROW()-8)="",TODAY(),INDEX(Transactions!$G:$G,ROW()-8))</f>
        <v>46238</v>
      </c>
      <c r="F7852">
        <f>IF(INDEX(Transactions!$L:$L,ROW()-8)="",0,INDEX(Transactions!$Q:$Q,ROW()-8))</f>
        <v>0</v>
      </c>
    </row>
    <row r="7853" spans="2:6" x14ac:dyDescent="0.15">
      <c r="B7853">
        <f ca="1">IF(INDEX(Transactions!$L:$L,ROW()-8)="",TODAY(),INDEX(Transactions!$G:$G,ROW()-8))</f>
        <v>46238</v>
      </c>
      <c r="F7853">
        <f>IF(INDEX(Transactions!$L:$L,ROW()-8)="",0,INDEX(Transactions!$Q:$Q,ROW()-8))</f>
        <v>0</v>
      </c>
    </row>
    <row r="7854" spans="2:6" x14ac:dyDescent="0.15">
      <c r="B7854">
        <f ca="1">IF(INDEX(Transactions!$L:$L,ROW()-8)="",TODAY(),INDEX(Transactions!$G:$G,ROW()-8))</f>
        <v>46238</v>
      </c>
      <c r="F7854">
        <f>IF(INDEX(Transactions!$L:$L,ROW()-8)="",0,INDEX(Transactions!$Q:$Q,ROW()-8))</f>
        <v>0</v>
      </c>
    </row>
    <row r="7855" spans="2:6" x14ac:dyDescent="0.15">
      <c r="B7855">
        <f ca="1">IF(INDEX(Transactions!$L:$L,ROW()-8)="",TODAY(),INDEX(Transactions!$G:$G,ROW()-8))</f>
        <v>46238</v>
      </c>
      <c r="F7855">
        <f>IF(INDEX(Transactions!$L:$L,ROW()-8)="",0,INDEX(Transactions!$Q:$Q,ROW()-8))</f>
        <v>0</v>
      </c>
    </row>
    <row r="7856" spans="2:6" x14ac:dyDescent="0.15">
      <c r="B7856">
        <f ca="1">IF(INDEX(Transactions!$L:$L,ROW()-8)="",TODAY(),INDEX(Transactions!$G:$G,ROW()-8))</f>
        <v>46238</v>
      </c>
      <c r="F7856">
        <f>IF(INDEX(Transactions!$L:$L,ROW()-8)="",0,INDEX(Transactions!$Q:$Q,ROW()-8))</f>
        <v>0</v>
      </c>
    </row>
    <row r="7857" spans="2:6" x14ac:dyDescent="0.15">
      <c r="B7857">
        <f ca="1">IF(INDEX(Transactions!$L:$L,ROW()-8)="",TODAY(),INDEX(Transactions!$G:$G,ROW()-8))</f>
        <v>46238</v>
      </c>
      <c r="F7857">
        <f>IF(INDEX(Transactions!$L:$L,ROW()-8)="",0,INDEX(Transactions!$Q:$Q,ROW()-8))</f>
        <v>0</v>
      </c>
    </row>
    <row r="7858" spans="2:6" x14ac:dyDescent="0.15">
      <c r="B7858">
        <f ca="1">IF(INDEX(Transactions!$L:$L,ROW()-8)="",TODAY(),INDEX(Transactions!$G:$G,ROW()-8))</f>
        <v>46238</v>
      </c>
      <c r="F7858">
        <f>IF(INDEX(Transactions!$L:$L,ROW()-8)="",0,INDEX(Transactions!$Q:$Q,ROW()-8))</f>
        <v>0</v>
      </c>
    </row>
    <row r="7859" spans="2:6" x14ac:dyDescent="0.15">
      <c r="B7859">
        <f ca="1">IF(INDEX(Transactions!$L:$L,ROW()-8)="",TODAY(),INDEX(Transactions!$G:$G,ROW()-8))</f>
        <v>46238</v>
      </c>
      <c r="F7859">
        <f>IF(INDEX(Transactions!$L:$L,ROW()-8)="",0,INDEX(Transactions!$Q:$Q,ROW()-8))</f>
        <v>0</v>
      </c>
    </row>
    <row r="7860" spans="2:6" x14ac:dyDescent="0.15">
      <c r="B7860">
        <f ca="1">IF(INDEX(Transactions!$L:$L,ROW()-8)="",TODAY(),INDEX(Transactions!$G:$G,ROW()-8))</f>
        <v>46238</v>
      </c>
      <c r="F7860">
        <f>IF(INDEX(Transactions!$L:$L,ROW()-8)="",0,INDEX(Transactions!$Q:$Q,ROW()-8))</f>
        <v>0</v>
      </c>
    </row>
    <row r="7861" spans="2:6" x14ac:dyDescent="0.15">
      <c r="B7861">
        <f ca="1">IF(INDEX(Transactions!$L:$L,ROW()-8)="",TODAY(),INDEX(Transactions!$G:$G,ROW()-8))</f>
        <v>46238</v>
      </c>
      <c r="F7861">
        <f>IF(INDEX(Transactions!$L:$L,ROW()-8)="",0,INDEX(Transactions!$Q:$Q,ROW()-8))</f>
        <v>0</v>
      </c>
    </row>
    <row r="7862" spans="2:6" x14ac:dyDescent="0.15">
      <c r="B7862">
        <f ca="1">IF(INDEX(Transactions!$L:$L,ROW()-8)="",TODAY(),INDEX(Transactions!$G:$G,ROW()-8))</f>
        <v>46238</v>
      </c>
      <c r="F7862">
        <f>IF(INDEX(Transactions!$L:$L,ROW()-8)="",0,INDEX(Transactions!$Q:$Q,ROW()-8))</f>
        <v>0</v>
      </c>
    </row>
    <row r="7863" spans="2:6" x14ac:dyDescent="0.15">
      <c r="B7863">
        <f ca="1">IF(INDEX(Transactions!$L:$L,ROW()-8)="",TODAY(),INDEX(Transactions!$G:$G,ROW()-8))</f>
        <v>46238</v>
      </c>
      <c r="F7863">
        <f>IF(INDEX(Transactions!$L:$L,ROW()-8)="",0,INDEX(Transactions!$Q:$Q,ROW()-8))</f>
        <v>0</v>
      </c>
    </row>
    <row r="7864" spans="2:6" x14ac:dyDescent="0.15">
      <c r="B7864">
        <f ca="1">IF(INDEX(Transactions!$L:$L,ROW()-8)="",TODAY(),INDEX(Transactions!$G:$G,ROW()-8))</f>
        <v>46238</v>
      </c>
      <c r="F7864">
        <f>IF(INDEX(Transactions!$L:$L,ROW()-8)="",0,INDEX(Transactions!$Q:$Q,ROW()-8))</f>
        <v>0</v>
      </c>
    </row>
    <row r="7865" spans="2:6" x14ac:dyDescent="0.15">
      <c r="B7865">
        <f ca="1">IF(INDEX(Transactions!$L:$L,ROW()-8)="",TODAY(),INDEX(Transactions!$G:$G,ROW()-8))</f>
        <v>46238</v>
      </c>
      <c r="F7865">
        <f>IF(INDEX(Transactions!$L:$L,ROW()-8)="",0,INDEX(Transactions!$Q:$Q,ROW()-8))</f>
        <v>0</v>
      </c>
    </row>
    <row r="7866" spans="2:6" x14ac:dyDescent="0.15">
      <c r="B7866">
        <f ca="1">IF(INDEX(Transactions!$L:$L,ROW()-8)="",TODAY(),INDEX(Transactions!$G:$G,ROW()-8))</f>
        <v>46238</v>
      </c>
      <c r="F7866">
        <f>IF(INDEX(Transactions!$L:$L,ROW()-8)="",0,INDEX(Transactions!$Q:$Q,ROW()-8))</f>
        <v>0</v>
      </c>
    </row>
    <row r="7867" spans="2:6" x14ac:dyDescent="0.15">
      <c r="B7867">
        <f ca="1">IF(INDEX(Transactions!$L:$L,ROW()-8)="",TODAY(),INDEX(Transactions!$G:$G,ROW()-8))</f>
        <v>46238</v>
      </c>
      <c r="F7867">
        <f>IF(INDEX(Transactions!$L:$L,ROW()-8)="",0,INDEX(Transactions!$Q:$Q,ROW()-8))</f>
        <v>0</v>
      </c>
    </row>
    <row r="7868" spans="2:6" x14ac:dyDescent="0.15">
      <c r="B7868">
        <f ca="1">IF(INDEX(Transactions!$L:$L,ROW()-8)="",TODAY(),INDEX(Transactions!$G:$G,ROW()-8))</f>
        <v>46238</v>
      </c>
      <c r="F7868">
        <f>IF(INDEX(Transactions!$L:$L,ROW()-8)="",0,INDEX(Transactions!$Q:$Q,ROW()-8))</f>
        <v>0</v>
      </c>
    </row>
    <row r="7869" spans="2:6" x14ac:dyDescent="0.15">
      <c r="B7869">
        <f ca="1">IF(INDEX(Transactions!$L:$L,ROW()-8)="",TODAY(),INDEX(Transactions!$G:$G,ROW()-8))</f>
        <v>46238</v>
      </c>
      <c r="F7869">
        <f>IF(INDEX(Transactions!$L:$L,ROW()-8)="",0,INDEX(Transactions!$Q:$Q,ROW()-8))</f>
        <v>0</v>
      </c>
    </row>
    <row r="7870" spans="2:6" x14ac:dyDescent="0.15">
      <c r="B7870">
        <f ca="1">IF(INDEX(Transactions!$L:$L,ROW()-8)="",TODAY(),INDEX(Transactions!$G:$G,ROW()-8))</f>
        <v>46238</v>
      </c>
      <c r="F7870">
        <f>IF(INDEX(Transactions!$L:$L,ROW()-8)="",0,INDEX(Transactions!$Q:$Q,ROW()-8))</f>
        <v>0</v>
      </c>
    </row>
    <row r="7871" spans="2:6" x14ac:dyDescent="0.15">
      <c r="B7871">
        <f ca="1">IF(INDEX(Transactions!$L:$L,ROW()-8)="",TODAY(),INDEX(Transactions!$G:$G,ROW()-8))</f>
        <v>46238</v>
      </c>
      <c r="F7871">
        <f>IF(INDEX(Transactions!$L:$L,ROW()-8)="",0,INDEX(Transactions!$Q:$Q,ROW()-8))</f>
        <v>0</v>
      </c>
    </row>
    <row r="7872" spans="2:6" x14ac:dyDescent="0.15">
      <c r="B7872">
        <f ca="1">IF(INDEX(Transactions!$L:$L,ROW()-8)="",TODAY(),INDEX(Transactions!$G:$G,ROW()-8))</f>
        <v>46238</v>
      </c>
      <c r="F7872">
        <f>IF(INDEX(Transactions!$L:$L,ROW()-8)="",0,INDEX(Transactions!$Q:$Q,ROW()-8))</f>
        <v>0</v>
      </c>
    </row>
    <row r="7873" spans="2:6" x14ac:dyDescent="0.15">
      <c r="B7873">
        <f ca="1">IF(INDEX(Transactions!$L:$L,ROW()-8)="",TODAY(),INDEX(Transactions!$G:$G,ROW()-8))</f>
        <v>46238</v>
      </c>
      <c r="F7873">
        <f>IF(INDEX(Transactions!$L:$L,ROW()-8)="",0,INDEX(Transactions!$Q:$Q,ROW()-8))</f>
        <v>0</v>
      </c>
    </row>
    <row r="7874" spans="2:6" x14ac:dyDescent="0.15">
      <c r="B7874">
        <f ca="1">IF(INDEX(Transactions!$L:$L,ROW()-8)="",TODAY(),INDEX(Transactions!$G:$G,ROW()-8))</f>
        <v>46238</v>
      </c>
      <c r="F7874">
        <f>IF(INDEX(Transactions!$L:$L,ROW()-8)="",0,INDEX(Transactions!$Q:$Q,ROW()-8))</f>
        <v>0</v>
      </c>
    </row>
    <row r="7875" spans="2:6" x14ac:dyDescent="0.15">
      <c r="B7875">
        <f ca="1">IF(INDEX(Transactions!$L:$L,ROW()-8)="",TODAY(),INDEX(Transactions!$G:$G,ROW()-8))</f>
        <v>46238</v>
      </c>
      <c r="F7875">
        <f>IF(INDEX(Transactions!$L:$L,ROW()-8)="",0,INDEX(Transactions!$Q:$Q,ROW()-8))</f>
        <v>0</v>
      </c>
    </row>
    <row r="7876" spans="2:6" x14ac:dyDescent="0.15">
      <c r="B7876">
        <f ca="1">IF(INDEX(Transactions!$L:$L,ROW()-8)="",TODAY(),INDEX(Transactions!$G:$G,ROW()-8))</f>
        <v>46238</v>
      </c>
      <c r="F7876">
        <f>IF(INDEX(Transactions!$L:$L,ROW()-8)="",0,INDEX(Transactions!$Q:$Q,ROW()-8))</f>
        <v>0</v>
      </c>
    </row>
    <row r="7877" spans="2:6" x14ac:dyDescent="0.15">
      <c r="B7877">
        <f ca="1">IF(INDEX(Transactions!$L:$L,ROW()-8)="",TODAY(),INDEX(Transactions!$G:$G,ROW()-8))</f>
        <v>46238</v>
      </c>
      <c r="F7877">
        <f>IF(INDEX(Transactions!$L:$L,ROW()-8)="",0,INDEX(Transactions!$Q:$Q,ROW()-8))</f>
        <v>0</v>
      </c>
    </row>
    <row r="7878" spans="2:6" x14ac:dyDescent="0.15">
      <c r="B7878">
        <f ca="1">IF(INDEX(Transactions!$L:$L,ROW()-8)="",TODAY(),INDEX(Transactions!$G:$G,ROW()-8))</f>
        <v>46238</v>
      </c>
      <c r="F7878">
        <f>IF(INDEX(Transactions!$L:$L,ROW()-8)="",0,INDEX(Transactions!$Q:$Q,ROW()-8))</f>
        <v>0</v>
      </c>
    </row>
    <row r="7879" spans="2:6" x14ac:dyDescent="0.15">
      <c r="B7879">
        <f ca="1">IF(INDEX(Transactions!$L:$L,ROW()-8)="",TODAY(),INDEX(Transactions!$G:$G,ROW()-8))</f>
        <v>46238</v>
      </c>
      <c r="F7879">
        <f>IF(INDEX(Transactions!$L:$L,ROW()-8)="",0,INDEX(Transactions!$Q:$Q,ROW()-8))</f>
        <v>0</v>
      </c>
    </row>
    <row r="7880" spans="2:6" x14ac:dyDescent="0.15">
      <c r="B7880">
        <f ca="1">IF(INDEX(Transactions!$L:$L,ROW()-8)="",TODAY(),INDEX(Transactions!$G:$G,ROW()-8))</f>
        <v>46238</v>
      </c>
      <c r="F7880">
        <f>IF(INDEX(Transactions!$L:$L,ROW()-8)="",0,INDEX(Transactions!$Q:$Q,ROW()-8))</f>
        <v>0</v>
      </c>
    </row>
    <row r="7881" spans="2:6" x14ac:dyDescent="0.15">
      <c r="B7881">
        <f ca="1">IF(INDEX(Transactions!$L:$L,ROW()-8)="",TODAY(),INDEX(Transactions!$G:$G,ROW()-8))</f>
        <v>46238</v>
      </c>
      <c r="F7881">
        <f>IF(INDEX(Transactions!$L:$L,ROW()-8)="",0,INDEX(Transactions!$Q:$Q,ROW()-8))</f>
        <v>0</v>
      </c>
    </row>
    <row r="7882" spans="2:6" x14ac:dyDescent="0.15">
      <c r="B7882">
        <f ca="1">IF(INDEX(Transactions!$L:$L,ROW()-8)="",TODAY(),INDEX(Transactions!$G:$G,ROW()-8))</f>
        <v>46238</v>
      </c>
      <c r="F7882">
        <f>IF(INDEX(Transactions!$L:$L,ROW()-8)="",0,INDEX(Transactions!$Q:$Q,ROW()-8))</f>
        <v>0</v>
      </c>
    </row>
    <row r="7883" spans="2:6" x14ac:dyDescent="0.15">
      <c r="B7883">
        <f ca="1">IF(INDEX(Transactions!$L:$L,ROW()-8)="",TODAY(),INDEX(Transactions!$G:$G,ROW()-8))</f>
        <v>46238</v>
      </c>
      <c r="F7883">
        <f>IF(INDEX(Transactions!$L:$L,ROW()-8)="",0,INDEX(Transactions!$Q:$Q,ROW()-8))</f>
        <v>0</v>
      </c>
    </row>
    <row r="7884" spans="2:6" x14ac:dyDescent="0.15">
      <c r="B7884">
        <f ca="1">IF(INDEX(Transactions!$L:$L,ROW()-8)="",TODAY(),INDEX(Transactions!$G:$G,ROW()-8))</f>
        <v>46238</v>
      </c>
      <c r="F7884">
        <f>IF(INDEX(Transactions!$L:$L,ROW()-8)="",0,INDEX(Transactions!$Q:$Q,ROW()-8))</f>
        <v>0</v>
      </c>
    </row>
    <row r="7885" spans="2:6" x14ac:dyDescent="0.15">
      <c r="B7885">
        <f ca="1">IF(INDEX(Transactions!$L:$L,ROW()-8)="",TODAY(),INDEX(Transactions!$G:$G,ROW()-8))</f>
        <v>46238</v>
      </c>
      <c r="F7885">
        <f>IF(INDEX(Transactions!$L:$L,ROW()-8)="",0,INDEX(Transactions!$Q:$Q,ROW()-8))</f>
        <v>0</v>
      </c>
    </row>
    <row r="7886" spans="2:6" x14ac:dyDescent="0.15">
      <c r="B7886">
        <f ca="1">IF(INDEX(Transactions!$L:$L,ROW()-8)="",TODAY(),INDEX(Transactions!$G:$G,ROW()-8))</f>
        <v>46238</v>
      </c>
      <c r="F7886">
        <f>IF(INDEX(Transactions!$L:$L,ROW()-8)="",0,INDEX(Transactions!$Q:$Q,ROW()-8))</f>
        <v>0</v>
      </c>
    </row>
    <row r="7887" spans="2:6" x14ac:dyDescent="0.15">
      <c r="B7887">
        <f ca="1">IF(INDEX(Transactions!$L:$L,ROW()-8)="",TODAY(),INDEX(Transactions!$G:$G,ROW()-8))</f>
        <v>46238</v>
      </c>
      <c r="F7887">
        <f>IF(INDEX(Transactions!$L:$L,ROW()-8)="",0,INDEX(Transactions!$Q:$Q,ROW()-8))</f>
        <v>0</v>
      </c>
    </row>
    <row r="7888" spans="2:6" x14ac:dyDescent="0.15">
      <c r="B7888">
        <f ca="1">IF(INDEX(Transactions!$L:$L,ROW()-8)="",TODAY(),INDEX(Transactions!$G:$G,ROW()-8))</f>
        <v>46238</v>
      </c>
      <c r="F7888">
        <f>IF(INDEX(Transactions!$L:$L,ROW()-8)="",0,INDEX(Transactions!$Q:$Q,ROW()-8))</f>
        <v>0</v>
      </c>
    </row>
    <row r="7889" spans="2:6" x14ac:dyDescent="0.15">
      <c r="B7889">
        <f ca="1">IF(INDEX(Transactions!$L:$L,ROW()-8)="",TODAY(),INDEX(Transactions!$G:$G,ROW()-8))</f>
        <v>46238</v>
      </c>
      <c r="F7889">
        <f>IF(INDEX(Transactions!$L:$L,ROW()-8)="",0,INDEX(Transactions!$Q:$Q,ROW()-8))</f>
        <v>0</v>
      </c>
    </row>
    <row r="7890" spans="2:6" x14ac:dyDescent="0.15">
      <c r="B7890">
        <f ca="1">IF(INDEX(Transactions!$L:$L,ROW()-8)="",TODAY(),INDEX(Transactions!$G:$G,ROW()-8))</f>
        <v>46238</v>
      </c>
      <c r="F7890">
        <f>IF(INDEX(Transactions!$L:$L,ROW()-8)="",0,INDEX(Transactions!$Q:$Q,ROW()-8))</f>
        <v>0</v>
      </c>
    </row>
    <row r="7891" spans="2:6" x14ac:dyDescent="0.15">
      <c r="B7891">
        <f ca="1">IF(INDEX(Transactions!$L:$L,ROW()-8)="",TODAY(),INDEX(Transactions!$G:$G,ROW()-8))</f>
        <v>46238</v>
      </c>
      <c r="F7891">
        <f>IF(INDEX(Transactions!$L:$L,ROW()-8)="",0,INDEX(Transactions!$Q:$Q,ROW()-8))</f>
        <v>0</v>
      </c>
    </row>
    <row r="7892" spans="2:6" x14ac:dyDescent="0.15">
      <c r="B7892">
        <f ca="1">IF(INDEX(Transactions!$L:$L,ROW()-8)="",TODAY(),INDEX(Transactions!$G:$G,ROW()-8))</f>
        <v>46238</v>
      </c>
      <c r="F7892">
        <f>IF(INDEX(Transactions!$L:$L,ROW()-8)="",0,INDEX(Transactions!$Q:$Q,ROW()-8))</f>
        <v>0</v>
      </c>
    </row>
    <row r="7893" spans="2:6" x14ac:dyDescent="0.15">
      <c r="B7893">
        <f ca="1">IF(INDEX(Transactions!$L:$L,ROW()-8)="",TODAY(),INDEX(Transactions!$G:$G,ROW()-8))</f>
        <v>46238</v>
      </c>
      <c r="F7893">
        <f>IF(INDEX(Transactions!$L:$L,ROW()-8)="",0,INDEX(Transactions!$Q:$Q,ROW()-8))</f>
        <v>0</v>
      </c>
    </row>
    <row r="7894" spans="2:6" x14ac:dyDescent="0.15">
      <c r="B7894">
        <f ca="1">IF(INDEX(Transactions!$L:$L,ROW()-8)="",TODAY(),INDEX(Transactions!$G:$G,ROW()-8))</f>
        <v>46238</v>
      </c>
      <c r="F7894">
        <f>IF(INDEX(Transactions!$L:$L,ROW()-8)="",0,INDEX(Transactions!$Q:$Q,ROW()-8))</f>
        <v>0</v>
      </c>
    </row>
    <row r="7895" spans="2:6" x14ac:dyDescent="0.15">
      <c r="B7895">
        <f ca="1">IF(INDEX(Transactions!$L:$L,ROW()-8)="",TODAY(),INDEX(Transactions!$G:$G,ROW()-8))</f>
        <v>46238</v>
      </c>
      <c r="F7895">
        <f>IF(INDEX(Transactions!$L:$L,ROW()-8)="",0,INDEX(Transactions!$Q:$Q,ROW()-8))</f>
        <v>0</v>
      </c>
    </row>
    <row r="7896" spans="2:6" x14ac:dyDescent="0.15">
      <c r="B7896">
        <f ca="1">IF(INDEX(Transactions!$L:$L,ROW()-8)="",TODAY(),INDEX(Transactions!$G:$G,ROW()-8))</f>
        <v>46238</v>
      </c>
      <c r="F7896">
        <f>IF(INDEX(Transactions!$L:$L,ROW()-8)="",0,INDEX(Transactions!$Q:$Q,ROW()-8))</f>
        <v>0</v>
      </c>
    </row>
    <row r="7897" spans="2:6" x14ac:dyDescent="0.15">
      <c r="B7897">
        <f ca="1">IF(INDEX(Transactions!$L:$L,ROW()-8)="",TODAY(),INDEX(Transactions!$G:$G,ROW()-8))</f>
        <v>46238</v>
      </c>
      <c r="F7897">
        <f>IF(INDEX(Transactions!$L:$L,ROW()-8)="",0,INDEX(Transactions!$Q:$Q,ROW()-8))</f>
        <v>0</v>
      </c>
    </row>
    <row r="7898" spans="2:6" x14ac:dyDescent="0.15">
      <c r="B7898">
        <f ca="1">IF(INDEX(Transactions!$L:$L,ROW()-8)="",TODAY(),INDEX(Transactions!$G:$G,ROW()-8))</f>
        <v>46238</v>
      </c>
      <c r="F7898">
        <f>IF(INDEX(Transactions!$L:$L,ROW()-8)="",0,INDEX(Transactions!$Q:$Q,ROW()-8))</f>
        <v>0</v>
      </c>
    </row>
    <row r="7899" spans="2:6" x14ac:dyDescent="0.15">
      <c r="B7899">
        <f ca="1">IF(INDEX(Transactions!$L:$L,ROW()-8)="",TODAY(),INDEX(Transactions!$G:$G,ROW()-8))</f>
        <v>46238</v>
      </c>
      <c r="F7899">
        <f>IF(INDEX(Transactions!$L:$L,ROW()-8)="",0,INDEX(Transactions!$Q:$Q,ROW()-8))</f>
        <v>0</v>
      </c>
    </row>
    <row r="7900" spans="2:6" x14ac:dyDescent="0.15">
      <c r="B7900">
        <f ca="1">IF(INDEX(Transactions!$L:$L,ROW()-8)="",TODAY(),INDEX(Transactions!$G:$G,ROW()-8))</f>
        <v>46238</v>
      </c>
      <c r="F7900">
        <f>IF(INDEX(Transactions!$L:$L,ROW()-8)="",0,INDEX(Transactions!$Q:$Q,ROW()-8))</f>
        <v>0</v>
      </c>
    </row>
    <row r="7901" spans="2:6" x14ac:dyDescent="0.15">
      <c r="B7901">
        <f ca="1">IF(INDEX(Transactions!$L:$L,ROW()-8)="",TODAY(),INDEX(Transactions!$G:$G,ROW()-8))</f>
        <v>46238</v>
      </c>
      <c r="F7901">
        <f>IF(INDEX(Transactions!$L:$L,ROW()-8)="",0,INDEX(Transactions!$Q:$Q,ROW()-8))</f>
        <v>0</v>
      </c>
    </row>
    <row r="7902" spans="2:6" x14ac:dyDescent="0.15">
      <c r="B7902">
        <f ca="1">IF(INDEX(Transactions!$L:$L,ROW()-8)="",TODAY(),INDEX(Transactions!$G:$G,ROW()-8))</f>
        <v>46238</v>
      </c>
      <c r="F7902">
        <f>IF(INDEX(Transactions!$L:$L,ROW()-8)="",0,INDEX(Transactions!$Q:$Q,ROW()-8))</f>
        <v>0</v>
      </c>
    </row>
    <row r="7903" spans="2:6" x14ac:dyDescent="0.15">
      <c r="B7903">
        <f ca="1">IF(INDEX(Transactions!$L:$L,ROW()-8)="",TODAY(),INDEX(Transactions!$G:$G,ROW()-8))</f>
        <v>46238</v>
      </c>
      <c r="F7903">
        <f>IF(INDEX(Transactions!$L:$L,ROW()-8)="",0,INDEX(Transactions!$Q:$Q,ROW()-8))</f>
        <v>0</v>
      </c>
    </row>
    <row r="7904" spans="2:6" x14ac:dyDescent="0.15">
      <c r="B7904">
        <f ca="1">IF(INDEX(Transactions!$L:$L,ROW()-8)="",TODAY(),INDEX(Transactions!$G:$G,ROW()-8))</f>
        <v>46238</v>
      </c>
      <c r="F7904">
        <f>IF(INDEX(Transactions!$L:$L,ROW()-8)="",0,INDEX(Transactions!$Q:$Q,ROW()-8))</f>
        <v>0</v>
      </c>
    </row>
    <row r="7905" spans="2:6" x14ac:dyDescent="0.15">
      <c r="B7905">
        <f ca="1">IF(INDEX(Transactions!$L:$L,ROW()-8)="",TODAY(),INDEX(Transactions!$G:$G,ROW()-8))</f>
        <v>46238</v>
      </c>
      <c r="F7905">
        <f>IF(INDEX(Transactions!$L:$L,ROW()-8)="",0,INDEX(Transactions!$Q:$Q,ROW()-8))</f>
        <v>0</v>
      </c>
    </row>
    <row r="7906" spans="2:6" x14ac:dyDescent="0.15">
      <c r="B7906">
        <f ca="1">IF(INDEX(Transactions!$L:$L,ROW()-8)="",TODAY(),INDEX(Transactions!$G:$G,ROW()-8))</f>
        <v>46238</v>
      </c>
      <c r="F7906">
        <f>IF(INDEX(Transactions!$L:$L,ROW()-8)="",0,INDEX(Transactions!$Q:$Q,ROW()-8))</f>
        <v>0</v>
      </c>
    </row>
    <row r="7907" spans="2:6" x14ac:dyDescent="0.15">
      <c r="B7907">
        <f ca="1">IF(INDEX(Transactions!$L:$L,ROW()-8)="",TODAY(),INDEX(Transactions!$G:$G,ROW()-8))</f>
        <v>46238</v>
      </c>
      <c r="F7907">
        <f>IF(INDEX(Transactions!$L:$L,ROW()-8)="",0,INDEX(Transactions!$Q:$Q,ROW()-8))</f>
        <v>0</v>
      </c>
    </row>
    <row r="7908" spans="2:6" x14ac:dyDescent="0.15">
      <c r="B7908">
        <f ca="1">IF(INDEX(Transactions!$L:$L,ROW()-8)="",TODAY(),INDEX(Transactions!$G:$G,ROW()-8))</f>
        <v>46238</v>
      </c>
      <c r="F7908">
        <f>IF(INDEX(Transactions!$L:$L,ROW()-8)="",0,INDEX(Transactions!$Q:$Q,ROW()-8))</f>
        <v>0</v>
      </c>
    </row>
    <row r="7909" spans="2:6" x14ac:dyDescent="0.15">
      <c r="B7909">
        <f ca="1">IF(INDEX(Transactions!$L:$L,ROW()-8)="",TODAY(),INDEX(Transactions!$G:$G,ROW()-8))</f>
        <v>46238</v>
      </c>
      <c r="F7909">
        <f>IF(INDEX(Transactions!$L:$L,ROW()-8)="",0,INDEX(Transactions!$Q:$Q,ROW()-8))</f>
        <v>0</v>
      </c>
    </row>
    <row r="7910" spans="2:6" x14ac:dyDescent="0.15">
      <c r="B7910">
        <f ca="1">IF(INDEX(Transactions!$L:$L,ROW()-8)="",TODAY(),INDEX(Transactions!$G:$G,ROW()-8))</f>
        <v>46238</v>
      </c>
      <c r="F7910">
        <f>IF(INDEX(Transactions!$L:$L,ROW()-8)="",0,INDEX(Transactions!$Q:$Q,ROW()-8))</f>
        <v>0</v>
      </c>
    </row>
    <row r="7911" spans="2:6" x14ac:dyDescent="0.15">
      <c r="B7911">
        <f ca="1">IF(INDEX(Transactions!$L:$L,ROW()-8)="",TODAY(),INDEX(Transactions!$G:$G,ROW()-8))</f>
        <v>46238</v>
      </c>
      <c r="F7911">
        <f>IF(INDEX(Transactions!$L:$L,ROW()-8)="",0,INDEX(Transactions!$Q:$Q,ROW()-8))</f>
        <v>0</v>
      </c>
    </row>
    <row r="7912" spans="2:6" x14ac:dyDescent="0.15">
      <c r="B7912">
        <f ca="1">IF(INDEX(Transactions!$L:$L,ROW()-8)="",TODAY(),INDEX(Transactions!$G:$G,ROW()-8))</f>
        <v>46238</v>
      </c>
      <c r="F7912">
        <f>IF(INDEX(Transactions!$L:$L,ROW()-8)="",0,INDEX(Transactions!$Q:$Q,ROW()-8))</f>
        <v>0</v>
      </c>
    </row>
    <row r="7913" spans="2:6" x14ac:dyDescent="0.15">
      <c r="B7913">
        <f ca="1">IF(INDEX(Transactions!$L:$L,ROW()-8)="",TODAY(),INDEX(Transactions!$G:$G,ROW()-8))</f>
        <v>46238</v>
      </c>
      <c r="F7913">
        <f>IF(INDEX(Transactions!$L:$L,ROW()-8)="",0,INDEX(Transactions!$Q:$Q,ROW()-8))</f>
        <v>0</v>
      </c>
    </row>
    <row r="7914" spans="2:6" x14ac:dyDescent="0.15">
      <c r="B7914">
        <f ca="1">IF(INDEX(Transactions!$L:$L,ROW()-8)="",TODAY(),INDEX(Transactions!$G:$G,ROW()-8))</f>
        <v>46238</v>
      </c>
      <c r="F7914">
        <f>IF(INDEX(Transactions!$L:$L,ROW()-8)="",0,INDEX(Transactions!$Q:$Q,ROW()-8))</f>
        <v>0</v>
      </c>
    </row>
    <row r="7915" spans="2:6" x14ac:dyDescent="0.15">
      <c r="B7915">
        <f ca="1">IF(INDEX(Transactions!$L:$L,ROW()-8)="",TODAY(),INDEX(Transactions!$G:$G,ROW()-8))</f>
        <v>46238</v>
      </c>
      <c r="F7915">
        <f>IF(INDEX(Transactions!$L:$L,ROW()-8)="",0,INDEX(Transactions!$Q:$Q,ROW()-8))</f>
        <v>0</v>
      </c>
    </row>
    <row r="7916" spans="2:6" x14ac:dyDescent="0.15">
      <c r="B7916">
        <f ca="1">IF(INDEX(Transactions!$L:$L,ROW()-8)="",TODAY(),INDEX(Transactions!$G:$G,ROW()-8))</f>
        <v>46238</v>
      </c>
      <c r="F7916">
        <f>IF(INDEX(Transactions!$L:$L,ROW()-8)="",0,INDEX(Transactions!$Q:$Q,ROW()-8))</f>
        <v>0</v>
      </c>
    </row>
    <row r="7917" spans="2:6" x14ac:dyDescent="0.15">
      <c r="B7917">
        <f ca="1">IF(INDEX(Transactions!$L:$L,ROW()-8)="",TODAY(),INDEX(Transactions!$G:$G,ROW()-8))</f>
        <v>46238</v>
      </c>
      <c r="F7917">
        <f>IF(INDEX(Transactions!$L:$L,ROW()-8)="",0,INDEX(Transactions!$Q:$Q,ROW()-8))</f>
        <v>0</v>
      </c>
    </row>
    <row r="7918" spans="2:6" x14ac:dyDescent="0.15">
      <c r="B7918">
        <f ca="1">IF(INDEX(Transactions!$L:$L,ROW()-8)="",TODAY(),INDEX(Transactions!$G:$G,ROW()-8))</f>
        <v>46238</v>
      </c>
      <c r="F7918">
        <f>IF(INDEX(Transactions!$L:$L,ROW()-8)="",0,INDEX(Transactions!$Q:$Q,ROW()-8))</f>
        <v>0</v>
      </c>
    </row>
    <row r="7919" spans="2:6" x14ac:dyDescent="0.15">
      <c r="B7919">
        <f ca="1">IF(INDEX(Transactions!$L:$L,ROW()-8)="",TODAY(),INDEX(Transactions!$G:$G,ROW()-8))</f>
        <v>46238</v>
      </c>
      <c r="F7919">
        <f>IF(INDEX(Transactions!$L:$L,ROW()-8)="",0,INDEX(Transactions!$Q:$Q,ROW()-8))</f>
        <v>0</v>
      </c>
    </row>
    <row r="7920" spans="2:6" x14ac:dyDescent="0.15">
      <c r="B7920">
        <f ca="1">IF(INDEX(Transactions!$L:$L,ROW()-8)="",TODAY(),INDEX(Transactions!$G:$G,ROW()-8))</f>
        <v>46238</v>
      </c>
      <c r="F7920">
        <f>IF(INDEX(Transactions!$L:$L,ROW()-8)="",0,INDEX(Transactions!$Q:$Q,ROW()-8))</f>
        <v>0</v>
      </c>
    </row>
    <row r="7921" spans="2:6" x14ac:dyDescent="0.15">
      <c r="B7921">
        <f ca="1">IF(INDEX(Transactions!$L:$L,ROW()-8)="",TODAY(),INDEX(Transactions!$G:$G,ROW()-8))</f>
        <v>46238</v>
      </c>
      <c r="F7921">
        <f>IF(INDEX(Transactions!$L:$L,ROW()-8)="",0,INDEX(Transactions!$Q:$Q,ROW()-8))</f>
        <v>0</v>
      </c>
    </row>
    <row r="7922" spans="2:6" x14ac:dyDescent="0.15">
      <c r="B7922">
        <f ca="1">IF(INDEX(Transactions!$L:$L,ROW()-8)="",TODAY(),INDEX(Transactions!$G:$G,ROW()-8))</f>
        <v>46238</v>
      </c>
      <c r="F7922">
        <f>IF(INDEX(Transactions!$L:$L,ROW()-8)="",0,INDEX(Transactions!$Q:$Q,ROW()-8))</f>
        <v>0</v>
      </c>
    </row>
    <row r="7923" spans="2:6" x14ac:dyDescent="0.15">
      <c r="B7923">
        <f ca="1">IF(INDEX(Transactions!$L:$L,ROW()-8)="",TODAY(),INDEX(Transactions!$G:$G,ROW()-8))</f>
        <v>46238</v>
      </c>
      <c r="F7923">
        <f>IF(INDEX(Transactions!$L:$L,ROW()-8)="",0,INDEX(Transactions!$Q:$Q,ROW()-8))</f>
        <v>0</v>
      </c>
    </row>
    <row r="7924" spans="2:6" x14ac:dyDescent="0.15">
      <c r="B7924">
        <f ca="1">IF(INDEX(Transactions!$L:$L,ROW()-8)="",TODAY(),INDEX(Transactions!$G:$G,ROW()-8))</f>
        <v>46238</v>
      </c>
      <c r="F7924">
        <f>IF(INDEX(Transactions!$L:$L,ROW()-8)="",0,INDEX(Transactions!$Q:$Q,ROW()-8))</f>
        <v>0</v>
      </c>
    </row>
    <row r="7925" spans="2:6" x14ac:dyDescent="0.15">
      <c r="B7925">
        <f ca="1">IF(INDEX(Transactions!$L:$L,ROW()-8)="",TODAY(),INDEX(Transactions!$G:$G,ROW()-8))</f>
        <v>46238</v>
      </c>
      <c r="F7925">
        <f>IF(INDEX(Transactions!$L:$L,ROW()-8)="",0,INDEX(Transactions!$Q:$Q,ROW()-8))</f>
        <v>0</v>
      </c>
    </row>
    <row r="7926" spans="2:6" x14ac:dyDescent="0.15">
      <c r="B7926">
        <f ca="1">IF(INDEX(Transactions!$L:$L,ROW()-8)="",TODAY(),INDEX(Transactions!$G:$G,ROW()-8))</f>
        <v>46238</v>
      </c>
      <c r="F7926">
        <f>IF(INDEX(Transactions!$L:$L,ROW()-8)="",0,INDEX(Transactions!$Q:$Q,ROW()-8))</f>
        <v>0</v>
      </c>
    </row>
    <row r="7927" spans="2:6" x14ac:dyDescent="0.15">
      <c r="B7927">
        <f ca="1">IF(INDEX(Transactions!$L:$L,ROW()-8)="",TODAY(),INDEX(Transactions!$G:$G,ROW()-8))</f>
        <v>46238</v>
      </c>
      <c r="F7927">
        <f>IF(INDEX(Transactions!$L:$L,ROW()-8)="",0,INDEX(Transactions!$Q:$Q,ROW()-8))</f>
        <v>0</v>
      </c>
    </row>
    <row r="7928" spans="2:6" x14ac:dyDescent="0.15">
      <c r="B7928">
        <f ca="1">IF(INDEX(Transactions!$L:$L,ROW()-8)="",TODAY(),INDEX(Transactions!$G:$G,ROW()-8))</f>
        <v>46238</v>
      </c>
      <c r="F7928">
        <f>IF(INDEX(Transactions!$L:$L,ROW()-8)="",0,INDEX(Transactions!$Q:$Q,ROW()-8))</f>
        <v>0</v>
      </c>
    </row>
    <row r="7929" spans="2:6" x14ac:dyDescent="0.15">
      <c r="B7929">
        <f ca="1">IF(INDEX(Transactions!$L:$L,ROW()-8)="",TODAY(),INDEX(Transactions!$G:$G,ROW()-8))</f>
        <v>46238</v>
      </c>
      <c r="F7929">
        <f>IF(INDEX(Transactions!$L:$L,ROW()-8)="",0,INDEX(Transactions!$Q:$Q,ROW()-8))</f>
        <v>0</v>
      </c>
    </row>
    <row r="7930" spans="2:6" x14ac:dyDescent="0.15">
      <c r="B7930">
        <f ca="1">IF(INDEX(Transactions!$L:$L,ROW()-8)="",TODAY(),INDEX(Transactions!$G:$G,ROW()-8))</f>
        <v>46238</v>
      </c>
      <c r="F7930">
        <f>IF(INDEX(Transactions!$L:$L,ROW()-8)="",0,INDEX(Transactions!$Q:$Q,ROW()-8))</f>
        <v>0</v>
      </c>
    </row>
    <row r="7931" spans="2:6" x14ac:dyDescent="0.15">
      <c r="B7931">
        <f ca="1">IF(INDEX(Transactions!$L:$L,ROW()-8)="",TODAY(),INDEX(Transactions!$G:$G,ROW()-8))</f>
        <v>46238</v>
      </c>
      <c r="F7931">
        <f>IF(INDEX(Transactions!$L:$L,ROW()-8)="",0,INDEX(Transactions!$Q:$Q,ROW()-8))</f>
        <v>0</v>
      </c>
    </row>
    <row r="7932" spans="2:6" x14ac:dyDescent="0.15">
      <c r="B7932">
        <f ca="1">IF(INDEX(Transactions!$L:$L,ROW()-8)="",TODAY(),INDEX(Transactions!$G:$G,ROW()-8))</f>
        <v>46238</v>
      </c>
      <c r="F7932">
        <f>IF(INDEX(Transactions!$L:$L,ROW()-8)="",0,INDEX(Transactions!$Q:$Q,ROW()-8))</f>
        <v>0</v>
      </c>
    </row>
    <row r="7933" spans="2:6" x14ac:dyDescent="0.15">
      <c r="B7933">
        <f ca="1">IF(INDEX(Transactions!$L:$L,ROW()-8)="",TODAY(),INDEX(Transactions!$G:$G,ROW()-8))</f>
        <v>46238</v>
      </c>
      <c r="F7933">
        <f>IF(INDEX(Transactions!$L:$L,ROW()-8)="",0,INDEX(Transactions!$Q:$Q,ROW()-8))</f>
        <v>0</v>
      </c>
    </row>
    <row r="7934" spans="2:6" x14ac:dyDescent="0.15">
      <c r="B7934">
        <f ca="1">IF(INDEX(Transactions!$L:$L,ROW()-8)="",TODAY(),INDEX(Transactions!$G:$G,ROW()-8))</f>
        <v>46238</v>
      </c>
      <c r="F7934">
        <f>IF(INDEX(Transactions!$L:$L,ROW()-8)="",0,INDEX(Transactions!$Q:$Q,ROW()-8))</f>
        <v>0</v>
      </c>
    </row>
    <row r="7935" spans="2:6" x14ac:dyDescent="0.15">
      <c r="B7935">
        <f ca="1">IF(INDEX(Transactions!$L:$L,ROW()-8)="",TODAY(),INDEX(Transactions!$G:$G,ROW()-8))</f>
        <v>46238</v>
      </c>
      <c r="F7935">
        <f>IF(INDEX(Transactions!$L:$L,ROW()-8)="",0,INDEX(Transactions!$Q:$Q,ROW()-8))</f>
        <v>0</v>
      </c>
    </row>
    <row r="7936" spans="2:6" x14ac:dyDescent="0.15">
      <c r="B7936">
        <f ca="1">IF(INDEX(Transactions!$L:$L,ROW()-8)="",TODAY(),INDEX(Transactions!$G:$G,ROW()-8))</f>
        <v>46238</v>
      </c>
      <c r="F7936">
        <f>IF(INDEX(Transactions!$L:$L,ROW()-8)="",0,INDEX(Transactions!$Q:$Q,ROW()-8))</f>
        <v>0</v>
      </c>
    </row>
    <row r="7937" spans="2:6" x14ac:dyDescent="0.15">
      <c r="B7937">
        <f ca="1">IF(INDEX(Transactions!$L:$L,ROW()-8)="",TODAY(),INDEX(Transactions!$G:$G,ROW()-8))</f>
        <v>46238</v>
      </c>
      <c r="F7937">
        <f>IF(INDEX(Transactions!$L:$L,ROW()-8)="",0,INDEX(Transactions!$Q:$Q,ROW()-8))</f>
        <v>0</v>
      </c>
    </row>
    <row r="7938" spans="2:6" x14ac:dyDescent="0.15">
      <c r="B7938">
        <f ca="1">IF(INDEX(Transactions!$L:$L,ROW()-8)="",TODAY(),INDEX(Transactions!$G:$G,ROW()-8))</f>
        <v>46238</v>
      </c>
      <c r="F7938">
        <f>IF(INDEX(Transactions!$L:$L,ROW()-8)="",0,INDEX(Transactions!$Q:$Q,ROW()-8))</f>
        <v>0</v>
      </c>
    </row>
    <row r="7939" spans="2:6" x14ac:dyDescent="0.15">
      <c r="B7939">
        <f ca="1">IF(INDEX(Transactions!$L:$L,ROW()-8)="",TODAY(),INDEX(Transactions!$G:$G,ROW()-8))</f>
        <v>46238</v>
      </c>
      <c r="F7939">
        <f>IF(INDEX(Transactions!$L:$L,ROW()-8)="",0,INDEX(Transactions!$Q:$Q,ROW()-8))</f>
        <v>0</v>
      </c>
    </row>
    <row r="7940" spans="2:6" x14ac:dyDescent="0.15">
      <c r="B7940">
        <f ca="1">IF(INDEX(Transactions!$L:$L,ROW()-8)="",TODAY(),INDEX(Transactions!$G:$G,ROW()-8))</f>
        <v>46238</v>
      </c>
      <c r="F7940">
        <f>IF(INDEX(Transactions!$L:$L,ROW()-8)="",0,INDEX(Transactions!$Q:$Q,ROW()-8))</f>
        <v>0</v>
      </c>
    </row>
    <row r="7941" spans="2:6" x14ac:dyDescent="0.15">
      <c r="B7941">
        <f ca="1">IF(INDEX(Transactions!$L:$L,ROW()-8)="",TODAY(),INDEX(Transactions!$G:$G,ROW()-8))</f>
        <v>46238</v>
      </c>
      <c r="F7941">
        <f>IF(INDEX(Transactions!$L:$L,ROW()-8)="",0,INDEX(Transactions!$Q:$Q,ROW()-8))</f>
        <v>0</v>
      </c>
    </row>
    <row r="7942" spans="2:6" x14ac:dyDescent="0.15">
      <c r="B7942">
        <f ca="1">IF(INDEX(Transactions!$L:$L,ROW()-8)="",TODAY(),INDEX(Transactions!$G:$G,ROW()-8))</f>
        <v>46238</v>
      </c>
      <c r="F7942">
        <f>IF(INDEX(Transactions!$L:$L,ROW()-8)="",0,INDEX(Transactions!$Q:$Q,ROW()-8))</f>
        <v>0</v>
      </c>
    </row>
    <row r="7943" spans="2:6" x14ac:dyDescent="0.15">
      <c r="B7943">
        <f ca="1">IF(INDEX(Transactions!$L:$L,ROW()-8)="",TODAY(),INDEX(Transactions!$G:$G,ROW()-8))</f>
        <v>46238</v>
      </c>
      <c r="F7943">
        <f>IF(INDEX(Transactions!$L:$L,ROW()-8)="",0,INDEX(Transactions!$Q:$Q,ROW()-8))</f>
        <v>0</v>
      </c>
    </row>
    <row r="7944" spans="2:6" x14ac:dyDescent="0.15">
      <c r="B7944">
        <f ca="1">IF(INDEX(Transactions!$L:$L,ROW()-8)="",TODAY(),INDEX(Transactions!$G:$G,ROW()-8))</f>
        <v>46238</v>
      </c>
      <c r="F7944">
        <f>IF(INDEX(Transactions!$L:$L,ROW()-8)="",0,INDEX(Transactions!$Q:$Q,ROW()-8))</f>
        <v>0</v>
      </c>
    </row>
    <row r="7945" spans="2:6" x14ac:dyDescent="0.15">
      <c r="B7945">
        <f ca="1">IF(INDEX(Transactions!$L:$L,ROW()-8)="",TODAY(),INDEX(Transactions!$G:$G,ROW()-8))</f>
        <v>46238</v>
      </c>
      <c r="F7945">
        <f>IF(INDEX(Transactions!$L:$L,ROW()-8)="",0,INDEX(Transactions!$Q:$Q,ROW()-8))</f>
        <v>0</v>
      </c>
    </row>
    <row r="7946" spans="2:6" x14ac:dyDescent="0.15">
      <c r="B7946">
        <f ca="1">IF(INDEX(Transactions!$L:$L,ROW()-8)="",TODAY(),INDEX(Transactions!$G:$G,ROW()-8))</f>
        <v>46238</v>
      </c>
      <c r="F7946">
        <f>IF(INDEX(Transactions!$L:$L,ROW()-8)="",0,INDEX(Transactions!$Q:$Q,ROW()-8))</f>
        <v>0</v>
      </c>
    </row>
    <row r="7947" spans="2:6" x14ac:dyDescent="0.15">
      <c r="B7947">
        <f ca="1">IF(INDEX(Transactions!$L:$L,ROW()-8)="",TODAY(),INDEX(Transactions!$G:$G,ROW()-8))</f>
        <v>46238</v>
      </c>
      <c r="F7947">
        <f>IF(INDEX(Transactions!$L:$L,ROW()-8)="",0,INDEX(Transactions!$Q:$Q,ROW()-8))</f>
        <v>0</v>
      </c>
    </row>
    <row r="7948" spans="2:6" x14ac:dyDescent="0.15">
      <c r="B7948">
        <f ca="1">IF(INDEX(Transactions!$L:$L,ROW()-8)="",TODAY(),INDEX(Transactions!$G:$G,ROW()-8))</f>
        <v>46238</v>
      </c>
      <c r="F7948">
        <f>IF(INDEX(Transactions!$L:$L,ROW()-8)="",0,INDEX(Transactions!$Q:$Q,ROW()-8))</f>
        <v>0</v>
      </c>
    </row>
    <row r="7949" spans="2:6" x14ac:dyDescent="0.15">
      <c r="B7949">
        <f ca="1">IF(INDEX(Transactions!$L:$L,ROW()-8)="",TODAY(),INDEX(Transactions!$G:$G,ROW()-8))</f>
        <v>46238</v>
      </c>
      <c r="F7949">
        <f>IF(INDEX(Transactions!$L:$L,ROW()-8)="",0,INDEX(Transactions!$Q:$Q,ROW()-8))</f>
        <v>0</v>
      </c>
    </row>
    <row r="7950" spans="2:6" x14ac:dyDescent="0.15">
      <c r="B7950">
        <f ca="1">IF(INDEX(Transactions!$L:$L,ROW()-8)="",TODAY(),INDEX(Transactions!$G:$G,ROW()-8))</f>
        <v>46238</v>
      </c>
      <c r="F7950">
        <f>IF(INDEX(Transactions!$L:$L,ROW()-8)="",0,INDEX(Transactions!$Q:$Q,ROW()-8))</f>
        <v>0</v>
      </c>
    </row>
    <row r="7951" spans="2:6" x14ac:dyDescent="0.15">
      <c r="B7951">
        <f ca="1">IF(INDEX(Transactions!$L:$L,ROW()-8)="",TODAY(),INDEX(Transactions!$G:$G,ROW()-8))</f>
        <v>46238</v>
      </c>
      <c r="F7951">
        <f>IF(INDEX(Transactions!$L:$L,ROW()-8)="",0,INDEX(Transactions!$Q:$Q,ROW()-8))</f>
        <v>0</v>
      </c>
    </row>
    <row r="7952" spans="2:6" x14ac:dyDescent="0.15">
      <c r="B7952">
        <f ca="1">IF(INDEX(Transactions!$L:$L,ROW()-8)="",TODAY(),INDEX(Transactions!$G:$G,ROW()-8))</f>
        <v>46238</v>
      </c>
      <c r="F7952">
        <f>IF(INDEX(Transactions!$L:$L,ROW()-8)="",0,INDEX(Transactions!$Q:$Q,ROW()-8))</f>
        <v>0</v>
      </c>
    </row>
    <row r="7953" spans="2:6" x14ac:dyDescent="0.15">
      <c r="B7953">
        <f ca="1">IF(INDEX(Transactions!$L:$L,ROW()-8)="",TODAY(),INDEX(Transactions!$G:$G,ROW()-8))</f>
        <v>46238</v>
      </c>
      <c r="F7953">
        <f>IF(INDEX(Transactions!$L:$L,ROW()-8)="",0,INDEX(Transactions!$Q:$Q,ROW()-8))</f>
        <v>0</v>
      </c>
    </row>
    <row r="7954" spans="2:6" x14ac:dyDescent="0.15">
      <c r="B7954">
        <f ca="1">IF(INDEX(Transactions!$L:$L,ROW()-8)="",TODAY(),INDEX(Transactions!$G:$G,ROW()-8))</f>
        <v>46238</v>
      </c>
      <c r="F7954">
        <f>IF(INDEX(Transactions!$L:$L,ROW()-8)="",0,INDEX(Transactions!$Q:$Q,ROW()-8))</f>
        <v>0</v>
      </c>
    </row>
    <row r="7955" spans="2:6" x14ac:dyDescent="0.15">
      <c r="B7955">
        <f ca="1">IF(INDEX(Transactions!$L:$L,ROW()-8)="",TODAY(),INDEX(Transactions!$G:$G,ROW()-8))</f>
        <v>46238</v>
      </c>
      <c r="F7955">
        <f>IF(INDEX(Transactions!$L:$L,ROW()-8)="",0,INDEX(Transactions!$Q:$Q,ROW()-8))</f>
        <v>0</v>
      </c>
    </row>
    <row r="7956" spans="2:6" x14ac:dyDescent="0.15">
      <c r="B7956">
        <f ca="1">IF(INDEX(Transactions!$L:$L,ROW()-8)="",TODAY(),INDEX(Transactions!$G:$G,ROW()-8))</f>
        <v>46238</v>
      </c>
      <c r="F7956">
        <f>IF(INDEX(Transactions!$L:$L,ROW()-8)="",0,INDEX(Transactions!$Q:$Q,ROW()-8))</f>
        <v>0</v>
      </c>
    </row>
    <row r="7957" spans="2:6" x14ac:dyDescent="0.15">
      <c r="B7957">
        <f ca="1">IF(INDEX(Transactions!$L:$L,ROW()-8)="",TODAY(),INDEX(Transactions!$G:$G,ROW()-8))</f>
        <v>46238</v>
      </c>
      <c r="F7957">
        <f>IF(INDEX(Transactions!$L:$L,ROW()-8)="",0,INDEX(Transactions!$Q:$Q,ROW()-8))</f>
        <v>0</v>
      </c>
    </row>
    <row r="7958" spans="2:6" x14ac:dyDescent="0.15">
      <c r="B7958">
        <f ca="1">IF(INDEX(Transactions!$L:$L,ROW()-8)="",TODAY(),INDEX(Transactions!$G:$G,ROW()-8))</f>
        <v>46238</v>
      </c>
      <c r="F7958">
        <f>IF(INDEX(Transactions!$L:$L,ROW()-8)="",0,INDEX(Transactions!$Q:$Q,ROW()-8))</f>
        <v>0</v>
      </c>
    </row>
    <row r="7959" spans="2:6" x14ac:dyDescent="0.15">
      <c r="B7959">
        <f ca="1">IF(INDEX(Transactions!$L:$L,ROW()-8)="",TODAY(),INDEX(Transactions!$G:$G,ROW()-8))</f>
        <v>46238</v>
      </c>
      <c r="F7959">
        <f>IF(INDEX(Transactions!$L:$L,ROW()-8)="",0,INDEX(Transactions!$Q:$Q,ROW()-8))</f>
        <v>0</v>
      </c>
    </row>
    <row r="7960" spans="2:6" x14ac:dyDescent="0.15">
      <c r="B7960">
        <f ca="1">IF(INDEX(Transactions!$L:$L,ROW()-8)="",TODAY(),INDEX(Transactions!$G:$G,ROW()-8))</f>
        <v>46238</v>
      </c>
      <c r="F7960">
        <f>IF(INDEX(Transactions!$L:$L,ROW()-8)="",0,INDEX(Transactions!$Q:$Q,ROW()-8))</f>
        <v>0</v>
      </c>
    </row>
    <row r="7961" spans="2:6" x14ac:dyDescent="0.15">
      <c r="B7961">
        <f ca="1">IF(INDEX(Transactions!$L:$L,ROW()-8)="",TODAY(),INDEX(Transactions!$G:$G,ROW()-8))</f>
        <v>46238</v>
      </c>
      <c r="F7961">
        <f>IF(INDEX(Transactions!$L:$L,ROW()-8)="",0,INDEX(Transactions!$Q:$Q,ROW()-8))</f>
        <v>0</v>
      </c>
    </row>
    <row r="7962" spans="2:6" x14ac:dyDescent="0.15">
      <c r="B7962">
        <f ca="1">IF(INDEX(Transactions!$L:$L,ROW()-8)="",TODAY(),INDEX(Transactions!$G:$G,ROW()-8))</f>
        <v>46238</v>
      </c>
      <c r="F7962">
        <f>IF(INDEX(Transactions!$L:$L,ROW()-8)="",0,INDEX(Transactions!$Q:$Q,ROW()-8))</f>
        <v>0</v>
      </c>
    </row>
    <row r="7963" spans="2:6" x14ac:dyDescent="0.15">
      <c r="B7963">
        <f ca="1">IF(INDEX(Transactions!$L:$L,ROW()-8)="",TODAY(),INDEX(Transactions!$G:$G,ROW()-8))</f>
        <v>46238</v>
      </c>
      <c r="F7963">
        <f>IF(INDEX(Transactions!$L:$L,ROW()-8)="",0,INDEX(Transactions!$Q:$Q,ROW()-8))</f>
        <v>0</v>
      </c>
    </row>
    <row r="7964" spans="2:6" x14ac:dyDescent="0.15">
      <c r="B7964">
        <f ca="1">IF(INDEX(Transactions!$L:$L,ROW()-8)="",TODAY(),INDEX(Transactions!$G:$G,ROW()-8))</f>
        <v>46238</v>
      </c>
      <c r="F7964">
        <f>IF(INDEX(Transactions!$L:$L,ROW()-8)="",0,INDEX(Transactions!$Q:$Q,ROW()-8))</f>
        <v>0</v>
      </c>
    </row>
    <row r="7965" spans="2:6" x14ac:dyDescent="0.15">
      <c r="B7965">
        <f ca="1">IF(INDEX(Transactions!$L:$L,ROW()-8)="",TODAY(),INDEX(Transactions!$G:$G,ROW()-8))</f>
        <v>46238</v>
      </c>
      <c r="F7965">
        <f>IF(INDEX(Transactions!$L:$L,ROW()-8)="",0,INDEX(Transactions!$Q:$Q,ROW()-8))</f>
        <v>0</v>
      </c>
    </row>
    <row r="7966" spans="2:6" x14ac:dyDescent="0.15">
      <c r="B7966">
        <f ca="1">IF(INDEX(Transactions!$L:$L,ROW()-8)="",TODAY(),INDEX(Transactions!$G:$G,ROW()-8))</f>
        <v>46238</v>
      </c>
      <c r="F7966">
        <f>IF(INDEX(Transactions!$L:$L,ROW()-8)="",0,INDEX(Transactions!$Q:$Q,ROW()-8))</f>
        <v>0</v>
      </c>
    </row>
    <row r="7967" spans="2:6" x14ac:dyDescent="0.15">
      <c r="B7967">
        <f ca="1">IF(INDEX(Transactions!$L:$L,ROW()-8)="",TODAY(),INDEX(Transactions!$G:$G,ROW()-8))</f>
        <v>46238</v>
      </c>
      <c r="F7967">
        <f>IF(INDEX(Transactions!$L:$L,ROW()-8)="",0,INDEX(Transactions!$Q:$Q,ROW()-8))</f>
        <v>0</v>
      </c>
    </row>
    <row r="7968" spans="2:6" x14ac:dyDescent="0.15">
      <c r="B7968">
        <f ca="1">IF(INDEX(Transactions!$L:$L,ROW()-8)="",TODAY(),INDEX(Transactions!$G:$G,ROW()-8))</f>
        <v>46238</v>
      </c>
      <c r="F7968">
        <f>IF(INDEX(Transactions!$L:$L,ROW()-8)="",0,INDEX(Transactions!$Q:$Q,ROW()-8))</f>
        <v>0</v>
      </c>
    </row>
    <row r="7969" spans="2:6" x14ac:dyDescent="0.15">
      <c r="B7969">
        <f ca="1">IF(INDEX(Transactions!$L:$L,ROW()-8)="",TODAY(),INDEX(Transactions!$G:$G,ROW()-8))</f>
        <v>46238</v>
      </c>
      <c r="F7969">
        <f>IF(INDEX(Transactions!$L:$L,ROW()-8)="",0,INDEX(Transactions!$Q:$Q,ROW()-8))</f>
        <v>0</v>
      </c>
    </row>
    <row r="7970" spans="2:6" x14ac:dyDescent="0.15">
      <c r="B7970">
        <f ca="1">IF(INDEX(Transactions!$L:$L,ROW()-8)="",TODAY(),INDEX(Transactions!$G:$G,ROW()-8))</f>
        <v>46238</v>
      </c>
      <c r="F7970">
        <f>IF(INDEX(Transactions!$L:$L,ROW()-8)="",0,INDEX(Transactions!$Q:$Q,ROW()-8))</f>
        <v>0</v>
      </c>
    </row>
    <row r="7971" spans="2:6" x14ac:dyDescent="0.15">
      <c r="B7971">
        <f ca="1">IF(INDEX(Transactions!$L:$L,ROW()-8)="",TODAY(),INDEX(Transactions!$G:$G,ROW()-8))</f>
        <v>46238</v>
      </c>
      <c r="F7971">
        <f>IF(INDEX(Transactions!$L:$L,ROW()-8)="",0,INDEX(Transactions!$Q:$Q,ROW()-8))</f>
        <v>0</v>
      </c>
    </row>
    <row r="7972" spans="2:6" x14ac:dyDescent="0.15">
      <c r="B7972">
        <f ca="1">IF(INDEX(Transactions!$L:$L,ROW()-8)="",TODAY(),INDEX(Transactions!$G:$G,ROW()-8))</f>
        <v>46238</v>
      </c>
      <c r="F7972">
        <f>IF(INDEX(Transactions!$L:$L,ROW()-8)="",0,INDEX(Transactions!$Q:$Q,ROW()-8))</f>
        <v>0</v>
      </c>
    </row>
    <row r="7973" spans="2:6" x14ac:dyDescent="0.15">
      <c r="B7973">
        <f ca="1">IF(INDEX(Transactions!$L:$L,ROW()-8)="",TODAY(),INDEX(Transactions!$G:$G,ROW()-8))</f>
        <v>46238</v>
      </c>
      <c r="F7973">
        <f>IF(INDEX(Transactions!$L:$L,ROW()-8)="",0,INDEX(Transactions!$Q:$Q,ROW()-8))</f>
        <v>0</v>
      </c>
    </row>
    <row r="7974" spans="2:6" x14ac:dyDescent="0.15">
      <c r="B7974">
        <f ca="1">IF(INDEX(Transactions!$L:$L,ROW()-8)="",TODAY(),INDEX(Transactions!$G:$G,ROW()-8))</f>
        <v>46238</v>
      </c>
      <c r="F7974">
        <f>IF(INDEX(Transactions!$L:$L,ROW()-8)="",0,INDEX(Transactions!$Q:$Q,ROW()-8))</f>
        <v>0</v>
      </c>
    </row>
    <row r="7975" spans="2:6" x14ac:dyDescent="0.15">
      <c r="B7975">
        <f ca="1">IF(INDEX(Transactions!$L:$L,ROW()-8)="",TODAY(),INDEX(Transactions!$G:$G,ROW()-8))</f>
        <v>46238</v>
      </c>
      <c r="F7975">
        <f>IF(INDEX(Transactions!$L:$L,ROW()-8)="",0,INDEX(Transactions!$Q:$Q,ROW()-8))</f>
        <v>0</v>
      </c>
    </row>
    <row r="7976" spans="2:6" x14ac:dyDescent="0.15">
      <c r="B7976">
        <f ca="1">IF(INDEX(Transactions!$L:$L,ROW()-8)="",TODAY(),INDEX(Transactions!$G:$G,ROW()-8))</f>
        <v>46238</v>
      </c>
      <c r="F7976">
        <f>IF(INDEX(Transactions!$L:$L,ROW()-8)="",0,INDEX(Transactions!$Q:$Q,ROW()-8))</f>
        <v>0</v>
      </c>
    </row>
    <row r="7977" spans="2:6" x14ac:dyDescent="0.15">
      <c r="B7977">
        <f ca="1">IF(INDEX(Transactions!$L:$L,ROW()-8)="",TODAY(),INDEX(Transactions!$G:$G,ROW()-8))</f>
        <v>46238</v>
      </c>
      <c r="F7977">
        <f>IF(INDEX(Transactions!$L:$L,ROW()-8)="",0,INDEX(Transactions!$Q:$Q,ROW()-8))</f>
        <v>0</v>
      </c>
    </row>
    <row r="7978" spans="2:6" x14ac:dyDescent="0.15">
      <c r="B7978">
        <f ca="1">IF(INDEX(Transactions!$L:$L,ROW()-8)="",TODAY(),INDEX(Transactions!$G:$G,ROW()-8))</f>
        <v>46238</v>
      </c>
      <c r="F7978">
        <f>IF(INDEX(Transactions!$L:$L,ROW()-8)="",0,INDEX(Transactions!$Q:$Q,ROW()-8))</f>
        <v>0</v>
      </c>
    </row>
    <row r="7979" spans="2:6" x14ac:dyDescent="0.15">
      <c r="B7979">
        <f ca="1">IF(INDEX(Transactions!$L:$L,ROW()-8)="",TODAY(),INDEX(Transactions!$G:$G,ROW()-8))</f>
        <v>46238</v>
      </c>
      <c r="F7979">
        <f>IF(INDEX(Transactions!$L:$L,ROW()-8)="",0,INDEX(Transactions!$Q:$Q,ROW()-8))</f>
        <v>0</v>
      </c>
    </row>
    <row r="7980" spans="2:6" x14ac:dyDescent="0.15">
      <c r="B7980">
        <f ca="1">IF(INDEX(Transactions!$L:$L,ROW()-8)="",TODAY(),INDEX(Transactions!$G:$G,ROW()-8))</f>
        <v>46238</v>
      </c>
      <c r="F7980">
        <f>IF(INDEX(Transactions!$L:$L,ROW()-8)="",0,INDEX(Transactions!$Q:$Q,ROW()-8))</f>
        <v>0</v>
      </c>
    </row>
    <row r="7981" spans="2:6" x14ac:dyDescent="0.15">
      <c r="B7981">
        <f ca="1">IF(INDEX(Transactions!$L:$L,ROW()-8)="",TODAY(),INDEX(Transactions!$G:$G,ROW()-8))</f>
        <v>46238</v>
      </c>
      <c r="F7981">
        <f>IF(INDEX(Transactions!$L:$L,ROW()-8)="",0,INDEX(Transactions!$Q:$Q,ROW()-8))</f>
        <v>0</v>
      </c>
    </row>
    <row r="7982" spans="2:6" x14ac:dyDescent="0.15">
      <c r="B7982">
        <f ca="1">IF(INDEX(Transactions!$L:$L,ROW()-8)="",TODAY(),INDEX(Transactions!$G:$G,ROW()-8))</f>
        <v>46238</v>
      </c>
      <c r="F7982">
        <f>IF(INDEX(Transactions!$L:$L,ROW()-8)="",0,INDEX(Transactions!$Q:$Q,ROW()-8))</f>
        <v>0</v>
      </c>
    </row>
    <row r="7983" spans="2:6" x14ac:dyDescent="0.15">
      <c r="B7983">
        <f ca="1">IF(INDEX(Transactions!$L:$L,ROW()-8)="",TODAY(),INDEX(Transactions!$G:$G,ROW()-8))</f>
        <v>46238</v>
      </c>
      <c r="F7983">
        <f>IF(INDEX(Transactions!$L:$L,ROW()-8)="",0,INDEX(Transactions!$Q:$Q,ROW()-8))</f>
        <v>0</v>
      </c>
    </row>
    <row r="7984" spans="2:6" x14ac:dyDescent="0.15">
      <c r="B7984">
        <f ca="1">IF(INDEX(Transactions!$L:$L,ROW()-8)="",TODAY(),INDEX(Transactions!$G:$G,ROW()-8))</f>
        <v>46238</v>
      </c>
      <c r="F7984">
        <f>IF(INDEX(Transactions!$L:$L,ROW()-8)="",0,INDEX(Transactions!$Q:$Q,ROW()-8))</f>
        <v>0</v>
      </c>
    </row>
    <row r="7985" spans="2:6" x14ac:dyDescent="0.15">
      <c r="B7985">
        <f ca="1">IF(INDEX(Transactions!$L:$L,ROW()-8)="",TODAY(),INDEX(Transactions!$G:$G,ROW()-8))</f>
        <v>46238</v>
      </c>
      <c r="F7985">
        <f>IF(INDEX(Transactions!$L:$L,ROW()-8)="",0,INDEX(Transactions!$Q:$Q,ROW()-8))</f>
        <v>0</v>
      </c>
    </row>
    <row r="7986" spans="2:6" x14ac:dyDescent="0.15">
      <c r="B7986">
        <f ca="1">IF(INDEX(Transactions!$L:$L,ROW()-8)="",TODAY(),INDEX(Transactions!$G:$G,ROW()-8))</f>
        <v>46238</v>
      </c>
      <c r="F7986">
        <f>IF(INDEX(Transactions!$L:$L,ROW()-8)="",0,INDEX(Transactions!$Q:$Q,ROW()-8))</f>
        <v>0</v>
      </c>
    </row>
    <row r="7987" spans="2:6" x14ac:dyDescent="0.15">
      <c r="B7987">
        <f ca="1">IF(INDEX(Transactions!$L:$L,ROW()-8)="",TODAY(),INDEX(Transactions!$G:$G,ROW()-8))</f>
        <v>46238</v>
      </c>
      <c r="F7987">
        <f>IF(INDEX(Transactions!$L:$L,ROW()-8)="",0,INDEX(Transactions!$Q:$Q,ROW()-8))</f>
        <v>0</v>
      </c>
    </row>
    <row r="7988" spans="2:6" x14ac:dyDescent="0.15">
      <c r="B7988">
        <f ca="1">IF(INDEX(Transactions!$L:$L,ROW()-8)="",TODAY(),INDEX(Transactions!$G:$G,ROW()-8))</f>
        <v>46238</v>
      </c>
      <c r="F7988">
        <f>IF(INDEX(Transactions!$L:$L,ROW()-8)="",0,INDEX(Transactions!$Q:$Q,ROW()-8))</f>
        <v>0</v>
      </c>
    </row>
    <row r="7989" spans="2:6" x14ac:dyDescent="0.15">
      <c r="B7989">
        <f ca="1">IF(INDEX(Transactions!$L:$L,ROW()-8)="",TODAY(),INDEX(Transactions!$G:$G,ROW()-8))</f>
        <v>46238</v>
      </c>
      <c r="F7989">
        <f>IF(INDEX(Transactions!$L:$L,ROW()-8)="",0,INDEX(Transactions!$Q:$Q,ROW()-8))</f>
        <v>0</v>
      </c>
    </row>
    <row r="7990" spans="2:6" x14ac:dyDescent="0.15">
      <c r="B7990">
        <f ca="1">IF(INDEX(Transactions!$L:$L,ROW()-8)="",TODAY(),INDEX(Transactions!$G:$G,ROW()-8))</f>
        <v>46238</v>
      </c>
      <c r="F7990">
        <f>IF(INDEX(Transactions!$L:$L,ROW()-8)="",0,INDEX(Transactions!$Q:$Q,ROW()-8))</f>
        <v>0</v>
      </c>
    </row>
    <row r="7991" spans="2:6" x14ac:dyDescent="0.15">
      <c r="B7991">
        <f ca="1">IF(INDEX(Transactions!$L:$L,ROW()-8)="",TODAY(),INDEX(Transactions!$G:$G,ROW()-8))</f>
        <v>46238</v>
      </c>
      <c r="F7991">
        <f>IF(INDEX(Transactions!$L:$L,ROW()-8)="",0,INDEX(Transactions!$Q:$Q,ROW()-8))</f>
        <v>0</v>
      </c>
    </row>
    <row r="7992" spans="2:6" x14ac:dyDescent="0.15">
      <c r="B7992">
        <f ca="1">IF(INDEX(Transactions!$L:$L,ROW()-8)="",TODAY(),INDEX(Transactions!$G:$G,ROW()-8))</f>
        <v>46238</v>
      </c>
      <c r="F7992">
        <f>IF(INDEX(Transactions!$L:$L,ROW()-8)="",0,INDEX(Transactions!$Q:$Q,ROW()-8))</f>
        <v>0</v>
      </c>
    </row>
    <row r="7993" spans="2:6" x14ac:dyDescent="0.15">
      <c r="B7993">
        <f ca="1">IF(INDEX(Transactions!$L:$L,ROW()-8)="",TODAY(),INDEX(Transactions!$G:$G,ROW()-8))</f>
        <v>46238</v>
      </c>
      <c r="F7993">
        <f>IF(INDEX(Transactions!$L:$L,ROW()-8)="",0,INDEX(Transactions!$Q:$Q,ROW()-8))</f>
        <v>0</v>
      </c>
    </row>
    <row r="7994" spans="2:6" x14ac:dyDescent="0.15">
      <c r="B7994">
        <f ca="1">IF(INDEX(Transactions!$L:$L,ROW()-8)="",TODAY(),INDEX(Transactions!$G:$G,ROW()-8))</f>
        <v>46238</v>
      </c>
      <c r="F7994">
        <f>IF(INDEX(Transactions!$L:$L,ROW()-8)="",0,INDEX(Transactions!$Q:$Q,ROW()-8))</f>
        <v>0</v>
      </c>
    </row>
    <row r="7995" spans="2:6" x14ac:dyDescent="0.15">
      <c r="B7995">
        <f ca="1">IF(INDEX(Transactions!$L:$L,ROW()-8)="",TODAY(),INDEX(Transactions!$G:$G,ROW()-8))</f>
        <v>46238</v>
      </c>
      <c r="F7995">
        <f>IF(INDEX(Transactions!$L:$L,ROW()-8)="",0,INDEX(Transactions!$Q:$Q,ROW()-8))</f>
        <v>0</v>
      </c>
    </row>
    <row r="7996" spans="2:6" x14ac:dyDescent="0.15">
      <c r="B7996">
        <f ca="1">IF(INDEX(Transactions!$L:$L,ROW()-8)="",TODAY(),INDEX(Transactions!$G:$G,ROW()-8))</f>
        <v>46238</v>
      </c>
      <c r="F7996">
        <f>IF(INDEX(Transactions!$L:$L,ROW()-8)="",0,INDEX(Transactions!$Q:$Q,ROW()-8))</f>
        <v>0</v>
      </c>
    </row>
    <row r="7997" spans="2:6" x14ac:dyDescent="0.15">
      <c r="B7997">
        <f ca="1">IF(INDEX(Transactions!$L:$L,ROW()-8)="",TODAY(),INDEX(Transactions!$G:$G,ROW()-8))</f>
        <v>46238</v>
      </c>
      <c r="F7997">
        <f>IF(INDEX(Transactions!$L:$L,ROW()-8)="",0,INDEX(Transactions!$Q:$Q,ROW()-8))</f>
        <v>0</v>
      </c>
    </row>
    <row r="7998" spans="2:6" x14ac:dyDescent="0.15">
      <c r="B7998">
        <f ca="1">IF(INDEX(Transactions!$L:$L,ROW()-8)="",TODAY(),INDEX(Transactions!$G:$G,ROW()-8))</f>
        <v>46238</v>
      </c>
      <c r="F7998">
        <f>IF(INDEX(Transactions!$L:$L,ROW()-8)="",0,INDEX(Transactions!$Q:$Q,ROW()-8))</f>
        <v>0</v>
      </c>
    </row>
    <row r="7999" spans="2:6" x14ac:dyDescent="0.15">
      <c r="B7999">
        <f ca="1">IF(INDEX(Transactions!$L:$L,ROW()-8)="",TODAY(),INDEX(Transactions!$G:$G,ROW()-8))</f>
        <v>46238</v>
      </c>
      <c r="F7999">
        <f>IF(INDEX(Transactions!$L:$L,ROW()-8)="",0,INDEX(Transactions!$Q:$Q,ROW()-8))</f>
        <v>0</v>
      </c>
    </row>
    <row r="8000" spans="2:6" x14ac:dyDescent="0.15">
      <c r="B8000">
        <f ca="1">IF(INDEX(Transactions!$L:$L,ROW()-8)="",TODAY(),INDEX(Transactions!$G:$G,ROW()-8))</f>
        <v>46238</v>
      </c>
      <c r="F8000">
        <f>IF(INDEX(Transactions!$L:$L,ROW()-8)="",0,INDEX(Transactions!$Q:$Q,ROW()-8))</f>
        <v>0</v>
      </c>
    </row>
    <row r="8001" spans="2:6" x14ac:dyDescent="0.15">
      <c r="B8001">
        <f ca="1">IF(INDEX(Transactions!$L:$L,ROW()-8)="",TODAY(),INDEX(Transactions!$G:$G,ROW()-8))</f>
        <v>46238</v>
      </c>
      <c r="F8001">
        <f>IF(INDEX(Transactions!$L:$L,ROW()-8)="",0,INDEX(Transactions!$Q:$Q,ROW()-8))</f>
        <v>0</v>
      </c>
    </row>
    <row r="8002" spans="2:6" x14ac:dyDescent="0.15">
      <c r="B8002">
        <f ca="1">IF(INDEX(Transactions!$L:$L,ROW()-8)="",TODAY(),INDEX(Transactions!$G:$G,ROW()-8))</f>
        <v>46238</v>
      </c>
      <c r="F8002">
        <f>IF(INDEX(Transactions!$L:$L,ROW()-8)="",0,INDEX(Transactions!$Q:$Q,ROW()-8))</f>
        <v>0</v>
      </c>
    </row>
    <row r="8003" spans="2:6" x14ac:dyDescent="0.15">
      <c r="B8003">
        <f ca="1">IF(INDEX(Transactions!$L:$L,ROW()-8)="",TODAY(),INDEX(Transactions!$G:$G,ROW()-8))</f>
        <v>46238</v>
      </c>
      <c r="F8003">
        <f>IF(INDEX(Transactions!$L:$L,ROW()-8)="",0,INDEX(Transactions!$Q:$Q,ROW()-8))</f>
        <v>0</v>
      </c>
    </row>
    <row r="8004" spans="2:6" x14ac:dyDescent="0.15">
      <c r="B8004">
        <f ca="1">IF(INDEX(Transactions!$L:$L,ROW()-8)="",TODAY(),INDEX(Transactions!$G:$G,ROW()-8))</f>
        <v>46238</v>
      </c>
      <c r="F8004">
        <f>IF(INDEX(Transactions!$L:$L,ROW()-8)="",0,INDEX(Transactions!$Q:$Q,ROW()-8))</f>
        <v>0</v>
      </c>
    </row>
    <row r="8005" spans="2:6" x14ac:dyDescent="0.15">
      <c r="B8005">
        <f ca="1">IF(INDEX(Transactions!$L:$L,ROW()-8)="",TODAY(),INDEX(Transactions!$G:$G,ROW()-8))</f>
        <v>46238</v>
      </c>
      <c r="F8005">
        <f>IF(INDEX(Transactions!$L:$L,ROW()-8)="",0,INDEX(Transactions!$Q:$Q,ROW()-8))</f>
        <v>0</v>
      </c>
    </row>
    <row r="8006" spans="2:6" x14ac:dyDescent="0.15">
      <c r="B8006">
        <f ca="1">IF(INDEX(Transactions!$L:$L,ROW()-8)="",TODAY(),INDEX(Transactions!$G:$G,ROW()-8))</f>
        <v>46238</v>
      </c>
      <c r="F8006">
        <f>IF(INDEX(Transactions!$L:$L,ROW()-8)="",0,INDEX(Transactions!$Q:$Q,ROW()-8))</f>
        <v>0</v>
      </c>
    </row>
    <row r="8007" spans="2:6" x14ac:dyDescent="0.15">
      <c r="B8007">
        <f ca="1">IF(INDEX(Transactions!$L:$L,ROW()-8)="",TODAY(),INDEX(Transactions!$G:$G,ROW()-8))</f>
        <v>46238</v>
      </c>
      <c r="F8007">
        <f>IF(INDEX(Transactions!$L:$L,ROW()-8)="",0,INDEX(Transactions!$Q:$Q,ROW()-8))</f>
        <v>0</v>
      </c>
    </row>
    <row r="8008" spans="2:6" x14ac:dyDescent="0.15">
      <c r="B8008">
        <f ca="1">IF(INDEX(Transactions!$L:$L,ROW()-8)="",TODAY(),INDEX(Transactions!$G:$G,ROW()-8))</f>
        <v>46238</v>
      </c>
      <c r="F8008">
        <f>IF(INDEX(Transactions!$L:$L,ROW()-8)="",0,INDEX(Transactions!$Q:$Q,ROW()-8))</f>
        <v>0</v>
      </c>
    </row>
    <row r="8009" spans="2:6" x14ac:dyDescent="0.15">
      <c r="B8009">
        <f ca="1">IF(INDEX(Transactions!$L:$L,ROW()-8)="",TODAY(),INDEX(Transactions!$G:$G,ROW()-8))</f>
        <v>46238</v>
      </c>
      <c r="F8009">
        <f>IF(INDEX(Transactions!$L:$L,ROW()-8)="",0,INDEX(Transactions!$Q:$Q,ROW()-8))</f>
        <v>0</v>
      </c>
    </row>
    <row r="8010" spans="2:6" x14ac:dyDescent="0.15">
      <c r="B8010">
        <f ca="1">IF(INDEX(Transactions!$L:$L,ROW()-8)="",TODAY(),INDEX(Transactions!$G:$G,ROW()-8))</f>
        <v>46238</v>
      </c>
      <c r="F8010">
        <f>IF(INDEX(Transactions!$L:$L,ROW()-8)="",0,INDEX(Transactions!$Q:$Q,ROW()-8))</f>
        <v>0</v>
      </c>
    </row>
    <row r="8011" spans="2:6" x14ac:dyDescent="0.15">
      <c r="B8011">
        <f ca="1">IF(INDEX(Transactions!$L:$L,ROW()-8)="",TODAY(),INDEX(Transactions!$G:$G,ROW()-8))</f>
        <v>46238</v>
      </c>
      <c r="F8011">
        <f>IF(INDEX(Transactions!$L:$L,ROW()-8)="",0,INDEX(Transactions!$Q:$Q,ROW()-8))</f>
        <v>0</v>
      </c>
    </row>
    <row r="8012" spans="2:6" x14ac:dyDescent="0.15">
      <c r="B8012">
        <f ca="1">IF(INDEX(Transactions!$L:$L,ROW()-8)="",TODAY(),INDEX(Transactions!$G:$G,ROW()-8))</f>
        <v>46238</v>
      </c>
      <c r="F8012">
        <f>IF(INDEX(Transactions!$L:$L,ROW()-8)="",0,INDEX(Transactions!$Q:$Q,ROW()-8))</f>
        <v>0</v>
      </c>
    </row>
    <row r="8013" spans="2:6" x14ac:dyDescent="0.15">
      <c r="B8013">
        <f ca="1">IF(INDEX(Transactions!$L:$L,ROW()-8)="",TODAY(),INDEX(Transactions!$G:$G,ROW()-8))</f>
        <v>46238</v>
      </c>
      <c r="F8013">
        <f>IF(INDEX(Transactions!$L:$L,ROW()-8)="",0,INDEX(Transactions!$Q:$Q,ROW()-8))</f>
        <v>0</v>
      </c>
    </row>
    <row r="8014" spans="2:6" x14ac:dyDescent="0.15">
      <c r="B8014">
        <f ca="1">IF(INDEX(Transactions!$L:$L,ROW()-8)="",TODAY(),INDEX(Transactions!$G:$G,ROW()-8))</f>
        <v>46238</v>
      </c>
      <c r="F8014">
        <f>IF(INDEX(Transactions!$L:$L,ROW()-8)="",0,INDEX(Transactions!$Q:$Q,ROW()-8))</f>
        <v>0</v>
      </c>
    </row>
    <row r="8015" spans="2:6" x14ac:dyDescent="0.15">
      <c r="B8015">
        <f ca="1">IF(INDEX(Transactions!$L:$L,ROW()-8)="",TODAY(),INDEX(Transactions!$G:$G,ROW()-8))</f>
        <v>46238</v>
      </c>
      <c r="F8015">
        <f>IF(INDEX(Transactions!$L:$L,ROW()-8)="",0,INDEX(Transactions!$Q:$Q,ROW()-8))</f>
        <v>0</v>
      </c>
    </row>
    <row r="8016" spans="2:6" x14ac:dyDescent="0.15">
      <c r="B8016">
        <f ca="1">IF(INDEX(Transactions!$L:$L,ROW()-8)="",TODAY(),INDEX(Transactions!$G:$G,ROW()-8))</f>
        <v>46238</v>
      </c>
      <c r="F8016">
        <f>IF(INDEX(Transactions!$L:$L,ROW()-8)="",0,INDEX(Transactions!$Q:$Q,ROW()-8))</f>
        <v>0</v>
      </c>
    </row>
    <row r="8017" spans="2:6" x14ac:dyDescent="0.15">
      <c r="B8017">
        <f ca="1">IF(INDEX(Transactions!$L:$L,ROW()-8)="",TODAY(),INDEX(Transactions!$G:$G,ROW()-8))</f>
        <v>46238</v>
      </c>
      <c r="F8017">
        <f>IF(INDEX(Transactions!$L:$L,ROW()-8)="",0,INDEX(Transactions!$Q:$Q,ROW()-8))</f>
        <v>0</v>
      </c>
    </row>
    <row r="8018" spans="2:6" x14ac:dyDescent="0.15">
      <c r="B8018">
        <f ca="1">IF(INDEX(Transactions!$L:$L,ROW()-8)="",TODAY(),INDEX(Transactions!$G:$G,ROW()-8))</f>
        <v>46238</v>
      </c>
      <c r="F8018">
        <f>IF(INDEX(Transactions!$L:$L,ROW()-8)="",0,INDEX(Transactions!$Q:$Q,ROW()-8))</f>
        <v>0</v>
      </c>
    </row>
    <row r="8019" spans="2:6" x14ac:dyDescent="0.15">
      <c r="B8019">
        <f ca="1">IF(INDEX(Transactions!$L:$L,ROW()-8)="",TODAY(),INDEX(Transactions!$G:$G,ROW()-8))</f>
        <v>46238</v>
      </c>
      <c r="F8019">
        <f>IF(INDEX(Transactions!$L:$L,ROW()-8)="",0,INDEX(Transactions!$Q:$Q,ROW()-8))</f>
        <v>0</v>
      </c>
    </row>
    <row r="8020" spans="2:6" x14ac:dyDescent="0.15">
      <c r="B8020">
        <f ca="1">IF(INDEX(Transactions!$L:$L,ROW()-8)="",TODAY(),INDEX(Transactions!$G:$G,ROW()-8))</f>
        <v>46238</v>
      </c>
      <c r="F8020">
        <f>IF(INDEX(Transactions!$L:$L,ROW()-8)="",0,INDEX(Transactions!$Q:$Q,ROW()-8))</f>
        <v>0</v>
      </c>
    </row>
    <row r="8021" spans="2:6" x14ac:dyDescent="0.15">
      <c r="B8021">
        <f ca="1">IF(INDEX(Transactions!$L:$L,ROW()-8)="",TODAY(),INDEX(Transactions!$G:$G,ROW()-8))</f>
        <v>46238</v>
      </c>
      <c r="F8021">
        <f>IF(INDEX(Transactions!$L:$L,ROW()-8)="",0,INDEX(Transactions!$Q:$Q,ROW()-8))</f>
        <v>0</v>
      </c>
    </row>
    <row r="8022" spans="2:6" x14ac:dyDescent="0.15">
      <c r="B8022">
        <f ca="1">IF(INDEX(Transactions!$L:$L,ROW()-8)="",TODAY(),INDEX(Transactions!$G:$G,ROW()-8))</f>
        <v>46238</v>
      </c>
      <c r="F8022">
        <f>IF(INDEX(Transactions!$L:$L,ROW()-8)="",0,INDEX(Transactions!$Q:$Q,ROW()-8))</f>
        <v>0</v>
      </c>
    </row>
    <row r="8023" spans="2:6" x14ac:dyDescent="0.15">
      <c r="B8023">
        <f ca="1">IF(INDEX(Transactions!$L:$L,ROW()-8)="",TODAY(),INDEX(Transactions!$G:$G,ROW()-8))</f>
        <v>46238</v>
      </c>
      <c r="F8023">
        <f>IF(INDEX(Transactions!$L:$L,ROW()-8)="",0,INDEX(Transactions!$Q:$Q,ROW()-8))</f>
        <v>0</v>
      </c>
    </row>
    <row r="8024" spans="2:6" x14ac:dyDescent="0.15">
      <c r="B8024">
        <f ca="1">IF(INDEX(Transactions!$L:$L,ROW()-8)="",TODAY(),INDEX(Transactions!$G:$G,ROW()-8))</f>
        <v>46238</v>
      </c>
      <c r="F8024">
        <f>IF(INDEX(Transactions!$L:$L,ROW()-8)="",0,INDEX(Transactions!$Q:$Q,ROW()-8))</f>
        <v>0</v>
      </c>
    </row>
    <row r="8025" spans="2:6" x14ac:dyDescent="0.15">
      <c r="B8025">
        <f ca="1">IF(INDEX(Transactions!$L:$L,ROW()-8)="",TODAY(),INDEX(Transactions!$G:$G,ROW()-8))</f>
        <v>46238</v>
      </c>
      <c r="F8025">
        <f>IF(INDEX(Transactions!$L:$L,ROW()-8)="",0,INDEX(Transactions!$Q:$Q,ROW()-8))</f>
        <v>0</v>
      </c>
    </row>
    <row r="8026" spans="2:6" x14ac:dyDescent="0.15">
      <c r="B8026">
        <f ca="1">IF(INDEX(Transactions!$L:$L,ROW()-8)="",TODAY(),INDEX(Transactions!$G:$G,ROW()-8))</f>
        <v>46238</v>
      </c>
      <c r="F8026">
        <f>IF(INDEX(Transactions!$L:$L,ROW()-8)="",0,INDEX(Transactions!$Q:$Q,ROW()-8))</f>
        <v>0</v>
      </c>
    </row>
    <row r="8027" spans="2:6" x14ac:dyDescent="0.15">
      <c r="B8027">
        <f ca="1">IF(INDEX(Transactions!$L:$L,ROW()-8)="",TODAY(),INDEX(Transactions!$G:$G,ROW()-8))</f>
        <v>46238</v>
      </c>
      <c r="F8027">
        <f>IF(INDEX(Transactions!$L:$L,ROW()-8)="",0,INDEX(Transactions!$Q:$Q,ROW()-8))</f>
        <v>0</v>
      </c>
    </row>
    <row r="8028" spans="2:6" x14ac:dyDescent="0.15">
      <c r="B8028">
        <f ca="1">IF(INDEX(Transactions!$L:$L,ROW()-8)="",TODAY(),INDEX(Transactions!$G:$G,ROW()-8))</f>
        <v>46238</v>
      </c>
      <c r="F8028">
        <f>IF(INDEX(Transactions!$L:$L,ROW()-8)="",0,INDEX(Transactions!$Q:$Q,ROW()-8))</f>
        <v>0</v>
      </c>
    </row>
    <row r="8029" spans="2:6" x14ac:dyDescent="0.15">
      <c r="B8029">
        <f ca="1">IF(INDEX(Transactions!$L:$L,ROW()-8)="",TODAY(),INDEX(Transactions!$G:$G,ROW()-8))</f>
        <v>46238</v>
      </c>
      <c r="F8029">
        <f>IF(INDEX(Transactions!$L:$L,ROW()-8)="",0,INDEX(Transactions!$Q:$Q,ROW()-8))</f>
        <v>0</v>
      </c>
    </row>
    <row r="8030" spans="2:6" x14ac:dyDescent="0.15">
      <c r="B8030">
        <f ca="1">IF(INDEX(Transactions!$L:$L,ROW()-8)="",TODAY(),INDEX(Transactions!$G:$G,ROW()-8))</f>
        <v>46238</v>
      </c>
      <c r="F8030">
        <f>IF(INDEX(Transactions!$L:$L,ROW()-8)="",0,INDEX(Transactions!$Q:$Q,ROW()-8))</f>
        <v>0</v>
      </c>
    </row>
    <row r="8031" spans="2:6" x14ac:dyDescent="0.15">
      <c r="B8031">
        <f ca="1">IF(INDEX(Transactions!$L:$L,ROW()-8)="",TODAY(),INDEX(Transactions!$G:$G,ROW()-8))</f>
        <v>46238</v>
      </c>
      <c r="F8031">
        <f>IF(INDEX(Transactions!$L:$L,ROW()-8)="",0,INDEX(Transactions!$Q:$Q,ROW()-8))</f>
        <v>0</v>
      </c>
    </row>
    <row r="8032" spans="2:6" x14ac:dyDescent="0.15">
      <c r="B8032">
        <f ca="1">IF(INDEX(Transactions!$L:$L,ROW()-8)="",TODAY(),INDEX(Transactions!$G:$G,ROW()-8))</f>
        <v>46238</v>
      </c>
      <c r="F8032">
        <f>IF(INDEX(Transactions!$L:$L,ROW()-8)="",0,INDEX(Transactions!$Q:$Q,ROW()-8))</f>
        <v>0</v>
      </c>
    </row>
    <row r="8033" spans="2:6" x14ac:dyDescent="0.15">
      <c r="B8033">
        <f ca="1">IF(INDEX(Transactions!$L:$L,ROW()-8)="",TODAY(),INDEX(Transactions!$G:$G,ROW()-8))</f>
        <v>46238</v>
      </c>
      <c r="F8033">
        <f>IF(INDEX(Transactions!$L:$L,ROW()-8)="",0,INDEX(Transactions!$Q:$Q,ROW()-8))</f>
        <v>0</v>
      </c>
    </row>
    <row r="8034" spans="2:6" x14ac:dyDescent="0.15">
      <c r="B8034">
        <f ca="1">IF(INDEX(Transactions!$L:$L,ROW()-8)="",TODAY(),INDEX(Transactions!$G:$G,ROW()-8))</f>
        <v>46238</v>
      </c>
      <c r="F8034">
        <f>IF(INDEX(Transactions!$L:$L,ROW()-8)="",0,INDEX(Transactions!$Q:$Q,ROW()-8))</f>
        <v>0</v>
      </c>
    </row>
    <row r="8035" spans="2:6" x14ac:dyDescent="0.15">
      <c r="B8035">
        <f ca="1">IF(INDEX(Transactions!$L:$L,ROW()-8)="",TODAY(),INDEX(Transactions!$G:$G,ROW()-8))</f>
        <v>46238</v>
      </c>
      <c r="F8035">
        <f>IF(INDEX(Transactions!$L:$L,ROW()-8)="",0,INDEX(Transactions!$Q:$Q,ROW()-8))</f>
        <v>0</v>
      </c>
    </row>
    <row r="8036" spans="2:6" x14ac:dyDescent="0.15">
      <c r="B8036">
        <f ca="1">IF(INDEX(Transactions!$L:$L,ROW()-8)="",TODAY(),INDEX(Transactions!$G:$G,ROW()-8))</f>
        <v>46238</v>
      </c>
      <c r="F8036">
        <f>IF(INDEX(Transactions!$L:$L,ROW()-8)="",0,INDEX(Transactions!$Q:$Q,ROW()-8))</f>
        <v>0</v>
      </c>
    </row>
    <row r="8037" spans="2:6" x14ac:dyDescent="0.15">
      <c r="B8037">
        <f ca="1">IF(INDEX(Transactions!$L:$L,ROW()-8)="",TODAY(),INDEX(Transactions!$G:$G,ROW()-8))</f>
        <v>46238</v>
      </c>
      <c r="F8037">
        <f>IF(INDEX(Transactions!$L:$L,ROW()-8)="",0,INDEX(Transactions!$Q:$Q,ROW()-8))</f>
        <v>0</v>
      </c>
    </row>
    <row r="8038" spans="2:6" x14ac:dyDescent="0.15">
      <c r="B8038">
        <f ca="1">IF(INDEX(Transactions!$L:$L,ROW()-8)="",TODAY(),INDEX(Transactions!$G:$G,ROW()-8))</f>
        <v>46238</v>
      </c>
      <c r="F8038">
        <f>IF(INDEX(Transactions!$L:$L,ROW()-8)="",0,INDEX(Transactions!$Q:$Q,ROW()-8))</f>
        <v>0</v>
      </c>
    </row>
    <row r="8039" spans="2:6" x14ac:dyDescent="0.15">
      <c r="B8039">
        <f ca="1">IF(INDEX(Transactions!$L:$L,ROW()-8)="",TODAY(),INDEX(Transactions!$G:$G,ROW()-8))</f>
        <v>46238</v>
      </c>
      <c r="F8039">
        <f>IF(INDEX(Transactions!$L:$L,ROW()-8)="",0,INDEX(Transactions!$Q:$Q,ROW()-8))</f>
        <v>0</v>
      </c>
    </row>
    <row r="8040" spans="2:6" x14ac:dyDescent="0.15">
      <c r="B8040">
        <f ca="1">IF(INDEX(Transactions!$L:$L,ROW()-8)="",TODAY(),INDEX(Transactions!$G:$G,ROW()-8))</f>
        <v>46238</v>
      </c>
      <c r="F8040">
        <f>IF(INDEX(Transactions!$L:$L,ROW()-8)="",0,INDEX(Transactions!$Q:$Q,ROW()-8))</f>
        <v>0</v>
      </c>
    </row>
    <row r="8041" spans="2:6" x14ac:dyDescent="0.15">
      <c r="B8041">
        <f ca="1">IF(INDEX(Transactions!$L:$L,ROW()-8)="",TODAY(),INDEX(Transactions!$G:$G,ROW()-8))</f>
        <v>46238</v>
      </c>
      <c r="F8041">
        <f>IF(INDEX(Transactions!$L:$L,ROW()-8)="",0,INDEX(Transactions!$Q:$Q,ROW()-8))</f>
        <v>0</v>
      </c>
    </row>
    <row r="8042" spans="2:6" x14ac:dyDescent="0.15">
      <c r="B8042">
        <f ca="1">IF(INDEX(Transactions!$L:$L,ROW()-8)="",TODAY(),INDEX(Transactions!$G:$G,ROW()-8))</f>
        <v>46238</v>
      </c>
      <c r="F8042">
        <f>IF(INDEX(Transactions!$L:$L,ROW()-8)="",0,INDEX(Transactions!$Q:$Q,ROW()-8))</f>
        <v>0</v>
      </c>
    </row>
    <row r="8043" spans="2:6" x14ac:dyDescent="0.15">
      <c r="B8043">
        <f ca="1">IF(INDEX(Transactions!$L:$L,ROW()-8)="",TODAY(),INDEX(Transactions!$G:$G,ROW()-8))</f>
        <v>46238</v>
      </c>
      <c r="F8043">
        <f>IF(INDEX(Transactions!$L:$L,ROW()-8)="",0,INDEX(Transactions!$Q:$Q,ROW()-8))</f>
        <v>0</v>
      </c>
    </row>
    <row r="8044" spans="2:6" x14ac:dyDescent="0.15">
      <c r="B8044">
        <f ca="1">IF(INDEX(Transactions!$L:$L,ROW()-8)="",TODAY(),INDEX(Transactions!$G:$G,ROW()-8))</f>
        <v>46238</v>
      </c>
      <c r="F8044">
        <f>IF(INDEX(Transactions!$L:$L,ROW()-8)="",0,INDEX(Transactions!$Q:$Q,ROW()-8))</f>
        <v>0</v>
      </c>
    </row>
    <row r="8045" spans="2:6" x14ac:dyDescent="0.15">
      <c r="B8045">
        <f ca="1">IF(INDEX(Transactions!$L:$L,ROW()-8)="",TODAY(),INDEX(Transactions!$G:$G,ROW()-8))</f>
        <v>46238</v>
      </c>
      <c r="F8045">
        <f>IF(INDEX(Transactions!$L:$L,ROW()-8)="",0,INDEX(Transactions!$Q:$Q,ROW()-8))</f>
        <v>0</v>
      </c>
    </row>
    <row r="8046" spans="2:6" x14ac:dyDescent="0.15">
      <c r="B8046">
        <f ca="1">IF(INDEX(Transactions!$L:$L,ROW()-8)="",TODAY(),INDEX(Transactions!$G:$G,ROW()-8))</f>
        <v>46238</v>
      </c>
      <c r="F8046">
        <f>IF(INDEX(Transactions!$L:$L,ROW()-8)="",0,INDEX(Transactions!$Q:$Q,ROW()-8))</f>
        <v>0</v>
      </c>
    </row>
    <row r="8047" spans="2:6" x14ac:dyDescent="0.15">
      <c r="B8047">
        <f ca="1">IF(INDEX(Transactions!$L:$L,ROW()-8)="",TODAY(),INDEX(Transactions!$G:$G,ROW()-8))</f>
        <v>46238</v>
      </c>
      <c r="F8047">
        <f>IF(INDEX(Transactions!$L:$L,ROW()-8)="",0,INDEX(Transactions!$Q:$Q,ROW()-8))</f>
        <v>0</v>
      </c>
    </row>
    <row r="8048" spans="2:6" x14ac:dyDescent="0.15">
      <c r="B8048">
        <f ca="1">IF(INDEX(Transactions!$L:$L,ROW()-8)="",TODAY(),INDEX(Transactions!$G:$G,ROW()-8))</f>
        <v>46238</v>
      </c>
      <c r="F8048">
        <f>IF(INDEX(Transactions!$L:$L,ROW()-8)="",0,INDEX(Transactions!$Q:$Q,ROW()-8))</f>
        <v>0</v>
      </c>
    </row>
    <row r="8049" spans="2:6" x14ac:dyDescent="0.15">
      <c r="B8049">
        <f ca="1">IF(INDEX(Transactions!$L:$L,ROW()-8)="",TODAY(),INDEX(Transactions!$G:$G,ROW()-8))</f>
        <v>46238</v>
      </c>
      <c r="F8049">
        <f>IF(INDEX(Transactions!$L:$L,ROW()-8)="",0,INDEX(Transactions!$Q:$Q,ROW()-8))</f>
        <v>0</v>
      </c>
    </row>
    <row r="8050" spans="2:6" x14ac:dyDescent="0.15">
      <c r="B8050">
        <f ca="1">IF(INDEX(Transactions!$L:$L,ROW()-8)="",TODAY(),INDEX(Transactions!$G:$G,ROW()-8))</f>
        <v>46238</v>
      </c>
      <c r="F8050">
        <f>IF(INDEX(Transactions!$L:$L,ROW()-8)="",0,INDEX(Transactions!$Q:$Q,ROW()-8))</f>
        <v>0</v>
      </c>
    </row>
    <row r="8051" spans="2:6" x14ac:dyDescent="0.15">
      <c r="B8051">
        <f ca="1">IF(INDEX(Transactions!$L:$L,ROW()-8)="",TODAY(),INDEX(Transactions!$G:$G,ROW()-8))</f>
        <v>46238</v>
      </c>
      <c r="F8051">
        <f>IF(INDEX(Transactions!$L:$L,ROW()-8)="",0,INDEX(Transactions!$Q:$Q,ROW()-8))</f>
        <v>0</v>
      </c>
    </row>
    <row r="8052" spans="2:6" x14ac:dyDescent="0.15">
      <c r="B8052">
        <f ca="1">IF(INDEX(Transactions!$L:$L,ROW()-8)="",TODAY(),INDEX(Transactions!$G:$G,ROW()-8))</f>
        <v>46238</v>
      </c>
      <c r="F8052">
        <f>IF(INDEX(Transactions!$L:$L,ROW()-8)="",0,INDEX(Transactions!$Q:$Q,ROW()-8))</f>
        <v>0</v>
      </c>
    </row>
    <row r="8053" spans="2:6" x14ac:dyDescent="0.15">
      <c r="B8053">
        <f ca="1">IF(INDEX(Transactions!$L:$L,ROW()-8)="",TODAY(),INDEX(Transactions!$G:$G,ROW()-8))</f>
        <v>46238</v>
      </c>
      <c r="F8053">
        <f>IF(INDEX(Transactions!$L:$L,ROW()-8)="",0,INDEX(Transactions!$Q:$Q,ROW()-8))</f>
        <v>0</v>
      </c>
    </row>
    <row r="8054" spans="2:6" x14ac:dyDescent="0.15">
      <c r="B8054">
        <f ca="1">IF(INDEX(Transactions!$L:$L,ROW()-8)="",TODAY(),INDEX(Transactions!$G:$G,ROW()-8))</f>
        <v>46238</v>
      </c>
      <c r="F8054">
        <f>IF(INDEX(Transactions!$L:$L,ROW()-8)="",0,INDEX(Transactions!$Q:$Q,ROW()-8))</f>
        <v>0</v>
      </c>
    </row>
    <row r="8055" spans="2:6" x14ac:dyDescent="0.15">
      <c r="B8055">
        <f ca="1">IF(INDEX(Transactions!$L:$L,ROW()-8)="",TODAY(),INDEX(Transactions!$G:$G,ROW()-8))</f>
        <v>46238</v>
      </c>
      <c r="F8055">
        <f>IF(INDEX(Transactions!$L:$L,ROW()-8)="",0,INDEX(Transactions!$Q:$Q,ROW()-8))</f>
        <v>0</v>
      </c>
    </row>
    <row r="8056" spans="2:6" x14ac:dyDescent="0.15">
      <c r="B8056">
        <f ca="1">IF(INDEX(Transactions!$L:$L,ROW()-8)="",TODAY(),INDEX(Transactions!$G:$G,ROW()-8))</f>
        <v>46238</v>
      </c>
      <c r="F8056">
        <f>IF(INDEX(Transactions!$L:$L,ROW()-8)="",0,INDEX(Transactions!$Q:$Q,ROW()-8))</f>
        <v>0</v>
      </c>
    </row>
    <row r="8057" spans="2:6" x14ac:dyDescent="0.15">
      <c r="B8057">
        <f ca="1">IF(INDEX(Transactions!$L:$L,ROW()-8)="",TODAY(),INDEX(Transactions!$G:$G,ROW()-8))</f>
        <v>46238</v>
      </c>
      <c r="F8057">
        <f>IF(INDEX(Transactions!$L:$L,ROW()-8)="",0,INDEX(Transactions!$Q:$Q,ROW()-8))</f>
        <v>0</v>
      </c>
    </row>
    <row r="8058" spans="2:6" x14ac:dyDescent="0.15">
      <c r="B8058">
        <f ca="1">IF(INDEX(Transactions!$L:$L,ROW()-8)="",TODAY(),INDEX(Transactions!$G:$G,ROW()-8))</f>
        <v>46238</v>
      </c>
      <c r="F8058">
        <f>IF(INDEX(Transactions!$L:$L,ROW()-8)="",0,INDEX(Transactions!$Q:$Q,ROW()-8))</f>
        <v>0</v>
      </c>
    </row>
    <row r="8059" spans="2:6" x14ac:dyDescent="0.15">
      <c r="B8059">
        <f ca="1">IF(INDEX(Transactions!$L:$L,ROW()-8)="",TODAY(),INDEX(Transactions!$G:$G,ROW()-8))</f>
        <v>46238</v>
      </c>
      <c r="F8059">
        <f>IF(INDEX(Transactions!$L:$L,ROW()-8)="",0,INDEX(Transactions!$Q:$Q,ROW()-8))</f>
        <v>0</v>
      </c>
    </row>
    <row r="8060" spans="2:6" x14ac:dyDescent="0.15">
      <c r="B8060">
        <f ca="1">IF(INDEX(Transactions!$L:$L,ROW()-8)="",TODAY(),INDEX(Transactions!$G:$G,ROW()-8))</f>
        <v>46238</v>
      </c>
      <c r="F8060">
        <f>IF(INDEX(Transactions!$L:$L,ROW()-8)="",0,INDEX(Transactions!$Q:$Q,ROW()-8))</f>
        <v>0</v>
      </c>
    </row>
    <row r="8061" spans="2:6" x14ac:dyDescent="0.15">
      <c r="B8061">
        <f ca="1">IF(INDEX(Transactions!$L:$L,ROW()-8)="",TODAY(),INDEX(Transactions!$G:$G,ROW()-8))</f>
        <v>46238</v>
      </c>
      <c r="F8061">
        <f>IF(INDEX(Transactions!$L:$L,ROW()-8)="",0,INDEX(Transactions!$Q:$Q,ROW()-8))</f>
        <v>0</v>
      </c>
    </row>
    <row r="8062" spans="2:6" x14ac:dyDescent="0.15">
      <c r="B8062">
        <f ca="1">IF(INDEX(Transactions!$L:$L,ROW()-8)="",TODAY(),INDEX(Transactions!$G:$G,ROW()-8))</f>
        <v>46238</v>
      </c>
      <c r="F8062">
        <f>IF(INDEX(Transactions!$L:$L,ROW()-8)="",0,INDEX(Transactions!$Q:$Q,ROW()-8))</f>
        <v>0</v>
      </c>
    </row>
    <row r="8063" spans="2:6" x14ac:dyDescent="0.15">
      <c r="B8063">
        <f ca="1">IF(INDEX(Transactions!$L:$L,ROW()-8)="",TODAY(),INDEX(Transactions!$G:$G,ROW()-8))</f>
        <v>46238</v>
      </c>
      <c r="F8063">
        <f>IF(INDEX(Transactions!$L:$L,ROW()-8)="",0,INDEX(Transactions!$Q:$Q,ROW()-8))</f>
        <v>0</v>
      </c>
    </row>
    <row r="8064" spans="2:6" x14ac:dyDescent="0.15">
      <c r="B8064">
        <f ca="1">IF(INDEX(Transactions!$L:$L,ROW()-8)="",TODAY(),INDEX(Transactions!$G:$G,ROW()-8))</f>
        <v>46238</v>
      </c>
      <c r="F8064">
        <f>IF(INDEX(Transactions!$L:$L,ROW()-8)="",0,INDEX(Transactions!$Q:$Q,ROW()-8))</f>
        <v>0</v>
      </c>
    </row>
    <row r="8065" spans="2:6" x14ac:dyDescent="0.15">
      <c r="B8065">
        <f ca="1">IF(INDEX(Transactions!$L:$L,ROW()-8)="",TODAY(),INDEX(Transactions!$G:$G,ROW()-8))</f>
        <v>46238</v>
      </c>
      <c r="F8065">
        <f>IF(INDEX(Transactions!$L:$L,ROW()-8)="",0,INDEX(Transactions!$Q:$Q,ROW()-8))</f>
        <v>0</v>
      </c>
    </row>
    <row r="8066" spans="2:6" x14ac:dyDescent="0.15">
      <c r="B8066">
        <f ca="1">IF(INDEX(Transactions!$L:$L,ROW()-8)="",TODAY(),INDEX(Transactions!$G:$G,ROW()-8))</f>
        <v>46238</v>
      </c>
      <c r="F8066">
        <f>IF(INDEX(Transactions!$L:$L,ROW()-8)="",0,INDEX(Transactions!$Q:$Q,ROW()-8))</f>
        <v>0</v>
      </c>
    </row>
    <row r="8067" spans="2:6" x14ac:dyDescent="0.15">
      <c r="B8067">
        <f ca="1">IF(INDEX(Transactions!$L:$L,ROW()-8)="",TODAY(),INDEX(Transactions!$G:$G,ROW()-8))</f>
        <v>46238</v>
      </c>
      <c r="F8067">
        <f>IF(INDEX(Transactions!$L:$L,ROW()-8)="",0,INDEX(Transactions!$Q:$Q,ROW()-8))</f>
        <v>0</v>
      </c>
    </row>
    <row r="8068" spans="2:6" x14ac:dyDescent="0.15">
      <c r="B8068">
        <f ca="1">IF(INDEX(Transactions!$L:$L,ROW()-8)="",TODAY(),INDEX(Transactions!$G:$G,ROW()-8))</f>
        <v>46238</v>
      </c>
      <c r="F8068">
        <f>IF(INDEX(Transactions!$L:$L,ROW()-8)="",0,INDEX(Transactions!$Q:$Q,ROW()-8))</f>
        <v>0</v>
      </c>
    </row>
    <row r="8069" spans="2:6" x14ac:dyDescent="0.15">
      <c r="B8069">
        <f ca="1">IF(INDEX(Transactions!$L:$L,ROW()-8)="",TODAY(),INDEX(Transactions!$G:$G,ROW()-8))</f>
        <v>46238</v>
      </c>
      <c r="F8069">
        <f>IF(INDEX(Transactions!$L:$L,ROW()-8)="",0,INDEX(Transactions!$Q:$Q,ROW()-8))</f>
        <v>0</v>
      </c>
    </row>
    <row r="8070" spans="2:6" x14ac:dyDescent="0.15">
      <c r="B8070">
        <f ca="1">IF(INDEX(Transactions!$L:$L,ROW()-8)="",TODAY(),INDEX(Transactions!$G:$G,ROW()-8))</f>
        <v>46238</v>
      </c>
      <c r="F8070">
        <f>IF(INDEX(Transactions!$L:$L,ROW()-8)="",0,INDEX(Transactions!$Q:$Q,ROW()-8))</f>
        <v>0</v>
      </c>
    </row>
    <row r="8071" spans="2:6" x14ac:dyDescent="0.15">
      <c r="B8071">
        <f ca="1">IF(INDEX(Transactions!$L:$L,ROW()-8)="",TODAY(),INDEX(Transactions!$G:$G,ROW()-8))</f>
        <v>46238</v>
      </c>
      <c r="F8071">
        <f>IF(INDEX(Transactions!$L:$L,ROW()-8)="",0,INDEX(Transactions!$Q:$Q,ROW()-8))</f>
        <v>0</v>
      </c>
    </row>
    <row r="8072" spans="2:6" x14ac:dyDescent="0.15">
      <c r="B8072">
        <f ca="1">IF(INDEX(Transactions!$L:$L,ROW()-8)="",TODAY(),INDEX(Transactions!$G:$G,ROW()-8))</f>
        <v>46238</v>
      </c>
      <c r="F8072">
        <f>IF(INDEX(Transactions!$L:$L,ROW()-8)="",0,INDEX(Transactions!$Q:$Q,ROW()-8))</f>
        <v>0</v>
      </c>
    </row>
    <row r="8073" spans="2:6" x14ac:dyDescent="0.15">
      <c r="B8073">
        <f ca="1">IF(INDEX(Transactions!$L:$L,ROW()-8)="",TODAY(),INDEX(Transactions!$G:$G,ROW()-8))</f>
        <v>46238</v>
      </c>
      <c r="F8073">
        <f>IF(INDEX(Transactions!$L:$L,ROW()-8)="",0,INDEX(Transactions!$Q:$Q,ROW()-8))</f>
        <v>0</v>
      </c>
    </row>
    <row r="8074" spans="2:6" x14ac:dyDescent="0.15">
      <c r="B8074">
        <f ca="1">IF(INDEX(Transactions!$L:$L,ROW()-8)="",TODAY(),INDEX(Transactions!$G:$G,ROW()-8))</f>
        <v>46238</v>
      </c>
      <c r="F8074">
        <f>IF(INDEX(Transactions!$L:$L,ROW()-8)="",0,INDEX(Transactions!$Q:$Q,ROW()-8))</f>
        <v>0</v>
      </c>
    </row>
    <row r="8075" spans="2:6" x14ac:dyDescent="0.15">
      <c r="B8075">
        <f ca="1">IF(INDEX(Transactions!$L:$L,ROW()-8)="",TODAY(),INDEX(Transactions!$G:$G,ROW()-8))</f>
        <v>46238</v>
      </c>
      <c r="F8075">
        <f>IF(INDEX(Transactions!$L:$L,ROW()-8)="",0,INDEX(Transactions!$Q:$Q,ROW()-8))</f>
        <v>0</v>
      </c>
    </row>
    <row r="8076" spans="2:6" x14ac:dyDescent="0.15">
      <c r="B8076">
        <f ca="1">IF(INDEX(Transactions!$L:$L,ROW()-8)="",TODAY(),INDEX(Transactions!$G:$G,ROW()-8))</f>
        <v>46238</v>
      </c>
      <c r="F8076">
        <f>IF(INDEX(Transactions!$L:$L,ROW()-8)="",0,INDEX(Transactions!$Q:$Q,ROW()-8))</f>
        <v>0</v>
      </c>
    </row>
    <row r="8077" spans="2:6" x14ac:dyDescent="0.15">
      <c r="B8077">
        <f ca="1">IF(INDEX(Transactions!$L:$L,ROW()-8)="",TODAY(),INDEX(Transactions!$G:$G,ROW()-8))</f>
        <v>46238</v>
      </c>
      <c r="F8077">
        <f>IF(INDEX(Transactions!$L:$L,ROW()-8)="",0,INDEX(Transactions!$Q:$Q,ROW()-8))</f>
        <v>0</v>
      </c>
    </row>
    <row r="8078" spans="2:6" x14ac:dyDescent="0.15">
      <c r="B8078">
        <f ca="1">IF(INDEX(Transactions!$L:$L,ROW()-8)="",TODAY(),INDEX(Transactions!$G:$G,ROW()-8))</f>
        <v>46238</v>
      </c>
      <c r="F8078">
        <f>IF(INDEX(Transactions!$L:$L,ROW()-8)="",0,INDEX(Transactions!$Q:$Q,ROW()-8))</f>
        <v>0</v>
      </c>
    </row>
    <row r="8079" spans="2:6" x14ac:dyDescent="0.15">
      <c r="B8079">
        <f ca="1">IF(INDEX(Transactions!$L:$L,ROW()-8)="",TODAY(),INDEX(Transactions!$G:$G,ROW()-8))</f>
        <v>46238</v>
      </c>
      <c r="F8079">
        <f>IF(INDEX(Transactions!$L:$L,ROW()-8)="",0,INDEX(Transactions!$Q:$Q,ROW()-8))</f>
        <v>0</v>
      </c>
    </row>
    <row r="8080" spans="2:6" x14ac:dyDescent="0.15">
      <c r="B8080">
        <f ca="1">IF(INDEX(Transactions!$L:$L,ROW()-8)="",TODAY(),INDEX(Transactions!$G:$G,ROW()-8))</f>
        <v>46238</v>
      </c>
      <c r="F8080">
        <f>IF(INDEX(Transactions!$L:$L,ROW()-8)="",0,INDEX(Transactions!$Q:$Q,ROW()-8))</f>
        <v>0</v>
      </c>
    </row>
    <row r="8081" spans="2:6" x14ac:dyDescent="0.15">
      <c r="B8081">
        <f ca="1">IF(INDEX(Transactions!$L:$L,ROW()-8)="",TODAY(),INDEX(Transactions!$G:$G,ROW()-8))</f>
        <v>46238</v>
      </c>
      <c r="F8081">
        <f>IF(INDEX(Transactions!$L:$L,ROW()-8)="",0,INDEX(Transactions!$Q:$Q,ROW()-8))</f>
        <v>0</v>
      </c>
    </row>
    <row r="8082" spans="2:6" x14ac:dyDescent="0.15">
      <c r="B8082">
        <f ca="1">IF(INDEX(Transactions!$L:$L,ROW()-8)="",TODAY(),INDEX(Transactions!$G:$G,ROW()-8))</f>
        <v>46238</v>
      </c>
      <c r="F8082">
        <f>IF(INDEX(Transactions!$L:$L,ROW()-8)="",0,INDEX(Transactions!$Q:$Q,ROW()-8))</f>
        <v>0</v>
      </c>
    </row>
    <row r="8083" spans="2:6" x14ac:dyDescent="0.15">
      <c r="B8083">
        <f ca="1">IF(INDEX(Transactions!$L:$L,ROW()-8)="",TODAY(),INDEX(Transactions!$G:$G,ROW()-8))</f>
        <v>46238</v>
      </c>
      <c r="F8083">
        <f>IF(INDEX(Transactions!$L:$L,ROW()-8)="",0,INDEX(Transactions!$Q:$Q,ROW()-8))</f>
        <v>0</v>
      </c>
    </row>
    <row r="8084" spans="2:6" x14ac:dyDescent="0.15">
      <c r="B8084">
        <f ca="1">IF(INDEX(Transactions!$L:$L,ROW()-8)="",TODAY(),INDEX(Transactions!$G:$G,ROW()-8))</f>
        <v>46238</v>
      </c>
      <c r="F8084">
        <f>IF(INDEX(Transactions!$L:$L,ROW()-8)="",0,INDEX(Transactions!$Q:$Q,ROW()-8))</f>
        <v>0</v>
      </c>
    </row>
    <row r="8085" spans="2:6" x14ac:dyDescent="0.15">
      <c r="B8085">
        <f ca="1">IF(INDEX(Transactions!$L:$L,ROW()-8)="",TODAY(),INDEX(Transactions!$G:$G,ROW()-8))</f>
        <v>46238</v>
      </c>
      <c r="F8085">
        <f>IF(INDEX(Transactions!$L:$L,ROW()-8)="",0,INDEX(Transactions!$Q:$Q,ROW()-8))</f>
        <v>0</v>
      </c>
    </row>
    <row r="8086" spans="2:6" x14ac:dyDescent="0.15">
      <c r="B8086">
        <f ca="1">IF(INDEX(Transactions!$L:$L,ROW()-8)="",TODAY(),INDEX(Transactions!$G:$G,ROW()-8))</f>
        <v>46238</v>
      </c>
      <c r="F8086">
        <f>IF(INDEX(Transactions!$L:$L,ROW()-8)="",0,INDEX(Transactions!$Q:$Q,ROW()-8))</f>
        <v>0</v>
      </c>
    </row>
    <row r="8087" spans="2:6" x14ac:dyDescent="0.15">
      <c r="B8087">
        <f ca="1">IF(INDEX(Transactions!$L:$L,ROW()-8)="",TODAY(),INDEX(Transactions!$G:$G,ROW()-8))</f>
        <v>46238</v>
      </c>
      <c r="F8087">
        <f>IF(INDEX(Transactions!$L:$L,ROW()-8)="",0,INDEX(Transactions!$Q:$Q,ROW()-8))</f>
        <v>0</v>
      </c>
    </row>
    <row r="8088" spans="2:6" x14ac:dyDescent="0.15">
      <c r="B8088">
        <f ca="1">IF(INDEX(Transactions!$L:$L,ROW()-8)="",TODAY(),INDEX(Transactions!$G:$G,ROW()-8))</f>
        <v>46238</v>
      </c>
      <c r="F8088">
        <f>IF(INDEX(Transactions!$L:$L,ROW()-8)="",0,INDEX(Transactions!$Q:$Q,ROW()-8))</f>
        <v>0</v>
      </c>
    </row>
    <row r="8089" spans="2:6" x14ac:dyDescent="0.15">
      <c r="B8089">
        <f ca="1">IF(INDEX(Transactions!$L:$L,ROW()-8)="",TODAY(),INDEX(Transactions!$G:$G,ROW()-8))</f>
        <v>46238</v>
      </c>
      <c r="F8089">
        <f>IF(INDEX(Transactions!$L:$L,ROW()-8)="",0,INDEX(Transactions!$Q:$Q,ROW()-8))</f>
        <v>0</v>
      </c>
    </row>
    <row r="8090" spans="2:6" x14ac:dyDescent="0.15">
      <c r="B8090">
        <f ca="1">IF(INDEX(Transactions!$L:$L,ROW()-8)="",TODAY(),INDEX(Transactions!$G:$G,ROW()-8))</f>
        <v>46238</v>
      </c>
      <c r="F8090">
        <f>IF(INDEX(Transactions!$L:$L,ROW()-8)="",0,INDEX(Transactions!$Q:$Q,ROW()-8))</f>
        <v>0</v>
      </c>
    </row>
    <row r="8091" spans="2:6" x14ac:dyDescent="0.15">
      <c r="B8091">
        <f ca="1">IF(INDEX(Transactions!$L:$L,ROW()-8)="",TODAY(),INDEX(Transactions!$G:$G,ROW()-8))</f>
        <v>46238</v>
      </c>
      <c r="F8091">
        <f>IF(INDEX(Transactions!$L:$L,ROW()-8)="",0,INDEX(Transactions!$Q:$Q,ROW()-8))</f>
        <v>0</v>
      </c>
    </row>
    <row r="8092" spans="2:6" x14ac:dyDescent="0.15">
      <c r="B8092">
        <f ca="1">IF(INDEX(Transactions!$L:$L,ROW()-8)="",TODAY(),INDEX(Transactions!$G:$G,ROW()-8))</f>
        <v>46238</v>
      </c>
      <c r="F8092">
        <f>IF(INDEX(Transactions!$L:$L,ROW()-8)="",0,INDEX(Transactions!$Q:$Q,ROW()-8))</f>
        <v>0</v>
      </c>
    </row>
    <row r="8093" spans="2:6" x14ac:dyDescent="0.15">
      <c r="B8093">
        <f ca="1">IF(INDEX(Transactions!$L:$L,ROW()-8)="",TODAY(),INDEX(Transactions!$G:$G,ROW()-8))</f>
        <v>46238</v>
      </c>
      <c r="F8093">
        <f>IF(INDEX(Transactions!$L:$L,ROW()-8)="",0,INDEX(Transactions!$Q:$Q,ROW()-8))</f>
        <v>0</v>
      </c>
    </row>
    <row r="8094" spans="2:6" x14ac:dyDescent="0.15">
      <c r="B8094">
        <f ca="1">IF(INDEX(Transactions!$L:$L,ROW()-8)="",TODAY(),INDEX(Transactions!$G:$G,ROW()-8))</f>
        <v>46238</v>
      </c>
      <c r="F8094">
        <f>IF(INDEX(Transactions!$L:$L,ROW()-8)="",0,INDEX(Transactions!$Q:$Q,ROW()-8))</f>
        <v>0</v>
      </c>
    </row>
    <row r="8095" spans="2:6" x14ac:dyDescent="0.15">
      <c r="B8095">
        <f ca="1">IF(INDEX(Transactions!$L:$L,ROW()-8)="",TODAY(),INDEX(Transactions!$G:$G,ROW()-8))</f>
        <v>46238</v>
      </c>
      <c r="F8095">
        <f>IF(INDEX(Transactions!$L:$L,ROW()-8)="",0,INDEX(Transactions!$Q:$Q,ROW()-8))</f>
        <v>0</v>
      </c>
    </row>
    <row r="8096" spans="2:6" x14ac:dyDescent="0.15">
      <c r="B8096">
        <f ca="1">IF(INDEX(Transactions!$L:$L,ROW()-8)="",TODAY(),INDEX(Transactions!$G:$G,ROW()-8))</f>
        <v>46238</v>
      </c>
      <c r="F8096">
        <f>IF(INDEX(Transactions!$L:$L,ROW()-8)="",0,INDEX(Transactions!$Q:$Q,ROW()-8))</f>
        <v>0</v>
      </c>
    </row>
    <row r="8097" spans="2:6" x14ac:dyDescent="0.15">
      <c r="B8097">
        <f ca="1">IF(INDEX(Transactions!$L:$L,ROW()-8)="",TODAY(),INDEX(Transactions!$G:$G,ROW()-8))</f>
        <v>46238</v>
      </c>
      <c r="F8097">
        <f>IF(INDEX(Transactions!$L:$L,ROW()-8)="",0,INDEX(Transactions!$Q:$Q,ROW()-8))</f>
        <v>0</v>
      </c>
    </row>
    <row r="8098" spans="2:6" x14ac:dyDescent="0.15">
      <c r="B8098">
        <f ca="1">IF(INDEX(Transactions!$L:$L,ROW()-8)="",TODAY(),INDEX(Transactions!$G:$G,ROW()-8))</f>
        <v>46238</v>
      </c>
      <c r="F8098">
        <f>IF(INDEX(Transactions!$L:$L,ROW()-8)="",0,INDEX(Transactions!$Q:$Q,ROW()-8))</f>
        <v>0</v>
      </c>
    </row>
    <row r="8099" spans="2:6" x14ac:dyDescent="0.15">
      <c r="B8099">
        <f ca="1">IF(INDEX(Transactions!$L:$L,ROW()-8)="",TODAY(),INDEX(Transactions!$G:$G,ROW()-8))</f>
        <v>46238</v>
      </c>
      <c r="F8099">
        <f>IF(INDEX(Transactions!$L:$L,ROW()-8)="",0,INDEX(Transactions!$Q:$Q,ROW()-8))</f>
        <v>0</v>
      </c>
    </row>
    <row r="8100" spans="2:6" x14ac:dyDescent="0.15">
      <c r="B8100">
        <f ca="1">IF(INDEX(Transactions!$L:$L,ROW()-8)="",TODAY(),INDEX(Transactions!$G:$G,ROW()-8))</f>
        <v>46238</v>
      </c>
      <c r="F8100">
        <f>IF(INDEX(Transactions!$L:$L,ROW()-8)="",0,INDEX(Transactions!$Q:$Q,ROW()-8))</f>
        <v>0</v>
      </c>
    </row>
    <row r="8101" spans="2:6" x14ac:dyDescent="0.15">
      <c r="B8101">
        <f ca="1">IF(INDEX(Transactions!$L:$L,ROW()-8)="",TODAY(),INDEX(Transactions!$G:$G,ROW()-8))</f>
        <v>46238</v>
      </c>
      <c r="F8101">
        <f>IF(INDEX(Transactions!$L:$L,ROW()-8)="",0,INDEX(Transactions!$Q:$Q,ROW()-8))</f>
        <v>0</v>
      </c>
    </row>
    <row r="8102" spans="2:6" x14ac:dyDescent="0.15">
      <c r="B8102">
        <f ca="1">IF(INDEX(Transactions!$L:$L,ROW()-8)="",TODAY(),INDEX(Transactions!$G:$G,ROW()-8))</f>
        <v>46238</v>
      </c>
      <c r="F8102">
        <f>IF(INDEX(Transactions!$L:$L,ROW()-8)="",0,INDEX(Transactions!$Q:$Q,ROW()-8))</f>
        <v>0</v>
      </c>
    </row>
    <row r="8103" spans="2:6" x14ac:dyDescent="0.15">
      <c r="B8103">
        <f ca="1">IF(INDEX(Transactions!$L:$L,ROW()-8)="",TODAY(),INDEX(Transactions!$G:$G,ROW()-8))</f>
        <v>46238</v>
      </c>
      <c r="F8103">
        <f>IF(INDEX(Transactions!$L:$L,ROW()-8)="",0,INDEX(Transactions!$Q:$Q,ROW()-8))</f>
        <v>0</v>
      </c>
    </row>
    <row r="8104" spans="2:6" x14ac:dyDescent="0.15">
      <c r="B8104">
        <f ca="1">IF(INDEX(Transactions!$L:$L,ROW()-8)="",TODAY(),INDEX(Transactions!$G:$G,ROW()-8))</f>
        <v>46238</v>
      </c>
      <c r="F8104">
        <f>IF(INDEX(Transactions!$L:$L,ROW()-8)="",0,INDEX(Transactions!$Q:$Q,ROW()-8))</f>
        <v>0</v>
      </c>
    </row>
    <row r="8105" spans="2:6" x14ac:dyDescent="0.15">
      <c r="B8105">
        <f ca="1">IF(INDEX(Transactions!$L:$L,ROW()-8)="",TODAY(),INDEX(Transactions!$G:$G,ROW()-8))</f>
        <v>46238</v>
      </c>
      <c r="F8105">
        <f>IF(INDEX(Transactions!$L:$L,ROW()-8)="",0,INDEX(Transactions!$Q:$Q,ROW()-8))</f>
        <v>0</v>
      </c>
    </row>
    <row r="8106" spans="2:6" x14ac:dyDescent="0.15">
      <c r="B8106">
        <f ca="1">IF(INDEX(Transactions!$L:$L,ROW()-8)="",TODAY(),INDEX(Transactions!$G:$G,ROW()-8))</f>
        <v>46238</v>
      </c>
      <c r="F8106">
        <f>IF(INDEX(Transactions!$L:$L,ROW()-8)="",0,INDEX(Transactions!$Q:$Q,ROW()-8))</f>
        <v>0</v>
      </c>
    </row>
    <row r="8107" spans="2:6" x14ac:dyDescent="0.15">
      <c r="B8107">
        <f ca="1">IF(INDEX(Transactions!$L:$L,ROW()-8)="",TODAY(),INDEX(Transactions!$G:$G,ROW()-8))</f>
        <v>46238</v>
      </c>
      <c r="F8107">
        <f>IF(INDEX(Transactions!$L:$L,ROW()-8)="",0,INDEX(Transactions!$Q:$Q,ROW()-8))</f>
        <v>0</v>
      </c>
    </row>
    <row r="8108" spans="2:6" x14ac:dyDescent="0.15">
      <c r="B8108">
        <f ca="1">IF(INDEX(Transactions!$L:$L,ROW()-8)="",TODAY(),INDEX(Transactions!$G:$G,ROW()-8))</f>
        <v>46238</v>
      </c>
      <c r="F8108">
        <f>IF(INDEX(Transactions!$L:$L,ROW()-8)="",0,INDEX(Transactions!$Q:$Q,ROW()-8))</f>
        <v>0</v>
      </c>
    </row>
    <row r="8109" spans="2:6" x14ac:dyDescent="0.15">
      <c r="B8109">
        <f ca="1">IF(INDEX(Transactions!$L:$L,ROW()-8)="",TODAY(),INDEX(Transactions!$G:$G,ROW()-8))</f>
        <v>46238</v>
      </c>
      <c r="F8109">
        <f>IF(INDEX(Transactions!$L:$L,ROW()-8)="",0,INDEX(Transactions!$Q:$Q,ROW()-8))</f>
        <v>0</v>
      </c>
    </row>
    <row r="8110" spans="2:6" x14ac:dyDescent="0.15">
      <c r="B8110">
        <f ca="1">IF(INDEX(Transactions!$L:$L,ROW()-8)="",TODAY(),INDEX(Transactions!$G:$G,ROW()-8))</f>
        <v>46238</v>
      </c>
      <c r="F8110">
        <f>IF(INDEX(Transactions!$L:$L,ROW()-8)="",0,INDEX(Transactions!$Q:$Q,ROW()-8))</f>
        <v>0</v>
      </c>
    </row>
    <row r="8111" spans="2:6" x14ac:dyDescent="0.15">
      <c r="B8111">
        <f ca="1">IF(INDEX(Transactions!$L:$L,ROW()-8)="",TODAY(),INDEX(Transactions!$G:$G,ROW()-8))</f>
        <v>46238</v>
      </c>
      <c r="F8111">
        <f>IF(INDEX(Transactions!$L:$L,ROW()-8)="",0,INDEX(Transactions!$Q:$Q,ROW()-8))</f>
        <v>0</v>
      </c>
    </row>
    <row r="8112" spans="2:6" x14ac:dyDescent="0.15">
      <c r="B8112">
        <f ca="1">IF(INDEX(Transactions!$L:$L,ROW()-8)="",TODAY(),INDEX(Transactions!$G:$G,ROW()-8))</f>
        <v>46238</v>
      </c>
      <c r="F8112">
        <f>IF(INDEX(Transactions!$L:$L,ROW()-8)="",0,INDEX(Transactions!$Q:$Q,ROW()-8))</f>
        <v>0</v>
      </c>
    </row>
    <row r="8113" spans="2:6" x14ac:dyDescent="0.15">
      <c r="B8113">
        <f ca="1">IF(INDEX(Transactions!$L:$L,ROW()-8)="",TODAY(),INDEX(Transactions!$G:$G,ROW()-8))</f>
        <v>46238</v>
      </c>
      <c r="F8113">
        <f>IF(INDEX(Transactions!$L:$L,ROW()-8)="",0,INDEX(Transactions!$Q:$Q,ROW()-8))</f>
        <v>0</v>
      </c>
    </row>
    <row r="8114" spans="2:6" x14ac:dyDescent="0.15">
      <c r="B8114">
        <f ca="1">IF(INDEX(Transactions!$L:$L,ROW()-8)="",TODAY(),INDEX(Transactions!$G:$G,ROW()-8))</f>
        <v>46238</v>
      </c>
      <c r="F8114">
        <f>IF(INDEX(Transactions!$L:$L,ROW()-8)="",0,INDEX(Transactions!$Q:$Q,ROW()-8))</f>
        <v>0</v>
      </c>
    </row>
    <row r="8115" spans="2:6" x14ac:dyDescent="0.15">
      <c r="B8115">
        <f ca="1">IF(INDEX(Transactions!$L:$L,ROW()-8)="",TODAY(),INDEX(Transactions!$G:$G,ROW()-8))</f>
        <v>46238</v>
      </c>
      <c r="F8115">
        <f>IF(INDEX(Transactions!$L:$L,ROW()-8)="",0,INDEX(Transactions!$Q:$Q,ROW()-8))</f>
        <v>0</v>
      </c>
    </row>
    <row r="8116" spans="2:6" x14ac:dyDescent="0.15">
      <c r="B8116">
        <f ca="1">IF(INDEX(Transactions!$L:$L,ROW()-8)="",TODAY(),INDEX(Transactions!$G:$G,ROW()-8))</f>
        <v>46238</v>
      </c>
      <c r="F8116">
        <f>IF(INDEX(Transactions!$L:$L,ROW()-8)="",0,INDEX(Transactions!$Q:$Q,ROW()-8))</f>
        <v>0</v>
      </c>
    </row>
    <row r="8117" spans="2:6" x14ac:dyDescent="0.15">
      <c r="B8117">
        <f ca="1">IF(INDEX(Transactions!$L:$L,ROW()-8)="",TODAY(),INDEX(Transactions!$G:$G,ROW()-8))</f>
        <v>46238</v>
      </c>
      <c r="F8117">
        <f>IF(INDEX(Transactions!$L:$L,ROW()-8)="",0,INDEX(Transactions!$Q:$Q,ROW()-8))</f>
        <v>0</v>
      </c>
    </row>
    <row r="8118" spans="2:6" x14ac:dyDescent="0.15">
      <c r="B8118">
        <f ca="1">IF(INDEX(Transactions!$L:$L,ROW()-8)="",TODAY(),INDEX(Transactions!$G:$G,ROW()-8))</f>
        <v>46238</v>
      </c>
      <c r="F8118">
        <f>IF(INDEX(Transactions!$L:$L,ROW()-8)="",0,INDEX(Transactions!$Q:$Q,ROW()-8))</f>
        <v>0</v>
      </c>
    </row>
    <row r="8119" spans="2:6" x14ac:dyDescent="0.15">
      <c r="B8119">
        <f ca="1">IF(INDEX(Transactions!$L:$L,ROW()-8)="",TODAY(),INDEX(Transactions!$G:$G,ROW()-8))</f>
        <v>46238</v>
      </c>
      <c r="F8119">
        <f>IF(INDEX(Transactions!$L:$L,ROW()-8)="",0,INDEX(Transactions!$Q:$Q,ROW()-8))</f>
        <v>0</v>
      </c>
    </row>
    <row r="8120" spans="2:6" x14ac:dyDescent="0.15">
      <c r="B8120">
        <f ca="1">IF(INDEX(Transactions!$L:$L,ROW()-8)="",TODAY(),INDEX(Transactions!$G:$G,ROW()-8))</f>
        <v>46238</v>
      </c>
      <c r="F8120">
        <f>IF(INDEX(Transactions!$L:$L,ROW()-8)="",0,INDEX(Transactions!$Q:$Q,ROW()-8))</f>
        <v>0</v>
      </c>
    </row>
    <row r="8121" spans="2:6" x14ac:dyDescent="0.15">
      <c r="B8121">
        <f ca="1">IF(INDEX(Transactions!$L:$L,ROW()-8)="",TODAY(),INDEX(Transactions!$G:$G,ROW()-8))</f>
        <v>46238</v>
      </c>
      <c r="F8121">
        <f>IF(INDEX(Transactions!$L:$L,ROW()-8)="",0,INDEX(Transactions!$Q:$Q,ROW()-8))</f>
        <v>0</v>
      </c>
    </row>
    <row r="8122" spans="2:6" x14ac:dyDescent="0.15">
      <c r="B8122">
        <f ca="1">IF(INDEX(Transactions!$L:$L,ROW()-8)="",TODAY(),INDEX(Transactions!$G:$G,ROW()-8))</f>
        <v>46238</v>
      </c>
      <c r="F8122">
        <f>IF(INDEX(Transactions!$L:$L,ROW()-8)="",0,INDEX(Transactions!$Q:$Q,ROW()-8))</f>
        <v>0</v>
      </c>
    </row>
    <row r="8123" spans="2:6" x14ac:dyDescent="0.15">
      <c r="B8123">
        <f ca="1">IF(INDEX(Transactions!$L:$L,ROW()-8)="",TODAY(),INDEX(Transactions!$G:$G,ROW()-8))</f>
        <v>46238</v>
      </c>
      <c r="F8123">
        <f>IF(INDEX(Transactions!$L:$L,ROW()-8)="",0,INDEX(Transactions!$Q:$Q,ROW()-8))</f>
        <v>0</v>
      </c>
    </row>
    <row r="8124" spans="2:6" x14ac:dyDescent="0.15">
      <c r="B8124">
        <f ca="1">IF(INDEX(Transactions!$L:$L,ROW()-8)="",TODAY(),INDEX(Transactions!$G:$G,ROW()-8))</f>
        <v>46238</v>
      </c>
      <c r="F8124">
        <f>IF(INDEX(Transactions!$L:$L,ROW()-8)="",0,INDEX(Transactions!$Q:$Q,ROW()-8))</f>
        <v>0</v>
      </c>
    </row>
    <row r="8125" spans="2:6" x14ac:dyDescent="0.15">
      <c r="B8125">
        <f ca="1">IF(INDEX(Transactions!$L:$L,ROW()-8)="",TODAY(),INDEX(Transactions!$G:$G,ROW()-8))</f>
        <v>46238</v>
      </c>
      <c r="F8125">
        <f>IF(INDEX(Transactions!$L:$L,ROW()-8)="",0,INDEX(Transactions!$Q:$Q,ROW()-8))</f>
        <v>0</v>
      </c>
    </row>
    <row r="8126" spans="2:6" x14ac:dyDescent="0.15">
      <c r="B8126">
        <f ca="1">IF(INDEX(Transactions!$L:$L,ROW()-8)="",TODAY(),INDEX(Transactions!$G:$G,ROW()-8))</f>
        <v>46238</v>
      </c>
      <c r="F8126">
        <f>IF(INDEX(Transactions!$L:$L,ROW()-8)="",0,INDEX(Transactions!$Q:$Q,ROW()-8))</f>
        <v>0</v>
      </c>
    </row>
    <row r="8127" spans="2:6" x14ac:dyDescent="0.15">
      <c r="B8127">
        <f ca="1">IF(INDEX(Transactions!$L:$L,ROW()-8)="",TODAY(),INDEX(Transactions!$G:$G,ROW()-8))</f>
        <v>46238</v>
      </c>
      <c r="F8127">
        <f>IF(INDEX(Transactions!$L:$L,ROW()-8)="",0,INDEX(Transactions!$Q:$Q,ROW()-8))</f>
        <v>0</v>
      </c>
    </row>
    <row r="8128" spans="2:6" x14ac:dyDescent="0.15">
      <c r="B8128">
        <f ca="1">IF(INDEX(Transactions!$L:$L,ROW()-8)="",TODAY(),INDEX(Transactions!$G:$G,ROW()-8))</f>
        <v>46238</v>
      </c>
      <c r="F8128">
        <f>IF(INDEX(Transactions!$L:$L,ROW()-8)="",0,INDEX(Transactions!$Q:$Q,ROW()-8))</f>
        <v>0</v>
      </c>
    </row>
    <row r="8129" spans="2:6" x14ac:dyDescent="0.15">
      <c r="B8129">
        <f ca="1">IF(INDEX(Transactions!$L:$L,ROW()-8)="",TODAY(),INDEX(Transactions!$G:$G,ROW()-8))</f>
        <v>46238</v>
      </c>
      <c r="F8129">
        <f>IF(INDEX(Transactions!$L:$L,ROW()-8)="",0,INDEX(Transactions!$Q:$Q,ROW()-8))</f>
        <v>0</v>
      </c>
    </row>
    <row r="8130" spans="2:6" x14ac:dyDescent="0.15">
      <c r="B8130">
        <f ca="1">IF(INDEX(Transactions!$L:$L,ROW()-8)="",TODAY(),INDEX(Transactions!$G:$G,ROW()-8))</f>
        <v>46238</v>
      </c>
      <c r="F8130">
        <f>IF(INDEX(Transactions!$L:$L,ROW()-8)="",0,INDEX(Transactions!$Q:$Q,ROW()-8))</f>
        <v>0</v>
      </c>
    </row>
    <row r="8131" spans="2:6" x14ac:dyDescent="0.15">
      <c r="B8131">
        <f ca="1">IF(INDEX(Transactions!$L:$L,ROW()-8)="",TODAY(),INDEX(Transactions!$G:$G,ROW()-8))</f>
        <v>46238</v>
      </c>
      <c r="F8131">
        <f>IF(INDEX(Transactions!$L:$L,ROW()-8)="",0,INDEX(Transactions!$Q:$Q,ROW()-8))</f>
        <v>0</v>
      </c>
    </row>
    <row r="8132" spans="2:6" x14ac:dyDescent="0.15">
      <c r="B8132">
        <f ca="1">IF(INDEX(Transactions!$L:$L,ROW()-8)="",TODAY(),INDEX(Transactions!$G:$G,ROW()-8))</f>
        <v>46238</v>
      </c>
      <c r="F8132">
        <f>IF(INDEX(Transactions!$L:$L,ROW()-8)="",0,INDEX(Transactions!$Q:$Q,ROW()-8))</f>
        <v>0</v>
      </c>
    </row>
    <row r="8133" spans="2:6" x14ac:dyDescent="0.15">
      <c r="B8133">
        <f ca="1">IF(INDEX(Transactions!$L:$L,ROW()-8)="",TODAY(),INDEX(Transactions!$G:$G,ROW()-8))</f>
        <v>46238</v>
      </c>
      <c r="F8133">
        <f>IF(INDEX(Transactions!$L:$L,ROW()-8)="",0,INDEX(Transactions!$Q:$Q,ROW()-8))</f>
        <v>0</v>
      </c>
    </row>
    <row r="8134" spans="2:6" x14ac:dyDescent="0.15">
      <c r="B8134">
        <f ca="1">IF(INDEX(Transactions!$L:$L,ROW()-8)="",TODAY(),INDEX(Transactions!$G:$G,ROW()-8))</f>
        <v>46238</v>
      </c>
      <c r="F8134">
        <f>IF(INDEX(Transactions!$L:$L,ROW()-8)="",0,INDEX(Transactions!$Q:$Q,ROW()-8))</f>
        <v>0</v>
      </c>
    </row>
    <row r="8135" spans="2:6" x14ac:dyDescent="0.15">
      <c r="B8135">
        <f ca="1">IF(INDEX(Transactions!$L:$L,ROW()-8)="",TODAY(),INDEX(Transactions!$G:$G,ROW()-8))</f>
        <v>46238</v>
      </c>
      <c r="F8135">
        <f>IF(INDEX(Transactions!$L:$L,ROW()-8)="",0,INDEX(Transactions!$Q:$Q,ROW()-8))</f>
        <v>0</v>
      </c>
    </row>
    <row r="8136" spans="2:6" x14ac:dyDescent="0.15">
      <c r="B8136">
        <f ca="1">IF(INDEX(Transactions!$L:$L,ROW()-8)="",TODAY(),INDEX(Transactions!$G:$G,ROW()-8))</f>
        <v>46238</v>
      </c>
      <c r="F8136">
        <f>IF(INDEX(Transactions!$L:$L,ROW()-8)="",0,INDEX(Transactions!$Q:$Q,ROW()-8))</f>
        <v>0</v>
      </c>
    </row>
    <row r="8137" spans="2:6" x14ac:dyDescent="0.15">
      <c r="B8137">
        <f ca="1">IF(INDEX(Transactions!$L:$L,ROW()-8)="",TODAY(),INDEX(Transactions!$G:$G,ROW()-8))</f>
        <v>46238</v>
      </c>
      <c r="F8137">
        <f>IF(INDEX(Transactions!$L:$L,ROW()-8)="",0,INDEX(Transactions!$Q:$Q,ROW()-8))</f>
        <v>0</v>
      </c>
    </row>
    <row r="8138" spans="2:6" x14ac:dyDescent="0.15">
      <c r="B8138">
        <f ca="1">IF(INDEX(Transactions!$L:$L,ROW()-8)="",TODAY(),INDEX(Transactions!$G:$G,ROW()-8))</f>
        <v>46238</v>
      </c>
      <c r="F8138">
        <f>IF(INDEX(Transactions!$L:$L,ROW()-8)="",0,INDEX(Transactions!$Q:$Q,ROW()-8))</f>
        <v>0</v>
      </c>
    </row>
    <row r="8139" spans="2:6" x14ac:dyDescent="0.15">
      <c r="B8139">
        <f ca="1">IF(INDEX(Transactions!$L:$L,ROW()-8)="",TODAY(),INDEX(Transactions!$G:$G,ROW()-8))</f>
        <v>46238</v>
      </c>
      <c r="F8139">
        <f>IF(INDEX(Transactions!$L:$L,ROW()-8)="",0,INDEX(Transactions!$Q:$Q,ROW()-8))</f>
        <v>0</v>
      </c>
    </row>
    <row r="8140" spans="2:6" x14ac:dyDescent="0.15">
      <c r="B8140">
        <f ca="1">IF(INDEX(Transactions!$L:$L,ROW()-8)="",TODAY(),INDEX(Transactions!$G:$G,ROW()-8))</f>
        <v>46238</v>
      </c>
      <c r="F8140">
        <f>IF(INDEX(Transactions!$L:$L,ROW()-8)="",0,INDEX(Transactions!$Q:$Q,ROW()-8))</f>
        <v>0</v>
      </c>
    </row>
    <row r="8141" spans="2:6" x14ac:dyDescent="0.15">
      <c r="B8141">
        <f ca="1">IF(INDEX(Transactions!$L:$L,ROW()-8)="",TODAY(),INDEX(Transactions!$G:$G,ROW()-8))</f>
        <v>46238</v>
      </c>
      <c r="F8141">
        <f>IF(INDEX(Transactions!$L:$L,ROW()-8)="",0,INDEX(Transactions!$Q:$Q,ROW()-8))</f>
        <v>0</v>
      </c>
    </row>
    <row r="8142" spans="2:6" x14ac:dyDescent="0.15">
      <c r="B8142">
        <f ca="1">IF(INDEX(Transactions!$L:$L,ROW()-8)="",TODAY(),INDEX(Transactions!$G:$G,ROW()-8))</f>
        <v>46238</v>
      </c>
      <c r="F8142">
        <f>IF(INDEX(Transactions!$L:$L,ROW()-8)="",0,INDEX(Transactions!$Q:$Q,ROW()-8))</f>
        <v>0</v>
      </c>
    </row>
    <row r="8143" spans="2:6" x14ac:dyDescent="0.15">
      <c r="B8143">
        <f ca="1">IF(INDEX(Transactions!$L:$L,ROW()-8)="",TODAY(),INDEX(Transactions!$G:$G,ROW()-8))</f>
        <v>46238</v>
      </c>
      <c r="F8143">
        <f>IF(INDEX(Transactions!$L:$L,ROW()-8)="",0,INDEX(Transactions!$Q:$Q,ROW()-8))</f>
        <v>0</v>
      </c>
    </row>
    <row r="8144" spans="2:6" x14ac:dyDescent="0.15">
      <c r="B8144">
        <f ca="1">IF(INDEX(Transactions!$L:$L,ROW()-8)="",TODAY(),INDEX(Transactions!$G:$G,ROW()-8))</f>
        <v>46238</v>
      </c>
      <c r="F8144">
        <f>IF(INDEX(Transactions!$L:$L,ROW()-8)="",0,INDEX(Transactions!$Q:$Q,ROW()-8))</f>
        <v>0</v>
      </c>
    </row>
    <row r="8145" spans="2:6" x14ac:dyDescent="0.15">
      <c r="B8145">
        <f ca="1">IF(INDEX(Transactions!$L:$L,ROW()-8)="",TODAY(),INDEX(Transactions!$G:$G,ROW()-8))</f>
        <v>46238</v>
      </c>
      <c r="F8145">
        <f>IF(INDEX(Transactions!$L:$L,ROW()-8)="",0,INDEX(Transactions!$Q:$Q,ROW()-8))</f>
        <v>0</v>
      </c>
    </row>
    <row r="8146" spans="2:6" x14ac:dyDescent="0.15">
      <c r="B8146">
        <f ca="1">IF(INDEX(Transactions!$L:$L,ROW()-8)="",TODAY(),INDEX(Transactions!$G:$G,ROW()-8))</f>
        <v>46238</v>
      </c>
      <c r="F8146">
        <f>IF(INDEX(Transactions!$L:$L,ROW()-8)="",0,INDEX(Transactions!$Q:$Q,ROW()-8))</f>
        <v>0</v>
      </c>
    </row>
    <row r="8147" spans="2:6" x14ac:dyDescent="0.15">
      <c r="B8147">
        <f ca="1">IF(INDEX(Transactions!$L:$L,ROW()-8)="",TODAY(),INDEX(Transactions!$G:$G,ROW()-8))</f>
        <v>46238</v>
      </c>
      <c r="F8147">
        <f>IF(INDEX(Transactions!$L:$L,ROW()-8)="",0,INDEX(Transactions!$Q:$Q,ROW()-8))</f>
        <v>0</v>
      </c>
    </row>
    <row r="8148" spans="2:6" x14ac:dyDescent="0.15">
      <c r="B8148">
        <f ca="1">IF(INDEX(Transactions!$L:$L,ROW()-8)="",TODAY(),INDEX(Transactions!$G:$G,ROW()-8))</f>
        <v>46238</v>
      </c>
      <c r="F8148">
        <f>IF(INDEX(Transactions!$L:$L,ROW()-8)="",0,INDEX(Transactions!$Q:$Q,ROW()-8))</f>
        <v>0</v>
      </c>
    </row>
    <row r="8149" spans="2:6" x14ac:dyDescent="0.15">
      <c r="B8149">
        <f ca="1">IF(INDEX(Transactions!$L:$L,ROW()-8)="",TODAY(),INDEX(Transactions!$G:$G,ROW()-8))</f>
        <v>46238</v>
      </c>
      <c r="F8149">
        <f>IF(INDEX(Transactions!$L:$L,ROW()-8)="",0,INDEX(Transactions!$Q:$Q,ROW()-8))</f>
        <v>0</v>
      </c>
    </row>
    <row r="8150" spans="2:6" x14ac:dyDescent="0.15">
      <c r="B8150">
        <f ca="1">IF(INDEX(Transactions!$L:$L,ROW()-8)="",TODAY(),INDEX(Transactions!$G:$G,ROW()-8))</f>
        <v>46238</v>
      </c>
      <c r="F8150">
        <f>IF(INDEX(Transactions!$L:$L,ROW()-8)="",0,INDEX(Transactions!$Q:$Q,ROW()-8))</f>
        <v>0</v>
      </c>
    </row>
    <row r="8151" spans="2:6" x14ac:dyDescent="0.15">
      <c r="B8151">
        <f ca="1">IF(INDEX(Transactions!$L:$L,ROW()-8)="",TODAY(),INDEX(Transactions!$G:$G,ROW()-8))</f>
        <v>46238</v>
      </c>
      <c r="F8151">
        <f>IF(INDEX(Transactions!$L:$L,ROW()-8)="",0,INDEX(Transactions!$Q:$Q,ROW()-8))</f>
        <v>0</v>
      </c>
    </row>
    <row r="8152" spans="2:6" x14ac:dyDescent="0.15">
      <c r="B8152">
        <f ca="1">IF(INDEX(Transactions!$L:$L,ROW()-8)="",TODAY(),INDEX(Transactions!$G:$G,ROW()-8))</f>
        <v>46238</v>
      </c>
      <c r="F8152">
        <f>IF(INDEX(Transactions!$L:$L,ROW()-8)="",0,INDEX(Transactions!$Q:$Q,ROW()-8))</f>
        <v>0</v>
      </c>
    </row>
    <row r="8153" spans="2:6" x14ac:dyDescent="0.15">
      <c r="B8153">
        <f ca="1">IF(INDEX(Transactions!$L:$L,ROW()-8)="",TODAY(),INDEX(Transactions!$G:$G,ROW()-8))</f>
        <v>46238</v>
      </c>
      <c r="F8153">
        <f>IF(INDEX(Transactions!$L:$L,ROW()-8)="",0,INDEX(Transactions!$Q:$Q,ROW()-8))</f>
        <v>0</v>
      </c>
    </row>
    <row r="8154" spans="2:6" x14ac:dyDescent="0.15">
      <c r="B8154">
        <f ca="1">IF(INDEX(Transactions!$L:$L,ROW()-8)="",TODAY(),INDEX(Transactions!$G:$G,ROW()-8))</f>
        <v>46238</v>
      </c>
      <c r="F8154">
        <f>IF(INDEX(Transactions!$L:$L,ROW()-8)="",0,INDEX(Transactions!$Q:$Q,ROW()-8))</f>
        <v>0</v>
      </c>
    </row>
    <row r="8155" spans="2:6" x14ac:dyDescent="0.15">
      <c r="B8155">
        <f ca="1">IF(INDEX(Transactions!$L:$L,ROW()-8)="",TODAY(),INDEX(Transactions!$G:$G,ROW()-8))</f>
        <v>46238</v>
      </c>
      <c r="F8155">
        <f>IF(INDEX(Transactions!$L:$L,ROW()-8)="",0,INDEX(Transactions!$Q:$Q,ROW()-8))</f>
        <v>0</v>
      </c>
    </row>
    <row r="8156" spans="2:6" x14ac:dyDescent="0.15">
      <c r="B8156">
        <f ca="1">IF(INDEX(Transactions!$L:$L,ROW()-8)="",TODAY(),INDEX(Transactions!$G:$G,ROW()-8))</f>
        <v>46238</v>
      </c>
      <c r="F8156">
        <f>IF(INDEX(Transactions!$L:$L,ROW()-8)="",0,INDEX(Transactions!$Q:$Q,ROW()-8))</f>
        <v>0</v>
      </c>
    </row>
    <row r="8157" spans="2:6" x14ac:dyDescent="0.15">
      <c r="B8157">
        <f ca="1">IF(INDEX(Transactions!$L:$L,ROW()-8)="",TODAY(),INDEX(Transactions!$G:$G,ROW()-8))</f>
        <v>46238</v>
      </c>
      <c r="F8157">
        <f>IF(INDEX(Transactions!$L:$L,ROW()-8)="",0,INDEX(Transactions!$Q:$Q,ROW()-8))</f>
        <v>0</v>
      </c>
    </row>
    <row r="8158" spans="2:6" x14ac:dyDescent="0.15">
      <c r="B8158">
        <f ca="1">IF(INDEX(Transactions!$L:$L,ROW()-8)="",TODAY(),INDEX(Transactions!$G:$G,ROW()-8))</f>
        <v>46238</v>
      </c>
      <c r="F8158">
        <f>IF(INDEX(Transactions!$L:$L,ROW()-8)="",0,INDEX(Transactions!$Q:$Q,ROW()-8))</f>
        <v>0</v>
      </c>
    </row>
    <row r="8159" spans="2:6" x14ac:dyDescent="0.15">
      <c r="B8159">
        <f ca="1">IF(INDEX(Transactions!$L:$L,ROW()-8)="",TODAY(),INDEX(Transactions!$G:$G,ROW()-8))</f>
        <v>46238</v>
      </c>
      <c r="F8159">
        <f>IF(INDEX(Transactions!$L:$L,ROW()-8)="",0,INDEX(Transactions!$Q:$Q,ROW()-8))</f>
        <v>0</v>
      </c>
    </row>
    <row r="8160" spans="2:6" x14ac:dyDescent="0.15">
      <c r="B8160">
        <f ca="1">IF(INDEX(Transactions!$L:$L,ROW()-8)="",TODAY(),INDEX(Transactions!$G:$G,ROW()-8))</f>
        <v>46238</v>
      </c>
      <c r="F8160">
        <f>IF(INDEX(Transactions!$L:$L,ROW()-8)="",0,INDEX(Transactions!$Q:$Q,ROW()-8))</f>
        <v>0</v>
      </c>
    </row>
    <row r="8161" spans="2:6" x14ac:dyDescent="0.15">
      <c r="B8161">
        <f ca="1">IF(INDEX(Transactions!$L:$L,ROW()-8)="",TODAY(),INDEX(Transactions!$G:$G,ROW()-8))</f>
        <v>46238</v>
      </c>
      <c r="F8161">
        <f>IF(INDEX(Transactions!$L:$L,ROW()-8)="",0,INDEX(Transactions!$Q:$Q,ROW()-8))</f>
        <v>0</v>
      </c>
    </row>
    <row r="8162" spans="2:6" x14ac:dyDescent="0.15">
      <c r="B8162">
        <f ca="1">IF(INDEX(Transactions!$L:$L,ROW()-8)="",TODAY(),INDEX(Transactions!$G:$G,ROW()-8))</f>
        <v>46238</v>
      </c>
      <c r="F8162">
        <f>IF(INDEX(Transactions!$L:$L,ROW()-8)="",0,INDEX(Transactions!$Q:$Q,ROW()-8))</f>
        <v>0</v>
      </c>
    </row>
    <row r="8163" spans="2:6" x14ac:dyDescent="0.15">
      <c r="B8163">
        <f ca="1">IF(INDEX(Transactions!$L:$L,ROW()-8)="",TODAY(),INDEX(Transactions!$G:$G,ROW()-8))</f>
        <v>46238</v>
      </c>
      <c r="F8163">
        <f>IF(INDEX(Transactions!$L:$L,ROW()-8)="",0,INDEX(Transactions!$Q:$Q,ROW()-8))</f>
        <v>0</v>
      </c>
    </row>
    <row r="8164" spans="2:6" x14ac:dyDescent="0.15">
      <c r="B8164">
        <f ca="1">IF(INDEX(Transactions!$L:$L,ROW()-8)="",TODAY(),INDEX(Transactions!$G:$G,ROW()-8))</f>
        <v>46238</v>
      </c>
      <c r="F8164">
        <f>IF(INDEX(Transactions!$L:$L,ROW()-8)="",0,INDEX(Transactions!$Q:$Q,ROW()-8))</f>
        <v>0</v>
      </c>
    </row>
    <row r="8165" spans="2:6" x14ac:dyDescent="0.15">
      <c r="B8165">
        <f ca="1">IF(INDEX(Transactions!$L:$L,ROW()-8)="",TODAY(),INDEX(Transactions!$G:$G,ROW()-8))</f>
        <v>46238</v>
      </c>
      <c r="F8165">
        <f>IF(INDEX(Transactions!$L:$L,ROW()-8)="",0,INDEX(Transactions!$Q:$Q,ROW()-8))</f>
        <v>0</v>
      </c>
    </row>
    <row r="8166" spans="2:6" x14ac:dyDescent="0.15">
      <c r="B8166">
        <f ca="1">IF(INDEX(Transactions!$L:$L,ROW()-8)="",TODAY(),INDEX(Transactions!$G:$G,ROW()-8))</f>
        <v>46238</v>
      </c>
      <c r="F8166">
        <f>IF(INDEX(Transactions!$L:$L,ROW()-8)="",0,INDEX(Transactions!$Q:$Q,ROW()-8))</f>
        <v>0</v>
      </c>
    </row>
    <row r="8167" spans="2:6" x14ac:dyDescent="0.15">
      <c r="B8167">
        <f ca="1">IF(INDEX(Transactions!$L:$L,ROW()-8)="",TODAY(),INDEX(Transactions!$G:$G,ROW()-8))</f>
        <v>46238</v>
      </c>
      <c r="F8167">
        <f>IF(INDEX(Transactions!$L:$L,ROW()-8)="",0,INDEX(Transactions!$Q:$Q,ROW()-8))</f>
        <v>0</v>
      </c>
    </row>
    <row r="8168" spans="2:6" x14ac:dyDescent="0.15">
      <c r="B8168">
        <f ca="1">IF(INDEX(Transactions!$L:$L,ROW()-8)="",TODAY(),INDEX(Transactions!$G:$G,ROW()-8))</f>
        <v>46238</v>
      </c>
      <c r="F8168">
        <f>IF(INDEX(Transactions!$L:$L,ROW()-8)="",0,INDEX(Transactions!$Q:$Q,ROW()-8))</f>
        <v>0</v>
      </c>
    </row>
    <row r="8169" spans="2:6" x14ac:dyDescent="0.15">
      <c r="B8169">
        <f ca="1">IF(INDEX(Transactions!$L:$L,ROW()-8)="",TODAY(),INDEX(Transactions!$G:$G,ROW()-8))</f>
        <v>46238</v>
      </c>
      <c r="F8169">
        <f>IF(INDEX(Transactions!$L:$L,ROW()-8)="",0,INDEX(Transactions!$Q:$Q,ROW()-8))</f>
        <v>0</v>
      </c>
    </row>
    <row r="8170" spans="2:6" x14ac:dyDescent="0.15">
      <c r="B8170">
        <f ca="1">IF(INDEX(Transactions!$L:$L,ROW()-8)="",TODAY(),INDEX(Transactions!$G:$G,ROW()-8))</f>
        <v>46238</v>
      </c>
      <c r="F8170">
        <f>IF(INDEX(Transactions!$L:$L,ROW()-8)="",0,INDEX(Transactions!$Q:$Q,ROW()-8))</f>
        <v>0</v>
      </c>
    </row>
    <row r="8171" spans="2:6" x14ac:dyDescent="0.15">
      <c r="B8171">
        <f ca="1">IF(INDEX(Transactions!$L:$L,ROW()-8)="",TODAY(),INDEX(Transactions!$G:$G,ROW()-8))</f>
        <v>46238</v>
      </c>
      <c r="F8171">
        <f>IF(INDEX(Transactions!$L:$L,ROW()-8)="",0,INDEX(Transactions!$Q:$Q,ROW()-8))</f>
        <v>0</v>
      </c>
    </row>
    <row r="8172" spans="2:6" x14ac:dyDescent="0.15">
      <c r="B8172">
        <f ca="1">IF(INDEX(Transactions!$L:$L,ROW()-8)="",TODAY(),INDEX(Transactions!$G:$G,ROW()-8))</f>
        <v>46238</v>
      </c>
      <c r="F8172">
        <f>IF(INDEX(Transactions!$L:$L,ROW()-8)="",0,INDEX(Transactions!$Q:$Q,ROW()-8))</f>
        <v>0</v>
      </c>
    </row>
    <row r="8173" spans="2:6" x14ac:dyDescent="0.15">
      <c r="B8173">
        <f ca="1">IF(INDEX(Transactions!$L:$L,ROW()-8)="",TODAY(),INDEX(Transactions!$G:$G,ROW()-8))</f>
        <v>46238</v>
      </c>
      <c r="F8173">
        <f>IF(INDEX(Transactions!$L:$L,ROW()-8)="",0,INDEX(Transactions!$Q:$Q,ROW()-8))</f>
        <v>0</v>
      </c>
    </row>
    <row r="8174" spans="2:6" x14ac:dyDescent="0.15">
      <c r="B8174">
        <f ca="1">IF(INDEX(Transactions!$L:$L,ROW()-8)="",TODAY(),INDEX(Transactions!$G:$G,ROW()-8))</f>
        <v>46238</v>
      </c>
      <c r="F8174">
        <f>IF(INDEX(Transactions!$L:$L,ROW()-8)="",0,INDEX(Transactions!$Q:$Q,ROW()-8))</f>
        <v>0</v>
      </c>
    </row>
    <row r="8175" spans="2:6" x14ac:dyDescent="0.15">
      <c r="B8175">
        <f ca="1">IF(INDEX(Transactions!$L:$L,ROW()-8)="",TODAY(),INDEX(Transactions!$G:$G,ROW()-8))</f>
        <v>46238</v>
      </c>
      <c r="F8175">
        <f>IF(INDEX(Transactions!$L:$L,ROW()-8)="",0,INDEX(Transactions!$Q:$Q,ROW()-8))</f>
        <v>0</v>
      </c>
    </row>
    <row r="8176" spans="2:6" x14ac:dyDescent="0.15">
      <c r="B8176">
        <f ca="1">IF(INDEX(Transactions!$L:$L,ROW()-8)="",TODAY(),INDEX(Transactions!$G:$G,ROW()-8))</f>
        <v>46238</v>
      </c>
      <c r="F8176">
        <f>IF(INDEX(Transactions!$L:$L,ROW()-8)="",0,INDEX(Transactions!$Q:$Q,ROW()-8))</f>
        <v>0</v>
      </c>
    </row>
    <row r="8177" spans="2:6" x14ac:dyDescent="0.15">
      <c r="B8177">
        <f ca="1">IF(INDEX(Transactions!$L:$L,ROW()-8)="",TODAY(),INDEX(Transactions!$G:$G,ROW()-8))</f>
        <v>46238</v>
      </c>
      <c r="F8177">
        <f>IF(INDEX(Transactions!$L:$L,ROW()-8)="",0,INDEX(Transactions!$Q:$Q,ROW()-8))</f>
        <v>0</v>
      </c>
    </row>
    <row r="8178" spans="2:6" x14ac:dyDescent="0.15">
      <c r="B8178">
        <f ca="1">IF(INDEX(Transactions!$L:$L,ROW()-8)="",TODAY(),INDEX(Transactions!$G:$G,ROW()-8))</f>
        <v>46238</v>
      </c>
      <c r="F8178">
        <f>IF(INDEX(Transactions!$L:$L,ROW()-8)="",0,INDEX(Transactions!$Q:$Q,ROW()-8))</f>
        <v>0</v>
      </c>
    </row>
    <row r="8179" spans="2:6" x14ac:dyDescent="0.15">
      <c r="B8179">
        <f ca="1">IF(INDEX(Transactions!$L:$L,ROW()-8)="",TODAY(),INDEX(Transactions!$G:$G,ROW()-8))</f>
        <v>46238</v>
      </c>
      <c r="F8179">
        <f>IF(INDEX(Transactions!$L:$L,ROW()-8)="",0,INDEX(Transactions!$Q:$Q,ROW()-8))</f>
        <v>0</v>
      </c>
    </row>
    <row r="8180" spans="2:6" x14ac:dyDescent="0.15">
      <c r="B8180">
        <f ca="1">IF(INDEX(Transactions!$L:$L,ROW()-8)="",TODAY(),INDEX(Transactions!$G:$G,ROW()-8))</f>
        <v>46238</v>
      </c>
      <c r="F8180">
        <f>IF(INDEX(Transactions!$L:$L,ROW()-8)="",0,INDEX(Transactions!$Q:$Q,ROW()-8))</f>
        <v>0</v>
      </c>
    </row>
    <row r="8181" spans="2:6" x14ac:dyDescent="0.15">
      <c r="B8181">
        <f ca="1">IF(INDEX(Transactions!$L:$L,ROW()-8)="",TODAY(),INDEX(Transactions!$G:$G,ROW()-8))</f>
        <v>46238</v>
      </c>
      <c r="F8181">
        <f>IF(INDEX(Transactions!$L:$L,ROW()-8)="",0,INDEX(Transactions!$Q:$Q,ROW()-8))</f>
        <v>0</v>
      </c>
    </row>
    <row r="8182" spans="2:6" x14ac:dyDescent="0.15">
      <c r="B8182">
        <f ca="1">IF(INDEX(Transactions!$L:$L,ROW()-8)="",TODAY(),INDEX(Transactions!$G:$G,ROW()-8))</f>
        <v>46238</v>
      </c>
      <c r="F8182">
        <f>IF(INDEX(Transactions!$L:$L,ROW()-8)="",0,INDEX(Transactions!$Q:$Q,ROW()-8))</f>
        <v>0</v>
      </c>
    </row>
    <row r="8183" spans="2:6" x14ac:dyDescent="0.15">
      <c r="B8183">
        <f ca="1">IF(INDEX(Transactions!$L:$L,ROW()-8)="",TODAY(),INDEX(Transactions!$G:$G,ROW()-8))</f>
        <v>46238</v>
      </c>
      <c r="F8183">
        <f>IF(INDEX(Transactions!$L:$L,ROW()-8)="",0,INDEX(Transactions!$Q:$Q,ROW()-8))</f>
        <v>0</v>
      </c>
    </row>
    <row r="8184" spans="2:6" x14ac:dyDescent="0.15">
      <c r="B8184">
        <f ca="1">IF(INDEX(Transactions!$L:$L,ROW()-8)="",TODAY(),INDEX(Transactions!$G:$G,ROW()-8))</f>
        <v>46238</v>
      </c>
      <c r="F8184">
        <f>IF(INDEX(Transactions!$L:$L,ROW()-8)="",0,INDEX(Transactions!$Q:$Q,ROW()-8))</f>
        <v>0</v>
      </c>
    </row>
    <row r="8185" spans="2:6" x14ac:dyDescent="0.15">
      <c r="B8185">
        <f ca="1">IF(INDEX(Transactions!$L:$L,ROW()-8)="",TODAY(),INDEX(Transactions!$G:$G,ROW()-8))</f>
        <v>46238</v>
      </c>
      <c r="F8185">
        <f>IF(INDEX(Transactions!$L:$L,ROW()-8)="",0,INDEX(Transactions!$Q:$Q,ROW()-8))</f>
        <v>0</v>
      </c>
    </row>
    <row r="8186" spans="2:6" x14ac:dyDescent="0.15">
      <c r="B8186">
        <f ca="1">IF(INDEX(Transactions!$L:$L,ROW()-8)="",TODAY(),INDEX(Transactions!$G:$G,ROW()-8))</f>
        <v>46238</v>
      </c>
      <c r="F8186">
        <f>IF(INDEX(Transactions!$L:$L,ROW()-8)="",0,INDEX(Transactions!$Q:$Q,ROW()-8))</f>
        <v>0</v>
      </c>
    </row>
    <row r="8187" spans="2:6" x14ac:dyDescent="0.15">
      <c r="B8187">
        <f ca="1">IF(INDEX(Transactions!$L:$L,ROW()-8)="",TODAY(),INDEX(Transactions!$G:$G,ROW()-8))</f>
        <v>46238</v>
      </c>
      <c r="F8187">
        <f>IF(INDEX(Transactions!$L:$L,ROW()-8)="",0,INDEX(Transactions!$Q:$Q,ROW()-8))</f>
        <v>0</v>
      </c>
    </row>
    <row r="8188" spans="2:6" x14ac:dyDescent="0.15">
      <c r="B8188">
        <f ca="1">IF(INDEX(Transactions!$L:$L,ROW()-8)="",TODAY(),INDEX(Transactions!$G:$G,ROW()-8))</f>
        <v>46238</v>
      </c>
      <c r="F8188">
        <f>IF(INDEX(Transactions!$L:$L,ROW()-8)="",0,INDEX(Transactions!$Q:$Q,ROW()-8))</f>
        <v>0</v>
      </c>
    </row>
    <row r="8189" spans="2:6" x14ac:dyDescent="0.15">
      <c r="B8189">
        <f ca="1">IF(INDEX(Transactions!$L:$L,ROW()-8)="",TODAY(),INDEX(Transactions!$G:$G,ROW()-8))</f>
        <v>46238</v>
      </c>
      <c r="F8189">
        <f>IF(INDEX(Transactions!$L:$L,ROW()-8)="",0,INDEX(Transactions!$Q:$Q,ROW()-8))</f>
        <v>0</v>
      </c>
    </row>
    <row r="8190" spans="2:6" x14ac:dyDescent="0.15">
      <c r="B8190">
        <f ca="1">IF(INDEX(Transactions!$L:$L,ROW()-8)="",TODAY(),INDEX(Transactions!$G:$G,ROW()-8))</f>
        <v>46238</v>
      </c>
      <c r="F8190">
        <f>IF(INDEX(Transactions!$L:$L,ROW()-8)="",0,INDEX(Transactions!$Q:$Q,ROW()-8))</f>
        <v>0</v>
      </c>
    </row>
    <row r="8191" spans="2:6" x14ac:dyDescent="0.15">
      <c r="B8191">
        <f ca="1">IF(INDEX(Transactions!$L:$L,ROW()-8)="",TODAY(),INDEX(Transactions!$G:$G,ROW()-8))</f>
        <v>46238</v>
      </c>
      <c r="F8191">
        <f>IF(INDEX(Transactions!$L:$L,ROW()-8)="",0,INDEX(Transactions!$Q:$Q,ROW()-8))</f>
        <v>0</v>
      </c>
    </row>
    <row r="8192" spans="2:6" x14ac:dyDescent="0.15">
      <c r="B8192">
        <f ca="1">IF(INDEX(Transactions!$L:$L,ROW()-8)="",TODAY(),INDEX(Transactions!$G:$G,ROW()-8))</f>
        <v>46238</v>
      </c>
      <c r="F8192">
        <f>IF(INDEX(Transactions!$L:$L,ROW()-8)="",0,INDEX(Transactions!$Q:$Q,ROW()-8))</f>
        <v>0</v>
      </c>
    </row>
    <row r="8193" spans="2:6" x14ac:dyDescent="0.15">
      <c r="B8193">
        <f ca="1">IF(INDEX(Transactions!$L:$L,ROW()-8)="",TODAY(),INDEX(Transactions!$G:$G,ROW()-8))</f>
        <v>46238</v>
      </c>
      <c r="F8193">
        <f>IF(INDEX(Transactions!$L:$L,ROW()-8)="",0,INDEX(Transactions!$Q:$Q,ROW()-8))</f>
        <v>0</v>
      </c>
    </row>
    <row r="8194" spans="2:6" x14ac:dyDescent="0.15">
      <c r="B8194">
        <f ca="1">IF(INDEX(Transactions!$L:$L,ROW()-8)="",TODAY(),INDEX(Transactions!$G:$G,ROW()-8))</f>
        <v>46238</v>
      </c>
      <c r="F8194">
        <f>IF(INDEX(Transactions!$L:$L,ROW()-8)="",0,INDEX(Transactions!$Q:$Q,ROW()-8))</f>
        <v>0</v>
      </c>
    </row>
    <row r="8195" spans="2:6" x14ac:dyDescent="0.15">
      <c r="B8195">
        <f ca="1">IF(INDEX(Transactions!$L:$L,ROW()-8)="",TODAY(),INDEX(Transactions!$G:$G,ROW()-8))</f>
        <v>46238</v>
      </c>
      <c r="F8195">
        <f>IF(INDEX(Transactions!$L:$L,ROW()-8)="",0,INDEX(Transactions!$Q:$Q,ROW()-8))</f>
        <v>0</v>
      </c>
    </row>
    <row r="8196" spans="2:6" x14ac:dyDescent="0.15">
      <c r="B8196">
        <f ca="1">IF(INDEX(Transactions!$L:$L,ROW()-8)="",TODAY(),INDEX(Transactions!$G:$G,ROW()-8))</f>
        <v>46238</v>
      </c>
      <c r="F8196">
        <f>IF(INDEX(Transactions!$L:$L,ROW()-8)="",0,INDEX(Transactions!$Q:$Q,ROW()-8))</f>
        <v>0</v>
      </c>
    </row>
    <row r="8197" spans="2:6" x14ac:dyDescent="0.15">
      <c r="B8197">
        <f ca="1">IF(INDEX(Transactions!$L:$L,ROW()-8)="",TODAY(),INDEX(Transactions!$G:$G,ROW()-8))</f>
        <v>46238</v>
      </c>
      <c r="F8197">
        <f>IF(INDEX(Transactions!$L:$L,ROW()-8)="",0,INDEX(Transactions!$Q:$Q,ROW()-8))</f>
        <v>0</v>
      </c>
    </row>
    <row r="8198" spans="2:6" x14ac:dyDescent="0.15">
      <c r="B8198">
        <f ca="1">IF(INDEX(Transactions!$L:$L,ROW()-8)="",TODAY(),INDEX(Transactions!$G:$G,ROW()-8))</f>
        <v>46238</v>
      </c>
      <c r="F8198">
        <f>IF(INDEX(Transactions!$L:$L,ROW()-8)="",0,INDEX(Transactions!$Q:$Q,ROW()-8))</f>
        <v>0</v>
      </c>
    </row>
    <row r="8199" spans="2:6" x14ac:dyDescent="0.15">
      <c r="B8199">
        <f ca="1">IF(INDEX(Transactions!$L:$L,ROW()-8)="",TODAY(),INDEX(Transactions!$G:$G,ROW()-8))</f>
        <v>46238</v>
      </c>
      <c r="F8199">
        <f>IF(INDEX(Transactions!$L:$L,ROW()-8)="",0,INDEX(Transactions!$Q:$Q,ROW()-8))</f>
        <v>0</v>
      </c>
    </row>
    <row r="8200" spans="2:6" x14ac:dyDescent="0.15">
      <c r="B8200">
        <f ca="1">IF(INDEX(Transactions!$L:$L,ROW()-8)="",TODAY(),INDEX(Transactions!$G:$G,ROW()-8))</f>
        <v>46238</v>
      </c>
      <c r="F8200">
        <f>IF(INDEX(Transactions!$L:$L,ROW()-8)="",0,INDEX(Transactions!$Q:$Q,ROW()-8))</f>
        <v>0</v>
      </c>
    </row>
    <row r="8201" spans="2:6" x14ac:dyDescent="0.15">
      <c r="B8201">
        <f ca="1">IF(INDEX(Transactions!$L:$L,ROW()-8)="",TODAY(),INDEX(Transactions!$G:$G,ROW()-8))</f>
        <v>46238</v>
      </c>
      <c r="F8201">
        <f>IF(INDEX(Transactions!$L:$L,ROW()-8)="",0,INDEX(Transactions!$Q:$Q,ROW()-8))</f>
        <v>0</v>
      </c>
    </row>
    <row r="8202" spans="2:6" x14ac:dyDescent="0.15">
      <c r="B8202">
        <f ca="1">IF(INDEX(Transactions!$L:$L,ROW()-8)="",TODAY(),INDEX(Transactions!$G:$G,ROW()-8))</f>
        <v>46238</v>
      </c>
      <c r="F8202">
        <f>IF(INDEX(Transactions!$L:$L,ROW()-8)="",0,INDEX(Transactions!$Q:$Q,ROW()-8))</f>
        <v>0</v>
      </c>
    </row>
    <row r="8203" spans="2:6" x14ac:dyDescent="0.15">
      <c r="B8203">
        <f ca="1">IF(INDEX(Transactions!$L:$L,ROW()-8)="",TODAY(),INDEX(Transactions!$G:$G,ROW()-8))</f>
        <v>46238</v>
      </c>
      <c r="F8203">
        <f>IF(INDEX(Transactions!$L:$L,ROW()-8)="",0,INDEX(Transactions!$Q:$Q,ROW()-8))</f>
        <v>0</v>
      </c>
    </row>
    <row r="8204" spans="2:6" x14ac:dyDescent="0.15">
      <c r="B8204">
        <f ca="1">IF(INDEX(Transactions!$L:$L,ROW()-8)="",TODAY(),INDEX(Transactions!$G:$G,ROW()-8))</f>
        <v>46238</v>
      </c>
      <c r="F8204">
        <f>IF(INDEX(Transactions!$L:$L,ROW()-8)="",0,INDEX(Transactions!$Q:$Q,ROW()-8))</f>
        <v>0</v>
      </c>
    </row>
    <row r="8205" spans="2:6" x14ac:dyDescent="0.15">
      <c r="B8205">
        <f ca="1">IF(INDEX(Transactions!$L:$L,ROW()-8)="",TODAY(),INDEX(Transactions!$G:$G,ROW()-8))</f>
        <v>46238</v>
      </c>
      <c r="F8205">
        <f>IF(INDEX(Transactions!$L:$L,ROW()-8)="",0,INDEX(Transactions!$Q:$Q,ROW()-8))</f>
        <v>0</v>
      </c>
    </row>
    <row r="8206" spans="2:6" x14ac:dyDescent="0.15">
      <c r="B8206">
        <f ca="1">IF(INDEX(Transactions!$L:$L,ROW()-8)="",TODAY(),INDEX(Transactions!$G:$G,ROW()-8))</f>
        <v>46238</v>
      </c>
      <c r="F8206">
        <f>IF(INDEX(Transactions!$L:$L,ROW()-8)="",0,INDEX(Transactions!$Q:$Q,ROW()-8))</f>
        <v>0</v>
      </c>
    </row>
    <row r="8207" spans="2:6" x14ac:dyDescent="0.15">
      <c r="B8207">
        <f ca="1">IF(INDEX(Transactions!$L:$L,ROW()-8)="",TODAY(),INDEX(Transactions!$G:$G,ROW()-8))</f>
        <v>46238</v>
      </c>
      <c r="F8207">
        <f>IF(INDEX(Transactions!$L:$L,ROW()-8)="",0,INDEX(Transactions!$Q:$Q,ROW()-8))</f>
        <v>0</v>
      </c>
    </row>
    <row r="8208" spans="2:6" x14ac:dyDescent="0.15">
      <c r="B8208">
        <f ca="1">IF(INDEX(Transactions!$L:$L,ROW()-8)="",TODAY(),INDEX(Transactions!$G:$G,ROW()-8))</f>
        <v>46238</v>
      </c>
      <c r="F8208">
        <f>IF(INDEX(Transactions!$L:$L,ROW()-8)="",0,INDEX(Transactions!$Q:$Q,ROW()-8))</f>
        <v>0</v>
      </c>
    </row>
    <row r="8209" spans="2:6" x14ac:dyDescent="0.15">
      <c r="B8209">
        <f ca="1">IF(INDEX(Transactions!$L:$L,ROW()-8)="",TODAY(),INDEX(Transactions!$G:$G,ROW()-8))</f>
        <v>46238</v>
      </c>
      <c r="F8209">
        <f>IF(INDEX(Transactions!$L:$L,ROW()-8)="",0,INDEX(Transactions!$Q:$Q,ROW()-8))</f>
        <v>0</v>
      </c>
    </row>
    <row r="8210" spans="2:6" x14ac:dyDescent="0.15">
      <c r="B8210">
        <f ca="1">IF(INDEX(Transactions!$L:$L,ROW()-8)="",TODAY(),INDEX(Transactions!$G:$G,ROW()-8))</f>
        <v>46238</v>
      </c>
      <c r="F8210">
        <f>IF(INDEX(Transactions!$L:$L,ROW()-8)="",0,INDEX(Transactions!$Q:$Q,ROW()-8))</f>
        <v>0</v>
      </c>
    </row>
    <row r="8211" spans="2:6" x14ac:dyDescent="0.15">
      <c r="B8211">
        <f ca="1">IF(INDEX(Transactions!$L:$L,ROW()-8)="",TODAY(),INDEX(Transactions!$G:$G,ROW()-8))</f>
        <v>46238</v>
      </c>
      <c r="F8211">
        <f>IF(INDEX(Transactions!$L:$L,ROW()-8)="",0,INDEX(Transactions!$Q:$Q,ROW()-8))</f>
        <v>0</v>
      </c>
    </row>
    <row r="8212" spans="2:6" x14ac:dyDescent="0.15">
      <c r="B8212">
        <f ca="1">IF(INDEX(Transactions!$L:$L,ROW()-8)="",TODAY(),INDEX(Transactions!$G:$G,ROW()-8))</f>
        <v>46238</v>
      </c>
      <c r="F8212">
        <f>IF(INDEX(Transactions!$L:$L,ROW()-8)="",0,INDEX(Transactions!$Q:$Q,ROW()-8))</f>
        <v>0</v>
      </c>
    </row>
    <row r="8213" spans="2:6" x14ac:dyDescent="0.15">
      <c r="B8213">
        <f ca="1">IF(INDEX(Transactions!$L:$L,ROW()-8)="",TODAY(),INDEX(Transactions!$G:$G,ROW()-8))</f>
        <v>46238</v>
      </c>
      <c r="F8213">
        <f>IF(INDEX(Transactions!$L:$L,ROW()-8)="",0,INDEX(Transactions!$Q:$Q,ROW()-8))</f>
        <v>0</v>
      </c>
    </row>
    <row r="8214" spans="2:6" x14ac:dyDescent="0.15">
      <c r="B8214">
        <f ca="1">IF(INDEX(Transactions!$L:$L,ROW()-8)="",TODAY(),INDEX(Transactions!$G:$G,ROW()-8))</f>
        <v>46238</v>
      </c>
      <c r="F8214">
        <f>IF(INDEX(Transactions!$L:$L,ROW()-8)="",0,INDEX(Transactions!$Q:$Q,ROW()-8))</f>
        <v>0</v>
      </c>
    </row>
    <row r="8215" spans="2:6" x14ac:dyDescent="0.15">
      <c r="B8215">
        <f ca="1">IF(INDEX(Transactions!$L:$L,ROW()-8)="",TODAY(),INDEX(Transactions!$G:$G,ROW()-8))</f>
        <v>46238</v>
      </c>
      <c r="F8215">
        <f>IF(INDEX(Transactions!$L:$L,ROW()-8)="",0,INDEX(Transactions!$Q:$Q,ROW()-8))</f>
        <v>0</v>
      </c>
    </row>
    <row r="8216" spans="2:6" x14ac:dyDescent="0.15">
      <c r="B8216">
        <f ca="1">IF(INDEX(Transactions!$L:$L,ROW()-8)="",TODAY(),INDEX(Transactions!$G:$G,ROW()-8))</f>
        <v>46238</v>
      </c>
      <c r="F8216">
        <f>IF(INDEX(Transactions!$L:$L,ROW()-8)="",0,INDEX(Transactions!$Q:$Q,ROW()-8))</f>
        <v>0</v>
      </c>
    </row>
    <row r="8217" spans="2:6" x14ac:dyDescent="0.15">
      <c r="B8217">
        <f ca="1">IF(INDEX(Transactions!$L:$L,ROW()-8)="",TODAY(),INDEX(Transactions!$G:$G,ROW()-8))</f>
        <v>46238</v>
      </c>
      <c r="F8217">
        <f>IF(INDEX(Transactions!$L:$L,ROW()-8)="",0,INDEX(Transactions!$Q:$Q,ROW()-8))</f>
        <v>0</v>
      </c>
    </row>
    <row r="8218" spans="2:6" x14ac:dyDescent="0.15">
      <c r="B8218">
        <f ca="1">IF(INDEX(Transactions!$L:$L,ROW()-8)="",TODAY(),INDEX(Transactions!$G:$G,ROW()-8))</f>
        <v>46238</v>
      </c>
      <c r="F8218">
        <f>IF(INDEX(Transactions!$L:$L,ROW()-8)="",0,INDEX(Transactions!$Q:$Q,ROW()-8))</f>
        <v>0</v>
      </c>
    </row>
    <row r="8219" spans="2:6" x14ac:dyDescent="0.15">
      <c r="B8219">
        <f ca="1">IF(INDEX(Transactions!$L:$L,ROW()-8)="",TODAY(),INDEX(Transactions!$G:$G,ROW()-8))</f>
        <v>46238</v>
      </c>
      <c r="F8219">
        <f>IF(INDEX(Transactions!$L:$L,ROW()-8)="",0,INDEX(Transactions!$Q:$Q,ROW()-8))</f>
        <v>0</v>
      </c>
    </row>
    <row r="8220" spans="2:6" x14ac:dyDescent="0.15">
      <c r="B8220">
        <f ca="1">IF(INDEX(Transactions!$L:$L,ROW()-8)="",TODAY(),INDEX(Transactions!$G:$G,ROW()-8))</f>
        <v>46238</v>
      </c>
      <c r="F8220">
        <f>IF(INDEX(Transactions!$L:$L,ROW()-8)="",0,INDEX(Transactions!$Q:$Q,ROW()-8))</f>
        <v>0</v>
      </c>
    </row>
    <row r="8221" spans="2:6" x14ac:dyDescent="0.15">
      <c r="B8221">
        <f ca="1">IF(INDEX(Transactions!$L:$L,ROW()-8)="",TODAY(),INDEX(Transactions!$G:$G,ROW()-8))</f>
        <v>46238</v>
      </c>
      <c r="F8221">
        <f>IF(INDEX(Transactions!$L:$L,ROW()-8)="",0,INDEX(Transactions!$Q:$Q,ROW()-8))</f>
        <v>0</v>
      </c>
    </row>
    <row r="8222" spans="2:6" x14ac:dyDescent="0.15">
      <c r="B8222">
        <f ca="1">IF(INDEX(Transactions!$L:$L,ROW()-8)="",TODAY(),INDEX(Transactions!$G:$G,ROW()-8))</f>
        <v>46238</v>
      </c>
      <c r="F8222">
        <f>IF(INDEX(Transactions!$L:$L,ROW()-8)="",0,INDEX(Transactions!$Q:$Q,ROW()-8))</f>
        <v>0</v>
      </c>
    </row>
    <row r="8223" spans="2:6" x14ac:dyDescent="0.15">
      <c r="B8223">
        <f ca="1">IF(INDEX(Transactions!$L:$L,ROW()-8)="",TODAY(),INDEX(Transactions!$G:$G,ROW()-8))</f>
        <v>46238</v>
      </c>
      <c r="F8223">
        <f>IF(INDEX(Transactions!$L:$L,ROW()-8)="",0,INDEX(Transactions!$Q:$Q,ROW()-8))</f>
        <v>0</v>
      </c>
    </row>
    <row r="8224" spans="2:6" x14ac:dyDescent="0.15">
      <c r="B8224">
        <f ca="1">IF(INDEX(Transactions!$L:$L,ROW()-8)="",TODAY(),INDEX(Transactions!$G:$G,ROW()-8))</f>
        <v>46238</v>
      </c>
      <c r="F8224">
        <f>IF(INDEX(Transactions!$L:$L,ROW()-8)="",0,INDEX(Transactions!$Q:$Q,ROW()-8))</f>
        <v>0</v>
      </c>
    </row>
    <row r="8225" spans="2:6" x14ac:dyDescent="0.15">
      <c r="B8225">
        <f ca="1">IF(INDEX(Transactions!$L:$L,ROW()-8)="",TODAY(),INDEX(Transactions!$G:$G,ROW()-8))</f>
        <v>46238</v>
      </c>
      <c r="F8225">
        <f>IF(INDEX(Transactions!$L:$L,ROW()-8)="",0,INDEX(Transactions!$Q:$Q,ROW()-8))</f>
        <v>0</v>
      </c>
    </row>
    <row r="8226" spans="2:6" x14ac:dyDescent="0.15">
      <c r="B8226">
        <f ca="1">IF(INDEX(Transactions!$L:$L,ROW()-8)="",TODAY(),INDEX(Transactions!$G:$G,ROW()-8))</f>
        <v>46238</v>
      </c>
      <c r="F8226">
        <f>IF(INDEX(Transactions!$L:$L,ROW()-8)="",0,INDEX(Transactions!$Q:$Q,ROW()-8))</f>
        <v>0</v>
      </c>
    </row>
    <row r="8227" spans="2:6" x14ac:dyDescent="0.15">
      <c r="B8227">
        <f ca="1">IF(INDEX(Transactions!$L:$L,ROW()-8)="",TODAY(),INDEX(Transactions!$G:$G,ROW()-8))</f>
        <v>46238</v>
      </c>
      <c r="F8227">
        <f>IF(INDEX(Transactions!$L:$L,ROW()-8)="",0,INDEX(Transactions!$Q:$Q,ROW()-8))</f>
        <v>0</v>
      </c>
    </row>
    <row r="8228" spans="2:6" x14ac:dyDescent="0.15">
      <c r="B8228">
        <f ca="1">IF(INDEX(Transactions!$L:$L,ROW()-8)="",TODAY(),INDEX(Transactions!$G:$G,ROW()-8))</f>
        <v>46238</v>
      </c>
      <c r="F8228">
        <f>IF(INDEX(Transactions!$L:$L,ROW()-8)="",0,INDEX(Transactions!$Q:$Q,ROW()-8))</f>
        <v>0</v>
      </c>
    </row>
    <row r="8229" spans="2:6" x14ac:dyDescent="0.15">
      <c r="B8229">
        <f ca="1">IF(INDEX(Transactions!$L:$L,ROW()-8)="",TODAY(),INDEX(Transactions!$G:$G,ROW()-8))</f>
        <v>46238</v>
      </c>
      <c r="F8229">
        <f>IF(INDEX(Transactions!$L:$L,ROW()-8)="",0,INDEX(Transactions!$Q:$Q,ROW()-8))</f>
        <v>0</v>
      </c>
    </row>
    <row r="8230" spans="2:6" x14ac:dyDescent="0.15">
      <c r="B8230">
        <f ca="1">IF(INDEX(Transactions!$L:$L,ROW()-8)="",TODAY(),INDEX(Transactions!$G:$G,ROW()-8))</f>
        <v>46238</v>
      </c>
      <c r="F8230">
        <f>IF(INDEX(Transactions!$L:$L,ROW()-8)="",0,INDEX(Transactions!$Q:$Q,ROW()-8))</f>
        <v>0</v>
      </c>
    </row>
    <row r="8231" spans="2:6" x14ac:dyDescent="0.15">
      <c r="B8231">
        <f ca="1">IF(INDEX(Transactions!$L:$L,ROW()-8)="",TODAY(),INDEX(Transactions!$G:$G,ROW()-8))</f>
        <v>46238</v>
      </c>
      <c r="F8231">
        <f>IF(INDEX(Transactions!$L:$L,ROW()-8)="",0,INDEX(Transactions!$Q:$Q,ROW()-8))</f>
        <v>0</v>
      </c>
    </row>
    <row r="8232" spans="2:6" x14ac:dyDescent="0.15">
      <c r="B8232">
        <f ca="1">IF(INDEX(Transactions!$L:$L,ROW()-8)="",TODAY(),INDEX(Transactions!$G:$G,ROW()-8))</f>
        <v>46238</v>
      </c>
      <c r="F8232">
        <f>IF(INDEX(Transactions!$L:$L,ROW()-8)="",0,INDEX(Transactions!$Q:$Q,ROW()-8))</f>
        <v>0</v>
      </c>
    </row>
    <row r="8233" spans="2:6" x14ac:dyDescent="0.15">
      <c r="B8233">
        <f ca="1">IF(INDEX(Transactions!$L:$L,ROW()-8)="",TODAY(),INDEX(Transactions!$G:$G,ROW()-8))</f>
        <v>46238</v>
      </c>
      <c r="F8233">
        <f>IF(INDEX(Transactions!$L:$L,ROW()-8)="",0,INDEX(Transactions!$Q:$Q,ROW()-8))</f>
        <v>0</v>
      </c>
    </row>
    <row r="8234" spans="2:6" x14ac:dyDescent="0.15">
      <c r="B8234">
        <f ca="1">IF(INDEX(Transactions!$L:$L,ROW()-8)="",TODAY(),INDEX(Transactions!$G:$G,ROW()-8))</f>
        <v>46238</v>
      </c>
      <c r="F8234">
        <f>IF(INDEX(Transactions!$L:$L,ROW()-8)="",0,INDEX(Transactions!$Q:$Q,ROW()-8))</f>
        <v>0</v>
      </c>
    </row>
    <row r="8235" spans="2:6" x14ac:dyDescent="0.15">
      <c r="B8235">
        <f ca="1">IF(INDEX(Transactions!$L:$L,ROW()-8)="",TODAY(),INDEX(Transactions!$G:$G,ROW()-8))</f>
        <v>46238</v>
      </c>
      <c r="F8235">
        <f>IF(INDEX(Transactions!$L:$L,ROW()-8)="",0,INDEX(Transactions!$Q:$Q,ROW()-8))</f>
        <v>0</v>
      </c>
    </row>
    <row r="8236" spans="2:6" x14ac:dyDescent="0.15">
      <c r="B8236">
        <f ca="1">IF(INDEX(Transactions!$L:$L,ROW()-8)="",TODAY(),INDEX(Transactions!$G:$G,ROW()-8))</f>
        <v>46238</v>
      </c>
      <c r="F8236">
        <f>IF(INDEX(Transactions!$L:$L,ROW()-8)="",0,INDEX(Transactions!$Q:$Q,ROW()-8))</f>
        <v>0</v>
      </c>
    </row>
    <row r="8237" spans="2:6" x14ac:dyDescent="0.15">
      <c r="B8237">
        <f ca="1">IF(INDEX(Transactions!$L:$L,ROW()-8)="",TODAY(),INDEX(Transactions!$G:$G,ROW()-8))</f>
        <v>46238</v>
      </c>
      <c r="F8237">
        <f>IF(INDEX(Transactions!$L:$L,ROW()-8)="",0,INDEX(Transactions!$Q:$Q,ROW()-8))</f>
        <v>0</v>
      </c>
    </row>
    <row r="8238" spans="2:6" x14ac:dyDescent="0.15">
      <c r="B8238">
        <f ca="1">IF(INDEX(Transactions!$L:$L,ROW()-8)="",TODAY(),INDEX(Transactions!$G:$G,ROW()-8))</f>
        <v>46238</v>
      </c>
      <c r="F8238">
        <f>IF(INDEX(Transactions!$L:$L,ROW()-8)="",0,INDEX(Transactions!$Q:$Q,ROW()-8))</f>
        <v>0</v>
      </c>
    </row>
    <row r="8239" spans="2:6" x14ac:dyDescent="0.15">
      <c r="B8239">
        <f ca="1">IF(INDEX(Transactions!$L:$L,ROW()-8)="",TODAY(),INDEX(Transactions!$G:$G,ROW()-8))</f>
        <v>46238</v>
      </c>
      <c r="F8239">
        <f>IF(INDEX(Transactions!$L:$L,ROW()-8)="",0,INDEX(Transactions!$Q:$Q,ROW()-8))</f>
        <v>0</v>
      </c>
    </row>
    <row r="8240" spans="2:6" x14ac:dyDescent="0.15">
      <c r="B8240">
        <f ca="1">IF(INDEX(Transactions!$L:$L,ROW()-8)="",TODAY(),INDEX(Transactions!$G:$G,ROW()-8))</f>
        <v>46238</v>
      </c>
      <c r="F8240">
        <f>IF(INDEX(Transactions!$L:$L,ROW()-8)="",0,INDEX(Transactions!$Q:$Q,ROW()-8))</f>
        <v>0</v>
      </c>
    </row>
    <row r="8241" spans="2:6" x14ac:dyDescent="0.15">
      <c r="B8241">
        <f ca="1">IF(INDEX(Transactions!$L:$L,ROW()-8)="",TODAY(),INDEX(Transactions!$G:$G,ROW()-8))</f>
        <v>46238</v>
      </c>
      <c r="F8241">
        <f>IF(INDEX(Transactions!$L:$L,ROW()-8)="",0,INDEX(Transactions!$Q:$Q,ROW()-8))</f>
        <v>0</v>
      </c>
    </row>
    <row r="8242" spans="2:6" x14ac:dyDescent="0.15">
      <c r="B8242">
        <f ca="1">IF(INDEX(Transactions!$L:$L,ROW()-8)="",TODAY(),INDEX(Transactions!$G:$G,ROW()-8))</f>
        <v>46238</v>
      </c>
      <c r="F8242">
        <f>IF(INDEX(Transactions!$L:$L,ROW()-8)="",0,INDEX(Transactions!$Q:$Q,ROW()-8))</f>
        <v>0</v>
      </c>
    </row>
    <row r="8243" spans="2:6" x14ac:dyDescent="0.15">
      <c r="B8243">
        <f ca="1">IF(INDEX(Transactions!$L:$L,ROW()-8)="",TODAY(),INDEX(Transactions!$G:$G,ROW()-8))</f>
        <v>46238</v>
      </c>
      <c r="F8243">
        <f>IF(INDEX(Transactions!$L:$L,ROW()-8)="",0,INDEX(Transactions!$Q:$Q,ROW()-8))</f>
        <v>0</v>
      </c>
    </row>
    <row r="8244" spans="2:6" x14ac:dyDescent="0.15">
      <c r="B8244">
        <f ca="1">IF(INDEX(Transactions!$L:$L,ROW()-8)="",TODAY(),INDEX(Transactions!$G:$G,ROW()-8))</f>
        <v>46238</v>
      </c>
      <c r="F8244">
        <f>IF(INDEX(Transactions!$L:$L,ROW()-8)="",0,INDEX(Transactions!$Q:$Q,ROW()-8))</f>
        <v>0</v>
      </c>
    </row>
    <row r="8245" spans="2:6" x14ac:dyDescent="0.15">
      <c r="B8245">
        <f ca="1">IF(INDEX(Transactions!$L:$L,ROW()-8)="",TODAY(),INDEX(Transactions!$G:$G,ROW()-8))</f>
        <v>46238</v>
      </c>
      <c r="F8245">
        <f>IF(INDEX(Transactions!$L:$L,ROW()-8)="",0,INDEX(Transactions!$Q:$Q,ROW()-8))</f>
        <v>0</v>
      </c>
    </row>
    <row r="8246" spans="2:6" x14ac:dyDescent="0.15">
      <c r="B8246">
        <f ca="1">IF(INDEX(Transactions!$L:$L,ROW()-8)="",TODAY(),INDEX(Transactions!$G:$G,ROW()-8))</f>
        <v>46238</v>
      </c>
      <c r="F8246">
        <f>IF(INDEX(Transactions!$L:$L,ROW()-8)="",0,INDEX(Transactions!$Q:$Q,ROW()-8))</f>
        <v>0</v>
      </c>
    </row>
    <row r="8247" spans="2:6" x14ac:dyDescent="0.15">
      <c r="B8247">
        <f ca="1">IF(INDEX(Transactions!$L:$L,ROW()-8)="",TODAY(),INDEX(Transactions!$G:$G,ROW()-8))</f>
        <v>46238</v>
      </c>
      <c r="F8247">
        <f>IF(INDEX(Transactions!$L:$L,ROW()-8)="",0,INDEX(Transactions!$Q:$Q,ROW()-8))</f>
        <v>0</v>
      </c>
    </row>
    <row r="8248" spans="2:6" x14ac:dyDescent="0.15">
      <c r="B8248">
        <f ca="1">IF(INDEX(Transactions!$L:$L,ROW()-8)="",TODAY(),INDEX(Transactions!$G:$G,ROW()-8))</f>
        <v>46238</v>
      </c>
      <c r="F8248">
        <f>IF(INDEX(Transactions!$L:$L,ROW()-8)="",0,INDEX(Transactions!$Q:$Q,ROW()-8))</f>
        <v>0</v>
      </c>
    </row>
    <row r="8249" spans="2:6" x14ac:dyDescent="0.15">
      <c r="B8249">
        <f ca="1">IF(INDEX(Transactions!$L:$L,ROW()-8)="",TODAY(),INDEX(Transactions!$G:$G,ROW()-8))</f>
        <v>46238</v>
      </c>
      <c r="F8249">
        <f>IF(INDEX(Transactions!$L:$L,ROW()-8)="",0,INDEX(Transactions!$Q:$Q,ROW()-8))</f>
        <v>0</v>
      </c>
    </row>
    <row r="8250" spans="2:6" x14ac:dyDescent="0.15">
      <c r="B8250">
        <f ca="1">IF(INDEX(Transactions!$L:$L,ROW()-8)="",TODAY(),INDEX(Transactions!$G:$G,ROW()-8))</f>
        <v>46238</v>
      </c>
      <c r="F8250">
        <f>IF(INDEX(Transactions!$L:$L,ROW()-8)="",0,INDEX(Transactions!$Q:$Q,ROW()-8))</f>
        <v>0</v>
      </c>
    </row>
    <row r="8251" spans="2:6" x14ac:dyDescent="0.15">
      <c r="B8251">
        <f ca="1">IF(INDEX(Transactions!$L:$L,ROW()-8)="",TODAY(),INDEX(Transactions!$G:$G,ROW()-8))</f>
        <v>46238</v>
      </c>
      <c r="F8251">
        <f>IF(INDEX(Transactions!$L:$L,ROW()-8)="",0,INDEX(Transactions!$Q:$Q,ROW()-8))</f>
        <v>0</v>
      </c>
    </row>
    <row r="8252" spans="2:6" x14ac:dyDescent="0.15">
      <c r="B8252">
        <f ca="1">IF(INDEX(Transactions!$L:$L,ROW()-8)="",TODAY(),INDEX(Transactions!$G:$G,ROW()-8))</f>
        <v>46238</v>
      </c>
      <c r="F8252">
        <f>IF(INDEX(Transactions!$L:$L,ROW()-8)="",0,INDEX(Transactions!$Q:$Q,ROW()-8))</f>
        <v>0</v>
      </c>
    </row>
    <row r="8253" spans="2:6" x14ac:dyDescent="0.15">
      <c r="B8253">
        <f ca="1">IF(INDEX(Transactions!$L:$L,ROW()-8)="",TODAY(),INDEX(Transactions!$G:$G,ROW()-8))</f>
        <v>46238</v>
      </c>
      <c r="F8253">
        <f>IF(INDEX(Transactions!$L:$L,ROW()-8)="",0,INDEX(Transactions!$Q:$Q,ROW()-8))</f>
        <v>0</v>
      </c>
    </row>
    <row r="8254" spans="2:6" x14ac:dyDescent="0.15">
      <c r="B8254">
        <f ca="1">IF(INDEX(Transactions!$L:$L,ROW()-8)="",TODAY(),INDEX(Transactions!$G:$G,ROW()-8))</f>
        <v>46238</v>
      </c>
      <c r="F8254">
        <f>IF(INDEX(Transactions!$L:$L,ROW()-8)="",0,INDEX(Transactions!$Q:$Q,ROW()-8))</f>
        <v>0</v>
      </c>
    </row>
    <row r="8255" spans="2:6" x14ac:dyDescent="0.15">
      <c r="B8255">
        <f ca="1">IF(INDEX(Transactions!$L:$L,ROW()-8)="",TODAY(),INDEX(Transactions!$G:$G,ROW()-8))</f>
        <v>46238</v>
      </c>
      <c r="F8255">
        <f>IF(INDEX(Transactions!$L:$L,ROW()-8)="",0,INDEX(Transactions!$Q:$Q,ROW()-8))</f>
        <v>0</v>
      </c>
    </row>
    <row r="8256" spans="2:6" x14ac:dyDescent="0.15">
      <c r="B8256">
        <f ca="1">IF(INDEX(Transactions!$L:$L,ROW()-8)="",TODAY(),INDEX(Transactions!$G:$G,ROW()-8))</f>
        <v>46238</v>
      </c>
      <c r="F8256">
        <f>IF(INDEX(Transactions!$L:$L,ROW()-8)="",0,INDEX(Transactions!$Q:$Q,ROW()-8))</f>
        <v>0</v>
      </c>
    </row>
    <row r="8257" spans="2:6" x14ac:dyDescent="0.15">
      <c r="B8257">
        <f ca="1">IF(INDEX(Transactions!$L:$L,ROW()-8)="",TODAY(),INDEX(Transactions!$G:$G,ROW()-8))</f>
        <v>46238</v>
      </c>
      <c r="F8257">
        <f>IF(INDEX(Transactions!$L:$L,ROW()-8)="",0,INDEX(Transactions!$Q:$Q,ROW()-8))</f>
        <v>0</v>
      </c>
    </row>
    <row r="8258" spans="2:6" x14ac:dyDescent="0.15">
      <c r="B8258">
        <f ca="1">IF(INDEX(Transactions!$L:$L,ROW()-8)="",TODAY(),INDEX(Transactions!$G:$G,ROW()-8))</f>
        <v>46238</v>
      </c>
      <c r="F8258">
        <f>IF(INDEX(Transactions!$L:$L,ROW()-8)="",0,INDEX(Transactions!$Q:$Q,ROW()-8))</f>
        <v>0</v>
      </c>
    </row>
    <row r="8259" spans="2:6" x14ac:dyDescent="0.15">
      <c r="B8259">
        <f ca="1">IF(INDEX(Transactions!$L:$L,ROW()-8)="",TODAY(),INDEX(Transactions!$G:$G,ROW()-8))</f>
        <v>46238</v>
      </c>
      <c r="F8259">
        <f>IF(INDEX(Transactions!$L:$L,ROW()-8)="",0,INDEX(Transactions!$Q:$Q,ROW()-8))</f>
        <v>0</v>
      </c>
    </row>
    <row r="8260" spans="2:6" x14ac:dyDescent="0.15">
      <c r="B8260">
        <f ca="1">IF(INDEX(Transactions!$L:$L,ROW()-8)="",TODAY(),INDEX(Transactions!$G:$G,ROW()-8))</f>
        <v>46238</v>
      </c>
      <c r="F8260">
        <f>IF(INDEX(Transactions!$L:$L,ROW()-8)="",0,INDEX(Transactions!$Q:$Q,ROW()-8))</f>
        <v>0</v>
      </c>
    </row>
    <row r="8261" spans="2:6" x14ac:dyDescent="0.15">
      <c r="B8261">
        <f ca="1">IF(INDEX(Transactions!$L:$L,ROW()-8)="",TODAY(),INDEX(Transactions!$G:$G,ROW()-8))</f>
        <v>46238</v>
      </c>
      <c r="F8261">
        <f>IF(INDEX(Transactions!$L:$L,ROW()-8)="",0,INDEX(Transactions!$Q:$Q,ROW()-8))</f>
        <v>0</v>
      </c>
    </row>
    <row r="8262" spans="2:6" x14ac:dyDescent="0.15">
      <c r="B8262">
        <f ca="1">IF(INDEX(Transactions!$L:$L,ROW()-8)="",TODAY(),INDEX(Transactions!$G:$G,ROW()-8))</f>
        <v>46238</v>
      </c>
      <c r="F8262">
        <f>IF(INDEX(Transactions!$L:$L,ROW()-8)="",0,INDEX(Transactions!$Q:$Q,ROW()-8))</f>
        <v>0</v>
      </c>
    </row>
    <row r="8263" spans="2:6" x14ac:dyDescent="0.15">
      <c r="B8263">
        <f ca="1">IF(INDEX(Transactions!$L:$L,ROW()-8)="",TODAY(),INDEX(Transactions!$G:$G,ROW()-8))</f>
        <v>46238</v>
      </c>
      <c r="F8263">
        <f>IF(INDEX(Transactions!$L:$L,ROW()-8)="",0,INDEX(Transactions!$Q:$Q,ROW()-8))</f>
        <v>0</v>
      </c>
    </row>
    <row r="8264" spans="2:6" x14ac:dyDescent="0.15">
      <c r="B8264">
        <f ca="1">IF(INDEX(Transactions!$L:$L,ROW()-8)="",TODAY(),INDEX(Transactions!$G:$G,ROW()-8))</f>
        <v>46238</v>
      </c>
      <c r="F8264">
        <f>IF(INDEX(Transactions!$L:$L,ROW()-8)="",0,INDEX(Transactions!$Q:$Q,ROW()-8))</f>
        <v>0</v>
      </c>
    </row>
    <row r="8265" spans="2:6" x14ac:dyDescent="0.15">
      <c r="B8265">
        <f ca="1">IF(INDEX(Transactions!$L:$L,ROW()-8)="",TODAY(),INDEX(Transactions!$G:$G,ROW()-8))</f>
        <v>46238</v>
      </c>
      <c r="F8265">
        <f>IF(INDEX(Transactions!$L:$L,ROW()-8)="",0,INDEX(Transactions!$Q:$Q,ROW()-8))</f>
        <v>0</v>
      </c>
    </row>
    <row r="8266" spans="2:6" x14ac:dyDescent="0.15">
      <c r="B8266">
        <f ca="1">IF(INDEX(Transactions!$L:$L,ROW()-8)="",TODAY(),INDEX(Transactions!$G:$G,ROW()-8))</f>
        <v>46238</v>
      </c>
      <c r="F8266">
        <f>IF(INDEX(Transactions!$L:$L,ROW()-8)="",0,INDEX(Transactions!$Q:$Q,ROW()-8))</f>
        <v>0</v>
      </c>
    </row>
    <row r="8267" spans="2:6" x14ac:dyDescent="0.15">
      <c r="B8267">
        <f ca="1">IF(INDEX(Transactions!$L:$L,ROW()-8)="",TODAY(),INDEX(Transactions!$G:$G,ROW()-8))</f>
        <v>46238</v>
      </c>
      <c r="F8267">
        <f>IF(INDEX(Transactions!$L:$L,ROW()-8)="",0,INDEX(Transactions!$Q:$Q,ROW()-8))</f>
        <v>0</v>
      </c>
    </row>
    <row r="8268" spans="2:6" x14ac:dyDescent="0.15">
      <c r="B8268">
        <f ca="1">IF(INDEX(Transactions!$L:$L,ROW()-8)="",TODAY(),INDEX(Transactions!$G:$G,ROW()-8))</f>
        <v>46238</v>
      </c>
      <c r="F8268">
        <f>IF(INDEX(Transactions!$L:$L,ROW()-8)="",0,INDEX(Transactions!$Q:$Q,ROW()-8))</f>
        <v>0</v>
      </c>
    </row>
    <row r="8269" spans="2:6" x14ac:dyDescent="0.15">
      <c r="B8269">
        <f ca="1">IF(INDEX(Transactions!$L:$L,ROW()-8)="",TODAY(),INDEX(Transactions!$G:$G,ROW()-8))</f>
        <v>46238</v>
      </c>
      <c r="F8269">
        <f>IF(INDEX(Transactions!$L:$L,ROW()-8)="",0,INDEX(Transactions!$Q:$Q,ROW()-8))</f>
        <v>0</v>
      </c>
    </row>
    <row r="8270" spans="2:6" x14ac:dyDescent="0.15">
      <c r="B8270">
        <f ca="1">IF(INDEX(Transactions!$L:$L,ROW()-8)="",TODAY(),INDEX(Transactions!$G:$G,ROW()-8))</f>
        <v>46238</v>
      </c>
      <c r="F8270">
        <f>IF(INDEX(Transactions!$L:$L,ROW()-8)="",0,INDEX(Transactions!$Q:$Q,ROW()-8))</f>
        <v>0</v>
      </c>
    </row>
    <row r="8271" spans="2:6" x14ac:dyDescent="0.15">
      <c r="B8271">
        <f ca="1">IF(INDEX(Transactions!$L:$L,ROW()-8)="",TODAY(),INDEX(Transactions!$G:$G,ROW()-8))</f>
        <v>46238</v>
      </c>
      <c r="F8271">
        <f>IF(INDEX(Transactions!$L:$L,ROW()-8)="",0,INDEX(Transactions!$Q:$Q,ROW()-8))</f>
        <v>0</v>
      </c>
    </row>
    <row r="8272" spans="2:6" x14ac:dyDescent="0.15">
      <c r="B8272">
        <f ca="1">IF(INDEX(Transactions!$L:$L,ROW()-8)="",TODAY(),INDEX(Transactions!$G:$G,ROW()-8))</f>
        <v>46238</v>
      </c>
      <c r="F8272">
        <f>IF(INDEX(Transactions!$L:$L,ROW()-8)="",0,INDEX(Transactions!$Q:$Q,ROW()-8))</f>
        <v>0</v>
      </c>
    </row>
    <row r="8273" spans="2:6" x14ac:dyDescent="0.15">
      <c r="B8273">
        <f ca="1">IF(INDEX(Transactions!$L:$L,ROW()-8)="",TODAY(),INDEX(Transactions!$G:$G,ROW()-8))</f>
        <v>46238</v>
      </c>
      <c r="F8273">
        <f>IF(INDEX(Transactions!$L:$L,ROW()-8)="",0,INDEX(Transactions!$Q:$Q,ROW()-8))</f>
        <v>0</v>
      </c>
    </row>
    <row r="8274" spans="2:6" x14ac:dyDescent="0.15">
      <c r="B8274">
        <f ca="1">IF(INDEX(Transactions!$L:$L,ROW()-8)="",TODAY(),INDEX(Transactions!$G:$G,ROW()-8))</f>
        <v>46238</v>
      </c>
      <c r="F8274">
        <f>IF(INDEX(Transactions!$L:$L,ROW()-8)="",0,INDEX(Transactions!$Q:$Q,ROW()-8))</f>
        <v>0</v>
      </c>
    </row>
    <row r="8275" spans="2:6" x14ac:dyDescent="0.15">
      <c r="B8275">
        <f ca="1">IF(INDEX(Transactions!$L:$L,ROW()-8)="",TODAY(),INDEX(Transactions!$G:$G,ROW()-8))</f>
        <v>46238</v>
      </c>
      <c r="F8275">
        <f>IF(INDEX(Transactions!$L:$L,ROW()-8)="",0,INDEX(Transactions!$Q:$Q,ROW()-8))</f>
        <v>0</v>
      </c>
    </row>
    <row r="8276" spans="2:6" x14ac:dyDescent="0.15">
      <c r="B8276">
        <f ca="1">IF(INDEX(Transactions!$L:$L,ROW()-8)="",TODAY(),INDEX(Transactions!$G:$G,ROW()-8))</f>
        <v>46238</v>
      </c>
      <c r="F8276">
        <f>IF(INDEX(Transactions!$L:$L,ROW()-8)="",0,INDEX(Transactions!$Q:$Q,ROW()-8))</f>
        <v>0</v>
      </c>
    </row>
    <row r="8277" spans="2:6" x14ac:dyDescent="0.15">
      <c r="B8277">
        <f ca="1">IF(INDEX(Transactions!$L:$L,ROW()-8)="",TODAY(),INDEX(Transactions!$G:$G,ROW()-8))</f>
        <v>46238</v>
      </c>
      <c r="F8277">
        <f>IF(INDEX(Transactions!$L:$L,ROW()-8)="",0,INDEX(Transactions!$Q:$Q,ROW()-8))</f>
        <v>0</v>
      </c>
    </row>
    <row r="8278" spans="2:6" x14ac:dyDescent="0.15">
      <c r="B8278">
        <f ca="1">IF(INDEX(Transactions!$L:$L,ROW()-8)="",TODAY(),INDEX(Transactions!$G:$G,ROW()-8))</f>
        <v>46238</v>
      </c>
      <c r="F8278">
        <f>IF(INDEX(Transactions!$L:$L,ROW()-8)="",0,INDEX(Transactions!$Q:$Q,ROW()-8))</f>
        <v>0</v>
      </c>
    </row>
    <row r="8279" spans="2:6" x14ac:dyDescent="0.15">
      <c r="B8279">
        <f ca="1">IF(INDEX(Transactions!$L:$L,ROW()-8)="",TODAY(),INDEX(Transactions!$G:$G,ROW()-8))</f>
        <v>46238</v>
      </c>
      <c r="F8279">
        <f>IF(INDEX(Transactions!$L:$L,ROW()-8)="",0,INDEX(Transactions!$Q:$Q,ROW()-8))</f>
        <v>0</v>
      </c>
    </row>
    <row r="8280" spans="2:6" x14ac:dyDescent="0.15">
      <c r="B8280">
        <f ca="1">IF(INDEX(Transactions!$L:$L,ROW()-8)="",TODAY(),INDEX(Transactions!$G:$G,ROW()-8))</f>
        <v>46238</v>
      </c>
      <c r="F8280">
        <f>IF(INDEX(Transactions!$L:$L,ROW()-8)="",0,INDEX(Transactions!$Q:$Q,ROW()-8))</f>
        <v>0</v>
      </c>
    </row>
    <row r="8281" spans="2:6" x14ac:dyDescent="0.15">
      <c r="B8281">
        <f ca="1">IF(INDEX(Transactions!$L:$L,ROW()-8)="",TODAY(),INDEX(Transactions!$G:$G,ROW()-8))</f>
        <v>46238</v>
      </c>
      <c r="F8281">
        <f>IF(INDEX(Transactions!$L:$L,ROW()-8)="",0,INDEX(Transactions!$Q:$Q,ROW()-8))</f>
        <v>0</v>
      </c>
    </row>
    <row r="8282" spans="2:6" x14ac:dyDescent="0.15">
      <c r="B8282">
        <f ca="1">IF(INDEX(Transactions!$L:$L,ROW()-8)="",TODAY(),INDEX(Transactions!$G:$G,ROW()-8))</f>
        <v>46238</v>
      </c>
      <c r="F8282">
        <f>IF(INDEX(Transactions!$L:$L,ROW()-8)="",0,INDEX(Transactions!$Q:$Q,ROW()-8))</f>
        <v>0</v>
      </c>
    </row>
    <row r="8283" spans="2:6" x14ac:dyDescent="0.15">
      <c r="B8283">
        <f ca="1">IF(INDEX(Transactions!$L:$L,ROW()-8)="",TODAY(),INDEX(Transactions!$G:$G,ROW()-8))</f>
        <v>46238</v>
      </c>
      <c r="F8283">
        <f>IF(INDEX(Transactions!$L:$L,ROW()-8)="",0,INDEX(Transactions!$Q:$Q,ROW()-8))</f>
        <v>0</v>
      </c>
    </row>
    <row r="8284" spans="2:6" x14ac:dyDescent="0.15">
      <c r="B8284">
        <f ca="1">IF(INDEX(Transactions!$L:$L,ROW()-8)="",TODAY(),INDEX(Transactions!$G:$G,ROW()-8))</f>
        <v>46238</v>
      </c>
      <c r="F8284">
        <f>IF(INDEX(Transactions!$L:$L,ROW()-8)="",0,INDEX(Transactions!$Q:$Q,ROW()-8))</f>
        <v>0</v>
      </c>
    </row>
    <row r="8285" spans="2:6" x14ac:dyDescent="0.15">
      <c r="B8285">
        <f ca="1">IF(INDEX(Transactions!$L:$L,ROW()-8)="",TODAY(),INDEX(Transactions!$G:$G,ROW()-8))</f>
        <v>46238</v>
      </c>
      <c r="F8285">
        <f>IF(INDEX(Transactions!$L:$L,ROW()-8)="",0,INDEX(Transactions!$Q:$Q,ROW()-8))</f>
        <v>0</v>
      </c>
    </row>
    <row r="8286" spans="2:6" x14ac:dyDescent="0.15">
      <c r="B8286">
        <f ca="1">IF(INDEX(Transactions!$L:$L,ROW()-8)="",TODAY(),INDEX(Transactions!$G:$G,ROW()-8))</f>
        <v>46238</v>
      </c>
      <c r="F8286">
        <f>IF(INDEX(Transactions!$L:$L,ROW()-8)="",0,INDEX(Transactions!$Q:$Q,ROW()-8))</f>
        <v>0</v>
      </c>
    </row>
    <row r="8287" spans="2:6" x14ac:dyDescent="0.15">
      <c r="B8287">
        <f ca="1">IF(INDEX(Transactions!$L:$L,ROW()-8)="",TODAY(),INDEX(Transactions!$G:$G,ROW()-8))</f>
        <v>46238</v>
      </c>
      <c r="F8287">
        <f>IF(INDEX(Transactions!$L:$L,ROW()-8)="",0,INDEX(Transactions!$Q:$Q,ROW()-8))</f>
        <v>0</v>
      </c>
    </row>
    <row r="8288" spans="2:6" x14ac:dyDescent="0.15">
      <c r="B8288">
        <f ca="1">IF(INDEX(Transactions!$L:$L,ROW()-8)="",TODAY(),INDEX(Transactions!$G:$G,ROW()-8))</f>
        <v>46238</v>
      </c>
      <c r="F8288">
        <f>IF(INDEX(Transactions!$L:$L,ROW()-8)="",0,INDEX(Transactions!$Q:$Q,ROW()-8))</f>
        <v>0</v>
      </c>
    </row>
    <row r="8289" spans="2:6" x14ac:dyDescent="0.15">
      <c r="B8289">
        <f ca="1">IF(INDEX(Transactions!$L:$L,ROW()-8)="",TODAY(),INDEX(Transactions!$G:$G,ROW()-8))</f>
        <v>46238</v>
      </c>
      <c r="F8289">
        <f>IF(INDEX(Transactions!$L:$L,ROW()-8)="",0,INDEX(Transactions!$Q:$Q,ROW()-8))</f>
        <v>0</v>
      </c>
    </row>
    <row r="8290" spans="2:6" x14ac:dyDescent="0.15">
      <c r="B8290">
        <f ca="1">IF(INDEX(Transactions!$L:$L,ROW()-8)="",TODAY(),INDEX(Transactions!$G:$G,ROW()-8))</f>
        <v>46238</v>
      </c>
      <c r="F8290">
        <f>IF(INDEX(Transactions!$L:$L,ROW()-8)="",0,INDEX(Transactions!$Q:$Q,ROW()-8))</f>
        <v>0</v>
      </c>
    </row>
    <row r="8291" spans="2:6" x14ac:dyDescent="0.15">
      <c r="B8291">
        <f ca="1">IF(INDEX(Transactions!$L:$L,ROW()-8)="",TODAY(),INDEX(Transactions!$G:$G,ROW()-8))</f>
        <v>46238</v>
      </c>
      <c r="F8291">
        <f>IF(INDEX(Transactions!$L:$L,ROW()-8)="",0,INDEX(Transactions!$Q:$Q,ROW()-8))</f>
        <v>0</v>
      </c>
    </row>
    <row r="8292" spans="2:6" x14ac:dyDescent="0.15">
      <c r="B8292">
        <f ca="1">IF(INDEX(Transactions!$L:$L,ROW()-8)="",TODAY(),INDEX(Transactions!$G:$G,ROW()-8))</f>
        <v>46238</v>
      </c>
      <c r="F8292">
        <f>IF(INDEX(Transactions!$L:$L,ROW()-8)="",0,INDEX(Transactions!$Q:$Q,ROW()-8))</f>
        <v>0</v>
      </c>
    </row>
    <row r="8293" spans="2:6" x14ac:dyDescent="0.15">
      <c r="B8293">
        <f ca="1">IF(INDEX(Transactions!$L:$L,ROW()-8)="",TODAY(),INDEX(Transactions!$G:$G,ROW()-8))</f>
        <v>46238</v>
      </c>
      <c r="F8293">
        <f>IF(INDEX(Transactions!$L:$L,ROW()-8)="",0,INDEX(Transactions!$Q:$Q,ROW()-8))</f>
        <v>0</v>
      </c>
    </row>
    <row r="8294" spans="2:6" x14ac:dyDescent="0.15">
      <c r="B8294">
        <f ca="1">IF(INDEX(Transactions!$L:$L,ROW()-8)="",TODAY(),INDEX(Transactions!$G:$G,ROW()-8))</f>
        <v>46238</v>
      </c>
      <c r="F8294">
        <f>IF(INDEX(Transactions!$L:$L,ROW()-8)="",0,INDEX(Transactions!$Q:$Q,ROW()-8))</f>
        <v>0</v>
      </c>
    </row>
    <row r="8295" spans="2:6" x14ac:dyDescent="0.15">
      <c r="B8295">
        <f ca="1">IF(INDEX(Transactions!$L:$L,ROW()-8)="",TODAY(),INDEX(Transactions!$G:$G,ROW()-8))</f>
        <v>46238</v>
      </c>
      <c r="F8295">
        <f>IF(INDEX(Transactions!$L:$L,ROW()-8)="",0,INDEX(Transactions!$Q:$Q,ROW()-8))</f>
        <v>0</v>
      </c>
    </row>
    <row r="8296" spans="2:6" x14ac:dyDescent="0.15">
      <c r="B8296">
        <f ca="1">IF(INDEX(Transactions!$L:$L,ROW()-8)="",TODAY(),INDEX(Transactions!$G:$G,ROW()-8))</f>
        <v>46238</v>
      </c>
      <c r="F8296">
        <f>IF(INDEX(Transactions!$L:$L,ROW()-8)="",0,INDEX(Transactions!$Q:$Q,ROW()-8))</f>
        <v>0</v>
      </c>
    </row>
    <row r="8297" spans="2:6" x14ac:dyDescent="0.15">
      <c r="B8297">
        <f ca="1">IF(INDEX(Transactions!$L:$L,ROW()-8)="",TODAY(),INDEX(Transactions!$G:$G,ROW()-8))</f>
        <v>46238</v>
      </c>
      <c r="F8297">
        <f>IF(INDEX(Transactions!$L:$L,ROW()-8)="",0,INDEX(Transactions!$Q:$Q,ROW()-8))</f>
        <v>0</v>
      </c>
    </row>
    <row r="8298" spans="2:6" x14ac:dyDescent="0.15">
      <c r="B8298">
        <f ca="1">IF(INDEX(Transactions!$L:$L,ROW()-8)="",TODAY(),INDEX(Transactions!$G:$G,ROW()-8))</f>
        <v>46238</v>
      </c>
      <c r="F8298">
        <f>IF(INDEX(Transactions!$L:$L,ROW()-8)="",0,INDEX(Transactions!$Q:$Q,ROW()-8))</f>
        <v>0</v>
      </c>
    </row>
    <row r="8299" spans="2:6" x14ac:dyDescent="0.15">
      <c r="B8299">
        <f ca="1">IF(INDEX(Transactions!$L:$L,ROW()-8)="",TODAY(),INDEX(Transactions!$G:$G,ROW()-8))</f>
        <v>46238</v>
      </c>
      <c r="F8299">
        <f>IF(INDEX(Transactions!$L:$L,ROW()-8)="",0,INDEX(Transactions!$Q:$Q,ROW()-8))</f>
        <v>0</v>
      </c>
    </row>
    <row r="8300" spans="2:6" x14ac:dyDescent="0.15">
      <c r="B8300">
        <f ca="1">IF(INDEX(Transactions!$L:$L,ROW()-8)="",TODAY(),INDEX(Transactions!$G:$G,ROW()-8))</f>
        <v>46238</v>
      </c>
      <c r="F8300">
        <f>IF(INDEX(Transactions!$L:$L,ROW()-8)="",0,INDEX(Transactions!$Q:$Q,ROW()-8))</f>
        <v>0</v>
      </c>
    </row>
    <row r="8301" spans="2:6" x14ac:dyDescent="0.15">
      <c r="B8301">
        <f ca="1">IF(INDEX(Transactions!$L:$L,ROW()-8)="",TODAY(),INDEX(Transactions!$G:$G,ROW()-8))</f>
        <v>46238</v>
      </c>
      <c r="F8301">
        <f>IF(INDEX(Transactions!$L:$L,ROW()-8)="",0,INDEX(Transactions!$Q:$Q,ROW()-8))</f>
        <v>0</v>
      </c>
    </row>
    <row r="8302" spans="2:6" x14ac:dyDescent="0.15">
      <c r="B8302">
        <f ca="1">IF(INDEX(Transactions!$L:$L,ROW()-8)="",TODAY(),INDEX(Transactions!$G:$G,ROW()-8))</f>
        <v>46238</v>
      </c>
      <c r="F8302">
        <f>IF(INDEX(Transactions!$L:$L,ROW()-8)="",0,INDEX(Transactions!$Q:$Q,ROW()-8))</f>
        <v>0</v>
      </c>
    </row>
    <row r="8303" spans="2:6" x14ac:dyDescent="0.15">
      <c r="B8303">
        <f ca="1">IF(INDEX(Transactions!$L:$L,ROW()-8)="",TODAY(),INDEX(Transactions!$G:$G,ROW()-8))</f>
        <v>46238</v>
      </c>
      <c r="F8303">
        <f>IF(INDEX(Transactions!$L:$L,ROW()-8)="",0,INDEX(Transactions!$Q:$Q,ROW()-8))</f>
        <v>0</v>
      </c>
    </row>
    <row r="8304" spans="2:6" x14ac:dyDescent="0.15">
      <c r="B8304">
        <f ca="1">IF(INDEX(Transactions!$L:$L,ROW()-8)="",TODAY(),INDEX(Transactions!$G:$G,ROW()-8))</f>
        <v>46238</v>
      </c>
      <c r="F8304">
        <f>IF(INDEX(Transactions!$L:$L,ROW()-8)="",0,INDEX(Transactions!$Q:$Q,ROW()-8))</f>
        <v>0</v>
      </c>
    </row>
    <row r="8305" spans="2:6" x14ac:dyDescent="0.15">
      <c r="B8305">
        <f ca="1">IF(INDEX(Transactions!$L:$L,ROW()-8)="",TODAY(),INDEX(Transactions!$G:$G,ROW()-8))</f>
        <v>46238</v>
      </c>
      <c r="F8305">
        <f>IF(INDEX(Transactions!$L:$L,ROW()-8)="",0,INDEX(Transactions!$Q:$Q,ROW()-8))</f>
        <v>0</v>
      </c>
    </row>
    <row r="8306" spans="2:6" x14ac:dyDescent="0.15">
      <c r="B8306">
        <f ca="1">IF(INDEX(Transactions!$L:$L,ROW()-8)="",TODAY(),INDEX(Transactions!$G:$G,ROW()-8))</f>
        <v>46238</v>
      </c>
      <c r="F8306">
        <f>IF(INDEX(Transactions!$L:$L,ROW()-8)="",0,INDEX(Transactions!$Q:$Q,ROW()-8))</f>
        <v>0</v>
      </c>
    </row>
    <row r="8307" spans="2:6" x14ac:dyDescent="0.15">
      <c r="B8307">
        <f ca="1">IF(INDEX(Transactions!$L:$L,ROW()-8)="",TODAY(),INDEX(Transactions!$G:$G,ROW()-8))</f>
        <v>46238</v>
      </c>
      <c r="F8307">
        <f>IF(INDEX(Transactions!$L:$L,ROW()-8)="",0,INDEX(Transactions!$Q:$Q,ROW()-8))</f>
        <v>0</v>
      </c>
    </row>
    <row r="8308" spans="2:6" x14ac:dyDescent="0.15">
      <c r="B8308">
        <f ca="1">IF(INDEX(Transactions!$L:$L,ROW()-8)="",TODAY(),INDEX(Transactions!$G:$G,ROW()-8))</f>
        <v>46238</v>
      </c>
      <c r="F8308">
        <f>IF(INDEX(Transactions!$L:$L,ROW()-8)="",0,INDEX(Transactions!$Q:$Q,ROW()-8))</f>
        <v>0</v>
      </c>
    </row>
    <row r="8309" spans="2:6" x14ac:dyDescent="0.15">
      <c r="B8309">
        <f ca="1">IF(INDEX(Transactions!$L:$L,ROW()-8)="",TODAY(),INDEX(Transactions!$G:$G,ROW()-8))</f>
        <v>46238</v>
      </c>
      <c r="F8309">
        <f>IF(INDEX(Transactions!$L:$L,ROW()-8)="",0,INDEX(Transactions!$Q:$Q,ROW()-8))</f>
        <v>0</v>
      </c>
    </row>
    <row r="8310" spans="2:6" x14ac:dyDescent="0.15">
      <c r="B8310">
        <f ca="1">IF(INDEX(Transactions!$L:$L,ROW()-8)="",TODAY(),INDEX(Transactions!$G:$G,ROW()-8))</f>
        <v>46238</v>
      </c>
      <c r="F8310">
        <f>IF(INDEX(Transactions!$L:$L,ROW()-8)="",0,INDEX(Transactions!$Q:$Q,ROW()-8))</f>
        <v>0</v>
      </c>
    </row>
    <row r="8311" spans="2:6" x14ac:dyDescent="0.15">
      <c r="B8311">
        <f ca="1">IF(INDEX(Transactions!$L:$L,ROW()-8)="",TODAY(),INDEX(Transactions!$G:$G,ROW()-8))</f>
        <v>46238</v>
      </c>
      <c r="F8311">
        <f>IF(INDEX(Transactions!$L:$L,ROW()-8)="",0,INDEX(Transactions!$Q:$Q,ROW()-8))</f>
        <v>0</v>
      </c>
    </row>
    <row r="8312" spans="2:6" x14ac:dyDescent="0.15">
      <c r="B8312">
        <f ca="1">IF(INDEX(Transactions!$L:$L,ROW()-8)="",TODAY(),INDEX(Transactions!$G:$G,ROW()-8))</f>
        <v>46238</v>
      </c>
      <c r="F8312">
        <f>IF(INDEX(Transactions!$L:$L,ROW()-8)="",0,INDEX(Transactions!$Q:$Q,ROW()-8))</f>
        <v>0</v>
      </c>
    </row>
    <row r="8313" spans="2:6" x14ac:dyDescent="0.15">
      <c r="B8313">
        <f ca="1">IF(INDEX(Transactions!$L:$L,ROW()-8)="",TODAY(),INDEX(Transactions!$G:$G,ROW()-8))</f>
        <v>46238</v>
      </c>
      <c r="F8313">
        <f>IF(INDEX(Transactions!$L:$L,ROW()-8)="",0,INDEX(Transactions!$Q:$Q,ROW()-8))</f>
        <v>0</v>
      </c>
    </row>
    <row r="8314" spans="2:6" x14ac:dyDescent="0.15">
      <c r="B8314">
        <f ca="1">IF(INDEX(Transactions!$L:$L,ROW()-8)="",TODAY(),INDEX(Transactions!$G:$G,ROW()-8))</f>
        <v>46238</v>
      </c>
      <c r="F8314">
        <f>IF(INDEX(Transactions!$L:$L,ROW()-8)="",0,INDEX(Transactions!$Q:$Q,ROW()-8))</f>
        <v>0</v>
      </c>
    </row>
    <row r="8315" spans="2:6" x14ac:dyDescent="0.15">
      <c r="B8315">
        <f ca="1">IF(INDEX(Transactions!$L:$L,ROW()-8)="",TODAY(),INDEX(Transactions!$G:$G,ROW()-8))</f>
        <v>46238</v>
      </c>
      <c r="F8315">
        <f>IF(INDEX(Transactions!$L:$L,ROW()-8)="",0,INDEX(Transactions!$Q:$Q,ROW()-8))</f>
        <v>0</v>
      </c>
    </row>
    <row r="8316" spans="2:6" x14ac:dyDescent="0.15">
      <c r="B8316">
        <f ca="1">IF(INDEX(Transactions!$L:$L,ROW()-8)="",TODAY(),INDEX(Transactions!$G:$G,ROW()-8))</f>
        <v>46238</v>
      </c>
      <c r="F8316">
        <f>IF(INDEX(Transactions!$L:$L,ROW()-8)="",0,INDEX(Transactions!$Q:$Q,ROW()-8))</f>
        <v>0</v>
      </c>
    </row>
    <row r="8317" spans="2:6" x14ac:dyDescent="0.15">
      <c r="B8317">
        <f ca="1">IF(INDEX(Transactions!$L:$L,ROW()-8)="",TODAY(),INDEX(Transactions!$G:$G,ROW()-8))</f>
        <v>46238</v>
      </c>
      <c r="F8317">
        <f>IF(INDEX(Transactions!$L:$L,ROW()-8)="",0,INDEX(Transactions!$Q:$Q,ROW()-8))</f>
        <v>0</v>
      </c>
    </row>
    <row r="8318" spans="2:6" x14ac:dyDescent="0.15">
      <c r="B8318">
        <f ca="1">IF(INDEX(Transactions!$L:$L,ROW()-8)="",TODAY(),INDEX(Transactions!$G:$G,ROW()-8))</f>
        <v>46238</v>
      </c>
      <c r="F8318">
        <f>IF(INDEX(Transactions!$L:$L,ROW()-8)="",0,INDEX(Transactions!$Q:$Q,ROW()-8))</f>
        <v>0</v>
      </c>
    </row>
    <row r="8319" spans="2:6" x14ac:dyDescent="0.15">
      <c r="B8319">
        <f ca="1">IF(INDEX(Transactions!$L:$L,ROW()-8)="",TODAY(),INDEX(Transactions!$G:$G,ROW()-8))</f>
        <v>46238</v>
      </c>
      <c r="F8319">
        <f>IF(INDEX(Transactions!$L:$L,ROW()-8)="",0,INDEX(Transactions!$Q:$Q,ROW()-8))</f>
        <v>0</v>
      </c>
    </row>
    <row r="8320" spans="2:6" x14ac:dyDescent="0.15">
      <c r="B8320">
        <f ca="1">IF(INDEX(Transactions!$L:$L,ROW()-8)="",TODAY(),INDEX(Transactions!$G:$G,ROW()-8))</f>
        <v>46238</v>
      </c>
      <c r="F8320">
        <f>IF(INDEX(Transactions!$L:$L,ROW()-8)="",0,INDEX(Transactions!$Q:$Q,ROW()-8))</f>
        <v>0</v>
      </c>
    </row>
    <row r="8321" spans="2:6" x14ac:dyDescent="0.15">
      <c r="B8321">
        <f ca="1">IF(INDEX(Transactions!$L:$L,ROW()-8)="",TODAY(),INDEX(Transactions!$G:$G,ROW()-8))</f>
        <v>46238</v>
      </c>
      <c r="F8321">
        <f>IF(INDEX(Transactions!$L:$L,ROW()-8)="",0,INDEX(Transactions!$Q:$Q,ROW()-8))</f>
        <v>0</v>
      </c>
    </row>
    <row r="8322" spans="2:6" x14ac:dyDescent="0.15">
      <c r="B8322">
        <f ca="1">IF(INDEX(Transactions!$L:$L,ROW()-8)="",TODAY(),INDEX(Transactions!$G:$G,ROW()-8))</f>
        <v>46238</v>
      </c>
      <c r="F8322">
        <f>IF(INDEX(Transactions!$L:$L,ROW()-8)="",0,INDEX(Transactions!$Q:$Q,ROW()-8))</f>
        <v>0</v>
      </c>
    </row>
    <row r="8323" spans="2:6" x14ac:dyDescent="0.15">
      <c r="B8323">
        <f ca="1">IF(INDEX(Transactions!$L:$L,ROW()-8)="",TODAY(),INDEX(Transactions!$G:$G,ROW()-8))</f>
        <v>46238</v>
      </c>
      <c r="F8323">
        <f>IF(INDEX(Transactions!$L:$L,ROW()-8)="",0,INDEX(Transactions!$Q:$Q,ROW()-8))</f>
        <v>0</v>
      </c>
    </row>
    <row r="8324" spans="2:6" x14ac:dyDescent="0.15">
      <c r="B8324">
        <f ca="1">IF(INDEX(Transactions!$L:$L,ROW()-8)="",TODAY(),INDEX(Transactions!$G:$G,ROW()-8))</f>
        <v>46238</v>
      </c>
      <c r="F8324">
        <f>IF(INDEX(Transactions!$L:$L,ROW()-8)="",0,INDEX(Transactions!$Q:$Q,ROW()-8))</f>
        <v>0</v>
      </c>
    </row>
    <row r="8325" spans="2:6" x14ac:dyDescent="0.15">
      <c r="B8325">
        <f ca="1">IF(INDEX(Transactions!$L:$L,ROW()-8)="",TODAY(),INDEX(Transactions!$G:$G,ROW()-8))</f>
        <v>46238</v>
      </c>
      <c r="F8325">
        <f>IF(INDEX(Transactions!$L:$L,ROW()-8)="",0,INDEX(Transactions!$Q:$Q,ROW()-8))</f>
        <v>0</v>
      </c>
    </row>
    <row r="8326" spans="2:6" x14ac:dyDescent="0.15">
      <c r="B8326">
        <f ca="1">IF(INDEX(Transactions!$L:$L,ROW()-8)="",TODAY(),INDEX(Transactions!$G:$G,ROW()-8))</f>
        <v>46238</v>
      </c>
      <c r="F8326">
        <f>IF(INDEX(Transactions!$L:$L,ROW()-8)="",0,INDEX(Transactions!$Q:$Q,ROW()-8))</f>
        <v>0</v>
      </c>
    </row>
    <row r="8327" spans="2:6" x14ac:dyDescent="0.15">
      <c r="B8327">
        <f ca="1">IF(INDEX(Transactions!$L:$L,ROW()-8)="",TODAY(),INDEX(Transactions!$G:$G,ROW()-8))</f>
        <v>46238</v>
      </c>
      <c r="F8327">
        <f>IF(INDEX(Transactions!$L:$L,ROW()-8)="",0,INDEX(Transactions!$Q:$Q,ROW()-8))</f>
        <v>0</v>
      </c>
    </row>
    <row r="8328" spans="2:6" x14ac:dyDescent="0.15">
      <c r="B8328">
        <f ca="1">IF(INDEX(Transactions!$L:$L,ROW()-8)="",TODAY(),INDEX(Transactions!$G:$G,ROW()-8))</f>
        <v>46238</v>
      </c>
      <c r="F8328">
        <f>IF(INDEX(Transactions!$L:$L,ROW()-8)="",0,INDEX(Transactions!$Q:$Q,ROW()-8))</f>
        <v>0</v>
      </c>
    </row>
    <row r="8329" spans="2:6" x14ac:dyDescent="0.15">
      <c r="B8329">
        <f ca="1">IF(INDEX(Transactions!$L:$L,ROW()-8)="",TODAY(),INDEX(Transactions!$G:$G,ROW()-8))</f>
        <v>46238</v>
      </c>
      <c r="F8329">
        <f>IF(INDEX(Transactions!$L:$L,ROW()-8)="",0,INDEX(Transactions!$Q:$Q,ROW()-8))</f>
        <v>0</v>
      </c>
    </row>
    <row r="8330" spans="2:6" x14ac:dyDescent="0.15">
      <c r="B8330">
        <f ca="1">IF(INDEX(Transactions!$L:$L,ROW()-8)="",TODAY(),INDEX(Transactions!$G:$G,ROW()-8))</f>
        <v>46238</v>
      </c>
      <c r="F8330">
        <f>IF(INDEX(Transactions!$L:$L,ROW()-8)="",0,INDEX(Transactions!$Q:$Q,ROW()-8))</f>
        <v>0</v>
      </c>
    </row>
    <row r="8331" spans="2:6" x14ac:dyDescent="0.15">
      <c r="B8331">
        <f ca="1">IF(INDEX(Transactions!$L:$L,ROW()-8)="",TODAY(),INDEX(Transactions!$G:$G,ROW()-8))</f>
        <v>46238</v>
      </c>
      <c r="F8331">
        <f>IF(INDEX(Transactions!$L:$L,ROW()-8)="",0,INDEX(Transactions!$Q:$Q,ROW()-8))</f>
        <v>0</v>
      </c>
    </row>
    <row r="8332" spans="2:6" x14ac:dyDescent="0.15">
      <c r="B8332">
        <f ca="1">IF(INDEX(Transactions!$L:$L,ROW()-8)="",TODAY(),INDEX(Transactions!$G:$G,ROW()-8))</f>
        <v>46238</v>
      </c>
      <c r="F8332">
        <f>IF(INDEX(Transactions!$L:$L,ROW()-8)="",0,INDEX(Transactions!$Q:$Q,ROW()-8))</f>
        <v>0</v>
      </c>
    </row>
    <row r="8333" spans="2:6" x14ac:dyDescent="0.15">
      <c r="B8333">
        <f ca="1">IF(INDEX(Transactions!$L:$L,ROW()-8)="",TODAY(),INDEX(Transactions!$G:$G,ROW()-8))</f>
        <v>46238</v>
      </c>
      <c r="F8333">
        <f>IF(INDEX(Transactions!$L:$L,ROW()-8)="",0,INDEX(Transactions!$Q:$Q,ROW()-8))</f>
        <v>0</v>
      </c>
    </row>
    <row r="8334" spans="2:6" x14ac:dyDescent="0.15">
      <c r="B8334">
        <f ca="1">IF(INDEX(Transactions!$L:$L,ROW()-8)="",TODAY(),INDEX(Transactions!$G:$G,ROW()-8))</f>
        <v>46238</v>
      </c>
      <c r="F8334">
        <f>IF(INDEX(Transactions!$L:$L,ROW()-8)="",0,INDEX(Transactions!$Q:$Q,ROW()-8))</f>
        <v>0</v>
      </c>
    </row>
    <row r="8335" spans="2:6" x14ac:dyDescent="0.15">
      <c r="B8335">
        <f ca="1">IF(INDEX(Transactions!$L:$L,ROW()-8)="",TODAY(),INDEX(Transactions!$G:$G,ROW()-8))</f>
        <v>46238</v>
      </c>
      <c r="F8335">
        <f>IF(INDEX(Transactions!$L:$L,ROW()-8)="",0,INDEX(Transactions!$Q:$Q,ROW()-8))</f>
        <v>0</v>
      </c>
    </row>
    <row r="8336" spans="2:6" x14ac:dyDescent="0.15">
      <c r="B8336">
        <f ca="1">IF(INDEX(Transactions!$L:$L,ROW()-8)="",TODAY(),INDEX(Transactions!$G:$G,ROW()-8))</f>
        <v>46238</v>
      </c>
      <c r="F8336">
        <f>IF(INDEX(Transactions!$L:$L,ROW()-8)="",0,INDEX(Transactions!$Q:$Q,ROW()-8))</f>
        <v>0</v>
      </c>
    </row>
    <row r="8337" spans="2:6" x14ac:dyDescent="0.15">
      <c r="B8337">
        <f ca="1">IF(INDEX(Transactions!$L:$L,ROW()-8)="",TODAY(),INDEX(Transactions!$G:$G,ROW()-8))</f>
        <v>46238</v>
      </c>
      <c r="F8337">
        <f>IF(INDEX(Transactions!$L:$L,ROW()-8)="",0,INDEX(Transactions!$Q:$Q,ROW()-8))</f>
        <v>0</v>
      </c>
    </row>
    <row r="8338" spans="2:6" x14ac:dyDescent="0.15">
      <c r="B8338">
        <f ca="1">IF(INDEX(Transactions!$L:$L,ROW()-8)="",TODAY(),INDEX(Transactions!$G:$G,ROW()-8))</f>
        <v>46238</v>
      </c>
      <c r="F8338">
        <f>IF(INDEX(Transactions!$L:$L,ROW()-8)="",0,INDEX(Transactions!$Q:$Q,ROW()-8))</f>
        <v>0</v>
      </c>
    </row>
    <row r="8339" spans="2:6" x14ac:dyDescent="0.15">
      <c r="B8339">
        <f ca="1">IF(INDEX(Transactions!$L:$L,ROW()-8)="",TODAY(),INDEX(Transactions!$G:$G,ROW()-8))</f>
        <v>46238</v>
      </c>
      <c r="F8339">
        <f>IF(INDEX(Transactions!$L:$L,ROW()-8)="",0,INDEX(Transactions!$Q:$Q,ROW()-8))</f>
        <v>0</v>
      </c>
    </row>
    <row r="8340" spans="2:6" x14ac:dyDescent="0.15">
      <c r="B8340">
        <f ca="1">IF(INDEX(Transactions!$L:$L,ROW()-8)="",TODAY(),INDEX(Transactions!$G:$G,ROW()-8))</f>
        <v>46238</v>
      </c>
      <c r="F8340">
        <f>IF(INDEX(Transactions!$L:$L,ROW()-8)="",0,INDEX(Transactions!$Q:$Q,ROW()-8))</f>
        <v>0</v>
      </c>
    </row>
    <row r="8341" spans="2:6" x14ac:dyDescent="0.15">
      <c r="B8341">
        <f ca="1">IF(INDEX(Transactions!$L:$L,ROW()-8)="",TODAY(),INDEX(Transactions!$G:$G,ROW()-8))</f>
        <v>46238</v>
      </c>
      <c r="F8341">
        <f>IF(INDEX(Transactions!$L:$L,ROW()-8)="",0,INDEX(Transactions!$Q:$Q,ROW()-8))</f>
        <v>0</v>
      </c>
    </row>
    <row r="8342" spans="2:6" x14ac:dyDescent="0.15">
      <c r="B8342">
        <f ca="1">IF(INDEX(Transactions!$L:$L,ROW()-8)="",TODAY(),INDEX(Transactions!$G:$G,ROW()-8))</f>
        <v>46238</v>
      </c>
      <c r="F8342">
        <f>IF(INDEX(Transactions!$L:$L,ROW()-8)="",0,INDEX(Transactions!$Q:$Q,ROW()-8))</f>
        <v>0</v>
      </c>
    </row>
    <row r="8343" spans="2:6" x14ac:dyDescent="0.15">
      <c r="B8343">
        <f ca="1">IF(INDEX(Transactions!$L:$L,ROW()-8)="",TODAY(),INDEX(Transactions!$G:$G,ROW()-8))</f>
        <v>46238</v>
      </c>
      <c r="F8343">
        <f>IF(INDEX(Transactions!$L:$L,ROW()-8)="",0,INDEX(Transactions!$Q:$Q,ROW()-8))</f>
        <v>0</v>
      </c>
    </row>
    <row r="8344" spans="2:6" x14ac:dyDescent="0.15">
      <c r="B8344">
        <f ca="1">IF(INDEX(Transactions!$L:$L,ROW()-8)="",TODAY(),INDEX(Transactions!$G:$G,ROW()-8))</f>
        <v>46238</v>
      </c>
      <c r="F8344">
        <f>IF(INDEX(Transactions!$L:$L,ROW()-8)="",0,INDEX(Transactions!$Q:$Q,ROW()-8))</f>
        <v>0</v>
      </c>
    </row>
    <row r="8345" spans="2:6" x14ac:dyDescent="0.15">
      <c r="B8345">
        <f ca="1">IF(INDEX(Transactions!$L:$L,ROW()-8)="",TODAY(),INDEX(Transactions!$G:$G,ROW()-8))</f>
        <v>46238</v>
      </c>
      <c r="F8345">
        <f>IF(INDEX(Transactions!$L:$L,ROW()-8)="",0,INDEX(Transactions!$Q:$Q,ROW()-8))</f>
        <v>0</v>
      </c>
    </row>
    <row r="8346" spans="2:6" x14ac:dyDescent="0.15">
      <c r="B8346">
        <f ca="1">IF(INDEX(Transactions!$L:$L,ROW()-8)="",TODAY(),INDEX(Transactions!$G:$G,ROW()-8))</f>
        <v>46238</v>
      </c>
      <c r="F8346">
        <f>IF(INDEX(Transactions!$L:$L,ROW()-8)="",0,INDEX(Transactions!$Q:$Q,ROW()-8))</f>
        <v>0</v>
      </c>
    </row>
    <row r="8347" spans="2:6" x14ac:dyDescent="0.15">
      <c r="B8347">
        <f ca="1">IF(INDEX(Transactions!$L:$L,ROW()-8)="",TODAY(),INDEX(Transactions!$G:$G,ROW()-8))</f>
        <v>46238</v>
      </c>
      <c r="F8347">
        <f>IF(INDEX(Transactions!$L:$L,ROW()-8)="",0,INDEX(Transactions!$Q:$Q,ROW()-8))</f>
        <v>0</v>
      </c>
    </row>
    <row r="8348" spans="2:6" x14ac:dyDescent="0.15">
      <c r="B8348">
        <f ca="1">IF(INDEX(Transactions!$L:$L,ROW()-8)="",TODAY(),INDEX(Transactions!$G:$G,ROW()-8))</f>
        <v>46238</v>
      </c>
      <c r="F8348">
        <f>IF(INDEX(Transactions!$L:$L,ROW()-8)="",0,INDEX(Transactions!$Q:$Q,ROW()-8))</f>
        <v>0</v>
      </c>
    </row>
    <row r="8349" spans="2:6" x14ac:dyDescent="0.15">
      <c r="B8349">
        <f ca="1">IF(INDEX(Transactions!$L:$L,ROW()-8)="",TODAY(),INDEX(Transactions!$G:$G,ROW()-8))</f>
        <v>46238</v>
      </c>
      <c r="F8349">
        <f>IF(INDEX(Transactions!$L:$L,ROW()-8)="",0,INDEX(Transactions!$Q:$Q,ROW()-8))</f>
        <v>0</v>
      </c>
    </row>
    <row r="8350" spans="2:6" x14ac:dyDescent="0.15">
      <c r="B8350">
        <f ca="1">IF(INDEX(Transactions!$L:$L,ROW()-8)="",TODAY(),INDEX(Transactions!$G:$G,ROW()-8))</f>
        <v>46238</v>
      </c>
      <c r="F8350">
        <f>IF(INDEX(Transactions!$L:$L,ROW()-8)="",0,INDEX(Transactions!$Q:$Q,ROW()-8))</f>
        <v>0</v>
      </c>
    </row>
    <row r="8351" spans="2:6" x14ac:dyDescent="0.15">
      <c r="B8351">
        <f ca="1">IF(INDEX(Transactions!$L:$L,ROW()-8)="",TODAY(),INDEX(Transactions!$G:$G,ROW()-8))</f>
        <v>46238</v>
      </c>
      <c r="F8351">
        <f>IF(INDEX(Transactions!$L:$L,ROW()-8)="",0,INDEX(Transactions!$Q:$Q,ROW()-8))</f>
        <v>0</v>
      </c>
    </row>
    <row r="8352" spans="2:6" x14ac:dyDescent="0.15">
      <c r="B8352">
        <f ca="1">IF(INDEX(Transactions!$L:$L,ROW()-8)="",TODAY(),INDEX(Transactions!$G:$G,ROW()-8))</f>
        <v>46238</v>
      </c>
      <c r="F8352">
        <f>IF(INDEX(Transactions!$L:$L,ROW()-8)="",0,INDEX(Transactions!$Q:$Q,ROW()-8))</f>
        <v>0</v>
      </c>
    </row>
    <row r="8353" spans="2:6" x14ac:dyDescent="0.15">
      <c r="B8353">
        <f ca="1">IF(INDEX(Transactions!$L:$L,ROW()-8)="",TODAY(),INDEX(Transactions!$G:$G,ROW()-8))</f>
        <v>46238</v>
      </c>
      <c r="F8353">
        <f>IF(INDEX(Transactions!$L:$L,ROW()-8)="",0,INDEX(Transactions!$Q:$Q,ROW()-8))</f>
        <v>0</v>
      </c>
    </row>
    <row r="8354" spans="2:6" x14ac:dyDescent="0.15">
      <c r="B8354">
        <f ca="1">IF(INDEX(Transactions!$L:$L,ROW()-8)="",TODAY(),INDEX(Transactions!$G:$G,ROW()-8))</f>
        <v>46238</v>
      </c>
      <c r="F8354">
        <f>IF(INDEX(Transactions!$L:$L,ROW()-8)="",0,INDEX(Transactions!$Q:$Q,ROW()-8))</f>
        <v>0</v>
      </c>
    </row>
    <row r="8355" spans="2:6" x14ac:dyDescent="0.15">
      <c r="B8355">
        <f ca="1">IF(INDEX(Transactions!$L:$L,ROW()-8)="",TODAY(),INDEX(Transactions!$G:$G,ROW()-8))</f>
        <v>46238</v>
      </c>
      <c r="F8355">
        <f>IF(INDEX(Transactions!$L:$L,ROW()-8)="",0,INDEX(Transactions!$Q:$Q,ROW()-8))</f>
        <v>0</v>
      </c>
    </row>
    <row r="8356" spans="2:6" x14ac:dyDescent="0.15">
      <c r="B8356">
        <f ca="1">IF(INDEX(Transactions!$L:$L,ROW()-8)="",TODAY(),INDEX(Transactions!$G:$G,ROW()-8))</f>
        <v>46238</v>
      </c>
      <c r="F8356">
        <f>IF(INDEX(Transactions!$L:$L,ROW()-8)="",0,INDEX(Transactions!$Q:$Q,ROW()-8))</f>
        <v>0</v>
      </c>
    </row>
    <row r="8357" spans="2:6" x14ac:dyDescent="0.15">
      <c r="B8357">
        <f ca="1">IF(INDEX(Transactions!$L:$L,ROW()-8)="",TODAY(),INDEX(Transactions!$G:$G,ROW()-8))</f>
        <v>46238</v>
      </c>
      <c r="F8357">
        <f>IF(INDEX(Transactions!$L:$L,ROW()-8)="",0,INDEX(Transactions!$Q:$Q,ROW()-8))</f>
        <v>0</v>
      </c>
    </row>
    <row r="8358" spans="2:6" x14ac:dyDescent="0.15">
      <c r="B8358">
        <f ca="1">IF(INDEX(Transactions!$L:$L,ROW()-8)="",TODAY(),INDEX(Transactions!$G:$G,ROW()-8))</f>
        <v>46238</v>
      </c>
      <c r="F8358">
        <f>IF(INDEX(Transactions!$L:$L,ROW()-8)="",0,INDEX(Transactions!$Q:$Q,ROW()-8))</f>
        <v>0</v>
      </c>
    </row>
    <row r="8359" spans="2:6" x14ac:dyDescent="0.15">
      <c r="B8359">
        <f ca="1">IF(INDEX(Transactions!$L:$L,ROW()-8)="",TODAY(),INDEX(Transactions!$G:$G,ROW()-8))</f>
        <v>46238</v>
      </c>
      <c r="F8359">
        <f>IF(INDEX(Transactions!$L:$L,ROW()-8)="",0,INDEX(Transactions!$Q:$Q,ROW()-8))</f>
        <v>0</v>
      </c>
    </row>
    <row r="8360" spans="2:6" x14ac:dyDescent="0.15">
      <c r="B8360">
        <f ca="1">IF(INDEX(Transactions!$L:$L,ROW()-8)="",TODAY(),INDEX(Transactions!$G:$G,ROW()-8))</f>
        <v>46238</v>
      </c>
      <c r="F8360">
        <f>IF(INDEX(Transactions!$L:$L,ROW()-8)="",0,INDEX(Transactions!$Q:$Q,ROW()-8))</f>
        <v>0</v>
      </c>
    </row>
    <row r="8361" spans="2:6" x14ac:dyDescent="0.15">
      <c r="B8361">
        <f ca="1">IF(INDEX(Transactions!$L:$L,ROW()-8)="",TODAY(),INDEX(Transactions!$G:$G,ROW()-8))</f>
        <v>46238</v>
      </c>
      <c r="F8361">
        <f>IF(INDEX(Transactions!$L:$L,ROW()-8)="",0,INDEX(Transactions!$Q:$Q,ROW()-8))</f>
        <v>0</v>
      </c>
    </row>
    <row r="8362" spans="2:6" x14ac:dyDescent="0.15">
      <c r="B8362">
        <f ca="1">IF(INDEX(Transactions!$L:$L,ROW()-8)="",TODAY(),INDEX(Transactions!$G:$G,ROW()-8))</f>
        <v>46238</v>
      </c>
      <c r="F8362">
        <f>IF(INDEX(Transactions!$L:$L,ROW()-8)="",0,INDEX(Transactions!$Q:$Q,ROW()-8))</f>
        <v>0</v>
      </c>
    </row>
    <row r="8363" spans="2:6" x14ac:dyDescent="0.15">
      <c r="B8363">
        <f ca="1">IF(INDEX(Transactions!$L:$L,ROW()-8)="",TODAY(),INDEX(Transactions!$G:$G,ROW()-8))</f>
        <v>46238</v>
      </c>
      <c r="F8363">
        <f>IF(INDEX(Transactions!$L:$L,ROW()-8)="",0,INDEX(Transactions!$Q:$Q,ROW()-8))</f>
        <v>0</v>
      </c>
    </row>
    <row r="8364" spans="2:6" x14ac:dyDescent="0.15">
      <c r="B8364">
        <f ca="1">IF(INDEX(Transactions!$L:$L,ROW()-8)="",TODAY(),INDEX(Transactions!$G:$G,ROW()-8))</f>
        <v>46238</v>
      </c>
      <c r="F8364">
        <f>IF(INDEX(Transactions!$L:$L,ROW()-8)="",0,INDEX(Transactions!$Q:$Q,ROW()-8))</f>
        <v>0</v>
      </c>
    </row>
    <row r="8365" spans="2:6" x14ac:dyDescent="0.15">
      <c r="B8365">
        <f ca="1">IF(INDEX(Transactions!$L:$L,ROW()-8)="",TODAY(),INDEX(Transactions!$G:$G,ROW()-8))</f>
        <v>46238</v>
      </c>
      <c r="F8365">
        <f>IF(INDEX(Transactions!$L:$L,ROW()-8)="",0,INDEX(Transactions!$Q:$Q,ROW()-8))</f>
        <v>0</v>
      </c>
    </row>
    <row r="8366" spans="2:6" x14ac:dyDescent="0.15">
      <c r="B8366">
        <f ca="1">IF(INDEX(Transactions!$L:$L,ROW()-8)="",TODAY(),INDEX(Transactions!$G:$G,ROW()-8))</f>
        <v>46238</v>
      </c>
      <c r="F8366">
        <f>IF(INDEX(Transactions!$L:$L,ROW()-8)="",0,INDEX(Transactions!$Q:$Q,ROW()-8))</f>
        <v>0</v>
      </c>
    </row>
    <row r="8367" spans="2:6" x14ac:dyDescent="0.15">
      <c r="B8367">
        <f ca="1">IF(INDEX(Transactions!$L:$L,ROW()-8)="",TODAY(),INDEX(Transactions!$G:$G,ROW()-8))</f>
        <v>46238</v>
      </c>
      <c r="F8367">
        <f>IF(INDEX(Transactions!$L:$L,ROW()-8)="",0,INDEX(Transactions!$Q:$Q,ROW()-8))</f>
        <v>0</v>
      </c>
    </row>
    <row r="8368" spans="2:6" x14ac:dyDescent="0.15">
      <c r="B8368">
        <f ca="1">IF(INDEX(Transactions!$L:$L,ROW()-8)="",TODAY(),INDEX(Transactions!$G:$G,ROW()-8))</f>
        <v>46238</v>
      </c>
      <c r="F8368">
        <f>IF(INDEX(Transactions!$L:$L,ROW()-8)="",0,INDEX(Transactions!$Q:$Q,ROW()-8))</f>
        <v>0</v>
      </c>
    </row>
    <row r="8369" spans="2:6" x14ac:dyDescent="0.15">
      <c r="B8369">
        <f ca="1">IF(INDEX(Transactions!$L:$L,ROW()-8)="",TODAY(),INDEX(Transactions!$G:$G,ROW()-8))</f>
        <v>46238</v>
      </c>
      <c r="F8369">
        <f>IF(INDEX(Transactions!$L:$L,ROW()-8)="",0,INDEX(Transactions!$Q:$Q,ROW()-8))</f>
        <v>0</v>
      </c>
    </row>
    <row r="8370" spans="2:6" x14ac:dyDescent="0.15">
      <c r="B8370">
        <f ca="1">IF(INDEX(Transactions!$L:$L,ROW()-8)="",TODAY(),INDEX(Transactions!$G:$G,ROW()-8))</f>
        <v>46238</v>
      </c>
      <c r="F8370">
        <f>IF(INDEX(Transactions!$L:$L,ROW()-8)="",0,INDEX(Transactions!$Q:$Q,ROW()-8))</f>
        <v>0</v>
      </c>
    </row>
    <row r="8371" spans="2:6" x14ac:dyDescent="0.15">
      <c r="B8371">
        <f ca="1">IF(INDEX(Transactions!$L:$L,ROW()-8)="",TODAY(),INDEX(Transactions!$G:$G,ROW()-8))</f>
        <v>46238</v>
      </c>
      <c r="F8371">
        <f>IF(INDEX(Transactions!$L:$L,ROW()-8)="",0,INDEX(Transactions!$Q:$Q,ROW()-8))</f>
        <v>0</v>
      </c>
    </row>
    <row r="8372" spans="2:6" x14ac:dyDescent="0.15">
      <c r="B8372">
        <f ca="1">IF(INDEX(Transactions!$L:$L,ROW()-8)="",TODAY(),INDEX(Transactions!$G:$G,ROW()-8))</f>
        <v>46238</v>
      </c>
      <c r="F8372">
        <f>IF(INDEX(Transactions!$L:$L,ROW()-8)="",0,INDEX(Transactions!$Q:$Q,ROW()-8))</f>
        <v>0</v>
      </c>
    </row>
    <row r="8373" spans="2:6" x14ac:dyDescent="0.15">
      <c r="B8373">
        <f ca="1">IF(INDEX(Transactions!$L:$L,ROW()-8)="",TODAY(),INDEX(Transactions!$G:$G,ROW()-8))</f>
        <v>46238</v>
      </c>
      <c r="F8373">
        <f>IF(INDEX(Transactions!$L:$L,ROW()-8)="",0,INDEX(Transactions!$Q:$Q,ROW()-8))</f>
        <v>0</v>
      </c>
    </row>
    <row r="8374" spans="2:6" x14ac:dyDescent="0.15">
      <c r="B8374">
        <f ca="1">IF(INDEX(Transactions!$L:$L,ROW()-8)="",TODAY(),INDEX(Transactions!$G:$G,ROW()-8))</f>
        <v>46238</v>
      </c>
      <c r="F8374">
        <f>IF(INDEX(Transactions!$L:$L,ROW()-8)="",0,INDEX(Transactions!$Q:$Q,ROW()-8))</f>
        <v>0</v>
      </c>
    </row>
    <row r="8375" spans="2:6" x14ac:dyDescent="0.15">
      <c r="B8375">
        <f ca="1">IF(INDEX(Transactions!$L:$L,ROW()-8)="",TODAY(),INDEX(Transactions!$G:$G,ROW()-8))</f>
        <v>46238</v>
      </c>
      <c r="F8375">
        <f>IF(INDEX(Transactions!$L:$L,ROW()-8)="",0,INDEX(Transactions!$Q:$Q,ROW()-8))</f>
        <v>0</v>
      </c>
    </row>
    <row r="8376" spans="2:6" x14ac:dyDescent="0.15">
      <c r="B8376">
        <f ca="1">IF(INDEX(Transactions!$L:$L,ROW()-8)="",TODAY(),INDEX(Transactions!$G:$G,ROW()-8))</f>
        <v>46238</v>
      </c>
      <c r="F8376">
        <f>IF(INDEX(Transactions!$L:$L,ROW()-8)="",0,INDEX(Transactions!$Q:$Q,ROW()-8))</f>
        <v>0</v>
      </c>
    </row>
    <row r="8377" spans="2:6" x14ac:dyDescent="0.15">
      <c r="B8377">
        <f ca="1">IF(INDEX(Transactions!$L:$L,ROW()-8)="",TODAY(),INDEX(Transactions!$G:$G,ROW()-8))</f>
        <v>46238</v>
      </c>
      <c r="F8377">
        <f>IF(INDEX(Transactions!$L:$L,ROW()-8)="",0,INDEX(Transactions!$Q:$Q,ROW()-8))</f>
        <v>0</v>
      </c>
    </row>
    <row r="8378" spans="2:6" x14ac:dyDescent="0.15">
      <c r="B8378">
        <f ca="1">IF(INDEX(Transactions!$L:$L,ROW()-8)="",TODAY(),INDEX(Transactions!$G:$G,ROW()-8))</f>
        <v>46238</v>
      </c>
      <c r="F8378">
        <f>IF(INDEX(Transactions!$L:$L,ROW()-8)="",0,INDEX(Transactions!$Q:$Q,ROW()-8))</f>
        <v>0</v>
      </c>
    </row>
    <row r="8379" spans="2:6" x14ac:dyDescent="0.15">
      <c r="B8379">
        <f ca="1">IF(INDEX(Transactions!$L:$L,ROW()-8)="",TODAY(),INDEX(Transactions!$G:$G,ROW()-8))</f>
        <v>46238</v>
      </c>
      <c r="F8379">
        <f>IF(INDEX(Transactions!$L:$L,ROW()-8)="",0,INDEX(Transactions!$Q:$Q,ROW()-8))</f>
        <v>0</v>
      </c>
    </row>
    <row r="8380" spans="2:6" x14ac:dyDescent="0.15">
      <c r="B8380">
        <f ca="1">IF(INDEX(Transactions!$L:$L,ROW()-8)="",TODAY(),INDEX(Transactions!$G:$G,ROW()-8))</f>
        <v>46238</v>
      </c>
      <c r="F8380">
        <f>IF(INDEX(Transactions!$L:$L,ROW()-8)="",0,INDEX(Transactions!$Q:$Q,ROW()-8))</f>
        <v>0</v>
      </c>
    </row>
    <row r="8381" spans="2:6" x14ac:dyDescent="0.15">
      <c r="B8381">
        <f ca="1">IF(INDEX(Transactions!$L:$L,ROW()-8)="",TODAY(),INDEX(Transactions!$G:$G,ROW()-8))</f>
        <v>46238</v>
      </c>
      <c r="F8381">
        <f>IF(INDEX(Transactions!$L:$L,ROW()-8)="",0,INDEX(Transactions!$Q:$Q,ROW()-8))</f>
        <v>0</v>
      </c>
    </row>
    <row r="8382" spans="2:6" x14ac:dyDescent="0.15">
      <c r="B8382">
        <f ca="1">IF(INDEX(Transactions!$L:$L,ROW()-8)="",TODAY(),INDEX(Transactions!$G:$G,ROW()-8))</f>
        <v>46238</v>
      </c>
      <c r="F8382">
        <f>IF(INDEX(Transactions!$L:$L,ROW()-8)="",0,INDEX(Transactions!$Q:$Q,ROW()-8))</f>
        <v>0</v>
      </c>
    </row>
    <row r="8383" spans="2:6" x14ac:dyDescent="0.15">
      <c r="B8383">
        <f ca="1">IF(INDEX(Transactions!$L:$L,ROW()-8)="",TODAY(),INDEX(Transactions!$G:$G,ROW()-8))</f>
        <v>46238</v>
      </c>
      <c r="F8383">
        <f>IF(INDEX(Transactions!$L:$L,ROW()-8)="",0,INDEX(Transactions!$Q:$Q,ROW()-8))</f>
        <v>0</v>
      </c>
    </row>
    <row r="8384" spans="2:6" x14ac:dyDescent="0.15">
      <c r="B8384">
        <f ca="1">IF(INDEX(Transactions!$L:$L,ROW()-8)="",TODAY(),INDEX(Transactions!$G:$G,ROW()-8))</f>
        <v>46238</v>
      </c>
      <c r="F8384">
        <f>IF(INDEX(Transactions!$L:$L,ROW()-8)="",0,INDEX(Transactions!$Q:$Q,ROW()-8))</f>
        <v>0</v>
      </c>
    </row>
    <row r="8385" spans="2:6" x14ac:dyDescent="0.15">
      <c r="B8385">
        <f ca="1">IF(INDEX(Transactions!$L:$L,ROW()-8)="",TODAY(),INDEX(Transactions!$G:$G,ROW()-8))</f>
        <v>46238</v>
      </c>
      <c r="F8385">
        <f>IF(INDEX(Transactions!$L:$L,ROW()-8)="",0,INDEX(Transactions!$Q:$Q,ROW()-8))</f>
        <v>0</v>
      </c>
    </row>
    <row r="8386" spans="2:6" x14ac:dyDescent="0.15">
      <c r="B8386">
        <f ca="1">IF(INDEX(Transactions!$L:$L,ROW()-8)="",TODAY(),INDEX(Transactions!$G:$G,ROW()-8))</f>
        <v>46238</v>
      </c>
      <c r="F8386">
        <f>IF(INDEX(Transactions!$L:$L,ROW()-8)="",0,INDEX(Transactions!$Q:$Q,ROW()-8))</f>
        <v>0</v>
      </c>
    </row>
    <row r="8387" spans="2:6" x14ac:dyDescent="0.15">
      <c r="B8387">
        <f ca="1">IF(INDEX(Transactions!$L:$L,ROW()-8)="",TODAY(),INDEX(Transactions!$G:$G,ROW()-8))</f>
        <v>46238</v>
      </c>
      <c r="F8387">
        <f>IF(INDEX(Transactions!$L:$L,ROW()-8)="",0,INDEX(Transactions!$Q:$Q,ROW()-8))</f>
        <v>0</v>
      </c>
    </row>
    <row r="8388" spans="2:6" x14ac:dyDescent="0.15">
      <c r="B8388">
        <f ca="1">IF(INDEX(Transactions!$L:$L,ROW()-8)="",TODAY(),INDEX(Transactions!$G:$G,ROW()-8))</f>
        <v>46238</v>
      </c>
      <c r="F8388">
        <f>IF(INDEX(Transactions!$L:$L,ROW()-8)="",0,INDEX(Transactions!$Q:$Q,ROW()-8))</f>
        <v>0</v>
      </c>
    </row>
    <row r="8389" spans="2:6" x14ac:dyDescent="0.15">
      <c r="B8389">
        <f ca="1">IF(INDEX(Transactions!$L:$L,ROW()-8)="",TODAY(),INDEX(Transactions!$G:$G,ROW()-8))</f>
        <v>46238</v>
      </c>
      <c r="F8389">
        <f>IF(INDEX(Transactions!$L:$L,ROW()-8)="",0,INDEX(Transactions!$Q:$Q,ROW()-8))</f>
        <v>0</v>
      </c>
    </row>
    <row r="8390" spans="2:6" x14ac:dyDescent="0.15">
      <c r="B8390">
        <f ca="1">IF(INDEX(Transactions!$L:$L,ROW()-8)="",TODAY(),INDEX(Transactions!$G:$G,ROW()-8))</f>
        <v>46238</v>
      </c>
      <c r="F8390">
        <f>IF(INDEX(Transactions!$L:$L,ROW()-8)="",0,INDEX(Transactions!$Q:$Q,ROW()-8))</f>
        <v>0</v>
      </c>
    </row>
    <row r="8391" spans="2:6" x14ac:dyDescent="0.15">
      <c r="B8391">
        <f ca="1">IF(INDEX(Transactions!$L:$L,ROW()-8)="",TODAY(),INDEX(Transactions!$G:$G,ROW()-8))</f>
        <v>46238</v>
      </c>
      <c r="F8391">
        <f>IF(INDEX(Transactions!$L:$L,ROW()-8)="",0,INDEX(Transactions!$Q:$Q,ROW()-8))</f>
        <v>0</v>
      </c>
    </row>
    <row r="8392" spans="2:6" x14ac:dyDescent="0.15">
      <c r="B8392">
        <f ca="1">IF(INDEX(Transactions!$L:$L,ROW()-8)="",TODAY(),INDEX(Transactions!$G:$G,ROW()-8))</f>
        <v>46238</v>
      </c>
      <c r="F8392">
        <f>IF(INDEX(Transactions!$L:$L,ROW()-8)="",0,INDEX(Transactions!$Q:$Q,ROW()-8))</f>
        <v>0</v>
      </c>
    </row>
    <row r="8393" spans="2:6" x14ac:dyDescent="0.15">
      <c r="B8393">
        <f ca="1">IF(INDEX(Transactions!$L:$L,ROW()-8)="",TODAY(),INDEX(Transactions!$G:$G,ROW()-8))</f>
        <v>46238</v>
      </c>
      <c r="F8393">
        <f>IF(INDEX(Transactions!$L:$L,ROW()-8)="",0,INDEX(Transactions!$Q:$Q,ROW()-8))</f>
        <v>0</v>
      </c>
    </row>
    <row r="8394" spans="2:6" x14ac:dyDescent="0.15">
      <c r="B8394">
        <f ca="1">IF(INDEX(Transactions!$L:$L,ROW()-8)="",TODAY(),INDEX(Transactions!$G:$G,ROW()-8))</f>
        <v>46238</v>
      </c>
      <c r="F8394">
        <f>IF(INDEX(Transactions!$L:$L,ROW()-8)="",0,INDEX(Transactions!$Q:$Q,ROW()-8))</f>
        <v>0</v>
      </c>
    </row>
    <row r="8395" spans="2:6" x14ac:dyDescent="0.15">
      <c r="B8395">
        <f ca="1">IF(INDEX(Transactions!$L:$L,ROW()-8)="",TODAY(),INDEX(Transactions!$G:$G,ROW()-8))</f>
        <v>46238</v>
      </c>
      <c r="F8395">
        <f>IF(INDEX(Transactions!$L:$L,ROW()-8)="",0,INDEX(Transactions!$Q:$Q,ROW()-8))</f>
        <v>0</v>
      </c>
    </row>
    <row r="8396" spans="2:6" x14ac:dyDescent="0.15">
      <c r="B8396">
        <f ca="1">IF(INDEX(Transactions!$L:$L,ROW()-8)="",TODAY(),INDEX(Transactions!$G:$G,ROW()-8))</f>
        <v>46238</v>
      </c>
      <c r="F8396">
        <f>IF(INDEX(Transactions!$L:$L,ROW()-8)="",0,INDEX(Transactions!$Q:$Q,ROW()-8))</f>
        <v>0</v>
      </c>
    </row>
    <row r="8397" spans="2:6" x14ac:dyDescent="0.15">
      <c r="B8397">
        <f ca="1">IF(INDEX(Transactions!$L:$L,ROW()-8)="",TODAY(),INDEX(Transactions!$G:$G,ROW()-8))</f>
        <v>46238</v>
      </c>
      <c r="F8397">
        <f>IF(INDEX(Transactions!$L:$L,ROW()-8)="",0,INDEX(Transactions!$Q:$Q,ROW()-8))</f>
        <v>0</v>
      </c>
    </row>
    <row r="8398" spans="2:6" x14ac:dyDescent="0.15">
      <c r="B8398">
        <f ca="1">IF(INDEX(Transactions!$L:$L,ROW()-8)="",TODAY(),INDEX(Transactions!$G:$G,ROW()-8))</f>
        <v>46238</v>
      </c>
      <c r="F8398">
        <f>IF(INDEX(Transactions!$L:$L,ROW()-8)="",0,INDEX(Transactions!$Q:$Q,ROW()-8))</f>
        <v>0</v>
      </c>
    </row>
    <row r="8399" spans="2:6" x14ac:dyDescent="0.15">
      <c r="B8399">
        <f ca="1">IF(INDEX(Transactions!$L:$L,ROW()-8)="",TODAY(),INDEX(Transactions!$G:$G,ROW()-8))</f>
        <v>46238</v>
      </c>
      <c r="F8399">
        <f>IF(INDEX(Transactions!$L:$L,ROW()-8)="",0,INDEX(Transactions!$Q:$Q,ROW()-8))</f>
        <v>0</v>
      </c>
    </row>
    <row r="8400" spans="2:6" x14ac:dyDescent="0.15">
      <c r="B8400">
        <f ca="1">IF(INDEX(Transactions!$L:$L,ROW()-8)="",TODAY(),INDEX(Transactions!$G:$G,ROW()-8))</f>
        <v>46238</v>
      </c>
      <c r="F8400">
        <f>IF(INDEX(Transactions!$L:$L,ROW()-8)="",0,INDEX(Transactions!$Q:$Q,ROW()-8))</f>
        <v>0</v>
      </c>
    </row>
    <row r="8401" spans="2:6" x14ac:dyDescent="0.15">
      <c r="B8401">
        <f ca="1">IF(INDEX(Transactions!$L:$L,ROW()-8)="",TODAY(),INDEX(Transactions!$G:$G,ROW()-8))</f>
        <v>46238</v>
      </c>
      <c r="F8401">
        <f>IF(INDEX(Transactions!$L:$L,ROW()-8)="",0,INDEX(Transactions!$Q:$Q,ROW()-8))</f>
        <v>0</v>
      </c>
    </row>
    <row r="8402" spans="2:6" x14ac:dyDescent="0.15">
      <c r="B8402">
        <f ca="1">IF(INDEX(Transactions!$L:$L,ROW()-8)="",TODAY(),INDEX(Transactions!$G:$G,ROW()-8))</f>
        <v>46238</v>
      </c>
      <c r="F8402">
        <f>IF(INDEX(Transactions!$L:$L,ROW()-8)="",0,INDEX(Transactions!$Q:$Q,ROW()-8))</f>
        <v>0</v>
      </c>
    </row>
    <row r="8403" spans="2:6" x14ac:dyDescent="0.15">
      <c r="B8403">
        <f ca="1">IF(INDEX(Transactions!$L:$L,ROW()-8)="",TODAY(),INDEX(Transactions!$G:$G,ROW()-8))</f>
        <v>46238</v>
      </c>
      <c r="F8403">
        <f>IF(INDEX(Transactions!$L:$L,ROW()-8)="",0,INDEX(Transactions!$Q:$Q,ROW()-8))</f>
        <v>0</v>
      </c>
    </row>
    <row r="8404" spans="2:6" x14ac:dyDescent="0.15">
      <c r="B8404">
        <f ca="1">IF(INDEX(Transactions!$L:$L,ROW()-8)="",TODAY(),INDEX(Transactions!$G:$G,ROW()-8))</f>
        <v>46238</v>
      </c>
      <c r="F8404">
        <f>IF(INDEX(Transactions!$L:$L,ROW()-8)="",0,INDEX(Transactions!$Q:$Q,ROW()-8))</f>
        <v>0</v>
      </c>
    </row>
    <row r="8405" spans="2:6" x14ac:dyDescent="0.15">
      <c r="B8405">
        <f ca="1">IF(INDEX(Transactions!$L:$L,ROW()-8)="",TODAY(),INDEX(Transactions!$G:$G,ROW()-8))</f>
        <v>46238</v>
      </c>
      <c r="F8405">
        <f>IF(INDEX(Transactions!$L:$L,ROW()-8)="",0,INDEX(Transactions!$Q:$Q,ROW()-8))</f>
        <v>0</v>
      </c>
    </row>
    <row r="8406" spans="2:6" x14ac:dyDescent="0.15">
      <c r="B8406">
        <f ca="1">IF(INDEX(Transactions!$L:$L,ROW()-8)="",TODAY(),INDEX(Transactions!$G:$G,ROW()-8))</f>
        <v>46238</v>
      </c>
      <c r="F8406">
        <f>IF(INDEX(Transactions!$L:$L,ROW()-8)="",0,INDEX(Transactions!$Q:$Q,ROW()-8))</f>
        <v>0</v>
      </c>
    </row>
    <row r="8407" spans="2:6" x14ac:dyDescent="0.15">
      <c r="B8407">
        <f ca="1">IF(INDEX(Transactions!$L:$L,ROW()-8)="",TODAY(),INDEX(Transactions!$G:$G,ROW()-8))</f>
        <v>46238</v>
      </c>
      <c r="F8407">
        <f>IF(INDEX(Transactions!$L:$L,ROW()-8)="",0,INDEX(Transactions!$Q:$Q,ROW()-8))</f>
        <v>0</v>
      </c>
    </row>
    <row r="8408" spans="2:6" x14ac:dyDescent="0.15">
      <c r="B8408">
        <f ca="1">IF(INDEX(Transactions!$L:$L,ROW()-8)="",TODAY(),INDEX(Transactions!$G:$G,ROW()-8))</f>
        <v>46238</v>
      </c>
      <c r="F8408">
        <f>IF(INDEX(Transactions!$L:$L,ROW()-8)="",0,INDEX(Transactions!$Q:$Q,ROW()-8))</f>
        <v>0</v>
      </c>
    </row>
    <row r="8409" spans="2:6" x14ac:dyDescent="0.15">
      <c r="B8409">
        <f ca="1">IF(INDEX(Transactions!$L:$L,ROW()-8)="",TODAY(),INDEX(Transactions!$G:$G,ROW()-8))</f>
        <v>46238</v>
      </c>
      <c r="F8409">
        <f>IF(INDEX(Transactions!$L:$L,ROW()-8)="",0,INDEX(Transactions!$Q:$Q,ROW()-8))</f>
        <v>0</v>
      </c>
    </row>
    <row r="8410" spans="2:6" x14ac:dyDescent="0.15">
      <c r="B8410">
        <f ca="1">IF(INDEX(Transactions!$L:$L,ROW()-8)="",TODAY(),INDEX(Transactions!$G:$G,ROW()-8))</f>
        <v>46238</v>
      </c>
      <c r="F8410">
        <f>IF(INDEX(Transactions!$L:$L,ROW()-8)="",0,INDEX(Transactions!$Q:$Q,ROW()-8))</f>
        <v>0</v>
      </c>
    </row>
    <row r="8411" spans="2:6" x14ac:dyDescent="0.15">
      <c r="B8411">
        <f ca="1">IF(INDEX(Transactions!$L:$L,ROW()-8)="",TODAY(),INDEX(Transactions!$G:$G,ROW()-8))</f>
        <v>46238</v>
      </c>
      <c r="F8411">
        <f>IF(INDEX(Transactions!$L:$L,ROW()-8)="",0,INDEX(Transactions!$Q:$Q,ROW()-8))</f>
        <v>0</v>
      </c>
    </row>
    <row r="8412" spans="2:6" x14ac:dyDescent="0.15">
      <c r="B8412">
        <f ca="1">IF(INDEX(Transactions!$L:$L,ROW()-8)="",TODAY(),INDEX(Transactions!$G:$G,ROW()-8))</f>
        <v>46238</v>
      </c>
      <c r="F8412">
        <f>IF(INDEX(Transactions!$L:$L,ROW()-8)="",0,INDEX(Transactions!$Q:$Q,ROW()-8))</f>
        <v>0</v>
      </c>
    </row>
    <row r="8413" spans="2:6" x14ac:dyDescent="0.15">
      <c r="B8413">
        <f ca="1">IF(INDEX(Transactions!$L:$L,ROW()-8)="",TODAY(),INDEX(Transactions!$G:$G,ROW()-8))</f>
        <v>46238</v>
      </c>
      <c r="F8413">
        <f>IF(INDEX(Transactions!$L:$L,ROW()-8)="",0,INDEX(Transactions!$Q:$Q,ROW()-8))</f>
        <v>0</v>
      </c>
    </row>
    <row r="8414" spans="2:6" x14ac:dyDescent="0.15">
      <c r="B8414">
        <f ca="1">IF(INDEX(Transactions!$L:$L,ROW()-8)="",TODAY(),INDEX(Transactions!$G:$G,ROW()-8))</f>
        <v>46238</v>
      </c>
      <c r="F8414">
        <f>IF(INDEX(Transactions!$L:$L,ROW()-8)="",0,INDEX(Transactions!$Q:$Q,ROW()-8))</f>
        <v>0</v>
      </c>
    </row>
    <row r="8415" spans="2:6" x14ac:dyDescent="0.15">
      <c r="B8415">
        <f ca="1">IF(INDEX(Transactions!$L:$L,ROW()-8)="",TODAY(),INDEX(Transactions!$G:$G,ROW()-8))</f>
        <v>46238</v>
      </c>
      <c r="F8415">
        <f>IF(INDEX(Transactions!$L:$L,ROW()-8)="",0,INDEX(Transactions!$Q:$Q,ROW()-8))</f>
        <v>0</v>
      </c>
    </row>
    <row r="8416" spans="2:6" x14ac:dyDescent="0.15">
      <c r="B8416">
        <f ca="1">IF(INDEX(Transactions!$L:$L,ROW()-8)="",TODAY(),INDEX(Transactions!$G:$G,ROW()-8))</f>
        <v>46238</v>
      </c>
      <c r="F8416">
        <f>IF(INDEX(Transactions!$L:$L,ROW()-8)="",0,INDEX(Transactions!$Q:$Q,ROW()-8))</f>
        <v>0</v>
      </c>
    </row>
    <row r="8417" spans="2:6" x14ac:dyDescent="0.15">
      <c r="B8417">
        <f ca="1">IF(INDEX(Transactions!$L:$L,ROW()-8)="",TODAY(),INDEX(Transactions!$G:$G,ROW()-8))</f>
        <v>46238</v>
      </c>
      <c r="F8417">
        <f>IF(INDEX(Transactions!$L:$L,ROW()-8)="",0,INDEX(Transactions!$Q:$Q,ROW()-8))</f>
        <v>0</v>
      </c>
    </row>
    <row r="8418" spans="2:6" x14ac:dyDescent="0.15">
      <c r="B8418">
        <f ca="1">IF(INDEX(Transactions!$L:$L,ROW()-8)="",TODAY(),INDEX(Transactions!$G:$G,ROW()-8))</f>
        <v>46238</v>
      </c>
      <c r="F8418">
        <f>IF(INDEX(Transactions!$L:$L,ROW()-8)="",0,INDEX(Transactions!$Q:$Q,ROW()-8))</f>
        <v>0</v>
      </c>
    </row>
    <row r="8419" spans="2:6" x14ac:dyDescent="0.15">
      <c r="B8419">
        <f ca="1">IF(INDEX(Transactions!$L:$L,ROW()-8)="",TODAY(),INDEX(Transactions!$G:$G,ROW()-8))</f>
        <v>46238</v>
      </c>
      <c r="F8419">
        <f>IF(INDEX(Transactions!$L:$L,ROW()-8)="",0,INDEX(Transactions!$Q:$Q,ROW()-8))</f>
        <v>0</v>
      </c>
    </row>
    <row r="8420" spans="2:6" x14ac:dyDescent="0.15">
      <c r="B8420">
        <f ca="1">IF(INDEX(Transactions!$L:$L,ROW()-8)="",TODAY(),INDEX(Transactions!$G:$G,ROW()-8))</f>
        <v>46238</v>
      </c>
      <c r="F8420">
        <f>IF(INDEX(Transactions!$L:$L,ROW()-8)="",0,INDEX(Transactions!$Q:$Q,ROW()-8))</f>
        <v>0</v>
      </c>
    </row>
    <row r="8421" spans="2:6" x14ac:dyDescent="0.15">
      <c r="B8421">
        <f ca="1">IF(INDEX(Transactions!$L:$L,ROW()-8)="",TODAY(),INDEX(Transactions!$G:$G,ROW()-8))</f>
        <v>46238</v>
      </c>
      <c r="F8421">
        <f>IF(INDEX(Transactions!$L:$L,ROW()-8)="",0,INDEX(Transactions!$Q:$Q,ROW()-8))</f>
        <v>0</v>
      </c>
    </row>
    <row r="8422" spans="2:6" x14ac:dyDescent="0.15">
      <c r="B8422">
        <f ca="1">IF(INDEX(Transactions!$L:$L,ROW()-8)="",TODAY(),INDEX(Transactions!$G:$G,ROW()-8))</f>
        <v>46238</v>
      </c>
      <c r="F8422">
        <f>IF(INDEX(Transactions!$L:$L,ROW()-8)="",0,INDEX(Transactions!$Q:$Q,ROW()-8))</f>
        <v>0</v>
      </c>
    </row>
    <row r="8423" spans="2:6" x14ac:dyDescent="0.15">
      <c r="B8423">
        <f ca="1">IF(INDEX(Transactions!$L:$L,ROW()-8)="",TODAY(),INDEX(Transactions!$G:$G,ROW()-8))</f>
        <v>46238</v>
      </c>
      <c r="F8423">
        <f>IF(INDEX(Transactions!$L:$L,ROW()-8)="",0,INDEX(Transactions!$Q:$Q,ROW()-8))</f>
        <v>0</v>
      </c>
    </row>
    <row r="8424" spans="2:6" x14ac:dyDescent="0.15">
      <c r="B8424">
        <f ca="1">IF(INDEX(Transactions!$L:$L,ROW()-8)="",TODAY(),INDEX(Transactions!$G:$G,ROW()-8))</f>
        <v>46238</v>
      </c>
      <c r="F8424">
        <f>IF(INDEX(Transactions!$L:$L,ROW()-8)="",0,INDEX(Transactions!$Q:$Q,ROW()-8))</f>
        <v>0</v>
      </c>
    </row>
    <row r="8425" spans="2:6" x14ac:dyDescent="0.15">
      <c r="B8425">
        <f ca="1">IF(INDEX(Transactions!$L:$L,ROW()-8)="",TODAY(),INDEX(Transactions!$G:$G,ROW()-8))</f>
        <v>46238</v>
      </c>
      <c r="F8425">
        <f>IF(INDEX(Transactions!$L:$L,ROW()-8)="",0,INDEX(Transactions!$Q:$Q,ROW()-8))</f>
        <v>0</v>
      </c>
    </row>
    <row r="8426" spans="2:6" x14ac:dyDescent="0.15">
      <c r="B8426">
        <f ca="1">IF(INDEX(Transactions!$L:$L,ROW()-8)="",TODAY(),INDEX(Transactions!$G:$G,ROW()-8))</f>
        <v>46238</v>
      </c>
      <c r="F8426">
        <f>IF(INDEX(Transactions!$L:$L,ROW()-8)="",0,INDEX(Transactions!$Q:$Q,ROW()-8))</f>
        <v>0</v>
      </c>
    </row>
    <row r="8427" spans="2:6" x14ac:dyDescent="0.15">
      <c r="B8427">
        <f ca="1">IF(INDEX(Transactions!$L:$L,ROW()-8)="",TODAY(),INDEX(Transactions!$G:$G,ROW()-8))</f>
        <v>46238</v>
      </c>
      <c r="F8427">
        <f>IF(INDEX(Transactions!$L:$L,ROW()-8)="",0,INDEX(Transactions!$Q:$Q,ROW()-8))</f>
        <v>0</v>
      </c>
    </row>
    <row r="8428" spans="2:6" x14ac:dyDescent="0.15">
      <c r="B8428">
        <f ca="1">IF(INDEX(Transactions!$L:$L,ROW()-8)="",TODAY(),INDEX(Transactions!$G:$G,ROW()-8))</f>
        <v>46238</v>
      </c>
      <c r="F8428">
        <f>IF(INDEX(Transactions!$L:$L,ROW()-8)="",0,INDEX(Transactions!$Q:$Q,ROW()-8))</f>
        <v>0</v>
      </c>
    </row>
    <row r="8429" spans="2:6" x14ac:dyDescent="0.15">
      <c r="B8429">
        <f ca="1">IF(INDEX(Transactions!$L:$L,ROW()-8)="",TODAY(),INDEX(Transactions!$G:$G,ROW()-8))</f>
        <v>46238</v>
      </c>
      <c r="F8429">
        <f>IF(INDEX(Transactions!$L:$L,ROW()-8)="",0,INDEX(Transactions!$Q:$Q,ROW()-8))</f>
        <v>0</v>
      </c>
    </row>
    <row r="8430" spans="2:6" x14ac:dyDescent="0.15">
      <c r="B8430">
        <f ca="1">IF(INDEX(Transactions!$L:$L,ROW()-8)="",TODAY(),INDEX(Transactions!$G:$G,ROW()-8))</f>
        <v>46238</v>
      </c>
      <c r="F8430">
        <f>IF(INDEX(Transactions!$L:$L,ROW()-8)="",0,INDEX(Transactions!$Q:$Q,ROW()-8))</f>
        <v>0</v>
      </c>
    </row>
    <row r="8431" spans="2:6" x14ac:dyDescent="0.15">
      <c r="B8431">
        <f ca="1">IF(INDEX(Transactions!$L:$L,ROW()-8)="",TODAY(),INDEX(Transactions!$G:$G,ROW()-8))</f>
        <v>46238</v>
      </c>
      <c r="F8431">
        <f>IF(INDEX(Transactions!$L:$L,ROW()-8)="",0,INDEX(Transactions!$Q:$Q,ROW()-8))</f>
        <v>0</v>
      </c>
    </row>
    <row r="8432" spans="2:6" x14ac:dyDescent="0.15">
      <c r="B8432">
        <f ca="1">IF(INDEX(Transactions!$L:$L,ROW()-8)="",TODAY(),INDEX(Transactions!$G:$G,ROW()-8))</f>
        <v>46238</v>
      </c>
      <c r="F8432">
        <f>IF(INDEX(Transactions!$L:$L,ROW()-8)="",0,INDEX(Transactions!$Q:$Q,ROW()-8))</f>
        <v>0</v>
      </c>
    </row>
    <row r="8433" spans="2:6" x14ac:dyDescent="0.15">
      <c r="B8433">
        <f ca="1">IF(INDEX(Transactions!$L:$L,ROW()-8)="",TODAY(),INDEX(Transactions!$G:$G,ROW()-8))</f>
        <v>46238</v>
      </c>
      <c r="F8433">
        <f>IF(INDEX(Transactions!$L:$L,ROW()-8)="",0,INDEX(Transactions!$Q:$Q,ROW()-8))</f>
        <v>0</v>
      </c>
    </row>
    <row r="8434" spans="2:6" x14ac:dyDescent="0.15">
      <c r="B8434">
        <f ca="1">IF(INDEX(Transactions!$L:$L,ROW()-8)="",TODAY(),INDEX(Transactions!$G:$G,ROW()-8))</f>
        <v>46238</v>
      </c>
      <c r="F8434">
        <f>IF(INDEX(Transactions!$L:$L,ROW()-8)="",0,INDEX(Transactions!$Q:$Q,ROW()-8))</f>
        <v>0</v>
      </c>
    </row>
    <row r="8435" spans="2:6" x14ac:dyDescent="0.15">
      <c r="B8435">
        <f ca="1">IF(INDEX(Transactions!$L:$L,ROW()-8)="",TODAY(),INDEX(Transactions!$G:$G,ROW()-8))</f>
        <v>46238</v>
      </c>
      <c r="F8435">
        <f>IF(INDEX(Transactions!$L:$L,ROW()-8)="",0,INDEX(Transactions!$Q:$Q,ROW()-8))</f>
        <v>0</v>
      </c>
    </row>
    <row r="8436" spans="2:6" x14ac:dyDescent="0.15">
      <c r="B8436">
        <f ca="1">IF(INDEX(Transactions!$L:$L,ROW()-8)="",TODAY(),INDEX(Transactions!$G:$G,ROW()-8))</f>
        <v>46238</v>
      </c>
      <c r="F8436">
        <f>IF(INDEX(Transactions!$L:$L,ROW()-8)="",0,INDEX(Transactions!$Q:$Q,ROW()-8))</f>
        <v>0</v>
      </c>
    </row>
    <row r="8437" spans="2:6" x14ac:dyDescent="0.15">
      <c r="B8437">
        <f ca="1">IF(INDEX(Transactions!$L:$L,ROW()-8)="",TODAY(),INDEX(Transactions!$G:$G,ROW()-8))</f>
        <v>46238</v>
      </c>
      <c r="F8437">
        <f>IF(INDEX(Transactions!$L:$L,ROW()-8)="",0,INDEX(Transactions!$Q:$Q,ROW()-8))</f>
        <v>0</v>
      </c>
    </row>
    <row r="8438" spans="2:6" x14ac:dyDescent="0.15">
      <c r="B8438">
        <f ca="1">IF(INDEX(Transactions!$L:$L,ROW()-8)="",TODAY(),INDEX(Transactions!$G:$G,ROW()-8))</f>
        <v>46238</v>
      </c>
      <c r="F8438">
        <f>IF(INDEX(Transactions!$L:$L,ROW()-8)="",0,INDEX(Transactions!$Q:$Q,ROW()-8))</f>
        <v>0</v>
      </c>
    </row>
    <row r="8439" spans="2:6" x14ac:dyDescent="0.15">
      <c r="B8439">
        <f ca="1">IF(INDEX(Transactions!$L:$L,ROW()-8)="",TODAY(),INDEX(Transactions!$G:$G,ROW()-8))</f>
        <v>46238</v>
      </c>
      <c r="F8439">
        <f>IF(INDEX(Transactions!$L:$L,ROW()-8)="",0,INDEX(Transactions!$Q:$Q,ROW()-8))</f>
        <v>0</v>
      </c>
    </row>
    <row r="8440" spans="2:6" x14ac:dyDescent="0.15">
      <c r="B8440">
        <f ca="1">IF(INDEX(Transactions!$L:$L,ROW()-8)="",TODAY(),INDEX(Transactions!$G:$G,ROW()-8))</f>
        <v>46238</v>
      </c>
      <c r="F8440">
        <f>IF(INDEX(Transactions!$L:$L,ROW()-8)="",0,INDEX(Transactions!$Q:$Q,ROW()-8))</f>
        <v>0</v>
      </c>
    </row>
    <row r="8441" spans="2:6" x14ac:dyDescent="0.15">
      <c r="B8441">
        <f ca="1">IF(INDEX(Transactions!$L:$L,ROW()-8)="",TODAY(),INDEX(Transactions!$G:$G,ROW()-8))</f>
        <v>46238</v>
      </c>
      <c r="F8441">
        <f>IF(INDEX(Transactions!$L:$L,ROW()-8)="",0,INDEX(Transactions!$Q:$Q,ROW()-8))</f>
        <v>0</v>
      </c>
    </row>
    <row r="8442" spans="2:6" x14ac:dyDescent="0.15">
      <c r="B8442">
        <f ca="1">IF(INDEX(Transactions!$L:$L,ROW()-8)="",TODAY(),INDEX(Transactions!$G:$G,ROW()-8))</f>
        <v>46238</v>
      </c>
      <c r="F8442">
        <f>IF(INDEX(Transactions!$L:$L,ROW()-8)="",0,INDEX(Transactions!$Q:$Q,ROW()-8))</f>
        <v>0</v>
      </c>
    </row>
    <row r="8443" spans="2:6" x14ac:dyDescent="0.15">
      <c r="B8443">
        <f ca="1">IF(INDEX(Transactions!$L:$L,ROW()-8)="",TODAY(),INDEX(Transactions!$G:$G,ROW()-8))</f>
        <v>46238</v>
      </c>
      <c r="F8443">
        <f>IF(INDEX(Transactions!$L:$L,ROW()-8)="",0,INDEX(Transactions!$Q:$Q,ROW()-8))</f>
        <v>0</v>
      </c>
    </row>
    <row r="8444" spans="2:6" x14ac:dyDescent="0.15">
      <c r="B8444">
        <f ca="1">IF(INDEX(Transactions!$L:$L,ROW()-8)="",TODAY(),INDEX(Transactions!$G:$G,ROW()-8))</f>
        <v>46238</v>
      </c>
      <c r="F8444">
        <f>IF(INDEX(Transactions!$L:$L,ROW()-8)="",0,INDEX(Transactions!$Q:$Q,ROW()-8))</f>
        <v>0</v>
      </c>
    </row>
    <row r="8445" spans="2:6" x14ac:dyDescent="0.15">
      <c r="B8445">
        <f ca="1">IF(INDEX(Transactions!$L:$L,ROW()-8)="",TODAY(),INDEX(Transactions!$G:$G,ROW()-8))</f>
        <v>46238</v>
      </c>
      <c r="F8445">
        <f>IF(INDEX(Transactions!$L:$L,ROW()-8)="",0,INDEX(Transactions!$Q:$Q,ROW()-8))</f>
        <v>0</v>
      </c>
    </row>
    <row r="8446" spans="2:6" x14ac:dyDescent="0.15">
      <c r="B8446">
        <f ca="1">IF(INDEX(Transactions!$L:$L,ROW()-8)="",TODAY(),INDEX(Transactions!$G:$G,ROW()-8))</f>
        <v>46238</v>
      </c>
      <c r="F8446">
        <f>IF(INDEX(Transactions!$L:$L,ROW()-8)="",0,INDEX(Transactions!$Q:$Q,ROW()-8))</f>
        <v>0</v>
      </c>
    </row>
    <row r="8447" spans="2:6" x14ac:dyDescent="0.15">
      <c r="B8447">
        <f ca="1">IF(INDEX(Transactions!$L:$L,ROW()-8)="",TODAY(),INDEX(Transactions!$G:$G,ROW()-8))</f>
        <v>46238</v>
      </c>
      <c r="F8447">
        <f>IF(INDEX(Transactions!$L:$L,ROW()-8)="",0,INDEX(Transactions!$Q:$Q,ROW()-8))</f>
        <v>0</v>
      </c>
    </row>
    <row r="8448" spans="2:6" x14ac:dyDescent="0.15">
      <c r="B8448">
        <f ca="1">IF(INDEX(Transactions!$L:$L,ROW()-8)="",TODAY(),INDEX(Transactions!$G:$G,ROW()-8))</f>
        <v>46238</v>
      </c>
      <c r="F8448">
        <f>IF(INDEX(Transactions!$L:$L,ROW()-8)="",0,INDEX(Transactions!$Q:$Q,ROW()-8))</f>
        <v>0</v>
      </c>
    </row>
    <row r="8449" spans="2:6" x14ac:dyDescent="0.15">
      <c r="B8449">
        <f ca="1">IF(INDEX(Transactions!$L:$L,ROW()-8)="",TODAY(),INDEX(Transactions!$G:$G,ROW()-8))</f>
        <v>46238</v>
      </c>
      <c r="F8449">
        <f>IF(INDEX(Transactions!$L:$L,ROW()-8)="",0,INDEX(Transactions!$Q:$Q,ROW()-8))</f>
        <v>0</v>
      </c>
    </row>
    <row r="8450" spans="2:6" x14ac:dyDescent="0.15">
      <c r="B8450">
        <f ca="1">IF(INDEX(Transactions!$L:$L,ROW()-8)="",TODAY(),INDEX(Transactions!$G:$G,ROW()-8))</f>
        <v>46238</v>
      </c>
      <c r="F8450">
        <f>IF(INDEX(Transactions!$L:$L,ROW()-8)="",0,INDEX(Transactions!$Q:$Q,ROW()-8))</f>
        <v>0</v>
      </c>
    </row>
    <row r="8451" spans="2:6" x14ac:dyDescent="0.15">
      <c r="B8451">
        <f ca="1">IF(INDEX(Transactions!$L:$L,ROW()-8)="",TODAY(),INDEX(Transactions!$G:$G,ROW()-8))</f>
        <v>46238</v>
      </c>
      <c r="F8451">
        <f>IF(INDEX(Transactions!$L:$L,ROW()-8)="",0,INDEX(Transactions!$Q:$Q,ROW()-8))</f>
        <v>0</v>
      </c>
    </row>
    <row r="8452" spans="2:6" x14ac:dyDescent="0.15">
      <c r="B8452">
        <f ca="1">IF(INDEX(Transactions!$L:$L,ROW()-8)="",TODAY(),INDEX(Transactions!$G:$G,ROW()-8))</f>
        <v>46238</v>
      </c>
      <c r="F8452">
        <f>IF(INDEX(Transactions!$L:$L,ROW()-8)="",0,INDEX(Transactions!$Q:$Q,ROW()-8))</f>
        <v>0</v>
      </c>
    </row>
    <row r="8453" spans="2:6" x14ac:dyDescent="0.15">
      <c r="B8453">
        <f ca="1">IF(INDEX(Transactions!$L:$L,ROW()-8)="",TODAY(),INDEX(Transactions!$G:$G,ROW()-8))</f>
        <v>46238</v>
      </c>
      <c r="F8453">
        <f>IF(INDEX(Transactions!$L:$L,ROW()-8)="",0,INDEX(Transactions!$Q:$Q,ROW()-8))</f>
        <v>0</v>
      </c>
    </row>
    <row r="8454" spans="2:6" x14ac:dyDescent="0.15">
      <c r="B8454">
        <f ca="1">IF(INDEX(Transactions!$L:$L,ROW()-8)="",TODAY(),INDEX(Transactions!$G:$G,ROW()-8))</f>
        <v>46238</v>
      </c>
      <c r="F8454">
        <f>IF(INDEX(Transactions!$L:$L,ROW()-8)="",0,INDEX(Transactions!$Q:$Q,ROW()-8))</f>
        <v>0</v>
      </c>
    </row>
    <row r="8455" spans="2:6" x14ac:dyDescent="0.15">
      <c r="B8455">
        <f ca="1">IF(INDEX(Transactions!$L:$L,ROW()-8)="",TODAY(),INDEX(Transactions!$G:$G,ROW()-8))</f>
        <v>46238</v>
      </c>
      <c r="F8455">
        <f>IF(INDEX(Transactions!$L:$L,ROW()-8)="",0,INDEX(Transactions!$Q:$Q,ROW()-8))</f>
        <v>0</v>
      </c>
    </row>
    <row r="8456" spans="2:6" x14ac:dyDescent="0.15">
      <c r="B8456">
        <f ca="1">IF(INDEX(Transactions!$L:$L,ROW()-8)="",TODAY(),INDEX(Transactions!$G:$G,ROW()-8))</f>
        <v>46238</v>
      </c>
      <c r="F8456">
        <f>IF(INDEX(Transactions!$L:$L,ROW()-8)="",0,INDEX(Transactions!$Q:$Q,ROW()-8))</f>
        <v>0</v>
      </c>
    </row>
    <row r="8457" spans="2:6" x14ac:dyDescent="0.15">
      <c r="B8457">
        <f ca="1">IF(INDEX(Transactions!$L:$L,ROW()-8)="",TODAY(),INDEX(Transactions!$G:$G,ROW()-8))</f>
        <v>46238</v>
      </c>
      <c r="F8457">
        <f>IF(INDEX(Transactions!$L:$L,ROW()-8)="",0,INDEX(Transactions!$Q:$Q,ROW()-8))</f>
        <v>0</v>
      </c>
    </row>
    <row r="8458" spans="2:6" x14ac:dyDescent="0.15">
      <c r="B8458">
        <f ca="1">IF(INDEX(Transactions!$L:$L,ROW()-8)="",TODAY(),INDEX(Transactions!$G:$G,ROW()-8))</f>
        <v>46238</v>
      </c>
      <c r="F8458">
        <f>IF(INDEX(Transactions!$L:$L,ROW()-8)="",0,INDEX(Transactions!$Q:$Q,ROW()-8))</f>
        <v>0</v>
      </c>
    </row>
    <row r="8459" spans="2:6" x14ac:dyDescent="0.15">
      <c r="B8459">
        <f ca="1">IF(INDEX(Transactions!$L:$L,ROW()-8)="",TODAY(),INDEX(Transactions!$G:$G,ROW()-8))</f>
        <v>46238</v>
      </c>
      <c r="F8459">
        <f>IF(INDEX(Transactions!$L:$L,ROW()-8)="",0,INDEX(Transactions!$Q:$Q,ROW()-8))</f>
        <v>0</v>
      </c>
    </row>
    <row r="8460" spans="2:6" x14ac:dyDescent="0.15">
      <c r="B8460">
        <f ca="1">IF(INDEX(Transactions!$L:$L,ROW()-8)="",TODAY(),INDEX(Transactions!$G:$G,ROW()-8))</f>
        <v>46238</v>
      </c>
      <c r="F8460">
        <f>IF(INDEX(Transactions!$L:$L,ROW()-8)="",0,INDEX(Transactions!$Q:$Q,ROW()-8))</f>
        <v>0</v>
      </c>
    </row>
    <row r="8461" spans="2:6" x14ac:dyDescent="0.15">
      <c r="B8461">
        <f ca="1">IF(INDEX(Transactions!$L:$L,ROW()-8)="",TODAY(),INDEX(Transactions!$G:$G,ROW()-8))</f>
        <v>46238</v>
      </c>
      <c r="F8461">
        <f>IF(INDEX(Transactions!$L:$L,ROW()-8)="",0,INDEX(Transactions!$Q:$Q,ROW()-8))</f>
        <v>0</v>
      </c>
    </row>
    <row r="8462" spans="2:6" x14ac:dyDescent="0.15">
      <c r="B8462">
        <f ca="1">IF(INDEX(Transactions!$L:$L,ROW()-8)="",TODAY(),INDEX(Transactions!$G:$G,ROW()-8))</f>
        <v>46238</v>
      </c>
      <c r="F8462">
        <f>IF(INDEX(Transactions!$L:$L,ROW()-8)="",0,INDEX(Transactions!$Q:$Q,ROW()-8))</f>
        <v>0</v>
      </c>
    </row>
    <row r="8463" spans="2:6" x14ac:dyDescent="0.15">
      <c r="B8463">
        <f ca="1">IF(INDEX(Transactions!$L:$L,ROW()-8)="",TODAY(),INDEX(Transactions!$G:$G,ROW()-8))</f>
        <v>46238</v>
      </c>
      <c r="F8463">
        <f>IF(INDEX(Transactions!$L:$L,ROW()-8)="",0,INDEX(Transactions!$Q:$Q,ROW()-8))</f>
        <v>0</v>
      </c>
    </row>
    <row r="8464" spans="2:6" x14ac:dyDescent="0.15">
      <c r="B8464">
        <f ca="1">IF(INDEX(Transactions!$L:$L,ROW()-8)="",TODAY(),INDEX(Transactions!$G:$G,ROW()-8))</f>
        <v>46238</v>
      </c>
      <c r="F8464">
        <f>IF(INDEX(Transactions!$L:$L,ROW()-8)="",0,INDEX(Transactions!$Q:$Q,ROW()-8))</f>
        <v>0</v>
      </c>
    </row>
    <row r="8465" spans="2:6" x14ac:dyDescent="0.15">
      <c r="B8465">
        <f ca="1">IF(INDEX(Transactions!$L:$L,ROW()-8)="",TODAY(),INDEX(Transactions!$G:$G,ROW()-8))</f>
        <v>46238</v>
      </c>
      <c r="F8465">
        <f>IF(INDEX(Transactions!$L:$L,ROW()-8)="",0,INDEX(Transactions!$Q:$Q,ROW()-8))</f>
        <v>0</v>
      </c>
    </row>
    <row r="8466" spans="2:6" x14ac:dyDescent="0.15">
      <c r="B8466">
        <f ca="1">IF(INDEX(Transactions!$L:$L,ROW()-8)="",TODAY(),INDEX(Transactions!$G:$G,ROW()-8))</f>
        <v>46238</v>
      </c>
      <c r="F8466">
        <f>IF(INDEX(Transactions!$L:$L,ROW()-8)="",0,INDEX(Transactions!$Q:$Q,ROW()-8))</f>
        <v>0</v>
      </c>
    </row>
    <row r="8467" spans="2:6" x14ac:dyDescent="0.15">
      <c r="B8467">
        <f ca="1">IF(INDEX(Transactions!$L:$L,ROW()-8)="",TODAY(),INDEX(Transactions!$G:$G,ROW()-8))</f>
        <v>46238</v>
      </c>
      <c r="F8467">
        <f>IF(INDEX(Transactions!$L:$L,ROW()-8)="",0,INDEX(Transactions!$Q:$Q,ROW()-8))</f>
        <v>0</v>
      </c>
    </row>
    <row r="8468" spans="2:6" x14ac:dyDescent="0.15">
      <c r="B8468">
        <f ca="1">IF(INDEX(Transactions!$L:$L,ROW()-8)="",TODAY(),INDEX(Transactions!$G:$G,ROW()-8))</f>
        <v>46238</v>
      </c>
      <c r="F8468">
        <f>IF(INDEX(Transactions!$L:$L,ROW()-8)="",0,INDEX(Transactions!$Q:$Q,ROW()-8))</f>
        <v>0</v>
      </c>
    </row>
    <row r="8469" spans="2:6" x14ac:dyDescent="0.15">
      <c r="B8469">
        <f ca="1">IF(INDEX(Transactions!$L:$L,ROW()-8)="",TODAY(),INDEX(Transactions!$G:$G,ROW()-8))</f>
        <v>46238</v>
      </c>
      <c r="F8469">
        <f>IF(INDEX(Transactions!$L:$L,ROW()-8)="",0,INDEX(Transactions!$Q:$Q,ROW()-8))</f>
        <v>0</v>
      </c>
    </row>
    <row r="8470" spans="2:6" x14ac:dyDescent="0.15">
      <c r="B8470">
        <f ca="1">IF(INDEX(Transactions!$L:$L,ROW()-8)="",TODAY(),INDEX(Transactions!$G:$G,ROW()-8))</f>
        <v>46238</v>
      </c>
      <c r="F8470">
        <f>IF(INDEX(Transactions!$L:$L,ROW()-8)="",0,INDEX(Transactions!$Q:$Q,ROW()-8))</f>
        <v>0</v>
      </c>
    </row>
    <row r="8471" spans="2:6" x14ac:dyDescent="0.15">
      <c r="B8471">
        <f ca="1">IF(INDEX(Transactions!$L:$L,ROW()-8)="",TODAY(),INDEX(Transactions!$G:$G,ROW()-8))</f>
        <v>46238</v>
      </c>
      <c r="F8471">
        <f>IF(INDEX(Transactions!$L:$L,ROW()-8)="",0,INDEX(Transactions!$Q:$Q,ROW()-8))</f>
        <v>0</v>
      </c>
    </row>
    <row r="8472" spans="2:6" x14ac:dyDescent="0.15">
      <c r="B8472">
        <f ca="1">IF(INDEX(Transactions!$L:$L,ROW()-8)="",TODAY(),INDEX(Transactions!$G:$G,ROW()-8))</f>
        <v>46238</v>
      </c>
      <c r="F8472">
        <f>IF(INDEX(Transactions!$L:$L,ROW()-8)="",0,INDEX(Transactions!$Q:$Q,ROW()-8))</f>
        <v>0</v>
      </c>
    </row>
    <row r="8473" spans="2:6" x14ac:dyDescent="0.15">
      <c r="B8473">
        <f ca="1">IF(INDEX(Transactions!$L:$L,ROW()-8)="",TODAY(),INDEX(Transactions!$G:$G,ROW()-8))</f>
        <v>46238</v>
      </c>
      <c r="F8473">
        <f>IF(INDEX(Transactions!$L:$L,ROW()-8)="",0,INDEX(Transactions!$Q:$Q,ROW()-8))</f>
        <v>0</v>
      </c>
    </row>
    <row r="8474" spans="2:6" x14ac:dyDescent="0.15">
      <c r="B8474">
        <f ca="1">IF(INDEX(Transactions!$L:$L,ROW()-8)="",TODAY(),INDEX(Transactions!$G:$G,ROW()-8))</f>
        <v>46238</v>
      </c>
      <c r="F8474">
        <f>IF(INDEX(Transactions!$L:$L,ROW()-8)="",0,INDEX(Transactions!$Q:$Q,ROW()-8))</f>
        <v>0</v>
      </c>
    </row>
    <row r="8475" spans="2:6" x14ac:dyDescent="0.15">
      <c r="B8475">
        <f ca="1">IF(INDEX(Transactions!$L:$L,ROW()-8)="",TODAY(),INDEX(Transactions!$G:$G,ROW()-8))</f>
        <v>46238</v>
      </c>
      <c r="F8475">
        <f>IF(INDEX(Transactions!$L:$L,ROW()-8)="",0,INDEX(Transactions!$Q:$Q,ROW()-8))</f>
        <v>0</v>
      </c>
    </row>
    <row r="8476" spans="2:6" x14ac:dyDescent="0.15">
      <c r="B8476">
        <f ca="1">IF(INDEX(Transactions!$L:$L,ROW()-8)="",TODAY(),INDEX(Transactions!$G:$G,ROW()-8))</f>
        <v>46238</v>
      </c>
      <c r="F8476">
        <f>IF(INDEX(Transactions!$L:$L,ROW()-8)="",0,INDEX(Transactions!$Q:$Q,ROW()-8))</f>
        <v>0</v>
      </c>
    </row>
    <row r="8477" spans="2:6" x14ac:dyDescent="0.15">
      <c r="B8477">
        <f ca="1">IF(INDEX(Transactions!$L:$L,ROW()-8)="",TODAY(),INDEX(Transactions!$G:$G,ROW()-8))</f>
        <v>46238</v>
      </c>
      <c r="F8477">
        <f>IF(INDEX(Transactions!$L:$L,ROW()-8)="",0,INDEX(Transactions!$Q:$Q,ROW()-8))</f>
        <v>0</v>
      </c>
    </row>
    <row r="8478" spans="2:6" x14ac:dyDescent="0.15">
      <c r="B8478">
        <f ca="1">IF(INDEX(Transactions!$L:$L,ROW()-8)="",TODAY(),INDEX(Transactions!$G:$G,ROW()-8))</f>
        <v>46238</v>
      </c>
      <c r="F8478">
        <f>IF(INDEX(Transactions!$L:$L,ROW()-8)="",0,INDEX(Transactions!$Q:$Q,ROW()-8))</f>
        <v>0</v>
      </c>
    </row>
    <row r="8479" spans="2:6" x14ac:dyDescent="0.15">
      <c r="B8479">
        <f ca="1">IF(INDEX(Transactions!$L:$L,ROW()-8)="",TODAY(),INDEX(Transactions!$G:$G,ROW()-8))</f>
        <v>46238</v>
      </c>
      <c r="F8479">
        <f>IF(INDEX(Transactions!$L:$L,ROW()-8)="",0,INDEX(Transactions!$Q:$Q,ROW()-8))</f>
        <v>0</v>
      </c>
    </row>
    <row r="8480" spans="2:6" x14ac:dyDescent="0.15">
      <c r="B8480">
        <f ca="1">IF(INDEX(Transactions!$L:$L,ROW()-8)="",TODAY(),INDEX(Transactions!$G:$G,ROW()-8))</f>
        <v>46238</v>
      </c>
      <c r="F8480">
        <f>IF(INDEX(Transactions!$L:$L,ROW()-8)="",0,INDEX(Transactions!$Q:$Q,ROW()-8))</f>
        <v>0</v>
      </c>
    </row>
    <row r="8481" spans="2:6" x14ac:dyDescent="0.15">
      <c r="B8481">
        <f ca="1">IF(INDEX(Transactions!$L:$L,ROW()-8)="",TODAY(),INDEX(Transactions!$G:$G,ROW()-8))</f>
        <v>46238</v>
      </c>
      <c r="F8481">
        <f>IF(INDEX(Transactions!$L:$L,ROW()-8)="",0,INDEX(Transactions!$Q:$Q,ROW()-8))</f>
        <v>0</v>
      </c>
    </row>
    <row r="8482" spans="2:6" x14ac:dyDescent="0.15">
      <c r="B8482">
        <f ca="1">IF(INDEX(Transactions!$L:$L,ROW()-8)="",TODAY(),INDEX(Transactions!$G:$G,ROW()-8))</f>
        <v>46238</v>
      </c>
      <c r="F8482">
        <f>IF(INDEX(Transactions!$L:$L,ROW()-8)="",0,INDEX(Transactions!$Q:$Q,ROW()-8))</f>
        <v>0</v>
      </c>
    </row>
    <row r="8483" spans="2:6" x14ac:dyDescent="0.15">
      <c r="B8483">
        <f ca="1">IF(INDEX(Transactions!$L:$L,ROW()-8)="",TODAY(),INDEX(Transactions!$G:$G,ROW()-8))</f>
        <v>46238</v>
      </c>
      <c r="F8483">
        <f>IF(INDEX(Transactions!$L:$L,ROW()-8)="",0,INDEX(Transactions!$Q:$Q,ROW()-8))</f>
        <v>0</v>
      </c>
    </row>
    <row r="8484" spans="2:6" x14ac:dyDescent="0.15">
      <c r="B8484">
        <f ca="1">IF(INDEX(Transactions!$L:$L,ROW()-8)="",TODAY(),INDEX(Transactions!$G:$G,ROW()-8))</f>
        <v>46238</v>
      </c>
      <c r="F8484">
        <f>IF(INDEX(Transactions!$L:$L,ROW()-8)="",0,INDEX(Transactions!$Q:$Q,ROW()-8))</f>
        <v>0</v>
      </c>
    </row>
    <row r="8485" spans="2:6" x14ac:dyDescent="0.15">
      <c r="B8485">
        <f ca="1">IF(INDEX(Transactions!$L:$L,ROW()-8)="",TODAY(),INDEX(Transactions!$G:$G,ROW()-8))</f>
        <v>46238</v>
      </c>
      <c r="F8485">
        <f>IF(INDEX(Transactions!$L:$L,ROW()-8)="",0,INDEX(Transactions!$Q:$Q,ROW()-8))</f>
        <v>0</v>
      </c>
    </row>
    <row r="8486" spans="2:6" x14ac:dyDescent="0.15">
      <c r="B8486">
        <f ca="1">IF(INDEX(Transactions!$L:$L,ROW()-8)="",TODAY(),INDEX(Transactions!$G:$G,ROW()-8))</f>
        <v>46238</v>
      </c>
      <c r="F8486">
        <f>IF(INDEX(Transactions!$L:$L,ROW()-8)="",0,INDEX(Transactions!$Q:$Q,ROW()-8))</f>
        <v>0</v>
      </c>
    </row>
    <row r="8487" spans="2:6" x14ac:dyDescent="0.15">
      <c r="B8487">
        <f ca="1">IF(INDEX(Transactions!$L:$L,ROW()-8)="",TODAY(),INDEX(Transactions!$G:$G,ROW()-8))</f>
        <v>46238</v>
      </c>
      <c r="F8487">
        <f>IF(INDEX(Transactions!$L:$L,ROW()-8)="",0,INDEX(Transactions!$Q:$Q,ROW()-8))</f>
        <v>0</v>
      </c>
    </row>
    <row r="8488" spans="2:6" x14ac:dyDescent="0.15">
      <c r="B8488">
        <f ca="1">IF(INDEX(Transactions!$L:$L,ROW()-8)="",TODAY(),INDEX(Transactions!$G:$G,ROW()-8))</f>
        <v>46238</v>
      </c>
      <c r="F8488">
        <f>IF(INDEX(Transactions!$L:$L,ROW()-8)="",0,INDEX(Transactions!$Q:$Q,ROW()-8))</f>
        <v>0</v>
      </c>
    </row>
    <row r="8489" spans="2:6" x14ac:dyDescent="0.15">
      <c r="B8489">
        <f ca="1">IF(INDEX(Transactions!$L:$L,ROW()-8)="",TODAY(),INDEX(Transactions!$G:$G,ROW()-8))</f>
        <v>46238</v>
      </c>
      <c r="F8489">
        <f>IF(INDEX(Transactions!$L:$L,ROW()-8)="",0,INDEX(Transactions!$Q:$Q,ROW()-8))</f>
        <v>0</v>
      </c>
    </row>
    <row r="8490" spans="2:6" x14ac:dyDescent="0.15">
      <c r="B8490">
        <f ca="1">IF(INDEX(Transactions!$L:$L,ROW()-8)="",TODAY(),INDEX(Transactions!$G:$G,ROW()-8))</f>
        <v>46238</v>
      </c>
      <c r="F8490">
        <f>IF(INDEX(Transactions!$L:$L,ROW()-8)="",0,INDEX(Transactions!$Q:$Q,ROW()-8))</f>
        <v>0</v>
      </c>
    </row>
    <row r="8491" spans="2:6" x14ac:dyDescent="0.15">
      <c r="B8491">
        <f ca="1">IF(INDEX(Transactions!$L:$L,ROW()-8)="",TODAY(),INDEX(Transactions!$G:$G,ROW()-8))</f>
        <v>46238</v>
      </c>
      <c r="F8491">
        <f>IF(INDEX(Transactions!$L:$L,ROW()-8)="",0,INDEX(Transactions!$Q:$Q,ROW()-8))</f>
        <v>0</v>
      </c>
    </row>
    <row r="8492" spans="2:6" x14ac:dyDescent="0.15">
      <c r="B8492">
        <f ca="1">IF(INDEX(Transactions!$L:$L,ROW()-8)="",TODAY(),INDEX(Transactions!$G:$G,ROW()-8))</f>
        <v>46238</v>
      </c>
      <c r="F8492">
        <f>IF(INDEX(Transactions!$L:$L,ROW()-8)="",0,INDEX(Transactions!$Q:$Q,ROW()-8))</f>
        <v>0</v>
      </c>
    </row>
    <row r="8493" spans="2:6" x14ac:dyDescent="0.15">
      <c r="B8493">
        <f ca="1">IF(INDEX(Transactions!$L:$L,ROW()-8)="",TODAY(),INDEX(Transactions!$G:$G,ROW()-8))</f>
        <v>46238</v>
      </c>
      <c r="F8493">
        <f>IF(INDEX(Transactions!$L:$L,ROW()-8)="",0,INDEX(Transactions!$Q:$Q,ROW()-8))</f>
        <v>0</v>
      </c>
    </row>
    <row r="8494" spans="2:6" x14ac:dyDescent="0.15">
      <c r="B8494">
        <f ca="1">IF(INDEX(Transactions!$L:$L,ROW()-8)="",TODAY(),INDEX(Transactions!$G:$G,ROW()-8))</f>
        <v>46238</v>
      </c>
      <c r="F8494">
        <f>IF(INDEX(Transactions!$L:$L,ROW()-8)="",0,INDEX(Transactions!$Q:$Q,ROW()-8))</f>
        <v>0</v>
      </c>
    </row>
    <row r="8495" spans="2:6" x14ac:dyDescent="0.15">
      <c r="B8495">
        <f ca="1">IF(INDEX(Transactions!$L:$L,ROW()-8)="",TODAY(),INDEX(Transactions!$G:$G,ROW()-8))</f>
        <v>46238</v>
      </c>
      <c r="F8495">
        <f>IF(INDEX(Transactions!$L:$L,ROW()-8)="",0,INDEX(Transactions!$Q:$Q,ROW()-8))</f>
        <v>0</v>
      </c>
    </row>
    <row r="8496" spans="2:6" x14ac:dyDescent="0.15">
      <c r="B8496">
        <f ca="1">IF(INDEX(Transactions!$L:$L,ROW()-8)="",TODAY(),INDEX(Transactions!$G:$G,ROW()-8))</f>
        <v>46238</v>
      </c>
      <c r="F8496">
        <f>IF(INDEX(Transactions!$L:$L,ROW()-8)="",0,INDEX(Transactions!$Q:$Q,ROW()-8))</f>
        <v>0</v>
      </c>
    </row>
    <row r="8497" spans="2:6" x14ac:dyDescent="0.15">
      <c r="B8497">
        <f ca="1">IF(INDEX(Transactions!$L:$L,ROW()-8)="",TODAY(),INDEX(Transactions!$G:$G,ROW()-8))</f>
        <v>46238</v>
      </c>
      <c r="F8497">
        <f>IF(INDEX(Transactions!$L:$L,ROW()-8)="",0,INDEX(Transactions!$Q:$Q,ROW()-8))</f>
        <v>0</v>
      </c>
    </row>
    <row r="8498" spans="2:6" x14ac:dyDescent="0.15">
      <c r="B8498">
        <f ca="1">IF(INDEX(Transactions!$L:$L,ROW()-8)="",TODAY(),INDEX(Transactions!$G:$G,ROW()-8))</f>
        <v>46238</v>
      </c>
      <c r="F8498">
        <f>IF(INDEX(Transactions!$L:$L,ROW()-8)="",0,INDEX(Transactions!$Q:$Q,ROW()-8))</f>
        <v>0</v>
      </c>
    </row>
    <row r="8499" spans="2:6" x14ac:dyDescent="0.15">
      <c r="B8499">
        <f ca="1">IF(INDEX(Transactions!$L:$L,ROW()-8)="",TODAY(),INDEX(Transactions!$G:$G,ROW()-8))</f>
        <v>46238</v>
      </c>
      <c r="F8499">
        <f>IF(INDEX(Transactions!$L:$L,ROW()-8)="",0,INDEX(Transactions!$Q:$Q,ROW()-8))</f>
        <v>0</v>
      </c>
    </row>
    <row r="8500" spans="2:6" x14ac:dyDescent="0.15">
      <c r="B8500">
        <f ca="1">IF(INDEX(Transactions!$L:$L,ROW()-8)="",TODAY(),INDEX(Transactions!$G:$G,ROW()-8))</f>
        <v>46238</v>
      </c>
      <c r="F8500">
        <f>IF(INDEX(Transactions!$L:$L,ROW()-8)="",0,INDEX(Transactions!$Q:$Q,ROW()-8))</f>
        <v>0</v>
      </c>
    </row>
    <row r="8501" spans="2:6" x14ac:dyDescent="0.15">
      <c r="B8501">
        <f ca="1">IF(INDEX(Transactions!$L:$L,ROW()-8)="",TODAY(),INDEX(Transactions!$G:$G,ROW()-8))</f>
        <v>46238</v>
      </c>
      <c r="F8501">
        <f>IF(INDEX(Transactions!$L:$L,ROW()-8)="",0,INDEX(Transactions!$Q:$Q,ROW()-8))</f>
        <v>0</v>
      </c>
    </row>
    <row r="8502" spans="2:6" x14ac:dyDescent="0.15">
      <c r="B8502">
        <f ca="1">IF(INDEX(Transactions!$L:$L,ROW()-8)="",TODAY(),INDEX(Transactions!$G:$G,ROW()-8))</f>
        <v>46238</v>
      </c>
      <c r="F8502">
        <f>IF(INDEX(Transactions!$L:$L,ROW()-8)="",0,INDEX(Transactions!$Q:$Q,ROW()-8))</f>
        <v>0</v>
      </c>
    </row>
    <row r="8503" spans="2:6" x14ac:dyDescent="0.15">
      <c r="B8503">
        <f ca="1">IF(INDEX(Transactions!$L:$L,ROW()-8)="",TODAY(),INDEX(Transactions!$G:$G,ROW()-8))</f>
        <v>46238</v>
      </c>
      <c r="F8503">
        <f>IF(INDEX(Transactions!$L:$L,ROW()-8)="",0,INDEX(Transactions!$Q:$Q,ROW()-8))</f>
        <v>0</v>
      </c>
    </row>
    <row r="8504" spans="2:6" x14ac:dyDescent="0.15">
      <c r="B8504">
        <f ca="1">IF(INDEX(Transactions!$L:$L,ROW()-8)="",TODAY(),INDEX(Transactions!$G:$G,ROW()-8))</f>
        <v>46238</v>
      </c>
      <c r="F8504">
        <f>IF(INDEX(Transactions!$L:$L,ROW()-8)="",0,INDEX(Transactions!$Q:$Q,ROW()-8))</f>
        <v>0</v>
      </c>
    </row>
    <row r="8505" spans="2:6" x14ac:dyDescent="0.15">
      <c r="B8505">
        <f ca="1">IF(INDEX(Transactions!$L:$L,ROW()-8)="",TODAY(),INDEX(Transactions!$G:$G,ROW()-8))</f>
        <v>46238</v>
      </c>
      <c r="F8505">
        <f>IF(INDEX(Transactions!$L:$L,ROW()-8)="",0,INDEX(Transactions!$Q:$Q,ROW()-8))</f>
        <v>0</v>
      </c>
    </row>
    <row r="8506" spans="2:6" x14ac:dyDescent="0.15">
      <c r="B8506">
        <f ca="1">IF(INDEX(Transactions!$L:$L,ROW()-8)="",TODAY(),INDEX(Transactions!$G:$G,ROW()-8))</f>
        <v>46238</v>
      </c>
      <c r="F8506">
        <f>IF(INDEX(Transactions!$L:$L,ROW()-8)="",0,INDEX(Transactions!$Q:$Q,ROW()-8))</f>
        <v>0</v>
      </c>
    </row>
    <row r="8507" spans="2:6" x14ac:dyDescent="0.15">
      <c r="B8507">
        <f ca="1">IF(INDEX(Transactions!$L:$L,ROW()-8)="",TODAY(),INDEX(Transactions!$G:$G,ROW()-8))</f>
        <v>46238</v>
      </c>
      <c r="F8507">
        <f>IF(INDEX(Transactions!$L:$L,ROW()-8)="",0,INDEX(Transactions!$Q:$Q,ROW()-8))</f>
        <v>0</v>
      </c>
    </row>
    <row r="8508" spans="2:6" x14ac:dyDescent="0.15">
      <c r="B8508">
        <f ca="1">IF(INDEX(Transactions!$L:$L,ROW()-8)="",TODAY(),INDEX(Transactions!$G:$G,ROW()-8))</f>
        <v>46238</v>
      </c>
      <c r="F8508">
        <f>IF(INDEX(Transactions!$L:$L,ROW()-8)="",0,INDEX(Transactions!$Q:$Q,ROW()-8))</f>
        <v>0</v>
      </c>
    </row>
    <row r="8509" spans="2:6" x14ac:dyDescent="0.15">
      <c r="B8509">
        <f ca="1">IF(INDEX(Transactions!$L:$L,ROW()-8)="",TODAY(),INDEX(Transactions!$G:$G,ROW()-8))</f>
        <v>46238</v>
      </c>
      <c r="F8509">
        <f>IF(INDEX(Transactions!$L:$L,ROW()-8)="",0,INDEX(Transactions!$Q:$Q,ROW()-8))</f>
        <v>0</v>
      </c>
    </row>
    <row r="8510" spans="2:6" x14ac:dyDescent="0.15">
      <c r="B8510">
        <f ca="1">IF(INDEX(Transactions!$L:$L,ROW()-8)="",TODAY(),INDEX(Transactions!$G:$G,ROW()-8))</f>
        <v>46238</v>
      </c>
      <c r="F8510">
        <f>IF(INDEX(Transactions!$L:$L,ROW()-8)="",0,INDEX(Transactions!$Q:$Q,ROW()-8))</f>
        <v>0</v>
      </c>
    </row>
    <row r="8511" spans="2:6" x14ac:dyDescent="0.15">
      <c r="B8511">
        <f ca="1">IF(INDEX(Transactions!$L:$L,ROW()-8)="",TODAY(),INDEX(Transactions!$G:$G,ROW()-8))</f>
        <v>46238</v>
      </c>
      <c r="F8511">
        <f>IF(INDEX(Transactions!$L:$L,ROW()-8)="",0,INDEX(Transactions!$Q:$Q,ROW()-8))</f>
        <v>0</v>
      </c>
    </row>
    <row r="8512" spans="2:6" x14ac:dyDescent="0.15">
      <c r="B8512">
        <f ca="1">IF(INDEX(Transactions!$L:$L,ROW()-8)="",TODAY(),INDEX(Transactions!$G:$G,ROW()-8))</f>
        <v>46238</v>
      </c>
      <c r="F8512">
        <f>IF(INDEX(Transactions!$L:$L,ROW()-8)="",0,INDEX(Transactions!$Q:$Q,ROW()-8))</f>
        <v>0</v>
      </c>
    </row>
    <row r="8513" spans="2:6" x14ac:dyDescent="0.15">
      <c r="B8513">
        <f ca="1">IF(INDEX(Transactions!$L:$L,ROW()-8)="",TODAY(),INDEX(Transactions!$G:$G,ROW()-8))</f>
        <v>46238</v>
      </c>
      <c r="F8513">
        <f>IF(INDEX(Transactions!$L:$L,ROW()-8)="",0,INDEX(Transactions!$Q:$Q,ROW()-8))</f>
        <v>0</v>
      </c>
    </row>
    <row r="8514" spans="2:6" x14ac:dyDescent="0.15">
      <c r="B8514">
        <f ca="1">IF(INDEX(Transactions!$L:$L,ROW()-8)="",TODAY(),INDEX(Transactions!$G:$G,ROW()-8))</f>
        <v>46238</v>
      </c>
      <c r="F8514">
        <f>IF(INDEX(Transactions!$L:$L,ROW()-8)="",0,INDEX(Transactions!$Q:$Q,ROW()-8))</f>
        <v>0</v>
      </c>
    </row>
    <row r="8515" spans="2:6" x14ac:dyDescent="0.15">
      <c r="B8515">
        <f ca="1">IF(INDEX(Transactions!$L:$L,ROW()-8)="",TODAY(),INDEX(Transactions!$G:$G,ROW()-8))</f>
        <v>46238</v>
      </c>
      <c r="F8515">
        <f>IF(INDEX(Transactions!$L:$L,ROW()-8)="",0,INDEX(Transactions!$Q:$Q,ROW()-8))</f>
        <v>0</v>
      </c>
    </row>
    <row r="8516" spans="2:6" x14ac:dyDescent="0.15">
      <c r="B8516">
        <f ca="1">IF(INDEX(Transactions!$L:$L,ROW()-8)="",TODAY(),INDEX(Transactions!$G:$G,ROW()-8))</f>
        <v>46238</v>
      </c>
      <c r="F8516">
        <f>IF(INDEX(Transactions!$L:$L,ROW()-8)="",0,INDEX(Transactions!$Q:$Q,ROW()-8))</f>
        <v>0</v>
      </c>
    </row>
    <row r="8517" spans="2:6" x14ac:dyDescent="0.15">
      <c r="B8517">
        <f ca="1">IF(INDEX(Transactions!$L:$L,ROW()-8)="",TODAY(),INDEX(Transactions!$G:$G,ROW()-8))</f>
        <v>46238</v>
      </c>
      <c r="F8517">
        <f>IF(INDEX(Transactions!$L:$L,ROW()-8)="",0,INDEX(Transactions!$Q:$Q,ROW()-8))</f>
        <v>0</v>
      </c>
    </row>
    <row r="8518" spans="2:6" x14ac:dyDescent="0.15">
      <c r="B8518">
        <f ca="1">IF(INDEX(Transactions!$L:$L,ROW()-8)="",TODAY(),INDEX(Transactions!$G:$G,ROW()-8))</f>
        <v>46238</v>
      </c>
      <c r="F8518">
        <f>IF(INDEX(Transactions!$L:$L,ROW()-8)="",0,INDEX(Transactions!$Q:$Q,ROW()-8))</f>
        <v>0</v>
      </c>
    </row>
    <row r="8519" spans="2:6" x14ac:dyDescent="0.15">
      <c r="B8519">
        <f ca="1">IF(INDEX(Transactions!$L:$L,ROW()-8)="",TODAY(),INDEX(Transactions!$G:$G,ROW()-8))</f>
        <v>46238</v>
      </c>
      <c r="F8519">
        <f>IF(INDEX(Transactions!$L:$L,ROW()-8)="",0,INDEX(Transactions!$Q:$Q,ROW()-8))</f>
        <v>0</v>
      </c>
    </row>
    <row r="8520" spans="2:6" x14ac:dyDescent="0.15">
      <c r="B8520">
        <f ca="1">IF(INDEX(Transactions!$L:$L,ROW()-8)="",TODAY(),INDEX(Transactions!$G:$G,ROW()-8))</f>
        <v>46238</v>
      </c>
      <c r="F8520">
        <f>IF(INDEX(Transactions!$L:$L,ROW()-8)="",0,INDEX(Transactions!$Q:$Q,ROW()-8))</f>
        <v>0</v>
      </c>
    </row>
    <row r="8521" spans="2:6" x14ac:dyDescent="0.15">
      <c r="B8521">
        <f ca="1">IF(INDEX(Transactions!$L:$L,ROW()-8)="",TODAY(),INDEX(Transactions!$G:$G,ROW()-8))</f>
        <v>46238</v>
      </c>
      <c r="F8521">
        <f>IF(INDEX(Transactions!$L:$L,ROW()-8)="",0,INDEX(Transactions!$Q:$Q,ROW()-8))</f>
        <v>0</v>
      </c>
    </row>
    <row r="8522" spans="2:6" x14ac:dyDescent="0.15">
      <c r="B8522">
        <f ca="1">IF(INDEX(Transactions!$L:$L,ROW()-8)="",TODAY(),INDEX(Transactions!$G:$G,ROW()-8))</f>
        <v>46238</v>
      </c>
      <c r="F8522">
        <f>IF(INDEX(Transactions!$L:$L,ROW()-8)="",0,INDEX(Transactions!$Q:$Q,ROW()-8))</f>
        <v>0</v>
      </c>
    </row>
    <row r="8523" spans="2:6" x14ac:dyDescent="0.15">
      <c r="B8523">
        <f ca="1">IF(INDEX(Transactions!$L:$L,ROW()-8)="",TODAY(),INDEX(Transactions!$G:$G,ROW()-8))</f>
        <v>46238</v>
      </c>
      <c r="F8523">
        <f>IF(INDEX(Transactions!$L:$L,ROW()-8)="",0,INDEX(Transactions!$Q:$Q,ROW()-8))</f>
        <v>0</v>
      </c>
    </row>
    <row r="8524" spans="2:6" x14ac:dyDescent="0.15">
      <c r="B8524">
        <f ca="1">IF(INDEX(Transactions!$L:$L,ROW()-8)="",TODAY(),INDEX(Transactions!$G:$G,ROW()-8))</f>
        <v>46238</v>
      </c>
      <c r="F8524">
        <f>IF(INDEX(Transactions!$L:$L,ROW()-8)="",0,INDEX(Transactions!$Q:$Q,ROW()-8))</f>
        <v>0</v>
      </c>
    </row>
    <row r="8525" spans="2:6" x14ac:dyDescent="0.15">
      <c r="B8525">
        <f ca="1">IF(INDEX(Transactions!$L:$L,ROW()-8)="",TODAY(),INDEX(Transactions!$G:$G,ROW()-8))</f>
        <v>46238</v>
      </c>
      <c r="F8525">
        <f>IF(INDEX(Transactions!$L:$L,ROW()-8)="",0,INDEX(Transactions!$Q:$Q,ROW()-8))</f>
        <v>0</v>
      </c>
    </row>
    <row r="8526" spans="2:6" x14ac:dyDescent="0.15">
      <c r="B8526">
        <f ca="1">IF(INDEX(Transactions!$L:$L,ROW()-8)="",TODAY(),INDEX(Transactions!$G:$G,ROW()-8))</f>
        <v>46238</v>
      </c>
      <c r="F8526">
        <f>IF(INDEX(Transactions!$L:$L,ROW()-8)="",0,INDEX(Transactions!$Q:$Q,ROW()-8))</f>
        <v>0</v>
      </c>
    </row>
    <row r="8527" spans="2:6" x14ac:dyDescent="0.15">
      <c r="B8527">
        <f ca="1">IF(INDEX(Transactions!$L:$L,ROW()-8)="",TODAY(),INDEX(Transactions!$G:$G,ROW()-8))</f>
        <v>46238</v>
      </c>
      <c r="F8527">
        <f>IF(INDEX(Transactions!$L:$L,ROW()-8)="",0,INDEX(Transactions!$Q:$Q,ROW()-8))</f>
        <v>0</v>
      </c>
    </row>
    <row r="8528" spans="2:6" x14ac:dyDescent="0.15">
      <c r="B8528">
        <f ca="1">IF(INDEX(Transactions!$L:$L,ROW()-8)="",TODAY(),INDEX(Transactions!$G:$G,ROW()-8))</f>
        <v>46238</v>
      </c>
      <c r="F8528">
        <f>IF(INDEX(Transactions!$L:$L,ROW()-8)="",0,INDEX(Transactions!$Q:$Q,ROW()-8))</f>
        <v>0</v>
      </c>
    </row>
    <row r="8529" spans="2:6" x14ac:dyDescent="0.15">
      <c r="B8529">
        <f ca="1">IF(INDEX(Transactions!$L:$L,ROW()-8)="",TODAY(),INDEX(Transactions!$G:$G,ROW()-8))</f>
        <v>46238</v>
      </c>
      <c r="F8529">
        <f>IF(INDEX(Transactions!$L:$L,ROW()-8)="",0,INDEX(Transactions!$Q:$Q,ROW()-8))</f>
        <v>0</v>
      </c>
    </row>
    <row r="8530" spans="2:6" x14ac:dyDescent="0.15">
      <c r="B8530">
        <f ca="1">IF(INDEX(Transactions!$L:$L,ROW()-8)="",TODAY(),INDEX(Transactions!$G:$G,ROW()-8))</f>
        <v>46238</v>
      </c>
      <c r="F8530">
        <f>IF(INDEX(Transactions!$L:$L,ROW()-8)="",0,INDEX(Transactions!$Q:$Q,ROW()-8))</f>
        <v>0</v>
      </c>
    </row>
    <row r="8531" spans="2:6" x14ac:dyDescent="0.15">
      <c r="B8531">
        <f ca="1">IF(INDEX(Transactions!$L:$L,ROW()-8)="",TODAY(),INDEX(Transactions!$G:$G,ROW()-8))</f>
        <v>46238</v>
      </c>
      <c r="F8531">
        <f>IF(INDEX(Transactions!$L:$L,ROW()-8)="",0,INDEX(Transactions!$Q:$Q,ROW()-8))</f>
        <v>0</v>
      </c>
    </row>
    <row r="8532" spans="2:6" x14ac:dyDescent="0.15">
      <c r="B8532">
        <f ca="1">IF(INDEX(Transactions!$L:$L,ROW()-8)="",TODAY(),INDEX(Transactions!$G:$G,ROW()-8))</f>
        <v>46238</v>
      </c>
      <c r="F8532">
        <f>IF(INDEX(Transactions!$L:$L,ROW()-8)="",0,INDEX(Transactions!$Q:$Q,ROW()-8))</f>
        <v>0</v>
      </c>
    </row>
    <row r="8533" spans="2:6" x14ac:dyDescent="0.15">
      <c r="B8533">
        <f ca="1">IF(INDEX(Transactions!$L:$L,ROW()-8)="",TODAY(),INDEX(Transactions!$G:$G,ROW()-8))</f>
        <v>46238</v>
      </c>
      <c r="F8533">
        <f>IF(INDEX(Transactions!$L:$L,ROW()-8)="",0,INDEX(Transactions!$Q:$Q,ROW()-8))</f>
        <v>0</v>
      </c>
    </row>
    <row r="8534" spans="2:6" x14ac:dyDescent="0.15">
      <c r="B8534">
        <f ca="1">IF(INDEX(Transactions!$L:$L,ROW()-8)="",TODAY(),INDEX(Transactions!$G:$G,ROW()-8))</f>
        <v>46238</v>
      </c>
      <c r="F8534">
        <f>IF(INDEX(Transactions!$L:$L,ROW()-8)="",0,INDEX(Transactions!$Q:$Q,ROW()-8))</f>
        <v>0</v>
      </c>
    </row>
    <row r="8535" spans="2:6" x14ac:dyDescent="0.15">
      <c r="B8535">
        <f ca="1">IF(INDEX(Transactions!$L:$L,ROW()-8)="",TODAY(),INDEX(Transactions!$G:$G,ROW()-8))</f>
        <v>46238</v>
      </c>
      <c r="F8535">
        <f>IF(INDEX(Transactions!$L:$L,ROW()-8)="",0,INDEX(Transactions!$Q:$Q,ROW()-8))</f>
        <v>0</v>
      </c>
    </row>
    <row r="8536" spans="2:6" x14ac:dyDescent="0.15">
      <c r="B8536">
        <f ca="1">IF(INDEX(Transactions!$L:$L,ROW()-8)="",TODAY(),INDEX(Transactions!$G:$G,ROW()-8))</f>
        <v>46238</v>
      </c>
      <c r="F8536">
        <f>IF(INDEX(Transactions!$L:$L,ROW()-8)="",0,INDEX(Transactions!$Q:$Q,ROW()-8))</f>
        <v>0</v>
      </c>
    </row>
    <row r="8537" spans="2:6" x14ac:dyDescent="0.15">
      <c r="B8537">
        <f ca="1">IF(INDEX(Transactions!$L:$L,ROW()-8)="",TODAY(),INDEX(Transactions!$G:$G,ROW()-8))</f>
        <v>46238</v>
      </c>
      <c r="F8537">
        <f>IF(INDEX(Transactions!$L:$L,ROW()-8)="",0,INDEX(Transactions!$Q:$Q,ROW()-8))</f>
        <v>0</v>
      </c>
    </row>
    <row r="8538" spans="2:6" x14ac:dyDescent="0.15">
      <c r="B8538">
        <f ca="1">IF(INDEX(Transactions!$L:$L,ROW()-8)="",TODAY(),INDEX(Transactions!$G:$G,ROW()-8))</f>
        <v>46238</v>
      </c>
      <c r="F8538">
        <f>IF(INDEX(Transactions!$L:$L,ROW()-8)="",0,INDEX(Transactions!$Q:$Q,ROW()-8))</f>
        <v>0</v>
      </c>
    </row>
    <row r="8539" spans="2:6" x14ac:dyDescent="0.15">
      <c r="B8539">
        <f ca="1">IF(INDEX(Transactions!$L:$L,ROW()-8)="",TODAY(),INDEX(Transactions!$G:$G,ROW()-8))</f>
        <v>46238</v>
      </c>
      <c r="F8539">
        <f>IF(INDEX(Transactions!$L:$L,ROW()-8)="",0,INDEX(Transactions!$Q:$Q,ROW()-8))</f>
        <v>0</v>
      </c>
    </row>
    <row r="8540" spans="2:6" x14ac:dyDescent="0.15">
      <c r="B8540">
        <f ca="1">IF(INDEX(Transactions!$L:$L,ROW()-8)="",TODAY(),INDEX(Transactions!$G:$G,ROW()-8))</f>
        <v>46238</v>
      </c>
      <c r="F8540">
        <f>IF(INDEX(Transactions!$L:$L,ROW()-8)="",0,INDEX(Transactions!$Q:$Q,ROW()-8))</f>
        <v>0</v>
      </c>
    </row>
    <row r="8541" spans="2:6" x14ac:dyDescent="0.15">
      <c r="B8541">
        <f ca="1">IF(INDEX(Transactions!$L:$L,ROW()-8)="",TODAY(),INDEX(Transactions!$G:$G,ROW()-8))</f>
        <v>46238</v>
      </c>
      <c r="F8541">
        <f>IF(INDEX(Transactions!$L:$L,ROW()-8)="",0,INDEX(Transactions!$Q:$Q,ROW()-8))</f>
        <v>0</v>
      </c>
    </row>
    <row r="8542" spans="2:6" x14ac:dyDescent="0.15">
      <c r="B8542">
        <f ca="1">IF(INDEX(Transactions!$L:$L,ROW()-8)="",TODAY(),INDEX(Transactions!$G:$G,ROW()-8))</f>
        <v>46238</v>
      </c>
      <c r="F8542">
        <f>IF(INDEX(Transactions!$L:$L,ROW()-8)="",0,INDEX(Transactions!$Q:$Q,ROW()-8))</f>
        <v>0</v>
      </c>
    </row>
    <row r="8543" spans="2:6" x14ac:dyDescent="0.15">
      <c r="B8543">
        <f ca="1">IF(INDEX(Transactions!$L:$L,ROW()-8)="",TODAY(),INDEX(Transactions!$G:$G,ROW()-8))</f>
        <v>46238</v>
      </c>
      <c r="F8543">
        <f>IF(INDEX(Transactions!$L:$L,ROW()-8)="",0,INDEX(Transactions!$Q:$Q,ROW()-8))</f>
        <v>0</v>
      </c>
    </row>
    <row r="8544" spans="2:6" x14ac:dyDescent="0.15">
      <c r="B8544">
        <f ca="1">IF(INDEX(Transactions!$L:$L,ROW()-8)="",TODAY(),INDEX(Transactions!$G:$G,ROW()-8))</f>
        <v>46238</v>
      </c>
      <c r="F8544">
        <f>IF(INDEX(Transactions!$L:$L,ROW()-8)="",0,INDEX(Transactions!$Q:$Q,ROW()-8))</f>
        <v>0</v>
      </c>
    </row>
    <row r="8545" spans="2:6" x14ac:dyDescent="0.15">
      <c r="B8545">
        <f ca="1">IF(INDEX(Transactions!$L:$L,ROW()-8)="",TODAY(),INDEX(Transactions!$G:$G,ROW()-8))</f>
        <v>46238</v>
      </c>
      <c r="F8545">
        <f>IF(INDEX(Transactions!$L:$L,ROW()-8)="",0,INDEX(Transactions!$Q:$Q,ROW()-8))</f>
        <v>0</v>
      </c>
    </row>
    <row r="8546" spans="2:6" x14ac:dyDescent="0.15">
      <c r="B8546">
        <f ca="1">IF(INDEX(Transactions!$L:$L,ROW()-8)="",TODAY(),INDEX(Transactions!$G:$G,ROW()-8))</f>
        <v>46238</v>
      </c>
      <c r="F8546">
        <f>IF(INDEX(Transactions!$L:$L,ROW()-8)="",0,INDEX(Transactions!$Q:$Q,ROW()-8))</f>
        <v>0</v>
      </c>
    </row>
    <row r="8547" spans="2:6" x14ac:dyDescent="0.15">
      <c r="B8547">
        <f ca="1">IF(INDEX(Transactions!$L:$L,ROW()-8)="",TODAY(),INDEX(Transactions!$G:$G,ROW()-8))</f>
        <v>46238</v>
      </c>
      <c r="F8547">
        <f>IF(INDEX(Transactions!$L:$L,ROW()-8)="",0,INDEX(Transactions!$Q:$Q,ROW()-8))</f>
        <v>0</v>
      </c>
    </row>
    <row r="8548" spans="2:6" x14ac:dyDescent="0.15">
      <c r="B8548">
        <f ca="1">IF(INDEX(Transactions!$L:$L,ROW()-8)="",TODAY(),INDEX(Transactions!$G:$G,ROW()-8))</f>
        <v>46238</v>
      </c>
      <c r="F8548">
        <f>IF(INDEX(Transactions!$L:$L,ROW()-8)="",0,INDEX(Transactions!$Q:$Q,ROW()-8))</f>
        <v>0</v>
      </c>
    </row>
    <row r="8549" spans="2:6" x14ac:dyDescent="0.15">
      <c r="B8549">
        <f ca="1">IF(INDEX(Transactions!$L:$L,ROW()-8)="",TODAY(),INDEX(Transactions!$G:$G,ROW()-8))</f>
        <v>46238</v>
      </c>
      <c r="F8549">
        <f>IF(INDEX(Transactions!$L:$L,ROW()-8)="",0,INDEX(Transactions!$Q:$Q,ROW()-8))</f>
        <v>0</v>
      </c>
    </row>
    <row r="8550" spans="2:6" x14ac:dyDescent="0.15">
      <c r="B8550">
        <f ca="1">IF(INDEX(Transactions!$L:$L,ROW()-8)="",TODAY(),INDEX(Transactions!$G:$G,ROW()-8))</f>
        <v>46238</v>
      </c>
      <c r="F8550">
        <f>IF(INDEX(Transactions!$L:$L,ROW()-8)="",0,INDEX(Transactions!$Q:$Q,ROW()-8))</f>
        <v>0</v>
      </c>
    </row>
    <row r="8551" spans="2:6" x14ac:dyDescent="0.15">
      <c r="B8551">
        <f ca="1">IF(INDEX(Transactions!$L:$L,ROW()-8)="",TODAY(),INDEX(Transactions!$G:$G,ROW()-8))</f>
        <v>46238</v>
      </c>
      <c r="F8551">
        <f>IF(INDEX(Transactions!$L:$L,ROW()-8)="",0,INDEX(Transactions!$Q:$Q,ROW()-8))</f>
        <v>0</v>
      </c>
    </row>
    <row r="8552" spans="2:6" x14ac:dyDescent="0.15">
      <c r="B8552">
        <f ca="1">IF(INDEX(Transactions!$L:$L,ROW()-8)="",TODAY(),INDEX(Transactions!$G:$G,ROW()-8))</f>
        <v>46238</v>
      </c>
      <c r="F8552">
        <f>IF(INDEX(Transactions!$L:$L,ROW()-8)="",0,INDEX(Transactions!$Q:$Q,ROW()-8))</f>
        <v>0</v>
      </c>
    </row>
    <row r="8553" spans="2:6" x14ac:dyDescent="0.15">
      <c r="B8553">
        <f ca="1">IF(INDEX(Transactions!$L:$L,ROW()-8)="",TODAY(),INDEX(Transactions!$G:$G,ROW()-8))</f>
        <v>46238</v>
      </c>
      <c r="F8553">
        <f>IF(INDEX(Transactions!$L:$L,ROW()-8)="",0,INDEX(Transactions!$Q:$Q,ROW()-8))</f>
        <v>0</v>
      </c>
    </row>
    <row r="8554" spans="2:6" x14ac:dyDescent="0.15">
      <c r="B8554">
        <f ca="1">IF(INDEX(Transactions!$L:$L,ROW()-8)="",TODAY(),INDEX(Transactions!$G:$G,ROW()-8))</f>
        <v>46238</v>
      </c>
      <c r="F8554">
        <f>IF(INDEX(Transactions!$L:$L,ROW()-8)="",0,INDEX(Transactions!$Q:$Q,ROW()-8))</f>
        <v>0</v>
      </c>
    </row>
    <row r="8555" spans="2:6" x14ac:dyDescent="0.15">
      <c r="B8555">
        <f ca="1">IF(INDEX(Transactions!$L:$L,ROW()-8)="",TODAY(),INDEX(Transactions!$G:$G,ROW()-8))</f>
        <v>46238</v>
      </c>
      <c r="F8555">
        <f>IF(INDEX(Transactions!$L:$L,ROW()-8)="",0,INDEX(Transactions!$Q:$Q,ROW()-8))</f>
        <v>0</v>
      </c>
    </row>
    <row r="8556" spans="2:6" x14ac:dyDescent="0.15">
      <c r="B8556">
        <f ca="1">IF(INDEX(Transactions!$L:$L,ROW()-8)="",TODAY(),INDEX(Transactions!$G:$G,ROW()-8))</f>
        <v>46238</v>
      </c>
      <c r="F8556">
        <f>IF(INDEX(Transactions!$L:$L,ROW()-8)="",0,INDEX(Transactions!$Q:$Q,ROW()-8))</f>
        <v>0</v>
      </c>
    </row>
    <row r="8557" spans="2:6" x14ac:dyDescent="0.15">
      <c r="B8557">
        <f ca="1">IF(INDEX(Transactions!$L:$L,ROW()-8)="",TODAY(),INDEX(Transactions!$G:$G,ROW()-8))</f>
        <v>46238</v>
      </c>
      <c r="F8557">
        <f>IF(INDEX(Transactions!$L:$L,ROW()-8)="",0,INDEX(Transactions!$Q:$Q,ROW()-8))</f>
        <v>0</v>
      </c>
    </row>
    <row r="8558" spans="2:6" x14ac:dyDescent="0.15">
      <c r="B8558">
        <f ca="1">IF(INDEX(Transactions!$L:$L,ROW()-8)="",TODAY(),INDEX(Transactions!$G:$G,ROW()-8))</f>
        <v>46238</v>
      </c>
      <c r="F8558">
        <f>IF(INDEX(Transactions!$L:$L,ROW()-8)="",0,INDEX(Transactions!$Q:$Q,ROW()-8))</f>
        <v>0</v>
      </c>
    </row>
    <row r="8559" spans="2:6" x14ac:dyDescent="0.15">
      <c r="B8559">
        <f ca="1">IF(INDEX(Transactions!$L:$L,ROW()-8)="",TODAY(),INDEX(Transactions!$G:$G,ROW()-8))</f>
        <v>46238</v>
      </c>
      <c r="F8559">
        <f>IF(INDEX(Transactions!$L:$L,ROW()-8)="",0,INDEX(Transactions!$Q:$Q,ROW()-8))</f>
        <v>0</v>
      </c>
    </row>
    <row r="8560" spans="2:6" x14ac:dyDescent="0.15">
      <c r="B8560">
        <f ca="1">IF(INDEX(Transactions!$L:$L,ROW()-8)="",TODAY(),INDEX(Transactions!$G:$G,ROW()-8))</f>
        <v>46238</v>
      </c>
      <c r="F8560">
        <f>IF(INDEX(Transactions!$L:$L,ROW()-8)="",0,INDEX(Transactions!$Q:$Q,ROW()-8))</f>
        <v>0</v>
      </c>
    </row>
    <row r="8561" spans="2:6" x14ac:dyDescent="0.15">
      <c r="B8561">
        <f ca="1">IF(INDEX(Transactions!$L:$L,ROW()-8)="",TODAY(),INDEX(Transactions!$G:$G,ROW()-8))</f>
        <v>46238</v>
      </c>
      <c r="F8561">
        <f>IF(INDEX(Transactions!$L:$L,ROW()-8)="",0,INDEX(Transactions!$Q:$Q,ROW()-8))</f>
        <v>0</v>
      </c>
    </row>
    <row r="8562" spans="2:6" x14ac:dyDescent="0.15">
      <c r="B8562">
        <f ca="1">IF(INDEX(Transactions!$L:$L,ROW()-8)="",TODAY(),INDEX(Transactions!$G:$G,ROW()-8))</f>
        <v>46238</v>
      </c>
      <c r="F8562">
        <f>IF(INDEX(Transactions!$L:$L,ROW()-8)="",0,INDEX(Transactions!$Q:$Q,ROW()-8))</f>
        <v>0</v>
      </c>
    </row>
    <row r="8563" spans="2:6" x14ac:dyDescent="0.15">
      <c r="B8563">
        <f ca="1">IF(INDEX(Transactions!$L:$L,ROW()-8)="",TODAY(),INDEX(Transactions!$G:$G,ROW()-8))</f>
        <v>46238</v>
      </c>
      <c r="F8563">
        <f>IF(INDEX(Transactions!$L:$L,ROW()-8)="",0,INDEX(Transactions!$Q:$Q,ROW()-8))</f>
        <v>0</v>
      </c>
    </row>
    <row r="8564" spans="2:6" x14ac:dyDescent="0.15">
      <c r="B8564">
        <f ca="1">IF(INDEX(Transactions!$L:$L,ROW()-8)="",TODAY(),INDEX(Transactions!$G:$G,ROW()-8))</f>
        <v>46238</v>
      </c>
      <c r="F8564">
        <f>IF(INDEX(Transactions!$L:$L,ROW()-8)="",0,INDEX(Transactions!$Q:$Q,ROW()-8))</f>
        <v>0</v>
      </c>
    </row>
    <row r="8565" spans="2:6" x14ac:dyDescent="0.15">
      <c r="B8565">
        <f ca="1">IF(INDEX(Transactions!$L:$L,ROW()-8)="",TODAY(),INDEX(Transactions!$G:$G,ROW()-8))</f>
        <v>46238</v>
      </c>
      <c r="F8565">
        <f>IF(INDEX(Transactions!$L:$L,ROW()-8)="",0,INDEX(Transactions!$Q:$Q,ROW()-8))</f>
        <v>0</v>
      </c>
    </row>
    <row r="8566" spans="2:6" x14ac:dyDescent="0.15">
      <c r="B8566">
        <f ca="1">IF(INDEX(Transactions!$L:$L,ROW()-8)="",TODAY(),INDEX(Transactions!$G:$G,ROW()-8))</f>
        <v>46238</v>
      </c>
      <c r="F8566">
        <f>IF(INDEX(Transactions!$L:$L,ROW()-8)="",0,INDEX(Transactions!$Q:$Q,ROW()-8))</f>
        <v>0</v>
      </c>
    </row>
    <row r="8567" spans="2:6" x14ac:dyDescent="0.15">
      <c r="B8567">
        <f ca="1">IF(INDEX(Transactions!$L:$L,ROW()-8)="",TODAY(),INDEX(Transactions!$G:$G,ROW()-8))</f>
        <v>46238</v>
      </c>
      <c r="F8567">
        <f>IF(INDEX(Transactions!$L:$L,ROW()-8)="",0,INDEX(Transactions!$Q:$Q,ROW()-8))</f>
        <v>0</v>
      </c>
    </row>
    <row r="8568" spans="2:6" x14ac:dyDescent="0.15">
      <c r="B8568">
        <f ca="1">IF(INDEX(Transactions!$L:$L,ROW()-8)="",TODAY(),INDEX(Transactions!$G:$G,ROW()-8))</f>
        <v>46238</v>
      </c>
      <c r="F8568">
        <f>IF(INDEX(Transactions!$L:$L,ROW()-8)="",0,INDEX(Transactions!$Q:$Q,ROW()-8))</f>
        <v>0</v>
      </c>
    </row>
    <row r="8569" spans="2:6" x14ac:dyDescent="0.15">
      <c r="B8569">
        <f ca="1">IF(INDEX(Transactions!$L:$L,ROW()-8)="",TODAY(),INDEX(Transactions!$G:$G,ROW()-8))</f>
        <v>46238</v>
      </c>
      <c r="F8569">
        <f>IF(INDEX(Transactions!$L:$L,ROW()-8)="",0,INDEX(Transactions!$Q:$Q,ROW()-8))</f>
        <v>0</v>
      </c>
    </row>
    <row r="8570" spans="2:6" x14ac:dyDescent="0.15">
      <c r="B8570">
        <f ca="1">IF(INDEX(Transactions!$L:$L,ROW()-8)="",TODAY(),INDEX(Transactions!$G:$G,ROW()-8))</f>
        <v>46238</v>
      </c>
      <c r="F8570">
        <f>IF(INDEX(Transactions!$L:$L,ROW()-8)="",0,INDEX(Transactions!$Q:$Q,ROW()-8))</f>
        <v>0</v>
      </c>
    </row>
    <row r="8571" spans="2:6" x14ac:dyDescent="0.15">
      <c r="B8571">
        <f ca="1">IF(INDEX(Transactions!$L:$L,ROW()-8)="",TODAY(),INDEX(Transactions!$G:$G,ROW()-8))</f>
        <v>46238</v>
      </c>
      <c r="F8571">
        <f>IF(INDEX(Transactions!$L:$L,ROW()-8)="",0,INDEX(Transactions!$Q:$Q,ROW()-8))</f>
        <v>0</v>
      </c>
    </row>
    <row r="8572" spans="2:6" x14ac:dyDescent="0.15">
      <c r="B8572">
        <f ca="1">IF(INDEX(Transactions!$L:$L,ROW()-8)="",TODAY(),INDEX(Transactions!$G:$G,ROW()-8))</f>
        <v>46238</v>
      </c>
      <c r="F8572">
        <f>IF(INDEX(Transactions!$L:$L,ROW()-8)="",0,INDEX(Transactions!$Q:$Q,ROW()-8))</f>
        <v>0</v>
      </c>
    </row>
    <row r="8573" spans="2:6" x14ac:dyDescent="0.15">
      <c r="B8573">
        <f ca="1">IF(INDEX(Transactions!$L:$L,ROW()-8)="",TODAY(),INDEX(Transactions!$G:$G,ROW()-8))</f>
        <v>46238</v>
      </c>
      <c r="F8573">
        <f>IF(INDEX(Transactions!$L:$L,ROW()-8)="",0,INDEX(Transactions!$Q:$Q,ROW()-8))</f>
        <v>0</v>
      </c>
    </row>
    <row r="8574" spans="2:6" x14ac:dyDescent="0.15">
      <c r="B8574">
        <f ca="1">IF(INDEX(Transactions!$L:$L,ROW()-8)="",TODAY(),INDEX(Transactions!$G:$G,ROW()-8))</f>
        <v>46238</v>
      </c>
      <c r="F8574">
        <f>IF(INDEX(Transactions!$L:$L,ROW()-8)="",0,INDEX(Transactions!$Q:$Q,ROW()-8))</f>
        <v>0</v>
      </c>
    </row>
    <row r="8575" spans="2:6" x14ac:dyDescent="0.15">
      <c r="B8575">
        <f ca="1">IF(INDEX(Transactions!$L:$L,ROW()-8)="",TODAY(),INDEX(Transactions!$G:$G,ROW()-8))</f>
        <v>46238</v>
      </c>
      <c r="F8575">
        <f>IF(INDEX(Transactions!$L:$L,ROW()-8)="",0,INDEX(Transactions!$Q:$Q,ROW()-8))</f>
        <v>0</v>
      </c>
    </row>
    <row r="8576" spans="2:6" x14ac:dyDescent="0.15">
      <c r="B8576">
        <f ca="1">IF(INDEX(Transactions!$L:$L,ROW()-8)="",TODAY(),INDEX(Transactions!$G:$G,ROW()-8))</f>
        <v>46238</v>
      </c>
      <c r="F8576">
        <f>IF(INDEX(Transactions!$L:$L,ROW()-8)="",0,INDEX(Transactions!$Q:$Q,ROW()-8))</f>
        <v>0</v>
      </c>
    </row>
    <row r="8577" spans="2:6" x14ac:dyDescent="0.15">
      <c r="B8577">
        <f ca="1">IF(INDEX(Transactions!$L:$L,ROW()-8)="",TODAY(),INDEX(Transactions!$G:$G,ROW()-8))</f>
        <v>46238</v>
      </c>
      <c r="F8577">
        <f>IF(INDEX(Transactions!$L:$L,ROW()-8)="",0,INDEX(Transactions!$Q:$Q,ROW()-8))</f>
        <v>0</v>
      </c>
    </row>
    <row r="8578" spans="2:6" x14ac:dyDescent="0.15">
      <c r="B8578">
        <f ca="1">IF(INDEX(Transactions!$L:$L,ROW()-8)="",TODAY(),INDEX(Transactions!$G:$G,ROW()-8))</f>
        <v>46238</v>
      </c>
      <c r="F8578">
        <f>IF(INDEX(Transactions!$L:$L,ROW()-8)="",0,INDEX(Transactions!$Q:$Q,ROW()-8))</f>
        <v>0</v>
      </c>
    </row>
    <row r="8579" spans="2:6" x14ac:dyDescent="0.15">
      <c r="B8579">
        <f ca="1">IF(INDEX(Transactions!$L:$L,ROW()-8)="",TODAY(),INDEX(Transactions!$G:$G,ROW()-8))</f>
        <v>46238</v>
      </c>
      <c r="F8579">
        <f>IF(INDEX(Transactions!$L:$L,ROW()-8)="",0,INDEX(Transactions!$Q:$Q,ROW()-8))</f>
        <v>0</v>
      </c>
    </row>
    <row r="8580" spans="2:6" x14ac:dyDescent="0.15">
      <c r="B8580">
        <f ca="1">IF(INDEX(Transactions!$L:$L,ROW()-8)="",TODAY(),INDEX(Transactions!$G:$G,ROW()-8))</f>
        <v>46238</v>
      </c>
      <c r="F8580">
        <f>IF(INDEX(Transactions!$L:$L,ROW()-8)="",0,INDEX(Transactions!$Q:$Q,ROW()-8))</f>
        <v>0</v>
      </c>
    </row>
    <row r="8581" spans="2:6" x14ac:dyDescent="0.15">
      <c r="B8581">
        <f ca="1">IF(INDEX(Transactions!$L:$L,ROW()-8)="",TODAY(),INDEX(Transactions!$G:$G,ROW()-8))</f>
        <v>46238</v>
      </c>
      <c r="F8581">
        <f>IF(INDEX(Transactions!$L:$L,ROW()-8)="",0,INDEX(Transactions!$Q:$Q,ROW()-8))</f>
        <v>0</v>
      </c>
    </row>
    <row r="8582" spans="2:6" x14ac:dyDescent="0.15">
      <c r="B8582">
        <f ca="1">IF(INDEX(Transactions!$L:$L,ROW()-8)="",TODAY(),INDEX(Transactions!$G:$G,ROW()-8))</f>
        <v>46238</v>
      </c>
      <c r="F8582">
        <f>IF(INDEX(Transactions!$L:$L,ROW()-8)="",0,INDEX(Transactions!$Q:$Q,ROW()-8))</f>
        <v>0</v>
      </c>
    </row>
    <row r="8583" spans="2:6" x14ac:dyDescent="0.15">
      <c r="B8583">
        <f ca="1">IF(INDEX(Transactions!$L:$L,ROW()-8)="",TODAY(),INDEX(Transactions!$G:$G,ROW()-8))</f>
        <v>46238</v>
      </c>
      <c r="F8583">
        <f>IF(INDEX(Transactions!$L:$L,ROW()-8)="",0,INDEX(Transactions!$Q:$Q,ROW()-8))</f>
        <v>0</v>
      </c>
    </row>
    <row r="8584" spans="2:6" x14ac:dyDescent="0.15">
      <c r="B8584">
        <f ca="1">IF(INDEX(Transactions!$L:$L,ROW()-8)="",TODAY(),INDEX(Transactions!$G:$G,ROW()-8))</f>
        <v>46238</v>
      </c>
      <c r="F8584">
        <f>IF(INDEX(Transactions!$L:$L,ROW()-8)="",0,INDEX(Transactions!$Q:$Q,ROW()-8))</f>
        <v>0</v>
      </c>
    </row>
    <row r="8585" spans="2:6" x14ac:dyDescent="0.15">
      <c r="B8585">
        <f ca="1">IF(INDEX(Transactions!$L:$L,ROW()-8)="",TODAY(),INDEX(Transactions!$G:$G,ROW()-8))</f>
        <v>46238</v>
      </c>
      <c r="F8585">
        <f>IF(INDEX(Transactions!$L:$L,ROW()-8)="",0,INDEX(Transactions!$Q:$Q,ROW()-8))</f>
        <v>0</v>
      </c>
    </row>
    <row r="8586" spans="2:6" x14ac:dyDescent="0.15">
      <c r="B8586">
        <f ca="1">IF(INDEX(Transactions!$L:$L,ROW()-8)="",TODAY(),INDEX(Transactions!$G:$G,ROW()-8))</f>
        <v>46238</v>
      </c>
      <c r="F8586">
        <f>IF(INDEX(Transactions!$L:$L,ROW()-8)="",0,INDEX(Transactions!$Q:$Q,ROW()-8))</f>
        <v>0</v>
      </c>
    </row>
    <row r="8587" spans="2:6" x14ac:dyDescent="0.15">
      <c r="B8587">
        <f ca="1">IF(INDEX(Transactions!$L:$L,ROW()-8)="",TODAY(),INDEX(Transactions!$G:$G,ROW()-8))</f>
        <v>46238</v>
      </c>
      <c r="F8587">
        <f>IF(INDEX(Transactions!$L:$L,ROW()-8)="",0,INDEX(Transactions!$Q:$Q,ROW()-8))</f>
        <v>0</v>
      </c>
    </row>
    <row r="8588" spans="2:6" x14ac:dyDescent="0.15">
      <c r="B8588">
        <f ca="1">IF(INDEX(Transactions!$L:$L,ROW()-8)="",TODAY(),INDEX(Transactions!$G:$G,ROW()-8))</f>
        <v>46238</v>
      </c>
      <c r="F8588">
        <f>IF(INDEX(Transactions!$L:$L,ROW()-8)="",0,INDEX(Transactions!$Q:$Q,ROW()-8))</f>
        <v>0</v>
      </c>
    </row>
    <row r="8589" spans="2:6" x14ac:dyDescent="0.15">
      <c r="B8589">
        <f ca="1">IF(INDEX(Transactions!$L:$L,ROW()-8)="",TODAY(),INDEX(Transactions!$G:$G,ROW()-8))</f>
        <v>46238</v>
      </c>
      <c r="F8589">
        <f>IF(INDEX(Transactions!$L:$L,ROW()-8)="",0,INDEX(Transactions!$Q:$Q,ROW()-8))</f>
        <v>0</v>
      </c>
    </row>
    <row r="8590" spans="2:6" x14ac:dyDescent="0.15">
      <c r="B8590">
        <f ca="1">IF(INDEX(Transactions!$L:$L,ROW()-8)="",TODAY(),INDEX(Transactions!$G:$G,ROW()-8))</f>
        <v>46238</v>
      </c>
      <c r="F8590">
        <f>IF(INDEX(Transactions!$L:$L,ROW()-8)="",0,INDEX(Transactions!$Q:$Q,ROW()-8))</f>
        <v>0</v>
      </c>
    </row>
    <row r="8591" spans="2:6" x14ac:dyDescent="0.15">
      <c r="B8591">
        <f ca="1">IF(INDEX(Transactions!$L:$L,ROW()-8)="",TODAY(),INDEX(Transactions!$G:$G,ROW()-8))</f>
        <v>46238</v>
      </c>
      <c r="F8591">
        <f>IF(INDEX(Transactions!$L:$L,ROW()-8)="",0,INDEX(Transactions!$Q:$Q,ROW()-8))</f>
        <v>0</v>
      </c>
    </row>
    <row r="8592" spans="2:6" x14ac:dyDescent="0.15">
      <c r="B8592">
        <f ca="1">IF(INDEX(Transactions!$L:$L,ROW()-8)="",TODAY(),INDEX(Transactions!$G:$G,ROW()-8))</f>
        <v>46238</v>
      </c>
      <c r="F8592">
        <f>IF(INDEX(Transactions!$L:$L,ROW()-8)="",0,INDEX(Transactions!$Q:$Q,ROW()-8))</f>
        <v>0</v>
      </c>
    </row>
    <row r="8593" spans="2:6" x14ac:dyDescent="0.15">
      <c r="B8593">
        <f ca="1">IF(INDEX(Transactions!$L:$L,ROW()-8)="",TODAY(),INDEX(Transactions!$G:$G,ROW()-8))</f>
        <v>46238</v>
      </c>
      <c r="F8593">
        <f>IF(INDEX(Transactions!$L:$L,ROW()-8)="",0,INDEX(Transactions!$Q:$Q,ROW()-8))</f>
        <v>0</v>
      </c>
    </row>
    <row r="8594" spans="2:6" x14ac:dyDescent="0.15">
      <c r="B8594">
        <f ca="1">IF(INDEX(Transactions!$L:$L,ROW()-8)="",TODAY(),INDEX(Transactions!$G:$G,ROW()-8))</f>
        <v>46238</v>
      </c>
      <c r="F8594">
        <f>IF(INDEX(Transactions!$L:$L,ROW()-8)="",0,INDEX(Transactions!$Q:$Q,ROW()-8))</f>
        <v>0</v>
      </c>
    </row>
    <row r="8595" spans="2:6" x14ac:dyDescent="0.15">
      <c r="B8595">
        <f ca="1">IF(INDEX(Transactions!$L:$L,ROW()-8)="",TODAY(),INDEX(Transactions!$G:$G,ROW()-8))</f>
        <v>46238</v>
      </c>
      <c r="F8595">
        <f>IF(INDEX(Transactions!$L:$L,ROW()-8)="",0,INDEX(Transactions!$Q:$Q,ROW()-8))</f>
        <v>0</v>
      </c>
    </row>
    <row r="8596" spans="2:6" x14ac:dyDescent="0.15">
      <c r="B8596">
        <f ca="1">IF(INDEX(Transactions!$L:$L,ROW()-8)="",TODAY(),INDEX(Transactions!$G:$G,ROW()-8))</f>
        <v>46238</v>
      </c>
      <c r="F8596">
        <f>IF(INDEX(Transactions!$L:$L,ROW()-8)="",0,INDEX(Transactions!$Q:$Q,ROW()-8))</f>
        <v>0</v>
      </c>
    </row>
    <row r="8597" spans="2:6" x14ac:dyDescent="0.15">
      <c r="B8597">
        <f ca="1">IF(INDEX(Transactions!$L:$L,ROW()-8)="",TODAY(),INDEX(Transactions!$G:$G,ROW()-8))</f>
        <v>46238</v>
      </c>
      <c r="F8597">
        <f>IF(INDEX(Transactions!$L:$L,ROW()-8)="",0,INDEX(Transactions!$Q:$Q,ROW()-8))</f>
        <v>0</v>
      </c>
    </row>
    <row r="8598" spans="2:6" x14ac:dyDescent="0.15">
      <c r="B8598">
        <f ca="1">IF(INDEX(Transactions!$L:$L,ROW()-8)="",TODAY(),INDEX(Transactions!$G:$G,ROW()-8))</f>
        <v>46238</v>
      </c>
      <c r="F8598">
        <f>IF(INDEX(Transactions!$L:$L,ROW()-8)="",0,INDEX(Transactions!$Q:$Q,ROW()-8))</f>
        <v>0</v>
      </c>
    </row>
    <row r="8599" spans="2:6" x14ac:dyDescent="0.15">
      <c r="B8599">
        <f ca="1">IF(INDEX(Transactions!$L:$L,ROW()-8)="",TODAY(),INDEX(Transactions!$G:$G,ROW()-8))</f>
        <v>46238</v>
      </c>
      <c r="F8599">
        <f>IF(INDEX(Transactions!$L:$L,ROW()-8)="",0,INDEX(Transactions!$Q:$Q,ROW()-8))</f>
        <v>0</v>
      </c>
    </row>
    <row r="8600" spans="2:6" x14ac:dyDescent="0.15">
      <c r="B8600">
        <f ca="1">IF(INDEX(Transactions!$L:$L,ROW()-8)="",TODAY(),INDEX(Transactions!$G:$G,ROW()-8))</f>
        <v>46238</v>
      </c>
      <c r="F8600">
        <f>IF(INDEX(Transactions!$L:$L,ROW()-8)="",0,INDEX(Transactions!$Q:$Q,ROW()-8))</f>
        <v>0</v>
      </c>
    </row>
    <row r="8601" spans="2:6" x14ac:dyDescent="0.15">
      <c r="B8601">
        <f ca="1">IF(INDEX(Transactions!$L:$L,ROW()-8)="",TODAY(),INDEX(Transactions!$G:$G,ROW()-8))</f>
        <v>46238</v>
      </c>
      <c r="F8601">
        <f>IF(INDEX(Transactions!$L:$L,ROW()-8)="",0,INDEX(Transactions!$Q:$Q,ROW()-8))</f>
        <v>0</v>
      </c>
    </row>
    <row r="8602" spans="2:6" x14ac:dyDescent="0.15">
      <c r="B8602">
        <f ca="1">IF(INDEX(Transactions!$L:$L,ROW()-8)="",TODAY(),INDEX(Transactions!$G:$G,ROW()-8))</f>
        <v>46238</v>
      </c>
      <c r="F8602">
        <f>IF(INDEX(Transactions!$L:$L,ROW()-8)="",0,INDEX(Transactions!$Q:$Q,ROW()-8))</f>
        <v>0</v>
      </c>
    </row>
    <row r="8603" spans="2:6" x14ac:dyDescent="0.15">
      <c r="B8603">
        <f ca="1">IF(INDEX(Transactions!$L:$L,ROW()-8)="",TODAY(),INDEX(Transactions!$G:$G,ROW()-8))</f>
        <v>46238</v>
      </c>
      <c r="F8603">
        <f>IF(INDEX(Transactions!$L:$L,ROW()-8)="",0,INDEX(Transactions!$Q:$Q,ROW()-8))</f>
        <v>0</v>
      </c>
    </row>
    <row r="8604" spans="2:6" x14ac:dyDescent="0.15">
      <c r="B8604">
        <f ca="1">IF(INDEX(Transactions!$L:$L,ROW()-8)="",TODAY(),INDEX(Transactions!$G:$G,ROW()-8))</f>
        <v>46238</v>
      </c>
      <c r="F8604">
        <f>IF(INDEX(Transactions!$L:$L,ROW()-8)="",0,INDEX(Transactions!$Q:$Q,ROW()-8))</f>
        <v>0</v>
      </c>
    </row>
    <row r="8605" spans="2:6" x14ac:dyDescent="0.15">
      <c r="B8605">
        <f ca="1">IF(INDEX(Transactions!$L:$L,ROW()-8)="",TODAY(),INDEX(Transactions!$G:$G,ROW()-8))</f>
        <v>46238</v>
      </c>
      <c r="F8605">
        <f>IF(INDEX(Transactions!$L:$L,ROW()-8)="",0,INDEX(Transactions!$Q:$Q,ROW()-8))</f>
        <v>0</v>
      </c>
    </row>
    <row r="8606" spans="2:6" x14ac:dyDescent="0.15">
      <c r="B8606">
        <f ca="1">IF(INDEX(Transactions!$L:$L,ROW()-8)="",TODAY(),INDEX(Transactions!$G:$G,ROW()-8))</f>
        <v>46238</v>
      </c>
      <c r="F8606">
        <f>IF(INDEX(Transactions!$L:$L,ROW()-8)="",0,INDEX(Transactions!$Q:$Q,ROW()-8))</f>
        <v>0</v>
      </c>
    </row>
    <row r="8607" spans="2:6" x14ac:dyDescent="0.15">
      <c r="B8607">
        <f ca="1">IF(INDEX(Transactions!$L:$L,ROW()-8)="",TODAY(),INDEX(Transactions!$G:$G,ROW()-8))</f>
        <v>46238</v>
      </c>
      <c r="F8607">
        <f>IF(INDEX(Transactions!$L:$L,ROW()-8)="",0,INDEX(Transactions!$Q:$Q,ROW()-8))</f>
        <v>0</v>
      </c>
    </row>
    <row r="8608" spans="2:6" x14ac:dyDescent="0.15">
      <c r="B8608">
        <f ca="1">IF(INDEX(Transactions!$L:$L,ROW()-8)="",TODAY(),INDEX(Transactions!$G:$G,ROW()-8))</f>
        <v>46238</v>
      </c>
      <c r="F8608">
        <f>IF(INDEX(Transactions!$L:$L,ROW()-8)="",0,INDEX(Transactions!$Q:$Q,ROW()-8))</f>
        <v>0</v>
      </c>
    </row>
    <row r="8609" spans="2:6" x14ac:dyDescent="0.15">
      <c r="B8609">
        <f ca="1">IF(INDEX(Transactions!$L:$L,ROW()-8)="",TODAY(),INDEX(Transactions!$G:$G,ROW()-8))</f>
        <v>46238</v>
      </c>
      <c r="F8609">
        <f>IF(INDEX(Transactions!$L:$L,ROW()-8)="",0,INDEX(Transactions!$Q:$Q,ROW()-8))</f>
        <v>0</v>
      </c>
    </row>
    <row r="8610" spans="2:6" x14ac:dyDescent="0.15">
      <c r="B8610">
        <f ca="1">IF(INDEX(Transactions!$L:$L,ROW()-8)="",TODAY(),INDEX(Transactions!$G:$G,ROW()-8))</f>
        <v>46238</v>
      </c>
      <c r="F8610">
        <f>IF(INDEX(Transactions!$L:$L,ROW()-8)="",0,INDEX(Transactions!$Q:$Q,ROW()-8))</f>
        <v>0</v>
      </c>
    </row>
    <row r="8611" spans="2:6" x14ac:dyDescent="0.15">
      <c r="B8611">
        <f ca="1">IF(INDEX(Transactions!$L:$L,ROW()-8)="",TODAY(),INDEX(Transactions!$G:$G,ROW()-8))</f>
        <v>46238</v>
      </c>
      <c r="F8611">
        <f>IF(INDEX(Transactions!$L:$L,ROW()-8)="",0,INDEX(Transactions!$Q:$Q,ROW()-8))</f>
        <v>0</v>
      </c>
    </row>
    <row r="8612" spans="2:6" x14ac:dyDescent="0.15">
      <c r="B8612">
        <f ca="1">IF(INDEX(Transactions!$L:$L,ROW()-8)="",TODAY(),INDEX(Transactions!$G:$G,ROW()-8))</f>
        <v>46238</v>
      </c>
      <c r="F8612">
        <f>IF(INDEX(Transactions!$L:$L,ROW()-8)="",0,INDEX(Transactions!$Q:$Q,ROW()-8))</f>
        <v>0</v>
      </c>
    </row>
    <row r="8613" spans="2:6" x14ac:dyDescent="0.15">
      <c r="B8613">
        <f ca="1">IF(INDEX(Transactions!$L:$L,ROW()-8)="",TODAY(),INDEX(Transactions!$G:$G,ROW()-8))</f>
        <v>46238</v>
      </c>
      <c r="F8613">
        <f>IF(INDEX(Transactions!$L:$L,ROW()-8)="",0,INDEX(Transactions!$Q:$Q,ROW()-8))</f>
        <v>0</v>
      </c>
    </row>
    <row r="8614" spans="2:6" x14ac:dyDescent="0.15">
      <c r="B8614">
        <f ca="1">IF(INDEX(Transactions!$L:$L,ROW()-8)="",TODAY(),INDEX(Transactions!$G:$G,ROW()-8))</f>
        <v>46238</v>
      </c>
      <c r="F8614">
        <f>IF(INDEX(Transactions!$L:$L,ROW()-8)="",0,INDEX(Transactions!$Q:$Q,ROW()-8))</f>
        <v>0</v>
      </c>
    </row>
    <row r="8615" spans="2:6" x14ac:dyDescent="0.15">
      <c r="B8615">
        <f ca="1">IF(INDEX(Transactions!$L:$L,ROW()-8)="",TODAY(),INDEX(Transactions!$G:$G,ROW()-8))</f>
        <v>46238</v>
      </c>
      <c r="F8615">
        <f>IF(INDEX(Transactions!$L:$L,ROW()-8)="",0,INDEX(Transactions!$Q:$Q,ROW()-8))</f>
        <v>0</v>
      </c>
    </row>
    <row r="8616" spans="2:6" x14ac:dyDescent="0.15">
      <c r="B8616">
        <f ca="1">IF(INDEX(Transactions!$L:$L,ROW()-8)="",TODAY(),INDEX(Transactions!$G:$G,ROW()-8))</f>
        <v>46238</v>
      </c>
      <c r="F8616">
        <f>IF(INDEX(Transactions!$L:$L,ROW()-8)="",0,INDEX(Transactions!$Q:$Q,ROW()-8))</f>
        <v>0</v>
      </c>
    </row>
    <row r="8617" spans="2:6" x14ac:dyDescent="0.15">
      <c r="B8617">
        <f ca="1">IF(INDEX(Transactions!$L:$L,ROW()-8)="",TODAY(),INDEX(Transactions!$G:$G,ROW()-8))</f>
        <v>46238</v>
      </c>
      <c r="F8617">
        <f>IF(INDEX(Transactions!$L:$L,ROW()-8)="",0,INDEX(Transactions!$Q:$Q,ROW()-8))</f>
        <v>0</v>
      </c>
    </row>
    <row r="8618" spans="2:6" x14ac:dyDescent="0.15">
      <c r="B8618">
        <f ca="1">IF(INDEX(Transactions!$L:$L,ROW()-8)="",TODAY(),INDEX(Transactions!$G:$G,ROW()-8))</f>
        <v>46238</v>
      </c>
      <c r="F8618">
        <f>IF(INDEX(Transactions!$L:$L,ROW()-8)="",0,INDEX(Transactions!$Q:$Q,ROW()-8))</f>
        <v>0</v>
      </c>
    </row>
    <row r="8619" spans="2:6" x14ac:dyDescent="0.15">
      <c r="B8619">
        <f ca="1">IF(INDEX(Transactions!$L:$L,ROW()-8)="",TODAY(),INDEX(Transactions!$G:$G,ROW()-8))</f>
        <v>46238</v>
      </c>
      <c r="F8619">
        <f>IF(INDEX(Transactions!$L:$L,ROW()-8)="",0,INDEX(Transactions!$Q:$Q,ROW()-8))</f>
        <v>0</v>
      </c>
    </row>
    <row r="8620" spans="2:6" x14ac:dyDescent="0.15">
      <c r="B8620">
        <f ca="1">IF(INDEX(Transactions!$L:$L,ROW()-8)="",TODAY(),INDEX(Transactions!$G:$G,ROW()-8))</f>
        <v>46238</v>
      </c>
      <c r="F8620">
        <f>IF(INDEX(Transactions!$L:$L,ROW()-8)="",0,INDEX(Transactions!$Q:$Q,ROW()-8))</f>
        <v>0</v>
      </c>
    </row>
    <row r="8621" spans="2:6" x14ac:dyDescent="0.15">
      <c r="B8621">
        <f ca="1">IF(INDEX(Transactions!$L:$L,ROW()-8)="",TODAY(),INDEX(Transactions!$G:$G,ROW()-8))</f>
        <v>46238</v>
      </c>
      <c r="F8621">
        <f>IF(INDEX(Transactions!$L:$L,ROW()-8)="",0,INDEX(Transactions!$Q:$Q,ROW()-8))</f>
        <v>0</v>
      </c>
    </row>
    <row r="8622" spans="2:6" x14ac:dyDescent="0.15">
      <c r="B8622">
        <f ca="1">IF(INDEX(Transactions!$L:$L,ROW()-8)="",TODAY(),INDEX(Transactions!$G:$G,ROW()-8))</f>
        <v>46238</v>
      </c>
      <c r="F8622">
        <f>IF(INDEX(Transactions!$L:$L,ROW()-8)="",0,INDEX(Transactions!$Q:$Q,ROW()-8))</f>
        <v>0</v>
      </c>
    </row>
    <row r="8623" spans="2:6" x14ac:dyDescent="0.15">
      <c r="B8623">
        <f ca="1">IF(INDEX(Transactions!$L:$L,ROW()-8)="",TODAY(),INDEX(Transactions!$G:$G,ROW()-8))</f>
        <v>46238</v>
      </c>
      <c r="F8623">
        <f>IF(INDEX(Transactions!$L:$L,ROW()-8)="",0,INDEX(Transactions!$Q:$Q,ROW()-8))</f>
        <v>0</v>
      </c>
    </row>
    <row r="8624" spans="2:6" x14ac:dyDescent="0.15">
      <c r="B8624">
        <f ca="1">IF(INDEX(Transactions!$L:$L,ROW()-8)="",TODAY(),INDEX(Transactions!$G:$G,ROW()-8))</f>
        <v>46238</v>
      </c>
      <c r="F8624">
        <f>IF(INDEX(Transactions!$L:$L,ROW()-8)="",0,INDEX(Transactions!$Q:$Q,ROW()-8))</f>
        <v>0</v>
      </c>
    </row>
    <row r="8625" spans="2:6" x14ac:dyDescent="0.15">
      <c r="B8625">
        <f ca="1">IF(INDEX(Transactions!$L:$L,ROW()-8)="",TODAY(),INDEX(Transactions!$G:$G,ROW()-8))</f>
        <v>46238</v>
      </c>
      <c r="F8625">
        <f>IF(INDEX(Transactions!$L:$L,ROW()-8)="",0,INDEX(Transactions!$Q:$Q,ROW()-8))</f>
        <v>0</v>
      </c>
    </row>
    <row r="8626" spans="2:6" x14ac:dyDescent="0.15">
      <c r="B8626">
        <f ca="1">IF(INDEX(Transactions!$L:$L,ROW()-8)="",TODAY(),INDEX(Transactions!$G:$G,ROW()-8))</f>
        <v>46238</v>
      </c>
      <c r="F8626">
        <f>IF(INDEX(Transactions!$L:$L,ROW()-8)="",0,INDEX(Transactions!$Q:$Q,ROW()-8))</f>
        <v>0</v>
      </c>
    </row>
    <row r="8627" spans="2:6" x14ac:dyDescent="0.15">
      <c r="B8627">
        <f ca="1">IF(INDEX(Transactions!$L:$L,ROW()-8)="",TODAY(),INDEX(Transactions!$G:$G,ROW()-8))</f>
        <v>46238</v>
      </c>
      <c r="F8627">
        <f>IF(INDEX(Transactions!$L:$L,ROW()-8)="",0,INDEX(Transactions!$Q:$Q,ROW()-8))</f>
        <v>0</v>
      </c>
    </row>
    <row r="8628" spans="2:6" x14ac:dyDescent="0.15">
      <c r="B8628">
        <f ca="1">IF(INDEX(Transactions!$L:$L,ROW()-8)="",TODAY(),INDEX(Transactions!$G:$G,ROW()-8))</f>
        <v>46238</v>
      </c>
      <c r="F8628">
        <f>IF(INDEX(Transactions!$L:$L,ROW()-8)="",0,INDEX(Transactions!$Q:$Q,ROW()-8))</f>
        <v>0</v>
      </c>
    </row>
    <row r="8629" spans="2:6" x14ac:dyDescent="0.15">
      <c r="B8629">
        <f ca="1">IF(INDEX(Transactions!$L:$L,ROW()-8)="",TODAY(),INDEX(Transactions!$G:$G,ROW()-8))</f>
        <v>46238</v>
      </c>
      <c r="F8629">
        <f>IF(INDEX(Transactions!$L:$L,ROW()-8)="",0,INDEX(Transactions!$Q:$Q,ROW()-8))</f>
        <v>0</v>
      </c>
    </row>
    <row r="8630" spans="2:6" x14ac:dyDescent="0.15">
      <c r="B8630">
        <f ca="1">IF(INDEX(Transactions!$L:$L,ROW()-8)="",TODAY(),INDEX(Transactions!$G:$G,ROW()-8))</f>
        <v>46238</v>
      </c>
      <c r="F8630">
        <f>IF(INDEX(Transactions!$L:$L,ROW()-8)="",0,INDEX(Transactions!$Q:$Q,ROW()-8))</f>
        <v>0</v>
      </c>
    </row>
    <row r="8631" spans="2:6" x14ac:dyDescent="0.15">
      <c r="B8631">
        <f ca="1">IF(INDEX(Transactions!$L:$L,ROW()-8)="",TODAY(),INDEX(Transactions!$G:$G,ROW()-8))</f>
        <v>46238</v>
      </c>
      <c r="F8631">
        <f>IF(INDEX(Transactions!$L:$L,ROW()-8)="",0,INDEX(Transactions!$Q:$Q,ROW()-8))</f>
        <v>0</v>
      </c>
    </row>
    <row r="8632" spans="2:6" x14ac:dyDescent="0.15">
      <c r="B8632">
        <f ca="1">IF(INDEX(Transactions!$L:$L,ROW()-8)="",TODAY(),INDEX(Transactions!$G:$G,ROW()-8))</f>
        <v>46238</v>
      </c>
      <c r="F8632">
        <f>IF(INDEX(Transactions!$L:$L,ROW()-8)="",0,INDEX(Transactions!$Q:$Q,ROW()-8))</f>
        <v>0</v>
      </c>
    </row>
    <row r="8633" spans="2:6" x14ac:dyDescent="0.15">
      <c r="B8633">
        <f ca="1">IF(INDEX(Transactions!$L:$L,ROW()-8)="",TODAY(),INDEX(Transactions!$G:$G,ROW()-8))</f>
        <v>46238</v>
      </c>
      <c r="F8633">
        <f>IF(INDEX(Transactions!$L:$L,ROW()-8)="",0,INDEX(Transactions!$Q:$Q,ROW()-8))</f>
        <v>0</v>
      </c>
    </row>
    <row r="8634" spans="2:6" x14ac:dyDescent="0.15">
      <c r="B8634">
        <f ca="1">IF(INDEX(Transactions!$L:$L,ROW()-8)="",TODAY(),INDEX(Transactions!$G:$G,ROW()-8))</f>
        <v>46238</v>
      </c>
      <c r="F8634">
        <f>IF(INDEX(Transactions!$L:$L,ROW()-8)="",0,INDEX(Transactions!$Q:$Q,ROW()-8))</f>
        <v>0</v>
      </c>
    </row>
    <row r="8635" spans="2:6" x14ac:dyDescent="0.15">
      <c r="B8635">
        <f ca="1">IF(INDEX(Transactions!$L:$L,ROW()-8)="",TODAY(),INDEX(Transactions!$G:$G,ROW()-8))</f>
        <v>46238</v>
      </c>
      <c r="F8635">
        <f>IF(INDEX(Transactions!$L:$L,ROW()-8)="",0,INDEX(Transactions!$Q:$Q,ROW()-8))</f>
        <v>0</v>
      </c>
    </row>
    <row r="8636" spans="2:6" x14ac:dyDescent="0.15">
      <c r="B8636">
        <f ca="1">IF(INDEX(Transactions!$L:$L,ROW()-8)="",TODAY(),INDEX(Transactions!$G:$G,ROW()-8))</f>
        <v>46238</v>
      </c>
      <c r="F8636">
        <f>IF(INDEX(Transactions!$L:$L,ROW()-8)="",0,INDEX(Transactions!$Q:$Q,ROW()-8))</f>
        <v>0</v>
      </c>
    </row>
    <row r="8637" spans="2:6" x14ac:dyDescent="0.15">
      <c r="B8637">
        <f ca="1">IF(INDEX(Transactions!$L:$L,ROW()-8)="",TODAY(),INDEX(Transactions!$G:$G,ROW()-8))</f>
        <v>46238</v>
      </c>
      <c r="F8637">
        <f>IF(INDEX(Transactions!$L:$L,ROW()-8)="",0,INDEX(Transactions!$Q:$Q,ROW()-8))</f>
        <v>0</v>
      </c>
    </row>
    <row r="8638" spans="2:6" x14ac:dyDescent="0.15">
      <c r="B8638">
        <f ca="1">IF(INDEX(Transactions!$L:$L,ROW()-8)="",TODAY(),INDEX(Transactions!$G:$G,ROW()-8))</f>
        <v>46238</v>
      </c>
      <c r="F8638">
        <f>IF(INDEX(Transactions!$L:$L,ROW()-8)="",0,INDEX(Transactions!$Q:$Q,ROW()-8))</f>
        <v>0</v>
      </c>
    </row>
    <row r="8639" spans="2:6" x14ac:dyDescent="0.15">
      <c r="B8639">
        <f ca="1">IF(INDEX(Transactions!$L:$L,ROW()-8)="",TODAY(),INDEX(Transactions!$G:$G,ROW()-8))</f>
        <v>46238</v>
      </c>
      <c r="F8639">
        <f>IF(INDEX(Transactions!$L:$L,ROW()-8)="",0,INDEX(Transactions!$Q:$Q,ROW()-8))</f>
        <v>0</v>
      </c>
    </row>
    <row r="8640" spans="2:6" x14ac:dyDescent="0.15">
      <c r="B8640">
        <f ca="1">IF(INDEX(Transactions!$L:$L,ROW()-8)="",TODAY(),INDEX(Transactions!$G:$G,ROW()-8))</f>
        <v>46238</v>
      </c>
      <c r="F8640">
        <f>IF(INDEX(Transactions!$L:$L,ROW()-8)="",0,INDEX(Transactions!$Q:$Q,ROW()-8))</f>
        <v>0</v>
      </c>
    </row>
    <row r="8641" spans="2:6" x14ac:dyDescent="0.15">
      <c r="B8641">
        <f ca="1">IF(INDEX(Transactions!$L:$L,ROW()-8)="",TODAY(),INDEX(Transactions!$G:$G,ROW()-8))</f>
        <v>46238</v>
      </c>
      <c r="F8641">
        <f>IF(INDEX(Transactions!$L:$L,ROW()-8)="",0,INDEX(Transactions!$Q:$Q,ROW()-8))</f>
        <v>0</v>
      </c>
    </row>
    <row r="8642" spans="2:6" x14ac:dyDescent="0.15">
      <c r="B8642">
        <f ca="1">IF(INDEX(Transactions!$L:$L,ROW()-8)="",TODAY(),INDEX(Transactions!$G:$G,ROW()-8))</f>
        <v>46238</v>
      </c>
      <c r="F8642">
        <f>IF(INDEX(Transactions!$L:$L,ROW()-8)="",0,INDEX(Transactions!$Q:$Q,ROW()-8))</f>
        <v>0</v>
      </c>
    </row>
    <row r="8643" spans="2:6" x14ac:dyDescent="0.15">
      <c r="B8643">
        <f ca="1">IF(INDEX(Transactions!$L:$L,ROW()-8)="",TODAY(),INDEX(Transactions!$G:$G,ROW()-8))</f>
        <v>46238</v>
      </c>
      <c r="F8643">
        <f>IF(INDEX(Transactions!$L:$L,ROW()-8)="",0,INDEX(Transactions!$Q:$Q,ROW()-8))</f>
        <v>0</v>
      </c>
    </row>
    <row r="8644" spans="2:6" x14ac:dyDescent="0.15">
      <c r="B8644">
        <f ca="1">IF(INDEX(Transactions!$L:$L,ROW()-8)="",TODAY(),INDEX(Transactions!$G:$G,ROW()-8))</f>
        <v>46238</v>
      </c>
      <c r="F8644">
        <f>IF(INDEX(Transactions!$L:$L,ROW()-8)="",0,INDEX(Transactions!$Q:$Q,ROW()-8))</f>
        <v>0</v>
      </c>
    </row>
    <row r="8645" spans="2:6" x14ac:dyDescent="0.15">
      <c r="B8645">
        <f ca="1">IF(INDEX(Transactions!$L:$L,ROW()-8)="",TODAY(),INDEX(Transactions!$G:$G,ROW()-8))</f>
        <v>46238</v>
      </c>
      <c r="F8645">
        <f>IF(INDEX(Transactions!$L:$L,ROW()-8)="",0,INDEX(Transactions!$Q:$Q,ROW()-8))</f>
        <v>0</v>
      </c>
    </row>
    <row r="8646" spans="2:6" x14ac:dyDescent="0.15">
      <c r="B8646">
        <f ca="1">IF(INDEX(Transactions!$L:$L,ROW()-8)="",TODAY(),INDEX(Transactions!$G:$G,ROW()-8))</f>
        <v>46238</v>
      </c>
      <c r="F8646">
        <f>IF(INDEX(Transactions!$L:$L,ROW()-8)="",0,INDEX(Transactions!$Q:$Q,ROW()-8))</f>
        <v>0</v>
      </c>
    </row>
    <row r="8647" spans="2:6" x14ac:dyDescent="0.15">
      <c r="B8647">
        <f ca="1">IF(INDEX(Transactions!$L:$L,ROW()-8)="",TODAY(),INDEX(Transactions!$G:$G,ROW()-8))</f>
        <v>46238</v>
      </c>
      <c r="F8647">
        <f>IF(INDEX(Transactions!$L:$L,ROW()-8)="",0,INDEX(Transactions!$Q:$Q,ROW()-8))</f>
        <v>0</v>
      </c>
    </row>
    <row r="8648" spans="2:6" x14ac:dyDescent="0.15">
      <c r="B8648">
        <f ca="1">IF(INDEX(Transactions!$L:$L,ROW()-8)="",TODAY(),INDEX(Transactions!$G:$G,ROW()-8))</f>
        <v>46238</v>
      </c>
      <c r="F8648">
        <f>IF(INDEX(Transactions!$L:$L,ROW()-8)="",0,INDEX(Transactions!$Q:$Q,ROW()-8))</f>
        <v>0</v>
      </c>
    </row>
    <row r="8649" spans="2:6" x14ac:dyDescent="0.15">
      <c r="B8649">
        <f ca="1">IF(INDEX(Transactions!$L:$L,ROW()-8)="",TODAY(),INDEX(Transactions!$G:$G,ROW()-8))</f>
        <v>46238</v>
      </c>
      <c r="F8649">
        <f>IF(INDEX(Transactions!$L:$L,ROW()-8)="",0,INDEX(Transactions!$Q:$Q,ROW()-8))</f>
        <v>0</v>
      </c>
    </row>
    <row r="8650" spans="2:6" x14ac:dyDescent="0.15">
      <c r="B8650">
        <f ca="1">IF(INDEX(Transactions!$L:$L,ROW()-8)="",TODAY(),INDEX(Transactions!$G:$G,ROW()-8))</f>
        <v>46238</v>
      </c>
      <c r="F8650">
        <f>IF(INDEX(Transactions!$L:$L,ROW()-8)="",0,INDEX(Transactions!$Q:$Q,ROW()-8))</f>
        <v>0</v>
      </c>
    </row>
    <row r="8651" spans="2:6" x14ac:dyDescent="0.15">
      <c r="B8651">
        <f ca="1">IF(INDEX(Transactions!$L:$L,ROW()-8)="",TODAY(),INDEX(Transactions!$G:$G,ROW()-8))</f>
        <v>46238</v>
      </c>
      <c r="F8651">
        <f>IF(INDEX(Transactions!$L:$L,ROW()-8)="",0,INDEX(Transactions!$Q:$Q,ROW()-8))</f>
        <v>0</v>
      </c>
    </row>
    <row r="8652" spans="2:6" x14ac:dyDescent="0.15">
      <c r="B8652">
        <f ca="1">IF(INDEX(Transactions!$L:$L,ROW()-8)="",TODAY(),INDEX(Transactions!$G:$G,ROW()-8))</f>
        <v>46238</v>
      </c>
      <c r="F8652">
        <f>IF(INDEX(Transactions!$L:$L,ROW()-8)="",0,INDEX(Transactions!$Q:$Q,ROW()-8))</f>
        <v>0</v>
      </c>
    </row>
    <row r="8653" spans="2:6" x14ac:dyDescent="0.15">
      <c r="B8653">
        <f ca="1">IF(INDEX(Transactions!$L:$L,ROW()-8)="",TODAY(),INDEX(Transactions!$G:$G,ROW()-8))</f>
        <v>46238</v>
      </c>
      <c r="F8653">
        <f>IF(INDEX(Transactions!$L:$L,ROW()-8)="",0,INDEX(Transactions!$Q:$Q,ROW()-8))</f>
        <v>0</v>
      </c>
    </row>
    <row r="8654" spans="2:6" x14ac:dyDescent="0.15">
      <c r="B8654">
        <f ca="1">IF(INDEX(Transactions!$L:$L,ROW()-8)="",TODAY(),INDEX(Transactions!$G:$G,ROW()-8))</f>
        <v>46238</v>
      </c>
      <c r="F8654">
        <f>IF(INDEX(Transactions!$L:$L,ROW()-8)="",0,INDEX(Transactions!$Q:$Q,ROW()-8))</f>
        <v>0</v>
      </c>
    </row>
    <row r="8655" spans="2:6" x14ac:dyDescent="0.15">
      <c r="B8655">
        <f ca="1">IF(INDEX(Transactions!$L:$L,ROW()-8)="",TODAY(),INDEX(Transactions!$G:$G,ROW()-8))</f>
        <v>46238</v>
      </c>
      <c r="F8655">
        <f>IF(INDEX(Transactions!$L:$L,ROW()-8)="",0,INDEX(Transactions!$Q:$Q,ROW()-8))</f>
        <v>0</v>
      </c>
    </row>
    <row r="8656" spans="2:6" x14ac:dyDescent="0.15">
      <c r="B8656">
        <f ca="1">IF(INDEX(Transactions!$L:$L,ROW()-8)="",TODAY(),INDEX(Transactions!$G:$G,ROW()-8))</f>
        <v>46238</v>
      </c>
      <c r="F8656">
        <f>IF(INDEX(Transactions!$L:$L,ROW()-8)="",0,INDEX(Transactions!$Q:$Q,ROW()-8))</f>
        <v>0</v>
      </c>
    </row>
    <row r="8657" spans="2:6" x14ac:dyDescent="0.15">
      <c r="B8657">
        <f ca="1">IF(INDEX(Transactions!$L:$L,ROW()-8)="",TODAY(),INDEX(Transactions!$G:$G,ROW()-8))</f>
        <v>46238</v>
      </c>
      <c r="F8657">
        <f>IF(INDEX(Transactions!$L:$L,ROW()-8)="",0,INDEX(Transactions!$Q:$Q,ROW()-8))</f>
        <v>0</v>
      </c>
    </row>
    <row r="8658" spans="2:6" x14ac:dyDescent="0.15">
      <c r="B8658">
        <f ca="1">IF(INDEX(Transactions!$L:$L,ROW()-8)="",TODAY(),INDEX(Transactions!$G:$G,ROW()-8))</f>
        <v>46238</v>
      </c>
      <c r="F8658">
        <f>IF(INDEX(Transactions!$L:$L,ROW()-8)="",0,INDEX(Transactions!$Q:$Q,ROW()-8))</f>
        <v>0</v>
      </c>
    </row>
    <row r="8659" spans="2:6" x14ac:dyDescent="0.15">
      <c r="B8659">
        <f ca="1">IF(INDEX(Transactions!$L:$L,ROW()-8)="",TODAY(),INDEX(Transactions!$G:$G,ROW()-8))</f>
        <v>46238</v>
      </c>
      <c r="F8659">
        <f>IF(INDEX(Transactions!$L:$L,ROW()-8)="",0,INDEX(Transactions!$Q:$Q,ROW()-8))</f>
        <v>0</v>
      </c>
    </row>
    <row r="8660" spans="2:6" x14ac:dyDescent="0.15">
      <c r="B8660">
        <f ca="1">IF(INDEX(Transactions!$L:$L,ROW()-8)="",TODAY(),INDEX(Transactions!$G:$G,ROW()-8))</f>
        <v>46238</v>
      </c>
      <c r="F8660">
        <f>IF(INDEX(Transactions!$L:$L,ROW()-8)="",0,INDEX(Transactions!$Q:$Q,ROW()-8))</f>
        <v>0</v>
      </c>
    </row>
    <row r="8661" spans="2:6" x14ac:dyDescent="0.15">
      <c r="B8661">
        <f ca="1">IF(INDEX(Transactions!$L:$L,ROW()-8)="",TODAY(),INDEX(Transactions!$G:$G,ROW()-8))</f>
        <v>46238</v>
      </c>
      <c r="F8661">
        <f>IF(INDEX(Transactions!$L:$L,ROW()-8)="",0,INDEX(Transactions!$Q:$Q,ROW()-8))</f>
        <v>0</v>
      </c>
    </row>
    <row r="8662" spans="2:6" x14ac:dyDescent="0.15">
      <c r="B8662">
        <f ca="1">IF(INDEX(Transactions!$L:$L,ROW()-8)="",TODAY(),INDEX(Transactions!$G:$G,ROW()-8))</f>
        <v>46238</v>
      </c>
      <c r="F8662">
        <f>IF(INDEX(Transactions!$L:$L,ROW()-8)="",0,INDEX(Transactions!$Q:$Q,ROW()-8))</f>
        <v>0</v>
      </c>
    </row>
    <row r="8663" spans="2:6" x14ac:dyDescent="0.15">
      <c r="B8663">
        <f ca="1">IF(INDEX(Transactions!$L:$L,ROW()-8)="",TODAY(),INDEX(Transactions!$G:$G,ROW()-8))</f>
        <v>46238</v>
      </c>
      <c r="F8663">
        <f>IF(INDEX(Transactions!$L:$L,ROW()-8)="",0,INDEX(Transactions!$Q:$Q,ROW()-8))</f>
        <v>0</v>
      </c>
    </row>
    <row r="8664" spans="2:6" x14ac:dyDescent="0.15">
      <c r="B8664">
        <f ca="1">IF(INDEX(Transactions!$L:$L,ROW()-8)="",TODAY(),INDEX(Transactions!$G:$G,ROW()-8))</f>
        <v>46238</v>
      </c>
      <c r="F8664">
        <f>IF(INDEX(Transactions!$L:$L,ROW()-8)="",0,INDEX(Transactions!$Q:$Q,ROW()-8))</f>
        <v>0</v>
      </c>
    </row>
    <row r="8665" spans="2:6" x14ac:dyDescent="0.15">
      <c r="B8665">
        <f ca="1">IF(INDEX(Transactions!$L:$L,ROW()-8)="",TODAY(),INDEX(Transactions!$G:$G,ROW()-8))</f>
        <v>46238</v>
      </c>
      <c r="F8665">
        <f>IF(INDEX(Transactions!$L:$L,ROW()-8)="",0,INDEX(Transactions!$Q:$Q,ROW()-8))</f>
        <v>0</v>
      </c>
    </row>
    <row r="8666" spans="2:6" x14ac:dyDescent="0.15">
      <c r="B8666">
        <f ca="1">IF(INDEX(Transactions!$L:$L,ROW()-8)="",TODAY(),INDEX(Transactions!$G:$G,ROW()-8))</f>
        <v>46238</v>
      </c>
      <c r="F8666">
        <f>IF(INDEX(Transactions!$L:$L,ROW()-8)="",0,INDEX(Transactions!$Q:$Q,ROW()-8))</f>
        <v>0</v>
      </c>
    </row>
    <row r="8667" spans="2:6" x14ac:dyDescent="0.15">
      <c r="B8667">
        <f ca="1">IF(INDEX(Transactions!$L:$L,ROW()-8)="",TODAY(),INDEX(Transactions!$G:$G,ROW()-8))</f>
        <v>46238</v>
      </c>
      <c r="F8667">
        <f>IF(INDEX(Transactions!$L:$L,ROW()-8)="",0,INDEX(Transactions!$Q:$Q,ROW()-8))</f>
        <v>0</v>
      </c>
    </row>
    <row r="8668" spans="2:6" x14ac:dyDescent="0.15">
      <c r="B8668">
        <f ca="1">IF(INDEX(Transactions!$L:$L,ROW()-8)="",TODAY(),INDEX(Transactions!$G:$G,ROW()-8))</f>
        <v>46238</v>
      </c>
      <c r="F8668">
        <f>IF(INDEX(Transactions!$L:$L,ROW()-8)="",0,INDEX(Transactions!$Q:$Q,ROW()-8))</f>
        <v>0</v>
      </c>
    </row>
    <row r="8669" spans="2:6" x14ac:dyDescent="0.15">
      <c r="B8669">
        <f ca="1">IF(INDEX(Transactions!$L:$L,ROW()-8)="",TODAY(),INDEX(Transactions!$G:$G,ROW()-8))</f>
        <v>46238</v>
      </c>
      <c r="F8669">
        <f>IF(INDEX(Transactions!$L:$L,ROW()-8)="",0,INDEX(Transactions!$Q:$Q,ROW()-8))</f>
        <v>0</v>
      </c>
    </row>
    <row r="8670" spans="2:6" x14ac:dyDescent="0.15">
      <c r="B8670">
        <f ca="1">IF(INDEX(Transactions!$L:$L,ROW()-8)="",TODAY(),INDEX(Transactions!$G:$G,ROW()-8))</f>
        <v>46238</v>
      </c>
      <c r="F8670">
        <f>IF(INDEX(Transactions!$L:$L,ROW()-8)="",0,INDEX(Transactions!$Q:$Q,ROW()-8))</f>
        <v>0</v>
      </c>
    </row>
    <row r="8671" spans="2:6" x14ac:dyDescent="0.15">
      <c r="B8671">
        <f ca="1">IF(INDEX(Transactions!$L:$L,ROW()-8)="",TODAY(),INDEX(Transactions!$G:$G,ROW()-8))</f>
        <v>46238</v>
      </c>
      <c r="F8671">
        <f>IF(INDEX(Transactions!$L:$L,ROW()-8)="",0,INDEX(Transactions!$Q:$Q,ROW()-8))</f>
        <v>0</v>
      </c>
    </row>
    <row r="8672" spans="2:6" x14ac:dyDescent="0.15">
      <c r="B8672">
        <f ca="1">IF(INDEX(Transactions!$L:$L,ROW()-8)="",TODAY(),INDEX(Transactions!$G:$G,ROW()-8))</f>
        <v>46238</v>
      </c>
      <c r="F8672">
        <f>IF(INDEX(Transactions!$L:$L,ROW()-8)="",0,INDEX(Transactions!$Q:$Q,ROW()-8))</f>
        <v>0</v>
      </c>
    </row>
    <row r="8673" spans="2:6" x14ac:dyDescent="0.15">
      <c r="B8673">
        <f ca="1">IF(INDEX(Transactions!$L:$L,ROW()-8)="",TODAY(),INDEX(Transactions!$G:$G,ROW()-8))</f>
        <v>46238</v>
      </c>
      <c r="F8673">
        <f>IF(INDEX(Transactions!$L:$L,ROW()-8)="",0,INDEX(Transactions!$Q:$Q,ROW()-8))</f>
        <v>0</v>
      </c>
    </row>
    <row r="8674" spans="2:6" x14ac:dyDescent="0.15">
      <c r="B8674">
        <f ca="1">IF(INDEX(Transactions!$L:$L,ROW()-8)="",TODAY(),INDEX(Transactions!$G:$G,ROW()-8))</f>
        <v>46238</v>
      </c>
      <c r="F8674">
        <f>IF(INDEX(Transactions!$L:$L,ROW()-8)="",0,INDEX(Transactions!$Q:$Q,ROW()-8))</f>
        <v>0</v>
      </c>
    </row>
    <row r="8675" spans="2:6" x14ac:dyDescent="0.15">
      <c r="B8675">
        <f ca="1">IF(INDEX(Transactions!$L:$L,ROW()-8)="",TODAY(),INDEX(Transactions!$G:$G,ROW()-8))</f>
        <v>46238</v>
      </c>
      <c r="F8675">
        <f>IF(INDEX(Transactions!$L:$L,ROW()-8)="",0,INDEX(Transactions!$Q:$Q,ROW()-8))</f>
        <v>0</v>
      </c>
    </row>
    <row r="8676" spans="2:6" x14ac:dyDescent="0.15">
      <c r="B8676">
        <f ca="1">IF(INDEX(Transactions!$L:$L,ROW()-8)="",TODAY(),INDEX(Transactions!$G:$G,ROW()-8))</f>
        <v>46238</v>
      </c>
      <c r="F8676">
        <f>IF(INDEX(Transactions!$L:$L,ROW()-8)="",0,INDEX(Transactions!$Q:$Q,ROW()-8))</f>
        <v>0</v>
      </c>
    </row>
    <row r="8677" spans="2:6" x14ac:dyDescent="0.15">
      <c r="B8677">
        <f ca="1">IF(INDEX(Transactions!$L:$L,ROW()-8)="",TODAY(),INDEX(Transactions!$G:$G,ROW()-8))</f>
        <v>46238</v>
      </c>
      <c r="F8677">
        <f>IF(INDEX(Transactions!$L:$L,ROW()-8)="",0,INDEX(Transactions!$Q:$Q,ROW()-8))</f>
        <v>0</v>
      </c>
    </row>
    <row r="8678" spans="2:6" x14ac:dyDescent="0.15">
      <c r="B8678">
        <f ca="1">IF(INDEX(Transactions!$L:$L,ROW()-8)="",TODAY(),INDEX(Transactions!$G:$G,ROW()-8))</f>
        <v>46238</v>
      </c>
      <c r="F8678">
        <f>IF(INDEX(Transactions!$L:$L,ROW()-8)="",0,INDEX(Transactions!$Q:$Q,ROW()-8))</f>
        <v>0</v>
      </c>
    </row>
    <row r="8679" spans="2:6" x14ac:dyDescent="0.15">
      <c r="B8679">
        <f ca="1">IF(INDEX(Transactions!$L:$L,ROW()-8)="",TODAY(),INDEX(Transactions!$G:$G,ROW()-8))</f>
        <v>46238</v>
      </c>
      <c r="F8679">
        <f>IF(INDEX(Transactions!$L:$L,ROW()-8)="",0,INDEX(Transactions!$Q:$Q,ROW()-8))</f>
        <v>0</v>
      </c>
    </row>
    <row r="8680" spans="2:6" x14ac:dyDescent="0.15">
      <c r="B8680">
        <f ca="1">IF(INDEX(Transactions!$L:$L,ROW()-8)="",TODAY(),INDEX(Transactions!$G:$G,ROW()-8))</f>
        <v>46238</v>
      </c>
      <c r="F8680">
        <f>IF(INDEX(Transactions!$L:$L,ROW()-8)="",0,INDEX(Transactions!$Q:$Q,ROW()-8))</f>
        <v>0</v>
      </c>
    </row>
    <row r="8681" spans="2:6" x14ac:dyDescent="0.15">
      <c r="B8681">
        <f ca="1">IF(INDEX(Transactions!$L:$L,ROW()-8)="",TODAY(),INDEX(Transactions!$G:$G,ROW()-8))</f>
        <v>46238</v>
      </c>
      <c r="F8681">
        <f>IF(INDEX(Transactions!$L:$L,ROW()-8)="",0,INDEX(Transactions!$Q:$Q,ROW()-8))</f>
        <v>0</v>
      </c>
    </row>
    <row r="8682" spans="2:6" x14ac:dyDescent="0.15">
      <c r="B8682">
        <f ca="1">IF(INDEX(Transactions!$L:$L,ROW()-8)="",TODAY(),INDEX(Transactions!$G:$G,ROW()-8))</f>
        <v>46238</v>
      </c>
      <c r="F8682">
        <f>IF(INDEX(Transactions!$L:$L,ROW()-8)="",0,INDEX(Transactions!$Q:$Q,ROW()-8))</f>
        <v>0</v>
      </c>
    </row>
    <row r="8683" spans="2:6" x14ac:dyDescent="0.15">
      <c r="B8683">
        <f ca="1">IF(INDEX(Transactions!$L:$L,ROW()-8)="",TODAY(),INDEX(Transactions!$G:$G,ROW()-8))</f>
        <v>46238</v>
      </c>
      <c r="F8683">
        <f>IF(INDEX(Transactions!$L:$L,ROW()-8)="",0,INDEX(Transactions!$Q:$Q,ROW()-8))</f>
        <v>0</v>
      </c>
    </row>
    <row r="8684" spans="2:6" x14ac:dyDescent="0.15">
      <c r="B8684">
        <f ca="1">IF(INDEX(Transactions!$L:$L,ROW()-8)="",TODAY(),INDEX(Transactions!$G:$G,ROW()-8))</f>
        <v>46238</v>
      </c>
      <c r="F8684">
        <f>IF(INDEX(Transactions!$L:$L,ROW()-8)="",0,INDEX(Transactions!$Q:$Q,ROW()-8))</f>
        <v>0</v>
      </c>
    </row>
    <row r="8685" spans="2:6" x14ac:dyDescent="0.15">
      <c r="B8685">
        <f ca="1">IF(INDEX(Transactions!$L:$L,ROW()-8)="",TODAY(),INDEX(Transactions!$G:$G,ROW()-8))</f>
        <v>46238</v>
      </c>
      <c r="F8685">
        <f>IF(INDEX(Transactions!$L:$L,ROW()-8)="",0,INDEX(Transactions!$Q:$Q,ROW()-8))</f>
        <v>0</v>
      </c>
    </row>
    <row r="8686" spans="2:6" x14ac:dyDescent="0.15">
      <c r="B8686">
        <f ca="1">IF(INDEX(Transactions!$L:$L,ROW()-8)="",TODAY(),INDEX(Transactions!$G:$G,ROW()-8))</f>
        <v>46238</v>
      </c>
      <c r="F8686">
        <f>IF(INDEX(Transactions!$L:$L,ROW()-8)="",0,INDEX(Transactions!$Q:$Q,ROW()-8))</f>
        <v>0</v>
      </c>
    </row>
    <row r="8687" spans="2:6" x14ac:dyDescent="0.15">
      <c r="B8687">
        <f ca="1">IF(INDEX(Transactions!$L:$L,ROW()-8)="",TODAY(),INDEX(Transactions!$G:$G,ROW()-8))</f>
        <v>46238</v>
      </c>
      <c r="F8687">
        <f>IF(INDEX(Transactions!$L:$L,ROW()-8)="",0,INDEX(Transactions!$Q:$Q,ROW()-8))</f>
        <v>0</v>
      </c>
    </row>
    <row r="8688" spans="2:6" x14ac:dyDescent="0.15">
      <c r="B8688">
        <f ca="1">IF(INDEX(Transactions!$L:$L,ROW()-8)="",TODAY(),INDEX(Transactions!$G:$G,ROW()-8))</f>
        <v>46238</v>
      </c>
      <c r="F8688">
        <f>IF(INDEX(Transactions!$L:$L,ROW()-8)="",0,INDEX(Transactions!$Q:$Q,ROW()-8))</f>
        <v>0</v>
      </c>
    </row>
    <row r="8689" spans="2:6" x14ac:dyDescent="0.15">
      <c r="B8689">
        <f ca="1">IF(INDEX(Transactions!$L:$L,ROW()-8)="",TODAY(),INDEX(Transactions!$G:$G,ROW()-8))</f>
        <v>46238</v>
      </c>
      <c r="F8689">
        <f>IF(INDEX(Transactions!$L:$L,ROW()-8)="",0,INDEX(Transactions!$Q:$Q,ROW()-8))</f>
        <v>0</v>
      </c>
    </row>
    <row r="8690" spans="2:6" x14ac:dyDescent="0.15">
      <c r="B8690">
        <f ca="1">IF(INDEX(Transactions!$L:$L,ROW()-8)="",TODAY(),INDEX(Transactions!$G:$G,ROW()-8))</f>
        <v>46238</v>
      </c>
      <c r="F8690">
        <f>IF(INDEX(Transactions!$L:$L,ROW()-8)="",0,INDEX(Transactions!$Q:$Q,ROW()-8))</f>
        <v>0</v>
      </c>
    </row>
    <row r="8691" spans="2:6" x14ac:dyDescent="0.15">
      <c r="B8691">
        <f ca="1">IF(INDEX(Transactions!$L:$L,ROW()-8)="",TODAY(),INDEX(Transactions!$G:$G,ROW()-8))</f>
        <v>46238</v>
      </c>
      <c r="F8691">
        <f>IF(INDEX(Transactions!$L:$L,ROW()-8)="",0,INDEX(Transactions!$Q:$Q,ROW()-8))</f>
        <v>0</v>
      </c>
    </row>
    <row r="8692" spans="2:6" x14ac:dyDescent="0.15">
      <c r="B8692">
        <f ca="1">IF(INDEX(Transactions!$L:$L,ROW()-8)="",TODAY(),INDEX(Transactions!$G:$G,ROW()-8))</f>
        <v>46238</v>
      </c>
      <c r="F8692">
        <f>IF(INDEX(Transactions!$L:$L,ROW()-8)="",0,INDEX(Transactions!$Q:$Q,ROW()-8))</f>
        <v>0</v>
      </c>
    </row>
    <row r="8693" spans="2:6" x14ac:dyDescent="0.15">
      <c r="B8693">
        <f ca="1">IF(INDEX(Transactions!$L:$L,ROW()-8)="",TODAY(),INDEX(Transactions!$G:$G,ROW()-8))</f>
        <v>46238</v>
      </c>
      <c r="F8693">
        <f>IF(INDEX(Transactions!$L:$L,ROW()-8)="",0,INDEX(Transactions!$Q:$Q,ROW()-8))</f>
        <v>0</v>
      </c>
    </row>
    <row r="8694" spans="2:6" x14ac:dyDescent="0.15">
      <c r="B8694">
        <f ca="1">IF(INDEX(Transactions!$L:$L,ROW()-8)="",TODAY(),INDEX(Transactions!$G:$G,ROW()-8))</f>
        <v>46238</v>
      </c>
      <c r="F8694">
        <f>IF(INDEX(Transactions!$L:$L,ROW()-8)="",0,INDEX(Transactions!$Q:$Q,ROW()-8))</f>
        <v>0</v>
      </c>
    </row>
    <row r="8695" spans="2:6" x14ac:dyDescent="0.15">
      <c r="B8695">
        <f ca="1">IF(INDEX(Transactions!$L:$L,ROW()-8)="",TODAY(),INDEX(Transactions!$G:$G,ROW()-8))</f>
        <v>46238</v>
      </c>
      <c r="F8695">
        <f>IF(INDEX(Transactions!$L:$L,ROW()-8)="",0,INDEX(Transactions!$Q:$Q,ROW()-8))</f>
        <v>0</v>
      </c>
    </row>
    <row r="8696" spans="2:6" x14ac:dyDescent="0.15">
      <c r="B8696">
        <f ca="1">IF(INDEX(Transactions!$L:$L,ROW()-8)="",TODAY(),INDEX(Transactions!$G:$G,ROW()-8))</f>
        <v>46238</v>
      </c>
      <c r="F8696">
        <f>IF(INDEX(Transactions!$L:$L,ROW()-8)="",0,INDEX(Transactions!$Q:$Q,ROW()-8))</f>
        <v>0</v>
      </c>
    </row>
    <row r="8697" spans="2:6" x14ac:dyDescent="0.15">
      <c r="B8697">
        <f ca="1">IF(INDEX(Transactions!$L:$L,ROW()-8)="",TODAY(),INDEX(Transactions!$G:$G,ROW()-8))</f>
        <v>46238</v>
      </c>
      <c r="F8697">
        <f>IF(INDEX(Transactions!$L:$L,ROW()-8)="",0,INDEX(Transactions!$Q:$Q,ROW()-8))</f>
        <v>0</v>
      </c>
    </row>
    <row r="8698" spans="2:6" x14ac:dyDescent="0.15">
      <c r="B8698">
        <f ca="1">IF(INDEX(Transactions!$L:$L,ROW()-8)="",TODAY(),INDEX(Transactions!$G:$G,ROW()-8))</f>
        <v>46238</v>
      </c>
      <c r="F8698">
        <f>IF(INDEX(Transactions!$L:$L,ROW()-8)="",0,INDEX(Transactions!$Q:$Q,ROW()-8))</f>
        <v>0</v>
      </c>
    </row>
    <row r="8699" spans="2:6" x14ac:dyDescent="0.15">
      <c r="B8699">
        <f ca="1">IF(INDEX(Transactions!$L:$L,ROW()-8)="",TODAY(),INDEX(Transactions!$G:$G,ROW()-8))</f>
        <v>46238</v>
      </c>
      <c r="F8699">
        <f>IF(INDEX(Transactions!$L:$L,ROW()-8)="",0,INDEX(Transactions!$Q:$Q,ROW()-8))</f>
        <v>0</v>
      </c>
    </row>
    <row r="8700" spans="2:6" x14ac:dyDescent="0.15">
      <c r="B8700">
        <f ca="1">IF(INDEX(Transactions!$L:$L,ROW()-8)="",TODAY(),INDEX(Transactions!$G:$G,ROW()-8))</f>
        <v>46238</v>
      </c>
      <c r="F8700">
        <f>IF(INDEX(Transactions!$L:$L,ROW()-8)="",0,INDEX(Transactions!$Q:$Q,ROW()-8))</f>
        <v>0</v>
      </c>
    </row>
    <row r="8701" spans="2:6" x14ac:dyDescent="0.15">
      <c r="B8701">
        <f ca="1">IF(INDEX(Transactions!$L:$L,ROW()-8)="",TODAY(),INDEX(Transactions!$G:$G,ROW()-8))</f>
        <v>46238</v>
      </c>
      <c r="F8701">
        <f>IF(INDEX(Transactions!$L:$L,ROW()-8)="",0,INDEX(Transactions!$Q:$Q,ROW()-8))</f>
        <v>0</v>
      </c>
    </row>
    <row r="8702" spans="2:6" x14ac:dyDescent="0.15">
      <c r="B8702">
        <f ca="1">IF(INDEX(Transactions!$L:$L,ROW()-8)="",TODAY(),INDEX(Transactions!$G:$G,ROW()-8))</f>
        <v>46238</v>
      </c>
      <c r="F8702">
        <f>IF(INDEX(Transactions!$L:$L,ROW()-8)="",0,INDEX(Transactions!$Q:$Q,ROW()-8))</f>
        <v>0</v>
      </c>
    </row>
    <row r="8703" spans="2:6" x14ac:dyDescent="0.15">
      <c r="B8703">
        <f ca="1">IF(INDEX(Transactions!$L:$L,ROW()-8)="",TODAY(),INDEX(Transactions!$G:$G,ROW()-8))</f>
        <v>46238</v>
      </c>
      <c r="F8703">
        <f>IF(INDEX(Transactions!$L:$L,ROW()-8)="",0,INDEX(Transactions!$Q:$Q,ROW()-8))</f>
        <v>0</v>
      </c>
    </row>
    <row r="8704" spans="2:6" x14ac:dyDescent="0.15">
      <c r="B8704">
        <f ca="1">IF(INDEX(Transactions!$L:$L,ROW()-8)="",TODAY(),INDEX(Transactions!$G:$G,ROW()-8))</f>
        <v>46238</v>
      </c>
      <c r="F8704">
        <f>IF(INDEX(Transactions!$L:$L,ROW()-8)="",0,INDEX(Transactions!$Q:$Q,ROW()-8))</f>
        <v>0</v>
      </c>
    </row>
    <row r="8705" spans="2:6" x14ac:dyDescent="0.15">
      <c r="B8705">
        <f ca="1">IF(INDEX(Transactions!$L:$L,ROW()-8)="",TODAY(),INDEX(Transactions!$G:$G,ROW()-8))</f>
        <v>46238</v>
      </c>
      <c r="F8705">
        <f>IF(INDEX(Transactions!$L:$L,ROW()-8)="",0,INDEX(Transactions!$Q:$Q,ROW()-8))</f>
        <v>0</v>
      </c>
    </row>
    <row r="8706" spans="2:6" x14ac:dyDescent="0.15">
      <c r="B8706">
        <f ca="1">IF(INDEX(Transactions!$L:$L,ROW()-8)="",TODAY(),INDEX(Transactions!$G:$G,ROW()-8))</f>
        <v>46238</v>
      </c>
      <c r="F8706">
        <f>IF(INDEX(Transactions!$L:$L,ROW()-8)="",0,INDEX(Transactions!$Q:$Q,ROW()-8))</f>
        <v>0</v>
      </c>
    </row>
    <row r="8707" spans="2:6" x14ac:dyDescent="0.15">
      <c r="B8707">
        <f ca="1">IF(INDEX(Transactions!$L:$L,ROW()-8)="",TODAY(),INDEX(Transactions!$G:$G,ROW()-8))</f>
        <v>46238</v>
      </c>
      <c r="F8707">
        <f>IF(INDEX(Transactions!$L:$L,ROW()-8)="",0,INDEX(Transactions!$Q:$Q,ROW()-8))</f>
        <v>0</v>
      </c>
    </row>
    <row r="8708" spans="2:6" x14ac:dyDescent="0.15">
      <c r="B8708">
        <f ca="1">IF(INDEX(Transactions!$L:$L,ROW()-8)="",TODAY(),INDEX(Transactions!$G:$G,ROW()-8))</f>
        <v>46238</v>
      </c>
      <c r="F8708">
        <f>IF(INDEX(Transactions!$L:$L,ROW()-8)="",0,INDEX(Transactions!$Q:$Q,ROW()-8))</f>
        <v>0</v>
      </c>
    </row>
    <row r="8709" spans="2:6" x14ac:dyDescent="0.15">
      <c r="B8709">
        <f ca="1">IF(INDEX(Transactions!$L:$L,ROW()-8)="",TODAY(),INDEX(Transactions!$G:$G,ROW()-8))</f>
        <v>46238</v>
      </c>
      <c r="F8709">
        <f>IF(INDEX(Transactions!$L:$L,ROW()-8)="",0,INDEX(Transactions!$Q:$Q,ROW()-8))</f>
        <v>0</v>
      </c>
    </row>
    <row r="8710" spans="2:6" x14ac:dyDescent="0.15">
      <c r="B8710">
        <f ca="1">IF(INDEX(Transactions!$L:$L,ROW()-8)="",TODAY(),INDEX(Transactions!$G:$G,ROW()-8))</f>
        <v>46238</v>
      </c>
      <c r="F8710">
        <f>IF(INDEX(Transactions!$L:$L,ROW()-8)="",0,INDEX(Transactions!$Q:$Q,ROW()-8))</f>
        <v>0</v>
      </c>
    </row>
    <row r="8711" spans="2:6" x14ac:dyDescent="0.15">
      <c r="B8711">
        <f ca="1">IF(INDEX(Transactions!$L:$L,ROW()-8)="",TODAY(),INDEX(Transactions!$G:$G,ROW()-8))</f>
        <v>46238</v>
      </c>
      <c r="F8711">
        <f>IF(INDEX(Transactions!$L:$L,ROW()-8)="",0,INDEX(Transactions!$Q:$Q,ROW()-8))</f>
        <v>0</v>
      </c>
    </row>
    <row r="8712" spans="2:6" x14ac:dyDescent="0.15">
      <c r="B8712">
        <f ca="1">IF(INDEX(Transactions!$L:$L,ROW()-8)="",TODAY(),INDEX(Transactions!$G:$G,ROW()-8))</f>
        <v>46238</v>
      </c>
      <c r="F8712">
        <f>IF(INDEX(Transactions!$L:$L,ROW()-8)="",0,INDEX(Transactions!$Q:$Q,ROW()-8))</f>
        <v>0</v>
      </c>
    </row>
    <row r="8713" spans="2:6" x14ac:dyDescent="0.15">
      <c r="B8713">
        <f ca="1">IF(INDEX(Transactions!$L:$L,ROW()-8)="",TODAY(),INDEX(Transactions!$G:$G,ROW()-8))</f>
        <v>46238</v>
      </c>
      <c r="F8713">
        <f>IF(INDEX(Transactions!$L:$L,ROW()-8)="",0,INDEX(Transactions!$Q:$Q,ROW()-8))</f>
        <v>0</v>
      </c>
    </row>
    <row r="8714" spans="2:6" x14ac:dyDescent="0.15">
      <c r="B8714">
        <f ca="1">IF(INDEX(Transactions!$L:$L,ROW()-8)="",TODAY(),INDEX(Transactions!$G:$G,ROW()-8))</f>
        <v>46238</v>
      </c>
      <c r="F8714">
        <f>IF(INDEX(Transactions!$L:$L,ROW()-8)="",0,INDEX(Transactions!$Q:$Q,ROW()-8))</f>
        <v>0</v>
      </c>
    </row>
    <row r="8715" spans="2:6" x14ac:dyDescent="0.15">
      <c r="B8715">
        <f ca="1">IF(INDEX(Transactions!$L:$L,ROW()-8)="",TODAY(),INDEX(Transactions!$G:$G,ROW()-8))</f>
        <v>46238</v>
      </c>
      <c r="F8715">
        <f>IF(INDEX(Transactions!$L:$L,ROW()-8)="",0,INDEX(Transactions!$Q:$Q,ROW()-8))</f>
        <v>0</v>
      </c>
    </row>
    <row r="8716" spans="2:6" x14ac:dyDescent="0.15">
      <c r="B8716">
        <f ca="1">IF(INDEX(Transactions!$L:$L,ROW()-8)="",TODAY(),INDEX(Transactions!$G:$G,ROW()-8))</f>
        <v>46238</v>
      </c>
      <c r="F8716">
        <f>IF(INDEX(Transactions!$L:$L,ROW()-8)="",0,INDEX(Transactions!$Q:$Q,ROW()-8))</f>
        <v>0</v>
      </c>
    </row>
    <row r="8717" spans="2:6" x14ac:dyDescent="0.15">
      <c r="B8717">
        <f ca="1">IF(INDEX(Transactions!$L:$L,ROW()-8)="",TODAY(),INDEX(Transactions!$G:$G,ROW()-8))</f>
        <v>46238</v>
      </c>
      <c r="F8717">
        <f>IF(INDEX(Transactions!$L:$L,ROW()-8)="",0,INDEX(Transactions!$Q:$Q,ROW()-8))</f>
        <v>0</v>
      </c>
    </row>
    <row r="8718" spans="2:6" x14ac:dyDescent="0.15">
      <c r="B8718">
        <f ca="1">IF(INDEX(Transactions!$L:$L,ROW()-8)="",TODAY(),INDEX(Transactions!$G:$G,ROW()-8))</f>
        <v>46238</v>
      </c>
      <c r="F8718">
        <f>IF(INDEX(Transactions!$L:$L,ROW()-8)="",0,INDEX(Transactions!$Q:$Q,ROW()-8))</f>
        <v>0</v>
      </c>
    </row>
    <row r="8719" spans="2:6" x14ac:dyDescent="0.15">
      <c r="B8719">
        <f ca="1">IF(INDEX(Transactions!$L:$L,ROW()-8)="",TODAY(),INDEX(Transactions!$G:$G,ROW()-8))</f>
        <v>46238</v>
      </c>
      <c r="F8719">
        <f>IF(INDEX(Transactions!$L:$L,ROW()-8)="",0,INDEX(Transactions!$Q:$Q,ROW()-8))</f>
        <v>0</v>
      </c>
    </row>
    <row r="8720" spans="2:6" x14ac:dyDescent="0.15">
      <c r="B8720">
        <f ca="1">IF(INDEX(Transactions!$L:$L,ROW()-8)="",TODAY(),INDEX(Transactions!$G:$G,ROW()-8))</f>
        <v>46238</v>
      </c>
      <c r="F8720">
        <f>IF(INDEX(Transactions!$L:$L,ROW()-8)="",0,INDEX(Transactions!$Q:$Q,ROW()-8))</f>
        <v>0</v>
      </c>
    </row>
    <row r="8721" spans="2:6" x14ac:dyDescent="0.15">
      <c r="B8721">
        <f ca="1">IF(INDEX(Transactions!$L:$L,ROW()-8)="",TODAY(),INDEX(Transactions!$G:$G,ROW()-8))</f>
        <v>46238</v>
      </c>
      <c r="F8721">
        <f>IF(INDEX(Transactions!$L:$L,ROW()-8)="",0,INDEX(Transactions!$Q:$Q,ROW()-8))</f>
        <v>0</v>
      </c>
    </row>
    <row r="8722" spans="2:6" x14ac:dyDescent="0.15">
      <c r="B8722">
        <f ca="1">IF(INDEX(Transactions!$L:$L,ROW()-8)="",TODAY(),INDEX(Transactions!$G:$G,ROW()-8))</f>
        <v>46238</v>
      </c>
      <c r="F8722">
        <f>IF(INDEX(Transactions!$L:$L,ROW()-8)="",0,INDEX(Transactions!$Q:$Q,ROW()-8))</f>
        <v>0</v>
      </c>
    </row>
    <row r="8723" spans="2:6" x14ac:dyDescent="0.15">
      <c r="B8723">
        <f ca="1">IF(INDEX(Transactions!$L:$L,ROW()-8)="",TODAY(),INDEX(Transactions!$G:$G,ROW()-8))</f>
        <v>46238</v>
      </c>
      <c r="F8723">
        <f>IF(INDEX(Transactions!$L:$L,ROW()-8)="",0,INDEX(Transactions!$Q:$Q,ROW()-8))</f>
        <v>0</v>
      </c>
    </row>
    <row r="8724" spans="2:6" x14ac:dyDescent="0.15">
      <c r="B8724">
        <f ca="1">IF(INDEX(Transactions!$L:$L,ROW()-8)="",TODAY(),INDEX(Transactions!$G:$G,ROW()-8))</f>
        <v>46238</v>
      </c>
      <c r="F8724">
        <f>IF(INDEX(Transactions!$L:$L,ROW()-8)="",0,INDEX(Transactions!$Q:$Q,ROW()-8))</f>
        <v>0</v>
      </c>
    </row>
    <row r="8725" spans="2:6" x14ac:dyDescent="0.15">
      <c r="B8725">
        <f ca="1">IF(INDEX(Transactions!$L:$L,ROW()-8)="",TODAY(),INDEX(Transactions!$G:$G,ROW()-8))</f>
        <v>46238</v>
      </c>
      <c r="F8725">
        <f>IF(INDEX(Transactions!$L:$L,ROW()-8)="",0,INDEX(Transactions!$Q:$Q,ROW()-8))</f>
        <v>0</v>
      </c>
    </row>
    <row r="8726" spans="2:6" x14ac:dyDescent="0.15">
      <c r="B8726">
        <f ca="1">IF(INDEX(Transactions!$L:$L,ROW()-8)="",TODAY(),INDEX(Transactions!$G:$G,ROW()-8))</f>
        <v>46238</v>
      </c>
      <c r="F8726">
        <f>IF(INDEX(Transactions!$L:$L,ROW()-8)="",0,INDEX(Transactions!$Q:$Q,ROW()-8))</f>
        <v>0</v>
      </c>
    </row>
    <row r="8727" spans="2:6" x14ac:dyDescent="0.15">
      <c r="B8727">
        <f ca="1">IF(INDEX(Transactions!$L:$L,ROW()-8)="",TODAY(),INDEX(Transactions!$G:$G,ROW()-8))</f>
        <v>46238</v>
      </c>
      <c r="F8727">
        <f>IF(INDEX(Transactions!$L:$L,ROW()-8)="",0,INDEX(Transactions!$Q:$Q,ROW()-8))</f>
        <v>0</v>
      </c>
    </row>
    <row r="8728" spans="2:6" x14ac:dyDescent="0.15">
      <c r="B8728">
        <f ca="1">IF(INDEX(Transactions!$L:$L,ROW()-8)="",TODAY(),INDEX(Transactions!$G:$G,ROW()-8))</f>
        <v>46238</v>
      </c>
      <c r="F8728">
        <f>IF(INDEX(Transactions!$L:$L,ROW()-8)="",0,INDEX(Transactions!$Q:$Q,ROW()-8))</f>
        <v>0</v>
      </c>
    </row>
    <row r="8729" spans="2:6" x14ac:dyDescent="0.15">
      <c r="B8729">
        <f ca="1">IF(INDEX(Transactions!$L:$L,ROW()-8)="",TODAY(),INDEX(Transactions!$G:$G,ROW()-8))</f>
        <v>46238</v>
      </c>
      <c r="F8729">
        <f>IF(INDEX(Transactions!$L:$L,ROW()-8)="",0,INDEX(Transactions!$Q:$Q,ROW()-8))</f>
        <v>0</v>
      </c>
    </row>
    <row r="8730" spans="2:6" x14ac:dyDescent="0.15">
      <c r="B8730">
        <f ca="1">IF(INDEX(Transactions!$L:$L,ROW()-8)="",TODAY(),INDEX(Transactions!$G:$G,ROW()-8))</f>
        <v>46238</v>
      </c>
      <c r="F8730">
        <f>IF(INDEX(Transactions!$L:$L,ROW()-8)="",0,INDEX(Transactions!$Q:$Q,ROW()-8))</f>
        <v>0</v>
      </c>
    </row>
    <row r="8731" spans="2:6" x14ac:dyDescent="0.15">
      <c r="B8731">
        <f ca="1">IF(INDEX(Transactions!$L:$L,ROW()-8)="",TODAY(),INDEX(Transactions!$G:$G,ROW()-8))</f>
        <v>46238</v>
      </c>
      <c r="F8731">
        <f>IF(INDEX(Transactions!$L:$L,ROW()-8)="",0,INDEX(Transactions!$Q:$Q,ROW()-8))</f>
        <v>0</v>
      </c>
    </row>
    <row r="8732" spans="2:6" x14ac:dyDescent="0.15">
      <c r="B8732">
        <f ca="1">IF(INDEX(Transactions!$L:$L,ROW()-8)="",TODAY(),INDEX(Transactions!$G:$G,ROW()-8))</f>
        <v>46238</v>
      </c>
      <c r="F8732">
        <f>IF(INDEX(Transactions!$L:$L,ROW()-8)="",0,INDEX(Transactions!$Q:$Q,ROW()-8))</f>
        <v>0</v>
      </c>
    </row>
    <row r="8733" spans="2:6" x14ac:dyDescent="0.15">
      <c r="B8733">
        <f ca="1">IF(INDEX(Transactions!$L:$L,ROW()-8)="",TODAY(),INDEX(Transactions!$G:$G,ROW()-8))</f>
        <v>46238</v>
      </c>
      <c r="F8733">
        <f>IF(INDEX(Transactions!$L:$L,ROW()-8)="",0,INDEX(Transactions!$Q:$Q,ROW()-8))</f>
        <v>0</v>
      </c>
    </row>
    <row r="8734" spans="2:6" x14ac:dyDescent="0.15">
      <c r="B8734">
        <f ca="1">IF(INDEX(Transactions!$L:$L,ROW()-8)="",TODAY(),INDEX(Transactions!$G:$G,ROW()-8))</f>
        <v>46238</v>
      </c>
      <c r="F8734">
        <f>IF(INDEX(Transactions!$L:$L,ROW()-8)="",0,INDEX(Transactions!$Q:$Q,ROW()-8))</f>
        <v>0</v>
      </c>
    </row>
    <row r="8735" spans="2:6" x14ac:dyDescent="0.15">
      <c r="B8735">
        <f ca="1">IF(INDEX(Transactions!$L:$L,ROW()-8)="",TODAY(),INDEX(Transactions!$G:$G,ROW()-8))</f>
        <v>46238</v>
      </c>
      <c r="F8735">
        <f>IF(INDEX(Transactions!$L:$L,ROW()-8)="",0,INDEX(Transactions!$Q:$Q,ROW()-8))</f>
        <v>0</v>
      </c>
    </row>
    <row r="8736" spans="2:6" x14ac:dyDescent="0.15">
      <c r="B8736">
        <f ca="1">IF(INDEX(Transactions!$L:$L,ROW()-8)="",TODAY(),INDEX(Transactions!$G:$G,ROW()-8))</f>
        <v>46238</v>
      </c>
      <c r="F8736">
        <f>IF(INDEX(Transactions!$L:$L,ROW()-8)="",0,INDEX(Transactions!$Q:$Q,ROW()-8))</f>
        <v>0</v>
      </c>
    </row>
    <row r="8737" spans="2:6" x14ac:dyDescent="0.15">
      <c r="B8737">
        <f ca="1">IF(INDEX(Transactions!$L:$L,ROW()-8)="",TODAY(),INDEX(Transactions!$G:$G,ROW()-8))</f>
        <v>46238</v>
      </c>
      <c r="F8737">
        <f>IF(INDEX(Transactions!$L:$L,ROW()-8)="",0,INDEX(Transactions!$Q:$Q,ROW()-8))</f>
        <v>0</v>
      </c>
    </row>
    <row r="8738" spans="2:6" x14ac:dyDescent="0.15">
      <c r="B8738">
        <f ca="1">IF(INDEX(Transactions!$L:$L,ROW()-8)="",TODAY(),INDEX(Transactions!$G:$G,ROW()-8))</f>
        <v>46238</v>
      </c>
      <c r="F8738">
        <f>IF(INDEX(Transactions!$L:$L,ROW()-8)="",0,INDEX(Transactions!$Q:$Q,ROW()-8))</f>
        <v>0</v>
      </c>
    </row>
    <row r="8739" spans="2:6" x14ac:dyDescent="0.15">
      <c r="B8739">
        <f ca="1">IF(INDEX(Transactions!$L:$L,ROW()-8)="",TODAY(),INDEX(Transactions!$G:$G,ROW()-8))</f>
        <v>46238</v>
      </c>
      <c r="F8739">
        <f>IF(INDEX(Transactions!$L:$L,ROW()-8)="",0,INDEX(Transactions!$Q:$Q,ROW()-8))</f>
        <v>0</v>
      </c>
    </row>
    <row r="8740" spans="2:6" x14ac:dyDescent="0.15">
      <c r="B8740">
        <f ca="1">IF(INDEX(Transactions!$L:$L,ROW()-8)="",TODAY(),INDEX(Transactions!$G:$G,ROW()-8))</f>
        <v>46238</v>
      </c>
      <c r="F8740">
        <f>IF(INDEX(Transactions!$L:$L,ROW()-8)="",0,INDEX(Transactions!$Q:$Q,ROW()-8))</f>
        <v>0</v>
      </c>
    </row>
    <row r="8741" spans="2:6" x14ac:dyDescent="0.15">
      <c r="B8741">
        <f ca="1">IF(INDEX(Transactions!$L:$L,ROW()-8)="",TODAY(),INDEX(Transactions!$G:$G,ROW()-8))</f>
        <v>46238</v>
      </c>
      <c r="F8741">
        <f>IF(INDEX(Transactions!$L:$L,ROW()-8)="",0,INDEX(Transactions!$Q:$Q,ROW()-8))</f>
        <v>0</v>
      </c>
    </row>
    <row r="8742" spans="2:6" x14ac:dyDescent="0.15">
      <c r="B8742">
        <f ca="1">IF(INDEX(Transactions!$L:$L,ROW()-8)="",TODAY(),INDEX(Transactions!$G:$G,ROW()-8))</f>
        <v>46238</v>
      </c>
      <c r="F8742">
        <f>IF(INDEX(Transactions!$L:$L,ROW()-8)="",0,INDEX(Transactions!$Q:$Q,ROW()-8))</f>
        <v>0</v>
      </c>
    </row>
    <row r="8743" spans="2:6" x14ac:dyDescent="0.15">
      <c r="B8743">
        <f ca="1">IF(INDEX(Transactions!$L:$L,ROW()-8)="",TODAY(),INDEX(Transactions!$G:$G,ROW()-8))</f>
        <v>46238</v>
      </c>
      <c r="F8743">
        <f>IF(INDEX(Transactions!$L:$L,ROW()-8)="",0,INDEX(Transactions!$Q:$Q,ROW()-8))</f>
        <v>0</v>
      </c>
    </row>
    <row r="8744" spans="2:6" x14ac:dyDescent="0.15">
      <c r="B8744">
        <f ca="1">IF(INDEX(Transactions!$L:$L,ROW()-8)="",TODAY(),INDEX(Transactions!$G:$G,ROW()-8))</f>
        <v>46238</v>
      </c>
      <c r="F8744">
        <f>IF(INDEX(Transactions!$L:$L,ROW()-8)="",0,INDEX(Transactions!$Q:$Q,ROW()-8))</f>
        <v>0</v>
      </c>
    </row>
    <row r="8745" spans="2:6" x14ac:dyDescent="0.15">
      <c r="B8745">
        <f ca="1">IF(INDEX(Transactions!$L:$L,ROW()-8)="",TODAY(),INDEX(Transactions!$G:$G,ROW()-8))</f>
        <v>46238</v>
      </c>
      <c r="F8745">
        <f>IF(INDEX(Transactions!$L:$L,ROW()-8)="",0,INDEX(Transactions!$Q:$Q,ROW()-8))</f>
        <v>0</v>
      </c>
    </row>
    <row r="8746" spans="2:6" x14ac:dyDescent="0.15">
      <c r="B8746">
        <f ca="1">IF(INDEX(Transactions!$L:$L,ROW()-8)="",TODAY(),INDEX(Transactions!$G:$G,ROW()-8))</f>
        <v>46238</v>
      </c>
      <c r="F8746">
        <f>IF(INDEX(Transactions!$L:$L,ROW()-8)="",0,INDEX(Transactions!$Q:$Q,ROW()-8))</f>
        <v>0</v>
      </c>
    </row>
    <row r="8747" spans="2:6" x14ac:dyDescent="0.15">
      <c r="B8747">
        <f ca="1">IF(INDEX(Transactions!$L:$L,ROW()-8)="",TODAY(),INDEX(Transactions!$G:$G,ROW()-8))</f>
        <v>46238</v>
      </c>
      <c r="F8747">
        <f>IF(INDEX(Transactions!$L:$L,ROW()-8)="",0,INDEX(Transactions!$Q:$Q,ROW()-8))</f>
        <v>0</v>
      </c>
    </row>
    <row r="8748" spans="2:6" x14ac:dyDescent="0.15">
      <c r="B8748">
        <f ca="1">IF(INDEX(Transactions!$L:$L,ROW()-8)="",TODAY(),INDEX(Transactions!$G:$G,ROW()-8))</f>
        <v>46238</v>
      </c>
      <c r="F8748">
        <f>IF(INDEX(Transactions!$L:$L,ROW()-8)="",0,INDEX(Transactions!$Q:$Q,ROW()-8))</f>
        <v>0</v>
      </c>
    </row>
    <row r="8749" spans="2:6" x14ac:dyDescent="0.15">
      <c r="B8749">
        <f ca="1">IF(INDEX(Transactions!$L:$L,ROW()-8)="",TODAY(),INDEX(Transactions!$G:$G,ROW()-8))</f>
        <v>46238</v>
      </c>
      <c r="F8749">
        <f>IF(INDEX(Transactions!$L:$L,ROW()-8)="",0,INDEX(Transactions!$Q:$Q,ROW()-8))</f>
        <v>0</v>
      </c>
    </row>
    <row r="8750" spans="2:6" x14ac:dyDescent="0.15">
      <c r="B8750">
        <f ca="1">IF(INDEX(Transactions!$L:$L,ROW()-8)="",TODAY(),INDEX(Transactions!$G:$G,ROW()-8))</f>
        <v>46238</v>
      </c>
      <c r="F8750">
        <f>IF(INDEX(Transactions!$L:$L,ROW()-8)="",0,INDEX(Transactions!$Q:$Q,ROW()-8))</f>
        <v>0</v>
      </c>
    </row>
    <row r="8751" spans="2:6" x14ac:dyDescent="0.15">
      <c r="B8751">
        <f ca="1">IF(INDEX(Transactions!$L:$L,ROW()-8)="",TODAY(),INDEX(Transactions!$G:$G,ROW()-8))</f>
        <v>46238</v>
      </c>
      <c r="F8751">
        <f>IF(INDEX(Transactions!$L:$L,ROW()-8)="",0,INDEX(Transactions!$Q:$Q,ROW()-8))</f>
        <v>0</v>
      </c>
    </row>
    <row r="8752" spans="2:6" x14ac:dyDescent="0.15">
      <c r="B8752">
        <f ca="1">IF(INDEX(Transactions!$L:$L,ROW()-8)="",TODAY(),INDEX(Transactions!$G:$G,ROW()-8))</f>
        <v>46238</v>
      </c>
      <c r="F8752">
        <f>IF(INDEX(Transactions!$L:$L,ROW()-8)="",0,INDEX(Transactions!$Q:$Q,ROW()-8))</f>
        <v>0</v>
      </c>
    </row>
    <row r="8753" spans="2:6" x14ac:dyDescent="0.15">
      <c r="B8753">
        <f ca="1">IF(INDEX(Transactions!$L:$L,ROW()-8)="",TODAY(),INDEX(Transactions!$G:$G,ROW()-8))</f>
        <v>46238</v>
      </c>
      <c r="F8753">
        <f>IF(INDEX(Transactions!$L:$L,ROW()-8)="",0,INDEX(Transactions!$Q:$Q,ROW()-8))</f>
        <v>0</v>
      </c>
    </row>
    <row r="8754" spans="2:6" x14ac:dyDescent="0.15">
      <c r="B8754">
        <f ca="1">IF(INDEX(Transactions!$L:$L,ROW()-8)="",TODAY(),INDEX(Transactions!$G:$G,ROW()-8))</f>
        <v>46238</v>
      </c>
      <c r="F8754">
        <f>IF(INDEX(Transactions!$L:$L,ROW()-8)="",0,INDEX(Transactions!$Q:$Q,ROW()-8))</f>
        <v>0</v>
      </c>
    </row>
    <row r="8755" spans="2:6" x14ac:dyDescent="0.15">
      <c r="B8755">
        <f ca="1">IF(INDEX(Transactions!$L:$L,ROW()-8)="",TODAY(),INDEX(Transactions!$G:$G,ROW()-8))</f>
        <v>46238</v>
      </c>
      <c r="F8755">
        <f>IF(INDEX(Transactions!$L:$L,ROW()-8)="",0,INDEX(Transactions!$Q:$Q,ROW()-8))</f>
        <v>0</v>
      </c>
    </row>
    <row r="8756" spans="2:6" x14ac:dyDescent="0.15">
      <c r="B8756">
        <f ca="1">IF(INDEX(Transactions!$L:$L,ROW()-8)="",TODAY(),INDEX(Transactions!$G:$G,ROW()-8))</f>
        <v>46238</v>
      </c>
      <c r="F8756">
        <f>IF(INDEX(Transactions!$L:$L,ROW()-8)="",0,INDEX(Transactions!$Q:$Q,ROW()-8))</f>
        <v>0</v>
      </c>
    </row>
    <row r="8757" spans="2:6" x14ac:dyDescent="0.15">
      <c r="B8757">
        <f ca="1">IF(INDEX(Transactions!$L:$L,ROW()-8)="",TODAY(),INDEX(Transactions!$G:$G,ROW()-8))</f>
        <v>46238</v>
      </c>
      <c r="F8757">
        <f>IF(INDEX(Transactions!$L:$L,ROW()-8)="",0,INDEX(Transactions!$Q:$Q,ROW()-8))</f>
        <v>0</v>
      </c>
    </row>
    <row r="8758" spans="2:6" x14ac:dyDescent="0.15">
      <c r="B8758">
        <f ca="1">IF(INDEX(Transactions!$L:$L,ROW()-8)="",TODAY(),INDEX(Transactions!$G:$G,ROW()-8))</f>
        <v>46238</v>
      </c>
      <c r="F8758">
        <f>IF(INDEX(Transactions!$L:$L,ROW()-8)="",0,INDEX(Transactions!$Q:$Q,ROW()-8))</f>
        <v>0</v>
      </c>
    </row>
    <row r="8759" spans="2:6" x14ac:dyDescent="0.15">
      <c r="B8759">
        <f ca="1">IF(INDEX(Transactions!$L:$L,ROW()-8)="",TODAY(),INDEX(Transactions!$G:$G,ROW()-8))</f>
        <v>46238</v>
      </c>
      <c r="F8759">
        <f>IF(INDEX(Transactions!$L:$L,ROW()-8)="",0,INDEX(Transactions!$Q:$Q,ROW()-8))</f>
        <v>0</v>
      </c>
    </row>
    <row r="8760" spans="2:6" x14ac:dyDescent="0.15">
      <c r="B8760">
        <f ca="1">IF(INDEX(Transactions!$L:$L,ROW()-8)="",TODAY(),INDEX(Transactions!$G:$G,ROW()-8))</f>
        <v>46238</v>
      </c>
      <c r="F8760">
        <f>IF(INDEX(Transactions!$L:$L,ROW()-8)="",0,INDEX(Transactions!$Q:$Q,ROW()-8))</f>
        <v>0</v>
      </c>
    </row>
    <row r="8761" spans="2:6" x14ac:dyDescent="0.15">
      <c r="B8761">
        <f ca="1">IF(INDEX(Transactions!$L:$L,ROW()-8)="",TODAY(),INDEX(Transactions!$G:$G,ROW()-8))</f>
        <v>46238</v>
      </c>
      <c r="F8761">
        <f>IF(INDEX(Transactions!$L:$L,ROW()-8)="",0,INDEX(Transactions!$Q:$Q,ROW()-8))</f>
        <v>0</v>
      </c>
    </row>
    <row r="8762" spans="2:6" x14ac:dyDescent="0.15">
      <c r="B8762">
        <f ca="1">IF(INDEX(Transactions!$L:$L,ROW()-8)="",TODAY(),INDEX(Transactions!$G:$G,ROW()-8))</f>
        <v>46238</v>
      </c>
      <c r="F8762">
        <f>IF(INDEX(Transactions!$L:$L,ROW()-8)="",0,INDEX(Transactions!$Q:$Q,ROW()-8))</f>
        <v>0</v>
      </c>
    </row>
    <row r="8763" spans="2:6" x14ac:dyDescent="0.15">
      <c r="B8763">
        <f ca="1">IF(INDEX(Transactions!$L:$L,ROW()-8)="",TODAY(),INDEX(Transactions!$G:$G,ROW()-8))</f>
        <v>46238</v>
      </c>
      <c r="F8763">
        <f>IF(INDEX(Transactions!$L:$L,ROW()-8)="",0,INDEX(Transactions!$Q:$Q,ROW()-8))</f>
        <v>0</v>
      </c>
    </row>
    <row r="8764" spans="2:6" x14ac:dyDescent="0.15">
      <c r="B8764">
        <f ca="1">IF(INDEX(Transactions!$L:$L,ROW()-8)="",TODAY(),INDEX(Transactions!$G:$G,ROW()-8))</f>
        <v>46238</v>
      </c>
      <c r="F8764">
        <f>IF(INDEX(Transactions!$L:$L,ROW()-8)="",0,INDEX(Transactions!$Q:$Q,ROW()-8))</f>
        <v>0</v>
      </c>
    </row>
    <row r="8765" spans="2:6" x14ac:dyDescent="0.15">
      <c r="B8765">
        <f ca="1">IF(INDEX(Transactions!$L:$L,ROW()-8)="",TODAY(),INDEX(Transactions!$G:$G,ROW()-8))</f>
        <v>46238</v>
      </c>
      <c r="F8765">
        <f>IF(INDEX(Transactions!$L:$L,ROW()-8)="",0,INDEX(Transactions!$Q:$Q,ROW()-8))</f>
        <v>0</v>
      </c>
    </row>
    <row r="8766" spans="2:6" x14ac:dyDescent="0.15">
      <c r="B8766">
        <f ca="1">IF(INDEX(Transactions!$L:$L,ROW()-8)="",TODAY(),INDEX(Transactions!$G:$G,ROW()-8))</f>
        <v>46238</v>
      </c>
      <c r="F8766">
        <f>IF(INDEX(Transactions!$L:$L,ROW()-8)="",0,INDEX(Transactions!$Q:$Q,ROW()-8))</f>
        <v>0</v>
      </c>
    </row>
    <row r="8767" spans="2:6" x14ac:dyDescent="0.15">
      <c r="B8767">
        <f ca="1">IF(INDEX(Transactions!$L:$L,ROW()-8)="",TODAY(),INDEX(Transactions!$G:$G,ROW()-8))</f>
        <v>46238</v>
      </c>
      <c r="F8767">
        <f>IF(INDEX(Transactions!$L:$L,ROW()-8)="",0,INDEX(Transactions!$Q:$Q,ROW()-8))</f>
        <v>0</v>
      </c>
    </row>
    <row r="8768" spans="2:6" x14ac:dyDescent="0.15">
      <c r="B8768">
        <f ca="1">IF(INDEX(Transactions!$L:$L,ROW()-8)="",TODAY(),INDEX(Transactions!$G:$G,ROW()-8))</f>
        <v>46238</v>
      </c>
      <c r="F8768">
        <f>IF(INDEX(Transactions!$L:$L,ROW()-8)="",0,INDEX(Transactions!$Q:$Q,ROW()-8))</f>
        <v>0</v>
      </c>
    </row>
    <row r="8769" spans="2:6" x14ac:dyDescent="0.15">
      <c r="B8769">
        <f ca="1">IF(INDEX(Transactions!$L:$L,ROW()-8)="",TODAY(),INDEX(Transactions!$G:$G,ROW()-8))</f>
        <v>46238</v>
      </c>
      <c r="F8769">
        <f>IF(INDEX(Transactions!$L:$L,ROW()-8)="",0,INDEX(Transactions!$Q:$Q,ROW()-8))</f>
        <v>0</v>
      </c>
    </row>
    <row r="8770" spans="2:6" x14ac:dyDescent="0.15">
      <c r="B8770">
        <f ca="1">IF(INDEX(Transactions!$L:$L,ROW()-8)="",TODAY(),INDEX(Transactions!$G:$G,ROW()-8))</f>
        <v>46238</v>
      </c>
      <c r="F8770">
        <f>IF(INDEX(Transactions!$L:$L,ROW()-8)="",0,INDEX(Transactions!$Q:$Q,ROW()-8))</f>
        <v>0</v>
      </c>
    </row>
    <row r="8771" spans="2:6" x14ac:dyDescent="0.15">
      <c r="B8771">
        <f ca="1">IF(INDEX(Transactions!$L:$L,ROW()-8)="",TODAY(),INDEX(Transactions!$G:$G,ROW()-8))</f>
        <v>46238</v>
      </c>
      <c r="F8771">
        <f>IF(INDEX(Transactions!$L:$L,ROW()-8)="",0,INDEX(Transactions!$Q:$Q,ROW()-8))</f>
        <v>0</v>
      </c>
    </row>
    <row r="8772" spans="2:6" x14ac:dyDescent="0.15">
      <c r="B8772">
        <f ca="1">IF(INDEX(Transactions!$L:$L,ROW()-8)="",TODAY(),INDEX(Transactions!$G:$G,ROW()-8))</f>
        <v>46238</v>
      </c>
      <c r="F8772">
        <f>IF(INDEX(Transactions!$L:$L,ROW()-8)="",0,INDEX(Transactions!$Q:$Q,ROW()-8))</f>
        <v>0</v>
      </c>
    </row>
    <row r="8773" spans="2:6" x14ac:dyDescent="0.15">
      <c r="B8773">
        <f ca="1">IF(INDEX(Transactions!$L:$L,ROW()-8)="",TODAY(),INDEX(Transactions!$G:$G,ROW()-8))</f>
        <v>46238</v>
      </c>
      <c r="F8773">
        <f>IF(INDEX(Transactions!$L:$L,ROW()-8)="",0,INDEX(Transactions!$Q:$Q,ROW()-8))</f>
        <v>0</v>
      </c>
    </row>
    <row r="8774" spans="2:6" x14ac:dyDescent="0.15">
      <c r="B8774">
        <f ca="1">IF(INDEX(Transactions!$L:$L,ROW()-8)="",TODAY(),INDEX(Transactions!$G:$G,ROW()-8))</f>
        <v>46238</v>
      </c>
      <c r="F8774">
        <f>IF(INDEX(Transactions!$L:$L,ROW()-8)="",0,INDEX(Transactions!$Q:$Q,ROW()-8))</f>
        <v>0</v>
      </c>
    </row>
    <row r="8775" spans="2:6" x14ac:dyDescent="0.15">
      <c r="B8775">
        <f ca="1">IF(INDEX(Transactions!$L:$L,ROW()-8)="",TODAY(),INDEX(Transactions!$G:$G,ROW()-8))</f>
        <v>46238</v>
      </c>
      <c r="F8775">
        <f>IF(INDEX(Transactions!$L:$L,ROW()-8)="",0,INDEX(Transactions!$Q:$Q,ROW()-8))</f>
        <v>0</v>
      </c>
    </row>
    <row r="8776" spans="2:6" x14ac:dyDescent="0.15">
      <c r="B8776">
        <f ca="1">IF(INDEX(Transactions!$L:$L,ROW()-8)="",TODAY(),INDEX(Transactions!$G:$G,ROW()-8))</f>
        <v>46238</v>
      </c>
      <c r="F8776">
        <f>IF(INDEX(Transactions!$L:$L,ROW()-8)="",0,INDEX(Transactions!$Q:$Q,ROW()-8))</f>
        <v>0</v>
      </c>
    </row>
    <row r="8777" spans="2:6" x14ac:dyDescent="0.15">
      <c r="B8777">
        <f ca="1">IF(INDEX(Transactions!$L:$L,ROW()-8)="",TODAY(),INDEX(Transactions!$G:$G,ROW()-8))</f>
        <v>46238</v>
      </c>
      <c r="F8777">
        <f>IF(INDEX(Transactions!$L:$L,ROW()-8)="",0,INDEX(Transactions!$Q:$Q,ROW()-8))</f>
        <v>0</v>
      </c>
    </row>
    <row r="8778" spans="2:6" x14ac:dyDescent="0.15">
      <c r="B8778">
        <f ca="1">IF(INDEX(Transactions!$L:$L,ROW()-8)="",TODAY(),INDEX(Transactions!$G:$G,ROW()-8))</f>
        <v>46238</v>
      </c>
      <c r="F8778">
        <f>IF(INDEX(Transactions!$L:$L,ROW()-8)="",0,INDEX(Transactions!$Q:$Q,ROW()-8))</f>
        <v>0</v>
      </c>
    </row>
    <row r="8779" spans="2:6" x14ac:dyDescent="0.15">
      <c r="B8779">
        <f ca="1">IF(INDEX(Transactions!$L:$L,ROW()-8)="",TODAY(),INDEX(Transactions!$G:$G,ROW()-8))</f>
        <v>46238</v>
      </c>
      <c r="F8779">
        <f>IF(INDEX(Transactions!$L:$L,ROW()-8)="",0,INDEX(Transactions!$Q:$Q,ROW()-8))</f>
        <v>0</v>
      </c>
    </row>
    <row r="8780" spans="2:6" x14ac:dyDescent="0.15">
      <c r="B8780">
        <f ca="1">IF(INDEX(Transactions!$L:$L,ROW()-8)="",TODAY(),INDEX(Transactions!$G:$G,ROW()-8))</f>
        <v>46238</v>
      </c>
      <c r="F8780">
        <f>IF(INDEX(Transactions!$L:$L,ROW()-8)="",0,INDEX(Transactions!$Q:$Q,ROW()-8))</f>
        <v>0</v>
      </c>
    </row>
    <row r="8781" spans="2:6" x14ac:dyDescent="0.15">
      <c r="B8781">
        <f ca="1">IF(INDEX(Transactions!$L:$L,ROW()-8)="",TODAY(),INDEX(Transactions!$G:$G,ROW()-8))</f>
        <v>46238</v>
      </c>
      <c r="F8781">
        <f>IF(INDEX(Transactions!$L:$L,ROW()-8)="",0,INDEX(Transactions!$Q:$Q,ROW()-8))</f>
        <v>0</v>
      </c>
    </row>
    <row r="8782" spans="2:6" x14ac:dyDescent="0.15">
      <c r="B8782">
        <f ca="1">IF(INDEX(Transactions!$L:$L,ROW()-8)="",TODAY(),INDEX(Transactions!$G:$G,ROW()-8))</f>
        <v>46238</v>
      </c>
      <c r="F8782">
        <f>IF(INDEX(Transactions!$L:$L,ROW()-8)="",0,INDEX(Transactions!$Q:$Q,ROW()-8))</f>
        <v>0</v>
      </c>
    </row>
    <row r="8783" spans="2:6" x14ac:dyDescent="0.15">
      <c r="B8783">
        <f ca="1">IF(INDEX(Transactions!$L:$L,ROW()-8)="",TODAY(),INDEX(Transactions!$G:$G,ROW()-8))</f>
        <v>46238</v>
      </c>
      <c r="F8783">
        <f>IF(INDEX(Transactions!$L:$L,ROW()-8)="",0,INDEX(Transactions!$Q:$Q,ROW()-8))</f>
        <v>0</v>
      </c>
    </row>
    <row r="8784" spans="2:6" x14ac:dyDescent="0.15">
      <c r="B8784">
        <f ca="1">IF(INDEX(Transactions!$L:$L,ROW()-8)="",TODAY(),INDEX(Transactions!$G:$G,ROW()-8))</f>
        <v>46238</v>
      </c>
      <c r="F8784">
        <f>IF(INDEX(Transactions!$L:$L,ROW()-8)="",0,INDEX(Transactions!$Q:$Q,ROW()-8))</f>
        <v>0</v>
      </c>
    </row>
    <row r="8785" spans="2:6" x14ac:dyDescent="0.15">
      <c r="B8785">
        <f ca="1">IF(INDEX(Transactions!$L:$L,ROW()-8)="",TODAY(),INDEX(Transactions!$G:$G,ROW()-8))</f>
        <v>46238</v>
      </c>
      <c r="F8785">
        <f>IF(INDEX(Transactions!$L:$L,ROW()-8)="",0,INDEX(Transactions!$Q:$Q,ROW()-8))</f>
        <v>0</v>
      </c>
    </row>
    <row r="8786" spans="2:6" x14ac:dyDescent="0.15">
      <c r="B8786">
        <f ca="1">IF(INDEX(Transactions!$L:$L,ROW()-8)="",TODAY(),INDEX(Transactions!$G:$G,ROW()-8))</f>
        <v>46238</v>
      </c>
      <c r="F8786">
        <f>IF(INDEX(Transactions!$L:$L,ROW()-8)="",0,INDEX(Transactions!$Q:$Q,ROW()-8))</f>
        <v>0</v>
      </c>
    </row>
    <row r="8787" spans="2:6" x14ac:dyDescent="0.15">
      <c r="B8787">
        <f ca="1">IF(INDEX(Transactions!$L:$L,ROW()-8)="",TODAY(),INDEX(Transactions!$G:$G,ROW()-8))</f>
        <v>46238</v>
      </c>
      <c r="F8787">
        <f>IF(INDEX(Transactions!$L:$L,ROW()-8)="",0,INDEX(Transactions!$Q:$Q,ROW()-8))</f>
        <v>0</v>
      </c>
    </row>
    <row r="8788" spans="2:6" x14ac:dyDescent="0.15">
      <c r="B8788">
        <f ca="1">IF(INDEX(Transactions!$L:$L,ROW()-8)="",TODAY(),INDEX(Transactions!$G:$G,ROW()-8))</f>
        <v>46238</v>
      </c>
      <c r="F8788">
        <f>IF(INDEX(Transactions!$L:$L,ROW()-8)="",0,INDEX(Transactions!$Q:$Q,ROW()-8))</f>
        <v>0</v>
      </c>
    </row>
    <row r="8789" spans="2:6" x14ac:dyDescent="0.15">
      <c r="B8789">
        <f ca="1">IF(INDEX(Transactions!$L:$L,ROW()-8)="",TODAY(),INDEX(Transactions!$G:$G,ROW()-8))</f>
        <v>46238</v>
      </c>
      <c r="F8789">
        <f>IF(INDEX(Transactions!$L:$L,ROW()-8)="",0,INDEX(Transactions!$Q:$Q,ROW()-8))</f>
        <v>0</v>
      </c>
    </row>
    <row r="8790" spans="2:6" x14ac:dyDescent="0.15">
      <c r="B8790">
        <f ca="1">IF(INDEX(Transactions!$L:$L,ROW()-8)="",TODAY(),INDEX(Transactions!$G:$G,ROW()-8))</f>
        <v>46238</v>
      </c>
      <c r="F8790">
        <f>IF(INDEX(Transactions!$L:$L,ROW()-8)="",0,INDEX(Transactions!$Q:$Q,ROW()-8))</f>
        <v>0</v>
      </c>
    </row>
    <row r="8791" spans="2:6" x14ac:dyDescent="0.15">
      <c r="B8791">
        <f ca="1">IF(INDEX(Transactions!$L:$L,ROW()-8)="",TODAY(),INDEX(Transactions!$G:$G,ROW()-8))</f>
        <v>46238</v>
      </c>
      <c r="F8791">
        <f>IF(INDEX(Transactions!$L:$L,ROW()-8)="",0,INDEX(Transactions!$Q:$Q,ROW()-8))</f>
        <v>0</v>
      </c>
    </row>
    <row r="8792" spans="2:6" x14ac:dyDescent="0.15">
      <c r="B8792">
        <f ca="1">IF(INDEX(Transactions!$L:$L,ROW()-8)="",TODAY(),INDEX(Transactions!$G:$G,ROW()-8))</f>
        <v>46238</v>
      </c>
      <c r="F8792">
        <f>IF(INDEX(Transactions!$L:$L,ROW()-8)="",0,INDEX(Transactions!$Q:$Q,ROW()-8))</f>
        <v>0</v>
      </c>
    </row>
    <row r="8793" spans="2:6" x14ac:dyDescent="0.15">
      <c r="B8793">
        <f ca="1">IF(INDEX(Transactions!$L:$L,ROW()-8)="",TODAY(),INDEX(Transactions!$G:$G,ROW()-8))</f>
        <v>46238</v>
      </c>
      <c r="F8793">
        <f>IF(INDEX(Transactions!$L:$L,ROW()-8)="",0,INDEX(Transactions!$Q:$Q,ROW()-8))</f>
        <v>0</v>
      </c>
    </row>
    <row r="8794" spans="2:6" x14ac:dyDescent="0.15">
      <c r="B8794">
        <f ca="1">IF(INDEX(Transactions!$L:$L,ROW()-8)="",TODAY(),INDEX(Transactions!$G:$G,ROW()-8))</f>
        <v>46238</v>
      </c>
      <c r="F8794">
        <f>IF(INDEX(Transactions!$L:$L,ROW()-8)="",0,INDEX(Transactions!$Q:$Q,ROW()-8))</f>
        <v>0</v>
      </c>
    </row>
    <row r="8795" spans="2:6" x14ac:dyDescent="0.15">
      <c r="B8795">
        <f ca="1">IF(INDEX(Transactions!$L:$L,ROW()-8)="",TODAY(),INDEX(Transactions!$G:$G,ROW()-8))</f>
        <v>46238</v>
      </c>
      <c r="F8795">
        <f>IF(INDEX(Transactions!$L:$L,ROW()-8)="",0,INDEX(Transactions!$Q:$Q,ROW()-8))</f>
        <v>0</v>
      </c>
    </row>
    <row r="8796" spans="2:6" x14ac:dyDescent="0.15">
      <c r="B8796">
        <f ca="1">IF(INDEX(Transactions!$L:$L,ROW()-8)="",TODAY(),INDEX(Transactions!$G:$G,ROW()-8))</f>
        <v>46238</v>
      </c>
      <c r="F8796">
        <f>IF(INDEX(Transactions!$L:$L,ROW()-8)="",0,INDEX(Transactions!$Q:$Q,ROW()-8))</f>
        <v>0</v>
      </c>
    </row>
    <row r="8797" spans="2:6" x14ac:dyDescent="0.15">
      <c r="B8797">
        <f ca="1">IF(INDEX(Transactions!$L:$L,ROW()-8)="",TODAY(),INDEX(Transactions!$G:$G,ROW()-8))</f>
        <v>46238</v>
      </c>
      <c r="F8797">
        <f>IF(INDEX(Transactions!$L:$L,ROW()-8)="",0,INDEX(Transactions!$Q:$Q,ROW()-8))</f>
        <v>0</v>
      </c>
    </row>
    <row r="8798" spans="2:6" x14ac:dyDescent="0.15">
      <c r="B8798">
        <f ca="1">IF(INDEX(Transactions!$L:$L,ROW()-8)="",TODAY(),INDEX(Transactions!$G:$G,ROW()-8))</f>
        <v>46238</v>
      </c>
      <c r="F8798">
        <f>IF(INDEX(Transactions!$L:$L,ROW()-8)="",0,INDEX(Transactions!$Q:$Q,ROW()-8))</f>
        <v>0</v>
      </c>
    </row>
    <row r="8799" spans="2:6" x14ac:dyDescent="0.15">
      <c r="B8799">
        <f ca="1">IF(INDEX(Transactions!$L:$L,ROW()-8)="",TODAY(),INDEX(Transactions!$G:$G,ROW()-8))</f>
        <v>46238</v>
      </c>
      <c r="F8799">
        <f>IF(INDEX(Transactions!$L:$L,ROW()-8)="",0,INDEX(Transactions!$Q:$Q,ROW()-8))</f>
        <v>0</v>
      </c>
    </row>
    <row r="8800" spans="2:6" x14ac:dyDescent="0.15">
      <c r="B8800">
        <f ca="1">IF(INDEX(Transactions!$L:$L,ROW()-8)="",TODAY(),INDEX(Transactions!$G:$G,ROW()-8))</f>
        <v>46238</v>
      </c>
      <c r="F8800">
        <f>IF(INDEX(Transactions!$L:$L,ROW()-8)="",0,INDEX(Transactions!$Q:$Q,ROW()-8))</f>
        <v>0</v>
      </c>
    </row>
    <row r="8801" spans="2:6" x14ac:dyDescent="0.15">
      <c r="B8801">
        <f ca="1">IF(INDEX(Transactions!$L:$L,ROW()-8)="",TODAY(),INDEX(Transactions!$G:$G,ROW()-8))</f>
        <v>46238</v>
      </c>
      <c r="F8801">
        <f>IF(INDEX(Transactions!$L:$L,ROW()-8)="",0,INDEX(Transactions!$Q:$Q,ROW()-8))</f>
        <v>0</v>
      </c>
    </row>
    <row r="8802" spans="2:6" x14ac:dyDescent="0.15">
      <c r="B8802">
        <f ca="1">IF(INDEX(Transactions!$L:$L,ROW()-8)="",TODAY(),INDEX(Transactions!$G:$G,ROW()-8))</f>
        <v>46238</v>
      </c>
      <c r="F8802">
        <f>IF(INDEX(Transactions!$L:$L,ROW()-8)="",0,INDEX(Transactions!$Q:$Q,ROW()-8))</f>
        <v>0</v>
      </c>
    </row>
    <row r="8803" spans="2:6" x14ac:dyDescent="0.15">
      <c r="B8803">
        <f ca="1">IF(INDEX(Transactions!$L:$L,ROW()-8)="",TODAY(),INDEX(Transactions!$G:$G,ROW()-8))</f>
        <v>46238</v>
      </c>
      <c r="F8803">
        <f>IF(INDEX(Transactions!$L:$L,ROW()-8)="",0,INDEX(Transactions!$Q:$Q,ROW()-8))</f>
        <v>0</v>
      </c>
    </row>
    <row r="8804" spans="2:6" x14ac:dyDescent="0.15">
      <c r="B8804">
        <f ca="1">IF(INDEX(Transactions!$L:$L,ROW()-8)="",TODAY(),INDEX(Transactions!$G:$G,ROW()-8))</f>
        <v>46238</v>
      </c>
      <c r="F8804">
        <f>IF(INDEX(Transactions!$L:$L,ROW()-8)="",0,INDEX(Transactions!$Q:$Q,ROW()-8))</f>
        <v>0</v>
      </c>
    </row>
    <row r="8805" spans="2:6" x14ac:dyDescent="0.15">
      <c r="B8805">
        <f ca="1">IF(INDEX(Transactions!$L:$L,ROW()-8)="",TODAY(),INDEX(Transactions!$G:$G,ROW()-8))</f>
        <v>46238</v>
      </c>
      <c r="F8805">
        <f>IF(INDEX(Transactions!$L:$L,ROW()-8)="",0,INDEX(Transactions!$Q:$Q,ROW()-8))</f>
        <v>0</v>
      </c>
    </row>
    <row r="8806" spans="2:6" x14ac:dyDescent="0.15">
      <c r="B8806">
        <f ca="1">IF(INDEX(Transactions!$L:$L,ROW()-8)="",TODAY(),INDEX(Transactions!$G:$G,ROW()-8))</f>
        <v>46238</v>
      </c>
      <c r="F8806">
        <f>IF(INDEX(Transactions!$L:$L,ROW()-8)="",0,INDEX(Transactions!$Q:$Q,ROW()-8))</f>
        <v>0</v>
      </c>
    </row>
    <row r="8807" spans="2:6" x14ac:dyDescent="0.15">
      <c r="B8807">
        <f ca="1">IF(INDEX(Transactions!$L:$L,ROW()-8)="",TODAY(),INDEX(Transactions!$G:$G,ROW()-8))</f>
        <v>46238</v>
      </c>
      <c r="F8807">
        <f>IF(INDEX(Transactions!$L:$L,ROW()-8)="",0,INDEX(Transactions!$Q:$Q,ROW()-8))</f>
        <v>0</v>
      </c>
    </row>
    <row r="8808" spans="2:6" x14ac:dyDescent="0.15">
      <c r="B8808">
        <f ca="1">IF(INDEX(Transactions!$L:$L,ROW()-8)="",TODAY(),INDEX(Transactions!$G:$G,ROW()-8))</f>
        <v>46238</v>
      </c>
      <c r="F8808">
        <f>IF(INDEX(Transactions!$L:$L,ROW()-8)="",0,INDEX(Transactions!$Q:$Q,ROW()-8))</f>
        <v>0</v>
      </c>
    </row>
    <row r="8809" spans="2:6" x14ac:dyDescent="0.15">
      <c r="B8809">
        <f ca="1">IF(INDEX(Transactions!$L:$L,ROW()-8)="",TODAY(),INDEX(Transactions!$G:$G,ROW()-8))</f>
        <v>46238</v>
      </c>
      <c r="F8809">
        <f>IF(INDEX(Transactions!$L:$L,ROW()-8)="",0,INDEX(Transactions!$Q:$Q,ROW()-8))</f>
        <v>0</v>
      </c>
    </row>
    <row r="8810" spans="2:6" x14ac:dyDescent="0.15">
      <c r="B8810">
        <f ca="1">IF(INDEX(Transactions!$L:$L,ROW()-8)="",TODAY(),INDEX(Transactions!$G:$G,ROW()-8))</f>
        <v>46238</v>
      </c>
      <c r="F8810">
        <f>IF(INDEX(Transactions!$L:$L,ROW()-8)="",0,INDEX(Transactions!$Q:$Q,ROW()-8))</f>
        <v>0</v>
      </c>
    </row>
    <row r="8811" spans="2:6" x14ac:dyDescent="0.15">
      <c r="B8811">
        <f ca="1">IF(INDEX(Transactions!$L:$L,ROW()-8)="",TODAY(),INDEX(Transactions!$G:$G,ROW()-8))</f>
        <v>46238</v>
      </c>
      <c r="F8811">
        <f>IF(INDEX(Transactions!$L:$L,ROW()-8)="",0,INDEX(Transactions!$Q:$Q,ROW()-8))</f>
        <v>0</v>
      </c>
    </row>
    <row r="8812" spans="2:6" x14ac:dyDescent="0.15">
      <c r="B8812">
        <f ca="1">IF(INDEX(Transactions!$L:$L,ROW()-8)="",TODAY(),INDEX(Transactions!$G:$G,ROW()-8))</f>
        <v>46238</v>
      </c>
      <c r="F8812">
        <f>IF(INDEX(Transactions!$L:$L,ROW()-8)="",0,INDEX(Transactions!$Q:$Q,ROW()-8))</f>
        <v>0</v>
      </c>
    </row>
    <row r="8813" spans="2:6" x14ac:dyDescent="0.15">
      <c r="B8813">
        <f ca="1">IF(INDEX(Transactions!$L:$L,ROW()-8)="",TODAY(),INDEX(Transactions!$G:$G,ROW()-8))</f>
        <v>46238</v>
      </c>
      <c r="F8813">
        <f>IF(INDEX(Transactions!$L:$L,ROW()-8)="",0,INDEX(Transactions!$Q:$Q,ROW()-8))</f>
        <v>0</v>
      </c>
    </row>
    <row r="8814" spans="2:6" x14ac:dyDescent="0.15">
      <c r="B8814">
        <f ca="1">IF(INDEX(Transactions!$L:$L,ROW()-8)="",TODAY(),INDEX(Transactions!$G:$G,ROW()-8))</f>
        <v>46238</v>
      </c>
      <c r="F8814">
        <f>IF(INDEX(Transactions!$L:$L,ROW()-8)="",0,INDEX(Transactions!$Q:$Q,ROW()-8))</f>
        <v>0</v>
      </c>
    </row>
    <row r="8815" spans="2:6" x14ac:dyDescent="0.15">
      <c r="B8815">
        <f ca="1">IF(INDEX(Transactions!$L:$L,ROW()-8)="",TODAY(),INDEX(Transactions!$G:$G,ROW()-8))</f>
        <v>46238</v>
      </c>
      <c r="F8815">
        <f>IF(INDEX(Transactions!$L:$L,ROW()-8)="",0,INDEX(Transactions!$Q:$Q,ROW()-8))</f>
        <v>0</v>
      </c>
    </row>
    <row r="8816" spans="2:6" x14ac:dyDescent="0.15">
      <c r="B8816">
        <f ca="1">IF(INDEX(Transactions!$L:$L,ROW()-8)="",TODAY(),INDEX(Transactions!$G:$G,ROW()-8))</f>
        <v>46238</v>
      </c>
      <c r="F8816">
        <f>IF(INDEX(Transactions!$L:$L,ROW()-8)="",0,INDEX(Transactions!$Q:$Q,ROW()-8))</f>
        <v>0</v>
      </c>
    </row>
    <row r="8817" spans="2:6" x14ac:dyDescent="0.15">
      <c r="B8817">
        <f ca="1">IF(INDEX(Transactions!$L:$L,ROW()-8)="",TODAY(),INDEX(Transactions!$G:$G,ROW()-8))</f>
        <v>46238</v>
      </c>
      <c r="F8817">
        <f>IF(INDEX(Transactions!$L:$L,ROW()-8)="",0,INDEX(Transactions!$Q:$Q,ROW()-8))</f>
        <v>0</v>
      </c>
    </row>
    <row r="8818" spans="2:6" x14ac:dyDescent="0.15">
      <c r="B8818">
        <f ca="1">IF(INDEX(Transactions!$L:$L,ROW()-8)="",TODAY(),INDEX(Transactions!$G:$G,ROW()-8))</f>
        <v>46238</v>
      </c>
      <c r="F8818">
        <f>IF(INDEX(Transactions!$L:$L,ROW()-8)="",0,INDEX(Transactions!$Q:$Q,ROW()-8))</f>
        <v>0</v>
      </c>
    </row>
    <row r="8819" spans="2:6" x14ac:dyDescent="0.15">
      <c r="B8819">
        <f ca="1">IF(INDEX(Transactions!$L:$L,ROW()-8)="",TODAY(),INDEX(Transactions!$G:$G,ROW()-8))</f>
        <v>46238</v>
      </c>
      <c r="F8819">
        <f>IF(INDEX(Transactions!$L:$L,ROW()-8)="",0,INDEX(Transactions!$Q:$Q,ROW()-8))</f>
        <v>0</v>
      </c>
    </row>
    <row r="8820" spans="2:6" x14ac:dyDescent="0.15">
      <c r="B8820">
        <f ca="1">IF(INDEX(Transactions!$L:$L,ROW()-8)="",TODAY(),INDEX(Transactions!$G:$G,ROW()-8))</f>
        <v>46238</v>
      </c>
      <c r="F8820">
        <f>IF(INDEX(Transactions!$L:$L,ROW()-8)="",0,INDEX(Transactions!$Q:$Q,ROW()-8))</f>
        <v>0</v>
      </c>
    </row>
    <row r="8821" spans="2:6" x14ac:dyDescent="0.15">
      <c r="B8821">
        <f ca="1">IF(INDEX(Transactions!$L:$L,ROW()-8)="",TODAY(),INDEX(Transactions!$G:$G,ROW()-8))</f>
        <v>46238</v>
      </c>
      <c r="F8821">
        <f>IF(INDEX(Transactions!$L:$L,ROW()-8)="",0,INDEX(Transactions!$Q:$Q,ROW()-8))</f>
        <v>0</v>
      </c>
    </row>
    <row r="8822" spans="2:6" x14ac:dyDescent="0.15">
      <c r="B8822">
        <f ca="1">IF(INDEX(Transactions!$L:$L,ROW()-8)="",TODAY(),INDEX(Transactions!$G:$G,ROW()-8))</f>
        <v>46238</v>
      </c>
      <c r="F8822">
        <f>IF(INDEX(Transactions!$L:$L,ROW()-8)="",0,INDEX(Transactions!$Q:$Q,ROW()-8))</f>
        <v>0</v>
      </c>
    </row>
    <row r="8823" spans="2:6" x14ac:dyDescent="0.15">
      <c r="B8823">
        <f ca="1">IF(INDEX(Transactions!$L:$L,ROW()-8)="",TODAY(),INDEX(Transactions!$G:$G,ROW()-8))</f>
        <v>46238</v>
      </c>
      <c r="F8823">
        <f>IF(INDEX(Transactions!$L:$L,ROW()-8)="",0,INDEX(Transactions!$Q:$Q,ROW()-8))</f>
        <v>0</v>
      </c>
    </row>
    <row r="8824" spans="2:6" x14ac:dyDescent="0.15">
      <c r="B8824">
        <f ca="1">IF(INDEX(Transactions!$L:$L,ROW()-8)="",TODAY(),INDEX(Transactions!$G:$G,ROW()-8))</f>
        <v>46238</v>
      </c>
      <c r="F8824">
        <f>IF(INDEX(Transactions!$L:$L,ROW()-8)="",0,INDEX(Transactions!$Q:$Q,ROW()-8))</f>
        <v>0</v>
      </c>
    </row>
    <row r="8825" spans="2:6" x14ac:dyDescent="0.15">
      <c r="B8825">
        <f ca="1">IF(INDEX(Transactions!$L:$L,ROW()-8)="",TODAY(),INDEX(Transactions!$G:$G,ROW()-8))</f>
        <v>46238</v>
      </c>
      <c r="F8825">
        <f>IF(INDEX(Transactions!$L:$L,ROW()-8)="",0,INDEX(Transactions!$Q:$Q,ROW()-8))</f>
        <v>0</v>
      </c>
    </row>
    <row r="8826" spans="2:6" x14ac:dyDescent="0.15">
      <c r="B8826">
        <f ca="1">IF(INDEX(Transactions!$L:$L,ROW()-8)="",TODAY(),INDEX(Transactions!$G:$G,ROW()-8))</f>
        <v>46238</v>
      </c>
      <c r="F8826">
        <f>IF(INDEX(Transactions!$L:$L,ROW()-8)="",0,INDEX(Transactions!$Q:$Q,ROW()-8))</f>
        <v>0</v>
      </c>
    </row>
    <row r="8827" spans="2:6" x14ac:dyDescent="0.15">
      <c r="B8827">
        <f ca="1">IF(INDEX(Transactions!$L:$L,ROW()-8)="",TODAY(),INDEX(Transactions!$G:$G,ROW()-8))</f>
        <v>46238</v>
      </c>
      <c r="F8827">
        <f>IF(INDEX(Transactions!$L:$L,ROW()-8)="",0,INDEX(Transactions!$Q:$Q,ROW()-8))</f>
        <v>0</v>
      </c>
    </row>
    <row r="8828" spans="2:6" x14ac:dyDescent="0.15">
      <c r="B8828">
        <f ca="1">IF(INDEX(Transactions!$L:$L,ROW()-8)="",TODAY(),INDEX(Transactions!$G:$G,ROW()-8))</f>
        <v>46238</v>
      </c>
      <c r="F8828">
        <f>IF(INDEX(Transactions!$L:$L,ROW()-8)="",0,INDEX(Transactions!$Q:$Q,ROW()-8))</f>
        <v>0</v>
      </c>
    </row>
    <row r="8829" spans="2:6" x14ac:dyDescent="0.15">
      <c r="B8829">
        <f ca="1">IF(INDEX(Transactions!$L:$L,ROW()-8)="",TODAY(),INDEX(Transactions!$G:$G,ROW()-8))</f>
        <v>46238</v>
      </c>
      <c r="F8829">
        <f>IF(INDEX(Transactions!$L:$L,ROW()-8)="",0,INDEX(Transactions!$Q:$Q,ROW()-8))</f>
        <v>0</v>
      </c>
    </row>
    <row r="8830" spans="2:6" x14ac:dyDescent="0.15">
      <c r="B8830">
        <f ca="1">IF(INDEX(Transactions!$L:$L,ROW()-8)="",TODAY(),INDEX(Transactions!$G:$G,ROW()-8))</f>
        <v>46238</v>
      </c>
      <c r="F8830">
        <f>IF(INDEX(Transactions!$L:$L,ROW()-8)="",0,INDEX(Transactions!$Q:$Q,ROW()-8))</f>
        <v>0</v>
      </c>
    </row>
    <row r="8831" spans="2:6" x14ac:dyDescent="0.15">
      <c r="B8831">
        <f ca="1">IF(INDEX(Transactions!$L:$L,ROW()-8)="",TODAY(),INDEX(Transactions!$G:$G,ROW()-8))</f>
        <v>46238</v>
      </c>
      <c r="F8831">
        <f>IF(INDEX(Transactions!$L:$L,ROW()-8)="",0,INDEX(Transactions!$Q:$Q,ROW()-8))</f>
        <v>0</v>
      </c>
    </row>
    <row r="8832" spans="2:6" x14ac:dyDescent="0.15">
      <c r="B8832">
        <f ca="1">IF(INDEX(Transactions!$L:$L,ROW()-8)="",TODAY(),INDEX(Transactions!$G:$G,ROW()-8))</f>
        <v>46238</v>
      </c>
      <c r="F8832">
        <f>IF(INDEX(Transactions!$L:$L,ROW()-8)="",0,INDEX(Transactions!$Q:$Q,ROW()-8))</f>
        <v>0</v>
      </c>
    </row>
    <row r="8833" spans="2:6" x14ac:dyDescent="0.15">
      <c r="B8833">
        <f ca="1">IF(INDEX(Transactions!$L:$L,ROW()-8)="",TODAY(),INDEX(Transactions!$G:$G,ROW()-8))</f>
        <v>46238</v>
      </c>
      <c r="F8833">
        <f>IF(INDEX(Transactions!$L:$L,ROW()-8)="",0,INDEX(Transactions!$Q:$Q,ROW()-8))</f>
        <v>0</v>
      </c>
    </row>
    <row r="8834" spans="2:6" x14ac:dyDescent="0.15">
      <c r="B8834">
        <f ca="1">IF(INDEX(Transactions!$L:$L,ROW()-8)="",TODAY(),INDEX(Transactions!$G:$G,ROW()-8))</f>
        <v>46238</v>
      </c>
      <c r="F8834">
        <f>IF(INDEX(Transactions!$L:$L,ROW()-8)="",0,INDEX(Transactions!$Q:$Q,ROW()-8))</f>
        <v>0</v>
      </c>
    </row>
    <row r="8835" spans="2:6" x14ac:dyDescent="0.15">
      <c r="B8835">
        <f ca="1">IF(INDEX(Transactions!$L:$L,ROW()-8)="",TODAY(),INDEX(Transactions!$G:$G,ROW()-8))</f>
        <v>46238</v>
      </c>
      <c r="F8835">
        <f>IF(INDEX(Transactions!$L:$L,ROW()-8)="",0,INDEX(Transactions!$Q:$Q,ROW()-8))</f>
        <v>0</v>
      </c>
    </row>
    <row r="8836" spans="2:6" x14ac:dyDescent="0.15">
      <c r="B8836">
        <f ca="1">IF(INDEX(Transactions!$L:$L,ROW()-8)="",TODAY(),INDEX(Transactions!$G:$G,ROW()-8))</f>
        <v>46238</v>
      </c>
      <c r="F8836">
        <f>IF(INDEX(Transactions!$L:$L,ROW()-8)="",0,INDEX(Transactions!$Q:$Q,ROW()-8))</f>
        <v>0</v>
      </c>
    </row>
    <row r="8837" spans="2:6" x14ac:dyDescent="0.15">
      <c r="B8837">
        <f ca="1">IF(INDEX(Transactions!$L:$L,ROW()-8)="",TODAY(),INDEX(Transactions!$G:$G,ROW()-8))</f>
        <v>46238</v>
      </c>
      <c r="F8837">
        <f>IF(INDEX(Transactions!$L:$L,ROW()-8)="",0,INDEX(Transactions!$Q:$Q,ROW()-8))</f>
        <v>0</v>
      </c>
    </row>
    <row r="8838" spans="2:6" x14ac:dyDescent="0.15">
      <c r="B8838">
        <f ca="1">IF(INDEX(Transactions!$L:$L,ROW()-8)="",TODAY(),INDEX(Transactions!$G:$G,ROW()-8))</f>
        <v>46238</v>
      </c>
      <c r="F8838">
        <f>IF(INDEX(Transactions!$L:$L,ROW()-8)="",0,INDEX(Transactions!$Q:$Q,ROW()-8))</f>
        <v>0</v>
      </c>
    </row>
    <row r="8839" spans="2:6" x14ac:dyDescent="0.15">
      <c r="B8839">
        <f ca="1">IF(INDEX(Transactions!$L:$L,ROW()-8)="",TODAY(),INDEX(Transactions!$G:$G,ROW()-8))</f>
        <v>46238</v>
      </c>
      <c r="F8839">
        <f>IF(INDEX(Transactions!$L:$L,ROW()-8)="",0,INDEX(Transactions!$Q:$Q,ROW()-8))</f>
        <v>0</v>
      </c>
    </row>
    <row r="8840" spans="2:6" x14ac:dyDescent="0.15">
      <c r="B8840">
        <f ca="1">IF(INDEX(Transactions!$L:$L,ROW()-8)="",TODAY(),INDEX(Transactions!$G:$G,ROW()-8))</f>
        <v>46238</v>
      </c>
      <c r="F8840">
        <f>IF(INDEX(Transactions!$L:$L,ROW()-8)="",0,INDEX(Transactions!$Q:$Q,ROW()-8))</f>
        <v>0</v>
      </c>
    </row>
    <row r="8841" spans="2:6" x14ac:dyDescent="0.15">
      <c r="B8841">
        <f ca="1">IF(INDEX(Transactions!$L:$L,ROW()-8)="",TODAY(),INDEX(Transactions!$G:$G,ROW()-8))</f>
        <v>46238</v>
      </c>
      <c r="F8841">
        <f>IF(INDEX(Transactions!$L:$L,ROW()-8)="",0,INDEX(Transactions!$Q:$Q,ROW()-8))</f>
        <v>0</v>
      </c>
    </row>
    <row r="8842" spans="2:6" x14ac:dyDescent="0.15">
      <c r="B8842">
        <f ca="1">IF(INDEX(Transactions!$L:$L,ROW()-8)="",TODAY(),INDEX(Transactions!$G:$G,ROW()-8))</f>
        <v>46238</v>
      </c>
      <c r="F8842">
        <f>IF(INDEX(Transactions!$L:$L,ROW()-8)="",0,INDEX(Transactions!$Q:$Q,ROW()-8))</f>
        <v>0</v>
      </c>
    </row>
    <row r="8843" spans="2:6" x14ac:dyDescent="0.15">
      <c r="B8843">
        <f ca="1">IF(INDEX(Transactions!$L:$L,ROW()-8)="",TODAY(),INDEX(Transactions!$G:$G,ROW()-8))</f>
        <v>46238</v>
      </c>
      <c r="F8843">
        <f>IF(INDEX(Transactions!$L:$L,ROW()-8)="",0,INDEX(Transactions!$Q:$Q,ROW()-8))</f>
        <v>0</v>
      </c>
    </row>
    <row r="8844" spans="2:6" x14ac:dyDescent="0.15">
      <c r="B8844">
        <f ca="1">IF(INDEX(Transactions!$L:$L,ROW()-8)="",TODAY(),INDEX(Transactions!$G:$G,ROW()-8))</f>
        <v>46238</v>
      </c>
      <c r="F8844">
        <f>IF(INDEX(Transactions!$L:$L,ROW()-8)="",0,INDEX(Transactions!$Q:$Q,ROW()-8))</f>
        <v>0</v>
      </c>
    </row>
    <row r="8845" spans="2:6" x14ac:dyDescent="0.15">
      <c r="B8845">
        <f ca="1">IF(INDEX(Transactions!$L:$L,ROW()-8)="",TODAY(),INDEX(Transactions!$G:$G,ROW()-8))</f>
        <v>46238</v>
      </c>
      <c r="F8845">
        <f>IF(INDEX(Transactions!$L:$L,ROW()-8)="",0,INDEX(Transactions!$Q:$Q,ROW()-8))</f>
        <v>0</v>
      </c>
    </row>
    <row r="8846" spans="2:6" x14ac:dyDescent="0.15">
      <c r="B8846">
        <f ca="1">IF(INDEX(Transactions!$L:$L,ROW()-8)="",TODAY(),INDEX(Transactions!$G:$G,ROW()-8))</f>
        <v>46238</v>
      </c>
      <c r="F8846">
        <f>IF(INDEX(Transactions!$L:$L,ROW()-8)="",0,INDEX(Transactions!$Q:$Q,ROW()-8))</f>
        <v>0</v>
      </c>
    </row>
    <row r="8847" spans="2:6" x14ac:dyDescent="0.15">
      <c r="B8847">
        <f ca="1">IF(INDEX(Transactions!$L:$L,ROW()-8)="",TODAY(),INDEX(Transactions!$G:$G,ROW()-8))</f>
        <v>46238</v>
      </c>
      <c r="F8847">
        <f>IF(INDEX(Transactions!$L:$L,ROW()-8)="",0,INDEX(Transactions!$Q:$Q,ROW()-8))</f>
        <v>0</v>
      </c>
    </row>
    <row r="8848" spans="2:6" x14ac:dyDescent="0.15">
      <c r="B8848">
        <f ca="1">IF(INDEX(Transactions!$L:$L,ROW()-8)="",TODAY(),INDEX(Transactions!$G:$G,ROW()-8))</f>
        <v>46238</v>
      </c>
      <c r="F8848">
        <f>IF(INDEX(Transactions!$L:$L,ROW()-8)="",0,INDEX(Transactions!$Q:$Q,ROW()-8))</f>
        <v>0</v>
      </c>
    </row>
    <row r="8849" spans="2:6" x14ac:dyDescent="0.15">
      <c r="B8849">
        <f ca="1">IF(INDEX(Transactions!$L:$L,ROW()-8)="",TODAY(),INDEX(Transactions!$G:$G,ROW()-8))</f>
        <v>46238</v>
      </c>
      <c r="F8849">
        <f>IF(INDEX(Transactions!$L:$L,ROW()-8)="",0,INDEX(Transactions!$Q:$Q,ROW()-8))</f>
        <v>0</v>
      </c>
    </row>
    <row r="8850" spans="2:6" x14ac:dyDescent="0.15">
      <c r="B8850">
        <f ca="1">IF(INDEX(Transactions!$L:$L,ROW()-8)="",TODAY(),INDEX(Transactions!$G:$G,ROW()-8))</f>
        <v>46238</v>
      </c>
      <c r="F8850">
        <f>IF(INDEX(Transactions!$L:$L,ROW()-8)="",0,INDEX(Transactions!$Q:$Q,ROW()-8))</f>
        <v>0</v>
      </c>
    </row>
    <row r="8851" spans="2:6" x14ac:dyDescent="0.15">
      <c r="B8851">
        <f ca="1">IF(INDEX(Transactions!$L:$L,ROW()-8)="",TODAY(),INDEX(Transactions!$G:$G,ROW()-8))</f>
        <v>46238</v>
      </c>
      <c r="F8851">
        <f>IF(INDEX(Transactions!$L:$L,ROW()-8)="",0,INDEX(Transactions!$Q:$Q,ROW()-8))</f>
        <v>0</v>
      </c>
    </row>
    <row r="8852" spans="2:6" x14ac:dyDescent="0.15">
      <c r="B8852">
        <f ca="1">IF(INDEX(Transactions!$L:$L,ROW()-8)="",TODAY(),INDEX(Transactions!$G:$G,ROW()-8))</f>
        <v>46238</v>
      </c>
      <c r="F8852">
        <f>IF(INDEX(Transactions!$L:$L,ROW()-8)="",0,INDEX(Transactions!$Q:$Q,ROW()-8))</f>
        <v>0</v>
      </c>
    </row>
    <row r="8853" spans="2:6" x14ac:dyDescent="0.15">
      <c r="B8853">
        <f ca="1">IF(INDEX(Transactions!$L:$L,ROW()-8)="",TODAY(),INDEX(Transactions!$G:$G,ROW()-8))</f>
        <v>46238</v>
      </c>
      <c r="F8853">
        <f>IF(INDEX(Transactions!$L:$L,ROW()-8)="",0,INDEX(Transactions!$Q:$Q,ROW()-8))</f>
        <v>0</v>
      </c>
    </row>
    <row r="8854" spans="2:6" x14ac:dyDescent="0.15">
      <c r="B8854">
        <f ca="1">IF(INDEX(Transactions!$L:$L,ROW()-8)="",TODAY(),INDEX(Transactions!$G:$G,ROW()-8))</f>
        <v>46238</v>
      </c>
      <c r="F8854">
        <f>IF(INDEX(Transactions!$L:$L,ROW()-8)="",0,INDEX(Transactions!$Q:$Q,ROW()-8))</f>
        <v>0</v>
      </c>
    </row>
    <row r="8855" spans="2:6" x14ac:dyDescent="0.15">
      <c r="B8855">
        <f ca="1">IF(INDEX(Transactions!$L:$L,ROW()-8)="",TODAY(),INDEX(Transactions!$G:$G,ROW()-8))</f>
        <v>46238</v>
      </c>
      <c r="F8855">
        <f>IF(INDEX(Transactions!$L:$L,ROW()-8)="",0,INDEX(Transactions!$Q:$Q,ROW()-8))</f>
        <v>0</v>
      </c>
    </row>
    <row r="8856" spans="2:6" x14ac:dyDescent="0.15">
      <c r="B8856">
        <f ca="1">IF(INDEX(Transactions!$L:$L,ROW()-8)="",TODAY(),INDEX(Transactions!$G:$G,ROW()-8))</f>
        <v>46238</v>
      </c>
      <c r="F8856">
        <f>IF(INDEX(Transactions!$L:$L,ROW()-8)="",0,INDEX(Transactions!$Q:$Q,ROW()-8))</f>
        <v>0</v>
      </c>
    </row>
    <row r="8857" spans="2:6" x14ac:dyDescent="0.15">
      <c r="B8857">
        <f ca="1">IF(INDEX(Transactions!$L:$L,ROW()-8)="",TODAY(),INDEX(Transactions!$G:$G,ROW()-8))</f>
        <v>46238</v>
      </c>
      <c r="F8857">
        <f>IF(INDEX(Transactions!$L:$L,ROW()-8)="",0,INDEX(Transactions!$Q:$Q,ROW()-8))</f>
        <v>0</v>
      </c>
    </row>
    <row r="8858" spans="2:6" x14ac:dyDescent="0.15">
      <c r="B8858">
        <f ca="1">IF(INDEX(Transactions!$L:$L,ROW()-8)="",TODAY(),INDEX(Transactions!$G:$G,ROW()-8))</f>
        <v>46238</v>
      </c>
      <c r="F8858">
        <f>IF(INDEX(Transactions!$L:$L,ROW()-8)="",0,INDEX(Transactions!$Q:$Q,ROW()-8))</f>
        <v>0</v>
      </c>
    </row>
    <row r="8859" spans="2:6" x14ac:dyDescent="0.15">
      <c r="B8859">
        <f ca="1">IF(INDEX(Transactions!$L:$L,ROW()-8)="",TODAY(),INDEX(Transactions!$G:$G,ROW()-8))</f>
        <v>46238</v>
      </c>
      <c r="F8859">
        <f>IF(INDEX(Transactions!$L:$L,ROW()-8)="",0,INDEX(Transactions!$Q:$Q,ROW()-8))</f>
        <v>0</v>
      </c>
    </row>
    <row r="8860" spans="2:6" x14ac:dyDescent="0.15">
      <c r="B8860">
        <f ca="1">IF(INDEX(Transactions!$L:$L,ROW()-8)="",TODAY(),INDEX(Transactions!$G:$G,ROW()-8))</f>
        <v>46238</v>
      </c>
      <c r="F8860">
        <f>IF(INDEX(Transactions!$L:$L,ROW()-8)="",0,INDEX(Transactions!$Q:$Q,ROW()-8))</f>
        <v>0</v>
      </c>
    </row>
    <row r="8861" spans="2:6" x14ac:dyDescent="0.15">
      <c r="B8861">
        <f ca="1">IF(INDEX(Transactions!$L:$L,ROW()-8)="",TODAY(),INDEX(Transactions!$G:$G,ROW()-8))</f>
        <v>46238</v>
      </c>
      <c r="F8861">
        <f>IF(INDEX(Transactions!$L:$L,ROW()-8)="",0,INDEX(Transactions!$Q:$Q,ROW()-8))</f>
        <v>0</v>
      </c>
    </row>
    <row r="8862" spans="2:6" x14ac:dyDescent="0.15">
      <c r="B8862">
        <f ca="1">IF(INDEX(Transactions!$L:$L,ROW()-8)="",TODAY(),INDEX(Transactions!$G:$G,ROW()-8))</f>
        <v>46238</v>
      </c>
      <c r="F8862">
        <f>IF(INDEX(Transactions!$L:$L,ROW()-8)="",0,INDEX(Transactions!$Q:$Q,ROW()-8))</f>
        <v>0</v>
      </c>
    </row>
    <row r="8863" spans="2:6" x14ac:dyDescent="0.15">
      <c r="B8863">
        <f ca="1">IF(INDEX(Transactions!$L:$L,ROW()-8)="",TODAY(),INDEX(Transactions!$G:$G,ROW()-8))</f>
        <v>46238</v>
      </c>
      <c r="F8863">
        <f>IF(INDEX(Transactions!$L:$L,ROW()-8)="",0,INDEX(Transactions!$Q:$Q,ROW()-8))</f>
        <v>0</v>
      </c>
    </row>
    <row r="8864" spans="2:6" x14ac:dyDescent="0.15">
      <c r="B8864">
        <f ca="1">IF(INDEX(Transactions!$L:$L,ROW()-8)="",TODAY(),INDEX(Transactions!$G:$G,ROW()-8))</f>
        <v>46238</v>
      </c>
      <c r="F8864">
        <f>IF(INDEX(Transactions!$L:$L,ROW()-8)="",0,INDEX(Transactions!$Q:$Q,ROW()-8))</f>
        <v>0</v>
      </c>
    </row>
    <row r="8865" spans="2:6" x14ac:dyDescent="0.15">
      <c r="B8865">
        <f ca="1">IF(INDEX(Transactions!$L:$L,ROW()-8)="",TODAY(),INDEX(Transactions!$G:$G,ROW()-8))</f>
        <v>46238</v>
      </c>
      <c r="F8865">
        <f>IF(INDEX(Transactions!$L:$L,ROW()-8)="",0,INDEX(Transactions!$Q:$Q,ROW()-8))</f>
        <v>0</v>
      </c>
    </row>
    <row r="8866" spans="2:6" x14ac:dyDescent="0.15">
      <c r="B8866">
        <f ca="1">IF(INDEX(Transactions!$L:$L,ROW()-8)="",TODAY(),INDEX(Transactions!$G:$G,ROW()-8))</f>
        <v>46238</v>
      </c>
      <c r="F8866">
        <f>IF(INDEX(Transactions!$L:$L,ROW()-8)="",0,INDEX(Transactions!$Q:$Q,ROW()-8))</f>
        <v>0</v>
      </c>
    </row>
    <row r="8867" spans="2:6" x14ac:dyDescent="0.15">
      <c r="B8867">
        <f ca="1">IF(INDEX(Transactions!$L:$L,ROW()-8)="",TODAY(),INDEX(Transactions!$G:$G,ROW()-8))</f>
        <v>46238</v>
      </c>
      <c r="F8867">
        <f>IF(INDEX(Transactions!$L:$L,ROW()-8)="",0,INDEX(Transactions!$Q:$Q,ROW()-8))</f>
        <v>0</v>
      </c>
    </row>
    <row r="8868" spans="2:6" x14ac:dyDescent="0.15">
      <c r="B8868">
        <f ca="1">IF(INDEX(Transactions!$L:$L,ROW()-8)="",TODAY(),INDEX(Transactions!$G:$G,ROW()-8))</f>
        <v>46238</v>
      </c>
      <c r="F8868">
        <f>IF(INDEX(Transactions!$L:$L,ROW()-8)="",0,INDEX(Transactions!$Q:$Q,ROW()-8))</f>
        <v>0</v>
      </c>
    </row>
    <row r="8869" spans="2:6" x14ac:dyDescent="0.15">
      <c r="B8869">
        <f ca="1">IF(INDEX(Transactions!$L:$L,ROW()-8)="",TODAY(),INDEX(Transactions!$G:$G,ROW()-8))</f>
        <v>46238</v>
      </c>
      <c r="F8869">
        <f>IF(INDEX(Transactions!$L:$L,ROW()-8)="",0,INDEX(Transactions!$Q:$Q,ROW()-8))</f>
        <v>0</v>
      </c>
    </row>
    <row r="8870" spans="2:6" x14ac:dyDescent="0.15">
      <c r="B8870">
        <f ca="1">IF(INDEX(Transactions!$L:$L,ROW()-8)="",TODAY(),INDEX(Transactions!$G:$G,ROW()-8))</f>
        <v>46238</v>
      </c>
      <c r="F8870">
        <f>IF(INDEX(Transactions!$L:$L,ROW()-8)="",0,INDEX(Transactions!$Q:$Q,ROW()-8))</f>
        <v>0</v>
      </c>
    </row>
    <row r="8871" spans="2:6" x14ac:dyDescent="0.15">
      <c r="B8871">
        <f ca="1">IF(INDEX(Transactions!$L:$L,ROW()-8)="",TODAY(),INDEX(Transactions!$G:$G,ROW()-8))</f>
        <v>46238</v>
      </c>
      <c r="F8871">
        <f>IF(INDEX(Transactions!$L:$L,ROW()-8)="",0,INDEX(Transactions!$Q:$Q,ROW()-8))</f>
        <v>0</v>
      </c>
    </row>
    <row r="8872" spans="2:6" x14ac:dyDescent="0.15">
      <c r="B8872">
        <f ca="1">IF(INDEX(Transactions!$L:$L,ROW()-8)="",TODAY(),INDEX(Transactions!$G:$G,ROW()-8))</f>
        <v>46238</v>
      </c>
      <c r="F8872">
        <f>IF(INDEX(Transactions!$L:$L,ROW()-8)="",0,INDEX(Transactions!$Q:$Q,ROW()-8))</f>
        <v>0</v>
      </c>
    </row>
    <row r="8873" spans="2:6" x14ac:dyDescent="0.15">
      <c r="B8873">
        <f ca="1">IF(INDEX(Transactions!$L:$L,ROW()-8)="",TODAY(),INDEX(Transactions!$G:$G,ROW()-8))</f>
        <v>46238</v>
      </c>
      <c r="F8873">
        <f>IF(INDEX(Transactions!$L:$L,ROW()-8)="",0,INDEX(Transactions!$Q:$Q,ROW()-8))</f>
        <v>0</v>
      </c>
    </row>
    <row r="8874" spans="2:6" x14ac:dyDescent="0.15">
      <c r="B8874">
        <f ca="1">IF(INDEX(Transactions!$L:$L,ROW()-8)="",TODAY(),INDEX(Transactions!$G:$G,ROW()-8))</f>
        <v>46238</v>
      </c>
      <c r="F8874">
        <f>IF(INDEX(Transactions!$L:$L,ROW()-8)="",0,INDEX(Transactions!$Q:$Q,ROW()-8))</f>
        <v>0</v>
      </c>
    </row>
    <row r="8875" spans="2:6" x14ac:dyDescent="0.15">
      <c r="B8875">
        <f ca="1">IF(INDEX(Transactions!$L:$L,ROW()-8)="",TODAY(),INDEX(Transactions!$G:$G,ROW()-8))</f>
        <v>46238</v>
      </c>
      <c r="F8875">
        <f>IF(INDEX(Transactions!$L:$L,ROW()-8)="",0,INDEX(Transactions!$Q:$Q,ROW()-8))</f>
        <v>0</v>
      </c>
    </row>
    <row r="8876" spans="2:6" x14ac:dyDescent="0.15">
      <c r="B8876">
        <f ca="1">IF(INDEX(Transactions!$L:$L,ROW()-8)="",TODAY(),INDEX(Transactions!$G:$G,ROW()-8))</f>
        <v>46238</v>
      </c>
      <c r="F8876">
        <f>IF(INDEX(Transactions!$L:$L,ROW()-8)="",0,INDEX(Transactions!$Q:$Q,ROW()-8))</f>
        <v>0</v>
      </c>
    </row>
    <row r="8877" spans="2:6" x14ac:dyDescent="0.15">
      <c r="B8877">
        <f ca="1">IF(INDEX(Transactions!$L:$L,ROW()-8)="",TODAY(),INDEX(Transactions!$G:$G,ROW()-8))</f>
        <v>46238</v>
      </c>
      <c r="F8877">
        <f>IF(INDEX(Transactions!$L:$L,ROW()-8)="",0,INDEX(Transactions!$Q:$Q,ROW()-8))</f>
        <v>0</v>
      </c>
    </row>
    <row r="8878" spans="2:6" x14ac:dyDescent="0.15">
      <c r="B8878">
        <f ca="1">IF(INDEX(Transactions!$L:$L,ROW()-8)="",TODAY(),INDEX(Transactions!$G:$G,ROW()-8))</f>
        <v>46238</v>
      </c>
      <c r="F8878">
        <f>IF(INDEX(Transactions!$L:$L,ROW()-8)="",0,INDEX(Transactions!$Q:$Q,ROW()-8))</f>
        <v>0</v>
      </c>
    </row>
    <row r="8879" spans="2:6" x14ac:dyDescent="0.15">
      <c r="B8879">
        <f ca="1">IF(INDEX(Transactions!$L:$L,ROW()-8)="",TODAY(),INDEX(Transactions!$G:$G,ROW()-8))</f>
        <v>46238</v>
      </c>
      <c r="F8879">
        <f>IF(INDEX(Transactions!$L:$L,ROW()-8)="",0,INDEX(Transactions!$Q:$Q,ROW()-8))</f>
        <v>0</v>
      </c>
    </row>
    <row r="8880" spans="2:6" x14ac:dyDescent="0.15">
      <c r="B8880">
        <f ca="1">IF(INDEX(Transactions!$L:$L,ROW()-8)="",TODAY(),INDEX(Transactions!$G:$G,ROW()-8))</f>
        <v>46238</v>
      </c>
      <c r="F8880">
        <f>IF(INDEX(Transactions!$L:$L,ROW()-8)="",0,INDEX(Transactions!$Q:$Q,ROW()-8))</f>
        <v>0</v>
      </c>
    </row>
    <row r="8881" spans="2:6" x14ac:dyDescent="0.15">
      <c r="B8881">
        <f ca="1">IF(INDEX(Transactions!$L:$L,ROW()-8)="",TODAY(),INDEX(Transactions!$G:$G,ROW()-8))</f>
        <v>46238</v>
      </c>
      <c r="F8881">
        <f>IF(INDEX(Transactions!$L:$L,ROW()-8)="",0,INDEX(Transactions!$Q:$Q,ROW()-8))</f>
        <v>0</v>
      </c>
    </row>
    <row r="8882" spans="2:6" x14ac:dyDescent="0.15">
      <c r="B8882">
        <f ca="1">IF(INDEX(Transactions!$L:$L,ROW()-8)="",TODAY(),INDEX(Transactions!$G:$G,ROW()-8))</f>
        <v>46238</v>
      </c>
      <c r="F8882">
        <f>IF(INDEX(Transactions!$L:$L,ROW()-8)="",0,INDEX(Transactions!$Q:$Q,ROW()-8))</f>
        <v>0</v>
      </c>
    </row>
    <row r="8883" spans="2:6" x14ac:dyDescent="0.15">
      <c r="B8883">
        <f ca="1">IF(INDEX(Transactions!$L:$L,ROW()-8)="",TODAY(),INDEX(Transactions!$G:$G,ROW()-8))</f>
        <v>46238</v>
      </c>
      <c r="F8883">
        <f>IF(INDEX(Transactions!$L:$L,ROW()-8)="",0,INDEX(Transactions!$Q:$Q,ROW()-8))</f>
        <v>0</v>
      </c>
    </row>
    <row r="8884" spans="2:6" x14ac:dyDescent="0.15">
      <c r="B8884">
        <f ca="1">IF(INDEX(Transactions!$L:$L,ROW()-8)="",TODAY(),INDEX(Transactions!$G:$G,ROW()-8))</f>
        <v>46238</v>
      </c>
      <c r="F8884">
        <f>IF(INDEX(Transactions!$L:$L,ROW()-8)="",0,INDEX(Transactions!$Q:$Q,ROW()-8))</f>
        <v>0</v>
      </c>
    </row>
    <row r="8885" spans="2:6" x14ac:dyDescent="0.15">
      <c r="B8885">
        <f ca="1">IF(INDEX(Transactions!$L:$L,ROW()-8)="",TODAY(),INDEX(Transactions!$G:$G,ROW()-8))</f>
        <v>46238</v>
      </c>
      <c r="F8885">
        <f>IF(INDEX(Transactions!$L:$L,ROW()-8)="",0,INDEX(Transactions!$Q:$Q,ROW()-8))</f>
        <v>0</v>
      </c>
    </row>
    <row r="8886" spans="2:6" x14ac:dyDescent="0.15">
      <c r="B8886">
        <f ca="1">IF(INDEX(Transactions!$L:$L,ROW()-8)="",TODAY(),INDEX(Transactions!$G:$G,ROW()-8))</f>
        <v>46238</v>
      </c>
      <c r="F8886">
        <f>IF(INDEX(Transactions!$L:$L,ROW()-8)="",0,INDEX(Transactions!$Q:$Q,ROW()-8))</f>
        <v>0</v>
      </c>
    </row>
    <row r="8887" spans="2:6" x14ac:dyDescent="0.15">
      <c r="B8887">
        <f ca="1">IF(INDEX(Transactions!$L:$L,ROW()-8)="",TODAY(),INDEX(Transactions!$G:$G,ROW()-8))</f>
        <v>46238</v>
      </c>
      <c r="F8887">
        <f>IF(INDEX(Transactions!$L:$L,ROW()-8)="",0,INDEX(Transactions!$Q:$Q,ROW()-8))</f>
        <v>0</v>
      </c>
    </row>
    <row r="8888" spans="2:6" x14ac:dyDescent="0.15">
      <c r="B8888">
        <f ca="1">IF(INDEX(Transactions!$L:$L,ROW()-8)="",TODAY(),INDEX(Transactions!$G:$G,ROW()-8))</f>
        <v>46238</v>
      </c>
      <c r="F8888">
        <f>IF(INDEX(Transactions!$L:$L,ROW()-8)="",0,INDEX(Transactions!$Q:$Q,ROW()-8))</f>
        <v>0</v>
      </c>
    </row>
    <row r="8889" spans="2:6" x14ac:dyDescent="0.15">
      <c r="B8889">
        <f ca="1">IF(INDEX(Transactions!$L:$L,ROW()-8)="",TODAY(),INDEX(Transactions!$G:$G,ROW()-8))</f>
        <v>46238</v>
      </c>
      <c r="F8889">
        <f>IF(INDEX(Transactions!$L:$L,ROW()-8)="",0,INDEX(Transactions!$Q:$Q,ROW()-8))</f>
        <v>0</v>
      </c>
    </row>
    <row r="8890" spans="2:6" x14ac:dyDescent="0.15">
      <c r="B8890">
        <f ca="1">IF(INDEX(Transactions!$L:$L,ROW()-8)="",TODAY(),INDEX(Transactions!$G:$G,ROW()-8))</f>
        <v>46238</v>
      </c>
      <c r="F8890">
        <f>IF(INDEX(Transactions!$L:$L,ROW()-8)="",0,INDEX(Transactions!$Q:$Q,ROW()-8))</f>
        <v>0</v>
      </c>
    </row>
    <row r="8891" spans="2:6" x14ac:dyDescent="0.15">
      <c r="B8891">
        <f ca="1">IF(INDEX(Transactions!$L:$L,ROW()-8)="",TODAY(),INDEX(Transactions!$G:$G,ROW()-8))</f>
        <v>46238</v>
      </c>
      <c r="F8891">
        <f>IF(INDEX(Transactions!$L:$L,ROW()-8)="",0,INDEX(Transactions!$Q:$Q,ROW()-8))</f>
        <v>0</v>
      </c>
    </row>
    <row r="8892" spans="2:6" x14ac:dyDescent="0.15">
      <c r="B8892">
        <f ca="1">IF(INDEX(Transactions!$L:$L,ROW()-8)="",TODAY(),INDEX(Transactions!$G:$G,ROW()-8))</f>
        <v>46238</v>
      </c>
      <c r="F8892">
        <f>IF(INDEX(Transactions!$L:$L,ROW()-8)="",0,INDEX(Transactions!$Q:$Q,ROW()-8))</f>
        <v>0</v>
      </c>
    </row>
    <row r="8893" spans="2:6" x14ac:dyDescent="0.15">
      <c r="B8893">
        <f ca="1">IF(INDEX(Transactions!$L:$L,ROW()-8)="",TODAY(),INDEX(Transactions!$G:$G,ROW()-8))</f>
        <v>46238</v>
      </c>
      <c r="F8893">
        <f>IF(INDEX(Transactions!$L:$L,ROW()-8)="",0,INDEX(Transactions!$Q:$Q,ROW()-8))</f>
        <v>0</v>
      </c>
    </row>
    <row r="8894" spans="2:6" x14ac:dyDescent="0.15">
      <c r="B8894">
        <f ca="1">IF(INDEX(Transactions!$L:$L,ROW()-8)="",TODAY(),INDEX(Transactions!$G:$G,ROW()-8))</f>
        <v>46238</v>
      </c>
      <c r="F8894">
        <f>IF(INDEX(Transactions!$L:$L,ROW()-8)="",0,INDEX(Transactions!$Q:$Q,ROW()-8))</f>
        <v>0</v>
      </c>
    </row>
    <row r="8895" spans="2:6" x14ac:dyDescent="0.15">
      <c r="B8895">
        <f ca="1">IF(INDEX(Transactions!$L:$L,ROW()-8)="",TODAY(),INDEX(Transactions!$G:$G,ROW()-8))</f>
        <v>46238</v>
      </c>
      <c r="F8895">
        <f>IF(INDEX(Transactions!$L:$L,ROW()-8)="",0,INDEX(Transactions!$Q:$Q,ROW()-8))</f>
        <v>0</v>
      </c>
    </row>
    <row r="8896" spans="2:6" x14ac:dyDescent="0.15">
      <c r="B8896">
        <f ca="1">IF(INDEX(Transactions!$L:$L,ROW()-8)="",TODAY(),INDEX(Transactions!$G:$G,ROW()-8))</f>
        <v>46238</v>
      </c>
      <c r="F8896">
        <f>IF(INDEX(Transactions!$L:$L,ROW()-8)="",0,INDEX(Transactions!$Q:$Q,ROW()-8))</f>
        <v>0</v>
      </c>
    </row>
    <row r="8897" spans="2:6" x14ac:dyDescent="0.15">
      <c r="B8897">
        <f ca="1">IF(INDEX(Transactions!$L:$L,ROW()-8)="",TODAY(),INDEX(Transactions!$G:$G,ROW()-8))</f>
        <v>46238</v>
      </c>
      <c r="F8897">
        <f>IF(INDEX(Transactions!$L:$L,ROW()-8)="",0,INDEX(Transactions!$Q:$Q,ROW()-8))</f>
        <v>0</v>
      </c>
    </row>
    <row r="8898" spans="2:6" x14ac:dyDescent="0.15">
      <c r="B8898">
        <f ca="1">IF(INDEX(Transactions!$L:$L,ROW()-8)="",TODAY(),INDEX(Transactions!$G:$G,ROW()-8))</f>
        <v>46238</v>
      </c>
      <c r="F8898">
        <f>IF(INDEX(Transactions!$L:$L,ROW()-8)="",0,INDEX(Transactions!$Q:$Q,ROW()-8))</f>
        <v>0</v>
      </c>
    </row>
    <row r="8899" spans="2:6" x14ac:dyDescent="0.15">
      <c r="B8899">
        <f ca="1">IF(INDEX(Transactions!$L:$L,ROW()-8)="",TODAY(),INDEX(Transactions!$G:$G,ROW()-8))</f>
        <v>46238</v>
      </c>
      <c r="F8899">
        <f>IF(INDEX(Transactions!$L:$L,ROW()-8)="",0,INDEX(Transactions!$Q:$Q,ROW()-8))</f>
        <v>0</v>
      </c>
    </row>
    <row r="8900" spans="2:6" x14ac:dyDescent="0.15">
      <c r="B8900">
        <f ca="1">IF(INDEX(Transactions!$L:$L,ROW()-8)="",TODAY(),INDEX(Transactions!$G:$G,ROW()-8))</f>
        <v>46238</v>
      </c>
      <c r="F8900">
        <f>IF(INDEX(Transactions!$L:$L,ROW()-8)="",0,INDEX(Transactions!$Q:$Q,ROW()-8))</f>
        <v>0</v>
      </c>
    </row>
    <row r="8901" spans="2:6" x14ac:dyDescent="0.15">
      <c r="B8901">
        <f ca="1">IF(INDEX(Transactions!$L:$L,ROW()-8)="",TODAY(),INDEX(Transactions!$G:$G,ROW()-8))</f>
        <v>46238</v>
      </c>
      <c r="F8901">
        <f>IF(INDEX(Transactions!$L:$L,ROW()-8)="",0,INDEX(Transactions!$Q:$Q,ROW()-8))</f>
        <v>0</v>
      </c>
    </row>
    <row r="8902" spans="2:6" x14ac:dyDescent="0.15">
      <c r="B8902">
        <f ca="1">IF(INDEX(Transactions!$L:$L,ROW()-8)="",TODAY(),INDEX(Transactions!$G:$G,ROW()-8))</f>
        <v>46238</v>
      </c>
      <c r="F8902">
        <f>IF(INDEX(Transactions!$L:$L,ROW()-8)="",0,INDEX(Transactions!$Q:$Q,ROW()-8))</f>
        <v>0</v>
      </c>
    </row>
    <row r="8903" spans="2:6" x14ac:dyDescent="0.15">
      <c r="B8903">
        <f ca="1">IF(INDEX(Transactions!$L:$L,ROW()-8)="",TODAY(),INDEX(Transactions!$G:$G,ROW()-8))</f>
        <v>46238</v>
      </c>
      <c r="F8903">
        <f>IF(INDEX(Transactions!$L:$L,ROW()-8)="",0,INDEX(Transactions!$Q:$Q,ROW()-8))</f>
        <v>0</v>
      </c>
    </row>
    <row r="8904" spans="2:6" x14ac:dyDescent="0.15">
      <c r="B8904">
        <f ca="1">IF(INDEX(Transactions!$L:$L,ROW()-8)="",TODAY(),INDEX(Transactions!$G:$G,ROW()-8))</f>
        <v>46238</v>
      </c>
      <c r="F8904">
        <f>IF(INDEX(Transactions!$L:$L,ROW()-8)="",0,INDEX(Transactions!$Q:$Q,ROW()-8))</f>
        <v>0</v>
      </c>
    </row>
    <row r="8905" spans="2:6" x14ac:dyDescent="0.15">
      <c r="B8905">
        <f ca="1">IF(INDEX(Transactions!$L:$L,ROW()-8)="",TODAY(),INDEX(Transactions!$G:$G,ROW()-8))</f>
        <v>46238</v>
      </c>
      <c r="F8905">
        <f>IF(INDEX(Transactions!$L:$L,ROW()-8)="",0,INDEX(Transactions!$Q:$Q,ROW()-8))</f>
        <v>0</v>
      </c>
    </row>
    <row r="8906" spans="2:6" x14ac:dyDescent="0.15">
      <c r="B8906">
        <f ca="1">IF(INDEX(Transactions!$L:$L,ROW()-8)="",TODAY(),INDEX(Transactions!$G:$G,ROW()-8))</f>
        <v>46238</v>
      </c>
      <c r="F8906">
        <f>IF(INDEX(Transactions!$L:$L,ROW()-8)="",0,INDEX(Transactions!$Q:$Q,ROW()-8))</f>
        <v>0</v>
      </c>
    </row>
    <row r="8907" spans="2:6" x14ac:dyDescent="0.15">
      <c r="B8907">
        <f ca="1">IF(INDEX(Transactions!$L:$L,ROW()-8)="",TODAY(),INDEX(Transactions!$G:$G,ROW()-8))</f>
        <v>46238</v>
      </c>
      <c r="F8907">
        <f>IF(INDEX(Transactions!$L:$L,ROW()-8)="",0,INDEX(Transactions!$Q:$Q,ROW()-8))</f>
        <v>0</v>
      </c>
    </row>
    <row r="8908" spans="2:6" x14ac:dyDescent="0.15">
      <c r="B8908">
        <f ca="1">IF(INDEX(Transactions!$L:$L,ROW()-8)="",TODAY(),INDEX(Transactions!$G:$G,ROW()-8))</f>
        <v>46238</v>
      </c>
      <c r="F8908">
        <f>IF(INDEX(Transactions!$L:$L,ROW()-8)="",0,INDEX(Transactions!$Q:$Q,ROW()-8))</f>
        <v>0</v>
      </c>
    </row>
    <row r="8909" spans="2:6" x14ac:dyDescent="0.15">
      <c r="B8909">
        <f ca="1">IF(INDEX(Transactions!$L:$L,ROW()-8)="",TODAY(),INDEX(Transactions!$G:$G,ROW()-8))</f>
        <v>46238</v>
      </c>
      <c r="F8909">
        <f>IF(INDEX(Transactions!$L:$L,ROW()-8)="",0,INDEX(Transactions!$Q:$Q,ROW()-8))</f>
        <v>0</v>
      </c>
    </row>
    <row r="8910" spans="2:6" x14ac:dyDescent="0.15">
      <c r="B8910">
        <f ca="1">IF(INDEX(Transactions!$L:$L,ROW()-8)="",TODAY(),INDEX(Transactions!$G:$G,ROW()-8))</f>
        <v>46238</v>
      </c>
      <c r="F8910">
        <f>IF(INDEX(Transactions!$L:$L,ROW()-8)="",0,INDEX(Transactions!$Q:$Q,ROW()-8))</f>
        <v>0</v>
      </c>
    </row>
    <row r="8911" spans="2:6" x14ac:dyDescent="0.15">
      <c r="B8911">
        <f ca="1">IF(INDEX(Transactions!$L:$L,ROW()-8)="",TODAY(),INDEX(Transactions!$G:$G,ROW()-8))</f>
        <v>46238</v>
      </c>
      <c r="F8911">
        <f>IF(INDEX(Transactions!$L:$L,ROW()-8)="",0,INDEX(Transactions!$Q:$Q,ROW()-8))</f>
        <v>0</v>
      </c>
    </row>
    <row r="8912" spans="2:6" x14ac:dyDescent="0.15">
      <c r="B8912">
        <f ca="1">IF(INDEX(Transactions!$L:$L,ROW()-8)="",TODAY(),INDEX(Transactions!$G:$G,ROW()-8))</f>
        <v>46238</v>
      </c>
      <c r="F8912">
        <f>IF(INDEX(Transactions!$L:$L,ROW()-8)="",0,INDEX(Transactions!$Q:$Q,ROW()-8))</f>
        <v>0</v>
      </c>
    </row>
    <row r="8913" spans="2:6" x14ac:dyDescent="0.15">
      <c r="B8913">
        <f ca="1">IF(INDEX(Transactions!$L:$L,ROW()-8)="",TODAY(),INDEX(Transactions!$G:$G,ROW()-8))</f>
        <v>46238</v>
      </c>
      <c r="F8913">
        <f>IF(INDEX(Transactions!$L:$L,ROW()-8)="",0,INDEX(Transactions!$Q:$Q,ROW()-8))</f>
        <v>0</v>
      </c>
    </row>
    <row r="8914" spans="2:6" x14ac:dyDescent="0.15">
      <c r="B8914">
        <f ca="1">IF(INDEX(Transactions!$L:$L,ROW()-8)="",TODAY(),INDEX(Transactions!$G:$G,ROW()-8))</f>
        <v>46238</v>
      </c>
      <c r="F8914">
        <f>IF(INDEX(Transactions!$L:$L,ROW()-8)="",0,INDEX(Transactions!$Q:$Q,ROW()-8))</f>
        <v>0</v>
      </c>
    </row>
    <row r="8915" spans="2:6" x14ac:dyDescent="0.15">
      <c r="B8915">
        <f ca="1">IF(INDEX(Transactions!$L:$L,ROW()-8)="",TODAY(),INDEX(Transactions!$G:$G,ROW()-8))</f>
        <v>46238</v>
      </c>
      <c r="F8915">
        <f>IF(INDEX(Transactions!$L:$L,ROW()-8)="",0,INDEX(Transactions!$Q:$Q,ROW()-8))</f>
        <v>0</v>
      </c>
    </row>
    <row r="8916" spans="2:6" x14ac:dyDescent="0.15">
      <c r="B8916">
        <f ca="1">IF(INDEX(Transactions!$L:$L,ROW()-8)="",TODAY(),INDEX(Transactions!$G:$G,ROW()-8))</f>
        <v>46238</v>
      </c>
      <c r="F8916">
        <f>IF(INDEX(Transactions!$L:$L,ROW()-8)="",0,INDEX(Transactions!$Q:$Q,ROW()-8))</f>
        <v>0</v>
      </c>
    </row>
    <row r="8917" spans="2:6" x14ac:dyDescent="0.15">
      <c r="B8917">
        <f ca="1">IF(INDEX(Transactions!$L:$L,ROW()-8)="",TODAY(),INDEX(Transactions!$G:$G,ROW()-8))</f>
        <v>46238</v>
      </c>
      <c r="F8917">
        <f>IF(INDEX(Transactions!$L:$L,ROW()-8)="",0,INDEX(Transactions!$Q:$Q,ROW()-8))</f>
        <v>0</v>
      </c>
    </row>
    <row r="8918" spans="2:6" x14ac:dyDescent="0.15">
      <c r="B8918">
        <f ca="1">IF(INDEX(Transactions!$L:$L,ROW()-8)="",TODAY(),INDEX(Transactions!$G:$G,ROW()-8))</f>
        <v>46238</v>
      </c>
      <c r="F8918">
        <f>IF(INDEX(Transactions!$L:$L,ROW()-8)="",0,INDEX(Transactions!$Q:$Q,ROW()-8))</f>
        <v>0</v>
      </c>
    </row>
    <row r="8919" spans="2:6" x14ac:dyDescent="0.15">
      <c r="B8919">
        <f ca="1">IF(INDEX(Transactions!$L:$L,ROW()-8)="",TODAY(),INDEX(Transactions!$G:$G,ROW()-8))</f>
        <v>46238</v>
      </c>
      <c r="F8919">
        <f>IF(INDEX(Transactions!$L:$L,ROW()-8)="",0,INDEX(Transactions!$Q:$Q,ROW()-8))</f>
        <v>0</v>
      </c>
    </row>
    <row r="8920" spans="2:6" x14ac:dyDescent="0.15">
      <c r="B8920">
        <f ca="1">IF(INDEX(Transactions!$L:$L,ROW()-8)="",TODAY(),INDEX(Transactions!$G:$G,ROW()-8))</f>
        <v>46238</v>
      </c>
      <c r="F8920">
        <f>IF(INDEX(Transactions!$L:$L,ROW()-8)="",0,INDEX(Transactions!$Q:$Q,ROW()-8))</f>
        <v>0</v>
      </c>
    </row>
    <row r="8921" spans="2:6" x14ac:dyDescent="0.15">
      <c r="B8921">
        <f ca="1">IF(INDEX(Transactions!$L:$L,ROW()-8)="",TODAY(),INDEX(Transactions!$G:$G,ROW()-8))</f>
        <v>46238</v>
      </c>
      <c r="F8921">
        <f>IF(INDEX(Transactions!$L:$L,ROW()-8)="",0,INDEX(Transactions!$Q:$Q,ROW()-8))</f>
        <v>0</v>
      </c>
    </row>
    <row r="8922" spans="2:6" x14ac:dyDescent="0.15">
      <c r="B8922">
        <f ca="1">IF(INDEX(Transactions!$L:$L,ROW()-8)="",TODAY(),INDEX(Transactions!$G:$G,ROW()-8))</f>
        <v>46238</v>
      </c>
      <c r="F8922">
        <f>IF(INDEX(Transactions!$L:$L,ROW()-8)="",0,INDEX(Transactions!$Q:$Q,ROW()-8))</f>
        <v>0</v>
      </c>
    </row>
    <row r="8923" spans="2:6" x14ac:dyDescent="0.15">
      <c r="B8923">
        <f ca="1">IF(INDEX(Transactions!$L:$L,ROW()-8)="",TODAY(),INDEX(Transactions!$G:$G,ROW()-8))</f>
        <v>46238</v>
      </c>
      <c r="F8923">
        <f>IF(INDEX(Transactions!$L:$L,ROW()-8)="",0,INDEX(Transactions!$Q:$Q,ROW()-8))</f>
        <v>0</v>
      </c>
    </row>
    <row r="8924" spans="2:6" x14ac:dyDescent="0.15">
      <c r="B8924">
        <f ca="1">IF(INDEX(Transactions!$L:$L,ROW()-8)="",TODAY(),INDEX(Transactions!$G:$G,ROW()-8))</f>
        <v>46238</v>
      </c>
      <c r="F8924">
        <f>IF(INDEX(Transactions!$L:$L,ROW()-8)="",0,INDEX(Transactions!$Q:$Q,ROW()-8))</f>
        <v>0</v>
      </c>
    </row>
    <row r="8925" spans="2:6" x14ac:dyDescent="0.15">
      <c r="B8925">
        <f ca="1">IF(INDEX(Transactions!$L:$L,ROW()-8)="",TODAY(),INDEX(Transactions!$G:$G,ROW()-8))</f>
        <v>46238</v>
      </c>
      <c r="F8925">
        <f>IF(INDEX(Transactions!$L:$L,ROW()-8)="",0,INDEX(Transactions!$Q:$Q,ROW()-8))</f>
        <v>0</v>
      </c>
    </row>
    <row r="8926" spans="2:6" x14ac:dyDescent="0.15">
      <c r="B8926">
        <f ca="1">IF(INDEX(Transactions!$L:$L,ROW()-8)="",TODAY(),INDEX(Transactions!$G:$G,ROW()-8))</f>
        <v>46238</v>
      </c>
      <c r="F8926">
        <f>IF(INDEX(Transactions!$L:$L,ROW()-8)="",0,INDEX(Transactions!$Q:$Q,ROW()-8))</f>
        <v>0</v>
      </c>
    </row>
    <row r="8927" spans="2:6" x14ac:dyDescent="0.15">
      <c r="B8927">
        <f ca="1">IF(INDEX(Transactions!$L:$L,ROW()-8)="",TODAY(),INDEX(Transactions!$G:$G,ROW()-8))</f>
        <v>46238</v>
      </c>
      <c r="F8927">
        <f>IF(INDEX(Transactions!$L:$L,ROW()-8)="",0,INDEX(Transactions!$Q:$Q,ROW()-8))</f>
        <v>0</v>
      </c>
    </row>
    <row r="8928" spans="2:6" x14ac:dyDescent="0.15">
      <c r="B8928">
        <f ca="1">IF(INDEX(Transactions!$L:$L,ROW()-8)="",TODAY(),INDEX(Transactions!$G:$G,ROW()-8))</f>
        <v>46238</v>
      </c>
      <c r="F8928">
        <f>IF(INDEX(Transactions!$L:$L,ROW()-8)="",0,INDEX(Transactions!$Q:$Q,ROW()-8))</f>
        <v>0</v>
      </c>
    </row>
    <row r="8929" spans="2:6" x14ac:dyDescent="0.15">
      <c r="B8929">
        <f ca="1">IF(INDEX(Transactions!$L:$L,ROW()-8)="",TODAY(),INDEX(Transactions!$G:$G,ROW()-8))</f>
        <v>46238</v>
      </c>
      <c r="F8929">
        <f>IF(INDEX(Transactions!$L:$L,ROW()-8)="",0,INDEX(Transactions!$Q:$Q,ROW()-8))</f>
        <v>0</v>
      </c>
    </row>
    <row r="8930" spans="2:6" x14ac:dyDescent="0.15">
      <c r="B8930">
        <f ca="1">IF(INDEX(Transactions!$L:$L,ROW()-8)="",TODAY(),INDEX(Transactions!$G:$G,ROW()-8))</f>
        <v>46238</v>
      </c>
      <c r="F8930">
        <f>IF(INDEX(Transactions!$L:$L,ROW()-8)="",0,INDEX(Transactions!$Q:$Q,ROW()-8))</f>
        <v>0</v>
      </c>
    </row>
    <row r="8931" spans="2:6" x14ac:dyDescent="0.15">
      <c r="B8931">
        <f ca="1">IF(INDEX(Transactions!$L:$L,ROW()-8)="",TODAY(),INDEX(Transactions!$G:$G,ROW()-8))</f>
        <v>46238</v>
      </c>
      <c r="F8931">
        <f>IF(INDEX(Transactions!$L:$L,ROW()-8)="",0,INDEX(Transactions!$Q:$Q,ROW()-8))</f>
        <v>0</v>
      </c>
    </row>
    <row r="8932" spans="2:6" x14ac:dyDescent="0.15">
      <c r="B8932">
        <f ca="1">IF(INDEX(Transactions!$L:$L,ROW()-8)="",TODAY(),INDEX(Transactions!$G:$G,ROW()-8))</f>
        <v>46238</v>
      </c>
      <c r="F8932">
        <f>IF(INDEX(Transactions!$L:$L,ROW()-8)="",0,INDEX(Transactions!$Q:$Q,ROW()-8))</f>
        <v>0</v>
      </c>
    </row>
    <row r="8933" spans="2:6" x14ac:dyDescent="0.15">
      <c r="B8933">
        <f ca="1">IF(INDEX(Transactions!$L:$L,ROW()-8)="",TODAY(),INDEX(Transactions!$G:$G,ROW()-8))</f>
        <v>46238</v>
      </c>
      <c r="F8933">
        <f>IF(INDEX(Transactions!$L:$L,ROW()-8)="",0,INDEX(Transactions!$Q:$Q,ROW()-8))</f>
        <v>0</v>
      </c>
    </row>
    <row r="8934" spans="2:6" x14ac:dyDescent="0.15">
      <c r="B8934">
        <f ca="1">IF(INDEX(Transactions!$L:$L,ROW()-8)="",TODAY(),INDEX(Transactions!$G:$G,ROW()-8))</f>
        <v>46238</v>
      </c>
      <c r="F8934">
        <f>IF(INDEX(Transactions!$L:$L,ROW()-8)="",0,INDEX(Transactions!$Q:$Q,ROW()-8))</f>
        <v>0</v>
      </c>
    </row>
    <row r="8935" spans="2:6" x14ac:dyDescent="0.15">
      <c r="B8935">
        <f ca="1">IF(INDEX(Transactions!$L:$L,ROW()-8)="",TODAY(),INDEX(Transactions!$G:$G,ROW()-8))</f>
        <v>46238</v>
      </c>
      <c r="F8935">
        <f>IF(INDEX(Transactions!$L:$L,ROW()-8)="",0,INDEX(Transactions!$Q:$Q,ROW()-8))</f>
        <v>0</v>
      </c>
    </row>
    <row r="8936" spans="2:6" x14ac:dyDescent="0.15">
      <c r="B8936">
        <f ca="1">IF(INDEX(Transactions!$L:$L,ROW()-8)="",TODAY(),INDEX(Transactions!$G:$G,ROW()-8))</f>
        <v>46238</v>
      </c>
      <c r="F8936">
        <f>IF(INDEX(Transactions!$L:$L,ROW()-8)="",0,INDEX(Transactions!$Q:$Q,ROW()-8))</f>
        <v>0</v>
      </c>
    </row>
    <row r="8937" spans="2:6" x14ac:dyDescent="0.15">
      <c r="B8937">
        <f ca="1">IF(INDEX(Transactions!$L:$L,ROW()-8)="",TODAY(),INDEX(Transactions!$G:$G,ROW()-8))</f>
        <v>46238</v>
      </c>
      <c r="F8937">
        <f>IF(INDEX(Transactions!$L:$L,ROW()-8)="",0,INDEX(Transactions!$Q:$Q,ROW()-8))</f>
        <v>0</v>
      </c>
    </row>
    <row r="8938" spans="2:6" x14ac:dyDescent="0.15">
      <c r="B8938">
        <f ca="1">IF(INDEX(Transactions!$L:$L,ROW()-8)="",TODAY(),INDEX(Transactions!$G:$G,ROW()-8))</f>
        <v>46238</v>
      </c>
      <c r="F8938">
        <f>IF(INDEX(Transactions!$L:$L,ROW()-8)="",0,INDEX(Transactions!$Q:$Q,ROW()-8))</f>
        <v>0</v>
      </c>
    </row>
    <row r="8939" spans="2:6" x14ac:dyDescent="0.15">
      <c r="B8939">
        <f ca="1">IF(INDEX(Transactions!$L:$L,ROW()-8)="",TODAY(),INDEX(Transactions!$G:$G,ROW()-8))</f>
        <v>46238</v>
      </c>
      <c r="F8939">
        <f>IF(INDEX(Transactions!$L:$L,ROW()-8)="",0,INDEX(Transactions!$Q:$Q,ROW()-8))</f>
        <v>0</v>
      </c>
    </row>
    <row r="8940" spans="2:6" x14ac:dyDescent="0.15">
      <c r="B8940">
        <f ca="1">IF(INDEX(Transactions!$L:$L,ROW()-8)="",TODAY(),INDEX(Transactions!$G:$G,ROW()-8))</f>
        <v>46238</v>
      </c>
      <c r="F8940">
        <f>IF(INDEX(Transactions!$L:$L,ROW()-8)="",0,INDEX(Transactions!$Q:$Q,ROW()-8))</f>
        <v>0</v>
      </c>
    </row>
    <row r="8941" spans="2:6" x14ac:dyDescent="0.15">
      <c r="B8941">
        <f ca="1">IF(INDEX(Transactions!$L:$L,ROW()-8)="",TODAY(),INDEX(Transactions!$G:$G,ROW()-8))</f>
        <v>46238</v>
      </c>
      <c r="F8941">
        <f>IF(INDEX(Transactions!$L:$L,ROW()-8)="",0,INDEX(Transactions!$Q:$Q,ROW()-8))</f>
        <v>0</v>
      </c>
    </row>
    <row r="8942" spans="2:6" x14ac:dyDescent="0.15">
      <c r="B8942">
        <f ca="1">IF(INDEX(Transactions!$L:$L,ROW()-8)="",TODAY(),INDEX(Transactions!$G:$G,ROW()-8))</f>
        <v>46238</v>
      </c>
      <c r="F8942">
        <f>IF(INDEX(Transactions!$L:$L,ROW()-8)="",0,INDEX(Transactions!$Q:$Q,ROW()-8))</f>
        <v>0</v>
      </c>
    </row>
    <row r="8943" spans="2:6" x14ac:dyDescent="0.15">
      <c r="B8943">
        <f ca="1">IF(INDEX(Transactions!$L:$L,ROW()-8)="",TODAY(),INDEX(Transactions!$G:$G,ROW()-8))</f>
        <v>46238</v>
      </c>
      <c r="F8943">
        <f>IF(INDEX(Transactions!$L:$L,ROW()-8)="",0,INDEX(Transactions!$Q:$Q,ROW()-8))</f>
        <v>0</v>
      </c>
    </row>
    <row r="8944" spans="2:6" x14ac:dyDescent="0.15">
      <c r="B8944">
        <f ca="1">IF(INDEX(Transactions!$L:$L,ROW()-8)="",TODAY(),INDEX(Transactions!$G:$G,ROW()-8))</f>
        <v>46238</v>
      </c>
      <c r="F8944">
        <f>IF(INDEX(Transactions!$L:$L,ROW()-8)="",0,INDEX(Transactions!$Q:$Q,ROW()-8))</f>
        <v>0</v>
      </c>
    </row>
    <row r="8945" spans="2:6" x14ac:dyDescent="0.15">
      <c r="B8945">
        <f ca="1">IF(INDEX(Transactions!$L:$L,ROW()-8)="",TODAY(),INDEX(Transactions!$G:$G,ROW()-8))</f>
        <v>46238</v>
      </c>
      <c r="F8945">
        <f>IF(INDEX(Transactions!$L:$L,ROW()-8)="",0,INDEX(Transactions!$Q:$Q,ROW()-8))</f>
        <v>0</v>
      </c>
    </row>
    <row r="8946" spans="2:6" x14ac:dyDescent="0.15">
      <c r="B8946">
        <f ca="1">IF(INDEX(Transactions!$L:$L,ROW()-8)="",TODAY(),INDEX(Transactions!$G:$G,ROW()-8))</f>
        <v>46238</v>
      </c>
      <c r="F8946">
        <f>IF(INDEX(Transactions!$L:$L,ROW()-8)="",0,INDEX(Transactions!$Q:$Q,ROW()-8))</f>
        <v>0</v>
      </c>
    </row>
    <row r="8947" spans="2:6" x14ac:dyDescent="0.15">
      <c r="B8947">
        <f ca="1">IF(INDEX(Transactions!$L:$L,ROW()-8)="",TODAY(),INDEX(Transactions!$G:$G,ROW()-8))</f>
        <v>46238</v>
      </c>
      <c r="F8947">
        <f>IF(INDEX(Transactions!$L:$L,ROW()-8)="",0,INDEX(Transactions!$Q:$Q,ROW()-8))</f>
        <v>0</v>
      </c>
    </row>
    <row r="8948" spans="2:6" x14ac:dyDescent="0.15">
      <c r="B8948">
        <f ca="1">IF(INDEX(Transactions!$L:$L,ROW()-8)="",TODAY(),INDEX(Transactions!$G:$G,ROW()-8))</f>
        <v>46238</v>
      </c>
      <c r="F8948">
        <f>IF(INDEX(Transactions!$L:$L,ROW()-8)="",0,INDEX(Transactions!$Q:$Q,ROW()-8))</f>
        <v>0</v>
      </c>
    </row>
    <row r="8949" spans="2:6" x14ac:dyDescent="0.15">
      <c r="B8949">
        <f ca="1">IF(INDEX(Transactions!$L:$L,ROW()-8)="",TODAY(),INDEX(Transactions!$G:$G,ROW()-8))</f>
        <v>46238</v>
      </c>
      <c r="F8949">
        <f>IF(INDEX(Transactions!$L:$L,ROW()-8)="",0,INDEX(Transactions!$Q:$Q,ROW()-8))</f>
        <v>0</v>
      </c>
    </row>
    <row r="8950" spans="2:6" x14ac:dyDescent="0.15">
      <c r="B8950">
        <f ca="1">IF(INDEX(Transactions!$L:$L,ROW()-8)="",TODAY(),INDEX(Transactions!$G:$G,ROW()-8))</f>
        <v>46238</v>
      </c>
      <c r="F8950">
        <f>IF(INDEX(Transactions!$L:$L,ROW()-8)="",0,INDEX(Transactions!$Q:$Q,ROW()-8))</f>
        <v>0</v>
      </c>
    </row>
    <row r="8951" spans="2:6" x14ac:dyDescent="0.15">
      <c r="B8951">
        <f ca="1">IF(INDEX(Transactions!$L:$L,ROW()-8)="",TODAY(),INDEX(Transactions!$G:$G,ROW()-8))</f>
        <v>46238</v>
      </c>
      <c r="F8951">
        <f>IF(INDEX(Transactions!$L:$L,ROW()-8)="",0,INDEX(Transactions!$Q:$Q,ROW()-8))</f>
        <v>0</v>
      </c>
    </row>
    <row r="8952" spans="2:6" x14ac:dyDescent="0.15">
      <c r="B8952">
        <f ca="1">IF(INDEX(Transactions!$L:$L,ROW()-8)="",TODAY(),INDEX(Transactions!$G:$G,ROW()-8))</f>
        <v>46238</v>
      </c>
      <c r="F8952">
        <f>IF(INDEX(Transactions!$L:$L,ROW()-8)="",0,INDEX(Transactions!$Q:$Q,ROW()-8))</f>
        <v>0</v>
      </c>
    </row>
    <row r="8953" spans="2:6" x14ac:dyDescent="0.15">
      <c r="B8953">
        <f ca="1">IF(INDEX(Transactions!$L:$L,ROW()-8)="",TODAY(),INDEX(Transactions!$G:$G,ROW()-8))</f>
        <v>46238</v>
      </c>
      <c r="F8953">
        <f>IF(INDEX(Transactions!$L:$L,ROW()-8)="",0,INDEX(Transactions!$Q:$Q,ROW()-8))</f>
        <v>0</v>
      </c>
    </row>
    <row r="8954" spans="2:6" x14ac:dyDescent="0.15">
      <c r="B8954">
        <f ca="1">IF(INDEX(Transactions!$L:$L,ROW()-8)="",TODAY(),INDEX(Transactions!$G:$G,ROW()-8))</f>
        <v>46238</v>
      </c>
      <c r="F8954">
        <f>IF(INDEX(Transactions!$L:$L,ROW()-8)="",0,INDEX(Transactions!$Q:$Q,ROW()-8))</f>
        <v>0</v>
      </c>
    </row>
    <row r="8955" spans="2:6" x14ac:dyDescent="0.15">
      <c r="B8955">
        <f ca="1">IF(INDEX(Transactions!$L:$L,ROW()-8)="",TODAY(),INDEX(Transactions!$G:$G,ROW()-8))</f>
        <v>46238</v>
      </c>
      <c r="F8955">
        <f>IF(INDEX(Transactions!$L:$L,ROW()-8)="",0,INDEX(Transactions!$Q:$Q,ROW()-8))</f>
        <v>0</v>
      </c>
    </row>
    <row r="8956" spans="2:6" x14ac:dyDescent="0.15">
      <c r="B8956">
        <f ca="1">IF(INDEX(Transactions!$L:$L,ROW()-8)="",TODAY(),INDEX(Transactions!$G:$G,ROW()-8))</f>
        <v>46238</v>
      </c>
      <c r="F8956">
        <f>IF(INDEX(Transactions!$L:$L,ROW()-8)="",0,INDEX(Transactions!$Q:$Q,ROW()-8))</f>
        <v>0</v>
      </c>
    </row>
    <row r="8957" spans="2:6" x14ac:dyDescent="0.15">
      <c r="B8957">
        <f ca="1">IF(INDEX(Transactions!$L:$L,ROW()-8)="",TODAY(),INDEX(Transactions!$G:$G,ROW()-8))</f>
        <v>46238</v>
      </c>
      <c r="F8957">
        <f>IF(INDEX(Transactions!$L:$L,ROW()-8)="",0,INDEX(Transactions!$Q:$Q,ROW()-8))</f>
        <v>0</v>
      </c>
    </row>
    <row r="8958" spans="2:6" x14ac:dyDescent="0.15">
      <c r="B8958">
        <f ca="1">IF(INDEX(Transactions!$L:$L,ROW()-8)="",TODAY(),INDEX(Transactions!$G:$G,ROW()-8))</f>
        <v>46238</v>
      </c>
      <c r="F8958">
        <f>IF(INDEX(Transactions!$L:$L,ROW()-8)="",0,INDEX(Transactions!$Q:$Q,ROW()-8))</f>
        <v>0</v>
      </c>
    </row>
    <row r="8959" spans="2:6" x14ac:dyDescent="0.15">
      <c r="B8959">
        <f ca="1">IF(INDEX(Transactions!$L:$L,ROW()-8)="",TODAY(),INDEX(Transactions!$G:$G,ROW()-8))</f>
        <v>46238</v>
      </c>
      <c r="F8959">
        <f>IF(INDEX(Transactions!$L:$L,ROW()-8)="",0,INDEX(Transactions!$Q:$Q,ROW()-8))</f>
        <v>0</v>
      </c>
    </row>
    <row r="8960" spans="2:6" x14ac:dyDescent="0.15">
      <c r="B8960">
        <f ca="1">IF(INDEX(Transactions!$L:$L,ROW()-8)="",TODAY(),INDEX(Transactions!$G:$G,ROW()-8))</f>
        <v>46238</v>
      </c>
      <c r="F8960">
        <f>IF(INDEX(Transactions!$L:$L,ROW()-8)="",0,INDEX(Transactions!$Q:$Q,ROW()-8))</f>
        <v>0</v>
      </c>
    </row>
    <row r="8961" spans="2:6" x14ac:dyDescent="0.15">
      <c r="B8961">
        <f ca="1">IF(INDEX(Transactions!$L:$L,ROW()-8)="",TODAY(),INDEX(Transactions!$G:$G,ROW()-8))</f>
        <v>46238</v>
      </c>
      <c r="F8961">
        <f>IF(INDEX(Transactions!$L:$L,ROW()-8)="",0,INDEX(Transactions!$Q:$Q,ROW()-8))</f>
        <v>0</v>
      </c>
    </row>
    <row r="8962" spans="2:6" x14ac:dyDescent="0.15">
      <c r="B8962">
        <f ca="1">IF(INDEX(Transactions!$L:$L,ROW()-8)="",TODAY(),INDEX(Transactions!$G:$G,ROW()-8))</f>
        <v>46238</v>
      </c>
      <c r="F8962">
        <f>IF(INDEX(Transactions!$L:$L,ROW()-8)="",0,INDEX(Transactions!$Q:$Q,ROW()-8))</f>
        <v>0</v>
      </c>
    </row>
    <row r="8963" spans="2:6" x14ac:dyDescent="0.15">
      <c r="B8963">
        <f ca="1">IF(INDEX(Transactions!$L:$L,ROW()-8)="",TODAY(),INDEX(Transactions!$G:$G,ROW()-8))</f>
        <v>46238</v>
      </c>
      <c r="F8963">
        <f>IF(INDEX(Transactions!$L:$L,ROW()-8)="",0,INDEX(Transactions!$Q:$Q,ROW()-8))</f>
        <v>0</v>
      </c>
    </row>
    <row r="8964" spans="2:6" x14ac:dyDescent="0.15">
      <c r="B8964">
        <f ca="1">IF(INDEX(Transactions!$L:$L,ROW()-8)="",TODAY(),INDEX(Transactions!$G:$G,ROW()-8))</f>
        <v>46238</v>
      </c>
      <c r="F8964">
        <f>IF(INDEX(Transactions!$L:$L,ROW()-8)="",0,INDEX(Transactions!$Q:$Q,ROW()-8))</f>
        <v>0</v>
      </c>
    </row>
    <row r="8965" spans="2:6" x14ac:dyDescent="0.15">
      <c r="B8965">
        <f ca="1">IF(INDEX(Transactions!$L:$L,ROW()-8)="",TODAY(),INDEX(Transactions!$G:$G,ROW()-8))</f>
        <v>46238</v>
      </c>
      <c r="F8965">
        <f>IF(INDEX(Transactions!$L:$L,ROW()-8)="",0,INDEX(Transactions!$Q:$Q,ROW()-8))</f>
        <v>0</v>
      </c>
    </row>
    <row r="8966" spans="2:6" x14ac:dyDescent="0.15">
      <c r="B8966">
        <f ca="1">IF(INDEX(Transactions!$L:$L,ROW()-8)="",TODAY(),INDEX(Transactions!$G:$G,ROW()-8))</f>
        <v>46238</v>
      </c>
      <c r="F8966">
        <f>IF(INDEX(Transactions!$L:$L,ROW()-8)="",0,INDEX(Transactions!$Q:$Q,ROW()-8))</f>
        <v>0</v>
      </c>
    </row>
    <row r="8967" spans="2:6" x14ac:dyDescent="0.15">
      <c r="B8967">
        <f ca="1">IF(INDEX(Transactions!$L:$L,ROW()-8)="",TODAY(),INDEX(Transactions!$G:$G,ROW()-8))</f>
        <v>46238</v>
      </c>
      <c r="F8967">
        <f>IF(INDEX(Transactions!$L:$L,ROW()-8)="",0,INDEX(Transactions!$Q:$Q,ROW()-8))</f>
        <v>0</v>
      </c>
    </row>
    <row r="8968" spans="2:6" x14ac:dyDescent="0.15">
      <c r="B8968">
        <f ca="1">IF(INDEX(Transactions!$L:$L,ROW()-8)="",TODAY(),INDEX(Transactions!$G:$G,ROW()-8))</f>
        <v>46238</v>
      </c>
      <c r="F8968">
        <f>IF(INDEX(Transactions!$L:$L,ROW()-8)="",0,INDEX(Transactions!$Q:$Q,ROW()-8))</f>
        <v>0</v>
      </c>
    </row>
    <row r="8969" spans="2:6" x14ac:dyDescent="0.15">
      <c r="B8969">
        <f ca="1">IF(INDEX(Transactions!$L:$L,ROW()-8)="",TODAY(),INDEX(Transactions!$G:$G,ROW()-8))</f>
        <v>46238</v>
      </c>
      <c r="F8969">
        <f>IF(INDEX(Transactions!$L:$L,ROW()-8)="",0,INDEX(Transactions!$Q:$Q,ROW()-8))</f>
        <v>0</v>
      </c>
    </row>
    <row r="8970" spans="2:6" x14ac:dyDescent="0.15">
      <c r="B8970">
        <f ca="1">IF(INDEX(Transactions!$L:$L,ROW()-8)="",TODAY(),INDEX(Transactions!$G:$G,ROW()-8))</f>
        <v>46238</v>
      </c>
      <c r="F8970">
        <f>IF(INDEX(Transactions!$L:$L,ROW()-8)="",0,INDEX(Transactions!$Q:$Q,ROW()-8))</f>
        <v>0</v>
      </c>
    </row>
    <row r="8971" spans="2:6" x14ac:dyDescent="0.15">
      <c r="B8971">
        <f ca="1">IF(INDEX(Transactions!$L:$L,ROW()-8)="",TODAY(),INDEX(Transactions!$G:$G,ROW()-8))</f>
        <v>46238</v>
      </c>
      <c r="F8971">
        <f>IF(INDEX(Transactions!$L:$L,ROW()-8)="",0,INDEX(Transactions!$Q:$Q,ROW()-8))</f>
        <v>0</v>
      </c>
    </row>
    <row r="8972" spans="2:6" x14ac:dyDescent="0.15">
      <c r="B8972">
        <f ca="1">IF(INDEX(Transactions!$L:$L,ROW()-8)="",TODAY(),INDEX(Transactions!$G:$G,ROW()-8))</f>
        <v>46238</v>
      </c>
      <c r="F8972">
        <f>IF(INDEX(Transactions!$L:$L,ROW()-8)="",0,INDEX(Transactions!$Q:$Q,ROW()-8))</f>
        <v>0</v>
      </c>
    </row>
    <row r="8973" spans="2:6" x14ac:dyDescent="0.15">
      <c r="B8973">
        <f ca="1">IF(INDEX(Transactions!$L:$L,ROW()-8)="",TODAY(),INDEX(Transactions!$G:$G,ROW()-8))</f>
        <v>46238</v>
      </c>
      <c r="F8973">
        <f>IF(INDEX(Transactions!$L:$L,ROW()-8)="",0,INDEX(Transactions!$Q:$Q,ROW()-8))</f>
        <v>0</v>
      </c>
    </row>
    <row r="8974" spans="2:6" x14ac:dyDescent="0.15">
      <c r="B8974">
        <f ca="1">IF(INDEX(Transactions!$L:$L,ROW()-8)="",TODAY(),INDEX(Transactions!$G:$G,ROW()-8))</f>
        <v>46238</v>
      </c>
      <c r="F8974">
        <f>IF(INDEX(Transactions!$L:$L,ROW()-8)="",0,INDEX(Transactions!$Q:$Q,ROW()-8))</f>
        <v>0</v>
      </c>
    </row>
    <row r="8975" spans="2:6" x14ac:dyDescent="0.15">
      <c r="B8975">
        <f ca="1">IF(INDEX(Transactions!$L:$L,ROW()-8)="",TODAY(),INDEX(Transactions!$G:$G,ROW()-8))</f>
        <v>46238</v>
      </c>
      <c r="F8975">
        <f>IF(INDEX(Transactions!$L:$L,ROW()-8)="",0,INDEX(Transactions!$Q:$Q,ROW()-8))</f>
        <v>0</v>
      </c>
    </row>
    <row r="8976" spans="2:6" x14ac:dyDescent="0.15">
      <c r="B8976">
        <f ca="1">IF(INDEX(Transactions!$L:$L,ROW()-8)="",TODAY(),INDEX(Transactions!$G:$G,ROW()-8))</f>
        <v>46238</v>
      </c>
      <c r="F8976">
        <f>IF(INDEX(Transactions!$L:$L,ROW()-8)="",0,INDEX(Transactions!$Q:$Q,ROW()-8))</f>
        <v>0</v>
      </c>
    </row>
    <row r="8977" spans="2:6" x14ac:dyDescent="0.15">
      <c r="B8977">
        <f ca="1">IF(INDEX(Transactions!$L:$L,ROW()-8)="",TODAY(),INDEX(Transactions!$G:$G,ROW()-8))</f>
        <v>46238</v>
      </c>
      <c r="F8977">
        <f>IF(INDEX(Transactions!$L:$L,ROW()-8)="",0,INDEX(Transactions!$Q:$Q,ROW()-8))</f>
        <v>0</v>
      </c>
    </row>
    <row r="8978" spans="2:6" x14ac:dyDescent="0.15">
      <c r="B8978">
        <f ca="1">IF(INDEX(Transactions!$L:$L,ROW()-8)="",TODAY(),INDEX(Transactions!$G:$G,ROW()-8))</f>
        <v>46238</v>
      </c>
      <c r="F8978">
        <f>IF(INDEX(Transactions!$L:$L,ROW()-8)="",0,INDEX(Transactions!$Q:$Q,ROW()-8))</f>
        <v>0</v>
      </c>
    </row>
    <row r="8979" spans="2:6" x14ac:dyDescent="0.15">
      <c r="B8979">
        <f ca="1">IF(INDEX(Transactions!$L:$L,ROW()-8)="",TODAY(),INDEX(Transactions!$G:$G,ROW()-8))</f>
        <v>46238</v>
      </c>
      <c r="F8979">
        <f>IF(INDEX(Transactions!$L:$L,ROW()-8)="",0,INDEX(Transactions!$Q:$Q,ROW()-8))</f>
        <v>0</v>
      </c>
    </row>
    <row r="8980" spans="2:6" x14ac:dyDescent="0.15">
      <c r="B8980">
        <f ca="1">IF(INDEX(Transactions!$L:$L,ROW()-8)="",TODAY(),INDEX(Transactions!$G:$G,ROW()-8))</f>
        <v>46238</v>
      </c>
      <c r="F8980">
        <f>IF(INDEX(Transactions!$L:$L,ROW()-8)="",0,INDEX(Transactions!$Q:$Q,ROW()-8))</f>
        <v>0</v>
      </c>
    </row>
    <row r="8981" spans="2:6" x14ac:dyDescent="0.15">
      <c r="B8981">
        <f ca="1">IF(INDEX(Transactions!$L:$L,ROW()-8)="",TODAY(),INDEX(Transactions!$G:$G,ROW()-8))</f>
        <v>46238</v>
      </c>
      <c r="F8981">
        <f>IF(INDEX(Transactions!$L:$L,ROW()-8)="",0,INDEX(Transactions!$Q:$Q,ROW()-8))</f>
        <v>0</v>
      </c>
    </row>
    <row r="8982" spans="2:6" x14ac:dyDescent="0.15">
      <c r="B8982">
        <f ca="1">IF(INDEX(Transactions!$L:$L,ROW()-8)="",TODAY(),INDEX(Transactions!$G:$G,ROW()-8))</f>
        <v>46238</v>
      </c>
      <c r="F8982">
        <f>IF(INDEX(Transactions!$L:$L,ROW()-8)="",0,INDEX(Transactions!$Q:$Q,ROW()-8))</f>
        <v>0</v>
      </c>
    </row>
    <row r="8983" spans="2:6" x14ac:dyDescent="0.15">
      <c r="B8983">
        <f ca="1">IF(INDEX(Transactions!$L:$L,ROW()-8)="",TODAY(),INDEX(Transactions!$G:$G,ROW()-8))</f>
        <v>46238</v>
      </c>
      <c r="F8983">
        <f>IF(INDEX(Transactions!$L:$L,ROW()-8)="",0,INDEX(Transactions!$Q:$Q,ROW()-8))</f>
        <v>0</v>
      </c>
    </row>
    <row r="8984" spans="2:6" x14ac:dyDescent="0.15">
      <c r="B8984">
        <f ca="1">IF(INDEX(Transactions!$L:$L,ROW()-8)="",TODAY(),INDEX(Transactions!$G:$G,ROW()-8))</f>
        <v>46238</v>
      </c>
      <c r="F8984">
        <f>IF(INDEX(Transactions!$L:$L,ROW()-8)="",0,INDEX(Transactions!$Q:$Q,ROW()-8))</f>
        <v>0</v>
      </c>
    </row>
    <row r="8985" spans="2:6" x14ac:dyDescent="0.15">
      <c r="B8985">
        <f ca="1">IF(INDEX(Transactions!$L:$L,ROW()-8)="",TODAY(),INDEX(Transactions!$G:$G,ROW()-8))</f>
        <v>46238</v>
      </c>
      <c r="F8985">
        <f>IF(INDEX(Transactions!$L:$L,ROW()-8)="",0,INDEX(Transactions!$Q:$Q,ROW()-8))</f>
        <v>0</v>
      </c>
    </row>
    <row r="8986" spans="2:6" x14ac:dyDescent="0.15">
      <c r="B8986">
        <f ca="1">IF(INDEX(Transactions!$L:$L,ROW()-8)="",TODAY(),INDEX(Transactions!$G:$G,ROW()-8))</f>
        <v>46238</v>
      </c>
      <c r="F8986">
        <f>IF(INDEX(Transactions!$L:$L,ROW()-8)="",0,INDEX(Transactions!$Q:$Q,ROW()-8))</f>
        <v>0</v>
      </c>
    </row>
    <row r="8987" spans="2:6" x14ac:dyDescent="0.15">
      <c r="B8987">
        <f ca="1">IF(INDEX(Transactions!$L:$L,ROW()-8)="",TODAY(),INDEX(Transactions!$G:$G,ROW()-8))</f>
        <v>46238</v>
      </c>
      <c r="F8987">
        <f>IF(INDEX(Transactions!$L:$L,ROW()-8)="",0,INDEX(Transactions!$Q:$Q,ROW()-8))</f>
        <v>0</v>
      </c>
    </row>
    <row r="8988" spans="2:6" x14ac:dyDescent="0.15">
      <c r="B8988">
        <f ca="1">IF(INDEX(Transactions!$L:$L,ROW()-8)="",TODAY(),INDEX(Transactions!$G:$G,ROW()-8))</f>
        <v>46238</v>
      </c>
      <c r="F8988">
        <f>IF(INDEX(Transactions!$L:$L,ROW()-8)="",0,INDEX(Transactions!$Q:$Q,ROW()-8))</f>
        <v>0</v>
      </c>
    </row>
    <row r="8989" spans="2:6" x14ac:dyDescent="0.15">
      <c r="B8989">
        <f ca="1">IF(INDEX(Transactions!$L:$L,ROW()-8)="",TODAY(),INDEX(Transactions!$G:$G,ROW()-8))</f>
        <v>46238</v>
      </c>
      <c r="F8989">
        <f>IF(INDEX(Transactions!$L:$L,ROW()-8)="",0,INDEX(Transactions!$Q:$Q,ROW()-8))</f>
        <v>0</v>
      </c>
    </row>
    <row r="8990" spans="2:6" x14ac:dyDescent="0.15">
      <c r="B8990">
        <f ca="1">IF(INDEX(Transactions!$L:$L,ROW()-8)="",TODAY(),INDEX(Transactions!$G:$G,ROW()-8))</f>
        <v>46238</v>
      </c>
      <c r="F8990">
        <f>IF(INDEX(Transactions!$L:$L,ROW()-8)="",0,INDEX(Transactions!$Q:$Q,ROW()-8))</f>
        <v>0</v>
      </c>
    </row>
    <row r="8991" spans="2:6" x14ac:dyDescent="0.15">
      <c r="B8991">
        <f ca="1">IF(INDEX(Transactions!$L:$L,ROW()-8)="",TODAY(),INDEX(Transactions!$G:$G,ROW()-8))</f>
        <v>46238</v>
      </c>
      <c r="F8991">
        <f>IF(INDEX(Transactions!$L:$L,ROW()-8)="",0,INDEX(Transactions!$Q:$Q,ROW()-8))</f>
        <v>0</v>
      </c>
    </row>
    <row r="8992" spans="2:6" x14ac:dyDescent="0.15">
      <c r="B8992">
        <f ca="1">IF(INDEX(Transactions!$L:$L,ROW()-8)="",TODAY(),INDEX(Transactions!$G:$G,ROW()-8))</f>
        <v>46238</v>
      </c>
      <c r="F8992">
        <f>IF(INDEX(Transactions!$L:$L,ROW()-8)="",0,INDEX(Transactions!$Q:$Q,ROW()-8))</f>
        <v>0</v>
      </c>
    </row>
    <row r="8993" spans="2:6" x14ac:dyDescent="0.15">
      <c r="B8993">
        <f ca="1">IF(INDEX(Transactions!$L:$L,ROW()-8)="",TODAY(),INDEX(Transactions!$G:$G,ROW()-8))</f>
        <v>46238</v>
      </c>
      <c r="F8993">
        <f>IF(INDEX(Transactions!$L:$L,ROW()-8)="",0,INDEX(Transactions!$Q:$Q,ROW()-8))</f>
        <v>0</v>
      </c>
    </row>
    <row r="8994" spans="2:6" x14ac:dyDescent="0.15">
      <c r="B8994">
        <f ca="1">IF(INDEX(Transactions!$L:$L,ROW()-8)="",TODAY(),INDEX(Transactions!$G:$G,ROW()-8))</f>
        <v>46238</v>
      </c>
      <c r="F8994">
        <f>IF(INDEX(Transactions!$L:$L,ROW()-8)="",0,INDEX(Transactions!$Q:$Q,ROW()-8))</f>
        <v>0</v>
      </c>
    </row>
    <row r="8995" spans="2:6" x14ac:dyDescent="0.15">
      <c r="B8995">
        <f ca="1">IF(INDEX(Transactions!$L:$L,ROW()-8)="",TODAY(),INDEX(Transactions!$G:$G,ROW()-8))</f>
        <v>46238</v>
      </c>
      <c r="F8995">
        <f>IF(INDEX(Transactions!$L:$L,ROW()-8)="",0,INDEX(Transactions!$Q:$Q,ROW()-8))</f>
        <v>0</v>
      </c>
    </row>
    <row r="8996" spans="2:6" x14ac:dyDescent="0.15">
      <c r="B8996">
        <f ca="1">IF(INDEX(Transactions!$L:$L,ROW()-8)="",TODAY(),INDEX(Transactions!$G:$G,ROW()-8))</f>
        <v>46238</v>
      </c>
      <c r="F8996">
        <f>IF(INDEX(Transactions!$L:$L,ROW()-8)="",0,INDEX(Transactions!$Q:$Q,ROW()-8))</f>
        <v>0</v>
      </c>
    </row>
    <row r="8997" spans="2:6" x14ac:dyDescent="0.15">
      <c r="B8997">
        <f ca="1">IF(INDEX(Transactions!$L:$L,ROW()-8)="",TODAY(),INDEX(Transactions!$G:$G,ROW()-8))</f>
        <v>46238</v>
      </c>
      <c r="F8997">
        <f>IF(INDEX(Transactions!$L:$L,ROW()-8)="",0,INDEX(Transactions!$Q:$Q,ROW()-8))</f>
        <v>0</v>
      </c>
    </row>
    <row r="8998" spans="2:6" x14ac:dyDescent="0.15">
      <c r="B8998">
        <f ca="1">IF(INDEX(Transactions!$L:$L,ROW()-8)="",TODAY(),INDEX(Transactions!$G:$G,ROW()-8))</f>
        <v>46238</v>
      </c>
      <c r="F8998">
        <f>IF(INDEX(Transactions!$L:$L,ROW()-8)="",0,INDEX(Transactions!$Q:$Q,ROW()-8))</f>
        <v>0</v>
      </c>
    </row>
    <row r="8999" spans="2:6" x14ac:dyDescent="0.15">
      <c r="B8999">
        <f ca="1">IF(INDEX(Transactions!$L:$L,ROW()-8)="",TODAY(),INDEX(Transactions!$G:$G,ROW()-8))</f>
        <v>46238</v>
      </c>
      <c r="F8999">
        <f>IF(INDEX(Transactions!$L:$L,ROW()-8)="",0,INDEX(Transactions!$Q:$Q,ROW()-8))</f>
        <v>0</v>
      </c>
    </row>
    <row r="9000" spans="2:6" x14ac:dyDescent="0.15">
      <c r="B9000">
        <f ca="1">IF(INDEX(Transactions!$L:$L,ROW()-8)="",TODAY(),INDEX(Transactions!$G:$G,ROW()-8))</f>
        <v>46238</v>
      </c>
      <c r="F9000">
        <f>IF(INDEX(Transactions!$L:$L,ROW()-8)="",0,INDEX(Transactions!$Q:$Q,ROW()-8))</f>
        <v>0</v>
      </c>
    </row>
    <row r="9001" spans="2:6" x14ac:dyDescent="0.15">
      <c r="B9001">
        <f ca="1">IF(INDEX(Transactions!$L:$L,ROW()-8)="",TODAY(),INDEX(Transactions!$G:$G,ROW()-8))</f>
        <v>46238</v>
      </c>
      <c r="F9001">
        <f>IF(INDEX(Transactions!$L:$L,ROW()-8)="",0,INDEX(Transactions!$Q:$Q,ROW()-8))</f>
        <v>0</v>
      </c>
    </row>
    <row r="9002" spans="2:6" x14ac:dyDescent="0.15">
      <c r="B9002">
        <f ca="1">IF(INDEX(Transactions!$L:$L,ROW()-8)="",TODAY(),INDEX(Transactions!$G:$G,ROW()-8))</f>
        <v>46238</v>
      </c>
      <c r="F9002">
        <f>IF(INDEX(Transactions!$L:$L,ROW()-8)="",0,INDEX(Transactions!$Q:$Q,ROW()-8))</f>
        <v>0</v>
      </c>
    </row>
    <row r="9003" spans="2:6" x14ac:dyDescent="0.15">
      <c r="B9003">
        <f ca="1">IF(INDEX(Transactions!$L:$L,ROW()-8)="",TODAY(),INDEX(Transactions!$G:$G,ROW()-8))</f>
        <v>46238</v>
      </c>
      <c r="F9003">
        <f>IF(INDEX(Transactions!$L:$L,ROW()-8)="",0,INDEX(Transactions!$Q:$Q,ROW()-8))</f>
        <v>0</v>
      </c>
    </row>
    <row r="9004" spans="2:6" x14ac:dyDescent="0.15">
      <c r="B9004">
        <f ca="1">IF(INDEX(Transactions!$L:$L,ROW()-8)="",TODAY(),INDEX(Transactions!$G:$G,ROW()-8))</f>
        <v>46238</v>
      </c>
      <c r="F9004">
        <f>IF(INDEX(Transactions!$L:$L,ROW()-8)="",0,INDEX(Transactions!$Q:$Q,ROW()-8))</f>
        <v>0</v>
      </c>
    </row>
    <row r="9005" spans="2:6" x14ac:dyDescent="0.15">
      <c r="B9005">
        <f ca="1">IF(INDEX(Transactions!$L:$L,ROW()-8)="",TODAY(),INDEX(Transactions!$G:$G,ROW()-8))</f>
        <v>46238</v>
      </c>
      <c r="F9005">
        <f>IF(INDEX(Transactions!$L:$L,ROW()-8)="",0,INDEX(Transactions!$Q:$Q,ROW()-8))</f>
        <v>0</v>
      </c>
    </row>
    <row r="9006" spans="2:6" x14ac:dyDescent="0.15">
      <c r="B9006">
        <f ca="1">IF(INDEX(Transactions!$L:$L,ROW()-8)="",TODAY(),INDEX(Transactions!$G:$G,ROW()-8))</f>
        <v>46238</v>
      </c>
      <c r="F9006">
        <f>IF(INDEX(Transactions!$L:$L,ROW()-8)="",0,INDEX(Transactions!$Q:$Q,ROW()-8))</f>
        <v>0</v>
      </c>
    </row>
    <row r="9007" spans="2:6" x14ac:dyDescent="0.15">
      <c r="B9007">
        <f ca="1">IF(INDEX(Transactions!$L:$L,ROW()-8)="",TODAY(),INDEX(Transactions!$G:$G,ROW()-8))</f>
        <v>46238</v>
      </c>
      <c r="F9007">
        <f>IF(INDEX(Transactions!$L:$L,ROW()-8)="",0,INDEX(Transactions!$Q:$Q,ROW()-8))</f>
        <v>0</v>
      </c>
    </row>
    <row r="9008" spans="2:6" x14ac:dyDescent="0.15">
      <c r="B9008">
        <f ca="1">IF(INDEX(Transactions!$L:$L,ROW()-8)="",TODAY(),INDEX(Transactions!$G:$G,ROW()-8))</f>
        <v>46238</v>
      </c>
      <c r="F9008">
        <f>IF(INDEX(Transactions!$L:$L,ROW()-8)="",0,INDEX(Transactions!$Q:$Q,ROW()-8))</f>
        <v>0</v>
      </c>
    </row>
    <row r="9009" spans="2:6" x14ac:dyDescent="0.15">
      <c r="B9009">
        <f ca="1">IF(INDEX(Transactions!$L:$L,ROW()-8)="",TODAY(),INDEX(Transactions!$G:$G,ROW()-8))</f>
        <v>46238</v>
      </c>
      <c r="F9009">
        <f>IF(INDEX(Transactions!$L:$L,ROW()-8)="",0,INDEX(Transactions!$Q:$Q,ROW()-8))</f>
        <v>0</v>
      </c>
    </row>
    <row r="9010" spans="2:6" x14ac:dyDescent="0.15">
      <c r="B9010">
        <f ca="1">IF(INDEX(Transactions!$L:$L,ROW()-8)="",TODAY(),INDEX(Transactions!$G:$G,ROW()-8))</f>
        <v>46238</v>
      </c>
      <c r="F9010">
        <f>IF(INDEX(Transactions!$L:$L,ROW()-8)="",0,INDEX(Transactions!$Q:$Q,ROW()-8))</f>
        <v>0</v>
      </c>
    </row>
    <row r="9011" spans="2:6" x14ac:dyDescent="0.15">
      <c r="B9011">
        <f ca="1">IF(INDEX(Transactions!$L:$L,ROW()-8)="",TODAY(),INDEX(Transactions!$G:$G,ROW()-8))</f>
        <v>46238</v>
      </c>
      <c r="F9011">
        <f>IF(INDEX(Transactions!$L:$L,ROW()-8)="",0,INDEX(Transactions!$Q:$Q,ROW()-8))</f>
        <v>0</v>
      </c>
    </row>
    <row r="9012" spans="2:6" x14ac:dyDescent="0.15">
      <c r="B9012">
        <f ca="1">IF(INDEX(Transactions!$L:$L,ROW()-8)="",TODAY(),INDEX(Transactions!$G:$G,ROW()-8))</f>
        <v>46238</v>
      </c>
      <c r="F9012">
        <f>IF(INDEX(Transactions!$L:$L,ROW()-8)="",0,INDEX(Transactions!$Q:$Q,ROW()-8))</f>
        <v>0</v>
      </c>
    </row>
    <row r="9013" spans="2:6" x14ac:dyDescent="0.15">
      <c r="B9013">
        <f ca="1">IF(INDEX(Transactions!$L:$L,ROW()-8)="",TODAY(),INDEX(Transactions!$G:$G,ROW()-8))</f>
        <v>46238</v>
      </c>
      <c r="F9013">
        <f>IF(INDEX(Transactions!$L:$L,ROW()-8)="",0,INDEX(Transactions!$Q:$Q,ROW()-8))</f>
        <v>0</v>
      </c>
    </row>
    <row r="9014" spans="2:6" x14ac:dyDescent="0.15">
      <c r="B9014">
        <f ca="1">IF(INDEX(Transactions!$L:$L,ROW()-8)="",TODAY(),INDEX(Transactions!$G:$G,ROW()-8))</f>
        <v>46238</v>
      </c>
      <c r="F9014">
        <f>IF(INDEX(Transactions!$L:$L,ROW()-8)="",0,INDEX(Transactions!$Q:$Q,ROW()-8))</f>
        <v>0</v>
      </c>
    </row>
    <row r="9015" spans="2:6" x14ac:dyDescent="0.15">
      <c r="B9015">
        <f ca="1">IF(INDEX(Transactions!$L:$L,ROW()-8)="",TODAY(),INDEX(Transactions!$G:$G,ROW()-8))</f>
        <v>46238</v>
      </c>
      <c r="F9015">
        <f>IF(INDEX(Transactions!$L:$L,ROW()-8)="",0,INDEX(Transactions!$Q:$Q,ROW()-8))</f>
        <v>0</v>
      </c>
    </row>
    <row r="9016" spans="2:6" x14ac:dyDescent="0.15">
      <c r="B9016">
        <f ca="1">IF(INDEX(Transactions!$L:$L,ROW()-8)="",TODAY(),INDEX(Transactions!$G:$G,ROW()-8))</f>
        <v>46238</v>
      </c>
      <c r="F9016">
        <f>IF(INDEX(Transactions!$L:$L,ROW()-8)="",0,INDEX(Transactions!$Q:$Q,ROW()-8))</f>
        <v>0</v>
      </c>
    </row>
    <row r="9017" spans="2:6" x14ac:dyDescent="0.15">
      <c r="B9017">
        <f ca="1">IF(INDEX(Transactions!$L:$L,ROW()-8)="",TODAY(),INDEX(Transactions!$G:$G,ROW()-8))</f>
        <v>46238</v>
      </c>
      <c r="F9017">
        <f>IF(INDEX(Transactions!$L:$L,ROW()-8)="",0,INDEX(Transactions!$Q:$Q,ROW()-8))</f>
        <v>0</v>
      </c>
    </row>
    <row r="9018" spans="2:6" x14ac:dyDescent="0.15">
      <c r="B9018">
        <f ca="1">IF(INDEX(Transactions!$L:$L,ROW()-8)="",TODAY(),INDEX(Transactions!$G:$G,ROW()-8))</f>
        <v>46238</v>
      </c>
      <c r="F9018">
        <f>IF(INDEX(Transactions!$L:$L,ROW()-8)="",0,INDEX(Transactions!$Q:$Q,ROW()-8))</f>
        <v>0</v>
      </c>
    </row>
    <row r="9019" spans="2:6" x14ac:dyDescent="0.15">
      <c r="B9019">
        <f ca="1">IF(INDEX(Transactions!$L:$L,ROW()-8)="",TODAY(),INDEX(Transactions!$G:$G,ROW()-8))</f>
        <v>46238</v>
      </c>
      <c r="F9019">
        <f>IF(INDEX(Transactions!$L:$L,ROW()-8)="",0,INDEX(Transactions!$Q:$Q,ROW()-8))</f>
        <v>0</v>
      </c>
    </row>
    <row r="9020" spans="2:6" x14ac:dyDescent="0.15">
      <c r="B9020">
        <f ca="1">IF(INDEX(Transactions!$L:$L,ROW()-8)="",TODAY(),INDEX(Transactions!$G:$G,ROW()-8))</f>
        <v>46238</v>
      </c>
      <c r="F9020">
        <f>IF(INDEX(Transactions!$L:$L,ROW()-8)="",0,INDEX(Transactions!$Q:$Q,ROW()-8))</f>
        <v>0</v>
      </c>
    </row>
    <row r="9021" spans="2:6" x14ac:dyDescent="0.15">
      <c r="B9021">
        <f ca="1">IF(INDEX(Transactions!$L:$L,ROW()-8)="",TODAY(),INDEX(Transactions!$G:$G,ROW()-8))</f>
        <v>46238</v>
      </c>
      <c r="F9021">
        <f>IF(INDEX(Transactions!$L:$L,ROW()-8)="",0,INDEX(Transactions!$Q:$Q,ROW()-8))</f>
        <v>0</v>
      </c>
    </row>
    <row r="9022" spans="2:6" x14ac:dyDescent="0.15">
      <c r="B9022">
        <f ca="1">IF(INDEX(Transactions!$L:$L,ROW()-8)="",TODAY(),INDEX(Transactions!$G:$G,ROW()-8))</f>
        <v>46238</v>
      </c>
      <c r="F9022">
        <f>IF(INDEX(Transactions!$L:$L,ROW()-8)="",0,INDEX(Transactions!$Q:$Q,ROW()-8))</f>
        <v>0</v>
      </c>
    </row>
    <row r="9023" spans="2:6" x14ac:dyDescent="0.15">
      <c r="B9023">
        <f ca="1">IF(INDEX(Transactions!$L:$L,ROW()-8)="",TODAY(),INDEX(Transactions!$G:$G,ROW()-8))</f>
        <v>46238</v>
      </c>
      <c r="F9023">
        <f>IF(INDEX(Transactions!$L:$L,ROW()-8)="",0,INDEX(Transactions!$Q:$Q,ROW()-8))</f>
        <v>0</v>
      </c>
    </row>
    <row r="9024" spans="2:6" x14ac:dyDescent="0.15">
      <c r="B9024">
        <f ca="1">IF(INDEX(Transactions!$L:$L,ROW()-8)="",TODAY(),INDEX(Transactions!$G:$G,ROW()-8))</f>
        <v>46238</v>
      </c>
      <c r="F9024">
        <f>IF(INDEX(Transactions!$L:$L,ROW()-8)="",0,INDEX(Transactions!$Q:$Q,ROW()-8))</f>
        <v>0</v>
      </c>
    </row>
    <row r="9025" spans="2:6" x14ac:dyDescent="0.15">
      <c r="B9025">
        <f ca="1">IF(INDEX(Transactions!$L:$L,ROW()-8)="",TODAY(),INDEX(Transactions!$G:$G,ROW()-8))</f>
        <v>46238</v>
      </c>
      <c r="F9025">
        <f>IF(INDEX(Transactions!$L:$L,ROW()-8)="",0,INDEX(Transactions!$Q:$Q,ROW()-8))</f>
        <v>0</v>
      </c>
    </row>
    <row r="9026" spans="2:6" x14ac:dyDescent="0.15">
      <c r="B9026">
        <f ca="1">IF(INDEX(Transactions!$L:$L,ROW()-8)="",TODAY(),INDEX(Transactions!$G:$G,ROW()-8))</f>
        <v>46238</v>
      </c>
      <c r="F9026">
        <f>IF(INDEX(Transactions!$L:$L,ROW()-8)="",0,INDEX(Transactions!$Q:$Q,ROW()-8))</f>
        <v>0</v>
      </c>
    </row>
    <row r="9027" spans="2:6" x14ac:dyDescent="0.15">
      <c r="B9027">
        <f ca="1">IF(INDEX(Transactions!$L:$L,ROW()-8)="",TODAY(),INDEX(Transactions!$G:$G,ROW()-8))</f>
        <v>46238</v>
      </c>
      <c r="F9027">
        <f>IF(INDEX(Transactions!$L:$L,ROW()-8)="",0,INDEX(Transactions!$Q:$Q,ROW()-8))</f>
        <v>0</v>
      </c>
    </row>
    <row r="9028" spans="2:6" x14ac:dyDescent="0.15">
      <c r="B9028">
        <f ca="1">IF(INDEX(Transactions!$L:$L,ROW()-8)="",TODAY(),INDEX(Transactions!$G:$G,ROW()-8))</f>
        <v>46238</v>
      </c>
      <c r="F9028">
        <f>IF(INDEX(Transactions!$L:$L,ROW()-8)="",0,INDEX(Transactions!$Q:$Q,ROW()-8))</f>
        <v>0</v>
      </c>
    </row>
    <row r="9029" spans="2:6" x14ac:dyDescent="0.15">
      <c r="B9029">
        <f ca="1">IF(INDEX(Transactions!$L:$L,ROW()-8)="",TODAY(),INDEX(Transactions!$G:$G,ROW()-8))</f>
        <v>46238</v>
      </c>
      <c r="F9029">
        <f>IF(INDEX(Transactions!$L:$L,ROW()-8)="",0,INDEX(Transactions!$Q:$Q,ROW()-8))</f>
        <v>0</v>
      </c>
    </row>
    <row r="9030" spans="2:6" x14ac:dyDescent="0.15">
      <c r="B9030">
        <f ca="1">IF(INDEX(Transactions!$L:$L,ROW()-8)="",TODAY(),INDEX(Transactions!$G:$G,ROW()-8))</f>
        <v>46238</v>
      </c>
      <c r="F9030">
        <f>IF(INDEX(Transactions!$L:$L,ROW()-8)="",0,INDEX(Transactions!$Q:$Q,ROW()-8))</f>
        <v>0</v>
      </c>
    </row>
    <row r="9031" spans="2:6" x14ac:dyDescent="0.15">
      <c r="B9031">
        <f ca="1">IF(INDEX(Transactions!$L:$L,ROW()-8)="",TODAY(),INDEX(Transactions!$G:$G,ROW()-8))</f>
        <v>46238</v>
      </c>
      <c r="F9031">
        <f>IF(INDEX(Transactions!$L:$L,ROW()-8)="",0,INDEX(Transactions!$Q:$Q,ROW()-8))</f>
        <v>0</v>
      </c>
    </row>
    <row r="9032" spans="2:6" x14ac:dyDescent="0.15">
      <c r="B9032">
        <f ca="1">IF(INDEX(Transactions!$L:$L,ROW()-8)="",TODAY(),INDEX(Transactions!$G:$G,ROW()-8))</f>
        <v>46238</v>
      </c>
      <c r="F9032">
        <f>IF(INDEX(Transactions!$L:$L,ROW()-8)="",0,INDEX(Transactions!$Q:$Q,ROW()-8))</f>
        <v>0</v>
      </c>
    </row>
    <row r="9033" spans="2:6" x14ac:dyDescent="0.15">
      <c r="B9033">
        <f ca="1">IF(INDEX(Transactions!$L:$L,ROW()-8)="",TODAY(),INDEX(Transactions!$G:$G,ROW()-8))</f>
        <v>46238</v>
      </c>
      <c r="F9033">
        <f>IF(INDEX(Transactions!$L:$L,ROW()-8)="",0,INDEX(Transactions!$Q:$Q,ROW()-8))</f>
        <v>0</v>
      </c>
    </row>
    <row r="9034" spans="2:6" x14ac:dyDescent="0.15">
      <c r="B9034">
        <f ca="1">IF(INDEX(Transactions!$L:$L,ROW()-8)="",TODAY(),INDEX(Transactions!$G:$G,ROW()-8))</f>
        <v>46238</v>
      </c>
      <c r="F9034">
        <f>IF(INDEX(Transactions!$L:$L,ROW()-8)="",0,INDEX(Transactions!$Q:$Q,ROW()-8))</f>
        <v>0</v>
      </c>
    </row>
    <row r="9035" spans="2:6" x14ac:dyDescent="0.15">
      <c r="B9035">
        <f ca="1">IF(INDEX(Transactions!$L:$L,ROW()-8)="",TODAY(),INDEX(Transactions!$G:$G,ROW()-8))</f>
        <v>46238</v>
      </c>
      <c r="F9035">
        <f>IF(INDEX(Transactions!$L:$L,ROW()-8)="",0,INDEX(Transactions!$Q:$Q,ROW()-8))</f>
        <v>0</v>
      </c>
    </row>
    <row r="9036" spans="2:6" x14ac:dyDescent="0.15">
      <c r="B9036">
        <f ca="1">IF(INDEX(Transactions!$L:$L,ROW()-8)="",TODAY(),INDEX(Transactions!$G:$G,ROW()-8))</f>
        <v>46238</v>
      </c>
      <c r="F9036">
        <f>IF(INDEX(Transactions!$L:$L,ROW()-8)="",0,INDEX(Transactions!$Q:$Q,ROW()-8))</f>
        <v>0</v>
      </c>
    </row>
    <row r="9037" spans="2:6" x14ac:dyDescent="0.15">
      <c r="B9037">
        <f ca="1">IF(INDEX(Transactions!$L:$L,ROW()-8)="",TODAY(),INDEX(Transactions!$G:$G,ROW()-8))</f>
        <v>46238</v>
      </c>
      <c r="F9037">
        <f>IF(INDEX(Transactions!$L:$L,ROW()-8)="",0,INDEX(Transactions!$Q:$Q,ROW()-8))</f>
        <v>0</v>
      </c>
    </row>
    <row r="9038" spans="2:6" x14ac:dyDescent="0.15">
      <c r="B9038">
        <f ca="1">IF(INDEX(Transactions!$L:$L,ROW()-8)="",TODAY(),INDEX(Transactions!$G:$G,ROW()-8))</f>
        <v>46238</v>
      </c>
      <c r="F9038">
        <f>IF(INDEX(Transactions!$L:$L,ROW()-8)="",0,INDEX(Transactions!$Q:$Q,ROW()-8))</f>
        <v>0</v>
      </c>
    </row>
    <row r="9039" spans="2:6" x14ac:dyDescent="0.15">
      <c r="B9039">
        <f ca="1">IF(INDEX(Transactions!$L:$L,ROW()-8)="",TODAY(),INDEX(Transactions!$G:$G,ROW()-8))</f>
        <v>46238</v>
      </c>
      <c r="F9039">
        <f>IF(INDEX(Transactions!$L:$L,ROW()-8)="",0,INDEX(Transactions!$Q:$Q,ROW()-8))</f>
        <v>0</v>
      </c>
    </row>
    <row r="9040" spans="2:6" x14ac:dyDescent="0.15">
      <c r="B9040">
        <f ca="1">IF(INDEX(Transactions!$L:$L,ROW()-8)="",TODAY(),INDEX(Transactions!$G:$G,ROW()-8))</f>
        <v>46238</v>
      </c>
      <c r="F9040">
        <f>IF(INDEX(Transactions!$L:$L,ROW()-8)="",0,INDEX(Transactions!$Q:$Q,ROW()-8))</f>
        <v>0</v>
      </c>
    </row>
    <row r="9041" spans="2:6" x14ac:dyDescent="0.15">
      <c r="B9041">
        <f ca="1">IF(INDEX(Transactions!$L:$L,ROW()-8)="",TODAY(),INDEX(Transactions!$G:$G,ROW()-8))</f>
        <v>46238</v>
      </c>
      <c r="F9041">
        <f>IF(INDEX(Transactions!$L:$L,ROW()-8)="",0,INDEX(Transactions!$Q:$Q,ROW()-8))</f>
        <v>0</v>
      </c>
    </row>
    <row r="9042" spans="2:6" x14ac:dyDescent="0.15">
      <c r="B9042">
        <f ca="1">IF(INDEX(Transactions!$L:$L,ROW()-8)="",TODAY(),INDEX(Transactions!$G:$G,ROW()-8))</f>
        <v>46238</v>
      </c>
      <c r="F9042">
        <f>IF(INDEX(Transactions!$L:$L,ROW()-8)="",0,INDEX(Transactions!$Q:$Q,ROW()-8))</f>
        <v>0</v>
      </c>
    </row>
    <row r="9043" spans="2:6" x14ac:dyDescent="0.15">
      <c r="B9043">
        <f ca="1">IF(INDEX(Transactions!$L:$L,ROW()-8)="",TODAY(),INDEX(Transactions!$G:$G,ROW()-8))</f>
        <v>46238</v>
      </c>
      <c r="F9043">
        <f>IF(INDEX(Transactions!$L:$L,ROW()-8)="",0,INDEX(Transactions!$Q:$Q,ROW()-8))</f>
        <v>0</v>
      </c>
    </row>
    <row r="9044" spans="2:6" x14ac:dyDescent="0.15">
      <c r="B9044">
        <f ca="1">IF(INDEX(Transactions!$L:$L,ROW()-8)="",TODAY(),INDEX(Transactions!$G:$G,ROW()-8))</f>
        <v>46238</v>
      </c>
      <c r="F9044">
        <f>IF(INDEX(Transactions!$L:$L,ROW()-8)="",0,INDEX(Transactions!$Q:$Q,ROW()-8))</f>
        <v>0</v>
      </c>
    </row>
    <row r="9045" spans="2:6" x14ac:dyDescent="0.15">
      <c r="B9045">
        <f ca="1">IF(INDEX(Transactions!$L:$L,ROW()-8)="",TODAY(),INDEX(Transactions!$G:$G,ROW()-8))</f>
        <v>46238</v>
      </c>
      <c r="F9045">
        <f>IF(INDEX(Transactions!$L:$L,ROW()-8)="",0,INDEX(Transactions!$Q:$Q,ROW()-8))</f>
        <v>0</v>
      </c>
    </row>
    <row r="9046" spans="2:6" x14ac:dyDescent="0.15">
      <c r="B9046">
        <f ca="1">IF(INDEX(Transactions!$L:$L,ROW()-8)="",TODAY(),INDEX(Transactions!$G:$G,ROW()-8))</f>
        <v>46238</v>
      </c>
      <c r="F9046">
        <f>IF(INDEX(Transactions!$L:$L,ROW()-8)="",0,INDEX(Transactions!$Q:$Q,ROW()-8))</f>
        <v>0</v>
      </c>
    </row>
    <row r="9047" spans="2:6" x14ac:dyDescent="0.15">
      <c r="B9047">
        <f ca="1">IF(INDEX(Transactions!$L:$L,ROW()-8)="",TODAY(),INDEX(Transactions!$G:$G,ROW()-8))</f>
        <v>46238</v>
      </c>
      <c r="F9047">
        <f>IF(INDEX(Transactions!$L:$L,ROW()-8)="",0,INDEX(Transactions!$Q:$Q,ROW()-8))</f>
        <v>0</v>
      </c>
    </row>
    <row r="9048" spans="2:6" x14ac:dyDescent="0.15">
      <c r="B9048">
        <f ca="1">IF(INDEX(Transactions!$L:$L,ROW()-8)="",TODAY(),INDEX(Transactions!$G:$G,ROW()-8))</f>
        <v>46238</v>
      </c>
      <c r="F9048">
        <f>IF(INDEX(Transactions!$L:$L,ROW()-8)="",0,INDEX(Transactions!$Q:$Q,ROW()-8))</f>
        <v>0</v>
      </c>
    </row>
    <row r="9049" spans="2:6" x14ac:dyDescent="0.15">
      <c r="B9049">
        <f ca="1">IF(INDEX(Transactions!$L:$L,ROW()-8)="",TODAY(),INDEX(Transactions!$G:$G,ROW()-8))</f>
        <v>46238</v>
      </c>
      <c r="F9049">
        <f>IF(INDEX(Transactions!$L:$L,ROW()-8)="",0,INDEX(Transactions!$Q:$Q,ROW()-8))</f>
        <v>0</v>
      </c>
    </row>
    <row r="9050" spans="2:6" x14ac:dyDescent="0.15">
      <c r="B9050">
        <f ca="1">IF(INDEX(Transactions!$L:$L,ROW()-8)="",TODAY(),INDEX(Transactions!$G:$G,ROW()-8))</f>
        <v>46238</v>
      </c>
      <c r="F9050">
        <f>IF(INDEX(Transactions!$L:$L,ROW()-8)="",0,INDEX(Transactions!$Q:$Q,ROW()-8))</f>
        <v>0</v>
      </c>
    </row>
    <row r="9051" spans="2:6" x14ac:dyDescent="0.15">
      <c r="B9051">
        <f ca="1">IF(INDEX(Transactions!$L:$L,ROW()-8)="",TODAY(),INDEX(Transactions!$G:$G,ROW()-8))</f>
        <v>46238</v>
      </c>
      <c r="F9051">
        <f>IF(INDEX(Transactions!$L:$L,ROW()-8)="",0,INDEX(Transactions!$Q:$Q,ROW()-8))</f>
        <v>0</v>
      </c>
    </row>
    <row r="9052" spans="2:6" x14ac:dyDescent="0.15">
      <c r="B9052">
        <f ca="1">IF(INDEX(Transactions!$L:$L,ROW()-8)="",TODAY(),INDEX(Transactions!$G:$G,ROW()-8))</f>
        <v>46238</v>
      </c>
      <c r="F9052">
        <f>IF(INDEX(Transactions!$L:$L,ROW()-8)="",0,INDEX(Transactions!$Q:$Q,ROW()-8))</f>
        <v>0</v>
      </c>
    </row>
    <row r="9053" spans="2:6" x14ac:dyDescent="0.15">
      <c r="B9053">
        <f ca="1">IF(INDEX(Transactions!$L:$L,ROW()-8)="",TODAY(),INDEX(Transactions!$G:$G,ROW()-8))</f>
        <v>46238</v>
      </c>
      <c r="F9053">
        <f>IF(INDEX(Transactions!$L:$L,ROW()-8)="",0,INDEX(Transactions!$Q:$Q,ROW()-8))</f>
        <v>0</v>
      </c>
    </row>
    <row r="9054" spans="2:6" x14ac:dyDescent="0.15">
      <c r="B9054">
        <f ca="1">IF(INDEX(Transactions!$L:$L,ROW()-8)="",TODAY(),INDEX(Transactions!$G:$G,ROW()-8))</f>
        <v>46238</v>
      </c>
      <c r="F9054">
        <f>IF(INDEX(Transactions!$L:$L,ROW()-8)="",0,INDEX(Transactions!$Q:$Q,ROW()-8))</f>
        <v>0</v>
      </c>
    </row>
    <row r="9055" spans="2:6" x14ac:dyDescent="0.15">
      <c r="B9055">
        <f ca="1">IF(INDEX(Transactions!$L:$L,ROW()-8)="",TODAY(),INDEX(Transactions!$G:$G,ROW()-8))</f>
        <v>46238</v>
      </c>
      <c r="F9055">
        <f>IF(INDEX(Transactions!$L:$L,ROW()-8)="",0,INDEX(Transactions!$Q:$Q,ROW()-8))</f>
        <v>0</v>
      </c>
    </row>
    <row r="9056" spans="2:6" x14ac:dyDescent="0.15">
      <c r="B9056">
        <f ca="1">IF(INDEX(Transactions!$L:$L,ROW()-8)="",TODAY(),INDEX(Transactions!$G:$G,ROW()-8))</f>
        <v>46238</v>
      </c>
      <c r="F9056">
        <f>IF(INDEX(Transactions!$L:$L,ROW()-8)="",0,INDEX(Transactions!$Q:$Q,ROW()-8))</f>
        <v>0</v>
      </c>
    </row>
    <row r="9057" spans="2:6" x14ac:dyDescent="0.15">
      <c r="B9057">
        <f ca="1">IF(INDEX(Transactions!$L:$L,ROW()-8)="",TODAY(),INDEX(Transactions!$G:$G,ROW()-8))</f>
        <v>46238</v>
      </c>
      <c r="F9057">
        <f>IF(INDEX(Transactions!$L:$L,ROW()-8)="",0,INDEX(Transactions!$Q:$Q,ROW()-8))</f>
        <v>0</v>
      </c>
    </row>
    <row r="9058" spans="2:6" x14ac:dyDescent="0.15">
      <c r="B9058">
        <f ca="1">IF(INDEX(Transactions!$L:$L,ROW()-8)="",TODAY(),INDEX(Transactions!$G:$G,ROW()-8))</f>
        <v>46238</v>
      </c>
      <c r="F9058">
        <f>IF(INDEX(Transactions!$L:$L,ROW()-8)="",0,INDEX(Transactions!$Q:$Q,ROW()-8))</f>
        <v>0</v>
      </c>
    </row>
    <row r="9059" spans="2:6" x14ac:dyDescent="0.15">
      <c r="B9059">
        <f ca="1">IF(INDEX(Transactions!$L:$L,ROW()-8)="",TODAY(),INDEX(Transactions!$G:$G,ROW()-8))</f>
        <v>46238</v>
      </c>
      <c r="F9059">
        <f>IF(INDEX(Transactions!$L:$L,ROW()-8)="",0,INDEX(Transactions!$Q:$Q,ROW()-8))</f>
        <v>0</v>
      </c>
    </row>
    <row r="9060" spans="2:6" x14ac:dyDescent="0.15">
      <c r="B9060">
        <f ca="1">IF(INDEX(Transactions!$L:$L,ROW()-8)="",TODAY(),INDEX(Transactions!$G:$G,ROW()-8))</f>
        <v>46238</v>
      </c>
      <c r="F9060">
        <f>IF(INDEX(Transactions!$L:$L,ROW()-8)="",0,INDEX(Transactions!$Q:$Q,ROW()-8))</f>
        <v>0</v>
      </c>
    </row>
    <row r="9061" spans="2:6" x14ac:dyDescent="0.15">
      <c r="B9061">
        <f ca="1">IF(INDEX(Transactions!$L:$L,ROW()-8)="",TODAY(),INDEX(Transactions!$G:$G,ROW()-8))</f>
        <v>46238</v>
      </c>
      <c r="F9061">
        <f>IF(INDEX(Transactions!$L:$L,ROW()-8)="",0,INDEX(Transactions!$Q:$Q,ROW()-8))</f>
        <v>0</v>
      </c>
    </row>
    <row r="9062" spans="2:6" x14ac:dyDescent="0.15">
      <c r="B9062">
        <f ca="1">IF(INDEX(Transactions!$L:$L,ROW()-8)="",TODAY(),INDEX(Transactions!$G:$G,ROW()-8))</f>
        <v>46238</v>
      </c>
      <c r="F9062">
        <f>IF(INDEX(Transactions!$L:$L,ROW()-8)="",0,INDEX(Transactions!$Q:$Q,ROW()-8))</f>
        <v>0</v>
      </c>
    </row>
    <row r="9063" spans="2:6" x14ac:dyDescent="0.15">
      <c r="B9063">
        <f ca="1">IF(INDEX(Transactions!$L:$L,ROW()-8)="",TODAY(),INDEX(Transactions!$G:$G,ROW()-8))</f>
        <v>46238</v>
      </c>
      <c r="F9063">
        <f>IF(INDEX(Transactions!$L:$L,ROW()-8)="",0,INDEX(Transactions!$Q:$Q,ROW()-8))</f>
        <v>0</v>
      </c>
    </row>
    <row r="9064" spans="2:6" x14ac:dyDescent="0.15">
      <c r="B9064">
        <f ca="1">IF(INDEX(Transactions!$L:$L,ROW()-8)="",TODAY(),INDEX(Transactions!$G:$G,ROW()-8))</f>
        <v>46238</v>
      </c>
      <c r="F9064">
        <f>IF(INDEX(Transactions!$L:$L,ROW()-8)="",0,INDEX(Transactions!$Q:$Q,ROW()-8))</f>
        <v>0</v>
      </c>
    </row>
    <row r="9065" spans="2:6" x14ac:dyDescent="0.15">
      <c r="B9065">
        <f ca="1">IF(INDEX(Transactions!$L:$L,ROW()-8)="",TODAY(),INDEX(Transactions!$G:$G,ROW()-8))</f>
        <v>46238</v>
      </c>
      <c r="F9065">
        <f>IF(INDEX(Transactions!$L:$L,ROW()-8)="",0,INDEX(Transactions!$Q:$Q,ROW()-8))</f>
        <v>0</v>
      </c>
    </row>
    <row r="9066" spans="2:6" x14ac:dyDescent="0.15">
      <c r="B9066">
        <f ca="1">IF(INDEX(Transactions!$L:$L,ROW()-8)="",TODAY(),INDEX(Transactions!$G:$G,ROW()-8))</f>
        <v>46238</v>
      </c>
      <c r="F9066">
        <f>IF(INDEX(Transactions!$L:$L,ROW()-8)="",0,INDEX(Transactions!$Q:$Q,ROW()-8))</f>
        <v>0</v>
      </c>
    </row>
    <row r="9067" spans="2:6" x14ac:dyDescent="0.15">
      <c r="B9067">
        <f ca="1">IF(INDEX(Transactions!$L:$L,ROW()-8)="",TODAY(),INDEX(Transactions!$G:$G,ROW()-8))</f>
        <v>46238</v>
      </c>
      <c r="F9067">
        <f>IF(INDEX(Transactions!$L:$L,ROW()-8)="",0,INDEX(Transactions!$Q:$Q,ROW()-8))</f>
        <v>0</v>
      </c>
    </row>
    <row r="9068" spans="2:6" x14ac:dyDescent="0.15">
      <c r="B9068">
        <f ca="1">IF(INDEX(Transactions!$L:$L,ROW()-8)="",TODAY(),INDEX(Transactions!$G:$G,ROW()-8))</f>
        <v>46238</v>
      </c>
      <c r="F9068">
        <f>IF(INDEX(Transactions!$L:$L,ROW()-8)="",0,INDEX(Transactions!$Q:$Q,ROW()-8))</f>
        <v>0</v>
      </c>
    </row>
    <row r="9069" spans="2:6" x14ac:dyDescent="0.15">
      <c r="B9069">
        <f ca="1">IF(INDEX(Transactions!$L:$L,ROW()-8)="",TODAY(),INDEX(Transactions!$G:$G,ROW()-8))</f>
        <v>46238</v>
      </c>
      <c r="F9069">
        <f>IF(INDEX(Transactions!$L:$L,ROW()-8)="",0,INDEX(Transactions!$Q:$Q,ROW()-8))</f>
        <v>0</v>
      </c>
    </row>
    <row r="9070" spans="2:6" x14ac:dyDescent="0.15">
      <c r="B9070">
        <f ca="1">IF(INDEX(Transactions!$L:$L,ROW()-8)="",TODAY(),INDEX(Transactions!$G:$G,ROW()-8))</f>
        <v>46238</v>
      </c>
      <c r="F9070">
        <f>IF(INDEX(Transactions!$L:$L,ROW()-8)="",0,INDEX(Transactions!$Q:$Q,ROW()-8))</f>
        <v>0</v>
      </c>
    </row>
    <row r="9071" spans="2:6" x14ac:dyDescent="0.15">
      <c r="B9071">
        <f ca="1">IF(INDEX(Transactions!$L:$L,ROW()-8)="",TODAY(),INDEX(Transactions!$G:$G,ROW()-8))</f>
        <v>46238</v>
      </c>
      <c r="F9071">
        <f>IF(INDEX(Transactions!$L:$L,ROW()-8)="",0,INDEX(Transactions!$Q:$Q,ROW()-8))</f>
        <v>0</v>
      </c>
    </row>
    <row r="9072" spans="2:6" x14ac:dyDescent="0.15">
      <c r="B9072">
        <f ca="1">IF(INDEX(Transactions!$L:$L,ROW()-8)="",TODAY(),INDEX(Transactions!$G:$G,ROW()-8))</f>
        <v>46238</v>
      </c>
      <c r="F9072">
        <f>IF(INDEX(Transactions!$L:$L,ROW()-8)="",0,INDEX(Transactions!$Q:$Q,ROW()-8))</f>
        <v>0</v>
      </c>
    </row>
    <row r="9073" spans="2:6" x14ac:dyDescent="0.15">
      <c r="B9073">
        <f ca="1">IF(INDEX(Transactions!$L:$L,ROW()-8)="",TODAY(),INDEX(Transactions!$G:$G,ROW()-8))</f>
        <v>46238</v>
      </c>
      <c r="F9073">
        <f>IF(INDEX(Transactions!$L:$L,ROW()-8)="",0,INDEX(Transactions!$Q:$Q,ROW()-8))</f>
        <v>0</v>
      </c>
    </row>
    <row r="9074" spans="2:6" x14ac:dyDescent="0.15">
      <c r="B9074">
        <f ca="1">IF(INDEX(Transactions!$L:$L,ROW()-8)="",TODAY(),INDEX(Transactions!$G:$G,ROW()-8))</f>
        <v>46238</v>
      </c>
      <c r="F9074">
        <f>IF(INDEX(Transactions!$L:$L,ROW()-8)="",0,INDEX(Transactions!$Q:$Q,ROW()-8))</f>
        <v>0</v>
      </c>
    </row>
    <row r="9075" spans="2:6" x14ac:dyDescent="0.15">
      <c r="B9075">
        <f ca="1">IF(INDEX(Transactions!$L:$L,ROW()-8)="",TODAY(),INDEX(Transactions!$G:$G,ROW()-8))</f>
        <v>46238</v>
      </c>
      <c r="F9075">
        <f>IF(INDEX(Transactions!$L:$L,ROW()-8)="",0,INDEX(Transactions!$Q:$Q,ROW()-8))</f>
        <v>0</v>
      </c>
    </row>
    <row r="9076" spans="2:6" x14ac:dyDescent="0.15">
      <c r="B9076">
        <f ca="1">IF(INDEX(Transactions!$L:$L,ROW()-8)="",TODAY(),INDEX(Transactions!$G:$G,ROW()-8))</f>
        <v>46238</v>
      </c>
      <c r="F9076">
        <f>IF(INDEX(Transactions!$L:$L,ROW()-8)="",0,INDEX(Transactions!$Q:$Q,ROW()-8))</f>
        <v>0</v>
      </c>
    </row>
    <row r="9077" spans="2:6" x14ac:dyDescent="0.15">
      <c r="B9077">
        <f ca="1">IF(INDEX(Transactions!$L:$L,ROW()-8)="",TODAY(),INDEX(Transactions!$G:$G,ROW()-8))</f>
        <v>46238</v>
      </c>
      <c r="F9077">
        <f>IF(INDEX(Transactions!$L:$L,ROW()-8)="",0,INDEX(Transactions!$Q:$Q,ROW()-8))</f>
        <v>0</v>
      </c>
    </row>
    <row r="9078" spans="2:6" x14ac:dyDescent="0.15">
      <c r="B9078">
        <f ca="1">IF(INDEX(Transactions!$L:$L,ROW()-8)="",TODAY(),INDEX(Transactions!$G:$G,ROW()-8))</f>
        <v>46238</v>
      </c>
      <c r="F9078">
        <f>IF(INDEX(Transactions!$L:$L,ROW()-8)="",0,INDEX(Transactions!$Q:$Q,ROW()-8))</f>
        <v>0</v>
      </c>
    </row>
    <row r="9079" spans="2:6" x14ac:dyDescent="0.15">
      <c r="B9079">
        <f ca="1">IF(INDEX(Transactions!$L:$L,ROW()-8)="",TODAY(),INDEX(Transactions!$G:$G,ROW()-8))</f>
        <v>46238</v>
      </c>
      <c r="F9079">
        <f>IF(INDEX(Transactions!$L:$L,ROW()-8)="",0,INDEX(Transactions!$Q:$Q,ROW()-8))</f>
        <v>0</v>
      </c>
    </row>
    <row r="9080" spans="2:6" x14ac:dyDescent="0.15">
      <c r="B9080">
        <f ca="1">IF(INDEX(Transactions!$L:$L,ROW()-8)="",TODAY(),INDEX(Transactions!$G:$G,ROW()-8))</f>
        <v>46238</v>
      </c>
      <c r="F9080">
        <f>IF(INDEX(Transactions!$L:$L,ROW()-8)="",0,INDEX(Transactions!$Q:$Q,ROW()-8))</f>
        <v>0</v>
      </c>
    </row>
    <row r="9081" spans="2:6" x14ac:dyDescent="0.15">
      <c r="B9081">
        <f ca="1">IF(INDEX(Transactions!$L:$L,ROW()-8)="",TODAY(),INDEX(Transactions!$G:$G,ROW()-8))</f>
        <v>46238</v>
      </c>
      <c r="F9081">
        <f>IF(INDEX(Transactions!$L:$L,ROW()-8)="",0,INDEX(Transactions!$Q:$Q,ROW()-8))</f>
        <v>0</v>
      </c>
    </row>
    <row r="9082" spans="2:6" x14ac:dyDescent="0.15">
      <c r="B9082">
        <f ca="1">IF(INDEX(Transactions!$L:$L,ROW()-8)="",TODAY(),INDEX(Transactions!$G:$G,ROW()-8))</f>
        <v>46238</v>
      </c>
      <c r="F9082">
        <f>IF(INDEX(Transactions!$L:$L,ROW()-8)="",0,INDEX(Transactions!$Q:$Q,ROW()-8))</f>
        <v>0</v>
      </c>
    </row>
    <row r="9083" spans="2:6" x14ac:dyDescent="0.15">
      <c r="B9083">
        <f ca="1">IF(INDEX(Transactions!$L:$L,ROW()-8)="",TODAY(),INDEX(Transactions!$G:$G,ROW()-8))</f>
        <v>46238</v>
      </c>
      <c r="F9083">
        <f>IF(INDEX(Transactions!$L:$L,ROW()-8)="",0,INDEX(Transactions!$Q:$Q,ROW()-8))</f>
        <v>0</v>
      </c>
    </row>
    <row r="9084" spans="2:6" x14ac:dyDescent="0.15">
      <c r="B9084">
        <f ca="1">IF(INDEX(Transactions!$L:$L,ROW()-8)="",TODAY(),INDEX(Transactions!$G:$G,ROW()-8))</f>
        <v>46238</v>
      </c>
      <c r="F9084">
        <f>IF(INDEX(Transactions!$L:$L,ROW()-8)="",0,INDEX(Transactions!$Q:$Q,ROW()-8))</f>
        <v>0</v>
      </c>
    </row>
    <row r="9085" spans="2:6" x14ac:dyDescent="0.15">
      <c r="B9085">
        <f ca="1">IF(INDEX(Transactions!$L:$L,ROW()-8)="",TODAY(),INDEX(Transactions!$G:$G,ROW()-8))</f>
        <v>46238</v>
      </c>
      <c r="F9085">
        <f>IF(INDEX(Transactions!$L:$L,ROW()-8)="",0,INDEX(Transactions!$Q:$Q,ROW()-8))</f>
        <v>0</v>
      </c>
    </row>
    <row r="9086" spans="2:6" x14ac:dyDescent="0.15">
      <c r="B9086">
        <f ca="1">IF(INDEX(Transactions!$L:$L,ROW()-8)="",TODAY(),INDEX(Transactions!$G:$G,ROW()-8))</f>
        <v>46238</v>
      </c>
      <c r="F9086">
        <f>IF(INDEX(Transactions!$L:$L,ROW()-8)="",0,INDEX(Transactions!$Q:$Q,ROW()-8))</f>
        <v>0</v>
      </c>
    </row>
    <row r="9087" spans="2:6" x14ac:dyDescent="0.15">
      <c r="B9087">
        <f ca="1">IF(INDEX(Transactions!$L:$L,ROW()-8)="",TODAY(),INDEX(Transactions!$G:$G,ROW()-8))</f>
        <v>46238</v>
      </c>
      <c r="F9087">
        <f>IF(INDEX(Transactions!$L:$L,ROW()-8)="",0,INDEX(Transactions!$Q:$Q,ROW()-8))</f>
        <v>0</v>
      </c>
    </row>
    <row r="9088" spans="2:6" x14ac:dyDescent="0.15">
      <c r="B9088">
        <f ca="1">IF(INDEX(Transactions!$L:$L,ROW()-8)="",TODAY(),INDEX(Transactions!$G:$G,ROW()-8))</f>
        <v>46238</v>
      </c>
      <c r="F9088">
        <f>IF(INDEX(Transactions!$L:$L,ROW()-8)="",0,INDEX(Transactions!$Q:$Q,ROW()-8))</f>
        <v>0</v>
      </c>
    </row>
    <row r="9089" spans="2:6" x14ac:dyDescent="0.15">
      <c r="B9089">
        <f ca="1">IF(INDEX(Transactions!$L:$L,ROW()-8)="",TODAY(),INDEX(Transactions!$G:$G,ROW()-8))</f>
        <v>46238</v>
      </c>
      <c r="F9089">
        <f>IF(INDEX(Transactions!$L:$L,ROW()-8)="",0,INDEX(Transactions!$Q:$Q,ROW()-8))</f>
        <v>0</v>
      </c>
    </row>
    <row r="9090" spans="2:6" x14ac:dyDescent="0.15">
      <c r="B9090">
        <f ca="1">IF(INDEX(Transactions!$L:$L,ROW()-8)="",TODAY(),INDEX(Transactions!$G:$G,ROW()-8))</f>
        <v>46238</v>
      </c>
      <c r="F9090">
        <f>IF(INDEX(Transactions!$L:$L,ROW()-8)="",0,INDEX(Transactions!$Q:$Q,ROW()-8))</f>
        <v>0</v>
      </c>
    </row>
    <row r="9091" spans="2:6" x14ac:dyDescent="0.15">
      <c r="B9091">
        <f ca="1">IF(INDEX(Transactions!$L:$L,ROW()-8)="",TODAY(),INDEX(Transactions!$G:$G,ROW()-8))</f>
        <v>46238</v>
      </c>
      <c r="F9091">
        <f>IF(INDEX(Transactions!$L:$L,ROW()-8)="",0,INDEX(Transactions!$Q:$Q,ROW()-8))</f>
        <v>0</v>
      </c>
    </row>
    <row r="9092" spans="2:6" x14ac:dyDescent="0.15">
      <c r="B9092">
        <f ca="1">IF(INDEX(Transactions!$L:$L,ROW()-8)="",TODAY(),INDEX(Transactions!$G:$G,ROW()-8))</f>
        <v>46238</v>
      </c>
      <c r="F9092">
        <f>IF(INDEX(Transactions!$L:$L,ROW()-8)="",0,INDEX(Transactions!$Q:$Q,ROW()-8))</f>
        <v>0</v>
      </c>
    </row>
    <row r="9093" spans="2:6" x14ac:dyDescent="0.15">
      <c r="B9093">
        <f ca="1">IF(INDEX(Transactions!$L:$L,ROW()-8)="",TODAY(),INDEX(Transactions!$G:$G,ROW()-8))</f>
        <v>46238</v>
      </c>
      <c r="F9093">
        <f>IF(INDEX(Transactions!$L:$L,ROW()-8)="",0,INDEX(Transactions!$Q:$Q,ROW()-8))</f>
        <v>0</v>
      </c>
    </row>
    <row r="9094" spans="2:6" x14ac:dyDescent="0.15">
      <c r="B9094">
        <f ca="1">IF(INDEX(Transactions!$L:$L,ROW()-8)="",TODAY(),INDEX(Transactions!$G:$G,ROW()-8))</f>
        <v>46238</v>
      </c>
      <c r="F9094">
        <f>IF(INDEX(Transactions!$L:$L,ROW()-8)="",0,INDEX(Transactions!$Q:$Q,ROW()-8))</f>
        <v>0</v>
      </c>
    </row>
    <row r="9095" spans="2:6" x14ac:dyDescent="0.15">
      <c r="B9095">
        <f ca="1">IF(INDEX(Transactions!$L:$L,ROW()-8)="",TODAY(),INDEX(Transactions!$G:$G,ROW()-8))</f>
        <v>46238</v>
      </c>
      <c r="F9095">
        <f>IF(INDEX(Transactions!$L:$L,ROW()-8)="",0,INDEX(Transactions!$Q:$Q,ROW()-8))</f>
        <v>0</v>
      </c>
    </row>
    <row r="9096" spans="2:6" x14ac:dyDescent="0.15">
      <c r="B9096">
        <f ca="1">IF(INDEX(Transactions!$L:$L,ROW()-8)="",TODAY(),INDEX(Transactions!$G:$G,ROW()-8))</f>
        <v>46238</v>
      </c>
      <c r="F9096">
        <f>IF(INDEX(Transactions!$L:$L,ROW()-8)="",0,INDEX(Transactions!$Q:$Q,ROW()-8))</f>
        <v>0</v>
      </c>
    </row>
    <row r="9097" spans="2:6" x14ac:dyDescent="0.15">
      <c r="B9097">
        <f ca="1">IF(INDEX(Transactions!$L:$L,ROW()-8)="",TODAY(),INDEX(Transactions!$G:$G,ROW()-8))</f>
        <v>46238</v>
      </c>
      <c r="F9097">
        <f>IF(INDEX(Transactions!$L:$L,ROW()-8)="",0,INDEX(Transactions!$Q:$Q,ROW()-8))</f>
        <v>0</v>
      </c>
    </row>
    <row r="9098" spans="2:6" x14ac:dyDescent="0.15">
      <c r="B9098">
        <f ca="1">IF(INDEX(Transactions!$L:$L,ROW()-8)="",TODAY(),INDEX(Transactions!$G:$G,ROW()-8))</f>
        <v>46238</v>
      </c>
      <c r="F9098">
        <f>IF(INDEX(Transactions!$L:$L,ROW()-8)="",0,INDEX(Transactions!$Q:$Q,ROW()-8))</f>
        <v>0</v>
      </c>
    </row>
    <row r="9099" spans="2:6" x14ac:dyDescent="0.15">
      <c r="B9099">
        <f ca="1">IF(INDEX(Transactions!$L:$L,ROW()-8)="",TODAY(),INDEX(Transactions!$G:$G,ROW()-8))</f>
        <v>46238</v>
      </c>
      <c r="F9099">
        <f>IF(INDEX(Transactions!$L:$L,ROW()-8)="",0,INDEX(Transactions!$Q:$Q,ROW()-8))</f>
        <v>0</v>
      </c>
    </row>
    <row r="9100" spans="2:6" x14ac:dyDescent="0.15">
      <c r="B9100">
        <f ca="1">IF(INDEX(Transactions!$L:$L,ROW()-8)="",TODAY(),INDEX(Transactions!$G:$G,ROW()-8))</f>
        <v>46238</v>
      </c>
      <c r="F9100">
        <f>IF(INDEX(Transactions!$L:$L,ROW()-8)="",0,INDEX(Transactions!$Q:$Q,ROW()-8))</f>
        <v>0</v>
      </c>
    </row>
    <row r="9101" spans="2:6" x14ac:dyDescent="0.15">
      <c r="B9101">
        <f ca="1">IF(INDEX(Transactions!$L:$L,ROW()-8)="",TODAY(),INDEX(Transactions!$G:$G,ROW()-8))</f>
        <v>46238</v>
      </c>
      <c r="F9101">
        <f>IF(INDEX(Transactions!$L:$L,ROW()-8)="",0,INDEX(Transactions!$Q:$Q,ROW()-8))</f>
        <v>0</v>
      </c>
    </row>
    <row r="9102" spans="2:6" x14ac:dyDescent="0.15">
      <c r="B9102">
        <f ca="1">IF(INDEX(Transactions!$L:$L,ROW()-8)="",TODAY(),INDEX(Transactions!$G:$G,ROW()-8))</f>
        <v>46238</v>
      </c>
      <c r="F9102">
        <f>IF(INDEX(Transactions!$L:$L,ROW()-8)="",0,INDEX(Transactions!$Q:$Q,ROW()-8))</f>
        <v>0</v>
      </c>
    </row>
    <row r="9103" spans="2:6" x14ac:dyDescent="0.15">
      <c r="B9103">
        <f ca="1">IF(INDEX(Transactions!$L:$L,ROW()-8)="",TODAY(),INDEX(Transactions!$G:$G,ROW()-8))</f>
        <v>46238</v>
      </c>
      <c r="F9103">
        <f>IF(INDEX(Transactions!$L:$L,ROW()-8)="",0,INDEX(Transactions!$Q:$Q,ROW()-8))</f>
        <v>0</v>
      </c>
    </row>
    <row r="9104" spans="2:6" x14ac:dyDescent="0.15">
      <c r="B9104">
        <f ca="1">IF(INDEX(Transactions!$L:$L,ROW()-8)="",TODAY(),INDEX(Transactions!$G:$G,ROW()-8))</f>
        <v>46238</v>
      </c>
      <c r="F9104">
        <f>IF(INDEX(Transactions!$L:$L,ROW()-8)="",0,INDEX(Transactions!$Q:$Q,ROW()-8))</f>
        <v>0</v>
      </c>
    </row>
    <row r="9105" spans="2:6" x14ac:dyDescent="0.15">
      <c r="B9105">
        <f ca="1">IF(INDEX(Transactions!$L:$L,ROW()-8)="",TODAY(),INDEX(Transactions!$G:$G,ROW()-8))</f>
        <v>46238</v>
      </c>
      <c r="F9105">
        <f>IF(INDEX(Transactions!$L:$L,ROW()-8)="",0,INDEX(Transactions!$Q:$Q,ROW()-8))</f>
        <v>0</v>
      </c>
    </row>
    <row r="9106" spans="2:6" x14ac:dyDescent="0.15">
      <c r="B9106">
        <f ca="1">IF(INDEX(Transactions!$L:$L,ROW()-8)="",TODAY(),INDEX(Transactions!$G:$G,ROW()-8))</f>
        <v>46238</v>
      </c>
      <c r="F9106">
        <f>IF(INDEX(Transactions!$L:$L,ROW()-8)="",0,INDEX(Transactions!$Q:$Q,ROW()-8))</f>
        <v>0</v>
      </c>
    </row>
    <row r="9107" spans="2:6" x14ac:dyDescent="0.15">
      <c r="B9107">
        <f ca="1">IF(INDEX(Transactions!$L:$L,ROW()-8)="",TODAY(),INDEX(Transactions!$G:$G,ROW()-8))</f>
        <v>46238</v>
      </c>
      <c r="F9107">
        <f>IF(INDEX(Transactions!$L:$L,ROW()-8)="",0,INDEX(Transactions!$Q:$Q,ROW()-8))</f>
        <v>0</v>
      </c>
    </row>
    <row r="9108" spans="2:6" x14ac:dyDescent="0.15">
      <c r="B9108">
        <f ca="1">IF(INDEX(Transactions!$L:$L,ROW()-8)="",TODAY(),INDEX(Transactions!$G:$G,ROW()-8))</f>
        <v>46238</v>
      </c>
      <c r="F9108">
        <f>IF(INDEX(Transactions!$L:$L,ROW()-8)="",0,INDEX(Transactions!$Q:$Q,ROW()-8))</f>
        <v>0</v>
      </c>
    </row>
    <row r="9109" spans="2:6" x14ac:dyDescent="0.15">
      <c r="B9109">
        <f ca="1">IF(INDEX(Transactions!$L:$L,ROW()-8)="",TODAY(),INDEX(Transactions!$G:$G,ROW()-8))</f>
        <v>46238</v>
      </c>
      <c r="F9109">
        <f>IF(INDEX(Transactions!$L:$L,ROW()-8)="",0,INDEX(Transactions!$Q:$Q,ROW()-8))</f>
        <v>0</v>
      </c>
    </row>
    <row r="9110" spans="2:6" x14ac:dyDescent="0.15">
      <c r="B9110">
        <f ca="1">IF(INDEX(Transactions!$L:$L,ROW()-8)="",TODAY(),INDEX(Transactions!$G:$G,ROW()-8))</f>
        <v>46238</v>
      </c>
      <c r="F9110">
        <f>IF(INDEX(Transactions!$L:$L,ROW()-8)="",0,INDEX(Transactions!$Q:$Q,ROW()-8))</f>
        <v>0</v>
      </c>
    </row>
    <row r="9111" spans="2:6" x14ac:dyDescent="0.15">
      <c r="B9111">
        <f ca="1">IF(INDEX(Transactions!$L:$L,ROW()-8)="",TODAY(),INDEX(Transactions!$G:$G,ROW()-8))</f>
        <v>46238</v>
      </c>
      <c r="F9111">
        <f>IF(INDEX(Transactions!$L:$L,ROW()-8)="",0,INDEX(Transactions!$Q:$Q,ROW()-8))</f>
        <v>0</v>
      </c>
    </row>
    <row r="9112" spans="2:6" x14ac:dyDescent="0.15">
      <c r="B9112">
        <f ca="1">IF(INDEX(Transactions!$L:$L,ROW()-8)="",TODAY(),INDEX(Transactions!$G:$G,ROW()-8))</f>
        <v>46238</v>
      </c>
      <c r="F9112">
        <f>IF(INDEX(Transactions!$L:$L,ROW()-8)="",0,INDEX(Transactions!$Q:$Q,ROW()-8))</f>
        <v>0</v>
      </c>
    </row>
    <row r="9113" spans="2:6" x14ac:dyDescent="0.15">
      <c r="B9113">
        <f ca="1">IF(INDEX(Transactions!$L:$L,ROW()-8)="",TODAY(),INDEX(Transactions!$G:$G,ROW()-8))</f>
        <v>46238</v>
      </c>
      <c r="F9113">
        <f>IF(INDEX(Transactions!$L:$L,ROW()-8)="",0,INDEX(Transactions!$Q:$Q,ROW()-8))</f>
        <v>0</v>
      </c>
    </row>
    <row r="9114" spans="2:6" x14ac:dyDescent="0.15">
      <c r="B9114">
        <f ca="1">IF(INDEX(Transactions!$L:$L,ROW()-8)="",TODAY(),INDEX(Transactions!$G:$G,ROW()-8))</f>
        <v>46238</v>
      </c>
      <c r="F9114">
        <f>IF(INDEX(Transactions!$L:$L,ROW()-8)="",0,INDEX(Transactions!$Q:$Q,ROW()-8))</f>
        <v>0</v>
      </c>
    </row>
    <row r="9115" spans="2:6" x14ac:dyDescent="0.15">
      <c r="B9115">
        <f ca="1">IF(INDEX(Transactions!$L:$L,ROW()-8)="",TODAY(),INDEX(Transactions!$G:$G,ROW()-8))</f>
        <v>46238</v>
      </c>
      <c r="F9115">
        <f>IF(INDEX(Transactions!$L:$L,ROW()-8)="",0,INDEX(Transactions!$Q:$Q,ROW()-8))</f>
        <v>0</v>
      </c>
    </row>
    <row r="9116" spans="2:6" x14ac:dyDescent="0.15">
      <c r="B9116">
        <f ca="1">IF(INDEX(Transactions!$L:$L,ROW()-8)="",TODAY(),INDEX(Transactions!$G:$G,ROW()-8))</f>
        <v>46238</v>
      </c>
      <c r="F9116">
        <f>IF(INDEX(Transactions!$L:$L,ROW()-8)="",0,INDEX(Transactions!$Q:$Q,ROW()-8))</f>
        <v>0</v>
      </c>
    </row>
    <row r="9117" spans="2:6" x14ac:dyDescent="0.15">
      <c r="B9117">
        <f ca="1">IF(INDEX(Transactions!$L:$L,ROW()-8)="",TODAY(),INDEX(Transactions!$G:$G,ROW()-8))</f>
        <v>46238</v>
      </c>
      <c r="F9117">
        <f>IF(INDEX(Transactions!$L:$L,ROW()-8)="",0,INDEX(Transactions!$Q:$Q,ROW()-8))</f>
        <v>0</v>
      </c>
    </row>
    <row r="9118" spans="2:6" x14ac:dyDescent="0.15">
      <c r="B9118">
        <f ca="1">IF(INDEX(Transactions!$L:$L,ROW()-8)="",TODAY(),INDEX(Transactions!$G:$G,ROW()-8))</f>
        <v>46238</v>
      </c>
      <c r="F9118">
        <f>IF(INDEX(Transactions!$L:$L,ROW()-8)="",0,INDEX(Transactions!$Q:$Q,ROW()-8))</f>
        <v>0</v>
      </c>
    </row>
    <row r="9119" spans="2:6" x14ac:dyDescent="0.15">
      <c r="B9119">
        <f ca="1">IF(INDEX(Transactions!$L:$L,ROW()-8)="",TODAY(),INDEX(Transactions!$G:$G,ROW()-8))</f>
        <v>46238</v>
      </c>
      <c r="F9119">
        <f>IF(INDEX(Transactions!$L:$L,ROW()-8)="",0,INDEX(Transactions!$Q:$Q,ROW()-8))</f>
        <v>0</v>
      </c>
    </row>
    <row r="9120" spans="2:6" x14ac:dyDescent="0.15">
      <c r="B9120">
        <f ca="1">IF(INDEX(Transactions!$L:$L,ROW()-8)="",TODAY(),INDEX(Transactions!$G:$G,ROW()-8))</f>
        <v>46238</v>
      </c>
      <c r="F9120">
        <f>IF(INDEX(Transactions!$L:$L,ROW()-8)="",0,INDEX(Transactions!$Q:$Q,ROW()-8))</f>
        <v>0</v>
      </c>
    </row>
    <row r="9121" spans="2:6" x14ac:dyDescent="0.15">
      <c r="B9121">
        <f ca="1">IF(INDEX(Transactions!$L:$L,ROW()-8)="",TODAY(),INDEX(Transactions!$G:$G,ROW()-8))</f>
        <v>46238</v>
      </c>
      <c r="F9121">
        <f>IF(INDEX(Transactions!$L:$L,ROW()-8)="",0,INDEX(Transactions!$Q:$Q,ROW()-8))</f>
        <v>0</v>
      </c>
    </row>
    <row r="9122" spans="2:6" x14ac:dyDescent="0.15">
      <c r="B9122">
        <f ca="1">IF(INDEX(Transactions!$L:$L,ROW()-8)="",TODAY(),INDEX(Transactions!$G:$G,ROW()-8))</f>
        <v>46238</v>
      </c>
      <c r="F9122">
        <f>IF(INDEX(Transactions!$L:$L,ROW()-8)="",0,INDEX(Transactions!$Q:$Q,ROW()-8))</f>
        <v>0</v>
      </c>
    </row>
    <row r="9123" spans="2:6" x14ac:dyDescent="0.15">
      <c r="B9123">
        <f ca="1">IF(INDEX(Transactions!$L:$L,ROW()-8)="",TODAY(),INDEX(Transactions!$G:$G,ROW()-8))</f>
        <v>46238</v>
      </c>
      <c r="F9123">
        <f>IF(INDEX(Transactions!$L:$L,ROW()-8)="",0,INDEX(Transactions!$Q:$Q,ROW()-8))</f>
        <v>0</v>
      </c>
    </row>
    <row r="9124" spans="2:6" x14ac:dyDescent="0.15">
      <c r="B9124">
        <f ca="1">IF(INDEX(Transactions!$L:$L,ROW()-8)="",TODAY(),INDEX(Transactions!$G:$G,ROW()-8))</f>
        <v>46238</v>
      </c>
      <c r="F9124">
        <f>IF(INDEX(Transactions!$L:$L,ROW()-8)="",0,INDEX(Transactions!$Q:$Q,ROW()-8))</f>
        <v>0</v>
      </c>
    </row>
    <row r="9125" spans="2:6" x14ac:dyDescent="0.15">
      <c r="B9125">
        <f ca="1">IF(INDEX(Transactions!$L:$L,ROW()-8)="",TODAY(),INDEX(Transactions!$G:$G,ROW()-8))</f>
        <v>46238</v>
      </c>
      <c r="F9125">
        <f>IF(INDEX(Transactions!$L:$L,ROW()-8)="",0,INDEX(Transactions!$Q:$Q,ROW()-8))</f>
        <v>0</v>
      </c>
    </row>
    <row r="9126" spans="2:6" x14ac:dyDescent="0.15">
      <c r="B9126">
        <f ca="1">IF(INDEX(Transactions!$L:$L,ROW()-8)="",TODAY(),INDEX(Transactions!$G:$G,ROW()-8))</f>
        <v>46238</v>
      </c>
      <c r="F9126">
        <f>IF(INDEX(Transactions!$L:$L,ROW()-8)="",0,INDEX(Transactions!$Q:$Q,ROW()-8))</f>
        <v>0</v>
      </c>
    </row>
    <row r="9127" spans="2:6" x14ac:dyDescent="0.15">
      <c r="B9127">
        <f ca="1">IF(INDEX(Transactions!$L:$L,ROW()-8)="",TODAY(),INDEX(Transactions!$G:$G,ROW()-8))</f>
        <v>46238</v>
      </c>
      <c r="F9127">
        <f>IF(INDEX(Transactions!$L:$L,ROW()-8)="",0,INDEX(Transactions!$Q:$Q,ROW()-8))</f>
        <v>0</v>
      </c>
    </row>
    <row r="9128" spans="2:6" x14ac:dyDescent="0.15">
      <c r="B9128">
        <f ca="1">IF(INDEX(Transactions!$L:$L,ROW()-8)="",TODAY(),INDEX(Transactions!$G:$G,ROW()-8))</f>
        <v>46238</v>
      </c>
      <c r="F9128">
        <f>IF(INDEX(Transactions!$L:$L,ROW()-8)="",0,INDEX(Transactions!$Q:$Q,ROW()-8))</f>
        <v>0</v>
      </c>
    </row>
    <row r="9129" spans="2:6" x14ac:dyDescent="0.15">
      <c r="B9129">
        <f ca="1">IF(INDEX(Transactions!$L:$L,ROW()-8)="",TODAY(),INDEX(Transactions!$G:$G,ROW()-8))</f>
        <v>46238</v>
      </c>
      <c r="F9129">
        <f>IF(INDEX(Transactions!$L:$L,ROW()-8)="",0,INDEX(Transactions!$Q:$Q,ROW()-8))</f>
        <v>0</v>
      </c>
    </row>
    <row r="9130" spans="2:6" x14ac:dyDescent="0.15">
      <c r="B9130">
        <f ca="1">IF(INDEX(Transactions!$L:$L,ROW()-8)="",TODAY(),INDEX(Transactions!$G:$G,ROW()-8))</f>
        <v>46238</v>
      </c>
      <c r="F9130">
        <f>IF(INDEX(Transactions!$L:$L,ROW()-8)="",0,INDEX(Transactions!$Q:$Q,ROW()-8))</f>
        <v>0</v>
      </c>
    </row>
    <row r="9131" spans="2:6" x14ac:dyDescent="0.15">
      <c r="B9131">
        <f ca="1">IF(INDEX(Transactions!$L:$L,ROW()-8)="",TODAY(),INDEX(Transactions!$G:$G,ROW()-8))</f>
        <v>46238</v>
      </c>
      <c r="F9131">
        <f>IF(INDEX(Transactions!$L:$L,ROW()-8)="",0,INDEX(Transactions!$Q:$Q,ROW()-8))</f>
        <v>0</v>
      </c>
    </row>
    <row r="9132" spans="2:6" x14ac:dyDescent="0.15">
      <c r="B9132">
        <f ca="1">IF(INDEX(Transactions!$L:$L,ROW()-8)="",TODAY(),INDEX(Transactions!$G:$G,ROW()-8))</f>
        <v>46238</v>
      </c>
      <c r="F9132">
        <f>IF(INDEX(Transactions!$L:$L,ROW()-8)="",0,INDEX(Transactions!$Q:$Q,ROW()-8))</f>
        <v>0</v>
      </c>
    </row>
    <row r="9133" spans="2:6" x14ac:dyDescent="0.15">
      <c r="B9133">
        <f ca="1">IF(INDEX(Transactions!$L:$L,ROW()-8)="",TODAY(),INDEX(Transactions!$G:$G,ROW()-8))</f>
        <v>46238</v>
      </c>
      <c r="F9133">
        <f>IF(INDEX(Transactions!$L:$L,ROW()-8)="",0,INDEX(Transactions!$Q:$Q,ROW()-8))</f>
        <v>0</v>
      </c>
    </row>
    <row r="9134" spans="2:6" x14ac:dyDescent="0.15">
      <c r="B9134">
        <f ca="1">IF(INDEX(Transactions!$L:$L,ROW()-8)="",TODAY(),INDEX(Transactions!$G:$G,ROW()-8))</f>
        <v>46238</v>
      </c>
      <c r="F9134">
        <f>IF(INDEX(Transactions!$L:$L,ROW()-8)="",0,INDEX(Transactions!$Q:$Q,ROW()-8))</f>
        <v>0</v>
      </c>
    </row>
    <row r="9135" spans="2:6" x14ac:dyDescent="0.15">
      <c r="B9135">
        <f ca="1">IF(INDEX(Transactions!$L:$L,ROW()-8)="",TODAY(),INDEX(Transactions!$G:$G,ROW()-8))</f>
        <v>46238</v>
      </c>
      <c r="F9135">
        <f>IF(INDEX(Transactions!$L:$L,ROW()-8)="",0,INDEX(Transactions!$Q:$Q,ROW()-8))</f>
        <v>0</v>
      </c>
    </row>
    <row r="9136" spans="2:6" x14ac:dyDescent="0.15">
      <c r="B9136">
        <f ca="1">IF(INDEX(Transactions!$L:$L,ROW()-8)="",TODAY(),INDEX(Transactions!$G:$G,ROW()-8))</f>
        <v>46238</v>
      </c>
      <c r="F9136">
        <f>IF(INDEX(Transactions!$L:$L,ROW()-8)="",0,INDEX(Transactions!$Q:$Q,ROW()-8))</f>
        <v>0</v>
      </c>
    </row>
    <row r="9137" spans="2:6" x14ac:dyDescent="0.15">
      <c r="B9137">
        <f ca="1">IF(INDEX(Transactions!$L:$L,ROW()-8)="",TODAY(),INDEX(Transactions!$G:$G,ROW()-8))</f>
        <v>46238</v>
      </c>
      <c r="F9137">
        <f>IF(INDEX(Transactions!$L:$L,ROW()-8)="",0,INDEX(Transactions!$Q:$Q,ROW()-8))</f>
        <v>0</v>
      </c>
    </row>
    <row r="9138" spans="2:6" x14ac:dyDescent="0.15">
      <c r="B9138">
        <f ca="1">IF(INDEX(Transactions!$L:$L,ROW()-8)="",TODAY(),INDEX(Transactions!$G:$G,ROW()-8))</f>
        <v>46238</v>
      </c>
      <c r="F9138">
        <f>IF(INDEX(Transactions!$L:$L,ROW()-8)="",0,INDEX(Transactions!$Q:$Q,ROW()-8))</f>
        <v>0</v>
      </c>
    </row>
    <row r="9139" spans="2:6" x14ac:dyDescent="0.15">
      <c r="B9139">
        <f ca="1">IF(INDEX(Transactions!$L:$L,ROW()-8)="",TODAY(),INDEX(Transactions!$G:$G,ROW()-8))</f>
        <v>46238</v>
      </c>
      <c r="F9139">
        <f>IF(INDEX(Transactions!$L:$L,ROW()-8)="",0,INDEX(Transactions!$Q:$Q,ROW()-8))</f>
        <v>0</v>
      </c>
    </row>
    <row r="9140" spans="2:6" x14ac:dyDescent="0.15">
      <c r="B9140">
        <f ca="1">IF(INDEX(Transactions!$L:$L,ROW()-8)="",TODAY(),INDEX(Transactions!$G:$G,ROW()-8))</f>
        <v>46238</v>
      </c>
      <c r="F9140">
        <f>IF(INDEX(Transactions!$L:$L,ROW()-8)="",0,INDEX(Transactions!$Q:$Q,ROW()-8))</f>
        <v>0</v>
      </c>
    </row>
    <row r="9141" spans="2:6" x14ac:dyDescent="0.15">
      <c r="B9141">
        <f ca="1">IF(INDEX(Transactions!$L:$L,ROW()-8)="",TODAY(),INDEX(Transactions!$G:$G,ROW()-8))</f>
        <v>46238</v>
      </c>
      <c r="F9141">
        <f>IF(INDEX(Transactions!$L:$L,ROW()-8)="",0,INDEX(Transactions!$Q:$Q,ROW()-8))</f>
        <v>0</v>
      </c>
    </row>
    <row r="9142" spans="2:6" x14ac:dyDescent="0.15">
      <c r="B9142">
        <f ca="1">IF(INDEX(Transactions!$L:$L,ROW()-8)="",TODAY(),INDEX(Transactions!$G:$G,ROW()-8))</f>
        <v>46238</v>
      </c>
      <c r="F9142">
        <f>IF(INDEX(Transactions!$L:$L,ROW()-8)="",0,INDEX(Transactions!$Q:$Q,ROW()-8))</f>
        <v>0</v>
      </c>
    </row>
    <row r="9143" spans="2:6" x14ac:dyDescent="0.15">
      <c r="B9143">
        <f ca="1">IF(INDEX(Transactions!$L:$L,ROW()-8)="",TODAY(),INDEX(Transactions!$G:$G,ROW()-8))</f>
        <v>46238</v>
      </c>
      <c r="F9143">
        <f>IF(INDEX(Transactions!$L:$L,ROW()-8)="",0,INDEX(Transactions!$Q:$Q,ROW()-8))</f>
        <v>0</v>
      </c>
    </row>
    <row r="9144" spans="2:6" x14ac:dyDescent="0.15">
      <c r="B9144">
        <f ca="1">IF(INDEX(Transactions!$L:$L,ROW()-8)="",TODAY(),INDEX(Transactions!$G:$G,ROW()-8))</f>
        <v>46238</v>
      </c>
      <c r="F9144">
        <f>IF(INDEX(Transactions!$L:$L,ROW()-8)="",0,INDEX(Transactions!$Q:$Q,ROW()-8))</f>
        <v>0</v>
      </c>
    </row>
    <row r="9145" spans="2:6" x14ac:dyDescent="0.15">
      <c r="B9145">
        <f ca="1">IF(INDEX(Transactions!$L:$L,ROW()-8)="",TODAY(),INDEX(Transactions!$G:$G,ROW()-8))</f>
        <v>46238</v>
      </c>
      <c r="F9145">
        <f>IF(INDEX(Transactions!$L:$L,ROW()-8)="",0,INDEX(Transactions!$Q:$Q,ROW()-8))</f>
        <v>0</v>
      </c>
    </row>
    <row r="9146" spans="2:6" x14ac:dyDescent="0.15">
      <c r="B9146">
        <f ca="1">IF(INDEX(Transactions!$L:$L,ROW()-8)="",TODAY(),INDEX(Transactions!$G:$G,ROW()-8))</f>
        <v>46238</v>
      </c>
      <c r="F9146">
        <f>IF(INDEX(Transactions!$L:$L,ROW()-8)="",0,INDEX(Transactions!$Q:$Q,ROW()-8))</f>
        <v>0</v>
      </c>
    </row>
    <row r="9147" spans="2:6" x14ac:dyDescent="0.15">
      <c r="B9147">
        <f ca="1">IF(INDEX(Transactions!$L:$L,ROW()-8)="",TODAY(),INDEX(Transactions!$G:$G,ROW()-8))</f>
        <v>46238</v>
      </c>
      <c r="F9147">
        <f>IF(INDEX(Transactions!$L:$L,ROW()-8)="",0,INDEX(Transactions!$Q:$Q,ROW()-8))</f>
        <v>0</v>
      </c>
    </row>
    <row r="9148" spans="2:6" x14ac:dyDescent="0.15">
      <c r="B9148">
        <f ca="1">IF(INDEX(Transactions!$L:$L,ROW()-8)="",TODAY(),INDEX(Transactions!$G:$G,ROW()-8))</f>
        <v>46238</v>
      </c>
      <c r="F9148">
        <f>IF(INDEX(Transactions!$L:$L,ROW()-8)="",0,INDEX(Transactions!$Q:$Q,ROW()-8))</f>
        <v>0</v>
      </c>
    </row>
    <row r="9149" spans="2:6" x14ac:dyDescent="0.15">
      <c r="B9149">
        <f ca="1">IF(INDEX(Transactions!$L:$L,ROW()-8)="",TODAY(),INDEX(Transactions!$G:$G,ROW()-8))</f>
        <v>46238</v>
      </c>
      <c r="F9149">
        <f>IF(INDEX(Transactions!$L:$L,ROW()-8)="",0,INDEX(Transactions!$Q:$Q,ROW()-8))</f>
        <v>0</v>
      </c>
    </row>
    <row r="9150" spans="2:6" x14ac:dyDescent="0.15">
      <c r="B9150">
        <f ca="1">IF(INDEX(Transactions!$L:$L,ROW()-8)="",TODAY(),INDEX(Transactions!$G:$G,ROW()-8))</f>
        <v>46238</v>
      </c>
      <c r="F9150">
        <f>IF(INDEX(Transactions!$L:$L,ROW()-8)="",0,INDEX(Transactions!$Q:$Q,ROW()-8))</f>
        <v>0</v>
      </c>
    </row>
    <row r="9151" spans="2:6" x14ac:dyDescent="0.15">
      <c r="B9151">
        <f ca="1">IF(INDEX(Transactions!$L:$L,ROW()-8)="",TODAY(),INDEX(Transactions!$G:$G,ROW()-8))</f>
        <v>46238</v>
      </c>
      <c r="F9151">
        <f>IF(INDEX(Transactions!$L:$L,ROW()-8)="",0,INDEX(Transactions!$Q:$Q,ROW()-8))</f>
        <v>0</v>
      </c>
    </row>
    <row r="9152" spans="2:6" x14ac:dyDescent="0.15">
      <c r="B9152">
        <f ca="1">IF(INDEX(Transactions!$L:$L,ROW()-8)="",TODAY(),INDEX(Transactions!$G:$G,ROW()-8))</f>
        <v>46238</v>
      </c>
      <c r="F9152">
        <f>IF(INDEX(Transactions!$L:$L,ROW()-8)="",0,INDEX(Transactions!$Q:$Q,ROW()-8))</f>
        <v>0</v>
      </c>
    </row>
    <row r="9153" spans="2:6" x14ac:dyDescent="0.15">
      <c r="B9153">
        <f ca="1">IF(INDEX(Transactions!$L:$L,ROW()-8)="",TODAY(),INDEX(Transactions!$G:$G,ROW()-8))</f>
        <v>46238</v>
      </c>
      <c r="F9153">
        <f>IF(INDEX(Transactions!$L:$L,ROW()-8)="",0,INDEX(Transactions!$Q:$Q,ROW()-8))</f>
        <v>0</v>
      </c>
    </row>
    <row r="9154" spans="2:6" x14ac:dyDescent="0.15">
      <c r="B9154">
        <f ca="1">IF(INDEX(Transactions!$L:$L,ROW()-8)="",TODAY(),INDEX(Transactions!$G:$G,ROW()-8))</f>
        <v>46238</v>
      </c>
      <c r="F9154">
        <f>IF(INDEX(Transactions!$L:$L,ROW()-8)="",0,INDEX(Transactions!$Q:$Q,ROW()-8))</f>
        <v>0</v>
      </c>
    </row>
    <row r="9155" spans="2:6" x14ac:dyDescent="0.15">
      <c r="B9155">
        <f ca="1">IF(INDEX(Transactions!$L:$L,ROW()-8)="",TODAY(),INDEX(Transactions!$G:$G,ROW()-8))</f>
        <v>46238</v>
      </c>
      <c r="F9155">
        <f>IF(INDEX(Transactions!$L:$L,ROW()-8)="",0,INDEX(Transactions!$Q:$Q,ROW()-8))</f>
        <v>0</v>
      </c>
    </row>
    <row r="9156" spans="2:6" x14ac:dyDescent="0.15">
      <c r="B9156">
        <f ca="1">IF(INDEX(Transactions!$L:$L,ROW()-8)="",TODAY(),INDEX(Transactions!$G:$G,ROW()-8))</f>
        <v>46238</v>
      </c>
      <c r="F9156">
        <f>IF(INDEX(Transactions!$L:$L,ROW()-8)="",0,INDEX(Transactions!$Q:$Q,ROW()-8))</f>
        <v>0</v>
      </c>
    </row>
    <row r="9157" spans="2:6" x14ac:dyDescent="0.15">
      <c r="B9157">
        <f ca="1">IF(INDEX(Transactions!$L:$L,ROW()-8)="",TODAY(),INDEX(Transactions!$G:$G,ROW()-8))</f>
        <v>46238</v>
      </c>
      <c r="F9157">
        <f>IF(INDEX(Transactions!$L:$L,ROW()-8)="",0,INDEX(Transactions!$Q:$Q,ROW()-8))</f>
        <v>0</v>
      </c>
    </row>
    <row r="9158" spans="2:6" x14ac:dyDescent="0.15">
      <c r="B9158">
        <f ca="1">IF(INDEX(Transactions!$L:$L,ROW()-8)="",TODAY(),INDEX(Transactions!$G:$G,ROW()-8))</f>
        <v>46238</v>
      </c>
      <c r="F9158">
        <f>IF(INDEX(Transactions!$L:$L,ROW()-8)="",0,INDEX(Transactions!$Q:$Q,ROW()-8))</f>
        <v>0</v>
      </c>
    </row>
    <row r="9159" spans="2:6" x14ac:dyDescent="0.15">
      <c r="B9159">
        <f ca="1">IF(INDEX(Transactions!$L:$L,ROW()-8)="",TODAY(),INDEX(Transactions!$G:$G,ROW()-8))</f>
        <v>46238</v>
      </c>
      <c r="F9159">
        <f>IF(INDEX(Transactions!$L:$L,ROW()-8)="",0,INDEX(Transactions!$Q:$Q,ROW()-8))</f>
        <v>0</v>
      </c>
    </row>
    <row r="9160" spans="2:6" x14ac:dyDescent="0.15">
      <c r="B9160">
        <f ca="1">IF(INDEX(Transactions!$L:$L,ROW()-8)="",TODAY(),INDEX(Transactions!$G:$G,ROW()-8))</f>
        <v>46238</v>
      </c>
      <c r="F9160">
        <f>IF(INDEX(Transactions!$L:$L,ROW()-8)="",0,INDEX(Transactions!$Q:$Q,ROW()-8))</f>
        <v>0</v>
      </c>
    </row>
    <row r="9161" spans="2:6" x14ac:dyDescent="0.15">
      <c r="B9161">
        <f ca="1">IF(INDEX(Transactions!$L:$L,ROW()-8)="",TODAY(),INDEX(Transactions!$G:$G,ROW()-8))</f>
        <v>46238</v>
      </c>
      <c r="F9161">
        <f>IF(INDEX(Transactions!$L:$L,ROW()-8)="",0,INDEX(Transactions!$Q:$Q,ROW()-8))</f>
        <v>0</v>
      </c>
    </row>
    <row r="9162" spans="2:6" x14ac:dyDescent="0.15">
      <c r="B9162">
        <f ca="1">IF(INDEX(Transactions!$L:$L,ROW()-8)="",TODAY(),INDEX(Transactions!$G:$G,ROW()-8))</f>
        <v>46238</v>
      </c>
      <c r="F9162">
        <f>IF(INDEX(Transactions!$L:$L,ROW()-8)="",0,INDEX(Transactions!$Q:$Q,ROW()-8))</f>
        <v>0</v>
      </c>
    </row>
    <row r="9163" spans="2:6" x14ac:dyDescent="0.15">
      <c r="B9163">
        <f ca="1">IF(INDEX(Transactions!$L:$L,ROW()-8)="",TODAY(),INDEX(Transactions!$G:$G,ROW()-8))</f>
        <v>46238</v>
      </c>
      <c r="F9163">
        <f>IF(INDEX(Transactions!$L:$L,ROW()-8)="",0,INDEX(Transactions!$Q:$Q,ROW()-8))</f>
        <v>0</v>
      </c>
    </row>
    <row r="9164" spans="2:6" x14ac:dyDescent="0.15">
      <c r="B9164">
        <f ca="1">IF(INDEX(Transactions!$L:$L,ROW()-8)="",TODAY(),INDEX(Transactions!$G:$G,ROW()-8))</f>
        <v>46238</v>
      </c>
      <c r="F9164">
        <f>IF(INDEX(Transactions!$L:$L,ROW()-8)="",0,INDEX(Transactions!$Q:$Q,ROW()-8))</f>
        <v>0</v>
      </c>
    </row>
    <row r="9165" spans="2:6" x14ac:dyDescent="0.15">
      <c r="B9165">
        <f ca="1">IF(INDEX(Transactions!$L:$L,ROW()-8)="",TODAY(),INDEX(Transactions!$G:$G,ROW()-8))</f>
        <v>46238</v>
      </c>
      <c r="F9165">
        <f>IF(INDEX(Transactions!$L:$L,ROW()-8)="",0,INDEX(Transactions!$Q:$Q,ROW()-8))</f>
        <v>0</v>
      </c>
    </row>
    <row r="9166" spans="2:6" x14ac:dyDescent="0.15">
      <c r="B9166">
        <f ca="1">IF(INDEX(Transactions!$L:$L,ROW()-8)="",TODAY(),INDEX(Transactions!$G:$G,ROW()-8))</f>
        <v>46238</v>
      </c>
      <c r="F9166">
        <f>IF(INDEX(Transactions!$L:$L,ROW()-8)="",0,INDEX(Transactions!$Q:$Q,ROW()-8))</f>
        <v>0</v>
      </c>
    </row>
    <row r="9167" spans="2:6" x14ac:dyDescent="0.15">
      <c r="B9167">
        <f ca="1">IF(INDEX(Transactions!$L:$L,ROW()-8)="",TODAY(),INDEX(Transactions!$G:$G,ROW()-8))</f>
        <v>46238</v>
      </c>
      <c r="F9167">
        <f>IF(INDEX(Transactions!$L:$L,ROW()-8)="",0,INDEX(Transactions!$Q:$Q,ROW()-8))</f>
        <v>0</v>
      </c>
    </row>
    <row r="9168" spans="2:6" x14ac:dyDescent="0.15">
      <c r="B9168">
        <f ca="1">IF(INDEX(Transactions!$L:$L,ROW()-8)="",TODAY(),INDEX(Transactions!$G:$G,ROW()-8))</f>
        <v>46238</v>
      </c>
      <c r="F9168">
        <f>IF(INDEX(Transactions!$L:$L,ROW()-8)="",0,INDEX(Transactions!$Q:$Q,ROW()-8))</f>
        <v>0</v>
      </c>
    </row>
    <row r="9169" spans="2:6" x14ac:dyDescent="0.15">
      <c r="B9169">
        <f ca="1">IF(INDEX(Transactions!$L:$L,ROW()-8)="",TODAY(),INDEX(Transactions!$G:$G,ROW()-8))</f>
        <v>46238</v>
      </c>
      <c r="F9169">
        <f>IF(INDEX(Transactions!$L:$L,ROW()-8)="",0,INDEX(Transactions!$Q:$Q,ROW()-8))</f>
        <v>0</v>
      </c>
    </row>
    <row r="9170" spans="2:6" x14ac:dyDescent="0.15">
      <c r="B9170">
        <f ca="1">IF(INDEX(Transactions!$L:$L,ROW()-8)="",TODAY(),INDEX(Transactions!$G:$G,ROW()-8))</f>
        <v>46238</v>
      </c>
      <c r="F9170">
        <f>IF(INDEX(Transactions!$L:$L,ROW()-8)="",0,INDEX(Transactions!$Q:$Q,ROW()-8))</f>
        <v>0</v>
      </c>
    </row>
    <row r="9171" spans="2:6" x14ac:dyDescent="0.15">
      <c r="B9171">
        <f ca="1">IF(INDEX(Transactions!$L:$L,ROW()-8)="",TODAY(),INDEX(Transactions!$G:$G,ROW()-8))</f>
        <v>46238</v>
      </c>
      <c r="F9171">
        <f>IF(INDEX(Transactions!$L:$L,ROW()-8)="",0,INDEX(Transactions!$Q:$Q,ROW()-8))</f>
        <v>0</v>
      </c>
    </row>
    <row r="9172" spans="2:6" x14ac:dyDescent="0.15">
      <c r="B9172">
        <f ca="1">IF(INDEX(Transactions!$L:$L,ROW()-8)="",TODAY(),INDEX(Transactions!$G:$G,ROW()-8))</f>
        <v>46238</v>
      </c>
      <c r="F9172">
        <f>IF(INDEX(Transactions!$L:$L,ROW()-8)="",0,INDEX(Transactions!$Q:$Q,ROW()-8))</f>
        <v>0</v>
      </c>
    </row>
    <row r="9173" spans="2:6" x14ac:dyDescent="0.15">
      <c r="B9173">
        <f ca="1">IF(INDEX(Transactions!$L:$L,ROW()-8)="",TODAY(),INDEX(Transactions!$G:$G,ROW()-8))</f>
        <v>46238</v>
      </c>
      <c r="F9173">
        <f>IF(INDEX(Transactions!$L:$L,ROW()-8)="",0,INDEX(Transactions!$Q:$Q,ROW()-8))</f>
        <v>0</v>
      </c>
    </row>
    <row r="9174" spans="2:6" x14ac:dyDescent="0.15">
      <c r="B9174">
        <f ca="1">IF(INDEX(Transactions!$L:$L,ROW()-8)="",TODAY(),INDEX(Transactions!$G:$G,ROW()-8))</f>
        <v>46238</v>
      </c>
      <c r="F9174">
        <f>IF(INDEX(Transactions!$L:$L,ROW()-8)="",0,INDEX(Transactions!$Q:$Q,ROW()-8))</f>
        <v>0</v>
      </c>
    </row>
    <row r="9175" spans="2:6" x14ac:dyDescent="0.15">
      <c r="B9175">
        <f ca="1">IF(INDEX(Transactions!$L:$L,ROW()-8)="",TODAY(),INDEX(Transactions!$G:$G,ROW()-8))</f>
        <v>46238</v>
      </c>
      <c r="F9175">
        <f>IF(INDEX(Transactions!$L:$L,ROW()-8)="",0,INDEX(Transactions!$Q:$Q,ROW()-8))</f>
        <v>0</v>
      </c>
    </row>
    <row r="9176" spans="2:6" x14ac:dyDescent="0.15">
      <c r="B9176">
        <f ca="1">IF(INDEX(Transactions!$L:$L,ROW()-8)="",TODAY(),INDEX(Transactions!$G:$G,ROW()-8))</f>
        <v>46238</v>
      </c>
      <c r="F9176">
        <f>IF(INDEX(Transactions!$L:$L,ROW()-8)="",0,INDEX(Transactions!$Q:$Q,ROW()-8))</f>
        <v>0</v>
      </c>
    </row>
    <row r="9177" spans="2:6" x14ac:dyDescent="0.15">
      <c r="B9177">
        <f ca="1">IF(INDEX(Transactions!$L:$L,ROW()-8)="",TODAY(),INDEX(Transactions!$G:$G,ROW()-8))</f>
        <v>46238</v>
      </c>
      <c r="F9177">
        <f>IF(INDEX(Transactions!$L:$L,ROW()-8)="",0,INDEX(Transactions!$Q:$Q,ROW()-8))</f>
        <v>0</v>
      </c>
    </row>
    <row r="9178" spans="2:6" x14ac:dyDescent="0.15">
      <c r="B9178">
        <f ca="1">IF(INDEX(Transactions!$L:$L,ROW()-8)="",TODAY(),INDEX(Transactions!$G:$G,ROW()-8))</f>
        <v>46238</v>
      </c>
      <c r="F9178">
        <f>IF(INDEX(Transactions!$L:$L,ROW()-8)="",0,INDEX(Transactions!$Q:$Q,ROW()-8))</f>
        <v>0</v>
      </c>
    </row>
    <row r="9179" spans="2:6" x14ac:dyDescent="0.15">
      <c r="B9179">
        <f ca="1">IF(INDEX(Transactions!$L:$L,ROW()-8)="",TODAY(),INDEX(Transactions!$G:$G,ROW()-8))</f>
        <v>46238</v>
      </c>
      <c r="F9179">
        <f>IF(INDEX(Transactions!$L:$L,ROW()-8)="",0,INDEX(Transactions!$Q:$Q,ROW()-8))</f>
        <v>0</v>
      </c>
    </row>
    <row r="9180" spans="2:6" x14ac:dyDescent="0.15">
      <c r="B9180">
        <f ca="1">IF(INDEX(Transactions!$L:$L,ROW()-8)="",TODAY(),INDEX(Transactions!$G:$G,ROW()-8))</f>
        <v>46238</v>
      </c>
      <c r="F9180">
        <f>IF(INDEX(Transactions!$L:$L,ROW()-8)="",0,INDEX(Transactions!$Q:$Q,ROW()-8))</f>
        <v>0</v>
      </c>
    </row>
    <row r="9181" spans="2:6" x14ac:dyDescent="0.15">
      <c r="B9181">
        <f ca="1">IF(INDEX(Transactions!$L:$L,ROW()-8)="",TODAY(),INDEX(Transactions!$G:$G,ROW()-8))</f>
        <v>46238</v>
      </c>
      <c r="F9181">
        <f>IF(INDEX(Transactions!$L:$L,ROW()-8)="",0,INDEX(Transactions!$Q:$Q,ROW()-8))</f>
        <v>0</v>
      </c>
    </row>
    <row r="9182" spans="2:6" x14ac:dyDescent="0.15">
      <c r="B9182">
        <f ca="1">IF(INDEX(Transactions!$L:$L,ROW()-8)="",TODAY(),INDEX(Transactions!$G:$G,ROW()-8))</f>
        <v>46238</v>
      </c>
      <c r="F9182">
        <f>IF(INDEX(Transactions!$L:$L,ROW()-8)="",0,INDEX(Transactions!$Q:$Q,ROW()-8))</f>
        <v>0</v>
      </c>
    </row>
    <row r="9183" spans="2:6" x14ac:dyDescent="0.15">
      <c r="B9183">
        <f ca="1">IF(INDEX(Transactions!$L:$L,ROW()-8)="",TODAY(),INDEX(Transactions!$G:$G,ROW()-8))</f>
        <v>46238</v>
      </c>
      <c r="F9183">
        <f>IF(INDEX(Transactions!$L:$L,ROW()-8)="",0,INDEX(Transactions!$Q:$Q,ROW()-8))</f>
        <v>0</v>
      </c>
    </row>
    <row r="9184" spans="2:6" x14ac:dyDescent="0.15">
      <c r="B9184">
        <f ca="1">IF(INDEX(Transactions!$L:$L,ROW()-8)="",TODAY(),INDEX(Transactions!$G:$G,ROW()-8))</f>
        <v>46238</v>
      </c>
      <c r="F9184">
        <f>IF(INDEX(Transactions!$L:$L,ROW()-8)="",0,INDEX(Transactions!$Q:$Q,ROW()-8))</f>
        <v>0</v>
      </c>
    </row>
    <row r="9185" spans="2:6" x14ac:dyDescent="0.15">
      <c r="B9185">
        <f ca="1">IF(INDEX(Transactions!$L:$L,ROW()-8)="",TODAY(),INDEX(Transactions!$G:$G,ROW()-8))</f>
        <v>46238</v>
      </c>
      <c r="F9185">
        <f>IF(INDEX(Transactions!$L:$L,ROW()-8)="",0,INDEX(Transactions!$Q:$Q,ROW()-8))</f>
        <v>0</v>
      </c>
    </row>
    <row r="9186" spans="2:6" x14ac:dyDescent="0.15">
      <c r="B9186">
        <f ca="1">IF(INDEX(Transactions!$L:$L,ROW()-8)="",TODAY(),INDEX(Transactions!$G:$G,ROW()-8))</f>
        <v>46238</v>
      </c>
      <c r="F9186">
        <f>IF(INDEX(Transactions!$L:$L,ROW()-8)="",0,INDEX(Transactions!$Q:$Q,ROW()-8))</f>
        <v>0</v>
      </c>
    </row>
    <row r="9187" spans="2:6" x14ac:dyDescent="0.15">
      <c r="B9187">
        <f ca="1">IF(INDEX(Transactions!$L:$L,ROW()-8)="",TODAY(),INDEX(Transactions!$G:$G,ROW()-8))</f>
        <v>46238</v>
      </c>
      <c r="F9187">
        <f>IF(INDEX(Transactions!$L:$L,ROW()-8)="",0,INDEX(Transactions!$Q:$Q,ROW()-8))</f>
        <v>0</v>
      </c>
    </row>
    <row r="9188" spans="2:6" x14ac:dyDescent="0.15">
      <c r="B9188">
        <f ca="1">IF(INDEX(Transactions!$L:$L,ROW()-8)="",TODAY(),INDEX(Transactions!$G:$G,ROW()-8))</f>
        <v>46238</v>
      </c>
      <c r="F9188">
        <f>IF(INDEX(Transactions!$L:$L,ROW()-8)="",0,INDEX(Transactions!$Q:$Q,ROW()-8))</f>
        <v>0</v>
      </c>
    </row>
    <row r="9189" spans="2:6" x14ac:dyDescent="0.15">
      <c r="B9189">
        <f ca="1">IF(INDEX(Transactions!$L:$L,ROW()-8)="",TODAY(),INDEX(Transactions!$G:$G,ROW()-8))</f>
        <v>46238</v>
      </c>
      <c r="F9189">
        <f>IF(INDEX(Transactions!$L:$L,ROW()-8)="",0,INDEX(Transactions!$Q:$Q,ROW()-8))</f>
        <v>0</v>
      </c>
    </row>
    <row r="9190" spans="2:6" x14ac:dyDescent="0.15">
      <c r="B9190">
        <f ca="1">IF(INDEX(Transactions!$L:$L,ROW()-8)="",TODAY(),INDEX(Transactions!$G:$G,ROW()-8))</f>
        <v>46238</v>
      </c>
      <c r="F9190">
        <f>IF(INDEX(Transactions!$L:$L,ROW()-8)="",0,INDEX(Transactions!$Q:$Q,ROW()-8))</f>
        <v>0</v>
      </c>
    </row>
    <row r="9191" spans="2:6" x14ac:dyDescent="0.15">
      <c r="B9191">
        <f ca="1">IF(INDEX(Transactions!$L:$L,ROW()-8)="",TODAY(),INDEX(Transactions!$G:$G,ROW()-8))</f>
        <v>46238</v>
      </c>
      <c r="F9191">
        <f>IF(INDEX(Transactions!$L:$L,ROW()-8)="",0,INDEX(Transactions!$Q:$Q,ROW()-8))</f>
        <v>0</v>
      </c>
    </row>
    <row r="9192" spans="2:6" x14ac:dyDescent="0.15">
      <c r="B9192">
        <f ca="1">IF(INDEX(Transactions!$L:$L,ROW()-8)="",TODAY(),INDEX(Transactions!$G:$G,ROW()-8))</f>
        <v>46238</v>
      </c>
      <c r="F9192">
        <f>IF(INDEX(Transactions!$L:$L,ROW()-8)="",0,INDEX(Transactions!$Q:$Q,ROW()-8))</f>
        <v>0</v>
      </c>
    </row>
    <row r="9193" spans="2:6" x14ac:dyDescent="0.15">
      <c r="B9193">
        <f ca="1">IF(INDEX(Transactions!$L:$L,ROW()-8)="",TODAY(),INDEX(Transactions!$G:$G,ROW()-8))</f>
        <v>46238</v>
      </c>
      <c r="F9193">
        <f>IF(INDEX(Transactions!$L:$L,ROW()-8)="",0,INDEX(Transactions!$Q:$Q,ROW()-8))</f>
        <v>0</v>
      </c>
    </row>
    <row r="9194" spans="2:6" x14ac:dyDescent="0.15">
      <c r="B9194">
        <f ca="1">IF(INDEX(Transactions!$L:$L,ROW()-8)="",TODAY(),INDEX(Transactions!$G:$G,ROW()-8))</f>
        <v>46238</v>
      </c>
      <c r="F9194">
        <f>IF(INDEX(Transactions!$L:$L,ROW()-8)="",0,INDEX(Transactions!$Q:$Q,ROW()-8))</f>
        <v>0</v>
      </c>
    </row>
    <row r="9195" spans="2:6" x14ac:dyDescent="0.15">
      <c r="B9195">
        <f ca="1">IF(INDEX(Transactions!$L:$L,ROW()-8)="",TODAY(),INDEX(Transactions!$G:$G,ROW()-8))</f>
        <v>46238</v>
      </c>
      <c r="F9195">
        <f>IF(INDEX(Transactions!$L:$L,ROW()-8)="",0,INDEX(Transactions!$Q:$Q,ROW()-8))</f>
        <v>0</v>
      </c>
    </row>
    <row r="9196" spans="2:6" x14ac:dyDescent="0.15">
      <c r="B9196">
        <f ca="1">IF(INDEX(Transactions!$L:$L,ROW()-8)="",TODAY(),INDEX(Transactions!$G:$G,ROW()-8))</f>
        <v>46238</v>
      </c>
      <c r="F9196">
        <f>IF(INDEX(Transactions!$L:$L,ROW()-8)="",0,INDEX(Transactions!$Q:$Q,ROW()-8))</f>
        <v>0</v>
      </c>
    </row>
    <row r="9197" spans="2:6" x14ac:dyDescent="0.15">
      <c r="B9197">
        <f ca="1">IF(INDEX(Transactions!$L:$L,ROW()-8)="",TODAY(),INDEX(Transactions!$G:$G,ROW()-8))</f>
        <v>46238</v>
      </c>
      <c r="F9197">
        <f>IF(INDEX(Transactions!$L:$L,ROW()-8)="",0,INDEX(Transactions!$Q:$Q,ROW()-8))</f>
        <v>0</v>
      </c>
    </row>
    <row r="9198" spans="2:6" x14ac:dyDescent="0.15">
      <c r="B9198">
        <f ca="1">IF(INDEX(Transactions!$L:$L,ROW()-8)="",TODAY(),INDEX(Transactions!$G:$G,ROW()-8))</f>
        <v>46238</v>
      </c>
      <c r="F9198">
        <f>IF(INDEX(Transactions!$L:$L,ROW()-8)="",0,INDEX(Transactions!$Q:$Q,ROW()-8))</f>
        <v>0</v>
      </c>
    </row>
    <row r="9199" spans="2:6" x14ac:dyDescent="0.15">
      <c r="B9199">
        <f ca="1">IF(INDEX(Transactions!$L:$L,ROW()-8)="",TODAY(),INDEX(Transactions!$G:$G,ROW()-8))</f>
        <v>46238</v>
      </c>
      <c r="F9199">
        <f>IF(INDEX(Transactions!$L:$L,ROW()-8)="",0,INDEX(Transactions!$Q:$Q,ROW()-8))</f>
        <v>0</v>
      </c>
    </row>
    <row r="9200" spans="2:6" x14ac:dyDescent="0.15">
      <c r="B9200">
        <f ca="1">IF(INDEX(Transactions!$L:$L,ROW()-8)="",TODAY(),INDEX(Transactions!$G:$G,ROW()-8))</f>
        <v>46238</v>
      </c>
      <c r="F9200">
        <f>IF(INDEX(Transactions!$L:$L,ROW()-8)="",0,INDEX(Transactions!$Q:$Q,ROW()-8))</f>
        <v>0</v>
      </c>
    </row>
    <row r="9201" spans="2:6" x14ac:dyDescent="0.15">
      <c r="B9201">
        <f ca="1">IF(INDEX(Transactions!$L:$L,ROW()-8)="",TODAY(),INDEX(Transactions!$G:$G,ROW()-8))</f>
        <v>46238</v>
      </c>
      <c r="F9201">
        <f>IF(INDEX(Transactions!$L:$L,ROW()-8)="",0,INDEX(Transactions!$Q:$Q,ROW()-8))</f>
        <v>0</v>
      </c>
    </row>
    <row r="9202" spans="2:6" x14ac:dyDescent="0.15">
      <c r="B9202">
        <f ca="1">IF(INDEX(Transactions!$L:$L,ROW()-8)="",TODAY(),INDEX(Transactions!$G:$G,ROW()-8))</f>
        <v>46238</v>
      </c>
      <c r="F9202">
        <f>IF(INDEX(Transactions!$L:$L,ROW()-8)="",0,INDEX(Transactions!$Q:$Q,ROW()-8))</f>
        <v>0</v>
      </c>
    </row>
    <row r="9203" spans="2:6" x14ac:dyDescent="0.15">
      <c r="B9203">
        <f ca="1">IF(INDEX(Transactions!$L:$L,ROW()-8)="",TODAY(),INDEX(Transactions!$G:$G,ROW()-8))</f>
        <v>46238</v>
      </c>
      <c r="F9203">
        <f>IF(INDEX(Transactions!$L:$L,ROW()-8)="",0,INDEX(Transactions!$Q:$Q,ROW()-8))</f>
        <v>0</v>
      </c>
    </row>
    <row r="9204" spans="2:6" x14ac:dyDescent="0.15">
      <c r="B9204">
        <f ca="1">IF(INDEX(Transactions!$L:$L,ROW()-8)="",TODAY(),INDEX(Transactions!$G:$G,ROW()-8))</f>
        <v>46238</v>
      </c>
      <c r="F9204">
        <f>IF(INDEX(Transactions!$L:$L,ROW()-8)="",0,INDEX(Transactions!$Q:$Q,ROW()-8))</f>
        <v>0</v>
      </c>
    </row>
    <row r="9205" spans="2:6" x14ac:dyDescent="0.15">
      <c r="B9205">
        <f ca="1">IF(INDEX(Transactions!$L:$L,ROW()-8)="",TODAY(),INDEX(Transactions!$G:$G,ROW()-8))</f>
        <v>46238</v>
      </c>
      <c r="F9205">
        <f>IF(INDEX(Transactions!$L:$L,ROW()-8)="",0,INDEX(Transactions!$Q:$Q,ROW()-8))</f>
        <v>0</v>
      </c>
    </row>
    <row r="9206" spans="2:6" x14ac:dyDescent="0.15">
      <c r="B9206">
        <f ca="1">IF(INDEX(Transactions!$L:$L,ROW()-8)="",TODAY(),INDEX(Transactions!$G:$G,ROW()-8))</f>
        <v>46238</v>
      </c>
      <c r="F9206">
        <f>IF(INDEX(Transactions!$L:$L,ROW()-8)="",0,INDEX(Transactions!$Q:$Q,ROW()-8))</f>
        <v>0</v>
      </c>
    </row>
    <row r="9207" spans="2:6" x14ac:dyDescent="0.15">
      <c r="B9207">
        <f ca="1">IF(INDEX(Transactions!$L:$L,ROW()-8)="",TODAY(),INDEX(Transactions!$G:$G,ROW()-8))</f>
        <v>46238</v>
      </c>
      <c r="F9207">
        <f>IF(INDEX(Transactions!$L:$L,ROW()-8)="",0,INDEX(Transactions!$Q:$Q,ROW()-8))</f>
        <v>0</v>
      </c>
    </row>
    <row r="9208" spans="2:6" x14ac:dyDescent="0.15">
      <c r="B9208">
        <f ca="1">IF(INDEX(Transactions!$L:$L,ROW()-8)="",TODAY(),INDEX(Transactions!$G:$G,ROW()-8))</f>
        <v>46238</v>
      </c>
      <c r="F9208">
        <f>IF(INDEX(Transactions!$L:$L,ROW()-8)="",0,INDEX(Transactions!$Q:$Q,ROW()-8))</f>
        <v>0</v>
      </c>
    </row>
    <row r="9209" spans="2:6" x14ac:dyDescent="0.15">
      <c r="B9209">
        <f ca="1">IF(INDEX(Transactions!$L:$L,ROW()-8)="",TODAY(),INDEX(Transactions!$G:$G,ROW()-8))</f>
        <v>46238</v>
      </c>
      <c r="F9209">
        <f>IF(INDEX(Transactions!$L:$L,ROW()-8)="",0,INDEX(Transactions!$Q:$Q,ROW()-8))</f>
        <v>0</v>
      </c>
    </row>
    <row r="9210" spans="2:6" x14ac:dyDescent="0.15">
      <c r="B9210">
        <f ca="1">IF(INDEX(Transactions!$L:$L,ROW()-8)="",TODAY(),INDEX(Transactions!$G:$G,ROW()-8))</f>
        <v>46238</v>
      </c>
      <c r="F9210">
        <f>IF(INDEX(Transactions!$L:$L,ROW()-8)="",0,INDEX(Transactions!$Q:$Q,ROW()-8))</f>
        <v>0</v>
      </c>
    </row>
    <row r="9211" spans="2:6" x14ac:dyDescent="0.15">
      <c r="B9211">
        <f ca="1">IF(INDEX(Transactions!$L:$L,ROW()-8)="",TODAY(),INDEX(Transactions!$G:$G,ROW()-8))</f>
        <v>46238</v>
      </c>
      <c r="F9211">
        <f>IF(INDEX(Transactions!$L:$L,ROW()-8)="",0,INDEX(Transactions!$Q:$Q,ROW()-8))</f>
        <v>0</v>
      </c>
    </row>
    <row r="9212" spans="2:6" x14ac:dyDescent="0.15">
      <c r="B9212">
        <f ca="1">IF(INDEX(Transactions!$L:$L,ROW()-8)="",TODAY(),INDEX(Transactions!$G:$G,ROW()-8))</f>
        <v>46238</v>
      </c>
      <c r="F9212">
        <f>IF(INDEX(Transactions!$L:$L,ROW()-8)="",0,INDEX(Transactions!$Q:$Q,ROW()-8))</f>
        <v>0</v>
      </c>
    </row>
    <row r="9213" spans="2:6" x14ac:dyDescent="0.15">
      <c r="B9213">
        <f ca="1">IF(INDEX(Transactions!$L:$L,ROW()-8)="",TODAY(),INDEX(Transactions!$G:$G,ROW()-8))</f>
        <v>46238</v>
      </c>
      <c r="F9213">
        <f>IF(INDEX(Transactions!$L:$L,ROW()-8)="",0,INDEX(Transactions!$Q:$Q,ROW()-8))</f>
        <v>0</v>
      </c>
    </row>
    <row r="9214" spans="2:6" x14ac:dyDescent="0.15">
      <c r="B9214">
        <f ca="1">IF(INDEX(Transactions!$L:$L,ROW()-8)="",TODAY(),INDEX(Transactions!$G:$G,ROW()-8))</f>
        <v>46238</v>
      </c>
      <c r="F9214">
        <f>IF(INDEX(Transactions!$L:$L,ROW()-8)="",0,INDEX(Transactions!$Q:$Q,ROW()-8))</f>
        <v>0</v>
      </c>
    </row>
    <row r="9215" spans="2:6" x14ac:dyDescent="0.15">
      <c r="B9215">
        <f ca="1">IF(INDEX(Transactions!$L:$L,ROW()-8)="",TODAY(),INDEX(Transactions!$G:$G,ROW()-8))</f>
        <v>46238</v>
      </c>
      <c r="F9215">
        <f>IF(INDEX(Transactions!$L:$L,ROW()-8)="",0,INDEX(Transactions!$Q:$Q,ROW()-8))</f>
        <v>0</v>
      </c>
    </row>
    <row r="9216" spans="2:6" x14ac:dyDescent="0.15">
      <c r="B9216">
        <f ca="1">IF(INDEX(Transactions!$L:$L,ROW()-8)="",TODAY(),INDEX(Transactions!$G:$G,ROW()-8))</f>
        <v>46238</v>
      </c>
      <c r="F9216">
        <f>IF(INDEX(Transactions!$L:$L,ROW()-8)="",0,INDEX(Transactions!$Q:$Q,ROW()-8))</f>
        <v>0</v>
      </c>
    </row>
    <row r="9217" spans="2:6" x14ac:dyDescent="0.15">
      <c r="B9217">
        <f ca="1">IF(INDEX(Transactions!$L:$L,ROW()-8)="",TODAY(),INDEX(Transactions!$G:$G,ROW()-8))</f>
        <v>46238</v>
      </c>
      <c r="F9217">
        <f>IF(INDEX(Transactions!$L:$L,ROW()-8)="",0,INDEX(Transactions!$Q:$Q,ROW()-8))</f>
        <v>0</v>
      </c>
    </row>
    <row r="9218" spans="2:6" x14ac:dyDescent="0.15">
      <c r="B9218">
        <f ca="1">IF(INDEX(Transactions!$L:$L,ROW()-8)="",TODAY(),INDEX(Transactions!$G:$G,ROW()-8))</f>
        <v>46238</v>
      </c>
      <c r="F9218">
        <f>IF(INDEX(Transactions!$L:$L,ROW()-8)="",0,INDEX(Transactions!$Q:$Q,ROW()-8))</f>
        <v>0</v>
      </c>
    </row>
    <row r="9219" spans="2:6" x14ac:dyDescent="0.15">
      <c r="B9219">
        <f ca="1">IF(INDEX(Transactions!$L:$L,ROW()-8)="",TODAY(),INDEX(Transactions!$G:$G,ROW()-8))</f>
        <v>46238</v>
      </c>
      <c r="F9219">
        <f>IF(INDEX(Transactions!$L:$L,ROW()-8)="",0,INDEX(Transactions!$Q:$Q,ROW()-8))</f>
        <v>0</v>
      </c>
    </row>
    <row r="9220" spans="2:6" x14ac:dyDescent="0.15">
      <c r="B9220">
        <f ca="1">IF(INDEX(Transactions!$L:$L,ROW()-8)="",TODAY(),INDEX(Transactions!$G:$G,ROW()-8))</f>
        <v>46238</v>
      </c>
      <c r="F9220">
        <f>IF(INDEX(Transactions!$L:$L,ROW()-8)="",0,INDEX(Transactions!$Q:$Q,ROW()-8))</f>
        <v>0</v>
      </c>
    </row>
    <row r="9221" spans="2:6" x14ac:dyDescent="0.15">
      <c r="B9221">
        <f ca="1">IF(INDEX(Transactions!$L:$L,ROW()-8)="",TODAY(),INDEX(Transactions!$G:$G,ROW()-8))</f>
        <v>46238</v>
      </c>
      <c r="F9221">
        <f>IF(INDEX(Transactions!$L:$L,ROW()-8)="",0,INDEX(Transactions!$Q:$Q,ROW()-8))</f>
        <v>0</v>
      </c>
    </row>
    <row r="9222" spans="2:6" x14ac:dyDescent="0.15">
      <c r="B9222">
        <f ca="1">IF(INDEX(Transactions!$L:$L,ROW()-8)="",TODAY(),INDEX(Transactions!$G:$G,ROW()-8))</f>
        <v>46238</v>
      </c>
      <c r="F9222">
        <f>IF(INDEX(Transactions!$L:$L,ROW()-8)="",0,INDEX(Transactions!$Q:$Q,ROW()-8))</f>
        <v>0</v>
      </c>
    </row>
    <row r="9223" spans="2:6" x14ac:dyDescent="0.15">
      <c r="B9223">
        <f ca="1">IF(INDEX(Transactions!$L:$L,ROW()-8)="",TODAY(),INDEX(Transactions!$G:$G,ROW()-8))</f>
        <v>46238</v>
      </c>
      <c r="F9223">
        <f>IF(INDEX(Transactions!$L:$L,ROW()-8)="",0,INDEX(Transactions!$Q:$Q,ROW()-8))</f>
        <v>0</v>
      </c>
    </row>
    <row r="9224" spans="2:6" x14ac:dyDescent="0.15">
      <c r="B9224">
        <f ca="1">IF(INDEX(Transactions!$L:$L,ROW()-8)="",TODAY(),INDEX(Transactions!$G:$G,ROW()-8))</f>
        <v>46238</v>
      </c>
      <c r="F9224">
        <f>IF(INDEX(Transactions!$L:$L,ROW()-8)="",0,INDEX(Transactions!$Q:$Q,ROW()-8))</f>
        <v>0</v>
      </c>
    </row>
    <row r="9225" spans="2:6" x14ac:dyDescent="0.15">
      <c r="B9225">
        <f ca="1">IF(INDEX(Transactions!$L:$L,ROW()-8)="",TODAY(),INDEX(Transactions!$G:$G,ROW()-8))</f>
        <v>46238</v>
      </c>
      <c r="F9225">
        <f>IF(INDEX(Transactions!$L:$L,ROW()-8)="",0,INDEX(Transactions!$Q:$Q,ROW()-8))</f>
        <v>0</v>
      </c>
    </row>
    <row r="9226" spans="2:6" x14ac:dyDescent="0.15">
      <c r="B9226">
        <f ca="1">IF(INDEX(Transactions!$L:$L,ROW()-8)="",TODAY(),INDEX(Transactions!$G:$G,ROW()-8))</f>
        <v>46238</v>
      </c>
      <c r="F9226">
        <f>IF(INDEX(Transactions!$L:$L,ROW()-8)="",0,INDEX(Transactions!$Q:$Q,ROW()-8))</f>
        <v>0</v>
      </c>
    </row>
    <row r="9227" spans="2:6" x14ac:dyDescent="0.15">
      <c r="B9227">
        <f ca="1">IF(INDEX(Transactions!$L:$L,ROW()-8)="",TODAY(),INDEX(Transactions!$G:$G,ROW()-8))</f>
        <v>46238</v>
      </c>
      <c r="F9227">
        <f>IF(INDEX(Transactions!$L:$L,ROW()-8)="",0,INDEX(Transactions!$Q:$Q,ROW()-8))</f>
        <v>0</v>
      </c>
    </row>
    <row r="9228" spans="2:6" x14ac:dyDescent="0.15">
      <c r="B9228">
        <f ca="1">IF(INDEX(Transactions!$L:$L,ROW()-8)="",TODAY(),INDEX(Transactions!$G:$G,ROW()-8))</f>
        <v>46238</v>
      </c>
      <c r="F9228">
        <f>IF(INDEX(Transactions!$L:$L,ROW()-8)="",0,INDEX(Transactions!$Q:$Q,ROW()-8))</f>
        <v>0</v>
      </c>
    </row>
    <row r="9229" spans="2:6" x14ac:dyDescent="0.15">
      <c r="B9229">
        <f ca="1">IF(INDEX(Transactions!$L:$L,ROW()-8)="",TODAY(),INDEX(Transactions!$G:$G,ROW()-8))</f>
        <v>46238</v>
      </c>
      <c r="F9229">
        <f>IF(INDEX(Transactions!$L:$L,ROW()-8)="",0,INDEX(Transactions!$Q:$Q,ROW()-8))</f>
        <v>0</v>
      </c>
    </row>
    <row r="9230" spans="2:6" x14ac:dyDescent="0.15">
      <c r="B9230">
        <f ca="1">IF(INDEX(Transactions!$L:$L,ROW()-8)="",TODAY(),INDEX(Transactions!$G:$G,ROW()-8))</f>
        <v>46238</v>
      </c>
      <c r="F9230">
        <f>IF(INDEX(Transactions!$L:$L,ROW()-8)="",0,INDEX(Transactions!$Q:$Q,ROW()-8))</f>
        <v>0</v>
      </c>
    </row>
    <row r="9231" spans="2:6" x14ac:dyDescent="0.15">
      <c r="B9231">
        <f ca="1">IF(INDEX(Transactions!$L:$L,ROW()-8)="",TODAY(),INDEX(Transactions!$G:$G,ROW()-8))</f>
        <v>46238</v>
      </c>
      <c r="F9231">
        <f>IF(INDEX(Transactions!$L:$L,ROW()-8)="",0,INDEX(Transactions!$Q:$Q,ROW()-8))</f>
        <v>0</v>
      </c>
    </row>
    <row r="9232" spans="2:6" x14ac:dyDescent="0.15">
      <c r="B9232">
        <f ca="1">IF(INDEX(Transactions!$L:$L,ROW()-8)="",TODAY(),INDEX(Transactions!$G:$G,ROW()-8))</f>
        <v>46238</v>
      </c>
      <c r="F9232">
        <f>IF(INDEX(Transactions!$L:$L,ROW()-8)="",0,INDEX(Transactions!$Q:$Q,ROW()-8))</f>
        <v>0</v>
      </c>
    </row>
    <row r="9233" spans="2:6" x14ac:dyDescent="0.15">
      <c r="B9233">
        <f ca="1">IF(INDEX(Transactions!$L:$L,ROW()-8)="",TODAY(),INDEX(Transactions!$G:$G,ROW()-8))</f>
        <v>46238</v>
      </c>
      <c r="F9233">
        <f>IF(INDEX(Transactions!$L:$L,ROW()-8)="",0,INDEX(Transactions!$Q:$Q,ROW()-8))</f>
        <v>0</v>
      </c>
    </row>
    <row r="9234" spans="2:6" x14ac:dyDescent="0.15">
      <c r="B9234">
        <f ca="1">IF(INDEX(Transactions!$L:$L,ROW()-8)="",TODAY(),INDEX(Transactions!$G:$G,ROW()-8))</f>
        <v>46238</v>
      </c>
      <c r="F9234">
        <f>IF(INDEX(Transactions!$L:$L,ROW()-8)="",0,INDEX(Transactions!$Q:$Q,ROW()-8))</f>
        <v>0</v>
      </c>
    </row>
    <row r="9235" spans="2:6" x14ac:dyDescent="0.15">
      <c r="B9235">
        <f ca="1">IF(INDEX(Transactions!$L:$L,ROW()-8)="",TODAY(),INDEX(Transactions!$G:$G,ROW()-8))</f>
        <v>46238</v>
      </c>
      <c r="F9235">
        <f>IF(INDEX(Transactions!$L:$L,ROW()-8)="",0,INDEX(Transactions!$Q:$Q,ROW()-8))</f>
        <v>0</v>
      </c>
    </row>
    <row r="9236" spans="2:6" x14ac:dyDescent="0.15">
      <c r="B9236">
        <f ca="1">IF(INDEX(Transactions!$L:$L,ROW()-8)="",TODAY(),INDEX(Transactions!$G:$G,ROW()-8))</f>
        <v>46238</v>
      </c>
      <c r="F9236">
        <f>IF(INDEX(Transactions!$L:$L,ROW()-8)="",0,INDEX(Transactions!$Q:$Q,ROW()-8))</f>
        <v>0</v>
      </c>
    </row>
    <row r="9237" spans="2:6" x14ac:dyDescent="0.15">
      <c r="B9237">
        <f ca="1">IF(INDEX(Transactions!$L:$L,ROW()-8)="",TODAY(),INDEX(Transactions!$G:$G,ROW()-8))</f>
        <v>46238</v>
      </c>
      <c r="F9237">
        <f>IF(INDEX(Transactions!$L:$L,ROW()-8)="",0,INDEX(Transactions!$Q:$Q,ROW()-8))</f>
        <v>0</v>
      </c>
    </row>
    <row r="9238" spans="2:6" x14ac:dyDescent="0.15">
      <c r="B9238">
        <f ca="1">IF(INDEX(Transactions!$L:$L,ROW()-8)="",TODAY(),INDEX(Transactions!$G:$G,ROW()-8))</f>
        <v>46238</v>
      </c>
      <c r="F9238">
        <f>IF(INDEX(Transactions!$L:$L,ROW()-8)="",0,INDEX(Transactions!$Q:$Q,ROW()-8))</f>
        <v>0</v>
      </c>
    </row>
    <row r="9239" spans="2:6" x14ac:dyDescent="0.15">
      <c r="B9239">
        <f ca="1">IF(INDEX(Transactions!$L:$L,ROW()-8)="",TODAY(),INDEX(Transactions!$G:$G,ROW()-8))</f>
        <v>46238</v>
      </c>
      <c r="F9239">
        <f>IF(INDEX(Transactions!$L:$L,ROW()-8)="",0,INDEX(Transactions!$Q:$Q,ROW()-8))</f>
        <v>0</v>
      </c>
    </row>
    <row r="9240" spans="2:6" x14ac:dyDescent="0.15">
      <c r="B9240">
        <f ca="1">IF(INDEX(Transactions!$L:$L,ROW()-8)="",TODAY(),INDEX(Transactions!$G:$G,ROW()-8))</f>
        <v>46238</v>
      </c>
      <c r="F9240">
        <f>IF(INDEX(Transactions!$L:$L,ROW()-8)="",0,INDEX(Transactions!$Q:$Q,ROW()-8))</f>
        <v>0</v>
      </c>
    </row>
    <row r="9241" spans="2:6" x14ac:dyDescent="0.15">
      <c r="B9241">
        <f ca="1">IF(INDEX(Transactions!$L:$L,ROW()-8)="",TODAY(),INDEX(Transactions!$G:$G,ROW()-8))</f>
        <v>46238</v>
      </c>
      <c r="F9241">
        <f>IF(INDEX(Transactions!$L:$L,ROW()-8)="",0,INDEX(Transactions!$Q:$Q,ROW()-8))</f>
        <v>0</v>
      </c>
    </row>
    <row r="9242" spans="2:6" x14ac:dyDescent="0.15">
      <c r="B9242">
        <f ca="1">IF(INDEX(Transactions!$L:$L,ROW()-8)="",TODAY(),INDEX(Transactions!$G:$G,ROW()-8))</f>
        <v>46238</v>
      </c>
      <c r="F9242">
        <f>IF(INDEX(Transactions!$L:$L,ROW()-8)="",0,INDEX(Transactions!$Q:$Q,ROW()-8))</f>
        <v>0</v>
      </c>
    </row>
    <row r="9243" spans="2:6" x14ac:dyDescent="0.15">
      <c r="B9243">
        <f ca="1">IF(INDEX(Transactions!$L:$L,ROW()-8)="",TODAY(),INDEX(Transactions!$G:$G,ROW()-8))</f>
        <v>46238</v>
      </c>
      <c r="F9243">
        <f>IF(INDEX(Transactions!$L:$L,ROW()-8)="",0,INDEX(Transactions!$Q:$Q,ROW()-8))</f>
        <v>0</v>
      </c>
    </row>
    <row r="9244" spans="2:6" x14ac:dyDescent="0.15">
      <c r="B9244">
        <f ca="1">IF(INDEX(Transactions!$L:$L,ROW()-8)="",TODAY(),INDEX(Transactions!$G:$G,ROW()-8))</f>
        <v>46238</v>
      </c>
      <c r="F9244">
        <f>IF(INDEX(Transactions!$L:$L,ROW()-8)="",0,INDEX(Transactions!$Q:$Q,ROW()-8))</f>
        <v>0</v>
      </c>
    </row>
    <row r="9245" spans="2:6" x14ac:dyDescent="0.15">
      <c r="B9245">
        <f ca="1">IF(INDEX(Transactions!$L:$L,ROW()-8)="",TODAY(),INDEX(Transactions!$G:$G,ROW()-8))</f>
        <v>46238</v>
      </c>
      <c r="F9245">
        <f>IF(INDEX(Transactions!$L:$L,ROW()-8)="",0,INDEX(Transactions!$Q:$Q,ROW()-8))</f>
        <v>0</v>
      </c>
    </row>
    <row r="9246" spans="2:6" x14ac:dyDescent="0.15">
      <c r="B9246">
        <f ca="1">IF(INDEX(Transactions!$L:$L,ROW()-8)="",TODAY(),INDEX(Transactions!$G:$G,ROW()-8))</f>
        <v>46238</v>
      </c>
      <c r="F9246">
        <f>IF(INDEX(Transactions!$L:$L,ROW()-8)="",0,INDEX(Transactions!$Q:$Q,ROW()-8))</f>
        <v>0</v>
      </c>
    </row>
    <row r="9247" spans="2:6" x14ac:dyDescent="0.15">
      <c r="B9247">
        <f ca="1">IF(INDEX(Transactions!$L:$L,ROW()-8)="",TODAY(),INDEX(Transactions!$G:$G,ROW()-8))</f>
        <v>46238</v>
      </c>
      <c r="F9247">
        <f>IF(INDEX(Transactions!$L:$L,ROW()-8)="",0,INDEX(Transactions!$Q:$Q,ROW()-8))</f>
        <v>0</v>
      </c>
    </row>
    <row r="9248" spans="2:6" x14ac:dyDescent="0.15">
      <c r="B9248">
        <f ca="1">IF(INDEX(Transactions!$L:$L,ROW()-8)="",TODAY(),INDEX(Transactions!$G:$G,ROW()-8))</f>
        <v>46238</v>
      </c>
      <c r="F9248">
        <f>IF(INDEX(Transactions!$L:$L,ROW()-8)="",0,INDEX(Transactions!$Q:$Q,ROW()-8))</f>
        <v>0</v>
      </c>
    </row>
    <row r="9249" spans="2:6" x14ac:dyDescent="0.15">
      <c r="B9249">
        <f ca="1">IF(INDEX(Transactions!$L:$L,ROW()-8)="",TODAY(),INDEX(Transactions!$G:$G,ROW()-8))</f>
        <v>46238</v>
      </c>
      <c r="F9249">
        <f>IF(INDEX(Transactions!$L:$L,ROW()-8)="",0,INDEX(Transactions!$Q:$Q,ROW()-8))</f>
        <v>0</v>
      </c>
    </row>
    <row r="9250" spans="2:6" x14ac:dyDescent="0.15">
      <c r="B9250">
        <f ca="1">IF(INDEX(Transactions!$L:$L,ROW()-8)="",TODAY(),INDEX(Transactions!$G:$G,ROW()-8))</f>
        <v>46238</v>
      </c>
      <c r="F9250">
        <f>IF(INDEX(Transactions!$L:$L,ROW()-8)="",0,INDEX(Transactions!$Q:$Q,ROW()-8))</f>
        <v>0</v>
      </c>
    </row>
    <row r="9251" spans="2:6" x14ac:dyDescent="0.15">
      <c r="B9251">
        <f ca="1">IF(INDEX(Transactions!$L:$L,ROW()-8)="",TODAY(),INDEX(Transactions!$G:$G,ROW()-8))</f>
        <v>46238</v>
      </c>
      <c r="F9251">
        <f>IF(INDEX(Transactions!$L:$L,ROW()-8)="",0,INDEX(Transactions!$Q:$Q,ROW()-8))</f>
        <v>0</v>
      </c>
    </row>
    <row r="9252" spans="2:6" x14ac:dyDescent="0.15">
      <c r="B9252">
        <f ca="1">IF(INDEX(Transactions!$L:$L,ROW()-8)="",TODAY(),INDEX(Transactions!$G:$G,ROW()-8))</f>
        <v>46238</v>
      </c>
      <c r="F9252">
        <f>IF(INDEX(Transactions!$L:$L,ROW()-8)="",0,INDEX(Transactions!$Q:$Q,ROW()-8))</f>
        <v>0</v>
      </c>
    </row>
    <row r="9253" spans="2:6" x14ac:dyDescent="0.15">
      <c r="B9253">
        <f ca="1">IF(INDEX(Transactions!$L:$L,ROW()-8)="",TODAY(),INDEX(Transactions!$G:$G,ROW()-8))</f>
        <v>46238</v>
      </c>
      <c r="F9253">
        <f>IF(INDEX(Transactions!$L:$L,ROW()-8)="",0,INDEX(Transactions!$Q:$Q,ROW()-8))</f>
        <v>0</v>
      </c>
    </row>
    <row r="9254" spans="2:6" x14ac:dyDescent="0.15">
      <c r="B9254">
        <f ca="1">IF(INDEX(Transactions!$L:$L,ROW()-8)="",TODAY(),INDEX(Transactions!$G:$G,ROW()-8))</f>
        <v>46238</v>
      </c>
      <c r="F9254">
        <f>IF(INDEX(Transactions!$L:$L,ROW()-8)="",0,INDEX(Transactions!$Q:$Q,ROW()-8))</f>
        <v>0</v>
      </c>
    </row>
    <row r="9255" spans="2:6" x14ac:dyDescent="0.15">
      <c r="B9255">
        <f ca="1">IF(INDEX(Transactions!$L:$L,ROW()-8)="",TODAY(),INDEX(Transactions!$G:$G,ROW()-8))</f>
        <v>46238</v>
      </c>
      <c r="F9255">
        <f>IF(INDEX(Transactions!$L:$L,ROW()-8)="",0,INDEX(Transactions!$Q:$Q,ROW()-8))</f>
        <v>0</v>
      </c>
    </row>
    <row r="9256" spans="2:6" x14ac:dyDescent="0.15">
      <c r="B9256">
        <f ca="1">IF(INDEX(Transactions!$L:$L,ROW()-8)="",TODAY(),INDEX(Transactions!$G:$G,ROW()-8))</f>
        <v>46238</v>
      </c>
      <c r="F9256">
        <f>IF(INDEX(Transactions!$L:$L,ROW()-8)="",0,INDEX(Transactions!$Q:$Q,ROW()-8))</f>
        <v>0</v>
      </c>
    </row>
    <row r="9257" spans="2:6" x14ac:dyDescent="0.15">
      <c r="B9257">
        <f ca="1">IF(INDEX(Transactions!$L:$L,ROW()-8)="",TODAY(),INDEX(Transactions!$G:$G,ROW()-8))</f>
        <v>46238</v>
      </c>
      <c r="F9257">
        <f>IF(INDEX(Transactions!$L:$L,ROW()-8)="",0,INDEX(Transactions!$Q:$Q,ROW()-8))</f>
        <v>0</v>
      </c>
    </row>
    <row r="9258" spans="2:6" x14ac:dyDescent="0.15">
      <c r="B9258">
        <f ca="1">IF(INDEX(Transactions!$L:$L,ROW()-8)="",TODAY(),INDEX(Transactions!$G:$G,ROW()-8))</f>
        <v>46238</v>
      </c>
      <c r="F9258">
        <f>IF(INDEX(Transactions!$L:$L,ROW()-8)="",0,INDEX(Transactions!$Q:$Q,ROW()-8))</f>
        <v>0</v>
      </c>
    </row>
    <row r="9259" spans="2:6" x14ac:dyDescent="0.15">
      <c r="B9259">
        <f ca="1">IF(INDEX(Transactions!$L:$L,ROW()-8)="",TODAY(),INDEX(Transactions!$G:$G,ROW()-8))</f>
        <v>46238</v>
      </c>
      <c r="F9259">
        <f>IF(INDEX(Transactions!$L:$L,ROW()-8)="",0,INDEX(Transactions!$Q:$Q,ROW()-8))</f>
        <v>0</v>
      </c>
    </row>
    <row r="9260" spans="2:6" x14ac:dyDescent="0.15">
      <c r="B9260">
        <f ca="1">IF(INDEX(Transactions!$L:$L,ROW()-8)="",TODAY(),INDEX(Transactions!$G:$G,ROW()-8))</f>
        <v>46238</v>
      </c>
      <c r="F9260">
        <f>IF(INDEX(Transactions!$L:$L,ROW()-8)="",0,INDEX(Transactions!$Q:$Q,ROW()-8))</f>
        <v>0</v>
      </c>
    </row>
    <row r="9261" spans="2:6" x14ac:dyDescent="0.15">
      <c r="B9261">
        <f ca="1">IF(INDEX(Transactions!$L:$L,ROW()-8)="",TODAY(),INDEX(Transactions!$G:$G,ROW()-8))</f>
        <v>46238</v>
      </c>
      <c r="F9261">
        <f>IF(INDEX(Transactions!$L:$L,ROW()-8)="",0,INDEX(Transactions!$Q:$Q,ROW()-8))</f>
        <v>0</v>
      </c>
    </row>
    <row r="9262" spans="2:6" x14ac:dyDescent="0.15">
      <c r="B9262">
        <f ca="1">IF(INDEX(Transactions!$L:$L,ROW()-8)="",TODAY(),INDEX(Transactions!$G:$G,ROW()-8))</f>
        <v>46238</v>
      </c>
      <c r="F9262">
        <f>IF(INDEX(Transactions!$L:$L,ROW()-8)="",0,INDEX(Transactions!$Q:$Q,ROW()-8))</f>
        <v>0</v>
      </c>
    </row>
    <row r="9263" spans="2:6" x14ac:dyDescent="0.15">
      <c r="B9263">
        <f ca="1">IF(INDEX(Transactions!$L:$L,ROW()-8)="",TODAY(),INDEX(Transactions!$G:$G,ROW()-8))</f>
        <v>46238</v>
      </c>
      <c r="F9263">
        <f>IF(INDEX(Transactions!$L:$L,ROW()-8)="",0,INDEX(Transactions!$Q:$Q,ROW()-8))</f>
        <v>0</v>
      </c>
    </row>
    <row r="9264" spans="2:6" x14ac:dyDescent="0.15">
      <c r="B9264">
        <f ca="1">IF(INDEX(Transactions!$L:$L,ROW()-8)="",TODAY(),INDEX(Transactions!$G:$G,ROW()-8))</f>
        <v>46238</v>
      </c>
      <c r="F9264">
        <f>IF(INDEX(Transactions!$L:$L,ROW()-8)="",0,INDEX(Transactions!$Q:$Q,ROW()-8))</f>
        <v>0</v>
      </c>
    </row>
    <row r="9265" spans="2:6" x14ac:dyDescent="0.15">
      <c r="B9265">
        <f ca="1">IF(INDEX(Transactions!$L:$L,ROW()-8)="",TODAY(),INDEX(Transactions!$G:$G,ROW()-8))</f>
        <v>46238</v>
      </c>
      <c r="F9265">
        <f>IF(INDEX(Transactions!$L:$L,ROW()-8)="",0,INDEX(Transactions!$Q:$Q,ROW()-8))</f>
        <v>0</v>
      </c>
    </row>
    <row r="9266" spans="2:6" x14ac:dyDescent="0.15">
      <c r="B9266">
        <f ca="1">IF(INDEX(Transactions!$L:$L,ROW()-8)="",TODAY(),INDEX(Transactions!$G:$G,ROW()-8))</f>
        <v>46238</v>
      </c>
      <c r="F9266">
        <f>IF(INDEX(Transactions!$L:$L,ROW()-8)="",0,INDEX(Transactions!$Q:$Q,ROW()-8))</f>
        <v>0</v>
      </c>
    </row>
    <row r="9267" spans="2:6" x14ac:dyDescent="0.15">
      <c r="B9267">
        <f ca="1">IF(INDEX(Transactions!$L:$L,ROW()-8)="",TODAY(),INDEX(Transactions!$G:$G,ROW()-8))</f>
        <v>46238</v>
      </c>
      <c r="F9267">
        <f>IF(INDEX(Transactions!$L:$L,ROW()-8)="",0,INDEX(Transactions!$Q:$Q,ROW()-8))</f>
        <v>0</v>
      </c>
    </row>
    <row r="9268" spans="2:6" x14ac:dyDescent="0.15">
      <c r="B9268">
        <f ca="1">IF(INDEX(Transactions!$L:$L,ROW()-8)="",TODAY(),INDEX(Transactions!$G:$G,ROW()-8))</f>
        <v>46238</v>
      </c>
      <c r="F9268">
        <f>IF(INDEX(Transactions!$L:$L,ROW()-8)="",0,INDEX(Transactions!$Q:$Q,ROW()-8))</f>
        <v>0</v>
      </c>
    </row>
    <row r="9269" spans="2:6" x14ac:dyDescent="0.15">
      <c r="B9269">
        <f ca="1">IF(INDEX(Transactions!$L:$L,ROW()-8)="",TODAY(),INDEX(Transactions!$G:$G,ROW()-8))</f>
        <v>46238</v>
      </c>
      <c r="F9269">
        <f>IF(INDEX(Transactions!$L:$L,ROW()-8)="",0,INDEX(Transactions!$Q:$Q,ROW()-8))</f>
        <v>0</v>
      </c>
    </row>
    <row r="9270" spans="2:6" x14ac:dyDescent="0.15">
      <c r="B9270">
        <f ca="1">IF(INDEX(Transactions!$L:$L,ROW()-8)="",TODAY(),INDEX(Transactions!$G:$G,ROW()-8))</f>
        <v>46238</v>
      </c>
      <c r="F9270">
        <f>IF(INDEX(Transactions!$L:$L,ROW()-8)="",0,INDEX(Transactions!$Q:$Q,ROW()-8))</f>
        <v>0</v>
      </c>
    </row>
    <row r="9271" spans="2:6" x14ac:dyDescent="0.15">
      <c r="B9271">
        <f ca="1">IF(INDEX(Transactions!$L:$L,ROW()-8)="",TODAY(),INDEX(Transactions!$G:$G,ROW()-8))</f>
        <v>46238</v>
      </c>
      <c r="F9271">
        <f>IF(INDEX(Transactions!$L:$L,ROW()-8)="",0,INDEX(Transactions!$Q:$Q,ROW()-8))</f>
        <v>0</v>
      </c>
    </row>
    <row r="9272" spans="2:6" x14ac:dyDescent="0.15">
      <c r="B9272">
        <f ca="1">IF(INDEX(Transactions!$L:$L,ROW()-8)="",TODAY(),INDEX(Transactions!$G:$G,ROW()-8))</f>
        <v>46238</v>
      </c>
      <c r="F9272">
        <f>IF(INDEX(Transactions!$L:$L,ROW()-8)="",0,INDEX(Transactions!$Q:$Q,ROW()-8))</f>
        <v>0</v>
      </c>
    </row>
    <row r="9273" spans="2:6" x14ac:dyDescent="0.15">
      <c r="B9273">
        <f ca="1">IF(INDEX(Transactions!$L:$L,ROW()-8)="",TODAY(),INDEX(Transactions!$G:$G,ROW()-8))</f>
        <v>46238</v>
      </c>
      <c r="F9273">
        <f>IF(INDEX(Transactions!$L:$L,ROW()-8)="",0,INDEX(Transactions!$Q:$Q,ROW()-8))</f>
        <v>0</v>
      </c>
    </row>
    <row r="9274" spans="2:6" x14ac:dyDescent="0.15">
      <c r="B9274">
        <f ca="1">IF(INDEX(Transactions!$L:$L,ROW()-8)="",TODAY(),INDEX(Transactions!$G:$G,ROW()-8))</f>
        <v>46238</v>
      </c>
      <c r="F9274">
        <f>IF(INDEX(Transactions!$L:$L,ROW()-8)="",0,INDEX(Transactions!$Q:$Q,ROW()-8))</f>
        <v>0</v>
      </c>
    </row>
    <row r="9275" spans="2:6" x14ac:dyDescent="0.15">
      <c r="B9275">
        <f ca="1">IF(INDEX(Transactions!$L:$L,ROW()-8)="",TODAY(),INDEX(Transactions!$G:$G,ROW()-8))</f>
        <v>46238</v>
      </c>
      <c r="F9275">
        <f>IF(INDEX(Transactions!$L:$L,ROW()-8)="",0,INDEX(Transactions!$Q:$Q,ROW()-8))</f>
        <v>0</v>
      </c>
    </row>
    <row r="9276" spans="2:6" x14ac:dyDescent="0.15">
      <c r="B9276">
        <f ca="1">IF(INDEX(Transactions!$L:$L,ROW()-8)="",TODAY(),INDEX(Transactions!$G:$G,ROW()-8))</f>
        <v>46238</v>
      </c>
      <c r="F9276">
        <f>IF(INDEX(Transactions!$L:$L,ROW()-8)="",0,INDEX(Transactions!$Q:$Q,ROW()-8))</f>
        <v>0</v>
      </c>
    </row>
    <row r="9277" spans="2:6" x14ac:dyDescent="0.15">
      <c r="B9277">
        <f ca="1">IF(INDEX(Transactions!$L:$L,ROW()-8)="",TODAY(),INDEX(Transactions!$G:$G,ROW()-8))</f>
        <v>46238</v>
      </c>
      <c r="F9277">
        <f>IF(INDEX(Transactions!$L:$L,ROW()-8)="",0,INDEX(Transactions!$Q:$Q,ROW()-8))</f>
        <v>0</v>
      </c>
    </row>
    <row r="9278" spans="2:6" x14ac:dyDescent="0.15">
      <c r="B9278">
        <f ca="1">IF(INDEX(Transactions!$L:$L,ROW()-8)="",TODAY(),INDEX(Transactions!$G:$G,ROW()-8))</f>
        <v>46238</v>
      </c>
      <c r="F9278">
        <f>IF(INDEX(Transactions!$L:$L,ROW()-8)="",0,INDEX(Transactions!$Q:$Q,ROW()-8))</f>
        <v>0</v>
      </c>
    </row>
    <row r="9279" spans="2:6" x14ac:dyDescent="0.15">
      <c r="B9279">
        <f ca="1">IF(INDEX(Transactions!$L:$L,ROW()-8)="",TODAY(),INDEX(Transactions!$G:$G,ROW()-8))</f>
        <v>46238</v>
      </c>
      <c r="F9279">
        <f>IF(INDEX(Transactions!$L:$L,ROW()-8)="",0,INDEX(Transactions!$Q:$Q,ROW()-8))</f>
        <v>0</v>
      </c>
    </row>
    <row r="9280" spans="2:6" x14ac:dyDescent="0.15">
      <c r="B9280">
        <f ca="1">IF(INDEX(Transactions!$L:$L,ROW()-8)="",TODAY(),INDEX(Transactions!$G:$G,ROW()-8))</f>
        <v>46238</v>
      </c>
      <c r="F9280">
        <f>IF(INDEX(Transactions!$L:$L,ROW()-8)="",0,INDEX(Transactions!$Q:$Q,ROW()-8))</f>
        <v>0</v>
      </c>
    </row>
    <row r="9281" spans="2:6" x14ac:dyDescent="0.15">
      <c r="B9281">
        <f ca="1">IF(INDEX(Transactions!$L:$L,ROW()-8)="",TODAY(),INDEX(Transactions!$G:$G,ROW()-8))</f>
        <v>46238</v>
      </c>
      <c r="F9281">
        <f>IF(INDEX(Transactions!$L:$L,ROW()-8)="",0,INDEX(Transactions!$Q:$Q,ROW()-8))</f>
        <v>0</v>
      </c>
    </row>
    <row r="9282" spans="2:6" x14ac:dyDescent="0.15">
      <c r="B9282">
        <f ca="1">IF(INDEX(Transactions!$L:$L,ROW()-8)="",TODAY(),INDEX(Transactions!$G:$G,ROW()-8))</f>
        <v>46238</v>
      </c>
      <c r="F9282">
        <f>IF(INDEX(Transactions!$L:$L,ROW()-8)="",0,INDEX(Transactions!$Q:$Q,ROW()-8))</f>
        <v>0</v>
      </c>
    </row>
    <row r="9283" spans="2:6" x14ac:dyDescent="0.15">
      <c r="B9283">
        <f ca="1">IF(INDEX(Transactions!$L:$L,ROW()-8)="",TODAY(),INDEX(Transactions!$G:$G,ROW()-8))</f>
        <v>46238</v>
      </c>
      <c r="F9283">
        <f>IF(INDEX(Transactions!$L:$L,ROW()-8)="",0,INDEX(Transactions!$Q:$Q,ROW()-8))</f>
        <v>0</v>
      </c>
    </row>
    <row r="9284" spans="2:6" x14ac:dyDescent="0.15">
      <c r="B9284">
        <f ca="1">IF(INDEX(Transactions!$L:$L,ROW()-8)="",TODAY(),INDEX(Transactions!$G:$G,ROW()-8))</f>
        <v>46238</v>
      </c>
      <c r="F9284">
        <f>IF(INDEX(Transactions!$L:$L,ROW()-8)="",0,INDEX(Transactions!$Q:$Q,ROW()-8))</f>
        <v>0</v>
      </c>
    </row>
    <row r="9285" spans="2:6" x14ac:dyDescent="0.15">
      <c r="B9285">
        <f ca="1">IF(INDEX(Transactions!$L:$L,ROW()-8)="",TODAY(),INDEX(Transactions!$G:$G,ROW()-8))</f>
        <v>46238</v>
      </c>
      <c r="F9285">
        <f>IF(INDEX(Transactions!$L:$L,ROW()-8)="",0,INDEX(Transactions!$Q:$Q,ROW()-8))</f>
        <v>0</v>
      </c>
    </row>
    <row r="9286" spans="2:6" x14ac:dyDescent="0.15">
      <c r="B9286">
        <f ca="1">IF(INDEX(Transactions!$L:$L,ROW()-8)="",TODAY(),INDEX(Transactions!$G:$G,ROW()-8))</f>
        <v>46238</v>
      </c>
      <c r="F9286">
        <f>IF(INDEX(Transactions!$L:$L,ROW()-8)="",0,INDEX(Transactions!$Q:$Q,ROW()-8))</f>
        <v>0</v>
      </c>
    </row>
    <row r="9287" spans="2:6" x14ac:dyDescent="0.15">
      <c r="B9287">
        <f ca="1">IF(INDEX(Transactions!$L:$L,ROW()-8)="",TODAY(),INDEX(Transactions!$G:$G,ROW()-8))</f>
        <v>46238</v>
      </c>
      <c r="F9287">
        <f>IF(INDEX(Transactions!$L:$L,ROW()-8)="",0,INDEX(Transactions!$Q:$Q,ROW()-8))</f>
        <v>0</v>
      </c>
    </row>
    <row r="9288" spans="2:6" x14ac:dyDescent="0.15">
      <c r="B9288">
        <f ca="1">IF(INDEX(Transactions!$L:$L,ROW()-8)="",TODAY(),INDEX(Transactions!$G:$G,ROW()-8))</f>
        <v>46238</v>
      </c>
      <c r="F9288">
        <f>IF(INDEX(Transactions!$L:$L,ROW()-8)="",0,INDEX(Transactions!$Q:$Q,ROW()-8))</f>
        <v>0</v>
      </c>
    </row>
    <row r="9289" spans="2:6" x14ac:dyDescent="0.15">
      <c r="B9289">
        <f ca="1">IF(INDEX(Transactions!$L:$L,ROW()-8)="",TODAY(),INDEX(Transactions!$G:$G,ROW()-8))</f>
        <v>46238</v>
      </c>
      <c r="F9289">
        <f>IF(INDEX(Transactions!$L:$L,ROW()-8)="",0,INDEX(Transactions!$Q:$Q,ROW()-8))</f>
        <v>0</v>
      </c>
    </row>
    <row r="9290" spans="2:6" x14ac:dyDescent="0.15">
      <c r="B9290">
        <f ca="1">IF(INDEX(Transactions!$L:$L,ROW()-8)="",TODAY(),INDEX(Transactions!$G:$G,ROW()-8))</f>
        <v>46238</v>
      </c>
      <c r="F9290">
        <f>IF(INDEX(Transactions!$L:$L,ROW()-8)="",0,INDEX(Transactions!$Q:$Q,ROW()-8))</f>
        <v>0</v>
      </c>
    </row>
    <row r="9291" spans="2:6" x14ac:dyDescent="0.15">
      <c r="B9291">
        <f ca="1">IF(INDEX(Transactions!$L:$L,ROW()-8)="",TODAY(),INDEX(Transactions!$G:$G,ROW()-8))</f>
        <v>46238</v>
      </c>
      <c r="F9291">
        <f>IF(INDEX(Transactions!$L:$L,ROW()-8)="",0,INDEX(Transactions!$Q:$Q,ROW()-8))</f>
        <v>0</v>
      </c>
    </row>
    <row r="9292" spans="2:6" x14ac:dyDescent="0.15">
      <c r="B9292">
        <f ca="1">IF(INDEX(Transactions!$L:$L,ROW()-8)="",TODAY(),INDEX(Transactions!$G:$G,ROW()-8))</f>
        <v>46238</v>
      </c>
      <c r="F9292">
        <f>IF(INDEX(Transactions!$L:$L,ROW()-8)="",0,INDEX(Transactions!$Q:$Q,ROW()-8))</f>
        <v>0</v>
      </c>
    </row>
    <row r="9293" spans="2:6" x14ac:dyDescent="0.15">
      <c r="B9293">
        <f ca="1">IF(INDEX(Transactions!$L:$L,ROW()-8)="",TODAY(),INDEX(Transactions!$G:$G,ROW()-8))</f>
        <v>46238</v>
      </c>
      <c r="F9293">
        <f>IF(INDEX(Transactions!$L:$L,ROW()-8)="",0,INDEX(Transactions!$Q:$Q,ROW()-8))</f>
        <v>0</v>
      </c>
    </row>
    <row r="9294" spans="2:6" x14ac:dyDescent="0.15">
      <c r="B9294">
        <f ca="1">IF(INDEX(Transactions!$L:$L,ROW()-8)="",TODAY(),INDEX(Transactions!$G:$G,ROW()-8))</f>
        <v>46238</v>
      </c>
      <c r="F9294">
        <f>IF(INDEX(Transactions!$L:$L,ROW()-8)="",0,INDEX(Transactions!$Q:$Q,ROW()-8))</f>
        <v>0</v>
      </c>
    </row>
    <row r="9295" spans="2:6" x14ac:dyDescent="0.15">
      <c r="B9295">
        <f ca="1">IF(INDEX(Transactions!$L:$L,ROW()-8)="",TODAY(),INDEX(Transactions!$G:$G,ROW()-8))</f>
        <v>46238</v>
      </c>
      <c r="F9295">
        <f>IF(INDEX(Transactions!$L:$L,ROW()-8)="",0,INDEX(Transactions!$Q:$Q,ROW()-8))</f>
        <v>0</v>
      </c>
    </row>
    <row r="9296" spans="2:6" x14ac:dyDescent="0.15">
      <c r="B9296">
        <f ca="1">IF(INDEX(Transactions!$L:$L,ROW()-8)="",TODAY(),INDEX(Transactions!$G:$G,ROW()-8))</f>
        <v>46238</v>
      </c>
      <c r="F9296">
        <f>IF(INDEX(Transactions!$L:$L,ROW()-8)="",0,INDEX(Transactions!$Q:$Q,ROW()-8))</f>
        <v>0</v>
      </c>
    </row>
    <row r="9297" spans="2:6" x14ac:dyDescent="0.15">
      <c r="B9297">
        <f ca="1">IF(INDEX(Transactions!$L:$L,ROW()-8)="",TODAY(),INDEX(Transactions!$G:$G,ROW()-8))</f>
        <v>46238</v>
      </c>
      <c r="F9297">
        <f>IF(INDEX(Transactions!$L:$L,ROW()-8)="",0,INDEX(Transactions!$Q:$Q,ROW()-8))</f>
        <v>0</v>
      </c>
    </row>
    <row r="9298" spans="2:6" x14ac:dyDescent="0.15">
      <c r="B9298">
        <f ca="1">IF(INDEX(Transactions!$L:$L,ROW()-8)="",TODAY(),INDEX(Transactions!$G:$G,ROW()-8))</f>
        <v>46238</v>
      </c>
      <c r="F9298">
        <f>IF(INDEX(Transactions!$L:$L,ROW()-8)="",0,INDEX(Transactions!$Q:$Q,ROW()-8))</f>
        <v>0</v>
      </c>
    </row>
    <row r="9299" spans="2:6" x14ac:dyDescent="0.15">
      <c r="B9299">
        <f ca="1">IF(INDEX(Transactions!$L:$L,ROW()-8)="",TODAY(),INDEX(Transactions!$G:$G,ROW()-8))</f>
        <v>46238</v>
      </c>
      <c r="F9299">
        <f>IF(INDEX(Transactions!$L:$L,ROW()-8)="",0,INDEX(Transactions!$Q:$Q,ROW()-8))</f>
        <v>0</v>
      </c>
    </row>
    <row r="9300" spans="2:6" x14ac:dyDescent="0.15">
      <c r="B9300">
        <f ca="1">IF(INDEX(Transactions!$L:$L,ROW()-8)="",TODAY(),INDEX(Transactions!$G:$G,ROW()-8))</f>
        <v>46238</v>
      </c>
      <c r="F9300">
        <f>IF(INDEX(Transactions!$L:$L,ROW()-8)="",0,INDEX(Transactions!$Q:$Q,ROW()-8))</f>
        <v>0</v>
      </c>
    </row>
    <row r="9301" spans="2:6" x14ac:dyDescent="0.15">
      <c r="B9301">
        <f ca="1">IF(INDEX(Transactions!$L:$L,ROW()-8)="",TODAY(),INDEX(Transactions!$G:$G,ROW()-8))</f>
        <v>46238</v>
      </c>
      <c r="F9301">
        <f>IF(INDEX(Transactions!$L:$L,ROW()-8)="",0,INDEX(Transactions!$Q:$Q,ROW()-8))</f>
        <v>0</v>
      </c>
    </row>
    <row r="9302" spans="2:6" x14ac:dyDescent="0.15">
      <c r="B9302">
        <f ca="1">IF(INDEX(Transactions!$L:$L,ROW()-8)="",TODAY(),INDEX(Transactions!$G:$G,ROW()-8))</f>
        <v>46238</v>
      </c>
      <c r="F9302">
        <f>IF(INDEX(Transactions!$L:$L,ROW()-8)="",0,INDEX(Transactions!$Q:$Q,ROW()-8))</f>
        <v>0</v>
      </c>
    </row>
    <row r="9303" spans="2:6" x14ac:dyDescent="0.15">
      <c r="B9303">
        <f ca="1">IF(INDEX(Transactions!$L:$L,ROW()-8)="",TODAY(),INDEX(Transactions!$G:$G,ROW()-8))</f>
        <v>46238</v>
      </c>
      <c r="F9303">
        <f>IF(INDEX(Transactions!$L:$L,ROW()-8)="",0,INDEX(Transactions!$Q:$Q,ROW()-8))</f>
        <v>0</v>
      </c>
    </row>
    <row r="9304" spans="2:6" x14ac:dyDescent="0.15">
      <c r="B9304">
        <f ca="1">IF(INDEX(Transactions!$L:$L,ROW()-8)="",TODAY(),INDEX(Transactions!$G:$G,ROW()-8))</f>
        <v>46238</v>
      </c>
      <c r="F9304">
        <f>IF(INDEX(Transactions!$L:$L,ROW()-8)="",0,INDEX(Transactions!$Q:$Q,ROW()-8))</f>
        <v>0</v>
      </c>
    </row>
    <row r="9305" spans="2:6" x14ac:dyDescent="0.15">
      <c r="B9305">
        <f ca="1">IF(INDEX(Transactions!$L:$L,ROW()-8)="",TODAY(),INDEX(Transactions!$G:$G,ROW()-8))</f>
        <v>46238</v>
      </c>
      <c r="F9305">
        <f>IF(INDEX(Transactions!$L:$L,ROW()-8)="",0,INDEX(Transactions!$Q:$Q,ROW()-8))</f>
        <v>0</v>
      </c>
    </row>
    <row r="9306" spans="2:6" x14ac:dyDescent="0.15">
      <c r="B9306">
        <f ca="1">IF(INDEX(Transactions!$L:$L,ROW()-8)="",TODAY(),INDEX(Transactions!$G:$G,ROW()-8))</f>
        <v>46238</v>
      </c>
      <c r="F9306">
        <f>IF(INDEX(Transactions!$L:$L,ROW()-8)="",0,INDEX(Transactions!$Q:$Q,ROW()-8))</f>
        <v>0</v>
      </c>
    </row>
    <row r="9307" spans="2:6" x14ac:dyDescent="0.15">
      <c r="B9307">
        <f ca="1">IF(INDEX(Transactions!$L:$L,ROW()-8)="",TODAY(),INDEX(Transactions!$G:$G,ROW()-8))</f>
        <v>46238</v>
      </c>
      <c r="F9307">
        <f>IF(INDEX(Transactions!$L:$L,ROW()-8)="",0,INDEX(Transactions!$Q:$Q,ROW()-8))</f>
        <v>0</v>
      </c>
    </row>
    <row r="9308" spans="2:6" x14ac:dyDescent="0.15">
      <c r="B9308">
        <f ca="1">IF(INDEX(Transactions!$L:$L,ROW()-8)="",TODAY(),INDEX(Transactions!$G:$G,ROW()-8))</f>
        <v>46238</v>
      </c>
      <c r="F9308">
        <f>IF(INDEX(Transactions!$L:$L,ROW()-8)="",0,INDEX(Transactions!$Q:$Q,ROW()-8))</f>
        <v>0</v>
      </c>
    </row>
    <row r="9309" spans="2:6" x14ac:dyDescent="0.15">
      <c r="B9309">
        <f ca="1">IF(INDEX(Transactions!$L:$L,ROW()-8)="",TODAY(),INDEX(Transactions!$G:$G,ROW()-8))</f>
        <v>46238</v>
      </c>
      <c r="F9309">
        <f>IF(INDEX(Transactions!$L:$L,ROW()-8)="",0,INDEX(Transactions!$Q:$Q,ROW()-8))</f>
        <v>0</v>
      </c>
    </row>
    <row r="9310" spans="2:6" x14ac:dyDescent="0.15">
      <c r="B9310">
        <f ca="1">IF(INDEX(Transactions!$L:$L,ROW()-8)="",TODAY(),INDEX(Transactions!$G:$G,ROW()-8))</f>
        <v>46238</v>
      </c>
      <c r="F9310">
        <f>IF(INDEX(Transactions!$L:$L,ROW()-8)="",0,INDEX(Transactions!$Q:$Q,ROW()-8))</f>
        <v>0</v>
      </c>
    </row>
    <row r="9311" spans="2:6" x14ac:dyDescent="0.15">
      <c r="B9311">
        <f ca="1">IF(INDEX(Transactions!$L:$L,ROW()-8)="",TODAY(),INDEX(Transactions!$G:$G,ROW()-8))</f>
        <v>46238</v>
      </c>
      <c r="F9311">
        <f>IF(INDEX(Transactions!$L:$L,ROW()-8)="",0,INDEX(Transactions!$Q:$Q,ROW()-8))</f>
        <v>0</v>
      </c>
    </row>
    <row r="9312" spans="2:6" x14ac:dyDescent="0.15">
      <c r="B9312">
        <f ca="1">IF(INDEX(Transactions!$L:$L,ROW()-8)="",TODAY(),INDEX(Transactions!$G:$G,ROW()-8))</f>
        <v>46238</v>
      </c>
      <c r="F9312">
        <f>IF(INDEX(Transactions!$L:$L,ROW()-8)="",0,INDEX(Transactions!$Q:$Q,ROW()-8))</f>
        <v>0</v>
      </c>
    </row>
    <row r="9313" spans="2:6" x14ac:dyDescent="0.15">
      <c r="B9313">
        <f ca="1">IF(INDEX(Transactions!$L:$L,ROW()-8)="",TODAY(),INDEX(Transactions!$G:$G,ROW()-8))</f>
        <v>46238</v>
      </c>
      <c r="F9313">
        <f>IF(INDEX(Transactions!$L:$L,ROW()-8)="",0,INDEX(Transactions!$Q:$Q,ROW()-8))</f>
        <v>0</v>
      </c>
    </row>
    <row r="9314" spans="2:6" x14ac:dyDescent="0.15">
      <c r="B9314">
        <f ca="1">IF(INDEX(Transactions!$L:$L,ROW()-8)="",TODAY(),INDEX(Transactions!$G:$G,ROW()-8))</f>
        <v>46238</v>
      </c>
      <c r="F9314">
        <f>IF(INDEX(Transactions!$L:$L,ROW()-8)="",0,INDEX(Transactions!$Q:$Q,ROW()-8))</f>
        <v>0</v>
      </c>
    </row>
    <row r="9315" spans="2:6" x14ac:dyDescent="0.15">
      <c r="B9315">
        <f ca="1">IF(INDEX(Transactions!$L:$L,ROW()-8)="",TODAY(),INDEX(Transactions!$G:$G,ROW()-8))</f>
        <v>46238</v>
      </c>
      <c r="F9315">
        <f>IF(INDEX(Transactions!$L:$L,ROW()-8)="",0,INDEX(Transactions!$Q:$Q,ROW()-8))</f>
        <v>0</v>
      </c>
    </row>
    <row r="9316" spans="2:6" x14ac:dyDescent="0.15">
      <c r="B9316">
        <f ca="1">IF(INDEX(Transactions!$L:$L,ROW()-8)="",TODAY(),INDEX(Transactions!$G:$G,ROW()-8))</f>
        <v>46238</v>
      </c>
      <c r="F9316">
        <f>IF(INDEX(Transactions!$L:$L,ROW()-8)="",0,INDEX(Transactions!$Q:$Q,ROW()-8))</f>
        <v>0</v>
      </c>
    </row>
    <row r="9317" spans="2:6" x14ac:dyDescent="0.15">
      <c r="B9317">
        <f ca="1">IF(INDEX(Transactions!$L:$L,ROW()-8)="",TODAY(),INDEX(Transactions!$G:$G,ROW()-8))</f>
        <v>46238</v>
      </c>
      <c r="F9317">
        <f>IF(INDEX(Transactions!$L:$L,ROW()-8)="",0,INDEX(Transactions!$Q:$Q,ROW()-8))</f>
        <v>0</v>
      </c>
    </row>
    <row r="9318" spans="2:6" x14ac:dyDescent="0.15">
      <c r="B9318">
        <f ca="1">IF(INDEX(Transactions!$L:$L,ROW()-8)="",TODAY(),INDEX(Transactions!$G:$G,ROW()-8))</f>
        <v>46238</v>
      </c>
      <c r="F9318">
        <f>IF(INDEX(Transactions!$L:$L,ROW()-8)="",0,INDEX(Transactions!$Q:$Q,ROW()-8))</f>
        <v>0</v>
      </c>
    </row>
    <row r="9319" spans="2:6" x14ac:dyDescent="0.15">
      <c r="B9319">
        <f ca="1">IF(INDEX(Transactions!$L:$L,ROW()-8)="",TODAY(),INDEX(Transactions!$G:$G,ROW()-8))</f>
        <v>46238</v>
      </c>
      <c r="F9319">
        <f>IF(INDEX(Transactions!$L:$L,ROW()-8)="",0,INDEX(Transactions!$Q:$Q,ROW()-8))</f>
        <v>0</v>
      </c>
    </row>
    <row r="9320" spans="2:6" x14ac:dyDescent="0.15">
      <c r="B9320">
        <f ca="1">IF(INDEX(Transactions!$L:$L,ROW()-8)="",TODAY(),INDEX(Transactions!$G:$G,ROW()-8))</f>
        <v>46238</v>
      </c>
      <c r="F9320">
        <f>IF(INDEX(Transactions!$L:$L,ROW()-8)="",0,INDEX(Transactions!$Q:$Q,ROW()-8))</f>
        <v>0</v>
      </c>
    </row>
    <row r="9321" spans="2:6" x14ac:dyDescent="0.15">
      <c r="B9321">
        <f ca="1">IF(INDEX(Transactions!$L:$L,ROW()-8)="",TODAY(),INDEX(Transactions!$G:$G,ROW()-8))</f>
        <v>46238</v>
      </c>
      <c r="F9321">
        <f>IF(INDEX(Transactions!$L:$L,ROW()-8)="",0,INDEX(Transactions!$Q:$Q,ROW()-8))</f>
        <v>0</v>
      </c>
    </row>
    <row r="9322" spans="2:6" x14ac:dyDescent="0.15">
      <c r="B9322">
        <f ca="1">IF(INDEX(Transactions!$L:$L,ROW()-8)="",TODAY(),INDEX(Transactions!$G:$G,ROW()-8))</f>
        <v>46238</v>
      </c>
      <c r="F9322">
        <f>IF(INDEX(Transactions!$L:$L,ROW()-8)="",0,INDEX(Transactions!$Q:$Q,ROW()-8))</f>
        <v>0</v>
      </c>
    </row>
    <row r="9323" spans="2:6" x14ac:dyDescent="0.15">
      <c r="B9323">
        <f ca="1">IF(INDEX(Transactions!$L:$L,ROW()-8)="",TODAY(),INDEX(Transactions!$G:$G,ROW()-8))</f>
        <v>46238</v>
      </c>
      <c r="F9323">
        <f>IF(INDEX(Transactions!$L:$L,ROW()-8)="",0,INDEX(Transactions!$Q:$Q,ROW()-8))</f>
        <v>0</v>
      </c>
    </row>
    <row r="9324" spans="2:6" x14ac:dyDescent="0.15">
      <c r="B9324">
        <f ca="1">IF(INDEX(Transactions!$L:$L,ROW()-8)="",TODAY(),INDEX(Transactions!$G:$G,ROW()-8))</f>
        <v>46238</v>
      </c>
      <c r="F9324">
        <f>IF(INDEX(Transactions!$L:$L,ROW()-8)="",0,INDEX(Transactions!$Q:$Q,ROW()-8))</f>
        <v>0</v>
      </c>
    </row>
    <row r="9325" spans="2:6" x14ac:dyDescent="0.15">
      <c r="B9325">
        <f ca="1">IF(INDEX(Transactions!$L:$L,ROW()-8)="",TODAY(),INDEX(Transactions!$G:$G,ROW()-8))</f>
        <v>46238</v>
      </c>
      <c r="F9325">
        <f>IF(INDEX(Transactions!$L:$L,ROW()-8)="",0,INDEX(Transactions!$Q:$Q,ROW()-8))</f>
        <v>0</v>
      </c>
    </row>
    <row r="9326" spans="2:6" x14ac:dyDescent="0.15">
      <c r="B9326">
        <f ca="1">IF(INDEX(Transactions!$L:$L,ROW()-8)="",TODAY(),INDEX(Transactions!$G:$G,ROW()-8))</f>
        <v>46238</v>
      </c>
      <c r="F9326">
        <f>IF(INDEX(Transactions!$L:$L,ROW()-8)="",0,INDEX(Transactions!$Q:$Q,ROW()-8))</f>
        <v>0</v>
      </c>
    </row>
    <row r="9327" spans="2:6" x14ac:dyDescent="0.15">
      <c r="B9327">
        <f ca="1">IF(INDEX(Transactions!$L:$L,ROW()-8)="",TODAY(),INDEX(Transactions!$G:$G,ROW()-8))</f>
        <v>46238</v>
      </c>
      <c r="F9327">
        <f>IF(INDEX(Transactions!$L:$L,ROW()-8)="",0,INDEX(Transactions!$Q:$Q,ROW()-8))</f>
        <v>0</v>
      </c>
    </row>
    <row r="9328" spans="2:6" x14ac:dyDescent="0.15">
      <c r="B9328">
        <f ca="1">IF(INDEX(Transactions!$L:$L,ROW()-8)="",TODAY(),INDEX(Transactions!$G:$G,ROW()-8))</f>
        <v>46238</v>
      </c>
      <c r="F9328">
        <f>IF(INDEX(Transactions!$L:$L,ROW()-8)="",0,INDEX(Transactions!$Q:$Q,ROW()-8))</f>
        <v>0</v>
      </c>
    </row>
    <row r="9329" spans="2:6" x14ac:dyDescent="0.15">
      <c r="B9329">
        <f ca="1">IF(INDEX(Transactions!$L:$L,ROW()-8)="",TODAY(),INDEX(Transactions!$G:$G,ROW()-8))</f>
        <v>46238</v>
      </c>
      <c r="F9329">
        <f>IF(INDEX(Transactions!$L:$L,ROW()-8)="",0,INDEX(Transactions!$Q:$Q,ROW()-8))</f>
        <v>0</v>
      </c>
    </row>
    <row r="9330" spans="2:6" x14ac:dyDescent="0.15">
      <c r="B9330">
        <f ca="1">IF(INDEX(Transactions!$L:$L,ROW()-8)="",TODAY(),INDEX(Transactions!$G:$G,ROW()-8))</f>
        <v>46238</v>
      </c>
      <c r="F9330">
        <f>IF(INDEX(Transactions!$L:$L,ROW()-8)="",0,INDEX(Transactions!$Q:$Q,ROW()-8))</f>
        <v>0</v>
      </c>
    </row>
    <row r="9331" spans="2:6" x14ac:dyDescent="0.15">
      <c r="B9331">
        <f ca="1">IF(INDEX(Transactions!$L:$L,ROW()-8)="",TODAY(),INDEX(Transactions!$G:$G,ROW()-8))</f>
        <v>46238</v>
      </c>
      <c r="F9331">
        <f>IF(INDEX(Transactions!$L:$L,ROW()-8)="",0,INDEX(Transactions!$Q:$Q,ROW()-8))</f>
        <v>0</v>
      </c>
    </row>
    <row r="9332" spans="2:6" x14ac:dyDescent="0.15">
      <c r="B9332">
        <f ca="1">IF(INDEX(Transactions!$L:$L,ROW()-8)="",TODAY(),INDEX(Transactions!$G:$G,ROW()-8))</f>
        <v>46238</v>
      </c>
      <c r="F9332">
        <f>IF(INDEX(Transactions!$L:$L,ROW()-8)="",0,INDEX(Transactions!$Q:$Q,ROW()-8))</f>
        <v>0</v>
      </c>
    </row>
    <row r="9333" spans="2:6" x14ac:dyDescent="0.15">
      <c r="B9333">
        <f ca="1">IF(INDEX(Transactions!$L:$L,ROW()-8)="",TODAY(),INDEX(Transactions!$G:$G,ROW()-8))</f>
        <v>46238</v>
      </c>
      <c r="F9333">
        <f>IF(INDEX(Transactions!$L:$L,ROW()-8)="",0,INDEX(Transactions!$Q:$Q,ROW()-8))</f>
        <v>0</v>
      </c>
    </row>
    <row r="9334" spans="2:6" x14ac:dyDescent="0.15">
      <c r="B9334">
        <f ca="1">IF(INDEX(Transactions!$L:$L,ROW()-8)="",TODAY(),INDEX(Transactions!$G:$G,ROW()-8))</f>
        <v>46238</v>
      </c>
      <c r="F9334">
        <f>IF(INDEX(Transactions!$L:$L,ROW()-8)="",0,INDEX(Transactions!$Q:$Q,ROW()-8))</f>
        <v>0</v>
      </c>
    </row>
    <row r="9335" spans="2:6" x14ac:dyDescent="0.15">
      <c r="B9335">
        <f ca="1">IF(INDEX(Transactions!$L:$L,ROW()-8)="",TODAY(),INDEX(Transactions!$G:$G,ROW()-8))</f>
        <v>46238</v>
      </c>
      <c r="F9335">
        <f>IF(INDEX(Transactions!$L:$L,ROW()-8)="",0,INDEX(Transactions!$Q:$Q,ROW()-8))</f>
        <v>0</v>
      </c>
    </row>
    <row r="9336" spans="2:6" x14ac:dyDescent="0.15">
      <c r="B9336">
        <f ca="1">IF(INDEX(Transactions!$L:$L,ROW()-8)="",TODAY(),INDEX(Transactions!$G:$G,ROW()-8))</f>
        <v>46238</v>
      </c>
      <c r="F9336">
        <f>IF(INDEX(Transactions!$L:$L,ROW()-8)="",0,INDEX(Transactions!$Q:$Q,ROW()-8))</f>
        <v>0</v>
      </c>
    </row>
    <row r="9337" spans="2:6" x14ac:dyDescent="0.15">
      <c r="B9337">
        <f ca="1">IF(INDEX(Transactions!$L:$L,ROW()-8)="",TODAY(),INDEX(Transactions!$G:$G,ROW()-8))</f>
        <v>46238</v>
      </c>
      <c r="F9337">
        <f>IF(INDEX(Transactions!$L:$L,ROW()-8)="",0,INDEX(Transactions!$Q:$Q,ROW()-8))</f>
        <v>0</v>
      </c>
    </row>
    <row r="9338" spans="2:6" x14ac:dyDescent="0.15">
      <c r="B9338">
        <f ca="1">IF(INDEX(Transactions!$L:$L,ROW()-8)="",TODAY(),INDEX(Transactions!$G:$G,ROW()-8))</f>
        <v>46238</v>
      </c>
      <c r="F9338">
        <f>IF(INDEX(Transactions!$L:$L,ROW()-8)="",0,INDEX(Transactions!$Q:$Q,ROW()-8))</f>
        <v>0</v>
      </c>
    </row>
    <row r="9339" spans="2:6" x14ac:dyDescent="0.15">
      <c r="B9339">
        <f ca="1">IF(INDEX(Transactions!$L:$L,ROW()-8)="",TODAY(),INDEX(Transactions!$G:$G,ROW()-8))</f>
        <v>46238</v>
      </c>
      <c r="F9339">
        <f>IF(INDEX(Transactions!$L:$L,ROW()-8)="",0,INDEX(Transactions!$Q:$Q,ROW()-8))</f>
        <v>0</v>
      </c>
    </row>
    <row r="9340" spans="2:6" x14ac:dyDescent="0.15">
      <c r="B9340">
        <f ca="1">IF(INDEX(Transactions!$L:$L,ROW()-8)="",TODAY(),INDEX(Transactions!$G:$G,ROW()-8))</f>
        <v>46238</v>
      </c>
      <c r="F9340">
        <f>IF(INDEX(Transactions!$L:$L,ROW()-8)="",0,INDEX(Transactions!$Q:$Q,ROW()-8))</f>
        <v>0</v>
      </c>
    </row>
    <row r="9341" spans="2:6" x14ac:dyDescent="0.15">
      <c r="B9341">
        <f ca="1">IF(INDEX(Transactions!$L:$L,ROW()-8)="",TODAY(),INDEX(Transactions!$G:$G,ROW()-8))</f>
        <v>46238</v>
      </c>
      <c r="F9341">
        <f>IF(INDEX(Transactions!$L:$L,ROW()-8)="",0,INDEX(Transactions!$Q:$Q,ROW()-8))</f>
        <v>0</v>
      </c>
    </row>
    <row r="9342" spans="2:6" x14ac:dyDescent="0.15">
      <c r="B9342">
        <f ca="1">IF(INDEX(Transactions!$L:$L,ROW()-8)="",TODAY(),INDEX(Transactions!$G:$G,ROW()-8))</f>
        <v>46238</v>
      </c>
      <c r="F9342">
        <f>IF(INDEX(Transactions!$L:$L,ROW()-8)="",0,INDEX(Transactions!$Q:$Q,ROW()-8))</f>
        <v>0</v>
      </c>
    </row>
    <row r="9343" spans="2:6" x14ac:dyDescent="0.15">
      <c r="B9343">
        <f ca="1">IF(INDEX(Transactions!$L:$L,ROW()-8)="",TODAY(),INDEX(Transactions!$G:$G,ROW()-8))</f>
        <v>46238</v>
      </c>
      <c r="F9343">
        <f>IF(INDEX(Transactions!$L:$L,ROW()-8)="",0,INDEX(Transactions!$Q:$Q,ROW()-8))</f>
        <v>0</v>
      </c>
    </row>
    <row r="9344" spans="2:6" x14ac:dyDescent="0.15">
      <c r="B9344">
        <f ca="1">IF(INDEX(Transactions!$L:$L,ROW()-8)="",TODAY(),INDEX(Transactions!$G:$G,ROW()-8))</f>
        <v>46238</v>
      </c>
      <c r="F9344">
        <f>IF(INDEX(Transactions!$L:$L,ROW()-8)="",0,INDEX(Transactions!$Q:$Q,ROW()-8))</f>
        <v>0</v>
      </c>
    </row>
    <row r="9345" spans="2:6" x14ac:dyDescent="0.15">
      <c r="B9345">
        <f ca="1">IF(INDEX(Transactions!$L:$L,ROW()-8)="",TODAY(),INDEX(Transactions!$G:$G,ROW()-8))</f>
        <v>46238</v>
      </c>
      <c r="F9345">
        <f>IF(INDEX(Transactions!$L:$L,ROW()-8)="",0,INDEX(Transactions!$Q:$Q,ROW()-8))</f>
        <v>0</v>
      </c>
    </row>
    <row r="9346" spans="2:6" x14ac:dyDescent="0.15">
      <c r="B9346">
        <f ca="1">IF(INDEX(Transactions!$L:$L,ROW()-8)="",TODAY(),INDEX(Transactions!$G:$G,ROW()-8))</f>
        <v>46238</v>
      </c>
      <c r="F9346">
        <f>IF(INDEX(Transactions!$L:$L,ROW()-8)="",0,INDEX(Transactions!$Q:$Q,ROW()-8))</f>
        <v>0</v>
      </c>
    </row>
    <row r="9347" spans="2:6" x14ac:dyDescent="0.15">
      <c r="B9347">
        <f ca="1">IF(INDEX(Transactions!$L:$L,ROW()-8)="",TODAY(),INDEX(Transactions!$G:$G,ROW()-8))</f>
        <v>46238</v>
      </c>
      <c r="F9347">
        <f>IF(INDEX(Transactions!$L:$L,ROW()-8)="",0,INDEX(Transactions!$Q:$Q,ROW()-8))</f>
        <v>0</v>
      </c>
    </row>
    <row r="9348" spans="2:6" x14ac:dyDescent="0.15">
      <c r="B9348">
        <f ca="1">IF(INDEX(Transactions!$L:$L,ROW()-8)="",TODAY(),INDEX(Transactions!$G:$G,ROW()-8))</f>
        <v>46238</v>
      </c>
      <c r="F9348">
        <f>IF(INDEX(Transactions!$L:$L,ROW()-8)="",0,INDEX(Transactions!$Q:$Q,ROW()-8))</f>
        <v>0</v>
      </c>
    </row>
    <row r="9349" spans="2:6" x14ac:dyDescent="0.15">
      <c r="B9349">
        <f ca="1">IF(INDEX(Transactions!$L:$L,ROW()-8)="",TODAY(),INDEX(Transactions!$G:$G,ROW()-8))</f>
        <v>46238</v>
      </c>
      <c r="F9349">
        <f>IF(INDEX(Transactions!$L:$L,ROW()-8)="",0,INDEX(Transactions!$Q:$Q,ROW()-8))</f>
        <v>0</v>
      </c>
    </row>
    <row r="9350" spans="2:6" x14ac:dyDescent="0.15">
      <c r="B9350">
        <f ca="1">IF(INDEX(Transactions!$L:$L,ROW()-8)="",TODAY(),INDEX(Transactions!$G:$G,ROW()-8))</f>
        <v>46238</v>
      </c>
      <c r="F9350">
        <f>IF(INDEX(Transactions!$L:$L,ROW()-8)="",0,INDEX(Transactions!$Q:$Q,ROW()-8))</f>
        <v>0</v>
      </c>
    </row>
    <row r="9351" spans="2:6" x14ac:dyDescent="0.15">
      <c r="B9351">
        <f ca="1">IF(INDEX(Transactions!$L:$L,ROW()-8)="",TODAY(),INDEX(Transactions!$G:$G,ROW()-8))</f>
        <v>46238</v>
      </c>
      <c r="F9351">
        <f>IF(INDEX(Transactions!$L:$L,ROW()-8)="",0,INDEX(Transactions!$Q:$Q,ROW()-8))</f>
        <v>0</v>
      </c>
    </row>
    <row r="9352" spans="2:6" x14ac:dyDescent="0.15">
      <c r="B9352">
        <f ca="1">IF(INDEX(Transactions!$L:$L,ROW()-8)="",TODAY(),INDEX(Transactions!$G:$G,ROW()-8))</f>
        <v>46238</v>
      </c>
      <c r="F9352">
        <f>IF(INDEX(Transactions!$L:$L,ROW()-8)="",0,INDEX(Transactions!$Q:$Q,ROW()-8))</f>
        <v>0</v>
      </c>
    </row>
    <row r="9353" spans="2:6" x14ac:dyDescent="0.15">
      <c r="B9353">
        <f ca="1">IF(INDEX(Transactions!$L:$L,ROW()-8)="",TODAY(),INDEX(Transactions!$G:$G,ROW()-8))</f>
        <v>46238</v>
      </c>
      <c r="F9353">
        <f>IF(INDEX(Transactions!$L:$L,ROW()-8)="",0,INDEX(Transactions!$Q:$Q,ROW()-8))</f>
        <v>0</v>
      </c>
    </row>
    <row r="9354" spans="2:6" x14ac:dyDescent="0.15">
      <c r="B9354">
        <f ca="1">IF(INDEX(Transactions!$L:$L,ROW()-8)="",TODAY(),INDEX(Transactions!$G:$G,ROW()-8))</f>
        <v>46238</v>
      </c>
      <c r="F9354">
        <f>IF(INDEX(Transactions!$L:$L,ROW()-8)="",0,INDEX(Transactions!$Q:$Q,ROW()-8))</f>
        <v>0</v>
      </c>
    </row>
    <row r="9355" spans="2:6" x14ac:dyDescent="0.15">
      <c r="B9355">
        <f ca="1">IF(INDEX(Transactions!$L:$L,ROW()-8)="",TODAY(),INDEX(Transactions!$G:$G,ROW()-8))</f>
        <v>46238</v>
      </c>
      <c r="F9355">
        <f>IF(INDEX(Transactions!$L:$L,ROW()-8)="",0,INDEX(Transactions!$Q:$Q,ROW()-8))</f>
        <v>0</v>
      </c>
    </row>
    <row r="9356" spans="2:6" x14ac:dyDescent="0.15">
      <c r="B9356">
        <f ca="1">IF(INDEX(Transactions!$L:$L,ROW()-8)="",TODAY(),INDEX(Transactions!$G:$G,ROW()-8))</f>
        <v>46238</v>
      </c>
      <c r="F9356">
        <f>IF(INDEX(Transactions!$L:$L,ROW()-8)="",0,INDEX(Transactions!$Q:$Q,ROW()-8))</f>
        <v>0</v>
      </c>
    </row>
    <row r="9357" spans="2:6" x14ac:dyDescent="0.15">
      <c r="B9357">
        <f ca="1">IF(INDEX(Transactions!$L:$L,ROW()-8)="",TODAY(),INDEX(Transactions!$G:$G,ROW()-8))</f>
        <v>46238</v>
      </c>
      <c r="F9357">
        <f>IF(INDEX(Transactions!$L:$L,ROW()-8)="",0,INDEX(Transactions!$Q:$Q,ROW()-8))</f>
        <v>0</v>
      </c>
    </row>
    <row r="9358" spans="2:6" x14ac:dyDescent="0.15">
      <c r="B9358">
        <f ca="1">IF(INDEX(Transactions!$L:$L,ROW()-8)="",TODAY(),INDEX(Transactions!$G:$G,ROW()-8))</f>
        <v>46238</v>
      </c>
      <c r="F9358">
        <f>IF(INDEX(Transactions!$L:$L,ROW()-8)="",0,INDEX(Transactions!$Q:$Q,ROW()-8))</f>
        <v>0</v>
      </c>
    </row>
    <row r="9359" spans="2:6" x14ac:dyDescent="0.15">
      <c r="B9359">
        <f ca="1">IF(INDEX(Transactions!$L:$L,ROW()-8)="",TODAY(),INDEX(Transactions!$G:$G,ROW()-8))</f>
        <v>46238</v>
      </c>
      <c r="F9359">
        <f>IF(INDEX(Transactions!$L:$L,ROW()-8)="",0,INDEX(Transactions!$Q:$Q,ROW()-8))</f>
        <v>0</v>
      </c>
    </row>
    <row r="9360" spans="2:6" x14ac:dyDescent="0.15">
      <c r="B9360">
        <f ca="1">IF(INDEX(Transactions!$L:$L,ROW()-8)="",TODAY(),INDEX(Transactions!$G:$G,ROW()-8))</f>
        <v>46238</v>
      </c>
      <c r="F9360">
        <f>IF(INDEX(Transactions!$L:$L,ROW()-8)="",0,INDEX(Transactions!$Q:$Q,ROW()-8))</f>
        <v>0</v>
      </c>
    </row>
    <row r="9361" spans="2:6" x14ac:dyDescent="0.15">
      <c r="B9361">
        <f ca="1">IF(INDEX(Transactions!$L:$L,ROW()-8)="",TODAY(),INDEX(Transactions!$G:$G,ROW()-8))</f>
        <v>46238</v>
      </c>
      <c r="F9361">
        <f>IF(INDEX(Transactions!$L:$L,ROW()-8)="",0,INDEX(Transactions!$Q:$Q,ROW()-8))</f>
        <v>0</v>
      </c>
    </row>
    <row r="9362" spans="2:6" x14ac:dyDescent="0.15">
      <c r="B9362">
        <f ca="1">IF(INDEX(Transactions!$L:$L,ROW()-8)="",TODAY(),INDEX(Transactions!$G:$G,ROW()-8))</f>
        <v>46238</v>
      </c>
      <c r="F9362">
        <f>IF(INDEX(Transactions!$L:$L,ROW()-8)="",0,INDEX(Transactions!$Q:$Q,ROW()-8))</f>
        <v>0</v>
      </c>
    </row>
    <row r="9363" spans="2:6" x14ac:dyDescent="0.15">
      <c r="B9363">
        <f ca="1">IF(INDEX(Transactions!$L:$L,ROW()-8)="",TODAY(),INDEX(Transactions!$G:$G,ROW()-8))</f>
        <v>46238</v>
      </c>
      <c r="F9363">
        <f>IF(INDEX(Transactions!$L:$L,ROW()-8)="",0,INDEX(Transactions!$Q:$Q,ROW()-8))</f>
        <v>0</v>
      </c>
    </row>
    <row r="9364" spans="2:6" x14ac:dyDescent="0.15">
      <c r="B9364">
        <f ca="1">IF(INDEX(Transactions!$L:$L,ROW()-8)="",TODAY(),INDEX(Transactions!$G:$G,ROW()-8))</f>
        <v>46238</v>
      </c>
      <c r="F9364">
        <f>IF(INDEX(Transactions!$L:$L,ROW()-8)="",0,INDEX(Transactions!$Q:$Q,ROW()-8))</f>
        <v>0</v>
      </c>
    </row>
    <row r="9365" spans="2:6" x14ac:dyDescent="0.15">
      <c r="B9365">
        <f ca="1">IF(INDEX(Transactions!$L:$L,ROW()-8)="",TODAY(),INDEX(Transactions!$G:$G,ROW()-8))</f>
        <v>46238</v>
      </c>
      <c r="F9365">
        <f>IF(INDEX(Transactions!$L:$L,ROW()-8)="",0,INDEX(Transactions!$Q:$Q,ROW()-8))</f>
        <v>0</v>
      </c>
    </row>
    <row r="9366" spans="2:6" x14ac:dyDescent="0.15">
      <c r="B9366">
        <f ca="1">IF(INDEX(Transactions!$L:$L,ROW()-8)="",TODAY(),INDEX(Transactions!$G:$G,ROW()-8))</f>
        <v>46238</v>
      </c>
      <c r="F9366">
        <f>IF(INDEX(Transactions!$L:$L,ROW()-8)="",0,INDEX(Transactions!$Q:$Q,ROW()-8))</f>
        <v>0</v>
      </c>
    </row>
    <row r="9367" spans="2:6" x14ac:dyDescent="0.15">
      <c r="B9367">
        <f ca="1">IF(INDEX(Transactions!$L:$L,ROW()-8)="",TODAY(),INDEX(Transactions!$G:$G,ROW()-8))</f>
        <v>46238</v>
      </c>
      <c r="F9367">
        <f>IF(INDEX(Transactions!$L:$L,ROW()-8)="",0,INDEX(Transactions!$Q:$Q,ROW()-8))</f>
        <v>0</v>
      </c>
    </row>
    <row r="9368" spans="2:6" x14ac:dyDescent="0.15">
      <c r="B9368">
        <f ca="1">IF(INDEX(Transactions!$L:$L,ROW()-8)="",TODAY(),INDEX(Transactions!$G:$G,ROW()-8))</f>
        <v>46238</v>
      </c>
      <c r="F9368">
        <f>IF(INDEX(Transactions!$L:$L,ROW()-8)="",0,INDEX(Transactions!$Q:$Q,ROW()-8))</f>
        <v>0</v>
      </c>
    </row>
    <row r="9369" spans="2:6" x14ac:dyDescent="0.15">
      <c r="B9369">
        <f ca="1">IF(INDEX(Transactions!$L:$L,ROW()-8)="",TODAY(),INDEX(Transactions!$G:$G,ROW()-8))</f>
        <v>46238</v>
      </c>
      <c r="F9369">
        <f>IF(INDEX(Transactions!$L:$L,ROW()-8)="",0,INDEX(Transactions!$Q:$Q,ROW()-8))</f>
        <v>0</v>
      </c>
    </row>
    <row r="9370" spans="2:6" x14ac:dyDescent="0.15">
      <c r="B9370">
        <f ca="1">IF(INDEX(Transactions!$L:$L,ROW()-8)="",TODAY(),INDEX(Transactions!$G:$G,ROW()-8))</f>
        <v>46238</v>
      </c>
      <c r="F9370">
        <f>IF(INDEX(Transactions!$L:$L,ROW()-8)="",0,INDEX(Transactions!$Q:$Q,ROW()-8))</f>
        <v>0</v>
      </c>
    </row>
    <row r="9371" spans="2:6" x14ac:dyDescent="0.15">
      <c r="B9371">
        <f ca="1">IF(INDEX(Transactions!$L:$L,ROW()-8)="",TODAY(),INDEX(Transactions!$G:$G,ROW()-8))</f>
        <v>46238</v>
      </c>
      <c r="F9371">
        <f>IF(INDEX(Transactions!$L:$L,ROW()-8)="",0,INDEX(Transactions!$Q:$Q,ROW()-8))</f>
        <v>0</v>
      </c>
    </row>
    <row r="9372" spans="2:6" x14ac:dyDescent="0.15">
      <c r="B9372">
        <f ca="1">IF(INDEX(Transactions!$L:$L,ROW()-8)="",TODAY(),INDEX(Transactions!$G:$G,ROW()-8))</f>
        <v>46238</v>
      </c>
      <c r="F9372">
        <f>IF(INDEX(Transactions!$L:$L,ROW()-8)="",0,INDEX(Transactions!$Q:$Q,ROW()-8))</f>
        <v>0</v>
      </c>
    </row>
    <row r="9373" spans="2:6" x14ac:dyDescent="0.15">
      <c r="B9373">
        <f ca="1">IF(INDEX(Transactions!$L:$L,ROW()-8)="",TODAY(),INDEX(Transactions!$G:$G,ROW()-8))</f>
        <v>46238</v>
      </c>
      <c r="F9373">
        <f>IF(INDEX(Transactions!$L:$L,ROW()-8)="",0,INDEX(Transactions!$Q:$Q,ROW()-8))</f>
        <v>0</v>
      </c>
    </row>
    <row r="9374" spans="2:6" x14ac:dyDescent="0.15">
      <c r="B9374">
        <f ca="1">IF(INDEX(Transactions!$L:$L,ROW()-8)="",TODAY(),INDEX(Transactions!$G:$G,ROW()-8))</f>
        <v>46238</v>
      </c>
      <c r="F9374">
        <f>IF(INDEX(Transactions!$L:$L,ROW()-8)="",0,INDEX(Transactions!$Q:$Q,ROW()-8))</f>
        <v>0</v>
      </c>
    </row>
    <row r="9375" spans="2:6" x14ac:dyDescent="0.15">
      <c r="B9375">
        <f ca="1">IF(INDEX(Transactions!$L:$L,ROW()-8)="",TODAY(),INDEX(Transactions!$G:$G,ROW()-8))</f>
        <v>46238</v>
      </c>
      <c r="F9375">
        <f>IF(INDEX(Transactions!$L:$L,ROW()-8)="",0,INDEX(Transactions!$Q:$Q,ROW()-8))</f>
        <v>0</v>
      </c>
    </row>
    <row r="9376" spans="2:6" x14ac:dyDescent="0.15">
      <c r="B9376">
        <f ca="1">IF(INDEX(Transactions!$L:$L,ROW()-8)="",TODAY(),INDEX(Transactions!$G:$G,ROW()-8))</f>
        <v>46238</v>
      </c>
      <c r="F9376">
        <f>IF(INDEX(Transactions!$L:$L,ROW()-8)="",0,INDEX(Transactions!$Q:$Q,ROW()-8))</f>
        <v>0</v>
      </c>
    </row>
    <row r="9377" spans="2:6" x14ac:dyDescent="0.15">
      <c r="B9377">
        <f ca="1">IF(INDEX(Transactions!$L:$L,ROW()-8)="",TODAY(),INDEX(Transactions!$G:$G,ROW()-8))</f>
        <v>46238</v>
      </c>
      <c r="F9377">
        <f>IF(INDEX(Transactions!$L:$L,ROW()-8)="",0,INDEX(Transactions!$Q:$Q,ROW()-8))</f>
        <v>0</v>
      </c>
    </row>
    <row r="9378" spans="2:6" x14ac:dyDescent="0.15">
      <c r="B9378">
        <f ca="1">IF(INDEX(Transactions!$L:$L,ROW()-8)="",TODAY(),INDEX(Transactions!$G:$G,ROW()-8))</f>
        <v>46238</v>
      </c>
      <c r="F9378">
        <f>IF(INDEX(Transactions!$L:$L,ROW()-8)="",0,INDEX(Transactions!$Q:$Q,ROW()-8))</f>
        <v>0</v>
      </c>
    </row>
    <row r="9379" spans="2:6" x14ac:dyDescent="0.15">
      <c r="B9379">
        <f ca="1">IF(INDEX(Transactions!$L:$L,ROW()-8)="",TODAY(),INDEX(Transactions!$G:$G,ROW()-8))</f>
        <v>46238</v>
      </c>
      <c r="F9379">
        <f>IF(INDEX(Transactions!$L:$L,ROW()-8)="",0,INDEX(Transactions!$Q:$Q,ROW()-8))</f>
        <v>0</v>
      </c>
    </row>
    <row r="9380" spans="2:6" x14ac:dyDescent="0.15">
      <c r="B9380">
        <f ca="1">IF(INDEX(Transactions!$L:$L,ROW()-8)="",TODAY(),INDEX(Transactions!$G:$G,ROW()-8))</f>
        <v>46238</v>
      </c>
      <c r="F9380">
        <f>IF(INDEX(Transactions!$L:$L,ROW()-8)="",0,INDEX(Transactions!$Q:$Q,ROW()-8))</f>
        <v>0</v>
      </c>
    </row>
    <row r="9381" spans="2:6" x14ac:dyDescent="0.15">
      <c r="B9381">
        <f ca="1">IF(INDEX(Transactions!$L:$L,ROW()-8)="",TODAY(),INDEX(Transactions!$G:$G,ROW()-8))</f>
        <v>46238</v>
      </c>
      <c r="F9381">
        <f>IF(INDEX(Transactions!$L:$L,ROW()-8)="",0,INDEX(Transactions!$Q:$Q,ROW()-8))</f>
        <v>0</v>
      </c>
    </row>
    <row r="9382" spans="2:6" x14ac:dyDescent="0.15">
      <c r="B9382">
        <f ca="1">IF(INDEX(Transactions!$L:$L,ROW()-8)="",TODAY(),INDEX(Transactions!$G:$G,ROW()-8))</f>
        <v>46238</v>
      </c>
      <c r="F9382">
        <f>IF(INDEX(Transactions!$L:$L,ROW()-8)="",0,INDEX(Transactions!$Q:$Q,ROW()-8))</f>
        <v>0</v>
      </c>
    </row>
    <row r="9383" spans="2:6" x14ac:dyDescent="0.15">
      <c r="B9383">
        <f ca="1">IF(INDEX(Transactions!$L:$L,ROW()-8)="",TODAY(),INDEX(Transactions!$G:$G,ROW()-8))</f>
        <v>46238</v>
      </c>
      <c r="F9383">
        <f>IF(INDEX(Transactions!$L:$L,ROW()-8)="",0,INDEX(Transactions!$Q:$Q,ROW()-8))</f>
        <v>0</v>
      </c>
    </row>
    <row r="9384" spans="2:6" x14ac:dyDescent="0.15">
      <c r="B9384">
        <f ca="1">IF(INDEX(Transactions!$L:$L,ROW()-8)="",TODAY(),INDEX(Transactions!$G:$G,ROW()-8))</f>
        <v>46238</v>
      </c>
      <c r="F9384">
        <f>IF(INDEX(Transactions!$L:$L,ROW()-8)="",0,INDEX(Transactions!$Q:$Q,ROW()-8))</f>
        <v>0</v>
      </c>
    </row>
    <row r="9385" spans="2:6" x14ac:dyDescent="0.15">
      <c r="B9385">
        <f ca="1">IF(INDEX(Transactions!$L:$L,ROW()-8)="",TODAY(),INDEX(Transactions!$G:$G,ROW()-8))</f>
        <v>46238</v>
      </c>
      <c r="F9385">
        <f>IF(INDEX(Transactions!$L:$L,ROW()-8)="",0,INDEX(Transactions!$Q:$Q,ROW()-8))</f>
        <v>0</v>
      </c>
    </row>
    <row r="9386" spans="2:6" x14ac:dyDescent="0.15">
      <c r="B9386">
        <f ca="1">IF(INDEX(Transactions!$L:$L,ROW()-8)="",TODAY(),INDEX(Transactions!$G:$G,ROW()-8))</f>
        <v>46238</v>
      </c>
      <c r="F9386">
        <f>IF(INDEX(Transactions!$L:$L,ROW()-8)="",0,INDEX(Transactions!$Q:$Q,ROW()-8))</f>
        <v>0</v>
      </c>
    </row>
    <row r="9387" spans="2:6" x14ac:dyDescent="0.15">
      <c r="B9387">
        <f ca="1">IF(INDEX(Transactions!$L:$L,ROW()-8)="",TODAY(),INDEX(Transactions!$G:$G,ROW()-8))</f>
        <v>46238</v>
      </c>
      <c r="F9387">
        <f>IF(INDEX(Transactions!$L:$L,ROW()-8)="",0,INDEX(Transactions!$Q:$Q,ROW()-8))</f>
        <v>0</v>
      </c>
    </row>
    <row r="9388" spans="2:6" x14ac:dyDescent="0.15">
      <c r="B9388">
        <f ca="1">IF(INDEX(Transactions!$L:$L,ROW()-8)="",TODAY(),INDEX(Transactions!$G:$G,ROW()-8))</f>
        <v>46238</v>
      </c>
      <c r="F9388">
        <f>IF(INDEX(Transactions!$L:$L,ROW()-8)="",0,INDEX(Transactions!$Q:$Q,ROW()-8))</f>
        <v>0</v>
      </c>
    </row>
    <row r="9389" spans="2:6" x14ac:dyDescent="0.15">
      <c r="B9389">
        <f ca="1">IF(INDEX(Transactions!$L:$L,ROW()-8)="",TODAY(),INDEX(Transactions!$G:$G,ROW()-8))</f>
        <v>46238</v>
      </c>
      <c r="F9389">
        <f>IF(INDEX(Transactions!$L:$L,ROW()-8)="",0,INDEX(Transactions!$Q:$Q,ROW()-8))</f>
        <v>0</v>
      </c>
    </row>
    <row r="9390" spans="2:6" x14ac:dyDescent="0.15">
      <c r="B9390">
        <f ca="1">IF(INDEX(Transactions!$L:$L,ROW()-8)="",TODAY(),INDEX(Transactions!$G:$G,ROW()-8))</f>
        <v>46238</v>
      </c>
      <c r="F9390">
        <f>IF(INDEX(Transactions!$L:$L,ROW()-8)="",0,INDEX(Transactions!$Q:$Q,ROW()-8))</f>
        <v>0</v>
      </c>
    </row>
    <row r="9391" spans="2:6" x14ac:dyDescent="0.15">
      <c r="B9391">
        <f ca="1">IF(INDEX(Transactions!$L:$L,ROW()-8)="",TODAY(),INDEX(Transactions!$G:$G,ROW()-8))</f>
        <v>46238</v>
      </c>
      <c r="F9391">
        <f>IF(INDEX(Transactions!$L:$L,ROW()-8)="",0,INDEX(Transactions!$Q:$Q,ROW()-8))</f>
        <v>0</v>
      </c>
    </row>
    <row r="9392" spans="2:6" x14ac:dyDescent="0.15">
      <c r="B9392">
        <f ca="1">IF(INDEX(Transactions!$L:$L,ROW()-8)="",TODAY(),INDEX(Transactions!$G:$G,ROW()-8))</f>
        <v>46238</v>
      </c>
      <c r="F9392">
        <f>IF(INDEX(Transactions!$L:$L,ROW()-8)="",0,INDEX(Transactions!$Q:$Q,ROW()-8))</f>
        <v>0</v>
      </c>
    </row>
    <row r="9393" spans="2:6" x14ac:dyDescent="0.15">
      <c r="B9393">
        <f ca="1">IF(INDEX(Transactions!$L:$L,ROW()-8)="",TODAY(),INDEX(Transactions!$G:$G,ROW()-8))</f>
        <v>46238</v>
      </c>
      <c r="F9393">
        <f>IF(INDEX(Transactions!$L:$L,ROW()-8)="",0,INDEX(Transactions!$Q:$Q,ROW()-8))</f>
        <v>0</v>
      </c>
    </row>
    <row r="9394" spans="2:6" x14ac:dyDescent="0.15">
      <c r="B9394">
        <f ca="1">IF(INDEX(Transactions!$L:$L,ROW()-8)="",TODAY(),INDEX(Transactions!$G:$G,ROW()-8))</f>
        <v>46238</v>
      </c>
      <c r="F9394">
        <f>IF(INDEX(Transactions!$L:$L,ROW()-8)="",0,INDEX(Transactions!$Q:$Q,ROW()-8))</f>
        <v>0</v>
      </c>
    </row>
    <row r="9395" spans="2:6" x14ac:dyDescent="0.15">
      <c r="B9395">
        <f ca="1">IF(INDEX(Transactions!$L:$L,ROW()-8)="",TODAY(),INDEX(Transactions!$G:$G,ROW()-8))</f>
        <v>46238</v>
      </c>
      <c r="F9395">
        <f>IF(INDEX(Transactions!$L:$L,ROW()-8)="",0,INDEX(Transactions!$Q:$Q,ROW()-8))</f>
        <v>0</v>
      </c>
    </row>
    <row r="9396" spans="2:6" x14ac:dyDescent="0.15">
      <c r="B9396">
        <f ca="1">IF(INDEX(Transactions!$L:$L,ROW()-8)="",TODAY(),INDEX(Transactions!$G:$G,ROW()-8))</f>
        <v>46238</v>
      </c>
      <c r="F9396">
        <f>IF(INDEX(Transactions!$L:$L,ROW()-8)="",0,INDEX(Transactions!$Q:$Q,ROW()-8))</f>
        <v>0</v>
      </c>
    </row>
    <row r="9397" spans="2:6" x14ac:dyDescent="0.15">
      <c r="B9397">
        <f ca="1">IF(INDEX(Transactions!$L:$L,ROW()-8)="",TODAY(),INDEX(Transactions!$G:$G,ROW()-8))</f>
        <v>46238</v>
      </c>
      <c r="F9397">
        <f>IF(INDEX(Transactions!$L:$L,ROW()-8)="",0,INDEX(Transactions!$Q:$Q,ROW()-8))</f>
        <v>0</v>
      </c>
    </row>
    <row r="9398" spans="2:6" x14ac:dyDescent="0.15">
      <c r="B9398">
        <f ca="1">IF(INDEX(Transactions!$L:$L,ROW()-8)="",TODAY(),INDEX(Transactions!$G:$G,ROW()-8))</f>
        <v>46238</v>
      </c>
      <c r="F9398">
        <f>IF(INDEX(Transactions!$L:$L,ROW()-8)="",0,INDEX(Transactions!$Q:$Q,ROW()-8))</f>
        <v>0</v>
      </c>
    </row>
    <row r="9399" spans="2:6" x14ac:dyDescent="0.15">
      <c r="B9399">
        <f ca="1">IF(INDEX(Transactions!$L:$L,ROW()-8)="",TODAY(),INDEX(Transactions!$G:$G,ROW()-8))</f>
        <v>46238</v>
      </c>
      <c r="F9399">
        <f>IF(INDEX(Transactions!$L:$L,ROW()-8)="",0,INDEX(Transactions!$Q:$Q,ROW()-8))</f>
        <v>0</v>
      </c>
    </row>
    <row r="9400" spans="2:6" x14ac:dyDescent="0.15">
      <c r="B9400">
        <f ca="1">IF(INDEX(Transactions!$L:$L,ROW()-8)="",TODAY(),INDEX(Transactions!$G:$G,ROW()-8))</f>
        <v>46238</v>
      </c>
      <c r="F9400">
        <f>IF(INDEX(Transactions!$L:$L,ROW()-8)="",0,INDEX(Transactions!$Q:$Q,ROW()-8))</f>
        <v>0</v>
      </c>
    </row>
    <row r="9401" spans="2:6" x14ac:dyDescent="0.15">
      <c r="B9401">
        <f ca="1">IF(INDEX(Transactions!$L:$L,ROW()-8)="",TODAY(),INDEX(Transactions!$G:$G,ROW()-8))</f>
        <v>46238</v>
      </c>
      <c r="F9401">
        <f>IF(INDEX(Transactions!$L:$L,ROW()-8)="",0,INDEX(Transactions!$Q:$Q,ROW()-8))</f>
        <v>0</v>
      </c>
    </row>
    <row r="9402" spans="2:6" x14ac:dyDescent="0.15">
      <c r="B9402">
        <f ca="1">IF(INDEX(Transactions!$L:$L,ROW()-8)="",TODAY(),INDEX(Transactions!$G:$G,ROW()-8))</f>
        <v>46238</v>
      </c>
      <c r="F9402">
        <f>IF(INDEX(Transactions!$L:$L,ROW()-8)="",0,INDEX(Transactions!$Q:$Q,ROW()-8))</f>
        <v>0</v>
      </c>
    </row>
    <row r="9403" spans="2:6" x14ac:dyDescent="0.15">
      <c r="B9403">
        <f ca="1">IF(INDEX(Transactions!$L:$L,ROW()-8)="",TODAY(),INDEX(Transactions!$G:$G,ROW()-8))</f>
        <v>46238</v>
      </c>
      <c r="F9403">
        <f>IF(INDEX(Transactions!$L:$L,ROW()-8)="",0,INDEX(Transactions!$Q:$Q,ROW()-8))</f>
        <v>0</v>
      </c>
    </row>
    <row r="9404" spans="2:6" x14ac:dyDescent="0.15">
      <c r="B9404">
        <f ca="1">IF(INDEX(Transactions!$L:$L,ROW()-8)="",TODAY(),INDEX(Transactions!$G:$G,ROW()-8))</f>
        <v>46238</v>
      </c>
      <c r="F9404">
        <f>IF(INDEX(Transactions!$L:$L,ROW()-8)="",0,INDEX(Transactions!$Q:$Q,ROW()-8))</f>
        <v>0</v>
      </c>
    </row>
    <row r="9405" spans="2:6" x14ac:dyDescent="0.15">
      <c r="B9405">
        <f ca="1">IF(INDEX(Transactions!$L:$L,ROW()-8)="",TODAY(),INDEX(Transactions!$G:$G,ROW()-8))</f>
        <v>46238</v>
      </c>
      <c r="F9405">
        <f>IF(INDEX(Transactions!$L:$L,ROW()-8)="",0,INDEX(Transactions!$Q:$Q,ROW()-8))</f>
        <v>0</v>
      </c>
    </row>
    <row r="9406" spans="2:6" x14ac:dyDescent="0.15">
      <c r="B9406">
        <f ca="1">IF(INDEX(Transactions!$L:$L,ROW()-8)="",TODAY(),INDEX(Transactions!$G:$G,ROW()-8))</f>
        <v>46238</v>
      </c>
      <c r="F9406">
        <f>IF(INDEX(Transactions!$L:$L,ROW()-8)="",0,INDEX(Transactions!$Q:$Q,ROW()-8))</f>
        <v>0</v>
      </c>
    </row>
    <row r="9407" spans="2:6" x14ac:dyDescent="0.15">
      <c r="B9407">
        <f ca="1">IF(INDEX(Transactions!$L:$L,ROW()-8)="",TODAY(),INDEX(Transactions!$G:$G,ROW()-8))</f>
        <v>46238</v>
      </c>
      <c r="F9407">
        <f>IF(INDEX(Transactions!$L:$L,ROW()-8)="",0,INDEX(Transactions!$Q:$Q,ROW()-8))</f>
        <v>0</v>
      </c>
    </row>
    <row r="9408" spans="2:6" x14ac:dyDescent="0.15">
      <c r="B9408">
        <f ca="1">IF(INDEX(Transactions!$L:$L,ROW()-8)="",TODAY(),INDEX(Transactions!$G:$G,ROW()-8))</f>
        <v>46238</v>
      </c>
      <c r="F9408">
        <f>IF(INDEX(Transactions!$L:$L,ROW()-8)="",0,INDEX(Transactions!$Q:$Q,ROW()-8))</f>
        <v>0</v>
      </c>
    </row>
    <row r="9409" spans="2:6" x14ac:dyDescent="0.15">
      <c r="B9409">
        <f ca="1">IF(INDEX(Transactions!$L:$L,ROW()-8)="",TODAY(),INDEX(Transactions!$G:$G,ROW()-8))</f>
        <v>46238</v>
      </c>
      <c r="F9409">
        <f>IF(INDEX(Transactions!$L:$L,ROW()-8)="",0,INDEX(Transactions!$Q:$Q,ROW()-8))</f>
        <v>0</v>
      </c>
    </row>
    <row r="9410" spans="2:6" x14ac:dyDescent="0.15">
      <c r="B9410">
        <f ca="1">IF(INDEX(Transactions!$L:$L,ROW()-8)="",TODAY(),INDEX(Transactions!$G:$G,ROW()-8))</f>
        <v>46238</v>
      </c>
      <c r="F9410">
        <f>IF(INDEX(Transactions!$L:$L,ROW()-8)="",0,INDEX(Transactions!$Q:$Q,ROW()-8))</f>
        <v>0</v>
      </c>
    </row>
    <row r="9411" spans="2:6" x14ac:dyDescent="0.15">
      <c r="B9411">
        <f ca="1">IF(INDEX(Transactions!$L:$L,ROW()-8)="",TODAY(),INDEX(Transactions!$G:$G,ROW()-8))</f>
        <v>46238</v>
      </c>
      <c r="F9411">
        <f>IF(INDEX(Transactions!$L:$L,ROW()-8)="",0,INDEX(Transactions!$Q:$Q,ROW()-8))</f>
        <v>0</v>
      </c>
    </row>
    <row r="9412" spans="2:6" x14ac:dyDescent="0.15">
      <c r="B9412">
        <f ca="1">IF(INDEX(Transactions!$L:$L,ROW()-8)="",TODAY(),INDEX(Transactions!$G:$G,ROW()-8))</f>
        <v>46238</v>
      </c>
      <c r="F9412">
        <f>IF(INDEX(Transactions!$L:$L,ROW()-8)="",0,INDEX(Transactions!$Q:$Q,ROW()-8))</f>
        <v>0</v>
      </c>
    </row>
    <row r="9413" spans="2:6" x14ac:dyDescent="0.15">
      <c r="B9413">
        <f ca="1">IF(INDEX(Transactions!$L:$L,ROW()-8)="",TODAY(),INDEX(Transactions!$G:$G,ROW()-8))</f>
        <v>46238</v>
      </c>
      <c r="F9413">
        <f>IF(INDEX(Transactions!$L:$L,ROW()-8)="",0,INDEX(Transactions!$Q:$Q,ROW()-8))</f>
        <v>0</v>
      </c>
    </row>
    <row r="9414" spans="2:6" x14ac:dyDescent="0.15">
      <c r="B9414">
        <f ca="1">IF(INDEX(Transactions!$L:$L,ROW()-8)="",TODAY(),INDEX(Transactions!$G:$G,ROW()-8))</f>
        <v>46238</v>
      </c>
      <c r="F9414">
        <f>IF(INDEX(Transactions!$L:$L,ROW()-8)="",0,INDEX(Transactions!$Q:$Q,ROW()-8))</f>
        <v>0</v>
      </c>
    </row>
    <row r="9415" spans="2:6" x14ac:dyDescent="0.15">
      <c r="B9415">
        <f ca="1">IF(INDEX(Transactions!$L:$L,ROW()-8)="",TODAY(),INDEX(Transactions!$G:$G,ROW()-8))</f>
        <v>46238</v>
      </c>
      <c r="F9415">
        <f>IF(INDEX(Transactions!$L:$L,ROW()-8)="",0,INDEX(Transactions!$Q:$Q,ROW()-8))</f>
        <v>0</v>
      </c>
    </row>
    <row r="9416" spans="2:6" x14ac:dyDescent="0.15">
      <c r="B9416">
        <f ca="1">IF(INDEX(Transactions!$L:$L,ROW()-8)="",TODAY(),INDEX(Transactions!$G:$G,ROW()-8))</f>
        <v>46238</v>
      </c>
      <c r="F9416">
        <f>IF(INDEX(Transactions!$L:$L,ROW()-8)="",0,INDEX(Transactions!$Q:$Q,ROW()-8))</f>
        <v>0</v>
      </c>
    </row>
    <row r="9417" spans="2:6" x14ac:dyDescent="0.15">
      <c r="B9417">
        <f ca="1">IF(INDEX(Transactions!$L:$L,ROW()-8)="",TODAY(),INDEX(Transactions!$G:$G,ROW()-8))</f>
        <v>46238</v>
      </c>
      <c r="F9417">
        <f>IF(INDEX(Transactions!$L:$L,ROW()-8)="",0,INDEX(Transactions!$Q:$Q,ROW()-8))</f>
        <v>0</v>
      </c>
    </row>
    <row r="9418" spans="2:6" x14ac:dyDescent="0.15">
      <c r="B9418">
        <f ca="1">IF(INDEX(Transactions!$L:$L,ROW()-8)="",TODAY(),INDEX(Transactions!$G:$G,ROW()-8))</f>
        <v>46238</v>
      </c>
      <c r="F9418">
        <f>IF(INDEX(Transactions!$L:$L,ROW()-8)="",0,INDEX(Transactions!$Q:$Q,ROW()-8))</f>
        <v>0</v>
      </c>
    </row>
    <row r="9419" spans="2:6" x14ac:dyDescent="0.15">
      <c r="B9419">
        <f ca="1">IF(INDEX(Transactions!$L:$L,ROW()-8)="",TODAY(),INDEX(Transactions!$G:$G,ROW()-8))</f>
        <v>46238</v>
      </c>
      <c r="F9419">
        <f>IF(INDEX(Transactions!$L:$L,ROW()-8)="",0,INDEX(Transactions!$Q:$Q,ROW()-8))</f>
        <v>0</v>
      </c>
    </row>
    <row r="9420" spans="2:6" x14ac:dyDescent="0.15">
      <c r="B9420">
        <f ca="1">IF(INDEX(Transactions!$L:$L,ROW()-8)="",TODAY(),INDEX(Transactions!$G:$G,ROW()-8))</f>
        <v>46238</v>
      </c>
      <c r="F9420">
        <f>IF(INDEX(Transactions!$L:$L,ROW()-8)="",0,INDEX(Transactions!$Q:$Q,ROW()-8))</f>
        <v>0</v>
      </c>
    </row>
    <row r="9421" spans="2:6" x14ac:dyDescent="0.15">
      <c r="B9421">
        <f ca="1">IF(INDEX(Transactions!$L:$L,ROW()-8)="",TODAY(),INDEX(Transactions!$G:$G,ROW()-8))</f>
        <v>46238</v>
      </c>
      <c r="F9421">
        <f>IF(INDEX(Transactions!$L:$L,ROW()-8)="",0,INDEX(Transactions!$Q:$Q,ROW()-8))</f>
        <v>0</v>
      </c>
    </row>
    <row r="9422" spans="2:6" x14ac:dyDescent="0.15">
      <c r="B9422">
        <f ca="1">IF(INDEX(Transactions!$L:$L,ROW()-8)="",TODAY(),INDEX(Transactions!$G:$G,ROW()-8))</f>
        <v>46238</v>
      </c>
      <c r="F9422">
        <f>IF(INDEX(Transactions!$L:$L,ROW()-8)="",0,INDEX(Transactions!$Q:$Q,ROW()-8))</f>
        <v>0</v>
      </c>
    </row>
    <row r="9423" spans="2:6" x14ac:dyDescent="0.15">
      <c r="B9423">
        <f ca="1">IF(INDEX(Transactions!$L:$L,ROW()-8)="",TODAY(),INDEX(Transactions!$G:$G,ROW()-8))</f>
        <v>46238</v>
      </c>
      <c r="F9423">
        <f>IF(INDEX(Transactions!$L:$L,ROW()-8)="",0,INDEX(Transactions!$Q:$Q,ROW()-8))</f>
        <v>0</v>
      </c>
    </row>
    <row r="9424" spans="2:6" x14ac:dyDescent="0.15">
      <c r="B9424">
        <f ca="1">IF(INDEX(Transactions!$L:$L,ROW()-8)="",TODAY(),INDEX(Transactions!$G:$G,ROW()-8))</f>
        <v>46238</v>
      </c>
      <c r="F9424">
        <f>IF(INDEX(Transactions!$L:$L,ROW()-8)="",0,INDEX(Transactions!$Q:$Q,ROW()-8))</f>
        <v>0</v>
      </c>
    </row>
    <row r="9425" spans="2:6" x14ac:dyDescent="0.15">
      <c r="B9425">
        <f ca="1">IF(INDEX(Transactions!$L:$L,ROW()-8)="",TODAY(),INDEX(Transactions!$G:$G,ROW()-8))</f>
        <v>46238</v>
      </c>
      <c r="F9425">
        <f>IF(INDEX(Transactions!$L:$L,ROW()-8)="",0,INDEX(Transactions!$Q:$Q,ROW()-8))</f>
        <v>0</v>
      </c>
    </row>
    <row r="9426" spans="2:6" x14ac:dyDescent="0.15">
      <c r="B9426">
        <f ca="1">IF(INDEX(Transactions!$L:$L,ROW()-8)="",TODAY(),INDEX(Transactions!$G:$G,ROW()-8))</f>
        <v>46238</v>
      </c>
      <c r="F9426">
        <f>IF(INDEX(Transactions!$L:$L,ROW()-8)="",0,INDEX(Transactions!$Q:$Q,ROW()-8))</f>
        <v>0</v>
      </c>
    </row>
    <row r="9427" spans="2:6" x14ac:dyDescent="0.15">
      <c r="B9427">
        <f ca="1">IF(INDEX(Transactions!$L:$L,ROW()-8)="",TODAY(),INDEX(Transactions!$G:$G,ROW()-8))</f>
        <v>46238</v>
      </c>
      <c r="F9427">
        <f>IF(INDEX(Transactions!$L:$L,ROW()-8)="",0,INDEX(Transactions!$Q:$Q,ROW()-8))</f>
        <v>0</v>
      </c>
    </row>
    <row r="9428" spans="2:6" x14ac:dyDescent="0.15">
      <c r="B9428">
        <f ca="1">IF(INDEX(Transactions!$L:$L,ROW()-8)="",TODAY(),INDEX(Transactions!$G:$G,ROW()-8))</f>
        <v>46238</v>
      </c>
      <c r="F9428">
        <f>IF(INDEX(Transactions!$L:$L,ROW()-8)="",0,INDEX(Transactions!$Q:$Q,ROW()-8))</f>
        <v>0</v>
      </c>
    </row>
    <row r="9429" spans="2:6" x14ac:dyDescent="0.15">
      <c r="B9429">
        <f ca="1">IF(INDEX(Transactions!$L:$L,ROW()-8)="",TODAY(),INDEX(Transactions!$G:$G,ROW()-8))</f>
        <v>46238</v>
      </c>
      <c r="F9429">
        <f>IF(INDEX(Transactions!$L:$L,ROW()-8)="",0,INDEX(Transactions!$Q:$Q,ROW()-8))</f>
        <v>0</v>
      </c>
    </row>
    <row r="9430" spans="2:6" x14ac:dyDescent="0.15">
      <c r="B9430">
        <f ca="1">IF(INDEX(Transactions!$L:$L,ROW()-8)="",TODAY(),INDEX(Transactions!$G:$G,ROW()-8))</f>
        <v>46238</v>
      </c>
      <c r="F9430">
        <f>IF(INDEX(Transactions!$L:$L,ROW()-8)="",0,INDEX(Transactions!$Q:$Q,ROW()-8))</f>
        <v>0</v>
      </c>
    </row>
    <row r="9431" spans="2:6" x14ac:dyDescent="0.15">
      <c r="B9431">
        <f ca="1">IF(INDEX(Transactions!$L:$L,ROW()-8)="",TODAY(),INDEX(Transactions!$G:$G,ROW()-8))</f>
        <v>46238</v>
      </c>
      <c r="F9431">
        <f>IF(INDEX(Transactions!$L:$L,ROW()-8)="",0,INDEX(Transactions!$Q:$Q,ROW()-8))</f>
        <v>0</v>
      </c>
    </row>
    <row r="9432" spans="2:6" x14ac:dyDescent="0.15">
      <c r="B9432">
        <f ca="1">IF(INDEX(Transactions!$L:$L,ROW()-8)="",TODAY(),INDEX(Transactions!$G:$G,ROW()-8))</f>
        <v>46238</v>
      </c>
      <c r="F9432">
        <f>IF(INDEX(Transactions!$L:$L,ROW()-8)="",0,INDEX(Transactions!$Q:$Q,ROW()-8))</f>
        <v>0</v>
      </c>
    </row>
    <row r="9433" spans="2:6" x14ac:dyDescent="0.15">
      <c r="B9433">
        <f ca="1">IF(INDEX(Transactions!$L:$L,ROW()-8)="",TODAY(),INDEX(Transactions!$G:$G,ROW()-8))</f>
        <v>46238</v>
      </c>
      <c r="F9433">
        <f>IF(INDEX(Transactions!$L:$L,ROW()-8)="",0,INDEX(Transactions!$Q:$Q,ROW()-8))</f>
        <v>0</v>
      </c>
    </row>
    <row r="9434" spans="2:6" x14ac:dyDescent="0.15">
      <c r="B9434">
        <f ca="1">IF(INDEX(Transactions!$L:$L,ROW()-8)="",TODAY(),INDEX(Transactions!$G:$G,ROW()-8))</f>
        <v>46238</v>
      </c>
      <c r="F9434">
        <f>IF(INDEX(Transactions!$L:$L,ROW()-8)="",0,INDEX(Transactions!$Q:$Q,ROW()-8))</f>
        <v>0</v>
      </c>
    </row>
    <row r="9435" spans="2:6" x14ac:dyDescent="0.15">
      <c r="B9435">
        <f ca="1">IF(INDEX(Transactions!$L:$L,ROW()-8)="",TODAY(),INDEX(Transactions!$G:$G,ROW()-8))</f>
        <v>46238</v>
      </c>
      <c r="F9435">
        <f>IF(INDEX(Transactions!$L:$L,ROW()-8)="",0,INDEX(Transactions!$Q:$Q,ROW()-8))</f>
        <v>0</v>
      </c>
    </row>
    <row r="9436" spans="2:6" x14ac:dyDescent="0.15">
      <c r="B9436">
        <f ca="1">IF(INDEX(Transactions!$L:$L,ROW()-8)="",TODAY(),INDEX(Transactions!$G:$G,ROW()-8))</f>
        <v>46238</v>
      </c>
      <c r="F9436">
        <f>IF(INDEX(Transactions!$L:$L,ROW()-8)="",0,INDEX(Transactions!$Q:$Q,ROW()-8))</f>
        <v>0</v>
      </c>
    </row>
    <row r="9437" spans="2:6" x14ac:dyDescent="0.15">
      <c r="B9437">
        <f ca="1">IF(INDEX(Transactions!$L:$L,ROW()-8)="",TODAY(),INDEX(Transactions!$G:$G,ROW()-8))</f>
        <v>46238</v>
      </c>
      <c r="F9437">
        <f>IF(INDEX(Transactions!$L:$L,ROW()-8)="",0,INDEX(Transactions!$Q:$Q,ROW()-8))</f>
        <v>0</v>
      </c>
    </row>
    <row r="9438" spans="2:6" x14ac:dyDescent="0.15">
      <c r="B9438">
        <f ca="1">IF(INDEX(Transactions!$L:$L,ROW()-8)="",TODAY(),INDEX(Transactions!$G:$G,ROW()-8))</f>
        <v>46238</v>
      </c>
      <c r="F9438">
        <f>IF(INDEX(Transactions!$L:$L,ROW()-8)="",0,INDEX(Transactions!$Q:$Q,ROW()-8))</f>
        <v>0</v>
      </c>
    </row>
    <row r="9439" spans="2:6" x14ac:dyDescent="0.15">
      <c r="B9439">
        <f ca="1">IF(INDEX(Transactions!$L:$L,ROW()-8)="",TODAY(),INDEX(Transactions!$G:$G,ROW()-8))</f>
        <v>46238</v>
      </c>
      <c r="F9439">
        <f>IF(INDEX(Transactions!$L:$L,ROW()-8)="",0,INDEX(Transactions!$Q:$Q,ROW()-8))</f>
        <v>0</v>
      </c>
    </row>
    <row r="9440" spans="2:6" x14ac:dyDescent="0.15">
      <c r="B9440">
        <f ca="1">IF(INDEX(Transactions!$L:$L,ROW()-8)="",TODAY(),INDEX(Transactions!$G:$G,ROW()-8))</f>
        <v>46238</v>
      </c>
      <c r="F9440">
        <f>IF(INDEX(Transactions!$L:$L,ROW()-8)="",0,INDEX(Transactions!$Q:$Q,ROW()-8))</f>
        <v>0</v>
      </c>
    </row>
    <row r="9441" spans="2:6" x14ac:dyDescent="0.15">
      <c r="B9441">
        <f ca="1">IF(INDEX(Transactions!$L:$L,ROW()-8)="",TODAY(),INDEX(Transactions!$G:$G,ROW()-8))</f>
        <v>46238</v>
      </c>
      <c r="F9441">
        <f>IF(INDEX(Transactions!$L:$L,ROW()-8)="",0,INDEX(Transactions!$Q:$Q,ROW()-8))</f>
        <v>0</v>
      </c>
    </row>
    <row r="9442" spans="2:6" x14ac:dyDescent="0.15">
      <c r="B9442">
        <f ca="1">IF(INDEX(Transactions!$L:$L,ROW()-8)="",TODAY(),INDEX(Transactions!$G:$G,ROW()-8))</f>
        <v>46238</v>
      </c>
      <c r="F9442">
        <f>IF(INDEX(Transactions!$L:$L,ROW()-8)="",0,INDEX(Transactions!$Q:$Q,ROW()-8))</f>
        <v>0</v>
      </c>
    </row>
    <row r="9443" spans="2:6" x14ac:dyDescent="0.15">
      <c r="B9443">
        <f ca="1">IF(INDEX(Transactions!$L:$L,ROW()-8)="",TODAY(),INDEX(Transactions!$G:$G,ROW()-8))</f>
        <v>46238</v>
      </c>
      <c r="F9443">
        <f>IF(INDEX(Transactions!$L:$L,ROW()-8)="",0,INDEX(Transactions!$Q:$Q,ROW()-8))</f>
        <v>0</v>
      </c>
    </row>
    <row r="9444" spans="2:6" x14ac:dyDescent="0.15">
      <c r="B9444">
        <f ca="1">IF(INDEX(Transactions!$L:$L,ROW()-8)="",TODAY(),INDEX(Transactions!$G:$G,ROW()-8))</f>
        <v>46238</v>
      </c>
      <c r="F9444">
        <f>IF(INDEX(Transactions!$L:$L,ROW()-8)="",0,INDEX(Transactions!$Q:$Q,ROW()-8))</f>
        <v>0</v>
      </c>
    </row>
    <row r="9445" spans="2:6" x14ac:dyDescent="0.15">
      <c r="B9445">
        <f ca="1">IF(INDEX(Transactions!$L:$L,ROW()-8)="",TODAY(),INDEX(Transactions!$G:$G,ROW()-8))</f>
        <v>46238</v>
      </c>
      <c r="F9445">
        <f>IF(INDEX(Transactions!$L:$L,ROW()-8)="",0,INDEX(Transactions!$Q:$Q,ROW()-8))</f>
        <v>0</v>
      </c>
    </row>
    <row r="9446" spans="2:6" x14ac:dyDescent="0.15">
      <c r="B9446">
        <f ca="1">IF(INDEX(Transactions!$L:$L,ROW()-8)="",TODAY(),INDEX(Transactions!$G:$G,ROW()-8))</f>
        <v>46238</v>
      </c>
      <c r="F9446">
        <f>IF(INDEX(Transactions!$L:$L,ROW()-8)="",0,INDEX(Transactions!$Q:$Q,ROW()-8))</f>
        <v>0</v>
      </c>
    </row>
    <row r="9447" spans="2:6" x14ac:dyDescent="0.15">
      <c r="B9447">
        <f ca="1">IF(INDEX(Transactions!$L:$L,ROW()-8)="",TODAY(),INDEX(Transactions!$G:$G,ROW()-8))</f>
        <v>46238</v>
      </c>
      <c r="F9447">
        <f>IF(INDEX(Transactions!$L:$L,ROW()-8)="",0,INDEX(Transactions!$Q:$Q,ROW()-8))</f>
        <v>0</v>
      </c>
    </row>
    <row r="9448" spans="2:6" x14ac:dyDescent="0.15">
      <c r="B9448">
        <f ca="1">IF(INDEX(Transactions!$L:$L,ROW()-8)="",TODAY(),INDEX(Transactions!$G:$G,ROW()-8))</f>
        <v>46238</v>
      </c>
      <c r="F9448">
        <f>IF(INDEX(Transactions!$L:$L,ROW()-8)="",0,INDEX(Transactions!$Q:$Q,ROW()-8))</f>
        <v>0</v>
      </c>
    </row>
    <row r="9449" spans="2:6" x14ac:dyDescent="0.15">
      <c r="B9449">
        <f ca="1">IF(INDEX(Transactions!$L:$L,ROW()-8)="",TODAY(),INDEX(Transactions!$G:$G,ROW()-8))</f>
        <v>46238</v>
      </c>
      <c r="F9449">
        <f>IF(INDEX(Transactions!$L:$L,ROW()-8)="",0,INDEX(Transactions!$Q:$Q,ROW()-8))</f>
        <v>0</v>
      </c>
    </row>
    <row r="9450" spans="2:6" x14ac:dyDescent="0.15">
      <c r="B9450">
        <f ca="1">IF(INDEX(Transactions!$L:$L,ROW()-8)="",TODAY(),INDEX(Transactions!$G:$G,ROW()-8))</f>
        <v>46238</v>
      </c>
      <c r="F9450">
        <f>IF(INDEX(Transactions!$L:$L,ROW()-8)="",0,INDEX(Transactions!$Q:$Q,ROW()-8))</f>
        <v>0</v>
      </c>
    </row>
    <row r="9451" spans="2:6" x14ac:dyDescent="0.15">
      <c r="B9451">
        <f ca="1">IF(INDEX(Transactions!$L:$L,ROW()-8)="",TODAY(),INDEX(Transactions!$G:$G,ROW()-8))</f>
        <v>46238</v>
      </c>
      <c r="F9451">
        <f>IF(INDEX(Transactions!$L:$L,ROW()-8)="",0,INDEX(Transactions!$Q:$Q,ROW()-8))</f>
        <v>0</v>
      </c>
    </row>
    <row r="9452" spans="2:6" x14ac:dyDescent="0.15">
      <c r="B9452">
        <f ca="1">IF(INDEX(Transactions!$L:$L,ROW()-8)="",TODAY(),INDEX(Transactions!$G:$G,ROW()-8))</f>
        <v>46238</v>
      </c>
      <c r="F9452">
        <f>IF(INDEX(Transactions!$L:$L,ROW()-8)="",0,INDEX(Transactions!$Q:$Q,ROW()-8))</f>
        <v>0</v>
      </c>
    </row>
    <row r="9453" spans="2:6" x14ac:dyDescent="0.15">
      <c r="B9453">
        <f ca="1">IF(INDEX(Transactions!$L:$L,ROW()-8)="",TODAY(),INDEX(Transactions!$G:$G,ROW()-8))</f>
        <v>46238</v>
      </c>
      <c r="F9453">
        <f>IF(INDEX(Transactions!$L:$L,ROW()-8)="",0,INDEX(Transactions!$Q:$Q,ROW()-8))</f>
        <v>0</v>
      </c>
    </row>
    <row r="9454" spans="2:6" x14ac:dyDescent="0.15">
      <c r="B9454">
        <f ca="1">IF(INDEX(Transactions!$L:$L,ROW()-8)="",TODAY(),INDEX(Transactions!$G:$G,ROW()-8))</f>
        <v>46238</v>
      </c>
      <c r="F9454">
        <f>IF(INDEX(Transactions!$L:$L,ROW()-8)="",0,INDEX(Transactions!$Q:$Q,ROW()-8))</f>
        <v>0</v>
      </c>
    </row>
    <row r="9455" spans="2:6" x14ac:dyDescent="0.15">
      <c r="B9455">
        <f ca="1">IF(INDEX(Transactions!$L:$L,ROW()-8)="",TODAY(),INDEX(Transactions!$G:$G,ROW()-8))</f>
        <v>46238</v>
      </c>
      <c r="F9455">
        <f>IF(INDEX(Transactions!$L:$L,ROW()-8)="",0,INDEX(Transactions!$Q:$Q,ROW()-8))</f>
        <v>0</v>
      </c>
    </row>
    <row r="9456" spans="2:6" x14ac:dyDescent="0.15">
      <c r="B9456">
        <f ca="1">IF(INDEX(Transactions!$L:$L,ROW()-8)="",TODAY(),INDEX(Transactions!$G:$G,ROW()-8))</f>
        <v>46238</v>
      </c>
      <c r="F9456">
        <f>IF(INDEX(Transactions!$L:$L,ROW()-8)="",0,INDEX(Transactions!$Q:$Q,ROW()-8))</f>
        <v>0</v>
      </c>
    </row>
    <row r="9457" spans="2:6" x14ac:dyDescent="0.15">
      <c r="B9457">
        <f ca="1">IF(INDEX(Transactions!$L:$L,ROW()-8)="",TODAY(),INDEX(Transactions!$G:$G,ROW()-8))</f>
        <v>46238</v>
      </c>
      <c r="F9457">
        <f>IF(INDEX(Transactions!$L:$L,ROW()-8)="",0,INDEX(Transactions!$Q:$Q,ROW()-8))</f>
        <v>0</v>
      </c>
    </row>
    <row r="9458" spans="2:6" x14ac:dyDescent="0.15">
      <c r="B9458">
        <f ca="1">IF(INDEX(Transactions!$L:$L,ROW()-8)="",TODAY(),INDEX(Transactions!$G:$G,ROW()-8))</f>
        <v>46238</v>
      </c>
      <c r="F9458">
        <f>IF(INDEX(Transactions!$L:$L,ROW()-8)="",0,INDEX(Transactions!$Q:$Q,ROW()-8))</f>
        <v>0</v>
      </c>
    </row>
    <row r="9459" spans="2:6" x14ac:dyDescent="0.15">
      <c r="B9459">
        <f ca="1">IF(INDEX(Transactions!$L:$L,ROW()-8)="",TODAY(),INDEX(Transactions!$G:$G,ROW()-8))</f>
        <v>46238</v>
      </c>
      <c r="F9459">
        <f>IF(INDEX(Transactions!$L:$L,ROW()-8)="",0,INDEX(Transactions!$Q:$Q,ROW()-8))</f>
        <v>0</v>
      </c>
    </row>
    <row r="9460" spans="2:6" x14ac:dyDescent="0.15">
      <c r="B9460">
        <f ca="1">IF(INDEX(Transactions!$L:$L,ROW()-8)="",TODAY(),INDEX(Transactions!$G:$G,ROW()-8))</f>
        <v>46238</v>
      </c>
      <c r="F9460">
        <f>IF(INDEX(Transactions!$L:$L,ROW()-8)="",0,INDEX(Transactions!$Q:$Q,ROW()-8))</f>
        <v>0</v>
      </c>
    </row>
    <row r="9461" spans="2:6" x14ac:dyDescent="0.15">
      <c r="B9461">
        <f ca="1">IF(INDEX(Transactions!$L:$L,ROW()-8)="",TODAY(),INDEX(Transactions!$G:$G,ROW()-8))</f>
        <v>46238</v>
      </c>
      <c r="F9461">
        <f>IF(INDEX(Transactions!$L:$L,ROW()-8)="",0,INDEX(Transactions!$Q:$Q,ROW()-8))</f>
        <v>0</v>
      </c>
    </row>
    <row r="9462" spans="2:6" x14ac:dyDescent="0.15">
      <c r="B9462">
        <f ca="1">IF(INDEX(Transactions!$L:$L,ROW()-8)="",TODAY(),INDEX(Transactions!$G:$G,ROW()-8))</f>
        <v>46238</v>
      </c>
      <c r="F9462">
        <f>IF(INDEX(Transactions!$L:$L,ROW()-8)="",0,INDEX(Transactions!$Q:$Q,ROW()-8))</f>
        <v>0</v>
      </c>
    </row>
    <row r="9463" spans="2:6" x14ac:dyDescent="0.15">
      <c r="B9463">
        <f ca="1">IF(INDEX(Transactions!$L:$L,ROW()-8)="",TODAY(),INDEX(Transactions!$G:$G,ROW()-8))</f>
        <v>46238</v>
      </c>
      <c r="F9463">
        <f>IF(INDEX(Transactions!$L:$L,ROW()-8)="",0,INDEX(Transactions!$Q:$Q,ROW()-8))</f>
        <v>0</v>
      </c>
    </row>
    <row r="9464" spans="2:6" x14ac:dyDescent="0.15">
      <c r="B9464">
        <f ca="1">IF(INDEX(Transactions!$L:$L,ROW()-8)="",TODAY(),INDEX(Transactions!$G:$G,ROW()-8))</f>
        <v>46238</v>
      </c>
      <c r="F9464">
        <f>IF(INDEX(Transactions!$L:$L,ROW()-8)="",0,INDEX(Transactions!$Q:$Q,ROW()-8))</f>
        <v>0</v>
      </c>
    </row>
    <row r="9465" spans="2:6" x14ac:dyDescent="0.15">
      <c r="B9465">
        <f ca="1">IF(INDEX(Transactions!$L:$L,ROW()-8)="",TODAY(),INDEX(Transactions!$G:$G,ROW()-8))</f>
        <v>46238</v>
      </c>
      <c r="F9465">
        <f>IF(INDEX(Transactions!$L:$L,ROW()-8)="",0,INDEX(Transactions!$Q:$Q,ROW()-8))</f>
        <v>0</v>
      </c>
    </row>
    <row r="9466" spans="2:6" x14ac:dyDescent="0.15">
      <c r="B9466">
        <f ca="1">IF(INDEX(Transactions!$L:$L,ROW()-8)="",TODAY(),INDEX(Transactions!$G:$G,ROW()-8))</f>
        <v>46238</v>
      </c>
      <c r="F9466">
        <f>IF(INDEX(Transactions!$L:$L,ROW()-8)="",0,INDEX(Transactions!$Q:$Q,ROW()-8))</f>
        <v>0</v>
      </c>
    </row>
    <row r="9467" spans="2:6" x14ac:dyDescent="0.15">
      <c r="B9467">
        <f ca="1">IF(INDEX(Transactions!$L:$L,ROW()-8)="",TODAY(),INDEX(Transactions!$G:$G,ROW()-8))</f>
        <v>46238</v>
      </c>
      <c r="F9467">
        <f>IF(INDEX(Transactions!$L:$L,ROW()-8)="",0,INDEX(Transactions!$Q:$Q,ROW()-8))</f>
        <v>0</v>
      </c>
    </row>
    <row r="9468" spans="2:6" x14ac:dyDescent="0.15">
      <c r="B9468">
        <f ca="1">IF(INDEX(Transactions!$L:$L,ROW()-8)="",TODAY(),INDEX(Transactions!$G:$G,ROW()-8))</f>
        <v>46238</v>
      </c>
      <c r="F9468">
        <f>IF(INDEX(Transactions!$L:$L,ROW()-8)="",0,INDEX(Transactions!$Q:$Q,ROW()-8))</f>
        <v>0</v>
      </c>
    </row>
    <row r="9469" spans="2:6" x14ac:dyDescent="0.15">
      <c r="B9469">
        <f ca="1">IF(INDEX(Transactions!$L:$L,ROW()-8)="",TODAY(),INDEX(Transactions!$G:$G,ROW()-8))</f>
        <v>46238</v>
      </c>
      <c r="F9469">
        <f>IF(INDEX(Transactions!$L:$L,ROW()-8)="",0,INDEX(Transactions!$Q:$Q,ROW()-8))</f>
        <v>0</v>
      </c>
    </row>
    <row r="9470" spans="2:6" x14ac:dyDescent="0.15">
      <c r="B9470">
        <f ca="1">IF(INDEX(Transactions!$L:$L,ROW()-8)="",TODAY(),INDEX(Transactions!$G:$G,ROW()-8))</f>
        <v>46238</v>
      </c>
      <c r="F9470">
        <f>IF(INDEX(Transactions!$L:$L,ROW()-8)="",0,INDEX(Transactions!$Q:$Q,ROW()-8))</f>
        <v>0</v>
      </c>
    </row>
    <row r="9471" spans="2:6" x14ac:dyDescent="0.15">
      <c r="B9471">
        <f ca="1">IF(INDEX(Transactions!$L:$L,ROW()-8)="",TODAY(),INDEX(Transactions!$G:$G,ROW()-8))</f>
        <v>46238</v>
      </c>
      <c r="F9471">
        <f>IF(INDEX(Transactions!$L:$L,ROW()-8)="",0,INDEX(Transactions!$Q:$Q,ROW()-8))</f>
        <v>0</v>
      </c>
    </row>
    <row r="9472" spans="2:6" x14ac:dyDescent="0.15">
      <c r="B9472">
        <f ca="1">IF(INDEX(Transactions!$L:$L,ROW()-8)="",TODAY(),INDEX(Transactions!$G:$G,ROW()-8))</f>
        <v>46238</v>
      </c>
      <c r="F9472">
        <f>IF(INDEX(Transactions!$L:$L,ROW()-8)="",0,INDEX(Transactions!$Q:$Q,ROW()-8))</f>
        <v>0</v>
      </c>
    </row>
    <row r="9473" spans="2:6" x14ac:dyDescent="0.15">
      <c r="B9473">
        <f ca="1">IF(INDEX(Transactions!$L:$L,ROW()-8)="",TODAY(),INDEX(Transactions!$G:$G,ROW()-8))</f>
        <v>46238</v>
      </c>
      <c r="F9473">
        <f>IF(INDEX(Transactions!$L:$L,ROW()-8)="",0,INDEX(Transactions!$Q:$Q,ROW()-8))</f>
        <v>0</v>
      </c>
    </row>
    <row r="9474" spans="2:6" x14ac:dyDescent="0.15">
      <c r="B9474">
        <f ca="1">IF(INDEX(Transactions!$L:$L,ROW()-8)="",TODAY(),INDEX(Transactions!$G:$G,ROW()-8))</f>
        <v>46238</v>
      </c>
      <c r="F9474">
        <f>IF(INDEX(Transactions!$L:$L,ROW()-8)="",0,INDEX(Transactions!$Q:$Q,ROW()-8))</f>
        <v>0</v>
      </c>
    </row>
    <row r="9475" spans="2:6" x14ac:dyDescent="0.15">
      <c r="B9475">
        <f ca="1">IF(INDEX(Transactions!$L:$L,ROW()-8)="",TODAY(),INDEX(Transactions!$G:$G,ROW()-8))</f>
        <v>46238</v>
      </c>
      <c r="F9475">
        <f>IF(INDEX(Transactions!$L:$L,ROW()-8)="",0,INDEX(Transactions!$Q:$Q,ROW()-8))</f>
        <v>0</v>
      </c>
    </row>
    <row r="9476" spans="2:6" x14ac:dyDescent="0.15">
      <c r="B9476">
        <f ca="1">IF(INDEX(Transactions!$L:$L,ROW()-8)="",TODAY(),INDEX(Transactions!$G:$G,ROW()-8))</f>
        <v>46238</v>
      </c>
      <c r="F9476">
        <f>IF(INDEX(Transactions!$L:$L,ROW()-8)="",0,INDEX(Transactions!$Q:$Q,ROW()-8))</f>
        <v>0</v>
      </c>
    </row>
    <row r="9477" spans="2:6" x14ac:dyDescent="0.15">
      <c r="B9477">
        <f ca="1">IF(INDEX(Transactions!$L:$L,ROW()-8)="",TODAY(),INDEX(Transactions!$G:$G,ROW()-8))</f>
        <v>46238</v>
      </c>
      <c r="F9477">
        <f>IF(INDEX(Transactions!$L:$L,ROW()-8)="",0,INDEX(Transactions!$Q:$Q,ROW()-8))</f>
        <v>0</v>
      </c>
    </row>
    <row r="9478" spans="2:6" x14ac:dyDescent="0.15">
      <c r="B9478">
        <f ca="1">IF(INDEX(Transactions!$L:$L,ROW()-8)="",TODAY(),INDEX(Transactions!$G:$G,ROW()-8))</f>
        <v>46238</v>
      </c>
      <c r="F9478">
        <f>IF(INDEX(Transactions!$L:$L,ROW()-8)="",0,INDEX(Transactions!$Q:$Q,ROW()-8))</f>
        <v>0</v>
      </c>
    </row>
    <row r="9479" spans="2:6" x14ac:dyDescent="0.15">
      <c r="B9479">
        <f ca="1">IF(INDEX(Transactions!$L:$L,ROW()-8)="",TODAY(),INDEX(Transactions!$G:$G,ROW()-8))</f>
        <v>46238</v>
      </c>
      <c r="F9479">
        <f>IF(INDEX(Transactions!$L:$L,ROW()-8)="",0,INDEX(Transactions!$Q:$Q,ROW()-8))</f>
        <v>0</v>
      </c>
    </row>
    <row r="9480" spans="2:6" x14ac:dyDescent="0.15">
      <c r="B9480">
        <f ca="1">IF(INDEX(Transactions!$L:$L,ROW()-8)="",TODAY(),INDEX(Transactions!$G:$G,ROW()-8))</f>
        <v>46238</v>
      </c>
      <c r="F9480">
        <f>IF(INDEX(Transactions!$L:$L,ROW()-8)="",0,INDEX(Transactions!$Q:$Q,ROW()-8))</f>
        <v>0</v>
      </c>
    </row>
    <row r="9481" spans="2:6" x14ac:dyDescent="0.15">
      <c r="B9481">
        <f ca="1">IF(INDEX(Transactions!$L:$L,ROW()-8)="",TODAY(),INDEX(Transactions!$G:$G,ROW()-8))</f>
        <v>46238</v>
      </c>
      <c r="F9481">
        <f>IF(INDEX(Transactions!$L:$L,ROW()-8)="",0,INDEX(Transactions!$Q:$Q,ROW()-8))</f>
        <v>0</v>
      </c>
    </row>
    <row r="9482" spans="2:6" x14ac:dyDescent="0.15">
      <c r="B9482">
        <f ca="1">IF(INDEX(Transactions!$L:$L,ROW()-8)="",TODAY(),INDEX(Transactions!$G:$G,ROW()-8))</f>
        <v>46238</v>
      </c>
      <c r="F9482">
        <f>IF(INDEX(Transactions!$L:$L,ROW()-8)="",0,INDEX(Transactions!$Q:$Q,ROW()-8))</f>
        <v>0</v>
      </c>
    </row>
    <row r="9483" spans="2:6" x14ac:dyDescent="0.15">
      <c r="B9483">
        <f ca="1">IF(INDEX(Transactions!$L:$L,ROW()-8)="",TODAY(),INDEX(Transactions!$G:$G,ROW()-8))</f>
        <v>46238</v>
      </c>
      <c r="F9483">
        <f>IF(INDEX(Transactions!$L:$L,ROW()-8)="",0,INDEX(Transactions!$Q:$Q,ROW()-8))</f>
        <v>0</v>
      </c>
    </row>
    <row r="9484" spans="2:6" x14ac:dyDescent="0.15">
      <c r="B9484">
        <f ca="1">IF(INDEX(Transactions!$L:$L,ROW()-8)="",TODAY(),INDEX(Transactions!$G:$G,ROW()-8))</f>
        <v>46238</v>
      </c>
      <c r="F9484">
        <f>IF(INDEX(Transactions!$L:$L,ROW()-8)="",0,INDEX(Transactions!$Q:$Q,ROW()-8))</f>
        <v>0</v>
      </c>
    </row>
    <row r="9485" spans="2:6" x14ac:dyDescent="0.15">
      <c r="B9485">
        <f ca="1">IF(INDEX(Transactions!$L:$L,ROW()-8)="",TODAY(),INDEX(Transactions!$G:$G,ROW()-8))</f>
        <v>46238</v>
      </c>
      <c r="F9485">
        <f>IF(INDEX(Transactions!$L:$L,ROW()-8)="",0,INDEX(Transactions!$Q:$Q,ROW()-8))</f>
        <v>0</v>
      </c>
    </row>
    <row r="9486" spans="2:6" x14ac:dyDescent="0.15">
      <c r="B9486">
        <f ca="1">IF(INDEX(Transactions!$L:$L,ROW()-8)="",TODAY(),INDEX(Transactions!$G:$G,ROW()-8))</f>
        <v>46238</v>
      </c>
      <c r="F9486">
        <f>IF(INDEX(Transactions!$L:$L,ROW()-8)="",0,INDEX(Transactions!$Q:$Q,ROW()-8))</f>
        <v>0</v>
      </c>
    </row>
    <row r="9487" spans="2:6" x14ac:dyDescent="0.15">
      <c r="B9487">
        <f ca="1">IF(INDEX(Transactions!$L:$L,ROW()-8)="",TODAY(),INDEX(Transactions!$G:$G,ROW()-8))</f>
        <v>46238</v>
      </c>
      <c r="F9487">
        <f>IF(INDEX(Transactions!$L:$L,ROW()-8)="",0,INDEX(Transactions!$Q:$Q,ROW()-8))</f>
        <v>0</v>
      </c>
    </row>
    <row r="9488" spans="2:6" x14ac:dyDescent="0.15">
      <c r="B9488">
        <f ca="1">IF(INDEX(Transactions!$L:$L,ROW()-8)="",TODAY(),INDEX(Transactions!$G:$G,ROW()-8))</f>
        <v>46238</v>
      </c>
      <c r="F9488">
        <f>IF(INDEX(Transactions!$L:$L,ROW()-8)="",0,INDEX(Transactions!$Q:$Q,ROW()-8))</f>
        <v>0</v>
      </c>
    </row>
    <row r="9489" spans="2:6" x14ac:dyDescent="0.15">
      <c r="B9489">
        <f ca="1">IF(INDEX(Transactions!$L:$L,ROW()-8)="",TODAY(),INDEX(Transactions!$G:$G,ROW()-8))</f>
        <v>46238</v>
      </c>
      <c r="F9489">
        <f>IF(INDEX(Transactions!$L:$L,ROW()-8)="",0,INDEX(Transactions!$Q:$Q,ROW()-8))</f>
        <v>0</v>
      </c>
    </row>
    <row r="9490" spans="2:6" x14ac:dyDescent="0.15">
      <c r="B9490">
        <f ca="1">IF(INDEX(Transactions!$L:$L,ROW()-8)="",TODAY(),INDEX(Transactions!$G:$G,ROW()-8))</f>
        <v>46238</v>
      </c>
      <c r="F9490">
        <f>IF(INDEX(Transactions!$L:$L,ROW()-8)="",0,INDEX(Transactions!$Q:$Q,ROW()-8))</f>
        <v>0</v>
      </c>
    </row>
    <row r="9491" spans="2:6" x14ac:dyDescent="0.15">
      <c r="B9491">
        <f ca="1">IF(INDEX(Transactions!$L:$L,ROW()-8)="",TODAY(),INDEX(Transactions!$G:$G,ROW()-8))</f>
        <v>46238</v>
      </c>
      <c r="F9491">
        <f>IF(INDEX(Transactions!$L:$L,ROW()-8)="",0,INDEX(Transactions!$Q:$Q,ROW()-8))</f>
        <v>0</v>
      </c>
    </row>
    <row r="9492" spans="2:6" x14ac:dyDescent="0.15">
      <c r="B9492">
        <f ca="1">IF(INDEX(Transactions!$L:$L,ROW()-8)="",TODAY(),INDEX(Transactions!$G:$G,ROW()-8))</f>
        <v>46238</v>
      </c>
      <c r="F9492">
        <f>IF(INDEX(Transactions!$L:$L,ROW()-8)="",0,INDEX(Transactions!$Q:$Q,ROW()-8))</f>
        <v>0</v>
      </c>
    </row>
    <row r="9493" spans="2:6" x14ac:dyDescent="0.15">
      <c r="B9493">
        <f ca="1">IF(INDEX(Transactions!$L:$L,ROW()-8)="",TODAY(),INDEX(Transactions!$G:$G,ROW()-8))</f>
        <v>46238</v>
      </c>
      <c r="F9493">
        <f>IF(INDEX(Transactions!$L:$L,ROW()-8)="",0,INDEX(Transactions!$Q:$Q,ROW()-8))</f>
        <v>0</v>
      </c>
    </row>
    <row r="9494" spans="2:6" x14ac:dyDescent="0.15">
      <c r="B9494">
        <f ca="1">IF(INDEX(Transactions!$L:$L,ROW()-8)="",TODAY(),INDEX(Transactions!$G:$G,ROW()-8))</f>
        <v>46238</v>
      </c>
      <c r="F9494">
        <f>IF(INDEX(Transactions!$L:$L,ROW()-8)="",0,INDEX(Transactions!$Q:$Q,ROW()-8))</f>
        <v>0</v>
      </c>
    </row>
    <row r="9495" spans="2:6" x14ac:dyDescent="0.15">
      <c r="B9495">
        <f ca="1">IF(INDEX(Transactions!$L:$L,ROW()-8)="",TODAY(),INDEX(Transactions!$G:$G,ROW()-8))</f>
        <v>46238</v>
      </c>
      <c r="F9495">
        <f>IF(INDEX(Transactions!$L:$L,ROW()-8)="",0,INDEX(Transactions!$Q:$Q,ROW()-8))</f>
        <v>0</v>
      </c>
    </row>
    <row r="9496" spans="2:6" x14ac:dyDescent="0.15">
      <c r="B9496">
        <f ca="1">IF(INDEX(Transactions!$L:$L,ROW()-8)="",TODAY(),INDEX(Transactions!$G:$G,ROW()-8))</f>
        <v>46238</v>
      </c>
      <c r="F9496">
        <f>IF(INDEX(Transactions!$L:$L,ROW()-8)="",0,INDEX(Transactions!$Q:$Q,ROW()-8))</f>
        <v>0</v>
      </c>
    </row>
    <row r="9497" spans="2:6" x14ac:dyDescent="0.15">
      <c r="B9497">
        <f ca="1">IF(INDEX(Transactions!$L:$L,ROW()-8)="",TODAY(),INDEX(Transactions!$G:$G,ROW()-8))</f>
        <v>46238</v>
      </c>
      <c r="F9497">
        <f>IF(INDEX(Transactions!$L:$L,ROW()-8)="",0,INDEX(Transactions!$Q:$Q,ROW()-8))</f>
        <v>0</v>
      </c>
    </row>
    <row r="9498" spans="2:6" x14ac:dyDescent="0.15">
      <c r="B9498">
        <f ca="1">IF(INDEX(Transactions!$L:$L,ROW()-8)="",TODAY(),INDEX(Transactions!$G:$G,ROW()-8))</f>
        <v>46238</v>
      </c>
      <c r="F9498">
        <f>IF(INDEX(Transactions!$L:$L,ROW()-8)="",0,INDEX(Transactions!$Q:$Q,ROW()-8))</f>
        <v>0</v>
      </c>
    </row>
    <row r="9499" spans="2:6" x14ac:dyDescent="0.15">
      <c r="B9499">
        <f ca="1">IF(INDEX(Transactions!$L:$L,ROW()-8)="",TODAY(),INDEX(Transactions!$G:$G,ROW()-8))</f>
        <v>46238</v>
      </c>
      <c r="F9499">
        <f>IF(INDEX(Transactions!$L:$L,ROW()-8)="",0,INDEX(Transactions!$Q:$Q,ROW()-8))</f>
        <v>0</v>
      </c>
    </row>
    <row r="9500" spans="2:6" x14ac:dyDescent="0.15">
      <c r="B9500">
        <f ca="1">IF(INDEX(Transactions!$L:$L,ROW()-8)="",TODAY(),INDEX(Transactions!$G:$G,ROW()-8))</f>
        <v>46238</v>
      </c>
      <c r="F9500">
        <f>IF(INDEX(Transactions!$L:$L,ROW()-8)="",0,INDEX(Transactions!$Q:$Q,ROW()-8))</f>
        <v>0</v>
      </c>
    </row>
    <row r="9501" spans="2:6" x14ac:dyDescent="0.15">
      <c r="B9501">
        <f ca="1">IF(INDEX(Transactions!$L:$L,ROW()-8)="",TODAY(),INDEX(Transactions!$G:$G,ROW()-8))</f>
        <v>46238</v>
      </c>
      <c r="F9501">
        <f>IF(INDEX(Transactions!$L:$L,ROW()-8)="",0,INDEX(Transactions!$Q:$Q,ROW()-8))</f>
        <v>0</v>
      </c>
    </row>
    <row r="9502" spans="2:6" x14ac:dyDescent="0.15">
      <c r="B9502">
        <f ca="1">IF(INDEX(Transactions!$L:$L,ROW()-8)="",TODAY(),INDEX(Transactions!$G:$G,ROW()-8))</f>
        <v>46238</v>
      </c>
      <c r="F9502">
        <f>IF(INDEX(Transactions!$L:$L,ROW()-8)="",0,INDEX(Transactions!$Q:$Q,ROW()-8))</f>
        <v>0</v>
      </c>
    </row>
    <row r="9503" spans="2:6" x14ac:dyDescent="0.15">
      <c r="B9503">
        <f ca="1">IF(INDEX(Transactions!$L:$L,ROW()-8)="",TODAY(),INDEX(Transactions!$G:$G,ROW()-8))</f>
        <v>46238</v>
      </c>
      <c r="F9503">
        <f>IF(INDEX(Transactions!$L:$L,ROW()-8)="",0,INDEX(Transactions!$Q:$Q,ROW()-8))</f>
        <v>0</v>
      </c>
    </row>
    <row r="9504" spans="2:6" x14ac:dyDescent="0.15">
      <c r="B9504">
        <f ca="1">IF(INDEX(Transactions!$L:$L,ROW()-8)="",TODAY(),INDEX(Transactions!$G:$G,ROW()-8))</f>
        <v>46238</v>
      </c>
      <c r="F9504">
        <f>IF(INDEX(Transactions!$L:$L,ROW()-8)="",0,INDEX(Transactions!$Q:$Q,ROW()-8))</f>
        <v>0</v>
      </c>
    </row>
    <row r="9505" spans="2:6" x14ac:dyDescent="0.15">
      <c r="B9505">
        <f ca="1">IF(INDEX(Transactions!$L:$L,ROW()-8)="",TODAY(),INDEX(Transactions!$G:$G,ROW()-8))</f>
        <v>46238</v>
      </c>
      <c r="F9505">
        <f>IF(INDEX(Transactions!$L:$L,ROW()-8)="",0,INDEX(Transactions!$Q:$Q,ROW()-8))</f>
        <v>0</v>
      </c>
    </row>
    <row r="9506" spans="2:6" x14ac:dyDescent="0.15">
      <c r="B9506">
        <f ca="1">IF(INDEX(Transactions!$L:$L,ROW()-8)="",TODAY(),INDEX(Transactions!$G:$G,ROW()-8))</f>
        <v>46238</v>
      </c>
      <c r="F9506">
        <f>IF(INDEX(Transactions!$L:$L,ROW()-8)="",0,INDEX(Transactions!$Q:$Q,ROW()-8))</f>
        <v>0</v>
      </c>
    </row>
    <row r="9507" spans="2:6" x14ac:dyDescent="0.15">
      <c r="B9507">
        <f ca="1">IF(INDEX(Transactions!$L:$L,ROW()-8)="",TODAY(),INDEX(Transactions!$G:$G,ROW()-8))</f>
        <v>46238</v>
      </c>
      <c r="F9507">
        <f>IF(INDEX(Transactions!$L:$L,ROW()-8)="",0,INDEX(Transactions!$Q:$Q,ROW()-8))</f>
        <v>0</v>
      </c>
    </row>
    <row r="9508" spans="2:6" x14ac:dyDescent="0.15">
      <c r="B9508">
        <f ca="1">IF(INDEX(Transactions!$L:$L,ROW()-8)="",TODAY(),INDEX(Transactions!$G:$G,ROW()-8))</f>
        <v>46238</v>
      </c>
      <c r="F9508">
        <f>IF(INDEX(Transactions!$L:$L,ROW()-8)="",0,INDEX(Transactions!$Q:$Q,ROW()-8))</f>
        <v>0</v>
      </c>
    </row>
    <row r="9509" spans="2:6" x14ac:dyDescent="0.15">
      <c r="B9509">
        <f ca="1">IF(INDEX(Transactions!$L:$L,ROW()-8)="",TODAY(),INDEX(Transactions!$G:$G,ROW()-8))</f>
        <v>46238</v>
      </c>
      <c r="F9509">
        <f>IF(INDEX(Transactions!$L:$L,ROW()-8)="",0,INDEX(Transactions!$Q:$Q,ROW()-8))</f>
        <v>0</v>
      </c>
    </row>
    <row r="9510" spans="2:6" x14ac:dyDescent="0.15">
      <c r="B9510">
        <f ca="1">IF(INDEX(Transactions!$L:$L,ROW()-8)="",TODAY(),INDEX(Transactions!$G:$G,ROW()-8))</f>
        <v>46238</v>
      </c>
      <c r="F9510">
        <f>IF(INDEX(Transactions!$L:$L,ROW()-8)="",0,INDEX(Transactions!$Q:$Q,ROW()-8))</f>
        <v>0</v>
      </c>
    </row>
    <row r="9511" spans="2:6" x14ac:dyDescent="0.15">
      <c r="B9511">
        <f ca="1">IF(INDEX(Transactions!$L:$L,ROW()-8)="",TODAY(),INDEX(Transactions!$G:$G,ROW()-8))</f>
        <v>46238</v>
      </c>
      <c r="F9511">
        <f>IF(INDEX(Transactions!$L:$L,ROW()-8)="",0,INDEX(Transactions!$Q:$Q,ROW()-8))</f>
        <v>0</v>
      </c>
    </row>
    <row r="9512" spans="2:6" x14ac:dyDescent="0.15">
      <c r="B9512">
        <f ca="1">IF(INDEX(Transactions!$L:$L,ROW()-8)="",TODAY(),INDEX(Transactions!$G:$G,ROW()-8))</f>
        <v>46238</v>
      </c>
      <c r="F9512">
        <f>IF(INDEX(Transactions!$L:$L,ROW()-8)="",0,INDEX(Transactions!$Q:$Q,ROW()-8))</f>
        <v>0</v>
      </c>
    </row>
    <row r="9513" spans="2:6" x14ac:dyDescent="0.15">
      <c r="B9513">
        <f ca="1">IF(INDEX(Transactions!$L:$L,ROW()-8)="",TODAY(),INDEX(Transactions!$G:$G,ROW()-8))</f>
        <v>46238</v>
      </c>
      <c r="F9513">
        <f>IF(INDEX(Transactions!$L:$L,ROW()-8)="",0,INDEX(Transactions!$Q:$Q,ROW()-8))</f>
        <v>0</v>
      </c>
    </row>
    <row r="9514" spans="2:6" x14ac:dyDescent="0.15">
      <c r="B9514">
        <f ca="1">IF(INDEX(Transactions!$L:$L,ROW()-8)="",TODAY(),INDEX(Transactions!$G:$G,ROW()-8))</f>
        <v>46238</v>
      </c>
      <c r="F9514">
        <f>IF(INDEX(Transactions!$L:$L,ROW()-8)="",0,INDEX(Transactions!$Q:$Q,ROW()-8))</f>
        <v>0</v>
      </c>
    </row>
    <row r="9515" spans="2:6" x14ac:dyDescent="0.15">
      <c r="B9515">
        <f ca="1">IF(INDEX(Transactions!$L:$L,ROW()-8)="",TODAY(),INDEX(Transactions!$G:$G,ROW()-8))</f>
        <v>46238</v>
      </c>
      <c r="F9515">
        <f>IF(INDEX(Transactions!$L:$L,ROW()-8)="",0,INDEX(Transactions!$Q:$Q,ROW()-8))</f>
        <v>0</v>
      </c>
    </row>
    <row r="9516" spans="2:6" x14ac:dyDescent="0.15">
      <c r="B9516">
        <f ca="1">IF(INDEX(Transactions!$L:$L,ROW()-8)="",TODAY(),INDEX(Transactions!$G:$G,ROW()-8))</f>
        <v>46238</v>
      </c>
      <c r="F9516">
        <f>IF(INDEX(Transactions!$L:$L,ROW()-8)="",0,INDEX(Transactions!$Q:$Q,ROW()-8))</f>
        <v>0</v>
      </c>
    </row>
    <row r="9517" spans="2:6" x14ac:dyDescent="0.15">
      <c r="B9517">
        <f ca="1">IF(INDEX(Transactions!$L:$L,ROW()-8)="",TODAY(),INDEX(Transactions!$G:$G,ROW()-8))</f>
        <v>46238</v>
      </c>
      <c r="F9517">
        <f>IF(INDEX(Transactions!$L:$L,ROW()-8)="",0,INDEX(Transactions!$Q:$Q,ROW()-8))</f>
        <v>0</v>
      </c>
    </row>
    <row r="9518" spans="2:6" x14ac:dyDescent="0.15">
      <c r="B9518">
        <f ca="1">IF(INDEX(Transactions!$L:$L,ROW()-8)="",TODAY(),INDEX(Transactions!$G:$G,ROW()-8))</f>
        <v>46238</v>
      </c>
      <c r="F9518">
        <f>IF(INDEX(Transactions!$L:$L,ROW()-8)="",0,INDEX(Transactions!$Q:$Q,ROW()-8))</f>
        <v>0</v>
      </c>
    </row>
    <row r="9519" spans="2:6" x14ac:dyDescent="0.15">
      <c r="B9519">
        <f ca="1">IF(INDEX(Transactions!$L:$L,ROW()-8)="",TODAY(),INDEX(Transactions!$G:$G,ROW()-8))</f>
        <v>46238</v>
      </c>
      <c r="F9519">
        <f>IF(INDEX(Transactions!$L:$L,ROW()-8)="",0,INDEX(Transactions!$Q:$Q,ROW()-8))</f>
        <v>0</v>
      </c>
    </row>
    <row r="9520" spans="2:6" x14ac:dyDescent="0.15">
      <c r="B9520">
        <f ca="1">IF(INDEX(Transactions!$L:$L,ROW()-8)="",TODAY(),INDEX(Transactions!$G:$G,ROW()-8))</f>
        <v>46238</v>
      </c>
      <c r="F9520">
        <f>IF(INDEX(Transactions!$L:$L,ROW()-8)="",0,INDEX(Transactions!$Q:$Q,ROW()-8))</f>
        <v>0</v>
      </c>
    </row>
    <row r="9521" spans="2:6" x14ac:dyDescent="0.15">
      <c r="B9521">
        <f ca="1">IF(INDEX(Transactions!$L:$L,ROW()-8)="",TODAY(),INDEX(Transactions!$G:$G,ROW()-8))</f>
        <v>46238</v>
      </c>
      <c r="F9521">
        <f>IF(INDEX(Transactions!$L:$L,ROW()-8)="",0,INDEX(Transactions!$Q:$Q,ROW()-8))</f>
        <v>0</v>
      </c>
    </row>
    <row r="9522" spans="2:6" x14ac:dyDescent="0.15">
      <c r="B9522">
        <f ca="1">IF(INDEX(Transactions!$L:$L,ROW()-8)="",TODAY(),INDEX(Transactions!$G:$G,ROW()-8))</f>
        <v>46238</v>
      </c>
      <c r="F9522">
        <f>IF(INDEX(Transactions!$L:$L,ROW()-8)="",0,INDEX(Transactions!$Q:$Q,ROW()-8))</f>
        <v>0</v>
      </c>
    </row>
    <row r="9523" spans="2:6" x14ac:dyDescent="0.15">
      <c r="B9523">
        <f ca="1">IF(INDEX(Transactions!$L:$L,ROW()-8)="",TODAY(),INDEX(Transactions!$G:$G,ROW()-8))</f>
        <v>46238</v>
      </c>
      <c r="F9523">
        <f>IF(INDEX(Transactions!$L:$L,ROW()-8)="",0,INDEX(Transactions!$Q:$Q,ROW()-8))</f>
        <v>0</v>
      </c>
    </row>
    <row r="9524" spans="2:6" x14ac:dyDescent="0.15">
      <c r="B9524">
        <f ca="1">IF(INDEX(Transactions!$L:$L,ROW()-8)="",TODAY(),INDEX(Transactions!$G:$G,ROW()-8))</f>
        <v>46238</v>
      </c>
      <c r="F9524">
        <f>IF(INDEX(Transactions!$L:$L,ROW()-8)="",0,INDEX(Transactions!$Q:$Q,ROW()-8))</f>
        <v>0</v>
      </c>
    </row>
    <row r="9525" spans="2:6" x14ac:dyDescent="0.15">
      <c r="B9525">
        <f ca="1">IF(INDEX(Transactions!$L:$L,ROW()-8)="",TODAY(),INDEX(Transactions!$G:$G,ROW()-8))</f>
        <v>46238</v>
      </c>
      <c r="F9525">
        <f>IF(INDEX(Transactions!$L:$L,ROW()-8)="",0,INDEX(Transactions!$Q:$Q,ROW()-8))</f>
        <v>0</v>
      </c>
    </row>
    <row r="9526" spans="2:6" x14ac:dyDescent="0.15">
      <c r="B9526">
        <f ca="1">IF(INDEX(Transactions!$L:$L,ROW()-8)="",TODAY(),INDEX(Transactions!$G:$G,ROW()-8))</f>
        <v>46238</v>
      </c>
      <c r="F9526">
        <f>IF(INDEX(Transactions!$L:$L,ROW()-8)="",0,INDEX(Transactions!$Q:$Q,ROW()-8))</f>
        <v>0</v>
      </c>
    </row>
    <row r="9527" spans="2:6" x14ac:dyDescent="0.15">
      <c r="B9527">
        <f ca="1">IF(INDEX(Transactions!$L:$L,ROW()-8)="",TODAY(),INDEX(Transactions!$G:$G,ROW()-8))</f>
        <v>46238</v>
      </c>
      <c r="F9527">
        <f>IF(INDEX(Transactions!$L:$L,ROW()-8)="",0,INDEX(Transactions!$Q:$Q,ROW()-8))</f>
        <v>0</v>
      </c>
    </row>
    <row r="9528" spans="2:6" x14ac:dyDescent="0.15">
      <c r="B9528">
        <f ca="1">IF(INDEX(Transactions!$L:$L,ROW()-8)="",TODAY(),INDEX(Transactions!$G:$G,ROW()-8))</f>
        <v>46238</v>
      </c>
      <c r="F9528">
        <f>IF(INDEX(Transactions!$L:$L,ROW()-8)="",0,INDEX(Transactions!$Q:$Q,ROW()-8))</f>
        <v>0</v>
      </c>
    </row>
    <row r="9529" spans="2:6" x14ac:dyDescent="0.15">
      <c r="B9529">
        <f ca="1">IF(INDEX(Transactions!$L:$L,ROW()-8)="",TODAY(),INDEX(Transactions!$G:$G,ROW()-8))</f>
        <v>46238</v>
      </c>
      <c r="F9529">
        <f>IF(INDEX(Transactions!$L:$L,ROW()-8)="",0,INDEX(Transactions!$Q:$Q,ROW()-8))</f>
        <v>0</v>
      </c>
    </row>
    <row r="9530" spans="2:6" x14ac:dyDescent="0.15">
      <c r="B9530">
        <f ca="1">IF(INDEX(Transactions!$L:$L,ROW()-8)="",TODAY(),INDEX(Transactions!$G:$G,ROW()-8))</f>
        <v>46238</v>
      </c>
      <c r="F9530">
        <f>IF(INDEX(Transactions!$L:$L,ROW()-8)="",0,INDEX(Transactions!$Q:$Q,ROW()-8))</f>
        <v>0</v>
      </c>
    </row>
    <row r="9531" spans="2:6" x14ac:dyDescent="0.15">
      <c r="B9531">
        <f ca="1">IF(INDEX(Transactions!$L:$L,ROW()-8)="",TODAY(),INDEX(Transactions!$G:$G,ROW()-8))</f>
        <v>46238</v>
      </c>
      <c r="F9531">
        <f>IF(INDEX(Transactions!$L:$L,ROW()-8)="",0,INDEX(Transactions!$Q:$Q,ROW()-8))</f>
        <v>0</v>
      </c>
    </row>
    <row r="9532" spans="2:6" x14ac:dyDescent="0.15">
      <c r="B9532">
        <f ca="1">IF(INDEX(Transactions!$L:$L,ROW()-8)="",TODAY(),INDEX(Transactions!$G:$G,ROW()-8))</f>
        <v>46238</v>
      </c>
      <c r="F9532">
        <f>IF(INDEX(Transactions!$L:$L,ROW()-8)="",0,INDEX(Transactions!$Q:$Q,ROW()-8))</f>
        <v>0</v>
      </c>
    </row>
    <row r="9533" spans="2:6" x14ac:dyDescent="0.15">
      <c r="B9533">
        <f ca="1">IF(INDEX(Transactions!$L:$L,ROW()-8)="",TODAY(),INDEX(Transactions!$G:$G,ROW()-8))</f>
        <v>46238</v>
      </c>
      <c r="F9533">
        <f>IF(INDEX(Transactions!$L:$L,ROW()-8)="",0,INDEX(Transactions!$Q:$Q,ROW()-8))</f>
        <v>0</v>
      </c>
    </row>
    <row r="9534" spans="2:6" x14ac:dyDescent="0.15">
      <c r="B9534">
        <f ca="1">IF(INDEX(Transactions!$L:$L,ROW()-8)="",TODAY(),INDEX(Transactions!$G:$G,ROW()-8))</f>
        <v>46238</v>
      </c>
      <c r="F9534">
        <f>IF(INDEX(Transactions!$L:$L,ROW()-8)="",0,INDEX(Transactions!$Q:$Q,ROW()-8))</f>
        <v>0</v>
      </c>
    </row>
    <row r="9535" spans="2:6" x14ac:dyDescent="0.15">
      <c r="B9535">
        <f ca="1">IF(INDEX(Transactions!$L:$L,ROW()-8)="",TODAY(),INDEX(Transactions!$G:$G,ROW()-8))</f>
        <v>46238</v>
      </c>
      <c r="F9535">
        <f>IF(INDEX(Transactions!$L:$L,ROW()-8)="",0,INDEX(Transactions!$Q:$Q,ROW()-8))</f>
        <v>0</v>
      </c>
    </row>
    <row r="9536" spans="2:6" x14ac:dyDescent="0.15">
      <c r="B9536">
        <f ca="1">IF(INDEX(Transactions!$L:$L,ROW()-8)="",TODAY(),INDEX(Transactions!$G:$G,ROW()-8))</f>
        <v>46238</v>
      </c>
      <c r="F9536">
        <f>IF(INDEX(Transactions!$L:$L,ROW()-8)="",0,INDEX(Transactions!$Q:$Q,ROW()-8))</f>
        <v>0</v>
      </c>
    </row>
    <row r="9537" spans="2:6" x14ac:dyDescent="0.15">
      <c r="B9537">
        <f ca="1">IF(INDEX(Transactions!$L:$L,ROW()-8)="",TODAY(),INDEX(Transactions!$G:$G,ROW()-8))</f>
        <v>46238</v>
      </c>
      <c r="F9537">
        <f>IF(INDEX(Transactions!$L:$L,ROW()-8)="",0,INDEX(Transactions!$Q:$Q,ROW()-8))</f>
        <v>0</v>
      </c>
    </row>
    <row r="9538" spans="2:6" x14ac:dyDescent="0.15">
      <c r="B9538">
        <f ca="1">IF(INDEX(Transactions!$L:$L,ROW()-8)="",TODAY(),INDEX(Transactions!$G:$G,ROW()-8))</f>
        <v>46238</v>
      </c>
      <c r="F9538">
        <f>IF(INDEX(Transactions!$L:$L,ROW()-8)="",0,INDEX(Transactions!$Q:$Q,ROW()-8))</f>
        <v>0</v>
      </c>
    </row>
    <row r="9539" spans="2:6" x14ac:dyDescent="0.15">
      <c r="B9539">
        <f ca="1">IF(INDEX(Transactions!$L:$L,ROW()-8)="",TODAY(),INDEX(Transactions!$G:$G,ROW()-8))</f>
        <v>46238</v>
      </c>
      <c r="F9539">
        <f>IF(INDEX(Transactions!$L:$L,ROW()-8)="",0,INDEX(Transactions!$Q:$Q,ROW()-8))</f>
        <v>0</v>
      </c>
    </row>
    <row r="9540" spans="2:6" x14ac:dyDescent="0.15">
      <c r="B9540">
        <f ca="1">IF(INDEX(Transactions!$L:$L,ROW()-8)="",TODAY(),INDEX(Transactions!$G:$G,ROW()-8))</f>
        <v>46238</v>
      </c>
      <c r="F9540">
        <f>IF(INDEX(Transactions!$L:$L,ROW()-8)="",0,INDEX(Transactions!$Q:$Q,ROW()-8))</f>
        <v>0</v>
      </c>
    </row>
    <row r="9541" spans="2:6" x14ac:dyDescent="0.15">
      <c r="B9541">
        <f ca="1">IF(INDEX(Transactions!$L:$L,ROW()-8)="",TODAY(),INDEX(Transactions!$G:$G,ROW()-8))</f>
        <v>46238</v>
      </c>
      <c r="F9541">
        <f>IF(INDEX(Transactions!$L:$L,ROW()-8)="",0,INDEX(Transactions!$Q:$Q,ROW()-8))</f>
        <v>0</v>
      </c>
    </row>
    <row r="9542" spans="2:6" x14ac:dyDescent="0.15">
      <c r="B9542">
        <f ca="1">IF(INDEX(Transactions!$L:$L,ROW()-8)="",TODAY(),INDEX(Transactions!$G:$G,ROW()-8))</f>
        <v>46238</v>
      </c>
      <c r="F9542">
        <f>IF(INDEX(Transactions!$L:$L,ROW()-8)="",0,INDEX(Transactions!$Q:$Q,ROW()-8))</f>
        <v>0</v>
      </c>
    </row>
    <row r="9543" spans="2:6" x14ac:dyDescent="0.15">
      <c r="B9543">
        <f ca="1">IF(INDEX(Transactions!$L:$L,ROW()-8)="",TODAY(),INDEX(Transactions!$G:$G,ROW()-8))</f>
        <v>46238</v>
      </c>
      <c r="F9543">
        <f>IF(INDEX(Transactions!$L:$L,ROW()-8)="",0,INDEX(Transactions!$Q:$Q,ROW()-8))</f>
        <v>0</v>
      </c>
    </row>
    <row r="9544" spans="2:6" x14ac:dyDescent="0.15">
      <c r="B9544">
        <f ca="1">IF(INDEX(Transactions!$L:$L,ROW()-8)="",TODAY(),INDEX(Transactions!$G:$G,ROW()-8))</f>
        <v>46238</v>
      </c>
      <c r="F9544">
        <f>IF(INDEX(Transactions!$L:$L,ROW()-8)="",0,INDEX(Transactions!$Q:$Q,ROW()-8))</f>
        <v>0</v>
      </c>
    </row>
    <row r="9545" spans="2:6" x14ac:dyDescent="0.15">
      <c r="B9545">
        <f ca="1">IF(INDEX(Transactions!$L:$L,ROW()-8)="",TODAY(),INDEX(Transactions!$G:$G,ROW()-8))</f>
        <v>46238</v>
      </c>
      <c r="F9545">
        <f>IF(INDEX(Transactions!$L:$L,ROW()-8)="",0,INDEX(Transactions!$Q:$Q,ROW()-8))</f>
        <v>0</v>
      </c>
    </row>
    <row r="9546" spans="2:6" x14ac:dyDescent="0.15">
      <c r="B9546">
        <f ca="1">IF(INDEX(Transactions!$L:$L,ROW()-8)="",TODAY(),INDEX(Transactions!$G:$G,ROW()-8))</f>
        <v>46238</v>
      </c>
      <c r="F9546">
        <f>IF(INDEX(Transactions!$L:$L,ROW()-8)="",0,INDEX(Transactions!$Q:$Q,ROW()-8))</f>
        <v>0</v>
      </c>
    </row>
    <row r="9547" spans="2:6" x14ac:dyDescent="0.15">
      <c r="B9547">
        <f ca="1">IF(INDEX(Transactions!$L:$L,ROW()-8)="",TODAY(),INDEX(Transactions!$G:$G,ROW()-8))</f>
        <v>46238</v>
      </c>
      <c r="F9547">
        <f>IF(INDEX(Transactions!$L:$L,ROW()-8)="",0,INDEX(Transactions!$Q:$Q,ROW()-8))</f>
        <v>0</v>
      </c>
    </row>
    <row r="9548" spans="2:6" x14ac:dyDescent="0.15">
      <c r="B9548">
        <f ca="1">IF(INDEX(Transactions!$L:$L,ROW()-8)="",TODAY(),INDEX(Transactions!$G:$G,ROW()-8))</f>
        <v>46238</v>
      </c>
      <c r="F9548">
        <f>IF(INDEX(Transactions!$L:$L,ROW()-8)="",0,INDEX(Transactions!$Q:$Q,ROW()-8))</f>
        <v>0</v>
      </c>
    </row>
    <row r="9549" spans="2:6" x14ac:dyDescent="0.15">
      <c r="B9549">
        <f ca="1">IF(INDEX(Transactions!$L:$L,ROW()-8)="",TODAY(),INDEX(Transactions!$G:$G,ROW()-8))</f>
        <v>46238</v>
      </c>
      <c r="F9549">
        <f>IF(INDEX(Transactions!$L:$L,ROW()-8)="",0,INDEX(Transactions!$Q:$Q,ROW()-8))</f>
        <v>0</v>
      </c>
    </row>
    <row r="9550" spans="2:6" x14ac:dyDescent="0.15">
      <c r="B9550">
        <f ca="1">IF(INDEX(Transactions!$L:$L,ROW()-8)="",TODAY(),INDEX(Transactions!$G:$G,ROW()-8))</f>
        <v>46238</v>
      </c>
      <c r="F9550">
        <f>IF(INDEX(Transactions!$L:$L,ROW()-8)="",0,INDEX(Transactions!$Q:$Q,ROW()-8))</f>
        <v>0</v>
      </c>
    </row>
    <row r="9551" spans="2:6" x14ac:dyDescent="0.15">
      <c r="B9551">
        <f ca="1">IF(INDEX(Transactions!$L:$L,ROW()-8)="",TODAY(),INDEX(Transactions!$G:$G,ROW()-8))</f>
        <v>46238</v>
      </c>
      <c r="F9551">
        <f>IF(INDEX(Transactions!$L:$L,ROW()-8)="",0,INDEX(Transactions!$Q:$Q,ROW()-8))</f>
        <v>0</v>
      </c>
    </row>
    <row r="9552" spans="2:6" x14ac:dyDescent="0.15">
      <c r="B9552">
        <f ca="1">IF(INDEX(Transactions!$L:$L,ROW()-8)="",TODAY(),INDEX(Transactions!$G:$G,ROW()-8))</f>
        <v>46238</v>
      </c>
      <c r="F9552">
        <f>IF(INDEX(Transactions!$L:$L,ROW()-8)="",0,INDEX(Transactions!$Q:$Q,ROW()-8))</f>
        <v>0</v>
      </c>
    </row>
    <row r="9553" spans="2:6" x14ac:dyDescent="0.15">
      <c r="B9553">
        <f ca="1">IF(INDEX(Transactions!$L:$L,ROW()-8)="",TODAY(),INDEX(Transactions!$G:$G,ROW()-8))</f>
        <v>46238</v>
      </c>
      <c r="F9553">
        <f>IF(INDEX(Transactions!$L:$L,ROW()-8)="",0,INDEX(Transactions!$Q:$Q,ROW()-8))</f>
        <v>0</v>
      </c>
    </row>
    <row r="9554" spans="2:6" x14ac:dyDescent="0.15">
      <c r="B9554">
        <f ca="1">IF(INDEX(Transactions!$L:$L,ROW()-8)="",TODAY(),INDEX(Transactions!$G:$G,ROW()-8))</f>
        <v>46238</v>
      </c>
      <c r="F9554">
        <f>IF(INDEX(Transactions!$L:$L,ROW()-8)="",0,INDEX(Transactions!$Q:$Q,ROW()-8))</f>
        <v>0</v>
      </c>
    </row>
    <row r="9555" spans="2:6" x14ac:dyDescent="0.15">
      <c r="B9555">
        <f ca="1">IF(INDEX(Transactions!$L:$L,ROW()-8)="",TODAY(),INDEX(Transactions!$G:$G,ROW()-8))</f>
        <v>46238</v>
      </c>
      <c r="F9555">
        <f>IF(INDEX(Transactions!$L:$L,ROW()-8)="",0,INDEX(Transactions!$Q:$Q,ROW()-8))</f>
        <v>0</v>
      </c>
    </row>
    <row r="9556" spans="2:6" x14ac:dyDescent="0.15">
      <c r="B9556">
        <f ca="1">IF(INDEX(Transactions!$L:$L,ROW()-8)="",TODAY(),INDEX(Transactions!$G:$G,ROW()-8))</f>
        <v>46238</v>
      </c>
      <c r="F9556">
        <f>IF(INDEX(Transactions!$L:$L,ROW()-8)="",0,INDEX(Transactions!$Q:$Q,ROW()-8))</f>
        <v>0</v>
      </c>
    </row>
    <row r="9557" spans="2:6" x14ac:dyDescent="0.15">
      <c r="B9557">
        <f ca="1">IF(INDEX(Transactions!$L:$L,ROW()-8)="",TODAY(),INDEX(Transactions!$G:$G,ROW()-8))</f>
        <v>46238</v>
      </c>
      <c r="F9557">
        <f>IF(INDEX(Transactions!$L:$L,ROW()-8)="",0,INDEX(Transactions!$Q:$Q,ROW()-8))</f>
        <v>0</v>
      </c>
    </row>
    <row r="9558" spans="2:6" x14ac:dyDescent="0.15">
      <c r="B9558">
        <f ca="1">IF(INDEX(Transactions!$L:$L,ROW()-8)="",TODAY(),INDEX(Transactions!$G:$G,ROW()-8))</f>
        <v>46238</v>
      </c>
      <c r="F9558">
        <f>IF(INDEX(Transactions!$L:$L,ROW()-8)="",0,INDEX(Transactions!$Q:$Q,ROW()-8))</f>
        <v>0</v>
      </c>
    </row>
    <row r="9559" spans="2:6" x14ac:dyDescent="0.15">
      <c r="B9559">
        <f ca="1">IF(INDEX(Transactions!$L:$L,ROW()-8)="",TODAY(),INDEX(Transactions!$G:$G,ROW()-8))</f>
        <v>46238</v>
      </c>
      <c r="F9559">
        <f>IF(INDEX(Transactions!$L:$L,ROW()-8)="",0,INDEX(Transactions!$Q:$Q,ROW()-8))</f>
        <v>0</v>
      </c>
    </row>
    <row r="9560" spans="2:6" x14ac:dyDescent="0.15">
      <c r="B9560">
        <f ca="1">IF(INDEX(Transactions!$L:$L,ROW()-8)="",TODAY(),INDEX(Transactions!$G:$G,ROW()-8))</f>
        <v>46238</v>
      </c>
      <c r="F9560">
        <f>IF(INDEX(Transactions!$L:$L,ROW()-8)="",0,INDEX(Transactions!$Q:$Q,ROW()-8))</f>
        <v>0</v>
      </c>
    </row>
    <row r="9561" spans="2:6" x14ac:dyDescent="0.15">
      <c r="B9561">
        <f ca="1">IF(INDEX(Transactions!$L:$L,ROW()-8)="",TODAY(),INDEX(Transactions!$G:$G,ROW()-8))</f>
        <v>46238</v>
      </c>
      <c r="F9561">
        <f>IF(INDEX(Transactions!$L:$L,ROW()-8)="",0,INDEX(Transactions!$Q:$Q,ROW()-8))</f>
        <v>0</v>
      </c>
    </row>
    <row r="9562" spans="2:6" x14ac:dyDescent="0.15">
      <c r="B9562">
        <f ca="1">IF(INDEX(Transactions!$L:$L,ROW()-8)="",TODAY(),INDEX(Transactions!$G:$G,ROW()-8))</f>
        <v>46238</v>
      </c>
      <c r="F9562">
        <f>IF(INDEX(Transactions!$L:$L,ROW()-8)="",0,INDEX(Transactions!$Q:$Q,ROW()-8))</f>
        <v>0</v>
      </c>
    </row>
    <row r="9563" spans="2:6" x14ac:dyDescent="0.15">
      <c r="B9563">
        <f ca="1">IF(INDEX(Transactions!$L:$L,ROW()-8)="",TODAY(),INDEX(Transactions!$G:$G,ROW()-8))</f>
        <v>46238</v>
      </c>
      <c r="F9563">
        <f>IF(INDEX(Transactions!$L:$L,ROW()-8)="",0,INDEX(Transactions!$Q:$Q,ROW()-8))</f>
        <v>0</v>
      </c>
    </row>
    <row r="9564" spans="2:6" x14ac:dyDescent="0.15">
      <c r="B9564">
        <f ca="1">IF(INDEX(Transactions!$L:$L,ROW()-8)="",TODAY(),INDEX(Transactions!$G:$G,ROW()-8))</f>
        <v>46238</v>
      </c>
      <c r="F9564">
        <f>IF(INDEX(Transactions!$L:$L,ROW()-8)="",0,INDEX(Transactions!$Q:$Q,ROW()-8))</f>
        <v>0</v>
      </c>
    </row>
    <row r="9565" spans="2:6" x14ac:dyDescent="0.15">
      <c r="B9565">
        <f ca="1">IF(INDEX(Transactions!$L:$L,ROW()-8)="",TODAY(),INDEX(Transactions!$G:$G,ROW()-8))</f>
        <v>46238</v>
      </c>
      <c r="F9565">
        <f>IF(INDEX(Transactions!$L:$L,ROW()-8)="",0,INDEX(Transactions!$Q:$Q,ROW()-8))</f>
        <v>0</v>
      </c>
    </row>
    <row r="9566" spans="2:6" x14ac:dyDescent="0.15">
      <c r="B9566">
        <f ca="1">IF(INDEX(Transactions!$L:$L,ROW()-8)="",TODAY(),INDEX(Transactions!$G:$G,ROW()-8))</f>
        <v>46238</v>
      </c>
      <c r="F9566">
        <f>IF(INDEX(Transactions!$L:$L,ROW()-8)="",0,INDEX(Transactions!$Q:$Q,ROW()-8))</f>
        <v>0</v>
      </c>
    </row>
    <row r="9567" spans="2:6" x14ac:dyDescent="0.15">
      <c r="B9567">
        <f ca="1">IF(INDEX(Transactions!$L:$L,ROW()-8)="",TODAY(),INDEX(Transactions!$G:$G,ROW()-8))</f>
        <v>46238</v>
      </c>
      <c r="F9567">
        <f>IF(INDEX(Transactions!$L:$L,ROW()-8)="",0,INDEX(Transactions!$Q:$Q,ROW()-8))</f>
        <v>0</v>
      </c>
    </row>
    <row r="9568" spans="2:6" x14ac:dyDescent="0.15">
      <c r="B9568">
        <f ca="1">IF(INDEX(Transactions!$L:$L,ROW()-8)="",TODAY(),INDEX(Transactions!$G:$G,ROW()-8))</f>
        <v>46238</v>
      </c>
      <c r="F9568">
        <f>IF(INDEX(Transactions!$L:$L,ROW()-8)="",0,INDEX(Transactions!$Q:$Q,ROW()-8))</f>
        <v>0</v>
      </c>
    </row>
    <row r="9569" spans="2:6" x14ac:dyDescent="0.15">
      <c r="B9569">
        <f ca="1">IF(INDEX(Transactions!$L:$L,ROW()-8)="",TODAY(),INDEX(Transactions!$G:$G,ROW()-8))</f>
        <v>46238</v>
      </c>
      <c r="F9569">
        <f>IF(INDEX(Transactions!$L:$L,ROW()-8)="",0,INDEX(Transactions!$Q:$Q,ROW()-8))</f>
        <v>0</v>
      </c>
    </row>
    <row r="9570" spans="2:6" x14ac:dyDescent="0.15">
      <c r="B9570">
        <f ca="1">IF(INDEX(Transactions!$L:$L,ROW()-8)="",TODAY(),INDEX(Transactions!$G:$G,ROW()-8))</f>
        <v>46238</v>
      </c>
      <c r="F9570">
        <f>IF(INDEX(Transactions!$L:$L,ROW()-8)="",0,INDEX(Transactions!$Q:$Q,ROW()-8))</f>
        <v>0</v>
      </c>
    </row>
    <row r="9571" spans="2:6" x14ac:dyDescent="0.15">
      <c r="B9571">
        <f ca="1">IF(INDEX(Transactions!$L:$L,ROW()-8)="",TODAY(),INDEX(Transactions!$G:$G,ROW()-8))</f>
        <v>46238</v>
      </c>
      <c r="F9571">
        <f>IF(INDEX(Transactions!$L:$L,ROW()-8)="",0,INDEX(Transactions!$Q:$Q,ROW()-8))</f>
        <v>0</v>
      </c>
    </row>
    <row r="9572" spans="2:6" x14ac:dyDescent="0.15">
      <c r="B9572">
        <f ca="1">IF(INDEX(Transactions!$L:$L,ROW()-8)="",TODAY(),INDEX(Transactions!$G:$G,ROW()-8))</f>
        <v>46238</v>
      </c>
      <c r="F9572">
        <f>IF(INDEX(Transactions!$L:$L,ROW()-8)="",0,INDEX(Transactions!$Q:$Q,ROW()-8))</f>
        <v>0</v>
      </c>
    </row>
    <row r="9573" spans="2:6" x14ac:dyDescent="0.15">
      <c r="B9573">
        <f ca="1">IF(INDEX(Transactions!$L:$L,ROW()-8)="",TODAY(),INDEX(Transactions!$G:$G,ROW()-8))</f>
        <v>46238</v>
      </c>
      <c r="F9573">
        <f>IF(INDEX(Transactions!$L:$L,ROW()-8)="",0,INDEX(Transactions!$Q:$Q,ROW()-8))</f>
        <v>0</v>
      </c>
    </row>
    <row r="9574" spans="2:6" x14ac:dyDescent="0.15">
      <c r="B9574">
        <f ca="1">IF(INDEX(Transactions!$L:$L,ROW()-8)="",TODAY(),INDEX(Transactions!$G:$G,ROW()-8))</f>
        <v>46238</v>
      </c>
      <c r="F9574">
        <f>IF(INDEX(Transactions!$L:$L,ROW()-8)="",0,INDEX(Transactions!$Q:$Q,ROW()-8))</f>
        <v>0</v>
      </c>
    </row>
    <row r="9575" spans="2:6" x14ac:dyDescent="0.15">
      <c r="B9575">
        <f ca="1">IF(INDEX(Transactions!$L:$L,ROW()-8)="",TODAY(),INDEX(Transactions!$G:$G,ROW()-8))</f>
        <v>46238</v>
      </c>
      <c r="F9575">
        <f>IF(INDEX(Transactions!$L:$L,ROW()-8)="",0,INDEX(Transactions!$Q:$Q,ROW()-8))</f>
        <v>0</v>
      </c>
    </row>
    <row r="9576" spans="2:6" x14ac:dyDescent="0.15">
      <c r="B9576">
        <f ca="1">IF(INDEX(Transactions!$L:$L,ROW()-8)="",TODAY(),INDEX(Transactions!$G:$G,ROW()-8))</f>
        <v>46238</v>
      </c>
      <c r="F9576">
        <f>IF(INDEX(Transactions!$L:$L,ROW()-8)="",0,INDEX(Transactions!$Q:$Q,ROW()-8))</f>
        <v>0</v>
      </c>
    </row>
    <row r="9577" spans="2:6" x14ac:dyDescent="0.15">
      <c r="B9577">
        <f ca="1">IF(INDEX(Transactions!$L:$L,ROW()-8)="",TODAY(),INDEX(Transactions!$G:$G,ROW()-8))</f>
        <v>46238</v>
      </c>
      <c r="F9577">
        <f>IF(INDEX(Transactions!$L:$L,ROW()-8)="",0,INDEX(Transactions!$Q:$Q,ROW()-8))</f>
        <v>0</v>
      </c>
    </row>
    <row r="9578" spans="2:6" x14ac:dyDescent="0.15">
      <c r="B9578">
        <f ca="1">IF(INDEX(Transactions!$L:$L,ROW()-8)="",TODAY(),INDEX(Transactions!$G:$G,ROW()-8))</f>
        <v>46238</v>
      </c>
      <c r="F9578">
        <f>IF(INDEX(Transactions!$L:$L,ROW()-8)="",0,INDEX(Transactions!$Q:$Q,ROW()-8))</f>
        <v>0</v>
      </c>
    </row>
    <row r="9579" spans="2:6" x14ac:dyDescent="0.15">
      <c r="B9579">
        <f ca="1">IF(INDEX(Transactions!$L:$L,ROW()-8)="",TODAY(),INDEX(Transactions!$G:$G,ROW()-8))</f>
        <v>46238</v>
      </c>
      <c r="F9579">
        <f>IF(INDEX(Transactions!$L:$L,ROW()-8)="",0,INDEX(Transactions!$Q:$Q,ROW()-8))</f>
        <v>0</v>
      </c>
    </row>
    <row r="9580" spans="2:6" x14ac:dyDescent="0.15">
      <c r="B9580">
        <f ca="1">IF(INDEX(Transactions!$L:$L,ROW()-8)="",TODAY(),INDEX(Transactions!$G:$G,ROW()-8))</f>
        <v>46238</v>
      </c>
      <c r="F9580">
        <f>IF(INDEX(Transactions!$L:$L,ROW()-8)="",0,INDEX(Transactions!$Q:$Q,ROW()-8))</f>
        <v>0</v>
      </c>
    </row>
    <row r="9581" spans="2:6" x14ac:dyDescent="0.15">
      <c r="B9581">
        <f ca="1">IF(INDEX(Transactions!$L:$L,ROW()-8)="",TODAY(),INDEX(Transactions!$G:$G,ROW()-8))</f>
        <v>46238</v>
      </c>
      <c r="F9581">
        <f>IF(INDEX(Transactions!$L:$L,ROW()-8)="",0,INDEX(Transactions!$Q:$Q,ROW()-8))</f>
        <v>0</v>
      </c>
    </row>
    <row r="9582" spans="2:6" x14ac:dyDescent="0.15">
      <c r="B9582">
        <f ca="1">IF(INDEX(Transactions!$L:$L,ROW()-8)="",TODAY(),INDEX(Transactions!$G:$G,ROW()-8))</f>
        <v>46238</v>
      </c>
      <c r="F9582">
        <f>IF(INDEX(Transactions!$L:$L,ROW()-8)="",0,INDEX(Transactions!$Q:$Q,ROW()-8))</f>
        <v>0</v>
      </c>
    </row>
    <row r="9583" spans="2:6" x14ac:dyDescent="0.15">
      <c r="B9583">
        <f ca="1">IF(INDEX(Transactions!$L:$L,ROW()-8)="",TODAY(),INDEX(Transactions!$G:$G,ROW()-8))</f>
        <v>46238</v>
      </c>
      <c r="F9583">
        <f>IF(INDEX(Transactions!$L:$L,ROW()-8)="",0,INDEX(Transactions!$Q:$Q,ROW()-8))</f>
        <v>0</v>
      </c>
    </row>
    <row r="9584" spans="2:6" x14ac:dyDescent="0.15">
      <c r="B9584">
        <f ca="1">IF(INDEX(Transactions!$L:$L,ROW()-8)="",TODAY(),INDEX(Transactions!$G:$G,ROW()-8))</f>
        <v>46238</v>
      </c>
      <c r="F9584">
        <f>IF(INDEX(Transactions!$L:$L,ROW()-8)="",0,INDEX(Transactions!$Q:$Q,ROW()-8))</f>
        <v>0</v>
      </c>
    </row>
    <row r="9585" spans="2:6" x14ac:dyDescent="0.15">
      <c r="B9585">
        <f ca="1">IF(INDEX(Transactions!$L:$L,ROW()-8)="",TODAY(),INDEX(Transactions!$G:$G,ROW()-8))</f>
        <v>46238</v>
      </c>
      <c r="F9585">
        <f>IF(INDEX(Transactions!$L:$L,ROW()-8)="",0,INDEX(Transactions!$Q:$Q,ROW()-8))</f>
        <v>0</v>
      </c>
    </row>
    <row r="9586" spans="2:6" x14ac:dyDescent="0.15">
      <c r="B9586">
        <f ca="1">IF(INDEX(Transactions!$L:$L,ROW()-8)="",TODAY(),INDEX(Transactions!$G:$G,ROW()-8))</f>
        <v>46238</v>
      </c>
      <c r="F9586">
        <f>IF(INDEX(Transactions!$L:$L,ROW()-8)="",0,INDEX(Transactions!$Q:$Q,ROW()-8))</f>
        <v>0</v>
      </c>
    </row>
    <row r="9587" spans="2:6" x14ac:dyDescent="0.15">
      <c r="B9587">
        <f ca="1">IF(INDEX(Transactions!$L:$L,ROW()-8)="",TODAY(),INDEX(Transactions!$G:$G,ROW()-8))</f>
        <v>46238</v>
      </c>
      <c r="F9587">
        <f>IF(INDEX(Transactions!$L:$L,ROW()-8)="",0,INDEX(Transactions!$Q:$Q,ROW()-8))</f>
        <v>0</v>
      </c>
    </row>
    <row r="9588" spans="2:6" x14ac:dyDescent="0.15">
      <c r="B9588">
        <f ca="1">IF(INDEX(Transactions!$L:$L,ROW()-8)="",TODAY(),INDEX(Transactions!$G:$G,ROW()-8))</f>
        <v>46238</v>
      </c>
      <c r="F9588">
        <f>IF(INDEX(Transactions!$L:$L,ROW()-8)="",0,INDEX(Transactions!$Q:$Q,ROW()-8))</f>
        <v>0</v>
      </c>
    </row>
    <row r="9589" spans="2:6" x14ac:dyDescent="0.15">
      <c r="B9589">
        <f ca="1">IF(INDEX(Transactions!$L:$L,ROW()-8)="",TODAY(),INDEX(Transactions!$G:$G,ROW()-8))</f>
        <v>46238</v>
      </c>
      <c r="F9589">
        <f>IF(INDEX(Transactions!$L:$L,ROW()-8)="",0,INDEX(Transactions!$Q:$Q,ROW()-8))</f>
        <v>0</v>
      </c>
    </row>
    <row r="9590" spans="2:6" x14ac:dyDescent="0.15">
      <c r="B9590">
        <f ca="1">IF(INDEX(Transactions!$L:$L,ROW()-8)="",TODAY(),INDEX(Transactions!$G:$G,ROW()-8))</f>
        <v>46238</v>
      </c>
      <c r="F9590">
        <f>IF(INDEX(Transactions!$L:$L,ROW()-8)="",0,INDEX(Transactions!$Q:$Q,ROW()-8))</f>
        <v>0</v>
      </c>
    </row>
    <row r="9591" spans="2:6" x14ac:dyDescent="0.15">
      <c r="B9591">
        <f ca="1">IF(INDEX(Transactions!$L:$L,ROW()-8)="",TODAY(),INDEX(Transactions!$G:$G,ROW()-8))</f>
        <v>46238</v>
      </c>
      <c r="F9591">
        <f>IF(INDEX(Transactions!$L:$L,ROW()-8)="",0,INDEX(Transactions!$Q:$Q,ROW()-8))</f>
        <v>0</v>
      </c>
    </row>
    <row r="9592" spans="2:6" x14ac:dyDescent="0.15">
      <c r="B9592">
        <f ca="1">IF(INDEX(Transactions!$L:$L,ROW()-8)="",TODAY(),INDEX(Transactions!$G:$G,ROW()-8))</f>
        <v>46238</v>
      </c>
      <c r="F9592">
        <f>IF(INDEX(Transactions!$L:$L,ROW()-8)="",0,INDEX(Transactions!$Q:$Q,ROW()-8))</f>
        <v>0</v>
      </c>
    </row>
    <row r="9593" spans="2:6" x14ac:dyDescent="0.15">
      <c r="B9593">
        <f ca="1">IF(INDEX(Transactions!$L:$L,ROW()-8)="",TODAY(),INDEX(Transactions!$G:$G,ROW()-8))</f>
        <v>46238</v>
      </c>
      <c r="F9593">
        <f>IF(INDEX(Transactions!$L:$L,ROW()-8)="",0,INDEX(Transactions!$Q:$Q,ROW()-8))</f>
        <v>0</v>
      </c>
    </row>
    <row r="9594" spans="2:6" x14ac:dyDescent="0.15">
      <c r="B9594">
        <f ca="1">IF(INDEX(Transactions!$L:$L,ROW()-8)="",TODAY(),INDEX(Transactions!$G:$G,ROW()-8))</f>
        <v>46238</v>
      </c>
      <c r="F9594">
        <f>IF(INDEX(Transactions!$L:$L,ROW()-8)="",0,INDEX(Transactions!$Q:$Q,ROW()-8))</f>
        <v>0</v>
      </c>
    </row>
    <row r="9595" spans="2:6" x14ac:dyDescent="0.15">
      <c r="B9595">
        <f ca="1">IF(INDEX(Transactions!$L:$L,ROW()-8)="",TODAY(),INDEX(Transactions!$G:$G,ROW()-8))</f>
        <v>46238</v>
      </c>
      <c r="F9595">
        <f>IF(INDEX(Transactions!$L:$L,ROW()-8)="",0,INDEX(Transactions!$Q:$Q,ROW()-8))</f>
        <v>0</v>
      </c>
    </row>
    <row r="9596" spans="2:6" x14ac:dyDescent="0.15">
      <c r="B9596">
        <f ca="1">IF(INDEX(Transactions!$L:$L,ROW()-8)="",TODAY(),INDEX(Transactions!$G:$G,ROW()-8))</f>
        <v>46238</v>
      </c>
      <c r="F9596">
        <f>IF(INDEX(Transactions!$L:$L,ROW()-8)="",0,INDEX(Transactions!$Q:$Q,ROW()-8))</f>
        <v>0</v>
      </c>
    </row>
    <row r="9597" spans="2:6" x14ac:dyDescent="0.15">
      <c r="B9597">
        <f ca="1">IF(INDEX(Transactions!$L:$L,ROW()-8)="",TODAY(),INDEX(Transactions!$G:$G,ROW()-8))</f>
        <v>46238</v>
      </c>
      <c r="F9597">
        <f>IF(INDEX(Transactions!$L:$L,ROW()-8)="",0,INDEX(Transactions!$Q:$Q,ROW()-8))</f>
        <v>0</v>
      </c>
    </row>
    <row r="9598" spans="2:6" x14ac:dyDescent="0.15">
      <c r="B9598">
        <f ca="1">IF(INDEX(Transactions!$L:$L,ROW()-8)="",TODAY(),INDEX(Transactions!$G:$G,ROW()-8))</f>
        <v>46238</v>
      </c>
      <c r="F9598">
        <f>IF(INDEX(Transactions!$L:$L,ROW()-8)="",0,INDEX(Transactions!$Q:$Q,ROW()-8))</f>
        <v>0</v>
      </c>
    </row>
    <row r="9599" spans="2:6" x14ac:dyDescent="0.15">
      <c r="B9599">
        <f ca="1">IF(INDEX(Transactions!$L:$L,ROW()-8)="",TODAY(),INDEX(Transactions!$G:$G,ROW()-8))</f>
        <v>46238</v>
      </c>
      <c r="F9599">
        <f>IF(INDEX(Transactions!$L:$L,ROW()-8)="",0,INDEX(Transactions!$Q:$Q,ROW()-8))</f>
        <v>0</v>
      </c>
    </row>
    <row r="9600" spans="2:6" x14ac:dyDescent="0.15">
      <c r="B9600">
        <f ca="1">IF(INDEX(Transactions!$L:$L,ROW()-8)="",TODAY(),INDEX(Transactions!$G:$G,ROW()-8))</f>
        <v>46238</v>
      </c>
      <c r="F9600">
        <f>IF(INDEX(Transactions!$L:$L,ROW()-8)="",0,INDEX(Transactions!$Q:$Q,ROW()-8))</f>
        <v>0</v>
      </c>
    </row>
    <row r="9601" spans="2:6" x14ac:dyDescent="0.15">
      <c r="B9601">
        <f ca="1">IF(INDEX(Transactions!$L:$L,ROW()-8)="",TODAY(),INDEX(Transactions!$G:$G,ROW()-8))</f>
        <v>46238</v>
      </c>
      <c r="F9601">
        <f>IF(INDEX(Transactions!$L:$L,ROW()-8)="",0,INDEX(Transactions!$Q:$Q,ROW()-8))</f>
        <v>0</v>
      </c>
    </row>
    <row r="9602" spans="2:6" x14ac:dyDescent="0.15">
      <c r="B9602">
        <f ca="1">IF(INDEX(Transactions!$L:$L,ROW()-8)="",TODAY(),INDEX(Transactions!$G:$G,ROW()-8))</f>
        <v>46238</v>
      </c>
      <c r="F9602">
        <f>IF(INDEX(Transactions!$L:$L,ROW()-8)="",0,INDEX(Transactions!$Q:$Q,ROW()-8))</f>
        <v>0</v>
      </c>
    </row>
    <row r="9603" spans="2:6" x14ac:dyDescent="0.15">
      <c r="B9603">
        <f ca="1">IF(INDEX(Transactions!$L:$L,ROW()-8)="",TODAY(),INDEX(Transactions!$G:$G,ROW()-8))</f>
        <v>46238</v>
      </c>
      <c r="F9603">
        <f>IF(INDEX(Transactions!$L:$L,ROW()-8)="",0,INDEX(Transactions!$Q:$Q,ROW()-8))</f>
        <v>0</v>
      </c>
    </row>
    <row r="9604" spans="2:6" x14ac:dyDescent="0.15">
      <c r="B9604">
        <f ca="1">IF(INDEX(Transactions!$L:$L,ROW()-8)="",TODAY(),INDEX(Transactions!$G:$G,ROW()-8))</f>
        <v>46238</v>
      </c>
      <c r="F9604">
        <f>IF(INDEX(Transactions!$L:$L,ROW()-8)="",0,INDEX(Transactions!$Q:$Q,ROW()-8))</f>
        <v>0</v>
      </c>
    </row>
    <row r="9605" spans="2:6" x14ac:dyDescent="0.15">
      <c r="B9605">
        <f ca="1">IF(INDEX(Transactions!$L:$L,ROW()-8)="",TODAY(),INDEX(Transactions!$G:$G,ROW()-8))</f>
        <v>46238</v>
      </c>
      <c r="F9605">
        <f>IF(INDEX(Transactions!$L:$L,ROW()-8)="",0,INDEX(Transactions!$Q:$Q,ROW()-8))</f>
        <v>0</v>
      </c>
    </row>
    <row r="9606" spans="2:6" x14ac:dyDescent="0.15">
      <c r="B9606">
        <f ca="1">IF(INDEX(Transactions!$L:$L,ROW()-8)="",TODAY(),INDEX(Transactions!$G:$G,ROW()-8))</f>
        <v>46238</v>
      </c>
      <c r="F9606">
        <f>IF(INDEX(Transactions!$L:$L,ROW()-8)="",0,INDEX(Transactions!$Q:$Q,ROW()-8))</f>
        <v>0</v>
      </c>
    </row>
    <row r="9607" spans="2:6" x14ac:dyDescent="0.15">
      <c r="B9607">
        <f ca="1">IF(INDEX(Transactions!$L:$L,ROW()-8)="",TODAY(),INDEX(Transactions!$G:$G,ROW()-8))</f>
        <v>46238</v>
      </c>
      <c r="F9607">
        <f>IF(INDEX(Transactions!$L:$L,ROW()-8)="",0,INDEX(Transactions!$Q:$Q,ROW()-8))</f>
        <v>0</v>
      </c>
    </row>
    <row r="9608" spans="2:6" x14ac:dyDescent="0.15">
      <c r="B9608">
        <f ca="1">IF(INDEX(Transactions!$L:$L,ROW()-8)="",TODAY(),INDEX(Transactions!$G:$G,ROW()-8))</f>
        <v>46238</v>
      </c>
      <c r="F9608">
        <f>IF(INDEX(Transactions!$L:$L,ROW()-8)="",0,INDEX(Transactions!$Q:$Q,ROW()-8))</f>
        <v>0</v>
      </c>
    </row>
    <row r="9609" spans="2:6" x14ac:dyDescent="0.15">
      <c r="B9609">
        <f ca="1">IF(INDEX(Transactions!$L:$L,ROW()-8)="",TODAY(),INDEX(Transactions!$G:$G,ROW()-8))</f>
        <v>46238</v>
      </c>
      <c r="F9609">
        <f>IF(INDEX(Transactions!$L:$L,ROW()-8)="",0,INDEX(Transactions!$Q:$Q,ROW()-8))</f>
        <v>0</v>
      </c>
    </row>
    <row r="9610" spans="2:6" x14ac:dyDescent="0.15">
      <c r="B9610">
        <f ca="1">IF(INDEX(Transactions!$L:$L,ROW()-8)="",TODAY(),INDEX(Transactions!$G:$G,ROW()-8))</f>
        <v>46238</v>
      </c>
      <c r="F9610">
        <f>IF(INDEX(Transactions!$L:$L,ROW()-8)="",0,INDEX(Transactions!$Q:$Q,ROW()-8))</f>
        <v>0</v>
      </c>
    </row>
    <row r="9611" spans="2:6" x14ac:dyDescent="0.15">
      <c r="B9611">
        <f ca="1">IF(INDEX(Transactions!$L:$L,ROW()-8)="",TODAY(),INDEX(Transactions!$G:$G,ROW()-8))</f>
        <v>46238</v>
      </c>
      <c r="F9611">
        <f>IF(INDEX(Transactions!$L:$L,ROW()-8)="",0,INDEX(Transactions!$Q:$Q,ROW()-8))</f>
        <v>0</v>
      </c>
    </row>
    <row r="9612" spans="2:6" x14ac:dyDescent="0.15">
      <c r="B9612">
        <f ca="1">IF(INDEX(Transactions!$L:$L,ROW()-8)="",TODAY(),INDEX(Transactions!$G:$G,ROW()-8))</f>
        <v>46238</v>
      </c>
      <c r="F9612">
        <f>IF(INDEX(Transactions!$L:$L,ROW()-8)="",0,INDEX(Transactions!$Q:$Q,ROW()-8))</f>
        <v>0</v>
      </c>
    </row>
    <row r="9613" spans="2:6" x14ac:dyDescent="0.15">
      <c r="B9613">
        <f ca="1">IF(INDEX(Transactions!$L:$L,ROW()-8)="",TODAY(),INDEX(Transactions!$G:$G,ROW()-8))</f>
        <v>46238</v>
      </c>
      <c r="F9613">
        <f>IF(INDEX(Transactions!$L:$L,ROW()-8)="",0,INDEX(Transactions!$Q:$Q,ROW()-8))</f>
        <v>0</v>
      </c>
    </row>
    <row r="9614" spans="2:6" x14ac:dyDescent="0.15">
      <c r="B9614">
        <f ca="1">IF(INDEX(Transactions!$L:$L,ROW()-8)="",TODAY(),INDEX(Transactions!$G:$G,ROW()-8))</f>
        <v>46238</v>
      </c>
      <c r="F9614">
        <f>IF(INDEX(Transactions!$L:$L,ROW()-8)="",0,INDEX(Transactions!$Q:$Q,ROW()-8))</f>
        <v>0</v>
      </c>
    </row>
    <row r="9615" spans="2:6" x14ac:dyDescent="0.15">
      <c r="B9615">
        <f ca="1">IF(INDEX(Transactions!$L:$L,ROW()-8)="",TODAY(),INDEX(Transactions!$G:$G,ROW()-8))</f>
        <v>46238</v>
      </c>
      <c r="F9615">
        <f>IF(INDEX(Transactions!$L:$L,ROW()-8)="",0,INDEX(Transactions!$Q:$Q,ROW()-8))</f>
        <v>0</v>
      </c>
    </row>
    <row r="9616" spans="2:6" x14ac:dyDescent="0.15">
      <c r="B9616">
        <f ca="1">IF(INDEX(Transactions!$L:$L,ROW()-8)="",TODAY(),INDEX(Transactions!$G:$G,ROW()-8))</f>
        <v>46238</v>
      </c>
      <c r="F9616">
        <f>IF(INDEX(Transactions!$L:$L,ROW()-8)="",0,INDEX(Transactions!$Q:$Q,ROW()-8))</f>
        <v>0</v>
      </c>
    </row>
    <row r="9617" spans="2:6" x14ac:dyDescent="0.15">
      <c r="B9617">
        <f ca="1">IF(INDEX(Transactions!$L:$L,ROW()-8)="",TODAY(),INDEX(Transactions!$G:$G,ROW()-8))</f>
        <v>46238</v>
      </c>
      <c r="F9617">
        <f>IF(INDEX(Transactions!$L:$L,ROW()-8)="",0,INDEX(Transactions!$Q:$Q,ROW()-8))</f>
        <v>0</v>
      </c>
    </row>
    <row r="9618" spans="2:6" x14ac:dyDescent="0.15">
      <c r="B9618">
        <f ca="1">IF(INDEX(Transactions!$L:$L,ROW()-8)="",TODAY(),INDEX(Transactions!$G:$G,ROW()-8))</f>
        <v>46238</v>
      </c>
      <c r="F9618">
        <f>IF(INDEX(Transactions!$L:$L,ROW()-8)="",0,INDEX(Transactions!$Q:$Q,ROW()-8))</f>
        <v>0</v>
      </c>
    </row>
    <row r="9619" spans="2:6" x14ac:dyDescent="0.15">
      <c r="B9619">
        <f ca="1">IF(INDEX(Transactions!$L:$L,ROW()-8)="",TODAY(),INDEX(Transactions!$G:$G,ROW()-8))</f>
        <v>46238</v>
      </c>
      <c r="F9619">
        <f>IF(INDEX(Transactions!$L:$L,ROW()-8)="",0,INDEX(Transactions!$Q:$Q,ROW()-8))</f>
        <v>0</v>
      </c>
    </row>
    <row r="9620" spans="2:6" x14ac:dyDescent="0.15">
      <c r="B9620">
        <f ca="1">IF(INDEX(Transactions!$L:$L,ROW()-8)="",TODAY(),INDEX(Transactions!$G:$G,ROW()-8))</f>
        <v>46238</v>
      </c>
      <c r="F9620">
        <f>IF(INDEX(Transactions!$L:$L,ROW()-8)="",0,INDEX(Transactions!$Q:$Q,ROW()-8))</f>
        <v>0</v>
      </c>
    </row>
    <row r="9621" spans="2:6" x14ac:dyDescent="0.15">
      <c r="B9621">
        <f ca="1">IF(INDEX(Transactions!$L:$L,ROW()-8)="",TODAY(),INDEX(Transactions!$G:$G,ROW()-8))</f>
        <v>46238</v>
      </c>
      <c r="F9621">
        <f>IF(INDEX(Transactions!$L:$L,ROW()-8)="",0,INDEX(Transactions!$Q:$Q,ROW()-8))</f>
        <v>0</v>
      </c>
    </row>
    <row r="9622" spans="2:6" x14ac:dyDescent="0.15">
      <c r="B9622">
        <f ca="1">IF(INDEX(Transactions!$L:$L,ROW()-8)="",TODAY(),INDEX(Transactions!$G:$G,ROW()-8))</f>
        <v>46238</v>
      </c>
      <c r="F9622">
        <f>IF(INDEX(Transactions!$L:$L,ROW()-8)="",0,INDEX(Transactions!$Q:$Q,ROW()-8))</f>
        <v>0</v>
      </c>
    </row>
    <row r="9623" spans="2:6" x14ac:dyDescent="0.15">
      <c r="B9623">
        <f ca="1">IF(INDEX(Transactions!$L:$L,ROW()-8)="",TODAY(),INDEX(Transactions!$G:$G,ROW()-8))</f>
        <v>46238</v>
      </c>
      <c r="F9623">
        <f>IF(INDEX(Transactions!$L:$L,ROW()-8)="",0,INDEX(Transactions!$Q:$Q,ROW()-8))</f>
        <v>0</v>
      </c>
    </row>
    <row r="9624" spans="2:6" x14ac:dyDescent="0.15">
      <c r="B9624">
        <f ca="1">IF(INDEX(Transactions!$L:$L,ROW()-8)="",TODAY(),INDEX(Transactions!$G:$G,ROW()-8))</f>
        <v>46238</v>
      </c>
      <c r="F9624">
        <f>IF(INDEX(Transactions!$L:$L,ROW()-8)="",0,INDEX(Transactions!$Q:$Q,ROW()-8))</f>
        <v>0</v>
      </c>
    </row>
    <row r="9625" spans="2:6" x14ac:dyDescent="0.15">
      <c r="B9625">
        <f ca="1">IF(INDEX(Transactions!$L:$L,ROW()-8)="",TODAY(),INDEX(Transactions!$G:$G,ROW()-8))</f>
        <v>46238</v>
      </c>
      <c r="F9625">
        <f>IF(INDEX(Transactions!$L:$L,ROW()-8)="",0,INDEX(Transactions!$Q:$Q,ROW()-8))</f>
        <v>0</v>
      </c>
    </row>
    <row r="9626" spans="2:6" x14ac:dyDescent="0.15">
      <c r="B9626">
        <f ca="1">IF(INDEX(Transactions!$L:$L,ROW()-8)="",TODAY(),INDEX(Transactions!$G:$G,ROW()-8))</f>
        <v>46238</v>
      </c>
      <c r="F9626">
        <f>IF(INDEX(Transactions!$L:$L,ROW()-8)="",0,INDEX(Transactions!$Q:$Q,ROW()-8))</f>
        <v>0</v>
      </c>
    </row>
    <row r="9627" spans="2:6" x14ac:dyDescent="0.15">
      <c r="B9627">
        <f ca="1">IF(INDEX(Transactions!$L:$L,ROW()-8)="",TODAY(),INDEX(Transactions!$G:$G,ROW()-8))</f>
        <v>46238</v>
      </c>
      <c r="F9627">
        <f>IF(INDEX(Transactions!$L:$L,ROW()-8)="",0,INDEX(Transactions!$Q:$Q,ROW()-8))</f>
        <v>0</v>
      </c>
    </row>
    <row r="9628" spans="2:6" x14ac:dyDescent="0.15">
      <c r="B9628">
        <f ca="1">IF(INDEX(Transactions!$L:$L,ROW()-8)="",TODAY(),INDEX(Transactions!$G:$G,ROW()-8))</f>
        <v>46238</v>
      </c>
      <c r="F9628">
        <f>IF(INDEX(Transactions!$L:$L,ROW()-8)="",0,INDEX(Transactions!$Q:$Q,ROW()-8))</f>
        <v>0</v>
      </c>
    </row>
    <row r="9629" spans="2:6" x14ac:dyDescent="0.15">
      <c r="B9629">
        <f ca="1">IF(INDEX(Transactions!$L:$L,ROW()-8)="",TODAY(),INDEX(Transactions!$G:$G,ROW()-8))</f>
        <v>46238</v>
      </c>
      <c r="F9629">
        <f>IF(INDEX(Transactions!$L:$L,ROW()-8)="",0,INDEX(Transactions!$Q:$Q,ROW()-8))</f>
        <v>0</v>
      </c>
    </row>
    <row r="9630" spans="2:6" x14ac:dyDescent="0.15">
      <c r="B9630">
        <f ca="1">IF(INDEX(Transactions!$L:$L,ROW()-8)="",TODAY(),INDEX(Transactions!$G:$G,ROW()-8))</f>
        <v>46238</v>
      </c>
      <c r="F9630">
        <f>IF(INDEX(Transactions!$L:$L,ROW()-8)="",0,INDEX(Transactions!$Q:$Q,ROW()-8))</f>
        <v>0</v>
      </c>
    </row>
    <row r="9631" spans="2:6" x14ac:dyDescent="0.15">
      <c r="B9631">
        <f ca="1">IF(INDEX(Transactions!$L:$L,ROW()-8)="",TODAY(),INDEX(Transactions!$G:$G,ROW()-8))</f>
        <v>46238</v>
      </c>
      <c r="F9631">
        <f>IF(INDEX(Transactions!$L:$L,ROW()-8)="",0,INDEX(Transactions!$Q:$Q,ROW()-8))</f>
        <v>0</v>
      </c>
    </row>
    <row r="9632" spans="2:6" x14ac:dyDescent="0.15">
      <c r="B9632">
        <f ca="1">IF(INDEX(Transactions!$L:$L,ROW()-8)="",TODAY(),INDEX(Transactions!$G:$G,ROW()-8))</f>
        <v>46238</v>
      </c>
      <c r="F9632">
        <f>IF(INDEX(Transactions!$L:$L,ROW()-8)="",0,INDEX(Transactions!$Q:$Q,ROW()-8))</f>
        <v>0</v>
      </c>
    </row>
    <row r="9633" spans="2:6" x14ac:dyDescent="0.15">
      <c r="B9633">
        <f ca="1">IF(INDEX(Transactions!$L:$L,ROW()-8)="",TODAY(),INDEX(Transactions!$G:$G,ROW()-8))</f>
        <v>46238</v>
      </c>
      <c r="F9633">
        <f>IF(INDEX(Transactions!$L:$L,ROW()-8)="",0,INDEX(Transactions!$Q:$Q,ROW()-8))</f>
        <v>0</v>
      </c>
    </row>
    <row r="9634" spans="2:6" x14ac:dyDescent="0.15">
      <c r="B9634">
        <f ca="1">IF(INDEX(Transactions!$L:$L,ROW()-8)="",TODAY(),INDEX(Transactions!$G:$G,ROW()-8))</f>
        <v>46238</v>
      </c>
      <c r="F9634">
        <f>IF(INDEX(Transactions!$L:$L,ROW()-8)="",0,INDEX(Transactions!$Q:$Q,ROW()-8))</f>
        <v>0</v>
      </c>
    </row>
    <row r="9635" spans="2:6" x14ac:dyDescent="0.15">
      <c r="B9635">
        <f ca="1">IF(INDEX(Transactions!$L:$L,ROW()-8)="",TODAY(),INDEX(Transactions!$G:$G,ROW()-8))</f>
        <v>46238</v>
      </c>
      <c r="F9635">
        <f>IF(INDEX(Transactions!$L:$L,ROW()-8)="",0,INDEX(Transactions!$Q:$Q,ROW()-8))</f>
        <v>0</v>
      </c>
    </row>
    <row r="9636" spans="2:6" x14ac:dyDescent="0.15">
      <c r="B9636">
        <f ca="1">IF(INDEX(Transactions!$L:$L,ROW()-8)="",TODAY(),INDEX(Transactions!$G:$G,ROW()-8))</f>
        <v>46238</v>
      </c>
      <c r="F9636">
        <f>IF(INDEX(Transactions!$L:$L,ROW()-8)="",0,INDEX(Transactions!$Q:$Q,ROW()-8))</f>
        <v>0</v>
      </c>
    </row>
    <row r="9637" spans="2:6" x14ac:dyDescent="0.15">
      <c r="B9637">
        <f ca="1">IF(INDEX(Transactions!$L:$L,ROW()-8)="",TODAY(),INDEX(Transactions!$G:$G,ROW()-8))</f>
        <v>46238</v>
      </c>
      <c r="F9637">
        <f>IF(INDEX(Transactions!$L:$L,ROW()-8)="",0,INDEX(Transactions!$Q:$Q,ROW()-8))</f>
        <v>0</v>
      </c>
    </row>
    <row r="9638" spans="2:6" x14ac:dyDescent="0.15">
      <c r="B9638">
        <f ca="1">IF(INDEX(Transactions!$L:$L,ROW()-8)="",TODAY(),INDEX(Transactions!$G:$G,ROW()-8))</f>
        <v>46238</v>
      </c>
      <c r="F9638">
        <f>IF(INDEX(Transactions!$L:$L,ROW()-8)="",0,INDEX(Transactions!$Q:$Q,ROW()-8))</f>
        <v>0</v>
      </c>
    </row>
    <row r="9639" spans="2:6" x14ac:dyDescent="0.15">
      <c r="B9639">
        <f ca="1">IF(INDEX(Transactions!$L:$L,ROW()-8)="",TODAY(),INDEX(Transactions!$G:$G,ROW()-8))</f>
        <v>46238</v>
      </c>
      <c r="F9639">
        <f>IF(INDEX(Transactions!$L:$L,ROW()-8)="",0,INDEX(Transactions!$Q:$Q,ROW()-8))</f>
        <v>0</v>
      </c>
    </row>
    <row r="9640" spans="2:6" x14ac:dyDescent="0.15">
      <c r="B9640">
        <f ca="1">IF(INDEX(Transactions!$L:$L,ROW()-8)="",TODAY(),INDEX(Transactions!$G:$G,ROW()-8))</f>
        <v>46238</v>
      </c>
      <c r="F9640">
        <f>IF(INDEX(Transactions!$L:$L,ROW()-8)="",0,INDEX(Transactions!$Q:$Q,ROW()-8))</f>
        <v>0</v>
      </c>
    </row>
    <row r="9641" spans="2:6" x14ac:dyDescent="0.15">
      <c r="B9641">
        <f ca="1">IF(INDEX(Transactions!$L:$L,ROW()-8)="",TODAY(),INDEX(Transactions!$G:$G,ROW()-8))</f>
        <v>46238</v>
      </c>
      <c r="F9641">
        <f>IF(INDEX(Transactions!$L:$L,ROW()-8)="",0,INDEX(Transactions!$Q:$Q,ROW()-8))</f>
        <v>0</v>
      </c>
    </row>
    <row r="9642" spans="2:6" x14ac:dyDescent="0.15">
      <c r="B9642">
        <f ca="1">IF(INDEX(Transactions!$L:$L,ROW()-8)="",TODAY(),INDEX(Transactions!$G:$G,ROW()-8))</f>
        <v>46238</v>
      </c>
      <c r="F9642">
        <f>IF(INDEX(Transactions!$L:$L,ROW()-8)="",0,INDEX(Transactions!$Q:$Q,ROW()-8))</f>
        <v>0</v>
      </c>
    </row>
    <row r="9643" spans="2:6" x14ac:dyDescent="0.15">
      <c r="B9643">
        <f ca="1">IF(INDEX(Transactions!$L:$L,ROW()-8)="",TODAY(),INDEX(Transactions!$G:$G,ROW()-8))</f>
        <v>46238</v>
      </c>
      <c r="F9643">
        <f>IF(INDEX(Transactions!$L:$L,ROW()-8)="",0,INDEX(Transactions!$Q:$Q,ROW()-8))</f>
        <v>0</v>
      </c>
    </row>
    <row r="9644" spans="2:6" x14ac:dyDescent="0.15">
      <c r="B9644">
        <f ca="1">IF(INDEX(Transactions!$L:$L,ROW()-8)="",TODAY(),INDEX(Transactions!$G:$G,ROW()-8))</f>
        <v>46238</v>
      </c>
      <c r="F9644">
        <f>IF(INDEX(Transactions!$L:$L,ROW()-8)="",0,INDEX(Transactions!$Q:$Q,ROW()-8))</f>
        <v>0</v>
      </c>
    </row>
    <row r="9645" spans="2:6" x14ac:dyDescent="0.15">
      <c r="B9645">
        <f ca="1">IF(INDEX(Transactions!$L:$L,ROW()-8)="",TODAY(),INDEX(Transactions!$G:$G,ROW()-8))</f>
        <v>46238</v>
      </c>
      <c r="F9645">
        <f>IF(INDEX(Transactions!$L:$L,ROW()-8)="",0,INDEX(Transactions!$Q:$Q,ROW()-8))</f>
        <v>0</v>
      </c>
    </row>
    <row r="9646" spans="2:6" x14ac:dyDescent="0.15">
      <c r="B9646">
        <f ca="1">IF(INDEX(Transactions!$L:$L,ROW()-8)="",TODAY(),INDEX(Transactions!$G:$G,ROW()-8))</f>
        <v>46238</v>
      </c>
      <c r="F9646">
        <f>IF(INDEX(Transactions!$L:$L,ROW()-8)="",0,INDEX(Transactions!$Q:$Q,ROW()-8))</f>
        <v>0</v>
      </c>
    </row>
    <row r="9647" spans="2:6" x14ac:dyDescent="0.15">
      <c r="B9647">
        <f ca="1">IF(INDEX(Transactions!$L:$L,ROW()-8)="",TODAY(),INDEX(Transactions!$G:$G,ROW()-8))</f>
        <v>46238</v>
      </c>
      <c r="F9647">
        <f>IF(INDEX(Transactions!$L:$L,ROW()-8)="",0,INDEX(Transactions!$Q:$Q,ROW()-8))</f>
        <v>0</v>
      </c>
    </row>
    <row r="9648" spans="2:6" x14ac:dyDescent="0.15">
      <c r="B9648">
        <f ca="1">IF(INDEX(Transactions!$L:$L,ROW()-8)="",TODAY(),INDEX(Transactions!$G:$G,ROW()-8))</f>
        <v>46238</v>
      </c>
      <c r="F9648">
        <f>IF(INDEX(Transactions!$L:$L,ROW()-8)="",0,INDEX(Transactions!$Q:$Q,ROW()-8))</f>
        <v>0</v>
      </c>
    </row>
    <row r="9649" spans="2:6" x14ac:dyDescent="0.15">
      <c r="B9649">
        <f ca="1">IF(INDEX(Transactions!$L:$L,ROW()-8)="",TODAY(),INDEX(Transactions!$G:$G,ROW()-8))</f>
        <v>46238</v>
      </c>
      <c r="F9649">
        <f>IF(INDEX(Transactions!$L:$L,ROW()-8)="",0,INDEX(Transactions!$Q:$Q,ROW()-8))</f>
        <v>0</v>
      </c>
    </row>
    <row r="9650" spans="2:6" x14ac:dyDescent="0.15">
      <c r="B9650">
        <f ca="1">IF(INDEX(Transactions!$L:$L,ROW()-8)="",TODAY(),INDEX(Transactions!$G:$G,ROW()-8))</f>
        <v>46238</v>
      </c>
      <c r="F9650">
        <f>IF(INDEX(Transactions!$L:$L,ROW()-8)="",0,INDEX(Transactions!$Q:$Q,ROW()-8))</f>
        <v>0</v>
      </c>
    </row>
    <row r="9651" spans="2:6" x14ac:dyDescent="0.15">
      <c r="B9651">
        <f ca="1">IF(INDEX(Transactions!$L:$L,ROW()-8)="",TODAY(),INDEX(Transactions!$G:$G,ROW()-8))</f>
        <v>46238</v>
      </c>
      <c r="F9651">
        <f>IF(INDEX(Transactions!$L:$L,ROW()-8)="",0,INDEX(Transactions!$Q:$Q,ROW()-8))</f>
        <v>0</v>
      </c>
    </row>
    <row r="9652" spans="2:6" x14ac:dyDescent="0.15">
      <c r="B9652">
        <f ca="1">IF(INDEX(Transactions!$L:$L,ROW()-8)="",TODAY(),INDEX(Transactions!$G:$G,ROW()-8))</f>
        <v>46238</v>
      </c>
      <c r="F9652">
        <f>IF(INDEX(Transactions!$L:$L,ROW()-8)="",0,INDEX(Transactions!$Q:$Q,ROW()-8))</f>
        <v>0</v>
      </c>
    </row>
    <row r="9653" spans="2:6" x14ac:dyDescent="0.15">
      <c r="B9653">
        <f ca="1">IF(INDEX(Transactions!$L:$L,ROW()-8)="",TODAY(),INDEX(Transactions!$G:$G,ROW()-8))</f>
        <v>46238</v>
      </c>
      <c r="F9653">
        <f>IF(INDEX(Transactions!$L:$L,ROW()-8)="",0,INDEX(Transactions!$Q:$Q,ROW()-8))</f>
        <v>0</v>
      </c>
    </row>
    <row r="9654" spans="2:6" x14ac:dyDescent="0.15">
      <c r="B9654">
        <f ca="1">IF(INDEX(Transactions!$L:$L,ROW()-8)="",TODAY(),INDEX(Transactions!$G:$G,ROW()-8))</f>
        <v>46238</v>
      </c>
      <c r="F9654">
        <f>IF(INDEX(Transactions!$L:$L,ROW()-8)="",0,INDEX(Transactions!$Q:$Q,ROW()-8))</f>
        <v>0</v>
      </c>
    </row>
    <row r="9655" spans="2:6" x14ac:dyDescent="0.15">
      <c r="B9655">
        <f ca="1">IF(INDEX(Transactions!$L:$L,ROW()-8)="",TODAY(),INDEX(Transactions!$G:$G,ROW()-8))</f>
        <v>46238</v>
      </c>
      <c r="F9655">
        <f>IF(INDEX(Transactions!$L:$L,ROW()-8)="",0,INDEX(Transactions!$Q:$Q,ROW()-8))</f>
        <v>0</v>
      </c>
    </row>
    <row r="9656" spans="2:6" x14ac:dyDescent="0.15">
      <c r="B9656">
        <f ca="1">IF(INDEX(Transactions!$L:$L,ROW()-8)="",TODAY(),INDEX(Transactions!$G:$G,ROW()-8))</f>
        <v>46238</v>
      </c>
      <c r="F9656">
        <f>IF(INDEX(Transactions!$L:$L,ROW()-8)="",0,INDEX(Transactions!$Q:$Q,ROW()-8))</f>
        <v>0</v>
      </c>
    </row>
    <row r="9657" spans="2:6" x14ac:dyDescent="0.15">
      <c r="B9657">
        <f ca="1">IF(INDEX(Transactions!$L:$L,ROW()-8)="",TODAY(),INDEX(Transactions!$G:$G,ROW()-8))</f>
        <v>46238</v>
      </c>
      <c r="F9657">
        <f>IF(INDEX(Transactions!$L:$L,ROW()-8)="",0,INDEX(Transactions!$Q:$Q,ROW()-8))</f>
        <v>0</v>
      </c>
    </row>
    <row r="9658" spans="2:6" x14ac:dyDescent="0.15">
      <c r="B9658">
        <f ca="1">IF(INDEX(Transactions!$L:$L,ROW()-8)="",TODAY(),INDEX(Transactions!$G:$G,ROW()-8))</f>
        <v>46238</v>
      </c>
      <c r="F9658">
        <f>IF(INDEX(Transactions!$L:$L,ROW()-8)="",0,INDEX(Transactions!$Q:$Q,ROW()-8))</f>
        <v>0</v>
      </c>
    </row>
    <row r="9659" spans="2:6" x14ac:dyDescent="0.15">
      <c r="B9659">
        <f ca="1">IF(INDEX(Transactions!$L:$L,ROW()-8)="",TODAY(),INDEX(Transactions!$G:$G,ROW()-8))</f>
        <v>46238</v>
      </c>
      <c r="F9659">
        <f>IF(INDEX(Transactions!$L:$L,ROW()-8)="",0,INDEX(Transactions!$Q:$Q,ROW()-8))</f>
        <v>0</v>
      </c>
    </row>
    <row r="9660" spans="2:6" x14ac:dyDescent="0.15">
      <c r="B9660">
        <f ca="1">IF(INDEX(Transactions!$L:$L,ROW()-8)="",TODAY(),INDEX(Transactions!$G:$G,ROW()-8))</f>
        <v>46238</v>
      </c>
      <c r="F9660">
        <f>IF(INDEX(Transactions!$L:$L,ROW()-8)="",0,INDEX(Transactions!$Q:$Q,ROW()-8))</f>
        <v>0</v>
      </c>
    </row>
    <row r="9661" spans="2:6" x14ac:dyDescent="0.15">
      <c r="B9661">
        <f ca="1">IF(INDEX(Transactions!$L:$L,ROW()-8)="",TODAY(),INDEX(Transactions!$G:$G,ROW()-8))</f>
        <v>46238</v>
      </c>
      <c r="F9661">
        <f>IF(INDEX(Transactions!$L:$L,ROW()-8)="",0,INDEX(Transactions!$Q:$Q,ROW()-8))</f>
        <v>0</v>
      </c>
    </row>
    <row r="9662" spans="2:6" x14ac:dyDescent="0.15">
      <c r="B9662">
        <f ca="1">IF(INDEX(Transactions!$L:$L,ROW()-8)="",TODAY(),INDEX(Transactions!$G:$G,ROW()-8))</f>
        <v>46238</v>
      </c>
      <c r="F9662">
        <f>IF(INDEX(Transactions!$L:$L,ROW()-8)="",0,INDEX(Transactions!$Q:$Q,ROW()-8))</f>
        <v>0</v>
      </c>
    </row>
    <row r="9663" spans="2:6" x14ac:dyDescent="0.15">
      <c r="B9663">
        <f ca="1">IF(INDEX(Transactions!$L:$L,ROW()-8)="",TODAY(),INDEX(Transactions!$G:$G,ROW()-8))</f>
        <v>46238</v>
      </c>
      <c r="F9663">
        <f>IF(INDEX(Transactions!$L:$L,ROW()-8)="",0,INDEX(Transactions!$Q:$Q,ROW()-8))</f>
        <v>0</v>
      </c>
    </row>
    <row r="9664" spans="2:6" x14ac:dyDescent="0.15">
      <c r="B9664">
        <f ca="1">IF(INDEX(Transactions!$L:$L,ROW()-8)="",TODAY(),INDEX(Transactions!$G:$G,ROW()-8))</f>
        <v>46238</v>
      </c>
      <c r="F9664">
        <f>IF(INDEX(Transactions!$L:$L,ROW()-8)="",0,INDEX(Transactions!$Q:$Q,ROW()-8))</f>
        <v>0</v>
      </c>
    </row>
    <row r="9665" spans="2:6" x14ac:dyDescent="0.15">
      <c r="B9665">
        <f ca="1">IF(INDEX(Transactions!$L:$L,ROW()-8)="",TODAY(),INDEX(Transactions!$G:$G,ROW()-8))</f>
        <v>46238</v>
      </c>
      <c r="F9665">
        <f>IF(INDEX(Transactions!$L:$L,ROW()-8)="",0,INDEX(Transactions!$Q:$Q,ROW()-8))</f>
        <v>0</v>
      </c>
    </row>
    <row r="9666" spans="2:6" x14ac:dyDescent="0.15">
      <c r="B9666">
        <f ca="1">IF(INDEX(Transactions!$L:$L,ROW()-8)="",TODAY(),INDEX(Transactions!$G:$G,ROW()-8))</f>
        <v>46238</v>
      </c>
      <c r="F9666">
        <f>IF(INDEX(Transactions!$L:$L,ROW()-8)="",0,INDEX(Transactions!$Q:$Q,ROW()-8))</f>
        <v>0</v>
      </c>
    </row>
    <row r="9667" spans="2:6" x14ac:dyDescent="0.15">
      <c r="B9667">
        <f ca="1">IF(INDEX(Transactions!$L:$L,ROW()-8)="",TODAY(),INDEX(Transactions!$G:$G,ROW()-8))</f>
        <v>46238</v>
      </c>
      <c r="F9667">
        <f>IF(INDEX(Transactions!$L:$L,ROW()-8)="",0,INDEX(Transactions!$Q:$Q,ROW()-8))</f>
        <v>0</v>
      </c>
    </row>
    <row r="9668" spans="2:6" x14ac:dyDescent="0.15">
      <c r="B9668">
        <f ca="1">IF(INDEX(Transactions!$L:$L,ROW()-8)="",TODAY(),INDEX(Transactions!$G:$G,ROW()-8))</f>
        <v>46238</v>
      </c>
      <c r="F9668">
        <f>IF(INDEX(Transactions!$L:$L,ROW()-8)="",0,INDEX(Transactions!$Q:$Q,ROW()-8))</f>
        <v>0</v>
      </c>
    </row>
    <row r="9669" spans="2:6" x14ac:dyDescent="0.15">
      <c r="B9669">
        <f ca="1">IF(INDEX(Transactions!$L:$L,ROW()-8)="",TODAY(),INDEX(Transactions!$G:$G,ROW()-8))</f>
        <v>46238</v>
      </c>
      <c r="F9669">
        <f>IF(INDEX(Transactions!$L:$L,ROW()-8)="",0,INDEX(Transactions!$Q:$Q,ROW()-8))</f>
        <v>0</v>
      </c>
    </row>
    <row r="9670" spans="2:6" x14ac:dyDescent="0.15">
      <c r="B9670">
        <f ca="1">IF(INDEX(Transactions!$L:$L,ROW()-8)="",TODAY(),INDEX(Transactions!$G:$G,ROW()-8))</f>
        <v>46238</v>
      </c>
      <c r="F9670">
        <f>IF(INDEX(Transactions!$L:$L,ROW()-8)="",0,INDEX(Transactions!$Q:$Q,ROW()-8))</f>
        <v>0</v>
      </c>
    </row>
    <row r="9671" spans="2:6" x14ac:dyDescent="0.15">
      <c r="B9671">
        <f ca="1">IF(INDEX(Transactions!$L:$L,ROW()-8)="",TODAY(),INDEX(Transactions!$G:$G,ROW()-8))</f>
        <v>46238</v>
      </c>
      <c r="F9671">
        <f>IF(INDEX(Transactions!$L:$L,ROW()-8)="",0,INDEX(Transactions!$Q:$Q,ROW()-8))</f>
        <v>0</v>
      </c>
    </row>
    <row r="9672" spans="2:6" x14ac:dyDescent="0.15">
      <c r="B9672">
        <f ca="1">IF(INDEX(Transactions!$L:$L,ROW()-8)="",TODAY(),INDEX(Transactions!$G:$G,ROW()-8))</f>
        <v>46238</v>
      </c>
      <c r="F9672">
        <f>IF(INDEX(Transactions!$L:$L,ROW()-8)="",0,INDEX(Transactions!$Q:$Q,ROW()-8))</f>
        <v>0</v>
      </c>
    </row>
    <row r="9673" spans="2:6" x14ac:dyDescent="0.15">
      <c r="B9673">
        <f ca="1">IF(INDEX(Transactions!$L:$L,ROW()-8)="",TODAY(),INDEX(Transactions!$G:$G,ROW()-8))</f>
        <v>46238</v>
      </c>
      <c r="F9673">
        <f>IF(INDEX(Transactions!$L:$L,ROW()-8)="",0,INDEX(Transactions!$Q:$Q,ROW()-8))</f>
        <v>0</v>
      </c>
    </row>
    <row r="9674" spans="2:6" x14ac:dyDescent="0.15">
      <c r="B9674">
        <f ca="1">IF(INDEX(Transactions!$L:$L,ROW()-8)="",TODAY(),INDEX(Transactions!$G:$G,ROW()-8))</f>
        <v>46238</v>
      </c>
      <c r="F9674">
        <f>IF(INDEX(Transactions!$L:$L,ROW()-8)="",0,INDEX(Transactions!$Q:$Q,ROW()-8))</f>
        <v>0</v>
      </c>
    </row>
    <row r="9675" spans="2:6" x14ac:dyDescent="0.15">
      <c r="B9675">
        <f ca="1">IF(INDEX(Transactions!$L:$L,ROW()-8)="",TODAY(),INDEX(Transactions!$G:$G,ROW()-8))</f>
        <v>46238</v>
      </c>
      <c r="F9675">
        <f>IF(INDEX(Transactions!$L:$L,ROW()-8)="",0,INDEX(Transactions!$Q:$Q,ROW()-8))</f>
        <v>0</v>
      </c>
    </row>
    <row r="9676" spans="2:6" x14ac:dyDescent="0.15">
      <c r="B9676">
        <f ca="1">IF(INDEX(Transactions!$L:$L,ROW()-8)="",TODAY(),INDEX(Transactions!$G:$G,ROW()-8))</f>
        <v>46238</v>
      </c>
      <c r="F9676">
        <f>IF(INDEX(Transactions!$L:$L,ROW()-8)="",0,INDEX(Transactions!$Q:$Q,ROW()-8))</f>
        <v>0</v>
      </c>
    </row>
    <row r="9677" spans="2:6" x14ac:dyDescent="0.15">
      <c r="B9677">
        <f ca="1">IF(INDEX(Transactions!$L:$L,ROW()-8)="",TODAY(),INDEX(Transactions!$G:$G,ROW()-8))</f>
        <v>46238</v>
      </c>
      <c r="F9677">
        <f>IF(INDEX(Transactions!$L:$L,ROW()-8)="",0,INDEX(Transactions!$Q:$Q,ROW()-8))</f>
        <v>0</v>
      </c>
    </row>
    <row r="9678" spans="2:6" x14ac:dyDescent="0.15">
      <c r="B9678">
        <f ca="1">IF(INDEX(Transactions!$L:$L,ROW()-8)="",TODAY(),INDEX(Transactions!$G:$G,ROW()-8))</f>
        <v>46238</v>
      </c>
      <c r="F9678">
        <f>IF(INDEX(Transactions!$L:$L,ROW()-8)="",0,INDEX(Transactions!$Q:$Q,ROW()-8))</f>
        <v>0</v>
      </c>
    </row>
    <row r="9679" spans="2:6" x14ac:dyDescent="0.15">
      <c r="B9679">
        <f ca="1">IF(INDEX(Transactions!$L:$L,ROW()-8)="",TODAY(),INDEX(Transactions!$G:$G,ROW()-8))</f>
        <v>46238</v>
      </c>
      <c r="F9679">
        <f>IF(INDEX(Transactions!$L:$L,ROW()-8)="",0,INDEX(Transactions!$Q:$Q,ROW()-8))</f>
        <v>0</v>
      </c>
    </row>
    <row r="9680" spans="2:6" x14ac:dyDescent="0.15">
      <c r="B9680">
        <f ca="1">IF(INDEX(Transactions!$L:$L,ROW()-8)="",TODAY(),INDEX(Transactions!$G:$G,ROW()-8))</f>
        <v>46238</v>
      </c>
      <c r="F9680">
        <f>IF(INDEX(Transactions!$L:$L,ROW()-8)="",0,INDEX(Transactions!$Q:$Q,ROW()-8))</f>
        <v>0</v>
      </c>
    </row>
    <row r="9681" spans="2:6" x14ac:dyDescent="0.15">
      <c r="B9681">
        <f ca="1">IF(INDEX(Transactions!$L:$L,ROW()-8)="",TODAY(),INDEX(Transactions!$G:$G,ROW()-8))</f>
        <v>46238</v>
      </c>
      <c r="F9681">
        <f>IF(INDEX(Transactions!$L:$L,ROW()-8)="",0,INDEX(Transactions!$Q:$Q,ROW()-8))</f>
        <v>0</v>
      </c>
    </row>
    <row r="9682" spans="2:6" x14ac:dyDescent="0.15">
      <c r="B9682">
        <f ca="1">IF(INDEX(Transactions!$L:$L,ROW()-8)="",TODAY(),INDEX(Transactions!$G:$G,ROW()-8))</f>
        <v>46238</v>
      </c>
      <c r="F9682">
        <f>IF(INDEX(Transactions!$L:$L,ROW()-8)="",0,INDEX(Transactions!$Q:$Q,ROW()-8))</f>
        <v>0</v>
      </c>
    </row>
    <row r="9683" spans="2:6" x14ac:dyDescent="0.15">
      <c r="B9683">
        <f ca="1">IF(INDEX(Transactions!$L:$L,ROW()-8)="",TODAY(),INDEX(Transactions!$G:$G,ROW()-8))</f>
        <v>46238</v>
      </c>
      <c r="F9683">
        <f>IF(INDEX(Transactions!$L:$L,ROW()-8)="",0,INDEX(Transactions!$Q:$Q,ROW()-8))</f>
        <v>0</v>
      </c>
    </row>
    <row r="9684" spans="2:6" x14ac:dyDescent="0.15">
      <c r="B9684">
        <f ca="1">IF(INDEX(Transactions!$L:$L,ROW()-8)="",TODAY(),INDEX(Transactions!$G:$G,ROW()-8))</f>
        <v>46238</v>
      </c>
      <c r="F9684">
        <f>IF(INDEX(Transactions!$L:$L,ROW()-8)="",0,INDEX(Transactions!$Q:$Q,ROW()-8))</f>
        <v>0</v>
      </c>
    </row>
    <row r="9685" spans="2:6" x14ac:dyDescent="0.15">
      <c r="B9685">
        <f ca="1">IF(INDEX(Transactions!$L:$L,ROW()-8)="",TODAY(),INDEX(Transactions!$G:$G,ROW()-8))</f>
        <v>46238</v>
      </c>
      <c r="F9685">
        <f>IF(INDEX(Transactions!$L:$L,ROW()-8)="",0,INDEX(Transactions!$Q:$Q,ROW()-8))</f>
        <v>0</v>
      </c>
    </row>
    <row r="9686" spans="2:6" x14ac:dyDescent="0.15">
      <c r="B9686">
        <f ca="1">IF(INDEX(Transactions!$L:$L,ROW()-8)="",TODAY(),INDEX(Transactions!$G:$G,ROW()-8))</f>
        <v>46238</v>
      </c>
      <c r="F9686">
        <f>IF(INDEX(Transactions!$L:$L,ROW()-8)="",0,INDEX(Transactions!$Q:$Q,ROW()-8))</f>
        <v>0</v>
      </c>
    </row>
    <row r="9687" spans="2:6" x14ac:dyDescent="0.15">
      <c r="B9687">
        <f ca="1">IF(INDEX(Transactions!$L:$L,ROW()-8)="",TODAY(),INDEX(Transactions!$G:$G,ROW()-8))</f>
        <v>46238</v>
      </c>
      <c r="F9687">
        <f>IF(INDEX(Transactions!$L:$L,ROW()-8)="",0,INDEX(Transactions!$Q:$Q,ROW()-8))</f>
        <v>0</v>
      </c>
    </row>
    <row r="9688" spans="2:6" x14ac:dyDescent="0.15">
      <c r="B9688">
        <f ca="1">IF(INDEX(Transactions!$L:$L,ROW()-8)="",TODAY(),INDEX(Transactions!$G:$G,ROW()-8))</f>
        <v>46238</v>
      </c>
      <c r="F9688">
        <f>IF(INDEX(Transactions!$L:$L,ROW()-8)="",0,INDEX(Transactions!$Q:$Q,ROW()-8))</f>
        <v>0</v>
      </c>
    </row>
    <row r="9689" spans="2:6" x14ac:dyDescent="0.15">
      <c r="B9689">
        <f ca="1">IF(INDEX(Transactions!$L:$L,ROW()-8)="",TODAY(),INDEX(Transactions!$G:$G,ROW()-8))</f>
        <v>46238</v>
      </c>
      <c r="F9689">
        <f>IF(INDEX(Transactions!$L:$L,ROW()-8)="",0,INDEX(Transactions!$Q:$Q,ROW()-8))</f>
        <v>0</v>
      </c>
    </row>
    <row r="9690" spans="2:6" x14ac:dyDescent="0.15">
      <c r="B9690">
        <f ca="1">IF(INDEX(Transactions!$L:$L,ROW()-8)="",TODAY(),INDEX(Transactions!$G:$G,ROW()-8))</f>
        <v>46238</v>
      </c>
      <c r="F9690">
        <f>IF(INDEX(Transactions!$L:$L,ROW()-8)="",0,INDEX(Transactions!$Q:$Q,ROW()-8))</f>
        <v>0</v>
      </c>
    </row>
    <row r="9691" spans="2:6" x14ac:dyDescent="0.15">
      <c r="B9691">
        <f ca="1">IF(INDEX(Transactions!$L:$L,ROW()-8)="",TODAY(),INDEX(Transactions!$G:$G,ROW()-8))</f>
        <v>46238</v>
      </c>
      <c r="F9691">
        <f>IF(INDEX(Transactions!$L:$L,ROW()-8)="",0,INDEX(Transactions!$Q:$Q,ROW()-8))</f>
        <v>0</v>
      </c>
    </row>
    <row r="9692" spans="2:6" x14ac:dyDescent="0.15">
      <c r="B9692">
        <f ca="1">IF(INDEX(Transactions!$L:$L,ROW()-8)="",TODAY(),INDEX(Transactions!$G:$G,ROW()-8))</f>
        <v>46238</v>
      </c>
      <c r="F9692">
        <f>IF(INDEX(Transactions!$L:$L,ROW()-8)="",0,INDEX(Transactions!$Q:$Q,ROW()-8))</f>
        <v>0</v>
      </c>
    </row>
    <row r="9693" spans="2:6" x14ac:dyDescent="0.15">
      <c r="B9693">
        <f ca="1">IF(INDEX(Transactions!$L:$L,ROW()-8)="",TODAY(),INDEX(Transactions!$G:$G,ROW()-8))</f>
        <v>46238</v>
      </c>
      <c r="F9693">
        <f>IF(INDEX(Transactions!$L:$L,ROW()-8)="",0,INDEX(Transactions!$Q:$Q,ROW()-8))</f>
        <v>0</v>
      </c>
    </row>
    <row r="9694" spans="2:6" x14ac:dyDescent="0.15">
      <c r="B9694">
        <f ca="1">IF(INDEX(Transactions!$L:$L,ROW()-8)="",TODAY(),INDEX(Transactions!$G:$G,ROW()-8))</f>
        <v>46238</v>
      </c>
      <c r="F9694">
        <f>IF(INDEX(Transactions!$L:$L,ROW()-8)="",0,INDEX(Transactions!$Q:$Q,ROW()-8))</f>
        <v>0</v>
      </c>
    </row>
    <row r="9695" spans="2:6" x14ac:dyDescent="0.15">
      <c r="B9695">
        <f ca="1">IF(INDEX(Transactions!$L:$L,ROW()-8)="",TODAY(),INDEX(Transactions!$G:$G,ROW()-8))</f>
        <v>46238</v>
      </c>
      <c r="F9695">
        <f>IF(INDEX(Transactions!$L:$L,ROW()-8)="",0,INDEX(Transactions!$Q:$Q,ROW()-8))</f>
        <v>0</v>
      </c>
    </row>
    <row r="9696" spans="2:6" x14ac:dyDescent="0.15">
      <c r="B9696">
        <f ca="1">IF(INDEX(Transactions!$L:$L,ROW()-8)="",TODAY(),INDEX(Transactions!$G:$G,ROW()-8))</f>
        <v>46238</v>
      </c>
      <c r="F9696">
        <f>IF(INDEX(Transactions!$L:$L,ROW()-8)="",0,INDEX(Transactions!$Q:$Q,ROW()-8))</f>
        <v>0</v>
      </c>
    </row>
    <row r="9697" spans="2:6" x14ac:dyDescent="0.15">
      <c r="B9697">
        <f ca="1">IF(INDEX(Transactions!$L:$L,ROW()-8)="",TODAY(),INDEX(Transactions!$G:$G,ROW()-8))</f>
        <v>46238</v>
      </c>
      <c r="F9697">
        <f>IF(INDEX(Transactions!$L:$L,ROW()-8)="",0,INDEX(Transactions!$Q:$Q,ROW()-8))</f>
        <v>0</v>
      </c>
    </row>
    <row r="9698" spans="2:6" x14ac:dyDescent="0.15">
      <c r="B9698">
        <f ca="1">IF(INDEX(Transactions!$L:$L,ROW()-8)="",TODAY(),INDEX(Transactions!$G:$G,ROW()-8))</f>
        <v>46238</v>
      </c>
      <c r="F9698">
        <f>IF(INDEX(Transactions!$L:$L,ROW()-8)="",0,INDEX(Transactions!$Q:$Q,ROW()-8))</f>
        <v>0</v>
      </c>
    </row>
    <row r="9699" spans="2:6" x14ac:dyDescent="0.15">
      <c r="B9699">
        <f ca="1">IF(INDEX(Transactions!$L:$L,ROW()-8)="",TODAY(),INDEX(Transactions!$G:$G,ROW()-8))</f>
        <v>46238</v>
      </c>
      <c r="F9699">
        <f>IF(INDEX(Transactions!$L:$L,ROW()-8)="",0,INDEX(Transactions!$Q:$Q,ROW()-8))</f>
        <v>0</v>
      </c>
    </row>
    <row r="9700" spans="2:6" x14ac:dyDescent="0.15">
      <c r="B9700">
        <f ca="1">IF(INDEX(Transactions!$L:$L,ROW()-8)="",TODAY(),INDEX(Transactions!$G:$G,ROW()-8))</f>
        <v>46238</v>
      </c>
      <c r="F9700">
        <f>IF(INDEX(Transactions!$L:$L,ROW()-8)="",0,INDEX(Transactions!$Q:$Q,ROW()-8))</f>
        <v>0</v>
      </c>
    </row>
    <row r="9701" spans="2:6" x14ac:dyDescent="0.15">
      <c r="B9701">
        <f ca="1">IF(INDEX(Transactions!$L:$L,ROW()-8)="",TODAY(),INDEX(Transactions!$G:$G,ROW()-8))</f>
        <v>46238</v>
      </c>
      <c r="F9701">
        <f>IF(INDEX(Transactions!$L:$L,ROW()-8)="",0,INDEX(Transactions!$Q:$Q,ROW()-8))</f>
        <v>0</v>
      </c>
    </row>
    <row r="9702" spans="2:6" x14ac:dyDescent="0.15">
      <c r="B9702">
        <f ca="1">IF(INDEX(Transactions!$L:$L,ROW()-8)="",TODAY(),INDEX(Transactions!$G:$G,ROW()-8))</f>
        <v>46238</v>
      </c>
      <c r="F9702">
        <f>IF(INDEX(Transactions!$L:$L,ROW()-8)="",0,INDEX(Transactions!$Q:$Q,ROW()-8))</f>
        <v>0</v>
      </c>
    </row>
    <row r="9703" spans="2:6" x14ac:dyDescent="0.15">
      <c r="B9703">
        <f ca="1">IF(INDEX(Transactions!$L:$L,ROW()-8)="",TODAY(),INDEX(Transactions!$G:$G,ROW()-8))</f>
        <v>46238</v>
      </c>
      <c r="F9703">
        <f>IF(INDEX(Transactions!$L:$L,ROW()-8)="",0,INDEX(Transactions!$Q:$Q,ROW()-8))</f>
        <v>0</v>
      </c>
    </row>
    <row r="9704" spans="2:6" x14ac:dyDescent="0.15">
      <c r="B9704">
        <f ca="1">IF(INDEX(Transactions!$L:$L,ROW()-8)="",TODAY(),INDEX(Transactions!$G:$G,ROW()-8))</f>
        <v>46238</v>
      </c>
      <c r="F9704">
        <f>IF(INDEX(Transactions!$L:$L,ROW()-8)="",0,INDEX(Transactions!$Q:$Q,ROW()-8))</f>
        <v>0</v>
      </c>
    </row>
    <row r="9705" spans="2:6" x14ac:dyDescent="0.15">
      <c r="B9705">
        <f ca="1">IF(INDEX(Transactions!$L:$L,ROW()-8)="",TODAY(),INDEX(Transactions!$G:$G,ROW()-8))</f>
        <v>46238</v>
      </c>
      <c r="F9705">
        <f>IF(INDEX(Transactions!$L:$L,ROW()-8)="",0,INDEX(Transactions!$Q:$Q,ROW()-8))</f>
        <v>0</v>
      </c>
    </row>
    <row r="9706" spans="2:6" x14ac:dyDescent="0.15">
      <c r="B9706">
        <f ca="1">IF(INDEX(Transactions!$L:$L,ROW()-8)="",TODAY(),INDEX(Transactions!$G:$G,ROW()-8))</f>
        <v>46238</v>
      </c>
      <c r="F9706">
        <f>IF(INDEX(Transactions!$L:$L,ROW()-8)="",0,INDEX(Transactions!$Q:$Q,ROW()-8))</f>
        <v>0</v>
      </c>
    </row>
    <row r="9707" spans="2:6" x14ac:dyDescent="0.15">
      <c r="B9707">
        <f ca="1">IF(INDEX(Transactions!$L:$L,ROW()-8)="",TODAY(),INDEX(Transactions!$G:$G,ROW()-8))</f>
        <v>46238</v>
      </c>
      <c r="F9707">
        <f>IF(INDEX(Transactions!$L:$L,ROW()-8)="",0,INDEX(Transactions!$Q:$Q,ROW()-8))</f>
        <v>0</v>
      </c>
    </row>
    <row r="9708" spans="2:6" x14ac:dyDescent="0.15">
      <c r="B9708">
        <f ca="1">IF(INDEX(Transactions!$L:$L,ROW()-8)="",TODAY(),INDEX(Transactions!$G:$G,ROW()-8))</f>
        <v>46238</v>
      </c>
      <c r="F9708">
        <f>IF(INDEX(Transactions!$L:$L,ROW()-8)="",0,INDEX(Transactions!$Q:$Q,ROW()-8))</f>
        <v>0</v>
      </c>
    </row>
    <row r="9709" spans="2:6" x14ac:dyDescent="0.15">
      <c r="B9709">
        <f ca="1">IF(INDEX(Transactions!$L:$L,ROW()-8)="",TODAY(),INDEX(Transactions!$G:$G,ROW()-8))</f>
        <v>46238</v>
      </c>
      <c r="F9709">
        <f>IF(INDEX(Transactions!$L:$L,ROW()-8)="",0,INDEX(Transactions!$Q:$Q,ROW()-8))</f>
        <v>0</v>
      </c>
    </row>
    <row r="9710" spans="2:6" x14ac:dyDescent="0.15">
      <c r="B9710">
        <f ca="1">IF(INDEX(Transactions!$L:$L,ROW()-8)="",TODAY(),INDEX(Transactions!$G:$G,ROW()-8))</f>
        <v>46238</v>
      </c>
      <c r="F9710">
        <f>IF(INDEX(Transactions!$L:$L,ROW()-8)="",0,INDEX(Transactions!$Q:$Q,ROW()-8))</f>
        <v>0</v>
      </c>
    </row>
    <row r="9711" spans="2:6" x14ac:dyDescent="0.15">
      <c r="B9711">
        <f ca="1">IF(INDEX(Transactions!$L:$L,ROW()-8)="",TODAY(),INDEX(Transactions!$G:$G,ROW()-8))</f>
        <v>46238</v>
      </c>
      <c r="F9711">
        <f>IF(INDEX(Transactions!$L:$L,ROW()-8)="",0,INDEX(Transactions!$Q:$Q,ROW()-8))</f>
        <v>0</v>
      </c>
    </row>
    <row r="9712" spans="2:6" x14ac:dyDescent="0.15">
      <c r="B9712">
        <f ca="1">IF(INDEX(Transactions!$L:$L,ROW()-8)="",TODAY(),INDEX(Transactions!$G:$G,ROW()-8))</f>
        <v>46238</v>
      </c>
      <c r="F9712">
        <f>IF(INDEX(Transactions!$L:$L,ROW()-8)="",0,INDEX(Transactions!$Q:$Q,ROW()-8))</f>
        <v>0</v>
      </c>
    </row>
    <row r="9713" spans="2:6" x14ac:dyDescent="0.15">
      <c r="B9713">
        <f ca="1">IF(INDEX(Transactions!$L:$L,ROW()-8)="",TODAY(),INDEX(Transactions!$G:$G,ROW()-8))</f>
        <v>46238</v>
      </c>
      <c r="F9713">
        <f>IF(INDEX(Transactions!$L:$L,ROW()-8)="",0,INDEX(Transactions!$Q:$Q,ROW()-8))</f>
        <v>0</v>
      </c>
    </row>
    <row r="9714" spans="2:6" x14ac:dyDescent="0.15">
      <c r="B9714">
        <f ca="1">IF(INDEX(Transactions!$L:$L,ROW()-8)="",TODAY(),INDEX(Transactions!$G:$G,ROW()-8))</f>
        <v>46238</v>
      </c>
      <c r="F9714">
        <f>IF(INDEX(Transactions!$L:$L,ROW()-8)="",0,INDEX(Transactions!$Q:$Q,ROW()-8))</f>
        <v>0</v>
      </c>
    </row>
    <row r="9715" spans="2:6" x14ac:dyDescent="0.15">
      <c r="B9715">
        <f ca="1">IF(INDEX(Transactions!$L:$L,ROW()-8)="",TODAY(),INDEX(Transactions!$G:$G,ROW()-8))</f>
        <v>46238</v>
      </c>
      <c r="F9715">
        <f>IF(INDEX(Transactions!$L:$L,ROW()-8)="",0,INDEX(Transactions!$Q:$Q,ROW()-8))</f>
        <v>0</v>
      </c>
    </row>
    <row r="9716" spans="2:6" x14ac:dyDescent="0.15">
      <c r="B9716">
        <f ca="1">IF(INDEX(Transactions!$L:$L,ROW()-8)="",TODAY(),INDEX(Transactions!$G:$G,ROW()-8))</f>
        <v>46238</v>
      </c>
      <c r="F9716">
        <f>IF(INDEX(Transactions!$L:$L,ROW()-8)="",0,INDEX(Transactions!$Q:$Q,ROW()-8))</f>
        <v>0</v>
      </c>
    </row>
    <row r="9717" spans="2:6" x14ac:dyDescent="0.15">
      <c r="B9717">
        <f ca="1">IF(INDEX(Transactions!$L:$L,ROW()-8)="",TODAY(),INDEX(Transactions!$G:$G,ROW()-8))</f>
        <v>46238</v>
      </c>
      <c r="F9717">
        <f>IF(INDEX(Transactions!$L:$L,ROW()-8)="",0,INDEX(Transactions!$Q:$Q,ROW()-8))</f>
        <v>0</v>
      </c>
    </row>
    <row r="9718" spans="2:6" x14ac:dyDescent="0.15">
      <c r="B9718">
        <f ca="1">IF(INDEX(Transactions!$L:$L,ROW()-8)="",TODAY(),INDEX(Transactions!$G:$G,ROW()-8))</f>
        <v>46238</v>
      </c>
      <c r="F9718">
        <f>IF(INDEX(Transactions!$L:$L,ROW()-8)="",0,INDEX(Transactions!$Q:$Q,ROW()-8))</f>
        <v>0</v>
      </c>
    </row>
    <row r="9719" spans="2:6" x14ac:dyDescent="0.15">
      <c r="B9719">
        <f ca="1">IF(INDEX(Transactions!$L:$L,ROW()-8)="",TODAY(),INDEX(Transactions!$G:$G,ROW()-8))</f>
        <v>46238</v>
      </c>
      <c r="F9719">
        <f>IF(INDEX(Transactions!$L:$L,ROW()-8)="",0,INDEX(Transactions!$Q:$Q,ROW()-8))</f>
        <v>0</v>
      </c>
    </row>
    <row r="9720" spans="2:6" x14ac:dyDescent="0.15">
      <c r="B9720">
        <f ca="1">IF(INDEX(Transactions!$L:$L,ROW()-8)="",TODAY(),INDEX(Transactions!$G:$G,ROW()-8))</f>
        <v>46238</v>
      </c>
      <c r="F9720">
        <f>IF(INDEX(Transactions!$L:$L,ROW()-8)="",0,INDEX(Transactions!$Q:$Q,ROW()-8))</f>
        <v>0</v>
      </c>
    </row>
    <row r="9721" spans="2:6" x14ac:dyDescent="0.15">
      <c r="B9721">
        <f ca="1">IF(INDEX(Transactions!$L:$L,ROW()-8)="",TODAY(),INDEX(Transactions!$G:$G,ROW()-8))</f>
        <v>46238</v>
      </c>
      <c r="F9721">
        <f>IF(INDEX(Transactions!$L:$L,ROW()-8)="",0,INDEX(Transactions!$Q:$Q,ROW()-8))</f>
        <v>0</v>
      </c>
    </row>
    <row r="9722" spans="2:6" x14ac:dyDescent="0.15">
      <c r="B9722">
        <f ca="1">IF(INDEX(Transactions!$L:$L,ROW()-8)="",TODAY(),INDEX(Transactions!$G:$G,ROW()-8))</f>
        <v>46238</v>
      </c>
      <c r="F9722">
        <f>IF(INDEX(Transactions!$L:$L,ROW()-8)="",0,INDEX(Transactions!$Q:$Q,ROW()-8))</f>
        <v>0</v>
      </c>
    </row>
    <row r="9723" spans="2:6" x14ac:dyDescent="0.15">
      <c r="B9723">
        <f ca="1">IF(INDEX(Transactions!$L:$L,ROW()-8)="",TODAY(),INDEX(Transactions!$G:$G,ROW()-8))</f>
        <v>46238</v>
      </c>
      <c r="F9723">
        <f>IF(INDEX(Transactions!$L:$L,ROW()-8)="",0,INDEX(Transactions!$Q:$Q,ROW()-8))</f>
        <v>0</v>
      </c>
    </row>
    <row r="9724" spans="2:6" x14ac:dyDescent="0.15">
      <c r="B9724">
        <f ca="1">IF(INDEX(Transactions!$L:$L,ROW()-8)="",TODAY(),INDEX(Transactions!$G:$G,ROW()-8))</f>
        <v>46238</v>
      </c>
      <c r="F9724">
        <f>IF(INDEX(Transactions!$L:$L,ROW()-8)="",0,INDEX(Transactions!$Q:$Q,ROW()-8))</f>
        <v>0</v>
      </c>
    </row>
    <row r="9725" spans="2:6" x14ac:dyDescent="0.15">
      <c r="B9725">
        <f ca="1">IF(INDEX(Transactions!$L:$L,ROW()-8)="",TODAY(),INDEX(Transactions!$G:$G,ROW()-8))</f>
        <v>46238</v>
      </c>
      <c r="F9725">
        <f>IF(INDEX(Transactions!$L:$L,ROW()-8)="",0,INDEX(Transactions!$Q:$Q,ROW()-8))</f>
        <v>0</v>
      </c>
    </row>
    <row r="9726" spans="2:6" x14ac:dyDescent="0.15">
      <c r="B9726">
        <f ca="1">IF(INDEX(Transactions!$L:$L,ROW()-8)="",TODAY(),INDEX(Transactions!$G:$G,ROW()-8))</f>
        <v>46238</v>
      </c>
      <c r="F9726">
        <f>IF(INDEX(Transactions!$L:$L,ROW()-8)="",0,INDEX(Transactions!$Q:$Q,ROW()-8))</f>
        <v>0</v>
      </c>
    </row>
    <row r="9727" spans="2:6" x14ac:dyDescent="0.15">
      <c r="B9727">
        <f ca="1">IF(INDEX(Transactions!$L:$L,ROW()-8)="",TODAY(),INDEX(Transactions!$G:$G,ROW()-8))</f>
        <v>46238</v>
      </c>
      <c r="F9727">
        <f>IF(INDEX(Transactions!$L:$L,ROW()-8)="",0,INDEX(Transactions!$Q:$Q,ROW()-8))</f>
        <v>0</v>
      </c>
    </row>
    <row r="9728" spans="2:6" x14ac:dyDescent="0.15">
      <c r="B9728">
        <f ca="1">IF(INDEX(Transactions!$L:$L,ROW()-8)="",TODAY(),INDEX(Transactions!$G:$G,ROW()-8))</f>
        <v>46238</v>
      </c>
      <c r="F9728">
        <f>IF(INDEX(Transactions!$L:$L,ROW()-8)="",0,INDEX(Transactions!$Q:$Q,ROW()-8))</f>
        <v>0</v>
      </c>
    </row>
    <row r="9729" spans="2:6" x14ac:dyDescent="0.15">
      <c r="B9729">
        <f ca="1">IF(INDEX(Transactions!$L:$L,ROW()-8)="",TODAY(),INDEX(Transactions!$G:$G,ROW()-8))</f>
        <v>46238</v>
      </c>
      <c r="F9729">
        <f>IF(INDEX(Transactions!$L:$L,ROW()-8)="",0,INDEX(Transactions!$Q:$Q,ROW()-8))</f>
        <v>0</v>
      </c>
    </row>
    <row r="9730" spans="2:6" x14ac:dyDescent="0.15">
      <c r="B9730">
        <f ca="1">IF(INDEX(Transactions!$L:$L,ROW()-8)="",TODAY(),INDEX(Transactions!$G:$G,ROW()-8))</f>
        <v>46238</v>
      </c>
      <c r="F9730">
        <f>IF(INDEX(Transactions!$L:$L,ROW()-8)="",0,INDEX(Transactions!$Q:$Q,ROW()-8))</f>
        <v>0</v>
      </c>
    </row>
    <row r="9731" spans="2:6" x14ac:dyDescent="0.15">
      <c r="B9731">
        <f ca="1">IF(INDEX(Transactions!$L:$L,ROW()-8)="",TODAY(),INDEX(Transactions!$G:$G,ROW()-8))</f>
        <v>46238</v>
      </c>
      <c r="F9731">
        <f>IF(INDEX(Transactions!$L:$L,ROW()-8)="",0,INDEX(Transactions!$Q:$Q,ROW()-8))</f>
        <v>0</v>
      </c>
    </row>
    <row r="9732" spans="2:6" x14ac:dyDescent="0.15">
      <c r="B9732">
        <f ca="1">IF(INDEX(Transactions!$L:$L,ROW()-8)="",TODAY(),INDEX(Transactions!$G:$G,ROW()-8))</f>
        <v>46238</v>
      </c>
      <c r="F9732">
        <f>IF(INDEX(Transactions!$L:$L,ROW()-8)="",0,INDEX(Transactions!$Q:$Q,ROW()-8))</f>
        <v>0</v>
      </c>
    </row>
    <row r="9733" spans="2:6" x14ac:dyDescent="0.15">
      <c r="B9733">
        <f ca="1">IF(INDEX(Transactions!$L:$L,ROW()-8)="",TODAY(),INDEX(Transactions!$G:$G,ROW()-8))</f>
        <v>46238</v>
      </c>
      <c r="F9733">
        <f>IF(INDEX(Transactions!$L:$L,ROW()-8)="",0,INDEX(Transactions!$Q:$Q,ROW()-8))</f>
        <v>0</v>
      </c>
    </row>
    <row r="9734" spans="2:6" x14ac:dyDescent="0.15">
      <c r="B9734">
        <f ca="1">IF(INDEX(Transactions!$L:$L,ROW()-8)="",TODAY(),INDEX(Transactions!$G:$G,ROW()-8))</f>
        <v>46238</v>
      </c>
      <c r="F9734">
        <f>IF(INDEX(Transactions!$L:$L,ROW()-8)="",0,INDEX(Transactions!$Q:$Q,ROW()-8))</f>
        <v>0</v>
      </c>
    </row>
    <row r="9735" spans="2:6" x14ac:dyDescent="0.15">
      <c r="B9735">
        <f ca="1">IF(INDEX(Transactions!$L:$L,ROW()-8)="",TODAY(),INDEX(Transactions!$G:$G,ROW()-8))</f>
        <v>46238</v>
      </c>
      <c r="F9735">
        <f>IF(INDEX(Transactions!$L:$L,ROW()-8)="",0,INDEX(Transactions!$Q:$Q,ROW()-8))</f>
        <v>0</v>
      </c>
    </row>
    <row r="9736" spans="2:6" x14ac:dyDescent="0.15">
      <c r="B9736">
        <f ca="1">IF(INDEX(Transactions!$L:$L,ROW()-8)="",TODAY(),INDEX(Transactions!$G:$G,ROW()-8))</f>
        <v>46238</v>
      </c>
      <c r="F9736">
        <f>IF(INDEX(Transactions!$L:$L,ROW()-8)="",0,INDEX(Transactions!$Q:$Q,ROW()-8))</f>
        <v>0</v>
      </c>
    </row>
    <row r="9737" spans="2:6" x14ac:dyDescent="0.15">
      <c r="B9737">
        <f ca="1">IF(INDEX(Transactions!$L:$L,ROW()-8)="",TODAY(),INDEX(Transactions!$G:$G,ROW()-8))</f>
        <v>46238</v>
      </c>
      <c r="F9737">
        <f>IF(INDEX(Transactions!$L:$L,ROW()-8)="",0,INDEX(Transactions!$Q:$Q,ROW()-8))</f>
        <v>0</v>
      </c>
    </row>
    <row r="9738" spans="2:6" x14ac:dyDescent="0.15">
      <c r="B9738">
        <f ca="1">IF(INDEX(Transactions!$L:$L,ROW()-8)="",TODAY(),INDEX(Transactions!$G:$G,ROW()-8))</f>
        <v>46238</v>
      </c>
      <c r="F9738">
        <f>IF(INDEX(Transactions!$L:$L,ROW()-8)="",0,INDEX(Transactions!$Q:$Q,ROW()-8))</f>
        <v>0</v>
      </c>
    </row>
    <row r="9739" spans="2:6" x14ac:dyDescent="0.15">
      <c r="B9739">
        <f ca="1">IF(INDEX(Transactions!$L:$L,ROW()-8)="",TODAY(),INDEX(Transactions!$G:$G,ROW()-8))</f>
        <v>46238</v>
      </c>
      <c r="F9739">
        <f>IF(INDEX(Transactions!$L:$L,ROW()-8)="",0,INDEX(Transactions!$Q:$Q,ROW()-8))</f>
        <v>0</v>
      </c>
    </row>
    <row r="9740" spans="2:6" x14ac:dyDescent="0.15">
      <c r="B9740">
        <f ca="1">IF(INDEX(Transactions!$L:$L,ROW()-8)="",TODAY(),INDEX(Transactions!$G:$G,ROW()-8))</f>
        <v>46238</v>
      </c>
      <c r="F9740">
        <f>IF(INDEX(Transactions!$L:$L,ROW()-8)="",0,INDEX(Transactions!$Q:$Q,ROW()-8))</f>
        <v>0</v>
      </c>
    </row>
    <row r="9741" spans="2:6" x14ac:dyDescent="0.15">
      <c r="B9741">
        <f ca="1">IF(INDEX(Transactions!$L:$L,ROW()-8)="",TODAY(),INDEX(Transactions!$G:$G,ROW()-8))</f>
        <v>46238</v>
      </c>
      <c r="F9741">
        <f>IF(INDEX(Transactions!$L:$L,ROW()-8)="",0,INDEX(Transactions!$Q:$Q,ROW()-8))</f>
        <v>0</v>
      </c>
    </row>
    <row r="9742" spans="2:6" x14ac:dyDescent="0.15">
      <c r="B9742">
        <f ca="1">IF(INDEX(Transactions!$L:$L,ROW()-8)="",TODAY(),INDEX(Transactions!$G:$G,ROW()-8))</f>
        <v>46238</v>
      </c>
      <c r="F9742">
        <f>IF(INDEX(Transactions!$L:$L,ROW()-8)="",0,INDEX(Transactions!$Q:$Q,ROW()-8))</f>
        <v>0</v>
      </c>
    </row>
    <row r="9743" spans="2:6" x14ac:dyDescent="0.15">
      <c r="B9743">
        <f ca="1">IF(INDEX(Transactions!$L:$L,ROW()-8)="",TODAY(),INDEX(Transactions!$G:$G,ROW()-8))</f>
        <v>46238</v>
      </c>
      <c r="F9743">
        <f>IF(INDEX(Transactions!$L:$L,ROW()-8)="",0,INDEX(Transactions!$Q:$Q,ROW()-8))</f>
        <v>0</v>
      </c>
    </row>
    <row r="9744" spans="2:6" x14ac:dyDescent="0.15">
      <c r="B9744">
        <f ca="1">IF(INDEX(Transactions!$L:$L,ROW()-8)="",TODAY(),INDEX(Transactions!$G:$G,ROW()-8))</f>
        <v>46238</v>
      </c>
      <c r="F9744">
        <f>IF(INDEX(Transactions!$L:$L,ROW()-8)="",0,INDEX(Transactions!$Q:$Q,ROW()-8))</f>
        <v>0</v>
      </c>
    </row>
    <row r="9745" spans="2:6" x14ac:dyDescent="0.15">
      <c r="B9745">
        <f ca="1">IF(INDEX(Transactions!$L:$L,ROW()-8)="",TODAY(),INDEX(Transactions!$G:$G,ROW()-8))</f>
        <v>46238</v>
      </c>
      <c r="F9745">
        <f>IF(INDEX(Transactions!$L:$L,ROW()-8)="",0,INDEX(Transactions!$Q:$Q,ROW()-8))</f>
        <v>0</v>
      </c>
    </row>
    <row r="9746" spans="2:6" x14ac:dyDescent="0.15">
      <c r="B9746">
        <f ca="1">IF(INDEX(Transactions!$L:$L,ROW()-8)="",TODAY(),INDEX(Transactions!$G:$G,ROW()-8))</f>
        <v>46238</v>
      </c>
      <c r="F9746">
        <f>IF(INDEX(Transactions!$L:$L,ROW()-8)="",0,INDEX(Transactions!$Q:$Q,ROW()-8))</f>
        <v>0</v>
      </c>
    </row>
    <row r="9747" spans="2:6" x14ac:dyDescent="0.15">
      <c r="B9747">
        <f ca="1">IF(INDEX(Transactions!$L:$L,ROW()-8)="",TODAY(),INDEX(Transactions!$G:$G,ROW()-8))</f>
        <v>46238</v>
      </c>
      <c r="F9747">
        <f>IF(INDEX(Transactions!$L:$L,ROW()-8)="",0,INDEX(Transactions!$Q:$Q,ROW()-8))</f>
        <v>0</v>
      </c>
    </row>
    <row r="9748" spans="2:6" x14ac:dyDescent="0.15">
      <c r="B9748">
        <f ca="1">IF(INDEX(Transactions!$L:$L,ROW()-8)="",TODAY(),INDEX(Transactions!$G:$G,ROW()-8))</f>
        <v>46238</v>
      </c>
      <c r="F9748">
        <f>IF(INDEX(Transactions!$L:$L,ROW()-8)="",0,INDEX(Transactions!$Q:$Q,ROW()-8))</f>
        <v>0</v>
      </c>
    </row>
    <row r="9749" spans="2:6" x14ac:dyDescent="0.15">
      <c r="B9749">
        <f ca="1">IF(INDEX(Transactions!$L:$L,ROW()-8)="",TODAY(),INDEX(Transactions!$G:$G,ROW()-8))</f>
        <v>46238</v>
      </c>
      <c r="F9749">
        <f>IF(INDEX(Transactions!$L:$L,ROW()-8)="",0,INDEX(Transactions!$Q:$Q,ROW()-8))</f>
        <v>0</v>
      </c>
    </row>
    <row r="9750" spans="2:6" x14ac:dyDescent="0.15">
      <c r="B9750">
        <f ca="1">IF(INDEX(Transactions!$L:$L,ROW()-8)="",TODAY(),INDEX(Transactions!$G:$G,ROW()-8))</f>
        <v>46238</v>
      </c>
      <c r="F9750">
        <f>IF(INDEX(Transactions!$L:$L,ROW()-8)="",0,INDEX(Transactions!$Q:$Q,ROW()-8))</f>
        <v>0</v>
      </c>
    </row>
    <row r="9751" spans="2:6" x14ac:dyDescent="0.15">
      <c r="B9751">
        <f ca="1">IF(INDEX(Transactions!$L:$L,ROW()-8)="",TODAY(),INDEX(Transactions!$G:$G,ROW()-8))</f>
        <v>46238</v>
      </c>
      <c r="F9751">
        <f>IF(INDEX(Transactions!$L:$L,ROW()-8)="",0,INDEX(Transactions!$Q:$Q,ROW()-8))</f>
        <v>0</v>
      </c>
    </row>
    <row r="9752" spans="2:6" x14ac:dyDescent="0.15">
      <c r="B9752">
        <f ca="1">IF(INDEX(Transactions!$L:$L,ROW()-8)="",TODAY(),INDEX(Transactions!$G:$G,ROW()-8))</f>
        <v>46238</v>
      </c>
      <c r="F9752">
        <f>IF(INDEX(Transactions!$L:$L,ROW()-8)="",0,INDEX(Transactions!$Q:$Q,ROW()-8))</f>
        <v>0</v>
      </c>
    </row>
    <row r="9753" spans="2:6" x14ac:dyDescent="0.15">
      <c r="B9753">
        <f ca="1">IF(INDEX(Transactions!$L:$L,ROW()-8)="",TODAY(),INDEX(Transactions!$G:$G,ROW()-8))</f>
        <v>46238</v>
      </c>
      <c r="F9753">
        <f>IF(INDEX(Transactions!$L:$L,ROW()-8)="",0,INDEX(Transactions!$Q:$Q,ROW()-8))</f>
        <v>0</v>
      </c>
    </row>
    <row r="9754" spans="2:6" x14ac:dyDescent="0.15">
      <c r="B9754">
        <f ca="1">IF(INDEX(Transactions!$L:$L,ROW()-8)="",TODAY(),INDEX(Transactions!$G:$G,ROW()-8))</f>
        <v>46238</v>
      </c>
      <c r="F9754">
        <f>IF(INDEX(Transactions!$L:$L,ROW()-8)="",0,INDEX(Transactions!$Q:$Q,ROW()-8))</f>
        <v>0</v>
      </c>
    </row>
    <row r="9755" spans="2:6" x14ac:dyDescent="0.15">
      <c r="B9755">
        <f ca="1">IF(INDEX(Transactions!$L:$L,ROW()-8)="",TODAY(),INDEX(Transactions!$G:$G,ROW()-8))</f>
        <v>46238</v>
      </c>
      <c r="F9755">
        <f>IF(INDEX(Transactions!$L:$L,ROW()-8)="",0,INDEX(Transactions!$Q:$Q,ROW()-8))</f>
        <v>0</v>
      </c>
    </row>
    <row r="9756" spans="2:6" x14ac:dyDescent="0.15">
      <c r="B9756">
        <f ca="1">IF(INDEX(Transactions!$L:$L,ROW()-8)="",TODAY(),INDEX(Transactions!$G:$G,ROW()-8))</f>
        <v>46238</v>
      </c>
      <c r="F9756">
        <f>IF(INDEX(Transactions!$L:$L,ROW()-8)="",0,INDEX(Transactions!$Q:$Q,ROW()-8))</f>
        <v>0</v>
      </c>
    </row>
    <row r="9757" spans="2:6" x14ac:dyDescent="0.15">
      <c r="B9757">
        <f ca="1">IF(INDEX(Transactions!$L:$L,ROW()-8)="",TODAY(),INDEX(Transactions!$G:$G,ROW()-8))</f>
        <v>46238</v>
      </c>
      <c r="F9757">
        <f>IF(INDEX(Transactions!$L:$L,ROW()-8)="",0,INDEX(Transactions!$Q:$Q,ROW()-8))</f>
        <v>0</v>
      </c>
    </row>
    <row r="9758" spans="2:6" x14ac:dyDescent="0.15">
      <c r="B9758">
        <f ca="1">IF(INDEX(Transactions!$L:$L,ROW()-8)="",TODAY(),INDEX(Transactions!$G:$G,ROW()-8))</f>
        <v>46238</v>
      </c>
      <c r="F9758">
        <f>IF(INDEX(Transactions!$L:$L,ROW()-8)="",0,INDEX(Transactions!$Q:$Q,ROW()-8))</f>
        <v>0</v>
      </c>
    </row>
    <row r="9759" spans="2:6" x14ac:dyDescent="0.15">
      <c r="B9759">
        <f ca="1">IF(INDEX(Transactions!$L:$L,ROW()-8)="",TODAY(),INDEX(Transactions!$G:$G,ROW()-8))</f>
        <v>46238</v>
      </c>
      <c r="F9759">
        <f>IF(INDEX(Transactions!$L:$L,ROW()-8)="",0,INDEX(Transactions!$Q:$Q,ROW()-8))</f>
        <v>0</v>
      </c>
    </row>
    <row r="9760" spans="2:6" x14ac:dyDescent="0.15">
      <c r="B9760">
        <f ca="1">IF(INDEX(Transactions!$L:$L,ROW()-8)="",TODAY(),INDEX(Transactions!$G:$G,ROW()-8))</f>
        <v>46238</v>
      </c>
      <c r="F9760">
        <f>IF(INDEX(Transactions!$L:$L,ROW()-8)="",0,INDEX(Transactions!$Q:$Q,ROW()-8))</f>
        <v>0</v>
      </c>
    </row>
    <row r="9761" spans="2:6" x14ac:dyDescent="0.15">
      <c r="B9761">
        <f ca="1">IF(INDEX(Transactions!$L:$L,ROW()-8)="",TODAY(),INDEX(Transactions!$G:$G,ROW()-8))</f>
        <v>46238</v>
      </c>
      <c r="F9761">
        <f>IF(INDEX(Transactions!$L:$L,ROW()-8)="",0,INDEX(Transactions!$Q:$Q,ROW()-8))</f>
        <v>0</v>
      </c>
    </row>
    <row r="9762" spans="2:6" x14ac:dyDescent="0.15">
      <c r="B9762">
        <f ca="1">IF(INDEX(Transactions!$L:$L,ROW()-8)="",TODAY(),INDEX(Transactions!$G:$G,ROW()-8))</f>
        <v>46238</v>
      </c>
      <c r="F9762">
        <f>IF(INDEX(Transactions!$L:$L,ROW()-8)="",0,INDEX(Transactions!$Q:$Q,ROW()-8))</f>
        <v>0</v>
      </c>
    </row>
    <row r="9763" spans="2:6" x14ac:dyDescent="0.15">
      <c r="B9763">
        <f ca="1">IF(INDEX(Transactions!$L:$L,ROW()-8)="",TODAY(),INDEX(Transactions!$G:$G,ROW()-8))</f>
        <v>46238</v>
      </c>
      <c r="F9763">
        <f>IF(INDEX(Transactions!$L:$L,ROW()-8)="",0,INDEX(Transactions!$Q:$Q,ROW()-8))</f>
        <v>0</v>
      </c>
    </row>
    <row r="9764" spans="2:6" x14ac:dyDescent="0.15">
      <c r="B9764">
        <f ca="1">IF(INDEX(Transactions!$L:$L,ROW()-8)="",TODAY(),INDEX(Transactions!$G:$G,ROW()-8))</f>
        <v>46238</v>
      </c>
      <c r="F9764">
        <f>IF(INDEX(Transactions!$L:$L,ROW()-8)="",0,INDEX(Transactions!$Q:$Q,ROW()-8))</f>
        <v>0</v>
      </c>
    </row>
    <row r="9765" spans="2:6" x14ac:dyDescent="0.15">
      <c r="B9765">
        <f ca="1">IF(INDEX(Transactions!$L:$L,ROW()-8)="",TODAY(),INDEX(Transactions!$G:$G,ROW()-8))</f>
        <v>46238</v>
      </c>
      <c r="F9765">
        <f>IF(INDEX(Transactions!$L:$L,ROW()-8)="",0,INDEX(Transactions!$Q:$Q,ROW()-8))</f>
        <v>0</v>
      </c>
    </row>
    <row r="9766" spans="2:6" x14ac:dyDescent="0.15">
      <c r="B9766">
        <f ca="1">IF(INDEX(Transactions!$L:$L,ROW()-8)="",TODAY(),INDEX(Transactions!$G:$G,ROW()-8))</f>
        <v>46238</v>
      </c>
      <c r="F9766">
        <f>IF(INDEX(Transactions!$L:$L,ROW()-8)="",0,INDEX(Transactions!$Q:$Q,ROW()-8))</f>
        <v>0</v>
      </c>
    </row>
    <row r="9767" spans="2:6" x14ac:dyDescent="0.15">
      <c r="B9767">
        <f ca="1">IF(INDEX(Transactions!$L:$L,ROW()-8)="",TODAY(),INDEX(Transactions!$G:$G,ROW()-8))</f>
        <v>46238</v>
      </c>
      <c r="F9767">
        <f>IF(INDEX(Transactions!$L:$L,ROW()-8)="",0,INDEX(Transactions!$Q:$Q,ROW()-8))</f>
        <v>0</v>
      </c>
    </row>
    <row r="9768" spans="2:6" x14ac:dyDescent="0.15">
      <c r="B9768">
        <f ca="1">IF(INDEX(Transactions!$L:$L,ROW()-8)="",TODAY(),INDEX(Transactions!$G:$G,ROW()-8))</f>
        <v>46238</v>
      </c>
      <c r="F9768">
        <f>IF(INDEX(Transactions!$L:$L,ROW()-8)="",0,INDEX(Transactions!$Q:$Q,ROW()-8))</f>
        <v>0</v>
      </c>
    </row>
    <row r="9769" spans="2:6" x14ac:dyDescent="0.15">
      <c r="B9769">
        <f ca="1">IF(INDEX(Transactions!$L:$L,ROW()-8)="",TODAY(),INDEX(Transactions!$G:$G,ROW()-8))</f>
        <v>46238</v>
      </c>
      <c r="F9769">
        <f>IF(INDEX(Transactions!$L:$L,ROW()-8)="",0,INDEX(Transactions!$Q:$Q,ROW()-8))</f>
        <v>0</v>
      </c>
    </row>
    <row r="9770" spans="2:6" x14ac:dyDescent="0.15">
      <c r="B9770">
        <f ca="1">IF(INDEX(Transactions!$L:$L,ROW()-8)="",TODAY(),INDEX(Transactions!$G:$G,ROW()-8))</f>
        <v>46238</v>
      </c>
      <c r="F9770">
        <f>IF(INDEX(Transactions!$L:$L,ROW()-8)="",0,INDEX(Transactions!$Q:$Q,ROW()-8))</f>
        <v>0</v>
      </c>
    </row>
    <row r="9771" spans="2:6" x14ac:dyDescent="0.15">
      <c r="B9771">
        <f ca="1">IF(INDEX(Transactions!$L:$L,ROW()-8)="",TODAY(),INDEX(Transactions!$G:$G,ROW()-8))</f>
        <v>46238</v>
      </c>
      <c r="F9771">
        <f>IF(INDEX(Transactions!$L:$L,ROW()-8)="",0,INDEX(Transactions!$Q:$Q,ROW()-8))</f>
        <v>0</v>
      </c>
    </row>
    <row r="9772" spans="2:6" x14ac:dyDescent="0.15">
      <c r="B9772">
        <f ca="1">IF(INDEX(Transactions!$L:$L,ROW()-8)="",TODAY(),INDEX(Transactions!$G:$G,ROW()-8))</f>
        <v>46238</v>
      </c>
      <c r="F9772">
        <f>IF(INDEX(Transactions!$L:$L,ROW()-8)="",0,INDEX(Transactions!$Q:$Q,ROW()-8))</f>
        <v>0</v>
      </c>
    </row>
    <row r="9773" spans="2:6" x14ac:dyDescent="0.15">
      <c r="B9773">
        <f ca="1">IF(INDEX(Transactions!$L:$L,ROW()-8)="",TODAY(),INDEX(Transactions!$G:$G,ROW()-8))</f>
        <v>46238</v>
      </c>
      <c r="F9773">
        <f>IF(INDEX(Transactions!$L:$L,ROW()-8)="",0,INDEX(Transactions!$Q:$Q,ROW()-8))</f>
        <v>0</v>
      </c>
    </row>
    <row r="9774" spans="2:6" x14ac:dyDescent="0.15">
      <c r="B9774">
        <f ca="1">IF(INDEX(Transactions!$L:$L,ROW()-8)="",TODAY(),INDEX(Transactions!$G:$G,ROW()-8))</f>
        <v>46238</v>
      </c>
      <c r="F9774">
        <f>IF(INDEX(Transactions!$L:$L,ROW()-8)="",0,INDEX(Transactions!$Q:$Q,ROW()-8))</f>
        <v>0</v>
      </c>
    </row>
    <row r="9775" spans="2:6" x14ac:dyDescent="0.15">
      <c r="B9775">
        <f ca="1">IF(INDEX(Transactions!$L:$L,ROW()-8)="",TODAY(),INDEX(Transactions!$G:$G,ROW()-8))</f>
        <v>46238</v>
      </c>
      <c r="F9775">
        <f>IF(INDEX(Transactions!$L:$L,ROW()-8)="",0,INDEX(Transactions!$Q:$Q,ROW()-8))</f>
        <v>0</v>
      </c>
    </row>
    <row r="9776" spans="2:6" x14ac:dyDescent="0.15">
      <c r="B9776">
        <f ca="1">IF(INDEX(Transactions!$L:$L,ROW()-8)="",TODAY(),INDEX(Transactions!$G:$G,ROW()-8))</f>
        <v>46238</v>
      </c>
      <c r="F9776">
        <f>IF(INDEX(Transactions!$L:$L,ROW()-8)="",0,INDEX(Transactions!$Q:$Q,ROW()-8))</f>
        <v>0</v>
      </c>
    </row>
    <row r="9777" spans="2:6" x14ac:dyDescent="0.15">
      <c r="B9777">
        <f ca="1">IF(INDEX(Transactions!$L:$L,ROW()-8)="",TODAY(),INDEX(Transactions!$G:$G,ROW()-8))</f>
        <v>46238</v>
      </c>
      <c r="F9777">
        <f>IF(INDEX(Transactions!$L:$L,ROW()-8)="",0,INDEX(Transactions!$Q:$Q,ROW()-8))</f>
        <v>0</v>
      </c>
    </row>
    <row r="9778" spans="2:6" x14ac:dyDescent="0.15">
      <c r="B9778">
        <f ca="1">IF(INDEX(Transactions!$L:$L,ROW()-8)="",TODAY(),INDEX(Transactions!$G:$G,ROW()-8))</f>
        <v>46238</v>
      </c>
      <c r="F9778">
        <f>IF(INDEX(Transactions!$L:$L,ROW()-8)="",0,INDEX(Transactions!$Q:$Q,ROW()-8))</f>
        <v>0</v>
      </c>
    </row>
    <row r="9779" spans="2:6" x14ac:dyDescent="0.15">
      <c r="B9779">
        <f ca="1">IF(INDEX(Transactions!$L:$L,ROW()-8)="",TODAY(),INDEX(Transactions!$G:$G,ROW()-8))</f>
        <v>46238</v>
      </c>
      <c r="F9779">
        <f>IF(INDEX(Transactions!$L:$L,ROW()-8)="",0,INDEX(Transactions!$Q:$Q,ROW()-8))</f>
        <v>0</v>
      </c>
    </row>
    <row r="9780" spans="2:6" x14ac:dyDescent="0.15">
      <c r="B9780">
        <f ca="1">IF(INDEX(Transactions!$L:$L,ROW()-8)="",TODAY(),INDEX(Transactions!$G:$G,ROW()-8))</f>
        <v>46238</v>
      </c>
      <c r="F9780">
        <f>IF(INDEX(Transactions!$L:$L,ROW()-8)="",0,INDEX(Transactions!$Q:$Q,ROW()-8))</f>
        <v>0</v>
      </c>
    </row>
    <row r="9781" spans="2:6" x14ac:dyDescent="0.15">
      <c r="B9781">
        <f ca="1">IF(INDEX(Transactions!$L:$L,ROW()-8)="",TODAY(),INDEX(Transactions!$G:$G,ROW()-8))</f>
        <v>46238</v>
      </c>
      <c r="F9781">
        <f>IF(INDEX(Transactions!$L:$L,ROW()-8)="",0,INDEX(Transactions!$Q:$Q,ROW()-8))</f>
        <v>0</v>
      </c>
    </row>
    <row r="9782" spans="2:6" x14ac:dyDescent="0.15">
      <c r="B9782">
        <f ca="1">IF(INDEX(Transactions!$L:$L,ROW()-8)="",TODAY(),INDEX(Transactions!$G:$G,ROW()-8))</f>
        <v>46238</v>
      </c>
      <c r="F9782">
        <f>IF(INDEX(Transactions!$L:$L,ROW()-8)="",0,INDEX(Transactions!$Q:$Q,ROW()-8))</f>
        <v>0</v>
      </c>
    </row>
    <row r="9783" spans="2:6" x14ac:dyDescent="0.15">
      <c r="B9783">
        <f ca="1">IF(INDEX(Transactions!$L:$L,ROW()-8)="",TODAY(),INDEX(Transactions!$G:$G,ROW()-8))</f>
        <v>46238</v>
      </c>
      <c r="F9783">
        <f>IF(INDEX(Transactions!$L:$L,ROW()-8)="",0,INDEX(Transactions!$Q:$Q,ROW()-8))</f>
        <v>0</v>
      </c>
    </row>
    <row r="9784" spans="2:6" x14ac:dyDescent="0.15">
      <c r="B9784">
        <f ca="1">IF(INDEX(Transactions!$L:$L,ROW()-8)="",TODAY(),INDEX(Transactions!$G:$G,ROW()-8))</f>
        <v>46238</v>
      </c>
      <c r="F9784">
        <f>IF(INDEX(Transactions!$L:$L,ROW()-8)="",0,INDEX(Transactions!$Q:$Q,ROW()-8))</f>
        <v>0</v>
      </c>
    </row>
    <row r="9785" spans="2:6" x14ac:dyDescent="0.15">
      <c r="B9785">
        <f ca="1">IF(INDEX(Transactions!$L:$L,ROW()-8)="",TODAY(),INDEX(Transactions!$G:$G,ROW()-8))</f>
        <v>46238</v>
      </c>
      <c r="F9785">
        <f>IF(INDEX(Transactions!$L:$L,ROW()-8)="",0,INDEX(Transactions!$Q:$Q,ROW()-8))</f>
        <v>0</v>
      </c>
    </row>
    <row r="9786" spans="2:6" x14ac:dyDescent="0.15">
      <c r="B9786">
        <f ca="1">IF(INDEX(Transactions!$L:$L,ROW()-8)="",TODAY(),INDEX(Transactions!$G:$G,ROW()-8))</f>
        <v>46238</v>
      </c>
      <c r="F9786">
        <f>IF(INDEX(Transactions!$L:$L,ROW()-8)="",0,INDEX(Transactions!$Q:$Q,ROW()-8))</f>
        <v>0</v>
      </c>
    </row>
    <row r="9787" spans="2:6" x14ac:dyDescent="0.15">
      <c r="B9787">
        <f ca="1">IF(INDEX(Transactions!$L:$L,ROW()-8)="",TODAY(),INDEX(Transactions!$G:$G,ROW()-8))</f>
        <v>46238</v>
      </c>
      <c r="F9787">
        <f>IF(INDEX(Transactions!$L:$L,ROW()-8)="",0,INDEX(Transactions!$Q:$Q,ROW()-8))</f>
        <v>0</v>
      </c>
    </row>
    <row r="9788" spans="2:6" x14ac:dyDescent="0.15">
      <c r="B9788">
        <f ca="1">IF(INDEX(Transactions!$L:$L,ROW()-8)="",TODAY(),INDEX(Transactions!$G:$G,ROW()-8))</f>
        <v>46238</v>
      </c>
      <c r="F9788">
        <f>IF(INDEX(Transactions!$L:$L,ROW()-8)="",0,INDEX(Transactions!$Q:$Q,ROW()-8))</f>
        <v>0</v>
      </c>
    </row>
    <row r="9789" spans="2:6" x14ac:dyDescent="0.15">
      <c r="B9789">
        <f ca="1">IF(INDEX(Transactions!$L:$L,ROW()-8)="",TODAY(),INDEX(Transactions!$G:$G,ROW()-8))</f>
        <v>46238</v>
      </c>
      <c r="F9789">
        <f>IF(INDEX(Transactions!$L:$L,ROW()-8)="",0,INDEX(Transactions!$Q:$Q,ROW()-8))</f>
        <v>0</v>
      </c>
    </row>
    <row r="9790" spans="2:6" x14ac:dyDescent="0.15">
      <c r="B9790">
        <f ca="1">IF(INDEX(Transactions!$L:$L,ROW()-8)="",TODAY(),INDEX(Transactions!$G:$G,ROW()-8))</f>
        <v>46238</v>
      </c>
      <c r="F9790">
        <f>IF(INDEX(Transactions!$L:$L,ROW()-8)="",0,INDEX(Transactions!$Q:$Q,ROW()-8))</f>
        <v>0</v>
      </c>
    </row>
    <row r="9791" spans="2:6" x14ac:dyDescent="0.15">
      <c r="B9791">
        <f ca="1">IF(INDEX(Transactions!$L:$L,ROW()-8)="",TODAY(),INDEX(Transactions!$G:$G,ROW()-8))</f>
        <v>46238</v>
      </c>
      <c r="F9791">
        <f>IF(INDEX(Transactions!$L:$L,ROW()-8)="",0,INDEX(Transactions!$Q:$Q,ROW()-8))</f>
        <v>0</v>
      </c>
    </row>
    <row r="9792" spans="2:6" x14ac:dyDescent="0.15">
      <c r="B9792">
        <f ca="1">IF(INDEX(Transactions!$L:$L,ROW()-8)="",TODAY(),INDEX(Transactions!$G:$G,ROW()-8))</f>
        <v>46238</v>
      </c>
      <c r="F9792">
        <f>IF(INDEX(Transactions!$L:$L,ROW()-8)="",0,INDEX(Transactions!$Q:$Q,ROW()-8))</f>
        <v>0</v>
      </c>
    </row>
    <row r="9793" spans="2:6" x14ac:dyDescent="0.15">
      <c r="B9793">
        <f ca="1">IF(INDEX(Transactions!$L:$L,ROW()-8)="",TODAY(),INDEX(Transactions!$G:$G,ROW()-8))</f>
        <v>46238</v>
      </c>
      <c r="F9793">
        <f>IF(INDEX(Transactions!$L:$L,ROW()-8)="",0,INDEX(Transactions!$Q:$Q,ROW()-8))</f>
        <v>0</v>
      </c>
    </row>
    <row r="9794" spans="2:6" x14ac:dyDescent="0.15">
      <c r="B9794">
        <f ca="1">IF(INDEX(Transactions!$L:$L,ROW()-8)="",TODAY(),INDEX(Transactions!$G:$G,ROW()-8))</f>
        <v>46238</v>
      </c>
      <c r="F9794">
        <f>IF(INDEX(Transactions!$L:$L,ROW()-8)="",0,INDEX(Transactions!$Q:$Q,ROW()-8))</f>
        <v>0</v>
      </c>
    </row>
    <row r="9795" spans="2:6" x14ac:dyDescent="0.15">
      <c r="B9795">
        <f ca="1">IF(INDEX(Transactions!$L:$L,ROW()-8)="",TODAY(),INDEX(Transactions!$G:$G,ROW()-8))</f>
        <v>46238</v>
      </c>
      <c r="F9795">
        <f>IF(INDEX(Transactions!$L:$L,ROW()-8)="",0,INDEX(Transactions!$Q:$Q,ROW()-8))</f>
        <v>0</v>
      </c>
    </row>
    <row r="9796" spans="2:6" x14ac:dyDescent="0.15">
      <c r="B9796">
        <f ca="1">IF(INDEX(Transactions!$L:$L,ROW()-8)="",TODAY(),INDEX(Transactions!$G:$G,ROW()-8))</f>
        <v>46238</v>
      </c>
      <c r="F9796">
        <f>IF(INDEX(Transactions!$L:$L,ROW()-8)="",0,INDEX(Transactions!$Q:$Q,ROW()-8))</f>
        <v>0</v>
      </c>
    </row>
    <row r="9797" spans="2:6" x14ac:dyDescent="0.15">
      <c r="B9797">
        <f ca="1">IF(INDEX(Transactions!$L:$L,ROW()-8)="",TODAY(),INDEX(Transactions!$G:$G,ROW()-8))</f>
        <v>46238</v>
      </c>
      <c r="F9797">
        <f>IF(INDEX(Transactions!$L:$L,ROW()-8)="",0,INDEX(Transactions!$Q:$Q,ROW()-8))</f>
        <v>0</v>
      </c>
    </row>
    <row r="9798" spans="2:6" x14ac:dyDescent="0.15">
      <c r="B9798">
        <f ca="1">IF(INDEX(Transactions!$L:$L,ROW()-8)="",TODAY(),INDEX(Transactions!$G:$G,ROW()-8))</f>
        <v>46238</v>
      </c>
      <c r="F9798">
        <f>IF(INDEX(Transactions!$L:$L,ROW()-8)="",0,INDEX(Transactions!$Q:$Q,ROW()-8))</f>
        <v>0</v>
      </c>
    </row>
    <row r="9799" spans="2:6" x14ac:dyDescent="0.15">
      <c r="B9799">
        <f ca="1">IF(INDEX(Transactions!$L:$L,ROW()-8)="",TODAY(),INDEX(Transactions!$G:$G,ROW()-8))</f>
        <v>46238</v>
      </c>
      <c r="F9799">
        <f>IF(INDEX(Transactions!$L:$L,ROW()-8)="",0,INDEX(Transactions!$Q:$Q,ROW()-8))</f>
        <v>0</v>
      </c>
    </row>
    <row r="9800" spans="2:6" x14ac:dyDescent="0.15">
      <c r="B9800">
        <f ca="1">IF(INDEX(Transactions!$L:$L,ROW()-8)="",TODAY(),INDEX(Transactions!$G:$G,ROW()-8))</f>
        <v>46238</v>
      </c>
      <c r="F9800">
        <f>IF(INDEX(Transactions!$L:$L,ROW()-8)="",0,INDEX(Transactions!$Q:$Q,ROW()-8))</f>
        <v>0</v>
      </c>
    </row>
    <row r="9801" spans="2:6" x14ac:dyDescent="0.15">
      <c r="B9801">
        <f ca="1">IF(INDEX(Transactions!$L:$L,ROW()-8)="",TODAY(),INDEX(Transactions!$G:$G,ROW()-8))</f>
        <v>46238</v>
      </c>
      <c r="F9801">
        <f>IF(INDEX(Transactions!$L:$L,ROW()-8)="",0,INDEX(Transactions!$Q:$Q,ROW()-8))</f>
        <v>0</v>
      </c>
    </row>
    <row r="9802" spans="2:6" x14ac:dyDescent="0.15">
      <c r="B9802">
        <f ca="1">IF(INDEX(Transactions!$L:$L,ROW()-8)="",TODAY(),INDEX(Transactions!$G:$G,ROW()-8))</f>
        <v>46238</v>
      </c>
      <c r="F9802">
        <f>IF(INDEX(Transactions!$L:$L,ROW()-8)="",0,INDEX(Transactions!$Q:$Q,ROW()-8))</f>
        <v>0</v>
      </c>
    </row>
    <row r="9803" spans="2:6" x14ac:dyDescent="0.15">
      <c r="B9803">
        <f ca="1">IF(INDEX(Transactions!$L:$L,ROW()-8)="",TODAY(),INDEX(Transactions!$G:$G,ROW()-8))</f>
        <v>46238</v>
      </c>
      <c r="F9803">
        <f>IF(INDEX(Transactions!$L:$L,ROW()-8)="",0,INDEX(Transactions!$Q:$Q,ROW()-8))</f>
        <v>0</v>
      </c>
    </row>
    <row r="9804" spans="2:6" x14ac:dyDescent="0.15">
      <c r="B9804">
        <f ca="1">IF(INDEX(Transactions!$L:$L,ROW()-8)="",TODAY(),INDEX(Transactions!$G:$G,ROW()-8))</f>
        <v>46238</v>
      </c>
      <c r="F9804">
        <f>IF(INDEX(Transactions!$L:$L,ROW()-8)="",0,INDEX(Transactions!$Q:$Q,ROW()-8))</f>
        <v>0</v>
      </c>
    </row>
    <row r="9805" spans="2:6" x14ac:dyDescent="0.15">
      <c r="B9805">
        <f ca="1">IF(INDEX(Transactions!$L:$L,ROW()-8)="",TODAY(),INDEX(Transactions!$G:$G,ROW()-8))</f>
        <v>46238</v>
      </c>
      <c r="F9805">
        <f>IF(INDEX(Transactions!$L:$L,ROW()-8)="",0,INDEX(Transactions!$Q:$Q,ROW()-8))</f>
        <v>0</v>
      </c>
    </row>
    <row r="9806" spans="2:6" x14ac:dyDescent="0.15">
      <c r="B9806">
        <f ca="1">IF(INDEX(Transactions!$L:$L,ROW()-8)="",TODAY(),INDEX(Transactions!$G:$G,ROW()-8))</f>
        <v>46238</v>
      </c>
      <c r="F9806">
        <f>IF(INDEX(Transactions!$L:$L,ROW()-8)="",0,INDEX(Transactions!$Q:$Q,ROW()-8))</f>
        <v>0</v>
      </c>
    </row>
    <row r="9807" spans="2:6" x14ac:dyDescent="0.15">
      <c r="B9807">
        <f ca="1">IF(INDEX(Transactions!$L:$L,ROW()-8)="",TODAY(),INDEX(Transactions!$G:$G,ROW()-8))</f>
        <v>46238</v>
      </c>
      <c r="F9807">
        <f>IF(INDEX(Transactions!$L:$L,ROW()-8)="",0,INDEX(Transactions!$Q:$Q,ROW()-8))</f>
        <v>0</v>
      </c>
    </row>
    <row r="9808" spans="2:6" x14ac:dyDescent="0.15">
      <c r="B9808">
        <f ca="1">IF(INDEX(Transactions!$L:$L,ROW()-8)="",TODAY(),INDEX(Transactions!$G:$G,ROW()-8))</f>
        <v>46238</v>
      </c>
      <c r="F9808">
        <f>IF(INDEX(Transactions!$L:$L,ROW()-8)="",0,INDEX(Transactions!$Q:$Q,ROW()-8))</f>
        <v>0</v>
      </c>
    </row>
    <row r="9809" spans="2:6" x14ac:dyDescent="0.15">
      <c r="B9809">
        <f ca="1">IF(INDEX(Transactions!$L:$L,ROW()-8)="",TODAY(),INDEX(Transactions!$G:$G,ROW()-8))</f>
        <v>46238</v>
      </c>
      <c r="F9809">
        <f>IF(INDEX(Transactions!$L:$L,ROW()-8)="",0,INDEX(Transactions!$Q:$Q,ROW()-8))</f>
        <v>0</v>
      </c>
    </row>
    <row r="9810" spans="2:6" x14ac:dyDescent="0.15">
      <c r="B9810">
        <f ca="1">IF(INDEX(Transactions!$L:$L,ROW()-8)="",TODAY(),INDEX(Transactions!$G:$G,ROW()-8))</f>
        <v>46238</v>
      </c>
      <c r="F9810">
        <f>IF(INDEX(Transactions!$L:$L,ROW()-8)="",0,INDEX(Transactions!$Q:$Q,ROW()-8))</f>
        <v>0</v>
      </c>
    </row>
    <row r="9811" spans="2:6" x14ac:dyDescent="0.15">
      <c r="B9811">
        <f ca="1">IF(INDEX(Transactions!$L:$L,ROW()-8)="",TODAY(),INDEX(Transactions!$G:$G,ROW()-8))</f>
        <v>46238</v>
      </c>
      <c r="F9811">
        <f>IF(INDEX(Transactions!$L:$L,ROW()-8)="",0,INDEX(Transactions!$Q:$Q,ROW()-8))</f>
        <v>0</v>
      </c>
    </row>
    <row r="9812" spans="2:6" x14ac:dyDescent="0.15">
      <c r="B9812">
        <f ca="1">IF(INDEX(Transactions!$L:$L,ROW()-8)="",TODAY(),INDEX(Transactions!$G:$G,ROW()-8))</f>
        <v>46238</v>
      </c>
      <c r="F9812">
        <f>IF(INDEX(Transactions!$L:$L,ROW()-8)="",0,INDEX(Transactions!$Q:$Q,ROW()-8))</f>
        <v>0</v>
      </c>
    </row>
    <row r="9813" spans="2:6" x14ac:dyDescent="0.15">
      <c r="B9813">
        <f ca="1">IF(INDEX(Transactions!$L:$L,ROW()-8)="",TODAY(),INDEX(Transactions!$G:$G,ROW()-8))</f>
        <v>46238</v>
      </c>
      <c r="F9813">
        <f>IF(INDEX(Transactions!$L:$L,ROW()-8)="",0,INDEX(Transactions!$Q:$Q,ROW()-8))</f>
        <v>0</v>
      </c>
    </row>
    <row r="9814" spans="2:6" x14ac:dyDescent="0.15">
      <c r="B9814">
        <f ca="1">IF(INDEX(Transactions!$L:$L,ROW()-8)="",TODAY(),INDEX(Transactions!$G:$G,ROW()-8))</f>
        <v>46238</v>
      </c>
      <c r="F9814">
        <f>IF(INDEX(Transactions!$L:$L,ROW()-8)="",0,INDEX(Transactions!$Q:$Q,ROW()-8))</f>
        <v>0</v>
      </c>
    </row>
    <row r="9815" spans="2:6" x14ac:dyDescent="0.15">
      <c r="B9815">
        <f ca="1">IF(INDEX(Transactions!$L:$L,ROW()-8)="",TODAY(),INDEX(Transactions!$G:$G,ROW()-8))</f>
        <v>46238</v>
      </c>
      <c r="F9815">
        <f>IF(INDEX(Transactions!$L:$L,ROW()-8)="",0,INDEX(Transactions!$Q:$Q,ROW()-8))</f>
        <v>0</v>
      </c>
    </row>
    <row r="9816" spans="2:6" x14ac:dyDescent="0.15">
      <c r="B9816">
        <f ca="1">IF(INDEX(Transactions!$L:$L,ROW()-8)="",TODAY(),INDEX(Transactions!$G:$G,ROW()-8))</f>
        <v>46238</v>
      </c>
      <c r="F9816">
        <f>IF(INDEX(Transactions!$L:$L,ROW()-8)="",0,INDEX(Transactions!$Q:$Q,ROW()-8))</f>
        <v>0</v>
      </c>
    </row>
    <row r="9817" spans="2:6" x14ac:dyDescent="0.15">
      <c r="B9817">
        <f ca="1">IF(INDEX(Transactions!$L:$L,ROW()-8)="",TODAY(),INDEX(Transactions!$G:$G,ROW()-8))</f>
        <v>46238</v>
      </c>
      <c r="F9817">
        <f>IF(INDEX(Transactions!$L:$L,ROW()-8)="",0,INDEX(Transactions!$Q:$Q,ROW()-8))</f>
        <v>0</v>
      </c>
    </row>
    <row r="9818" spans="2:6" x14ac:dyDescent="0.15">
      <c r="B9818">
        <f ca="1">IF(INDEX(Transactions!$L:$L,ROW()-8)="",TODAY(),INDEX(Transactions!$G:$G,ROW()-8))</f>
        <v>46238</v>
      </c>
      <c r="F9818">
        <f>IF(INDEX(Transactions!$L:$L,ROW()-8)="",0,INDEX(Transactions!$Q:$Q,ROW()-8))</f>
        <v>0</v>
      </c>
    </row>
    <row r="9819" spans="2:6" x14ac:dyDescent="0.15">
      <c r="B9819">
        <f ca="1">IF(INDEX(Transactions!$L:$L,ROW()-8)="",TODAY(),INDEX(Transactions!$G:$G,ROW()-8))</f>
        <v>46238</v>
      </c>
      <c r="F9819">
        <f>IF(INDEX(Transactions!$L:$L,ROW()-8)="",0,INDEX(Transactions!$Q:$Q,ROW()-8))</f>
        <v>0</v>
      </c>
    </row>
    <row r="9820" spans="2:6" x14ac:dyDescent="0.15">
      <c r="B9820">
        <f ca="1">IF(INDEX(Transactions!$L:$L,ROW()-8)="",TODAY(),INDEX(Transactions!$G:$G,ROW()-8))</f>
        <v>46238</v>
      </c>
      <c r="F9820">
        <f>IF(INDEX(Transactions!$L:$L,ROW()-8)="",0,INDEX(Transactions!$Q:$Q,ROW()-8))</f>
        <v>0</v>
      </c>
    </row>
    <row r="9821" spans="2:6" x14ac:dyDescent="0.15">
      <c r="B9821">
        <f ca="1">IF(INDEX(Transactions!$L:$L,ROW()-8)="",TODAY(),INDEX(Transactions!$G:$G,ROW()-8))</f>
        <v>46238</v>
      </c>
      <c r="F9821">
        <f>IF(INDEX(Transactions!$L:$L,ROW()-8)="",0,INDEX(Transactions!$Q:$Q,ROW()-8))</f>
        <v>0</v>
      </c>
    </row>
    <row r="9822" spans="2:6" x14ac:dyDescent="0.15">
      <c r="B9822">
        <f ca="1">IF(INDEX(Transactions!$L:$L,ROW()-8)="",TODAY(),INDEX(Transactions!$G:$G,ROW()-8))</f>
        <v>46238</v>
      </c>
      <c r="F9822">
        <f>IF(INDEX(Transactions!$L:$L,ROW()-8)="",0,INDEX(Transactions!$Q:$Q,ROW()-8))</f>
        <v>0</v>
      </c>
    </row>
    <row r="9823" spans="2:6" x14ac:dyDescent="0.15">
      <c r="B9823">
        <f ca="1">IF(INDEX(Transactions!$L:$L,ROW()-8)="",TODAY(),INDEX(Transactions!$G:$G,ROW()-8))</f>
        <v>46238</v>
      </c>
      <c r="F9823">
        <f>IF(INDEX(Transactions!$L:$L,ROW()-8)="",0,INDEX(Transactions!$Q:$Q,ROW()-8))</f>
        <v>0</v>
      </c>
    </row>
    <row r="9824" spans="2:6" x14ac:dyDescent="0.15">
      <c r="B9824">
        <f ca="1">IF(INDEX(Transactions!$L:$L,ROW()-8)="",TODAY(),INDEX(Transactions!$G:$G,ROW()-8))</f>
        <v>46238</v>
      </c>
      <c r="F9824">
        <f>IF(INDEX(Transactions!$L:$L,ROW()-8)="",0,INDEX(Transactions!$Q:$Q,ROW()-8))</f>
        <v>0</v>
      </c>
    </row>
    <row r="9825" spans="2:6" x14ac:dyDescent="0.15">
      <c r="B9825">
        <f ca="1">IF(INDEX(Transactions!$L:$L,ROW()-8)="",TODAY(),INDEX(Transactions!$G:$G,ROW()-8))</f>
        <v>46238</v>
      </c>
      <c r="F9825">
        <f>IF(INDEX(Transactions!$L:$L,ROW()-8)="",0,INDEX(Transactions!$Q:$Q,ROW()-8))</f>
        <v>0</v>
      </c>
    </row>
    <row r="9826" spans="2:6" x14ac:dyDescent="0.15">
      <c r="B9826">
        <f ca="1">IF(INDEX(Transactions!$L:$L,ROW()-8)="",TODAY(),INDEX(Transactions!$G:$G,ROW()-8))</f>
        <v>46238</v>
      </c>
      <c r="F9826">
        <f>IF(INDEX(Transactions!$L:$L,ROW()-8)="",0,INDEX(Transactions!$Q:$Q,ROW()-8))</f>
        <v>0</v>
      </c>
    </row>
    <row r="9827" spans="2:6" x14ac:dyDescent="0.15">
      <c r="B9827">
        <f ca="1">IF(INDEX(Transactions!$L:$L,ROW()-8)="",TODAY(),INDEX(Transactions!$G:$G,ROW()-8))</f>
        <v>46238</v>
      </c>
      <c r="F9827">
        <f>IF(INDEX(Transactions!$L:$L,ROW()-8)="",0,INDEX(Transactions!$Q:$Q,ROW()-8))</f>
        <v>0</v>
      </c>
    </row>
    <row r="9828" spans="2:6" x14ac:dyDescent="0.15">
      <c r="B9828">
        <f ca="1">IF(INDEX(Transactions!$L:$L,ROW()-8)="",TODAY(),INDEX(Transactions!$G:$G,ROW()-8))</f>
        <v>46238</v>
      </c>
      <c r="F9828">
        <f>IF(INDEX(Transactions!$L:$L,ROW()-8)="",0,INDEX(Transactions!$Q:$Q,ROW()-8))</f>
        <v>0</v>
      </c>
    </row>
    <row r="9829" spans="2:6" x14ac:dyDescent="0.15">
      <c r="B9829">
        <f ca="1">IF(INDEX(Transactions!$L:$L,ROW()-8)="",TODAY(),INDEX(Transactions!$G:$G,ROW()-8))</f>
        <v>46238</v>
      </c>
      <c r="F9829">
        <f>IF(INDEX(Transactions!$L:$L,ROW()-8)="",0,INDEX(Transactions!$Q:$Q,ROW()-8))</f>
        <v>0</v>
      </c>
    </row>
    <row r="9830" spans="2:6" x14ac:dyDescent="0.15">
      <c r="B9830">
        <f ca="1">IF(INDEX(Transactions!$L:$L,ROW()-8)="",TODAY(),INDEX(Transactions!$G:$G,ROW()-8))</f>
        <v>46238</v>
      </c>
      <c r="F9830">
        <f>IF(INDEX(Transactions!$L:$L,ROW()-8)="",0,INDEX(Transactions!$Q:$Q,ROW()-8))</f>
        <v>0</v>
      </c>
    </row>
    <row r="9831" spans="2:6" x14ac:dyDescent="0.15">
      <c r="B9831">
        <f ca="1">IF(INDEX(Transactions!$L:$L,ROW()-8)="",TODAY(),INDEX(Transactions!$G:$G,ROW()-8))</f>
        <v>46238</v>
      </c>
      <c r="F9831">
        <f>IF(INDEX(Transactions!$L:$L,ROW()-8)="",0,INDEX(Transactions!$Q:$Q,ROW()-8))</f>
        <v>0</v>
      </c>
    </row>
    <row r="9832" spans="2:6" x14ac:dyDescent="0.15">
      <c r="B9832">
        <f ca="1">IF(INDEX(Transactions!$L:$L,ROW()-8)="",TODAY(),INDEX(Transactions!$G:$G,ROW()-8))</f>
        <v>46238</v>
      </c>
      <c r="F9832">
        <f>IF(INDEX(Transactions!$L:$L,ROW()-8)="",0,INDEX(Transactions!$Q:$Q,ROW()-8))</f>
        <v>0</v>
      </c>
    </row>
    <row r="9833" spans="2:6" x14ac:dyDescent="0.15">
      <c r="B9833">
        <f ca="1">IF(INDEX(Transactions!$L:$L,ROW()-8)="",TODAY(),INDEX(Transactions!$G:$G,ROW()-8))</f>
        <v>46238</v>
      </c>
      <c r="F9833">
        <f>IF(INDEX(Transactions!$L:$L,ROW()-8)="",0,INDEX(Transactions!$Q:$Q,ROW()-8))</f>
        <v>0</v>
      </c>
    </row>
    <row r="9834" spans="2:6" x14ac:dyDescent="0.15">
      <c r="B9834">
        <f ca="1">IF(INDEX(Transactions!$L:$L,ROW()-8)="",TODAY(),INDEX(Transactions!$G:$G,ROW()-8))</f>
        <v>46238</v>
      </c>
      <c r="F9834">
        <f>IF(INDEX(Transactions!$L:$L,ROW()-8)="",0,INDEX(Transactions!$Q:$Q,ROW()-8))</f>
        <v>0</v>
      </c>
    </row>
    <row r="9835" spans="2:6" x14ac:dyDescent="0.15">
      <c r="B9835">
        <f ca="1">IF(INDEX(Transactions!$L:$L,ROW()-8)="",TODAY(),INDEX(Transactions!$G:$G,ROW()-8))</f>
        <v>46238</v>
      </c>
      <c r="F9835">
        <f>IF(INDEX(Transactions!$L:$L,ROW()-8)="",0,INDEX(Transactions!$Q:$Q,ROW()-8))</f>
        <v>0</v>
      </c>
    </row>
    <row r="9836" spans="2:6" x14ac:dyDescent="0.15">
      <c r="B9836">
        <f ca="1">IF(INDEX(Transactions!$L:$L,ROW()-8)="",TODAY(),INDEX(Transactions!$G:$G,ROW()-8))</f>
        <v>46238</v>
      </c>
      <c r="F9836">
        <f>IF(INDEX(Transactions!$L:$L,ROW()-8)="",0,INDEX(Transactions!$Q:$Q,ROW()-8))</f>
        <v>0</v>
      </c>
    </row>
    <row r="9837" spans="2:6" x14ac:dyDescent="0.15">
      <c r="B9837">
        <f ca="1">IF(INDEX(Transactions!$L:$L,ROW()-8)="",TODAY(),INDEX(Transactions!$G:$G,ROW()-8))</f>
        <v>46238</v>
      </c>
      <c r="F9837">
        <f>IF(INDEX(Transactions!$L:$L,ROW()-8)="",0,INDEX(Transactions!$Q:$Q,ROW()-8))</f>
        <v>0</v>
      </c>
    </row>
    <row r="9838" spans="2:6" x14ac:dyDescent="0.15">
      <c r="B9838">
        <f ca="1">IF(INDEX(Transactions!$L:$L,ROW()-8)="",TODAY(),INDEX(Transactions!$G:$G,ROW()-8))</f>
        <v>46238</v>
      </c>
      <c r="F9838">
        <f>IF(INDEX(Transactions!$L:$L,ROW()-8)="",0,INDEX(Transactions!$Q:$Q,ROW()-8))</f>
        <v>0</v>
      </c>
    </row>
    <row r="9839" spans="2:6" x14ac:dyDescent="0.15">
      <c r="B9839">
        <f ca="1">IF(INDEX(Transactions!$L:$L,ROW()-8)="",TODAY(),INDEX(Transactions!$G:$G,ROW()-8))</f>
        <v>46238</v>
      </c>
      <c r="F9839">
        <f>IF(INDEX(Transactions!$L:$L,ROW()-8)="",0,INDEX(Transactions!$Q:$Q,ROW()-8))</f>
        <v>0</v>
      </c>
    </row>
    <row r="9840" spans="2:6" x14ac:dyDescent="0.15">
      <c r="B9840">
        <f ca="1">IF(INDEX(Transactions!$L:$L,ROW()-8)="",TODAY(),INDEX(Transactions!$G:$G,ROW()-8))</f>
        <v>46238</v>
      </c>
      <c r="F9840">
        <f>IF(INDEX(Transactions!$L:$L,ROW()-8)="",0,INDEX(Transactions!$Q:$Q,ROW()-8))</f>
        <v>0</v>
      </c>
    </row>
    <row r="9841" spans="2:6" x14ac:dyDescent="0.15">
      <c r="B9841">
        <f ca="1">IF(INDEX(Transactions!$L:$L,ROW()-8)="",TODAY(),INDEX(Transactions!$G:$G,ROW()-8))</f>
        <v>46238</v>
      </c>
      <c r="F9841">
        <f>IF(INDEX(Transactions!$L:$L,ROW()-8)="",0,INDEX(Transactions!$Q:$Q,ROW()-8))</f>
        <v>0</v>
      </c>
    </row>
    <row r="9842" spans="2:6" x14ac:dyDescent="0.15">
      <c r="B9842">
        <f ca="1">IF(INDEX(Transactions!$L:$L,ROW()-8)="",TODAY(),INDEX(Transactions!$G:$G,ROW()-8))</f>
        <v>46238</v>
      </c>
      <c r="F9842">
        <f>IF(INDEX(Transactions!$L:$L,ROW()-8)="",0,INDEX(Transactions!$Q:$Q,ROW()-8))</f>
        <v>0</v>
      </c>
    </row>
    <row r="9843" spans="2:6" x14ac:dyDescent="0.15">
      <c r="B9843">
        <f ca="1">IF(INDEX(Transactions!$L:$L,ROW()-8)="",TODAY(),INDEX(Transactions!$G:$G,ROW()-8))</f>
        <v>46238</v>
      </c>
      <c r="F9843">
        <f>IF(INDEX(Transactions!$L:$L,ROW()-8)="",0,INDEX(Transactions!$Q:$Q,ROW()-8))</f>
        <v>0</v>
      </c>
    </row>
    <row r="9844" spans="2:6" x14ac:dyDescent="0.15">
      <c r="B9844">
        <f ca="1">IF(INDEX(Transactions!$L:$L,ROW()-8)="",TODAY(),INDEX(Transactions!$G:$G,ROW()-8))</f>
        <v>46238</v>
      </c>
      <c r="F9844">
        <f>IF(INDEX(Transactions!$L:$L,ROW()-8)="",0,INDEX(Transactions!$Q:$Q,ROW()-8))</f>
        <v>0</v>
      </c>
    </row>
    <row r="9845" spans="2:6" x14ac:dyDescent="0.15">
      <c r="B9845">
        <f ca="1">IF(INDEX(Transactions!$L:$L,ROW()-8)="",TODAY(),INDEX(Transactions!$G:$G,ROW()-8))</f>
        <v>46238</v>
      </c>
      <c r="F9845">
        <f>IF(INDEX(Transactions!$L:$L,ROW()-8)="",0,INDEX(Transactions!$Q:$Q,ROW()-8))</f>
        <v>0</v>
      </c>
    </row>
    <row r="9846" spans="2:6" x14ac:dyDescent="0.15">
      <c r="B9846">
        <f ca="1">IF(INDEX(Transactions!$L:$L,ROW()-8)="",TODAY(),INDEX(Transactions!$G:$G,ROW()-8))</f>
        <v>46238</v>
      </c>
      <c r="F9846">
        <f>IF(INDEX(Transactions!$L:$L,ROW()-8)="",0,INDEX(Transactions!$Q:$Q,ROW()-8))</f>
        <v>0</v>
      </c>
    </row>
    <row r="9847" spans="2:6" x14ac:dyDescent="0.15">
      <c r="B9847">
        <f ca="1">IF(INDEX(Transactions!$L:$L,ROW()-8)="",TODAY(),INDEX(Transactions!$G:$G,ROW()-8))</f>
        <v>46238</v>
      </c>
      <c r="F9847">
        <f>IF(INDEX(Transactions!$L:$L,ROW()-8)="",0,INDEX(Transactions!$Q:$Q,ROW()-8))</f>
        <v>0</v>
      </c>
    </row>
    <row r="9848" spans="2:6" x14ac:dyDescent="0.15">
      <c r="B9848">
        <f ca="1">IF(INDEX(Transactions!$L:$L,ROW()-8)="",TODAY(),INDEX(Transactions!$G:$G,ROW()-8))</f>
        <v>46238</v>
      </c>
      <c r="F9848">
        <f>IF(INDEX(Transactions!$L:$L,ROW()-8)="",0,INDEX(Transactions!$Q:$Q,ROW()-8))</f>
        <v>0</v>
      </c>
    </row>
    <row r="9849" spans="2:6" x14ac:dyDescent="0.15">
      <c r="B9849">
        <f ca="1">IF(INDEX(Transactions!$L:$L,ROW()-8)="",TODAY(),INDEX(Transactions!$G:$G,ROW()-8))</f>
        <v>46238</v>
      </c>
      <c r="F9849">
        <f>IF(INDEX(Transactions!$L:$L,ROW()-8)="",0,INDEX(Transactions!$Q:$Q,ROW()-8))</f>
        <v>0</v>
      </c>
    </row>
    <row r="9850" spans="2:6" x14ac:dyDescent="0.15">
      <c r="B9850">
        <f ca="1">IF(INDEX(Transactions!$L:$L,ROW()-8)="",TODAY(),INDEX(Transactions!$G:$G,ROW()-8))</f>
        <v>46238</v>
      </c>
      <c r="F9850">
        <f>IF(INDEX(Transactions!$L:$L,ROW()-8)="",0,INDEX(Transactions!$Q:$Q,ROW()-8))</f>
        <v>0</v>
      </c>
    </row>
    <row r="9851" spans="2:6" x14ac:dyDescent="0.15">
      <c r="B9851">
        <f ca="1">IF(INDEX(Transactions!$L:$L,ROW()-8)="",TODAY(),INDEX(Transactions!$G:$G,ROW()-8))</f>
        <v>46238</v>
      </c>
      <c r="F9851">
        <f>IF(INDEX(Transactions!$L:$L,ROW()-8)="",0,INDEX(Transactions!$Q:$Q,ROW()-8))</f>
        <v>0</v>
      </c>
    </row>
    <row r="9852" spans="2:6" x14ac:dyDescent="0.15">
      <c r="B9852">
        <f ca="1">IF(INDEX(Transactions!$L:$L,ROW()-8)="",TODAY(),INDEX(Transactions!$G:$G,ROW()-8))</f>
        <v>46238</v>
      </c>
      <c r="F9852">
        <f>IF(INDEX(Transactions!$L:$L,ROW()-8)="",0,INDEX(Transactions!$Q:$Q,ROW()-8))</f>
        <v>0</v>
      </c>
    </row>
    <row r="9853" spans="2:6" x14ac:dyDescent="0.15">
      <c r="B9853">
        <f ca="1">IF(INDEX(Transactions!$L:$L,ROW()-8)="",TODAY(),INDEX(Transactions!$G:$G,ROW()-8))</f>
        <v>46238</v>
      </c>
      <c r="F9853">
        <f>IF(INDEX(Transactions!$L:$L,ROW()-8)="",0,INDEX(Transactions!$Q:$Q,ROW()-8))</f>
        <v>0</v>
      </c>
    </row>
    <row r="9854" spans="2:6" x14ac:dyDescent="0.15">
      <c r="B9854">
        <f ca="1">IF(INDEX(Transactions!$L:$L,ROW()-8)="",TODAY(),INDEX(Transactions!$G:$G,ROW()-8))</f>
        <v>46238</v>
      </c>
      <c r="F9854">
        <f>IF(INDEX(Transactions!$L:$L,ROW()-8)="",0,INDEX(Transactions!$Q:$Q,ROW()-8))</f>
        <v>0</v>
      </c>
    </row>
    <row r="9855" spans="2:6" x14ac:dyDescent="0.15">
      <c r="B9855">
        <f ca="1">IF(INDEX(Transactions!$L:$L,ROW()-8)="",TODAY(),INDEX(Transactions!$G:$G,ROW()-8))</f>
        <v>46238</v>
      </c>
      <c r="F9855">
        <f>IF(INDEX(Transactions!$L:$L,ROW()-8)="",0,INDEX(Transactions!$Q:$Q,ROW()-8))</f>
        <v>0</v>
      </c>
    </row>
    <row r="9856" spans="2:6" x14ac:dyDescent="0.15">
      <c r="B9856">
        <f ca="1">IF(INDEX(Transactions!$L:$L,ROW()-8)="",TODAY(),INDEX(Transactions!$G:$G,ROW()-8))</f>
        <v>46238</v>
      </c>
      <c r="F9856">
        <f>IF(INDEX(Transactions!$L:$L,ROW()-8)="",0,INDEX(Transactions!$Q:$Q,ROW()-8))</f>
        <v>0</v>
      </c>
    </row>
    <row r="9857" spans="2:6" x14ac:dyDescent="0.15">
      <c r="B9857">
        <f ca="1">IF(INDEX(Transactions!$L:$L,ROW()-8)="",TODAY(),INDEX(Transactions!$G:$G,ROW()-8))</f>
        <v>46238</v>
      </c>
      <c r="F9857">
        <f>IF(INDEX(Transactions!$L:$L,ROW()-8)="",0,INDEX(Transactions!$Q:$Q,ROW()-8))</f>
        <v>0</v>
      </c>
    </row>
    <row r="9858" spans="2:6" x14ac:dyDescent="0.15">
      <c r="B9858">
        <f ca="1">IF(INDEX(Transactions!$L:$L,ROW()-8)="",TODAY(),INDEX(Transactions!$G:$G,ROW()-8))</f>
        <v>46238</v>
      </c>
      <c r="F9858">
        <f>IF(INDEX(Transactions!$L:$L,ROW()-8)="",0,INDEX(Transactions!$Q:$Q,ROW()-8))</f>
        <v>0</v>
      </c>
    </row>
    <row r="9859" spans="2:6" x14ac:dyDescent="0.15">
      <c r="B9859">
        <f ca="1">IF(INDEX(Transactions!$L:$L,ROW()-8)="",TODAY(),INDEX(Transactions!$G:$G,ROW()-8))</f>
        <v>46238</v>
      </c>
      <c r="F9859">
        <f>IF(INDEX(Transactions!$L:$L,ROW()-8)="",0,INDEX(Transactions!$Q:$Q,ROW()-8))</f>
        <v>0</v>
      </c>
    </row>
    <row r="9860" spans="2:6" x14ac:dyDescent="0.15">
      <c r="B9860">
        <f ca="1">IF(INDEX(Transactions!$L:$L,ROW()-8)="",TODAY(),INDEX(Transactions!$G:$G,ROW()-8))</f>
        <v>46238</v>
      </c>
      <c r="F9860">
        <f>IF(INDEX(Transactions!$L:$L,ROW()-8)="",0,INDEX(Transactions!$Q:$Q,ROW()-8))</f>
        <v>0</v>
      </c>
    </row>
    <row r="9861" spans="2:6" x14ac:dyDescent="0.15">
      <c r="B9861">
        <f ca="1">IF(INDEX(Transactions!$L:$L,ROW()-8)="",TODAY(),INDEX(Transactions!$G:$G,ROW()-8))</f>
        <v>46238</v>
      </c>
      <c r="F9861">
        <f>IF(INDEX(Transactions!$L:$L,ROW()-8)="",0,INDEX(Transactions!$Q:$Q,ROW()-8))</f>
        <v>0</v>
      </c>
    </row>
    <row r="9862" spans="2:6" x14ac:dyDescent="0.15">
      <c r="B9862">
        <f ca="1">IF(INDEX(Transactions!$L:$L,ROW()-8)="",TODAY(),INDEX(Transactions!$G:$G,ROW()-8))</f>
        <v>46238</v>
      </c>
      <c r="F9862">
        <f>IF(INDEX(Transactions!$L:$L,ROW()-8)="",0,INDEX(Transactions!$Q:$Q,ROW()-8))</f>
        <v>0</v>
      </c>
    </row>
    <row r="9863" spans="2:6" x14ac:dyDescent="0.15">
      <c r="B9863">
        <f ca="1">IF(INDEX(Transactions!$L:$L,ROW()-8)="",TODAY(),INDEX(Transactions!$G:$G,ROW()-8))</f>
        <v>46238</v>
      </c>
      <c r="F9863">
        <f>IF(INDEX(Transactions!$L:$L,ROW()-8)="",0,INDEX(Transactions!$Q:$Q,ROW()-8))</f>
        <v>0</v>
      </c>
    </row>
    <row r="9864" spans="2:6" x14ac:dyDescent="0.15">
      <c r="B9864">
        <f ca="1">IF(INDEX(Transactions!$L:$L,ROW()-8)="",TODAY(),INDEX(Transactions!$G:$G,ROW()-8))</f>
        <v>46238</v>
      </c>
      <c r="F9864">
        <f>IF(INDEX(Transactions!$L:$L,ROW()-8)="",0,INDEX(Transactions!$Q:$Q,ROW()-8))</f>
        <v>0</v>
      </c>
    </row>
    <row r="9865" spans="2:6" x14ac:dyDescent="0.15">
      <c r="B9865">
        <f ca="1">IF(INDEX(Transactions!$L:$L,ROW()-8)="",TODAY(),INDEX(Transactions!$G:$G,ROW()-8))</f>
        <v>46238</v>
      </c>
      <c r="F9865">
        <f>IF(INDEX(Transactions!$L:$L,ROW()-8)="",0,INDEX(Transactions!$Q:$Q,ROW()-8))</f>
        <v>0</v>
      </c>
    </row>
    <row r="9866" spans="2:6" x14ac:dyDescent="0.15">
      <c r="B9866">
        <f ca="1">IF(INDEX(Transactions!$L:$L,ROW()-8)="",TODAY(),INDEX(Transactions!$G:$G,ROW()-8))</f>
        <v>46238</v>
      </c>
      <c r="F9866">
        <f>IF(INDEX(Transactions!$L:$L,ROW()-8)="",0,INDEX(Transactions!$Q:$Q,ROW()-8))</f>
        <v>0</v>
      </c>
    </row>
    <row r="9867" spans="2:6" x14ac:dyDescent="0.15">
      <c r="B9867">
        <f ca="1">IF(INDEX(Transactions!$L:$L,ROW()-8)="",TODAY(),INDEX(Transactions!$G:$G,ROW()-8))</f>
        <v>46238</v>
      </c>
      <c r="F9867">
        <f>IF(INDEX(Transactions!$L:$L,ROW()-8)="",0,INDEX(Transactions!$Q:$Q,ROW()-8))</f>
        <v>0</v>
      </c>
    </row>
    <row r="9868" spans="2:6" x14ac:dyDescent="0.15">
      <c r="B9868">
        <f ca="1">IF(INDEX(Transactions!$L:$L,ROW()-8)="",TODAY(),INDEX(Transactions!$G:$G,ROW()-8))</f>
        <v>46238</v>
      </c>
      <c r="F9868">
        <f>IF(INDEX(Transactions!$L:$L,ROW()-8)="",0,INDEX(Transactions!$Q:$Q,ROW()-8))</f>
        <v>0</v>
      </c>
    </row>
    <row r="9869" spans="2:6" x14ac:dyDescent="0.15">
      <c r="B9869">
        <f ca="1">IF(INDEX(Transactions!$L:$L,ROW()-8)="",TODAY(),INDEX(Transactions!$G:$G,ROW()-8))</f>
        <v>46238</v>
      </c>
      <c r="F9869">
        <f>IF(INDEX(Transactions!$L:$L,ROW()-8)="",0,INDEX(Transactions!$Q:$Q,ROW()-8))</f>
        <v>0</v>
      </c>
    </row>
    <row r="9870" spans="2:6" x14ac:dyDescent="0.15">
      <c r="B9870">
        <f ca="1">IF(INDEX(Transactions!$L:$L,ROW()-8)="",TODAY(),INDEX(Transactions!$G:$G,ROW()-8))</f>
        <v>46238</v>
      </c>
      <c r="F9870">
        <f>IF(INDEX(Transactions!$L:$L,ROW()-8)="",0,INDEX(Transactions!$Q:$Q,ROW()-8))</f>
        <v>0</v>
      </c>
    </row>
    <row r="9871" spans="2:6" x14ac:dyDescent="0.15">
      <c r="B9871">
        <f ca="1">IF(INDEX(Transactions!$L:$L,ROW()-8)="",TODAY(),INDEX(Transactions!$G:$G,ROW()-8))</f>
        <v>46238</v>
      </c>
      <c r="F9871">
        <f>IF(INDEX(Transactions!$L:$L,ROW()-8)="",0,INDEX(Transactions!$Q:$Q,ROW()-8))</f>
        <v>0</v>
      </c>
    </row>
    <row r="9872" spans="2:6" x14ac:dyDescent="0.15">
      <c r="B9872">
        <f ca="1">IF(INDEX(Transactions!$L:$L,ROW()-8)="",TODAY(),INDEX(Transactions!$G:$G,ROW()-8))</f>
        <v>46238</v>
      </c>
      <c r="F9872">
        <f>IF(INDEX(Transactions!$L:$L,ROW()-8)="",0,INDEX(Transactions!$Q:$Q,ROW()-8))</f>
        <v>0</v>
      </c>
    </row>
    <row r="9873" spans="2:6" x14ac:dyDescent="0.15">
      <c r="B9873">
        <f ca="1">IF(INDEX(Transactions!$L:$L,ROW()-8)="",TODAY(),INDEX(Transactions!$G:$G,ROW()-8))</f>
        <v>46238</v>
      </c>
      <c r="F9873">
        <f>IF(INDEX(Transactions!$L:$L,ROW()-8)="",0,INDEX(Transactions!$Q:$Q,ROW()-8))</f>
        <v>0</v>
      </c>
    </row>
    <row r="9874" spans="2:6" x14ac:dyDescent="0.15">
      <c r="B9874">
        <f ca="1">IF(INDEX(Transactions!$L:$L,ROW()-8)="",TODAY(),INDEX(Transactions!$G:$G,ROW()-8))</f>
        <v>46238</v>
      </c>
      <c r="F9874">
        <f>IF(INDEX(Transactions!$L:$L,ROW()-8)="",0,INDEX(Transactions!$Q:$Q,ROW()-8))</f>
        <v>0</v>
      </c>
    </row>
    <row r="9875" spans="2:6" x14ac:dyDescent="0.15">
      <c r="B9875">
        <f ca="1">IF(INDEX(Transactions!$L:$L,ROW()-8)="",TODAY(),INDEX(Transactions!$G:$G,ROW()-8))</f>
        <v>46238</v>
      </c>
      <c r="F9875">
        <f>IF(INDEX(Transactions!$L:$L,ROW()-8)="",0,INDEX(Transactions!$Q:$Q,ROW()-8))</f>
        <v>0</v>
      </c>
    </row>
    <row r="9876" spans="2:6" x14ac:dyDescent="0.15">
      <c r="B9876">
        <f ca="1">IF(INDEX(Transactions!$L:$L,ROW()-8)="",TODAY(),INDEX(Transactions!$G:$G,ROW()-8))</f>
        <v>46238</v>
      </c>
      <c r="F9876">
        <f>IF(INDEX(Transactions!$L:$L,ROW()-8)="",0,INDEX(Transactions!$Q:$Q,ROW()-8))</f>
        <v>0</v>
      </c>
    </row>
    <row r="9877" spans="2:6" x14ac:dyDescent="0.15">
      <c r="B9877">
        <f ca="1">IF(INDEX(Transactions!$L:$L,ROW()-8)="",TODAY(),INDEX(Transactions!$G:$G,ROW()-8))</f>
        <v>46238</v>
      </c>
      <c r="F9877">
        <f>IF(INDEX(Transactions!$L:$L,ROW()-8)="",0,INDEX(Transactions!$Q:$Q,ROW()-8))</f>
        <v>0</v>
      </c>
    </row>
    <row r="9878" spans="2:6" x14ac:dyDescent="0.15">
      <c r="B9878">
        <f ca="1">IF(INDEX(Transactions!$L:$L,ROW()-8)="",TODAY(),INDEX(Transactions!$G:$G,ROW()-8))</f>
        <v>46238</v>
      </c>
      <c r="F9878">
        <f>IF(INDEX(Transactions!$L:$L,ROW()-8)="",0,INDEX(Transactions!$Q:$Q,ROW()-8))</f>
        <v>0</v>
      </c>
    </row>
    <row r="9879" spans="2:6" x14ac:dyDescent="0.15">
      <c r="B9879">
        <f ca="1">IF(INDEX(Transactions!$L:$L,ROW()-8)="",TODAY(),INDEX(Transactions!$G:$G,ROW()-8))</f>
        <v>46238</v>
      </c>
      <c r="F9879">
        <f>IF(INDEX(Transactions!$L:$L,ROW()-8)="",0,INDEX(Transactions!$Q:$Q,ROW()-8))</f>
        <v>0</v>
      </c>
    </row>
    <row r="9880" spans="2:6" x14ac:dyDescent="0.15">
      <c r="B9880">
        <f ca="1">IF(INDEX(Transactions!$L:$L,ROW()-8)="",TODAY(),INDEX(Transactions!$G:$G,ROW()-8))</f>
        <v>46238</v>
      </c>
      <c r="F9880">
        <f>IF(INDEX(Transactions!$L:$L,ROW()-8)="",0,INDEX(Transactions!$Q:$Q,ROW()-8))</f>
        <v>0</v>
      </c>
    </row>
    <row r="9881" spans="2:6" x14ac:dyDescent="0.15">
      <c r="B9881">
        <f ca="1">IF(INDEX(Transactions!$L:$L,ROW()-8)="",TODAY(),INDEX(Transactions!$G:$G,ROW()-8))</f>
        <v>46238</v>
      </c>
      <c r="F9881">
        <f>IF(INDEX(Transactions!$L:$L,ROW()-8)="",0,INDEX(Transactions!$Q:$Q,ROW()-8))</f>
        <v>0</v>
      </c>
    </row>
    <row r="9882" spans="2:6" x14ac:dyDescent="0.15">
      <c r="B9882">
        <f ca="1">IF(INDEX(Transactions!$L:$L,ROW()-8)="",TODAY(),INDEX(Transactions!$G:$G,ROW()-8))</f>
        <v>46238</v>
      </c>
      <c r="F9882">
        <f>IF(INDEX(Transactions!$L:$L,ROW()-8)="",0,INDEX(Transactions!$Q:$Q,ROW()-8))</f>
        <v>0</v>
      </c>
    </row>
    <row r="9883" spans="2:6" x14ac:dyDescent="0.15">
      <c r="B9883">
        <f ca="1">IF(INDEX(Transactions!$L:$L,ROW()-8)="",TODAY(),INDEX(Transactions!$G:$G,ROW()-8))</f>
        <v>46238</v>
      </c>
      <c r="F9883">
        <f>IF(INDEX(Transactions!$L:$L,ROW()-8)="",0,INDEX(Transactions!$Q:$Q,ROW()-8))</f>
        <v>0</v>
      </c>
    </row>
    <row r="9884" spans="2:6" x14ac:dyDescent="0.15">
      <c r="B9884">
        <f ca="1">IF(INDEX(Transactions!$L:$L,ROW()-8)="",TODAY(),INDEX(Transactions!$G:$G,ROW()-8))</f>
        <v>46238</v>
      </c>
      <c r="F9884">
        <f>IF(INDEX(Transactions!$L:$L,ROW()-8)="",0,INDEX(Transactions!$Q:$Q,ROW()-8))</f>
        <v>0</v>
      </c>
    </row>
    <row r="9885" spans="2:6" x14ac:dyDescent="0.15">
      <c r="B9885">
        <f ca="1">IF(INDEX(Transactions!$L:$L,ROW()-8)="",TODAY(),INDEX(Transactions!$G:$G,ROW()-8))</f>
        <v>46238</v>
      </c>
      <c r="F9885">
        <f>IF(INDEX(Transactions!$L:$L,ROW()-8)="",0,INDEX(Transactions!$Q:$Q,ROW()-8))</f>
        <v>0</v>
      </c>
    </row>
    <row r="9886" spans="2:6" x14ac:dyDescent="0.15">
      <c r="B9886">
        <f ca="1">IF(INDEX(Transactions!$L:$L,ROW()-8)="",TODAY(),INDEX(Transactions!$G:$G,ROW()-8))</f>
        <v>46238</v>
      </c>
      <c r="F9886">
        <f>IF(INDEX(Transactions!$L:$L,ROW()-8)="",0,INDEX(Transactions!$Q:$Q,ROW()-8))</f>
        <v>0</v>
      </c>
    </row>
    <row r="9887" spans="2:6" x14ac:dyDescent="0.15">
      <c r="B9887">
        <f ca="1">IF(INDEX(Transactions!$L:$L,ROW()-8)="",TODAY(),INDEX(Transactions!$G:$G,ROW()-8))</f>
        <v>46238</v>
      </c>
      <c r="F9887">
        <f>IF(INDEX(Transactions!$L:$L,ROW()-8)="",0,INDEX(Transactions!$Q:$Q,ROW()-8))</f>
        <v>0</v>
      </c>
    </row>
    <row r="9888" spans="2:6" x14ac:dyDescent="0.15">
      <c r="B9888">
        <f ca="1">IF(INDEX(Transactions!$L:$L,ROW()-8)="",TODAY(),INDEX(Transactions!$G:$G,ROW()-8))</f>
        <v>46238</v>
      </c>
      <c r="F9888">
        <f>IF(INDEX(Transactions!$L:$L,ROW()-8)="",0,INDEX(Transactions!$Q:$Q,ROW()-8))</f>
        <v>0</v>
      </c>
    </row>
    <row r="9889" spans="2:6" x14ac:dyDescent="0.15">
      <c r="B9889">
        <f ca="1">IF(INDEX(Transactions!$L:$L,ROW()-8)="",TODAY(),INDEX(Transactions!$G:$G,ROW()-8))</f>
        <v>46238</v>
      </c>
      <c r="F9889">
        <f>IF(INDEX(Transactions!$L:$L,ROW()-8)="",0,INDEX(Transactions!$Q:$Q,ROW()-8))</f>
        <v>0</v>
      </c>
    </row>
    <row r="9890" spans="2:6" x14ac:dyDescent="0.15">
      <c r="B9890">
        <f ca="1">IF(INDEX(Transactions!$L:$L,ROW()-8)="",TODAY(),INDEX(Transactions!$G:$G,ROW()-8))</f>
        <v>46238</v>
      </c>
      <c r="F9890">
        <f>IF(INDEX(Transactions!$L:$L,ROW()-8)="",0,INDEX(Transactions!$Q:$Q,ROW()-8))</f>
        <v>0</v>
      </c>
    </row>
    <row r="9891" spans="2:6" x14ac:dyDescent="0.15">
      <c r="B9891">
        <f ca="1">IF(INDEX(Transactions!$L:$L,ROW()-8)="",TODAY(),INDEX(Transactions!$G:$G,ROW()-8))</f>
        <v>46238</v>
      </c>
      <c r="F9891">
        <f>IF(INDEX(Transactions!$L:$L,ROW()-8)="",0,INDEX(Transactions!$Q:$Q,ROW()-8))</f>
        <v>0</v>
      </c>
    </row>
    <row r="9892" spans="2:6" x14ac:dyDescent="0.15">
      <c r="B9892">
        <f ca="1">IF(INDEX(Transactions!$L:$L,ROW()-8)="",TODAY(),INDEX(Transactions!$G:$G,ROW()-8))</f>
        <v>46238</v>
      </c>
      <c r="F9892">
        <f>IF(INDEX(Transactions!$L:$L,ROW()-8)="",0,INDEX(Transactions!$Q:$Q,ROW()-8))</f>
        <v>0</v>
      </c>
    </row>
    <row r="9893" spans="2:6" x14ac:dyDescent="0.15">
      <c r="B9893">
        <f ca="1">IF(INDEX(Transactions!$L:$L,ROW()-8)="",TODAY(),INDEX(Transactions!$G:$G,ROW()-8))</f>
        <v>46238</v>
      </c>
      <c r="F9893">
        <f>IF(INDEX(Transactions!$L:$L,ROW()-8)="",0,INDEX(Transactions!$Q:$Q,ROW()-8))</f>
        <v>0</v>
      </c>
    </row>
    <row r="9894" spans="2:6" x14ac:dyDescent="0.15">
      <c r="B9894">
        <f ca="1">IF(INDEX(Transactions!$L:$L,ROW()-8)="",TODAY(),INDEX(Transactions!$G:$G,ROW()-8))</f>
        <v>46238</v>
      </c>
      <c r="F9894">
        <f>IF(INDEX(Transactions!$L:$L,ROW()-8)="",0,INDEX(Transactions!$Q:$Q,ROW()-8))</f>
        <v>0</v>
      </c>
    </row>
    <row r="9895" spans="2:6" x14ac:dyDescent="0.15">
      <c r="B9895">
        <f ca="1">IF(INDEX(Transactions!$L:$L,ROW()-8)="",TODAY(),INDEX(Transactions!$G:$G,ROW()-8))</f>
        <v>46238</v>
      </c>
      <c r="F9895">
        <f>IF(INDEX(Transactions!$L:$L,ROW()-8)="",0,INDEX(Transactions!$Q:$Q,ROW()-8))</f>
        <v>0</v>
      </c>
    </row>
    <row r="9896" spans="2:6" x14ac:dyDescent="0.15">
      <c r="B9896">
        <f ca="1">IF(INDEX(Transactions!$L:$L,ROW()-8)="",TODAY(),INDEX(Transactions!$G:$G,ROW()-8))</f>
        <v>46238</v>
      </c>
      <c r="F9896">
        <f>IF(INDEX(Transactions!$L:$L,ROW()-8)="",0,INDEX(Transactions!$Q:$Q,ROW()-8))</f>
        <v>0</v>
      </c>
    </row>
    <row r="9897" spans="2:6" x14ac:dyDescent="0.15">
      <c r="B9897">
        <f ca="1">IF(INDEX(Transactions!$L:$L,ROW()-8)="",TODAY(),INDEX(Transactions!$G:$G,ROW()-8))</f>
        <v>46238</v>
      </c>
      <c r="F9897">
        <f>IF(INDEX(Transactions!$L:$L,ROW()-8)="",0,INDEX(Transactions!$Q:$Q,ROW()-8))</f>
        <v>0</v>
      </c>
    </row>
    <row r="9898" spans="2:6" x14ac:dyDescent="0.15">
      <c r="B9898">
        <f ca="1">IF(INDEX(Transactions!$L:$L,ROW()-8)="",TODAY(),INDEX(Transactions!$G:$G,ROW()-8))</f>
        <v>46238</v>
      </c>
      <c r="F9898">
        <f>IF(INDEX(Transactions!$L:$L,ROW()-8)="",0,INDEX(Transactions!$Q:$Q,ROW()-8))</f>
        <v>0</v>
      </c>
    </row>
    <row r="9899" spans="2:6" x14ac:dyDescent="0.15">
      <c r="B9899">
        <f ca="1">IF(INDEX(Transactions!$L:$L,ROW()-8)="",TODAY(),INDEX(Transactions!$G:$G,ROW()-8))</f>
        <v>46238</v>
      </c>
      <c r="F9899">
        <f>IF(INDEX(Transactions!$L:$L,ROW()-8)="",0,INDEX(Transactions!$Q:$Q,ROW()-8))</f>
        <v>0</v>
      </c>
    </row>
    <row r="9900" spans="2:6" x14ac:dyDescent="0.15">
      <c r="B9900">
        <f ca="1">IF(INDEX(Transactions!$L:$L,ROW()-8)="",TODAY(),INDEX(Transactions!$G:$G,ROW()-8))</f>
        <v>46238</v>
      </c>
      <c r="F9900">
        <f>IF(INDEX(Transactions!$L:$L,ROW()-8)="",0,INDEX(Transactions!$Q:$Q,ROW()-8))</f>
        <v>0</v>
      </c>
    </row>
    <row r="9901" spans="2:6" x14ac:dyDescent="0.15">
      <c r="B9901">
        <f ca="1">IF(INDEX(Transactions!$L:$L,ROW()-8)="",TODAY(),INDEX(Transactions!$G:$G,ROW()-8))</f>
        <v>46238</v>
      </c>
      <c r="F9901">
        <f>IF(INDEX(Transactions!$L:$L,ROW()-8)="",0,INDEX(Transactions!$Q:$Q,ROW()-8))</f>
        <v>0</v>
      </c>
    </row>
    <row r="9902" spans="2:6" x14ac:dyDescent="0.15">
      <c r="B9902">
        <f ca="1">IF(INDEX(Transactions!$L:$L,ROW()-8)="",TODAY(),INDEX(Transactions!$G:$G,ROW()-8))</f>
        <v>46238</v>
      </c>
      <c r="F9902">
        <f>IF(INDEX(Transactions!$L:$L,ROW()-8)="",0,INDEX(Transactions!$Q:$Q,ROW()-8))</f>
        <v>0</v>
      </c>
    </row>
    <row r="9903" spans="2:6" x14ac:dyDescent="0.15">
      <c r="B9903">
        <f ca="1">IF(INDEX(Transactions!$L:$L,ROW()-8)="",TODAY(),INDEX(Transactions!$G:$G,ROW()-8))</f>
        <v>46238</v>
      </c>
      <c r="F9903">
        <f>IF(INDEX(Transactions!$L:$L,ROW()-8)="",0,INDEX(Transactions!$Q:$Q,ROW()-8))</f>
        <v>0</v>
      </c>
    </row>
    <row r="9904" spans="2:6" x14ac:dyDescent="0.15">
      <c r="B9904">
        <f ca="1">IF(INDEX(Transactions!$L:$L,ROW()-8)="",TODAY(),INDEX(Transactions!$G:$G,ROW()-8))</f>
        <v>46238</v>
      </c>
      <c r="F9904">
        <f>IF(INDEX(Transactions!$L:$L,ROW()-8)="",0,INDEX(Transactions!$Q:$Q,ROW()-8))</f>
        <v>0</v>
      </c>
    </row>
    <row r="9905" spans="2:6" x14ac:dyDescent="0.15">
      <c r="B9905">
        <f ca="1">IF(INDEX(Transactions!$L:$L,ROW()-8)="",TODAY(),INDEX(Transactions!$G:$G,ROW()-8))</f>
        <v>46238</v>
      </c>
      <c r="F9905">
        <f>IF(INDEX(Transactions!$L:$L,ROW()-8)="",0,INDEX(Transactions!$Q:$Q,ROW()-8))</f>
        <v>0</v>
      </c>
    </row>
    <row r="9906" spans="2:6" x14ac:dyDescent="0.15">
      <c r="B9906">
        <f ca="1">IF(INDEX(Transactions!$L:$L,ROW()-8)="",TODAY(),INDEX(Transactions!$G:$G,ROW()-8))</f>
        <v>46238</v>
      </c>
      <c r="F9906">
        <f>IF(INDEX(Transactions!$L:$L,ROW()-8)="",0,INDEX(Transactions!$Q:$Q,ROW()-8))</f>
        <v>0</v>
      </c>
    </row>
    <row r="9907" spans="2:6" x14ac:dyDescent="0.15">
      <c r="B9907">
        <f ca="1">IF(INDEX(Transactions!$L:$L,ROW()-8)="",TODAY(),INDEX(Transactions!$G:$G,ROW()-8))</f>
        <v>46238</v>
      </c>
      <c r="F9907">
        <f>IF(INDEX(Transactions!$L:$L,ROW()-8)="",0,INDEX(Transactions!$Q:$Q,ROW()-8))</f>
        <v>0</v>
      </c>
    </row>
    <row r="9908" spans="2:6" x14ac:dyDescent="0.15">
      <c r="B9908">
        <f ca="1">IF(INDEX(Transactions!$L:$L,ROW()-8)="",TODAY(),INDEX(Transactions!$G:$G,ROW()-8))</f>
        <v>46238</v>
      </c>
      <c r="F9908">
        <f>IF(INDEX(Transactions!$L:$L,ROW()-8)="",0,INDEX(Transactions!$Q:$Q,ROW()-8))</f>
        <v>0</v>
      </c>
    </row>
    <row r="9909" spans="2:6" x14ac:dyDescent="0.15">
      <c r="B9909">
        <f ca="1">IF(INDEX(Transactions!$L:$L,ROW()-8)="",TODAY(),INDEX(Transactions!$G:$G,ROW()-8))</f>
        <v>46238</v>
      </c>
      <c r="F9909">
        <f>IF(INDEX(Transactions!$L:$L,ROW()-8)="",0,INDEX(Transactions!$Q:$Q,ROW()-8))</f>
        <v>0</v>
      </c>
    </row>
    <row r="9910" spans="2:6" x14ac:dyDescent="0.15">
      <c r="B9910">
        <f ca="1">IF(INDEX(Transactions!$L:$L,ROW()-8)="",TODAY(),INDEX(Transactions!$G:$G,ROW()-8))</f>
        <v>46238</v>
      </c>
      <c r="F9910">
        <f>IF(INDEX(Transactions!$L:$L,ROW()-8)="",0,INDEX(Transactions!$Q:$Q,ROW()-8))</f>
        <v>0</v>
      </c>
    </row>
    <row r="9911" spans="2:6" x14ac:dyDescent="0.15">
      <c r="B9911">
        <f ca="1">IF(INDEX(Transactions!$L:$L,ROW()-8)="",TODAY(),INDEX(Transactions!$G:$G,ROW()-8))</f>
        <v>46238</v>
      </c>
      <c r="F9911">
        <f>IF(INDEX(Transactions!$L:$L,ROW()-8)="",0,INDEX(Transactions!$Q:$Q,ROW()-8))</f>
        <v>0</v>
      </c>
    </row>
    <row r="9912" spans="2:6" x14ac:dyDescent="0.15">
      <c r="B9912">
        <f ca="1">IF(INDEX(Transactions!$L:$L,ROW()-8)="",TODAY(),INDEX(Transactions!$G:$G,ROW()-8))</f>
        <v>46238</v>
      </c>
      <c r="F9912">
        <f>IF(INDEX(Transactions!$L:$L,ROW()-8)="",0,INDEX(Transactions!$Q:$Q,ROW()-8))</f>
        <v>0</v>
      </c>
    </row>
    <row r="9913" spans="2:6" x14ac:dyDescent="0.15">
      <c r="B9913">
        <f ca="1">IF(INDEX(Transactions!$L:$L,ROW()-8)="",TODAY(),INDEX(Transactions!$G:$G,ROW()-8))</f>
        <v>46238</v>
      </c>
      <c r="F9913">
        <f>IF(INDEX(Transactions!$L:$L,ROW()-8)="",0,INDEX(Transactions!$Q:$Q,ROW()-8))</f>
        <v>0</v>
      </c>
    </row>
    <row r="9914" spans="2:6" x14ac:dyDescent="0.15">
      <c r="B9914">
        <f ca="1">IF(INDEX(Transactions!$L:$L,ROW()-8)="",TODAY(),INDEX(Transactions!$G:$G,ROW()-8))</f>
        <v>46238</v>
      </c>
      <c r="F9914">
        <f>IF(INDEX(Transactions!$L:$L,ROW()-8)="",0,INDEX(Transactions!$Q:$Q,ROW()-8))</f>
        <v>0</v>
      </c>
    </row>
    <row r="9915" spans="2:6" x14ac:dyDescent="0.15">
      <c r="B9915">
        <f ca="1">IF(INDEX(Transactions!$L:$L,ROW()-8)="",TODAY(),INDEX(Transactions!$G:$G,ROW()-8))</f>
        <v>46238</v>
      </c>
      <c r="F9915">
        <f>IF(INDEX(Transactions!$L:$L,ROW()-8)="",0,INDEX(Transactions!$Q:$Q,ROW()-8))</f>
        <v>0</v>
      </c>
    </row>
    <row r="9916" spans="2:6" x14ac:dyDescent="0.15">
      <c r="B9916">
        <f ca="1">IF(INDEX(Transactions!$L:$L,ROW()-8)="",TODAY(),INDEX(Transactions!$G:$G,ROW()-8))</f>
        <v>46238</v>
      </c>
      <c r="F9916">
        <f>IF(INDEX(Transactions!$L:$L,ROW()-8)="",0,INDEX(Transactions!$Q:$Q,ROW()-8))</f>
        <v>0</v>
      </c>
    </row>
    <row r="9917" spans="2:6" x14ac:dyDescent="0.15">
      <c r="B9917">
        <f ca="1">IF(INDEX(Transactions!$L:$L,ROW()-8)="",TODAY(),INDEX(Transactions!$G:$G,ROW()-8))</f>
        <v>46238</v>
      </c>
      <c r="F9917">
        <f>IF(INDEX(Transactions!$L:$L,ROW()-8)="",0,INDEX(Transactions!$Q:$Q,ROW()-8))</f>
        <v>0</v>
      </c>
    </row>
    <row r="9918" spans="2:6" x14ac:dyDescent="0.15">
      <c r="B9918">
        <f ca="1">IF(INDEX(Transactions!$L:$L,ROW()-8)="",TODAY(),INDEX(Transactions!$G:$G,ROW()-8))</f>
        <v>46238</v>
      </c>
      <c r="F9918">
        <f>IF(INDEX(Transactions!$L:$L,ROW()-8)="",0,INDEX(Transactions!$Q:$Q,ROW()-8))</f>
        <v>0</v>
      </c>
    </row>
    <row r="9919" spans="2:6" x14ac:dyDescent="0.15">
      <c r="B9919">
        <f ca="1">IF(INDEX(Transactions!$L:$L,ROW()-8)="",TODAY(),INDEX(Transactions!$G:$G,ROW()-8))</f>
        <v>46238</v>
      </c>
      <c r="F9919">
        <f>IF(INDEX(Transactions!$L:$L,ROW()-8)="",0,INDEX(Transactions!$Q:$Q,ROW()-8))</f>
        <v>0</v>
      </c>
    </row>
    <row r="9920" spans="2:6" x14ac:dyDescent="0.15">
      <c r="B9920">
        <f ca="1">IF(INDEX(Transactions!$L:$L,ROW()-8)="",TODAY(),INDEX(Transactions!$G:$G,ROW()-8))</f>
        <v>46238</v>
      </c>
      <c r="F9920">
        <f>IF(INDEX(Transactions!$L:$L,ROW()-8)="",0,INDEX(Transactions!$Q:$Q,ROW()-8))</f>
        <v>0</v>
      </c>
    </row>
    <row r="9921" spans="2:6" x14ac:dyDescent="0.15">
      <c r="B9921">
        <f ca="1">IF(INDEX(Transactions!$L:$L,ROW()-8)="",TODAY(),INDEX(Transactions!$G:$G,ROW()-8))</f>
        <v>46238</v>
      </c>
      <c r="F9921">
        <f>IF(INDEX(Transactions!$L:$L,ROW()-8)="",0,INDEX(Transactions!$Q:$Q,ROW()-8))</f>
        <v>0</v>
      </c>
    </row>
    <row r="9922" spans="2:6" x14ac:dyDescent="0.15">
      <c r="B9922">
        <f ca="1">IF(INDEX(Transactions!$L:$L,ROW()-8)="",TODAY(),INDEX(Transactions!$G:$G,ROW()-8))</f>
        <v>46238</v>
      </c>
      <c r="F9922">
        <f>IF(INDEX(Transactions!$L:$L,ROW()-8)="",0,INDEX(Transactions!$Q:$Q,ROW()-8))</f>
        <v>0</v>
      </c>
    </row>
    <row r="9923" spans="2:6" x14ac:dyDescent="0.15">
      <c r="B9923">
        <f ca="1">IF(INDEX(Transactions!$L:$L,ROW()-8)="",TODAY(),INDEX(Transactions!$G:$G,ROW()-8))</f>
        <v>46238</v>
      </c>
      <c r="F9923">
        <f>IF(INDEX(Transactions!$L:$L,ROW()-8)="",0,INDEX(Transactions!$Q:$Q,ROW()-8))</f>
        <v>0</v>
      </c>
    </row>
    <row r="9924" spans="2:6" x14ac:dyDescent="0.15">
      <c r="B9924">
        <f ca="1">IF(INDEX(Transactions!$L:$L,ROW()-8)="",TODAY(),INDEX(Transactions!$G:$G,ROW()-8))</f>
        <v>46238</v>
      </c>
      <c r="F9924">
        <f>IF(INDEX(Transactions!$L:$L,ROW()-8)="",0,INDEX(Transactions!$Q:$Q,ROW()-8))</f>
        <v>0</v>
      </c>
    </row>
    <row r="9925" spans="2:6" x14ac:dyDescent="0.15">
      <c r="B9925">
        <f ca="1">IF(INDEX(Transactions!$L:$L,ROW()-8)="",TODAY(),INDEX(Transactions!$G:$G,ROW()-8))</f>
        <v>46238</v>
      </c>
      <c r="F9925">
        <f>IF(INDEX(Transactions!$L:$L,ROW()-8)="",0,INDEX(Transactions!$Q:$Q,ROW()-8))</f>
        <v>0</v>
      </c>
    </row>
    <row r="9926" spans="2:6" x14ac:dyDescent="0.15">
      <c r="B9926">
        <f ca="1">IF(INDEX(Transactions!$L:$L,ROW()-8)="",TODAY(),INDEX(Transactions!$G:$G,ROW()-8))</f>
        <v>46238</v>
      </c>
      <c r="F9926">
        <f>IF(INDEX(Transactions!$L:$L,ROW()-8)="",0,INDEX(Transactions!$Q:$Q,ROW()-8))</f>
        <v>0</v>
      </c>
    </row>
    <row r="9927" spans="2:6" x14ac:dyDescent="0.15">
      <c r="B9927">
        <f ca="1">IF(INDEX(Transactions!$L:$L,ROW()-8)="",TODAY(),INDEX(Transactions!$G:$G,ROW()-8))</f>
        <v>46238</v>
      </c>
      <c r="F9927">
        <f>IF(INDEX(Transactions!$L:$L,ROW()-8)="",0,INDEX(Transactions!$Q:$Q,ROW()-8))</f>
        <v>0</v>
      </c>
    </row>
    <row r="9928" spans="2:6" x14ac:dyDescent="0.15">
      <c r="B9928">
        <f ca="1">IF(INDEX(Transactions!$L:$L,ROW()-8)="",TODAY(),INDEX(Transactions!$G:$G,ROW()-8))</f>
        <v>46238</v>
      </c>
      <c r="F9928">
        <f>IF(INDEX(Transactions!$L:$L,ROW()-8)="",0,INDEX(Transactions!$Q:$Q,ROW()-8))</f>
        <v>0</v>
      </c>
    </row>
    <row r="9929" spans="2:6" x14ac:dyDescent="0.15">
      <c r="B9929">
        <f ca="1">IF(INDEX(Transactions!$L:$L,ROW()-8)="",TODAY(),INDEX(Transactions!$G:$G,ROW()-8))</f>
        <v>46238</v>
      </c>
      <c r="F9929">
        <f>IF(INDEX(Transactions!$L:$L,ROW()-8)="",0,INDEX(Transactions!$Q:$Q,ROW()-8))</f>
        <v>0</v>
      </c>
    </row>
    <row r="9930" spans="2:6" x14ac:dyDescent="0.15">
      <c r="B9930">
        <f ca="1">IF(INDEX(Transactions!$L:$L,ROW()-8)="",TODAY(),INDEX(Transactions!$G:$G,ROW()-8))</f>
        <v>46238</v>
      </c>
      <c r="F9930">
        <f>IF(INDEX(Transactions!$L:$L,ROW()-8)="",0,INDEX(Transactions!$Q:$Q,ROW()-8))</f>
        <v>0</v>
      </c>
    </row>
    <row r="9931" spans="2:6" x14ac:dyDescent="0.15">
      <c r="B9931">
        <f ca="1">IF(INDEX(Transactions!$L:$L,ROW()-8)="",TODAY(),INDEX(Transactions!$G:$G,ROW()-8))</f>
        <v>46238</v>
      </c>
      <c r="F9931">
        <f>IF(INDEX(Transactions!$L:$L,ROW()-8)="",0,INDEX(Transactions!$Q:$Q,ROW()-8))</f>
        <v>0</v>
      </c>
    </row>
    <row r="9932" spans="2:6" x14ac:dyDescent="0.15">
      <c r="B9932">
        <f ca="1">IF(INDEX(Transactions!$L:$L,ROW()-8)="",TODAY(),INDEX(Transactions!$G:$G,ROW()-8))</f>
        <v>46238</v>
      </c>
      <c r="F9932">
        <f>IF(INDEX(Transactions!$L:$L,ROW()-8)="",0,INDEX(Transactions!$Q:$Q,ROW()-8))</f>
        <v>0</v>
      </c>
    </row>
    <row r="9933" spans="2:6" x14ac:dyDescent="0.15">
      <c r="B9933">
        <f ca="1">IF(INDEX(Transactions!$L:$L,ROW()-8)="",TODAY(),INDEX(Transactions!$G:$G,ROW()-8))</f>
        <v>46238</v>
      </c>
      <c r="F9933">
        <f>IF(INDEX(Transactions!$L:$L,ROW()-8)="",0,INDEX(Transactions!$Q:$Q,ROW()-8))</f>
        <v>0</v>
      </c>
    </row>
    <row r="9934" spans="2:6" x14ac:dyDescent="0.15">
      <c r="B9934">
        <f ca="1">IF(INDEX(Transactions!$L:$L,ROW()-8)="",TODAY(),INDEX(Transactions!$G:$G,ROW()-8))</f>
        <v>46238</v>
      </c>
      <c r="F9934">
        <f>IF(INDEX(Transactions!$L:$L,ROW()-8)="",0,INDEX(Transactions!$Q:$Q,ROW()-8))</f>
        <v>0</v>
      </c>
    </row>
    <row r="9935" spans="2:6" x14ac:dyDescent="0.15">
      <c r="B9935">
        <f ca="1">IF(INDEX(Transactions!$L:$L,ROW()-8)="",TODAY(),INDEX(Transactions!$G:$G,ROW()-8))</f>
        <v>46238</v>
      </c>
      <c r="F9935">
        <f>IF(INDEX(Transactions!$L:$L,ROW()-8)="",0,INDEX(Transactions!$Q:$Q,ROW()-8))</f>
        <v>0</v>
      </c>
    </row>
    <row r="9936" spans="2:6" x14ac:dyDescent="0.15">
      <c r="B9936">
        <f ca="1">IF(INDEX(Transactions!$L:$L,ROW()-8)="",TODAY(),INDEX(Transactions!$G:$G,ROW()-8))</f>
        <v>46238</v>
      </c>
      <c r="F9936">
        <f>IF(INDEX(Transactions!$L:$L,ROW()-8)="",0,INDEX(Transactions!$Q:$Q,ROW()-8))</f>
        <v>0</v>
      </c>
    </row>
    <row r="9937" spans="2:6" x14ac:dyDescent="0.15">
      <c r="B9937">
        <f ca="1">IF(INDEX(Transactions!$L:$L,ROW()-8)="",TODAY(),INDEX(Transactions!$G:$G,ROW()-8))</f>
        <v>46238</v>
      </c>
      <c r="F9937">
        <f>IF(INDEX(Transactions!$L:$L,ROW()-8)="",0,INDEX(Transactions!$Q:$Q,ROW()-8))</f>
        <v>0</v>
      </c>
    </row>
    <row r="9938" spans="2:6" x14ac:dyDescent="0.15">
      <c r="B9938">
        <f ca="1">IF(INDEX(Transactions!$L:$L,ROW()-8)="",TODAY(),INDEX(Transactions!$G:$G,ROW()-8))</f>
        <v>46238</v>
      </c>
      <c r="F9938">
        <f>IF(INDEX(Transactions!$L:$L,ROW()-8)="",0,INDEX(Transactions!$Q:$Q,ROW()-8))</f>
        <v>0</v>
      </c>
    </row>
    <row r="9939" spans="2:6" x14ac:dyDescent="0.15">
      <c r="B9939">
        <f ca="1">IF(INDEX(Transactions!$L:$L,ROW()-8)="",TODAY(),INDEX(Transactions!$G:$G,ROW()-8))</f>
        <v>46238</v>
      </c>
      <c r="F9939">
        <f>IF(INDEX(Transactions!$L:$L,ROW()-8)="",0,INDEX(Transactions!$Q:$Q,ROW()-8))</f>
        <v>0</v>
      </c>
    </row>
    <row r="9940" spans="2:6" x14ac:dyDescent="0.15">
      <c r="B9940">
        <f ca="1">IF(INDEX(Transactions!$L:$L,ROW()-8)="",TODAY(),INDEX(Transactions!$G:$G,ROW()-8))</f>
        <v>46238</v>
      </c>
      <c r="F9940">
        <f>IF(INDEX(Transactions!$L:$L,ROW()-8)="",0,INDEX(Transactions!$Q:$Q,ROW()-8))</f>
        <v>0</v>
      </c>
    </row>
    <row r="9941" spans="2:6" x14ac:dyDescent="0.15">
      <c r="B9941">
        <f ca="1">IF(INDEX(Transactions!$L:$L,ROW()-8)="",TODAY(),INDEX(Transactions!$G:$G,ROW()-8))</f>
        <v>46238</v>
      </c>
      <c r="F9941">
        <f>IF(INDEX(Transactions!$L:$L,ROW()-8)="",0,INDEX(Transactions!$Q:$Q,ROW()-8))</f>
        <v>0</v>
      </c>
    </row>
    <row r="9942" spans="2:6" x14ac:dyDescent="0.15">
      <c r="B9942">
        <f ca="1">IF(INDEX(Transactions!$L:$L,ROW()-8)="",TODAY(),INDEX(Transactions!$G:$G,ROW()-8))</f>
        <v>46238</v>
      </c>
      <c r="F9942">
        <f>IF(INDEX(Transactions!$L:$L,ROW()-8)="",0,INDEX(Transactions!$Q:$Q,ROW()-8))</f>
        <v>0</v>
      </c>
    </row>
    <row r="9943" spans="2:6" x14ac:dyDescent="0.15">
      <c r="B9943">
        <f ca="1">IF(INDEX(Transactions!$L:$L,ROW()-8)="",TODAY(),INDEX(Transactions!$G:$G,ROW()-8))</f>
        <v>46238</v>
      </c>
      <c r="F9943">
        <f>IF(INDEX(Transactions!$L:$L,ROW()-8)="",0,INDEX(Transactions!$Q:$Q,ROW()-8))</f>
        <v>0</v>
      </c>
    </row>
    <row r="9944" spans="2:6" x14ac:dyDescent="0.15">
      <c r="B9944">
        <f ca="1">IF(INDEX(Transactions!$L:$L,ROW()-8)="",TODAY(),INDEX(Transactions!$G:$G,ROW()-8))</f>
        <v>46238</v>
      </c>
      <c r="F9944">
        <f>IF(INDEX(Transactions!$L:$L,ROW()-8)="",0,INDEX(Transactions!$Q:$Q,ROW()-8))</f>
        <v>0</v>
      </c>
    </row>
    <row r="9945" spans="2:6" x14ac:dyDescent="0.15">
      <c r="B9945">
        <f ca="1">IF(INDEX(Transactions!$L:$L,ROW()-8)="",TODAY(),INDEX(Transactions!$G:$G,ROW()-8))</f>
        <v>46238</v>
      </c>
      <c r="F9945">
        <f>IF(INDEX(Transactions!$L:$L,ROW()-8)="",0,INDEX(Transactions!$Q:$Q,ROW()-8))</f>
        <v>0</v>
      </c>
    </row>
    <row r="9946" spans="2:6" x14ac:dyDescent="0.15">
      <c r="B9946">
        <f ca="1">IF(INDEX(Transactions!$L:$L,ROW()-8)="",TODAY(),INDEX(Transactions!$G:$G,ROW()-8))</f>
        <v>46238</v>
      </c>
      <c r="F9946">
        <f>IF(INDEX(Transactions!$L:$L,ROW()-8)="",0,INDEX(Transactions!$Q:$Q,ROW()-8))</f>
        <v>0</v>
      </c>
    </row>
    <row r="9947" spans="2:6" x14ac:dyDescent="0.15">
      <c r="B9947">
        <f ca="1">IF(INDEX(Transactions!$L:$L,ROW()-8)="",TODAY(),INDEX(Transactions!$G:$G,ROW()-8))</f>
        <v>46238</v>
      </c>
      <c r="F9947">
        <f>IF(INDEX(Transactions!$L:$L,ROW()-8)="",0,INDEX(Transactions!$Q:$Q,ROW()-8))</f>
        <v>0</v>
      </c>
    </row>
    <row r="9948" spans="2:6" x14ac:dyDescent="0.15">
      <c r="B9948">
        <f ca="1">IF(INDEX(Transactions!$L:$L,ROW()-8)="",TODAY(),INDEX(Transactions!$G:$G,ROW()-8))</f>
        <v>46238</v>
      </c>
      <c r="F9948">
        <f>IF(INDEX(Transactions!$L:$L,ROW()-8)="",0,INDEX(Transactions!$Q:$Q,ROW()-8))</f>
        <v>0</v>
      </c>
    </row>
    <row r="9949" spans="2:6" x14ac:dyDescent="0.15">
      <c r="B9949">
        <f ca="1">IF(INDEX(Transactions!$L:$L,ROW()-8)="",TODAY(),INDEX(Transactions!$G:$G,ROW()-8))</f>
        <v>46238</v>
      </c>
      <c r="F9949">
        <f>IF(INDEX(Transactions!$L:$L,ROW()-8)="",0,INDEX(Transactions!$Q:$Q,ROW()-8))</f>
        <v>0</v>
      </c>
    </row>
    <row r="9950" spans="2:6" x14ac:dyDescent="0.15">
      <c r="B9950">
        <f ca="1">IF(INDEX(Transactions!$L:$L,ROW()-8)="",TODAY(),INDEX(Transactions!$G:$G,ROW()-8))</f>
        <v>46238</v>
      </c>
      <c r="F9950">
        <f>IF(INDEX(Transactions!$L:$L,ROW()-8)="",0,INDEX(Transactions!$Q:$Q,ROW()-8))</f>
        <v>0</v>
      </c>
    </row>
    <row r="9951" spans="2:6" x14ac:dyDescent="0.15">
      <c r="B9951">
        <f ca="1">IF(INDEX(Transactions!$L:$L,ROW()-8)="",TODAY(),INDEX(Transactions!$G:$G,ROW()-8))</f>
        <v>46238</v>
      </c>
      <c r="F9951">
        <f>IF(INDEX(Transactions!$L:$L,ROW()-8)="",0,INDEX(Transactions!$Q:$Q,ROW()-8))</f>
        <v>0</v>
      </c>
    </row>
    <row r="9952" spans="2:6" x14ac:dyDescent="0.15">
      <c r="B9952">
        <f ca="1">IF(INDEX(Transactions!$L:$L,ROW()-8)="",TODAY(),INDEX(Transactions!$G:$G,ROW()-8))</f>
        <v>46238</v>
      </c>
      <c r="F9952">
        <f>IF(INDEX(Transactions!$L:$L,ROW()-8)="",0,INDEX(Transactions!$Q:$Q,ROW()-8))</f>
        <v>0</v>
      </c>
    </row>
    <row r="9953" spans="2:6" x14ac:dyDescent="0.15">
      <c r="B9953">
        <f ca="1">IF(INDEX(Transactions!$L:$L,ROW()-8)="",TODAY(),INDEX(Transactions!$G:$G,ROW()-8))</f>
        <v>46238</v>
      </c>
      <c r="F9953">
        <f>IF(INDEX(Transactions!$L:$L,ROW()-8)="",0,INDEX(Transactions!$Q:$Q,ROW()-8))</f>
        <v>0</v>
      </c>
    </row>
    <row r="9954" spans="2:6" x14ac:dyDescent="0.15">
      <c r="B9954">
        <f ca="1">IF(INDEX(Transactions!$L:$L,ROW()-8)="",TODAY(),INDEX(Transactions!$G:$G,ROW()-8))</f>
        <v>46238</v>
      </c>
      <c r="F9954">
        <f>IF(INDEX(Transactions!$L:$L,ROW()-8)="",0,INDEX(Transactions!$Q:$Q,ROW()-8))</f>
        <v>0</v>
      </c>
    </row>
    <row r="9955" spans="2:6" x14ac:dyDescent="0.15">
      <c r="B9955">
        <f ca="1">IF(INDEX(Transactions!$L:$L,ROW()-8)="",TODAY(),INDEX(Transactions!$G:$G,ROW()-8))</f>
        <v>46238</v>
      </c>
      <c r="F9955">
        <f>IF(INDEX(Transactions!$L:$L,ROW()-8)="",0,INDEX(Transactions!$Q:$Q,ROW()-8))</f>
        <v>0</v>
      </c>
    </row>
    <row r="9956" spans="2:6" x14ac:dyDescent="0.15">
      <c r="B9956">
        <f ca="1">IF(INDEX(Transactions!$L:$L,ROW()-8)="",TODAY(),INDEX(Transactions!$G:$G,ROW()-8))</f>
        <v>46238</v>
      </c>
      <c r="F9956">
        <f>IF(INDEX(Transactions!$L:$L,ROW()-8)="",0,INDEX(Transactions!$Q:$Q,ROW()-8))</f>
        <v>0</v>
      </c>
    </row>
    <row r="9957" spans="2:6" x14ac:dyDescent="0.15">
      <c r="B9957">
        <f ca="1">IF(INDEX(Transactions!$L:$L,ROW()-8)="",TODAY(),INDEX(Transactions!$G:$G,ROW()-8))</f>
        <v>46238</v>
      </c>
      <c r="F9957">
        <f>IF(INDEX(Transactions!$L:$L,ROW()-8)="",0,INDEX(Transactions!$Q:$Q,ROW()-8))</f>
        <v>0</v>
      </c>
    </row>
    <row r="9958" spans="2:6" x14ac:dyDescent="0.15">
      <c r="B9958">
        <f ca="1">IF(INDEX(Transactions!$L:$L,ROW()-8)="",TODAY(),INDEX(Transactions!$G:$G,ROW()-8))</f>
        <v>46238</v>
      </c>
      <c r="F9958">
        <f>IF(INDEX(Transactions!$L:$L,ROW()-8)="",0,INDEX(Transactions!$Q:$Q,ROW()-8))</f>
        <v>0</v>
      </c>
    </row>
    <row r="9959" spans="2:6" x14ac:dyDescent="0.15">
      <c r="B9959">
        <f ca="1">IF(INDEX(Transactions!$L:$L,ROW()-8)="",TODAY(),INDEX(Transactions!$G:$G,ROW()-8))</f>
        <v>46238</v>
      </c>
      <c r="F9959">
        <f>IF(INDEX(Transactions!$L:$L,ROW()-8)="",0,INDEX(Transactions!$Q:$Q,ROW()-8))</f>
        <v>0</v>
      </c>
    </row>
    <row r="9960" spans="2:6" x14ac:dyDescent="0.15">
      <c r="B9960">
        <f ca="1">IF(INDEX(Transactions!$L:$L,ROW()-8)="",TODAY(),INDEX(Transactions!$G:$G,ROW()-8))</f>
        <v>46238</v>
      </c>
      <c r="F9960">
        <f>IF(INDEX(Transactions!$L:$L,ROW()-8)="",0,INDEX(Transactions!$Q:$Q,ROW()-8))</f>
        <v>0</v>
      </c>
    </row>
    <row r="9961" spans="2:6" x14ac:dyDescent="0.15">
      <c r="B9961">
        <f ca="1">IF(INDEX(Transactions!$L:$L,ROW()-8)="",TODAY(),INDEX(Transactions!$G:$G,ROW()-8))</f>
        <v>46238</v>
      </c>
      <c r="F9961">
        <f>IF(INDEX(Transactions!$L:$L,ROW()-8)="",0,INDEX(Transactions!$Q:$Q,ROW()-8))</f>
        <v>0</v>
      </c>
    </row>
    <row r="9962" spans="2:6" x14ac:dyDescent="0.15">
      <c r="B9962">
        <f ca="1">IF(INDEX(Transactions!$L:$L,ROW()-8)="",TODAY(),INDEX(Transactions!$G:$G,ROW()-8))</f>
        <v>46238</v>
      </c>
      <c r="F9962">
        <f>IF(INDEX(Transactions!$L:$L,ROW()-8)="",0,INDEX(Transactions!$Q:$Q,ROW()-8))</f>
        <v>0</v>
      </c>
    </row>
    <row r="9963" spans="2:6" x14ac:dyDescent="0.15">
      <c r="B9963">
        <f ca="1">IF(INDEX(Transactions!$L:$L,ROW()-8)="",TODAY(),INDEX(Transactions!$G:$G,ROW()-8))</f>
        <v>46238</v>
      </c>
      <c r="F9963">
        <f>IF(INDEX(Transactions!$L:$L,ROW()-8)="",0,INDEX(Transactions!$Q:$Q,ROW()-8))</f>
        <v>0</v>
      </c>
    </row>
    <row r="9964" spans="2:6" x14ac:dyDescent="0.15">
      <c r="B9964">
        <f ca="1">IF(INDEX(Transactions!$L:$L,ROW()-8)="",TODAY(),INDEX(Transactions!$G:$G,ROW()-8))</f>
        <v>46238</v>
      </c>
      <c r="F9964">
        <f>IF(INDEX(Transactions!$L:$L,ROW()-8)="",0,INDEX(Transactions!$Q:$Q,ROW()-8))</f>
        <v>0</v>
      </c>
    </row>
    <row r="9965" spans="2:6" x14ac:dyDescent="0.15">
      <c r="B9965">
        <f ca="1">IF(INDEX(Transactions!$L:$L,ROW()-8)="",TODAY(),INDEX(Transactions!$G:$G,ROW()-8))</f>
        <v>46238</v>
      </c>
      <c r="F9965">
        <f>IF(INDEX(Transactions!$L:$L,ROW()-8)="",0,INDEX(Transactions!$Q:$Q,ROW()-8))</f>
        <v>0</v>
      </c>
    </row>
    <row r="9966" spans="2:6" x14ac:dyDescent="0.15">
      <c r="B9966">
        <f ca="1">IF(INDEX(Transactions!$L:$L,ROW()-8)="",TODAY(),INDEX(Transactions!$G:$G,ROW()-8))</f>
        <v>46238</v>
      </c>
      <c r="F9966">
        <f>IF(INDEX(Transactions!$L:$L,ROW()-8)="",0,INDEX(Transactions!$Q:$Q,ROW()-8))</f>
        <v>0</v>
      </c>
    </row>
    <row r="9967" spans="2:6" x14ac:dyDescent="0.15">
      <c r="B9967">
        <f ca="1">IF(INDEX(Transactions!$L:$L,ROW()-8)="",TODAY(),INDEX(Transactions!$G:$G,ROW()-8))</f>
        <v>46238</v>
      </c>
      <c r="F9967">
        <f>IF(INDEX(Transactions!$L:$L,ROW()-8)="",0,INDEX(Transactions!$Q:$Q,ROW()-8))</f>
        <v>0</v>
      </c>
    </row>
    <row r="9968" spans="2:6" x14ac:dyDescent="0.15">
      <c r="B9968">
        <f ca="1">IF(INDEX(Transactions!$L:$L,ROW()-8)="",TODAY(),INDEX(Transactions!$G:$G,ROW()-8))</f>
        <v>46238</v>
      </c>
      <c r="F9968">
        <f>IF(INDEX(Transactions!$L:$L,ROW()-8)="",0,INDEX(Transactions!$Q:$Q,ROW()-8))</f>
        <v>0</v>
      </c>
    </row>
    <row r="9969" spans="2:6" x14ac:dyDescent="0.15">
      <c r="B9969">
        <f ca="1">IF(INDEX(Transactions!$L:$L,ROW()-8)="",TODAY(),INDEX(Transactions!$G:$G,ROW()-8))</f>
        <v>46238</v>
      </c>
      <c r="F9969">
        <f>IF(INDEX(Transactions!$L:$L,ROW()-8)="",0,INDEX(Transactions!$Q:$Q,ROW()-8))</f>
        <v>0</v>
      </c>
    </row>
    <row r="9970" spans="2:6" x14ac:dyDescent="0.15">
      <c r="B9970">
        <f ca="1">IF(INDEX(Transactions!$L:$L,ROW()-8)="",TODAY(),INDEX(Transactions!$G:$G,ROW()-8))</f>
        <v>46238</v>
      </c>
      <c r="F9970">
        <f>IF(INDEX(Transactions!$L:$L,ROW()-8)="",0,INDEX(Transactions!$Q:$Q,ROW()-8))</f>
        <v>0</v>
      </c>
    </row>
    <row r="9971" spans="2:6" x14ac:dyDescent="0.15">
      <c r="B9971">
        <f ca="1">IF(INDEX(Transactions!$L:$L,ROW()-8)="",TODAY(),INDEX(Transactions!$G:$G,ROW()-8))</f>
        <v>46238</v>
      </c>
      <c r="F9971">
        <f>IF(INDEX(Transactions!$L:$L,ROW()-8)="",0,INDEX(Transactions!$Q:$Q,ROW()-8))</f>
        <v>0</v>
      </c>
    </row>
    <row r="9972" spans="2:6" x14ac:dyDescent="0.15">
      <c r="B9972">
        <f ca="1">IF(INDEX(Transactions!$L:$L,ROW()-8)="",TODAY(),INDEX(Transactions!$G:$G,ROW()-8))</f>
        <v>46238</v>
      </c>
      <c r="F9972">
        <f>IF(INDEX(Transactions!$L:$L,ROW()-8)="",0,INDEX(Transactions!$Q:$Q,ROW()-8))</f>
        <v>0</v>
      </c>
    </row>
    <row r="9973" spans="2:6" x14ac:dyDescent="0.15">
      <c r="B9973">
        <f ca="1">IF(INDEX(Transactions!$L:$L,ROW()-8)="",TODAY(),INDEX(Transactions!$G:$G,ROW()-8))</f>
        <v>46238</v>
      </c>
      <c r="F9973">
        <f>IF(INDEX(Transactions!$L:$L,ROW()-8)="",0,INDEX(Transactions!$Q:$Q,ROW()-8))</f>
        <v>0</v>
      </c>
    </row>
    <row r="9974" spans="2:6" x14ac:dyDescent="0.15">
      <c r="B9974">
        <f ca="1">IF(INDEX(Transactions!$L:$L,ROW()-8)="",TODAY(),INDEX(Transactions!$G:$G,ROW()-8))</f>
        <v>46238</v>
      </c>
      <c r="F9974">
        <f>IF(INDEX(Transactions!$L:$L,ROW()-8)="",0,INDEX(Transactions!$Q:$Q,ROW()-8))</f>
        <v>0</v>
      </c>
    </row>
    <row r="9975" spans="2:6" x14ac:dyDescent="0.15">
      <c r="B9975">
        <f ca="1">IF(INDEX(Transactions!$L:$L,ROW()-8)="",TODAY(),INDEX(Transactions!$G:$G,ROW()-8))</f>
        <v>46238</v>
      </c>
      <c r="F9975">
        <f>IF(INDEX(Transactions!$L:$L,ROW()-8)="",0,INDEX(Transactions!$Q:$Q,ROW()-8))</f>
        <v>0</v>
      </c>
    </row>
    <row r="9976" spans="2:6" x14ac:dyDescent="0.15">
      <c r="B9976">
        <f ca="1">IF(INDEX(Transactions!$L:$L,ROW()-8)="",TODAY(),INDEX(Transactions!$G:$G,ROW()-8))</f>
        <v>46238</v>
      </c>
      <c r="F9976">
        <f>IF(INDEX(Transactions!$L:$L,ROW()-8)="",0,INDEX(Transactions!$Q:$Q,ROW()-8))</f>
        <v>0</v>
      </c>
    </row>
    <row r="9977" spans="2:6" x14ac:dyDescent="0.15">
      <c r="B9977">
        <f ca="1">IF(INDEX(Transactions!$L:$L,ROW()-8)="",TODAY(),INDEX(Transactions!$G:$G,ROW()-8))</f>
        <v>46238</v>
      </c>
      <c r="F9977">
        <f>IF(INDEX(Transactions!$L:$L,ROW()-8)="",0,INDEX(Transactions!$Q:$Q,ROW()-8))</f>
        <v>0</v>
      </c>
    </row>
    <row r="9978" spans="2:6" x14ac:dyDescent="0.15">
      <c r="B9978">
        <f ca="1">IF(INDEX(Transactions!$L:$L,ROW()-8)="",TODAY(),INDEX(Transactions!$G:$G,ROW()-8))</f>
        <v>46238</v>
      </c>
      <c r="F9978">
        <f>IF(INDEX(Transactions!$L:$L,ROW()-8)="",0,INDEX(Transactions!$Q:$Q,ROW()-8))</f>
        <v>0</v>
      </c>
    </row>
    <row r="9979" spans="2:6" x14ac:dyDescent="0.15">
      <c r="B9979">
        <f ca="1">IF(INDEX(Transactions!$L:$L,ROW()-8)="",TODAY(),INDEX(Transactions!$G:$G,ROW()-8))</f>
        <v>46238</v>
      </c>
      <c r="F9979">
        <f>IF(INDEX(Transactions!$L:$L,ROW()-8)="",0,INDEX(Transactions!$Q:$Q,ROW()-8))</f>
        <v>0</v>
      </c>
    </row>
    <row r="9980" spans="2:6" x14ac:dyDescent="0.15">
      <c r="B9980">
        <f ca="1">IF(INDEX(Transactions!$L:$L,ROW()-8)="",TODAY(),INDEX(Transactions!$G:$G,ROW()-8))</f>
        <v>46238</v>
      </c>
      <c r="F9980">
        <f>IF(INDEX(Transactions!$L:$L,ROW()-8)="",0,INDEX(Transactions!$Q:$Q,ROW()-8))</f>
        <v>0</v>
      </c>
    </row>
    <row r="9981" spans="2:6" x14ac:dyDescent="0.15">
      <c r="B9981">
        <f ca="1">IF(INDEX(Transactions!$L:$L,ROW()-8)="",TODAY(),INDEX(Transactions!$G:$G,ROW()-8))</f>
        <v>46238</v>
      </c>
      <c r="F9981">
        <f>IF(INDEX(Transactions!$L:$L,ROW()-8)="",0,INDEX(Transactions!$Q:$Q,ROW()-8))</f>
        <v>0</v>
      </c>
    </row>
    <row r="9982" spans="2:6" x14ac:dyDescent="0.15">
      <c r="B9982">
        <f ca="1">IF(INDEX(Transactions!$L:$L,ROW()-8)="",TODAY(),INDEX(Transactions!$G:$G,ROW()-8))</f>
        <v>46238</v>
      </c>
      <c r="F9982">
        <f>IF(INDEX(Transactions!$L:$L,ROW()-8)="",0,INDEX(Transactions!$Q:$Q,ROW()-8))</f>
        <v>0</v>
      </c>
    </row>
    <row r="9983" spans="2:6" x14ac:dyDescent="0.15">
      <c r="B9983">
        <f ca="1">IF(INDEX(Transactions!$L:$L,ROW()-8)="",TODAY(),INDEX(Transactions!$G:$G,ROW()-8))</f>
        <v>46238</v>
      </c>
      <c r="F9983">
        <f>IF(INDEX(Transactions!$L:$L,ROW()-8)="",0,INDEX(Transactions!$Q:$Q,ROW()-8))</f>
        <v>0</v>
      </c>
    </row>
    <row r="9984" spans="2:6" x14ac:dyDescent="0.15">
      <c r="B9984">
        <f ca="1">IF(INDEX(Transactions!$L:$L,ROW()-8)="",TODAY(),INDEX(Transactions!$G:$G,ROW()-8))</f>
        <v>46238</v>
      </c>
      <c r="F9984">
        <f>IF(INDEX(Transactions!$L:$L,ROW()-8)="",0,INDEX(Transactions!$Q:$Q,ROW()-8))</f>
        <v>0</v>
      </c>
    </row>
    <row r="9985" spans="2:6" x14ac:dyDescent="0.15">
      <c r="B9985">
        <f ca="1">IF(INDEX(Transactions!$L:$L,ROW()-8)="",TODAY(),INDEX(Transactions!$G:$G,ROW()-8))</f>
        <v>46238</v>
      </c>
      <c r="F9985">
        <f>IF(INDEX(Transactions!$L:$L,ROW()-8)="",0,INDEX(Transactions!$Q:$Q,ROW()-8))</f>
        <v>0</v>
      </c>
    </row>
    <row r="9986" spans="2:6" x14ac:dyDescent="0.15">
      <c r="B9986">
        <f ca="1">IF(INDEX(Transactions!$L:$L,ROW()-8)="",TODAY(),INDEX(Transactions!$G:$G,ROW()-8))</f>
        <v>46238</v>
      </c>
      <c r="F9986">
        <f>IF(INDEX(Transactions!$L:$L,ROW()-8)="",0,INDEX(Transactions!$Q:$Q,ROW()-8))</f>
        <v>0</v>
      </c>
    </row>
    <row r="9987" spans="2:6" x14ac:dyDescent="0.15">
      <c r="B9987">
        <f ca="1">IF(INDEX(Transactions!$L:$L,ROW()-8)="",TODAY(),INDEX(Transactions!$G:$G,ROW()-8))</f>
        <v>46238</v>
      </c>
      <c r="F9987">
        <f>IF(INDEX(Transactions!$L:$L,ROW()-8)="",0,INDEX(Transactions!$Q:$Q,ROW()-8))</f>
        <v>0</v>
      </c>
    </row>
    <row r="9988" spans="2:6" x14ac:dyDescent="0.15">
      <c r="B9988">
        <f ca="1">IF(INDEX(Transactions!$L:$L,ROW()-8)="",TODAY(),INDEX(Transactions!$G:$G,ROW()-8))</f>
        <v>46238</v>
      </c>
      <c r="F9988">
        <f>IF(INDEX(Transactions!$L:$L,ROW()-8)="",0,INDEX(Transactions!$Q:$Q,ROW()-8))</f>
        <v>0</v>
      </c>
    </row>
    <row r="9989" spans="2:6" x14ac:dyDescent="0.15">
      <c r="B9989">
        <f ca="1">IF(INDEX(Transactions!$L:$L,ROW()-8)="",TODAY(),INDEX(Transactions!$G:$G,ROW()-8))</f>
        <v>46238</v>
      </c>
      <c r="F9989">
        <f>IF(INDEX(Transactions!$L:$L,ROW()-8)="",0,INDEX(Transactions!$Q:$Q,ROW()-8))</f>
        <v>0</v>
      </c>
    </row>
    <row r="9990" spans="2:6" x14ac:dyDescent="0.15">
      <c r="B9990">
        <f ca="1">IF(INDEX(Transactions!$L:$L,ROW()-8)="",TODAY(),INDEX(Transactions!$G:$G,ROW()-8))</f>
        <v>46238</v>
      </c>
      <c r="F9990">
        <f>IF(INDEX(Transactions!$L:$L,ROW()-8)="",0,INDEX(Transactions!$Q:$Q,ROW()-8))</f>
        <v>0</v>
      </c>
    </row>
    <row r="9991" spans="2:6" x14ac:dyDescent="0.15">
      <c r="B9991">
        <f ca="1">IF(INDEX(Transactions!$L:$L,ROW()-8)="",TODAY(),INDEX(Transactions!$G:$G,ROW()-8))</f>
        <v>46238</v>
      </c>
      <c r="F9991">
        <f>IF(INDEX(Transactions!$L:$L,ROW()-8)="",0,INDEX(Transactions!$Q:$Q,ROW()-8))</f>
        <v>0</v>
      </c>
    </row>
    <row r="9992" spans="2:6" x14ac:dyDescent="0.15">
      <c r="B9992">
        <f ca="1">IF(INDEX(Transactions!$L:$L,ROW()-8)="",TODAY(),INDEX(Transactions!$G:$G,ROW()-8))</f>
        <v>46238</v>
      </c>
      <c r="F9992">
        <f>IF(INDEX(Transactions!$L:$L,ROW()-8)="",0,INDEX(Transactions!$Q:$Q,ROW()-8))</f>
        <v>0</v>
      </c>
    </row>
    <row r="9993" spans="2:6" x14ac:dyDescent="0.15">
      <c r="B9993">
        <f ca="1">IF(INDEX(Transactions!$L:$L,ROW()-8)="",TODAY(),INDEX(Transactions!$G:$G,ROW()-8))</f>
        <v>46238</v>
      </c>
      <c r="F9993">
        <f>IF(INDEX(Transactions!$L:$L,ROW()-8)="",0,INDEX(Transactions!$Q:$Q,ROW()-8))</f>
        <v>0</v>
      </c>
    </row>
    <row r="9994" spans="2:6" x14ac:dyDescent="0.15">
      <c r="B9994">
        <f ca="1">IF(INDEX(Transactions!$L:$L,ROW()-8)="",TODAY(),INDEX(Transactions!$G:$G,ROW()-8))</f>
        <v>46238</v>
      </c>
      <c r="F9994">
        <f>IF(INDEX(Transactions!$L:$L,ROW()-8)="",0,INDEX(Transactions!$Q:$Q,ROW()-8))</f>
        <v>0</v>
      </c>
    </row>
    <row r="9995" spans="2:6" x14ac:dyDescent="0.15">
      <c r="B9995">
        <f ca="1">IF(INDEX(Transactions!$L:$L,ROW()-8)="",TODAY(),INDEX(Transactions!$G:$G,ROW()-8))</f>
        <v>46238</v>
      </c>
      <c r="F9995">
        <f>IF(INDEX(Transactions!$L:$L,ROW()-8)="",0,INDEX(Transactions!$Q:$Q,ROW()-8))</f>
        <v>0</v>
      </c>
    </row>
    <row r="9996" spans="2:6" x14ac:dyDescent="0.15">
      <c r="B9996">
        <f ca="1">IF(INDEX(Transactions!$L:$L,ROW()-8)="",TODAY(),INDEX(Transactions!$G:$G,ROW()-8))</f>
        <v>46238</v>
      </c>
      <c r="F9996">
        <f>IF(INDEX(Transactions!$L:$L,ROW()-8)="",0,INDEX(Transactions!$Q:$Q,ROW()-8))</f>
        <v>0</v>
      </c>
    </row>
    <row r="9997" spans="2:6" x14ac:dyDescent="0.15">
      <c r="B9997">
        <f ca="1">IF(INDEX(Transactions!$L:$L,ROW()-8)="",TODAY(),INDEX(Transactions!$G:$G,ROW()-8))</f>
        <v>46238</v>
      </c>
      <c r="F9997">
        <f>IF(INDEX(Transactions!$L:$L,ROW()-8)="",0,INDEX(Transactions!$Q:$Q,ROW()-8))</f>
        <v>0</v>
      </c>
    </row>
    <row r="9998" spans="2:6" x14ac:dyDescent="0.15">
      <c r="B9998">
        <f ca="1">IF(INDEX(Transactions!$L:$L,ROW()-8)="",TODAY(),INDEX(Transactions!$G:$G,ROW()-8))</f>
        <v>46238</v>
      </c>
      <c r="F9998">
        <f>IF(INDEX(Transactions!$L:$L,ROW()-8)="",0,INDEX(Transactions!$Q:$Q,ROW()-8))</f>
        <v>0</v>
      </c>
    </row>
    <row r="9999" spans="2:6" x14ac:dyDescent="0.15">
      <c r="B9999">
        <f ca="1">IF(INDEX(Transactions!$L:$L,ROW()-8)="",TODAY(),INDEX(Transactions!$G:$G,ROW()-8))</f>
        <v>46238</v>
      </c>
      <c r="F9999">
        <f>IF(INDEX(Transactions!$L:$L,ROW()-8)="",0,INDEX(Transactions!$Q:$Q,ROW()-8))</f>
        <v>0</v>
      </c>
    </row>
    <row r="10000" spans="2:6" x14ac:dyDescent="0.15">
      <c r="B10000">
        <f ca="1">IF(INDEX(Transactions!$L:$L,ROW()-8)="",TODAY(),INDEX(Transactions!$G:$G,ROW()-8))</f>
        <v>46238</v>
      </c>
      <c r="F10000">
        <f>IF(INDEX(Transactions!$L:$L,ROW()-8)="",0,INDEX(Transactions!$Q:$Q,ROW()-8))</f>
        <v>0</v>
      </c>
    </row>
    <row r="10001" spans="1:6" x14ac:dyDescent="0.15">
      <c r="B10001">
        <f ca="1">IF(INDEX(Transactions!$L:$L,ROW()-8)="",TODAY(),INDEX(Transactions!$G:$G,ROW()-8))</f>
        <v>46238</v>
      </c>
      <c r="F10001">
        <f>IF(INDEX(Transactions!$L:$L,ROW()-8)="",0,INDEX(Transactions!$Q:$Q,ROW()-8))</f>
        <v>0</v>
      </c>
    </row>
    <row r="10002" spans="1:6" x14ac:dyDescent="0.15">
      <c r="B10002">
        <f ca="1">IF(INDEX(Transactions!$L:$L,ROW()-8)="",TODAY(),INDEX(Transactions!$G:$G,ROW()-8))</f>
        <v>46238</v>
      </c>
      <c r="F10002">
        <f>IF(INDEX(Transactions!$L:$L,ROW()-8)="",0,INDEX(Transactions!$Q:$Q,ROW()-8))</f>
        <v>0</v>
      </c>
    </row>
    <row r="10003" spans="1:6" x14ac:dyDescent="0.15">
      <c r="B10003">
        <f ca="1">IF(INDEX(Transactions!$L:$L,ROW()-8)="",TODAY(),INDEX(Transactions!$G:$G,ROW()-8))</f>
        <v>46238</v>
      </c>
      <c r="F10003">
        <f>IF(INDEX(Transactions!$L:$L,ROW()-8)="",0,INDEX(Transactions!$Q:$Q,ROW()-8))</f>
        <v>0</v>
      </c>
    </row>
    <row r="10004" spans="1:6" x14ac:dyDescent="0.15">
      <c r="B10004">
        <f ca="1">IF(INDEX(Transactions!$L:$L,ROW()-8)="",TODAY(),INDEX(Transactions!$G:$G,ROW()-8))</f>
        <v>46238</v>
      </c>
      <c r="F10004">
        <f>IF(INDEX(Transactions!$L:$L,ROW()-8)="",0,INDEX(Transactions!$Q:$Q,ROW()-8))</f>
        <v>0</v>
      </c>
    </row>
    <row r="10005" spans="1:6" x14ac:dyDescent="0.15">
      <c r="B10005">
        <f ca="1">IF(INDEX(Transactions!$L:$L,ROW()-8)="",TODAY(),INDEX(Transactions!$G:$G,ROW()-8))</f>
        <v>46238</v>
      </c>
      <c r="F10005">
        <f>IF(INDEX(Transactions!$L:$L,ROW()-8)="",0,INDEX(Transactions!$Q:$Q,ROW()-8))</f>
        <v>0</v>
      </c>
    </row>
    <row r="10006" spans="1:6" x14ac:dyDescent="0.15">
      <c r="B10006">
        <f ca="1">IF(INDEX(Transactions!$L:$L,ROW()-8)="",TODAY(),INDEX(Transactions!$G:$G,ROW()-8))</f>
        <v>46238</v>
      </c>
      <c r="F10006">
        <f>IF(INDEX(Transactions!$L:$L,ROW()-8)="",0,INDEX(Transactions!$Q:$Q,ROW()-8))</f>
        <v>0</v>
      </c>
    </row>
    <row r="10007" spans="1:6" x14ac:dyDescent="0.15">
      <c r="B10007">
        <f ca="1">IF(INDEX(Transactions!$L:$L,ROW()-8)="",TODAY(),INDEX(Transactions!$G:$G,ROW()-8))</f>
        <v>46238</v>
      </c>
      <c r="F10007">
        <f>IF(INDEX(Transactions!$L:$L,ROW()-8)="",0,INDEX(Transactions!$Q:$Q,ROW()-8))</f>
        <v>0</v>
      </c>
    </row>
    <row r="10008" spans="1:6" x14ac:dyDescent="0.15">
      <c r="B10008">
        <f ca="1">IF(INDEX(Transactions!$L:$L,ROW()-8)="",TODAY(),INDEX(Transactions!$G:$G,ROW()-8))</f>
        <v>46238</v>
      </c>
      <c r="F10008">
        <f>IF(INDEX(Transactions!$L:$L,ROW()-8)="",0,INDEX(Transactions!$Q:$Q,ROW()-8))</f>
        <v>0</v>
      </c>
    </row>
    <row r="10009" spans="1:6" x14ac:dyDescent="0.15">
      <c r="B10009">
        <f ca="1">IF(INDEX(Transactions!$L:$L,ROW()-8)="",TODAY(),INDEX(Transactions!$G:$G,ROW()-8))</f>
        <v>46238</v>
      </c>
      <c r="F10009">
        <f>IF(INDEX(Transactions!$L:$L,ROW()-8)="",0,INDEX(Transactions!$Q:$Q,ROW()-8))</f>
        <v>0</v>
      </c>
    </row>
    <row r="10010" spans="1:6" x14ac:dyDescent="0.15">
      <c r="A10010" t="s">
        <v>523</v>
      </c>
      <c r="B10010">
        <f ca="1">TODAY()</f>
        <v>46238</v>
      </c>
      <c r="F10010">
        <f>'Stock Dashboard'!$B$5</f>
        <v>177864.44309718916</v>
      </c>
    </row>
  </sheetData>
  <sheetProtection sheet="1" formatColumns="0" formatRows="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Worksheets</vt:lpstr>
      </vt:variant>
      <vt:variant>
        <vt:i4>19</vt:i4>
      </vt:variant>
      <vt:variant>
        <vt:lpstr>Named Ranges</vt:lpstr>
      </vt:variant>
      <vt:variant>
        <vt:i4>11</vt:i4>
      </vt:variant>
    </vt:vector>
  </HeadingPairs>
  <TitlesOfParts>
    <vt:vector size="30" baseType="lpstr">
      <vt:lpstr>Start Here</vt:lpstr>
      <vt:lpstr>Dashboard</vt:lpstr>
      <vt:lpstr>Settings</vt:lpstr>
      <vt:lpstr>Balance Sheet</vt:lpstr>
      <vt:lpstr>Cash Flow</vt:lpstr>
      <vt:lpstr>Net Worth History</vt:lpstr>
      <vt:lpstr>Insurance</vt:lpstr>
      <vt:lpstr>Housing</vt:lpstr>
      <vt:lpstr>Loan Calculator</vt:lpstr>
      <vt:lpstr>Retirement Plan</vt:lpstr>
      <vt:lpstr>Savings Goal Calculator</vt:lpstr>
      <vt:lpstr>Transactions</vt:lpstr>
      <vt:lpstr>Prices</vt:lpstr>
      <vt:lpstr>Allocation</vt:lpstr>
      <vt:lpstr>Stock Dashboard</vt:lpstr>
      <vt:lpstr>Portfolio History</vt:lpstr>
      <vt:lpstr>Shares</vt:lpstr>
      <vt:lpstr>All Ticker P&amp;L</vt:lpstr>
      <vt:lpstr>Portfolio Analysis</vt:lpstr>
      <vt:lpstr>ColumnTitle1</vt:lpstr>
      <vt:lpstr>InterestRate</vt:lpstr>
      <vt:lpstr>LoanAmount</vt:lpstr>
      <vt:lpstr>LoanStartDate</vt:lpstr>
      <vt:lpstr>LoanYears</vt:lpstr>
      <vt:lpstr>NumberOfPayments</vt:lpstr>
      <vt:lpstr>'Loan Calculator'!Print_Titles</vt:lpstr>
      <vt:lpstr>RowTitleRegion1..D6</vt:lpstr>
      <vt:lpstr>RowTitleRegion2..H6</vt:lpstr>
      <vt:lpstr>Total_Interest</vt:lpstr>
      <vt:lpstr>TotalLoanCost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Personal Finance Template</dc:creator>
  <dc:description/>
  <cp:lastModifiedBy>Dennis Chew</cp:lastModifiedBy>
  <cp:revision>8</cp:revision>
  <cp:lastPrinted>2008-09-01T06:34:14Z</cp:lastPrinted>
  <dcterms:created xsi:type="dcterms:W3CDTF">2006-08-22T12:51:56Z</dcterms:created>
  <dcterms:modified xsi:type="dcterms:W3CDTF">2026-08-04T03:32:04Z</dcterms:modified>
  <dc:language>en-US</dc:language>
</cp:coreProperties>
</file>